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xml" ContentType="application/vnd.openxmlformats-officedocument.spreadsheetml.pivotTable+xml"/>
  <Override PartName="/xl/tables/table6.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codeName="ThisWorkbook" defaultThemeVersion="166925"/>
  <mc:AlternateContent xmlns:mc="http://schemas.openxmlformats.org/markup-compatibility/2006">
    <mc:Choice Requires="x15">
      <x15ac:absPath xmlns:x15ac="http://schemas.microsoft.com/office/spreadsheetml/2010/11/ac" url="https://mtgent-my.sharepoint.com/personal/jaw_mgeinc_com/Documents/PGE/EVM/EVM_PI_Error_Report_0527/"/>
    </mc:Choice>
  </mc:AlternateContent>
  <xr:revisionPtr revIDLastSave="6" documentId="8_{D09A9733-15A7-4A62-9859-1EF4CCBE6EE9}" xr6:coauthVersionLast="45" xr6:coauthVersionMax="45" xr10:uidLastSave="{FE2751E6-0855-4984-9628-5F1AC192021E}"/>
  <bookViews>
    <workbookView xWindow="1290" yWindow="2670" windowWidth="25200" windowHeight="11385" tabRatio="904" activeTab="1" xr2:uid="{7CDF29E4-7125-44B5-BA13-5E2A267E890A}"/>
  </bookViews>
  <sheets>
    <sheet name="Roster and Circuits" sheetId="6" r:id="rId1"/>
    <sheet name="Veg_Table_Data" sheetId="11" r:id="rId2"/>
    <sheet name="Parcels_and_Units" sheetId="30" r:id="rId3"/>
    <sheet name="ESRI_MAPINFO_SHEET" sheetId="5" state="veryHidden" r:id="rId4"/>
  </sheets>
  <definedNames>
    <definedName name="_xlcn.WorksheetConnection_PI_Error_Report_V44_Last_4_Days.xlsmVeg_Table1" hidden="1">Veg_Table[]</definedName>
    <definedName name="ExternalData_1" localSheetId="0" hidden="1">'Roster and Circuits'!$W$1:$X$6</definedName>
    <definedName name="ExternalData_2" localSheetId="0" hidden="1">'Roster and Circuits'!$A$1:$P$84</definedName>
    <definedName name="Slicer_CIRCUITNAME">#N/A</definedName>
    <definedName name="Slicer_COMPANY_EVM_LAST_EDITOR">#N/A</definedName>
  </definedNames>
  <calcPr calcId="191029" calcOnSave="0"/>
  <pivotCaches>
    <pivotCache cacheId="0" r:id="rId5"/>
    <pivotCache cacheId="1" r:id="rId6"/>
  </pivotCaches>
  <extLst>
    <ext xmlns:x14="http://schemas.microsoft.com/office/spreadsheetml/2009/9/main" uri="{876F7934-8845-4945-9796-88D515C7AA90}">
      <x14:pivotCaches>
        <pivotCache cacheId="2" r:id="rId7"/>
      </x14:pivotCaches>
    </ex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Veg_Table" name="Veg_Table" connection="WorksheetConnection_PI_Error_Report_V44_Last_4_Days.xlsm!Veg_Table"/>
        </x15:modelTables>
      </x15:dataModel>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1727" i="11" l="1"/>
  <c r="A1726" i="11"/>
  <c r="A1709" i="11"/>
  <c r="A1708" i="11"/>
  <c r="A1707" i="11"/>
  <c r="A1706" i="11"/>
  <c r="A1701" i="11"/>
  <c r="A1700" i="11"/>
  <c r="A1696" i="11"/>
  <c r="A605" i="11"/>
  <c r="A1692" i="11"/>
  <c r="A1683" i="11"/>
  <c r="A1682" i="11"/>
  <c r="A579" i="11"/>
  <c r="A578" i="11"/>
  <c r="A577" i="11"/>
  <c r="A576" i="11"/>
  <c r="A575" i="11"/>
  <c r="A574" i="11"/>
  <c r="A573" i="11"/>
  <c r="A572" i="11"/>
  <c r="A571" i="11"/>
  <c r="A570" i="11"/>
  <c r="A556" i="11"/>
  <c r="A555" i="11"/>
  <c r="A554" i="11"/>
  <c r="A532" i="11"/>
  <c r="A531" i="11"/>
  <c r="A530" i="11"/>
  <c r="A508" i="11"/>
  <c r="A483" i="11"/>
  <c r="A484" i="11"/>
  <c r="A485" i="11"/>
  <c r="A486" i="11"/>
  <c r="A487" i="11"/>
  <c r="A488" i="11"/>
  <c r="A489" i="11"/>
  <c r="A490" i="11"/>
  <c r="A491" i="11"/>
  <c r="A492" i="11"/>
  <c r="A493" i="11"/>
  <c r="A478" i="11"/>
  <c r="A1285" i="11"/>
  <c r="A417" i="11"/>
  <c r="A416" i="11"/>
  <c r="A390" i="11"/>
  <c r="A385" i="11"/>
  <c r="A381" i="11"/>
  <c r="A378" i="11"/>
  <c r="A374" i="11"/>
  <c r="A366" i="11"/>
  <c r="A357" i="11"/>
  <c r="A356" i="11"/>
  <c r="A355" i="11"/>
  <c r="A354" i="11"/>
  <c r="A353" i="11"/>
  <c r="A351" i="11"/>
  <c r="A350" i="11"/>
  <c r="A349" i="11"/>
  <c r="A340" i="11"/>
  <c r="A339" i="11"/>
  <c r="A338" i="11"/>
  <c r="A337" i="11"/>
  <c r="A335" i="11"/>
  <c r="A334" i="11"/>
  <c r="A332" i="11"/>
  <c r="A331" i="11"/>
  <c r="A329" i="11"/>
  <c r="A328" i="11"/>
  <c r="A327" i="11"/>
  <c r="A326" i="11"/>
  <c r="A325" i="11"/>
  <c r="A324" i="11"/>
  <c r="A322" i="11"/>
  <c r="A319" i="11"/>
  <c r="A316" i="11"/>
  <c r="A315" i="11"/>
  <c r="A313" i="11"/>
  <c r="A262" i="11"/>
  <c r="A259" i="11"/>
  <c r="A252" i="11"/>
  <c r="A251" i="11"/>
  <c r="A250" i="11"/>
  <c r="A249" i="11"/>
  <c r="A248" i="11"/>
  <c r="A247" i="11"/>
  <c r="A246" i="11"/>
  <c r="A245" i="11"/>
  <c r="A912" i="11"/>
  <c r="A244" i="11"/>
  <c r="A243" i="11"/>
  <c r="A242" i="11"/>
  <c r="A241" i="11"/>
  <c r="A240" i="11"/>
  <c r="A239" i="11"/>
  <c r="A238" i="11"/>
  <c r="A237" i="11"/>
  <c r="A228" i="11"/>
  <c r="A227" i="11"/>
  <c r="A226" i="11"/>
  <c r="A225" i="11"/>
  <c r="A224" i="11"/>
  <c r="A223" i="11"/>
  <c r="A222" i="11"/>
  <c r="A221" i="11"/>
  <c r="A821" i="11"/>
  <c r="A219" i="11"/>
  <c r="A216" i="11"/>
  <c r="A186" i="11"/>
  <c r="A185" i="11"/>
  <c r="A739" i="11"/>
  <c r="A738" i="11"/>
  <c r="A163" i="11"/>
  <c r="A162" i="11"/>
  <c r="A161" i="11"/>
  <c r="A160" i="11"/>
  <c r="A159" i="11"/>
  <c r="A158" i="11"/>
  <c r="A157" i="11"/>
  <c r="A156" i="11"/>
  <c r="A155" i="11"/>
  <c r="A154" i="11"/>
  <c r="A153" i="11"/>
  <c r="A142" i="11"/>
  <c r="A141" i="11"/>
  <c r="A140" i="11"/>
  <c r="A139" i="11"/>
  <c r="A138" i="11"/>
  <c r="A137" i="11"/>
  <c r="A136" i="11"/>
  <c r="A135" i="11"/>
  <c r="A134" i="11"/>
  <c r="A133" i="11"/>
  <c r="A132" i="11"/>
  <c r="A131" i="11"/>
  <c r="A130" i="11"/>
  <c r="A129" i="11"/>
  <c r="A128" i="11"/>
  <c r="A127" i="11"/>
  <c r="A116" i="11"/>
  <c r="A107" i="11"/>
  <c r="A98" i="11"/>
  <c r="A96" i="11"/>
  <c r="A83" i="11"/>
  <c r="A81" i="11"/>
  <c r="A617" i="11"/>
  <c r="A615" i="11"/>
  <c r="A616" i="11"/>
  <c r="A1777" i="11"/>
  <c r="A1763" i="11"/>
  <c r="A1762" i="11"/>
  <c r="A1755" i="11"/>
  <c r="A1754" i="11"/>
  <c r="A1752" i="11"/>
  <c r="A1751" i="11"/>
  <c r="A1748" i="11"/>
  <c r="A1740" i="11"/>
  <c r="A1738" i="11"/>
  <c r="A1731" i="11"/>
  <c r="A611" i="11"/>
  <c r="A610" i="11"/>
  <c r="A1717" i="11"/>
  <c r="A1712" i="11"/>
  <c r="A1698" i="11"/>
  <c r="A1695" i="11"/>
  <c r="A1688" i="11"/>
  <c r="A1687" i="11"/>
  <c r="A1686" i="11"/>
  <c r="A1684" i="11"/>
  <c r="A1677" i="11"/>
  <c r="A1676" i="11"/>
  <c r="A1675" i="11"/>
  <c r="A1674" i="11"/>
  <c r="A1673" i="11"/>
  <c r="A1672" i="11"/>
  <c r="A1671" i="11"/>
  <c r="A1670" i="11"/>
  <c r="A1669" i="11"/>
  <c r="A1668" i="11"/>
  <c r="A1667" i="11"/>
  <c r="A1666" i="11"/>
  <c r="A1665" i="11"/>
  <c r="A589" i="11"/>
  <c r="A588" i="11"/>
  <c r="A1664" i="11"/>
  <c r="A587" i="11"/>
  <c r="A1663" i="11"/>
  <c r="A586" i="11"/>
  <c r="A585" i="11"/>
  <c r="A584" i="11"/>
  <c r="A583" i="11"/>
  <c r="A1662" i="11"/>
  <c r="A1659" i="11"/>
  <c r="A1658" i="11"/>
  <c r="A1657" i="11"/>
  <c r="A1656" i="11"/>
  <c r="A1655" i="11"/>
  <c r="A1654" i="11"/>
  <c r="A1653" i="11"/>
  <c r="A1652" i="11"/>
  <c r="A551" i="11"/>
  <c r="A539" i="11"/>
  <c r="A538" i="11"/>
  <c r="A537" i="11"/>
  <c r="A1630" i="11"/>
  <c r="A1625" i="11"/>
  <c r="A1624" i="11"/>
  <c r="A1623" i="11"/>
  <c r="A1622" i="11"/>
  <c r="A1621" i="11"/>
  <c r="A521" i="11"/>
  <c r="A1620" i="11"/>
  <c r="A1618" i="11"/>
  <c r="A1614" i="11"/>
  <c r="A1613" i="11"/>
  <c r="A1612" i="11"/>
  <c r="A1610" i="11"/>
  <c r="A1607" i="11"/>
  <c r="A1606" i="11"/>
  <c r="A1605" i="11"/>
  <c r="A1604" i="11"/>
  <c r="A519" i="11"/>
  <c r="A1603" i="11"/>
  <c r="A1601" i="11"/>
  <c r="A1600" i="11"/>
  <c r="A1599" i="11"/>
  <c r="A1598" i="11"/>
  <c r="A1596" i="11"/>
  <c r="A1595" i="11"/>
  <c r="A1593" i="11"/>
  <c r="A1592" i="11"/>
  <c r="A1591" i="11"/>
  <c r="A1589" i="11"/>
  <c r="A1586" i="11"/>
  <c r="A1585" i="11"/>
  <c r="A1584" i="11"/>
  <c r="A1583" i="11"/>
  <c r="A1582" i="11"/>
  <c r="A1580" i="11"/>
  <c r="A1578" i="11"/>
  <c r="A1575" i="11"/>
  <c r="A1573" i="11"/>
  <c r="A1572" i="11"/>
  <c r="A1570" i="11"/>
  <c r="A1569" i="11"/>
  <c r="A1566" i="11"/>
  <c r="A1563" i="11"/>
  <c r="A1562" i="11"/>
  <c r="A1559" i="11"/>
  <c r="A1557" i="11"/>
  <c r="A1554" i="11"/>
  <c r="A1553" i="11"/>
  <c r="A1548" i="11"/>
  <c r="A1547" i="11"/>
  <c r="A1545" i="11"/>
  <c r="A1542" i="11"/>
  <c r="A1541" i="11"/>
  <c r="A1540" i="11"/>
  <c r="A1539" i="11"/>
  <c r="A1538" i="11"/>
  <c r="A1537" i="11"/>
  <c r="A1536" i="11"/>
  <c r="A1535" i="11"/>
  <c r="A1532" i="11"/>
  <c r="A1531" i="11"/>
  <c r="A1526" i="11"/>
  <c r="A1525" i="11"/>
  <c r="A1524" i="11"/>
  <c r="A1522" i="11"/>
  <c r="A1517" i="11"/>
  <c r="A1516" i="11"/>
  <c r="A1515" i="11"/>
  <c r="A1513" i="11"/>
  <c r="A1512" i="11"/>
  <c r="A1509" i="11"/>
  <c r="A1508" i="11"/>
  <c r="A1506" i="11"/>
  <c r="A1504" i="11"/>
  <c r="A1495" i="11"/>
  <c r="A1485" i="11"/>
  <c r="A1482" i="11"/>
  <c r="A1481" i="11"/>
  <c r="A1480" i="11"/>
  <c r="A1479" i="11"/>
  <c r="A1465" i="11"/>
  <c r="A1464" i="11"/>
  <c r="A1461" i="11"/>
  <c r="A1460" i="11"/>
  <c r="A1457" i="11"/>
  <c r="A1452" i="11"/>
  <c r="A1451" i="11"/>
  <c r="A1446" i="11"/>
  <c r="A1445" i="11"/>
  <c r="A1444" i="11"/>
  <c r="A1442" i="11"/>
  <c r="A1440" i="11"/>
  <c r="A1439" i="11"/>
  <c r="A1437" i="11"/>
  <c r="A1434" i="11"/>
  <c r="A1432" i="11"/>
  <c r="A1430" i="11"/>
  <c r="A1429" i="11"/>
  <c r="A1428" i="11"/>
  <c r="A1426" i="11"/>
  <c r="A1425" i="11"/>
  <c r="A1422" i="11"/>
  <c r="A1420" i="11"/>
  <c r="A1419" i="11"/>
  <c r="A1418" i="11"/>
  <c r="A1417" i="11"/>
  <c r="A1416" i="11"/>
  <c r="A1415" i="11"/>
  <c r="A1413" i="11"/>
  <c r="A1412" i="11"/>
  <c r="A1410" i="11"/>
  <c r="A1409" i="11"/>
  <c r="A1408" i="11"/>
  <c r="A1407" i="11"/>
  <c r="A1406" i="11"/>
  <c r="A1404" i="11"/>
  <c r="A1403" i="11"/>
  <c r="A1401" i="11"/>
  <c r="A1399" i="11"/>
  <c r="A1395" i="11"/>
  <c r="A1394" i="11"/>
  <c r="A1390" i="11"/>
  <c r="A1386" i="11"/>
  <c r="A1384" i="11"/>
  <c r="A1383" i="11"/>
  <c r="A1378" i="11"/>
  <c r="A1373" i="11"/>
  <c r="A1367" i="11"/>
  <c r="A1364" i="11"/>
  <c r="A1359" i="11"/>
  <c r="A1358" i="11"/>
  <c r="A1350" i="11"/>
  <c r="A1348" i="11"/>
  <c r="A1347" i="11"/>
  <c r="A1346" i="11"/>
  <c r="A1345" i="11"/>
  <c r="A1344" i="11"/>
  <c r="A1343" i="11"/>
  <c r="A1342" i="11"/>
  <c r="A1341" i="11"/>
  <c r="A1340" i="11"/>
  <c r="A1339" i="11"/>
  <c r="A1338" i="11"/>
  <c r="A1337" i="11"/>
  <c r="A1335" i="11"/>
  <c r="A1334" i="11"/>
  <c r="A459" i="11"/>
  <c r="A1332" i="11"/>
  <c r="A1331" i="11"/>
  <c r="A457" i="11"/>
  <c r="A1329" i="11"/>
  <c r="A1327" i="11"/>
  <c r="A1326" i="11"/>
  <c r="A1325" i="11"/>
  <c r="A1323" i="11"/>
  <c r="A1318" i="11"/>
  <c r="A1316" i="11"/>
  <c r="A1315" i="11"/>
  <c r="A1313" i="11"/>
  <c r="A439" i="11"/>
  <c r="A1308" i="11"/>
  <c r="A432" i="11"/>
  <c r="A433" i="11"/>
  <c r="A1306" i="11"/>
  <c r="A425" i="11"/>
  <c r="A1304" i="11"/>
  <c r="A1302" i="11"/>
  <c r="A1300" i="11"/>
  <c r="A1299" i="11"/>
  <c r="A1298" i="11"/>
  <c r="A1297" i="11"/>
  <c r="A1294" i="11"/>
  <c r="A1293" i="11"/>
  <c r="A1292" i="11"/>
  <c r="A1291" i="11"/>
  <c r="A1289" i="11"/>
  <c r="A1288" i="11"/>
  <c r="A424" i="11"/>
  <c r="A1281" i="11"/>
  <c r="A1280" i="11"/>
  <c r="A1278" i="11"/>
  <c r="A1267" i="11"/>
  <c r="A1265" i="11"/>
  <c r="A1262" i="11"/>
  <c r="A1261" i="11"/>
  <c r="A1259" i="11"/>
  <c r="A1258" i="11"/>
  <c r="A1257" i="11"/>
  <c r="A1256" i="11"/>
  <c r="A1255" i="11"/>
  <c r="A1254" i="11"/>
  <c r="A1253" i="11"/>
  <c r="A1252" i="11"/>
  <c r="A1251" i="11"/>
  <c r="A1250" i="11"/>
  <c r="A1248" i="11"/>
  <c r="A362" i="11"/>
  <c r="A1246" i="11"/>
  <c r="A1245" i="11"/>
  <c r="A1243" i="11"/>
  <c r="A1242" i="11"/>
  <c r="A1241" i="11"/>
  <c r="A1240" i="11"/>
  <c r="A1239" i="11"/>
  <c r="A1238" i="11"/>
  <c r="A1234" i="11"/>
  <c r="A1230" i="11"/>
  <c r="A1228" i="11"/>
  <c r="A1224" i="11"/>
  <c r="A1223" i="11"/>
  <c r="A1222" i="11"/>
  <c r="A1212" i="11"/>
  <c r="A320" i="11"/>
  <c r="A318" i="11"/>
  <c r="A317" i="11"/>
  <c r="A1205" i="11"/>
  <c r="A1204" i="11"/>
  <c r="A1203" i="11"/>
  <c r="A1202" i="11"/>
  <c r="A1200" i="11"/>
  <c r="A1199" i="11"/>
  <c r="A1198" i="11"/>
  <c r="A314" i="11"/>
  <c r="A311" i="11"/>
  <c r="A1195" i="11"/>
  <c r="A1193" i="11"/>
  <c r="A1187" i="11"/>
  <c r="A1186" i="11"/>
  <c r="A300" i="11"/>
  <c r="A1177" i="11"/>
  <c r="A1169" i="11"/>
  <c r="A1167" i="11"/>
  <c r="A1160" i="11"/>
  <c r="A1156" i="11"/>
  <c r="A1153" i="11"/>
  <c r="A1152" i="11"/>
  <c r="A1151" i="11"/>
  <c r="A1148" i="11"/>
  <c r="A1146" i="11"/>
  <c r="A1145" i="11"/>
  <c r="A1144" i="11"/>
  <c r="A1140" i="11"/>
  <c r="A1137" i="11"/>
  <c r="A1131" i="11"/>
  <c r="A1130" i="11"/>
  <c r="A1129" i="11"/>
  <c r="A1128" i="11"/>
  <c r="A1126" i="11"/>
  <c r="A1125" i="11"/>
  <c r="A1124" i="11"/>
  <c r="A1123" i="11"/>
  <c r="A1122" i="11"/>
  <c r="A1121" i="11"/>
  <c r="A1120" i="11"/>
  <c r="A1119" i="11"/>
  <c r="A1118" i="11"/>
  <c r="A1115" i="11"/>
  <c r="A1114" i="11"/>
  <c r="A1113" i="11"/>
  <c r="A1112" i="11"/>
  <c r="A1111" i="11"/>
  <c r="A1110" i="11"/>
  <c r="A1108" i="11"/>
  <c r="A1107" i="11"/>
  <c r="A1106" i="11"/>
  <c r="A1105" i="11"/>
  <c r="A1104" i="11"/>
  <c r="A1103" i="11"/>
  <c r="A1102" i="11"/>
  <c r="A1101" i="11"/>
  <c r="A1100" i="11"/>
  <c r="A1099" i="11"/>
  <c r="A1098" i="11"/>
  <c r="A1097" i="11"/>
  <c r="A1096" i="11"/>
  <c r="A1095" i="11"/>
  <c r="A1093" i="11"/>
  <c r="A1092" i="11"/>
  <c r="A1091" i="11"/>
  <c r="A1090" i="11"/>
  <c r="A1089" i="11"/>
  <c r="A1088" i="11"/>
  <c r="A1086" i="11"/>
  <c r="A1062" i="11"/>
  <c r="A1063" i="11"/>
  <c r="A1064" i="11"/>
  <c r="A1065" i="11"/>
  <c r="A1066" i="11"/>
  <c r="A1067" i="11"/>
  <c r="A1068" i="11"/>
  <c r="A1069" i="11"/>
  <c r="A1070" i="11"/>
  <c r="A1071" i="11"/>
  <c r="A1072" i="11"/>
  <c r="A1073" i="11"/>
  <c r="A1074" i="11"/>
  <c r="A1075" i="11"/>
  <c r="A1076" i="11"/>
  <c r="A1077" i="11"/>
  <c r="A1078" i="11"/>
  <c r="A1079" i="11"/>
  <c r="A1080" i="11"/>
  <c r="A1081" i="11"/>
  <c r="A1082" i="11"/>
  <c r="A1083" i="11"/>
  <c r="A1084" i="11"/>
  <c r="A1061" i="11"/>
  <c r="A1059" i="11"/>
  <c r="A1058" i="11"/>
  <c r="A1057" i="11"/>
  <c r="A1056" i="11"/>
  <c r="A1055" i="11"/>
  <c r="A1054" i="11"/>
  <c r="A1053" i="11"/>
  <c r="A1052" i="11"/>
  <c r="A1051" i="11"/>
  <c r="A1050" i="11"/>
  <c r="A1047" i="11"/>
  <c r="A1048" i="11"/>
  <c r="A1049" i="11"/>
  <c r="A1042" i="11"/>
  <c r="A1043" i="11"/>
  <c r="A1044" i="11"/>
  <c r="A1045" i="11"/>
  <c r="A1046" i="11"/>
  <c r="A1040" i="11"/>
  <c r="A1039" i="11"/>
  <c r="A1038" i="11"/>
  <c r="A1037" i="11"/>
  <c r="A1036" i="11"/>
  <c r="A1034" i="11"/>
  <c r="A1033" i="11"/>
  <c r="A1032" i="11"/>
  <c r="A1031" i="11"/>
  <c r="A1030" i="11"/>
  <c r="A1028" i="11"/>
  <c r="A1027" i="11"/>
  <c r="A1025" i="11"/>
  <c r="A1024" i="11"/>
  <c r="A1022" i="11"/>
  <c r="A1021" i="11"/>
  <c r="A1020" i="11"/>
  <c r="A1019" i="11"/>
  <c r="A1018" i="11"/>
  <c r="A1017" i="11"/>
  <c r="A1016" i="11"/>
  <c r="A1014" i="11"/>
  <c r="A1012" i="11"/>
  <c r="A1011" i="11"/>
  <c r="A1009" i="11"/>
  <c r="A1008" i="11"/>
  <c r="A1007" i="11"/>
  <c r="A1006" i="11"/>
  <c r="A1005" i="11"/>
  <c r="A1004" i="11"/>
  <c r="A1003" i="11"/>
  <c r="A1002" i="11"/>
  <c r="A1001" i="11"/>
  <c r="A1000" i="11"/>
  <c r="A999" i="11"/>
  <c r="A998" i="11"/>
  <c r="A997" i="11"/>
  <c r="A996" i="11"/>
  <c r="A995" i="11"/>
  <c r="A994" i="11"/>
  <c r="A993" i="11"/>
  <c r="A992" i="11"/>
  <c r="A991" i="11"/>
  <c r="A990" i="11"/>
  <c r="A989" i="11"/>
  <c r="A988" i="11"/>
  <c r="A987" i="11"/>
  <c r="A986" i="11"/>
  <c r="A985" i="11"/>
  <c r="A984" i="11"/>
  <c r="A983" i="11"/>
  <c r="A260" i="11"/>
  <c r="A982" i="11"/>
  <c r="A981" i="11"/>
  <c r="A980" i="11"/>
  <c r="A977" i="11"/>
  <c r="A978" i="11"/>
  <c r="A975" i="11"/>
  <c r="A974" i="11"/>
  <c r="A973" i="11"/>
  <c r="A972" i="11"/>
  <c r="A971" i="11"/>
  <c r="A970" i="11"/>
  <c r="A968" i="11"/>
  <c r="A966" i="11"/>
  <c r="A965" i="11"/>
  <c r="A964" i="11"/>
  <c r="A963" i="11"/>
  <c r="A961" i="11"/>
  <c r="A960" i="11"/>
  <c r="A959" i="11"/>
  <c r="A957" i="11"/>
  <c r="A955" i="11"/>
  <c r="A954" i="11"/>
  <c r="A953" i="11"/>
  <c r="A952" i="11"/>
  <c r="A951" i="11"/>
  <c r="A950" i="11"/>
  <c r="A258" i="11"/>
  <c r="A949" i="11"/>
  <c r="A948" i="11"/>
  <c r="A947" i="11"/>
  <c r="A946" i="11"/>
  <c r="A945" i="11"/>
  <c r="A944" i="11"/>
  <c r="A943" i="11"/>
  <c r="A941" i="11"/>
  <c r="A940" i="11"/>
  <c r="A937" i="11"/>
  <c r="A938" i="11"/>
  <c r="A935" i="11"/>
  <c r="A936" i="11"/>
  <c r="A256" i="11"/>
  <c r="A934" i="11"/>
  <c r="A929" i="11"/>
  <c r="A930" i="11"/>
  <c r="A931" i="11"/>
  <c r="A932" i="11"/>
  <c r="A933" i="11"/>
  <c r="A928" i="11"/>
  <c r="A927" i="11"/>
  <c r="A926" i="11"/>
  <c r="A925" i="11"/>
  <c r="A924" i="11"/>
  <c r="A923" i="11"/>
  <c r="A922" i="11"/>
  <c r="A921" i="11"/>
  <c r="A920" i="11"/>
  <c r="A919" i="11"/>
  <c r="A918" i="11"/>
  <c r="A911" i="11"/>
  <c r="A909" i="11"/>
  <c r="A908" i="11"/>
  <c r="A907" i="11"/>
  <c r="A906" i="11"/>
  <c r="A905" i="11"/>
  <c r="A904" i="11"/>
  <c r="A903" i="11"/>
  <c r="A902" i="11"/>
  <c r="A901" i="11"/>
  <c r="A900" i="11"/>
  <c r="A891" i="11"/>
  <c r="A892" i="11"/>
  <c r="A893" i="11"/>
  <c r="A894" i="11"/>
  <c r="A895" i="11"/>
  <c r="A896" i="11"/>
  <c r="A897" i="11"/>
  <c r="A898" i="11"/>
  <c r="A899" i="11"/>
  <c r="A890" i="11"/>
  <c r="A889" i="11"/>
  <c r="A888" i="11"/>
  <c r="A887" i="11"/>
  <c r="A886" i="11"/>
  <c r="A885" i="11"/>
  <c r="A878" i="11"/>
  <c r="A879" i="11"/>
  <c r="A880" i="11"/>
  <c r="A881" i="11"/>
  <c r="A236" i="11"/>
  <c r="A882" i="11"/>
  <c r="A883" i="11"/>
  <c r="A884" i="11"/>
  <c r="A874" i="11"/>
  <c r="A875" i="11"/>
  <c r="A876" i="11"/>
  <c r="A877" i="11"/>
  <c r="A873" i="11"/>
  <c r="A855" i="11"/>
  <c r="A856" i="11"/>
  <c r="A857" i="11"/>
  <c r="A858" i="11"/>
  <c r="A859" i="11"/>
  <c r="A860" i="11"/>
  <c r="A861" i="11"/>
  <c r="A862" i="11"/>
  <c r="A863" i="11"/>
  <c r="A864" i="11"/>
  <c r="A865" i="11"/>
  <c r="A866" i="11"/>
  <c r="A867" i="11"/>
  <c r="A868" i="11"/>
  <c r="A869" i="11"/>
  <c r="A870" i="11"/>
  <c r="A871" i="11"/>
  <c r="A872" i="11"/>
  <c r="A854" i="11"/>
  <c r="A853" i="11"/>
  <c r="A852" i="11"/>
  <c r="A850" i="11"/>
  <c r="A849" i="11"/>
  <c r="A846" i="11"/>
  <c r="A845" i="11"/>
  <c r="A844" i="11"/>
  <c r="A841" i="11"/>
  <c r="A840" i="11"/>
  <c r="A835" i="11"/>
  <c r="A834" i="11"/>
  <c r="A833" i="11"/>
  <c r="A832" i="11"/>
  <c r="A830" i="11"/>
  <c r="A828" i="11"/>
  <c r="A827" i="11"/>
  <c r="A824" i="11"/>
  <c r="A820" i="11"/>
  <c r="A818" i="11"/>
  <c r="A815" i="11"/>
  <c r="A813" i="11"/>
  <c r="A811" i="11"/>
  <c r="A810" i="11"/>
  <c r="A809" i="11"/>
  <c r="A808" i="11"/>
  <c r="A807" i="11"/>
  <c r="A806" i="11"/>
  <c r="A805" i="11"/>
  <c r="A799" i="11"/>
  <c r="A794" i="11"/>
  <c r="A769" i="11"/>
  <c r="A766" i="11"/>
  <c r="A765" i="11"/>
  <c r="A764" i="11"/>
  <c r="A761" i="11"/>
  <c r="A759" i="11"/>
  <c r="A758" i="11"/>
  <c r="A755" i="11"/>
  <c r="A754" i="11"/>
  <c r="A753" i="11"/>
  <c r="A752" i="11"/>
  <c r="A751" i="11"/>
  <c r="A750" i="11"/>
  <c r="A749" i="11"/>
  <c r="A748" i="11"/>
  <c r="A747" i="11"/>
  <c r="A746" i="11"/>
  <c r="A745" i="11"/>
  <c r="A744" i="11"/>
  <c r="A743" i="11"/>
  <c r="A742" i="11"/>
  <c r="A741" i="11"/>
  <c r="A740" i="11"/>
  <c r="A737" i="11"/>
  <c r="A735" i="11"/>
  <c r="A734" i="11"/>
  <c r="A733" i="11"/>
  <c r="A732" i="11"/>
  <c r="A731" i="11"/>
  <c r="A728" i="11"/>
  <c r="A727" i="11"/>
  <c r="A726" i="11"/>
  <c r="A725" i="11"/>
  <c r="A724" i="11"/>
  <c r="A721" i="11"/>
  <c r="A720" i="11"/>
  <c r="A719" i="11"/>
  <c r="A718" i="11"/>
  <c r="A717" i="11"/>
  <c r="A715" i="11"/>
  <c r="A714" i="11"/>
  <c r="A713" i="11"/>
  <c r="A711" i="11"/>
  <c r="A709" i="11"/>
  <c r="A708" i="11"/>
  <c r="A707" i="11"/>
  <c r="A706" i="11"/>
  <c r="A705" i="11"/>
  <c r="A704" i="11"/>
  <c r="A703" i="11"/>
  <c r="A702" i="11"/>
  <c r="A701" i="11"/>
  <c r="A700" i="11"/>
  <c r="A699" i="11"/>
  <c r="A697" i="11"/>
  <c r="A694" i="11"/>
  <c r="A693" i="11"/>
  <c r="A685" i="11"/>
  <c r="A686" i="11"/>
  <c r="A687" i="11"/>
  <c r="A688" i="11"/>
  <c r="A689" i="11"/>
  <c r="A690" i="11"/>
  <c r="A679" i="11"/>
  <c r="A677" i="11"/>
  <c r="A676" i="11"/>
  <c r="A672" i="11"/>
  <c r="A671" i="11"/>
  <c r="A667" i="11"/>
  <c r="A666" i="11"/>
  <c r="A662" i="11"/>
  <c r="A660" i="11"/>
  <c r="A658" i="11"/>
  <c r="A654" i="11"/>
  <c r="A651" i="11"/>
  <c r="A644" i="11"/>
  <c r="A642" i="11"/>
  <c r="A639" i="11"/>
  <c r="A637" i="11"/>
  <c r="A630" i="11"/>
  <c r="A628" i="11"/>
  <c r="A627" i="11"/>
  <c r="A626" i="11"/>
  <c r="A625" i="11"/>
  <c r="A624" i="11"/>
  <c r="A623" i="11"/>
  <c r="A622" i="11"/>
  <c r="A621" i="11"/>
  <c r="A620" i="11"/>
  <c r="A619" i="11"/>
  <c r="A618" i="11"/>
  <c r="A1779" i="11"/>
  <c r="A1778" i="11"/>
  <c r="A614" i="11"/>
  <c r="A1776" i="11"/>
  <c r="A1775" i="11"/>
  <c r="A1774" i="11"/>
  <c r="A1773" i="11"/>
  <c r="A1772" i="11"/>
  <c r="A1771" i="11"/>
  <c r="A1770" i="11"/>
  <c r="A1769" i="11"/>
  <c r="A1768" i="11"/>
  <c r="A1767" i="11"/>
  <c r="A1766" i="11"/>
  <c r="A1765" i="11"/>
  <c r="A1764" i="11"/>
  <c r="A1761" i="11"/>
  <c r="A1760" i="11"/>
  <c r="A1759" i="11"/>
  <c r="A1758" i="11"/>
  <c r="A1757" i="11"/>
  <c r="A1756" i="11"/>
  <c r="A1753" i="11"/>
  <c r="A1750" i="11"/>
  <c r="A1749" i="11"/>
  <c r="A1747" i="11"/>
  <c r="A1746" i="11"/>
  <c r="A613" i="11"/>
  <c r="A612" i="11"/>
  <c r="A1745" i="11"/>
  <c r="A1744" i="11"/>
  <c r="A1743" i="11"/>
  <c r="A1742" i="11"/>
  <c r="A1741" i="11"/>
  <c r="A1739" i="11"/>
  <c r="A1737" i="11"/>
  <c r="A1736" i="11"/>
  <c r="A1735" i="11"/>
  <c r="A1734" i="11"/>
  <c r="A1733" i="11"/>
  <c r="A1732" i="11"/>
  <c r="A1730" i="11"/>
  <c r="A1729" i="11"/>
  <c r="A1728" i="11"/>
  <c r="A1725" i="11"/>
  <c r="A1724" i="11"/>
  <c r="A1718" i="11"/>
  <c r="A1719" i="11"/>
  <c r="A1720" i="11"/>
  <c r="A1721" i="11"/>
  <c r="A1722" i="11"/>
  <c r="A1723" i="11"/>
  <c r="A1716" i="11"/>
  <c r="A1715" i="11"/>
  <c r="A609" i="11"/>
  <c r="A1714" i="11"/>
  <c r="A1713" i="11"/>
  <c r="A1711" i="11"/>
  <c r="A1710" i="11"/>
  <c r="A608" i="11"/>
  <c r="A607" i="11"/>
  <c r="A1705" i="11"/>
  <c r="A1704" i="11"/>
  <c r="A1703" i="11"/>
  <c r="A1702" i="11"/>
  <c r="A1699" i="11"/>
  <c r="A1697" i="11"/>
  <c r="A606" i="11"/>
  <c r="A1694" i="11"/>
  <c r="A1693" i="11"/>
  <c r="A1689" i="11"/>
  <c r="A1690" i="11"/>
  <c r="A1691" i="11"/>
  <c r="A601" i="11"/>
  <c r="A602" i="11"/>
  <c r="A603" i="11"/>
  <c r="A604" i="11"/>
  <c r="A600" i="11"/>
  <c r="A599" i="11"/>
  <c r="A1685" i="11"/>
  <c r="A598" i="11"/>
  <c r="A597" i="11"/>
  <c r="A596" i="11"/>
  <c r="A595" i="11"/>
  <c r="A594" i="11"/>
  <c r="A593" i="11"/>
  <c r="A592" i="11"/>
  <c r="A591" i="11"/>
  <c r="A1681" i="11"/>
  <c r="A1680" i="11"/>
  <c r="A1679" i="11"/>
  <c r="A590" i="11"/>
  <c r="A1678" i="11"/>
  <c r="A1661" i="11"/>
  <c r="A582" i="11"/>
  <c r="A581" i="11"/>
  <c r="A580" i="11"/>
  <c r="A1660" i="11"/>
  <c r="A569" i="11"/>
  <c r="A568" i="11"/>
  <c r="A567" i="11"/>
  <c r="A566" i="11"/>
  <c r="A565" i="11"/>
  <c r="A564" i="11"/>
  <c r="A563" i="11"/>
  <c r="A562" i="11"/>
  <c r="A561" i="11"/>
  <c r="A560" i="11"/>
  <c r="A559" i="11"/>
  <c r="A558" i="11"/>
  <c r="A557" i="11"/>
  <c r="A1651" i="11"/>
  <c r="A553" i="11"/>
  <c r="A552" i="11"/>
  <c r="A550" i="11"/>
  <c r="A549" i="11"/>
  <c r="A548" i="11"/>
  <c r="A1650" i="11"/>
  <c r="A547" i="11"/>
  <c r="A546" i="11"/>
  <c r="A545" i="11"/>
  <c r="A544" i="11"/>
  <c r="A1649" i="11"/>
  <c r="A543" i="11"/>
  <c r="A542" i="11"/>
  <c r="A541" i="11"/>
  <c r="A1648" i="11"/>
  <c r="A540" i="11"/>
  <c r="A1647" i="11"/>
  <c r="A1646" i="11"/>
  <c r="A1645" i="11"/>
  <c r="A1644" i="11"/>
  <c r="A1643" i="11"/>
  <c r="A1642" i="11"/>
  <c r="A1641" i="11"/>
  <c r="A1640" i="11"/>
  <c r="A1639" i="11"/>
  <c r="A536" i="11"/>
  <c r="A1638" i="11"/>
  <c r="A535" i="11"/>
  <c r="A534" i="11"/>
  <c r="A533" i="11"/>
  <c r="A529" i="11"/>
  <c r="A528" i="11"/>
  <c r="A1637" i="11"/>
  <c r="A1636" i="11"/>
  <c r="A527" i="11"/>
  <c r="A1635" i="11"/>
  <c r="A1634" i="11"/>
  <c r="A1633" i="11"/>
  <c r="A526" i="11"/>
  <c r="A525" i="11"/>
  <c r="A524" i="11"/>
  <c r="A523" i="11"/>
  <c r="A1632" i="11"/>
  <c r="A1631" i="11"/>
  <c r="A1629" i="11"/>
  <c r="A522" i="11"/>
  <c r="A1628" i="11"/>
  <c r="A1627" i="11"/>
  <c r="A1626" i="11"/>
  <c r="A1619" i="11"/>
  <c r="A1617" i="11"/>
  <c r="A520" i="11"/>
  <c r="A1616" i="11"/>
  <c r="A1615" i="11"/>
  <c r="A1611" i="11"/>
  <c r="A1609" i="11"/>
  <c r="A1608" i="11"/>
  <c r="A1602" i="11"/>
  <c r="A518" i="11"/>
  <c r="A1597" i="11"/>
  <c r="A517" i="11"/>
  <c r="A1594" i="11"/>
  <c r="A516" i="11"/>
  <c r="A1590" i="11"/>
  <c r="A515" i="11"/>
  <c r="A1588" i="11"/>
  <c r="A1587" i="11"/>
  <c r="A514" i="11"/>
  <c r="A513" i="11"/>
  <c r="A1581" i="11"/>
  <c r="A512" i="11"/>
  <c r="A511" i="11"/>
  <c r="A510" i="11"/>
  <c r="A1579" i="11"/>
  <c r="A509" i="11"/>
  <c r="A1577" i="11"/>
  <c r="A1576" i="11"/>
  <c r="A1574" i="11"/>
  <c r="A1571" i="11"/>
  <c r="A1568" i="11"/>
  <c r="A1567" i="11"/>
  <c r="A1565" i="11"/>
  <c r="A1564" i="11"/>
  <c r="A1561" i="11"/>
  <c r="A1560" i="11"/>
  <c r="A1558" i="11"/>
  <c r="A1556" i="11"/>
  <c r="A1555" i="11"/>
  <c r="A1552" i="11"/>
  <c r="A1551" i="11"/>
  <c r="A1550" i="11"/>
  <c r="A1549" i="11"/>
  <c r="A1546" i="11"/>
  <c r="A1544" i="11"/>
  <c r="A1543" i="11"/>
  <c r="A507" i="11"/>
  <c r="A1534" i="11"/>
  <c r="A1533" i="11"/>
  <c r="A1530" i="11"/>
  <c r="A1529" i="11"/>
  <c r="A506" i="11"/>
  <c r="A1528" i="11"/>
  <c r="A1527" i="11"/>
  <c r="A1523" i="11"/>
  <c r="A1521" i="11"/>
  <c r="A1520" i="11"/>
  <c r="A505" i="11"/>
  <c r="A1519" i="11"/>
  <c r="A1518" i="11"/>
  <c r="A1514" i="11"/>
  <c r="A504" i="11"/>
  <c r="A503" i="11"/>
  <c r="A502" i="11"/>
  <c r="A501" i="11"/>
  <c r="A1511" i="11"/>
  <c r="A1510" i="11"/>
  <c r="A1507" i="11"/>
  <c r="A1505" i="11"/>
  <c r="A1503" i="11"/>
  <c r="A1502" i="11"/>
  <c r="A1501" i="11"/>
  <c r="A1500" i="11"/>
  <c r="A1499" i="11"/>
  <c r="A1498" i="11"/>
  <c r="A1497" i="11"/>
  <c r="A500" i="11"/>
  <c r="A1496" i="11"/>
  <c r="A1494" i="11"/>
  <c r="A1493" i="11"/>
  <c r="A1492" i="11"/>
  <c r="A1491" i="11"/>
  <c r="A1490" i="11"/>
  <c r="A1489" i="11"/>
  <c r="A1488" i="11"/>
  <c r="A1487" i="11"/>
  <c r="A1486" i="11"/>
  <c r="A1484" i="11"/>
  <c r="A1483" i="11"/>
  <c r="A1478" i="11"/>
  <c r="A1477" i="11"/>
  <c r="A1476" i="11"/>
  <c r="A1475" i="11"/>
  <c r="A1474" i="11"/>
  <c r="A1473" i="11"/>
  <c r="A1472" i="11"/>
  <c r="A1471" i="11"/>
  <c r="A1470" i="11"/>
  <c r="A1469" i="11"/>
  <c r="A1468" i="11"/>
  <c r="A499" i="11"/>
  <c r="A498" i="11"/>
  <c r="A497" i="11"/>
  <c r="A1467" i="11"/>
  <c r="A496" i="11"/>
  <c r="A495" i="11"/>
  <c r="A1466" i="11"/>
  <c r="A494" i="11"/>
  <c r="A1463" i="11"/>
  <c r="A1462" i="11"/>
  <c r="A1459" i="11"/>
  <c r="A1458" i="11"/>
  <c r="A1456" i="11"/>
  <c r="A1455" i="11"/>
  <c r="A1454" i="11"/>
  <c r="A1453" i="11"/>
  <c r="A481" i="11"/>
  <c r="A482" i="11"/>
  <c r="A1450" i="11"/>
  <c r="A1449" i="11"/>
  <c r="A479" i="11"/>
  <c r="A480" i="11"/>
  <c r="A1448" i="11"/>
  <c r="A1447" i="11"/>
  <c r="A1443" i="11"/>
  <c r="A1441" i="11"/>
  <c r="A1438" i="11"/>
  <c r="A1436" i="11"/>
  <c r="A1435" i="11"/>
  <c r="A1433" i="11"/>
  <c r="A1431" i="11"/>
  <c r="A1427" i="11"/>
  <c r="A1424" i="11"/>
  <c r="A1423" i="11"/>
  <c r="A1421" i="11"/>
  <c r="A1414" i="11"/>
  <c r="A1411" i="11"/>
  <c r="A1405" i="11"/>
  <c r="A477" i="11"/>
  <c r="A1402" i="11"/>
  <c r="A476" i="11"/>
  <c r="A1400" i="11"/>
  <c r="A475" i="11"/>
  <c r="A1398" i="11"/>
  <c r="A1397" i="11"/>
  <c r="A474" i="11"/>
  <c r="A473" i="11"/>
  <c r="A1396" i="11"/>
  <c r="A1393" i="11"/>
  <c r="A1392" i="11"/>
  <c r="A1391" i="11"/>
  <c r="A472" i="11"/>
  <c r="A1389" i="11"/>
  <c r="A471" i="11"/>
  <c r="A1388" i="11"/>
  <c r="A470" i="11"/>
  <c r="A1387" i="11"/>
  <c r="A1385" i="11"/>
  <c r="A1382" i="11"/>
  <c r="A1381" i="11"/>
  <c r="A1380" i="11"/>
  <c r="A1379" i="11"/>
  <c r="A1377" i="11"/>
  <c r="A1376" i="11"/>
  <c r="A1375" i="11"/>
  <c r="A469" i="11"/>
  <c r="A1374" i="11"/>
  <c r="A1372" i="11"/>
  <c r="A468" i="11"/>
  <c r="A1370" i="11"/>
  <c r="A1371" i="11"/>
  <c r="A1369" i="11"/>
  <c r="A1368" i="11"/>
  <c r="A1366" i="11"/>
  <c r="A1365" i="11"/>
  <c r="A1363" i="11"/>
  <c r="A1362" i="11"/>
  <c r="A1361" i="11"/>
  <c r="A1360" i="11"/>
  <c r="A1357" i="11"/>
  <c r="A1356" i="11"/>
  <c r="A1355" i="11"/>
  <c r="A1354" i="11"/>
  <c r="A1353" i="11"/>
  <c r="A1352" i="11"/>
  <c r="A1351" i="11"/>
  <c r="A467" i="11"/>
  <c r="A1349" i="11"/>
  <c r="A466" i="11"/>
  <c r="A465" i="11"/>
  <c r="A464" i="11"/>
  <c r="A463" i="11"/>
  <c r="A462" i="11"/>
  <c r="A461" i="11"/>
  <c r="A1336" i="11"/>
  <c r="A460" i="11"/>
  <c r="A1333" i="11"/>
  <c r="A458" i="11"/>
  <c r="A1330" i="11"/>
  <c r="A1328" i="11"/>
  <c r="A456" i="11"/>
  <c r="A455" i="11"/>
  <c r="A454" i="11"/>
  <c r="A1324" i="11"/>
  <c r="A453" i="11"/>
  <c r="A445" i="11"/>
  <c r="A446" i="11"/>
  <c r="A447" i="11"/>
  <c r="A448" i="11"/>
  <c r="A449" i="11"/>
  <c r="A1320" i="11"/>
  <c r="A1321" i="11"/>
  <c r="A450" i="11"/>
  <c r="A451" i="11"/>
  <c r="A452" i="11"/>
  <c r="A1322" i="11"/>
  <c r="A1319" i="11"/>
  <c r="A1317" i="11"/>
  <c r="A444" i="11"/>
  <c r="A443" i="11"/>
  <c r="A442" i="11"/>
  <c r="A441" i="11"/>
  <c r="A1314" i="11"/>
  <c r="A440" i="11"/>
  <c r="A1312" i="11"/>
  <c r="A438" i="11"/>
  <c r="A1311" i="11"/>
  <c r="A1310" i="11"/>
  <c r="A1309" i="11"/>
  <c r="A437" i="11"/>
  <c r="A436" i="11"/>
  <c r="A435" i="11"/>
  <c r="A434" i="11"/>
  <c r="A431" i="11"/>
  <c r="A430" i="11"/>
  <c r="A1307" i="11"/>
  <c r="A429" i="11"/>
  <c r="A428" i="11"/>
  <c r="A427" i="11"/>
  <c r="A426" i="11"/>
  <c r="A1305" i="11"/>
  <c r="A1303" i="11"/>
  <c r="A1301" i="11"/>
  <c r="A1296" i="11"/>
  <c r="A1295" i="11"/>
  <c r="A1290" i="11"/>
  <c r="A1287" i="11"/>
  <c r="A1286" i="11"/>
  <c r="A1284" i="11"/>
  <c r="A1283" i="11"/>
  <c r="A1282" i="11"/>
  <c r="A423" i="11"/>
  <c r="A422" i="11"/>
  <c r="A1279" i="11"/>
  <c r="A421" i="11"/>
  <c r="A1277" i="11"/>
  <c r="A1276" i="11"/>
  <c r="A420" i="11"/>
  <c r="A419" i="11"/>
  <c r="A1275" i="11"/>
  <c r="A418" i="11"/>
  <c r="A415" i="11"/>
  <c r="A1274" i="11"/>
  <c r="A1273" i="11"/>
  <c r="A414" i="11"/>
  <c r="A1272" i="11"/>
  <c r="A413" i="11"/>
  <c r="A1271" i="11"/>
  <c r="A412" i="11"/>
  <c r="A411" i="11"/>
  <c r="A1270" i="11"/>
  <c r="A1269" i="11"/>
  <c r="A1268" i="11"/>
  <c r="A410" i="11"/>
  <c r="A409" i="11"/>
  <c r="A408" i="11"/>
  <c r="A407" i="11"/>
  <c r="A406" i="11"/>
  <c r="A405" i="11"/>
  <c r="A1266" i="11"/>
  <c r="A404" i="11"/>
  <c r="A403" i="11"/>
  <c r="A402" i="11"/>
  <c r="A1264" i="11"/>
  <c r="A1263" i="11"/>
  <c r="A401" i="11"/>
  <c r="A400" i="11"/>
  <c r="A399" i="11"/>
  <c r="A398" i="11"/>
  <c r="A397" i="11"/>
  <c r="A396" i="11"/>
  <c r="A395" i="11"/>
  <c r="A1260" i="11"/>
  <c r="A394" i="11"/>
  <c r="A393" i="11"/>
  <c r="A392" i="11"/>
  <c r="A391" i="11"/>
  <c r="A389" i="11"/>
  <c r="A388" i="11"/>
  <c r="A387" i="11"/>
  <c r="A386" i="11"/>
  <c r="A384" i="11"/>
  <c r="A383" i="11"/>
  <c r="A382" i="11"/>
  <c r="A380" i="11"/>
  <c r="A379" i="11"/>
  <c r="A377" i="11"/>
  <c r="A376" i="11"/>
  <c r="A375" i="11"/>
  <c r="A373" i="11"/>
  <c r="A372" i="11"/>
  <c r="A371" i="11"/>
  <c r="A370" i="11"/>
  <c r="A369" i="11"/>
  <c r="A368" i="11"/>
  <c r="A367" i="11"/>
  <c r="A365" i="11"/>
  <c r="A364" i="11"/>
  <c r="A1249" i="11"/>
  <c r="A363" i="11"/>
  <c r="A361" i="11"/>
  <c r="A360" i="11"/>
  <c r="A359" i="11"/>
  <c r="A1247" i="11"/>
  <c r="A358" i="11"/>
  <c r="A1244" i="11"/>
  <c r="A1237" i="11"/>
  <c r="A352" i="11"/>
  <c r="A1236" i="11"/>
  <c r="A1235" i="11"/>
  <c r="A1233" i="11"/>
  <c r="A348" i="11"/>
  <c r="A1232" i="11"/>
  <c r="A347" i="11"/>
  <c r="A346" i="11"/>
  <c r="A1231" i="11"/>
  <c r="A345" i="11"/>
  <c r="A1229" i="11"/>
  <c r="A344" i="11"/>
  <c r="A343" i="11"/>
  <c r="A342" i="11"/>
  <c r="A341" i="11"/>
  <c r="A1227" i="11"/>
  <c r="A336" i="11"/>
  <c r="A1226" i="11"/>
  <c r="A333" i="11"/>
  <c r="A1225" i="11"/>
  <c r="A330" i="11"/>
  <c r="A323" i="11"/>
  <c r="A1221" i="11"/>
  <c r="A1220" i="11"/>
  <c r="A1219" i="11"/>
  <c r="A1218" i="11"/>
  <c r="A1217" i="11"/>
  <c r="A1216" i="11"/>
  <c r="A1215" i="11"/>
  <c r="A1214" i="11"/>
  <c r="A1213" i="11"/>
  <c r="A1211" i="11"/>
  <c r="A1210" i="11"/>
  <c r="A1209" i="11"/>
  <c r="A1208" i="11"/>
  <c r="A321" i="11"/>
  <c r="A1207" i="11"/>
  <c r="A1206" i="11"/>
  <c r="A1201" i="11"/>
  <c r="A1197" i="11"/>
  <c r="A1196" i="11"/>
  <c r="A312" i="11"/>
  <c r="A310" i="11"/>
  <c r="A1194" i="11"/>
  <c r="A1192" i="11"/>
  <c r="A1191" i="11"/>
  <c r="A1190" i="11"/>
  <c r="A309" i="11"/>
  <c r="A1189" i="11"/>
  <c r="A304" i="11"/>
  <c r="A305" i="11"/>
  <c r="A306" i="11"/>
  <c r="A307" i="11"/>
  <c r="A308" i="11"/>
  <c r="A302" i="11"/>
  <c r="A303" i="11"/>
  <c r="A1188" i="11"/>
  <c r="A301" i="11"/>
  <c r="A1185" i="11"/>
  <c r="A1184" i="11"/>
  <c r="A1183" i="11"/>
  <c r="A1182" i="11"/>
  <c r="A1181" i="11"/>
  <c r="A1180" i="11"/>
  <c r="A1179" i="11"/>
  <c r="A1178" i="11"/>
  <c r="A1176" i="11"/>
  <c r="A1175" i="11"/>
  <c r="A1174" i="11"/>
  <c r="A1173" i="11"/>
  <c r="A1172" i="11"/>
  <c r="A1171" i="11"/>
  <c r="A1170" i="11"/>
  <c r="A1168" i="11"/>
  <c r="A1166" i="11"/>
  <c r="A1165" i="11"/>
  <c r="A1164" i="11"/>
  <c r="A1163" i="11"/>
  <c r="A1162" i="11"/>
  <c r="A1161" i="11"/>
  <c r="A1159" i="11"/>
  <c r="A1158" i="11"/>
  <c r="A1157" i="11"/>
  <c r="A1155" i="11"/>
  <c r="A1154" i="11"/>
  <c r="A299" i="11"/>
  <c r="A298" i="11"/>
  <c r="A297" i="11"/>
  <c r="A1150" i="11"/>
  <c r="A1149" i="11"/>
  <c r="A296" i="11"/>
  <c r="A295" i="11"/>
  <c r="A294" i="11"/>
  <c r="A293" i="11"/>
  <c r="A292" i="11"/>
  <c r="A1147" i="11"/>
  <c r="A291" i="11"/>
  <c r="A290" i="11"/>
  <c r="A289" i="11"/>
  <c r="A288" i="11"/>
  <c r="A287" i="11"/>
  <c r="A286" i="11"/>
  <c r="A1143" i="11"/>
  <c r="A1142" i="11"/>
  <c r="A1141" i="11"/>
  <c r="A1139" i="11"/>
  <c r="A1138" i="11"/>
  <c r="A1136" i="11"/>
  <c r="A285" i="11"/>
  <c r="A284" i="11"/>
  <c r="A1135" i="11"/>
  <c r="A283" i="11"/>
  <c r="A1134" i="11"/>
  <c r="A282" i="11"/>
  <c r="A1133" i="11"/>
  <c r="A1132" i="11"/>
  <c r="A281" i="11"/>
  <c r="A280" i="11"/>
  <c r="A1127" i="11"/>
  <c r="A279" i="11"/>
  <c r="A275" i="11"/>
  <c r="A276" i="11"/>
  <c r="A277" i="11"/>
  <c r="A278" i="11"/>
  <c r="A274" i="11"/>
  <c r="A1117" i="11"/>
  <c r="A1116" i="11"/>
  <c r="A273" i="11"/>
  <c r="A1109" i="11"/>
  <c r="A272" i="11"/>
  <c r="A271" i="11"/>
  <c r="A270" i="11"/>
  <c r="A269" i="11"/>
  <c r="A1094" i="11"/>
  <c r="A1087" i="11"/>
  <c r="A1085" i="11"/>
  <c r="A268" i="11"/>
  <c r="A1060" i="11"/>
  <c r="A266" i="11"/>
  <c r="A267" i="11"/>
  <c r="A1041" i="11"/>
  <c r="A265" i="11"/>
  <c r="A264" i="11"/>
  <c r="A1035" i="11"/>
  <c r="A263" i="11"/>
  <c r="A1029" i="11"/>
  <c r="A261" i="11"/>
  <c r="A1026" i="11"/>
  <c r="A1023" i="11"/>
  <c r="A1015" i="11"/>
  <c r="A1013" i="11"/>
  <c r="A1010" i="11"/>
  <c r="A979" i="11"/>
  <c r="A976" i="11"/>
  <c r="A969" i="11"/>
  <c r="A967" i="11"/>
  <c r="A962" i="11"/>
  <c r="A958" i="11"/>
  <c r="A956" i="11"/>
  <c r="A257" i="11"/>
  <c r="A942" i="11"/>
  <c r="A939" i="11"/>
  <c r="A255" i="11"/>
  <c r="A917" i="11"/>
  <c r="A916" i="11"/>
  <c r="A915" i="11"/>
  <c r="A254" i="11"/>
  <c r="A253" i="11"/>
  <c r="A914" i="11"/>
  <c r="A913" i="11"/>
  <c r="A910" i="11"/>
  <c r="A851" i="11"/>
  <c r="A235" i="11"/>
  <c r="A848" i="11"/>
  <c r="A847" i="11"/>
  <c r="A234" i="11"/>
  <c r="A843" i="11"/>
  <c r="A842" i="11"/>
  <c r="A233" i="11"/>
  <c r="A232" i="11"/>
  <c r="A231" i="11"/>
  <c r="A839" i="11"/>
  <c r="A838" i="11"/>
  <c r="A230" i="11"/>
  <c r="A837" i="11"/>
  <c r="A836" i="11"/>
  <c r="A229" i="11"/>
  <c r="A831" i="11"/>
  <c r="A829" i="11"/>
  <c r="A826" i="11"/>
  <c r="A825" i="11"/>
  <c r="A823" i="11"/>
  <c r="A822" i="11"/>
  <c r="A220" i="11"/>
  <c r="A819" i="11"/>
  <c r="A218" i="11"/>
  <c r="A817" i="11"/>
  <c r="A816" i="11"/>
  <c r="A814" i="11"/>
  <c r="A812" i="11"/>
  <c r="A217" i="11"/>
  <c r="A804" i="11"/>
  <c r="A803" i="11"/>
  <c r="A802" i="11"/>
  <c r="A801" i="11"/>
  <c r="A800" i="11"/>
  <c r="A798" i="11"/>
  <c r="A797" i="11"/>
  <c r="A796" i="11"/>
  <c r="A795" i="11"/>
  <c r="A215" i="11"/>
  <c r="A214" i="11"/>
  <c r="A213" i="11"/>
  <c r="A212" i="11"/>
  <c r="A211" i="11"/>
  <c r="A210" i="11"/>
  <c r="A209" i="11"/>
  <c r="A793" i="11"/>
  <c r="A208" i="11"/>
  <c r="A792" i="11"/>
  <c r="A791" i="11"/>
  <c r="A790" i="11"/>
  <c r="A789" i="11"/>
  <c r="A788" i="11"/>
  <c r="A787" i="11"/>
  <c r="A786" i="11"/>
  <c r="A785" i="11"/>
  <c r="A784" i="11"/>
  <c r="A783" i="11"/>
  <c r="A782" i="11"/>
  <c r="A781" i="11"/>
  <c r="A780" i="11"/>
  <c r="A779" i="11"/>
  <c r="A778" i="11"/>
  <c r="A777" i="11"/>
  <c r="A776" i="11"/>
  <c r="A775" i="11"/>
  <c r="A774" i="11"/>
  <c r="A773" i="11"/>
  <c r="A772" i="11"/>
  <c r="A771" i="11"/>
  <c r="A770" i="11"/>
  <c r="A207" i="11"/>
  <c r="A206" i="11"/>
  <c r="A205" i="11"/>
  <c r="A204" i="11"/>
  <c r="A203" i="11"/>
  <c r="A202" i="11"/>
  <c r="A201" i="11"/>
  <c r="A200" i="11"/>
  <c r="A199" i="11"/>
  <c r="A768" i="11"/>
  <c r="A198" i="11"/>
  <c r="A197" i="11"/>
  <c r="A195" i="11"/>
  <c r="A196" i="11"/>
  <c r="A194" i="11"/>
  <c r="A767" i="11"/>
  <c r="A193" i="11"/>
  <c r="A763" i="11"/>
  <c r="A762" i="11"/>
  <c r="A192" i="11"/>
  <c r="A191" i="11"/>
  <c r="A760" i="11"/>
  <c r="A757" i="11"/>
  <c r="A190" i="11"/>
  <c r="A756" i="11"/>
  <c r="A189" i="11"/>
  <c r="A188" i="11"/>
  <c r="A187" i="11"/>
  <c r="A184" i="11"/>
  <c r="A736" i="11"/>
  <c r="A183" i="11"/>
  <c r="A182" i="11"/>
  <c r="A181" i="11"/>
  <c r="A730" i="11"/>
  <c r="A180" i="11"/>
  <c r="A729" i="11"/>
  <c r="A179" i="11"/>
  <c r="A178" i="11"/>
  <c r="A177" i="11"/>
  <c r="A176" i="11"/>
  <c r="A175" i="11"/>
  <c r="A174" i="11"/>
  <c r="A173" i="11"/>
  <c r="A172" i="11"/>
  <c r="A171" i="11"/>
  <c r="A170" i="11"/>
  <c r="A169" i="11"/>
  <c r="A168" i="11"/>
  <c r="A167" i="11"/>
  <c r="A166" i="11"/>
  <c r="A165" i="11"/>
  <c r="A164" i="11"/>
  <c r="A723" i="11"/>
  <c r="A722" i="11"/>
  <c r="A152" i="11"/>
  <c r="A151" i="11"/>
  <c r="A150" i="11"/>
  <c r="A149" i="11"/>
  <c r="A148" i="11"/>
  <c r="A147" i="11"/>
  <c r="A146" i="11"/>
  <c r="A145" i="11"/>
  <c r="A144" i="11"/>
  <c r="A716" i="11"/>
  <c r="A143" i="11"/>
  <c r="A126" i="11"/>
  <c r="A125" i="11"/>
  <c r="A124" i="11"/>
  <c r="A123" i="11"/>
  <c r="A122" i="11"/>
  <c r="A121" i="11"/>
  <c r="A120" i="11"/>
  <c r="A119" i="11"/>
  <c r="A118" i="11"/>
  <c r="A117" i="11"/>
  <c r="A115" i="11"/>
  <c r="A114" i="11"/>
  <c r="A113" i="11"/>
  <c r="A112" i="11"/>
  <c r="A111" i="11"/>
  <c r="A110" i="11"/>
  <c r="A109" i="11"/>
  <c r="A108" i="11"/>
  <c r="A106" i="11"/>
  <c r="A105" i="11"/>
  <c r="A712" i="11"/>
  <c r="A104" i="11"/>
  <c r="A103" i="11"/>
  <c r="A710" i="11"/>
  <c r="A102" i="11"/>
  <c r="A101" i="11"/>
  <c r="A100" i="11"/>
  <c r="A99" i="11"/>
  <c r="A97" i="11"/>
  <c r="A95" i="11"/>
  <c r="A94" i="11"/>
  <c r="A93" i="11"/>
  <c r="A92" i="11"/>
  <c r="A91" i="11"/>
  <c r="A90" i="11"/>
  <c r="A89" i="11"/>
  <c r="A88" i="11"/>
  <c r="A87" i="11"/>
  <c r="A86" i="11"/>
  <c r="A85" i="11"/>
  <c r="A84" i="11"/>
  <c r="A82" i="11"/>
  <c r="A80" i="11"/>
  <c r="A79" i="11"/>
  <c r="A78" i="11"/>
  <c r="A77" i="11"/>
  <c r="A76" i="11"/>
  <c r="A75" i="11"/>
  <c r="A74" i="11"/>
  <c r="A73" i="11"/>
  <c r="A72" i="11"/>
  <c r="A71" i="11"/>
  <c r="A70" i="11"/>
  <c r="A69" i="11"/>
  <c r="A68" i="11"/>
  <c r="A698" i="11"/>
  <c r="A67" i="11"/>
  <c r="A66" i="11"/>
  <c r="A65" i="11"/>
  <c r="A64" i="11"/>
  <c r="A63" i="11"/>
  <c r="A696" i="11"/>
  <c r="A62" i="11"/>
  <c r="A695" i="11"/>
  <c r="A61" i="11"/>
  <c r="A60" i="11"/>
  <c r="A692" i="11"/>
  <c r="A691" i="11"/>
  <c r="A684" i="11"/>
  <c r="A683" i="11"/>
  <c r="A59" i="11"/>
  <c r="A682" i="11"/>
  <c r="A681" i="11"/>
  <c r="A58" i="11"/>
  <c r="A680" i="11"/>
  <c r="A678" i="11"/>
  <c r="A57" i="11"/>
  <c r="A675" i="11"/>
  <c r="A674" i="11"/>
  <c r="A673" i="11"/>
  <c r="A56" i="11"/>
  <c r="A670" i="11"/>
  <c r="A669" i="11"/>
  <c r="A668" i="11"/>
  <c r="A55" i="11"/>
  <c r="A665" i="11"/>
  <c r="A54" i="11"/>
  <c r="A53" i="11"/>
  <c r="A664" i="11"/>
  <c r="A52" i="11"/>
  <c r="A51" i="11"/>
  <c r="A663" i="11"/>
  <c r="A50" i="11"/>
  <c r="A49" i="11"/>
  <c r="A661" i="11"/>
  <c r="A48" i="11"/>
  <c r="A659" i="11"/>
  <c r="A47" i="11"/>
  <c r="A657" i="11"/>
  <c r="A656" i="11"/>
  <c r="A46" i="11"/>
  <c r="A655" i="11"/>
  <c r="A653" i="11"/>
  <c r="A45" i="11"/>
  <c r="A44" i="11"/>
  <c r="A43" i="11"/>
  <c r="A652" i="11"/>
  <c r="A42" i="11"/>
  <c r="A41" i="11"/>
  <c r="A650" i="11"/>
  <c r="A40" i="11"/>
  <c r="A39" i="11"/>
  <c r="A649" i="11"/>
  <c r="A38" i="11"/>
  <c r="A37" i="11"/>
  <c r="A36" i="11"/>
  <c r="A35" i="11"/>
  <c r="A34" i="11"/>
  <c r="A33" i="11"/>
  <c r="A647" i="11"/>
  <c r="A648" i="11"/>
  <c r="A32" i="11"/>
  <c r="A645" i="11"/>
  <c r="A13" i="11"/>
  <c r="A646" i="11"/>
  <c r="A14" i="11"/>
  <c r="A15" i="11"/>
  <c r="A16" i="11"/>
  <c r="A17" i="11"/>
  <c r="A18" i="11"/>
  <c r="A19" i="11"/>
  <c r="A20" i="11"/>
  <c r="A21" i="11"/>
  <c r="A22" i="11"/>
  <c r="A23" i="11"/>
  <c r="A24" i="11"/>
  <c r="A25" i="11"/>
  <c r="A26" i="11"/>
  <c r="A27" i="11"/>
  <c r="A28" i="11"/>
  <c r="A29" i="11"/>
  <c r="A30" i="11"/>
  <c r="A31" i="11"/>
  <c r="A12" i="11"/>
  <c r="A11" i="11"/>
  <c r="A10" i="11"/>
  <c r="A643" i="11"/>
  <c r="A641" i="11"/>
  <c r="A640" i="11"/>
  <c r="A638" i="11"/>
  <c r="A636" i="11"/>
  <c r="A635" i="11"/>
  <c r="A634" i="11"/>
  <c r="A633" i="11"/>
  <c r="A632" i="11"/>
  <c r="A631" i="11"/>
  <c r="A629" i="11"/>
  <c r="A9" i="11"/>
  <c r="A8" i="11"/>
  <c r="A7" i="11"/>
  <c r="A6" i="11"/>
  <c r="A5" i="11"/>
  <c r="A4" i="11"/>
  <c r="A3" i="11"/>
  <c r="A2" i="11"/>
  <c r="B1727" i="11"/>
  <c r="B1726" i="11"/>
  <c r="B1709" i="11"/>
  <c r="B1708" i="11"/>
  <c r="B1707" i="11"/>
  <c r="B1706" i="11"/>
  <c r="B1701" i="11"/>
  <c r="B1700" i="11"/>
  <c r="B1696" i="11"/>
  <c r="B605" i="11"/>
  <c r="B1692" i="11"/>
  <c r="B1683" i="11"/>
  <c r="B1682" i="11"/>
  <c r="B579" i="11"/>
  <c r="B578" i="11"/>
  <c r="B577" i="11"/>
  <c r="B576" i="11"/>
  <c r="B575" i="11"/>
  <c r="B574" i="11"/>
  <c r="B573" i="11"/>
  <c r="B572" i="11"/>
  <c r="B571" i="11"/>
  <c r="B570" i="11"/>
  <c r="B556" i="11"/>
  <c r="B555" i="11"/>
  <c r="B554" i="11"/>
  <c r="B532" i="11"/>
  <c r="B531" i="11"/>
  <c r="B530" i="11"/>
  <c r="B508" i="11"/>
  <c r="B483" i="11"/>
  <c r="B484" i="11"/>
  <c r="B485" i="11"/>
  <c r="B486" i="11"/>
  <c r="B487" i="11"/>
  <c r="B488" i="11"/>
  <c r="B489" i="11"/>
  <c r="B490" i="11"/>
  <c r="B491" i="11"/>
  <c r="B492" i="11"/>
  <c r="B493" i="11"/>
  <c r="B478" i="11"/>
  <c r="B1285" i="11"/>
  <c r="B417" i="11"/>
  <c r="B416" i="11"/>
  <c r="B390" i="11"/>
  <c r="B385" i="11"/>
  <c r="B381" i="11"/>
  <c r="B378" i="11"/>
  <c r="B374" i="11"/>
  <c r="B366" i="11"/>
  <c r="B357" i="11"/>
  <c r="B356" i="11"/>
  <c r="B355" i="11"/>
  <c r="B354" i="11"/>
  <c r="B353" i="11"/>
  <c r="B351" i="11"/>
  <c r="B350" i="11"/>
  <c r="B349" i="11"/>
  <c r="B340" i="11"/>
  <c r="B339" i="11"/>
  <c r="B338" i="11"/>
  <c r="B337" i="11"/>
  <c r="B335" i="11"/>
  <c r="B334" i="11"/>
  <c r="B332" i="11"/>
  <c r="B331" i="11"/>
  <c r="B329" i="11"/>
  <c r="B328" i="11"/>
  <c r="B327" i="11"/>
  <c r="B326" i="11"/>
  <c r="B325" i="11"/>
  <c r="B324" i="11"/>
  <c r="B322" i="11"/>
  <c r="B319" i="11"/>
  <c r="B316" i="11"/>
  <c r="B315" i="11"/>
  <c r="B313" i="11"/>
  <c r="B262" i="11"/>
  <c r="B259" i="11"/>
  <c r="B252" i="11"/>
  <c r="B251" i="11"/>
  <c r="B250" i="11"/>
  <c r="B249" i="11"/>
  <c r="B248" i="11"/>
  <c r="B247" i="11"/>
  <c r="B246" i="11"/>
  <c r="B245" i="11"/>
  <c r="B912" i="11"/>
  <c r="B244" i="11"/>
  <c r="B243" i="11"/>
  <c r="B242" i="11"/>
  <c r="B241" i="11"/>
  <c r="B240" i="11"/>
  <c r="B239" i="11"/>
  <c r="B238" i="11"/>
  <c r="B237" i="11"/>
  <c r="B228" i="11"/>
  <c r="B227" i="11"/>
  <c r="B226" i="11"/>
  <c r="B225" i="11"/>
  <c r="B224" i="11"/>
  <c r="B223" i="11"/>
  <c r="B222" i="11"/>
  <c r="B221" i="11"/>
  <c r="B821" i="11"/>
  <c r="B219" i="11"/>
  <c r="B216" i="11"/>
  <c r="B186" i="11"/>
  <c r="B185" i="11"/>
  <c r="B739" i="11"/>
  <c r="B738" i="11"/>
  <c r="B163" i="11"/>
  <c r="B162" i="11"/>
  <c r="B161" i="11"/>
  <c r="B160" i="11"/>
  <c r="B159" i="11"/>
  <c r="B158" i="11"/>
  <c r="B157" i="11"/>
  <c r="B156" i="11"/>
  <c r="B155" i="11"/>
  <c r="B154" i="11"/>
  <c r="B153" i="11"/>
  <c r="B142" i="11"/>
  <c r="B141" i="11"/>
  <c r="B140" i="11"/>
  <c r="B139" i="11"/>
  <c r="B138" i="11"/>
  <c r="B137" i="11"/>
  <c r="B136" i="11"/>
  <c r="B135" i="11"/>
  <c r="B134" i="11"/>
  <c r="B133" i="11"/>
  <c r="B132" i="11"/>
  <c r="B131" i="11"/>
  <c r="B130" i="11"/>
  <c r="B129" i="11"/>
  <c r="B128" i="11"/>
  <c r="B127" i="11"/>
  <c r="B116" i="11"/>
  <c r="B107" i="11"/>
  <c r="B98" i="11"/>
  <c r="B96" i="11"/>
  <c r="B83" i="11"/>
  <c r="B81" i="11"/>
  <c r="B617" i="11"/>
  <c r="B615" i="11"/>
  <c r="B616" i="11"/>
  <c r="B1777" i="11"/>
  <c r="B1763" i="11"/>
  <c r="B1762" i="11"/>
  <c r="B1755" i="11"/>
  <c r="B1754" i="11"/>
  <c r="B1752" i="11"/>
  <c r="B1751" i="11"/>
  <c r="B1748" i="11"/>
  <c r="B1740" i="11"/>
  <c r="B1738" i="11"/>
  <c r="B1731" i="11"/>
  <c r="B611" i="11"/>
  <c r="B610" i="11"/>
  <c r="B1717" i="11"/>
  <c r="B1712" i="11"/>
  <c r="B1698" i="11"/>
  <c r="B1695" i="11"/>
  <c r="B1688" i="11"/>
  <c r="B1687" i="11"/>
  <c r="B1686" i="11"/>
  <c r="B1684" i="11"/>
  <c r="B1677" i="11"/>
  <c r="B1676" i="11"/>
  <c r="B1675" i="11"/>
  <c r="B1674" i="11"/>
  <c r="B1673" i="11"/>
  <c r="B1672" i="11"/>
  <c r="B1671" i="11"/>
  <c r="B1670" i="11"/>
  <c r="B1669" i="11"/>
  <c r="B1668" i="11"/>
  <c r="B1667" i="11"/>
  <c r="B1666" i="11"/>
  <c r="B1665" i="11"/>
  <c r="B589" i="11"/>
  <c r="B588" i="11"/>
  <c r="B1664" i="11"/>
  <c r="B587" i="11"/>
  <c r="B1663" i="11"/>
  <c r="B586" i="11"/>
  <c r="B585" i="11"/>
  <c r="B584" i="11"/>
  <c r="B583" i="11"/>
  <c r="B1662" i="11"/>
  <c r="B1659" i="11"/>
  <c r="B1658" i="11"/>
  <c r="B1657" i="11"/>
  <c r="B1656" i="11"/>
  <c r="B1655" i="11"/>
  <c r="B1654" i="11"/>
  <c r="B1653" i="11"/>
  <c r="B1652" i="11"/>
  <c r="B551" i="11"/>
  <c r="B539" i="11"/>
  <c r="B538" i="11"/>
  <c r="B537" i="11"/>
  <c r="B1630" i="11"/>
  <c r="B1625" i="11"/>
  <c r="B1624" i="11"/>
  <c r="B1623" i="11"/>
  <c r="B1622" i="11"/>
  <c r="B1621" i="11"/>
  <c r="B521" i="11"/>
  <c r="B1620" i="11"/>
  <c r="B1618" i="11"/>
  <c r="B1614" i="11"/>
  <c r="B1613" i="11"/>
  <c r="B1612" i="11"/>
  <c r="B1610" i="11"/>
  <c r="B1607" i="11"/>
  <c r="B1606" i="11"/>
  <c r="B1605" i="11"/>
  <c r="B1604" i="11"/>
  <c r="B519" i="11"/>
  <c r="B1603" i="11"/>
  <c r="B1601" i="11"/>
  <c r="B1600" i="11"/>
  <c r="B1599" i="11"/>
  <c r="B1598" i="11"/>
  <c r="B1596" i="11"/>
  <c r="B1595" i="11"/>
  <c r="B1593" i="11"/>
  <c r="B1592" i="11"/>
  <c r="B1591" i="11"/>
  <c r="B1589" i="11"/>
  <c r="B1586" i="11"/>
  <c r="B1585" i="11"/>
  <c r="B1584" i="11"/>
  <c r="B1583" i="11"/>
  <c r="B1582" i="11"/>
  <c r="B1580" i="11"/>
  <c r="B1578" i="11"/>
  <c r="B1575" i="11"/>
  <c r="B1573" i="11"/>
  <c r="B1572" i="11"/>
  <c r="B1570" i="11"/>
  <c r="B1569" i="11"/>
  <c r="B1566" i="11"/>
  <c r="B1563" i="11"/>
  <c r="B1562" i="11"/>
  <c r="B1559" i="11"/>
  <c r="B1557" i="11"/>
  <c r="B1554" i="11"/>
  <c r="B1553" i="11"/>
  <c r="B1548" i="11"/>
  <c r="B1547" i="11"/>
  <c r="B1545" i="11"/>
  <c r="B1542" i="11"/>
  <c r="B1541" i="11"/>
  <c r="B1540" i="11"/>
  <c r="B1539" i="11"/>
  <c r="B1538" i="11"/>
  <c r="B1537" i="11"/>
  <c r="B1536" i="11"/>
  <c r="B1535" i="11"/>
  <c r="B1532" i="11"/>
  <c r="B1531" i="11"/>
  <c r="B1526" i="11"/>
  <c r="B1525" i="11"/>
  <c r="B1524" i="11"/>
  <c r="B1522" i="11"/>
  <c r="B1517" i="11"/>
  <c r="B1516" i="11"/>
  <c r="B1515" i="11"/>
  <c r="B1513" i="11"/>
  <c r="B1512" i="11"/>
  <c r="B1509" i="11"/>
  <c r="B1508" i="11"/>
  <c r="B1506" i="11"/>
  <c r="B1504" i="11"/>
  <c r="B1495" i="11"/>
  <c r="B1485" i="11"/>
  <c r="B1482" i="11"/>
  <c r="B1481" i="11"/>
  <c r="B1480" i="11"/>
  <c r="B1479" i="11"/>
  <c r="B1465" i="11"/>
  <c r="B1464" i="11"/>
  <c r="B1461" i="11"/>
  <c r="B1460" i="11"/>
  <c r="B1457" i="11"/>
  <c r="B1452" i="11"/>
  <c r="B1451" i="11"/>
  <c r="B1446" i="11"/>
  <c r="B1445" i="11"/>
  <c r="B1444" i="11"/>
  <c r="B1442" i="11"/>
  <c r="B1440" i="11"/>
  <c r="B1439" i="11"/>
  <c r="B1437" i="11"/>
  <c r="B1434" i="11"/>
  <c r="B1432" i="11"/>
  <c r="B1430" i="11"/>
  <c r="B1429" i="11"/>
  <c r="B1428" i="11"/>
  <c r="B1426" i="11"/>
  <c r="B1425" i="11"/>
  <c r="B1422" i="11"/>
  <c r="B1420" i="11"/>
  <c r="B1419" i="11"/>
  <c r="B1418" i="11"/>
  <c r="B1417" i="11"/>
  <c r="B1416" i="11"/>
  <c r="B1415" i="11"/>
  <c r="B1413" i="11"/>
  <c r="B1412" i="11"/>
  <c r="B1410" i="11"/>
  <c r="B1409" i="11"/>
  <c r="B1408" i="11"/>
  <c r="B1407" i="11"/>
  <c r="B1406" i="11"/>
  <c r="B1404" i="11"/>
  <c r="B1403" i="11"/>
  <c r="B1401" i="11"/>
  <c r="B1399" i="11"/>
  <c r="B1395" i="11"/>
  <c r="B1394" i="11"/>
  <c r="B1390" i="11"/>
  <c r="B1386" i="11"/>
  <c r="B1384" i="11"/>
  <c r="B1383" i="11"/>
  <c r="B1378" i="11"/>
  <c r="B1373" i="11"/>
  <c r="B1367" i="11"/>
  <c r="B1364" i="11"/>
  <c r="B1359" i="11"/>
  <c r="B1358" i="11"/>
  <c r="B1350" i="11"/>
  <c r="B1348" i="11"/>
  <c r="B1347" i="11"/>
  <c r="B1346" i="11"/>
  <c r="B1345" i="11"/>
  <c r="B1344" i="11"/>
  <c r="B1343" i="11"/>
  <c r="B1342" i="11"/>
  <c r="B1341" i="11"/>
  <c r="B1340" i="11"/>
  <c r="B1339" i="11"/>
  <c r="B1338" i="11"/>
  <c r="B1337" i="11"/>
  <c r="B1335" i="11"/>
  <c r="B1334" i="11"/>
  <c r="B459" i="11"/>
  <c r="B1332" i="11"/>
  <c r="B1331" i="11"/>
  <c r="B457" i="11"/>
  <c r="B1329" i="11"/>
  <c r="B1327" i="11"/>
  <c r="B1326" i="11"/>
  <c r="B1325" i="11"/>
  <c r="B1323" i="11"/>
  <c r="B1318" i="11"/>
  <c r="B1316" i="11"/>
  <c r="B1315" i="11"/>
  <c r="B1313" i="11"/>
  <c r="B439" i="11"/>
  <c r="B1308" i="11"/>
  <c r="B432" i="11"/>
  <c r="B433" i="11"/>
  <c r="B1306" i="11"/>
  <c r="B425" i="11"/>
  <c r="B1304" i="11"/>
  <c r="B1302" i="11"/>
  <c r="B1300" i="11"/>
  <c r="B1299" i="11"/>
  <c r="B1298" i="11"/>
  <c r="B1297" i="11"/>
  <c r="B1294" i="11"/>
  <c r="B1293" i="11"/>
  <c r="B1292" i="11"/>
  <c r="B1291" i="11"/>
  <c r="B1289" i="11"/>
  <c r="B1288" i="11"/>
  <c r="B424" i="11"/>
  <c r="B1281" i="11"/>
  <c r="B1280" i="11"/>
  <c r="B1278" i="11"/>
  <c r="B1267" i="11"/>
  <c r="B1265" i="11"/>
  <c r="B1262" i="11"/>
  <c r="B1261" i="11"/>
  <c r="B1259" i="11"/>
  <c r="B1258" i="11"/>
  <c r="B1257" i="11"/>
  <c r="B1256" i="11"/>
  <c r="B1255" i="11"/>
  <c r="B1254" i="11"/>
  <c r="B1253" i="11"/>
  <c r="B1252" i="11"/>
  <c r="B1251" i="11"/>
  <c r="B1250" i="11"/>
  <c r="B1248" i="11"/>
  <c r="B362" i="11"/>
  <c r="B1246" i="11"/>
  <c r="B1245" i="11"/>
  <c r="B1243" i="11"/>
  <c r="B1242" i="11"/>
  <c r="B1241" i="11"/>
  <c r="B1240" i="11"/>
  <c r="B1239" i="11"/>
  <c r="B1238" i="11"/>
  <c r="B1234" i="11"/>
  <c r="B1230" i="11"/>
  <c r="B1228" i="11"/>
  <c r="B1224" i="11"/>
  <c r="B1223" i="11"/>
  <c r="B1222" i="11"/>
  <c r="B1212" i="11"/>
  <c r="B320" i="11"/>
  <c r="B318" i="11"/>
  <c r="B317" i="11"/>
  <c r="B1205" i="11"/>
  <c r="B1204" i="11"/>
  <c r="B1203" i="11"/>
  <c r="B1202" i="11"/>
  <c r="B1200" i="11"/>
  <c r="B1199" i="11"/>
  <c r="B1198" i="11"/>
  <c r="B314" i="11"/>
  <c r="B311" i="11"/>
  <c r="B1195" i="11"/>
  <c r="B1193" i="11"/>
  <c r="B1187" i="11"/>
  <c r="B1186" i="11"/>
  <c r="B300" i="11"/>
  <c r="B1177" i="11"/>
  <c r="B1169" i="11"/>
  <c r="B1167" i="11"/>
  <c r="B1160" i="11"/>
  <c r="B1156" i="11"/>
  <c r="B1153" i="11"/>
  <c r="B1152" i="11"/>
  <c r="B1151" i="11"/>
  <c r="B1148" i="11"/>
  <c r="B1146" i="11"/>
  <c r="B1145" i="11"/>
  <c r="B1144" i="11"/>
  <c r="B1140" i="11"/>
  <c r="B1137" i="11"/>
  <c r="B1131" i="11"/>
  <c r="B1130" i="11"/>
  <c r="B1129" i="11"/>
  <c r="B1128" i="11"/>
  <c r="B1126" i="11"/>
  <c r="B1125" i="11"/>
  <c r="B1124" i="11"/>
  <c r="B1123" i="11"/>
  <c r="B1122" i="11"/>
  <c r="B1121" i="11"/>
  <c r="B1120" i="11"/>
  <c r="B1119" i="11"/>
  <c r="B1118" i="11"/>
  <c r="B1115" i="11"/>
  <c r="B1114" i="11"/>
  <c r="B1113" i="11"/>
  <c r="B1112" i="11"/>
  <c r="B1111" i="11"/>
  <c r="B1110" i="11"/>
  <c r="B1108" i="11"/>
  <c r="B1107" i="11"/>
  <c r="B1106" i="11"/>
  <c r="B1105" i="11"/>
  <c r="B1104" i="11"/>
  <c r="B1103" i="11"/>
  <c r="B1102" i="11"/>
  <c r="B1101" i="11"/>
  <c r="B1100" i="11"/>
  <c r="B1099" i="11"/>
  <c r="B1098" i="11"/>
  <c r="B1097" i="11"/>
  <c r="B1096" i="11"/>
  <c r="B1095" i="11"/>
  <c r="B1093" i="11"/>
  <c r="B1092" i="11"/>
  <c r="B1091" i="11"/>
  <c r="B1090" i="11"/>
  <c r="B1089" i="11"/>
  <c r="B1088" i="11"/>
  <c r="B1086" i="11"/>
  <c r="B1062" i="11"/>
  <c r="B1063" i="11"/>
  <c r="B1064" i="11"/>
  <c r="B1065" i="11"/>
  <c r="B1066" i="11"/>
  <c r="B1067" i="11"/>
  <c r="B1068" i="11"/>
  <c r="B1069" i="11"/>
  <c r="B1070" i="11"/>
  <c r="B1071" i="11"/>
  <c r="B1072" i="11"/>
  <c r="B1073" i="11"/>
  <c r="B1074" i="11"/>
  <c r="B1075" i="11"/>
  <c r="B1076" i="11"/>
  <c r="B1077" i="11"/>
  <c r="B1078" i="11"/>
  <c r="B1079" i="11"/>
  <c r="B1080" i="11"/>
  <c r="B1081" i="11"/>
  <c r="B1082" i="11"/>
  <c r="B1083" i="11"/>
  <c r="B1084" i="11"/>
  <c r="B1061" i="11"/>
  <c r="B1059" i="11"/>
  <c r="B1058" i="11"/>
  <c r="B1057" i="11"/>
  <c r="B1056" i="11"/>
  <c r="B1055" i="11"/>
  <c r="B1054" i="11"/>
  <c r="B1053" i="11"/>
  <c r="B1052" i="11"/>
  <c r="B1051" i="11"/>
  <c r="B1050" i="11"/>
  <c r="B1047" i="11"/>
  <c r="B1048" i="11"/>
  <c r="B1049" i="11"/>
  <c r="B1042" i="11"/>
  <c r="B1043" i="11"/>
  <c r="B1044" i="11"/>
  <c r="B1045" i="11"/>
  <c r="B1046" i="11"/>
  <c r="B1040" i="11"/>
  <c r="B1039" i="11"/>
  <c r="B1038" i="11"/>
  <c r="B1037" i="11"/>
  <c r="B1036" i="11"/>
  <c r="B1034" i="11"/>
  <c r="B1033" i="11"/>
  <c r="B1032" i="11"/>
  <c r="B1031" i="11"/>
  <c r="B1030" i="11"/>
  <c r="B1028" i="11"/>
  <c r="B1027" i="11"/>
  <c r="B1025" i="11"/>
  <c r="B1024" i="11"/>
  <c r="B1022" i="11"/>
  <c r="B1021" i="11"/>
  <c r="B1020" i="11"/>
  <c r="B1019" i="11"/>
  <c r="B1018" i="11"/>
  <c r="B1017" i="11"/>
  <c r="B1016" i="11"/>
  <c r="B1014" i="11"/>
  <c r="B1012" i="11"/>
  <c r="B1011" i="11"/>
  <c r="B1009" i="11"/>
  <c r="B1008" i="11"/>
  <c r="B1007" i="11"/>
  <c r="B1006" i="11"/>
  <c r="B1005" i="11"/>
  <c r="B1004" i="11"/>
  <c r="B1003" i="11"/>
  <c r="B1002" i="11"/>
  <c r="B1001" i="11"/>
  <c r="B1000" i="11"/>
  <c r="B999" i="11"/>
  <c r="B998" i="11"/>
  <c r="B997" i="11"/>
  <c r="B996" i="11"/>
  <c r="B995" i="11"/>
  <c r="B994" i="11"/>
  <c r="B993" i="11"/>
  <c r="B992" i="11"/>
  <c r="B991" i="11"/>
  <c r="B990" i="11"/>
  <c r="B989" i="11"/>
  <c r="B988" i="11"/>
  <c r="B987" i="11"/>
  <c r="B986" i="11"/>
  <c r="B985" i="11"/>
  <c r="B984" i="11"/>
  <c r="B983" i="11"/>
  <c r="B260" i="11"/>
  <c r="B982" i="11"/>
  <c r="B981" i="11"/>
  <c r="B980" i="11"/>
  <c r="B977" i="11"/>
  <c r="B978" i="11"/>
  <c r="B975" i="11"/>
  <c r="B974" i="11"/>
  <c r="B973" i="11"/>
  <c r="B972" i="11"/>
  <c r="B971" i="11"/>
  <c r="B970" i="11"/>
  <c r="B968" i="11"/>
  <c r="B966" i="11"/>
  <c r="B965" i="11"/>
  <c r="B964" i="11"/>
  <c r="B963" i="11"/>
  <c r="B961" i="11"/>
  <c r="B960" i="11"/>
  <c r="B959" i="11"/>
  <c r="B957" i="11"/>
  <c r="B955" i="11"/>
  <c r="B954" i="11"/>
  <c r="B953" i="11"/>
  <c r="B952" i="11"/>
  <c r="B951" i="11"/>
  <c r="B950" i="11"/>
  <c r="B258" i="11"/>
  <c r="B949" i="11"/>
  <c r="B948" i="11"/>
  <c r="B947" i="11"/>
  <c r="B946" i="11"/>
  <c r="B945" i="11"/>
  <c r="B944" i="11"/>
  <c r="B943" i="11"/>
  <c r="B941" i="11"/>
  <c r="B940" i="11"/>
  <c r="B937" i="11"/>
  <c r="B938" i="11"/>
  <c r="B935" i="11"/>
  <c r="B936" i="11"/>
  <c r="B256" i="11"/>
  <c r="B934" i="11"/>
  <c r="B929" i="11"/>
  <c r="B930" i="11"/>
  <c r="B931" i="11"/>
  <c r="B932" i="11"/>
  <c r="B933" i="11"/>
  <c r="B928" i="11"/>
  <c r="B927" i="11"/>
  <c r="B926" i="11"/>
  <c r="B925" i="11"/>
  <c r="B924" i="11"/>
  <c r="B923" i="11"/>
  <c r="B922" i="11"/>
  <c r="B921" i="11"/>
  <c r="B920" i="11"/>
  <c r="B919" i="11"/>
  <c r="B918" i="11"/>
  <c r="B911" i="11"/>
  <c r="B909" i="11"/>
  <c r="B908" i="11"/>
  <c r="B907" i="11"/>
  <c r="B906" i="11"/>
  <c r="B905" i="11"/>
  <c r="B904" i="11"/>
  <c r="B903" i="11"/>
  <c r="B902" i="11"/>
  <c r="B901" i="11"/>
  <c r="B900" i="11"/>
  <c r="B891" i="11"/>
  <c r="B892" i="11"/>
  <c r="B893" i="11"/>
  <c r="B894" i="11"/>
  <c r="B895" i="11"/>
  <c r="B896" i="11"/>
  <c r="B897" i="11"/>
  <c r="B898" i="11"/>
  <c r="B899" i="11"/>
  <c r="B890" i="11"/>
  <c r="B889" i="11"/>
  <c r="B888" i="11"/>
  <c r="B887" i="11"/>
  <c r="B886" i="11"/>
  <c r="B885" i="11"/>
  <c r="B878" i="11"/>
  <c r="B879" i="11"/>
  <c r="B880" i="11"/>
  <c r="B881" i="11"/>
  <c r="B236" i="11"/>
  <c r="B882" i="11"/>
  <c r="B883" i="11"/>
  <c r="B884" i="11"/>
  <c r="B874" i="11"/>
  <c r="B875" i="11"/>
  <c r="B876" i="11"/>
  <c r="B877" i="11"/>
  <c r="B873" i="11"/>
  <c r="B855" i="11"/>
  <c r="B856" i="11"/>
  <c r="B857" i="11"/>
  <c r="B858" i="11"/>
  <c r="B859" i="11"/>
  <c r="B860" i="11"/>
  <c r="B861" i="11"/>
  <c r="B862" i="11"/>
  <c r="B863" i="11"/>
  <c r="B864" i="11"/>
  <c r="B865" i="11"/>
  <c r="B866" i="11"/>
  <c r="B867" i="11"/>
  <c r="B868" i="11"/>
  <c r="B869" i="11"/>
  <c r="B870" i="11"/>
  <c r="B871" i="11"/>
  <c r="B872" i="11"/>
  <c r="B854" i="11"/>
  <c r="B853" i="11"/>
  <c r="B852" i="11"/>
  <c r="B850" i="11"/>
  <c r="B849" i="11"/>
  <c r="B846" i="11"/>
  <c r="B845" i="11"/>
  <c r="B844" i="11"/>
  <c r="B841" i="11"/>
  <c r="B840" i="11"/>
  <c r="B835" i="11"/>
  <c r="B834" i="11"/>
  <c r="B833" i="11"/>
  <c r="B832" i="11"/>
  <c r="B830" i="11"/>
  <c r="B828" i="11"/>
  <c r="B827" i="11"/>
  <c r="B824" i="11"/>
  <c r="B820" i="11"/>
  <c r="B818" i="11"/>
  <c r="B815" i="11"/>
  <c r="B813" i="11"/>
  <c r="B811" i="11"/>
  <c r="B810" i="11"/>
  <c r="B809" i="11"/>
  <c r="B808" i="11"/>
  <c r="B807" i="11"/>
  <c r="B806" i="11"/>
  <c r="B805" i="11"/>
  <c r="B799" i="11"/>
  <c r="B794" i="11"/>
  <c r="B769" i="11"/>
  <c r="B766" i="11"/>
  <c r="B765" i="11"/>
  <c r="B764" i="11"/>
  <c r="B761" i="11"/>
  <c r="B759" i="11"/>
  <c r="B758" i="11"/>
  <c r="B755" i="11"/>
  <c r="B754" i="11"/>
  <c r="B753" i="11"/>
  <c r="B752" i="11"/>
  <c r="B751" i="11"/>
  <c r="B750" i="11"/>
  <c r="B749" i="11"/>
  <c r="B748" i="11"/>
  <c r="B747" i="11"/>
  <c r="B746" i="11"/>
  <c r="B745" i="11"/>
  <c r="B744" i="11"/>
  <c r="B743" i="11"/>
  <c r="B742" i="11"/>
  <c r="B741" i="11"/>
  <c r="B740" i="11"/>
  <c r="B737" i="11"/>
  <c r="B735" i="11"/>
  <c r="B734" i="11"/>
  <c r="B733" i="11"/>
  <c r="B732" i="11"/>
  <c r="B731" i="11"/>
  <c r="B728" i="11"/>
  <c r="B727" i="11"/>
  <c r="B726" i="11"/>
  <c r="B725" i="11"/>
  <c r="B724" i="11"/>
  <c r="B721" i="11"/>
  <c r="B720" i="11"/>
  <c r="B719" i="11"/>
  <c r="B718" i="11"/>
  <c r="B717" i="11"/>
  <c r="B715" i="11"/>
  <c r="B714" i="11"/>
  <c r="B713" i="11"/>
  <c r="B711" i="11"/>
  <c r="B709" i="11"/>
  <c r="B708" i="11"/>
  <c r="B707" i="11"/>
  <c r="B706" i="11"/>
  <c r="B705" i="11"/>
  <c r="B704" i="11"/>
  <c r="B703" i="11"/>
  <c r="B702" i="11"/>
  <c r="B701" i="11"/>
  <c r="B700" i="11"/>
  <c r="B699" i="11"/>
  <c r="B697" i="11"/>
  <c r="B694" i="11"/>
  <c r="B693" i="11"/>
  <c r="B685" i="11"/>
  <c r="B686" i="11"/>
  <c r="B687" i="11"/>
  <c r="B688" i="11"/>
  <c r="B689" i="11"/>
  <c r="B690" i="11"/>
  <c r="B679" i="11"/>
  <c r="B677" i="11"/>
  <c r="B676" i="11"/>
  <c r="B672" i="11"/>
  <c r="B671" i="11"/>
  <c r="B667" i="11"/>
  <c r="B666" i="11"/>
  <c r="B662" i="11"/>
  <c r="B660" i="11"/>
  <c r="B658" i="11"/>
  <c r="B654" i="11"/>
  <c r="B651" i="11"/>
  <c r="B644" i="11"/>
  <c r="B642" i="11"/>
  <c r="B639" i="11"/>
  <c r="B637" i="11"/>
  <c r="B630" i="11"/>
  <c r="B628" i="11"/>
  <c r="B627" i="11"/>
  <c r="B626" i="11"/>
  <c r="B625" i="11"/>
  <c r="B624" i="11"/>
  <c r="B623" i="11"/>
  <c r="B622" i="11"/>
  <c r="B621" i="11"/>
  <c r="B620" i="11"/>
  <c r="B619" i="11"/>
  <c r="B618" i="11"/>
  <c r="B1779" i="11"/>
  <c r="B1778" i="11"/>
  <c r="B614" i="11"/>
  <c r="B1776" i="11"/>
  <c r="B1775" i="11"/>
  <c r="B1774" i="11"/>
  <c r="B1773" i="11"/>
  <c r="B1772" i="11"/>
  <c r="B1771" i="11"/>
  <c r="B1770" i="11"/>
  <c r="B1769" i="11"/>
  <c r="B1768" i="11"/>
  <c r="B1767" i="11"/>
  <c r="B1766" i="11"/>
  <c r="B1765" i="11"/>
  <c r="B1764" i="11"/>
  <c r="B1761" i="11"/>
  <c r="B1760" i="11"/>
  <c r="B1759" i="11"/>
  <c r="B1758" i="11"/>
  <c r="B1757" i="11"/>
  <c r="B1756" i="11"/>
  <c r="B1753" i="11"/>
  <c r="B1750" i="11"/>
  <c r="B1749" i="11"/>
  <c r="B1747" i="11"/>
  <c r="B1746" i="11"/>
  <c r="B613" i="11"/>
  <c r="B612" i="11"/>
  <c r="B1745" i="11"/>
  <c r="B1744" i="11"/>
  <c r="B1743" i="11"/>
  <c r="B1742" i="11"/>
  <c r="B1741" i="11"/>
  <c r="B1739" i="11"/>
  <c r="B1737" i="11"/>
  <c r="B1736" i="11"/>
  <c r="B1735" i="11"/>
  <c r="B1734" i="11"/>
  <c r="B1733" i="11"/>
  <c r="B1732" i="11"/>
  <c r="B1730" i="11"/>
  <c r="B1729" i="11"/>
  <c r="B1728" i="11"/>
  <c r="B1725" i="11"/>
  <c r="B1724" i="11"/>
  <c r="B1718" i="11"/>
  <c r="B1719" i="11"/>
  <c r="B1720" i="11"/>
  <c r="B1721" i="11"/>
  <c r="B1722" i="11"/>
  <c r="B1723" i="11"/>
  <c r="B1716" i="11"/>
  <c r="B1715" i="11"/>
  <c r="B609" i="11"/>
  <c r="B1714" i="11"/>
  <c r="B1713" i="11"/>
  <c r="B1711" i="11"/>
  <c r="B1710" i="11"/>
  <c r="B608" i="11"/>
  <c r="B607" i="11"/>
  <c r="B1705" i="11"/>
  <c r="B1704" i="11"/>
  <c r="B1703" i="11"/>
  <c r="B1702" i="11"/>
  <c r="B1699" i="11"/>
  <c r="B1697" i="11"/>
  <c r="B606" i="11"/>
  <c r="B1694" i="11"/>
  <c r="B1693" i="11"/>
  <c r="B1689" i="11"/>
  <c r="B1690" i="11"/>
  <c r="B1691" i="11"/>
  <c r="B601" i="11"/>
  <c r="B602" i="11"/>
  <c r="B603" i="11"/>
  <c r="B604" i="11"/>
  <c r="B600" i="11"/>
  <c r="B599" i="11"/>
  <c r="B1685" i="11"/>
  <c r="B598" i="11"/>
  <c r="B597" i="11"/>
  <c r="B596" i="11"/>
  <c r="B595" i="11"/>
  <c r="B594" i="11"/>
  <c r="B593" i="11"/>
  <c r="B592" i="11"/>
  <c r="B591" i="11"/>
  <c r="B1681" i="11"/>
  <c r="B1680" i="11"/>
  <c r="B1679" i="11"/>
  <c r="B590" i="11"/>
  <c r="B1678" i="11"/>
  <c r="B1661" i="11"/>
  <c r="B582" i="11"/>
  <c r="B581" i="11"/>
  <c r="B580" i="11"/>
  <c r="B1660" i="11"/>
  <c r="B569" i="11"/>
  <c r="B568" i="11"/>
  <c r="B567" i="11"/>
  <c r="B566" i="11"/>
  <c r="B565" i="11"/>
  <c r="B564" i="11"/>
  <c r="B563" i="11"/>
  <c r="B562" i="11"/>
  <c r="B561" i="11"/>
  <c r="B560" i="11"/>
  <c r="B559" i="11"/>
  <c r="B558" i="11"/>
  <c r="B557" i="11"/>
  <c r="B1651" i="11"/>
  <c r="B553" i="11"/>
  <c r="B552" i="11"/>
  <c r="B550" i="11"/>
  <c r="B549" i="11"/>
  <c r="B548" i="11"/>
  <c r="B1650" i="11"/>
  <c r="B547" i="11"/>
  <c r="B546" i="11"/>
  <c r="B545" i="11"/>
  <c r="B544" i="11"/>
  <c r="B1649" i="11"/>
  <c r="B543" i="11"/>
  <c r="B542" i="11"/>
  <c r="B541" i="11"/>
  <c r="B1648" i="11"/>
  <c r="B540" i="11"/>
  <c r="B1647" i="11"/>
  <c r="B1646" i="11"/>
  <c r="B1645" i="11"/>
  <c r="B1644" i="11"/>
  <c r="B1643" i="11"/>
  <c r="B1642" i="11"/>
  <c r="B1641" i="11"/>
  <c r="B1640" i="11"/>
  <c r="B1639" i="11"/>
  <c r="B536" i="11"/>
  <c r="B1638" i="11"/>
  <c r="B535" i="11"/>
  <c r="B534" i="11"/>
  <c r="B533" i="11"/>
  <c r="B529" i="11"/>
  <c r="B528" i="11"/>
  <c r="B1637" i="11"/>
  <c r="B1636" i="11"/>
  <c r="B527" i="11"/>
  <c r="B1635" i="11"/>
  <c r="B1634" i="11"/>
  <c r="B1633" i="11"/>
  <c r="B526" i="11"/>
  <c r="B525" i="11"/>
  <c r="B524" i="11"/>
  <c r="B523" i="11"/>
  <c r="B1632" i="11"/>
  <c r="B1631" i="11"/>
  <c r="B1629" i="11"/>
  <c r="B522" i="11"/>
  <c r="B1628" i="11"/>
  <c r="B1627" i="11"/>
  <c r="B1626" i="11"/>
  <c r="B1619" i="11"/>
  <c r="B1617" i="11"/>
  <c r="B520" i="11"/>
  <c r="B1616" i="11"/>
  <c r="B1615" i="11"/>
  <c r="B1611" i="11"/>
  <c r="B1609" i="11"/>
  <c r="B1608" i="11"/>
  <c r="B1602" i="11"/>
  <c r="B518" i="11"/>
  <c r="B1597" i="11"/>
  <c r="B517" i="11"/>
  <c r="B1594" i="11"/>
  <c r="B516" i="11"/>
  <c r="B1590" i="11"/>
  <c r="B515" i="11"/>
  <c r="B1588" i="11"/>
  <c r="B1587" i="11"/>
  <c r="B514" i="11"/>
  <c r="B513" i="11"/>
  <c r="B1581" i="11"/>
  <c r="B512" i="11"/>
  <c r="B511" i="11"/>
  <c r="B510" i="11"/>
  <c r="B1579" i="11"/>
  <c r="B509" i="11"/>
  <c r="B1577" i="11"/>
  <c r="B1576" i="11"/>
  <c r="B1574" i="11"/>
  <c r="B1571" i="11"/>
  <c r="B1568" i="11"/>
  <c r="B1567" i="11"/>
  <c r="B1565" i="11"/>
  <c r="B1564" i="11"/>
  <c r="B1561" i="11"/>
  <c r="B1560" i="11"/>
  <c r="B1558" i="11"/>
  <c r="B1556" i="11"/>
  <c r="B1555" i="11"/>
  <c r="B1552" i="11"/>
  <c r="B1551" i="11"/>
  <c r="B1550" i="11"/>
  <c r="B1549" i="11"/>
  <c r="B1546" i="11"/>
  <c r="B1544" i="11"/>
  <c r="B1543" i="11"/>
  <c r="B507" i="11"/>
  <c r="B1534" i="11"/>
  <c r="B1533" i="11"/>
  <c r="B1530" i="11"/>
  <c r="B1529" i="11"/>
  <c r="B506" i="11"/>
  <c r="B1528" i="11"/>
  <c r="B1527" i="11"/>
  <c r="B1523" i="11"/>
  <c r="B1521" i="11"/>
  <c r="B1520" i="11"/>
  <c r="B505" i="11"/>
  <c r="B1519" i="11"/>
  <c r="B1518" i="11"/>
  <c r="B1514" i="11"/>
  <c r="B504" i="11"/>
  <c r="B503" i="11"/>
  <c r="B502" i="11"/>
  <c r="B501" i="11"/>
  <c r="B1511" i="11"/>
  <c r="B1510" i="11"/>
  <c r="B1507" i="11"/>
  <c r="B1505" i="11"/>
  <c r="B1503" i="11"/>
  <c r="B1502" i="11"/>
  <c r="B1501" i="11"/>
  <c r="B1500" i="11"/>
  <c r="B1499" i="11"/>
  <c r="B1498" i="11"/>
  <c r="B1497" i="11"/>
  <c r="B500" i="11"/>
  <c r="B1496" i="11"/>
  <c r="B1494" i="11"/>
  <c r="B1493" i="11"/>
  <c r="B1492" i="11"/>
  <c r="B1491" i="11"/>
  <c r="B1490" i="11"/>
  <c r="B1489" i="11"/>
  <c r="B1488" i="11"/>
  <c r="B1487" i="11"/>
  <c r="B1486" i="11"/>
  <c r="B1484" i="11"/>
  <c r="B1483" i="11"/>
  <c r="B1478" i="11"/>
  <c r="B1477" i="11"/>
  <c r="B1476" i="11"/>
  <c r="B1475" i="11"/>
  <c r="B1474" i="11"/>
  <c r="B1473" i="11"/>
  <c r="B1472" i="11"/>
  <c r="B1471" i="11"/>
  <c r="B1470" i="11"/>
  <c r="B1469" i="11"/>
  <c r="B1468" i="11"/>
  <c r="B499" i="11"/>
  <c r="B498" i="11"/>
  <c r="B497" i="11"/>
  <c r="B1467" i="11"/>
  <c r="B496" i="11"/>
  <c r="B495" i="11"/>
  <c r="B1466" i="11"/>
  <c r="B494" i="11"/>
  <c r="B1463" i="11"/>
  <c r="B1462" i="11"/>
  <c r="B1459" i="11"/>
  <c r="B1458" i="11"/>
  <c r="B1456" i="11"/>
  <c r="B1455" i="11"/>
  <c r="B1454" i="11"/>
  <c r="B1453" i="11"/>
  <c r="B481" i="11"/>
  <c r="B482" i="11"/>
  <c r="B1450" i="11"/>
  <c r="B1449" i="11"/>
  <c r="B479" i="11"/>
  <c r="B480" i="11"/>
  <c r="B1448" i="11"/>
  <c r="B1447" i="11"/>
  <c r="B1443" i="11"/>
  <c r="B1441" i="11"/>
  <c r="B1438" i="11"/>
  <c r="B1436" i="11"/>
  <c r="B1435" i="11"/>
  <c r="B1433" i="11"/>
  <c r="B1431" i="11"/>
  <c r="B1427" i="11"/>
  <c r="B1424" i="11"/>
  <c r="B1423" i="11"/>
  <c r="B1421" i="11"/>
  <c r="B1414" i="11"/>
  <c r="B1411" i="11"/>
  <c r="B1405" i="11"/>
  <c r="B477" i="11"/>
  <c r="B1402" i="11"/>
  <c r="B476" i="11"/>
  <c r="B1400" i="11"/>
  <c r="B475" i="11"/>
  <c r="B1398" i="11"/>
  <c r="B1397" i="11"/>
  <c r="B474" i="11"/>
  <c r="B473" i="11"/>
  <c r="B1396" i="11"/>
  <c r="B1393" i="11"/>
  <c r="B1392" i="11"/>
  <c r="B1391" i="11"/>
  <c r="B472" i="11"/>
  <c r="B1389" i="11"/>
  <c r="B471" i="11"/>
  <c r="B1388" i="11"/>
  <c r="B470" i="11"/>
  <c r="B1387" i="11"/>
  <c r="B1385" i="11"/>
  <c r="B1382" i="11"/>
  <c r="B1381" i="11"/>
  <c r="B1380" i="11"/>
  <c r="B1379" i="11"/>
  <c r="B1377" i="11"/>
  <c r="B1376" i="11"/>
  <c r="B1375" i="11"/>
  <c r="B469" i="11"/>
  <c r="B1374" i="11"/>
  <c r="B1372" i="11"/>
  <c r="B468" i="11"/>
  <c r="B1370" i="11"/>
  <c r="B1371" i="11"/>
  <c r="B1369" i="11"/>
  <c r="B1368" i="11"/>
  <c r="B1366" i="11"/>
  <c r="B1365" i="11"/>
  <c r="B1363" i="11"/>
  <c r="B1362" i="11"/>
  <c r="B1361" i="11"/>
  <c r="B1360" i="11"/>
  <c r="B1357" i="11"/>
  <c r="B1356" i="11"/>
  <c r="B1355" i="11"/>
  <c r="B1354" i="11"/>
  <c r="B1353" i="11"/>
  <c r="B1352" i="11"/>
  <c r="B1351" i="11"/>
  <c r="B467" i="11"/>
  <c r="B1349" i="11"/>
  <c r="B466" i="11"/>
  <c r="B465" i="11"/>
  <c r="B464" i="11"/>
  <c r="B463" i="11"/>
  <c r="B462" i="11"/>
  <c r="B461" i="11"/>
  <c r="B1336" i="11"/>
  <c r="B460" i="11"/>
  <c r="B1333" i="11"/>
  <c r="B458" i="11"/>
  <c r="B1330" i="11"/>
  <c r="B1328" i="11"/>
  <c r="B456" i="11"/>
  <c r="B455" i="11"/>
  <c r="B454" i="11"/>
  <c r="B1324" i="11"/>
  <c r="B453" i="11"/>
  <c r="B445" i="11"/>
  <c r="B446" i="11"/>
  <c r="B447" i="11"/>
  <c r="B448" i="11"/>
  <c r="B449" i="11"/>
  <c r="B1320" i="11"/>
  <c r="B1321" i="11"/>
  <c r="B450" i="11"/>
  <c r="B451" i="11"/>
  <c r="B452" i="11"/>
  <c r="B1322" i="11"/>
  <c r="B1319" i="11"/>
  <c r="B1317" i="11"/>
  <c r="B444" i="11"/>
  <c r="B443" i="11"/>
  <c r="B442" i="11"/>
  <c r="B441" i="11"/>
  <c r="B1314" i="11"/>
  <c r="B440" i="11"/>
  <c r="B1312" i="11"/>
  <c r="B438" i="11"/>
  <c r="B1311" i="11"/>
  <c r="B1310" i="11"/>
  <c r="B1309" i="11"/>
  <c r="B437" i="11"/>
  <c r="B436" i="11"/>
  <c r="B435" i="11"/>
  <c r="B434" i="11"/>
  <c r="B431" i="11"/>
  <c r="B430" i="11"/>
  <c r="B1307" i="11"/>
  <c r="B429" i="11"/>
  <c r="B428" i="11"/>
  <c r="B427" i="11"/>
  <c r="B426" i="11"/>
  <c r="B1305" i="11"/>
  <c r="B1303" i="11"/>
  <c r="B1301" i="11"/>
  <c r="B1296" i="11"/>
  <c r="B1295" i="11"/>
  <c r="B1290" i="11"/>
  <c r="B1287" i="11"/>
  <c r="B1286" i="11"/>
  <c r="B1284" i="11"/>
  <c r="B1283" i="11"/>
  <c r="B1282" i="11"/>
  <c r="B423" i="11"/>
  <c r="B422" i="11"/>
  <c r="B1279" i="11"/>
  <c r="B421" i="11"/>
  <c r="B1277" i="11"/>
  <c r="B1276" i="11"/>
  <c r="B420" i="11"/>
  <c r="B419" i="11"/>
  <c r="B1275" i="11"/>
  <c r="B418" i="11"/>
  <c r="B415" i="11"/>
  <c r="B1274" i="11"/>
  <c r="B1273" i="11"/>
  <c r="B414" i="11"/>
  <c r="B1272" i="11"/>
  <c r="B413" i="11"/>
  <c r="B1271" i="11"/>
  <c r="B412" i="11"/>
  <c r="B411" i="11"/>
  <c r="B1270" i="11"/>
  <c r="B1269" i="11"/>
  <c r="B1268" i="11"/>
  <c r="B410" i="11"/>
  <c r="B409" i="11"/>
  <c r="B408" i="11"/>
  <c r="B407" i="11"/>
  <c r="B406" i="11"/>
  <c r="B405" i="11"/>
  <c r="B1266" i="11"/>
  <c r="B404" i="11"/>
  <c r="B403" i="11"/>
  <c r="B402" i="11"/>
  <c r="B1264" i="11"/>
  <c r="B1263" i="11"/>
  <c r="B401" i="11"/>
  <c r="B400" i="11"/>
  <c r="B399" i="11"/>
  <c r="B398" i="11"/>
  <c r="B397" i="11"/>
  <c r="B396" i="11"/>
  <c r="B395" i="11"/>
  <c r="B1260" i="11"/>
  <c r="B394" i="11"/>
  <c r="B393" i="11"/>
  <c r="B392" i="11"/>
  <c r="B391" i="11"/>
  <c r="B389" i="11"/>
  <c r="B388" i="11"/>
  <c r="B387" i="11"/>
  <c r="B386" i="11"/>
  <c r="B384" i="11"/>
  <c r="B383" i="11"/>
  <c r="B382" i="11"/>
  <c r="B380" i="11"/>
  <c r="B379" i="11"/>
  <c r="B377" i="11"/>
  <c r="B376" i="11"/>
  <c r="B375" i="11"/>
  <c r="B373" i="11"/>
  <c r="B372" i="11"/>
  <c r="B371" i="11"/>
  <c r="B370" i="11"/>
  <c r="B369" i="11"/>
  <c r="B368" i="11"/>
  <c r="B367" i="11"/>
  <c r="B365" i="11"/>
  <c r="B364" i="11"/>
  <c r="B1249" i="11"/>
  <c r="B363" i="11"/>
  <c r="B361" i="11"/>
  <c r="B360" i="11"/>
  <c r="B359" i="11"/>
  <c r="B1247" i="11"/>
  <c r="B358" i="11"/>
  <c r="B1244" i="11"/>
  <c r="B1237" i="11"/>
  <c r="B352" i="11"/>
  <c r="B1236" i="11"/>
  <c r="B1235" i="11"/>
  <c r="B1233" i="11"/>
  <c r="B348" i="11"/>
  <c r="B1232" i="11"/>
  <c r="B347" i="11"/>
  <c r="B346" i="11"/>
  <c r="B1231" i="11"/>
  <c r="B345" i="11"/>
  <c r="B1229" i="11"/>
  <c r="B344" i="11"/>
  <c r="B343" i="11"/>
  <c r="B342" i="11"/>
  <c r="B341" i="11"/>
  <c r="B1227" i="11"/>
  <c r="B336" i="11"/>
  <c r="B1226" i="11"/>
  <c r="B333" i="11"/>
  <c r="B1225" i="11"/>
  <c r="B330" i="11"/>
  <c r="B323" i="11"/>
  <c r="B1221" i="11"/>
  <c r="B1220" i="11"/>
  <c r="B1219" i="11"/>
  <c r="B1218" i="11"/>
  <c r="B1217" i="11"/>
  <c r="B1216" i="11"/>
  <c r="B1215" i="11"/>
  <c r="B1214" i="11"/>
  <c r="B1213" i="11"/>
  <c r="B1211" i="11"/>
  <c r="B1210" i="11"/>
  <c r="B1209" i="11"/>
  <c r="B1208" i="11"/>
  <c r="B321" i="11"/>
  <c r="B1207" i="11"/>
  <c r="B1206" i="11"/>
  <c r="B1201" i="11"/>
  <c r="B1197" i="11"/>
  <c r="B1196" i="11"/>
  <c r="B312" i="11"/>
  <c r="B310" i="11"/>
  <c r="B1194" i="11"/>
  <c r="B1192" i="11"/>
  <c r="B1191" i="11"/>
  <c r="B1190" i="11"/>
  <c r="B309" i="11"/>
  <c r="B1189" i="11"/>
  <c r="B304" i="11"/>
  <c r="B305" i="11"/>
  <c r="B306" i="11"/>
  <c r="B307" i="11"/>
  <c r="B308" i="11"/>
  <c r="B302" i="11"/>
  <c r="B303" i="11"/>
  <c r="B1188" i="11"/>
  <c r="B301" i="11"/>
  <c r="B1185" i="11"/>
  <c r="B1184" i="11"/>
  <c r="B1183" i="11"/>
  <c r="B1182" i="11"/>
  <c r="B1181" i="11"/>
  <c r="B1180" i="11"/>
  <c r="B1179" i="11"/>
  <c r="B1178" i="11"/>
  <c r="B1176" i="11"/>
  <c r="B1175" i="11"/>
  <c r="B1174" i="11"/>
  <c r="B1173" i="11"/>
  <c r="B1172" i="11"/>
  <c r="B1171" i="11"/>
  <c r="B1170" i="11"/>
  <c r="B1168" i="11"/>
  <c r="B1166" i="11"/>
  <c r="B1165" i="11"/>
  <c r="B1164" i="11"/>
  <c r="B1163" i="11"/>
  <c r="B1162" i="11"/>
  <c r="B1161" i="11"/>
  <c r="B1159" i="11"/>
  <c r="B1158" i="11"/>
  <c r="B1157" i="11"/>
  <c r="B1155" i="11"/>
  <c r="B1154" i="11"/>
  <c r="B299" i="11"/>
  <c r="B298" i="11"/>
  <c r="B297" i="11"/>
  <c r="B1150" i="11"/>
  <c r="B1149" i="11"/>
  <c r="B296" i="11"/>
  <c r="B295" i="11"/>
  <c r="B294" i="11"/>
  <c r="B293" i="11"/>
  <c r="B292" i="11"/>
  <c r="B1147" i="11"/>
  <c r="B291" i="11"/>
  <c r="B290" i="11"/>
  <c r="B289" i="11"/>
  <c r="B288" i="11"/>
  <c r="B287" i="11"/>
  <c r="B286" i="11"/>
  <c r="B1143" i="11"/>
  <c r="B1142" i="11"/>
  <c r="B1141" i="11"/>
  <c r="B1139" i="11"/>
  <c r="B1138" i="11"/>
  <c r="B1136" i="11"/>
  <c r="B285" i="11"/>
  <c r="B284" i="11"/>
  <c r="B1135" i="11"/>
  <c r="B283" i="11"/>
  <c r="B1134" i="11"/>
  <c r="B282" i="11"/>
  <c r="B1133" i="11"/>
  <c r="B1132" i="11"/>
  <c r="B281" i="11"/>
  <c r="B280" i="11"/>
  <c r="B1127" i="11"/>
  <c r="B279" i="11"/>
  <c r="B275" i="11"/>
  <c r="B276" i="11"/>
  <c r="B277" i="11"/>
  <c r="B278" i="11"/>
  <c r="B274" i="11"/>
  <c r="B1117" i="11"/>
  <c r="B1116" i="11"/>
  <c r="B273" i="11"/>
  <c r="B1109" i="11"/>
  <c r="B272" i="11"/>
  <c r="B271" i="11"/>
  <c r="B270" i="11"/>
  <c r="B269" i="11"/>
  <c r="B1094" i="11"/>
  <c r="B1087" i="11"/>
  <c r="B1085" i="11"/>
  <c r="B268" i="11"/>
  <c r="B1060" i="11"/>
  <c r="B266" i="11"/>
  <c r="B267" i="11"/>
  <c r="B1041" i="11"/>
  <c r="B265" i="11"/>
  <c r="B264" i="11"/>
  <c r="B1035" i="11"/>
  <c r="B263" i="11"/>
  <c r="B1029" i="11"/>
  <c r="B261" i="11"/>
  <c r="B1026" i="11"/>
  <c r="B1023" i="11"/>
  <c r="B1015" i="11"/>
  <c r="B1013" i="11"/>
  <c r="B1010" i="11"/>
  <c r="B979" i="11"/>
  <c r="B976" i="11"/>
  <c r="B969" i="11"/>
  <c r="B967" i="11"/>
  <c r="B962" i="11"/>
  <c r="B958" i="11"/>
  <c r="B956" i="11"/>
  <c r="B257" i="11"/>
  <c r="B942" i="11"/>
  <c r="B939" i="11"/>
  <c r="B255" i="11"/>
  <c r="B917" i="11"/>
  <c r="B916" i="11"/>
  <c r="B915" i="11"/>
  <c r="B254" i="11"/>
  <c r="B253" i="11"/>
  <c r="B914" i="11"/>
  <c r="B913" i="11"/>
  <c r="B910" i="11"/>
  <c r="B851" i="11"/>
  <c r="B235" i="11"/>
  <c r="B848" i="11"/>
  <c r="B847" i="11"/>
  <c r="B234" i="11"/>
  <c r="B843" i="11"/>
  <c r="B842" i="11"/>
  <c r="B233" i="11"/>
  <c r="B232" i="11"/>
  <c r="B231" i="11"/>
  <c r="B839" i="11"/>
  <c r="B838" i="11"/>
  <c r="B230" i="11"/>
  <c r="B837" i="11"/>
  <c r="B836" i="11"/>
  <c r="B229" i="11"/>
  <c r="B831" i="11"/>
  <c r="B829" i="11"/>
  <c r="B826" i="11"/>
  <c r="B825" i="11"/>
  <c r="B823" i="11"/>
  <c r="B822" i="11"/>
  <c r="B220" i="11"/>
  <c r="B819" i="11"/>
  <c r="B218" i="11"/>
  <c r="B817" i="11"/>
  <c r="B816" i="11"/>
  <c r="B814" i="11"/>
  <c r="B812" i="11"/>
  <c r="B217" i="11"/>
  <c r="B804" i="11"/>
  <c r="B803" i="11"/>
  <c r="B802" i="11"/>
  <c r="B801" i="11"/>
  <c r="B800" i="11"/>
  <c r="B798" i="11"/>
  <c r="B797" i="11"/>
  <c r="B796" i="11"/>
  <c r="B795" i="11"/>
  <c r="B215" i="11"/>
  <c r="B214" i="11"/>
  <c r="B213" i="11"/>
  <c r="B212" i="11"/>
  <c r="B211" i="11"/>
  <c r="B210" i="11"/>
  <c r="B209" i="11"/>
  <c r="B793" i="11"/>
  <c r="B208" i="11"/>
  <c r="B792" i="11"/>
  <c r="B791" i="11"/>
  <c r="B790" i="11"/>
  <c r="B789" i="11"/>
  <c r="B788" i="11"/>
  <c r="B787" i="11"/>
  <c r="B786" i="11"/>
  <c r="B785" i="11"/>
  <c r="B784" i="11"/>
  <c r="B783" i="11"/>
  <c r="B782" i="11"/>
  <c r="B781" i="11"/>
  <c r="B780" i="11"/>
  <c r="B779" i="11"/>
  <c r="B778" i="11"/>
  <c r="B777" i="11"/>
  <c r="B776" i="11"/>
  <c r="B775" i="11"/>
  <c r="B774" i="11"/>
  <c r="B773" i="11"/>
  <c r="B772" i="11"/>
  <c r="B771" i="11"/>
  <c r="B770" i="11"/>
  <c r="B207" i="11"/>
  <c r="B206" i="11"/>
  <c r="B205" i="11"/>
  <c r="B204" i="11"/>
  <c r="B203" i="11"/>
  <c r="B202" i="11"/>
  <c r="B201" i="11"/>
  <c r="B200" i="11"/>
  <c r="B199" i="11"/>
  <c r="B768" i="11"/>
  <c r="B198" i="11"/>
  <c r="B197" i="11"/>
  <c r="B195" i="11"/>
  <c r="B196" i="11"/>
  <c r="B194" i="11"/>
  <c r="B767" i="11"/>
  <c r="B193" i="11"/>
  <c r="B763" i="11"/>
  <c r="B762" i="11"/>
  <c r="B192" i="11"/>
  <c r="B191" i="11"/>
  <c r="B760" i="11"/>
  <c r="B757" i="11"/>
  <c r="B190" i="11"/>
  <c r="B756" i="11"/>
  <c r="B189" i="11"/>
  <c r="B188" i="11"/>
  <c r="B187" i="11"/>
  <c r="B184" i="11"/>
  <c r="B736" i="11"/>
  <c r="B183" i="11"/>
  <c r="B182" i="11"/>
  <c r="B181" i="11"/>
  <c r="B730" i="11"/>
  <c r="B180" i="11"/>
  <c r="B729" i="11"/>
  <c r="B179" i="11"/>
  <c r="B178" i="11"/>
  <c r="B177" i="11"/>
  <c r="B176" i="11"/>
  <c r="B175" i="11"/>
  <c r="B174" i="11"/>
  <c r="B173" i="11"/>
  <c r="B172" i="11"/>
  <c r="B171" i="11"/>
  <c r="B170" i="11"/>
  <c r="B169" i="11"/>
  <c r="B168" i="11"/>
  <c r="B167" i="11"/>
  <c r="B166" i="11"/>
  <c r="B165" i="11"/>
  <c r="B164" i="11"/>
  <c r="B723" i="11"/>
  <c r="B722" i="11"/>
  <c r="B152" i="11"/>
  <c r="B151" i="11"/>
  <c r="B150" i="11"/>
  <c r="B149" i="11"/>
  <c r="B148" i="11"/>
  <c r="B147" i="11"/>
  <c r="B146" i="11"/>
  <c r="B145" i="11"/>
  <c r="B144" i="11"/>
  <c r="B716" i="11"/>
  <c r="B143" i="11"/>
  <c r="B126" i="11"/>
  <c r="B125" i="11"/>
  <c r="B124" i="11"/>
  <c r="B123" i="11"/>
  <c r="B122" i="11"/>
  <c r="B121" i="11"/>
  <c r="B120" i="11"/>
  <c r="B119" i="11"/>
  <c r="B118" i="11"/>
  <c r="B117" i="11"/>
  <c r="B115" i="11"/>
  <c r="B114" i="11"/>
  <c r="B113" i="11"/>
  <c r="B112" i="11"/>
  <c r="B111" i="11"/>
  <c r="B110" i="11"/>
  <c r="B109" i="11"/>
  <c r="B108" i="11"/>
  <c r="B106" i="11"/>
  <c r="B105" i="11"/>
  <c r="B712" i="11"/>
  <c r="B104" i="11"/>
  <c r="B103" i="11"/>
  <c r="B710" i="11"/>
  <c r="B102" i="11"/>
  <c r="B101" i="11"/>
  <c r="B100" i="11"/>
  <c r="B99" i="11"/>
  <c r="B97" i="11"/>
  <c r="B95" i="11"/>
  <c r="B94" i="11"/>
  <c r="B93" i="11"/>
  <c r="B92" i="11"/>
  <c r="B91" i="11"/>
  <c r="B90" i="11"/>
  <c r="B89" i="11"/>
  <c r="B88" i="11"/>
  <c r="B87" i="11"/>
  <c r="B86" i="11"/>
  <c r="B85" i="11"/>
  <c r="B84" i="11"/>
  <c r="B82" i="11"/>
  <c r="B80" i="11"/>
  <c r="B79" i="11"/>
  <c r="B78" i="11"/>
  <c r="B77" i="11"/>
  <c r="B76" i="11"/>
  <c r="B75" i="11"/>
  <c r="B74" i="11"/>
  <c r="B73" i="11"/>
  <c r="B72" i="11"/>
  <c r="B71" i="11"/>
  <c r="B70" i="11"/>
  <c r="B69" i="11"/>
  <c r="B68" i="11"/>
  <c r="B698" i="11"/>
  <c r="B67" i="11"/>
  <c r="B66" i="11"/>
  <c r="B65" i="11"/>
  <c r="B64" i="11"/>
  <c r="B63" i="11"/>
  <c r="B696" i="11"/>
  <c r="B62" i="11"/>
  <c r="B695" i="11"/>
  <c r="B61" i="11"/>
  <c r="B60" i="11"/>
  <c r="B692" i="11"/>
  <c r="B691" i="11"/>
  <c r="B684" i="11"/>
  <c r="B683" i="11"/>
  <c r="B59" i="11"/>
  <c r="B682" i="11"/>
  <c r="B681" i="11"/>
  <c r="B58" i="11"/>
  <c r="B680" i="11"/>
  <c r="B678" i="11"/>
  <c r="B57" i="11"/>
  <c r="B675" i="11"/>
  <c r="B674" i="11"/>
  <c r="B673" i="11"/>
  <c r="B56" i="11"/>
  <c r="B670" i="11"/>
  <c r="B669" i="11"/>
  <c r="B668" i="11"/>
  <c r="B55" i="11"/>
  <c r="B665" i="11"/>
  <c r="B54" i="11"/>
  <c r="B53" i="11"/>
  <c r="B664" i="11"/>
  <c r="B52" i="11"/>
  <c r="B51" i="11"/>
  <c r="B663" i="11"/>
  <c r="B50" i="11"/>
  <c r="B49" i="11"/>
  <c r="B661" i="11"/>
  <c r="B48" i="11"/>
  <c r="B659" i="11"/>
  <c r="B47" i="11"/>
  <c r="B657" i="11"/>
  <c r="B656" i="11"/>
  <c r="B46" i="11"/>
  <c r="B655" i="11"/>
  <c r="B653" i="11"/>
  <c r="B45" i="11"/>
  <c r="B44" i="11"/>
  <c r="B43" i="11"/>
  <c r="B652" i="11"/>
  <c r="B42" i="11"/>
  <c r="B41" i="11"/>
  <c r="B650" i="11"/>
  <c r="B40" i="11"/>
  <c r="B39" i="11"/>
  <c r="B649" i="11"/>
  <c r="B38" i="11"/>
  <c r="B37" i="11"/>
  <c r="B36" i="11"/>
  <c r="B35" i="11"/>
  <c r="B34" i="11"/>
  <c r="B33" i="11"/>
  <c r="B647" i="11"/>
  <c r="B648" i="11"/>
  <c r="B32" i="11"/>
  <c r="B645" i="11"/>
  <c r="B13" i="11"/>
  <c r="B646" i="11"/>
  <c r="B14" i="11"/>
  <c r="B15" i="11"/>
  <c r="B16" i="11"/>
  <c r="B17" i="11"/>
  <c r="B18" i="11"/>
  <c r="B19" i="11"/>
  <c r="B20" i="11"/>
  <c r="B21" i="11"/>
  <c r="B22" i="11"/>
  <c r="B23" i="11"/>
  <c r="B24" i="11"/>
  <c r="B25" i="11"/>
  <c r="B26" i="11"/>
  <c r="B27" i="11"/>
  <c r="B28" i="11"/>
  <c r="B29" i="11"/>
  <c r="B30" i="11"/>
  <c r="B31" i="11"/>
  <c r="B12" i="11"/>
  <c r="B11" i="11"/>
  <c r="B10" i="11"/>
  <c r="B643" i="11"/>
  <c r="B641" i="11"/>
  <c r="B640" i="11"/>
  <c r="B638" i="11"/>
  <c r="B636" i="11"/>
  <c r="B635" i="11"/>
  <c r="B634" i="11"/>
  <c r="B633" i="11"/>
  <c r="B632" i="11"/>
  <c r="B631" i="11"/>
  <c r="B629" i="11"/>
  <c r="B9" i="11"/>
  <c r="B8" i="11"/>
  <c r="B7" i="11"/>
  <c r="B6" i="11"/>
  <c r="B5" i="11"/>
  <c r="B4" i="11"/>
  <c r="B3" i="11"/>
  <c r="B2" i="11"/>
  <c r="C1727" i="11"/>
  <c r="C1726" i="11"/>
  <c r="C1709" i="11"/>
  <c r="C1708" i="11"/>
  <c r="C1707" i="11"/>
  <c r="C1706" i="11"/>
  <c r="C1701" i="11"/>
  <c r="C1700" i="11"/>
  <c r="C1696" i="11"/>
  <c r="C605" i="11"/>
  <c r="C1692" i="11"/>
  <c r="C1683" i="11"/>
  <c r="C1682" i="11"/>
  <c r="C579" i="11"/>
  <c r="C578" i="11"/>
  <c r="C577" i="11"/>
  <c r="C576" i="11"/>
  <c r="C575" i="11"/>
  <c r="C574" i="11"/>
  <c r="C573" i="11"/>
  <c r="C572" i="11"/>
  <c r="C571" i="11"/>
  <c r="C570" i="11"/>
  <c r="C556" i="11"/>
  <c r="C555" i="11"/>
  <c r="C554" i="11"/>
  <c r="C532" i="11"/>
  <c r="C531" i="11"/>
  <c r="C530" i="11"/>
  <c r="C508" i="11"/>
  <c r="C483" i="11"/>
  <c r="C484" i="11"/>
  <c r="C485" i="11"/>
  <c r="C486" i="11"/>
  <c r="C487" i="11"/>
  <c r="C488" i="11"/>
  <c r="C489" i="11"/>
  <c r="C490" i="11"/>
  <c r="C491" i="11"/>
  <c r="C492" i="11"/>
  <c r="C493" i="11"/>
  <c r="C478" i="11"/>
  <c r="C1285" i="11"/>
  <c r="C417" i="11"/>
  <c r="C416" i="11"/>
  <c r="C390" i="11"/>
  <c r="C385" i="11"/>
  <c r="C381" i="11"/>
  <c r="C378" i="11"/>
  <c r="C374" i="11"/>
  <c r="C366" i="11"/>
  <c r="C357" i="11"/>
  <c r="C356" i="11"/>
  <c r="C355" i="11"/>
  <c r="C354" i="11"/>
  <c r="C353" i="11"/>
  <c r="C351" i="11"/>
  <c r="C350" i="11"/>
  <c r="C349" i="11"/>
  <c r="C340" i="11"/>
  <c r="C339" i="11"/>
  <c r="C338" i="11"/>
  <c r="C337" i="11"/>
  <c r="C335" i="11"/>
  <c r="C334" i="11"/>
  <c r="C332" i="11"/>
  <c r="C331" i="11"/>
  <c r="C329" i="11"/>
  <c r="C328" i="11"/>
  <c r="C327" i="11"/>
  <c r="C326" i="11"/>
  <c r="C325" i="11"/>
  <c r="C324" i="11"/>
  <c r="C322" i="11"/>
  <c r="C319" i="11"/>
  <c r="C316" i="11"/>
  <c r="C315" i="11"/>
  <c r="C313" i="11"/>
  <c r="C262" i="11"/>
  <c r="C259" i="11"/>
  <c r="C252" i="11"/>
  <c r="C251" i="11"/>
  <c r="C250" i="11"/>
  <c r="C249" i="11"/>
  <c r="C248" i="11"/>
  <c r="C247" i="11"/>
  <c r="C246" i="11"/>
  <c r="C245" i="11"/>
  <c r="C912" i="11"/>
  <c r="C244" i="11"/>
  <c r="C243" i="11"/>
  <c r="C242" i="11"/>
  <c r="C241" i="11"/>
  <c r="C240" i="11"/>
  <c r="C239" i="11"/>
  <c r="C238" i="11"/>
  <c r="C237" i="11"/>
  <c r="C228" i="11"/>
  <c r="C227" i="11"/>
  <c r="C226" i="11"/>
  <c r="C225" i="11"/>
  <c r="C224" i="11"/>
  <c r="C223" i="11"/>
  <c r="C222" i="11"/>
  <c r="C221" i="11"/>
  <c r="C821" i="11"/>
  <c r="C219" i="11"/>
  <c r="C216" i="11"/>
  <c r="C186" i="11"/>
  <c r="C185" i="11"/>
  <c r="C739" i="11"/>
  <c r="C738" i="11"/>
  <c r="C163" i="11"/>
  <c r="C162" i="11"/>
  <c r="C161" i="11"/>
  <c r="C160" i="11"/>
  <c r="C159" i="11"/>
  <c r="C158" i="11"/>
  <c r="C157" i="11"/>
  <c r="C156" i="11"/>
  <c r="C155" i="11"/>
  <c r="C154" i="11"/>
  <c r="C153" i="11"/>
  <c r="C142" i="11"/>
  <c r="C141" i="11"/>
  <c r="C140" i="11"/>
  <c r="C139" i="11"/>
  <c r="C138" i="11"/>
  <c r="C137" i="11"/>
  <c r="C136" i="11"/>
  <c r="C135" i="11"/>
  <c r="C134" i="11"/>
  <c r="C133" i="11"/>
  <c r="C132" i="11"/>
  <c r="C131" i="11"/>
  <c r="C130" i="11"/>
  <c r="C129" i="11"/>
  <c r="C128" i="11"/>
  <c r="C127" i="11"/>
  <c r="C116" i="11"/>
  <c r="C107" i="11"/>
  <c r="C98" i="11"/>
  <c r="C96" i="11"/>
  <c r="C83" i="11"/>
  <c r="C81" i="11"/>
  <c r="C617" i="11"/>
  <c r="C615" i="11"/>
  <c r="C616" i="11"/>
  <c r="C1777" i="11"/>
  <c r="C1763" i="11"/>
  <c r="C1762" i="11"/>
  <c r="C1755" i="11"/>
  <c r="C1754" i="11"/>
  <c r="C1752" i="11"/>
  <c r="C1751" i="11"/>
  <c r="C1748" i="11"/>
  <c r="C1740" i="11"/>
  <c r="C1738" i="11"/>
  <c r="C1731" i="11"/>
  <c r="C611" i="11"/>
  <c r="C610" i="11"/>
  <c r="C1717" i="11"/>
  <c r="C1712" i="11"/>
  <c r="C1698" i="11"/>
  <c r="C1695" i="11"/>
  <c r="C1688" i="11"/>
  <c r="C1687" i="11"/>
  <c r="C1686" i="11"/>
  <c r="C1684" i="11"/>
  <c r="C1677" i="11"/>
  <c r="C1676" i="11"/>
  <c r="C1675" i="11"/>
  <c r="C1674" i="11"/>
  <c r="C1673" i="11"/>
  <c r="C1672" i="11"/>
  <c r="C1671" i="11"/>
  <c r="C1670" i="11"/>
  <c r="C1669" i="11"/>
  <c r="C1668" i="11"/>
  <c r="C1667" i="11"/>
  <c r="C1666" i="11"/>
  <c r="C1665" i="11"/>
  <c r="C589" i="11"/>
  <c r="C588" i="11"/>
  <c r="C1664" i="11"/>
  <c r="C587" i="11"/>
  <c r="C1663" i="11"/>
  <c r="C586" i="11"/>
  <c r="C585" i="11"/>
  <c r="C584" i="11"/>
  <c r="C583" i="11"/>
  <c r="C1662" i="11"/>
  <c r="C1659" i="11"/>
  <c r="C1658" i="11"/>
  <c r="C1657" i="11"/>
  <c r="C1656" i="11"/>
  <c r="C1655" i="11"/>
  <c r="C1654" i="11"/>
  <c r="C1653" i="11"/>
  <c r="C1652" i="11"/>
  <c r="C551" i="11"/>
  <c r="C539" i="11"/>
  <c r="C538" i="11"/>
  <c r="C537" i="11"/>
  <c r="C1630" i="11"/>
  <c r="C1625" i="11"/>
  <c r="C1624" i="11"/>
  <c r="C1623" i="11"/>
  <c r="C1622" i="11"/>
  <c r="C1621" i="11"/>
  <c r="C521" i="11"/>
  <c r="C1620" i="11"/>
  <c r="C1618" i="11"/>
  <c r="C1614" i="11"/>
  <c r="C1613" i="11"/>
  <c r="C1612" i="11"/>
  <c r="C1610" i="11"/>
  <c r="C1607" i="11"/>
  <c r="C1606" i="11"/>
  <c r="C1605" i="11"/>
  <c r="C1604" i="11"/>
  <c r="C519" i="11"/>
  <c r="C1603" i="11"/>
  <c r="C1601" i="11"/>
  <c r="C1600" i="11"/>
  <c r="C1599" i="11"/>
  <c r="C1598" i="11"/>
  <c r="C1596" i="11"/>
  <c r="C1595" i="11"/>
  <c r="C1593" i="11"/>
  <c r="C1592" i="11"/>
  <c r="C1591" i="11"/>
  <c r="C1589" i="11"/>
  <c r="C1586" i="11"/>
  <c r="C1585" i="11"/>
  <c r="C1584" i="11"/>
  <c r="C1583" i="11"/>
  <c r="C1582" i="11"/>
  <c r="C1580" i="11"/>
  <c r="C1578" i="11"/>
  <c r="C1575" i="11"/>
  <c r="C1573" i="11"/>
  <c r="C1572" i="11"/>
  <c r="C1570" i="11"/>
  <c r="C1569" i="11"/>
  <c r="C1566" i="11"/>
  <c r="C1563" i="11"/>
  <c r="C1562" i="11"/>
  <c r="C1559" i="11"/>
  <c r="C1557" i="11"/>
  <c r="C1554" i="11"/>
  <c r="C1553" i="11"/>
  <c r="C1548" i="11"/>
  <c r="C1547" i="11"/>
  <c r="C1545" i="11"/>
  <c r="C1542" i="11"/>
  <c r="C1541" i="11"/>
  <c r="C1540" i="11"/>
  <c r="C1539" i="11"/>
  <c r="C1538" i="11"/>
  <c r="C1537" i="11"/>
  <c r="C1536" i="11"/>
  <c r="C1535" i="11"/>
  <c r="C1532" i="11"/>
  <c r="C1531" i="11"/>
  <c r="C1526" i="11"/>
  <c r="C1525" i="11"/>
  <c r="C1524" i="11"/>
  <c r="C1522" i="11"/>
  <c r="C1517" i="11"/>
  <c r="C1516" i="11"/>
  <c r="C1515" i="11"/>
  <c r="C1513" i="11"/>
  <c r="C1512" i="11"/>
  <c r="C1509" i="11"/>
  <c r="C1508" i="11"/>
  <c r="C1506" i="11"/>
  <c r="C1504" i="11"/>
  <c r="C1495" i="11"/>
  <c r="C1485" i="11"/>
  <c r="C1482" i="11"/>
  <c r="C1481" i="11"/>
  <c r="C1480" i="11"/>
  <c r="C1479" i="11"/>
  <c r="C1465" i="11"/>
  <c r="C1464" i="11"/>
  <c r="C1461" i="11"/>
  <c r="C1460" i="11"/>
  <c r="C1457" i="11"/>
  <c r="C1452" i="11"/>
  <c r="C1451" i="11"/>
  <c r="C1446" i="11"/>
  <c r="C1445" i="11"/>
  <c r="C1444" i="11"/>
  <c r="C1442" i="11"/>
  <c r="C1440" i="11"/>
  <c r="C1439" i="11"/>
  <c r="C1437" i="11"/>
  <c r="C1434" i="11"/>
  <c r="C1432" i="11"/>
  <c r="C1430" i="11"/>
  <c r="C1429" i="11"/>
  <c r="C1428" i="11"/>
  <c r="C1426" i="11"/>
  <c r="C1425" i="11"/>
  <c r="C1422" i="11"/>
  <c r="C1420" i="11"/>
  <c r="C1419" i="11"/>
  <c r="C1418" i="11"/>
  <c r="C1417" i="11"/>
  <c r="C1416" i="11"/>
  <c r="C1415" i="11"/>
  <c r="C1413" i="11"/>
  <c r="C1412" i="11"/>
  <c r="C1410" i="11"/>
  <c r="C1409" i="11"/>
  <c r="C1408" i="11"/>
  <c r="C1407" i="11"/>
  <c r="C1406" i="11"/>
  <c r="C1404" i="11"/>
  <c r="C1403" i="11"/>
  <c r="C1401" i="11"/>
  <c r="C1399" i="11"/>
  <c r="C1395" i="11"/>
  <c r="C1394" i="11"/>
  <c r="C1390" i="11"/>
  <c r="C1386" i="11"/>
  <c r="C1384" i="11"/>
  <c r="C1383" i="11"/>
  <c r="C1378" i="11"/>
  <c r="C1373" i="11"/>
  <c r="C1367" i="11"/>
  <c r="C1364" i="11"/>
  <c r="C1359" i="11"/>
  <c r="C1358" i="11"/>
  <c r="C1350" i="11"/>
  <c r="C1348" i="11"/>
  <c r="C1347" i="11"/>
  <c r="C1346" i="11"/>
  <c r="C1345" i="11"/>
  <c r="C1344" i="11"/>
  <c r="C1343" i="11"/>
  <c r="C1342" i="11"/>
  <c r="C1341" i="11"/>
  <c r="C1340" i="11"/>
  <c r="C1339" i="11"/>
  <c r="C1338" i="11"/>
  <c r="C1337" i="11"/>
  <c r="C1335" i="11"/>
  <c r="C1334" i="11"/>
  <c r="C459" i="11"/>
  <c r="C1332" i="11"/>
  <c r="C1331" i="11"/>
  <c r="C457" i="11"/>
  <c r="C1329" i="11"/>
  <c r="C1327" i="11"/>
  <c r="C1326" i="11"/>
  <c r="C1325" i="11"/>
  <c r="C1323" i="11"/>
  <c r="C1318" i="11"/>
  <c r="C1316" i="11"/>
  <c r="C1315" i="11"/>
  <c r="C1313" i="11"/>
  <c r="C439" i="11"/>
  <c r="C1308" i="11"/>
  <c r="C432" i="11"/>
  <c r="C433" i="11"/>
  <c r="C1306" i="11"/>
  <c r="C425" i="11"/>
  <c r="C1304" i="11"/>
  <c r="C1302" i="11"/>
  <c r="C1300" i="11"/>
  <c r="C1299" i="11"/>
  <c r="C1298" i="11"/>
  <c r="C1297" i="11"/>
  <c r="C1294" i="11"/>
  <c r="C1293" i="11"/>
  <c r="C1292" i="11"/>
  <c r="C1291" i="11"/>
  <c r="C1289" i="11"/>
  <c r="C1288" i="11"/>
  <c r="C424" i="11"/>
  <c r="C1281" i="11"/>
  <c r="C1280" i="11"/>
  <c r="C1278" i="11"/>
  <c r="C1267" i="11"/>
  <c r="C1265" i="11"/>
  <c r="C1262" i="11"/>
  <c r="C1261" i="11"/>
  <c r="C1259" i="11"/>
  <c r="C1258" i="11"/>
  <c r="C1257" i="11"/>
  <c r="C1256" i="11"/>
  <c r="C1255" i="11"/>
  <c r="C1254" i="11"/>
  <c r="C1253" i="11"/>
  <c r="C1252" i="11"/>
  <c r="C1251" i="11"/>
  <c r="C1250" i="11"/>
  <c r="C1248" i="11"/>
  <c r="C362" i="11"/>
  <c r="C1246" i="11"/>
  <c r="C1245" i="11"/>
  <c r="C1243" i="11"/>
  <c r="C1242" i="11"/>
  <c r="C1241" i="11"/>
  <c r="C1240" i="11"/>
  <c r="C1239" i="11"/>
  <c r="C1238" i="11"/>
  <c r="C1234" i="11"/>
  <c r="C1230" i="11"/>
  <c r="C1228" i="11"/>
  <c r="C1224" i="11"/>
  <c r="C1223" i="11"/>
  <c r="C1222" i="11"/>
  <c r="C1212" i="11"/>
  <c r="C320" i="11"/>
  <c r="C318" i="11"/>
  <c r="C317" i="11"/>
  <c r="C1205" i="11"/>
  <c r="C1204" i="11"/>
  <c r="C1203" i="11"/>
  <c r="C1202" i="11"/>
  <c r="C1200" i="11"/>
  <c r="C1199" i="11"/>
  <c r="C1198" i="11"/>
  <c r="C314" i="11"/>
  <c r="C311" i="11"/>
  <c r="C1195" i="11"/>
  <c r="C1193" i="11"/>
  <c r="C1187" i="11"/>
  <c r="C1186" i="11"/>
  <c r="C300" i="11"/>
  <c r="C1177" i="11"/>
  <c r="C1169" i="11"/>
  <c r="C1167" i="11"/>
  <c r="C1160" i="11"/>
  <c r="C1156" i="11"/>
  <c r="C1153" i="11"/>
  <c r="C1152" i="11"/>
  <c r="C1151" i="11"/>
  <c r="C1148" i="11"/>
  <c r="C1146" i="11"/>
  <c r="C1145" i="11"/>
  <c r="C1144" i="11"/>
  <c r="C1140" i="11"/>
  <c r="C1137" i="11"/>
  <c r="C1131" i="11"/>
  <c r="C1130" i="11"/>
  <c r="C1129" i="11"/>
  <c r="C1128" i="11"/>
  <c r="C1126" i="11"/>
  <c r="C1125" i="11"/>
  <c r="C1124" i="11"/>
  <c r="C1123" i="11"/>
  <c r="C1122" i="11"/>
  <c r="C1121" i="11"/>
  <c r="C1120" i="11"/>
  <c r="C1119" i="11"/>
  <c r="C1118" i="11"/>
  <c r="C1115" i="11"/>
  <c r="C1114" i="11"/>
  <c r="C1113" i="11"/>
  <c r="C1112" i="11"/>
  <c r="C1111" i="11"/>
  <c r="C1110" i="11"/>
  <c r="C1108" i="11"/>
  <c r="C1107" i="11"/>
  <c r="C1106" i="11"/>
  <c r="C1105" i="11"/>
  <c r="C1104" i="11"/>
  <c r="C1103" i="11"/>
  <c r="C1102" i="11"/>
  <c r="C1101" i="11"/>
  <c r="C1100" i="11"/>
  <c r="C1099" i="11"/>
  <c r="C1098" i="11"/>
  <c r="C1097" i="11"/>
  <c r="C1096" i="11"/>
  <c r="C1095" i="11"/>
  <c r="C1093" i="11"/>
  <c r="C1092" i="11"/>
  <c r="C1091" i="11"/>
  <c r="C1090" i="11"/>
  <c r="C1089" i="11"/>
  <c r="C1088" i="11"/>
  <c r="C1086" i="11"/>
  <c r="C1062" i="11"/>
  <c r="C1063" i="11"/>
  <c r="C1064" i="11"/>
  <c r="C1065" i="11"/>
  <c r="C1066" i="11"/>
  <c r="C1067" i="11"/>
  <c r="C1068" i="11"/>
  <c r="C1069" i="11"/>
  <c r="C1070" i="11"/>
  <c r="C1071" i="11"/>
  <c r="C1072" i="11"/>
  <c r="C1073" i="11"/>
  <c r="C1074" i="11"/>
  <c r="C1075" i="11"/>
  <c r="C1076" i="11"/>
  <c r="C1077" i="11"/>
  <c r="C1078" i="11"/>
  <c r="C1079" i="11"/>
  <c r="C1080" i="11"/>
  <c r="C1081" i="11"/>
  <c r="C1082" i="11"/>
  <c r="C1083" i="11"/>
  <c r="C1084" i="11"/>
  <c r="C1061" i="11"/>
  <c r="C1059" i="11"/>
  <c r="C1058" i="11"/>
  <c r="C1057" i="11"/>
  <c r="C1056" i="11"/>
  <c r="C1055" i="11"/>
  <c r="C1054" i="11"/>
  <c r="C1053" i="11"/>
  <c r="C1052" i="11"/>
  <c r="C1051" i="11"/>
  <c r="C1050" i="11"/>
  <c r="C1047" i="11"/>
  <c r="C1048" i="11"/>
  <c r="C1049" i="11"/>
  <c r="C1042" i="11"/>
  <c r="C1043" i="11"/>
  <c r="C1044" i="11"/>
  <c r="C1045" i="11"/>
  <c r="C1046" i="11"/>
  <c r="C1040" i="11"/>
  <c r="C1039" i="11"/>
  <c r="C1038" i="11"/>
  <c r="C1037" i="11"/>
  <c r="C1036" i="11"/>
  <c r="C1034" i="11"/>
  <c r="C1033" i="11"/>
  <c r="C1032" i="11"/>
  <c r="C1031" i="11"/>
  <c r="C1030" i="11"/>
  <c r="C1028" i="11"/>
  <c r="C1027" i="11"/>
  <c r="C1025" i="11"/>
  <c r="C1024" i="11"/>
  <c r="C1022" i="11"/>
  <c r="C1021" i="11"/>
  <c r="C1020" i="11"/>
  <c r="C1019" i="11"/>
  <c r="C1018" i="11"/>
  <c r="C1017" i="11"/>
  <c r="C1016" i="11"/>
  <c r="C1014" i="11"/>
  <c r="C1012" i="11"/>
  <c r="C1011" i="11"/>
  <c r="C1009" i="11"/>
  <c r="C1008" i="11"/>
  <c r="C1007" i="11"/>
  <c r="C1006" i="11"/>
  <c r="C1005" i="11"/>
  <c r="C1004" i="11"/>
  <c r="C1003" i="11"/>
  <c r="C1002" i="11"/>
  <c r="C1001" i="11"/>
  <c r="C1000" i="11"/>
  <c r="C999" i="11"/>
  <c r="C998" i="11"/>
  <c r="C997" i="11"/>
  <c r="C996" i="11"/>
  <c r="C995" i="11"/>
  <c r="C994" i="11"/>
  <c r="C993" i="11"/>
  <c r="C992" i="11"/>
  <c r="C991" i="11"/>
  <c r="C990" i="11"/>
  <c r="C989" i="11"/>
  <c r="C988" i="11"/>
  <c r="C987" i="11"/>
  <c r="C986" i="11"/>
  <c r="C985" i="11"/>
  <c r="C984" i="11"/>
  <c r="C983" i="11"/>
  <c r="C260" i="11"/>
  <c r="C982" i="11"/>
  <c r="C981" i="11"/>
  <c r="C980" i="11"/>
  <c r="C977" i="11"/>
  <c r="C978" i="11"/>
  <c r="C975" i="11"/>
  <c r="C974" i="11"/>
  <c r="C973" i="11"/>
  <c r="C972" i="11"/>
  <c r="C971" i="11"/>
  <c r="C970" i="11"/>
  <c r="C968" i="11"/>
  <c r="C966" i="11"/>
  <c r="C965" i="11"/>
  <c r="C964" i="11"/>
  <c r="C963" i="11"/>
  <c r="C961" i="11"/>
  <c r="C960" i="11"/>
  <c r="C959" i="11"/>
  <c r="C957" i="11"/>
  <c r="C955" i="11"/>
  <c r="C954" i="11"/>
  <c r="C953" i="11"/>
  <c r="C952" i="11"/>
  <c r="C951" i="11"/>
  <c r="C950" i="11"/>
  <c r="C258" i="11"/>
  <c r="C949" i="11"/>
  <c r="C948" i="11"/>
  <c r="C947" i="11"/>
  <c r="C946" i="11"/>
  <c r="C945" i="11"/>
  <c r="C944" i="11"/>
  <c r="C943" i="11"/>
  <c r="C941" i="11"/>
  <c r="C940" i="11"/>
  <c r="C937" i="11"/>
  <c r="C938" i="11"/>
  <c r="C935" i="11"/>
  <c r="C936" i="11"/>
  <c r="C256" i="11"/>
  <c r="C934" i="11"/>
  <c r="C929" i="11"/>
  <c r="C930" i="11"/>
  <c r="C931" i="11"/>
  <c r="C932" i="11"/>
  <c r="C933" i="11"/>
  <c r="C928" i="11"/>
  <c r="C927" i="11"/>
  <c r="C926" i="11"/>
  <c r="C925" i="11"/>
  <c r="C924" i="11"/>
  <c r="C923" i="11"/>
  <c r="C922" i="11"/>
  <c r="C921" i="11"/>
  <c r="C920" i="11"/>
  <c r="C919" i="11"/>
  <c r="C918" i="11"/>
  <c r="C911" i="11"/>
  <c r="C909" i="11"/>
  <c r="C908" i="11"/>
  <c r="C907" i="11"/>
  <c r="C906" i="11"/>
  <c r="C905" i="11"/>
  <c r="C904" i="11"/>
  <c r="C903" i="11"/>
  <c r="C902" i="11"/>
  <c r="C901" i="11"/>
  <c r="C900" i="11"/>
  <c r="C891" i="11"/>
  <c r="C892" i="11"/>
  <c r="C893" i="11"/>
  <c r="C894" i="11"/>
  <c r="C895" i="11"/>
  <c r="C896" i="11"/>
  <c r="C897" i="11"/>
  <c r="C898" i="11"/>
  <c r="C899" i="11"/>
  <c r="C890" i="11"/>
  <c r="C889" i="11"/>
  <c r="C888" i="11"/>
  <c r="C887" i="11"/>
  <c r="C886" i="11"/>
  <c r="C885" i="11"/>
  <c r="C878" i="11"/>
  <c r="C879" i="11"/>
  <c r="C880" i="11"/>
  <c r="C881" i="11"/>
  <c r="C236" i="11"/>
  <c r="C882" i="11"/>
  <c r="C883" i="11"/>
  <c r="C884" i="11"/>
  <c r="C874" i="11"/>
  <c r="C875" i="11"/>
  <c r="C876" i="11"/>
  <c r="C877" i="11"/>
  <c r="C873" i="11"/>
  <c r="C855" i="11"/>
  <c r="C856" i="11"/>
  <c r="C857" i="11"/>
  <c r="C858" i="11"/>
  <c r="C859" i="11"/>
  <c r="C860" i="11"/>
  <c r="C861" i="11"/>
  <c r="C862" i="11"/>
  <c r="C863" i="11"/>
  <c r="C864" i="11"/>
  <c r="C865" i="11"/>
  <c r="C866" i="11"/>
  <c r="C867" i="11"/>
  <c r="C868" i="11"/>
  <c r="C869" i="11"/>
  <c r="C870" i="11"/>
  <c r="C871" i="11"/>
  <c r="C872" i="11"/>
  <c r="C854" i="11"/>
  <c r="C853" i="11"/>
  <c r="C852" i="11"/>
  <c r="C850" i="11"/>
  <c r="C849" i="11"/>
  <c r="C846" i="11"/>
  <c r="C845" i="11"/>
  <c r="C844" i="11"/>
  <c r="C841" i="11"/>
  <c r="C840" i="11"/>
  <c r="C835" i="11"/>
  <c r="C834" i="11"/>
  <c r="C833" i="11"/>
  <c r="C832" i="11"/>
  <c r="C830" i="11"/>
  <c r="C828" i="11"/>
  <c r="C827" i="11"/>
  <c r="C824" i="11"/>
  <c r="C820" i="11"/>
  <c r="C818" i="11"/>
  <c r="C815" i="11"/>
  <c r="C813" i="11"/>
  <c r="C811" i="11"/>
  <c r="C810" i="11"/>
  <c r="C809" i="11"/>
  <c r="C808" i="11"/>
  <c r="C807" i="11"/>
  <c r="C806" i="11"/>
  <c r="C805" i="11"/>
  <c r="C799" i="11"/>
  <c r="C794" i="11"/>
  <c r="C769" i="11"/>
  <c r="C766" i="11"/>
  <c r="C765" i="11"/>
  <c r="C764" i="11"/>
  <c r="C761" i="11"/>
  <c r="C759" i="11"/>
  <c r="C758" i="11"/>
  <c r="C755" i="11"/>
  <c r="C754" i="11"/>
  <c r="C753" i="11"/>
  <c r="C752" i="11"/>
  <c r="C751" i="11"/>
  <c r="C750" i="11"/>
  <c r="C749" i="11"/>
  <c r="C748" i="11"/>
  <c r="C747" i="11"/>
  <c r="C746" i="11"/>
  <c r="C745" i="11"/>
  <c r="C744" i="11"/>
  <c r="C743" i="11"/>
  <c r="C742" i="11"/>
  <c r="C741" i="11"/>
  <c r="C740" i="11"/>
  <c r="C737" i="11"/>
  <c r="C735" i="11"/>
  <c r="C734" i="11"/>
  <c r="C733" i="11"/>
  <c r="C732" i="11"/>
  <c r="C731" i="11"/>
  <c r="C728" i="11"/>
  <c r="C727" i="11"/>
  <c r="C726" i="11"/>
  <c r="C725" i="11"/>
  <c r="C724" i="11"/>
  <c r="C721" i="11"/>
  <c r="C720" i="11"/>
  <c r="C719" i="11"/>
  <c r="C718" i="11"/>
  <c r="C717" i="11"/>
  <c r="C715" i="11"/>
  <c r="C714" i="11"/>
  <c r="C713" i="11"/>
  <c r="C711" i="11"/>
  <c r="C709" i="11"/>
  <c r="C708" i="11"/>
  <c r="C707" i="11"/>
  <c r="C706" i="11"/>
  <c r="C705" i="11"/>
  <c r="C704" i="11"/>
  <c r="C703" i="11"/>
  <c r="C702" i="11"/>
  <c r="C701" i="11"/>
  <c r="C700" i="11"/>
  <c r="C699" i="11"/>
  <c r="C697" i="11"/>
  <c r="C694" i="11"/>
  <c r="C693" i="11"/>
  <c r="C685" i="11"/>
  <c r="C686" i="11"/>
  <c r="C687" i="11"/>
  <c r="C688" i="11"/>
  <c r="C689" i="11"/>
  <c r="C690" i="11"/>
  <c r="C679" i="11"/>
  <c r="C677" i="11"/>
  <c r="C676" i="11"/>
  <c r="C672" i="11"/>
  <c r="C671" i="11"/>
  <c r="C667" i="11"/>
  <c r="C666" i="11"/>
  <c r="C662" i="11"/>
  <c r="C660" i="11"/>
  <c r="C658" i="11"/>
  <c r="C654" i="11"/>
  <c r="C651" i="11"/>
  <c r="C644" i="11"/>
  <c r="C642" i="11"/>
  <c r="C639" i="11"/>
  <c r="C637" i="11"/>
  <c r="C630" i="11"/>
  <c r="C628" i="11"/>
  <c r="C627" i="11"/>
  <c r="C626" i="11"/>
  <c r="C625" i="11"/>
  <c r="C624" i="11"/>
  <c r="C623" i="11"/>
  <c r="C622" i="11"/>
  <c r="C621" i="11"/>
  <c r="C620" i="11"/>
  <c r="C619" i="11"/>
  <c r="C618" i="11"/>
  <c r="C1779" i="11"/>
  <c r="C1778" i="11"/>
  <c r="C614" i="11"/>
  <c r="C1776" i="11"/>
  <c r="C1775" i="11"/>
  <c r="C1774" i="11"/>
  <c r="C1773" i="11"/>
  <c r="C1772" i="11"/>
  <c r="C1771" i="11"/>
  <c r="C1770" i="11"/>
  <c r="C1769" i="11"/>
  <c r="C1768" i="11"/>
  <c r="C1767" i="11"/>
  <c r="C1766" i="11"/>
  <c r="C1765" i="11"/>
  <c r="C1764" i="11"/>
  <c r="C1761" i="11"/>
  <c r="C1760" i="11"/>
  <c r="C1759" i="11"/>
  <c r="C1758" i="11"/>
  <c r="C1757" i="11"/>
  <c r="C1756" i="11"/>
  <c r="C1753" i="11"/>
  <c r="C1750" i="11"/>
  <c r="C1749" i="11"/>
  <c r="C1747" i="11"/>
  <c r="C1746" i="11"/>
  <c r="C613" i="11"/>
  <c r="C612" i="11"/>
  <c r="C1745" i="11"/>
  <c r="C1744" i="11"/>
  <c r="C1743" i="11"/>
  <c r="C1742" i="11"/>
  <c r="C1741" i="11"/>
  <c r="C1739" i="11"/>
  <c r="C1737" i="11"/>
  <c r="C1736" i="11"/>
  <c r="C1735" i="11"/>
  <c r="C1734" i="11"/>
  <c r="C1733" i="11"/>
  <c r="C1732" i="11"/>
  <c r="C1730" i="11"/>
  <c r="C1729" i="11"/>
  <c r="C1728" i="11"/>
  <c r="C1725" i="11"/>
  <c r="C1724" i="11"/>
  <c r="C1718" i="11"/>
  <c r="C1719" i="11"/>
  <c r="C1720" i="11"/>
  <c r="C1721" i="11"/>
  <c r="C1722" i="11"/>
  <c r="C1723" i="11"/>
  <c r="C1716" i="11"/>
  <c r="C1715" i="11"/>
  <c r="C609" i="11"/>
  <c r="C1714" i="11"/>
  <c r="C1713" i="11"/>
  <c r="C1711" i="11"/>
  <c r="C1710" i="11"/>
  <c r="C608" i="11"/>
  <c r="C607" i="11"/>
  <c r="C1705" i="11"/>
  <c r="C1704" i="11"/>
  <c r="C1703" i="11"/>
  <c r="C1702" i="11"/>
  <c r="C1699" i="11"/>
  <c r="C1697" i="11"/>
  <c r="C606" i="11"/>
  <c r="C1694" i="11"/>
  <c r="C1693" i="11"/>
  <c r="C1689" i="11"/>
  <c r="C1690" i="11"/>
  <c r="C1691" i="11"/>
  <c r="C601" i="11"/>
  <c r="C602" i="11"/>
  <c r="C603" i="11"/>
  <c r="C604" i="11"/>
  <c r="C600" i="11"/>
  <c r="C599" i="11"/>
  <c r="C1685" i="11"/>
  <c r="C598" i="11"/>
  <c r="C597" i="11"/>
  <c r="C596" i="11"/>
  <c r="C595" i="11"/>
  <c r="C594" i="11"/>
  <c r="C593" i="11"/>
  <c r="C592" i="11"/>
  <c r="C591" i="11"/>
  <c r="C1681" i="11"/>
  <c r="C1680" i="11"/>
  <c r="C1679" i="11"/>
  <c r="C590" i="11"/>
  <c r="C1678" i="11"/>
  <c r="C1661" i="11"/>
  <c r="C582" i="11"/>
  <c r="C581" i="11"/>
  <c r="C580" i="11"/>
  <c r="C1660" i="11"/>
  <c r="C569" i="11"/>
  <c r="C568" i="11"/>
  <c r="C567" i="11"/>
  <c r="C566" i="11"/>
  <c r="C565" i="11"/>
  <c r="C564" i="11"/>
  <c r="C563" i="11"/>
  <c r="C562" i="11"/>
  <c r="C561" i="11"/>
  <c r="C560" i="11"/>
  <c r="C559" i="11"/>
  <c r="C558" i="11"/>
  <c r="C557" i="11"/>
  <c r="C1651" i="11"/>
  <c r="C553" i="11"/>
  <c r="C552" i="11"/>
  <c r="C550" i="11"/>
  <c r="C549" i="11"/>
  <c r="C548" i="11"/>
  <c r="C1650" i="11"/>
  <c r="C547" i="11"/>
  <c r="C546" i="11"/>
  <c r="C545" i="11"/>
  <c r="C544" i="11"/>
  <c r="C1649" i="11"/>
  <c r="C543" i="11"/>
  <c r="C542" i="11"/>
  <c r="C541" i="11"/>
  <c r="C1648" i="11"/>
  <c r="C540" i="11"/>
  <c r="C1647" i="11"/>
  <c r="C1646" i="11"/>
  <c r="C1645" i="11"/>
  <c r="C1644" i="11"/>
  <c r="C1643" i="11"/>
  <c r="C1642" i="11"/>
  <c r="C1641" i="11"/>
  <c r="C1640" i="11"/>
  <c r="C1639" i="11"/>
  <c r="C536" i="11"/>
  <c r="C1638" i="11"/>
  <c r="C535" i="11"/>
  <c r="C534" i="11"/>
  <c r="C533" i="11"/>
  <c r="C529" i="11"/>
  <c r="C528" i="11"/>
  <c r="C1637" i="11"/>
  <c r="C1636" i="11"/>
  <c r="C527" i="11"/>
  <c r="C1635" i="11"/>
  <c r="C1634" i="11"/>
  <c r="C1633" i="11"/>
  <c r="C526" i="11"/>
  <c r="C525" i="11"/>
  <c r="C524" i="11"/>
  <c r="C523" i="11"/>
  <c r="C1632" i="11"/>
  <c r="C1631" i="11"/>
  <c r="C1629" i="11"/>
  <c r="C522" i="11"/>
  <c r="C1628" i="11"/>
  <c r="C1627" i="11"/>
  <c r="C1626" i="11"/>
  <c r="C1619" i="11"/>
  <c r="C1617" i="11"/>
  <c r="C520" i="11"/>
  <c r="C1616" i="11"/>
  <c r="C1615" i="11"/>
  <c r="C1611" i="11"/>
  <c r="C1609" i="11"/>
  <c r="C1608" i="11"/>
  <c r="C1602" i="11"/>
  <c r="C518" i="11"/>
  <c r="C1597" i="11"/>
  <c r="C517" i="11"/>
  <c r="C1594" i="11"/>
  <c r="C516" i="11"/>
  <c r="C1590" i="11"/>
  <c r="C515" i="11"/>
  <c r="C1588" i="11"/>
  <c r="C1587" i="11"/>
  <c r="C514" i="11"/>
  <c r="C513" i="11"/>
  <c r="C1581" i="11"/>
  <c r="C512" i="11"/>
  <c r="C511" i="11"/>
  <c r="C510" i="11"/>
  <c r="C1579" i="11"/>
  <c r="C509" i="11"/>
  <c r="C1577" i="11"/>
  <c r="C1576" i="11"/>
  <c r="C1574" i="11"/>
  <c r="C1571" i="11"/>
  <c r="C1568" i="11"/>
  <c r="C1567" i="11"/>
  <c r="C1565" i="11"/>
  <c r="C1564" i="11"/>
  <c r="C1561" i="11"/>
  <c r="C1560" i="11"/>
  <c r="C1558" i="11"/>
  <c r="C1556" i="11"/>
  <c r="C1555" i="11"/>
  <c r="C1552" i="11"/>
  <c r="C1551" i="11"/>
  <c r="C1550" i="11"/>
  <c r="C1549" i="11"/>
  <c r="C1546" i="11"/>
  <c r="C1544" i="11"/>
  <c r="C1543" i="11"/>
  <c r="C507" i="11"/>
  <c r="C1534" i="11"/>
  <c r="C1533" i="11"/>
  <c r="C1530" i="11"/>
  <c r="C1529" i="11"/>
  <c r="C506" i="11"/>
  <c r="C1528" i="11"/>
  <c r="C1527" i="11"/>
  <c r="C1523" i="11"/>
  <c r="C1521" i="11"/>
  <c r="C1520" i="11"/>
  <c r="C505" i="11"/>
  <c r="C1519" i="11"/>
  <c r="C1518" i="11"/>
  <c r="C1514" i="11"/>
  <c r="C504" i="11"/>
  <c r="C503" i="11"/>
  <c r="C502" i="11"/>
  <c r="C501" i="11"/>
  <c r="C1511" i="11"/>
  <c r="C1510" i="11"/>
  <c r="C1507" i="11"/>
  <c r="C1505" i="11"/>
  <c r="C1503" i="11"/>
  <c r="C1502" i="11"/>
  <c r="C1501" i="11"/>
  <c r="C1500" i="11"/>
  <c r="C1499" i="11"/>
  <c r="C1498" i="11"/>
  <c r="C1497" i="11"/>
  <c r="C500" i="11"/>
  <c r="C1496" i="11"/>
  <c r="C1494" i="11"/>
  <c r="C1493" i="11"/>
  <c r="C1492" i="11"/>
  <c r="C1491" i="11"/>
  <c r="C1490" i="11"/>
  <c r="C1489" i="11"/>
  <c r="C1488" i="11"/>
  <c r="C1487" i="11"/>
  <c r="C1486" i="11"/>
  <c r="C1484" i="11"/>
  <c r="C1483" i="11"/>
  <c r="C1478" i="11"/>
  <c r="C1477" i="11"/>
  <c r="C1476" i="11"/>
  <c r="C1475" i="11"/>
  <c r="C1474" i="11"/>
  <c r="C1473" i="11"/>
  <c r="C1472" i="11"/>
  <c r="C1471" i="11"/>
  <c r="C1470" i="11"/>
  <c r="C1469" i="11"/>
  <c r="C1468" i="11"/>
  <c r="C499" i="11"/>
  <c r="C498" i="11"/>
  <c r="C497" i="11"/>
  <c r="C1467" i="11"/>
  <c r="C496" i="11"/>
  <c r="C495" i="11"/>
  <c r="C1466" i="11"/>
  <c r="C494" i="11"/>
  <c r="C1463" i="11"/>
  <c r="C1462" i="11"/>
  <c r="C1459" i="11"/>
  <c r="C1458" i="11"/>
  <c r="C1456" i="11"/>
  <c r="C1455" i="11"/>
  <c r="C1454" i="11"/>
  <c r="C1453" i="11"/>
  <c r="C481" i="11"/>
  <c r="C482" i="11"/>
  <c r="C1450" i="11"/>
  <c r="C1449" i="11"/>
  <c r="C479" i="11"/>
  <c r="C480" i="11"/>
  <c r="C1448" i="11"/>
  <c r="C1447" i="11"/>
  <c r="C1443" i="11"/>
  <c r="C1441" i="11"/>
  <c r="C1438" i="11"/>
  <c r="C1436" i="11"/>
  <c r="C1435" i="11"/>
  <c r="C1433" i="11"/>
  <c r="C1431" i="11"/>
  <c r="C1427" i="11"/>
  <c r="C1424" i="11"/>
  <c r="C1423" i="11"/>
  <c r="C1421" i="11"/>
  <c r="C1414" i="11"/>
  <c r="C1411" i="11"/>
  <c r="C1405" i="11"/>
  <c r="C477" i="11"/>
  <c r="C1402" i="11"/>
  <c r="C476" i="11"/>
  <c r="C1400" i="11"/>
  <c r="C475" i="11"/>
  <c r="C1398" i="11"/>
  <c r="C1397" i="11"/>
  <c r="C474" i="11"/>
  <c r="C473" i="11"/>
  <c r="C1396" i="11"/>
  <c r="C1393" i="11"/>
  <c r="C1392" i="11"/>
  <c r="C1391" i="11"/>
  <c r="C472" i="11"/>
  <c r="C1389" i="11"/>
  <c r="C471" i="11"/>
  <c r="C1388" i="11"/>
  <c r="C470" i="11"/>
  <c r="C1387" i="11"/>
  <c r="C1385" i="11"/>
  <c r="C1382" i="11"/>
  <c r="C1381" i="11"/>
  <c r="C1380" i="11"/>
  <c r="C1379" i="11"/>
  <c r="C1377" i="11"/>
  <c r="C1376" i="11"/>
  <c r="C1375" i="11"/>
  <c r="C469" i="11"/>
  <c r="C1374" i="11"/>
  <c r="C1372" i="11"/>
  <c r="C468" i="11"/>
  <c r="C1370" i="11"/>
  <c r="C1371" i="11"/>
  <c r="C1369" i="11"/>
  <c r="C1368" i="11"/>
  <c r="C1366" i="11"/>
  <c r="C1365" i="11"/>
  <c r="C1363" i="11"/>
  <c r="C1362" i="11"/>
  <c r="C1361" i="11"/>
  <c r="C1360" i="11"/>
  <c r="C1357" i="11"/>
  <c r="C1356" i="11"/>
  <c r="C1355" i="11"/>
  <c r="C1354" i="11"/>
  <c r="C1353" i="11"/>
  <c r="C1352" i="11"/>
  <c r="C1351" i="11"/>
  <c r="C467" i="11"/>
  <c r="C1349" i="11"/>
  <c r="C466" i="11"/>
  <c r="C465" i="11"/>
  <c r="C464" i="11"/>
  <c r="C463" i="11"/>
  <c r="C462" i="11"/>
  <c r="C461" i="11"/>
  <c r="C1336" i="11"/>
  <c r="C460" i="11"/>
  <c r="C1333" i="11"/>
  <c r="C458" i="11"/>
  <c r="C1330" i="11"/>
  <c r="C1328" i="11"/>
  <c r="C456" i="11"/>
  <c r="C455" i="11"/>
  <c r="C454" i="11"/>
  <c r="C1324" i="11"/>
  <c r="C453" i="11"/>
  <c r="C445" i="11"/>
  <c r="C446" i="11"/>
  <c r="C447" i="11"/>
  <c r="C448" i="11"/>
  <c r="C449" i="11"/>
  <c r="C1320" i="11"/>
  <c r="C1321" i="11"/>
  <c r="C450" i="11"/>
  <c r="C451" i="11"/>
  <c r="C452" i="11"/>
  <c r="C1322" i="11"/>
  <c r="C1319" i="11"/>
  <c r="C1317" i="11"/>
  <c r="C444" i="11"/>
  <c r="C443" i="11"/>
  <c r="C442" i="11"/>
  <c r="C441" i="11"/>
  <c r="C1314" i="11"/>
  <c r="C440" i="11"/>
  <c r="C1312" i="11"/>
  <c r="C438" i="11"/>
  <c r="C1311" i="11"/>
  <c r="C1310" i="11"/>
  <c r="C1309" i="11"/>
  <c r="C437" i="11"/>
  <c r="C436" i="11"/>
  <c r="C435" i="11"/>
  <c r="C434" i="11"/>
  <c r="C431" i="11"/>
  <c r="C430" i="11"/>
  <c r="C1307" i="11"/>
  <c r="C429" i="11"/>
  <c r="C428" i="11"/>
  <c r="C427" i="11"/>
  <c r="C426" i="11"/>
  <c r="C1305" i="11"/>
  <c r="C1303" i="11"/>
  <c r="C1301" i="11"/>
  <c r="C1296" i="11"/>
  <c r="C1295" i="11"/>
  <c r="C1290" i="11"/>
  <c r="C1287" i="11"/>
  <c r="C1286" i="11"/>
  <c r="C1284" i="11"/>
  <c r="C1283" i="11"/>
  <c r="C1282" i="11"/>
  <c r="C423" i="11"/>
  <c r="C422" i="11"/>
  <c r="C1279" i="11"/>
  <c r="C421" i="11"/>
  <c r="C1277" i="11"/>
  <c r="C1276" i="11"/>
  <c r="C420" i="11"/>
  <c r="C419" i="11"/>
  <c r="C1275" i="11"/>
  <c r="C418" i="11"/>
  <c r="C415" i="11"/>
  <c r="C1274" i="11"/>
  <c r="C1273" i="11"/>
  <c r="C414" i="11"/>
  <c r="C1272" i="11"/>
  <c r="C413" i="11"/>
  <c r="C1271" i="11"/>
  <c r="C412" i="11"/>
  <c r="C411" i="11"/>
  <c r="C1270" i="11"/>
  <c r="C1269" i="11"/>
  <c r="C1268" i="11"/>
  <c r="C410" i="11"/>
  <c r="C409" i="11"/>
  <c r="C408" i="11"/>
  <c r="C407" i="11"/>
  <c r="C406" i="11"/>
  <c r="C405" i="11"/>
  <c r="C1266" i="11"/>
  <c r="C404" i="11"/>
  <c r="C403" i="11"/>
  <c r="C402" i="11"/>
  <c r="C1264" i="11"/>
  <c r="C1263" i="11"/>
  <c r="C401" i="11"/>
  <c r="C400" i="11"/>
  <c r="C399" i="11"/>
  <c r="C398" i="11"/>
  <c r="C397" i="11"/>
  <c r="C396" i="11"/>
  <c r="C395" i="11"/>
  <c r="C1260" i="11"/>
  <c r="C394" i="11"/>
  <c r="C393" i="11"/>
  <c r="C392" i="11"/>
  <c r="C391" i="11"/>
  <c r="C389" i="11"/>
  <c r="C388" i="11"/>
  <c r="C387" i="11"/>
  <c r="C386" i="11"/>
  <c r="C384" i="11"/>
  <c r="C383" i="11"/>
  <c r="C382" i="11"/>
  <c r="C380" i="11"/>
  <c r="C379" i="11"/>
  <c r="C377" i="11"/>
  <c r="C376" i="11"/>
  <c r="C375" i="11"/>
  <c r="C373" i="11"/>
  <c r="C372" i="11"/>
  <c r="C371" i="11"/>
  <c r="C370" i="11"/>
  <c r="C369" i="11"/>
  <c r="C368" i="11"/>
  <c r="C367" i="11"/>
  <c r="C365" i="11"/>
  <c r="C364" i="11"/>
  <c r="C1249" i="11"/>
  <c r="C363" i="11"/>
  <c r="C361" i="11"/>
  <c r="C360" i="11"/>
  <c r="C359" i="11"/>
  <c r="C1247" i="11"/>
  <c r="C358" i="11"/>
  <c r="C1244" i="11"/>
  <c r="C1237" i="11"/>
  <c r="C352" i="11"/>
  <c r="C1236" i="11"/>
  <c r="C1235" i="11"/>
  <c r="C1233" i="11"/>
  <c r="C348" i="11"/>
  <c r="C1232" i="11"/>
  <c r="C347" i="11"/>
  <c r="C346" i="11"/>
  <c r="C1231" i="11"/>
  <c r="C345" i="11"/>
  <c r="C1229" i="11"/>
  <c r="C344" i="11"/>
  <c r="C343" i="11"/>
  <c r="C342" i="11"/>
  <c r="C341" i="11"/>
  <c r="C1227" i="11"/>
  <c r="C336" i="11"/>
  <c r="C1226" i="11"/>
  <c r="C333" i="11"/>
  <c r="C1225" i="11"/>
  <c r="C330" i="11"/>
  <c r="C323" i="11"/>
  <c r="C1221" i="11"/>
  <c r="C1220" i="11"/>
  <c r="C1219" i="11"/>
  <c r="C1218" i="11"/>
  <c r="C1217" i="11"/>
  <c r="C1216" i="11"/>
  <c r="C1215" i="11"/>
  <c r="C1214" i="11"/>
  <c r="C1213" i="11"/>
  <c r="C1211" i="11"/>
  <c r="C1210" i="11"/>
  <c r="C1209" i="11"/>
  <c r="C1208" i="11"/>
  <c r="C321" i="11"/>
  <c r="C1207" i="11"/>
  <c r="C1206" i="11"/>
  <c r="C1201" i="11"/>
  <c r="C1197" i="11"/>
  <c r="C1196" i="11"/>
  <c r="C312" i="11"/>
  <c r="C310" i="11"/>
  <c r="C1194" i="11"/>
  <c r="C1192" i="11"/>
  <c r="C1191" i="11"/>
  <c r="C1190" i="11"/>
  <c r="C309" i="11"/>
  <c r="C1189" i="11"/>
  <c r="C304" i="11"/>
  <c r="C305" i="11"/>
  <c r="C306" i="11"/>
  <c r="C307" i="11"/>
  <c r="C308" i="11"/>
  <c r="C302" i="11"/>
  <c r="C303" i="11"/>
  <c r="C1188" i="11"/>
  <c r="C301" i="11"/>
  <c r="C1185" i="11"/>
  <c r="C1184" i="11"/>
  <c r="C1183" i="11"/>
  <c r="C1182" i="11"/>
  <c r="C1181" i="11"/>
  <c r="C1180" i="11"/>
  <c r="C1179" i="11"/>
  <c r="C1178" i="11"/>
  <c r="C1176" i="11"/>
  <c r="C1175" i="11"/>
  <c r="C1174" i="11"/>
  <c r="C1173" i="11"/>
  <c r="C1172" i="11"/>
  <c r="C1171" i="11"/>
  <c r="C1170" i="11"/>
  <c r="C1168" i="11"/>
  <c r="C1166" i="11"/>
  <c r="C1165" i="11"/>
  <c r="C1164" i="11"/>
  <c r="C1163" i="11"/>
  <c r="C1162" i="11"/>
  <c r="C1161" i="11"/>
  <c r="C1159" i="11"/>
  <c r="C1158" i="11"/>
  <c r="C1157" i="11"/>
  <c r="C1155" i="11"/>
  <c r="C1154" i="11"/>
  <c r="C299" i="11"/>
  <c r="C298" i="11"/>
  <c r="C297" i="11"/>
  <c r="C1150" i="11"/>
  <c r="C1149" i="11"/>
  <c r="C296" i="11"/>
  <c r="C295" i="11"/>
  <c r="C294" i="11"/>
  <c r="C293" i="11"/>
  <c r="C292" i="11"/>
  <c r="C1147" i="11"/>
  <c r="C291" i="11"/>
  <c r="C290" i="11"/>
  <c r="C289" i="11"/>
  <c r="C288" i="11"/>
  <c r="C287" i="11"/>
  <c r="C286" i="11"/>
  <c r="C1143" i="11"/>
  <c r="C1142" i="11"/>
  <c r="C1141" i="11"/>
  <c r="C1139" i="11"/>
  <c r="C1138" i="11"/>
  <c r="C1136" i="11"/>
  <c r="C285" i="11"/>
  <c r="C284" i="11"/>
  <c r="C1135" i="11"/>
  <c r="C283" i="11"/>
  <c r="C1134" i="11"/>
  <c r="C282" i="11"/>
  <c r="C1133" i="11"/>
  <c r="C1132" i="11"/>
  <c r="C281" i="11"/>
  <c r="C280" i="11"/>
  <c r="C1127" i="11"/>
  <c r="C279" i="11"/>
  <c r="C275" i="11"/>
  <c r="C276" i="11"/>
  <c r="C277" i="11"/>
  <c r="C278" i="11"/>
  <c r="C274" i="11"/>
  <c r="C1117" i="11"/>
  <c r="C1116" i="11"/>
  <c r="C273" i="11"/>
  <c r="C1109" i="11"/>
  <c r="C272" i="11"/>
  <c r="C271" i="11"/>
  <c r="C270" i="11"/>
  <c r="C269" i="11"/>
  <c r="C1094" i="11"/>
  <c r="C1087" i="11"/>
  <c r="C1085" i="11"/>
  <c r="C268" i="11"/>
  <c r="C1060" i="11"/>
  <c r="C266" i="11"/>
  <c r="C267" i="11"/>
  <c r="C1041" i="11"/>
  <c r="C265" i="11"/>
  <c r="C264" i="11"/>
  <c r="C1035" i="11"/>
  <c r="C263" i="11"/>
  <c r="C1029" i="11"/>
  <c r="C261" i="11"/>
  <c r="C1026" i="11"/>
  <c r="C1023" i="11"/>
  <c r="C1015" i="11"/>
  <c r="C1013" i="11"/>
  <c r="C1010" i="11"/>
  <c r="C979" i="11"/>
  <c r="C976" i="11"/>
  <c r="C969" i="11"/>
  <c r="C967" i="11"/>
  <c r="C962" i="11"/>
  <c r="C958" i="11"/>
  <c r="C956" i="11"/>
  <c r="C257" i="11"/>
  <c r="C942" i="11"/>
  <c r="C939" i="11"/>
  <c r="C255" i="11"/>
  <c r="C917" i="11"/>
  <c r="C916" i="11"/>
  <c r="C915" i="11"/>
  <c r="C254" i="11"/>
  <c r="C253" i="11"/>
  <c r="C914" i="11"/>
  <c r="C913" i="11"/>
  <c r="C910" i="11"/>
  <c r="C851" i="11"/>
  <c r="C235" i="11"/>
  <c r="C848" i="11"/>
  <c r="C847" i="11"/>
  <c r="C234" i="11"/>
  <c r="C843" i="11"/>
  <c r="C842" i="11"/>
  <c r="C233" i="11"/>
  <c r="C232" i="11"/>
  <c r="C231" i="11"/>
  <c r="C839" i="11"/>
  <c r="C838" i="11"/>
  <c r="C230" i="11"/>
  <c r="C837" i="11"/>
  <c r="C836" i="11"/>
  <c r="C229" i="11"/>
  <c r="C831" i="11"/>
  <c r="C829" i="11"/>
  <c r="C826" i="11"/>
  <c r="C825" i="11"/>
  <c r="C823" i="11"/>
  <c r="C822" i="11"/>
  <c r="C220" i="11"/>
  <c r="C819" i="11"/>
  <c r="C218" i="11"/>
  <c r="C817" i="11"/>
  <c r="C816" i="11"/>
  <c r="C814" i="11"/>
  <c r="C812" i="11"/>
  <c r="C217" i="11"/>
  <c r="C804" i="11"/>
  <c r="C803" i="11"/>
  <c r="C802" i="11"/>
  <c r="C801" i="11"/>
  <c r="C800" i="11"/>
  <c r="C798" i="11"/>
  <c r="C797" i="11"/>
  <c r="C796" i="11"/>
  <c r="C795" i="11"/>
  <c r="C215" i="11"/>
  <c r="C214" i="11"/>
  <c r="C213" i="11"/>
  <c r="C212" i="11"/>
  <c r="C211" i="11"/>
  <c r="C210" i="11"/>
  <c r="C209" i="11"/>
  <c r="C793" i="11"/>
  <c r="C208" i="11"/>
  <c r="C792" i="11"/>
  <c r="C791" i="11"/>
  <c r="C790" i="11"/>
  <c r="C789" i="11"/>
  <c r="C788" i="11"/>
  <c r="C787" i="11"/>
  <c r="C786" i="11"/>
  <c r="C785" i="11"/>
  <c r="C784" i="11"/>
  <c r="C783" i="11"/>
  <c r="C782" i="11"/>
  <c r="C781" i="11"/>
  <c r="C780" i="11"/>
  <c r="C779" i="11"/>
  <c r="C778" i="11"/>
  <c r="C777" i="11"/>
  <c r="C776" i="11"/>
  <c r="C775" i="11"/>
  <c r="C774" i="11"/>
  <c r="C773" i="11"/>
  <c r="C772" i="11"/>
  <c r="C771" i="11"/>
  <c r="C770" i="11"/>
  <c r="C207" i="11"/>
  <c r="C206" i="11"/>
  <c r="C205" i="11"/>
  <c r="C204" i="11"/>
  <c r="C203" i="11"/>
  <c r="C202" i="11"/>
  <c r="C201" i="11"/>
  <c r="C200" i="11"/>
  <c r="C199" i="11"/>
  <c r="C768" i="11"/>
  <c r="C198" i="11"/>
  <c r="C197" i="11"/>
  <c r="C195" i="11"/>
  <c r="C196" i="11"/>
  <c r="C194" i="11"/>
  <c r="C767" i="11"/>
  <c r="C193" i="11"/>
  <c r="C763" i="11"/>
  <c r="C762" i="11"/>
  <c r="C192" i="11"/>
  <c r="C191" i="11"/>
  <c r="C760" i="11"/>
  <c r="C757" i="11"/>
  <c r="C190" i="11"/>
  <c r="C756" i="11"/>
  <c r="C189" i="11"/>
  <c r="C188" i="11"/>
  <c r="C187" i="11"/>
  <c r="C184" i="11"/>
  <c r="C736" i="11"/>
  <c r="C183" i="11"/>
  <c r="C182" i="11"/>
  <c r="C181" i="11"/>
  <c r="C730" i="11"/>
  <c r="C180" i="11"/>
  <c r="C729" i="11"/>
  <c r="C179" i="11"/>
  <c r="C178" i="11"/>
  <c r="C177" i="11"/>
  <c r="C176" i="11"/>
  <c r="C175" i="11"/>
  <c r="C174" i="11"/>
  <c r="C173" i="11"/>
  <c r="C172" i="11"/>
  <c r="C171" i="11"/>
  <c r="C170" i="11"/>
  <c r="C169" i="11"/>
  <c r="C168" i="11"/>
  <c r="C167" i="11"/>
  <c r="C166" i="11"/>
  <c r="C165" i="11"/>
  <c r="C164" i="11"/>
  <c r="C723" i="11"/>
  <c r="C722" i="11"/>
  <c r="C152" i="11"/>
  <c r="C151" i="11"/>
  <c r="C150" i="11"/>
  <c r="C149" i="11"/>
  <c r="C148" i="11"/>
  <c r="C147" i="11"/>
  <c r="C146" i="11"/>
  <c r="C145" i="11"/>
  <c r="C144" i="11"/>
  <c r="C716" i="11"/>
  <c r="C143" i="11"/>
  <c r="C126" i="11"/>
  <c r="C125" i="11"/>
  <c r="C124" i="11"/>
  <c r="C123" i="11"/>
  <c r="C122" i="11"/>
  <c r="C121" i="11"/>
  <c r="C120" i="11"/>
  <c r="C119" i="11"/>
  <c r="C118" i="11"/>
  <c r="C117" i="11"/>
  <c r="C115" i="11"/>
  <c r="C114" i="11"/>
  <c r="C113" i="11"/>
  <c r="C112" i="11"/>
  <c r="C111" i="11"/>
  <c r="C110" i="11"/>
  <c r="C109" i="11"/>
  <c r="C108" i="11"/>
  <c r="C106" i="11"/>
  <c r="C105" i="11"/>
  <c r="C712" i="11"/>
  <c r="C104" i="11"/>
  <c r="C103" i="11"/>
  <c r="C710" i="11"/>
  <c r="C102" i="11"/>
  <c r="C101" i="11"/>
  <c r="C100" i="11"/>
  <c r="C99" i="11"/>
  <c r="C97" i="11"/>
  <c r="C95" i="11"/>
  <c r="C94" i="11"/>
  <c r="C93" i="11"/>
  <c r="C92" i="11"/>
  <c r="C91" i="11"/>
  <c r="C90" i="11"/>
  <c r="C89" i="11"/>
  <c r="C88" i="11"/>
  <c r="C87" i="11"/>
  <c r="C86" i="11"/>
  <c r="C85" i="11"/>
  <c r="C84" i="11"/>
  <c r="C82" i="11"/>
  <c r="C80" i="11"/>
  <c r="C79" i="11"/>
  <c r="C78" i="11"/>
  <c r="C77" i="11"/>
  <c r="C76" i="11"/>
  <c r="C75" i="11"/>
  <c r="C74" i="11"/>
  <c r="C73" i="11"/>
  <c r="C72" i="11"/>
  <c r="C71" i="11"/>
  <c r="C70" i="11"/>
  <c r="C69" i="11"/>
  <c r="C68" i="11"/>
  <c r="C698" i="11"/>
  <c r="C67" i="11"/>
  <c r="C66" i="11"/>
  <c r="C65" i="11"/>
  <c r="C64" i="11"/>
  <c r="C63" i="11"/>
  <c r="C696" i="11"/>
  <c r="C62" i="11"/>
  <c r="C695" i="11"/>
  <c r="C61" i="11"/>
  <c r="C60" i="11"/>
  <c r="C692" i="11"/>
  <c r="C691" i="11"/>
  <c r="C684" i="11"/>
  <c r="C683" i="11"/>
  <c r="C59" i="11"/>
  <c r="C682" i="11"/>
  <c r="C681" i="11"/>
  <c r="C58" i="11"/>
  <c r="C680" i="11"/>
  <c r="C678" i="11"/>
  <c r="C57" i="11"/>
  <c r="C675" i="11"/>
  <c r="C674" i="11"/>
  <c r="C673" i="11"/>
  <c r="C56" i="11"/>
  <c r="C670" i="11"/>
  <c r="C669" i="11"/>
  <c r="C668" i="11"/>
  <c r="C55" i="11"/>
  <c r="C665" i="11"/>
  <c r="C54" i="11"/>
  <c r="C53" i="11"/>
  <c r="C664" i="11"/>
  <c r="C52" i="11"/>
  <c r="C51" i="11"/>
  <c r="C663" i="11"/>
  <c r="C50" i="11"/>
  <c r="C49" i="11"/>
  <c r="C661" i="11"/>
  <c r="C48" i="11"/>
  <c r="C659" i="11"/>
  <c r="C47" i="11"/>
  <c r="C657" i="11"/>
  <c r="C656" i="11"/>
  <c r="C46" i="11"/>
  <c r="C655" i="11"/>
  <c r="C653" i="11"/>
  <c r="C45" i="11"/>
  <c r="C44" i="11"/>
  <c r="C43" i="11"/>
  <c r="C652" i="11"/>
  <c r="C42" i="11"/>
  <c r="C41" i="11"/>
  <c r="C650" i="11"/>
  <c r="C40" i="11"/>
  <c r="C39" i="11"/>
  <c r="C649" i="11"/>
  <c r="C38" i="11"/>
  <c r="C37" i="11"/>
  <c r="C36" i="11"/>
  <c r="C35" i="11"/>
  <c r="C34" i="11"/>
  <c r="C33" i="11"/>
  <c r="C647" i="11"/>
  <c r="C648" i="11"/>
  <c r="C32" i="11"/>
  <c r="C645" i="11"/>
  <c r="C13" i="11"/>
  <c r="C646" i="11"/>
  <c r="C14" i="11"/>
  <c r="C15" i="11"/>
  <c r="C16" i="11"/>
  <c r="C17" i="11"/>
  <c r="C18" i="11"/>
  <c r="C19" i="11"/>
  <c r="C20" i="11"/>
  <c r="C21" i="11"/>
  <c r="C22" i="11"/>
  <c r="C23" i="11"/>
  <c r="C24" i="11"/>
  <c r="C25" i="11"/>
  <c r="C26" i="11"/>
  <c r="C27" i="11"/>
  <c r="C28" i="11"/>
  <c r="C29" i="11"/>
  <c r="C30" i="11"/>
  <c r="C31" i="11"/>
  <c r="C12" i="11"/>
  <c r="C11" i="11"/>
  <c r="C10" i="11"/>
  <c r="C643" i="11"/>
  <c r="C641" i="11"/>
  <c r="C640" i="11"/>
  <c r="C638" i="11"/>
  <c r="C636" i="11"/>
  <c r="C635" i="11"/>
  <c r="C634" i="11"/>
  <c r="C633" i="11"/>
  <c r="C632" i="11"/>
  <c r="C631" i="11"/>
  <c r="C629" i="11"/>
  <c r="C9" i="11"/>
  <c r="C8" i="11"/>
  <c r="C7" i="11"/>
  <c r="C6" i="11"/>
  <c r="C5" i="11"/>
  <c r="C4" i="11"/>
  <c r="C3" i="11"/>
  <c r="C2" i="11"/>
  <c r="D1727" i="11"/>
  <c r="D1726" i="11"/>
  <c r="D1709" i="11"/>
  <c r="D1708" i="11"/>
  <c r="D1707" i="11"/>
  <c r="D1706" i="11"/>
  <c r="D1701" i="11"/>
  <c r="D1700" i="11"/>
  <c r="D1696" i="11"/>
  <c r="D605" i="11"/>
  <c r="D1692" i="11"/>
  <c r="D1683" i="11"/>
  <c r="D1682" i="11"/>
  <c r="D579" i="11"/>
  <c r="D578" i="11"/>
  <c r="D577" i="11"/>
  <c r="D576" i="11"/>
  <c r="D575" i="11"/>
  <c r="D574" i="11"/>
  <c r="D573" i="11"/>
  <c r="D572" i="11"/>
  <c r="D571" i="11"/>
  <c r="D570" i="11"/>
  <c r="D556" i="11"/>
  <c r="D555" i="11"/>
  <c r="D554" i="11"/>
  <c r="D532" i="11"/>
  <c r="D531" i="11"/>
  <c r="D530" i="11"/>
  <c r="D508" i="11"/>
  <c r="D483" i="11"/>
  <c r="D484" i="11"/>
  <c r="D485" i="11"/>
  <c r="D486" i="11"/>
  <c r="D487" i="11"/>
  <c r="D488" i="11"/>
  <c r="D489" i="11"/>
  <c r="D490" i="11"/>
  <c r="D491" i="11"/>
  <c r="D492" i="11"/>
  <c r="D493" i="11"/>
  <c r="D478" i="11"/>
  <c r="D1285" i="11"/>
  <c r="D417" i="11"/>
  <c r="D416" i="11"/>
  <c r="D390" i="11"/>
  <c r="D385" i="11"/>
  <c r="D381" i="11"/>
  <c r="D378" i="11"/>
  <c r="D374" i="11"/>
  <c r="D366" i="11"/>
  <c r="D357" i="11"/>
  <c r="D356" i="11"/>
  <c r="D355" i="11"/>
  <c r="D354" i="11"/>
  <c r="D353" i="11"/>
  <c r="D351" i="11"/>
  <c r="D350" i="11"/>
  <c r="D349" i="11"/>
  <c r="D340" i="11"/>
  <c r="D339" i="11"/>
  <c r="D338" i="11"/>
  <c r="D337" i="11"/>
  <c r="D335" i="11"/>
  <c r="D334" i="11"/>
  <c r="D332" i="11"/>
  <c r="D331" i="11"/>
  <c r="D329" i="11"/>
  <c r="D328" i="11"/>
  <c r="D327" i="11"/>
  <c r="D326" i="11"/>
  <c r="D325" i="11"/>
  <c r="D324" i="11"/>
  <c r="D322" i="11"/>
  <c r="D319" i="11"/>
  <c r="D316" i="11"/>
  <c r="D315" i="11"/>
  <c r="D313" i="11"/>
  <c r="D262" i="11"/>
  <c r="D259" i="11"/>
  <c r="D252" i="11"/>
  <c r="D251" i="11"/>
  <c r="D250" i="11"/>
  <c r="D249" i="11"/>
  <c r="D248" i="11"/>
  <c r="D247" i="11"/>
  <c r="D246" i="11"/>
  <c r="D245" i="11"/>
  <c r="D912" i="11"/>
  <c r="D244" i="11"/>
  <c r="D243" i="11"/>
  <c r="D242" i="11"/>
  <c r="D241" i="11"/>
  <c r="D240" i="11"/>
  <c r="D239" i="11"/>
  <c r="D238" i="11"/>
  <c r="D237" i="11"/>
  <c r="D228" i="11"/>
  <c r="D227" i="11"/>
  <c r="D226" i="11"/>
  <c r="D225" i="11"/>
  <c r="D224" i="11"/>
  <c r="D223" i="11"/>
  <c r="D222" i="11"/>
  <c r="D221" i="11"/>
  <c r="D821" i="11"/>
  <c r="D219" i="11"/>
  <c r="D216" i="11"/>
  <c r="D186" i="11"/>
  <c r="D185" i="11"/>
  <c r="D739" i="11"/>
  <c r="D738" i="11"/>
  <c r="D163" i="11"/>
  <c r="D162" i="11"/>
  <c r="D161" i="11"/>
  <c r="D160" i="11"/>
  <c r="D159" i="11"/>
  <c r="D158" i="11"/>
  <c r="D157" i="11"/>
  <c r="D156" i="11"/>
  <c r="D155" i="11"/>
  <c r="D154" i="11"/>
  <c r="D153" i="11"/>
  <c r="D142" i="11"/>
  <c r="D141" i="11"/>
  <c r="D140" i="11"/>
  <c r="D139" i="11"/>
  <c r="D138" i="11"/>
  <c r="D137" i="11"/>
  <c r="D136" i="11"/>
  <c r="D135" i="11"/>
  <c r="D134" i="11"/>
  <c r="D133" i="11"/>
  <c r="D132" i="11"/>
  <c r="D131" i="11"/>
  <c r="D130" i="11"/>
  <c r="D129" i="11"/>
  <c r="D128" i="11"/>
  <c r="D127" i="11"/>
  <c r="D116" i="11"/>
  <c r="D107" i="11"/>
  <c r="D98" i="11"/>
  <c r="D96" i="11"/>
  <c r="D83" i="11"/>
  <c r="D81" i="11"/>
  <c r="D617" i="11"/>
  <c r="D615" i="11"/>
  <c r="D616" i="11"/>
  <c r="D1777" i="11"/>
  <c r="D1763" i="11"/>
  <c r="D1762" i="11"/>
  <c r="D1755" i="11"/>
  <c r="D1754" i="11"/>
  <c r="D1752" i="11"/>
  <c r="D1751" i="11"/>
  <c r="D1748" i="11"/>
  <c r="D1740" i="11"/>
  <c r="D1738" i="11"/>
  <c r="D1731" i="11"/>
  <c r="D611" i="11"/>
  <c r="D610" i="11"/>
  <c r="D1717" i="11"/>
  <c r="D1712" i="11"/>
  <c r="D1698" i="11"/>
  <c r="D1695" i="11"/>
  <c r="D1688" i="11"/>
  <c r="D1687" i="11"/>
  <c r="D1686" i="11"/>
  <c r="D1684" i="11"/>
  <c r="D1677" i="11"/>
  <c r="D1676" i="11"/>
  <c r="D1675" i="11"/>
  <c r="D1674" i="11"/>
  <c r="D1673" i="11"/>
  <c r="D1672" i="11"/>
  <c r="D1671" i="11"/>
  <c r="D1670" i="11"/>
  <c r="D1669" i="11"/>
  <c r="D1668" i="11"/>
  <c r="D1667" i="11"/>
  <c r="D1666" i="11"/>
  <c r="D1665" i="11"/>
  <c r="D589" i="11"/>
  <c r="D588" i="11"/>
  <c r="D1664" i="11"/>
  <c r="D587" i="11"/>
  <c r="D1663" i="11"/>
  <c r="D586" i="11"/>
  <c r="D585" i="11"/>
  <c r="D584" i="11"/>
  <c r="D583" i="11"/>
  <c r="D1662" i="11"/>
  <c r="D1659" i="11"/>
  <c r="D1658" i="11"/>
  <c r="D1657" i="11"/>
  <c r="D1656" i="11"/>
  <c r="D1655" i="11"/>
  <c r="D1654" i="11"/>
  <c r="D1653" i="11"/>
  <c r="D1652" i="11"/>
  <c r="D551" i="11"/>
  <c r="D539" i="11"/>
  <c r="D538" i="11"/>
  <c r="D537" i="11"/>
  <c r="D1630" i="11"/>
  <c r="D1625" i="11"/>
  <c r="D1624" i="11"/>
  <c r="D1623" i="11"/>
  <c r="D1622" i="11"/>
  <c r="D1621" i="11"/>
  <c r="D521" i="11"/>
  <c r="D1620" i="11"/>
  <c r="D1618" i="11"/>
  <c r="D1614" i="11"/>
  <c r="D1613" i="11"/>
  <c r="D1612" i="11"/>
  <c r="D1610" i="11"/>
  <c r="D1607" i="11"/>
  <c r="D1606" i="11"/>
  <c r="D1605" i="11"/>
  <c r="D1604" i="11"/>
  <c r="D519" i="11"/>
  <c r="D1603" i="11"/>
  <c r="D1601" i="11"/>
  <c r="D1600" i="11"/>
  <c r="D1599" i="11"/>
  <c r="D1598" i="11"/>
  <c r="D1596" i="11"/>
  <c r="D1595" i="11"/>
  <c r="D1593" i="11"/>
  <c r="D1592" i="11"/>
  <c r="D1591" i="11"/>
  <c r="D1589" i="11"/>
  <c r="D1586" i="11"/>
  <c r="D1585" i="11"/>
  <c r="D1584" i="11"/>
  <c r="D1583" i="11"/>
  <c r="D1582" i="11"/>
  <c r="D1580" i="11"/>
  <c r="D1578" i="11"/>
  <c r="D1575" i="11"/>
  <c r="D1573" i="11"/>
  <c r="D1572" i="11"/>
  <c r="D1570" i="11"/>
  <c r="D1569" i="11"/>
  <c r="D1566" i="11"/>
  <c r="D1563" i="11"/>
  <c r="D1562" i="11"/>
  <c r="D1559" i="11"/>
  <c r="D1557" i="11"/>
  <c r="D1554" i="11"/>
  <c r="D1553" i="11"/>
  <c r="D1548" i="11"/>
  <c r="D1547" i="11"/>
  <c r="D1545" i="11"/>
  <c r="D1542" i="11"/>
  <c r="D1541" i="11"/>
  <c r="D1540" i="11"/>
  <c r="D1539" i="11"/>
  <c r="D1538" i="11"/>
  <c r="D1537" i="11"/>
  <c r="D1536" i="11"/>
  <c r="D1535" i="11"/>
  <c r="D1532" i="11"/>
  <c r="D1531" i="11"/>
  <c r="D1526" i="11"/>
  <c r="D1525" i="11"/>
  <c r="D1524" i="11"/>
  <c r="D1522" i="11"/>
  <c r="D1517" i="11"/>
  <c r="D1516" i="11"/>
  <c r="D1515" i="11"/>
  <c r="D1513" i="11"/>
  <c r="D1512" i="11"/>
  <c r="D1509" i="11"/>
  <c r="D1508" i="11"/>
  <c r="D1506" i="11"/>
  <c r="D1504" i="11"/>
  <c r="D1495" i="11"/>
  <c r="D1485" i="11"/>
  <c r="D1482" i="11"/>
  <c r="D1481" i="11"/>
  <c r="D1480" i="11"/>
  <c r="D1479" i="11"/>
  <c r="D1465" i="11"/>
  <c r="D1464" i="11"/>
  <c r="D1461" i="11"/>
  <c r="D1460" i="11"/>
  <c r="D1457" i="11"/>
  <c r="D1452" i="11"/>
  <c r="D1451" i="11"/>
  <c r="D1446" i="11"/>
  <c r="D1445" i="11"/>
  <c r="D1444" i="11"/>
  <c r="D1442" i="11"/>
  <c r="D1440" i="11"/>
  <c r="D1439" i="11"/>
  <c r="D1437" i="11"/>
  <c r="D1434" i="11"/>
  <c r="D1432" i="11"/>
  <c r="D1430" i="11"/>
  <c r="D1429" i="11"/>
  <c r="D1428" i="11"/>
  <c r="D1426" i="11"/>
  <c r="D1425" i="11"/>
  <c r="D1422" i="11"/>
  <c r="D1420" i="11"/>
  <c r="D1419" i="11"/>
  <c r="D1418" i="11"/>
  <c r="D1417" i="11"/>
  <c r="D1416" i="11"/>
  <c r="D1415" i="11"/>
  <c r="D1413" i="11"/>
  <c r="D1412" i="11"/>
  <c r="D1410" i="11"/>
  <c r="D1409" i="11"/>
  <c r="D1408" i="11"/>
  <c r="D1407" i="11"/>
  <c r="D1406" i="11"/>
  <c r="D1404" i="11"/>
  <c r="D1403" i="11"/>
  <c r="D1401" i="11"/>
  <c r="D1399" i="11"/>
  <c r="D1395" i="11"/>
  <c r="D1394" i="11"/>
  <c r="D1390" i="11"/>
  <c r="D1386" i="11"/>
  <c r="D1384" i="11"/>
  <c r="D1383" i="11"/>
  <c r="D1378" i="11"/>
  <c r="D1373" i="11"/>
  <c r="D1367" i="11"/>
  <c r="D1364" i="11"/>
  <c r="D1359" i="11"/>
  <c r="D1358" i="11"/>
  <c r="D1350" i="11"/>
  <c r="D1348" i="11"/>
  <c r="D1347" i="11"/>
  <c r="D1346" i="11"/>
  <c r="D1345" i="11"/>
  <c r="D1344" i="11"/>
  <c r="D1343" i="11"/>
  <c r="D1342" i="11"/>
  <c r="D1341" i="11"/>
  <c r="D1340" i="11"/>
  <c r="D1339" i="11"/>
  <c r="D1338" i="11"/>
  <c r="D1337" i="11"/>
  <c r="D1335" i="11"/>
  <c r="D1334" i="11"/>
  <c r="D459" i="11"/>
  <c r="D1332" i="11"/>
  <c r="D1331" i="11"/>
  <c r="D457" i="11"/>
  <c r="D1329" i="11"/>
  <c r="D1327" i="11"/>
  <c r="D1326" i="11"/>
  <c r="D1325" i="11"/>
  <c r="D1323" i="11"/>
  <c r="D1318" i="11"/>
  <c r="D1316" i="11"/>
  <c r="D1315" i="11"/>
  <c r="D1313" i="11"/>
  <c r="D439" i="11"/>
  <c r="D1308" i="11"/>
  <c r="D432" i="11"/>
  <c r="D433" i="11"/>
  <c r="D1306" i="11"/>
  <c r="D425" i="11"/>
  <c r="D1304" i="11"/>
  <c r="D1302" i="11"/>
  <c r="D1300" i="11"/>
  <c r="D1299" i="11"/>
  <c r="D1298" i="11"/>
  <c r="D1297" i="11"/>
  <c r="D1294" i="11"/>
  <c r="D1293" i="11"/>
  <c r="D1292" i="11"/>
  <c r="D1291" i="11"/>
  <c r="D1289" i="11"/>
  <c r="D1288" i="11"/>
  <c r="D424" i="11"/>
  <c r="D1281" i="11"/>
  <c r="D1280" i="11"/>
  <c r="D1278" i="11"/>
  <c r="D1267" i="11"/>
  <c r="D1265" i="11"/>
  <c r="D1262" i="11"/>
  <c r="D1261" i="11"/>
  <c r="D1259" i="11"/>
  <c r="D1258" i="11"/>
  <c r="D1257" i="11"/>
  <c r="D1256" i="11"/>
  <c r="D1255" i="11"/>
  <c r="D1254" i="11"/>
  <c r="D1253" i="11"/>
  <c r="D1252" i="11"/>
  <c r="D1251" i="11"/>
  <c r="D1250" i="11"/>
  <c r="D1248" i="11"/>
  <c r="D362" i="11"/>
  <c r="D1246" i="11"/>
  <c r="D1245" i="11"/>
  <c r="D1243" i="11"/>
  <c r="D1242" i="11"/>
  <c r="D1241" i="11"/>
  <c r="D1240" i="11"/>
  <c r="D1239" i="11"/>
  <c r="D1238" i="11"/>
  <c r="D1234" i="11"/>
  <c r="D1230" i="11"/>
  <c r="D1228" i="11"/>
  <c r="D1224" i="11"/>
  <c r="D1223" i="11"/>
  <c r="D1222" i="11"/>
  <c r="D1212" i="11"/>
  <c r="D320" i="11"/>
  <c r="D318" i="11"/>
  <c r="D317" i="11"/>
  <c r="D1205" i="11"/>
  <c r="D1204" i="11"/>
  <c r="D1203" i="11"/>
  <c r="D1202" i="11"/>
  <c r="D1200" i="11"/>
  <c r="D1199" i="11"/>
  <c r="D1198" i="11"/>
  <c r="D314" i="11"/>
  <c r="D311" i="11"/>
  <c r="D1195" i="11"/>
  <c r="D1193" i="11"/>
  <c r="D1187" i="11"/>
  <c r="D1186" i="11"/>
  <c r="D300" i="11"/>
  <c r="D1177" i="11"/>
  <c r="D1169" i="11"/>
  <c r="D1167" i="11"/>
  <c r="D1160" i="11"/>
  <c r="D1156" i="11"/>
  <c r="D1153" i="11"/>
  <c r="D1152" i="11"/>
  <c r="D1151" i="11"/>
  <c r="D1148" i="11"/>
  <c r="D1146" i="11"/>
  <c r="D1145" i="11"/>
  <c r="D1144" i="11"/>
  <c r="D1140" i="11"/>
  <c r="D1137" i="11"/>
  <c r="D1131" i="11"/>
  <c r="D1130" i="11"/>
  <c r="D1129" i="11"/>
  <c r="D1128" i="11"/>
  <c r="D1126" i="11"/>
  <c r="D1125" i="11"/>
  <c r="D1124" i="11"/>
  <c r="D1123" i="11"/>
  <c r="D1122" i="11"/>
  <c r="D1121" i="11"/>
  <c r="D1120" i="11"/>
  <c r="D1119" i="11"/>
  <c r="D1118" i="11"/>
  <c r="D1115" i="11"/>
  <c r="D1114" i="11"/>
  <c r="D1113" i="11"/>
  <c r="D1112" i="11"/>
  <c r="D1111" i="11"/>
  <c r="D1110" i="11"/>
  <c r="D1108" i="11"/>
  <c r="D1107" i="11"/>
  <c r="D1106" i="11"/>
  <c r="D1105" i="11"/>
  <c r="D1104" i="11"/>
  <c r="D1103" i="11"/>
  <c r="D1102" i="11"/>
  <c r="D1101" i="11"/>
  <c r="D1100" i="11"/>
  <c r="D1099" i="11"/>
  <c r="D1098" i="11"/>
  <c r="D1097" i="11"/>
  <c r="D1096" i="11"/>
  <c r="D1095" i="11"/>
  <c r="D1093" i="11"/>
  <c r="D1092" i="11"/>
  <c r="D1091" i="11"/>
  <c r="D1090" i="11"/>
  <c r="D1089" i="11"/>
  <c r="D1088" i="11"/>
  <c r="D1086" i="11"/>
  <c r="D1062" i="11"/>
  <c r="D1063" i="11"/>
  <c r="D1064" i="11"/>
  <c r="D1065" i="11"/>
  <c r="D1066" i="11"/>
  <c r="D1067" i="11"/>
  <c r="D1068" i="11"/>
  <c r="D1069" i="11"/>
  <c r="D1070" i="11"/>
  <c r="D1071" i="11"/>
  <c r="D1072" i="11"/>
  <c r="D1073" i="11"/>
  <c r="D1074" i="11"/>
  <c r="D1075" i="11"/>
  <c r="D1076" i="11"/>
  <c r="D1077" i="11"/>
  <c r="D1078" i="11"/>
  <c r="D1079" i="11"/>
  <c r="D1080" i="11"/>
  <c r="D1081" i="11"/>
  <c r="D1082" i="11"/>
  <c r="D1083" i="11"/>
  <c r="D1084" i="11"/>
  <c r="D1061" i="11"/>
  <c r="D1059" i="11"/>
  <c r="D1058" i="11"/>
  <c r="D1057" i="11"/>
  <c r="D1056" i="11"/>
  <c r="D1055" i="11"/>
  <c r="D1054" i="11"/>
  <c r="D1053" i="11"/>
  <c r="D1052" i="11"/>
  <c r="D1051" i="11"/>
  <c r="D1050" i="11"/>
  <c r="D1047" i="11"/>
  <c r="D1048" i="11"/>
  <c r="D1049" i="11"/>
  <c r="D1042" i="11"/>
  <c r="D1043" i="11"/>
  <c r="D1044" i="11"/>
  <c r="D1045" i="11"/>
  <c r="D1046" i="11"/>
  <c r="D1040" i="11"/>
  <c r="D1039" i="11"/>
  <c r="D1038" i="11"/>
  <c r="D1037" i="11"/>
  <c r="D1036" i="11"/>
  <c r="D1034" i="11"/>
  <c r="D1033" i="11"/>
  <c r="D1032" i="11"/>
  <c r="D1031" i="11"/>
  <c r="D1030" i="11"/>
  <c r="D1028" i="11"/>
  <c r="D1027" i="11"/>
  <c r="D1025" i="11"/>
  <c r="D1024" i="11"/>
  <c r="D1022" i="11"/>
  <c r="D1021" i="11"/>
  <c r="D1020" i="11"/>
  <c r="D1019" i="11"/>
  <c r="D1018" i="11"/>
  <c r="D1017" i="11"/>
  <c r="D1016" i="11"/>
  <c r="D1014" i="11"/>
  <c r="D1012" i="11"/>
  <c r="D1011" i="11"/>
  <c r="D1009" i="11"/>
  <c r="D1008" i="11"/>
  <c r="D1007" i="11"/>
  <c r="D1006" i="11"/>
  <c r="D1005" i="11"/>
  <c r="D1004" i="11"/>
  <c r="D1003" i="11"/>
  <c r="D1002" i="11"/>
  <c r="D1001" i="11"/>
  <c r="D1000" i="11"/>
  <c r="D999" i="11"/>
  <c r="D998" i="11"/>
  <c r="D997" i="11"/>
  <c r="D996" i="11"/>
  <c r="D995" i="11"/>
  <c r="D994" i="11"/>
  <c r="D993" i="11"/>
  <c r="D992" i="11"/>
  <c r="D991" i="11"/>
  <c r="D990" i="11"/>
  <c r="D989" i="11"/>
  <c r="D988" i="11"/>
  <c r="D987" i="11"/>
  <c r="D986" i="11"/>
  <c r="D985" i="11"/>
  <c r="D984" i="11"/>
  <c r="D983" i="11"/>
  <c r="D260" i="11"/>
  <c r="D982" i="11"/>
  <c r="D981" i="11"/>
  <c r="D980" i="11"/>
  <c r="D977" i="11"/>
  <c r="D978" i="11"/>
  <c r="D975" i="11"/>
  <c r="D974" i="11"/>
  <c r="D973" i="11"/>
  <c r="D972" i="11"/>
  <c r="D971" i="11"/>
  <c r="D970" i="11"/>
  <c r="D968" i="11"/>
  <c r="D966" i="11"/>
  <c r="D965" i="11"/>
  <c r="D964" i="11"/>
  <c r="D963" i="11"/>
  <c r="D961" i="11"/>
  <c r="D960" i="11"/>
  <c r="D959" i="11"/>
  <c r="D957" i="11"/>
  <c r="D955" i="11"/>
  <c r="D954" i="11"/>
  <c r="D953" i="11"/>
  <c r="D952" i="11"/>
  <c r="D951" i="11"/>
  <c r="D950" i="11"/>
  <c r="D258" i="11"/>
  <c r="D949" i="11"/>
  <c r="D948" i="11"/>
  <c r="D947" i="11"/>
  <c r="D946" i="11"/>
  <c r="D945" i="11"/>
  <c r="D944" i="11"/>
  <c r="D943" i="11"/>
  <c r="D941" i="11"/>
  <c r="D940" i="11"/>
  <c r="D937" i="11"/>
  <c r="D938" i="11"/>
  <c r="D935" i="11"/>
  <c r="D936" i="11"/>
  <c r="D256" i="11"/>
  <c r="D934" i="11"/>
  <c r="D929" i="11"/>
  <c r="D930" i="11"/>
  <c r="D931" i="11"/>
  <c r="D932" i="11"/>
  <c r="D933" i="11"/>
  <c r="D928" i="11"/>
  <c r="D927" i="11"/>
  <c r="D926" i="11"/>
  <c r="D925" i="11"/>
  <c r="D924" i="11"/>
  <c r="D923" i="11"/>
  <c r="D922" i="11"/>
  <c r="D921" i="11"/>
  <c r="D920" i="11"/>
  <c r="D919" i="11"/>
  <c r="D918" i="11"/>
  <c r="D911" i="11"/>
  <c r="D909" i="11"/>
  <c r="D908" i="11"/>
  <c r="D907" i="11"/>
  <c r="D906" i="11"/>
  <c r="D905" i="11"/>
  <c r="D904" i="11"/>
  <c r="D903" i="11"/>
  <c r="D902" i="11"/>
  <c r="D901" i="11"/>
  <c r="D900" i="11"/>
  <c r="D891" i="11"/>
  <c r="D892" i="11"/>
  <c r="D893" i="11"/>
  <c r="D894" i="11"/>
  <c r="D895" i="11"/>
  <c r="D896" i="11"/>
  <c r="D897" i="11"/>
  <c r="D898" i="11"/>
  <c r="D899" i="11"/>
  <c r="D890" i="11"/>
  <c r="D889" i="11"/>
  <c r="D888" i="11"/>
  <c r="D887" i="11"/>
  <c r="D886" i="11"/>
  <c r="D885" i="11"/>
  <c r="D878" i="11"/>
  <c r="D879" i="11"/>
  <c r="D880" i="11"/>
  <c r="D881" i="11"/>
  <c r="D236" i="11"/>
  <c r="D882" i="11"/>
  <c r="D883" i="11"/>
  <c r="D884" i="11"/>
  <c r="D874" i="11"/>
  <c r="D875" i="11"/>
  <c r="D876" i="11"/>
  <c r="D877" i="11"/>
  <c r="D873" i="11"/>
  <c r="D855" i="11"/>
  <c r="D856" i="11"/>
  <c r="D857" i="11"/>
  <c r="D858" i="11"/>
  <c r="D859" i="11"/>
  <c r="D860" i="11"/>
  <c r="D861" i="11"/>
  <c r="D862" i="11"/>
  <c r="D863" i="11"/>
  <c r="D864" i="11"/>
  <c r="D865" i="11"/>
  <c r="D866" i="11"/>
  <c r="D867" i="11"/>
  <c r="D868" i="11"/>
  <c r="D869" i="11"/>
  <c r="D870" i="11"/>
  <c r="D871" i="11"/>
  <c r="D872" i="11"/>
  <c r="D854" i="11"/>
  <c r="D853" i="11"/>
  <c r="D852" i="11"/>
  <c r="D850" i="11"/>
  <c r="D849" i="11"/>
  <c r="D846" i="11"/>
  <c r="D845" i="11"/>
  <c r="D844" i="11"/>
  <c r="D841" i="11"/>
  <c r="D840" i="11"/>
  <c r="D835" i="11"/>
  <c r="D834" i="11"/>
  <c r="D833" i="11"/>
  <c r="D832" i="11"/>
  <c r="D830" i="11"/>
  <c r="D828" i="11"/>
  <c r="D827" i="11"/>
  <c r="D824" i="11"/>
  <c r="D820" i="11"/>
  <c r="D818" i="11"/>
  <c r="D815" i="11"/>
  <c r="D813" i="11"/>
  <c r="D811" i="11"/>
  <c r="D810" i="11"/>
  <c r="D809" i="11"/>
  <c r="D808" i="11"/>
  <c r="D807" i="11"/>
  <c r="D806" i="11"/>
  <c r="D805" i="11"/>
  <c r="D799" i="11"/>
  <c r="D794" i="11"/>
  <c r="D769" i="11"/>
  <c r="D766" i="11"/>
  <c r="D765" i="11"/>
  <c r="D764" i="11"/>
  <c r="D761" i="11"/>
  <c r="D759" i="11"/>
  <c r="D758" i="11"/>
  <c r="D755" i="11"/>
  <c r="D754" i="11"/>
  <c r="D753" i="11"/>
  <c r="D752" i="11"/>
  <c r="D751" i="11"/>
  <c r="D750" i="11"/>
  <c r="D749" i="11"/>
  <c r="D748" i="11"/>
  <c r="D747" i="11"/>
  <c r="D746" i="11"/>
  <c r="D745" i="11"/>
  <c r="D744" i="11"/>
  <c r="D743" i="11"/>
  <c r="D742" i="11"/>
  <c r="D741" i="11"/>
  <c r="D740" i="11"/>
  <c r="D737" i="11"/>
  <c r="D735" i="11"/>
  <c r="D734" i="11"/>
  <c r="D733" i="11"/>
  <c r="D732" i="11"/>
  <c r="D731" i="11"/>
  <c r="D728" i="11"/>
  <c r="D727" i="11"/>
  <c r="D726" i="11"/>
  <c r="D725" i="11"/>
  <c r="D724" i="11"/>
  <c r="D721" i="11"/>
  <c r="D720" i="11"/>
  <c r="D719" i="11"/>
  <c r="D718" i="11"/>
  <c r="D717" i="11"/>
  <c r="D715" i="11"/>
  <c r="D714" i="11"/>
  <c r="D713" i="11"/>
  <c r="D711" i="11"/>
  <c r="D709" i="11"/>
  <c r="D708" i="11"/>
  <c r="D707" i="11"/>
  <c r="D706" i="11"/>
  <c r="D705" i="11"/>
  <c r="D704" i="11"/>
  <c r="D703" i="11"/>
  <c r="D702" i="11"/>
  <c r="D701" i="11"/>
  <c r="D700" i="11"/>
  <c r="D699" i="11"/>
  <c r="D697" i="11"/>
  <c r="D694" i="11"/>
  <c r="D693" i="11"/>
  <c r="D685" i="11"/>
  <c r="D686" i="11"/>
  <c r="D687" i="11"/>
  <c r="D688" i="11"/>
  <c r="D689" i="11"/>
  <c r="D690" i="11"/>
  <c r="D679" i="11"/>
  <c r="D677" i="11"/>
  <c r="D676" i="11"/>
  <c r="D672" i="11"/>
  <c r="D671" i="11"/>
  <c r="D667" i="11"/>
  <c r="D666" i="11"/>
  <c r="D662" i="11"/>
  <c r="D660" i="11"/>
  <c r="D658" i="11"/>
  <c r="D654" i="11"/>
  <c r="D651" i="11"/>
  <c r="D644" i="11"/>
  <c r="D642" i="11"/>
  <c r="D639" i="11"/>
  <c r="D637" i="11"/>
  <c r="D630" i="11"/>
  <c r="D628" i="11"/>
  <c r="D627" i="11"/>
  <c r="D626" i="11"/>
  <c r="D625" i="11"/>
  <c r="D624" i="11"/>
  <c r="D623" i="11"/>
  <c r="D622" i="11"/>
  <c r="D621" i="11"/>
  <c r="D620" i="11"/>
  <c r="D619" i="11"/>
  <c r="D618" i="11"/>
  <c r="D1779" i="11"/>
  <c r="D1778" i="11"/>
  <c r="D614" i="11"/>
  <c r="D1776" i="11"/>
  <c r="D1775" i="11"/>
  <c r="D1774" i="11"/>
  <c r="D1773" i="11"/>
  <c r="D1772" i="11"/>
  <c r="D1771" i="11"/>
  <c r="D1770" i="11"/>
  <c r="D1769" i="11"/>
  <c r="D1768" i="11"/>
  <c r="D1767" i="11"/>
  <c r="D1766" i="11"/>
  <c r="D1765" i="11"/>
  <c r="D1764" i="11"/>
  <c r="D1761" i="11"/>
  <c r="D1760" i="11"/>
  <c r="D1759" i="11"/>
  <c r="D1758" i="11"/>
  <c r="D1757" i="11"/>
  <c r="D1756" i="11"/>
  <c r="D1753" i="11"/>
  <c r="D1750" i="11"/>
  <c r="D1749" i="11"/>
  <c r="D1747" i="11"/>
  <c r="D1746" i="11"/>
  <c r="D613" i="11"/>
  <c r="D612" i="11"/>
  <c r="D1745" i="11"/>
  <c r="D1744" i="11"/>
  <c r="D1743" i="11"/>
  <c r="D1742" i="11"/>
  <c r="D1741" i="11"/>
  <c r="D1739" i="11"/>
  <c r="D1737" i="11"/>
  <c r="D1736" i="11"/>
  <c r="D1735" i="11"/>
  <c r="D1734" i="11"/>
  <c r="D1733" i="11"/>
  <c r="D1732" i="11"/>
  <c r="D1730" i="11"/>
  <c r="D1729" i="11"/>
  <c r="D1728" i="11"/>
  <c r="D1725" i="11"/>
  <c r="D1724" i="11"/>
  <c r="D1718" i="11"/>
  <c r="D1719" i="11"/>
  <c r="D1720" i="11"/>
  <c r="D1721" i="11"/>
  <c r="D1722" i="11"/>
  <c r="D1723" i="11"/>
  <c r="D1716" i="11"/>
  <c r="D1715" i="11"/>
  <c r="D609" i="11"/>
  <c r="D1714" i="11"/>
  <c r="D1713" i="11"/>
  <c r="D1711" i="11"/>
  <c r="D1710" i="11"/>
  <c r="D608" i="11"/>
  <c r="D607" i="11"/>
  <c r="D1705" i="11"/>
  <c r="D1704" i="11"/>
  <c r="D1703" i="11"/>
  <c r="D1702" i="11"/>
  <c r="D1699" i="11"/>
  <c r="D1697" i="11"/>
  <c r="D606" i="11"/>
  <c r="D1694" i="11"/>
  <c r="D1693" i="11"/>
  <c r="D1689" i="11"/>
  <c r="D1690" i="11"/>
  <c r="D1691" i="11"/>
  <c r="D601" i="11"/>
  <c r="D602" i="11"/>
  <c r="D603" i="11"/>
  <c r="D604" i="11"/>
  <c r="D600" i="11"/>
  <c r="D599" i="11"/>
  <c r="D1685" i="11"/>
  <c r="D598" i="11"/>
  <c r="D597" i="11"/>
  <c r="D596" i="11"/>
  <c r="D595" i="11"/>
  <c r="D594" i="11"/>
  <c r="D593" i="11"/>
  <c r="D592" i="11"/>
  <c r="D591" i="11"/>
  <c r="D1681" i="11"/>
  <c r="D1680" i="11"/>
  <c r="D1679" i="11"/>
  <c r="D590" i="11"/>
  <c r="D1678" i="11"/>
  <c r="D1661" i="11"/>
  <c r="D582" i="11"/>
  <c r="D581" i="11"/>
  <c r="D580" i="11"/>
  <c r="D1660" i="11"/>
  <c r="D569" i="11"/>
  <c r="D568" i="11"/>
  <c r="D567" i="11"/>
  <c r="D566" i="11"/>
  <c r="D565" i="11"/>
  <c r="D564" i="11"/>
  <c r="D563" i="11"/>
  <c r="D562" i="11"/>
  <c r="D561" i="11"/>
  <c r="D560" i="11"/>
  <c r="D559" i="11"/>
  <c r="D558" i="11"/>
  <c r="D557" i="11"/>
  <c r="D1651" i="11"/>
  <c r="D553" i="11"/>
  <c r="D552" i="11"/>
  <c r="D550" i="11"/>
  <c r="D549" i="11"/>
  <c r="D548" i="11"/>
  <c r="D1650" i="11"/>
  <c r="D547" i="11"/>
  <c r="D546" i="11"/>
  <c r="D545" i="11"/>
  <c r="D544" i="11"/>
  <c r="D1649" i="11"/>
  <c r="D543" i="11"/>
  <c r="D542" i="11"/>
  <c r="D541" i="11"/>
  <c r="D1648" i="11"/>
  <c r="D540" i="11"/>
  <c r="D1647" i="11"/>
  <c r="D1646" i="11"/>
  <c r="D1645" i="11"/>
  <c r="D1644" i="11"/>
  <c r="D1643" i="11"/>
  <c r="D1642" i="11"/>
  <c r="D1641" i="11"/>
  <c r="D1640" i="11"/>
  <c r="D1639" i="11"/>
  <c r="D536" i="11"/>
  <c r="D1638" i="11"/>
  <c r="D535" i="11"/>
  <c r="D534" i="11"/>
  <c r="D533" i="11"/>
  <c r="D529" i="11"/>
  <c r="D528" i="11"/>
  <c r="D1637" i="11"/>
  <c r="D1636" i="11"/>
  <c r="D527" i="11"/>
  <c r="D1635" i="11"/>
  <c r="D1634" i="11"/>
  <c r="D1633" i="11"/>
  <c r="D526" i="11"/>
  <c r="D525" i="11"/>
  <c r="D524" i="11"/>
  <c r="D523" i="11"/>
  <c r="D1632" i="11"/>
  <c r="D1631" i="11"/>
  <c r="D1629" i="11"/>
  <c r="D522" i="11"/>
  <c r="D1628" i="11"/>
  <c r="D1627" i="11"/>
  <c r="D1626" i="11"/>
  <c r="D1619" i="11"/>
  <c r="D1617" i="11"/>
  <c r="D520" i="11"/>
  <c r="D1616" i="11"/>
  <c r="D1615" i="11"/>
  <c r="D1611" i="11"/>
  <c r="D1609" i="11"/>
  <c r="D1608" i="11"/>
  <c r="D1602" i="11"/>
  <c r="D518" i="11"/>
  <c r="D1597" i="11"/>
  <c r="D517" i="11"/>
  <c r="D1594" i="11"/>
  <c r="D516" i="11"/>
  <c r="D1590" i="11"/>
  <c r="D515" i="11"/>
  <c r="D1588" i="11"/>
  <c r="D1587" i="11"/>
  <c r="D514" i="11"/>
  <c r="D513" i="11"/>
  <c r="D1581" i="11"/>
  <c r="D512" i="11"/>
  <c r="D511" i="11"/>
  <c r="D510" i="11"/>
  <c r="D1579" i="11"/>
  <c r="D509" i="11"/>
  <c r="D1577" i="11"/>
  <c r="D1576" i="11"/>
  <c r="D1574" i="11"/>
  <c r="D1571" i="11"/>
  <c r="D1568" i="11"/>
  <c r="D1567" i="11"/>
  <c r="D1565" i="11"/>
  <c r="D1564" i="11"/>
  <c r="D1561" i="11"/>
  <c r="D1560" i="11"/>
  <c r="D1558" i="11"/>
  <c r="D1556" i="11"/>
  <c r="D1555" i="11"/>
  <c r="D1552" i="11"/>
  <c r="D1551" i="11"/>
  <c r="D1550" i="11"/>
  <c r="D1549" i="11"/>
  <c r="D1546" i="11"/>
  <c r="D1544" i="11"/>
  <c r="D1543" i="11"/>
  <c r="D507" i="11"/>
  <c r="D1534" i="11"/>
  <c r="D1533" i="11"/>
  <c r="D1530" i="11"/>
  <c r="D1529" i="11"/>
  <c r="D506" i="11"/>
  <c r="D1528" i="11"/>
  <c r="D1527" i="11"/>
  <c r="D1523" i="11"/>
  <c r="D1521" i="11"/>
  <c r="D1520" i="11"/>
  <c r="D505" i="11"/>
  <c r="D1519" i="11"/>
  <c r="D1518" i="11"/>
  <c r="D1514" i="11"/>
  <c r="D504" i="11"/>
  <c r="D503" i="11"/>
  <c r="D502" i="11"/>
  <c r="D501" i="11"/>
  <c r="D1511" i="11"/>
  <c r="D1510" i="11"/>
  <c r="D1507" i="11"/>
  <c r="D1505" i="11"/>
  <c r="D1503" i="11"/>
  <c r="D1502" i="11"/>
  <c r="D1501" i="11"/>
  <c r="D1500" i="11"/>
  <c r="D1499" i="11"/>
  <c r="D1498" i="11"/>
  <c r="D1497" i="11"/>
  <c r="D500" i="11"/>
  <c r="D1496" i="11"/>
  <c r="D1494" i="11"/>
  <c r="D1493" i="11"/>
  <c r="D1492" i="11"/>
  <c r="D1491" i="11"/>
  <c r="D1490" i="11"/>
  <c r="D1489" i="11"/>
  <c r="D1488" i="11"/>
  <c r="D1487" i="11"/>
  <c r="D1486" i="11"/>
  <c r="D1484" i="11"/>
  <c r="D1483" i="11"/>
  <c r="D1478" i="11"/>
  <c r="D1477" i="11"/>
  <c r="D1476" i="11"/>
  <c r="D1475" i="11"/>
  <c r="D1474" i="11"/>
  <c r="D1473" i="11"/>
  <c r="D1472" i="11"/>
  <c r="D1471" i="11"/>
  <c r="D1470" i="11"/>
  <c r="D1469" i="11"/>
  <c r="D1468" i="11"/>
  <c r="D499" i="11"/>
  <c r="D498" i="11"/>
  <c r="D497" i="11"/>
  <c r="D1467" i="11"/>
  <c r="D496" i="11"/>
  <c r="D495" i="11"/>
  <c r="D1466" i="11"/>
  <c r="D494" i="11"/>
  <c r="D1463" i="11"/>
  <c r="D1462" i="11"/>
  <c r="D1459" i="11"/>
  <c r="D1458" i="11"/>
  <c r="D1456" i="11"/>
  <c r="D1455" i="11"/>
  <c r="D1454" i="11"/>
  <c r="D1453" i="11"/>
  <c r="D481" i="11"/>
  <c r="D482" i="11"/>
  <c r="D1450" i="11"/>
  <c r="D1449" i="11"/>
  <c r="D479" i="11"/>
  <c r="D480" i="11"/>
  <c r="D1448" i="11"/>
  <c r="D1447" i="11"/>
  <c r="D1443" i="11"/>
  <c r="D1441" i="11"/>
  <c r="D1438" i="11"/>
  <c r="D1436" i="11"/>
  <c r="D1435" i="11"/>
  <c r="D1433" i="11"/>
  <c r="D1431" i="11"/>
  <c r="D1427" i="11"/>
  <c r="D1424" i="11"/>
  <c r="D1423" i="11"/>
  <c r="D1421" i="11"/>
  <c r="D1414" i="11"/>
  <c r="D1411" i="11"/>
  <c r="D1405" i="11"/>
  <c r="D477" i="11"/>
  <c r="D1402" i="11"/>
  <c r="D476" i="11"/>
  <c r="D1400" i="11"/>
  <c r="D475" i="11"/>
  <c r="D1398" i="11"/>
  <c r="D1397" i="11"/>
  <c r="D474" i="11"/>
  <c r="D473" i="11"/>
  <c r="D1396" i="11"/>
  <c r="D1393" i="11"/>
  <c r="D1392" i="11"/>
  <c r="D1391" i="11"/>
  <c r="D472" i="11"/>
  <c r="D1389" i="11"/>
  <c r="D471" i="11"/>
  <c r="D1388" i="11"/>
  <c r="D470" i="11"/>
  <c r="D1387" i="11"/>
  <c r="D1385" i="11"/>
  <c r="D1382" i="11"/>
  <c r="D1381" i="11"/>
  <c r="D1380" i="11"/>
  <c r="D1379" i="11"/>
  <c r="D1377" i="11"/>
  <c r="D1376" i="11"/>
  <c r="D1375" i="11"/>
  <c r="D469" i="11"/>
  <c r="D1374" i="11"/>
  <c r="D1372" i="11"/>
  <c r="D468" i="11"/>
  <c r="D1370" i="11"/>
  <c r="D1371" i="11"/>
  <c r="D1369" i="11"/>
  <c r="D1368" i="11"/>
  <c r="D1366" i="11"/>
  <c r="D1365" i="11"/>
  <c r="D1363" i="11"/>
  <c r="D1362" i="11"/>
  <c r="D1361" i="11"/>
  <c r="D1360" i="11"/>
  <c r="D1357" i="11"/>
  <c r="D1356" i="11"/>
  <c r="D1355" i="11"/>
  <c r="D1354" i="11"/>
  <c r="D1353" i="11"/>
  <c r="D1352" i="11"/>
  <c r="D1351" i="11"/>
  <c r="D467" i="11"/>
  <c r="D1349" i="11"/>
  <c r="D466" i="11"/>
  <c r="D465" i="11"/>
  <c r="D464" i="11"/>
  <c r="D463" i="11"/>
  <c r="D462" i="11"/>
  <c r="D461" i="11"/>
  <c r="D1336" i="11"/>
  <c r="D460" i="11"/>
  <c r="D1333" i="11"/>
  <c r="D458" i="11"/>
  <c r="D1330" i="11"/>
  <c r="D1328" i="11"/>
  <c r="D456" i="11"/>
  <c r="D455" i="11"/>
  <c r="D454" i="11"/>
  <c r="D1324" i="11"/>
  <c r="D453" i="11"/>
  <c r="D445" i="11"/>
  <c r="D446" i="11"/>
  <c r="D447" i="11"/>
  <c r="D448" i="11"/>
  <c r="D449" i="11"/>
  <c r="D1320" i="11"/>
  <c r="D1321" i="11"/>
  <c r="D450" i="11"/>
  <c r="D451" i="11"/>
  <c r="D452" i="11"/>
  <c r="D1322" i="11"/>
  <c r="D1319" i="11"/>
  <c r="D1317" i="11"/>
  <c r="D444" i="11"/>
  <c r="D443" i="11"/>
  <c r="D442" i="11"/>
  <c r="D441" i="11"/>
  <c r="D1314" i="11"/>
  <c r="D440" i="11"/>
  <c r="D1312" i="11"/>
  <c r="D438" i="11"/>
  <c r="D1311" i="11"/>
  <c r="D1310" i="11"/>
  <c r="D1309" i="11"/>
  <c r="D437" i="11"/>
  <c r="D436" i="11"/>
  <c r="D435" i="11"/>
  <c r="D434" i="11"/>
  <c r="D431" i="11"/>
  <c r="D430" i="11"/>
  <c r="D1307" i="11"/>
  <c r="D429" i="11"/>
  <c r="D428" i="11"/>
  <c r="D427" i="11"/>
  <c r="D426" i="11"/>
  <c r="D1305" i="11"/>
  <c r="D1303" i="11"/>
  <c r="D1301" i="11"/>
  <c r="D1296" i="11"/>
  <c r="D1295" i="11"/>
  <c r="D1290" i="11"/>
  <c r="D1287" i="11"/>
  <c r="D1286" i="11"/>
  <c r="D1284" i="11"/>
  <c r="D1283" i="11"/>
  <c r="D1282" i="11"/>
  <c r="D423" i="11"/>
  <c r="D422" i="11"/>
  <c r="D1279" i="11"/>
  <c r="D421" i="11"/>
  <c r="D1277" i="11"/>
  <c r="D1276" i="11"/>
  <c r="D420" i="11"/>
  <c r="D419" i="11"/>
  <c r="D1275" i="11"/>
  <c r="D418" i="11"/>
  <c r="D415" i="11"/>
  <c r="D1274" i="11"/>
  <c r="D1273" i="11"/>
  <c r="D414" i="11"/>
  <c r="D1272" i="11"/>
  <c r="D413" i="11"/>
  <c r="D1271" i="11"/>
  <c r="D412" i="11"/>
  <c r="D411" i="11"/>
  <c r="D1270" i="11"/>
  <c r="D1269" i="11"/>
  <c r="D1268" i="11"/>
  <c r="D410" i="11"/>
  <c r="D409" i="11"/>
  <c r="D408" i="11"/>
  <c r="D407" i="11"/>
  <c r="D406" i="11"/>
  <c r="D405" i="11"/>
  <c r="D1266" i="11"/>
  <c r="D404" i="11"/>
  <c r="D403" i="11"/>
  <c r="D402" i="11"/>
  <c r="D1264" i="11"/>
  <c r="D1263" i="11"/>
  <c r="D401" i="11"/>
  <c r="D400" i="11"/>
  <c r="D399" i="11"/>
  <c r="D398" i="11"/>
  <c r="D397" i="11"/>
  <c r="D396" i="11"/>
  <c r="D395" i="11"/>
  <c r="D1260" i="11"/>
  <c r="D394" i="11"/>
  <c r="D393" i="11"/>
  <c r="D392" i="11"/>
  <c r="D391" i="11"/>
  <c r="D389" i="11"/>
  <c r="D388" i="11"/>
  <c r="D387" i="11"/>
  <c r="D386" i="11"/>
  <c r="D384" i="11"/>
  <c r="D383" i="11"/>
  <c r="D382" i="11"/>
  <c r="D380" i="11"/>
  <c r="D379" i="11"/>
  <c r="D377" i="11"/>
  <c r="D376" i="11"/>
  <c r="D375" i="11"/>
  <c r="D373" i="11"/>
  <c r="D372" i="11"/>
  <c r="D371" i="11"/>
  <c r="D370" i="11"/>
  <c r="D369" i="11"/>
  <c r="D368" i="11"/>
  <c r="D367" i="11"/>
  <c r="D365" i="11"/>
  <c r="D364" i="11"/>
  <c r="D1249" i="11"/>
  <c r="D363" i="11"/>
  <c r="D361" i="11"/>
  <c r="D360" i="11"/>
  <c r="D359" i="11"/>
  <c r="D1247" i="11"/>
  <c r="D358" i="11"/>
  <c r="D1244" i="11"/>
  <c r="D1237" i="11"/>
  <c r="D352" i="11"/>
  <c r="D1236" i="11"/>
  <c r="D1235" i="11"/>
  <c r="D1233" i="11"/>
  <c r="D348" i="11"/>
  <c r="D1232" i="11"/>
  <c r="D347" i="11"/>
  <c r="D346" i="11"/>
  <c r="D1231" i="11"/>
  <c r="D345" i="11"/>
  <c r="D1229" i="11"/>
  <c r="D344" i="11"/>
  <c r="D343" i="11"/>
  <c r="D342" i="11"/>
  <c r="D341" i="11"/>
  <c r="D1227" i="11"/>
  <c r="D336" i="11"/>
  <c r="D1226" i="11"/>
  <c r="D333" i="11"/>
  <c r="D1225" i="11"/>
  <c r="D330" i="11"/>
  <c r="D323" i="11"/>
  <c r="D1221" i="11"/>
  <c r="D1220" i="11"/>
  <c r="D1219" i="11"/>
  <c r="D1218" i="11"/>
  <c r="D1217" i="11"/>
  <c r="D1216" i="11"/>
  <c r="D1215" i="11"/>
  <c r="D1214" i="11"/>
  <c r="D1213" i="11"/>
  <c r="D1211" i="11"/>
  <c r="D1210" i="11"/>
  <c r="D1209" i="11"/>
  <c r="D1208" i="11"/>
  <c r="D321" i="11"/>
  <c r="D1207" i="11"/>
  <c r="D1206" i="11"/>
  <c r="D1201" i="11"/>
  <c r="D1197" i="11"/>
  <c r="D1196" i="11"/>
  <c r="D312" i="11"/>
  <c r="D310" i="11"/>
  <c r="D1194" i="11"/>
  <c r="D1192" i="11"/>
  <c r="D1191" i="11"/>
  <c r="D1190" i="11"/>
  <c r="D309" i="11"/>
  <c r="D1189" i="11"/>
  <c r="D304" i="11"/>
  <c r="D305" i="11"/>
  <c r="D306" i="11"/>
  <c r="D307" i="11"/>
  <c r="D308" i="11"/>
  <c r="D302" i="11"/>
  <c r="D303" i="11"/>
  <c r="D1188" i="11"/>
  <c r="D301" i="11"/>
  <c r="D1185" i="11"/>
  <c r="D1184" i="11"/>
  <c r="D1183" i="11"/>
  <c r="D1182" i="11"/>
  <c r="D1181" i="11"/>
  <c r="D1180" i="11"/>
  <c r="D1179" i="11"/>
  <c r="D1178" i="11"/>
  <c r="D1176" i="11"/>
  <c r="D1175" i="11"/>
  <c r="D1174" i="11"/>
  <c r="D1173" i="11"/>
  <c r="D1172" i="11"/>
  <c r="D1171" i="11"/>
  <c r="D1170" i="11"/>
  <c r="D1168" i="11"/>
  <c r="D1166" i="11"/>
  <c r="D1165" i="11"/>
  <c r="D1164" i="11"/>
  <c r="D1163" i="11"/>
  <c r="D1162" i="11"/>
  <c r="D1161" i="11"/>
  <c r="D1159" i="11"/>
  <c r="D1158" i="11"/>
  <c r="D1157" i="11"/>
  <c r="D1155" i="11"/>
  <c r="D1154" i="11"/>
  <c r="D299" i="11"/>
  <c r="D298" i="11"/>
  <c r="D297" i="11"/>
  <c r="D1150" i="11"/>
  <c r="D1149" i="11"/>
  <c r="D296" i="11"/>
  <c r="D295" i="11"/>
  <c r="D294" i="11"/>
  <c r="D293" i="11"/>
  <c r="D292" i="11"/>
  <c r="D1147" i="11"/>
  <c r="D291" i="11"/>
  <c r="D290" i="11"/>
  <c r="D289" i="11"/>
  <c r="D288" i="11"/>
  <c r="D287" i="11"/>
  <c r="D286" i="11"/>
  <c r="D1143" i="11"/>
  <c r="D1142" i="11"/>
  <c r="D1141" i="11"/>
  <c r="D1139" i="11"/>
  <c r="D1138" i="11"/>
  <c r="D1136" i="11"/>
  <c r="D285" i="11"/>
  <c r="D284" i="11"/>
  <c r="D1135" i="11"/>
  <c r="D283" i="11"/>
  <c r="D1134" i="11"/>
  <c r="D282" i="11"/>
  <c r="D1133" i="11"/>
  <c r="D1132" i="11"/>
  <c r="D281" i="11"/>
  <c r="D280" i="11"/>
  <c r="D1127" i="11"/>
  <c r="D279" i="11"/>
  <c r="D275" i="11"/>
  <c r="D276" i="11"/>
  <c r="D277" i="11"/>
  <c r="D278" i="11"/>
  <c r="D274" i="11"/>
  <c r="D1117" i="11"/>
  <c r="D1116" i="11"/>
  <c r="D273" i="11"/>
  <c r="D1109" i="11"/>
  <c r="D272" i="11"/>
  <c r="D271" i="11"/>
  <c r="D270" i="11"/>
  <c r="D269" i="11"/>
  <c r="D1094" i="11"/>
  <c r="D1087" i="11"/>
  <c r="D1085" i="11"/>
  <c r="D268" i="11"/>
  <c r="D1060" i="11"/>
  <c r="D266" i="11"/>
  <c r="D267" i="11"/>
  <c r="D1041" i="11"/>
  <c r="D265" i="11"/>
  <c r="D264" i="11"/>
  <c r="D1035" i="11"/>
  <c r="D263" i="11"/>
  <c r="D1029" i="11"/>
  <c r="D261" i="11"/>
  <c r="D1026" i="11"/>
  <c r="D1023" i="11"/>
  <c r="D1015" i="11"/>
  <c r="D1013" i="11"/>
  <c r="D1010" i="11"/>
  <c r="D979" i="11"/>
  <c r="D976" i="11"/>
  <c r="D969" i="11"/>
  <c r="D967" i="11"/>
  <c r="D962" i="11"/>
  <c r="D958" i="11"/>
  <c r="D956" i="11"/>
  <c r="D257" i="11"/>
  <c r="D942" i="11"/>
  <c r="D939" i="11"/>
  <c r="D255" i="11"/>
  <c r="D917" i="11"/>
  <c r="D916" i="11"/>
  <c r="D915" i="11"/>
  <c r="D254" i="11"/>
  <c r="D253" i="11"/>
  <c r="D914" i="11"/>
  <c r="D913" i="11"/>
  <c r="D910" i="11"/>
  <c r="D851" i="11"/>
  <c r="D235" i="11"/>
  <c r="D848" i="11"/>
  <c r="D847" i="11"/>
  <c r="D234" i="11"/>
  <c r="D843" i="11"/>
  <c r="D842" i="11"/>
  <c r="D233" i="11"/>
  <c r="D232" i="11"/>
  <c r="D231" i="11"/>
  <c r="D839" i="11"/>
  <c r="D838" i="11"/>
  <c r="D230" i="11"/>
  <c r="D837" i="11"/>
  <c r="D836" i="11"/>
  <c r="D229" i="11"/>
  <c r="D831" i="11"/>
  <c r="D829" i="11"/>
  <c r="D826" i="11"/>
  <c r="D825" i="11"/>
  <c r="D823" i="11"/>
  <c r="D822" i="11"/>
  <c r="D220" i="11"/>
  <c r="D819" i="11"/>
  <c r="D218" i="11"/>
  <c r="D817" i="11"/>
  <c r="D816" i="11"/>
  <c r="D814" i="11"/>
  <c r="D812" i="11"/>
  <c r="D217" i="11"/>
  <c r="D804" i="11"/>
  <c r="D803" i="11"/>
  <c r="D802" i="11"/>
  <c r="D801" i="11"/>
  <c r="D800" i="11"/>
  <c r="D798" i="11"/>
  <c r="D797" i="11"/>
  <c r="D796" i="11"/>
  <c r="D795" i="11"/>
  <c r="D215" i="11"/>
  <c r="D214" i="11"/>
  <c r="D213" i="11"/>
  <c r="D212" i="11"/>
  <c r="D211" i="11"/>
  <c r="D210" i="11"/>
  <c r="D209" i="11"/>
  <c r="D793" i="11"/>
  <c r="D208" i="11"/>
  <c r="D792" i="11"/>
  <c r="D791" i="11"/>
  <c r="D790" i="11"/>
  <c r="D789" i="11"/>
  <c r="D788" i="11"/>
  <c r="D787" i="11"/>
  <c r="D786" i="11"/>
  <c r="D785" i="11"/>
  <c r="D784" i="11"/>
  <c r="D783" i="11"/>
  <c r="D782" i="11"/>
  <c r="D781" i="11"/>
  <c r="D780" i="11"/>
  <c r="D779" i="11"/>
  <c r="D778" i="11"/>
  <c r="D777" i="11"/>
  <c r="D776" i="11"/>
  <c r="D775" i="11"/>
  <c r="D774" i="11"/>
  <c r="D773" i="11"/>
  <c r="D772" i="11"/>
  <c r="D771" i="11"/>
  <c r="D770" i="11"/>
  <c r="D207" i="11"/>
  <c r="D206" i="11"/>
  <c r="D205" i="11"/>
  <c r="D204" i="11"/>
  <c r="D203" i="11"/>
  <c r="D202" i="11"/>
  <c r="D201" i="11"/>
  <c r="D200" i="11"/>
  <c r="D199" i="11"/>
  <c r="D768" i="11"/>
  <c r="D198" i="11"/>
  <c r="D197" i="11"/>
  <c r="D195" i="11"/>
  <c r="D196" i="11"/>
  <c r="D194" i="11"/>
  <c r="D767" i="11"/>
  <c r="D193" i="11"/>
  <c r="D763" i="11"/>
  <c r="D762" i="11"/>
  <c r="D192" i="11"/>
  <c r="D191" i="11"/>
  <c r="D760" i="11"/>
  <c r="D757" i="11"/>
  <c r="D190" i="11"/>
  <c r="D756" i="11"/>
  <c r="D189" i="11"/>
  <c r="D188" i="11"/>
  <c r="D187" i="11"/>
  <c r="D184" i="11"/>
  <c r="D736" i="11"/>
  <c r="D183" i="11"/>
  <c r="D182" i="11"/>
  <c r="D181" i="11"/>
  <c r="D730" i="11"/>
  <c r="D180" i="11"/>
  <c r="D729" i="11"/>
  <c r="D179" i="11"/>
  <c r="D178" i="11"/>
  <c r="D177" i="11"/>
  <c r="D176" i="11"/>
  <c r="D175" i="11"/>
  <c r="D174" i="11"/>
  <c r="D173" i="11"/>
  <c r="D172" i="11"/>
  <c r="D171" i="11"/>
  <c r="D170" i="11"/>
  <c r="D169" i="11"/>
  <c r="D168" i="11"/>
  <c r="D167" i="11"/>
  <c r="D166" i="11"/>
  <c r="D165" i="11"/>
  <c r="D164" i="11"/>
  <c r="D723" i="11"/>
  <c r="D722" i="11"/>
  <c r="D152" i="11"/>
  <c r="D151" i="11"/>
  <c r="D150" i="11"/>
  <c r="D149" i="11"/>
  <c r="D148" i="11"/>
  <c r="D147" i="11"/>
  <c r="D146" i="11"/>
  <c r="D145" i="11"/>
  <c r="D144" i="11"/>
  <c r="D716" i="11"/>
  <c r="D143" i="11"/>
  <c r="D126" i="11"/>
  <c r="D125" i="11"/>
  <c r="D124" i="11"/>
  <c r="D123" i="11"/>
  <c r="D122" i="11"/>
  <c r="D121" i="11"/>
  <c r="D120" i="11"/>
  <c r="D119" i="11"/>
  <c r="D118" i="11"/>
  <c r="D117" i="11"/>
  <c r="D115" i="11"/>
  <c r="D114" i="11"/>
  <c r="D113" i="11"/>
  <c r="D112" i="11"/>
  <c r="D111" i="11"/>
  <c r="D110" i="11"/>
  <c r="D109" i="11"/>
  <c r="D108" i="11"/>
  <c r="D106" i="11"/>
  <c r="D105" i="11"/>
  <c r="D712" i="11"/>
  <c r="D104" i="11"/>
  <c r="D103" i="11"/>
  <c r="D710" i="11"/>
  <c r="D102" i="11"/>
  <c r="D101" i="11"/>
  <c r="D100" i="11"/>
  <c r="D99" i="11"/>
  <c r="D97" i="11"/>
  <c r="D95" i="11"/>
  <c r="D94" i="11"/>
  <c r="D93" i="11"/>
  <c r="D92" i="11"/>
  <c r="D91" i="11"/>
  <c r="D90" i="11"/>
  <c r="D89" i="11"/>
  <c r="D88" i="11"/>
  <c r="D87" i="11"/>
  <c r="D86" i="11"/>
  <c r="D85" i="11"/>
  <c r="D84" i="11"/>
  <c r="D82" i="11"/>
  <c r="D80" i="11"/>
  <c r="D79" i="11"/>
  <c r="D78" i="11"/>
  <c r="D77" i="11"/>
  <c r="D76" i="11"/>
  <c r="D75" i="11"/>
  <c r="D74" i="11"/>
  <c r="D73" i="11"/>
  <c r="D72" i="11"/>
  <c r="D71" i="11"/>
  <c r="D70" i="11"/>
  <c r="D69" i="11"/>
  <c r="D68" i="11"/>
  <c r="D698" i="11"/>
  <c r="D67" i="11"/>
  <c r="D66" i="11"/>
  <c r="D65" i="11"/>
  <c r="D64" i="11"/>
  <c r="D63" i="11"/>
  <c r="D696" i="11"/>
  <c r="D62" i="11"/>
  <c r="D695" i="11"/>
  <c r="D61" i="11"/>
  <c r="D60" i="11"/>
  <c r="D692" i="11"/>
  <c r="D691" i="11"/>
  <c r="D684" i="11"/>
  <c r="D683" i="11"/>
  <c r="D59" i="11"/>
  <c r="D682" i="11"/>
  <c r="D681" i="11"/>
  <c r="D58" i="11"/>
  <c r="D680" i="11"/>
  <c r="D678" i="11"/>
  <c r="D57" i="11"/>
  <c r="D675" i="11"/>
  <c r="D674" i="11"/>
  <c r="D673" i="11"/>
  <c r="D56" i="11"/>
  <c r="D670" i="11"/>
  <c r="D669" i="11"/>
  <c r="D668" i="11"/>
  <c r="D55" i="11"/>
  <c r="D665" i="11"/>
  <c r="D54" i="11"/>
  <c r="D53" i="11"/>
  <c r="D664" i="11"/>
  <c r="D52" i="11"/>
  <c r="D51" i="11"/>
  <c r="D663" i="11"/>
  <c r="D50" i="11"/>
  <c r="D49" i="11"/>
  <c r="D661" i="11"/>
  <c r="D48" i="11"/>
  <c r="D659" i="11"/>
  <c r="D47" i="11"/>
  <c r="D657" i="11"/>
  <c r="D656" i="11"/>
  <c r="D46" i="11"/>
  <c r="D655" i="11"/>
  <c r="D653" i="11"/>
  <c r="D45" i="11"/>
  <c r="D44" i="11"/>
  <c r="D43" i="11"/>
  <c r="D652" i="11"/>
  <c r="D42" i="11"/>
  <c r="D41" i="11"/>
  <c r="D650" i="11"/>
  <c r="D40" i="11"/>
  <c r="D39" i="11"/>
  <c r="D649" i="11"/>
  <c r="D38" i="11"/>
  <c r="D37" i="11"/>
  <c r="D36" i="11"/>
  <c r="D35" i="11"/>
  <c r="D34" i="11"/>
  <c r="D33" i="11"/>
  <c r="D647" i="11"/>
  <c r="D648" i="11"/>
  <c r="D32" i="11"/>
  <c r="D645" i="11"/>
  <c r="D13" i="11"/>
  <c r="D646" i="11"/>
  <c r="D14" i="11"/>
  <c r="D15" i="11"/>
  <c r="D16" i="11"/>
  <c r="D17" i="11"/>
  <c r="D18" i="11"/>
  <c r="D19" i="11"/>
  <c r="D20" i="11"/>
  <c r="D21" i="11"/>
  <c r="D22" i="11"/>
  <c r="D23" i="11"/>
  <c r="D24" i="11"/>
  <c r="D25" i="11"/>
  <c r="D26" i="11"/>
  <c r="D27" i="11"/>
  <c r="D28" i="11"/>
  <c r="D29" i="11"/>
  <c r="D30" i="11"/>
  <c r="D31" i="11"/>
  <c r="D12" i="11"/>
  <c r="D11" i="11"/>
  <c r="D10" i="11"/>
  <c r="D643" i="11"/>
  <c r="D641" i="11"/>
  <c r="D640" i="11"/>
  <c r="D638" i="11"/>
  <c r="D636" i="11"/>
  <c r="D635" i="11"/>
  <c r="D634" i="11"/>
  <c r="D633" i="11"/>
  <c r="D632" i="11"/>
  <c r="D631" i="11"/>
  <c r="D629" i="11"/>
  <c r="D9" i="11"/>
  <c r="D8" i="11"/>
  <c r="D7" i="11"/>
  <c r="D6" i="11"/>
  <c r="D5" i="11"/>
  <c r="D4" i="11"/>
  <c r="D3" i="11"/>
  <c r="D2" i="11"/>
  <c r="E1727" i="11"/>
  <c r="E1726" i="11"/>
  <c r="E1709" i="11"/>
  <c r="E1708" i="11"/>
  <c r="E1707" i="11"/>
  <c r="E1706" i="11"/>
  <c r="E1701" i="11"/>
  <c r="E1700" i="11"/>
  <c r="E1696" i="11"/>
  <c r="E605" i="11"/>
  <c r="E1692" i="11"/>
  <c r="E1683" i="11"/>
  <c r="E1682" i="11"/>
  <c r="E579" i="11"/>
  <c r="E578" i="11"/>
  <c r="E577" i="11"/>
  <c r="E576" i="11"/>
  <c r="E575" i="11"/>
  <c r="E574" i="11"/>
  <c r="E573" i="11"/>
  <c r="E572" i="11"/>
  <c r="E571" i="11"/>
  <c r="E570" i="11"/>
  <c r="E556" i="11"/>
  <c r="E555" i="11"/>
  <c r="E554" i="11"/>
  <c r="E532" i="11"/>
  <c r="E531" i="11"/>
  <c r="E530" i="11"/>
  <c r="E508" i="11"/>
  <c r="E483" i="11"/>
  <c r="E484" i="11"/>
  <c r="E485" i="11"/>
  <c r="E486" i="11"/>
  <c r="E487" i="11"/>
  <c r="E488" i="11"/>
  <c r="E489" i="11"/>
  <c r="E490" i="11"/>
  <c r="E491" i="11"/>
  <c r="E492" i="11"/>
  <c r="E493" i="11"/>
  <c r="E478" i="11"/>
  <c r="E1285" i="11"/>
  <c r="E417" i="11"/>
  <c r="E416" i="11"/>
  <c r="E390" i="11"/>
  <c r="E385" i="11"/>
  <c r="E381" i="11"/>
  <c r="E378" i="11"/>
  <c r="E374" i="11"/>
  <c r="E366" i="11"/>
  <c r="E357" i="11"/>
  <c r="E356" i="11"/>
  <c r="E355" i="11"/>
  <c r="E354" i="11"/>
  <c r="E353" i="11"/>
  <c r="E351" i="11"/>
  <c r="E350" i="11"/>
  <c r="E349" i="11"/>
  <c r="E340" i="11"/>
  <c r="E339" i="11"/>
  <c r="E338" i="11"/>
  <c r="E337" i="11"/>
  <c r="E335" i="11"/>
  <c r="E334" i="11"/>
  <c r="E332" i="11"/>
  <c r="E331" i="11"/>
  <c r="E329" i="11"/>
  <c r="E328" i="11"/>
  <c r="E327" i="11"/>
  <c r="E326" i="11"/>
  <c r="E325" i="11"/>
  <c r="E324" i="11"/>
  <c r="E322" i="11"/>
  <c r="E319" i="11"/>
  <c r="E316" i="11"/>
  <c r="E315" i="11"/>
  <c r="E313" i="11"/>
  <c r="E262" i="11"/>
  <c r="E259" i="11"/>
  <c r="E252" i="11"/>
  <c r="E251" i="11"/>
  <c r="E250" i="11"/>
  <c r="E249" i="11"/>
  <c r="E248" i="11"/>
  <c r="E247" i="11"/>
  <c r="E246" i="11"/>
  <c r="E245" i="11"/>
  <c r="E912" i="11"/>
  <c r="E244" i="11"/>
  <c r="E243" i="11"/>
  <c r="E242" i="11"/>
  <c r="E241" i="11"/>
  <c r="E240" i="11"/>
  <c r="E239" i="11"/>
  <c r="E238" i="11"/>
  <c r="E237" i="11"/>
  <c r="E228" i="11"/>
  <c r="E227" i="11"/>
  <c r="E226" i="11"/>
  <c r="E225" i="11"/>
  <c r="E224" i="11"/>
  <c r="E223" i="11"/>
  <c r="E222" i="11"/>
  <c r="E221" i="11"/>
  <c r="E821" i="11"/>
  <c r="E219" i="11"/>
  <c r="E216" i="11"/>
  <c r="E186" i="11"/>
  <c r="E185" i="11"/>
  <c r="E739" i="11"/>
  <c r="E738" i="11"/>
  <c r="E163" i="11"/>
  <c r="E162" i="11"/>
  <c r="E161" i="11"/>
  <c r="E160" i="11"/>
  <c r="E159" i="11"/>
  <c r="E158" i="11"/>
  <c r="E157" i="11"/>
  <c r="E156" i="11"/>
  <c r="E155" i="11"/>
  <c r="E154" i="11"/>
  <c r="E153" i="11"/>
  <c r="E142" i="11"/>
  <c r="E141" i="11"/>
  <c r="E140" i="11"/>
  <c r="E139" i="11"/>
  <c r="E138" i="11"/>
  <c r="E137" i="11"/>
  <c r="E136" i="11"/>
  <c r="E135" i="11"/>
  <c r="E134" i="11"/>
  <c r="E133" i="11"/>
  <c r="E132" i="11"/>
  <c r="E131" i="11"/>
  <c r="E130" i="11"/>
  <c r="E129" i="11"/>
  <c r="E128" i="11"/>
  <c r="E127" i="11"/>
  <c r="E116" i="11"/>
  <c r="E107" i="11"/>
  <c r="E98" i="11"/>
  <c r="E96" i="11"/>
  <c r="E83" i="11"/>
  <c r="E81" i="11"/>
  <c r="E617" i="11"/>
  <c r="E615" i="11"/>
  <c r="E616" i="11"/>
  <c r="E1777" i="11"/>
  <c r="E1763" i="11"/>
  <c r="E1762" i="11"/>
  <c r="E1755" i="11"/>
  <c r="E1754" i="11"/>
  <c r="E1752" i="11"/>
  <c r="E1751" i="11"/>
  <c r="E1748" i="11"/>
  <c r="E1740" i="11"/>
  <c r="E1738" i="11"/>
  <c r="E1731" i="11"/>
  <c r="E611" i="11"/>
  <c r="E610" i="11"/>
  <c r="E1717" i="11"/>
  <c r="E1712" i="11"/>
  <c r="E1698" i="11"/>
  <c r="E1695" i="11"/>
  <c r="E1688" i="11"/>
  <c r="E1687" i="11"/>
  <c r="E1686" i="11"/>
  <c r="E1684" i="11"/>
  <c r="E1677" i="11"/>
  <c r="E1676" i="11"/>
  <c r="E1675" i="11"/>
  <c r="E1674" i="11"/>
  <c r="E1673" i="11"/>
  <c r="E1672" i="11"/>
  <c r="E1671" i="11"/>
  <c r="E1670" i="11"/>
  <c r="E1669" i="11"/>
  <c r="E1668" i="11"/>
  <c r="E1667" i="11"/>
  <c r="E1666" i="11"/>
  <c r="E1665" i="11"/>
  <c r="E589" i="11"/>
  <c r="E588" i="11"/>
  <c r="E1664" i="11"/>
  <c r="E587" i="11"/>
  <c r="E1663" i="11"/>
  <c r="E586" i="11"/>
  <c r="E585" i="11"/>
  <c r="E584" i="11"/>
  <c r="E583" i="11"/>
  <c r="E1662" i="11"/>
  <c r="E1659" i="11"/>
  <c r="E1658" i="11"/>
  <c r="E1657" i="11"/>
  <c r="E1656" i="11"/>
  <c r="E1655" i="11"/>
  <c r="E1654" i="11"/>
  <c r="E1653" i="11"/>
  <c r="E1652" i="11"/>
  <c r="E551" i="11"/>
  <c r="E539" i="11"/>
  <c r="E538" i="11"/>
  <c r="E537" i="11"/>
  <c r="E1630" i="11"/>
  <c r="E1625" i="11"/>
  <c r="E1624" i="11"/>
  <c r="E1623" i="11"/>
  <c r="E1622" i="11"/>
  <c r="E1621" i="11"/>
  <c r="E521" i="11"/>
  <c r="E1620" i="11"/>
  <c r="E1618" i="11"/>
  <c r="E1614" i="11"/>
  <c r="E1613" i="11"/>
  <c r="E1612" i="11"/>
  <c r="E1610" i="11"/>
  <c r="E1607" i="11"/>
  <c r="E1606" i="11"/>
  <c r="E1605" i="11"/>
  <c r="E1604" i="11"/>
  <c r="E519" i="11"/>
  <c r="E1603" i="11"/>
  <c r="E1601" i="11"/>
  <c r="E1600" i="11"/>
  <c r="E1599" i="11"/>
  <c r="E1598" i="11"/>
  <c r="E1596" i="11"/>
  <c r="E1595" i="11"/>
  <c r="E1593" i="11"/>
  <c r="E1592" i="11"/>
  <c r="E1591" i="11"/>
  <c r="E1589" i="11"/>
  <c r="E1586" i="11"/>
  <c r="E1585" i="11"/>
  <c r="E1584" i="11"/>
  <c r="E1583" i="11"/>
  <c r="E1582" i="11"/>
  <c r="E1580" i="11"/>
  <c r="E1578" i="11"/>
  <c r="E1575" i="11"/>
  <c r="E1573" i="11"/>
  <c r="E1572" i="11"/>
  <c r="E1570" i="11"/>
  <c r="E1569" i="11"/>
  <c r="E1566" i="11"/>
  <c r="E1563" i="11"/>
  <c r="E1562" i="11"/>
  <c r="E1559" i="11"/>
  <c r="E1557" i="11"/>
  <c r="E1554" i="11"/>
  <c r="E1553" i="11"/>
  <c r="E1548" i="11"/>
  <c r="E1547" i="11"/>
  <c r="E1545" i="11"/>
  <c r="E1542" i="11"/>
  <c r="E1541" i="11"/>
  <c r="E1540" i="11"/>
  <c r="E1539" i="11"/>
  <c r="E1538" i="11"/>
  <c r="E1537" i="11"/>
  <c r="E1536" i="11"/>
  <c r="E1535" i="11"/>
  <c r="E1532" i="11"/>
  <c r="E1531" i="11"/>
  <c r="E1526" i="11"/>
  <c r="E1525" i="11"/>
  <c r="E1524" i="11"/>
  <c r="E1522" i="11"/>
  <c r="E1517" i="11"/>
  <c r="E1516" i="11"/>
  <c r="E1515" i="11"/>
  <c r="E1513" i="11"/>
  <c r="E1512" i="11"/>
  <c r="E1509" i="11"/>
  <c r="E1508" i="11"/>
  <c r="E1506" i="11"/>
  <c r="E1504" i="11"/>
  <c r="E1495" i="11"/>
  <c r="E1485" i="11"/>
  <c r="E1482" i="11"/>
  <c r="E1481" i="11"/>
  <c r="E1480" i="11"/>
  <c r="E1479" i="11"/>
  <c r="E1465" i="11"/>
  <c r="E1464" i="11"/>
  <c r="E1461" i="11"/>
  <c r="E1460" i="11"/>
  <c r="E1457" i="11"/>
  <c r="E1452" i="11"/>
  <c r="E1451" i="11"/>
  <c r="E1446" i="11"/>
  <c r="E1445" i="11"/>
  <c r="E1444" i="11"/>
  <c r="E1442" i="11"/>
  <c r="E1440" i="11"/>
  <c r="E1439" i="11"/>
  <c r="E1437" i="11"/>
  <c r="E1434" i="11"/>
  <c r="E1432" i="11"/>
  <c r="E1430" i="11"/>
  <c r="E1429" i="11"/>
  <c r="E1428" i="11"/>
  <c r="E1426" i="11"/>
  <c r="E1425" i="11"/>
  <c r="E1422" i="11"/>
  <c r="E1420" i="11"/>
  <c r="E1419" i="11"/>
  <c r="E1418" i="11"/>
  <c r="E1417" i="11"/>
  <c r="E1416" i="11"/>
  <c r="E1415" i="11"/>
  <c r="E1413" i="11"/>
  <c r="E1412" i="11"/>
  <c r="E1410" i="11"/>
  <c r="E1409" i="11"/>
  <c r="E1408" i="11"/>
  <c r="E1407" i="11"/>
  <c r="E1406" i="11"/>
  <c r="E1404" i="11"/>
  <c r="E1403" i="11"/>
  <c r="E1401" i="11"/>
  <c r="E1399" i="11"/>
  <c r="E1395" i="11"/>
  <c r="E1394" i="11"/>
  <c r="E1390" i="11"/>
  <c r="E1386" i="11"/>
  <c r="E1384" i="11"/>
  <c r="E1383" i="11"/>
  <c r="E1378" i="11"/>
  <c r="E1373" i="11"/>
  <c r="E1367" i="11"/>
  <c r="E1364" i="11"/>
  <c r="E1359" i="11"/>
  <c r="E1358" i="11"/>
  <c r="E1350" i="11"/>
  <c r="E1348" i="11"/>
  <c r="E1347" i="11"/>
  <c r="E1346" i="11"/>
  <c r="E1345" i="11"/>
  <c r="E1344" i="11"/>
  <c r="E1343" i="11"/>
  <c r="E1342" i="11"/>
  <c r="E1341" i="11"/>
  <c r="E1340" i="11"/>
  <c r="E1339" i="11"/>
  <c r="E1338" i="11"/>
  <c r="E1337" i="11"/>
  <c r="E1335" i="11"/>
  <c r="E1334" i="11"/>
  <c r="E459" i="11"/>
  <c r="E1332" i="11"/>
  <c r="E1331" i="11"/>
  <c r="E457" i="11"/>
  <c r="E1329" i="11"/>
  <c r="E1327" i="11"/>
  <c r="E1326" i="11"/>
  <c r="E1325" i="11"/>
  <c r="E1323" i="11"/>
  <c r="E1318" i="11"/>
  <c r="E1316" i="11"/>
  <c r="E1315" i="11"/>
  <c r="E1313" i="11"/>
  <c r="E439" i="11"/>
  <c r="E1308" i="11"/>
  <c r="E432" i="11"/>
  <c r="E433" i="11"/>
  <c r="E1306" i="11"/>
  <c r="E425" i="11"/>
  <c r="E1304" i="11"/>
  <c r="E1302" i="11"/>
  <c r="E1300" i="11"/>
  <c r="E1299" i="11"/>
  <c r="E1298" i="11"/>
  <c r="E1297" i="11"/>
  <c r="E1294" i="11"/>
  <c r="E1293" i="11"/>
  <c r="E1292" i="11"/>
  <c r="E1291" i="11"/>
  <c r="E1289" i="11"/>
  <c r="E1288" i="11"/>
  <c r="E424" i="11"/>
  <c r="E1281" i="11"/>
  <c r="E1280" i="11"/>
  <c r="E1278" i="11"/>
  <c r="E1267" i="11"/>
  <c r="E1265" i="11"/>
  <c r="E1262" i="11"/>
  <c r="E1261" i="11"/>
  <c r="E1259" i="11"/>
  <c r="E1258" i="11"/>
  <c r="E1257" i="11"/>
  <c r="E1256" i="11"/>
  <c r="E1255" i="11"/>
  <c r="E1254" i="11"/>
  <c r="E1253" i="11"/>
  <c r="E1252" i="11"/>
  <c r="E1251" i="11"/>
  <c r="E1250" i="11"/>
  <c r="E1248" i="11"/>
  <c r="E362" i="11"/>
  <c r="E1246" i="11"/>
  <c r="E1245" i="11"/>
  <c r="E1243" i="11"/>
  <c r="E1242" i="11"/>
  <c r="E1241" i="11"/>
  <c r="E1240" i="11"/>
  <c r="E1239" i="11"/>
  <c r="E1238" i="11"/>
  <c r="E1234" i="11"/>
  <c r="E1230" i="11"/>
  <c r="E1228" i="11"/>
  <c r="E1224" i="11"/>
  <c r="E1223" i="11"/>
  <c r="E1222" i="11"/>
  <c r="E1212" i="11"/>
  <c r="E320" i="11"/>
  <c r="E318" i="11"/>
  <c r="E317" i="11"/>
  <c r="E1205" i="11"/>
  <c r="E1204" i="11"/>
  <c r="E1203" i="11"/>
  <c r="E1202" i="11"/>
  <c r="E1200" i="11"/>
  <c r="E1199" i="11"/>
  <c r="E1198" i="11"/>
  <c r="E314" i="11"/>
  <c r="E311" i="11"/>
  <c r="E1195" i="11"/>
  <c r="E1193" i="11"/>
  <c r="E1187" i="11"/>
  <c r="E1186" i="11"/>
  <c r="E300" i="11"/>
  <c r="E1177" i="11"/>
  <c r="E1169" i="11"/>
  <c r="E1167" i="11"/>
  <c r="E1160" i="11"/>
  <c r="E1156" i="11"/>
  <c r="E1153" i="11"/>
  <c r="E1152" i="11"/>
  <c r="E1151" i="11"/>
  <c r="E1148" i="11"/>
  <c r="E1146" i="11"/>
  <c r="E1145" i="11"/>
  <c r="E1144" i="11"/>
  <c r="E1140" i="11"/>
  <c r="E1137" i="11"/>
  <c r="E1131" i="11"/>
  <c r="E1130" i="11"/>
  <c r="E1129" i="11"/>
  <c r="E1128" i="11"/>
  <c r="E1126" i="11"/>
  <c r="E1125" i="11"/>
  <c r="E1124" i="11"/>
  <c r="E1123" i="11"/>
  <c r="E1122" i="11"/>
  <c r="E1121" i="11"/>
  <c r="E1120" i="11"/>
  <c r="E1119" i="11"/>
  <c r="E1118" i="11"/>
  <c r="E1115" i="11"/>
  <c r="E1114" i="11"/>
  <c r="E1113" i="11"/>
  <c r="E1112" i="11"/>
  <c r="E1111" i="11"/>
  <c r="E1110" i="11"/>
  <c r="E1108" i="11"/>
  <c r="E1107" i="11"/>
  <c r="E1106" i="11"/>
  <c r="E1105" i="11"/>
  <c r="E1104" i="11"/>
  <c r="E1103" i="11"/>
  <c r="E1102" i="11"/>
  <c r="E1101" i="11"/>
  <c r="E1100" i="11"/>
  <c r="E1099" i="11"/>
  <c r="E1098" i="11"/>
  <c r="E1097" i="11"/>
  <c r="E1096" i="11"/>
  <c r="E1095" i="11"/>
  <c r="E1093" i="11"/>
  <c r="E1092" i="11"/>
  <c r="E1091" i="11"/>
  <c r="E1090" i="11"/>
  <c r="E1089" i="11"/>
  <c r="E1088" i="11"/>
  <c r="E1086" i="11"/>
  <c r="E1062" i="11"/>
  <c r="E1063" i="11"/>
  <c r="E1064" i="11"/>
  <c r="E1065" i="11"/>
  <c r="E1066" i="11"/>
  <c r="E1067" i="11"/>
  <c r="E1068" i="11"/>
  <c r="E1069" i="11"/>
  <c r="E1070" i="11"/>
  <c r="E1071" i="11"/>
  <c r="E1072" i="11"/>
  <c r="E1073" i="11"/>
  <c r="E1074" i="11"/>
  <c r="E1075" i="11"/>
  <c r="E1076" i="11"/>
  <c r="E1077" i="11"/>
  <c r="E1078" i="11"/>
  <c r="E1079" i="11"/>
  <c r="E1080" i="11"/>
  <c r="E1081" i="11"/>
  <c r="E1082" i="11"/>
  <c r="E1083" i="11"/>
  <c r="E1084" i="11"/>
  <c r="E1061" i="11"/>
  <c r="E1059" i="11"/>
  <c r="E1058" i="11"/>
  <c r="E1057" i="11"/>
  <c r="E1056" i="11"/>
  <c r="E1055" i="11"/>
  <c r="E1054" i="11"/>
  <c r="E1053" i="11"/>
  <c r="E1052" i="11"/>
  <c r="E1051" i="11"/>
  <c r="E1050" i="11"/>
  <c r="E1047" i="11"/>
  <c r="E1048" i="11"/>
  <c r="E1049" i="11"/>
  <c r="E1042" i="11"/>
  <c r="E1043" i="11"/>
  <c r="E1044" i="11"/>
  <c r="E1045" i="11"/>
  <c r="E1046" i="11"/>
  <c r="E1040" i="11"/>
  <c r="E1039" i="11"/>
  <c r="E1038" i="11"/>
  <c r="E1037" i="11"/>
  <c r="E1036" i="11"/>
  <c r="E1034" i="11"/>
  <c r="E1033" i="11"/>
  <c r="E1032" i="11"/>
  <c r="E1031" i="11"/>
  <c r="E1030" i="11"/>
  <c r="E1028" i="11"/>
  <c r="E1027" i="11"/>
  <c r="E1025" i="11"/>
  <c r="E1024" i="11"/>
  <c r="E1022" i="11"/>
  <c r="E1021" i="11"/>
  <c r="E1020" i="11"/>
  <c r="E1019" i="11"/>
  <c r="E1018" i="11"/>
  <c r="E1017" i="11"/>
  <c r="E1016" i="11"/>
  <c r="E1014" i="11"/>
  <c r="E1012" i="11"/>
  <c r="E1011" i="11"/>
  <c r="E1009" i="11"/>
  <c r="E1008" i="11"/>
  <c r="E1007" i="11"/>
  <c r="E1006" i="11"/>
  <c r="E1005" i="11"/>
  <c r="E1004" i="11"/>
  <c r="E1003" i="11"/>
  <c r="E1002" i="11"/>
  <c r="E1001" i="11"/>
  <c r="E1000" i="11"/>
  <c r="E999" i="11"/>
  <c r="E998" i="11"/>
  <c r="E997" i="11"/>
  <c r="E996" i="11"/>
  <c r="E995" i="11"/>
  <c r="E994" i="11"/>
  <c r="E993" i="11"/>
  <c r="E992" i="11"/>
  <c r="E991" i="11"/>
  <c r="E990" i="11"/>
  <c r="E989" i="11"/>
  <c r="E988" i="11"/>
  <c r="E987" i="11"/>
  <c r="E986" i="11"/>
  <c r="E985" i="11"/>
  <c r="E984" i="11"/>
  <c r="E983" i="11"/>
  <c r="E260" i="11"/>
  <c r="E982" i="11"/>
  <c r="E981" i="11"/>
  <c r="E980" i="11"/>
  <c r="E977" i="11"/>
  <c r="E978" i="11"/>
  <c r="E975" i="11"/>
  <c r="E974" i="11"/>
  <c r="E973" i="11"/>
  <c r="E972" i="11"/>
  <c r="E971" i="11"/>
  <c r="E970" i="11"/>
  <c r="E968" i="11"/>
  <c r="E966" i="11"/>
  <c r="E965" i="11"/>
  <c r="E964" i="11"/>
  <c r="E963" i="11"/>
  <c r="E961" i="11"/>
  <c r="E960" i="11"/>
  <c r="E959" i="11"/>
  <c r="E957" i="11"/>
  <c r="E955" i="11"/>
  <c r="E954" i="11"/>
  <c r="E953" i="11"/>
  <c r="E952" i="11"/>
  <c r="E951" i="11"/>
  <c r="E950" i="11"/>
  <c r="E258" i="11"/>
  <c r="E949" i="11"/>
  <c r="E948" i="11"/>
  <c r="E947" i="11"/>
  <c r="E946" i="11"/>
  <c r="E945" i="11"/>
  <c r="E944" i="11"/>
  <c r="E943" i="11"/>
  <c r="E941" i="11"/>
  <c r="E940" i="11"/>
  <c r="E937" i="11"/>
  <c r="E938" i="11"/>
  <c r="E935" i="11"/>
  <c r="E936" i="11"/>
  <c r="E256" i="11"/>
  <c r="E934" i="11"/>
  <c r="E929" i="11"/>
  <c r="E930" i="11"/>
  <c r="E931" i="11"/>
  <c r="E932" i="11"/>
  <c r="E933" i="11"/>
  <c r="E928" i="11"/>
  <c r="E927" i="11"/>
  <c r="E926" i="11"/>
  <c r="E925" i="11"/>
  <c r="E924" i="11"/>
  <c r="E923" i="11"/>
  <c r="E922" i="11"/>
  <c r="E921" i="11"/>
  <c r="E920" i="11"/>
  <c r="E919" i="11"/>
  <c r="E918" i="11"/>
  <c r="E911" i="11"/>
  <c r="E909" i="11"/>
  <c r="E908" i="11"/>
  <c r="E907" i="11"/>
  <c r="E906" i="11"/>
  <c r="E905" i="11"/>
  <c r="E904" i="11"/>
  <c r="E903" i="11"/>
  <c r="E902" i="11"/>
  <c r="E901" i="11"/>
  <c r="E900" i="11"/>
  <c r="E891" i="11"/>
  <c r="E892" i="11"/>
  <c r="E893" i="11"/>
  <c r="E894" i="11"/>
  <c r="E895" i="11"/>
  <c r="E896" i="11"/>
  <c r="E897" i="11"/>
  <c r="E898" i="11"/>
  <c r="E899" i="11"/>
  <c r="E890" i="11"/>
  <c r="E889" i="11"/>
  <c r="E888" i="11"/>
  <c r="E887" i="11"/>
  <c r="E886" i="11"/>
  <c r="E885" i="11"/>
  <c r="E878" i="11"/>
  <c r="E879" i="11"/>
  <c r="E880" i="11"/>
  <c r="E881" i="11"/>
  <c r="E236" i="11"/>
  <c r="E882" i="11"/>
  <c r="E883" i="11"/>
  <c r="E884" i="11"/>
  <c r="E874" i="11"/>
  <c r="E875" i="11"/>
  <c r="E876" i="11"/>
  <c r="E877" i="11"/>
  <c r="E873" i="11"/>
  <c r="E855" i="11"/>
  <c r="E856" i="11"/>
  <c r="E857" i="11"/>
  <c r="E858" i="11"/>
  <c r="E859" i="11"/>
  <c r="E860" i="11"/>
  <c r="E861" i="11"/>
  <c r="E862" i="11"/>
  <c r="E863" i="11"/>
  <c r="E864" i="11"/>
  <c r="E865" i="11"/>
  <c r="E866" i="11"/>
  <c r="E867" i="11"/>
  <c r="E868" i="11"/>
  <c r="E869" i="11"/>
  <c r="E870" i="11"/>
  <c r="E871" i="11"/>
  <c r="E872" i="11"/>
  <c r="E854" i="11"/>
  <c r="E853" i="11"/>
  <c r="E852" i="11"/>
  <c r="E850" i="11"/>
  <c r="E849" i="11"/>
  <c r="E846" i="11"/>
  <c r="E845" i="11"/>
  <c r="E844" i="11"/>
  <c r="E841" i="11"/>
  <c r="E840" i="11"/>
  <c r="E835" i="11"/>
  <c r="E834" i="11"/>
  <c r="E833" i="11"/>
  <c r="E832" i="11"/>
  <c r="E830" i="11"/>
  <c r="E828" i="11"/>
  <c r="E827" i="11"/>
  <c r="E824" i="11"/>
  <c r="E820" i="11"/>
  <c r="E818" i="11"/>
  <c r="E815" i="11"/>
  <c r="E813" i="11"/>
  <c r="E811" i="11"/>
  <c r="E810" i="11"/>
  <c r="E809" i="11"/>
  <c r="E808" i="11"/>
  <c r="E807" i="11"/>
  <c r="E806" i="11"/>
  <c r="E805" i="11"/>
  <c r="E799" i="11"/>
  <c r="E794" i="11"/>
  <c r="E769" i="11"/>
  <c r="E766" i="11"/>
  <c r="E765" i="11"/>
  <c r="E764" i="11"/>
  <c r="E761" i="11"/>
  <c r="E759" i="11"/>
  <c r="E758" i="11"/>
  <c r="E755" i="11"/>
  <c r="E754" i="11"/>
  <c r="E753" i="11"/>
  <c r="E752" i="11"/>
  <c r="E751" i="11"/>
  <c r="E750" i="11"/>
  <c r="E749" i="11"/>
  <c r="E748" i="11"/>
  <c r="E747" i="11"/>
  <c r="E746" i="11"/>
  <c r="E745" i="11"/>
  <c r="E744" i="11"/>
  <c r="E743" i="11"/>
  <c r="E742" i="11"/>
  <c r="E741" i="11"/>
  <c r="E740" i="11"/>
  <c r="E737" i="11"/>
  <c r="E735" i="11"/>
  <c r="E734" i="11"/>
  <c r="E733" i="11"/>
  <c r="E732" i="11"/>
  <c r="E731" i="11"/>
  <c r="E728" i="11"/>
  <c r="E727" i="11"/>
  <c r="E726" i="11"/>
  <c r="E725" i="11"/>
  <c r="E724" i="11"/>
  <c r="E721" i="11"/>
  <c r="E720" i="11"/>
  <c r="E719" i="11"/>
  <c r="E718" i="11"/>
  <c r="E717" i="11"/>
  <c r="E715" i="11"/>
  <c r="E714" i="11"/>
  <c r="E713" i="11"/>
  <c r="E711" i="11"/>
  <c r="E709" i="11"/>
  <c r="E708" i="11"/>
  <c r="E707" i="11"/>
  <c r="E706" i="11"/>
  <c r="E705" i="11"/>
  <c r="E704" i="11"/>
  <c r="E703" i="11"/>
  <c r="E702" i="11"/>
  <c r="E701" i="11"/>
  <c r="E700" i="11"/>
  <c r="E699" i="11"/>
  <c r="E697" i="11"/>
  <c r="E694" i="11"/>
  <c r="E693" i="11"/>
  <c r="E685" i="11"/>
  <c r="E686" i="11"/>
  <c r="E687" i="11"/>
  <c r="E688" i="11"/>
  <c r="E689" i="11"/>
  <c r="E690" i="11"/>
  <c r="E679" i="11"/>
  <c r="E677" i="11"/>
  <c r="E676" i="11"/>
  <c r="E672" i="11"/>
  <c r="E671" i="11"/>
  <c r="E667" i="11"/>
  <c r="E666" i="11"/>
  <c r="E662" i="11"/>
  <c r="E660" i="11"/>
  <c r="E658" i="11"/>
  <c r="E654" i="11"/>
  <c r="E651" i="11"/>
  <c r="E644" i="11"/>
  <c r="E642" i="11"/>
  <c r="E639" i="11"/>
  <c r="E637" i="11"/>
  <c r="E630" i="11"/>
  <c r="E628" i="11"/>
  <c r="E627" i="11"/>
  <c r="E626" i="11"/>
  <c r="E625" i="11"/>
  <c r="E624" i="11"/>
  <c r="E623" i="11"/>
  <c r="E622" i="11"/>
  <c r="E621" i="11"/>
  <c r="E620" i="11"/>
  <c r="E619" i="11"/>
  <c r="E618" i="11"/>
  <c r="E1779" i="11"/>
  <c r="E1778" i="11"/>
  <c r="E614" i="11"/>
  <c r="E1776" i="11"/>
  <c r="E1775" i="11"/>
  <c r="E1774" i="11"/>
  <c r="E1773" i="11"/>
  <c r="E1772" i="11"/>
  <c r="E1771" i="11"/>
  <c r="E1770" i="11"/>
  <c r="E1769" i="11"/>
  <c r="E1768" i="11"/>
  <c r="E1767" i="11"/>
  <c r="E1766" i="11"/>
  <c r="E1765" i="11"/>
  <c r="E1764" i="11"/>
  <c r="E1761" i="11"/>
  <c r="E1760" i="11"/>
  <c r="E1759" i="11"/>
  <c r="E1758" i="11"/>
  <c r="E1757" i="11"/>
  <c r="E1756" i="11"/>
  <c r="E1753" i="11"/>
  <c r="E1750" i="11"/>
  <c r="E1749" i="11"/>
  <c r="E1747" i="11"/>
  <c r="E1746" i="11"/>
  <c r="E613" i="11"/>
  <c r="E612" i="11"/>
  <c r="E1745" i="11"/>
  <c r="E1744" i="11"/>
  <c r="E1743" i="11"/>
  <c r="E1742" i="11"/>
  <c r="E1741" i="11"/>
  <c r="E1739" i="11"/>
  <c r="E1737" i="11"/>
  <c r="E1736" i="11"/>
  <c r="E1735" i="11"/>
  <c r="E1734" i="11"/>
  <c r="E1733" i="11"/>
  <c r="E1732" i="11"/>
  <c r="E1730" i="11"/>
  <c r="E1729" i="11"/>
  <c r="E1728" i="11"/>
  <c r="E1725" i="11"/>
  <c r="E1724" i="11"/>
  <c r="E1718" i="11"/>
  <c r="E1719" i="11"/>
  <c r="E1720" i="11"/>
  <c r="E1721" i="11"/>
  <c r="E1722" i="11"/>
  <c r="E1723" i="11"/>
  <c r="E1716" i="11"/>
  <c r="E1715" i="11"/>
  <c r="E609" i="11"/>
  <c r="E1714" i="11"/>
  <c r="E1713" i="11"/>
  <c r="E1711" i="11"/>
  <c r="E1710" i="11"/>
  <c r="E608" i="11"/>
  <c r="E607" i="11"/>
  <c r="E1705" i="11"/>
  <c r="E1704" i="11"/>
  <c r="E1703" i="11"/>
  <c r="E1702" i="11"/>
  <c r="E1699" i="11"/>
  <c r="E1697" i="11"/>
  <c r="E606" i="11"/>
  <c r="E1694" i="11"/>
  <c r="E1693" i="11"/>
  <c r="E1689" i="11"/>
  <c r="E1690" i="11"/>
  <c r="E1691" i="11"/>
  <c r="E601" i="11"/>
  <c r="E602" i="11"/>
  <c r="E603" i="11"/>
  <c r="E604" i="11"/>
  <c r="E600" i="11"/>
  <c r="E599" i="11"/>
  <c r="E1685" i="11"/>
  <c r="E598" i="11"/>
  <c r="E597" i="11"/>
  <c r="E596" i="11"/>
  <c r="E595" i="11"/>
  <c r="E594" i="11"/>
  <c r="E593" i="11"/>
  <c r="E592" i="11"/>
  <c r="E591" i="11"/>
  <c r="E1681" i="11"/>
  <c r="E1680" i="11"/>
  <c r="E1679" i="11"/>
  <c r="E590" i="11"/>
  <c r="E1678" i="11"/>
  <c r="E1661" i="11"/>
  <c r="E582" i="11"/>
  <c r="E581" i="11"/>
  <c r="E580" i="11"/>
  <c r="E1660" i="11"/>
  <c r="E569" i="11"/>
  <c r="E568" i="11"/>
  <c r="E567" i="11"/>
  <c r="E566" i="11"/>
  <c r="E565" i="11"/>
  <c r="E564" i="11"/>
  <c r="E563" i="11"/>
  <c r="E562" i="11"/>
  <c r="E561" i="11"/>
  <c r="E560" i="11"/>
  <c r="E559" i="11"/>
  <c r="E558" i="11"/>
  <c r="E557" i="11"/>
  <c r="E1651" i="11"/>
  <c r="E553" i="11"/>
  <c r="E552" i="11"/>
  <c r="E550" i="11"/>
  <c r="E549" i="11"/>
  <c r="E548" i="11"/>
  <c r="E1650" i="11"/>
  <c r="E547" i="11"/>
  <c r="E546" i="11"/>
  <c r="E545" i="11"/>
  <c r="E544" i="11"/>
  <c r="E1649" i="11"/>
  <c r="E543" i="11"/>
  <c r="E542" i="11"/>
  <c r="E541" i="11"/>
  <c r="E1648" i="11"/>
  <c r="E540" i="11"/>
  <c r="E1647" i="11"/>
  <c r="E1646" i="11"/>
  <c r="E1645" i="11"/>
  <c r="E1644" i="11"/>
  <c r="E1643" i="11"/>
  <c r="E1642" i="11"/>
  <c r="E1641" i="11"/>
  <c r="E1640" i="11"/>
  <c r="E1639" i="11"/>
  <c r="E536" i="11"/>
  <c r="E1638" i="11"/>
  <c r="E535" i="11"/>
  <c r="E534" i="11"/>
  <c r="E533" i="11"/>
  <c r="E529" i="11"/>
  <c r="E528" i="11"/>
  <c r="E1637" i="11"/>
  <c r="E1636" i="11"/>
  <c r="E527" i="11"/>
  <c r="E1635" i="11"/>
  <c r="E1634" i="11"/>
  <c r="E1633" i="11"/>
  <c r="E526" i="11"/>
  <c r="E525" i="11"/>
  <c r="E524" i="11"/>
  <c r="E523" i="11"/>
  <c r="E1632" i="11"/>
  <c r="E1631" i="11"/>
  <c r="E1629" i="11"/>
  <c r="E522" i="11"/>
  <c r="E1628" i="11"/>
  <c r="E1627" i="11"/>
  <c r="E1626" i="11"/>
  <c r="E1619" i="11"/>
  <c r="E1617" i="11"/>
  <c r="E520" i="11"/>
  <c r="E1616" i="11"/>
  <c r="E1615" i="11"/>
  <c r="E1611" i="11"/>
  <c r="E1609" i="11"/>
  <c r="E1608" i="11"/>
  <c r="E1602" i="11"/>
  <c r="E518" i="11"/>
  <c r="E1597" i="11"/>
  <c r="E517" i="11"/>
  <c r="E1594" i="11"/>
  <c r="E516" i="11"/>
  <c r="E1590" i="11"/>
  <c r="E515" i="11"/>
  <c r="E1588" i="11"/>
  <c r="E1587" i="11"/>
  <c r="E514" i="11"/>
  <c r="E513" i="11"/>
  <c r="E1581" i="11"/>
  <c r="E512" i="11"/>
  <c r="E511" i="11"/>
  <c r="E510" i="11"/>
  <c r="E1579" i="11"/>
  <c r="E509" i="11"/>
  <c r="E1577" i="11"/>
  <c r="E1576" i="11"/>
  <c r="E1574" i="11"/>
  <c r="E1571" i="11"/>
  <c r="E1568" i="11"/>
  <c r="E1567" i="11"/>
  <c r="E1565" i="11"/>
  <c r="E1564" i="11"/>
  <c r="E1561" i="11"/>
  <c r="E1560" i="11"/>
  <c r="E1558" i="11"/>
  <c r="E1556" i="11"/>
  <c r="E1555" i="11"/>
  <c r="E1552" i="11"/>
  <c r="E1551" i="11"/>
  <c r="E1550" i="11"/>
  <c r="E1549" i="11"/>
  <c r="E1546" i="11"/>
  <c r="E1544" i="11"/>
  <c r="E1543" i="11"/>
  <c r="E507" i="11"/>
  <c r="E1534" i="11"/>
  <c r="E1533" i="11"/>
  <c r="E1530" i="11"/>
  <c r="E1529" i="11"/>
  <c r="E506" i="11"/>
  <c r="E1528" i="11"/>
  <c r="E1527" i="11"/>
  <c r="E1523" i="11"/>
  <c r="E1521" i="11"/>
  <c r="E1520" i="11"/>
  <c r="E505" i="11"/>
  <c r="E1519" i="11"/>
  <c r="E1518" i="11"/>
  <c r="E1514" i="11"/>
  <c r="E504" i="11"/>
  <c r="E503" i="11"/>
  <c r="E502" i="11"/>
  <c r="E501" i="11"/>
  <c r="E1511" i="11"/>
  <c r="E1510" i="11"/>
  <c r="E1507" i="11"/>
  <c r="E1505" i="11"/>
  <c r="E1503" i="11"/>
  <c r="E1502" i="11"/>
  <c r="E1501" i="11"/>
  <c r="E1500" i="11"/>
  <c r="E1499" i="11"/>
  <c r="E1498" i="11"/>
  <c r="E1497" i="11"/>
  <c r="E500" i="11"/>
  <c r="E1496" i="11"/>
  <c r="E1494" i="11"/>
  <c r="E1493" i="11"/>
  <c r="E1492" i="11"/>
  <c r="E1491" i="11"/>
  <c r="E1490" i="11"/>
  <c r="E1489" i="11"/>
  <c r="E1488" i="11"/>
  <c r="E1487" i="11"/>
  <c r="E1486" i="11"/>
  <c r="E1484" i="11"/>
  <c r="E1483" i="11"/>
  <c r="E1478" i="11"/>
  <c r="E1477" i="11"/>
  <c r="E1476" i="11"/>
  <c r="E1475" i="11"/>
  <c r="E1474" i="11"/>
  <c r="E1473" i="11"/>
  <c r="E1472" i="11"/>
  <c r="E1471" i="11"/>
  <c r="E1470" i="11"/>
  <c r="E1469" i="11"/>
  <c r="E1468" i="11"/>
  <c r="E499" i="11"/>
  <c r="E498" i="11"/>
  <c r="E497" i="11"/>
  <c r="E1467" i="11"/>
  <c r="E496" i="11"/>
  <c r="E495" i="11"/>
  <c r="E1466" i="11"/>
  <c r="E494" i="11"/>
  <c r="E1463" i="11"/>
  <c r="E1462" i="11"/>
  <c r="E1459" i="11"/>
  <c r="E1458" i="11"/>
  <c r="E1456" i="11"/>
  <c r="E1455" i="11"/>
  <c r="E1454" i="11"/>
  <c r="E1453" i="11"/>
  <c r="E481" i="11"/>
  <c r="E482" i="11"/>
  <c r="E1450" i="11"/>
  <c r="E1449" i="11"/>
  <c r="E479" i="11"/>
  <c r="E480" i="11"/>
  <c r="E1448" i="11"/>
  <c r="E1447" i="11"/>
  <c r="E1443" i="11"/>
  <c r="E1441" i="11"/>
  <c r="E1438" i="11"/>
  <c r="E1436" i="11"/>
  <c r="E1435" i="11"/>
  <c r="E1433" i="11"/>
  <c r="E1431" i="11"/>
  <c r="E1427" i="11"/>
  <c r="E1424" i="11"/>
  <c r="E1423" i="11"/>
  <c r="E1421" i="11"/>
  <c r="E1414" i="11"/>
  <c r="E1411" i="11"/>
  <c r="E1405" i="11"/>
  <c r="E477" i="11"/>
  <c r="E1402" i="11"/>
  <c r="E476" i="11"/>
  <c r="E1400" i="11"/>
  <c r="E475" i="11"/>
  <c r="E1398" i="11"/>
  <c r="E1397" i="11"/>
  <c r="E474" i="11"/>
  <c r="E473" i="11"/>
  <c r="E1396" i="11"/>
  <c r="E1393" i="11"/>
  <c r="E1392" i="11"/>
  <c r="E1391" i="11"/>
  <c r="E472" i="11"/>
  <c r="E1389" i="11"/>
  <c r="E471" i="11"/>
  <c r="E1388" i="11"/>
  <c r="E470" i="11"/>
  <c r="E1387" i="11"/>
  <c r="E1385" i="11"/>
  <c r="E1382" i="11"/>
  <c r="E1381" i="11"/>
  <c r="E1380" i="11"/>
  <c r="E1379" i="11"/>
  <c r="E1377" i="11"/>
  <c r="E1376" i="11"/>
  <c r="E1375" i="11"/>
  <c r="E469" i="11"/>
  <c r="E1374" i="11"/>
  <c r="E1372" i="11"/>
  <c r="E468" i="11"/>
  <c r="E1370" i="11"/>
  <c r="E1371" i="11"/>
  <c r="E1369" i="11"/>
  <c r="E1368" i="11"/>
  <c r="E1366" i="11"/>
  <c r="E1365" i="11"/>
  <c r="E1363" i="11"/>
  <c r="E1362" i="11"/>
  <c r="E1361" i="11"/>
  <c r="E1360" i="11"/>
  <c r="E1357" i="11"/>
  <c r="E1356" i="11"/>
  <c r="E1355" i="11"/>
  <c r="E1354" i="11"/>
  <c r="E1353" i="11"/>
  <c r="E1352" i="11"/>
  <c r="E1351" i="11"/>
  <c r="E467" i="11"/>
  <c r="E1349" i="11"/>
  <c r="E466" i="11"/>
  <c r="E465" i="11"/>
  <c r="E464" i="11"/>
  <c r="E463" i="11"/>
  <c r="E462" i="11"/>
  <c r="E461" i="11"/>
  <c r="E1336" i="11"/>
  <c r="E460" i="11"/>
  <c r="E1333" i="11"/>
  <c r="E458" i="11"/>
  <c r="E1330" i="11"/>
  <c r="E1328" i="11"/>
  <c r="E456" i="11"/>
  <c r="E455" i="11"/>
  <c r="E454" i="11"/>
  <c r="E1324" i="11"/>
  <c r="E453" i="11"/>
  <c r="E445" i="11"/>
  <c r="E446" i="11"/>
  <c r="E447" i="11"/>
  <c r="E448" i="11"/>
  <c r="E449" i="11"/>
  <c r="E1320" i="11"/>
  <c r="E1321" i="11"/>
  <c r="E450" i="11"/>
  <c r="E451" i="11"/>
  <c r="E452" i="11"/>
  <c r="E1322" i="11"/>
  <c r="E1319" i="11"/>
  <c r="E1317" i="11"/>
  <c r="E444" i="11"/>
  <c r="E443" i="11"/>
  <c r="E442" i="11"/>
  <c r="E441" i="11"/>
  <c r="E1314" i="11"/>
  <c r="E440" i="11"/>
  <c r="E1312" i="11"/>
  <c r="E438" i="11"/>
  <c r="E1311" i="11"/>
  <c r="E1310" i="11"/>
  <c r="E1309" i="11"/>
  <c r="E437" i="11"/>
  <c r="E436" i="11"/>
  <c r="E435" i="11"/>
  <c r="E434" i="11"/>
  <c r="E431" i="11"/>
  <c r="E430" i="11"/>
  <c r="E1307" i="11"/>
  <c r="E429" i="11"/>
  <c r="E428" i="11"/>
  <c r="E427" i="11"/>
  <c r="E426" i="11"/>
  <c r="E1305" i="11"/>
  <c r="E1303" i="11"/>
  <c r="E1301" i="11"/>
  <c r="E1296" i="11"/>
  <c r="E1295" i="11"/>
  <c r="E1290" i="11"/>
  <c r="E1287" i="11"/>
  <c r="E1286" i="11"/>
  <c r="E1284" i="11"/>
  <c r="E1283" i="11"/>
  <c r="E1282" i="11"/>
  <c r="E423" i="11"/>
  <c r="E422" i="11"/>
  <c r="E1279" i="11"/>
  <c r="E421" i="11"/>
  <c r="E1277" i="11"/>
  <c r="E1276" i="11"/>
  <c r="E420" i="11"/>
  <c r="E419" i="11"/>
  <c r="E1275" i="11"/>
  <c r="E418" i="11"/>
  <c r="E415" i="11"/>
  <c r="E1274" i="11"/>
  <c r="E1273" i="11"/>
  <c r="E414" i="11"/>
  <c r="E1272" i="11"/>
  <c r="E413" i="11"/>
  <c r="E1271" i="11"/>
  <c r="E412" i="11"/>
  <c r="E411" i="11"/>
  <c r="E1270" i="11"/>
  <c r="E1269" i="11"/>
  <c r="E1268" i="11"/>
  <c r="E410" i="11"/>
  <c r="E409" i="11"/>
  <c r="E408" i="11"/>
  <c r="E407" i="11"/>
  <c r="E406" i="11"/>
  <c r="E405" i="11"/>
  <c r="E1266" i="11"/>
  <c r="E404" i="11"/>
  <c r="E403" i="11"/>
  <c r="E402" i="11"/>
  <c r="E1264" i="11"/>
  <c r="E1263" i="11"/>
  <c r="E401" i="11"/>
  <c r="E400" i="11"/>
  <c r="E399" i="11"/>
  <c r="E398" i="11"/>
  <c r="E397" i="11"/>
  <c r="E396" i="11"/>
  <c r="E395" i="11"/>
  <c r="E1260" i="11"/>
  <c r="E394" i="11"/>
  <c r="E393" i="11"/>
  <c r="E392" i="11"/>
  <c r="E391" i="11"/>
  <c r="E389" i="11"/>
  <c r="E388" i="11"/>
  <c r="E387" i="11"/>
  <c r="E386" i="11"/>
  <c r="E384" i="11"/>
  <c r="E383" i="11"/>
  <c r="E382" i="11"/>
  <c r="E380" i="11"/>
  <c r="E379" i="11"/>
  <c r="E377" i="11"/>
  <c r="E376" i="11"/>
  <c r="E375" i="11"/>
  <c r="E373" i="11"/>
  <c r="E372" i="11"/>
  <c r="E371" i="11"/>
  <c r="E370" i="11"/>
  <c r="E369" i="11"/>
  <c r="E368" i="11"/>
  <c r="E367" i="11"/>
  <c r="E365" i="11"/>
  <c r="E364" i="11"/>
  <c r="E1249" i="11"/>
  <c r="E363" i="11"/>
  <c r="E361" i="11"/>
  <c r="E360" i="11"/>
  <c r="E359" i="11"/>
  <c r="E1247" i="11"/>
  <c r="E358" i="11"/>
  <c r="E1244" i="11"/>
  <c r="E1237" i="11"/>
  <c r="E352" i="11"/>
  <c r="E1236" i="11"/>
  <c r="E1235" i="11"/>
  <c r="E1233" i="11"/>
  <c r="E348" i="11"/>
  <c r="E1232" i="11"/>
  <c r="E347" i="11"/>
  <c r="E346" i="11"/>
  <c r="E1231" i="11"/>
  <c r="E345" i="11"/>
  <c r="E1229" i="11"/>
  <c r="E344" i="11"/>
  <c r="E343" i="11"/>
  <c r="E342" i="11"/>
  <c r="E341" i="11"/>
  <c r="E1227" i="11"/>
  <c r="E336" i="11"/>
  <c r="E1226" i="11"/>
  <c r="E333" i="11"/>
  <c r="E1225" i="11"/>
  <c r="E330" i="11"/>
  <c r="E323" i="11"/>
  <c r="E1221" i="11"/>
  <c r="E1220" i="11"/>
  <c r="E1219" i="11"/>
  <c r="E1218" i="11"/>
  <c r="E1217" i="11"/>
  <c r="E1216" i="11"/>
  <c r="E1215" i="11"/>
  <c r="E1214" i="11"/>
  <c r="E1213" i="11"/>
  <c r="E1211" i="11"/>
  <c r="E1210" i="11"/>
  <c r="E1209" i="11"/>
  <c r="E1208" i="11"/>
  <c r="E321" i="11"/>
  <c r="E1207" i="11"/>
  <c r="E1206" i="11"/>
  <c r="E1201" i="11"/>
  <c r="E1197" i="11"/>
  <c r="E1196" i="11"/>
  <c r="E312" i="11"/>
  <c r="E310" i="11"/>
  <c r="E1194" i="11"/>
  <c r="E1192" i="11"/>
  <c r="E1191" i="11"/>
  <c r="E1190" i="11"/>
  <c r="E309" i="11"/>
  <c r="E1189" i="11"/>
  <c r="E304" i="11"/>
  <c r="E305" i="11"/>
  <c r="E306" i="11"/>
  <c r="E307" i="11"/>
  <c r="E308" i="11"/>
  <c r="E302" i="11"/>
  <c r="E303" i="11"/>
  <c r="E1188" i="11"/>
  <c r="E301" i="11"/>
  <c r="E1185" i="11"/>
  <c r="E1184" i="11"/>
  <c r="E1183" i="11"/>
  <c r="E1182" i="11"/>
  <c r="E1181" i="11"/>
  <c r="E1180" i="11"/>
  <c r="E1179" i="11"/>
  <c r="E1178" i="11"/>
  <c r="E1176" i="11"/>
  <c r="E1175" i="11"/>
  <c r="E1174" i="11"/>
  <c r="E1173" i="11"/>
  <c r="E1172" i="11"/>
  <c r="E1171" i="11"/>
  <c r="E1170" i="11"/>
  <c r="E1168" i="11"/>
  <c r="E1166" i="11"/>
  <c r="E1165" i="11"/>
  <c r="E1164" i="11"/>
  <c r="E1163" i="11"/>
  <c r="E1162" i="11"/>
  <c r="E1161" i="11"/>
  <c r="E1159" i="11"/>
  <c r="E1158" i="11"/>
  <c r="E1157" i="11"/>
  <c r="E1155" i="11"/>
  <c r="E1154" i="11"/>
  <c r="E299" i="11"/>
  <c r="E298" i="11"/>
  <c r="E297" i="11"/>
  <c r="E1150" i="11"/>
  <c r="E1149" i="11"/>
  <c r="E296" i="11"/>
  <c r="E295" i="11"/>
  <c r="E294" i="11"/>
  <c r="E293" i="11"/>
  <c r="E292" i="11"/>
  <c r="E1147" i="11"/>
  <c r="E291" i="11"/>
  <c r="E290" i="11"/>
  <c r="E289" i="11"/>
  <c r="E288" i="11"/>
  <c r="E287" i="11"/>
  <c r="E286" i="11"/>
  <c r="E1143" i="11"/>
  <c r="E1142" i="11"/>
  <c r="E1141" i="11"/>
  <c r="E1139" i="11"/>
  <c r="E1138" i="11"/>
  <c r="E1136" i="11"/>
  <c r="E285" i="11"/>
  <c r="E284" i="11"/>
  <c r="E1135" i="11"/>
  <c r="E283" i="11"/>
  <c r="E1134" i="11"/>
  <c r="E282" i="11"/>
  <c r="E1133" i="11"/>
  <c r="E1132" i="11"/>
  <c r="E281" i="11"/>
  <c r="E280" i="11"/>
  <c r="E1127" i="11"/>
  <c r="E279" i="11"/>
  <c r="E275" i="11"/>
  <c r="E276" i="11"/>
  <c r="E277" i="11"/>
  <c r="E278" i="11"/>
  <c r="E274" i="11"/>
  <c r="E1117" i="11"/>
  <c r="E1116" i="11"/>
  <c r="E273" i="11"/>
  <c r="E1109" i="11"/>
  <c r="E272" i="11"/>
  <c r="E271" i="11"/>
  <c r="E270" i="11"/>
  <c r="E269" i="11"/>
  <c r="E1094" i="11"/>
  <c r="E1087" i="11"/>
  <c r="E1085" i="11"/>
  <c r="E268" i="11"/>
  <c r="E1060" i="11"/>
  <c r="E266" i="11"/>
  <c r="E267" i="11"/>
  <c r="E1041" i="11"/>
  <c r="E265" i="11"/>
  <c r="E264" i="11"/>
  <c r="E1035" i="11"/>
  <c r="E263" i="11"/>
  <c r="E1029" i="11"/>
  <c r="E261" i="11"/>
  <c r="E1026" i="11"/>
  <c r="E1023" i="11"/>
  <c r="E1015" i="11"/>
  <c r="E1013" i="11"/>
  <c r="E1010" i="11"/>
  <c r="E979" i="11"/>
  <c r="E976" i="11"/>
  <c r="E969" i="11"/>
  <c r="E967" i="11"/>
  <c r="E962" i="11"/>
  <c r="E958" i="11"/>
  <c r="E956" i="11"/>
  <c r="E257" i="11"/>
  <c r="E942" i="11"/>
  <c r="E939" i="11"/>
  <c r="E255" i="11"/>
  <c r="E917" i="11"/>
  <c r="E916" i="11"/>
  <c r="E915" i="11"/>
  <c r="E254" i="11"/>
  <c r="E253" i="11"/>
  <c r="E914" i="11"/>
  <c r="E913" i="11"/>
  <c r="E910" i="11"/>
  <c r="E851" i="11"/>
  <c r="E235" i="11"/>
  <c r="E848" i="11"/>
  <c r="E847" i="11"/>
  <c r="E234" i="11"/>
  <c r="E843" i="11"/>
  <c r="E842" i="11"/>
  <c r="E233" i="11"/>
  <c r="E232" i="11"/>
  <c r="E231" i="11"/>
  <c r="E839" i="11"/>
  <c r="E838" i="11"/>
  <c r="E230" i="11"/>
  <c r="E837" i="11"/>
  <c r="E836" i="11"/>
  <c r="E229" i="11"/>
  <c r="E831" i="11"/>
  <c r="E829" i="11"/>
  <c r="E826" i="11"/>
  <c r="E825" i="11"/>
  <c r="E823" i="11"/>
  <c r="E822" i="11"/>
  <c r="E220" i="11"/>
  <c r="E819" i="11"/>
  <c r="E218" i="11"/>
  <c r="E817" i="11"/>
  <c r="E816" i="11"/>
  <c r="E814" i="11"/>
  <c r="E812" i="11"/>
  <c r="E217" i="11"/>
  <c r="E804" i="11"/>
  <c r="E803" i="11"/>
  <c r="E802" i="11"/>
  <c r="E801" i="11"/>
  <c r="E800" i="11"/>
  <c r="E798" i="11"/>
  <c r="E797" i="11"/>
  <c r="E796" i="11"/>
  <c r="E795" i="11"/>
  <c r="E215" i="11"/>
  <c r="E214" i="11"/>
  <c r="E213" i="11"/>
  <c r="E212" i="11"/>
  <c r="E211" i="11"/>
  <c r="E210" i="11"/>
  <c r="E209" i="11"/>
  <c r="E793" i="11"/>
  <c r="E208" i="11"/>
  <c r="E792" i="11"/>
  <c r="E791" i="11"/>
  <c r="E790" i="11"/>
  <c r="E789" i="11"/>
  <c r="E788" i="11"/>
  <c r="E787" i="11"/>
  <c r="E786" i="11"/>
  <c r="E785" i="11"/>
  <c r="E784" i="11"/>
  <c r="E783" i="11"/>
  <c r="E782" i="11"/>
  <c r="E781" i="11"/>
  <c r="E780" i="11"/>
  <c r="E779" i="11"/>
  <c r="E778" i="11"/>
  <c r="E777" i="11"/>
  <c r="E776" i="11"/>
  <c r="E775" i="11"/>
  <c r="E774" i="11"/>
  <c r="E773" i="11"/>
  <c r="E772" i="11"/>
  <c r="E771" i="11"/>
  <c r="E770" i="11"/>
  <c r="E207" i="11"/>
  <c r="E206" i="11"/>
  <c r="E205" i="11"/>
  <c r="E204" i="11"/>
  <c r="E203" i="11"/>
  <c r="E202" i="11"/>
  <c r="E201" i="11"/>
  <c r="E200" i="11"/>
  <c r="E199" i="11"/>
  <c r="E768" i="11"/>
  <c r="E198" i="11"/>
  <c r="E197" i="11"/>
  <c r="E195" i="11"/>
  <c r="E196" i="11"/>
  <c r="E194" i="11"/>
  <c r="E767" i="11"/>
  <c r="E193" i="11"/>
  <c r="E763" i="11"/>
  <c r="E762" i="11"/>
  <c r="E192" i="11"/>
  <c r="E191" i="11"/>
  <c r="E760" i="11"/>
  <c r="E757" i="11"/>
  <c r="E190" i="11"/>
  <c r="E756" i="11"/>
  <c r="E189" i="11"/>
  <c r="E188" i="11"/>
  <c r="E187" i="11"/>
  <c r="E184" i="11"/>
  <c r="E736" i="11"/>
  <c r="E183" i="11"/>
  <c r="E182" i="11"/>
  <c r="E181" i="11"/>
  <c r="E730" i="11"/>
  <c r="E180" i="11"/>
  <c r="E729" i="11"/>
  <c r="E179" i="11"/>
  <c r="E178" i="11"/>
  <c r="E177" i="11"/>
  <c r="E176" i="11"/>
  <c r="E175" i="11"/>
  <c r="E174" i="11"/>
  <c r="E173" i="11"/>
  <c r="E172" i="11"/>
  <c r="E171" i="11"/>
  <c r="E170" i="11"/>
  <c r="E169" i="11"/>
  <c r="E168" i="11"/>
  <c r="E167" i="11"/>
  <c r="E166" i="11"/>
  <c r="E165" i="11"/>
  <c r="E164" i="11"/>
  <c r="E723" i="11"/>
  <c r="E722" i="11"/>
  <c r="E152" i="11"/>
  <c r="E151" i="11"/>
  <c r="E150" i="11"/>
  <c r="E149" i="11"/>
  <c r="E148" i="11"/>
  <c r="E147" i="11"/>
  <c r="E146" i="11"/>
  <c r="E145" i="11"/>
  <c r="E144" i="11"/>
  <c r="E716" i="11"/>
  <c r="E143" i="11"/>
  <c r="E126" i="11"/>
  <c r="E125" i="11"/>
  <c r="E124" i="11"/>
  <c r="E123" i="11"/>
  <c r="E122" i="11"/>
  <c r="E121" i="11"/>
  <c r="E120" i="11"/>
  <c r="E119" i="11"/>
  <c r="E118" i="11"/>
  <c r="E117" i="11"/>
  <c r="E115" i="11"/>
  <c r="E114" i="11"/>
  <c r="E113" i="11"/>
  <c r="E112" i="11"/>
  <c r="E111" i="11"/>
  <c r="E110" i="11"/>
  <c r="E109" i="11"/>
  <c r="E108" i="11"/>
  <c r="E106" i="11"/>
  <c r="E105" i="11"/>
  <c r="E712" i="11"/>
  <c r="E104" i="11"/>
  <c r="E103" i="11"/>
  <c r="E710" i="11"/>
  <c r="E102" i="11"/>
  <c r="E101" i="11"/>
  <c r="E100" i="11"/>
  <c r="E99" i="11"/>
  <c r="E97" i="11"/>
  <c r="E95" i="11"/>
  <c r="E94" i="11"/>
  <c r="E93" i="11"/>
  <c r="E92" i="11"/>
  <c r="E91" i="11"/>
  <c r="E90" i="11"/>
  <c r="E89" i="11"/>
  <c r="E88" i="11"/>
  <c r="E87" i="11"/>
  <c r="E86" i="11"/>
  <c r="E85" i="11"/>
  <c r="E84" i="11"/>
  <c r="E82" i="11"/>
  <c r="E80" i="11"/>
  <c r="E79" i="11"/>
  <c r="E78" i="11"/>
  <c r="E77" i="11"/>
  <c r="E76" i="11"/>
  <c r="E75" i="11"/>
  <c r="E74" i="11"/>
  <c r="E73" i="11"/>
  <c r="E72" i="11"/>
  <c r="E71" i="11"/>
  <c r="E70" i="11"/>
  <c r="E69" i="11"/>
  <c r="E68" i="11"/>
  <c r="E698" i="11"/>
  <c r="E67" i="11"/>
  <c r="E66" i="11"/>
  <c r="E65" i="11"/>
  <c r="E64" i="11"/>
  <c r="E63" i="11"/>
  <c r="E696" i="11"/>
  <c r="E62" i="11"/>
  <c r="E695" i="11"/>
  <c r="E61" i="11"/>
  <c r="E60" i="11"/>
  <c r="E692" i="11"/>
  <c r="E691" i="11"/>
  <c r="E684" i="11"/>
  <c r="E683" i="11"/>
  <c r="E59" i="11"/>
  <c r="E682" i="11"/>
  <c r="E681" i="11"/>
  <c r="E58" i="11"/>
  <c r="E680" i="11"/>
  <c r="E678" i="11"/>
  <c r="E57" i="11"/>
  <c r="E675" i="11"/>
  <c r="E674" i="11"/>
  <c r="E673" i="11"/>
  <c r="E56" i="11"/>
  <c r="E670" i="11"/>
  <c r="E669" i="11"/>
  <c r="E668" i="11"/>
  <c r="E55" i="11"/>
  <c r="E665" i="11"/>
  <c r="E54" i="11"/>
  <c r="E53" i="11"/>
  <c r="E664" i="11"/>
  <c r="E52" i="11"/>
  <c r="E51" i="11"/>
  <c r="E663" i="11"/>
  <c r="E50" i="11"/>
  <c r="E49" i="11"/>
  <c r="E661" i="11"/>
  <c r="E48" i="11"/>
  <c r="E659" i="11"/>
  <c r="E47" i="11"/>
  <c r="E657" i="11"/>
  <c r="E656" i="11"/>
  <c r="E46" i="11"/>
  <c r="E655" i="11"/>
  <c r="E653" i="11"/>
  <c r="E45" i="11"/>
  <c r="E44" i="11"/>
  <c r="E43" i="11"/>
  <c r="E652" i="11"/>
  <c r="E42" i="11"/>
  <c r="E41" i="11"/>
  <c r="E650" i="11"/>
  <c r="E40" i="11"/>
  <c r="E39" i="11"/>
  <c r="E649" i="11"/>
  <c r="E38" i="11"/>
  <c r="E37" i="11"/>
  <c r="E36" i="11"/>
  <c r="E35" i="11"/>
  <c r="E34" i="11"/>
  <c r="E33" i="11"/>
  <c r="E647" i="11"/>
  <c r="E648" i="11"/>
  <c r="E32" i="11"/>
  <c r="E645" i="11"/>
  <c r="E13" i="11"/>
  <c r="E646" i="11"/>
  <c r="E14" i="11"/>
  <c r="E15" i="11"/>
  <c r="E16" i="11"/>
  <c r="E17" i="11"/>
  <c r="E18" i="11"/>
  <c r="E19" i="11"/>
  <c r="E20" i="11"/>
  <c r="E21" i="11"/>
  <c r="E22" i="11"/>
  <c r="E23" i="11"/>
  <c r="E24" i="11"/>
  <c r="E25" i="11"/>
  <c r="E26" i="11"/>
  <c r="E27" i="11"/>
  <c r="E28" i="11"/>
  <c r="E29" i="11"/>
  <c r="E30" i="11"/>
  <c r="E31" i="11"/>
  <c r="E12" i="11"/>
  <c r="E11" i="11"/>
  <c r="E10" i="11"/>
  <c r="E643" i="11"/>
  <c r="E641" i="11"/>
  <c r="E640" i="11"/>
  <c r="E638" i="11"/>
  <c r="E636" i="11"/>
  <c r="E635" i="11"/>
  <c r="E634" i="11"/>
  <c r="E633" i="11"/>
  <c r="E632" i="11"/>
  <c r="E631" i="11"/>
  <c r="E629" i="11"/>
  <c r="E9" i="11"/>
  <c r="E8" i="11"/>
  <c r="E7" i="11"/>
  <c r="E6" i="11"/>
  <c r="E5" i="11"/>
  <c r="E4" i="11"/>
  <c r="E3" i="11"/>
  <c r="E2" i="11"/>
  <c r="F1727" i="11"/>
  <c r="F1726" i="11"/>
  <c r="F1709" i="11"/>
  <c r="F1708" i="11"/>
  <c r="F1707" i="11"/>
  <c r="F1706" i="11"/>
  <c r="F1701" i="11"/>
  <c r="F1700" i="11"/>
  <c r="F1696" i="11"/>
  <c r="F605" i="11"/>
  <c r="F1692" i="11"/>
  <c r="F1683" i="11"/>
  <c r="F1682" i="11"/>
  <c r="F579" i="11"/>
  <c r="F578" i="11"/>
  <c r="F577" i="11"/>
  <c r="F576" i="11"/>
  <c r="F575" i="11"/>
  <c r="F574" i="11"/>
  <c r="F573" i="11"/>
  <c r="F572" i="11"/>
  <c r="F571" i="11"/>
  <c r="F570" i="11"/>
  <c r="F556" i="11"/>
  <c r="F555" i="11"/>
  <c r="F554" i="11"/>
  <c r="F532" i="11"/>
  <c r="F531" i="11"/>
  <c r="F530" i="11"/>
  <c r="F508" i="11"/>
  <c r="F483" i="11"/>
  <c r="F484" i="11"/>
  <c r="F485" i="11"/>
  <c r="F486" i="11"/>
  <c r="F487" i="11"/>
  <c r="F488" i="11"/>
  <c r="F489" i="11"/>
  <c r="F490" i="11"/>
  <c r="F491" i="11"/>
  <c r="F492" i="11"/>
  <c r="F493" i="11"/>
  <c r="F478" i="11"/>
  <c r="F1285" i="11"/>
  <c r="F417" i="11"/>
  <c r="F416" i="11"/>
  <c r="F390" i="11"/>
  <c r="F385" i="11"/>
  <c r="F381" i="11"/>
  <c r="F378" i="11"/>
  <c r="F374" i="11"/>
  <c r="F366" i="11"/>
  <c r="F357" i="11"/>
  <c r="F356" i="11"/>
  <c r="F355" i="11"/>
  <c r="F354" i="11"/>
  <c r="F353" i="11"/>
  <c r="F351" i="11"/>
  <c r="F350" i="11"/>
  <c r="F349" i="11"/>
  <c r="F340" i="11"/>
  <c r="F339" i="11"/>
  <c r="F338" i="11"/>
  <c r="F337" i="11"/>
  <c r="F335" i="11"/>
  <c r="F334" i="11"/>
  <c r="F332" i="11"/>
  <c r="F331" i="11"/>
  <c r="F329" i="11"/>
  <c r="F328" i="11"/>
  <c r="F327" i="11"/>
  <c r="F326" i="11"/>
  <c r="F325" i="11"/>
  <c r="F324" i="11"/>
  <c r="F322" i="11"/>
  <c r="F319" i="11"/>
  <c r="F316" i="11"/>
  <c r="F315" i="11"/>
  <c r="F313" i="11"/>
  <c r="F262" i="11"/>
  <c r="F259" i="11"/>
  <c r="F252" i="11"/>
  <c r="F251" i="11"/>
  <c r="F250" i="11"/>
  <c r="F249" i="11"/>
  <c r="F248" i="11"/>
  <c r="F247" i="11"/>
  <c r="F246" i="11"/>
  <c r="F245" i="11"/>
  <c r="F912" i="11"/>
  <c r="F244" i="11"/>
  <c r="F243" i="11"/>
  <c r="F242" i="11"/>
  <c r="F241" i="11"/>
  <c r="F240" i="11"/>
  <c r="F239" i="11"/>
  <c r="F238" i="11"/>
  <c r="F237" i="11"/>
  <c r="F228" i="11"/>
  <c r="F227" i="11"/>
  <c r="F226" i="11"/>
  <c r="F225" i="11"/>
  <c r="F224" i="11"/>
  <c r="F223" i="11"/>
  <c r="F222" i="11"/>
  <c r="F221" i="11"/>
  <c r="F821" i="11"/>
  <c r="F219" i="11"/>
  <c r="F216" i="11"/>
  <c r="F186" i="11"/>
  <c r="F185" i="11"/>
  <c r="F739" i="11"/>
  <c r="F738" i="11"/>
  <c r="F163" i="11"/>
  <c r="F162" i="11"/>
  <c r="F161" i="11"/>
  <c r="F160" i="11"/>
  <c r="F159" i="11"/>
  <c r="F158" i="11"/>
  <c r="F157" i="11"/>
  <c r="F156" i="11"/>
  <c r="F155" i="11"/>
  <c r="F154" i="11"/>
  <c r="F153" i="11"/>
  <c r="F142" i="11"/>
  <c r="F141" i="11"/>
  <c r="F140" i="11"/>
  <c r="F139" i="11"/>
  <c r="F138" i="11"/>
  <c r="F137" i="11"/>
  <c r="F136" i="11"/>
  <c r="F135" i="11"/>
  <c r="F134" i="11"/>
  <c r="F133" i="11"/>
  <c r="F132" i="11"/>
  <c r="F131" i="11"/>
  <c r="F130" i="11"/>
  <c r="F129" i="11"/>
  <c r="F128" i="11"/>
  <c r="F127" i="11"/>
  <c r="F116" i="11"/>
  <c r="F107" i="11"/>
  <c r="F98" i="11"/>
  <c r="F96" i="11"/>
  <c r="F83" i="11"/>
  <c r="F81" i="11"/>
  <c r="F617" i="11"/>
  <c r="F615" i="11"/>
  <c r="F616" i="11"/>
  <c r="F1777" i="11"/>
  <c r="F1763" i="11"/>
  <c r="F1762" i="11"/>
  <c r="F1755" i="11"/>
  <c r="F1754" i="11"/>
  <c r="F1752" i="11"/>
  <c r="F1751" i="11"/>
  <c r="F1748" i="11"/>
  <c r="F1740" i="11"/>
  <c r="F1738" i="11"/>
  <c r="F1731" i="11"/>
  <c r="F611" i="11"/>
  <c r="F610" i="11"/>
  <c r="F1717" i="11"/>
  <c r="F1712" i="11"/>
  <c r="F1698" i="11"/>
  <c r="F1695" i="11"/>
  <c r="F1688" i="11"/>
  <c r="F1687" i="11"/>
  <c r="F1686" i="11"/>
  <c r="F1684" i="11"/>
  <c r="F1677" i="11"/>
  <c r="F1676" i="11"/>
  <c r="F1675" i="11"/>
  <c r="F1674" i="11"/>
  <c r="F1673" i="11"/>
  <c r="F1672" i="11"/>
  <c r="F1671" i="11"/>
  <c r="F1670" i="11"/>
  <c r="F1669" i="11"/>
  <c r="F1668" i="11"/>
  <c r="F1667" i="11"/>
  <c r="F1666" i="11"/>
  <c r="F1665" i="11"/>
  <c r="F589" i="11"/>
  <c r="F588" i="11"/>
  <c r="F1664" i="11"/>
  <c r="F587" i="11"/>
  <c r="F1663" i="11"/>
  <c r="F586" i="11"/>
  <c r="F585" i="11"/>
  <c r="F584" i="11"/>
  <c r="F583" i="11"/>
  <c r="F1662" i="11"/>
  <c r="F1659" i="11"/>
  <c r="F1658" i="11"/>
  <c r="F1657" i="11"/>
  <c r="F1656" i="11"/>
  <c r="F1655" i="11"/>
  <c r="F1654" i="11"/>
  <c r="F1653" i="11"/>
  <c r="F1652" i="11"/>
  <c r="F551" i="11"/>
  <c r="F539" i="11"/>
  <c r="F538" i="11"/>
  <c r="F537" i="11"/>
  <c r="F1630" i="11"/>
  <c r="F1625" i="11"/>
  <c r="F1624" i="11"/>
  <c r="F1623" i="11"/>
  <c r="F1622" i="11"/>
  <c r="F1621" i="11"/>
  <c r="F521" i="11"/>
  <c r="F1620" i="11"/>
  <c r="F1618" i="11"/>
  <c r="F1614" i="11"/>
  <c r="F1613" i="11"/>
  <c r="F1612" i="11"/>
  <c r="F1610" i="11"/>
  <c r="F1607" i="11"/>
  <c r="F1606" i="11"/>
  <c r="F1605" i="11"/>
  <c r="F1604" i="11"/>
  <c r="F519" i="11"/>
  <c r="F1603" i="11"/>
  <c r="F1601" i="11"/>
  <c r="F1600" i="11"/>
  <c r="F1599" i="11"/>
  <c r="F1598" i="11"/>
  <c r="F1596" i="11"/>
  <c r="F1595" i="11"/>
  <c r="F1593" i="11"/>
  <c r="F1592" i="11"/>
  <c r="F1591" i="11"/>
  <c r="F1589" i="11"/>
  <c r="F1586" i="11"/>
  <c r="F1585" i="11"/>
  <c r="F1584" i="11"/>
  <c r="F1583" i="11"/>
  <c r="F1582" i="11"/>
  <c r="F1580" i="11"/>
  <c r="F1578" i="11"/>
  <c r="F1575" i="11"/>
  <c r="F1573" i="11"/>
  <c r="F1572" i="11"/>
  <c r="F1570" i="11"/>
  <c r="F1569" i="11"/>
  <c r="F1566" i="11"/>
  <c r="F1563" i="11"/>
  <c r="F1562" i="11"/>
  <c r="F1559" i="11"/>
  <c r="F1557" i="11"/>
  <c r="F1554" i="11"/>
  <c r="F1553" i="11"/>
  <c r="F1548" i="11"/>
  <c r="F1547" i="11"/>
  <c r="F1545" i="11"/>
  <c r="F1542" i="11"/>
  <c r="F1541" i="11"/>
  <c r="F1540" i="11"/>
  <c r="F1539" i="11"/>
  <c r="F1538" i="11"/>
  <c r="F1537" i="11"/>
  <c r="F1536" i="11"/>
  <c r="F1535" i="11"/>
  <c r="F1532" i="11"/>
  <c r="F1531" i="11"/>
  <c r="F1526" i="11"/>
  <c r="F1525" i="11"/>
  <c r="F1524" i="11"/>
  <c r="F1522" i="11"/>
  <c r="F1517" i="11"/>
  <c r="F1516" i="11"/>
  <c r="F1515" i="11"/>
  <c r="F1513" i="11"/>
  <c r="F1512" i="11"/>
  <c r="F1509" i="11"/>
  <c r="F1508" i="11"/>
  <c r="F1506" i="11"/>
  <c r="F1504" i="11"/>
  <c r="F1495" i="11"/>
  <c r="F1485" i="11"/>
  <c r="F1482" i="11"/>
  <c r="F1481" i="11"/>
  <c r="F1480" i="11"/>
  <c r="F1479" i="11"/>
  <c r="F1465" i="11"/>
  <c r="F1464" i="11"/>
  <c r="F1461" i="11"/>
  <c r="F1460" i="11"/>
  <c r="F1457" i="11"/>
  <c r="F1452" i="11"/>
  <c r="F1451" i="11"/>
  <c r="F1446" i="11"/>
  <c r="F1445" i="11"/>
  <c r="F1444" i="11"/>
  <c r="F1442" i="11"/>
  <c r="F1440" i="11"/>
  <c r="F1439" i="11"/>
  <c r="F1437" i="11"/>
  <c r="F1434" i="11"/>
  <c r="F1432" i="11"/>
  <c r="F1430" i="11"/>
  <c r="F1429" i="11"/>
  <c r="F1428" i="11"/>
  <c r="F1426" i="11"/>
  <c r="F1425" i="11"/>
  <c r="F1422" i="11"/>
  <c r="F1420" i="11"/>
  <c r="F1419" i="11"/>
  <c r="F1418" i="11"/>
  <c r="F1417" i="11"/>
  <c r="F1416" i="11"/>
  <c r="F1415" i="11"/>
  <c r="F1413" i="11"/>
  <c r="F1412" i="11"/>
  <c r="F1410" i="11"/>
  <c r="F1409" i="11"/>
  <c r="F1408" i="11"/>
  <c r="F1407" i="11"/>
  <c r="F1406" i="11"/>
  <c r="F1404" i="11"/>
  <c r="F1403" i="11"/>
  <c r="F1401" i="11"/>
  <c r="F1399" i="11"/>
  <c r="F1395" i="11"/>
  <c r="F1394" i="11"/>
  <c r="F1390" i="11"/>
  <c r="F1386" i="11"/>
  <c r="F1384" i="11"/>
  <c r="F1383" i="11"/>
  <c r="F1378" i="11"/>
  <c r="F1373" i="11"/>
  <c r="F1367" i="11"/>
  <c r="F1364" i="11"/>
  <c r="F1359" i="11"/>
  <c r="F1358" i="11"/>
  <c r="F1350" i="11"/>
  <c r="F1348" i="11"/>
  <c r="F1347" i="11"/>
  <c r="F1346" i="11"/>
  <c r="F1345" i="11"/>
  <c r="F1344" i="11"/>
  <c r="F1343" i="11"/>
  <c r="F1342" i="11"/>
  <c r="F1341" i="11"/>
  <c r="F1340" i="11"/>
  <c r="F1339" i="11"/>
  <c r="F1338" i="11"/>
  <c r="F1337" i="11"/>
  <c r="F1335" i="11"/>
  <c r="F1334" i="11"/>
  <c r="F459" i="11"/>
  <c r="F1332" i="11"/>
  <c r="F1331" i="11"/>
  <c r="F457" i="11"/>
  <c r="F1329" i="11"/>
  <c r="F1327" i="11"/>
  <c r="F1326" i="11"/>
  <c r="F1325" i="11"/>
  <c r="F1323" i="11"/>
  <c r="F1318" i="11"/>
  <c r="F1316" i="11"/>
  <c r="F1315" i="11"/>
  <c r="F1313" i="11"/>
  <c r="F439" i="11"/>
  <c r="F1308" i="11"/>
  <c r="F432" i="11"/>
  <c r="F433" i="11"/>
  <c r="F1306" i="11"/>
  <c r="F425" i="11"/>
  <c r="F1304" i="11"/>
  <c r="F1302" i="11"/>
  <c r="F1300" i="11"/>
  <c r="F1299" i="11"/>
  <c r="F1298" i="11"/>
  <c r="F1297" i="11"/>
  <c r="F1294" i="11"/>
  <c r="F1293" i="11"/>
  <c r="F1292" i="11"/>
  <c r="F1291" i="11"/>
  <c r="F1289" i="11"/>
  <c r="F1288" i="11"/>
  <c r="F424" i="11"/>
  <c r="F1281" i="11"/>
  <c r="F1280" i="11"/>
  <c r="F1278" i="11"/>
  <c r="F1267" i="11"/>
  <c r="F1265" i="11"/>
  <c r="F1262" i="11"/>
  <c r="F1261" i="11"/>
  <c r="F1259" i="11"/>
  <c r="F1258" i="11"/>
  <c r="F1257" i="11"/>
  <c r="F1256" i="11"/>
  <c r="F1255" i="11"/>
  <c r="F1254" i="11"/>
  <c r="F1253" i="11"/>
  <c r="F1252" i="11"/>
  <c r="F1251" i="11"/>
  <c r="F1250" i="11"/>
  <c r="F1248" i="11"/>
  <c r="F362" i="11"/>
  <c r="F1246" i="11"/>
  <c r="F1245" i="11"/>
  <c r="F1243" i="11"/>
  <c r="F1242" i="11"/>
  <c r="F1241" i="11"/>
  <c r="F1240" i="11"/>
  <c r="F1239" i="11"/>
  <c r="F1238" i="11"/>
  <c r="F1234" i="11"/>
  <c r="F1230" i="11"/>
  <c r="F1228" i="11"/>
  <c r="F1224" i="11"/>
  <c r="F1223" i="11"/>
  <c r="F1222" i="11"/>
  <c r="F1212" i="11"/>
  <c r="F320" i="11"/>
  <c r="F318" i="11"/>
  <c r="F317" i="11"/>
  <c r="F1205" i="11"/>
  <c r="F1204" i="11"/>
  <c r="F1203" i="11"/>
  <c r="F1202" i="11"/>
  <c r="F1200" i="11"/>
  <c r="F1199" i="11"/>
  <c r="F1198" i="11"/>
  <c r="F314" i="11"/>
  <c r="F311" i="11"/>
  <c r="F1195" i="11"/>
  <c r="F1193" i="11"/>
  <c r="F1187" i="11"/>
  <c r="F1186" i="11"/>
  <c r="F300" i="11"/>
  <c r="F1177" i="11"/>
  <c r="F1169" i="11"/>
  <c r="F1167" i="11"/>
  <c r="F1160" i="11"/>
  <c r="F1156" i="11"/>
  <c r="F1153" i="11"/>
  <c r="F1152" i="11"/>
  <c r="F1151" i="11"/>
  <c r="F1148" i="11"/>
  <c r="F1146" i="11"/>
  <c r="F1145" i="11"/>
  <c r="F1144" i="11"/>
  <c r="F1140" i="11"/>
  <c r="F1137" i="11"/>
  <c r="F1131" i="11"/>
  <c r="F1130" i="11"/>
  <c r="F1129" i="11"/>
  <c r="F1128" i="11"/>
  <c r="F1126" i="11"/>
  <c r="F1125" i="11"/>
  <c r="F1124" i="11"/>
  <c r="F1123" i="11"/>
  <c r="F1122" i="11"/>
  <c r="F1121" i="11"/>
  <c r="F1120" i="11"/>
  <c r="F1119" i="11"/>
  <c r="F1118" i="11"/>
  <c r="F1115" i="11"/>
  <c r="F1114" i="11"/>
  <c r="F1113" i="11"/>
  <c r="F1112" i="11"/>
  <c r="F1111" i="11"/>
  <c r="F1110" i="11"/>
  <c r="F1108" i="11"/>
  <c r="F1107" i="11"/>
  <c r="F1106" i="11"/>
  <c r="F1105" i="11"/>
  <c r="F1104" i="11"/>
  <c r="F1103" i="11"/>
  <c r="F1102" i="11"/>
  <c r="F1101" i="11"/>
  <c r="F1100" i="11"/>
  <c r="F1099" i="11"/>
  <c r="F1098" i="11"/>
  <c r="F1097" i="11"/>
  <c r="F1096" i="11"/>
  <c r="F1095" i="11"/>
  <c r="F1093" i="11"/>
  <c r="F1092" i="11"/>
  <c r="F1091" i="11"/>
  <c r="F1090" i="11"/>
  <c r="F1089" i="11"/>
  <c r="F1088" i="11"/>
  <c r="F1086" i="11"/>
  <c r="F1062" i="11"/>
  <c r="F1063" i="11"/>
  <c r="F1064" i="11"/>
  <c r="F1065" i="11"/>
  <c r="F1066" i="11"/>
  <c r="F1067" i="11"/>
  <c r="F1068" i="11"/>
  <c r="F1069" i="11"/>
  <c r="F1070" i="11"/>
  <c r="F1071" i="11"/>
  <c r="F1072" i="11"/>
  <c r="F1073" i="11"/>
  <c r="F1074" i="11"/>
  <c r="F1075" i="11"/>
  <c r="F1076" i="11"/>
  <c r="F1077" i="11"/>
  <c r="F1078" i="11"/>
  <c r="F1079" i="11"/>
  <c r="F1080" i="11"/>
  <c r="F1081" i="11"/>
  <c r="F1082" i="11"/>
  <c r="F1083" i="11"/>
  <c r="F1084" i="11"/>
  <c r="F1061" i="11"/>
  <c r="F1059" i="11"/>
  <c r="F1058" i="11"/>
  <c r="F1057" i="11"/>
  <c r="F1056" i="11"/>
  <c r="F1055" i="11"/>
  <c r="F1054" i="11"/>
  <c r="F1053" i="11"/>
  <c r="F1052" i="11"/>
  <c r="F1051" i="11"/>
  <c r="F1050" i="11"/>
  <c r="F1047" i="11"/>
  <c r="F1048" i="11"/>
  <c r="F1049" i="11"/>
  <c r="F1042" i="11"/>
  <c r="F1043" i="11"/>
  <c r="F1044" i="11"/>
  <c r="F1045" i="11"/>
  <c r="F1046" i="11"/>
  <c r="F1040" i="11"/>
  <c r="F1039" i="11"/>
  <c r="F1038" i="11"/>
  <c r="F1037" i="11"/>
  <c r="F1036" i="11"/>
  <c r="F1034" i="11"/>
  <c r="F1033" i="11"/>
  <c r="F1032" i="11"/>
  <c r="F1031" i="11"/>
  <c r="F1030" i="11"/>
  <c r="F1028" i="11"/>
  <c r="F1027" i="11"/>
  <c r="F1025" i="11"/>
  <c r="F1024" i="11"/>
  <c r="F1022" i="11"/>
  <c r="F1021" i="11"/>
  <c r="F1020" i="11"/>
  <c r="F1019" i="11"/>
  <c r="F1018" i="11"/>
  <c r="F1017" i="11"/>
  <c r="F1016" i="11"/>
  <c r="F1014" i="11"/>
  <c r="F1012" i="11"/>
  <c r="F1011" i="11"/>
  <c r="F1009" i="11"/>
  <c r="F1008" i="11"/>
  <c r="F1007" i="11"/>
  <c r="F1006" i="11"/>
  <c r="F1005" i="11"/>
  <c r="F1004" i="11"/>
  <c r="F1003" i="11"/>
  <c r="F1002" i="11"/>
  <c r="F1001" i="11"/>
  <c r="F1000" i="11"/>
  <c r="F999" i="11"/>
  <c r="F998" i="11"/>
  <c r="F997" i="11"/>
  <c r="F996" i="11"/>
  <c r="F995" i="11"/>
  <c r="F994" i="11"/>
  <c r="F993" i="11"/>
  <c r="F992" i="11"/>
  <c r="F991" i="11"/>
  <c r="F990" i="11"/>
  <c r="F989" i="11"/>
  <c r="F988" i="11"/>
  <c r="F987" i="11"/>
  <c r="F986" i="11"/>
  <c r="F985" i="11"/>
  <c r="F984" i="11"/>
  <c r="F983" i="11"/>
  <c r="F260" i="11"/>
  <c r="F982" i="11"/>
  <c r="F981" i="11"/>
  <c r="F980" i="11"/>
  <c r="F977" i="11"/>
  <c r="F978" i="11"/>
  <c r="F975" i="11"/>
  <c r="F974" i="11"/>
  <c r="F973" i="11"/>
  <c r="F972" i="11"/>
  <c r="F971" i="11"/>
  <c r="F970" i="11"/>
  <c r="F968" i="11"/>
  <c r="F966" i="11"/>
  <c r="F965" i="11"/>
  <c r="F964" i="11"/>
  <c r="F963" i="11"/>
  <c r="F961" i="11"/>
  <c r="F960" i="11"/>
  <c r="F959" i="11"/>
  <c r="F957" i="11"/>
  <c r="F955" i="11"/>
  <c r="F954" i="11"/>
  <c r="F953" i="11"/>
  <c r="F952" i="11"/>
  <c r="F951" i="11"/>
  <c r="F950" i="11"/>
  <c r="F258" i="11"/>
  <c r="F949" i="11"/>
  <c r="F948" i="11"/>
  <c r="F947" i="11"/>
  <c r="F946" i="11"/>
  <c r="F945" i="11"/>
  <c r="F944" i="11"/>
  <c r="F943" i="11"/>
  <c r="F941" i="11"/>
  <c r="F940" i="11"/>
  <c r="F937" i="11"/>
  <c r="F938" i="11"/>
  <c r="F935" i="11"/>
  <c r="F936" i="11"/>
  <c r="F256" i="11"/>
  <c r="F934" i="11"/>
  <c r="F929" i="11"/>
  <c r="F930" i="11"/>
  <c r="F931" i="11"/>
  <c r="F932" i="11"/>
  <c r="F933" i="11"/>
  <c r="F928" i="11"/>
  <c r="F927" i="11"/>
  <c r="F926" i="11"/>
  <c r="F925" i="11"/>
  <c r="F924" i="11"/>
  <c r="F923" i="11"/>
  <c r="F922" i="11"/>
  <c r="F921" i="11"/>
  <c r="F920" i="11"/>
  <c r="F919" i="11"/>
  <c r="F918" i="11"/>
  <c r="F911" i="11"/>
  <c r="F909" i="11"/>
  <c r="F908" i="11"/>
  <c r="F907" i="11"/>
  <c r="F906" i="11"/>
  <c r="F905" i="11"/>
  <c r="F904" i="11"/>
  <c r="F903" i="11"/>
  <c r="F902" i="11"/>
  <c r="F901" i="11"/>
  <c r="F900" i="11"/>
  <c r="F891" i="11"/>
  <c r="F892" i="11"/>
  <c r="F893" i="11"/>
  <c r="F894" i="11"/>
  <c r="F895" i="11"/>
  <c r="F896" i="11"/>
  <c r="F897" i="11"/>
  <c r="F898" i="11"/>
  <c r="F899" i="11"/>
  <c r="F890" i="11"/>
  <c r="F889" i="11"/>
  <c r="F888" i="11"/>
  <c r="F887" i="11"/>
  <c r="F886" i="11"/>
  <c r="F885" i="11"/>
  <c r="F878" i="11"/>
  <c r="F879" i="11"/>
  <c r="F880" i="11"/>
  <c r="F881" i="11"/>
  <c r="F236" i="11"/>
  <c r="F882" i="11"/>
  <c r="F883" i="11"/>
  <c r="F884" i="11"/>
  <c r="F874" i="11"/>
  <c r="F875" i="11"/>
  <c r="F876" i="11"/>
  <c r="F877" i="11"/>
  <c r="F873" i="11"/>
  <c r="F855" i="11"/>
  <c r="F856" i="11"/>
  <c r="F857" i="11"/>
  <c r="F858" i="11"/>
  <c r="F859" i="11"/>
  <c r="F860" i="11"/>
  <c r="F861" i="11"/>
  <c r="F862" i="11"/>
  <c r="F863" i="11"/>
  <c r="F864" i="11"/>
  <c r="F865" i="11"/>
  <c r="F866" i="11"/>
  <c r="F867" i="11"/>
  <c r="F868" i="11"/>
  <c r="F869" i="11"/>
  <c r="F870" i="11"/>
  <c r="F871" i="11"/>
  <c r="F872" i="11"/>
  <c r="F854" i="11"/>
  <c r="F853" i="11"/>
  <c r="F852" i="11"/>
  <c r="F850" i="11"/>
  <c r="F849" i="11"/>
  <c r="F846" i="11"/>
  <c r="F845" i="11"/>
  <c r="F844" i="11"/>
  <c r="F841" i="11"/>
  <c r="F840" i="11"/>
  <c r="F835" i="11"/>
  <c r="F834" i="11"/>
  <c r="F833" i="11"/>
  <c r="F832" i="11"/>
  <c r="F830" i="11"/>
  <c r="F828" i="11"/>
  <c r="F827" i="11"/>
  <c r="F824" i="11"/>
  <c r="F820" i="11"/>
  <c r="F818" i="11"/>
  <c r="F815" i="11"/>
  <c r="F813" i="11"/>
  <c r="F811" i="11"/>
  <c r="F810" i="11"/>
  <c r="F809" i="11"/>
  <c r="F808" i="11"/>
  <c r="F807" i="11"/>
  <c r="F806" i="11"/>
  <c r="F805" i="11"/>
  <c r="F799" i="11"/>
  <c r="F794" i="11"/>
  <c r="F769" i="11"/>
  <c r="F766" i="11"/>
  <c r="F765" i="11"/>
  <c r="F764" i="11"/>
  <c r="F761" i="11"/>
  <c r="F759" i="11"/>
  <c r="F758" i="11"/>
  <c r="F755" i="11"/>
  <c r="F754" i="11"/>
  <c r="F753" i="11"/>
  <c r="F752" i="11"/>
  <c r="F751" i="11"/>
  <c r="F750" i="11"/>
  <c r="F749" i="11"/>
  <c r="F748" i="11"/>
  <c r="F747" i="11"/>
  <c r="F746" i="11"/>
  <c r="F745" i="11"/>
  <c r="F744" i="11"/>
  <c r="F743" i="11"/>
  <c r="F742" i="11"/>
  <c r="F741" i="11"/>
  <c r="F740" i="11"/>
  <c r="F737" i="11"/>
  <c r="F735" i="11"/>
  <c r="F734" i="11"/>
  <c r="F733" i="11"/>
  <c r="F732" i="11"/>
  <c r="F731" i="11"/>
  <c r="F728" i="11"/>
  <c r="F727" i="11"/>
  <c r="F726" i="11"/>
  <c r="F725" i="11"/>
  <c r="F724" i="11"/>
  <c r="F721" i="11"/>
  <c r="F720" i="11"/>
  <c r="F719" i="11"/>
  <c r="F718" i="11"/>
  <c r="F717" i="11"/>
  <c r="F715" i="11"/>
  <c r="F714" i="11"/>
  <c r="F713" i="11"/>
  <c r="F711" i="11"/>
  <c r="F709" i="11"/>
  <c r="F708" i="11"/>
  <c r="F707" i="11"/>
  <c r="F706" i="11"/>
  <c r="F705" i="11"/>
  <c r="F704" i="11"/>
  <c r="F703" i="11"/>
  <c r="F702" i="11"/>
  <c r="F701" i="11"/>
  <c r="F700" i="11"/>
  <c r="F699" i="11"/>
  <c r="F697" i="11"/>
  <c r="F694" i="11"/>
  <c r="F693" i="11"/>
  <c r="F685" i="11"/>
  <c r="F686" i="11"/>
  <c r="F687" i="11"/>
  <c r="F688" i="11"/>
  <c r="F689" i="11"/>
  <c r="F690" i="11"/>
  <c r="F679" i="11"/>
  <c r="F677" i="11"/>
  <c r="F676" i="11"/>
  <c r="F672" i="11"/>
  <c r="F671" i="11"/>
  <c r="F667" i="11"/>
  <c r="F666" i="11"/>
  <c r="F662" i="11"/>
  <c r="F660" i="11"/>
  <c r="F658" i="11"/>
  <c r="F654" i="11"/>
  <c r="F651" i="11"/>
  <c r="F644" i="11"/>
  <c r="F642" i="11"/>
  <c r="F639" i="11"/>
  <c r="F637" i="11"/>
  <c r="F630" i="11"/>
  <c r="F628" i="11"/>
  <c r="F627" i="11"/>
  <c r="F626" i="11"/>
  <c r="F625" i="11"/>
  <c r="F624" i="11"/>
  <c r="F623" i="11"/>
  <c r="F622" i="11"/>
  <c r="F621" i="11"/>
  <c r="F620" i="11"/>
  <c r="F619" i="11"/>
  <c r="F618" i="11"/>
  <c r="F1779" i="11"/>
  <c r="F1778" i="11"/>
  <c r="F614" i="11"/>
  <c r="F1776" i="11"/>
  <c r="F1775" i="11"/>
  <c r="F1774" i="11"/>
  <c r="F1773" i="11"/>
  <c r="F1772" i="11"/>
  <c r="F1771" i="11"/>
  <c r="F1770" i="11"/>
  <c r="F1769" i="11"/>
  <c r="F1768" i="11"/>
  <c r="F1767" i="11"/>
  <c r="F1766" i="11"/>
  <c r="F1765" i="11"/>
  <c r="F1764" i="11"/>
  <c r="F1761" i="11"/>
  <c r="F1760" i="11"/>
  <c r="F1759" i="11"/>
  <c r="F1758" i="11"/>
  <c r="F1757" i="11"/>
  <c r="F1756" i="11"/>
  <c r="F1753" i="11"/>
  <c r="F1750" i="11"/>
  <c r="F1749" i="11"/>
  <c r="F1747" i="11"/>
  <c r="F1746" i="11"/>
  <c r="F613" i="11"/>
  <c r="F612" i="11"/>
  <c r="F1745" i="11"/>
  <c r="F1744" i="11"/>
  <c r="F1743" i="11"/>
  <c r="F1742" i="11"/>
  <c r="F1741" i="11"/>
  <c r="F1739" i="11"/>
  <c r="F1737" i="11"/>
  <c r="F1736" i="11"/>
  <c r="F1735" i="11"/>
  <c r="F1734" i="11"/>
  <c r="F1733" i="11"/>
  <c r="F1732" i="11"/>
  <c r="F1730" i="11"/>
  <c r="F1729" i="11"/>
  <c r="F1728" i="11"/>
  <c r="F1725" i="11"/>
  <c r="F1724" i="11"/>
  <c r="F1718" i="11"/>
  <c r="F1719" i="11"/>
  <c r="F1720" i="11"/>
  <c r="F1721" i="11"/>
  <c r="F1722" i="11"/>
  <c r="F1723" i="11"/>
  <c r="F1716" i="11"/>
  <c r="F1715" i="11"/>
  <c r="F609" i="11"/>
  <c r="F1714" i="11"/>
  <c r="F1713" i="11"/>
  <c r="F1711" i="11"/>
  <c r="F1710" i="11"/>
  <c r="F608" i="11"/>
  <c r="F607" i="11"/>
  <c r="F1705" i="11"/>
  <c r="F1704" i="11"/>
  <c r="F1703" i="11"/>
  <c r="F1702" i="11"/>
  <c r="F1699" i="11"/>
  <c r="F1697" i="11"/>
  <c r="F606" i="11"/>
  <c r="F1694" i="11"/>
  <c r="F1693" i="11"/>
  <c r="F1689" i="11"/>
  <c r="F1690" i="11"/>
  <c r="F1691" i="11"/>
  <c r="F601" i="11"/>
  <c r="F602" i="11"/>
  <c r="F603" i="11"/>
  <c r="F604" i="11"/>
  <c r="F600" i="11"/>
  <c r="F599" i="11"/>
  <c r="F1685" i="11"/>
  <c r="F598" i="11"/>
  <c r="F597" i="11"/>
  <c r="F596" i="11"/>
  <c r="F595" i="11"/>
  <c r="F594" i="11"/>
  <c r="F593" i="11"/>
  <c r="F592" i="11"/>
  <c r="F591" i="11"/>
  <c r="F1681" i="11"/>
  <c r="F1680" i="11"/>
  <c r="F1679" i="11"/>
  <c r="F590" i="11"/>
  <c r="F1678" i="11"/>
  <c r="F1661" i="11"/>
  <c r="F582" i="11"/>
  <c r="F581" i="11"/>
  <c r="F580" i="11"/>
  <c r="F1660" i="11"/>
  <c r="F569" i="11"/>
  <c r="F568" i="11"/>
  <c r="F567" i="11"/>
  <c r="F566" i="11"/>
  <c r="F565" i="11"/>
  <c r="F564" i="11"/>
  <c r="F563" i="11"/>
  <c r="F562" i="11"/>
  <c r="F561" i="11"/>
  <c r="F560" i="11"/>
  <c r="F559" i="11"/>
  <c r="F558" i="11"/>
  <c r="F557" i="11"/>
  <c r="F1651" i="11"/>
  <c r="F553" i="11"/>
  <c r="F552" i="11"/>
  <c r="F550" i="11"/>
  <c r="F549" i="11"/>
  <c r="F548" i="11"/>
  <c r="F1650" i="11"/>
  <c r="F547" i="11"/>
  <c r="F546" i="11"/>
  <c r="F545" i="11"/>
  <c r="F544" i="11"/>
  <c r="F1649" i="11"/>
  <c r="F543" i="11"/>
  <c r="F542" i="11"/>
  <c r="F541" i="11"/>
  <c r="F1648" i="11"/>
  <c r="F540" i="11"/>
  <c r="F1647" i="11"/>
  <c r="F1646" i="11"/>
  <c r="F1645" i="11"/>
  <c r="F1644" i="11"/>
  <c r="F1643" i="11"/>
  <c r="F1642" i="11"/>
  <c r="F1641" i="11"/>
  <c r="F1640" i="11"/>
  <c r="F1639" i="11"/>
  <c r="F536" i="11"/>
  <c r="F1638" i="11"/>
  <c r="F535" i="11"/>
  <c r="F534" i="11"/>
  <c r="F533" i="11"/>
  <c r="F529" i="11"/>
  <c r="F528" i="11"/>
  <c r="F1637" i="11"/>
  <c r="F1636" i="11"/>
  <c r="F527" i="11"/>
  <c r="F1635" i="11"/>
  <c r="F1634" i="11"/>
  <c r="F1633" i="11"/>
  <c r="F526" i="11"/>
  <c r="F525" i="11"/>
  <c r="F524" i="11"/>
  <c r="F523" i="11"/>
  <c r="F1632" i="11"/>
  <c r="F1631" i="11"/>
  <c r="F1629" i="11"/>
  <c r="F522" i="11"/>
  <c r="F1628" i="11"/>
  <c r="F1627" i="11"/>
  <c r="F1626" i="11"/>
  <c r="F1619" i="11"/>
  <c r="F1617" i="11"/>
  <c r="F520" i="11"/>
  <c r="F1616" i="11"/>
  <c r="F1615" i="11"/>
  <c r="F1611" i="11"/>
  <c r="F1609" i="11"/>
  <c r="F1608" i="11"/>
  <c r="F1602" i="11"/>
  <c r="F518" i="11"/>
  <c r="F1597" i="11"/>
  <c r="F517" i="11"/>
  <c r="F1594" i="11"/>
  <c r="F516" i="11"/>
  <c r="F1590" i="11"/>
  <c r="F515" i="11"/>
  <c r="F1588" i="11"/>
  <c r="F1587" i="11"/>
  <c r="F514" i="11"/>
  <c r="F513" i="11"/>
  <c r="F1581" i="11"/>
  <c r="F512" i="11"/>
  <c r="F511" i="11"/>
  <c r="F510" i="11"/>
  <c r="F1579" i="11"/>
  <c r="F509" i="11"/>
  <c r="F1577" i="11"/>
  <c r="F1576" i="11"/>
  <c r="F1574" i="11"/>
  <c r="F1571" i="11"/>
  <c r="F1568" i="11"/>
  <c r="F1567" i="11"/>
  <c r="F1565" i="11"/>
  <c r="F1564" i="11"/>
  <c r="F1561" i="11"/>
  <c r="F1560" i="11"/>
  <c r="F1558" i="11"/>
  <c r="F1556" i="11"/>
  <c r="F1555" i="11"/>
  <c r="F1552" i="11"/>
  <c r="F1551" i="11"/>
  <c r="F1550" i="11"/>
  <c r="F1549" i="11"/>
  <c r="F1546" i="11"/>
  <c r="F1544" i="11"/>
  <c r="F1543" i="11"/>
  <c r="F507" i="11"/>
  <c r="F1534" i="11"/>
  <c r="F1533" i="11"/>
  <c r="F1530" i="11"/>
  <c r="F1529" i="11"/>
  <c r="F506" i="11"/>
  <c r="F1528" i="11"/>
  <c r="F1527" i="11"/>
  <c r="F1523" i="11"/>
  <c r="F1521" i="11"/>
  <c r="F1520" i="11"/>
  <c r="F505" i="11"/>
  <c r="F1519" i="11"/>
  <c r="F1518" i="11"/>
  <c r="F1514" i="11"/>
  <c r="F504" i="11"/>
  <c r="F503" i="11"/>
  <c r="F502" i="11"/>
  <c r="F501" i="11"/>
  <c r="F1511" i="11"/>
  <c r="F1510" i="11"/>
  <c r="F1507" i="11"/>
  <c r="F1505" i="11"/>
  <c r="F1503" i="11"/>
  <c r="F1502" i="11"/>
  <c r="F1501" i="11"/>
  <c r="F1500" i="11"/>
  <c r="F1499" i="11"/>
  <c r="F1498" i="11"/>
  <c r="F1497" i="11"/>
  <c r="F500" i="11"/>
  <c r="F1496" i="11"/>
  <c r="F1494" i="11"/>
  <c r="F1493" i="11"/>
  <c r="F1492" i="11"/>
  <c r="F1491" i="11"/>
  <c r="F1490" i="11"/>
  <c r="F1489" i="11"/>
  <c r="F1488" i="11"/>
  <c r="F1487" i="11"/>
  <c r="F1486" i="11"/>
  <c r="F1484" i="11"/>
  <c r="F1483" i="11"/>
  <c r="F1478" i="11"/>
  <c r="F1477" i="11"/>
  <c r="F1476" i="11"/>
  <c r="F1475" i="11"/>
  <c r="F1474" i="11"/>
  <c r="F1473" i="11"/>
  <c r="F1472" i="11"/>
  <c r="F1471" i="11"/>
  <c r="F1470" i="11"/>
  <c r="F1469" i="11"/>
  <c r="F1468" i="11"/>
  <c r="F499" i="11"/>
  <c r="F498" i="11"/>
  <c r="F497" i="11"/>
  <c r="F1467" i="11"/>
  <c r="F496" i="11"/>
  <c r="F495" i="11"/>
  <c r="F1466" i="11"/>
  <c r="F494" i="11"/>
  <c r="F1463" i="11"/>
  <c r="F1462" i="11"/>
  <c r="F1459" i="11"/>
  <c r="F1458" i="11"/>
  <c r="F1456" i="11"/>
  <c r="F1455" i="11"/>
  <c r="F1454" i="11"/>
  <c r="F1453" i="11"/>
  <c r="F481" i="11"/>
  <c r="F482" i="11"/>
  <c r="F1450" i="11"/>
  <c r="F1449" i="11"/>
  <c r="F479" i="11"/>
  <c r="F480" i="11"/>
  <c r="F1448" i="11"/>
  <c r="F1447" i="11"/>
  <c r="F1443" i="11"/>
  <c r="F1441" i="11"/>
  <c r="F1438" i="11"/>
  <c r="F1436" i="11"/>
  <c r="F1435" i="11"/>
  <c r="F1433" i="11"/>
  <c r="F1431" i="11"/>
  <c r="F1427" i="11"/>
  <c r="F1424" i="11"/>
  <c r="F1423" i="11"/>
  <c r="F1421" i="11"/>
  <c r="F1414" i="11"/>
  <c r="F1411" i="11"/>
  <c r="F1405" i="11"/>
  <c r="F477" i="11"/>
  <c r="F1402" i="11"/>
  <c r="F476" i="11"/>
  <c r="F1400" i="11"/>
  <c r="F475" i="11"/>
  <c r="F1398" i="11"/>
  <c r="F1397" i="11"/>
  <c r="F474" i="11"/>
  <c r="F473" i="11"/>
  <c r="F1396" i="11"/>
  <c r="F1393" i="11"/>
  <c r="F1392" i="11"/>
  <c r="F1391" i="11"/>
  <c r="F472" i="11"/>
  <c r="F1389" i="11"/>
  <c r="F471" i="11"/>
  <c r="F1388" i="11"/>
  <c r="F470" i="11"/>
  <c r="F1387" i="11"/>
  <c r="F1385" i="11"/>
  <c r="F1382" i="11"/>
  <c r="F1381" i="11"/>
  <c r="F1380" i="11"/>
  <c r="F1379" i="11"/>
  <c r="F1377" i="11"/>
  <c r="F1376" i="11"/>
  <c r="F1375" i="11"/>
  <c r="F469" i="11"/>
  <c r="F1374" i="11"/>
  <c r="F1372" i="11"/>
  <c r="F468" i="11"/>
  <c r="F1370" i="11"/>
  <c r="F1371" i="11"/>
  <c r="F1369" i="11"/>
  <c r="F1368" i="11"/>
  <c r="F1366" i="11"/>
  <c r="F1365" i="11"/>
  <c r="F1363" i="11"/>
  <c r="F1362" i="11"/>
  <c r="F1361" i="11"/>
  <c r="F1360" i="11"/>
  <c r="F1357" i="11"/>
  <c r="F1356" i="11"/>
  <c r="F1355" i="11"/>
  <c r="F1354" i="11"/>
  <c r="F1353" i="11"/>
  <c r="F1352" i="11"/>
  <c r="F1351" i="11"/>
  <c r="F467" i="11"/>
  <c r="F1349" i="11"/>
  <c r="F466" i="11"/>
  <c r="F465" i="11"/>
  <c r="F464" i="11"/>
  <c r="F463" i="11"/>
  <c r="F462" i="11"/>
  <c r="F461" i="11"/>
  <c r="F1336" i="11"/>
  <c r="F460" i="11"/>
  <c r="F1333" i="11"/>
  <c r="F458" i="11"/>
  <c r="F1330" i="11"/>
  <c r="F1328" i="11"/>
  <c r="F456" i="11"/>
  <c r="F455" i="11"/>
  <c r="F454" i="11"/>
  <c r="F1324" i="11"/>
  <c r="F453" i="11"/>
  <c r="F445" i="11"/>
  <c r="F446" i="11"/>
  <c r="F447" i="11"/>
  <c r="F448" i="11"/>
  <c r="F449" i="11"/>
  <c r="F1320" i="11"/>
  <c r="F1321" i="11"/>
  <c r="F450" i="11"/>
  <c r="F451" i="11"/>
  <c r="F452" i="11"/>
  <c r="F1322" i="11"/>
  <c r="F1319" i="11"/>
  <c r="F1317" i="11"/>
  <c r="F444" i="11"/>
  <c r="F443" i="11"/>
  <c r="F442" i="11"/>
  <c r="F441" i="11"/>
  <c r="F1314" i="11"/>
  <c r="F440" i="11"/>
  <c r="F1312" i="11"/>
  <c r="F438" i="11"/>
  <c r="F1311" i="11"/>
  <c r="F1310" i="11"/>
  <c r="F1309" i="11"/>
  <c r="F437" i="11"/>
  <c r="F436" i="11"/>
  <c r="F435" i="11"/>
  <c r="F434" i="11"/>
  <c r="F431" i="11"/>
  <c r="F430" i="11"/>
  <c r="F1307" i="11"/>
  <c r="F429" i="11"/>
  <c r="F428" i="11"/>
  <c r="F427" i="11"/>
  <c r="F426" i="11"/>
  <c r="F1305" i="11"/>
  <c r="F1303" i="11"/>
  <c r="F1301" i="11"/>
  <c r="F1296" i="11"/>
  <c r="F1295" i="11"/>
  <c r="F1290" i="11"/>
  <c r="F1287" i="11"/>
  <c r="F1286" i="11"/>
  <c r="F1284" i="11"/>
  <c r="F1283" i="11"/>
  <c r="F1282" i="11"/>
  <c r="F423" i="11"/>
  <c r="F422" i="11"/>
  <c r="F1279" i="11"/>
  <c r="F421" i="11"/>
  <c r="F1277" i="11"/>
  <c r="F1276" i="11"/>
  <c r="F420" i="11"/>
  <c r="F419" i="11"/>
  <c r="F1275" i="11"/>
  <c r="F418" i="11"/>
  <c r="F415" i="11"/>
  <c r="F1274" i="11"/>
  <c r="F1273" i="11"/>
  <c r="F414" i="11"/>
  <c r="F1272" i="11"/>
  <c r="F413" i="11"/>
  <c r="F1271" i="11"/>
  <c r="F412" i="11"/>
  <c r="F411" i="11"/>
  <c r="F1270" i="11"/>
  <c r="F1269" i="11"/>
  <c r="F1268" i="11"/>
  <c r="F410" i="11"/>
  <c r="F409" i="11"/>
  <c r="F408" i="11"/>
  <c r="F407" i="11"/>
  <c r="F406" i="11"/>
  <c r="F405" i="11"/>
  <c r="F1266" i="11"/>
  <c r="F404" i="11"/>
  <c r="F403" i="11"/>
  <c r="F402" i="11"/>
  <c r="F1264" i="11"/>
  <c r="F1263" i="11"/>
  <c r="F401" i="11"/>
  <c r="F400" i="11"/>
  <c r="F399" i="11"/>
  <c r="F398" i="11"/>
  <c r="F397" i="11"/>
  <c r="F396" i="11"/>
  <c r="F395" i="11"/>
  <c r="F1260" i="11"/>
  <c r="F394" i="11"/>
  <c r="F393" i="11"/>
  <c r="F392" i="11"/>
  <c r="F391" i="11"/>
  <c r="F389" i="11"/>
  <c r="F388" i="11"/>
  <c r="F387" i="11"/>
  <c r="F386" i="11"/>
  <c r="F384" i="11"/>
  <c r="F383" i="11"/>
  <c r="F382" i="11"/>
  <c r="F380" i="11"/>
  <c r="F379" i="11"/>
  <c r="F377" i="11"/>
  <c r="F376" i="11"/>
  <c r="F375" i="11"/>
  <c r="F373" i="11"/>
  <c r="F372" i="11"/>
  <c r="F371" i="11"/>
  <c r="F370" i="11"/>
  <c r="F369" i="11"/>
  <c r="F368" i="11"/>
  <c r="F367" i="11"/>
  <c r="F365" i="11"/>
  <c r="F364" i="11"/>
  <c r="F1249" i="11"/>
  <c r="F363" i="11"/>
  <c r="F361" i="11"/>
  <c r="F360" i="11"/>
  <c r="F359" i="11"/>
  <c r="F1247" i="11"/>
  <c r="F358" i="11"/>
  <c r="F1244" i="11"/>
  <c r="F1237" i="11"/>
  <c r="F352" i="11"/>
  <c r="F1236" i="11"/>
  <c r="F1235" i="11"/>
  <c r="F1233" i="11"/>
  <c r="F348" i="11"/>
  <c r="F1232" i="11"/>
  <c r="F347" i="11"/>
  <c r="F346" i="11"/>
  <c r="F1231" i="11"/>
  <c r="F345" i="11"/>
  <c r="F1229" i="11"/>
  <c r="F344" i="11"/>
  <c r="F343" i="11"/>
  <c r="F342" i="11"/>
  <c r="F341" i="11"/>
  <c r="F1227" i="11"/>
  <c r="F336" i="11"/>
  <c r="F1226" i="11"/>
  <c r="F333" i="11"/>
  <c r="F1225" i="11"/>
  <c r="F330" i="11"/>
  <c r="F323" i="11"/>
  <c r="F1221" i="11"/>
  <c r="F1220" i="11"/>
  <c r="F1219" i="11"/>
  <c r="F1218" i="11"/>
  <c r="F1217" i="11"/>
  <c r="F1216" i="11"/>
  <c r="F1215" i="11"/>
  <c r="F1214" i="11"/>
  <c r="F1213" i="11"/>
  <c r="F1211" i="11"/>
  <c r="F1210" i="11"/>
  <c r="F1209" i="11"/>
  <c r="F1208" i="11"/>
  <c r="F321" i="11"/>
  <c r="F1207" i="11"/>
  <c r="F1206" i="11"/>
  <c r="F1201" i="11"/>
  <c r="F1197" i="11"/>
  <c r="F1196" i="11"/>
  <c r="F312" i="11"/>
  <c r="F310" i="11"/>
  <c r="F1194" i="11"/>
  <c r="F1192" i="11"/>
  <c r="F1191" i="11"/>
  <c r="F1190" i="11"/>
  <c r="F309" i="11"/>
  <c r="F1189" i="11"/>
  <c r="F304" i="11"/>
  <c r="F305" i="11"/>
  <c r="F306" i="11"/>
  <c r="F307" i="11"/>
  <c r="F308" i="11"/>
  <c r="F302" i="11"/>
  <c r="F303" i="11"/>
  <c r="F1188" i="11"/>
  <c r="F301" i="11"/>
  <c r="F1185" i="11"/>
  <c r="F1184" i="11"/>
  <c r="F1183" i="11"/>
  <c r="F1182" i="11"/>
  <c r="F1181" i="11"/>
  <c r="F1180" i="11"/>
  <c r="F1179" i="11"/>
  <c r="F1178" i="11"/>
  <c r="F1176" i="11"/>
  <c r="F1175" i="11"/>
  <c r="F1174" i="11"/>
  <c r="F1173" i="11"/>
  <c r="F1172" i="11"/>
  <c r="F1171" i="11"/>
  <c r="F1170" i="11"/>
  <c r="F1168" i="11"/>
  <c r="F1166" i="11"/>
  <c r="F1165" i="11"/>
  <c r="F1164" i="11"/>
  <c r="F1163" i="11"/>
  <c r="F1162" i="11"/>
  <c r="F1161" i="11"/>
  <c r="F1159" i="11"/>
  <c r="F1158" i="11"/>
  <c r="F1157" i="11"/>
  <c r="F1155" i="11"/>
  <c r="F1154" i="11"/>
  <c r="F299" i="11"/>
  <c r="F298" i="11"/>
  <c r="F297" i="11"/>
  <c r="F1150" i="11"/>
  <c r="F1149" i="11"/>
  <c r="F296" i="11"/>
  <c r="F295" i="11"/>
  <c r="F294" i="11"/>
  <c r="F293" i="11"/>
  <c r="F292" i="11"/>
  <c r="F1147" i="11"/>
  <c r="F291" i="11"/>
  <c r="F290" i="11"/>
  <c r="F289" i="11"/>
  <c r="F288" i="11"/>
  <c r="F287" i="11"/>
  <c r="F286" i="11"/>
  <c r="F1143" i="11"/>
  <c r="F1142" i="11"/>
  <c r="F1141" i="11"/>
  <c r="F1139" i="11"/>
  <c r="F1138" i="11"/>
  <c r="F1136" i="11"/>
  <c r="F285" i="11"/>
  <c r="F284" i="11"/>
  <c r="F1135" i="11"/>
  <c r="F283" i="11"/>
  <c r="F1134" i="11"/>
  <c r="F282" i="11"/>
  <c r="F1133" i="11"/>
  <c r="F1132" i="11"/>
  <c r="F281" i="11"/>
  <c r="F280" i="11"/>
  <c r="F1127" i="11"/>
  <c r="F279" i="11"/>
  <c r="F275" i="11"/>
  <c r="F276" i="11"/>
  <c r="F277" i="11"/>
  <c r="F278" i="11"/>
  <c r="F274" i="11"/>
  <c r="F1117" i="11"/>
  <c r="F1116" i="11"/>
  <c r="F273" i="11"/>
  <c r="F1109" i="11"/>
  <c r="F272" i="11"/>
  <c r="F271" i="11"/>
  <c r="F270" i="11"/>
  <c r="F269" i="11"/>
  <c r="F1094" i="11"/>
  <c r="F1087" i="11"/>
  <c r="F1085" i="11"/>
  <c r="F268" i="11"/>
  <c r="F1060" i="11"/>
  <c r="F266" i="11"/>
  <c r="F267" i="11"/>
  <c r="F1041" i="11"/>
  <c r="F265" i="11"/>
  <c r="F264" i="11"/>
  <c r="F1035" i="11"/>
  <c r="F263" i="11"/>
  <c r="F1029" i="11"/>
  <c r="F261" i="11"/>
  <c r="F1026" i="11"/>
  <c r="F1023" i="11"/>
  <c r="F1015" i="11"/>
  <c r="F1013" i="11"/>
  <c r="F1010" i="11"/>
  <c r="F979" i="11"/>
  <c r="F976" i="11"/>
  <c r="F969" i="11"/>
  <c r="F967" i="11"/>
  <c r="F962" i="11"/>
  <c r="F958" i="11"/>
  <c r="F956" i="11"/>
  <c r="F257" i="11"/>
  <c r="F942" i="11"/>
  <c r="F939" i="11"/>
  <c r="F255" i="11"/>
  <c r="F917" i="11"/>
  <c r="F916" i="11"/>
  <c r="F915" i="11"/>
  <c r="F254" i="11"/>
  <c r="F253" i="11"/>
  <c r="F914" i="11"/>
  <c r="F913" i="11"/>
  <c r="F910" i="11"/>
  <c r="F851" i="11"/>
  <c r="F235" i="11"/>
  <c r="F848" i="11"/>
  <c r="F847" i="11"/>
  <c r="F234" i="11"/>
  <c r="F843" i="11"/>
  <c r="F842" i="11"/>
  <c r="F233" i="11"/>
  <c r="F232" i="11"/>
  <c r="F231" i="11"/>
  <c r="F839" i="11"/>
  <c r="F838" i="11"/>
  <c r="F230" i="11"/>
  <c r="F837" i="11"/>
  <c r="F836" i="11"/>
  <c r="F229" i="11"/>
  <c r="F831" i="11"/>
  <c r="F829" i="11"/>
  <c r="F826" i="11"/>
  <c r="F825" i="11"/>
  <c r="F823" i="11"/>
  <c r="F822" i="11"/>
  <c r="F220" i="11"/>
  <c r="F819" i="11"/>
  <c r="F218" i="11"/>
  <c r="F817" i="11"/>
  <c r="F816" i="11"/>
  <c r="F814" i="11"/>
  <c r="F812" i="11"/>
  <c r="F217" i="11"/>
  <c r="F804" i="11"/>
  <c r="F803" i="11"/>
  <c r="F802" i="11"/>
  <c r="F801" i="11"/>
  <c r="F800" i="11"/>
  <c r="F798" i="11"/>
  <c r="F797" i="11"/>
  <c r="F796" i="11"/>
  <c r="F795" i="11"/>
  <c r="F215" i="11"/>
  <c r="F214" i="11"/>
  <c r="F213" i="11"/>
  <c r="F212" i="11"/>
  <c r="F211" i="11"/>
  <c r="F210" i="11"/>
  <c r="F209" i="11"/>
  <c r="F793" i="11"/>
  <c r="F208" i="11"/>
  <c r="F792" i="11"/>
  <c r="F791" i="11"/>
  <c r="F790" i="11"/>
  <c r="F789" i="11"/>
  <c r="F788" i="11"/>
  <c r="F787" i="11"/>
  <c r="F786" i="11"/>
  <c r="F785" i="11"/>
  <c r="F784" i="11"/>
  <c r="F783" i="11"/>
  <c r="F782" i="11"/>
  <c r="F781" i="11"/>
  <c r="F780" i="11"/>
  <c r="F779" i="11"/>
  <c r="F778" i="11"/>
  <c r="F777" i="11"/>
  <c r="F776" i="11"/>
  <c r="F775" i="11"/>
  <c r="F774" i="11"/>
  <c r="F773" i="11"/>
  <c r="F772" i="11"/>
  <c r="F771" i="11"/>
  <c r="F770" i="11"/>
  <c r="F207" i="11"/>
  <c r="F206" i="11"/>
  <c r="F205" i="11"/>
  <c r="F204" i="11"/>
  <c r="F203" i="11"/>
  <c r="F202" i="11"/>
  <c r="F201" i="11"/>
  <c r="F200" i="11"/>
  <c r="F199" i="11"/>
  <c r="F768" i="11"/>
  <c r="F198" i="11"/>
  <c r="F197" i="11"/>
  <c r="F195" i="11"/>
  <c r="F196" i="11"/>
  <c r="F194" i="11"/>
  <c r="F767" i="11"/>
  <c r="F193" i="11"/>
  <c r="F763" i="11"/>
  <c r="F762" i="11"/>
  <c r="F192" i="11"/>
  <c r="F191" i="11"/>
  <c r="F760" i="11"/>
  <c r="F757" i="11"/>
  <c r="F190" i="11"/>
  <c r="F756" i="11"/>
  <c r="F189" i="11"/>
  <c r="F188" i="11"/>
  <c r="F187" i="11"/>
  <c r="F184" i="11"/>
  <c r="F736" i="11"/>
  <c r="F183" i="11"/>
  <c r="F182" i="11"/>
  <c r="F181" i="11"/>
  <c r="F730" i="11"/>
  <c r="F180" i="11"/>
  <c r="F729" i="11"/>
  <c r="F179" i="11"/>
  <c r="F178" i="11"/>
  <c r="F177" i="11"/>
  <c r="F176" i="11"/>
  <c r="F175" i="11"/>
  <c r="F174" i="11"/>
  <c r="F173" i="11"/>
  <c r="F172" i="11"/>
  <c r="F171" i="11"/>
  <c r="F170" i="11"/>
  <c r="F169" i="11"/>
  <c r="F168" i="11"/>
  <c r="F167" i="11"/>
  <c r="F166" i="11"/>
  <c r="F165" i="11"/>
  <c r="F164" i="11"/>
  <c r="F723" i="11"/>
  <c r="F722" i="11"/>
  <c r="F152" i="11"/>
  <c r="F151" i="11"/>
  <c r="F150" i="11"/>
  <c r="F149" i="11"/>
  <c r="F148" i="11"/>
  <c r="F147" i="11"/>
  <c r="F146" i="11"/>
  <c r="F145" i="11"/>
  <c r="F144" i="11"/>
  <c r="F716" i="11"/>
  <c r="F143" i="11"/>
  <c r="F126" i="11"/>
  <c r="F125" i="11"/>
  <c r="F124" i="11"/>
  <c r="F123" i="11"/>
  <c r="F122" i="11"/>
  <c r="F121" i="11"/>
  <c r="F120" i="11"/>
  <c r="F119" i="11"/>
  <c r="F118" i="11"/>
  <c r="F117" i="11"/>
  <c r="F115" i="11"/>
  <c r="F114" i="11"/>
  <c r="F113" i="11"/>
  <c r="F112" i="11"/>
  <c r="F111" i="11"/>
  <c r="F110" i="11"/>
  <c r="F109" i="11"/>
  <c r="F108" i="11"/>
  <c r="F106" i="11"/>
  <c r="F105" i="11"/>
  <c r="F712" i="11"/>
  <c r="F104" i="11"/>
  <c r="F103" i="11"/>
  <c r="F710" i="11"/>
  <c r="F102" i="11"/>
  <c r="F101" i="11"/>
  <c r="F100" i="11"/>
  <c r="F99" i="11"/>
  <c r="F97" i="11"/>
  <c r="F95" i="11"/>
  <c r="F94" i="11"/>
  <c r="F93" i="11"/>
  <c r="F92" i="11"/>
  <c r="F91" i="11"/>
  <c r="F90" i="11"/>
  <c r="F89" i="11"/>
  <c r="F88" i="11"/>
  <c r="F87" i="11"/>
  <c r="F86" i="11"/>
  <c r="F85" i="11"/>
  <c r="F84" i="11"/>
  <c r="F82" i="11"/>
  <c r="F80" i="11"/>
  <c r="F79" i="11"/>
  <c r="F78" i="11"/>
  <c r="F77" i="11"/>
  <c r="F76" i="11"/>
  <c r="F75" i="11"/>
  <c r="F74" i="11"/>
  <c r="F73" i="11"/>
  <c r="F72" i="11"/>
  <c r="F71" i="11"/>
  <c r="F70" i="11"/>
  <c r="F69" i="11"/>
  <c r="F68" i="11"/>
  <c r="F698" i="11"/>
  <c r="F67" i="11"/>
  <c r="F66" i="11"/>
  <c r="F65" i="11"/>
  <c r="F64" i="11"/>
  <c r="F63" i="11"/>
  <c r="F696" i="11"/>
  <c r="F62" i="11"/>
  <c r="F695" i="11"/>
  <c r="F61" i="11"/>
  <c r="F60" i="11"/>
  <c r="F692" i="11"/>
  <c r="F691" i="11"/>
  <c r="F684" i="11"/>
  <c r="F683" i="11"/>
  <c r="F59" i="11"/>
  <c r="F682" i="11"/>
  <c r="F681" i="11"/>
  <c r="F58" i="11"/>
  <c r="F680" i="11"/>
  <c r="F678" i="11"/>
  <c r="F57" i="11"/>
  <c r="F675" i="11"/>
  <c r="F674" i="11"/>
  <c r="F673" i="11"/>
  <c r="F56" i="11"/>
  <c r="F670" i="11"/>
  <c r="F669" i="11"/>
  <c r="F668" i="11"/>
  <c r="F55" i="11"/>
  <c r="F665" i="11"/>
  <c r="F54" i="11"/>
  <c r="F53" i="11"/>
  <c r="F664" i="11"/>
  <c r="F52" i="11"/>
  <c r="F51" i="11"/>
  <c r="F663" i="11"/>
  <c r="F50" i="11"/>
  <c r="F49" i="11"/>
  <c r="F661" i="11"/>
  <c r="F48" i="11"/>
  <c r="F659" i="11"/>
  <c r="F47" i="11"/>
  <c r="F657" i="11"/>
  <c r="F656" i="11"/>
  <c r="F46" i="11"/>
  <c r="F655" i="11"/>
  <c r="F653" i="11"/>
  <c r="F45" i="11"/>
  <c r="F44" i="11"/>
  <c r="F43" i="11"/>
  <c r="F652" i="11"/>
  <c r="F42" i="11"/>
  <c r="F41" i="11"/>
  <c r="F650" i="11"/>
  <c r="F40" i="11"/>
  <c r="F39" i="11"/>
  <c r="F649" i="11"/>
  <c r="F38" i="11"/>
  <c r="F37" i="11"/>
  <c r="F36" i="11"/>
  <c r="F35" i="11"/>
  <c r="F34" i="11"/>
  <c r="F33" i="11"/>
  <c r="F647" i="11"/>
  <c r="F648" i="11"/>
  <c r="F32" i="11"/>
  <c r="F645" i="11"/>
  <c r="F13" i="11"/>
  <c r="F646" i="11"/>
  <c r="F14" i="11"/>
  <c r="F15" i="11"/>
  <c r="F16" i="11"/>
  <c r="F17" i="11"/>
  <c r="F18" i="11"/>
  <c r="F19" i="11"/>
  <c r="F20" i="11"/>
  <c r="F21" i="11"/>
  <c r="F22" i="11"/>
  <c r="F23" i="11"/>
  <c r="F24" i="11"/>
  <c r="F25" i="11"/>
  <c r="F26" i="11"/>
  <c r="F27" i="11"/>
  <c r="F28" i="11"/>
  <c r="F29" i="11"/>
  <c r="F30" i="11"/>
  <c r="F31" i="11"/>
  <c r="F12" i="11"/>
  <c r="F11" i="11"/>
  <c r="F10" i="11"/>
  <c r="F643" i="11"/>
  <c r="F641" i="11"/>
  <c r="F640" i="11"/>
  <c r="F638" i="11"/>
  <c r="F636" i="11"/>
  <c r="F635" i="11"/>
  <c r="F634" i="11"/>
  <c r="F633" i="11"/>
  <c r="F632" i="11"/>
  <c r="F631" i="11"/>
  <c r="F629" i="11"/>
  <c r="F9" i="11"/>
  <c r="F8" i="11"/>
  <c r="F7" i="11"/>
  <c r="F6" i="11"/>
  <c r="F5" i="11"/>
  <c r="F4" i="11"/>
  <c r="F3" i="11"/>
  <c r="F2" i="11"/>
  <c r="H1727" i="11"/>
  <c r="H1726" i="11"/>
  <c r="H1709" i="11"/>
  <c r="H1708" i="11"/>
  <c r="H1707" i="11"/>
  <c r="H1706" i="11"/>
  <c r="H1701" i="11"/>
  <c r="H1700" i="11"/>
  <c r="H1696" i="11"/>
  <c r="H605" i="11"/>
  <c r="H1692" i="11"/>
  <c r="H1683" i="11"/>
  <c r="H1682" i="11"/>
  <c r="H579" i="11"/>
  <c r="H578" i="11"/>
  <c r="H577" i="11"/>
  <c r="H576" i="11"/>
  <c r="H575" i="11"/>
  <c r="H574" i="11"/>
  <c r="H573" i="11"/>
  <c r="H572" i="11"/>
  <c r="H571" i="11"/>
  <c r="H570" i="11"/>
  <c r="H556" i="11"/>
  <c r="H555" i="11"/>
  <c r="H554" i="11"/>
  <c r="H532" i="11"/>
  <c r="H531" i="11"/>
  <c r="H530" i="11"/>
  <c r="H508" i="11"/>
  <c r="H483" i="11"/>
  <c r="H484" i="11"/>
  <c r="H485" i="11"/>
  <c r="H486" i="11"/>
  <c r="H487" i="11"/>
  <c r="H488" i="11"/>
  <c r="H489" i="11"/>
  <c r="H490" i="11"/>
  <c r="H491" i="11"/>
  <c r="H492" i="11"/>
  <c r="H493" i="11"/>
  <c r="H478" i="11"/>
  <c r="H1285" i="11"/>
  <c r="H417" i="11"/>
  <c r="H416" i="11"/>
  <c r="H390" i="11"/>
  <c r="H385" i="11"/>
  <c r="H381" i="11"/>
  <c r="H378" i="11"/>
  <c r="H374" i="11"/>
  <c r="H366" i="11"/>
  <c r="H357" i="11"/>
  <c r="H356" i="11"/>
  <c r="H355" i="11"/>
  <c r="H354" i="11"/>
  <c r="H353" i="11"/>
  <c r="H351" i="11"/>
  <c r="H350" i="11"/>
  <c r="H349" i="11"/>
  <c r="H340" i="11"/>
  <c r="H339" i="11"/>
  <c r="H338" i="11"/>
  <c r="H337" i="11"/>
  <c r="H335" i="11"/>
  <c r="H334" i="11"/>
  <c r="H332" i="11"/>
  <c r="H331" i="11"/>
  <c r="H329" i="11"/>
  <c r="H328" i="11"/>
  <c r="H327" i="11"/>
  <c r="H326" i="11"/>
  <c r="H325" i="11"/>
  <c r="H324" i="11"/>
  <c r="H322" i="11"/>
  <c r="H319" i="11"/>
  <c r="H316" i="11"/>
  <c r="H315" i="11"/>
  <c r="H313" i="11"/>
  <c r="H262" i="11"/>
  <c r="H259" i="11"/>
  <c r="H252" i="11"/>
  <c r="H251" i="11"/>
  <c r="H250" i="11"/>
  <c r="H249" i="11"/>
  <c r="H248" i="11"/>
  <c r="H247" i="11"/>
  <c r="H246" i="11"/>
  <c r="H245" i="11"/>
  <c r="H912" i="11"/>
  <c r="H244" i="11"/>
  <c r="H243" i="11"/>
  <c r="H242" i="11"/>
  <c r="H241" i="11"/>
  <c r="H240" i="11"/>
  <c r="H239" i="11"/>
  <c r="H238" i="11"/>
  <c r="H237" i="11"/>
  <c r="H228" i="11"/>
  <c r="H227" i="11"/>
  <c r="H226" i="11"/>
  <c r="H225" i="11"/>
  <c r="H224" i="11"/>
  <c r="H223" i="11"/>
  <c r="H222" i="11"/>
  <c r="H221" i="11"/>
  <c r="H821" i="11"/>
  <c r="H219" i="11"/>
  <c r="H216" i="11"/>
  <c r="H186" i="11"/>
  <c r="H185" i="11"/>
  <c r="H739" i="11"/>
  <c r="H738" i="11"/>
  <c r="H163" i="11"/>
  <c r="H162" i="11"/>
  <c r="H161" i="11"/>
  <c r="H160" i="11"/>
  <c r="H159" i="11"/>
  <c r="H158" i="11"/>
  <c r="H157" i="11"/>
  <c r="H156" i="11"/>
  <c r="H155" i="11"/>
  <c r="H154" i="11"/>
  <c r="H153" i="11"/>
  <c r="H142" i="11"/>
  <c r="H141" i="11"/>
  <c r="H140" i="11"/>
  <c r="H139" i="11"/>
  <c r="H138" i="11"/>
  <c r="H137" i="11"/>
  <c r="H136" i="11"/>
  <c r="H135" i="11"/>
  <c r="H134" i="11"/>
  <c r="H133" i="11"/>
  <c r="H132" i="11"/>
  <c r="H131" i="11"/>
  <c r="H130" i="11"/>
  <c r="H129" i="11"/>
  <c r="H128" i="11"/>
  <c r="H127" i="11"/>
  <c r="H116" i="11"/>
  <c r="H107" i="11"/>
  <c r="H98" i="11"/>
  <c r="H96" i="11"/>
  <c r="H83" i="11"/>
  <c r="H81" i="11"/>
  <c r="H617" i="11"/>
  <c r="H615" i="11"/>
  <c r="H616" i="11"/>
  <c r="H1777" i="11"/>
  <c r="H1763" i="11"/>
  <c r="H1762" i="11"/>
  <c r="H1755" i="11"/>
  <c r="H1754" i="11"/>
  <c r="H1752" i="11"/>
  <c r="H1751" i="11"/>
  <c r="H1748" i="11"/>
  <c r="H1740" i="11"/>
  <c r="H1738" i="11"/>
  <c r="H1731" i="11"/>
  <c r="H611" i="11"/>
  <c r="H610" i="11"/>
  <c r="H1717" i="11"/>
  <c r="H1712" i="11"/>
  <c r="H1698" i="11"/>
  <c r="H1695" i="11"/>
  <c r="H1688" i="11"/>
  <c r="H1687" i="11"/>
  <c r="H1686" i="11"/>
  <c r="H1684" i="11"/>
  <c r="H1677" i="11"/>
  <c r="H1676" i="11"/>
  <c r="H1675" i="11"/>
  <c r="H1674" i="11"/>
  <c r="H1673" i="11"/>
  <c r="H1672" i="11"/>
  <c r="H1671" i="11"/>
  <c r="H1670" i="11"/>
  <c r="H1669" i="11"/>
  <c r="H1668" i="11"/>
  <c r="H1667" i="11"/>
  <c r="H1666" i="11"/>
  <c r="H1665" i="11"/>
  <c r="H589" i="11"/>
  <c r="H588" i="11"/>
  <c r="H1664" i="11"/>
  <c r="H587" i="11"/>
  <c r="H1663" i="11"/>
  <c r="H586" i="11"/>
  <c r="H585" i="11"/>
  <c r="H584" i="11"/>
  <c r="H583" i="11"/>
  <c r="H1662" i="11"/>
  <c r="H1659" i="11"/>
  <c r="H1658" i="11"/>
  <c r="H1657" i="11"/>
  <c r="H1656" i="11"/>
  <c r="H1655" i="11"/>
  <c r="H1654" i="11"/>
  <c r="H1653" i="11"/>
  <c r="H1652" i="11"/>
  <c r="H551" i="11"/>
  <c r="H539" i="11"/>
  <c r="H538" i="11"/>
  <c r="H537" i="11"/>
  <c r="H1630" i="11"/>
  <c r="H1625" i="11"/>
  <c r="H1624" i="11"/>
  <c r="H1623" i="11"/>
  <c r="H1622" i="11"/>
  <c r="H1621" i="11"/>
  <c r="H521" i="11"/>
  <c r="H1620" i="11"/>
  <c r="H1618" i="11"/>
  <c r="H1614" i="11"/>
  <c r="H1613" i="11"/>
  <c r="H1612" i="11"/>
  <c r="H1610" i="11"/>
  <c r="H1607" i="11"/>
  <c r="H1606" i="11"/>
  <c r="H1605" i="11"/>
  <c r="H1604" i="11"/>
  <c r="H519" i="11"/>
  <c r="H1603" i="11"/>
  <c r="H1601" i="11"/>
  <c r="H1600" i="11"/>
  <c r="H1599" i="11"/>
  <c r="H1598" i="11"/>
  <c r="H1596" i="11"/>
  <c r="H1595" i="11"/>
  <c r="H1593" i="11"/>
  <c r="H1592" i="11"/>
  <c r="H1591" i="11"/>
  <c r="H1589" i="11"/>
  <c r="H1586" i="11"/>
  <c r="H1585" i="11"/>
  <c r="H1584" i="11"/>
  <c r="H1583" i="11"/>
  <c r="H1582" i="11"/>
  <c r="H1580" i="11"/>
  <c r="H1578" i="11"/>
  <c r="H1575" i="11"/>
  <c r="H1573" i="11"/>
  <c r="H1572" i="11"/>
  <c r="H1570" i="11"/>
  <c r="H1569" i="11"/>
  <c r="H1566" i="11"/>
  <c r="H1563" i="11"/>
  <c r="H1562" i="11"/>
  <c r="H1559" i="11"/>
  <c r="H1557" i="11"/>
  <c r="H1554" i="11"/>
  <c r="H1553" i="11"/>
  <c r="H1548" i="11"/>
  <c r="H1547" i="11"/>
  <c r="H1545" i="11"/>
  <c r="H1542" i="11"/>
  <c r="H1541" i="11"/>
  <c r="H1540" i="11"/>
  <c r="H1539" i="11"/>
  <c r="H1538" i="11"/>
  <c r="H1537" i="11"/>
  <c r="H1536" i="11"/>
  <c r="H1535" i="11"/>
  <c r="H1532" i="11"/>
  <c r="H1531" i="11"/>
  <c r="H1526" i="11"/>
  <c r="H1525" i="11"/>
  <c r="H1524" i="11"/>
  <c r="H1522" i="11"/>
  <c r="H1517" i="11"/>
  <c r="H1516" i="11"/>
  <c r="H1515" i="11"/>
  <c r="H1513" i="11"/>
  <c r="H1512" i="11"/>
  <c r="H1509" i="11"/>
  <c r="H1508" i="11"/>
  <c r="H1506" i="11"/>
  <c r="H1504" i="11"/>
  <c r="H1495" i="11"/>
  <c r="H1485" i="11"/>
  <c r="H1482" i="11"/>
  <c r="H1481" i="11"/>
  <c r="H1480" i="11"/>
  <c r="H1479" i="11"/>
  <c r="H1465" i="11"/>
  <c r="H1464" i="11"/>
  <c r="H1461" i="11"/>
  <c r="H1460" i="11"/>
  <c r="H1457" i="11"/>
  <c r="H1452" i="11"/>
  <c r="H1451" i="11"/>
  <c r="H1446" i="11"/>
  <c r="H1445" i="11"/>
  <c r="H1444" i="11"/>
  <c r="H1442" i="11"/>
  <c r="H1440" i="11"/>
  <c r="H1439" i="11"/>
  <c r="H1437" i="11"/>
  <c r="H1434" i="11"/>
  <c r="H1432" i="11"/>
  <c r="H1430" i="11"/>
  <c r="H1429" i="11"/>
  <c r="H1428" i="11"/>
  <c r="H1426" i="11"/>
  <c r="H1425" i="11"/>
  <c r="H1422" i="11"/>
  <c r="H1420" i="11"/>
  <c r="H1419" i="11"/>
  <c r="H1418" i="11"/>
  <c r="H1417" i="11"/>
  <c r="H1416" i="11"/>
  <c r="H1415" i="11"/>
  <c r="H1413" i="11"/>
  <c r="H1412" i="11"/>
  <c r="H1410" i="11"/>
  <c r="H1409" i="11"/>
  <c r="H1408" i="11"/>
  <c r="H1407" i="11"/>
  <c r="H1406" i="11"/>
  <c r="H1404" i="11"/>
  <c r="H1403" i="11"/>
  <c r="H1401" i="11"/>
  <c r="H1399" i="11"/>
  <c r="H1395" i="11"/>
  <c r="H1394" i="11"/>
  <c r="H1390" i="11"/>
  <c r="H1386" i="11"/>
  <c r="H1384" i="11"/>
  <c r="H1383" i="11"/>
  <c r="H1378" i="11"/>
  <c r="H1373" i="11"/>
  <c r="H1367" i="11"/>
  <c r="H1364" i="11"/>
  <c r="H1359" i="11"/>
  <c r="H1358" i="11"/>
  <c r="H1350" i="11"/>
  <c r="H1348" i="11"/>
  <c r="H1347" i="11"/>
  <c r="H1346" i="11"/>
  <c r="H1345" i="11"/>
  <c r="H1344" i="11"/>
  <c r="H1343" i="11"/>
  <c r="H1342" i="11"/>
  <c r="H1341" i="11"/>
  <c r="H1340" i="11"/>
  <c r="H1339" i="11"/>
  <c r="H1338" i="11"/>
  <c r="H1337" i="11"/>
  <c r="H1335" i="11"/>
  <c r="H1334" i="11"/>
  <c r="H459" i="11"/>
  <c r="H1332" i="11"/>
  <c r="H1331" i="11"/>
  <c r="H457" i="11"/>
  <c r="H1329" i="11"/>
  <c r="H1327" i="11"/>
  <c r="H1326" i="11"/>
  <c r="H1325" i="11"/>
  <c r="H1323" i="11"/>
  <c r="H1318" i="11"/>
  <c r="H1316" i="11"/>
  <c r="H1315" i="11"/>
  <c r="H1313" i="11"/>
  <c r="H439" i="11"/>
  <c r="H1308" i="11"/>
  <c r="H432" i="11"/>
  <c r="H433" i="11"/>
  <c r="H1306" i="11"/>
  <c r="H425" i="11"/>
  <c r="H1304" i="11"/>
  <c r="H1302" i="11"/>
  <c r="H1300" i="11"/>
  <c r="H1299" i="11"/>
  <c r="H1298" i="11"/>
  <c r="H1297" i="11"/>
  <c r="H1294" i="11"/>
  <c r="H1293" i="11"/>
  <c r="H1292" i="11"/>
  <c r="H1291" i="11"/>
  <c r="H1289" i="11"/>
  <c r="H1288" i="11"/>
  <c r="H424" i="11"/>
  <c r="H1281" i="11"/>
  <c r="H1280" i="11"/>
  <c r="H1278" i="11"/>
  <c r="H1267" i="11"/>
  <c r="H1265" i="11"/>
  <c r="H1262" i="11"/>
  <c r="H1261" i="11"/>
  <c r="H1259" i="11"/>
  <c r="H1258" i="11"/>
  <c r="H1257" i="11"/>
  <c r="H1256" i="11"/>
  <c r="H1255" i="11"/>
  <c r="H1254" i="11"/>
  <c r="H1253" i="11"/>
  <c r="H1252" i="11"/>
  <c r="H1251" i="11"/>
  <c r="H1250" i="11"/>
  <c r="H1248" i="11"/>
  <c r="H362" i="11"/>
  <c r="H1246" i="11"/>
  <c r="H1245" i="11"/>
  <c r="H1243" i="11"/>
  <c r="H1242" i="11"/>
  <c r="H1241" i="11"/>
  <c r="H1240" i="11"/>
  <c r="H1239" i="11"/>
  <c r="H1238" i="11"/>
  <c r="H1234" i="11"/>
  <c r="H1230" i="11"/>
  <c r="H1228" i="11"/>
  <c r="H1224" i="11"/>
  <c r="H1223" i="11"/>
  <c r="H1222" i="11"/>
  <c r="H1212" i="11"/>
  <c r="H320" i="11"/>
  <c r="H318" i="11"/>
  <c r="H317" i="11"/>
  <c r="H1205" i="11"/>
  <c r="H1204" i="11"/>
  <c r="H1203" i="11"/>
  <c r="H1202" i="11"/>
  <c r="H1200" i="11"/>
  <c r="H1199" i="11"/>
  <c r="H1198" i="11"/>
  <c r="H314" i="11"/>
  <c r="H311" i="11"/>
  <c r="H1195" i="11"/>
  <c r="H1193" i="11"/>
  <c r="H1187" i="11"/>
  <c r="H1186" i="11"/>
  <c r="H300" i="11"/>
  <c r="H1177" i="11"/>
  <c r="H1169" i="11"/>
  <c r="H1167" i="11"/>
  <c r="H1160" i="11"/>
  <c r="H1156" i="11"/>
  <c r="H1153" i="11"/>
  <c r="H1152" i="11"/>
  <c r="H1151" i="11"/>
  <c r="H1148" i="11"/>
  <c r="H1146" i="11"/>
  <c r="H1145" i="11"/>
  <c r="H1144" i="11"/>
  <c r="H1140" i="11"/>
  <c r="H1137" i="11"/>
  <c r="H1131" i="11"/>
  <c r="H1130" i="11"/>
  <c r="H1129" i="11"/>
  <c r="H1128" i="11"/>
  <c r="H1126" i="11"/>
  <c r="H1125" i="11"/>
  <c r="H1124" i="11"/>
  <c r="H1123" i="11"/>
  <c r="H1122" i="11"/>
  <c r="H1121" i="11"/>
  <c r="H1120" i="11"/>
  <c r="H1119" i="11"/>
  <c r="H1118" i="11"/>
  <c r="H1115" i="11"/>
  <c r="H1114" i="11"/>
  <c r="H1113" i="11"/>
  <c r="H1112" i="11"/>
  <c r="H1111" i="11"/>
  <c r="H1110" i="11"/>
  <c r="H1108" i="11"/>
  <c r="H1107" i="11"/>
  <c r="H1106" i="11"/>
  <c r="H1105" i="11"/>
  <c r="H1104" i="11"/>
  <c r="H1103" i="11"/>
  <c r="H1102" i="11"/>
  <c r="H1101" i="11"/>
  <c r="H1100" i="11"/>
  <c r="H1099" i="11"/>
  <c r="H1098" i="11"/>
  <c r="H1097" i="11"/>
  <c r="H1096" i="11"/>
  <c r="H1095" i="11"/>
  <c r="H1093" i="11"/>
  <c r="H1092" i="11"/>
  <c r="H1091" i="11"/>
  <c r="H1090" i="11"/>
  <c r="H1089" i="11"/>
  <c r="H1088" i="11"/>
  <c r="H1086" i="11"/>
  <c r="H1062" i="11"/>
  <c r="H1063" i="11"/>
  <c r="H1064" i="11"/>
  <c r="H1065" i="11"/>
  <c r="H1066" i="11"/>
  <c r="H1067" i="11"/>
  <c r="H1068" i="11"/>
  <c r="H1069" i="11"/>
  <c r="H1070" i="11"/>
  <c r="H1071" i="11"/>
  <c r="H1072" i="11"/>
  <c r="H1073" i="11"/>
  <c r="H1074" i="11"/>
  <c r="H1075" i="11"/>
  <c r="H1076" i="11"/>
  <c r="H1077" i="11"/>
  <c r="H1078" i="11"/>
  <c r="H1079" i="11"/>
  <c r="H1080" i="11"/>
  <c r="H1081" i="11"/>
  <c r="H1082" i="11"/>
  <c r="H1083" i="11"/>
  <c r="H1084" i="11"/>
  <c r="H1061" i="11"/>
  <c r="H1059" i="11"/>
  <c r="H1058" i="11"/>
  <c r="H1057" i="11"/>
  <c r="H1056" i="11"/>
  <c r="H1055" i="11"/>
  <c r="H1054" i="11"/>
  <c r="H1053" i="11"/>
  <c r="H1052" i="11"/>
  <c r="H1051" i="11"/>
  <c r="H1050" i="11"/>
  <c r="H1047" i="11"/>
  <c r="H1048" i="11"/>
  <c r="H1049" i="11"/>
  <c r="H1042" i="11"/>
  <c r="H1043" i="11"/>
  <c r="H1044" i="11"/>
  <c r="H1045" i="11"/>
  <c r="H1046" i="11"/>
  <c r="H1040" i="11"/>
  <c r="H1039" i="11"/>
  <c r="H1038" i="11"/>
  <c r="H1037" i="11"/>
  <c r="H1036" i="11"/>
  <c r="H1034" i="11"/>
  <c r="H1033" i="11"/>
  <c r="H1032" i="11"/>
  <c r="H1031" i="11"/>
  <c r="H1030" i="11"/>
  <c r="H1028" i="11"/>
  <c r="H1027" i="11"/>
  <c r="H1025" i="11"/>
  <c r="H1024" i="11"/>
  <c r="H1022" i="11"/>
  <c r="H1021" i="11"/>
  <c r="H1020" i="11"/>
  <c r="H1019" i="11"/>
  <c r="H1018" i="11"/>
  <c r="H1017" i="11"/>
  <c r="H1016" i="11"/>
  <c r="H1014" i="11"/>
  <c r="H1012" i="11"/>
  <c r="H1011" i="11"/>
  <c r="H1009" i="11"/>
  <c r="H1008" i="11"/>
  <c r="H1007" i="11"/>
  <c r="H1006" i="11"/>
  <c r="H1005" i="11"/>
  <c r="H1004" i="11"/>
  <c r="H1003" i="11"/>
  <c r="H1002" i="11"/>
  <c r="H1001" i="11"/>
  <c r="H1000" i="11"/>
  <c r="H999" i="11"/>
  <c r="H998" i="11"/>
  <c r="H997" i="11"/>
  <c r="H996" i="11"/>
  <c r="H995" i="11"/>
  <c r="H994" i="11"/>
  <c r="H993" i="11"/>
  <c r="H992" i="11"/>
  <c r="H991" i="11"/>
  <c r="H990" i="11"/>
  <c r="H989" i="11"/>
  <c r="H988" i="11"/>
  <c r="H987" i="11"/>
  <c r="H986" i="11"/>
  <c r="H985" i="11"/>
  <c r="H984" i="11"/>
  <c r="H983" i="11"/>
  <c r="H260" i="11"/>
  <c r="H982" i="11"/>
  <c r="H981" i="11"/>
  <c r="H980" i="11"/>
  <c r="H977" i="11"/>
  <c r="H978" i="11"/>
  <c r="H975" i="11"/>
  <c r="H974" i="11"/>
  <c r="H973" i="11"/>
  <c r="H972" i="11"/>
  <c r="H971" i="11"/>
  <c r="H970" i="11"/>
  <c r="H968" i="11"/>
  <c r="H966" i="11"/>
  <c r="H965" i="11"/>
  <c r="H964" i="11"/>
  <c r="H963" i="11"/>
  <c r="H961" i="11"/>
  <c r="H960" i="11"/>
  <c r="H959" i="11"/>
  <c r="H957" i="11"/>
  <c r="H955" i="11"/>
  <c r="H954" i="11"/>
  <c r="H953" i="11"/>
  <c r="H952" i="11"/>
  <c r="H951" i="11"/>
  <c r="H950" i="11"/>
  <c r="H258" i="11"/>
  <c r="H949" i="11"/>
  <c r="H948" i="11"/>
  <c r="H947" i="11"/>
  <c r="H946" i="11"/>
  <c r="H945" i="11"/>
  <c r="H944" i="11"/>
  <c r="H943" i="11"/>
  <c r="H941" i="11"/>
  <c r="H940" i="11"/>
  <c r="H937" i="11"/>
  <c r="H938" i="11"/>
  <c r="H935" i="11"/>
  <c r="H936" i="11"/>
  <c r="H256" i="11"/>
  <c r="H934" i="11"/>
  <c r="H929" i="11"/>
  <c r="H930" i="11"/>
  <c r="H931" i="11"/>
  <c r="H932" i="11"/>
  <c r="H933" i="11"/>
  <c r="H928" i="11"/>
  <c r="H927" i="11"/>
  <c r="H926" i="11"/>
  <c r="H925" i="11"/>
  <c r="H924" i="11"/>
  <c r="H923" i="11"/>
  <c r="H922" i="11"/>
  <c r="H921" i="11"/>
  <c r="H920" i="11"/>
  <c r="H919" i="11"/>
  <c r="H918" i="11"/>
  <c r="H911" i="11"/>
  <c r="H909" i="11"/>
  <c r="H908" i="11"/>
  <c r="H907" i="11"/>
  <c r="H906" i="11"/>
  <c r="H905" i="11"/>
  <c r="H904" i="11"/>
  <c r="H903" i="11"/>
  <c r="H902" i="11"/>
  <c r="H901" i="11"/>
  <c r="H900" i="11"/>
  <c r="H891" i="11"/>
  <c r="H892" i="11"/>
  <c r="H893" i="11"/>
  <c r="H894" i="11"/>
  <c r="H895" i="11"/>
  <c r="H896" i="11"/>
  <c r="H897" i="11"/>
  <c r="H898" i="11"/>
  <c r="H899" i="11"/>
  <c r="H890" i="11"/>
  <c r="H889" i="11"/>
  <c r="H888" i="11"/>
  <c r="H887" i="11"/>
  <c r="H886" i="11"/>
  <c r="H885" i="11"/>
  <c r="H878" i="11"/>
  <c r="H879" i="11"/>
  <c r="H880" i="11"/>
  <c r="H881" i="11"/>
  <c r="H236" i="11"/>
  <c r="H882" i="11"/>
  <c r="H883" i="11"/>
  <c r="H884" i="11"/>
  <c r="H874" i="11"/>
  <c r="H875" i="11"/>
  <c r="H876" i="11"/>
  <c r="H877" i="11"/>
  <c r="H873" i="11"/>
  <c r="H855" i="11"/>
  <c r="H856" i="11"/>
  <c r="H857" i="11"/>
  <c r="H858" i="11"/>
  <c r="H859" i="11"/>
  <c r="H860" i="11"/>
  <c r="H861" i="11"/>
  <c r="H862" i="11"/>
  <c r="H863" i="11"/>
  <c r="H864" i="11"/>
  <c r="H865" i="11"/>
  <c r="H866" i="11"/>
  <c r="H867" i="11"/>
  <c r="H868" i="11"/>
  <c r="H869" i="11"/>
  <c r="H870" i="11"/>
  <c r="H871" i="11"/>
  <c r="H872" i="11"/>
  <c r="H854" i="11"/>
  <c r="H853" i="11"/>
  <c r="H852" i="11"/>
  <c r="H850" i="11"/>
  <c r="H849" i="11"/>
  <c r="H846" i="11"/>
  <c r="H845" i="11"/>
  <c r="H844" i="11"/>
  <c r="H841" i="11"/>
  <c r="H840" i="11"/>
  <c r="H835" i="11"/>
  <c r="H834" i="11"/>
  <c r="H833" i="11"/>
  <c r="H832" i="11"/>
  <c r="H830" i="11"/>
  <c r="H828" i="11"/>
  <c r="H827" i="11"/>
  <c r="H824" i="11"/>
  <c r="H820" i="11"/>
  <c r="H818" i="11"/>
  <c r="H815" i="11"/>
  <c r="H813" i="11"/>
  <c r="H811" i="11"/>
  <c r="H810" i="11"/>
  <c r="H809" i="11"/>
  <c r="H808" i="11"/>
  <c r="H807" i="11"/>
  <c r="H806" i="11"/>
  <c r="H805" i="11"/>
  <c r="H799" i="11"/>
  <c r="H794" i="11"/>
  <c r="H769" i="11"/>
  <c r="H766" i="11"/>
  <c r="H765" i="11"/>
  <c r="H764" i="11"/>
  <c r="H761" i="11"/>
  <c r="H759" i="11"/>
  <c r="H758" i="11"/>
  <c r="H755" i="11"/>
  <c r="H754" i="11"/>
  <c r="H753" i="11"/>
  <c r="H752" i="11"/>
  <c r="H751" i="11"/>
  <c r="H750" i="11"/>
  <c r="H749" i="11"/>
  <c r="H748" i="11"/>
  <c r="H747" i="11"/>
  <c r="H746" i="11"/>
  <c r="H745" i="11"/>
  <c r="H744" i="11"/>
  <c r="H743" i="11"/>
  <c r="H742" i="11"/>
  <c r="H741" i="11"/>
  <c r="H740" i="11"/>
  <c r="H737" i="11"/>
  <c r="H735" i="11"/>
  <c r="H734" i="11"/>
  <c r="H733" i="11"/>
  <c r="H732" i="11"/>
  <c r="H731" i="11"/>
  <c r="H728" i="11"/>
  <c r="H727" i="11"/>
  <c r="H726" i="11"/>
  <c r="H725" i="11"/>
  <c r="H724" i="11"/>
  <c r="H721" i="11"/>
  <c r="H720" i="11"/>
  <c r="H719" i="11"/>
  <c r="H718" i="11"/>
  <c r="H717" i="11"/>
  <c r="H715" i="11"/>
  <c r="H714" i="11"/>
  <c r="H713" i="11"/>
  <c r="H711" i="11"/>
  <c r="H709" i="11"/>
  <c r="H708" i="11"/>
  <c r="H707" i="11"/>
  <c r="H706" i="11"/>
  <c r="H705" i="11"/>
  <c r="H704" i="11"/>
  <c r="H703" i="11"/>
  <c r="H702" i="11"/>
  <c r="H701" i="11"/>
  <c r="H700" i="11"/>
  <c r="H699" i="11"/>
  <c r="H697" i="11"/>
  <c r="H694" i="11"/>
  <c r="H693" i="11"/>
  <c r="H685" i="11"/>
  <c r="H686" i="11"/>
  <c r="H687" i="11"/>
  <c r="H688" i="11"/>
  <c r="H689" i="11"/>
  <c r="H690" i="11"/>
  <c r="H679" i="11"/>
  <c r="H677" i="11"/>
  <c r="H676" i="11"/>
  <c r="H672" i="11"/>
  <c r="H671" i="11"/>
  <c r="H667" i="11"/>
  <c r="H666" i="11"/>
  <c r="H662" i="11"/>
  <c r="H660" i="11"/>
  <c r="H658" i="11"/>
  <c r="H654" i="11"/>
  <c r="H651" i="11"/>
  <c r="H644" i="11"/>
  <c r="H642" i="11"/>
  <c r="H639" i="11"/>
  <c r="H637" i="11"/>
  <c r="H630" i="11"/>
  <c r="H628" i="11"/>
  <c r="H627" i="11"/>
  <c r="H626" i="11"/>
  <c r="H625" i="11"/>
  <c r="H624" i="11"/>
  <c r="H623" i="11"/>
  <c r="H622" i="11"/>
  <c r="H621" i="11"/>
  <c r="H620" i="11"/>
  <c r="H619" i="11"/>
  <c r="H618" i="11"/>
  <c r="H1779" i="11"/>
  <c r="H1778" i="11"/>
  <c r="H614" i="11"/>
  <c r="H1776" i="11"/>
  <c r="H1775" i="11"/>
  <c r="H1774" i="11"/>
  <c r="H1773" i="11"/>
  <c r="H1772" i="11"/>
  <c r="H1771" i="11"/>
  <c r="H1770" i="11"/>
  <c r="H1769" i="11"/>
  <c r="H1768" i="11"/>
  <c r="H1767" i="11"/>
  <c r="H1766" i="11"/>
  <c r="H1765" i="11"/>
  <c r="H1764" i="11"/>
  <c r="H1761" i="11"/>
  <c r="H1760" i="11"/>
  <c r="H1759" i="11"/>
  <c r="H1758" i="11"/>
  <c r="H1757" i="11"/>
  <c r="H1756" i="11"/>
  <c r="H1753" i="11"/>
  <c r="H1750" i="11"/>
  <c r="H1749" i="11"/>
  <c r="H1747" i="11"/>
  <c r="H1746" i="11"/>
  <c r="H613" i="11"/>
  <c r="H612" i="11"/>
  <c r="H1745" i="11"/>
  <c r="H1744" i="11"/>
  <c r="H1743" i="11"/>
  <c r="H1742" i="11"/>
  <c r="H1741" i="11"/>
  <c r="H1739" i="11"/>
  <c r="H1737" i="11"/>
  <c r="H1736" i="11"/>
  <c r="H1735" i="11"/>
  <c r="H1734" i="11"/>
  <c r="H1733" i="11"/>
  <c r="H1732" i="11"/>
  <c r="H1730" i="11"/>
  <c r="H1729" i="11"/>
  <c r="H1728" i="11"/>
  <c r="H1725" i="11"/>
  <c r="H1724" i="11"/>
  <c r="H1718" i="11"/>
  <c r="H1719" i="11"/>
  <c r="H1720" i="11"/>
  <c r="H1721" i="11"/>
  <c r="H1722" i="11"/>
  <c r="H1723" i="11"/>
  <c r="H1716" i="11"/>
  <c r="H1715" i="11"/>
  <c r="H609" i="11"/>
  <c r="H1714" i="11"/>
  <c r="H1713" i="11"/>
  <c r="H1711" i="11"/>
  <c r="H1710" i="11"/>
  <c r="H608" i="11"/>
  <c r="H607" i="11"/>
  <c r="H1705" i="11"/>
  <c r="H1704" i="11"/>
  <c r="H1703" i="11"/>
  <c r="H1702" i="11"/>
  <c r="H1699" i="11"/>
  <c r="H1697" i="11"/>
  <c r="H606" i="11"/>
  <c r="H1694" i="11"/>
  <c r="H1693" i="11"/>
  <c r="H1689" i="11"/>
  <c r="H1690" i="11"/>
  <c r="H1691" i="11"/>
  <c r="H601" i="11"/>
  <c r="H602" i="11"/>
  <c r="H603" i="11"/>
  <c r="H604" i="11"/>
  <c r="H600" i="11"/>
  <c r="H599" i="11"/>
  <c r="H1685" i="11"/>
  <c r="H598" i="11"/>
  <c r="H597" i="11"/>
  <c r="H596" i="11"/>
  <c r="H595" i="11"/>
  <c r="H594" i="11"/>
  <c r="H593" i="11"/>
  <c r="H592" i="11"/>
  <c r="H591" i="11"/>
  <c r="H1681" i="11"/>
  <c r="H1680" i="11"/>
  <c r="H1679" i="11"/>
  <c r="H590" i="11"/>
  <c r="H1678" i="11"/>
  <c r="H1661" i="11"/>
  <c r="H582" i="11"/>
  <c r="H581" i="11"/>
  <c r="H580" i="11"/>
  <c r="H1660" i="11"/>
  <c r="H569" i="11"/>
  <c r="H568" i="11"/>
  <c r="H567" i="11"/>
  <c r="H566" i="11"/>
  <c r="H565" i="11"/>
  <c r="H564" i="11"/>
  <c r="H563" i="11"/>
  <c r="H562" i="11"/>
  <c r="H561" i="11"/>
  <c r="H560" i="11"/>
  <c r="H559" i="11"/>
  <c r="H558" i="11"/>
  <c r="H557" i="11"/>
  <c r="H1651" i="11"/>
  <c r="H553" i="11"/>
  <c r="H552" i="11"/>
  <c r="H550" i="11"/>
  <c r="H549" i="11"/>
  <c r="H548" i="11"/>
  <c r="H1650" i="11"/>
  <c r="H547" i="11"/>
  <c r="H546" i="11"/>
  <c r="H545" i="11"/>
  <c r="H544" i="11"/>
  <c r="H1649" i="11"/>
  <c r="H543" i="11"/>
  <c r="H542" i="11"/>
  <c r="H541" i="11"/>
  <c r="H1648" i="11"/>
  <c r="H540" i="11"/>
  <c r="H1647" i="11"/>
  <c r="H1646" i="11"/>
  <c r="H1645" i="11"/>
  <c r="H1644" i="11"/>
  <c r="H1643" i="11"/>
  <c r="H1642" i="11"/>
  <c r="H1641" i="11"/>
  <c r="H1640" i="11"/>
  <c r="H1639" i="11"/>
  <c r="H536" i="11"/>
  <c r="H1638" i="11"/>
  <c r="H535" i="11"/>
  <c r="H534" i="11"/>
  <c r="H533" i="11"/>
  <c r="H529" i="11"/>
  <c r="H528" i="11"/>
  <c r="H1637" i="11"/>
  <c r="H1636" i="11"/>
  <c r="H527" i="11"/>
  <c r="H1635" i="11"/>
  <c r="H1634" i="11"/>
  <c r="H1633" i="11"/>
  <c r="H526" i="11"/>
  <c r="H525" i="11"/>
  <c r="H524" i="11"/>
  <c r="H523" i="11"/>
  <c r="H1632" i="11"/>
  <c r="H1631" i="11"/>
  <c r="H1629" i="11"/>
  <c r="H522" i="11"/>
  <c r="H1628" i="11"/>
  <c r="H1627" i="11"/>
  <c r="H1626" i="11"/>
  <c r="H1619" i="11"/>
  <c r="H1617" i="11"/>
  <c r="H520" i="11"/>
  <c r="H1616" i="11"/>
  <c r="H1615" i="11"/>
  <c r="H1611" i="11"/>
  <c r="H1609" i="11"/>
  <c r="H1608" i="11"/>
  <c r="H1602" i="11"/>
  <c r="H518" i="11"/>
  <c r="H1597" i="11"/>
  <c r="H517" i="11"/>
  <c r="H1594" i="11"/>
  <c r="H516" i="11"/>
  <c r="H1590" i="11"/>
  <c r="H515" i="11"/>
  <c r="H1588" i="11"/>
  <c r="H1587" i="11"/>
  <c r="H514" i="11"/>
  <c r="H513" i="11"/>
  <c r="H1581" i="11"/>
  <c r="H512" i="11"/>
  <c r="H511" i="11"/>
  <c r="H510" i="11"/>
  <c r="H1579" i="11"/>
  <c r="H509" i="11"/>
  <c r="H1577" i="11"/>
  <c r="H1576" i="11"/>
  <c r="H1574" i="11"/>
  <c r="H1571" i="11"/>
  <c r="H1568" i="11"/>
  <c r="H1567" i="11"/>
  <c r="H1565" i="11"/>
  <c r="H1564" i="11"/>
  <c r="H1561" i="11"/>
  <c r="H1560" i="11"/>
  <c r="H1558" i="11"/>
  <c r="H1556" i="11"/>
  <c r="H1555" i="11"/>
  <c r="H1552" i="11"/>
  <c r="H1551" i="11"/>
  <c r="H1550" i="11"/>
  <c r="H1549" i="11"/>
  <c r="H1546" i="11"/>
  <c r="H1544" i="11"/>
  <c r="H1543" i="11"/>
  <c r="H507" i="11"/>
  <c r="H1534" i="11"/>
  <c r="H1533" i="11"/>
  <c r="H1530" i="11"/>
  <c r="H1529" i="11"/>
  <c r="H506" i="11"/>
  <c r="H1528" i="11"/>
  <c r="H1527" i="11"/>
  <c r="H1523" i="11"/>
  <c r="H1521" i="11"/>
  <c r="H1520" i="11"/>
  <c r="H505" i="11"/>
  <c r="H1519" i="11"/>
  <c r="H1518" i="11"/>
  <c r="H1514" i="11"/>
  <c r="H504" i="11"/>
  <c r="H503" i="11"/>
  <c r="H502" i="11"/>
  <c r="H501" i="11"/>
  <c r="H1511" i="11"/>
  <c r="H1510" i="11"/>
  <c r="H1507" i="11"/>
  <c r="H1505" i="11"/>
  <c r="H1503" i="11"/>
  <c r="H1502" i="11"/>
  <c r="H1501" i="11"/>
  <c r="H1500" i="11"/>
  <c r="H1499" i="11"/>
  <c r="H1498" i="11"/>
  <c r="H1497" i="11"/>
  <c r="H500" i="11"/>
  <c r="H1496" i="11"/>
  <c r="H1494" i="11"/>
  <c r="H1493" i="11"/>
  <c r="H1492" i="11"/>
  <c r="H1491" i="11"/>
  <c r="H1490" i="11"/>
  <c r="H1489" i="11"/>
  <c r="H1488" i="11"/>
  <c r="H1487" i="11"/>
  <c r="H1486" i="11"/>
  <c r="H1484" i="11"/>
  <c r="H1483" i="11"/>
  <c r="H1478" i="11"/>
  <c r="H1477" i="11"/>
  <c r="H1476" i="11"/>
  <c r="H1475" i="11"/>
  <c r="H1474" i="11"/>
  <c r="H1473" i="11"/>
  <c r="H1472" i="11"/>
  <c r="H1471" i="11"/>
  <c r="H1470" i="11"/>
  <c r="H1469" i="11"/>
  <c r="H1468" i="11"/>
  <c r="H499" i="11"/>
  <c r="H498" i="11"/>
  <c r="H497" i="11"/>
  <c r="H1467" i="11"/>
  <c r="H496" i="11"/>
  <c r="H495" i="11"/>
  <c r="H1466" i="11"/>
  <c r="H494" i="11"/>
  <c r="H1463" i="11"/>
  <c r="H1462" i="11"/>
  <c r="H1459" i="11"/>
  <c r="H1458" i="11"/>
  <c r="H1456" i="11"/>
  <c r="H1455" i="11"/>
  <c r="H1454" i="11"/>
  <c r="H1453" i="11"/>
  <c r="H481" i="11"/>
  <c r="H482" i="11"/>
  <c r="H1450" i="11"/>
  <c r="H1449" i="11"/>
  <c r="H479" i="11"/>
  <c r="H480" i="11"/>
  <c r="H1448" i="11"/>
  <c r="H1447" i="11"/>
  <c r="H1443" i="11"/>
  <c r="H1441" i="11"/>
  <c r="H1438" i="11"/>
  <c r="H1436" i="11"/>
  <c r="H1435" i="11"/>
  <c r="H1433" i="11"/>
  <c r="H1431" i="11"/>
  <c r="H1427" i="11"/>
  <c r="H1424" i="11"/>
  <c r="H1423" i="11"/>
  <c r="H1421" i="11"/>
  <c r="H1414" i="11"/>
  <c r="H1411" i="11"/>
  <c r="H1405" i="11"/>
  <c r="H477" i="11"/>
  <c r="H1402" i="11"/>
  <c r="H476" i="11"/>
  <c r="H1400" i="11"/>
  <c r="H475" i="11"/>
  <c r="H1398" i="11"/>
  <c r="H1397" i="11"/>
  <c r="H474" i="11"/>
  <c r="H473" i="11"/>
  <c r="H1396" i="11"/>
  <c r="H1393" i="11"/>
  <c r="H1392" i="11"/>
  <c r="H1391" i="11"/>
  <c r="H472" i="11"/>
  <c r="H1389" i="11"/>
  <c r="H471" i="11"/>
  <c r="H1388" i="11"/>
  <c r="H470" i="11"/>
  <c r="H1387" i="11"/>
  <c r="H1385" i="11"/>
  <c r="H1382" i="11"/>
  <c r="H1381" i="11"/>
  <c r="H1380" i="11"/>
  <c r="H1379" i="11"/>
  <c r="H1377" i="11"/>
  <c r="H1376" i="11"/>
  <c r="H1375" i="11"/>
  <c r="H469" i="11"/>
  <c r="H1374" i="11"/>
  <c r="H1372" i="11"/>
  <c r="H468" i="11"/>
  <c r="H1370" i="11"/>
  <c r="H1371" i="11"/>
  <c r="H1369" i="11"/>
  <c r="H1368" i="11"/>
  <c r="H1366" i="11"/>
  <c r="H1365" i="11"/>
  <c r="H1363" i="11"/>
  <c r="H1362" i="11"/>
  <c r="H1361" i="11"/>
  <c r="H1360" i="11"/>
  <c r="H1357" i="11"/>
  <c r="H1356" i="11"/>
  <c r="H1355" i="11"/>
  <c r="H1354" i="11"/>
  <c r="H1353" i="11"/>
  <c r="H1352" i="11"/>
  <c r="H1351" i="11"/>
  <c r="H467" i="11"/>
  <c r="H1349" i="11"/>
  <c r="H466" i="11"/>
  <c r="H465" i="11"/>
  <c r="H464" i="11"/>
  <c r="H463" i="11"/>
  <c r="H462" i="11"/>
  <c r="H461" i="11"/>
  <c r="H1336" i="11"/>
  <c r="H460" i="11"/>
  <c r="H1333" i="11"/>
  <c r="H458" i="11"/>
  <c r="H1330" i="11"/>
  <c r="H1328" i="11"/>
  <c r="H456" i="11"/>
  <c r="H455" i="11"/>
  <c r="H454" i="11"/>
  <c r="H1324" i="11"/>
  <c r="H453" i="11"/>
  <c r="H445" i="11"/>
  <c r="H446" i="11"/>
  <c r="H447" i="11"/>
  <c r="H448" i="11"/>
  <c r="H449" i="11"/>
  <c r="H1320" i="11"/>
  <c r="H1321" i="11"/>
  <c r="H450" i="11"/>
  <c r="H451" i="11"/>
  <c r="H452" i="11"/>
  <c r="H1322" i="11"/>
  <c r="H1319" i="11"/>
  <c r="H1317" i="11"/>
  <c r="H444" i="11"/>
  <c r="H443" i="11"/>
  <c r="H442" i="11"/>
  <c r="H441" i="11"/>
  <c r="H1314" i="11"/>
  <c r="H440" i="11"/>
  <c r="H1312" i="11"/>
  <c r="H438" i="11"/>
  <c r="H1311" i="11"/>
  <c r="H1310" i="11"/>
  <c r="H1309" i="11"/>
  <c r="H437" i="11"/>
  <c r="H436" i="11"/>
  <c r="H435" i="11"/>
  <c r="H434" i="11"/>
  <c r="H431" i="11"/>
  <c r="H430" i="11"/>
  <c r="H1307" i="11"/>
  <c r="H429" i="11"/>
  <c r="H428" i="11"/>
  <c r="H427" i="11"/>
  <c r="H426" i="11"/>
  <c r="H1305" i="11"/>
  <c r="H1303" i="11"/>
  <c r="H1301" i="11"/>
  <c r="H1296" i="11"/>
  <c r="H1295" i="11"/>
  <c r="H1290" i="11"/>
  <c r="H1287" i="11"/>
  <c r="H1286" i="11"/>
  <c r="H1284" i="11"/>
  <c r="H1283" i="11"/>
  <c r="H1282" i="11"/>
  <c r="H423" i="11"/>
  <c r="H422" i="11"/>
  <c r="H1279" i="11"/>
  <c r="H421" i="11"/>
  <c r="H1277" i="11"/>
  <c r="H1276" i="11"/>
  <c r="H420" i="11"/>
  <c r="H419" i="11"/>
  <c r="H1275" i="11"/>
  <c r="H418" i="11"/>
  <c r="H415" i="11"/>
  <c r="H1274" i="11"/>
  <c r="H1273" i="11"/>
  <c r="H414" i="11"/>
  <c r="H1272" i="11"/>
  <c r="H413" i="11"/>
  <c r="H1271" i="11"/>
  <c r="H412" i="11"/>
  <c r="H411" i="11"/>
  <c r="H1270" i="11"/>
  <c r="H1269" i="11"/>
  <c r="H1268" i="11"/>
  <c r="H410" i="11"/>
  <c r="H409" i="11"/>
  <c r="H408" i="11"/>
  <c r="H407" i="11"/>
  <c r="H406" i="11"/>
  <c r="H405" i="11"/>
  <c r="H1266" i="11"/>
  <c r="H404" i="11"/>
  <c r="H403" i="11"/>
  <c r="H402" i="11"/>
  <c r="H1264" i="11"/>
  <c r="H1263" i="11"/>
  <c r="H401" i="11"/>
  <c r="H400" i="11"/>
  <c r="H399" i="11"/>
  <c r="H398" i="11"/>
  <c r="H397" i="11"/>
  <c r="H396" i="11"/>
  <c r="H395" i="11"/>
  <c r="H1260" i="11"/>
  <c r="H394" i="11"/>
  <c r="H393" i="11"/>
  <c r="H392" i="11"/>
  <c r="H391" i="11"/>
  <c r="H389" i="11"/>
  <c r="H388" i="11"/>
  <c r="H387" i="11"/>
  <c r="H386" i="11"/>
  <c r="H384" i="11"/>
  <c r="H383" i="11"/>
  <c r="H382" i="11"/>
  <c r="H380" i="11"/>
  <c r="H379" i="11"/>
  <c r="H377" i="11"/>
  <c r="H376" i="11"/>
  <c r="H375" i="11"/>
  <c r="H373" i="11"/>
  <c r="H372" i="11"/>
  <c r="H371" i="11"/>
  <c r="H370" i="11"/>
  <c r="H369" i="11"/>
  <c r="H368" i="11"/>
  <c r="H367" i="11"/>
  <c r="H365" i="11"/>
  <c r="H364" i="11"/>
  <c r="H1249" i="11"/>
  <c r="H363" i="11"/>
  <c r="H361" i="11"/>
  <c r="H360" i="11"/>
  <c r="H359" i="11"/>
  <c r="H1247" i="11"/>
  <c r="H358" i="11"/>
  <c r="H1244" i="11"/>
  <c r="H1237" i="11"/>
  <c r="H352" i="11"/>
  <c r="H1236" i="11"/>
  <c r="H1235" i="11"/>
  <c r="H1233" i="11"/>
  <c r="H348" i="11"/>
  <c r="H1232" i="11"/>
  <c r="H347" i="11"/>
  <c r="H346" i="11"/>
  <c r="H1231" i="11"/>
  <c r="H345" i="11"/>
  <c r="H1229" i="11"/>
  <c r="H344" i="11"/>
  <c r="H343" i="11"/>
  <c r="H342" i="11"/>
  <c r="H341" i="11"/>
  <c r="H1227" i="11"/>
  <c r="H336" i="11"/>
  <c r="H1226" i="11"/>
  <c r="H333" i="11"/>
  <c r="H1225" i="11"/>
  <c r="H330" i="11"/>
  <c r="H323" i="11"/>
  <c r="H1221" i="11"/>
  <c r="H1220" i="11"/>
  <c r="H1219" i="11"/>
  <c r="H1218" i="11"/>
  <c r="H1217" i="11"/>
  <c r="H1216" i="11"/>
  <c r="H1215" i="11"/>
  <c r="H1214" i="11"/>
  <c r="H1213" i="11"/>
  <c r="H1211" i="11"/>
  <c r="H1210" i="11"/>
  <c r="H1209" i="11"/>
  <c r="H1208" i="11"/>
  <c r="H321" i="11"/>
  <c r="H1207" i="11"/>
  <c r="H1206" i="11"/>
  <c r="H1201" i="11"/>
  <c r="H1197" i="11"/>
  <c r="H1196" i="11"/>
  <c r="H312" i="11"/>
  <c r="H310" i="11"/>
  <c r="H1194" i="11"/>
  <c r="H1192" i="11"/>
  <c r="H1191" i="11"/>
  <c r="H1190" i="11"/>
  <c r="H309" i="11"/>
  <c r="H1189" i="11"/>
  <c r="H304" i="11"/>
  <c r="H305" i="11"/>
  <c r="H306" i="11"/>
  <c r="H307" i="11"/>
  <c r="H308" i="11"/>
  <c r="H302" i="11"/>
  <c r="H303" i="11"/>
  <c r="H1188" i="11"/>
  <c r="H301" i="11"/>
  <c r="H1185" i="11"/>
  <c r="H1184" i="11"/>
  <c r="H1183" i="11"/>
  <c r="H1182" i="11"/>
  <c r="H1181" i="11"/>
  <c r="H1180" i="11"/>
  <c r="H1179" i="11"/>
  <c r="H1178" i="11"/>
  <c r="H1176" i="11"/>
  <c r="H1175" i="11"/>
  <c r="H1174" i="11"/>
  <c r="H1173" i="11"/>
  <c r="H1172" i="11"/>
  <c r="H1171" i="11"/>
  <c r="H1170" i="11"/>
  <c r="H1168" i="11"/>
  <c r="H1166" i="11"/>
  <c r="H1165" i="11"/>
  <c r="H1164" i="11"/>
  <c r="H1163" i="11"/>
  <c r="H1162" i="11"/>
  <c r="H1161" i="11"/>
  <c r="H1159" i="11"/>
  <c r="H1158" i="11"/>
  <c r="H1157" i="11"/>
  <c r="H1155" i="11"/>
  <c r="H1154" i="11"/>
  <c r="H299" i="11"/>
  <c r="H298" i="11"/>
  <c r="H297" i="11"/>
  <c r="H1150" i="11"/>
  <c r="H1149" i="11"/>
  <c r="H296" i="11"/>
  <c r="H295" i="11"/>
  <c r="H294" i="11"/>
  <c r="H293" i="11"/>
  <c r="H292" i="11"/>
  <c r="H1147" i="11"/>
  <c r="H291" i="11"/>
  <c r="H290" i="11"/>
  <c r="H289" i="11"/>
  <c r="H288" i="11"/>
  <c r="H287" i="11"/>
  <c r="H286" i="11"/>
  <c r="H1143" i="11"/>
  <c r="H1142" i="11"/>
  <c r="H1141" i="11"/>
  <c r="H1139" i="11"/>
  <c r="H1138" i="11"/>
  <c r="H1136" i="11"/>
  <c r="H285" i="11"/>
  <c r="H284" i="11"/>
  <c r="H1135" i="11"/>
  <c r="H283" i="11"/>
  <c r="H1134" i="11"/>
  <c r="H282" i="11"/>
  <c r="H1133" i="11"/>
  <c r="H1132" i="11"/>
  <c r="H281" i="11"/>
  <c r="H280" i="11"/>
  <c r="H1127" i="11"/>
  <c r="H279" i="11"/>
  <c r="H275" i="11"/>
  <c r="H276" i="11"/>
  <c r="H277" i="11"/>
  <c r="H278" i="11"/>
  <c r="H274" i="11"/>
  <c r="H1117" i="11"/>
  <c r="H1116" i="11"/>
  <c r="H273" i="11"/>
  <c r="H1109" i="11"/>
  <c r="H272" i="11"/>
  <c r="H271" i="11"/>
  <c r="H270" i="11"/>
  <c r="H269" i="11"/>
  <c r="H1094" i="11"/>
  <c r="H1087" i="11"/>
  <c r="H1085" i="11"/>
  <c r="H268" i="11"/>
  <c r="H1060" i="11"/>
  <c r="H266" i="11"/>
  <c r="H267" i="11"/>
  <c r="H1041" i="11"/>
  <c r="H265" i="11"/>
  <c r="H264" i="11"/>
  <c r="H1035" i="11"/>
  <c r="H263" i="11"/>
  <c r="H1029" i="11"/>
  <c r="H261" i="11"/>
  <c r="H1026" i="11"/>
  <c r="H1023" i="11"/>
  <c r="H1015" i="11"/>
  <c r="H1013" i="11"/>
  <c r="H1010" i="11"/>
  <c r="H979" i="11"/>
  <c r="H976" i="11"/>
  <c r="H969" i="11"/>
  <c r="H967" i="11"/>
  <c r="H962" i="11"/>
  <c r="H958" i="11"/>
  <c r="H956" i="11"/>
  <c r="H257" i="11"/>
  <c r="H942" i="11"/>
  <c r="H939" i="11"/>
  <c r="H255" i="11"/>
  <c r="H917" i="11"/>
  <c r="H916" i="11"/>
  <c r="H915" i="11"/>
  <c r="H254" i="11"/>
  <c r="H253" i="11"/>
  <c r="H914" i="11"/>
  <c r="H913" i="11"/>
  <c r="H910" i="11"/>
  <c r="H851" i="11"/>
  <c r="H235" i="11"/>
  <c r="H848" i="11"/>
  <c r="H847" i="11"/>
  <c r="H234" i="11"/>
  <c r="H843" i="11"/>
  <c r="H842" i="11"/>
  <c r="H233" i="11"/>
  <c r="H232" i="11"/>
  <c r="H231" i="11"/>
  <c r="H839" i="11"/>
  <c r="H838" i="11"/>
  <c r="H230" i="11"/>
  <c r="H837" i="11"/>
  <c r="H836" i="11"/>
  <c r="H229" i="11"/>
  <c r="H831" i="11"/>
  <c r="H829" i="11"/>
  <c r="H826" i="11"/>
  <c r="H825" i="11"/>
  <c r="H823" i="11"/>
  <c r="H822" i="11"/>
  <c r="H220" i="11"/>
  <c r="H819" i="11"/>
  <c r="H218" i="11"/>
  <c r="H817" i="11"/>
  <c r="H816" i="11"/>
  <c r="H814" i="11"/>
  <c r="H812" i="11"/>
  <c r="H217" i="11"/>
  <c r="H804" i="11"/>
  <c r="H803" i="11"/>
  <c r="H802" i="11"/>
  <c r="H801" i="11"/>
  <c r="H800" i="11"/>
  <c r="H798" i="11"/>
  <c r="H797" i="11"/>
  <c r="H796" i="11"/>
  <c r="H795" i="11"/>
  <c r="H215" i="11"/>
  <c r="H214" i="11"/>
  <c r="H213" i="11"/>
  <c r="H212" i="11"/>
  <c r="H211" i="11"/>
  <c r="H210" i="11"/>
  <c r="H209" i="11"/>
  <c r="H793" i="11"/>
  <c r="H208" i="11"/>
  <c r="H792" i="11"/>
  <c r="H791" i="11"/>
  <c r="H790" i="11"/>
  <c r="H789" i="11"/>
  <c r="H788" i="11"/>
  <c r="H787" i="11"/>
  <c r="H786" i="11"/>
  <c r="H785" i="11"/>
  <c r="H784" i="11"/>
  <c r="H783" i="11"/>
  <c r="H782" i="11"/>
  <c r="H781" i="11"/>
  <c r="H780" i="11"/>
  <c r="H779" i="11"/>
  <c r="H778" i="11"/>
  <c r="H777" i="11"/>
  <c r="H776" i="11"/>
  <c r="H775" i="11"/>
  <c r="H774" i="11"/>
  <c r="H773" i="11"/>
  <c r="H772" i="11"/>
  <c r="H771" i="11"/>
  <c r="H770" i="11"/>
  <c r="H207" i="11"/>
  <c r="H206" i="11"/>
  <c r="H205" i="11"/>
  <c r="H204" i="11"/>
  <c r="H203" i="11"/>
  <c r="H202" i="11"/>
  <c r="H201" i="11"/>
  <c r="H200" i="11"/>
  <c r="H199" i="11"/>
  <c r="H768" i="11"/>
  <c r="H198" i="11"/>
  <c r="H197" i="11"/>
  <c r="H195" i="11"/>
  <c r="H196" i="11"/>
  <c r="H194" i="11"/>
  <c r="H767" i="11"/>
  <c r="H193" i="11"/>
  <c r="H763" i="11"/>
  <c r="H762" i="11"/>
  <c r="H192" i="11"/>
  <c r="H191" i="11"/>
  <c r="H760" i="11"/>
  <c r="H757" i="11"/>
  <c r="H190" i="11"/>
  <c r="H756" i="11"/>
  <c r="H189" i="11"/>
  <c r="H188" i="11"/>
  <c r="H187" i="11"/>
  <c r="H184" i="11"/>
  <c r="H736" i="11"/>
  <c r="H183" i="11"/>
  <c r="H182" i="11"/>
  <c r="H181" i="11"/>
  <c r="H730" i="11"/>
  <c r="H180" i="11"/>
  <c r="H729" i="11"/>
  <c r="H179" i="11"/>
  <c r="H178" i="11"/>
  <c r="H177" i="11"/>
  <c r="H176" i="11"/>
  <c r="H175" i="11"/>
  <c r="H174" i="11"/>
  <c r="H173" i="11"/>
  <c r="H172" i="11"/>
  <c r="H171" i="11"/>
  <c r="H170" i="11"/>
  <c r="H169" i="11"/>
  <c r="H168" i="11"/>
  <c r="H167" i="11"/>
  <c r="H166" i="11"/>
  <c r="H165" i="11"/>
  <c r="H164" i="11"/>
  <c r="H723" i="11"/>
  <c r="H722" i="11"/>
  <c r="H152" i="11"/>
  <c r="H151" i="11"/>
  <c r="H150" i="11"/>
  <c r="H149" i="11"/>
  <c r="H148" i="11"/>
  <c r="H147" i="11"/>
  <c r="H146" i="11"/>
  <c r="H145" i="11"/>
  <c r="H144" i="11"/>
  <c r="H716" i="11"/>
  <c r="H143" i="11"/>
  <c r="H126" i="11"/>
  <c r="H125" i="11"/>
  <c r="H124" i="11"/>
  <c r="H123" i="11"/>
  <c r="H122" i="11"/>
  <c r="H121" i="11"/>
  <c r="H120" i="11"/>
  <c r="H119" i="11"/>
  <c r="H118" i="11"/>
  <c r="H117" i="11"/>
  <c r="H115" i="11"/>
  <c r="H114" i="11"/>
  <c r="H113" i="11"/>
  <c r="H112" i="11"/>
  <c r="H111" i="11"/>
  <c r="H110" i="11"/>
  <c r="H109" i="11"/>
  <c r="H108" i="11"/>
  <c r="H106" i="11"/>
  <c r="H105" i="11"/>
  <c r="H712" i="11"/>
  <c r="H104" i="11"/>
  <c r="H103" i="11"/>
  <c r="H710" i="11"/>
  <c r="H102" i="11"/>
  <c r="H101" i="11"/>
  <c r="H100" i="11"/>
  <c r="H99" i="11"/>
  <c r="H97" i="11"/>
  <c r="H95" i="11"/>
  <c r="H94" i="11"/>
  <c r="H93" i="11"/>
  <c r="H92" i="11"/>
  <c r="H91" i="11"/>
  <c r="H90" i="11"/>
  <c r="H89" i="11"/>
  <c r="H88" i="11"/>
  <c r="H87" i="11"/>
  <c r="H86" i="11"/>
  <c r="H85" i="11"/>
  <c r="H84" i="11"/>
  <c r="H82" i="11"/>
  <c r="H80" i="11"/>
  <c r="H79" i="11"/>
  <c r="H78" i="11"/>
  <c r="H77" i="11"/>
  <c r="H76" i="11"/>
  <c r="H75" i="11"/>
  <c r="H74" i="11"/>
  <c r="H73" i="11"/>
  <c r="H72" i="11"/>
  <c r="H71" i="11"/>
  <c r="H70" i="11"/>
  <c r="H69" i="11"/>
  <c r="H68" i="11"/>
  <c r="H698" i="11"/>
  <c r="H67" i="11"/>
  <c r="H66" i="11"/>
  <c r="H65" i="11"/>
  <c r="H64" i="11"/>
  <c r="H63" i="11"/>
  <c r="H696" i="11"/>
  <c r="H62" i="11"/>
  <c r="H695" i="11"/>
  <c r="H61" i="11"/>
  <c r="H60" i="11"/>
  <c r="H692" i="11"/>
  <c r="H691" i="11"/>
  <c r="H684" i="11"/>
  <c r="H683" i="11"/>
  <c r="H59" i="11"/>
  <c r="H682" i="11"/>
  <c r="H681" i="11"/>
  <c r="H58" i="11"/>
  <c r="H680" i="11"/>
  <c r="H678" i="11"/>
  <c r="H57" i="11"/>
  <c r="H675" i="11"/>
  <c r="H674" i="11"/>
  <c r="H673" i="11"/>
  <c r="H56" i="11"/>
  <c r="H670" i="11"/>
  <c r="H669" i="11"/>
  <c r="H668" i="11"/>
  <c r="H55" i="11"/>
  <c r="H665" i="11"/>
  <c r="H54" i="11"/>
  <c r="H53" i="11"/>
  <c r="H664" i="11"/>
  <c r="H52" i="11"/>
  <c r="H51" i="11"/>
  <c r="H663" i="11"/>
  <c r="H50" i="11"/>
  <c r="H49" i="11"/>
  <c r="H661" i="11"/>
  <c r="H48" i="11"/>
  <c r="H659" i="11"/>
  <c r="H47" i="11"/>
  <c r="H657" i="11"/>
  <c r="H656" i="11"/>
  <c r="H46" i="11"/>
  <c r="H655" i="11"/>
  <c r="H653" i="11"/>
  <c r="H45" i="11"/>
  <c r="H44" i="11"/>
  <c r="H43" i="11"/>
  <c r="H652" i="11"/>
  <c r="H42" i="11"/>
  <c r="H41" i="11"/>
  <c r="H650" i="11"/>
  <c r="H40" i="11"/>
  <c r="H39" i="11"/>
  <c r="H649" i="11"/>
  <c r="H38" i="11"/>
  <c r="H37" i="11"/>
  <c r="H36" i="11"/>
  <c r="H35" i="11"/>
  <c r="H34" i="11"/>
  <c r="H33" i="11"/>
  <c r="H647" i="11"/>
  <c r="H648" i="11"/>
  <c r="H32" i="11"/>
  <c r="H645" i="11"/>
  <c r="H13" i="11"/>
  <c r="H646" i="11"/>
  <c r="H14" i="11"/>
  <c r="H15" i="11"/>
  <c r="H16" i="11"/>
  <c r="H17" i="11"/>
  <c r="H18" i="11"/>
  <c r="H19" i="11"/>
  <c r="H20" i="11"/>
  <c r="H21" i="11"/>
  <c r="H22" i="11"/>
  <c r="H23" i="11"/>
  <c r="H24" i="11"/>
  <c r="H25" i="11"/>
  <c r="H26" i="11"/>
  <c r="H27" i="11"/>
  <c r="H28" i="11"/>
  <c r="H29" i="11"/>
  <c r="H30" i="11"/>
  <c r="H31" i="11"/>
  <c r="H12" i="11"/>
  <c r="H11" i="11"/>
  <c r="H10" i="11"/>
  <c r="H643" i="11"/>
  <c r="H641" i="11"/>
  <c r="H640" i="11"/>
  <c r="H638" i="11"/>
  <c r="H636" i="11"/>
  <c r="H635" i="11"/>
  <c r="H634" i="11"/>
  <c r="H633" i="11"/>
  <c r="H632" i="11"/>
  <c r="H631" i="11"/>
  <c r="H629" i="11"/>
  <c r="H9" i="11"/>
  <c r="H8" i="11"/>
  <c r="H7" i="11"/>
  <c r="H6" i="11"/>
  <c r="H5" i="11"/>
  <c r="H4" i="11"/>
  <c r="H3" i="11"/>
  <c r="H2" i="11"/>
  <c r="L1727" i="11"/>
  <c r="L1726" i="11"/>
  <c r="L1709" i="11"/>
  <c r="L1708" i="11"/>
  <c r="L1707" i="11"/>
  <c r="L1706" i="11"/>
  <c r="L1701" i="11"/>
  <c r="L1700" i="11"/>
  <c r="L1696" i="11"/>
  <c r="L605" i="11"/>
  <c r="L1692" i="11"/>
  <c r="L1683" i="11"/>
  <c r="L1682" i="11"/>
  <c r="L579" i="11"/>
  <c r="L578" i="11"/>
  <c r="L577" i="11"/>
  <c r="L576" i="11"/>
  <c r="L575" i="11"/>
  <c r="L574" i="11"/>
  <c r="L573" i="11"/>
  <c r="L572" i="11"/>
  <c r="L571" i="11"/>
  <c r="L570" i="11"/>
  <c r="L556" i="11"/>
  <c r="L555" i="11"/>
  <c r="L554" i="11"/>
  <c r="L532" i="11"/>
  <c r="L531" i="11"/>
  <c r="L530" i="11"/>
  <c r="L508" i="11"/>
  <c r="L483" i="11"/>
  <c r="L484" i="11"/>
  <c r="L485" i="11"/>
  <c r="L486" i="11"/>
  <c r="L487" i="11"/>
  <c r="L488" i="11"/>
  <c r="L489" i="11"/>
  <c r="L490" i="11"/>
  <c r="L491" i="11"/>
  <c r="L492" i="11"/>
  <c r="L493" i="11"/>
  <c r="L478" i="11"/>
  <c r="L1285" i="11"/>
  <c r="L417" i="11"/>
  <c r="L416" i="11"/>
  <c r="L390" i="11"/>
  <c r="L385" i="11"/>
  <c r="L381" i="11"/>
  <c r="L378" i="11"/>
  <c r="L374" i="11"/>
  <c r="L366" i="11"/>
  <c r="L357" i="11"/>
  <c r="L356" i="11"/>
  <c r="L355" i="11"/>
  <c r="L354" i="11"/>
  <c r="L353" i="11"/>
  <c r="L351" i="11"/>
  <c r="L350" i="11"/>
  <c r="L349" i="11"/>
  <c r="L340" i="11"/>
  <c r="L339" i="11"/>
  <c r="L338" i="11"/>
  <c r="L337" i="11"/>
  <c r="L335" i="11"/>
  <c r="L334" i="11"/>
  <c r="L332" i="11"/>
  <c r="L331" i="11"/>
  <c r="L329" i="11"/>
  <c r="L328" i="11"/>
  <c r="L327" i="11"/>
  <c r="L326" i="11"/>
  <c r="L325" i="11"/>
  <c r="L324" i="11"/>
  <c r="L322" i="11"/>
  <c r="L319" i="11"/>
  <c r="L316" i="11"/>
  <c r="L315" i="11"/>
  <c r="L313" i="11"/>
  <c r="L262" i="11"/>
  <c r="L259" i="11"/>
  <c r="L252" i="11"/>
  <c r="L251" i="11"/>
  <c r="L250" i="11"/>
  <c r="L249" i="11"/>
  <c r="L248" i="11"/>
  <c r="L247" i="11"/>
  <c r="L246" i="11"/>
  <c r="L245" i="11"/>
  <c r="L912" i="11"/>
  <c r="L244" i="11"/>
  <c r="L243" i="11"/>
  <c r="L242" i="11"/>
  <c r="L241" i="11"/>
  <c r="L240" i="11"/>
  <c r="L239" i="11"/>
  <c r="L238" i="11"/>
  <c r="L237" i="11"/>
  <c r="L228" i="11"/>
  <c r="L227" i="11"/>
  <c r="L226" i="11"/>
  <c r="L225" i="11"/>
  <c r="L224" i="11"/>
  <c r="L223" i="11"/>
  <c r="L222" i="11"/>
  <c r="L221" i="11"/>
  <c r="L821" i="11"/>
  <c r="L219" i="11"/>
  <c r="L216" i="11"/>
  <c r="L186" i="11"/>
  <c r="L185" i="11"/>
  <c r="L739" i="11"/>
  <c r="L738" i="11"/>
  <c r="L163" i="11"/>
  <c r="L162" i="11"/>
  <c r="L161" i="11"/>
  <c r="L160" i="11"/>
  <c r="L159" i="11"/>
  <c r="L158" i="11"/>
  <c r="L157" i="11"/>
  <c r="L156" i="11"/>
  <c r="L155" i="11"/>
  <c r="L154" i="11"/>
  <c r="L153" i="11"/>
  <c r="L142" i="11"/>
  <c r="L141" i="11"/>
  <c r="L140" i="11"/>
  <c r="L139" i="11"/>
  <c r="L138" i="11"/>
  <c r="L137" i="11"/>
  <c r="L136" i="11"/>
  <c r="L135" i="11"/>
  <c r="L134" i="11"/>
  <c r="L133" i="11"/>
  <c r="L132" i="11"/>
  <c r="L131" i="11"/>
  <c r="L130" i="11"/>
  <c r="L129" i="11"/>
  <c r="L128" i="11"/>
  <c r="L127" i="11"/>
  <c r="L116" i="11"/>
  <c r="L107" i="11"/>
  <c r="L98" i="11"/>
  <c r="L96" i="11"/>
  <c r="L83" i="11"/>
  <c r="L81" i="11"/>
  <c r="L617" i="11"/>
  <c r="L615" i="11"/>
  <c r="L616" i="11"/>
  <c r="L1777" i="11"/>
  <c r="L1763" i="11"/>
  <c r="L1762" i="11"/>
  <c r="L1755" i="11"/>
  <c r="L1754" i="11"/>
  <c r="L1752" i="11"/>
  <c r="L1751" i="11"/>
  <c r="L1748" i="11"/>
  <c r="L1740" i="11"/>
  <c r="L1738" i="11"/>
  <c r="L1731" i="11"/>
  <c r="L611" i="11"/>
  <c r="L610" i="11"/>
  <c r="L1717" i="11"/>
  <c r="L1712" i="11"/>
  <c r="L1698" i="11"/>
  <c r="L1695" i="11"/>
  <c r="L1688" i="11"/>
  <c r="L1687" i="11"/>
  <c r="L1686" i="11"/>
  <c r="L1684" i="11"/>
  <c r="L1677" i="11"/>
  <c r="L1676" i="11"/>
  <c r="L1675" i="11"/>
  <c r="L1674" i="11"/>
  <c r="L1673" i="11"/>
  <c r="L1672" i="11"/>
  <c r="L1671" i="11"/>
  <c r="L1670" i="11"/>
  <c r="L1669" i="11"/>
  <c r="L1668" i="11"/>
  <c r="L1667" i="11"/>
  <c r="L1666" i="11"/>
  <c r="L1665" i="11"/>
  <c r="L589" i="11"/>
  <c r="L588" i="11"/>
  <c r="L1664" i="11"/>
  <c r="L587" i="11"/>
  <c r="L1663" i="11"/>
  <c r="L586" i="11"/>
  <c r="L585" i="11"/>
  <c r="L584" i="11"/>
  <c r="L583" i="11"/>
  <c r="L1662" i="11"/>
  <c r="L1659" i="11"/>
  <c r="L1658" i="11"/>
  <c r="L1657" i="11"/>
  <c r="L1656" i="11"/>
  <c r="L1655" i="11"/>
  <c r="L1654" i="11"/>
  <c r="L1653" i="11"/>
  <c r="L1652" i="11"/>
  <c r="L551" i="11"/>
  <c r="L539" i="11"/>
  <c r="L538" i="11"/>
  <c r="L537" i="11"/>
  <c r="L1630" i="11"/>
  <c r="L1625" i="11"/>
  <c r="L1624" i="11"/>
  <c r="L1623" i="11"/>
  <c r="L1622" i="11"/>
  <c r="L1621" i="11"/>
  <c r="L521" i="11"/>
  <c r="L1620" i="11"/>
  <c r="L1618" i="11"/>
  <c r="L1614" i="11"/>
  <c r="L1613" i="11"/>
  <c r="L1612" i="11"/>
  <c r="L1610" i="11"/>
  <c r="L1607" i="11"/>
  <c r="L1606" i="11"/>
  <c r="L1605" i="11"/>
  <c r="L1604" i="11"/>
  <c r="L519" i="11"/>
  <c r="L1603" i="11"/>
  <c r="L1601" i="11"/>
  <c r="L1600" i="11"/>
  <c r="L1599" i="11"/>
  <c r="L1598" i="11"/>
  <c r="L1596" i="11"/>
  <c r="L1595" i="11"/>
  <c r="L1593" i="11"/>
  <c r="L1592" i="11"/>
  <c r="L1591" i="11"/>
  <c r="L1589" i="11"/>
  <c r="L1586" i="11"/>
  <c r="L1585" i="11"/>
  <c r="L1584" i="11"/>
  <c r="L1583" i="11"/>
  <c r="L1582" i="11"/>
  <c r="L1580" i="11"/>
  <c r="L1578" i="11"/>
  <c r="L1575" i="11"/>
  <c r="L1573" i="11"/>
  <c r="L1572" i="11"/>
  <c r="L1570" i="11"/>
  <c r="L1569" i="11"/>
  <c r="L1566" i="11"/>
  <c r="L1563" i="11"/>
  <c r="L1562" i="11"/>
  <c r="L1559" i="11"/>
  <c r="L1557" i="11"/>
  <c r="L1554" i="11"/>
  <c r="L1553" i="11"/>
  <c r="L1548" i="11"/>
  <c r="L1547" i="11"/>
  <c r="L1545" i="11"/>
  <c r="L1542" i="11"/>
  <c r="L1541" i="11"/>
  <c r="L1540" i="11"/>
  <c r="L1539" i="11"/>
  <c r="L1538" i="11"/>
  <c r="L1537" i="11"/>
  <c r="L1536" i="11"/>
  <c r="L1535" i="11"/>
  <c r="L1532" i="11"/>
  <c r="L1531" i="11"/>
  <c r="L1526" i="11"/>
  <c r="L1525" i="11"/>
  <c r="L1524" i="11"/>
  <c r="L1522" i="11"/>
  <c r="L1517" i="11"/>
  <c r="L1516" i="11"/>
  <c r="L1515" i="11"/>
  <c r="L1513" i="11"/>
  <c r="L1512" i="11"/>
  <c r="L1509" i="11"/>
  <c r="L1508" i="11"/>
  <c r="L1506" i="11"/>
  <c r="L1504" i="11"/>
  <c r="L1495" i="11"/>
  <c r="L1485" i="11"/>
  <c r="L1482" i="11"/>
  <c r="L1481" i="11"/>
  <c r="L1480" i="11"/>
  <c r="L1479" i="11"/>
  <c r="L1465" i="11"/>
  <c r="L1464" i="11"/>
  <c r="L1461" i="11"/>
  <c r="L1460" i="11"/>
  <c r="L1457" i="11"/>
  <c r="L1452" i="11"/>
  <c r="L1451" i="11"/>
  <c r="L1446" i="11"/>
  <c r="L1445" i="11"/>
  <c r="L1444" i="11"/>
  <c r="L1442" i="11"/>
  <c r="L1440" i="11"/>
  <c r="L1439" i="11"/>
  <c r="L1437" i="11"/>
  <c r="L1434" i="11"/>
  <c r="L1432" i="11"/>
  <c r="L1430" i="11"/>
  <c r="L1429" i="11"/>
  <c r="L1428" i="11"/>
  <c r="L1426" i="11"/>
  <c r="L1425" i="11"/>
  <c r="L1422" i="11"/>
  <c r="L1420" i="11"/>
  <c r="L1419" i="11"/>
  <c r="L1418" i="11"/>
  <c r="L1417" i="11"/>
  <c r="L1416" i="11"/>
  <c r="L1415" i="11"/>
  <c r="L1413" i="11"/>
  <c r="L1412" i="11"/>
  <c r="L1410" i="11"/>
  <c r="L1409" i="11"/>
  <c r="L1408" i="11"/>
  <c r="L1407" i="11"/>
  <c r="L1406" i="11"/>
  <c r="L1404" i="11"/>
  <c r="L1403" i="11"/>
  <c r="L1401" i="11"/>
  <c r="L1399" i="11"/>
  <c r="L1395" i="11"/>
  <c r="L1394" i="11"/>
  <c r="L1390" i="11"/>
  <c r="L1386" i="11"/>
  <c r="L1384" i="11"/>
  <c r="L1383" i="11"/>
  <c r="L1378" i="11"/>
  <c r="L1373" i="11"/>
  <c r="L1367" i="11"/>
  <c r="L1364" i="11"/>
  <c r="L1359" i="11"/>
  <c r="L1358" i="11"/>
  <c r="L1350" i="11"/>
  <c r="L1348" i="11"/>
  <c r="L1347" i="11"/>
  <c r="L1346" i="11"/>
  <c r="L1345" i="11"/>
  <c r="L1344" i="11"/>
  <c r="L1343" i="11"/>
  <c r="L1342" i="11"/>
  <c r="L1341" i="11"/>
  <c r="L1340" i="11"/>
  <c r="L1339" i="11"/>
  <c r="L1338" i="11"/>
  <c r="L1337" i="11"/>
  <c r="L1335" i="11"/>
  <c r="L1334" i="11"/>
  <c r="L459" i="11"/>
  <c r="L1332" i="11"/>
  <c r="L1331" i="11"/>
  <c r="L457" i="11"/>
  <c r="L1329" i="11"/>
  <c r="L1327" i="11"/>
  <c r="L1326" i="11"/>
  <c r="L1325" i="11"/>
  <c r="L1323" i="11"/>
  <c r="L1318" i="11"/>
  <c r="L1316" i="11"/>
  <c r="L1315" i="11"/>
  <c r="L1313" i="11"/>
  <c r="L439" i="11"/>
  <c r="L1308" i="11"/>
  <c r="L432" i="11"/>
  <c r="L433" i="11"/>
  <c r="L1306" i="11"/>
  <c r="L425" i="11"/>
  <c r="L1304" i="11"/>
  <c r="L1302" i="11"/>
  <c r="L1300" i="11"/>
  <c r="L1299" i="11"/>
  <c r="L1298" i="11"/>
  <c r="L1297" i="11"/>
  <c r="L1294" i="11"/>
  <c r="L1293" i="11"/>
  <c r="L1292" i="11"/>
  <c r="L1291" i="11"/>
  <c r="L1289" i="11"/>
  <c r="L1288" i="11"/>
  <c r="L424" i="11"/>
  <c r="L1281" i="11"/>
  <c r="L1280" i="11"/>
  <c r="L1278" i="11"/>
  <c r="L1267" i="11"/>
  <c r="L1265" i="11"/>
  <c r="L1262" i="11"/>
  <c r="L1261" i="11"/>
  <c r="L1259" i="11"/>
  <c r="L1258" i="11"/>
  <c r="L1257" i="11"/>
  <c r="L1256" i="11"/>
  <c r="L1255" i="11"/>
  <c r="L1254" i="11"/>
  <c r="L1253" i="11"/>
  <c r="L1252" i="11"/>
  <c r="L1251" i="11"/>
  <c r="L1250" i="11"/>
  <c r="L1248" i="11"/>
  <c r="L362" i="11"/>
  <c r="L1246" i="11"/>
  <c r="L1245" i="11"/>
  <c r="L1243" i="11"/>
  <c r="L1242" i="11"/>
  <c r="L1241" i="11"/>
  <c r="L1240" i="11"/>
  <c r="L1239" i="11"/>
  <c r="L1238" i="11"/>
  <c r="L1234" i="11"/>
  <c r="L1230" i="11"/>
  <c r="L1228" i="11"/>
  <c r="L1224" i="11"/>
  <c r="L1223" i="11"/>
  <c r="L1222" i="11"/>
  <c r="L1212" i="11"/>
  <c r="L320" i="11"/>
  <c r="L318" i="11"/>
  <c r="L317" i="11"/>
  <c r="L1205" i="11"/>
  <c r="L1204" i="11"/>
  <c r="L1203" i="11"/>
  <c r="L1202" i="11"/>
  <c r="L1200" i="11"/>
  <c r="L1199" i="11"/>
  <c r="L1198" i="11"/>
  <c r="L314" i="11"/>
  <c r="L311" i="11"/>
  <c r="L1195" i="11"/>
  <c r="L1193" i="11"/>
  <c r="L1187" i="11"/>
  <c r="L1186" i="11"/>
  <c r="L300" i="11"/>
  <c r="L1177" i="11"/>
  <c r="L1169" i="11"/>
  <c r="L1167" i="11"/>
  <c r="L1160" i="11"/>
  <c r="L1156" i="11"/>
  <c r="L1153" i="11"/>
  <c r="L1152" i="11"/>
  <c r="L1151" i="11"/>
  <c r="L1148" i="11"/>
  <c r="L1146" i="11"/>
  <c r="L1145" i="11"/>
  <c r="L1144" i="11"/>
  <c r="L1140" i="11"/>
  <c r="L1137" i="11"/>
  <c r="L1131" i="11"/>
  <c r="L1130" i="11"/>
  <c r="L1129" i="11"/>
  <c r="L1128" i="11"/>
  <c r="L1126" i="11"/>
  <c r="L1125" i="11"/>
  <c r="L1124" i="11"/>
  <c r="L1123" i="11"/>
  <c r="L1122" i="11"/>
  <c r="L1121" i="11"/>
  <c r="L1120" i="11"/>
  <c r="L1119" i="11"/>
  <c r="L1118" i="11"/>
  <c r="L1115" i="11"/>
  <c r="L1114" i="11"/>
  <c r="L1113" i="11"/>
  <c r="L1112" i="11"/>
  <c r="L1111" i="11"/>
  <c r="L1110" i="11"/>
  <c r="L1108" i="11"/>
  <c r="L1107" i="11"/>
  <c r="L1106" i="11"/>
  <c r="L1105" i="11"/>
  <c r="L1104" i="11"/>
  <c r="L1103" i="11"/>
  <c r="L1102" i="11"/>
  <c r="L1101" i="11"/>
  <c r="L1100" i="11"/>
  <c r="L1099" i="11"/>
  <c r="L1098" i="11"/>
  <c r="L1097" i="11"/>
  <c r="L1096" i="11"/>
  <c r="L1095" i="11"/>
  <c r="L1093" i="11"/>
  <c r="L1092" i="11"/>
  <c r="L1091" i="11"/>
  <c r="L1090" i="11"/>
  <c r="L1089" i="11"/>
  <c r="L1088" i="11"/>
  <c r="L1086" i="11"/>
  <c r="L1062" i="11"/>
  <c r="L1063" i="11"/>
  <c r="L1064" i="11"/>
  <c r="L1065" i="11"/>
  <c r="L1066" i="11"/>
  <c r="L1067" i="11"/>
  <c r="L1068" i="11"/>
  <c r="L1069" i="11"/>
  <c r="L1070" i="11"/>
  <c r="L1071" i="11"/>
  <c r="L1072" i="11"/>
  <c r="L1073" i="11"/>
  <c r="L1074" i="11"/>
  <c r="L1075" i="11"/>
  <c r="L1076" i="11"/>
  <c r="L1077" i="11"/>
  <c r="L1078" i="11"/>
  <c r="L1079" i="11"/>
  <c r="L1080" i="11"/>
  <c r="L1081" i="11"/>
  <c r="L1082" i="11"/>
  <c r="L1083" i="11"/>
  <c r="L1084" i="11"/>
  <c r="L1061" i="11"/>
  <c r="L1059" i="11"/>
  <c r="L1058" i="11"/>
  <c r="L1057" i="11"/>
  <c r="L1056" i="11"/>
  <c r="L1055" i="11"/>
  <c r="L1054" i="11"/>
  <c r="L1053" i="11"/>
  <c r="L1052" i="11"/>
  <c r="L1051" i="11"/>
  <c r="L1050" i="11"/>
  <c r="L1047" i="11"/>
  <c r="L1048" i="11"/>
  <c r="L1049" i="11"/>
  <c r="L1042" i="11"/>
  <c r="L1043" i="11"/>
  <c r="L1044" i="11"/>
  <c r="L1045" i="11"/>
  <c r="L1046" i="11"/>
  <c r="L1040" i="11"/>
  <c r="L1039" i="11"/>
  <c r="L1038" i="11"/>
  <c r="L1037" i="11"/>
  <c r="L1036" i="11"/>
  <c r="L1034" i="11"/>
  <c r="L1033" i="11"/>
  <c r="L1032" i="11"/>
  <c r="L1031" i="11"/>
  <c r="L1030" i="11"/>
  <c r="L1028" i="11"/>
  <c r="L1027" i="11"/>
  <c r="L1025" i="11"/>
  <c r="L1024" i="11"/>
  <c r="L1022" i="11"/>
  <c r="L1021" i="11"/>
  <c r="L1020" i="11"/>
  <c r="L1019" i="11"/>
  <c r="L1018" i="11"/>
  <c r="L1017" i="11"/>
  <c r="L1016" i="11"/>
  <c r="L1014" i="11"/>
  <c r="L1012" i="11"/>
  <c r="L1011" i="11"/>
  <c r="L1009" i="11"/>
  <c r="L1008" i="11"/>
  <c r="L1007" i="11"/>
  <c r="L1006" i="11"/>
  <c r="L1005" i="11"/>
  <c r="L1004" i="11"/>
  <c r="L1003" i="11"/>
  <c r="L1002" i="11"/>
  <c r="L1001" i="11"/>
  <c r="L1000" i="11"/>
  <c r="L999" i="11"/>
  <c r="L998" i="11"/>
  <c r="L997" i="11"/>
  <c r="L996" i="11"/>
  <c r="L995" i="11"/>
  <c r="L994" i="11"/>
  <c r="L993" i="11"/>
  <c r="L992" i="11"/>
  <c r="L991" i="11"/>
  <c r="L990" i="11"/>
  <c r="L989" i="11"/>
  <c r="L988" i="11"/>
  <c r="L987" i="11"/>
  <c r="L986" i="11"/>
  <c r="L985" i="11"/>
  <c r="L984" i="11"/>
  <c r="L983" i="11"/>
  <c r="L260" i="11"/>
  <c r="L982" i="11"/>
  <c r="L981" i="11"/>
  <c r="L980" i="11"/>
  <c r="L977" i="11"/>
  <c r="L978" i="11"/>
  <c r="L975" i="11"/>
  <c r="L974" i="11"/>
  <c r="L973" i="11"/>
  <c r="L972" i="11"/>
  <c r="L971" i="11"/>
  <c r="L970" i="11"/>
  <c r="L968" i="11"/>
  <c r="L966" i="11"/>
  <c r="L965" i="11"/>
  <c r="L964" i="11"/>
  <c r="L963" i="11"/>
  <c r="L961" i="11"/>
  <c r="L960" i="11"/>
  <c r="L959" i="11"/>
  <c r="L957" i="11"/>
  <c r="L955" i="11"/>
  <c r="L954" i="11"/>
  <c r="L953" i="11"/>
  <c r="L952" i="11"/>
  <c r="L951" i="11"/>
  <c r="L950" i="11"/>
  <c r="L258" i="11"/>
  <c r="L949" i="11"/>
  <c r="L948" i="11"/>
  <c r="L947" i="11"/>
  <c r="L946" i="11"/>
  <c r="L945" i="11"/>
  <c r="L944" i="11"/>
  <c r="L943" i="11"/>
  <c r="L941" i="11"/>
  <c r="L940" i="11"/>
  <c r="L937" i="11"/>
  <c r="L938" i="11"/>
  <c r="L935" i="11"/>
  <c r="L936" i="11"/>
  <c r="L256" i="11"/>
  <c r="L934" i="11"/>
  <c r="L929" i="11"/>
  <c r="L930" i="11"/>
  <c r="L931" i="11"/>
  <c r="L932" i="11"/>
  <c r="L933" i="11"/>
  <c r="L928" i="11"/>
  <c r="L927" i="11"/>
  <c r="L926" i="11"/>
  <c r="L925" i="11"/>
  <c r="L924" i="11"/>
  <c r="L923" i="11"/>
  <c r="L922" i="11"/>
  <c r="L921" i="11"/>
  <c r="L920" i="11"/>
  <c r="L919" i="11"/>
  <c r="L918" i="11"/>
  <c r="L911" i="11"/>
  <c r="L909" i="11"/>
  <c r="L908" i="11"/>
  <c r="L907" i="11"/>
  <c r="L906" i="11"/>
  <c r="L905" i="11"/>
  <c r="L904" i="11"/>
  <c r="L903" i="11"/>
  <c r="L902" i="11"/>
  <c r="L901" i="11"/>
  <c r="L900" i="11"/>
  <c r="L891" i="11"/>
  <c r="L892" i="11"/>
  <c r="L893" i="11"/>
  <c r="L894" i="11"/>
  <c r="L895" i="11"/>
  <c r="L896" i="11"/>
  <c r="L897" i="11"/>
  <c r="L898" i="11"/>
  <c r="L899" i="11"/>
  <c r="L890" i="11"/>
  <c r="L889" i="11"/>
  <c r="L888" i="11"/>
  <c r="L887" i="11"/>
  <c r="L886" i="11"/>
  <c r="L885" i="11"/>
  <c r="L878" i="11"/>
  <c r="L879" i="11"/>
  <c r="L880" i="11"/>
  <c r="L881" i="11"/>
  <c r="L236" i="11"/>
  <c r="L882" i="11"/>
  <c r="L883" i="11"/>
  <c r="L884" i="11"/>
  <c r="L874" i="11"/>
  <c r="L875" i="11"/>
  <c r="L876" i="11"/>
  <c r="L877" i="11"/>
  <c r="L873" i="11"/>
  <c r="L855" i="11"/>
  <c r="L856" i="11"/>
  <c r="L857" i="11"/>
  <c r="L858" i="11"/>
  <c r="L859" i="11"/>
  <c r="L860" i="11"/>
  <c r="L861" i="11"/>
  <c r="L862" i="11"/>
  <c r="L863" i="11"/>
  <c r="L864" i="11"/>
  <c r="L865" i="11"/>
  <c r="L866" i="11"/>
  <c r="L867" i="11"/>
  <c r="L868" i="11"/>
  <c r="L869" i="11"/>
  <c r="L870" i="11"/>
  <c r="L871" i="11"/>
  <c r="L872" i="11"/>
  <c r="L854" i="11"/>
  <c r="L853" i="11"/>
  <c r="L852" i="11"/>
  <c r="L850" i="11"/>
  <c r="L849" i="11"/>
  <c r="L846" i="11"/>
  <c r="L845" i="11"/>
  <c r="L844" i="11"/>
  <c r="L841" i="11"/>
  <c r="L840" i="11"/>
  <c r="L835" i="11"/>
  <c r="L834" i="11"/>
  <c r="L833" i="11"/>
  <c r="L832" i="11"/>
  <c r="L830" i="11"/>
  <c r="L828" i="11"/>
  <c r="L827" i="11"/>
  <c r="L824" i="11"/>
  <c r="L820" i="11"/>
  <c r="L818" i="11"/>
  <c r="L815" i="11"/>
  <c r="L813" i="11"/>
  <c r="L811" i="11"/>
  <c r="L810" i="11"/>
  <c r="L809" i="11"/>
  <c r="L808" i="11"/>
  <c r="L807" i="11"/>
  <c r="L806" i="11"/>
  <c r="L805" i="11"/>
  <c r="L799" i="11"/>
  <c r="L794" i="11"/>
  <c r="L769" i="11"/>
  <c r="L766" i="11"/>
  <c r="L765" i="11"/>
  <c r="L764" i="11"/>
  <c r="L761" i="11"/>
  <c r="L759" i="11"/>
  <c r="L758" i="11"/>
  <c r="L755" i="11"/>
  <c r="L754" i="11"/>
  <c r="L753" i="11"/>
  <c r="L752" i="11"/>
  <c r="L751" i="11"/>
  <c r="L750" i="11"/>
  <c r="L749" i="11"/>
  <c r="L748" i="11"/>
  <c r="L747" i="11"/>
  <c r="L746" i="11"/>
  <c r="L745" i="11"/>
  <c r="L744" i="11"/>
  <c r="L743" i="11"/>
  <c r="L742" i="11"/>
  <c r="L741" i="11"/>
  <c r="L740" i="11"/>
  <c r="L737" i="11"/>
  <c r="L735" i="11"/>
  <c r="L734" i="11"/>
  <c r="L733" i="11"/>
  <c r="L732" i="11"/>
  <c r="L731" i="11"/>
  <c r="L728" i="11"/>
  <c r="L727" i="11"/>
  <c r="L726" i="11"/>
  <c r="L725" i="11"/>
  <c r="L724" i="11"/>
  <c r="L721" i="11"/>
  <c r="L720" i="11"/>
  <c r="L719" i="11"/>
  <c r="L718" i="11"/>
  <c r="L717" i="11"/>
  <c r="L715" i="11"/>
  <c r="L714" i="11"/>
  <c r="L713" i="11"/>
  <c r="L711" i="11"/>
  <c r="L709" i="11"/>
  <c r="L708" i="11"/>
  <c r="L707" i="11"/>
  <c r="L706" i="11"/>
  <c r="L705" i="11"/>
  <c r="L704" i="11"/>
  <c r="L703" i="11"/>
  <c r="L702" i="11"/>
  <c r="L701" i="11"/>
  <c r="L700" i="11"/>
  <c r="L699" i="11"/>
  <c r="L697" i="11"/>
  <c r="L694" i="11"/>
  <c r="L693" i="11"/>
  <c r="L685" i="11"/>
  <c r="L686" i="11"/>
  <c r="L687" i="11"/>
  <c r="L688" i="11"/>
  <c r="L689" i="11"/>
  <c r="L690" i="11"/>
  <c r="L679" i="11"/>
  <c r="L677" i="11"/>
  <c r="L676" i="11"/>
  <c r="L672" i="11"/>
  <c r="L671" i="11"/>
  <c r="L667" i="11"/>
  <c r="L666" i="11"/>
  <c r="L662" i="11"/>
  <c r="L660" i="11"/>
  <c r="L658" i="11"/>
  <c r="L654" i="11"/>
  <c r="L651" i="11"/>
  <c r="L644" i="11"/>
  <c r="L642" i="11"/>
  <c r="L639" i="11"/>
  <c r="L637" i="11"/>
  <c r="L630" i="11"/>
  <c r="L628" i="11"/>
  <c r="L627" i="11"/>
  <c r="L626" i="11"/>
  <c r="L625" i="11"/>
  <c r="L624" i="11"/>
  <c r="L623" i="11"/>
  <c r="L622" i="11"/>
  <c r="L621" i="11"/>
  <c r="L620" i="11"/>
  <c r="L619" i="11"/>
  <c r="L618" i="11"/>
  <c r="L1779" i="11"/>
  <c r="L1778" i="11"/>
  <c r="L614" i="11"/>
  <c r="L1776" i="11"/>
  <c r="L1775" i="11"/>
  <c r="L1774" i="11"/>
  <c r="L1773" i="11"/>
  <c r="L1772" i="11"/>
  <c r="L1771" i="11"/>
  <c r="L1770" i="11"/>
  <c r="L1769" i="11"/>
  <c r="L1768" i="11"/>
  <c r="L1767" i="11"/>
  <c r="L1766" i="11"/>
  <c r="L1765" i="11"/>
  <c r="L1764" i="11"/>
  <c r="L1761" i="11"/>
  <c r="L1760" i="11"/>
  <c r="L1759" i="11"/>
  <c r="L1758" i="11"/>
  <c r="L1757" i="11"/>
  <c r="L1756" i="11"/>
  <c r="L1753" i="11"/>
  <c r="L1750" i="11"/>
  <c r="L1749" i="11"/>
  <c r="L1747" i="11"/>
  <c r="L1746" i="11"/>
  <c r="L613" i="11"/>
  <c r="L612" i="11"/>
  <c r="L1745" i="11"/>
  <c r="L1744" i="11"/>
  <c r="L1743" i="11"/>
  <c r="L1742" i="11"/>
  <c r="L1741" i="11"/>
  <c r="L1739" i="11"/>
  <c r="L1737" i="11"/>
  <c r="L1736" i="11"/>
  <c r="L1735" i="11"/>
  <c r="L1734" i="11"/>
  <c r="L1733" i="11"/>
  <c r="L1732" i="11"/>
  <c r="L1730" i="11"/>
  <c r="L1729" i="11"/>
  <c r="L1728" i="11"/>
  <c r="L1725" i="11"/>
  <c r="L1724" i="11"/>
  <c r="L1718" i="11"/>
  <c r="L1719" i="11"/>
  <c r="L1720" i="11"/>
  <c r="L1721" i="11"/>
  <c r="L1722" i="11"/>
  <c r="L1723" i="11"/>
  <c r="L1716" i="11"/>
  <c r="L1715" i="11"/>
  <c r="L609" i="11"/>
  <c r="L1714" i="11"/>
  <c r="L1713" i="11"/>
  <c r="L1711" i="11"/>
  <c r="L1710" i="11"/>
  <c r="L608" i="11"/>
  <c r="L607" i="11"/>
  <c r="L1705" i="11"/>
  <c r="L1704" i="11"/>
  <c r="L1703" i="11"/>
  <c r="L1702" i="11"/>
  <c r="L1699" i="11"/>
  <c r="L1697" i="11"/>
  <c r="L606" i="11"/>
  <c r="L1694" i="11"/>
  <c r="L1693" i="11"/>
  <c r="L1689" i="11"/>
  <c r="L1690" i="11"/>
  <c r="L1691" i="11"/>
  <c r="L601" i="11"/>
  <c r="L602" i="11"/>
  <c r="L603" i="11"/>
  <c r="L604" i="11"/>
  <c r="L600" i="11"/>
  <c r="L599" i="11"/>
  <c r="L1685" i="11"/>
  <c r="L598" i="11"/>
  <c r="L597" i="11"/>
  <c r="L596" i="11"/>
  <c r="L595" i="11"/>
  <c r="L594" i="11"/>
  <c r="L593" i="11"/>
  <c r="L592" i="11"/>
  <c r="L591" i="11"/>
  <c r="L1681" i="11"/>
  <c r="L1680" i="11"/>
  <c r="L1679" i="11"/>
  <c r="L590" i="11"/>
  <c r="L1678" i="11"/>
  <c r="L1661" i="11"/>
  <c r="L582" i="11"/>
  <c r="L581" i="11"/>
  <c r="L580" i="11"/>
  <c r="L1660" i="11"/>
  <c r="L569" i="11"/>
  <c r="L568" i="11"/>
  <c r="L567" i="11"/>
  <c r="L566" i="11"/>
  <c r="L565" i="11"/>
  <c r="L564" i="11"/>
  <c r="L563" i="11"/>
  <c r="L562" i="11"/>
  <c r="L561" i="11"/>
  <c r="L560" i="11"/>
  <c r="L559" i="11"/>
  <c r="L558" i="11"/>
  <c r="L557" i="11"/>
  <c r="L1651" i="11"/>
  <c r="L553" i="11"/>
  <c r="L552" i="11"/>
  <c r="L550" i="11"/>
  <c r="L549" i="11"/>
  <c r="L548" i="11"/>
  <c r="L1650" i="11"/>
  <c r="L547" i="11"/>
  <c r="L546" i="11"/>
  <c r="L545" i="11"/>
  <c r="L544" i="11"/>
  <c r="L1649" i="11"/>
  <c r="L543" i="11"/>
  <c r="L542" i="11"/>
  <c r="L541" i="11"/>
  <c r="L1648" i="11"/>
  <c r="L540" i="11"/>
  <c r="L1647" i="11"/>
  <c r="L1646" i="11"/>
  <c r="L1645" i="11"/>
  <c r="L1644" i="11"/>
  <c r="L1643" i="11"/>
  <c r="L1642" i="11"/>
  <c r="L1641" i="11"/>
  <c r="L1640" i="11"/>
  <c r="L1639" i="11"/>
  <c r="L536" i="11"/>
  <c r="L1638" i="11"/>
  <c r="L535" i="11"/>
  <c r="L534" i="11"/>
  <c r="L533" i="11"/>
  <c r="L529" i="11"/>
  <c r="L528" i="11"/>
  <c r="L1637" i="11"/>
  <c r="L1636" i="11"/>
  <c r="L527" i="11"/>
  <c r="L1635" i="11"/>
  <c r="L1634" i="11"/>
  <c r="L1633" i="11"/>
  <c r="L526" i="11"/>
  <c r="L525" i="11"/>
  <c r="L524" i="11"/>
  <c r="L523" i="11"/>
  <c r="L1632" i="11"/>
  <c r="L1631" i="11"/>
  <c r="L1629" i="11"/>
  <c r="L522" i="11"/>
  <c r="L1628" i="11"/>
  <c r="L1627" i="11"/>
  <c r="L1626" i="11"/>
  <c r="L1619" i="11"/>
  <c r="L1617" i="11"/>
  <c r="L520" i="11"/>
  <c r="L1616" i="11"/>
  <c r="L1615" i="11"/>
  <c r="L1611" i="11"/>
  <c r="L1609" i="11"/>
  <c r="L1608" i="11"/>
  <c r="L1602" i="11"/>
  <c r="L518" i="11"/>
  <c r="L1597" i="11"/>
  <c r="L517" i="11"/>
  <c r="L1594" i="11"/>
  <c r="L516" i="11"/>
  <c r="L1590" i="11"/>
  <c r="L515" i="11"/>
  <c r="L1588" i="11"/>
  <c r="L1587" i="11"/>
  <c r="L514" i="11"/>
  <c r="L513" i="11"/>
  <c r="L1581" i="11"/>
  <c r="L512" i="11"/>
  <c r="L511" i="11"/>
  <c r="L510" i="11"/>
  <c r="L1579" i="11"/>
  <c r="L509" i="11"/>
  <c r="L1577" i="11"/>
  <c r="L1576" i="11"/>
  <c r="L1574" i="11"/>
  <c r="L1571" i="11"/>
  <c r="L1568" i="11"/>
  <c r="L1567" i="11"/>
  <c r="L1565" i="11"/>
  <c r="L1564" i="11"/>
  <c r="L1561" i="11"/>
  <c r="L1560" i="11"/>
  <c r="L1558" i="11"/>
  <c r="L1556" i="11"/>
  <c r="L1555" i="11"/>
  <c r="L1552" i="11"/>
  <c r="L1551" i="11"/>
  <c r="L1550" i="11"/>
  <c r="L1549" i="11"/>
  <c r="L1546" i="11"/>
  <c r="L1544" i="11"/>
  <c r="L1543" i="11"/>
  <c r="L507" i="11"/>
  <c r="L1534" i="11"/>
  <c r="L1533" i="11"/>
  <c r="L1530" i="11"/>
  <c r="L1529" i="11"/>
  <c r="L506" i="11"/>
  <c r="L1528" i="11"/>
  <c r="L1527" i="11"/>
  <c r="L1523" i="11"/>
  <c r="L1521" i="11"/>
  <c r="L1520" i="11"/>
  <c r="L505" i="11"/>
  <c r="L1519" i="11"/>
  <c r="L1518" i="11"/>
  <c r="L1514" i="11"/>
  <c r="L504" i="11"/>
  <c r="L503" i="11"/>
  <c r="L502" i="11"/>
  <c r="L501" i="11"/>
  <c r="L1511" i="11"/>
  <c r="L1510" i="11"/>
  <c r="L1507" i="11"/>
  <c r="L1505" i="11"/>
  <c r="L1503" i="11"/>
  <c r="L1502" i="11"/>
  <c r="L1501" i="11"/>
  <c r="L1500" i="11"/>
  <c r="L1499" i="11"/>
  <c r="L1498" i="11"/>
  <c r="L1497" i="11"/>
  <c r="L500" i="11"/>
  <c r="L1496" i="11"/>
  <c r="L1494" i="11"/>
  <c r="L1493" i="11"/>
  <c r="L1492" i="11"/>
  <c r="L1491" i="11"/>
  <c r="L1490" i="11"/>
  <c r="L1489" i="11"/>
  <c r="L1488" i="11"/>
  <c r="L1487" i="11"/>
  <c r="L1486" i="11"/>
  <c r="L1484" i="11"/>
  <c r="L1483" i="11"/>
  <c r="L1478" i="11"/>
  <c r="L1477" i="11"/>
  <c r="L1476" i="11"/>
  <c r="L1475" i="11"/>
  <c r="L1474" i="11"/>
  <c r="L1473" i="11"/>
  <c r="L1472" i="11"/>
  <c r="L1471" i="11"/>
  <c r="L1470" i="11"/>
  <c r="L1469" i="11"/>
  <c r="L1468" i="11"/>
  <c r="L499" i="11"/>
  <c r="L498" i="11"/>
  <c r="L497" i="11"/>
  <c r="L1467" i="11"/>
  <c r="L496" i="11"/>
  <c r="L495" i="11"/>
  <c r="L1466" i="11"/>
  <c r="L494" i="11"/>
  <c r="L1463" i="11"/>
  <c r="L1462" i="11"/>
  <c r="L1459" i="11"/>
  <c r="L1458" i="11"/>
  <c r="L1456" i="11"/>
  <c r="L1455" i="11"/>
  <c r="L1454" i="11"/>
  <c r="L1453" i="11"/>
  <c r="L481" i="11"/>
  <c r="L482" i="11"/>
  <c r="L1450" i="11"/>
  <c r="L1449" i="11"/>
  <c r="L479" i="11"/>
  <c r="L480" i="11"/>
  <c r="L1448" i="11"/>
  <c r="L1447" i="11"/>
  <c r="L1443" i="11"/>
  <c r="L1441" i="11"/>
  <c r="L1438" i="11"/>
  <c r="L1436" i="11"/>
  <c r="L1435" i="11"/>
  <c r="L1433" i="11"/>
  <c r="L1431" i="11"/>
  <c r="L1427" i="11"/>
  <c r="L1424" i="11"/>
  <c r="L1423" i="11"/>
  <c r="L1421" i="11"/>
  <c r="L1414" i="11"/>
  <c r="L1411" i="11"/>
  <c r="L1405" i="11"/>
  <c r="L477" i="11"/>
  <c r="L1402" i="11"/>
  <c r="L476" i="11"/>
  <c r="L1400" i="11"/>
  <c r="L475" i="11"/>
  <c r="L1398" i="11"/>
  <c r="L1397" i="11"/>
  <c r="L474" i="11"/>
  <c r="L473" i="11"/>
  <c r="L1396" i="11"/>
  <c r="L1393" i="11"/>
  <c r="L1392" i="11"/>
  <c r="L1391" i="11"/>
  <c r="L472" i="11"/>
  <c r="L1389" i="11"/>
  <c r="L471" i="11"/>
  <c r="L1388" i="11"/>
  <c r="L470" i="11"/>
  <c r="L1387" i="11"/>
  <c r="L1385" i="11"/>
  <c r="L1382" i="11"/>
  <c r="L1381" i="11"/>
  <c r="L1380" i="11"/>
  <c r="L1379" i="11"/>
  <c r="L1377" i="11"/>
  <c r="L1376" i="11"/>
  <c r="L1375" i="11"/>
  <c r="L469" i="11"/>
  <c r="L1374" i="11"/>
  <c r="L1372" i="11"/>
  <c r="L468" i="11"/>
  <c r="L1370" i="11"/>
  <c r="L1371" i="11"/>
  <c r="L1369" i="11"/>
  <c r="L1368" i="11"/>
  <c r="L1366" i="11"/>
  <c r="L1365" i="11"/>
  <c r="L1363" i="11"/>
  <c r="L1362" i="11"/>
  <c r="L1361" i="11"/>
  <c r="L1360" i="11"/>
  <c r="L1357" i="11"/>
  <c r="L1356" i="11"/>
  <c r="L1355" i="11"/>
  <c r="L1354" i="11"/>
  <c r="L1353" i="11"/>
  <c r="L1352" i="11"/>
  <c r="L1351" i="11"/>
  <c r="L467" i="11"/>
  <c r="L1349" i="11"/>
  <c r="L466" i="11"/>
  <c r="L465" i="11"/>
  <c r="L464" i="11"/>
  <c r="L463" i="11"/>
  <c r="L462" i="11"/>
  <c r="L461" i="11"/>
  <c r="L1336" i="11"/>
  <c r="L460" i="11"/>
  <c r="L1333" i="11"/>
  <c r="L458" i="11"/>
  <c r="L1330" i="11"/>
  <c r="L1328" i="11"/>
  <c r="L456" i="11"/>
  <c r="L455" i="11"/>
  <c r="L454" i="11"/>
  <c r="L1324" i="11"/>
  <c r="L453" i="11"/>
  <c r="L445" i="11"/>
  <c r="L446" i="11"/>
  <c r="L447" i="11"/>
  <c r="L448" i="11"/>
  <c r="L449" i="11"/>
  <c r="L1320" i="11"/>
  <c r="L1321" i="11"/>
  <c r="L450" i="11"/>
  <c r="L451" i="11"/>
  <c r="L452" i="11"/>
  <c r="L1322" i="11"/>
  <c r="L1319" i="11"/>
  <c r="L1317" i="11"/>
  <c r="L444" i="11"/>
  <c r="L443" i="11"/>
  <c r="L442" i="11"/>
  <c r="L441" i="11"/>
  <c r="L1314" i="11"/>
  <c r="L440" i="11"/>
  <c r="L1312" i="11"/>
  <c r="L438" i="11"/>
  <c r="L1311" i="11"/>
  <c r="L1310" i="11"/>
  <c r="L1309" i="11"/>
  <c r="L437" i="11"/>
  <c r="L436" i="11"/>
  <c r="L435" i="11"/>
  <c r="L434" i="11"/>
  <c r="L431" i="11"/>
  <c r="L430" i="11"/>
  <c r="L1307" i="11"/>
  <c r="L429" i="11"/>
  <c r="L428" i="11"/>
  <c r="L427" i="11"/>
  <c r="L426" i="11"/>
  <c r="L1305" i="11"/>
  <c r="L1303" i="11"/>
  <c r="L1301" i="11"/>
  <c r="L1296" i="11"/>
  <c r="L1295" i="11"/>
  <c r="L1290" i="11"/>
  <c r="L1287" i="11"/>
  <c r="L1286" i="11"/>
  <c r="L1284" i="11"/>
  <c r="L1283" i="11"/>
  <c r="L1282" i="11"/>
  <c r="L423" i="11"/>
  <c r="L422" i="11"/>
  <c r="L1279" i="11"/>
  <c r="L421" i="11"/>
  <c r="L1277" i="11"/>
  <c r="L1276" i="11"/>
  <c r="L420" i="11"/>
  <c r="L419" i="11"/>
  <c r="L1275" i="11"/>
  <c r="L418" i="11"/>
  <c r="L415" i="11"/>
  <c r="L1274" i="11"/>
  <c r="L1273" i="11"/>
  <c r="L414" i="11"/>
  <c r="L1272" i="11"/>
  <c r="L413" i="11"/>
  <c r="L1271" i="11"/>
  <c r="L412" i="11"/>
  <c r="L411" i="11"/>
  <c r="L1270" i="11"/>
  <c r="L1269" i="11"/>
  <c r="L1268" i="11"/>
  <c r="L410" i="11"/>
  <c r="L409" i="11"/>
  <c r="L408" i="11"/>
  <c r="L407" i="11"/>
  <c r="L406" i="11"/>
  <c r="L405" i="11"/>
  <c r="L1266" i="11"/>
  <c r="L404" i="11"/>
  <c r="L403" i="11"/>
  <c r="L402" i="11"/>
  <c r="L1264" i="11"/>
  <c r="L1263" i="11"/>
  <c r="L401" i="11"/>
  <c r="L400" i="11"/>
  <c r="L399" i="11"/>
  <c r="L398" i="11"/>
  <c r="L397" i="11"/>
  <c r="L396" i="11"/>
  <c r="L395" i="11"/>
  <c r="L1260" i="11"/>
  <c r="L394" i="11"/>
  <c r="L393" i="11"/>
  <c r="L392" i="11"/>
  <c r="L391" i="11"/>
  <c r="L389" i="11"/>
  <c r="L388" i="11"/>
  <c r="L387" i="11"/>
  <c r="L386" i="11"/>
  <c r="L384" i="11"/>
  <c r="L383" i="11"/>
  <c r="L382" i="11"/>
  <c r="L380" i="11"/>
  <c r="L379" i="11"/>
  <c r="L377" i="11"/>
  <c r="L376" i="11"/>
  <c r="L375" i="11"/>
  <c r="L373" i="11"/>
  <c r="L372" i="11"/>
  <c r="L371" i="11"/>
  <c r="L370" i="11"/>
  <c r="L369" i="11"/>
  <c r="L368" i="11"/>
  <c r="L367" i="11"/>
  <c r="L365" i="11"/>
  <c r="L364" i="11"/>
  <c r="L1249" i="11"/>
  <c r="L363" i="11"/>
  <c r="L361" i="11"/>
  <c r="L360" i="11"/>
  <c r="L359" i="11"/>
  <c r="L1247" i="11"/>
  <c r="L358" i="11"/>
  <c r="L1244" i="11"/>
  <c r="L1237" i="11"/>
  <c r="L352" i="11"/>
  <c r="L1236" i="11"/>
  <c r="L1235" i="11"/>
  <c r="L1233" i="11"/>
  <c r="L348" i="11"/>
  <c r="L1232" i="11"/>
  <c r="L347" i="11"/>
  <c r="L346" i="11"/>
  <c r="L1231" i="11"/>
  <c r="L345" i="11"/>
  <c r="L1229" i="11"/>
  <c r="L344" i="11"/>
  <c r="L343" i="11"/>
  <c r="L342" i="11"/>
  <c r="L341" i="11"/>
  <c r="L1227" i="11"/>
  <c r="L336" i="11"/>
  <c r="L1226" i="11"/>
  <c r="L333" i="11"/>
  <c r="L1225" i="11"/>
  <c r="L330" i="11"/>
  <c r="L323" i="11"/>
  <c r="L1221" i="11"/>
  <c r="L1220" i="11"/>
  <c r="L1219" i="11"/>
  <c r="L1218" i="11"/>
  <c r="L1217" i="11"/>
  <c r="L1216" i="11"/>
  <c r="L1215" i="11"/>
  <c r="L1214" i="11"/>
  <c r="L1213" i="11"/>
  <c r="L1211" i="11"/>
  <c r="L1210" i="11"/>
  <c r="L1209" i="11"/>
  <c r="L1208" i="11"/>
  <c r="L321" i="11"/>
  <c r="L1207" i="11"/>
  <c r="L1206" i="11"/>
  <c r="L1201" i="11"/>
  <c r="L1197" i="11"/>
  <c r="L1196" i="11"/>
  <c r="L312" i="11"/>
  <c r="L310" i="11"/>
  <c r="L1194" i="11"/>
  <c r="L1192" i="11"/>
  <c r="L1191" i="11"/>
  <c r="L1190" i="11"/>
  <c r="L309" i="11"/>
  <c r="L1189" i="11"/>
  <c r="L304" i="11"/>
  <c r="L305" i="11"/>
  <c r="L306" i="11"/>
  <c r="L307" i="11"/>
  <c r="L308" i="11"/>
  <c r="L302" i="11"/>
  <c r="L303" i="11"/>
  <c r="L1188" i="11"/>
  <c r="L301" i="11"/>
  <c r="L1185" i="11"/>
  <c r="L1184" i="11"/>
  <c r="L1183" i="11"/>
  <c r="L1182" i="11"/>
  <c r="L1181" i="11"/>
  <c r="L1180" i="11"/>
  <c r="L1179" i="11"/>
  <c r="L1178" i="11"/>
  <c r="L1176" i="11"/>
  <c r="L1175" i="11"/>
  <c r="L1174" i="11"/>
  <c r="L1173" i="11"/>
  <c r="L1172" i="11"/>
  <c r="L1171" i="11"/>
  <c r="L1170" i="11"/>
  <c r="L1168" i="11"/>
  <c r="L1166" i="11"/>
  <c r="L1165" i="11"/>
  <c r="L1164" i="11"/>
  <c r="L1163" i="11"/>
  <c r="L1162" i="11"/>
  <c r="L1161" i="11"/>
  <c r="L1159" i="11"/>
  <c r="L1158" i="11"/>
  <c r="L1157" i="11"/>
  <c r="L1155" i="11"/>
  <c r="L1154" i="11"/>
  <c r="L299" i="11"/>
  <c r="L298" i="11"/>
  <c r="L297" i="11"/>
  <c r="L1150" i="11"/>
  <c r="L1149" i="11"/>
  <c r="L296" i="11"/>
  <c r="L295" i="11"/>
  <c r="L294" i="11"/>
  <c r="L293" i="11"/>
  <c r="L292" i="11"/>
  <c r="L1147" i="11"/>
  <c r="L291" i="11"/>
  <c r="L290" i="11"/>
  <c r="L289" i="11"/>
  <c r="L288" i="11"/>
  <c r="L287" i="11"/>
  <c r="L286" i="11"/>
  <c r="L1143" i="11"/>
  <c r="L1142" i="11"/>
  <c r="L1141" i="11"/>
  <c r="L1139" i="11"/>
  <c r="L1138" i="11"/>
  <c r="L1136" i="11"/>
  <c r="L285" i="11"/>
  <c r="L284" i="11"/>
  <c r="L1135" i="11"/>
  <c r="L283" i="11"/>
  <c r="L1134" i="11"/>
  <c r="L282" i="11"/>
  <c r="L1133" i="11"/>
  <c r="L1132" i="11"/>
  <c r="L281" i="11"/>
  <c r="L280" i="11"/>
  <c r="L1127" i="11"/>
  <c r="L279" i="11"/>
  <c r="L275" i="11"/>
  <c r="L276" i="11"/>
  <c r="L277" i="11"/>
  <c r="L278" i="11"/>
  <c r="L274" i="11"/>
  <c r="L1117" i="11"/>
  <c r="L1116" i="11"/>
  <c r="L273" i="11"/>
  <c r="L1109" i="11"/>
  <c r="L272" i="11"/>
  <c r="L271" i="11"/>
  <c r="L270" i="11"/>
  <c r="L269" i="11"/>
  <c r="L1094" i="11"/>
  <c r="L1087" i="11"/>
  <c r="L1085" i="11"/>
  <c r="L268" i="11"/>
  <c r="L1060" i="11"/>
  <c r="L266" i="11"/>
  <c r="L267" i="11"/>
  <c r="L1041" i="11"/>
  <c r="L265" i="11"/>
  <c r="L264" i="11"/>
  <c r="L1035" i="11"/>
  <c r="L263" i="11"/>
  <c r="L1029" i="11"/>
  <c r="L261" i="11"/>
  <c r="L1026" i="11"/>
  <c r="L1023" i="11"/>
  <c r="L1015" i="11"/>
  <c r="L1013" i="11"/>
  <c r="L1010" i="11"/>
  <c r="L979" i="11"/>
  <c r="L976" i="11"/>
  <c r="L969" i="11"/>
  <c r="L967" i="11"/>
  <c r="L962" i="11"/>
  <c r="L958" i="11"/>
  <c r="L956" i="11"/>
  <c r="L257" i="11"/>
  <c r="L942" i="11"/>
  <c r="L939" i="11"/>
  <c r="L255" i="11"/>
  <c r="L917" i="11"/>
  <c r="L916" i="11"/>
  <c r="L915" i="11"/>
  <c r="L254" i="11"/>
  <c r="L253" i="11"/>
  <c r="L914" i="11"/>
  <c r="L913" i="11"/>
  <c r="L910" i="11"/>
  <c r="L851" i="11"/>
  <c r="L235" i="11"/>
  <c r="L848" i="11"/>
  <c r="L847" i="11"/>
  <c r="L234" i="11"/>
  <c r="L843" i="11"/>
  <c r="L842" i="11"/>
  <c r="L233" i="11"/>
  <c r="L232" i="11"/>
  <c r="L231" i="11"/>
  <c r="L839" i="11"/>
  <c r="L838" i="11"/>
  <c r="L230" i="11"/>
  <c r="L837" i="11"/>
  <c r="L836" i="11"/>
  <c r="L229" i="11"/>
  <c r="L831" i="11"/>
  <c r="L829" i="11"/>
  <c r="L826" i="11"/>
  <c r="L825" i="11"/>
  <c r="L823" i="11"/>
  <c r="L822" i="11"/>
  <c r="L220" i="11"/>
  <c r="L819" i="11"/>
  <c r="L218" i="11"/>
  <c r="L817" i="11"/>
  <c r="L816" i="11"/>
  <c r="L814" i="11"/>
  <c r="L812" i="11"/>
  <c r="L217" i="11"/>
  <c r="L804" i="11"/>
  <c r="L803" i="11"/>
  <c r="L802" i="11"/>
  <c r="L801" i="11"/>
  <c r="L800" i="11"/>
  <c r="L798" i="11"/>
  <c r="L797" i="11"/>
  <c r="L796" i="11"/>
  <c r="L795" i="11"/>
  <c r="L215" i="11"/>
  <c r="L214" i="11"/>
  <c r="L213" i="11"/>
  <c r="L212" i="11"/>
  <c r="L211" i="11"/>
  <c r="L210" i="11"/>
  <c r="L209" i="11"/>
  <c r="L793" i="11"/>
  <c r="L208" i="11"/>
  <c r="L792" i="11"/>
  <c r="L791" i="11"/>
  <c r="L790" i="11"/>
  <c r="L789" i="11"/>
  <c r="L788" i="11"/>
  <c r="L787" i="11"/>
  <c r="L786" i="11"/>
  <c r="L785" i="11"/>
  <c r="L784" i="11"/>
  <c r="L783" i="11"/>
  <c r="L782" i="11"/>
  <c r="L781" i="11"/>
  <c r="L780" i="11"/>
  <c r="L779" i="11"/>
  <c r="L778" i="11"/>
  <c r="L777" i="11"/>
  <c r="L776" i="11"/>
  <c r="L775" i="11"/>
  <c r="L774" i="11"/>
  <c r="L773" i="11"/>
  <c r="L772" i="11"/>
  <c r="L771" i="11"/>
  <c r="L770" i="11"/>
  <c r="L207" i="11"/>
  <c r="L206" i="11"/>
  <c r="L205" i="11"/>
  <c r="L204" i="11"/>
  <c r="L203" i="11"/>
  <c r="L202" i="11"/>
  <c r="L201" i="11"/>
  <c r="L200" i="11"/>
  <c r="L199" i="11"/>
  <c r="L768" i="11"/>
  <c r="L198" i="11"/>
  <c r="L197" i="11"/>
  <c r="L195" i="11"/>
  <c r="L196" i="11"/>
  <c r="L194" i="11"/>
  <c r="L767" i="11"/>
  <c r="L193" i="11"/>
  <c r="L763" i="11"/>
  <c r="L762" i="11"/>
  <c r="L192" i="11"/>
  <c r="L191" i="11"/>
  <c r="L760" i="11"/>
  <c r="L757" i="11"/>
  <c r="L190" i="11"/>
  <c r="L756" i="11"/>
  <c r="L189" i="11"/>
  <c r="L188" i="11"/>
  <c r="L187" i="11"/>
  <c r="L184" i="11"/>
  <c r="L736" i="11"/>
  <c r="L183" i="11"/>
  <c r="L182" i="11"/>
  <c r="L181" i="11"/>
  <c r="L730" i="11"/>
  <c r="L180" i="11"/>
  <c r="L729" i="11"/>
  <c r="L179" i="11"/>
  <c r="L178" i="11"/>
  <c r="L177" i="11"/>
  <c r="L176" i="11"/>
  <c r="L175" i="11"/>
  <c r="L174" i="11"/>
  <c r="L173" i="11"/>
  <c r="L172" i="11"/>
  <c r="L171" i="11"/>
  <c r="L170" i="11"/>
  <c r="L169" i="11"/>
  <c r="L168" i="11"/>
  <c r="L167" i="11"/>
  <c r="L166" i="11"/>
  <c r="L165" i="11"/>
  <c r="L164" i="11"/>
  <c r="L723" i="11"/>
  <c r="L722" i="11"/>
  <c r="L152" i="11"/>
  <c r="L151" i="11"/>
  <c r="L150" i="11"/>
  <c r="L149" i="11"/>
  <c r="L148" i="11"/>
  <c r="L147" i="11"/>
  <c r="L146" i="11"/>
  <c r="L145" i="11"/>
  <c r="L144" i="11"/>
  <c r="L716" i="11"/>
  <c r="L143" i="11"/>
  <c r="L126" i="11"/>
  <c r="L125" i="11"/>
  <c r="L124" i="11"/>
  <c r="L123" i="11"/>
  <c r="L122" i="11"/>
  <c r="L121" i="11"/>
  <c r="L120" i="11"/>
  <c r="L119" i="11"/>
  <c r="L118" i="11"/>
  <c r="L117" i="11"/>
  <c r="L115" i="11"/>
  <c r="L114" i="11"/>
  <c r="L113" i="11"/>
  <c r="L112" i="11"/>
  <c r="L111" i="11"/>
  <c r="L110" i="11"/>
  <c r="L109" i="11"/>
  <c r="L108" i="11"/>
  <c r="L106" i="11"/>
  <c r="L105" i="11"/>
  <c r="L712" i="11"/>
  <c r="L104" i="11"/>
  <c r="L103" i="11"/>
  <c r="L710" i="11"/>
  <c r="L102" i="11"/>
  <c r="L101" i="11"/>
  <c r="L100" i="11"/>
  <c r="L99" i="11"/>
  <c r="L97" i="11"/>
  <c r="L95" i="11"/>
  <c r="L94" i="11"/>
  <c r="L93" i="11"/>
  <c r="L92" i="11"/>
  <c r="L91" i="11"/>
  <c r="L90" i="11"/>
  <c r="L89" i="11"/>
  <c r="L88" i="11"/>
  <c r="L87" i="11"/>
  <c r="L86" i="11"/>
  <c r="L85" i="11"/>
  <c r="L84" i="11"/>
  <c r="L82" i="11"/>
  <c r="L80" i="11"/>
  <c r="L79" i="11"/>
  <c r="L78" i="11"/>
  <c r="L77" i="11"/>
  <c r="L76" i="11"/>
  <c r="L75" i="11"/>
  <c r="L74" i="11"/>
  <c r="L73" i="11"/>
  <c r="L72" i="11"/>
  <c r="L71" i="11"/>
  <c r="L70" i="11"/>
  <c r="L69" i="11"/>
  <c r="L68" i="11"/>
  <c r="L698" i="11"/>
  <c r="L67" i="11"/>
  <c r="L66" i="11"/>
  <c r="L65" i="11"/>
  <c r="L64" i="11"/>
  <c r="L63" i="11"/>
  <c r="L696" i="11"/>
  <c r="L62" i="11"/>
  <c r="L695" i="11"/>
  <c r="L61" i="11"/>
  <c r="L60" i="11"/>
  <c r="L692" i="11"/>
  <c r="L691" i="11"/>
  <c r="L684" i="11"/>
  <c r="L683" i="11"/>
  <c r="L59" i="11"/>
  <c r="L682" i="11"/>
  <c r="L681" i="11"/>
  <c r="L58" i="11"/>
  <c r="L680" i="11"/>
  <c r="L678" i="11"/>
  <c r="L57" i="11"/>
  <c r="L675" i="11"/>
  <c r="L674" i="11"/>
  <c r="L673" i="11"/>
  <c r="L56" i="11"/>
  <c r="L670" i="11"/>
  <c r="L669" i="11"/>
  <c r="L668" i="11"/>
  <c r="L55" i="11"/>
  <c r="L665" i="11"/>
  <c r="L54" i="11"/>
  <c r="L53" i="11"/>
  <c r="L664" i="11"/>
  <c r="L52" i="11"/>
  <c r="L51" i="11"/>
  <c r="L663" i="11"/>
  <c r="L50" i="11"/>
  <c r="L49" i="11"/>
  <c r="L661" i="11"/>
  <c r="L48" i="11"/>
  <c r="L659" i="11"/>
  <c r="L47" i="11"/>
  <c r="L657" i="11"/>
  <c r="L656" i="11"/>
  <c r="L46" i="11"/>
  <c r="L655" i="11"/>
  <c r="L653" i="11"/>
  <c r="L45" i="11"/>
  <c r="L44" i="11"/>
  <c r="L43" i="11"/>
  <c r="L652" i="11"/>
  <c r="L42" i="11"/>
  <c r="L41" i="11"/>
  <c r="L650" i="11"/>
  <c r="L40" i="11"/>
  <c r="L39" i="11"/>
  <c r="L649" i="11"/>
  <c r="L38" i="11"/>
  <c r="L37" i="11"/>
  <c r="L36" i="11"/>
  <c r="L35" i="11"/>
  <c r="L34" i="11"/>
  <c r="L33" i="11"/>
  <c r="L647" i="11"/>
  <c r="L648" i="11"/>
  <c r="L32" i="11"/>
  <c r="L645" i="11"/>
  <c r="L13" i="11"/>
  <c r="L646" i="11"/>
  <c r="L14" i="11"/>
  <c r="L15" i="11"/>
  <c r="L16" i="11"/>
  <c r="L17" i="11"/>
  <c r="L18" i="11"/>
  <c r="L19" i="11"/>
  <c r="L20" i="11"/>
  <c r="L21" i="11"/>
  <c r="L22" i="11"/>
  <c r="L23" i="11"/>
  <c r="L24" i="11"/>
  <c r="L25" i="11"/>
  <c r="L26" i="11"/>
  <c r="L27" i="11"/>
  <c r="L28" i="11"/>
  <c r="L29" i="11"/>
  <c r="L30" i="11"/>
  <c r="L31" i="11"/>
  <c r="L12" i="11"/>
  <c r="L11" i="11"/>
  <c r="L10" i="11"/>
  <c r="L643" i="11"/>
  <c r="L641" i="11"/>
  <c r="L640" i="11"/>
  <c r="L638" i="11"/>
  <c r="L636" i="11"/>
  <c r="L635" i="11"/>
  <c r="L634" i="11"/>
  <c r="L633" i="11"/>
  <c r="L632" i="11"/>
  <c r="L631" i="11"/>
  <c r="L629" i="11"/>
  <c r="L9" i="11"/>
  <c r="L8" i="11"/>
  <c r="L7" i="11"/>
  <c r="L6" i="11"/>
  <c r="L5" i="11"/>
  <c r="L4" i="11"/>
  <c r="L3" i="11"/>
  <c r="L2" i="11"/>
  <c r="M1727" i="11"/>
  <c r="M1726" i="11"/>
  <c r="M1709" i="11"/>
  <c r="M1708" i="11"/>
  <c r="M1707" i="11"/>
  <c r="M1706" i="11"/>
  <c r="M1701" i="11"/>
  <c r="M1700" i="11"/>
  <c r="M1696" i="11"/>
  <c r="M605" i="11"/>
  <c r="M1692" i="11"/>
  <c r="M1683" i="11"/>
  <c r="M1682" i="11"/>
  <c r="M579" i="11"/>
  <c r="M578" i="11"/>
  <c r="M577" i="11"/>
  <c r="M576" i="11"/>
  <c r="M575" i="11"/>
  <c r="M574" i="11"/>
  <c r="M573" i="11"/>
  <c r="M572" i="11"/>
  <c r="M571" i="11"/>
  <c r="M570" i="11"/>
  <c r="M556" i="11"/>
  <c r="M555" i="11"/>
  <c r="M554" i="11"/>
  <c r="M532" i="11"/>
  <c r="M531" i="11"/>
  <c r="M530" i="11"/>
  <c r="M508" i="11"/>
  <c r="M483" i="11"/>
  <c r="M484" i="11"/>
  <c r="M485" i="11"/>
  <c r="M486" i="11"/>
  <c r="M487" i="11"/>
  <c r="M488" i="11"/>
  <c r="M489" i="11"/>
  <c r="M490" i="11"/>
  <c r="M491" i="11"/>
  <c r="M492" i="11"/>
  <c r="M493" i="11"/>
  <c r="M478" i="11"/>
  <c r="M1285" i="11"/>
  <c r="M417" i="11"/>
  <c r="M416" i="11"/>
  <c r="M390" i="11"/>
  <c r="M385" i="11"/>
  <c r="M381" i="11"/>
  <c r="M378" i="11"/>
  <c r="M374" i="11"/>
  <c r="M366" i="11"/>
  <c r="M357" i="11"/>
  <c r="M356" i="11"/>
  <c r="M355" i="11"/>
  <c r="M354" i="11"/>
  <c r="M353" i="11"/>
  <c r="M351" i="11"/>
  <c r="M350" i="11"/>
  <c r="M349" i="11"/>
  <c r="M340" i="11"/>
  <c r="M339" i="11"/>
  <c r="M338" i="11"/>
  <c r="M337" i="11"/>
  <c r="M335" i="11"/>
  <c r="M334" i="11"/>
  <c r="M332" i="11"/>
  <c r="M331" i="11"/>
  <c r="M329" i="11"/>
  <c r="M328" i="11"/>
  <c r="M327" i="11"/>
  <c r="M326" i="11"/>
  <c r="M325" i="11"/>
  <c r="M324" i="11"/>
  <c r="M322" i="11"/>
  <c r="M319" i="11"/>
  <c r="M316" i="11"/>
  <c r="M315" i="11"/>
  <c r="M313" i="11"/>
  <c r="M262" i="11"/>
  <c r="M259" i="11"/>
  <c r="M252" i="11"/>
  <c r="M251" i="11"/>
  <c r="M250" i="11"/>
  <c r="M249" i="11"/>
  <c r="M248" i="11"/>
  <c r="M247" i="11"/>
  <c r="M246" i="11"/>
  <c r="M245" i="11"/>
  <c r="M912" i="11"/>
  <c r="M244" i="11"/>
  <c r="M243" i="11"/>
  <c r="M242" i="11"/>
  <c r="M241" i="11"/>
  <c r="M240" i="11"/>
  <c r="M239" i="11"/>
  <c r="M238" i="11"/>
  <c r="M237" i="11"/>
  <c r="M228" i="11"/>
  <c r="M227" i="11"/>
  <c r="M226" i="11"/>
  <c r="M225" i="11"/>
  <c r="M224" i="11"/>
  <c r="M223" i="11"/>
  <c r="M222" i="11"/>
  <c r="M221" i="11"/>
  <c r="M821" i="11"/>
  <c r="M219" i="11"/>
  <c r="M216" i="11"/>
  <c r="M186" i="11"/>
  <c r="M185" i="11"/>
  <c r="M739" i="11"/>
  <c r="M738" i="11"/>
  <c r="M163" i="11"/>
  <c r="M162" i="11"/>
  <c r="M161" i="11"/>
  <c r="M160" i="11"/>
  <c r="M159" i="11"/>
  <c r="M158" i="11"/>
  <c r="M157" i="11"/>
  <c r="M156" i="11"/>
  <c r="M155" i="11"/>
  <c r="M154" i="11"/>
  <c r="M153" i="11"/>
  <c r="M142" i="11"/>
  <c r="M141" i="11"/>
  <c r="M140" i="11"/>
  <c r="M139" i="11"/>
  <c r="M138" i="11"/>
  <c r="M137" i="11"/>
  <c r="M136" i="11"/>
  <c r="M135" i="11"/>
  <c r="M134" i="11"/>
  <c r="M133" i="11"/>
  <c r="M132" i="11"/>
  <c r="M131" i="11"/>
  <c r="M130" i="11"/>
  <c r="M129" i="11"/>
  <c r="M128" i="11"/>
  <c r="M127" i="11"/>
  <c r="M116" i="11"/>
  <c r="M107" i="11"/>
  <c r="M98" i="11"/>
  <c r="M96" i="11"/>
  <c r="M83" i="11"/>
  <c r="M81" i="11"/>
  <c r="M617" i="11"/>
  <c r="M615" i="11"/>
  <c r="M616" i="11"/>
  <c r="M1777" i="11"/>
  <c r="M1763" i="11"/>
  <c r="M1762" i="11"/>
  <c r="M1755" i="11"/>
  <c r="M1754" i="11"/>
  <c r="M1752" i="11"/>
  <c r="M1751" i="11"/>
  <c r="M1748" i="11"/>
  <c r="M1740" i="11"/>
  <c r="M1738" i="11"/>
  <c r="M1731" i="11"/>
  <c r="M611" i="11"/>
  <c r="M610" i="11"/>
  <c r="M1717" i="11"/>
  <c r="M1712" i="11"/>
  <c r="M1698" i="11"/>
  <c r="M1695" i="11"/>
  <c r="M1688" i="11"/>
  <c r="M1687" i="11"/>
  <c r="M1686" i="11"/>
  <c r="M1684" i="11"/>
  <c r="M1677" i="11"/>
  <c r="M1676" i="11"/>
  <c r="M1675" i="11"/>
  <c r="M1674" i="11"/>
  <c r="M1673" i="11"/>
  <c r="M1672" i="11"/>
  <c r="M1671" i="11"/>
  <c r="M1670" i="11"/>
  <c r="M1669" i="11"/>
  <c r="M1668" i="11"/>
  <c r="M1667" i="11"/>
  <c r="M1666" i="11"/>
  <c r="M1665" i="11"/>
  <c r="M589" i="11"/>
  <c r="M588" i="11"/>
  <c r="M1664" i="11"/>
  <c r="M587" i="11"/>
  <c r="M1663" i="11"/>
  <c r="M586" i="11"/>
  <c r="M585" i="11"/>
  <c r="M584" i="11"/>
  <c r="M583" i="11"/>
  <c r="M1662" i="11"/>
  <c r="M1659" i="11"/>
  <c r="M1658" i="11"/>
  <c r="M1657" i="11"/>
  <c r="M1656" i="11"/>
  <c r="M1655" i="11"/>
  <c r="M1654" i="11"/>
  <c r="M1653" i="11"/>
  <c r="M1652" i="11"/>
  <c r="M551" i="11"/>
  <c r="M539" i="11"/>
  <c r="M538" i="11"/>
  <c r="M537" i="11"/>
  <c r="M1630" i="11"/>
  <c r="M1625" i="11"/>
  <c r="M1624" i="11"/>
  <c r="M1623" i="11"/>
  <c r="M1622" i="11"/>
  <c r="M1621" i="11"/>
  <c r="M521" i="11"/>
  <c r="M1620" i="11"/>
  <c r="M1618" i="11"/>
  <c r="M1614" i="11"/>
  <c r="M1613" i="11"/>
  <c r="M1612" i="11"/>
  <c r="M1610" i="11"/>
  <c r="M1607" i="11"/>
  <c r="M1606" i="11"/>
  <c r="M1605" i="11"/>
  <c r="M1604" i="11"/>
  <c r="M519" i="11"/>
  <c r="M1603" i="11"/>
  <c r="M1601" i="11"/>
  <c r="M1600" i="11"/>
  <c r="M1599" i="11"/>
  <c r="M1598" i="11"/>
  <c r="M1596" i="11"/>
  <c r="M1595" i="11"/>
  <c r="M1593" i="11"/>
  <c r="M1592" i="11"/>
  <c r="M1591" i="11"/>
  <c r="M1589" i="11"/>
  <c r="M1586" i="11"/>
  <c r="M1585" i="11"/>
  <c r="M1584" i="11"/>
  <c r="M1583" i="11"/>
  <c r="M1582" i="11"/>
  <c r="M1580" i="11"/>
  <c r="M1578" i="11"/>
  <c r="M1575" i="11"/>
  <c r="M1573" i="11"/>
  <c r="M1572" i="11"/>
  <c r="M1570" i="11"/>
  <c r="M1569" i="11"/>
  <c r="M1566" i="11"/>
  <c r="M1563" i="11"/>
  <c r="M1562" i="11"/>
  <c r="M1559" i="11"/>
  <c r="M1557" i="11"/>
  <c r="M1554" i="11"/>
  <c r="M1553" i="11"/>
  <c r="M1548" i="11"/>
  <c r="M1547" i="11"/>
  <c r="M1545" i="11"/>
  <c r="M1542" i="11"/>
  <c r="M1541" i="11"/>
  <c r="M1540" i="11"/>
  <c r="M1539" i="11"/>
  <c r="M1538" i="11"/>
  <c r="M1537" i="11"/>
  <c r="M1536" i="11"/>
  <c r="M1535" i="11"/>
  <c r="M1532" i="11"/>
  <c r="M1531" i="11"/>
  <c r="M1526" i="11"/>
  <c r="M1525" i="11"/>
  <c r="M1524" i="11"/>
  <c r="M1522" i="11"/>
  <c r="M1517" i="11"/>
  <c r="M1516" i="11"/>
  <c r="M1515" i="11"/>
  <c r="M1513" i="11"/>
  <c r="M1512" i="11"/>
  <c r="M1509" i="11"/>
  <c r="M1508" i="11"/>
  <c r="M1506" i="11"/>
  <c r="M1504" i="11"/>
  <c r="M1495" i="11"/>
  <c r="M1485" i="11"/>
  <c r="M1482" i="11"/>
  <c r="M1481" i="11"/>
  <c r="M1480" i="11"/>
  <c r="M1479" i="11"/>
  <c r="M1465" i="11"/>
  <c r="M1464" i="11"/>
  <c r="M1461" i="11"/>
  <c r="M1460" i="11"/>
  <c r="M1457" i="11"/>
  <c r="M1452" i="11"/>
  <c r="M1451" i="11"/>
  <c r="M1446" i="11"/>
  <c r="M1445" i="11"/>
  <c r="M1444" i="11"/>
  <c r="M1442" i="11"/>
  <c r="M1440" i="11"/>
  <c r="M1439" i="11"/>
  <c r="M1437" i="11"/>
  <c r="M1434" i="11"/>
  <c r="M1432" i="11"/>
  <c r="M1430" i="11"/>
  <c r="M1429" i="11"/>
  <c r="M1428" i="11"/>
  <c r="M1426" i="11"/>
  <c r="M1425" i="11"/>
  <c r="M1422" i="11"/>
  <c r="M1420" i="11"/>
  <c r="M1419" i="11"/>
  <c r="M1418" i="11"/>
  <c r="M1417" i="11"/>
  <c r="M1416" i="11"/>
  <c r="M1415" i="11"/>
  <c r="M1413" i="11"/>
  <c r="M1412" i="11"/>
  <c r="M1410" i="11"/>
  <c r="M1409" i="11"/>
  <c r="M1408" i="11"/>
  <c r="M1407" i="11"/>
  <c r="M1406" i="11"/>
  <c r="M1404" i="11"/>
  <c r="M1403" i="11"/>
  <c r="M1401" i="11"/>
  <c r="M1399" i="11"/>
  <c r="M1395" i="11"/>
  <c r="M1394" i="11"/>
  <c r="M1390" i="11"/>
  <c r="M1386" i="11"/>
  <c r="M1384" i="11"/>
  <c r="M1383" i="11"/>
  <c r="M1378" i="11"/>
  <c r="M1373" i="11"/>
  <c r="M1367" i="11"/>
  <c r="M1364" i="11"/>
  <c r="M1359" i="11"/>
  <c r="M1358" i="11"/>
  <c r="M1350" i="11"/>
  <c r="M1348" i="11"/>
  <c r="M1347" i="11"/>
  <c r="M1346" i="11"/>
  <c r="M1345" i="11"/>
  <c r="M1344" i="11"/>
  <c r="M1343" i="11"/>
  <c r="M1342" i="11"/>
  <c r="M1341" i="11"/>
  <c r="M1340" i="11"/>
  <c r="M1339" i="11"/>
  <c r="M1338" i="11"/>
  <c r="M1337" i="11"/>
  <c r="M1335" i="11"/>
  <c r="M1334" i="11"/>
  <c r="M459" i="11"/>
  <c r="M1332" i="11"/>
  <c r="M1331" i="11"/>
  <c r="M457" i="11"/>
  <c r="M1329" i="11"/>
  <c r="M1327" i="11"/>
  <c r="M1326" i="11"/>
  <c r="M1325" i="11"/>
  <c r="M1323" i="11"/>
  <c r="M1318" i="11"/>
  <c r="M1316" i="11"/>
  <c r="M1315" i="11"/>
  <c r="M1313" i="11"/>
  <c r="M439" i="11"/>
  <c r="M1308" i="11"/>
  <c r="M432" i="11"/>
  <c r="M433" i="11"/>
  <c r="M1306" i="11"/>
  <c r="M425" i="11"/>
  <c r="M1304" i="11"/>
  <c r="M1302" i="11"/>
  <c r="M1300" i="11"/>
  <c r="M1299" i="11"/>
  <c r="M1298" i="11"/>
  <c r="M1297" i="11"/>
  <c r="M1294" i="11"/>
  <c r="M1293" i="11"/>
  <c r="M1292" i="11"/>
  <c r="M1291" i="11"/>
  <c r="M1289" i="11"/>
  <c r="M1288" i="11"/>
  <c r="M424" i="11"/>
  <c r="M1281" i="11"/>
  <c r="M1280" i="11"/>
  <c r="M1278" i="11"/>
  <c r="M1267" i="11"/>
  <c r="M1265" i="11"/>
  <c r="M1262" i="11"/>
  <c r="M1261" i="11"/>
  <c r="M1259" i="11"/>
  <c r="M1258" i="11"/>
  <c r="M1257" i="11"/>
  <c r="M1256" i="11"/>
  <c r="M1255" i="11"/>
  <c r="M1254" i="11"/>
  <c r="M1253" i="11"/>
  <c r="M1252" i="11"/>
  <c r="M1251" i="11"/>
  <c r="M1250" i="11"/>
  <c r="M1248" i="11"/>
  <c r="M362" i="11"/>
  <c r="M1246" i="11"/>
  <c r="M1245" i="11"/>
  <c r="M1243" i="11"/>
  <c r="M1242" i="11"/>
  <c r="M1241" i="11"/>
  <c r="M1240" i="11"/>
  <c r="M1239" i="11"/>
  <c r="M1238" i="11"/>
  <c r="M1234" i="11"/>
  <c r="M1230" i="11"/>
  <c r="M1228" i="11"/>
  <c r="M1224" i="11"/>
  <c r="M1223" i="11"/>
  <c r="M1222" i="11"/>
  <c r="M1212" i="11"/>
  <c r="M320" i="11"/>
  <c r="M318" i="11"/>
  <c r="M317" i="11"/>
  <c r="M1205" i="11"/>
  <c r="M1204" i="11"/>
  <c r="M1203" i="11"/>
  <c r="M1202" i="11"/>
  <c r="M1200" i="11"/>
  <c r="M1199" i="11"/>
  <c r="M1198" i="11"/>
  <c r="M314" i="11"/>
  <c r="M311" i="11"/>
  <c r="M1195" i="11"/>
  <c r="M1193" i="11"/>
  <c r="M1187" i="11"/>
  <c r="M1186" i="11"/>
  <c r="M300" i="11"/>
  <c r="M1177" i="11"/>
  <c r="M1169" i="11"/>
  <c r="M1167" i="11"/>
  <c r="M1160" i="11"/>
  <c r="M1156" i="11"/>
  <c r="M1153" i="11"/>
  <c r="M1152" i="11"/>
  <c r="M1151" i="11"/>
  <c r="M1148" i="11"/>
  <c r="M1146" i="11"/>
  <c r="M1145" i="11"/>
  <c r="M1144" i="11"/>
  <c r="M1140" i="11"/>
  <c r="M1137" i="11"/>
  <c r="M1131" i="11"/>
  <c r="M1130" i="11"/>
  <c r="M1129" i="11"/>
  <c r="M1128" i="11"/>
  <c r="M1126" i="11"/>
  <c r="M1125" i="11"/>
  <c r="M1124" i="11"/>
  <c r="M1123" i="11"/>
  <c r="M1122" i="11"/>
  <c r="M1121" i="11"/>
  <c r="M1120" i="11"/>
  <c r="M1119" i="11"/>
  <c r="M1118" i="11"/>
  <c r="M1115" i="11"/>
  <c r="M1114" i="11"/>
  <c r="M1113" i="11"/>
  <c r="M1112" i="11"/>
  <c r="M1111" i="11"/>
  <c r="M1110" i="11"/>
  <c r="M1108" i="11"/>
  <c r="M1107" i="11"/>
  <c r="M1106" i="11"/>
  <c r="M1105" i="11"/>
  <c r="M1104" i="11"/>
  <c r="M1103" i="11"/>
  <c r="M1102" i="11"/>
  <c r="M1101" i="11"/>
  <c r="M1100" i="11"/>
  <c r="M1099" i="11"/>
  <c r="M1098" i="11"/>
  <c r="M1097" i="11"/>
  <c r="M1096" i="11"/>
  <c r="M1095" i="11"/>
  <c r="M1093" i="11"/>
  <c r="M1092" i="11"/>
  <c r="M1091" i="11"/>
  <c r="M1090" i="11"/>
  <c r="M1089" i="11"/>
  <c r="M1088" i="11"/>
  <c r="M1086" i="11"/>
  <c r="M1062" i="11"/>
  <c r="M1063" i="11"/>
  <c r="M1064" i="11"/>
  <c r="M1065" i="11"/>
  <c r="M1066" i="11"/>
  <c r="M1067" i="11"/>
  <c r="M1068" i="11"/>
  <c r="M1069" i="11"/>
  <c r="M1070" i="11"/>
  <c r="M1071" i="11"/>
  <c r="M1072" i="11"/>
  <c r="M1073" i="11"/>
  <c r="M1074" i="11"/>
  <c r="M1075" i="11"/>
  <c r="M1076" i="11"/>
  <c r="M1077" i="11"/>
  <c r="M1078" i="11"/>
  <c r="M1079" i="11"/>
  <c r="M1080" i="11"/>
  <c r="M1081" i="11"/>
  <c r="M1082" i="11"/>
  <c r="M1083" i="11"/>
  <c r="M1084" i="11"/>
  <c r="M1061" i="11"/>
  <c r="M1059" i="11"/>
  <c r="M1058" i="11"/>
  <c r="M1057" i="11"/>
  <c r="M1056" i="11"/>
  <c r="M1055" i="11"/>
  <c r="M1054" i="11"/>
  <c r="M1053" i="11"/>
  <c r="M1052" i="11"/>
  <c r="M1051" i="11"/>
  <c r="M1050" i="11"/>
  <c r="M1047" i="11"/>
  <c r="M1048" i="11"/>
  <c r="M1049" i="11"/>
  <c r="M1042" i="11"/>
  <c r="M1043" i="11"/>
  <c r="M1044" i="11"/>
  <c r="M1045" i="11"/>
  <c r="M1046" i="11"/>
  <c r="M1040" i="11"/>
  <c r="M1039" i="11"/>
  <c r="M1038" i="11"/>
  <c r="M1037" i="11"/>
  <c r="M1036" i="11"/>
  <c r="M1034" i="11"/>
  <c r="M1033" i="11"/>
  <c r="M1032" i="11"/>
  <c r="M1031" i="11"/>
  <c r="M1030" i="11"/>
  <c r="M1028" i="11"/>
  <c r="M1027" i="11"/>
  <c r="M1025" i="11"/>
  <c r="M1024" i="11"/>
  <c r="M1022" i="11"/>
  <c r="M1021" i="11"/>
  <c r="M1020" i="11"/>
  <c r="M1019" i="11"/>
  <c r="M1018" i="11"/>
  <c r="M1017" i="11"/>
  <c r="M1016" i="11"/>
  <c r="M1014" i="11"/>
  <c r="M1012" i="11"/>
  <c r="M1011" i="11"/>
  <c r="M1009" i="11"/>
  <c r="M1008" i="11"/>
  <c r="M1007" i="11"/>
  <c r="M1006" i="11"/>
  <c r="M1005" i="11"/>
  <c r="M1004" i="11"/>
  <c r="M1003" i="11"/>
  <c r="M1002" i="11"/>
  <c r="M1001" i="11"/>
  <c r="M1000" i="11"/>
  <c r="M999" i="11"/>
  <c r="M998" i="11"/>
  <c r="M997" i="11"/>
  <c r="M996" i="11"/>
  <c r="M995" i="11"/>
  <c r="M994" i="11"/>
  <c r="M993" i="11"/>
  <c r="M992" i="11"/>
  <c r="M991" i="11"/>
  <c r="M990" i="11"/>
  <c r="M989" i="11"/>
  <c r="M988" i="11"/>
  <c r="M987" i="11"/>
  <c r="M986" i="11"/>
  <c r="M985" i="11"/>
  <c r="M984" i="11"/>
  <c r="M983" i="11"/>
  <c r="M260" i="11"/>
  <c r="M982" i="11"/>
  <c r="M981" i="11"/>
  <c r="M980" i="11"/>
  <c r="M977" i="11"/>
  <c r="M978" i="11"/>
  <c r="M975" i="11"/>
  <c r="M974" i="11"/>
  <c r="M973" i="11"/>
  <c r="M972" i="11"/>
  <c r="M971" i="11"/>
  <c r="M970" i="11"/>
  <c r="M968" i="11"/>
  <c r="M966" i="11"/>
  <c r="M965" i="11"/>
  <c r="M964" i="11"/>
  <c r="M963" i="11"/>
  <c r="M961" i="11"/>
  <c r="M960" i="11"/>
  <c r="M959" i="11"/>
  <c r="M957" i="11"/>
  <c r="M955" i="11"/>
  <c r="M954" i="11"/>
  <c r="M953" i="11"/>
  <c r="M952" i="11"/>
  <c r="M951" i="11"/>
  <c r="M950" i="11"/>
  <c r="M258" i="11"/>
  <c r="M949" i="11"/>
  <c r="M948" i="11"/>
  <c r="M947" i="11"/>
  <c r="M946" i="11"/>
  <c r="M945" i="11"/>
  <c r="M944" i="11"/>
  <c r="M943" i="11"/>
  <c r="M941" i="11"/>
  <c r="M940" i="11"/>
  <c r="M937" i="11"/>
  <c r="M938" i="11"/>
  <c r="M935" i="11"/>
  <c r="M936" i="11"/>
  <c r="M256" i="11"/>
  <c r="M934" i="11"/>
  <c r="M929" i="11"/>
  <c r="M930" i="11"/>
  <c r="M931" i="11"/>
  <c r="M932" i="11"/>
  <c r="M933" i="11"/>
  <c r="M928" i="11"/>
  <c r="M927" i="11"/>
  <c r="M926" i="11"/>
  <c r="M925" i="11"/>
  <c r="M924" i="11"/>
  <c r="M923" i="11"/>
  <c r="M922" i="11"/>
  <c r="M921" i="11"/>
  <c r="M920" i="11"/>
  <c r="M919" i="11"/>
  <c r="M918" i="11"/>
  <c r="M911" i="11"/>
  <c r="M909" i="11"/>
  <c r="M908" i="11"/>
  <c r="M907" i="11"/>
  <c r="M906" i="11"/>
  <c r="M905" i="11"/>
  <c r="M904" i="11"/>
  <c r="M903" i="11"/>
  <c r="M902" i="11"/>
  <c r="M901" i="11"/>
  <c r="M900" i="11"/>
  <c r="M891" i="11"/>
  <c r="M892" i="11"/>
  <c r="M893" i="11"/>
  <c r="M894" i="11"/>
  <c r="M895" i="11"/>
  <c r="M896" i="11"/>
  <c r="M897" i="11"/>
  <c r="M898" i="11"/>
  <c r="M899" i="11"/>
  <c r="M890" i="11"/>
  <c r="M889" i="11"/>
  <c r="M888" i="11"/>
  <c r="M887" i="11"/>
  <c r="M886" i="11"/>
  <c r="M885" i="11"/>
  <c r="M878" i="11"/>
  <c r="M879" i="11"/>
  <c r="M880" i="11"/>
  <c r="M881" i="11"/>
  <c r="M236" i="11"/>
  <c r="M882" i="11"/>
  <c r="M883" i="11"/>
  <c r="M884" i="11"/>
  <c r="M874" i="11"/>
  <c r="M875" i="11"/>
  <c r="M876" i="11"/>
  <c r="M877" i="11"/>
  <c r="M873" i="11"/>
  <c r="M855" i="11"/>
  <c r="M856" i="11"/>
  <c r="M857" i="11"/>
  <c r="M858" i="11"/>
  <c r="M859" i="11"/>
  <c r="M860" i="11"/>
  <c r="M861" i="11"/>
  <c r="M862" i="11"/>
  <c r="M863" i="11"/>
  <c r="M864" i="11"/>
  <c r="M865" i="11"/>
  <c r="M866" i="11"/>
  <c r="M867" i="11"/>
  <c r="M868" i="11"/>
  <c r="M869" i="11"/>
  <c r="M870" i="11"/>
  <c r="M871" i="11"/>
  <c r="M872" i="11"/>
  <c r="M854" i="11"/>
  <c r="M853" i="11"/>
  <c r="M852" i="11"/>
  <c r="M850" i="11"/>
  <c r="M849" i="11"/>
  <c r="M846" i="11"/>
  <c r="M845" i="11"/>
  <c r="M844" i="11"/>
  <c r="M841" i="11"/>
  <c r="M840" i="11"/>
  <c r="M835" i="11"/>
  <c r="M834" i="11"/>
  <c r="M833" i="11"/>
  <c r="M832" i="11"/>
  <c r="M830" i="11"/>
  <c r="M828" i="11"/>
  <c r="M827" i="11"/>
  <c r="M824" i="11"/>
  <c r="M820" i="11"/>
  <c r="M818" i="11"/>
  <c r="M815" i="11"/>
  <c r="M813" i="11"/>
  <c r="M811" i="11"/>
  <c r="M810" i="11"/>
  <c r="M809" i="11"/>
  <c r="M808" i="11"/>
  <c r="M807" i="11"/>
  <c r="M806" i="11"/>
  <c r="M805" i="11"/>
  <c r="M799" i="11"/>
  <c r="M794" i="11"/>
  <c r="M769" i="11"/>
  <c r="M766" i="11"/>
  <c r="M765" i="11"/>
  <c r="M764" i="11"/>
  <c r="M761" i="11"/>
  <c r="M759" i="11"/>
  <c r="M758" i="11"/>
  <c r="M755" i="11"/>
  <c r="M754" i="11"/>
  <c r="M753" i="11"/>
  <c r="M752" i="11"/>
  <c r="M751" i="11"/>
  <c r="M750" i="11"/>
  <c r="M749" i="11"/>
  <c r="M748" i="11"/>
  <c r="M747" i="11"/>
  <c r="M746" i="11"/>
  <c r="M745" i="11"/>
  <c r="M744" i="11"/>
  <c r="M743" i="11"/>
  <c r="M742" i="11"/>
  <c r="M741" i="11"/>
  <c r="M740" i="11"/>
  <c r="M737" i="11"/>
  <c r="M735" i="11"/>
  <c r="M734" i="11"/>
  <c r="M733" i="11"/>
  <c r="M732" i="11"/>
  <c r="M731" i="11"/>
  <c r="M728" i="11"/>
  <c r="M727" i="11"/>
  <c r="M726" i="11"/>
  <c r="M725" i="11"/>
  <c r="M724" i="11"/>
  <c r="M721" i="11"/>
  <c r="M720" i="11"/>
  <c r="M719" i="11"/>
  <c r="M718" i="11"/>
  <c r="M717" i="11"/>
  <c r="M715" i="11"/>
  <c r="M714" i="11"/>
  <c r="M713" i="11"/>
  <c r="M711" i="11"/>
  <c r="M709" i="11"/>
  <c r="M708" i="11"/>
  <c r="M707" i="11"/>
  <c r="M706" i="11"/>
  <c r="M705" i="11"/>
  <c r="M704" i="11"/>
  <c r="M703" i="11"/>
  <c r="M702" i="11"/>
  <c r="M701" i="11"/>
  <c r="M700" i="11"/>
  <c r="M699" i="11"/>
  <c r="M697" i="11"/>
  <c r="M694" i="11"/>
  <c r="M693" i="11"/>
  <c r="M685" i="11"/>
  <c r="M686" i="11"/>
  <c r="M687" i="11"/>
  <c r="M688" i="11"/>
  <c r="M689" i="11"/>
  <c r="M690" i="11"/>
  <c r="M679" i="11"/>
  <c r="M677" i="11"/>
  <c r="M676" i="11"/>
  <c r="M672" i="11"/>
  <c r="M671" i="11"/>
  <c r="M667" i="11"/>
  <c r="M666" i="11"/>
  <c r="M662" i="11"/>
  <c r="M660" i="11"/>
  <c r="M658" i="11"/>
  <c r="M654" i="11"/>
  <c r="M651" i="11"/>
  <c r="M644" i="11"/>
  <c r="M642" i="11"/>
  <c r="M639" i="11"/>
  <c r="M637" i="11"/>
  <c r="M630" i="11"/>
  <c r="M628" i="11"/>
  <c r="M627" i="11"/>
  <c r="M626" i="11"/>
  <c r="M625" i="11"/>
  <c r="M624" i="11"/>
  <c r="M623" i="11"/>
  <c r="M622" i="11"/>
  <c r="M621" i="11"/>
  <c r="M620" i="11"/>
  <c r="M619" i="11"/>
  <c r="M618" i="11"/>
  <c r="M1779" i="11"/>
  <c r="M1778" i="11"/>
  <c r="M614" i="11"/>
  <c r="M1776" i="11"/>
  <c r="M1775" i="11"/>
  <c r="M1774" i="11"/>
  <c r="M1773" i="11"/>
  <c r="M1772" i="11"/>
  <c r="M1771" i="11"/>
  <c r="M1770" i="11"/>
  <c r="M1769" i="11"/>
  <c r="M1768" i="11"/>
  <c r="M1767" i="11"/>
  <c r="M1766" i="11"/>
  <c r="M1765" i="11"/>
  <c r="M1764" i="11"/>
  <c r="M1761" i="11"/>
  <c r="M1760" i="11"/>
  <c r="M1759" i="11"/>
  <c r="M1758" i="11"/>
  <c r="M1757" i="11"/>
  <c r="M1756" i="11"/>
  <c r="M1753" i="11"/>
  <c r="M1750" i="11"/>
  <c r="M1749" i="11"/>
  <c r="M1747" i="11"/>
  <c r="M1746" i="11"/>
  <c r="M613" i="11"/>
  <c r="M612" i="11"/>
  <c r="M1745" i="11"/>
  <c r="M1744" i="11"/>
  <c r="M1743" i="11"/>
  <c r="M1742" i="11"/>
  <c r="M1741" i="11"/>
  <c r="M1739" i="11"/>
  <c r="M1737" i="11"/>
  <c r="M1736" i="11"/>
  <c r="M1735" i="11"/>
  <c r="M1734" i="11"/>
  <c r="M1733" i="11"/>
  <c r="M1732" i="11"/>
  <c r="M1730" i="11"/>
  <c r="M1729" i="11"/>
  <c r="M1728" i="11"/>
  <c r="M1725" i="11"/>
  <c r="M1724" i="11"/>
  <c r="M1718" i="11"/>
  <c r="M1719" i="11"/>
  <c r="M1720" i="11"/>
  <c r="M1721" i="11"/>
  <c r="M1722" i="11"/>
  <c r="M1723" i="11"/>
  <c r="M1716" i="11"/>
  <c r="M1715" i="11"/>
  <c r="M609" i="11"/>
  <c r="M1714" i="11"/>
  <c r="M1713" i="11"/>
  <c r="M1711" i="11"/>
  <c r="M1710" i="11"/>
  <c r="M608" i="11"/>
  <c r="M607" i="11"/>
  <c r="M1705" i="11"/>
  <c r="M1704" i="11"/>
  <c r="M1703" i="11"/>
  <c r="M1702" i="11"/>
  <c r="M1699" i="11"/>
  <c r="M1697" i="11"/>
  <c r="M606" i="11"/>
  <c r="M1694" i="11"/>
  <c r="M1693" i="11"/>
  <c r="M1689" i="11"/>
  <c r="M1690" i="11"/>
  <c r="M1691" i="11"/>
  <c r="M601" i="11"/>
  <c r="M602" i="11"/>
  <c r="M603" i="11"/>
  <c r="M604" i="11"/>
  <c r="M600" i="11"/>
  <c r="M599" i="11"/>
  <c r="M1685" i="11"/>
  <c r="M598" i="11"/>
  <c r="M597" i="11"/>
  <c r="M596" i="11"/>
  <c r="M595" i="11"/>
  <c r="M594" i="11"/>
  <c r="M593" i="11"/>
  <c r="M592" i="11"/>
  <c r="M591" i="11"/>
  <c r="M1681" i="11"/>
  <c r="M1680" i="11"/>
  <c r="M1679" i="11"/>
  <c r="M590" i="11"/>
  <c r="M1678" i="11"/>
  <c r="M1661" i="11"/>
  <c r="M582" i="11"/>
  <c r="M581" i="11"/>
  <c r="M580" i="11"/>
  <c r="M1660" i="11"/>
  <c r="M569" i="11"/>
  <c r="M568" i="11"/>
  <c r="M567" i="11"/>
  <c r="M566" i="11"/>
  <c r="M565" i="11"/>
  <c r="M564" i="11"/>
  <c r="M563" i="11"/>
  <c r="M562" i="11"/>
  <c r="M561" i="11"/>
  <c r="M560" i="11"/>
  <c r="M559" i="11"/>
  <c r="M558" i="11"/>
  <c r="M557" i="11"/>
  <c r="M1651" i="11"/>
  <c r="M553" i="11"/>
  <c r="M552" i="11"/>
  <c r="M550" i="11"/>
  <c r="M549" i="11"/>
  <c r="M548" i="11"/>
  <c r="M1650" i="11"/>
  <c r="M547" i="11"/>
  <c r="M546" i="11"/>
  <c r="M545" i="11"/>
  <c r="M544" i="11"/>
  <c r="M1649" i="11"/>
  <c r="M543" i="11"/>
  <c r="M542" i="11"/>
  <c r="M541" i="11"/>
  <c r="M1648" i="11"/>
  <c r="M540" i="11"/>
  <c r="M1647" i="11"/>
  <c r="M1646" i="11"/>
  <c r="M1645" i="11"/>
  <c r="M1644" i="11"/>
  <c r="M1643" i="11"/>
  <c r="M1642" i="11"/>
  <c r="M1641" i="11"/>
  <c r="M1640" i="11"/>
  <c r="M1639" i="11"/>
  <c r="M536" i="11"/>
  <c r="M1638" i="11"/>
  <c r="M535" i="11"/>
  <c r="M534" i="11"/>
  <c r="M533" i="11"/>
  <c r="M529" i="11"/>
  <c r="M528" i="11"/>
  <c r="M1637" i="11"/>
  <c r="M1636" i="11"/>
  <c r="M527" i="11"/>
  <c r="M1635" i="11"/>
  <c r="M1634" i="11"/>
  <c r="M1633" i="11"/>
  <c r="M526" i="11"/>
  <c r="M525" i="11"/>
  <c r="M524" i="11"/>
  <c r="M523" i="11"/>
  <c r="M1632" i="11"/>
  <c r="M1631" i="11"/>
  <c r="M1629" i="11"/>
  <c r="M522" i="11"/>
  <c r="M1628" i="11"/>
  <c r="M1627" i="11"/>
  <c r="M1626" i="11"/>
  <c r="M1619" i="11"/>
  <c r="M1617" i="11"/>
  <c r="M520" i="11"/>
  <c r="M1616" i="11"/>
  <c r="M1615" i="11"/>
  <c r="M1611" i="11"/>
  <c r="M1609" i="11"/>
  <c r="M1608" i="11"/>
  <c r="M1602" i="11"/>
  <c r="M518" i="11"/>
  <c r="M1597" i="11"/>
  <c r="M517" i="11"/>
  <c r="M1594" i="11"/>
  <c r="M516" i="11"/>
  <c r="M1590" i="11"/>
  <c r="M515" i="11"/>
  <c r="M1588" i="11"/>
  <c r="M1587" i="11"/>
  <c r="M514" i="11"/>
  <c r="M513" i="11"/>
  <c r="M1581" i="11"/>
  <c r="M512" i="11"/>
  <c r="M511" i="11"/>
  <c r="M510" i="11"/>
  <c r="M1579" i="11"/>
  <c r="M509" i="11"/>
  <c r="M1577" i="11"/>
  <c r="M1576" i="11"/>
  <c r="M1574" i="11"/>
  <c r="M1571" i="11"/>
  <c r="M1568" i="11"/>
  <c r="M1567" i="11"/>
  <c r="M1565" i="11"/>
  <c r="M1564" i="11"/>
  <c r="M1561" i="11"/>
  <c r="M1560" i="11"/>
  <c r="M1558" i="11"/>
  <c r="M1556" i="11"/>
  <c r="M1555" i="11"/>
  <c r="M1552" i="11"/>
  <c r="M1551" i="11"/>
  <c r="M1550" i="11"/>
  <c r="M1549" i="11"/>
  <c r="M1546" i="11"/>
  <c r="M1544" i="11"/>
  <c r="M1543" i="11"/>
  <c r="M507" i="11"/>
  <c r="M1534" i="11"/>
  <c r="M1533" i="11"/>
  <c r="M1530" i="11"/>
  <c r="M1529" i="11"/>
  <c r="M506" i="11"/>
  <c r="M1528" i="11"/>
  <c r="M1527" i="11"/>
  <c r="M1523" i="11"/>
  <c r="M1521" i="11"/>
  <c r="M1520" i="11"/>
  <c r="M505" i="11"/>
  <c r="M1519" i="11"/>
  <c r="M1518" i="11"/>
  <c r="M1514" i="11"/>
  <c r="M504" i="11"/>
  <c r="M503" i="11"/>
  <c r="M502" i="11"/>
  <c r="M501" i="11"/>
  <c r="M1511" i="11"/>
  <c r="M1510" i="11"/>
  <c r="M1507" i="11"/>
  <c r="M1505" i="11"/>
  <c r="M1503" i="11"/>
  <c r="M1502" i="11"/>
  <c r="M1501" i="11"/>
  <c r="M1500" i="11"/>
  <c r="M1499" i="11"/>
  <c r="M1498" i="11"/>
  <c r="M1497" i="11"/>
  <c r="M500" i="11"/>
  <c r="M1496" i="11"/>
  <c r="M1494" i="11"/>
  <c r="M1493" i="11"/>
  <c r="M1492" i="11"/>
  <c r="M1491" i="11"/>
  <c r="M1490" i="11"/>
  <c r="M1489" i="11"/>
  <c r="M1488" i="11"/>
  <c r="M1487" i="11"/>
  <c r="M1486" i="11"/>
  <c r="M1484" i="11"/>
  <c r="M1483" i="11"/>
  <c r="M1478" i="11"/>
  <c r="M1477" i="11"/>
  <c r="M1476" i="11"/>
  <c r="M1475" i="11"/>
  <c r="M1474" i="11"/>
  <c r="M1473" i="11"/>
  <c r="M1472" i="11"/>
  <c r="M1471" i="11"/>
  <c r="M1470" i="11"/>
  <c r="M1469" i="11"/>
  <c r="M1468" i="11"/>
  <c r="M499" i="11"/>
  <c r="M498" i="11"/>
  <c r="M497" i="11"/>
  <c r="M1467" i="11"/>
  <c r="M496" i="11"/>
  <c r="M495" i="11"/>
  <c r="M1466" i="11"/>
  <c r="M494" i="11"/>
  <c r="M1463" i="11"/>
  <c r="M1462" i="11"/>
  <c r="M1459" i="11"/>
  <c r="M1458" i="11"/>
  <c r="M1456" i="11"/>
  <c r="M1455" i="11"/>
  <c r="M1454" i="11"/>
  <c r="M1453" i="11"/>
  <c r="M481" i="11"/>
  <c r="M482" i="11"/>
  <c r="M1450" i="11"/>
  <c r="M1449" i="11"/>
  <c r="M479" i="11"/>
  <c r="M480" i="11"/>
  <c r="M1448" i="11"/>
  <c r="M1447" i="11"/>
  <c r="M1443" i="11"/>
  <c r="M1441" i="11"/>
  <c r="M1438" i="11"/>
  <c r="M1436" i="11"/>
  <c r="M1435" i="11"/>
  <c r="M1433" i="11"/>
  <c r="M1431" i="11"/>
  <c r="M1427" i="11"/>
  <c r="M1424" i="11"/>
  <c r="M1423" i="11"/>
  <c r="M1421" i="11"/>
  <c r="M1414" i="11"/>
  <c r="M1411" i="11"/>
  <c r="M1405" i="11"/>
  <c r="M477" i="11"/>
  <c r="M1402" i="11"/>
  <c r="M476" i="11"/>
  <c r="M1400" i="11"/>
  <c r="M475" i="11"/>
  <c r="M1398" i="11"/>
  <c r="M1397" i="11"/>
  <c r="M474" i="11"/>
  <c r="M473" i="11"/>
  <c r="M1396" i="11"/>
  <c r="M1393" i="11"/>
  <c r="M1392" i="11"/>
  <c r="M1391" i="11"/>
  <c r="M472" i="11"/>
  <c r="M1389" i="11"/>
  <c r="M471" i="11"/>
  <c r="M1388" i="11"/>
  <c r="M470" i="11"/>
  <c r="M1387" i="11"/>
  <c r="M1385" i="11"/>
  <c r="M1382" i="11"/>
  <c r="M1381" i="11"/>
  <c r="M1380" i="11"/>
  <c r="M1379" i="11"/>
  <c r="M1377" i="11"/>
  <c r="M1376" i="11"/>
  <c r="M1375" i="11"/>
  <c r="M469" i="11"/>
  <c r="M1374" i="11"/>
  <c r="M1372" i="11"/>
  <c r="M468" i="11"/>
  <c r="M1370" i="11"/>
  <c r="M1371" i="11"/>
  <c r="M1369" i="11"/>
  <c r="M1368" i="11"/>
  <c r="M1366" i="11"/>
  <c r="M1365" i="11"/>
  <c r="M1363" i="11"/>
  <c r="M1362" i="11"/>
  <c r="M1361" i="11"/>
  <c r="M1360" i="11"/>
  <c r="M1357" i="11"/>
  <c r="M1356" i="11"/>
  <c r="M1355" i="11"/>
  <c r="M1354" i="11"/>
  <c r="M1353" i="11"/>
  <c r="M1352" i="11"/>
  <c r="M1351" i="11"/>
  <c r="M467" i="11"/>
  <c r="M1349" i="11"/>
  <c r="M466" i="11"/>
  <c r="M465" i="11"/>
  <c r="M464" i="11"/>
  <c r="M463" i="11"/>
  <c r="M462" i="11"/>
  <c r="M461" i="11"/>
  <c r="M1336" i="11"/>
  <c r="M460" i="11"/>
  <c r="M1333" i="11"/>
  <c r="M458" i="11"/>
  <c r="M1330" i="11"/>
  <c r="M1328" i="11"/>
  <c r="M456" i="11"/>
  <c r="M455" i="11"/>
  <c r="M454" i="11"/>
  <c r="M1324" i="11"/>
  <c r="M453" i="11"/>
  <c r="M445" i="11"/>
  <c r="M446" i="11"/>
  <c r="M447" i="11"/>
  <c r="M448" i="11"/>
  <c r="M449" i="11"/>
  <c r="M1320" i="11"/>
  <c r="M1321" i="11"/>
  <c r="M450" i="11"/>
  <c r="M451" i="11"/>
  <c r="M452" i="11"/>
  <c r="M1322" i="11"/>
  <c r="M1319" i="11"/>
  <c r="M1317" i="11"/>
  <c r="M444" i="11"/>
  <c r="M443" i="11"/>
  <c r="M442" i="11"/>
  <c r="M441" i="11"/>
  <c r="M1314" i="11"/>
  <c r="M440" i="11"/>
  <c r="M1312" i="11"/>
  <c r="M438" i="11"/>
  <c r="M1311" i="11"/>
  <c r="M1310" i="11"/>
  <c r="M1309" i="11"/>
  <c r="M437" i="11"/>
  <c r="M436" i="11"/>
  <c r="M435" i="11"/>
  <c r="M434" i="11"/>
  <c r="M431" i="11"/>
  <c r="M430" i="11"/>
  <c r="M1307" i="11"/>
  <c r="M429" i="11"/>
  <c r="M428" i="11"/>
  <c r="M427" i="11"/>
  <c r="M426" i="11"/>
  <c r="M1305" i="11"/>
  <c r="M1303" i="11"/>
  <c r="M1301" i="11"/>
  <c r="M1296" i="11"/>
  <c r="M1295" i="11"/>
  <c r="M1290" i="11"/>
  <c r="M1287" i="11"/>
  <c r="M1286" i="11"/>
  <c r="M1284" i="11"/>
  <c r="M1283" i="11"/>
  <c r="M1282" i="11"/>
  <c r="M423" i="11"/>
  <c r="M422" i="11"/>
  <c r="M1279" i="11"/>
  <c r="M421" i="11"/>
  <c r="M1277" i="11"/>
  <c r="M1276" i="11"/>
  <c r="M420" i="11"/>
  <c r="M419" i="11"/>
  <c r="M1275" i="11"/>
  <c r="M418" i="11"/>
  <c r="M415" i="11"/>
  <c r="M1274" i="11"/>
  <c r="M1273" i="11"/>
  <c r="M414" i="11"/>
  <c r="M1272" i="11"/>
  <c r="M413" i="11"/>
  <c r="M1271" i="11"/>
  <c r="M412" i="11"/>
  <c r="M411" i="11"/>
  <c r="M1270" i="11"/>
  <c r="M1269" i="11"/>
  <c r="M1268" i="11"/>
  <c r="M410" i="11"/>
  <c r="M409" i="11"/>
  <c r="M408" i="11"/>
  <c r="M407" i="11"/>
  <c r="M406" i="11"/>
  <c r="M405" i="11"/>
  <c r="M1266" i="11"/>
  <c r="M404" i="11"/>
  <c r="M403" i="11"/>
  <c r="M402" i="11"/>
  <c r="M1264" i="11"/>
  <c r="M1263" i="11"/>
  <c r="M401" i="11"/>
  <c r="M400" i="11"/>
  <c r="M399" i="11"/>
  <c r="M398" i="11"/>
  <c r="M397" i="11"/>
  <c r="M396" i="11"/>
  <c r="M395" i="11"/>
  <c r="M1260" i="11"/>
  <c r="M394" i="11"/>
  <c r="M393" i="11"/>
  <c r="M392" i="11"/>
  <c r="M391" i="11"/>
  <c r="M389" i="11"/>
  <c r="M388" i="11"/>
  <c r="M387" i="11"/>
  <c r="M386" i="11"/>
  <c r="M384" i="11"/>
  <c r="M383" i="11"/>
  <c r="M382" i="11"/>
  <c r="M380" i="11"/>
  <c r="M379" i="11"/>
  <c r="M377" i="11"/>
  <c r="M376" i="11"/>
  <c r="M375" i="11"/>
  <c r="M373" i="11"/>
  <c r="M372" i="11"/>
  <c r="M371" i="11"/>
  <c r="M370" i="11"/>
  <c r="M369" i="11"/>
  <c r="M368" i="11"/>
  <c r="M367" i="11"/>
  <c r="M365" i="11"/>
  <c r="M364" i="11"/>
  <c r="M1249" i="11"/>
  <c r="M363" i="11"/>
  <c r="M361" i="11"/>
  <c r="M360" i="11"/>
  <c r="M359" i="11"/>
  <c r="M1247" i="11"/>
  <c r="M358" i="11"/>
  <c r="M1244" i="11"/>
  <c r="M1237" i="11"/>
  <c r="M352" i="11"/>
  <c r="M1236" i="11"/>
  <c r="M1235" i="11"/>
  <c r="M1233" i="11"/>
  <c r="M348" i="11"/>
  <c r="M1232" i="11"/>
  <c r="M347" i="11"/>
  <c r="M346" i="11"/>
  <c r="M1231" i="11"/>
  <c r="M345" i="11"/>
  <c r="M1229" i="11"/>
  <c r="M344" i="11"/>
  <c r="M343" i="11"/>
  <c r="M342" i="11"/>
  <c r="M341" i="11"/>
  <c r="M1227" i="11"/>
  <c r="M336" i="11"/>
  <c r="M1226" i="11"/>
  <c r="M333" i="11"/>
  <c r="M1225" i="11"/>
  <c r="M330" i="11"/>
  <c r="M323" i="11"/>
  <c r="M1221" i="11"/>
  <c r="M1220" i="11"/>
  <c r="M1219" i="11"/>
  <c r="M1218" i="11"/>
  <c r="M1217" i="11"/>
  <c r="M1216" i="11"/>
  <c r="M1215" i="11"/>
  <c r="M1214" i="11"/>
  <c r="M1213" i="11"/>
  <c r="M1211" i="11"/>
  <c r="M1210" i="11"/>
  <c r="M1209" i="11"/>
  <c r="M1208" i="11"/>
  <c r="M321" i="11"/>
  <c r="M1207" i="11"/>
  <c r="M1206" i="11"/>
  <c r="M1201" i="11"/>
  <c r="M1197" i="11"/>
  <c r="M1196" i="11"/>
  <c r="M312" i="11"/>
  <c r="M310" i="11"/>
  <c r="M1194" i="11"/>
  <c r="M1192" i="11"/>
  <c r="M1191" i="11"/>
  <c r="M1190" i="11"/>
  <c r="M309" i="11"/>
  <c r="M1189" i="11"/>
  <c r="M304" i="11"/>
  <c r="M305" i="11"/>
  <c r="M306" i="11"/>
  <c r="M307" i="11"/>
  <c r="M308" i="11"/>
  <c r="M302" i="11"/>
  <c r="M303" i="11"/>
  <c r="M1188" i="11"/>
  <c r="M301" i="11"/>
  <c r="M1185" i="11"/>
  <c r="M1184" i="11"/>
  <c r="M1183" i="11"/>
  <c r="M1182" i="11"/>
  <c r="M1181" i="11"/>
  <c r="M1180" i="11"/>
  <c r="M1179" i="11"/>
  <c r="M1178" i="11"/>
  <c r="M1176" i="11"/>
  <c r="M1175" i="11"/>
  <c r="M1174" i="11"/>
  <c r="M1173" i="11"/>
  <c r="M1172" i="11"/>
  <c r="M1171" i="11"/>
  <c r="M1170" i="11"/>
  <c r="M1168" i="11"/>
  <c r="M1166" i="11"/>
  <c r="M1165" i="11"/>
  <c r="M1164" i="11"/>
  <c r="M1163" i="11"/>
  <c r="M1162" i="11"/>
  <c r="M1161" i="11"/>
  <c r="M1159" i="11"/>
  <c r="M1158" i="11"/>
  <c r="M1157" i="11"/>
  <c r="M1155" i="11"/>
  <c r="M1154" i="11"/>
  <c r="M299" i="11"/>
  <c r="M298" i="11"/>
  <c r="M297" i="11"/>
  <c r="M1150" i="11"/>
  <c r="M1149" i="11"/>
  <c r="M296" i="11"/>
  <c r="M295" i="11"/>
  <c r="M294" i="11"/>
  <c r="M293" i="11"/>
  <c r="M292" i="11"/>
  <c r="M1147" i="11"/>
  <c r="M291" i="11"/>
  <c r="M290" i="11"/>
  <c r="M289" i="11"/>
  <c r="M288" i="11"/>
  <c r="M287" i="11"/>
  <c r="M286" i="11"/>
  <c r="M1143" i="11"/>
  <c r="M1142" i="11"/>
  <c r="M1141" i="11"/>
  <c r="M1139" i="11"/>
  <c r="M1138" i="11"/>
  <c r="M1136" i="11"/>
  <c r="M285" i="11"/>
  <c r="M284" i="11"/>
  <c r="M1135" i="11"/>
  <c r="M283" i="11"/>
  <c r="M1134" i="11"/>
  <c r="M282" i="11"/>
  <c r="M1133" i="11"/>
  <c r="M1132" i="11"/>
  <c r="M281" i="11"/>
  <c r="M280" i="11"/>
  <c r="M1127" i="11"/>
  <c r="M279" i="11"/>
  <c r="M275" i="11"/>
  <c r="M276" i="11"/>
  <c r="M277" i="11"/>
  <c r="M278" i="11"/>
  <c r="M274" i="11"/>
  <c r="M1117" i="11"/>
  <c r="M1116" i="11"/>
  <c r="M273" i="11"/>
  <c r="M1109" i="11"/>
  <c r="M272" i="11"/>
  <c r="M271" i="11"/>
  <c r="M270" i="11"/>
  <c r="M269" i="11"/>
  <c r="M1094" i="11"/>
  <c r="M1087" i="11"/>
  <c r="M1085" i="11"/>
  <c r="M268" i="11"/>
  <c r="M1060" i="11"/>
  <c r="M266" i="11"/>
  <c r="M267" i="11"/>
  <c r="M1041" i="11"/>
  <c r="M265" i="11"/>
  <c r="M264" i="11"/>
  <c r="M1035" i="11"/>
  <c r="M263" i="11"/>
  <c r="M1029" i="11"/>
  <c r="M261" i="11"/>
  <c r="M1026" i="11"/>
  <c r="M1023" i="11"/>
  <c r="M1015" i="11"/>
  <c r="M1013" i="11"/>
  <c r="M1010" i="11"/>
  <c r="M979" i="11"/>
  <c r="M976" i="11"/>
  <c r="M969" i="11"/>
  <c r="M967" i="11"/>
  <c r="M962" i="11"/>
  <c r="M958" i="11"/>
  <c r="M956" i="11"/>
  <c r="M257" i="11"/>
  <c r="M942" i="11"/>
  <c r="M939" i="11"/>
  <c r="M255" i="11"/>
  <c r="M917" i="11"/>
  <c r="M916" i="11"/>
  <c r="M915" i="11"/>
  <c r="M254" i="11"/>
  <c r="M253" i="11"/>
  <c r="M914" i="11"/>
  <c r="M913" i="11"/>
  <c r="M910" i="11"/>
  <c r="M851" i="11"/>
  <c r="M235" i="11"/>
  <c r="M848" i="11"/>
  <c r="M847" i="11"/>
  <c r="M234" i="11"/>
  <c r="M843" i="11"/>
  <c r="M842" i="11"/>
  <c r="M233" i="11"/>
  <c r="M232" i="11"/>
  <c r="M231" i="11"/>
  <c r="M839" i="11"/>
  <c r="M838" i="11"/>
  <c r="M230" i="11"/>
  <c r="M837" i="11"/>
  <c r="M836" i="11"/>
  <c r="M229" i="11"/>
  <c r="M831" i="11"/>
  <c r="M829" i="11"/>
  <c r="M826" i="11"/>
  <c r="M825" i="11"/>
  <c r="M823" i="11"/>
  <c r="M822" i="11"/>
  <c r="M220" i="11"/>
  <c r="M819" i="11"/>
  <c r="M218" i="11"/>
  <c r="M817" i="11"/>
  <c r="M816" i="11"/>
  <c r="M814" i="11"/>
  <c r="M812" i="11"/>
  <c r="M217" i="11"/>
  <c r="M804" i="11"/>
  <c r="M803" i="11"/>
  <c r="M802" i="11"/>
  <c r="M801" i="11"/>
  <c r="M800" i="11"/>
  <c r="M798" i="11"/>
  <c r="M797" i="11"/>
  <c r="M796" i="11"/>
  <c r="M795" i="11"/>
  <c r="M215" i="11"/>
  <c r="M214" i="11"/>
  <c r="M213" i="11"/>
  <c r="M212" i="11"/>
  <c r="M211" i="11"/>
  <c r="M210" i="11"/>
  <c r="M209" i="11"/>
  <c r="M793" i="11"/>
  <c r="M208" i="11"/>
  <c r="M792" i="11"/>
  <c r="M791" i="11"/>
  <c r="M790" i="11"/>
  <c r="M789" i="11"/>
  <c r="M788" i="11"/>
  <c r="M787" i="11"/>
  <c r="M786" i="11"/>
  <c r="M785" i="11"/>
  <c r="M784" i="11"/>
  <c r="M783" i="11"/>
  <c r="M782" i="11"/>
  <c r="M781" i="11"/>
  <c r="M780" i="11"/>
  <c r="M779" i="11"/>
  <c r="M778" i="11"/>
  <c r="M777" i="11"/>
  <c r="M776" i="11"/>
  <c r="M775" i="11"/>
  <c r="M774" i="11"/>
  <c r="M773" i="11"/>
  <c r="M772" i="11"/>
  <c r="M771" i="11"/>
  <c r="M770" i="11"/>
  <c r="M207" i="11"/>
  <c r="M206" i="11"/>
  <c r="M205" i="11"/>
  <c r="M204" i="11"/>
  <c r="M203" i="11"/>
  <c r="M202" i="11"/>
  <c r="M201" i="11"/>
  <c r="M200" i="11"/>
  <c r="M199" i="11"/>
  <c r="M768" i="11"/>
  <c r="M198" i="11"/>
  <c r="M197" i="11"/>
  <c r="M195" i="11"/>
  <c r="M196" i="11"/>
  <c r="M194" i="11"/>
  <c r="M767" i="11"/>
  <c r="M193" i="11"/>
  <c r="M763" i="11"/>
  <c r="M762" i="11"/>
  <c r="M192" i="11"/>
  <c r="M191" i="11"/>
  <c r="M760" i="11"/>
  <c r="M757" i="11"/>
  <c r="M190" i="11"/>
  <c r="M756" i="11"/>
  <c r="M189" i="11"/>
  <c r="M188" i="11"/>
  <c r="M187" i="11"/>
  <c r="M184" i="11"/>
  <c r="M736" i="11"/>
  <c r="M183" i="11"/>
  <c r="M182" i="11"/>
  <c r="M181" i="11"/>
  <c r="M730" i="11"/>
  <c r="M180" i="11"/>
  <c r="M729" i="11"/>
  <c r="M179" i="11"/>
  <c r="M178" i="11"/>
  <c r="M177" i="11"/>
  <c r="M176" i="11"/>
  <c r="M175" i="11"/>
  <c r="M174" i="11"/>
  <c r="M173" i="11"/>
  <c r="M172" i="11"/>
  <c r="M171" i="11"/>
  <c r="M170" i="11"/>
  <c r="M169" i="11"/>
  <c r="M168" i="11"/>
  <c r="M167" i="11"/>
  <c r="M166" i="11"/>
  <c r="M165" i="11"/>
  <c r="M164" i="11"/>
  <c r="M723" i="11"/>
  <c r="M722" i="11"/>
  <c r="M152" i="11"/>
  <c r="M151" i="11"/>
  <c r="M150" i="11"/>
  <c r="M149" i="11"/>
  <c r="M148" i="11"/>
  <c r="M147" i="11"/>
  <c r="M146" i="11"/>
  <c r="M145" i="11"/>
  <c r="M144" i="11"/>
  <c r="M716" i="11"/>
  <c r="M143" i="11"/>
  <c r="M126" i="11"/>
  <c r="M125" i="11"/>
  <c r="M124" i="11"/>
  <c r="M123" i="11"/>
  <c r="M122" i="11"/>
  <c r="M121" i="11"/>
  <c r="M120" i="11"/>
  <c r="M119" i="11"/>
  <c r="M118" i="11"/>
  <c r="M117" i="11"/>
  <c r="M115" i="11"/>
  <c r="M114" i="11"/>
  <c r="M113" i="11"/>
  <c r="M112" i="11"/>
  <c r="M111" i="11"/>
  <c r="M110" i="11"/>
  <c r="M109" i="11"/>
  <c r="M108" i="11"/>
  <c r="M106" i="11"/>
  <c r="M105" i="11"/>
  <c r="M712" i="11"/>
  <c r="M104" i="11"/>
  <c r="M103" i="11"/>
  <c r="M710" i="11"/>
  <c r="M102" i="11"/>
  <c r="M101" i="11"/>
  <c r="M100" i="11"/>
  <c r="M99" i="11"/>
  <c r="M97" i="11"/>
  <c r="M95" i="11"/>
  <c r="M94" i="11"/>
  <c r="M93" i="11"/>
  <c r="M92" i="11"/>
  <c r="M91" i="11"/>
  <c r="M90" i="11"/>
  <c r="M89" i="11"/>
  <c r="M88" i="11"/>
  <c r="M87" i="11"/>
  <c r="M86" i="11"/>
  <c r="M85" i="11"/>
  <c r="M84" i="11"/>
  <c r="M82" i="11"/>
  <c r="M80" i="11"/>
  <c r="M79" i="11"/>
  <c r="M78" i="11"/>
  <c r="M77" i="11"/>
  <c r="M76" i="11"/>
  <c r="M75" i="11"/>
  <c r="M74" i="11"/>
  <c r="M73" i="11"/>
  <c r="M72" i="11"/>
  <c r="M71" i="11"/>
  <c r="M70" i="11"/>
  <c r="M69" i="11"/>
  <c r="M68" i="11"/>
  <c r="M698" i="11"/>
  <c r="M67" i="11"/>
  <c r="M66" i="11"/>
  <c r="M65" i="11"/>
  <c r="M64" i="11"/>
  <c r="M63" i="11"/>
  <c r="M696" i="11"/>
  <c r="M62" i="11"/>
  <c r="M695" i="11"/>
  <c r="M61" i="11"/>
  <c r="M60" i="11"/>
  <c r="M692" i="11"/>
  <c r="M691" i="11"/>
  <c r="M684" i="11"/>
  <c r="M683" i="11"/>
  <c r="M59" i="11"/>
  <c r="M682" i="11"/>
  <c r="M681" i="11"/>
  <c r="M58" i="11"/>
  <c r="M680" i="11"/>
  <c r="M678" i="11"/>
  <c r="M57" i="11"/>
  <c r="M675" i="11"/>
  <c r="M674" i="11"/>
  <c r="M673" i="11"/>
  <c r="M56" i="11"/>
  <c r="M670" i="11"/>
  <c r="M669" i="11"/>
  <c r="M668" i="11"/>
  <c r="M55" i="11"/>
  <c r="M665" i="11"/>
  <c r="M54" i="11"/>
  <c r="M53" i="11"/>
  <c r="M664" i="11"/>
  <c r="M52" i="11"/>
  <c r="M51" i="11"/>
  <c r="M663" i="11"/>
  <c r="M50" i="11"/>
  <c r="M49" i="11"/>
  <c r="M661" i="11"/>
  <c r="M48" i="11"/>
  <c r="M659" i="11"/>
  <c r="M47" i="11"/>
  <c r="M657" i="11"/>
  <c r="M656" i="11"/>
  <c r="M46" i="11"/>
  <c r="M655" i="11"/>
  <c r="M653" i="11"/>
  <c r="M45" i="11"/>
  <c r="M44" i="11"/>
  <c r="M43" i="11"/>
  <c r="M652" i="11"/>
  <c r="M42" i="11"/>
  <c r="M41" i="11"/>
  <c r="M650" i="11"/>
  <c r="M40" i="11"/>
  <c r="M39" i="11"/>
  <c r="M649" i="11"/>
  <c r="M38" i="11"/>
  <c r="M37" i="11"/>
  <c r="M36" i="11"/>
  <c r="M35" i="11"/>
  <c r="M34" i="11"/>
  <c r="M33" i="11"/>
  <c r="M647" i="11"/>
  <c r="M648" i="11"/>
  <c r="M32" i="11"/>
  <c r="M645" i="11"/>
  <c r="M13" i="11"/>
  <c r="M646" i="11"/>
  <c r="M14" i="11"/>
  <c r="M15" i="11"/>
  <c r="M16" i="11"/>
  <c r="M17" i="11"/>
  <c r="M18" i="11"/>
  <c r="M19" i="11"/>
  <c r="M20" i="11"/>
  <c r="M21" i="11"/>
  <c r="M22" i="11"/>
  <c r="M23" i="11"/>
  <c r="M24" i="11"/>
  <c r="M25" i="11"/>
  <c r="M26" i="11"/>
  <c r="M27" i="11"/>
  <c r="M28" i="11"/>
  <c r="M29" i="11"/>
  <c r="M30" i="11"/>
  <c r="M31" i="11"/>
  <c r="M12" i="11"/>
  <c r="M11" i="11"/>
  <c r="M10" i="11"/>
  <c r="M643" i="11"/>
  <c r="M641" i="11"/>
  <c r="M640" i="11"/>
  <c r="M638" i="11"/>
  <c r="M636" i="11"/>
  <c r="M635" i="11"/>
  <c r="M634" i="11"/>
  <c r="M633" i="11"/>
  <c r="M632" i="11"/>
  <c r="M631" i="11"/>
  <c r="M629" i="11"/>
  <c r="M9" i="11"/>
  <c r="M8" i="11"/>
  <c r="M7" i="11"/>
  <c r="M6" i="11"/>
  <c r="M5" i="11"/>
  <c r="M4" i="11"/>
  <c r="M3" i="11"/>
  <c r="M2" i="11"/>
  <c r="N1727" i="11"/>
  <c r="N1726" i="11"/>
  <c r="N1709" i="11"/>
  <c r="N1708" i="11"/>
  <c r="N1707" i="11"/>
  <c r="N1706" i="11"/>
  <c r="G1706" i="11" s="1"/>
  <c r="N1701" i="11"/>
  <c r="N1700" i="11"/>
  <c r="N1696" i="11"/>
  <c r="N605" i="11"/>
  <c r="N1692" i="11"/>
  <c r="N1683" i="11"/>
  <c r="G1683" i="11" s="1"/>
  <c r="N1682" i="11"/>
  <c r="G1682" i="11" s="1"/>
  <c r="N579" i="11"/>
  <c r="N578" i="11"/>
  <c r="N577" i="11"/>
  <c r="N576" i="11"/>
  <c r="G576" i="11" s="1"/>
  <c r="N575" i="11"/>
  <c r="G575" i="11" s="1"/>
  <c r="N574" i="11"/>
  <c r="N573" i="11"/>
  <c r="N572" i="11"/>
  <c r="N571" i="11"/>
  <c r="G571" i="11" s="1"/>
  <c r="N570" i="11"/>
  <c r="G570" i="11" s="1"/>
  <c r="N556" i="11"/>
  <c r="G556" i="11" s="1"/>
  <c r="N555" i="11"/>
  <c r="N554" i="11"/>
  <c r="N532" i="11"/>
  <c r="G532" i="11" s="1"/>
  <c r="N531" i="11"/>
  <c r="G531" i="11" s="1"/>
  <c r="N530" i="11"/>
  <c r="G530" i="11" s="1"/>
  <c r="N508" i="11"/>
  <c r="G508" i="11" s="1"/>
  <c r="N483" i="11"/>
  <c r="N484" i="11"/>
  <c r="N485" i="11"/>
  <c r="N486" i="11"/>
  <c r="N487" i="11"/>
  <c r="N488" i="11"/>
  <c r="N489" i="11"/>
  <c r="N490" i="11"/>
  <c r="N491" i="11"/>
  <c r="G491" i="11" s="1"/>
  <c r="N492" i="11"/>
  <c r="N493" i="11"/>
  <c r="N478" i="11"/>
  <c r="N1285" i="11"/>
  <c r="N417" i="11"/>
  <c r="N416" i="11"/>
  <c r="N390" i="11"/>
  <c r="G390" i="11" s="1"/>
  <c r="N385" i="11"/>
  <c r="N381" i="11"/>
  <c r="N378" i="11"/>
  <c r="G378" i="11" s="1"/>
  <c r="N374" i="11"/>
  <c r="N366" i="11"/>
  <c r="G366" i="11" s="1"/>
  <c r="N357" i="11"/>
  <c r="G357" i="11" s="1"/>
  <c r="N356" i="11"/>
  <c r="G356" i="11" s="1"/>
  <c r="N355" i="11"/>
  <c r="G355" i="11" s="1"/>
  <c r="N354" i="11"/>
  <c r="N353" i="11"/>
  <c r="N351" i="11"/>
  <c r="N350" i="11"/>
  <c r="G350" i="11" s="1"/>
  <c r="N349" i="11"/>
  <c r="G349" i="11" s="1"/>
  <c r="N340" i="11"/>
  <c r="G340" i="11" s="1"/>
  <c r="N339" i="11"/>
  <c r="G339" i="11" s="1"/>
  <c r="N338" i="11"/>
  <c r="N337" i="11"/>
  <c r="N335" i="11"/>
  <c r="N334" i="11"/>
  <c r="N332" i="11"/>
  <c r="N331" i="11"/>
  <c r="N329" i="11"/>
  <c r="N328" i="11"/>
  <c r="N327" i="11"/>
  <c r="N326" i="11"/>
  <c r="G326" i="11" s="1"/>
  <c r="N325" i="11"/>
  <c r="N324" i="11"/>
  <c r="N322" i="11"/>
  <c r="N319" i="11"/>
  <c r="N316" i="11"/>
  <c r="G316" i="11" s="1"/>
  <c r="N315" i="11"/>
  <c r="G315" i="11" s="1"/>
  <c r="N313" i="11"/>
  <c r="G313" i="11" s="1"/>
  <c r="N262" i="11"/>
  <c r="N259" i="11"/>
  <c r="N252" i="11"/>
  <c r="N251" i="11"/>
  <c r="G251" i="11" s="1"/>
  <c r="N250" i="11"/>
  <c r="G250" i="11" s="1"/>
  <c r="N249" i="11"/>
  <c r="G249" i="11" s="1"/>
  <c r="N248" i="11"/>
  <c r="G248" i="11" s="1"/>
  <c r="N247" i="11"/>
  <c r="N246" i="11"/>
  <c r="G246" i="11" s="1"/>
  <c r="N245" i="11"/>
  <c r="G245" i="11" s="1"/>
  <c r="N912" i="11"/>
  <c r="N244" i="11"/>
  <c r="G244" i="11" s="1"/>
  <c r="N243" i="11"/>
  <c r="N242" i="11"/>
  <c r="N241" i="11"/>
  <c r="N240" i="11"/>
  <c r="G240" i="11" s="1"/>
  <c r="N239" i="11"/>
  <c r="N238" i="11"/>
  <c r="N237" i="11"/>
  <c r="N228" i="11"/>
  <c r="N227" i="11"/>
  <c r="N226" i="11"/>
  <c r="N225" i="11"/>
  <c r="N224" i="11"/>
  <c r="N223" i="11"/>
  <c r="N222" i="11"/>
  <c r="N221" i="11"/>
  <c r="N821" i="11"/>
  <c r="N219" i="11"/>
  <c r="N216" i="11"/>
  <c r="G216" i="11" s="1"/>
  <c r="N186" i="11"/>
  <c r="G186" i="11" s="1"/>
  <c r="N185" i="11"/>
  <c r="N739" i="11"/>
  <c r="N738" i="11"/>
  <c r="N163" i="11"/>
  <c r="G163" i="11" s="1"/>
  <c r="N162" i="11"/>
  <c r="G162" i="11" s="1"/>
  <c r="N161" i="11"/>
  <c r="N160" i="11"/>
  <c r="N159" i="11"/>
  <c r="N158" i="11"/>
  <c r="G158" i="11" s="1"/>
  <c r="N157" i="11"/>
  <c r="G157" i="11" s="1"/>
  <c r="N156" i="11"/>
  <c r="G156" i="11" s="1"/>
  <c r="N155" i="11"/>
  <c r="N154" i="11"/>
  <c r="N153" i="11"/>
  <c r="G153" i="11" s="1"/>
  <c r="N142" i="11"/>
  <c r="G142" i="11" s="1"/>
  <c r="N141" i="11"/>
  <c r="G141" i="11" s="1"/>
  <c r="N140" i="11"/>
  <c r="G140" i="11" s="1"/>
  <c r="N139" i="11"/>
  <c r="N138" i="11"/>
  <c r="N137" i="11"/>
  <c r="N136" i="11"/>
  <c r="N135" i="11"/>
  <c r="N134" i="11"/>
  <c r="N133" i="11"/>
  <c r="N132" i="11"/>
  <c r="N131" i="11"/>
  <c r="G131" i="11" s="1"/>
  <c r="N130" i="11"/>
  <c r="N129" i="11"/>
  <c r="N128" i="11"/>
  <c r="N127" i="11"/>
  <c r="N116" i="11"/>
  <c r="N107" i="11"/>
  <c r="N98" i="11"/>
  <c r="G98" i="11" s="1"/>
  <c r="N96" i="11"/>
  <c r="N83" i="11"/>
  <c r="N81" i="11"/>
  <c r="G81" i="11" s="1"/>
  <c r="N617" i="11"/>
  <c r="N615" i="11"/>
  <c r="G615" i="11" s="1"/>
  <c r="N616" i="11"/>
  <c r="G616" i="11" s="1"/>
  <c r="N1777" i="11"/>
  <c r="G1777" i="11" s="1"/>
  <c r="N1763" i="11"/>
  <c r="G1763" i="11" s="1"/>
  <c r="N1762" i="11"/>
  <c r="N1755" i="11"/>
  <c r="N1754" i="11"/>
  <c r="N1752" i="11"/>
  <c r="G1752" i="11" s="1"/>
  <c r="N1751" i="11"/>
  <c r="G1751" i="11" s="1"/>
  <c r="N1748" i="11"/>
  <c r="G1748" i="11" s="1"/>
  <c r="N1740" i="11"/>
  <c r="G1740" i="11" s="1"/>
  <c r="N1738" i="11"/>
  <c r="N1731" i="11"/>
  <c r="N611" i="11"/>
  <c r="N610" i="11"/>
  <c r="N1717" i="11"/>
  <c r="N1712" i="11"/>
  <c r="N1698" i="11"/>
  <c r="N1695" i="11"/>
  <c r="N1688" i="11"/>
  <c r="N1687" i="11"/>
  <c r="G1687" i="11" s="1"/>
  <c r="N1686" i="11"/>
  <c r="N1684" i="11"/>
  <c r="N1677" i="11"/>
  <c r="N1676" i="11"/>
  <c r="N1675" i="11"/>
  <c r="G1675" i="11" s="1"/>
  <c r="N1674" i="11"/>
  <c r="G1674" i="11" s="1"/>
  <c r="N1673" i="11"/>
  <c r="G1673" i="11" s="1"/>
  <c r="N1672" i="11"/>
  <c r="N1671" i="11"/>
  <c r="N1670" i="11"/>
  <c r="N1669" i="11"/>
  <c r="G1669" i="11" s="1"/>
  <c r="N1668" i="11"/>
  <c r="G1668" i="11" s="1"/>
  <c r="N1667" i="11"/>
  <c r="G1667" i="11" s="1"/>
  <c r="N1666" i="11"/>
  <c r="G1666" i="11" s="1"/>
  <c r="N1665" i="11"/>
  <c r="N589" i="11"/>
  <c r="G589" i="11" s="1"/>
  <c r="N588" i="11"/>
  <c r="G588" i="11" s="1"/>
  <c r="N1664" i="11"/>
  <c r="N587" i="11"/>
  <c r="G587" i="11" s="1"/>
  <c r="N1663" i="11"/>
  <c r="N586" i="11"/>
  <c r="N585" i="11"/>
  <c r="N584" i="11"/>
  <c r="G584" i="11" s="1"/>
  <c r="N583" i="11"/>
  <c r="N1662" i="11"/>
  <c r="N1659" i="11"/>
  <c r="N1658" i="11"/>
  <c r="N1657" i="11"/>
  <c r="N1656" i="11"/>
  <c r="N1655" i="11"/>
  <c r="N1654" i="11"/>
  <c r="N1653" i="11"/>
  <c r="N1652" i="11"/>
  <c r="N551" i="11"/>
  <c r="N539" i="11"/>
  <c r="N538" i="11"/>
  <c r="N537" i="11"/>
  <c r="G537" i="11" s="1"/>
  <c r="N1630" i="11"/>
  <c r="G1630" i="11" s="1"/>
  <c r="N1625" i="11"/>
  <c r="N1624" i="11"/>
  <c r="N1623" i="11"/>
  <c r="N1622" i="11"/>
  <c r="G1622" i="11" s="1"/>
  <c r="N1621" i="11"/>
  <c r="G1621" i="11" s="1"/>
  <c r="N521" i="11"/>
  <c r="N1620" i="11"/>
  <c r="N1618" i="11"/>
  <c r="N1614" i="11"/>
  <c r="G1614" i="11" s="1"/>
  <c r="N1613" i="11"/>
  <c r="G1613" i="11" s="1"/>
  <c r="N1612" i="11"/>
  <c r="G1612" i="11" s="1"/>
  <c r="N1610" i="11"/>
  <c r="N1607" i="11"/>
  <c r="N1606" i="11"/>
  <c r="G1606" i="11" s="1"/>
  <c r="N1605" i="11"/>
  <c r="G1605" i="11" s="1"/>
  <c r="N1604" i="11"/>
  <c r="G1604" i="11" s="1"/>
  <c r="N519" i="11"/>
  <c r="G519" i="11" s="1"/>
  <c r="N1603" i="11"/>
  <c r="N1601" i="11"/>
  <c r="N1600" i="11"/>
  <c r="N1599" i="11"/>
  <c r="N1598" i="11"/>
  <c r="N1596" i="11"/>
  <c r="N1595" i="11"/>
  <c r="N1593" i="11"/>
  <c r="N1592" i="11"/>
  <c r="G1592" i="11" s="1"/>
  <c r="N1591" i="11"/>
  <c r="N1589" i="11"/>
  <c r="N1586" i="11"/>
  <c r="N1585" i="11"/>
  <c r="N1584" i="11"/>
  <c r="N1583" i="11"/>
  <c r="N1582" i="11"/>
  <c r="G1582" i="11" s="1"/>
  <c r="N1580" i="11"/>
  <c r="N1578" i="11"/>
  <c r="N1575" i="11"/>
  <c r="G1575" i="11" s="1"/>
  <c r="N1573" i="11"/>
  <c r="N1572" i="11"/>
  <c r="G1572" i="11" s="1"/>
  <c r="N1570" i="11"/>
  <c r="G1570" i="11" s="1"/>
  <c r="N1569" i="11"/>
  <c r="G1569" i="11" s="1"/>
  <c r="N1566" i="11"/>
  <c r="G1566" i="11" s="1"/>
  <c r="N1563" i="11"/>
  <c r="N1562" i="11"/>
  <c r="N1559" i="11"/>
  <c r="N1557" i="11"/>
  <c r="G1557" i="11" s="1"/>
  <c r="N1554" i="11"/>
  <c r="G1554" i="11" s="1"/>
  <c r="N1553" i="11"/>
  <c r="G1553" i="11" s="1"/>
  <c r="N1548" i="11"/>
  <c r="G1548" i="11" s="1"/>
  <c r="N1547" i="11"/>
  <c r="N1545" i="11"/>
  <c r="N1542" i="11"/>
  <c r="N1541" i="11"/>
  <c r="N1540" i="11"/>
  <c r="N1539" i="11"/>
  <c r="N1538" i="11"/>
  <c r="N1537" i="11"/>
  <c r="N1536" i="11"/>
  <c r="N1535" i="11"/>
  <c r="G1535" i="11" s="1"/>
  <c r="N1532" i="11"/>
  <c r="N1531" i="11"/>
  <c r="N1526" i="11"/>
  <c r="N1525" i="11"/>
  <c r="N1524" i="11"/>
  <c r="G1524" i="11" s="1"/>
  <c r="N1522" i="11"/>
  <c r="G1522" i="11" s="1"/>
  <c r="N1517" i="11"/>
  <c r="G1517" i="11" s="1"/>
  <c r="N1516" i="11"/>
  <c r="N1515" i="11"/>
  <c r="N1513" i="11"/>
  <c r="N1512" i="11"/>
  <c r="G1512" i="11" s="1"/>
  <c r="N1509" i="11"/>
  <c r="G1509" i="11" s="1"/>
  <c r="N1508" i="11"/>
  <c r="G1508" i="11" s="1"/>
  <c r="N1506" i="11"/>
  <c r="G1506" i="11" s="1"/>
  <c r="N1504" i="11"/>
  <c r="N1495" i="11"/>
  <c r="G1495" i="11" s="1"/>
  <c r="N1485" i="11"/>
  <c r="G1485" i="11" s="1"/>
  <c r="N1482" i="11"/>
  <c r="N1481" i="11"/>
  <c r="G1481" i="11" s="1"/>
  <c r="N1480" i="11"/>
  <c r="N1479" i="11"/>
  <c r="N1465" i="11"/>
  <c r="N1464" i="11"/>
  <c r="G1464" i="11" s="1"/>
  <c r="N1461" i="11"/>
  <c r="N1460" i="11"/>
  <c r="N1457" i="11"/>
  <c r="N1452" i="11"/>
  <c r="N1451" i="11"/>
  <c r="N1446" i="11"/>
  <c r="N1445" i="11"/>
  <c r="N1444" i="11"/>
  <c r="N1442" i="11"/>
  <c r="N1440" i="11"/>
  <c r="N1439" i="11"/>
  <c r="N1437" i="11"/>
  <c r="N1434" i="11"/>
  <c r="N1432" i="11"/>
  <c r="G1432" i="11" s="1"/>
  <c r="N1430" i="11"/>
  <c r="G1430" i="11" s="1"/>
  <c r="N1429" i="11"/>
  <c r="N1428" i="11"/>
  <c r="N1426" i="11"/>
  <c r="N1425" i="11"/>
  <c r="G1425" i="11" s="1"/>
  <c r="N1422" i="11"/>
  <c r="G1422" i="11" s="1"/>
  <c r="N1420" i="11"/>
  <c r="N1419" i="11"/>
  <c r="N1418" i="11"/>
  <c r="N1417" i="11"/>
  <c r="G1417" i="11" s="1"/>
  <c r="N1416" i="11"/>
  <c r="G1416" i="11" s="1"/>
  <c r="N1415" i="11"/>
  <c r="G1415" i="11" s="1"/>
  <c r="N1413" i="11"/>
  <c r="N1412" i="11"/>
  <c r="N1410" i="11"/>
  <c r="G1410" i="11" s="1"/>
  <c r="N1409" i="11"/>
  <c r="G1409" i="11" s="1"/>
  <c r="N1408" i="11"/>
  <c r="G1408" i="11" s="1"/>
  <c r="N1407" i="11"/>
  <c r="G1407" i="11" s="1"/>
  <c r="N1406" i="11"/>
  <c r="N1404" i="11"/>
  <c r="N1403" i="11"/>
  <c r="N1401" i="11"/>
  <c r="N1399" i="11"/>
  <c r="N1395" i="11"/>
  <c r="N1394" i="11"/>
  <c r="N1390" i="11"/>
  <c r="N1386" i="11"/>
  <c r="G1386" i="11" s="1"/>
  <c r="N1384" i="11"/>
  <c r="N1383" i="11"/>
  <c r="N1378" i="11"/>
  <c r="N1373" i="11"/>
  <c r="N1367" i="11"/>
  <c r="N1364" i="11"/>
  <c r="N1359" i="11"/>
  <c r="G1359" i="11" s="1"/>
  <c r="N1358" i="11"/>
  <c r="N1350" i="11"/>
  <c r="N1348" i="11"/>
  <c r="G1348" i="11" s="1"/>
  <c r="N1347" i="11"/>
  <c r="N1346" i="11"/>
  <c r="G1346" i="11" s="1"/>
  <c r="N1345" i="11"/>
  <c r="G1345" i="11" s="1"/>
  <c r="N1344" i="11"/>
  <c r="G1344" i="11" s="1"/>
  <c r="N1343" i="11"/>
  <c r="G1343" i="11" s="1"/>
  <c r="N1342" i="11"/>
  <c r="N1341" i="11"/>
  <c r="N1340" i="11"/>
  <c r="N1339" i="11"/>
  <c r="G1339" i="11" s="1"/>
  <c r="N1338" i="11"/>
  <c r="G1338" i="11" s="1"/>
  <c r="N1337" i="11"/>
  <c r="G1337" i="11" s="1"/>
  <c r="N1335" i="11"/>
  <c r="G1335" i="11" s="1"/>
  <c r="N1334" i="11"/>
  <c r="N459" i="11"/>
  <c r="N1332" i="11"/>
  <c r="N1331" i="11"/>
  <c r="N457" i="11"/>
  <c r="N1329" i="11"/>
  <c r="N1327" i="11"/>
  <c r="N1326" i="11"/>
  <c r="N1325" i="11"/>
  <c r="N1323" i="11"/>
  <c r="G1323" i="11" s="1"/>
  <c r="N1318" i="11"/>
  <c r="N1316" i="11"/>
  <c r="N1315" i="11"/>
  <c r="N1313" i="11"/>
  <c r="N439" i="11"/>
  <c r="G439" i="11" s="1"/>
  <c r="N1308" i="11"/>
  <c r="G1308" i="11" s="1"/>
  <c r="N432" i="11"/>
  <c r="G432" i="11" s="1"/>
  <c r="N433" i="11"/>
  <c r="N1306" i="11"/>
  <c r="N425" i="11"/>
  <c r="N1304" i="11"/>
  <c r="G1304" i="11" s="1"/>
  <c r="N1302" i="11"/>
  <c r="G1302" i="11" s="1"/>
  <c r="N1300" i="11"/>
  <c r="G1300" i="11" s="1"/>
  <c r="N1299" i="11"/>
  <c r="G1299" i="11" s="1"/>
  <c r="N1298" i="11"/>
  <c r="N1297" i="11"/>
  <c r="G1297" i="11" s="1"/>
  <c r="N1294" i="11"/>
  <c r="G1294" i="11" s="1"/>
  <c r="N1293" i="11"/>
  <c r="N1292" i="11"/>
  <c r="G1292" i="11" s="1"/>
  <c r="N1291" i="11"/>
  <c r="N1289" i="11"/>
  <c r="N1288" i="11"/>
  <c r="N424" i="11"/>
  <c r="G424" i="11" s="1"/>
  <c r="N1281" i="11"/>
  <c r="N1280" i="11"/>
  <c r="N1278" i="11"/>
  <c r="N1267" i="11"/>
  <c r="N1265" i="11"/>
  <c r="N1262" i="11"/>
  <c r="N1261" i="11"/>
  <c r="N1259" i="11"/>
  <c r="N1258" i="11"/>
  <c r="N1257" i="11"/>
  <c r="N1256" i="11"/>
  <c r="N1255" i="11"/>
  <c r="N1254" i="11"/>
  <c r="N1253" i="11"/>
  <c r="G1253" i="11" s="1"/>
  <c r="N1252" i="11"/>
  <c r="G1252" i="11" s="1"/>
  <c r="N1251" i="11"/>
  <c r="N1250" i="11"/>
  <c r="N1248" i="11"/>
  <c r="N362" i="11"/>
  <c r="G362" i="11" s="1"/>
  <c r="N1246" i="11"/>
  <c r="G1246" i="11" s="1"/>
  <c r="N1245" i="11"/>
  <c r="N1243" i="11"/>
  <c r="N1242" i="11"/>
  <c r="N1241" i="11"/>
  <c r="G1241" i="11" s="1"/>
  <c r="N1240" i="11"/>
  <c r="G1240" i="11" s="1"/>
  <c r="N1239" i="11"/>
  <c r="G1239" i="11" s="1"/>
  <c r="N1238" i="11"/>
  <c r="N1234" i="11"/>
  <c r="N1230" i="11"/>
  <c r="G1230" i="11" s="1"/>
  <c r="N1228" i="11"/>
  <c r="G1228" i="11" s="1"/>
  <c r="N1224" i="11"/>
  <c r="G1224" i="11" s="1"/>
  <c r="N1223" i="11"/>
  <c r="G1223" i="11" s="1"/>
  <c r="N1222" i="11"/>
  <c r="N1212" i="11"/>
  <c r="N320" i="11"/>
  <c r="N318" i="11"/>
  <c r="N317" i="11"/>
  <c r="N1205" i="11"/>
  <c r="N1204" i="11"/>
  <c r="N1203" i="11"/>
  <c r="N1202" i="11"/>
  <c r="G1202" i="11" s="1"/>
  <c r="N1200" i="11"/>
  <c r="N1199" i="11"/>
  <c r="N1198" i="11"/>
  <c r="N314" i="11"/>
  <c r="N311" i="11"/>
  <c r="N1195" i="11"/>
  <c r="N1193" i="11"/>
  <c r="G1193" i="11" s="1"/>
  <c r="N1187" i="11"/>
  <c r="N1186" i="11"/>
  <c r="N300" i="11"/>
  <c r="G300" i="11" s="1"/>
  <c r="N1177" i="11"/>
  <c r="N1169" i="11"/>
  <c r="G1169" i="11" s="1"/>
  <c r="N1167" i="11"/>
  <c r="G1167" i="11" s="1"/>
  <c r="N1160" i="11"/>
  <c r="G1160" i="11" s="1"/>
  <c r="N1156" i="11"/>
  <c r="G1156" i="11" s="1"/>
  <c r="N1153" i="11"/>
  <c r="N1152" i="11"/>
  <c r="N1151" i="11"/>
  <c r="N1148" i="11"/>
  <c r="G1148" i="11" s="1"/>
  <c r="N1146" i="11"/>
  <c r="G1146" i="11" s="1"/>
  <c r="N1145" i="11"/>
  <c r="G1145" i="11" s="1"/>
  <c r="N1144" i="11"/>
  <c r="G1144" i="11" s="1"/>
  <c r="N1140" i="11"/>
  <c r="N1137" i="11"/>
  <c r="N1131" i="11"/>
  <c r="N1130" i="11"/>
  <c r="N1129" i="11"/>
  <c r="N1128" i="11"/>
  <c r="N1126" i="11"/>
  <c r="N1125" i="11"/>
  <c r="N1124" i="11"/>
  <c r="N1123" i="11"/>
  <c r="G1123" i="11" s="1"/>
  <c r="N1122" i="11"/>
  <c r="N1121" i="11"/>
  <c r="N1120" i="11"/>
  <c r="N1119" i="11"/>
  <c r="N1118" i="11"/>
  <c r="G1118" i="11" s="1"/>
  <c r="N1115" i="11"/>
  <c r="G1115" i="11" s="1"/>
  <c r="N1114" i="11"/>
  <c r="G1114" i="11" s="1"/>
  <c r="N1113" i="11"/>
  <c r="N1112" i="11"/>
  <c r="N1111" i="11"/>
  <c r="N1110" i="11"/>
  <c r="G1110" i="11" s="1"/>
  <c r="N1108" i="11"/>
  <c r="G1108" i="11" s="1"/>
  <c r="N1107" i="11"/>
  <c r="G1107" i="11" s="1"/>
  <c r="N1106" i="11"/>
  <c r="G1106" i="11" s="1"/>
  <c r="N1105" i="11"/>
  <c r="N1104" i="11"/>
  <c r="G1104" i="11" s="1"/>
  <c r="N1103" i="11"/>
  <c r="G1103" i="11" s="1"/>
  <c r="N1102" i="11"/>
  <c r="N1101" i="11"/>
  <c r="G1101" i="11" s="1"/>
  <c r="N1100" i="11"/>
  <c r="N1099" i="11"/>
  <c r="N1098" i="11"/>
  <c r="N1097" i="11"/>
  <c r="G1097" i="11" s="1"/>
  <c r="N1096" i="11"/>
  <c r="N1095" i="11"/>
  <c r="N1093" i="11"/>
  <c r="N1092" i="11"/>
  <c r="N1091" i="11"/>
  <c r="N1090" i="11"/>
  <c r="N1089" i="11"/>
  <c r="N1088" i="11"/>
  <c r="N1086" i="11"/>
  <c r="N1062" i="11"/>
  <c r="N1063" i="11"/>
  <c r="N1064" i="11"/>
  <c r="N1065" i="11"/>
  <c r="N1066" i="11"/>
  <c r="G1066" i="11" s="1"/>
  <c r="N1067" i="11"/>
  <c r="G1067" i="11" s="1"/>
  <c r="N1068" i="11"/>
  <c r="N1069" i="11"/>
  <c r="N1070" i="11"/>
  <c r="N1071" i="11"/>
  <c r="G1071" i="11" s="1"/>
  <c r="N1072" i="11"/>
  <c r="G1072" i="11" s="1"/>
  <c r="N1073" i="11"/>
  <c r="N1074" i="11"/>
  <c r="N1075" i="11"/>
  <c r="N1076" i="11"/>
  <c r="G1076" i="11" s="1"/>
  <c r="N1077" i="11"/>
  <c r="G1077" i="11" s="1"/>
  <c r="N1078" i="11"/>
  <c r="G1078" i="11" s="1"/>
  <c r="N1079" i="11"/>
  <c r="N1080" i="11"/>
  <c r="N1081" i="11"/>
  <c r="G1081" i="11" s="1"/>
  <c r="N1082" i="11"/>
  <c r="G1082" i="11" s="1"/>
  <c r="N1083" i="11"/>
  <c r="G1083" i="11" s="1"/>
  <c r="N1084" i="11"/>
  <c r="G1084" i="11" s="1"/>
  <c r="N1061" i="11"/>
  <c r="N1059" i="11"/>
  <c r="N1058" i="11"/>
  <c r="N1057" i="11"/>
  <c r="N1056" i="11"/>
  <c r="N1055" i="11"/>
  <c r="N1054" i="11"/>
  <c r="N1053" i="11"/>
  <c r="N1052" i="11"/>
  <c r="G1052" i="11" s="1"/>
  <c r="N1051" i="11"/>
  <c r="N1050" i="11"/>
  <c r="N1047" i="11"/>
  <c r="N1048" i="11"/>
  <c r="N1049" i="11"/>
  <c r="N1042" i="11"/>
  <c r="N1043" i="11"/>
  <c r="G1043" i="11" s="1"/>
  <c r="N1044" i="11"/>
  <c r="N1045" i="11"/>
  <c r="N1046" i="11"/>
  <c r="G1046" i="11" s="1"/>
  <c r="N1040" i="11"/>
  <c r="N1039" i="11"/>
  <c r="G1039" i="11" s="1"/>
  <c r="N1038" i="11"/>
  <c r="G1038" i="11" s="1"/>
  <c r="N1037" i="11"/>
  <c r="G1037" i="11" s="1"/>
  <c r="N1036" i="11"/>
  <c r="G1036" i="11" s="1"/>
  <c r="N1034" i="11"/>
  <c r="N1033" i="11"/>
  <c r="N1032" i="11"/>
  <c r="N1031" i="11"/>
  <c r="G1031" i="11" s="1"/>
  <c r="N1030" i="11"/>
  <c r="G1030" i="11" s="1"/>
  <c r="N1028" i="11"/>
  <c r="G1028" i="11" s="1"/>
  <c r="N1027" i="11"/>
  <c r="G1027" i="11" s="1"/>
  <c r="N1025" i="11"/>
  <c r="N1024" i="11"/>
  <c r="N1022" i="11"/>
  <c r="N1021" i="11"/>
  <c r="N1020" i="11"/>
  <c r="N1019" i="11"/>
  <c r="N1018" i="11"/>
  <c r="N1017" i="11"/>
  <c r="N1016" i="11"/>
  <c r="N1014" i="11"/>
  <c r="G1014" i="11" s="1"/>
  <c r="N1012" i="11"/>
  <c r="N1011" i="11"/>
  <c r="N1009" i="11"/>
  <c r="N1008" i="11"/>
  <c r="N1007" i="11"/>
  <c r="G1007" i="11" s="1"/>
  <c r="N1006" i="11"/>
  <c r="G1006" i="11" s="1"/>
  <c r="N1005" i="11"/>
  <c r="G1005" i="11" s="1"/>
  <c r="N1004" i="11"/>
  <c r="N1003" i="11"/>
  <c r="N1002" i="11"/>
  <c r="N1001" i="11"/>
  <c r="G1001" i="11" s="1"/>
  <c r="N1000" i="11"/>
  <c r="G1000" i="11" s="1"/>
  <c r="N999" i="11"/>
  <c r="G999" i="11" s="1"/>
  <c r="N998" i="11"/>
  <c r="G998" i="11" s="1"/>
  <c r="N997" i="11"/>
  <c r="N996" i="11"/>
  <c r="G996" i="11" s="1"/>
  <c r="N995" i="11"/>
  <c r="G995" i="11" s="1"/>
  <c r="N994" i="11"/>
  <c r="N993" i="11"/>
  <c r="G993" i="11" s="1"/>
  <c r="N992" i="11"/>
  <c r="N991" i="11"/>
  <c r="N990" i="11"/>
  <c r="N989" i="11"/>
  <c r="G989" i="11" s="1"/>
  <c r="N988" i="11"/>
  <c r="N987" i="11"/>
  <c r="N986" i="11"/>
  <c r="N985" i="11"/>
  <c r="N984" i="11"/>
  <c r="N983" i="11"/>
  <c r="N260" i="11"/>
  <c r="N982" i="11"/>
  <c r="N981" i="11"/>
  <c r="N980" i="11"/>
  <c r="N977" i="11"/>
  <c r="N978" i="11"/>
  <c r="N975" i="11"/>
  <c r="N974" i="11"/>
  <c r="G974" i="11" s="1"/>
  <c r="N973" i="11"/>
  <c r="G973" i="11" s="1"/>
  <c r="N972" i="11"/>
  <c r="N971" i="11"/>
  <c r="N970" i="11"/>
  <c r="N968" i="11"/>
  <c r="G968" i="11" s="1"/>
  <c r="N966" i="11"/>
  <c r="G966" i="11" s="1"/>
  <c r="N965" i="11"/>
  <c r="N964" i="11"/>
  <c r="N963" i="11"/>
  <c r="N961" i="11"/>
  <c r="G961" i="11" s="1"/>
  <c r="N960" i="11"/>
  <c r="G960" i="11" s="1"/>
  <c r="N959" i="11"/>
  <c r="G959" i="11" s="1"/>
  <c r="N957" i="11"/>
  <c r="N955" i="11"/>
  <c r="N954" i="11"/>
  <c r="G954" i="11" s="1"/>
  <c r="N953" i="11"/>
  <c r="G953" i="11" s="1"/>
  <c r="N952" i="11"/>
  <c r="G952" i="11" s="1"/>
  <c r="N951" i="11"/>
  <c r="G951" i="11" s="1"/>
  <c r="N950" i="11"/>
  <c r="N258" i="11"/>
  <c r="N949" i="11"/>
  <c r="N948" i="11"/>
  <c r="N947" i="11"/>
  <c r="N946" i="11"/>
  <c r="N945" i="11"/>
  <c r="N944" i="11"/>
  <c r="N943" i="11"/>
  <c r="G943" i="11" s="1"/>
  <c r="N941" i="11"/>
  <c r="N940" i="11"/>
  <c r="N937" i="11"/>
  <c r="N938" i="11"/>
  <c r="N935" i="11"/>
  <c r="N936" i="11"/>
  <c r="N256" i="11"/>
  <c r="G256" i="11" s="1"/>
  <c r="N934" i="11"/>
  <c r="N929" i="11"/>
  <c r="N930" i="11"/>
  <c r="G930" i="11" s="1"/>
  <c r="N931" i="11"/>
  <c r="N932" i="11"/>
  <c r="G932" i="11" s="1"/>
  <c r="N933" i="11"/>
  <c r="G933" i="11" s="1"/>
  <c r="N928" i="11"/>
  <c r="G928" i="11" s="1"/>
  <c r="N927" i="11"/>
  <c r="G927" i="11" s="1"/>
  <c r="N926" i="11"/>
  <c r="N925" i="11"/>
  <c r="N924" i="11"/>
  <c r="N923" i="11"/>
  <c r="G923" i="11" s="1"/>
  <c r="N922" i="11"/>
  <c r="G922" i="11" s="1"/>
  <c r="N921" i="11"/>
  <c r="G921" i="11" s="1"/>
  <c r="N920" i="11"/>
  <c r="G920" i="11" s="1"/>
  <c r="N919" i="11"/>
  <c r="N918" i="11"/>
  <c r="N911" i="11"/>
  <c r="N909" i="11"/>
  <c r="N908" i="11"/>
  <c r="N907" i="11"/>
  <c r="N906" i="11"/>
  <c r="N905" i="11"/>
  <c r="N904" i="11"/>
  <c r="N903" i="11"/>
  <c r="G903" i="11" s="1"/>
  <c r="N902" i="11"/>
  <c r="N901" i="11"/>
  <c r="N900" i="11"/>
  <c r="N891" i="11"/>
  <c r="N892" i="11"/>
  <c r="G892" i="11" s="1"/>
  <c r="N893" i="11"/>
  <c r="G893" i="11" s="1"/>
  <c r="N894" i="11"/>
  <c r="G894" i="11" s="1"/>
  <c r="N895" i="11"/>
  <c r="N896" i="11"/>
  <c r="N897" i="11"/>
  <c r="N898" i="11"/>
  <c r="G898" i="11" s="1"/>
  <c r="N899" i="11"/>
  <c r="G899" i="11" s="1"/>
  <c r="N890" i="11"/>
  <c r="G890" i="11" s="1"/>
  <c r="N889" i="11"/>
  <c r="G889" i="11" s="1"/>
  <c r="N888" i="11"/>
  <c r="N887" i="11"/>
  <c r="G887" i="11" s="1"/>
  <c r="N886" i="11"/>
  <c r="G886" i="11" s="1"/>
  <c r="N885" i="11"/>
  <c r="N878" i="11"/>
  <c r="G878" i="11" s="1"/>
  <c r="N879" i="11"/>
  <c r="N880" i="11"/>
  <c r="N881" i="11"/>
  <c r="N236" i="11"/>
  <c r="G236" i="11" s="1"/>
  <c r="N882" i="11"/>
  <c r="N883" i="11"/>
  <c r="N884" i="11"/>
  <c r="N874" i="11"/>
  <c r="N875" i="11"/>
  <c r="N876" i="11"/>
  <c r="N877" i="11"/>
  <c r="N873" i="11"/>
  <c r="N855" i="11"/>
  <c r="N856" i="11"/>
  <c r="N857" i="11"/>
  <c r="N858" i="11"/>
  <c r="N859" i="11"/>
  <c r="N860" i="11"/>
  <c r="G860" i="11" s="1"/>
  <c r="N861" i="11"/>
  <c r="G861" i="11" s="1"/>
  <c r="N862" i="11"/>
  <c r="N863" i="11"/>
  <c r="N864" i="11"/>
  <c r="N865" i="11"/>
  <c r="G865" i="11" s="1"/>
  <c r="N866" i="11"/>
  <c r="G866" i="11" s="1"/>
  <c r="N867" i="11"/>
  <c r="N868" i="11"/>
  <c r="N869" i="11"/>
  <c r="N870" i="11"/>
  <c r="G870" i="11" s="1"/>
  <c r="N871" i="11"/>
  <c r="G871" i="11" s="1"/>
  <c r="N872" i="11"/>
  <c r="G872" i="11" s="1"/>
  <c r="N854" i="11"/>
  <c r="N853" i="11"/>
  <c r="N852" i="11"/>
  <c r="G852" i="11" s="1"/>
  <c r="N850" i="11"/>
  <c r="G850" i="11" s="1"/>
  <c r="N849" i="11"/>
  <c r="G849" i="11" s="1"/>
  <c r="N846" i="11"/>
  <c r="N845" i="11"/>
  <c r="N844" i="11"/>
  <c r="N841" i="11"/>
  <c r="N840" i="11"/>
  <c r="N835" i="11"/>
  <c r="N834" i="11"/>
  <c r="N833" i="11"/>
  <c r="N832" i="11"/>
  <c r="N830" i="11"/>
  <c r="G830" i="11" s="1"/>
  <c r="N828" i="11"/>
  <c r="N827" i="11"/>
  <c r="N824" i="11"/>
  <c r="N820" i="11"/>
  <c r="N818" i="11"/>
  <c r="N815" i="11"/>
  <c r="N813" i="11"/>
  <c r="G813" i="11" s="1"/>
  <c r="N811" i="11"/>
  <c r="N810" i="11"/>
  <c r="N809" i="11"/>
  <c r="G809" i="11" s="1"/>
  <c r="N808" i="11"/>
  <c r="N807" i="11"/>
  <c r="G807" i="11" s="1"/>
  <c r="N806" i="11"/>
  <c r="G806" i="11" s="1"/>
  <c r="N805" i="11"/>
  <c r="G805" i="11" s="1"/>
  <c r="N799" i="11"/>
  <c r="G799" i="11" s="1"/>
  <c r="N794" i="11"/>
  <c r="N769" i="11"/>
  <c r="N766" i="11"/>
  <c r="N765" i="11"/>
  <c r="G765" i="11" s="1"/>
  <c r="N764" i="11"/>
  <c r="G764" i="11" s="1"/>
  <c r="N761" i="11"/>
  <c r="G761" i="11" s="1"/>
  <c r="N759" i="11"/>
  <c r="G759" i="11" s="1"/>
  <c r="N758" i="11"/>
  <c r="N755" i="11"/>
  <c r="N754" i="11"/>
  <c r="N753" i="11"/>
  <c r="N752" i="11"/>
  <c r="N751" i="11"/>
  <c r="N750" i="11"/>
  <c r="N749" i="11"/>
  <c r="N748" i="11"/>
  <c r="N747" i="11"/>
  <c r="G747" i="11" s="1"/>
  <c r="N746" i="11"/>
  <c r="N745" i="11"/>
  <c r="N744" i="11"/>
  <c r="N743" i="11"/>
  <c r="N742" i="11"/>
  <c r="G742" i="11" s="1"/>
  <c r="N741" i="11"/>
  <c r="G741" i="11" s="1"/>
  <c r="N740" i="11"/>
  <c r="G740" i="11" s="1"/>
  <c r="N737" i="11"/>
  <c r="N735" i="11"/>
  <c r="N734" i="11"/>
  <c r="N733" i="11"/>
  <c r="G733" i="11" s="1"/>
  <c r="N732" i="11"/>
  <c r="G732" i="11" s="1"/>
  <c r="N731" i="11"/>
  <c r="G731" i="11" s="1"/>
  <c r="N728" i="11"/>
  <c r="G728" i="11" s="1"/>
  <c r="N727" i="11"/>
  <c r="N726" i="11"/>
  <c r="G726" i="11" s="1"/>
  <c r="N725" i="11"/>
  <c r="G725" i="11" s="1"/>
  <c r="N724" i="11"/>
  <c r="N721" i="11"/>
  <c r="G721" i="11" s="1"/>
  <c r="N720" i="11"/>
  <c r="N719" i="11"/>
  <c r="N718" i="11"/>
  <c r="N717" i="11"/>
  <c r="G717" i="11" s="1"/>
  <c r="N715" i="11"/>
  <c r="N714" i="11"/>
  <c r="N713" i="11"/>
  <c r="N711" i="11"/>
  <c r="N709" i="11"/>
  <c r="N708" i="11"/>
  <c r="N707" i="11"/>
  <c r="N706" i="11"/>
  <c r="N705" i="11"/>
  <c r="N704" i="11"/>
  <c r="N703" i="11"/>
  <c r="N702" i="11"/>
  <c r="N701" i="11"/>
  <c r="N700" i="11"/>
  <c r="G700" i="11" s="1"/>
  <c r="N699" i="11"/>
  <c r="G699" i="11" s="1"/>
  <c r="N697" i="11"/>
  <c r="N694" i="11"/>
  <c r="N693" i="11"/>
  <c r="N685" i="11"/>
  <c r="G685" i="11" s="1"/>
  <c r="N686" i="11"/>
  <c r="G686" i="11" s="1"/>
  <c r="N687" i="11"/>
  <c r="N688" i="11"/>
  <c r="N689" i="11"/>
  <c r="N690" i="11"/>
  <c r="G690" i="11" s="1"/>
  <c r="N679" i="11"/>
  <c r="G679" i="11" s="1"/>
  <c r="N677" i="11"/>
  <c r="G677" i="11" s="1"/>
  <c r="N676" i="11"/>
  <c r="N672" i="11"/>
  <c r="N671" i="11"/>
  <c r="G671" i="11" s="1"/>
  <c r="N667" i="11"/>
  <c r="G667" i="11" s="1"/>
  <c r="N666" i="11"/>
  <c r="G666" i="11" s="1"/>
  <c r="N662" i="11"/>
  <c r="G662" i="11" s="1"/>
  <c r="N660" i="11"/>
  <c r="N658" i="11"/>
  <c r="N654" i="11"/>
  <c r="N651" i="11"/>
  <c r="N644" i="11"/>
  <c r="N642" i="11"/>
  <c r="N639" i="11"/>
  <c r="N637" i="11"/>
  <c r="N630" i="11"/>
  <c r="G630" i="11" s="1"/>
  <c r="N628" i="11"/>
  <c r="N627" i="11"/>
  <c r="N626" i="11"/>
  <c r="N625" i="11"/>
  <c r="N624" i="11"/>
  <c r="N623" i="11"/>
  <c r="N622" i="11"/>
  <c r="G622" i="11" s="1"/>
  <c r="N621" i="11"/>
  <c r="N620" i="11"/>
  <c r="N619" i="11"/>
  <c r="G619" i="11" s="1"/>
  <c r="N618" i="11"/>
  <c r="N1779" i="11"/>
  <c r="G1779" i="11" s="1"/>
  <c r="N1778" i="11"/>
  <c r="G1778" i="11" s="1"/>
  <c r="N614" i="11"/>
  <c r="G614" i="11" s="1"/>
  <c r="N1776" i="11"/>
  <c r="G1776" i="11" s="1"/>
  <c r="N1775" i="11"/>
  <c r="N1774" i="11"/>
  <c r="N1773" i="11"/>
  <c r="N1772" i="11"/>
  <c r="G1772" i="11" s="1"/>
  <c r="N1771" i="11"/>
  <c r="G1771" i="11" s="1"/>
  <c r="N1770" i="11"/>
  <c r="G1770" i="11" s="1"/>
  <c r="N1769" i="11"/>
  <c r="G1769" i="11" s="1"/>
  <c r="N1768" i="11"/>
  <c r="N1767" i="11"/>
  <c r="N1766" i="11"/>
  <c r="N1765" i="11"/>
  <c r="N1764" i="11"/>
  <c r="N1761" i="11"/>
  <c r="N1760" i="11"/>
  <c r="N1759" i="11"/>
  <c r="N1758" i="11"/>
  <c r="N1757" i="11"/>
  <c r="G1757" i="11" s="1"/>
  <c r="N1756" i="11"/>
  <c r="N1753" i="11"/>
  <c r="N1750" i="11"/>
  <c r="N1749" i="11"/>
  <c r="N1747" i="11"/>
  <c r="G1747" i="11" s="1"/>
  <c r="N1746" i="11"/>
  <c r="G1746" i="11" s="1"/>
  <c r="N613" i="11"/>
  <c r="G613" i="11" s="1"/>
  <c r="N612" i="11"/>
  <c r="N1745" i="11"/>
  <c r="N1744" i="11"/>
  <c r="N1743" i="11"/>
  <c r="G1743" i="11" s="1"/>
  <c r="N1742" i="11"/>
  <c r="G1742" i="11" s="1"/>
  <c r="N1741" i="11"/>
  <c r="G1741" i="11" s="1"/>
  <c r="N1739" i="11"/>
  <c r="G1739" i="11" s="1"/>
  <c r="N1737" i="11"/>
  <c r="N1736" i="11"/>
  <c r="G1736" i="11" s="1"/>
  <c r="N1735" i="11"/>
  <c r="G1735" i="11" s="1"/>
  <c r="N1734" i="11"/>
  <c r="N1733" i="11"/>
  <c r="G1733" i="11" s="1"/>
  <c r="N1732" i="11"/>
  <c r="N1730" i="11"/>
  <c r="N1729" i="11"/>
  <c r="N1728" i="11"/>
  <c r="G1728" i="11" s="1"/>
  <c r="N1725" i="11"/>
  <c r="N1724" i="11"/>
  <c r="N1718" i="11"/>
  <c r="N1719" i="11"/>
  <c r="N1720" i="11"/>
  <c r="N1721" i="11"/>
  <c r="N1722" i="11"/>
  <c r="N1723" i="11"/>
  <c r="N1716" i="11"/>
  <c r="N1715" i="11"/>
  <c r="N609" i="11"/>
  <c r="N1714" i="11"/>
  <c r="N1713" i="11"/>
  <c r="N1711" i="11"/>
  <c r="G1711" i="11" s="1"/>
  <c r="N1710" i="11"/>
  <c r="G1710" i="11" s="1"/>
  <c r="N608" i="11"/>
  <c r="N607" i="11"/>
  <c r="N1705" i="11"/>
  <c r="N1704" i="11"/>
  <c r="G1704" i="11" s="1"/>
  <c r="N1703" i="11"/>
  <c r="G1703" i="11" s="1"/>
  <c r="N1702" i="11"/>
  <c r="N1699" i="11"/>
  <c r="N1697" i="11"/>
  <c r="N606" i="11"/>
  <c r="G606" i="11" s="1"/>
  <c r="N1694" i="11"/>
  <c r="G1694" i="11" s="1"/>
  <c r="N1693" i="11"/>
  <c r="G1693" i="11" s="1"/>
  <c r="N1689" i="11"/>
  <c r="N1690" i="11"/>
  <c r="N1691" i="11"/>
  <c r="G1691" i="11" s="1"/>
  <c r="N601" i="11"/>
  <c r="G601" i="11" s="1"/>
  <c r="N602" i="11"/>
  <c r="G602" i="11" s="1"/>
  <c r="N603" i="11"/>
  <c r="G603" i="11" s="1"/>
  <c r="N604" i="11"/>
  <c r="N600" i="11"/>
  <c r="N599" i="11"/>
  <c r="N1685" i="11"/>
  <c r="N598" i="11"/>
  <c r="N597" i="11"/>
  <c r="N596" i="11"/>
  <c r="N595" i="11"/>
  <c r="N594" i="11"/>
  <c r="N593" i="11"/>
  <c r="N592" i="11"/>
  <c r="N591" i="11"/>
  <c r="N1681" i="11"/>
  <c r="N1680" i="11"/>
  <c r="N1679" i="11"/>
  <c r="N590" i="11"/>
  <c r="G590" i="11" s="1"/>
  <c r="N1678" i="11"/>
  <c r="N1661" i="11"/>
  <c r="N582" i="11"/>
  <c r="G582" i="11" s="1"/>
  <c r="N581" i="11"/>
  <c r="N580" i="11"/>
  <c r="G580" i="11" s="1"/>
  <c r="N1660" i="11"/>
  <c r="G1660" i="11" s="1"/>
  <c r="N569" i="11"/>
  <c r="G569" i="11" s="1"/>
  <c r="N568" i="11"/>
  <c r="G568" i="11" s="1"/>
  <c r="N567" i="11"/>
  <c r="N566" i="11"/>
  <c r="N565" i="11"/>
  <c r="N564" i="11"/>
  <c r="G564" i="11" s="1"/>
  <c r="N563" i="11"/>
  <c r="G563" i="11" s="1"/>
  <c r="N562" i="11"/>
  <c r="G562" i="11" s="1"/>
  <c r="N561" i="11"/>
  <c r="G561" i="11" s="1"/>
  <c r="N560" i="11"/>
  <c r="N559" i="11"/>
  <c r="N558" i="11"/>
  <c r="N557" i="11"/>
  <c r="N1651" i="11"/>
  <c r="N553" i="11"/>
  <c r="N552" i="11"/>
  <c r="N550" i="11"/>
  <c r="N549" i="11"/>
  <c r="N548" i="11"/>
  <c r="N1650" i="11"/>
  <c r="N547" i="11"/>
  <c r="N546" i="11"/>
  <c r="N545" i="11"/>
  <c r="N544" i="11"/>
  <c r="G544" i="11" s="1"/>
  <c r="N1649" i="11"/>
  <c r="G1649" i="11" s="1"/>
  <c r="N543" i="11"/>
  <c r="G543" i="11" s="1"/>
  <c r="N542" i="11"/>
  <c r="N541" i="11"/>
  <c r="N1648" i="11"/>
  <c r="N540" i="11"/>
  <c r="G540" i="11" s="1"/>
  <c r="N1647" i="11"/>
  <c r="G1647" i="11" s="1"/>
  <c r="N1646" i="11"/>
  <c r="G1646" i="11" s="1"/>
  <c r="N1645" i="11"/>
  <c r="G1645" i="11" s="1"/>
  <c r="N1644" i="11"/>
  <c r="N1643" i="11"/>
  <c r="G1643" i="11" s="1"/>
  <c r="N1642" i="11"/>
  <c r="N1641" i="11"/>
  <c r="N1640" i="11"/>
  <c r="G1640" i="11" s="1"/>
  <c r="N1639" i="11"/>
  <c r="N536" i="11"/>
  <c r="N1638" i="11"/>
  <c r="N535" i="11"/>
  <c r="G535" i="11" s="1"/>
  <c r="N534" i="11"/>
  <c r="N533" i="11"/>
  <c r="N529" i="11"/>
  <c r="N528" i="11"/>
  <c r="N1637" i="11"/>
  <c r="N1636" i="11"/>
  <c r="N527" i="11"/>
  <c r="N1635" i="11"/>
  <c r="N1634" i="11"/>
  <c r="N1633" i="11"/>
  <c r="N526" i="11"/>
  <c r="N525" i="11"/>
  <c r="N524" i="11"/>
  <c r="N523" i="11"/>
  <c r="G523" i="11" s="1"/>
  <c r="N1632" i="11"/>
  <c r="G1632" i="11" s="1"/>
  <c r="N1631" i="11"/>
  <c r="N1629" i="11"/>
  <c r="N522" i="11"/>
  <c r="N1628" i="11"/>
  <c r="G1628" i="11" s="1"/>
  <c r="N1627" i="11"/>
  <c r="G1627" i="11" s="1"/>
  <c r="N1626" i="11"/>
  <c r="N1619" i="11"/>
  <c r="N1617" i="11"/>
  <c r="N520" i="11"/>
  <c r="G520" i="11" s="1"/>
  <c r="N1616" i="11"/>
  <c r="G1616" i="11" s="1"/>
  <c r="N1615" i="11"/>
  <c r="N1611" i="11"/>
  <c r="N1609" i="11"/>
  <c r="N1608" i="11"/>
  <c r="G1608" i="11" s="1"/>
  <c r="N1602" i="11"/>
  <c r="G1602" i="11" s="1"/>
  <c r="N518" i="11"/>
  <c r="G518" i="11" s="1"/>
  <c r="N1597" i="11"/>
  <c r="G1597" i="11" s="1"/>
  <c r="N517" i="11"/>
  <c r="N1594" i="11"/>
  <c r="N516" i="11"/>
  <c r="N1590" i="11"/>
  <c r="N515" i="11"/>
  <c r="N1588" i="11"/>
  <c r="N1587" i="11"/>
  <c r="N514" i="11"/>
  <c r="N513" i="11"/>
  <c r="N1581" i="11"/>
  <c r="N512" i="11"/>
  <c r="N511" i="11"/>
  <c r="N510" i="11"/>
  <c r="N1579" i="11"/>
  <c r="N509" i="11"/>
  <c r="N1577" i="11"/>
  <c r="G1577" i="11" s="1"/>
  <c r="N1576" i="11"/>
  <c r="N1574" i="11"/>
  <c r="N1571" i="11"/>
  <c r="G1571" i="11" s="1"/>
  <c r="N1568" i="11"/>
  <c r="N1567" i="11"/>
  <c r="G1567" i="11" s="1"/>
  <c r="N1565" i="11"/>
  <c r="G1565" i="11" s="1"/>
  <c r="N1564" i="11"/>
  <c r="G1564" i="11" s="1"/>
  <c r="N1561" i="11"/>
  <c r="G1561" i="11" s="1"/>
  <c r="N1560" i="11"/>
  <c r="N1558" i="11"/>
  <c r="N1556" i="11"/>
  <c r="N1555" i="11"/>
  <c r="G1555" i="11" s="1"/>
  <c r="N1552" i="11"/>
  <c r="G1552" i="11" s="1"/>
  <c r="N1551" i="11"/>
  <c r="G1551" i="11" s="1"/>
  <c r="N1550" i="11"/>
  <c r="G1550" i="11" s="1"/>
  <c r="N1549" i="11"/>
  <c r="N1546" i="11"/>
  <c r="N1544" i="11"/>
  <c r="N1543" i="11"/>
  <c r="N507" i="11"/>
  <c r="N1534" i="11"/>
  <c r="N1533" i="11"/>
  <c r="N1530" i="11"/>
  <c r="N1529" i="11"/>
  <c r="N506" i="11"/>
  <c r="N1528" i="11"/>
  <c r="N1527" i="11"/>
  <c r="N1523" i="11"/>
  <c r="N1521" i="11"/>
  <c r="N1520" i="11"/>
  <c r="G1520" i="11" s="1"/>
  <c r="N505" i="11"/>
  <c r="G505" i="11" s="1"/>
  <c r="N1519" i="11"/>
  <c r="G1519" i="11" s="1"/>
  <c r="N1518" i="11"/>
  <c r="N1514" i="11"/>
  <c r="N504" i="11"/>
  <c r="N503" i="11"/>
  <c r="G503" i="11" s="1"/>
  <c r="N502" i="11"/>
  <c r="G502" i="11" s="1"/>
  <c r="N501" i="11"/>
  <c r="G501" i="11" s="1"/>
  <c r="N1511" i="11"/>
  <c r="G1511" i="11" s="1"/>
  <c r="N1510" i="11"/>
  <c r="N1507" i="11"/>
  <c r="G1507" i="11" s="1"/>
  <c r="N1505" i="11"/>
  <c r="N1503" i="11"/>
  <c r="N1502" i="11"/>
  <c r="G1502" i="11" s="1"/>
  <c r="N1501" i="11"/>
  <c r="N1500" i="11"/>
  <c r="N1499" i="11"/>
  <c r="N1498" i="11"/>
  <c r="G1498" i="11" s="1"/>
  <c r="N1497" i="11"/>
  <c r="N500" i="11"/>
  <c r="N1496" i="11"/>
  <c r="N1494" i="11"/>
  <c r="N1493" i="11"/>
  <c r="N1492" i="11"/>
  <c r="N1491" i="11"/>
  <c r="N1490" i="11"/>
  <c r="N1489" i="11"/>
  <c r="N1488" i="11"/>
  <c r="N1487" i="11"/>
  <c r="N1486" i="11"/>
  <c r="N1484" i="11"/>
  <c r="G1484" i="11" s="1"/>
  <c r="N1483" i="11"/>
  <c r="G1483" i="11" s="1"/>
  <c r="N1478" i="11"/>
  <c r="G1478" i="11" s="1"/>
  <c r="N1477" i="11"/>
  <c r="N1476" i="11"/>
  <c r="N1475" i="11"/>
  <c r="N1474" i="11"/>
  <c r="G1474" i="11" s="1"/>
  <c r="N1473" i="11"/>
  <c r="G1473" i="11" s="1"/>
  <c r="N1472" i="11"/>
  <c r="N1471" i="11"/>
  <c r="N1470" i="11"/>
  <c r="N1469" i="11"/>
  <c r="G1469" i="11" s="1"/>
  <c r="N1468" i="11"/>
  <c r="G1468" i="11" s="1"/>
  <c r="N499" i="11"/>
  <c r="N498" i="11"/>
  <c r="N497" i="11"/>
  <c r="N1467" i="11"/>
  <c r="G1467" i="11" s="1"/>
  <c r="N496" i="11"/>
  <c r="G496" i="11" s="1"/>
  <c r="N495" i="11"/>
  <c r="G495" i="11" s="1"/>
  <c r="N1466" i="11"/>
  <c r="G1466" i="11" s="1"/>
  <c r="N494" i="11"/>
  <c r="N1463" i="11"/>
  <c r="N1462" i="11"/>
  <c r="N1459" i="11"/>
  <c r="N1458" i="11"/>
  <c r="N1456" i="11"/>
  <c r="N1455" i="11"/>
  <c r="N1454" i="11"/>
  <c r="N1453" i="11"/>
  <c r="N481" i="11"/>
  <c r="N482" i="11"/>
  <c r="N1450" i="11"/>
  <c r="N1449" i="11"/>
  <c r="N479" i="11"/>
  <c r="N480" i="11"/>
  <c r="N1448" i="11"/>
  <c r="G1448" i="11" s="1"/>
  <c r="N1447" i="11"/>
  <c r="N1443" i="11"/>
  <c r="N1441" i="11"/>
  <c r="G1441" i="11" s="1"/>
  <c r="N1438" i="11"/>
  <c r="N1436" i="11"/>
  <c r="G1436" i="11" s="1"/>
  <c r="N1435" i="11"/>
  <c r="G1435" i="11" s="1"/>
  <c r="N1433" i="11"/>
  <c r="G1433" i="11" s="1"/>
  <c r="N1431" i="11"/>
  <c r="G1431" i="11" s="1"/>
  <c r="N1427" i="11"/>
  <c r="N1424" i="11"/>
  <c r="N1423" i="11"/>
  <c r="N1421" i="11"/>
  <c r="G1421" i="11" s="1"/>
  <c r="N1414" i="11"/>
  <c r="G1414" i="11" s="1"/>
  <c r="N1411" i="11"/>
  <c r="G1411" i="11" s="1"/>
  <c r="N1405" i="11"/>
  <c r="G1405" i="11" s="1"/>
  <c r="N477" i="11"/>
  <c r="N1402" i="11"/>
  <c r="N476" i="11"/>
  <c r="N1400" i="11"/>
  <c r="N475" i="11"/>
  <c r="N1398" i="11"/>
  <c r="N1397" i="11"/>
  <c r="N474" i="11"/>
  <c r="N473" i="11"/>
  <c r="N1396" i="11"/>
  <c r="N1393" i="11"/>
  <c r="N1392" i="11"/>
  <c r="N1391" i="11"/>
  <c r="N472" i="11"/>
  <c r="G472" i="11" s="1"/>
  <c r="N1389" i="11"/>
  <c r="G1389" i="11" s="1"/>
  <c r="N471" i="11"/>
  <c r="G471" i="11" s="1"/>
  <c r="N1388" i="11"/>
  <c r="G1388" i="11" s="1"/>
  <c r="N470" i="11"/>
  <c r="N1387" i="11"/>
  <c r="N1385" i="11"/>
  <c r="N1382" i="11"/>
  <c r="G1382" i="11" s="1"/>
  <c r="N1381" i="11"/>
  <c r="G1381" i="11" s="1"/>
  <c r="N1380" i="11"/>
  <c r="G1380" i="11" s="1"/>
  <c r="N1379" i="11"/>
  <c r="G1379" i="11" s="1"/>
  <c r="N1377" i="11"/>
  <c r="N1376" i="11"/>
  <c r="G1376" i="11" s="1"/>
  <c r="N1375" i="11"/>
  <c r="N469" i="11"/>
  <c r="N1374" i="11"/>
  <c r="G1374" i="11" s="1"/>
  <c r="N1372" i="11"/>
  <c r="N468" i="11"/>
  <c r="N1370" i="11"/>
  <c r="N1371" i="11"/>
  <c r="G1371" i="11" s="1"/>
  <c r="N1369" i="11"/>
  <c r="N1368" i="11"/>
  <c r="N1366" i="11"/>
  <c r="N1365" i="11"/>
  <c r="N1363" i="11"/>
  <c r="N1362" i="11"/>
  <c r="N1361" i="11"/>
  <c r="N1360" i="11"/>
  <c r="N1357" i="11"/>
  <c r="N1356" i="11"/>
  <c r="N1355" i="11"/>
  <c r="N1354" i="11"/>
  <c r="N1353" i="11"/>
  <c r="G1353" i="11" s="1"/>
  <c r="N1352" i="11"/>
  <c r="G1352" i="11" s="1"/>
  <c r="N1351" i="11"/>
  <c r="G1351" i="11" s="1"/>
  <c r="N467" i="11"/>
  <c r="N1349" i="11"/>
  <c r="N466" i="11"/>
  <c r="N465" i="11"/>
  <c r="G465" i="11" s="1"/>
  <c r="N464" i="11"/>
  <c r="G464" i="11" s="1"/>
  <c r="N463" i="11"/>
  <c r="N462" i="11"/>
  <c r="N461" i="11"/>
  <c r="N1336" i="11"/>
  <c r="G1336" i="11" s="1"/>
  <c r="N460" i="11"/>
  <c r="G460" i="11" s="1"/>
  <c r="N1333" i="11"/>
  <c r="N458" i="11"/>
  <c r="N1330" i="11"/>
  <c r="N1328" i="11"/>
  <c r="G1328" i="11" s="1"/>
  <c r="N456" i="11"/>
  <c r="G456" i="11" s="1"/>
  <c r="N455" i="11"/>
  <c r="G455" i="11" s="1"/>
  <c r="N454" i="11"/>
  <c r="G454" i="11" s="1"/>
  <c r="N1324" i="11"/>
  <c r="N453" i="11"/>
  <c r="N445" i="11"/>
  <c r="N446" i="11"/>
  <c r="N447" i="11"/>
  <c r="N448" i="11"/>
  <c r="N449" i="11"/>
  <c r="N1320" i="11"/>
  <c r="N1321" i="11"/>
  <c r="N450" i="11"/>
  <c r="N451" i="11"/>
  <c r="N452" i="11"/>
  <c r="N1322" i="11"/>
  <c r="N1319" i="11"/>
  <c r="N1317" i="11"/>
  <c r="N444" i="11"/>
  <c r="G444" i="11" s="1"/>
  <c r="N443" i="11"/>
  <c r="N442" i="11"/>
  <c r="N441" i="11"/>
  <c r="G441" i="11" s="1"/>
  <c r="N1314" i="11"/>
  <c r="N440" i="11"/>
  <c r="G440" i="11" s="1"/>
  <c r="N1312" i="11"/>
  <c r="G1312" i="11" s="1"/>
  <c r="N438" i="11"/>
  <c r="G438" i="11" s="1"/>
  <c r="N1311" i="11"/>
  <c r="G1311" i="11" s="1"/>
  <c r="N1310" i="11"/>
  <c r="N1309" i="11"/>
  <c r="N437" i="11"/>
  <c r="N436" i="11"/>
  <c r="G436" i="11" s="1"/>
  <c r="N435" i="11"/>
  <c r="G435" i="11" s="1"/>
  <c r="N434" i="11"/>
  <c r="G434" i="11" s="1"/>
  <c r="N431" i="11"/>
  <c r="G431" i="11" s="1"/>
  <c r="N430" i="11"/>
  <c r="N1307" i="11"/>
  <c r="N429" i="11"/>
  <c r="N428" i="11"/>
  <c r="N427" i="11"/>
  <c r="N426" i="11"/>
  <c r="N1305" i="11"/>
  <c r="N1303" i="11"/>
  <c r="N1301" i="11"/>
  <c r="N1296" i="11"/>
  <c r="G1296" i="11" s="1"/>
  <c r="N1295" i="11"/>
  <c r="N1290" i="11"/>
  <c r="N1287" i="11"/>
  <c r="N1286" i="11"/>
  <c r="G1286" i="11" s="1"/>
  <c r="N1284" i="11"/>
  <c r="G1284" i="11" s="1"/>
  <c r="N1283" i="11"/>
  <c r="G1283" i="11" s="1"/>
  <c r="N1282" i="11"/>
  <c r="G1282" i="11" s="1"/>
  <c r="N423" i="11"/>
  <c r="N422" i="11"/>
  <c r="N1279" i="11"/>
  <c r="N421" i="11"/>
  <c r="G421" i="11" s="1"/>
  <c r="N1277" i="11"/>
  <c r="G1277" i="11" s="1"/>
  <c r="N1276" i="11"/>
  <c r="G1276" i="11" s="1"/>
  <c r="N420" i="11"/>
  <c r="G420" i="11" s="1"/>
  <c r="N419" i="11"/>
  <c r="N1275" i="11"/>
  <c r="G1275" i="11" s="1"/>
  <c r="N418" i="11"/>
  <c r="N415" i="11"/>
  <c r="N1274" i="11"/>
  <c r="G1274" i="11" s="1"/>
  <c r="N1273" i="11"/>
  <c r="N414" i="11"/>
  <c r="N1272" i="11"/>
  <c r="N413" i="11"/>
  <c r="G413" i="11" s="1"/>
  <c r="N1271" i="11"/>
  <c r="N412" i="11"/>
  <c r="N411" i="11"/>
  <c r="N1270" i="11"/>
  <c r="N1269" i="11"/>
  <c r="N1268" i="11"/>
  <c r="N410" i="11"/>
  <c r="N409" i="11"/>
  <c r="N408" i="11"/>
  <c r="N407" i="11"/>
  <c r="N406" i="11"/>
  <c r="N405" i="11"/>
  <c r="N1266" i="11"/>
  <c r="G1266" i="11" s="1"/>
  <c r="N404" i="11"/>
  <c r="G404" i="11" s="1"/>
  <c r="N403" i="11"/>
  <c r="G403" i="11" s="1"/>
  <c r="N402" i="11"/>
  <c r="N1264" i="11"/>
  <c r="N1263" i="11"/>
  <c r="N401" i="11"/>
  <c r="G401" i="11" s="1"/>
  <c r="N400" i="11"/>
  <c r="G400" i="11" s="1"/>
  <c r="N399" i="11"/>
  <c r="N398" i="11"/>
  <c r="N397" i="11"/>
  <c r="N396" i="11"/>
  <c r="G396" i="11" s="1"/>
  <c r="N395" i="11"/>
  <c r="G395" i="11" s="1"/>
  <c r="N1260" i="11"/>
  <c r="N394" i="11"/>
  <c r="N393" i="11"/>
  <c r="N392" i="11"/>
  <c r="G392" i="11" s="1"/>
  <c r="N391" i="11"/>
  <c r="G391" i="11" s="1"/>
  <c r="N389" i="11"/>
  <c r="G389" i="11" s="1"/>
  <c r="N388" i="11"/>
  <c r="G388" i="11" s="1"/>
  <c r="N387" i="11"/>
  <c r="N386" i="11"/>
  <c r="N384" i="11"/>
  <c r="N383" i="11"/>
  <c r="N382" i="11"/>
  <c r="N380" i="11"/>
  <c r="N379" i="11"/>
  <c r="N377" i="11"/>
  <c r="N376" i="11"/>
  <c r="G376" i="11" s="1"/>
  <c r="N375" i="11"/>
  <c r="N373" i="11"/>
  <c r="N372" i="11"/>
  <c r="N371" i="11"/>
  <c r="N370" i="11"/>
  <c r="N369" i="11"/>
  <c r="N368" i="11"/>
  <c r="G368" i="11" s="1"/>
  <c r="N367" i="11"/>
  <c r="N365" i="11"/>
  <c r="N364" i="11"/>
  <c r="G364" i="11" s="1"/>
  <c r="N1249" i="11"/>
  <c r="N363" i="11"/>
  <c r="G363" i="11" s="1"/>
  <c r="N361" i="11"/>
  <c r="G361" i="11" s="1"/>
  <c r="N360" i="11"/>
  <c r="G360" i="11" s="1"/>
  <c r="N359" i="11"/>
  <c r="G359" i="11" s="1"/>
  <c r="N1247" i="11"/>
  <c r="N358" i="11"/>
  <c r="N1244" i="11"/>
  <c r="N1237" i="11"/>
  <c r="G1237" i="11" s="1"/>
  <c r="N352" i="11"/>
  <c r="G352" i="11" s="1"/>
  <c r="N1236" i="11"/>
  <c r="G1236" i="11" s="1"/>
  <c r="N1235" i="11"/>
  <c r="G1235" i="11" s="1"/>
  <c r="N1233" i="11"/>
  <c r="N348" i="11"/>
  <c r="N1232" i="11"/>
  <c r="N347" i="11"/>
  <c r="N346" i="11"/>
  <c r="N1231" i="11"/>
  <c r="N345" i="11"/>
  <c r="N1229" i="11"/>
  <c r="N344" i="11"/>
  <c r="N343" i="11"/>
  <c r="G343" i="11" s="1"/>
  <c r="N342" i="11"/>
  <c r="N341" i="11"/>
  <c r="N1227" i="11"/>
  <c r="N336" i="11"/>
  <c r="G336" i="11" s="1"/>
  <c r="N1226" i="11"/>
  <c r="G1226" i="11" s="1"/>
  <c r="N333" i="11"/>
  <c r="G333" i="11" s="1"/>
  <c r="N1225" i="11"/>
  <c r="G1225" i="11" s="1"/>
  <c r="N330" i="11"/>
  <c r="N323" i="11"/>
  <c r="N1221" i="11"/>
  <c r="N1220" i="11"/>
  <c r="G1220" i="11" s="1"/>
  <c r="N1219" i="11"/>
  <c r="G1219" i="11" s="1"/>
  <c r="N1218" i="11"/>
  <c r="G1218" i="11" s="1"/>
  <c r="N1217" i="11"/>
  <c r="G1217" i="11" s="1"/>
  <c r="N1216" i="11"/>
  <c r="N1215" i="11"/>
  <c r="G1215" i="11" s="1"/>
  <c r="N1214" i="11"/>
  <c r="N1213" i="11"/>
  <c r="N1211" i="11"/>
  <c r="G1211" i="11" s="1"/>
  <c r="N1210" i="11"/>
  <c r="N1209" i="11"/>
  <c r="N1208" i="11"/>
  <c r="N321" i="11"/>
  <c r="N1207" i="11"/>
  <c r="N1206" i="11"/>
  <c r="N1201" i="11"/>
  <c r="N1197" i="11"/>
  <c r="N1196" i="11"/>
  <c r="N312" i="11"/>
  <c r="N310" i="11"/>
  <c r="N1194" i="11"/>
  <c r="N1192" i="11"/>
  <c r="N1191" i="11"/>
  <c r="N1190" i="11"/>
  <c r="N309" i="11"/>
  <c r="N1189" i="11"/>
  <c r="G1189" i="11" s="1"/>
  <c r="N304" i="11"/>
  <c r="G304" i="11" s="1"/>
  <c r="N305" i="11"/>
  <c r="G305" i="11" s="1"/>
  <c r="N306" i="11"/>
  <c r="N307" i="11"/>
  <c r="N308" i="11"/>
  <c r="N302" i="11"/>
  <c r="G302" i="11" s="1"/>
  <c r="N303" i="11"/>
  <c r="G303" i="11" s="1"/>
  <c r="N1188" i="11"/>
  <c r="N301" i="11"/>
  <c r="N1185" i="11"/>
  <c r="N1184" i="11"/>
  <c r="G1184" i="11" s="1"/>
  <c r="N1183" i="11"/>
  <c r="G1183" i="11" s="1"/>
  <c r="N1182" i="11"/>
  <c r="N1181" i="11"/>
  <c r="N1180" i="11"/>
  <c r="N1179" i="11"/>
  <c r="G1179" i="11" s="1"/>
  <c r="N1178" i="11"/>
  <c r="G1178" i="11" s="1"/>
  <c r="N1176" i="11"/>
  <c r="G1176" i="11" s="1"/>
  <c r="N1175" i="11"/>
  <c r="N1174" i="11"/>
  <c r="N1173" i="11"/>
  <c r="N1172" i="11"/>
  <c r="N1171" i="11"/>
  <c r="N1170" i="11"/>
  <c r="N1168" i="11"/>
  <c r="N1166" i="11"/>
  <c r="N1165" i="11"/>
  <c r="N1164" i="11"/>
  <c r="G1164" i="11" s="1"/>
  <c r="N1163" i="11"/>
  <c r="N1162" i="11"/>
  <c r="N1161" i="11"/>
  <c r="N1159" i="11"/>
  <c r="N1158" i="11"/>
  <c r="N1157" i="11"/>
  <c r="N1155" i="11"/>
  <c r="G1155" i="11" s="1"/>
  <c r="N1154" i="11"/>
  <c r="N299" i="11"/>
  <c r="N298" i="11"/>
  <c r="G298" i="11" s="1"/>
  <c r="N297" i="11"/>
  <c r="N1150" i="11"/>
  <c r="G1150" i="11" s="1"/>
  <c r="N1149" i="11"/>
  <c r="G1149" i="11" s="1"/>
  <c r="N296" i="11"/>
  <c r="G296" i="11" s="1"/>
  <c r="N295" i="11"/>
  <c r="G295" i="11" s="1"/>
  <c r="N294" i="11"/>
  <c r="N293" i="11"/>
  <c r="N292" i="11"/>
  <c r="N1147" i="11"/>
  <c r="G1147" i="11" s="1"/>
  <c r="N291" i="11"/>
  <c r="G291" i="11" s="1"/>
  <c r="N290" i="11"/>
  <c r="G290" i="11" s="1"/>
  <c r="N289" i="11"/>
  <c r="G289" i="11" s="1"/>
  <c r="N288" i="11"/>
  <c r="N287" i="11"/>
  <c r="N286" i="11"/>
  <c r="N1143" i="11"/>
  <c r="N1142" i="11"/>
  <c r="N1141" i="11"/>
  <c r="N1139" i="11"/>
  <c r="N1138" i="11"/>
  <c r="N1136" i="11"/>
  <c r="N285" i="11"/>
  <c r="G285" i="11" s="1"/>
  <c r="N284" i="11"/>
  <c r="N1135" i="11"/>
  <c r="N283" i="11"/>
  <c r="N1134" i="11"/>
  <c r="G1134" i="11" s="1"/>
  <c r="N282" i="11"/>
  <c r="G282" i="11" s="1"/>
  <c r="N1133" i="11"/>
  <c r="G1133" i="11" s="1"/>
  <c r="N1132" i="11"/>
  <c r="G1132" i="11" s="1"/>
  <c r="N281" i="11"/>
  <c r="N280" i="11"/>
  <c r="N1127" i="11"/>
  <c r="N279" i="11"/>
  <c r="G279" i="11" s="1"/>
  <c r="N275" i="11"/>
  <c r="G275" i="11" s="1"/>
  <c r="N276" i="11"/>
  <c r="G276" i="11" s="1"/>
  <c r="N277" i="11"/>
  <c r="G277" i="11" s="1"/>
  <c r="N278" i="11"/>
  <c r="N274" i="11"/>
  <c r="G274" i="11" s="1"/>
  <c r="N1117" i="11"/>
  <c r="N1116" i="11"/>
  <c r="N273" i="11"/>
  <c r="G273" i="11" s="1"/>
  <c r="N1109" i="11"/>
  <c r="N272" i="11"/>
  <c r="N271" i="11"/>
  <c r="N270" i="11"/>
  <c r="N269" i="11"/>
  <c r="N1094" i="11"/>
  <c r="N1087" i="11"/>
  <c r="N1085" i="11"/>
  <c r="N268" i="11"/>
  <c r="N1060" i="11"/>
  <c r="N266" i="11"/>
  <c r="N267" i="11"/>
  <c r="N1041" i="11"/>
  <c r="N265" i="11"/>
  <c r="N264" i="11"/>
  <c r="N1035" i="11"/>
  <c r="N263" i="11"/>
  <c r="G263" i="11" s="1"/>
  <c r="N1029" i="11"/>
  <c r="G1029" i="11" s="1"/>
  <c r="N261" i="11"/>
  <c r="G261" i="11" s="1"/>
  <c r="N1026" i="11"/>
  <c r="N1023" i="11"/>
  <c r="N1015" i="11"/>
  <c r="N1013" i="11"/>
  <c r="G1013" i="11" s="1"/>
  <c r="N1010" i="11"/>
  <c r="G1010" i="11" s="1"/>
  <c r="N979" i="11"/>
  <c r="N976" i="11"/>
  <c r="N969" i="11"/>
  <c r="N967" i="11"/>
  <c r="G967" i="11" s="1"/>
  <c r="N962" i="11"/>
  <c r="G962" i="11" s="1"/>
  <c r="N958" i="11"/>
  <c r="N956" i="11"/>
  <c r="N257" i="11"/>
  <c r="N942" i="11"/>
  <c r="G942" i="11" s="1"/>
  <c r="N939" i="11"/>
  <c r="G939" i="11" s="1"/>
  <c r="N255" i="11"/>
  <c r="G255" i="11" s="1"/>
  <c r="N917" i="11"/>
  <c r="N916" i="11"/>
  <c r="N915" i="11"/>
  <c r="N254" i="11"/>
  <c r="N253" i="11"/>
  <c r="N914" i="11"/>
  <c r="N913" i="11"/>
  <c r="N910" i="11"/>
  <c r="N851" i="11"/>
  <c r="N235" i="11"/>
  <c r="G235" i="11" s="1"/>
  <c r="N848" i="11"/>
  <c r="N847" i="11"/>
  <c r="N234" i="11"/>
  <c r="N843" i="11"/>
  <c r="N842" i="11"/>
  <c r="N233" i="11"/>
  <c r="N232" i="11"/>
  <c r="G232" i="11" s="1"/>
  <c r="N231" i="11"/>
  <c r="N839" i="11"/>
  <c r="N838" i="11"/>
  <c r="G838" i="11" s="1"/>
  <c r="N230" i="11"/>
  <c r="N837" i="11"/>
  <c r="G837" i="11" s="1"/>
  <c r="N836" i="11"/>
  <c r="G836" i="11" s="1"/>
  <c r="N229" i="11"/>
  <c r="G229" i="11" s="1"/>
  <c r="N831" i="11"/>
  <c r="G831" i="11" s="1"/>
  <c r="N829" i="11"/>
  <c r="N826" i="11"/>
  <c r="N825" i="11"/>
  <c r="N823" i="11"/>
  <c r="G823" i="11" s="1"/>
  <c r="N822" i="11"/>
  <c r="G822" i="11" s="1"/>
  <c r="N220" i="11"/>
  <c r="G220" i="11" s="1"/>
  <c r="N819" i="11"/>
  <c r="G819" i="11" s="1"/>
  <c r="N218" i="11"/>
  <c r="N817" i="11"/>
  <c r="N816" i="11"/>
  <c r="N814" i="11"/>
  <c r="N812" i="11"/>
  <c r="N217" i="11"/>
  <c r="N804" i="11"/>
  <c r="N803" i="11"/>
  <c r="N802" i="11"/>
  <c r="N801" i="11"/>
  <c r="G801" i="11" s="1"/>
  <c r="N800" i="11"/>
  <c r="N798" i="11"/>
  <c r="N797" i="11"/>
  <c r="N796" i="11"/>
  <c r="G796" i="11" s="1"/>
  <c r="N795" i="11"/>
  <c r="G795" i="11" s="1"/>
  <c r="N215" i="11"/>
  <c r="G215" i="11" s="1"/>
  <c r="N214" i="11"/>
  <c r="G214" i="11" s="1"/>
  <c r="N213" i="11"/>
  <c r="N212" i="11"/>
  <c r="N211" i="11"/>
  <c r="N210" i="11"/>
  <c r="G210" i="11" s="1"/>
  <c r="N209" i="11"/>
  <c r="G209" i="11" s="1"/>
  <c r="N793" i="11"/>
  <c r="G793" i="11" s="1"/>
  <c r="N208" i="11"/>
  <c r="G208" i="11" s="1"/>
  <c r="N792" i="11"/>
  <c r="N791" i="11"/>
  <c r="G791" i="11" s="1"/>
  <c r="N790" i="11"/>
  <c r="N789" i="11"/>
  <c r="N788" i="11"/>
  <c r="G788" i="11" s="1"/>
  <c r="N787" i="11"/>
  <c r="N786" i="11"/>
  <c r="N785" i="11"/>
  <c r="N784" i="11"/>
  <c r="N783" i="11"/>
  <c r="N782" i="11"/>
  <c r="N781" i="11"/>
  <c r="N780" i="11"/>
  <c r="N779" i="11"/>
  <c r="N778" i="11"/>
  <c r="N777" i="11"/>
  <c r="N776" i="11"/>
  <c r="N775" i="11"/>
  <c r="N774" i="11"/>
  <c r="N773" i="11"/>
  <c r="N772" i="11"/>
  <c r="N771" i="11"/>
  <c r="G771" i="11" s="1"/>
  <c r="N770" i="11"/>
  <c r="G770" i="11" s="1"/>
  <c r="N207" i="11"/>
  <c r="G207" i="11" s="1"/>
  <c r="N206" i="11"/>
  <c r="N205" i="11"/>
  <c r="N204" i="11"/>
  <c r="N203" i="11"/>
  <c r="G203" i="11" s="1"/>
  <c r="N202" i="11"/>
  <c r="G202" i="11" s="1"/>
  <c r="N201" i="11"/>
  <c r="N200" i="11"/>
  <c r="N199" i="11"/>
  <c r="N768" i="11"/>
  <c r="G768" i="11" s="1"/>
  <c r="N198" i="11"/>
  <c r="G198" i="11" s="1"/>
  <c r="N197" i="11"/>
  <c r="N195" i="11"/>
  <c r="N196" i="11"/>
  <c r="N194" i="11"/>
  <c r="G194" i="11" s="1"/>
  <c r="N767" i="11"/>
  <c r="G767" i="11" s="1"/>
  <c r="N193" i="11"/>
  <c r="G193" i="11" s="1"/>
  <c r="N763" i="11"/>
  <c r="N762" i="11"/>
  <c r="N192" i="11"/>
  <c r="N191" i="11"/>
  <c r="N760" i="11"/>
  <c r="N757" i="11"/>
  <c r="N190" i="11"/>
  <c r="N756" i="11"/>
  <c r="N189" i="11"/>
  <c r="N188" i="11"/>
  <c r="G188" i="11" s="1"/>
  <c r="N187" i="11"/>
  <c r="N184" i="11"/>
  <c r="N736" i="11"/>
  <c r="N183" i="11"/>
  <c r="N182" i="11"/>
  <c r="N181" i="11"/>
  <c r="N730" i="11"/>
  <c r="G730" i="11" s="1"/>
  <c r="N180" i="11"/>
  <c r="N729" i="11"/>
  <c r="N179" i="11"/>
  <c r="G179" i="11" s="1"/>
  <c r="N178" i="11"/>
  <c r="N177" i="11"/>
  <c r="G177" i="11" s="1"/>
  <c r="N176" i="11"/>
  <c r="G176" i="11" s="1"/>
  <c r="N175" i="11"/>
  <c r="G175" i="11" s="1"/>
  <c r="N174" i="11"/>
  <c r="G174" i="11" s="1"/>
  <c r="N173" i="11"/>
  <c r="N172" i="11"/>
  <c r="N171" i="11"/>
  <c r="N170" i="11"/>
  <c r="G170" i="11" s="1"/>
  <c r="N169" i="11"/>
  <c r="G169" i="11" s="1"/>
  <c r="N168" i="11"/>
  <c r="G168" i="11" s="1"/>
  <c r="N167" i="11"/>
  <c r="G167" i="11" s="1"/>
  <c r="N166" i="11"/>
  <c r="N165" i="11"/>
  <c r="N164" i="11"/>
  <c r="N723" i="11"/>
  <c r="N722" i="11"/>
  <c r="N152" i="11"/>
  <c r="N151" i="11"/>
  <c r="N150" i="11"/>
  <c r="N149" i="11"/>
  <c r="N148" i="11"/>
  <c r="G148" i="11" s="1"/>
  <c r="N147" i="11"/>
  <c r="N146" i="11"/>
  <c r="N145" i="11"/>
  <c r="N144" i="11"/>
  <c r="G144" i="11" s="1"/>
  <c r="N716" i="11"/>
  <c r="G716" i="11" s="1"/>
  <c r="N143" i="11"/>
  <c r="G143" i="11" s="1"/>
  <c r="N126" i="11"/>
  <c r="G126" i="11" s="1"/>
  <c r="N125" i="11"/>
  <c r="N124" i="11"/>
  <c r="N123" i="11"/>
  <c r="N122" i="11"/>
  <c r="G122" i="11" s="1"/>
  <c r="N121" i="11"/>
  <c r="G121" i="11" s="1"/>
  <c r="N120" i="11"/>
  <c r="G120" i="11" s="1"/>
  <c r="N119" i="11"/>
  <c r="G119" i="11" s="1"/>
  <c r="N118" i="11"/>
  <c r="N117" i="11"/>
  <c r="G117" i="11" s="1"/>
  <c r="N115" i="11"/>
  <c r="N114" i="11"/>
  <c r="N113" i="11"/>
  <c r="G113" i="11" s="1"/>
  <c r="N112" i="11"/>
  <c r="N111" i="11"/>
  <c r="N110" i="11"/>
  <c r="N109" i="11"/>
  <c r="N108" i="11"/>
  <c r="N106" i="11"/>
  <c r="N105" i="11"/>
  <c r="N712" i="11"/>
  <c r="N104" i="11"/>
  <c r="N103" i="11"/>
  <c r="N710" i="11"/>
  <c r="N102" i="11"/>
  <c r="N101" i="11"/>
  <c r="N100" i="11"/>
  <c r="N99" i="11"/>
  <c r="N97" i="11"/>
  <c r="N95" i="11"/>
  <c r="G95" i="11" s="1"/>
  <c r="N94" i="11"/>
  <c r="G94" i="11" s="1"/>
  <c r="N93" i="11"/>
  <c r="G93" i="11" s="1"/>
  <c r="N92" i="11"/>
  <c r="N91" i="11"/>
  <c r="N90" i="11"/>
  <c r="N89" i="11"/>
  <c r="G89" i="11" s="1"/>
  <c r="N88" i="11"/>
  <c r="G88" i="11" s="1"/>
  <c r="N87" i="11"/>
  <c r="N86" i="11"/>
  <c r="N85" i="11"/>
  <c r="N84" i="11"/>
  <c r="G84" i="11" s="1"/>
  <c r="N82" i="11"/>
  <c r="G82" i="11" s="1"/>
  <c r="N80" i="11"/>
  <c r="N79" i="11"/>
  <c r="N78" i="11"/>
  <c r="N77" i="11"/>
  <c r="G77" i="11" s="1"/>
  <c r="N76" i="11"/>
  <c r="G76" i="11" s="1"/>
  <c r="N75" i="11"/>
  <c r="G75" i="11" s="1"/>
  <c r="N74" i="11"/>
  <c r="N73" i="11"/>
  <c r="N72" i="11"/>
  <c r="N71" i="11"/>
  <c r="N70" i="11"/>
  <c r="N69" i="11"/>
  <c r="N68" i="11"/>
  <c r="N698" i="11"/>
  <c r="N67" i="11"/>
  <c r="N66" i="11"/>
  <c r="G66" i="11" s="1"/>
  <c r="N65" i="11"/>
  <c r="N64" i="11"/>
  <c r="N63" i="11"/>
  <c r="N696" i="11"/>
  <c r="N62" i="11"/>
  <c r="N695" i="11"/>
  <c r="N61" i="11"/>
  <c r="G61" i="11" s="1"/>
  <c r="N60" i="11"/>
  <c r="N692" i="11"/>
  <c r="N691" i="11"/>
  <c r="G691" i="11" s="1"/>
  <c r="N684" i="11"/>
  <c r="N683" i="11"/>
  <c r="G683" i="11" s="1"/>
  <c r="N59" i="11"/>
  <c r="G59" i="11" s="1"/>
  <c r="N682" i="11"/>
  <c r="G682" i="11" s="1"/>
  <c r="N681" i="11"/>
  <c r="G681" i="11" s="1"/>
  <c r="N58" i="11"/>
  <c r="N680" i="11"/>
  <c r="N678" i="11"/>
  <c r="N57" i="11"/>
  <c r="G57" i="11" s="1"/>
  <c r="N675" i="11"/>
  <c r="G675" i="11" s="1"/>
  <c r="N674" i="11"/>
  <c r="G674" i="11" s="1"/>
  <c r="N673" i="11"/>
  <c r="G673" i="11" s="1"/>
  <c r="N56" i="11"/>
  <c r="N670" i="11"/>
  <c r="N669" i="11"/>
  <c r="N668" i="11"/>
  <c r="N55" i="11"/>
  <c r="N665" i="11"/>
  <c r="N54" i="11"/>
  <c r="N53" i="11"/>
  <c r="N664" i="11"/>
  <c r="N52" i="11"/>
  <c r="G52" i="11" s="1"/>
  <c r="N51" i="11"/>
  <c r="N663" i="11"/>
  <c r="N50" i="11"/>
  <c r="N49" i="11"/>
  <c r="G49" i="11" s="1"/>
  <c r="N661" i="11"/>
  <c r="G661" i="11" s="1"/>
  <c r="N48" i="11"/>
  <c r="G48" i="11" s="1"/>
  <c r="N659" i="11"/>
  <c r="G659" i="11" s="1"/>
  <c r="N47" i="11"/>
  <c r="N657" i="11"/>
  <c r="N656" i="11"/>
  <c r="N46" i="11"/>
  <c r="G46" i="11" s="1"/>
  <c r="N655" i="11"/>
  <c r="G655" i="11" s="1"/>
  <c r="N653" i="11"/>
  <c r="G653" i="11" s="1"/>
  <c r="N45" i="11"/>
  <c r="G45" i="11" s="1"/>
  <c r="N44" i="11"/>
  <c r="N43" i="11"/>
  <c r="G43" i="11" s="1"/>
  <c r="N652" i="11"/>
  <c r="N42" i="11"/>
  <c r="N41" i="11"/>
  <c r="G41" i="11" s="1"/>
  <c r="N650" i="11"/>
  <c r="N40" i="11"/>
  <c r="N39" i="11"/>
  <c r="N649" i="11"/>
  <c r="N38" i="11"/>
  <c r="N37" i="11"/>
  <c r="N36" i="11"/>
  <c r="N35" i="11"/>
  <c r="N34" i="11"/>
  <c r="N33" i="11"/>
  <c r="N647" i="11"/>
  <c r="N648" i="11"/>
  <c r="N32" i="11"/>
  <c r="N645" i="11"/>
  <c r="N13" i="11"/>
  <c r="N646" i="11"/>
  <c r="N14" i="11"/>
  <c r="G14" i="11" s="1"/>
  <c r="N15" i="11"/>
  <c r="G15" i="11" s="1"/>
  <c r="N16" i="11"/>
  <c r="G16" i="11" s="1"/>
  <c r="N17" i="11"/>
  <c r="N18" i="11"/>
  <c r="N19" i="11"/>
  <c r="N20" i="11"/>
  <c r="G20" i="11" s="1"/>
  <c r="N21" i="11"/>
  <c r="G21" i="11" s="1"/>
  <c r="N22" i="11"/>
  <c r="N23" i="11"/>
  <c r="N24" i="11"/>
  <c r="N25" i="11"/>
  <c r="G25" i="11" s="1"/>
  <c r="N26" i="11"/>
  <c r="G26" i="11" s="1"/>
  <c r="N27" i="11"/>
  <c r="N28" i="11"/>
  <c r="N29" i="11"/>
  <c r="N30" i="11"/>
  <c r="G30" i="11" s="1"/>
  <c r="N31" i="11"/>
  <c r="G31" i="11" s="1"/>
  <c r="N12" i="11"/>
  <c r="G12" i="11" s="1"/>
  <c r="N11" i="11"/>
  <c r="N10" i="11"/>
  <c r="N643" i="11"/>
  <c r="N641" i="11"/>
  <c r="N640" i="11"/>
  <c r="N638" i="11"/>
  <c r="N636" i="11"/>
  <c r="N635" i="11"/>
  <c r="N634" i="11"/>
  <c r="N633" i="11"/>
  <c r="G633" i="11" s="1"/>
  <c r="N632" i="11"/>
  <c r="N631" i="11"/>
  <c r="N629" i="11"/>
  <c r="N9" i="11"/>
  <c r="N8" i="11"/>
  <c r="N7" i="11"/>
  <c r="N6" i="11"/>
  <c r="G6" i="11" s="1"/>
  <c r="N5" i="11"/>
  <c r="N4" i="11"/>
  <c r="N3" i="11"/>
  <c r="G3" i="11" s="1"/>
  <c r="N2" i="11"/>
  <c r="P319" i="11"/>
  <c r="O319" i="11" s="1"/>
  <c r="P1395" i="11"/>
  <c r="O1395" i="11" s="1"/>
  <c r="Q1727" i="11"/>
  <c r="P1727" i="11" s="1"/>
  <c r="O1727" i="11" s="1"/>
  <c r="Q1726" i="11"/>
  <c r="P1726" i="11" s="1"/>
  <c r="Q1709" i="11"/>
  <c r="P1709" i="11" s="1"/>
  <c r="O1709" i="11" s="1"/>
  <c r="Q1708" i="11"/>
  <c r="P1708" i="11" s="1"/>
  <c r="O1708" i="11" s="1"/>
  <c r="Q1707" i="11"/>
  <c r="P1707" i="11" s="1"/>
  <c r="O1707" i="11" s="1"/>
  <c r="Q1706" i="11"/>
  <c r="P1706" i="11" s="1"/>
  <c r="O1706" i="11" s="1"/>
  <c r="Q1701" i="11"/>
  <c r="P1701" i="11" s="1"/>
  <c r="O1701" i="11" s="1"/>
  <c r="Q1700" i="11"/>
  <c r="P1700" i="11" s="1"/>
  <c r="O1700" i="11" s="1"/>
  <c r="Q1696" i="11"/>
  <c r="P1696" i="11" s="1"/>
  <c r="O1696" i="11" s="1"/>
  <c r="Q605" i="11"/>
  <c r="P605" i="11" s="1"/>
  <c r="O605" i="11" s="1"/>
  <c r="Q1692" i="11"/>
  <c r="P1692" i="11" s="1"/>
  <c r="O1692" i="11" s="1"/>
  <c r="Q1683" i="11"/>
  <c r="P1683" i="11" s="1"/>
  <c r="O1683" i="11" s="1"/>
  <c r="Q1682" i="11"/>
  <c r="P1682" i="11" s="1"/>
  <c r="O1682" i="11" s="1"/>
  <c r="Q579" i="11"/>
  <c r="P579" i="11" s="1"/>
  <c r="O579" i="11" s="1"/>
  <c r="Q578" i="11"/>
  <c r="P578" i="11" s="1"/>
  <c r="O578" i="11" s="1"/>
  <c r="Q577" i="11"/>
  <c r="P577" i="11" s="1"/>
  <c r="O577" i="11" s="1"/>
  <c r="Q576" i="11"/>
  <c r="P576" i="11" s="1"/>
  <c r="O576" i="11" s="1"/>
  <c r="Q575" i="11"/>
  <c r="P575" i="11" s="1"/>
  <c r="O575" i="11" s="1"/>
  <c r="Q574" i="11"/>
  <c r="P574" i="11" s="1"/>
  <c r="O574" i="11" s="1"/>
  <c r="Q573" i="11"/>
  <c r="P573" i="11" s="1"/>
  <c r="O573" i="11" s="1"/>
  <c r="Q572" i="11"/>
  <c r="P572" i="11" s="1"/>
  <c r="O572" i="11" s="1"/>
  <c r="Q571" i="11"/>
  <c r="P571" i="11" s="1"/>
  <c r="O571" i="11" s="1"/>
  <c r="Q570" i="11"/>
  <c r="P570" i="11" s="1"/>
  <c r="O570" i="11" s="1"/>
  <c r="Q556" i="11"/>
  <c r="P556" i="11" s="1"/>
  <c r="O556" i="11" s="1"/>
  <c r="Q555" i="11"/>
  <c r="P555" i="11" s="1"/>
  <c r="O555" i="11" s="1"/>
  <c r="Q554" i="11"/>
  <c r="P554" i="11" s="1"/>
  <c r="O554" i="11" s="1"/>
  <c r="Q532" i="11"/>
  <c r="P532" i="11" s="1"/>
  <c r="O532" i="11" s="1"/>
  <c r="Q531" i="11"/>
  <c r="P531" i="11" s="1"/>
  <c r="O531" i="11" s="1"/>
  <c r="Q530" i="11"/>
  <c r="P530" i="11" s="1"/>
  <c r="O530" i="11" s="1"/>
  <c r="Q508" i="11"/>
  <c r="P508" i="11" s="1"/>
  <c r="O508" i="11" s="1"/>
  <c r="Q483" i="11"/>
  <c r="P483" i="11" s="1"/>
  <c r="O483" i="11" s="1"/>
  <c r="Q484" i="11"/>
  <c r="P484" i="11" s="1"/>
  <c r="O484" i="11" s="1"/>
  <c r="Q485" i="11"/>
  <c r="P485" i="11" s="1"/>
  <c r="O485" i="11" s="1"/>
  <c r="Q486" i="11"/>
  <c r="P486" i="11" s="1"/>
  <c r="O486" i="11" s="1"/>
  <c r="Q487" i="11"/>
  <c r="P487" i="11" s="1"/>
  <c r="O487" i="11" s="1"/>
  <c r="Q488" i="11"/>
  <c r="P488" i="11" s="1"/>
  <c r="O488" i="11" s="1"/>
  <c r="Q489" i="11"/>
  <c r="P489" i="11" s="1"/>
  <c r="O489" i="11" s="1"/>
  <c r="Q490" i="11"/>
  <c r="P490" i="11" s="1"/>
  <c r="O490" i="11" s="1"/>
  <c r="Q491" i="11"/>
  <c r="P491" i="11" s="1"/>
  <c r="O491" i="11" s="1"/>
  <c r="Q492" i="11"/>
  <c r="P492" i="11" s="1"/>
  <c r="O492" i="11" s="1"/>
  <c r="Q493" i="11"/>
  <c r="P493" i="11" s="1"/>
  <c r="O493" i="11" s="1"/>
  <c r="Q478" i="11"/>
  <c r="P478" i="11" s="1"/>
  <c r="O478" i="11" s="1"/>
  <c r="Q1285" i="11"/>
  <c r="P1285" i="11" s="1"/>
  <c r="O1285" i="11" s="1"/>
  <c r="Q417" i="11"/>
  <c r="P417" i="11" s="1"/>
  <c r="O417" i="11" s="1"/>
  <c r="Q416" i="11"/>
  <c r="P416" i="11" s="1"/>
  <c r="O416" i="11" s="1"/>
  <c r="Q390" i="11"/>
  <c r="P390" i="11" s="1"/>
  <c r="O390" i="11" s="1"/>
  <c r="Q385" i="11"/>
  <c r="P385" i="11" s="1"/>
  <c r="O385" i="11" s="1"/>
  <c r="Q381" i="11"/>
  <c r="P381" i="11" s="1"/>
  <c r="O381" i="11" s="1"/>
  <c r="Q378" i="11"/>
  <c r="P378" i="11" s="1"/>
  <c r="O378" i="11" s="1"/>
  <c r="Q374" i="11"/>
  <c r="P374" i="11" s="1"/>
  <c r="O374" i="11" s="1"/>
  <c r="Q366" i="11"/>
  <c r="P366" i="11" s="1"/>
  <c r="O366" i="11" s="1"/>
  <c r="Q357" i="11"/>
  <c r="P357" i="11" s="1"/>
  <c r="O357" i="11" s="1"/>
  <c r="Q356" i="11"/>
  <c r="P356" i="11" s="1"/>
  <c r="O356" i="11" s="1"/>
  <c r="Q355" i="11"/>
  <c r="P355" i="11" s="1"/>
  <c r="O355" i="11" s="1"/>
  <c r="Q354" i="11"/>
  <c r="P354" i="11" s="1"/>
  <c r="O354" i="11" s="1"/>
  <c r="Q353" i="11"/>
  <c r="P353" i="11" s="1"/>
  <c r="O353" i="11" s="1"/>
  <c r="Q351" i="11"/>
  <c r="P351" i="11" s="1"/>
  <c r="O351" i="11" s="1"/>
  <c r="Q350" i="11"/>
  <c r="P350" i="11" s="1"/>
  <c r="O350" i="11" s="1"/>
  <c r="Q349" i="11"/>
  <c r="P349" i="11" s="1"/>
  <c r="O349" i="11" s="1"/>
  <c r="Q340" i="11"/>
  <c r="P340" i="11" s="1"/>
  <c r="O340" i="11" s="1"/>
  <c r="Q339" i="11"/>
  <c r="P339" i="11" s="1"/>
  <c r="O339" i="11" s="1"/>
  <c r="Q338" i="11"/>
  <c r="P338" i="11" s="1"/>
  <c r="O338" i="11" s="1"/>
  <c r="Q337" i="11"/>
  <c r="P337" i="11" s="1"/>
  <c r="O337" i="11" s="1"/>
  <c r="Q335" i="11"/>
  <c r="P335" i="11" s="1"/>
  <c r="O335" i="11" s="1"/>
  <c r="Q334" i="11"/>
  <c r="P334" i="11" s="1"/>
  <c r="O334" i="11" s="1"/>
  <c r="Q332" i="11"/>
  <c r="P332" i="11" s="1"/>
  <c r="O332" i="11" s="1"/>
  <c r="Q331" i="11"/>
  <c r="P331" i="11" s="1"/>
  <c r="O331" i="11" s="1"/>
  <c r="Q329" i="11"/>
  <c r="P329" i="11" s="1"/>
  <c r="O329" i="11" s="1"/>
  <c r="Q328" i="11"/>
  <c r="P328" i="11" s="1"/>
  <c r="O328" i="11" s="1"/>
  <c r="Q327" i="11"/>
  <c r="P327" i="11" s="1"/>
  <c r="O327" i="11" s="1"/>
  <c r="Q326" i="11"/>
  <c r="P326" i="11" s="1"/>
  <c r="O326" i="11" s="1"/>
  <c r="Q325" i="11"/>
  <c r="P325" i="11" s="1"/>
  <c r="O325" i="11" s="1"/>
  <c r="Q324" i="11"/>
  <c r="P324" i="11" s="1"/>
  <c r="Q322" i="11"/>
  <c r="P322" i="11" s="1"/>
  <c r="O322" i="11" s="1"/>
  <c r="Q319" i="11"/>
  <c r="Q316" i="11"/>
  <c r="P316" i="11" s="1"/>
  <c r="O316" i="11" s="1"/>
  <c r="Q315" i="11"/>
  <c r="P315" i="11" s="1"/>
  <c r="O315" i="11" s="1"/>
  <c r="Q313" i="11"/>
  <c r="P313" i="11" s="1"/>
  <c r="O313" i="11" s="1"/>
  <c r="Q262" i="11"/>
  <c r="P262" i="11" s="1"/>
  <c r="O262" i="11" s="1"/>
  <c r="Q259" i="11"/>
  <c r="P259" i="11" s="1"/>
  <c r="O259" i="11" s="1"/>
  <c r="Q252" i="11"/>
  <c r="P252" i="11" s="1"/>
  <c r="O252" i="11" s="1"/>
  <c r="Q251" i="11"/>
  <c r="P251" i="11" s="1"/>
  <c r="O251" i="11" s="1"/>
  <c r="Q250" i="11"/>
  <c r="P250" i="11" s="1"/>
  <c r="O250" i="11" s="1"/>
  <c r="Q249" i="11"/>
  <c r="P249" i="11" s="1"/>
  <c r="O249" i="11" s="1"/>
  <c r="Q248" i="11"/>
  <c r="P248" i="11" s="1"/>
  <c r="O248" i="11" s="1"/>
  <c r="Q247" i="11"/>
  <c r="P247" i="11" s="1"/>
  <c r="O247" i="11" s="1"/>
  <c r="Q246" i="11"/>
  <c r="P246" i="11" s="1"/>
  <c r="O246" i="11" s="1"/>
  <c r="Q245" i="11"/>
  <c r="P245" i="11" s="1"/>
  <c r="O245" i="11" s="1"/>
  <c r="Q912" i="11"/>
  <c r="P912" i="11" s="1"/>
  <c r="O912" i="11" s="1"/>
  <c r="Q244" i="11"/>
  <c r="P244" i="11" s="1"/>
  <c r="O244" i="11" s="1"/>
  <c r="Q243" i="11"/>
  <c r="P243" i="11" s="1"/>
  <c r="Q242" i="11"/>
  <c r="P242" i="11" s="1"/>
  <c r="O242" i="11" s="1"/>
  <c r="Q241" i="11"/>
  <c r="P241" i="11" s="1"/>
  <c r="O241" i="11" s="1"/>
  <c r="Q240" i="11"/>
  <c r="P240" i="11" s="1"/>
  <c r="O240" i="11" s="1"/>
  <c r="Q239" i="11"/>
  <c r="P239" i="11" s="1"/>
  <c r="O239" i="11" s="1"/>
  <c r="Q238" i="11"/>
  <c r="P238" i="11" s="1"/>
  <c r="O238" i="11" s="1"/>
  <c r="Q237" i="11"/>
  <c r="P237" i="11" s="1"/>
  <c r="O237" i="11" s="1"/>
  <c r="Q228" i="11"/>
  <c r="P228" i="11" s="1"/>
  <c r="O228" i="11" s="1"/>
  <c r="Q227" i="11"/>
  <c r="P227" i="11" s="1"/>
  <c r="O227" i="11" s="1"/>
  <c r="Q226" i="11"/>
  <c r="P226" i="11" s="1"/>
  <c r="O226" i="11" s="1"/>
  <c r="Q225" i="11"/>
  <c r="P225" i="11" s="1"/>
  <c r="Q224" i="11"/>
  <c r="P224" i="11" s="1"/>
  <c r="O224" i="11" s="1"/>
  <c r="Q223" i="11"/>
  <c r="P223" i="11" s="1"/>
  <c r="O223" i="11" s="1"/>
  <c r="Q222" i="11"/>
  <c r="P222" i="11" s="1"/>
  <c r="O222" i="11" s="1"/>
  <c r="Q221" i="11"/>
  <c r="P221" i="11" s="1"/>
  <c r="O221" i="11" s="1"/>
  <c r="Q821" i="11"/>
  <c r="P821" i="11" s="1"/>
  <c r="O821" i="11" s="1"/>
  <c r="Q219" i="11"/>
  <c r="P219" i="11" s="1"/>
  <c r="O219" i="11" s="1"/>
  <c r="Q216" i="11"/>
  <c r="P216" i="11" s="1"/>
  <c r="O216" i="11" s="1"/>
  <c r="Q186" i="11"/>
  <c r="P186" i="11" s="1"/>
  <c r="O186" i="11" s="1"/>
  <c r="Q185" i="11"/>
  <c r="P185" i="11" s="1"/>
  <c r="O185" i="11" s="1"/>
  <c r="Q739" i="11"/>
  <c r="P739" i="11" s="1"/>
  <c r="O739" i="11" s="1"/>
  <c r="Q738" i="11"/>
  <c r="P738" i="11" s="1"/>
  <c r="O738" i="11" s="1"/>
  <c r="Q163" i="11"/>
  <c r="P163" i="11" s="1"/>
  <c r="O163" i="11" s="1"/>
  <c r="Q162" i="11"/>
  <c r="P162" i="11" s="1"/>
  <c r="O162" i="11" s="1"/>
  <c r="Q161" i="11"/>
  <c r="P161" i="11" s="1"/>
  <c r="O161" i="11" s="1"/>
  <c r="Q160" i="11"/>
  <c r="P160" i="11" s="1"/>
  <c r="O160" i="11" s="1"/>
  <c r="Q159" i="11"/>
  <c r="P159" i="11" s="1"/>
  <c r="O159" i="11" s="1"/>
  <c r="Q158" i="11"/>
  <c r="P158" i="11" s="1"/>
  <c r="O158" i="11" s="1"/>
  <c r="Q157" i="11"/>
  <c r="P157" i="11" s="1"/>
  <c r="O157" i="11" s="1"/>
  <c r="Q156" i="11"/>
  <c r="P156" i="11" s="1"/>
  <c r="O156" i="11" s="1"/>
  <c r="Q155" i="11"/>
  <c r="P155" i="11" s="1"/>
  <c r="O155" i="11" s="1"/>
  <c r="Q154" i="11"/>
  <c r="P154" i="11" s="1"/>
  <c r="O154" i="11" s="1"/>
  <c r="Q153" i="11"/>
  <c r="P153" i="11" s="1"/>
  <c r="O153" i="11" s="1"/>
  <c r="Q142" i="11"/>
  <c r="P142" i="11" s="1"/>
  <c r="O142" i="11" s="1"/>
  <c r="Q141" i="11"/>
  <c r="P141" i="11" s="1"/>
  <c r="O141" i="11" s="1"/>
  <c r="Q140" i="11"/>
  <c r="P140" i="11" s="1"/>
  <c r="O140" i="11" s="1"/>
  <c r="Q139" i="11"/>
  <c r="P139" i="11" s="1"/>
  <c r="O139" i="11" s="1"/>
  <c r="Q138" i="11"/>
  <c r="P138" i="11" s="1"/>
  <c r="O138" i="11" s="1"/>
  <c r="Q137" i="11"/>
  <c r="P137" i="11" s="1"/>
  <c r="O137" i="11" s="1"/>
  <c r="Q136" i="11"/>
  <c r="P136" i="11" s="1"/>
  <c r="O136" i="11" s="1"/>
  <c r="Q135" i="11"/>
  <c r="P135" i="11" s="1"/>
  <c r="O135" i="11" s="1"/>
  <c r="Q134" i="11"/>
  <c r="P134" i="11" s="1"/>
  <c r="O134" i="11" s="1"/>
  <c r="Q133" i="11"/>
  <c r="P133" i="11" s="1"/>
  <c r="O133" i="11" s="1"/>
  <c r="Q132" i="11"/>
  <c r="P132" i="11" s="1"/>
  <c r="O132" i="11" s="1"/>
  <c r="Q131" i="11"/>
  <c r="P131" i="11" s="1"/>
  <c r="O131" i="11" s="1"/>
  <c r="Q130" i="11"/>
  <c r="P130" i="11" s="1"/>
  <c r="O130" i="11" s="1"/>
  <c r="Q129" i="11"/>
  <c r="P129" i="11" s="1"/>
  <c r="Q128" i="11"/>
  <c r="P128" i="11" s="1"/>
  <c r="O128" i="11" s="1"/>
  <c r="Q127" i="11"/>
  <c r="P127" i="11" s="1"/>
  <c r="O127" i="11" s="1"/>
  <c r="Q116" i="11"/>
  <c r="P116" i="11" s="1"/>
  <c r="O116" i="11" s="1"/>
  <c r="Q107" i="11"/>
  <c r="P107" i="11" s="1"/>
  <c r="O107" i="11" s="1"/>
  <c r="Q98" i="11"/>
  <c r="P98" i="11" s="1"/>
  <c r="O98" i="11" s="1"/>
  <c r="Q96" i="11"/>
  <c r="P96" i="11" s="1"/>
  <c r="O96" i="11" s="1"/>
  <c r="Q83" i="11"/>
  <c r="P83" i="11" s="1"/>
  <c r="O83" i="11" s="1"/>
  <c r="Q81" i="11"/>
  <c r="P81" i="11" s="1"/>
  <c r="O81" i="11" s="1"/>
  <c r="Q617" i="11"/>
  <c r="P617" i="11" s="1"/>
  <c r="O617" i="11" s="1"/>
  <c r="Q615" i="11"/>
  <c r="P615" i="11" s="1"/>
  <c r="O615" i="11" s="1"/>
  <c r="Q616" i="11"/>
  <c r="P616" i="11" s="1"/>
  <c r="O616" i="11" s="1"/>
  <c r="Q1777" i="11"/>
  <c r="P1777" i="11" s="1"/>
  <c r="O1777" i="11" s="1"/>
  <c r="Q1763" i="11"/>
  <c r="P1763" i="11" s="1"/>
  <c r="O1763" i="11" s="1"/>
  <c r="Q1762" i="11"/>
  <c r="P1762" i="11" s="1"/>
  <c r="O1762" i="11" s="1"/>
  <c r="Q1755" i="11"/>
  <c r="P1755" i="11" s="1"/>
  <c r="O1755" i="11" s="1"/>
  <c r="Q1754" i="11"/>
  <c r="P1754" i="11" s="1"/>
  <c r="O1754" i="11" s="1"/>
  <c r="Q1752" i="11"/>
  <c r="P1752" i="11" s="1"/>
  <c r="Q1751" i="11"/>
  <c r="P1751" i="11" s="1"/>
  <c r="O1751" i="11" s="1"/>
  <c r="Q1748" i="11"/>
  <c r="P1748" i="11" s="1"/>
  <c r="O1748" i="11" s="1"/>
  <c r="Q1740" i="11"/>
  <c r="P1740" i="11" s="1"/>
  <c r="O1740" i="11" s="1"/>
  <c r="Q1738" i="11"/>
  <c r="P1738" i="11" s="1"/>
  <c r="O1738" i="11" s="1"/>
  <c r="Q1731" i="11"/>
  <c r="P1731" i="11" s="1"/>
  <c r="O1731" i="11" s="1"/>
  <c r="Q611" i="11"/>
  <c r="P611" i="11" s="1"/>
  <c r="O611" i="11" s="1"/>
  <c r="Q610" i="11"/>
  <c r="P610" i="11" s="1"/>
  <c r="O610" i="11" s="1"/>
  <c r="Q1717" i="11"/>
  <c r="P1717" i="11" s="1"/>
  <c r="O1717" i="11" s="1"/>
  <c r="Q1712" i="11"/>
  <c r="P1712" i="11" s="1"/>
  <c r="O1712" i="11" s="1"/>
  <c r="Q1698" i="11"/>
  <c r="P1698" i="11" s="1"/>
  <c r="O1698" i="11" s="1"/>
  <c r="Q1695" i="11"/>
  <c r="P1695" i="11" s="1"/>
  <c r="Q1688" i="11"/>
  <c r="P1688" i="11" s="1"/>
  <c r="O1688" i="11" s="1"/>
  <c r="Q1687" i="11"/>
  <c r="P1687" i="11" s="1"/>
  <c r="O1687" i="11" s="1"/>
  <c r="Q1686" i="11"/>
  <c r="P1686" i="11" s="1"/>
  <c r="O1686" i="11" s="1"/>
  <c r="Q1684" i="11"/>
  <c r="P1684" i="11" s="1"/>
  <c r="O1684" i="11" s="1"/>
  <c r="Q1677" i="11"/>
  <c r="P1677" i="11" s="1"/>
  <c r="O1677" i="11" s="1"/>
  <c r="Q1676" i="11"/>
  <c r="P1676" i="11" s="1"/>
  <c r="O1676" i="11" s="1"/>
  <c r="Q1675" i="11"/>
  <c r="P1675" i="11" s="1"/>
  <c r="O1675" i="11" s="1"/>
  <c r="Q1674" i="11"/>
  <c r="P1674" i="11" s="1"/>
  <c r="O1674" i="11" s="1"/>
  <c r="Q1673" i="11"/>
  <c r="P1673" i="11" s="1"/>
  <c r="O1673" i="11" s="1"/>
  <c r="Q1672" i="11"/>
  <c r="P1672" i="11" s="1"/>
  <c r="O1672" i="11" s="1"/>
  <c r="Q1671" i="11"/>
  <c r="P1671" i="11" s="1"/>
  <c r="O1671" i="11" s="1"/>
  <c r="Q1670" i="11"/>
  <c r="P1670" i="11" s="1"/>
  <c r="O1670" i="11" s="1"/>
  <c r="Q1669" i="11"/>
  <c r="P1669" i="11" s="1"/>
  <c r="O1669" i="11" s="1"/>
  <c r="Q1668" i="11"/>
  <c r="P1668" i="11" s="1"/>
  <c r="O1668" i="11" s="1"/>
  <c r="Q1667" i="11"/>
  <c r="P1667" i="11" s="1"/>
  <c r="O1667" i="11" s="1"/>
  <c r="Q1666" i="11"/>
  <c r="P1666" i="11" s="1"/>
  <c r="O1666" i="11" s="1"/>
  <c r="Q1665" i="11"/>
  <c r="P1665" i="11" s="1"/>
  <c r="O1665" i="11" s="1"/>
  <c r="Q589" i="11"/>
  <c r="P589" i="11" s="1"/>
  <c r="O589" i="11" s="1"/>
  <c r="Q588" i="11"/>
  <c r="P588" i="11" s="1"/>
  <c r="O588" i="11" s="1"/>
  <c r="Q1664" i="11"/>
  <c r="P1664" i="11" s="1"/>
  <c r="O1664" i="11" s="1"/>
  <c r="Q587" i="11"/>
  <c r="P587" i="11" s="1"/>
  <c r="O587" i="11" s="1"/>
  <c r="Q1663" i="11"/>
  <c r="P1663" i="11" s="1"/>
  <c r="O1663" i="11" s="1"/>
  <c r="Q586" i="11"/>
  <c r="P586" i="11" s="1"/>
  <c r="Q585" i="11"/>
  <c r="P585" i="11" s="1"/>
  <c r="O585" i="11" s="1"/>
  <c r="Q584" i="11"/>
  <c r="P584" i="11" s="1"/>
  <c r="O584" i="11" s="1"/>
  <c r="Q583" i="11"/>
  <c r="P583" i="11" s="1"/>
  <c r="O583" i="11" s="1"/>
  <c r="Q1662" i="11"/>
  <c r="P1662" i="11" s="1"/>
  <c r="O1662" i="11" s="1"/>
  <c r="Q1659" i="11"/>
  <c r="P1659" i="11" s="1"/>
  <c r="O1659" i="11" s="1"/>
  <c r="Q1658" i="11"/>
  <c r="P1658" i="11" s="1"/>
  <c r="O1658" i="11" s="1"/>
  <c r="Q1657" i="11"/>
  <c r="P1657" i="11" s="1"/>
  <c r="O1657" i="11" s="1"/>
  <c r="Q1656" i="11"/>
  <c r="P1656" i="11" s="1"/>
  <c r="O1656" i="11" s="1"/>
  <c r="Q1655" i="11"/>
  <c r="P1655" i="11" s="1"/>
  <c r="Q1654" i="11"/>
  <c r="P1654" i="11" s="1"/>
  <c r="O1654" i="11" s="1"/>
  <c r="Q1653" i="11"/>
  <c r="P1653" i="11" s="1"/>
  <c r="O1653" i="11" s="1"/>
  <c r="Q1652" i="11"/>
  <c r="P1652" i="11" s="1"/>
  <c r="O1652" i="11" s="1"/>
  <c r="Q551" i="11"/>
  <c r="P551" i="11" s="1"/>
  <c r="O551" i="11" s="1"/>
  <c r="Q539" i="11"/>
  <c r="P539" i="11" s="1"/>
  <c r="O539" i="11" s="1"/>
  <c r="Q538" i="11"/>
  <c r="P538" i="11" s="1"/>
  <c r="O538" i="11" s="1"/>
  <c r="Q537" i="11"/>
  <c r="P537" i="11" s="1"/>
  <c r="O537" i="11" s="1"/>
  <c r="Q1630" i="11"/>
  <c r="P1630" i="11" s="1"/>
  <c r="O1630" i="11" s="1"/>
  <c r="Q1625" i="11"/>
  <c r="P1625" i="11" s="1"/>
  <c r="O1625" i="11" s="1"/>
  <c r="Q1624" i="11"/>
  <c r="P1624" i="11" s="1"/>
  <c r="O1624" i="11" s="1"/>
  <c r="Q1623" i="11"/>
  <c r="P1623" i="11" s="1"/>
  <c r="O1623" i="11" s="1"/>
  <c r="Q1622" i="11"/>
  <c r="P1622" i="11" s="1"/>
  <c r="O1622" i="11" s="1"/>
  <c r="Q1621" i="11"/>
  <c r="P1621" i="11" s="1"/>
  <c r="O1621" i="11" s="1"/>
  <c r="Q521" i="11"/>
  <c r="P521" i="11" s="1"/>
  <c r="O521" i="11" s="1"/>
  <c r="Q1620" i="11"/>
  <c r="P1620" i="11" s="1"/>
  <c r="O1620" i="11" s="1"/>
  <c r="Q1618" i="11"/>
  <c r="P1618" i="11" s="1"/>
  <c r="O1618" i="11" s="1"/>
  <c r="Q1614" i="11"/>
  <c r="P1614" i="11" s="1"/>
  <c r="O1614" i="11" s="1"/>
  <c r="Q1613" i="11"/>
  <c r="P1613" i="11" s="1"/>
  <c r="O1613" i="11" s="1"/>
  <c r="Q1612" i="11"/>
  <c r="P1612" i="11" s="1"/>
  <c r="O1612" i="11" s="1"/>
  <c r="Q1610" i="11"/>
  <c r="P1610" i="11" s="1"/>
  <c r="O1610" i="11" s="1"/>
  <c r="Q1607" i="11"/>
  <c r="P1607" i="11" s="1"/>
  <c r="O1607" i="11" s="1"/>
  <c r="Q1606" i="11"/>
  <c r="P1606" i="11" s="1"/>
  <c r="O1606" i="11" s="1"/>
  <c r="Q1605" i="11"/>
  <c r="P1605" i="11" s="1"/>
  <c r="O1605" i="11" s="1"/>
  <c r="Q1604" i="11"/>
  <c r="P1604" i="11" s="1"/>
  <c r="O1604" i="11" s="1"/>
  <c r="Q519" i="11"/>
  <c r="P519" i="11" s="1"/>
  <c r="O519" i="11" s="1"/>
  <c r="Q1603" i="11"/>
  <c r="P1603" i="11" s="1"/>
  <c r="O1603" i="11" s="1"/>
  <c r="Q1601" i="11"/>
  <c r="P1601" i="11" s="1"/>
  <c r="O1601" i="11" s="1"/>
  <c r="Q1600" i="11"/>
  <c r="P1600" i="11" s="1"/>
  <c r="O1600" i="11" s="1"/>
  <c r="Q1599" i="11"/>
  <c r="P1599" i="11" s="1"/>
  <c r="O1599" i="11" s="1"/>
  <c r="Q1598" i="11"/>
  <c r="P1598" i="11" s="1"/>
  <c r="O1598" i="11" s="1"/>
  <c r="Q1596" i="11"/>
  <c r="P1596" i="11" s="1"/>
  <c r="O1596" i="11" s="1"/>
  <c r="Q1595" i="11"/>
  <c r="P1595" i="11" s="1"/>
  <c r="O1595" i="11" s="1"/>
  <c r="Q1593" i="11"/>
  <c r="P1593" i="11" s="1"/>
  <c r="O1593" i="11" s="1"/>
  <c r="Q1592" i="11"/>
  <c r="P1592" i="11" s="1"/>
  <c r="O1592" i="11" s="1"/>
  <c r="Q1591" i="11"/>
  <c r="P1591" i="11" s="1"/>
  <c r="Q1589" i="11"/>
  <c r="P1589" i="11" s="1"/>
  <c r="Q1586" i="11"/>
  <c r="P1586" i="11" s="1"/>
  <c r="O1586" i="11" s="1"/>
  <c r="Q1585" i="11"/>
  <c r="P1585" i="11" s="1"/>
  <c r="O1585" i="11" s="1"/>
  <c r="Q1584" i="11"/>
  <c r="P1584" i="11" s="1"/>
  <c r="O1584" i="11" s="1"/>
  <c r="Q1583" i="11"/>
  <c r="P1583" i="11" s="1"/>
  <c r="O1583" i="11" s="1"/>
  <c r="Q1582" i="11"/>
  <c r="P1582" i="11" s="1"/>
  <c r="O1582" i="11" s="1"/>
  <c r="Q1580" i="11"/>
  <c r="P1580" i="11" s="1"/>
  <c r="O1580" i="11" s="1"/>
  <c r="Q1578" i="11"/>
  <c r="P1578" i="11" s="1"/>
  <c r="O1578" i="11" s="1"/>
  <c r="Q1575" i="11"/>
  <c r="P1575" i="11" s="1"/>
  <c r="O1575" i="11" s="1"/>
  <c r="Q1573" i="11"/>
  <c r="P1573" i="11" s="1"/>
  <c r="O1573" i="11" s="1"/>
  <c r="Q1572" i="11"/>
  <c r="P1572" i="11" s="1"/>
  <c r="O1572" i="11" s="1"/>
  <c r="Q1570" i="11"/>
  <c r="P1570" i="11" s="1"/>
  <c r="O1570" i="11" s="1"/>
  <c r="Q1569" i="11"/>
  <c r="P1569" i="11" s="1"/>
  <c r="O1569" i="11" s="1"/>
  <c r="Q1566" i="11"/>
  <c r="P1566" i="11" s="1"/>
  <c r="O1566" i="11" s="1"/>
  <c r="Q1563" i="11"/>
  <c r="P1563" i="11" s="1"/>
  <c r="O1563" i="11" s="1"/>
  <c r="Q1562" i="11"/>
  <c r="P1562" i="11" s="1"/>
  <c r="O1562" i="11" s="1"/>
  <c r="Q1559" i="11"/>
  <c r="P1559" i="11" s="1"/>
  <c r="O1559" i="11" s="1"/>
  <c r="Q1557" i="11"/>
  <c r="P1557" i="11" s="1"/>
  <c r="O1557" i="11" s="1"/>
  <c r="Q1554" i="11"/>
  <c r="P1554" i="11" s="1"/>
  <c r="O1554" i="11" s="1"/>
  <c r="Q1553" i="11"/>
  <c r="P1553" i="11" s="1"/>
  <c r="O1553" i="11" s="1"/>
  <c r="Q1548" i="11"/>
  <c r="P1548" i="11" s="1"/>
  <c r="O1548" i="11" s="1"/>
  <c r="Q1547" i="11"/>
  <c r="P1547" i="11" s="1"/>
  <c r="O1547" i="11" s="1"/>
  <c r="Q1545" i="11"/>
  <c r="P1545" i="11" s="1"/>
  <c r="O1545" i="11" s="1"/>
  <c r="Q1542" i="11"/>
  <c r="P1542" i="11" s="1"/>
  <c r="O1542" i="11" s="1"/>
  <c r="Q1541" i="11"/>
  <c r="P1541" i="11" s="1"/>
  <c r="O1541" i="11" s="1"/>
  <c r="Q1540" i="11"/>
  <c r="P1540" i="11" s="1"/>
  <c r="Q1539" i="11"/>
  <c r="P1539" i="11" s="1"/>
  <c r="O1539" i="11" s="1"/>
  <c r="Q1538" i="11"/>
  <c r="P1538" i="11" s="1"/>
  <c r="O1538" i="11" s="1"/>
  <c r="Q1537" i="11"/>
  <c r="P1537" i="11" s="1"/>
  <c r="O1537" i="11" s="1"/>
  <c r="Q1536" i="11"/>
  <c r="P1536" i="11" s="1"/>
  <c r="O1536" i="11" s="1"/>
  <c r="Q1535" i="11"/>
  <c r="P1535" i="11" s="1"/>
  <c r="O1535" i="11" s="1"/>
  <c r="Q1532" i="11"/>
  <c r="P1532" i="11" s="1"/>
  <c r="O1532" i="11" s="1"/>
  <c r="Q1531" i="11"/>
  <c r="P1531" i="11" s="1"/>
  <c r="Q1526" i="11"/>
  <c r="P1526" i="11" s="1"/>
  <c r="O1526" i="11" s="1"/>
  <c r="Q1525" i="11"/>
  <c r="P1525" i="11" s="1"/>
  <c r="O1525" i="11" s="1"/>
  <c r="Q1524" i="11"/>
  <c r="P1524" i="11" s="1"/>
  <c r="O1524" i="11" s="1"/>
  <c r="Q1522" i="11"/>
  <c r="P1522" i="11" s="1"/>
  <c r="O1522" i="11" s="1"/>
  <c r="Q1517" i="11"/>
  <c r="P1517" i="11" s="1"/>
  <c r="O1517" i="11" s="1"/>
  <c r="Q1516" i="11"/>
  <c r="P1516" i="11" s="1"/>
  <c r="O1516" i="11" s="1"/>
  <c r="Q1515" i="11"/>
  <c r="P1515" i="11" s="1"/>
  <c r="O1515" i="11" s="1"/>
  <c r="Q1513" i="11"/>
  <c r="P1513" i="11" s="1"/>
  <c r="O1513" i="11" s="1"/>
  <c r="Q1512" i="11"/>
  <c r="P1512" i="11" s="1"/>
  <c r="O1512" i="11" s="1"/>
  <c r="Q1509" i="11"/>
  <c r="P1509" i="11" s="1"/>
  <c r="O1509" i="11" s="1"/>
  <c r="Q1508" i="11"/>
  <c r="P1508" i="11" s="1"/>
  <c r="O1508" i="11" s="1"/>
  <c r="Q1506" i="11"/>
  <c r="P1506" i="11" s="1"/>
  <c r="O1506" i="11" s="1"/>
  <c r="Q1504" i="11"/>
  <c r="P1504" i="11" s="1"/>
  <c r="O1504" i="11" s="1"/>
  <c r="Q1495" i="11"/>
  <c r="P1495" i="11" s="1"/>
  <c r="O1495" i="11" s="1"/>
  <c r="Q1485" i="11"/>
  <c r="P1485" i="11" s="1"/>
  <c r="O1485" i="11" s="1"/>
  <c r="Q1482" i="11"/>
  <c r="P1482" i="11" s="1"/>
  <c r="O1482" i="11" s="1"/>
  <c r="Q1481" i="11"/>
  <c r="P1481" i="11" s="1"/>
  <c r="O1481" i="11" s="1"/>
  <c r="Q1480" i="11"/>
  <c r="P1480" i="11" s="1"/>
  <c r="O1480" i="11" s="1"/>
  <c r="Q1479" i="11"/>
  <c r="P1479" i="11" s="1"/>
  <c r="O1479" i="11" s="1"/>
  <c r="Q1465" i="11"/>
  <c r="P1465" i="11" s="1"/>
  <c r="Q1464" i="11"/>
  <c r="P1464" i="11" s="1"/>
  <c r="O1464" i="11" s="1"/>
  <c r="Q1461" i="11"/>
  <c r="P1461" i="11" s="1"/>
  <c r="O1461" i="11" s="1"/>
  <c r="Q1460" i="11"/>
  <c r="P1460" i="11" s="1"/>
  <c r="O1460" i="11" s="1"/>
  <c r="Q1457" i="11"/>
  <c r="P1457" i="11" s="1"/>
  <c r="O1457" i="11" s="1"/>
  <c r="Q1452" i="11"/>
  <c r="P1452" i="11" s="1"/>
  <c r="O1452" i="11" s="1"/>
  <c r="Q1451" i="11"/>
  <c r="P1451" i="11" s="1"/>
  <c r="O1451" i="11" s="1"/>
  <c r="Q1446" i="11"/>
  <c r="P1446" i="11" s="1"/>
  <c r="O1446" i="11" s="1"/>
  <c r="Q1445" i="11"/>
  <c r="P1445" i="11" s="1"/>
  <c r="O1445" i="11" s="1"/>
  <c r="Q1444" i="11"/>
  <c r="P1444" i="11" s="1"/>
  <c r="O1444" i="11" s="1"/>
  <c r="Q1442" i="11"/>
  <c r="P1442" i="11" s="1"/>
  <c r="O1442" i="11" s="1"/>
  <c r="Q1440" i="11"/>
  <c r="P1440" i="11" s="1"/>
  <c r="O1440" i="11" s="1"/>
  <c r="Q1439" i="11"/>
  <c r="P1439" i="11" s="1"/>
  <c r="O1439" i="11" s="1"/>
  <c r="Q1437" i="11"/>
  <c r="P1437" i="11" s="1"/>
  <c r="O1437" i="11" s="1"/>
  <c r="Q1434" i="11"/>
  <c r="P1434" i="11" s="1"/>
  <c r="O1434" i="11" s="1"/>
  <c r="Q1432" i="11"/>
  <c r="P1432" i="11" s="1"/>
  <c r="O1432" i="11" s="1"/>
  <c r="Q1430" i="11"/>
  <c r="P1430" i="11" s="1"/>
  <c r="O1430" i="11" s="1"/>
  <c r="Q1429" i="11"/>
  <c r="P1429" i="11" s="1"/>
  <c r="O1429" i="11" s="1"/>
  <c r="Q1428" i="11"/>
  <c r="P1428" i="11" s="1"/>
  <c r="O1428" i="11" s="1"/>
  <c r="Q1426" i="11"/>
  <c r="P1426" i="11" s="1"/>
  <c r="O1426" i="11" s="1"/>
  <c r="Q1425" i="11"/>
  <c r="P1425" i="11" s="1"/>
  <c r="O1425" i="11" s="1"/>
  <c r="Q1422" i="11"/>
  <c r="P1422" i="11" s="1"/>
  <c r="O1422" i="11" s="1"/>
  <c r="Q1420" i="11"/>
  <c r="P1420" i="11" s="1"/>
  <c r="O1420" i="11" s="1"/>
  <c r="Q1419" i="11"/>
  <c r="P1419" i="11" s="1"/>
  <c r="O1419" i="11" s="1"/>
  <c r="Q1418" i="11"/>
  <c r="P1418" i="11" s="1"/>
  <c r="O1418" i="11" s="1"/>
  <c r="Q1417" i="11"/>
  <c r="P1417" i="11" s="1"/>
  <c r="O1417" i="11" s="1"/>
  <c r="Q1416" i="11"/>
  <c r="P1416" i="11" s="1"/>
  <c r="O1416" i="11" s="1"/>
  <c r="Q1415" i="11"/>
  <c r="P1415" i="11" s="1"/>
  <c r="O1415" i="11" s="1"/>
  <c r="Q1413" i="11"/>
  <c r="P1413" i="11" s="1"/>
  <c r="O1413" i="11" s="1"/>
  <c r="Q1412" i="11"/>
  <c r="P1412" i="11" s="1"/>
  <c r="O1412" i="11" s="1"/>
  <c r="Q1410" i="11"/>
  <c r="P1410" i="11" s="1"/>
  <c r="O1410" i="11" s="1"/>
  <c r="Q1409" i="11"/>
  <c r="P1409" i="11" s="1"/>
  <c r="O1409" i="11" s="1"/>
  <c r="Q1408" i="11"/>
  <c r="P1408" i="11" s="1"/>
  <c r="Q1407" i="11"/>
  <c r="P1407" i="11" s="1"/>
  <c r="O1407" i="11" s="1"/>
  <c r="Q1406" i="11"/>
  <c r="P1406" i="11" s="1"/>
  <c r="O1406" i="11" s="1"/>
  <c r="Q1404" i="11"/>
  <c r="P1404" i="11" s="1"/>
  <c r="O1404" i="11" s="1"/>
  <c r="Q1403" i="11"/>
  <c r="P1403" i="11" s="1"/>
  <c r="O1403" i="11" s="1"/>
  <c r="Q1401" i="11"/>
  <c r="P1401" i="11" s="1"/>
  <c r="O1401" i="11" s="1"/>
  <c r="Q1399" i="11"/>
  <c r="P1399" i="11" s="1"/>
  <c r="O1399" i="11" s="1"/>
  <c r="Q1395" i="11"/>
  <c r="Q1394" i="11"/>
  <c r="P1394" i="11" s="1"/>
  <c r="O1394" i="11" s="1"/>
  <c r="Q1390" i="11"/>
  <c r="P1390" i="11" s="1"/>
  <c r="O1390" i="11" s="1"/>
  <c r="Q1386" i="11"/>
  <c r="P1386" i="11" s="1"/>
  <c r="O1386" i="11" s="1"/>
  <c r="Q1384" i="11"/>
  <c r="P1384" i="11" s="1"/>
  <c r="O1384" i="11" s="1"/>
  <c r="Q1383" i="11"/>
  <c r="P1383" i="11" s="1"/>
  <c r="O1383" i="11" s="1"/>
  <c r="Q1378" i="11"/>
  <c r="P1378" i="11" s="1"/>
  <c r="O1378" i="11" s="1"/>
  <c r="Q1373" i="11"/>
  <c r="P1373" i="11" s="1"/>
  <c r="O1373" i="11" s="1"/>
  <c r="Q1367" i="11"/>
  <c r="P1367" i="11" s="1"/>
  <c r="O1367" i="11" s="1"/>
  <c r="Q1364" i="11"/>
  <c r="P1364" i="11" s="1"/>
  <c r="O1364" i="11" s="1"/>
  <c r="Q1359" i="11"/>
  <c r="P1359" i="11" s="1"/>
  <c r="O1359" i="11" s="1"/>
  <c r="Q1358" i="11"/>
  <c r="P1358" i="11" s="1"/>
  <c r="O1358" i="11" s="1"/>
  <c r="Q1350" i="11"/>
  <c r="P1350" i="11" s="1"/>
  <c r="O1350" i="11" s="1"/>
  <c r="Q1348" i="11"/>
  <c r="P1348" i="11" s="1"/>
  <c r="O1348" i="11" s="1"/>
  <c r="Q1347" i="11"/>
  <c r="P1347" i="11" s="1"/>
  <c r="O1347" i="11" s="1"/>
  <c r="Q1346" i="11"/>
  <c r="P1346" i="11" s="1"/>
  <c r="O1346" i="11" s="1"/>
  <c r="Q1345" i="11"/>
  <c r="P1345" i="11" s="1"/>
  <c r="O1345" i="11" s="1"/>
  <c r="Q1344" i="11"/>
  <c r="P1344" i="11" s="1"/>
  <c r="O1344" i="11" s="1"/>
  <c r="Q1343" i="11"/>
  <c r="P1343" i="11" s="1"/>
  <c r="O1343" i="11" s="1"/>
  <c r="Q1342" i="11"/>
  <c r="P1342" i="11" s="1"/>
  <c r="O1342" i="11" s="1"/>
  <c r="Q1341" i="11"/>
  <c r="P1341" i="11" s="1"/>
  <c r="Q1340" i="11"/>
  <c r="P1340" i="11" s="1"/>
  <c r="O1340" i="11" s="1"/>
  <c r="Q1339" i="11"/>
  <c r="P1339" i="11" s="1"/>
  <c r="Q1338" i="11"/>
  <c r="P1338" i="11" s="1"/>
  <c r="O1338" i="11" s="1"/>
  <c r="Q1337" i="11"/>
  <c r="P1337" i="11" s="1"/>
  <c r="O1337" i="11" s="1"/>
  <c r="Q1335" i="11"/>
  <c r="P1335" i="11" s="1"/>
  <c r="O1335" i="11" s="1"/>
  <c r="Q1334" i="11"/>
  <c r="P1334" i="11" s="1"/>
  <c r="O1334" i="11" s="1"/>
  <c r="Q459" i="11"/>
  <c r="P459" i="11" s="1"/>
  <c r="O459" i="11" s="1"/>
  <c r="Q1332" i="11"/>
  <c r="P1332" i="11" s="1"/>
  <c r="O1332" i="11" s="1"/>
  <c r="Q1331" i="11"/>
  <c r="P1331" i="11" s="1"/>
  <c r="O1331" i="11" s="1"/>
  <c r="Q457" i="11"/>
  <c r="P457" i="11" s="1"/>
  <c r="O457" i="11" s="1"/>
  <c r="Q1329" i="11"/>
  <c r="P1329" i="11" s="1"/>
  <c r="O1329" i="11" s="1"/>
  <c r="Q1327" i="11"/>
  <c r="P1327" i="11" s="1"/>
  <c r="O1327" i="11" s="1"/>
  <c r="Q1326" i="11"/>
  <c r="P1326" i="11" s="1"/>
  <c r="O1326" i="11" s="1"/>
  <c r="Q1325" i="11"/>
  <c r="P1325" i="11" s="1"/>
  <c r="O1325" i="11" s="1"/>
  <c r="Q1323" i="11"/>
  <c r="P1323" i="11" s="1"/>
  <c r="Q1318" i="11"/>
  <c r="P1318" i="11" s="1"/>
  <c r="O1318" i="11" s="1"/>
  <c r="Q1316" i="11"/>
  <c r="P1316" i="11" s="1"/>
  <c r="O1316" i="11" s="1"/>
  <c r="Q1315" i="11"/>
  <c r="P1315" i="11" s="1"/>
  <c r="O1315" i="11" s="1"/>
  <c r="Q1313" i="11"/>
  <c r="P1313" i="11" s="1"/>
  <c r="O1313" i="11" s="1"/>
  <c r="Q439" i="11"/>
  <c r="P439" i="11" s="1"/>
  <c r="O439" i="11" s="1"/>
  <c r="Q1308" i="11"/>
  <c r="P1308" i="11" s="1"/>
  <c r="O1308" i="11" s="1"/>
  <c r="Q432" i="11"/>
  <c r="P432" i="11" s="1"/>
  <c r="O432" i="11" s="1"/>
  <c r="Q433" i="11"/>
  <c r="P433" i="11" s="1"/>
  <c r="O433" i="11" s="1"/>
  <c r="Q1306" i="11"/>
  <c r="P1306" i="11" s="1"/>
  <c r="O1306" i="11" s="1"/>
  <c r="Q425" i="11"/>
  <c r="P425" i="11" s="1"/>
  <c r="O425" i="11" s="1"/>
  <c r="Q1304" i="11"/>
  <c r="P1304" i="11" s="1"/>
  <c r="O1304" i="11" s="1"/>
  <c r="Q1302" i="11"/>
  <c r="P1302" i="11" s="1"/>
  <c r="O1302" i="11" s="1"/>
  <c r="Q1300" i="11"/>
  <c r="P1300" i="11" s="1"/>
  <c r="O1300" i="11" s="1"/>
  <c r="Q1299" i="11"/>
  <c r="P1299" i="11" s="1"/>
  <c r="O1299" i="11" s="1"/>
  <c r="Q1298" i="11"/>
  <c r="P1298" i="11" s="1"/>
  <c r="O1298" i="11" s="1"/>
  <c r="Q1297" i="11"/>
  <c r="P1297" i="11" s="1"/>
  <c r="O1297" i="11" s="1"/>
  <c r="Q1294" i="11"/>
  <c r="P1294" i="11" s="1"/>
  <c r="O1294" i="11" s="1"/>
  <c r="Q1293" i="11"/>
  <c r="P1293" i="11" s="1"/>
  <c r="O1293" i="11" s="1"/>
  <c r="Q1292" i="11"/>
  <c r="P1292" i="11" s="1"/>
  <c r="O1292" i="11" s="1"/>
  <c r="Q1291" i="11"/>
  <c r="P1291" i="11" s="1"/>
  <c r="O1291" i="11" s="1"/>
  <c r="Q1289" i="11"/>
  <c r="P1289" i="11" s="1"/>
  <c r="O1289" i="11" s="1"/>
  <c r="Q1288" i="11"/>
  <c r="P1288" i="11" s="1"/>
  <c r="O1288" i="11" s="1"/>
  <c r="Q424" i="11"/>
  <c r="P424" i="11" s="1"/>
  <c r="O424" i="11" s="1"/>
  <c r="Q1281" i="11"/>
  <c r="P1281" i="11" s="1"/>
  <c r="O1281" i="11" s="1"/>
  <c r="Q1280" i="11"/>
  <c r="P1280" i="11" s="1"/>
  <c r="O1280" i="11" s="1"/>
  <c r="Q1278" i="11"/>
  <c r="P1278" i="11" s="1"/>
  <c r="O1278" i="11" s="1"/>
  <c r="Q1267" i="11"/>
  <c r="P1267" i="11" s="1"/>
  <c r="O1267" i="11" s="1"/>
  <c r="Q1265" i="11"/>
  <c r="P1265" i="11" s="1"/>
  <c r="O1265" i="11" s="1"/>
  <c r="Q1262" i="11"/>
  <c r="P1262" i="11" s="1"/>
  <c r="O1262" i="11" s="1"/>
  <c r="Q1261" i="11"/>
  <c r="P1261" i="11" s="1"/>
  <c r="O1261" i="11" s="1"/>
  <c r="Q1259" i="11"/>
  <c r="P1259" i="11" s="1"/>
  <c r="O1259" i="11" s="1"/>
  <c r="Q1258" i="11"/>
  <c r="P1258" i="11" s="1"/>
  <c r="O1258" i="11" s="1"/>
  <c r="Q1257" i="11"/>
  <c r="P1257" i="11" s="1"/>
  <c r="O1257" i="11" s="1"/>
  <c r="Q1256" i="11"/>
  <c r="P1256" i="11" s="1"/>
  <c r="O1256" i="11" s="1"/>
  <c r="Q1255" i="11"/>
  <c r="P1255" i="11" s="1"/>
  <c r="O1255" i="11" s="1"/>
  <c r="Q1254" i="11"/>
  <c r="P1254" i="11" s="1"/>
  <c r="O1254" i="11" s="1"/>
  <c r="Q1253" i="11"/>
  <c r="P1253" i="11" s="1"/>
  <c r="O1253" i="11" s="1"/>
  <c r="Q1252" i="11"/>
  <c r="P1252" i="11" s="1"/>
  <c r="O1252" i="11" s="1"/>
  <c r="Q1251" i="11"/>
  <c r="P1251" i="11" s="1"/>
  <c r="O1251" i="11" s="1"/>
  <c r="Q1250" i="11"/>
  <c r="P1250" i="11" s="1"/>
  <c r="O1250" i="11" s="1"/>
  <c r="Q1248" i="11"/>
  <c r="P1248" i="11" s="1"/>
  <c r="O1248" i="11" s="1"/>
  <c r="Q362" i="11"/>
  <c r="P362" i="11" s="1"/>
  <c r="O362" i="11" s="1"/>
  <c r="Q1246" i="11"/>
  <c r="P1246" i="11" s="1"/>
  <c r="O1246" i="11" s="1"/>
  <c r="Q1245" i="11"/>
  <c r="P1245" i="11" s="1"/>
  <c r="O1245" i="11" s="1"/>
  <c r="Q1243" i="11"/>
  <c r="P1243" i="11" s="1"/>
  <c r="O1243" i="11" s="1"/>
  <c r="Q1242" i="11"/>
  <c r="P1242" i="11" s="1"/>
  <c r="O1242" i="11" s="1"/>
  <c r="Q1241" i="11"/>
  <c r="P1241" i="11" s="1"/>
  <c r="O1241" i="11" s="1"/>
  <c r="Q1240" i="11"/>
  <c r="P1240" i="11" s="1"/>
  <c r="O1240" i="11" s="1"/>
  <c r="Q1239" i="11"/>
  <c r="P1239" i="11" s="1"/>
  <c r="O1239" i="11" s="1"/>
  <c r="Q1238" i="11"/>
  <c r="P1238" i="11" s="1"/>
  <c r="O1238" i="11" s="1"/>
  <c r="Q1234" i="11"/>
  <c r="P1234" i="11" s="1"/>
  <c r="O1234" i="11" s="1"/>
  <c r="Q1230" i="11"/>
  <c r="P1230" i="11" s="1"/>
  <c r="O1230" i="11" s="1"/>
  <c r="Q1228" i="11"/>
  <c r="P1228" i="11" s="1"/>
  <c r="O1228" i="11" s="1"/>
  <c r="Q1224" i="11"/>
  <c r="P1224" i="11" s="1"/>
  <c r="O1224" i="11" s="1"/>
  <c r="Q1223" i="11"/>
  <c r="P1223" i="11" s="1"/>
  <c r="O1223" i="11" s="1"/>
  <c r="Q1222" i="11"/>
  <c r="P1222" i="11" s="1"/>
  <c r="O1222" i="11" s="1"/>
  <c r="Q1212" i="11"/>
  <c r="P1212" i="11" s="1"/>
  <c r="O1212" i="11" s="1"/>
  <c r="Q320" i="11"/>
  <c r="P320" i="11" s="1"/>
  <c r="O320" i="11" s="1"/>
  <c r="Q318" i="11"/>
  <c r="P318" i="11" s="1"/>
  <c r="O318" i="11" s="1"/>
  <c r="Q317" i="11"/>
  <c r="P317" i="11" s="1"/>
  <c r="O317" i="11" s="1"/>
  <c r="Q1205" i="11"/>
  <c r="P1205" i="11" s="1"/>
  <c r="O1205" i="11" s="1"/>
  <c r="Q1204" i="11"/>
  <c r="P1204" i="11" s="1"/>
  <c r="O1204" i="11" s="1"/>
  <c r="Q1203" i="11"/>
  <c r="P1203" i="11" s="1"/>
  <c r="O1203" i="11" s="1"/>
  <c r="Q1202" i="11"/>
  <c r="P1202" i="11" s="1"/>
  <c r="O1202" i="11" s="1"/>
  <c r="Q1200" i="11"/>
  <c r="P1200" i="11" s="1"/>
  <c r="Q1199" i="11"/>
  <c r="P1199" i="11" s="1"/>
  <c r="Q1198" i="11"/>
  <c r="P1198" i="11" s="1"/>
  <c r="O1198" i="11" s="1"/>
  <c r="Q314" i="11"/>
  <c r="P314" i="11" s="1"/>
  <c r="O314" i="11" s="1"/>
  <c r="Q311" i="11"/>
  <c r="P311" i="11" s="1"/>
  <c r="O311" i="11" s="1"/>
  <c r="Q1195" i="11"/>
  <c r="P1195" i="11" s="1"/>
  <c r="O1195" i="11" s="1"/>
  <c r="Q1193" i="11"/>
  <c r="P1193" i="11" s="1"/>
  <c r="O1193" i="11" s="1"/>
  <c r="Q1187" i="11"/>
  <c r="P1187" i="11" s="1"/>
  <c r="O1187" i="11" s="1"/>
  <c r="Q1186" i="11"/>
  <c r="P1186" i="11" s="1"/>
  <c r="O1186" i="11" s="1"/>
  <c r="Q300" i="11"/>
  <c r="P300" i="11" s="1"/>
  <c r="O300" i="11" s="1"/>
  <c r="Q1177" i="11"/>
  <c r="P1177" i="11" s="1"/>
  <c r="O1177" i="11" s="1"/>
  <c r="Q1169" i="11"/>
  <c r="P1169" i="11" s="1"/>
  <c r="O1169" i="11" s="1"/>
  <c r="Q1167" i="11"/>
  <c r="P1167" i="11" s="1"/>
  <c r="O1167" i="11" s="1"/>
  <c r="Q1160" i="11"/>
  <c r="P1160" i="11" s="1"/>
  <c r="O1160" i="11" s="1"/>
  <c r="Q1156" i="11"/>
  <c r="P1156" i="11" s="1"/>
  <c r="O1156" i="11" s="1"/>
  <c r="Q1153" i="11"/>
  <c r="P1153" i="11" s="1"/>
  <c r="O1153" i="11" s="1"/>
  <c r="Q1152" i="11"/>
  <c r="P1152" i="11" s="1"/>
  <c r="Q1151" i="11"/>
  <c r="P1151" i="11" s="1"/>
  <c r="O1151" i="11" s="1"/>
  <c r="Q1148" i="11"/>
  <c r="P1148" i="11" s="1"/>
  <c r="O1148" i="11" s="1"/>
  <c r="Q1146" i="11"/>
  <c r="P1146" i="11" s="1"/>
  <c r="O1146" i="11" s="1"/>
  <c r="Q1145" i="11"/>
  <c r="P1145" i="11" s="1"/>
  <c r="O1145" i="11" s="1"/>
  <c r="Q1144" i="11"/>
  <c r="P1144" i="11" s="1"/>
  <c r="O1144" i="11" s="1"/>
  <c r="Q1140" i="11"/>
  <c r="P1140" i="11" s="1"/>
  <c r="O1140" i="11" s="1"/>
  <c r="Q1137" i="11"/>
  <c r="P1137" i="11" s="1"/>
  <c r="O1137" i="11" s="1"/>
  <c r="Q1131" i="11"/>
  <c r="P1131" i="11" s="1"/>
  <c r="O1131" i="11" s="1"/>
  <c r="Q1130" i="11"/>
  <c r="P1130" i="11" s="1"/>
  <c r="O1130" i="11" s="1"/>
  <c r="Q1129" i="11"/>
  <c r="P1129" i="11" s="1"/>
  <c r="O1129" i="11" s="1"/>
  <c r="Q1128" i="11"/>
  <c r="P1128" i="11" s="1"/>
  <c r="O1128" i="11" s="1"/>
  <c r="Q1126" i="11"/>
  <c r="P1126" i="11" s="1"/>
  <c r="O1126" i="11" s="1"/>
  <c r="Q1125" i="11"/>
  <c r="P1125" i="11" s="1"/>
  <c r="O1125" i="11" s="1"/>
  <c r="Q1124" i="11"/>
  <c r="P1124" i="11" s="1"/>
  <c r="O1124" i="11" s="1"/>
  <c r="Q1123" i="11"/>
  <c r="P1123" i="11" s="1"/>
  <c r="O1123" i="11" s="1"/>
  <c r="Q1122" i="11"/>
  <c r="P1122" i="11" s="1"/>
  <c r="O1122" i="11" s="1"/>
  <c r="Q1121" i="11"/>
  <c r="P1121" i="11" s="1"/>
  <c r="O1121" i="11" s="1"/>
  <c r="Q1120" i="11"/>
  <c r="P1120" i="11" s="1"/>
  <c r="O1120" i="11" s="1"/>
  <c r="Q1119" i="11"/>
  <c r="P1119" i="11" s="1"/>
  <c r="O1119" i="11" s="1"/>
  <c r="Q1118" i="11"/>
  <c r="P1118" i="11" s="1"/>
  <c r="O1118" i="11" s="1"/>
  <c r="Q1115" i="11"/>
  <c r="P1115" i="11" s="1"/>
  <c r="O1115" i="11" s="1"/>
  <c r="Q1114" i="11"/>
  <c r="P1114" i="11" s="1"/>
  <c r="O1114" i="11" s="1"/>
  <c r="Q1113" i="11"/>
  <c r="P1113" i="11" s="1"/>
  <c r="O1113" i="11" s="1"/>
  <c r="Q1112" i="11"/>
  <c r="P1112" i="11" s="1"/>
  <c r="O1112" i="11" s="1"/>
  <c r="Q1111" i="11"/>
  <c r="P1111" i="11" s="1"/>
  <c r="O1111" i="11" s="1"/>
  <c r="Q1110" i="11"/>
  <c r="P1110" i="11" s="1"/>
  <c r="O1110" i="11" s="1"/>
  <c r="Q1108" i="11"/>
  <c r="P1108" i="11" s="1"/>
  <c r="O1108" i="11" s="1"/>
  <c r="Q1107" i="11"/>
  <c r="P1107" i="11" s="1"/>
  <c r="O1107" i="11" s="1"/>
  <c r="Q1106" i="11"/>
  <c r="P1106" i="11" s="1"/>
  <c r="O1106" i="11" s="1"/>
  <c r="Q1105" i="11"/>
  <c r="P1105" i="11" s="1"/>
  <c r="O1105" i="11" s="1"/>
  <c r="Q1104" i="11"/>
  <c r="P1104" i="11" s="1"/>
  <c r="O1104" i="11" s="1"/>
  <c r="Q1103" i="11"/>
  <c r="P1103" i="11" s="1"/>
  <c r="O1103" i="11" s="1"/>
  <c r="Q1102" i="11"/>
  <c r="P1102" i="11" s="1"/>
  <c r="O1102" i="11" s="1"/>
  <c r="Q1101" i="11"/>
  <c r="P1101" i="11" s="1"/>
  <c r="O1101" i="11" s="1"/>
  <c r="Q1100" i="11"/>
  <c r="P1100" i="11" s="1"/>
  <c r="O1100" i="11" s="1"/>
  <c r="Q1099" i="11"/>
  <c r="P1099" i="11" s="1"/>
  <c r="O1099" i="11" s="1"/>
  <c r="Q1098" i="11"/>
  <c r="P1098" i="11" s="1"/>
  <c r="Q1097" i="11"/>
  <c r="P1097" i="11" s="1"/>
  <c r="O1097" i="11" s="1"/>
  <c r="Q1096" i="11"/>
  <c r="P1096" i="11" s="1"/>
  <c r="O1096" i="11" s="1"/>
  <c r="Q1095" i="11"/>
  <c r="P1095" i="11" s="1"/>
  <c r="O1095" i="11" s="1"/>
  <c r="Q1093" i="11"/>
  <c r="P1093" i="11" s="1"/>
  <c r="O1093" i="11" s="1"/>
  <c r="Q1092" i="11"/>
  <c r="P1092" i="11" s="1"/>
  <c r="O1092" i="11" s="1"/>
  <c r="Q1091" i="11"/>
  <c r="P1091" i="11" s="1"/>
  <c r="O1091" i="11" s="1"/>
  <c r="Q1090" i="11"/>
  <c r="P1090" i="11" s="1"/>
  <c r="O1090" i="11" s="1"/>
  <c r="Q1089" i="11"/>
  <c r="P1089" i="11" s="1"/>
  <c r="O1089" i="11" s="1"/>
  <c r="Q1088" i="11"/>
  <c r="P1088" i="11" s="1"/>
  <c r="O1088" i="11" s="1"/>
  <c r="Q1086" i="11"/>
  <c r="P1086" i="11" s="1"/>
  <c r="O1086" i="11" s="1"/>
  <c r="Q1062" i="11"/>
  <c r="P1062" i="11" s="1"/>
  <c r="O1062" i="11" s="1"/>
  <c r="Q1063" i="11"/>
  <c r="P1063" i="11" s="1"/>
  <c r="O1063" i="11" s="1"/>
  <c r="Q1064" i="11"/>
  <c r="P1064" i="11" s="1"/>
  <c r="O1064" i="11" s="1"/>
  <c r="Q1065" i="11"/>
  <c r="P1065" i="11" s="1"/>
  <c r="O1065" i="11" s="1"/>
  <c r="Q1066" i="11"/>
  <c r="P1066" i="11" s="1"/>
  <c r="O1066" i="11" s="1"/>
  <c r="Q1067" i="11"/>
  <c r="P1067" i="11" s="1"/>
  <c r="O1067" i="11" s="1"/>
  <c r="Q1068" i="11"/>
  <c r="P1068" i="11" s="1"/>
  <c r="O1068" i="11" s="1"/>
  <c r="Q1069" i="11"/>
  <c r="P1069" i="11" s="1"/>
  <c r="O1069" i="11" s="1"/>
  <c r="Q1070" i="11"/>
  <c r="P1070" i="11" s="1"/>
  <c r="O1070" i="11" s="1"/>
  <c r="Q1071" i="11"/>
  <c r="P1071" i="11" s="1"/>
  <c r="O1071" i="11" s="1"/>
  <c r="Q1072" i="11"/>
  <c r="P1072" i="11" s="1"/>
  <c r="O1072" i="11" s="1"/>
  <c r="Q1073" i="11"/>
  <c r="P1073" i="11" s="1"/>
  <c r="O1073" i="11" s="1"/>
  <c r="Q1074" i="11"/>
  <c r="P1074" i="11" s="1"/>
  <c r="O1074" i="11" s="1"/>
  <c r="Q1075" i="11"/>
  <c r="P1075" i="11" s="1"/>
  <c r="O1075" i="11" s="1"/>
  <c r="Q1076" i="11"/>
  <c r="P1076" i="11" s="1"/>
  <c r="O1076" i="11" s="1"/>
  <c r="Q1077" i="11"/>
  <c r="P1077" i="11" s="1"/>
  <c r="O1077" i="11" s="1"/>
  <c r="Q1078" i="11"/>
  <c r="P1078" i="11" s="1"/>
  <c r="O1078" i="11" s="1"/>
  <c r="Q1079" i="11"/>
  <c r="P1079" i="11" s="1"/>
  <c r="O1079" i="11" s="1"/>
  <c r="Q1080" i="11"/>
  <c r="P1080" i="11" s="1"/>
  <c r="O1080" i="11" s="1"/>
  <c r="Q1081" i="11"/>
  <c r="P1081" i="11" s="1"/>
  <c r="O1081" i="11" s="1"/>
  <c r="Q1082" i="11"/>
  <c r="P1082" i="11" s="1"/>
  <c r="O1082" i="11" s="1"/>
  <c r="Q1083" i="11"/>
  <c r="P1083" i="11" s="1"/>
  <c r="O1083" i="11" s="1"/>
  <c r="Q1084" i="11"/>
  <c r="P1084" i="11" s="1"/>
  <c r="O1084" i="11" s="1"/>
  <c r="Q1061" i="11"/>
  <c r="P1061" i="11" s="1"/>
  <c r="O1061" i="11" s="1"/>
  <c r="Q1059" i="11"/>
  <c r="P1059" i="11" s="1"/>
  <c r="O1059" i="11" s="1"/>
  <c r="Q1058" i="11"/>
  <c r="P1058" i="11" s="1"/>
  <c r="O1058" i="11" s="1"/>
  <c r="Q1057" i="11"/>
  <c r="P1057" i="11" s="1"/>
  <c r="O1057" i="11" s="1"/>
  <c r="Q1056" i="11"/>
  <c r="P1056" i="11" s="1"/>
  <c r="O1056" i="11" s="1"/>
  <c r="Q1055" i="11"/>
  <c r="P1055" i="11" s="1"/>
  <c r="O1055" i="11" s="1"/>
  <c r="Q1054" i="11"/>
  <c r="P1054" i="11" s="1"/>
  <c r="O1054" i="11" s="1"/>
  <c r="Q1053" i="11"/>
  <c r="P1053" i="11" s="1"/>
  <c r="O1053" i="11" s="1"/>
  <c r="Q1052" i="11"/>
  <c r="P1052" i="11" s="1"/>
  <c r="O1052" i="11" s="1"/>
  <c r="Q1051" i="11"/>
  <c r="P1051" i="11" s="1"/>
  <c r="O1051" i="11" s="1"/>
  <c r="Q1050" i="11"/>
  <c r="P1050" i="11" s="1"/>
  <c r="O1050" i="11" s="1"/>
  <c r="Q1047" i="11"/>
  <c r="P1047" i="11" s="1"/>
  <c r="O1047" i="11" s="1"/>
  <c r="Q1048" i="11"/>
  <c r="P1048" i="11" s="1"/>
  <c r="O1048" i="11" s="1"/>
  <c r="Q1049" i="11"/>
  <c r="P1049" i="11" s="1"/>
  <c r="O1049" i="11" s="1"/>
  <c r="Q1042" i="11"/>
  <c r="P1042" i="11" s="1"/>
  <c r="O1042" i="11" s="1"/>
  <c r="Q1043" i="11"/>
  <c r="P1043" i="11" s="1"/>
  <c r="O1043" i="11" s="1"/>
  <c r="Q1044" i="11"/>
  <c r="P1044" i="11" s="1"/>
  <c r="O1044" i="11" s="1"/>
  <c r="Q1045" i="11"/>
  <c r="P1045" i="11" s="1"/>
  <c r="O1045" i="11" s="1"/>
  <c r="Q1046" i="11"/>
  <c r="P1046" i="11" s="1"/>
  <c r="O1046" i="11" s="1"/>
  <c r="Q1040" i="11"/>
  <c r="P1040" i="11" s="1"/>
  <c r="O1040" i="11" s="1"/>
  <c r="Q1039" i="11"/>
  <c r="P1039" i="11" s="1"/>
  <c r="O1039" i="11" s="1"/>
  <c r="Q1038" i="11"/>
  <c r="P1038" i="11" s="1"/>
  <c r="O1038" i="11" s="1"/>
  <c r="Q1037" i="11"/>
  <c r="P1037" i="11" s="1"/>
  <c r="O1037" i="11" s="1"/>
  <c r="Q1036" i="11"/>
  <c r="P1036" i="11" s="1"/>
  <c r="O1036" i="11" s="1"/>
  <c r="Q1034" i="11"/>
  <c r="P1034" i="11" s="1"/>
  <c r="O1034" i="11" s="1"/>
  <c r="Q1033" i="11"/>
  <c r="P1033" i="11" s="1"/>
  <c r="O1033" i="11" s="1"/>
  <c r="Q1032" i="11"/>
  <c r="P1032" i="11" s="1"/>
  <c r="O1032" i="11" s="1"/>
  <c r="Q1031" i="11"/>
  <c r="P1031" i="11" s="1"/>
  <c r="O1031" i="11" s="1"/>
  <c r="Q1030" i="11"/>
  <c r="P1030" i="11" s="1"/>
  <c r="O1030" i="11" s="1"/>
  <c r="Q1028" i="11"/>
  <c r="P1028" i="11" s="1"/>
  <c r="O1028" i="11" s="1"/>
  <c r="Q1027" i="11"/>
  <c r="P1027" i="11" s="1"/>
  <c r="O1027" i="11" s="1"/>
  <c r="Q1025" i="11"/>
  <c r="P1025" i="11" s="1"/>
  <c r="O1025" i="11" s="1"/>
  <c r="Q1024" i="11"/>
  <c r="P1024" i="11" s="1"/>
  <c r="O1024" i="11" s="1"/>
  <c r="Q1022" i="11"/>
  <c r="P1022" i="11" s="1"/>
  <c r="O1022" i="11" s="1"/>
  <c r="Q1021" i="11"/>
  <c r="P1021" i="11" s="1"/>
  <c r="O1021" i="11" s="1"/>
  <c r="Q1020" i="11"/>
  <c r="P1020" i="11" s="1"/>
  <c r="Q1019" i="11"/>
  <c r="P1019" i="11" s="1"/>
  <c r="O1019" i="11" s="1"/>
  <c r="Q1018" i="11"/>
  <c r="P1018" i="11" s="1"/>
  <c r="O1018" i="11" s="1"/>
  <c r="Q1017" i="11"/>
  <c r="P1017" i="11" s="1"/>
  <c r="O1017" i="11" s="1"/>
  <c r="Q1016" i="11"/>
  <c r="P1016" i="11" s="1"/>
  <c r="O1016" i="11" s="1"/>
  <c r="Q1014" i="11"/>
  <c r="P1014" i="11" s="1"/>
  <c r="O1014" i="11" s="1"/>
  <c r="Q1012" i="11"/>
  <c r="P1012" i="11" s="1"/>
  <c r="Q1011" i="11"/>
  <c r="P1011" i="11" s="1"/>
  <c r="O1011" i="11" s="1"/>
  <c r="Q1009" i="11"/>
  <c r="P1009" i="11" s="1"/>
  <c r="O1009" i="11" s="1"/>
  <c r="Q1008" i="11"/>
  <c r="P1008" i="11" s="1"/>
  <c r="O1008" i="11" s="1"/>
  <c r="Q1007" i="11"/>
  <c r="P1007" i="11" s="1"/>
  <c r="Q1006" i="11"/>
  <c r="P1006" i="11" s="1"/>
  <c r="O1006" i="11" s="1"/>
  <c r="Q1005" i="11"/>
  <c r="P1005" i="11" s="1"/>
  <c r="O1005" i="11" s="1"/>
  <c r="Q1004" i="11"/>
  <c r="P1004" i="11" s="1"/>
  <c r="O1004" i="11" s="1"/>
  <c r="Q1003" i="11"/>
  <c r="P1003" i="11" s="1"/>
  <c r="O1003" i="11" s="1"/>
  <c r="Q1002" i="11"/>
  <c r="P1002" i="11" s="1"/>
  <c r="O1002" i="11" s="1"/>
  <c r="Q1001" i="11"/>
  <c r="P1001" i="11" s="1"/>
  <c r="O1001" i="11" s="1"/>
  <c r="Q1000" i="11"/>
  <c r="P1000" i="11" s="1"/>
  <c r="O1000" i="11" s="1"/>
  <c r="Q999" i="11"/>
  <c r="P999" i="11" s="1"/>
  <c r="O999" i="11" s="1"/>
  <c r="Q998" i="11"/>
  <c r="P998" i="11" s="1"/>
  <c r="O998" i="11" s="1"/>
  <c r="Q997" i="11"/>
  <c r="P997" i="11" s="1"/>
  <c r="O997" i="11" s="1"/>
  <c r="Q996" i="11"/>
  <c r="P996" i="11" s="1"/>
  <c r="O996" i="11" s="1"/>
  <c r="Q995" i="11"/>
  <c r="P995" i="11" s="1"/>
  <c r="O995" i="11" s="1"/>
  <c r="Q994" i="11"/>
  <c r="P994" i="11" s="1"/>
  <c r="O994" i="11" s="1"/>
  <c r="Q993" i="11"/>
  <c r="P993" i="11" s="1"/>
  <c r="O993" i="11" s="1"/>
  <c r="Q992" i="11"/>
  <c r="P992" i="11" s="1"/>
  <c r="O992" i="11" s="1"/>
  <c r="Q991" i="11"/>
  <c r="P991" i="11" s="1"/>
  <c r="O991" i="11" s="1"/>
  <c r="Q990" i="11"/>
  <c r="P990" i="11" s="1"/>
  <c r="O990" i="11" s="1"/>
  <c r="Q989" i="11"/>
  <c r="P989" i="11" s="1"/>
  <c r="O989" i="11" s="1"/>
  <c r="Q988" i="11"/>
  <c r="P988" i="11" s="1"/>
  <c r="O988" i="11" s="1"/>
  <c r="Q987" i="11"/>
  <c r="P987" i="11" s="1"/>
  <c r="O987" i="11" s="1"/>
  <c r="Q986" i="11"/>
  <c r="P986" i="11" s="1"/>
  <c r="O986" i="11" s="1"/>
  <c r="Q985" i="11"/>
  <c r="P985" i="11" s="1"/>
  <c r="Q984" i="11"/>
  <c r="P984" i="11" s="1"/>
  <c r="O984" i="11" s="1"/>
  <c r="Q983" i="11"/>
  <c r="P983" i="11" s="1"/>
  <c r="O983" i="11" s="1"/>
  <c r="Q260" i="11"/>
  <c r="P260" i="11" s="1"/>
  <c r="O260" i="11" s="1"/>
  <c r="Q982" i="11"/>
  <c r="P982" i="11" s="1"/>
  <c r="O982" i="11" s="1"/>
  <c r="Q981" i="11"/>
  <c r="P981" i="11" s="1"/>
  <c r="O981" i="11" s="1"/>
  <c r="Q980" i="11"/>
  <c r="P980" i="11" s="1"/>
  <c r="O980" i="11" s="1"/>
  <c r="Q977" i="11"/>
  <c r="P977" i="11" s="1"/>
  <c r="O977" i="11" s="1"/>
  <c r="Q978" i="11"/>
  <c r="P978" i="11" s="1"/>
  <c r="O978" i="11" s="1"/>
  <c r="Q975" i="11"/>
  <c r="P975" i="11" s="1"/>
  <c r="O975" i="11" s="1"/>
  <c r="Q974" i="11"/>
  <c r="P974" i="11" s="1"/>
  <c r="O974" i="11" s="1"/>
  <c r="Q973" i="11"/>
  <c r="P973" i="11" s="1"/>
  <c r="O973" i="11" s="1"/>
  <c r="Q972" i="11"/>
  <c r="P972" i="11" s="1"/>
  <c r="O972" i="11" s="1"/>
  <c r="Q971" i="11"/>
  <c r="P971" i="11" s="1"/>
  <c r="O971" i="11" s="1"/>
  <c r="Q970" i="11"/>
  <c r="P970" i="11" s="1"/>
  <c r="O970" i="11" s="1"/>
  <c r="Q968" i="11"/>
  <c r="P968" i="11" s="1"/>
  <c r="O968" i="11" s="1"/>
  <c r="Q966" i="11"/>
  <c r="P966" i="11" s="1"/>
  <c r="O966" i="11" s="1"/>
  <c r="Q965" i="11"/>
  <c r="P965" i="11" s="1"/>
  <c r="O965" i="11" s="1"/>
  <c r="Q964" i="11"/>
  <c r="P964" i="11" s="1"/>
  <c r="O964" i="11" s="1"/>
  <c r="Q963" i="11"/>
  <c r="P963" i="11" s="1"/>
  <c r="O963" i="11" s="1"/>
  <c r="Q961" i="11"/>
  <c r="P961" i="11" s="1"/>
  <c r="O961" i="11" s="1"/>
  <c r="Q960" i="11"/>
  <c r="P960" i="11" s="1"/>
  <c r="O960" i="11" s="1"/>
  <c r="Q959" i="11"/>
  <c r="P959" i="11" s="1"/>
  <c r="Q957" i="11"/>
  <c r="P957" i="11" s="1"/>
  <c r="O957" i="11" s="1"/>
  <c r="Q955" i="11"/>
  <c r="P955" i="11" s="1"/>
  <c r="O955" i="11" s="1"/>
  <c r="Q954" i="11"/>
  <c r="P954" i="11" s="1"/>
  <c r="O954" i="11" s="1"/>
  <c r="Q953" i="11"/>
  <c r="P953" i="11" s="1"/>
  <c r="O953" i="11" s="1"/>
  <c r="Q952" i="11"/>
  <c r="P952" i="11" s="1"/>
  <c r="O952" i="11" s="1"/>
  <c r="Q951" i="11"/>
  <c r="P951" i="11" s="1"/>
  <c r="O951" i="11" s="1"/>
  <c r="Q950" i="11"/>
  <c r="P950" i="11" s="1"/>
  <c r="O950" i="11" s="1"/>
  <c r="Q258" i="11"/>
  <c r="P258" i="11" s="1"/>
  <c r="O258" i="11" s="1"/>
  <c r="Q949" i="11"/>
  <c r="P949" i="11" s="1"/>
  <c r="O949" i="11" s="1"/>
  <c r="Q948" i="11"/>
  <c r="P948" i="11" s="1"/>
  <c r="O948" i="11" s="1"/>
  <c r="Q947" i="11"/>
  <c r="P947" i="11" s="1"/>
  <c r="O947" i="11" s="1"/>
  <c r="Q946" i="11"/>
  <c r="P946" i="11" s="1"/>
  <c r="O946" i="11" s="1"/>
  <c r="Q945" i="11"/>
  <c r="P945" i="11" s="1"/>
  <c r="O945" i="11" s="1"/>
  <c r="Q944" i="11"/>
  <c r="P944" i="11" s="1"/>
  <c r="O944" i="11" s="1"/>
  <c r="Q943" i="11"/>
  <c r="P943" i="11" s="1"/>
  <c r="O943" i="11" s="1"/>
  <c r="Q941" i="11"/>
  <c r="P941" i="11" s="1"/>
  <c r="O941" i="11" s="1"/>
  <c r="Q940" i="11"/>
  <c r="P940" i="11" s="1"/>
  <c r="O940" i="11" s="1"/>
  <c r="Q937" i="11"/>
  <c r="P937" i="11" s="1"/>
  <c r="O937" i="11" s="1"/>
  <c r="Q938" i="11"/>
  <c r="P938" i="11" s="1"/>
  <c r="O938" i="11" s="1"/>
  <c r="Q935" i="11"/>
  <c r="P935" i="11" s="1"/>
  <c r="O935" i="11" s="1"/>
  <c r="Q936" i="11"/>
  <c r="P936" i="11" s="1"/>
  <c r="O936" i="11" s="1"/>
  <c r="Q256" i="11"/>
  <c r="P256" i="11" s="1"/>
  <c r="O256" i="11" s="1"/>
  <c r="Q934" i="11"/>
  <c r="P934" i="11" s="1"/>
  <c r="O934" i="11" s="1"/>
  <c r="Q929" i="11"/>
  <c r="P929" i="11" s="1"/>
  <c r="O929" i="11" s="1"/>
  <c r="Q930" i="11"/>
  <c r="P930" i="11" s="1"/>
  <c r="O930" i="11" s="1"/>
  <c r="Q931" i="11"/>
  <c r="P931" i="11" s="1"/>
  <c r="O931" i="11" s="1"/>
  <c r="Q932" i="11"/>
  <c r="P932" i="11" s="1"/>
  <c r="O932" i="11" s="1"/>
  <c r="Q933" i="11"/>
  <c r="P933" i="11" s="1"/>
  <c r="O933" i="11" s="1"/>
  <c r="Q928" i="11"/>
  <c r="P928" i="11" s="1"/>
  <c r="O928" i="11" s="1"/>
  <c r="Q927" i="11"/>
  <c r="P927" i="11" s="1"/>
  <c r="O927" i="11" s="1"/>
  <c r="Q926" i="11"/>
  <c r="P926" i="11" s="1"/>
  <c r="O926" i="11" s="1"/>
  <c r="Q925" i="11"/>
  <c r="P925" i="11" s="1"/>
  <c r="O925" i="11" s="1"/>
  <c r="Q924" i="11"/>
  <c r="P924" i="11" s="1"/>
  <c r="O924" i="11" s="1"/>
  <c r="Q923" i="11"/>
  <c r="P923" i="11" s="1"/>
  <c r="O923" i="11" s="1"/>
  <c r="Q922" i="11"/>
  <c r="P922" i="11" s="1"/>
  <c r="O922" i="11" s="1"/>
  <c r="Q921" i="11"/>
  <c r="P921" i="11" s="1"/>
  <c r="O921" i="11" s="1"/>
  <c r="Q920" i="11"/>
  <c r="P920" i="11" s="1"/>
  <c r="O920" i="11" s="1"/>
  <c r="Q919" i="11"/>
  <c r="P919" i="11" s="1"/>
  <c r="O919" i="11" s="1"/>
  <c r="Q918" i="11"/>
  <c r="P918" i="11" s="1"/>
  <c r="O918" i="11" s="1"/>
  <c r="Q911" i="11"/>
  <c r="P911" i="11" s="1"/>
  <c r="O911" i="11" s="1"/>
  <c r="Q909" i="11"/>
  <c r="P909" i="11" s="1"/>
  <c r="O909" i="11" s="1"/>
  <c r="Q908" i="11"/>
  <c r="P908" i="11" s="1"/>
  <c r="O908" i="11" s="1"/>
  <c r="Q907" i="11"/>
  <c r="P907" i="11" s="1"/>
  <c r="O907" i="11" s="1"/>
  <c r="Q906" i="11"/>
  <c r="P906" i="11" s="1"/>
  <c r="O906" i="11" s="1"/>
  <c r="Q905" i="11"/>
  <c r="P905" i="11" s="1"/>
  <c r="O905" i="11" s="1"/>
  <c r="Q904" i="11"/>
  <c r="P904" i="11" s="1"/>
  <c r="O904" i="11" s="1"/>
  <c r="Q903" i="11"/>
  <c r="P903" i="11" s="1"/>
  <c r="O903" i="11" s="1"/>
  <c r="Q902" i="11"/>
  <c r="P902" i="11" s="1"/>
  <c r="O902" i="11" s="1"/>
  <c r="Q901" i="11"/>
  <c r="P901" i="11" s="1"/>
  <c r="O901" i="11" s="1"/>
  <c r="Q900" i="11"/>
  <c r="P900" i="11" s="1"/>
  <c r="O900" i="11" s="1"/>
  <c r="Q891" i="11"/>
  <c r="P891" i="11" s="1"/>
  <c r="O891" i="11" s="1"/>
  <c r="Q892" i="11"/>
  <c r="P892" i="11" s="1"/>
  <c r="O892" i="11" s="1"/>
  <c r="Q893" i="11"/>
  <c r="P893" i="11" s="1"/>
  <c r="O893" i="11" s="1"/>
  <c r="Q894" i="11"/>
  <c r="P894" i="11" s="1"/>
  <c r="O894" i="11" s="1"/>
  <c r="Q895" i="11"/>
  <c r="P895" i="11" s="1"/>
  <c r="O895" i="11" s="1"/>
  <c r="Q896" i="11"/>
  <c r="P896" i="11" s="1"/>
  <c r="O896" i="11" s="1"/>
  <c r="Q897" i="11"/>
  <c r="P897" i="11" s="1"/>
  <c r="O897" i="11" s="1"/>
  <c r="Q898" i="11"/>
  <c r="P898" i="11" s="1"/>
  <c r="O898" i="11" s="1"/>
  <c r="Q899" i="11"/>
  <c r="P899" i="11" s="1"/>
  <c r="O899" i="11" s="1"/>
  <c r="Q890" i="11"/>
  <c r="P890" i="11" s="1"/>
  <c r="O890" i="11" s="1"/>
  <c r="Q889" i="11"/>
  <c r="P889" i="11" s="1"/>
  <c r="O889" i="11" s="1"/>
  <c r="Q888" i="11"/>
  <c r="P888" i="11" s="1"/>
  <c r="O888" i="11" s="1"/>
  <c r="Q887" i="11"/>
  <c r="P887" i="11" s="1"/>
  <c r="O887" i="11" s="1"/>
  <c r="Q886" i="11"/>
  <c r="P886" i="11" s="1"/>
  <c r="Q885" i="11"/>
  <c r="P885" i="11" s="1"/>
  <c r="O885" i="11" s="1"/>
  <c r="Q878" i="11"/>
  <c r="P878" i="11" s="1"/>
  <c r="Q879" i="11"/>
  <c r="P879" i="11" s="1"/>
  <c r="O879" i="11" s="1"/>
  <c r="Q880" i="11"/>
  <c r="P880" i="11" s="1"/>
  <c r="O880" i="11" s="1"/>
  <c r="Q881" i="11"/>
  <c r="P881" i="11" s="1"/>
  <c r="O881" i="11" s="1"/>
  <c r="Q236" i="11"/>
  <c r="P236" i="11" s="1"/>
  <c r="O236" i="11" s="1"/>
  <c r="Q882" i="11"/>
  <c r="P882" i="11" s="1"/>
  <c r="O882" i="11" s="1"/>
  <c r="Q883" i="11"/>
  <c r="P883" i="11" s="1"/>
  <c r="O883" i="11" s="1"/>
  <c r="Q884" i="11"/>
  <c r="P884" i="11" s="1"/>
  <c r="O884" i="11" s="1"/>
  <c r="Q874" i="11"/>
  <c r="P874" i="11" s="1"/>
  <c r="O874" i="11" s="1"/>
  <c r="Q875" i="11"/>
  <c r="P875" i="11" s="1"/>
  <c r="O875" i="11" s="1"/>
  <c r="Q876" i="11"/>
  <c r="P876" i="11" s="1"/>
  <c r="O876" i="11" s="1"/>
  <c r="Q877" i="11"/>
  <c r="P877" i="11" s="1"/>
  <c r="O877" i="11" s="1"/>
  <c r="Q873" i="11"/>
  <c r="P873" i="11" s="1"/>
  <c r="O873" i="11" s="1"/>
  <c r="Q855" i="11"/>
  <c r="P855" i="11" s="1"/>
  <c r="Q856" i="11"/>
  <c r="P856" i="11" s="1"/>
  <c r="O856" i="11" s="1"/>
  <c r="Q857" i="11"/>
  <c r="P857" i="11" s="1"/>
  <c r="Q858" i="11"/>
  <c r="P858" i="11" s="1"/>
  <c r="O858" i="11" s="1"/>
  <c r="Q859" i="11"/>
  <c r="P859" i="11" s="1"/>
  <c r="O859" i="11" s="1"/>
  <c r="Q860" i="11"/>
  <c r="P860" i="11" s="1"/>
  <c r="O860" i="11" s="1"/>
  <c r="Q861" i="11"/>
  <c r="P861" i="11" s="1"/>
  <c r="O861" i="11" s="1"/>
  <c r="Q862" i="11"/>
  <c r="P862" i="11" s="1"/>
  <c r="O862" i="11" s="1"/>
  <c r="Q863" i="11"/>
  <c r="P863" i="11" s="1"/>
  <c r="O863" i="11" s="1"/>
  <c r="Q864" i="11"/>
  <c r="P864" i="11" s="1"/>
  <c r="O864" i="11" s="1"/>
  <c r="Q865" i="11"/>
  <c r="P865" i="11" s="1"/>
  <c r="O865" i="11" s="1"/>
  <c r="Q866" i="11"/>
  <c r="P866" i="11" s="1"/>
  <c r="O866" i="11" s="1"/>
  <c r="Q867" i="11"/>
  <c r="P867" i="11" s="1"/>
  <c r="O867" i="11" s="1"/>
  <c r="Q868" i="11"/>
  <c r="P868" i="11" s="1"/>
  <c r="O868" i="11" s="1"/>
  <c r="Q869" i="11"/>
  <c r="P869" i="11" s="1"/>
  <c r="O869" i="11" s="1"/>
  <c r="Q870" i="11"/>
  <c r="P870" i="11" s="1"/>
  <c r="O870" i="11" s="1"/>
  <c r="Q871" i="11"/>
  <c r="P871" i="11" s="1"/>
  <c r="O871" i="11" s="1"/>
  <c r="Q872" i="11"/>
  <c r="P872" i="11" s="1"/>
  <c r="O872" i="11" s="1"/>
  <c r="Q854" i="11"/>
  <c r="P854" i="11" s="1"/>
  <c r="O854" i="11" s="1"/>
  <c r="Q853" i="11"/>
  <c r="P853" i="11" s="1"/>
  <c r="O853" i="11" s="1"/>
  <c r="Q852" i="11"/>
  <c r="P852" i="11" s="1"/>
  <c r="O852" i="11" s="1"/>
  <c r="Q850" i="11"/>
  <c r="P850" i="11" s="1"/>
  <c r="O850" i="11" s="1"/>
  <c r="Q849" i="11"/>
  <c r="P849" i="11" s="1"/>
  <c r="O849" i="11" s="1"/>
  <c r="Q846" i="11"/>
  <c r="P846" i="11" s="1"/>
  <c r="O846" i="11" s="1"/>
  <c r="Q845" i="11"/>
  <c r="P845" i="11" s="1"/>
  <c r="O845" i="11" s="1"/>
  <c r="Q844" i="11"/>
  <c r="P844" i="11" s="1"/>
  <c r="O844" i="11" s="1"/>
  <c r="Q841" i="11"/>
  <c r="P841" i="11" s="1"/>
  <c r="O841" i="11" s="1"/>
  <c r="Q840" i="11"/>
  <c r="P840" i="11" s="1"/>
  <c r="O840" i="11" s="1"/>
  <c r="Q835" i="11"/>
  <c r="P835" i="11" s="1"/>
  <c r="O835" i="11" s="1"/>
  <c r="Q834" i="11"/>
  <c r="P834" i="11" s="1"/>
  <c r="O834" i="11" s="1"/>
  <c r="Q833" i="11"/>
  <c r="P833" i="11" s="1"/>
  <c r="O833" i="11" s="1"/>
  <c r="Q832" i="11"/>
  <c r="P832" i="11" s="1"/>
  <c r="O832" i="11" s="1"/>
  <c r="Q830" i="11"/>
  <c r="P830" i="11" s="1"/>
  <c r="O830" i="11" s="1"/>
  <c r="Q828" i="11"/>
  <c r="P828" i="11" s="1"/>
  <c r="O828" i="11" s="1"/>
  <c r="Q827" i="11"/>
  <c r="P827" i="11" s="1"/>
  <c r="O827" i="11" s="1"/>
  <c r="Q824" i="11"/>
  <c r="P824" i="11" s="1"/>
  <c r="O824" i="11" s="1"/>
  <c r="Q820" i="11"/>
  <c r="P820" i="11" s="1"/>
  <c r="O820" i="11" s="1"/>
  <c r="Q818" i="11"/>
  <c r="P818" i="11" s="1"/>
  <c r="O818" i="11" s="1"/>
  <c r="Q815" i="11"/>
  <c r="P815" i="11" s="1"/>
  <c r="O815" i="11" s="1"/>
  <c r="Q813" i="11"/>
  <c r="P813" i="11" s="1"/>
  <c r="O813" i="11" s="1"/>
  <c r="Q811" i="11"/>
  <c r="P811" i="11" s="1"/>
  <c r="O811" i="11" s="1"/>
  <c r="Q810" i="11"/>
  <c r="P810" i="11" s="1"/>
  <c r="O810" i="11" s="1"/>
  <c r="Q809" i="11"/>
  <c r="P809" i="11" s="1"/>
  <c r="O809" i="11" s="1"/>
  <c r="Q808" i="11"/>
  <c r="P808" i="11" s="1"/>
  <c r="O808" i="11" s="1"/>
  <c r="Q807" i="11"/>
  <c r="P807" i="11" s="1"/>
  <c r="O807" i="11" s="1"/>
  <c r="Q806" i="11"/>
  <c r="P806" i="11" s="1"/>
  <c r="O806" i="11" s="1"/>
  <c r="Q805" i="11"/>
  <c r="P805" i="11" s="1"/>
  <c r="O805" i="11" s="1"/>
  <c r="Q799" i="11"/>
  <c r="P799" i="11" s="1"/>
  <c r="O799" i="11" s="1"/>
  <c r="Q794" i="11"/>
  <c r="P794" i="11" s="1"/>
  <c r="O794" i="11" s="1"/>
  <c r="Q769" i="11"/>
  <c r="P769" i="11" s="1"/>
  <c r="O769" i="11" s="1"/>
  <c r="Q766" i="11"/>
  <c r="P766" i="11" s="1"/>
  <c r="O766" i="11" s="1"/>
  <c r="Q765" i="11"/>
  <c r="P765" i="11" s="1"/>
  <c r="O765" i="11" s="1"/>
  <c r="Q764" i="11"/>
  <c r="P764" i="11" s="1"/>
  <c r="O764" i="11" s="1"/>
  <c r="Q761" i="11"/>
  <c r="P761" i="11" s="1"/>
  <c r="O761" i="11" s="1"/>
  <c r="Q759" i="11"/>
  <c r="P759" i="11" s="1"/>
  <c r="O759" i="11" s="1"/>
  <c r="Q758" i="11"/>
  <c r="P758" i="11" s="1"/>
  <c r="O758" i="11" s="1"/>
  <c r="Q755" i="11"/>
  <c r="P755" i="11" s="1"/>
  <c r="O755" i="11" s="1"/>
  <c r="Q754" i="11"/>
  <c r="P754" i="11" s="1"/>
  <c r="O754" i="11" s="1"/>
  <c r="Q753" i="11"/>
  <c r="P753" i="11" s="1"/>
  <c r="O753" i="11" s="1"/>
  <c r="Q752" i="11"/>
  <c r="P752" i="11" s="1"/>
  <c r="O752" i="11" s="1"/>
  <c r="Q751" i="11"/>
  <c r="P751" i="11" s="1"/>
  <c r="O751" i="11" s="1"/>
  <c r="Q750" i="11"/>
  <c r="P750" i="11" s="1"/>
  <c r="O750" i="11" s="1"/>
  <c r="Q749" i="11"/>
  <c r="P749" i="11" s="1"/>
  <c r="O749" i="11" s="1"/>
  <c r="Q748" i="11"/>
  <c r="P748" i="11" s="1"/>
  <c r="O748" i="11" s="1"/>
  <c r="Q747" i="11"/>
  <c r="P747" i="11" s="1"/>
  <c r="Q746" i="11"/>
  <c r="P746" i="11" s="1"/>
  <c r="O746" i="11" s="1"/>
  <c r="Q745" i="11"/>
  <c r="P745" i="11" s="1"/>
  <c r="O745" i="11" s="1"/>
  <c r="Q744" i="11"/>
  <c r="P744" i="11" s="1"/>
  <c r="O744" i="11" s="1"/>
  <c r="Q743" i="11"/>
  <c r="P743" i="11" s="1"/>
  <c r="O743" i="11" s="1"/>
  <c r="Q742" i="11"/>
  <c r="P742" i="11" s="1"/>
  <c r="O742" i="11" s="1"/>
  <c r="Q741" i="11"/>
  <c r="P741" i="11" s="1"/>
  <c r="O741" i="11" s="1"/>
  <c r="Q740" i="11"/>
  <c r="P740" i="11" s="1"/>
  <c r="O740" i="11" s="1"/>
  <c r="Q737" i="11"/>
  <c r="P737" i="11" s="1"/>
  <c r="O737" i="11" s="1"/>
  <c r="Q735" i="11"/>
  <c r="P735" i="11" s="1"/>
  <c r="O735" i="11" s="1"/>
  <c r="Q734" i="11"/>
  <c r="P734" i="11" s="1"/>
  <c r="O734" i="11" s="1"/>
  <c r="Q733" i="11"/>
  <c r="P733" i="11" s="1"/>
  <c r="O733" i="11" s="1"/>
  <c r="Q732" i="11"/>
  <c r="P732" i="11" s="1"/>
  <c r="O732" i="11" s="1"/>
  <c r="Q731" i="11"/>
  <c r="P731" i="11" s="1"/>
  <c r="O731" i="11" s="1"/>
  <c r="Q728" i="11"/>
  <c r="P728" i="11" s="1"/>
  <c r="O728" i="11" s="1"/>
  <c r="Q727" i="11"/>
  <c r="P727" i="11" s="1"/>
  <c r="O727" i="11" s="1"/>
  <c r="Q726" i="11"/>
  <c r="P726" i="11" s="1"/>
  <c r="O726" i="11" s="1"/>
  <c r="Q725" i="11"/>
  <c r="P725" i="11" s="1"/>
  <c r="Q724" i="11"/>
  <c r="P724" i="11" s="1"/>
  <c r="O724" i="11" s="1"/>
  <c r="Q721" i="11"/>
  <c r="P721" i="11" s="1"/>
  <c r="O721" i="11" s="1"/>
  <c r="Q720" i="11"/>
  <c r="P720" i="11" s="1"/>
  <c r="Q719" i="11"/>
  <c r="P719" i="11" s="1"/>
  <c r="O719" i="11" s="1"/>
  <c r="Q718" i="11"/>
  <c r="P718" i="11" s="1"/>
  <c r="O718" i="11" s="1"/>
  <c r="Q717" i="11"/>
  <c r="P717" i="11" s="1"/>
  <c r="O717" i="11" s="1"/>
  <c r="Q715" i="11"/>
  <c r="P715" i="11" s="1"/>
  <c r="O715" i="11" s="1"/>
  <c r="Q714" i="11"/>
  <c r="P714" i="11" s="1"/>
  <c r="O714" i="11" s="1"/>
  <c r="Q713" i="11"/>
  <c r="P713" i="11" s="1"/>
  <c r="O713" i="11" s="1"/>
  <c r="Q711" i="11"/>
  <c r="P711" i="11" s="1"/>
  <c r="O711" i="11" s="1"/>
  <c r="Q709" i="11"/>
  <c r="P709" i="11" s="1"/>
  <c r="O709" i="11" s="1"/>
  <c r="Q708" i="11"/>
  <c r="P708" i="11" s="1"/>
  <c r="O708" i="11" s="1"/>
  <c r="Q707" i="11"/>
  <c r="P707" i="11" s="1"/>
  <c r="O707" i="11" s="1"/>
  <c r="Q706" i="11"/>
  <c r="P706" i="11" s="1"/>
  <c r="O706" i="11" s="1"/>
  <c r="Q705" i="11"/>
  <c r="P705" i="11" s="1"/>
  <c r="O705" i="11" s="1"/>
  <c r="Q704" i="11"/>
  <c r="P704" i="11" s="1"/>
  <c r="O704" i="11" s="1"/>
  <c r="Q703" i="11"/>
  <c r="P703" i="11" s="1"/>
  <c r="O703" i="11" s="1"/>
  <c r="Q702" i="11"/>
  <c r="P702" i="11" s="1"/>
  <c r="O702" i="11" s="1"/>
  <c r="Q701" i="11"/>
  <c r="P701" i="11" s="1"/>
  <c r="O701" i="11" s="1"/>
  <c r="Q700" i="11"/>
  <c r="P700" i="11" s="1"/>
  <c r="O700" i="11" s="1"/>
  <c r="Q699" i="11"/>
  <c r="P699" i="11" s="1"/>
  <c r="O699" i="11" s="1"/>
  <c r="Q697" i="11"/>
  <c r="P697" i="11" s="1"/>
  <c r="O697" i="11" s="1"/>
  <c r="Q694" i="11"/>
  <c r="P694" i="11" s="1"/>
  <c r="O694" i="11" s="1"/>
  <c r="Q693" i="11"/>
  <c r="P693" i="11" s="1"/>
  <c r="O693" i="11" s="1"/>
  <c r="Q685" i="11"/>
  <c r="P685" i="11" s="1"/>
  <c r="O685" i="11" s="1"/>
  <c r="Q686" i="11"/>
  <c r="P686" i="11" s="1"/>
  <c r="O686" i="11" s="1"/>
  <c r="Q687" i="11"/>
  <c r="P687" i="11" s="1"/>
  <c r="O687" i="11" s="1"/>
  <c r="Q688" i="11"/>
  <c r="P688" i="11" s="1"/>
  <c r="O688" i="11" s="1"/>
  <c r="Q689" i="11"/>
  <c r="P689" i="11" s="1"/>
  <c r="O689" i="11" s="1"/>
  <c r="Q690" i="11"/>
  <c r="P690" i="11" s="1"/>
  <c r="O690" i="11" s="1"/>
  <c r="Q679" i="11"/>
  <c r="P679" i="11" s="1"/>
  <c r="O679" i="11" s="1"/>
  <c r="Q677" i="11"/>
  <c r="P677" i="11" s="1"/>
  <c r="O677" i="11" s="1"/>
  <c r="Q676" i="11"/>
  <c r="P676" i="11" s="1"/>
  <c r="O676" i="11" s="1"/>
  <c r="Q672" i="11"/>
  <c r="P672" i="11" s="1"/>
  <c r="O672" i="11" s="1"/>
  <c r="Q671" i="11"/>
  <c r="P671" i="11" s="1"/>
  <c r="O671" i="11" s="1"/>
  <c r="Q667" i="11"/>
  <c r="P667" i="11" s="1"/>
  <c r="O667" i="11" s="1"/>
  <c r="Q666" i="11"/>
  <c r="P666" i="11" s="1"/>
  <c r="O666" i="11" s="1"/>
  <c r="Q662" i="11"/>
  <c r="P662" i="11" s="1"/>
  <c r="O662" i="11" s="1"/>
  <c r="Q660" i="11"/>
  <c r="P660" i="11" s="1"/>
  <c r="O660" i="11" s="1"/>
  <c r="Q658" i="11"/>
  <c r="P658" i="11" s="1"/>
  <c r="O658" i="11" s="1"/>
  <c r="Q654" i="11"/>
  <c r="P654" i="11" s="1"/>
  <c r="O654" i="11" s="1"/>
  <c r="Q651" i="11"/>
  <c r="P651" i="11" s="1"/>
  <c r="O651" i="11" s="1"/>
  <c r="Q644" i="11"/>
  <c r="P644" i="11" s="1"/>
  <c r="O644" i="11" s="1"/>
  <c r="Q642" i="11"/>
  <c r="P642" i="11" s="1"/>
  <c r="O642" i="11" s="1"/>
  <c r="Q639" i="11"/>
  <c r="P639" i="11" s="1"/>
  <c r="O639" i="11" s="1"/>
  <c r="Q637" i="11"/>
  <c r="P637" i="11" s="1"/>
  <c r="O637" i="11" s="1"/>
  <c r="Q630" i="11"/>
  <c r="P630" i="11" s="1"/>
  <c r="O630" i="11" s="1"/>
  <c r="Q628" i="11"/>
  <c r="P628" i="11" s="1"/>
  <c r="O628" i="11" s="1"/>
  <c r="Q627" i="11"/>
  <c r="P627" i="11" s="1"/>
  <c r="O627" i="11" s="1"/>
  <c r="Q626" i="11"/>
  <c r="P626" i="11" s="1"/>
  <c r="O626" i="11" s="1"/>
  <c r="Q625" i="11"/>
  <c r="P625" i="11" s="1"/>
  <c r="O625" i="11" s="1"/>
  <c r="Q624" i="11"/>
  <c r="P624" i="11" s="1"/>
  <c r="O624" i="11" s="1"/>
  <c r="Q623" i="11"/>
  <c r="P623" i="11" s="1"/>
  <c r="O623" i="11" s="1"/>
  <c r="Q622" i="11"/>
  <c r="P622" i="11" s="1"/>
  <c r="O622" i="11" s="1"/>
  <c r="Q621" i="11"/>
  <c r="P621" i="11" s="1"/>
  <c r="O621" i="11" s="1"/>
  <c r="Q620" i="11"/>
  <c r="P620" i="11" s="1"/>
  <c r="O620" i="11" s="1"/>
  <c r="Q619" i="11"/>
  <c r="P619" i="11" s="1"/>
  <c r="O619" i="11" s="1"/>
  <c r="Q618" i="11"/>
  <c r="P618" i="11" s="1"/>
  <c r="O618" i="11" s="1"/>
  <c r="Q1779" i="11"/>
  <c r="P1779" i="11" s="1"/>
  <c r="O1779" i="11" s="1"/>
  <c r="Q1778" i="11"/>
  <c r="P1778" i="11" s="1"/>
  <c r="O1778" i="11" s="1"/>
  <c r="Q614" i="11"/>
  <c r="P614" i="11" s="1"/>
  <c r="O614" i="11" s="1"/>
  <c r="Q1776" i="11"/>
  <c r="P1776" i="11" s="1"/>
  <c r="O1776" i="11" s="1"/>
  <c r="Q1775" i="11"/>
  <c r="P1775" i="11" s="1"/>
  <c r="O1775" i="11" s="1"/>
  <c r="Q1774" i="11"/>
  <c r="P1774" i="11" s="1"/>
  <c r="O1774" i="11" s="1"/>
  <c r="Q1773" i="11"/>
  <c r="P1773" i="11" s="1"/>
  <c r="O1773" i="11" s="1"/>
  <c r="Q1772" i="11"/>
  <c r="P1772" i="11" s="1"/>
  <c r="O1772" i="11" s="1"/>
  <c r="Q1771" i="11"/>
  <c r="P1771" i="11" s="1"/>
  <c r="O1771" i="11" s="1"/>
  <c r="Q1770" i="11"/>
  <c r="P1770" i="11" s="1"/>
  <c r="O1770" i="11" s="1"/>
  <c r="Q1769" i="11"/>
  <c r="P1769" i="11" s="1"/>
  <c r="O1769" i="11" s="1"/>
  <c r="Q1768" i="11"/>
  <c r="P1768" i="11" s="1"/>
  <c r="O1768" i="11" s="1"/>
  <c r="Q1767" i="11"/>
  <c r="P1767" i="11" s="1"/>
  <c r="O1767" i="11" s="1"/>
  <c r="Q1766" i="11"/>
  <c r="P1766" i="11" s="1"/>
  <c r="O1766" i="11" s="1"/>
  <c r="Q1765" i="11"/>
  <c r="P1765" i="11" s="1"/>
  <c r="O1765" i="11" s="1"/>
  <c r="Q1764" i="11"/>
  <c r="P1764" i="11" s="1"/>
  <c r="O1764" i="11" s="1"/>
  <c r="Q1761" i="11"/>
  <c r="P1761" i="11" s="1"/>
  <c r="O1761" i="11" s="1"/>
  <c r="Q1760" i="11"/>
  <c r="P1760" i="11" s="1"/>
  <c r="O1760" i="11" s="1"/>
  <c r="Q1759" i="11"/>
  <c r="P1759" i="11" s="1"/>
  <c r="O1759" i="11" s="1"/>
  <c r="Q1758" i="11"/>
  <c r="P1758" i="11" s="1"/>
  <c r="O1758" i="11" s="1"/>
  <c r="Q1757" i="11"/>
  <c r="P1757" i="11" s="1"/>
  <c r="O1757" i="11" s="1"/>
  <c r="Q1756" i="11"/>
  <c r="P1756" i="11" s="1"/>
  <c r="O1756" i="11" s="1"/>
  <c r="Q1753" i="11"/>
  <c r="P1753" i="11" s="1"/>
  <c r="O1753" i="11" s="1"/>
  <c r="Q1750" i="11"/>
  <c r="P1750" i="11" s="1"/>
  <c r="O1750" i="11" s="1"/>
  <c r="Q1749" i="11"/>
  <c r="P1749" i="11" s="1"/>
  <c r="O1749" i="11" s="1"/>
  <c r="Q1747" i="11"/>
  <c r="P1747" i="11" s="1"/>
  <c r="Q1746" i="11"/>
  <c r="P1746" i="11" s="1"/>
  <c r="Q613" i="11"/>
  <c r="P613" i="11" s="1"/>
  <c r="O613" i="11" s="1"/>
  <c r="Q612" i="11"/>
  <c r="P612" i="11" s="1"/>
  <c r="O612" i="11" s="1"/>
  <c r="Q1745" i="11"/>
  <c r="P1745" i="11" s="1"/>
  <c r="Q1744" i="11"/>
  <c r="P1744" i="11" s="1"/>
  <c r="O1744" i="11" s="1"/>
  <c r="Q1743" i="11"/>
  <c r="P1743" i="11" s="1"/>
  <c r="O1743" i="11" s="1"/>
  <c r="Q1742" i="11"/>
  <c r="P1742" i="11" s="1"/>
  <c r="O1742" i="11" s="1"/>
  <c r="Q1741" i="11"/>
  <c r="P1741" i="11" s="1"/>
  <c r="O1741" i="11" s="1"/>
  <c r="Q1739" i="11"/>
  <c r="P1739" i="11" s="1"/>
  <c r="O1739" i="11" s="1"/>
  <c r="Q1737" i="11"/>
  <c r="P1737" i="11" s="1"/>
  <c r="O1737" i="11" s="1"/>
  <c r="Q1736" i="11"/>
  <c r="P1736" i="11" s="1"/>
  <c r="O1736" i="11" s="1"/>
  <c r="Q1735" i="11"/>
  <c r="P1735" i="11" s="1"/>
  <c r="O1735" i="11" s="1"/>
  <c r="Q1734" i="11"/>
  <c r="P1734" i="11" s="1"/>
  <c r="O1734" i="11" s="1"/>
  <c r="Q1733" i="11"/>
  <c r="P1733" i="11" s="1"/>
  <c r="O1733" i="11" s="1"/>
  <c r="Q1732" i="11"/>
  <c r="P1732" i="11" s="1"/>
  <c r="O1732" i="11" s="1"/>
  <c r="Q1730" i="11"/>
  <c r="P1730" i="11" s="1"/>
  <c r="O1730" i="11" s="1"/>
  <c r="Q1729" i="11"/>
  <c r="P1729" i="11" s="1"/>
  <c r="O1729" i="11" s="1"/>
  <c r="Q1728" i="11"/>
  <c r="P1728" i="11" s="1"/>
  <c r="Q1725" i="11"/>
  <c r="P1725" i="11" s="1"/>
  <c r="O1725" i="11" s="1"/>
  <c r="Q1724" i="11"/>
  <c r="P1724" i="11" s="1"/>
  <c r="O1724" i="11" s="1"/>
  <c r="Q1718" i="11"/>
  <c r="P1718" i="11" s="1"/>
  <c r="O1718" i="11" s="1"/>
  <c r="Q1719" i="11"/>
  <c r="P1719" i="11" s="1"/>
  <c r="O1719" i="11" s="1"/>
  <c r="Q1720" i="11"/>
  <c r="P1720" i="11" s="1"/>
  <c r="O1720" i="11" s="1"/>
  <c r="Q1721" i="11"/>
  <c r="P1721" i="11" s="1"/>
  <c r="O1721" i="11" s="1"/>
  <c r="Q1722" i="11"/>
  <c r="P1722" i="11" s="1"/>
  <c r="O1722" i="11" s="1"/>
  <c r="Q1723" i="11"/>
  <c r="P1723" i="11" s="1"/>
  <c r="O1723" i="11" s="1"/>
  <c r="Q1716" i="11"/>
  <c r="P1716" i="11" s="1"/>
  <c r="Q1715" i="11"/>
  <c r="P1715" i="11" s="1"/>
  <c r="O1715" i="11" s="1"/>
  <c r="Q609" i="11"/>
  <c r="P609" i="11" s="1"/>
  <c r="O609" i="11" s="1"/>
  <c r="Q1714" i="11"/>
  <c r="P1714" i="11" s="1"/>
  <c r="O1714" i="11" s="1"/>
  <c r="Q1713" i="11"/>
  <c r="P1713" i="11" s="1"/>
  <c r="O1713" i="11" s="1"/>
  <c r="Q1711" i="11"/>
  <c r="P1711" i="11" s="1"/>
  <c r="O1711" i="11" s="1"/>
  <c r="Q1710" i="11"/>
  <c r="P1710" i="11" s="1"/>
  <c r="O1710" i="11" s="1"/>
  <c r="Q608" i="11"/>
  <c r="P608" i="11" s="1"/>
  <c r="O608" i="11" s="1"/>
  <c r="Q607" i="11"/>
  <c r="P607" i="11" s="1"/>
  <c r="O607" i="11" s="1"/>
  <c r="Q1705" i="11"/>
  <c r="P1705" i="11" s="1"/>
  <c r="O1705" i="11" s="1"/>
  <c r="Q1704" i="11"/>
  <c r="P1704" i="11" s="1"/>
  <c r="O1704" i="11" s="1"/>
  <c r="Q1703" i="11"/>
  <c r="P1703" i="11" s="1"/>
  <c r="O1703" i="11" s="1"/>
  <c r="Q1702" i="11"/>
  <c r="P1702" i="11" s="1"/>
  <c r="O1702" i="11" s="1"/>
  <c r="Q1699" i="11"/>
  <c r="P1699" i="11" s="1"/>
  <c r="O1699" i="11" s="1"/>
  <c r="Q1697" i="11"/>
  <c r="P1697" i="11" s="1"/>
  <c r="O1697" i="11" s="1"/>
  <c r="Q606" i="11"/>
  <c r="P606" i="11" s="1"/>
  <c r="O606" i="11" s="1"/>
  <c r="Q1694" i="11"/>
  <c r="P1694" i="11" s="1"/>
  <c r="O1694" i="11" s="1"/>
  <c r="Q1693" i="11"/>
  <c r="P1693" i="11" s="1"/>
  <c r="O1693" i="11" s="1"/>
  <c r="Q1689" i="11"/>
  <c r="P1689" i="11" s="1"/>
  <c r="O1689" i="11" s="1"/>
  <c r="Q1690" i="11"/>
  <c r="P1690" i="11" s="1"/>
  <c r="O1690" i="11" s="1"/>
  <c r="Q1691" i="11"/>
  <c r="P1691" i="11" s="1"/>
  <c r="O1691" i="11" s="1"/>
  <c r="Q601" i="11"/>
  <c r="P601" i="11" s="1"/>
  <c r="O601" i="11" s="1"/>
  <c r="Q602" i="11"/>
  <c r="P602" i="11" s="1"/>
  <c r="O602" i="11" s="1"/>
  <c r="Q603" i="11"/>
  <c r="P603" i="11" s="1"/>
  <c r="O603" i="11" s="1"/>
  <c r="Q604" i="11"/>
  <c r="P604" i="11" s="1"/>
  <c r="O604" i="11" s="1"/>
  <c r="Q600" i="11"/>
  <c r="P600" i="11" s="1"/>
  <c r="O600" i="11" s="1"/>
  <c r="Q599" i="11"/>
  <c r="P599" i="11" s="1"/>
  <c r="O599" i="11" s="1"/>
  <c r="Q1685" i="11"/>
  <c r="P1685" i="11" s="1"/>
  <c r="O1685" i="11" s="1"/>
  <c r="Q598" i="11"/>
  <c r="P598" i="11" s="1"/>
  <c r="O598" i="11" s="1"/>
  <c r="Q597" i="11"/>
  <c r="P597" i="11" s="1"/>
  <c r="O597" i="11" s="1"/>
  <c r="Q596" i="11"/>
  <c r="P596" i="11" s="1"/>
  <c r="O596" i="11" s="1"/>
  <c r="Q595" i="11"/>
  <c r="P595" i="11" s="1"/>
  <c r="O595" i="11" s="1"/>
  <c r="Q594" i="11"/>
  <c r="P594" i="11" s="1"/>
  <c r="O594" i="11" s="1"/>
  <c r="Q593" i="11"/>
  <c r="P593" i="11" s="1"/>
  <c r="O593" i="11" s="1"/>
  <c r="Q592" i="11"/>
  <c r="P592" i="11" s="1"/>
  <c r="O592" i="11" s="1"/>
  <c r="Q591" i="11"/>
  <c r="P591" i="11" s="1"/>
  <c r="O591" i="11" s="1"/>
  <c r="Q1681" i="11"/>
  <c r="P1681" i="11" s="1"/>
  <c r="O1681" i="11" s="1"/>
  <c r="Q1680" i="11"/>
  <c r="P1680" i="11" s="1"/>
  <c r="O1680" i="11" s="1"/>
  <c r="Q1679" i="11"/>
  <c r="P1679" i="11" s="1"/>
  <c r="O1679" i="11" s="1"/>
  <c r="Q590" i="11"/>
  <c r="P590" i="11" s="1"/>
  <c r="O590" i="11" s="1"/>
  <c r="Q1678" i="11"/>
  <c r="P1678" i="11" s="1"/>
  <c r="O1678" i="11" s="1"/>
  <c r="Q1661" i="11"/>
  <c r="P1661" i="11" s="1"/>
  <c r="O1661" i="11" s="1"/>
  <c r="Q582" i="11"/>
  <c r="P582" i="11" s="1"/>
  <c r="O582" i="11" s="1"/>
  <c r="Q581" i="11"/>
  <c r="P581" i="11" s="1"/>
  <c r="O581" i="11" s="1"/>
  <c r="Q580" i="11"/>
  <c r="P580" i="11" s="1"/>
  <c r="O580" i="11" s="1"/>
  <c r="Q1660" i="11"/>
  <c r="P1660" i="11" s="1"/>
  <c r="O1660" i="11" s="1"/>
  <c r="Q569" i="11"/>
  <c r="P569" i="11" s="1"/>
  <c r="O569" i="11" s="1"/>
  <c r="Q568" i="11"/>
  <c r="P568" i="11" s="1"/>
  <c r="O568" i="11" s="1"/>
  <c r="Q567" i="11"/>
  <c r="P567" i="11" s="1"/>
  <c r="O567" i="11" s="1"/>
  <c r="Q566" i="11"/>
  <c r="P566" i="11" s="1"/>
  <c r="O566" i="11" s="1"/>
  <c r="Q565" i="11"/>
  <c r="P565" i="11" s="1"/>
  <c r="Q564" i="11"/>
  <c r="P564" i="11" s="1"/>
  <c r="O564" i="11" s="1"/>
  <c r="Q563" i="11"/>
  <c r="P563" i="11" s="1"/>
  <c r="O563" i="11" s="1"/>
  <c r="Q562" i="11"/>
  <c r="P562" i="11" s="1"/>
  <c r="O562" i="11" s="1"/>
  <c r="Q561" i="11"/>
  <c r="P561" i="11" s="1"/>
  <c r="O561" i="11" s="1"/>
  <c r="Q560" i="11"/>
  <c r="P560" i="11" s="1"/>
  <c r="O560" i="11" s="1"/>
  <c r="Q559" i="11"/>
  <c r="P559" i="11" s="1"/>
  <c r="O559" i="11" s="1"/>
  <c r="Q558" i="11"/>
  <c r="P558" i="11" s="1"/>
  <c r="O558" i="11" s="1"/>
  <c r="Q557" i="11"/>
  <c r="P557" i="11" s="1"/>
  <c r="O557" i="11" s="1"/>
  <c r="Q1651" i="11"/>
  <c r="P1651" i="11" s="1"/>
  <c r="O1651" i="11" s="1"/>
  <c r="Q553" i="11"/>
  <c r="P553" i="11" s="1"/>
  <c r="O553" i="11" s="1"/>
  <c r="Q552" i="11"/>
  <c r="P552" i="11" s="1"/>
  <c r="O552" i="11" s="1"/>
  <c r="Q550" i="11"/>
  <c r="P550" i="11" s="1"/>
  <c r="O550" i="11" s="1"/>
  <c r="Q549" i="11"/>
  <c r="P549" i="11" s="1"/>
  <c r="O549" i="11" s="1"/>
  <c r="Q548" i="11"/>
  <c r="P548" i="11" s="1"/>
  <c r="O548" i="11" s="1"/>
  <c r="Q1650" i="11"/>
  <c r="P1650" i="11" s="1"/>
  <c r="O1650" i="11" s="1"/>
  <c r="Q547" i="11"/>
  <c r="P547" i="11" s="1"/>
  <c r="O547" i="11" s="1"/>
  <c r="Q546" i="11"/>
  <c r="P546" i="11" s="1"/>
  <c r="O546" i="11" s="1"/>
  <c r="Q545" i="11"/>
  <c r="P545" i="11" s="1"/>
  <c r="O545" i="11" s="1"/>
  <c r="Q544" i="11"/>
  <c r="P544" i="11" s="1"/>
  <c r="O544" i="11" s="1"/>
  <c r="Q1649" i="11"/>
  <c r="P1649" i="11" s="1"/>
  <c r="O1649" i="11" s="1"/>
  <c r="Q543" i="11"/>
  <c r="P543" i="11" s="1"/>
  <c r="O543" i="11" s="1"/>
  <c r="Q542" i="11"/>
  <c r="P542" i="11" s="1"/>
  <c r="O542" i="11" s="1"/>
  <c r="Q541" i="11"/>
  <c r="P541" i="11" s="1"/>
  <c r="O541" i="11" s="1"/>
  <c r="Q1648" i="11"/>
  <c r="P1648" i="11" s="1"/>
  <c r="O1648" i="11" s="1"/>
  <c r="Q540" i="11"/>
  <c r="P540" i="11" s="1"/>
  <c r="O540" i="11" s="1"/>
  <c r="Q1647" i="11"/>
  <c r="P1647" i="11" s="1"/>
  <c r="O1647" i="11" s="1"/>
  <c r="Q1646" i="11"/>
  <c r="P1646" i="11" s="1"/>
  <c r="O1646" i="11" s="1"/>
  <c r="Q1645" i="11"/>
  <c r="P1645" i="11" s="1"/>
  <c r="O1645" i="11" s="1"/>
  <c r="Q1644" i="11"/>
  <c r="P1644" i="11" s="1"/>
  <c r="O1644" i="11" s="1"/>
  <c r="Q1643" i="11"/>
  <c r="P1643" i="11" s="1"/>
  <c r="O1643" i="11" s="1"/>
  <c r="Q1642" i="11"/>
  <c r="P1642" i="11" s="1"/>
  <c r="O1642" i="11" s="1"/>
  <c r="Q1641" i="11"/>
  <c r="P1641" i="11" s="1"/>
  <c r="O1641" i="11" s="1"/>
  <c r="Q1640" i="11"/>
  <c r="P1640" i="11" s="1"/>
  <c r="O1640" i="11" s="1"/>
  <c r="Q1639" i="11"/>
  <c r="P1639" i="11" s="1"/>
  <c r="O1639" i="11" s="1"/>
  <c r="Q536" i="11"/>
  <c r="P536" i="11" s="1"/>
  <c r="O536" i="11" s="1"/>
  <c r="Q1638" i="11"/>
  <c r="P1638" i="11" s="1"/>
  <c r="Q535" i="11"/>
  <c r="P535" i="11" s="1"/>
  <c r="O535" i="11" s="1"/>
  <c r="Q534" i="11"/>
  <c r="P534" i="11" s="1"/>
  <c r="O534" i="11" s="1"/>
  <c r="Q533" i="11"/>
  <c r="P533" i="11" s="1"/>
  <c r="O533" i="11" s="1"/>
  <c r="Q529" i="11"/>
  <c r="P529" i="11" s="1"/>
  <c r="O529" i="11" s="1"/>
  <c r="Q528" i="11"/>
  <c r="P528" i="11" s="1"/>
  <c r="O528" i="11" s="1"/>
  <c r="Q1637" i="11"/>
  <c r="P1637" i="11" s="1"/>
  <c r="O1637" i="11" s="1"/>
  <c r="Q1636" i="11"/>
  <c r="P1636" i="11" s="1"/>
  <c r="Q527" i="11"/>
  <c r="P527" i="11" s="1"/>
  <c r="O527" i="11" s="1"/>
  <c r="Q1635" i="11"/>
  <c r="P1635" i="11" s="1"/>
  <c r="O1635" i="11" s="1"/>
  <c r="Q1634" i="11"/>
  <c r="P1634" i="11" s="1"/>
  <c r="O1634" i="11" s="1"/>
  <c r="Q1633" i="11"/>
  <c r="P1633" i="11" s="1"/>
  <c r="Q526" i="11"/>
  <c r="P526" i="11" s="1"/>
  <c r="Q525" i="11"/>
  <c r="P525" i="11" s="1"/>
  <c r="O525" i="11" s="1"/>
  <c r="Q524" i="11"/>
  <c r="P524" i="11" s="1"/>
  <c r="O524" i="11" s="1"/>
  <c r="Q523" i="11"/>
  <c r="P523" i="11" s="1"/>
  <c r="O523" i="11" s="1"/>
  <c r="Q1632" i="11"/>
  <c r="P1632" i="11" s="1"/>
  <c r="O1632" i="11" s="1"/>
  <c r="Q1631" i="11"/>
  <c r="P1631" i="11" s="1"/>
  <c r="O1631" i="11" s="1"/>
  <c r="Q1629" i="11"/>
  <c r="P1629" i="11" s="1"/>
  <c r="O1629" i="11" s="1"/>
  <c r="Q522" i="11"/>
  <c r="P522" i="11" s="1"/>
  <c r="O522" i="11" s="1"/>
  <c r="Q1628" i="11"/>
  <c r="P1628" i="11" s="1"/>
  <c r="O1628" i="11" s="1"/>
  <c r="Q1627" i="11"/>
  <c r="P1627" i="11" s="1"/>
  <c r="O1627" i="11" s="1"/>
  <c r="Q1626" i="11"/>
  <c r="P1626" i="11" s="1"/>
  <c r="O1626" i="11" s="1"/>
  <c r="Q1619" i="11"/>
  <c r="P1619" i="11" s="1"/>
  <c r="O1619" i="11" s="1"/>
  <c r="Q1617" i="11"/>
  <c r="P1617" i="11" s="1"/>
  <c r="O1617" i="11" s="1"/>
  <c r="Q520" i="11"/>
  <c r="P520" i="11" s="1"/>
  <c r="O520" i="11" s="1"/>
  <c r="Q1616" i="11"/>
  <c r="P1616" i="11" s="1"/>
  <c r="O1616" i="11" s="1"/>
  <c r="Q1615" i="11"/>
  <c r="P1615" i="11" s="1"/>
  <c r="O1615" i="11" s="1"/>
  <c r="Q1611" i="11"/>
  <c r="P1611" i="11" s="1"/>
  <c r="O1611" i="11" s="1"/>
  <c r="Q1609" i="11"/>
  <c r="P1609" i="11" s="1"/>
  <c r="O1609" i="11" s="1"/>
  <c r="Q1608" i="11"/>
  <c r="P1608" i="11" s="1"/>
  <c r="O1608" i="11" s="1"/>
  <c r="Q1602" i="11"/>
  <c r="P1602" i="11" s="1"/>
  <c r="O1602" i="11" s="1"/>
  <c r="Q518" i="11"/>
  <c r="P518" i="11" s="1"/>
  <c r="O518" i="11" s="1"/>
  <c r="Q1597" i="11"/>
  <c r="P1597" i="11" s="1"/>
  <c r="O1597" i="11" s="1"/>
  <c r="Q517" i="11"/>
  <c r="P517" i="11" s="1"/>
  <c r="O517" i="11" s="1"/>
  <c r="Q1594" i="11"/>
  <c r="P1594" i="11" s="1"/>
  <c r="O1594" i="11" s="1"/>
  <c r="Q516" i="11"/>
  <c r="P516" i="11" s="1"/>
  <c r="O516" i="11" s="1"/>
  <c r="Q1590" i="11"/>
  <c r="P1590" i="11" s="1"/>
  <c r="Q515" i="11"/>
  <c r="P515" i="11" s="1"/>
  <c r="O515" i="11" s="1"/>
  <c r="Q1588" i="11"/>
  <c r="P1588" i="11" s="1"/>
  <c r="O1588" i="11" s="1"/>
  <c r="Q1587" i="11"/>
  <c r="P1587" i="11" s="1"/>
  <c r="O1587" i="11" s="1"/>
  <c r="Q514" i="11"/>
  <c r="P514" i="11" s="1"/>
  <c r="O514" i="11" s="1"/>
  <c r="Q513" i="11"/>
  <c r="P513" i="11" s="1"/>
  <c r="O513" i="11" s="1"/>
  <c r="Q1581" i="11"/>
  <c r="P1581" i="11" s="1"/>
  <c r="O1581" i="11" s="1"/>
  <c r="Q512" i="11"/>
  <c r="P512" i="11" s="1"/>
  <c r="O512" i="11" s="1"/>
  <c r="Q511" i="11"/>
  <c r="P511" i="11" s="1"/>
  <c r="O511" i="11" s="1"/>
  <c r="Q510" i="11"/>
  <c r="P510" i="11" s="1"/>
  <c r="O510" i="11" s="1"/>
  <c r="Q1579" i="11"/>
  <c r="P1579" i="11" s="1"/>
  <c r="O1579" i="11" s="1"/>
  <c r="Q509" i="11"/>
  <c r="P509" i="11" s="1"/>
  <c r="O509" i="11" s="1"/>
  <c r="Q1577" i="11"/>
  <c r="P1577" i="11" s="1"/>
  <c r="O1577" i="11" s="1"/>
  <c r="Q1576" i="11"/>
  <c r="P1576" i="11" s="1"/>
  <c r="O1576" i="11" s="1"/>
  <c r="Q1574" i="11"/>
  <c r="P1574" i="11" s="1"/>
  <c r="O1574" i="11" s="1"/>
  <c r="Q1571" i="11"/>
  <c r="P1571" i="11" s="1"/>
  <c r="O1571" i="11" s="1"/>
  <c r="Q1568" i="11"/>
  <c r="P1568" i="11" s="1"/>
  <c r="O1568" i="11" s="1"/>
  <c r="Q1567" i="11"/>
  <c r="P1567" i="11" s="1"/>
  <c r="O1567" i="11" s="1"/>
  <c r="Q1565" i="11"/>
  <c r="P1565" i="11" s="1"/>
  <c r="O1565" i="11" s="1"/>
  <c r="Q1564" i="11"/>
  <c r="P1564" i="11" s="1"/>
  <c r="O1564" i="11" s="1"/>
  <c r="Q1561" i="11"/>
  <c r="P1561" i="11" s="1"/>
  <c r="O1561" i="11" s="1"/>
  <c r="Q1560" i="11"/>
  <c r="P1560" i="11" s="1"/>
  <c r="O1560" i="11" s="1"/>
  <c r="Q1558" i="11"/>
  <c r="P1558" i="11" s="1"/>
  <c r="O1558" i="11" s="1"/>
  <c r="Q1556" i="11"/>
  <c r="P1556" i="11" s="1"/>
  <c r="O1556" i="11" s="1"/>
  <c r="Q1555" i="11"/>
  <c r="P1555" i="11" s="1"/>
  <c r="O1555" i="11" s="1"/>
  <c r="Q1552" i="11"/>
  <c r="P1552" i="11" s="1"/>
  <c r="O1552" i="11" s="1"/>
  <c r="Q1551" i="11"/>
  <c r="P1551" i="11" s="1"/>
  <c r="O1551" i="11" s="1"/>
  <c r="Q1550" i="11"/>
  <c r="P1550" i="11" s="1"/>
  <c r="O1550" i="11" s="1"/>
  <c r="Q1549" i="11"/>
  <c r="P1549" i="11" s="1"/>
  <c r="O1549" i="11" s="1"/>
  <c r="Q1546" i="11"/>
  <c r="P1546" i="11" s="1"/>
  <c r="O1546" i="11" s="1"/>
  <c r="Q1544" i="11"/>
  <c r="P1544" i="11" s="1"/>
  <c r="O1544" i="11" s="1"/>
  <c r="Q1543" i="11"/>
  <c r="P1543" i="11" s="1"/>
  <c r="O1543" i="11" s="1"/>
  <c r="Q507" i="11"/>
  <c r="P507" i="11" s="1"/>
  <c r="O507" i="11" s="1"/>
  <c r="Q1534" i="11"/>
  <c r="P1534" i="11" s="1"/>
  <c r="O1534" i="11" s="1"/>
  <c r="Q1533" i="11"/>
  <c r="P1533" i="11" s="1"/>
  <c r="O1533" i="11" s="1"/>
  <c r="Q1530" i="11"/>
  <c r="P1530" i="11" s="1"/>
  <c r="O1530" i="11" s="1"/>
  <c r="Q1529" i="11"/>
  <c r="P1529" i="11" s="1"/>
  <c r="O1529" i="11" s="1"/>
  <c r="Q506" i="11"/>
  <c r="P506" i="11" s="1"/>
  <c r="O506" i="11" s="1"/>
  <c r="Q1528" i="11"/>
  <c r="P1528" i="11" s="1"/>
  <c r="O1528" i="11" s="1"/>
  <c r="Q1527" i="11"/>
  <c r="P1527" i="11" s="1"/>
  <c r="O1527" i="11" s="1"/>
  <c r="Q1523" i="11"/>
  <c r="P1523" i="11" s="1"/>
  <c r="O1523" i="11" s="1"/>
  <c r="Q1521" i="11"/>
  <c r="P1521" i="11" s="1"/>
  <c r="O1521" i="11" s="1"/>
  <c r="Q1520" i="11"/>
  <c r="P1520" i="11" s="1"/>
  <c r="O1520" i="11" s="1"/>
  <c r="Q505" i="11"/>
  <c r="P505" i="11" s="1"/>
  <c r="O505" i="11" s="1"/>
  <c r="Q1519" i="11"/>
  <c r="P1519" i="11" s="1"/>
  <c r="O1519" i="11" s="1"/>
  <c r="Q1518" i="11"/>
  <c r="P1518" i="11" s="1"/>
  <c r="O1518" i="11" s="1"/>
  <c r="Q1514" i="11"/>
  <c r="P1514" i="11" s="1"/>
  <c r="O1514" i="11" s="1"/>
  <c r="Q504" i="11"/>
  <c r="P504" i="11" s="1"/>
  <c r="O504" i="11" s="1"/>
  <c r="Q503" i="11"/>
  <c r="P503" i="11" s="1"/>
  <c r="O503" i="11" s="1"/>
  <c r="Q502" i="11"/>
  <c r="P502" i="11" s="1"/>
  <c r="O502" i="11" s="1"/>
  <c r="Q501" i="11"/>
  <c r="P501" i="11" s="1"/>
  <c r="O501" i="11" s="1"/>
  <c r="Q1511" i="11"/>
  <c r="P1511" i="11" s="1"/>
  <c r="O1511" i="11" s="1"/>
  <c r="Q1510" i="11"/>
  <c r="P1510" i="11" s="1"/>
  <c r="O1510" i="11" s="1"/>
  <c r="Q1507" i="11"/>
  <c r="P1507" i="11" s="1"/>
  <c r="O1507" i="11" s="1"/>
  <c r="Q1505" i="11"/>
  <c r="P1505" i="11" s="1"/>
  <c r="O1505" i="11" s="1"/>
  <c r="Q1503" i="11"/>
  <c r="P1503" i="11" s="1"/>
  <c r="O1503" i="11" s="1"/>
  <c r="Q1502" i="11"/>
  <c r="P1502" i="11" s="1"/>
  <c r="O1502" i="11" s="1"/>
  <c r="Q1501" i="11"/>
  <c r="P1501" i="11" s="1"/>
  <c r="O1501" i="11" s="1"/>
  <c r="Q1500" i="11"/>
  <c r="P1500" i="11" s="1"/>
  <c r="O1500" i="11" s="1"/>
  <c r="Q1499" i="11"/>
  <c r="P1499" i="11" s="1"/>
  <c r="O1499" i="11" s="1"/>
  <c r="Q1498" i="11"/>
  <c r="P1498" i="11" s="1"/>
  <c r="O1498" i="11" s="1"/>
  <c r="Q1497" i="11"/>
  <c r="P1497" i="11" s="1"/>
  <c r="O1497" i="11" s="1"/>
  <c r="Q500" i="11"/>
  <c r="P500" i="11" s="1"/>
  <c r="O500" i="11" s="1"/>
  <c r="Q1496" i="11"/>
  <c r="P1496" i="11" s="1"/>
  <c r="O1496" i="11" s="1"/>
  <c r="Q1494" i="11"/>
  <c r="P1494" i="11" s="1"/>
  <c r="O1494" i="11" s="1"/>
  <c r="Q1493" i="11"/>
  <c r="P1493" i="11" s="1"/>
  <c r="O1493" i="11" s="1"/>
  <c r="Q1492" i="11"/>
  <c r="P1492" i="11" s="1"/>
  <c r="O1492" i="11" s="1"/>
  <c r="Q1491" i="11"/>
  <c r="P1491" i="11" s="1"/>
  <c r="O1491" i="11" s="1"/>
  <c r="Q1490" i="11"/>
  <c r="P1490" i="11" s="1"/>
  <c r="O1490" i="11" s="1"/>
  <c r="Q1489" i="11"/>
  <c r="P1489" i="11" s="1"/>
  <c r="O1489" i="11" s="1"/>
  <c r="Q1488" i="11"/>
  <c r="P1488" i="11" s="1"/>
  <c r="O1488" i="11" s="1"/>
  <c r="Q1487" i="11"/>
  <c r="P1487" i="11" s="1"/>
  <c r="O1487" i="11" s="1"/>
  <c r="Q1486" i="11"/>
  <c r="P1486" i="11" s="1"/>
  <c r="O1486" i="11" s="1"/>
  <c r="Q1484" i="11"/>
  <c r="P1484" i="11" s="1"/>
  <c r="O1484" i="11" s="1"/>
  <c r="Q1483" i="11"/>
  <c r="P1483" i="11" s="1"/>
  <c r="O1483" i="11" s="1"/>
  <c r="Q1478" i="11"/>
  <c r="P1478" i="11" s="1"/>
  <c r="O1478" i="11" s="1"/>
  <c r="Q1477" i="11"/>
  <c r="P1477" i="11" s="1"/>
  <c r="O1477" i="11" s="1"/>
  <c r="Q1476" i="11"/>
  <c r="P1476" i="11" s="1"/>
  <c r="O1476" i="11" s="1"/>
  <c r="Q1475" i="11"/>
  <c r="P1475" i="11" s="1"/>
  <c r="O1475" i="11" s="1"/>
  <c r="Q1474" i="11"/>
  <c r="P1474" i="11" s="1"/>
  <c r="O1474" i="11" s="1"/>
  <c r="Q1473" i="11"/>
  <c r="P1473" i="11" s="1"/>
  <c r="O1473" i="11" s="1"/>
  <c r="Q1472" i="11"/>
  <c r="P1472" i="11" s="1"/>
  <c r="O1472" i="11" s="1"/>
  <c r="Q1471" i="11"/>
  <c r="P1471" i="11" s="1"/>
  <c r="O1471" i="11" s="1"/>
  <c r="Q1470" i="11"/>
  <c r="P1470" i="11" s="1"/>
  <c r="O1470" i="11" s="1"/>
  <c r="Q1469" i="11"/>
  <c r="P1469" i="11" s="1"/>
  <c r="O1469" i="11" s="1"/>
  <c r="Q1468" i="11"/>
  <c r="P1468" i="11" s="1"/>
  <c r="O1468" i="11" s="1"/>
  <c r="Q499" i="11"/>
  <c r="P499" i="11" s="1"/>
  <c r="Q498" i="11"/>
  <c r="P498" i="11" s="1"/>
  <c r="O498" i="11" s="1"/>
  <c r="Q497" i="11"/>
  <c r="P497" i="11" s="1"/>
  <c r="Q1467" i="11"/>
  <c r="P1467" i="11" s="1"/>
  <c r="O1467" i="11" s="1"/>
  <c r="Q496" i="11"/>
  <c r="P496" i="11" s="1"/>
  <c r="O496" i="11" s="1"/>
  <c r="Q495" i="11"/>
  <c r="P495" i="11" s="1"/>
  <c r="Q1466" i="11"/>
  <c r="P1466" i="11" s="1"/>
  <c r="O1466" i="11" s="1"/>
  <c r="Q494" i="11"/>
  <c r="P494" i="11" s="1"/>
  <c r="O494" i="11" s="1"/>
  <c r="Q1463" i="11"/>
  <c r="P1463" i="11" s="1"/>
  <c r="O1463" i="11" s="1"/>
  <c r="Q1462" i="11"/>
  <c r="P1462" i="11" s="1"/>
  <c r="O1462" i="11" s="1"/>
  <c r="Q1459" i="11"/>
  <c r="P1459" i="11" s="1"/>
  <c r="O1459" i="11" s="1"/>
  <c r="Q1458" i="11"/>
  <c r="P1458" i="11" s="1"/>
  <c r="O1458" i="11" s="1"/>
  <c r="Q1456" i="11"/>
  <c r="P1456" i="11" s="1"/>
  <c r="O1456" i="11" s="1"/>
  <c r="Q1455" i="11"/>
  <c r="P1455" i="11" s="1"/>
  <c r="O1455" i="11" s="1"/>
  <c r="Q1454" i="11"/>
  <c r="P1454" i="11" s="1"/>
  <c r="O1454" i="11" s="1"/>
  <c r="Q1453" i="11"/>
  <c r="P1453" i="11" s="1"/>
  <c r="O1453" i="11" s="1"/>
  <c r="Q481" i="11"/>
  <c r="P481" i="11" s="1"/>
  <c r="O481" i="11" s="1"/>
  <c r="Q482" i="11"/>
  <c r="P482" i="11" s="1"/>
  <c r="O482" i="11" s="1"/>
  <c r="Q1450" i="11"/>
  <c r="P1450" i="11" s="1"/>
  <c r="O1450" i="11" s="1"/>
  <c r="Q1449" i="11"/>
  <c r="P1449" i="11" s="1"/>
  <c r="O1449" i="11" s="1"/>
  <c r="Q479" i="11"/>
  <c r="P479" i="11" s="1"/>
  <c r="O479" i="11" s="1"/>
  <c r="Q480" i="11"/>
  <c r="P480" i="11" s="1"/>
  <c r="O480" i="11" s="1"/>
  <c r="Q1448" i="11"/>
  <c r="P1448" i="11" s="1"/>
  <c r="O1448" i="11" s="1"/>
  <c r="Q1447" i="11"/>
  <c r="P1447" i="11" s="1"/>
  <c r="O1447" i="11" s="1"/>
  <c r="Q1443" i="11"/>
  <c r="P1443" i="11" s="1"/>
  <c r="O1443" i="11" s="1"/>
  <c r="Q1441" i="11"/>
  <c r="P1441" i="11" s="1"/>
  <c r="O1441" i="11" s="1"/>
  <c r="Q1438" i="11"/>
  <c r="P1438" i="11" s="1"/>
  <c r="O1438" i="11" s="1"/>
  <c r="Q1436" i="11"/>
  <c r="P1436" i="11" s="1"/>
  <c r="O1436" i="11" s="1"/>
  <c r="Q1435" i="11"/>
  <c r="P1435" i="11" s="1"/>
  <c r="O1435" i="11" s="1"/>
  <c r="Q1433" i="11"/>
  <c r="P1433" i="11" s="1"/>
  <c r="O1433" i="11" s="1"/>
  <c r="Q1431" i="11"/>
  <c r="P1431" i="11" s="1"/>
  <c r="O1431" i="11" s="1"/>
  <c r="Q1427" i="11"/>
  <c r="P1427" i="11" s="1"/>
  <c r="O1427" i="11" s="1"/>
  <c r="Q1424" i="11"/>
  <c r="P1424" i="11" s="1"/>
  <c r="O1424" i="11" s="1"/>
  <c r="Q1423" i="11"/>
  <c r="P1423" i="11" s="1"/>
  <c r="O1423" i="11" s="1"/>
  <c r="Q1421" i="11"/>
  <c r="P1421" i="11" s="1"/>
  <c r="O1421" i="11" s="1"/>
  <c r="Q1414" i="11"/>
  <c r="P1414" i="11" s="1"/>
  <c r="O1414" i="11" s="1"/>
  <c r="Q1411" i="11"/>
  <c r="P1411" i="11" s="1"/>
  <c r="O1411" i="11" s="1"/>
  <c r="Q1405" i="11"/>
  <c r="P1405" i="11" s="1"/>
  <c r="O1405" i="11" s="1"/>
  <c r="Q477" i="11"/>
  <c r="P477" i="11" s="1"/>
  <c r="O477" i="11" s="1"/>
  <c r="Q1402" i="11"/>
  <c r="P1402" i="11" s="1"/>
  <c r="O1402" i="11" s="1"/>
  <c r="Q476" i="11"/>
  <c r="P476" i="11" s="1"/>
  <c r="O476" i="11" s="1"/>
  <c r="Q1400" i="11"/>
  <c r="P1400" i="11" s="1"/>
  <c r="O1400" i="11" s="1"/>
  <c r="Q475" i="11"/>
  <c r="P475" i="11" s="1"/>
  <c r="O475" i="11" s="1"/>
  <c r="Q1398" i="11"/>
  <c r="P1398" i="11" s="1"/>
  <c r="O1398" i="11" s="1"/>
  <c r="Q1397" i="11"/>
  <c r="P1397" i="11" s="1"/>
  <c r="O1397" i="11" s="1"/>
  <c r="Q474" i="11"/>
  <c r="P474" i="11" s="1"/>
  <c r="O474" i="11" s="1"/>
  <c r="Q473" i="11"/>
  <c r="P473" i="11" s="1"/>
  <c r="O473" i="11" s="1"/>
  <c r="Q1396" i="11"/>
  <c r="P1396" i="11" s="1"/>
  <c r="O1396" i="11" s="1"/>
  <c r="Q1393" i="11"/>
  <c r="P1393" i="11" s="1"/>
  <c r="O1393" i="11" s="1"/>
  <c r="Q1392" i="11"/>
  <c r="P1392" i="11" s="1"/>
  <c r="O1392" i="11" s="1"/>
  <c r="Q1391" i="11"/>
  <c r="P1391" i="11" s="1"/>
  <c r="O1391" i="11" s="1"/>
  <c r="Q472" i="11"/>
  <c r="P472" i="11" s="1"/>
  <c r="O472" i="11" s="1"/>
  <c r="Q1389" i="11"/>
  <c r="P1389" i="11" s="1"/>
  <c r="O1389" i="11" s="1"/>
  <c r="Q471" i="11"/>
  <c r="P471" i="11" s="1"/>
  <c r="O471" i="11" s="1"/>
  <c r="Q1388" i="11"/>
  <c r="P1388" i="11" s="1"/>
  <c r="O1388" i="11" s="1"/>
  <c r="Q470" i="11"/>
  <c r="P470" i="11" s="1"/>
  <c r="O470" i="11" s="1"/>
  <c r="Q1387" i="11"/>
  <c r="P1387" i="11" s="1"/>
  <c r="O1387" i="11" s="1"/>
  <c r="Q1385" i="11"/>
  <c r="P1385" i="11" s="1"/>
  <c r="O1385" i="11" s="1"/>
  <c r="Q1382" i="11"/>
  <c r="P1382" i="11" s="1"/>
  <c r="O1382" i="11" s="1"/>
  <c r="Q1381" i="11"/>
  <c r="P1381" i="11" s="1"/>
  <c r="O1381" i="11" s="1"/>
  <c r="Q1380" i="11"/>
  <c r="P1380" i="11" s="1"/>
  <c r="O1380" i="11" s="1"/>
  <c r="Q1379" i="11"/>
  <c r="P1379" i="11" s="1"/>
  <c r="O1379" i="11" s="1"/>
  <c r="Q1377" i="11"/>
  <c r="P1377" i="11" s="1"/>
  <c r="O1377" i="11" s="1"/>
  <c r="Q1376" i="11"/>
  <c r="P1376" i="11" s="1"/>
  <c r="O1376" i="11" s="1"/>
  <c r="Q1375" i="11"/>
  <c r="P1375" i="11" s="1"/>
  <c r="O1375" i="11" s="1"/>
  <c r="Q469" i="11"/>
  <c r="P469" i="11" s="1"/>
  <c r="O469" i="11" s="1"/>
  <c r="Q1374" i="11"/>
  <c r="P1374" i="11" s="1"/>
  <c r="O1374" i="11" s="1"/>
  <c r="Q1372" i="11"/>
  <c r="P1372" i="11" s="1"/>
  <c r="O1372" i="11" s="1"/>
  <c r="Q468" i="11"/>
  <c r="P468" i="11" s="1"/>
  <c r="O468" i="11" s="1"/>
  <c r="Q1370" i="11"/>
  <c r="P1370" i="11" s="1"/>
  <c r="O1370" i="11" s="1"/>
  <c r="Q1371" i="11"/>
  <c r="P1371" i="11" s="1"/>
  <c r="O1371" i="11" s="1"/>
  <c r="Q1369" i="11"/>
  <c r="P1369" i="11" s="1"/>
  <c r="O1369" i="11" s="1"/>
  <c r="Q1368" i="11"/>
  <c r="P1368" i="11" s="1"/>
  <c r="O1368" i="11" s="1"/>
  <c r="Q1366" i="11"/>
  <c r="P1366" i="11" s="1"/>
  <c r="O1366" i="11" s="1"/>
  <c r="Q1365" i="11"/>
  <c r="P1365" i="11" s="1"/>
  <c r="Q1363" i="11"/>
  <c r="P1363" i="11" s="1"/>
  <c r="O1363" i="11" s="1"/>
  <c r="Q1362" i="11"/>
  <c r="P1362" i="11" s="1"/>
  <c r="O1362" i="11" s="1"/>
  <c r="Q1361" i="11"/>
  <c r="P1361" i="11" s="1"/>
  <c r="O1361" i="11" s="1"/>
  <c r="Q1360" i="11"/>
  <c r="P1360" i="11" s="1"/>
  <c r="Q1357" i="11"/>
  <c r="P1357" i="11" s="1"/>
  <c r="O1357" i="11" s="1"/>
  <c r="Q1356" i="11"/>
  <c r="P1356" i="11" s="1"/>
  <c r="O1356" i="11" s="1"/>
  <c r="Q1355" i="11"/>
  <c r="P1355" i="11" s="1"/>
  <c r="O1355" i="11" s="1"/>
  <c r="Q1354" i="11"/>
  <c r="P1354" i="11" s="1"/>
  <c r="O1354" i="11" s="1"/>
  <c r="Q1353" i="11"/>
  <c r="P1353" i="11" s="1"/>
  <c r="O1353" i="11" s="1"/>
  <c r="Q1352" i="11"/>
  <c r="P1352" i="11" s="1"/>
  <c r="O1352" i="11" s="1"/>
  <c r="Q1351" i="11"/>
  <c r="P1351" i="11" s="1"/>
  <c r="O1351" i="11" s="1"/>
  <c r="Q467" i="11"/>
  <c r="P467" i="11" s="1"/>
  <c r="O467" i="11" s="1"/>
  <c r="Q1349" i="11"/>
  <c r="P1349" i="11" s="1"/>
  <c r="O1349" i="11" s="1"/>
  <c r="Q466" i="11"/>
  <c r="P466" i="11" s="1"/>
  <c r="O466" i="11" s="1"/>
  <c r="Q465" i="11"/>
  <c r="P465" i="11" s="1"/>
  <c r="O465" i="11" s="1"/>
  <c r="Q464" i="11"/>
  <c r="P464" i="11" s="1"/>
  <c r="O464" i="11" s="1"/>
  <c r="Q463" i="11"/>
  <c r="P463" i="11" s="1"/>
  <c r="O463" i="11" s="1"/>
  <c r="Q462" i="11"/>
  <c r="P462" i="11" s="1"/>
  <c r="O462" i="11" s="1"/>
  <c r="Q461" i="11"/>
  <c r="P461" i="11" s="1"/>
  <c r="O461" i="11" s="1"/>
  <c r="Q1336" i="11"/>
  <c r="P1336" i="11" s="1"/>
  <c r="O1336" i="11" s="1"/>
  <c r="Q460" i="11"/>
  <c r="P460" i="11" s="1"/>
  <c r="O460" i="11" s="1"/>
  <c r="Q1333" i="11"/>
  <c r="P1333" i="11" s="1"/>
  <c r="O1333" i="11" s="1"/>
  <c r="Q458" i="11"/>
  <c r="P458" i="11" s="1"/>
  <c r="O458" i="11" s="1"/>
  <c r="Q1330" i="11"/>
  <c r="P1330" i="11" s="1"/>
  <c r="O1330" i="11" s="1"/>
  <c r="Q1328" i="11"/>
  <c r="P1328" i="11" s="1"/>
  <c r="O1328" i="11" s="1"/>
  <c r="Q456" i="11"/>
  <c r="P456" i="11" s="1"/>
  <c r="O456" i="11" s="1"/>
  <c r="Q455" i="11"/>
  <c r="P455" i="11" s="1"/>
  <c r="O455" i="11" s="1"/>
  <c r="Q454" i="11"/>
  <c r="P454" i="11" s="1"/>
  <c r="O454" i="11" s="1"/>
  <c r="Q1324" i="11"/>
  <c r="P1324" i="11" s="1"/>
  <c r="O1324" i="11" s="1"/>
  <c r="Q453" i="11"/>
  <c r="P453" i="11" s="1"/>
  <c r="O453" i="11" s="1"/>
  <c r="Q445" i="11"/>
  <c r="P445" i="11" s="1"/>
  <c r="O445" i="11" s="1"/>
  <c r="Q446" i="11"/>
  <c r="P446" i="11" s="1"/>
  <c r="O446" i="11" s="1"/>
  <c r="Q447" i="11"/>
  <c r="P447" i="11" s="1"/>
  <c r="O447" i="11" s="1"/>
  <c r="Q448" i="11"/>
  <c r="P448" i="11" s="1"/>
  <c r="O448" i="11" s="1"/>
  <c r="Q449" i="11"/>
  <c r="P449" i="11" s="1"/>
  <c r="O449" i="11" s="1"/>
  <c r="Q1320" i="11"/>
  <c r="P1320" i="11" s="1"/>
  <c r="Q1321" i="11"/>
  <c r="P1321" i="11" s="1"/>
  <c r="O1321" i="11" s="1"/>
  <c r="Q450" i="11"/>
  <c r="P450" i="11" s="1"/>
  <c r="O450" i="11" s="1"/>
  <c r="Q451" i="11"/>
  <c r="P451" i="11" s="1"/>
  <c r="O451" i="11" s="1"/>
  <c r="Q452" i="11"/>
  <c r="P452" i="11" s="1"/>
  <c r="O452" i="11" s="1"/>
  <c r="Q1322" i="11"/>
  <c r="P1322" i="11" s="1"/>
  <c r="O1322" i="11" s="1"/>
  <c r="Q1319" i="11"/>
  <c r="P1319" i="11" s="1"/>
  <c r="O1319" i="11" s="1"/>
  <c r="Q1317" i="11"/>
  <c r="P1317" i="11" s="1"/>
  <c r="O1317" i="11" s="1"/>
  <c r="Q444" i="11"/>
  <c r="P444" i="11" s="1"/>
  <c r="O444" i="11" s="1"/>
  <c r="Q443" i="11"/>
  <c r="P443" i="11" s="1"/>
  <c r="O443" i="11" s="1"/>
  <c r="Q442" i="11"/>
  <c r="P442" i="11" s="1"/>
  <c r="O442" i="11" s="1"/>
  <c r="Q441" i="11"/>
  <c r="P441" i="11" s="1"/>
  <c r="O441" i="11" s="1"/>
  <c r="Q1314" i="11"/>
  <c r="P1314" i="11" s="1"/>
  <c r="O1314" i="11" s="1"/>
  <c r="Q440" i="11"/>
  <c r="P440" i="11" s="1"/>
  <c r="O440" i="11" s="1"/>
  <c r="Q1312" i="11"/>
  <c r="P1312" i="11" s="1"/>
  <c r="O1312" i="11" s="1"/>
  <c r="Q438" i="11"/>
  <c r="P438" i="11" s="1"/>
  <c r="O438" i="11" s="1"/>
  <c r="Q1311" i="11"/>
  <c r="P1311" i="11" s="1"/>
  <c r="O1311" i="11" s="1"/>
  <c r="Q1310" i="11"/>
  <c r="P1310" i="11" s="1"/>
  <c r="O1310" i="11" s="1"/>
  <c r="Q1309" i="11"/>
  <c r="P1309" i="11" s="1"/>
  <c r="O1309" i="11" s="1"/>
  <c r="Q437" i="11"/>
  <c r="P437" i="11" s="1"/>
  <c r="O437" i="11" s="1"/>
  <c r="Q436" i="11"/>
  <c r="P436" i="11" s="1"/>
  <c r="O436" i="11" s="1"/>
  <c r="Q435" i="11"/>
  <c r="P435" i="11" s="1"/>
  <c r="O435" i="11" s="1"/>
  <c r="Q434" i="11"/>
  <c r="P434" i="11" s="1"/>
  <c r="O434" i="11" s="1"/>
  <c r="Q431" i="11"/>
  <c r="P431" i="11" s="1"/>
  <c r="Q430" i="11"/>
  <c r="P430" i="11" s="1"/>
  <c r="O430" i="11" s="1"/>
  <c r="Q1307" i="11"/>
  <c r="P1307" i="11" s="1"/>
  <c r="O1307" i="11" s="1"/>
  <c r="Q429" i="11"/>
  <c r="P429" i="11" s="1"/>
  <c r="O429" i="11" s="1"/>
  <c r="Q428" i="11"/>
  <c r="P428" i="11" s="1"/>
  <c r="O428" i="11" s="1"/>
  <c r="Q427" i="11"/>
  <c r="P427" i="11" s="1"/>
  <c r="O427" i="11" s="1"/>
  <c r="Q426" i="11"/>
  <c r="P426" i="11" s="1"/>
  <c r="O426" i="11" s="1"/>
  <c r="Q1305" i="11"/>
  <c r="P1305" i="11" s="1"/>
  <c r="O1305" i="11" s="1"/>
  <c r="Q1303" i="11"/>
  <c r="P1303" i="11" s="1"/>
  <c r="O1303" i="11" s="1"/>
  <c r="Q1301" i="11"/>
  <c r="P1301" i="11" s="1"/>
  <c r="O1301" i="11" s="1"/>
  <c r="Q1296" i="11"/>
  <c r="P1296" i="11" s="1"/>
  <c r="O1296" i="11" s="1"/>
  <c r="Q1295" i="11"/>
  <c r="P1295" i="11" s="1"/>
  <c r="O1295" i="11" s="1"/>
  <c r="Q1290" i="11"/>
  <c r="P1290" i="11" s="1"/>
  <c r="O1290" i="11" s="1"/>
  <c r="Q1287" i="11"/>
  <c r="P1287" i="11" s="1"/>
  <c r="O1287" i="11" s="1"/>
  <c r="Q1286" i="11"/>
  <c r="P1286" i="11" s="1"/>
  <c r="O1286" i="11" s="1"/>
  <c r="Q1284" i="11"/>
  <c r="P1284" i="11" s="1"/>
  <c r="O1284" i="11" s="1"/>
  <c r="Q1283" i="11"/>
  <c r="P1283" i="11" s="1"/>
  <c r="O1283" i="11" s="1"/>
  <c r="Q1282" i="11"/>
  <c r="P1282" i="11" s="1"/>
  <c r="O1282" i="11" s="1"/>
  <c r="Q423" i="11"/>
  <c r="P423" i="11" s="1"/>
  <c r="O423" i="11" s="1"/>
  <c r="Q422" i="11"/>
  <c r="P422" i="11" s="1"/>
  <c r="O422" i="11" s="1"/>
  <c r="Q1279" i="11"/>
  <c r="P1279" i="11" s="1"/>
  <c r="O1279" i="11" s="1"/>
  <c r="Q421" i="11"/>
  <c r="P421" i="11" s="1"/>
  <c r="O421" i="11" s="1"/>
  <c r="Q1277" i="11"/>
  <c r="P1277" i="11" s="1"/>
  <c r="O1277" i="11" s="1"/>
  <c r="Q1276" i="11"/>
  <c r="P1276" i="11" s="1"/>
  <c r="O1276" i="11" s="1"/>
  <c r="Q420" i="11"/>
  <c r="P420" i="11" s="1"/>
  <c r="O420" i="11" s="1"/>
  <c r="Q419" i="11"/>
  <c r="P419" i="11" s="1"/>
  <c r="O419" i="11" s="1"/>
  <c r="Q1275" i="11"/>
  <c r="P1275" i="11" s="1"/>
  <c r="O1275" i="11" s="1"/>
  <c r="Q418" i="11"/>
  <c r="P418" i="11" s="1"/>
  <c r="O418" i="11" s="1"/>
  <c r="Q415" i="11"/>
  <c r="P415" i="11" s="1"/>
  <c r="O415" i="11" s="1"/>
  <c r="Q1274" i="11"/>
  <c r="P1274" i="11" s="1"/>
  <c r="O1274" i="11" s="1"/>
  <c r="Q1273" i="11"/>
  <c r="P1273" i="11" s="1"/>
  <c r="O1273" i="11" s="1"/>
  <c r="Q414" i="11"/>
  <c r="P414" i="11" s="1"/>
  <c r="O414" i="11" s="1"/>
  <c r="Q1272" i="11"/>
  <c r="P1272" i="11" s="1"/>
  <c r="O1272" i="11" s="1"/>
  <c r="Q413" i="11"/>
  <c r="P413" i="11" s="1"/>
  <c r="O413" i="11" s="1"/>
  <c r="Q1271" i="11"/>
  <c r="P1271" i="11" s="1"/>
  <c r="O1271" i="11" s="1"/>
  <c r="Q412" i="11"/>
  <c r="P412" i="11" s="1"/>
  <c r="O412" i="11" s="1"/>
  <c r="Q411" i="11"/>
  <c r="P411" i="11" s="1"/>
  <c r="O411" i="11" s="1"/>
  <c r="Q1270" i="11"/>
  <c r="P1270" i="11" s="1"/>
  <c r="O1270" i="11" s="1"/>
  <c r="Q1269" i="11"/>
  <c r="P1269" i="11" s="1"/>
  <c r="O1269" i="11" s="1"/>
  <c r="Q1268" i="11"/>
  <c r="P1268" i="11" s="1"/>
  <c r="O1268" i="11" s="1"/>
  <c r="Q410" i="11"/>
  <c r="P410" i="11" s="1"/>
  <c r="O410" i="11" s="1"/>
  <c r="Q409" i="11"/>
  <c r="P409" i="11" s="1"/>
  <c r="O409" i="11" s="1"/>
  <c r="Q408" i="11"/>
  <c r="P408" i="11" s="1"/>
  <c r="O408" i="11" s="1"/>
  <c r="Q407" i="11"/>
  <c r="P407" i="11" s="1"/>
  <c r="O407" i="11" s="1"/>
  <c r="Q406" i="11"/>
  <c r="P406" i="11" s="1"/>
  <c r="O406" i="11" s="1"/>
  <c r="Q405" i="11"/>
  <c r="P405" i="11" s="1"/>
  <c r="O405" i="11" s="1"/>
  <c r="Q1266" i="11"/>
  <c r="P1266" i="11" s="1"/>
  <c r="O1266" i="11" s="1"/>
  <c r="Q404" i="11"/>
  <c r="P404" i="11" s="1"/>
  <c r="O404" i="11" s="1"/>
  <c r="Q403" i="11"/>
  <c r="P403" i="11" s="1"/>
  <c r="O403" i="11" s="1"/>
  <c r="Q402" i="11"/>
  <c r="P402" i="11" s="1"/>
  <c r="O402" i="11" s="1"/>
  <c r="Q1264" i="11"/>
  <c r="P1264" i="11" s="1"/>
  <c r="O1264" i="11" s="1"/>
  <c r="Q1263" i="11"/>
  <c r="P1263" i="11" s="1"/>
  <c r="O1263" i="11" s="1"/>
  <c r="Q401" i="11"/>
  <c r="P401" i="11" s="1"/>
  <c r="O401" i="11" s="1"/>
  <c r="Q400" i="11"/>
  <c r="P400" i="11" s="1"/>
  <c r="O400" i="11" s="1"/>
  <c r="Q399" i="11"/>
  <c r="P399" i="11" s="1"/>
  <c r="O399" i="11" s="1"/>
  <c r="Q398" i="11"/>
  <c r="P398" i="11" s="1"/>
  <c r="O398" i="11" s="1"/>
  <c r="Q397" i="11"/>
  <c r="P397" i="11" s="1"/>
  <c r="O397" i="11" s="1"/>
  <c r="Q396" i="11"/>
  <c r="P396" i="11" s="1"/>
  <c r="O396" i="11" s="1"/>
  <c r="Q395" i="11"/>
  <c r="P395" i="11" s="1"/>
  <c r="O395" i="11" s="1"/>
  <c r="Q1260" i="11"/>
  <c r="P1260" i="11" s="1"/>
  <c r="O1260" i="11" s="1"/>
  <c r="Q394" i="11"/>
  <c r="P394" i="11" s="1"/>
  <c r="O394" i="11" s="1"/>
  <c r="Q393" i="11"/>
  <c r="P393" i="11" s="1"/>
  <c r="O393" i="11" s="1"/>
  <c r="Q392" i="11"/>
  <c r="P392" i="11" s="1"/>
  <c r="O392" i="11" s="1"/>
  <c r="Q391" i="11"/>
  <c r="P391" i="11" s="1"/>
  <c r="O391" i="11" s="1"/>
  <c r="Q389" i="11"/>
  <c r="P389" i="11" s="1"/>
  <c r="O389" i="11" s="1"/>
  <c r="Q388" i="11"/>
  <c r="P388" i="11" s="1"/>
  <c r="O388" i="11" s="1"/>
  <c r="Q387" i="11"/>
  <c r="P387" i="11" s="1"/>
  <c r="O387" i="11" s="1"/>
  <c r="Q386" i="11"/>
  <c r="P386" i="11" s="1"/>
  <c r="O386" i="11" s="1"/>
  <c r="Q384" i="11"/>
  <c r="P384" i="11" s="1"/>
  <c r="O384" i="11" s="1"/>
  <c r="Q383" i="11"/>
  <c r="P383" i="11" s="1"/>
  <c r="O383" i="11" s="1"/>
  <c r="Q382" i="11"/>
  <c r="P382" i="11" s="1"/>
  <c r="O382" i="11" s="1"/>
  <c r="Q380" i="11"/>
  <c r="P380" i="11" s="1"/>
  <c r="O380" i="11" s="1"/>
  <c r="Q379" i="11"/>
  <c r="P379" i="11" s="1"/>
  <c r="O379" i="11" s="1"/>
  <c r="Q377" i="11"/>
  <c r="P377" i="11" s="1"/>
  <c r="O377" i="11" s="1"/>
  <c r="Q376" i="11"/>
  <c r="P376" i="11" s="1"/>
  <c r="O376" i="11" s="1"/>
  <c r="Q375" i="11"/>
  <c r="P375" i="11" s="1"/>
  <c r="O375" i="11" s="1"/>
  <c r="Q373" i="11"/>
  <c r="P373" i="11" s="1"/>
  <c r="O373" i="11" s="1"/>
  <c r="Q372" i="11"/>
  <c r="P372" i="11" s="1"/>
  <c r="O372" i="11" s="1"/>
  <c r="Q371" i="11"/>
  <c r="P371" i="11" s="1"/>
  <c r="O371" i="11" s="1"/>
  <c r="Q370" i="11"/>
  <c r="P370" i="11" s="1"/>
  <c r="O370" i="11" s="1"/>
  <c r="Q369" i="11"/>
  <c r="P369" i="11" s="1"/>
  <c r="O369" i="11" s="1"/>
  <c r="Q368" i="11"/>
  <c r="P368" i="11" s="1"/>
  <c r="O368" i="11" s="1"/>
  <c r="Q367" i="11"/>
  <c r="P367" i="11" s="1"/>
  <c r="O367" i="11" s="1"/>
  <c r="Q365" i="11"/>
  <c r="P365" i="11" s="1"/>
  <c r="O365" i="11" s="1"/>
  <c r="Q364" i="11"/>
  <c r="P364" i="11" s="1"/>
  <c r="O364" i="11" s="1"/>
  <c r="Q1249" i="11"/>
  <c r="P1249" i="11" s="1"/>
  <c r="O1249" i="11" s="1"/>
  <c r="Q363" i="11"/>
  <c r="P363" i="11" s="1"/>
  <c r="O363" i="11" s="1"/>
  <c r="Q361" i="11"/>
  <c r="P361" i="11" s="1"/>
  <c r="O361" i="11" s="1"/>
  <c r="Q360" i="11"/>
  <c r="P360" i="11" s="1"/>
  <c r="O360" i="11" s="1"/>
  <c r="Q359" i="11"/>
  <c r="P359" i="11" s="1"/>
  <c r="O359" i="11" s="1"/>
  <c r="Q1247" i="11"/>
  <c r="P1247" i="11" s="1"/>
  <c r="O1247" i="11" s="1"/>
  <c r="Q358" i="11"/>
  <c r="P358" i="11" s="1"/>
  <c r="O358" i="11" s="1"/>
  <c r="Q1244" i="11"/>
  <c r="P1244" i="11" s="1"/>
  <c r="O1244" i="11" s="1"/>
  <c r="Q1237" i="11"/>
  <c r="P1237" i="11" s="1"/>
  <c r="O1237" i="11" s="1"/>
  <c r="Q352" i="11"/>
  <c r="P352" i="11" s="1"/>
  <c r="O352" i="11" s="1"/>
  <c r="Q1236" i="11"/>
  <c r="P1236" i="11" s="1"/>
  <c r="O1236" i="11" s="1"/>
  <c r="Q1235" i="11"/>
  <c r="P1235" i="11" s="1"/>
  <c r="Q1233" i="11"/>
  <c r="P1233" i="11" s="1"/>
  <c r="O1233" i="11" s="1"/>
  <c r="Q348" i="11"/>
  <c r="P348" i="11" s="1"/>
  <c r="O348" i="11" s="1"/>
  <c r="Q1232" i="11"/>
  <c r="P1232" i="11" s="1"/>
  <c r="O1232" i="11" s="1"/>
  <c r="Q347" i="11"/>
  <c r="P347" i="11" s="1"/>
  <c r="O347" i="11" s="1"/>
  <c r="Q346" i="11"/>
  <c r="P346" i="11" s="1"/>
  <c r="O346" i="11" s="1"/>
  <c r="Q1231" i="11"/>
  <c r="P1231" i="11" s="1"/>
  <c r="O1231" i="11" s="1"/>
  <c r="Q345" i="11"/>
  <c r="P345" i="11" s="1"/>
  <c r="O345" i="11" s="1"/>
  <c r="Q1229" i="11"/>
  <c r="P1229" i="11" s="1"/>
  <c r="O1229" i="11" s="1"/>
  <c r="Q344" i="11"/>
  <c r="P344" i="11" s="1"/>
  <c r="Q343" i="11"/>
  <c r="P343" i="11" s="1"/>
  <c r="O343" i="11" s="1"/>
  <c r="Q342" i="11"/>
  <c r="P342" i="11" s="1"/>
  <c r="O342" i="11" s="1"/>
  <c r="Q341" i="11"/>
  <c r="P341" i="11" s="1"/>
  <c r="Q1227" i="11"/>
  <c r="P1227" i="11" s="1"/>
  <c r="O1227" i="11" s="1"/>
  <c r="Q336" i="11"/>
  <c r="P336" i="11" s="1"/>
  <c r="O336" i="11" s="1"/>
  <c r="Q1226" i="11"/>
  <c r="P1226" i="11" s="1"/>
  <c r="O1226" i="11" s="1"/>
  <c r="Q333" i="11"/>
  <c r="P333" i="11" s="1"/>
  <c r="O333" i="11" s="1"/>
  <c r="Q1225" i="11"/>
  <c r="P1225" i="11" s="1"/>
  <c r="O1225" i="11" s="1"/>
  <c r="Q330" i="11"/>
  <c r="P330" i="11" s="1"/>
  <c r="O330" i="11" s="1"/>
  <c r="Q323" i="11"/>
  <c r="P323" i="11" s="1"/>
  <c r="O323" i="11" s="1"/>
  <c r="Q1221" i="11"/>
  <c r="P1221" i="11" s="1"/>
  <c r="O1221" i="11" s="1"/>
  <c r="Q1220" i="11"/>
  <c r="P1220" i="11" s="1"/>
  <c r="O1220" i="11" s="1"/>
  <c r="Q1219" i="11"/>
  <c r="P1219" i="11" s="1"/>
  <c r="O1219" i="11" s="1"/>
  <c r="Q1218" i="11"/>
  <c r="P1218" i="11" s="1"/>
  <c r="O1218" i="11" s="1"/>
  <c r="Q1217" i="11"/>
  <c r="P1217" i="11" s="1"/>
  <c r="O1217" i="11" s="1"/>
  <c r="Q1216" i="11"/>
  <c r="P1216" i="11" s="1"/>
  <c r="O1216" i="11" s="1"/>
  <c r="Q1215" i="11"/>
  <c r="P1215" i="11" s="1"/>
  <c r="O1215" i="11" s="1"/>
  <c r="Q1214" i="11"/>
  <c r="P1214" i="11" s="1"/>
  <c r="O1214" i="11" s="1"/>
  <c r="Q1213" i="11"/>
  <c r="P1213" i="11" s="1"/>
  <c r="O1213" i="11" s="1"/>
  <c r="Q1211" i="11"/>
  <c r="P1211" i="11" s="1"/>
  <c r="O1211" i="11" s="1"/>
  <c r="Q1210" i="11"/>
  <c r="P1210" i="11" s="1"/>
  <c r="O1210" i="11" s="1"/>
  <c r="Q1209" i="11"/>
  <c r="P1209" i="11" s="1"/>
  <c r="O1209" i="11" s="1"/>
  <c r="Q1208" i="11"/>
  <c r="P1208" i="11" s="1"/>
  <c r="O1208" i="11" s="1"/>
  <c r="Q321" i="11"/>
  <c r="P321" i="11" s="1"/>
  <c r="O321" i="11" s="1"/>
  <c r="Q1207" i="11"/>
  <c r="P1207" i="11" s="1"/>
  <c r="O1207" i="11" s="1"/>
  <c r="Q1206" i="11"/>
  <c r="P1206" i="11" s="1"/>
  <c r="O1206" i="11" s="1"/>
  <c r="Q1201" i="11"/>
  <c r="P1201" i="11" s="1"/>
  <c r="O1201" i="11" s="1"/>
  <c r="Q1197" i="11"/>
  <c r="P1197" i="11" s="1"/>
  <c r="O1197" i="11" s="1"/>
  <c r="Q1196" i="11"/>
  <c r="P1196" i="11" s="1"/>
  <c r="O1196" i="11" s="1"/>
  <c r="Q312" i="11"/>
  <c r="P312" i="11" s="1"/>
  <c r="O312" i="11" s="1"/>
  <c r="Q310" i="11"/>
  <c r="P310" i="11" s="1"/>
  <c r="O310" i="11" s="1"/>
  <c r="Q1194" i="11"/>
  <c r="P1194" i="11" s="1"/>
  <c r="O1194" i="11" s="1"/>
  <c r="Q1192" i="11"/>
  <c r="P1192" i="11" s="1"/>
  <c r="O1192" i="11" s="1"/>
  <c r="Q1191" i="11"/>
  <c r="P1191" i="11" s="1"/>
  <c r="O1191" i="11" s="1"/>
  <c r="Q1190" i="11"/>
  <c r="P1190" i="11" s="1"/>
  <c r="O1190" i="11" s="1"/>
  <c r="Q309" i="11"/>
  <c r="P309" i="11" s="1"/>
  <c r="O309" i="11" s="1"/>
  <c r="Q1189" i="11"/>
  <c r="P1189" i="11" s="1"/>
  <c r="O1189" i="11" s="1"/>
  <c r="Q304" i="11"/>
  <c r="P304" i="11" s="1"/>
  <c r="O304" i="11" s="1"/>
  <c r="Q305" i="11"/>
  <c r="P305" i="11" s="1"/>
  <c r="O305" i="11" s="1"/>
  <c r="Q306" i="11"/>
  <c r="P306" i="11" s="1"/>
  <c r="O306" i="11" s="1"/>
  <c r="Q307" i="11"/>
  <c r="P307" i="11" s="1"/>
  <c r="O307" i="11" s="1"/>
  <c r="Q308" i="11"/>
  <c r="P308" i="11" s="1"/>
  <c r="O308" i="11" s="1"/>
  <c r="Q302" i="11"/>
  <c r="P302" i="11" s="1"/>
  <c r="O302" i="11" s="1"/>
  <c r="Q303" i="11"/>
  <c r="P303" i="11" s="1"/>
  <c r="O303" i="11" s="1"/>
  <c r="Q1188" i="11"/>
  <c r="P1188" i="11" s="1"/>
  <c r="O1188" i="11" s="1"/>
  <c r="Q301" i="11"/>
  <c r="P301" i="11" s="1"/>
  <c r="O301" i="11" s="1"/>
  <c r="Q1185" i="11"/>
  <c r="P1185" i="11" s="1"/>
  <c r="O1185" i="11" s="1"/>
  <c r="Q1184" i="11"/>
  <c r="P1184" i="11" s="1"/>
  <c r="O1184" i="11" s="1"/>
  <c r="Q1183" i="11"/>
  <c r="P1183" i="11" s="1"/>
  <c r="O1183" i="11" s="1"/>
  <c r="Q1182" i="11"/>
  <c r="P1182" i="11" s="1"/>
  <c r="O1182" i="11" s="1"/>
  <c r="Q1181" i="11"/>
  <c r="P1181" i="11" s="1"/>
  <c r="O1181" i="11" s="1"/>
  <c r="Q1180" i="11"/>
  <c r="P1180" i="11" s="1"/>
  <c r="O1180" i="11" s="1"/>
  <c r="Q1179" i="11"/>
  <c r="P1179" i="11" s="1"/>
  <c r="O1179" i="11" s="1"/>
  <c r="Q1178" i="11"/>
  <c r="P1178" i="11" s="1"/>
  <c r="O1178" i="11" s="1"/>
  <c r="Q1176" i="11"/>
  <c r="P1176" i="11" s="1"/>
  <c r="O1176" i="11" s="1"/>
  <c r="Q1175" i="11"/>
  <c r="P1175" i="11" s="1"/>
  <c r="O1175" i="11" s="1"/>
  <c r="Q1174" i="11"/>
  <c r="P1174" i="11" s="1"/>
  <c r="O1174" i="11" s="1"/>
  <c r="Q1173" i="11"/>
  <c r="P1173" i="11" s="1"/>
  <c r="O1173" i="11" s="1"/>
  <c r="Q1172" i="11"/>
  <c r="P1172" i="11" s="1"/>
  <c r="O1172" i="11" s="1"/>
  <c r="Q1171" i="11"/>
  <c r="P1171" i="11" s="1"/>
  <c r="O1171" i="11" s="1"/>
  <c r="Q1170" i="11"/>
  <c r="P1170" i="11" s="1"/>
  <c r="O1170" i="11" s="1"/>
  <c r="Q1168" i="11"/>
  <c r="P1168" i="11" s="1"/>
  <c r="O1168" i="11" s="1"/>
  <c r="Q1166" i="11"/>
  <c r="P1166" i="11" s="1"/>
  <c r="O1166" i="11" s="1"/>
  <c r="Q1165" i="11"/>
  <c r="P1165" i="11" s="1"/>
  <c r="O1165" i="11" s="1"/>
  <c r="Q1164" i="11"/>
  <c r="P1164" i="11" s="1"/>
  <c r="O1164" i="11" s="1"/>
  <c r="Q1163" i="11"/>
  <c r="P1163" i="11" s="1"/>
  <c r="O1163" i="11" s="1"/>
  <c r="Q1162" i="11"/>
  <c r="P1162" i="11" s="1"/>
  <c r="O1162" i="11" s="1"/>
  <c r="Q1161" i="11"/>
  <c r="P1161" i="11" s="1"/>
  <c r="O1161" i="11" s="1"/>
  <c r="Q1159" i="11"/>
  <c r="P1159" i="11" s="1"/>
  <c r="O1159" i="11" s="1"/>
  <c r="Q1158" i="11"/>
  <c r="P1158" i="11" s="1"/>
  <c r="O1158" i="11" s="1"/>
  <c r="Q1157" i="11"/>
  <c r="P1157" i="11" s="1"/>
  <c r="O1157" i="11" s="1"/>
  <c r="Q1155" i="11"/>
  <c r="P1155" i="11" s="1"/>
  <c r="O1155" i="11" s="1"/>
  <c r="Q1154" i="11"/>
  <c r="P1154" i="11" s="1"/>
  <c r="O1154" i="11" s="1"/>
  <c r="Q299" i="11"/>
  <c r="P299" i="11" s="1"/>
  <c r="O299" i="11" s="1"/>
  <c r="Q298" i="11"/>
  <c r="P298" i="11" s="1"/>
  <c r="O298" i="11" s="1"/>
  <c r="Q297" i="11"/>
  <c r="P297" i="11" s="1"/>
  <c r="O297" i="11" s="1"/>
  <c r="Q1150" i="11"/>
  <c r="P1150" i="11" s="1"/>
  <c r="O1150" i="11" s="1"/>
  <c r="Q1149" i="11"/>
  <c r="P1149" i="11" s="1"/>
  <c r="O1149" i="11" s="1"/>
  <c r="Q296" i="11"/>
  <c r="P296" i="11" s="1"/>
  <c r="O296" i="11" s="1"/>
  <c r="Q295" i="11"/>
  <c r="P295" i="11" s="1"/>
  <c r="O295" i="11" s="1"/>
  <c r="Q294" i="11"/>
  <c r="P294" i="11" s="1"/>
  <c r="O294" i="11" s="1"/>
  <c r="Q293" i="11"/>
  <c r="P293" i="11" s="1"/>
  <c r="Q292" i="11"/>
  <c r="P292" i="11" s="1"/>
  <c r="O292" i="11" s="1"/>
  <c r="Q1147" i="11"/>
  <c r="P1147" i="11" s="1"/>
  <c r="Q291" i="11"/>
  <c r="P291" i="11" s="1"/>
  <c r="O291" i="11" s="1"/>
  <c r="Q290" i="11"/>
  <c r="P290" i="11" s="1"/>
  <c r="O290" i="11" s="1"/>
  <c r="Q289" i="11"/>
  <c r="P289" i="11" s="1"/>
  <c r="O289" i="11" s="1"/>
  <c r="Q288" i="11"/>
  <c r="P288" i="11" s="1"/>
  <c r="O288" i="11" s="1"/>
  <c r="Q287" i="11"/>
  <c r="P287" i="11" s="1"/>
  <c r="O287" i="11" s="1"/>
  <c r="Q286" i="11"/>
  <c r="P286" i="11" s="1"/>
  <c r="O286" i="11" s="1"/>
  <c r="Q1143" i="11"/>
  <c r="P1143" i="11" s="1"/>
  <c r="O1143" i="11" s="1"/>
  <c r="Q1142" i="11"/>
  <c r="P1142" i="11" s="1"/>
  <c r="O1142" i="11" s="1"/>
  <c r="Q1141" i="11"/>
  <c r="P1141" i="11" s="1"/>
  <c r="O1141" i="11" s="1"/>
  <c r="Q1139" i="11"/>
  <c r="P1139" i="11" s="1"/>
  <c r="O1139" i="11" s="1"/>
  <c r="Q1138" i="11"/>
  <c r="P1138" i="11" s="1"/>
  <c r="O1138" i="11" s="1"/>
  <c r="Q1136" i="11"/>
  <c r="P1136" i="11" s="1"/>
  <c r="O1136" i="11" s="1"/>
  <c r="Q285" i="11"/>
  <c r="P285" i="11" s="1"/>
  <c r="O285" i="11" s="1"/>
  <c r="Q284" i="11"/>
  <c r="P284" i="11" s="1"/>
  <c r="O284" i="11" s="1"/>
  <c r="Q1135" i="11"/>
  <c r="P1135" i="11" s="1"/>
  <c r="O1135" i="11" s="1"/>
  <c r="Q283" i="11"/>
  <c r="P283" i="11" s="1"/>
  <c r="O283" i="11" s="1"/>
  <c r="Q1134" i="11"/>
  <c r="P1134" i="11" s="1"/>
  <c r="O1134" i="11" s="1"/>
  <c r="Q282" i="11"/>
  <c r="P282" i="11" s="1"/>
  <c r="O282" i="11" s="1"/>
  <c r="Q1133" i="11"/>
  <c r="P1133" i="11" s="1"/>
  <c r="O1133" i="11" s="1"/>
  <c r="Q1132" i="11"/>
  <c r="P1132" i="11" s="1"/>
  <c r="O1132" i="11" s="1"/>
  <c r="Q281" i="11"/>
  <c r="P281" i="11" s="1"/>
  <c r="O281" i="11" s="1"/>
  <c r="Q280" i="11"/>
  <c r="P280" i="11" s="1"/>
  <c r="O280" i="11" s="1"/>
  <c r="Q1127" i="11"/>
  <c r="P1127" i="11" s="1"/>
  <c r="O1127" i="11" s="1"/>
  <c r="Q279" i="11"/>
  <c r="P279" i="11" s="1"/>
  <c r="O279" i="11" s="1"/>
  <c r="Q275" i="11"/>
  <c r="P275" i="11" s="1"/>
  <c r="O275" i="11" s="1"/>
  <c r="Q276" i="11"/>
  <c r="P276" i="11" s="1"/>
  <c r="O276" i="11" s="1"/>
  <c r="Q277" i="11"/>
  <c r="P277" i="11" s="1"/>
  <c r="O277" i="11" s="1"/>
  <c r="Q278" i="11"/>
  <c r="P278" i="11" s="1"/>
  <c r="O278" i="11" s="1"/>
  <c r="Q274" i="11"/>
  <c r="P274" i="11" s="1"/>
  <c r="O274" i="11" s="1"/>
  <c r="Q1117" i="11"/>
  <c r="P1117" i="11" s="1"/>
  <c r="O1117" i="11" s="1"/>
  <c r="Q1116" i="11"/>
  <c r="P1116" i="11" s="1"/>
  <c r="O1116" i="11" s="1"/>
  <c r="Q273" i="11"/>
  <c r="P273" i="11" s="1"/>
  <c r="O273" i="11" s="1"/>
  <c r="Q1109" i="11"/>
  <c r="P1109" i="11" s="1"/>
  <c r="O1109" i="11" s="1"/>
  <c r="Q272" i="11"/>
  <c r="P272" i="11" s="1"/>
  <c r="O272" i="11" s="1"/>
  <c r="Q271" i="11"/>
  <c r="P271" i="11" s="1"/>
  <c r="O271" i="11" s="1"/>
  <c r="Q270" i="11"/>
  <c r="P270" i="11" s="1"/>
  <c r="O270" i="11" s="1"/>
  <c r="Q269" i="11"/>
  <c r="P269" i="11" s="1"/>
  <c r="O269" i="11" s="1"/>
  <c r="Q1094" i="11"/>
  <c r="P1094" i="11" s="1"/>
  <c r="O1094" i="11" s="1"/>
  <c r="Q1087" i="11"/>
  <c r="P1087" i="11" s="1"/>
  <c r="O1087" i="11" s="1"/>
  <c r="Q1085" i="11"/>
  <c r="P1085" i="11" s="1"/>
  <c r="Q268" i="11"/>
  <c r="P268" i="11" s="1"/>
  <c r="O268" i="11" s="1"/>
  <c r="Q1060" i="11"/>
  <c r="P1060" i="11" s="1"/>
  <c r="O1060" i="11" s="1"/>
  <c r="Q266" i="11"/>
  <c r="P266" i="11" s="1"/>
  <c r="O266" i="11" s="1"/>
  <c r="Q267" i="11"/>
  <c r="P267" i="11" s="1"/>
  <c r="O267" i="11" s="1"/>
  <c r="Q1041" i="11"/>
  <c r="P1041" i="11" s="1"/>
  <c r="O1041" i="11" s="1"/>
  <c r="Q265" i="11"/>
  <c r="P265" i="11" s="1"/>
  <c r="O265" i="11" s="1"/>
  <c r="Q264" i="11"/>
  <c r="P264" i="11" s="1"/>
  <c r="O264" i="11" s="1"/>
  <c r="Q1035" i="11"/>
  <c r="P1035" i="11" s="1"/>
  <c r="O1035" i="11" s="1"/>
  <c r="Q263" i="11"/>
  <c r="P263" i="11" s="1"/>
  <c r="O263" i="11" s="1"/>
  <c r="Q1029" i="11"/>
  <c r="P1029" i="11" s="1"/>
  <c r="O1029" i="11" s="1"/>
  <c r="Q261" i="11"/>
  <c r="P261" i="11" s="1"/>
  <c r="O261" i="11" s="1"/>
  <c r="Q1026" i="11"/>
  <c r="P1026" i="11" s="1"/>
  <c r="O1026" i="11" s="1"/>
  <c r="Q1023" i="11"/>
  <c r="P1023" i="11" s="1"/>
  <c r="O1023" i="11" s="1"/>
  <c r="Q1015" i="11"/>
  <c r="P1015" i="11" s="1"/>
  <c r="O1015" i="11" s="1"/>
  <c r="Q1013" i="11"/>
  <c r="P1013" i="11" s="1"/>
  <c r="O1013" i="11" s="1"/>
  <c r="Q1010" i="11"/>
  <c r="P1010" i="11" s="1"/>
  <c r="O1010" i="11" s="1"/>
  <c r="Q979" i="11"/>
  <c r="P979" i="11" s="1"/>
  <c r="O979" i="11" s="1"/>
  <c r="Q976" i="11"/>
  <c r="P976" i="11" s="1"/>
  <c r="O976" i="11" s="1"/>
  <c r="Q969" i="11"/>
  <c r="P969" i="11" s="1"/>
  <c r="O969" i="11" s="1"/>
  <c r="Q967" i="11"/>
  <c r="P967" i="11" s="1"/>
  <c r="O967" i="11" s="1"/>
  <c r="Q962" i="11"/>
  <c r="P962" i="11" s="1"/>
  <c r="O962" i="11" s="1"/>
  <c r="Q958" i="11"/>
  <c r="P958" i="11" s="1"/>
  <c r="O958" i="11" s="1"/>
  <c r="Q956" i="11"/>
  <c r="P956" i="11" s="1"/>
  <c r="O956" i="11" s="1"/>
  <c r="Q257" i="11"/>
  <c r="P257" i="11" s="1"/>
  <c r="O257" i="11" s="1"/>
  <c r="Q942" i="11"/>
  <c r="P942" i="11" s="1"/>
  <c r="O942" i="11" s="1"/>
  <c r="Q939" i="11"/>
  <c r="P939" i="11" s="1"/>
  <c r="O939" i="11" s="1"/>
  <c r="Q255" i="11"/>
  <c r="P255" i="11" s="1"/>
  <c r="O255" i="11" s="1"/>
  <c r="Q917" i="11"/>
  <c r="P917" i="11" s="1"/>
  <c r="O917" i="11" s="1"/>
  <c r="Q916" i="11"/>
  <c r="P916" i="11" s="1"/>
  <c r="O916" i="11" s="1"/>
  <c r="Q915" i="11"/>
  <c r="P915" i="11" s="1"/>
  <c r="O915" i="11" s="1"/>
  <c r="Q254" i="11"/>
  <c r="P254" i="11" s="1"/>
  <c r="O254" i="11" s="1"/>
  <c r="Q253" i="11"/>
  <c r="P253" i="11" s="1"/>
  <c r="Q914" i="11"/>
  <c r="P914" i="11" s="1"/>
  <c r="O914" i="11" s="1"/>
  <c r="Q913" i="11"/>
  <c r="P913" i="11" s="1"/>
  <c r="O913" i="11" s="1"/>
  <c r="Q910" i="11"/>
  <c r="P910" i="11" s="1"/>
  <c r="O910" i="11" s="1"/>
  <c r="Q851" i="11"/>
  <c r="P851" i="11" s="1"/>
  <c r="O851" i="11" s="1"/>
  <c r="Q235" i="11"/>
  <c r="P235" i="11" s="1"/>
  <c r="O235" i="11" s="1"/>
  <c r="Q848" i="11"/>
  <c r="P848" i="11" s="1"/>
  <c r="O848" i="11" s="1"/>
  <c r="Q847" i="11"/>
  <c r="P847" i="11" s="1"/>
  <c r="O847" i="11" s="1"/>
  <c r="Q234" i="11"/>
  <c r="P234" i="11" s="1"/>
  <c r="O234" i="11" s="1"/>
  <c r="Q843" i="11"/>
  <c r="P843" i="11" s="1"/>
  <c r="O843" i="11" s="1"/>
  <c r="Q842" i="11"/>
  <c r="P842" i="11" s="1"/>
  <c r="O842" i="11" s="1"/>
  <c r="Q233" i="11"/>
  <c r="P233" i="11" s="1"/>
  <c r="O233" i="11" s="1"/>
  <c r="Q232" i="11"/>
  <c r="P232" i="11" s="1"/>
  <c r="O232" i="11" s="1"/>
  <c r="Q231" i="11"/>
  <c r="P231" i="11" s="1"/>
  <c r="O231" i="11" s="1"/>
  <c r="Q839" i="11"/>
  <c r="P839" i="11" s="1"/>
  <c r="O839" i="11" s="1"/>
  <c r="Q838" i="11"/>
  <c r="P838" i="11" s="1"/>
  <c r="O838" i="11" s="1"/>
  <c r="Q230" i="11"/>
  <c r="P230" i="11" s="1"/>
  <c r="O230" i="11" s="1"/>
  <c r="Q837" i="11"/>
  <c r="P837" i="11" s="1"/>
  <c r="O837" i="11" s="1"/>
  <c r="Q836" i="11"/>
  <c r="P836" i="11" s="1"/>
  <c r="O836" i="11" s="1"/>
  <c r="Q229" i="11"/>
  <c r="P229" i="11" s="1"/>
  <c r="O229" i="11" s="1"/>
  <c r="Q831" i="11"/>
  <c r="P831" i="11" s="1"/>
  <c r="O831" i="11" s="1"/>
  <c r="Q829" i="11"/>
  <c r="P829" i="11" s="1"/>
  <c r="O829" i="11" s="1"/>
  <c r="Q826" i="11"/>
  <c r="P826" i="11" s="1"/>
  <c r="O826" i="11" s="1"/>
  <c r="Q825" i="11"/>
  <c r="P825" i="11" s="1"/>
  <c r="O825" i="11" s="1"/>
  <c r="Q823" i="11"/>
  <c r="P823" i="11" s="1"/>
  <c r="O823" i="11" s="1"/>
  <c r="Q822" i="11"/>
  <c r="P822" i="11" s="1"/>
  <c r="O822" i="11" s="1"/>
  <c r="Q220" i="11"/>
  <c r="P220" i="11" s="1"/>
  <c r="O220" i="11" s="1"/>
  <c r="Q819" i="11"/>
  <c r="P819" i="11" s="1"/>
  <c r="O819" i="11" s="1"/>
  <c r="Q218" i="11"/>
  <c r="P218" i="11" s="1"/>
  <c r="O218" i="11" s="1"/>
  <c r="Q817" i="11"/>
  <c r="P817" i="11" s="1"/>
  <c r="O817" i="11" s="1"/>
  <c r="Q816" i="11"/>
  <c r="P816" i="11" s="1"/>
  <c r="O816" i="11" s="1"/>
  <c r="Q814" i="11"/>
  <c r="P814" i="11" s="1"/>
  <c r="O814" i="11" s="1"/>
  <c r="Q812" i="11"/>
  <c r="P812" i="11" s="1"/>
  <c r="O812" i="11" s="1"/>
  <c r="Q217" i="11"/>
  <c r="P217" i="11" s="1"/>
  <c r="O217" i="11" s="1"/>
  <c r="Q804" i="11"/>
  <c r="P804" i="11" s="1"/>
  <c r="O804" i="11" s="1"/>
  <c r="Q803" i="11"/>
  <c r="P803" i="11" s="1"/>
  <c r="O803" i="11" s="1"/>
  <c r="Q802" i="11"/>
  <c r="P802" i="11" s="1"/>
  <c r="O802" i="11" s="1"/>
  <c r="Q801" i="11"/>
  <c r="P801" i="11" s="1"/>
  <c r="Q800" i="11"/>
  <c r="P800" i="11" s="1"/>
  <c r="Q798" i="11"/>
  <c r="P798" i="11" s="1"/>
  <c r="O798" i="11" s="1"/>
  <c r="Q797" i="11"/>
  <c r="P797" i="11" s="1"/>
  <c r="O797" i="11" s="1"/>
  <c r="Q796" i="11"/>
  <c r="P796" i="11" s="1"/>
  <c r="O796" i="11" s="1"/>
  <c r="Q795" i="11"/>
  <c r="P795" i="11" s="1"/>
  <c r="O795" i="11" s="1"/>
  <c r="Q215" i="11"/>
  <c r="P215" i="11" s="1"/>
  <c r="O215" i="11" s="1"/>
  <c r="Q214" i="11"/>
  <c r="P214" i="11" s="1"/>
  <c r="O214" i="11" s="1"/>
  <c r="Q213" i="11"/>
  <c r="P213" i="11" s="1"/>
  <c r="O213" i="11" s="1"/>
  <c r="Q212" i="11"/>
  <c r="P212" i="11" s="1"/>
  <c r="O212" i="11" s="1"/>
  <c r="Q211" i="11"/>
  <c r="P211" i="11" s="1"/>
  <c r="O211" i="11" s="1"/>
  <c r="Q210" i="11"/>
  <c r="P210" i="11" s="1"/>
  <c r="O210" i="11" s="1"/>
  <c r="Q209" i="11"/>
  <c r="P209" i="11" s="1"/>
  <c r="O209" i="11" s="1"/>
  <c r="Q793" i="11"/>
  <c r="P793" i="11" s="1"/>
  <c r="O793" i="11" s="1"/>
  <c r="Q208" i="11"/>
  <c r="P208" i="11" s="1"/>
  <c r="O208" i="11" s="1"/>
  <c r="Q792" i="11"/>
  <c r="P792" i="11" s="1"/>
  <c r="O792" i="11" s="1"/>
  <c r="Q791" i="11"/>
  <c r="P791" i="11" s="1"/>
  <c r="O791" i="11" s="1"/>
  <c r="Q790" i="11"/>
  <c r="P790" i="11" s="1"/>
  <c r="Q789" i="11"/>
  <c r="P789" i="11" s="1"/>
  <c r="O789" i="11" s="1"/>
  <c r="Q788" i="11"/>
  <c r="P788" i="11" s="1"/>
  <c r="O788" i="11" s="1"/>
  <c r="Q787" i="11"/>
  <c r="P787" i="11" s="1"/>
  <c r="O787" i="11" s="1"/>
  <c r="Q786" i="11"/>
  <c r="P786" i="11" s="1"/>
  <c r="O786" i="11" s="1"/>
  <c r="Q785" i="11"/>
  <c r="P785" i="11" s="1"/>
  <c r="Q784" i="11"/>
  <c r="P784" i="11" s="1"/>
  <c r="O784" i="11" s="1"/>
  <c r="Q783" i="11"/>
  <c r="P783" i="11" s="1"/>
  <c r="O783" i="11" s="1"/>
  <c r="Q782" i="11"/>
  <c r="P782" i="11" s="1"/>
  <c r="O782" i="11" s="1"/>
  <c r="Q781" i="11"/>
  <c r="P781" i="11" s="1"/>
  <c r="O781" i="11" s="1"/>
  <c r="Q780" i="11"/>
  <c r="P780" i="11" s="1"/>
  <c r="O780" i="11" s="1"/>
  <c r="Q779" i="11"/>
  <c r="P779" i="11" s="1"/>
  <c r="O779" i="11" s="1"/>
  <c r="Q778" i="11"/>
  <c r="P778" i="11" s="1"/>
  <c r="O778" i="11" s="1"/>
  <c r="Q777" i="11"/>
  <c r="P777" i="11" s="1"/>
  <c r="O777" i="11" s="1"/>
  <c r="Q776" i="11"/>
  <c r="P776" i="11" s="1"/>
  <c r="O776" i="11" s="1"/>
  <c r="Q775" i="11"/>
  <c r="P775" i="11" s="1"/>
  <c r="O775" i="11" s="1"/>
  <c r="Q774" i="11"/>
  <c r="P774" i="11" s="1"/>
  <c r="O774" i="11" s="1"/>
  <c r="Q773" i="11"/>
  <c r="P773" i="11" s="1"/>
  <c r="O773" i="11" s="1"/>
  <c r="Q772" i="11"/>
  <c r="P772" i="11" s="1"/>
  <c r="O772" i="11" s="1"/>
  <c r="Q771" i="11"/>
  <c r="P771" i="11" s="1"/>
  <c r="O771" i="11" s="1"/>
  <c r="Q770" i="11"/>
  <c r="P770" i="11" s="1"/>
  <c r="Q207" i="11"/>
  <c r="P207" i="11" s="1"/>
  <c r="O207" i="11" s="1"/>
  <c r="Q206" i="11"/>
  <c r="P206" i="11" s="1"/>
  <c r="O206" i="11" s="1"/>
  <c r="Q205" i="11"/>
  <c r="P205" i="11" s="1"/>
  <c r="O205" i="11" s="1"/>
  <c r="Q204" i="11"/>
  <c r="P204" i="11" s="1"/>
  <c r="O204" i="11" s="1"/>
  <c r="Q203" i="11"/>
  <c r="P203" i="11" s="1"/>
  <c r="O203" i="11" s="1"/>
  <c r="Q202" i="11"/>
  <c r="P202" i="11" s="1"/>
  <c r="O202" i="11" s="1"/>
  <c r="Q201" i="11"/>
  <c r="P201" i="11" s="1"/>
  <c r="O201" i="11" s="1"/>
  <c r="Q200" i="11"/>
  <c r="P200" i="11" s="1"/>
  <c r="O200" i="11" s="1"/>
  <c r="Q199" i="11"/>
  <c r="P199" i="11" s="1"/>
  <c r="O199" i="11" s="1"/>
  <c r="Q768" i="11"/>
  <c r="P768" i="11" s="1"/>
  <c r="O768" i="11" s="1"/>
  <c r="Q198" i="11"/>
  <c r="P198" i="11" s="1"/>
  <c r="O198" i="11" s="1"/>
  <c r="Q197" i="11"/>
  <c r="P197" i="11" s="1"/>
  <c r="O197" i="11" s="1"/>
  <c r="Q195" i="11"/>
  <c r="P195" i="11" s="1"/>
  <c r="O195" i="11" s="1"/>
  <c r="Q196" i="11"/>
  <c r="P196" i="11" s="1"/>
  <c r="O196" i="11" s="1"/>
  <c r="Q194" i="11"/>
  <c r="P194" i="11" s="1"/>
  <c r="O194" i="11" s="1"/>
  <c r="Q767" i="11"/>
  <c r="P767" i="11" s="1"/>
  <c r="O767" i="11" s="1"/>
  <c r="Q193" i="11"/>
  <c r="P193" i="11" s="1"/>
  <c r="O193" i="11" s="1"/>
  <c r="Q763" i="11"/>
  <c r="P763" i="11" s="1"/>
  <c r="O763" i="11" s="1"/>
  <c r="Q762" i="11"/>
  <c r="P762" i="11" s="1"/>
  <c r="O762" i="11" s="1"/>
  <c r="Q192" i="11"/>
  <c r="P192" i="11" s="1"/>
  <c r="O192" i="11" s="1"/>
  <c r="Q191" i="11"/>
  <c r="P191" i="11" s="1"/>
  <c r="O191" i="11" s="1"/>
  <c r="Q760" i="11"/>
  <c r="P760" i="11" s="1"/>
  <c r="O760" i="11" s="1"/>
  <c r="Q757" i="11"/>
  <c r="P757" i="11" s="1"/>
  <c r="O757" i="11" s="1"/>
  <c r="Q190" i="11"/>
  <c r="P190" i="11" s="1"/>
  <c r="O190" i="11" s="1"/>
  <c r="Q756" i="11"/>
  <c r="P756" i="11" s="1"/>
  <c r="O756" i="11" s="1"/>
  <c r="Q189" i="11"/>
  <c r="P189" i="11" s="1"/>
  <c r="O189" i="11" s="1"/>
  <c r="Q188" i="11"/>
  <c r="P188" i="11" s="1"/>
  <c r="O188" i="11" s="1"/>
  <c r="Q187" i="11"/>
  <c r="P187" i="11" s="1"/>
  <c r="O187" i="11" s="1"/>
  <c r="Q184" i="11"/>
  <c r="P184" i="11" s="1"/>
  <c r="O184" i="11" s="1"/>
  <c r="Q736" i="11"/>
  <c r="P736" i="11" s="1"/>
  <c r="O736" i="11" s="1"/>
  <c r="Q183" i="11"/>
  <c r="P183" i="11" s="1"/>
  <c r="O183" i="11" s="1"/>
  <c r="Q182" i="11"/>
  <c r="P182" i="11" s="1"/>
  <c r="O182" i="11" s="1"/>
  <c r="Q181" i="11"/>
  <c r="P181" i="11" s="1"/>
  <c r="O181" i="11" s="1"/>
  <c r="Q730" i="11"/>
  <c r="P730" i="11" s="1"/>
  <c r="O730" i="11" s="1"/>
  <c r="Q180" i="11"/>
  <c r="P180" i="11" s="1"/>
  <c r="O180" i="11" s="1"/>
  <c r="Q729" i="11"/>
  <c r="P729" i="11" s="1"/>
  <c r="O729" i="11" s="1"/>
  <c r="Q179" i="11"/>
  <c r="P179" i="11" s="1"/>
  <c r="O179" i="11" s="1"/>
  <c r="Q178" i="11"/>
  <c r="P178" i="11" s="1"/>
  <c r="O178" i="11" s="1"/>
  <c r="Q177" i="11"/>
  <c r="P177" i="11" s="1"/>
  <c r="O177" i="11" s="1"/>
  <c r="Q176" i="11"/>
  <c r="P176" i="11" s="1"/>
  <c r="O176" i="11" s="1"/>
  <c r="Q175" i="11"/>
  <c r="P175" i="11" s="1"/>
  <c r="O175" i="11" s="1"/>
  <c r="Q174" i="11"/>
  <c r="P174" i="11" s="1"/>
  <c r="O174" i="11" s="1"/>
  <c r="Q173" i="11"/>
  <c r="P173" i="11" s="1"/>
  <c r="O173" i="11" s="1"/>
  <c r="Q172" i="11"/>
  <c r="P172" i="11" s="1"/>
  <c r="O172" i="11" s="1"/>
  <c r="Q171" i="11"/>
  <c r="P171" i="11" s="1"/>
  <c r="O171" i="11" s="1"/>
  <c r="Q170" i="11"/>
  <c r="P170" i="11" s="1"/>
  <c r="O170" i="11" s="1"/>
  <c r="Q169" i="11"/>
  <c r="P169" i="11" s="1"/>
  <c r="O169" i="11" s="1"/>
  <c r="Q168" i="11"/>
  <c r="P168" i="11" s="1"/>
  <c r="O168" i="11" s="1"/>
  <c r="Q167" i="11"/>
  <c r="P167" i="11" s="1"/>
  <c r="Q166" i="11"/>
  <c r="P166" i="11" s="1"/>
  <c r="O166" i="11" s="1"/>
  <c r="Q165" i="11"/>
  <c r="P165" i="11" s="1"/>
  <c r="O165" i="11" s="1"/>
  <c r="Q164" i="11"/>
  <c r="P164" i="11" s="1"/>
  <c r="O164" i="11" s="1"/>
  <c r="Q723" i="11"/>
  <c r="P723" i="11" s="1"/>
  <c r="O723" i="11" s="1"/>
  <c r="Q722" i="11"/>
  <c r="P722" i="11" s="1"/>
  <c r="O722" i="11" s="1"/>
  <c r="Q152" i="11"/>
  <c r="P152" i="11" s="1"/>
  <c r="O152" i="11" s="1"/>
  <c r="Q151" i="11"/>
  <c r="P151" i="11" s="1"/>
  <c r="O151" i="11" s="1"/>
  <c r="Q150" i="11"/>
  <c r="P150" i="11" s="1"/>
  <c r="O150" i="11" s="1"/>
  <c r="Q149" i="11"/>
  <c r="P149" i="11" s="1"/>
  <c r="O149" i="11" s="1"/>
  <c r="Q148" i="11"/>
  <c r="P148" i="11" s="1"/>
  <c r="O148" i="11" s="1"/>
  <c r="Q147" i="11"/>
  <c r="P147" i="11" s="1"/>
  <c r="O147" i="11" s="1"/>
  <c r="Q146" i="11"/>
  <c r="P146" i="11" s="1"/>
  <c r="Q145" i="11"/>
  <c r="P145" i="11" s="1"/>
  <c r="O145" i="11" s="1"/>
  <c r="Q144" i="11"/>
  <c r="P144" i="11" s="1"/>
  <c r="O144" i="11" s="1"/>
  <c r="Q716" i="11"/>
  <c r="P716" i="11" s="1"/>
  <c r="O716" i="11" s="1"/>
  <c r="Q143" i="11"/>
  <c r="P143" i="11" s="1"/>
  <c r="O143" i="11" s="1"/>
  <c r="Q126" i="11"/>
  <c r="P126" i="11" s="1"/>
  <c r="O126" i="11" s="1"/>
  <c r="Q125" i="11"/>
  <c r="P125" i="11" s="1"/>
  <c r="O125" i="11" s="1"/>
  <c r="Q124" i="11"/>
  <c r="P124" i="11" s="1"/>
  <c r="O124" i="11" s="1"/>
  <c r="Q123" i="11"/>
  <c r="P123" i="11" s="1"/>
  <c r="O123" i="11" s="1"/>
  <c r="Q122" i="11"/>
  <c r="P122" i="11" s="1"/>
  <c r="O122" i="11" s="1"/>
  <c r="Q121" i="11"/>
  <c r="P121" i="11" s="1"/>
  <c r="O121" i="11" s="1"/>
  <c r="Q120" i="11"/>
  <c r="P120" i="11" s="1"/>
  <c r="O120" i="11" s="1"/>
  <c r="Q119" i="11"/>
  <c r="P119" i="11" s="1"/>
  <c r="O119" i="11" s="1"/>
  <c r="Q118" i="11"/>
  <c r="P118" i="11" s="1"/>
  <c r="O118" i="11" s="1"/>
  <c r="Q117" i="11"/>
  <c r="P117" i="11" s="1"/>
  <c r="O117" i="11" s="1"/>
  <c r="Q115" i="11"/>
  <c r="P115" i="11" s="1"/>
  <c r="Q114" i="11"/>
  <c r="P114" i="11" s="1"/>
  <c r="O114" i="11" s="1"/>
  <c r="Q113" i="11"/>
  <c r="P113" i="11" s="1"/>
  <c r="O113" i="11" s="1"/>
  <c r="Q112" i="11"/>
  <c r="P112" i="11" s="1"/>
  <c r="O112" i="11" s="1"/>
  <c r="Q111" i="11"/>
  <c r="P111" i="11" s="1"/>
  <c r="O111" i="11" s="1"/>
  <c r="Q110" i="11"/>
  <c r="P110" i="11" s="1"/>
  <c r="Q109" i="11"/>
  <c r="P109" i="11" s="1"/>
  <c r="O109" i="11" s="1"/>
  <c r="Q108" i="11"/>
  <c r="P108" i="11" s="1"/>
  <c r="O108" i="11" s="1"/>
  <c r="Q106" i="11"/>
  <c r="P106" i="11" s="1"/>
  <c r="O106" i="11" s="1"/>
  <c r="Q105" i="11"/>
  <c r="P105" i="11" s="1"/>
  <c r="O105" i="11" s="1"/>
  <c r="Q712" i="11"/>
  <c r="P712" i="11" s="1"/>
  <c r="O712" i="11" s="1"/>
  <c r="Q104" i="11"/>
  <c r="P104" i="11" s="1"/>
  <c r="O104" i="11" s="1"/>
  <c r="Q103" i="11"/>
  <c r="P103" i="11" s="1"/>
  <c r="O103" i="11" s="1"/>
  <c r="Q710" i="11"/>
  <c r="P710" i="11" s="1"/>
  <c r="O710" i="11" s="1"/>
  <c r="Q102" i="11"/>
  <c r="P102" i="11" s="1"/>
  <c r="Q101" i="11"/>
  <c r="P101" i="11" s="1"/>
  <c r="O101" i="11" s="1"/>
  <c r="Q100" i="11"/>
  <c r="P100" i="11" s="1"/>
  <c r="O100" i="11" s="1"/>
  <c r="Q99" i="11"/>
  <c r="P99" i="11" s="1"/>
  <c r="O99" i="11" s="1"/>
  <c r="Q97" i="11"/>
  <c r="P97" i="11" s="1"/>
  <c r="O97" i="11" s="1"/>
  <c r="Q95" i="11"/>
  <c r="P95" i="11" s="1"/>
  <c r="O95" i="11" s="1"/>
  <c r="Q94" i="11"/>
  <c r="P94" i="11" s="1"/>
  <c r="O94" i="11" s="1"/>
  <c r="Q93" i="11"/>
  <c r="P93" i="11" s="1"/>
  <c r="O93" i="11" s="1"/>
  <c r="Q92" i="11"/>
  <c r="P92" i="11" s="1"/>
  <c r="O92" i="11" s="1"/>
  <c r="Q91" i="11"/>
  <c r="P91" i="11" s="1"/>
  <c r="O91" i="11" s="1"/>
  <c r="Q90" i="11"/>
  <c r="P90" i="11" s="1"/>
  <c r="O90" i="11" s="1"/>
  <c r="Q89" i="11"/>
  <c r="P89" i="11" s="1"/>
  <c r="O89" i="11" s="1"/>
  <c r="Q88" i="11"/>
  <c r="P88" i="11" s="1"/>
  <c r="O88" i="11" s="1"/>
  <c r="Q87" i="11"/>
  <c r="P87" i="11" s="1"/>
  <c r="O87" i="11" s="1"/>
  <c r="Q86" i="11"/>
  <c r="P86" i="11" s="1"/>
  <c r="O86" i="11" s="1"/>
  <c r="Q85" i="11"/>
  <c r="P85" i="11" s="1"/>
  <c r="O85" i="11" s="1"/>
  <c r="Q84" i="11"/>
  <c r="P84" i="11" s="1"/>
  <c r="O84" i="11" s="1"/>
  <c r="Q82" i="11"/>
  <c r="P82" i="11" s="1"/>
  <c r="O82" i="11" s="1"/>
  <c r="Q80" i="11"/>
  <c r="P80" i="11" s="1"/>
  <c r="Q79" i="11"/>
  <c r="P79" i="11" s="1"/>
  <c r="O79" i="11" s="1"/>
  <c r="Q78" i="11"/>
  <c r="P78" i="11" s="1"/>
  <c r="O78" i="11" s="1"/>
  <c r="Q77" i="11"/>
  <c r="P77" i="11" s="1"/>
  <c r="O77" i="11" s="1"/>
  <c r="Q76" i="11"/>
  <c r="P76" i="11" s="1"/>
  <c r="O76" i="11" s="1"/>
  <c r="Q75" i="11"/>
  <c r="P75" i="11" s="1"/>
  <c r="O75" i="11" s="1"/>
  <c r="Q74" i="11"/>
  <c r="P74" i="11" s="1"/>
  <c r="O74" i="11" s="1"/>
  <c r="Q73" i="11"/>
  <c r="P73" i="11" s="1"/>
  <c r="O73" i="11" s="1"/>
  <c r="Q72" i="11"/>
  <c r="P72" i="11" s="1"/>
  <c r="O72" i="11" s="1"/>
  <c r="Q71" i="11"/>
  <c r="P71" i="11" s="1"/>
  <c r="O71" i="11" s="1"/>
  <c r="Q70" i="11"/>
  <c r="P70" i="11" s="1"/>
  <c r="O70" i="11" s="1"/>
  <c r="Q69" i="11"/>
  <c r="P69" i="11" s="1"/>
  <c r="O69" i="11" s="1"/>
  <c r="Q68" i="11"/>
  <c r="P68" i="11" s="1"/>
  <c r="O68" i="11" s="1"/>
  <c r="Q698" i="11"/>
  <c r="P698" i="11" s="1"/>
  <c r="O698" i="11" s="1"/>
  <c r="Q67" i="11"/>
  <c r="P67" i="11" s="1"/>
  <c r="O67" i="11" s="1"/>
  <c r="Q66" i="11"/>
  <c r="P66" i="11" s="1"/>
  <c r="O66" i="11" s="1"/>
  <c r="Q65" i="11"/>
  <c r="P65" i="11" s="1"/>
  <c r="O65" i="11" s="1"/>
  <c r="Q64" i="11"/>
  <c r="P64" i="11" s="1"/>
  <c r="O64" i="11" s="1"/>
  <c r="Q63" i="11"/>
  <c r="P63" i="11" s="1"/>
  <c r="O63" i="11" s="1"/>
  <c r="Q696" i="11"/>
  <c r="P696" i="11" s="1"/>
  <c r="O696" i="11" s="1"/>
  <c r="Q62" i="11"/>
  <c r="P62" i="11" s="1"/>
  <c r="O62" i="11" s="1"/>
  <c r="Q695" i="11"/>
  <c r="P695" i="11" s="1"/>
  <c r="O695" i="11" s="1"/>
  <c r="Q61" i="11"/>
  <c r="P61" i="11" s="1"/>
  <c r="O61" i="11" s="1"/>
  <c r="Q60" i="11"/>
  <c r="P60" i="11" s="1"/>
  <c r="O60" i="11" s="1"/>
  <c r="Q692" i="11"/>
  <c r="P692" i="11" s="1"/>
  <c r="O692" i="11" s="1"/>
  <c r="Q691" i="11"/>
  <c r="P691" i="11" s="1"/>
  <c r="O691" i="11" s="1"/>
  <c r="Q684" i="11"/>
  <c r="P684" i="11" s="1"/>
  <c r="O684" i="11" s="1"/>
  <c r="Q683" i="11"/>
  <c r="P683" i="11" s="1"/>
  <c r="O683" i="11" s="1"/>
  <c r="Q59" i="11"/>
  <c r="P59" i="11" s="1"/>
  <c r="O59" i="11" s="1"/>
  <c r="Q682" i="11"/>
  <c r="P682" i="11" s="1"/>
  <c r="O682" i="11" s="1"/>
  <c r="Q681" i="11"/>
  <c r="P681" i="11" s="1"/>
  <c r="O681" i="11" s="1"/>
  <c r="Q58" i="11"/>
  <c r="P58" i="11" s="1"/>
  <c r="O58" i="11" s="1"/>
  <c r="Q680" i="11"/>
  <c r="P680" i="11" s="1"/>
  <c r="Q678" i="11"/>
  <c r="P678" i="11" s="1"/>
  <c r="O678" i="11" s="1"/>
  <c r="Q57" i="11"/>
  <c r="P57" i="11" s="1"/>
  <c r="O57" i="11" s="1"/>
  <c r="Q675" i="11"/>
  <c r="P675" i="11" s="1"/>
  <c r="O675" i="11" s="1"/>
  <c r="Q674" i="11"/>
  <c r="P674" i="11" s="1"/>
  <c r="O674" i="11" s="1"/>
  <c r="Q673" i="11"/>
  <c r="P673" i="11" s="1"/>
  <c r="O673" i="11" s="1"/>
  <c r="Q56" i="11"/>
  <c r="P56" i="11" s="1"/>
  <c r="O56" i="11" s="1"/>
  <c r="Q670" i="11"/>
  <c r="P670" i="11" s="1"/>
  <c r="O670" i="11" s="1"/>
  <c r="Q669" i="11"/>
  <c r="P669" i="11" s="1"/>
  <c r="O669" i="11" s="1"/>
  <c r="Q668" i="11"/>
  <c r="P668" i="11" s="1"/>
  <c r="O668" i="11" s="1"/>
  <c r="Q55" i="11"/>
  <c r="P55" i="11" s="1"/>
  <c r="O55" i="11" s="1"/>
  <c r="Q665" i="11"/>
  <c r="P665" i="11" s="1"/>
  <c r="O665" i="11" s="1"/>
  <c r="Q54" i="11"/>
  <c r="P54" i="11" s="1"/>
  <c r="O54" i="11" s="1"/>
  <c r="Q53" i="11"/>
  <c r="P53" i="11" s="1"/>
  <c r="O53" i="11" s="1"/>
  <c r="Q664" i="11"/>
  <c r="P664" i="11" s="1"/>
  <c r="O664" i="11" s="1"/>
  <c r="Q52" i="11"/>
  <c r="P52" i="11" s="1"/>
  <c r="O52" i="11" s="1"/>
  <c r="Q51" i="11"/>
  <c r="P51" i="11" s="1"/>
  <c r="O51" i="11" s="1"/>
  <c r="Q663" i="11"/>
  <c r="P663" i="11" s="1"/>
  <c r="O663" i="11" s="1"/>
  <c r="Q50" i="11"/>
  <c r="P50" i="11" s="1"/>
  <c r="O50" i="11" s="1"/>
  <c r="Q49" i="11"/>
  <c r="P49" i="11" s="1"/>
  <c r="O49" i="11" s="1"/>
  <c r="Q661" i="11"/>
  <c r="P661" i="11" s="1"/>
  <c r="O661" i="11" s="1"/>
  <c r="Q48" i="11"/>
  <c r="P48" i="11" s="1"/>
  <c r="O48" i="11" s="1"/>
  <c r="Q659" i="11"/>
  <c r="P659" i="11" s="1"/>
  <c r="O659" i="11" s="1"/>
  <c r="Q47" i="11"/>
  <c r="P47" i="11" s="1"/>
  <c r="O47" i="11" s="1"/>
  <c r="Q657" i="11"/>
  <c r="P657" i="11" s="1"/>
  <c r="O657" i="11" s="1"/>
  <c r="Q656" i="11"/>
  <c r="P656" i="11" s="1"/>
  <c r="O656" i="11" s="1"/>
  <c r="Q46" i="11"/>
  <c r="P46" i="11" s="1"/>
  <c r="O46" i="11" s="1"/>
  <c r="Q655" i="11"/>
  <c r="P655" i="11" s="1"/>
  <c r="O655" i="11" s="1"/>
  <c r="Q653" i="11"/>
  <c r="P653" i="11" s="1"/>
  <c r="O653" i="11" s="1"/>
  <c r="Q45" i="11"/>
  <c r="P45" i="11" s="1"/>
  <c r="O45" i="11" s="1"/>
  <c r="Q44" i="11"/>
  <c r="P44" i="11" s="1"/>
  <c r="O44" i="11" s="1"/>
  <c r="Q43" i="11"/>
  <c r="P43" i="11" s="1"/>
  <c r="O43" i="11" s="1"/>
  <c r="Q652" i="11"/>
  <c r="P652" i="11" s="1"/>
  <c r="Q42" i="11"/>
  <c r="P42" i="11" s="1"/>
  <c r="O42" i="11" s="1"/>
  <c r="Q41" i="11"/>
  <c r="P41" i="11" s="1"/>
  <c r="O41" i="11" s="1"/>
  <c r="Q650" i="11"/>
  <c r="P650" i="11" s="1"/>
  <c r="O650" i="11" s="1"/>
  <c r="Q40" i="11"/>
  <c r="P40" i="11" s="1"/>
  <c r="O40" i="11" s="1"/>
  <c r="Q39" i="11"/>
  <c r="P39" i="11" s="1"/>
  <c r="O39" i="11" s="1"/>
  <c r="Q649" i="11"/>
  <c r="P649" i="11" s="1"/>
  <c r="O649" i="11" s="1"/>
  <c r="Q38" i="11"/>
  <c r="P38" i="11" s="1"/>
  <c r="O38" i="11" s="1"/>
  <c r="Q37" i="11"/>
  <c r="P37" i="11" s="1"/>
  <c r="O37" i="11" s="1"/>
  <c r="Q36" i="11"/>
  <c r="P36" i="11" s="1"/>
  <c r="O36" i="11" s="1"/>
  <c r="Q35" i="11"/>
  <c r="P35" i="11" s="1"/>
  <c r="Q34" i="11"/>
  <c r="P34" i="11" s="1"/>
  <c r="O34" i="11" s="1"/>
  <c r="Q33" i="11"/>
  <c r="P33" i="11" s="1"/>
  <c r="O33" i="11" s="1"/>
  <c r="Q647" i="11"/>
  <c r="P647" i="11" s="1"/>
  <c r="O647" i="11" s="1"/>
  <c r="Q648" i="11"/>
  <c r="P648" i="11" s="1"/>
  <c r="O648" i="11" s="1"/>
  <c r="Q32" i="11"/>
  <c r="P32" i="11" s="1"/>
  <c r="O32" i="11" s="1"/>
  <c r="Q645" i="11"/>
  <c r="P645" i="11" s="1"/>
  <c r="O645" i="11" s="1"/>
  <c r="Q13" i="11"/>
  <c r="P13" i="11" s="1"/>
  <c r="O13" i="11" s="1"/>
  <c r="Q646" i="11"/>
  <c r="P646" i="11" s="1"/>
  <c r="O646" i="11" s="1"/>
  <c r="Q14" i="11"/>
  <c r="P14" i="11" s="1"/>
  <c r="O14" i="11" s="1"/>
  <c r="Q15" i="11"/>
  <c r="P15" i="11" s="1"/>
  <c r="O15" i="11" s="1"/>
  <c r="Q16" i="11"/>
  <c r="P16" i="11" s="1"/>
  <c r="O16" i="11" s="1"/>
  <c r="Q17" i="11"/>
  <c r="P17" i="11" s="1"/>
  <c r="O17" i="11" s="1"/>
  <c r="Q18" i="11"/>
  <c r="P18" i="11" s="1"/>
  <c r="O18" i="11" s="1"/>
  <c r="Q19" i="11"/>
  <c r="P19" i="11" s="1"/>
  <c r="O19" i="11" s="1"/>
  <c r="Q20" i="11"/>
  <c r="P20" i="11" s="1"/>
  <c r="O20" i="11" s="1"/>
  <c r="Q21" i="11"/>
  <c r="P21" i="11" s="1"/>
  <c r="O21" i="11" s="1"/>
  <c r="Q22" i="11"/>
  <c r="P22" i="11" s="1"/>
  <c r="O22" i="11" s="1"/>
  <c r="Q23" i="11"/>
  <c r="P23" i="11" s="1"/>
  <c r="O23" i="11" s="1"/>
  <c r="Q24" i="11"/>
  <c r="P24" i="11" s="1"/>
  <c r="O24" i="11" s="1"/>
  <c r="Q25" i="11"/>
  <c r="P25" i="11" s="1"/>
  <c r="O25" i="11" s="1"/>
  <c r="Q26" i="11"/>
  <c r="P26" i="11" s="1"/>
  <c r="O26" i="11" s="1"/>
  <c r="Q27" i="11"/>
  <c r="P27" i="11" s="1"/>
  <c r="Q28" i="11"/>
  <c r="P28" i="11" s="1"/>
  <c r="O28" i="11" s="1"/>
  <c r="Q29" i="11"/>
  <c r="P29" i="11" s="1"/>
  <c r="O29" i="11" s="1"/>
  <c r="Q30" i="11"/>
  <c r="P30" i="11" s="1"/>
  <c r="O30" i="11" s="1"/>
  <c r="Q31" i="11"/>
  <c r="P31" i="11" s="1"/>
  <c r="O31" i="11" s="1"/>
  <c r="Q12" i="11"/>
  <c r="P12" i="11" s="1"/>
  <c r="O12" i="11" s="1"/>
  <c r="Q11" i="11"/>
  <c r="P11" i="11" s="1"/>
  <c r="O11" i="11" s="1"/>
  <c r="Q10" i="11"/>
  <c r="P10" i="11" s="1"/>
  <c r="O10" i="11" s="1"/>
  <c r="Q643" i="11"/>
  <c r="P643" i="11" s="1"/>
  <c r="O643" i="11" s="1"/>
  <c r="Q641" i="11"/>
  <c r="P641" i="11" s="1"/>
  <c r="O641" i="11" s="1"/>
  <c r="Q640" i="11"/>
  <c r="P640" i="11" s="1"/>
  <c r="O640" i="11" s="1"/>
  <c r="Q638" i="11"/>
  <c r="P638" i="11" s="1"/>
  <c r="Q636" i="11"/>
  <c r="P636" i="11" s="1"/>
  <c r="O636" i="11" s="1"/>
  <c r="Q635" i="11"/>
  <c r="P635" i="11" s="1"/>
  <c r="O635" i="11" s="1"/>
  <c r="Q634" i="11"/>
  <c r="P634" i="11" s="1"/>
  <c r="Q633" i="11"/>
  <c r="P633" i="11" s="1"/>
  <c r="O633" i="11" s="1"/>
  <c r="Q632" i="11"/>
  <c r="P632" i="11" s="1"/>
  <c r="O632" i="11" s="1"/>
  <c r="Q631" i="11"/>
  <c r="P631" i="11" s="1"/>
  <c r="O631" i="11" s="1"/>
  <c r="Q629" i="11"/>
  <c r="P629" i="11" s="1"/>
  <c r="O629" i="11" s="1"/>
  <c r="Q9" i="11"/>
  <c r="P9" i="11" s="1"/>
  <c r="O9" i="11" s="1"/>
  <c r="Q8" i="11"/>
  <c r="P8" i="11" s="1"/>
  <c r="O8" i="11" s="1"/>
  <c r="Q7" i="11"/>
  <c r="P7" i="11" s="1"/>
  <c r="O7" i="11" s="1"/>
  <c r="Q6" i="11"/>
  <c r="P6" i="11" s="1"/>
  <c r="O6" i="11" s="1"/>
  <c r="Q5" i="11"/>
  <c r="P5" i="11" s="1"/>
  <c r="O5" i="11" s="1"/>
  <c r="Q4" i="11"/>
  <c r="P4" i="11" s="1"/>
  <c r="O4" i="11" s="1"/>
  <c r="Q3" i="11"/>
  <c r="P3" i="11" s="1"/>
  <c r="O3" i="11" s="1"/>
  <c r="Q2" i="11"/>
  <c r="P2" i="11" s="1"/>
  <c r="O2" i="11" s="1"/>
  <c r="R1727" i="11"/>
  <c r="R1726" i="11"/>
  <c r="R1709" i="11"/>
  <c r="R1708" i="11"/>
  <c r="R1707" i="11"/>
  <c r="R1706" i="11"/>
  <c r="R1701" i="11"/>
  <c r="R1700" i="11"/>
  <c r="R1696" i="11"/>
  <c r="R605" i="11"/>
  <c r="R1692" i="11"/>
  <c r="R1683" i="11"/>
  <c r="R1682" i="11"/>
  <c r="R579" i="11"/>
  <c r="R578" i="11"/>
  <c r="R577" i="11"/>
  <c r="R576" i="11"/>
  <c r="R575" i="11"/>
  <c r="R574" i="11"/>
  <c r="R573" i="11"/>
  <c r="R572" i="11"/>
  <c r="R571" i="11"/>
  <c r="R570" i="11"/>
  <c r="R556" i="11"/>
  <c r="R555" i="11"/>
  <c r="R554" i="11"/>
  <c r="R532" i="11"/>
  <c r="R531" i="11"/>
  <c r="R530" i="11"/>
  <c r="R508" i="11"/>
  <c r="R483" i="11"/>
  <c r="R484" i="11"/>
  <c r="R485" i="11"/>
  <c r="R486" i="11"/>
  <c r="R487" i="11"/>
  <c r="R488" i="11"/>
  <c r="R489" i="11"/>
  <c r="R490" i="11"/>
  <c r="R491" i="11"/>
  <c r="R492" i="11"/>
  <c r="R493" i="11"/>
  <c r="R478" i="11"/>
  <c r="R1285" i="11"/>
  <c r="R417" i="11"/>
  <c r="R416" i="11"/>
  <c r="R390" i="11"/>
  <c r="R385" i="11"/>
  <c r="R381" i="11"/>
  <c r="R378" i="11"/>
  <c r="R374" i="11"/>
  <c r="R366" i="11"/>
  <c r="R357" i="11"/>
  <c r="R356" i="11"/>
  <c r="R355" i="11"/>
  <c r="R354" i="11"/>
  <c r="R353" i="11"/>
  <c r="R351" i="11"/>
  <c r="R350" i="11"/>
  <c r="R349" i="11"/>
  <c r="R340" i="11"/>
  <c r="R339" i="11"/>
  <c r="R338" i="11"/>
  <c r="R337" i="11"/>
  <c r="R335" i="11"/>
  <c r="R334" i="11"/>
  <c r="R332" i="11"/>
  <c r="R331" i="11"/>
  <c r="R329" i="11"/>
  <c r="R328" i="11"/>
  <c r="R327" i="11"/>
  <c r="R326" i="11"/>
  <c r="R325" i="11"/>
  <c r="R324" i="11"/>
  <c r="R322" i="11"/>
  <c r="R319" i="11"/>
  <c r="R316" i="11"/>
  <c r="R315" i="11"/>
  <c r="R313" i="11"/>
  <c r="R262" i="11"/>
  <c r="R259" i="11"/>
  <c r="R252" i="11"/>
  <c r="R251" i="11"/>
  <c r="R250" i="11"/>
  <c r="R249" i="11"/>
  <c r="R248" i="11"/>
  <c r="R247" i="11"/>
  <c r="R246" i="11"/>
  <c r="R245" i="11"/>
  <c r="R912" i="11"/>
  <c r="R244" i="11"/>
  <c r="R243" i="11"/>
  <c r="R242" i="11"/>
  <c r="R241" i="11"/>
  <c r="R240" i="11"/>
  <c r="R239" i="11"/>
  <c r="R238" i="11"/>
  <c r="R237" i="11"/>
  <c r="R228" i="11"/>
  <c r="R227" i="11"/>
  <c r="R226" i="11"/>
  <c r="R225" i="11"/>
  <c r="R224" i="11"/>
  <c r="R223" i="11"/>
  <c r="R222" i="11"/>
  <c r="R221" i="11"/>
  <c r="R821" i="11"/>
  <c r="R219" i="11"/>
  <c r="R216" i="11"/>
  <c r="R186" i="11"/>
  <c r="R185" i="11"/>
  <c r="R739" i="11"/>
  <c r="R738" i="11"/>
  <c r="R163" i="11"/>
  <c r="R162" i="11"/>
  <c r="R161" i="11"/>
  <c r="R160" i="11"/>
  <c r="R159" i="11"/>
  <c r="R158" i="11"/>
  <c r="R157" i="11"/>
  <c r="R156" i="11"/>
  <c r="R155" i="11"/>
  <c r="R154" i="11"/>
  <c r="R153" i="11"/>
  <c r="R142" i="11"/>
  <c r="R141" i="11"/>
  <c r="R140" i="11"/>
  <c r="R139" i="11"/>
  <c r="R138" i="11"/>
  <c r="R137" i="11"/>
  <c r="R136" i="11"/>
  <c r="R135" i="11"/>
  <c r="R134" i="11"/>
  <c r="R133" i="11"/>
  <c r="R132" i="11"/>
  <c r="R131" i="11"/>
  <c r="R130" i="11"/>
  <c r="R129" i="11"/>
  <c r="R128" i="11"/>
  <c r="R127" i="11"/>
  <c r="R116" i="11"/>
  <c r="R107" i="11"/>
  <c r="R98" i="11"/>
  <c r="R96" i="11"/>
  <c r="R83" i="11"/>
  <c r="R81" i="11"/>
  <c r="R617" i="11"/>
  <c r="R615" i="11"/>
  <c r="R616" i="11"/>
  <c r="R1777" i="11"/>
  <c r="R1763" i="11"/>
  <c r="R1762" i="11"/>
  <c r="R1755" i="11"/>
  <c r="R1754" i="11"/>
  <c r="R1752" i="11"/>
  <c r="R1751" i="11"/>
  <c r="R1748" i="11"/>
  <c r="R1740" i="11"/>
  <c r="R1738" i="11"/>
  <c r="R1731" i="11"/>
  <c r="R611" i="11"/>
  <c r="R610" i="11"/>
  <c r="R1717" i="11"/>
  <c r="R1712" i="11"/>
  <c r="R1698" i="11"/>
  <c r="R1695" i="11"/>
  <c r="R1688" i="11"/>
  <c r="R1687" i="11"/>
  <c r="R1686" i="11"/>
  <c r="R1684" i="11"/>
  <c r="R1677" i="11"/>
  <c r="R1676" i="11"/>
  <c r="R1675" i="11"/>
  <c r="R1674" i="11"/>
  <c r="R1673" i="11"/>
  <c r="R1672" i="11"/>
  <c r="R1671" i="11"/>
  <c r="R1670" i="11"/>
  <c r="R1669" i="11"/>
  <c r="R1668" i="11"/>
  <c r="R1667" i="11"/>
  <c r="R1666" i="11"/>
  <c r="R1665" i="11"/>
  <c r="R589" i="11"/>
  <c r="R588" i="11"/>
  <c r="R1664" i="11"/>
  <c r="R587" i="11"/>
  <c r="R1663" i="11"/>
  <c r="R586" i="11"/>
  <c r="R585" i="11"/>
  <c r="R584" i="11"/>
  <c r="R583" i="11"/>
  <c r="R1662" i="11"/>
  <c r="R1659" i="11"/>
  <c r="R1658" i="11"/>
  <c r="R1657" i="11"/>
  <c r="R1656" i="11"/>
  <c r="R1655" i="11"/>
  <c r="R1654" i="11"/>
  <c r="R1653" i="11"/>
  <c r="R1652" i="11"/>
  <c r="R551" i="11"/>
  <c r="R539" i="11"/>
  <c r="R538" i="11"/>
  <c r="R537" i="11"/>
  <c r="R1630" i="11"/>
  <c r="R1625" i="11"/>
  <c r="R1624" i="11"/>
  <c r="R1623" i="11"/>
  <c r="R1622" i="11"/>
  <c r="R1621" i="11"/>
  <c r="R521" i="11"/>
  <c r="R1620" i="11"/>
  <c r="R1618" i="11"/>
  <c r="R1614" i="11"/>
  <c r="R1613" i="11"/>
  <c r="R1612" i="11"/>
  <c r="R1610" i="11"/>
  <c r="R1607" i="11"/>
  <c r="R1606" i="11"/>
  <c r="R1605" i="11"/>
  <c r="R1604" i="11"/>
  <c r="R519" i="11"/>
  <c r="R1603" i="11"/>
  <c r="R1601" i="11"/>
  <c r="R1600" i="11"/>
  <c r="R1599" i="11"/>
  <c r="R1598" i="11"/>
  <c r="R1596" i="11"/>
  <c r="R1595" i="11"/>
  <c r="R1593" i="11"/>
  <c r="R1592" i="11"/>
  <c r="R1591" i="11"/>
  <c r="R1589" i="11"/>
  <c r="R1586" i="11"/>
  <c r="R1585" i="11"/>
  <c r="R1584" i="11"/>
  <c r="R1583" i="11"/>
  <c r="R1582" i="11"/>
  <c r="R1580" i="11"/>
  <c r="R1578" i="11"/>
  <c r="R1575" i="11"/>
  <c r="R1573" i="11"/>
  <c r="R1572" i="11"/>
  <c r="R1570" i="11"/>
  <c r="R1569" i="11"/>
  <c r="R1566" i="11"/>
  <c r="R1563" i="11"/>
  <c r="R1562" i="11"/>
  <c r="R1559" i="11"/>
  <c r="R1557" i="11"/>
  <c r="R1554" i="11"/>
  <c r="R1553" i="11"/>
  <c r="R1548" i="11"/>
  <c r="R1547" i="11"/>
  <c r="R1545" i="11"/>
  <c r="R1542" i="11"/>
  <c r="R1541" i="11"/>
  <c r="R1540" i="11"/>
  <c r="R1539" i="11"/>
  <c r="R1538" i="11"/>
  <c r="R1537" i="11"/>
  <c r="R1536" i="11"/>
  <c r="R1535" i="11"/>
  <c r="R1532" i="11"/>
  <c r="R1531" i="11"/>
  <c r="R1526" i="11"/>
  <c r="R1525" i="11"/>
  <c r="R1524" i="11"/>
  <c r="R1522" i="11"/>
  <c r="R1517" i="11"/>
  <c r="R1516" i="11"/>
  <c r="R1515" i="11"/>
  <c r="R1513" i="11"/>
  <c r="R1512" i="11"/>
  <c r="R1509" i="11"/>
  <c r="R1508" i="11"/>
  <c r="R1506" i="11"/>
  <c r="R1504" i="11"/>
  <c r="R1495" i="11"/>
  <c r="R1485" i="11"/>
  <c r="R1482" i="11"/>
  <c r="R1481" i="11"/>
  <c r="R1480" i="11"/>
  <c r="R1479" i="11"/>
  <c r="R1465" i="11"/>
  <c r="R1464" i="11"/>
  <c r="R1461" i="11"/>
  <c r="R1460" i="11"/>
  <c r="R1457" i="11"/>
  <c r="R1452" i="11"/>
  <c r="R1451" i="11"/>
  <c r="R1446" i="11"/>
  <c r="R1445" i="11"/>
  <c r="R1444" i="11"/>
  <c r="R1442" i="11"/>
  <c r="R1440" i="11"/>
  <c r="R1439" i="11"/>
  <c r="R1437" i="11"/>
  <c r="R1434" i="11"/>
  <c r="R1432" i="11"/>
  <c r="R1430" i="11"/>
  <c r="R1429" i="11"/>
  <c r="R1428" i="11"/>
  <c r="R1426" i="11"/>
  <c r="R1425" i="11"/>
  <c r="R1422" i="11"/>
  <c r="R1420" i="11"/>
  <c r="R1419" i="11"/>
  <c r="R1418" i="11"/>
  <c r="R1417" i="11"/>
  <c r="R1416" i="11"/>
  <c r="R1415" i="11"/>
  <c r="R1413" i="11"/>
  <c r="R1412" i="11"/>
  <c r="R1410" i="11"/>
  <c r="R1409" i="11"/>
  <c r="R1408" i="11"/>
  <c r="R1407" i="11"/>
  <c r="R1406" i="11"/>
  <c r="R1404" i="11"/>
  <c r="R1403" i="11"/>
  <c r="R1401" i="11"/>
  <c r="R1399" i="11"/>
  <c r="R1395" i="11"/>
  <c r="R1394" i="11"/>
  <c r="R1390" i="11"/>
  <c r="R1386" i="11"/>
  <c r="R1384" i="11"/>
  <c r="R1383" i="11"/>
  <c r="R1378" i="11"/>
  <c r="R1373" i="11"/>
  <c r="R1367" i="11"/>
  <c r="R1364" i="11"/>
  <c r="R1359" i="11"/>
  <c r="R1358" i="11"/>
  <c r="R1350" i="11"/>
  <c r="R1348" i="11"/>
  <c r="R1347" i="11"/>
  <c r="R1346" i="11"/>
  <c r="R1345" i="11"/>
  <c r="R1344" i="11"/>
  <c r="R1343" i="11"/>
  <c r="R1342" i="11"/>
  <c r="R1341" i="11"/>
  <c r="R1340" i="11"/>
  <c r="R1339" i="11"/>
  <c r="R1338" i="11"/>
  <c r="R1337" i="11"/>
  <c r="R1335" i="11"/>
  <c r="R1334" i="11"/>
  <c r="R459" i="11"/>
  <c r="R1332" i="11"/>
  <c r="R1331" i="11"/>
  <c r="R457" i="11"/>
  <c r="R1329" i="11"/>
  <c r="R1327" i="11"/>
  <c r="R1326" i="11"/>
  <c r="R1325" i="11"/>
  <c r="R1323" i="11"/>
  <c r="R1318" i="11"/>
  <c r="R1316" i="11"/>
  <c r="R1315" i="11"/>
  <c r="R1313" i="11"/>
  <c r="R439" i="11"/>
  <c r="R1308" i="11"/>
  <c r="R432" i="11"/>
  <c r="R433" i="11"/>
  <c r="R1306" i="11"/>
  <c r="R425" i="11"/>
  <c r="R1304" i="11"/>
  <c r="R1302" i="11"/>
  <c r="R1300" i="11"/>
  <c r="R1299" i="11"/>
  <c r="R1298" i="11"/>
  <c r="R1297" i="11"/>
  <c r="R1294" i="11"/>
  <c r="R1293" i="11"/>
  <c r="R1292" i="11"/>
  <c r="R1291" i="11"/>
  <c r="R1289" i="11"/>
  <c r="R1288" i="11"/>
  <c r="R424" i="11"/>
  <c r="R1281" i="11"/>
  <c r="R1280" i="11"/>
  <c r="R1278" i="11"/>
  <c r="R1267" i="11"/>
  <c r="R1265" i="11"/>
  <c r="R1262" i="11"/>
  <c r="R1261" i="11"/>
  <c r="R1259" i="11"/>
  <c r="R1258" i="11"/>
  <c r="R1257" i="11"/>
  <c r="R1256" i="11"/>
  <c r="R1255" i="11"/>
  <c r="R1254" i="11"/>
  <c r="R1253" i="11"/>
  <c r="R1252" i="11"/>
  <c r="R1251" i="11"/>
  <c r="R1250" i="11"/>
  <c r="R1248" i="11"/>
  <c r="R362" i="11"/>
  <c r="R1246" i="11"/>
  <c r="R1245" i="11"/>
  <c r="R1243" i="11"/>
  <c r="R1242" i="11"/>
  <c r="R1241" i="11"/>
  <c r="R1240" i="11"/>
  <c r="R1239" i="11"/>
  <c r="R1238" i="11"/>
  <c r="R1234" i="11"/>
  <c r="R1230" i="11"/>
  <c r="R1228" i="11"/>
  <c r="R1224" i="11"/>
  <c r="R1223" i="11"/>
  <c r="R1222" i="11"/>
  <c r="R1212" i="11"/>
  <c r="R320" i="11"/>
  <c r="R318" i="11"/>
  <c r="R317" i="11"/>
  <c r="R1205" i="11"/>
  <c r="R1204" i="11"/>
  <c r="R1203" i="11"/>
  <c r="R1202" i="11"/>
  <c r="R1200" i="11"/>
  <c r="R1199" i="11"/>
  <c r="R1198" i="11"/>
  <c r="R314" i="11"/>
  <c r="R311" i="11"/>
  <c r="R1195" i="11"/>
  <c r="R1193" i="11"/>
  <c r="R1187" i="11"/>
  <c r="R1186" i="11"/>
  <c r="R300" i="11"/>
  <c r="R1177" i="11"/>
  <c r="R1169" i="11"/>
  <c r="R1167" i="11"/>
  <c r="R1160" i="11"/>
  <c r="R1156" i="11"/>
  <c r="R1153" i="11"/>
  <c r="R1152" i="11"/>
  <c r="R1151" i="11"/>
  <c r="R1148" i="11"/>
  <c r="R1146" i="11"/>
  <c r="R1145" i="11"/>
  <c r="R1144" i="11"/>
  <c r="R1140" i="11"/>
  <c r="R1137" i="11"/>
  <c r="R1131" i="11"/>
  <c r="R1130" i="11"/>
  <c r="R1129" i="11"/>
  <c r="R1128" i="11"/>
  <c r="R1126" i="11"/>
  <c r="R1125" i="11"/>
  <c r="R1124" i="11"/>
  <c r="R1123" i="11"/>
  <c r="R1122" i="11"/>
  <c r="R1121" i="11"/>
  <c r="R1120" i="11"/>
  <c r="R1119" i="11"/>
  <c r="R1118" i="11"/>
  <c r="R1115" i="11"/>
  <c r="R1114" i="11"/>
  <c r="R1113" i="11"/>
  <c r="R1112" i="11"/>
  <c r="R1111" i="11"/>
  <c r="R1110" i="11"/>
  <c r="R1108" i="11"/>
  <c r="R1107" i="11"/>
  <c r="R1106" i="11"/>
  <c r="R1105" i="11"/>
  <c r="R1104" i="11"/>
  <c r="R1103" i="11"/>
  <c r="R1102" i="11"/>
  <c r="R1101" i="11"/>
  <c r="R1100" i="11"/>
  <c r="R1099" i="11"/>
  <c r="R1098" i="11"/>
  <c r="R1097" i="11"/>
  <c r="R1096" i="11"/>
  <c r="R1095" i="11"/>
  <c r="R1093" i="11"/>
  <c r="R1092" i="11"/>
  <c r="R1091" i="11"/>
  <c r="R1090" i="11"/>
  <c r="R1089" i="11"/>
  <c r="R1088" i="11"/>
  <c r="R1086" i="11"/>
  <c r="R1062" i="11"/>
  <c r="R1063" i="11"/>
  <c r="R1064" i="11"/>
  <c r="R1065" i="11"/>
  <c r="R1066" i="11"/>
  <c r="R1067" i="11"/>
  <c r="R1068" i="11"/>
  <c r="R1069" i="11"/>
  <c r="R1070" i="11"/>
  <c r="R1071" i="11"/>
  <c r="R1072" i="11"/>
  <c r="R1073" i="11"/>
  <c r="R1074" i="11"/>
  <c r="R1075" i="11"/>
  <c r="R1076" i="11"/>
  <c r="R1077" i="11"/>
  <c r="R1078" i="11"/>
  <c r="R1079" i="11"/>
  <c r="R1080" i="11"/>
  <c r="R1081" i="11"/>
  <c r="R1082" i="11"/>
  <c r="R1083" i="11"/>
  <c r="R1084" i="11"/>
  <c r="R1061" i="11"/>
  <c r="R1059" i="11"/>
  <c r="R1058" i="11"/>
  <c r="R1057" i="11"/>
  <c r="R1056" i="11"/>
  <c r="R1055" i="11"/>
  <c r="R1054" i="11"/>
  <c r="R1053" i="11"/>
  <c r="R1052" i="11"/>
  <c r="R1051" i="11"/>
  <c r="R1050" i="11"/>
  <c r="R1047" i="11"/>
  <c r="R1048" i="11"/>
  <c r="R1049" i="11"/>
  <c r="R1042" i="11"/>
  <c r="R1043" i="11"/>
  <c r="R1044" i="11"/>
  <c r="R1045" i="11"/>
  <c r="R1046" i="11"/>
  <c r="R1040" i="11"/>
  <c r="R1039" i="11"/>
  <c r="R1038" i="11"/>
  <c r="R1037" i="11"/>
  <c r="R1036" i="11"/>
  <c r="R1034" i="11"/>
  <c r="R1033" i="11"/>
  <c r="R1032" i="11"/>
  <c r="R1031" i="11"/>
  <c r="R1030" i="11"/>
  <c r="R1028" i="11"/>
  <c r="R1027" i="11"/>
  <c r="R1025" i="11"/>
  <c r="R1024" i="11"/>
  <c r="R1022" i="11"/>
  <c r="R1021" i="11"/>
  <c r="R1020" i="11"/>
  <c r="R1019" i="11"/>
  <c r="R1018" i="11"/>
  <c r="R1017" i="11"/>
  <c r="R1016" i="11"/>
  <c r="R1014" i="11"/>
  <c r="R1012" i="11"/>
  <c r="R1011" i="11"/>
  <c r="R1009" i="11"/>
  <c r="R1008" i="11"/>
  <c r="R1007" i="11"/>
  <c r="R1006" i="11"/>
  <c r="R1005" i="11"/>
  <c r="R1004" i="11"/>
  <c r="R1003" i="11"/>
  <c r="R1002" i="11"/>
  <c r="R1001" i="11"/>
  <c r="R1000" i="11"/>
  <c r="R999" i="11"/>
  <c r="R998" i="11"/>
  <c r="R997" i="11"/>
  <c r="R996" i="11"/>
  <c r="R995" i="11"/>
  <c r="R994" i="11"/>
  <c r="R993" i="11"/>
  <c r="R992" i="11"/>
  <c r="R991" i="11"/>
  <c r="R990" i="11"/>
  <c r="R989" i="11"/>
  <c r="R988" i="11"/>
  <c r="R987" i="11"/>
  <c r="R986" i="11"/>
  <c r="R985" i="11"/>
  <c r="R984" i="11"/>
  <c r="R983" i="11"/>
  <c r="R260" i="11"/>
  <c r="R982" i="11"/>
  <c r="R981" i="11"/>
  <c r="R980" i="11"/>
  <c r="R977" i="11"/>
  <c r="R978" i="11"/>
  <c r="R975" i="11"/>
  <c r="R974" i="11"/>
  <c r="R973" i="11"/>
  <c r="R972" i="11"/>
  <c r="R971" i="11"/>
  <c r="R970" i="11"/>
  <c r="R968" i="11"/>
  <c r="R966" i="11"/>
  <c r="R965" i="11"/>
  <c r="R964" i="11"/>
  <c r="R963" i="11"/>
  <c r="R961" i="11"/>
  <c r="R960" i="11"/>
  <c r="R959" i="11"/>
  <c r="R957" i="11"/>
  <c r="R955" i="11"/>
  <c r="R954" i="11"/>
  <c r="R953" i="11"/>
  <c r="R952" i="11"/>
  <c r="R951" i="11"/>
  <c r="R950" i="11"/>
  <c r="R258" i="11"/>
  <c r="R949" i="11"/>
  <c r="R948" i="11"/>
  <c r="R947" i="11"/>
  <c r="R946" i="11"/>
  <c r="R945" i="11"/>
  <c r="R944" i="11"/>
  <c r="R943" i="11"/>
  <c r="R941" i="11"/>
  <c r="R940" i="11"/>
  <c r="R937" i="11"/>
  <c r="R938" i="11"/>
  <c r="R935" i="11"/>
  <c r="R936" i="11"/>
  <c r="R256" i="11"/>
  <c r="R934" i="11"/>
  <c r="R929" i="11"/>
  <c r="R930" i="11"/>
  <c r="R931" i="11"/>
  <c r="R932" i="11"/>
  <c r="R933" i="11"/>
  <c r="R928" i="11"/>
  <c r="R927" i="11"/>
  <c r="R926" i="11"/>
  <c r="R925" i="11"/>
  <c r="R924" i="11"/>
  <c r="R923" i="11"/>
  <c r="R922" i="11"/>
  <c r="R921" i="11"/>
  <c r="R920" i="11"/>
  <c r="R919" i="11"/>
  <c r="R918" i="11"/>
  <c r="R911" i="11"/>
  <c r="R909" i="11"/>
  <c r="R908" i="11"/>
  <c r="R907" i="11"/>
  <c r="R906" i="11"/>
  <c r="R905" i="11"/>
  <c r="R904" i="11"/>
  <c r="R903" i="11"/>
  <c r="R902" i="11"/>
  <c r="R901" i="11"/>
  <c r="R900" i="11"/>
  <c r="R891" i="11"/>
  <c r="R892" i="11"/>
  <c r="R893" i="11"/>
  <c r="R894" i="11"/>
  <c r="R895" i="11"/>
  <c r="R896" i="11"/>
  <c r="R897" i="11"/>
  <c r="R898" i="11"/>
  <c r="R899" i="11"/>
  <c r="R890" i="11"/>
  <c r="R889" i="11"/>
  <c r="R888" i="11"/>
  <c r="R887" i="11"/>
  <c r="R886" i="11"/>
  <c r="R885" i="11"/>
  <c r="R878" i="11"/>
  <c r="R879" i="11"/>
  <c r="R880" i="11"/>
  <c r="R881" i="11"/>
  <c r="R236" i="11"/>
  <c r="R882" i="11"/>
  <c r="R883" i="11"/>
  <c r="R884" i="11"/>
  <c r="R874" i="11"/>
  <c r="R875" i="11"/>
  <c r="R876" i="11"/>
  <c r="R877" i="11"/>
  <c r="R873" i="11"/>
  <c r="R855" i="11"/>
  <c r="R856" i="11"/>
  <c r="R857" i="11"/>
  <c r="R858" i="11"/>
  <c r="R859" i="11"/>
  <c r="R860" i="11"/>
  <c r="R861" i="11"/>
  <c r="R862" i="11"/>
  <c r="R863" i="11"/>
  <c r="R864" i="11"/>
  <c r="R865" i="11"/>
  <c r="R866" i="11"/>
  <c r="R867" i="11"/>
  <c r="R868" i="11"/>
  <c r="R869" i="11"/>
  <c r="R870" i="11"/>
  <c r="R871" i="11"/>
  <c r="R872" i="11"/>
  <c r="R854" i="11"/>
  <c r="R853" i="11"/>
  <c r="R852" i="11"/>
  <c r="R850" i="11"/>
  <c r="R849" i="11"/>
  <c r="R846" i="11"/>
  <c r="R845" i="11"/>
  <c r="R844" i="11"/>
  <c r="R841" i="11"/>
  <c r="R840" i="11"/>
  <c r="R835" i="11"/>
  <c r="R834" i="11"/>
  <c r="R833" i="11"/>
  <c r="R832" i="11"/>
  <c r="R830" i="11"/>
  <c r="R828" i="11"/>
  <c r="R827" i="11"/>
  <c r="R824" i="11"/>
  <c r="R820" i="11"/>
  <c r="R818" i="11"/>
  <c r="R815" i="11"/>
  <c r="R813" i="11"/>
  <c r="R811" i="11"/>
  <c r="R810" i="11"/>
  <c r="R809" i="11"/>
  <c r="R808" i="11"/>
  <c r="R807" i="11"/>
  <c r="R806" i="11"/>
  <c r="R805" i="11"/>
  <c r="R799" i="11"/>
  <c r="R794" i="11"/>
  <c r="R769" i="11"/>
  <c r="R766" i="11"/>
  <c r="R765" i="11"/>
  <c r="R764" i="11"/>
  <c r="R761" i="11"/>
  <c r="R759" i="11"/>
  <c r="R758" i="11"/>
  <c r="R755" i="11"/>
  <c r="R754" i="11"/>
  <c r="R753" i="11"/>
  <c r="R752" i="11"/>
  <c r="R751" i="11"/>
  <c r="R750" i="11"/>
  <c r="R749" i="11"/>
  <c r="R748" i="11"/>
  <c r="R747" i="11"/>
  <c r="R746" i="11"/>
  <c r="R745" i="11"/>
  <c r="R744" i="11"/>
  <c r="R743" i="11"/>
  <c r="R742" i="11"/>
  <c r="R741" i="11"/>
  <c r="R740" i="11"/>
  <c r="R737" i="11"/>
  <c r="R735" i="11"/>
  <c r="R734" i="11"/>
  <c r="R733" i="11"/>
  <c r="R732" i="11"/>
  <c r="R731" i="11"/>
  <c r="R728" i="11"/>
  <c r="R727" i="11"/>
  <c r="R726" i="11"/>
  <c r="R725" i="11"/>
  <c r="R724" i="11"/>
  <c r="R721" i="11"/>
  <c r="R720" i="11"/>
  <c r="R719" i="11"/>
  <c r="R718" i="11"/>
  <c r="R717" i="11"/>
  <c r="R715" i="11"/>
  <c r="R714" i="11"/>
  <c r="R713" i="11"/>
  <c r="R711" i="11"/>
  <c r="R709" i="11"/>
  <c r="R708" i="11"/>
  <c r="R707" i="11"/>
  <c r="R706" i="11"/>
  <c r="R705" i="11"/>
  <c r="R704" i="11"/>
  <c r="R703" i="11"/>
  <c r="R702" i="11"/>
  <c r="R701" i="11"/>
  <c r="R700" i="11"/>
  <c r="R699" i="11"/>
  <c r="R697" i="11"/>
  <c r="R694" i="11"/>
  <c r="R693" i="11"/>
  <c r="R685" i="11"/>
  <c r="R686" i="11"/>
  <c r="R687" i="11"/>
  <c r="R688" i="11"/>
  <c r="R689" i="11"/>
  <c r="R690" i="11"/>
  <c r="R679" i="11"/>
  <c r="R677" i="11"/>
  <c r="R676" i="11"/>
  <c r="R672" i="11"/>
  <c r="R671" i="11"/>
  <c r="R667" i="11"/>
  <c r="R666" i="11"/>
  <c r="R662" i="11"/>
  <c r="R660" i="11"/>
  <c r="R658" i="11"/>
  <c r="R654" i="11"/>
  <c r="R651" i="11"/>
  <c r="R644" i="11"/>
  <c r="R642" i="11"/>
  <c r="R639" i="11"/>
  <c r="R637" i="11"/>
  <c r="R630" i="11"/>
  <c r="R628" i="11"/>
  <c r="R627" i="11"/>
  <c r="R626" i="11"/>
  <c r="R625" i="11"/>
  <c r="R624" i="11"/>
  <c r="R623" i="11"/>
  <c r="R622" i="11"/>
  <c r="R621" i="11"/>
  <c r="R620" i="11"/>
  <c r="R619" i="11"/>
  <c r="R618" i="11"/>
  <c r="R1779" i="11"/>
  <c r="R1778" i="11"/>
  <c r="R614" i="11"/>
  <c r="R1776" i="11"/>
  <c r="R1775" i="11"/>
  <c r="R1774" i="11"/>
  <c r="R1773" i="11"/>
  <c r="R1772" i="11"/>
  <c r="R1771" i="11"/>
  <c r="R1770" i="11"/>
  <c r="R1769" i="11"/>
  <c r="R1768" i="11"/>
  <c r="R1767" i="11"/>
  <c r="R1766" i="11"/>
  <c r="R1765" i="11"/>
  <c r="R1764" i="11"/>
  <c r="R1761" i="11"/>
  <c r="R1760" i="11"/>
  <c r="R1759" i="11"/>
  <c r="R1758" i="11"/>
  <c r="R1757" i="11"/>
  <c r="R1756" i="11"/>
  <c r="R1753" i="11"/>
  <c r="R1750" i="11"/>
  <c r="R1749" i="11"/>
  <c r="R1747" i="11"/>
  <c r="R1746" i="11"/>
  <c r="R613" i="11"/>
  <c r="R612" i="11"/>
  <c r="R1745" i="11"/>
  <c r="R1744" i="11"/>
  <c r="R1743" i="11"/>
  <c r="R1742" i="11"/>
  <c r="R1741" i="11"/>
  <c r="R1739" i="11"/>
  <c r="R1737" i="11"/>
  <c r="R1736" i="11"/>
  <c r="R1735" i="11"/>
  <c r="R1734" i="11"/>
  <c r="R1733" i="11"/>
  <c r="R1732" i="11"/>
  <c r="R1730" i="11"/>
  <c r="R1729" i="11"/>
  <c r="R1728" i="11"/>
  <c r="R1725" i="11"/>
  <c r="R1724" i="11"/>
  <c r="R1718" i="11"/>
  <c r="R1719" i="11"/>
  <c r="R1720" i="11"/>
  <c r="R1721" i="11"/>
  <c r="R1722" i="11"/>
  <c r="R1723" i="11"/>
  <c r="R1716" i="11"/>
  <c r="R1715" i="11"/>
  <c r="R609" i="11"/>
  <c r="R1714" i="11"/>
  <c r="R1713" i="11"/>
  <c r="R1711" i="11"/>
  <c r="R1710" i="11"/>
  <c r="R608" i="11"/>
  <c r="R607" i="11"/>
  <c r="R1705" i="11"/>
  <c r="R1704" i="11"/>
  <c r="R1703" i="11"/>
  <c r="R1702" i="11"/>
  <c r="R1699" i="11"/>
  <c r="R1697" i="11"/>
  <c r="R606" i="11"/>
  <c r="R1694" i="11"/>
  <c r="R1693" i="11"/>
  <c r="R1689" i="11"/>
  <c r="R1690" i="11"/>
  <c r="R1691" i="11"/>
  <c r="R601" i="11"/>
  <c r="R602" i="11"/>
  <c r="R603" i="11"/>
  <c r="R604" i="11"/>
  <c r="R600" i="11"/>
  <c r="R599" i="11"/>
  <c r="R1685" i="11"/>
  <c r="R598" i="11"/>
  <c r="R597" i="11"/>
  <c r="R596" i="11"/>
  <c r="R595" i="11"/>
  <c r="R594" i="11"/>
  <c r="R593" i="11"/>
  <c r="R592" i="11"/>
  <c r="R591" i="11"/>
  <c r="R1681" i="11"/>
  <c r="R1680" i="11"/>
  <c r="R1679" i="11"/>
  <c r="R590" i="11"/>
  <c r="R1678" i="11"/>
  <c r="R1661" i="11"/>
  <c r="R582" i="11"/>
  <c r="R581" i="11"/>
  <c r="R580" i="11"/>
  <c r="R1660" i="11"/>
  <c r="R569" i="11"/>
  <c r="R568" i="11"/>
  <c r="R567" i="11"/>
  <c r="R566" i="11"/>
  <c r="R565" i="11"/>
  <c r="R564" i="11"/>
  <c r="R563" i="11"/>
  <c r="R562" i="11"/>
  <c r="R561" i="11"/>
  <c r="R560" i="11"/>
  <c r="R559" i="11"/>
  <c r="R558" i="11"/>
  <c r="R557" i="11"/>
  <c r="R1651" i="11"/>
  <c r="R553" i="11"/>
  <c r="R552" i="11"/>
  <c r="R550" i="11"/>
  <c r="R549" i="11"/>
  <c r="R548" i="11"/>
  <c r="R1650" i="11"/>
  <c r="R547" i="11"/>
  <c r="R546" i="11"/>
  <c r="R545" i="11"/>
  <c r="R544" i="11"/>
  <c r="R1649" i="11"/>
  <c r="R543" i="11"/>
  <c r="R542" i="11"/>
  <c r="R541" i="11"/>
  <c r="R1648" i="11"/>
  <c r="R540" i="11"/>
  <c r="R1647" i="11"/>
  <c r="R1646" i="11"/>
  <c r="R1645" i="11"/>
  <c r="R1644" i="11"/>
  <c r="R1643" i="11"/>
  <c r="R1642" i="11"/>
  <c r="R1641" i="11"/>
  <c r="R1640" i="11"/>
  <c r="R1639" i="11"/>
  <c r="R536" i="11"/>
  <c r="R1638" i="11"/>
  <c r="R535" i="11"/>
  <c r="R534" i="11"/>
  <c r="R533" i="11"/>
  <c r="R529" i="11"/>
  <c r="R528" i="11"/>
  <c r="R1637" i="11"/>
  <c r="R1636" i="11"/>
  <c r="R527" i="11"/>
  <c r="R1635" i="11"/>
  <c r="R1634" i="11"/>
  <c r="R1633" i="11"/>
  <c r="R526" i="11"/>
  <c r="R525" i="11"/>
  <c r="R524" i="11"/>
  <c r="R523" i="11"/>
  <c r="R1632" i="11"/>
  <c r="R1631" i="11"/>
  <c r="R1629" i="11"/>
  <c r="R522" i="11"/>
  <c r="R1628" i="11"/>
  <c r="R1627" i="11"/>
  <c r="R1626" i="11"/>
  <c r="R1619" i="11"/>
  <c r="R1617" i="11"/>
  <c r="R520" i="11"/>
  <c r="R1616" i="11"/>
  <c r="R1615" i="11"/>
  <c r="R1611" i="11"/>
  <c r="R1609" i="11"/>
  <c r="R1608" i="11"/>
  <c r="R1602" i="11"/>
  <c r="R518" i="11"/>
  <c r="R1597" i="11"/>
  <c r="R517" i="11"/>
  <c r="R1594" i="11"/>
  <c r="R516" i="11"/>
  <c r="R1590" i="11"/>
  <c r="R515" i="11"/>
  <c r="R1588" i="11"/>
  <c r="R1587" i="11"/>
  <c r="R514" i="11"/>
  <c r="R513" i="11"/>
  <c r="R1581" i="11"/>
  <c r="R512" i="11"/>
  <c r="R511" i="11"/>
  <c r="R510" i="11"/>
  <c r="R1579" i="11"/>
  <c r="R509" i="11"/>
  <c r="R1577" i="11"/>
  <c r="R1576" i="11"/>
  <c r="R1574" i="11"/>
  <c r="R1571" i="11"/>
  <c r="R1568" i="11"/>
  <c r="R1567" i="11"/>
  <c r="R1565" i="11"/>
  <c r="R1564" i="11"/>
  <c r="R1561" i="11"/>
  <c r="R1560" i="11"/>
  <c r="R1558" i="11"/>
  <c r="R1556" i="11"/>
  <c r="R1555" i="11"/>
  <c r="R1552" i="11"/>
  <c r="R1551" i="11"/>
  <c r="R1550" i="11"/>
  <c r="R1549" i="11"/>
  <c r="R1546" i="11"/>
  <c r="R1544" i="11"/>
  <c r="R1543" i="11"/>
  <c r="R507" i="11"/>
  <c r="R1534" i="11"/>
  <c r="R1533" i="11"/>
  <c r="R1530" i="11"/>
  <c r="R1529" i="11"/>
  <c r="R506" i="11"/>
  <c r="R1528" i="11"/>
  <c r="R1527" i="11"/>
  <c r="R1523" i="11"/>
  <c r="R1521" i="11"/>
  <c r="R1520" i="11"/>
  <c r="R505" i="11"/>
  <c r="R1519" i="11"/>
  <c r="R1518" i="11"/>
  <c r="R1514" i="11"/>
  <c r="R504" i="11"/>
  <c r="R503" i="11"/>
  <c r="R502" i="11"/>
  <c r="R501" i="11"/>
  <c r="R1511" i="11"/>
  <c r="R1510" i="11"/>
  <c r="R1507" i="11"/>
  <c r="R1505" i="11"/>
  <c r="R1503" i="11"/>
  <c r="R1502" i="11"/>
  <c r="R1501" i="11"/>
  <c r="R1500" i="11"/>
  <c r="R1499" i="11"/>
  <c r="R1498" i="11"/>
  <c r="R1497" i="11"/>
  <c r="R500" i="11"/>
  <c r="R1496" i="11"/>
  <c r="R1494" i="11"/>
  <c r="R1493" i="11"/>
  <c r="R1492" i="11"/>
  <c r="R1491" i="11"/>
  <c r="R1490" i="11"/>
  <c r="R1489" i="11"/>
  <c r="R1488" i="11"/>
  <c r="R1487" i="11"/>
  <c r="R1486" i="11"/>
  <c r="R1484" i="11"/>
  <c r="R1483" i="11"/>
  <c r="R1478" i="11"/>
  <c r="R1477" i="11"/>
  <c r="R1476" i="11"/>
  <c r="R1475" i="11"/>
  <c r="R1474" i="11"/>
  <c r="R1473" i="11"/>
  <c r="R1472" i="11"/>
  <c r="R1471" i="11"/>
  <c r="R1470" i="11"/>
  <c r="R1469" i="11"/>
  <c r="R1468" i="11"/>
  <c r="R499" i="11"/>
  <c r="R498" i="11"/>
  <c r="R497" i="11"/>
  <c r="R1467" i="11"/>
  <c r="R496" i="11"/>
  <c r="R495" i="11"/>
  <c r="R1466" i="11"/>
  <c r="R494" i="11"/>
  <c r="R1463" i="11"/>
  <c r="R1462" i="11"/>
  <c r="R1459" i="11"/>
  <c r="R1458" i="11"/>
  <c r="R1456" i="11"/>
  <c r="R1455" i="11"/>
  <c r="R1454" i="11"/>
  <c r="R1453" i="11"/>
  <c r="R481" i="11"/>
  <c r="R482" i="11"/>
  <c r="R1450" i="11"/>
  <c r="R1449" i="11"/>
  <c r="R479" i="11"/>
  <c r="R480" i="11"/>
  <c r="R1448" i="11"/>
  <c r="R1447" i="11"/>
  <c r="R1443" i="11"/>
  <c r="R1441" i="11"/>
  <c r="R1438" i="11"/>
  <c r="R1436" i="11"/>
  <c r="R1435" i="11"/>
  <c r="R1433" i="11"/>
  <c r="R1431" i="11"/>
  <c r="R1427" i="11"/>
  <c r="R1424" i="11"/>
  <c r="R1423" i="11"/>
  <c r="R1421" i="11"/>
  <c r="R1414" i="11"/>
  <c r="R1411" i="11"/>
  <c r="R1405" i="11"/>
  <c r="R477" i="11"/>
  <c r="R1402" i="11"/>
  <c r="R476" i="11"/>
  <c r="R1400" i="11"/>
  <c r="R475" i="11"/>
  <c r="R1398" i="11"/>
  <c r="R1397" i="11"/>
  <c r="R474" i="11"/>
  <c r="R473" i="11"/>
  <c r="R1396" i="11"/>
  <c r="R1393" i="11"/>
  <c r="R1392" i="11"/>
  <c r="R1391" i="11"/>
  <c r="R472" i="11"/>
  <c r="R1389" i="11"/>
  <c r="R471" i="11"/>
  <c r="R1388" i="11"/>
  <c r="R470" i="11"/>
  <c r="R1387" i="11"/>
  <c r="R1385" i="11"/>
  <c r="R1382" i="11"/>
  <c r="R1381" i="11"/>
  <c r="R1380" i="11"/>
  <c r="R1379" i="11"/>
  <c r="R1377" i="11"/>
  <c r="R1376" i="11"/>
  <c r="R1375" i="11"/>
  <c r="R469" i="11"/>
  <c r="R1374" i="11"/>
  <c r="R1372" i="11"/>
  <c r="R468" i="11"/>
  <c r="R1370" i="11"/>
  <c r="R1371" i="11"/>
  <c r="R1369" i="11"/>
  <c r="R1368" i="11"/>
  <c r="R1366" i="11"/>
  <c r="R1365" i="11"/>
  <c r="R1363" i="11"/>
  <c r="R1362" i="11"/>
  <c r="R1361" i="11"/>
  <c r="R1360" i="11"/>
  <c r="R1357" i="11"/>
  <c r="R1356" i="11"/>
  <c r="R1355" i="11"/>
  <c r="R1354" i="11"/>
  <c r="R1353" i="11"/>
  <c r="R1352" i="11"/>
  <c r="R1351" i="11"/>
  <c r="R467" i="11"/>
  <c r="R1349" i="11"/>
  <c r="R466" i="11"/>
  <c r="R465" i="11"/>
  <c r="R464" i="11"/>
  <c r="R463" i="11"/>
  <c r="R462" i="11"/>
  <c r="R461" i="11"/>
  <c r="R1336" i="11"/>
  <c r="R460" i="11"/>
  <c r="R1333" i="11"/>
  <c r="R458" i="11"/>
  <c r="R1330" i="11"/>
  <c r="R1328" i="11"/>
  <c r="R456" i="11"/>
  <c r="R455" i="11"/>
  <c r="R454" i="11"/>
  <c r="R1324" i="11"/>
  <c r="R453" i="11"/>
  <c r="R445" i="11"/>
  <c r="R446" i="11"/>
  <c r="R447" i="11"/>
  <c r="R448" i="11"/>
  <c r="R449" i="11"/>
  <c r="R1320" i="11"/>
  <c r="R1321" i="11"/>
  <c r="R450" i="11"/>
  <c r="R451" i="11"/>
  <c r="R452" i="11"/>
  <c r="R1322" i="11"/>
  <c r="R1319" i="11"/>
  <c r="R1317" i="11"/>
  <c r="R444" i="11"/>
  <c r="R443" i="11"/>
  <c r="R442" i="11"/>
  <c r="R441" i="11"/>
  <c r="R1314" i="11"/>
  <c r="R440" i="11"/>
  <c r="R1312" i="11"/>
  <c r="R438" i="11"/>
  <c r="R1311" i="11"/>
  <c r="R1310" i="11"/>
  <c r="R1309" i="11"/>
  <c r="R437" i="11"/>
  <c r="R436" i="11"/>
  <c r="R435" i="11"/>
  <c r="R434" i="11"/>
  <c r="R431" i="11"/>
  <c r="R430" i="11"/>
  <c r="R1307" i="11"/>
  <c r="R429" i="11"/>
  <c r="R428" i="11"/>
  <c r="R427" i="11"/>
  <c r="R426" i="11"/>
  <c r="R1305" i="11"/>
  <c r="R1303" i="11"/>
  <c r="R1301" i="11"/>
  <c r="R1296" i="11"/>
  <c r="R1295" i="11"/>
  <c r="R1290" i="11"/>
  <c r="R1287" i="11"/>
  <c r="R1286" i="11"/>
  <c r="R1284" i="11"/>
  <c r="R1283" i="11"/>
  <c r="R1282" i="11"/>
  <c r="R423" i="11"/>
  <c r="R422" i="11"/>
  <c r="R1279" i="11"/>
  <c r="R421" i="11"/>
  <c r="R1277" i="11"/>
  <c r="R1276" i="11"/>
  <c r="R420" i="11"/>
  <c r="R419" i="11"/>
  <c r="R1275" i="11"/>
  <c r="R418" i="11"/>
  <c r="R415" i="11"/>
  <c r="R1274" i="11"/>
  <c r="R1273" i="11"/>
  <c r="R414" i="11"/>
  <c r="R1272" i="11"/>
  <c r="R413" i="11"/>
  <c r="R1271" i="11"/>
  <c r="R412" i="11"/>
  <c r="R411" i="11"/>
  <c r="R1270" i="11"/>
  <c r="R1269" i="11"/>
  <c r="R1268" i="11"/>
  <c r="R410" i="11"/>
  <c r="R409" i="11"/>
  <c r="R408" i="11"/>
  <c r="R407" i="11"/>
  <c r="R406" i="11"/>
  <c r="R405" i="11"/>
  <c r="R1266" i="11"/>
  <c r="R404" i="11"/>
  <c r="R403" i="11"/>
  <c r="R402" i="11"/>
  <c r="R1264" i="11"/>
  <c r="R1263" i="11"/>
  <c r="R401" i="11"/>
  <c r="R400" i="11"/>
  <c r="R399" i="11"/>
  <c r="R398" i="11"/>
  <c r="R397" i="11"/>
  <c r="R396" i="11"/>
  <c r="R395" i="11"/>
  <c r="R1260" i="11"/>
  <c r="R394" i="11"/>
  <c r="R393" i="11"/>
  <c r="R392" i="11"/>
  <c r="R391" i="11"/>
  <c r="R389" i="11"/>
  <c r="R388" i="11"/>
  <c r="R387" i="11"/>
  <c r="R386" i="11"/>
  <c r="R384" i="11"/>
  <c r="R383" i="11"/>
  <c r="R382" i="11"/>
  <c r="R380" i="11"/>
  <c r="R379" i="11"/>
  <c r="R377" i="11"/>
  <c r="R376" i="11"/>
  <c r="R375" i="11"/>
  <c r="R373" i="11"/>
  <c r="R372" i="11"/>
  <c r="R371" i="11"/>
  <c r="R370" i="11"/>
  <c r="R369" i="11"/>
  <c r="R368" i="11"/>
  <c r="R367" i="11"/>
  <c r="R365" i="11"/>
  <c r="R364" i="11"/>
  <c r="R1249" i="11"/>
  <c r="R363" i="11"/>
  <c r="R361" i="11"/>
  <c r="R360" i="11"/>
  <c r="R359" i="11"/>
  <c r="R1247" i="11"/>
  <c r="R358" i="11"/>
  <c r="R1244" i="11"/>
  <c r="R1237" i="11"/>
  <c r="R352" i="11"/>
  <c r="R1236" i="11"/>
  <c r="R1235" i="11"/>
  <c r="R1233" i="11"/>
  <c r="R348" i="11"/>
  <c r="R1232" i="11"/>
  <c r="R347" i="11"/>
  <c r="R346" i="11"/>
  <c r="R1231" i="11"/>
  <c r="R345" i="11"/>
  <c r="R1229" i="11"/>
  <c r="R344" i="11"/>
  <c r="R343" i="11"/>
  <c r="R342" i="11"/>
  <c r="R341" i="11"/>
  <c r="R1227" i="11"/>
  <c r="R336" i="11"/>
  <c r="R1226" i="11"/>
  <c r="R333" i="11"/>
  <c r="R1225" i="11"/>
  <c r="R330" i="11"/>
  <c r="R323" i="11"/>
  <c r="R1221" i="11"/>
  <c r="R1220" i="11"/>
  <c r="R1219" i="11"/>
  <c r="R1218" i="11"/>
  <c r="R1217" i="11"/>
  <c r="R1216" i="11"/>
  <c r="R1215" i="11"/>
  <c r="R1214" i="11"/>
  <c r="R1213" i="11"/>
  <c r="R1211" i="11"/>
  <c r="R1210" i="11"/>
  <c r="R1209" i="11"/>
  <c r="R1208" i="11"/>
  <c r="R321" i="11"/>
  <c r="R1207" i="11"/>
  <c r="R1206" i="11"/>
  <c r="R1201" i="11"/>
  <c r="R1197" i="11"/>
  <c r="R1196" i="11"/>
  <c r="R312" i="11"/>
  <c r="R310" i="11"/>
  <c r="R1194" i="11"/>
  <c r="R1192" i="11"/>
  <c r="R1191" i="11"/>
  <c r="R1190" i="11"/>
  <c r="R309" i="11"/>
  <c r="R1189" i="11"/>
  <c r="R304" i="11"/>
  <c r="R305" i="11"/>
  <c r="R306" i="11"/>
  <c r="R307" i="11"/>
  <c r="R308" i="11"/>
  <c r="R302" i="11"/>
  <c r="R303" i="11"/>
  <c r="R1188" i="11"/>
  <c r="R301" i="11"/>
  <c r="R1185" i="11"/>
  <c r="R1184" i="11"/>
  <c r="R1183" i="11"/>
  <c r="R1182" i="11"/>
  <c r="R1181" i="11"/>
  <c r="R1180" i="11"/>
  <c r="R1179" i="11"/>
  <c r="R1178" i="11"/>
  <c r="R1176" i="11"/>
  <c r="R1175" i="11"/>
  <c r="R1174" i="11"/>
  <c r="R1173" i="11"/>
  <c r="R1172" i="11"/>
  <c r="R1171" i="11"/>
  <c r="R1170" i="11"/>
  <c r="R1168" i="11"/>
  <c r="R1166" i="11"/>
  <c r="R1165" i="11"/>
  <c r="R1164" i="11"/>
  <c r="R1163" i="11"/>
  <c r="R1162" i="11"/>
  <c r="R1161" i="11"/>
  <c r="R1159" i="11"/>
  <c r="R1158" i="11"/>
  <c r="R1157" i="11"/>
  <c r="R1155" i="11"/>
  <c r="R1154" i="11"/>
  <c r="R299" i="11"/>
  <c r="R298" i="11"/>
  <c r="R297" i="11"/>
  <c r="R1150" i="11"/>
  <c r="R1149" i="11"/>
  <c r="R296" i="11"/>
  <c r="R295" i="11"/>
  <c r="R294" i="11"/>
  <c r="R293" i="11"/>
  <c r="R292" i="11"/>
  <c r="R1147" i="11"/>
  <c r="R291" i="11"/>
  <c r="R290" i="11"/>
  <c r="R289" i="11"/>
  <c r="R288" i="11"/>
  <c r="R287" i="11"/>
  <c r="R286" i="11"/>
  <c r="R1143" i="11"/>
  <c r="R1142" i="11"/>
  <c r="R1141" i="11"/>
  <c r="R1139" i="11"/>
  <c r="R1138" i="11"/>
  <c r="R1136" i="11"/>
  <c r="R285" i="11"/>
  <c r="R284" i="11"/>
  <c r="R1135" i="11"/>
  <c r="R283" i="11"/>
  <c r="R1134" i="11"/>
  <c r="R282" i="11"/>
  <c r="R1133" i="11"/>
  <c r="R1132" i="11"/>
  <c r="R281" i="11"/>
  <c r="R280" i="11"/>
  <c r="R1127" i="11"/>
  <c r="R279" i="11"/>
  <c r="R275" i="11"/>
  <c r="R276" i="11"/>
  <c r="R277" i="11"/>
  <c r="R278" i="11"/>
  <c r="R274" i="11"/>
  <c r="R1117" i="11"/>
  <c r="R1116" i="11"/>
  <c r="R273" i="11"/>
  <c r="R1109" i="11"/>
  <c r="R272" i="11"/>
  <c r="R271" i="11"/>
  <c r="R270" i="11"/>
  <c r="R269" i="11"/>
  <c r="R1094" i="11"/>
  <c r="R1087" i="11"/>
  <c r="R1085" i="11"/>
  <c r="R268" i="11"/>
  <c r="R1060" i="11"/>
  <c r="R266" i="11"/>
  <c r="R267" i="11"/>
  <c r="R1041" i="11"/>
  <c r="R265" i="11"/>
  <c r="R264" i="11"/>
  <c r="R1035" i="11"/>
  <c r="R263" i="11"/>
  <c r="R1029" i="11"/>
  <c r="R261" i="11"/>
  <c r="R1026" i="11"/>
  <c r="R1023" i="11"/>
  <c r="R1015" i="11"/>
  <c r="R1013" i="11"/>
  <c r="R1010" i="11"/>
  <c r="R979" i="11"/>
  <c r="R976" i="11"/>
  <c r="R969" i="11"/>
  <c r="R967" i="11"/>
  <c r="R962" i="11"/>
  <c r="R958" i="11"/>
  <c r="R956" i="11"/>
  <c r="R257" i="11"/>
  <c r="R942" i="11"/>
  <c r="R939" i="11"/>
  <c r="R255" i="11"/>
  <c r="R917" i="11"/>
  <c r="R916" i="11"/>
  <c r="R915" i="11"/>
  <c r="R254" i="11"/>
  <c r="R253" i="11"/>
  <c r="R914" i="11"/>
  <c r="R913" i="11"/>
  <c r="R910" i="11"/>
  <c r="R851" i="11"/>
  <c r="R235" i="11"/>
  <c r="R848" i="11"/>
  <c r="R847" i="11"/>
  <c r="R234" i="11"/>
  <c r="R843" i="11"/>
  <c r="R842" i="11"/>
  <c r="R233" i="11"/>
  <c r="R232" i="11"/>
  <c r="R231" i="11"/>
  <c r="R839" i="11"/>
  <c r="R838" i="11"/>
  <c r="R230" i="11"/>
  <c r="R837" i="11"/>
  <c r="R836" i="11"/>
  <c r="R229" i="11"/>
  <c r="R831" i="11"/>
  <c r="R829" i="11"/>
  <c r="R826" i="11"/>
  <c r="R825" i="11"/>
  <c r="R823" i="11"/>
  <c r="R822" i="11"/>
  <c r="R220" i="11"/>
  <c r="R819" i="11"/>
  <c r="R218" i="11"/>
  <c r="R817" i="11"/>
  <c r="R816" i="11"/>
  <c r="R814" i="11"/>
  <c r="R812" i="11"/>
  <c r="R217" i="11"/>
  <c r="R804" i="11"/>
  <c r="R803" i="11"/>
  <c r="R802" i="11"/>
  <c r="R801" i="11"/>
  <c r="R800" i="11"/>
  <c r="R798" i="11"/>
  <c r="R797" i="11"/>
  <c r="R796" i="11"/>
  <c r="R795" i="11"/>
  <c r="R215" i="11"/>
  <c r="R214" i="11"/>
  <c r="R213" i="11"/>
  <c r="R212" i="11"/>
  <c r="R211" i="11"/>
  <c r="R210" i="11"/>
  <c r="R209" i="11"/>
  <c r="R793" i="11"/>
  <c r="R208" i="11"/>
  <c r="R792" i="11"/>
  <c r="R791" i="11"/>
  <c r="R790" i="11"/>
  <c r="R789" i="11"/>
  <c r="R788" i="11"/>
  <c r="R787" i="11"/>
  <c r="R786" i="11"/>
  <c r="R785" i="11"/>
  <c r="R784" i="11"/>
  <c r="R783" i="11"/>
  <c r="R782" i="11"/>
  <c r="R781" i="11"/>
  <c r="R780" i="11"/>
  <c r="R779" i="11"/>
  <c r="R778" i="11"/>
  <c r="R777" i="11"/>
  <c r="R776" i="11"/>
  <c r="R775" i="11"/>
  <c r="R774" i="11"/>
  <c r="R773" i="11"/>
  <c r="R772" i="11"/>
  <c r="R771" i="11"/>
  <c r="R770" i="11"/>
  <c r="R207" i="11"/>
  <c r="R206" i="11"/>
  <c r="R205" i="11"/>
  <c r="R204" i="11"/>
  <c r="R203" i="11"/>
  <c r="R202" i="11"/>
  <c r="R201" i="11"/>
  <c r="R200" i="11"/>
  <c r="R199" i="11"/>
  <c r="R768" i="11"/>
  <c r="R198" i="11"/>
  <c r="R197" i="11"/>
  <c r="R195" i="11"/>
  <c r="R196" i="11"/>
  <c r="R194" i="11"/>
  <c r="R767" i="11"/>
  <c r="R193" i="11"/>
  <c r="R763" i="11"/>
  <c r="R762" i="11"/>
  <c r="R192" i="11"/>
  <c r="R191" i="11"/>
  <c r="R760" i="11"/>
  <c r="R757" i="11"/>
  <c r="R190" i="11"/>
  <c r="R756" i="11"/>
  <c r="R189" i="11"/>
  <c r="R188" i="11"/>
  <c r="R187" i="11"/>
  <c r="R184" i="11"/>
  <c r="R736" i="11"/>
  <c r="R183" i="11"/>
  <c r="R182" i="11"/>
  <c r="R181" i="11"/>
  <c r="R730" i="11"/>
  <c r="R180" i="11"/>
  <c r="R729" i="11"/>
  <c r="R179" i="11"/>
  <c r="R178" i="11"/>
  <c r="R177" i="11"/>
  <c r="R176" i="11"/>
  <c r="R175" i="11"/>
  <c r="R174" i="11"/>
  <c r="R173" i="11"/>
  <c r="R172" i="11"/>
  <c r="R171" i="11"/>
  <c r="R170" i="11"/>
  <c r="R169" i="11"/>
  <c r="R168" i="11"/>
  <c r="R167" i="11"/>
  <c r="R166" i="11"/>
  <c r="R165" i="11"/>
  <c r="R164" i="11"/>
  <c r="R723" i="11"/>
  <c r="R722" i="11"/>
  <c r="R152" i="11"/>
  <c r="R151" i="11"/>
  <c r="R150" i="11"/>
  <c r="R149" i="11"/>
  <c r="R148" i="11"/>
  <c r="R147" i="11"/>
  <c r="R146" i="11"/>
  <c r="R145" i="11"/>
  <c r="R144" i="11"/>
  <c r="R716" i="11"/>
  <c r="R143" i="11"/>
  <c r="R126" i="11"/>
  <c r="R125" i="11"/>
  <c r="R124" i="11"/>
  <c r="R123" i="11"/>
  <c r="R122" i="11"/>
  <c r="R121" i="11"/>
  <c r="R120" i="11"/>
  <c r="R119" i="11"/>
  <c r="R118" i="11"/>
  <c r="R117" i="11"/>
  <c r="R115" i="11"/>
  <c r="R114" i="11"/>
  <c r="R113" i="11"/>
  <c r="R112" i="11"/>
  <c r="R111" i="11"/>
  <c r="R110" i="11"/>
  <c r="R109" i="11"/>
  <c r="R108" i="11"/>
  <c r="R106" i="11"/>
  <c r="R105" i="11"/>
  <c r="R712" i="11"/>
  <c r="R104" i="11"/>
  <c r="R103" i="11"/>
  <c r="R710" i="11"/>
  <c r="R102" i="11"/>
  <c r="R101" i="11"/>
  <c r="R100" i="11"/>
  <c r="R99" i="11"/>
  <c r="R97" i="11"/>
  <c r="R95" i="11"/>
  <c r="R94" i="11"/>
  <c r="R93" i="11"/>
  <c r="R92" i="11"/>
  <c r="R91" i="11"/>
  <c r="R90" i="11"/>
  <c r="R89" i="11"/>
  <c r="R88" i="11"/>
  <c r="R87" i="11"/>
  <c r="R86" i="11"/>
  <c r="R85" i="11"/>
  <c r="R84" i="11"/>
  <c r="R82" i="11"/>
  <c r="R80" i="11"/>
  <c r="R79" i="11"/>
  <c r="R78" i="11"/>
  <c r="R77" i="11"/>
  <c r="R76" i="11"/>
  <c r="R75" i="11"/>
  <c r="R74" i="11"/>
  <c r="R73" i="11"/>
  <c r="R72" i="11"/>
  <c r="R71" i="11"/>
  <c r="R70" i="11"/>
  <c r="R69" i="11"/>
  <c r="R68" i="11"/>
  <c r="R698" i="11"/>
  <c r="R67" i="11"/>
  <c r="R66" i="11"/>
  <c r="R65" i="11"/>
  <c r="R64" i="11"/>
  <c r="R63" i="11"/>
  <c r="R696" i="11"/>
  <c r="R62" i="11"/>
  <c r="R695" i="11"/>
  <c r="R61" i="11"/>
  <c r="R60" i="11"/>
  <c r="R692" i="11"/>
  <c r="R691" i="11"/>
  <c r="R684" i="11"/>
  <c r="R683" i="11"/>
  <c r="R59" i="11"/>
  <c r="R682" i="11"/>
  <c r="R681" i="11"/>
  <c r="R58" i="11"/>
  <c r="R680" i="11"/>
  <c r="R678" i="11"/>
  <c r="R57" i="11"/>
  <c r="R675" i="11"/>
  <c r="R674" i="11"/>
  <c r="R673" i="11"/>
  <c r="R56" i="11"/>
  <c r="R670" i="11"/>
  <c r="R669" i="11"/>
  <c r="R668" i="11"/>
  <c r="R55" i="11"/>
  <c r="R665" i="11"/>
  <c r="R54" i="11"/>
  <c r="R53" i="11"/>
  <c r="R664" i="11"/>
  <c r="R52" i="11"/>
  <c r="R51" i="11"/>
  <c r="R663" i="11"/>
  <c r="R50" i="11"/>
  <c r="R49" i="11"/>
  <c r="R661" i="11"/>
  <c r="R48" i="11"/>
  <c r="R659" i="11"/>
  <c r="R47" i="11"/>
  <c r="R657" i="11"/>
  <c r="R656" i="11"/>
  <c r="R46" i="11"/>
  <c r="R655" i="11"/>
  <c r="R653" i="11"/>
  <c r="R45" i="11"/>
  <c r="R44" i="11"/>
  <c r="R43" i="11"/>
  <c r="R652" i="11"/>
  <c r="R42" i="11"/>
  <c r="R41" i="11"/>
  <c r="R650" i="11"/>
  <c r="R40" i="11"/>
  <c r="R39" i="11"/>
  <c r="R649" i="11"/>
  <c r="R38" i="11"/>
  <c r="R37" i="11"/>
  <c r="R36" i="11"/>
  <c r="R35" i="11"/>
  <c r="R34" i="11"/>
  <c r="R33" i="11"/>
  <c r="R647" i="11"/>
  <c r="R648" i="11"/>
  <c r="R32" i="11"/>
  <c r="R645" i="11"/>
  <c r="R13" i="11"/>
  <c r="R646" i="11"/>
  <c r="R14" i="11"/>
  <c r="R15" i="11"/>
  <c r="R16" i="11"/>
  <c r="R17" i="11"/>
  <c r="R18" i="11"/>
  <c r="R19" i="11"/>
  <c r="R20" i="11"/>
  <c r="R21" i="11"/>
  <c r="R22" i="11"/>
  <c r="R23" i="11"/>
  <c r="R24" i="11"/>
  <c r="R25" i="11"/>
  <c r="R26" i="11"/>
  <c r="R27" i="11"/>
  <c r="R28" i="11"/>
  <c r="R29" i="11"/>
  <c r="R30" i="11"/>
  <c r="R31" i="11"/>
  <c r="R12" i="11"/>
  <c r="R11" i="11"/>
  <c r="R10" i="11"/>
  <c r="R643" i="11"/>
  <c r="R641" i="11"/>
  <c r="R640" i="11"/>
  <c r="R638" i="11"/>
  <c r="R636" i="11"/>
  <c r="R635" i="11"/>
  <c r="R634" i="11"/>
  <c r="R633" i="11"/>
  <c r="R632" i="11"/>
  <c r="R631" i="11"/>
  <c r="R629" i="11"/>
  <c r="R9" i="11"/>
  <c r="R8" i="11"/>
  <c r="R7" i="11"/>
  <c r="R6" i="11"/>
  <c r="R5" i="11"/>
  <c r="R4" i="11"/>
  <c r="R3" i="11"/>
  <c r="R2" i="11"/>
  <c r="S1727" i="11"/>
  <c r="S1726" i="11"/>
  <c r="S1709" i="11"/>
  <c r="S1708" i="11"/>
  <c r="S1707" i="11"/>
  <c r="S1706" i="11"/>
  <c r="S1701" i="11"/>
  <c r="S1700" i="11"/>
  <c r="S1696" i="11"/>
  <c r="S605" i="11"/>
  <c r="S1692" i="11"/>
  <c r="S1683" i="11"/>
  <c r="S1682" i="11"/>
  <c r="S579" i="11"/>
  <c r="S578" i="11"/>
  <c r="S577" i="11"/>
  <c r="S576" i="11"/>
  <c r="S575" i="11"/>
  <c r="S574" i="11"/>
  <c r="S573" i="11"/>
  <c r="S572" i="11"/>
  <c r="S571" i="11"/>
  <c r="S570" i="11"/>
  <c r="S556" i="11"/>
  <c r="S555" i="11"/>
  <c r="S554" i="11"/>
  <c r="S532" i="11"/>
  <c r="S531" i="11"/>
  <c r="S530" i="11"/>
  <c r="S508" i="11"/>
  <c r="S483" i="11"/>
  <c r="S484" i="11"/>
  <c r="S485" i="11"/>
  <c r="S486" i="11"/>
  <c r="S487" i="11"/>
  <c r="S488" i="11"/>
  <c r="S489" i="11"/>
  <c r="S490" i="11"/>
  <c r="S491" i="11"/>
  <c r="S492" i="11"/>
  <c r="S493" i="11"/>
  <c r="S478" i="11"/>
  <c r="S1285" i="11"/>
  <c r="S417" i="11"/>
  <c r="S416" i="11"/>
  <c r="S390" i="11"/>
  <c r="S385" i="11"/>
  <c r="S381" i="11"/>
  <c r="S378" i="11"/>
  <c r="S374" i="11"/>
  <c r="S366" i="11"/>
  <c r="S357" i="11"/>
  <c r="S356" i="11"/>
  <c r="S355" i="11"/>
  <c r="S354" i="11"/>
  <c r="S353" i="11"/>
  <c r="S351" i="11"/>
  <c r="S350" i="11"/>
  <c r="S349" i="11"/>
  <c r="S340" i="11"/>
  <c r="S339" i="11"/>
  <c r="S338" i="11"/>
  <c r="S337" i="11"/>
  <c r="S335" i="11"/>
  <c r="S334" i="11"/>
  <c r="S332" i="11"/>
  <c r="S331" i="11"/>
  <c r="S329" i="11"/>
  <c r="S328" i="11"/>
  <c r="S327" i="11"/>
  <c r="S326" i="11"/>
  <c r="S325" i="11"/>
  <c r="S324" i="11"/>
  <c r="S322" i="11"/>
  <c r="S319" i="11"/>
  <c r="S316" i="11"/>
  <c r="S315" i="11"/>
  <c r="S313" i="11"/>
  <c r="S262" i="11"/>
  <c r="S259" i="11"/>
  <c r="S252" i="11"/>
  <c r="S251" i="11"/>
  <c r="S250" i="11"/>
  <c r="S249" i="11"/>
  <c r="S248" i="11"/>
  <c r="S247" i="11"/>
  <c r="S246" i="11"/>
  <c r="S245" i="11"/>
  <c r="S912" i="11"/>
  <c r="S244" i="11"/>
  <c r="S243" i="11"/>
  <c r="S242" i="11"/>
  <c r="S241" i="11"/>
  <c r="S240" i="11"/>
  <c r="S239" i="11"/>
  <c r="S238" i="11"/>
  <c r="S237" i="11"/>
  <c r="S228" i="11"/>
  <c r="S227" i="11"/>
  <c r="S226" i="11"/>
  <c r="S225" i="11"/>
  <c r="S224" i="11"/>
  <c r="S223" i="11"/>
  <c r="S222" i="11"/>
  <c r="S221" i="11"/>
  <c r="S821" i="11"/>
  <c r="S219" i="11"/>
  <c r="S216" i="11"/>
  <c r="S186" i="11"/>
  <c r="S185" i="11"/>
  <c r="S739" i="11"/>
  <c r="S738" i="11"/>
  <c r="S163" i="11"/>
  <c r="S162" i="11"/>
  <c r="S161" i="11"/>
  <c r="S160" i="11"/>
  <c r="S159" i="11"/>
  <c r="S158" i="11"/>
  <c r="S157" i="11"/>
  <c r="S156" i="11"/>
  <c r="S155" i="11"/>
  <c r="S154" i="11"/>
  <c r="S153" i="11"/>
  <c r="S142" i="11"/>
  <c r="S141" i="11"/>
  <c r="S140" i="11"/>
  <c r="S139" i="11"/>
  <c r="S138" i="11"/>
  <c r="S137" i="11"/>
  <c r="S136" i="11"/>
  <c r="S135" i="11"/>
  <c r="S134" i="11"/>
  <c r="S133" i="11"/>
  <c r="S132" i="11"/>
  <c r="S131" i="11"/>
  <c r="S130" i="11"/>
  <c r="S129" i="11"/>
  <c r="S128" i="11"/>
  <c r="S127" i="11"/>
  <c r="S116" i="11"/>
  <c r="S107" i="11"/>
  <c r="S98" i="11"/>
  <c r="S96" i="11"/>
  <c r="S83" i="11"/>
  <c r="S81" i="11"/>
  <c r="S617" i="11"/>
  <c r="S615" i="11"/>
  <c r="S616" i="11"/>
  <c r="S1777" i="11"/>
  <c r="S1763" i="11"/>
  <c r="S1762" i="11"/>
  <c r="S1755" i="11"/>
  <c r="S1754" i="11"/>
  <c r="S1752" i="11"/>
  <c r="S1751" i="11"/>
  <c r="S1748" i="11"/>
  <c r="S1740" i="11"/>
  <c r="S1738" i="11"/>
  <c r="S1731" i="11"/>
  <c r="S611" i="11"/>
  <c r="S610" i="11"/>
  <c r="S1717" i="11"/>
  <c r="S1712" i="11"/>
  <c r="S1698" i="11"/>
  <c r="S1695" i="11"/>
  <c r="S1688" i="11"/>
  <c r="S1687" i="11"/>
  <c r="S1686" i="11"/>
  <c r="S1684" i="11"/>
  <c r="S1677" i="11"/>
  <c r="S1676" i="11"/>
  <c r="S1675" i="11"/>
  <c r="S1674" i="11"/>
  <c r="S1673" i="11"/>
  <c r="S1672" i="11"/>
  <c r="S1671" i="11"/>
  <c r="S1670" i="11"/>
  <c r="S1669" i="11"/>
  <c r="S1668" i="11"/>
  <c r="S1667" i="11"/>
  <c r="S1666" i="11"/>
  <c r="S1665" i="11"/>
  <c r="S589" i="11"/>
  <c r="S588" i="11"/>
  <c r="S1664" i="11"/>
  <c r="S587" i="11"/>
  <c r="S1663" i="11"/>
  <c r="S586" i="11"/>
  <c r="S585" i="11"/>
  <c r="S584" i="11"/>
  <c r="S583" i="11"/>
  <c r="S1662" i="11"/>
  <c r="S1659" i="11"/>
  <c r="S1658" i="11"/>
  <c r="S1657" i="11"/>
  <c r="S1656" i="11"/>
  <c r="S1655" i="11"/>
  <c r="S1654" i="11"/>
  <c r="S1653" i="11"/>
  <c r="S1652" i="11"/>
  <c r="S551" i="11"/>
  <c r="S539" i="11"/>
  <c r="S538" i="11"/>
  <c r="S537" i="11"/>
  <c r="S1630" i="11"/>
  <c r="S1625" i="11"/>
  <c r="S1624" i="11"/>
  <c r="S1623" i="11"/>
  <c r="S1622" i="11"/>
  <c r="S1621" i="11"/>
  <c r="S521" i="11"/>
  <c r="S1620" i="11"/>
  <c r="S1618" i="11"/>
  <c r="S1614" i="11"/>
  <c r="S1613" i="11"/>
  <c r="S1612" i="11"/>
  <c r="S1610" i="11"/>
  <c r="S1607" i="11"/>
  <c r="S1606" i="11"/>
  <c r="S1605" i="11"/>
  <c r="S1604" i="11"/>
  <c r="S519" i="11"/>
  <c r="S1603" i="11"/>
  <c r="S1601" i="11"/>
  <c r="S1600" i="11"/>
  <c r="S1599" i="11"/>
  <c r="S1598" i="11"/>
  <c r="S1596" i="11"/>
  <c r="S1595" i="11"/>
  <c r="S1593" i="11"/>
  <c r="S1592" i="11"/>
  <c r="S1591" i="11"/>
  <c r="S1589" i="11"/>
  <c r="S1586" i="11"/>
  <c r="S1585" i="11"/>
  <c r="S1584" i="11"/>
  <c r="S1583" i="11"/>
  <c r="S1582" i="11"/>
  <c r="S1580" i="11"/>
  <c r="S1578" i="11"/>
  <c r="S1575" i="11"/>
  <c r="S1573" i="11"/>
  <c r="S1572" i="11"/>
  <c r="S1570" i="11"/>
  <c r="S1569" i="11"/>
  <c r="S1566" i="11"/>
  <c r="S1563" i="11"/>
  <c r="S1562" i="11"/>
  <c r="S1559" i="11"/>
  <c r="S1557" i="11"/>
  <c r="S1554" i="11"/>
  <c r="S1553" i="11"/>
  <c r="S1548" i="11"/>
  <c r="S1547" i="11"/>
  <c r="S1545" i="11"/>
  <c r="S1542" i="11"/>
  <c r="S1541" i="11"/>
  <c r="S1540" i="11"/>
  <c r="S1539" i="11"/>
  <c r="S1538" i="11"/>
  <c r="S1537" i="11"/>
  <c r="S1536" i="11"/>
  <c r="S1535" i="11"/>
  <c r="S1532" i="11"/>
  <c r="S1531" i="11"/>
  <c r="S1526" i="11"/>
  <c r="S1525" i="11"/>
  <c r="S1524" i="11"/>
  <c r="S1522" i="11"/>
  <c r="S1517" i="11"/>
  <c r="S1516" i="11"/>
  <c r="S1515" i="11"/>
  <c r="S1513" i="11"/>
  <c r="S1512" i="11"/>
  <c r="S1509" i="11"/>
  <c r="S1508" i="11"/>
  <c r="S1506" i="11"/>
  <c r="S1504" i="11"/>
  <c r="S1495" i="11"/>
  <c r="S1485" i="11"/>
  <c r="S1482" i="11"/>
  <c r="S1481" i="11"/>
  <c r="S1480" i="11"/>
  <c r="S1479" i="11"/>
  <c r="S1465" i="11"/>
  <c r="S1464" i="11"/>
  <c r="S1461" i="11"/>
  <c r="S1460" i="11"/>
  <c r="S1457" i="11"/>
  <c r="S1452" i="11"/>
  <c r="S1451" i="11"/>
  <c r="S1446" i="11"/>
  <c r="S1445" i="11"/>
  <c r="S1444" i="11"/>
  <c r="S1442" i="11"/>
  <c r="S1440" i="11"/>
  <c r="S1439" i="11"/>
  <c r="S1437" i="11"/>
  <c r="S1434" i="11"/>
  <c r="S1432" i="11"/>
  <c r="S1430" i="11"/>
  <c r="S1429" i="11"/>
  <c r="S1428" i="11"/>
  <c r="S1426" i="11"/>
  <c r="S1425" i="11"/>
  <c r="S1422" i="11"/>
  <c r="S1420" i="11"/>
  <c r="S1419" i="11"/>
  <c r="S1418" i="11"/>
  <c r="S1417" i="11"/>
  <c r="S1416" i="11"/>
  <c r="S1415" i="11"/>
  <c r="S1413" i="11"/>
  <c r="S1412" i="11"/>
  <c r="S1410" i="11"/>
  <c r="S1409" i="11"/>
  <c r="S1408" i="11"/>
  <c r="S1407" i="11"/>
  <c r="S1406" i="11"/>
  <c r="S1404" i="11"/>
  <c r="S1403" i="11"/>
  <c r="S1401" i="11"/>
  <c r="S1399" i="11"/>
  <c r="S1395" i="11"/>
  <c r="S1394" i="11"/>
  <c r="S1390" i="11"/>
  <c r="S1386" i="11"/>
  <c r="S1384" i="11"/>
  <c r="S1383" i="11"/>
  <c r="S1378" i="11"/>
  <c r="S1373" i="11"/>
  <c r="S1367" i="11"/>
  <c r="S1364" i="11"/>
  <c r="S1359" i="11"/>
  <c r="S1358" i="11"/>
  <c r="S1350" i="11"/>
  <c r="S1348" i="11"/>
  <c r="S1347" i="11"/>
  <c r="S1346" i="11"/>
  <c r="S1345" i="11"/>
  <c r="S1344" i="11"/>
  <c r="S1343" i="11"/>
  <c r="S1342" i="11"/>
  <c r="S1341" i="11"/>
  <c r="S1340" i="11"/>
  <c r="S1339" i="11"/>
  <c r="S1338" i="11"/>
  <c r="S1337" i="11"/>
  <c r="S1335" i="11"/>
  <c r="S1334" i="11"/>
  <c r="S459" i="11"/>
  <c r="S1332" i="11"/>
  <c r="S1331" i="11"/>
  <c r="S457" i="11"/>
  <c r="S1329" i="11"/>
  <c r="S1327" i="11"/>
  <c r="S1326" i="11"/>
  <c r="S1325" i="11"/>
  <c r="S1323" i="11"/>
  <c r="S1318" i="11"/>
  <c r="S1316" i="11"/>
  <c r="S1315" i="11"/>
  <c r="S1313" i="11"/>
  <c r="S439" i="11"/>
  <c r="S1308" i="11"/>
  <c r="S432" i="11"/>
  <c r="S433" i="11"/>
  <c r="S1306" i="11"/>
  <c r="S425" i="11"/>
  <c r="S1304" i="11"/>
  <c r="S1302" i="11"/>
  <c r="S1300" i="11"/>
  <c r="S1299" i="11"/>
  <c r="S1298" i="11"/>
  <c r="S1297" i="11"/>
  <c r="S1294" i="11"/>
  <c r="S1293" i="11"/>
  <c r="S1292" i="11"/>
  <c r="S1291" i="11"/>
  <c r="S1289" i="11"/>
  <c r="S1288" i="11"/>
  <c r="S424" i="11"/>
  <c r="S1281" i="11"/>
  <c r="S1280" i="11"/>
  <c r="S1278" i="11"/>
  <c r="S1267" i="11"/>
  <c r="S1265" i="11"/>
  <c r="S1262" i="11"/>
  <c r="S1261" i="11"/>
  <c r="S1259" i="11"/>
  <c r="S1258" i="11"/>
  <c r="S1257" i="11"/>
  <c r="S1256" i="11"/>
  <c r="S1255" i="11"/>
  <c r="S1254" i="11"/>
  <c r="S1253" i="11"/>
  <c r="S1252" i="11"/>
  <c r="S1251" i="11"/>
  <c r="S1250" i="11"/>
  <c r="S1248" i="11"/>
  <c r="S362" i="11"/>
  <c r="S1246" i="11"/>
  <c r="S1245" i="11"/>
  <c r="S1243" i="11"/>
  <c r="S1242" i="11"/>
  <c r="S1241" i="11"/>
  <c r="S1240" i="11"/>
  <c r="S1239" i="11"/>
  <c r="S1238" i="11"/>
  <c r="S1234" i="11"/>
  <c r="S1230" i="11"/>
  <c r="S1228" i="11"/>
  <c r="S1224" i="11"/>
  <c r="S1223" i="11"/>
  <c r="S1222" i="11"/>
  <c r="S1212" i="11"/>
  <c r="S320" i="11"/>
  <c r="S318" i="11"/>
  <c r="S317" i="11"/>
  <c r="S1205" i="11"/>
  <c r="S1204" i="11"/>
  <c r="S1203" i="11"/>
  <c r="S1202" i="11"/>
  <c r="S1200" i="11"/>
  <c r="S1199" i="11"/>
  <c r="S1198" i="11"/>
  <c r="S314" i="11"/>
  <c r="S311" i="11"/>
  <c r="S1195" i="11"/>
  <c r="S1193" i="11"/>
  <c r="S1187" i="11"/>
  <c r="S1186" i="11"/>
  <c r="S300" i="11"/>
  <c r="S1177" i="11"/>
  <c r="S1169" i="11"/>
  <c r="S1167" i="11"/>
  <c r="S1160" i="11"/>
  <c r="S1156" i="11"/>
  <c r="S1153" i="11"/>
  <c r="S1152" i="11"/>
  <c r="S1151" i="11"/>
  <c r="S1148" i="11"/>
  <c r="S1146" i="11"/>
  <c r="S1145" i="11"/>
  <c r="S1144" i="11"/>
  <c r="S1140" i="11"/>
  <c r="S1137" i="11"/>
  <c r="S1131" i="11"/>
  <c r="S1130" i="11"/>
  <c r="S1129" i="11"/>
  <c r="S1128" i="11"/>
  <c r="S1126" i="11"/>
  <c r="S1125" i="11"/>
  <c r="S1124" i="11"/>
  <c r="S1123" i="11"/>
  <c r="S1122" i="11"/>
  <c r="S1121" i="11"/>
  <c r="S1120" i="11"/>
  <c r="S1119" i="11"/>
  <c r="S1118" i="11"/>
  <c r="S1115" i="11"/>
  <c r="S1114" i="11"/>
  <c r="S1113" i="11"/>
  <c r="S1112" i="11"/>
  <c r="S1111" i="11"/>
  <c r="S1110" i="11"/>
  <c r="S1108" i="11"/>
  <c r="S1107" i="11"/>
  <c r="S1106" i="11"/>
  <c r="S1105" i="11"/>
  <c r="S1104" i="11"/>
  <c r="S1103" i="11"/>
  <c r="S1102" i="11"/>
  <c r="S1101" i="11"/>
  <c r="S1100" i="11"/>
  <c r="S1099" i="11"/>
  <c r="S1098" i="11"/>
  <c r="S1097" i="11"/>
  <c r="S1096" i="11"/>
  <c r="S1095" i="11"/>
  <c r="S1093" i="11"/>
  <c r="S1092" i="11"/>
  <c r="S1091" i="11"/>
  <c r="S1090" i="11"/>
  <c r="S1089" i="11"/>
  <c r="S1088" i="11"/>
  <c r="S1086" i="11"/>
  <c r="S1062" i="11"/>
  <c r="S1063" i="11"/>
  <c r="S1064" i="11"/>
  <c r="S1065" i="11"/>
  <c r="S1066" i="11"/>
  <c r="S1067" i="11"/>
  <c r="S1068" i="11"/>
  <c r="S1069" i="11"/>
  <c r="S1070" i="11"/>
  <c r="S1071" i="11"/>
  <c r="S1072" i="11"/>
  <c r="S1073" i="11"/>
  <c r="S1074" i="11"/>
  <c r="S1075" i="11"/>
  <c r="S1076" i="11"/>
  <c r="S1077" i="11"/>
  <c r="S1078" i="11"/>
  <c r="S1079" i="11"/>
  <c r="S1080" i="11"/>
  <c r="S1081" i="11"/>
  <c r="S1082" i="11"/>
  <c r="S1083" i="11"/>
  <c r="S1084" i="11"/>
  <c r="S1061" i="11"/>
  <c r="S1059" i="11"/>
  <c r="S1058" i="11"/>
  <c r="S1057" i="11"/>
  <c r="S1056" i="11"/>
  <c r="S1055" i="11"/>
  <c r="S1054" i="11"/>
  <c r="S1053" i="11"/>
  <c r="S1052" i="11"/>
  <c r="S1051" i="11"/>
  <c r="S1050" i="11"/>
  <c r="S1047" i="11"/>
  <c r="S1048" i="11"/>
  <c r="S1049" i="11"/>
  <c r="S1042" i="11"/>
  <c r="S1043" i="11"/>
  <c r="S1044" i="11"/>
  <c r="S1045" i="11"/>
  <c r="S1046" i="11"/>
  <c r="S1040" i="11"/>
  <c r="S1039" i="11"/>
  <c r="S1038" i="11"/>
  <c r="S1037" i="11"/>
  <c r="S1036" i="11"/>
  <c r="S1034" i="11"/>
  <c r="S1033" i="11"/>
  <c r="S1032" i="11"/>
  <c r="S1031" i="11"/>
  <c r="S1030" i="11"/>
  <c r="S1028" i="11"/>
  <c r="S1027" i="11"/>
  <c r="S1025" i="11"/>
  <c r="S1024" i="11"/>
  <c r="S1022" i="11"/>
  <c r="S1021" i="11"/>
  <c r="S1020" i="11"/>
  <c r="S1019" i="11"/>
  <c r="S1018" i="11"/>
  <c r="S1017" i="11"/>
  <c r="S1016" i="11"/>
  <c r="S1014" i="11"/>
  <c r="S1012" i="11"/>
  <c r="S1011" i="11"/>
  <c r="S1009" i="11"/>
  <c r="S1008" i="11"/>
  <c r="S1007" i="11"/>
  <c r="S1006" i="11"/>
  <c r="S1005" i="11"/>
  <c r="S1004" i="11"/>
  <c r="S1003" i="11"/>
  <c r="S1002" i="11"/>
  <c r="S1001" i="11"/>
  <c r="S1000" i="11"/>
  <c r="S999" i="11"/>
  <c r="S998" i="11"/>
  <c r="S997" i="11"/>
  <c r="S996" i="11"/>
  <c r="S995" i="11"/>
  <c r="S994" i="11"/>
  <c r="S993" i="11"/>
  <c r="S992" i="11"/>
  <c r="S991" i="11"/>
  <c r="S990" i="11"/>
  <c r="S989" i="11"/>
  <c r="S988" i="11"/>
  <c r="S987" i="11"/>
  <c r="S986" i="11"/>
  <c r="S985" i="11"/>
  <c r="S984" i="11"/>
  <c r="S983" i="11"/>
  <c r="S260" i="11"/>
  <c r="S982" i="11"/>
  <c r="S981" i="11"/>
  <c r="S980" i="11"/>
  <c r="S977" i="11"/>
  <c r="S978" i="11"/>
  <c r="S975" i="11"/>
  <c r="S974" i="11"/>
  <c r="S973" i="11"/>
  <c r="S972" i="11"/>
  <c r="S971" i="11"/>
  <c r="S970" i="11"/>
  <c r="S968" i="11"/>
  <c r="S966" i="11"/>
  <c r="S965" i="11"/>
  <c r="S964" i="11"/>
  <c r="S963" i="11"/>
  <c r="S961" i="11"/>
  <c r="S960" i="11"/>
  <c r="S959" i="11"/>
  <c r="S957" i="11"/>
  <c r="S955" i="11"/>
  <c r="S954" i="11"/>
  <c r="S953" i="11"/>
  <c r="S952" i="11"/>
  <c r="S951" i="11"/>
  <c r="S950" i="11"/>
  <c r="S258" i="11"/>
  <c r="S949" i="11"/>
  <c r="S948" i="11"/>
  <c r="S947" i="11"/>
  <c r="S946" i="11"/>
  <c r="S945" i="11"/>
  <c r="S944" i="11"/>
  <c r="S943" i="11"/>
  <c r="S941" i="11"/>
  <c r="S940" i="11"/>
  <c r="S937" i="11"/>
  <c r="S938" i="11"/>
  <c r="S935" i="11"/>
  <c r="S936" i="11"/>
  <c r="S256" i="11"/>
  <c r="S934" i="11"/>
  <c r="S929" i="11"/>
  <c r="S930" i="11"/>
  <c r="S931" i="11"/>
  <c r="S932" i="11"/>
  <c r="S933" i="11"/>
  <c r="S928" i="11"/>
  <c r="S927" i="11"/>
  <c r="S926" i="11"/>
  <c r="S925" i="11"/>
  <c r="S924" i="11"/>
  <c r="S923" i="11"/>
  <c r="S922" i="11"/>
  <c r="S921" i="11"/>
  <c r="S920" i="11"/>
  <c r="S919" i="11"/>
  <c r="S918" i="11"/>
  <c r="S911" i="11"/>
  <c r="S909" i="11"/>
  <c r="S908" i="11"/>
  <c r="S907" i="11"/>
  <c r="S906" i="11"/>
  <c r="S905" i="11"/>
  <c r="S904" i="11"/>
  <c r="S903" i="11"/>
  <c r="S902" i="11"/>
  <c r="S901" i="11"/>
  <c r="S900" i="11"/>
  <c r="S891" i="11"/>
  <c r="S892" i="11"/>
  <c r="S893" i="11"/>
  <c r="S894" i="11"/>
  <c r="S895" i="11"/>
  <c r="S896" i="11"/>
  <c r="S897" i="11"/>
  <c r="S898" i="11"/>
  <c r="S899" i="11"/>
  <c r="S890" i="11"/>
  <c r="S889" i="11"/>
  <c r="S888" i="11"/>
  <c r="S887" i="11"/>
  <c r="S886" i="11"/>
  <c r="S885" i="11"/>
  <c r="S878" i="11"/>
  <c r="S879" i="11"/>
  <c r="S880" i="11"/>
  <c r="S881" i="11"/>
  <c r="S236" i="11"/>
  <c r="S882" i="11"/>
  <c r="S883" i="11"/>
  <c r="S884" i="11"/>
  <c r="S874" i="11"/>
  <c r="S875" i="11"/>
  <c r="S876" i="11"/>
  <c r="S877" i="11"/>
  <c r="S873" i="11"/>
  <c r="S855" i="11"/>
  <c r="S856" i="11"/>
  <c r="S857" i="11"/>
  <c r="S858" i="11"/>
  <c r="S859" i="11"/>
  <c r="S860" i="11"/>
  <c r="S861" i="11"/>
  <c r="S862" i="11"/>
  <c r="S863" i="11"/>
  <c r="S864" i="11"/>
  <c r="S865" i="11"/>
  <c r="S866" i="11"/>
  <c r="S867" i="11"/>
  <c r="S868" i="11"/>
  <c r="S869" i="11"/>
  <c r="S870" i="11"/>
  <c r="S871" i="11"/>
  <c r="S872" i="11"/>
  <c r="S854" i="11"/>
  <c r="S853" i="11"/>
  <c r="S852" i="11"/>
  <c r="S850" i="11"/>
  <c r="S849" i="11"/>
  <c r="S846" i="11"/>
  <c r="S845" i="11"/>
  <c r="S844" i="11"/>
  <c r="S841" i="11"/>
  <c r="S840" i="11"/>
  <c r="S835" i="11"/>
  <c r="S834" i="11"/>
  <c r="S833" i="11"/>
  <c r="S832" i="11"/>
  <c r="S830" i="11"/>
  <c r="S828" i="11"/>
  <c r="S827" i="11"/>
  <c r="S824" i="11"/>
  <c r="S820" i="11"/>
  <c r="S818" i="11"/>
  <c r="S815" i="11"/>
  <c r="S813" i="11"/>
  <c r="S811" i="11"/>
  <c r="S810" i="11"/>
  <c r="S809" i="11"/>
  <c r="S808" i="11"/>
  <c r="S807" i="11"/>
  <c r="S806" i="11"/>
  <c r="S805" i="11"/>
  <c r="S799" i="11"/>
  <c r="S794" i="11"/>
  <c r="S769" i="11"/>
  <c r="S766" i="11"/>
  <c r="S765" i="11"/>
  <c r="S764" i="11"/>
  <c r="S761" i="11"/>
  <c r="S759" i="11"/>
  <c r="S758" i="11"/>
  <c r="S755" i="11"/>
  <c r="S754" i="11"/>
  <c r="S753" i="11"/>
  <c r="S752" i="11"/>
  <c r="S751" i="11"/>
  <c r="S750" i="11"/>
  <c r="S749" i="11"/>
  <c r="S748" i="11"/>
  <c r="S747" i="11"/>
  <c r="S746" i="11"/>
  <c r="S745" i="11"/>
  <c r="S744" i="11"/>
  <c r="S743" i="11"/>
  <c r="S742" i="11"/>
  <c r="S741" i="11"/>
  <c r="S740" i="11"/>
  <c r="S737" i="11"/>
  <c r="S735" i="11"/>
  <c r="S734" i="11"/>
  <c r="S733" i="11"/>
  <c r="S732" i="11"/>
  <c r="S731" i="11"/>
  <c r="S728" i="11"/>
  <c r="S727" i="11"/>
  <c r="S726" i="11"/>
  <c r="S725" i="11"/>
  <c r="S724" i="11"/>
  <c r="S721" i="11"/>
  <c r="S720" i="11"/>
  <c r="S719" i="11"/>
  <c r="S718" i="11"/>
  <c r="S717" i="11"/>
  <c r="S715" i="11"/>
  <c r="S714" i="11"/>
  <c r="S713" i="11"/>
  <c r="S711" i="11"/>
  <c r="S709" i="11"/>
  <c r="S708" i="11"/>
  <c r="S707" i="11"/>
  <c r="S706" i="11"/>
  <c r="S705" i="11"/>
  <c r="S704" i="11"/>
  <c r="S703" i="11"/>
  <c r="S702" i="11"/>
  <c r="S701" i="11"/>
  <c r="S700" i="11"/>
  <c r="S699" i="11"/>
  <c r="S697" i="11"/>
  <c r="S694" i="11"/>
  <c r="S693" i="11"/>
  <c r="S685" i="11"/>
  <c r="S686" i="11"/>
  <c r="S687" i="11"/>
  <c r="S688" i="11"/>
  <c r="S689" i="11"/>
  <c r="S690" i="11"/>
  <c r="S679" i="11"/>
  <c r="S677" i="11"/>
  <c r="S676" i="11"/>
  <c r="S672" i="11"/>
  <c r="S671" i="11"/>
  <c r="S667" i="11"/>
  <c r="S666" i="11"/>
  <c r="S662" i="11"/>
  <c r="S660" i="11"/>
  <c r="S658" i="11"/>
  <c r="S654" i="11"/>
  <c r="S651" i="11"/>
  <c r="S644" i="11"/>
  <c r="S642" i="11"/>
  <c r="S639" i="11"/>
  <c r="S637" i="11"/>
  <c r="S630" i="11"/>
  <c r="S628" i="11"/>
  <c r="S627" i="11"/>
  <c r="S626" i="11"/>
  <c r="S625" i="11"/>
  <c r="S624" i="11"/>
  <c r="S623" i="11"/>
  <c r="S622" i="11"/>
  <c r="S621" i="11"/>
  <c r="S620" i="11"/>
  <c r="S619" i="11"/>
  <c r="S618" i="11"/>
  <c r="S1779" i="11"/>
  <c r="S1778" i="11"/>
  <c r="S614" i="11"/>
  <c r="S1776" i="11"/>
  <c r="S1775" i="11"/>
  <c r="S1774" i="11"/>
  <c r="S1773" i="11"/>
  <c r="S1772" i="11"/>
  <c r="S1771" i="11"/>
  <c r="S1770" i="11"/>
  <c r="S1769" i="11"/>
  <c r="S1768" i="11"/>
  <c r="S1767" i="11"/>
  <c r="S1766" i="11"/>
  <c r="S1765" i="11"/>
  <c r="S1764" i="11"/>
  <c r="S1761" i="11"/>
  <c r="S1760" i="11"/>
  <c r="S1759" i="11"/>
  <c r="S1758" i="11"/>
  <c r="S1757" i="11"/>
  <c r="S1756" i="11"/>
  <c r="S1753" i="11"/>
  <c r="S1750" i="11"/>
  <c r="S1749" i="11"/>
  <c r="S1747" i="11"/>
  <c r="S1746" i="11"/>
  <c r="S613" i="11"/>
  <c r="S612" i="11"/>
  <c r="S1745" i="11"/>
  <c r="S1744" i="11"/>
  <c r="S1743" i="11"/>
  <c r="S1742" i="11"/>
  <c r="S1741" i="11"/>
  <c r="S1739" i="11"/>
  <c r="S1737" i="11"/>
  <c r="S1736" i="11"/>
  <c r="S1735" i="11"/>
  <c r="S1734" i="11"/>
  <c r="S1733" i="11"/>
  <c r="S1732" i="11"/>
  <c r="S1730" i="11"/>
  <c r="S1729" i="11"/>
  <c r="S1728" i="11"/>
  <c r="S1725" i="11"/>
  <c r="S1724" i="11"/>
  <c r="S1718" i="11"/>
  <c r="S1719" i="11"/>
  <c r="S1720" i="11"/>
  <c r="S1721" i="11"/>
  <c r="S1722" i="11"/>
  <c r="S1723" i="11"/>
  <c r="S1716" i="11"/>
  <c r="S1715" i="11"/>
  <c r="S609" i="11"/>
  <c r="S1714" i="11"/>
  <c r="S1713" i="11"/>
  <c r="S1711" i="11"/>
  <c r="S1710" i="11"/>
  <c r="S608" i="11"/>
  <c r="S607" i="11"/>
  <c r="S1705" i="11"/>
  <c r="S1704" i="11"/>
  <c r="S1703" i="11"/>
  <c r="S1702" i="11"/>
  <c r="S1699" i="11"/>
  <c r="S1697" i="11"/>
  <c r="S606" i="11"/>
  <c r="S1694" i="11"/>
  <c r="S1693" i="11"/>
  <c r="S1689" i="11"/>
  <c r="S1690" i="11"/>
  <c r="S1691" i="11"/>
  <c r="S601" i="11"/>
  <c r="S602" i="11"/>
  <c r="S603" i="11"/>
  <c r="S604" i="11"/>
  <c r="S600" i="11"/>
  <c r="S599" i="11"/>
  <c r="S1685" i="11"/>
  <c r="S598" i="11"/>
  <c r="S597" i="11"/>
  <c r="S596" i="11"/>
  <c r="S595" i="11"/>
  <c r="S594" i="11"/>
  <c r="S593" i="11"/>
  <c r="S592" i="11"/>
  <c r="S591" i="11"/>
  <c r="S1681" i="11"/>
  <c r="S1680" i="11"/>
  <c r="S1679" i="11"/>
  <c r="S590" i="11"/>
  <c r="S1678" i="11"/>
  <c r="S1661" i="11"/>
  <c r="S582" i="11"/>
  <c r="S581" i="11"/>
  <c r="S580" i="11"/>
  <c r="S1660" i="11"/>
  <c r="S569" i="11"/>
  <c r="S568" i="11"/>
  <c r="S567" i="11"/>
  <c r="S566" i="11"/>
  <c r="S565" i="11"/>
  <c r="S564" i="11"/>
  <c r="S563" i="11"/>
  <c r="S562" i="11"/>
  <c r="S561" i="11"/>
  <c r="S560" i="11"/>
  <c r="S559" i="11"/>
  <c r="S558" i="11"/>
  <c r="S557" i="11"/>
  <c r="S1651" i="11"/>
  <c r="S553" i="11"/>
  <c r="S552" i="11"/>
  <c r="S550" i="11"/>
  <c r="S549" i="11"/>
  <c r="S548" i="11"/>
  <c r="S1650" i="11"/>
  <c r="S547" i="11"/>
  <c r="S546" i="11"/>
  <c r="S545" i="11"/>
  <c r="S544" i="11"/>
  <c r="S1649" i="11"/>
  <c r="S543" i="11"/>
  <c r="S542" i="11"/>
  <c r="S541" i="11"/>
  <c r="S1648" i="11"/>
  <c r="S540" i="11"/>
  <c r="S1647" i="11"/>
  <c r="S1646" i="11"/>
  <c r="S1645" i="11"/>
  <c r="S1644" i="11"/>
  <c r="S1643" i="11"/>
  <c r="S1642" i="11"/>
  <c r="S1641" i="11"/>
  <c r="S1640" i="11"/>
  <c r="S1639" i="11"/>
  <c r="S536" i="11"/>
  <c r="S1638" i="11"/>
  <c r="S535" i="11"/>
  <c r="S534" i="11"/>
  <c r="S533" i="11"/>
  <c r="S529" i="11"/>
  <c r="S528" i="11"/>
  <c r="S1637" i="11"/>
  <c r="S1636" i="11"/>
  <c r="S527" i="11"/>
  <c r="S1635" i="11"/>
  <c r="S1634" i="11"/>
  <c r="S1633" i="11"/>
  <c r="S526" i="11"/>
  <c r="S525" i="11"/>
  <c r="S524" i="11"/>
  <c r="S523" i="11"/>
  <c r="S1632" i="11"/>
  <c r="S1631" i="11"/>
  <c r="S1629" i="11"/>
  <c r="S522" i="11"/>
  <c r="S1628" i="11"/>
  <c r="S1627" i="11"/>
  <c r="S1626" i="11"/>
  <c r="S1619" i="11"/>
  <c r="S1617" i="11"/>
  <c r="S520" i="11"/>
  <c r="S1616" i="11"/>
  <c r="S1615" i="11"/>
  <c r="S1611" i="11"/>
  <c r="S1609" i="11"/>
  <c r="S1608" i="11"/>
  <c r="S1602" i="11"/>
  <c r="S518" i="11"/>
  <c r="S1597" i="11"/>
  <c r="S517" i="11"/>
  <c r="S1594" i="11"/>
  <c r="S516" i="11"/>
  <c r="S1590" i="11"/>
  <c r="S515" i="11"/>
  <c r="S1588" i="11"/>
  <c r="S1587" i="11"/>
  <c r="S514" i="11"/>
  <c r="S513" i="11"/>
  <c r="S1581" i="11"/>
  <c r="S512" i="11"/>
  <c r="S511" i="11"/>
  <c r="S510" i="11"/>
  <c r="S1579" i="11"/>
  <c r="S509" i="11"/>
  <c r="S1577" i="11"/>
  <c r="S1576" i="11"/>
  <c r="S1574" i="11"/>
  <c r="S1571" i="11"/>
  <c r="S1568" i="11"/>
  <c r="S1567" i="11"/>
  <c r="S1565" i="11"/>
  <c r="S1564" i="11"/>
  <c r="S1561" i="11"/>
  <c r="S1560" i="11"/>
  <c r="S1558" i="11"/>
  <c r="S1556" i="11"/>
  <c r="S1555" i="11"/>
  <c r="S1552" i="11"/>
  <c r="S1551" i="11"/>
  <c r="S1550" i="11"/>
  <c r="S1549" i="11"/>
  <c r="S1546" i="11"/>
  <c r="S1544" i="11"/>
  <c r="S1543" i="11"/>
  <c r="S507" i="11"/>
  <c r="S1534" i="11"/>
  <c r="S1533" i="11"/>
  <c r="S1530" i="11"/>
  <c r="S1529" i="11"/>
  <c r="S506" i="11"/>
  <c r="S1528" i="11"/>
  <c r="S1527" i="11"/>
  <c r="S1523" i="11"/>
  <c r="S1521" i="11"/>
  <c r="S1520" i="11"/>
  <c r="S505" i="11"/>
  <c r="S1519" i="11"/>
  <c r="S1518" i="11"/>
  <c r="S1514" i="11"/>
  <c r="S504" i="11"/>
  <c r="S503" i="11"/>
  <c r="S502" i="11"/>
  <c r="S501" i="11"/>
  <c r="S1511" i="11"/>
  <c r="S1510" i="11"/>
  <c r="S1507" i="11"/>
  <c r="S1505" i="11"/>
  <c r="S1503" i="11"/>
  <c r="S1502" i="11"/>
  <c r="S1501" i="11"/>
  <c r="S1500" i="11"/>
  <c r="S1499" i="11"/>
  <c r="S1498" i="11"/>
  <c r="S1497" i="11"/>
  <c r="S500" i="11"/>
  <c r="S1496" i="11"/>
  <c r="S1494" i="11"/>
  <c r="S1493" i="11"/>
  <c r="S1492" i="11"/>
  <c r="S1491" i="11"/>
  <c r="S1490" i="11"/>
  <c r="S1489" i="11"/>
  <c r="S1488" i="11"/>
  <c r="S1487" i="11"/>
  <c r="S1486" i="11"/>
  <c r="S1484" i="11"/>
  <c r="S1483" i="11"/>
  <c r="S1478" i="11"/>
  <c r="S1477" i="11"/>
  <c r="S1476" i="11"/>
  <c r="S1475" i="11"/>
  <c r="S1474" i="11"/>
  <c r="S1473" i="11"/>
  <c r="S1472" i="11"/>
  <c r="S1471" i="11"/>
  <c r="S1470" i="11"/>
  <c r="S1469" i="11"/>
  <c r="S1468" i="11"/>
  <c r="S499" i="11"/>
  <c r="S498" i="11"/>
  <c r="S497" i="11"/>
  <c r="S1467" i="11"/>
  <c r="S496" i="11"/>
  <c r="S495" i="11"/>
  <c r="S1466" i="11"/>
  <c r="S494" i="11"/>
  <c r="S1463" i="11"/>
  <c r="S1462" i="11"/>
  <c r="S1459" i="11"/>
  <c r="S1458" i="11"/>
  <c r="S1456" i="11"/>
  <c r="S1455" i="11"/>
  <c r="S1454" i="11"/>
  <c r="S1453" i="11"/>
  <c r="S481" i="11"/>
  <c r="S482" i="11"/>
  <c r="S1450" i="11"/>
  <c r="S1449" i="11"/>
  <c r="S479" i="11"/>
  <c r="S480" i="11"/>
  <c r="S1448" i="11"/>
  <c r="S1447" i="11"/>
  <c r="S1443" i="11"/>
  <c r="S1441" i="11"/>
  <c r="S1438" i="11"/>
  <c r="S1436" i="11"/>
  <c r="S1435" i="11"/>
  <c r="S1433" i="11"/>
  <c r="S1431" i="11"/>
  <c r="S1427" i="11"/>
  <c r="S1424" i="11"/>
  <c r="S1423" i="11"/>
  <c r="S1421" i="11"/>
  <c r="S1414" i="11"/>
  <c r="S1411" i="11"/>
  <c r="S1405" i="11"/>
  <c r="S477" i="11"/>
  <c r="S1402" i="11"/>
  <c r="S476" i="11"/>
  <c r="S1400" i="11"/>
  <c r="S475" i="11"/>
  <c r="S1398" i="11"/>
  <c r="S1397" i="11"/>
  <c r="S474" i="11"/>
  <c r="S473" i="11"/>
  <c r="S1396" i="11"/>
  <c r="S1393" i="11"/>
  <c r="S1392" i="11"/>
  <c r="S1391" i="11"/>
  <c r="S472" i="11"/>
  <c r="S1389" i="11"/>
  <c r="S471" i="11"/>
  <c r="S1388" i="11"/>
  <c r="S470" i="11"/>
  <c r="S1387" i="11"/>
  <c r="S1385" i="11"/>
  <c r="S1382" i="11"/>
  <c r="S1381" i="11"/>
  <c r="S1380" i="11"/>
  <c r="S1379" i="11"/>
  <c r="S1377" i="11"/>
  <c r="S1376" i="11"/>
  <c r="S1375" i="11"/>
  <c r="S469" i="11"/>
  <c r="S1374" i="11"/>
  <c r="S1372" i="11"/>
  <c r="S468" i="11"/>
  <c r="S1370" i="11"/>
  <c r="S1371" i="11"/>
  <c r="S1369" i="11"/>
  <c r="S1368" i="11"/>
  <c r="S1366" i="11"/>
  <c r="S1365" i="11"/>
  <c r="S1363" i="11"/>
  <c r="S1362" i="11"/>
  <c r="S1361" i="11"/>
  <c r="S1360" i="11"/>
  <c r="S1357" i="11"/>
  <c r="S1356" i="11"/>
  <c r="S1355" i="11"/>
  <c r="S1354" i="11"/>
  <c r="S1353" i="11"/>
  <c r="S1352" i="11"/>
  <c r="S1351" i="11"/>
  <c r="S467" i="11"/>
  <c r="S1349" i="11"/>
  <c r="S466" i="11"/>
  <c r="S465" i="11"/>
  <c r="S464" i="11"/>
  <c r="S463" i="11"/>
  <c r="S462" i="11"/>
  <c r="S461" i="11"/>
  <c r="S1336" i="11"/>
  <c r="S460" i="11"/>
  <c r="S1333" i="11"/>
  <c r="S458" i="11"/>
  <c r="S1330" i="11"/>
  <c r="S1328" i="11"/>
  <c r="S456" i="11"/>
  <c r="S455" i="11"/>
  <c r="S454" i="11"/>
  <c r="S1324" i="11"/>
  <c r="S453" i="11"/>
  <c r="S445" i="11"/>
  <c r="S446" i="11"/>
  <c r="S447" i="11"/>
  <c r="S448" i="11"/>
  <c r="S449" i="11"/>
  <c r="S1320" i="11"/>
  <c r="S1321" i="11"/>
  <c r="S450" i="11"/>
  <c r="S451" i="11"/>
  <c r="S452" i="11"/>
  <c r="S1322" i="11"/>
  <c r="S1319" i="11"/>
  <c r="S1317" i="11"/>
  <c r="S444" i="11"/>
  <c r="S443" i="11"/>
  <c r="S442" i="11"/>
  <c r="S441" i="11"/>
  <c r="S1314" i="11"/>
  <c r="S440" i="11"/>
  <c r="S1312" i="11"/>
  <c r="S438" i="11"/>
  <c r="S1311" i="11"/>
  <c r="S1310" i="11"/>
  <c r="S1309" i="11"/>
  <c r="S437" i="11"/>
  <c r="S436" i="11"/>
  <c r="S435" i="11"/>
  <c r="S434" i="11"/>
  <c r="S431" i="11"/>
  <c r="S430" i="11"/>
  <c r="S1307" i="11"/>
  <c r="S429" i="11"/>
  <c r="S428" i="11"/>
  <c r="S427" i="11"/>
  <c r="S426" i="11"/>
  <c r="S1305" i="11"/>
  <c r="S1303" i="11"/>
  <c r="S1301" i="11"/>
  <c r="S1296" i="11"/>
  <c r="S1295" i="11"/>
  <c r="S1290" i="11"/>
  <c r="S1287" i="11"/>
  <c r="S1286" i="11"/>
  <c r="S1284" i="11"/>
  <c r="S1283" i="11"/>
  <c r="S1282" i="11"/>
  <c r="S423" i="11"/>
  <c r="S422" i="11"/>
  <c r="S1279" i="11"/>
  <c r="S421" i="11"/>
  <c r="S1277" i="11"/>
  <c r="S1276" i="11"/>
  <c r="S420" i="11"/>
  <c r="S419" i="11"/>
  <c r="S1275" i="11"/>
  <c r="S418" i="11"/>
  <c r="S415" i="11"/>
  <c r="S1274" i="11"/>
  <c r="S1273" i="11"/>
  <c r="S414" i="11"/>
  <c r="S1272" i="11"/>
  <c r="S413" i="11"/>
  <c r="S1271" i="11"/>
  <c r="S412" i="11"/>
  <c r="S411" i="11"/>
  <c r="S1270" i="11"/>
  <c r="S1269" i="11"/>
  <c r="S1268" i="11"/>
  <c r="S410" i="11"/>
  <c r="S409" i="11"/>
  <c r="S408" i="11"/>
  <c r="S407" i="11"/>
  <c r="S406" i="11"/>
  <c r="S405" i="11"/>
  <c r="S1266" i="11"/>
  <c r="S404" i="11"/>
  <c r="S403" i="11"/>
  <c r="S402" i="11"/>
  <c r="S1264" i="11"/>
  <c r="S1263" i="11"/>
  <c r="S401" i="11"/>
  <c r="S400" i="11"/>
  <c r="S399" i="11"/>
  <c r="S398" i="11"/>
  <c r="S397" i="11"/>
  <c r="S396" i="11"/>
  <c r="S395" i="11"/>
  <c r="S1260" i="11"/>
  <c r="S394" i="11"/>
  <c r="S393" i="11"/>
  <c r="S392" i="11"/>
  <c r="S391" i="11"/>
  <c r="S389" i="11"/>
  <c r="S388" i="11"/>
  <c r="S387" i="11"/>
  <c r="S386" i="11"/>
  <c r="S384" i="11"/>
  <c r="S383" i="11"/>
  <c r="S382" i="11"/>
  <c r="S380" i="11"/>
  <c r="S379" i="11"/>
  <c r="S377" i="11"/>
  <c r="S376" i="11"/>
  <c r="S375" i="11"/>
  <c r="S373" i="11"/>
  <c r="S372" i="11"/>
  <c r="S371" i="11"/>
  <c r="S370" i="11"/>
  <c r="S369" i="11"/>
  <c r="S368" i="11"/>
  <c r="S367" i="11"/>
  <c r="S365" i="11"/>
  <c r="S364" i="11"/>
  <c r="S1249" i="11"/>
  <c r="S363" i="11"/>
  <c r="S361" i="11"/>
  <c r="S360" i="11"/>
  <c r="S359" i="11"/>
  <c r="S1247" i="11"/>
  <c r="S358" i="11"/>
  <c r="S1244" i="11"/>
  <c r="S1237" i="11"/>
  <c r="S352" i="11"/>
  <c r="S1236" i="11"/>
  <c r="S1235" i="11"/>
  <c r="S1233" i="11"/>
  <c r="S348" i="11"/>
  <c r="S1232" i="11"/>
  <c r="S347" i="11"/>
  <c r="S346" i="11"/>
  <c r="S1231" i="11"/>
  <c r="S345" i="11"/>
  <c r="S1229" i="11"/>
  <c r="S344" i="11"/>
  <c r="S343" i="11"/>
  <c r="S342" i="11"/>
  <c r="S341" i="11"/>
  <c r="S1227" i="11"/>
  <c r="S336" i="11"/>
  <c r="S1226" i="11"/>
  <c r="S333" i="11"/>
  <c r="S1225" i="11"/>
  <c r="S330" i="11"/>
  <c r="S323" i="11"/>
  <c r="S1221" i="11"/>
  <c r="S1220" i="11"/>
  <c r="S1219" i="11"/>
  <c r="S1218" i="11"/>
  <c r="S1217" i="11"/>
  <c r="S1216" i="11"/>
  <c r="S1215" i="11"/>
  <c r="S1214" i="11"/>
  <c r="S1213" i="11"/>
  <c r="S1211" i="11"/>
  <c r="S1210" i="11"/>
  <c r="S1209" i="11"/>
  <c r="S1208" i="11"/>
  <c r="S321" i="11"/>
  <c r="S1207" i="11"/>
  <c r="S1206" i="11"/>
  <c r="S1201" i="11"/>
  <c r="S1197" i="11"/>
  <c r="S1196" i="11"/>
  <c r="S312" i="11"/>
  <c r="S310" i="11"/>
  <c r="S1194" i="11"/>
  <c r="S1192" i="11"/>
  <c r="S1191" i="11"/>
  <c r="S1190" i="11"/>
  <c r="S309" i="11"/>
  <c r="S1189" i="11"/>
  <c r="S304" i="11"/>
  <c r="S305" i="11"/>
  <c r="S306" i="11"/>
  <c r="S307" i="11"/>
  <c r="S308" i="11"/>
  <c r="S302" i="11"/>
  <c r="S303" i="11"/>
  <c r="S1188" i="11"/>
  <c r="S301" i="11"/>
  <c r="S1185" i="11"/>
  <c r="S1184" i="11"/>
  <c r="S1183" i="11"/>
  <c r="S1182" i="11"/>
  <c r="S1181" i="11"/>
  <c r="S1180" i="11"/>
  <c r="S1179" i="11"/>
  <c r="S1178" i="11"/>
  <c r="S1176" i="11"/>
  <c r="S1175" i="11"/>
  <c r="S1174" i="11"/>
  <c r="S1173" i="11"/>
  <c r="S1172" i="11"/>
  <c r="S1171" i="11"/>
  <c r="S1170" i="11"/>
  <c r="S1168" i="11"/>
  <c r="S1166" i="11"/>
  <c r="S1165" i="11"/>
  <c r="S1164" i="11"/>
  <c r="S1163" i="11"/>
  <c r="S1162" i="11"/>
  <c r="S1161" i="11"/>
  <c r="S1159" i="11"/>
  <c r="S1158" i="11"/>
  <c r="S1157" i="11"/>
  <c r="S1155" i="11"/>
  <c r="S1154" i="11"/>
  <c r="S299" i="11"/>
  <c r="S298" i="11"/>
  <c r="S297" i="11"/>
  <c r="S1150" i="11"/>
  <c r="S1149" i="11"/>
  <c r="S296" i="11"/>
  <c r="S295" i="11"/>
  <c r="S294" i="11"/>
  <c r="S293" i="11"/>
  <c r="S292" i="11"/>
  <c r="S1147" i="11"/>
  <c r="S291" i="11"/>
  <c r="S290" i="11"/>
  <c r="S289" i="11"/>
  <c r="S288" i="11"/>
  <c r="S287" i="11"/>
  <c r="S286" i="11"/>
  <c r="S1143" i="11"/>
  <c r="S1142" i="11"/>
  <c r="S1141" i="11"/>
  <c r="S1139" i="11"/>
  <c r="S1138" i="11"/>
  <c r="S1136" i="11"/>
  <c r="S285" i="11"/>
  <c r="S284" i="11"/>
  <c r="S1135" i="11"/>
  <c r="S283" i="11"/>
  <c r="S1134" i="11"/>
  <c r="S282" i="11"/>
  <c r="S1133" i="11"/>
  <c r="S1132" i="11"/>
  <c r="S281" i="11"/>
  <c r="S280" i="11"/>
  <c r="S1127" i="11"/>
  <c r="S279" i="11"/>
  <c r="S275" i="11"/>
  <c r="S276" i="11"/>
  <c r="S277" i="11"/>
  <c r="S278" i="11"/>
  <c r="S274" i="11"/>
  <c r="S1117" i="11"/>
  <c r="S1116" i="11"/>
  <c r="S273" i="11"/>
  <c r="S1109" i="11"/>
  <c r="S272" i="11"/>
  <c r="S271" i="11"/>
  <c r="S270" i="11"/>
  <c r="S269" i="11"/>
  <c r="S1094" i="11"/>
  <c r="S1087" i="11"/>
  <c r="S1085" i="11"/>
  <c r="S268" i="11"/>
  <c r="S1060" i="11"/>
  <c r="S266" i="11"/>
  <c r="S267" i="11"/>
  <c r="S1041" i="11"/>
  <c r="S265" i="11"/>
  <c r="S264" i="11"/>
  <c r="S1035" i="11"/>
  <c r="S263" i="11"/>
  <c r="S1029" i="11"/>
  <c r="S261" i="11"/>
  <c r="S1026" i="11"/>
  <c r="S1023" i="11"/>
  <c r="S1015" i="11"/>
  <c r="S1013" i="11"/>
  <c r="S1010" i="11"/>
  <c r="S979" i="11"/>
  <c r="S976" i="11"/>
  <c r="S969" i="11"/>
  <c r="S967" i="11"/>
  <c r="S962" i="11"/>
  <c r="S958" i="11"/>
  <c r="S956" i="11"/>
  <c r="S257" i="11"/>
  <c r="S942" i="11"/>
  <c r="S939" i="11"/>
  <c r="S255" i="11"/>
  <c r="S917" i="11"/>
  <c r="S916" i="11"/>
  <c r="S915" i="11"/>
  <c r="S254" i="11"/>
  <c r="S253" i="11"/>
  <c r="S914" i="11"/>
  <c r="S913" i="11"/>
  <c r="S910" i="11"/>
  <c r="S851" i="11"/>
  <c r="S235" i="11"/>
  <c r="S848" i="11"/>
  <c r="S847" i="11"/>
  <c r="S234" i="11"/>
  <c r="S843" i="11"/>
  <c r="S842" i="11"/>
  <c r="S233" i="11"/>
  <c r="S232" i="11"/>
  <c r="S231" i="11"/>
  <c r="S839" i="11"/>
  <c r="S838" i="11"/>
  <c r="S230" i="11"/>
  <c r="S837" i="11"/>
  <c r="S836" i="11"/>
  <c r="S229" i="11"/>
  <c r="S831" i="11"/>
  <c r="S829" i="11"/>
  <c r="S826" i="11"/>
  <c r="S825" i="11"/>
  <c r="S823" i="11"/>
  <c r="S822" i="11"/>
  <c r="S220" i="11"/>
  <c r="S819" i="11"/>
  <c r="S218" i="11"/>
  <c r="S817" i="11"/>
  <c r="S816" i="11"/>
  <c r="S814" i="11"/>
  <c r="S812" i="11"/>
  <c r="S217" i="11"/>
  <c r="S804" i="11"/>
  <c r="S803" i="11"/>
  <c r="S802" i="11"/>
  <c r="S801" i="11"/>
  <c r="S800" i="11"/>
  <c r="S798" i="11"/>
  <c r="S797" i="11"/>
  <c r="S796" i="11"/>
  <c r="S795" i="11"/>
  <c r="S215" i="11"/>
  <c r="S214" i="11"/>
  <c r="S213" i="11"/>
  <c r="S212" i="11"/>
  <c r="S211" i="11"/>
  <c r="S210" i="11"/>
  <c r="S209" i="11"/>
  <c r="S793" i="11"/>
  <c r="S208" i="11"/>
  <c r="S792" i="11"/>
  <c r="S791" i="11"/>
  <c r="S790" i="11"/>
  <c r="S789" i="11"/>
  <c r="S788" i="11"/>
  <c r="S787" i="11"/>
  <c r="S786" i="11"/>
  <c r="S785" i="11"/>
  <c r="S784" i="11"/>
  <c r="S783" i="11"/>
  <c r="S782" i="11"/>
  <c r="S781" i="11"/>
  <c r="S780" i="11"/>
  <c r="S779" i="11"/>
  <c r="S778" i="11"/>
  <c r="S777" i="11"/>
  <c r="S776" i="11"/>
  <c r="S775" i="11"/>
  <c r="S774" i="11"/>
  <c r="S773" i="11"/>
  <c r="S772" i="11"/>
  <c r="S771" i="11"/>
  <c r="S770" i="11"/>
  <c r="S207" i="11"/>
  <c r="S206" i="11"/>
  <c r="S205" i="11"/>
  <c r="S204" i="11"/>
  <c r="S203" i="11"/>
  <c r="S202" i="11"/>
  <c r="S201" i="11"/>
  <c r="S200" i="11"/>
  <c r="S199" i="11"/>
  <c r="S768" i="11"/>
  <c r="S198" i="11"/>
  <c r="S197" i="11"/>
  <c r="S195" i="11"/>
  <c r="S196" i="11"/>
  <c r="S194" i="11"/>
  <c r="S767" i="11"/>
  <c r="S193" i="11"/>
  <c r="S763" i="11"/>
  <c r="S762" i="11"/>
  <c r="S192" i="11"/>
  <c r="S191" i="11"/>
  <c r="S760" i="11"/>
  <c r="S757" i="11"/>
  <c r="S190" i="11"/>
  <c r="S756" i="11"/>
  <c r="S189" i="11"/>
  <c r="S188" i="11"/>
  <c r="S187" i="11"/>
  <c r="S184" i="11"/>
  <c r="S736" i="11"/>
  <c r="S183" i="11"/>
  <c r="S182" i="11"/>
  <c r="S181" i="11"/>
  <c r="S730" i="11"/>
  <c r="S180" i="11"/>
  <c r="S729" i="11"/>
  <c r="S179" i="11"/>
  <c r="S178" i="11"/>
  <c r="S177" i="11"/>
  <c r="S176" i="11"/>
  <c r="S175" i="11"/>
  <c r="S174" i="11"/>
  <c r="S173" i="11"/>
  <c r="S172" i="11"/>
  <c r="S171" i="11"/>
  <c r="S170" i="11"/>
  <c r="S169" i="11"/>
  <c r="S168" i="11"/>
  <c r="S167" i="11"/>
  <c r="S166" i="11"/>
  <c r="S165" i="11"/>
  <c r="S164" i="11"/>
  <c r="S723" i="11"/>
  <c r="S722" i="11"/>
  <c r="S152" i="11"/>
  <c r="S151" i="11"/>
  <c r="S150" i="11"/>
  <c r="S149" i="11"/>
  <c r="S148" i="11"/>
  <c r="S147" i="11"/>
  <c r="S146" i="11"/>
  <c r="S145" i="11"/>
  <c r="S144" i="11"/>
  <c r="S716" i="11"/>
  <c r="S143" i="11"/>
  <c r="S126" i="11"/>
  <c r="S125" i="11"/>
  <c r="S124" i="11"/>
  <c r="S123" i="11"/>
  <c r="S122" i="11"/>
  <c r="S121" i="11"/>
  <c r="S120" i="11"/>
  <c r="S119" i="11"/>
  <c r="S118" i="11"/>
  <c r="S117" i="11"/>
  <c r="S115" i="11"/>
  <c r="S114" i="11"/>
  <c r="S113" i="11"/>
  <c r="S112" i="11"/>
  <c r="S111" i="11"/>
  <c r="S110" i="11"/>
  <c r="S109" i="11"/>
  <c r="S108" i="11"/>
  <c r="S106" i="11"/>
  <c r="S105" i="11"/>
  <c r="S712" i="11"/>
  <c r="S104" i="11"/>
  <c r="S103" i="11"/>
  <c r="S710" i="11"/>
  <c r="S102" i="11"/>
  <c r="S101" i="11"/>
  <c r="S100" i="11"/>
  <c r="S99" i="11"/>
  <c r="S97" i="11"/>
  <c r="S95" i="11"/>
  <c r="S94" i="11"/>
  <c r="S93" i="11"/>
  <c r="S92" i="11"/>
  <c r="S91" i="11"/>
  <c r="S90" i="11"/>
  <c r="S89" i="11"/>
  <c r="S88" i="11"/>
  <c r="S87" i="11"/>
  <c r="S86" i="11"/>
  <c r="S85" i="11"/>
  <c r="S84" i="11"/>
  <c r="S82" i="11"/>
  <c r="S80" i="11"/>
  <c r="S79" i="11"/>
  <c r="S78" i="11"/>
  <c r="S77" i="11"/>
  <c r="S76" i="11"/>
  <c r="S75" i="11"/>
  <c r="S74" i="11"/>
  <c r="S73" i="11"/>
  <c r="S72" i="11"/>
  <c r="S71" i="11"/>
  <c r="S70" i="11"/>
  <c r="S69" i="11"/>
  <c r="S68" i="11"/>
  <c r="S698" i="11"/>
  <c r="S67" i="11"/>
  <c r="S66" i="11"/>
  <c r="S65" i="11"/>
  <c r="S64" i="11"/>
  <c r="S63" i="11"/>
  <c r="S696" i="11"/>
  <c r="S62" i="11"/>
  <c r="S695" i="11"/>
  <c r="S61" i="11"/>
  <c r="S60" i="11"/>
  <c r="S692" i="11"/>
  <c r="S691" i="11"/>
  <c r="S684" i="11"/>
  <c r="S683" i="11"/>
  <c r="S59" i="11"/>
  <c r="S682" i="11"/>
  <c r="S681" i="11"/>
  <c r="S58" i="11"/>
  <c r="S680" i="11"/>
  <c r="S678" i="11"/>
  <c r="S57" i="11"/>
  <c r="S675" i="11"/>
  <c r="S674" i="11"/>
  <c r="S673" i="11"/>
  <c r="S56" i="11"/>
  <c r="S670" i="11"/>
  <c r="S669" i="11"/>
  <c r="S668" i="11"/>
  <c r="S55" i="11"/>
  <c r="S665" i="11"/>
  <c r="S54" i="11"/>
  <c r="S53" i="11"/>
  <c r="S664" i="11"/>
  <c r="S52" i="11"/>
  <c r="S51" i="11"/>
  <c r="S663" i="11"/>
  <c r="S50" i="11"/>
  <c r="S49" i="11"/>
  <c r="S661" i="11"/>
  <c r="S48" i="11"/>
  <c r="S659" i="11"/>
  <c r="S47" i="11"/>
  <c r="S657" i="11"/>
  <c r="S656" i="11"/>
  <c r="S46" i="11"/>
  <c r="S655" i="11"/>
  <c r="S653" i="11"/>
  <c r="S45" i="11"/>
  <c r="S44" i="11"/>
  <c r="S43" i="11"/>
  <c r="S652" i="11"/>
  <c r="S42" i="11"/>
  <c r="S41" i="11"/>
  <c r="S650" i="11"/>
  <c r="S40" i="11"/>
  <c r="S39" i="11"/>
  <c r="S649" i="11"/>
  <c r="S38" i="11"/>
  <c r="S37" i="11"/>
  <c r="S36" i="11"/>
  <c r="S35" i="11"/>
  <c r="S34" i="11"/>
  <c r="S33" i="11"/>
  <c r="S647" i="11"/>
  <c r="S648" i="11"/>
  <c r="S32" i="11"/>
  <c r="S645" i="11"/>
  <c r="S13" i="11"/>
  <c r="S646" i="11"/>
  <c r="S14" i="11"/>
  <c r="S15" i="11"/>
  <c r="S16" i="11"/>
  <c r="S17" i="11"/>
  <c r="S18" i="11"/>
  <c r="S19" i="11"/>
  <c r="S20" i="11"/>
  <c r="S21" i="11"/>
  <c r="S22" i="11"/>
  <c r="S23" i="11"/>
  <c r="S24" i="11"/>
  <c r="S25" i="11"/>
  <c r="S26" i="11"/>
  <c r="S27" i="11"/>
  <c r="S28" i="11"/>
  <c r="S29" i="11"/>
  <c r="S30" i="11"/>
  <c r="S31" i="11"/>
  <c r="S12" i="11"/>
  <c r="S11" i="11"/>
  <c r="S10" i="11"/>
  <c r="S643" i="11"/>
  <c r="S641" i="11"/>
  <c r="S640" i="11"/>
  <c r="S638" i="11"/>
  <c r="S636" i="11"/>
  <c r="S635" i="11"/>
  <c r="S634" i="11"/>
  <c r="S633" i="11"/>
  <c r="S632" i="11"/>
  <c r="S631" i="11"/>
  <c r="S629" i="11"/>
  <c r="S9" i="11"/>
  <c r="S8" i="11"/>
  <c r="S7" i="11"/>
  <c r="S6" i="11"/>
  <c r="S5" i="11"/>
  <c r="S4" i="11"/>
  <c r="S3" i="11"/>
  <c r="S2" i="11"/>
  <c r="T532" i="11"/>
  <c r="X532" i="11" s="1"/>
  <c r="T219" i="11"/>
  <c r="X219" i="11" s="1"/>
  <c r="T141" i="11"/>
  <c r="X141" i="11" s="1"/>
  <c r="T1261" i="11"/>
  <c r="X1261" i="11" s="1"/>
  <c r="T1241" i="11"/>
  <c r="X1241" i="11" s="1"/>
  <c r="T1081" i="11"/>
  <c r="X1081" i="11" s="1"/>
  <c r="T564" i="11"/>
  <c r="X564" i="11" s="1"/>
  <c r="U1727" i="11"/>
  <c r="T1727" i="11" s="1"/>
  <c r="X1727" i="11" s="1"/>
  <c r="U1726" i="11"/>
  <c r="T1726" i="11" s="1"/>
  <c r="U1709" i="11"/>
  <c r="T1709" i="11" s="1"/>
  <c r="U1708" i="11"/>
  <c r="T1708" i="11" s="1"/>
  <c r="U1707" i="11"/>
  <c r="T1707" i="11" s="1"/>
  <c r="U1706" i="11"/>
  <c r="T1706" i="11" s="1"/>
  <c r="X1706" i="11" s="1"/>
  <c r="U1701" i="11"/>
  <c r="T1701" i="11" s="1"/>
  <c r="X1701" i="11" s="1"/>
  <c r="U1700" i="11"/>
  <c r="T1700" i="11" s="1"/>
  <c r="X1700" i="11" s="1"/>
  <c r="U1696" i="11"/>
  <c r="T1696" i="11" s="1"/>
  <c r="U605" i="11"/>
  <c r="T605" i="11" s="1"/>
  <c r="U1692" i="11"/>
  <c r="T1692" i="11" s="1"/>
  <c r="X1692" i="11" s="1"/>
  <c r="U1683" i="11"/>
  <c r="T1683" i="11" s="1"/>
  <c r="U1682" i="11"/>
  <c r="T1682" i="11" s="1"/>
  <c r="X1682" i="11" s="1"/>
  <c r="U579" i="11"/>
  <c r="T579" i="11" s="1"/>
  <c r="X579" i="11" s="1"/>
  <c r="U578" i="11"/>
  <c r="T578" i="11" s="1"/>
  <c r="U577" i="11"/>
  <c r="T577" i="11" s="1"/>
  <c r="U576" i="11"/>
  <c r="T576" i="11" s="1"/>
  <c r="X576" i="11" s="1"/>
  <c r="U575" i="11"/>
  <c r="T575" i="11" s="1"/>
  <c r="X575" i="11" s="1"/>
  <c r="U574" i="11"/>
  <c r="T574" i="11" s="1"/>
  <c r="X574" i="11" s="1"/>
  <c r="U573" i="11"/>
  <c r="T573" i="11" s="1"/>
  <c r="U572" i="11"/>
  <c r="T572" i="11" s="1"/>
  <c r="X572" i="11" s="1"/>
  <c r="U571" i="11"/>
  <c r="T571" i="11" s="1"/>
  <c r="X571" i="11" s="1"/>
  <c r="U570" i="11"/>
  <c r="T570" i="11" s="1"/>
  <c r="X570" i="11" s="1"/>
  <c r="U556" i="11"/>
  <c r="T556" i="11" s="1"/>
  <c r="U555" i="11"/>
  <c r="T555" i="11" s="1"/>
  <c r="X555" i="11" s="1"/>
  <c r="U554" i="11"/>
  <c r="T554" i="11" s="1"/>
  <c r="X554" i="11" s="1"/>
  <c r="U532" i="11"/>
  <c r="U531" i="11"/>
  <c r="T531" i="11" s="1"/>
  <c r="X531" i="11" s="1"/>
  <c r="U530" i="11"/>
  <c r="T530" i="11" s="1"/>
  <c r="U508" i="11"/>
  <c r="T508" i="11" s="1"/>
  <c r="X508" i="11" s="1"/>
  <c r="U483" i="11"/>
  <c r="T483" i="11" s="1"/>
  <c r="X483" i="11" s="1"/>
  <c r="U484" i="11"/>
  <c r="T484" i="11" s="1"/>
  <c r="X484" i="11" s="1"/>
  <c r="U485" i="11"/>
  <c r="T485" i="11" s="1"/>
  <c r="X485" i="11" s="1"/>
  <c r="U486" i="11"/>
  <c r="T486" i="11" s="1"/>
  <c r="X486" i="11" s="1"/>
  <c r="U487" i="11"/>
  <c r="T487" i="11" s="1"/>
  <c r="X487" i="11" s="1"/>
  <c r="U488" i="11"/>
  <c r="T488" i="11" s="1"/>
  <c r="U489" i="11"/>
  <c r="T489" i="11" s="1"/>
  <c r="U490" i="11"/>
  <c r="T490" i="11" s="1"/>
  <c r="U491" i="11"/>
  <c r="T491" i="11" s="1"/>
  <c r="U492" i="11"/>
  <c r="T492" i="11" s="1"/>
  <c r="X492" i="11" s="1"/>
  <c r="U493" i="11"/>
  <c r="T493" i="11" s="1"/>
  <c r="U478" i="11"/>
  <c r="T478" i="11" s="1"/>
  <c r="U1285" i="11"/>
  <c r="T1285" i="11" s="1"/>
  <c r="X1285" i="11" s="1"/>
  <c r="U417" i="11"/>
  <c r="T417" i="11" s="1"/>
  <c r="U416" i="11"/>
  <c r="T416" i="11" s="1"/>
  <c r="X416" i="11" s="1"/>
  <c r="U390" i="11"/>
  <c r="T390" i="11" s="1"/>
  <c r="X390" i="11" s="1"/>
  <c r="U385" i="11"/>
  <c r="T385" i="11" s="1"/>
  <c r="U381" i="11"/>
  <c r="T381" i="11" s="1"/>
  <c r="U378" i="11"/>
  <c r="T378" i="11" s="1"/>
  <c r="X378" i="11" s="1"/>
  <c r="U374" i="11"/>
  <c r="T374" i="11" s="1"/>
  <c r="X374" i="11" s="1"/>
  <c r="U366" i="11"/>
  <c r="T366" i="11" s="1"/>
  <c r="X366" i="11" s="1"/>
  <c r="U357" i="11"/>
  <c r="T357" i="11" s="1"/>
  <c r="U356" i="11"/>
  <c r="T356" i="11" s="1"/>
  <c r="X356" i="11" s="1"/>
  <c r="U355" i="11"/>
  <c r="T355" i="11" s="1"/>
  <c r="X355" i="11" s="1"/>
  <c r="U354" i="11"/>
  <c r="T354" i="11" s="1"/>
  <c r="X354" i="11" s="1"/>
  <c r="U353" i="11"/>
  <c r="T353" i="11" s="1"/>
  <c r="U351" i="11"/>
  <c r="T351" i="11" s="1"/>
  <c r="X351" i="11" s="1"/>
  <c r="U350" i="11"/>
  <c r="T350" i="11" s="1"/>
  <c r="X350" i="11" s="1"/>
  <c r="U349" i="11"/>
  <c r="T349" i="11" s="1"/>
  <c r="U340" i="11"/>
  <c r="T340" i="11" s="1"/>
  <c r="U339" i="11"/>
  <c r="T339" i="11" s="1"/>
  <c r="X339" i="11" s="1"/>
  <c r="U338" i="11"/>
  <c r="T338" i="11" s="1"/>
  <c r="U337" i="11"/>
  <c r="T337" i="11" s="1"/>
  <c r="X337" i="11" s="1"/>
  <c r="U335" i="11"/>
  <c r="T335" i="11" s="1"/>
  <c r="X335" i="11" s="1"/>
  <c r="U334" i="11"/>
  <c r="T334" i="11" s="1"/>
  <c r="X334" i="11" s="1"/>
  <c r="U332" i="11"/>
  <c r="T332" i="11" s="1"/>
  <c r="X332" i="11" s="1"/>
  <c r="U331" i="11"/>
  <c r="T331" i="11" s="1"/>
  <c r="X331" i="11" s="1"/>
  <c r="U329" i="11"/>
  <c r="T329" i="11" s="1"/>
  <c r="U328" i="11"/>
  <c r="T328" i="11" s="1"/>
  <c r="U327" i="11"/>
  <c r="T327" i="11" s="1"/>
  <c r="U326" i="11"/>
  <c r="T326" i="11" s="1"/>
  <c r="X326" i="11" s="1"/>
  <c r="U325" i="11"/>
  <c r="T325" i="11" s="1"/>
  <c r="U324" i="11"/>
  <c r="T324" i="11" s="1"/>
  <c r="U322" i="11"/>
  <c r="T322" i="11" s="1"/>
  <c r="U319" i="11"/>
  <c r="T319" i="11" s="1"/>
  <c r="U316" i="11"/>
  <c r="T316" i="11" s="1"/>
  <c r="U315" i="11"/>
  <c r="T315" i="11" s="1"/>
  <c r="X315" i="11" s="1"/>
  <c r="U313" i="11"/>
  <c r="T313" i="11" s="1"/>
  <c r="X313" i="11" s="1"/>
  <c r="U262" i="11"/>
  <c r="T262" i="11" s="1"/>
  <c r="X262" i="11" s="1"/>
  <c r="U259" i="11"/>
  <c r="T259" i="11" s="1"/>
  <c r="U252" i="11"/>
  <c r="T252" i="11" s="1"/>
  <c r="X252" i="11" s="1"/>
  <c r="U251" i="11"/>
  <c r="T251" i="11" s="1"/>
  <c r="X251" i="11" s="1"/>
  <c r="U250" i="11"/>
  <c r="T250" i="11" s="1"/>
  <c r="X250" i="11" s="1"/>
  <c r="U249" i="11"/>
  <c r="T249" i="11" s="1"/>
  <c r="U248" i="11"/>
  <c r="T248" i="11" s="1"/>
  <c r="X248" i="11" s="1"/>
  <c r="U247" i="11"/>
  <c r="T247" i="11" s="1"/>
  <c r="X247" i="11" s="1"/>
  <c r="U246" i="11"/>
  <c r="T246" i="11" s="1"/>
  <c r="X246" i="11" s="1"/>
  <c r="U245" i="11"/>
  <c r="T245" i="11" s="1"/>
  <c r="U912" i="11"/>
  <c r="T912" i="11" s="1"/>
  <c r="X912" i="11" s="1"/>
  <c r="U244" i="11"/>
  <c r="T244" i="11" s="1"/>
  <c r="X244" i="11" s="1"/>
  <c r="U243" i="11"/>
  <c r="T243" i="11" s="1"/>
  <c r="U242" i="11"/>
  <c r="T242" i="11" s="1"/>
  <c r="X242" i="11" s="1"/>
  <c r="U241" i="11"/>
  <c r="T241" i="11" s="1"/>
  <c r="U240" i="11"/>
  <c r="T240" i="11" s="1"/>
  <c r="X240" i="11" s="1"/>
  <c r="U239" i="11"/>
  <c r="T239" i="11" s="1"/>
  <c r="X239" i="11" s="1"/>
  <c r="U238" i="11"/>
  <c r="T238" i="11" s="1"/>
  <c r="X238" i="11" s="1"/>
  <c r="U237" i="11"/>
  <c r="T237" i="11" s="1"/>
  <c r="X237" i="11" s="1"/>
  <c r="U228" i="11"/>
  <c r="T228" i="11" s="1"/>
  <c r="U227" i="11"/>
  <c r="T227" i="11" s="1"/>
  <c r="X227" i="11" s="1"/>
  <c r="U226" i="11"/>
  <c r="T226" i="11" s="1"/>
  <c r="X226" i="11" s="1"/>
  <c r="U225" i="11"/>
  <c r="T225" i="11" s="1"/>
  <c r="U224" i="11"/>
  <c r="T224" i="11" s="1"/>
  <c r="U223" i="11"/>
  <c r="T223" i="11" s="1"/>
  <c r="U222" i="11"/>
  <c r="T222" i="11" s="1"/>
  <c r="X222" i="11" s="1"/>
  <c r="U221" i="11"/>
  <c r="T221" i="11" s="1"/>
  <c r="U821" i="11"/>
  <c r="T821" i="11" s="1"/>
  <c r="U219" i="11"/>
  <c r="U216" i="11"/>
  <c r="T216" i="11" s="1"/>
  <c r="U186" i="11"/>
  <c r="T186" i="11" s="1"/>
  <c r="X186" i="11" s="1"/>
  <c r="U185" i="11"/>
  <c r="T185" i="11" s="1"/>
  <c r="X185" i="11" s="1"/>
  <c r="U739" i="11"/>
  <c r="T739" i="11" s="1"/>
  <c r="X739" i="11" s="1"/>
  <c r="U738" i="11"/>
  <c r="T738" i="11" s="1"/>
  <c r="U163" i="11"/>
  <c r="T163" i="11" s="1"/>
  <c r="X163" i="11" s="1"/>
  <c r="U162" i="11"/>
  <c r="T162" i="11" s="1"/>
  <c r="X162" i="11" s="1"/>
  <c r="U161" i="11"/>
  <c r="T161" i="11" s="1"/>
  <c r="X161" i="11" s="1"/>
  <c r="U160" i="11"/>
  <c r="T160" i="11" s="1"/>
  <c r="U159" i="11"/>
  <c r="T159" i="11" s="1"/>
  <c r="X159" i="11" s="1"/>
  <c r="U158" i="11"/>
  <c r="T158" i="11" s="1"/>
  <c r="X158" i="11" s="1"/>
  <c r="U157" i="11"/>
  <c r="T157" i="11" s="1"/>
  <c r="X157" i="11" s="1"/>
  <c r="U156" i="11"/>
  <c r="T156" i="11" s="1"/>
  <c r="U155" i="11"/>
  <c r="T155" i="11" s="1"/>
  <c r="X155" i="11" s="1"/>
  <c r="U154" i="11"/>
  <c r="T154" i="11" s="1"/>
  <c r="X154" i="11" s="1"/>
  <c r="U153" i="11"/>
  <c r="T153" i="11" s="1"/>
  <c r="U142" i="11"/>
  <c r="T142" i="11" s="1"/>
  <c r="X142" i="11" s="1"/>
  <c r="U141" i="11"/>
  <c r="U140" i="11"/>
  <c r="T140" i="11" s="1"/>
  <c r="X140" i="11" s="1"/>
  <c r="U139" i="11"/>
  <c r="T139" i="11" s="1"/>
  <c r="X139" i="11" s="1"/>
  <c r="U138" i="11"/>
  <c r="T138" i="11" s="1"/>
  <c r="U137" i="11"/>
  <c r="T137" i="11" s="1"/>
  <c r="U136" i="11"/>
  <c r="T136" i="11" s="1"/>
  <c r="U135" i="11"/>
  <c r="T135" i="11" s="1"/>
  <c r="X135" i="11" s="1"/>
  <c r="U134" i="11"/>
  <c r="T134" i="11" s="1"/>
  <c r="X134" i="11" s="1"/>
  <c r="U133" i="11"/>
  <c r="T133" i="11" s="1"/>
  <c r="X133" i="11" s="1"/>
  <c r="U132" i="11"/>
  <c r="T132" i="11" s="1"/>
  <c r="X132" i="11" s="1"/>
  <c r="U131" i="11"/>
  <c r="T131" i="11" s="1"/>
  <c r="X131" i="11" s="1"/>
  <c r="U130" i="11"/>
  <c r="T130" i="11" s="1"/>
  <c r="X130" i="11" s="1"/>
  <c r="U129" i="11"/>
  <c r="T129" i="11" s="1"/>
  <c r="U128" i="11"/>
  <c r="T128" i="11" s="1"/>
  <c r="X128" i="11" s="1"/>
  <c r="U127" i="11"/>
  <c r="T127" i="11" s="1"/>
  <c r="U116" i="11"/>
  <c r="T116" i="11" s="1"/>
  <c r="U107" i="11"/>
  <c r="T107" i="11" s="1"/>
  <c r="X107" i="11" s="1"/>
  <c r="U98" i="11"/>
  <c r="T98" i="11" s="1"/>
  <c r="X98" i="11" s="1"/>
  <c r="U96" i="11"/>
  <c r="T96" i="11" s="1"/>
  <c r="U83" i="11"/>
  <c r="T83" i="11" s="1"/>
  <c r="U81" i="11"/>
  <c r="T81" i="11" s="1"/>
  <c r="X81" i="11" s="1"/>
  <c r="U617" i="11"/>
  <c r="T617" i="11" s="1"/>
  <c r="X617" i="11" s="1"/>
  <c r="U615" i="11"/>
  <c r="T615" i="11" s="1"/>
  <c r="X615" i="11" s="1"/>
  <c r="U616" i="11"/>
  <c r="T616" i="11" s="1"/>
  <c r="U1777" i="11"/>
  <c r="T1777" i="11" s="1"/>
  <c r="X1777" i="11" s="1"/>
  <c r="U1763" i="11"/>
  <c r="T1763" i="11" s="1"/>
  <c r="X1763" i="11" s="1"/>
  <c r="U1762" i="11"/>
  <c r="T1762" i="11" s="1"/>
  <c r="X1762" i="11" s="1"/>
  <c r="U1755" i="11"/>
  <c r="T1755" i="11" s="1"/>
  <c r="U1754" i="11"/>
  <c r="T1754" i="11" s="1"/>
  <c r="X1754" i="11" s="1"/>
  <c r="U1752" i="11"/>
  <c r="T1752" i="11" s="1"/>
  <c r="U1751" i="11"/>
  <c r="T1751" i="11" s="1"/>
  <c r="U1748" i="11"/>
  <c r="T1748" i="11" s="1"/>
  <c r="X1748" i="11" s="1"/>
  <c r="U1740" i="11"/>
  <c r="T1740" i="11" s="1"/>
  <c r="U1738" i="11"/>
  <c r="T1738" i="11" s="1"/>
  <c r="X1738" i="11" s="1"/>
  <c r="U1731" i="11"/>
  <c r="T1731" i="11" s="1"/>
  <c r="X1731" i="11" s="1"/>
  <c r="U611" i="11"/>
  <c r="T611" i="11" s="1"/>
  <c r="U610" i="11"/>
  <c r="T610" i="11" s="1"/>
  <c r="U1717" i="11"/>
  <c r="T1717" i="11" s="1"/>
  <c r="X1717" i="11" s="1"/>
  <c r="U1712" i="11"/>
  <c r="T1712" i="11" s="1"/>
  <c r="X1712" i="11" s="1"/>
  <c r="U1698" i="11"/>
  <c r="T1698" i="11" s="1"/>
  <c r="U1695" i="11"/>
  <c r="T1695" i="11" s="1"/>
  <c r="U1688" i="11"/>
  <c r="T1688" i="11" s="1"/>
  <c r="U1687" i="11"/>
  <c r="T1687" i="11" s="1"/>
  <c r="X1687" i="11" s="1"/>
  <c r="U1686" i="11"/>
  <c r="T1686" i="11" s="1"/>
  <c r="X1686" i="11" s="1"/>
  <c r="U1684" i="11"/>
  <c r="T1684" i="11" s="1"/>
  <c r="X1684" i="11" s="1"/>
  <c r="U1677" i="11"/>
  <c r="T1677" i="11" s="1"/>
  <c r="U1676" i="11"/>
  <c r="T1676" i="11" s="1"/>
  <c r="U1675" i="11"/>
  <c r="T1675" i="11" s="1"/>
  <c r="U1674" i="11"/>
  <c r="T1674" i="11" s="1"/>
  <c r="X1674" i="11" s="1"/>
  <c r="U1673" i="11"/>
  <c r="T1673" i="11" s="1"/>
  <c r="X1673" i="11" s="1"/>
  <c r="U1672" i="11"/>
  <c r="T1672" i="11" s="1"/>
  <c r="U1671" i="11"/>
  <c r="T1671" i="11" s="1"/>
  <c r="U1670" i="11"/>
  <c r="T1670" i="11" s="1"/>
  <c r="X1670" i="11" s="1"/>
  <c r="U1669" i="11"/>
  <c r="T1669" i="11" s="1"/>
  <c r="X1669" i="11" s="1"/>
  <c r="U1668" i="11"/>
  <c r="T1668" i="11" s="1"/>
  <c r="X1668" i="11" s="1"/>
  <c r="U1667" i="11"/>
  <c r="T1667" i="11" s="1"/>
  <c r="X1667" i="11" s="1"/>
  <c r="U1666" i="11"/>
  <c r="T1666" i="11" s="1"/>
  <c r="X1666" i="11" s="1"/>
  <c r="U1665" i="11"/>
  <c r="T1665" i="11" s="1"/>
  <c r="X1665" i="11" s="1"/>
  <c r="U589" i="11"/>
  <c r="T589" i="11" s="1"/>
  <c r="X589" i="11" s="1"/>
  <c r="U588" i="11"/>
  <c r="T588" i="11" s="1"/>
  <c r="U1664" i="11"/>
  <c r="T1664" i="11" s="1"/>
  <c r="X1664" i="11" s="1"/>
  <c r="U587" i="11"/>
  <c r="T587" i="11" s="1"/>
  <c r="X587" i="11" s="1"/>
  <c r="U1663" i="11"/>
  <c r="T1663" i="11" s="1"/>
  <c r="U586" i="11"/>
  <c r="T586" i="11" s="1"/>
  <c r="U585" i="11"/>
  <c r="T585" i="11" s="1"/>
  <c r="U584" i="11"/>
  <c r="T584" i="11" s="1"/>
  <c r="X584" i="11" s="1"/>
  <c r="U583" i="11"/>
  <c r="T583" i="11" s="1"/>
  <c r="U1662" i="11"/>
  <c r="T1662" i="11" s="1"/>
  <c r="U1659" i="11"/>
  <c r="T1659" i="11" s="1"/>
  <c r="X1659" i="11" s="1"/>
  <c r="U1658" i="11"/>
  <c r="T1658" i="11" s="1"/>
  <c r="X1658" i="11" s="1"/>
  <c r="U1657" i="11"/>
  <c r="T1657" i="11" s="1"/>
  <c r="X1657" i="11" s="1"/>
  <c r="U1656" i="11"/>
  <c r="T1656" i="11" s="1"/>
  <c r="U1655" i="11"/>
  <c r="T1655" i="11" s="1"/>
  <c r="U1654" i="11"/>
  <c r="T1654" i="11" s="1"/>
  <c r="X1654" i="11" s="1"/>
  <c r="U1653" i="11"/>
  <c r="T1653" i="11" s="1"/>
  <c r="X1653" i="11" s="1"/>
  <c r="U1652" i="11"/>
  <c r="T1652" i="11" s="1"/>
  <c r="X1652" i="11" s="1"/>
  <c r="U551" i="11"/>
  <c r="T551" i="11" s="1"/>
  <c r="X551" i="11" s="1"/>
  <c r="U539" i="11"/>
  <c r="T539" i="11" s="1"/>
  <c r="U538" i="11"/>
  <c r="T538" i="11" s="1"/>
  <c r="X538" i="11" s="1"/>
  <c r="U537" i="11"/>
  <c r="T537" i="11" s="1"/>
  <c r="X537" i="11" s="1"/>
  <c r="U1630" i="11"/>
  <c r="T1630" i="11" s="1"/>
  <c r="X1630" i="11" s="1"/>
  <c r="U1625" i="11"/>
  <c r="T1625" i="11" s="1"/>
  <c r="X1625" i="11" s="1"/>
  <c r="U1624" i="11"/>
  <c r="T1624" i="11" s="1"/>
  <c r="U1623" i="11"/>
  <c r="T1623" i="11" s="1"/>
  <c r="U1622" i="11"/>
  <c r="T1622" i="11" s="1"/>
  <c r="X1622" i="11" s="1"/>
  <c r="U1621" i="11"/>
  <c r="T1621" i="11" s="1"/>
  <c r="X1621" i="11" s="1"/>
  <c r="U521" i="11"/>
  <c r="T521" i="11" s="1"/>
  <c r="X521" i="11" s="1"/>
  <c r="U1620" i="11"/>
  <c r="T1620" i="11" s="1"/>
  <c r="X1620" i="11" s="1"/>
  <c r="U1618" i="11"/>
  <c r="T1618" i="11" s="1"/>
  <c r="X1618" i="11" s="1"/>
  <c r="U1614" i="11"/>
  <c r="T1614" i="11" s="1"/>
  <c r="X1614" i="11" s="1"/>
  <c r="U1613" i="11"/>
  <c r="T1613" i="11" s="1"/>
  <c r="X1613" i="11" s="1"/>
  <c r="U1612" i="11"/>
  <c r="T1612" i="11" s="1"/>
  <c r="U1610" i="11"/>
  <c r="T1610" i="11" s="1"/>
  <c r="X1610" i="11" s="1"/>
  <c r="U1607" i="11"/>
  <c r="T1607" i="11" s="1"/>
  <c r="X1607" i="11" s="1"/>
  <c r="U1606" i="11"/>
  <c r="T1606" i="11" s="1"/>
  <c r="U1605" i="11"/>
  <c r="T1605" i="11" s="1"/>
  <c r="X1605" i="11" s="1"/>
  <c r="U1604" i="11"/>
  <c r="T1604" i="11" s="1"/>
  <c r="U519" i="11"/>
  <c r="T519" i="11" s="1"/>
  <c r="X519" i="11" s="1"/>
  <c r="U1603" i="11"/>
  <c r="T1603" i="11" s="1"/>
  <c r="X1603" i="11" s="1"/>
  <c r="U1601" i="11"/>
  <c r="T1601" i="11" s="1"/>
  <c r="X1601" i="11" s="1"/>
  <c r="U1600" i="11"/>
  <c r="T1600" i="11" s="1"/>
  <c r="U1599" i="11"/>
  <c r="T1599" i="11" s="1"/>
  <c r="X1599" i="11" s="1"/>
  <c r="U1598" i="11"/>
  <c r="T1598" i="11" s="1"/>
  <c r="U1596" i="11"/>
  <c r="T1596" i="11" s="1"/>
  <c r="X1596" i="11" s="1"/>
  <c r="U1595" i="11"/>
  <c r="T1595" i="11" s="1"/>
  <c r="X1595" i="11" s="1"/>
  <c r="U1593" i="11"/>
  <c r="T1593" i="11" s="1"/>
  <c r="X1593" i="11" s="1"/>
  <c r="U1592" i="11"/>
  <c r="T1592" i="11" s="1"/>
  <c r="X1592" i="11" s="1"/>
  <c r="U1591" i="11"/>
  <c r="T1591" i="11" s="1"/>
  <c r="U1589" i="11"/>
  <c r="T1589" i="11" s="1"/>
  <c r="U1586" i="11"/>
  <c r="T1586" i="11" s="1"/>
  <c r="U1585" i="11"/>
  <c r="T1585" i="11" s="1"/>
  <c r="X1585" i="11" s="1"/>
  <c r="U1584" i="11"/>
  <c r="T1584" i="11" s="1"/>
  <c r="U1583" i="11"/>
  <c r="T1583" i="11" s="1"/>
  <c r="X1583" i="11" s="1"/>
  <c r="U1582" i="11"/>
  <c r="T1582" i="11" s="1"/>
  <c r="X1582" i="11" s="1"/>
  <c r="U1580" i="11"/>
  <c r="T1580" i="11" s="1"/>
  <c r="U1578" i="11"/>
  <c r="T1578" i="11" s="1"/>
  <c r="U1575" i="11"/>
  <c r="T1575" i="11" s="1"/>
  <c r="X1575" i="11" s="1"/>
  <c r="U1573" i="11"/>
  <c r="T1573" i="11" s="1"/>
  <c r="X1573" i="11" s="1"/>
  <c r="U1572" i="11"/>
  <c r="T1572" i="11" s="1"/>
  <c r="X1572" i="11" s="1"/>
  <c r="U1570" i="11"/>
  <c r="T1570" i="11" s="1"/>
  <c r="X1570" i="11" s="1"/>
  <c r="U1569" i="11"/>
  <c r="T1569" i="11" s="1"/>
  <c r="X1569" i="11" s="1"/>
  <c r="U1566" i="11"/>
  <c r="T1566" i="11" s="1"/>
  <c r="X1566" i="11" s="1"/>
  <c r="U1563" i="11"/>
  <c r="T1563" i="11" s="1"/>
  <c r="X1563" i="11" s="1"/>
  <c r="U1562" i="11"/>
  <c r="T1562" i="11" s="1"/>
  <c r="U1559" i="11"/>
  <c r="T1559" i="11" s="1"/>
  <c r="X1559" i="11" s="1"/>
  <c r="U1557" i="11"/>
  <c r="T1557" i="11" s="1"/>
  <c r="X1557" i="11" s="1"/>
  <c r="U1554" i="11"/>
  <c r="T1554" i="11" s="1"/>
  <c r="U1553" i="11"/>
  <c r="T1553" i="11" s="1"/>
  <c r="X1553" i="11" s="1"/>
  <c r="U1548" i="11"/>
  <c r="T1548" i="11" s="1"/>
  <c r="X1548" i="11" s="1"/>
  <c r="U1547" i="11"/>
  <c r="T1547" i="11" s="1"/>
  <c r="X1547" i="11" s="1"/>
  <c r="U1545" i="11"/>
  <c r="T1545" i="11" s="1"/>
  <c r="U1542" i="11"/>
  <c r="T1542" i="11" s="1"/>
  <c r="X1542" i="11" s="1"/>
  <c r="U1541" i="11"/>
  <c r="T1541" i="11" s="1"/>
  <c r="U1540" i="11"/>
  <c r="T1540" i="11" s="1"/>
  <c r="U1539" i="11"/>
  <c r="T1539" i="11" s="1"/>
  <c r="U1538" i="11"/>
  <c r="T1538" i="11" s="1"/>
  <c r="U1537" i="11"/>
  <c r="T1537" i="11" s="1"/>
  <c r="U1536" i="11"/>
  <c r="T1536" i="11" s="1"/>
  <c r="X1536" i="11" s="1"/>
  <c r="U1535" i="11"/>
  <c r="T1535" i="11" s="1"/>
  <c r="X1535" i="11" s="1"/>
  <c r="U1532" i="11"/>
  <c r="T1532" i="11" s="1"/>
  <c r="X1532" i="11" s="1"/>
  <c r="U1531" i="11"/>
  <c r="T1531" i="11" s="1"/>
  <c r="U1526" i="11"/>
  <c r="T1526" i="11" s="1"/>
  <c r="U1525" i="11"/>
  <c r="T1525" i="11" s="1"/>
  <c r="X1525" i="11" s="1"/>
  <c r="U1524" i="11"/>
  <c r="T1524" i="11" s="1"/>
  <c r="U1522" i="11"/>
  <c r="T1522" i="11" s="1"/>
  <c r="X1522" i="11" s="1"/>
  <c r="U1517" i="11"/>
  <c r="T1517" i="11" s="1"/>
  <c r="X1517" i="11" s="1"/>
  <c r="U1516" i="11"/>
  <c r="T1516" i="11" s="1"/>
  <c r="U1515" i="11"/>
  <c r="T1515" i="11" s="1"/>
  <c r="X1515" i="11" s="1"/>
  <c r="U1513" i="11"/>
  <c r="T1513" i="11" s="1"/>
  <c r="X1513" i="11" s="1"/>
  <c r="U1512" i="11"/>
  <c r="T1512" i="11" s="1"/>
  <c r="X1512" i="11" s="1"/>
  <c r="U1509" i="11"/>
  <c r="T1509" i="11" s="1"/>
  <c r="X1509" i="11" s="1"/>
  <c r="U1508" i="11"/>
  <c r="T1508" i="11" s="1"/>
  <c r="X1508" i="11" s="1"/>
  <c r="U1506" i="11"/>
  <c r="T1506" i="11" s="1"/>
  <c r="X1506" i="11" s="1"/>
  <c r="U1504" i="11"/>
  <c r="T1504" i="11" s="1"/>
  <c r="X1504" i="11" s="1"/>
  <c r="U1495" i="11"/>
  <c r="T1495" i="11" s="1"/>
  <c r="X1495" i="11" s="1"/>
  <c r="U1485" i="11"/>
  <c r="T1485" i="11" s="1"/>
  <c r="U1482" i="11"/>
  <c r="T1482" i="11" s="1"/>
  <c r="X1482" i="11" s="1"/>
  <c r="U1481" i="11"/>
  <c r="T1481" i="11" s="1"/>
  <c r="X1481" i="11" s="1"/>
  <c r="U1480" i="11"/>
  <c r="T1480" i="11" s="1"/>
  <c r="U1479" i="11"/>
  <c r="T1479" i="11" s="1"/>
  <c r="X1479" i="11" s="1"/>
  <c r="U1465" i="11"/>
  <c r="T1465" i="11" s="1"/>
  <c r="U1464" i="11"/>
  <c r="T1464" i="11" s="1"/>
  <c r="X1464" i="11" s="1"/>
  <c r="U1461" i="11"/>
  <c r="T1461" i="11" s="1"/>
  <c r="X1461" i="11" s="1"/>
  <c r="U1460" i="11"/>
  <c r="T1460" i="11" s="1"/>
  <c r="X1460" i="11" s="1"/>
  <c r="U1457" i="11"/>
  <c r="T1457" i="11" s="1"/>
  <c r="U1452" i="11"/>
  <c r="T1452" i="11" s="1"/>
  <c r="X1452" i="11" s="1"/>
  <c r="U1451" i="11"/>
  <c r="T1451" i="11" s="1"/>
  <c r="X1451" i="11" s="1"/>
  <c r="U1446" i="11"/>
  <c r="T1446" i="11" s="1"/>
  <c r="U1445" i="11"/>
  <c r="T1445" i="11" s="1"/>
  <c r="U1444" i="11"/>
  <c r="T1444" i="11" s="1"/>
  <c r="U1442" i="11"/>
  <c r="T1442" i="11" s="1"/>
  <c r="X1442" i="11" s="1"/>
  <c r="U1440" i="11"/>
  <c r="T1440" i="11" s="1"/>
  <c r="X1440" i="11" s="1"/>
  <c r="U1439" i="11"/>
  <c r="T1439" i="11" s="1"/>
  <c r="X1439" i="11" s="1"/>
  <c r="U1437" i="11"/>
  <c r="T1437" i="11" s="1"/>
  <c r="U1434" i="11"/>
  <c r="T1434" i="11" s="1"/>
  <c r="X1434" i="11" s="1"/>
  <c r="U1432" i="11"/>
  <c r="T1432" i="11" s="1"/>
  <c r="X1432" i="11" s="1"/>
  <c r="U1430" i="11"/>
  <c r="T1430" i="11" s="1"/>
  <c r="X1430" i="11" s="1"/>
  <c r="U1429" i="11"/>
  <c r="T1429" i="11" s="1"/>
  <c r="X1429" i="11" s="1"/>
  <c r="U1428" i="11"/>
  <c r="T1428" i="11" s="1"/>
  <c r="U1426" i="11"/>
  <c r="T1426" i="11" s="1"/>
  <c r="U1425" i="11"/>
  <c r="T1425" i="11" s="1"/>
  <c r="X1425" i="11" s="1"/>
  <c r="U1422" i="11"/>
  <c r="T1422" i="11" s="1"/>
  <c r="X1422" i="11" s="1"/>
  <c r="U1420" i="11"/>
  <c r="T1420" i="11" s="1"/>
  <c r="X1420" i="11" s="1"/>
  <c r="U1419" i="11"/>
  <c r="T1419" i="11" s="1"/>
  <c r="X1419" i="11" s="1"/>
  <c r="U1418" i="11"/>
  <c r="T1418" i="11" s="1"/>
  <c r="X1418" i="11" s="1"/>
  <c r="U1417" i="11"/>
  <c r="T1417" i="11" s="1"/>
  <c r="X1417" i="11" s="1"/>
  <c r="U1416" i="11"/>
  <c r="T1416" i="11" s="1"/>
  <c r="X1416" i="11" s="1"/>
  <c r="U1415" i="11"/>
  <c r="T1415" i="11" s="1"/>
  <c r="U1413" i="11"/>
  <c r="T1413" i="11" s="1"/>
  <c r="X1413" i="11" s="1"/>
  <c r="U1412" i="11"/>
  <c r="T1412" i="11" s="1"/>
  <c r="X1412" i="11" s="1"/>
  <c r="U1410" i="11"/>
  <c r="T1410" i="11" s="1"/>
  <c r="U1409" i="11"/>
  <c r="T1409" i="11" s="1"/>
  <c r="X1409" i="11" s="1"/>
  <c r="U1408" i="11"/>
  <c r="T1408" i="11" s="1"/>
  <c r="U1407" i="11"/>
  <c r="T1407" i="11" s="1"/>
  <c r="X1407" i="11" s="1"/>
  <c r="U1406" i="11"/>
  <c r="T1406" i="11" s="1"/>
  <c r="U1404" i="11"/>
  <c r="T1404" i="11" s="1"/>
  <c r="X1404" i="11" s="1"/>
  <c r="U1403" i="11"/>
  <c r="T1403" i="11" s="1"/>
  <c r="U1401" i="11"/>
  <c r="T1401" i="11" s="1"/>
  <c r="X1401" i="11" s="1"/>
  <c r="U1399" i="11"/>
  <c r="T1399" i="11" s="1"/>
  <c r="X1399" i="11" s="1"/>
  <c r="U1395" i="11"/>
  <c r="T1395" i="11" s="1"/>
  <c r="X1395" i="11" s="1"/>
  <c r="U1394" i="11"/>
  <c r="T1394" i="11" s="1"/>
  <c r="X1394" i="11" s="1"/>
  <c r="U1390" i="11"/>
  <c r="T1390" i="11" s="1"/>
  <c r="X1390" i="11" s="1"/>
  <c r="U1386" i="11"/>
  <c r="T1386" i="11" s="1"/>
  <c r="U1384" i="11"/>
  <c r="T1384" i="11" s="1"/>
  <c r="X1384" i="11" s="1"/>
  <c r="U1383" i="11"/>
  <c r="T1383" i="11" s="1"/>
  <c r="X1383" i="11" s="1"/>
  <c r="U1378" i="11"/>
  <c r="T1378" i="11" s="1"/>
  <c r="X1378" i="11" s="1"/>
  <c r="U1373" i="11"/>
  <c r="T1373" i="11" s="1"/>
  <c r="U1367" i="11"/>
  <c r="T1367" i="11" s="1"/>
  <c r="U1364" i="11"/>
  <c r="T1364" i="11" s="1"/>
  <c r="X1364" i="11" s="1"/>
  <c r="U1359" i="11"/>
  <c r="T1359" i="11" s="1"/>
  <c r="X1359" i="11" s="1"/>
  <c r="U1358" i="11"/>
  <c r="T1358" i="11" s="1"/>
  <c r="U1350" i="11"/>
  <c r="T1350" i="11" s="1"/>
  <c r="X1350" i="11" s="1"/>
  <c r="U1348" i="11"/>
  <c r="T1348" i="11" s="1"/>
  <c r="X1348" i="11" s="1"/>
  <c r="U1347" i="11"/>
  <c r="T1347" i="11" s="1"/>
  <c r="X1347" i="11" s="1"/>
  <c r="U1346" i="11"/>
  <c r="T1346" i="11" s="1"/>
  <c r="X1346" i="11" s="1"/>
  <c r="U1345" i="11"/>
  <c r="T1345" i="11" s="1"/>
  <c r="X1345" i="11" s="1"/>
  <c r="U1344" i="11"/>
  <c r="T1344" i="11" s="1"/>
  <c r="X1344" i="11" s="1"/>
  <c r="U1343" i="11"/>
  <c r="T1343" i="11" s="1"/>
  <c r="X1343" i="11" s="1"/>
  <c r="U1342" i="11"/>
  <c r="T1342" i="11" s="1"/>
  <c r="X1342" i="11" s="1"/>
  <c r="U1341" i="11"/>
  <c r="T1341" i="11" s="1"/>
  <c r="U1340" i="11"/>
  <c r="T1340" i="11" s="1"/>
  <c r="X1340" i="11" s="1"/>
  <c r="U1339" i="11"/>
  <c r="T1339" i="11" s="1"/>
  <c r="U1338" i="11"/>
  <c r="T1338" i="11" s="1"/>
  <c r="X1338" i="11" s="1"/>
  <c r="U1337" i="11"/>
  <c r="T1337" i="11" s="1"/>
  <c r="X1337" i="11" s="1"/>
  <c r="U1335" i="11"/>
  <c r="T1335" i="11" s="1"/>
  <c r="X1335" i="11" s="1"/>
  <c r="U1334" i="11"/>
  <c r="T1334" i="11" s="1"/>
  <c r="X1334" i="11" s="1"/>
  <c r="U459" i="11"/>
  <c r="T459" i="11" s="1"/>
  <c r="X459" i="11" s="1"/>
  <c r="U1332" i="11"/>
  <c r="T1332" i="11" s="1"/>
  <c r="X1332" i="11" s="1"/>
  <c r="U1331" i="11"/>
  <c r="T1331" i="11" s="1"/>
  <c r="U457" i="11"/>
  <c r="T457" i="11" s="1"/>
  <c r="X457" i="11" s="1"/>
  <c r="U1329" i="11"/>
  <c r="T1329" i="11" s="1"/>
  <c r="X1329" i="11" s="1"/>
  <c r="U1327" i="11"/>
  <c r="T1327" i="11" s="1"/>
  <c r="U1326" i="11"/>
  <c r="T1326" i="11" s="1"/>
  <c r="U1325" i="11"/>
  <c r="T1325" i="11" s="1"/>
  <c r="X1325" i="11" s="1"/>
  <c r="U1323" i="11"/>
  <c r="T1323" i="11" s="1"/>
  <c r="U1318" i="11"/>
  <c r="T1318" i="11" s="1"/>
  <c r="X1318" i="11" s="1"/>
  <c r="U1316" i="11"/>
  <c r="T1316" i="11" s="1"/>
  <c r="X1316" i="11" s="1"/>
  <c r="U1315" i="11"/>
  <c r="T1315" i="11" s="1"/>
  <c r="X1315" i="11" s="1"/>
  <c r="U1313" i="11"/>
  <c r="T1313" i="11" s="1"/>
  <c r="U439" i="11"/>
  <c r="T439" i="11" s="1"/>
  <c r="U1308" i="11"/>
  <c r="T1308" i="11" s="1"/>
  <c r="X1308" i="11" s="1"/>
  <c r="U432" i="11"/>
  <c r="T432" i="11" s="1"/>
  <c r="X432" i="11" s="1"/>
  <c r="U433" i="11"/>
  <c r="T433" i="11" s="1"/>
  <c r="X433" i="11" s="1"/>
  <c r="U1306" i="11"/>
  <c r="T1306" i="11" s="1"/>
  <c r="U425" i="11"/>
  <c r="T425" i="11" s="1"/>
  <c r="X425" i="11" s="1"/>
  <c r="U1304" i="11"/>
  <c r="T1304" i="11" s="1"/>
  <c r="X1304" i="11" s="1"/>
  <c r="U1302" i="11"/>
  <c r="T1302" i="11" s="1"/>
  <c r="X1302" i="11" s="1"/>
  <c r="U1300" i="11"/>
  <c r="T1300" i="11" s="1"/>
  <c r="X1300" i="11" s="1"/>
  <c r="U1299" i="11"/>
  <c r="T1299" i="11" s="1"/>
  <c r="X1299" i="11" s="1"/>
  <c r="U1298" i="11"/>
  <c r="T1298" i="11" s="1"/>
  <c r="X1298" i="11" s="1"/>
  <c r="U1297" i="11"/>
  <c r="T1297" i="11" s="1"/>
  <c r="X1297" i="11" s="1"/>
  <c r="U1294" i="11"/>
  <c r="T1294" i="11" s="1"/>
  <c r="U1293" i="11"/>
  <c r="T1293" i="11" s="1"/>
  <c r="X1293" i="11" s="1"/>
  <c r="U1292" i="11"/>
  <c r="T1292" i="11" s="1"/>
  <c r="X1292" i="11" s="1"/>
  <c r="U1291" i="11"/>
  <c r="T1291" i="11" s="1"/>
  <c r="X1291" i="11" s="1"/>
  <c r="U1289" i="11"/>
  <c r="T1289" i="11" s="1"/>
  <c r="U1288" i="11"/>
  <c r="T1288" i="11" s="1"/>
  <c r="X1288" i="11" s="1"/>
  <c r="U424" i="11"/>
  <c r="T424" i="11" s="1"/>
  <c r="X424" i="11" s="1"/>
  <c r="U1281" i="11"/>
  <c r="T1281" i="11" s="1"/>
  <c r="X1281" i="11" s="1"/>
  <c r="U1280" i="11"/>
  <c r="T1280" i="11" s="1"/>
  <c r="X1280" i="11" s="1"/>
  <c r="U1278" i="11"/>
  <c r="T1278" i="11" s="1"/>
  <c r="X1278" i="11" s="1"/>
  <c r="U1267" i="11"/>
  <c r="T1267" i="11" s="1"/>
  <c r="X1267" i="11" s="1"/>
  <c r="U1265" i="11"/>
  <c r="T1265" i="11" s="1"/>
  <c r="X1265" i="11" s="1"/>
  <c r="U1262" i="11"/>
  <c r="T1262" i="11" s="1"/>
  <c r="U1261" i="11"/>
  <c r="U1259" i="11"/>
  <c r="T1259" i="11" s="1"/>
  <c r="U1258" i="11"/>
  <c r="T1258" i="11" s="1"/>
  <c r="X1258" i="11" s="1"/>
  <c r="U1257" i="11"/>
  <c r="T1257" i="11" s="1"/>
  <c r="U1256" i="11"/>
  <c r="T1256" i="11" s="1"/>
  <c r="X1256" i="11" s="1"/>
  <c r="U1255" i="11"/>
  <c r="T1255" i="11" s="1"/>
  <c r="U1254" i="11"/>
  <c r="T1254" i="11" s="1"/>
  <c r="X1254" i="11" s="1"/>
  <c r="U1253" i="11"/>
  <c r="T1253" i="11" s="1"/>
  <c r="X1253" i="11" s="1"/>
  <c r="U1252" i="11"/>
  <c r="T1252" i="11" s="1"/>
  <c r="X1252" i="11" s="1"/>
  <c r="U1251" i="11"/>
  <c r="T1251" i="11" s="1"/>
  <c r="X1251" i="11" s="1"/>
  <c r="U1250" i="11"/>
  <c r="T1250" i="11" s="1"/>
  <c r="U1248" i="11"/>
  <c r="T1248" i="11" s="1"/>
  <c r="U362" i="11"/>
  <c r="T362" i="11" s="1"/>
  <c r="X362" i="11" s="1"/>
  <c r="U1246" i="11"/>
  <c r="T1246" i="11" s="1"/>
  <c r="X1246" i="11" s="1"/>
  <c r="U1245" i="11"/>
  <c r="T1245" i="11" s="1"/>
  <c r="X1245" i="11" s="1"/>
  <c r="U1243" i="11"/>
  <c r="T1243" i="11" s="1"/>
  <c r="X1243" i="11" s="1"/>
  <c r="U1242" i="11"/>
  <c r="T1242" i="11" s="1"/>
  <c r="X1242" i="11" s="1"/>
  <c r="U1241" i="11"/>
  <c r="U1240" i="11"/>
  <c r="T1240" i="11" s="1"/>
  <c r="X1240" i="11" s="1"/>
  <c r="U1239" i="11"/>
  <c r="T1239" i="11" s="1"/>
  <c r="U1238" i="11"/>
  <c r="T1238" i="11" s="1"/>
  <c r="X1238" i="11" s="1"/>
  <c r="U1234" i="11"/>
  <c r="T1234" i="11" s="1"/>
  <c r="X1234" i="11" s="1"/>
  <c r="U1230" i="11"/>
  <c r="T1230" i="11" s="1"/>
  <c r="U1228" i="11"/>
  <c r="T1228" i="11" s="1"/>
  <c r="X1228" i="11" s="1"/>
  <c r="U1224" i="11"/>
  <c r="T1224" i="11" s="1"/>
  <c r="U1223" i="11"/>
  <c r="T1223" i="11" s="1"/>
  <c r="X1223" i="11" s="1"/>
  <c r="U1222" i="11"/>
  <c r="T1222" i="11" s="1"/>
  <c r="X1222" i="11" s="1"/>
  <c r="U1212" i="11"/>
  <c r="T1212" i="11" s="1"/>
  <c r="X1212" i="11" s="1"/>
  <c r="U320" i="11"/>
  <c r="T320" i="11" s="1"/>
  <c r="X320" i="11" s="1"/>
  <c r="U318" i="11"/>
  <c r="T318" i="11" s="1"/>
  <c r="U317" i="11"/>
  <c r="T317" i="11" s="1"/>
  <c r="X317" i="11" s="1"/>
  <c r="U1205" i="11"/>
  <c r="T1205" i="11" s="1"/>
  <c r="X1205" i="11" s="1"/>
  <c r="U1204" i="11"/>
  <c r="T1204" i="11" s="1"/>
  <c r="X1204" i="11" s="1"/>
  <c r="U1203" i="11"/>
  <c r="T1203" i="11" s="1"/>
  <c r="U1202" i="11"/>
  <c r="T1202" i="11" s="1"/>
  <c r="U1200" i="11"/>
  <c r="T1200" i="11" s="1"/>
  <c r="U1199" i="11"/>
  <c r="T1199" i="11" s="1"/>
  <c r="U1198" i="11"/>
  <c r="T1198" i="11" s="1"/>
  <c r="U314" i="11"/>
  <c r="T314" i="11" s="1"/>
  <c r="X314" i="11" s="1"/>
  <c r="U311" i="11"/>
  <c r="T311" i="11" s="1"/>
  <c r="X311" i="11" s="1"/>
  <c r="U1195" i="11"/>
  <c r="T1195" i="11" s="1"/>
  <c r="X1195" i="11" s="1"/>
  <c r="U1193" i="11"/>
  <c r="T1193" i="11" s="1"/>
  <c r="X1193" i="11" s="1"/>
  <c r="U1187" i="11"/>
  <c r="T1187" i="11" s="1"/>
  <c r="U1186" i="11"/>
  <c r="T1186" i="11" s="1"/>
  <c r="X1186" i="11" s="1"/>
  <c r="U300" i="11"/>
  <c r="T300" i="11" s="1"/>
  <c r="X300" i="11" s="1"/>
  <c r="U1177" i="11"/>
  <c r="T1177" i="11" s="1"/>
  <c r="X1177" i="11" s="1"/>
  <c r="U1169" i="11"/>
  <c r="T1169" i="11" s="1"/>
  <c r="X1169" i="11" s="1"/>
  <c r="U1167" i="11"/>
  <c r="T1167" i="11" s="1"/>
  <c r="X1167" i="11" s="1"/>
  <c r="U1160" i="11"/>
  <c r="T1160" i="11" s="1"/>
  <c r="X1160" i="11" s="1"/>
  <c r="U1156" i="11"/>
  <c r="T1156" i="11" s="1"/>
  <c r="X1156" i="11" s="1"/>
  <c r="U1153" i="11"/>
  <c r="T1153" i="11" s="1"/>
  <c r="X1153" i="11" s="1"/>
  <c r="U1152" i="11"/>
  <c r="T1152" i="11" s="1"/>
  <c r="U1151" i="11"/>
  <c r="T1151" i="11" s="1"/>
  <c r="X1151" i="11" s="1"/>
  <c r="U1148" i="11"/>
  <c r="T1148" i="11" s="1"/>
  <c r="U1146" i="11"/>
  <c r="T1146" i="11" s="1"/>
  <c r="X1146" i="11" s="1"/>
  <c r="U1145" i="11"/>
  <c r="T1145" i="11" s="1"/>
  <c r="X1145" i="11" s="1"/>
  <c r="U1144" i="11"/>
  <c r="T1144" i="11" s="1"/>
  <c r="U1140" i="11"/>
  <c r="T1140" i="11" s="1"/>
  <c r="X1140" i="11" s="1"/>
  <c r="U1137" i="11"/>
  <c r="T1137" i="11" s="1"/>
  <c r="X1137" i="11" s="1"/>
  <c r="U1131" i="11"/>
  <c r="T1131" i="11" s="1"/>
  <c r="X1131" i="11" s="1"/>
  <c r="U1130" i="11"/>
  <c r="T1130" i="11" s="1"/>
  <c r="X1130" i="11" s="1"/>
  <c r="U1129" i="11"/>
  <c r="T1129" i="11" s="1"/>
  <c r="U1128" i="11"/>
  <c r="T1128" i="11" s="1"/>
  <c r="X1128" i="11" s="1"/>
  <c r="U1126" i="11"/>
  <c r="T1126" i="11" s="1"/>
  <c r="X1126" i="11" s="1"/>
  <c r="U1125" i="11"/>
  <c r="T1125" i="11" s="1"/>
  <c r="U1124" i="11"/>
  <c r="T1124" i="11" s="1"/>
  <c r="X1124" i="11" s="1"/>
  <c r="U1123" i="11"/>
  <c r="T1123" i="11" s="1"/>
  <c r="X1123" i="11" s="1"/>
  <c r="U1122" i="11"/>
  <c r="T1122" i="11" s="1"/>
  <c r="X1122" i="11" s="1"/>
  <c r="U1121" i="11"/>
  <c r="T1121" i="11" s="1"/>
  <c r="X1121" i="11" s="1"/>
  <c r="U1120" i="11"/>
  <c r="T1120" i="11" s="1"/>
  <c r="U1119" i="11"/>
  <c r="T1119" i="11" s="1"/>
  <c r="X1119" i="11" s="1"/>
  <c r="U1118" i="11"/>
  <c r="T1118" i="11" s="1"/>
  <c r="U1115" i="11"/>
  <c r="T1115" i="11" s="1"/>
  <c r="X1115" i="11" s="1"/>
  <c r="U1114" i="11"/>
  <c r="T1114" i="11" s="1"/>
  <c r="X1114" i="11" s="1"/>
  <c r="U1113" i="11"/>
  <c r="T1113" i="11" s="1"/>
  <c r="U1112" i="11"/>
  <c r="T1112" i="11" s="1"/>
  <c r="U1111" i="11"/>
  <c r="T1111" i="11" s="1"/>
  <c r="X1111" i="11" s="1"/>
  <c r="U1110" i="11"/>
  <c r="T1110" i="11" s="1"/>
  <c r="X1110" i="11" s="1"/>
  <c r="U1108" i="11"/>
  <c r="T1108" i="11" s="1"/>
  <c r="X1108" i="11" s="1"/>
  <c r="U1107" i="11"/>
  <c r="T1107" i="11" s="1"/>
  <c r="X1107" i="11" s="1"/>
  <c r="U1106" i="11"/>
  <c r="T1106" i="11" s="1"/>
  <c r="X1106" i="11" s="1"/>
  <c r="U1105" i="11"/>
  <c r="T1105" i="11" s="1"/>
  <c r="X1105" i="11" s="1"/>
  <c r="U1104" i="11"/>
  <c r="T1104" i="11" s="1"/>
  <c r="X1104" i="11" s="1"/>
  <c r="U1103" i="11"/>
  <c r="T1103" i="11" s="1"/>
  <c r="U1102" i="11"/>
  <c r="T1102" i="11" s="1"/>
  <c r="X1102" i="11" s="1"/>
  <c r="U1101" i="11"/>
  <c r="T1101" i="11" s="1"/>
  <c r="X1101" i="11" s="1"/>
  <c r="U1100" i="11"/>
  <c r="T1100" i="11" s="1"/>
  <c r="U1099" i="11"/>
  <c r="T1099" i="11" s="1"/>
  <c r="X1099" i="11" s="1"/>
  <c r="U1098" i="11"/>
  <c r="T1098" i="11" s="1"/>
  <c r="U1097" i="11"/>
  <c r="T1097" i="11" s="1"/>
  <c r="X1097" i="11" s="1"/>
  <c r="U1096" i="11"/>
  <c r="T1096" i="11" s="1"/>
  <c r="X1096" i="11" s="1"/>
  <c r="U1095" i="11"/>
  <c r="T1095" i="11" s="1"/>
  <c r="X1095" i="11" s="1"/>
  <c r="U1093" i="11"/>
  <c r="T1093" i="11" s="1"/>
  <c r="X1093" i="11" s="1"/>
  <c r="U1092" i="11"/>
  <c r="T1092" i="11" s="1"/>
  <c r="U1091" i="11"/>
  <c r="T1091" i="11" s="1"/>
  <c r="X1091" i="11" s="1"/>
  <c r="U1090" i="11"/>
  <c r="T1090" i="11" s="1"/>
  <c r="U1089" i="11"/>
  <c r="T1089" i="11" s="1"/>
  <c r="U1088" i="11"/>
  <c r="T1088" i="11" s="1"/>
  <c r="U1086" i="11"/>
  <c r="T1086" i="11" s="1"/>
  <c r="U1062" i="11"/>
  <c r="T1062" i="11" s="1"/>
  <c r="X1062" i="11" s="1"/>
  <c r="U1063" i="11"/>
  <c r="T1063" i="11" s="1"/>
  <c r="X1063" i="11" s="1"/>
  <c r="U1064" i="11"/>
  <c r="T1064" i="11" s="1"/>
  <c r="U1065" i="11"/>
  <c r="T1065" i="11" s="1"/>
  <c r="X1065" i="11" s="1"/>
  <c r="U1066" i="11"/>
  <c r="T1066" i="11" s="1"/>
  <c r="X1066" i="11" s="1"/>
  <c r="U1067" i="11"/>
  <c r="T1067" i="11" s="1"/>
  <c r="X1067" i="11" s="1"/>
  <c r="U1068" i="11"/>
  <c r="T1068" i="11" s="1"/>
  <c r="X1068" i="11" s="1"/>
  <c r="U1069" i="11"/>
  <c r="T1069" i="11" s="1"/>
  <c r="X1069" i="11" s="1"/>
  <c r="U1070" i="11"/>
  <c r="T1070" i="11" s="1"/>
  <c r="X1070" i="11" s="1"/>
  <c r="U1071" i="11"/>
  <c r="T1071" i="11" s="1"/>
  <c r="X1071" i="11" s="1"/>
  <c r="U1072" i="11"/>
  <c r="T1072" i="11" s="1"/>
  <c r="X1072" i="11" s="1"/>
  <c r="U1073" i="11"/>
  <c r="T1073" i="11" s="1"/>
  <c r="X1073" i="11" s="1"/>
  <c r="U1074" i="11"/>
  <c r="T1074" i="11" s="1"/>
  <c r="X1074" i="11" s="1"/>
  <c r="U1075" i="11"/>
  <c r="T1075" i="11" s="1"/>
  <c r="X1075" i="11" s="1"/>
  <c r="U1076" i="11"/>
  <c r="T1076" i="11" s="1"/>
  <c r="X1076" i="11" s="1"/>
  <c r="U1077" i="11"/>
  <c r="T1077" i="11" s="1"/>
  <c r="X1077" i="11" s="1"/>
  <c r="U1078" i="11"/>
  <c r="T1078" i="11" s="1"/>
  <c r="U1079" i="11"/>
  <c r="T1079" i="11" s="1"/>
  <c r="X1079" i="11" s="1"/>
  <c r="U1080" i="11"/>
  <c r="T1080" i="11" s="1"/>
  <c r="U1081" i="11"/>
  <c r="U1082" i="11"/>
  <c r="T1082" i="11" s="1"/>
  <c r="X1082" i="11" s="1"/>
  <c r="U1083" i="11"/>
  <c r="T1083" i="11" s="1"/>
  <c r="U1084" i="11"/>
  <c r="T1084" i="11" s="1"/>
  <c r="X1084" i="11" s="1"/>
  <c r="U1061" i="11"/>
  <c r="T1061" i="11" s="1"/>
  <c r="X1061" i="11" s="1"/>
  <c r="U1059" i="11"/>
  <c r="T1059" i="11" s="1"/>
  <c r="X1059" i="11" s="1"/>
  <c r="U1058" i="11"/>
  <c r="T1058" i="11" s="1"/>
  <c r="U1057" i="11"/>
  <c r="T1057" i="11" s="1"/>
  <c r="U1056" i="11"/>
  <c r="T1056" i="11" s="1"/>
  <c r="X1056" i="11" s="1"/>
  <c r="U1055" i="11"/>
  <c r="T1055" i="11" s="1"/>
  <c r="X1055" i="11" s="1"/>
  <c r="U1054" i="11"/>
  <c r="T1054" i="11" s="1"/>
  <c r="X1054" i="11" s="1"/>
  <c r="U1053" i="11"/>
  <c r="T1053" i="11" s="1"/>
  <c r="X1053" i="11" s="1"/>
  <c r="U1052" i="11"/>
  <c r="T1052" i="11" s="1"/>
  <c r="U1051" i="11"/>
  <c r="T1051" i="11" s="1"/>
  <c r="U1050" i="11"/>
  <c r="T1050" i="11" s="1"/>
  <c r="X1050" i="11" s="1"/>
  <c r="U1047" i="11"/>
  <c r="T1047" i="11" s="1"/>
  <c r="U1048" i="11"/>
  <c r="T1048" i="11" s="1"/>
  <c r="X1048" i="11" s="1"/>
  <c r="U1049" i="11"/>
  <c r="T1049" i="11" s="1"/>
  <c r="U1042" i="11"/>
  <c r="T1042" i="11" s="1"/>
  <c r="X1042" i="11" s="1"/>
  <c r="U1043" i="11"/>
  <c r="T1043" i="11" s="1"/>
  <c r="X1043" i="11" s="1"/>
  <c r="U1044" i="11"/>
  <c r="T1044" i="11" s="1"/>
  <c r="X1044" i="11" s="1"/>
  <c r="U1045" i="11"/>
  <c r="T1045" i="11" s="1"/>
  <c r="U1046" i="11"/>
  <c r="T1046" i="11" s="1"/>
  <c r="X1046" i="11" s="1"/>
  <c r="U1040" i="11"/>
  <c r="T1040" i="11" s="1"/>
  <c r="X1040" i="11" s="1"/>
  <c r="U1039" i="11"/>
  <c r="T1039" i="11" s="1"/>
  <c r="X1039" i="11" s="1"/>
  <c r="U1038" i="11"/>
  <c r="T1038" i="11" s="1"/>
  <c r="X1038" i="11" s="1"/>
  <c r="U1037" i="11"/>
  <c r="T1037" i="11" s="1"/>
  <c r="X1037" i="11" s="1"/>
  <c r="U1036" i="11"/>
  <c r="T1036" i="11" s="1"/>
  <c r="X1036" i="11" s="1"/>
  <c r="U1034" i="11"/>
  <c r="T1034" i="11" s="1"/>
  <c r="X1034" i="11" s="1"/>
  <c r="U1033" i="11"/>
  <c r="T1033" i="11" s="1"/>
  <c r="U1032" i="11"/>
  <c r="T1032" i="11" s="1"/>
  <c r="X1032" i="11" s="1"/>
  <c r="U1031" i="11"/>
  <c r="T1031" i="11" s="1"/>
  <c r="X1031" i="11" s="1"/>
  <c r="U1030" i="11"/>
  <c r="T1030" i="11" s="1"/>
  <c r="U1028" i="11"/>
  <c r="T1028" i="11" s="1"/>
  <c r="X1028" i="11" s="1"/>
  <c r="U1027" i="11"/>
  <c r="T1027" i="11" s="1"/>
  <c r="X1027" i="11" s="1"/>
  <c r="U1025" i="11"/>
  <c r="T1025" i="11" s="1"/>
  <c r="X1025" i="11" s="1"/>
  <c r="U1024" i="11"/>
  <c r="T1024" i="11" s="1"/>
  <c r="X1024" i="11" s="1"/>
  <c r="U1022" i="11"/>
  <c r="T1022" i="11" s="1"/>
  <c r="X1022" i="11" s="1"/>
  <c r="U1021" i="11"/>
  <c r="T1021" i="11" s="1"/>
  <c r="U1020" i="11"/>
  <c r="T1020" i="11" s="1"/>
  <c r="U1019" i="11"/>
  <c r="T1019" i="11" s="1"/>
  <c r="X1019" i="11" s="1"/>
  <c r="U1018" i="11"/>
  <c r="T1018" i="11" s="1"/>
  <c r="U1017" i="11"/>
  <c r="T1017" i="11" s="1"/>
  <c r="X1017" i="11" s="1"/>
  <c r="U1016" i="11"/>
  <c r="T1016" i="11" s="1"/>
  <c r="U1014" i="11"/>
  <c r="T1014" i="11" s="1"/>
  <c r="X1014" i="11" s="1"/>
  <c r="U1012" i="11"/>
  <c r="T1012" i="11" s="1"/>
  <c r="U1011" i="11"/>
  <c r="T1011" i="11" s="1"/>
  <c r="X1011" i="11" s="1"/>
  <c r="U1009" i="11"/>
  <c r="T1009" i="11" s="1"/>
  <c r="U1008" i="11"/>
  <c r="T1008" i="11" s="1"/>
  <c r="U1007" i="11"/>
  <c r="T1007" i="11" s="1"/>
  <c r="U1006" i="11"/>
  <c r="T1006" i="11" s="1"/>
  <c r="X1006" i="11" s="1"/>
  <c r="U1005" i="11"/>
  <c r="T1005" i="11" s="1"/>
  <c r="X1005" i="11" s="1"/>
  <c r="U1004" i="11"/>
  <c r="T1004" i="11" s="1"/>
  <c r="U1003" i="11"/>
  <c r="T1003" i="11" s="1"/>
  <c r="U1002" i="11"/>
  <c r="T1002" i="11" s="1"/>
  <c r="X1002" i="11" s="1"/>
  <c r="U1001" i="11"/>
  <c r="T1001" i="11" s="1"/>
  <c r="X1001" i="11" s="1"/>
  <c r="U1000" i="11"/>
  <c r="T1000" i="11" s="1"/>
  <c r="X1000" i="11" s="1"/>
  <c r="U999" i="11"/>
  <c r="T999" i="11" s="1"/>
  <c r="X999" i="11" s="1"/>
  <c r="U998" i="11"/>
  <c r="T998" i="11" s="1"/>
  <c r="X998" i="11" s="1"/>
  <c r="U997" i="11"/>
  <c r="T997" i="11" s="1"/>
  <c r="X997" i="11" s="1"/>
  <c r="U996" i="11"/>
  <c r="T996" i="11" s="1"/>
  <c r="X996" i="11" s="1"/>
  <c r="U995" i="11"/>
  <c r="T995" i="11" s="1"/>
  <c r="U994" i="11"/>
  <c r="T994" i="11" s="1"/>
  <c r="X994" i="11" s="1"/>
  <c r="U993" i="11"/>
  <c r="T993" i="11" s="1"/>
  <c r="X993" i="11" s="1"/>
  <c r="U992" i="11"/>
  <c r="T992" i="11" s="1"/>
  <c r="X992" i="11" s="1"/>
  <c r="U991" i="11"/>
  <c r="T991" i="11" s="1"/>
  <c r="X991" i="11" s="1"/>
  <c r="U990" i="11"/>
  <c r="T990" i="11" s="1"/>
  <c r="X990" i="11" s="1"/>
  <c r="U989" i="11"/>
  <c r="T989" i="11" s="1"/>
  <c r="X989" i="11" s="1"/>
  <c r="U988" i="11"/>
  <c r="T988" i="11" s="1"/>
  <c r="X988" i="11" s="1"/>
  <c r="U987" i="11"/>
  <c r="T987" i="11" s="1"/>
  <c r="X987" i="11" s="1"/>
  <c r="U986" i="11"/>
  <c r="T986" i="11" s="1"/>
  <c r="X986" i="11" s="1"/>
  <c r="U985" i="11"/>
  <c r="T985" i="11" s="1"/>
  <c r="U984" i="11"/>
  <c r="T984" i="11" s="1"/>
  <c r="X984" i="11" s="1"/>
  <c r="U983" i="11"/>
  <c r="T983" i="11" s="1"/>
  <c r="X983" i="11" s="1"/>
  <c r="U260" i="11"/>
  <c r="T260" i="11" s="1"/>
  <c r="X260" i="11" s="1"/>
  <c r="U982" i="11"/>
  <c r="T982" i="11" s="1"/>
  <c r="X982" i="11" s="1"/>
  <c r="U981" i="11"/>
  <c r="T981" i="11" s="1"/>
  <c r="X981" i="11" s="1"/>
  <c r="U980" i="11"/>
  <c r="T980" i="11" s="1"/>
  <c r="X980" i="11" s="1"/>
  <c r="U977" i="11"/>
  <c r="T977" i="11" s="1"/>
  <c r="X977" i="11" s="1"/>
  <c r="U978" i="11"/>
  <c r="T978" i="11" s="1"/>
  <c r="U975" i="11"/>
  <c r="T975" i="11" s="1"/>
  <c r="X975" i="11" s="1"/>
  <c r="U974" i="11"/>
  <c r="T974" i="11" s="1"/>
  <c r="X974" i="11" s="1"/>
  <c r="U973" i="11"/>
  <c r="T973" i="11" s="1"/>
  <c r="X973" i="11" s="1"/>
  <c r="U972" i="11"/>
  <c r="T972" i="11" s="1"/>
  <c r="X972" i="11" s="1"/>
  <c r="U971" i="11"/>
  <c r="T971" i="11" s="1"/>
  <c r="X971" i="11" s="1"/>
  <c r="U970" i="11"/>
  <c r="T970" i="11" s="1"/>
  <c r="U968" i="11"/>
  <c r="T968" i="11" s="1"/>
  <c r="X968" i="11" s="1"/>
  <c r="U966" i="11"/>
  <c r="T966" i="11" s="1"/>
  <c r="X966" i="11" s="1"/>
  <c r="U965" i="11"/>
  <c r="T965" i="11" s="1"/>
  <c r="X965" i="11" s="1"/>
  <c r="U964" i="11"/>
  <c r="T964" i="11" s="1"/>
  <c r="X964" i="11" s="1"/>
  <c r="U963" i="11"/>
  <c r="T963" i="11" s="1"/>
  <c r="X963" i="11" s="1"/>
  <c r="U961" i="11"/>
  <c r="T961" i="11" s="1"/>
  <c r="X961" i="11" s="1"/>
  <c r="U960" i="11"/>
  <c r="T960" i="11" s="1"/>
  <c r="X960" i="11" s="1"/>
  <c r="U959" i="11"/>
  <c r="T959" i="11" s="1"/>
  <c r="U957" i="11"/>
  <c r="T957" i="11" s="1"/>
  <c r="X957" i="11" s="1"/>
  <c r="U955" i="11"/>
  <c r="T955" i="11" s="1"/>
  <c r="X955" i="11" s="1"/>
  <c r="U954" i="11"/>
  <c r="T954" i="11" s="1"/>
  <c r="U953" i="11"/>
  <c r="T953" i="11" s="1"/>
  <c r="U952" i="11"/>
  <c r="T952" i="11" s="1"/>
  <c r="X952" i="11" s="1"/>
  <c r="U951" i="11"/>
  <c r="T951" i="11" s="1"/>
  <c r="X951" i="11" s="1"/>
  <c r="U950" i="11"/>
  <c r="T950" i="11" s="1"/>
  <c r="X950" i="11" s="1"/>
  <c r="U258" i="11"/>
  <c r="T258" i="11" s="1"/>
  <c r="U949" i="11"/>
  <c r="T949" i="11" s="1"/>
  <c r="X949" i="11" s="1"/>
  <c r="U948" i="11"/>
  <c r="T948" i="11" s="1"/>
  <c r="X948" i="11" s="1"/>
  <c r="U947" i="11"/>
  <c r="T947" i="11" s="1"/>
  <c r="X947" i="11" s="1"/>
  <c r="U946" i="11"/>
  <c r="T946" i="11" s="1"/>
  <c r="U945" i="11"/>
  <c r="T945" i="11" s="1"/>
  <c r="U944" i="11"/>
  <c r="T944" i="11" s="1"/>
  <c r="X944" i="11" s="1"/>
  <c r="U943" i="11"/>
  <c r="T943" i="11" s="1"/>
  <c r="U941" i="11"/>
  <c r="T941" i="11" s="1"/>
  <c r="X941" i="11" s="1"/>
  <c r="U940" i="11"/>
  <c r="T940" i="11" s="1"/>
  <c r="X940" i="11" s="1"/>
  <c r="U937" i="11"/>
  <c r="T937" i="11" s="1"/>
  <c r="U938" i="11"/>
  <c r="T938" i="11" s="1"/>
  <c r="U935" i="11"/>
  <c r="T935" i="11" s="1"/>
  <c r="U936" i="11"/>
  <c r="T936" i="11" s="1"/>
  <c r="X936" i="11" s="1"/>
  <c r="U256" i="11"/>
  <c r="T256" i="11" s="1"/>
  <c r="X256" i="11" s="1"/>
  <c r="U934" i="11"/>
  <c r="T934" i="11" s="1"/>
  <c r="X934" i="11" s="1"/>
  <c r="U929" i="11"/>
  <c r="T929" i="11" s="1"/>
  <c r="X929" i="11" s="1"/>
  <c r="U930" i="11"/>
  <c r="T930" i="11" s="1"/>
  <c r="X930" i="11" s="1"/>
  <c r="U931" i="11"/>
  <c r="T931" i="11" s="1"/>
  <c r="X931" i="11" s="1"/>
  <c r="U932" i="11"/>
  <c r="T932" i="11" s="1"/>
  <c r="X932" i="11" s="1"/>
  <c r="U933" i="11"/>
  <c r="T933" i="11" s="1"/>
  <c r="X933" i="11" s="1"/>
  <c r="U928" i="11"/>
  <c r="T928" i="11" s="1"/>
  <c r="X928" i="11" s="1"/>
  <c r="U927" i="11"/>
  <c r="T927" i="11" s="1"/>
  <c r="X927" i="11" s="1"/>
  <c r="U926" i="11"/>
  <c r="T926" i="11" s="1"/>
  <c r="X926" i="11" s="1"/>
  <c r="U925" i="11"/>
  <c r="T925" i="11" s="1"/>
  <c r="U924" i="11"/>
  <c r="T924" i="11" s="1"/>
  <c r="X924" i="11" s="1"/>
  <c r="U923" i="11"/>
  <c r="T923" i="11" s="1"/>
  <c r="X923" i="11" s="1"/>
  <c r="U922" i="11"/>
  <c r="T922" i="11" s="1"/>
  <c r="U921" i="11"/>
  <c r="T921" i="11" s="1"/>
  <c r="X921" i="11" s="1"/>
  <c r="U920" i="11"/>
  <c r="T920" i="11" s="1"/>
  <c r="U919" i="11"/>
  <c r="T919" i="11" s="1"/>
  <c r="X919" i="11" s="1"/>
  <c r="U918" i="11"/>
  <c r="T918" i="11" s="1"/>
  <c r="X918" i="11" s="1"/>
  <c r="U911" i="11"/>
  <c r="T911" i="11" s="1"/>
  <c r="X911" i="11" s="1"/>
  <c r="U909" i="11"/>
  <c r="T909" i="11" s="1"/>
  <c r="X909" i="11" s="1"/>
  <c r="U908" i="11"/>
  <c r="T908" i="11" s="1"/>
  <c r="X908" i="11" s="1"/>
  <c r="U907" i="11"/>
  <c r="T907" i="11" s="1"/>
  <c r="X907" i="11" s="1"/>
  <c r="U906" i="11"/>
  <c r="T906" i="11" s="1"/>
  <c r="X906" i="11" s="1"/>
  <c r="U905" i="11"/>
  <c r="T905" i="11" s="1"/>
  <c r="X905" i="11" s="1"/>
  <c r="U904" i="11"/>
  <c r="T904" i="11" s="1"/>
  <c r="X904" i="11" s="1"/>
  <c r="U903" i="11"/>
  <c r="T903" i="11" s="1"/>
  <c r="X903" i="11" s="1"/>
  <c r="U902" i="11"/>
  <c r="T902" i="11" s="1"/>
  <c r="X902" i="11" s="1"/>
  <c r="U901" i="11"/>
  <c r="T901" i="11" s="1"/>
  <c r="X901" i="11" s="1"/>
  <c r="U900" i="11"/>
  <c r="T900" i="11" s="1"/>
  <c r="U891" i="11"/>
  <c r="T891" i="11" s="1"/>
  <c r="X891" i="11" s="1"/>
  <c r="U892" i="11"/>
  <c r="T892" i="11" s="1"/>
  <c r="U893" i="11"/>
  <c r="T893" i="11" s="1"/>
  <c r="X893" i="11" s="1"/>
  <c r="U894" i="11"/>
  <c r="T894" i="11" s="1"/>
  <c r="X894" i="11" s="1"/>
  <c r="U895" i="11"/>
  <c r="T895" i="11" s="1"/>
  <c r="X895" i="11" s="1"/>
  <c r="U896" i="11"/>
  <c r="T896" i="11" s="1"/>
  <c r="X896" i="11" s="1"/>
  <c r="U897" i="11"/>
  <c r="T897" i="11" s="1"/>
  <c r="X897" i="11" s="1"/>
  <c r="U898" i="11"/>
  <c r="T898" i="11" s="1"/>
  <c r="X898" i="11" s="1"/>
  <c r="U899" i="11"/>
  <c r="T899" i="11" s="1"/>
  <c r="X899" i="11" s="1"/>
  <c r="U890" i="11"/>
  <c r="T890" i="11" s="1"/>
  <c r="X890" i="11" s="1"/>
  <c r="U889" i="11"/>
  <c r="T889" i="11" s="1"/>
  <c r="X889" i="11" s="1"/>
  <c r="U888" i="11"/>
  <c r="T888" i="11" s="1"/>
  <c r="X888" i="11" s="1"/>
  <c r="U887" i="11"/>
  <c r="T887" i="11" s="1"/>
  <c r="X887" i="11" s="1"/>
  <c r="U886" i="11"/>
  <c r="T886" i="11" s="1"/>
  <c r="U885" i="11"/>
  <c r="T885" i="11" s="1"/>
  <c r="X885" i="11" s="1"/>
  <c r="U878" i="11"/>
  <c r="T878" i="11" s="1"/>
  <c r="U879" i="11"/>
  <c r="T879" i="11" s="1"/>
  <c r="X879" i="11" s="1"/>
  <c r="U880" i="11"/>
  <c r="T880" i="11" s="1"/>
  <c r="X880" i="11" s="1"/>
  <c r="U881" i="11"/>
  <c r="T881" i="11" s="1"/>
  <c r="U236" i="11"/>
  <c r="T236" i="11" s="1"/>
  <c r="X236" i="11" s="1"/>
  <c r="U882" i="11"/>
  <c r="T882" i="11" s="1"/>
  <c r="X882" i="11" s="1"/>
  <c r="U883" i="11"/>
  <c r="T883" i="11" s="1"/>
  <c r="X883" i="11" s="1"/>
  <c r="U884" i="11"/>
  <c r="T884" i="11" s="1"/>
  <c r="X884" i="11" s="1"/>
  <c r="U874" i="11"/>
  <c r="T874" i="11" s="1"/>
  <c r="X874" i="11" s="1"/>
  <c r="U875" i="11"/>
  <c r="T875" i="11" s="1"/>
  <c r="X875" i="11" s="1"/>
  <c r="U876" i="11"/>
  <c r="T876" i="11" s="1"/>
  <c r="U877" i="11"/>
  <c r="T877" i="11" s="1"/>
  <c r="U873" i="11"/>
  <c r="T873" i="11" s="1"/>
  <c r="X873" i="11" s="1"/>
  <c r="U855" i="11"/>
  <c r="T855" i="11" s="1"/>
  <c r="U856" i="11"/>
  <c r="T856" i="11" s="1"/>
  <c r="X856" i="11" s="1"/>
  <c r="U857" i="11"/>
  <c r="T857" i="11" s="1"/>
  <c r="U858" i="11"/>
  <c r="T858" i="11" s="1"/>
  <c r="U859" i="11"/>
  <c r="T859" i="11" s="1"/>
  <c r="U860" i="11"/>
  <c r="T860" i="11" s="1"/>
  <c r="X860" i="11" s="1"/>
  <c r="U861" i="11"/>
  <c r="T861" i="11" s="1"/>
  <c r="X861" i="11" s="1"/>
  <c r="U862" i="11"/>
  <c r="T862" i="11" s="1"/>
  <c r="X862" i="11" s="1"/>
  <c r="U863" i="11"/>
  <c r="T863" i="11" s="1"/>
  <c r="X863" i="11" s="1"/>
  <c r="U864" i="11"/>
  <c r="T864" i="11" s="1"/>
  <c r="U865" i="11"/>
  <c r="T865" i="11" s="1"/>
  <c r="X865" i="11" s="1"/>
  <c r="U866" i="11"/>
  <c r="T866" i="11" s="1"/>
  <c r="X866" i="11" s="1"/>
  <c r="U867" i="11"/>
  <c r="T867" i="11" s="1"/>
  <c r="X867" i="11" s="1"/>
  <c r="U868" i="11"/>
  <c r="T868" i="11" s="1"/>
  <c r="X868" i="11" s="1"/>
  <c r="U869" i="11"/>
  <c r="T869" i="11" s="1"/>
  <c r="X869" i="11" s="1"/>
  <c r="U870" i="11"/>
  <c r="T870" i="11" s="1"/>
  <c r="X870" i="11" s="1"/>
  <c r="U871" i="11"/>
  <c r="T871" i="11" s="1"/>
  <c r="X871" i="11" s="1"/>
  <c r="U872" i="11"/>
  <c r="T872" i="11" s="1"/>
  <c r="U854" i="11"/>
  <c r="T854" i="11" s="1"/>
  <c r="X854" i="11" s="1"/>
  <c r="U853" i="11"/>
  <c r="T853" i="11" s="1"/>
  <c r="X853" i="11" s="1"/>
  <c r="U852" i="11"/>
  <c r="T852" i="11" s="1"/>
  <c r="U850" i="11"/>
  <c r="T850" i="11" s="1"/>
  <c r="X850" i="11" s="1"/>
  <c r="U849" i="11"/>
  <c r="T849" i="11" s="1"/>
  <c r="U846" i="11"/>
  <c r="T846" i="11" s="1"/>
  <c r="U845" i="11"/>
  <c r="T845" i="11" s="1"/>
  <c r="U844" i="11"/>
  <c r="T844" i="11" s="1"/>
  <c r="X844" i="11" s="1"/>
  <c r="U841" i="11"/>
  <c r="T841" i="11" s="1"/>
  <c r="X841" i="11" s="1"/>
  <c r="U840" i="11"/>
  <c r="T840" i="11" s="1"/>
  <c r="X840" i="11" s="1"/>
  <c r="U835" i="11"/>
  <c r="T835" i="11" s="1"/>
  <c r="X835" i="11" s="1"/>
  <c r="U834" i="11"/>
  <c r="T834" i="11" s="1"/>
  <c r="X834" i="11" s="1"/>
  <c r="U833" i="11"/>
  <c r="T833" i="11" s="1"/>
  <c r="X833" i="11" s="1"/>
  <c r="U832" i="11"/>
  <c r="T832" i="11" s="1"/>
  <c r="X832" i="11" s="1"/>
  <c r="U830" i="11"/>
  <c r="T830" i="11" s="1"/>
  <c r="X830" i="11" s="1"/>
  <c r="U828" i="11"/>
  <c r="T828" i="11" s="1"/>
  <c r="X828" i="11" s="1"/>
  <c r="U827" i="11"/>
  <c r="T827" i="11" s="1"/>
  <c r="U824" i="11"/>
  <c r="T824" i="11" s="1"/>
  <c r="U820" i="11"/>
  <c r="T820" i="11" s="1"/>
  <c r="X820" i="11" s="1"/>
  <c r="U818" i="11"/>
  <c r="T818" i="11" s="1"/>
  <c r="X818" i="11" s="1"/>
  <c r="U815" i="11"/>
  <c r="T815" i="11" s="1"/>
  <c r="X815" i="11" s="1"/>
  <c r="U813" i="11"/>
  <c r="T813" i="11" s="1"/>
  <c r="X813" i="11" s="1"/>
  <c r="U811" i="11"/>
  <c r="T811" i="11" s="1"/>
  <c r="X811" i="11" s="1"/>
  <c r="U810" i="11"/>
  <c r="T810" i="11" s="1"/>
  <c r="U809" i="11"/>
  <c r="T809" i="11" s="1"/>
  <c r="X809" i="11" s="1"/>
  <c r="U808" i="11"/>
  <c r="T808" i="11" s="1"/>
  <c r="X808" i="11" s="1"/>
  <c r="U807" i="11"/>
  <c r="T807" i="11" s="1"/>
  <c r="X807" i="11" s="1"/>
  <c r="U806" i="11"/>
  <c r="T806" i="11" s="1"/>
  <c r="X806" i="11" s="1"/>
  <c r="U805" i="11"/>
  <c r="T805" i="11" s="1"/>
  <c r="X805" i="11" s="1"/>
  <c r="U799" i="11"/>
  <c r="T799" i="11" s="1"/>
  <c r="X799" i="11" s="1"/>
  <c r="U794" i="11"/>
  <c r="T794" i="11" s="1"/>
  <c r="X794" i="11" s="1"/>
  <c r="U769" i="11"/>
  <c r="T769" i="11" s="1"/>
  <c r="U766" i="11"/>
  <c r="T766" i="11" s="1"/>
  <c r="X766" i="11" s="1"/>
  <c r="U765" i="11"/>
  <c r="T765" i="11" s="1"/>
  <c r="X765" i="11" s="1"/>
  <c r="U764" i="11"/>
  <c r="T764" i="11" s="1"/>
  <c r="X764" i="11" s="1"/>
  <c r="U761" i="11"/>
  <c r="T761" i="11" s="1"/>
  <c r="X761" i="11" s="1"/>
  <c r="U759" i="11"/>
  <c r="T759" i="11" s="1"/>
  <c r="U758" i="11"/>
  <c r="T758" i="11" s="1"/>
  <c r="X758" i="11" s="1"/>
  <c r="U755" i="11"/>
  <c r="T755" i="11" s="1"/>
  <c r="X755" i="11" s="1"/>
  <c r="U754" i="11"/>
  <c r="T754" i="11" s="1"/>
  <c r="X754" i="11" s="1"/>
  <c r="U753" i="11"/>
  <c r="T753" i="11" s="1"/>
  <c r="U752" i="11"/>
  <c r="T752" i="11" s="1"/>
  <c r="U751" i="11"/>
  <c r="T751" i="11" s="1"/>
  <c r="X751" i="11" s="1"/>
  <c r="U750" i="11"/>
  <c r="T750" i="11" s="1"/>
  <c r="U749" i="11"/>
  <c r="T749" i="11" s="1"/>
  <c r="U748" i="11"/>
  <c r="T748" i="11" s="1"/>
  <c r="U747" i="11"/>
  <c r="T747" i="11" s="1"/>
  <c r="U746" i="11"/>
  <c r="T746" i="11" s="1"/>
  <c r="X746" i="11" s="1"/>
  <c r="U745" i="11"/>
  <c r="T745" i="11" s="1"/>
  <c r="U744" i="11"/>
  <c r="T744" i="11" s="1"/>
  <c r="U743" i="11"/>
  <c r="T743" i="11" s="1"/>
  <c r="X743" i="11" s="1"/>
  <c r="U742" i="11"/>
  <c r="T742" i="11" s="1"/>
  <c r="U741" i="11"/>
  <c r="T741" i="11" s="1"/>
  <c r="X741" i="11" s="1"/>
  <c r="U740" i="11"/>
  <c r="T740" i="11" s="1"/>
  <c r="X740" i="11" s="1"/>
  <c r="U737" i="11"/>
  <c r="T737" i="11" s="1"/>
  <c r="X737" i="11" s="1"/>
  <c r="U735" i="11"/>
  <c r="T735" i="11" s="1"/>
  <c r="U734" i="11"/>
  <c r="T734" i="11" s="1"/>
  <c r="X734" i="11" s="1"/>
  <c r="U733" i="11"/>
  <c r="T733" i="11" s="1"/>
  <c r="X733" i="11" s="1"/>
  <c r="U732" i="11"/>
  <c r="T732" i="11" s="1"/>
  <c r="X732" i="11" s="1"/>
  <c r="U731" i="11"/>
  <c r="T731" i="11" s="1"/>
  <c r="X731" i="11" s="1"/>
  <c r="U728" i="11"/>
  <c r="T728" i="11" s="1"/>
  <c r="X728" i="11" s="1"/>
  <c r="U727" i="11"/>
  <c r="T727" i="11" s="1"/>
  <c r="X727" i="11" s="1"/>
  <c r="U726" i="11"/>
  <c r="T726" i="11" s="1"/>
  <c r="X726" i="11" s="1"/>
  <c r="U725" i="11"/>
  <c r="T725" i="11" s="1"/>
  <c r="U724" i="11"/>
  <c r="T724" i="11" s="1"/>
  <c r="X724" i="11" s="1"/>
  <c r="U721" i="11"/>
  <c r="T721" i="11" s="1"/>
  <c r="U720" i="11"/>
  <c r="T720" i="11" s="1"/>
  <c r="U719" i="11"/>
  <c r="T719" i="11" s="1"/>
  <c r="X719" i="11" s="1"/>
  <c r="U718" i="11"/>
  <c r="T718" i="11" s="1"/>
  <c r="U717" i="11"/>
  <c r="T717" i="11" s="1"/>
  <c r="X717" i="11" s="1"/>
  <c r="U715" i="11"/>
  <c r="T715" i="11" s="1"/>
  <c r="X715" i="11" s="1"/>
  <c r="U714" i="11"/>
  <c r="T714" i="11" s="1"/>
  <c r="X714" i="11" s="1"/>
  <c r="U713" i="11"/>
  <c r="T713" i="11" s="1"/>
  <c r="X713" i="11" s="1"/>
  <c r="U711" i="11"/>
  <c r="T711" i="11" s="1"/>
  <c r="X711" i="11" s="1"/>
  <c r="U709" i="11"/>
  <c r="T709" i="11" s="1"/>
  <c r="U708" i="11"/>
  <c r="T708" i="11" s="1"/>
  <c r="X708" i="11" s="1"/>
  <c r="U707" i="11"/>
  <c r="T707" i="11" s="1"/>
  <c r="X707" i="11" s="1"/>
  <c r="U706" i="11"/>
  <c r="T706" i="11" s="1"/>
  <c r="X706" i="11" s="1"/>
  <c r="U705" i="11"/>
  <c r="T705" i="11" s="1"/>
  <c r="X705" i="11" s="1"/>
  <c r="U704" i="11"/>
  <c r="T704" i="11" s="1"/>
  <c r="X704" i="11" s="1"/>
  <c r="U703" i="11"/>
  <c r="T703" i="11" s="1"/>
  <c r="X703" i="11" s="1"/>
  <c r="U702" i="11"/>
  <c r="T702" i="11" s="1"/>
  <c r="U701" i="11"/>
  <c r="T701" i="11" s="1"/>
  <c r="X701" i="11" s="1"/>
  <c r="U700" i="11"/>
  <c r="T700" i="11" s="1"/>
  <c r="X700" i="11" s="1"/>
  <c r="U699" i="11"/>
  <c r="T699" i="11" s="1"/>
  <c r="X699" i="11" s="1"/>
  <c r="U697" i="11"/>
  <c r="T697" i="11" s="1"/>
  <c r="X697" i="11" s="1"/>
  <c r="U694" i="11"/>
  <c r="T694" i="11" s="1"/>
  <c r="X694" i="11" s="1"/>
  <c r="U693" i="11"/>
  <c r="T693" i="11" s="1"/>
  <c r="U685" i="11"/>
  <c r="T685" i="11" s="1"/>
  <c r="X685" i="11" s="1"/>
  <c r="U686" i="11"/>
  <c r="T686" i="11" s="1"/>
  <c r="X686" i="11" s="1"/>
  <c r="U687" i="11"/>
  <c r="T687" i="11" s="1"/>
  <c r="X687" i="11" s="1"/>
  <c r="U688" i="11"/>
  <c r="T688" i="11" s="1"/>
  <c r="X688" i="11" s="1"/>
  <c r="U689" i="11"/>
  <c r="T689" i="11" s="1"/>
  <c r="X689" i="11" s="1"/>
  <c r="U690" i="11"/>
  <c r="T690" i="11" s="1"/>
  <c r="X690" i="11" s="1"/>
  <c r="U679" i="11"/>
  <c r="T679" i="11" s="1"/>
  <c r="X679" i="11" s="1"/>
  <c r="U677" i="11"/>
  <c r="T677" i="11" s="1"/>
  <c r="U676" i="11"/>
  <c r="T676" i="11" s="1"/>
  <c r="X676" i="11" s="1"/>
  <c r="U672" i="11"/>
  <c r="T672" i="11" s="1"/>
  <c r="X672" i="11" s="1"/>
  <c r="U671" i="11"/>
  <c r="T671" i="11" s="1"/>
  <c r="U667" i="11"/>
  <c r="T667" i="11" s="1"/>
  <c r="X667" i="11" s="1"/>
  <c r="U666" i="11"/>
  <c r="T666" i="11" s="1"/>
  <c r="U662" i="11"/>
  <c r="T662" i="11" s="1"/>
  <c r="U660" i="11"/>
  <c r="T660" i="11" s="1"/>
  <c r="X660" i="11" s="1"/>
  <c r="U658" i="11"/>
  <c r="T658" i="11" s="1"/>
  <c r="X658" i="11" s="1"/>
  <c r="U654" i="11"/>
  <c r="T654" i="11" s="1"/>
  <c r="X654" i="11" s="1"/>
  <c r="U651" i="11"/>
  <c r="T651" i="11" s="1"/>
  <c r="U644" i="11"/>
  <c r="T644" i="11" s="1"/>
  <c r="X644" i="11" s="1"/>
  <c r="U642" i="11"/>
  <c r="T642" i="11" s="1"/>
  <c r="X642" i="11" s="1"/>
  <c r="U639" i="11"/>
  <c r="T639" i="11" s="1"/>
  <c r="X639" i="11" s="1"/>
  <c r="U637" i="11"/>
  <c r="T637" i="11" s="1"/>
  <c r="X637" i="11" s="1"/>
  <c r="U630" i="11"/>
  <c r="T630" i="11" s="1"/>
  <c r="U628" i="11"/>
  <c r="T628" i="11" s="1"/>
  <c r="X628" i="11" s="1"/>
  <c r="U627" i="11"/>
  <c r="T627" i="11" s="1"/>
  <c r="X627" i="11" s="1"/>
  <c r="U626" i="11"/>
  <c r="T626" i="11" s="1"/>
  <c r="U625" i="11"/>
  <c r="T625" i="11" s="1"/>
  <c r="U624" i="11"/>
  <c r="T624" i="11" s="1"/>
  <c r="X624" i="11" s="1"/>
  <c r="U623" i="11"/>
  <c r="T623" i="11" s="1"/>
  <c r="X623" i="11" s="1"/>
  <c r="U622" i="11"/>
  <c r="T622" i="11" s="1"/>
  <c r="X622" i="11" s="1"/>
  <c r="U621" i="11"/>
  <c r="T621" i="11" s="1"/>
  <c r="X621" i="11" s="1"/>
  <c r="U620" i="11"/>
  <c r="T620" i="11" s="1"/>
  <c r="U619" i="11"/>
  <c r="T619" i="11" s="1"/>
  <c r="X619" i="11" s="1"/>
  <c r="U618" i="11"/>
  <c r="T618" i="11" s="1"/>
  <c r="X618" i="11" s="1"/>
  <c r="U1779" i="11"/>
  <c r="T1779" i="11" s="1"/>
  <c r="X1779" i="11" s="1"/>
  <c r="U1778" i="11"/>
  <c r="T1778" i="11" s="1"/>
  <c r="X1778" i="11" s="1"/>
  <c r="U614" i="11"/>
  <c r="T614" i="11" s="1"/>
  <c r="X614" i="11" s="1"/>
  <c r="U1776" i="11"/>
  <c r="T1776" i="11" s="1"/>
  <c r="X1776" i="11" s="1"/>
  <c r="U1775" i="11"/>
  <c r="T1775" i="11" s="1"/>
  <c r="X1775" i="11" s="1"/>
  <c r="U1774" i="11"/>
  <c r="T1774" i="11" s="1"/>
  <c r="U1773" i="11"/>
  <c r="T1773" i="11" s="1"/>
  <c r="X1773" i="11" s="1"/>
  <c r="U1772" i="11"/>
  <c r="T1772" i="11" s="1"/>
  <c r="U1771" i="11"/>
  <c r="T1771" i="11" s="1"/>
  <c r="U1770" i="11"/>
  <c r="T1770" i="11" s="1"/>
  <c r="X1770" i="11" s="1"/>
  <c r="U1769" i="11"/>
  <c r="T1769" i="11" s="1"/>
  <c r="X1769" i="11" s="1"/>
  <c r="U1768" i="11"/>
  <c r="T1768" i="11" s="1"/>
  <c r="X1768" i="11" s="1"/>
  <c r="U1767" i="11"/>
  <c r="T1767" i="11" s="1"/>
  <c r="X1767" i="11" s="1"/>
  <c r="U1766" i="11"/>
  <c r="T1766" i="11" s="1"/>
  <c r="X1766" i="11" s="1"/>
  <c r="U1765" i="11"/>
  <c r="T1765" i="11" s="1"/>
  <c r="X1765" i="11" s="1"/>
  <c r="U1764" i="11"/>
  <c r="T1764" i="11" s="1"/>
  <c r="X1764" i="11" s="1"/>
  <c r="U1761" i="11"/>
  <c r="T1761" i="11" s="1"/>
  <c r="X1761" i="11" s="1"/>
  <c r="U1760" i="11"/>
  <c r="T1760" i="11" s="1"/>
  <c r="X1760" i="11" s="1"/>
  <c r="U1759" i="11"/>
  <c r="T1759" i="11" s="1"/>
  <c r="X1759" i="11" s="1"/>
  <c r="U1758" i="11"/>
  <c r="T1758" i="11" s="1"/>
  <c r="X1758" i="11" s="1"/>
  <c r="U1757" i="11"/>
  <c r="T1757" i="11" s="1"/>
  <c r="X1757" i="11" s="1"/>
  <c r="U1756" i="11"/>
  <c r="T1756" i="11" s="1"/>
  <c r="X1756" i="11" s="1"/>
  <c r="U1753" i="11"/>
  <c r="T1753" i="11" s="1"/>
  <c r="X1753" i="11" s="1"/>
  <c r="U1750" i="11"/>
  <c r="T1750" i="11" s="1"/>
  <c r="U1749" i="11"/>
  <c r="T1749" i="11" s="1"/>
  <c r="U1747" i="11"/>
  <c r="T1747" i="11" s="1"/>
  <c r="U1746" i="11"/>
  <c r="T1746" i="11" s="1"/>
  <c r="U613" i="11"/>
  <c r="T613" i="11" s="1"/>
  <c r="X613" i="11" s="1"/>
  <c r="U612" i="11"/>
  <c r="T612" i="11" s="1"/>
  <c r="X612" i="11" s="1"/>
  <c r="U1745" i="11"/>
  <c r="T1745" i="11" s="1"/>
  <c r="U1744" i="11"/>
  <c r="T1744" i="11" s="1"/>
  <c r="X1744" i="11" s="1"/>
  <c r="U1743" i="11"/>
  <c r="T1743" i="11" s="1"/>
  <c r="X1743" i="11" s="1"/>
  <c r="U1742" i="11"/>
  <c r="T1742" i="11" s="1"/>
  <c r="X1742" i="11" s="1"/>
  <c r="U1741" i="11"/>
  <c r="T1741" i="11" s="1"/>
  <c r="X1741" i="11" s="1"/>
  <c r="U1739" i="11"/>
  <c r="T1739" i="11" s="1"/>
  <c r="X1739" i="11" s="1"/>
  <c r="U1737" i="11"/>
  <c r="T1737" i="11" s="1"/>
  <c r="X1737" i="11" s="1"/>
  <c r="U1736" i="11"/>
  <c r="T1736" i="11" s="1"/>
  <c r="X1736" i="11" s="1"/>
  <c r="U1735" i="11"/>
  <c r="T1735" i="11" s="1"/>
  <c r="U1734" i="11"/>
  <c r="T1734" i="11" s="1"/>
  <c r="X1734" i="11" s="1"/>
  <c r="U1733" i="11"/>
  <c r="T1733" i="11" s="1"/>
  <c r="X1733" i="11" s="1"/>
  <c r="U1732" i="11"/>
  <c r="T1732" i="11" s="1"/>
  <c r="X1732" i="11" s="1"/>
  <c r="U1730" i="11"/>
  <c r="T1730" i="11" s="1"/>
  <c r="U1729" i="11"/>
  <c r="T1729" i="11" s="1"/>
  <c r="U1728" i="11"/>
  <c r="T1728" i="11" s="1"/>
  <c r="U1725" i="11"/>
  <c r="T1725" i="11" s="1"/>
  <c r="U1724" i="11"/>
  <c r="T1724" i="11" s="1"/>
  <c r="U1718" i="11"/>
  <c r="T1718" i="11" s="1"/>
  <c r="X1718" i="11" s="1"/>
  <c r="U1719" i="11"/>
  <c r="T1719" i="11" s="1"/>
  <c r="X1719" i="11" s="1"/>
  <c r="U1720" i="11"/>
  <c r="T1720" i="11" s="1"/>
  <c r="X1720" i="11" s="1"/>
  <c r="U1721" i="11"/>
  <c r="T1721" i="11" s="1"/>
  <c r="U1722" i="11"/>
  <c r="T1722" i="11" s="1"/>
  <c r="U1723" i="11"/>
  <c r="T1723" i="11" s="1"/>
  <c r="U1716" i="11"/>
  <c r="T1716" i="11" s="1"/>
  <c r="U1715" i="11"/>
  <c r="T1715" i="11" s="1"/>
  <c r="X1715" i="11" s="1"/>
  <c r="U609" i="11"/>
  <c r="T609" i="11" s="1"/>
  <c r="X609" i="11" s="1"/>
  <c r="U1714" i="11"/>
  <c r="T1714" i="11" s="1"/>
  <c r="U1713" i="11"/>
  <c r="T1713" i="11" s="1"/>
  <c r="X1713" i="11" s="1"/>
  <c r="U1711" i="11"/>
  <c r="T1711" i="11" s="1"/>
  <c r="X1711" i="11" s="1"/>
  <c r="U1710" i="11"/>
  <c r="T1710" i="11" s="1"/>
  <c r="X1710" i="11" s="1"/>
  <c r="U608" i="11"/>
  <c r="T608" i="11" s="1"/>
  <c r="X608" i="11" s="1"/>
  <c r="U607" i="11"/>
  <c r="T607" i="11" s="1"/>
  <c r="X607" i="11" s="1"/>
  <c r="U1705" i="11"/>
  <c r="T1705" i="11" s="1"/>
  <c r="U1704" i="11"/>
  <c r="T1704" i="11" s="1"/>
  <c r="X1704" i="11" s="1"/>
  <c r="U1703" i="11"/>
  <c r="T1703" i="11" s="1"/>
  <c r="X1703" i="11" s="1"/>
  <c r="U1702" i="11"/>
  <c r="T1702" i="11" s="1"/>
  <c r="X1702" i="11" s="1"/>
  <c r="U1699" i="11"/>
  <c r="T1699" i="11" s="1"/>
  <c r="X1699" i="11" s="1"/>
  <c r="U1697" i="11"/>
  <c r="T1697" i="11" s="1"/>
  <c r="X1697" i="11" s="1"/>
  <c r="U606" i="11"/>
  <c r="T606" i="11" s="1"/>
  <c r="X606" i="11" s="1"/>
  <c r="U1694" i="11"/>
  <c r="T1694" i="11" s="1"/>
  <c r="X1694" i="11" s="1"/>
  <c r="U1693" i="11"/>
  <c r="T1693" i="11" s="1"/>
  <c r="U1689" i="11"/>
  <c r="T1689" i="11" s="1"/>
  <c r="X1689" i="11" s="1"/>
  <c r="U1690" i="11"/>
  <c r="T1690" i="11" s="1"/>
  <c r="X1690" i="11" s="1"/>
  <c r="U1691" i="11"/>
  <c r="T1691" i="11" s="1"/>
  <c r="U601" i="11"/>
  <c r="T601" i="11" s="1"/>
  <c r="X601" i="11" s="1"/>
  <c r="U602" i="11"/>
  <c r="T602" i="11" s="1"/>
  <c r="U603" i="11"/>
  <c r="T603" i="11" s="1"/>
  <c r="U604" i="11"/>
  <c r="T604" i="11" s="1"/>
  <c r="U600" i="11"/>
  <c r="T600" i="11" s="1"/>
  <c r="U599" i="11"/>
  <c r="T599" i="11" s="1"/>
  <c r="X599" i="11" s="1"/>
  <c r="U1685" i="11"/>
  <c r="T1685" i="11" s="1"/>
  <c r="X1685" i="11" s="1"/>
  <c r="U598" i="11"/>
  <c r="T598" i="11" s="1"/>
  <c r="X598" i="11" s="1"/>
  <c r="U597" i="11"/>
  <c r="T597" i="11" s="1"/>
  <c r="X597" i="11" s="1"/>
  <c r="U596" i="11"/>
  <c r="T596" i="11" s="1"/>
  <c r="X596" i="11" s="1"/>
  <c r="U595" i="11"/>
  <c r="T595" i="11" s="1"/>
  <c r="X595" i="11" s="1"/>
  <c r="U594" i="11"/>
  <c r="T594" i="11" s="1"/>
  <c r="X594" i="11" s="1"/>
  <c r="U593" i="11"/>
  <c r="T593" i="11" s="1"/>
  <c r="X593" i="11" s="1"/>
  <c r="U592" i="11"/>
  <c r="T592" i="11" s="1"/>
  <c r="X592" i="11" s="1"/>
  <c r="U591" i="11"/>
  <c r="T591" i="11" s="1"/>
  <c r="U1681" i="11"/>
  <c r="T1681" i="11" s="1"/>
  <c r="X1681" i="11" s="1"/>
  <c r="U1680" i="11"/>
  <c r="T1680" i="11" s="1"/>
  <c r="X1680" i="11" s="1"/>
  <c r="U1679" i="11"/>
  <c r="T1679" i="11" s="1"/>
  <c r="X1679" i="11" s="1"/>
  <c r="U590" i="11"/>
  <c r="T590" i="11" s="1"/>
  <c r="X590" i="11" s="1"/>
  <c r="U1678" i="11"/>
  <c r="T1678" i="11" s="1"/>
  <c r="X1678" i="11" s="1"/>
  <c r="U1661" i="11"/>
  <c r="T1661" i="11" s="1"/>
  <c r="X1661" i="11" s="1"/>
  <c r="U582" i="11"/>
  <c r="T582" i="11" s="1"/>
  <c r="X582" i="11" s="1"/>
  <c r="U581" i="11"/>
  <c r="T581" i="11" s="1"/>
  <c r="X581" i="11" s="1"/>
  <c r="U580" i="11"/>
  <c r="T580" i="11" s="1"/>
  <c r="X580" i="11" s="1"/>
  <c r="U1660" i="11"/>
  <c r="T1660" i="11" s="1"/>
  <c r="X1660" i="11" s="1"/>
  <c r="U569" i="11"/>
  <c r="T569" i="11" s="1"/>
  <c r="X569" i="11" s="1"/>
  <c r="U568" i="11"/>
  <c r="T568" i="11" s="1"/>
  <c r="X568" i="11" s="1"/>
  <c r="U567" i="11"/>
  <c r="T567" i="11" s="1"/>
  <c r="X567" i="11" s="1"/>
  <c r="U566" i="11"/>
  <c r="T566" i="11" s="1"/>
  <c r="U565" i="11"/>
  <c r="T565" i="11" s="1"/>
  <c r="U564" i="11"/>
  <c r="U563" i="11"/>
  <c r="T563" i="11" s="1"/>
  <c r="X563" i="11" s="1"/>
  <c r="U562" i="11"/>
  <c r="T562" i="11" s="1"/>
  <c r="X562" i="11" s="1"/>
  <c r="U561" i="11"/>
  <c r="T561" i="11" s="1"/>
  <c r="X561" i="11" s="1"/>
  <c r="U560" i="11"/>
  <c r="T560" i="11" s="1"/>
  <c r="U559" i="11"/>
  <c r="T559" i="11" s="1"/>
  <c r="X559" i="11" s="1"/>
  <c r="U558" i="11"/>
  <c r="T558" i="11" s="1"/>
  <c r="U557" i="11"/>
  <c r="T557" i="11" s="1"/>
  <c r="X557" i="11" s="1"/>
  <c r="U1651" i="11"/>
  <c r="T1651" i="11" s="1"/>
  <c r="U553" i="11"/>
  <c r="T553" i="11" s="1"/>
  <c r="X553" i="11" s="1"/>
  <c r="U552" i="11"/>
  <c r="T552" i="11" s="1"/>
  <c r="X552" i="11" s="1"/>
  <c r="U550" i="11"/>
  <c r="T550" i="11" s="1"/>
  <c r="U549" i="11"/>
  <c r="T549" i="11" s="1"/>
  <c r="X549" i="11" s="1"/>
  <c r="U548" i="11"/>
  <c r="T548" i="11" s="1"/>
  <c r="U1650" i="11"/>
  <c r="T1650" i="11" s="1"/>
  <c r="X1650" i="11" s="1"/>
  <c r="U547" i="11"/>
  <c r="T547" i="11" s="1"/>
  <c r="X547" i="11" s="1"/>
  <c r="U546" i="11"/>
  <c r="T546" i="11" s="1"/>
  <c r="U545" i="11"/>
  <c r="T545" i="11" s="1"/>
  <c r="X545" i="11" s="1"/>
  <c r="U544" i="11"/>
  <c r="T544" i="11" s="1"/>
  <c r="U1649" i="11"/>
  <c r="T1649" i="11" s="1"/>
  <c r="X1649" i="11" s="1"/>
  <c r="U543" i="11"/>
  <c r="T543" i="11" s="1"/>
  <c r="X543" i="11" s="1"/>
  <c r="U542" i="11"/>
  <c r="T542" i="11" s="1"/>
  <c r="X542" i="11" s="1"/>
  <c r="U541" i="11"/>
  <c r="T541" i="11" s="1"/>
  <c r="U1648" i="11"/>
  <c r="T1648" i="11" s="1"/>
  <c r="X1648" i="11" s="1"/>
  <c r="U540" i="11"/>
  <c r="T540" i="11" s="1"/>
  <c r="X540" i="11" s="1"/>
  <c r="U1647" i="11"/>
  <c r="T1647" i="11" s="1"/>
  <c r="X1647" i="11" s="1"/>
  <c r="U1646" i="11"/>
  <c r="T1646" i="11" s="1"/>
  <c r="X1646" i="11" s="1"/>
  <c r="U1645" i="11"/>
  <c r="T1645" i="11" s="1"/>
  <c r="X1645" i="11" s="1"/>
  <c r="U1644" i="11"/>
  <c r="T1644" i="11" s="1"/>
  <c r="X1644" i="11" s="1"/>
  <c r="U1643" i="11"/>
  <c r="T1643" i="11" s="1"/>
  <c r="X1643" i="11" s="1"/>
  <c r="U1642" i="11"/>
  <c r="T1642" i="11" s="1"/>
  <c r="U1641" i="11"/>
  <c r="T1641" i="11" s="1"/>
  <c r="X1641" i="11" s="1"/>
  <c r="U1640" i="11"/>
  <c r="T1640" i="11" s="1"/>
  <c r="X1640" i="11" s="1"/>
  <c r="U1639" i="11"/>
  <c r="T1639" i="11" s="1"/>
  <c r="X1639" i="11" s="1"/>
  <c r="U536" i="11"/>
  <c r="T536" i="11" s="1"/>
  <c r="X536" i="11" s="1"/>
  <c r="U1638" i="11"/>
  <c r="T1638" i="11" s="1"/>
  <c r="U535" i="11"/>
  <c r="T535" i="11" s="1"/>
  <c r="U534" i="11"/>
  <c r="T534" i="11" s="1"/>
  <c r="X534" i="11" s="1"/>
  <c r="U533" i="11"/>
  <c r="T533" i="11" s="1"/>
  <c r="X533" i="11" s="1"/>
  <c r="U529" i="11"/>
  <c r="T529" i="11" s="1"/>
  <c r="X529" i="11" s="1"/>
  <c r="U528" i="11"/>
  <c r="T528" i="11" s="1"/>
  <c r="U1637" i="11"/>
  <c r="T1637" i="11" s="1"/>
  <c r="U1636" i="11"/>
  <c r="T1636" i="11" s="1"/>
  <c r="U527" i="11"/>
  <c r="T527" i="11" s="1"/>
  <c r="X527" i="11" s="1"/>
  <c r="U1635" i="11"/>
  <c r="T1635" i="11" s="1"/>
  <c r="X1635" i="11" s="1"/>
  <c r="U1634" i="11"/>
  <c r="T1634" i="11" s="1"/>
  <c r="X1634" i="11" s="1"/>
  <c r="U1633" i="11"/>
  <c r="T1633" i="11" s="1"/>
  <c r="U526" i="11"/>
  <c r="T526" i="11" s="1"/>
  <c r="U525" i="11"/>
  <c r="T525" i="11" s="1"/>
  <c r="U524" i="11"/>
  <c r="T524" i="11" s="1"/>
  <c r="X524" i="11" s="1"/>
  <c r="U523" i="11"/>
  <c r="T523" i="11" s="1"/>
  <c r="X523" i="11" s="1"/>
  <c r="U1632" i="11"/>
  <c r="T1632" i="11" s="1"/>
  <c r="X1632" i="11" s="1"/>
  <c r="U1631" i="11"/>
  <c r="T1631" i="11" s="1"/>
  <c r="X1631" i="11" s="1"/>
  <c r="U1629" i="11"/>
  <c r="T1629" i="11" s="1"/>
  <c r="X1629" i="11" s="1"/>
  <c r="U522" i="11"/>
  <c r="T522" i="11" s="1"/>
  <c r="U1628" i="11"/>
  <c r="T1628" i="11" s="1"/>
  <c r="X1628" i="11" s="1"/>
  <c r="U1627" i="11"/>
  <c r="T1627" i="11" s="1"/>
  <c r="X1627" i="11" s="1"/>
  <c r="U1626" i="11"/>
  <c r="T1626" i="11" s="1"/>
  <c r="X1626" i="11" s="1"/>
  <c r="U1619" i="11"/>
  <c r="T1619" i="11" s="1"/>
  <c r="X1619" i="11" s="1"/>
  <c r="U1617" i="11"/>
  <c r="T1617" i="11" s="1"/>
  <c r="X1617" i="11" s="1"/>
  <c r="U520" i="11"/>
  <c r="T520" i="11" s="1"/>
  <c r="X520" i="11" s="1"/>
  <c r="U1616" i="11"/>
  <c r="T1616" i="11" s="1"/>
  <c r="X1616" i="11" s="1"/>
  <c r="U1615" i="11"/>
  <c r="T1615" i="11" s="1"/>
  <c r="U1611" i="11"/>
  <c r="T1611" i="11" s="1"/>
  <c r="X1611" i="11" s="1"/>
  <c r="U1609" i="11"/>
  <c r="T1609" i="11" s="1"/>
  <c r="X1609" i="11" s="1"/>
  <c r="U1608" i="11"/>
  <c r="T1608" i="11" s="1"/>
  <c r="U1602" i="11"/>
  <c r="T1602" i="11" s="1"/>
  <c r="X1602" i="11" s="1"/>
  <c r="U518" i="11"/>
  <c r="T518" i="11" s="1"/>
  <c r="U1597" i="11"/>
  <c r="T1597" i="11" s="1"/>
  <c r="X1597" i="11" s="1"/>
  <c r="U517" i="11"/>
  <c r="T517" i="11" s="1"/>
  <c r="X517" i="11" s="1"/>
  <c r="U1594" i="11"/>
  <c r="T1594" i="11" s="1"/>
  <c r="X1594" i="11" s="1"/>
  <c r="U516" i="11"/>
  <c r="T516" i="11" s="1"/>
  <c r="X516" i="11" s="1"/>
  <c r="U1590" i="11"/>
  <c r="T1590" i="11" s="1"/>
  <c r="U515" i="11"/>
  <c r="T515" i="11" s="1"/>
  <c r="X515" i="11" s="1"/>
  <c r="U1588" i="11"/>
  <c r="T1588" i="11" s="1"/>
  <c r="X1588" i="11" s="1"/>
  <c r="U1587" i="11"/>
  <c r="T1587" i="11" s="1"/>
  <c r="X1587" i="11" s="1"/>
  <c r="U514" i="11"/>
  <c r="T514" i="11" s="1"/>
  <c r="X514" i="11" s="1"/>
  <c r="U513" i="11"/>
  <c r="T513" i="11" s="1"/>
  <c r="X513" i="11" s="1"/>
  <c r="U1581" i="11"/>
  <c r="T1581" i="11" s="1"/>
  <c r="U512" i="11"/>
  <c r="T512" i="11" s="1"/>
  <c r="X512" i="11" s="1"/>
  <c r="U511" i="11"/>
  <c r="T511" i="11" s="1"/>
  <c r="U510" i="11"/>
  <c r="T510" i="11" s="1"/>
  <c r="U1579" i="11"/>
  <c r="T1579" i="11" s="1"/>
  <c r="U509" i="11"/>
  <c r="T509" i="11" s="1"/>
  <c r="X509" i="11" s="1"/>
  <c r="U1577" i="11"/>
  <c r="T1577" i="11" s="1"/>
  <c r="X1577" i="11" s="1"/>
  <c r="U1576" i="11"/>
  <c r="T1576" i="11" s="1"/>
  <c r="X1576" i="11" s="1"/>
  <c r="U1574" i="11"/>
  <c r="T1574" i="11" s="1"/>
  <c r="X1574" i="11" s="1"/>
  <c r="U1571" i="11"/>
  <c r="T1571" i="11" s="1"/>
  <c r="X1571" i="11" s="1"/>
  <c r="U1568" i="11"/>
  <c r="T1568" i="11" s="1"/>
  <c r="X1568" i="11" s="1"/>
  <c r="U1567" i="11"/>
  <c r="T1567" i="11" s="1"/>
  <c r="X1567" i="11" s="1"/>
  <c r="U1565" i="11"/>
  <c r="T1565" i="11" s="1"/>
  <c r="X1565" i="11" s="1"/>
  <c r="U1564" i="11"/>
  <c r="T1564" i="11" s="1"/>
  <c r="X1564" i="11" s="1"/>
  <c r="U1561" i="11"/>
  <c r="T1561" i="11" s="1"/>
  <c r="X1561" i="11" s="1"/>
  <c r="U1560" i="11"/>
  <c r="T1560" i="11" s="1"/>
  <c r="X1560" i="11" s="1"/>
  <c r="U1558" i="11"/>
  <c r="T1558" i="11" s="1"/>
  <c r="U1556" i="11"/>
  <c r="T1556" i="11" s="1"/>
  <c r="X1556" i="11" s="1"/>
  <c r="U1555" i="11"/>
  <c r="T1555" i="11" s="1"/>
  <c r="X1555" i="11" s="1"/>
  <c r="U1552" i="11"/>
  <c r="T1552" i="11" s="1"/>
  <c r="U1551" i="11"/>
  <c r="T1551" i="11" s="1"/>
  <c r="X1551" i="11" s="1"/>
  <c r="U1550" i="11"/>
  <c r="T1550" i="11" s="1"/>
  <c r="X1550" i="11" s="1"/>
  <c r="U1549" i="11"/>
  <c r="T1549" i="11" s="1"/>
  <c r="X1549" i="11" s="1"/>
  <c r="U1546" i="11"/>
  <c r="T1546" i="11" s="1"/>
  <c r="X1546" i="11" s="1"/>
  <c r="U1544" i="11"/>
  <c r="T1544" i="11" s="1"/>
  <c r="U1543" i="11"/>
  <c r="T1543" i="11" s="1"/>
  <c r="X1543" i="11" s="1"/>
  <c r="U507" i="11"/>
  <c r="T507" i="11" s="1"/>
  <c r="U1534" i="11"/>
  <c r="T1534" i="11" s="1"/>
  <c r="X1534" i="11" s="1"/>
  <c r="U1533" i="11"/>
  <c r="T1533" i="11" s="1"/>
  <c r="X1533" i="11" s="1"/>
  <c r="U1530" i="11"/>
  <c r="T1530" i="11" s="1"/>
  <c r="X1530" i="11" s="1"/>
  <c r="U1529" i="11"/>
  <c r="T1529" i="11" s="1"/>
  <c r="X1529" i="11" s="1"/>
  <c r="U506" i="11"/>
  <c r="T506" i="11" s="1"/>
  <c r="X506" i="11" s="1"/>
  <c r="U1528" i="11"/>
  <c r="T1528" i="11" s="1"/>
  <c r="X1528" i="11" s="1"/>
  <c r="U1527" i="11"/>
  <c r="T1527" i="11" s="1"/>
  <c r="X1527" i="11" s="1"/>
  <c r="U1523" i="11"/>
  <c r="T1523" i="11" s="1"/>
  <c r="U1521" i="11"/>
  <c r="T1521" i="11" s="1"/>
  <c r="X1521" i="11" s="1"/>
  <c r="U1520" i="11"/>
  <c r="T1520" i="11" s="1"/>
  <c r="U505" i="11"/>
  <c r="T505" i="11" s="1"/>
  <c r="X505" i="11" s="1"/>
  <c r="U1519" i="11"/>
  <c r="T1519" i="11" s="1"/>
  <c r="X1519" i="11" s="1"/>
  <c r="U1518" i="11"/>
  <c r="T1518" i="11" s="1"/>
  <c r="U1514" i="11"/>
  <c r="T1514" i="11" s="1"/>
  <c r="X1514" i="11" s="1"/>
  <c r="U504" i="11"/>
  <c r="T504" i="11" s="1"/>
  <c r="X504" i="11" s="1"/>
  <c r="U503" i="11"/>
  <c r="T503" i="11" s="1"/>
  <c r="X503" i="11" s="1"/>
  <c r="U502" i="11"/>
  <c r="T502" i="11" s="1"/>
  <c r="X502" i="11" s="1"/>
  <c r="U501" i="11"/>
  <c r="T501" i="11" s="1"/>
  <c r="X501" i="11" s="1"/>
  <c r="U1511" i="11"/>
  <c r="T1511" i="11" s="1"/>
  <c r="X1511" i="11" s="1"/>
  <c r="U1510" i="11"/>
  <c r="T1510" i="11" s="1"/>
  <c r="X1510" i="11" s="1"/>
  <c r="U1507" i="11"/>
  <c r="T1507" i="11" s="1"/>
  <c r="X1507" i="11" s="1"/>
  <c r="U1505" i="11"/>
  <c r="T1505" i="11" s="1"/>
  <c r="U1503" i="11"/>
  <c r="T1503" i="11" s="1"/>
  <c r="X1503" i="11" s="1"/>
  <c r="U1502" i="11"/>
  <c r="T1502" i="11" s="1"/>
  <c r="X1502" i="11" s="1"/>
  <c r="U1501" i="11"/>
  <c r="T1501" i="11" s="1"/>
  <c r="U1500" i="11"/>
  <c r="T1500" i="11" s="1"/>
  <c r="X1500" i="11" s="1"/>
  <c r="U1499" i="11"/>
  <c r="T1499" i="11" s="1"/>
  <c r="U1498" i="11"/>
  <c r="T1498" i="11" s="1"/>
  <c r="U1497" i="11"/>
  <c r="T1497" i="11" s="1"/>
  <c r="X1497" i="11" s="1"/>
  <c r="U500" i="11"/>
  <c r="T500" i="11" s="1"/>
  <c r="X500" i="11" s="1"/>
  <c r="U1496" i="11"/>
  <c r="T1496" i="11" s="1"/>
  <c r="X1496" i="11" s="1"/>
  <c r="U1494" i="11"/>
  <c r="T1494" i="11" s="1"/>
  <c r="U1493" i="11"/>
  <c r="T1493" i="11" s="1"/>
  <c r="X1493" i="11" s="1"/>
  <c r="U1492" i="11"/>
  <c r="T1492" i="11" s="1"/>
  <c r="U1491" i="11"/>
  <c r="T1491" i="11" s="1"/>
  <c r="U1490" i="11"/>
  <c r="T1490" i="11" s="1"/>
  <c r="X1490" i="11" s="1"/>
  <c r="U1489" i="11"/>
  <c r="T1489" i="11" s="1"/>
  <c r="U1488" i="11"/>
  <c r="T1488" i="11" s="1"/>
  <c r="X1488" i="11" s="1"/>
  <c r="U1487" i="11"/>
  <c r="T1487" i="11" s="1"/>
  <c r="X1487" i="11" s="1"/>
  <c r="U1486" i="11"/>
  <c r="T1486" i="11" s="1"/>
  <c r="U1484" i="11"/>
  <c r="T1484" i="11" s="1"/>
  <c r="X1484" i="11" s="1"/>
  <c r="U1483" i="11"/>
  <c r="T1483" i="11" s="1"/>
  <c r="X1483" i="11" s="1"/>
  <c r="U1478" i="11"/>
  <c r="T1478" i="11" s="1"/>
  <c r="X1478" i="11" s="1"/>
  <c r="U1477" i="11"/>
  <c r="T1477" i="11" s="1"/>
  <c r="X1477" i="11" s="1"/>
  <c r="U1476" i="11"/>
  <c r="T1476" i="11" s="1"/>
  <c r="X1476" i="11" s="1"/>
  <c r="U1475" i="11"/>
  <c r="T1475" i="11" s="1"/>
  <c r="U1474" i="11"/>
  <c r="T1474" i="11" s="1"/>
  <c r="X1474" i="11" s="1"/>
  <c r="U1473" i="11"/>
  <c r="T1473" i="11" s="1"/>
  <c r="X1473" i="11" s="1"/>
  <c r="U1472" i="11"/>
  <c r="T1472" i="11" s="1"/>
  <c r="X1472" i="11" s="1"/>
  <c r="U1471" i="11"/>
  <c r="T1471" i="11" s="1"/>
  <c r="X1471" i="11" s="1"/>
  <c r="U1470" i="11"/>
  <c r="T1470" i="11" s="1"/>
  <c r="X1470" i="11" s="1"/>
  <c r="U1469" i="11"/>
  <c r="T1469" i="11" s="1"/>
  <c r="X1469" i="11" s="1"/>
  <c r="U1468" i="11"/>
  <c r="T1468" i="11" s="1"/>
  <c r="X1468" i="11" s="1"/>
  <c r="U499" i="11"/>
  <c r="T499" i="11" s="1"/>
  <c r="U498" i="11"/>
  <c r="T498" i="11" s="1"/>
  <c r="X498" i="11" s="1"/>
  <c r="U497" i="11"/>
  <c r="T497" i="11" s="1"/>
  <c r="U1467" i="11"/>
  <c r="T1467" i="11" s="1"/>
  <c r="U496" i="11"/>
  <c r="T496" i="11" s="1"/>
  <c r="X496" i="11" s="1"/>
  <c r="U495" i="11"/>
  <c r="T495" i="11" s="1"/>
  <c r="U1466" i="11"/>
  <c r="T1466" i="11" s="1"/>
  <c r="U494" i="11"/>
  <c r="T494" i="11" s="1"/>
  <c r="U1463" i="11"/>
  <c r="T1463" i="11" s="1"/>
  <c r="X1463" i="11" s="1"/>
  <c r="U1462" i="11"/>
  <c r="T1462" i="11" s="1"/>
  <c r="X1462" i="11" s="1"/>
  <c r="U1459" i="11"/>
  <c r="T1459" i="11" s="1"/>
  <c r="U1458" i="11"/>
  <c r="T1458" i="11" s="1"/>
  <c r="X1458" i="11" s="1"/>
  <c r="U1456" i="11"/>
  <c r="T1456" i="11" s="1"/>
  <c r="X1456" i="11" s="1"/>
  <c r="U1455" i="11"/>
  <c r="T1455" i="11" s="1"/>
  <c r="U1454" i="11"/>
  <c r="T1454" i="11" s="1"/>
  <c r="U1453" i="11"/>
  <c r="T1453" i="11" s="1"/>
  <c r="U481" i="11"/>
  <c r="T481" i="11" s="1"/>
  <c r="X481" i="11" s="1"/>
  <c r="U482" i="11"/>
  <c r="T482" i="11" s="1"/>
  <c r="U1450" i="11"/>
  <c r="T1450" i="11" s="1"/>
  <c r="U1449" i="11"/>
  <c r="T1449" i="11" s="1"/>
  <c r="X1449" i="11" s="1"/>
  <c r="U479" i="11"/>
  <c r="T479" i="11" s="1"/>
  <c r="U480" i="11"/>
  <c r="T480" i="11" s="1"/>
  <c r="X480" i="11" s="1"/>
  <c r="U1448" i="11"/>
  <c r="T1448" i="11" s="1"/>
  <c r="X1448" i="11" s="1"/>
  <c r="U1447" i="11"/>
  <c r="T1447" i="11" s="1"/>
  <c r="X1447" i="11" s="1"/>
  <c r="U1443" i="11"/>
  <c r="T1443" i="11" s="1"/>
  <c r="X1443" i="11" s="1"/>
  <c r="U1441" i="11"/>
  <c r="T1441" i="11" s="1"/>
  <c r="X1441" i="11" s="1"/>
  <c r="U1438" i="11"/>
  <c r="T1438" i="11" s="1"/>
  <c r="X1438" i="11" s="1"/>
  <c r="U1436" i="11"/>
  <c r="T1436" i="11" s="1"/>
  <c r="U1435" i="11"/>
  <c r="T1435" i="11" s="1"/>
  <c r="X1435" i="11" s="1"/>
  <c r="U1433" i="11"/>
  <c r="T1433" i="11" s="1"/>
  <c r="X1433" i="11" s="1"/>
  <c r="U1431" i="11"/>
  <c r="T1431" i="11" s="1"/>
  <c r="X1431" i="11" s="1"/>
  <c r="U1427" i="11"/>
  <c r="T1427" i="11" s="1"/>
  <c r="X1427" i="11" s="1"/>
  <c r="U1424" i="11"/>
  <c r="T1424" i="11" s="1"/>
  <c r="U1423" i="11"/>
  <c r="T1423" i="11" s="1"/>
  <c r="X1423" i="11" s="1"/>
  <c r="U1421" i="11"/>
  <c r="T1421" i="11" s="1"/>
  <c r="X1421" i="11" s="1"/>
  <c r="U1414" i="11"/>
  <c r="T1414" i="11" s="1"/>
  <c r="X1414" i="11" s="1"/>
  <c r="U1411" i="11"/>
  <c r="T1411" i="11" s="1"/>
  <c r="X1411" i="11" s="1"/>
  <c r="U1405" i="11"/>
  <c r="T1405" i="11" s="1"/>
  <c r="X1405" i="11" s="1"/>
  <c r="U477" i="11"/>
  <c r="T477" i="11" s="1"/>
  <c r="U1402" i="11"/>
  <c r="T1402" i="11" s="1"/>
  <c r="X1402" i="11" s="1"/>
  <c r="U476" i="11"/>
  <c r="T476" i="11" s="1"/>
  <c r="X476" i="11" s="1"/>
  <c r="U1400" i="11"/>
  <c r="T1400" i="11" s="1"/>
  <c r="U475" i="11"/>
  <c r="T475" i="11" s="1"/>
  <c r="X475" i="11" s="1"/>
  <c r="U1398" i="11"/>
  <c r="T1398" i="11" s="1"/>
  <c r="X1398" i="11" s="1"/>
  <c r="U1397" i="11"/>
  <c r="T1397" i="11" s="1"/>
  <c r="X1397" i="11" s="1"/>
  <c r="U474" i="11"/>
  <c r="T474" i="11" s="1"/>
  <c r="U473" i="11"/>
  <c r="T473" i="11" s="1"/>
  <c r="X473" i="11" s="1"/>
  <c r="U1396" i="11"/>
  <c r="T1396" i="11" s="1"/>
  <c r="U1393" i="11"/>
  <c r="T1393" i="11" s="1"/>
  <c r="X1393" i="11" s="1"/>
  <c r="U1392" i="11"/>
  <c r="T1392" i="11" s="1"/>
  <c r="X1392" i="11" s="1"/>
  <c r="U1391" i="11"/>
  <c r="T1391" i="11" s="1"/>
  <c r="U472" i="11"/>
  <c r="T472" i="11" s="1"/>
  <c r="X472" i="11" s="1"/>
  <c r="U1389" i="11"/>
  <c r="T1389" i="11" s="1"/>
  <c r="X1389" i="11" s="1"/>
  <c r="U471" i="11"/>
  <c r="T471" i="11" s="1"/>
  <c r="X471" i="11" s="1"/>
  <c r="U1388" i="11"/>
  <c r="T1388" i="11" s="1"/>
  <c r="X1388" i="11" s="1"/>
  <c r="U470" i="11"/>
  <c r="T470" i="11" s="1"/>
  <c r="X470" i="11" s="1"/>
  <c r="U1387" i="11"/>
  <c r="T1387" i="11" s="1"/>
  <c r="X1387" i="11" s="1"/>
  <c r="U1385" i="11"/>
  <c r="T1385" i="11" s="1"/>
  <c r="X1385" i="11" s="1"/>
  <c r="U1382" i="11"/>
  <c r="T1382" i="11" s="1"/>
  <c r="X1382" i="11" s="1"/>
  <c r="U1381" i="11"/>
  <c r="T1381" i="11" s="1"/>
  <c r="X1381" i="11" s="1"/>
  <c r="U1380" i="11"/>
  <c r="T1380" i="11" s="1"/>
  <c r="X1380" i="11" s="1"/>
  <c r="U1379" i="11"/>
  <c r="T1379" i="11" s="1"/>
  <c r="X1379" i="11" s="1"/>
  <c r="U1377" i="11"/>
  <c r="T1377" i="11" s="1"/>
  <c r="X1377" i="11" s="1"/>
  <c r="U1376" i="11"/>
  <c r="T1376" i="11" s="1"/>
  <c r="X1376" i="11" s="1"/>
  <c r="U1375" i="11"/>
  <c r="T1375" i="11" s="1"/>
  <c r="U469" i="11"/>
  <c r="T469" i="11" s="1"/>
  <c r="X469" i="11" s="1"/>
  <c r="U1374" i="11"/>
  <c r="T1374" i="11" s="1"/>
  <c r="X1374" i="11" s="1"/>
  <c r="U1372" i="11"/>
  <c r="T1372" i="11" s="1"/>
  <c r="U468" i="11"/>
  <c r="T468" i="11" s="1"/>
  <c r="X468" i="11" s="1"/>
  <c r="U1370" i="11"/>
  <c r="T1370" i="11" s="1"/>
  <c r="X1370" i="11" s="1"/>
  <c r="U1371" i="11"/>
  <c r="T1371" i="11" s="1"/>
  <c r="X1371" i="11" s="1"/>
  <c r="U1369" i="11"/>
  <c r="T1369" i="11" s="1"/>
  <c r="X1369" i="11" s="1"/>
  <c r="U1368" i="11"/>
  <c r="T1368" i="11" s="1"/>
  <c r="X1368" i="11" s="1"/>
  <c r="U1366" i="11"/>
  <c r="T1366" i="11" s="1"/>
  <c r="X1366" i="11" s="1"/>
  <c r="U1365" i="11"/>
  <c r="T1365" i="11" s="1"/>
  <c r="U1363" i="11"/>
  <c r="T1363" i="11" s="1"/>
  <c r="X1363" i="11" s="1"/>
  <c r="U1362" i="11"/>
  <c r="T1362" i="11" s="1"/>
  <c r="U1361" i="11"/>
  <c r="T1361" i="11" s="1"/>
  <c r="U1360" i="11"/>
  <c r="T1360" i="11" s="1"/>
  <c r="U1357" i="11"/>
  <c r="T1357" i="11" s="1"/>
  <c r="U1356" i="11"/>
  <c r="T1356" i="11" s="1"/>
  <c r="X1356" i="11" s="1"/>
  <c r="U1355" i="11"/>
  <c r="T1355" i="11" s="1"/>
  <c r="X1355" i="11" s="1"/>
  <c r="U1354" i="11"/>
  <c r="T1354" i="11" s="1"/>
  <c r="U1353" i="11"/>
  <c r="T1353" i="11" s="1"/>
  <c r="X1353" i="11" s="1"/>
  <c r="U1352" i="11"/>
  <c r="T1352" i="11" s="1"/>
  <c r="X1352" i="11" s="1"/>
  <c r="U1351" i="11"/>
  <c r="T1351" i="11" s="1"/>
  <c r="X1351" i="11" s="1"/>
  <c r="U467" i="11"/>
  <c r="T467" i="11" s="1"/>
  <c r="X467" i="11" s="1"/>
  <c r="U1349" i="11"/>
  <c r="T1349" i="11" s="1"/>
  <c r="X1349" i="11" s="1"/>
  <c r="U466" i="11"/>
  <c r="T466" i="11" s="1"/>
  <c r="U465" i="11"/>
  <c r="T465" i="11" s="1"/>
  <c r="X465" i="11" s="1"/>
  <c r="U464" i="11"/>
  <c r="T464" i="11" s="1"/>
  <c r="X464" i="11" s="1"/>
  <c r="U463" i="11"/>
  <c r="T463" i="11" s="1"/>
  <c r="X463" i="11" s="1"/>
  <c r="U462" i="11"/>
  <c r="T462" i="11" s="1"/>
  <c r="X462" i="11" s="1"/>
  <c r="U461" i="11"/>
  <c r="T461" i="11" s="1"/>
  <c r="X461" i="11" s="1"/>
  <c r="U1336" i="11"/>
  <c r="T1336" i="11" s="1"/>
  <c r="X1336" i="11" s="1"/>
  <c r="U460" i="11"/>
  <c r="T460" i="11" s="1"/>
  <c r="X460" i="11" s="1"/>
  <c r="U1333" i="11"/>
  <c r="T1333" i="11" s="1"/>
  <c r="U458" i="11"/>
  <c r="T458" i="11" s="1"/>
  <c r="X458" i="11" s="1"/>
  <c r="U1330" i="11"/>
  <c r="T1330" i="11" s="1"/>
  <c r="X1330" i="11" s="1"/>
  <c r="U1328" i="11"/>
  <c r="T1328" i="11" s="1"/>
  <c r="U456" i="11"/>
  <c r="T456" i="11" s="1"/>
  <c r="X456" i="11" s="1"/>
  <c r="U455" i="11"/>
  <c r="T455" i="11" s="1"/>
  <c r="U454" i="11"/>
  <c r="T454" i="11" s="1"/>
  <c r="X454" i="11" s="1"/>
  <c r="U1324" i="11"/>
  <c r="T1324" i="11" s="1"/>
  <c r="X1324" i="11" s="1"/>
  <c r="U453" i="11"/>
  <c r="T453" i="11" s="1"/>
  <c r="X453" i="11" s="1"/>
  <c r="U445" i="11"/>
  <c r="T445" i="11" s="1"/>
  <c r="U446" i="11"/>
  <c r="T446" i="11" s="1"/>
  <c r="X446" i="11" s="1"/>
  <c r="U447" i="11"/>
  <c r="T447" i="11" s="1"/>
  <c r="X447" i="11" s="1"/>
  <c r="U448" i="11"/>
  <c r="T448" i="11" s="1"/>
  <c r="X448" i="11" s="1"/>
  <c r="U449" i="11"/>
  <c r="T449" i="11" s="1"/>
  <c r="X449" i="11" s="1"/>
  <c r="U1320" i="11"/>
  <c r="T1320" i="11" s="1"/>
  <c r="U1321" i="11"/>
  <c r="T1321" i="11" s="1"/>
  <c r="U450" i="11"/>
  <c r="T450" i="11" s="1"/>
  <c r="U451" i="11"/>
  <c r="T451" i="11" s="1"/>
  <c r="X451" i="11" s="1"/>
  <c r="U452" i="11"/>
  <c r="T452" i="11" s="1"/>
  <c r="U1322" i="11"/>
  <c r="T1322" i="11" s="1"/>
  <c r="U1319" i="11"/>
  <c r="T1319" i="11" s="1"/>
  <c r="X1319" i="11" s="1"/>
  <c r="U1317" i="11"/>
  <c r="T1317" i="11" s="1"/>
  <c r="X1317" i="11" s="1"/>
  <c r="U444" i="11"/>
  <c r="T444" i="11" s="1"/>
  <c r="X444" i="11" s="1"/>
  <c r="U443" i="11"/>
  <c r="T443" i="11" s="1"/>
  <c r="U442" i="11"/>
  <c r="T442" i="11" s="1"/>
  <c r="X442" i="11" s="1"/>
  <c r="U441" i="11"/>
  <c r="T441" i="11" s="1"/>
  <c r="X441" i="11" s="1"/>
  <c r="U1314" i="11"/>
  <c r="T1314" i="11" s="1"/>
  <c r="X1314" i="11" s="1"/>
  <c r="U440" i="11"/>
  <c r="T440" i="11" s="1"/>
  <c r="X440" i="11" s="1"/>
  <c r="U1312" i="11"/>
  <c r="T1312" i="11" s="1"/>
  <c r="X1312" i="11" s="1"/>
  <c r="U438" i="11"/>
  <c r="T438" i="11" s="1"/>
  <c r="X438" i="11" s="1"/>
  <c r="U1311" i="11"/>
  <c r="T1311" i="11" s="1"/>
  <c r="X1311" i="11" s="1"/>
  <c r="U1310" i="11"/>
  <c r="T1310" i="11" s="1"/>
  <c r="X1310" i="11" s="1"/>
  <c r="U1309" i="11"/>
  <c r="T1309" i="11" s="1"/>
  <c r="U437" i="11"/>
  <c r="T437" i="11" s="1"/>
  <c r="X437" i="11" s="1"/>
  <c r="U436" i="11"/>
  <c r="T436" i="11" s="1"/>
  <c r="X436" i="11" s="1"/>
  <c r="U435" i="11"/>
  <c r="T435" i="11" s="1"/>
  <c r="U434" i="11"/>
  <c r="T434" i="11" s="1"/>
  <c r="X434" i="11" s="1"/>
  <c r="U431" i="11"/>
  <c r="T431" i="11" s="1"/>
  <c r="U430" i="11"/>
  <c r="T430" i="11" s="1"/>
  <c r="X430" i="11" s="1"/>
  <c r="U1307" i="11"/>
  <c r="T1307" i="11" s="1"/>
  <c r="X1307" i="11" s="1"/>
  <c r="U429" i="11"/>
  <c r="T429" i="11" s="1"/>
  <c r="U428" i="11"/>
  <c r="T428" i="11" s="1"/>
  <c r="X428" i="11" s="1"/>
  <c r="U427" i="11"/>
  <c r="T427" i="11" s="1"/>
  <c r="U426" i="11"/>
  <c r="T426" i="11" s="1"/>
  <c r="X426" i="11" s="1"/>
  <c r="U1305" i="11"/>
  <c r="T1305" i="11" s="1"/>
  <c r="U1303" i="11"/>
  <c r="T1303" i="11" s="1"/>
  <c r="X1303" i="11" s="1"/>
  <c r="U1301" i="11"/>
  <c r="T1301" i="11" s="1"/>
  <c r="U1296" i="11"/>
  <c r="T1296" i="11" s="1"/>
  <c r="X1296" i="11" s="1"/>
  <c r="U1295" i="11"/>
  <c r="T1295" i="11" s="1"/>
  <c r="X1295" i="11" s="1"/>
  <c r="U1290" i="11"/>
  <c r="T1290" i="11" s="1"/>
  <c r="X1290" i="11" s="1"/>
  <c r="U1287" i="11"/>
  <c r="T1287" i="11" s="1"/>
  <c r="U1286" i="11"/>
  <c r="T1286" i="11" s="1"/>
  <c r="U1284" i="11"/>
  <c r="T1284" i="11" s="1"/>
  <c r="U1283" i="11"/>
  <c r="T1283" i="11" s="1"/>
  <c r="X1283" i="11" s="1"/>
  <c r="U1282" i="11"/>
  <c r="T1282" i="11" s="1"/>
  <c r="X1282" i="11" s="1"/>
  <c r="U423" i="11"/>
  <c r="T423" i="11" s="1"/>
  <c r="X423" i="11" s="1"/>
  <c r="U422" i="11"/>
  <c r="T422" i="11" s="1"/>
  <c r="X422" i="11" s="1"/>
  <c r="U1279" i="11"/>
  <c r="T1279" i="11" s="1"/>
  <c r="X1279" i="11" s="1"/>
  <c r="U421" i="11"/>
  <c r="T421" i="11" s="1"/>
  <c r="X421" i="11" s="1"/>
  <c r="U1277" i="11"/>
  <c r="T1277" i="11" s="1"/>
  <c r="X1277" i="11" s="1"/>
  <c r="U1276" i="11"/>
  <c r="T1276" i="11" s="1"/>
  <c r="X1276" i="11" s="1"/>
  <c r="U420" i="11"/>
  <c r="T420" i="11" s="1"/>
  <c r="X420" i="11" s="1"/>
  <c r="U419" i="11"/>
  <c r="T419" i="11" s="1"/>
  <c r="X419" i="11" s="1"/>
  <c r="U1275" i="11"/>
  <c r="T1275" i="11" s="1"/>
  <c r="X1275" i="11" s="1"/>
  <c r="U418" i="11"/>
  <c r="T418" i="11" s="1"/>
  <c r="U415" i="11"/>
  <c r="T415" i="11" s="1"/>
  <c r="X415" i="11" s="1"/>
  <c r="U1274" i="11"/>
  <c r="T1274" i="11" s="1"/>
  <c r="X1274" i="11" s="1"/>
  <c r="U1273" i="11"/>
  <c r="T1273" i="11" s="1"/>
  <c r="X1273" i="11" s="1"/>
  <c r="U414" i="11"/>
  <c r="T414" i="11" s="1"/>
  <c r="X414" i="11" s="1"/>
  <c r="U1272" i="11"/>
  <c r="T1272" i="11" s="1"/>
  <c r="U413" i="11"/>
  <c r="T413" i="11" s="1"/>
  <c r="X413" i="11" s="1"/>
  <c r="U1271" i="11"/>
  <c r="T1271" i="11" s="1"/>
  <c r="X1271" i="11" s="1"/>
  <c r="U412" i="11"/>
  <c r="T412" i="11" s="1"/>
  <c r="X412" i="11" s="1"/>
  <c r="U411" i="11"/>
  <c r="T411" i="11" s="1"/>
  <c r="X411" i="11" s="1"/>
  <c r="U1270" i="11"/>
  <c r="T1270" i="11" s="1"/>
  <c r="X1270" i="11" s="1"/>
  <c r="U1269" i="11"/>
  <c r="T1269" i="11" s="1"/>
  <c r="X1269" i="11" s="1"/>
  <c r="U1268" i="11"/>
  <c r="T1268" i="11" s="1"/>
  <c r="X1268" i="11" s="1"/>
  <c r="U410" i="11"/>
  <c r="T410" i="11" s="1"/>
  <c r="U409" i="11"/>
  <c r="T409" i="11" s="1"/>
  <c r="X409" i="11" s="1"/>
  <c r="U408" i="11"/>
  <c r="T408" i="11" s="1"/>
  <c r="U407" i="11"/>
  <c r="T407" i="11" s="1"/>
  <c r="X407" i="11" s="1"/>
  <c r="U406" i="11"/>
  <c r="T406" i="11" s="1"/>
  <c r="X406" i="11" s="1"/>
  <c r="U405" i="11"/>
  <c r="T405" i="11" s="1"/>
  <c r="U1266" i="11"/>
  <c r="T1266" i="11" s="1"/>
  <c r="X1266" i="11" s="1"/>
  <c r="U404" i="11"/>
  <c r="T404" i="11" s="1"/>
  <c r="X404" i="11" s="1"/>
  <c r="U403" i="11"/>
  <c r="T403" i="11" s="1"/>
  <c r="X403" i="11" s="1"/>
  <c r="U402" i="11"/>
  <c r="T402" i="11" s="1"/>
  <c r="X402" i="11" s="1"/>
  <c r="U1264" i="11"/>
  <c r="T1264" i="11" s="1"/>
  <c r="U1263" i="11"/>
  <c r="T1263" i="11" s="1"/>
  <c r="X1263" i="11" s="1"/>
  <c r="U401" i="11"/>
  <c r="T401" i="11" s="1"/>
  <c r="X401" i="11" s="1"/>
  <c r="U400" i="11"/>
  <c r="T400" i="11" s="1"/>
  <c r="X400" i="11" s="1"/>
  <c r="U399" i="11"/>
  <c r="T399" i="11" s="1"/>
  <c r="X399" i="11" s="1"/>
  <c r="U398" i="11"/>
  <c r="T398" i="11" s="1"/>
  <c r="X398" i="11" s="1"/>
  <c r="U397" i="11"/>
  <c r="T397" i="11" s="1"/>
  <c r="X397" i="11" s="1"/>
  <c r="U396" i="11"/>
  <c r="T396" i="11" s="1"/>
  <c r="X396" i="11" s="1"/>
  <c r="U395" i="11"/>
  <c r="T395" i="11" s="1"/>
  <c r="X395" i="11" s="1"/>
  <c r="U1260" i="11"/>
  <c r="T1260" i="11" s="1"/>
  <c r="U394" i="11"/>
  <c r="T394" i="11" s="1"/>
  <c r="X394" i="11" s="1"/>
  <c r="U393" i="11"/>
  <c r="T393" i="11" s="1"/>
  <c r="X393" i="11" s="1"/>
  <c r="U392" i="11"/>
  <c r="T392" i="11" s="1"/>
  <c r="U391" i="11"/>
  <c r="T391" i="11" s="1"/>
  <c r="X391" i="11" s="1"/>
  <c r="U389" i="11"/>
  <c r="T389" i="11" s="1"/>
  <c r="X389" i="11" s="1"/>
  <c r="U388" i="11"/>
  <c r="T388" i="11" s="1"/>
  <c r="X388" i="11" s="1"/>
  <c r="U387" i="11"/>
  <c r="T387" i="11" s="1"/>
  <c r="X387" i="11" s="1"/>
  <c r="U386" i="11"/>
  <c r="T386" i="11" s="1"/>
  <c r="X386" i="11" s="1"/>
  <c r="U384" i="11"/>
  <c r="T384" i="11" s="1"/>
  <c r="X384" i="11" s="1"/>
  <c r="U383" i="11"/>
  <c r="T383" i="11" s="1"/>
  <c r="U382" i="11"/>
  <c r="T382" i="11" s="1"/>
  <c r="X382" i="11" s="1"/>
  <c r="U380" i="11"/>
  <c r="T380" i="11" s="1"/>
  <c r="X380" i="11" s="1"/>
  <c r="U379" i="11"/>
  <c r="T379" i="11" s="1"/>
  <c r="X379" i="11" s="1"/>
  <c r="U377" i="11"/>
  <c r="T377" i="11" s="1"/>
  <c r="X377" i="11" s="1"/>
  <c r="U376" i="11"/>
  <c r="T376" i="11" s="1"/>
  <c r="X376" i="11" s="1"/>
  <c r="U375" i="11"/>
  <c r="T375" i="11" s="1"/>
  <c r="X375" i="11" s="1"/>
  <c r="U373" i="11"/>
  <c r="T373" i="11" s="1"/>
  <c r="X373" i="11" s="1"/>
  <c r="U372" i="11"/>
  <c r="T372" i="11" s="1"/>
  <c r="U371" i="11"/>
  <c r="T371" i="11" s="1"/>
  <c r="X371" i="11" s="1"/>
  <c r="U370" i="11"/>
  <c r="T370" i="11" s="1"/>
  <c r="U369" i="11"/>
  <c r="T369" i="11" s="1"/>
  <c r="X369" i="11" s="1"/>
  <c r="U368" i="11"/>
  <c r="T368" i="11" s="1"/>
  <c r="X368" i="11" s="1"/>
  <c r="U367" i="11"/>
  <c r="T367" i="11" s="1"/>
  <c r="X367" i="11" s="1"/>
  <c r="U365" i="11"/>
  <c r="T365" i="11" s="1"/>
  <c r="X365" i="11" s="1"/>
  <c r="U364" i="11"/>
  <c r="T364" i="11" s="1"/>
  <c r="X364" i="11" s="1"/>
  <c r="U1249" i="11"/>
  <c r="T1249" i="11" s="1"/>
  <c r="X1249" i="11" s="1"/>
  <c r="U363" i="11"/>
  <c r="T363" i="11" s="1"/>
  <c r="X363" i="11" s="1"/>
  <c r="U361" i="11"/>
  <c r="T361" i="11" s="1"/>
  <c r="X361" i="11" s="1"/>
  <c r="U360" i="11"/>
  <c r="T360" i="11" s="1"/>
  <c r="X360" i="11" s="1"/>
  <c r="U359" i="11"/>
  <c r="T359" i="11" s="1"/>
  <c r="X359" i="11" s="1"/>
  <c r="U1247" i="11"/>
  <c r="T1247" i="11" s="1"/>
  <c r="X1247" i="11" s="1"/>
  <c r="U358" i="11"/>
  <c r="T358" i="11" s="1"/>
  <c r="U1244" i="11"/>
  <c r="T1244" i="11" s="1"/>
  <c r="X1244" i="11" s="1"/>
  <c r="U1237" i="11"/>
  <c r="T1237" i="11" s="1"/>
  <c r="X1237" i="11" s="1"/>
  <c r="U352" i="11"/>
  <c r="T352" i="11" s="1"/>
  <c r="X352" i="11" s="1"/>
  <c r="U1236" i="11"/>
  <c r="T1236" i="11" s="1"/>
  <c r="X1236" i="11" s="1"/>
  <c r="U1235" i="11"/>
  <c r="T1235" i="11" s="1"/>
  <c r="U1233" i="11"/>
  <c r="T1233" i="11" s="1"/>
  <c r="X1233" i="11" s="1"/>
  <c r="U348" i="11"/>
  <c r="T348" i="11" s="1"/>
  <c r="X348" i="11" s="1"/>
  <c r="U1232" i="11"/>
  <c r="T1232" i="11" s="1"/>
  <c r="X1232" i="11" s="1"/>
  <c r="U347" i="11"/>
  <c r="T347" i="11" s="1"/>
  <c r="X347" i="11" s="1"/>
  <c r="U346" i="11"/>
  <c r="T346" i="11" s="1"/>
  <c r="U1231" i="11"/>
  <c r="T1231" i="11" s="1"/>
  <c r="X1231" i="11" s="1"/>
  <c r="U345" i="11"/>
  <c r="T345" i="11" s="1"/>
  <c r="X345" i="11" s="1"/>
  <c r="U1229" i="11"/>
  <c r="T1229" i="11" s="1"/>
  <c r="U344" i="11"/>
  <c r="T344" i="11" s="1"/>
  <c r="U343" i="11"/>
  <c r="T343" i="11" s="1"/>
  <c r="U342" i="11"/>
  <c r="T342" i="11" s="1"/>
  <c r="X342" i="11" s="1"/>
  <c r="U341" i="11"/>
  <c r="T341" i="11" s="1"/>
  <c r="U1227" i="11"/>
  <c r="T1227" i="11" s="1"/>
  <c r="U336" i="11"/>
  <c r="T336" i="11" s="1"/>
  <c r="X336" i="11" s="1"/>
  <c r="U1226" i="11"/>
  <c r="T1226" i="11" s="1"/>
  <c r="U333" i="11"/>
  <c r="T333" i="11" s="1"/>
  <c r="X333" i="11" s="1"/>
  <c r="U1225" i="11"/>
  <c r="T1225" i="11" s="1"/>
  <c r="X1225" i="11" s="1"/>
  <c r="U330" i="11"/>
  <c r="T330" i="11" s="1"/>
  <c r="X330" i="11" s="1"/>
  <c r="U323" i="11"/>
  <c r="T323" i="11" s="1"/>
  <c r="X323" i="11" s="1"/>
  <c r="U1221" i="11"/>
  <c r="T1221" i="11" s="1"/>
  <c r="X1221" i="11" s="1"/>
  <c r="U1220" i="11"/>
  <c r="T1220" i="11" s="1"/>
  <c r="X1220" i="11" s="1"/>
  <c r="U1219" i="11"/>
  <c r="T1219" i="11" s="1"/>
  <c r="X1219" i="11" s="1"/>
  <c r="U1218" i="11"/>
  <c r="T1218" i="11" s="1"/>
  <c r="X1218" i="11" s="1"/>
  <c r="U1217" i="11"/>
  <c r="T1217" i="11" s="1"/>
  <c r="X1217" i="11" s="1"/>
  <c r="U1216" i="11"/>
  <c r="T1216" i="11" s="1"/>
  <c r="X1216" i="11" s="1"/>
  <c r="U1215" i="11"/>
  <c r="T1215" i="11" s="1"/>
  <c r="X1215" i="11" s="1"/>
  <c r="U1214" i="11"/>
  <c r="T1214" i="11" s="1"/>
  <c r="U1213" i="11"/>
  <c r="T1213" i="11" s="1"/>
  <c r="X1213" i="11" s="1"/>
  <c r="U1211" i="11"/>
  <c r="T1211" i="11" s="1"/>
  <c r="X1211" i="11" s="1"/>
  <c r="U1210" i="11"/>
  <c r="T1210" i="11" s="1"/>
  <c r="X1210" i="11" s="1"/>
  <c r="U1209" i="11"/>
  <c r="T1209" i="11" s="1"/>
  <c r="X1209" i="11" s="1"/>
  <c r="U1208" i="11"/>
  <c r="T1208" i="11" s="1"/>
  <c r="U321" i="11"/>
  <c r="T321" i="11" s="1"/>
  <c r="U1207" i="11"/>
  <c r="T1207" i="11" s="1"/>
  <c r="X1207" i="11" s="1"/>
  <c r="U1206" i="11"/>
  <c r="T1206" i="11" s="1"/>
  <c r="X1206" i="11" s="1"/>
  <c r="U1201" i="11"/>
  <c r="T1201" i="11" s="1"/>
  <c r="X1201" i="11" s="1"/>
  <c r="U1197" i="11"/>
  <c r="T1197" i="11" s="1"/>
  <c r="X1197" i="11" s="1"/>
  <c r="U1196" i="11"/>
  <c r="T1196" i="11" s="1"/>
  <c r="X1196" i="11" s="1"/>
  <c r="U312" i="11"/>
  <c r="T312" i="11" s="1"/>
  <c r="X312" i="11" s="1"/>
  <c r="U310" i="11"/>
  <c r="T310" i="11" s="1"/>
  <c r="U1194" i="11"/>
  <c r="T1194" i="11" s="1"/>
  <c r="X1194" i="11" s="1"/>
  <c r="U1192" i="11"/>
  <c r="T1192" i="11" s="1"/>
  <c r="U1191" i="11"/>
  <c r="T1191" i="11" s="1"/>
  <c r="X1191" i="11" s="1"/>
  <c r="U1190" i="11"/>
  <c r="T1190" i="11" s="1"/>
  <c r="X1190" i="11" s="1"/>
  <c r="U309" i="11"/>
  <c r="T309" i="11" s="1"/>
  <c r="U1189" i="11"/>
  <c r="T1189" i="11" s="1"/>
  <c r="X1189" i="11" s="1"/>
  <c r="U304" i="11"/>
  <c r="T304" i="11" s="1"/>
  <c r="X304" i="11" s="1"/>
  <c r="U305" i="11"/>
  <c r="T305" i="11" s="1"/>
  <c r="X305" i="11" s="1"/>
  <c r="U306" i="11"/>
  <c r="T306" i="11" s="1"/>
  <c r="X306" i="11" s="1"/>
  <c r="U307" i="11"/>
  <c r="T307" i="11" s="1"/>
  <c r="X307" i="11" s="1"/>
  <c r="U308" i="11"/>
  <c r="T308" i="11" s="1"/>
  <c r="X308" i="11" s="1"/>
  <c r="U302" i="11"/>
  <c r="T302" i="11" s="1"/>
  <c r="X302" i="11" s="1"/>
  <c r="U303" i="11"/>
  <c r="T303" i="11" s="1"/>
  <c r="X303" i="11" s="1"/>
  <c r="U1188" i="11"/>
  <c r="T1188" i="11" s="1"/>
  <c r="X1188" i="11" s="1"/>
  <c r="U301" i="11"/>
  <c r="T301" i="11" s="1"/>
  <c r="X301" i="11" s="1"/>
  <c r="U1185" i="11"/>
  <c r="T1185" i="11" s="1"/>
  <c r="X1185" i="11" s="1"/>
  <c r="U1184" i="11"/>
  <c r="T1184" i="11" s="1"/>
  <c r="X1184" i="11" s="1"/>
  <c r="U1183" i="11"/>
  <c r="T1183" i="11" s="1"/>
  <c r="X1183" i="11" s="1"/>
  <c r="U1182" i="11"/>
  <c r="T1182" i="11" s="1"/>
  <c r="U1181" i="11"/>
  <c r="T1181" i="11" s="1"/>
  <c r="X1181" i="11" s="1"/>
  <c r="U1180" i="11"/>
  <c r="T1180" i="11" s="1"/>
  <c r="X1180" i="11" s="1"/>
  <c r="U1179" i="11"/>
  <c r="T1179" i="11" s="1"/>
  <c r="X1179" i="11" s="1"/>
  <c r="U1178" i="11"/>
  <c r="T1178" i="11" s="1"/>
  <c r="X1178" i="11" s="1"/>
  <c r="U1176" i="11"/>
  <c r="T1176" i="11" s="1"/>
  <c r="U1175" i="11"/>
  <c r="T1175" i="11" s="1"/>
  <c r="X1175" i="11" s="1"/>
  <c r="U1174" i="11"/>
  <c r="T1174" i="11" s="1"/>
  <c r="X1174" i="11" s="1"/>
  <c r="U1173" i="11"/>
  <c r="T1173" i="11" s="1"/>
  <c r="X1173" i="11" s="1"/>
  <c r="U1172" i="11"/>
  <c r="T1172" i="11" s="1"/>
  <c r="X1172" i="11" s="1"/>
  <c r="U1171" i="11"/>
  <c r="T1171" i="11" s="1"/>
  <c r="X1171" i="11" s="1"/>
  <c r="U1170" i="11"/>
  <c r="T1170" i="11" s="1"/>
  <c r="X1170" i="11" s="1"/>
  <c r="U1168" i="11"/>
  <c r="T1168" i="11" s="1"/>
  <c r="X1168" i="11" s="1"/>
  <c r="U1166" i="11"/>
  <c r="T1166" i="11" s="1"/>
  <c r="X1166" i="11" s="1"/>
  <c r="U1165" i="11"/>
  <c r="T1165" i="11" s="1"/>
  <c r="X1165" i="11" s="1"/>
  <c r="U1164" i="11"/>
  <c r="T1164" i="11" s="1"/>
  <c r="X1164" i="11" s="1"/>
  <c r="U1163" i="11"/>
  <c r="T1163" i="11" s="1"/>
  <c r="X1163" i="11" s="1"/>
  <c r="U1162" i="11"/>
  <c r="T1162" i="11" s="1"/>
  <c r="X1162" i="11" s="1"/>
  <c r="U1161" i="11"/>
  <c r="T1161" i="11" s="1"/>
  <c r="U1159" i="11"/>
  <c r="T1159" i="11" s="1"/>
  <c r="X1159" i="11" s="1"/>
  <c r="U1158" i="11"/>
  <c r="T1158" i="11" s="1"/>
  <c r="X1158" i="11" s="1"/>
  <c r="U1157" i="11"/>
  <c r="T1157" i="11" s="1"/>
  <c r="X1157" i="11" s="1"/>
  <c r="U1155" i="11"/>
  <c r="T1155" i="11" s="1"/>
  <c r="X1155" i="11" s="1"/>
  <c r="U1154" i="11"/>
  <c r="T1154" i="11" s="1"/>
  <c r="X1154" i="11" s="1"/>
  <c r="U299" i="11"/>
  <c r="T299" i="11" s="1"/>
  <c r="X299" i="11" s="1"/>
  <c r="U298" i="11"/>
  <c r="T298" i="11" s="1"/>
  <c r="X298" i="11" s="1"/>
  <c r="U297" i="11"/>
  <c r="T297" i="11" s="1"/>
  <c r="X297" i="11" s="1"/>
  <c r="U1150" i="11"/>
  <c r="T1150" i="11" s="1"/>
  <c r="X1150" i="11" s="1"/>
  <c r="U1149" i="11"/>
  <c r="T1149" i="11" s="1"/>
  <c r="X1149" i="11" s="1"/>
  <c r="U296" i="11"/>
  <c r="T296" i="11" s="1"/>
  <c r="X296" i="11" s="1"/>
  <c r="U295" i="11"/>
  <c r="T295" i="11" s="1"/>
  <c r="X295" i="11" s="1"/>
  <c r="U294" i="11"/>
  <c r="T294" i="11" s="1"/>
  <c r="X294" i="11" s="1"/>
  <c r="U293" i="11"/>
  <c r="T293" i="11" s="1"/>
  <c r="U292" i="11"/>
  <c r="T292" i="11" s="1"/>
  <c r="X292" i="11" s="1"/>
  <c r="U1147" i="11"/>
  <c r="T1147" i="11" s="1"/>
  <c r="U291" i="11"/>
  <c r="T291" i="11" s="1"/>
  <c r="U290" i="11"/>
  <c r="T290" i="11" s="1"/>
  <c r="X290" i="11" s="1"/>
  <c r="U289" i="11"/>
  <c r="T289" i="11" s="1"/>
  <c r="U288" i="11"/>
  <c r="T288" i="11" s="1"/>
  <c r="X288" i="11" s="1"/>
  <c r="U287" i="11"/>
  <c r="T287" i="11" s="1"/>
  <c r="X287" i="11" s="1"/>
  <c r="U286" i="11"/>
  <c r="T286" i="11" s="1"/>
  <c r="X286" i="11" s="1"/>
  <c r="U1143" i="11"/>
  <c r="T1143" i="11" s="1"/>
  <c r="U1142" i="11"/>
  <c r="T1142" i="11" s="1"/>
  <c r="X1142" i="11" s="1"/>
  <c r="U1141" i="11"/>
  <c r="T1141" i="11" s="1"/>
  <c r="X1141" i="11" s="1"/>
  <c r="U1139" i="11"/>
  <c r="T1139" i="11" s="1"/>
  <c r="X1139" i="11" s="1"/>
  <c r="U1138" i="11"/>
  <c r="T1138" i="11" s="1"/>
  <c r="U1136" i="11"/>
  <c r="T1136" i="11" s="1"/>
  <c r="X1136" i="11" s="1"/>
  <c r="U285" i="11"/>
  <c r="T285" i="11" s="1"/>
  <c r="X285" i="11" s="1"/>
  <c r="U284" i="11"/>
  <c r="T284" i="11" s="1"/>
  <c r="X284" i="11" s="1"/>
  <c r="U1135" i="11"/>
  <c r="T1135" i="11" s="1"/>
  <c r="X1135" i="11" s="1"/>
  <c r="U283" i="11"/>
  <c r="T283" i="11" s="1"/>
  <c r="U1134" i="11"/>
  <c r="T1134" i="11" s="1"/>
  <c r="X1134" i="11" s="1"/>
  <c r="U282" i="11"/>
  <c r="T282" i="11" s="1"/>
  <c r="U1133" i="11"/>
  <c r="T1133" i="11" s="1"/>
  <c r="X1133" i="11" s="1"/>
  <c r="U1132" i="11"/>
  <c r="T1132" i="11" s="1"/>
  <c r="X1132" i="11" s="1"/>
  <c r="U281" i="11"/>
  <c r="T281" i="11" s="1"/>
  <c r="X281" i="11" s="1"/>
  <c r="U280" i="11"/>
  <c r="T280" i="11" s="1"/>
  <c r="U1127" i="11"/>
  <c r="T1127" i="11" s="1"/>
  <c r="X1127" i="11" s="1"/>
  <c r="U279" i="11"/>
  <c r="T279" i="11" s="1"/>
  <c r="X279" i="11" s="1"/>
  <c r="U275" i="11"/>
  <c r="T275" i="11" s="1"/>
  <c r="X275" i="11" s="1"/>
  <c r="U276" i="11"/>
  <c r="T276" i="11" s="1"/>
  <c r="X276" i="11" s="1"/>
  <c r="U277" i="11"/>
  <c r="T277" i="11" s="1"/>
  <c r="X277" i="11" s="1"/>
  <c r="U278" i="11"/>
  <c r="T278" i="11" s="1"/>
  <c r="X278" i="11" s="1"/>
  <c r="U274" i="11"/>
  <c r="T274" i="11" s="1"/>
  <c r="X274" i="11" s="1"/>
  <c r="U1117" i="11"/>
  <c r="T1117" i="11" s="1"/>
  <c r="U1116" i="11"/>
  <c r="T1116" i="11" s="1"/>
  <c r="X1116" i="11" s="1"/>
  <c r="U273" i="11"/>
  <c r="T273" i="11" s="1"/>
  <c r="X273" i="11" s="1"/>
  <c r="U1109" i="11"/>
  <c r="T1109" i="11" s="1"/>
  <c r="X1109" i="11" s="1"/>
  <c r="U272" i="11"/>
  <c r="T272" i="11" s="1"/>
  <c r="X272" i="11" s="1"/>
  <c r="U271" i="11"/>
  <c r="T271" i="11" s="1"/>
  <c r="X271" i="11" s="1"/>
  <c r="U270" i="11"/>
  <c r="T270" i="11" s="1"/>
  <c r="X270" i="11" s="1"/>
  <c r="U269" i="11"/>
  <c r="T269" i="11" s="1"/>
  <c r="X269" i="11" s="1"/>
  <c r="U1094" i="11"/>
  <c r="T1094" i="11" s="1"/>
  <c r="X1094" i="11" s="1"/>
  <c r="U1087" i="11"/>
  <c r="T1087" i="11" s="1"/>
  <c r="X1087" i="11" s="1"/>
  <c r="U1085" i="11"/>
  <c r="T1085" i="11" s="1"/>
  <c r="U268" i="11"/>
  <c r="T268" i="11" s="1"/>
  <c r="X268" i="11" s="1"/>
  <c r="U1060" i="11"/>
  <c r="T1060" i="11" s="1"/>
  <c r="X1060" i="11" s="1"/>
  <c r="U266" i="11"/>
  <c r="T266" i="11" s="1"/>
  <c r="X266" i="11" s="1"/>
  <c r="U267" i="11"/>
  <c r="T267" i="11" s="1"/>
  <c r="X267" i="11" s="1"/>
  <c r="U1041" i="11"/>
  <c r="T1041" i="11" s="1"/>
  <c r="X1041" i="11" s="1"/>
  <c r="U265" i="11"/>
  <c r="T265" i="11" s="1"/>
  <c r="X265" i="11" s="1"/>
  <c r="U264" i="11"/>
  <c r="T264" i="11" s="1"/>
  <c r="U1035" i="11"/>
  <c r="T1035" i="11" s="1"/>
  <c r="U263" i="11"/>
  <c r="T263" i="11" s="1"/>
  <c r="X263" i="11" s="1"/>
  <c r="U1029" i="11"/>
  <c r="T1029" i="11" s="1"/>
  <c r="U261" i="11"/>
  <c r="T261" i="11" s="1"/>
  <c r="X261" i="11" s="1"/>
  <c r="U1026" i="11"/>
  <c r="T1026" i="11" s="1"/>
  <c r="X1026" i="11" s="1"/>
  <c r="U1023" i="11"/>
  <c r="T1023" i="11" s="1"/>
  <c r="X1023" i="11" s="1"/>
  <c r="U1015" i="11"/>
  <c r="T1015" i="11" s="1"/>
  <c r="X1015" i="11" s="1"/>
  <c r="U1013" i="11"/>
  <c r="T1013" i="11" s="1"/>
  <c r="X1013" i="11" s="1"/>
  <c r="U1010" i="11"/>
  <c r="T1010" i="11" s="1"/>
  <c r="X1010" i="11" s="1"/>
  <c r="U979" i="11"/>
  <c r="T979" i="11" s="1"/>
  <c r="U976" i="11"/>
  <c r="T976" i="11" s="1"/>
  <c r="X976" i="11" s="1"/>
  <c r="U969" i="11"/>
  <c r="T969" i="11" s="1"/>
  <c r="X969" i="11" s="1"/>
  <c r="U967" i="11"/>
  <c r="T967" i="11" s="1"/>
  <c r="X967" i="11" s="1"/>
  <c r="U962" i="11"/>
  <c r="T962" i="11" s="1"/>
  <c r="X962" i="11" s="1"/>
  <c r="U958" i="11"/>
  <c r="T958" i="11" s="1"/>
  <c r="U956" i="11"/>
  <c r="T956" i="11" s="1"/>
  <c r="X956" i="11" s="1"/>
  <c r="U257" i="11"/>
  <c r="T257" i="11" s="1"/>
  <c r="X257" i="11" s="1"/>
  <c r="U942" i="11"/>
  <c r="T942" i="11" s="1"/>
  <c r="U939" i="11"/>
  <c r="T939" i="11" s="1"/>
  <c r="U255" i="11"/>
  <c r="T255" i="11" s="1"/>
  <c r="U917" i="11"/>
  <c r="T917" i="11" s="1"/>
  <c r="U916" i="11"/>
  <c r="T916" i="11" s="1"/>
  <c r="X916" i="11" s="1"/>
  <c r="U915" i="11"/>
  <c r="T915" i="11" s="1"/>
  <c r="X915" i="11" s="1"/>
  <c r="U254" i="11"/>
  <c r="T254" i="11" s="1"/>
  <c r="X254" i="11" s="1"/>
  <c r="U253" i="11"/>
  <c r="T253" i="11" s="1"/>
  <c r="U914" i="11"/>
  <c r="T914" i="11" s="1"/>
  <c r="X914" i="11" s="1"/>
  <c r="U913" i="11"/>
  <c r="T913" i="11" s="1"/>
  <c r="X913" i="11" s="1"/>
  <c r="U910" i="11"/>
  <c r="T910" i="11" s="1"/>
  <c r="X910" i="11" s="1"/>
  <c r="U851" i="11"/>
  <c r="T851" i="11" s="1"/>
  <c r="X851" i="11" s="1"/>
  <c r="U235" i="11"/>
  <c r="T235" i="11" s="1"/>
  <c r="X235" i="11" s="1"/>
  <c r="U848" i="11"/>
  <c r="T848" i="11" s="1"/>
  <c r="X848" i="11" s="1"/>
  <c r="U847" i="11"/>
  <c r="T847" i="11" s="1"/>
  <c r="X847" i="11" s="1"/>
  <c r="U234" i="11"/>
  <c r="T234" i="11" s="1"/>
  <c r="U843" i="11"/>
  <c r="T843" i="11" s="1"/>
  <c r="X843" i="11" s="1"/>
  <c r="U842" i="11"/>
  <c r="T842" i="11" s="1"/>
  <c r="X842" i="11" s="1"/>
  <c r="U233" i="11"/>
  <c r="T233" i="11" s="1"/>
  <c r="X233" i="11" s="1"/>
  <c r="U232" i="11"/>
  <c r="T232" i="11" s="1"/>
  <c r="X232" i="11" s="1"/>
  <c r="U231" i="11"/>
  <c r="T231" i="11" s="1"/>
  <c r="X231" i="11" s="1"/>
  <c r="U839" i="11"/>
  <c r="T839" i="11" s="1"/>
  <c r="X839" i="11" s="1"/>
  <c r="U838" i="11"/>
  <c r="T838" i="11" s="1"/>
  <c r="X838" i="11" s="1"/>
  <c r="U230" i="11"/>
  <c r="T230" i="11" s="1"/>
  <c r="X230" i="11" s="1"/>
  <c r="U837" i="11"/>
  <c r="T837" i="11" s="1"/>
  <c r="U836" i="11"/>
  <c r="T836" i="11" s="1"/>
  <c r="X836" i="11" s="1"/>
  <c r="U229" i="11"/>
  <c r="T229" i="11" s="1"/>
  <c r="X229" i="11" s="1"/>
  <c r="U831" i="11"/>
  <c r="T831" i="11" s="1"/>
  <c r="X831" i="11" s="1"/>
  <c r="U829" i="11"/>
  <c r="T829" i="11" s="1"/>
  <c r="X829" i="11" s="1"/>
  <c r="U826" i="11"/>
  <c r="T826" i="11" s="1"/>
  <c r="U825" i="11"/>
  <c r="T825" i="11" s="1"/>
  <c r="X825" i="11" s="1"/>
  <c r="U823" i="11"/>
  <c r="T823" i="11" s="1"/>
  <c r="X823" i="11" s="1"/>
  <c r="U822" i="11"/>
  <c r="T822" i="11" s="1"/>
  <c r="X822" i="11" s="1"/>
  <c r="U220" i="11"/>
  <c r="T220" i="11" s="1"/>
  <c r="X220" i="11" s="1"/>
  <c r="U819" i="11"/>
  <c r="T819" i="11" s="1"/>
  <c r="X819" i="11" s="1"/>
  <c r="U218" i="11"/>
  <c r="T218" i="11" s="1"/>
  <c r="X218" i="11" s="1"/>
  <c r="U817" i="11"/>
  <c r="T817" i="11" s="1"/>
  <c r="X817" i="11" s="1"/>
  <c r="U816" i="11"/>
  <c r="T816" i="11" s="1"/>
  <c r="X816" i="11" s="1"/>
  <c r="U814" i="11"/>
  <c r="T814" i="11" s="1"/>
  <c r="X814" i="11" s="1"/>
  <c r="U812" i="11"/>
  <c r="T812" i="11" s="1"/>
  <c r="U217" i="11"/>
  <c r="T217" i="11" s="1"/>
  <c r="X217" i="11" s="1"/>
  <c r="U804" i="11"/>
  <c r="T804" i="11" s="1"/>
  <c r="X804" i="11" s="1"/>
  <c r="U803" i="11"/>
  <c r="T803" i="11" s="1"/>
  <c r="X803" i="11" s="1"/>
  <c r="U802" i="11"/>
  <c r="T802" i="11" s="1"/>
  <c r="X802" i="11" s="1"/>
  <c r="U801" i="11"/>
  <c r="T801" i="11" s="1"/>
  <c r="U800" i="11"/>
  <c r="T800" i="11" s="1"/>
  <c r="U798" i="11"/>
  <c r="T798" i="11" s="1"/>
  <c r="X798" i="11" s="1"/>
  <c r="U797" i="11"/>
  <c r="T797" i="11" s="1"/>
  <c r="U796" i="11"/>
  <c r="T796" i="11" s="1"/>
  <c r="X796" i="11" s="1"/>
  <c r="U795" i="11"/>
  <c r="T795" i="11" s="1"/>
  <c r="U215" i="11"/>
  <c r="T215" i="11" s="1"/>
  <c r="X215" i="11" s="1"/>
  <c r="U214" i="11"/>
  <c r="T214" i="11" s="1"/>
  <c r="X214" i="11" s="1"/>
  <c r="U213" i="11"/>
  <c r="T213" i="11" s="1"/>
  <c r="X213" i="11" s="1"/>
  <c r="U212" i="11"/>
  <c r="T212" i="11" s="1"/>
  <c r="U211" i="11"/>
  <c r="T211" i="11" s="1"/>
  <c r="X211" i="11" s="1"/>
  <c r="U210" i="11"/>
  <c r="T210" i="11" s="1"/>
  <c r="X210" i="11" s="1"/>
  <c r="U209" i="11"/>
  <c r="T209" i="11" s="1"/>
  <c r="U793" i="11"/>
  <c r="T793" i="11" s="1"/>
  <c r="X793" i="11" s="1"/>
  <c r="U208" i="11"/>
  <c r="T208" i="11" s="1"/>
  <c r="X208" i="11" s="1"/>
  <c r="U792" i="11"/>
  <c r="T792" i="11" s="1"/>
  <c r="X792" i="11" s="1"/>
  <c r="U791" i="11"/>
  <c r="T791" i="11" s="1"/>
  <c r="X791" i="11" s="1"/>
  <c r="U790" i="11"/>
  <c r="T790" i="11" s="1"/>
  <c r="U789" i="11"/>
  <c r="T789" i="11" s="1"/>
  <c r="X789" i="11" s="1"/>
  <c r="U788" i="11"/>
  <c r="T788" i="11" s="1"/>
  <c r="U787" i="11"/>
  <c r="T787" i="11" s="1"/>
  <c r="U786" i="11"/>
  <c r="T786" i="11" s="1"/>
  <c r="X786" i="11" s="1"/>
  <c r="U785" i="11"/>
  <c r="T785" i="11" s="1"/>
  <c r="U784" i="11"/>
  <c r="T784" i="11" s="1"/>
  <c r="U783" i="11"/>
  <c r="T783" i="11" s="1"/>
  <c r="U782" i="11"/>
  <c r="T782" i="11" s="1"/>
  <c r="X782" i="11" s="1"/>
  <c r="U781" i="11"/>
  <c r="T781" i="11" s="1"/>
  <c r="X781" i="11" s="1"/>
  <c r="U780" i="11"/>
  <c r="T780" i="11" s="1"/>
  <c r="X780" i="11" s="1"/>
  <c r="U779" i="11"/>
  <c r="T779" i="11" s="1"/>
  <c r="X779" i="11" s="1"/>
  <c r="U778" i="11"/>
  <c r="T778" i="11" s="1"/>
  <c r="X778" i="11" s="1"/>
  <c r="U777" i="11"/>
  <c r="T777" i="11" s="1"/>
  <c r="X777" i="11" s="1"/>
  <c r="U776" i="11"/>
  <c r="T776" i="11" s="1"/>
  <c r="X776" i="11" s="1"/>
  <c r="U775" i="11"/>
  <c r="T775" i="11" s="1"/>
  <c r="X775" i="11" s="1"/>
  <c r="U774" i="11"/>
  <c r="T774" i="11" s="1"/>
  <c r="X774" i="11" s="1"/>
  <c r="U773" i="11"/>
  <c r="T773" i="11" s="1"/>
  <c r="X773" i="11" s="1"/>
  <c r="U772" i="11"/>
  <c r="T772" i="11" s="1"/>
  <c r="U771" i="11"/>
  <c r="T771" i="11" s="1"/>
  <c r="U770" i="11"/>
  <c r="T770" i="11" s="1"/>
  <c r="U207" i="11"/>
  <c r="T207" i="11" s="1"/>
  <c r="X207" i="11" s="1"/>
  <c r="U206" i="11"/>
  <c r="T206" i="11" s="1"/>
  <c r="X206" i="11" s="1"/>
  <c r="U205" i="11"/>
  <c r="T205" i="11" s="1"/>
  <c r="X205" i="11" s="1"/>
  <c r="U204" i="11"/>
  <c r="T204" i="11" s="1"/>
  <c r="X204" i="11" s="1"/>
  <c r="U203" i="11"/>
  <c r="T203" i="11" s="1"/>
  <c r="X203" i="11" s="1"/>
  <c r="U202" i="11"/>
  <c r="T202" i="11" s="1"/>
  <c r="X202" i="11" s="1"/>
  <c r="U201" i="11"/>
  <c r="T201" i="11" s="1"/>
  <c r="U200" i="11"/>
  <c r="T200" i="11" s="1"/>
  <c r="X200" i="11" s="1"/>
  <c r="U199" i="11"/>
  <c r="T199" i="11" s="1"/>
  <c r="X199" i="11" s="1"/>
  <c r="U768" i="11"/>
  <c r="T768" i="11" s="1"/>
  <c r="X768" i="11" s="1"/>
  <c r="U198" i="11"/>
  <c r="T198" i="11" s="1"/>
  <c r="X198" i="11" s="1"/>
  <c r="U197" i="11"/>
  <c r="T197" i="11" s="1"/>
  <c r="U195" i="11"/>
  <c r="T195" i="11" s="1"/>
  <c r="X195" i="11" s="1"/>
  <c r="U196" i="11"/>
  <c r="T196" i="11" s="1"/>
  <c r="U194" i="11"/>
  <c r="T194" i="11" s="1"/>
  <c r="X194" i="11" s="1"/>
  <c r="U767" i="11"/>
  <c r="T767" i="11" s="1"/>
  <c r="X767" i="11" s="1"/>
  <c r="U193" i="11"/>
  <c r="T193" i="11" s="1"/>
  <c r="U763" i="11"/>
  <c r="T763" i="11" s="1"/>
  <c r="X763" i="11" s="1"/>
  <c r="U762" i="11"/>
  <c r="T762" i="11" s="1"/>
  <c r="X762" i="11" s="1"/>
  <c r="U192" i="11"/>
  <c r="T192" i="11" s="1"/>
  <c r="X192" i="11" s="1"/>
  <c r="U191" i="11"/>
  <c r="T191" i="11" s="1"/>
  <c r="X191" i="11" s="1"/>
  <c r="U760" i="11"/>
  <c r="T760" i="11" s="1"/>
  <c r="X760" i="11" s="1"/>
  <c r="U757" i="11"/>
  <c r="T757" i="11" s="1"/>
  <c r="X757" i="11" s="1"/>
  <c r="U190" i="11"/>
  <c r="T190" i="11" s="1"/>
  <c r="X190" i="11" s="1"/>
  <c r="U756" i="11"/>
  <c r="T756" i="11" s="1"/>
  <c r="X756" i="11" s="1"/>
  <c r="U189" i="11"/>
  <c r="T189" i="11" s="1"/>
  <c r="X189" i="11" s="1"/>
  <c r="U188" i="11"/>
  <c r="T188" i="11" s="1"/>
  <c r="U187" i="11"/>
  <c r="T187" i="11" s="1"/>
  <c r="X187" i="11" s="1"/>
  <c r="U184" i="11"/>
  <c r="T184" i="11" s="1"/>
  <c r="U736" i="11"/>
  <c r="T736" i="11" s="1"/>
  <c r="U183" i="11"/>
  <c r="T183" i="11" s="1"/>
  <c r="X183" i="11" s="1"/>
  <c r="U182" i="11"/>
  <c r="T182" i="11" s="1"/>
  <c r="U181" i="11"/>
  <c r="T181" i="11" s="1"/>
  <c r="X181" i="11" s="1"/>
  <c r="U730" i="11"/>
  <c r="T730" i="11" s="1"/>
  <c r="X730" i="11" s="1"/>
  <c r="U180" i="11"/>
  <c r="T180" i="11" s="1"/>
  <c r="X180" i="11" s="1"/>
  <c r="U729" i="11"/>
  <c r="T729" i="11" s="1"/>
  <c r="X729" i="11" s="1"/>
  <c r="U179" i="11"/>
  <c r="T179" i="11" s="1"/>
  <c r="X179" i="11" s="1"/>
  <c r="U178" i="11"/>
  <c r="T178" i="11" s="1"/>
  <c r="X178" i="11" s="1"/>
  <c r="U177" i="11"/>
  <c r="T177" i="11" s="1"/>
  <c r="U176" i="11"/>
  <c r="T176" i="11" s="1"/>
  <c r="X176" i="11" s="1"/>
  <c r="U175" i="11"/>
  <c r="T175" i="11" s="1"/>
  <c r="X175" i="11" s="1"/>
  <c r="U174" i="11"/>
  <c r="T174" i="11" s="1"/>
  <c r="X174" i="11" s="1"/>
  <c r="U173" i="11"/>
  <c r="T173" i="11" s="1"/>
  <c r="X173" i="11" s="1"/>
  <c r="U172" i="11"/>
  <c r="T172" i="11" s="1"/>
  <c r="U171" i="11"/>
  <c r="T171" i="11" s="1"/>
  <c r="X171" i="11" s="1"/>
  <c r="U170" i="11"/>
  <c r="T170" i="11" s="1"/>
  <c r="X170" i="11" s="1"/>
  <c r="U169" i="11"/>
  <c r="T169" i="11" s="1"/>
  <c r="X169" i="11" s="1"/>
  <c r="U168" i="11"/>
  <c r="T168" i="11" s="1"/>
  <c r="X168" i="11" s="1"/>
  <c r="U167" i="11"/>
  <c r="T167" i="11" s="1"/>
  <c r="U166" i="11"/>
  <c r="T166" i="11" s="1"/>
  <c r="X166" i="11" s="1"/>
  <c r="U165" i="11"/>
  <c r="T165" i="11" s="1"/>
  <c r="X165" i="11" s="1"/>
  <c r="U164" i="11"/>
  <c r="T164" i="11" s="1"/>
  <c r="X164" i="11" s="1"/>
  <c r="U723" i="11"/>
  <c r="T723" i="11" s="1"/>
  <c r="U722" i="11"/>
  <c r="T722" i="11" s="1"/>
  <c r="X722" i="11" s="1"/>
  <c r="U152" i="11"/>
  <c r="T152" i="11" s="1"/>
  <c r="X152" i="11" s="1"/>
  <c r="U151" i="11"/>
  <c r="T151" i="11" s="1"/>
  <c r="X151" i="11" s="1"/>
  <c r="U150" i="11"/>
  <c r="T150" i="11" s="1"/>
  <c r="X150" i="11" s="1"/>
  <c r="U149" i="11"/>
  <c r="T149" i="11" s="1"/>
  <c r="U148" i="11"/>
  <c r="T148" i="11" s="1"/>
  <c r="X148" i="11" s="1"/>
  <c r="U147" i="11"/>
  <c r="T147" i="11" s="1"/>
  <c r="X147" i="11" s="1"/>
  <c r="U146" i="11"/>
  <c r="T146" i="11" s="1"/>
  <c r="U145" i="11"/>
  <c r="T145" i="11" s="1"/>
  <c r="U144" i="11"/>
  <c r="T144" i="11" s="1"/>
  <c r="X144" i="11" s="1"/>
  <c r="U716" i="11"/>
  <c r="T716" i="11" s="1"/>
  <c r="X716" i="11" s="1"/>
  <c r="U143" i="11"/>
  <c r="T143" i="11" s="1"/>
  <c r="X143" i="11" s="1"/>
  <c r="U126" i="11"/>
  <c r="T126" i="11" s="1"/>
  <c r="X126" i="11" s="1"/>
  <c r="U125" i="11"/>
  <c r="T125" i="11" s="1"/>
  <c r="X125" i="11" s="1"/>
  <c r="U124" i="11"/>
  <c r="T124" i="11" s="1"/>
  <c r="U123" i="11"/>
  <c r="T123" i="11" s="1"/>
  <c r="X123" i="11" s="1"/>
  <c r="U122" i="11"/>
  <c r="T122" i="11" s="1"/>
  <c r="X122" i="11" s="1"/>
  <c r="U121" i="11"/>
  <c r="T121" i="11" s="1"/>
  <c r="U120" i="11"/>
  <c r="T120" i="11" s="1"/>
  <c r="X120" i="11" s="1"/>
  <c r="U119" i="11"/>
  <c r="T119" i="11" s="1"/>
  <c r="X119" i="11" s="1"/>
  <c r="U118" i="11"/>
  <c r="T118" i="11" s="1"/>
  <c r="X118" i="11" s="1"/>
  <c r="U117" i="11"/>
  <c r="T117" i="11" s="1"/>
  <c r="X117" i="11" s="1"/>
  <c r="U115" i="11"/>
  <c r="T115" i="11" s="1"/>
  <c r="U114" i="11"/>
  <c r="T114" i="11" s="1"/>
  <c r="X114" i="11" s="1"/>
  <c r="U113" i="11"/>
  <c r="T113" i="11" s="1"/>
  <c r="X113" i="11" s="1"/>
  <c r="U112" i="11"/>
  <c r="T112" i="11" s="1"/>
  <c r="U111" i="11"/>
  <c r="T111" i="11" s="1"/>
  <c r="X111" i="11" s="1"/>
  <c r="U110" i="11"/>
  <c r="T110" i="11" s="1"/>
  <c r="U109" i="11"/>
  <c r="T109" i="11" s="1"/>
  <c r="U108" i="11"/>
  <c r="T108" i="11" s="1"/>
  <c r="X108" i="11" s="1"/>
  <c r="U106" i="11"/>
  <c r="T106" i="11" s="1"/>
  <c r="X106" i="11" s="1"/>
  <c r="U105" i="11"/>
  <c r="T105" i="11" s="1"/>
  <c r="X105" i="11" s="1"/>
  <c r="U712" i="11"/>
  <c r="T712" i="11" s="1"/>
  <c r="U104" i="11"/>
  <c r="T104" i="11" s="1"/>
  <c r="X104" i="11" s="1"/>
  <c r="U103" i="11"/>
  <c r="T103" i="11" s="1"/>
  <c r="U710" i="11"/>
  <c r="T710" i="11" s="1"/>
  <c r="U102" i="11"/>
  <c r="T102" i="11" s="1"/>
  <c r="U101" i="11"/>
  <c r="T101" i="11" s="1"/>
  <c r="X101" i="11" s="1"/>
  <c r="U100" i="11"/>
  <c r="T100" i="11" s="1"/>
  <c r="X100" i="11" s="1"/>
  <c r="U99" i="11"/>
  <c r="T99" i="11" s="1"/>
  <c r="X99" i="11" s="1"/>
  <c r="U97" i="11"/>
  <c r="T97" i="11" s="1"/>
  <c r="U95" i="11"/>
  <c r="T95" i="11" s="1"/>
  <c r="U94" i="11"/>
  <c r="T94" i="11" s="1"/>
  <c r="X94" i="11" s="1"/>
  <c r="U93" i="11"/>
  <c r="T93" i="11" s="1"/>
  <c r="X93" i="11" s="1"/>
  <c r="U92" i="11"/>
  <c r="T92" i="11" s="1"/>
  <c r="X92" i="11" s="1"/>
  <c r="U91" i="11"/>
  <c r="T91" i="11" s="1"/>
  <c r="X91" i="11" s="1"/>
  <c r="U90" i="11"/>
  <c r="T90" i="11" s="1"/>
  <c r="X90" i="11" s="1"/>
  <c r="U89" i="11"/>
  <c r="T89" i="11" s="1"/>
  <c r="X89" i="11" s="1"/>
  <c r="U88" i="11"/>
  <c r="T88" i="11" s="1"/>
  <c r="X88" i="11" s="1"/>
  <c r="U87" i="11"/>
  <c r="T87" i="11" s="1"/>
  <c r="U86" i="11"/>
  <c r="T86" i="11" s="1"/>
  <c r="X86" i="11" s="1"/>
  <c r="U85" i="11"/>
  <c r="T85" i="11" s="1"/>
  <c r="X85" i="11" s="1"/>
  <c r="U84" i="11"/>
  <c r="T84" i="11" s="1"/>
  <c r="X84" i="11" s="1"/>
  <c r="U82" i="11"/>
  <c r="T82" i="11" s="1"/>
  <c r="X82" i="11" s="1"/>
  <c r="U80" i="11"/>
  <c r="T80" i="11" s="1"/>
  <c r="U79" i="11"/>
  <c r="T79" i="11" s="1"/>
  <c r="X79" i="11" s="1"/>
  <c r="U78" i="11"/>
  <c r="T78" i="11" s="1"/>
  <c r="X78" i="11" s="1"/>
  <c r="U77" i="11"/>
  <c r="T77" i="11" s="1"/>
  <c r="X77" i="11" s="1"/>
  <c r="U76" i="11"/>
  <c r="T76" i="11" s="1"/>
  <c r="X76" i="11" s="1"/>
  <c r="U75" i="11"/>
  <c r="T75" i="11" s="1"/>
  <c r="U74" i="11"/>
  <c r="T74" i="11" s="1"/>
  <c r="X74" i="11" s="1"/>
  <c r="U73" i="11"/>
  <c r="T73" i="11" s="1"/>
  <c r="X73" i="11" s="1"/>
  <c r="U72" i="11"/>
  <c r="T72" i="11" s="1"/>
  <c r="X72" i="11" s="1"/>
  <c r="U71" i="11"/>
  <c r="T71" i="11" s="1"/>
  <c r="X71" i="11" s="1"/>
  <c r="U70" i="11"/>
  <c r="T70" i="11" s="1"/>
  <c r="X70" i="11" s="1"/>
  <c r="U69" i="11"/>
  <c r="T69" i="11" s="1"/>
  <c r="X69" i="11" s="1"/>
  <c r="U68" i="11"/>
  <c r="T68" i="11" s="1"/>
  <c r="X68" i="11" s="1"/>
  <c r="U698" i="11"/>
  <c r="T698" i="11" s="1"/>
  <c r="X698" i="11" s="1"/>
  <c r="U67" i="11"/>
  <c r="T67" i="11" s="1"/>
  <c r="X67" i="11" s="1"/>
  <c r="U66" i="11"/>
  <c r="T66" i="11" s="1"/>
  <c r="X66" i="11" s="1"/>
  <c r="U65" i="11"/>
  <c r="T65" i="11" s="1"/>
  <c r="X65" i="11" s="1"/>
  <c r="U64" i="11"/>
  <c r="T64" i="11" s="1"/>
  <c r="X64" i="11" s="1"/>
  <c r="U63" i="11"/>
  <c r="T63" i="11" s="1"/>
  <c r="U696" i="11"/>
  <c r="T696" i="11" s="1"/>
  <c r="X696" i="11" s="1"/>
  <c r="U62" i="11"/>
  <c r="T62" i="11" s="1"/>
  <c r="X62" i="11" s="1"/>
  <c r="U695" i="11"/>
  <c r="T695" i="11" s="1"/>
  <c r="X695" i="11" s="1"/>
  <c r="U61" i="11"/>
  <c r="T61" i="11" s="1"/>
  <c r="X61" i="11" s="1"/>
  <c r="U60" i="11"/>
  <c r="T60" i="11" s="1"/>
  <c r="X60" i="11" s="1"/>
  <c r="U692" i="11"/>
  <c r="T692" i="11" s="1"/>
  <c r="X692" i="11" s="1"/>
  <c r="U691" i="11"/>
  <c r="T691" i="11" s="1"/>
  <c r="X691" i="11" s="1"/>
  <c r="U684" i="11"/>
  <c r="T684" i="11" s="1"/>
  <c r="X684" i="11" s="1"/>
  <c r="U683" i="11"/>
  <c r="T683" i="11" s="1"/>
  <c r="U59" i="11"/>
  <c r="T59" i="11" s="1"/>
  <c r="X59" i="11" s="1"/>
  <c r="U682" i="11"/>
  <c r="T682" i="11" s="1"/>
  <c r="X682" i="11" s="1"/>
  <c r="U681" i="11"/>
  <c r="T681" i="11" s="1"/>
  <c r="X681" i="11" s="1"/>
  <c r="U58" i="11"/>
  <c r="T58" i="11" s="1"/>
  <c r="X58" i="11" s="1"/>
  <c r="U680" i="11"/>
  <c r="T680" i="11" s="1"/>
  <c r="U678" i="11"/>
  <c r="T678" i="11" s="1"/>
  <c r="X678" i="11" s="1"/>
  <c r="U57" i="11"/>
  <c r="T57" i="11" s="1"/>
  <c r="X57" i="11" s="1"/>
  <c r="U675" i="11"/>
  <c r="T675" i="11" s="1"/>
  <c r="X675" i="11" s="1"/>
  <c r="U674" i="11"/>
  <c r="T674" i="11" s="1"/>
  <c r="X674" i="11" s="1"/>
  <c r="U673" i="11"/>
  <c r="T673" i="11" s="1"/>
  <c r="X673" i="11" s="1"/>
  <c r="U56" i="11"/>
  <c r="T56" i="11" s="1"/>
  <c r="X56" i="11" s="1"/>
  <c r="U670" i="11"/>
  <c r="T670" i="11" s="1"/>
  <c r="X670" i="11" s="1"/>
  <c r="U669" i="11"/>
  <c r="T669" i="11" s="1"/>
  <c r="X669" i="11" s="1"/>
  <c r="U668" i="11"/>
  <c r="T668" i="11" s="1"/>
  <c r="X668" i="11" s="1"/>
  <c r="U55" i="11"/>
  <c r="T55" i="11" s="1"/>
  <c r="X55" i="11" s="1"/>
  <c r="U665" i="11"/>
  <c r="T665" i="11" s="1"/>
  <c r="X665" i="11" s="1"/>
  <c r="U54" i="11"/>
  <c r="T54" i="11" s="1"/>
  <c r="U53" i="11"/>
  <c r="T53" i="11" s="1"/>
  <c r="X53" i="11" s="1"/>
  <c r="U664" i="11"/>
  <c r="T664" i="11" s="1"/>
  <c r="X664" i="11" s="1"/>
  <c r="U52" i="11"/>
  <c r="T52" i="11" s="1"/>
  <c r="X52" i="11" s="1"/>
  <c r="U51" i="11"/>
  <c r="T51" i="11" s="1"/>
  <c r="X51" i="11" s="1"/>
  <c r="U663" i="11"/>
  <c r="T663" i="11" s="1"/>
  <c r="X663" i="11" s="1"/>
  <c r="U50" i="11"/>
  <c r="T50" i="11" s="1"/>
  <c r="U49" i="11"/>
  <c r="T49" i="11" s="1"/>
  <c r="X49" i="11" s="1"/>
  <c r="U661" i="11"/>
  <c r="T661" i="11" s="1"/>
  <c r="X661" i="11" s="1"/>
  <c r="U48" i="11"/>
  <c r="T48" i="11" s="1"/>
  <c r="X48" i="11" s="1"/>
  <c r="U659" i="11"/>
  <c r="T659" i="11" s="1"/>
  <c r="X659" i="11" s="1"/>
  <c r="U47" i="11"/>
  <c r="T47" i="11" s="1"/>
  <c r="U657" i="11"/>
  <c r="T657" i="11" s="1"/>
  <c r="X657" i="11" s="1"/>
  <c r="U656" i="11"/>
  <c r="T656" i="11" s="1"/>
  <c r="X656" i="11" s="1"/>
  <c r="U46" i="11"/>
  <c r="T46" i="11" s="1"/>
  <c r="X46" i="11" s="1"/>
  <c r="U655" i="11"/>
  <c r="T655" i="11" s="1"/>
  <c r="U653" i="11"/>
  <c r="T653" i="11" s="1"/>
  <c r="X653" i="11" s="1"/>
  <c r="U45" i="11"/>
  <c r="T45" i="11" s="1"/>
  <c r="X45" i="11" s="1"/>
  <c r="U44" i="11"/>
  <c r="T44" i="11" s="1"/>
  <c r="X44" i="11" s="1"/>
  <c r="U43" i="11"/>
  <c r="T43" i="11" s="1"/>
  <c r="X43" i="11" s="1"/>
  <c r="U652" i="11"/>
  <c r="T652" i="11" s="1"/>
  <c r="U42" i="11"/>
  <c r="T42" i="11" s="1"/>
  <c r="X42" i="11" s="1"/>
  <c r="U41" i="11"/>
  <c r="T41" i="11" s="1"/>
  <c r="X41" i="11" s="1"/>
  <c r="U650" i="11"/>
  <c r="T650" i="11" s="1"/>
  <c r="U40" i="11"/>
  <c r="T40" i="11" s="1"/>
  <c r="U39" i="11"/>
  <c r="T39" i="11" s="1"/>
  <c r="U649" i="11"/>
  <c r="T649" i="11" s="1"/>
  <c r="X649" i="11" s="1"/>
  <c r="U38" i="11"/>
  <c r="T38" i="11" s="1"/>
  <c r="X38" i="11" s="1"/>
  <c r="U37" i="11"/>
  <c r="T37" i="11" s="1"/>
  <c r="X37" i="11" s="1"/>
  <c r="U36" i="11"/>
  <c r="T36" i="11" s="1"/>
  <c r="X36" i="11" s="1"/>
  <c r="U35" i="11"/>
  <c r="T35" i="11" s="1"/>
  <c r="U34" i="11"/>
  <c r="T34" i="11" s="1"/>
  <c r="X34" i="11" s="1"/>
  <c r="U33" i="11"/>
  <c r="T33" i="11" s="1"/>
  <c r="X33" i="11" s="1"/>
  <c r="U647" i="11"/>
  <c r="T647" i="11" s="1"/>
  <c r="X647" i="11" s="1"/>
  <c r="U648" i="11"/>
  <c r="T648" i="11" s="1"/>
  <c r="X648" i="11" s="1"/>
  <c r="U32" i="11"/>
  <c r="T32" i="11" s="1"/>
  <c r="X32" i="11" s="1"/>
  <c r="U645" i="11"/>
  <c r="T645" i="11" s="1"/>
  <c r="U13" i="11"/>
  <c r="T13" i="11" s="1"/>
  <c r="X13" i="11" s="1"/>
  <c r="U646" i="11"/>
  <c r="T646" i="11" s="1"/>
  <c r="U14" i="11"/>
  <c r="T14" i="11" s="1"/>
  <c r="U15" i="11"/>
  <c r="T15" i="11" s="1"/>
  <c r="X15" i="11" s="1"/>
  <c r="U16" i="11"/>
  <c r="T16" i="11" s="1"/>
  <c r="X16" i="11" s="1"/>
  <c r="U17" i="11"/>
  <c r="T17" i="11" s="1"/>
  <c r="X17" i="11" s="1"/>
  <c r="U18" i="11"/>
  <c r="T18" i="11" s="1"/>
  <c r="X18" i="11" s="1"/>
  <c r="U19" i="11"/>
  <c r="T19" i="11" s="1"/>
  <c r="U20" i="11"/>
  <c r="T20" i="11" s="1"/>
  <c r="X20" i="11" s="1"/>
  <c r="U21" i="11"/>
  <c r="T21" i="11" s="1"/>
  <c r="X21" i="11" s="1"/>
  <c r="U22" i="11"/>
  <c r="T22" i="11" s="1"/>
  <c r="U23" i="11"/>
  <c r="T23" i="11" s="1"/>
  <c r="X23" i="11" s="1"/>
  <c r="U24" i="11"/>
  <c r="T24" i="11" s="1"/>
  <c r="X24" i="11" s="1"/>
  <c r="U25" i="11"/>
  <c r="T25" i="11" s="1"/>
  <c r="X25" i="11" s="1"/>
  <c r="U26" i="11"/>
  <c r="T26" i="11" s="1"/>
  <c r="X26" i="11" s="1"/>
  <c r="U27" i="11"/>
  <c r="T27" i="11" s="1"/>
  <c r="U28" i="11"/>
  <c r="T28" i="11" s="1"/>
  <c r="X28" i="11" s="1"/>
  <c r="U29" i="11"/>
  <c r="T29" i="11" s="1"/>
  <c r="X29" i="11" s="1"/>
  <c r="U30" i="11"/>
  <c r="T30" i="11" s="1"/>
  <c r="X30" i="11" s="1"/>
  <c r="U31" i="11"/>
  <c r="T31" i="11" s="1"/>
  <c r="X31" i="11" s="1"/>
  <c r="U12" i="11"/>
  <c r="T12" i="11" s="1"/>
  <c r="U11" i="11"/>
  <c r="T11" i="11" s="1"/>
  <c r="X11" i="11" s="1"/>
  <c r="U10" i="11"/>
  <c r="T10" i="11" s="1"/>
  <c r="X10" i="11" s="1"/>
  <c r="U643" i="11"/>
  <c r="T643" i="11" s="1"/>
  <c r="X643" i="11" s="1"/>
  <c r="U641" i="11"/>
  <c r="T641" i="11" s="1"/>
  <c r="X641" i="11" s="1"/>
  <c r="U640" i="11"/>
  <c r="T640" i="11" s="1"/>
  <c r="X640" i="11" s="1"/>
  <c r="U638" i="11"/>
  <c r="T638" i="11" s="1"/>
  <c r="U636" i="11"/>
  <c r="T636" i="11" s="1"/>
  <c r="X636" i="11" s="1"/>
  <c r="U635" i="11"/>
  <c r="T635" i="11" s="1"/>
  <c r="X635" i="11" s="1"/>
  <c r="U634" i="11"/>
  <c r="T634" i="11" s="1"/>
  <c r="U633" i="11"/>
  <c r="T633" i="11" s="1"/>
  <c r="X633" i="11" s="1"/>
  <c r="U632" i="11"/>
  <c r="T632" i="11" s="1"/>
  <c r="X632" i="11" s="1"/>
  <c r="U631" i="11"/>
  <c r="T631" i="11" s="1"/>
  <c r="X631" i="11" s="1"/>
  <c r="U629" i="11"/>
  <c r="T629" i="11" s="1"/>
  <c r="U9" i="11"/>
  <c r="T9" i="11" s="1"/>
  <c r="X9" i="11" s="1"/>
  <c r="U8" i="11"/>
  <c r="T8" i="11" s="1"/>
  <c r="X8" i="11" s="1"/>
  <c r="U7" i="11"/>
  <c r="T7" i="11" s="1"/>
  <c r="X7" i="11" s="1"/>
  <c r="U6" i="11"/>
  <c r="T6" i="11" s="1"/>
  <c r="X6" i="11" s="1"/>
  <c r="U5" i="11"/>
  <c r="T5" i="11" s="1"/>
  <c r="X5" i="11" s="1"/>
  <c r="U4" i="11"/>
  <c r="T4" i="11" s="1"/>
  <c r="X4" i="11" s="1"/>
  <c r="U3" i="11"/>
  <c r="T3" i="11" s="1"/>
  <c r="X3" i="11" s="1"/>
  <c r="U2" i="11"/>
  <c r="T2" i="11" s="1"/>
  <c r="X2" i="11" s="1"/>
  <c r="X1708" i="11"/>
  <c r="X1707" i="11"/>
  <c r="X1696" i="11"/>
  <c r="X1683" i="11"/>
  <c r="X578" i="11"/>
  <c r="X577" i="11"/>
  <c r="X573" i="11"/>
  <c r="X530" i="11"/>
  <c r="X488" i="11"/>
  <c r="X489" i="11"/>
  <c r="X490" i="11"/>
  <c r="X491" i="11"/>
  <c r="X417" i="11"/>
  <c r="X385" i="11"/>
  <c r="X381" i="11"/>
  <c r="X357" i="11"/>
  <c r="X349" i="11"/>
  <c r="X340" i="11"/>
  <c r="X338" i="11"/>
  <c r="X329" i="11"/>
  <c r="X328" i="11"/>
  <c r="X327" i="11"/>
  <c r="X319" i="11"/>
  <c r="X316" i="11"/>
  <c r="X259" i="11"/>
  <c r="X249" i="11"/>
  <c r="X241" i="11"/>
  <c r="X228" i="11"/>
  <c r="X224" i="11"/>
  <c r="X223" i="11"/>
  <c r="X216" i="11"/>
  <c r="X738" i="11"/>
  <c r="X160" i="11"/>
  <c r="X153" i="11"/>
  <c r="X138" i="11"/>
  <c r="X137" i="11"/>
  <c r="X136" i="11"/>
  <c r="X116" i="11"/>
  <c r="X96" i="11"/>
  <c r="X83" i="11"/>
  <c r="X616" i="11"/>
  <c r="X1751" i="11"/>
  <c r="X1740" i="11"/>
  <c r="X611" i="11"/>
  <c r="X610" i="11"/>
  <c r="X1698" i="11"/>
  <c r="X1688" i="11"/>
  <c r="X1676" i="11"/>
  <c r="X1675" i="11"/>
  <c r="X1672" i="11"/>
  <c r="X1671" i="11"/>
  <c r="X1663" i="11"/>
  <c r="X585" i="11"/>
  <c r="X583" i="11"/>
  <c r="X1662" i="11"/>
  <c r="X1656" i="11"/>
  <c r="X1624" i="11"/>
  <c r="X1623" i="11"/>
  <c r="X1606" i="11"/>
  <c r="X1604" i="11"/>
  <c r="X1600" i="11"/>
  <c r="X1584" i="11"/>
  <c r="X1580" i="11"/>
  <c r="X1578" i="11"/>
  <c r="X1554" i="11"/>
  <c r="X1545" i="11"/>
  <c r="X1541" i="11"/>
  <c r="X1538" i="11"/>
  <c r="X1537" i="11"/>
  <c r="X1524" i="11"/>
  <c r="X1516" i="11"/>
  <c r="X1480" i="11"/>
  <c r="X1457" i="11"/>
  <c r="X1446" i="11"/>
  <c r="X1445" i="11"/>
  <c r="X1444" i="11"/>
  <c r="X1428" i="11"/>
  <c r="X1426" i="11"/>
  <c r="X1410" i="11"/>
  <c r="X1406" i="11"/>
  <c r="X1403" i="11"/>
  <c r="X1386" i="11"/>
  <c r="X1373" i="11"/>
  <c r="X1367" i="11"/>
  <c r="X1358" i="11"/>
  <c r="X1331" i="11"/>
  <c r="X1327" i="11"/>
  <c r="X1326" i="11"/>
  <c r="X439" i="11"/>
  <c r="X1306" i="11"/>
  <c r="X1289" i="11"/>
  <c r="X1262" i="11"/>
  <c r="X1257" i="11"/>
  <c r="X1250" i="11"/>
  <c r="X1248" i="11"/>
  <c r="X1230" i="11"/>
  <c r="X1224" i="11"/>
  <c r="X318" i="11"/>
  <c r="X1203" i="11"/>
  <c r="X1202" i="11"/>
  <c r="X1187" i="11"/>
  <c r="X1129" i="11"/>
  <c r="X1125" i="11"/>
  <c r="X1118" i="11"/>
  <c r="X1113" i="11"/>
  <c r="X1112" i="11"/>
  <c r="X1100" i="11"/>
  <c r="X1092" i="11"/>
  <c r="X1090" i="11"/>
  <c r="X1089" i="11"/>
  <c r="X1088" i="11"/>
  <c r="X1086" i="11"/>
  <c r="X1058" i="11"/>
  <c r="X1057" i="11"/>
  <c r="X1052" i="11"/>
  <c r="X1051" i="11"/>
  <c r="X1049" i="11"/>
  <c r="X1045" i="11"/>
  <c r="X1030" i="11"/>
  <c r="X1021" i="11"/>
  <c r="X1018" i="11"/>
  <c r="X1016" i="11"/>
  <c r="X1003" i="11"/>
  <c r="X970" i="11"/>
  <c r="X954" i="11"/>
  <c r="X953" i="11"/>
  <c r="X258" i="11"/>
  <c r="X946" i="11"/>
  <c r="X943" i="11"/>
  <c r="X938" i="11"/>
  <c r="X935" i="11"/>
  <c r="X922" i="11"/>
  <c r="X892" i="11"/>
  <c r="X876" i="11"/>
  <c r="X877" i="11"/>
  <c r="X859" i="11"/>
  <c r="X864" i="11"/>
  <c r="X852" i="11"/>
  <c r="X849" i="11"/>
  <c r="X846" i="11"/>
  <c r="X845" i="11"/>
  <c r="X827" i="11"/>
  <c r="X810" i="11"/>
  <c r="X753" i="11"/>
  <c r="X752" i="11"/>
  <c r="X750" i="11"/>
  <c r="X749" i="11"/>
  <c r="X748" i="11"/>
  <c r="X745" i="11"/>
  <c r="X742" i="11"/>
  <c r="X735" i="11"/>
  <c r="X718" i="11"/>
  <c r="X693" i="11"/>
  <c r="X671" i="11"/>
  <c r="X666" i="11"/>
  <c r="X662" i="11"/>
  <c r="X651" i="11"/>
  <c r="X630" i="11"/>
  <c r="X625" i="11"/>
  <c r="X620" i="11"/>
  <c r="X1771" i="11"/>
  <c r="X1730" i="11"/>
  <c r="X1724" i="11"/>
  <c r="X1721" i="11"/>
  <c r="X1705" i="11"/>
  <c r="X1691" i="11"/>
  <c r="X602" i="11"/>
  <c r="X603" i="11"/>
  <c r="X604" i="11"/>
  <c r="X600" i="11"/>
  <c r="X560" i="11"/>
  <c r="X558" i="11"/>
  <c r="X550" i="11"/>
  <c r="X548" i="11"/>
  <c r="X544" i="11"/>
  <c r="X541" i="11"/>
  <c r="X535" i="11"/>
  <c r="X528" i="11"/>
  <c r="X522" i="11"/>
  <c r="X1608" i="11"/>
  <c r="X518" i="11"/>
  <c r="X1581" i="11"/>
  <c r="X510" i="11"/>
  <c r="X1579" i="11"/>
  <c r="X1552" i="11"/>
  <c r="X1544" i="11"/>
  <c r="X507" i="11"/>
  <c r="X1520" i="11"/>
  <c r="X1501" i="11"/>
  <c r="X1498" i="11"/>
  <c r="X1492" i="11"/>
  <c r="X1491" i="11"/>
  <c r="X1489" i="11"/>
  <c r="X1475" i="11"/>
  <c r="X1467" i="11"/>
  <c r="X1466" i="11"/>
  <c r="X494" i="11"/>
  <c r="X1459" i="11"/>
  <c r="X1455" i="11"/>
  <c r="X1454" i="11"/>
  <c r="X1453" i="11"/>
  <c r="X479" i="11"/>
  <c r="X477" i="11"/>
  <c r="X1400" i="11"/>
  <c r="X1396" i="11"/>
  <c r="X1372" i="11"/>
  <c r="X1362" i="11"/>
  <c r="X1361" i="11"/>
  <c r="X1357" i="11"/>
  <c r="X466" i="11"/>
  <c r="X1328" i="11"/>
  <c r="X445" i="11"/>
  <c r="X1321" i="11"/>
  <c r="X450" i="11"/>
  <c r="X1322" i="11"/>
  <c r="X435" i="11"/>
  <c r="X429" i="11"/>
  <c r="X427" i="11"/>
  <c r="X1305" i="11"/>
  <c r="X1301" i="11"/>
  <c r="X1286" i="11"/>
  <c r="X1284" i="11"/>
  <c r="X410" i="11"/>
  <c r="X408" i="11"/>
  <c r="X392" i="11"/>
  <c r="X383" i="11"/>
  <c r="X370" i="11"/>
  <c r="X343" i="11"/>
  <c r="X1226" i="11"/>
  <c r="X321" i="11"/>
  <c r="X310" i="11"/>
  <c r="X1192" i="11"/>
  <c r="X1176" i="11"/>
  <c r="X1143" i="11"/>
  <c r="X1138" i="11"/>
  <c r="X282" i="11"/>
  <c r="X280" i="11"/>
  <c r="X1029" i="11"/>
  <c r="X942" i="11"/>
  <c r="X939" i="11"/>
  <c r="X255" i="11"/>
  <c r="X917" i="11"/>
  <c r="X812" i="11"/>
  <c r="X795" i="11"/>
  <c r="X212" i="11"/>
  <c r="X787" i="11"/>
  <c r="X784" i="11"/>
  <c r="X783" i="11"/>
  <c r="X193" i="11"/>
  <c r="X188" i="11"/>
  <c r="X182" i="11"/>
  <c r="X723" i="11"/>
  <c r="X149" i="11"/>
  <c r="X124" i="11"/>
  <c r="X109" i="11"/>
  <c r="X103" i="11"/>
  <c r="X710" i="11"/>
  <c r="X95" i="11"/>
  <c r="X54" i="11"/>
  <c r="X650" i="11"/>
  <c r="X40" i="11"/>
  <c r="X645" i="11"/>
  <c r="X14" i="11"/>
  <c r="X19" i="11"/>
  <c r="X12" i="11"/>
  <c r="Y1727" i="11"/>
  <c r="Y1726" i="11"/>
  <c r="Y1709" i="11"/>
  <c r="Y1708" i="11"/>
  <c r="Y1707" i="11"/>
  <c r="Y1706" i="11"/>
  <c r="Y1701" i="11"/>
  <c r="Y1700" i="11"/>
  <c r="Y1696" i="11"/>
  <c r="Y605" i="11"/>
  <c r="Y1692" i="11"/>
  <c r="Y1683" i="11"/>
  <c r="Y1682" i="11"/>
  <c r="Y579" i="11"/>
  <c r="Y578" i="11"/>
  <c r="Y577" i="11"/>
  <c r="Y576" i="11"/>
  <c r="Y575" i="11"/>
  <c r="Y574" i="11"/>
  <c r="Y573" i="11"/>
  <c r="Y572" i="11"/>
  <c r="Y571" i="11"/>
  <c r="Y570" i="11"/>
  <c r="Y556" i="11"/>
  <c r="Y555" i="11"/>
  <c r="Y554" i="11"/>
  <c r="Y532" i="11"/>
  <c r="Y531" i="11"/>
  <c r="Y530" i="11"/>
  <c r="Y508" i="11"/>
  <c r="Y483" i="11"/>
  <c r="Y484" i="11"/>
  <c r="Y485" i="11"/>
  <c r="Y486" i="11"/>
  <c r="Y487" i="11"/>
  <c r="Y488" i="11"/>
  <c r="Y489" i="11"/>
  <c r="Y490" i="11"/>
  <c r="Y491" i="11"/>
  <c r="Y492" i="11"/>
  <c r="Y493" i="11"/>
  <c r="Y478" i="11"/>
  <c r="Y1285" i="11"/>
  <c r="Y417" i="11"/>
  <c r="Y416" i="11"/>
  <c r="Y390" i="11"/>
  <c r="Y385" i="11"/>
  <c r="Y381" i="11"/>
  <c r="Y378" i="11"/>
  <c r="Y374" i="11"/>
  <c r="Y366" i="11"/>
  <c r="Y357" i="11"/>
  <c r="Y356" i="11"/>
  <c r="Y355" i="11"/>
  <c r="Y354" i="11"/>
  <c r="Y353" i="11"/>
  <c r="Y351" i="11"/>
  <c r="Y350" i="11"/>
  <c r="Y349" i="11"/>
  <c r="Y340" i="11"/>
  <c r="Y339" i="11"/>
  <c r="Y338" i="11"/>
  <c r="Y337" i="11"/>
  <c r="Y335" i="11"/>
  <c r="Y334" i="11"/>
  <c r="Y332" i="11"/>
  <c r="Y331" i="11"/>
  <c r="Y329" i="11"/>
  <c r="Y328" i="11"/>
  <c r="Y327" i="11"/>
  <c r="Y326" i="11"/>
  <c r="Y325" i="11"/>
  <c r="Y324" i="11"/>
  <c r="Y322" i="11"/>
  <c r="Y319" i="11"/>
  <c r="Y316" i="11"/>
  <c r="Y315" i="11"/>
  <c r="Y313" i="11"/>
  <c r="Y262" i="11"/>
  <c r="Y259" i="11"/>
  <c r="Y252" i="11"/>
  <c r="Y251" i="11"/>
  <c r="Y250" i="11"/>
  <c r="Y249" i="11"/>
  <c r="Y248" i="11"/>
  <c r="Y247" i="11"/>
  <c r="Y246" i="11"/>
  <c r="Y245" i="11"/>
  <c r="Y912" i="11"/>
  <c r="Y244" i="11"/>
  <c r="Y243" i="11"/>
  <c r="Y242" i="11"/>
  <c r="Y241" i="11"/>
  <c r="Y240" i="11"/>
  <c r="Y239" i="11"/>
  <c r="Y238" i="11"/>
  <c r="Y237" i="11"/>
  <c r="Y228" i="11"/>
  <c r="Y227" i="11"/>
  <c r="Y226" i="11"/>
  <c r="Y225" i="11"/>
  <c r="Y224" i="11"/>
  <c r="Y223" i="11"/>
  <c r="Y222" i="11"/>
  <c r="Y221" i="11"/>
  <c r="Y821" i="11"/>
  <c r="Y219" i="11"/>
  <c r="Y216" i="11"/>
  <c r="Y186" i="11"/>
  <c r="Y185" i="11"/>
  <c r="Y739" i="11"/>
  <c r="Y738" i="11"/>
  <c r="Y163" i="11"/>
  <c r="Y162" i="11"/>
  <c r="Y161" i="11"/>
  <c r="Y160" i="11"/>
  <c r="Y159" i="11"/>
  <c r="Y158" i="11"/>
  <c r="Y157" i="11"/>
  <c r="Y156" i="11"/>
  <c r="Y155" i="11"/>
  <c r="Y154" i="11"/>
  <c r="Y153" i="11"/>
  <c r="Y142" i="11"/>
  <c r="Y141" i="11"/>
  <c r="Y140" i="11"/>
  <c r="Y139" i="11"/>
  <c r="Y138" i="11"/>
  <c r="Y137" i="11"/>
  <c r="Y136" i="11"/>
  <c r="Y135" i="11"/>
  <c r="Y134" i="11"/>
  <c r="Y133" i="11"/>
  <c r="Y132" i="11"/>
  <c r="Y131" i="11"/>
  <c r="Y130" i="11"/>
  <c r="Y129" i="11"/>
  <c r="Y128" i="11"/>
  <c r="Y127" i="11"/>
  <c r="Y116" i="11"/>
  <c r="Y107" i="11"/>
  <c r="Y98" i="11"/>
  <c r="Y96" i="11"/>
  <c r="Y83" i="11"/>
  <c r="Y81" i="11"/>
  <c r="Y617" i="11"/>
  <c r="Y615" i="11"/>
  <c r="Y616" i="11"/>
  <c r="Y1777" i="11"/>
  <c r="Y1763" i="11"/>
  <c r="Y1762" i="11"/>
  <c r="Y1755" i="11"/>
  <c r="Y1754" i="11"/>
  <c r="Y1752" i="11"/>
  <c r="Y1751" i="11"/>
  <c r="Y1748" i="11"/>
  <c r="Y1740" i="11"/>
  <c r="Y1738" i="11"/>
  <c r="Y1731" i="11"/>
  <c r="Y611" i="11"/>
  <c r="Y610" i="11"/>
  <c r="Y1717" i="11"/>
  <c r="Y1712" i="11"/>
  <c r="Y1698" i="11"/>
  <c r="Y1695" i="11"/>
  <c r="Y1688" i="11"/>
  <c r="Y1687" i="11"/>
  <c r="Y1686" i="11"/>
  <c r="Y1684" i="11"/>
  <c r="Y1677" i="11"/>
  <c r="Y1676" i="11"/>
  <c r="Y1675" i="11"/>
  <c r="Y1674" i="11"/>
  <c r="Y1673" i="11"/>
  <c r="Y1672" i="11"/>
  <c r="Y1671" i="11"/>
  <c r="Y1670" i="11"/>
  <c r="Y1669" i="11"/>
  <c r="Y1668" i="11"/>
  <c r="Y1667" i="11"/>
  <c r="Y1666" i="11"/>
  <c r="Y1665" i="11"/>
  <c r="Y589" i="11"/>
  <c r="Y588" i="11"/>
  <c r="Y1664" i="11"/>
  <c r="Y587" i="11"/>
  <c r="Y1663" i="11"/>
  <c r="Y586" i="11"/>
  <c r="Y585" i="11"/>
  <c r="Y584" i="11"/>
  <c r="Y583" i="11"/>
  <c r="Y1662" i="11"/>
  <c r="Y1659" i="11"/>
  <c r="Y1658" i="11"/>
  <c r="Y1657" i="11"/>
  <c r="Y1656" i="11"/>
  <c r="Y1655" i="11"/>
  <c r="Y1654" i="11"/>
  <c r="Y1653" i="11"/>
  <c r="Y1652" i="11"/>
  <c r="Y551" i="11"/>
  <c r="Y539" i="11"/>
  <c r="Y538" i="11"/>
  <c r="Y537" i="11"/>
  <c r="Y1630" i="11"/>
  <c r="Y1625" i="11"/>
  <c r="Y1624" i="11"/>
  <c r="Y1623" i="11"/>
  <c r="Y1622" i="11"/>
  <c r="Y1621" i="11"/>
  <c r="Y521" i="11"/>
  <c r="Y1620" i="11"/>
  <c r="Y1618" i="11"/>
  <c r="Y1614" i="11"/>
  <c r="Y1613" i="11"/>
  <c r="Y1612" i="11"/>
  <c r="Y1610" i="11"/>
  <c r="Y1607" i="11"/>
  <c r="Y1606" i="11"/>
  <c r="Y1605" i="11"/>
  <c r="Y1604" i="11"/>
  <c r="Y519" i="11"/>
  <c r="Y1603" i="11"/>
  <c r="Y1601" i="11"/>
  <c r="Y1600" i="11"/>
  <c r="Y1599" i="11"/>
  <c r="Y1598" i="11"/>
  <c r="Y1596" i="11"/>
  <c r="Y1595" i="11"/>
  <c r="Y1593" i="11"/>
  <c r="Y1592" i="11"/>
  <c r="Y1591" i="11"/>
  <c r="Y1589" i="11"/>
  <c r="Y1586" i="11"/>
  <c r="Y1585" i="11"/>
  <c r="Y1584" i="11"/>
  <c r="Y1583" i="11"/>
  <c r="Y1582" i="11"/>
  <c r="Y1580" i="11"/>
  <c r="Y1578" i="11"/>
  <c r="Y1575" i="11"/>
  <c r="Y1573" i="11"/>
  <c r="Y1572" i="11"/>
  <c r="Y1570" i="11"/>
  <c r="Y1569" i="11"/>
  <c r="Y1566" i="11"/>
  <c r="Y1563" i="11"/>
  <c r="Y1562" i="11"/>
  <c r="Y1559" i="11"/>
  <c r="Y1557" i="11"/>
  <c r="Y1554" i="11"/>
  <c r="Y1553" i="11"/>
  <c r="Y1548" i="11"/>
  <c r="Y1547" i="11"/>
  <c r="Y1545" i="11"/>
  <c r="Y1542" i="11"/>
  <c r="Y1541" i="11"/>
  <c r="Y1540" i="11"/>
  <c r="Y1539" i="11"/>
  <c r="Y1538" i="11"/>
  <c r="Y1537" i="11"/>
  <c r="Y1536" i="11"/>
  <c r="Y1535" i="11"/>
  <c r="Y1532" i="11"/>
  <c r="Y1531" i="11"/>
  <c r="Y1526" i="11"/>
  <c r="Y1525" i="11"/>
  <c r="Y1524" i="11"/>
  <c r="Y1522" i="11"/>
  <c r="Y1517" i="11"/>
  <c r="Y1516" i="11"/>
  <c r="Y1515" i="11"/>
  <c r="Y1513" i="11"/>
  <c r="Y1512" i="11"/>
  <c r="Y1509" i="11"/>
  <c r="Y1508" i="11"/>
  <c r="Y1506" i="11"/>
  <c r="Y1504" i="11"/>
  <c r="Y1495" i="11"/>
  <c r="Y1485" i="11"/>
  <c r="Y1482" i="11"/>
  <c r="Y1481" i="11"/>
  <c r="Y1480" i="11"/>
  <c r="Y1479" i="11"/>
  <c r="Y1465" i="11"/>
  <c r="Y1464" i="11"/>
  <c r="Y1461" i="11"/>
  <c r="Y1460" i="11"/>
  <c r="Y1457" i="11"/>
  <c r="Y1452" i="11"/>
  <c r="Y1451" i="11"/>
  <c r="Y1446" i="11"/>
  <c r="Y1445" i="11"/>
  <c r="Y1444" i="11"/>
  <c r="Y1442" i="11"/>
  <c r="Y1440" i="11"/>
  <c r="Y1439" i="11"/>
  <c r="Y1437" i="11"/>
  <c r="Y1434" i="11"/>
  <c r="Y1432" i="11"/>
  <c r="Y1430" i="11"/>
  <c r="Y1429" i="11"/>
  <c r="Y1428" i="11"/>
  <c r="Y1426" i="11"/>
  <c r="Y1425" i="11"/>
  <c r="Y1422" i="11"/>
  <c r="Y1420" i="11"/>
  <c r="Y1419" i="11"/>
  <c r="Y1418" i="11"/>
  <c r="Y1417" i="11"/>
  <c r="Y1416" i="11"/>
  <c r="Y1415" i="11"/>
  <c r="Y1413" i="11"/>
  <c r="Y1412" i="11"/>
  <c r="Y1410" i="11"/>
  <c r="Y1409" i="11"/>
  <c r="Y1408" i="11"/>
  <c r="Y1407" i="11"/>
  <c r="Y1406" i="11"/>
  <c r="Y1404" i="11"/>
  <c r="Y1403" i="11"/>
  <c r="Y1401" i="11"/>
  <c r="Y1399" i="11"/>
  <c r="Y1395" i="11"/>
  <c r="Y1394" i="11"/>
  <c r="Y1390" i="11"/>
  <c r="Y1386" i="11"/>
  <c r="Y1384" i="11"/>
  <c r="Y1383" i="11"/>
  <c r="Y1378" i="11"/>
  <c r="Y1373" i="11"/>
  <c r="Y1367" i="11"/>
  <c r="Y1364" i="11"/>
  <c r="Y1359" i="11"/>
  <c r="Y1358" i="11"/>
  <c r="Y1350" i="11"/>
  <c r="Y1348" i="11"/>
  <c r="Y1347" i="11"/>
  <c r="Y1346" i="11"/>
  <c r="Y1345" i="11"/>
  <c r="Y1344" i="11"/>
  <c r="Y1343" i="11"/>
  <c r="Y1342" i="11"/>
  <c r="Y1341" i="11"/>
  <c r="Y1340" i="11"/>
  <c r="Y1339" i="11"/>
  <c r="Y1338" i="11"/>
  <c r="Y1337" i="11"/>
  <c r="Y1335" i="11"/>
  <c r="Y1334" i="11"/>
  <c r="Y459" i="11"/>
  <c r="Y1332" i="11"/>
  <c r="Y1331" i="11"/>
  <c r="Y457" i="11"/>
  <c r="Y1329" i="11"/>
  <c r="Y1327" i="11"/>
  <c r="Y1326" i="11"/>
  <c r="Y1325" i="11"/>
  <c r="Y1323" i="11"/>
  <c r="Y1318" i="11"/>
  <c r="Y1316" i="11"/>
  <c r="Y1315" i="11"/>
  <c r="Y1313" i="11"/>
  <c r="Y439" i="11"/>
  <c r="Y1308" i="11"/>
  <c r="Y432" i="11"/>
  <c r="Y433" i="11"/>
  <c r="Y1306" i="11"/>
  <c r="Y425" i="11"/>
  <c r="Y1304" i="11"/>
  <c r="Y1302" i="11"/>
  <c r="Y1300" i="11"/>
  <c r="Y1299" i="11"/>
  <c r="Y1298" i="11"/>
  <c r="Y1297" i="11"/>
  <c r="Y1294" i="11"/>
  <c r="Y1293" i="11"/>
  <c r="Y1292" i="11"/>
  <c r="Y1291" i="11"/>
  <c r="Y1289" i="11"/>
  <c r="Y1288" i="11"/>
  <c r="Y424" i="11"/>
  <c r="Y1281" i="11"/>
  <c r="Y1280" i="11"/>
  <c r="Y1278" i="11"/>
  <c r="Y1267" i="11"/>
  <c r="Y1265" i="11"/>
  <c r="Y1262" i="11"/>
  <c r="Y1261" i="11"/>
  <c r="Y1259" i="11"/>
  <c r="Y1258" i="11"/>
  <c r="Y1257" i="11"/>
  <c r="Y1256" i="11"/>
  <c r="Y1255" i="11"/>
  <c r="Y1254" i="11"/>
  <c r="Y1253" i="11"/>
  <c r="Y1252" i="11"/>
  <c r="Y1251" i="11"/>
  <c r="Y1250" i="11"/>
  <c r="Y1248" i="11"/>
  <c r="Y362" i="11"/>
  <c r="Y1246" i="11"/>
  <c r="Y1245" i="11"/>
  <c r="Y1243" i="11"/>
  <c r="Y1242" i="11"/>
  <c r="Y1241" i="11"/>
  <c r="Y1240" i="11"/>
  <c r="Y1239" i="11"/>
  <c r="Y1238" i="11"/>
  <c r="Y1234" i="11"/>
  <c r="Y1230" i="11"/>
  <c r="Y1228" i="11"/>
  <c r="Y1224" i="11"/>
  <c r="Y1223" i="11"/>
  <c r="Y1222" i="11"/>
  <c r="Y1212" i="11"/>
  <c r="Y320" i="11"/>
  <c r="Y318" i="11"/>
  <c r="Y317" i="11"/>
  <c r="Y1205" i="11"/>
  <c r="Y1204" i="11"/>
  <c r="Y1203" i="11"/>
  <c r="Y1202" i="11"/>
  <c r="Y1200" i="11"/>
  <c r="Y1199" i="11"/>
  <c r="Y1198" i="11"/>
  <c r="Y314" i="11"/>
  <c r="Y311" i="11"/>
  <c r="Y1195" i="11"/>
  <c r="Y1193" i="11"/>
  <c r="Y1187" i="11"/>
  <c r="Y1186" i="11"/>
  <c r="Y300" i="11"/>
  <c r="Y1177" i="11"/>
  <c r="Y1169" i="11"/>
  <c r="Y1167" i="11"/>
  <c r="Y1160" i="11"/>
  <c r="Y1156" i="11"/>
  <c r="Y1153" i="11"/>
  <c r="Y1152" i="11"/>
  <c r="Y1151" i="11"/>
  <c r="Y1148" i="11"/>
  <c r="Y1146" i="11"/>
  <c r="Y1145" i="11"/>
  <c r="Y1144" i="11"/>
  <c r="Y1140" i="11"/>
  <c r="Y1137" i="11"/>
  <c r="Y1131" i="11"/>
  <c r="Y1130" i="11"/>
  <c r="Y1129" i="11"/>
  <c r="Y1128" i="11"/>
  <c r="Y1126" i="11"/>
  <c r="Y1125" i="11"/>
  <c r="Y1124" i="11"/>
  <c r="Y1123" i="11"/>
  <c r="Y1122" i="11"/>
  <c r="Y1121" i="11"/>
  <c r="Y1120" i="11"/>
  <c r="Y1119" i="11"/>
  <c r="Y1118" i="11"/>
  <c r="Y1115" i="11"/>
  <c r="Y1114" i="11"/>
  <c r="Y1113" i="11"/>
  <c r="Y1112" i="11"/>
  <c r="Y1111" i="11"/>
  <c r="Y1110" i="11"/>
  <c r="Y1108" i="11"/>
  <c r="Y1107" i="11"/>
  <c r="Y1106" i="11"/>
  <c r="Y1105" i="11"/>
  <c r="Y1104" i="11"/>
  <c r="Y1103" i="11"/>
  <c r="Y1102" i="11"/>
  <c r="Y1101" i="11"/>
  <c r="Y1100" i="11"/>
  <c r="Y1099" i="11"/>
  <c r="Y1098" i="11"/>
  <c r="Y1097" i="11"/>
  <c r="Y1096" i="11"/>
  <c r="Y1095" i="11"/>
  <c r="Y1093" i="11"/>
  <c r="Y1092" i="11"/>
  <c r="Y1091" i="11"/>
  <c r="Y1090" i="11"/>
  <c r="Y1089" i="11"/>
  <c r="Y1088" i="11"/>
  <c r="Y1086" i="11"/>
  <c r="Y1062" i="11"/>
  <c r="Y1063" i="11"/>
  <c r="Y1064" i="11"/>
  <c r="Y1065" i="11"/>
  <c r="Y1066" i="11"/>
  <c r="Y1067" i="11"/>
  <c r="Y1068" i="11"/>
  <c r="Y1069" i="11"/>
  <c r="Y1070" i="11"/>
  <c r="Y1071" i="11"/>
  <c r="Y1072" i="11"/>
  <c r="Y1073" i="11"/>
  <c r="Y1074" i="11"/>
  <c r="Y1075" i="11"/>
  <c r="Y1076" i="11"/>
  <c r="Y1077" i="11"/>
  <c r="Y1078" i="11"/>
  <c r="Y1079" i="11"/>
  <c r="Y1080" i="11"/>
  <c r="Y1081" i="11"/>
  <c r="Y1082" i="11"/>
  <c r="Y1083" i="11"/>
  <c r="Y1084" i="11"/>
  <c r="Y1061" i="11"/>
  <c r="Y1059" i="11"/>
  <c r="Y1058" i="11"/>
  <c r="Y1057" i="11"/>
  <c r="Y1056" i="11"/>
  <c r="Y1055" i="11"/>
  <c r="Y1054" i="11"/>
  <c r="Y1053" i="11"/>
  <c r="Y1052" i="11"/>
  <c r="Y1051" i="11"/>
  <c r="Y1050" i="11"/>
  <c r="Y1047" i="11"/>
  <c r="Y1048" i="11"/>
  <c r="Y1049" i="11"/>
  <c r="Y1042" i="11"/>
  <c r="Y1043" i="11"/>
  <c r="Y1044" i="11"/>
  <c r="Y1045" i="11"/>
  <c r="Y1046" i="11"/>
  <c r="Y1040" i="11"/>
  <c r="Y1039" i="11"/>
  <c r="Y1038" i="11"/>
  <c r="Y1037" i="11"/>
  <c r="Y1036" i="11"/>
  <c r="Y1034" i="11"/>
  <c r="Y1033" i="11"/>
  <c r="Y1032" i="11"/>
  <c r="Y1031" i="11"/>
  <c r="Y1030" i="11"/>
  <c r="Y1028" i="11"/>
  <c r="Y1027" i="11"/>
  <c r="Y1025" i="11"/>
  <c r="Y1024" i="11"/>
  <c r="Y1022" i="11"/>
  <c r="Y1021" i="11"/>
  <c r="Y1020" i="11"/>
  <c r="Y1019" i="11"/>
  <c r="Y1018" i="11"/>
  <c r="Y1017" i="11"/>
  <c r="Y1016" i="11"/>
  <c r="Y1014" i="11"/>
  <c r="Y1012" i="11"/>
  <c r="Y1011" i="11"/>
  <c r="Y1009" i="11"/>
  <c r="Y1008" i="11"/>
  <c r="Y1007" i="11"/>
  <c r="Y1006" i="11"/>
  <c r="Y1005" i="11"/>
  <c r="Y1004" i="11"/>
  <c r="Y1003" i="11"/>
  <c r="Y1002" i="11"/>
  <c r="Y1001" i="11"/>
  <c r="Y1000" i="11"/>
  <c r="Y999" i="11"/>
  <c r="Y998" i="11"/>
  <c r="Y997" i="11"/>
  <c r="Y996" i="11"/>
  <c r="Y995" i="11"/>
  <c r="Y994" i="11"/>
  <c r="Y993" i="11"/>
  <c r="Y992" i="11"/>
  <c r="Y991" i="11"/>
  <c r="Y990" i="11"/>
  <c r="Y989" i="11"/>
  <c r="Y988" i="11"/>
  <c r="Y987" i="11"/>
  <c r="Y986" i="11"/>
  <c r="Y985" i="11"/>
  <c r="Y984" i="11"/>
  <c r="Y983" i="11"/>
  <c r="Y260" i="11"/>
  <c r="Y982" i="11"/>
  <c r="Y981" i="11"/>
  <c r="Y980" i="11"/>
  <c r="Y977" i="11"/>
  <c r="Y978" i="11"/>
  <c r="Y975" i="11"/>
  <c r="Y974" i="11"/>
  <c r="Y973" i="11"/>
  <c r="Y972" i="11"/>
  <c r="Y971" i="11"/>
  <c r="Y970" i="11"/>
  <c r="Y968" i="11"/>
  <c r="Y966" i="11"/>
  <c r="Y965" i="11"/>
  <c r="Y964" i="11"/>
  <c r="Y963" i="11"/>
  <c r="Y961" i="11"/>
  <c r="Y960" i="11"/>
  <c r="Y959" i="11"/>
  <c r="Y957" i="11"/>
  <c r="Y955" i="11"/>
  <c r="Y954" i="11"/>
  <c r="Y953" i="11"/>
  <c r="Y952" i="11"/>
  <c r="Y951" i="11"/>
  <c r="Y950" i="11"/>
  <c r="Y258" i="11"/>
  <c r="Y949" i="11"/>
  <c r="Y948" i="11"/>
  <c r="Y947" i="11"/>
  <c r="Y946" i="11"/>
  <c r="Y945" i="11"/>
  <c r="Y944" i="11"/>
  <c r="Y943" i="11"/>
  <c r="Y941" i="11"/>
  <c r="Y940" i="11"/>
  <c r="Y937" i="11"/>
  <c r="Y938" i="11"/>
  <c r="Y935" i="11"/>
  <c r="Y936" i="11"/>
  <c r="Y256" i="11"/>
  <c r="Y934" i="11"/>
  <c r="Y929" i="11"/>
  <c r="Y930" i="11"/>
  <c r="Y931" i="11"/>
  <c r="Y932" i="11"/>
  <c r="Y933" i="11"/>
  <c r="Y928" i="11"/>
  <c r="Y927" i="11"/>
  <c r="Y926" i="11"/>
  <c r="Y925" i="11"/>
  <c r="Y924" i="11"/>
  <c r="Y923" i="11"/>
  <c r="Y922" i="11"/>
  <c r="Y921" i="11"/>
  <c r="Y920" i="11"/>
  <c r="Y919" i="11"/>
  <c r="Y918" i="11"/>
  <c r="Y911" i="11"/>
  <c r="Y909" i="11"/>
  <c r="Y908" i="11"/>
  <c r="Y907" i="11"/>
  <c r="Y906" i="11"/>
  <c r="Y905" i="11"/>
  <c r="Y904" i="11"/>
  <c r="Y903" i="11"/>
  <c r="Y902" i="11"/>
  <c r="Y901" i="11"/>
  <c r="Y900" i="11"/>
  <c r="Y891" i="11"/>
  <c r="Y892" i="11"/>
  <c r="Y893" i="11"/>
  <c r="Y894" i="11"/>
  <c r="Y895" i="11"/>
  <c r="Y896" i="11"/>
  <c r="Y897" i="11"/>
  <c r="Y898" i="11"/>
  <c r="Y899" i="11"/>
  <c r="Y890" i="11"/>
  <c r="Y889" i="11"/>
  <c r="Y888" i="11"/>
  <c r="Y887" i="11"/>
  <c r="Y886" i="11"/>
  <c r="Y885" i="11"/>
  <c r="Y878" i="11"/>
  <c r="Y879" i="11"/>
  <c r="Y880" i="11"/>
  <c r="Y881" i="11"/>
  <c r="Y236" i="11"/>
  <c r="Y882" i="11"/>
  <c r="Y883" i="11"/>
  <c r="Y884" i="11"/>
  <c r="Y874" i="11"/>
  <c r="Y875" i="11"/>
  <c r="Y876" i="11"/>
  <c r="Y877" i="11"/>
  <c r="Y873" i="11"/>
  <c r="Y855" i="11"/>
  <c r="Y856" i="11"/>
  <c r="Y857" i="11"/>
  <c r="Y858" i="11"/>
  <c r="Y859" i="11"/>
  <c r="Y860" i="11"/>
  <c r="Y861" i="11"/>
  <c r="Y862" i="11"/>
  <c r="Y863" i="11"/>
  <c r="Y864" i="11"/>
  <c r="Y865" i="11"/>
  <c r="Y866" i="11"/>
  <c r="Y867" i="11"/>
  <c r="Y868" i="11"/>
  <c r="Y869" i="11"/>
  <c r="Y870" i="11"/>
  <c r="Y871" i="11"/>
  <c r="Y872" i="11"/>
  <c r="Y854" i="11"/>
  <c r="Y853" i="11"/>
  <c r="Y852" i="11"/>
  <c r="Y850" i="11"/>
  <c r="Y849" i="11"/>
  <c r="Y846" i="11"/>
  <c r="Y845" i="11"/>
  <c r="Y844" i="11"/>
  <c r="Y841" i="11"/>
  <c r="Y840" i="11"/>
  <c r="Y835" i="11"/>
  <c r="Y834" i="11"/>
  <c r="Y833" i="11"/>
  <c r="Y832" i="11"/>
  <c r="Y830" i="11"/>
  <c r="Y828" i="11"/>
  <c r="Y827" i="11"/>
  <c r="Y824" i="11"/>
  <c r="Y820" i="11"/>
  <c r="Y818" i="11"/>
  <c r="Y815" i="11"/>
  <c r="Y813" i="11"/>
  <c r="Y811" i="11"/>
  <c r="Y810" i="11"/>
  <c r="Y809" i="11"/>
  <c r="Y808" i="11"/>
  <c r="Y807" i="11"/>
  <c r="Y806" i="11"/>
  <c r="Y805" i="11"/>
  <c r="Y799" i="11"/>
  <c r="Y794" i="11"/>
  <c r="Y769" i="11"/>
  <c r="Y766" i="11"/>
  <c r="Y765" i="11"/>
  <c r="Y764" i="11"/>
  <c r="Y761" i="11"/>
  <c r="Y759" i="11"/>
  <c r="Y758" i="11"/>
  <c r="Y755" i="11"/>
  <c r="Y754" i="11"/>
  <c r="Y753" i="11"/>
  <c r="Y752" i="11"/>
  <c r="Y751" i="11"/>
  <c r="Y750" i="11"/>
  <c r="Y749" i="11"/>
  <c r="Y748" i="11"/>
  <c r="Y747" i="11"/>
  <c r="Y746" i="11"/>
  <c r="Y745" i="11"/>
  <c r="Y744" i="11"/>
  <c r="Y743" i="11"/>
  <c r="Y742" i="11"/>
  <c r="Y741" i="11"/>
  <c r="Y740" i="11"/>
  <c r="Y737" i="11"/>
  <c r="Y735" i="11"/>
  <c r="Y734" i="11"/>
  <c r="Y733" i="11"/>
  <c r="Y732" i="11"/>
  <c r="Y731" i="11"/>
  <c r="Y728" i="11"/>
  <c r="Y727" i="11"/>
  <c r="Y726" i="11"/>
  <c r="Y725" i="11"/>
  <c r="Y724" i="11"/>
  <c r="Y721" i="11"/>
  <c r="Y720" i="11"/>
  <c r="Y719" i="11"/>
  <c r="Y718" i="11"/>
  <c r="Y717" i="11"/>
  <c r="Y715" i="11"/>
  <c r="Y714" i="11"/>
  <c r="Y713" i="11"/>
  <c r="Y711" i="11"/>
  <c r="Y709" i="11"/>
  <c r="Y708" i="11"/>
  <c r="Y707" i="11"/>
  <c r="Y706" i="11"/>
  <c r="Y705" i="11"/>
  <c r="Y704" i="11"/>
  <c r="Y703" i="11"/>
  <c r="Y702" i="11"/>
  <c r="Y701" i="11"/>
  <c r="Y700" i="11"/>
  <c r="Y699" i="11"/>
  <c r="Y697" i="11"/>
  <c r="Y694" i="11"/>
  <c r="Y693" i="11"/>
  <c r="Y685" i="11"/>
  <c r="Y686" i="11"/>
  <c r="Y687" i="11"/>
  <c r="Y688" i="11"/>
  <c r="Y689" i="11"/>
  <c r="Y690" i="11"/>
  <c r="Y679" i="11"/>
  <c r="Y677" i="11"/>
  <c r="Y676" i="11"/>
  <c r="Y672" i="11"/>
  <c r="Y671" i="11"/>
  <c r="Y667" i="11"/>
  <c r="Y666" i="11"/>
  <c r="Y662" i="11"/>
  <c r="Y660" i="11"/>
  <c r="Y658" i="11"/>
  <c r="Y654" i="11"/>
  <c r="Y651" i="11"/>
  <c r="Y644" i="11"/>
  <c r="Y642" i="11"/>
  <c r="Y639" i="11"/>
  <c r="Y637" i="11"/>
  <c r="Y630" i="11"/>
  <c r="Y628" i="11"/>
  <c r="Y627" i="11"/>
  <c r="Y626" i="11"/>
  <c r="Y625" i="11"/>
  <c r="Y624" i="11"/>
  <c r="Y623" i="11"/>
  <c r="Y622" i="11"/>
  <c r="Y621" i="11"/>
  <c r="Y620" i="11"/>
  <c r="Y619" i="11"/>
  <c r="Y618" i="11"/>
  <c r="Y1779" i="11"/>
  <c r="Y1778" i="11"/>
  <c r="Y614" i="11"/>
  <c r="Y1776" i="11"/>
  <c r="Y1775" i="11"/>
  <c r="Y1774" i="11"/>
  <c r="Y1773" i="11"/>
  <c r="Y1772" i="11"/>
  <c r="Y1771" i="11"/>
  <c r="Y1770" i="11"/>
  <c r="Y1769" i="11"/>
  <c r="Y1768" i="11"/>
  <c r="Y1767" i="11"/>
  <c r="Y1766" i="11"/>
  <c r="Y1765" i="11"/>
  <c r="Y1764" i="11"/>
  <c r="Y1761" i="11"/>
  <c r="Y1760" i="11"/>
  <c r="Y1759" i="11"/>
  <c r="Y1758" i="11"/>
  <c r="Y1757" i="11"/>
  <c r="Y1756" i="11"/>
  <c r="Y1753" i="11"/>
  <c r="Y1750" i="11"/>
  <c r="Y1749" i="11"/>
  <c r="Y1747" i="11"/>
  <c r="Y1746" i="11"/>
  <c r="Y613" i="11"/>
  <c r="Y612" i="11"/>
  <c r="Y1745" i="11"/>
  <c r="Y1744" i="11"/>
  <c r="Y1743" i="11"/>
  <c r="Y1742" i="11"/>
  <c r="Y1741" i="11"/>
  <c r="Y1739" i="11"/>
  <c r="Y1737" i="11"/>
  <c r="Y1736" i="11"/>
  <c r="Y1735" i="11"/>
  <c r="Y1734" i="11"/>
  <c r="Y1733" i="11"/>
  <c r="Y1732" i="11"/>
  <c r="Y1730" i="11"/>
  <c r="Y1729" i="11"/>
  <c r="Y1728" i="11"/>
  <c r="Y1725" i="11"/>
  <c r="Y1724" i="11"/>
  <c r="Y1718" i="11"/>
  <c r="Y1719" i="11"/>
  <c r="Y1720" i="11"/>
  <c r="Y1721" i="11"/>
  <c r="Y1722" i="11"/>
  <c r="Y1723" i="11"/>
  <c r="Y1716" i="11"/>
  <c r="Y1715" i="11"/>
  <c r="Y609" i="11"/>
  <c r="Y1714" i="11"/>
  <c r="Y1713" i="11"/>
  <c r="Y1711" i="11"/>
  <c r="Y1710" i="11"/>
  <c r="Y608" i="11"/>
  <c r="Y607" i="11"/>
  <c r="Y1705" i="11"/>
  <c r="Y1704" i="11"/>
  <c r="Y1703" i="11"/>
  <c r="Y1702" i="11"/>
  <c r="Y1699" i="11"/>
  <c r="Y1697" i="11"/>
  <c r="Y606" i="11"/>
  <c r="Y1694" i="11"/>
  <c r="Y1693" i="11"/>
  <c r="Y1689" i="11"/>
  <c r="Y1690" i="11"/>
  <c r="Y1691" i="11"/>
  <c r="Y601" i="11"/>
  <c r="Y602" i="11"/>
  <c r="Y603" i="11"/>
  <c r="Y604" i="11"/>
  <c r="Y600" i="11"/>
  <c r="Y599" i="11"/>
  <c r="Y1685" i="11"/>
  <c r="Y598" i="11"/>
  <c r="Y597" i="11"/>
  <c r="Y596" i="11"/>
  <c r="Y595" i="11"/>
  <c r="Y594" i="11"/>
  <c r="Y593" i="11"/>
  <c r="Y592" i="11"/>
  <c r="Y591" i="11"/>
  <c r="Y1681" i="11"/>
  <c r="Y1680" i="11"/>
  <c r="Y1679" i="11"/>
  <c r="Y590" i="11"/>
  <c r="Y1678" i="11"/>
  <c r="Y1661" i="11"/>
  <c r="Y582" i="11"/>
  <c r="Y581" i="11"/>
  <c r="Y580" i="11"/>
  <c r="Y1660" i="11"/>
  <c r="Y569" i="11"/>
  <c r="Y568" i="11"/>
  <c r="Y567" i="11"/>
  <c r="Y566" i="11"/>
  <c r="Y565" i="11"/>
  <c r="Y564" i="11"/>
  <c r="Y563" i="11"/>
  <c r="Y562" i="11"/>
  <c r="Y561" i="11"/>
  <c r="Y560" i="11"/>
  <c r="Y559" i="11"/>
  <c r="Y558" i="11"/>
  <c r="Y557" i="11"/>
  <c r="Y1651" i="11"/>
  <c r="Y553" i="11"/>
  <c r="Y552" i="11"/>
  <c r="Y550" i="11"/>
  <c r="Y549" i="11"/>
  <c r="Y548" i="11"/>
  <c r="Y1650" i="11"/>
  <c r="Y547" i="11"/>
  <c r="Y546" i="11"/>
  <c r="Y545" i="11"/>
  <c r="Y544" i="11"/>
  <c r="Y1649" i="11"/>
  <c r="Y543" i="11"/>
  <c r="Y542" i="11"/>
  <c r="Y541" i="11"/>
  <c r="Y1648" i="11"/>
  <c r="Y540" i="11"/>
  <c r="Y1647" i="11"/>
  <c r="Y1646" i="11"/>
  <c r="Y1645" i="11"/>
  <c r="Y1644" i="11"/>
  <c r="Y1643" i="11"/>
  <c r="Y1642" i="11"/>
  <c r="Y1641" i="11"/>
  <c r="Y1640" i="11"/>
  <c r="Y1639" i="11"/>
  <c r="Y536" i="11"/>
  <c r="Y1638" i="11"/>
  <c r="Y535" i="11"/>
  <c r="Y534" i="11"/>
  <c r="Y533" i="11"/>
  <c r="Y529" i="11"/>
  <c r="Y528" i="11"/>
  <c r="Y1637" i="11"/>
  <c r="Y1636" i="11"/>
  <c r="Y527" i="11"/>
  <c r="Y1635" i="11"/>
  <c r="Y1634" i="11"/>
  <c r="Y1633" i="11"/>
  <c r="Y526" i="11"/>
  <c r="Y525" i="11"/>
  <c r="Y524" i="11"/>
  <c r="Y523" i="11"/>
  <c r="Y1632" i="11"/>
  <c r="Y1631" i="11"/>
  <c r="Y1629" i="11"/>
  <c r="Y522" i="11"/>
  <c r="Y1628" i="11"/>
  <c r="Y1627" i="11"/>
  <c r="Y1626" i="11"/>
  <c r="Y1619" i="11"/>
  <c r="Y1617" i="11"/>
  <c r="Y520" i="11"/>
  <c r="Y1616" i="11"/>
  <c r="Y1615" i="11"/>
  <c r="Y1611" i="11"/>
  <c r="Y1609" i="11"/>
  <c r="Y1608" i="11"/>
  <c r="Y1602" i="11"/>
  <c r="Y518" i="11"/>
  <c r="Y1597" i="11"/>
  <c r="Y517" i="11"/>
  <c r="Y1594" i="11"/>
  <c r="Y516" i="11"/>
  <c r="Y1590" i="11"/>
  <c r="Y515" i="11"/>
  <c r="Y1588" i="11"/>
  <c r="Y1587" i="11"/>
  <c r="Y514" i="11"/>
  <c r="Y513" i="11"/>
  <c r="Y1581" i="11"/>
  <c r="Y512" i="11"/>
  <c r="Y511" i="11"/>
  <c r="Y510" i="11"/>
  <c r="Y1579" i="11"/>
  <c r="Y509" i="11"/>
  <c r="Y1577" i="11"/>
  <c r="Y1576" i="11"/>
  <c r="Y1574" i="11"/>
  <c r="Y1571" i="11"/>
  <c r="Y1568" i="11"/>
  <c r="Y1567" i="11"/>
  <c r="Y1565" i="11"/>
  <c r="Y1564" i="11"/>
  <c r="Y1561" i="11"/>
  <c r="Y1560" i="11"/>
  <c r="Y1558" i="11"/>
  <c r="Y1556" i="11"/>
  <c r="Y1555" i="11"/>
  <c r="Y1552" i="11"/>
  <c r="Y1551" i="11"/>
  <c r="Y1550" i="11"/>
  <c r="Y1549" i="11"/>
  <c r="Y1546" i="11"/>
  <c r="Y1544" i="11"/>
  <c r="Y1543" i="11"/>
  <c r="Y507" i="11"/>
  <c r="Y1534" i="11"/>
  <c r="Y1533" i="11"/>
  <c r="Y1530" i="11"/>
  <c r="Y1529" i="11"/>
  <c r="Y506" i="11"/>
  <c r="Y1528" i="11"/>
  <c r="Y1527" i="11"/>
  <c r="Y1523" i="11"/>
  <c r="Y1521" i="11"/>
  <c r="Y1520" i="11"/>
  <c r="Y505" i="11"/>
  <c r="Y1519" i="11"/>
  <c r="Y1518" i="11"/>
  <c r="Y1514" i="11"/>
  <c r="Y504" i="11"/>
  <c r="Y503" i="11"/>
  <c r="Y502" i="11"/>
  <c r="Y501" i="11"/>
  <c r="Y1511" i="11"/>
  <c r="Y1510" i="11"/>
  <c r="Y1507" i="11"/>
  <c r="Y1505" i="11"/>
  <c r="Y1503" i="11"/>
  <c r="Y1502" i="11"/>
  <c r="Y1501" i="11"/>
  <c r="Y1500" i="11"/>
  <c r="Y1499" i="11"/>
  <c r="Y1498" i="11"/>
  <c r="Y1497" i="11"/>
  <c r="Y500" i="11"/>
  <c r="Y1496" i="11"/>
  <c r="Y1494" i="11"/>
  <c r="Y1493" i="11"/>
  <c r="Y1492" i="11"/>
  <c r="Y1491" i="11"/>
  <c r="Y1490" i="11"/>
  <c r="Y1489" i="11"/>
  <c r="Y1488" i="11"/>
  <c r="Y1487" i="11"/>
  <c r="Y1486" i="11"/>
  <c r="Y1484" i="11"/>
  <c r="Y1483" i="11"/>
  <c r="Y1478" i="11"/>
  <c r="Y1477" i="11"/>
  <c r="Y1476" i="11"/>
  <c r="Y1475" i="11"/>
  <c r="Y1474" i="11"/>
  <c r="Y1473" i="11"/>
  <c r="Y1472" i="11"/>
  <c r="Y1471" i="11"/>
  <c r="Y1470" i="11"/>
  <c r="Y1469" i="11"/>
  <c r="Y1468" i="11"/>
  <c r="Y499" i="11"/>
  <c r="Y498" i="11"/>
  <c r="Y497" i="11"/>
  <c r="Y1467" i="11"/>
  <c r="Y496" i="11"/>
  <c r="Y495" i="11"/>
  <c r="Y1466" i="11"/>
  <c r="Y494" i="11"/>
  <c r="Y1463" i="11"/>
  <c r="Y1462" i="11"/>
  <c r="Y1459" i="11"/>
  <c r="Y1458" i="11"/>
  <c r="Y1456" i="11"/>
  <c r="Y1455" i="11"/>
  <c r="Y1454" i="11"/>
  <c r="Y1453" i="11"/>
  <c r="Y481" i="11"/>
  <c r="Y482" i="11"/>
  <c r="Y1450" i="11"/>
  <c r="Y1449" i="11"/>
  <c r="Y479" i="11"/>
  <c r="Y480" i="11"/>
  <c r="Y1448" i="11"/>
  <c r="Y1447" i="11"/>
  <c r="Y1443" i="11"/>
  <c r="Y1441" i="11"/>
  <c r="Y1438" i="11"/>
  <c r="Y1436" i="11"/>
  <c r="Y1435" i="11"/>
  <c r="Y1433" i="11"/>
  <c r="Y1431" i="11"/>
  <c r="Y1427" i="11"/>
  <c r="Y1424" i="11"/>
  <c r="Y1423" i="11"/>
  <c r="Y1421" i="11"/>
  <c r="Y1414" i="11"/>
  <c r="Y1411" i="11"/>
  <c r="Y1405" i="11"/>
  <c r="Y477" i="11"/>
  <c r="Y1402" i="11"/>
  <c r="Y476" i="11"/>
  <c r="Y1400" i="11"/>
  <c r="Y475" i="11"/>
  <c r="Y1398" i="11"/>
  <c r="Y1397" i="11"/>
  <c r="Y474" i="11"/>
  <c r="Y473" i="11"/>
  <c r="Y1396" i="11"/>
  <c r="Y1393" i="11"/>
  <c r="Y1392" i="11"/>
  <c r="Y1391" i="11"/>
  <c r="Y472" i="11"/>
  <c r="Y1389" i="11"/>
  <c r="Y471" i="11"/>
  <c r="Y1388" i="11"/>
  <c r="Y470" i="11"/>
  <c r="Y1387" i="11"/>
  <c r="Y1385" i="11"/>
  <c r="Y1382" i="11"/>
  <c r="Y1381" i="11"/>
  <c r="Y1380" i="11"/>
  <c r="Y1379" i="11"/>
  <c r="Y1377" i="11"/>
  <c r="Y1376" i="11"/>
  <c r="Y1375" i="11"/>
  <c r="Y469" i="11"/>
  <c r="Y1374" i="11"/>
  <c r="Y1372" i="11"/>
  <c r="Y468" i="11"/>
  <c r="Y1370" i="11"/>
  <c r="Y1371" i="11"/>
  <c r="Y1369" i="11"/>
  <c r="Y1368" i="11"/>
  <c r="Y1366" i="11"/>
  <c r="Y1365" i="11"/>
  <c r="Y1363" i="11"/>
  <c r="Y1362" i="11"/>
  <c r="Y1361" i="11"/>
  <c r="Y1360" i="11"/>
  <c r="Y1357" i="11"/>
  <c r="Y1356" i="11"/>
  <c r="Y1355" i="11"/>
  <c r="Y1354" i="11"/>
  <c r="Y1353" i="11"/>
  <c r="Y1352" i="11"/>
  <c r="Y1351" i="11"/>
  <c r="Y467" i="11"/>
  <c r="Y1349" i="11"/>
  <c r="Y466" i="11"/>
  <c r="Y465" i="11"/>
  <c r="Y464" i="11"/>
  <c r="Y463" i="11"/>
  <c r="Y462" i="11"/>
  <c r="Y461" i="11"/>
  <c r="Y1336" i="11"/>
  <c r="Y460" i="11"/>
  <c r="Y1333" i="11"/>
  <c r="Y458" i="11"/>
  <c r="Y1330" i="11"/>
  <c r="Y1328" i="11"/>
  <c r="Y456" i="11"/>
  <c r="Y455" i="11"/>
  <c r="Y454" i="11"/>
  <c r="Y1324" i="11"/>
  <c r="Y453" i="11"/>
  <c r="Y445" i="11"/>
  <c r="Y446" i="11"/>
  <c r="Y447" i="11"/>
  <c r="Y448" i="11"/>
  <c r="Y449" i="11"/>
  <c r="Y1320" i="11"/>
  <c r="Y1321" i="11"/>
  <c r="Y450" i="11"/>
  <c r="Y451" i="11"/>
  <c r="Y452" i="11"/>
  <c r="Y1322" i="11"/>
  <c r="Y1319" i="11"/>
  <c r="Y1317" i="11"/>
  <c r="Y444" i="11"/>
  <c r="Y443" i="11"/>
  <c r="Y442" i="11"/>
  <c r="Y441" i="11"/>
  <c r="Y1314" i="11"/>
  <c r="Y440" i="11"/>
  <c r="Y1312" i="11"/>
  <c r="Y438" i="11"/>
  <c r="Y1311" i="11"/>
  <c r="Y1310" i="11"/>
  <c r="Y1309" i="11"/>
  <c r="Y437" i="11"/>
  <c r="Y436" i="11"/>
  <c r="Y435" i="11"/>
  <c r="Y434" i="11"/>
  <c r="Y431" i="11"/>
  <c r="Y430" i="11"/>
  <c r="Y1307" i="11"/>
  <c r="Y429" i="11"/>
  <c r="Y428" i="11"/>
  <c r="Y427" i="11"/>
  <c r="Y426" i="11"/>
  <c r="Y1305" i="11"/>
  <c r="Y1303" i="11"/>
  <c r="Y1301" i="11"/>
  <c r="Y1296" i="11"/>
  <c r="Y1295" i="11"/>
  <c r="Y1290" i="11"/>
  <c r="Y1287" i="11"/>
  <c r="Y1286" i="11"/>
  <c r="Y1284" i="11"/>
  <c r="Y1283" i="11"/>
  <c r="Y1282" i="11"/>
  <c r="Y423" i="11"/>
  <c r="Y422" i="11"/>
  <c r="Y1279" i="11"/>
  <c r="Y421" i="11"/>
  <c r="Y1277" i="11"/>
  <c r="Y1276" i="11"/>
  <c r="Y420" i="11"/>
  <c r="Y419" i="11"/>
  <c r="Y1275" i="11"/>
  <c r="Y418" i="11"/>
  <c r="Y415" i="11"/>
  <c r="Y1274" i="11"/>
  <c r="Y1273" i="11"/>
  <c r="Y414" i="11"/>
  <c r="Y1272" i="11"/>
  <c r="Y413" i="11"/>
  <c r="Y1271" i="11"/>
  <c r="Y412" i="11"/>
  <c r="Y411" i="11"/>
  <c r="Y1270" i="11"/>
  <c r="Y1269" i="11"/>
  <c r="Y1268" i="11"/>
  <c r="Y410" i="11"/>
  <c r="Y409" i="11"/>
  <c r="Y408" i="11"/>
  <c r="Y407" i="11"/>
  <c r="Y406" i="11"/>
  <c r="Y405" i="11"/>
  <c r="Y1266" i="11"/>
  <c r="Y404" i="11"/>
  <c r="Y403" i="11"/>
  <c r="Y402" i="11"/>
  <c r="Y1264" i="11"/>
  <c r="Y1263" i="11"/>
  <c r="Y401" i="11"/>
  <c r="Y400" i="11"/>
  <c r="Y399" i="11"/>
  <c r="Y398" i="11"/>
  <c r="Y397" i="11"/>
  <c r="Y396" i="11"/>
  <c r="Y395" i="11"/>
  <c r="Y1260" i="11"/>
  <c r="Y394" i="11"/>
  <c r="Y393" i="11"/>
  <c r="Y392" i="11"/>
  <c r="Y391" i="11"/>
  <c r="Y389" i="11"/>
  <c r="Y388" i="11"/>
  <c r="Y387" i="11"/>
  <c r="Y386" i="11"/>
  <c r="Y384" i="11"/>
  <c r="Y383" i="11"/>
  <c r="Y382" i="11"/>
  <c r="Y380" i="11"/>
  <c r="Y379" i="11"/>
  <c r="Y377" i="11"/>
  <c r="Y376" i="11"/>
  <c r="Y375" i="11"/>
  <c r="Y373" i="11"/>
  <c r="Y372" i="11"/>
  <c r="Y371" i="11"/>
  <c r="Y370" i="11"/>
  <c r="Y369" i="11"/>
  <c r="Y368" i="11"/>
  <c r="Y367" i="11"/>
  <c r="Y365" i="11"/>
  <c r="Y364" i="11"/>
  <c r="Y1249" i="11"/>
  <c r="Y363" i="11"/>
  <c r="Y361" i="11"/>
  <c r="Y360" i="11"/>
  <c r="Y359" i="11"/>
  <c r="Y1247" i="11"/>
  <c r="Y358" i="11"/>
  <c r="Y1244" i="11"/>
  <c r="Y1237" i="11"/>
  <c r="Y352" i="11"/>
  <c r="Y1236" i="11"/>
  <c r="Y1235" i="11"/>
  <c r="Y1233" i="11"/>
  <c r="Y348" i="11"/>
  <c r="Y1232" i="11"/>
  <c r="Y347" i="11"/>
  <c r="Y346" i="11"/>
  <c r="Y1231" i="11"/>
  <c r="Y345" i="11"/>
  <c r="Y1229" i="11"/>
  <c r="Y344" i="11"/>
  <c r="Y343" i="11"/>
  <c r="Y342" i="11"/>
  <c r="Y341" i="11"/>
  <c r="Y1227" i="11"/>
  <c r="Y336" i="11"/>
  <c r="Y1226" i="11"/>
  <c r="Y333" i="11"/>
  <c r="Y1225" i="11"/>
  <c r="Y330" i="11"/>
  <c r="Y323" i="11"/>
  <c r="Y1221" i="11"/>
  <c r="Y1220" i="11"/>
  <c r="Y1219" i="11"/>
  <c r="Y1218" i="11"/>
  <c r="Y1217" i="11"/>
  <c r="Y1216" i="11"/>
  <c r="Y1215" i="11"/>
  <c r="Y1214" i="11"/>
  <c r="Y1213" i="11"/>
  <c r="Y1211" i="11"/>
  <c r="Y1210" i="11"/>
  <c r="Y1209" i="11"/>
  <c r="Y1208" i="11"/>
  <c r="Y321" i="11"/>
  <c r="Y1207" i="11"/>
  <c r="Y1206" i="11"/>
  <c r="Y1201" i="11"/>
  <c r="Y1197" i="11"/>
  <c r="Y1196" i="11"/>
  <c r="Y312" i="11"/>
  <c r="Y310" i="11"/>
  <c r="Y1194" i="11"/>
  <c r="Y1192" i="11"/>
  <c r="Y1191" i="11"/>
  <c r="Y1190" i="11"/>
  <c r="Y309" i="11"/>
  <c r="Y1189" i="11"/>
  <c r="Y304" i="11"/>
  <c r="Y305" i="11"/>
  <c r="Y306" i="11"/>
  <c r="Y307" i="11"/>
  <c r="Y308" i="11"/>
  <c r="Y302" i="11"/>
  <c r="Y303" i="11"/>
  <c r="Y1188" i="11"/>
  <c r="Y301" i="11"/>
  <c r="Y1185" i="11"/>
  <c r="Y1184" i="11"/>
  <c r="Y1183" i="11"/>
  <c r="Y1182" i="11"/>
  <c r="Y1181" i="11"/>
  <c r="Y1180" i="11"/>
  <c r="Y1179" i="11"/>
  <c r="Y1178" i="11"/>
  <c r="Y1176" i="11"/>
  <c r="Y1175" i="11"/>
  <c r="Y1174" i="11"/>
  <c r="Y1173" i="11"/>
  <c r="Y1172" i="11"/>
  <c r="Y1171" i="11"/>
  <c r="Y1170" i="11"/>
  <c r="Y1168" i="11"/>
  <c r="Y1166" i="11"/>
  <c r="Y1165" i="11"/>
  <c r="Y1164" i="11"/>
  <c r="Y1163" i="11"/>
  <c r="Y1162" i="11"/>
  <c r="Y1161" i="11"/>
  <c r="Y1159" i="11"/>
  <c r="Y1158" i="11"/>
  <c r="Y1157" i="11"/>
  <c r="Y1155" i="11"/>
  <c r="Y1154" i="11"/>
  <c r="Y299" i="11"/>
  <c r="Y298" i="11"/>
  <c r="Y297" i="11"/>
  <c r="Y1150" i="11"/>
  <c r="Y1149" i="11"/>
  <c r="Y296" i="11"/>
  <c r="Y295" i="11"/>
  <c r="Y294" i="11"/>
  <c r="Y293" i="11"/>
  <c r="Y292" i="11"/>
  <c r="Y1147" i="11"/>
  <c r="Y291" i="11"/>
  <c r="Y290" i="11"/>
  <c r="Y289" i="11"/>
  <c r="Y288" i="11"/>
  <c r="Y287" i="11"/>
  <c r="Y286" i="11"/>
  <c r="Y1143" i="11"/>
  <c r="Y1142" i="11"/>
  <c r="Y1141" i="11"/>
  <c r="Y1139" i="11"/>
  <c r="Y1138" i="11"/>
  <c r="Y1136" i="11"/>
  <c r="Y285" i="11"/>
  <c r="Y284" i="11"/>
  <c r="Y1135" i="11"/>
  <c r="Y283" i="11"/>
  <c r="Y1134" i="11"/>
  <c r="Y282" i="11"/>
  <c r="Y1133" i="11"/>
  <c r="Y1132" i="11"/>
  <c r="Y281" i="11"/>
  <c r="Y280" i="11"/>
  <c r="Y1127" i="11"/>
  <c r="Y279" i="11"/>
  <c r="Y275" i="11"/>
  <c r="Y276" i="11"/>
  <c r="Y277" i="11"/>
  <c r="Y278" i="11"/>
  <c r="Y274" i="11"/>
  <c r="Y1117" i="11"/>
  <c r="Y1116" i="11"/>
  <c r="Y273" i="11"/>
  <c r="Y1109" i="11"/>
  <c r="Y272" i="11"/>
  <c r="Y271" i="11"/>
  <c r="Y270" i="11"/>
  <c r="Y269" i="11"/>
  <c r="Y1094" i="11"/>
  <c r="Y1087" i="11"/>
  <c r="Y1085" i="11"/>
  <c r="Y268" i="11"/>
  <c r="Y1060" i="11"/>
  <c r="Y266" i="11"/>
  <c r="Y267" i="11"/>
  <c r="Y1041" i="11"/>
  <c r="Y265" i="11"/>
  <c r="Y264" i="11"/>
  <c r="Y1035" i="11"/>
  <c r="Y263" i="11"/>
  <c r="Y1029" i="11"/>
  <c r="Y261" i="11"/>
  <c r="Y1026" i="11"/>
  <c r="Y1023" i="11"/>
  <c r="Y1015" i="11"/>
  <c r="Y1013" i="11"/>
  <c r="Y1010" i="11"/>
  <c r="Y979" i="11"/>
  <c r="Y976" i="11"/>
  <c r="Y969" i="11"/>
  <c r="Y967" i="11"/>
  <c r="Y962" i="11"/>
  <c r="Y958" i="11"/>
  <c r="Y956" i="11"/>
  <c r="Y257" i="11"/>
  <c r="Y942" i="11"/>
  <c r="Y939" i="11"/>
  <c r="Y255" i="11"/>
  <c r="Y917" i="11"/>
  <c r="Y916" i="11"/>
  <c r="Y915" i="11"/>
  <c r="Y254" i="11"/>
  <c r="Y253" i="11"/>
  <c r="Y914" i="11"/>
  <c r="Y913" i="11"/>
  <c r="Y910" i="11"/>
  <c r="Y851" i="11"/>
  <c r="Y235" i="11"/>
  <c r="Y848" i="11"/>
  <c r="Y847" i="11"/>
  <c r="Y234" i="11"/>
  <c r="Y843" i="11"/>
  <c r="Y842" i="11"/>
  <c r="Y233" i="11"/>
  <c r="Y232" i="11"/>
  <c r="Y231" i="11"/>
  <c r="Y839" i="11"/>
  <c r="Y838" i="11"/>
  <c r="Y230" i="11"/>
  <c r="Y837" i="11"/>
  <c r="Y836" i="11"/>
  <c r="Y229" i="11"/>
  <c r="Y831" i="11"/>
  <c r="Y829" i="11"/>
  <c r="Y826" i="11"/>
  <c r="Y825" i="11"/>
  <c r="Y823" i="11"/>
  <c r="Y822" i="11"/>
  <c r="Y220" i="11"/>
  <c r="Y819" i="11"/>
  <c r="Y218" i="11"/>
  <c r="Y817" i="11"/>
  <c r="Y816" i="11"/>
  <c r="Y814" i="11"/>
  <c r="Y812" i="11"/>
  <c r="Y217" i="11"/>
  <c r="Y804" i="11"/>
  <c r="Y803" i="11"/>
  <c r="Y802" i="11"/>
  <c r="Y801" i="11"/>
  <c r="Y800" i="11"/>
  <c r="Y798" i="11"/>
  <c r="Y797" i="11"/>
  <c r="Y796" i="11"/>
  <c r="Y795" i="11"/>
  <c r="Y215" i="11"/>
  <c r="Y214" i="11"/>
  <c r="Y213" i="11"/>
  <c r="Y212" i="11"/>
  <c r="Y211" i="11"/>
  <c r="Y210" i="11"/>
  <c r="Y209" i="11"/>
  <c r="Y793" i="11"/>
  <c r="Y208" i="11"/>
  <c r="Y792" i="11"/>
  <c r="Y791" i="11"/>
  <c r="Y790" i="11"/>
  <c r="Y789" i="11"/>
  <c r="Y788" i="11"/>
  <c r="Y787" i="11"/>
  <c r="Y786" i="11"/>
  <c r="Y785" i="11"/>
  <c r="Y784" i="11"/>
  <c r="Y783" i="11"/>
  <c r="Y782" i="11"/>
  <c r="Y781" i="11"/>
  <c r="Y780" i="11"/>
  <c r="Y779" i="11"/>
  <c r="Y778" i="11"/>
  <c r="Y777" i="11"/>
  <c r="Y776" i="11"/>
  <c r="Y775" i="11"/>
  <c r="Y774" i="11"/>
  <c r="Y773" i="11"/>
  <c r="Y772" i="11"/>
  <c r="Y771" i="11"/>
  <c r="Y770" i="11"/>
  <c r="Y207" i="11"/>
  <c r="Y206" i="11"/>
  <c r="Y205" i="11"/>
  <c r="Y204" i="11"/>
  <c r="Y203" i="11"/>
  <c r="Y202" i="11"/>
  <c r="Y201" i="11"/>
  <c r="Y200" i="11"/>
  <c r="Y199" i="11"/>
  <c r="Y768" i="11"/>
  <c r="Y198" i="11"/>
  <c r="Y197" i="11"/>
  <c r="Y195" i="11"/>
  <c r="Y196" i="11"/>
  <c r="Y194" i="11"/>
  <c r="Y767" i="11"/>
  <c r="Y193" i="11"/>
  <c r="Y763" i="11"/>
  <c r="Y762" i="11"/>
  <c r="Y192" i="11"/>
  <c r="Y191" i="11"/>
  <c r="Y760" i="11"/>
  <c r="Y757" i="11"/>
  <c r="Y190" i="11"/>
  <c r="Y756" i="11"/>
  <c r="Y189" i="11"/>
  <c r="Y188" i="11"/>
  <c r="Y187" i="11"/>
  <c r="Y184" i="11"/>
  <c r="Y736" i="11"/>
  <c r="Y183" i="11"/>
  <c r="Y182" i="11"/>
  <c r="Y181" i="11"/>
  <c r="Y730" i="11"/>
  <c r="Y180" i="11"/>
  <c r="Y729" i="11"/>
  <c r="Y179" i="11"/>
  <c r="Y178" i="11"/>
  <c r="Y177" i="11"/>
  <c r="Y176" i="11"/>
  <c r="Y175" i="11"/>
  <c r="Y174" i="11"/>
  <c r="Y173" i="11"/>
  <c r="Y172" i="11"/>
  <c r="Y171" i="11"/>
  <c r="Y170" i="11"/>
  <c r="Y169" i="11"/>
  <c r="Y168" i="11"/>
  <c r="Y167" i="11"/>
  <c r="Y166" i="11"/>
  <c r="Y165" i="11"/>
  <c r="Y164" i="11"/>
  <c r="Y723" i="11"/>
  <c r="Y722" i="11"/>
  <c r="Y152" i="11"/>
  <c r="Y151" i="11"/>
  <c r="Y150" i="11"/>
  <c r="Y149" i="11"/>
  <c r="Y148" i="11"/>
  <c r="Y147" i="11"/>
  <c r="Y146" i="11"/>
  <c r="Y145" i="11"/>
  <c r="Y144" i="11"/>
  <c r="Y716" i="11"/>
  <c r="Y143" i="11"/>
  <c r="Y126" i="11"/>
  <c r="Y125" i="11"/>
  <c r="Y124" i="11"/>
  <c r="Y123" i="11"/>
  <c r="Y122" i="11"/>
  <c r="Y121" i="11"/>
  <c r="Y120" i="11"/>
  <c r="Y119" i="11"/>
  <c r="Y118" i="11"/>
  <c r="Y117" i="11"/>
  <c r="Y115" i="11"/>
  <c r="Y114" i="11"/>
  <c r="Y113" i="11"/>
  <c r="Y112" i="11"/>
  <c r="Y111" i="11"/>
  <c r="Y110" i="11"/>
  <c r="Y109" i="11"/>
  <c r="Y108" i="11"/>
  <c r="Y106" i="11"/>
  <c r="Y105" i="11"/>
  <c r="Y712" i="11"/>
  <c r="Y104" i="11"/>
  <c r="Y103" i="11"/>
  <c r="Y710" i="11"/>
  <c r="Y102" i="11"/>
  <c r="Y101" i="11"/>
  <c r="Y100" i="11"/>
  <c r="Y99" i="11"/>
  <c r="Y97" i="11"/>
  <c r="Y95" i="11"/>
  <c r="Y94" i="11"/>
  <c r="Y93" i="11"/>
  <c r="Y92" i="11"/>
  <c r="Y91" i="11"/>
  <c r="Y90" i="11"/>
  <c r="Y89" i="11"/>
  <c r="Y88" i="11"/>
  <c r="Y87" i="11"/>
  <c r="Y86" i="11"/>
  <c r="Y85" i="11"/>
  <c r="Y84" i="11"/>
  <c r="Y82" i="11"/>
  <c r="Y80" i="11"/>
  <c r="Y79" i="11"/>
  <c r="Y78" i="11"/>
  <c r="Y77" i="11"/>
  <c r="Y76" i="11"/>
  <c r="Y75" i="11"/>
  <c r="Y74" i="11"/>
  <c r="Y73" i="11"/>
  <c r="Y72" i="11"/>
  <c r="Y71" i="11"/>
  <c r="Y70" i="11"/>
  <c r="Y69" i="11"/>
  <c r="Y68" i="11"/>
  <c r="Y698" i="11"/>
  <c r="Y67" i="11"/>
  <c r="Y66" i="11"/>
  <c r="Y65" i="11"/>
  <c r="Y64" i="11"/>
  <c r="Y63" i="11"/>
  <c r="Y696" i="11"/>
  <c r="Y62" i="11"/>
  <c r="Y695" i="11"/>
  <c r="Y61" i="11"/>
  <c r="Y60" i="11"/>
  <c r="Y692" i="11"/>
  <c r="Y691" i="11"/>
  <c r="Y684" i="11"/>
  <c r="Y683" i="11"/>
  <c r="Y59" i="11"/>
  <c r="Y682" i="11"/>
  <c r="Y681" i="11"/>
  <c r="Y58" i="11"/>
  <c r="Y680" i="11"/>
  <c r="Y678" i="11"/>
  <c r="Y57" i="11"/>
  <c r="Y675" i="11"/>
  <c r="Y674" i="11"/>
  <c r="Y673" i="11"/>
  <c r="Y56" i="11"/>
  <c r="Y670" i="11"/>
  <c r="Y669" i="11"/>
  <c r="Y668" i="11"/>
  <c r="Y55" i="11"/>
  <c r="Y665" i="11"/>
  <c r="Y54" i="11"/>
  <c r="Y53" i="11"/>
  <c r="Y664" i="11"/>
  <c r="Y52" i="11"/>
  <c r="Y51" i="11"/>
  <c r="Y663" i="11"/>
  <c r="Y50" i="11"/>
  <c r="Y49" i="11"/>
  <c r="Y661" i="11"/>
  <c r="Y48" i="11"/>
  <c r="Y659" i="11"/>
  <c r="Y47" i="11"/>
  <c r="Y657" i="11"/>
  <c r="Y656" i="11"/>
  <c r="Y46" i="11"/>
  <c r="Y655" i="11"/>
  <c r="Y653" i="11"/>
  <c r="Y45" i="11"/>
  <c r="Y44" i="11"/>
  <c r="Y43" i="11"/>
  <c r="Y652" i="11"/>
  <c r="Y42" i="11"/>
  <c r="Y41" i="11"/>
  <c r="Y650" i="11"/>
  <c r="Y40" i="11"/>
  <c r="Y39" i="11"/>
  <c r="Y649" i="11"/>
  <c r="Y38" i="11"/>
  <c r="Y37" i="11"/>
  <c r="Y36" i="11"/>
  <c r="Y35" i="11"/>
  <c r="Y34" i="11"/>
  <c r="Y33" i="11"/>
  <c r="Y647" i="11"/>
  <c r="Y648" i="11"/>
  <c r="Y32" i="11"/>
  <c r="Y645" i="11"/>
  <c r="Y13" i="11"/>
  <c r="Y646" i="11"/>
  <c r="Y14" i="11"/>
  <c r="Y15" i="11"/>
  <c r="Y16" i="11"/>
  <c r="Y17" i="11"/>
  <c r="Y18" i="11"/>
  <c r="Y19" i="11"/>
  <c r="Y20" i="11"/>
  <c r="Y21" i="11"/>
  <c r="Y22" i="11"/>
  <c r="Y23" i="11"/>
  <c r="Y24" i="11"/>
  <c r="Y25" i="11"/>
  <c r="Y26" i="11"/>
  <c r="Y27" i="11"/>
  <c r="Y28" i="11"/>
  <c r="Y29" i="11"/>
  <c r="Y30" i="11"/>
  <c r="Y31" i="11"/>
  <c r="Y12" i="11"/>
  <c r="Y11" i="11"/>
  <c r="Y10" i="11"/>
  <c r="Y643" i="11"/>
  <c r="Y641" i="11"/>
  <c r="Y640" i="11"/>
  <c r="Y638" i="11"/>
  <c r="Y636" i="11"/>
  <c r="Y635" i="11"/>
  <c r="Y634" i="11"/>
  <c r="Y633" i="11"/>
  <c r="Y632" i="11"/>
  <c r="Y631" i="11"/>
  <c r="Y629" i="11"/>
  <c r="Y9" i="11"/>
  <c r="Y8" i="11"/>
  <c r="Y7" i="11"/>
  <c r="Y6" i="11"/>
  <c r="Y5" i="11"/>
  <c r="Y4" i="11"/>
  <c r="Y3" i="11"/>
  <c r="Y2" i="11"/>
  <c r="Z1727" i="11"/>
  <c r="Z1726" i="11"/>
  <c r="Z1709" i="11"/>
  <c r="Z1708" i="11"/>
  <c r="Z1707" i="11"/>
  <c r="Z1706" i="11"/>
  <c r="Z1701" i="11"/>
  <c r="Z1700" i="11"/>
  <c r="Z1696" i="11"/>
  <c r="Z605" i="11"/>
  <c r="Z1692" i="11"/>
  <c r="Z1683" i="11"/>
  <c r="Z1682" i="11"/>
  <c r="Z579" i="11"/>
  <c r="Z578" i="11"/>
  <c r="Z577" i="11"/>
  <c r="Z576" i="11"/>
  <c r="Z575" i="11"/>
  <c r="Z574" i="11"/>
  <c r="Z573" i="11"/>
  <c r="Z572" i="11"/>
  <c r="Z571" i="11"/>
  <c r="Z570" i="11"/>
  <c r="Z556" i="11"/>
  <c r="Z555" i="11"/>
  <c r="Z554" i="11"/>
  <c r="Z532" i="11"/>
  <c r="Z531" i="11"/>
  <c r="Z530" i="11"/>
  <c r="Z508" i="11"/>
  <c r="Z483" i="11"/>
  <c r="Z484" i="11"/>
  <c r="Z485" i="11"/>
  <c r="Z486" i="11"/>
  <c r="Z487" i="11"/>
  <c r="Z488" i="11"/>
  <c r="Z489" i="11"/>
  <c r="Z490" i="11"/>
  <c r="Z491" i="11"/>
  <c r="Z492" i="11"/>
  <c r="Z493" i="11"/>
  <c r="Z478" i="11"/>
  <c r="Z1285" i="11"/>
  <c r="Z417" i="11"/>
  <c r="Z416" i="11"/>
  <c r="Z390" i="11"/>
  <c r="Z385" i="11"/>
  <c r="Z381" i="11"/>
  <c r="Z378" i="11"/>
  <c r="Z374" i="11"/>
  <c r="Z366" i="11"/>
  <c r="Z357" i="11"/>
  <c r="Z356" i="11"/>
  <c r="Z355" i="11"/>
  <c r="Z354" i="11"/>
  <c r="Z353" i="11"/>
  <c r="Z351" i="11"/>
  <c r="Z350" i="11"/>
  <c r="Z349" i="11"/>
  <c r="Z340" i="11"/>
  <c r="Z339" i="11"/>
  <c r="Z338" i="11"/>
  <c r="Z337" i="11"/>
  <c r="Z335" i="11"/>
  <c r="Z334" i="11"/>
  <c r="Z332" i="11"/>
  <c r="Z331" i="11"/>
  <c r="Z329" i="11"/>
  <c r="Z328" i="11"/>
  <c r="Z327" i="11"/>
  <c r="Z326" i="11"/>
  <c r="Z325" i="11"/>
  <c r="Z324" i="11"/>
  <c r="Z322" i="11"/>
  <c r="Z319" i="11"/>
  <c r="Z316" i="11"/>
  <c r="Z315" i="11"/>
  <c r="Z313" i="11"/>
  <c r="Z262" i="11"/>
  <c r="Z259" i="11"/>
  <c r="Z252" i="11"/>
  <c r="Z251" i="11"/>
  <c r="Z250" i="11"/>
  <c r="Z249" i="11"/>
  <c r="Z248" i="11"/>
  <c r="Z247" i="11"/>
  <c r="Z246" i="11"/>
  <c r="Z245" i="11"/>
  <c r="Z912" i="11"/>
  <c r="Z244" i="11"/>
  <c r="Z243" i="11"/>
  <c r="Z242" i="11"/>
  <c r="Z241" i="11"/>
  <c r="Z240" i="11"/>
  <c r="Z239" i="11"/>
  <c r="Z238" i="11"/>
  <c r="Z237" i="11"/>
  <c r="Z228" i="11"/>
  <c r="Z227" i="11"/>
  <c r="Z226" i="11"/>
  <c r="Z225" i="11"/>
  <c r="Z224" i="11"/>
  <c r="Z223" i="11"/>
  <c r="Z222" i="11"/>
  <c r="Z221" i="11"/>
  <c r="Z821" i="11"/>
  <c r="Z219" i="11"/>
  <c r="Z216" i="11"/>
  <c r="Z186" i="11"/>
  <c r="Z185" i="11"/>
  <c r="Z739" i="11"/>
  <c r="Z738" i="11"/>
  <c r="Z163" i="11"/>
  <c r="Z162" i="11"/>
  <c r="Z161" i="11"/>
  <c r="Z160" i="11"/>
  <c r="Z159" i="11"/>
  <c r="Z158" i="11"/>
  <c r="Z157" i="11"/>
  <c r="Z156" i="11"/>
  <c r="Z155" i="11"/>
  <c r="Z154" i="11"/>
  <c r="Z153" i="11"/>
  <c r="Z142" i="11"/>
  <c r="Z141" i="11"/>
  <c r="Z140" i="11"/>
  <c r="Z139" i="11"/>
  <c r="Z138" i="11"/>
  <c r="Z137" i="11"/>
  <c r="Z136" i="11"/>
  <c r="Z135" i="11"/>
  <c r="Z134" i="11"/>
  <c r="Z133" i="11"/>
  <c r="Z132" i="11"/>
  <c r="Z131" i="11"/>
  <c r="Z130" i="11"/>
  <c r="Z129" i="11"/>
  <c r="Z128" i="11"/>
  <c r="Z127" i="11"/>
  <c r="Z116" i="11"/>
  <c r="Z107" i="11"/>
  <c r="Z98" i="11"/>
  <c r="Z96" i="11"/>
  <c r="Z83" i="11"/>
  <c r="Z81" i="11"/>
  <c r="Z617" i="11"/>
  <c r="Z615" i="11"/>
  <c r="Z616" i="11"/>
  <c r="Z1777" i="11"/>
  <c r="Z1763" i="11"/>
  <c r="Z1762" i="11"/>
  <c r="Z1755" i="11"/>
  <c r="Z1754" i="11"/>
  <c r="Z1752" i="11"/>
  <c r="Z1751" i="11"/>
  <c r="Z1748" i="11"/>
  <c r="Z1740" i="11"/>
  <c r="Z1738" i="11"/>
  <c r="Z1731" i="11"/>
  <c r="Z611" i="11"/>
  <c r="Z610" i="11"/>
  <c r="Z1717" i="11"/>
  <c r="Z1712" i="11"/>
  <c r="Z1698" i="11"/>
  <c r="Z1695" i="11"/>
  <c r="Z1688" i="11"/>
  <c r="Z1687" i="11"/>
  <c r="Z1686" i="11"/>
  <c r="Z1684" i="11"/>
  <c r="Z1677" i="11"/>
  <c r="Z1676" i="11"/>
  <c r="Z1675" i="11"/>
  <c r="Z1674" i="11"/>
  <c r="Z1673" i="11"/>
  <c r="Z1672" i="11"/>
  <c r="Z1671" i="11"/>
  <c r="Z1670" i="11"/>
  <c r="Z1669" i="11"/>
  <c r="Z1668" i="11"/>
  <c r="Z1667" i="11"/>
  <c r="Z1666" i="11"/>
  <c r="Z1665" i="11"/>
  <c r="Z589" i="11"/>
  <c r="Z588" i="11"/>
  <c r="Z1664" i="11"/>
  <c r="Z587" i="11"/>
  <c r="Z1663" i="11"/>
  <c r="Z586" i="11"/>
  <c r="Z585" i="11"/>
  <c r="Z584" i="11"/>
  <c r="Z583" i="11"/>
  <c r="Z1662" i="11"/>
  <c r="Z1659" i="11"/>
  <c r="Z1658" i="11"/>
  <c r="Z1657" i="11"/>
  <c r="Z1656" i="11"/>
  <c r="Z1655" i="11"/>
  <c r="Z1654" i="11"/>
  <c r="Z1653" i="11"/>
  <c r="Z1652" i="11"/>
  <c r="Z551" i="11"/>
  <c r="Z539" i="11"/>
  <c r="Z538" i="11"/>
  <c r="Z537" i="11"/>
  <c r="Z1630" i="11"/>
  <c r="Z1625" i="11"/>
  <c r="Z1624" i="11"/>
  <c r="Z1623" i="11"/>
  <c r="Z1622" i="11"/>
  <c r="Z1621" i="11"/>
  <c r="Z521" i="11"/>
  <c r="Z1620" i="11"/>
  <c r="Z1618" i="11"/>
  <c r="Z1614" i="11"/>
  <c r="Z1613" i="11"/>
  <c r="Z1612" i="11"/>
  <c r="Z1610" i="11"/>
  <c r="Z1607" i="11"/>
  <c r="Z1606" i="11"/>
  <c r="Z1605" i="11"/>
  <c r="Z1604" i="11"/>
  <c r="Z519" i="11"/>
  <c r="Z1603" i="11"/>
  <c r="Z1601" i="11"/>
  <c r="Z1600" i="11"/>
  <c r="Z1599" i="11"/>
  <c r="Z1598" i="11"/>
  <c r="Z1596" i="11"/>
  <c r="Z1595" i="11"/>
  <c r="Z1593" i="11"/>
  <c r="Z1592" i="11"/>
  <c r="Z1591" i="11"/>
  <c r="Z1589" i="11"/>
  <c r="Z1586" i="11"/>
  <c r="Z1585" i="11"/>
  <c r="Z1584" i="11"/>
  <c r="Z1583" i="11"/>
  <c r="Z1582" i="11"/>
  <c r="Z1580" i="11"/>
  <c r="Z1578" i="11"/>
  <c r="Z1575" i="11"/>
  <c r="Z1573" i="11"/>
  <c r="Z1572" i="11"/>
  <c r="Z1570" i="11"/>
  <c r="Z1569" i="11"/>
  <c r="Z1566" i="11"/>
  <c r="Z1563" i="11"/>
  <c r="Z1562" i="11"/>
  <c r="Z1559" i="11"/>
  <c r="Z1557" i="11"/>
  <c r="Z1554" i="11"/>
  <c r="Z1553" i="11"/>
  <c r="Z1548" i="11"/>
  <c r="Z1547" i="11"/>
  <c r="Z1545" i="11"/>
  <c r="Z1542" i="11"/>
  <c r="Z1541" i="11"/>
  <c r="Z1540" i="11"/>
  <c r="Z1539" i="11"/>
  <c r="Z1538" i="11"/>
  <c r="Z1537" i="11"/>
  <c r="Z1536" i="11"/>
  <c r="Z1535" i="11"/>
  <c r="Z1532" i="11"/>
  <c r="Z1531" i="11"/>
  <c r="Z1526" i="11"/>
  <c r="Z1525" i="11"/>
  <c r="Z1524" i="11"/>
  <c r="Z1522" i="11"/>
  <c r="Z1517" i="11"/>
  <c r="Z1516" i="11"/>
  <c r="Z1515" i="11"/>
  <c r="Z1513" i="11"/>
  <c r="Z1512" i="11"/>
  <c r="Z1509" i="11"/>
  <c r="Z1508" i="11"/>
  <c r="Z1506" i="11"/>
  <c r="Z1504" i="11"/>
  <c r="Z1495" i="11"/>
  <c r="Z1485" i="11"/>
  <c r="Z1482" i="11"/>
  <c r="Z1481" i="11"/>
  <c r="Z1480" i="11"/>
  <c r="Z1479" i="11"/>
  <c r="Z1465" i="11"/>
  <c r="Z1464" i="11"/>
  <c r="Z1461" i="11"/>
  <c r="Z1460" i="11"/>
  <c r="Z1457" i="11"/>
  <c r="Z1452" i="11"/>
  <c r="Z1451" i="11"/>
  <c r="Z1446" i="11"/>
  <c r="Z1445" i="11"/>
  <c r="Z1444" i="11"/>
  <c r="Z1442" i="11"/>
  <c r="Z1440" i="11"/>
  <c r="Z1439" i="11"/>
  <c r="Z1437" i="11"/>
  <c r="Z1434" i="11"/>
  <c r="Z1432" i="11"/>
  <c r="Z1430" i="11"/>
  <c r="Z1429" i="11"/>
  <c r="Z1428" i="11"/>
  <c r="Z1426" i="11"/>
  <c r="Z1425" i="11"/>
  <c r="Z1422" i="11"/>
  <c r="Z1420" i="11"/>
  <c r="Z1419" i="11"/>
  <c r="Z1418" i="11"/>
  <c r="Z1417" i="11"/>
  <c r="Z1416" i="11"/>
  <c r="Z1415" i="11"/>
  <c r="Z1413" i="11"/>
  <c r="Z1412" i="11"/>
  <c r="Z1410" i="11"/>
  <c r="Z1409" i="11"/>
  <c r="Z1408" i="11"/>
  <c r="Z1407" i="11"/>
  <c r="Z1406" i="11"/>
  <c r="Z1404" i="11"/>
  <c r="Z1403" i="11"/>
  <c r="Z1401" i="11"/>
  <c r="Z1399" i="11"/>
  <c r="Z1395" i="11"/>
  <c r="Z1394" i="11"/>
  <c r="Z1390" i="11"/>
  <c r="Z1386" i="11"/>
  <c r="Z1384" i="11"/>
  <c r="Z1383" i="11"/>
  <c r="Z1378" i="11"/>
  <c r="Z1373" i="11"/>
  <c r="Z1367" i="11"/>
  <c r="Z1364" i="11"/>
  <c r="Z1359" i="11"/>
  <c r="Z1358" i="11"/>
  <c r="Z1350" i="11"/>
  <c r="Z1348" i="11"/>
  <c r="Z1347" i="11"/>
  <c r="Z1346" i="11"/>
  <c r="Z1345" i="11"/>
  <c r="Z1344" i="11"/>
  <c r="Z1343" i="11"/>
  <c r="Z1342" i="11"/>
  <c r="Z1341" i="11"/>
  <c r="Z1340" i="11"/>
  <c r="Z1339" i="11"/>
  <c r="Z1338" i="11"/>
  <c r="Z1337" i="11"/>
  <c r="Z1335" i="11"/>
  <c r="Z1334" i="11"/>
  <c r="Z459" i="11"/>
  <c r="Z1332" i="11"/>
  <c r="Z1331" i="11"/>
  <c r="Z457" i="11"/>
  <c r="Z1329" i="11"/>
  <c r="Z1327" i="11"/>
  <c r="Z1326" i="11"/>
  <c r="Z1325" i="11"/>
  <c r="Z1323" i="11"/>
  <c r="Z1318" i="11"/>
  <c r="Z1316" i="11"/>
  <c r="Z1315" i="11"/>
  <c r="Z1313" i="11"/>
  <c r="Z439" i="11"/>
  <c r="Z1308" i="11"/>
  <c r="Z432" i="11"/>
  <c r="Z433" i="11"/>
  <c r="Z1306" i="11"/>
  <c r="Z425" i="11"/>
  <c r="Z1304" i="11"/>
  <c r="Z1302" i="11"/>
  <c r="Z1300" i="11"/>
  <c r="Z1299" i="11"/>
  <c r="Z1298" i="11"/>
  <c r="Z1297" i="11"/>
  <c r="Z1294" i="11"/>
  <c r="Z1293" i="11"/>
  <c r="Z1292" i="11"/>
  <c r="Z1291" i="11"/>
  <c r="Z1289" i="11"/>
  <c r="Z1288" i="11"/>
  <c r="Z424" i="11"/>
  <c r="Z1281" i="11"/>
  <c r="Z1280" i="11"/>
  <c r="Z1278" i="11"/>
  <c r="Z1267" i="11"/>
  <c r="Z1265" i="11"/>
  <c r="Z1262" i="11"/>
  <c r="Z1261" i="11"/>
  <c r="Z1259" i="11"/>
  <c r="Z1258" i="11"/>
  <c r="Z1257" i="11"/>
  <c r="Z1256" i="11"/>
  <c r="Z1255" i="11"/>
  <c r="Z1254" i="11"/>
  <c r="Z1253" i="11"/>
  <c r="Z1252" i="11"/>
  <c r="Z1251" i="11"/>
  <c r="Z1250" i="11"/>
  <c r="Z1248" i="11"/>
  <c r="Z362" i="11"/>
  <c r="Z1246" i="11"/>
  <c r="Z1245" i="11"/>
  <c r="Z1243" i="11"/>
  <c r="Z1242" i="11"/>
  <c r="Z1241" i="11"/>
  <c r="Z1240" i="11"/>
  <c r="Z1239" i="11"/>
  <c r="Z1238" i="11"/>
  <c r="Z1234" i="11"/>
  <c r="Z1230" i="11"/>
  <c r="Z1228" i="11"/>
  <c r="Z1224" i="11"/>
  <c r="Z1223" i="11"/>
  <c r="Z1222" i="11"/>
  <c r="Z1212" i="11"/>
  <c r="Z320" i="11"/>
  <c r="Z318" i="11"/>
  <c r="Z317" i="11"/>
  <c r="Z1205" i="11"/>
  <c r="Z1204" i="11"/>
  <c r="Z1203" i="11"/>
  <c r="Z1202" i="11"/>
  <c r="Z1200" i="11"/>
  <c r="Z1199" i="11"/>
  <c r="Z1198" i="11"/>
  <c r="Z314" i="11"/>
  <c r="Z311" i="11"/>
  <c r="Z1195" i="11"/>
  <c r="Z1193" i="11"/>
  <c r="Z1187" i="11"/>
  <c r="Z1186" i="11"/>
  <c r="Z300" i="11"/>
  <c r="Z1177" i="11"/>
  <c r="Z1169" i="11"/>
  <c r="Z1167" i="11"/>
  <c r="Z1160" i="11"/>
  <c r="Z1156" i="11"/>
  <c r="Z1153" i="11"/>
  <c r="Z1152" i="11"/>
  <c r="Z1151" i="11"/>
  <c r="Z1148" i="11"/>
  <c r="Z1146" i="11"/>
  <c r="Z1145" i="11"/>
  <c r="Z1144" i="11"/>
  <c r="Z1140" i="11"/>
  <c r="Z1137" i="11"/>
  <c r="Z1131" i="11"/>
  <c r="Z1130" i="11"/>
  <c r="Z1129" i="11"/>
  <c r="Z1128" i="11"/>
  <c r="Z1126" i="11"/>
  <c r="Z1125" i="11"/>
  <c r="Z1124" i="11"/>
  <c r="Z1123" i="11"/>
  <c r="Z1122" i="11"/>
  <c r="Z1121" i="11"/>
  <c r="Z1120" i="11"/>
  <c r="Z1119" i="11"/>
  <c r="Z1118" i="11"/>
  <c r="Z1115" i="11"/>
  <c r="Z1114" i="11"/>
  <c r="Z1113" i="11"/>
  <c r="Z1112" i="11"/>
  <c r="Z1111" i="11"/>
  <c r="Z1110" i="11"/>
  <c r="Z1108" i="11"/>
  <c r="Z1107" i="11"/>
  <c r="Z1106" i="11"/>
  <c r="Z1105" i="11"/>
  <c r="Z1104" i="11"/>
  <c r="Z1103" i="11"/>
  <c r="Z1102" i="11"/>
  <c r="Z1101" i="11"/>
  <c r="Z1100" i="11"/>
  <c r="Z1099" i="11"/>
  <c r="Z1098" i="11"/>
  <c r="Z1097" i="11"/>
  <c r="Z1096" i="11"/>
  <c r="Z1095" i="11"/>
  <c r="Z1093" i="11"/>
  <c r="Z1092" i="11"/>
  <c r="Z1091" i="11"/>
  <c r="Z1090" i="11"/>
  <c r="Z1089" i="11"/>
  <c r="Z1088" i="11"/>
  <c r="Z1086" i="11"/>
  <c r="Z1062" i="11"/>
  <c r="Z1063" i="11"/>
  <c r="Z1064" i="11"/>
  <c r="Z1065" i="11"/>
  <c r="Z1066" i="11"/>
  <c r="Z1067" i="11"/>
  <c r="Z1068" i="11"/>
  <c r="Z1069" i="11"/>
  <c r="Z1070" i="11"/>
  <c r="Z1071" i="11"/>
  <c r="Z1072" i="11"/>
  <c r="Z1073" i="11"/>
  <c r="Z1074" i="11"/>
  <c r="Z1075" i="11"/>
  <c r="Z1076" i="11"/>
  <c r="Z1077" i="11"/>
  <c r="Z1078" i="11"/>
  <c r="Z1079" i="11"/>
  <c r="Z1080" i="11"/>
  <c r="Z1081" i="11"/>
  <c r="Z1082" i="11"/>
  <c r="Z1083" i="11"/>
  <c r="Z1084" i="11"/>
  <c r="Z1061" i="11"/>
  <c r="Z1059" i="11"/>
  <c r="Z1058" i="11"/>
  <c r="Z1057" i="11"/>
  <c r="Z1056" i="11"/>
  <c r="Z1055" i="11"/>
  <c r="Z1054" i="11"/>
  <c r="Z1053" i="11"/>
  <c r="Z1052" i="11"/>
  <c r="Z1051" i="11"/>
  <c r="Z1050" i="11"/>
  <c r="Z1047" i="11"/>
  <c r="Z1048" i="11"/>
  <c r="Z1049" i="11"/>
  <c r="Z1042" i="11"/>
  <c r="Z1043" i="11"/>
  <c r="Z1044" i="11"/>
  <c r="Z1045" i="11"/>
  <c r="Z1046" i="11"/>
  <c r="Z1040" i="11"/>
  <c r="Z1039" i="11"/>
  <c r="Z1038" i="11"/>
  <c r="Z1037" i="11"/>
  <c r="Z1036" i="11"/>
  <c r="Z1034" i="11"/>
  <c r="Z1033" i="11"/>
  <c r="Z1032" i="11"/>
  <c r="Z1031" i="11"/>
  <c r="Z1030" i="11"/>
  <c r="Z1028" i="11"/>
  <c r="Z1027" i="11"/>
  <c r="Z1025" i="11"/>
  <c r="Z1024" i="11"/>
  <c r="Z1022" i="11"/>
  <c r="Z1021" i="11"/>
  <c r="Z1020" i="11"/>
  <c r="Z1019" i="11"/>
  <c r="Z1018" i="11"/>
  <c r="Z1017" i="11"/>
  <c r="Z1016" i="11"/>
  <c r="Z1014" i="11"/>
  <c r="Z1012" i="11"/>
  <c r="Z1011" i="11"/>
  <c r="Z1009" i="11"/>
  <c r="Z1008" i="11"/>
  <c r="Z1007" i="11"/>
  <c r="Z1006" i="11"/>
  <c r="Z1005" i="11"/>
  <c r="Z1004" i="11"/>
  <c r="Z1003" i="11"/>
  <c r="Z1002" i="11"/>
  <c r="Z1001" i="11"/>
  <c r="Z1000" i="11"/>
  <c r="Z999" i="11"/>
  <c r="Z998" i="11"/>
  <c r="Z997" i="11"/>
  <c r="Z996" i="11"/>
  <c r="Z995" i="11"/>
  <c r="Z994" i="11"/>
  <c r="Z993" i="11"/>
  <c r="Z992" i="11"/>
  <c r="Z991" i="11"/>
  <c r="Z990" i="11"/>
  <c r="Z989" i="11"/>
  <c r="Z988" i="11"/>
  <c r="Z987" i="11"/>
  <c r="Z986" i="11"/>
  <c r="Z985" i="11"/>
  <c r="Z984" i="11"/>
  <c r="Z983" i="11"/>
  <c r="Z260" i="11"/>
  <c r="Z982" i="11"/>
  <c r="Z981" i="11"/>
  <c r="Z980" i="11"/>
  <c r="Z977" i="11"/>
  <c r="Z978" i="11"/>
  <c r="Z975" i="11"/>
  <c r="Z974" i="11"/>
  <c r="Z973" i="11"/>
  <c r="Z972" i="11"/>
  <c r="Z971" i="11"/>
  <c r="Z970" i="11"/>
  <c r="Z968" i="11"/>
  <c r="Z966" i="11"/>
  <c r="Z965" i="11"/>
  <c r="Z964" i="11"/>
  <c r="Z963" i="11"/>
  <c r="Z961" i="11"/>
  <c r="Z960" i="11"/>
  <c r="Z959" i="11"/>
  <c r="Z957" i="11"/>
  <c r="Z955" i="11"/>
  <c r="Z954" i="11"/>
  <c r="Z953" i="11"/>
  <c r="Z952" i="11"/>
  <c r="Z951" i="11"/>
  <c r="Z950" i="11"/>
  <c r="Z258" i="11"/>
  <c r="Z949" i="11"/>
  <c r="Z948" i="11"/>
  <c r="Z947" i="11"/>
  <c r="Z946" i="11"/>
  <c r="Z945" i="11"/>
  <c r="Z944" i="11"/>
  <c r="Z943" i="11"/>
  <c r="Z941" i="11"/>
  <c r="Z940" i="11"/>
  <c r="Z937" i="11"/>
  <c r="Z938" i="11"/>
  <c r="Z935" i="11"/>
  <c r="Z936" i="11"/>
  <c r="Z256" i="11"/>
  <c r="Z934" i="11"/>
  <c r="Z929" i="11"/>
  <c r="Z930" i="11"/>
  <c r="Z931" i="11"/>
  <c r="Z932" i="11"/>
  <c r="Z933" i="11"/>
  <c r="Z928" i="11"/>
  <c r="Z927" i="11"/>
  <c r="Z926" i="11"/>
  <c r="Z925" i="11"/>
  <c r="Z924" i="11"/>
  <c r="Z923" i="11"/>
  <c r="Z922" i="11"/>
  <c r="Z921" i="11"/>
  <c r="Z920" i="11"/>
  <c r="Z919" i="11"/>
  <c r="Z918" i="11"/>
  <c r="Z911" i="11"/>
  <c r="Z909" i="11"/>
  <c r="Z908" i="11"/>
  <c r="Z907" i="11"/>
  <c r="Z906" i="11"/>
  <c r="Z905" i="11"/>
  <c r="Z904" i="11"/>
  <c r="Z903" i="11"/>
  <c r="Z902" i="11"/>
  <c r="Z901" i="11"/>
  <c r="Z900" i="11"/>
  <c r="Z891" i="11"/>
  <c r="Z892" i="11"/>
  <c r="Z893" i="11"/>
  <c r="Z894" i="11"/>
  <c r="Z895" i="11"/>
  <c r="Z896" i="11"/>
  <c r="Z897" i="11"/>
  <c r="Z898" i="11"/>
  <c r="Z899" i="11"/>
  <c r="Z890" i="11"/>
  <c r="Z889" i="11"/>
  <c r="Z888" i="11"/>
  <c r="Z887" i="11"/>
  <c r="Z886" i="11"/>
  <c r="Z885" i="11"/>
  <c r="Z878" i="11"/>
  <c r="Z879" i="11"/>
  <c r="Z880" i="11"/>
  <c r="Z881" i="11"/>
  <c r="Z236" i="11"/>
  <c r="Z882" i="11"/>
  <c r="Z883" i="11"/>
  <c r="Z884" i="11"/>
  <c r="Z874" i="11"/>
  <c r="Z875" i="11"/>
  <c r="Z876" i="11"/>
  <c r="Z877" i="11"/>
  <c r="Z873" i="11"/>
  <c r="Z855" i="11"/>
  <c r="Z856" i="11"/>
  <c r="Z857" i="11"/>
  <c r="Z858" i="11"/>
  <c r="Z859" i="11"/>
  <c r="Z860" i="11"/>
  <c r="Z861" i="11"/>
  <c r="Z862" i="11"/>
  <c r="Z863" i="11"/>
  <c r="Z864" i="11"/>
  <c r="Z865" i="11"/>
  <c r="Z866" i="11"/>
  <c r="Z867" i="11"/>
  <c r="Z868" i="11"/>
  <c r="Z869" i="11"/>
  <c r="Z870" i="11"/>
  <c r="Z871" i="11"/>
  <c r="Z872" i="11"/>
  <c r="Z854" i="11"/>
  <c r="Z853" i="11"/>
  <c r="Z852" i="11"/>
  <c r="Z850" i="11"/>
  <c r="Z849" i="11"/>
  <c r="Z846" i="11"/>
  <c r="Z845" i="11"/>
  <c r="Z844" i="11"/>
  <c r="Z841" i="11"/>
  <c r="Z840" i="11"/>
  <c r="Z835" i="11"/>
  <c r="Z834" i="11"/>
  <c r="Z833" i="11"/>
  <c r="Z832" i="11"/>
  <c r="Z830" i="11"/>
  <c r="Z828" i="11"/>
  <c r="Z827" i="11"/>
  <c r="Z824" i="11"/>
  <c r="Z820" i="11"/>
  <c r="Z818" i="11"/>
  <c r="Z815" i="11"/>
  <c r="Z813" i="11"/>
  <c r="Z811" i="11"/>
  <c r="Z810" i="11"/>
  <c r="Z809" i="11"/>
  <c r="Z808" i="11"/>
  <c r="Z807" i="11"/>
  <c r="Z806" i="11"/>
  <c r="Z805" i="11"/>
  <c r="Z799" i="11"/>
  <c r="Z794" i="11"/>
  <c r="Z769" i="11"/>
  <c r="Z766" i="11"/>
  <c r="Z765" i="11"/>
  <c r="Z764" i="11"/>
  <c r="Z761" i="11"/>
  <c r="Z759" i="11"/>
  <c r="Z758" i="11"/>
  <c r="Z755" i="11"/>
  <c r="Z754" i="11"/>
  <c r="Z753" i="11"/>
  <c r="Z752" i="11"/>
  <c r="Z751" i="11"/>
  <c r="Z750" i="11"/>
  <c r="Z749" i="11"/>
  <c r="Z748" i="11"/>
  <c r="Z747" i="11"/>
  <c r="Z746" i="11"/>
  <c r="Z745" i="11"/>
  <c r="Z744" i="11"/>
  <c r="Z743" i="11"/>
  <c r="Z742" i="11"/>
  <c r="Z741" i="11"/>
  <c r="Z740" i="11"/>
  <c r="Z737" i="11"/>
  <c r="Z735" i="11"/>
  <c r="Z734" i="11"/>
  <c r="Z733" i="11"/>
  <c r="Z732" i="11"/>
  <c r="Z731" i="11"/>
  <c r="Z728" i="11"/>
  <c r="Z727" i="11"/>
  <c r="Z726" i="11"/>
  <c r="Z725" i="11"/>
  <c r="Z724" i="11"/>
  <c r="Z721" i="11"/>
  <c r="Z720" i="11"/>
  <c r="Z719" i="11"/>
  <c r="Z718" i="11"/>
  <c r="Z717" i="11"/>
  <c r="Z715" i="11"/>
  <c r="Z714" i="11"/>
  <c r="Z713" i="11"/>
  <c r="Z711" i="11"/>
  <c r="Z709" i="11"/>
  <c r="Z708" i="11"/>
  <c r="Z707" i="11"/>
  <c r="Z706" i="11"/>
  <c r="Z705" i="11"/>
  <c r="Z704" i="11"/>
  <c r="Z703" i="11"/>
  <c r="Z702" i="11"/>
  <c r="Z701" i="11"/>
  <c r="Z700" i="11"/>
  <c r="Z699" i="11"/>
  <c r="Z697" i="11"/>
  <c r="Z694" i="11"/>
  <c r="Z693" i="11"/>
  <c r="Z685" i="11"/>
  <c r="Z686" i="11"/>
  <c r="Z687" i="11"/>
  <c r="Z688" i="11"/>
  <c r="Z689" i="11"/>
  <c r="Z690" i="11"/>
  <c r="Z679" i="11"/>
  <c r="Z677" i="11"/>
  <c r="Z676" i="11"/>
  <c r="Z672" i="11"/>
  <c r="Z671" i="11"/>
  <c r="Z667" i="11"/>
  <c r="Z666" i="11"/>
  <c r="Z662" i="11"/>
  <c r="Z660" i="11"/>
  <c r="Z658" i="11"/>
  <c r="Z654" i="11"/>
  <c r="Z651" i="11"/>
  <c r="Z644" i="11"/>
  <c r="Z642" i="11"/>
  <c r="Z639" i="11"/>
  <c r="Z637" i="11"/>
  <c r="Z630" i="11"/>
  <c r="Z628" i="11"/>
  <c r="Z627" i="11"/>
  <c r="Z626" i="11"/>
  <c r="Z625" i="11"/>
  <c r="Z624" i="11"/>
  <c r="Z623" i="11"/>
  <c r="Z622" i="11"/>
  <c r="Z621" i="11"/>
  <c r="Z620" i="11"/>
  <c r="Z619" i="11"/>
  <c r="Z618" i="11"/>
  <c r="Z1779" i="11"/>
  <c r="Z1778" i="11"/>
  <c r="Z614" i="11"/>
  <c r="Z1776" i="11"/>
  <c r="Z1775" i="11"/>
  <c r="Z1774" i="11"/>
  <c r="Z1773" i="11"/>
  <c r="Z1772" i="11"/>
  <c r="Z1771" i="11"/>
  <c r="Z1770" i="11"/>
  <c r="Z1769" i="11"/>
  <c r="Z1768" i="11"/>
  <c r="Z1767" i="11"/>
  <c r="Z1766" i="11"/>
  <c r="Z1765" i="11"/>
  <c r="Z1764" i="11"/>
  <c r="Z1761" i="11"/>
  <c r="Z1760" i="11"/>
  <c r="Z1759" i="11"/>
  <c r="Z1758" i="11"/>
  <c r="Z1757" i="11"/>
  <c r="Z1756" i="11"/>
  <c r="Z1753" i="11"/>
  <c r="Z1750" i="11"/>
  <c r="Z1749" i="11"/>
  <c r="Z1747" i="11"/>
  <c r="Z1746" i="11"/>
  <c r="Z613" i="11"/>
  <c r="Z612" i="11"/>
  <c r="Z1745" i="11"/>
  <c r="Z1744" i="11"/>
  <c r="Z1743" i="11"/>
  <c r="Z1742" i="11"/>
  <c r="Z1741" i="11"/>
  <c r="Z1739" i="11"/>
  <c r="Z1737" i="11"/>
  <c r="Z1736" i="11"/>
  <c r="Z1735" i="11"/>
  <c r="Z1734" i="11"/>
  <c r="Z1733" i="11"/>
  <c r="Z1732" i="11"/>
  <c r="Z1730" i="11"/>
  <c r="Z1729" i="11"/>
  <c r="Z1728" i="11"/>
  <c r="Z1725" i="11"/>
  <c r="Z1724" i="11"/>
  <c r="Z1718" i="11"/>
  <c r="Z1719" i="11"/>
  <c r="Z1720" i="11"/>
  <c r="Z1721" i="11"/>
  <c r="Z1722" i="11"/>
  <c r="Z1723" i="11"/>
  <c r="Z1716" i="11"/>
  <c r="Z1715" i="11"/>
  <c r="Z609" i="11"/>
  <c r="Z1714" i="11"/>
  <c r="Z1713" i="11"/>
  <c r="Z1711" i="11"/>
  <c r="Z1710" i="11"/>
  <c r="Z608" i="11"/>
  <c r="Z607" i="11"/>
  <c r="Z1705" i="11"/>
  <c r="Z1704" i="11"/>
  <c r="Z1703" i="11"/>
  <c r="Z1702" i="11"/>
  <c r="Z1699" i="11"/>
  <c r="Z1697" i="11"/>
  <c r="Z606" i="11"/>
  <c r="Z1694" i="11"/>
  <c r="Z1693" i="11"/>
  <c r="Z1689" i="11"/>
  <c r="Z1690" i="11"/>
  <c r="Z1691" i="11"/>
  <c r="Z601" i="11"/>
  <c r="Z602" i="11"/>
  <c r="Z603" i="11"/>
  <c r="Z604" i="11"/>
  <c r="Z600" i="11"/>
  <c r="Z599" i="11"/>
  <c r="Z1685" i="11"/>
  <c r="Z598" i="11"/>
  <c r="Z597" i="11"/>
  <c r="Z596" i="11"/>
  <c r="Z595" i="11"/>
  <c r="Z594" i="11"/>
  <c r="Z593" i="11"/>
  <c r="Z592" i="11"/>
  <c r="Z591" i="11"/>
  <c r="Z1681" i="11"/>
  <c r="Z1680" i="11"/>
  <c r="Z1679" i="11"/>
  <c r="Z590" i="11"/>
  <c r="Z1678" i="11"/>
  <c r="Z1661" i="11"/>
  <c r="Z582" i="11"/>
  <c r="Z581" i="11"/>
  <c r="Z580" i="11"/>
  <c r="Z1660" i="11"/>
  <c r="Z569" i="11"/>
  <c r="Z568" i="11"/>
  <c r="Z567" i="11"/>
  <c r="Z566" i="11"/>
  <c r="Z565" i="11"/>
  <c r="Z564" i="11"/>
  <c r="Z563" i="11"/>
  <c r="Z562" i="11"/>
  <c r="Z561" i="11"/>
  <c r="Z560" i="11"/>
  <c r="Z559" i="11"/>
  <c r="Z558" i="11"/>
  <c r="Z557" i="11"/>
  <c r="Z1651" i="11"/>
  <c r="Z553" i="11"/>
  <c r="Z552" i="11"/>
  <c r="Z550" i="11"/>
  <c r="Z549" i="11"/>
  <c r="Z548" i="11"/>
  <c r="Z1650" i="11"/>
  <c r="Z547" i="11"/>
  <c r="Z546" i="11"/>
  <c r="Z545" i="11"/>
  <c r="Z544" i="11"/>
  <c r="Z1649" i="11"/>
  <c r="Z543" i="11"/>
  <c r="Z542" i="11"/>
  <c r="Z541" i="11"/>
  <c r="Z1648" i="11"/>
  <c r="Z540" i="11"/>
  <c r="Z1647" i="11"/>
  <c r="Z1646" i="11"/>
  <c r="Z1645" i="11"/>
  <c r="Z1644" i="11"/>
  <c r="Z1643" i="11"/>
  <c r="Z1642" i="11"/>
  <c r="Z1641" i="11"/>
  <c r="Z1640" i="11"/>
  <c r="Z1639" i="11"/>
  <c r="Z536" i="11"/>
  <c r="Z1638" i="11"/>
  <c r="Z535" i="11"/>
  <c r="Z534" i="11"/>
  <c r="Z533" i="11"/>
  <c r="Z529" i="11"/>
  <c r="Z528" i="11"/>
  <c r="Z1637" i="11"/>
  <c r="Z1636" i="11"/>
  <c r="Z527" i="11"/>
  <c r="Z1635" i="11"/>
  <c r="Z1634" i="11"/>
  <c r="Z1633" i="11"/>
  <c r="Z526" i="11"/>
  <c r="Z525" i="11"/>
  <c r="Z524" i="11"/>
  <c r="Z523" i="11"/>
  <c r="Z1632" i="11"/>
  <c r="Z1631" i="11"/>
  <c r="Z1629" i="11"/>
  <c r="Z522" i="11"/>
  <c r="Z1628" i="11"/>
  <c r="Z1627" i="11"/>
  <c r="Z1626" i="11"/>
  <c r="Z1619" i="11"/>
  <c r="Z1617" i="11"/>
  <c r="Z520" i="11"/>
  <c r="Z1616" i="11"/>
  <c r="Z1615" i="11"/>
  <c r="Z1611" i="11"/>
  <c r="Z1609" i="11"/>
  <c r="Z1608" i="11"/>
  <c r="Z1602" i="11"/>
  <c r="Z518" i="11"/>
  <c r="Z1597" i="11"/>
  <c r="Z517" i="11"/>
  <c r="Z1594" i="11"/>
  <c r="Z516" i="11"/>
  <c r="Z1590" i="11"/>
  <c r="Z515" i="11"/>
  <c r="Z1588" i="11"/>
  <c r="Z1587" i="11"/>
  <c r="Z514" i="11"/>
  <c r="Z513" i="11"/>
  <c r="Z1581" i="11"/>
  <c r="Z512" i="11"/>
  <c r="Z511" i="11"/>
  <c r="Z510" i="11"/>
  <c r="Z1579" i="11"/>
  <c r="Z509" i="11"/>
  <c r="Z1577" i="11"/>
  <c r="Z1576" i="11"/>
  <c r="Z1574" i="11"/>
  <c r="Z1571" i="11"/>
  <c r="Z1568" i="11"/>
  <c r="Z1567" i="11"/>
  <c r="Z1565" i="11"/>
  <c r="Z1564" i="11"/>
  <c r="Z1561" i="11"/>
  <c r="Z1560" i="11"/>
  <c r="Z1558" i="11"/>
  <c r="Z1556" i="11"/>
  <c r="Z1555" i="11"/>
  <c r="Z1552" i="11"/>
  <c r="Z1551" i="11"/>
  <c r="Z1550" i="11"/>
  <c r="Z1549" i="11"/>
  <c r="Z1546" i="11"/>
  <c r="Z1544" i="11"/>
  <c r="Z1543" i="11"/>
  <c r="Z507" i="11"/>
  <c r="Z1534" i="11"/>
  <c r="Z1533" i="11"/>
  <c r="Z1530" i="11"/>
  <c r="Z1529" i="11"/>
  <c r="Z506" i="11"/>
  <c r="Z1528" i="11"/>
  <c r="Z1527" i="11"/>
  <c r="Z1523" i="11"/>
  <c r="Z1521" i="11"/>
  <c r="Z1520" i="11"/>
  <c r="Z505" i="11"/>
  <c r="Z1519" i="11"/>
  <c r="Z1518" i="11"/>
  <c r="Z1514" i="11"/>
  <c r="Z504" i="11"/>
  <c r="Z503" i="11"/>
  <c r="Z502" i="11"/>
  <c r="Z501" i="11"/>
  <c r="Z1511" i="11"/>
  <c r="Z1510" i="11"/>
  <c r="Z1507" i="11"/>
  <c r="Z1505" i="11"/>
  <c r="Z1503" i="11"/>
  <c r="Z1502" i="11"/>
  <c r="Z1501" i="11"/>
  <c r="Z1500" i="11"/>
  <c r="Z1499" i="11"/>
  <c r="Z1498" i="11"/>
  <c r="Z1497" i="11"/>
  <c r="Z500" i="11"/>
  <c r="Z1496" i="11"/>
  <c r="Z1494" i="11"/>
  <c r="Z1493" i="11"/>
  <c r="Z1492" i="11"/>
  <c r="Z1491" i="11"/>
  <c r="Z1490" i="11"/>
  <c r="Z1489" i="11"/>
  <c r="Z1488" i="11"/>
  <c r="Z1487" i="11"/>
  <c r="Z1486" i="11"/>
  <c r="Z1484" i="11"/>
  <c r="Z1483" i="11"/>
  <c r="Z1478" i="11"/>
  <c r="Z1477" i="11"/>
  <c r="Z1476" i="11"/>
  <c r="Z1475" i="11"/>
  <c r="Z1474" i="11"/>
  <c r="Z1473" i="11"/>
  <c r="Z1472" i="11"/>
  <c r="Z1471" i="11"/>
  <c r="Z1470" i="11"/>
  <c r="Z1469" i="11"/>
  <c r="Z1468" i="11"/>
  <c r="Z499" i="11"/>
  <c r="Z498" i="11"/>
  <c r="Z497" i="11"/>
  <c r="Z1467" i="11"/>
  <c r="Z496" i="11"/>
  <c r="Z495" i="11"/>
  <c r="Z1466" i="11"/>
  <c r="Z494" i="11"/>
  <c r="Z1463" i="11"/>
  <c r="Z1462" i="11"/>
  <c r="Z1459" i="11"/>
  <c r="Z1458" i="11"/>
  <c r="Z1456" i="11"/>
  <c r="Z1455" i="11"/>
  <c r="Z1454" i="11"/>
  <c r="Z1453" i="11"/>
  <c r="Z481" i="11"/>
  <c r="Z482" i="11"/>
  <c r="Z1450" i="11"/>
  <c r="Z1449" i="11"/>
  <c r="Z479" i="11"/>
  <c r="Z480" i="11"/>
  <c r="Z1448" i="11"/>
  <c r="Z1447" i="11"/>
  <c r="Z1443" i="11"/>
  <c r="Z1441" i="11"/>
  <c r="Z1438" i="11"/>
  <c r="Z1436" i="11"/>
  <c r="Z1435" i="11"/>
  <c r="Z1433" i="11"/>
  <c r="Z1431" i="11"/>
  <c r="Z1427" i="11"/>
  <c r="Z1424" i="11"/>
  <c r="Z1423" i="11"/>
  <c r="Z1421" i="11"/>
  <c r="Z1414" i="11"/>
  <c r="Z1411" i="11"/>
  <c r="Z1405" i="11"/>
  <c r="Z477" i="11"/>
  <c r="Z1402" i="11"/>
  <c r="Z476" i="11"/>
  <c r="Z1400" i="11"/>
  <c r="Z475" i="11"/>
  <c r="Z1398" i="11"/>
  <c r="Z1397" i="11"/>
  <c r="Z474" i="11"/>
  <c r="Z473" i="11"/>
  <c r="Z1396" i="11"/>
  <c r="Z1393" i="11"/>
  <c r="Z1392" i="11"/>
  <c r="Z1391" i="11"/>
  <c r="Z472" i="11"/>
  <c r="Z1389" i="11"/>
  <c r="Z471" i="11"/>
  <c r="Z1388" i="11"/>
  <c r="Z470" i="11"/>
  <c r="Z1387" i="11"/>
  <c r="Z1385" i="11"/>
  <c r="Z1382" i="11"/>
  <c r="Z1381" i="11"/>
  <c r="Z1380" i="11"/>
  <c r="Z1379" i="11"/>
  <c r="Z1377" i="11"/>
  <c r="Z1376" i="11"/>
  <c r="Z1375" i="11"/>
  <c r="Z469" i="11"/>
  <c r="Z1374" i="11"/>
  <c r="Z1372" i="11"/>
  <c r="Z468" i="11"/>
  <c r="Z1370" i="11"/>
  <c r="Z1371" i="11"/>
  <c r="Z1369" i="11"/>
  <c r="Z1368" i="11"/>
  <c r="Z1366" i="11"/>
  <c r="Z1365" i="11"/>
  <c r="Z1363" i="11"/>
  <c r="Z1362" i="11"/>
  <c r="Z1361" i="11"/>
  <c r="Z1360" i="11"/>
  <c r="Z1357" i="11"/>
  <c r="Z1356" i="11"/>
  <c r="Z1355" i="11"/>
  <c r="Z1354" i="11"/>
  <c r="Z1353" i="11"/>
  <c r="Z1352" i="11"/>
  <c r="Z1351" i="11"/>
  <c r="Z467" i="11"/>
  <c r="Z1349" i="11"/>
  <c r="Z466" i="11"/>
  <c r="Z465" i="11"/>
  <c r="Z464" i="11"/>
  <c r="Z463" i="11"/>
  <c r="Z462" i="11"/>
  <c r="Z461" i="11"/>
  <c r="Z1336" i="11"/>
  <c r="Z460" i="11"/>
  <c r="Z1333" i="11"/>
  <c r="Z458" i="11"/>
  <c r="Z1330" i="11"/>
  <c r="Z1328" i="11"/>
  <c r="Z456" i="11"/>
  <c r="Z455" i="11"/>
  <c r="Z454" i="11"/>
  <c r="Z1324" i="11"/>
  <c r="Z453" i="11"/>
  <c r="Z445" i="11"/>
  <c r="Z446" i="11"/>
  <c r="Z447" i="11"/>
  <c r="Z448" i="11"/>
  <c r="Z449" i="11"/>
  <c r="Z1320" i="11"/>
  <c r="Z1321" i="11"/>
  <c r="Z450" i="11"/>
  <c r="Z451" i="11"/>
  <c r="Z452" i="11"/>
  <c r="Z1322" i="11"/>
  <c r="Z1319" i="11"/>
  <c r="Z1317" i="11"/>
  <c r="Z444" i="11"/>
  <c r="Z443" i="11"/>
  <c r="Z442" i="11"/>
  <c r="Z441" i="11"/>
  <c r="Z1314" i="11"/>
  <c r="Z440" i="11"/>
  <c r="Z1312" i="11"/>
  <c r="Z438" i="11"/>
  <c r="Z1311" i="11"/>
  <c r="Z1310" i="11"/>
  <c r="Z1309" i="11"/>
  <c r="Z437" i="11"/>
  <c r="Z436" i="11"/>
  <c r="Z435" i="11"/>
  <c r="Z434" i="11"/>
  <c r="Z431" i="11"/>
  <c r="Z430" i="11"/>
  <c r="Z1307" i="11"/>
  <c r="Z429" i="11"/>
  <c r="Z428" i="11"/>
  <c r="Z427" i="11"/>
  <c r="Z426" i="11"/>
  <c r="Z1305" i="11"/>
  <c r="Z1303" i="11"/>
  <c r="Z1301" i="11"/>
  <c r="Z1296" i="11"/>
  <c r="Z1295" i="11"/>
  <c r="Z1290" i="11"/>
  <c r="Z1287" i="11"/>
  <c r="Z1286" i="11"/>
  <c r="Z1284" i="11"/>
  <c r="Z1283" i="11"/>
  <c r="Z1282" i="11"/>
  <c r="Z423" i="11"/>
  <c r="Z422" i="11"/>
  <c r="Z1279" i="11"/>
  <c r="Z421" i="11"/>
  <c r="Z1277" i="11"/>
  <c r="Z1276" i="11"/>
  <c r="Z420" i="11"/>
  <c r="Z419" i="11"/>
  <c r="Z1275" i="11"/>
  <c r="Z418" i="11"/>
  <c r="Z415" i="11"/>
  <c r="Z1274" i="11"/>
  <c r="Z1273" i="11"/>
  <c r="Z414" i="11"/>
  <c r="Z1272" i="11"/>
  <c r="Z413" i="11"/>
  <c r="Z1271" i="11"/>
  <c r="Z412" i="11"/>
  <c r="Z411" i="11"/>
  <c r="Z1270" i="11"/>
  <c r="Z1269" i="11"/>
  <c r="Z1268" i="11"/>
  <c r="Z410" i="11"/>
  <c r="Z409" i="11"/>
  <c r="Z408" i="11"/>
  <c r="Z407" i="11"/>
  <c r="Z406" i="11"/>
  <c r="Z405" i="11"/>
  <c r="Z1266" i="11"/>
  <c r="Z404" i="11"/>
  <c r="Z403" i="11"/>
  <c r="Z402" i="11"/>
  <c r="Z1264" i="11"/>
  <c r="Z1263" i="11"/>
  <c r="Z401" i="11"/>
  <c r="Z400" i="11"/>
  <c r="Z399" i="11"/>
  <c r="Z398" i="11"/>
  <c r="Z397" i="11"/>
  <c r="Z396" i="11"/>
  <c r="Z395" i="11"/>
  <c r="Z1260" i="11"/>
  <c r="Z394" i="11"/>
  <c r="Z393" i="11"/>
  <c r="Z392" i="11"/>
  <c r="Z391" i="11"/>
  <c r="Z389" i="11"/>
  <c r="Z388" i="11"/>
  <c r="Z387" i="11"/>
  <c r="Z386" i="11"/>
  <c r="Z384" i="11"/>
  <c r="Z383" i="11"/>
  <c r="Z382" i="11"/>
  <c r="Z380" i="11"/>
  <c r="Z379" i="11"/>
  <c r="Z377" i="11"/>
  <c r="Z376" i="11"/>
  <c r="Z375" i="11"/>
  <c r="Z373" i="11"/>
  <c r="Z372" i="11"/>
  <c r="Z371" i="11"/>
  <c r="Z370" i="11"/>
  <c r="Z369" i="11"/>
  <c r="Z368" i="11"/>
  <c r="Z367" i="11"/>
  <c r="Z365" i="11"/>
  <c r="Z364" i="11"/>
  <c r="Z1249" i="11"/>
  <c r="Z363" i="11"/>
  <c r="Z361" i="11"/>
  <c r="Z360" i="11"/>
  <c r="Z359" i="11"/>
  <c r="Z1247" i="11"/>
  <c r="Z358" i="11"/>
  <c r="Z1244" i="11"/>
  <c r="Z1237" i="11"/>
  <c r="Z352" i="11"/>
  <c r="Z1236" i="11"/>
  <c r="Z1235" i="11"/>
  <c r="Z1233" i="11"/>
  <c r="Z348" i="11"/>
  <c r="Z1232" i="11"/>
  <c r="Z347" i="11"/>
  <c r="Z346" i="11"/>
  <c r="Z1231" i="11"/>
  <c r="Z345" i="11"/>
  <c r="Z1229" i="11"/>
  <c r="Z344" i="11"/>
  <c r="Z343" i="11"/>
  <c r="Z342" i="11"/>
  <c r="Z341" i="11"/>
  <c r="Z1227" i="11"/>
  <c r="Z336" i="11"/>
  <c r="Z1226" i="11"/>
  <c r="Z333" i="11"/>
  <c r="Z1225" i="11"/>
  <c r="Z330" i="11"/>
  <c r="Z323" i="11"/>
  <c r="Z1221" i="11"/>
  <c r="Z1220" i="11"/>
  <c r="Z1219" i="11"/>
  <c r="Z1218" i="11"/>
  <c r="Z1217" i="11"/>
  <c r="Z1216" i="11"/>
  <c r="Z1215" i="11"/>
  <c r="Z1214" i="11"/>
  <c r="Z1213" i="11"/>
  <c r="Z1211" i="11"/>
  <c r="Z1210" i="11"/>
  <c r="Z1209" i="11"/>
  <c r="Z1208" i="11"/>
  <c r="Z321" i="11"/>
  <c r="Z1207" i="11"/>
  <c r="Z1206" i="11"/>
  <c r="Z1201" i="11"/>
  <c r="Z1197" i="11"/>
  <c r="Z1196" i="11"/>
  <c r="Z312" i="11"/>
  <c r="Z310" i="11"/>
  <c r="Z1194" i="11"/>
  <c r="Z1192" i="11"/>
  <c r="Z1191" i="11"/>
  <c r="Z1190" i="11"/>
  <c r="Z309" i="11"/>
  <c r="Z1189" i="11"/>
  <c r="Z304" i="11"/>
  <c r="Z305" i="11"/>
  <c r="Z306" i="11"/>
  <c r="Z307" i="11"/>
  <c r="Z308" i="11"/>
  <c r="Z302" i="11"/>
  <c r="Z303" i="11"/>
  <c r="Z1188" i="11"/>
  <c r="Z301" i="11"/>
  <c r="Z1185" i="11"/>
  <c r="Z1184" i="11"/>
  <c r="Z1183" i="11"/>
  <c r="Z1182" i="11"/>
  <c r="Z1181" i="11"/>
  <c r="Z1180" i="11"/>
  <c r="Z1179" i="11"/>
  <c r="Z1178" i="11"/>
  <c r="Z1176" i="11"/>
  <c r="Z1175" i="11"/>
  <c r="Z1174" i="11"/>
  <c r="Z1173" i="11"/>
  <c r="Z1172" i="11"/>
  <c r="Z1171" i="11"/>
  <c r="Z1170" i="11"/>
  <c r="Z1168" i="11"/>
  <c r="Z1166" i="11"/>
  <c r="Z1165" i="11"/>
  <c r="Z1164" i="11"/>
  <c r="Z1163" i="11"/>
  <c r="Z1162" i="11"/>
  <c r="Z1161" i="11"/>
  <c r="Z1159" i="11"/>
  <c r="Z1158" i="11"/>
  <c r="Z1157" i="11"/>
  <c r="Z1155" i="11"/>
  <c r="Z1154" i="11"/>
  <c r="Z299" i="11"/>
  <c r="Z298" i="11"/>
  <c r="Z297" i="11"/>
  <c r="Z1150" i="11"/>
  <c r="Z1149" i="11"/>
  <c r="Z296" i="11"/>
  <c r="Z295" i="11"/>
  <c r="Z294" i="11"/>
  <c r="Z293" i="11"/>
  <c r="Z292" i="11"/>
  <c r="Z1147" i="11"/>
  <c r="Z291" i="11"/>
  <c r="Z290" i="11"/>
  <c r="Z289" i="11"/>
  <c r="Z288" i="11"/>
  <c r="Z287" i="11"/>
  <c r="Z286" i="11"/>
  <c r="Z1143" i="11"/>
  <c r="Z1142" i="11"/>
  <c r="Z1141" i="11"/>
  <c r="Z1139" i="11"/>
  <c r="Z1138" i="11"/>
  <c r="Z1136" i="11"/>
  <c r="Z285" i="11"/>
  <c r="Z284" i="11"/>
  <c r="Z1135" i="11"/>
  <c r="Z283" i="11"/>
  <c r="Z1134" i="11"/>
  <c r="Z282" i="11"/>
  <c r="Z1133" i="11"/>
  <c r="Z1132" i="11"/>
  <c r="Z281" i="11"/>
  <c r="Z280" i="11"/>
  <c r="Z1127" i="11"/>
  <c r="Z279" i="11"/>
  <c r="Z275" i="11"/>
  <c r="Z276" i="11"/>
  <c r="Z277" i="11"/>
  <c r="Z278" i="11"/>
  <c r="Z274" i="11"/>
  <c r="Z1117" i="11"/>
  <c r="Z1116" i="11"/>
  <c r="Z273" i="11"/>
  <c r="Z1109" i="11"/>
  <c r="Z272" i="11"/>
  <c r="Z271" i="11"/>
  <c r="Z270" i="11"/>
  <c r="Z269" i="11"/>
  <c r="Z1094" i="11"/>
  <c r="Z1087" i="11"/>
  <c r="Z1085" i="11"/>
  <c r="Z268" i="11"/>
  <c r="Z1060" i="11"/>
  <c r="Z266" i="11"/>
  <c r="Z267" i="11"/>
  <c r="Z1041" i="11"/>
  <c r="Z265" i="11"/>
  <c r="Z264" i="11"/>
  <c r="Z1035" i="11"/>
  <c r="Z263" i="11"/>
  <c r="Z1029" i="11"/>
  <c r="Z261" i="11"/>
  <c r="Z1026" i="11"/>
  <c r="Z1023" i="11"/>
  <c r="Z1015" i="11"/>
  <c r="Z1013" i="11"/>
  <c r="Z1010" i="11"/>
  <c r="Z979" i="11"/>
  <c r="Z976" i="11"/>
  <c r="Z969" i="11"/>
  <c r="Z967" i="11"/>
  <c r="Z962" i="11"/>
  <c r="Z958" i="11"/>
  <c r="Z956" i="11"/>
  <c r="Z257" i="11"/>
  <c r="Z942" i="11"/>
  <c r="Z939" i="11"/>
  <c r="Z255" i="11"/>
  <c r="Z917" i="11"/>
  <c r="Z916" i="11"/>
  <c r="Z915" i="11"/>
  <c r="Z254" i="11"/>
  <c r="Z253" i="11"/>
  <c r="Z914" i="11"/>
  <c r="Z913" i="11"/>
  <c r="Z910" i="11"/>
  <c r="Z851" i="11"/>
  <c r="Z235" i="11"/>
  <c r="Z848" i="11"/>
  <c r="Z847" i="11"/>
  <c r="Z234" i="11"/>
  <c r="Z843" i="11"/>
  <c r="Z842" i="11"/>
  <c r="Z233" i="11"/>
  <c r="Z232" i="11"/>
  <c r="Z231" i="11"/>
  <c r="Z839" i="11"/>
  <c r="Z838" i="11"/>
  <c r="Z230" i="11"/>
  <c r="Z837" i="11"/>
  <c r="Z836" i="11"/>
  <c r="Z229" i="11"/>
  <c r="Z831" i="11"/>
  <c r="Z829" i="11"/>
  <c r="Z826" i="11"/>
  <c r="Z825" i="11"/>
  <c r="Z823" i="11"/>
  <c r="Z822" i="11"/>
  <c r="Z220" i="11"/>
  <c r="Z819" i="11"/>
  <c r="Z218" i="11"/>
  <c r="Z817" i="11"/>
  <c r="Z816" i="11"/>
  <c r="Z814" i="11"/>
  <c r="Z812" i="11"/>
  <c r="Z217" i="11"/>
  <c r="Z804" i="11"/>
  <c r="Z803" i="11"/>
  <c r="Z802" i="11"/>
  <c r="Z801" i="11"/>
  <c r="Z800" i="11"/>
  <c r="Z798" i="11"/>
  <c r="Z797" i="11"/>
  <c r="Z796" i="11"/>
  <c r="Z795" i="11"/>
  <c r="Z215" i="11"/>
  <c r="Z214" i="11"/>
  <c r="Z213" i="11"/>
  <c r="Z212" i="11"/>
  <c r="Z211" i="11"/>
  <c r="Z210" i="11"/>
  <c r="Z209" i="11"/>
  <c r="Z793" i="11"/>
  <c r="Z208" i="11"/>
  <c r="Z792" i="11"/>
  <c r="Z791" i="11"/>
  <c r="Z790" i="11"/>
  <c r="Z789" i="11"/>
  <c r="Z788" i="11"/>
  <c r="Z787" i="11"/>
  <c r="Z786" i="11"/>
  <c r="Z785" i="11"/>
  <c r="Z784" i="11"/>
  <c r="Z783" i="11"/>
  <c r="Z782" i="11"/>
  <c r="Z781" i="11"/>
  <c r="Z780" i="11"/>
  <c r="Z779" i="11"/>
  <c r="Z778" i="11"/>
  <c r="Z777" i="11"/>
  <c r="Z776" i="11"/>
  <c r="Z775" i="11"/>
  <c r="Z774" i="11"/>
  <c r="Z773" i="11"/>
  <c r="Z772" i="11"/>
  <c r="Z771" i="11"/>
  <c r="Z770" i="11"/>
  <c r="Z207" i="11"/>
  <c r="Z206" i="11"/>
  <c r="Z205" i="11"/>
  <c r="Z204" i="11"/>
  <c r="Z203" i="11"/>
  <c r="Z202" i="11"/>
  <c r="Z201" i="11"/>
  <c r="Z200" i="11"/>
  <c r="Z199" i="11"/>
  <c r="Z768" i="11"/>
  <c r="Z198" i="11"/>
  <c r="Z197" i="11"/>
  <c r="Z195" i="11"/>
  <c r="Z196" i="11"/>
  <c r="Z194" i="11"/>
  <c r="Z767" i="11"/>
  <c r="Z193" i="11"/>
  <c r="Z763" i="11"/>
  <c r="Z762" i="11"/>
  <c r="Z192" i="11"/>
  <c r="Z191" i="11"/>
  <c r="Z760" i="11"/>
  <c r="Z757" i="11"/>
  <c r="Z190" i="11"/>
  <c r="Z756" i="11"/>
  <c r="Z189" i="11"/>
  <c r="Z188" i="11"/>
  <c r="Z187" i="11"/>
  <c r="Z184" i="11"/>
  <c r="Z736" i="11"/>
  <c r="Z183" i="11"/>
  <c r="Z182" i="11"/>
  <c r="Z181" i="11"/>
  <c r="Z730" i="11"/>
  <c r="Z180" i="11"/>
  <c r="Z729" i="11"/>
  <c r="Z179" i="11"/>
  <c r="Z178" i="11"/>
  <c r="Z177" i="11"/>
  <c r="Z176" i="11"/>
  <c r="Z175" i="11"/>
  <c r="Z174" i="11"/>
  <c r="Z173" i="11"/>
  <c r="Z172" i="11"/>
  <c r="Z171" i="11"/>
  <c r="Z170" i="11"/>
  <c r="Z169" i="11"/>
  <c r="Z168" i="11"/>
  <c r="Z167" i="11"/>
  <c r="Z166" i="11"/>
  <c r="Z165" i="11"/>
  <c r="Z164" i="11"/>
  <c r="Z723" i="11"/>
  <c r="Z722" i="11"/>
  <c r="Z152" i="11"/>
  <c r="Z151" i="11"/>
  <c r="Z150" i="11"/>
  <c r="Z149" i="11"/>
  <c r="Z148" i="11"/>
  <c r="Z147" i="11"/>
  <c r="Z146" i="11"/>
  <c r="Z145" i="11"/>
  <c r="Z144" i="11"/>
  <c r="Z716" i="11"/>
  <c r="Z143" i="11"/>
  <c r="Z126" i="11"/>
  <c r="Z125" i="11"/>
  <c r="Z124" i="11"/>
  <c r="Z123" i="11"/>
  <c r="Z122" i="11"/>
  <c r="Z121" i="11"/>
  <c r="Z120" i="11"/>
  <c r="Z119" i="11"/>
  <c r="Z118" i="11"/>
  <c r="Z117" i="11"/>
  <c r="Z115" i="11"/>
  <c r="Z114" i="11"/>
  <c r="Z113" i="11"/>
  <c r="Z112" i="11"/>
  <c r="Z111" i="11"/>
  <c r="Z110" i="11"/>
  <c r="Z109" i="11"/>
  <c r="Z108" i="11"/>
  <c r="Z106" i="11"/>
  <c r="Z105" i="11"/>
  <c r="Z712" i="11"/>
  <c r="Z104" i="11"/>
  <c r="Z103" i="11"/>
  <c r="Z710" i="11"/>
  <c r="Z102" i="11"/>
  <c r="Z101" i="11"/>
  <c r="Z100" i="11"/>
  <c r="Z99" i="11"/>
  <c r="Z97" i="11"/>
  <c r="Z95" i="11"/>
  <c r="Z94" i="11"/>
  <c r="Z93" i="11"/>
  <c r="Z92" i="11"/>
  <c r="Z91" i="11"/>
  <c r="Z90" i="11"/>
  <c r="Z89" i="11"/>
  <c r="Z88" i="11"/>
  <c r="Z87" i="11"/>
  <c r="Z86" i="11"/>
  <c r="Z85" i="11"/>
  <c r="Z84" i="11"/>
  <c r="Z82" i="11"/>
  <c r="Z80" i="11"/>
  <c r="Z79" i="11"/>
  <c r="Z78" i="11"/>
  <c r="Z77" i="11"/>
  <c r="Z76" i="11"/>
  <c r="Z75" i="11"/>
  <c r="Z74" i="11"/>
  <c r="Z73" i="11"/>
  <c r="Z72" i="11"/>
  <c r="Z71" i="11"/>
  <c r="Z70" i="11"/>
  <c r="Z69" i="11"/>
  <c r="Z68" i="11"/>
  <c r="Z698" i="11"/>
  <c r="Z67" i="11"/>
  <c r="Z66" i="11"/>
  <c r="Z65" i="11"/>
  <c r="Z64" i="11"/>
  <c r="Z63" i="11"/>
  <c r="Z696" i="11"/>
  <c r="Z62" i="11"/>
  <c r="Z695" i="11"/>
  <c r="Z61" i="11"/>
  <c r="Z60" i="11"/>
  <c r="Z692" i="11"/>
  <c r="Z691" i="11"/>
  <c r="Z684" i="11"/>
  <c r="Z683" i="11"/>
  <c r="Z59" i="11"/>
  <c r="Z682" i="11"/>
  <c r="Z681" i="11"/>
  <c r="Z58" i="11"/>
  <c r="Z680" i="11"/>
  <c r="Z678" i="11"/>
  <c r="Z57" i="11"/>
  <c r="Z675" i="11"/>
  <c r="Z674" i="11"/>
  <c r="Z673" i="11"/>
  <c r="Z56" i="11"/>
  <c r="Z670" i="11"/>
  <c r="Z669" i="11"/>
  <c r="Z668" i="11"/>
  <c r="Z55" i="11"/>
  <c r="Z665" i="11"/>
  <c r="Z54" i="11"/>
  <c r="Z53" i="11"/>
  <c r="Z664" i="11"/>
  <c r="Z52" i="11"/>
  <c r="Z51" i="11"/>
  <c r="Z663" i="11"/>
  <c r="Z50" i="11"/>
  <c r="Z49" i="11"/>
  <c r="Z661" i="11"/>
  <c r="Z48" i="11"/>
  <c r="Z659" i="11"/>
  <c r="Z47" i="11"/>
  <c r="Z657" i="11"/>
  <c r="Z656" i="11"/>
  <c r="Z46" i="11"/>
  <c r="Z655" i="11"/>
  <c r="Z653" i="11"/>
  <c r="Z45" i="11"/>
  <c r="Z44" i="11"/>
  <c r="Z43" i="11"/>
  <c r="Z652" i="11"/>
  <c r="Z42" i="11"/>
  <c r="Z41" i="11"/>
  <c r="Z650" i="11"/>
  <c r="Z40" i="11"/>
  <c r="Z39" i="11"/>
  <c r="Z649" i="11"/>
  <c r="Z38" i="11"/>
  <c r="Z37" i="11"/>
  <c r="Z36" i="11"/>
  <c r="Z35" i="11"/>
  <c r="Z34" i="11"/>
  <c r="Z33" i="11"/>
  <c r="Z647" i="11"/>
  <c r="Z648" i="11"/>
  <c r="Z32" i="11"/>
  <c r="Z645" i="11"/>
  <c r="Z13" i="11"/>
  <c r="Z646" i="11"/>
  <c r="Z14" i="11"/>
  <c r="Z15" i="11"/>
  <c r="Z16" i="11"/>
  <c r="Z17" i="11"/>
  <c r="Z18" i="11"/>
  <c r="Z19" i="11"/>
  <c r="Z20" i="11"/>
  <c r="Z21" i="11"/>
  <c r="Z22" i="11"/>
  <c r="Z23" i="11"/>
  <c r="Z24" i="11"/>
  <c r="Z25" i="11"/>
  <c r="Z26" i="11"/>
  <c r="Z27" i="11"/>
  <c r="Z28" i="11"/>
  <c r="Z29" i="11"/>
  <c r="Z30" i="11"/>
  <c r="Z31" i="11"/>
  <c r="Z12" i="11"/>
  <c r="Z11" i="11"/>
  <c r="Z10" i="11"/>
  <c r="Z643" i="11"/>
  <c r="Z641" i="11"/>
  <c r="Z640" i="11"/>
  <c r="Z638" i="11"/>
  <c r="Z636" i="11"/>
  <c r="Z635" i="11"/>
  <c r="Z634" i="11"/>
  <c r="Z633" i="11"/>
  <c r="Z632" i="11"/>
  <c r="Z631" i="11"/>
  <c r="Z629" i="11"/>
  <c r="Z9" i="11"/>
  <c r="Z8" i="11"/>
  <c r="Z7" i="11"/>
  <c r="Z6" i="11"/>
  <c r="Z5" i="11"/>
  <c r="Z4" i="11"/>
  <c r="Z3" i="11"/>
  <c r="Z2" i="11"/>
  <c r="AB1727" i="11"/>
  <c r="AB1726" i="11"/>
  <c r="AB1709" i="11"/>
  <c r="AB1708" i="11"/>
  <c r="AB1707" i="11"/>
  <c r="AB1706" i="11"/>
  <c r="AB1701" i="11"/>
  <c r="AB1700" i="11"/>
  <c r="AB1696" i="11"/>
  <c r="AB605" i="11"/>
  <c r="AB1692" i="11"/>
  <c r="AB1683" i="11"/>
  <c r="AB1682" i="11"/>
  <c r="AB579" i="11"/>
  <c r="AB578" i="11"/>
  <c r="AB577" i="11"/>
  <c r="AB576" i="11"/>
  <c r="AB575" i="11"/>
  <c r="AB574" i="11"/>
  <c r="AB573" i="11"/>
  <c r="AB572" i="11"/>
  <c r="AB571" i="11"/>
  <c r="AB570" i="11"/>
  <c r="AB556" i="11"/>
  <c r="AB555" i="11"/>
  <c r="AB554" i="11"/>
  <c r="AB532" i="11"/>
  <c r="AB531" i="11"/>
  <c r="AB530" i="11"/>
  <c r="AB508" i="11"/>
  <c r="AB483" i="11"/>
  <c r="AB484" i="11"/>
  <c r="AB485" i="11"/>
  <c r="AB486" i="11"/>
  <c r="AB487" i="11"/>
  <c r="AB488" i="11"/>
  <c r="AB489" i="11"/>
  <c r="AB490" i="11"/>
  <c r="AB491" i="11"/>
  <c r="AB492" i="11"/>
  <c r="AB493" i="11"/>
  <c r="AB478" i="11"/>
  <c r="AB1285" i="11"/>
  <c r="AB417" i="11"/>
  <c r="AB416" i="11"/>
  <c r="AB390" i="11"/>
  <c r="AB385" i="11"/>
  <c r="AB381" i="11"/>
  <c r="AB378" i="11"/>
  <c r="AB374" i="11"/>
  <c r="AB366" i="11"/>
  <c r="AB357" i="11"/>
  <c r="AB356" i="11"/>
  <c r="AB355" i="11"/>
  <c r="AB354" i="11"/>
  <c r="AB353" i="11"/>
  <c r="AB351" i="11"/>
  <c r="AB350" i="11"/>
  <c r="AB349" i="11"/>
  <c r="AB340" i="11"/>
  <c r="AB339" i="11"/>
  <c r="AB338" i="11"/>
  <c r="AB337" i="11"/>
  <c r="AB335" i="11"/>
  <c r="AB334" i="11"/>
  <c r="AB332" i="11"/>
  <c r="AB331" i="11"/>
  <c r="AB329" i="11"/>
  <c r="AB328" i="11"/>
  <c r="AB327" i="11"/>
  <c r="AB326" i="11"/>
  <c r="AB325" i="11"/>
  <c r="AB324" i="11"/>
  <c r="AB322" i="11"/>
  <c r="AB319" i="11"/>
  <c r="AB316" i="11"/>
  <c r="AB315" i="11"/>
  <c r="AB313" i="11"/>
  <c r="AB262" i="11"/>
  <c r="AB259" i="11"/>
  <c r="AB252" i="11"/>
  <c r="AB251" i="11"/>
  <c r="AB250" i="11"/>
  <c r="AB249" i="11"/>
  <c r="AB248" i="11"/>
  <c r="AB247" i="11"/>
  <c r="AB246" i="11"/>
  <c r="AB245" i="11"/>
  <c r="AB912" i="11"/>
  <c r="AB244" i="11"/>
  <c r="AB243" i="11"/>
  <c r="AB242" i="11"/>
  <c r="AB241" i="11"/>
  <c r="AB240" i="11"/>
  <c r="AB239" i="11"/>
  <c r="AB238" i="11"/>
  <c r="AB237" i="11"/>
  <c r="AB228" i="11"/>
  <c r="AB227" i="11"/>
  <c r="AB226" i="11"/>
  <c r="AB225" i="11"/>
  <c r="AB224" i="11"/>
  <c r="AB223" i="11"/>
  <c r="AB222" i="11"/>
  <c r="AB221" i="11"/>
  <c r="AB821" i="11"/>
  <c r="AB219" i="11"/>
  <c r="AB216" i="11"/>
  <c r="AB186" i="11"/>
  <c r="AB185" i="11"/>
  <c r="AB739" i="11"/>
  <c r="AB738" i="11"/>
  <c r="AB163" i="11"/>
  <c r="AB162" i="11"/>
  <c r="AB161" i="11"/>
  <c r="AB160" i="11"/>
  <c r="AB159" i="11"/>
  <c r="AB158" i="11"/>
  <c r="AB157" i="11"/>
  <c r="AB156" i="11"/>
  <c r="AB155" i="11"/>
  <c r="AB154" i="11"/>
  <c r="AB153" i="11"/>
  <c r="AB142" i="11"/>
  <c r="AB141" i="11"/>
  <c r="AB140" i="11"/>
  <c r="AB139" i="11"/>
  <c r="AB138" i="11"/>
  <c r="AB137" i="11"/>
  <c r="AB136" i="11"/>
  <c r="AB135" i="11"/>
  <c r="AB134" i="11"/>
  <c r="AB133" i="11"/>
  <c r="AB132" i="11"/>
  <c r="AB131" i="11"/>
  <c r="AB130" i="11"/>
  <c r="AB129" i="11"/>
  <c r="AB128" i="11"/>
  <c r="AB127" i="11"/>
  <c r="AB116" i="11"/>
  <c r="AB107" i="11"/>
  <c r="AB98" i="11"/>
  <c r="AB96" i="11"/>
  <c r="AB83" i="11"/>
  <c r="AB81" i="11"/>
  <c r="AB617" i="11"/>
  <c r="AB615" i="11"/>
  <c r="AB616" i="11"/>
  <c r="AB1777" i="11"/>
  <c r="AB1763" i="11"/>
  <c r="AB1762" i="11"/>
  <c r="AB1755" i="11"/>
  <c r="AB1754" i="11"/>
  <c r="AB1752" i="11"/>
  <c r="AB1751" i="11"/>
  <c r="AB1748" i="11"/>
  <c r="AB1740" i="11"/>
  <c r="AB1738" i="11"/>
  <c r="AB1731" i="11"/>
  <c r="AB611" i="11"/>
  <c r="AB610" i="11"/>
  <c r="AB1717" i="11"/>
  <c r="AB1712" i="11"/>
  <c r="AB1698" i="11"/>
  <c r="AB1695" i="11"/>
  <c r="AB1688" i="11"/>
  <c r="AB1687" i="11"/>
  <c r="AB1686" i="11"/>
  <c r="AB1684" i="11"/>
  <c r="AB1677" i="11"/>
  <c r="AB1676" i="11"/>
  <c r="AB1675" i="11"/>
  <c r="AB1674" i="11"/>
  <c r="AB1673" i="11"/>
  <c r="AB1672" i="11"/>
  <c r="AB1671" i="11"/>
  <c r="AB1670" i="11"/>
  <c r="AB1669" i="11"/>
  <c r="AB1668" i="11"/>
  <c r="AB1667" i="11"/>
  <c r="AB1666" i="11"/>
  <c r="AB1665" i="11"/>
  <c r="AB589" i="11"/>
  <c r="AB588" i="11"/>
  <c r="AB1664" i="11"/>
  <c r="AB587" i="11"/>
  <c r="AB1663" i="11"/>
  <c r="AB586" i="11"/>
  <c r="AB585" i="11"/>
  <c r="AB584" i="11"/>
  <c r="AB583" i="11"/>
  <c r="AB1662" i="11"/>
  <c r="AB1659" i="11"/>
  <c r="AB1658" i="11"/>
  <c r="AB1657" i="11"/>
  <c r="AB1656" i="11"/>
  <c r="AB1655" i="11"/>
  <c r="AB1654" i="11"/>
  <c r="AB1653" i="11"/>
  <c r="AB1652" i="11"/>
  <c r="AB551" i="11"/>
  <c r="AB539" i="11"/>
  <c r="AB538" i="11"/>
  <c r="AB537" i="11"/>
  <c r="AB1630" i="11"/>
  <c r="AB1625" i="11"/>
  <c r="AB1624" i="11"/>
  <c r="AB1623" i="11"/>
  <c r="AB1622" i="11"/>
  <c r="AB1621" i="11"/>
  <c r="AB521" i="11"/>
  <c r="AB1620" i="11"/>
  <c r="AB1618" i="11"/>
  <c r="AB1614" i="11"/>
  <c r="AB1613" i="11"/>
  <c r="AB1612" i="11"/>
  <c r="AB1610" i="11"/>
  <c r="AB1607" i="11"/>
  <c r="AB1606" i="11"/>
  <c r="AB1605" i="11"/>
  <c r="AB1604" i="11"/>
  <c r="AB519" i="11"/>
  <c r="AB1603" i="11"/>
  <c r="AB1601" i="11"/>
  <c r="AB1600" i="11"/>
  <c r="AB1599" i="11"/>
  <c r="AB1598" i="11"/>
  <c r="AB1596" i="11"/>
  <c r="AB1595" i="11"/>
  <c r="AB1593" i="11"/>
  <c r="AB1592" i="11"/>
  <c r="AB1591" i="11"/>
  <c r="AB1589" i="11"/>
  <c r="AB1586" i="11"/>
  <c r="AB1585" i="11"/>
  <c r="AB1584" i="11"/>
  <c r="AB1583" i="11"/>
  <c r="AB1582" i="11"/>
  <c r="AB1580" i="11"/>
  <c r="AB1578" i="11"/>
  <c r="AB1575" i="11"/>
  <c r="AB1573" i="11"/>
  <c r="AB1572" i="11"/>
  <c r="AB1570" i="11"/>
  <c r="AB1569" i="11"/>
  <c r="AB1566" i="11"/>
  <c r="AB1563" i="11"/>
  <c r="AB1562" i="11"/>
  <c r="AB1559" i="11"/>
  <c r="AB1557" i="11"/>
  <c r="AB1554" i="11"/>
  <c r="AB1553" i="11"/>
  <c r="AB1548" i="11"/>
  <c r="AB1547" i="11"/>
  <c r="AB1545" i="11"/>
  <c r="AB1542" i="11"/>
  <c r="AB1541" i="11"/>
  <c r="AB1540" i="11"/>
  <c r="AB1539" i="11"/>
  <c r="AB1538" i="11"/>
  <c r="AB1537" i="11"/>
  <c r="AB1536" i="11"/>
  <c r="AB1535" i="11"/>
  <c r="AB1532" i="11"/>
  <c r="AB1531" i="11"/>
  <c r="AB1526" i="11"/>
  <c r="AB1525" i="11"/>
  <c r="AB1524" i="11"/>
  <c r="AB1522" i="11"/>
  <c r="AB1517" i="11"/>
  <c r="AB1516" i="11"/>
  <c r="AB1515" i="11"/>
  <c r="AB1513" i="11"/>
  <c r="AB1512" i="11"/>
  <c r="AB1509" i="11"/>
  <c r="AB1508" i="11"/>
  <c r="AB1506" i="11"/>
  <c r="AB1504" i="11"/>
  <c r="AB1495" i="11"/>
  <c r="AB1485" i="11"/>
  <c r="AB1482" i="11"/>
  <c r="AB1481" i="11"/>
  <c r="AB1480" i="11"/>
  <c r="AB1479" i="11"/>
  <c r="AB1465" i="11"/>
  <c r="AB1464" i="11"/>
  <c r="AB1461" i="11"/>
  <c r="AB1460" i="11"/>
  <c r="AB1457" i="11"/>
  <c r="AB1452" i="11"/>
  <c r="AB1451" i="11"/>
  <c r="AB1446" i="11"/>
  <c r="AB1445" i="11"/>
  <c r="AB1444" i="11"/>
  <c r="AB1442" i="11"/>
  <c r="AB1440" i="11"/>
  <c r="AB1439" i="11"/>
  <c r="AB1437" i="11"/>
  <c r="AB1434" i="11"/>
  <c r="AB1432" i="11"/>
  <c r="AB1430" i="11"/>
  <c r="AB1429" i="11"/>
  <c r="AB1428" i="11"/>
  <c r="AB1426" i="11"/>
  <c r="AB1425" i="11"/>
  <c r="AB1422" i="11"/>
  <c r="AB1420" i="11"/>
  <c r="AB1419" i="11"/>
  <c r="AB1418" i="11"/>
  <c r="AB1417" i="11"/>
  <c r="AB1416" i="11"/>
  <c r="AB1415" i="11"/>
  <c r="AB1413" i="11"/>
  <c r="AB1412" i="11"/>
  <c r="AB1410" i="11"/>
  <c r="AB1409" i="11"/>
  <c r="AB1408" i="11"/>
  <c r="AB1407" i="11"/>
  <c r="AB1406" i="11"/>
  <c r="AB1404" i="11"/>
  <c r="AB1403" i="11"/>
  <c r="AB1401" i="11"/>
  <c r="AB1399" i="11"/>
  <c r="AB1395" i="11"/>
  <c r="AB1394" i="11"/>
  <c r="AB1390" i="11"/>
  <c r="AB1386" i="11"/>
  <c r="AB1384" i="11"/>
  <c r="AB1383" i="11"/>
  <c r="AB1378" i="11"/>
  <c r="AB1373" i="11"/>
  <c r="AB1367" i="11"/>
  <c r="AB1364" i="11"/>
  <c r="AB1359" i="11"/>
  <c r="AB1358" i="11"/>
  <c r="AB1350" i="11"/>
  <c r="AB1348" i="11"/>
  <c r="AB1347" i="11"/>
  <c r="AB1346" i="11"/>
  <c r="AB1345" i="11"/>
  <c r="AB1344" i="11"/>
  <c r="AB1343" i="11"/>
  <c r="AB1342" i="11"/>
  <c r="AB1341" i="11"/>
  <c r="AB1340" i="11"/>
  <c r="AB1339" i="11"/>
  <c r="AB1338" i="11"/>
  <c r="AB1337" i="11"/>
  <c r="AB1335" i="11"/>
  <c r="AB1334" i="11"/>
  <c r="AB459" i="11"/>
  <c r="AB1332" i="11"/>
  <c r="AB1331" i="11"/>
  <c r="AB457" i="11"/>
  <c r="AB1329" i="11"/>
  <c r="AB1327" i="11"/>
  <c r="AB1326" i="11"/>
  <c r="AB1325" i="11"/>
  <c r="AB1323" i="11"/>
  <c r="AB1318" i="11"/>
  <c r="AB1316" i="11"/>
  <c r="AB1315" i="11"/>
  <c r="AB1313" i="11"/>
  <c r="AB439" i="11"/>
  <c r="AB1308" i="11"/>
  <c r="AB432" i="11"/>
  <c r="AB433" i="11"/>
  <c r="AB1306" i="11"/>
  <c r="AB425" i="11"/>
  <c r="AB1304" i="11"/>
  <c r="AB1302" i="11"/>
  <c r="AB1300" i="11"/>
  <c r="AB1299" i="11"/>
  <c r="AB1298" i="11"/>
  <c r="AB1297" i="11"/>
  <c r="AB1294" i="11"/>
  <c r="AB1293" i="11"/>
  <c r="AB1292" i="11"/>
  <c r="AB1291" i="11"/>
  <c r="AB1289" i="11"/>
  <c r="AB1288" i="11"/>
  <c r="AB424" i="11"/>
  <c r="AB1281" i="11"/>
  <c r="AB1280" i="11"/>
  <c r="AB1278" i="11"/>
  <c r="AB1267" i="11"/>
  <c r="AB1265" i="11"/>
  <c r="AB1262" i="11"/>
  <c r="AB1261" i="11"/>
  <c r="AB1259" i="11"/>
  <c r="AB1258" i="11"/>
  <c r="AB1257" i="11"/>
  <c r="AB1256" i="11"/>
  <c r="AB1255" i="11"/>
  <c r="AB1254" i="11"/>
  <c r="AB1253" i="11"/>
  <c r="AB1252" i="11"/>
  <c r="AB1251" i="11"/>
  <c r="AB1250" i="11"/>
  <c r="AB1248" i="11"/>
  <c r="AB362" i="11"/>
  <c r="AB1246" i="11"/>
  <c r="AB1245" i="11"/>
  <c r="AB1243" i="11"/>
  <c r="AB1242" i="11"/>
  <c r="AB1241" i="11"/>
  <c r="AB1240" i="11"/>
  <c r="AB1239" i="11"/>
  <c r="AB1238" i="11"/>
  <c r="AB1234" i="11"/>
  <c r="AB1230" i="11"/>
  <c r="AB1228" i="11"/>
  <c r="AB1224" i="11"/>
  <c r="AB1223" i="11"/>
  <c r="AB1222" i="11"/>
  <c r="AB1212" i="11"/>
  <c r="AB320" i="11"/>
  <c r="AB318" i="11"/>
  <c r="AB317" i="11"/>
  <c r="AB1205" i="11"/>
  <c r="AB1204" i="11"/>
  <c r="AB1203" i="11"/>
  <c r="AB1202" i="11"/>
  <c r="AB1200" i="11"/>
  <c r="AB1199" i="11"/>
  <c r="AB1198" i="11"/>
  <c r="AB314" i="11"/>
  <c r="AB311" i="11"/>
  <c r="AB1195" i="11"/>
  <c r="AB1193" i="11"/>
  <c r="AB1187" i="11"/>
  <c r="AB1186" i="11"/>
  <c r="AB300" i="11"/>
  <c r="AB1177" i="11"/>
  <c r="AB1169" i="11"/>
  <c r="AB1167" i="11"/>
  <c r="AB1160" i="11"/>
  <c r="AB1156" i="11"/>
  <c r="AB1153" i="11"/>
  <c r="AB1152" i="11"/>
  <c r="AB1151" i="11"/>
  <c r="AB1148" i="11"/>
  <c r="AB1146" i="11"/>
  <c r="AB1145" i="11"/>
  <c r="AB1144" i="11"/>
  <c r="AB1140" i="11"/>
  <c r="AB1137" i="11"/>
  <c r="AB1131" i="11"/>
  <c r="AB1130" i="11"/>
  <c r="AB1129" i="11"/>
  <c r="AB1128" i="11"/>
  <c r="AB1126" i="11"/>
  <c r="AB1125" i="11"/>
  <c r="AB1124" i="11"/>
  <c r="AB1123" i="11"/>
  <c r="AB1122" i="11"/>
  <c r="AB1121" i="11"/>
  <c r="AB1120" i="11"/>
  <c r="AB1119" i="11"/>
  <c r="AB1118" i="11"/>
  <c r="AB1115" i="11"/>
  <c r="AB1114" i="11"/>
  <c r="AB1113" i="11"/>
  <c r="AB1112" i="11"/>
  <c r="AB1111" i="11"/>
  <c r="AB1110" i="11"/>
  <c r="AB1108" i="11"/>
  <c r="AB1107" i="11"/>
  <c r="AB1106" i="11"/>
  <c r="AB1105" i="11"/>
  <c r="AB1104" i="11"/>
  <c r="AB1103" i="11"/>
  <c r="AB1102" i="11"/>
  <c r="AB1101" i="11"/>
  <c r="AB1100" i="11"/>
  <c r="AB1099" i="11"/>
  <c r="AB1098" i="11"/>
  <c r="AB1097" i="11"/>
  <c r="AB1096" i="11"/>
  <c r="AB1095" i="11"/>
  <c r="AB1093" i="11"/>
  <c r="AB1092" i="11"/>
  <c r="AB1091" i="11"/>
  <c r="AB1090" i="11"/>
  <c r="AB1089" i="11"/>
  <c r="AB1088" i="11"/>
  <c r="AB1086" i="11"/>
  <c r="AB1062" i="11"/>
  <c r="AB1063" i="11"/>
  <c r="AB1064" i="11"/>
  <c r="AB1065" i="11"/>
  <c r="AB1066" i="11"/>
  <c r="AB1067" i="11"/>
  <c r="AB1068" i="11"/>
  <c r="AB1069" i="11"/>
  <c r="AB1070" i="11"/>
  <c r="AB1071" i="11"/>
  <c r="AB1072" i="11"/>
  <c r="AB1073" i="11"/>
  <c r="AB1074" i="11"/>
  <c r="AB1075" i="11"/>
  <c r="AB1076" i="11"/>
  <c r="AB1077" i="11"/>
  <c r="AB1078" i="11"/>
  <c r="AB1079" i="11"/>
  <c r="AB1080" i="11"/>
  <c r="AB1081" i="11"/>
  <c r="AB1082" i="11"/>
  <c r="AB1083" i="11"/>
  <c r="AB1084" i="11"/>
  <c r="AB1061" i="11"/>
  <c r="AB1059" i="11"/>
  <c r="AB1058" i="11"/>
  <c r="AB1057" i="11"/>
  <c r="AB1056" i="11"/>
  <c r="AB1055" i="11"/>
  <c r="AB1054" i="11"/>
  <c r="AB1053" i="11"/>
  <c r="AB1052" i="11"/>
  <c r="AB1051" i="11"/>
  <c r="AB1050" i="11"/>
  <c r="AB1047" i="11"/>
  <c r="AB1048" i="11"/>
  <c r="AB1049" i="11"/>
  <c r="AB1042" i="11"/>
  <c r="AB1043" i="11"/>
  <c r="AB1044" i="11"/>
  <c r="AB1045" i="11"/>
  <c r="AB1046" i="11"/>
  <c r="AB1040" i="11"/>
  <c r="AB1039" i="11"/>
  <c r="AB1038" i="11"/>
  <c r="AB1037" i="11"/>
  <c r="AB1036" i="11"/>
  <c r="AB1034" i="11"/>
  <c r="AB1033" i="11"/>
  <c r="AB1032" i="11"/>
  <c r="AB1031" i="11"/>
  <c r="AB1030" i="11"/>
  <c r="AB1028" i="11"/>
  <c r="AB1027" i="11"/>
  <c r="AB1025" i="11"/>
  <c r="AB1024" i="11"/>
  <c r="AB1022" i="11"/>
  <c r="AB1021" i="11"/>
  <c r="AB1020" i="11"/>
  <c r="AB1019" i="11"/>
  <c r="AB1018" i="11"/>
  <c r="AB1017" i="11"/>
  <c r="AB1016" i="11"/>
  <c r="AB1014" i="11"/>
  <c r="AB1012" i="11"/>
  <c r="AB1011" i="11"/>
  <c r="AB1009" i="11"/>
  <c r="AB1008" i="11"/>
  <c r="AB1007" i="11"/>
  <c r="AB1006" i="11"/>
  <c r="AB1005" i="11"/>
  <c r="AB1004" i="11"/>
  <c r="AB1003" i="11"/>
  <c r="AB1002" i="11"/>
  <c r="AB1001" i="11"/>
  <c r="AB1000" i="11"/>
  <c r="AB999" i="11"/>
  <c r="AB998" i="11"/>
  <c r="AB997" i="11"/>
  <c r="AB996" i="11"/>
  <c r="AB995" i="11"/>
  <c r="AB994" i="11"/>
  <c r="AB993" i="11"/>
  <c r="AB992" i="11"/>
  <c r="AB991" i="11"/>
  <c r="AB990" i="11"/>
  <c r="AB989" i="11"/>
  <c r="AB988" i="11"/>
  <c r="AB987" i="11"/>
  <c r="AB986" i="11"/>
  <c r="AB985" i="11"/>
  <c r="AB984" i="11"/>
  <c r="AB983" i="11"/>
  <c r="AB260" i="11"/>
  <c r="AB982" i="11"/>
  <c r="AB981" i="11"/>
  <c r="AB980" i="11"/>
  <c r="AB977" i="11"/>
  <c r="AB978" i="11"/>
  <c r="AB975" i="11"/>
  <c r="AB974" i="11"/>
  <c r="AB973" i="11"/>
  <c r="AB972" i="11"/>
  <c r="AB971" i="11"/>
  <c r="AB970" i="11"/>
  <c r="AB968" i="11"/>
  <c r="AB966" i="11"/>
  <c r="AB965" i="11"/>
  <c r="AB964" i="11"/>
  <c r="AB963" i="11"/>
  <c r="AB961" i="11"/>
  <c r="AB960" i="11"/>
  <c r="AB959" i="11"/>
  <c r="AB957" i="11"/>
  <c r="AB955" i="11"/>
  <c r="AB954" i="11"/>
  <c r="AB953" i="11"/>
  <c r="AB952" i="11"/>
  <c r="AB951" i="11"/>
  <c r="AB950" i="11"/>
  <c r="AB258" i="11"/>
  <c r="AB949" i="11"/>
  <c r="AB948" i="11"/>
  <c r="AB947" i="11"/>
  <c r="AB946" i="11"/>
  <c r="AB945" i="11"/>
  <c r="AB944" i="11"/>
  <c r="AB943" i="11"/>
  <c r="AB941" i="11"/>
  <c r="AB940" i="11"/>
  <c r="AB937" i="11"/>
  <c r="AB938" i="11"/>
  <c r="AB935" i="11"/>
  <c r="AB936" i="11"/>
  <c r="AB256" i="11"/>
  <c r="AB934" i="11"/>
  <c r="AB929" i="11"/>
  <c r="AB930" i="11"/>
  <c r="AB931" i="11"/>
  <c r="AB932" i="11"/>
  <c r="AB933" i="11"/>
  <c r="AB928" i="11"/>
  <c r="AB927" i="11"/>
  <c r="AB926" i="11"/>
  <c r="AB925" i="11"/>
  <c r="AB924" i="11"/>
  <c r="AB923" i="11"/>
  <c r="AB922" i="11"/>
  <c r="AB921" i="11"/>
  <c r="AB920" i="11"/>
  <c r="AB919" i="11"/>
  <c r="AB918" i="11"/>
  <c r="AB911" i="11"/>
  <c r="AB909" i="11"/>
  <c r="AB908" i="11"/>
  <c r="AB907" i="11"/>
  <c r="AB906" i="11"/>
  <c r="AB905" i="11"/>
  <c r="AB904" i="11"/>
  <c r="AB903" i="11"/>
  <c r="AB902" i="11"/>
  <c r="AB901" i="11"/>
  <c r="AB900" i="11"/>
  <c r="AB891" i="11"/>
  <c r="AB892" i="11"/>
  <c r="AB893" i="11"/>
  <c r="AB894" i="11"/>
  <c r="AB895" i="11"/>
  <c r="AB896" i="11"/>
  <c r="AB897" i="11"/>
  <c r="AB898" i="11"/>
  <c r="AB899" i="11"/>
  <c r="AB890" i="11"/>
  <c r="AB889" i="11"/>
  <c r="AB888" i="11"/>
  <c r="AB887" i="11"/>
  <c r="AB886" i="11"/>
  <c r="AB885" i="11"/>
  <c r="AB878" i="11"/>
  <c r="AB879" i="11"/>
  <c r="AB880" i="11"/>
  <c r="AB881" i="11"/>
  <c r="AB236" i="11"/>
  <c r="AB882" i="11"/>
  <c r="AB883" i="11"/>
  <c r="AB884" i="11"/>
  <c r="AB874" i="11"/>
  <c r="AB875" i="11"/>
  <c r="AB876" i="11"/>
  <c r="AB877" i="11"/>
  <c r="AB873" i="11"/>
  <c r="AB855" i="11"/>
  <c r="AB856" i="11"/>
  <c r="AB857" i="11"/>
  <c r="AB858" i="11"/>
  <c r="AB859" i="11"/>
  <c r="AB860" i="11"/>
  <c r="AB861" i="11"/>
  <c r="AB862" i="11"/>
  <c r="AB863" i="11"/>
  <c r="AB864" i="11"/>
  <c r="AB865" i="11"/>
  <c r="AB866" i="11"/>
  <c r="AB867" i="11"/>
  <c r="AB868" i="11"/>
  <c r="AB869" i="11"/>
  <c r="AB870" i="11"/>
  <c r="AB871" i="11"/>
  <c r="AB872" i="11"/>
  <c r="AB854" i="11"/>
  <c r="AB853" i="11"/>
  <c r="AB852" i="11"/>
  <c r="AB850" i="11"/>
  <c r="AB849" i="11"/>
  <c r="AB846" i="11"/>
  <c r="AB845" i="11"/>
  <c r="AB844" i="11"/>
  <c r="AB841" i="11"/>
  <c r="AB840" i="11"/>
  <c r="AB835" i="11"/>
  <c r="AB834" i="11"/>
  <c r="AB833" i="11"/>
  <c r="AB832" i="11"/>
  <c r="AB830" i="11"/>
  <c r="AB828" i="11"/>
  <c r="AB827" i="11"/>
  <c r="AB824" i="11"/>
  <c r="AB820" i="11"/>
  <c r="AB818" i="11"/>
  <c r="AB815" i="11"/>
  <c r="AB813" i="11"/>
  <c r="AB811" i="11"/>
  <c r="AB810" i="11"/>
  <c r="AB809" i="11"/>
  <c r="AB808" i="11"/>
  <c r="AB807" i="11"/>
  <c r="AB806" i="11"/>
  <c r="AB805" i="11"/>
  <c r="AB799" i="11"/>
  <c r="AB794" i="11"/>
  <c r="AB769" i="11"/>
  <c r="AB766" i="11"/>
  <c r="AB765" i="11"/>
  <c r="AB764" i="11"/>
  <c r="AB761" i="11"/>
  <c r="AB759" i="11"/>
  <c r="AB758" i="11"/>
  <c r="AB755" i="11"/>
  <c r="AB754" i="11"/>
  <c r="AB753" i="11"/>
  <c r="AB752" i="11"/>
  <c r="AB751" i="11"/>
  <c r="AB750" i="11"/>
  <c r="AB749" i="11"/>
  <c r="AB748" i="11"/>
  <c r="AB747" i="11"/>
  <c r="AB746" i="11"/>
  <c r="AB745" i="11"/>
  <c r="AB744" i="11"/>
  <c r="AB743" i="11"/>
  <c r="AB742" i="11"/>
  <c r="AB741" i="11"/>
  <c r="AB740" i="11"/>
  <c r="AB737" i="11"/>
  <c r="AB735" i="11"/>
  <c r="AB734" i="11"/>
  <c r="AB733" i="11"/>
  <c r="AB732" i="11"/>
  <c r="AB731" i="11"/>
  <c r="AB728" i="11"/>
  <c r="AB727" i="11"/>
  <c r="AB726" i="11"/>
  <c r="AB725" i="11"/>
  <c r="AB724" i="11"/>
  <c r="AB721" i="11"/>
  <c r="AB720" i="11"/>
  <c r="AB719" i="11"/>
  <c r="AB718" i="11"/>
  <c r="AB717" i="11"/>
  <c r="AB715" i="11"/>
  <c r="AB714" i="11"/>
  <c r="AB713" i="11"/>
  <c r="AB711" i="11"/>
  <c r="AB709" i="11"/>
  <c r="AB708" i="11"/>
  <c r="AB707" i="11"/>
  <c r="AB706" i="11"/>
  <c r="AB705" i="11"/>
  <c r="AB704" i="11"/>
  <c r="AB703" i="11"/>
  <c r="AB702" i="11"/>
  <c r="AB701" i="11"/>
  <c r="AB700" i="11"/>
  <c r="AB699" i="11"/>
  <c r="AB697" i="11"/>
  <c r="AB694" i="11"/>
  <c r="AB693" i="11"/>
  <c r="AB685" i="11"/>
  <c r="AB686" i="11"/>
  <c r="AB687" i="11"/>
  <c r="AB688" i="11"/>
  <c r="AB689" i="11"/>
  <c r="AB690" i="11"/>
  <c r="AB679" i="11"/>
  <c r="AB677" i="11"/>
  <c r="AB676" i="11"/>
  <c r="AB672" i="11"/>
  <c r="AB671" i="11"/>
  <c r="AB667" i="11"/>
  <c r="AB666" i="11"/>
  <c r="AB662" i="11"/>
  <c r="AB660" i="11"/>
  <c r="AB658" i="11"/>
  <c r="AB654" i="11"/>
  <c r="AB651" i="11"/>
  <c r="AB644" i="11"/>
  <c r="AB642" i="11"/>
  <c r="AB639" i="11"/>
  <c r="AB637" i="11"/>
  <c r="AB630" i="11"/>
  <c r="AB628" i="11"/>
  <c r="AB627" i="11"/>
  <c r="AB626" i="11"/>
  <c r="AB625" i="11"/>
  <c r="AB624" i="11"/>
  <c r="AB623" i="11"/>
  <c r="AB622" i="11"/>
  <c r="AB621" i="11"/>
  <c r="AB620" i="11"/>
  <c r="AB619" i="11"/>
  <c r="AB618" i="11"/>
  <c r="AB1779" i="11"/>
  <c r="AB1778" i="11"/>
  <c r="AB614" i="11"/>
  <c r="AB1776" i="11"/>
  <c r="AB1775" i="11"/>
  <c r="AB1774" i="11"/>
  <c r="AB1773" i="11"/>
  <c r="AB1772" i="11"/>
  <c r="AB1771" i="11"/>
  <c r="AB1770" i="11"/>
  <c r="AB1769" i="11"/>
  <c r="AB1768" i="11"/>
  <c r="AB1767" i="11"/>
  <c r="AB1766" i="11"/>
  <c r="AB1765" i="11"/>
  <c r="AB1764" i="11"/>
  <c r="AB1761" i="11"/>
  <c r="AB1760" i="11"/>
  <c r="AB1759" i="11"/>
  <c r="AB1758" i="11"/>
  <c r="AB1757" i="11"/>
  <c r="AB1756" i="11"/>
  <c r="AB1753" i="11"/>
  <c r="AB1750" i="11"/>
  <c r="AB1749" i="11"/>
  <c r="AB1747" i="11"/>
  <c r="AB1746" i="11"/>
  <c r="AB613" i="11"/>
  <c r="AB612" i="11"/>
  <c r="AB1745" i="11"/>
  <c r="AB1744" i="11"/>
  <c r="AB1743" i="11"/>
  <c r="AB1742" i="11"/>
  <c r="AB1741" i="11"/>
  <c r="AB1739" i="11"/>
  <c r="AB1737" i="11"/>
  <c r="AB1736" i="11"/>
  <c r="AB1735" i="11"/>
  <c r="AB1734" i="11"/>
  <c r="AB1733" i="11"/>
  <c r="AB1732" i="11"/>
  <c r="AB1730" i="11"/>
  <c r="AB1729" i="11"/>
  <c r="AB1728" i="11"/>
  <c r="AB1725" i="11"/>
  <c r="AB1724" i="11"/>
  <c r="AB1718" i="11"/>
  <c r="AB1719" i="11"/>
  <c r="AB1720" i="11"/>
  <c r="AB1721" i="11"/>
  <c r="AB1722" i="11"/>
  <c r="AB1723" i="11"/>
  <c r="AB1716" i="11"/>
  <c r="AB1715" i="11"/>
  <c r="AB609" i="11"/>
  <c r="AB1714" i="11"/>
  <c r="AB1713" i="11"/>
  <c r="AB1711" i="11"/>
  <c r="AB1710" i="11"/>
  <c r="AB608" i="11"/>
  <c r="AB607" i="11"/>
  <c r="AB1705" i="11"/>
  <c r="AB1704" i="11"/>
  <c r="AB1703" i="11"/>
  <c r="AB1702" i="11"/>
  <c r="AB1699" i="11"/>
  <c r="AB1697" i="11"/>
  <c r="AB606" i="11"/>
  <c r="AB1694" i="11"/>
  <c r="AB1693" i="11"/>
  <c r="AB1689" i="11"/>
  <c r="AB1690" i="11"/>
  <c r="AB1691" i="11"/>
  <c r="AB601" i="11"/>
  <c r="AB602" i="11"/>
  <c r="AB603" i="11"/>
  <c r="AB604" i="11"/>
  <c r="AB600" i="11"/>
  <c r="AB599" i="11"/>
  <c r="AB1685" i="11"/>
  <c r="AB598" i="11"/>
  <c r="AB597" i="11"/>
  <c r="AB596" i="11"/>
  <c r="AB595" i="11"/>
  <c r="AB594" i="11"/>
  <c r="AB593" i="11"/>
  <c r="AB592" i="11"/>
  <c r="AB591" i="11"/>
  <c r="AB1681" i="11"/>
  <c r="AB1680" i="11"/>
  <c r="AB1679" i="11"/>
  <c r="AB590" i="11"/>
  <c r="AB1678" i="11"/>
  <c r="AB1661" i="11"/>
  <c r="AB582" i="11"/>
  <c r="AB581" i="11"/>
  <c r="AB580" i="11"/>
  <c r="AB1660" i="11"/>
  <c r="AB569" i="11"/>
  <c r="AB568" i="11"/>
  <c r="AB567" i="11"/>
  <c r="AB566" i="11"/>
  <c r="AB565" i="11"/>
  <c r="AB564" i="11"/>
  <c r="AB563" i="11"/>
  <c r="AB562" i="11"/>
  <c r="AB561" i="11"/>
  <c r="AB560" i="11"/>
  <c r="AB559" i="11"/>
  <c r="AB558" i="11"/>
  <c r="AB557" i="11"/>
  <c r="AB1651" i="11"/>
  <c r="AB553" i="11"/>
  <c r="AB552" i="11"/>
  <c r="AB550" i="11"/>
  <c r="AB549" i="11"/>
  <c r="AB548" i="11"/>
  <c r="AB1650" i="11"/>
  <c r="AB547" i="11"/>
  <c r="AB546" i="11"/>
  <c r="AB545" i="11"/>
  <c r="AB544" i="11"/>
  <c r="AB1649" i="11"/>
  <c r="AB543" i="11"/>
  <c r="AB542" i="11"/>
  <c r="AB541" i="11"/>
  <c r="AB1648" i="11"/>
  <c r="AB540" i="11"/>
  <c r="AB1647" i="11"/>
  <c r="AB1646" i="11"/>
  <c r="AB1645" i="11"/>
  <c r="AB1644" i="11"/>
  <c r="AB1643" i="11"/>
  <c r="AB1642" i="11"/>
  <c r="AB1641" i="11"/>
  <c r="AB1640" i="11"/>
  <c r="AB1639" i="11"/>
  <c r="AB536" i="11"/>
  <c r="AB1638" i="11"/>
  <c r="AB535" i="11"/>
  <c r="AB534" i="11"/>
  <c r="AB533" i="11"/>
  <c r="AB529" i="11"/>
  <c r="AB528" i="11"/>
  <c r="AB1637" i="11"/>
  <c r="AB1636" i="11"/>
  <c r="AB527" i="11"/>
  <c r="AB1635" i="11"/>
  <c r="AB1634" i="11"/>
  <c r="AB1633" i="11"/>
  <c r="AB526" i="11"/>
  <c r="AB525" i="11"/>
  <c r="AB524" i="11"/>
  <c r="AB523" i="11"/>
  <c r="AB1632" i="11"/>
  <c r="AB1631" i="11"/>
  <c r="AB1629" i="11"/>
  <c r="AB522" i="11"/>
  <c r="AB1628" i="11"/>
  <c r="AB1627" i="11"/>
  <c r="AB1626" i="11"/>
  <c r="AB1619" i="11"/>
  <c r="AB1617" i="11"/>
  <c r="AB520" i="11"/>
  <c r="AB1616" i="11"/>
  <c r="AB1615" i="11"/>
  <c r="AB1611" i="11"/>
  <c r="AB1609" i="11"/>
  <c r="AB1608" i="11"/>
  <c r="AB1602" i="11"/>
  <c r="AB518" i="11"/>
  <c r="AB1597" i="11"/>
  <c r="AB517" i="11"/>
  <c r="AB1594" i="11"/>
  <c r="AB516" i="11"/>
  <c r="AB1590" i="11"/>
  <c r="AB515" i="11"/>
  <c r="AB1588" i="11"/>
  <c r="AB1587" i="11"/>
  <c r="AB514" i="11"/>
  <c r="AB513" i="11"/>
  <c r="AB1581" i="11"/>
  <c r="AB512" i="11"/>
  <c r="AB511" i="11"/>
  <c r="AB510" i="11"/>
  <c r="AB1579" i="11"/>
  <c r="AB509" i="11"/>
  <c r="AB1577" i="11"/>
  <c r="AB1576" i="11"/>
  <c r="AB1574" i="11"/>
  <c r="AB1571" i="11"/>
  <c r="AB1568" i="11"/>
  <c r="AB1567" i="11"/>
  <c r="AB1565" i="11"/>
  <c r="AB1564" i="11"/>
  <c r="AB1561" i="11"/>
  <c r="AB1560" i="11"/>
  <c r="AB1558" i="11"/>
  <c r="AB1556" i="11"/>
  <c r="AB1555" i="11"/>
  <c r="AB1552" i="11"/>
  <c r="AB1551" i="11"/>
  <c r="AB1550" i="11"/>
  <c r="AB1549" i="11"/>
  <c r="AB1546" i="11"/>
  <c r="AB1544" i="11"/>
  <c r="AB1543" i="11"/>
  <c r="AB507" i="11"/>
  <c r="AB1534" i="11"/>
  <c r="AB1533" i="11"/>
  <c r="AB1530" i="11"/>
  <c r="AB1529" i="11"/>
  <c r="AB506" i="11"/>
  <c r="AB1528" i="11"/>
  <c r="AB1527" i="11"/>
  <c r="AB1523" i="11"/>
  <c r="AB1521" i="11"/>
  <c r="AB1520" i="11"/>
  <c r="AB505" i="11"/>
  <c r="AB1519" i="11"/>
  <c r="AB1518" i="11"/>
  <c r="AB1514" i="11"/>
  <c r="AB504" i="11"/>
  <c r="AB503" i="11"/>
  <c r="AB502" i="11"/>
  <c r="AB501" i="11"/>
  <c r="AB1511" i="11"/>
  <c r="AB1510" i="11"/>
  <c r="AB1507" i="11"/>
  <c r="AB1505" i="11"/>
  <c r="AB1503" i="11"/>
  <c r="AB1502" i="11"/>
  <c r="AB1501" i="11"/>
  <c r="AB1500" i="11"/>
  <c r="AB1499" i="11"/>
  <c r="AB1498" i="11"/>
  <c r="AB1497" i="11"/>
  <c r="AB500" i="11"/>
  <c r="AB1496" i="11"/>
  <c r="AB1494" i="11"/>
  <c r="AB1493" i="11"/>
  <c r="AB1492" i="11"/>
  <c r="AB1491" i="11"/>
  <c r="AB1490" i="11"/>
  <c r="AB1489" i="11"/>
  <c r="AB1488" i="11"/>
  <c r="AB1487" i="11"/>
  <c r="AB1486" i="11"/>
  <c r="AB1484" i="11"/>
  <c r="AB1483" i="11"/>
  <c r="AB1478" i="11"/>
  <c r="AB1477" i="11"/>
  <c r="AB1476" i="11"/>
  <c r="AB1475" i="11"/>
  <c r="AB1474" i="11"/>
  <c r="AB1473" i="11"/>
  <c r="AB1472" i="11"/>
  <c r="AB1471" i="11"/>
  <c r="AB1470" i="11"/>
  <c r="AB1469" i="11"/>
  <c r="AB1468" i="11"/>
  <c r="AB499" i="11"/>
  <c r="AB498" i="11"/>
  <c r="AB497" i="11"/>
  <c r="AB1467" i="11"/>
  <c r="AB496" i="11"/>
  <c r="AB495" i="11"/>
  <c r="AB1466" i="11"/>
  <c r="AB494" i="11"/>
  <c r="AB1463" i="11"/>
  <c r="AB1462" i="11"/>
  <c r="AB1459" i="11"/>
  <c r="AB1458" i="11"/>
  <c r="AB1456" i="11"/>
  <c r="AB1455" i="11"/>
  <c r="AB1454" i="11"/>
  <c r="AB1453" i="11"/>
  <c r="AB481" i="11"/>
  <c r="AB482" i="11"/>
  <c r="AB1450" i="11"/>
  <c r="AB1449" i="11"/>
  <c r="AB479" i="11"/>
  <c r="AB480" i="11"/>
  <c r="AB1448" i="11"/>
  <c r="AB1447" i="11"/>
  <c r="AB1443" i="11"/>
  <c r="AB1441" i="11"/>
  <c r="AB1438" i="11"/>
  <c r="AB1436" i="11"/>
  <c r="AB1435" i="11"/>
  <c r="AB1433" i="11"/>
  <c r="AB1431" i="11"/>
  <c r="AB1427" i="11"/>
  <c r="AB1424" i="11"/>
  <c r="AB1423" i="11"/>
  <c r="AB1421" i="11"/>
  <c r="AB1414" i="11"/>
  <c r="AB1411" i="11"/>
  <c r="AB1405" i="11"/>
  <c r="AB477" i="11"/>
  <c r="AB1402" i="11"/>
  <c r="AB476" i="11"/>
  <c r="AB1400" i="11"/>
  <c r="AB475" i="11"/>
  <c r="AB1398" i="11"/>
  <c r="AB1397" i="11"/>
  <c r="AB474" i="11"/>
  <c r="AB473" i="11"/>
  <c r="AB1396" i="11"/>
  <c r="AB1393" i="11"/>
  <c r="AB1392" i="11"/>
  <c r="AB1391" i="11"/>
  <c r="AB472" i="11"/>
  <c r="AB1389" i="11"/>
  <c r="AB471" i="11"/>
  <c r="AB1388" i="11"/>
  <c r="AB470" i="11"/>
  <c r="AB1387" i="11"/>
  <c r="AB1385" i="11"/>
  <c r="AB1382" i="11"/>
  <c r="AB1381" i="11"/>
  <c r="AB1380" i="11"/>
  <c r="AB1379" i="11"/>
  <c r="AB1377" i="11"/>
  <c r="AB1376" i="11"/>
  <c r="AB1375" i="11"/>
  <c r="AB469" i="11"/>
  <c r="AB1374" i="11"/>
  <c r="AB1372" i="11"/>
  <c r="AB468" i="11"/>
  <c r="AB1370" i="11"/>
  <c r="AB1371" i="11"/>
  <c r="AB1369" i="11"/>
  <c r="AB1368" i="11"/>
  <c r="AB1366" i="11"/>
  <c r="AB1365" i="11"/>
  <c r="AB1363" i="11"/>
  <c r="AB1362" i="11"/>
  <c r="AB1361" i="11"/>
  <c r="AB1360" i="11"/>
  <c r="AB1357" i="11"/>
  <c r="AB1356" i="11"/>
  <c r="AB1355" i="11"/>
  <c r="AB1354" i="11"/>
  <c r="AB1353" i="11"/>
  <c r="AB1352" i="11"/>
  <c r="AB1351" i="11"/>
  <c r="AB467" i="11"/>
  <c r="AB1349" i="11"/>
  <c r="AB466" i="11"/>
  <c r="AB465" i="11"/>
  <c r="AB464" i="11"/>
  <c r="AB463" i="11"/>
  <c r="AB462" i="11"/>
  <c r="AB461" i="11"/>
  <c r="AB1336" i="11"/>
  <c r="AB460" i="11"/>
  <c r="AB1333" i="11"/>
  <c r="AB458" i="11"/>
  <c r="AB1330" i="11"/>
  <c r="AB1328" i="11"/>
  <c r="AB456" i="11"/>
  <c r="AB455" i="11"/>
  <c r="AB454" i="11"/>
  <c r="AB1324" i="11"/>
  <c r="AB453" i="11"/>
  <c r="AB445" i="11"/>
  <c r="AB446" i="11"/>
  <c r="AB447" i="11"/>
  <c r="AB448" i="11"/>
  <c r="AB449" i="11"/>
  <c r="AB1320" i="11"/>
  <c r="AB1321" i="11"/>
  <c r="AB450" i="11"/>
  <c r="AB451" i="11"/>
  <c r="AB452" i="11"/>
  <c r="AB1322" i="11"/>
  <c r="AB1319" i="11"/>
  <c r="AB1317" i="11"/>
  <c r="AB444" i="11"/>
  <c r="AB443" i="11"/>
  <c r="AB442" i="11"/>
  <c r="AB441" i="11"/>
  <c r="AB1314" i="11"/>
  <c r="AB440" i="11"/>
  <c r="AB1312" i="11"/>
  <c r="AB438" i="11"/>
  <c r="AB1311" i="11"/>
  <c r="AB1310" i="11"/>
  <c r="AB1309" i="11"/>
  <c r="AB437" i="11"/>
  <c r="AB436" i="11"/>
  <c r="AB435" i="11"/>
  <c r="AB434" i="11"/>
  <c r="AB431" i="11"/>
  <c r="AB430" i="11"/>
  <c r="AB1307" i="11"/>
  <c r="AB429" i="11"/>
  <c r="AB428" i="11"/>
  <c r="AB427" i="11"/>
  <c r="AB426" i="11"/>
  <c r="AB1305" i="11"/>
  <c r="AB1303" i="11"/>
  <c r="AB1301" i="11"/>
  <c r="AB1296" i="11"/>
  <c r="AB1295" i="11"/>
  <c r="AB1290" i="11"/>
  <c r="AB1287" i="11"/>
  <c r="AB1286" i="11"/>
  <c r="AB1284" i="11"/>
  <c r="AB1283" i="11"/>
  <c r="AB1282" i="11"/>
  <c r="AB423" i="11"/>
  <c r="AB422" i="11"/>
  <c r="AB1279" i="11"/>
  <c r="AB421" i="11"/>
  <c r="AB1277" i="11"/>
  <c r="AB1276" i="11"/>
  <c r="AB420" i="11"/>
  <c r="AB419" i="11"/>
  <c r="AB1275" i="11"/>
  <c r="AB418" i="11"/>
  <c r="AB415" i="11"/>
  <c r="AB1274" i="11"/>
  <c r="AB1273" i="11"/>
  <c r="AB414" i="11"/>
  <c r="AB1272" i="11"/>
  <c r="AB413" i="11"/>
  <c r="AB1271" i="11"/>
  <c r="AB412" i="11"/>
  <c r="AB411" i="11"/>
  <c r="AB1270" i="11"/>
  <c r="AB1269" i="11"/>
  <c r="AB1268" i="11"/>
  <c r="AB410" i="11"/>
  <c r="AB409" i="11"/>
  <c r="AB408" i="11"/>
  <c r="AB407" i="11"/>
  <c r="AB406" i="11"/>
  <c r="AB405" i="11"/>
  <c r="AB1266" i="11"/>
  <c r="AB404" i="11"/>
  <c r="AB403" i="11"/>
  <c r="AB402" i="11"/>
  <c r="AB1264" i="11"/>
  <c r="AB1263" i="11"/>
  <c r="AB401" i="11"/>
  <c r="AB400" i="11"/>
  <c r="AB399" i="11"/>
  <c r="AB398" i="11"/>
  <c r="AB397" i="11"/>
  <c r="AB396" i="11"/>
  <c r="AB395" i="11"/>
  <c r="AB1260" i="11"/>
  <c r="AB394" i="11"/>
  <c r="AB393" i="11"/>
  <c r="AB392" i="11"/>
  <c r="AB391" i="11"/>
  <c r="AB389" i="11"/>
  <c r="AB388" i="11"/>
  <c r="AB387" i="11"/>
  <c r="AB386" i="11"/>
  <c r="AB384" i="11"/>
  <c r="AB383" i="11"/>
  <c r="AB382" i="11"/>
  <c r="AB380" i="11"/>
  <c r="AB379" i="11"/>
  <c r="AB377" i="11"/>
  <c r="AB376" i="11"/>
  <c r="AB375" i="11"/>
  <c r="AB373" i="11"/>
  <c r="AB372" i="11"/>
  <c r="AB371" i="11"/>
  <c r="AB370" i="11"/>
  <c r="AB369" i="11"/>
  <c r="AB368" i="11"/>
  <c r="AB367" i="11"/>
  <c r="AB365" i="11"/>
  <c r="AB364" i="11"/>
  <c r="AB1249" i="11"/>
  <c r="AB363" i="11"/>
  <c r="AB361" i="11"/>
  <c r="AB360" i="11"/>
  <c r="AB359" i="11"/>
  <c r="AB1247" i="11"/>
  <c r="AB358" i="11"/>
  <c r="AB1244" i="11"/>
  <c r="AB1237" i="11"/>
  <c r="AB352" i="11"/>
  <c r="AB1236" i="11"/>
  <c r="AB1235" i="11"/>
  <c r="AB1233" i="11"/>
  <c r="AB348" i="11"/>
  <c r="AB1232" i="11"/>
  <c r="AB347" i="11"/>
  <c r="AB346" i="11"/>
  <c r="AB1231" i="11"/>
  <c r="AB345" i="11"/>
  <c r="AB1229" i="11"/>
  <c r="AB344" i="11"/>
  <c r="AB343" i="11"/>
  <c r="AB342" i="11"/>
  <c r="AB341" i="11"/>
  <c r="AB1227" i="11"/>
  <c r="AB336" i="11"/>
  <c r="AB1226" i="11"/>
  <c r="AB333" i="11"/>
  <c r="AB1225" i="11"/>
  <c r="AB330" i="11"/>
  <c r="AB323" i="11"/>
  <c r="AB1221" i="11"/>
  <c r="AB1220" i="11"/>
  <c r="AB1219" i="11"/>
  <c r="AB1218" i="11"/>
  <c r="AB1217" i="11"/>
  <c r="AB1216" i="11"/>
  <c r="AB1215" i="11"/>
  <c r="AB1214" i="11"/>
  <c r="AB1213" i="11"/>
  <c r="AB1211" i="11"/>
  <c r="AB1210" i="11"/>
  <c r="AB1209" i="11"/>
  <c r="AB1208" i="11"/>
  <c r="AB321" i="11"/>
  <c r="AB1207" i="11"/>
  <c r="AB1206" i="11"/>
  <c r="AB1201" i="11"/>
  <c r="AB1197" i="11"/>
  <c r="AB1196" i="11"/>
  <c r="AB312" i="11"/>
  <c r="AB310" i="11"/>
  <c r="AB1194" i="11"/>
  <c r="AB1192" i="11"/>
  <c r="AB1191" i="11"/>
  <c r="AB1190" i="11"/>
  <c r="AB309" i="11"/>
  <c r="AB1189" i="11"/>
  <c r="AB304" i="11"/>
  <c r="AB305" i="11"/>
  <c r="AB306" i="11"/>
  <c r="AB307" i="11"/>
  <c r="AB308" i="11"/>
  <c r="AB302" i="11"/>
  <c r="AB303" i="11"/>
  <c r="AB1188" i="11"/>
  <c r="AB301" i="11"/>
  <c r="AB1185" i="11"/>
  <c r="AB1184" i="11"/>
  <c r="AB1183" i="11"/>
  <c r="AB1182" i="11"/>
  <c r="AB1181" i="11"/>
  <c r="AB1180" i="11"/>
  <c r="AB1179" i="11"/>
  <c r="AB1178" i="11"/>
  <c r="AB1176" i="11"/>
  <c r="AB1175" i="11"/>
  <c r="AB1174" i="11"/>
  <c r="AB1173" i="11"/>
  <c r="AB1172" i="11"/>
  <c r="AB1171" i="11"/>
  <c r="AB1170" i="11"/>
  <c r="AB1168" i="11"/>
  <c r="AB1166" i="11"/>
  <c r="AB1165" i="11"/>
  <c r="AB1164" i="11"/>
  <c r="AB1163" i="11"/>
  <c r="AB1162" i="11"/>
  <c r="AB1161" i="11"/>
  <c r="AB1159" i="11"/>
  <c r="AB1158" i="11"/>
  <c r="AB1157" i="11"/>
  <c r="AB1155" i="11"/>
  <c r="AB1154" i="11"/>
  <c r="AB299" i="11"/>
  <c r="AB298" i="11"/>
  <c r="AB297" i="11"/>
  <c r="AB1150" i="11"/>
  <c r="AB1149" i="11"/>
  <c r="AB296" i="11"/>
  <c r="AB295" i="11"/>
  <c r="AB294" i="11"/>
  <c r="AB293" i="11"/>
  <c r="AB292" i="11"/>
  <c r="AB1147" i="11"/>
  <c r="AB291" i="11"/>
  <c r="AB290" i="11"/>
  <c r="AB289" i="11"/>
  <c r="AB288" i="11"/>
  <c r="AB287" i="11"/>
  <c r="AB286" i="11"/>
  <c r="AB1143" i="11"/>
  <c r="AB1142" i="11"/>
  <c r="AB1141" i="11"/>
  <c r="AB1139" i="11"/>
  <c r="AB1138" i="11"/>
  <c r="AB1136" i="11"/>
  <c r="AB285" i="11"/>
  <c r="AB284" i="11"/>
  <c r="AB1135" i="11"/>
  <c r="AB283" i="11"/>
  <c r="AB1134" i="11"/>
  <c r="AB282" i="11"/>
  <c r="AB1133" i="11"/>
  <c r="AB1132" i="11"/>
  <c r="AB281" i="11"/>
  <c r="AB280" i="11"/>
  <c r="AB1127" i="11"/>
  <c r="AB279" i="11"/>
  <c r="AB275" i="11"/>
  <c r="AB276" i="11"/>
  <c r="AB277" i="11"/>
  <c r="AB278" i="11"/>
  <c r="AB274" i="11"/>
  <c r="AB1117" i="11"/>
  <c r="AB1116" i="11"/>
  <c r="AB273" i="11"/>
  <c r="AB1109" i="11"/>
  <c r="AB272" i="11"/>
  <c r="AB271" i="11"/>
  <c r="AB270" i="11"/>
  <c r="AB269" i="11"/>
  <c r="AB1094" i="11"/>
  <c r="AB1087" i="11"/>
  <c r="AB1085" i="11"/>
  <c r="AB268" i="11"/>
  <c r="AB1060" i="11"/>
  <c r="AB266" i="11"/>
  <c r="AB267" i="11"/>
  <c r="AB1041" i="11"/>
  <c r="AB265" i="11"/>
  <c r="AB264" i="11"/>
  <c r="AB1035" i="11"/>
  <c r="AB263" i="11"/>
  <c r="AB1029" i="11"/>
  <c r="AB261" i="11"/>
  <c r="AB1026" i="11"/>
  <c r="AB1023" i="11"/>
  <c r="AB1015" i="11"/>
  <c r="AB1013" i="11"/>
  <c r="AB1010" i="11"/>
  <c r="AB979" i="11"/>
  <c r="AB976" i="11"/>
  <c r="AB969" i="11"/>
  <c r="AB967" i="11"/>
  <c r="AB962" i="11"/>
  <c r="AB958" i="11"/>
  <c r="AB956" i="11"/>
  <c r="AB257" i="11"/>
  <c r="AB942" i="11"/>
  <c r="AB939" i="11"/>
  <c r="AB255" i="11"/>
  <c r="AB917" i="11"/>
  <c r="AB916" i="11"/>
  <c r="AB915" i="11"/>
  <c r="AB254" i="11"/>
  <c r="AB253" i="11"/>
  <c r="AB914" i="11"/>
  <c r="AB913" i="11"/>
  <c r="AB910" i="11"/>
  <c r="AB851" i="11"/>
  <c r="AB235" i="11"/>
  <c r="AB848" i="11"/>
  <c r="AB847" i="11"/>
  <c r="AB234" i="11"/>
  <c r="AB843" i="11"/>
  <c r="AB842" i="11"/>
  <c r="AB233" i="11"/>
  <c r="AB232" i="11"/>
  <c r="AB231" i="11"/>
  <c r="AB839" i="11"/>
  <c r="AB838" i="11"/>
  <c r="AB230" i="11"/>
  <c r="AB837" i="11"/>
  <c r="AB836" i="11"/>
  <c r="AB229" i="11"/>
  <c r="AB831" i="11"/>
  <c r="AB829" i="11"/>
  <c r="AB826" i="11"/>
  <c r="AB825" i="11"/>
  <c r="AB823" i="11"/>
  <c r="AB822" i="11"/>
  <c r="AB220" i="11"/>
  <c r="AB819" i="11"/>
  <c r="AB218" i="11"/>
  <c r="AB817" i="11"/>
  <c r="AB816" i="11"/>
  <c r="AB814" i="11"/>
  <c r="AB812" i="11"/>
  <c r="AB217" i="11"/>
  <c r="AB804" i="11"/>
  <c r="AB803" i="11"/>
  <c r="AB802" i="11"/>
  <c r="AB801" i="11"/>
  <c r="AB800" i="11"/>
  <c r="AB798" i="11"/>
  <c r="AB797" i="11"/>
  <c r="AB796" i="11"/>
  <c r="AB795" i="11"/>
  <c r="AB215" i="11"/>
  <c r="AB214" i="11"/>
  <c r="AB213" i="11"/>
  <c r="AB212" i="11"/>
  <c r="AB211" i="11"/>
  <c r="AB210" i="11"/>
  <c r="AB209" i="11"/>
  <c r="AB793" i="11"/>
  <c r="AB208" i="11"/>
  <c r="AB792" i="11"/>
  <c r="AB791" i="11"/>
  <c r="AB790" i="11"/>
  <c r="AB789" i="11"/>
  <c r="AB788" i="11"/>
  <c r="AB787" i="11"/>
  <c r="AB786" i="11"/>
  <c r="AB785" i="11"/>
  <c r="AB784" i="11"/>
  <c r="AB783" i="11"/>
  <c r="AB782" i="11"/>
  <c r="AB781" i="11"/>
  <c r="AB780" i="11"/>
  <c r="AB779" i="11"/>
  <c r="AB778" i="11"/>
  <c r="AB777" i="11"/>
  <c r="AB776" i="11"/>
  <c r="AB775" i="11"/>
  <c r="AB774" i="11"/>
  <c r="AB773" i="11"/>
  <c r="AB772" i="11"/>
  <c r="AB771" i="11"/>
  <c r="AB770" i="11"/>
  <c r="AB207" i="11"/>
  <c r="AB206" i="11"/>
  <c r="AB205" i="11"/>
  <c r="AB204" i="11"/>
  <c r="AB203" i="11"/>
  <c r="AB202" i="11"/>
  <c r="AB201" i="11"/>
  <c r="AB200" i="11"/>
  <c r="AB199" i="11"/>
  <c r="AB768" i="11"/>
  <c r="AB198" i="11"/>
  <c r="AB197" i="11"/>
  <c r="AB195" i="11"/>
  <c r="AB196" i="11"/>
  <c r="AB194" i="11"/>
  <c r="AB767" i="11"/>
  <c r="AB193" i="11"/>
  <c r="AB763" i="11"/>
  <c r="AB762" i="11"/>
  <c r="AB192" i="11"/>
  <c r="AB191" i="11"/>
  <c r="AB760" i="11"/>
  <c r="AB757" i="11"/>
  <c r="AB190" i="11"/>
  <c r="AB756" i="11"/>
  <c r="AB189" i="11"/>
  <c r="AB188" i="11"/>
  <c r="AB187" i="11"/>
  <c r="AB184" i="11"/>
  <c r="AB736" i="11"/>
  <c r="AB183" i="11"/>
  <c r="AB182" i="11"/>
  <c r="AB181" i="11"/>
  <c r="AB730" i="11"/>
  <c r="AB180" i="11"/>
  <c r="AB729" i="11"/>
  <c r="AB179" i="11"/>
  <c r="AB178" i="11"/>
  <c r="AB177" i="11"/>
  <c r="AB176" i="11"/>
  <c r="AB175" i="11"/>
  <c r="AB174" i="11"/>
  <c r="AB173" i="11"/>
  <c r="AB172" i="11"/>
  <c r="AB171" i="11"/>
  <c r="AB170" i="11"/>
  <c r="AB169" i="11"/>
  <c r="AB168" i="11"/>
  <c r="AB167" i="11"/>
  <c r="AB166" i="11"/>
  <c r="AB165" i="11"/>
  <c r="AB164" i="11"/>
  <c r="AB723" i="11"/>
  <c r="AB722" i="11"/>
  <c r="AB152" i="11"/>
  <c r="AB151" i="11"/>
  <c r="AB150" i="11"/>
  <c r="AB149" i="11"/>
  <c r="AB148" i="11"/>
  <c r="AB147" i="11"/>
  <c r="AB146" i="11"/>
  <c r="AB145" i="11"/>
  <c r="AB144" i="11"/>
  <c r="AB716" i="11"/>
  <c r="AB143" i="11"/>
  <c r="AB126" i="11"/>
  <c r="AB125" i="11"/>
  <c r="AB124" i="11"/>
  <c r="AB123" i="11"/>
  <c r="AB122" i="11"/>
  <c r="AB121" i="11"/>
  <c r="AB120" i="11"/>
  <c r="AB119" i="11"/>
  <c r="AB118" i="11"/>
  <c r="AB117" i="11"/>
  <c r="AB115" i="11"/>
  <c r="AB114" i="11"/>
  <c r="AB113" i="11"/>
  <c r="AB112" i="11"/>
  <c r="AB111" i="11"/>
  <c r="AB110" i="11"/>
  <c r="AB109" i="11"/>
  <c r="AB108" i="11"/>
  <c r="AB106" i="11"/>
  <c r="AB105" i="11"/>
  <c r="AB712" i="11"/>
  <c r="AB104" i="11"/>
  <c r="AB103" i="11"/>
  <c r="AB710" i="11"/>
  <c r="AB102" i="11"/>
  <c r="AB101" i="11"/>
  <c r="AB100" i="11"/>
  <c r="AB99" i="11"/>
  <c r="AB97" i="11"/>
  <c r="AB95" i="11"/>
  <c r="AB94" i="11"/>
  <c r="AB93" i="11"/>
  <c r="AB92" i="11"/>
  <c r="AB91" i="11"/>
  <c r="AB90" i="11"/>
  <c r="AB89" i="11"/>
  <c r="AB88" i="11"/>
  <c r="AB87" i="11"/>
  <c r="AB86" i="11"/>
  <c r="AB85" i="11"/>
  <c r="AB84" i="11"/>
  <c r="AB82" i="11"/>
  <c r="AB80" i="11"/>
  <c r="AB79" i="11"/>
  <c r="AB78" i="11"/>
  <c r="AB77" i="11"/>
  <c r="AB76" i="11"/>
  <c r="AB75" i="11"/>
  <c r="AB74" i="11"/>
  <c r="AB73" i="11"/>
  <c r="AB72" i="11"/>
  <c r="AB71" i="11"/>
  <c r="AB70" i="11"/>
  <c r="AB69" i="11"/>
  <c r="AB68" i="11"/>
  <c r="AB698" i="11"/>
  <c r="AB67" i="11"/>
  <c r="AB66" i="11"/>
  <c r="AB65" i="11"/>
  <c r="AB64" i="11"/>
  <c r="AB63" i="11"/>
  <c r="AB696" i="11"/>
  <c r="AB62" i="11"/>
  <c r="AB695" i="11"/>
  <c r="AB61" i="11"/>
  <c r="AB60" i="11"/>
  <c r="AB692" i="11"/>
  <c r="AB691" i="11"/>
  <c r="AB684" i="11"/>
  <c r="AB683" i="11"/>
  <c r="AB59" i="11"/>
  <c r="AB682" i="11"/>
  <c r="AB681" i="11"/>
  <c r="AB58" i="11"/>
  <c r="AB680" i="11"/>
  <c r="AB678" i="11"/>
  <c r="AB57" i="11"/>
  <c r="AB675" i="11"/>
  <c r="AB674" i="11"/>
  <c r="AB673" i="11"/>
  <c r="AB56" i="11"/>
  <c r="AB670" i="11"/>
  <c r="AB669" i="11"/>
  <c r="AB668" i="11"/>
  <c r="AB55" i="11"/>
  <c r="AB665" i="11"/>
  <c r="AB54" i="11"/>
  <c r="AB53" i="11"/>
  <c r="AB664" i="11"/>
  <c r="AB52" i="11"/>
  <c r="AB51" i="11"/>
  <c r="AB663" i="11"/>
  <c r="AB50" i="11"/>
  <c r="AB49" i="11"/>
  <c r="AB661" i="11"/>
  <c r="AB48" i="11"/>
  <c r="AB659" i="11"/>
  <c r="AB47" i="11"/>
  <c r="AB657" i="11"/>
  <c r="AB656" i="11"/>
  <c r="AB46" i="11"/>
  <c r="AB655" i="11"/>
  <c r="AB653" i="11"/>
  <c r="AB45" i="11"/>
  <c r="AB44" i="11"/>
  <c r="AB43" i="11"/>
  <c r="AB652" i="11"/>
  <c r="AB42" i="11"/>
  <c r="AB41" i="11"/>
  <c r="AB650" i="11"/>
  <c r="AB40" i="11"/>
  <c r="AB39" i="11"/>
  <c r="AB649" i="11"/>
  <c r="AB38" i="11"/>
  <c r="AB37" i="11"/>
  <c r="AB36" i="11"/>
  <c r="AB35" i="11"/>
  <c r="AB34" i="11"/>
  <c r="AB33" i="11"/>
  <c r="AB647" i="11"/>
  <c r="AB648" i="11"/>
  <c r="AB32" i="11"/>
  <c r="AB645" i="11"/>
  <c r="AB13" i="11"/>
  <c r="AB646" i="11"/>
  <c r="AB14" i="11"/>
  <c r="AB15" i="11"/>
  <c r="AB16" i="11"/>
  <c r="AB17" i="11"/>
  <c r="AB18" i="11"/>
  <c r="AB19" i="11"/>
  <c r="AB20" i="11"/>
  <c r="AB21" i="11"/>
  <c r="AB22" i="11"/>
  <c r="AB23" i="11"/>
  <c r="AB24" i="11"/>
  <c r="AB25" i="11"/>
  <c r="AB26" i="11"/>
  <c r="AB27" i="11"/>
  <c r="AB28" i="11"/>
  <c r="AB29" i="11"/>
  <c r="AB30" i="11"/>
  <c r="AB31" i="11"/>
  <c r="AB12" i="11"/>
  <c r="AB11" i="11"/>
  <c r="AB10" i="11"/>
  <c r="AB643" i="11"/>
  <c r="AB641" i="11"/>
  <c r="AB640" i="11"/>
  <c r="AB638" i="11"/>
  <c r="AB636" i="11"/>
  <c r="AB635" i="11"/>
  <c r="AB634" i="11"/>
  <c r="AB633" i="11"/>
  <c r="AB632" i="11"/>
  <c r="AB631" i="11"/>
  <c r="AB629" i="11"/>
  <c r="AB9" i="11"/>
  <c r="AB8" i="11"/>
  <c r="AB7" i="11"/>
  <c r="AB6" i="11"/>
  <c r="AB5" i="11"/>
  <c r="AB4" i="11"/>
  <c r="AB3" i="11"/>
  <c r="AB2" i="11"/>
  <c r="AC1727" i="11"/>
  <c r="AD1727" i="11" s="1"/>
  <c r="AC1726" i="11"/>
  <c r="AC1709" i="11"/>
  <c r="AC1708" i="11"/>
  <c r="AD1708" i="11" s="1"/>
  <c r="AC1707" i="11"/>
  <c r="AC1706" i="11"/>
  <c r="AC1701" i="11"/>
  <c r="AC1700" i="11"/>
  <c r="AD1700" i="11" s="1"/>
  <c r="AC1696" i="11"/>
  <c r="AC605" i="11"/>
  <c r="AC1692" i="11"/>
  <c r="AC1683" i="11"/>
  <c r="AC1682" i="11"/>
  <c r="AC579" i="11"/>
  <c r="AC578" i="11"/>
  <c r="AC577" i="11"/>
  <c r="AC576" i="11"/>
  <c r="AC575" i="11"/>
  <c r="AC574" i="11"/>
  <c r="AC573" i="11"/>
  <c r="AC572" i="11"/>
  <c r="AC571" i="11"/>
  <c r="AC570" i="11"/>
  <c r="AC556" i="11"/>
  <c r="AD556" i="11" s="1"/>
  <c r="AC555" i="11"/>
  <c r="AD555" i="11" s="1"/>
  <c r="AC554" i="11"/>
  <c r="AD554" i="11" s="1"/>
  <c r="AC532" i="11"/>
  <c r="AC531" i="11"/>
  <c r="AD531" i="11" s="1"/>
  <c r="AC530" i="11"/>
  <c r="AD530" i="11" s="1"/>
  <c r="AC508" i="11"/>
  <c r="AC483" i="11"/>
  <c r="AD483" i="11" s="1"/>
  <c r="AC484" i="11"/>
  <c r="AC485" i="11"/>
  <c r="AD485" i="11" s="1"/>
  <c r="AC486" i="11"/>
  <c r="AC487" i="11"/>
  <c r="AD487" i="11" s="1"/>
  <c r="AC488" i="11"/>
  <c r="AD488" i="11" s="1"/>
  <c r="AC489" i="11"/>
  <c r="AC490" i="11"/>
  <c r="AC491" i="11"/>
  <c r="AC492" i="11"/>
  <c r="AC493" i="11"/>
  <c r="AC478" i="11"/>
  <c r="AC1285" i="11"/>
  <c r="AC417" i="11"/>
  <c r="AC416" i="11"/>
  <c r="AC390" i="11"/>
  <c r="AC385" i="11"/>
  <c r="AC381" i="11"/>
  <c r="AC378" i="11"/>
  <c r="AC374" i="11"/>
  <c r="AC366" i="11"/>
  <c r="AC357" i="11"/>
  <c r="AD357" i="11" s="1"/>
  <c r="AC356" i="11"/>
  <c r="AC355" i="11"/>
  <c r="AC354" i="11"/>
  <c r="AC353" i="11"/>
  <c r="AD353" i="11" s="1"/>
  <c r="AC351" i="11"/>
  <c r="AD351" i="11" s="1"/>
  <c r="AC350" i="11"/>
  <c r="AD350" i="11" s="1"/>
  <c r="AC349" i="11"/>
  <c r="AD349" i="11" s="1"/>
  <c r="AC340" i="11"/>
  <c r="AD340" i="11" s="1"/>
  <c r="AC339" i="11"/>
  <c r="AD339" i="11" s="1"/>
  <c r="AC338" i="11"/>
  <c r="AC337" i="11"/>
  <c r="AC335" i="11"/>
  <c r="AC334" i="11"/>
  <c r="AD334" i="11" s="1"/>
  <c r="AC332" i="11"/>
  <c r="AC331" i="11"/>
  <c r="AD331" i="11" s="1"/>
  <c r="AC329" i="11"/>
  <c r="AD329" i="11" s="1"/>
  <c r="AC328" i="11"/>
  <c r="AC327" i="11"/>
  <c r="AC326" i="11"/>
  <c r="AC325" i="11"/>
  <c r="AC324" i="11"/>
  <c r="AC322" i="11"/>
  <c r="AC319" i="11"/>
  <c r="AC316" i="11"/>
  <c r="AD316" i="11" s="1"/>
  <c r="AC315" i="11"/>
  <c r="AC313" i="11"/>
  <c r="AC262" i="11"/>
  <c r="AC259" i="11"/>
  <c r="AC252" i="11"/>
  <c r="AC251" i="11"/>
  <c r="AC250" i="11"/>
  <c r="AD250" i="11" s="1"/>
  <c r="AC249" i="11"/>
  <c r="AD249" i="11" s="1"/>
  <c r="AC248" i="11"/>
  <c r="AD248" i="11" s="1"/>
  <c r="AC247" i="11"/>
  <c r="AC246" i="11"/>
  <c r="AC245" i="11"/>
  <c r="AD245" i="11" s="1"/>
  <c r="AC912" i="11"/>
  <c r="AD912" i="11" s="1"/>
  <c r="AC244" i="11"/>
  <c r="AC243" i="11"/>
  <c r="AC242" i="11"/>
  <c r="AD242" i="11" s="1"/>
  <c r="AC241" i="11"/>
  <c r="AD241" i="11" s="1"/>
  <c r="AC240" i="11"/>
  <c r="AC239" i="11"/>
  <c r="AD239" i="11" s="1"/>
  <c r="AC238" i="11"/>
  <c r="AC237" i="11"/>
  <c r="AD237" i="11" s="1"/>
  <c r="AC228" i="11"/>
  <c r="AC227" i="11"/>
  <c r="AC226" i="11"/>
  <c r="AD226" i="11" s="1"/>
  <c r="AC225" i="11"/>
  <c r="AD225" i="11" s="1"/>
  <c r="AC224" i="11"/>
  <c r="AC223" i="11"/>
  <c r="AC222" i="11"/>
  <c r="AD222" i="11" s="1"/>
  <c r="AC221" i="11"/>
  <c r="AC821" i="11"/>
  <c r="AC219" i="11"/>
  <c r="AC216" i="11"/>
  <c r="AC186" i="11"/>
  <c r="AC185" i="11"/>
  <c r="AC739" i="11"/>
  <c r="AC738" i="11"/>
  <c r="AC163" i="11"/>
  <c r="AC162" i="11"/>
  <c r="AC161" i="11"/>
  <c r="AC160" i="11"/>
  <c r="AD160" i="11" s="1"/>
  <c r="AC159" i="11"/>
  <c r="AD159" i="11" s="1"/>
  <c r="AC158" i="11"/>
  <c r="AC157" i="11"/>
  <c r="AC156" i="11"/>
  <c r="AD156" i="11" s="1"/>
  <c r="AC155" i="11"/>
  <c r="AD155" i="11" s="1"/>
  <c r="AC154" i="11"/>
  <c r="AD154" i="11" s="1"/>
  <c r="AC153" i="11"/>
  <c r="AC142" i="11"/>
  <c r="AD142" i="11" s="1"/>
  <c r="AC141" i="11"/>
  <c r="AD141" i="11" s="1"/>
  <c r="AC140" i="11"/>
  <c r="AC139" i="11"/>
  <c r="AD139" i="11" s="1"/>
  <c r="AC138" i="11"/>
  <c r="AC137" i="11"/>
  <c r="AD137" i="11" s="1"/>
  <c r="AC136" i="11"/>
  <c r="AC135" i="11"/>
  <c r="AD135" i="11" s="1"/>
  <c r="AC134" i="11"/>
  <c r="AD134" i="11" s="1"/>
  <c r="AC133" i="11"/>
  <c r="AD133" i="11" s="1"/>
  <c r="AC132" i="11"/>
  <c r="AC131" i="11"/>
  <c r="AC130" i="11"/>
  <c r="AC129" i="11"/>
  <c r="AC128" i="11"/>
  <c r="AC127" i="11"/>
  <c r="AC116" i="11"/>
  <c r="AC107" i="11"/>
  <c r="AC98" i="11"/>
  <c r="AC96" i="11"/>
  <c r="AC83" i="11"/>
  <c r="AC81" i="11"/>
  <c r="AC617" i="11"/>
  <c r="AC615" i="11"/>
  <c r="AC616" i="11"/>
  <c r="AC1777" i="11"/>
  <c r="AC1763" i="11"/>
  <c r="AC1762" i="11"/>
  <c r="AC1755" i="11"/>
  <c r="AD1755" i="11" s="1"/>
  <c r="AC1754" i="11"/>
  <c r="AD1754" i="11" s="1"/>
  <c r="AC1752" i="11"/>
  <c r="AD1752" i="11" s="1"/>
  <c r="AC1751" i="11"/>
  <c r="AC1748" i="11"/>
  <c r="AD1748" i="11" s="1"/>
  <c r="AC1740" i="11"/>
  <c r="AD1740" i="11" s="1"/>
  <c r="AC1738" i="11"/>
  <c r="AC1731" i="11"/>
  <c r="AC611" i="11"/>
  <c r="AC610" i="11"/>
  <c r="AD610" i="11" s="1"/>
  <c r="AC1717" i="11"/>
  <c r="AC1712" i="11"/>
  <c r="AD1712" i="11" s="1"/>
  <c r="AC1698" i="11"/>
  <c r="AD1698" i="11" s="1"/>
  <c r="AC1695" i="11"/>
  <c r="AC1688" i="11"/>
  <c r="AC1687" i="11"/>
  <c r="AC1686" i="11"/>
  <c r="AD1686" i="11" s="1"/>
  <c r="AC1684" i="11"/>
  <c r="AC1677" i="11"/>
  <c r="AC1676" i="11"/>
  <c r="AC1675" i="11"/>
  <c r="AC1674" i="11"/>
  <c r="AC1673" i="11"/>
  <c r="AC1672" i="11"/>
  <c r="AC1671" i="11"/>
  <c r="AC1670" i="11"/>
  <c r="AC1669" i="11"/>
  <c r="AC1668" i="11"/>
  <c r="AC1667" i="11"/>
  <c r="AD1667" i="11" s="1"/>
  <c r="AC1666" i="11"/>
  <c r="AC1665" i="11"/>
  <c r="AC589" i="11"/>
  <c r="AC588" i="11"/>
  <c r="AD588" i="11" s="1"/>
  <c r="AC1664" i="11"/>
  <c r="AD1664" i="11" s="1"/>
  <c r="AC587" i="11"/>
  <c r="AC1663" i="11"/>
  <c r="AC586" i="11"/>
  <c r="AC585" i="11"/>
  <c r="AD585" i="11" s="1"/>
  <c r="AC584" i="11"/>
  <c r="AC583" i="11"/>
  <c r="AD583" i="11" s="1"/>
  <c r="AC1662" i="11"/>
  <c r="AC1659" i="11"/>
  <c r="AD1659" i="11" s="1"/>
  <c r="AC1658" i="11"/>
  <c r="AC1657" i="11"/>
  <c r="AC1656" i="11"/>
  <c r="AD1656" i="11" s="1"/>
  <c r="AC1655" i="11"/>
  <c r="AC1654" i="11"/>
  <c r="AC1653" i="11"/>
  <c r="AC1652" i="11"/>
  <c r="AD1652" i="11" s="1"/>
  <c r="AC551" i="11"/>
  <c r="AC539" i="11"/>
  <c r="AC538" i="11"/>
  <c r="AC537" i="11"/>
  <c r="AC1630" i="11"/>
  <c r="AC1625" i="11"/>
  <c r="AC1624" i="11"/>
  <c r="AC1623" i="11"/>
  <c r="AC1622" i="11"/>
  <c r="AC1621" i="11"/>
  <c r="AC521" i="11"/>
  <c r="AC1620" i="11"/>
  <c r="AD1620" i="11" s="1"/>
  <c r="AC1618" i="11"/>
  <c r="AC1614" i="11"/>
  <c r="AC1613" i="11"/>
  <c r="AC1612" i="11"/>
  <c r="AD1612" i="11" s="1"/>
  <c r="AC1610" i="11"/>
  <c r="AD1610" i="11" s="1"/>
  <c r="AC1607" i="11"/>
  <c r="AC1606" i="11"/>
  <c r="AC1605" i="11"/>
  <c r="AD1605" i="11" s="1"/>
  <c r="AC1604" i="11"/>
  <c r="AD1604" i="11" s="1"/>
  <c r="AC519" i="11"/>
  <c r="AC1603" i="11"/>
  <c r="AD1603" i="11" s="1"/>
  <c r="AC1601" i="11"/>
  <c r="AC1600" i="11"/>
  <c r="AD1600" i="11" s="1"/>
  <c r="AC1599" i="11"/>
  <c r="AC1598" i="11"/>
  <c r="AD1598" i="11" s="1"/>
  <c r="AC1596" i="11"/>
  <c r="AD1596" i="11" s="1"/>
  <c r="AC1595" i="11"/>
  <c r="AC1593" i="11"/>
  <c r="AC1592" i="11"/>
  <c r="AC1591" i="11"/>
  <c r="AD1591" i="11" s="1"/>
  <c r="AC1589" i="11"/>
  <c r="AC1586" i="11"/>
  <c r="AC1585" i="11"/>
  <c r="AC1584" i="11"/>
  <c r="AC1583" i="11"/>
  <c r="AC1582" i="11"/>
  <c r="AC1580" i="11"/>
  <c r="AC1578" i="11"/>
  <c r="AC1575" i="11"/>
  <c r="AC1573" i="11"/>
  <c r="AC1572" i="11"/>
  <c r="AC1570" i="11"/>
  <c r="AD1570" i="11" s="1"/>
  <c r="AC1569" i="11"/>
  <c r="AD1569" i="11" s="1"/>
  <c r="AC1566" i="11"/>
  <c r="AC1563" i="11"/>
  <c r="AC1562" i="11"/>
  <c r="AD1562" i="11" s="1"/>
  <c r="AC1559" i="11"/>
  <c r="AD1559" i="11" s="1"/>
  <c r="AC1557" i="11"/>
  <c r="AC1554" i="11"/>
  <c r="AC1553" i="11"/>
  <c r="AD1553" i="11" s="1"/>
  <c r="AC1548" i="11"/>
  <c r="AD1548" i="11" s="1"/>
  <c r="AC1547" i="11"/>
  <c r="AC1545" i="11"/>
  <c r="AC1542" i="11"/>
  <c r="AC1541" i="11"/>
  <c r="AD1541" i="11" s="1"/>
  <c r="AC1540" i="11"/>
  <c r="AC1539" i="11"/>
  <c r="AD1539" i="11" s="1"/>
  <c r="AC1538" i="11"/>
  <c r="AD1538" i="11" s="1"/>
  <c r="AC1537" i="11"/>
  <c r="AC1536" i="11"/>
  <c r="AC1535" i="11"/>
  <c r="AC1532" i="11"/>
  <c r="AC1531" i="11"/>
  <c r="AC1526" i="11"/>
  <c r="AC1525" i="11"/>
  <c r="AC1524" i="11"/>
  <c r="AC1522" i="11"/>
  <c r="AC1517" i="11"/>
  <c r="AC1516" i="11"/>
  <c r="AC1515" i="11"/>
  <c r="AC1513" i="11"/>
  <c r="AC1512" i="11"/>
  <c r="AC1509" i="11"/>
  <c r="AC1508" i="11"/>
  <c r="AD1508" i="11" s="1"/>
  <c r="AC1506" i="11"/>
  <c r="AD1506" i="11" s="1"/>
  <c r="AC1504" i="11"/>
  <c r="AC1495" i="11"/>
  <c r="AC1485" i="11"/>
  <c r="AC1482" i="11"/>
  <c r="AD1482" i="11" s="1"/>
  <c r="AC1481" i="11"/>
  <c r="AC1480" i="11"/>
  <c r="AD1480" i="11" s="1"/>
  <c r="AC1479" i="11"/>
  <c r="AD1479" i="11" s="1"/>
  <c r="AC1465" i="11"/>
  <c r="AD1465" i="11" s="1"/>
  <c r="AC1464" i="11"/>
  <c r="AC1461" i="11"/>
  <c r="AD1461" i="11" s="1"/>
  <c r="AC1460" i="11"/>
  <c r="AC1457" i="11"/>
  <c r="AD1457" i="11" s="1"/>
  <c r="AC1452" i="11"/>
  <c r="AC1451" i="11"/>
  <c r="AC1446" i="11"/>
  <c r="AD1446" i="11" s="1"/>
  <c r="AC1445" i="11"/>
  <c r="AC1444" i="11"/>
  <c r="AC1442" i="11"/>
  <c r="AC1440" i="11"/>
  <c r="AC1439" i="11"/>
  <c r="AC1437" i="11"/>
  <c r="AC1434" i="11"/>
  <c r="AC1432" i="11"/>
  <c r="AC1430" i="11"/>
  <c r="AD1430" i="11" s="1"/>
  <c r="AC1429" i="11"/>
  <c r="AC1428" i="11"/>
  <c r="AC1426" i="11"/>
  <c r="AC1425" i="11"/>
  <c r="AC1422" i="11"/>
  <c r="AC1420" i="11"/>
  <c r="AC1419" i="11"/>
  <c r="AC1418" i="11"/>
  <c r="AC1417" i="11"/>
  <c r="AC1416" i="11"/>
  <c r="AC1415" i="11"/>
  <c r="AC1413" i="11"/>
  <c r="AD1413" i="11" s="1"/>
  <c r="AC1412" i="11"/>
  <c r="AD1412" i="11" s="1"/>
  <c r="AC1410" i="11"/>
  <c r="AC1409" i="11"/>
  <c r="AD1409" i="11" s="1"/>
  <c r="AC1408" i="11"/>
  <c r="AD1408" i="11" s="1"/>
  <c r="AC1407" i="11"/>
  <c r="AC1406" i="11"/>
  <c r="AD1406" i="11" s="1"/>
  <c r="AC1404" i="11"/>
  <c r="AC1403" i="11"/>
  <c r="AD1403" i="11" s="1"/>
  <c r="AC1401" i="11"/>
  <c r="AC1399" i="11"/>
  <c r="AD1399" i="11" s="1"/>
  <c r="AC1395" i="11"/>
  <c r="AD1395" i="11" s="1"/>
  <c r="AC1394" i="11"/>
  <c r="AC1390" i="11"/>
  <c r="AC1386" i="11"/>
  <c r="AC1384" i="11"/>
  <c r="AC1383" i="11"/>
  <c r="AC1378" i="11"/>
  <c r="AC1373" i="11"/>
  <c r="AC1367" i="11"/>
  <c r="AC1364" i="11"/>
  <c r="AC1359" i="11"/>
  <c r="AC1358" i="11"/>
  <c r="AC1350" i="11"/>
  <c r="AC1348" i="11"/>
  <c r="AC1347" i="11"/>
  <c r="AC1346" i="11"/>
  <c r="AC1345" i="11"/>
  <c r="AD1345" i="11" s="1"/>
  <c r="AC1344" i="11"/>
  <c r="AC1343" i="11"/>
  <c r="AC1342" i="11"/>
  <c r="AC1341" i="11"/>
  <c r="AC1340" i="11"/>
  <c r="AD1340" i="11" s="1"/>
  <c r="AC1339" i="11"/>
  <c r="AD1339" i="11" s="1"/>
  <c r="AC1338" i="11"/>
  <c r="AC1337" i="11"/>
  <c r="AC1335" i="11"/>
  <c r="AD1335" i="11" s="1"/>
  <c r="AC1334" i="11"/>
  <c r="AC459" i="11"/>
  <c r="AC1332" i="11"/>
  <c r="AC1331" i="11"/>
  <c r="AD1331" i="11" s="1"/>
  <c r="AC457" i="11"/>
  <c r="AC1329" i="11"/>
  <c r="AD1329" i="11" s="1"/>
  <c r="AC1327" i="11"/>
  <c r="AD1327" i="11" s="1"/>
  <c r="AC1326" i="11"/>
  <c r="AD1326" i="11" s="1"/>
  <c r="AC1325" i="11"/>
  <c r="AC1323" i="11"/>
  <c r="AC1318" i="11"/>
  <c r="AC1316" i="11"/>
  <c r="AC1315" i="11"/>
  <c r="AC1313" i="11"/>
  <c r="AC439" i="11"/>
  <c r="AC1308" i="11"/>
  <c r="AC432" i="11"/>
  <c r="AC433" i="11"/>
  <c r="AC1306" i="11"/>
  <c r="AC425" i="11"/>
  <c r="AC1304" i="11"/>
  <c r="AC1302" i="11"/>
  <c r="AC1300" i="11"/>
  <c r="AD1300" i="11" s="1"/>
  <c r="AC1299" i="11"/>
  <c r="AD1299" i="11" s="1"/>
  <c r="AC1298" i="11"/>
  <c r="AC1297" i="11"/>
  <c r="AC1294" i="11"/>
  <c r="AD1294" i="11" s="1"/>
  <c r="AC1293" i="11"/>
  <c r="AD1293" i="11" s="1"/>
  <c r="AC1292" i="11"/>
  <c r="AC1291" i="11"/>
  <c r="AC1289" i="11"/>
  <c r="AD1289" i="11" s="1"/>
  <c r="AC1288" i="11"/>
  <c r="AD1288" i="11" s="1"/>
  <c r="AC424" i="11"/>
  <c r="AC1281" i="11"/>
  <c r="AD1281" i="11" s="1"/>
  <c r="AC1280" i="11"/>
  <c r="AC1278" i="11"/>
  <c r="AD1278" i="11" s="1"/>
  <c r="AC1267" i="11"/>
  <c r="AC1265" i="11"/>
  <c r="AC1262" i="11"/>
  <c r="AD1262" i="11" s="1"/>
  <c r="AC1261" i="11"/>
  <c r="AC1259" i="11"/>
  <c r="AC1258" i="11"/>
  <c r="AC1257" i="11"/>
  <c r="AD1257" i="11" s="1"/>
  <c r="AC1256" i="11"/>
  <c r="AC1255" i="11"/>
  <c r="AC1254" i="11"/>
  <c r="AC1253" i="11"/>
  <c r="AC1252" i="11"/>
  <c r="AC1251" i="11"/>
  <c r="AC1250" i="11"/>
  <c r="AC1248" i="11"/>
  <c r="AC362" i="11"/>
  <c r="AC1246" i="11"/>
  <c r="AC1245" i="11"/>
  <c r="AC1243" i="11"/>
  <c r="AD1243" i="11" s="1"/>
  <c r="AC1242" i="11"/>
  <c r="AD1242" i="11" s="1"/>
  <c r="AC1241" i="11"/>
  <c r="AC1240" i="11"/>
  <c r="AC1239" i="11"/>
  <c r="AC1238" i="11"/>
  <c r="AD1238" i="11" s="1"/>
  <c r="AC1234" i="11"/>
  <c r="AD1234" i="11" s="1"/>
  <c r="AC1230" i="11"/>
  <c r="AC1228" i="11"/>
  <c r="AD1228" i="11" s="1"/>
  <c r="AC1224" i="11"/>
  <c r="AD1224" i="11" s="1"/>
  <c r="AC1223" i="11"/>
  <c r="AC1222" i="11"/>
  <c r="AD1222" i="11" s="1"/>
  <c r="AC1212" i="11"/>
  <c r="AC320" i="11"/>
  <c r="AD320" i="11" s="1"/>
  <c r="AC318" i="11"/>
  <c r="AC317" i="11"/>
  <c r="AD317" i="11" s="1"/>
  <c r="AC1205" i="11"/>
  <c r="AD1205" i="11" s="1"/>
  <c r="AC1204" i="11"/>
  <c r="AC1203" i="11"/>
  <c r="AC1202" i="11"/>
  <c r="AC1200" i="11"/>
  <c r="AD1200" i="11" s="1"/>
  <c r="AC1199" i="11"/>
  <c r="AC1198" i="11"/>
  <c r="AC314" i="11"/>
  <c r="AC311" i="11"/>
  <c r="AC1195" i="11"/>
  <c r="AC1193" i="11"/>
  <c r="AC1187" i="11"/>
  <c r="AC1186" i="11"/>
  <c r="AC300" i="11"/>
  <c r="AC1177" i="11"/>
  <c r="AC1169" i="11"/>
  <c r="AC1167" i="11"/>
  <c r="AD1167" i="11" s="1"/>
  <c r="AC1160" i="11"/>
  <c r="AC1156" i="11"/>
  <c r="AC1153" i="11"/>
  <c r="AC1152" i="11"/>
  <c r="AC1151" i="11"/>
  <c r="AD1151" i="11" s="1"/>
  <c r="AC1148" i="11"/>
  <c r="AD1148" i="11" s="1"/>
  <c r="AC1146" i="11"/>
  <c r="AC1145" i="11"/>
  <c r="AD1145" i="11" s="1"/>
  <c r="AC1144" i="11"/>
  <c r="AD1144" i="11" s="1"/>
  <c r="AC1140" i="11"/>
  <c r="AC1137" i="11"/>
  <c r="AC1131" i="11"/>
  <c r="AC1130" i="11"/>
  <c r="AD1130" i="11" s="1"/>
  <c r="AC1129" i="11"/>
  <c r="AC1128" i="11"/>
  <c r="AD1128" i="11" s="1"/>
  <c r="AC1126" i="11"/>
  <c r="AD1126" i="11" s="1"/>
  <c r="AC1125" i="11"/>
  <c r="AC1124" i="11"/>
  <c r="AC1123" i="11"/>
  <c r="AC1122" i="11"/>
  <c r="AC1121" i="11"/>
  <c r="AC1120" i="11"/>
  <c r="AC1119" i="11"/>
  <c r="AC1118" i="11"/>
  <c r="AC1115" i="11"/>
  <c r="AC1114" i="11"/>
  <c r="AC1113" i="11"/>
  <c r="AC1112" i="11"/>
  <c r="AC1111" i="11"/>
  <c r="AC1110" i="11"/>
  <c r="AC1108" i="11"/>
  <c r="AC1107" i="11"/>
  <c r="AD1107" i="11" s="1"/>
  <c r="AC1106" i="11"/>
  <c r="AD1106" i="11" s="1"/>
  <c r="AC1105" i="11"/>
  <c r="AC1104" i="11"/>
  <c r="AC1103" i="11"/>
  <c r="AC1102" i="11"/>
  <c r="AD1102" i="11" s="1"/>
  <c r="AC1101" i="11"/>
  <c r="AC1100" i="11"/>
  <c r="AC1099" i="11"/>
  <c r="AD1099" i="11" s="1"/>
  <c r="AC1098" i="11"/>
  <c r="AD1098" i="11" s="1"/>
  <c r="AC1097" i="11"/>
  <c r="AC1096" i="11"/>
  <c r="AD1096" i="11" s="1"/>
  <c r="AC1095" i="11"/>
  <c r="AC1093" i="11"/>
  <c r="AD1093" i="11" s="1"/>
  <c r="AC1092" i="11"/>
  <c r="AC1091" i="11"/>
  <c r="AC1090" i="11"/>
  <c r="AD1090" i="11" s="1"/>
  <c r="AC1089" i="11"/>
  <c r="AC1088" i="11"/>
  <c r="AC1086" i="11"/>
  <c r="AC1062" i="11"/>
  <c r="AC1063" i="11"/>
  <c r="AC1064" i="11"/>
  <c r="AC1065" i="11"/>
  <c r="AC1066" i="11"/>
  <c r="AC1067" i="11"/>
  <c r="AC1068" i="11"/>
  <c r="AC1069" i="11"/>
  <c r="AC1070" i="11"/>
  <c r="AC1071" i="11"/>
  <c r="AC1072" i="11"/>
  <c r="AC1073" i="11"/>
  <c r="AD1073" i="11" s="1"/>
  <c r="AC1074" i="11"/>
  <c r="AD1074" i="11" s="1"/>
  <c r="AC1075" i="11"/>
  <c r="AC1076" i="11"/>
  <c r="AC1077" i="11"/>
  <c r="AC1078" i="11"/>
  <c r="AC1079" i="11"/>
  <c r="AD1079" i="11" s="1"/>
  <c r="AC1080" i="11"/>
  <c r="AC1081" i="11"/>
  <c r="AC1082" i="11"/>
  <c r="AD1082" i="11" s="1"/>
  <c r="AC1083" i="11"/>
  <c r="AD1083" i="11" s="1"/>
  <c r="AC1084" i="11"/>
  <c r="AC1061" i="11"/>
  <c r="AD1061" i="11" s="1"/>
  <c r="AC1059" i="11"/>
  <c r="AC1058" i="11"/>
  <c r="AD1058" i="11" s="1"/>
  <c r="AC1057" i="11"/>
  <c r="AC1056" i="11"/>
  <c r="AD1056" i="11" s="1"/>
  <c r="AC1055" i="11"/>
  <c r="AD1055" i="11" s="1"/>
  <c r="AC1054" i="11"/>
  <c r="AC1053" i="11"/>
  <c r="AC1052" i="11"/>
  <c r="AC1051" i="11"/>
  <c r="AD1051" i="11" s="1"/>
  <c r="AC1050" i="11"/>
  <c r="AC1047" i="11"/>
  <c r="AC1048" i="11"/>
  <c r="AC1049" i="11"/>
  <c r="AC1042" i="11"/>
  <c r="AC1043" i="11"/>
  <c r="AC1044" i="11"/>
  <c r="AC1045" i="11"/>
  <c r="AC1046" i="11"/>
  <c r="AC1040" i="11"/>
  <c r="AC1039" i="11"/>
  <c r="AC1038" i="11"/>
  <c r="AD1038" i="11" s="1"/>
  <c r="AC1037" i="11"/>
  <c r="AD1037" i="11" s="1"/>
  <c r="AC1036" i="11"/>
  <c r="AC1034" i="11"/>
  <c r="AC1033" i="11"/>
  <c r="AC1032" i="11"/>
  <c r="AD1032" i="11" s="1"/>
  <c r="AC1031" i="11"/>
  <c r="AD1031" i="11" s="1"/>
  <c r="AC1030" i="11"/>
  <c r="AC1028" i="11"/>
  <c r="AD1028" i="11" s="1"/>
  <c r="AC1027" i="11"/>
  <c r="AD1027" i="11" s="1"/>
  <c r="AC1025" i="11"/>
  <c r="AC1024" i="11"/>
  <c r="AC1022" i="11"/>
  <c r="AC1021" i="11"/>
  <c r="AD1021" i="11" s="1"/>
  <c r="AC1020" i="11"/>
  <c r="AC1019" i="11"/>
  <c r="AD1019" i="11" s="1"/>
  <c r="AC1018" i="11"/>
  <c r="AD1018" i="11" s="1"/>
  <c r="AC1017" i="11"/>
  <c r="AC1016" i="11"/>
  <c r="AC1014" i="11"/>
  <c r="AC1012" i="11"/>
  <c r="AC1011" i="11"/>
  <c r="AC1009" i="11"/>
  <c r="AC1008" i="11"/>
  <c r="AC1007" i="11"/>
  <c r="AC1006" i="11"/>
  <c r="AC1005" i="11"/>
  <c r="AC1004" i="11"/>
  <c r="AC1003" i="11"/>
  <c r="AC1002" i="11"/>
  <c r="AC1001" i="11"/>
  <c r="AC1000" i="11"/>
  <c r="AC999" i="11"/>
  <c r="AD999" i="11" s="1"/>
  <c r="AC998" i="11"/>
  <c r="AC997" i="11"/>
  <c r="AC996" i="11"/>
  <c r="AC995" i="11"/>
  <c r="AC994" i="11"/>
  <c r="AD994" i="11" s="1"/>
  <c r="AC993" i="11"/>
  <c r="AC992" i="11"/>
  <c r="AC991" i="11"/>
  <c r="AD991" i="11" s="1"/>
  <c r="AC990" i="11"/>
  <c r="AD990" i="11" s="1"/>
  <c r="AC989" i="11"/>
  <c r="AC988" i="11"/>
  <c r="AD988" i="11" s="1"/>
  <c r="AC987" i="11"/>
  <c r="AC986" i="11"/>
  <c r="AD986" i="11" s="1"/>
  <c r="AC985" i="11"/>
  <c r="AC984" i="11"/>
  <c r="AC983" i="11"/>
  <c r="AD983" i="11" s="1"/>
  <c r="AC260" i="11"/>
  <c r="AC982" i="11"/>
  <c r="AC981" i="11"/>
  <c r="AC980" i="11"/>
  <c r="AC977" i="11"/>
  <c r="AC978" i="11"/>
  <c r="AC975" i="11"/>
  <c r="AC974" i="11"/>
  <c r="AC973" i="11"/>
  <c r="AC972" i="11"/>
  <c r="AC971" i="11"/>
  <c r="AC970" i="11"/>
  <c r="AC968" i="11"/>
  <c r="AC966" i="11"/>
  <c r="AC965" i="11"/>
  <c r="AD965" i="11" s="1"/>
  <c r="AC964" i="11"/>
  <c r="AD964" i="11" s="1"/>
  <c r="AC963" i="11"/>
  <c r="AC961" i="11"/>
  <c r="AC960" i="11"/>
  <c r="AC959" i="11"/>
  <c r="AC957" i="11"/>
  <c r="AD957" i="11" s="1"/>
  <c r="AC955" i="11"/>
  <c r="AC954" i="11"/>
  <c r="AC953" i="11"/>
  <c r="AD953" i="11" s="1"/>
  <c r="AC952" i="11"/>
  <c r="AD952" i="11" s="1"/>
  <c r="AC951" i="11"/>
  <c r="AC950" i="11"/>
  <c r="AD950" i="11" s="1"/>
  <c r="AC258" i="11"/>
  <c r="AC949" i="11"/>
  <c r="AD949" i="11" s="1"/>
  <c r="AC948" i="11"/>
  <c r="AC947" i="11"/>
  <c r="AD947" i="11" s="1"/>
  <c r="AC946" i="11"/>
  <c r="AD946" i="11" s="1"/>
  <c r="AC945" i="11"/>
  <c r="AC944" i="11"/>
  <c r="AC943" i="11"/>
  <c r="AC941" i="11"/>
  <c r="AC940" i="11"/>
  <c r="AC937" i="11"/>
  <c r="AC938" i="11"/>
  <c r="AC935" i="11"/>
  <c r="AC936" i="11"/>
  <c r="AC256" i="11"/>
  <c r="AC934" i="11"/>
  <c r="AD934" i="11" s="1"/>
  <c r="AC929" i="11"/>
  <c r="AC930" i="11"/>
  <c r="AD930" i="11" s="1"/>
  <c r="AC931" i="11"/>
  <c r="AC932" i="11"/>
  <c r="AC933" i="11"/>
  <c r="AC928" i="11"/>
  <c r="AC927" i="11"/>
  <c r="AC926" i="11"/>
  <c r="AC925" i="11"/>
  <c r="AC924" i="11"/>
  <c r="AD924" i="11" s="1"/>
  <c r="AC923" i="11"/>
  <c r="AC922" i="11"/>
  <c r="AC921" i="11"/>
  <c r="AC920" i="11"/>
  <c r="AD920" i="11" s="1"/>
  <c r="AC919" i="11"/>
  <c r="AC918" i="11"/>
  <c r="AC911" i="11"/>
  <c r="AC909" i="11"/>
  <c r="AD909" i="11" s="1"/>
  <c r="AC908" i="11"/>
  <c r="AC907" i="11"/>
  <c r="AD907" i="11" s="1"/>
  <c r="AC906" i="11"/>
  <c r="AD906" i="11" s="1"/>
  <c r="AC905" i="11"/>
  <c r="AC904" i="11"/>
  <c r="AC903" i="11"/>
  <c r="AC902" i="11"/>
  <c r="AC901" i="11"/>
  <c r="AC900" i="11"/>
  <c r="AC891" i="11"/>
  <c r="AC892" i="11"/>
  <c r="AC893" i="11"/>
  <c r="AC894" i="11"/>
  <c r="AC895" i="11"/>
  <c r="AC896" i="11"/>
  <c r="AC897" i="11"/>
  <c r="AC898" i="11"/>
  <c r="AC899" i="11"/>
  <c r="AD899" i="11" s="1"/>
  <c r="AC890" i="11"/>
  <c r="AC889" i="11"/>
  <c r="AC888" i="11"/>
  <c r="AC887" i="11"/>
  <c r="AC886" i="11"/>
  <c r="AC885" i="11"/>
  <c r="AD885" i="11" s="1"/>
  <c r="AC878" i="11"/>
  <c r="AC879" i="11"/>
  <c r="AC880" i="11"/>
  <c r="AD880" i="11" s="1"/>
  <c r="AC881" i="11"/>
  <c r="AD881" i="11" s="1"/>
  <c r="AC236" i="11"/>
  <c r="AC882" i="11"/>
  <c r="AD882" i="11" s="1"/>
  <c r="AC883" i="11"/>
  <c r="AC884" i="11"/>
  <c r="AD884" i="11" s="1"/>
  <c r="AC874" i="11"/>
  <c r="AC875" i="11"/>
  <c r="AC876" i="11"/>
  <c r="AD876" i="11" s="1"/>
  <c r="AC877" i="11"/>
  <c r="AC873" i="11"/>
  <c r="AC855" i="11"/>
  <c r="AC856" i="11"/>
  <c r="AC857" i="11"/>
  <c r="AC858" i="11"/>
  <c r="AC859" i="11"/>
  <c r="AC860" i="11"/>
  <c r="AC861" i="11"/>
  <c r="AC862" i="11"/>
  <c r="AC863" i="11"/>
  <c r="AC864" i="11"/>
  <c r="AC865" i="11"/>
  <c r="AC866" i="11"/>
  <c r="AC867" i="11"/>
  <c r="AC868" i="11"/>
  <c r="AD868" i="11" s="1"/>
  <c r="AC869" i="11"/>
  <c r="AD869" i="11" s="1"/>
  <c r="AC870" i="11"/>
  <c r="AC871" i="11"/>
  <c r="AC872" i="11"/>
  <c r="AC854" i="11"/>
  <c r="AD854" i="11" s="1"/>
  <c r="AC853" i="11"/>
  <c r="AC852" i="11"/>
  <c r="AC850" i="11"/>
  <c r="AD850" i="11" s="1"/>
  <c r="AC849" i="11"/>
  <c r="AD849" i="11" s="1"/>
  <c r="AC846" i="11"/>
  <c r="AC845" i="11"/>
  <c r="AD845" i="11" s="1"/>
  <c r="AC844" i="11"/>
  <c r="AC841" i="11"/>
  <c r="AD841" i="11" s="1"/>
  <c r="AC840" i="11"/>
  <c r="AC835" i="11"/>
  <c r="AD835" i="11" s="1"/>
  <c r="AC834" i="11"/>
  <c r="AD834" i="11" s="1"/>
  <c r="AC833" i="11"/>
  <c r="AC832" i="11"/>
  <c r="AD832" i="11" s="1"/>
  <c r="AC830" i="11"/>
  <c r="AC828" i="11"/>
  <c r="AC827" i="11"/>
  <c r="AC824" i="11"/>
  <c r="AC820" i="11"/>
  <c r="AC818" i="11"/>
  <c r="AC815" i="11"/>
  <c r="AC813" i="11"/>
  <c r="AC811" i="11"/>
  <c r="AC810" i="11"/>
  <c r="AC809" i="11"/>
  <c r="AC808" i="11"/>
  <c r="AC807" i="11"/>
  <c r="AC806" i="11"/>
  <c r="AD806" i="11" s="1"/>
  <c r="AC805" i="11"/>
  <c r="AD805" i="11" s="1"/>
  <c r="AC799" i="11"/>
  <c r="AC794" i="11"/>
  <c r="AC769" i="11"/>
  <c r="AC766" i="11"/>
  <c r="AD766" i="11" s="1"/>
  <c r="AC765" i="11"/>
  <c r="AD765" i="11" s="1"/>
  <c r="AC764" i="11"/>
  <c r="AC761" i="11"/>
  <c r="AD761" i="11" s="1"/>
  <c r="AC759" i="11"/>
  <c r="AD759" i="11" s="1"/>
  <c r="AC758" i="11"/>
  <c r="AC755" i="11"/>
  <c r="AC754" i="11"/>
  <c r="AC753" i="11"/>
  <c r="AD753" i="11" s="1"/>
  <c r="AC752" i="11"/>
  <c r="AC751" i="11"/>
  <c r="AD751" i="11" s="1"/>
  <c r="AC750" i="11"/>
  <c r="AD750" i="11" s="1"/>
  <c r="AC749" i="11"/>
  <c r="AC748" i="11"/>
  <c r="AC747" i="11"/>
  <c r="AC746" i="11"/>
  <c r="AC745" i="11"/>
  <c r="AC744" i="11"/>
  <c r="AC743" i="11"/>
  <c r="AC742" i="11"/>
  <c r="AC741" i="11"/>
  <c r="AC740" i="11"/>
  <c r="AC737" i="11"/>
  <c r="AC735" i="11"/>
  <c r="AC734" i="11"/>
  <c r="AC733" i="11"/>
  <c r="AC732" i="11"/>
  <c r="AD732" i="11" s="1"/>
  <c r="AC731" i="11"/>
  <c r="AD731" i="11" s="1"/>
  <c r="AC728" i="11"/>
  <c r="AD728" i="11" s="1"/>
  <c r="AC727" i="11"/>
  <c r="AC726" i="11"/>
  <c r="AC725" i="11"/>
  <c r="AD725" i="11" s="1"/>
  <c r="AC724" i="11"/>
  <c r="AD724" i="11" s="1"/>
  <c r="AC721" i="11"/>
  <c r="AC720" i="11"/>
  <c r="AC719" i="11"/>
  <c r="AD719" i="11" s="1"/>
  <c r="AC718" i="11"/>
  <c r="AD718" i="11" s="1"/>
  <c r="AC717" i="11"/>
  <c r="AC715" i="11"/>
  <c r="AD715" i="11" s="1"/>
  <c r="AC714" i="11"/>
  <c r="AC713" i="11"/>
  <c r="AD713" i="11" s="1"/>
  <c r="AC711" i="11"/>
  <c r="AC709" i="11"/>
  <c r="AC708" i="11"/>
  <c r="AD708" i="11" s="1"/>
  <c r="AC707" i="11"/>
  <c r="AD707" i="11" s="1"/>
  <c r="AC706" i="11"/>
  <c r="AC705" i="11"/>
  <c r="AC704" i="11"/>
  <c r="AC703" i="11"/>
  <c r="AC702" i="11"/>
  <c r="AC701" i="11"/>
  <c r="AC700" i="11"/>
  <c r="AC699" i="11"/>
  <c r="AD699" i="11" s="1"/>
  <c r="AC697" i="11"/>
  <c r="AC694" i="11"/>
  <c r="AC693" i="11"/>
  <c r="AC685" i="11"/>
  <c r="AC686" i="11"/>
  <c r="AC687" i="11"/>
  <c r="AC688" i="11"/>
  <c r="AD688" i="11" s="1"/>
  <c r="AC689" i="11"/>
  <c r="AC690" i="11"/>
  <c r="AC679" i="11"/>
  <c r="AC677" i="11"/>
  <c r="AC676" i="11"/>
  <c r="AD676" i="11" s="1"/>
  <c r="AC672" i="11"/>
  <c r="AD672" i="11" s="1"/>
  <c r="AC671" i="11"/>
  <c r="AC667" i="11"/>
  <c r="AD667" i="11" s="1"/>
  <c r="AC666" i="11"/>
  <c r="AD666" i="11" s="1"/>
  <c r="AC662" i="11"/>
  <c r="AC660" i="11"/>
  <c r="AD660" i="11" s="1"/>
  <c r="AC658" i="11"/>
  <c r="AC654" i="11"/>
  <c r="AD654" i="11" s="1"/>
  <c r="AC651" i="11"/>
  <c r="AC644" i="11"/>
  <c r="AD644" i="11" s="1"/>
  <c r="AC642" i="11"/>
  <c r="AD642" i="11" s="1"/>
  <c r="AC639" i="11"/>
  <c r="AC637" i="11"/>
  <c r="AC630" i="11"/>
  <c r="AC628" i="11"/>
  <c r="AC627" i="11"/>
  <c r="AC626" i="11"/>
  <c r="AC625" i="11"/>
  <c r="AC624" i="11"/>
  <c r="AC623" i="11"/>
  <c r="AC622" i="11"/>
  <c r="AC621" i="11"/>
  <c r="AC620" i="11"/>
  <c r="AC619" i="11"/>
  <c r="AC618" i="11"/>
  <c r="AC1779" i="11"/>
  <c r="AC1778" i="11"/>
  <c r="AD1778" i="11" s="1"/>
  <c r="AC614" i="11"/>
  <c r="AC1776" i="11"/>
  <c r="AC1775" i="11"/>
  <c r="AC1774" i="11"/>
  <c r="AC1773" i="11"/>
  <c r="AD1773" i="11" s="1"/>
  <c r="AC1772" i="11"/>
  <c r="AC1771" i="11"/>
  <c r="AC1770" i="11"/>
  <c r="AD1770" i="11" s="1"/>
  <c r="AC1769" i="11"/>
  <c r="AD1769" i="11" s="1"/>
  <c r="AC1768" i="11"/>
  <c r="AC1767" i="11"/>
  <c r="AC1766" i="11"/>
  <c r="AC1765" i="11"/>
  <c r="AD1765" i="11" s="1"/>
  <c r="AC1764" i="11"/>
  <c r="AC1761" i="11"/>
  <c r="AD1761" i="11" s="1"/>
  <c r="AC1760" i="11"/>
  <c r="AD1760" i="11" s="1"/>
  <c r="AC1759" i="11"/>
  <c r="AC1758" i="11"/>
  <c r="AC1757" i="11"/>
  <c r="AC1756" i="11"/>
  <c r="AC1753" i="11"/>
  <c r="AC1750" i="11"/>
  <c r="AC1749" i="11"/>
  <c r="AC1747" i="11"/>
  <c r="AC1746" i="11"/>
  <c r="AC613" i="11"/>
  <c r="AC612" i="11"/>
  <c r="AC1745" i="11"/>
  <c r="AC1744" i="11"/>
  <c r="AC1743" i="11"/>
  <c r="AC1742" i="11"/>
  <c r="AC1741" i="11"/>
  <c r="AD1741" i="11" s="1"/>
  <c r="AC1739" i="11"/>
  <c r="AC1737" i="11"/>
  <c r="AC1736" i="11"/>
  <c r="AC1735" i="11"/>
  <c r="AC1734" i="11"/>
  <c r="AD1734" i="11" s="1"/>
  <c r="AC1733" i="11"/>
  <c r="AC1732" i="11"/>
  <c r="AD1732" i="11" s="1"/>
  <c r="AC1730" i="11"/>
  <c r="AD1730" i="11" s="1"/>
  <c r="AC1729" i="11"/>
  <c r="AD1729" i="11" s="1"/>
  <c r="AC1728" i="11"/>
  <c r="AC1725" i="11"/>
  <c r="AD1725" i="11" s="1"/>
  <c r="AC1724" i="11"/>
  <c r="AC1718" i="11"/>
  <c r="AD1718" i="11" s="1"/>
  <c r="AC1719" i="11"/>
  <c r="AC1720" i="11"/>
  <c r="AC1721" i="11"/>
  <c r="AD1721" i="11" s="1"/>
  <c r="AC1722" i="11"/>
  <c r="AC1723" i="11"/>
  <c r="AC1716" i="11"/>
  <c r="AC1715" i="11"/>
  <c r="AC609" i="11"/>
  <c r="AC1714" i="11"/>
  <c r="AC1713" i="11"/>
  <c r="AC1711" i="11"/>
  <c r="AC1710" i="11"/>
  <c r="AC608" i="11"/>
  <c r="AC607" i="11"/>
  <c r="AC1705" i="11"/>
  <c r="AC1704" i="11"/>
  <c r="AC1703" i="11"/>
  <c r="AC1702" i="11"/>
  <c r="AD1702" i="11" s="1"/>
  <c r="AC1699" i="11"/>
  <c r="AD1699" i="11" s="1"/>
  <c r="AC1697" i="11"/>
  <c r="AD1697" i="11" s="1"/>
  <c r="AC606" i="11"/>
  <c r="AC1694" i="11"/>
  <c r="AC1693" i="11"/>
  <c r="AD1693" i="11" s="1"/>
  <c r="AC1689" i="11"/>
  <c r="AD1689" i="11" s="1"/>
  <c r="AC1690" i="11"/>
  <c r="AC1691" i="11"/>
  <c r="AC601" i="11"/>
  <c r="AD601" i="11" s="1"/>
  <c r="AC602" i="11"/>
  <c r="AD602" i="11" s="1"/>
  <c r="AC603" i="11"/>
  <c r="AC604" i="11"/>
  <c r="AD604" i="11" s="1"/>
  <c r="AC600" i="11"/>
  <c r="AC599" i="11"/>
  <c r="AD599" i="11" s="1"/>
  <c r="AC1685" i="11"/>
  <c r="AC598" i="11"/>
  <c r="AD598" i="11" s="1"/>
  <c r="AC597" i="11"/>
  <c r="AD597" i="11" s="1"/>
  <c r="AC596" i="11"/>
  <c r="AC595" i="11"/>
  <c r="AC594" i="11"/>
  <c r="AC593" i="11"/>
  <c r="AC592" i="11"/>
  <c r="AC591" i="11"/>
  <c r="AC1681" i="11"/>
  <c r="AD1681" i="11" s="1"/>
  <c r="AC1680" i="11"/>
  <c r="AC1679" i="11"/>
  <c r="AC590" i="11"/>
  <c r="AC1678" i="11"/>
  <c r="AC1661" i="11"/>
  <c r="AC582" i="11"/>
  <c r="AC581" i="11"/>
  <c r="AC580" i="11"/>
  <c r="AC1660" i="11"/>
  <c r="AD1660" i="11" s="1"/>
  <c r="AC569" i="11"/>
  <c r="AC568" i="11"/>
  <c r="AC567" i="11"/>
  <c r="AC566" i="11"/>
  <c r="AC565" i="11"/>
  <c r="AD565" i="11" s="1"/>
  <c r="AC564" i="11"/>
  <c r="AD564" i="11" s="1"/>
  <c r="AC563" i="11"/>
  <c r="AC562" i="11"/>
  <c r="AD562" i="11" s="1"/>
  <c r="AC561" i="11"/>
  <c r="AD561" i="11" s="1"/>
  <c r="AC560" i="11"/>
  <c r="AC559" i="11"/>
  <c r="AC558" i="11"/>
  <c r="AC557" i="11"/>
  <c r="AD557" i="11" s="1"/>
  <c r="AC1651" i="11"/>
  <c r="AC553" i="11"/>
  <c r="AD553" i="11" s="1"/>
  <c r="AC552" i="11"/>
  <c r="AD552" i="11" s="1"/>
  <c r="AC550" i="11"/>
  <c r="AC549" i="11"/>
  <c r="AC548" i="11"/>
  <c r="AD548" i="11" s="1"/>
  <c r="AC1650" i="11"/>
  <c r="AC547" i="11"/>
  <c r="AD547" i="11" s="1"/>
  <c r="AC546" i="11"/>
  <c r="AC545" i="11"/>
  <c r="AC544" i="11"/>
  <c r="AC1649" i="11"/>
  <c r="AC543" i="11"/>
  <c r="AC542" i="11"/>
  <c r="AC541" i="11"/>
  <c r="AC1648" i="11"/>
  <c r="AC540" i="11"/>
  <c r="AC1647" i="11"/>
  <c r="AD1647" i="11" s="1"/>
  <c r="AC1646" i="11"/>
  <c r="AC1645" i="11"/>
  <c r="AD1645" i="11" s="1"/>
  <c r="AC1644" i="11"/>
  <c r="AC1643" i="11"/>
  <c r="AC1642" i="11"/>
  <c r="AC1641" i="11"/>
  <c r="AD1641" i="11" s="1"/>
  <c r="AC1640" i="11"/>
  <c r="AC1639" i="11"/>
  <c r="AC536" i="11"/>
  <c r="AD536" i="11" s="1"/>
  <c r="AC1638" i="11"/>
  <c r="AD1638" i="11" s="1"/>
  <c r="AC535" i="11"/>
  <c r="AC534" i="11"/>
  <c r="AD534" i="11" s="1"/>
  <c r="AC533" i="11"/>
  <c r="AC529" i="11"/>
  <c r="AD529" i="11" s="1"/>
  <c r="AC528" i="11"/>
  <c r="AC1637" i="11"/>
  <c r="AC1636" i="11"/>
  <c r="AD1636" i="11" s="1"/>
  <c r="AC527" i="11"/>
  <c r="AC1635" i="11"/>
  <c r="AC1634" i="11"/>
  <c r="AC1633" i="11"/>
  <c r="AC526" i="11"/>
  <c r="AC525" i="11"/>
  <c r="AC524" i="11"/>
  <c r="AC523" i="11"/>
  <c r="AC1632" i="11"/>
  <c r="AC1631" i="11"/>
  <c r="AC1629" i="11"/>
  <c r="AC522" i="11"/>
  <c r="AD522" i="11" s="1"/>
  <c r="AC1628" i="11"/>
  <c r="AC1627" i="11"/>
  <c r="AC1626" i="11"/>
  <c r="AD1626" i="11" s="1"/>
  <c r="AC1619" i="11"/>
  <c r="AD1619" i="11" s="1"/>
  <c r="AC1617" i="11"/>
  <c r="AD1617" i="11" s="1"/>
  <c r="AC520" i="11"/>
  <c r="AC1616" i="11"/>
  <c r="AC1615" i="11"/>
  <c r="AC1611" i="11"/>
  <c r="AD1611" i="11" s="1"/>
  <c r="AC1609" i="11"/>
  <c r="AC1608" i="11"/>
  <c r="AC1602" i="11"/>
  <c r="AD1602" i="11" s="1"/>
  <c r="AC518" i="11"/>
  <c r="AD518" i="11" s="1"/>
  <c r="AC1597" i="11"/>
  <c r="AC517" i="11"/>
  <c r="AD517" i="11" s="1"/>
  <c r="AC1594" i="11"/>
  <c r="AC516" i="11"/>
  <c r="AD516" i="11" s="1"/>
  <c r="AC1590" i="11"/>
  <c r="AC515" i="11"/>
  <c r="AD515" i="11" s="1"/>
  <c r="AC1588" i="11"/>
  <c r="AC1587" i="11"/>
  <c r="AC514" i="11"/>
  <c r="AC513" i="11"/>
  <c r="AC1581" i="11"/>
  <c r="AC512" i="11"/>
  <c r="AC511" i="11"/>
  <c r="AC510" i="11"/>
  <c r="AC1579" i="11"/>
  <c r="AC509" i="11"/>
  <c r="AC1577" i="11"/>
  <c r="AC1576" i="11"/>
  <c r="AC1574" i="11"/>
  <c r="AC1571" i="11"/>
  <c r="AC1568" i="11"/>
  <c r="AC1567" i="11"/>
  <c r="AC1565" i="11"/>
  <c r="AD1565" i="11" s="1"/>
  <c r="AC1564" i="11"/>
  <c r="AD1564" i="11" s="1"/>
  <c r="AC1561" i="11"/>
  <c r="AC1560" i="11"/>
  <c r="AC1558" i="11"/>
  <c r="AD1558" i="11" s="1"/>
  <c r="AC1556" i="11"/>
  <c r="AD1556" i="11" s="1"/>
  <c r="AC1555" i="11"/>
  <c r="AD1555" i="11" s="1"/>
  <c r="AC1552" i="11"/>
  <c r="AD1552" i="11" s="1"/>
  <c r="AC1551" i="11"/>
  <c r="AD1551" i="11" s="1"/>
  <c r="AC1550" i="11"/>
  <c r="AD1550" i="11" s="1"/>
  <c r="AC1549" i="11"/>
  <c r="AC1546" i="11"/>
  <c r="AC1544" i="11"/>
  <c r="AC1543" i="11"/>
  <c r="AD1543" i="11" s="1"/>
  <c r="AC507" i="11"/>
  <c r="AC1534" i="11"/>
  <c r="AD1534" i="11" s="1"/>
  <c r="AC1533" i="11"/>
  <c r="AD1533" i="11" s="1"/>
  <c r="AC1530" i="11"/>
  <c r="AC1529" i="11"/>
  <c r="AC506" i="11"/>
  <c r="AD506" i="11" s="1"/>
  <c r="AC1528" i="11"/>
  <c r="AD1528" i="11" s="1"/>
  <c r="AC1527" i="11"/>
  <c r="AC1523" i="11"/>
  <c r="AD1523" i="11" s="1"/>
  <c r="AC1521" i="11"/>
  <c r="AC1520" i="11"/>
  <c r="AC505" i="11"/>
  <c r="AC1519" i="11"/>
  <c r="AC1518" i="11"/>
  <c r="AD1518" i="11" s="1"/>
  <c r="AC1514" i="11"/>
  <c r="AC504" i="11"/>
  <c r="AC503" i="11"/>
  <c r="AC502" i="11"/>
  <c r="AD502" i="11" s="1"/>
  <c r="AC501" i="11"/>
  <c r="AC1511" i="11"/>
  <c r="AC1510" i="11"/>
  <c r="AC1507" i="11"/>
  <c r="AC1505" i="11"/>
  <c r="AC1503" i="11"/>
  <c r="AD1503" i="11" s="1"/>
  <c r="AC1502" i="11"/>
  <c r="AC1501" i="11"/>
  <c r="AC1500" i="11"/>
  <c r="AD1500" i="11" s="1"/>
  <c r="AC1499" i="11"/>
  <c r="AD1499" i="11" s="1"/>
  <c r="AC1498" i="11"/>
  <c r="AC1497" i="11"/>
  <c r="AD1497" i="11" s="1"/>
  <c r="AC500" i="11"/>
  <c r="AC1496" i="11"/>
  <c r="AD1496" i="11" s="1"/>
  <c r="AC1494" i="11"/>
  <c r="AC1493" i="11"/>
  <c r="AC1492" i="11"/>
  <c r="AD1492" i="11" s="1"/>
  <c r="AC1491" i="11"/>
  <c r="AC1490" i="11"/>
  <c r="AC1489" i="11"/>
  <c r="AC1488" i="11"/>
  <c r="AC1487" i="11"/>
  <c r="AC1486" i="11"/>
  <c r="AC1484" i="11"/>
  <c r="AC1483" i="11"/>
  <c r="AC1478" i="11"/>
  <c r="AC1477" i="11"/>
  <c r="AC1476" i="11"/>
  <c r="AC1475" i="11"/>
  <c r="AC1474" i="11"/>
  <c r="AC1473" i="11"/>
  <c r="AC1472" i="11"/>
  <c r="AC1471" i="11"/>
  <c r="AC1470" i="11"/>
  <c r="AC1469" i="11"/>
  <c r="AC1468" i="11"/>
  <c r="AC499" i="11"/>
  <c r="AC498" i="11"/>
  <c r="AD498" i="11" s="1"/>
  <c r="AC497" i="11"/>
  <c r="AD497" i="11" s="1"/>
  <c r="AC1467" i="11"/>
  <c r="AC496" i="11"/>
  <c r="AC495" i="11"/>
  <c r="AD495" i="11" s="1"/>
  <c r="AC1466" i="11"/>
  <c r="AC494" i="11"/>
  <c r="AD494" i="11" s="1"/>
  <c r="AC1463" i="11"/>
  <c r="AC1462" i="11"/>
  <c r="AD1462" i="11" s="1"/>
  <c r="AC1459" i="11"/>
  <c r="AC1458" i="11"/>
  <c r="AD1458" i="11" s="1"/>
  <c r="AC1456" i="11"/>
  <c r="AD1456" i="11" s="1"/>
  <c r="AC1455" i="11"/>
  <c r="AC1454" i="11"/>
  <c r="AC1453" i="11"/>
  <c r="AC481" i="11"/>
  <c r="AC482" i="11"/>
  <c r="AC1450" i="11"/>
  <c r="AC1449" i="11"/>
  <c r="AC479" i="11"/>
  <c r="AC480" i="11"/>
  <c r="AC1448" i="11"/>
  <c r="AC1447" i="11"/>
  <c r="AC1443" i="11"/>
  <c r="AC1441" i="11"/>
  <c r="AC1438" i="11"/>
  <c r="AC1436" i="11"/>
  <c r="AC1435" i="11"/>
  <c r="AD1435" i="11" s="1"/>
  <c r="AC1433" i="11"/>
  <c r="AD1433" i="11" s="1"/>
  <c r="AC1431" i="11"/>
  <c r="AC1427" i="11"/>
  <c r="AC1424" i="11"/>
  <c r="AC1423" i="11"/>
  <c r="AD1423" i="11" s="1"/>
  <c r="AC1421" i="11"/>
  <c r="AC1414" i="11"/>
  <c r="AC1411" i="11"/>
  <c r="AD1411" i="11" s="1"/>
  <c r="AC1405" i="11"/>
  <c r="AD1405" i="11" s="1"/>
  <c r="AC477" i="11"/>
  <c r="AC1402" i="11"/>
  <c r="AC476" i="11"/>
  <c r="AC1400" i="11"/>
  <c r="AD1400" i="11" s="1"/>
  <c r="AC475" i="11"/>
  <c r="AC1398" i="11"/>
  <c r="AD1398" i="11" s="1"/>
  <c r="AC1397" i="11"/>
  <c r="AD1397" i="11" s="1"/>
  <c r="AC474" i="11"/>
  <c r="AC473" i="11"/>
  <c r="AC1396" i="11"/>
  <c r="AD1396" i="11" s="1"/>
  <c r="AC1393" i="11"/>
  <c r="AC1392" i="11"/>
  <c r="AC1391" i="11"/>
  <c r="AC472" i="11"/>
  <c r="AC1389" i="11"/>
  <c r="AC471" i="11"/>
  <c r="AC1388" i="11"/>
  <c r="AC470" i="11"/>
  <c r="AC1387" i="11"/>
  <c r="AC1385" i="11"/>
  <c r="AC1382" i="11"/>
  <c r="AC1381" i="11"/>
  <c r="AD1381" i="11" s="1"/>
  <c r="AC1380" i="11"/>
  <c r="AD1380" i="11" s="1"/>
  <c r="AC1379" i="11"/>
  <c r="AD1379" i="11" s="1"/>
  <c r="AC1377" i="11"/>
  <c r="AC1376" i="11"/>
  <c r="AC1375" i="11"/>
  <c r="AD1375" i="11" s="1"/>
  <c r="AC469" i="11"/>
  <c r="AD469" i="11" s="1"/>
  <c r="AC1374" i="11"/>
  <c r="AC1372" i="11"/>
  <c r="AC468" i="11"/>
  <c r="AD468" i="11" s="1"/>
  <c r="AC1370" i="11"/>
  <c r="AD1370" i="11" s="1"/>
  <c r="AC1371" i="11"/>
  <c r="AC1369" i="11"/>
  <c r="AD1369" i="11" s="1"/>
  <c r="AC1368" i="11"/>
  <c r="AC1366" i="11"/>
  <c r="AD1366" i="11" s="1"/>
  <c r="AC1365" i="11"/>
  <c r="AC1363" i="11"/>
  <c r="AC1362" i="11"/>
  <c r="AD1362" i="11" s="1"/>
  <c r="AC1361" i="11"/>
  <c r="AC1360" i="11"/>
  <c r="AC1357" i="11"/>
  <c r="AC1356" i="11"/>
  <c r="AC1355" i="11"/>
  <c r="AC1354" i="11"/>
  <c r="AC1353" i="11"/>
  <c r="AC1352" i="11"/>
  <c r="AC1351" i="11"/>
  <c r="AC467" i="11"/>
  <c r="AC1349" i="11"/>
  <c r="AC466" i="11"/>
  <c r="AC465" i="11"/>
  <c r="AC464" i="11"/>
  <c r="AC463" i="11"/>
  <c r="AC462" i="11"/>
  <c r="AD462" i="11" s="1"/>
  <c r="AC461" i="11"/>
  <c r="AC1336" i="11"/>
  <c r="AC460" i="11"/>
  <c r="AC1333" i="11"/>
  <c r="AC458" i="11"/>
  <c r="AD458" i="11" s="1"/>
  <c r="AC1330" i="11"/>
  <c r="AD1330" i="11" s="1"/>
  <c r="AC1328" i="11"/>
  <c r="AC456" i="11"/>
  <c r="AC455" i="11"/>
  <c r="AD455" i="11" s="1"/>
  <c r="AC454" i="11"/>
  <c r="AC1324" i="11"/>
  <c r="AD1324" i="11" s="1"/>
  <c r="AC453" i="11"/>
  <c r="AC445" i="11"/>
  <c r="AD445" i="11" s="1"/>
  <c r="AC446" i="11"/>
  <c r="AC447" i="11"/>
  <c r="AD447" i="11" s="1"/>
  <c r="AC448" i="11"/>
  <c r="AD448" i="11" s="1"/>
  <c r="AC449" i="11"/>
  <c r="AC1320" i="11"/>
  <c r="AC1321" i="11"/>
  <c r="AC450" i="11"/>
  <c r="AD450" i="11" s="1"/>
  <c r="AC451" i="11"/>
  <c r="AC452" i="11"/>
  <c r="AC1322" i="11"/>
  <c r="AD1322" i="11" s="1"/>
  <c r="AC1319" i="11"/>
  <c r="AC1317" i="11"/>
  <c r="AD1317" i="11" s="1"/>
  <c r="AC444" i="11"/>
  <c r="AC443" i="11"/>
  <c r="AD443" i="11" s="1"/>
  <c r="AC442" i="11"/>
  <c r="AC441" i="11"/>
  <c r="AC1314" i="11"/>
  <c r="AC440" i="11"/>
  <c r="AC1312" i="11"/>
  <c r="AC438" i="11"/>
  <c r="AC1311" i="11"/>
  <c r="AC1310" i="11"/>
  <c r="AC1309" i="11"/>
  <c r="AC437" i="11"/>
  <c r="AD437" i="11" s="1"/>
  <c r="AC436" i="11"/>
  <c r="AD436" i="11" s="1"/>
  <c r="AC435" i="11"/>
  <c r="AC434" i="11"/>
  <c r="AD434" i="11" s="1"/>
  <c r="AC431" i="11"/>
  <c r="AD431" i="11" s="1"/>
  <c r="AC430" i="11"/>
  <c r="AC1307" i="11"/>
  <c r="AD1307" i="11" s="1"/>
  <c r="AC429" i="11"/>
  <c r="AC428" i="11"/>
  <c r="AD428" i="11" s="1"/>
  <c r="AC427" i="11"/>
  <c r="AC426" i="11"/>
  <c r="AD426" i="11" s="1"/>
  <c r="AC1305" i="11"/>
  <c r="AD1305" i="11" s="1"/>
  <c r="AC1303" i="11"/>
  <c r="AC1301" i="11"/>
  <c r="AC1296" i="11"/>
  <c r="AC1295" i="11"/>
  <c r="AC1290" i="11"/>
  <c r="AC1287" i="11"/>
  <c r="AC1286" i="11"/>
  <c r="AC1284" i="11"/>
  <c r="AC1283" i="11"/>
  <c r="AC1282" i="11"/>
  <c r="AC423" i="11"/>
  <c r="AC422" i="11"/>
  <c r="AC1279" i="11"/>
  <c r="AC421" i="11"/>
  <c r="AC1277" i="11"/>
  <c r="AD1277" i="11" s="1"/>
  <c r="AC1276" i="11"/>
  <c r="AD1276" i="11" s="1"/>
  <c r="AC420" i="11"/>
  <c r="AC419" i="11"/>
  <c r="AD419" i="11" s="1"/>
  <c r="AC1275" i="11"/>
  <c r="AC418" i="11"/>
  <c r="AC415" i="11"/>
  <c r="AD415" i="11" s="1"/>
  <c r="AC1274" i="11"/>
  <c r="AC1273" i="11"/>
  <c r="AC414" i="11"/>
  <c r="AD414" i="11" s="1"/>
  <c r="AC1272" i="11"/>
  <c r="AD1272" i="11" s="1"/>
  <c r="AC413" i="11"/>
  <c r="AC1271" i="11"/>
  <c r="AD1271" i="11" s="1"/>
  <c r="AC412" i="11"/>
  <c r="AC411" i="11"/>
  <c r="AD411" i="11" s="1"/>
  <c r="AC1270" i="11"/>
  <c r="AC1269" i="11"/>
  <c r="AD1269" i="11" s="1"/>
  <c r="AC1268" i="11"/>
  <c r="AD1268" i="11" s="1"/>
  <c r="AC410" i="11"/>
  <c r="AC409" i="11"/>
  <c r="AC408" i="11"/>
  <c r="AC407" i="11"/>
  <c r="AC406" i="11"/>
  <c r="AC405" i="11"/>
  <c r="AC1266" i="11"/>
  <c r="AC404" i="11"/>
  <c r="AC403" i="11"/>
  <c r="AC402" i="11"/>
  <c r="AC1264" i="11"/>
  <c r="AC1263" i="11"/>
  <c r="AC401" i="11"/>
  <c r="AC400" i="11"/>
  <c r="AC399" i="11"/>
  <c r="AD399" i="11" s="1"/>
  <c r="AC398" i="11"/>
  <c r="AD398" i="11" s="1"/>
  <c r="AC397" i="11"/>
  <c r="AC396" i="11"/>
  <c r="AC395" i="11"/>
  <c r="AC1260" i="11"/>
  <c r="AD1260" i="11" s="1"/>
  <c r="AC394" i="11"/>
  <c r="AD394" i="11" s="1"/>
  <c r="AC393" i="11"/>
  <c r="AD393" i="11" s="1"/>
  <c r="AC392" i="11"/>
  <c r="AC391" i="11"/>
  <c r="AD391" i="11" s="1"/>
  <c r="AC389" i="11"/>
  <c r="AD389" i="11" s="1"/>
  <c r="AC388" i="11"/>
  <c r="AC387" i="11"/>
  <c r="AD387" i="11" s="1"/>
  <c r="AC386" i="11"/>
  <c r="AC384" i="11"/>
  <c r="AD384" i="11" s="1"/>
  <c r="AC383" i="11"/>
  <c r="AC382" i="11"/>
  <c r="AD382" i="11" s="1"/>
  <c r="AC380" i="11"/>
  <c r="AD380" i="11" s="1"/>
  <c r="AC379" i="11"/>
  <c r="AC377" i="11"/>
  <c r="AC376" i="11"/>
  <c r="AC375" i="11"/>
  <c r="AC373" i="11"/>
  <c r="AC372" i="11"/>
  <c r="AC371" i="11"/>
  <c r="AC370" i="11"/>
  <c r="AC369" i="11"/>
  <c r="AC368" i="11"/>
  <c r="AC367" i="11"/>
  <c r="AC365" i="11"/>
  <c r="AC364" i="11"/>
  <c r="AC1249" i="11"/>
  <c r="AC363" i="11"/>
  <c r="AD363" i="11" s="1"/>
  <c r="AC361" i="11"/>
  <c r="AD361" i="11" s="1"/>
  <c r="AC360" i="11"/>
  <c r="AD360" i="11" s="1"/>
  <c r="AC359" i="11"/>
  <c r="AC1247" i="11"/>
  <c r="AC358" i="11"/>
  <c r="AC1244" i="11"/>
  <c r="AD1244" i="11" s="1"/>
  <c r="AC1237" i="11"/>
  <c r="AD1237" i="11" s="1"/>
  <c r="AC352" i="11"/>
  <c r="AC1236" i="11"/>
  <c r="AD1236" i="11" s="1"/>
  <c r="AC1235" i="11"/>
  <c r="AD1235" i="11" s="1"/>
  <c r="AC1233" i="11"/>
  <c r="AC348" i="11"/>
  <c r="AD348" i="11" s="1"/>
  <c r="AC1232" i="11"/>
  <c r="AC347" i="11"/>
  <c r="AD347" i="11" s="1"/>
  <c r="AC346" i="11"/>
  <c r="AC1231" i="11"/>
  <c r="AD1231" i="11" s="1"/>
  <c r="AC345" i="11"/>
  <c r="AD345" i="11" s="1"/>
  <c r="AC1229" i="11"/>
  <c r="AC344" i="11"/>
  <c r="AC343" i="11"/>
  <c r="AC342" i="11"/>
  <c r="AC341" i="11"/>
  <c r="AC1227" i="11"/>
  <c r="AC336" i="11"/>
  <c r="AC1226" i="11"/>
  <c r="AC333" i="11"/>
  <c r="AC1225" i="11"/>
  <c r="AC330" i="11"/>
  <c r="AC323" i="11"/>
  <c r="AC1221" i="11"/>
  <c r="AC1220" i="11"/>
  <c r="AC1219" i="11"/>
  <c r="AC1218" i="11"/>
  <c r="AD1218" i="11" s="1"/>
  <c r="AC1217" i="11"/>
  <c r="AD1217" i="11" s="1"/>
  <c r="AC1216" i="11"/>
  <c r="AC1215" i="11"/>
  <c r="AC1214" i="11"/>
  <c r="AC1213" i="11"/>
  <c r="AC1211" i="11"/>
  <c r="AC1210" i="11"/>
  <c r="AC1209" i="11"/>
  <c r="AD1209" i="11" s="1"/>
  <c r="AC1208" i="11"/>
  <c r="AD1208" i="11" s="1"/>
  <c r="AC321" i="11"/>
  <c r="AC1207" i="11"/>
  <c r="AD1207" i="11" s="1"/>
  <c r="AC1206" i="11"/>
  <c r="AC1201" i="11"/>
  <c r="AD1201" i="11" s="1"/>
  <c r="AC1197" i="11"/>
  <c r="AC1196" i="11"/>
  <c r="AD1196" i="11" s="1"/>
  <c r="AC312" i="11"/>
  <c r="AD312" i="11" s="1"/>
  <c r="AC310" i="11"/>
  <c r="AC1194" i="11"/>
  <c r="AC1192" i="11"/>
  <c r="AC1191" i="11"/>
  <c r="AC1190" i="11"/>
  <c r="AC309" i="11"/>
  <c r="AC1189" i="11"/>
  <c r="AC304" i="11"/>
  <c r="AC305" i="11"/>
  <c r="AC306" i="11"/>
  <c r="AC307" i="11"/>
  <c r="AC308" i="11"/>
  <c r="AC302" i="11"/>
  <c r="AC303" i="11"/>
  <c r="AC1188" i="11"/>
  <c r="AD1188" i="11" s="1"/>
  <c r="AC301" i="11"/>
  <c r="AD301" i="11" s="1"/>
  <c r="AC1185" i="11"/>
  <c r="AD1185" i="11" s="1"/>
  <c r="AC1184" i="11"/>
  <c r="AC1183" i="11"/>
  <c r="AC1182" i="11"/>
  <c r="AD1182" i="11" s="1"/>
  <c r="AC1181" i="11"/>
  <c r="AC1180" i="11"/>
  <c r="AD1180" i="11" s="1"/>
  <c r="AC1179" i="11"/>
  <c r="AC1178" i="11"/>
  <c r="AD1178" i="11" s="1"/>
  <c r="AC1176" i="11"/>
  <c r="AD1176" i="11" s="1"/>
  <c r="AC1175" i="11"/>
  <c r="AC1174" i="11"/>
  <c r="AD1174" i="11" s="1"/>
  <c r="AC1173" i="11"/>
  <c r="AC1172" i="11"/>
  <c r="AD1172" i="11" s="1"/>
  <c r="AC1171" i="11"/>
  <c r="AC1170" i="11"/>
  <c r="AD1170" i="11" s="1"/>
  <c r="AC1168" i="11"/>
  <c r="AD1168" i="11" s="1"/>
  <c r="AC1166" i="11"/>
  <c r="AC1165" i="11"/>
  <c r="AC1164" i="11"/>
  <c r="AC1163" i="11"/>
  <c r="AC1162" i="11"/>
  <c r="AC1161" i="11"/>
  <c r="AC1159" i="11"/>
  <c r="AC1158" i="11"/>
  <c r="AC1157" i="11"/>
  <c r="AC1155" i="11"/>
  <c r="AC1154" i="11"/>
  <c r="AC299" i="11"/>
  <c r="AC298" i="11"/>
  <c r="AC297" i="11"/>
  <c r="AC1150" i="11"/>
  <c r="AC1149" i="11"/>
  <c r="AD1149" i="11" s="1"/>
  <c r="AC296" i="11"/>
  <c r="AC295" i="11"/>
  <c r="AC294" i="11"/>
  <c r="AC293" i="11"/>
  <c r="AD293" i="11" s="1"/>
  <c r="AC292" i="11"/>
  <c r="AC1147" i="11"/>
  <c r="AC291" i="11"/>
  <c r="AC290" i="11"/>
  <c r="AD290" i="11" s="1"/>
  <c r="AC289" i="11"/>
  <c r="AD289" i="11" s="1"/>
  <c r="AC288" i="11"/>
  <c r="AC287" i="11"/>
  <c r="AD287" i="11" s="1"/>
  <c r="AC286" i="11"/>
  <c r="AC1143" i="11"/>
  <c r="AD1143" i="11" s="1"/>
  <c r="AC1142" i="11"/>
  <c r="AC1141" i="11"/>
  <c r="AD1141" i="11" s="1"/>
  <c r="AC1139" i="11"/>
  <c r="AD1139" i="11" s="1"/>
  <c r="AC1138" i="11"/>
  <c r="AC1136" i="11"/>
  <c r="AD1136" i="11" s="1"/>
  <c r="AC285" i="11"/>
  <c r="AC284" i="11"/>
  <c r="AC1135" i="11"/>
  <c r="AD1135" i="11" s="1"/>
  <c r="AC283" i="11"/>
  <c r="AD283" i="11" s="1"/>
  <c r="AC1134" i="11"/>
  <c r="AC282" i="11"/>
  <c r="AC1133" i="11"/>
  <c r="AC1132" i="11"/>
  <c r="AC281" i="11"/>
  <c r="AC280" i="11"/>
  <c r="AC1127" i="11"/>
  <c r="AC279" i="11"/>
  <c r="AC275" i="11"/>
  <c r="AC276" i="11"/>
  <c r="AD276" i="11" s="1"/>
  <c r="AC277" i="11"/>
  <c r="AC278" i="11"/>
  <c r="AC274" i="11"/>
  <c r="AC1117" i="11"/>
  <c r="AC1116" i="11"/>
  <c r="AC273" i="11"/>
  <c r="AC1109" i="11"/>
  <c r="AC272" i="11"/>
  <c r="AD272" i="11" s="1"/>
  <c r="AC271" i="11"/>
  <c r="AD271" i="11" s="1"/>
  <c r="AC270" i="11"/>
  <c r="AC269" i="11"/>
  <c r="AD269" i="11" s="1"/>
  <c r="AC1094" i="11"/>
  <c r="AC1087" i="11"/>
  <c r="AD1087" i="11" s="1"/>
  <c r="AC1085" i="11"/>
  <c r="AC268" i="11"/>
  <c r="AD268" i="11" s="1"/>
  <c r="AC1060" i="11"/>
  <c r="AD1060" i="11" s="1"/>
  <c r="AC266" i="11"/>
  <c r="AC267" i="11"/>
  <c r="AC1041" i="11"/>
  <c r="AC265" i="11"/>
  <c r="AC264" i="11"/>
  <c r="AC1035" i="11"/>
  <c r="AC263" i="11"/>
  <c r="AC1029" i="11"/>
  <c r="AC261" i="11"/>
  <c r="AD261" i="11" s="1"/>
  <c r="AC1026" i="11"/>
  <c r="AC1023" i="11"/>
  <c r="AC1015" i="11"/>
  <c r="AC1013" i="11"/>
  <c r="AC1010" i="11"/>
  <c r="AC979" i="11"/>
  <c r="AD979" i="11" s="1"/>
  <c r="AC976" i="11"/>
  <c r="AD976" i="11" s="1"/>
  <c r="AC969" i="11"/>
  <c r="AD969" i="11" s="1"/>
  <c r="AC967" i="11"/>
  <c r="AC962" i="11"/>
  <c r="AC958" i="11"/>
  <c r="AC956" i="11"/>
  <c r="AC257" i="11"/>
  <c r="AD257" i="11" s="1"/>
  <c r="AC942" i="11"/>
  <c r="AC939" i="11"/>
  <c r="AD939" i="11" s="1"/>
  <c r="AC255" i="11"/>
  <c r="AD255" i="11" s="1"/>
  <c r="AC917" i="11"/>
  <c r="AC916" i="11"/>
  <c r="AD916" i="11" s="1"/>
  <c r="AC915" i="11"/>
  <c r="AC254" i="11"/>
  <c r="AD254" i="11" s="1"/>
  <c r="AC253" i="11"/>
  <c r="AC914" i="11"/>
  <c r="AD914" i="11" s="1"/>
  <c r="AC913" i="11"/>
  <c r="AD913" i="11" s="1"/>
  <c r="AC910" i="11"/>
  <c r="AC851" i="11"/>
  <c r="AC235" i="11"/>
  <c r="AC848" i="11"/>
  <c r="AC847" i="11"/>
  <c r="AC234" i="11"/>
  <c r="AC843" i="11"/>
  <c r="AC842" i="11"/>
  <c r="AC233" i="11"/>
  <c r="AC232" i="11"/>
  <c r="AC231" i="11"/>
  <c r="AC839" i="11"/>
  <c r="AC838" i="11"/>
  <c r="AC230" i="11"/>
  <c r="AC837" i="11"/>
  <c r="AC836" i="11"/>
  <c r="AD836" i="11" s="1"/>
  <c r="AC229" i="11"/>
  <c r="AC831" i="11"/>
  <c r="AC829" i="11"/>
  <c r="AC826" i="11"/>
  <c r="AC825" i="11"/>
  <c r="AC823" i="11"/>
  <c r="AD823" i="11" s="1"/>
  <c r="AC822" i="11"/>
  <c r="AC220" i="11"/>
  <c r="AD220" i="11" s="1"/>
  <c r="AC819" i="11"/>
  <c r="AD819" i="11" s="1"/>
  <c r="AC218" i="11"/>
  <c r="AC817" i="11"/>
  <c r="AD817" i="11" s="1"/>
  <c r="AC816" i="11"/>
  <c r="AC814" i="11"/>
  <c r="AD814" i="11" s="1"/>
  <c r="AC812" i="11"/>
  <c r="AC217" i="11"/>
  <c r="AD217" i="11" s="1"/>
  <c r="AC804" i="11"/>
  <c r="AD804" i="11" s="1"/>
  <c r="AC803" i="11"/>
  <c r="AC802" i="11"/>
  <c r="AC801" i="11"/>
  <c r="AC800" i="11"/>
  <c r="AC798" i="11"/>
  <c r="AC797" i="11"/>
  <c r="AC796" i="11"/>
  <c r="AC795" i="11"/>
  <c r="AC215" i="11"/>
  <c r="AC214" i="11"/>
  <c r="AC213" i="11"/>
  <c r="AD213" i="11" s="1"/>
  <c r="AC212" i="11"/>
  <c r="AC211" i="11"/>
  <c r="AC210" i="11"/>
  <c r="AC209" i="11"/>
  <c r="AC793" i="11"/>
  <c r="AD793" i="11" s="1"/>
  <c r="AC208" i="11"/>
  <c r="AD208" i="11" s="1"/>
  <c r="AC792" i="11"/>
  <c r="AC791" i="11"/>
  <c r="AC790" i="11"/>
  <c r="AD790" i="11" s="1"/>
  <c r="AC789" i="11"/>
  <c r="AC788" i="11"/>
  <c r="AC787" i="11"/>
  <c r="AC786" i="11"/>
  <c r="AD786" i="11" s="1"/>
  <c r="AC785" i="11"/>
  <c r="AD785" i="11" s="1"/>
  <c r="AC784" i="11"/>
  <c r="AC783" i="11"/>
  <c r="AD783" i="11" s="1"/>
  <c r="AC782" i="11"/>
  <c r="AC781" i="11"/>
  <c r="AD781" i="11" s="1"/>
  <c r="AC780" i="11"/>
  <c r="AC779" i="11"/>
  <c r="AD779" i="11" s="1"/>
  <c r="AC778" i="11"/>
  <c r="AD778" i="11" s="1"/>
  <c r="AC777" i="11"/>
  <c r="AC776" i="11"/>
  <c r="AC775" i="11"/>
  <c r="AC774" i="11"/>
  <c r="AC773" i="11"/>
  <c r="AC772" i="11"/>
  <c r="AC771" i="11"/>
  <c r="AC770" i="11"/>
  <c r="AC207" i="11"/>
  <c r="AC206" i="11"/>
  <c r="AC205" i="11"/>
  <c r="AC204" i="11"/>
  <c r="AC203" i="11"/>
  <c r="AC202" i="11"/>
  <c r="AC201" i="11"/>
  <c r="AC200" i="11"/>
  <c r="AD200" i="11" s="1"/>
  <c r="AC199" i="11"/>
  <c r="AC768" i="11"/>
  <c r="AC198" i="11"/>
  <c r="AC197" i="11"/>
  <c r="AC195" i="11"/>
  <c r="AC196" i="11"/>
  <c r="AD196" i="11" s="1"/>
  <c r="AC194" i="11"/>
  <c r="AC767" i="11"/>
  <c r="AD767" i="11" s="1"/>
  <c r="AC193" i="11"/>
  <c r="AD193" i="11" s="1"/>
  <c r="AC763" i="11"/>
  <c r="AC762" i="11"/>
  <c r="AD762" i="11" s="1"/>
  <c r="AC192" i="11"/>
  <c r="AC191" i="11"/>
  <c r="AD191" i="11" s="1"/>
  <c r="AC760" i="11"/>
  <c r="AC757" i="11"/>
  <c r="AD757" i="11" s="1"/>
  <c r="AC190" i="11"/>
  <c r="AD190" i="11" s="1"/>
  <c r="AC756" i="11"/>
  <c r="AC189" i="11"/>
  <c r="AC188" i="11"/>
  <c r="AC187" i="11"/>
  <c r="AC184" i="11"/>
  <c r="AC736" i="11"/>
  <c r="AC183" i="11"/>
  <c r="AC182" i="11"/>
  <c r="AC181" i="11"/>
  <c r="AC730" i="11"/>
  <c r="AC180" i="11"/>
  <c r="AC729" i="11"/>
  <c r="AC179" i="11"/>
  <c r="AC178" i="11"/>
  <c r="AC177" i="11"/>
  <c r="AD177" i="11" s="1"/>
  <c r="AC176" i="11"/>
  <c r="AD176" i="11" s="1"/>
  <c r="AC175" i="11"/>
  <c r="AD175" i="11" s="1"/>
  <c r="AC174" i="11"/>
  <c r="AC173" i="11"/>
  <c r="AC172" i="11"/>
  <c r="AC171" i="11"/>
  <c r="AC170" i="11"/>
  <c r="AD170" i="11" s="1"/>
  <c r="AC169" i="11"/>
  <c r="AC168" i="11"/>
  <c r="AD168" i="11" s="1"/>
  <c r="AC167" i="11"/>
  <c r="AD167" i="11" s="1"/>
  <c r="AC166" i="11"/>
  <c r="AC165" i="11"/>
  <c r="AD165" i="11" s="1"/>
  <c r="AC164" i="11"/>
  <c r="AC723" i="11"/>
  <c r="AD723" i="11" s="1"/>
  <c r="AC722" i="11"/>
  <c r="AC152" i="11"/>
  <c r="AD152" i="11" s="1"/>
  <c r="AC151" i="11"/>
  <c r="AD151" i="11" s="1"/>
  <c r="AC150" i="11"/>
  <c r="AD150" i="11" s="1"/>
  <c r="AC149" i="11"/>
  <c r="AC148" i="11"/>
  <c r="AC147" i="11"/>
  <c r="AC146" i="11"/>
  <c r="AC145" i="11"/>
  <c r="AC144" i="11"/>
  <c r="AC716" i="11"/>
  <c r="AC143" i="11"/>
  <c r="AC126" i="11"/>
  <c r="AC125" i="11"/>
  <c r="AC124" i="11"/>
  <c r="AC123" i="11"/>
  <c r="AC122" i="11"/>
  <c r="AC121" i="11"/>
  <c r="AD121" i="11" s="1"/>
  <c r="AC120" i="11"/>
  <c r="AD120" i="11" s="1"/>
  <c r="AC119" i="11"/>
  <c r="AC118" i="11"/>
  <c r="AC117" i="11"/>
  <c r="AC115" i="11"/>
  <c r="AC114" i="11"/>
  <c r="AC113" i="11"/>
  <c r="AC112" i="11"/>
  <c r="AC111" i="11"/>
  <c r="AD111" i="11" s="1"/>
  <c r="AC110" i="11"/>
  <c r="AD110" i="11" s="1"/>
  <c r="AC109" i="11"/>
  <c r="AC108" i="11"/>
  <c r="AD108" i="11" s="1"/>
  <c r="AC106" i="11"/>
  <c r="AC105" i="11"/>
  <c r="AD105" i="11" s="1"/>
  <c r="AC712" i="11"/>
  <c r="AC104" i="11"/>
  <c r="AD104" i="11" s="1"/>
  <c r="AC103" i="11"/>
  <c r="AD103" i="11" s="1"/>
  <c r="AC710" i="11"/>
  <c r="AC102" i="11"/>
  <c r="AC101" i="11"/>
  <c r="AC100" i="11"/>
  <c r="AC99" i="11"/>
  <c r="AC97" i="11"/>
  <c r="AC95" i="11"/>
  <c r="AC94" i="11"/>
  <c r="AC93" i="11"/>
  <c r="AC92" i="11"/>
  <c r="AC91" i="11"/>
  <c r="AC90" i="11"/>
  <c r="AC89" i="11"/>
  <c r="AC88" i="11"/>
  <c r="AC87" i="11"/>
  <c r="AD87" i="11" s="1"/>
  <c r="AC86" i="11"/>
  <c r="AD86" i="11" s="1"/>
  <c r="AC85" i="11"/>
  <c r="AC84" i="11"/>
  <c r="AC82" i="11"/>
  <c r="AC80" i="11"/>
  <c r="AC79" i="11"/>
  <c r="AC78" i="11"/>
  <c r="AD78" i="11" s="1"/>
  <c r="AC77" i="11"/>
  <c r="AC76" i="11"/>
  <c r="AD76" i="11" s="1"/>
  <c r="AC75" i="11"/>
  <c r="AD75" i="11" s="1"/>
  <c r="AC74" i="11"/>
  <c r="AC73" i="11"/>
  <c r="AD73" i="11" s="1"/>
  <c r="AC72" i="11"/>
  <c r="AC71" i="11"/>
  <c r="AD71" i="11" s="1"/>
  <c r="AC70" i="11"/>
  <c r="AC69" i="11"/>
  <c r="AD69" i="11" s="1"/>
  <c r="AC68" i="11"/>
  <c r="AD68" i="11" s="1"/>
  <c r="AC698" i="11"/>
  <c r="AD698" i="11" s="1"/>
  <c r="AC67" i="11"/>
  <c r="AC66" i="11"/>
  <c r="AC65" i="11"/>
  <c r="AC64" i="11"/>
  <c r="AC63" i="11"/>
  <c r="AC696" i="11"/>
  <c r="AC62" i="11"/>
  <c r="AC695" i="11"/>
  <c r="AC61" i="11"/>
  <c r="AC60" i="11"/>
  <c r="AC692" i="11"/>
  <c r="AC691" i="11"/>
  <c r="AC684" i="11"/>
  <c r="AC683" i="11"/>
  <c r="AC59" i="11"/>
  <c r="AD59" i="11" s="1"/>
  <c r="AC682" i="11"/>
  <c r="AC681" i="11"/>
  <c r="AC58" i="11"/>
  <c r="AC680" i="11"/>
  <c r="AC678" i="11"/>
  <c r="AC57" i="11"/>
  <c r="AD57" i="11" s="1"/>
  <c r="AC675" i="11"/>
  <c r="AC674" i="11"/>
  <c r="AD674" i="11" s="1"/>
  <c r="AC673" i="11"/>
  <c r="AD673" i="11" s="1"/>
  <c r="AC56" i="11"/>
  <c r="AC670" i="11"/>
  <c r="AD670" i="11" s="1"/>
  <c r="AC669" i="11"/>
  <c r="AC668" i="11"/>
  <c r="AD668" i="11" s="1"/>
  <c r="AC55" i="11"/>
  <c r="AC665" i="11"/>
  <c r="AD665" i="11" s="1"/>
  <c r="AC54" i="11"/>
  <c r="AD54" i="11" s="1"/>
  <c r="AC53" i="11"/>
  <c r="AD53" i="11" s="1"/>
  <c r="AC664" i="11"/>
  <c r="AC52" i="11"/>
  <c r="AC51" i="11"/>
  <c r="AC663" i="11"/>
  <c r="AC50" i="11"/>
  <c r="AD50" i="11" s="1"/>
  <c r="AC49" i="11"/>
  <c r="AC661" i="11"/>
  <c r="AC48" i="11"/>
  <c r="AC659" i="11"/>
  <c r="AC47" i="11"/>
  <c r="AC657" i="11"/>
  <c r="AC656" i="11"/>
  <c r="AC46" i="11"/>
  <c r="AC655" i="11"/>
  <c r="AC653" i="11"/>
  <c r="AD653" i="11" s="1"/>
  <c r="AC45" i="11"/>
  <c r="AC44" i="11"/>
  <c r="AC43" i="11"/>
  <c r="AC652" i="11"/>
  <c r="AC42" i="11"/>
  <c r="AC41" i="11"/>
  <c r="AC650" i="11"/>
  <c r="AC40" i="11"/>
  <c r="AD40" i="11" s="1"/>
  <c r="AC39" i="11"/>
  <c r="AD39" i="11" s="1"/>
  <c r="AC649" i="11"/>
  <c r="AC38" i="11"/>
  <c r="AD38" i="11" s="1"/>
  <c r="AC37" i="11"/>
  <c r="AC36" i="11"/>
  <c r="AD36" i="11" s="1"/>
  <c r="AC35" i="11"/>
  <c r="AC34" i="11"/>
  <c r="AD34" i="11" s="1"/>
  <c r="AC33" i="11"/>
  <c r="AD33" i="11" s="1"/>
  <c r="AC647" i="11"/>
  <c r="AD647" i="11" s="1"/>
  <c r="AC648" i="11"/>
  <c r="AC32" i="11"/>
  <c r="AC645" i="11"/>
  <c r="AC13" i="11"/>
  <c r="AC646" i="11"/>
  <c r="AC14" i="11"/>
  <c r="AC15" i="11"/>
  <c r="AC16" i="11"/>
  <c r="AC17" i="11"/>
  <c r="AC18" i="11"/>
  <c r="AC19" i="11"/>
  <c r="AC20" i="11"/>
  <c r="AC21" i="11"/>
  <c r="AC22" i="11"/>
  <c r="AC23" i="11"/>
  <c r="AD23" i="11" s="1"/>
  <c r="AC24" i="11"/>
  <c r="AD24" i="11" s="1"/>
  <c r="AC25" i="11"/>
  <c r="AC26" i="11"/>
  <c r="AC27" i="11"/>
  <c r="AC28" i="11"/>
  <c r="AC29" i="11"/>
  <c r="AD29" i="11" s="1"/>
  <c r="AC30" i="11"/>
  <c r="AC31" i="11"/>
  <c r="AD31" i="11" s="1"/>
  <c r="AC12" i="11"/>
  <c r="AD12" i="11" s="1"/>
  <c r="AC11" i="11"/>
  <c r="AC10" i="11"/>
  <c r="AD10" i="11" s="1"/>
  <c r="AC643" i="11"/>
  <c r="AC641" i="11"/>
  <c r="AD641" i="11" s="1"/>
  <c r="AC640" i="11"/>
  <c r="AC638" i="11"/>
  <c r="AD638" i="11" s="1"/>
  <c r="AC636" i="11"/>
  <c r="AD636" i="11" s="1"/>
  <c r="AC635" i="11"/>
  <c r="AD635" i="11" s="1"/>
  <c r="AC634" i="11"/>
  <c r="AC633" i="11"/>
  <c r="AC632" i="11"/>
  <c r="AC631" i="11"/>
  <c r="AC629" i="11"/>
  <c r="AC9" i="11"/>
  <c r="AC8" i="11"/>
  <c r="AC7" i="11"/>
  <c r="AC6" i="11"/>
  <c r="AC5" i="11"/>
  <c r="AC4" i="11"/>
  <c r="AC3" i="11"/>
  <c r="AC2" i="11"/>
  <c r="AD574" i="11"/>
  <c r="AD573" i="11"/>
  <c r="AD572" i="11"/>
  <c r="AD532" i="11"/>
  <c r="AD490" i="11"/>
  <c r="AD1285" i="11"/>
  <c r="AD417" i="11"/>
  <c r="AD416" i="11"/>
  <c r="AD385" i="11"/>
  <c r="AD356" i="11"/>
  <c r="AD325" i="11"/>
  <c r="AD319" i="11"/>
  <c r="AD262" i="11"/>
  <c r="AD219" i="11"/>
  <c r="AD216" i="11"/>
  <c r="AD185" i="11"/>
  <c r="AD127" i="11"/>
  <c r="AD615" i="11"/>
  <c r="AD616" i="11"/>
  <c r="AD1668" i="11"/>
  <c r="AD1666" i="11"/>
  <c r="AD586" i="11"/>
  <c r="AD1654" i="11"/>
  <c r="AD1653" i="11"/>
  <c r="AD538" i="11"/>
  <c r="AD521" i="11"/>
  <c r="AD1585" i="11"/>
  <c r="AD1572" i="11"/>
  <c r="AD1509" i="11"/>
  <c r="AD1442" i="11"/>
  <c r="AD1440" i="11"/>
  <c r="AD1434" i="11"/>
  <c r="AD1432" i="11"/>
  <c r="AD1420" i="11"/>
  <c r="AD1419" i="11"/>
  <c r="AD1373" i="11"/>
  <c r="AD1344" i="11"/>
  <c r="AD1325" i="11"/>
  <c r="AD1318" i="11"/>
  <c r="AD433" i="11"/>
  <c r="AD425" i="11"/>
  <c r="AD1304" i="11"/>
  <c r="AD1302" i="11"/>
  <c r="AD1258" i="11"/>
  <c r="AD1245" i="11"/>
  <c r="AD1123" i="11"/>
  <c r="AD1119" i="11"/>
  <c r="AD1114" i="11"/>
  <c r="AD1113" i="11"/>
  <c r="AD1108" i="11"/>
  <c r="AD1100" i="11"/>
  <c r="AD1065" i="11"/>
  <c r="AD1066" i="11"/>
  <c r="AD1078" i="11"/>
  <c r="AD1047" i="11"/>
  <c r="AD1048" i="11"/>
  <c r="AD1042" i="11"/>
  <c r="AD1045" i="11"/>
  <c r="AD1046" i="11"/>
  <c r="AD1000" i="11"/>
  <c r="AD933" i="11"/>
  <c r="AD928" i="11"/>
  <c r="AD925" i="11"/>
  <c r="AD921" i="11"/>
  <c r="AD900" i="11"/>
  <c r="AD891" i="11"/>
  <c r="AD893" i="11"/>
  <c r="AD890" i="11"/>
  <c r="AD858" i="11"/>
  <c r="AD867" i="11"/>
  <c r="AD807" i="11"/>
  <c r="AD705" i="11"/>
  <c r="AD704" i="11"/>
  <c r="AD703" i="11"/>
  <c r="AD702" i="11"/>
  <c r="AD701" i="11"/>
  <c r="AD694" i="11"/>
  <c r="AD687" i="11"/>
  <c r="AD689" i="11"/>
  <c r="AD1779" i="11"/>
  <c r="AD1772" i="11"/>
  <c r="AD1742" i="11"/>
  <c r="AD1715" i="11"/>
  <c r="AD607" i="11"/>
  <c r="AD595" i="11"/>
  <c r="AD549" i="11"/>
  <c r="AD1650" i="11"/>
  <c r="AD546" i="11"/>
  <c r="AD545" i="11"/>
  <c r="AD1646" i="11"/>
  <c r="AD1634" i="11"/>
  <c r="AD524" i="11"/>
  <c r="AD1521" i="11"/>
  <c r="AD505" i="11"/>
  <c r="AD501" i="11"/>
  <c r="AD1486" i="11"/>
  <c r="AD1484" i="11"/>
  <c r="AD1471" i="11"/>
  <c r="AD1470" i="11"/>
  <c r="AD1436" i="11"/>
  <c r="AD1431" i="11"/>
  <c r="AD470" i="11"/>
  <c r="AD1356" i="11"/>
  <c r="AD444" i="11"/>
  <c r="AD440" i="11"/>
  <c r="AD1312" i="11"/>
  <c r="AD1282" i="11"/>
  <c r="AD372" i="11"/>
  <c r="AD371" i="11"/>
  <c r="AD1150" i="11"/>
  <c r="AD296" i="11"/>
  <c r="AD1147" i="11"/>
  <c r="AD837" i="11"/>
  <c r="AD229" i="11"/>
  <c r="AD144" i="11"/>
  <c r="AD119" i="11"/>
  <c r="AD95" i="11"/>
  <c r="AD682" i="11"/>
  <c r="AD51" i="11"/>
  <c r="AN2" i="6"/>
  <c r="V1763" i="11"/>
  <c r="V164" i="11"/>
  <c r="V757" i="11"/>
  <c r="V1386" i="11"/>
  <c r="V1064" i="11"/>
  <c r="V617" i="11"/>
  <c r="V1724" i="11"/>
  <c r="V1761" i="11"/>
  <c r="V1635" i="11"/>
  <c r="V482" i="11"/>
  <c r="V1620" i="11"/>
  <c r="V386" i="11"/>
  <c r="V1269" i="11"/>
  <c r="V1165" i="11"/>
  <c r="V798" i="11"/>
  <c r="V478" i="11"/>
  <c r="V130" i="11"/>
  <c r="V1651" i="11"/>
  <c r="V550" i="11"/>
  <c r="V1356" i="11"/>
  <c r="V1701" i="11"/>
  <c r="V539" i="11"/>
  <c r="V1197" i="11"/>
  <c r="V310" i="11"/>
  <c r="V187" i="11"/>
  <c r="V157" i="11"/>
  <c r="V1541" i="11"/>
  <c r="V186" i="11"/>
  <c r="V1086" i="11"/>
  <c r="V1682" i="11"/>
  <c r="V227" i="11"/>
  <c r="V1540" i="11"/>
  <c r="V1537" i="11"/>
  <c r="V1062" i="11"/>
  <c r="V154" i="11"/>
  <c r="V841" i="11"/>
  <c r="V906" i="11"/>
  <c r="V548" i="11"/>
  <c r="V1450" i="11"/>
  <c r="V578" i="11"/>
  <c r="V127" i="11"/>
  <c r="V253" i="11"/>
  <c r="V910" i="11"/>
  <c r="V51" i="11"/>
  <c r="V311" i="11"/>
  <c r="V349" i="11"/>
  <c r="V713" i="11"/>
  <c r="V834" i="11"/>
  <c r="V513" i="11"/>
  <c r="V1354" i="11"/>
  <c r="V243" i="11"/>
  <c r="V654" i="11"/>
  <c r="V750" i="11"/>
  <c r="V506" i="11"/>
  <c r="V489" i="11"/>
  <c r="V1687" i="11"/>
  <c r="V651" i="11"/>
  <c r="V639" i="11"/>
  <c r="V556" i="11"/>
  <c r="V1698" i="11"/>
  <c r="V1129" i="11"/>
  <c r="V1125" i="11"/>
  <c r="V856" i="11"/>
  <c r="V1713" i="11"/>
  <c r="V337" i="11"/>
  <c r="V384" i="11"/>
  <c r="V1305" i="11"/>
  <c r="V801" i="11"/>
  <c r="V63" i="11"/>
  <c r="V228" i="11"/>
  <c r="V668" i="11"/>
  <c r="V103" i="11"/>
  <c r="V1318" i="11"/>
  <c r="V1008" i="11"/>
  <c r="V356" i="11"/>
  <c r="V1232" i="11"/>
  <c r="V382" i="11"/>
  <c r="V1136" i="11"/>
  <c r="V587" i="11"/>
  <c r="V246" i="11"/>
  <c r="V519" i="11"/>
  <c r="V665" i="11"/>
  <c r="V1123" i="11"/>
  <c r="V508" i="11"/>
  <c r="V327" i="11"/>
  <c r="V948" i="11"/>
  <c r="V945" i="11"/>
  <c r="V1756" i="11"/>
  <c r="V252" i="11"/>
  <c r="V911" i="11"/>
  <c r="V947" i="11"/>
  <c r="V748" i="11"/>
  <c r="V390" i="11"/>
  <c r="V221" i="11"/>
  <c r="V1494" i="11"/>
  <c r="V1491" i="11"/>
  <c r="V375" i="11"/>
  <c r="V843" i="11"/>
  <c r="V1613" i="11"/>
  <c r="V1331" i="11"/>
  <c r="V1446" i="11"/>
  <c r="V981" i="11"/>
  <c r="V744" i="11"/>
  <c r="V381" i="11"/>
  <c r="V1684" i="11"/>
  <c r="V475" i="11"/>
  <c r="V474" i="11"/>
  <c r="V1191" i="11"/>
  <c r="V378" i="11"/>
  <c r="V551" i="11"/>
  <c r="V1365" i="11"/>
  <c r="V1361" i="11"/>
  <c r="V1163" i="11"/>
  <c r="V160" i="11"/>
  <c r="V453" i="11"/>
  <c r="V1726" i="11"/>
  <c r="V322" i="11"/>
  <c r="V427" i="11"/>
  <c r="V1303" i="11"/>
  <c r="V265" i="11"/>
  <c r="V555" i="11"/>
  <c r="V328" i="11"/>
  <c r="V1092" i="11"/>
  <c r="V1089" i="11"/>
  <c r="V828" i="11"/>
  <c r="V493" i="11"/>
  <c r="V222" i="11"/>
  <c r="V1685" i="11"/>
  <c r="V596" i="11"/>
  <c r="V1393" i="11"/>
  <c r="V336" i="11"/>
  <c r="V155" i="11"/>
  <c r="V986" i="11"/>
  <c r="V1055" i="11"/>
  <c r="V630" i="11"/>
  <c r="V525" i="11"/>
  <c r="V1748" i="11"/>
  <c r="V516" i="11"/>
  <c r="V552" i="11"/>
  <c r="V1296" i="11"/>
  <c r="V1696" i="11"/>
  <c r="V1586" i="11"/>
  <c r="V1171" i="11"/>
  <c r="V1166" i="11"/>
  <c r="V147" i="11"/>
  <c r="V1777" i="11"/>
  <c r="V286" i="11"/>
  <c r="V1170" i="11"/>
  <c r="V802" i="11"/>
  <c r="V262" i="11"/>
  <c r="V1460" i="11"/>
  <c r="V1539" i="11"/>
  <c r="V570" i="11"/>
  <c r="V316" i="11"/>
  <c r="V722" i="11"/>
  <c r="V150" i="11"/>
  <c r="V1439" i="11"/>
  <c r="V492" i="11"/>
  <c r="V325" i="11"/>
  <c r="V1719" i="11"/>
  <c r="V1722" i="11"/>
  <c r="V481" i="11"/>
  <c r="V1708" i="11"/>
  <c r="V128" i="11"/>
  <c r="V383" i="11"/>
  <c r="V379" i="11"/>
  <c r="V800" i="11"/>
  <c r="V1584" i="11"/>
  <c r="V142" i="11"/>
  <c r="V529" i="11"/>
  <c r="V597" i="11"/>
  <c r="V1321" i="11"/>
  <c r="V309" i="11"/>
  <c r="V1731" i="11"/>
  <c r="V1172" i="11"/>
  <c r="V345" i="11"/>
  <c r="V148" i="11"/>
  <c r="V1673" i="11"/>
  <c r="V1604" i="11"/>
  <c r="V315" i="11"/>
  <c r="V1390" i="11"/>
  <c r="V1121" i="11"/>
  <c r="V1762" i="11"/>
  <c r="V1457" i="11"/>
  <c r="V1600" i="11"/>
  <c r="V1052" i="11"/>
  <c r="V163" i="11"/>
  <c r="V883" i="11"/>
  <c r="V907" i="11"/>
  <c r="V706" i="11"/>
  <c r="V592" i="11"/>
  <c r="V1352" i="11"/>
  <c r="V611" i="11"/>
  <c r="V814" i="11"/>
  <c r="V1060" i="11"/>
  <c r="V32" i="11"/>
  <c r="V1313" i="11"/>
  <c r="V1670" i="11"/>
  <c r="V754" i="11"/>
  <c r="V835" i="11"/>
  <c r="V1758" i="11"/>
  <c r="V490" i="11"/>
  <c r="V1093" i="11"/>
  <c r="V1759" i="11"/>
  <c r="V1714" i="11"/>
  <c r="V332" i="11"/>
  <c r="V426" i="11"/>
  <c r="V1384" i="11"/>
  <c r="V1614" i="11"/>
  <c r="V1057" i="11"/>
  <c r="V1258" i="11"/>
  <c r="V545" i="11"/>
  <c r="V1677" i="11"/>
  <c r="V69" i="11"/>
  <c r="V774" i="11"/>
  <c r="V1754" i="11"/>
  <c r="V35" i="11"/>
  <c r="V1757" i="11"/>
  <c r="V350" i="11"/>
  <c r="V1590" i="11"/>
  <c r="V1716" i="11"/>
  <c r="V161" i="11"/>
  <c r="V908" i="11"/>
  <c r="V473" i="11"/>
  <c r="V141" i="11"/>
  <c r="V1085" i="11"/>
  <c r="V1014" i="11"/>
  <c r="V820" i="11"/>
  <c r="V1740" i="11"/>
  <c r="V1459" i="11"/>
  <c r="V1320" i="11"/>
  <c r="V797" i="11"/>
  <c r="V353" i="11"/>
  <c r="V457" i="11"/>
  <c r="V1124" i="11"/>
  <c r="V1255" i="11"/>
  <c r="V240" i="11"/>
  <c r="V1267" i="11"/>
  <c r="V777" i="11"/>
  <c r="V512" i="11"/>
  <c r="V137" i="11"/>
  <c r="V446" i="11"/>
  <c r="V756" i="11"/>
  <c r="V1531" i="11"/>
  <c r="V1049" i="11"/>
  <c r="V894" i="11"/>
  <c r="V364" i="11"/>
  <c r="V653" i="11"/>
  <c r="V1152" i="11"/>
  <c r="V720" i="11"/>
  <c r="V1728" i="11"/>
  <c r="V1026" i="11"/>
  <c r="V936" i="11"/>
  <c r="V422" i="11"/>
  <c r="V1656" i="11"/>
  <c r="V1342" i="11"/>
  <c r="V853" i="11"/>
  <c r="V1769" i="11"/>
  <c r="V146" i="11"/>
  <c r="V1521" i="11"/>
  <c r="V443" i="11"/>
  <c r="V279" i="11"/>
  <c r="V1343" i="11"/>
  <c r="V854" i="11"/>
  <c r="V601" i="11"/>
  <c r="V1497" i="11"/>
  <c r="V1430" i="11"/>
  <c r="V1661" i="11"/>
  <c r="V1436" i="11"/>
  <c r="V792" i="11"/>
  <c r="V1292" i="11"/>
  <c r="V1083" i="11"/>
  <c r="V649" i="11"/>
  <c r="V1523" i="11"/>
  <c r="V1069" i="11"/>
  <c r="V808" i="11"/>
  <c r="V1470" i="11"/>
  <c r="V1214" i="11"/>
  <c r="V77" i="11"/>
  <c r="V459" i="11"/>
  <c r="V209" i="11"/>
  <c r="V1308" i="11"/>
  <c r="V522" i="11"/>
  <c r="V463" i="11"/>
  <c r="V174" i="11"/>
  <c r="V1148" i="11"/>
  <c r="V990" i="11"/>
  <c r="V165" i="11"/>
  <c r="V1063" i="11"/>
  <c r="V1282" i="11"/>
  <c r="V1246" i="11"/>
  <c r="V728" i="11"/>
  <c r="V1558" i="11"/>
  <c r="V1210" i="11"/>
  <c r="V270" i="11"/>
  <c r="V659" i="11"/>
  <c r="V1195" i="11"/>
  <c r="V1514" i="11"/>
  <c r="V1277" i="11"/>
  <c r="V84" i="11"/>
  <c r="V259" i="11"/>
  <c r="V1718" i="11"/>
  <c r="V1016" i="11"/>
  <c r="V405" i="11"/>
  <c r="V821" i="11"/>
  <c r="V152" i="11"/>
  <c r="V848" i="11"/>
  <c r="V912" i="11"/>
  <c r="V70" i="11"/>
  <c r="V705" i="11"/>
  <c r="V935" i="11"/>
  <c r="V1675" i="11"/>
  <c r="V380" i="11"/>
  <c r="V1256" i="11"/>
  <c r="V1717" i="11"/>
  <c r="V1019" i="11"/>
  <c r="V1200" i="11"/>
  <c r="V339" i="11"/>
  <c r="V984" i="11"/>
  <c r="V408" i="11"/>
  <c r="V244" i="11"/>
  <c r="V507" i="11"/>
  <c r="V594" i="11"/>
  <c r="V138" i="11"/>
  <c r="V1534" i="11"/>
  <c r="V343" i="11"/>
  <c r="V1449" i="11"/>
  <c r="V1712" i="11"/>
  <c r="V1451" i="11"/>
  <c r="V1674" i="11"/>
  <c r="V743" i="11"/>
  <c r="V338" i="11"/>
  <c r="V752" i="11"/>
  <c r="V1301" i="11"/>
  <c r="V702" i="11"/>
  <c r="V237" i="11"/>
  <c r="V711" i="11"/>
  <c r="V1088" i="11"/>
  <c r="V1162" i="11"/>
  <c r="V134" i="11"/>
  <c r="V760" i="11"/>
  <c r="V1053" i="11"/>
  <c r="V901" i="11"/>
  <c r="V1680" i="11"/>
  <c r="V1519" i="11"/>
  <c r="V1658" i="11"/>
  <c r="V998" i="11"/>
  <c r="V1774" i="11"/>
  <c r="V1372" i="11"/>
  <c r="V413" i="11"/>
  <c r="V232" i="11"/>
  <c r="V509" i="11"/>
  <c r="V124" i="11"/>
  <c r="V964" i="11"/>
  <c r="V794" i="11"/>
  <c r="V497" i="11"/>
  <c r="V431" i="11"/>
  <c r="V647" i="11"/>
  <c r="V586" i="11"/>
  <c r="V180" i="11"/>
  <c r="V1420" i="11"/>
  <c r="V799" i="11"/>
  <c r="V498" i="11"/>
  <c r="V391" i="11"/>
  <c r="V269" i="11"/>
  <c r="V861" i="11"/>
  <c r="V365" i="11"/>
  <c r="V1508" i="11"/>
  <c r="V1240" i="11"/>
  <c r="V721" i="11"/>
  <c r="V602" i="11"/>
  <c r="V34" i="11"/>
  <c r="V1048" i="11"/>
  <c r="V607" i="11"/>
  <c r="V1438" i="11"/>
  <c r="V969" i="11"/>
  <c r="V1293" i="11"/>
  <c r="V991" i="11"/>
  <c r="V755" i="11"/>
  <c r="V698" i="11"/>
  <c r="V741" i="11"/>
  <c r="V308" i="11"/>
  <c r="V1345" i="11"/>
  <c r="V1104" i="11"/>
  <c r="V1772" i="11"/>
  <c r="V1638" i="11"/>
  <c r="V1226" i="11"/>
  <c r="V452" i="11"/>
  <c r="V1004" i="11"/>
  <c r="V686" i="11"/>
  <c r="V1379" i="11"/>
  <c r="V293" i="11"/>
  <c r="V1553" i="11"/>
  <c r="V1222" i="11"/>
  <c r="V656" i="11"/>
  <c r="V623" i="11"/>
  <c r="V280" i="11"/>
  <c r="V1243" i="11"/>
  <c r="V1034" i="11"/>
  <c r="V1690" i="11"/>
  <c r="V1550" i="11"/>
  <c r="V58" i="11"/>
  <c r="V1520" i="11"/>
  <c r="V864" i="11"/>
  <c r="V1702" i="11"/>
  <c r="V359" i="11"/>
  <c r="V79" i="11"/>
  <c r="V1465" i="11"/>
  <c r="V177" i="11"/>
  <c r="V1134" i="11"/>
  <c r="V281" i="11"/>
  <c r="V88" i="11"/>
  <c r="V997" i="11"/>
  <c r="V565" i="11"/>
  <c r="V1411" i="11"/>
  <c r="V387" i="11"/>
  <c r="V27" i="11"/>
  <c r="V369" i="11"/>
  <c r="V1111" i="11"/>
  <c r="V1699" i="11"/>
  <c r="V1560" i="11"/>
  <c r="V1180" i="11"/>
  <c r="V819" i="11"/>
  <c r="V1755" i="11"/>
  <c r="V1764" i="11"/>
  <c r="V830" i="11"/>
  <c r="V1266" i="11"/>
  <c r="V412" i="11"/>
  <c r="V151" i="11"/>
  <c r="V847" i="11"/>
  <c r="V225" i="11"/>
  <c r="V104" i="11"/>
  <c r="V746" i="11"/>
  <c r="V1706" i="11"/>
  <c r="V669" i="11"/>
  <c r="V1229" i="11"/>
  <c r="V978" i="11"/>
  <c r="V537" i="11"/>
  <c r="V1018" i="11"/>
  <c r="V1199" i="11"/>
  <c r="V1652" i="11"/>
  <c r="V983" i="11"/>
  <c r="V1295" i="11"/>
  <c r="V224" i="11"/>
  <c r="V515" i="11"/>
  <c r="V1715" i="11"/>
  <c r="V219" i="11"/>
  <c r="V1751" i="11"/>
  <c r="V317" i="11"/>
  <c r="V1453" i="11"/>
  <c r="V1709" i="11"/>
  <c r="V106" i="11"/>
  <c r="V410" i="11"/>
  <c r="V1047" i="11"/>
  <c r="V116" i="11"/>
  <c r="V1090" i="11"/>
  <c r="V1316" i="11"/>
  <c r="V185" i="11"/>
  <c r="V1201" i="11"/>
  <c r="V1536" i="11"/>
  <c r="V1700" i="11"/>
  <c r="V987" i="11"/>
  <c r="V107" i="11"/>
  <c r="V627" i="11"/>
  <c r="V258" i="11"/>
  <c r="V1636" i="11"/>
  <c r="V1753" i="11"/>
  <c r="V324" i="11"/>
  <c r="V946" i="11"/>
  <c r="V407" i="11"/>
  <c r="V500" i="11"/>
  <c r="V1139" i="11"/>
  <c r="V65" i="11"/>
  <c r="V486" i="11"/>
  <c r="V844" i="11"/>
  <c r="V876" i="11"/>
  <c r="V1650" i="11"/>
  <c r="V1319" i="11"/>
  <c r="V1676" i="11"/>
  <c r="V914" i="11"/>
  <c r="V588" i="11"/>
  <c r="V488" i="11"/>
  <c r="V1280" i="11"/>
  <c r="V1398" i="11"/>
  <c r="V903" i="11"/>
  <c r="V571" i="11"/>
  <c r="V658" i="11"/>
  <c r="V779" i="11"/>
  <c r="V855" i="11"/>
  <c r="V1750" i="11"/>
  <c r="V183" i="11"/>
  <c r="V213" i="11"/>
  <c r="V1572" i="11"/>
  <c r="V888" i="11"/>
  <c r="V1556" i="11"/>
  <c r="V434" i="11"/>
  <c r="V1174" i="11"/>
  <c r="V673" i="11"/>
  <c r="V1477" i="11"/>
  <c r="V1573" i="11"/>
  <c r="V963" i="11"/>
  <c r="V1735" i="11"/>
  <c r="V1328" i="11"/>
  <c r="V388" i="11"/>
  <c r="V87" i="11"/>
  <c r="V505" i="11"/>
  <c r="V1659" i="11"/>
  <c r="V933" i="11"/>
  <c r="V726" i="11"/>
  <c r="V1421" i="11"/>
  <c r="V1272" i="11"/>
  <c r="V632" i="11"/>
  <c r="V740" i="11"/>
  <c r="V298" i="11"/>
  <c r="V1506" i="11"/>
  <c r="V1033" i="11"/>
  <c r="V1732" i="11"/>
  <c r="V535" i="11"/>
  <c r="V18" i="11"/>
  <c r="V1364" i="11"/>
  <c r="V541" i="11"/>
  <c r="V1381" i="11"/>
  <c r="V768" i="11"/>
  <c r="V1234" i="11"/>
  <c r="V1027" i="11"/>
  <c r="V402" i="11"/>
  <c r="V14" i="11"/>
  <c r="V622" i="11"/>
  <c r="V1013" i="11"/>
  <c r="V1344" i="11"/>
  <c r="V959" i="11"/>
  <c r="V563" i="11"/>
  <c r="V1549" i="11"/>
  <c r="V92" i="11"/>
  <c r="V523" i="11"/>
  <c r="V929" i="11"/>
  <c r="V1779" i="11"/>
  <c r="V1766" i="11"/>
  <c r="V448" i="11"/>
  <c r="V1487" i="11"/>
  <c r="V351" i="11"/>
  <c r="V712" i="11"/>
  <c r="V747" i="11"/>
  <c r="V83" i="11"/>
  <c r="V557" i="11"/>
  <c r="V944" i="11"/>
  <c r="V1227" i="11"/>
  <c r="V136" i="11"/>
  <c r="V1056" i="11"/>
  <c r="V1257" i="11"/>
  <c r="V366" i="11"/>
  <c r="V985" i="11"/>
  <c r="V1490" i="11"/>
  <c r="V250" i="11"/>
  <c r="V1143" i="11"/>
  <c r="V1454" i="11"/>
  <c r="V605" i="11"/>
  <c r="V1496" i="11"/>
  <c r="V1138" i="11"/>
  <c r="V1666" i="11"/>
  <c r="V1452" i="11"/>
  <c r="V1360" i="11"/>
  <c r="V234" i="11"/>
  <c r="V1618" i="11"/>
  <c r="V1401" i="11"/>
  <c r="V1203" i="11"/>
  <c r="V1315" i="11"/>
  <c r="V357" i="11"/>
  <c r="V1366" i="11"/>
  <c r="V749" i="11"/>
  <c r="V526" i="11"/>
  <c r="V247" i="11"/>
  <c r="V445" i="11"/>
  <c r="V1261" i="11"/>
  <c r="V1593" i="11"/>
  <c r="V153" i="11"/>
  <c r="V723" i="11"/>
  <c r="V1204" i="11"/>
  <c r="V1528" i="11"/>
  <c r="V1286" i="11"/>
  <c r="V305" i="11"/>
  <c r="V1046" i="11"/>
  <c r="V1646" i="11"/>
  <c r="V1468" i="11"/>
  <c r="V273" i="11"/>
  <c r="V193" i="11"/>
  <c r="V1158" i="11"/>
  <c r="V818" i="11"/>
  <c r="V1112" i="11"/>
  <c r="V899" i="11"/>
  <c r="V1469" i="11"/>
  <c r="V1116" i="11"/>
  <c r="V111" i="11"/>
  <c r="V41" i="11"/>
  <c r="V626" i="11"/>
  <c r="V1187" i="11"/>
  <c r="V898" i="11"/>
  <c r="V1564" i="11"/>
  <c r="V1260" i="11"/>
  <c r="V169" i="11"/>
  <c r="V1461" i="11"/>
  <c r="V1524" i="11"/>
  <c r="V125" i="11"/>
  <c r="V1346" i="11"/>
  <c r="V727" i="11"/>
  <c r="V1423" i="11"/>
  <c r="V1236" i="11"/>
  <c r="V916" i="11"/>
  <c r="V7" i="11"/>
  <c r="V697" i="11"/>
  <c r="V1127" i="11"/>
  <c r="V1418" i="11"/>
  <c r="V995" i="11"/>
  <c r="V1691" i="11"/>
  <c r="V1597" i="11"/>
  <c r="V979" i="11"/>
  <c r="V1367" i="11"/>
  <c r="V1662" i="11"/>
  <c r="V1245" i="11"/>
  <c r="V1776" i="11"/>
  <c r="V458" i="11"/>
  <c r="V1178" i="11"/>
  <c r="V783" i="11"/>
  <c r="V25" i="11"/>
  <c r="V1114" i="11"/>
  <c r="V1441" i="11"/>
  <c r="V793" i="11"/>
  <c r="V1562" i="11"/>
  <c r="V992" i="11"/>
  <c r="V236" i="11"/>
  <c r="V53" i="11"/>
  <c r="V1118" i="11"/>
  <c r="V1515" i="11"/>
  <c r="V1108" i="11"/>
  <c r="V606" i="11"/>
  <c r="V415" i="11"/>
  <c r="V272" i="11"/>
  <c r="V1205" i="11"/>
  <c r="V530" i="11"/>
  <c r="V1126" i="11"/>
  <c r="V313" i="11"/>
  <c r="V1268" i="11"/>
  <c r="V532" i="11"/>
  <c r="V598" i="11"/>
  <c r="V98" i="11"/>
  <c r="V260" i="11"/>
  <c r="V335" i="11"/>
  <c r="V832" i="11"/>
  <c r="V1542" i="11"/>
  <c r="V66" i="11"/>
  <c r="V874" i="11"/>
  <c r="V1050" i="11"/>
  <c r="V1752" i="11"/>
  <c r="V1492" i="11"/>
  <c r="V1391" i="11"/>
  <c r="V1332" i="11"/>
  <c r="V803" i="11"/>
  <c r="V572" i="11"/>
  <c r="V191" i="11"/>
  <c r="V285" i="11"/>
  <c r="V140" i="11"/>
  <c r="V1262" i="11"/>
  <c r="V284" i="11"/>
  <c r="V860" i="11"/>
  <c r="V582" i="11"/>
  <c r="V1510" i="11"/>
  <c r="V1291" i="11"/>
  <c r="V695" i="11"/>
  <c r="V1583" i="11"/>
  <c r="V931" i="11"/>
  <c r="V967" i="11"/>
  <c r="V194" i="11"/>
  <c r="V172" i="11"/>
  <c r="V1133" i="11"/>
  <c r="V503" i="11"/>
  <c r="V1376" i="11"/>
  <c r="V1082" i="11"/>
  <c r="V657" i="11"/>
  <c r="V1045" i="11"/>
  <c r="V889" i="11"/>
  <c r="V825" i="11"/>
  <c r="V321" i="11"/>
  <c r="V67" i="11"/>
  <c r="V323" i="11"/>
  <c r="V869" i="11"/>
  <c r="V672" i="11"/>
  <c r="V1175" i="11"/>
  <c r="V100" i="11"/>
  <c r="V970" i="11"/>
  <c r="V805" i="11"/>
  <c r="V195" i="11"/>
  <c r="V288" i="11"/>
  <c r="V13" i="11"/>
  <c r="V1574" i="11"/>
  <c r="V1299" i="11"/>
  <c r="V437" i="11"/>
  <c r="V518" i="11"/>
  <c r="V49" i="11"/>
  <c r="V1068" i="11"/>
  <c r="V618" i="11"/>
  <c r="V396" i="11"/>
  <c r="V1612" i="11"/>
  <c r="V1466" i="11"/>
  <c r="V22" i="11"/>
  <c r="V590" i="11"/>
  <c r="V1110" i="11"/>
  <c r="V438" i="11"/>
  <c r="V1079" i="11"/>
  <c r="V496" i="11"/>
  <c r="V62" i="11"/>
  <c r="V1007" i="11"/>
  <c r="V810" i="11"/>
  <c r="V363" i="11"/>
  <c r="V960" i="11"/>
  <c r="V1211" i="11"/>
  <c r="V424" i="11"/>
  <c r="V99" i="11"/>
  <c r="V974" i="11"/>
  <c r="V735" i="11"/>
  <c r="V1219" i="11"/>
  <c r="V926" i="11"/>
  <c r="V1410" i="11"/>
  <c r="V662" i="11"/>
  <c r="V664" i="11"/>
  <c r="V892" i="11"/>
  <c r="V1248" i="11"/>
  <c r="V965" i="11"/>
  <c r="V1561" i="11"/>
  <c r="V1181" i="11"/>
  <c r="V767" i="11"/>
  <c r="V182" i="11"/>
  <c r="V43" i="11"/>
  <c r="V1135" i="11"/>
  <c r="V829" i="11"/>
  <c r="V813" i="11"/>
  <c r="V1098" i="11"/>
  <c r="V277" i="11"/>
  <c r="V1432" i="11"/>
  <c r="V196" i="11"/>
  <c r="V865" i="11"/>
  <c r="V715" i="11"/>
  <c r="V1348" i="11"/>
  <c r="V1464" i="11"/>
  <c r="V178" i="11"/>
  <c r="V1608" i="11"/>
  <c r="V934" i="11"/>
  <c r="V394" i="11"/>
  <c r="V1067" i="11"/>
  <c r="V1183" i="11"/>
  <c r="V82" i="11"/>
  <c r="V398" i="11"/>
  <c r="V763" i="11"/>
  <c r="V466" i="11"/>
  <c r="V923" i="11"/>
  <c r="V1196" i="11"/>
  <c r="V162" i="11"/>
  <c r="V642" i="11"/>
  <c r="V738" i="11"/>
  <c r="V1760" i="11"/>
  <c r="V1669" i="11"/>
  <c r="V1054" i="11"/>
  <c r="V1671" i="11"/>
  <c r="V68" i="11"/>
  <c r="V1623" i="11"/>
  <c r="V527" i="11"/>
  <c r="V331" i="11"/>
  <c r="V851" i="11"/>
  <c r="V1544" i="11"/>
  <c r="V579" i="11"/>
  <c r="V1141" i="11"/>
  <c r="V373" i="11"/>
  <c r="V326" i="11"/>
  <c r="V1394" i="11"/>
  <c r="V472" i="11"/>
  <c r="V476" i="11"/>
  <c r="V1596" i="11"/>
  <c r="V1672" i="11"/>
  <c r="V780" i="11"/>
  <c r="V1595" i="11"/>
  <c r="V1589" i="11"/>
  <c r="V708" i="11"/>
  <c r="V1527" i="11"/>
  <c r="V585" i="11"/>
  <c r="V966" i="11"/>
  <c r="V278" i="11"/>
  <c r="V787" i="11"/>
  <c r="V404" i="11"/>
  <c r="V1157" i="11"/>
  <c r="V1568" i="11"/>
  <c r="V1427" i="11"/>
  <c r="V1099" i="11"/>
  <c r="V115" i="11"/>
  <c r="V1359" i="11"/>
  <c r="V867" i="11"/>
  <c r="V791" i="11"/>
  <c r="V76" i="11"/>
  <c r="V511" i="11"/>
  <c r="V1575" i="11"/>
  <c r="V1511" i="11"/>
  <c r="V1374" i="11"/>
  <c r="V1406" i="11"/>
  <c r="V1353" i="11"/>
  <c r="V1513" i="11"/>
  <c r="V1241" i="11"/>
  <c r="V1330" i="11"/>
  <c r="V1402" i="11"/>
  <c r="V1486" i="11"/>
  <c r="V1425" i="11"/>
  <c r="V1433" i="11"/>
  <c r="V436" i="11"/>
  <c r="V1281" i="11"/>
  <c r="V938" i="11"/>
  <c r="V299" i="11"/>
  <c r="V208" i="11"/>
  <c r="V171" i="11"/>
  <c r="V1176" i="11"/>
  <c r="V28" i="11"/>
  <c r="V608" i="11"/>
  <c r="V1314" i="11"/>
  <c r="V567" i="11"/>
  <c r="V954" i="11"/>
  <c r="V917" i="11"/>
  <c r="V201" i="11"/>
  <c r="V1580" i="11"/>
  <c r="V1743" i="11"/>
  <c r="V175" i="11"/>
  <c r="V1689" i="11"/>
  <c r="V939" i="11"/>
  <c r="V370" i="11"/>
  <c r="V1483" i="11"/>
  <c r="V1443" i="11"/>
  <c r="V1107" i="11"/>
  <c r="V1616" i="11"/>
  <c r="V1480" i="11"/>
  <c r="V717" i="11"/>
  <c r="V90" i="11"/>
  <c r="V479" i="11"/>
  <c r="V1387" i="11"/>
  <c r="V1074" i="11"/>
  <c r="V294" i="11"/>
  <c r="V852" i="11"/>
  <c r="V454" i="11"/>
  <c r="V661" i="11"/>
  <c r="V1389" i="11"/>
  <c r="V693" i="11"/>
  <c r="V1626" i="11"/>
  <c r="V295" i="11"/>
  <c r="V1557" i="11"/>
  <c r="V1288" i="11"/>
  <c r="V640" i="11"/>
  <c r="V663" i="11"/>
  <c r="V1688" i="11"/>
  <c r="V1598" i="11"/>
  <c r="V1017" i="11"/>
  <c r="V1444" i="11"/>
  <c r="V101" i="11"/>
  <c r="V484" i="11"/>
  <c r="V1378" i="11"/>
  <c r="V833" i="11"/>
  <c r="V816" i="11"/>
  <c r="V374" i="11"/>
  <c r="V941" i="11"/>
  <c r="V1585" i="11"/>
  <c r="V973" i="11"/>
  <c r="V1416" i="11"/>
  <c r="V368" i="11"/>
  <c r="V297" i="11"/>
  <c r="V54" i="11"/>
  <c r="V1078" i="11"/>
  <c r="V930" i="11"/>
  <c r="V788" i="11"/>
  <c r="V897" i="11"/>
  <c r="V817" i="11"/>
  <c r="V229" i="11"/>
  <c r="V371" i="11"/>
  <c r="V1101" i="11"/>
  <c r="V583" i="11"/>
  <c r="V1137" i="11"/>
  <c r="V421" i="11"/>
  <c r="V881" i="11"/>
  <c r="V839" i="11"/>
  <c r="V879" i="11"/>
  <c r="V1042" i="11"/>
  <c r="V1294" i="11"/>
  <c r="V47" i="11"/>
  <c r="V1188" i="11"/>
  <c r="V718" i="11"/>
  <c r="V1094" i="11"/>
  <c r="V616" i="11"/>
  <c r="V190" i="11"/>
  <c r="V1667" i="11"/>
  <c r="V242" i="11"/>
  <c r="V1621" i="11"/>
  <c r="V248" i="11"/>
  <c r="V1594" i="11"/>
  <c r="V884" i="11"/>
  <c r="V1538" i="11"/>
  <c r="V129" i="11"/>
  <c r="V796" i="11"/>
  <c r="V943" i="11"/>
  <c r="V1329" i="11"/>
  <c r="V1362" i="11"/>
  <c r="V1627" i="11"/>
  <c r="V1145" i="11"/>
  <c r="V1429" i="11"/>
  <c r="V1730" i="11"/>
  <c r="V1472" i="11"/>
  <c r="V314" i="11"/>
  <c r="V845" i="11"/>
  <c r="V690" i="11"/>
  <c r="V975" i="11"/>
  <c r="V170" i="11"/>
  <c r="V1105" i="11"/>
  <c r="V12" i="11"/>
  <c r="V1247" i="11"/>
  <c r="V406" i="11"/>
  <c r="V1036" i="11"/>
  <c r="V33" i="11"/>
  <c r="V1741" i="11"/>
  <c r="V1371" i="11"/>
  <c r="V212" i="11"/>
  <c r="V1467" i="11"/>
  <c r="V1006" i="11"/>
  <c r="V1495" i="11"/>
  <c r="V37" i="11"/>
  <c r="V1009" i="11"/>
  <c r="V355" i="11"/>
  <c r="V1738" i="11"/>
  <c r="V549" i="11"/>
  <c r="V1665" i="11"/>
  <c r="V982" i="11"/>
  <c r="V239" i="11"/>
  <c r="V514" i="11"/>
  <c r="V354" i="11"/>
  <c r="V904" i="11"/>
  <c r="V1695" i="11"/>
  <c r="V873" i="11"/>
  <c r="V1173" i="11"/>
  <c r="V1122" i="11"/>
  <c r="V1087" i="11"/>
  <c r="V1692" i="11"/>
  <c r="V1533" i="11"/>
  <c r="V824" i="11"/>
  <c r="V1404" i="11"/>
  <c r="V1455" i="11"/>
  <c r="V624" i="11"/>
  <c r="V1278" i="11"/>
  <c r="V1164" i="11"/>
  <c r="V249" i="11"/>
  <c r="V751" i="11"/>
  <c r="V1581" i="11"/>
  <c r="V1212" i="11"/>
  <c r="V778" i="11"/>
  <c r="V1120" i="11"/>
  <c r="V1632" i="11"/>
  <c r="V303" i="11"/>
  <c r="V871" i="11"/>
  <c r="V1770" i="11"/>
  <c r="V680" i="11"/>
  <c r="V862" i="11"/>
  <c r="V1509" i="11"/>
  <c r="V1103" i="11"/>
  <c r="V414" i="11"/>
  <c r="V94" i="11"/>
  <c r="V1448" i="11"/>
  <c r="V1570" i="11"/>
  <c r="V1693" i="11"/>
  <c r="V1729" i="11"/>
  <c r="V1484" i="11"/>
  <c r="V1571" i="11"/>
  <c r="V1298" i="11"/>
  <c r="V1100" i="11"/>
  <c r="V494" i="11"/>
  <c r="V1711" i="11"/>
  <c r="V504" i="11"/>
  <c r="V1336" i="11"/>
  <c r="V1081" i="11"/>
  <c r="V61" i="11"/>
  <c r="V1322" i="11"/>
  <c r="V1474" i="11"/>
  <c r="V1156" i="11"/>
  <c r="V1030" i="11"/>
  <c r="V1369" i="11"/>
  <c r="V439" i="11"/>
  <c r="V809" i="11"/>
  <c r="V1737" i="11"/>
  <c r="V1733" i="11"/>
  <c r="V1498" i="11"/>
  <c r="V3" i="11"/>
  <c r="V971" i="11"/>
  <c r="V1742" i="11"/>
  <c r="V1485" i="11"/>
  <c r="V1179" i="11"/>
  <c r="V1767" i="11"/>
  <c r="V283" i="11"/>
  <c r="V1576" i="11"/>
  <c r="V122" i="11"/>
  <c r="V568" i="11"/>
  <c r="V1031" i="11"/>
  <c r="V1499" i="11"/>
  <c r="V306" i="11"/>
  <c r="V1710" i="11"/>
  <c r="V300" i="11"/>
  <c r="V1276" i="11"/>
  <c r="V1341" i="11"/>
  <c r="V1501" i="11"/>
  <c r="V784" i="11"/>
  <c r="V74" i="11"/>
  <c r="V1679" i="11"/>
  <c r="V1744" i="11"/>
  <c r="V86" i="11"/>
  <c r="V725" i="11"/>
  <c r="V942" i="11"/>
  <c r="V1024" i="11"/>
  <c r="V46" i="11"/>
  <c r="V1649" i="11"/>
  <c r="V204" i="11"/>
  <c r="V1038" i="11"/>
  <c r="V887" i="11"/>
  <c r="V1555" i="11"/>
  <c r="V1370" i="11"/>
  <c r="V126" i="11"/>
  <c r="V261" i="11"/>
  <c r="V953" i="11"/>
  <c r="V1077" i="11"/>
  <c r="V1161" i="11"/>
  <c r="V1500" i="11"/>
  <c r="V1167" i="11"/>
  <c r="V842" i="11"/>
  <c r="V1739" i="11"/>
  <c r="V42" i="11"/>
  <c r="V397" i="11"/>
  <c r="V15" i="11"/>
  <c r="V1239" i="11"/>
  <c r="V1242" i="11"/>
  <c r="V1778" i="11"/>
  <c r="V795" i="11"/>
  <c r="V220" i="11"/>
  <c r="V1654" i="11"/>
  <c r="V1577" i="11"/>
  <c r="V1414" i="11"/>
  <c r="V599" i="11"/>
  <c r="V1683" i="11"/>
  <c r="V840" i="11"/>
  <c r="V610" i="11"/>
  <c r="V344" i="11"/>
  <c r="V340" i="11"/>
  <c r="V1194" i="11"/>
  <c r="V1059" i="11"/>
  <c r="V1357" i="11"/>
  <c r="V139" i="11"/>
  <c r="V1529" i="11"/>
  <c r="V1686" i="11"/>
  <c r="V267" i="11"/>
  <c r="V909" i="11"/>
  <c r="V1290" i="11"/>
  <c r="V1142" i="11"/>
  <c r="V615" i="11"/>
  <c r="V1445" i="11"/>
  <c r="V1373" i="11"/>
  <c r="V1463" i="11"/>
  <c r="V637" i="11"/>
  <c r="V576" i="11"/>
  <c r="V781" i="11"/>
  <c r="V980" i="11"/>
  <c r="V245" i="11"/>
  <c r="V217" i="11"/>
  <c r="V940" i="11"/>
  <c r="V192" i="11"/>
  <c r="V449" i="11"/>
  <c r="V1287" i="11"/>
  <c r="V1517" i="11"/>
  <c r="V932" i="11"/>
  <c r="V962" i="11"/>
  <c r="V168" i="11"/>
  <c r="V710" i="11"/>
  <c r="V1250" i="11"/>
  <c r="V502" i="11"/>
  <c r="V418" i="11"/>
  <c r="V1144" i="11"/>
  <c r="V80" i="11"/>
  <c r="V621" i="11"/>
  <c r="V1565" i="11"/>
  <c r="V1413" i="11"/>
  <c r="V110" i="11"/>
  <c r="V1747" i="11"/>
  <c r="V1422" i="11"/>
  <c r="V1377" i="11"/>
  <c r="V1273" i="11"/>
  <c r="V730" i="11"/>
  <c r="V815" i="11"/>
  <c r="V1347" i="11"/>
  <c r="V1153" i="11"/>
  <c r="V392" i="11"/>
  <c r="V634" i="11"/>
  <c r="V544" i="11"/>
  <c r="V1304" i="11"/>
  <c r="V1311" i="11"/>
  <c r="V352" i="11"/>
  <c r="V650" i="11"/>
  <c r="V1252" i="11"/>
  <c r="V838" i="11"/>
  <c r="V419" i="11"/>
  <c r="V1274" i="11"/>
  <c r="V660" i="11"/>
  <c r="V2" i="11"/>
  <c r="V1629" i="11"/>
  <c r="V688" i="11"/>
  <c r="V886" i="11"/>
  <c r="V1479" i="11"/>
  <c r="V1307" i="11"/>
  <c r="V859" i="11"/>
  <c r="V1154" i="11"/>
  <c r="V1073" i="11"/>
  <c r="V681" i="11"/>
  <c r="V564" i="11"/>
  <c r="V271" i="11"/>
  <c r="V282" i="11"/>
  <c r="V403" i="11"/>
  <c r="V619" i="11"/>
  <c r="V120" i="11"/>
  <c r="V769" i="11"/>
  <c r="V1109" i="11"/>
  <c r="V1061" i="11"/>
  <c r="V44" i="11"/>
  <c r="V584" i="11"/>
  <c r="V1279" i="11"/>
  <c r="V1075" i="11"/>
  <c r="V1375" i="11"/>
  <c r="V1289" i="11"/>
  <c r="V559" i="11"/>
  <c r="V29" i="11"/>
  <c r="V333" i="11"/>
  <c r="V1071" i="11"/>
  <c r="V1660" i="11"/>
  <c r="V1507" i="11"/>
  <c r="V1147" i="11"/>
  <c r="V785" i="11"/>
  <c r="V645" i="11"/>
  <c r="V1704" i="11"/>
  <c r="V274" i="11"/>
  <c r="V1140" i="11"/>
  <c r="V1664" i="11"/>
  <c r="V377" i="11"/>
  <c r="V1150" i="11"/>
  <c r="V666" i="11"/>
  <c r="V301" i="11"/>
  <c r="V629" i="11"/>
  <c r="V1339" i="11"/>
  <c r="V460" i="11"/>
  <c r="V233" i="11"/>
  <c r="V109" i="11"/>
  <c r="V1275" i="11"/>
  <c r="V1351" i="11"/>
  <c r="V762" i="11"/>
  <c r="V1117" i="11"/>
  <c r="V1475" i="11"/>
  <c r="V758" i="11"/>
  <c r="V826" i="11"/>
  <c r="V1631" i="11"/>
  <c r="V994" i="11"/>
  <c r="V256" i="11"/>
  <c r="V764" i="11"/>
  <c r="V1102" i="11"/>
  <c r="V922" i="11"/>
  <c r="V420" i="11"/>
  <c r="V1428" i="11"/>
  <c r="V39" i="11"/>
  <c r="V677" i="11"/>
  <c r="V827" i="11"/>
  <c r="V1625" i="11"/>
  <c r="V1653" i="11"/>
  <c r="V235" i="11"/>
  <c r="V216" i="11"/>
  <c r="V1323" i="11"/>
  <c r="V600" i="11"/>
  <c r="V775" i="11"/>
  <c r="V133" i="11"/>
  <c r="V1202" i="11"/>
  <c r="V533" i="11"/>
  <c r="V628" i="11"/>
  <c r="V1543" i="11"/>
  <c r="V1526" i="11"/>
  <c r="V1601" i="11"/>
  <c r="V589" i="11"/>
  <c r="V877" i="11"/>
  <c r="V1253" i="11"/>
  <c r="V915" i="11"/>
  <c r="V1634" i="11"/>
  <c r="V487" i="11"/>
  <c r="V812" i="11"/>
  <c r="V1633" i="11"/>
  <c r="V226" i="11"/>
  <c r="V1327" i="11"/>
  <c r="V1198" i="11"/>
  <c r="V1130" i="11"/>
  <c r="V595" i="11"/>
  <c r="V145" i="11"/>
  <c r="V433" i="11"/>
  <c r="V1567" i="11"/>
  <c r="V1309" i="11"/>
  <c r="V1224" i="11"/>
  <c r="V214" i="11"/>
  <c r="V694" i="11"/>
  <c r="V1619" i="11"/>
  <c r="V1482" i="11"/>
  <c r="V167" i="11"/>
  <c r="V73" i="11"/>
  <c r="V1070" i="11"/>
  <c r="V1149" i="11"/>
  <c r="V956" i="11"/>
  <c r="V1025" i="11"/>
  <c r="V1478" i="11"/>
  <c r="V866" i="11"/>
  <c r="V679" i="11"/>
  <c r="V112" i="11"/>
  <c r="V304" i="11"/>
  <c r="V480" i="11"/>
  <c r="V230" i="11"/>
  <c r="V1775" i="11"/>
  <c r="V536" i="11"/>
  <c r="V121" i="11"/>
  <c r="V471" i="11"/>
  <c r="V733" i="11"/>
  <c r="V1736" i="11"/>
  <c r="V1610" i="11"/>
  <c r="V57" i="11"/>
  <c r="V699" i="11"/>
  <c r="V464" i="11"/>
  <c r="V118" i="11"/>
  <c r="V113" i="11"/>
  <c r="V1324" i="11"/>
  <c r="V609" i="11"/>
  <c r="V307" i="11"/>
  <c r="V462" i="11"/>
  <c r="V1505" i="11"/>
  <c r="V880" i="11"/>
  <c r="V184" i="11"/>
  <c r="V1159" i="11"/>
  <c r="V1426" i="11"/>
  <c r="V399" i="11"/>
  <c r="V996" i="11"/>
  <c r="V1237" i="11"/>
  <c r="V1334" i="11"/>
  <c r="V1029" i="11"/>
  <c r="V93" i="11"/>
  <c r="V441" i="11"/>
  <c r="V1106" i="11"/>
  <c r="V1424" i="11"/>
  <c r="V1337" i="11"/>
  <c r="V604" i="11"/>
  <c r="V64" i="11"/>
  <c r="V972" i="11"/>
  <c r="V123" i="11"/>
  <c r="V1697" i="11"/>
  <c r="V790" i="11"/>
  <c r="V719" i="11"/>
  <c r="V348" i="11"/>
  <c r="V638" i="11"/>
  <c r="V1582" i="11"/>
  <c r="V361" i="11"/>
  <c r="V1338" i="11"/>
  <c r="V1132" i="11"/>
  <c r="V131" i="11"/>
  <c r="V737" i="11"/>
  <c r="V770" i="11"/>
  <c r="V885" i="11"/>
  <c r="V1705" i="11"/>
  <c r="V560" i="11"/>
  <c r="V1028" i="11"/>
  <c r="V1302" i="11"/>
  <c r="V1209" i="11"/>
  <c r="V215" i="11"/>
  <c r="V56" i="11"/>
  <c r="V1639" i="11"/>
  <c r="V200" i="11"/>
  <c r="V1066" i="11"/>
  <c r="V1554" i="11"/>
  <c r="V1005" i="11"/>
  <c r="V761" i="11"/>
  <c r="V1040" i="11"/>
  <c r="V11" i="11"/>
  <c r="V59" i="11"/>
  <c r="V17" i="11"/>
  <c r="V38" i="11"/>
  <c r="V1215" i="11"/>
  <c r="V1072" i="11"/>
  <c r="V60" i="11"/>
  <c r="V1641" i="11"/>
  <c r="V89" i="11"/>
  <c r="V20" i="11"/>
  <c r="V347" i="11"/>
  <c r="V905" i="11"/>
  <c r="V1131" i="11"/>
  <c r="V1440" i="11"/>
  <c r="V1095" i="11"/>
  <c r="V1396" i="11"/>
  <c r="V72" i="11"/>
  <c r="V745" i="11"/>
  <c r="V1022" i="11"/>
  <c r="V188" i="11"/>
  <c r="V1206" i="11"/>
  <c r="V450" i="11"/>
  <c r="V1603" i="11"/>
  <c r="V483" i="11"/>
  <c r="V1588" i="11"/>
  <c r="V135" i="11"/>
  <c r="V266" i="11"/>
  <c r="V700" i="11"/>
  <c r="V753" i="11"/>
  <c r="V1192" i="11"/>
  <c r="V575" i="11"/>
  <c r="V1399" i="11"/>
  <c r="V1397" i="11"/>
  <c r="V573" i="11"/>
  <c r="V1765" i="11"/>
  <c r="V1119" i="11"/>
  <c r="V1559" i="11"/>
  <c r="V1349" i="11"/>
  <c r="V1084" i="11"/>
  <c r="V1569" i="11"/>
  <c r="V1473" i="11"/>
  <c r="V1155" i="11"/>
  <c r="V1310" i="11"/>
  <c r="V1382" i="11"/>
  <c r="V202" i="11"/>
  <c r="V896" i="11"/>
  <c r="V1284" i="11"/>
  <c r="V1643" i="11"/>
  <c r="V179" i="11"/>
  <c r="V48" i="11"/>
  <c r="V468" i="11"/>
  <c r="V401" i="11"/>
  <c r="V1768" i="11"/>
  <c r="V1115" i="11"/>
  <c r="V543" i="11"/>
  <c r="V9" i="11"/>
  <c r="V786" i="11"/>
  <c r="V1037" i="11"/>
  <c r="V857" i="11"/>
  <c r="V36" i="11"/>
  <c r="V776" i="11"/>
  <c r="V429" i="11"/>
  <c r="V1488" i="11"/>
  <c r="V1058" i="11"/>
  <c r="V1383" i="11"/>
  <c r="V1021" i="11"/>
  <c r="V1392" i="11"/>
  <c r="V558" i="11"/>
  <c r="V704" i="11"/>
  <c r="V949" i="11"/>
  <c r="V451" i="11"/>
  <c r="V1637" i="11"/>
  <c r="V416" i="11"/>
  <c r="V1168" i="11"/>
  <c r="V132" i="11"/>
  <c r="V1259" i="11"/>
  <c r="V577" i="11"/>
  <c r="V1400" i="11"/>
  <c r="V1012" i="11"/>
  <c r="V96" i="11"/>
  <c r="V1458" i="11"/>
  <c r="V977" i="11"/>
  <c r="V538" i="11"/>
  <c r="V804" i="11"/>
  <c r="V1727" i="11"/>
  <c r="V428" i="11"/>
  <c r="V1442" i="11"/>
  <c r="V1749" i="11"/>
  <c r="V470" i="11"/>
  <c r="V999" i="11"/>
  <c r="V924" i="11"/>
  <c r="V455" i="11"/>
  <c r="V635" i="11"/>
  <c r="V205" i="11"/>
  <c r="V1655" i="11"/>
  <c r="V1503" i="11"/>
  <c r="V603" i="11"/>
  <c r="V655" i="11"/>
  <c r="V1263" i="11"/>
  <c r="V928" i="11"/>
  <c r="V765" i="11"/>
  <c r="V1233" i="11"/>
  <c r="V432" i="11"/>
  <c r="V1010" i="11"/>
  <c r="V198" i="11"/>
  <c r="V562" i="11"/>
  <c r="V6" i="11"/>
  <c r="V1251" i="11"/>
  <c r="V732" i="11"/>
  <c r="V173" i="11"/>
  <c r="V40" i="11"/>
  <c r="V275" i="11"/>
  <c r="V1193" i="11"/>
  <c r="V210" i="11"/>
  <c r="V1624" i="11"/>
  <c r="V1602" i="11"/>
  <c r="V102" i="11"/>
  <c r="V207" i="11"/>
  <c r="V1169" i="11"/>
  <c r="V1694" i="11"/>
  <c r="V921" i="11"/>
  <c r="V643" i="11"/>
  <c r="V891" i="11"/>
  <c r="V425" i="11"/>
  <c r="V1548" i="11"/>
  <c r="V1015" i="11"/>
  <c r="V477" i="11"/>
  <c r="V1032" i="11"/>
  <c r="V581" i="11"/>
  <c r="V30" i="11"/>
  <c r="V430" i="11"/>
  <c r="V411" i="11"/>
  <c r="V703" i="11"/>
  <c r="V385" i="11"/>
  <c r="V641" i="11"/>
  <c r="V342" i="11"/>
  <c r="V105" i="11"/>
  <c r="V264" i="11"/>
  <c r="V71" i="11"/>
  <c r="V591" i="11"/>
  <c r="V1091" i="11"/>
  <c r="V546" i="11"/>
  <c r="V1020" i="11"/>
  <c r="V1355" i="11"/>
  <c r="V528" i="11"/>
  <c r="V417" i="11"/>
  <c r="V312" i="11"/>
  <c r="V241" i="11"/>
  <c r="V1530" i="11"/>
  <c r="V97" i="11"/>
  <c r="V531" i="11"/>
  <c r="V1403" i="11"/>
  <c r="V1011" i="11"/>
  <c r="V1254" i="11"/>
  <c r="V158" i="11"/>
  <c r="V1591" i="11"/>
  <c r="V878" i="11"/>
  <c r="V1648" i="11"/>
  <c r="V1546" i="11"/>
  <c r="V831" i="11"/>
  <c r="V612" i="11"/>
  <c r="V75" i="11"/>
  <c r="V1471" i="11"/>
  <c r="V5" i="11"/>
  <c r="V1238" i="11"/>
  <c r="V330" i="11"/>
  <c r="V1607" i="11"/>
  <c r="V211" i="11"/>
  <c r="V1407" i="11"/>
  <c r="V465" i="11"/>
  <c r="V1409" i="11"/>
  <c r="V1518" i="11"/>
  <c r="V993" i="11"/>
  <c r="V625" i="11"/>
  <c r="V1184" i="11"/>
  <c r="V675" i="11"/>
  <c r="V1220" i="11"/>
  <c r="V667" i="11"/>
  <c r="V1177" i="11"/>
  <c r="V203" i="11"/>
  <c r="V1350" i="11"/>
  <c r="V263" i="11"/>
  <c r="V670" i="11"/>
  <c r="V456" i="11"/>
  <c r="V218" i="11"/>
  <c r="V863" i="11"/>
  <c r="V937" i="11"/>
  <c r="V329" i="11"/>
  <c r="V442" i="11"/>
  <c r="V1771" i="11"/>
  <c r="V469" i="11"/>
  <c r="V199" i="11"/>
  <c r="V1039" i="11"/>
  <c r="V1681" i="11"/>
  <c r="V1363" i="11"/>
  <c r="V276" i="11"/>
  <c r="V646" i="11"/>
  <c r="V1306" i="11"/>
  <c r="V1647" i="11"/>
  <c r="V1065" i="11"/>
  <c r="V1285" i="11"/>
  <c r="V1462" i="11"/>
  <c r="V547" i="11"/>
  <c r="V574" i="11"/>
  <c r="V156" i="11"/>
  <c r="V524" i="11"/>
  <c r="V1502" i="11"/>
  <c r="V1221" i="11"/>
  <c r="V287" i="11"/>
  <c r="V1297" i="11"/>
  <c r="V423" i="11"/>
  <c r="V989" i="11"/>
  <c r="V976" i="11"/>
  <c r="V4" i="11"/>
  <c r="V676" i="11"/>
  <c r="V1578" i="11"/>
  <c r="V952" i="11"/>
  <c r="V846" i="11"/>
  <c r="V850" i="11"/>
  <c r="V1640" i="11"/>
  <c r="V1563" i="11"/>
  <c r="V1657" i="11"/>
  <c r="V1312" i="11"/>
  <c r="V1408" i="11"/>
  <c r="V569" i="11"/>
  <c r="V1051" i="11"/>
  <c r="V709" i="11"/>
  <c r="V1522" i="11"/>
  <c r="V206" i="11"/>
  <c r="V648" i="11"/>
  <c r="V1725" i="11"/>
  <c r="V1023" i="11"/>
  <c r="V534" i="11"/>
  <c r="V517" i="11"/>
  <c r="V789" i="11"/>
  <c r="V614" i="11"/>
  <c r="V1609" i="11"/>
  <c r="V319" i="11"/>
  <c r="V1611" i="11"/>
  <c r="V1270" i="11"/>
  <c r="V553" i="11"/>
  <c r="V254" i="11"/>
  <c r="V341" i="11"/>
  <c r="V714" i="11"/>
  <c r="V318" i="11"/>
  <c r="V1186" i="11"/>
  <c r="V1097" i="11"/>
  <c r="V1617" i="11"/>
  <c r="V1434" i="11"/>
  <c r="V823" i="11"/>
  <c r="V807" i="11"/>
  <c r="V21" i="11"/>
  <c r="V1642" i="11"/>
  <c r="V444" i="11"/>
  <c r="V31" i="11"/>
  <c r="V440" i="11"/>
  <c r="V691" i="11"/>
  <c r="V689" i="11"/>
  <c r="V631" i="11"/>
  <c r="V1703" i="11"/>
  <c r="V1213" i="11"/>
  <c r="V166" i="11"/>
  <c r="V491" i="11"/>
  <c r="V782" i="11"/>
  <c r="V1417" i="11"/>
  <c r="V501" i="11"/>
  <c r="V1547" i="11"/>
  <c r="V16" i="11"/>
  <c r="V495" i="11"/>
  <c r="V1566" i="11"/>
  <c r="V870" i="11"/>
  <c r="V919" i="11"/>
  <c r="V1271" i="11"/>
  <c r="V771" i="11"/>
  <c r="V393" i="11"/>
  <c r="V734" i="11"/>
  <c r="V1128" i="11"/>
  <c r="V1231" i="11"/>
  <c r="V52" i="11"/>
  <c r="V334" i="11"/>
  <c r="V1368" i="11"/>
  <c r="V1265" i="11"/>
  <c r="V620" i="11"/>
  <c r="V1605" i="11"/>
  <c r="V1185" i="11"/>
  <c r="V742" i="11"/>
  <c r="V1146" i="11"/>
  <c r="V890" i="11"/>
  <c r="V24" i="11"/>
  <c r="V724" i="11"/>
  <c r="V1044" i="11"/>
  <c r="V1208" i="11"/>
  <c r="V1300" i="11"/>
  <c r="V716" i="11"/>
  <c r="V461" i="11"/>
  <c r="V8" i="11"/>
  <c r="V176" i="11"/>
  <c r="V1096" i="11"/>
  <c r="V400" i="11"/>
  <c r="V849" i="11"/>
  <c r="V1476" i="11"/>
  <c r="V521" i="11"/>
  <c r="V1663" i="11"/>
  <c r="V360" i="11"/>
  <c r="V988" i="11"/>
  <c r="V731" i="11"/>
  <c r="V893" i="11"/>
  <c r="V189" i="11"/>
  <c r="V1380" i="11"/>
  <c r="V580" i="11"/>
  <c r="V372" i="11"/>
  <c r="V950" i="11"/>
  <c r="V1678" i="11"/>
  <c r="V1160" i="11"/>
  <c r="V955" i="11"/>
  <c r="V729" i="11"/>
  <c r="V367" i="11"/>
  <c r="V19" i="11"/>
  <c r="V255" i="11"/>
  <c r="V927" i="11"/>
  <c r="V554" i="11"/>
  <c r="V159" i="11"/>
  <c r="V593" i="11"/>
  <c r="V223" i="11"/>
  <c r="V320" i="11"/>
  <c r="V435" i="11"/>
  <c r="V1076" i="11"/>
  <c r="V1207" i="11"/>
  <c r="V1720" i="11"/>
  <c r="V1599" i="11"/>
  <c r="V739" i="11"/>
  <c r="V1395" i="11"/>
  <c r="V707" i="11"/>
  <c r="V1489" i="11"/>
  <c r="V1218" i="11"/>
  <c r="V858" i="11"/>
  <c r="V1412" i="11"/>
  <c r="V968" i="11"/>
  <c r="V882" i="11"/>
  <c r="V566" i="11"/>
  <c r="V467" i="11"/>
  <c r="V561" i="11"/>
  <c r="V687" i="11"/>
  <c r="V85" i="11"/>
  <c r="V395" i="11"/>
  <c r="V1189" i="11"/>
  <c r="V1734" i="11"/>
  <c r="V1746" i="11"/>
  <c r="V1415" i="11"/>
  <c r="V773" i="11"/>
  <c r="V119" i="11"/>
  <c r="V149" i="11"/>
  <c r="V1249" i="11"/>
  <c r="V1335" i="11"/>
  <c r="V1358" i="11"/>
  <c r="V1333" i="11"/>
  <c r="V23" i="11"/>
  <c r="V925" i="11"/>
  <c r="V1283" i="11"/>
  <c r="V1592" i="11"/>
  <c r="V633" i="11"/>
  <c r="V759" i="11"/>
  <c r="V1622" i="11"/>
  <c r="V1080" i="11"/>
  <c r="V1035" i="11"/>
  <c r="V1000" i="11"/>
  <c r="V957" i="11"/>
  <c r="V1707" i="11"/>
  <c r="V875" i="11"/>
  <c r="V1535" i="11"/>
  <c r="V95" i="11"/>
  <c r="V1512" i="11"/>
  <c r="V766" i="11"/>
  <c r="V951" i="11"/>
  <c r="V652" i="11"/>
  <c r="V1043" i="11"/>
  <c r="V701" i="11"/>
  <c r="V1223" i="11"/>
  <c r="V1721" i="11"/>
  <c r="V1587" i="11"/>
  <c r="V81" i="11"/>
  <c r="V1456" i="11"/>
  <c r="V1723" i="11"/>
  <c r="V1041" i="11"/>
  <c r="V1645" i="11"/>
  <c r="V1525" i="11"/>
  <c r="V257" i="11"/>
  <c r="V1628" i="11"/>
  <c r="V10" i="11"/>
  <c r="V358" i="11"/>
  <c r="V1264" i="11"/>
  <c r="V1235" i="11"/>
  <c r="V806" i="11"/>
  <c r="V78" i="11"/>
  <c r="V1579" i="11"/>
  <c r="V114" i="11"/>
  <c r="V872" i="11"/>
  <c r="V1644" i="11"/>
  <c r="V684" i="11"/>
  <c r="V811" i="11"/>
  <c r="V26" i="11"/>
  <c r="V143" i="11"/>
  <c r="V1216" i="11"/>
  <c r="V1405" i="11"/>
  <c r="V197" i="11"/>
  <c r="V1326" i="11"/>
  <c r="V1504" i="11"/>
  <c r="V671" i="11"/>
  <c r="V682" i="11"/>
  <c r="V1003" i="11"/>
  <c r="V836" i="11"/>
  <c r="V1773" i="11"/>
  <c r="V958" i="11"/>
  <c r="V1630" i="11"/>
  <c r="V231" i="11"/>
  <c r="V50" i="11"/>
  <c r="V238" i="11"/>
  <c r="V1668" i="11"/>
  <c r="V913" i="11"/>
  <c r="V409" i="11"/>
  <c r="V1532" i="11"/>
  <c r="V1217" i="11"/>
  <c r="V510" i="11"/>
  <c r="V1230" i="11"/>
  <c r="V302" i="11"/>
  <c r="V692" i="11"/>
  <c r="V1340" i="11"/>
  <c r="V91" i="11"/>
  <c r="V1606" i="11"/>
  <c r="V1435" i="11"/>
  <c r="V45" i="11"/>
  <c r="V1151" i="11"/>
  <c r="V1317" i="11"/>
  <c r="V499" i="11"/>
  <c r="V117" i="11"/>
  <c r="V1447" i="11"/>
  <c r="V902" i="11"/>
  <c r="V181" i="11"/>
  <c r="V108" i="11"/>
  <c r="V636" i="11"/>
  <c r="V920" i="11"/>
  <c r="V683" i="11"/>
  <c r="V644" i="11"/>
  <c r="V346" i="11"/>
  <c r="V1325" i="11"/>
  <c r="V1493" i="11"/>
  <c r="V1190" i="11"/>
  <c r="V485" i="11"/>
  <c r="V144" i="11"/>
  <c r="V292" i="11"/>
  <c r="V1745" i="11"/>
  <c r="V1545" i="11"/>
  <c r="V296" i="11"/>
  <c r="V1388" i="11"/>
  <c r="V674" i="11"/>
  <c r="V1419" i="11"/>
  <c r="V837" i="11"/>
  <c r="V1615" i="11"/>
  <c r="V613" i="11"/>
  <c r="V1551" i="11"/>
  <c r="V362" i="11"/>
  <c r="V1552" i="11"/>
  <c r="V1516" i="11"/>
  <c r="V1244" i="11"/>
  <c r="V1437" i="11"/>
  <c r="V961" i="11"/>
  <c r="V1001" i="11"/>
  <c r="V822" i="11"/>
  <c r="V447" i="11"/>
  <c r="V55" i="11"/>
  <c r="V376" i="11"/>
  <c r="V268" i="11"/>
  <c r="V772" i="11"/>
  <c r="V251" i="11"/>
  <c r="V900" i="11"/>
  <c r="V1481" i="11"/>
  <c r="V1002" i="11"/>
  <c r="V918" i="11"/>
  <c r="V1431" i="11"/>
  <c r="V1113" i="11"/>
  <c r="V389" i="11"/>
  <c r="V868" i="11"/>
  <c r="V696" i="11"/>
  <c r="V1182" i="11"/>
  <c r="V542" i="11"/>
  <c r="V290" i="11"/>
  <c r="V1385" i="11"/>
  <c r="V289" i="11"/>
  <c r="V685" i="11"/>
  <c r="V291" i="11"/>
  <c r="V895" i="11"/>
  <c r="V678" i="11"/>
  <c r="V736" i="11"/>
  <c r="V520" i="11"/>
  <c r="V1225" i="11"/>
  <c r="V540" i="11"/>
  <c r="V1228" i="11"/>
  <c r="AD41" i="11" l="1"/>
  <c r="AD113" i="11"/>
  <c r="AD788" i="11"/>
  <c r="AD273" i="11"/>
  <c r="AD1211" i="11"/>
  <c r="AD1274" i="11"/>
  <c r="AD1374" i="11"/>
  <c r="AD1502" i="11"/>
  <c r="AD1733" i="11"/>
  <c r="AD721" i="11"/>
  <c r="AD878" i="11"/>
  <c r="AD993" i="11"/>
  <c r="AD1101" i="11"/>
  <c r="AD1292" i="11"/>
  <c r="AD1481" i="11"/>
  <c r="AD587" i="11"/>
  <c r="AD244" i="11"/>
  <c r="AD1363" i="11"/>
  <c r="AD1402" i="11"/>
  <c r="AD1493" i="11"/>
  <c r="AD1546" i="11"/>
  <c r="AD1637" i="11"/>
  <c r="AD559" i="11"/>
  <c r="AD580" i="11"/>
  <c r="AD1720" i="11"/>
  <c r="AD1767" i="11"/>
  <c r="AD709" i="11"/>
  <c r="AD755" i="11"/>
  <c r="AD875" i="11"/>
  <c r="AD918" i="11"/>
  <c r="AD932" i="11"/>
  <c r="AD984" i="11"/>
  <c r="AD1024" i="11"/>
  <c r="AD1091" i="11"/>
  <c r="AD1137" i="11"/>
  <c r="AD1265" i="11"/>
  <c r="AD459" i="11"/>
  <c r="AD1346" i="11"/>
  <c r="AD1451" i="11"/>
  <c r="AD1545" i="11"/>
  <c r="AD1657" i="11"/>
  <c r="AD1731" i="11"/>
  <c r="AD227" i="11"/>
  <c r="AD337" i="11"/>
  <c r="AD1709" i="11"/>
  <c r="G2" i="11"/>
  <c r="G29" i="11"/>
  <c r="G17" i="11"/>
  <c r="G44" i="11"/>
  <c r="G684" i="11"/>
  <c r="G78" i="11"/>
  <c r="G92" i="11"/>
  <c r="G118" i="11"/>
  <c r="G178" i="11"/>
  <c r="G196" i="11"/>
  <c r="G206" i="11"/>
  <c r="G792" i="11"/>
  <c r="G230" i="11"/>
  <c r="G257" i="11"/>
  <c r="G1026" i="11"/>
  <c r="G278" i="11"/>
  <c r="G297" i="11"/>
  <c r="G1180" i="11"/>
  <c r="G306" i="11"/>
  <c r="G1216" i="11"/>
  <c r="G1249" i="11"/>
  <c r="G393" i="11"/>
  <c r="G402" i="11"/>
  <c r="G419" i="11"/>
  <c r="G430" i="11"/>
  <c r="G1314" i="11"/>
  <c r="G1330" i="11"/>
  <c r="G467" i="11"/>
  <c r="G1377" i="11"/>
  <c r="G477" i="11"/>
  <c r="G1438" i="11"/>
  <c r="G497" i="11"/>
  <c r="G1477" i="11"/>
  <c r="G1510" i="11"/>
  <c r="G1549" i="11"/>
  <c r="G1568" i="11"/>
  <c r="G1609" i="11"/>
  <c r="G1631" i="11"/>
  <c r="G1644" i="11"/>
  <c r="G560" i="11"/>
  <c r="G581" i="11"/>
  <c r="G1690" i="11"/>
  <c r="G608" i="11"/>
  <c r="G1737" i="11"/>
  <c r="G1768" i="11"/>
  <c r="G618" i="11"/>
  <c r="G672" i="11"/>
  <c r="G697" i="11"/>
  <c r="G727" i="11"/>
  <c r="G758" i="11"/>
  <c r="G808" i="11"/>
  <c r="G853" i="11"/>
  <c r="G862" i="11"/>
  <c r="G888" i="11"/>
  <c r="G919" i="11"/>
  <c r="G931" i="11"/>
  <c r="G955" i="11"/>
  <c r="G7" i="11"/>
  <c r="G24" i="11"/>
  <c r="G39" i="11"/>
  <c r="G656" i="11"/>
  <c r="G695" i="11"/>
  <c r="G85" i="11"/>
  <c r="G110" i="11"/>
  <c r="G123" i="11"/>
  <c r="G181" i="11"/>
  <c r="G199" i="11"/>
  <c r="G785" i="11"/>
  <c r="G211" i="11"/>
  <c r="G233" i="11"/>
  <c r="G969" i="11"/>
  <c r="G271" i="11"/>
  <c r="G1127" i="11"/>
  <c r="G1157" i="11"/>
  <c r="G1185" i="11"/>
  <c r="G1208" i="11"/>
  <c r="G1221" i="11"/>
  <c r="G369" i="11"/>
  <c r="G397" i="11"/>
  <c r="G1272" i="11"/>
  <c r="G1279" i="11"/>
  <c r="G1317" i="11"/>
  <c r="G461" i="11"/>
  <c r="G1370" i="11"/>
  <c r="G1385" i="11"/>
  <c r="G480" i="11"/>
  <c r="G1470" i="11"/>
  <c r="G1499" i="11"/>
  <c r="G504" i="11"/>
  <c r="G509" i="11"/>
  <c r="G1617" i="11"/>
  <c r="G1638" i="11"/>
  <c r="G1648" i="11"/>
  <c r="G1679" i="11"/>
  <c r="G1697" i="11"/>
  <c r="G1729" i="11"/>
  <c r="G1744" i="11"/>
  <c r="G623" i="11"/>
  <c r="G689" i="11"/>
  <c r="G718" i="11"/>
  <c r="G734" i="11"/>
  <c r="G815" i="11"/>
  <c r="G869" i="11"/>
  <c r="G881" i="11"/>
  <c r="G897" i="11"/>
  <c r="G936" i="11"/>
  <c r="G963" i="11"/>
  <c r="G990" i="11"/>
  <c r="G1002" i="11"/>
  <c r="G1042" i="11"/>
  <c r="G1075" i="11"/>
  <c r="G1098" i="11"/>
  <c r="G1111" i="11"/>
  <c r="G1195" i="11"/>
  <c r="G1242" i="11"/>
  <c r="G1288" i="11"/>
  <c r="G425" i="11"/>
  <c r="G1364" i="11"/>
  <c r="G1418" i="11"/>
  <c r="G1465" i="11"/>
  <c r="G1513" i="11"/>
  <c r="G1583" i="11"/>
  <c r="G1618" i="11"/>
  <c r="G585" i="11"/>
  <c r="G1670" i="11"/>
  <c r="G107" i="11"/>
  <c r="G159" i="11"/>
  <c r="G241" i="11"/>
  <c r="G252" i="11"/>
  <c r="G416" i="11"/>
  <c r="G572" i="11"/>
  <c r="AD233" i="11"/>
  <c r="AD369" i="11"/>
  <c r="AD509" i="11"/>
  <c r="AD645" i="11"/>
  <c r="AD657" i="11"/>
  <c r="AD124" i="11"/>
  <c r="AD212" i="11"/>
  <c r="AD280" i="11"/>
  <c r="AD323" i="11"/>
  <c r="AD422" i="11"/>
  <c r="AD1387" i="11"/>
  <c r="AD1514" i="11"/>
  <c r="AD541" i="11"/>
  <c r="AD1745" i="11"/>
  <c r="AD735" i="11"/>
  <c r="AD896" i="11"/>
  <c r="AD935" i="11"/>
  <c r="AD1003" i="11"/>
  <c r="AD1112" i="11"/>
  <c r="AD1306" i="11"/>
  <c r="AD1515" i="11"/>
  <c r="AD1671" i="11"/>
  <c r="AD259" i="11"/>
  <c r="AD9" i="11"/>
  <c r="AD32" i="11"/>
  <c r="AD696" i="11"/>
  <c r="AD843" i="11"/>
  <c r="AD294" i="11"/>
  <c r="AD1159" i="11"/>
  <c r="AD1449" i="11"/>
  <c r="AD1560" i="11"/>
  <c r="AD510" i="11"/>
  <c r="AD567" i="11"/>
  <c r="AD1716" i="11"/>
  <c r="AD1775" i="11"/>
  <c r="AD794" i="11"/>
  <c r="AD820" i="11"/>
  <c r="AD855" i="11"/>
  <c r="AD926" i="11"/>
  <c r="AD938" i="11"/>
  <c r="AD1034" i="11"/>
  <c r="AD314" i="11"/>
  <c r="AD1563" i="11"/>
  <c r="AD1762" i="11"/>
  <c r="AD354" i="11"/>
  <c r="AD659" i="11"/>
  <c r="AD736" i="11"/>
  <c r="AD214" i="11"/>
  <c r="AD831" i="11"/>
  <c r="AD295" i="11"/>
  <c r="AD1225" i="11"/>
  <c r="AD359" i="11"/>
  <c r="AD452" i="11"/>
  <c r="AD1388" i="11"/>
  <c r="AD1561" i="11"/>
  <c r="AD1635" i="11"/>
  <c r="AD613" i="11"/>
  <c r="AD626" i="11"/>
  <c r="AD740" i="11"/>
  <c r="AD799" i="11"/>
  <c r="AD927" i="11"/>
  <c r="AD982" i="11"/>
  <c r="AD1444" i="11"/>
  <c r="AD1517" i="11"/>
  <c r="AD1566" i="11"/>
  <c r="AD1763" i="11"/>
  <c r="AD224" i="11"/>
  <c r="AD313" i="11"/>
  <c r="AD355" i="11"/>
  <c r="AD48" i="11"/>
  <c r="AD215" i="11"/>
  <c r="AD333" i="11"/>
  <c r="AD741" i="11"/>
  <c r="AD1308" i="11"/>
  <c r="AD1522" i="11"/>
  <c r="AD1589" i="11"/>
  <c r="AD19" i="11"/>
  <c r="AD661" i="11"/>
  <c r="AD90" i="11"/>
  <c r="AD204" i="11"/>
  <c r="AD795" i="11"/>
  <c r="AD1015" i="11"/>
  <c r="AD308" i="11"/>
  <c r="AD1263" i="11"/>
  <c r="AD466" i="11"/>
  <c r="AD1389" i="11"/>
  <c r="AD1475" i="11"/>
  <c r="AD1705" i="11"/>
  <c r="AD693" i="11"/>
  <c r="AD864" i="11"/>
  <c r="AD970" i="11"/>
  <c r="AD1070" i="11"/>
  <c r="AD1248" i="11"/>
  <c r="AD1426" i="11"/>
  <c r="AD1623" i="11"/>
  <c r="AD738" i="11"/>
  <c r="AD577" i="11"/>
  <c r="AD49" i="11"/>
  <c r="AD117" i="11"/>
  <c r="AD188" i="11"/>
  <c r="AD1134" i="11"/>
  <c r="AD336" i="11"/>
  <c r="AD1275" i="11"/>
  <c r="AD1286" i="11"/>
  <c r="AD1376" i="11"/>
  <c r="AD472" i="11"/>
  <c r="AD1643" i="11"/>
  <c r="AD1749" i="11"/>
  <c r="AD743" i="11"/>
  <c r="AD887" i="11"/>
  <c r="AD1008" i="11"/>
  <c r="AD1104" i="11"/>
  <c r="AD1297" i="11"/>
  <c r="AD1495" i="11"/>
  <c r="AD1525" i="11"/>
  <c r="AD589" i="11"/>
  <c r="AD1676" i="11"/>
  <c r="AD792" i="11"/>
  <c r="AD278" i="11"/>
  <c r="AD306" i="11"/>
  <c r="AD1227" i="11"/>
  <c r="AD1377" i="11"/>
  <c r="AD608" i="11"/>
  <c r="AD1737" i="11"/>
  <c r="AD727" i="11"/>
  <c r="AD972" i="11"/>
  <c r="AD1009" i="11"/>
  <c r="AD1053" i="11"/>
  <c r="AD1068" i="11"/>
  <c r="AD1105" i="11"/>
  <c r="AD1251" i="11"/>
  <c r="AD1298" i="11"/>
  <c r="AD1429" i="11"/>
  <c r="AD1625" i="11"/>
  <c r="AD132" i="11"/>
  <c r="AD305" i="11"/>
  <c r="AD1630" i="11"/>
  <c r="AD4" i="11"/>
  <c r="AD692" i="11"/>
  <c r="AD729" i="11"/>
  <c r="AD800" i="11"/>
  <c r="AD839" i="11"/>
  <c r="AD299" i="11"/>
  <c r="AD365" i="11"/>
  <c r="AD442" i="11"/>
  <c r="AD1443" i="11"/>
  <c r="AD1574" i="11"/>
  <c r="AD1588" i="11"/>
  <c r="AD1661" i="11"/>
  <c r="AD1711" i="11"/>
  <c r="AD620" i="11"/>
  <c r="AD810" i="11"/>
  <c r="AD929" i="11"/>
  <c r="AD1186" i="11"/>
  <c r="AD1350" i="11"/>
  <c r="AD1578" i="11"/>
  <c r="AD83" i="11"/>
  <c r="AD381" i="11"/>
  <c r="AD14" i="11"/>
  <c r="AD52" i="11"/>
  <c r="AD263" i="11"/>
  <c r="AD1189" i="11"/>
  <c r="AD1266" i="11"/>
  <c r="AD1353" i="11"/>
  <c r="AD1468" i="11"/>
  <c r="AD1616" i="11"/>
  <c r="AD1694" i="11"/>
  <c r="AD1713" i="11"/>
  <c r="AD1757" i="11"/>
  <c r="AD679" i="11"/>
  <c r="AD871" i="11"/>
  <c r="AD859" i="11"/>
  <c r="AD975" i="11"/>
  <c r="AD1077" i="11"/>
  <c r="AD1240" i="11"/>
  <c r="AD1254" i="11"/>
  <c r="AD1416" i="11"/>
  <c r="AD157" i="11"/>
  <c r="AD570" i="11"/>
  <c r="AD1692" i="11"/>
  <c r="AD646" i="11"/>
  <c r="AD84" i="11"/>
  <c r="AD149" i="11"/>
  <c r="AD772" i="11"/>
  <c r="AD232" i="11"/>
  <c r="AD1035" i="11"/>
  <c r="AD1184" i="11"/>
  <c r="AD344" i="11"/>
  <c r="AD396" i="11"/>
  <c r="AD1529" i="11"/>
  <c r="AD1577" i="11"/>
  <c r="AD520" i="11"/>
  <c r="AD606" i="11"/>
  <c r="AD748" i="11"/>
  <c r="AD813" i="11"/>
  <c r="AD256" i="11"/>
  <c r="AD961" i="11"/>
  <c r="AD1076" i="11"/>
  <c r="X785" i="11"/>
  <c r="G972" i="11"/>
  <c r="G997" i="11"/>
  <c r="G1025" i="11"/>
  <c r="G1040" i="11"/>
  <c r="G1080" i="11"/>
  <c r="G1068" i="11"/>
  <c r="G1105" i="11"/>
  <c r="G1140" i="11"/>
  <c r="G1177" i="11"/>
  <c r="G1234" i="11"/>
  <c r="G1251" i="11"/>
  <c r="G1298" i="11"/>
  <c r="G1334" i="11"/>
  <c r="G1347" i="11"/>
  <c r="G1412" i="11"/>
  <c r="G1429" i="11"/>
  <c r="G1504" i="11"/>
  <c r="G1547" i="11"/>
  <c r="G1573" i="11"/>
  <c r="G1607" i="11"/>
  <c r="G1625" i="11"/>
  <c r="G1665" i="11"/>
  <c r="G1738" i="11"/>
  <c r="G617" i="11"/>
  <c r="G154" i="11"/>
  <c r="G185" i="11"/>
  <c r="G247" i="11"/>
  <c r="G338" i="11"/>
  <c r="G374" i="11"/>
  <c r="G554" i="11"/>
  <c r="G579" i="11"/>
  <c r="X325" i="11"/>
  <c r="G8" i="11"/>
  <c r="G23" i="11"/>
  <c r="G40" i="11"/>
  <c r="G62" i="11"/>
  <c r="G86" i="11"/>
  <c r="G111" i="11"/>
  <c r="G182" i="11"/>
  <c r="G200" i="11"/>
  <c r="G786" i="11"/>
  <c r="G842" i="11"/>
  <c r="G976" i="11"/>
  <c r="G272" i="11"/>
  <c r="G1158" i="11"/>
  <c r="G301" i="11"/>
  <c r="G1209" i="11"/>
  <c r="G370" i="11"/>
  <c r="G398" i="11"/>
  <c r="G414" i="11"/>
  <c r="G1319" i="11"/>
  <c r="G462" i="11"/>
  <c r="G468" i="11"/>
  <c r="G479" i="11"/>
  <c r="G1471" i="11"/>
  <c r="G1500" i="11"/>
  <c r="G1579" i="11"/>
  <c r="G1619" i="11"/>
  <c r="G536" i="11"/>
  <c r="G566" i="11"/>
  <c r="G1680" i="11"/>
  <c r="G1699" i="11"/>
  <c r="G1730" i="11"/>
  <c r="G1774" i="11"/>
  <c r="G624" i="11"/>
  <c r="G688" i="11"/>
  <c r="G719" i="11"/>
  <c r="G769" i="11"/>
  <c r="G818" i="11"/>
  <c r="G868" i="11"/>
  <c r="G880" i="11"/>
  <c r="G925" i="11"/>
  <c r="G935" i="11"/>
  <c r="G964" i="11"/>
  <c r="G991" i="11"/>
  <c r="G1033" i="11"/>
  <c r="G1049" i="11"/>
  <c r="G1074" i="11"/>
  <c r="G1099" i="11"/>
  <c r="G1152" i="11"/>
  <c r="G311" i="11"/>
  <c r="G1243" i="11"/>
  <c r="G1289" i="11"/>
  <c r="G1341" i="11"/>
  <c r="G1367" i="11"/>
  <c r="G1419" i="11"/>
  <c r="G1479" i="11"/>
  <c r="G1562" i="11"/>
  <c r="G1584" i="11"/>
  <c r="G1620" i="11"/>
  <c r="G586" i="11"/>
  <c r="G1755" i="11"/>
  <c r="G116" i="11"/>
  <c r="G160" i="11"/>
  <c r="G242" i="11"/>
  <c r="G353" i="11"/>
  <c r="G417" i="11"/>
  <c r="G573" i="11"/>
  <c r="G9" i="11"/>
  <c r="G22" i="11"/>
  <c r="G32" i="11"/>
  <c r="G650" i="11"/>
  <c r="G58" i="11"/>
  <c r="G696" i="11"/>
  <c r="G87" i="11"/>
  <c r="G101" i="11"/>
  <c r="G112" i="11"/>
  <c r="G173" i="11"/>
  <c r="G183" i="11"/>
  <c r="G201" i="11"/>
  <c r="G775" i="11"/>
  <c r="G787" i="11"/>
  <c r="G829" i="11"/>
  <c r="G843" i="11"/>
  <c r="G979" i="11"/>
  <c r="G1041" i="11"/>
  <c r="G1109" i="11"/>
  <c r="G294" i="11"/>
  <c r="G1159" i="11"/>
  <c r="G1188" i="11"/>
  <c r="G1192" i="11"/>
  <c r="G1210" i="11"/>
  <c r="G1247" i="11"/>
  <c r="G371" i="11"/>
  <c r="G399" i="11"/>
  <c r="G408" i="11"/>
  <c r="G1273" i="11"/>
  <c r="G1310" i="11"/>
  <c r="G1322" i="11"/>
  <c r="G463" i="11"/>
  <c r="G1372" i="11"/>
  <c r="G1427" i="11"/>
  <c r="G1449" i="11"/>
  <c r="G1472" i="11"/>
  <c r="G1501" i="11"/>
  <c r="G1560" i="11"/>
  <c r="G1626" i="11"/>
  <c r="G1639" i="11"/>
  <c r="G567" i="11"/>
  <c r="G1702" i="11"/>
  <c r="G1732" i="11"/>
  <c r="G1775" i="11"/>
  <c r="G687" i="11"/>
  <c r="G705" i="11"/>
  <c r="G720" i="11"/>
  <c r="G794" i="11"/>
  <c r="G867" i="11"/>
  <c r="G855" i="11"/>
  <c r="G879" i="11"/>
  <c r="G926" i="11"/>
  <c r="G965" i="11"/>
  <c r="G981" i="11"/>
  <c r="G992" i="11"/>
  <c r="G1034" i="11"/>
  <c r="G1073" i="11"/>
  <c r="G1086" i="11"/>
  <c r="G1100" i="11"/>
  <c r="G1153" i="11"/>
  <c r="G1245" i="11"/>
  <c r="G1258" i="11"/>
  <c r="G1291" i="11"/>
  <c r="G1342" i="11"/>
  <c r="G1420" i="11"/>
  <c r="G1442" i="11"/>
  <c r="G1480" i="11"/>
  <c r="G1563" i="11"/>
  <c r="G521" i="11"/>
  <c r="G1653" i="11"/>
  <c r="G1663" i="11"/>
  <c r="G1762" i="11"/>
  <c r="G161" i="11"/>
  <c r="G223" i="11"/>
  <c r="G243" i="11"/>
  <c r="G354" i="11"/>
  <c r="G574" i="11"/>
  <c r="G1701" i="11"/>
  <c r="AD45" i="11"/>
  <c r="AD85" i="11"/>
  <c r="AD199" i="11"/>
  <c r="AD277" i="11"/>
  <c r="AD397" i="11"/>
  <c r="AD420" i="11"/>
  <c r="AD438" i="11"/>
  <c r="AD461" i="11"/>
  <c r="AD1511" i="11"/>
  <c r="AD569" i="11"/>
  <c r="AD1739" i="11"/>
  <c r="AD614" i="11"/>
  <c r="AD889" i="11"/>
  <c r="AD963" i="11"/>
  <c r="AD998" i="11"/>
  <c r="AD1075" i="11"/>
  <c r="AD1160" i="11"/>
  <c r="AD1418" i="11"/>
  <c r="AD1618" i="11"/>
  <c r="AD1777" i="11"/>
  <c r="AD2" i="11"/>
  <c r="AD21" i="11"/>
  <c r="AD46" i="11"/>
  <c r="AD684" i="11"/>
  <c r="AD88" i="11"/>
  <c r="AD122" i="11"/>
  <c r="AD178" i="11"/>
  <c r="AD202" i="11"/>
  <c r="AD210" i="11"/>
  <c r="AD230" i="11"/>
  <c r="AD1010" i="11"/>
  <c r="AD279" i="11"/>
  <c r="AD297" i="11"/>
  <c r="AD303" i="11"/>
  <c r="AD1220" i="11"/>
  <c r="AD1249" i="11"/>
  <c r="AD400" i="11"/>
  <c r="AD421" i="11"/>
  <c r="AD1314" i="11"/>
  <c r="AD464" i="11"/>
  <c r="AD1382" i="11"/>
  <c r="AD1438" i="11"/>
  <c r="AD1473" i="11"/>
  <c r="AD503" i="11"/>
  <c r="AD1568" i="11"/>
  <c r="AD1627" i="11"/>
  <c r="AD540" i="11"/>
  <c r="AD581" i="11"/>
  <c r="AD1703" i="11"/>
  <c r="AD1743" i="11"/>
  <c r="AD618" i="11"/>
  <c r="AD686" i="11"/>
  <c r="AD733" i="11"/>
  <c r="AD808" i="11"/>
  <c r="AD866" i="11"/>
  <c r="AD898" i="11"/>
  <c r="AD931" i="11"/>
  <c r="AD966" i="11"/>
  <c r="AD1001" i="11"/>
  <c r="AD1040" i="11"/>
  <c r="AD1072" i="11"/>
  <c r="AD1110" i="11"/>
  <c r="AD1177" i="11"/>
  <c r="AD1246" i="11"/>
  <c r="AD1347" i="11"/>
  <c r="AD1422" i="11"/>
  <c r="AD1512" i="11"/>
  <c r="AD1573" i="11"/>
  <c r="AD1621" i="11"/>
  <c r="AD1669" i="11"/>
  <c r="AD617" i="11"/>
  <c r="AD162" i="11"/>
  <c r="AD251" i="11"/>
  <c r="AD374" i="11"/>
  <c r="AD575" i="11"/>
  <c r="AD3" i="11"/>
  <c r="AD20" i="11"/>
  <c r="AD656" i="11"/>
  <c r="AD691" i="11"/>
  <c r="AD89" i="11"/>
  <c r="AD123" i="11"/>
  <c r="AD179" i="11"/>
  <c r="AD203" i="11"/>
  <c r="AD211" i="11"/>
  <c r="AD838" i="11"/>
  <c r="AD1013" i="11"/>
  <c r="AD1127" i="11"/>
  <c r="AD298" i="11"/>
  <c r="AD302" i="11"/>
  <c r="AD1221" i="11"/>
  <c r="AD364" i="11"/>
  <c r="AD401" i="11"/>
  <c r="AD1279" i="11"/>
  <c r="AD441" i="11"/>
  <c r="AD465" i="11"/>
  <c r="AD1385" i="11"/>
  <c r="AD1441" i="11"/>
  <c r="AD1474" i="11"/>
  <c r="AD504" i="11"/>
  <c r="AD1571" i="11"/>
  <c r="AD1628" i="11"/>
  <c r="AD1648" i="11"/>
  <c r="AD582" i="11"/>
  <c r="AD1704" i="11"/>
  <c r="AD1744" i="11"/>
  <c r="AD619" i="11"/>
  <c r="AD685" i="11"/>
  <c r="AD734" i="11"/>
  <c r="AD809" i="11"/>
  <c r="AD865" i="11"/>
  <c r="AD897" i="11"/>
  <c r="AD968" i="11"/>
  <c r="AD1002" i="11"/>
  <c r="AD1071" i="11"/>
  <c r="AD1111" i="11"/>
  <c r="AD300" i="11"/>
  <c r="AD362" i="11"/>
  <c r="AD1348" i="11"/>
  <c r="AD1425" i="11"/>
  <c r="AD1513" i="11"/>
  <c r="AD1575" i="11"/>
  <c r="AD1622" i="11"/>
  <c r="AD1670" i="11"/>
  <c r="AD81" i="11"/>
  <c r="AD163" i="11"/>
  <c r="AD252" i="11"/>
  <c r="AD378" i="11"/>
  <c r="AD576" i="11"/>
  <c r="AD5" i="11"/>
  <c r="AD18" i="11"/>
  <c r="AD47" i="11"/>
  <c r="AD60" i="11"/>
  <c r="AD91" i="11"/>
  <c r="AD125" i="11"/>
  <c r="AD180" i="11"/>
  <c r="AD205" i="11"/>
  <c r="AD231" i="11"/>
  <c r="AD1023" i="11"/>
  <c r="AD281" i="11"/>
  <c r="AD1154" i="11"/>
  <c r="AD307" i="11"/>
  <c r="AD330" i="11"/>
  <c r="AD367" i="11"/>
  <c r="AD1264" i="11"/>
  <c r="AD423" i="11"/>
  <c r="AD1349" i="11"/>
  <c r="AD1447" i="11"/>
  <c r="AD1476" i="11"/>
  <c r="AD1576" i="11"/>
  <c r="AD1629" i="11"/>
  <c r="AD542" i="11"/>
  <c r="AD1678" i="11"/>
  <c r="AD612" i="11"/>
  <c r="AD621" i="11"/>
  <c r="AD737" i="11"/>
  <c r="AD811" i="11"/>
  <c r="AD863" i="11"/>
  <c r="AD895" i="11"/>
  <c r="AD971" i="11"/>
  <c r="AD1004" i="11"/>
  <c r="AD1044" i="11"/>
  <c r="AD1069" i="11"/>
  <c r="AD1187" i="11"/>
  <c r="AD1250" i="11"/>
  <c r="AD1358" i="11"/>
  <c r="AD1428" i="11"/>
  <c r="AD1516" i="11"/>
  <c r="AD710" i="11"/>
  <c r="AD910" i="11"/>
  <c r="AD449" i="11"/>
  <c r="AD1017" i="11"/>
  <c r="AD1261" i="11"/>
  <c r="AD1695" i="11"/>
  <c r="AD328" i="11"/>
  <c r="AD1342" i="11"/>
  <c r="AD7" i="11"/>
  <c r="AD16" i="11"/>
  <c r="AD695" i="11"/>
  <c r="AD93" i="11"/>
  <c r="AD143" i="11"/>
  <c r="AD181" i="11"/>
  <c r="AD207" i="11"/>
  <c r="AD1133" i="11"/>
  <c r="AD1157" i="11"/>
  <c r="AD403" i="11"/>
  <c r="AD1283" i="11"/>
  <c r="AD1351" i="11"/>
  <c r="AD471" i="11"/>
  <c r="AD480" i="11"/>
  <c r="AD1478" i="11"/>
  <c r="AD1632" i="11"/>
  <c r="AD1649" i="11"/>
  <c r="AD1679" i="11"/>
  <c r="AD1710" i="11"/>
  <c r="AD1746" i="11"/>
  <c r="AD623" i="11"/>
  <c r="AD815" i="11"/>
  <c r="AD861" i="11"/>
  <c r="AD936" i="11"/>
  <c r="AD973" i="11"/>
  <c r="AD1006" i="11"/>
  <c r="AD1067" i="11"/>
  <c r="AD1115" i="11"/>
  <c r="AD1195" i="11"/>
  <c r="AD1252" i="11"/>
  <c r="AD1364" i="11"/>
  <c r="AD1583" i="11"/>
  <c r="AD1674" i="11"/>
  <c r="AD107" i="11"/>
  <c r="AD186" i="11"/>
  <c r="AD315" i="11"/>
  <c r="AD1682" i="11"/>
  <c r="AD8" i="11"/>
  <c r="AD15" i="11"/>
  <c r="AD94" i="11"/>
  <c r="AD1029" i="11"/>
  <c r="AD282" i="11"/>
  <c r="AD304" i="11"/>
  <c r="AD1226" i="11"/>
  <c r="AD370" i="11"/>
  <c r="AD1284" i="11"/>
  <c r="AD1319" i="11"/>
  <c r="AD1352" i="11"/>
  <c r="AD479" i="11"/>
  <c r="AD1483" i="11"/>
  <c r="AD1520" i="11"/>
  <c r="AD1579" i="11"/>
  <c r="AD523" i="11"/>
  <c r="AD544" i="11"/>
  <c r="AD1680" i="11"/>
  <c r="AD1747" i="11"/>
  <c r="AD624" i="11"/>
  <c r="AD700" i="11"/>
  <c r="AD742" i="11"/>
  <c r="AD818" i="11"/>
  <c r="AD860" i="11"/>
  <c r="AD892" i="11"/>
  <c r="AD974" i="11"/>
  <c r="AD1007" i="11"/>
  <c r="AD1049" i="11"/>
  <c r="AD1118" i="11"/>
  <c r="AD311" i="11"/>
  <c r="AD1253" i="11"/>
  <c r="AD439" i="11"/>
  <c r="AD1367" i="11"/>
  <c r="AD1524" i="11"/>
  <c r="AD1584" i="11"/>
  <c r="AD537" i="11"/>
  <c r="AD1675" i="11"/>
  <c r="AD116" i="11"/>
  <c r="AD1683" i="11"/>
  <c r="AD1354" i="11"/>
  <c r="AD591" i="11"/>
  <c r="AD456" i="11"/>
  <c r="AD496" i="11"/>
  <c r="AD1337" i="11"/>
  <c r="AD13" i="11"/>
  <c r="AD99" i="11"/>
  <c r="AD184" i="11"/>
  <c r="AD798" i="11"/>
  <c r="AD847" i="11"/>
  <c r="AD1162" i="11"/>
  <c r="AD1190" i="11"/>
  <c r="AD341" i="11"/>
  <c r="AD373" i="11"/>
  <c r="AD406" i="11"/>
  <c r="AD1290" i="11"/>
  <c r="AD451" i="11"/>
  <c r="AD1355" i="11"/>
  <c r="AD1392" i="11"/>
  <c r="AD482" i="11"/>
  <c r="AD1527" i="11"/>
  <c r="AD526" i="11"/>
  <c r="AD1753" i="11"/>
  <c r="AD627" i="11"/>
  <c r="AD745" i="11"/>
  <c r="AD827" i="11"/>
  <c r="AD857" i="11"/>
  <c r="AD940" i="11"/>
  <c r="AD977" i="11"/>
  <c r="AD1011" i="11"/>
  <c r="AD1050" i="11"/>
  <c r="AD1063" i="11"/>
  <c r="AD1121" i="11"/>
  <c r="AD1199" i="11"/>
  <c r="AD1256" i="11"/>
  <c r="AD1316" i="11"/>
  <c r="AD1439" i="11"/>
  <c r="AD1531" i="11"/>
  <c r="AD1684" i="11"/>
  <c r="AD129" i="11"/>
  <c r="AD324" i="11"/>
  <c r="AD1696" i="11"/>
  <c r="AD1691" i="11"/>
  <c r="AD720" i="11"/>
  <c r="AD764" i="11"/>
  <c r="AD922" i="11"/>
  <c r="AD954" i="11"/>
  <c r="AD1081" i="11"/>
  <c r="AD1291" i="11"/>
  <c r="AD1554" i="11"/>
  <c r="AD631" i="11"/>
  <c r="AD146" i="11"/>
  <c r="AD773" i="11"/>
  <c r="AD264" i="11"/>
  <c r="AD187" i="11"/>
  <c r="AD265" i="11"/>
  <c r="AD284" i="11"/>
  <c r="AD1191" i="11"/>
  <c r="AD342" i="11"/>
  <c r="AD375" i="11"/>
  <c r="AD407" i="11"/>
  <c r="AD1393" i="11"/>
  <c r="AD1581" i="11"/>
  <c r="AD1633" i="11"/>
  <c r="AD1756" i="11"/>
  <c r="AD828" i="11"/>
  <c r="AD856" i="11"/>
  <c r="AD941" i="11"/>
  <c r="AD980" i="11"/>
  <c r="AD1012" i="11"/>
  <c r="AD1062" i="11"/>
  <c r="AD1609" i="11"/>
  <c r="AD955" i="11"/>
  <c r="AD1080" i="11"/>
  <c r="AD64" i="11"/>
  <c r="AD633" i="11"/>
  <c r="AD66" i="11"/>
  <c r="AD101" i="11"/>
  <c r="AD148" i="11"/>
  <c r="AD775" i="11"/>
  <c r="AD801" i="11"/>
  <c r="AD235" i="11"/>
  <c r="AD1041" i="11"/>
  <c r="AD285" i="11"/>
  <c r="AD1164" i="11"/>
  <c r="AD1192" i="11"/>
  <c r="AD376" i="11"/>
  <c r="AD408" i="11"/>
  <c r="AD1296" i="11"/>
  <c r="AD1321" i="11"/>
  <c r="AD1357" i="11"/>
  <c r="AD1453" i="11"/>
  <c r="AD513" i="11"/>
  <c r="AD594" i="11"/>
  <c r="AD630" i="11"/>
  <c r="AD747" i="11"/>
  <c r="AD830" i="11"/>
  <c r="AD903" i="11"/>
  <c r="AD943" i="11"/>
  <c r="AD981" i="11"/>
  <c r="AD1014" i="11"/>
  <c r="AD1086" i="11"/>
  <c r="AD1202" i="11"/>
  <c r="AD1323" i="11"/>
  <c r="AD1386" i="11"/>
  <c r="AD1535" i="11"/>
  <c r="AD1592" i="11"/>
  <c r="AD1687" i="11"/>
  <c r="AD131" i="11"/>
  <c r="AD223" i="11"/>
  <c r="AD326" i="11"/>
  <c r="AD1701" i="11"/>
  <c r="AD634" i="11"/>
  <c r="AD189" i="11"/>
  <c r="AD802" i="11"/>
  <c r="AD1194" i="11"/>
  <c r="AD409" i="11"/>
  <c r="AD1320" i="11"/>
  <c r="AD1454" i="11"/>
  <c r="AD1490" i="11"/>
  <c r="AD1758" i="11"/>
  <c r="AD873" i="11"/>
  <c r="AD904" i="11"/>
  <c r="AD1203" i="11"/>
  <c r="AD327" i="11"/>
  <c r="AD1580" i="11"/>
  <c r="AD1624" i="11"/>
  <c r="AD1672" i="11"/>
  <c r="AD96" i="11"/>
  <c r="AD739" i="11"/>
  <c r="AD578" i="11"/>
  <c r="O110" i="11"/>
  <c r="X110" i="11"/>
  <c r="O167" i="11"/>
  <c r="X167" i="11"/>
  <c r="O1235" i="11"/>
  <c r="X1235" i="11"/>
  <c r="O431" i="11"/>
  <c r="X431" i="11"/>
  <c r="O495" i="11"/>
  <c r="X495" i="11"/>
  <c r="O1638" i="11"/>
  <c r="X1638" i="11"/>
  <c r="O1098" i="11"/>
  <c r="X1098" i="11"/>
  <c r="O1408" i="11"/>
  <c r="X1408" i="11"/>
  <c r="O1465" i="11"/>
  <c r="X1465" i="11"/>
  <c r="O586" i="11"/>
  <c r="X586" i="11"/>
  <c r="AD62" i="11"/>
  <c r="AD716" i="11"/>
  <c r="AD182" i="11"/>
  <c r="AD770" i="11"/>
  <c r="AD1158" i="11"/>
  <c r="AD404" i="11"/>
  <c r="O720" i="11"/>
  <c r="X720" i="11"/>
  <c r="O243" i="11"/>
  <c r="X243" i="11"/>
  <c r="AD79" i="11"/>
  <c r="AD1213" i="11"/>
  <c r="AD42" i="11"/>
  <c r="AD171" i="11"/>
  <c r="AD1181" i="11"/>
  <c r="AD27" i="11"/>
  <c r="AD80" i="11"/>
  <c r="AD172" i="11"/>
  <c r="AD826" i="11"/>
  <c r="AD958" i="11"/>
  <c r="AD358" i="11"/>
  <c r="AD1309" i="11"/>
  <c r="AD1424" i="11"/>
  <c r="AD566" i="11"/>
  <c r="AD1774" i="11"/>
  <c r="AD769" i="11"/>
  <c r="AD1103" i="11"/>
  <c r="AD1239" i="11"/>
  <c r="AD1415" i="11"/>
  <c r="AD145" i="11"/>
  <c r="AD797" i="11"/>
  <c r="AD1287" i="11"/>
  <c r="AD1391" i="11"/>
  <c r="AD525" i="11"/>
  <c r="AD1714" i="11"/>
  <c r="AD744" i="11"/>
  <c r="AD937" i="11"/>
  <c r="AD1064" i="11"/>
  <c r="AD1120" i="11"/>
  <c r="AD1255" i="11"/>
  <c r="AD1315" i="11"/>
  <c r="AD1378" i="11"/>
  <c r="AD1437" i="11"/>
  <c r="AD1526" i="11"/>
  <c r="AD1586" i="11"/>
  <c r="AD539" i="11"/>
  <c r="AD1677" i="11"/>
  <c r="AD821" i="11"/>
  <c r="AD322" i="11"/>
  <c r="AD605" i="11"/>
  <c r="AD678" i="11"/>
  <c r="AD1116" i="11"/>
  <c r="AD1333" i="11"/>
  <c r="AD499" i="11"/>
  <c r="AD1615" i="11"/>
  <c r="AD677" i="11"/>
  <c r="AD872" i="11"/>
  <c r="AD959" i="11"/>
  <c r="AD1341" i="11"/>
  <c r="AD97" i="11"/>
  <c r="AD234" i="11"/>
  <c r="AD1161" i="11"/>
  <c r="AD1450" i="11"/>
  <c r="AD511" i="11"/>
  <c r="AD128" i="11"/>
  <c r="AD663" i="11"/>
  <c r="AD1487" i="11"/>
  <c r="AD195" i="11"/>
  <c r="AD652" i="11"/>
  <c r="AD115" i="11"/>
  <c r="AD1117" i="11"/>
  <c r="AD1214" i="11"/>
  <c r="AD418" i="11"/>
  <c r="AD1505" i="11"/>
  <c r="AD1642" i="11"/>
  <c r="AD1735" i="11"/>
  <c r="AD886" i="11"/>
  <c r="AD995" i="11"/>
  <c r="AD1033" i="11"/>
  <c r="AD1152" i="11"/>
  <c r="AD1485" i="11"/>
  <c r="AD629" i="11"/>
  <c r="AD63" i="11"/>
  <c r="AD309" i="11"/>
  <c r="AD405" i="11"/>
  <c r="AD1750" i="11"/>
  <c r="AD824" i="11"/>
  <c r="AD978" i="11"/>
  <c r="AD1198" i="11"/>
  <c r="AD478" i="11"/>
  <c r="AD789" i="11"/>
  <c r="AD680" i="11"/>
  <c r="AD343" i="11"/>
  <c r="AD1489" i="11"/>
  <c r="AD114" i="11"/>
  <c r="AD197" i="11"/>
  <c r="AD648" i="11"/>
  <c r="AD664" i="11"/>
  <c r="AD67" i="11"/>
  <c r="AD102" i="11"/>
  <c r="AD776" i="11"/>
  <c r="AD851" i="11"/>
  <c r="AD267" i="11"/>
  <c r="AD1165" i="11"/>
  <c r="AD377" i="11"/>
  <c r="AD1301" i="11"/>
  <c r="AD1360" i="11"/>
  <c r="AD473" i="11"/>
  <c r="AD514" i="11"/>
  <c r="AD1723" i="11"/>
  <c r="AD637" i="11"/>
  <c r="AD706" i="11"/>
  <c r="AD944" i="11"/>
  <c r="AD1016" i="11"/>
  <c r="AD1088" i="11"/>
  <c r="AD1124" i="11"/>
  <c r="AD1259" i="11"/>
  <c r="AD1390" i="11"/>
  <c r="X772" i="11"/>
  <c r="X1391" i="11"/>
  <c r="X626" i="11"/>
  <c r="AD825" i="11"/>
  <c r="AD292" i="11"/>
  <c r="AD28" i="11"/>
  <c r="AD956" i="11"/>
  <c r="X291" i="11"/>
  <c r="X405" i="11"/>
  <c r="O1745" i="11"/>
  <c r="X1745" i="11"/>
  <c r="AD6" i="11"/>
  <c r="AD17" i="11"/>
  <c r="AD61" i="11"/>
  <c r="AD92" i="11"/>
  <c r="AD126" i="11"/>
  <c r="AD730" i="11"/>
  <c r="AD206" i="11"/>
  <c r="AD1026" i="11"/>
  <c r="AD1132" i="11"/>
  <c r="AD1155" i="11"/>
  <c r="AD368" i="11"/>
  <c r="AD402" i="11"/>
  <c r="AD467" i="11"/>
  <c r="AD1448" i="11"/>
  <c r="AD1477" i="11"/>
  <c r="AD1519" i="11"/>
  <c r="AD1631" i="11"/>
  <c r="AD543" i="11"/>
  <c r="AD590" i="11"/>
  <c r="AD622" i="11"/>
  <c r="AD697" i="11"/>
  <c r="AD862" i="11"/>
  <c r="AD894" i="11"/>
  <c r="AD1005" i="11"/>
  <c r="AD1043" i="11"/>
  <c r="AD1193" i="11"/>
  <c r="AD432" i="11"/>
  <c r="AD1359" i="11"/>
  <c r="AD1582" i="11"/>
  <c r="AD1673" i="11"/>
  <c r="AD98" i="11"/>
  <c r="AD390" i="11"/>
  <c r="AD579" i="11"/>
  <c r="X452" i="11"/>
  <c r="X1144" i="11"/>
  <c r="AD771" i="11"/>
  <c r="AD625" i="11"/>
  <c r="O770" i="11"/>
  <c r="X770" i="11"/>
  <c r="O1747" i="11"/>
  <c r="X1747" i="11"/>
  <c r="O1007" i="11"/>
  <c r="X1007" i="11"/>
  <c r="AD1421" i="11"/>
  <c r="AD1640" i="11"/>
  <c r="AD1690" i="11"/>
  <c r="AD853" i="11"/>
  <c r="AD923" i="11"/>
  <c r="AD1607" i="11"/>
  <c r="O146" i="11"/>
  <c r="X146" i="11"/>
  <c r="O341" i="11"/>
  <c r="X341" i="11"/>
  <c r="O526" i="11"/>
  <c r="X526" i="11"/>
  <c r="O857" i="11"/>
  <c r="X857" i="11"/>
  <c r="O1199" i="11"/>
  <c r="X1199" i="11"/>
  <c r="O1531" i="11"/>
  <c r="X1531" i="11"/>
  <c r="O1589" i="11"/>
  <c r="X1589" i="11"/>
  <c r="O129" i="11"/>
  <c r="X129" i="11"/>
  <c r="O324" i="11"/>
  <c r="X324" i="11"/>
  <c r="O800" i="11"/>
  <c r="X800" i="11"/>
  <c r="O1633" i="11"/>
  <c r="X1633" i="11"/>
  <c r="O1012" i="11"/>
  <c r="X1012" i="11"/>
  <c r="O1200" i="11"/>
  <c r="X1200" i="11"/>
  <c r="O1591" i="11"/>
  <c r="X1591" i="11"/>
  <c r="O801" i="11"/>
  <c r="X801" i="11"/>
  <c r="O1716" i="11"/>
  <c r="X1716" i="11"/>
  <c r="O747" i="11"/>
  <c r="X747" i="11"/>
  <c r="O855" i="11"/>
  <c r="X855" i="11"/>
  <c r="O1323" i="11"/>
  <c r="X1323" i="11"/>
  <c r="AD756" i="11"/>
  <c r="AD777" i="11"/>
  <c r="AD803" i="11"/>
  <c r="AD266" i="11"/>
  <c r="AD1138" i="11"/>
  <c r="AD1166" i="11"/>
  <c r="AD310" i="11"/>
  <c r="AD1229" i="11"/>
  <c r="AD379" i="11"/>
  <c r="AD410" i="11"/>
  <c r="AD1303" i="11"/>
  <c r="AD1361" i="11"/>
  <c r="AD474" i="11"/>
  <c r="AD1455" i="11"/>
  <c r="AD1491" i="11"/>
  <c r="AD1530" i="11"/>
  <c r="AD1587" i="11"/>
  <c r="AD527" i="11"/>
  <c r="AD550" i="11"/>
  <c r="AD596" i="11"/>
  <c r="AD1722" i="11"/>
  <c r="AD1759" i="11"/>
  <c r="AD639" i="11"/>
  <c r="AD749" i="11"/>
  <c r="AD833" i="11"/>
  <c r="AD877" i="11"/>
  <c r="AD905" i="11"/>
  <c r="AD945" i="11"/>
  <c r="AD260" i="11"/>
  <c r="AD1054" i="11"/>
  <c r="AD1089" i="11"/>
  <c r="AD1125" i="11"/>
  <c r="AD1204" i="11"/>
  <c r="AD1394" i="11"/>
  <c r="AD1445" i="11"/>
  <c r="AD1537" i="11"/>
  <c r="AD1595" i="11"/>
  <c r="AD1655" i="11"/>
  <c r="AD489" i="11"/>
  <c r="AD1707" i="11"/>
  <c r="AD43" i="11"/>
  <c r="AD82" i="11"/>
  <c r="AD173" i="11"/>
  <c r="AD791" i="11"/>
  <c r="AD829" i="11"/>
  <c r="AD962" i="11"/>
  <c r="AD1183" i="11"/>
  <c r="AD1215" i="11"/>
  <c r="AD395" i="11"/>
  <c r="AD1310" i="11"/>
  <c r="AD460" i="11"/>
  <c r="AD1427" i="11"/>
  <c r="AD1507" i="11"/>
  <c r="AD1736" i="11"/>
  <c r="AD726" i="11"/>
  <c r="AD960" i="11"/>
  <c r="AD996" i="11"/>
  <c r="AD1153" i="11"/>
  <c r="AD1613" i="11"/>
  <c r="AD246" i="11"/>
  <c r="O1636" i="11"/>
  <c r="X1636" i="11"/>
  <c r="AD640" i="11"/>
  <c r="AD35" i="11"/>
  <c r="AD55" i="11"/>
  <c r="AD70" i="11"/>
  <c r="AD712" i="11"/>
  <c r="AD722" i="11"/>
  <c r="AD760" i="11"/>
  <c r="AD780" i="11"/>
  <c r="AD812" i="11"/>
  <c r="AD253" i="11"/>
  <c r="AD1085" i="11"/>
  <c r="AD1142" i="11"/>
  <c r="AD1171" i="11"/>
  <c r="AD1197" i="11"/>
  <c r="AD346" i="11"/>
  <c r="AD383" i="11"/>
  <c r="AD1270" i="11"/>
  <c r="AD427" i="11"/>
  <c r="AD446" i="11"/>
  <c r="AD1365" i="11"/>
  <c r="AD475" i="11"/>
  <c r="AD1459" i="11"/>
  <c r="AD1494" i="11"/>
  <c r="AD507" i="11"/>
  <c r="AD1590" i="11"/>
  <c r="AD528" i="11"/>
  <c r="AD1651" i="11"/>
  <c r="AD1685" i="11"/>
  <c r="AD1719" i="11"/>
  <c r="AD1764" i="11"/>
  <c r="AD651" i="11"/>
  <c r="AD711" i="11"/>
  <c r="AD752" i="11"/>
  <c r="AD840" i="11"/>
  <c r="AD874" i="11"/>
  <c r="AD908" i="11"/>
  <c r="AD948" i="11"/>
  <c r="AD985" i="11"/>
  <c r="AD1020" i="11"/>
  <c r="AD1057" i="11"/>
  <c r="AD1092" i="11"/>
  <c r="AD1129" i="11"/>
  <c r="AD318" i="11"/>
  <c r="AD1267" i="11"/>
  <c r="AD457" i="11"/>
  <c r="AD1401" i="11"/>
  <c r="AD1452" i="11"/>
  <c r="AD1540" i="11"/>
  <c r="AD1599" i="11"/>
  <c r="AD1658" i="11"/>
  <c r="AD1717" i="11"/>
  <c r="AD136" i="11"/>
  <c r="AD228" i="11"/>
  <c r="AD332" i="11"/>
  <c r="AD486" i="11"/>
  <c r="AD1726" i="11"/>
  <c r="AD22" i="11"/>
  <c r="AD655" i="11"/>
  <c r="AD683" i="11"/>
  <c r="AD201" i="11"/>
  <c r="AD209" i="11"/>
  <c r="AD275" i="11"/>
  <c r="AD1219" i="11"/>
  <c r="AD463" i="11"/>
  <c r="AD1472" i="11"/>
  <c r="AD1567" i="11"/>
  <c r="AD1039" i="11"/>
  <c r="AD1169" i="11"/>
  <c r="AD161" i="11"/>
  <c r="AD366" i="11"/>
  <c r="O35" i="11"/>
  <c r="X35" i="11"/>
  <c r="O253" i="11"/>
  <c r="X253" i="11"/>
  <c r="O1085" i="11"/>
  <c r="X1085" i="11"/>
  <c r="O1365" i="11"/>
  <c r="X1365" i="11"/>
  <c r="O1590" i="11"/>
  <c r="X1590" i="11"/>
  <c r="O985" i="11"/>
  <c r="X985" i="11"/>
  <c r="O1020" i="11"/>
  <c r="X1020" i="11"/>
  <c r="O1540" i="11"/>
  <c r="X1540" i="11"/>
  <c r="X1726" i="11"/>
  <c r="O1726" i="11"/>
  <c r="X234" i="11"/>
  <c r="X1723" i="11"/>
  <c r="X1259" i="11"/>
  <c r="X1486" i="11"/>
  <c r="X744" i="11"/>
  <c r="X1047" i="11"/>
  <c r="O785" i="11"/>
  <c r="X1035" i="11"/>
  <c r="G28" i="11"/>
  <c r="G42" i="11"/>
  <c r="G678" i="11"/>
  <c r="G79" i="11"/>
  <c r="G114" i="11"/>
  <c r="G171" i="11"/>
  <c r="G195" i="11"/>
  <c r="G789" i="11"/>
  <c r="G825" i="11"/>
  <c r="G956" i="11"/>
  <c r="G1116" i="11"/>
  <c r="G292" i="11"/>
  <c r="G1181" i="11"/>
  <c r="G1213" i="11"/>
  <c r="G1244" i="11"/>
  <c r="G394" i="11"/>
  <c r="G415" i="11"/>
  <c r="G437" i="11"/>
  <c r="G458" i="11"/>
  <c r="G469" i="11"/>
  <c r="G1423" i="11"/>
  <c r="G498" i="11"/>
  <c r="G1503" i="11"/>
  <c r="G1556" i="11"/>
  <c r="G1611" i="11"/>
  <c r="G1641" i="11"/>
  <c r="G565" i="11"/>
  <c r="G1689" i="11"/>
  <c r="G1734" i="11"/>
  <c r="G1773" i="11"/>
  <c r="G676" i="11"/>
  <c r="G724" i="11"/>
  <c r="G766" i="11"/>
  <c r="G854" i="11"/>
  <c r="G885" i="11"/>
  <c r="G924" i="11"/>
  <c r="G957" i="11"/>
  <c r="G994" i="11"/>
  <c r="G1032" i="11"/>
  <c r="G1079" i="11"/>
  <c r="G1102" i="11"/>
  <c r="G1151" i="11"/>
  <c r="G1238" i="11"/>
  <c r="G1293" i="11"/>
  <c r="G1340" i="11"/>
  <c r="G1413" i="11"/>
  <c r="G1482" i="11"/>
  <c r="G1559" i="11"/>
  <c r="G1610" i="11"/>
  <c r="G1664" i="11"/>
  <c r="G1754" i="11"/>
  <c r="G155" i="11"/>
  <c r="G912" i="11"/>
  <c r="G351" i="11"/>
  <c r="G555" i="11"/>
  <c r="X1637" i="11"/>
  <c r="X709" i="11"/>
  <c r="X1539" i="11"/>
  <c r="X1598" i="11"/>
  <c r="X1709" i="11"/>
  <c r="X824" i="11"/>
  <c r="X1437" i="11"/>
  <c r="G27" i="11"/>
  <c r="G652" i="11"/>
  <c r="G680" i="11"/>
  <c r="G80" i="11"/>
  <c r="G115" i="11"/>
  <c r="G172" i="11"/>
  <c r="G197" i="11"/>
  <c r="G790" i="11"/>
  <c r="G826" i="11"/>
  <c r="G958" i="11"/>
  <c r="G1117" i="11"/>
  <c r="G293" i="11"/>
  <c r="G1182" i="11"/>
  <c r="G1214" i="11"/>
  <c r="G358" i="11"/>
  <c r="G1260" i="11"/>
  <c r="G418" i="11"/>
  <c r="G1309" i="11"/>
  <c r="G1333" i="11"/>
  <c r="G1375" i="11"/>
  <c r="G1424" i="11"/>
  <c r="G499" i="11"/>
  <c r="G1505" i="11"/>
  <c r="G1558" i="11"/>
  <c r="G1615" i="11"/>
  <c r="G1642" i="11"/>
  <c r="X712" i="11"/>
  <c r="X346" i="11"/>
  <c r="X1494" i="11"/>
  <c r="X1651" i="11"/>
  <c r="X322" i="11"/>
  <c r="X1161" i="11"/>
  <c r="X1064" i="11"/>
  <c r="X629" i="11"/>
  <c r="X646" i="11"/>
  <c r="X511" i="11"/>
  <c r="X858" i="11"/>
  <c r="X478" i="11"/>
  <c r="X1120" i="11"/>
  <c r="X1586" i="11"/>
  <c r="X788" i="11"/>
  <c r="X1772" i="11"/>
  <c r="X1080" i="11"/>
  <c r="X1148" i="11"/>
  <c r="X1227" i="11"/>
  <c r="X900" i="11"/>
  <c r="X289" i="11"/>
  <c r="X1208" i="11"/>
  <c r="X1729" i="11"/>
  <c r="X759" i="11"/>
  <c r="X881" i="11"/>
  <c r="X63" i="11"/>
  <c r="X546" i="11"/>
  <c r="X1198" i="11"/>
  <c r="X605" i="11"/>
  <c r="X959" i="11"/>
  <c r="X1499" i="11"/>
  <c r="X22" i="11"/>
  <c r="X655" i="11"/>
  <c r="X683" i="11"/>
  <c r="X87" i="11"/>
  <c r="X121" i="11"/>
  <c r="X177" i="11"/>
  <c r="X201" i="11"/>
  <c r="X209" i="11"/>
  <c r="X837" i="11"/>
  <c r="X979" i="11"/>
  <c r="X1436" i="11"/>
  <c r="X145" i="11"/>
  <c r="AD512" i="11"/>
  <c r="AD592" i="11"/>
  <c r="AD609" i="11"/>
  <c r="AD901" i="11"/>
  <c r="AD1383" i="11"/>
  <c r="AD221" i="11"/>
  <c r="AD493" i="11"/>
  <c r="X264" i="11"/>
  <c r="X455" i="11"/>
  <c r="X1714" i="11"/>
  <c r="X978" i="11"/>
  <c r="AD774" i="11"/>
  <c r="AD1163" i="11"/>
  <c r="AD1488" i="11"/>
  <c r="AD593" i="11"/>
  <c r="AD628" i="11"/>
  <c r="AD746" i="11"/>
  <c r="AD902" i="11"/>
  <c r="X1272" i="11"/>
  <c r="X47" i="11"/>
  <c r="X1264" i="11"/>
  <c r="X443" i="11"/>
  <c r="X1518" i="11"/>
  <c r="X1004" i="11"/>
  <c r="X1083" i="11"/>
  <c r="X736" i="11"/>
  <c r="X1749" i="11"/>
  <c r="AD1536" i="11"/>
  <c r="AD1593" i="11"/>
  <c r="AD1688" i="11"/>
  <c r="AD1706" i="11"/>
  <c r="X1354" i="11"/>
  <c r="X1750" i="11"/>
  <c r="X1313" i="11"/>
  <c r="X127" i="11"/>
  <c r="G812" i="11"/>
  <c r="G253" i="11"/>
  <c r="G1085" i="11"/>
  <c r="G1142" i="11"/>
  <c r="G1171" i="11"/>
  <c r="G1197" i="11"/>
  <c r="G346" i="11"/>
  <c r="G383" i="11"/>
  <c r="G1270" i="11"/>
  <c r="G427" i="11"/>
  <c r="G446" i="11"/>
  <c r="G1365" i="11"/>
  <c r="G475" i="11"/>
  <c r="G1459" i="11"/>
  <c r="G1494" i="11"/>
  <c r="G507" i="11"/>
  <c r="G1590" i="11"/>
  <c r="G528" i="11"/>
  <c r="G1651" i="11"/>
  <c r="G1685" i="11"/>
  <c r="G1719" i="11"/>
  <c r="G1764" i="11"/>
  <c r="G651" i="11"/>
  <c r="G711" i="11"/>
  <c r="G752" i="11"/>
  <c r="G840" i="11"/>
  <c r="G874" i="11"/>
  <c r="G908" i="11"/>
  <c r="G948" i="11"/>
  <c r="G985" i="11"/>
  <c r="G1020" i="11"/>
  <c r="G1057" i="11"/>
  <c r="G1092" i="11"/>
  <c r="G1129" i="11"/>
  <c r="G318" i="11"/>
  <c r="G1267" i="11"/>
  <c r="G457" i="11"/>
  <c r="G1401" i="11"/>
  <c r="G1452" i="11"/>
  <c r="G1540" i="11"/>
  <c r="G1599" i="11"/>
  <c r="G1658" i="11"/>
  <c r="G1717" i="11"/>
  <c r="G136" i="11"/>
  <c r="G228" i="11"/>
  <c r="G332" i="11"/>
  <c r="G486" i="11"/>
  <c r="G1726" i="11"/>
  <c r="X75" i="11"/>
  <c r="X482" i="11"/>
  <c r="X221" i="11"/>
  <c r="X771" i="11"/>
  <c r="X1008" i="11"/>
  <c r="X1009" i="11"/>
  <c r="X39" i="11"/>
  <c r="X184" i="11"/>
  <c r="X920" i="11"/>
  <c r="X493" i="11"/>
  <c r="X97" i="11"/>
  <c r="X797" i="11"/>
  <c r="X283" i="11"/>
  <c r="X309" i="11"/>
  <c r="X372" i="11"/>
  <c r="X1287" i="11"/>
  <c r="X1450" i="11"/>
  <c r="X525" i="11"/>
  <c r="X702" i="11"/>
  <c r="X937" i="11"/>
  <c r="X1255" i="11"/>
  <c r="X539" i="11"/>
  <c r="X1677" i="11"/>
  <c r="X821" i="11"/>
  <c r="G604" i="11"/>
  <c r="G1725" i="11"/>
  <c r="G1767" i="11"/>
  <c r="G660" i="11"/>
  <c r="G715" i="11"/>
  <c r="G755" i="11"/>
  <c r="G845" i="11"/>
  <c r="G882" i="11"/>
  <c r="G918" i="11"/>
  <c r="G950" i="11"/>
  <c r="G988" i="11"/>
  <c r="G1024" i="11"/>
  <c r="G1061" i="11"/>
  <c r="G1096" i="11"/>
  <c r="G1406" i="11"/>
  <c r="G1461" i="11"/>
  <c r="G1545" i="11"/>
  <c r="O634" i="11"/>
  <c r="X634" i="11"/>
  <c r="O102" i="11"/>
  <c r="X102" i="11"/>
  <c r="O344" i="11"/>
  <c r="X344" i="11"/>
  <c r="O1320" i="11"/>
  <c r="X1320" i="11"/>
  <c r="O1360" i="11"/>
  <c r="X1360" i="11"/>
  <c r="O1655" i="11"/>
  <c r="X1655" i="11"/>
  <c r="O1695" i="11"/>
  <c r="X1695" i="11"/>
  <c r="O225" i="11"/>
  <c r="X225" i="11"/>
  <c r="AD238" i="11"/>
  <c r="AD335" i="11"/>
  <c r="AD484" i="11"/>
  <c r="O638" i="11"/>
  <c r="X638" i="11"/>
  <c r="AD842" i="11"/>
  <c r="AD1557" i="11"/>
  <c r="O1728" i="11"/>
  <c r="X1728" i="11"/>
  <c r="O1147" i="11"/>
  <c r="X1147" i="11"/>
  <c r="O497" i="11"/>
  <c r="X497" i="11"/>
  <c r="O878" i="11"/>
  <c r="X878" i="11"/>
  <c r="O1339" i="11"/>
  <c r="X1339" i="11"/>
  <c r="O1752" i="11"/>
  <c r="X1752" i="11"/>
  <c r="O565" i="11"/>
  <c r="X565" i="11"/>
  <c r="O27" i="11"/>
  <c r="X27" i="11"/>
  <c r="O652" i="11"/>
  <c r="X652" i="11"/>
  <c r="O680" i="11"/>
  <c r="X680" i="11"/>
  <c r="O80" i="11"/>
  <c r="X80" i="11"/>
  <c r="O115" i="11"/>
  <c r="X115" i="11"/>
  <c r="O790" i="11"/>
  <c r="X790" i="11"/>
  <c r="O293" i="11"/>
  <c r="X293" i="11"/>
  <c r="O499" i="11"/>
  <c r="X499" i="11"/>
  <c r="O725" i="11"/>
  <c r="X725" i="11"/>
  <c r="O886" i="11"/>
  <c r="X886" i="11"/>
  <c r="O1152" i="11"/>
  <c r="X1152" i="11"/>
  <c r="O1341" i="11"/>
  <c r="X1341" i="11"/>
  <c r="X1229" i="11"/>
  <c r="X1722" i="11"/>
  <c r="AD30" i="11"/>
  <c r="AD650" i="11"/>
  <c r="AD675" i="11"/>
  <c r="AD77" i="11"/>
  <c r="AD112" i="11"/>
  <c r="AD169" i="11"/>
  <c r="AD194" i="11"/>
  <c r="AD787" i="11"/>
  <c r="AD822" i="11"/>
  <c r="AD942" i="11"/>
  <c r="AD1109" i="11"/>
  <c r="AD291" i="11"/>
  <c r="AD1179" i="11"/>
  <c r="AD1210" i="11"/>
  <c r="AD352" i="11"/>
  <c r="AD392" i="11"/>
  <c r="AD1273" i="11"/>
  <c r="AD435" i="11"/>
  <c r="AD1328" i="11"/>
  <c r="AD1372" i="11"/>
  <c r="AD1414" i="11"/>
  <c r="AD1467" i="11"/>
  <c r="AD1501" i="11"/>
  <c r="AD1608" i="11"/>
  <c r="AD1639" i="11"/>
  <c r="AD563" i="11"/>
  <c r="AD1771" i="11"/>
  <c r="AD671" i="11"/>
  <c r="AD852" i="11"/>
  <c r="AD879" i="11"/>
  <c r="AD992" i="11"/>
  <c r="AD1030" i="11"/>
  <c r="AD1146" i="11"/>
  <c r="AD1230" i="11"/>
  <c r="AD1338" i="11"/>
  <c r="AD1410" i="11"/>
  <c r="AD1606" i="11"/>
  <c r="AD1663" i="11"/>
  <c r="AD1751" i="11"/>
  <c r="AD153" i="11"/>
  <c r="AD243" i="11"/>
  <c r="X474" i="11"/>
  <c r="X945" i="11"/>
  <c r="AD183" i="11"/>
  <c r="AD796" i="11"/>
  <c r="AD1313" i="11"/>
  <c r="X112" i="11"/>
  <c r="AD58" i="11"/>
  <c r="AD274" i="11"/>
  <c r="AD1247" i="11"/>
  <c r="AD551" i="11"/>
  <c r="X1725" i="11"/>
  <c r="O1746" i="11"/>
  <c r="X1746" i="11"/>
  <c r="AD26" i="11"/>
  <c r="AD198" i="11"/>
  <c r="AD44" i="11"/>
  <c r="AD174" i="11"/>
  <c r="AD1311" i="11"/>
  <c r="AD1510" i="11"/>
  <c r="AD568" i="11"/>
  <c r="AD690" i="11"/>
  <c r="AD888" i="11"/>
  <c r="AD997" i="11"/>
  <c r="AD1036" i="11"/>
  <c r="AD1241" i="11"/>
  <c r="AD1343" i="11"/>
  <c r="AD1417" i="11"/>
  <c r="AD1504" i="11"/>
  <c r="AD1614" i="11"/>
  <c r="AD1665" i="11"/>
  <c r="AD158" i="11"/>
  <c r="AD247" i="11"/>
  <c r="AD571" i="11"/>
  <c r="AD632" i="11"/>
  <c r="AD65" i="11"/>
  <c r="AD100" i="11"/>
  <c r="AD147" i="11"/>
  <c r="AD848" i="11"/>
  <c r="AD1295" i="11"/>
  <c r="AD481" i="11"/>
  <c r="AD1122" i="11"/>
  <c r="AD1384" i="11"/>
  <c r="AD1532" i="11"/>
  <c r="AD130" i="11"/>
  <c r="AD492" i="11"/>
  <c r="AD25" i="11"/>
  <c r="AD681" i="11"/>
  <c r="AD118" i="11"/>
  <c r="AD768" i="11"/>
  <c r="AD967" i="11"/>
  <c r="AD1216" i="11"/>
  <c r="AD1336" i="11"/>
  <c r="AD1469" i="11"/>
  <c r="AD1644" i="11"/>
  <c r="AD1776" i="11"/>
  <c r="AD870" i="11"/>
  <c r="AD1156" i="11"/>
  <c r="AD1052" i="11"/>
  <c r="AD491" i="11"/>
  <c r="X50" i="11"/>
  <c r="X1523" i="11"/>
  <c r="X591" i="11"/>
  <c r="X1526" i="11"/>
  <c r="O959" i="11"/>
  <c r="X196" i="11"/>
  <c r="X721" i="11"/>
  <c r="X172" i="11"/>
  <c r="X197" i="11"/>
  <c r="X826" i="11"/>
  <c r="X958" i="11"/>
  <c r="X1117" i="11"/>
  <c r="X1182" i="11"/>
  <c r="X1214" i="11"/>
  <c r="X358" i="11"/>
  <c r="X1260" i="11"/>
  <c r="X418" i="11"/>
  <c r="X1309" i="11"/>
  <c r="X1333" i="11"/>
  <c r="X1375" i="11"/>
  <c r="X1424" i="11"/>
  <c r="X1505" i="11"/>
  <c r="X1558" i="11"/>
  <c r="X1615" i="11"/>
  <c r="X1642" i="11"/>
  <c r="X566" i="11"/>
  <c r="X1693" i="11"/>
  <c r="X1735" i="11"/>
  <c r="X1774" i="11"/>
  <c r="X677" i="11"/>
  <c r="X769" i="11"/>
  <c r="X872" i="11"/>
  <c r="X925" i="11"/>
  <c r="X995" i="11"/>
  <c r="X1033" i="11"/>
  <c r="X1078" i="11"/>
  <c r="X1103" i="11"/>
  <c r="X1239" i="11"/>
  <c r="X1294" i="11"/>
  <c r="X1415" i="11"/>
  <c r="X1485" i="11"/>
  <c r="X1562" i="11"/>
  <c r="X1612" i="11"/>
  <c r="X588" i="11"/>
  <c r="X1755" i="11"/>
  <c r="X156" i="11"/>
  <c r="X245" i="11"/>
  <c r="X353" i="11"/>
  <c r="X556" i="11"/>
  <c r="G4" i="11"/>
  <c r="G19" i="11"/>
  <c r="G657" i="11"/>
  <c r="G692" i="11"/>
  <c r="G90" i="11"/>
  <c r="G124" i="11"/>
  <c r="G729" i="11"/>
  <c r="G204" i="11"/>
  <c r="G212" i="11"/>
  <c r="G839" i="11"/>
  <c r="G1015" i="11"/>
  <c r="G280" i="11"/>
  <c r="G299" i="11"/>
  <c r="G308" i="11"/>
  <c r="G323" i="11"/>
  <c r="G365" i="11"/>
  <c r="G1263" i="11"/>
  <c r="G422" i="11"/>
  <c r="G442" i="11"/>
  <c r="G466" i="11"/>
  <c r="G1387" i="11"/>
  <c r="G1443" i="11"/>
  <c r="G1475" i="11"/>
  <c r="G1514" i="11"/>
  <c r="G1574" i="11"/>
  <c r="G522" i="11"/>
  <c r="G541" i="11"/>
  <c r="G1661" i="11"/>
  <c r="G1705" i="11"/>
  <c r="G1745" i="11"/>
  <c r="G620" i="11"/>
  <c r="G693" i="11"/>
  <c r="G735" i="11"/>
  <c r="G810" i="11"/>
  <c r="G864" i="11"/>
  <c r="G896" i="11"/>
  <c r="G929" i="11"/>
  <c r="G970" i="11"/>
  <c r="G1003" i="11"/>
  <c r="G1045" i="11"/>
  <c r="G1070" i="11"/>
  <c r="G1112" i="11"/>
  <c r="G1186" i="11"/>
  <c r="G1248" i="11"/>
  <c r="G1306" i="11"/>
  <c r="G1350" i="11"/>
  <c r="G1426" i="11"/>
  <c r="G1515" i="11"/>
  <c r="G1578" i="11"/>
  <c r="G1623" i="11"/>
  <c r="G1671" i="11"/>
  <c r="G83" i="11"/>
  <c r="G738" i="11"/>
  <c r="G259" i="11"/>
  <c r="G381" i="11"/>
  <c r="G577" i="11"/>
  <c r="G5" i="11"/>
  <c r="G18" i="11"/>
  <c r="G47" i="11"/>
  <c r="G60" i="11"/>
  <c r="G91" i="11"/>
  <c r="G125" i="11"/>
  <c r="G180" i="11"/>
  <c r="G205" i="11"/>
  <c r="G213" i="11"/>
  <c r="G231" i="11"/>
  <c r="G1023" i="11"/>
  <c r="G281" i="11"/>
  <c r="G1154" i="11"/>
  <c r="G307" i="11"/>
  <c r="G330" i="11"/>
  <c r="G367" i="11"/>
  <c r="G1264" i="11"/>
  <c r="G423" i="11"/>
  <c r="G443" i="11"/>
  <c r="G1349" i="11"/>
  <c r="G470" i="11"/>
  <c r="G1447" i="11"/>
  <c r="G1476" i="11"/>
  <c r="G1518" i="11"/>
  <c r="G1576" i="11"/>
  <c r="G1629" i="11"/>
  <c r="G542" i="11"/>
  <c r="G1678" i="11"/>
  <c r="G607" i="11"/>
  <c r="G612" i="11"/>
  <c r="G621" i="11"/>
  <c r="G694" i="11"/>
  <c r="G737" i="11"/>
  <c r="G811" i="11"/>
  <c r="G863" i="11"/>
  <c r="G895" i="11"/>
  <c r="G934" i="11"/>
  <c r="G971" i="11"/>
  <c r="G1004" i="11"/>
  <c r="G1044" i="11"/>
  <c r="G1069" i="11"/>
  <c r="G1113" i="11"/>
  <c r="G1187" i="11"/>
  <c r="G1250" i="11"/>
  <c r="G433" i="11"/>
  <c r="G1358" i="11"/>
  <c r="G1428" i="11"/>
  <c r="G1516" i="11"/>
  <c r="G1580" i="11"/>
  <c r="G1624" i="11"/>
  <c r="G1672" i="11"/>
  <c r="G96" i="11"/>
  <c r="G739" i="11"/>
  <c r="G262" i="11"/>
  <c r="G385" i="11"/>
  <c r="G578" i="11"/>
  <c r="G264" i="11"/>
  <c r="G1135" i="11"/>
  <c r="G1162" i="11"/>
  <c r="G1190" i="11"/>
  <c r="G341" i="11"/>
  <c r="G373" i="11"/>
  <c r="G406" i="11"/>
  <c r="G632" i="11"/>
  <c r="G645" i="11"/>
  <c r="G51" i="11"/>
  <c r="G65" i="11"/>
  <c r="G100" i="11"/>
  <c r="G147" i="11"/>
  <c r="G187" i="11"/>
  <c r="G774" i="11"/>
  <c r="G800" i="11"/>
  <c r="G848" i="11"/>
  <c r="G265" i="11"/>
  <c r="G284" i="11"/>
  <c r="G1163" i="11"/>
  <c r="G1191" i="11"/>
  <c r="G342" i="11"/>
  <c r="G375" i="11"/>
  <c r="G407" i="11"/>
  <c r="G1295" i="11"/>
  <c r="G450" i="11"/>
  <c r="G1356" i="11"/>
  <c r="G1393" i="11"/>
  <c r="G481" i="11"/>
  <c r="G1488" i="11"/>
  <c r="G1528" i="11"/>
  <c r="G1581" i="11"/>
  <c r="G1633" i="11"/>
  <c r="G1650" i="11"/>
  <c r="G593" i="11"/>
  <c r="G1715" i="11"/>
  <c r="G1756" i="11"/>
  <c r="G628" i="11"/>
  <c r="G704" i="11"/>
  <c r="G746" i="11"/>
  <c r="G828" i="11"/>
  <c r="G856" i="11"/>
  <c r="G902" i="11"/>
  <c r="G941" i="11"/>
  <c r="G980" i="11"/>
  <c r="G1012" i="11"/>
  <c r="G1051" i="11"/>
  <c r="G1062" i="11"/>
  <c r="G1122" i="11"/>
  <c r="G1200" i="11"/>
  <c r="G1257" i="11"/>
  <c r="G1318" i="11"/>
  <c r="G1384" i="11"/>
  <c r="G1440" i="11"/>
  <c r="G1532" i="11"/>
  <c r="G1591" i="11"/>
  <c r="G1652" i="11"/>
  <c r="G1686" i="11"/>
  <c r="G130" i="11"/>
  <c r="G222" i="11"/>
  <c r="G325" i="11"/>
  <c r="G492" i="11"/>
  <c r="G1700" i="11"/>
  <c r="G635" i="11"/>
  <c r="G647" i="11"/>
  <c r="G53" i="11"/>
  <c r="G698" i="11"/>
  <c r="G710" i="11"/>
  <c r="G150" i="11"/>
  <c r="G756" i="11"/>
  <c r="G777" i="11"/>
  <c r="G803" i="11"/>
  <c r="G910" i="11"/>
  <c r="G266" i="11"/>
  <c r="G1138" i="11"/>
  <c r="G1166" i="11"/>
  <c r="G310" i="11"/>
  <c r="G1229" i="11"/>
  <c r="G379" i="11"/>
  <c r="G410" i="11"/>
  <c r="G1303" i="11"/>
  <c r="G449" i="11"/>
  <c r="G1361" i="11"/>
  <c r="G474" i="11"/>
  <c r="G1455" i="11"/>
  <c r="G1491" i="11"/>
  <c r="G1530" i="11"/>
  <c r="G1587" i="11"/>
  <c r="G527" i="11"/>
  <c r="G550" i="11"/>
  <c r="G596" i="11"/>
  <c r="G1722" i="11"/>
  <c r="G1759" i="11"/>
  <c r="G639" i="11"/>
  <c r="G707" i="11"/>
  <c r="G749" i="11"/>
  <c r="G833" i="11"/>
  <c r="G877" i="11"/>
  <c r="G905" i="11"/>
  <c r="G945" i="11"/>
  <c r="G260" i="11"/>
  <c r="G1017" i="11"/>
  <c r="G1054" i="11"/>
  <c r="G1089" i="11"/>
  <c r="G1125" i="11"/>
  <c r="G1204" i="11"/>
  <c r="G1261" i="11"/>
  <c r="G1326" i="11"/>
  <c r="G1394" i="11"/>
  <c r="G1445" i="11"/>
  <c r="G1537" i="11"/>
  <c r="G1595" i="11"/>
  <c r="G1655" i="11"/>
  <c r="G1695" i="11"/>
  <c r="G133" i="11"/>
  <c r="G225" i="11"/>
  <c r="G328" i="11"/>
  <c r="G489" i="11"/>
  <c r="G1707" i="11"/>
  <c r="G636" i="11"/>
  <c r="G33" i="11"/>
  <c r="G54" i="11"/>
  <c r="G68" i="11"/>
  <c r="G103" i="11"/>
  <c r="G151" i="11"/>
  <c r="G190" i="11"/>
  <c r="G778" i="11"/>
  <c r="G804" i="11"/>
  <c r="G913" i="11"/>
  <c r="G1060" i="11"/>
  <c r="G1139" i="11"/>
  <c r="G1168" i="11"/>
  <c r="G312" i="11"/>
  <c r="G345" i="11"/>
  <c r="G380" i="11"/>
  <c r="G1268" i="11"/>
  <c r="G1305" i="11"/>
  <c r="G448" i="11"/>
  <c r="G1362" i="11"/>
  <c r="G1397" i="11"/>
  <c r="G1456" i="11"/>
  <c r="G1492" i="11"/>
  <c r="G1533" i="11"/>
  <c r="G1588" i="11"/>
  <c r="G1636" i="11"/>
  <c r="G552" i="11"/>
  <c r="G597" i="11"/>
  <c r="G1721" i="11"/>
  <c r="G1760" i="11"/>
  <c r="G642" i="11"/>
  <c r="G708" i="11"/>
  <c r="G750" i="11"/>
  <c r="G834" i="11"/>
  <c r="G876" i="11"/>
  <c r="G906" i="11"/>
  <c r="G946" i="11"/>
  <c r="G983" i="11"/>
  <c r="G1018" i="11"/>
  <c r="G1055" i="11"/>
  <c r="G1090" i="11"/>
  <c r="G1126" i="11"/>
  <c r="G1205" i="11"/>
  <c r="G1262" i="11"/>
  <c r="G1327" i="11"/>
  <c r="G1395" i="11"/>
  <c r="G1446" i="11"/>
  <c r="G1538" i="11"/>
  <c r="G1596" i="11"/>
  <c r="G1656" i="11"/>
  <c r="G1698" i="11"/>
  <c r="G134" i="11"/>
  <c r="G226" i="11"/>
  <c r="G329" i="11"/>
  <c r="G488" i="11"/>
  <c r="G1708" i="11"/>
  <c r="G1451" i="11"/>
  <c r="G1539" i="11"/>
  <c r="G1598" i="11"/>
  <c r="G1657" i="11"/>
  <c r="G1712" i="11"/>
  <c r="G135" i="11"/>
  <c r="G227" i="11"/>
  <c r="G331" i="11"/>
  <c r="G487" i="11"/>
  <c r="G1709" i="11"/>
  <c r="G643" i="11"/>
  <c r="G37" i="11"/>
  <c r="G669" i="11"/>
  <c r="G72" i="11"/>
  <c r="G106" i="11"/>
  <c r="G164" i="11"/>
  <c r="G192" i="11"/>
  <c r="G782" i="11"/>
  <c r="G816" i="11"/>
  <c r="G915" i="11"/>
  <c r="G1094" i="11"/>
  <c r="G286" i="11"/>
  <c r="G1173" i="11"/>
  <c r="G1206" i="11"/>
  <c r="G1232" i="11"/>
  <c r="G386" i="11"/>
  <c r="G412" i="11"/>
  <c r="G429" i="11"/>
  <c r="G453" i="11"/>
  <c r="G1368" i="11"/>
  <c r="G476" i="11"/>
  <c r="G1463" i="11"/>
  <c r="G500" i="11"/>
  <c r="G1544" i="11"/>
  <c r="G1594" i="11"/>
  <c r="G533" i="11"/>
  <c r="G558" i="11"/>
  <c r="G600" i="11"/>
  <c r="G1724" i="11"/>
  <c r="G1766" i="11"/>
  <c r="G658" i="11"/>
  <c r="G714" i="11"/>
  <c r="G754" i="11"/>
  <c r="G844" i="11"/>
  <c r="G883" i="11"/>
  <c r="G911" i="11"/>
  <c r="G258" i="11"/>
  <c r="G987" i="11"/>
  <c r="G1022" i="11"/>
  <c r="G1059" i="11"/>
  <c r="G1095" i="11"/>
  <c r="G1131" i="11"/>
  <c r="G1212" i="11"/>
  <c r="G1280" i="11"/>
  <c r="G1332" i="11"/>
  <c r="G1404" i="11"/>
  <c r="G1460" i="11"/>
  <c r="G1542" i="11"/>
  <c r="G1601" i="11"/>
  <c r="G1662" i="11"/>
  <c r="G611" i="11"/>
  <c r="G138" i="11"/>
  <c r="G238" i="11"/>
  <c r="G335" i="11"/>
  <c r="G484" i="11"/>
  <c r="G1603" i="11"/>
  <c r="G583" i="11"/>
  <c r="G1731" i="11"/>
  <c r="G139" i="11"/>
  <c r="G239" i="11"/>
  <c r="G337" i="11"/>
  <c r="G483" i="11"/>
  <c r="W2" i="11"/>
  <c r="I2" i="11" s="1"/>
  <c r="W3" i="11"/>
  <c r="I3" i="11" s="1"/>
  <c r="J3" i="11" s="1"/>
  <c r="K3" i="11" s="1"/>
  <c r="AA3" i="11" s="1"/>
  <c r="W4" i="11"/>
  <c r="I4" i="11" s="1"/>
  <c r="W5" i="11"/>
  <c r="I5" i="11" s="1"/>
  <c r="W7" i="11"/>
  <c r="I7" i="11" s="1"/>
  <c r="J7" i="11" s="1"/>
  <c r="K7" i="11" s="1"/>
  <c r="AA7" i="11" s="1"/>
  <c r="W9" i="11"/>
  <c r="I9" i="11" s="1"/>
  <c r="J9" i="11" s="1"/>
  <c r="K9" i="11" s="1"/>
  <c r="AA9" i="11" s="1"/>
  <c r="W629" i="11"/>
  <c r="I629" i="11" s="1"/>
  <c r="W635" i="11"/>
  <c r="I635" i="11" s="1"/>
  <c r="W636" i="11"/>
  <c r="I636" i="11" s="1"/>
  <c r="J636" i="11" s="1"/>
  <c r="K636" i="11" s="1"/>
  <c r="AA636" i="11" s="1"/>
  <c r="W638" i="11"/>
  <c r="I638" i="11" s="1"/>
  <c r="W27" i="11"/>
  <c r="I27" i="11" s="1"/>
  <c r="J27" i="11" s="1"/>
  <c r="K27" i="11" s="1"/>
  <c r="AA27" i="11" s="1"/>
  <c r="W14" i="11"/>
  <c r="I14" i="11" s="1"/>
  <c r="W13" i="11"/>
  <c r="I13" i="11" s="1"/>
  <c r="W12" i="11"/>
  <c r="I12" i="11" s="1"/>
  <c r="J12" i="11" s="1"/>
  <c r="K12" i="11" s="1"/>
  <c r="AA12" i="11" s="1"/>
  <c r="W652" i="11"/>
  <c r="I652" i="11" s="1"/>
  <c r="J652" i="11" s="1"/>
  <c r="K652" i="11" s="1"/>
  <c r="AA652" i="11" s="1"/>
  <c r="W696" i="11"/>
  <c r="I696" i="11" s="1"/>
  <c r="J696" i="11" s="1"/>
  <c r="K696" i="11" s="1"/>
  <c r="AA696" i="11" s="1"/>
  <c r="W189" i="11"/>
  <c r="I189" i="11" s="1"/>
  <c r="W30" i="11"/>
  <c r="I30" i="11" s="1"/>
  <c r="J30" i="11" s="1"/>
  <c r="K30" i="11" s="1"/>
  <c r="AA30" i="11" s="1"/>
  <c r="W43" i="11"/>
  <c r="I43" i="11" s="1"/>
  <c r="J43" i="11" s="1"/>
  <c r="K43" i="11" s="1"/>
  <c r="AA43" i="11" s="1"/>
  <c r="W64" i="11"/>
  <c r="I64" i="11" s="1"/>
  <c r="W197" i="11"/>
  <c r="I197" i="11" s="1"/>
  <c r="J197" i="11" s="1"/>
  <c r="K197" i="11" s="1"/>
  <c r="AA197" i="11" s="1"/>
  <c r="W29" i="11"/>
  <c r="I29" i="11" s="1"/>
  <c r="J29" i="11" s="1"/>
  <c r="K29" i="11" s="1"/>
  <c r="AA29" i="11" s="1"/>
  <c r="W44" i="11"/>
  <c r="I44" i="11" s="1"/>
  <c r="W67" i="11"/>
  <c r="I67" i="11" s="1"/>
  <c r="W201" i="11"/>
  <c r="I201" i="11" s="1"/>
  <c r="J201" i="11" s="1"/>
  <c r="K201" i="11" s="1"/>
  <c r="AA201" i="11" s="1"/>
  <c r="W28" i="11"/>
  <c r="I28" i="11" s="1"/>
  <c r="J28" i="11" s="1"/>
  <c r="K28" i="11" s="1"/>
  <c r="AA28" i="11" s="1"/>
  <c r="W45" i="11"/>
  <c r="I45" i="11" s="1"/>
  <c r="J45" i="11" s="1"/>
  <c r="K45" i="11" s="1"/>
  <c r="AA45" i="11" s="1"/>
  <c r="W698" i="11"/>
  <c r="I698" i="11" s="1"/>
  <c r="W206" i="11"/>
  <c r="I206" i="11" s="1"/>
  <c r="J206" i="11" s="1"/>
  <c r="K206" i="11" s="1"/>
  <c r="AA206" i="11" s="1"/>
  <c r="W655" i="11"/>
  <c r="I655" i="11" s="1"/>
  <c r="J655" i="11" s="1"/>
  <c r="K655" i="11" s="1"/>
  <c r="AA655" i="11" s="1"/>
  <c r="W73" i="11"/>
  <c r="I73" i="11" s="1"/>
  <c r="W770" i="11"/>
  <c r="I770" i="11" s="1"/>
  <c r="W26" i="11"/>
  <c r="I26" i="11" s="1"/>
  <c r="W46" i="11"/>
  <c r="I46" i="11" s="1"/>
  <c r="W74" i="11"/>
  <c r="I74" i="11" s="1"/>
  <c r="W773" i="11"/>
  <c r="I773" i="11" s="1"/>
  <c r="W25" i="11"/>
  <c r="I25" i="11" s="1"/>
  <c r="J25" i="11" s="1"/>
  <c r="K25" i="11" s="1"/>
  <c r="AA25" i="11" s="1"/>
  <c r="W656" i="11"/>
  <c r="I656" i="11" s="1"/>
  <c r="J656" i="11" s="1"/>
  <c r="K656" i="11" s="1"/>
  <c r="AA656" i="11" s="1"/>
  <c r="W78" i="11"/>
  <c r="I78" i="11" s="1"/>
  <c r="J78" i="11" s="1"/>
  <c r="K78" i="11" s="1"/>
  <c r="AA78" i="11" s="1"/>
  <c r="W209" i="11"/>
  <c r="I209" i="11" s="1"/>
  <c r="W24" i="11"/>
  <c r="I24" i="11" s="1"/>
  <c r="J24" i="11" s="1"/>
  <c r="K24" i="11" s="1"/>
  <c r="AA24" i="11" s="1"/>
  <c r="W657" i="11"/>
  <c r="I657" i="11" s="1"/>
  <c r="J657" i="11" s="1"/>
  <c r="K657" i="11" s="1"/>
  <c r="AA657" i="11" s="1"/>
  <c r="W80" i="11"/>
  <c r="I80" i="11" s="1"/>
  <c r="W214" i="11"/>
  <c r="I214" i="11" s="1"/>
  <c r="W23" i="11"/>
  <c r="I23" i="11" s="1"/>
  <c r="J23" i="11" s="1"/>
  <c r="K23" i="11" s="1"/>
  <c r="AA23" i="11" s="1"/>
  <c r="W47" i="11"/>
  <c r="I47" i="11" s="1"/>
  <c r="W82" i="11"/>
  <c r="I82" i="11" s="1"/>
  <c r="J82" i="11" s="1"/>
  <c r="K82" i="11" s="1"/>
  <c r="AA82" i="11" s="1"/>
  <c r="W795" i="11"/>
  <c r="I795" i="11" s="1"/>
  <c r="J795" i="11" s="1"/>
  <c r="K795" i="11" s="1"/>
  <c r="AA795" i="11" s="1"/>
  <c r="W22" i="11"/>
  <c r="I22" i="11" s="1"/>
  <c r="W659" i="11"/>
  <c r="I659" i="11" s="1"/>
  <c r="J659" i="11" s="1"/>
  <c r="K659" i="11" s="1"/>
  <c r="AA659" i="11" s="1"/>
  <c r="W85" i="11"/>
  <c r="I85" i="11" s="1"/>
  <c r="J85" i="11" s="1"/>
  <c r="K85" i="11" s="1"/>
  <c r="AA85" i="11" s="1"/>
  <c r="W837" i="11"/>
  <c r="I837" i="11" s="1"/>
  <c r="J837" i="11" s="1"/>
  <c r="K837" i="11" s="1"/>
  <c r="AA837" i="11" s="1"/>
  <c r="W21" i="11"/>
  <c r="I21" i="11" s="1"/>
  <c r="W48" i="11"/>
  <c r="I48" i="11" s="1"/>
  <c r="J48" i="11" s="1"/>
  <c r="K48" i="11" s="1"/>
  <c r="AA48" i="11" s="1"/>
  <c r="W87" i="11"/>
  <c r="I87" i="11" s="1"/>
  <c r="W232" i="11"/>
  <c r="I232" i="11" s="1"/>
  <c r="J232" i="11" s="1"/>
  <c r="K232" i="11" s="1"/>
  <c r="AA232" i="11" s="1"/>
  <c r="W20" i="11"/>
  <c r="I20" i="11" s="1"/>
  <c r="J20" i="11" s="1"/>
  <c r="K20" i="11" s="1"/>
  <c r="AA20" i="11" s="1"/>
  <c r="W661" i="11"/>
  <c r="I661" i="11" s="1"/>
  <c r="J661" i="11" s="1"/>
  <c r="K661" i="11" s="1"/>
  <c r="AA661" i="11" s="1"/>
  <c r="W90" i="11"/>
  <c r="I90" i="11" s="1"/>
  <c r="J90" i="11" s="1"/>
  <c r="K90" i="11" s="1"/>
  <c r="AA90" i="11" s="1"/>
  <c r="W842" i="11"/>
  <c r="I842" i="11" s="1"/>
  <c r="J842" i="11" s="1"/>
  <c r="K842" i="11" s="1"/>
  <c r="AA842" i="11" s="1"/>
  <c r="W19" i="11"/>
  <c r="I19" i="11" s="1"/>
  <c r="J19" i="11" s="1"/>
  <c r="K19" i="11" s="1"/>
  <c r="AA19" i="11" s="1"/>
  <c r="W49" i="11"/>
  <c r="I49" i="11" s="1"/>
  <c r="J49" i="11" s="1"/>
  <c r="K49" i="11" s="1"/>
  <c r="AA49" i="11" s="1"/>
  <c r="W92" i="11"/>
  <c r="I92" i="11" s="1"/>
  <c r="J92" i="11" s="1"/>
  <c r="K92" i="11" s="1"/>
  <c r="AA92" i="11" s="1"/>
  <c r="W979" i="11"/>
  <c r="I979" i="11" s="1"/>
  <c r="W18" i="11"/>
  <c r="I18" i="11" s="1"/>
  <c r="W663" i="11"/>
  <c r="I663" i="11" s="1"/>
  <c r="W94" i="11"/>
  <c r="I94" i="11" s="1"/>
  <c r="J94" i="11" s="1"/>
  <c r="K94" i="11" s="1"/>
  <c r="AA94" i="11" s="1"/>
  <c r="W1026" i="11"/>
  <c r="I1026" i="11" s="1"/>
  <c r="J1026" i="11" s="1"/>
  <c r="K1026" i="11" s="1"/>
  <c r="AA1026" i="11" s="1"/>
  <c r="W17" i="11"/>
  <c r="I17" i="11" s="1"/>
  <c r="J17" i="11" s="1"/>
  <c r="K17" i="11" s="1"/>
  <c r="AA17" i="11" s="1"/>
  <c r="W664" i="11"/>
  <c r="I664" i="11" s="1"/>
  <c r="W99" i="11"/>
  <c r="I99" i="11" s="1"/>
  <c r="W1029" i="11"/>
  <c r="I1029" i="11" s="1"/>
  <c r="J1029" i="11" s="1"/>
  <c r="K1029" i="11" s="1"/>
  <c r="AA1029" i="11" s="1"/>
  <c r="W16" i="11"/>
  <c r="I16" i="11" s="1"/>
  <c r="J16" i="11" s="1"/>
  <c r="K16" i="11" s="1"/>
  <c r="AA16" i="11" s="1"/>
  <c r="W53" i="11"/>
  <c r="I53" i="11" s="1"/>
  <c r="J53" i="11" s="1"/>
  <c r="K53" i="11" s="1"/>
  <c r="AA53" i="11" s="1"/>
  <c r="W102" i="11"/>
  <c r="I102" i="11" s="1"/>
  <c r="W275" i="11"/>
  <c r="I275" i="11" s="1"/>
  <c r="W6" i="11"/>
  <c r="I6" i="11" s="1"/>
  <c r="J6" i="11" s="1"/>
  <c r="K6" i="11" s="1"/>
  <c r="AA6" i="11" s="1"/>
  <c r="W15" i="11"/>
  <c r="I15" i="11" s="1"/>
  <c r="J15" i="11" s="1"/>
  <c r="K15" i="11" s="1"/>
  <c r="AA15" i="11" s="1"/>
  <c r="W54" i="11"/>
  <c r="I54" i="11" s="1"/>
  <c r="J54" i="11" s="1"/>
  <c r="K54" i="11" s="1"/>
  <c r="AA54" i="11" s="1"/>
  <c r="W710" i="11"/>
  <c r="I710" i="11" s="1"/>
  <c r="J710" i="11" s="1"/>
  <c r="K710" i="11" s="1"/>
  <c r="AA710" i="11" s="1"/>
  <c r="W1132" i="11"/>
  <c r="I1132" i="11" s="1"/>
  <c r="J1132" i="11" s="1"/>
  <c r="K1132" i="11" s="1"/>
  <c r="AA1132" i="11" s="1"/>
  <c r="W670" i="11"/>
  <c r="I670" i="11" s="1"/>
  <c r="W108" i="11"/>
  <c r="I108" i="11" s="1"/>
  <c r="W282" i="11"/>
  <c r="I282" i="11" s="1"/>
  <c r="W8" i="11"/>
  <c r="I8" i="11" s="1"/>
  <c r="J8" i="11" s="1"/>
  <c r="K8" i="11" s="1"/>
  <c r="AA8" i="11" s="1"/>
  <c r="W646" i="11"/>
  <c r="I646" i="11" s="1"/>
  <c r="W56" i="11"/>
  <c r="I56" i="11" s="1"/>
  <c r="W109" i="11"/>
  <c r="I109" i="11" s="1"/>
  <c r="W1155" i="11"/>
  <c r="I1155" i="11" s="1"/>
  <c r="J1155" i="11" s="1"/>
  <c r="K1155" i="11" s="1"/>
  <c r="AA1155" i="11" s="1"/>
  <c r="W673" i="11"/>
  <c r="I673" i="11" s="1"/>
  <c r="J673" i="11" s="1"/>
  <c r="K673" i="11" s="1"/>
  <c r="AA673" i="11" s="1"/>
  <c r="W115" i="11"/>
  <c r="I115" i="11" s="1"/>
  <c r="J115" i="11" s="1"/>
  <c r="K115" i="11" s="1"/>
  <c r="AA115" i="11" s="1"/>
  <c r="W1158" i="11"/>
  <c r="I1158" i="11" s="1"/>
  <c r="J1158" i="11" s="1"/>
  <c r="K1158" i="11" s="1"/>
  <c r="AA1158" i="11" s="1"/>
  <c r="W645" i="11"/>
  <c r="I645" i="11" s="1"/>
  <c r="W675" i="11"/>
  <c r="I675" i="11" s="1"/>
  <c r="J675" i="11" s="1"/>
  <c r="K675" i="11" s="1"/>
  <c r="AA675" i="11" s="1"/>
  <c r="W117" i="11"/>
  <c r="I117" i="11" s="1"/>
  <c r="J117" i="11" s="1"/>
  <c r="K117" i="11" s="1"/>
  <c r="AA117" i="11" s="1"/>
  <c r="W306" i="11"/>
  <c r="I306" i="11" s="1"/>
  <c r="W631" i="11"/>
  <c r="I631" i="11" s="1"/>
  <c r="W648" i="11"/>
  <c r="I648" i="11" s="1"/>
  <c r="W57" i="11"/>
  <c r="I57" i="11" s="1"/>
  <c r="J57" i="11" s="1"/>
  <c r="K57" i="11" s="1"/>
  <c r="AA57" i="11" s="1"/>
  <c r="W121" i="11"/>
  <c r="I121" i="11" s="1"/>
  <c r="W304" i="11"/>
  <c r="I304" i="11" s="1"/>
  <c r="J304" i="11" s="1"/>
  <c r="K304" i="11" s="1"/>
  <c r="AA304" i="11" s="1"/>
  <c r="W632" i="11"/>
  <c r="I632" i="11" s="1"/>
  <c r="J632" i="11" s="1"/>
  <c r="K632" i="11" s="1"/>
  <c r="AA632" i="11" s="1"/>
  <c r="W647" i="11"/>
  <c r="I647" i="11" s="1"/>
  <c r="W680" i="11"/>
  <c r="I680" i="11" s="1"/>
  <c r="J680" i="11" s="1"/>
  <c r="K680" i="11" s="1"/>
  <c r="AA680" i="11" s="1"/>
  <c r="W126" i="11"/>
  <c r="I126" i="11" s="1"/>
  <c r="J126" i="11" s="1"/>
  <c r="K126" i="11" s="1"/>
  <c r="AA126" i="11" s="1"/>
  <c r="W1225" i="11"/>
  <c r="I1225" i="11" s="1"/>
  <c r="W633" i="11"/>
  <c r="I633" i="11" s="1"/>
  <c r="J633" i="11" s="1"/>
  <c r="K633" i="11" s="1"/>
  <c r="AA633" i="11" s="1"/>
  <c r="W33" i="11"/>
  <c r="I33" i="11" s="1"/>
  <c r="W58" i="11"/>
  <c r="I58" i="11" s="1"/>
  <c r="W716" i="11"/>
  <c r="I716" i="11" s="1"/>
  <c r="J716" i="11" s="1"/>
  <c r="K716" i="11" s="1"/>
  <c r="AA716" i="11" s="1"/>
  <c r="W1226" i="11"/>
  <c r="I1226" i="11" s="1"/>
  <c r="J1226" i="11" s="1"/>
  <c r="K1226" i="11" s="1"/>
  <c r="AA1226" i="11" s="1"/>
  <c r="W634" i="11"/>
  <c r="I634" i="11" s="1"/>
  <c r="W34" i="11"/>
  <c r="I34" i="11" s="1"/>
  <c r="W682" i="11"/>
  <c r="I682" i="11" s="1"/>
  <c r="J682" i="11" s="1"/>
  <c r="K682" i="11" s="1"/>
  <c r="AA682" i="11" s="1"/>
  <c r="W146" i="11"/>
  <c r="I146" i="11" s="1"/>
  <c r="W368" i="11"/>
  <c r="I368" i="11" s="1"/>
  <c r="W37" i="11"/>
  <c r="I37" i="11" s="1"/>
  <c r="J37" i="11" s="1"/>
  <c r="K37" i="11" s="1"/>
  <c r="AA37" i="11" s="1"/>
  <c r="W683" i="11"/>
  <c r="I683" i="11" s="1"/>
  <c r="J683" i="11" s="1"/>
  <c r="K683" i="11" s="1"/>
  <c r="AA683" i="11" s="1"/>
  <c r="W149" i="11"/>
  <c r="I149" i="11" s="1"/>
  <c r="W370" i="11"/>
  <c r="I370" i="11" s="1"/>
  <c r="J370" i="11" s="1"/>
  <c r="K370" i="11" s="1"/>
  <c r="AA370" i="11" s="1"/>
  <c r="W38" i="11"/>
  <c r="I38" i="11" s="1"/>
  <c r="W691" i="11"/>
  <c r="I691" i="11" s="1"/>
  <c r="J691" i="11" s="1"/>
  <c r="K691" i="11" s="1"/>
  <c r="AA691" i="11" s="1"/>
  <c r="W165" i="11"/>
  <c r="I165" i="11" s="1"/>
  <c r="W402" i="11"/>
  <c r="I402" i="11" s="1"/>
  <c r="J402" i="11" s="1"/>
  <c r="K402" i="11" s="1"/>
  <c r="AA402" i="11" s="1"/>
  <c r="W649" i="11"/>
  <c r="I649" i="11" s="1"/>
  <c r="W692" i="11"/>
  <c r="I692" i="11" s="1"/>
  <c r="J692" i="11" s="1"/>
  <c r="K692" i="11" s="1"/>
  <c r="AA692" i="11" s="1"/>
  <c r="W172" i="11"/>
  <c r="I172" i="11" s="1"/>
  <c r="J172" i="11" s="1"/>
  <c r="K172" i="11" s="1"/>
  <c r="AA172" i="11" s="1"/>
  <c r="W404" i="11"/>
  <c r="I404" i="11" s="1"/>
  <c r="W640" i="11"/>
  <c r="I640" i="11" s="1"/>
  <c r="W39" i="11"/>
  <c r="I39" i="11" s="1"/>
  <c r="W60" i="11"/>
  <c r="I60" i="11" s="1"/>
  <c r="J60" i="11" s="1"/>
  <c r="K60" i="11" s="1"/>
  <c r="AA60" i="11" s="1"/>
  <c r="W177" i="11"/>
  <c r="I177" i="11" s="1"/>
  <c r="W1284" i="11"/>
  <c r="I1284" i="11" s="1"/>
  <c r="J1284" i="11" s="1"/>
  <c r="K1284" i="11" s="1"/>
  <c r="AA1284" i="11" s="1"/>
  <c r="W643" i="11"/>
  <c r="I643" i="11" s="1"/>
  <c r="J643" i="11" s="1"/>
  <c r="K643" i="11" s="1"/>
  <c r="AA643" i="11" s="1"/>
  <c r="W650" i="11"/>
  <c r="I650" i="11" s="1"/>
  <c r="J650" i="11" s="1"/>
  <c r="K650" i="11" s="1"/>
  <c r="AA650" i="11" s="1"/>
  <c r="W61" i="11"/>
  <c r="I61" i="11" s="1"/>
  <c r="W730" i="11"/>
  <c r="I730" i="11" s="1"/>
  <c r="W10" i="11"/>
  <c r="I10" i="11" s="1"/>
  <c r="W41" i="11"/>
  <c r="I41" i="11" s="1"/>
  <c r="W695" i="11"/>
  <c r="I695" i="11" s="1"/>
  <c r="W182" i="11"/>
  <c r="I182" i="11" s="1"/>
  <c r="J182" i="11" s="1"/>
  <c r="K182" i="11" s="1"/>
  <c r="AA182" i="11" s="1"/>
  <c r="W11" i="11"/>
  <c r="I11" i="11" s="1"/>
  <c r="W42" i="11"/>
  <c r="I42" i="11" s="1"/>
  <c r="J42" i="11" s="1"/>
  <c r="K42" i="11" s="1"/>
  <c r="AA42" i="11" s="1"/>
  <c r="W62" i="11"/>
  <c r="I62" i="11" s="1"/>
  <c r="J62" i="11" s="1"/>
  <c r="K62" i="11" s="1"/>
  <c r="AA62" i="11" s="1"/>
  <c r="W184" i="11"/>
  <c r="I184" i="11" s="1"/>
  <c r="W762" i="11"/>
  <c r="I762" i="11" s="1"/>
  <c r="W783" i="11"/>
  <c r="I783" i="11" s="1"/>
  <c r="W817" i="11"/>
  <c r="I817" i="11" s="1"/>
  <c r="W916" i="11"/>
  <c r="I916" i="11" s="1"/>
  <c r="W269" i="11"/>
  <c r="I269" i="11" s="1"/>
  <c r="W287" i="11"/>
  <c r="I287" i="11" s="1"/>
  <c r="W1174" i="11"/>
  <c r="I1174" i="11" s="1"/>
  <c r="W1207" i="11"/>
  <c r="I1207" i="11" s="1"/>
  <c r="W348" i="11"/>
  <c r="I348" i="11" s="1"/>
  <c r="W387" i="11"/>
  <c r="I387" i="11" s="1"/>
  <c r="W1271" i="11"/>
  <c r="I1271" i="11" s="1"/>
  <c r="W1307" i="11"/>
  <c r="I1307" i="11" s="1"/>
  <c r="W1324" i="11"/>
  <c r="I1324" i="11" s="1"/>
  <c r="W1369" i="11"/>
  <c r="I1369" i="11" s="1"/>
  <c r="W1402" i="11"/>
  <c r="I1402" i="11" s="1"/>
  <c r="W494" i="11"/>
  <c r="I494" i="11" s="1"/>
  <c r="W1497" i="11"/>
  <c r="I1497" i="11" s="1"/>
  <c r="W1546" i="11"/>
  <c r="I1546" i="11" s="1"/>
  <c r="W517" i="11"/>
  <c r="I517" i="11" s="1"/>
  <c r="W534" i="11"/>
  <c r="I534" i="11" s="1"/>
  <c r="W559" i="11"/>
  <c r="I559" i="11" s="1"/>
  <c r="W604" i="11"/>
  <c r="I604" i="11" s="1"/>
  <c r="W1725" i="11"/>
  <c r="I1725" i="11" s="1"/>
  <c r="W1767" i="11"/>
  <c r="I1767" i="11" s="1"/>
  <c r="J1767" i="11" s="1"/>
  <c r="K1767" i="11" s="1"/>
  <c r="AA1767" i="11" s="1"/>
  <c r="W660" i="11"/>
  <c r="I660" i="11" s="1"/>
  <c r="J660" i="11" s="1"/>
  <c r="K660" i="11" s="1"/>
  <c r="AA660" i="11" s="1"/>
  <c r="W715" i="11"/>
  <c r="I715" i="11" s="1"/>
  <c r="J715" i="11" s="1"/>
  <c r="K715" i="11" s="1"/>
  <c r="AA715" i="11" s="1"/>
  <c r="W755" i="11"/>
  <c r="I755" i="11" s="1"/>
  <c r="W845" i="11"/>
  <c r="I845" i="11" s="1"/>
  <c r="W882" i="11"/>
  <c r="I882" i="11" s="1"/>
  <c r="J882" i="11" s="1"/>
  <c r="K882" i="11" s="1"/>
  <c r="AA882" i="11" s="1"/>
  <c r="W918" i="11"/>
  <c r="I918" i="11" s="1"/>
  <c r="J918" i="11" s="1"/>
  <c r="K918" i="11" s="1"/>
  <c r="AA918" i="11" s="1"/>
  <c r="W950" i="11"/>
  <c r="I950" i="11" s="1"/>
  <c r="J950" i="11" s="1"/>
  <c r="K950" i="11" s="1"/>
  <c r="AA950" i="11" s="1"/>
  <c r="W988" i="11"/>
  <c r="I988" i="11" s="1"/>
  <c r="J988" i="11" s="1"/>
  <c r="K988" i="11" s="1"/>
  <c r="AA988" i="11" s="1"/>
  <c r="W1024" i="11"/>
  <c r="I1024" i="11" s="1"/>
  <c r="W1061" i="11"/>
  <c r="I1061" i="11" s="1"/>
  <c r="J1061" i="11" s="1"/>
  <c r="K1061" i="11" s="1"/>
  <c r="AA1061" i="11" s="1"/>
  <c r="W1096" i="11"/>
  <c r="I1096" i="11" s="1"/>
  <c r="W1137" i="11"/>
  <c r="I1137" i="11" s="1"/>
  <c r="W1222" i="11"/>
  <c r="I1222" i="11" s="1"/>
  <c r="W1281" i="11"/>
  <c r="I1281" i="11" s="1"/>
  <c r="W459" i="11"/>
  <c r="I459" i="11" s="1"/>
  <c r="W1406" i="11"/>
  <c r="I1406" i="11" s="1"/>
  <c r="J1406" i="11" s="1"/>
  <c r="K1406" i="11" s="1"/>
  <c r="AA1406" i="11" s="1"/>
  <c r="W1461" i="11"/>
  <c r="I1461" i="11" s="1"/>
  <c r="J1461" i="11" s="1"/>
  <c r="K1461" i="11" s="1"/>
  <c r="AA1461" i="11" s="1"/>
  <c r="W1545" i="11"/>
  <c r="I1545" i="11" s="1"/>
  <c r="J1545" i="11" s="1"/>
  <c r="K1545" i="11" s="1"/>
  <c r="AA1545" i="11" s="1"/>
  <c r="W1605" i="11"/>
  <c r="I1605" i="11" s="1"/>
  <c r="J1605" i="11" s="1"/>
  <c r="K1605" i="11" s="1"/>
  <c r="AA1605" i="11" s="1"/>
  <c r="W166" i="11"/>
  <c r="I166" i="11" s="1"/>
  <c r="W763" i="11"/>
  <c r="I763" i="11" s="1"/>
  <c r="W784" i="11"/>
  <c r="I784" i="11" s="1"/>
  <c r="W218" i="11"/>
  <c r="I218" i="11" s="1"/>
  <c r="W917" i="11"/>
  <c r="I917" i="11" s="1"/>
  <c r="W270" i="11"/>
  <c r="I270" i="11" s="1"/>
  <c r="W288" i="11"/>
  <c r="I288" i="11" s="1"/>
  <c r="W1175" i="11"/>
  <c r="I1175" i="11" s="1"/>
  <c r="W321" i="11"/>
  <c r="I321" i="11" s="1"/>
  <c r="W1233" i="11"/>
  <c r="I1233" i="11" s="1"/>
  <c r="W388" i="11"/>
  <c r="I388" i="11" s="1"/>
  <c r="W413" i="11"/>
  <c r="I413" i="11" s="1"/>
  <c r="W430" i="11"/>
  <c r="I430" i="11" s="1"/>
  <c r="J430" i="11" s="1"/>
  <c r="K430" i="11" s="1"/>
  <c r="AA430" i="11" s="1"/>
  <c r="W454" i="11"/>
  <c r="I454" i="11" s="1"/>
  <c r="J454" i="11" s="1"/>
  <c r="K454" i="11" s="1"/>
  <c r="AA454" i="11" s="1"/>
  <c r="W1371" i="11"/>
  <c r="I1371" i="11" s="1"/>
  <c r="J1371" i="11" s="1"/>
  <c r="K1371" i="11" s="1"/>
  <c r="AA1371" i="11" s="1"/>
  <c r="W477" i="11"/>
  <c r="I477" i="11" s="1"/>
  <c r="W1466" i="11"/>
  <c r="I1466" i="11" s="1"/>
  <c r="J1466" i="11" s="1"/>
  <c r="K1466" i="11" s="1"/>
  <c r="AA1466" i="11" s="1"/>
  <c r="W1498" i="11"/>
  <c r="I1498" i="11" s="1"/>
  <c r="J1498" i="11" s="1"/>
  <c r="K1498" i="11" s="1"/>
  <c r="AA1498" i="11" s="1"/>
  <c r="W1549" i="11"/>
  <c r="I1549" i="11" s="1"/>
  <c r="J1549" i="11" s="1"/>
  <c r="K1549" i="11" s="1"/>
  <c r="AA1549" i="11" s="1"/>
  <c r="W1597" i="11"/>
  <c r="I1597" i="11" s="1"/>
  <c r="J1597" i="11" s="1"/>
  <c r="K1597" i="11" s="1"/>
  <c r="AA1597" i="11" s="1"/>
  <c r="W535" i="11"/>
  <c r="I535" i="11" s="1"/>
  <c r="J535" i="11" s="1"/>
  <c r="K535" i="11" s="1"/>
  <c r="AA535" i="11" s="1"/>
  <c r="W560" i="11"/>
  <c r="I560" i="11" s="1"/>
  <c r="J560" i="11" s="1"/>
  <c r="K560" i="11" s="1"/>
  <c r="AA560" i="11" s="1"/>
  <c r="W603" i="11"/>
  <c r="I603" i="11" s="1"/>
  <c r="J603" i="11" s="1"/>
  <c r="K603" i="11" s="1"/>
  <c r="AA603" i="11" s="1"/>
  <c r="W1728" i="11"/>
  <c r="I1728" i="11" s="1"/>
  <c r="W1768" i="11"/>
  <c r="I1768" i="11" s="1"/>
  <c r="J1768" i="11" s="1"/>
  <c r="K1768" i="11" s="1"/>
  <c r="AA1768" i="11" s="1"/>
  <c r="W662" i="11"/>
  <c r="I662" i="11" s="1"/>
  <c r="J662" i="11" s="1"/>
  <c r="K662" i="11" s="1"/>
  <c r="AA662" i="11" s="1"/>
  <c r="W717" i="11"/>
  <c r="I717" i="11" s="1"/>
  <c r="W758" i="11"/>
  <c r="I758" i="11" s="1"/>
  <c r="J758" i="11" s="1"/>
  <c r="K758" i="11" s="1"/>
  <c r="AA758" i="11" s="1"/>
  <c r="W846" i="11"/>
  <c r="I846" i="11" s="1"/>
  <c r="W236" i="11"/>
  <c r="I236" i="11" s="1"/>
  <c r="J236" i="11" s="1"/>
  <c r="K236" i="11" s="1"/>
  <c r="AA236" i="11" s="1"/>
  <c r="W919" i="11"/>
  <c r="I919" i="11" s="1"/>
  <c r="J919" i="11" s="1"/>
  <c r="K919" i="11" s="1"/>
  <c r="AA919" i="11" s="1"/>
  <c r="W951" i="11"/>
  <c r="I951" i="11" s="1"/>
  <c r="J951" i="11" s="1"/>
  <c r="K951" i="11" s="1"/>
  <c r="AA951" i="11" s="1"/>
  <c r="W989" i="11"/>
  <c r="I989" i="11" s="1"/>
  <c r="J989" i="11" s="1"/>
  <c r="K989" i="11" s="1"/>
  <c r="AA989" i="11" s="1"/>
  <c r="W1025" i="11"/>
  <c r="I1025" i="11" s="1"/>
  <c r="J1025" i="11" s="1"/>
  <c r="K1025" i="11" s="1"/>
  <c r="AA1025" i="11" s="1"/>
  <c r="W1084" i="11"/>
  <c r="I1084" i="11" s="1"/>
  <c r="J1084" i="11" s="1"/>
  <c r="K1084" i="11" s="1"/>
  <c r="AA1084" i="11" s="1"/>
  <c r="W1097" i="11"/>
  <c r="I1097" i="11" s="1"/>
  <c r="W1140" i="11"/>
  <c r="I1140" i="11" s="1"/>
  <c r="W1223" i="11"/>
  <c r="I1223" i="11" s="1"/>
  <c r="W424" i="11"/>
  <c r="I424" i="11" s="1"/>
  <c r="W1334" i="11"/>
  <c r="I1334" i="11" s="1"/>
  <c r="W1407" i="11"/>
  <c r="I1407" i="11" s="1"/>
  <c r="J1407" i="11" s="1"/>
  <c r="K1407" i="11" s="1"/>
  <c r="AA1407" i="11" s="1"/>
  <c r="W1464" i="11"/>
  <c r="I1464" i="11" s="1"/>
  <c r="J1464" i="11" s="1"/>
  <c r="K1464" i="11" s="1"/>
  <c r="AA1464" i="11" s="1"/>
  <c r="W1547" i="11"/>
  <c r="I1547" i="11" s="1"/>
  <c r="J1547" i="11" s="1"/>
  <c r="K1547" i="11" s="1"/>
  <c r="AA1547" i="11" s="1"/>
  <c r="W1606" i="11"/>
  <c r="I1606" i="11" s="1"/>
  <c r="W75" i="11"/>
  <c r="I75" i="11" s="1"/>
  <c r="J75" i="11" s="1"/>
  <c r="K75" i="11" s="1"/>
  <c r="AA75" i="11" s="1"/>
  <c r="W110" i="11"/>
  <c r="I110" i="11" s="1"/>
  <c r="J110" i="11" s="1"/>
  <c r="K110" i="11" s="1"/>
  <c r="AA110" i="11" s="1"/>
  <c r="W167" i="11"/>
  <c r="I167" i="11" s="1"/>
  <c r="W193" i="11"/>
  <c r="I193" i="11" s="1"/>
  <c r="W785" i="11"/>
  <c r="I785" i="11" s="1"/>
  <c r="J785" i="11" s="1"/>
  <c r="K785" i="11" s="1"/>
  <c r="AA785" i="11" s="1"/>
  <c r="W819" i="11"/>
  <c r="I819" i="11" s="1"/>
  <c r="J819" i="11" s="1"/>
  <c r="K819" i="11" s="1"/>
  <c r="AA819" i="11" s="1"/>
  <c r="W255" i="11"/>
  <c r="I255" i="11" s="1"/>
  <c r="J255" i="11" s="1"/>
  <c r="K255" i="11" s="1"/>
  <c r="AA255" i="11" s="1"/>
  <c r="W271" i="11"/>
  <c r="I271" i="11" s="1"/>
  <c r="J271" i="11" s="1"/>
  <c r="K271" i="11" s="1"/>
  <c r="AA271" i="11" s="1"/>
  <c r="W289" i="11"/>
  <c r="I289" i="11" s="1"/>
  <c r="J289" i="11" s="1"/>
  <c r="K289" i="11" s="1"/>
  <c r="AA289" i="11" s="1"/>
  <c r="W1176" i="11"/>
  <c r="I1176" i="11" s="1"/>
  <c r="J1176" i="11" s="1"/>
  <c r="K1176" i="11" s="1"/>
  <c r="AA1176" i="11" s="1"/>
  <c r="W1208" i="11"/>
  <c r="I1208" i="11" s="1"/>
  <c r="J1208" i="11" s="1"/>
  <c r="K1208" i="11" s="1"/>
  <c r="AA1208" i="11" s="1"/>
  <c r="W1235" i="11"/>
  <c r="I1235" i="11" s="1"/>
  <c r="W389" i="11"/>
  <c r="I389" i="11" s="1"/>
  <c r="J389" i="11" s="1"/>
  <c r="K389" i="11" s="1"/>
  <c r="AA389" i="11" s="1"/>
  <c r="W1272" i="11"/>
  <c r="I1272" i="11" s="1"/>
  <c r="J1272" i="11" s="1"/>
  <c r="K1272" i="11" s="1"/>
  <c r="AA1272" i="11" s="1"/>
  <c r="W431" i="11"/>
  <c r="I431" i="11" s="1"/>
  <c r="W455" i="11"/>
  <c r="I455" i="11" s="1"/>
  <c r="J455" i="11" s="1"/>
  <c r="K455" i="11" s="1"/>
  <c r="AA455" i="11" s="1"/>
  <c r="W1370" i="11"/>
  <c r="I1370" i="11" s="1"/>
  <c r="J1370" i="11" s="1"/>
  <c r="K1370" i="11" s="1"/>
  <c r="AA1370" i="11" s="1"/>
  <c r="W1405" i="11"/>
  <c r="I1405" i="11" s="1"/>
  <c r="J1405" i="11" s="1"/>
  <c r="K1405" i="11" s="1"/>
  <c r="AA1405" i="11" s="1"/>
  <c r="W495" i="11"/>
  <c r="I495" i="11" s="1"/>
  <c r="J495" i="11" s="1"/>
  <c r="K495" i="11" s="1"/>
  <c r="W1499" i="11"/>
  <c r="I1499" i="11" s="1"/>
  <c r="J1499" i="11" s="1"/>
  <c r="K1499" i="11" s="1"/>
  <c r="AA1499" i="11" s="1"/>
  <c r="W1550" i="11"/>
  <c r="I1550" i="11" s="1"/>
  <c r="J1550" i="11" s="1"/>
  <c r="K1550" i="11" s="1"/>
  <c r="AA1550" i="11" s="1"/>
  <c r="W518" i="11"/>
  <c r="I518" i="11" s="1"/>
  <c r="J518" i="11" s="1"/>
  <c r="K518" i="11" s="1"/>
  <c r="AA518" i="11" s="1"/>
  <c r="W1638" i="11"/>
  <c r="I1638" i="11" s="1"/>
  <c r="J1638" i="11" s="1"/>
  <c r="K1638" i="11" s="1"/>
  <c r="AA1638" i="11" s="1"/>
  <c r="W561" i="11"/>
  <c r="I561" i="11" s="1"/>
  <c r="W602" i="11"/>
  <c r="I602" i="11" s="1"/>
  <c r="W1729" i="11"/>
  <c r="I1729" i="11" s="1"/>
  <c r="J1729" i="11" s="1"/>
  <c r="K1729" i="11" s="1"/>
  <c r="AA1729" i="11" s="1"/>
  <c r="W1769" i="11"/>
  <c r="I1769" i="11" s="1"/>
  <c r="W666" i="11"/>
  <c r="I666" i="11" s="1"/>
  <c r="W718" i="11"/>
  <c r="I718" i="11" s="1"/>
  <c r="J718" i="11" s="1"/>
  <c r="K718" i="11" s="1"/>
  <c r="AA718" i="11" s="1"/>
  <c r="W759" i="11"/>
  <c r="I759" i="11" s="1"/>
  <c r="W849" i="11"/>
  <c r="I849" i="11" s="1"/>
  <c r="J849" i="11" s="1"/>
  <c r="K849" i="11" s="1"/>
  <c r="AA849" i="11" s="1"/>
  <c r="W881" i="11"/>
  <c r="I881" i="11" s="1"/>
  <c r="J881" i="11" s="1"/>
  <c r="K881" i="11" s="1"/>
  <c r="AA881" i="11" s="1"/>
  <c r="W920" i="11"/>
  <c r="I920" i="11" s="1"/>
  <c r="J920" i="11" s="1"/>
  <c r="K920" i="11" s="1"/>
  <c r="AA920" i="11" s="1"/>
  <c r="W952" i="11"/>
  <c r="I952" i="11" s="1"/>
  <c r="J952" i="11" s="1"/>
  <c r="K952" i="11" s="1"/>
  <c r="AA952" i="11" s="1"/>
  <c r="W990" i="11"/>
  <c r="I990" i="11" s="1"/>
  <c r="J990" i="11" s="1"/>
  <c r="K990" i="11" s="1"/>
  <c r="AA990" i="11" s="1"/>
  <c r="W1027" i="11"/>
  <c r="I1027" i="11" s="1"/>
  <c r="W1083" i="11"/>
  <c r="I1083" i="11" s="1"/>
  <c r="J1083" i="11" s="1"/>
  <c r="K1083" i="11" s="1"/>
  <c r="W1098" i="11"/>
  <c r="I1098" i="11" s="1"/>
  <c r="J1098" i="11" s="1"/>
  <c r="K1098" i="11" s="1"/>
  <c r="AA1098" i="11" s="1"/>
  <c r="W1144" i="11"/>
  <c r="I1144" i="11" s="1"/>
  <c r="J1144" i="11" s="1"/>
  <c r="K1144" i="11" s="1"/>
  <c r="AA1144" i="11" s="1"/>
  <c r="W1224" i="11"/>
  <c r="I1224" i="11" s="1"/>
  <c r="J1224" i="11" s="1"/>
  <c r="K1224" i="11" s="1"/>
  <c r="AA1224" i="11" s="1"/>
  <c r="W1288" i="11"/>
  <c r="I1288" i="11" s="1"/>
  <c r="J1288" i="11" s="1"/>
  <c r="K1288" i="11" s="1"/>
  <c r="AA1288" i="11" s="1"/>
  <c r="W1335" i="11"/>
  <c r="I1335" i="11" s="1"/>
  <c r="W1408" i="11"/>
  <c r="I1408" i="11" s="1"/>
  <c r="J1408" i="11" s="1"/>
  <c r="K1408" i="11" s="1"/>
  <c r="AA1408" i="11" s="1"/>
  <c r="W1465" i="11"/>
  <c r="I1465" i="11" s="1"/>
  <c r="W1548" i="11"/>
  <c r="I1548" i="11" s="1"/>
  <c r="J1548" i="11" s="1"/>
  <c r="K1548" i="11" s="1"/>
  <c r="AA1548" i="11" s="1"/>
  <c r="W1607" i="11"/>
  <c r="I1607" i="11" s="1"/>
  <c r="J1607" i="11" s="1"/>
  <c r="K1607" i="11" s="1"/>
  <c r="AA1607" i="11" s="1"/>
  <c r="W31" i="11"/>
  <c r="I31" i="11" s="1"/>
  <c r="J31" i="11" s="1"/>
  <c r="K31" i="11" s="1"/>
  <c r="AA31" i="11" s="1"/>
  <c r="W40" i="11"/>
  <c r="I40" i="11" s="1"/>
  <c r="J40" i="11" s="1"/>
  <c r="K40" i="11" s="1"/>
  <c r="AA40" i="11" s="1"/>
  <c r="W674" i="11"/>
  <c r="I674" i="11" s="1"/>
  <c r="J674" i="11" s="1"/>
  <c r="K674" i="11" s="1"/>
  <c r="AA674" i="11" s="1"/>
  <c r="W76" i="11"/>
  <c r="I76" i="11" s="1"/>
  <c r="J76" i="11" s="1"/>
  <c r="K76" i="11" s="1"/>
  <c r="AA76" i="11" s="1"/>
  <c r="W111" i="11"/>
  <c r="I111" i="11" s="1"/>
  <c r="J111" i="11" s="1"/>
  <c r="K111" i="11" s="1"/>
  <c r="AA111" i="11" s="1"/>
  <c r="W168" i="11"/>
  <c r="I168" i="11" s="1"/>
  <c r="J168" i="11" s="1"/>
  <c r="K168" i="11" s="1"/>
  <c r="AA168" i="11" s="1"/>
  <c r="W767" i="11"/>
  <c r="I767" i="11" s="1"/>
  <c r="J767" i="11" s="1"/>
  <c r="K767" i="11" s="1"/>
  <c r="AA767" i="11" s="1"/>
  <c r="W786" i="11"/>
  <c r="I786" i="11" s="1"/>
  <c r="J786" i="11" s="1"/>
  <c r="K786" i="11" s="1"/>
  <c r="AA786" i="11" s="1"/>
  <c r="W220" i="11"/>
  <c r="I220" i="11" s="1"/>
  <c r="J220" i="11" s="1"/>
  <c r="K220" i="11" s="1"/>
  <c r="AA220" i="11" s="1"/>
  <c r="W939" i="11"/>
  <c r="I939" i="11" s="1"/>
  <c r="J939" i="11" s="1"/>
  <c r="K939" i="11" s="1"/>
  <c r="AA939" i="11" s="1"/>
  <c r="W272" i="11"/>
  <c r="I272" i="11" s="1"/>
  <c r="W290" i="11"/>
  <c r="I290" i="11" s="1"/>
  <c r="J290" i="11" s="1"/>
  <c r="K290" i="11" s="1"/>
  <c r="AA290" i="11" s="1"/>
  <c r="W1178" i="11"/>
  <c r="I1178" i="11" s="1"/>
  <c r="J1178" i="11" s="1"/>
  <c r="K1178" i="11" s="1"/>
  <c r="AA1178" i="11" s="1"/>
  <c r="W1209" i="11"/>
  <c r="I1209" i="11" s="1"/>
  <c r="J1209" i="11" s="1"/>
  <c r="K1209" i="11" s="1"/>
  <c r="AA1209" i="11" s="1"/>
  <c r="W1236" i="11"/>
  <c r="I1236" i="11" s="1"/>
  <c r="J1236" i="11" s="1"/>
  <c r="K1236" i="11" s="1"/>
  <c r="AA1236" i="11" s="1"/>
  <c r="W391" i="11"/>
  <c r="I391" i="11" s="1"/>
  <c r="J391" i="11" s="1"/>
  <c r="K391" i="11" s="1"/>
  <c r="AA391" i="11" s="1"/>
  <c r="W414" i="11"/>
  <c r="I414" i="11" s="1"/>
  <c r="J414" i="11" s="1"/>
  <c r="K414" i="11" s="1"/>
  <c r="AA414" i="11" s="1"/>
  <c r="W434" i="11"/>
  <c r="I434" i="11" s="1"/>
  <c r="J434" i="11" s="1"/>
  <c r="K434" i="11" s="1"/>
  <c r="AA434" i="11" s="1"/>
  <c r="W456" i="11"/>
  <c r="I456" i="11" s="1"/>
  <c r="W468" i="11"/>
  <c r="I468" i="11" s="1"/>
  <c r="W1411" i="11"/>
  <c r="I1411" i="11" s="1"/>
  <c r="J1411" i="11" s="1"/>
  <c r="K1411" i="11" s="1"/>
  <c r="AA1411" i="11" s="1"/>
  <c r="W496" i="11"/>
  <c r="I496" i="11" s="1"/>
  <c r="W1500" i="11"/>
  <c r="I1500" i="11" s="1"/>
  <c r="J1500" i="11" s="1"/>
  <c r="K1500" i="11" s="1"/>
  <c r="AA1500" i="11" s="1"/>
  <c r="W1551" i="11"/>
  <c r="I1551" i="11" s="1"/>
  <c r="J1551" i="11" s="1"/>
  <c r="K1551" i="11" s="1"/>
  <c r="AA1551" i="11" s="1"/>
  <c r="W1602" i="11"/>
  <c r="I1602" i="11" s="1"/>
  <c r="J1602" i="11" s="1"/>
  <c r="K1602" i="11" s="1"/>
  <c r="AA1602" i="11" s="1"/>
  <c r="W536" i="11"/>
  <c r="I536" i="11" s="1"/>
  <c r="J536" i="11" s="1"/>
  <c r="K536" i="11" s="1"/>
  <c r="AA536" i="11" s="1"/>
  <c r="W562" i="11"/>
  <c r="I562" i="11" s="1"/>
  <c r="J562" i="11" s="1"/>
  <c r="K562" i="11" s="1"/>
  <c r="AA562" i="11" s="1"/>
  <c r="W601" i="11"/>
  <c r="I601" i="11" s="1"/>
  <c r="J601" i="11" s="1"/>
  <c r="K601" i="11" s="1"/>
  <c r="AA601" i="11" s="1"/>
  <c r="W1730" i="11"/>
  <c r="I1730" i="11" s="1"/>
  <c r="J1730" i="11" s="1"/>
  <c r="K1730" i="11" s="1"/>
  <c r="AA1730" i="11" s="1"/>
  <c r="W1770" i="11"/>
  <c r="I1770" i="11" s="1"/>
  <c r="J1770" i="11" s="1"/>
  <c r="K1770" i="11" s="1"/>
  <c r="AA1770" i="11" s="1"/>
  <c r="W667" i="11"/>
  <c r="I667" i="11" s="1"/>
  <c r="J667" i="11" s="1"/>
  <c r="K667" i="11" s="1"/>
  <c r="AA667" i="11" s="1"/>
  <c r="W719" i="11"/>
  <c r="I719" i="11" s="1"/>
  <c r="J719" i="11" s="1"/>
  <c r="K719" i="11" s="1"/>
  <c r="AA719" i="11" s="1"/>
  <c r="W761" i="11"/>
  <c r="I761" i="11" s="1"/>
  <c r="J761" i="11" s="1"/>
  <c r="K761" i="11" s="1"/>
  <c r="AA761" i="11" s="1"/>
  <c r="W850" i="11"/>
  <c r="I850" i="11" s="1"/>
  <c r="J850" i="11" s="1"/>
  <c r="K850" i="11" s="1"/>
  <c r="AA850" i="11" s="1"/>
  <c r="W880" i="11"/>
  <c r="I880" i="11" s="1"/>
  <c r="J880" i="11" s="1"/>
  <c r="K880" i="11" s="1"/>
  <c r="AA880" i="11" s="1"/>
  <c r="W921" i="11"/>
  <c r="I921" i="11" s="1"/>
  <c r="J921" i="11" s="1"/>
  <c r="K921" i="11" s="1"/>
  <c r="AA921" i="11" s="1"/>
  <c r="W953" i="11"/>
  <c r="I953" i="11" s="1"/>
  <c r="J953" i="11" s="1"/>
  <c r="K953" i="11" s="1"/>
  <c r="AA953" i="11" s="1"/>
  <c r="W991" i="11"/>
  <c r="I991" i="11" s="1"/>
  <c r="J991" i="11" s="1"/>
  <c r="K991" i="11" s="1"/>
  <c r="AA991" i="11" s="1"/>
  <c r="W1028" i="11"/>
  <c r="I1028" i="11" s="1"/>
  <c r="J1028" i="11" s="1"/>
  <c r="K1028" i="11" s="1"/>
  <c r="AA1028" i="11" s="1"/>
  <c r="W1082" i="11"/>
  <c r="I1082" i="11" s="1"/>
  <c r="J1082" i="11" s="1"/>
  <c r="K1082" i="11" s="1"/>
  <c r="AA1082" i="11" s="1"/>
  <c r="W1099" i="11"/>
  <c r="I1099" i="11" s="1"/>
  <c r="J1099" i="11" s="1"/>
  <c r="K1099" i="11" s="1"/>
  <c r="AA1099" i="11" s="1"/>
  <c r="W1145" i="11"/>
  <c r="I1145" i="11" s="1"/>
  <c r="W1228" i="11"/>
  <c r="I1228" i="11" s="1"/>
  <c r="W1289" i="11"/>
  <c r="I1289" i="11" s="1"/>
  <c r="W1337" i="11"/>
  <c r="I1337" i="11" s="1"/>
  <c r="W1409" i="11"/>
  <c r="I1409" i="11" s="1"/>
  <c r="J1409" i="11" s="1"/>
  <c r="K1409" i="11" s="1"/>
  <c r="AA1409" i="11" s="1"/>
  <c r="W1479" i="11"/>
  <c r="I1479" i="11" s="1"/>
  <c r="J1479" i="11" s="1"/>
  <c r="K1479" i="11" s="1"/>
  <c r="AA1479" i="11" s="1"/>
  <c r="W1553" i="11"/>
  <c r="I1553" i="11" s="1"/>
  <c r="J1553" i="11" s="1"/>
  <c r="K1553" i="11" s="1"/>
  <c r="AA1553" i="11" s="1"/>
  <c r="W1610" i="11"/>
  <c r="I1610" i="11" s="1"/>
  <c r="J1610" i="11" s="1"/>
  <c r="K1610" i="11" s="1"/>
  <c r="AA1610" i="11" s="1"/>
  <c r="W77" i="11"/>
  <c r="I77" i="11" s="1"/>
  <c r="W112" i="11"/>
  <c r="I112" i="11" s="1"/>
  <c r="J112" i="11" s="1"/>
  <c r="K112" i="11" s="1"/>
  <c r="AA112" i="11" s="1"/>
  <c r="W169" i="11"/>
  <c r="I169" i="11" s="1"/>
  <c r="J169" i="11" s="1"/>
  <c r="K169" i="11" s="1"/>
  <c r="AA169" i="11" s="1"/>
  <c r="W194" i="11"/>
  <c r="I194" i="11" s="1"/>
  <c r="J194" i="11" s="1"/>
  <c r="K194" i="11" s="1"/>
  <c r="AA194" i="11" s="1"/>
  <c r="W787" i="11"/>
  <c r="I787" i="11" s="1"/>
  <c r="W822" i="11"/>
  <c r="I822" i="11" s="1"/>
  <c r="J822" i="11" s="1"/>
  <c r="K822" i="11" s="1"/>
  <c r="AA822" i="11" s="1"/>
  <c r="W942" i="11"/>
  <c r="I942" i="11" s="1"/>
  <c r="J942" i="11" s="1"/>
  <c r="K942" i="11" s="1"/>
  <c r="AA942" i="11" s="1"/>
  <c r="W1109" i="11"/>
  <c r="I1109" i="11" s="1"/>
  <c r="J1109" i="11" s="1"/>
  <c r="K1109" i="11" s="1"/>
  <c r="AA1109" i="11" s="1"/>
  <c r="W291" i="11"/>
  <c r="I291" i="11" s="1"/>
  <c r="J291" i="11" s="1"/>
  <c r="K291" i="11" s="1"/>
  <c r="AA291" i="11" s="1"/>
  <c r="W1179" i="11"/>
  <c r="I1179" i="11" s="1"/>
  <c r="J1179" i="11" s="1"/>
  <c r="K1179" i="11" s="1"/>
  <c r="AA1179" i="11" s="1"/>
  <c r="W1210" i="11"/>
  <c r="I1210" i="11" s="1"/>
  <c r="J1210" i="11" s="1"/>
  <c r="K1210" i="11" s="1"/>
  <c r="AA1210" i="11" s="1"/>
  <c r="W352" i="11"/>
  <c r="I352" i="11" s="1"/>
  <c r="J352" i="11" s="1"/>
  <c r="K352" i="11" s="1"/>
  <c r="AA352" i="11" s="1"/>
  <c r="W392" i="11"/>
  <c r="I392" i="11" s="1"/>
  <c r="W1273" i="11"/>
  <c r="I1273" i="11" s="1"/>
  <c r="J1273" i="11" s="1"/>
  <c r="K1273" i="11" s="1"/>
  <c r="AA1273" i="11" s="1"/>
  <c r="W435" i="11"/>
  <c r="I435" i="11" s="1"/>
  <c r="J435" i="11" s="1"/>
  <c r="K435" i="11" s="1"/>
  <c r="AA435" i="11" s="1"/>
  <c r="W1328" i="11"/>
  <c r="I1328" i="11" s="1"/>
  <c r="J1328" i="11" s="1"/>
  <c r="K1328" i="11" s="1"/>
  <c r="AA1328" i="11" s="1"/>
  <c r="W1372" i="11"/>
  <c r="I1372" i="11" s="1"/>
  <c r="J1372" i="11" s="1"/>
  <c r="K1372" i="11" s="1"/>
  <c r="AA1372" i="11" s="1"/>
  <c r="W1414" i="11"/>
  <c r="I1414" i="11" s="1"/>
  <c r="J1414" i="11" s="1"/>
  <c r="K1414" i="11" s="1"/>
  <c r="AA1414" i="11" s="1"/>
  <c r="W1467" i="11"/>
  <c r="I1467" i="11" s="1"/>
  <c r="J1467" i="11" s="1"/>
  <c r="K1467" i="11" s="1"/>
  <c r="AA1467" i="11" s="1"/>
  <c r="W1501" i="11"/>
  <c r="I1501" i="11" s="1"/>
  <c r="J1501" i="11" s="1"/>
  <c r="K1501" i="11" s="1"/>
  <c r="AA1501" i="11" s="1"/>
  <c r="W1552" i="11"/>
  <c r="I1552" i="11" s="1"/>
  <c r="J1552" i="11" s="1"/>
  <c r="K1552" i="11" s="1"/>
  <c r="AA1552" i="11" s="1"/>
  <c r="W1608" i="11"/>
  <c r="I1608" i="11" s="1"/>
  <c r="J1608" i="11" s="1"/>
  <c r="K1608" i="11" s="1"/>
  <c r="AA1608" i="11" s="1"/>
  <c r="W1639" i="11"/>
  <c r="I1639" i="11" s="1"/>
  <c r="J1639" i="11" s="1"/>
  <c r="K1639" i="11" s="1"/>
  <c r="AA1639" i="11" s="1"/>
  <c r="W563" i="11"/>
  <c r="I563" i="11" s="1"/>
  <c r="J563" i="11" s="1"/>
  <c r="K563" i="11" s="1"/>
  <c r="AA563" i="11" s="1"/>
  <c r="W1691" i="11"/>
  <c r="I1691" i="11" s="1"/>
  <c r="J1691" i="11" s="1"/>
  <c r="K1691" i="11" s="1"/>
  <c r="AA1691" i="11" s="1"/>
  <c r="W1732" i="11"/>
  <c r="I1732" i="11" s="1"/>
  <c r="W1771" i="11"/>
  <c r="I1771" i="11" s="1"/>
  <c r="J1771" i="11" s="1"/>
  <c r="K1771" i="11" s="1"/>
  <c r="AA1771" i="11" s="1"/>
  <c r="W671" i="11"/>
  <c r="I671" i="11" s="1"/>
  <c r="J671" i="11" s="1"/>
  <c r="K671" i="11" s="1"/>
  <c r="AA671" i="11" s="1"/>
  <c r="W720" i="11"/>
  <c r="I720" i="11" s="1"/>
  <c r="W764" i="11"/>
  <c r="I764" i="11" s="1"/>
  <c r="J764" i="11" s="1"/>
  <c r="K764" i="11" s="1"/>
  <c r="AA764" i="11" s="1"/>
  <c r="W852" i="11"/>
  <c r="I852" i="11" s="1"/>
  <c r="W879" i="11"/>
  <c r="I879" i="11" s="1"/>
  <c r="J879" i="11" s="1"/>
  <c r="K879" i="11" s="1"/>
  <c r="AA879" i="11" s="1"/>
  <c r="W922" i="11"/>
  <c r="I922" i="11" s="1"/>
  <c r="W954" i="11"/>
  <c r="I954" i="11" s="1"/>
  <c r="J954" i="11" s="1"/>
  <c r="K954" i="11" s="1"/>
  <c r="AA954" i="11" s="1"/>
  <c r="W992" i="11"/>
  <c r="I992" i="11" s="1"/>
  <c r="J992" i="11" s="1"/>
  <c r="K992" i="11" s="1"/>
  <c r="AA992" i="11" s="1"/>
  <c r="W1030" i="11"/>
  <c r="I1030" i="11" s="1"/>
  <c r="J1030" i="11" s="1"/>
  <c r="K1030" i="11" s="1"/>
  <c r="AA1030" i="11" s="1"/>
  <c r="W1081" i="11"/>
  <c r="I1081" i="11" s="1"/>
  <c r="W1100" i="11"/>
  <c r="I1100" i="11" s="1"/>
  <c r="J1100" i="11" s="1"/>
  <c r="K1100" i="11" s="1"/>
  <c r="AA1100" i="11" s="1"/>
  <c r="W1146" i="11"/>
  <c r="I1146" i="11" s="1"/>
  <c r="J1146" i="11" s="1"/>
  <c r="K1146" i="11" s="1"/>
  <c r="AA1146" i="11" s="1"/>
  <c r="W1230" i="11"/>
  <c r="I1230" i="11" s="1"/>
  <c r="J1230" i="11" s="1"/>
  <c r="K1230" i="11" s="1"/>
  <c r="AA1230" i="11" s="1"/>
  <c r="W1291" i="11"/>
  <c r="I1291" i="11" s="1"/>
  <c r="J1291" i="11" s="1"/>
  <c r="K1291" i="11" s="1"/>
  <c r="AA1291" i="11" s="1"/>
  <c r="W1338" i="11"/>
  <c r="I1338" i="11" s="1"/>
  <c r="J1338" i="11" s="1"/>
  <c r="K1338" i="11" s="1"/>
  <c r="AA1338" i="11" s="1"/>
  <c r="W1410" i="11"/>
  <c r="I1410" i="11" s="1"/>
  <c r="W1480" i="11"/>
  <c r="I1480" i="11" s="1"/>
  <c r="J1480" i="11" s="1"/>
  <c r="K1480" i="11" s="1"/>
  <c r="AA1480" i="11" s="1"/>
  <c r="W1554" i="11"/>
  <c r="I1554" i="11" s="1"/>
  <c r="W1612" i="11"/>
  <c r="I1612" i="11" s="1"/>
  <c r="J1612" i="11" s="1"/>
  <c r="K1612" i="11" s="1"/>
  <c r="AA1612" i="11" s="1"/>
  <c r="W113" i="11"/>
  <c r="I113" i="11" s="1"/>
  <c r="J113" i="11" s="1"/>
  <c r="K113" i="11" s="1"/>
  <c r="AA113" i="11" s="1"/>
  <c r="W170" i="11"/>
  <c r="I170" i="11" s="1"/>
  <c r="J170" i="11" s="1"/>
  <c r="K170" i="11" s="1"/>
  <c r="AA170" i="11" s="1"/>
  <c r="W196" i="11"/>
  <c r="I196" i="11" s="1"/>
  <c r="J196" i="11" s="1"/>
  <c r="K196" i="11" s="1"/>
  <c r="AA196" i="11" s="1"/>
  <c r="W788" i="11"/>
  <c r="I788" i="11" s="1"/>
  <c r="J788" i="11" s="1"/>
  <c r="K788" i="11" s="1"/>
  <c r="AA788" i="11" s="1"/>
  <c r="W823" i="11"/>
  <c r="I823" i="11" s="1"/>
  <c r="J823" i="11" s="1"/>
  <c r="K823" i="11" s="1"/>
  <c r="AA823" i="11" s="1"/>
  <c r="W257" i="11"/>
  <c r="I257" i="11" s="1"/>
  <c r="J257" i="11" s="1"/>
  <c r="K257" i="11" s="1"/>
  <c r="AA257" i="11" s="1"/>
  <c r="W273" i="11"/>
  <c r="I273" i="11" s="1"/>
  <c r="J273" i="11" s="1"/>
  <c r="K273" i="11" s="1"/>
  <c r="AA273" i="11" s="1"/>
  <c r="W1147" i="11"/>
  <c r="I1147" i="11" s="1"/>
  <c r="J1147" i="11" s="1"/>
  <c r="K1147" i="11" s="1"/>
  <c r="AA1147" i="11" s="1"/>
  <c r="W1180" i="11"/>
  <c r="I1180" i="11" s="1"/>
  <c r="J1180" i="11" s="1"/>
  <c r="K1180" i="11" s="1"/>
  <c r="AA1180" i="11" s="1"/>
  <c r="W1211" i="11"/>
  <c r="I1211" i="11" s="1"/>
  <c r="J1211" i="11" s="1"/>
  <c r="K1211" i="11" s="1"/>
  <c r="AA1211" i="11" s="1"/>
  <c r="W1237" i="11"/>
  <c r="I1237" i="11" s="1"/>
  <c r="W393" i="11"/>
  <c r="I393" i="11" s="1"/>
  <c r="W1274" i="11"/>
  <c r="I1274" i="11" s="1"/>
  <c r="J1274" i="11" s="1"/>
  <c r="K1274" i="11" s="1"/>
  <c r="AA1274" i="11" s="1"/>
  <c r="W436" i="11"/>
  <c r="I436" i="11" s="1"/>
  <c r="J436" i="11" s="1"/>
  <c r="K436" i="11" s="1"/>
  <c r="AA436" i="11" s="1"/>
  <c r="W1330" i="11"/>
  <c r="I1330" i="11" s="1"/>
  <c r="J1330" i="11" s="1"/>
  <c r="K1330" i="11" s="1"/>
  <c r="AA1330" i="11" s="1"/>
  <c r="W1374" i="11"/>
  <c r="I1374" i="11" s="1"/>
  <c r="J1374" i="11" s="1"/>
  <c r="K1374" i="11" s="1"/>
  <c r="AA1374" i="11" s="1"/>
  <c r="W1421" i="11"/>
  <c r="I1421" i="11" s="1"/>
  <c r="J1421" i="11" s="1"/>
  <c r="K1421" i="11" s="1"/>
  <c r="AA1421" i="11" s="1"/>
  <c r="W497" i="11"/>
  <c r="I497" i="11" s="1"/>
  <c r="W1502" i="11"/>
  <c r="I1502" i="11" s="1"/>
  <c r="J1502" i="11" s="1"/>
  <c r="K1502" i="11" s="1"/>
  <c r="AA1502" i="11" s="1"/>
  <c r="W1555" i="11"/>
  <c r="I1555" i="11" s="1"/>
  <c r="W1609" i="11"/>
  <c r="I1609" i="11" s="1"/>
  <c r="W1640" i="11"/>
  <c r="I1640" i="11" s="1"/>
  <c r="W564" i="11"/>
  <c r="I564" i="11" s="1"/>
  <c r="W1690" i="11"/>
  <c r="I1690" i="11" s="1"/>
  <c r="J1690" i="11" s="1"/>
  <c r="K1690" i="11" s="1"/>
  <c r="AA1690" i="11" s="1"/>
  <c r="W1733" i="11"/>
  <c r="I1733" i="11" s="1"/>
  <c r="J1733" i="11" s="1"/>
  <c r="K1733" i="11" s="1"/>
  <c r="AA1733" i="11" s="1"/>
  <c r="W1772" i="11"/>
  <c r="I1772" i="11" s="1"/>
  <c r="J1772" i="11" s="1"/>
  <c r="K1772" i="11" s="1"/>
  <c r="AA1772" i="11" s="1"/>
  <c r="W672" i="11"/>
  <c r="I672" i="11" s="1"/>
  <c r="J672" i="11" s="1"/>
  <c r="K672" i="11" s="1"/>
  <c r="AA672" i="11" s="1"/>
  <c r="W721" i="11"/>
  <c r="I721" i="11" s="1"/>
  <c r="J721" i="11" s="1"/>
  <c r="K721" i="11" s="1"/>
  <c r="AA721" i="11" s="1"/>
  <c r="W765" i="11"/>
  <c r="I765" i="11" s="1"/>
  <c r="J765" i="11" s="1"/>
  <c r="K765" i="11" s="1"/>
  <c r="AA765" i="11" s="1"/>
  <c r="W853" i="11"/>
  <c r="I853" i="11" s="1"/>
  <c r="J853" i="11" s="1"/>
  <c r="K853" i="11" s="1"/>
  <c r="AA853" i="11" s="1"/>
  <c r="W878" i="11"/>
  <c r="I878" i="11" s="1"/>
  <c r="J878" i="11" s="1"/>
  <c r="K878" i="11" s="1"/>
  <c r="AA878" i="11" s="1"/>
  <c r="W923" i="11"/>
  <c r="I923" i="11" s="1"/>
  <c r="W955" i="11"/>
  <c r="I955" i="11" s="1"/>
  <c r="J955" i="11" s="1"/>
  <c r="K955" i="11" s="1"/>
  <c r="AA955" i="11" s="1"/>
  <c r="W993" i="11"/>
  <c r="I993" i="11" s="1"/>
  <c r="J993" i="11" s="1"/>
  <c r="K993" i="11" s="1"/>
  <c r="AA993" i="11" s="1"/>
  <c r="W1031" i="11"/>
  <c r="I1031" i="11" s="1"/>
  <c r="J1031" i="11" s="1"/>
  <c r="K1031" i="11" s="1"/>
  <c r="AA1031" i="11" s="1"/>
  <c r="W1080" i="11"/>
  <c r="I1080" i="11" s="1"/>
  <c r="J1080" i="11" s="1"/>
  <c r="K1080" i="11" s="1"/>
  <c r="AA1080" i="11" s="1"/>
  <c r="W1101" i="11"/>
  <c r="I1101" i="11" s="1"/>
  <c r="J1101" i="11" s="1"/>
  <c r="K1101" i="11" s="1"/>
  <c r="AA1101" i="11" s="1"/>
  <c r="W1148" i="11"/>
  <c r="I1148" i="11" s="1"/>
  <c r="J1148" i="11" s="1"/>
  <c r="K1148" i="11" s="1"/>
  <c r="AA1148" i="11" s="1"/>
  <c r="W1234" i="11"/>
  <c r="I1234" i="11" s="1"/>
  <c r="J1234" i="11" s="1"/>
  <c r="K1234" i="11" s="1"/>
  <c r="AA1234" i="11" s="1"/>
  <c r="W1292" i="11"/>
  <c r="I1292" i="11" s="1"/>
  <c r="J1292" i="11" s="1"/>
  <c r="K1292" i="11" s="1"/>
  <c r="AA1292" i="11" s="1"/>
  <c r="W1339" i="11"/>
  <c r="I1339" i="11" s="1"/>
  <c r="J1339" i="11" s="1"/>
  <c r="K1339" i="11" s="1"/>
  <c r="W1412" i="11"/>
  <c r="I1412" i="11" s="1"/>
  <c r="J1412" i="11" s="1"/>
  <c r="K1412" i="11" s="1"/>
  <c r="AA1412" i="11" s="1"/>
  <c r="W1481" i="11"/>
  <c r="I1481" i="11" s="1"/>
  <c r="W1557" i="11"/>
  <c r="I1557" i="11" s="1"/>
  <c r="W521" i="11"/>
  <c r="I521" i="11" s="1"/>
  <c r="W678" i="11"/>
  <c r="I678" i="11" s="1"/>
  <c r="W79" i="11"/>
  <c r="I79" i="11" s="1"/>
  <c r="J79" i="11" s="1"/>
  <c r="K79" i="11" s="1"/>
  <c r="AA79" i="11" s="1"/>
  <c r="W114" i="11"/>
  <c r="I114" i="11" s="1"/>
  <c r="J114" i="11" s="1"/>
  <c r="K114" i="11" s="1"/>
  <c r="AA114" i="11" s="1"/>
  <c r="W171" i="11"/>
  <c r="I171" i="11" s="1"/>
  <c r="J171" i="11" s="1"/>
  <c r="K171" i="11" s="1"/>
  <c r="AA171" i="11" s="1"/>
  <c r="W195" i="11"/>
  <c r="I195" i="11" s="1"/>
  <c r="J195" i="11" s="1"/>
  <c r="K195" i="11" s="1"/>
  <c r="AA195" i="11" s="1"/>
  <c r="W789" i="11"/>
  <c r="I789" i="11" s="1"/>
  <c r="J789" i="11" s="1"/>
  <c r="K789" i="11" s="1"/>
  <c r="AA789" i="11" s="1"/>
  <c r="W825" i="11"/>
  <c r="I825" i="11" s="1"/>
  <c r="J825" i="11" s="1"/>
  <c r="K825" i="11" s="1"/>
  <c r="AA825" i="11" s="1"/>
  <c r="W956" i="11"/>
  <c r="I956" i="11" s="1"/>
  <c r="J956" i="11" s="1"/>
  <c r="K956" i="11" s="1"/>
  <c r="AA956" i="11" s="1"/>
  <c r="W1116" i="11"/>
  <c r="I1116" i="11" s="1"/>
  <c r="J1116" i="11" s="1"/>
  <c r="K1116" i="11" s="1"/>
  <c r="AA1116" i="11" s="1"/>
  <c r="W292" i="11"/>
  <c r="I292" i="11" s="1"/>
  <c r="W1181" i="11"/>
  <c r="I1181" i="11" s="1"/>
  <c r="J1181" i="11" s="1"/>
  <c r="K1181" i="11" s="1"/>
  <c r="AA1181" i="11" s="1"/>
  <c r="W1213" i="11"/>
  <c r="I1213" i="11" s="1"/>
  <c r="J1213" i="11" s="1"/>
  <c r="K1213" i="11" s="1"/>
  <c r="AA1213" i="11" s="1"/>
  <c r="W1244" i="11"/>
  <c r="I1244" i="11" s="1"/>
  <c r="J1244" i="11" s="1"/>
  <c r="K1244" i="11" s="1"/>
  <c r="AA1244" i="11" s="1"/>
  <c r="W394" i="11"/>
  <c r="I394" i="11" s="1"/>
  <c r="W415" i="11"/>
  <c r="I415" i="11" s="1"/>
  <c r="J415" i="11" s="1"/>
  <c r="K415" i="11" s="1"/>
  <c r="AA415" i="11" s="1"/>
  <c r="W437" i="11"/>
  <c r="I437" i="11" s="1"/>
  <c r="J437" i="11" s="1"/>
  <c r="K437" i="11" s="1"/>
  <c r="AA437" i="11" s="1"/>
  <c r="W458" i="11"/>
  <c r="I458" i="11" s="1"/>
  <c r="J458" i="11" s="1"/>
  <c r="K458" i="11" s="1"/>
  <c r="AA458" i="11" s="1"/>
  <c r="W469" i="11"/>
  <c r="I469" i="11" s="1"/>
  <c r="W1423" i="11"/>
  <c r="I1423" i="11" s="1"/>
  <c r="J1423" i="11" s="1"/>
  <c r="K1423" i="11" s="1"/>
  <c r="AA1423" i="11" s="1"/>
  <c r="W498" i="11"/>
  <c r="I498" i="11" s="1"/>
  <c r="J498" i="11" s="1"/>
  <c r="K498" i="11" s="1"/>
  <c r="AA498" i="11" s="1"/>
  <c r="W1503" i="11"/>
  <c r="I1503" i="11" s="1"/>
  <c r="W1556" i="11"/>
  <c r="I1556" i="11" s="1"/>
  <c r="W1611" i="11"/>
  <c r="I1611" i="11" s="1"/>
  <c r="J1611" i="11" s="1"/>
  <c r="K1611" i="11" s="1"/>
  <c r="AA1611" i="11" s="1"/>
  <c r="W1641" i="11"/>
  <c r="I1641" i="11" s="1"/>
  <c r="J1641" i="11" s="1"/>
  <c r="K1641" i="11" s="1"/>
  <c r="AA1641" i="11" s="1"/>
  <c r="W565" i="11"/>
  <c r="I565" i="11" s="1"/>
  <c r="J565" i="11" s="1"/>
  <c r="K565" i="11" s="1"/>
  <c r="AA565" i="11" s="1"/>
  <c r="W1689" i="11"/>
  <c r="I1689" i="11" s="1"/>
  <c r="J1689" i="11" s="1"/>
  <c r="K1689" i="11" s="1"/>
  <c r="AA1689" i="11" s="1"/>
  <c r="W1734" i="11"/>
  <c r="I1734" i="11" s="1"/>
  <c r="J1734" i="11" s="1"/>
  <c r="K1734" i="11" s="1"/>
  <c r="AA1734" i="11" s="1"/>
  <c r="W1773" i="11"/>
  <c r="I1773" i="11" s="1"/>
  <c r="J1773" i="11" s="1"/>
  <c r="K1773" i="11" s="1"/>
  <c r="AA1773" i="11" s="1"/>
  <c r="W676" i="11"/>
  <c r="I676" i="11" s="1"/>
  <c r="J676" i="11" s="1"/>
  <c r="K676" i="11" s="1"/>
  <c r="AA676" i="11" s="1"/>
  <c r="W724" i="11"/>
  <c r="I724" i="11" s="1"/>
  <c r="W766" i="11"/>
  <c r="I766" i="11" s="1"/>
  <c r="W854" i="11"/>
  <c r="I854" i="11" s="1"/>
  <c r="J854" i="11" s="1"/>
  <c r="K854" i="11" s="1"/>
  <c r="AA854" i="11" s="1"/>
  <c r="W885" i="11"/>
  <c r="I885" i="11" s="1"/>
  <c r="J885" i="11" s="1"/>
  <c r="K885" i="11" s="1"/>
  <c r="AA885" i="11" s="1"/>
  <c r="W924" i="11"/>
  <c r="I924" i="11" s="1"/>
  <c r="W957" i="11"/>
  <c r="I957" i="11" s="1"/>
  <c r="J957" i="11" s="1"/>
  <c r="K957" i="11" s="1"/>
  <c r="AA957" i="11" s="1"/>
  <c r="W994" i="11"/>
  <c r="I994" i="11" s="1"/>
  <c r="W1032" i="11"/>
  <c r="I1032" i="11" s="1"/>
  <c r="J1032" i="11" s="1"/>
  <c r="K1032" i="11" s="1"/>
  <c r="AA1032" i="11" s="1"/>
  <c r="W1079" i="11"/>
  <c r="I1079" i="11" s="1"/>
  <c r="W1102" i="11"/>
  <c r="I1102" i="11" s="1"/>
  <c r="J1102" i="11" s="1"/>
  <c r="K1102" i="11" s="1"/>
  <c r="AA1102" i="11" s="1"/>
  <c r="W1151" i="11"/>
  <c r="I1151" i="11" s="1"/>
  <c r="J1151" i="11" s="1"/>
  <c r="K1151" i="11" s="1"/>
  <c r="AA1151" i="11" s="1"/>
  <c r="W1238" i="11"/>
  <c r="I1238" i="11" s="1"/>
  <c r="J1238" i="11" s="1"/>
  <c r="K1238" i="11" s="1"/>
  <c r="AA1238" i="11" s="1"/>
  <c r="W1293" i="11"/>
  <c r="I1293" i="11" s="1"/>
  <c r="W1340" i="11"/>
  <c r="I1340" i="11" s="1"/>
  <c r="J1340" i="11" s="1"/>
  <c r="K1340" i="11" s="1"/>
  <c r="AA1340" i="11" s="1"/>
  <c r="W1413" i="11"/>
  <c r="I1413" i="11" s="1"/>
  <c r="J1413" i="11" s="1"/>
  <c r="K1413" i="11" s="1"/>
  <c r="AA1413" i="11" s="1"/>
  <c r="W1482" i="11"/>
  <c r="I1482" i="11" s="1"/>
  <c r="J1482" i="11" s="1"/>
  <c r="K1482" i="11" s="1"/>
  <c r="AA1482" i="11" s="1"/>
  <c r="W1559" i="11"/>
  <c r="I1559" i="11" s="1"/>
  <c r="W1622" i="11"/>
  <c r="I1622" i="11" s="1"/>
  <c r="J1622" i="11" s="1"/>
  <c r="K1622" i="11" s="1"/>
  <c r="AA1622" i="11" s="1"/>
  <c r="W790" i="11"/>
  <c r="I790" i="11" s="1"/>
  <c r="W826" i="11"/>
  <c r="I826" i="11" s="1"/>
  <c r="J826" i="11" s="1"/>
  <c r="K826" i="11" s="1"/>
  <c r="AA826" i="11" s="1"/>
  <c r="W958" i="11"/>
  <c r="I958" i="11" s="1"/>
  <c r="W1117" i="11"/>
  <c r="I1117" i="11" s="1"/>
  <c r="J1117" i="11" s="1"/>
  <c r="K1117" i="11" s="1"/>
  <c r="AA1117" i="11" s="1"/>
  <c r="W293" i="11"/>
  <c r="I293" i="11" s="1"/>
  <c r="J293" i="11" s="1"/>
  <c r="K293" i="11" s="1"/>
  <c r="AA293" i="11" s="1"/>
  <c r="W1182" i="11"/>
  <c r="I1182" i="11" s="1"/>
  <c r="J1182" i="11" s="1"/>
  <c r="K1182" i="11" s="1"/>
  <c r="AA1182" i="11" s="1"/>
  <c r="W1214" i="11"/>
  <c r="I1214" i="11" s="1"/>
  <c r="J1214" i="11" s="1"/>
  <c r="K1214" i="11" s="1"/>
  <c r="W358" i="11"/>
  <c r="I358" i="11" s="1"/>
  <c r="J358" i="11" s="1"/>
  <c r="K358" i="11" s="1"/>
  <c r="AA358" i="11" s="1"/>
  <c r="W1260" i="11"/>
  <c r="I1260" i="11" s="1"/>
  <c r="J1260" i="11" s="1"/>
  <c r="K1260" i="11" s="1"/>
  <c r="AA1260" i="11" s="1"/>
  <c r="W418" i="11"/>
  <c r="I418" i="11" s="1"/>
  <c r="J418" i="11" s="1"/>
  <c r="K418" i="11" s="1"/>
  <c r="AA418" i="11" s="1"/>
  <c r="W1309" i="11"/>
  <c r="I1309" i="11" s="1"/>
  <c r="W1333" i="11"/>
  <c r="I1333" i="11" s="1"/>
  <c r="J1333" i="11" s="1"/>
  <c r="K1333" i="11" s="1"/>
  <c r="AA1333" i="11" s="1"/>
  <c r="W1375" i="11"/>
  <c r="I1375" i="11" s="1"/>
  <c r="J1375" i="11" s="1"/>
  <c r="K1375" i="11" s="1"/>
  <c r="AA1375" i="11" s="1"/>
  <c r="W1424" i="11"/>
  <c r="I1424" i="11" s="1"/>
  <c r="J1424" i="11" s="1"/>
  <c r="K1424" i="11" s="1"/>
  <c r="AA1424" i="11" s="1"/>
  <c r="W499" i="11"/>
  <c r="I499" i="11" s="1"/>
  <c r="W1505" i="11"/>
  <c r="I1505" i="11" s="1"/>
  <c r="W1558" i="11"/>
  <c r="I1558" i="11" s="1"/>
  <c r="J1558" i="11" s="1"/>
  <c r="K1558" i="11" s="1"/>
  <c r="AA1558" i="11" s="1"/>
  <c r="W1615" i="11"/>
  <c r="I1615" i="11" s="1"/>
  <c r="J1615" i="11" s="1"/>
  <c r="K1615" i="11" s="1"/>
  <c r="AA1615" i="11" s="1"/>
  <c r="W1642" i="11"/>
  <c r="I1642" i="11" s="1"/>
  <c r="J1642" i="11" s="1"/>
  <c r="K1642" i="11" s="1"/>
  <c r="AA1642" i="11" s="1"/>
  <c r="W566" i="11"/>
  <c r="I566" i="11" s="1"/>
  <c r="J566" i="11" s="1"/>
  <c r="K566" i="11" s="1"/>
  <c r="W1693" i="11"/>
  <c r="I1693" i="11" s="1"/>
  <c r="J1693" i="11" s="1"/>
  <c r="K1693" i="11" s="1"/>
  <c r="AA1693" i="11" s="1"/>
  <c r="W1735" i="11"/>
  <c r="I1735" i="11" s="1"/>
  <c r="J1735" i="11" s="1"/>
  <c r="K1735" i="11" s="1"/>
  <c r="AA1735" i="11" s="1"/>
  <c r="W1774" i="11"/>
  <c r="I1774" i="11" s="1"/>
  <c r="W677" i="11"/>
  <c r="I677" i="11" s="1"/>
  <c r="J677" i="11" s="1"/>
  <c r="K677" i="11" s="1"/>
  <c r="AA677" i="11" s="1"/>
  <c r="W725" i="11"/>
  <c r="I725" i="11" s="1"/>
  <c r="W769" i="11"/>
  <c r="I769" i="11" s="1"/>
  <c r="J769" i="11" s="1"/>
  <c r="K769" i="11" s="1"/>
  <c r="AA769" i="11" s="1"/>
  <c r="W872" i="11"/>
  <c r="I872" i="11" s="1"/>
  <c r="W886" i="11"/>
  <c r="I886" i="11" s="1"/>
  <c r="J886" i="11" s="1"/>
  <c r="K886" i="11" s="1"/>
  <c r="W925" i="11"/>
  <c r="I925" i="11" s="1"/>
  <c r="J925" i="11" s="1"/>
  <c r="K925" i="11" s="1"/>
  <c r="AA925" i="11" s="1"/>
  <c r="W959" i="11"/>
  <c r="I959" i="11" s="1"/>
  <c r="J959" i="11" s="1"/>
  <c r="K959" i="11" s="1"/>
  <c r="AA959" i="11" s="1"/>
  <c r="W995" i="11"/>
  <c r="I995" i="11" s="1"/>
  <c r="J995" i="11" s="1"/>
  <c r="K995" i="11" s="1"/>
  <c r="AA995" i="11" s="1"/>
  <c r="W1033" i="11"/>
  <c r="I1033" i="11" s="1"/>
  <c r="W1078" i="11"/>
  <c r="I1078" i="11" s="1"/>
  <c r="J1078" i="11" s="1"/>
  <c r="K1078" i="11" s="1"/>
  <c r="AA1078" i="11" s="1"/>
  <c r="W1103" i="11"/>
  <c r="I1103" i="11" s="1"/>
  <c r="J1103" i="11" s="1"/>
  <c r="K1103" i="11" s="1"/>
  <c r="AA1103" i="11" s="1"/>
  <c r="W1152" i="11"/>
  <c r="I1152" i="11" s="1"/>
  <c r="J1152" i="11" s="1"/>
  <c r="K1152" i="11" s="1"/>
  <c r="AA1152" i="11" s="1"/>
  <c r="W1239" i="11"/>
  <c r="I1239" i="11" s="1"/>
  <c r="J1239" i="11" s="1"/>
  <c r="K1239" i="11" s="1"/>
  <c r="W1294" i="11"/>
  <c r="I1294" i="11" s="1"/>
  <c r="J1294" i="11" s="1"/>
  <c r="K1294" i="11" s="1"/>
  <c r="AA1294" i="11" s="1"/>
  <c r="W1341" i="11"/>
  <c r="I1341" i="11" s="1"/>
  <c r="W1415" i="11"/>
  <c r="I1415" i="11" s="1"/>
  <c r="J1415" i="11" s="1"/>
  <c r="K1415" i="11" s="1"/>
  <c r="AA1415" i="11" s="1"/>
  <c r="W1485" i="11"/>
  <c r="I1485" i="11" s="1"/>
  <c r="J1485" i="11" s="1"/>
  <c r="K1485" i="11" s="1"/>
  <c r="W1562" i="11"/>
  <c r="I1562" i="11" s="1"/>
  <c r="J1562" i="11" s="1"/>
  <c r="K1562" i="11" s="1"/>
  <c r="AA1562" i="11" s="1"/>
  <c r="W1624" i="11"/>
  <c r="I1624" i="11" s="1"/>
  <c r="J1624" i="11" s="1"/>
  <c r="K1624" i="11" s="1"/>
  <c r="AA1624" i="11" s="1"/>
  <c r="W173" i="11"/>
  <c r="I173" i="11" s="1"/>
  <c r="J173" i="11" s="1"/>
  <c r="K173" i="11" s="1"/>
  <c r="AA173" i="11" s="1"/>
  <c r="W198" i="11"/>
  <c r="I198" i="11" s="1"/>
  <c r="J198" i="11" s="1"/>
  <c r="K198" i="11" s="1"/>
  <c r="AA198" i="11" s="1"/>
  <c r="W791" i="11"/>
  <c r="I791" i="11" s="1"/>
  <c r="J791" i="11" s="1"/>
  <c r="K791" i="11" s="1"/>
  <c r="AA791" i="11" s="1"/>
  <c r="W829" i="11"/>
  <c r="I829" i="11" s="1"/>
  <c r="J829" i="11" s="1"/>
  <c r="K829" i="11" s="1"/>
  <c r="AA829" i="11" s="1"/>
  <c r="W962" i="11"/>
  <c r="I962" i="11" s="1"/>
  <c r="W274" i="11"/>
  <c r="I274" i="11" s="1"/>
  <c r="W294" i="11"/>
  <c r="I294" i="11" s="1"/>
  <c r="W1183" i="11"/>
  <c r="I1183" i="11" s="1"/>
  <c r="J1183" i="11" s="1"/>
  <c r="K1183" i="11" s="1"/>
  <c r="AA1183" i="11" s="1"/>
  <c r="W1215" i="11"/>
  <c r="I1215" i="11" s="1"/>
  <c r="J1215" i="11" s="1"/>
  <c r="K1215" i="11" s="1"/>
  <c r="AA1215" i="11" s="1"/>
  <c r="W1247" i="11"/>
  <c r="I1247" i="11" s="1"/>
  <c r="J1247" i="11" s="1"/>
  <c r="K1247" i="11" s="1"/>
  <c r="AA1247" i="11" s="1"/>
  <c r="W395" i="11"/>
  <c r="I395" i="11" s="1"/>
  <c r="J395" i="11" s="1"/>
  <c r="K395" i="11" s="1"/>
  <c r="AA395" i="11" s="1"/>
  <c r="W1275" i="11"/>
  <c r="I1275" i="11" s="1"/>
  <c r="J1275" i="11" s="1"/>
  <c r="K1275" i="11" s="1"/>
  <c r="AA1275" i="11" s="1"/>
  <c r="W1310" i="11"/>
  <c r="I1310" i="11" s="1"/>
  <c r="J1310" i="11" s="1"/>
  <c r="K1310" i="11" s="1"/>
  <c r="AA1310" i="11" s="1"/>
  <c r="W460" i="11"/>
  <c r="I460" i="11" s="1"/>
  <c r="J460" i="11" s="1"/>
  <c r="K460" i="11" s="1"/>
  <c r="AA460" i="11" s="1"/>
  <c r="W1376" i="11"/>
  <c r="I1376" i="11" s="1"/>
  <c r="J1376" i="11" s="1"/>
  <c r="K1376" i="11" s="1"/>
  <c r="AA1376" i="11" s="1"/>
  <c r="W1427" i="11"/>
  <c r="I1427" i="11" s="1"/>
  <c r="J1427" i="11" s="1"/>
  <c r="K1427" i="11" s="1"/>
  <c r="AA1427" i="11" s="1"/>
  <c r="W1468" i="11"/>
  <c r="I1468" i="11" s="1"/>
  <c r="W1507" i="11"/>
  <c r="I1507" i="11" s="1"/>
  <c r="J1507" i="11" s="1"/>
  <c r="K1507" i="11" s="1"/>
  <c r="AA1507" i="11" s="1"/>
  <c r="W1560" i="11"/>
  <c r="I1560" i="11" s="1"/>
  <c r="W1616" i="11"/>
  <c r="I1616" i="11" s="1"/>
  <c r="J1616" i="11" s="1"/>
  <c r="K1616" i="11" s="1"/>
  <c r="AA1616" i="11" s="1"/>
  <c r="W1643" i="11"/>
  <c r="I1643" i="11" s="1"/>
  <c r="J1643" i="11" s="1"/>
  <c r="K1643" i="11" s="1"/>
  <c r="AA1643" i="11" s="1"/>
  <c r="W567" i="11"/>
  <c r="I567" i="11" s="1"/>
  <c r="J567" i="11" s="1"/>
  <c r="K567" i="11" s="1"/>
  <c r="AA567" i="11" s="1"/>
  <c r="W1694" i="11"/>
  <c r="I1694" i="11" s="1"/>
  <c r="J1694" i="11" s="1"/>
  <c r="K1694" i="11" s="1"/>
  <c r="AA1694" i="11" s="1"/>
  <c r="W1736" i="11"/>
  <c r="I1736" i="11" s="1"/>
  <c r="J1736" i="11" s="1"/>
  <c r="K1736" i="11" s="1"/>
  <c r="AA1736" i="11" s="1"/>
  <c r="W1775" i="11"/>
  <c r="I1775" i="11" s="1"/>
  <c r="J1775" i="11" s="1"/>
  <c r="K1775" i="11" s="1"/>
  <c r="AA1775" i="11" s="1"/>
  <c r="W679" i="11"/>
  <c r="I679" i="11" s="1"/>
  <c r="J679" i="11" s="1"/>
  <c r="K679" i="11" s="1"/>
  <c r="AA679" i="11" s="1"/>
  <c r="W726" i="11"/>
  <c r="I726" i="11" s="1"/>
  <c r="J726" i="11" s="1"/>
  <c r="K726" i="11" s="1"/>
  <c r="AA726" i="11" s="1"/>
  <c r="W794" i="11"/>
  <c r="I794" i="11" s="1"/>
  <c r="J794" i="11" s="1"/>
  <c r="K794" i="11" s="1"/>
  <c r="AA794" i="11" s="1"/>
  <c r="W871" i="11"/>
  <c r="I871" i="11" s="1"/>
  <c r="J871" i="11" s="1"/>
  <c r="K871" i="11" s="1"/>
  <c r="AA871" i="11" s="1"/>
  <c r="W887" i="11"/>
  <c r="I887" i="11" s="1"/>
  <c r="J887" i="11" s="1"/>
  <c r="K887" i="11" s="1"/>
  <c r="AA887" i="11" s="1"/>
  <c r="W926" i="11"/>
  <c r="I926" i="11" s="1"/>
  <c r="J926" i="11" s="1"/>
  <c r="K926" i="11" s="1"/>
  <c r="AA926" i="11" s="1"/>
  <c r="W960" i="11"/>
  <c r="I960" i="11" s="1"/>
  <c r="J960" i="11" s="1"/>
  <c r="K960" i="11" s="1"/>
  <c r="AA960" i="11" s="1"/>
  <c r="W996" i="11"/>
  <c r="I996" i="11" s="1"/>
  <c r="J996" i="11" s="1"/>
  <c r="K996" i="11" s="1"/>
  <c r="AA996" i="11" s="1"/>
  <c r="W1034" i="11"/>
  <c r="I1034" i="11" s="1"/>
  <c r="J1034" i="11" s="1"/>
  <c r="K1034" i="11" s="1"/>
  <c r="AA1034" i="11" s="1"/>
  <c r="W1077" i="11"/>
  <c r="I1077" i="11" s="1"/>
  <c r="J1077" i="11" s="1"/>
  <c r="K1077" i="11" s="1"/>
  <c r="AA1077" i="11" s="1"/>
  <c r="W1104" i="11"/>
  <c r="I1104" i="11" s="1"/>
  <c r="J1104" i="11" s="1"/>
  <c r="K1104" i="11" s="1"/>
  <c r="AA1104" i="11" s="1"/>
  <c r="W1153" i="11"/>
  <c r="I1153" i="11" s="1"/>
  <c r="J1153" i="11" s="1"/>
  <c r="K1153" i="11" s="1"/>
  <c r="AA1153" i="11" s="1"/>
  <c r="W1240" i="11"/>
  <c r="I1240" i="11" s="1"/>
  <c r="W1297" i="11"/>
  <c r="I1297" i="11" s="1"/>
  <c r="J1297" i="11" s="1"/>
  <c r="K1297" i="11" s="1"/>
  <c r="AA1297" i="11" s="1"/>
  <c r="W1342" i="11"/>
  <c r="I1342" i="11" s="1"/>
  <c r="J1342" i="11" s="1"/>
  <c r="K1342" i="11" s="1"/>
  <c r="AA1342" i="11" s="1"/>
  <c r="W1416" i="11"/>
  <c r="I1416" i="11" s="1"/>
  <c r="J1416" i="11" s="1"/>
  <c r="K1416" i="11" s="1"/>
  <c r="AA1416" i="11" s="1"/>
  <c r="W1495" i="11"/>
  <c r="I1495" i="11" s="1"/>
  <c r="J1495" i="11" s="1"/>
  <c r="K1495" i="11" s="1"/>
  <c r="AA1495" i="11" s="1"/>
  <c r="W1563" i="11"/>
  <c r="I1563" i="11" s="1"/>
  <c r="W1630" i="11"/>
  <c r="I1630" i="11" s="1"/>
  <c r="J1630" i="11" s="1"/>
  <c r="K1630" i="11" s="1"/>
  <c r="AA1630" i="11" s="1"/>
  <c r="W681" i="11"/>
  <c r="I681" i="11" s="1"/>
  <c r="W84" i="11"/>
  <c r="I84" i="11" s="1"/>
  <c r="J84" i="11" s="1"/>
  <c r="K84" i="11" s="1"/>
  <c r="AA84" i="11" s="1"/>
  <c r="W118" i="11"/>
  <c r="I118" i="11" s="1"/>
  <c r="J118" i="11" s="1"/>
  <c r="K118" i="11" s="1"/>
  <c r="AA118" i="11" s="1"/>
  <c r="W174" i="11"/>
  <c r="I174" i="11" s="1"/>
  <c r="J174" i="11" s="1"/>
  <c r="K174" i="11" s="1"/>
  <c r="AA174" i="11" s="1"/>
  <c r="W768" i="11"/>
  <c r="I768" i="11" s="1"/>
  <c r="W792" i="11"/>
  <c r="I792" i="11" s="1"/>
  <c r="W831" i="11"/>
  <c r="I831" i="11" s="1"/>
  <c r="J831" i="11" s="1"/>
  <c r="K831" i="11" s="1"/>
  <c r="AA831" i="11" s="1"/>
  <c r="W967" i="11"/>
  <c r="I967" i="11" s="1"/>
  <c r="J967" i="11" s="1"/>
  <c r="K967" i="11" s="1"/>
  <c r="AA967" i="11" s="1"/>
  <c r="W278" i="11"/>
  <c r="I278" i="11" s="1"/>
  <c r="J278" i="11" s="1"/>
  <c r="K278" i="11" s="1"/>
  <c r="AA278" i="11" s="1"/>
  <c r="W295" i="11"/>
  <c r="I295" i="11" s="1"/>
  <c r="J295" i="11" s="1"/>
  <c r="K295" i="11" s="1"/>
  <c r="AA295" i="11" s="1"/>
  <c r="W1184" i="11"/>
  <c r="I1184" i="11" s="1"/>
  <c r="W1216" i="11"/>
  <c r="I1216" i="11" s="1"/>
  <c r="J1216" i="11" s="1"/>
  <c r="K1216" i="11" s="1"/>
  <c r="AA1216" i="11" s="1"/>
  <c r="W359" i="11"/>
  <c r="I359" i="11" s="1"/>
  <c r="W396" i="11"/>
  <c r="I396" i="11" s="1"/>
  <c r="W419" i="11"/>
  <c r="I419" i="11" s="1"/>
  <c r="J419" i="11" s="1"/>
  <c r="K419" i="11" s="1"/>
  <c r="AA419" i="11" s="1"/>
  <c r="W1311" i="11"/>
  <c r="I1311" i="11" s="1"/>
  <c r="J1311" i="11" s="1"/>
  <c r="K1311" i="11" s="1"/>
  <c r="AA1311" i="11" s="1"/>
  <c r="W1336" i="11"/>
  <c r="I1336" i="11" s="1"/>
  <c r="J1336" i="11" s="1"/>
  <c r="K1336" i="11" s="1"/>
  <c r="AA1336" i="11" s="1"/>
  <c r="W1377" i="11"/>
  <c r="I1377" i="11" s="1"/>
  <c r="J1377" i="11" s="1"/>
  <c r="K1377" i="11" s="1"/>
  <c r="AA1377" i="11" s="1"/>
  <c r="W1431" i="11"/>
  <c r="I1431" i="11" s="1"/>
  <c r="J1431" i="11" s="1"/>
  <c r="K1431" i="11" s="1"/>
  <c r="AA1431" i="11" s="1"/>
  <c r="W1469" i="11"/>
  <c r="I1469" i="11" s="1"/>
  <c r="J1469" i="11" s="1"/>
  <c r="K1469" i="11" s="1"/>
  <c r="AA1469" i="11" s="1"/>
  <c r="W1510" i="11"/>
  <c r="I1510" i="11" s="1"/>
  <c r="J1510" i="11" s="1"/>
  <c r="K1510" i="11" s="1"/>
  <c r="AA1510" i="11" s="1"/>
  <c r="W1561" i="11"/>
  <c r="I1561" i="11" s="1"/>
  <c r="J1561" i="11" s="1"/>
  <c r="K1561" i="11" s="1"/>
  <c r="AA1561" i="11" s="1"/>
  <c r="W520" i="11"/>
  <c r="I520" i="11" s="1"/>
  <c r="J520" i="11" s="1"/>
  <c r="K520" i="11" s="1"/>
  <c r="AA520" i="11" s="1"/>
  <c r="W1644" i="11"/>
  <c r="I1644" i="11" s="1"/>
  <c r="J1644" i="11" s="1"/>
  <c r="K1644" i="11" s="1"/>
  <c r="AA1644" i="11" s="1"/>
  <c r="W568" i="11"/>
  <c r="I568" i="11" s="1"/>
  <c r="W606" i="11"/>
  <c r="I606" i="11" s="1"/>
  <c r="W1737" i="11"/>
  <c r="I1737" i="11" s="1"/>
  <c r="J1737" i="11" s="1"/>
  <c r="K1737" i="11" s="1"/>
  <c r="AA1737" i="11" s="1"/>
  <c r="W1776" i="11"/>
  <c r="I1776" i="11" s="1"/>
  <c r="J1776" i="11" s="1"/>
  <c r="K1776" i="11" s="1"/>
  <c r="AA1776" i="11" s="1"/>
  <c r="W690" i="11"/>
  <c r="I690" i="11" s="1"/>
  <c r="W727" i="11"/>
  <c r="I727" i="11" s="1"/>
  <c r="J727" i="11" s="1"/>
  <c r="K727" i="11" s="1"/>
  <c r="AA727" i="11" s="1"/>
  <c r="W799" i="11"/>
  <c r="I799" i="11" s="1"/>
  <c r="J799" i="11" s="1"/>
  <c r="K799" i="11" s="1"/>
  <c r="AA799" i="11" s="1"/>
  <c r="W870" i="11"/>
  <c r="I870" i="11" s="1"/>
  <c r="J870" i="11" s="1"/>
  <c r="K870" i="11" s="1"/>
  <c r="AA870" i="11" s="1"/>
  <c r="W888" i="11"/>
  <c r="I888" i="11" s="1"/>
  <c r="J888" i="11" s="1"/>
  <c r="K888" i="11" s="1"/>
  <c r="AA888" i="11" s="1"/>
  <c r="W927" i="11"/>
  <c r="I927" i="11" s="1"/>
  <c r="J927" i="11" s="1"/>
  <c r="K927" i="11" s="1"/>
  <c r="AA927" i="11" s="1"/>
  <c r="W961" i="11"/>
  <c r="I961" i="11" s="1"/>
  <c r="W997" i="11"/>
  <c r="I997" i="11" s="1"/>
  <c r="J997" i="11" s="1"/>
  <c r="K997" i="11" s="1"/>
  <c r="AA997" i="11" s="1"/>
  <c r="W1036" i="11"/>
  <c r="I1036" i="11" s="1"/>
  <c r="W1076" i="11"/>
  <c r="I1076" i="11" s="1"/>
  <c r="J1076" i="11" s="1"/>
  <c r="K1076" i="11" s="1"/>
  <c r="AA1076" i="11" s="1"/>
  <c r="W1105" i="11"/>
  <c r="I1105" i="11" s="1"/>
  <c r="J1105" i="11" s="1"/>
  <c r="K1105" i="11" s="1"/>
  <c r="AA1105" i="11" s="1"/>
  <c r="W1156" i="11"/>
  <c r="I1156" i="11" s="1"/>
  <c r="J1156" i="11" s="1"/>
  <c r="K1156" i="11" s="1"/>
  <c r="AA1156" i="11" s="1"/>
  <c r="W1241" i="11"/>
  <c r="I1241" i="11" s="1"/>
  <c r="J1241" i="11" s="1"/>
  <c r="K1241" i="11" s="1"/>
  <c r="AA1241" i="11" s="1"/>
  <c r="W1298" i="11"/>
  <c r="I1298" i="11" s="1"/>
  <c r="J1298" i="11" s="1"/>
  <c r="K1298" i="11" s="1"/>
  <c r="AA1298" i="11" s="1"/>
  <c r="W1343" i="11"/>
  <c r="I1343" i="11" s="1"/>
  <c r="J1343" i="11" s="1"/>
  <c r="K1343" i="11" s="1"/>
  <c r="AA1343" i="11" s="1"/>
  <c r="W1417" i="11"/>
  <c r="I1417" i="11" s="1"/>
  <c r="J1417" i="11" s="1"/>
  <c r="K1417" i="11" s="1"/>
  <c r="AA1417" i="11" s="1"/>
  <c r="W1504" i="11"/>
  <c r="I1504" i="11" s="1"/>
  <c r="W1566" i="11"/>
  <c r="I1566" i="11" s="1"/>
  <c r="W1654" i="11"/>
  <c r="I1654" i="11" s="1"/>
  <c r="W119" i="11"/>
  <c r="I119" i="11" s="1"/>
  <c r="W175" i="11"/>
  <c r="I175" i="11" s="1"/>
  <c r="J175" i="11" s="1"/>
  <c r="K175" i="11" s="1"/>
  <c r="AA175" i="11" s="1"/>
  <c r="W199" i="11"/>
  <c r="I199" i="11" s="1"/>
  <c r="J199" i="11" s="1"/>
  <c r="K199" i="11" s="1"/>
  <c r="AA199" i="11" s="1"/>
  <c r="W208" i="11"/>
  <c r="I208" i="11" s="1"/>
  <c r="J208" i="11" s="1"/>
  <c r="K208" i="11" s="1"/>
  <c r="AA208" i="11" s="1"/>
  <c r="W229" i="11"/>
  <c r="I229" i="11" s="1"/>
  <c r="J229" i="11" s="1"/>
  <c r="K229" i="11" s="1"/>
  <c r="AA229" i="11" s="1"/>
  <c r="W969" i="11"/>
  <c r="I969" i="11" s="1"/>
  <c r="J969" i="11" s="1"/>
  <c r="K969" i="11" s="1"/>
  <c r="AA969" i="11" s="1"/>
  <c r="W277" i="11"/>
  <c r="I277" i="11" s="1"/>
  <c r="J277" i="11" s="1"/>
  <c r="K277" i="11" s="1"/>
  <c r="AA277" i="11" s="1"/>
  <c r="W296" i="11"/>
  <c r="I296" i="11" s="1"/>
  <c r="J296" i="11" s="1"/>
  <c r="K296" i="11" s="1"/>
  <c r="AA296" i="11" s="1"/>
  <c r="W1185" i="11"/>
  <c r="I1185" i="11" s="1"/>
  <c r="J1185" i="11" s="1"/>
  <c r="K1185" i="11" s="1"/>
  <c r="AA1185" i="11" s="1"/>
  <c r="W1217" i="11"/>
  <c r="I1217" i="11" s="1"/>
  <c r="J1217" i="11" s="1"/>
  <c r="K1217" i="11" s="1"/>
  <c r="AA1217" i="11" s="1"/>
  <c r="W360" i="11"/>
  <c r="I360" i="11" s="1"/>
  <c r="W397" i="11"/>
  <c r="I397" i="11" s="1"/>
  <c r="W420" i="11"/>
  <c r="I420" i="11" s="1"/>
  <c r="J420" i="11" s="1"/>
  <c r="K420" i="11" s="1"/>
  <c r="AA420" i="11" s="1"/>
  <c r="W438" i="11"/>
  <c r="I438" i="11" s="1"/>
  <c r="J438" i="11" s="1"/>
  <c r="K438" i="11" s="1"/>
  <c r="AA438" i="11" s="1"/>
  <c r="W461" i="11"/>
  <c r="I461" i="11" s="1"/>
  <c r="J461" i="11" s="1"/>
  <c r="K461" i="11" s="1"/>
  <c r="AA461" i="11" s="1"/>
  <c r="W1379" i="11"/>
  <c r="I1379" i="11" s="1"/>
  <c r="J1379" i="11" s="1"/>
  <c r="K1379" i="11" s="1"/>
  <c r="AA1379" i="11" s="1"/>
  <c r="W1433" i="11"/>
  <c r="I1433" i="11" s="1"/>
  <c r="J1433" i="11" s="1"/>
  <c r="K1433" i="11" s="1"/>
  <c r="AA1433" i="11" s="1"/>
  <c r="W1470" i="11"/>
  <c r="I1470" i="11" s="1"/>
  <c r="J1470" i="11" s="1"/>
  <c r="K1470" i="11" s="1"/>
  <c r="AA1470" i="11" s="1"/>
  <c r="W1511" i="11"/>
  <c r="I1511" i="11" s="1"/>
  <c r="J1511" i="11" s="1"/>
  <c r="K1511" i="11" s="1"/>
  <c r="AA1511" i="11" s="1"/>
  <c r="W1564" i="11"/>
  <c r="I1564" i="11" s="1"/>
  <c r="J1564" i="11" s="1"/>
  <c r="K1564" i="11" s="1"/>
  <c r="AA1564" i="11" s="1"/>
  <c r="W1617" i="11"/>
  <c r="I1617" i="11" s="1"/>
  <c r="W1645" i="11"/>
  <c r="I1645" i="11" s="1"/>
  <c r="W569" i="11"/>
  <c r="I569" i="11" s="1"/>
  <c r="J569" i="11" s="1"/>
  <c r="K569" i="11" s="1"/>
  <c r="AA569" i="11" s="1"/>
  <c r="W1697" i="11"/>
  <c r="I1697" i="11" s="1"/>
  <c r="J1697" i="11" s="1"/>
  <c r="K1697" i="11" s="1"/>
  <c r="AA1697" i="11" s="1"/>
  <c r="W1739" i="11"/>
  <c r="I1739" i="11" s="1"/>
  <c r="J1739" i="11" s="1"/>
  <c r="K1739" i="11" s="1"/>
  <c r="AA1739" i="11" s="1"/>
  <c r="W614" i="11"/>
  <c r="I614" i="11" s="1"/>
  <c r="J614" i="11" s="1"/>
  <c r="K614" i="11" s="1"/>
  <c r="AA614" i="11" s="1"/>
  <c r="W689" i="11"/>
  <c r="I689" i="11" s="1"/>
  <c r="J689" i="11" s="1"/>
  <c r="K689" i="11" s="1"/>
  <c r="AA689" i="11" s="1"/>
  <c r="W728" i="11"/>
  <c r="I728" i="11" s="1"/>
  <c r="J728" i="11" s="1"/>
  <c r="K728" i="11" s="1"/>
  <c r="AA728" i="11" s="1"/>
  <c r="W805" i="11"/>
  <c r="I805" i="11" s="1"/>
  <c r="J805" i="11" s="1"/>
  <c r="K805" i="11" s="1"/>
  <c r="AA805" i="11" s="1"/>
  <c r="W869" i="11"/>
  <c r="I869" i="11" s="1"/>
  <c r="J869" i="11" s="1"/>
  <c r="K869" i="11" s="1"/>
  <c r="AA869" i="11" s="1"/>
  <c r="W889" i="11"/>
  <c r="I889" i="11" s="1"/>
  <c r="J889" i="11" s="1"/>
  <c r="K889" i="11" s="1"/>
  <c r="AA889" i="11" s="1"/>
  <c r="W928" i="11"/>
  <c r="I928" i="11" s="1"/>
  <c r="J928" i="11" s="1"/>
  <c r="K928" i="11" s="1"/>
  <c r="AA928" i="11" s="1"/>
  <c r="W963" i="11"/>
  <c r="I963" i="11" s="1"/>
  <c r="W998" i="11"/>
  <c r="I998" i="11" s="1"/>
  <c r="J998" i="11" s="1"/>
  <c r="K998" i="11" s="1"/>
  <c r="AA998" i="11" s="1"/>
  <c r="W1037" i="11"/>
  <c r="I1037" i="11" s="1"/>
  <c r="J1037" i="11" s="1"/>
  <c r="K1037" i="11" s="1"/>
  <c r="AA1037" i="11" s="1"/>
  <c r="W1075" i="11"/>
  <c r="I1075" i="11" s="1"/>
  <c r="J1075" i="11" s="1"/>
  <c r="K1075" i="11" s="1"/>
  <c r="AA1075" i="11" s="1"/>
  <c r="W1106" i="11"/>
  <c r="I1106" i="11" s="1"/>
  <c r="J1106" i="11" s="1"/>
  <c r="K1106" i="11" s="1"/>
  <c r="AA1106" i="11" s="1"/>
  <c r="W1160" i="11"/>
  <c r="I1160" i="11" s="1"/>
  <c r="J1160" i="11" s="1"/>
  <c r="K1160" i="11" s="1"/>
  <c r="AA1160" i="11" s="1"/>
  <c r="W1242" i="11"/>
  <c r="I1242" i="11" s="1"/>
  <c r="J1242" i="11" s="1"/>
  <c r="K1242" i="11" s="1"/>
  <c r="AA1242" i="11" s="1"/>
  <c r="W1299" i="11"/>
  <c r="I1299" i="11" s="1"/>
  <c r="J1299" i="11" s="1"/>
  <c r="K1299" i="11" s="1"/>
  <c r="AA1299" i="11" s="1"/>
  <c r="W1344" i="11"/>
  <c r="I1344" i="11" s="1"/>
  <c r="J1344" i="11" s="1"/>
  <c r="K1344" i="11" s="1"/>
  <c r="AA1344" i="11" s="1"/>
  <c r="W1418" i="11"/>
  <c r="I1418" i="11" s="1"/>
  <c r="J1418" i="11" s="1"/>
  <c r="K1418" i="11" s="1"/>
  <c r="AA1418" i="11" s="1"/>
  <c r="W1506" i="11"/>
  <c r="I1506" i="11" s="1"/>
  <c r="W1569" i="11"/>
  <c r="I1569" i="11" s="1"/>
  <c r="J1569" i="11" s="1"/>
  <c r="K1569" i="11" s="1"/>
  <c r="AA1569" i="11" s="1"/>
  <c r="W1655" i="11"/>
  <c r="I1655" i="11" s="1"/>
  <c r="W653" i="11"/>
  <c r="I653" i="11" s="1"/>
  <c r="J653" i="11" s="1"/>
  <c r="K653" i="11" s="1"/>
  <c r="AA653" i="11" s="1"/>
  <c r="W59" i="11"/>
  <c r="I59" i="11" s="1"/>
  <c r="J59" i="11" s="1"/>
  <c r="K59" i="11" s="1"/>
  <c r="AA59" i="11" s="1"/>
  <c r="W86" i="11"/>
  <c r="I86" i="11" s="1"/>
  <c r="W120" i="11"/>
  <c r="I120" i="11" s="1"/>
  <c r="J120" i="11" s="1"/>
  <c r="K120" i="11" s="1"/>
  <c r="AA120" i="11" s="1"/>
  <c r="W176" i="11"/>
  <c r="I176" i="11" s="1"/>
  <c r="J176" i="11" s="1"/>
  <c r="K176" i="11" s="1"/>
  <c r="AA176" i="11" s="1"/>
  <c r="W200" i="11"/>
  <c r="I200" i="11" s="1"/>
  <c r="W793" i="11"/>
  <c r="I793" i="11" s="1"/>
  <c r="J793" i="11" s="1"/>
  <c r="K793" i="11" s="1"/>
  <c r="AA793" i="11" s="1"/>
  <c r="W836" i="11"/>
  <c r="I836" i="11" s="1"/>
  <c r="J836" i="11" s="1"/>
  <c r="K836" i="11" s="1"/>
  <c r="AA836" i="11" s="1"/>
  <c r="W976" i="11"/>
  <c r="I976" i="11" s="1"/>
  <c r="W276" i="11"/>
  <c r="I276" i="11" s="1"/>
  <c r="J276" i="11" s="1"/>
  <c r="K276" i="11" s="1"/>
  <c r="AA276" i="11" s="1"/>
  <c r="W1149" i="11"/>
  <c r="I1149" i="11" s="1"/>
  <c r="J1149" i="11" s="1"/>
  <c r="K1149" i="11" s="1"/>
  <c r="AA1149" i="11" s="1"/>
  <c r="W301" i="11"/>
  <c r="I301" i="11" s="1"/>
  <c r="J301" i="11" s="1"/>
  <c r="K301" i="11" s="1"/>
  <c r="AA301" i="11" s="1"/>
  <c r="W1218" i="11"/>
  <c r="I1218" i="11" s="1"/>
  <c r="J1218" i="11" s="1"/>
  <c r="K1218" i="11" s="1"/>
  <c r="AA1218" i="11" s="1"/>
  <c r="W361" i="11"/>
  <c r="I361" i="11" s="1"/>
  <c r="J361" i="11" s="1"/>
  <c r="K361" i="11" s="1"/>
  <c r="AA361" i="11" s="1"/>
  <c r="W398" i="11"/>
  <c r="I398" i="11" s="1"/>
  <c r="W1276" i="11"/>
  <c r="I1276" i="11" s="1"/>
  <c r="J1276" i="11" s="1"/>
  <c r="K1276" i="11" s="1"/>
  <c r="AA1276" i="11" s="1"/>
  <c r="W1312" i="11"/>
  <c r="I1312" i="11" s="1"/>
  <c r="J1312" i="11" s="1"/>
  <c r="K1312" i="11" s="1"/>
  <c r="AA1312" i="11" s="1"/>
  <c r="W462" i="11"/>
  <c r="I462" i="11" s="1"/>
  <c r="W1380" i="11"/>
  <c r="I1380" i="11" s="1"/>
  <c r="J1380" i="11" s="1"/>
  <c r="K1380" i="11" s="1"/>
  <c r="AA1380" i="11" s="1"/>
  <c r="W1435" i="11"/>
  <c r="I1435" i="11" s="1"/>
  <c r="J1435" i="11" s="1"/>
  <c r="K1435" i="11" s="1"/>
  <c r="AA1435" i="11" s="1"/>
  <c r="W1471" i="11"/>
  <c r="I1471" i="11" s="1"/>
  <c r="J1471" i="11" s="1"/>
  <c r="K1471" i="11" s="1"/>
  <c r="AA1471" i="11" s="1"/>
  <c r="W501" i="11"/>
  <c r="I501" i="11" s="1"/>
  <c r="J501" i="11" s="1"/>
  <c r="K501" i="11" s="1"/>
  <c r="AA501" i="11" s="1"/>
  <c r="W1565" i="11"/>
  <c r="I1565" i="11" s="1"/>
  <c r="J1565" i="11" s="1"/>
  <c r="K1565" i="11" s="1"/>
  <c r="AA1565" i="11" s="1"/>
  <c r="W1619" i="11"/>
  <c r="I1619" i="11" s="1"/>
  <c r="J1619" i="11" s="1"/>
  <c r="K1619" i="11" s="1"/>
  <c r="AA1619" i="11" s="1"/>
  <c r="W1646" i="11"/>
  <c r="I1646" i="11" s="1"/>
  <c r="J1646" i="11" s="1"/>
  <c r="K1646" i="11" s="1"/>
  <c r="AA1646" i="11" s="1"/>
  <c r="W1660" i="11"/>
  <c r="I1660" i="11" s="1"/>
  <c r="J1660" i="11" s="1"/>
  <c r="K1660" i="11" s="1"/>
  <c r="AA1660" i="11" s="1"/>
  <c r="W1699" i="11"/>
  <c r="I1699" i="11" s="1"/>
  <c r="J1699" i="11" s="1"/>
  <c r="K1699" i="11" s="1"/>
  <c r="AA1699" i="11" s="1"/>
  <c r="W1741" i="11"/>
  <c r="I1741" i="11" s="1"/>
  <c r="J1741" i="11" s="1"/>
  <c r="K1741" i="11" s="1"/>
  <c r="AA1741" i="11" s="1"/>
  <c r="W1778" i="11"/>
  <c r="I1778" i="11" s="1"/>
  <c r="J1778" i="11" s="1"/>
  <c r="K1778" i="11" s="1"/>
  <c r="AA1778" i="11" s="1"/>
  <c r="W688" i="11"/>
  <c r="I688" i="11" s="1"/>
  <c r="W731" i="11"/>
  <c r="I731" i="11" s="1"/>
  <c r="J731" i="11" s="1"/>
  <c r="K731" i="11" s="1"/>
  <c r="AA731" i="11" s="1"/>
  <c r="W806" i="11"/>
  <c r="I806" i="11" s="1"/>
  <c r="J806" i="11" s="1"/>
  <c r="K806" i="11" s="1"/>
  <c r="AA806" i="11" s="1"/>
  <c r="W868" i="11"/>
  <c r="I868" i="11" s="1"/>
  <c r="J868" i="11" s="1"/>
  <c r="K868" i="11" s="1"/>
  <c r="AA868" i="11" s="1"/>
  <c r="W890" i="11"/>
  <c r="I890" i="11" s="1"/>
  <c r="J890" i="11" s="1"/>
  <c r="K890" i="11" s="1"/>
  <c r="AA890" i="11" s="1"/>
  <c r="W933" i="11"/>
  <c r="I933" i="11" s="1"/>
  <c r="J933" i="11" s="1"/>
  <c r="K933" i="11" s="1"/>
  <c r="AA933" i="11" s="1"/>
  <c r="W964" i="11"/>
  <c r="I964" i="11" s="1"/>
  <c r="J964" i="11" s="1"/>
  <c r="K964" i="11" s="1"/>
  <c r="AA964" i="11" s="1"/>
  <c r="W999" i="11"/>
  <c r="I999" i="11" s="1"/>
  <c r="J999" i="11" s="1"/>
  <c r="K999" i="11" s="1"/>
  <c r="AA999" i="11" s="1"/>
  <c r="W1038" i="11"/>
  <c r="I1038" i="11" s="1"/>
  <c r="J1038" i="11" s="1"/>
  <c r="K1038" i="11" s="1"/>
  <c r="AA1038" i="11" s="1"/>
  <c r="W1074" i="11"/>
  <c r="I1074" i="11" s="1"/>
  <c r="W1107" i="11"/>
  <c r="I1107" i="11" s="1"/>
  <c r="J1107" i="11" s="1"/>
  <c r="K1107" i="11" s="1"/>
  <c r="AA1107" i="11" s="1"/>
  <c r="W1167" i="11"/>
  <c r="I1167" i="11" s="1"/>
  <c r="W1243" i="11"/>
  <c r="I1243" i="11" s="1"/>
  <c r="J1243" i="11" s="1"/>
  <c r="K1243" i="11" s="1"/>
  <c r="AA1243" i="11" s="1"/>
  <c r="W1300" i="11"/>
  <c r="I1300" i="11" s="1"/>
  <c r="J1300" i="11" s="1"/>
  <c r="K1300" i="11" s="1"/>
  <c r="AA1300" i="11" s="1"/>
  <c r="W1345" i="11"/>
  <c r="I1345" i="11" s="1"/>
  <c r="J1345" i="11" s="1"/>
  <c r="K1345" i="11" s="1"/>
  <c r="AA1345" i="11" s="1"/>
  <c r="W1419" i="11"/>
  <c r="I1419" i="11" s="1"/>
  <c r="J1419" i="11" s="1"/>
  <c r="K1419" i="11" s="1"/>
  <c r="AA1419" i="11" s="1"/>
  <c r="W1508" i="11"/>
  <c r="I1508" i="11" s="1"/>
  <c r="J1508" i="11" s="1"/>
  <c r="K1508" i="11" s="1"/>
  <c r="AA1508" i="11" s="1"/>
  <c r="W1570" i="11"/>
  <c r="I1570" i="11" s="1"/>
  <c r="J1570" i="11" s="1"/>
  <c r="K1570" i="11" s="1"/>
  <c r="AA1570" i="11" s="1"/>
  <c r="W1656" i="11"/>
  <c r="I1656" i="11" s="1"/>
  <c r="J1656" i="11" s="1"/>
  <c r="K1656" i="11" s="1"/>
  <c r="AA1656" i="11" s="1"/>
  <c r="W1150" i="11"/>
  <c r="I1150" i="11" s="1"/>
  <c r="J1150" i="11" s="1"/>
  <c r="K1150" i="11" s="1"/>
  <c r="AA1150" i="11" s="1"/>
  <c r="W1188" i="11"/>
  <c r="I1188" i="11" s="1"/>
  <c r="J1188" i="11" s="1"/>
  <c r="K1188" i="11" s="1"/>
  <c r="AA1188" i="11" s="1"/>
  <c r="W1219" i="11"/>
  <c r="I1219" i="11" s="1"/>
  <c r="J1219" i="11" s="1"/>
  <c r="K1219" i="11" s="1"/>
  <c r="AA1219" i="11" s="1"/>
  <c r="W363" i="11"/>
  <c r="I363" i="11" s="1"/>
  <c r="W399" i="11"/>
  <c r="I399" i="11" s="1"/>
  <c r="J399" i="11" s="1"/>
  <c r="K399" i="11" s="1"/>
  <c r="AA399" i="11" s="1"/>
  <c r="W1277" i="11"/>
  <c r="I1277" i="11" s="1"/>
  <c r="J1277" i="11" s="1"/>
  <c r="K1277" i="11" s="1"/>
  <c r="AA1277" i="11" s="1"/>
  <c r="W440" i="11"/>
  <c r="I440" i="11" s="1"/>
  <c r="J440" i="11" s="1"/>
  <c r="K440" i="11" s="1"/>
  <c r="AA440" i="11" s="1"/>
  <c r="W463" i="11"/>
  <c r="I463" i="11" s="1"/>
  <c r="J463" i="11" s="1"/>
  <c r="K463" i="11" s="1"/>
  <c r="AA463" i="11" s="1"/>
  <c r="W1381" i="11"/>
  <c r="I1381" i="11" s="1"/>
  <c r="J1381" i="11" s="1"/>
  <c r="K1381" i="11" s="1"/>
  <c r="AA1381" i="11" s="1"/>
  <c r="W1436" i="11"/>
  <c r="I1436" i="11" s="1"/>
  <c r="J1436" i="11" s="1"/>
  <c r="K1436" i="11" s="1"/>
  <c r="AA1436" i="11" s="1"/>
  <c r="W1472" i="11"/>
  <c r="I1472" i="11" s="1"/>
  <c r="J1472" i="11" s="1"/>
  <c r="K1472" i="11" s="1"/>
  <c r="AA1472" i="11" s="1"/>
  <c r="W502" i="11"/>
  <c r="I502" i="11" s="1"/>
  <c r="J502" i="11" s="1"/>
  <c r="K502" i="11" s="1"/>
  <c r="AA502" i="11" s="1"/>
  <c r="W1567" i="11"/>
  <c r="I1567" i="11" s="1"/>
  <c r="W1626" i="11"/>
  <c r="I1626" i="11" s="1"/>
  <c r="W1647" i="11"/>
  <c r="I1647" i="11" s="1"/>
  <c r="W580" i="11"/>
  <c r="I580" i="11" s="1"/>
  <c r="J580" i="11" s="1"/>
  <c r="K580" i="11" s="1"/>
  <c r="AA580" i="11" s="1"/>
  <c r="W1702" i="11"/>
  <c r="I1702" i="11" s="1"/>
  <c r="W1742" i="11"/>
  <c r="I1742" i="11" s="1"/>
  <c r="J1742" i="11" s="1"/>
  <c r="K1742" i="11" s="1"/>
  <c r="AA1742" i="11" s="1"/>
  <c r="W1779" i="11"/>
  <c r="I1779" i="11" s="1"/>
  <c r="J1779" i="11" s="1"/>
  <c r="K1779" i="11" s="1"/>
  <c r="AA1779" i="11" s="1"/>
  <c r="W687" i="11"/>
  <c r="I687" i="11" s="1"/>
  <c r="J687" i="11" s="1"/>
  <c r="K687" i="11" s="1"/>
  <c r="AA687" i="11" s="1"/>
  <c r="W732" i="11"/>
  <c r="I732" i="11" s="1"/>
  <c r="J732" i="11" s="1"/>
  <c r="K732" i="11" s="1"/>
  <c r="AA732" i="11" s="1"/>
  <c r="W807" i="11"/>
  <c r="I807" i="11" s="1"/>
  <c r="J807" i="11" s="1"/>
  <c r="K807" i="11" s="1"/>
  <c r="AA807" i="11" s="1"/>
  <c r="W867" i="11"/>
  <c r="I867" i="11" s="1"/>
  <c r="J867" i="11" s="1"/>
  <c r="K867" i="11" s="1"/>
  <c r="AA867" i="11" s="1"/>
  <c r="W899" i="11"/>
  <c r="I899" i="11" s="1"/>
  <c r="J899" i="11" s="1"/>
  <c r="K899" i="11" s="1"/>
  <c r="AA899" i="11" s="1"/>
  <c r="W932" i="11"/>
  <c r="I932" i="11" s="1"/>
  <c r="W965" i="11"/>
  <c r="I965" i="11" s="1"/>
  <c r="J965" i="11" s="1"/>
  <c r="K965" i="11" s="1"/>
  <c r="AA965" i="11" s="1"/>
  <c r="W1000" i="11"/>
  <c r="I1000" i="11" s="1"/>
  <c r="J1000" i="11" s="1"/>
  <c r="K1000" i="11" s="1"/>
  <c r="AA1000" i="11" s="1"/>
  <c r="W1039" i="11"/>
  <c r="I1039" i="11" s="1"/>
  <c r="J1039" i="11" s="1"/>
  <c r="K1039" i="11" s="1"/>
  <c r="AA1039" i="11" s="1"/>
  <c r="W1073" i="11"/>
  <c r="I1073" i="11" s="1"/>
  <c r="J1073" i="11" s="1"/>
  <c r="K1073" i="11" s="1"/>
  <c r="AA1073" i="11" s="1"/>
  <c r="W1108" i="11"/>
  <c r="I1108" i="11" s="1"/>
  <c r="J1108" i="11" s="1"/>
  <c r="K1108" i="11" s="1"/>
  <c r="AA1108" i="11" s="1"/>
  <c r="W1169" i="11"/>
  <c r="I1169" i="11" s="1"/>
  <c r="J1169" i="11" s="1"/>
  <c r="K1169" i="11" s="1"/>
  <c r="AA1169" i="11" s="1"/>
  <c r="W1245" i="11"/>
  <c r="I1245" i="11" s="1"/>
  <c r="J1245" i="11" s="1"/>
  <c r="K1245" i="11" s="1"/>
  <c r="AA1245" i="11" s="1"/>
  <c r="W1302" i="11"/>
  <c r="I1302" i="11" s="1"/>
  <c r="J1302" i="11" s="1"/>
  <c r="K1302" i="11" s="1"/>
  <c r="AA1302" i="11" s="1"/>
  <c r="W1346" i="11"/>
  <c r="I1346" i="11" s="1"/>
  <c r="J1346" i="11" s="1"/>
  <c r="K1346" i="11" s="1"/>
  <c r="AA1346" i="11" s="1"/>
  <c r="W1420" i="11"/>
  <c r="I1420" i="11" s="1"/>
  <c r="J1420" i="11" s="1"/>
  <c r="K1420" i="11" s="1"/>
  <c r="AA1420" i="11" s="1"/>
  <c r="W1509" i="11"/>
  <c r="I1509" i="11" s="1"/>
  <c r="W1572" i="11"/>
  <c r="I1572" i="11" s="1"/>
  <c r="J1572" i="11" s="1"/>
  <c r="K1572" i="11" s="1"/>
  <c r="AA1572" i="11" s="1"/>
  <c r="W1657" i="11"/>
  <c r="I1657" i="11" s="1"/>
  <c r="J1657" i="11" s="1"/>
  <c r="K1657" i="11" s="1"/>
  <c r="AA1657" i="11" s="1"/>
  <c r="W684" i="11"/>
  <c r="I684" i="11" s="1"/>
  <c r="J684" i="11" s="1"/>
  <c r="K684" i="11" s="1"/>
  <c r="AA684" i="11" s="1"/>
  <c r="W88" i="11"/>
  <c r="I88" i="11" s="1"/>
  <c r="J88" i="11" s="1"/>
  <c r="K88" i="11" s="1"/>
  <c r="AA88" i="11" s="1"/>
  <c r="W122" i="11"/>
  <c r="I122" i="11" s="1"/>
  <c r="J122" i="11" s="1"/>
  <c r="K122" i="11" s="1"/>
  <c r="AA122" i="11" s="1"/>
  <c r="W178" i="11"/>
  <c r="I178" i="11" s="1"/>
  <c r="J178" i="11" s="1"/>
  <c r="K178" i="11" s="1"/>
  <c r="AA178" i="11" s="1"/>
  <c r="W202" i="11"/>
  <c r="I202" i="11" s="1"/>
  <c r="J202" i="11" s="1"/>
  <c r="K202" i="11" s="1"/>
  <c r="AA202" i="11" s="1"/>
  <c r="W210" i="11"/>
  <c r="I210" i="11" s="1"/>
  <c r="J210" i="11" s="1"/>
  <c r="K210" i="11" s="1"/>
  <c r="AA210" i="11" s="1"/>
  <c r="W230" i="11"/>
  <c r="I230" i="11" s="1"/>
  <c r="W1010" i="11"/>
  <c r="I1010" i="11" s="1"/>
  <c r="W279" i="11"/>
  <c r="I279" i="11" s="1"/>
  <c r="J279" i="11" s="1"/>
  <c r="K279" i="11" s="1"/>
  <c r="AA279" i="11" s="1"/>
  <c r="W297" i="11"/>
  <c r="I297" i="11" s="1"/>
  <c r="W303" i="11"/>
  <c r="I303" i="11" s="1"/>
  <c r="J303" i="11" s="1"/>
  <c r="K303" i="11" s="1"/>
  <c r="AA303" i="11" s="1"/>
  <c r="W1220" i="11"/>
  <c r="I1220" i="11" s="1"/>
  <c r="J1220" i="11" s="1"/>
  <c r="K1220" i="11" s="1"/>
  <c r="AA1220" i="11" s="1"/>
  <c r="W1249" i="11"/>
  <c r="I1249" i="11" s="1"/>
  <c r="W400" i="11"/>
  <c r="I400" i="11" s="1"/>
  <c r="W421" i="11"/>
  <c r="I421" i="11" s="1"/>
  <c r="J421" i="11" s="1"/>
  <c r="K421" i="11" s="1"/>
  <c r="AA421" i="11" s="1"/>
  <c r="W1314" i="11"/>
  <c r="I1314" i="11" s="1"/>
  <c r="W464" i="11"/>
  <c r="I464" i="11" s="1"/>
  <c r="J464" i="11" s="1"/>
  <c r="K464" i="11" s="1"/>
  <c r="AA464" i="11" s="1"/>
  <c r="W1382" i="11"/>
  <c r="I1382" i="11" s="1"/>
  <c r="J1382" i="11" s="1"/>
  <c r="K1382" i="11" s="1"/>
  <c r="AA1382" i="11" s="1"/>
  <c r="W1438" i="11"/>
  <c r="I1438" i="11" s="1"/>
  <c r="W1473" i="11"/>
  <c r="I1473" i="11" s="1"/>
  <c r="J1473" i="11" s="1"/>
  <c r="K1473" i="11" s="1"/>
  <c r="AA1473" i="11" s="1"/>
  <c r="W503" i="11"/>
  <c r="I503" i="11" s="1"/>
  <c r="J503" i="11" s="1"/>
  <c r="K503" i="11" s="1"/>
  <c r="AA503" i="11" s="1"/>
  <c r="W1568" i="11"/>
  <c r="I1568" i="11" s="1"/>
  <c r="J1568" i="11" s="1"/>
  <c r="K1568" i="11" s="1"/>
  <c r="AA1568" i="11" s="1"/>
  <c r="W1627" i="11"/>
  <c r="I1627" i="11" s="1"/>
  <c r="J1627" i="11" s="1"/>
  <c r="K1627" i="11" s="1"/>
  <c r="AA1627" i="11" s="1"/>
  <c r="W540" i="11"/>
  <c r="I540" i="11" s="1"/>
  <c r="J540" i="11" s="1"/>
  <c r="K540" i="11" s="1"/>
  <c r="AA540" i="11" s="1"/>
  <c r="W581" i="11"/>
  <c r="I581" i="11" s="1"/>
  <c r="W1703" i="11"/>
  <c r="I1703" i="11" s="1"/>
  <c r="J1703" i="11" s="1"/>
  <c r="K1703" i="11" s="1"/>
  <c r="AA1703" i="11" s="1"/>
  <c r="W1743" i="11"/>
  <c r="I1743" i="11" s="1"/>
  <c r="J1743" i="11" s="1"/>
  <c r="K1743" i="11" s="1"/>
  <c r="AA1743" i="11" s="1"/>
  <c r="W618" i="11"/>
  <c r="I618" i="11" s="1"/>
  <c r="J618" i="11" s="1"/>
  <c r="K618" i="11" s="1"/>
  <c r="AA618" i="11" s="1"/>
  <c r="W686" i="11"/>
  <c r="I686" i="11" s="1"/>
  <c r="J686" i="11" s="1"/>
  <c r="K686" i="11" s="1"/>
  <c r="AA686" i="11" s="1"/>
  <c r="W733" i="11"/>
  <c r="I733" i="11" s="1"/>
  <c r="J733" i="11" s="1"/>
  <c r="K733" i="11" s="1"/>
  <c r="AA733" i="11" s="1"/>
  <c r="W808" i="11"/>
  <c r="I808" i="11" s="1"/>
  <c r="J808" i="11" s="1"/>
  <c r="K808" i="11" s="1"/>
  <c r="AA808" i="11" s="1"/>
  <c r="W866" i="11"/>
  <c r="I866" i="11" s="1"/>
  <c r="W898" i="11"/>
  <c r="I898" i="11" s="1"/>
  <c r="J898" i="11" s="1"/>
  <c r="K898" i="11" s="1"/>
  <c r="AA898" i="11" s="1"/>
  <c r="W931" i="11"/>
  <c r="I931" i="11" s="1"/>
  <c r="J931" i="11" s="1"/>
  <c r="K931" i="11" s="1"/>
  <c r="AA931" i="11" s="1"/>
  <c r="W966" i="11"/>
  <c r="I966" i="11" s="1"/>
  <c r="J966" i="11" s="1"/>
  <c r="K966" i="11" s="1"/>
  <c r="AA966" i="11" s="1"/>
  <c r="W1001" i="11"/>
  <c r="I1001" i="11" s="1"/>
  <c r="J1001" i="11" s="1"/>
  <c r="K1001" i="11" s="1"/>
  <c r="AA1001" i="11" s="1"/>
  <c r="W1040" i="11"/>
  <c r="I1040" i="11" s="1"/>
  <c r="W1072" i="11"/>
  <c r="I1072" i="11" s="1"/>
  <c r="J1072" i="11" s="1"/>
  <c r="K1072" i="11" s="1"/>
  <c r="AA1072" i="11" s="1"/>
  <c r="W1110" i="11"/>
  <c r="I1110" i="11" s="1"/>
  <c r="W1177" i="11"/>
  <c r="I1177" i="11" s="1"/>
  <c r="W1246" i="11"/>
  <c r="I1246" i="11" s="1"/>
  <c r="J1246" i="11" s="1"/>
  <c r="K1246" i="11" s="1"/>
  <c r="AA1246" i="11" s="1"/>
  <c r="W1304" i="11"/>
  <c r="I1304" i="11" s="1"/>
  <c r="J1304" i="11" s="1"/>
  <c r="K1304" i="11" s="1"/>
  <c r="AA1304" i="11" s="1"/>
  <c r="W1347" i="11"/>
  <c r="I1347" i="11" s="1"/>
  <c r="W1422" i="11"/>
  <c r="I1422" i="11" s="1"/>
  <c r="J1422" i="11" s="1"/>
  <c r="K1422" i="11" s="1"/>
  <c r="AA1422" i="11" s="1"/>
  <c r="W1512" i="11"/>
  <c r="I1512" i="11" s="1"/>
  <c r="J1512" i="11" s="1"/>
  <c r="K1512" i="11" s="1"/>
  <c r="AA1512" i="11" s="1"/>
  <c r="W1573" i="11"/>
  <c r="I1573" i="11" s="1"/>
  <c r="W1658" i="11"/>
  <c r="I1658" i="11" s="1"/>
  <c r="W89" i="11"/>
  <c r="I89" i="11" s="1"/>
  <c r="J89" i="11" s="1"/>
  <c r="K89" i="11" s="1"/>
  <c r="AA89" i="11" s="1"/>
  <c r="W123" i="11"/>
  <c r="I123" i="11" s="1"/>
  <c r="W179" i="11"/>
  <c r="I179" i="11" s="1"/>
  <c r="J179" i="11" s="1"/>
  <c r="K179" i="11" s="1"/>
  <c r="AA179" i="11" s="1"/>
  <c r="W203" i="11"/>
  <c r="I203" i="11" s="1"/>
  <c r="W211" i="11"/>
  <c r="I211" i="11" s="1"/>
  <c r="J211" i="11" s="1"/>
  <c r="K211" i="11" s="1"/>
  <c r="AA211" i="11" s="1"/>
  <c r="W838" i="11"/>
  <c r="I838" i="11" s="1"/>
  <c r="J838" i="11" s="1"/>
  <c r="K838" i="11" s="1"/>
  <c r="AA838" i="11" s="1"/>
  <c r="W1013" i="11"/>
  <c r="I1013" i="11" s="1"/>
  <c r="J1013" i="11" s="1"/>
  <c r="K1013" i="11" s="1"/>
  <c r="AA1013" i="11" s="1"/>
  <c r="W1127" i="11"/>
  <c r="I1127" i="11" s="1"/>
  <c r="J1127" i="11" s="1"/>
  <c r="K1127" i="11" s="1"/>
  <c r="AA1127" i="11" s="1"/>
  <c r="W298" i="11"/>
  <c r="I298" i="11" s="1"/>
  <c r="J298" i="11" s="1"/>
  <c r="K298" i="11" s="1"/>
  <c r="AA298" i="11" s="1"/>
  <c r="W302" i="11"/>
  <c r="I302" i="11" s="1"/>
  <c r="J302" i="11" s="1"/>
  <c r="K302" i="11" s="1"/>
  <c r="AA302" i="11" s="1"/>
  <c r="W1221" i="11"/>
  <c r="I1221" i="11" s="1"/>
  <c r="J1221" i="11" s="1"/>
  <c r="K1221" i="11" s="1"/>
  <c r="AA1221" i="11" s="1"/>
  <c r="W364" i="11"/>
  <c r="I364" i="11" s="1"/>
  <c r="J364" i="11" s="1"/>
  <c r="K364" i="11" s="1"/>
  <c r="AA364" i="11" s="1"/>
  <c r="W401" i="11"/>
  <c r="I401" i="11" s="1"/>
  <c r="J401" i="11" s="1"/>
  <c r="K401" i="11" s="1"/>
  <c r="AA401" i="11" s="1"/>
  <c r="W1279" i="11"/>
  <c r="I1279" i="11" s="1"/>
  <c r="J1279" i="11" s="1"/>
  <c r="K1279" i="11" s="1"/>
  <c r="AA1279" i="11" s="1"/>
  <c r="W441" i="11"/>
  <c r="I441" i="11" s="1"/>
  <c r="J441" i="11" s="1"/>
  <c r="K441" i="11" s="1"/>
  <c r="AA441" i="11" s="1"/>
  <c r="W465" i="11"/>
  <c r="I465" i="11" s="1"/>
  <c r="J465" i="11" s="1"/>
  <c r="K465" i="11" s="1"/>
  <c r="AA465" i="11" s="1"/>
  <c r="W1385" i="11"/>
  <c r="I1385" i="11" s="1"/>
  <c r="J1385" i="11" s="1"/>
  <c r="K1385" i="11" s="1"/>
  <c r="AA1385" i="11" s="1"/>
  <c r="W1441" i="11"/>
  <c r="I1441" i="11" s="1"/>
  <c r="J1441" i="11" s="1"/>
  <c r="K1441" i="11" s="1"/>
  <c r="AA1441" i="11" s="1"/>
  <c r="W1474" i="11"/>
  <c r="I1474" i="11" s="1"/>
  <c r="J1474" i="11" s="1"/>
  <c r="K1474" i="11" s="1"/>
  <c r="AA1474" i="11" s="1"/>
  <c r="W504" i="11"/>
  <c r="I504" i="11" s="1"/>
  <c r="J504" i="11" s="1"/>
  <c r="K504" i="11" s="1"/>
  <c r="AA504" i="11" s="1"/>
  <c r="W1571" i="11"/>
  <c r="I1571" i="11" s="1"/>
  <c r="J1571" i="11" s="1"/>
  <c r="K1571" i="11" s="1"/>
  <c r="AA1571" i="11" s="1"/>
  <c r="W1628" i="11"/>
  <c r="I1628" i="11" s="1"/>
  <c r="J1628" i="11" s="1"/>
  <c r="K1628" i="11" s="1"/>
  <c r="AA1628" i="11" s="1"/>
  <c r="W1648" i="11"/>
  <c r="I1648" i="11" s="1"/>
  <c r="J1648" i="11" s="1"/>
  <c r="K1648" i="11" s="1"/>
  <c r="AA1648" i="11" s="1"/>
  <c r="W582" i="11"/>
  <c r="I582" i="11" s="1"/>
  <c r="J582" i="11" s="1"/>
  <c r="K582" i="11" s="1"/>
  <c r="AA582" i="11" s="1"/>
  <c r="W1704" i="11"/>
  <c r="I1704" i="11" s="1"/>
  <c r="W1744" i="11"/>
  <c r="I1744" i="11" s="1"/>
  <c r="W619" i="11"/>
  <c r="I619" i="11" s="1"/>
  <c r="J619" i="11" s="1"/>
  <c r="K619" i="11" s="1"/>
  <c r="AA619" i="11" s="1"/>
  <c r="W685" i="11"/>
  <c r="I685" i="11" s="1"/>
  <c r="J685" i="11" s="1"/>
  <c r="K685" i="11" s="1"/>
  <c r="AA685" i="11" s="1"/>
  <c r="W734" i="11"/>
  <c r="I734" i="11" s="1"/>
  <c r="J734" i="11" s="1"/>
  <c r="K734" i="11" s="1"/>
  <c r="AA734" i="11" s="1"/>
  <c r="W809" i="11"/>
  <c r="I809" i="11" s="1"/>
  <c r="J809" i="11" s="1"/>
  <c r="K809" i="11" s="1"/>
  <c r="AA809" i="11" s="1"/>
  <c r="W865" i="11"/>
  <c r="I865" i="11" s="1"/>
  <c r="J865" i="11" s="1"/>
  <c r="K865" i="11" s="1"/>
  <c r="AA865" i="11" s="1"/>
  <c r="W897" i="11"/>
  <c r="I897" i="11" s="1"/>
  <c r="W930" i="11"/>
  <c r="I930" i="11" s="1"/>
  <c r="J930" i="11" s="1"/>
  <c r="K930" i="11" s="1"/>
  <c r="AA930" i="11" s="1"/>
  <c r="W968" i="11"/>
  <c r="I968" i="11" s="1"/>
  <c r="J968" i="11" s="1"/>
  <c r="K968" i="11" s="1"/>
  <c r="AA968" i="11" s="1"/>
  <c r="W1002" i="11"/>
  <c r="I1002" i="11" s="1"/>
  <c r="J1002" i="11" s="1"/>
  <c r="K1002" i="11" s="1"/>
  <c r="AA1002" i="11" s="1"/>
  <c r="W1046" i="11"/>
  <c r="I1046" i="11" s="1"/>
  <c r="W1071" i="11"/>
  <c r="I1071" i="11" s="1"/>
  <c r="J1071" i="11" s="1"/>
  <c r="K1071" i="11" s="1"/>
  <c r="AA1071" i="11" s="1"/>
  <c r="W1111" i="11"/>
  <c r="I1111" i="11" s="1"/>
  <c r="J1111" i="11" s="1"/>
  <c r="K1111" i="11" s="1"/>
  <c r="AA1111" i="11" s="1"/>
  <c r="W300" i="11"/>
  <c r="I300" i="11" s="1"/>
  <c r="J300" i="11" s="1"/>
  <c r="K300" i="11" s="1"/>
  <c r="AA300" i="11" s="1"/>
  <c r="W362" i="11"/>
  <c r="I362" i="11" s="1"/>
  <c r="J362" i="11" s="1"/>
  <c r="K362" i="11" s="1"/>
  <c r="AA362" i="11" s="1"/>
  <c r="W425" i="11"/>
  <c r="I425" i="11" s="1"/>
  <c r="J425" i="11" s="1"/>
  <c r="K425" i="11" s="1"/>
  <c r="AA425" i="11" s="1"/>
  <c r="W1348" i="11"/>
  <c r="I1348" i="11" s="1"/>
  <c r="J1348" i="11" s="1"/>
  <c r="K1348" i="11" s="1"/>
  <c r="AA1348" i="11" s="1"/>
  <c r="W1425" i="11"/>
  <c r="I1425" i="11" s="1"/>
  <c r="J1425" i="11" s="1"/>
  <c r="K1425" i="11" s="1"/>
  <c r="AA1425" i="11" s="1"/>
  <c r="W1513" i="11"/>
  <c r="I1513" i="11" s="1"/>
  <c r="J1513" i="11" s="1"/>
  <c r="K1513" i="11" s="1"/>
  <c r="AA1513" i="11" s="1"/>
  <c r="W1575" i="11"/>
  <c r="I1575" i="11" s="1"/>
  <c r="J1575" i="11" s="1"/>
  <c r="K1575" i="11" s="1"/>
  <c r="AA1575" i="11" s="1"/>
  <c r="W1659" i="11"/>
  <c r="I1659" i="11" s="1"/>
  <c r="W124" i="11"/>
  <c r="I124" i="11" s="1"/>
  <c r="W729" i="11"/>
  <c r="I729" i="11" s="1"/>
  <c r="J729" i="11" s="1"/>
  <c r="K729" i="11" s="1"/>
  <c r="AA729" i="11" s="1"/>
  <c r="W204" i="11"/>
  <c r="I204" i="11" s="1"/>
  <c r="J204" i="11" s="1"/>
  <c r="K204" i="11" s="1"/>
  <c r="AA204" i="11" s="1"/>
  <c r="W212" i="11"/>
  <c r="I212" i="11" s="1"/>
  <c r="J212" i="11" s="1"/>
  <c r="K212" i="11" s="1"/>
  <c r="AA212" i="11" s="1"/>
  <c r="W839" i="11"/>
  <c r="I839" i="11" s="1"/>
  <c r="J839" i="11" s="1"/>
  <c r="K839" i="11" s="1"/>
  <c r="AA839" i="11" s="1"/>
  <c r="W1015" i="11"/>
  <c r="I1015" i="11" s="1"/>
  <c r="J1015" i="11" s="1"/>
  <c r="K1015" i="11" s="1"/>
  <c r="AA1015" i="11" s="1"/>
  <c r="W280" i="11"/>
  <c r="I280" i="11" s="1"/>
  <c r="W299" i="11"/>
  <c r="I299" i="11" s="1"/>
  <c r="J299" i="11" s="1"/>
  <c r="K299" i="11" s="1"/>
  <c r="AA299" i="11" s="1"/>
  <c r="W308" i="11"/>
  <c r="I308" i="11" s="1"/>
  <c r="J308" i="11" s="1"/>
  <c r="K308" i="11" s="1"/>
  <c r="AA308" i="11" s="1"/>
  <c r="W323" i="11"/>
  <c r="I323" i="11" s="1"/>
  <c r="W365" i="11"/>
  <c r="I365" i="11" s="1"/>
  <c r="W1263" i="11"/>
  <c r="I1263" i="11" s="1"/>
  <c r="J1263" i="11" s="1"/>
  <c r="K1263" i="11" s="1"/>
  <c r="AA1263" i="11" s="1"/>
  <c r="W422" i="11"/>
  <c r="I422" i="11" s="1"/>
  <c r="J422" i="11" s="1"/>
  <c r="K422" i="11" s="1"/>
  <c r="AA422" i="11" s="1"/>
  <c r="W442" i="11"/>
  <c r="I442" i="11" s="1"/>
  <c r="J442" i="11" s="1"/>
  <c r="K442" i="11" s="1"/>
  <c r="AA442" i="11" s="1"/>
  <c r="W466" i="11"/>
  <c r="I466" i="11" s="1"/>
  <c r="J466" i="11" s="1"/>
  <c r="K466" i="11" s="1"/>
  <c r="AA466" i="11" s="1"/>
  <c r="W1387" i="11"/>
  <c r="I1387" i="11" s="1"/>
  <c r="W1443" i="11"/>
  <c r="I1443" i="11" s="1"/>
  <c r="J1443" i="11" s="1"/>
  <c r="K1443" i="11" s="1"/>
  <c r="AA1443" i="11" s="1"/>
  <c r="W1475" i="11"/>
  <c r="I1475" i="11" s="1"/>
  <c r="W1514" i="11"/>
  <c r="I1514" i="11" s="1"/>
  <c r="J1514" i="11" s="1"/>
  <c r="K1514" i="11" s="1"/>
  <c r="AA1514" i="11" s="1"/>
  <c r="W1574" i="11"/>
  <c r="I1574" i="11" s="1"/>
  <c r="W522" i="11"/>
  <c r="I522" i="11" s="1"/>
  <c r="J522" i="11" s="1"/>
  <c r="K522" i="11" s="1"/>
  <c r="AA522" i="11" s="1"/>
  <c r="W541" i="11"/>
  <c r="I541" i="11" s="1"/>
  <c r="W1661" i="11"/>
  <c r="I1661" i="11" s="1"/>
  <c r="J1661" i="11" s="1"/>
  <c r="K1661" i="11" s="1"/>
  <c r="AA1661" i="11" s="1"/>
  <c r="W1705" i="11"/>
  <c r="I1705" i="11" s="1"/>
  <c r="W1745" i="11"/>
  <c r="I1745" i="11" s="1"/>
  <c r="J1745" i="11" s="1"/>
  <c r="K1745" i="11" s="1"/>
  <c r="AA1745" i="11" s="1"/>
  <c r="W620" i="11"/>
  <c r="I620" i="11" s="1"/>
  <c r="J620" i="11" s="1"/>
  <c r="K620" i="11" s="1"/>
  <c r="AA620" i="11" s="1"/>
  <c r="W693" i="11"/>
  <c r="I693" i="11" s="1"/>
  <c r="J693" i="11" s="1"/>
  <c r="K693" i="11" s="1"/>
  <c r="AA693" i="11" s="1"/>
  <c r="W735" i="11"/>
  <c r="I735" i="11" s="1"/>
  <c r="W810" i="11"/>
  <c r="I810" i="11" s="1"/>
  <c r="J810" i="11" s="1"/>
  <c r="K810" i="11" s="1"/>
  <c r="AA810" i="11" s="1"/>
  <c r="W864" i="11"/>
  <c r="I864" i="11" s="1"/>
  <c r="J864" i="11" s="1"/>
  <c r="K864" i="11" s="1"/>
  <c r="AA864" i="11" s="1"/>
  <c r="W896" i="11"/>
  <c r="I896" i="11" s="1"/>
  <c r="J896" i="11" s="1"/>
  <c r="K896" i="11" s="1"/>
  <c r="AA896" i="11" s="1"/>
  <c r="W929" i="11"/>
  <c r="I929" i="11" s="1"/>
  <c r="J929" i="11" s="1"/>
  <c r="K929" i="11" s="1"/>
  <c r="AA929" i="11" s="1"/>
  <c r="W970" i="11"/>
  <c r="I970" i="11" s="1"/>
  <c r="J970" i="11" s="1"/>
  <c r="K970" i="11" s="1"/>
  <c r="AA970" i="11" s="1"/>
  <c r="W1003" i="11"/>
  <c r="I1003" i="11" s="1"/>
  <c r="J1003" i="11" s="1"/>
  <c r="K1003" i="11" s="1"/>
  <c r="AA1003" i="11" s="1"/>
  <c r="W1045" i="11"/>
  <c r="I1045" i="11" s="1"/>
  <c r="J1045" i="11" s="1"/>
  <c r="K1045" i="11" s="1"/>
  <c r="AA1045" i="11" s="1"/>
  <c r="W1070" i="11"/>
  <c r="I1070" i="11" s="1"/>
  <c r="J1070" i="11" s="1"/>
  <c r="K1070" i="11" s="1"/>
  <c r="AA1070" i="11" s="1"/>
  <c r="W1112" i="11"/>
  <c r="I1112" i="11" s="1"/>
  <c r="J1112" i="11" s="1"/>
  <c r="K1112" i="11" s="1"/>
  <c r="AA1112" i="11" s="1"/>
  <c r="W1186" i="11"/>
  <c r="I1186" i="11" s="1"/>
  <c r="J1186" i="11" s="1"/>
  <c r="K1186" i="11" s="1"/>
  <c r="AA1186" i="11" s="1"/>
  <c r="W1248" i="11"/>
  <c r="I1248" i="11" s="1"/>
  <c r="W1306" i="11"/>
  <c r="I1306" i="11" s="1"/>
  <c r="J1306" i="11" s="1"/>
  <c r="K1306" i="11" s="1"/>
  <c r="AA1306" i="11" s="1"/>
  <c r="W1350" i="11"/>
  <c r="I1350" i="11" s="1"/>
  <c r="J1350" i="11" s="1"/>
  <c r="K1350" i="11" s="1"/>
  <c r="AA1350" i="11" s="1"/>
  <c r="W1426" i="11"/>
  <c r="I1426" i="11" s="1"/>
  <c r="W1515" i="11"/>
  <c r="I1515" i="11" s="1"/>
  <c r="W1578" i="11"/>
  <c r="I1578" i="11" s="1"/>
  <c r="W1662" i="11"/>
  <c r="I1662" i="11" s="1"/>
  <c r="J1662" i="11" s="1"/>
  <c r="K1662" i="11" s="1"/>
  <c r="AA1662" i="11" s="1"/>
  <c r="W91" i="11"/>
  <c r="I91" i="11" s="1"/>
  <c r="W125" i="11"/>
  <c r="I125" i="11" s="1"/>
  <c r="J125" i="11" s="1"/>
  <c r="K125" i="11" s="1"/>
  <c r="AA125" i="11" s="1"/>
  <c r="W180" i="11"/>
  <c r="I180" i="11" s="1"/>
  <c r="J180" i="11" s="1"/>
  <c r="K180" i="11" s="1"/>
  <c r="AA180" i="11" s="1"/>
  <c r="W205" i="11"/>
  <c r="I205" i="11" s="1"/>
  <c r="J205" i="11" s="1"/>
  <c r="K205" i="11" s="1"/>
  <c r="AA205" i="11" s="1"/>
  <c r="W213" i="11"/>
  <c r="I213" i="11" s="1"/>
  <c r="J213" i="11" s="1"/>
  <c r="K213" i="11" s="1"/>
  <c r="AA213" i="11" s="1"/>
  <c r="W231" i="11"/>
  <c r="I231" i="11" s="1"/>
  <c r="J231" i="11" s="1"/>
  <c r="K231" i="11" s="1"/>
  <c r="AA231" i="11" s="1"/>
  <c r="W1023" i="11"/>
  <c r="I1023" i="11" s="1"/>
  <c r="W281" i="11"/>
  <c r="I281" i="11" s="1"/>
  <c r="J281" i="11" s="1"/>
  <c r="K281" i="11" s="1"/>
  <c r="AA281" i="11" s="1"/>
  <c r="W1154" i="11"/>
  <c r="I1154" i="11" s="1"/>
  <c r="W307" i="11"/>
  <c r="I307" i="11" s="1"/>
  <c r="J307" i="11" s="1"/>
  <c r="K307" i="11" s="1"/>
  <c r="AA307" i="11" s="1"/>
  <c r="W330" i="11"/>
  <c r="I330" i="11" s="1"/>
  <c r="J330" i="11" s="1"/>
  <c r="K330" i="11" s="1"/>
  <c r="AA330" i="11" s="1"/>
  <c r="W367" i="11"/>
  <c r="I367" i="11" s="1"/>
  <c r="J367" i="11" s="1"/>
  <c r="K367" i="11" s="1"/>
  <c r="AA367" i="11" s="1"/>
  <c r="W1264" i="11"/>
  <c r="I1264" i="11" s="1"/>
  <c r="W423" i="11"/>
  <c r="I423" i="11" s="1"/>
  <c r="J423" i="11" s="1"/>
  <c r="K423" i="11" s="1"/>
  <c r="AA423" i="11" s="1"/>
  <c r="W443" i="11"/>
  <c r="I443" i="11" s="1"/>
  <c r="J443" i="11" s="1"/>
  <c r="K443" i="11" s="1"/>
  <c r="AA443" i="11" s="1"/>
  <c r="W1349" i="11"/>
  <c r="I1349" i="11" s="1"/>
  <c r="W470" i="11"/>
  <c r="I470" i="11" s="1"/>
  <c r="J470" i="11" s="1"/>
  <c r="K470" i="11" s="1"/>
  <c r="AA470" i="11" s="1"/>
  <c r="W1447" i="11"/>
  <c r="I1447" i="11" s="1"/>
  <c r="J1447" i="11" s="1"/>
  <c r="K1447" i="11" s="1"/>
  <c r="AA1447" i="11" s="1"/>
  <c r="W1476" i="11"/>
  <c r="I1476" i="11" s="1"/>
  <c r="J1476" i="11" s="1"/>
  <c r="K1476" i="11" s="1"/>
  <c r="AA1476" i="11" s="1"/>
  <c r="W1518" i="11"/>
  <c r="I1518" i="11" s="1"/>
  <c r="W1576" i="11"/>
  <c r="I1576" i="11" s="1"/>
  <c r="J1576" i="11" s="1"/>
  <c r="K1576" i="11" s="1"/>
  <c r="AA1576" i="11" s="1"/>
  <c r="W1629" i="11"/>
  <c r="I1629" i="11" s="1"/>
  <c r="J1629" i="11" s="1"/>
  <c r="K1629" i="11" s="1"/>
  <c r="AA1629" i="11" s="1"/>
  <c r="W542" i="11"/>
  <c r="I542" i="11" s="1"/>
  <c r="J542" i="11" s="1"/>
  <c r="K542" i="11" s="1"/>
  <c r="AA542" i="11" s="1"/>
  <c r="W1678" i="11"/>
  <c r="I1678" i="11" s="1"/>
  <c r="J1678" i="11" s="1"/>
  <c r="K1678" i="11" s="1"/>
  <c r="AA1678" i="11" s="1"/>
  <c r="W607" i="11"/>
  <c r="I607" i="11" s="1"/>
  <c r="W612" i="11"/>
  <c r="I612" i="11" s="1"/>
  <c r="J612" i="11" s="1"/>
  <c r="K612" i="11" s="1"/>
  <c r="AA612" i="11" s="1"/>
  <c r="W621" i="11"/>
  <c r="I621" i="11" s="1"/>
  <c r="J621" i="11" s="1"/>
  <c r="K621" i="11" s="1"/>
  <c r="AA621" i="11" s="1"/>
  <c r="W694" i="11"/>
  <c r="I694" i="11" s="1"/>
  <c r="J694" i="11" s="1"/>
  <c r="K694" i="11" s="1"/>
  <c r="AA694" i="11" s="1"/>
  <c r="W737" i="11"/>
  <c r="I737" i="11" s="1"/>
  <c r="W811" i="11"/>
  <c r="I811" i="11" s="1"/>
  <c r="W863" i="11"/>
  <c r="I863" i="11" s="1"/>
  <c r="W895" i="11"/>
  <c r="I895" i="11" s="1"/>
  <c r="J895" i="11" s="1"/>
  <c r="K895" i="11" s="1"/>
  <c r="AA895" i="11" s="1"/>
  <c r="W934" i="11"/>
  <c r="I934" i="11" s="1"/>
  <c r="W971" i="11"/>
  <c r="I971" i="11" s="1"/>
  <c r="J971" i="11" s="1"/>
  <c r="K971" i="11" s="1"/>
  <c r="AA971" i="11" s="1"/>
  <c r="W1004" i="11"/>
  <c r="I1004" i="11" s="1"/>
  <c r="J1004" i="11" s="1"/>
  <c r="K1004" i="11" s="1"/>
  <c r="AA1004" i="11" s="1"/>
  <c r="W1044" i="11"/>
  <c r="I1044" i="11" s="1"/>
  <c r="J1044" i="11" s="1"/>
  <c r="K1044" i="11" s="1"/>
  <c r="AA1044" i="11" s="1"/>
  <c r="W1069" i="11"/>
  <c r="I1069" i="11" s="1"/>
  <c r="W1113" i="11"/>
  <c r="I1113" i="11" s="1"/>
  <c r="J1113" i="11" s="1"/>
  <c r="K1113" i="11" s="1"/>
  <c r="AA1113" i="11" s="1"/>
  <c r="W1187" i="11"/>
  <c r="I1187" i="11" s="1"/>
  <c r="J1187" i="11" s="1"/>
  <c r="K1187" i="11" s="1"/>
  <c r="AA1187" i="11" s="1"/>
  <c r="W1250" i="11"/>
  <c r="I1250" i="11" s="1"/>
  <c r="J1250" i="11" s="1"/>
  <c r="K1250" i="11" s="1"/>
  <c r="AA1250" i="11" s="1"/>
  <c r="W433" i="11"/>
  <c r="I433" i="11" s="1"/>
  <c r="W1358" i="11"/>
  <c r="I1358" i="11" s="1"/>
  <c r="J1358" i="11" s="1"/>
  <c r="K1358" i="11" s="1"/>
  <c r="AA1358" i="11" s="1"/>
  <c r="W1428" i="11"/>
  <c r="I1428" i="11" s="1"/>
  <c r="J1428" i="11" s="1"/>
  <c r="K1428" i="11" s="1"/>
  <c r="AA1428" i="11" s="1"/>
  <c r="W1516" i="11"/>
  <c r="I1516" i="11" s="1"/>
  <c r="J1516" i="11" s="1"/>
  <c r="K1516" i="11" s="1"/>
  <c r="AA1516" i="11" s="1"/>
  <c r="W1580" i="11"/>
  <c r="I1580" i="11" s="1"/>
  <c r="J1580" i="11" s="1"/>
  <c r="K1580" i="11" s="1"/>
  <c r="AA1580" i="11" s="1"/>
  <c r="W583" i="11"/>
  <c r="I583" i="11" s="1"/>
  <c r="J583" i="11" s="1"/>
  <c r="K583" i="11" s="1"/>
  <c r="AA583" i="11" s="1"/>
  <c r="W1282" i="11"/>
  <c r="I1282" i="11" s="1"/>
  <c r="J1282" i="11" s="1"/>
  <c r="K1282" i="11" s="1"/>
  <c r="AA1282" i="11" s="1"/>
  <c r="W444" i="11"/>
  <c r="I444" i="11" s="1"/>
  <c r="J444" i="11" s="1"/>
  <c r="K444" i="11" s="1"/>
  <c r="AA444" i="11" s="1"/>
  <c r="W467" i="11"/>
  <c r="I467" i="11" s="1"/>
  <c r="J467" i="11" s="1"/>
  <c r="K467" i="11" s="1"/>
  <c r="AA467" i="11" s="1"/>
  <c r="W1388" i="11"/>
  <c r="I1388" i="11" s="1"/>
  <c r="J1388" i="11" s="1"/>
  <c r="K1388" i="11" s="1"/>
  <c r="AA1388" i="11" s="1"/>
  <c r="W1448" i="11"/>
  <c r="I1448" i="11" s="1"/>
  <c r="J1448" i="11" s="1"/>
  <c r="K1448" i="11" s="1"/>
  <c r="AA1448" i="11" s="1"/>
  <c r="W1477" i="11"/>
  <c r="I1477" i="11" s="1"/>
  <c r="J1477" i="11" s="1"/>
  <c r="K1477" i="11" s="1"/>
  <c r="AA1477" i="11" s="1"/>
  <c r="W1519" i="11"/>
  <c r="I1519" i="11" s="1"/>
  <c r="J1519" i="11" s="1"/>
  <c r="K1519" i="11" s="1"/>
  <c r="AA1519" i="11" s="1"/>
  <c r="W1577" i="11"/>
  <c r="I1577" i="11" s="1"/>
  <c r="J1577" i="11" s="1"/>
  <c r="K1577" i="11" s="1"/>
  <c r="AA1577" i="11" s="1"/>
  <c r="W1631" i="11"/>
  <c r="I1631" i="11" s="1"/>
  <c r="J1631" i="11" s="1"/>
  <c r="K1631" i="11" s="1"/>
  <c r="AA1631" i="11" s="1"/>
  <c r="W543" i="11"/>
  <c r="I543" i="11" s="1"/>
  <c r="J543" i="11" s="1"/>
  <c r="K543" i="11" s="1"/>
  <c r="AA543" i="11" s="1"/>
  <c r="W590" i="11"/>
  <c r="I590" i="11" s="1"/>
  <c r="J590" i="11" s="1"/>
  <c r="K590" i="11" s="1"/>
  <c r="AA590" i="11" s="1"/>
  <c r="W608" i="11"/>
  <c r="I608" i="11" s="1"/>
  <c r="J608" i="11" s="1"/>
  <c r="K608" i="11" s="1"/>
  <c r="AA608" i="11" s="1"/>
  <c r="W613" i="11"/>
  <c r="I613" i="11" s="1"/>
  <c r="J613" i="11" s="1"/>
  <c r="K613" i="11" s="1"/>
  <c r="AA613" i="11" s="1"/>
  <c r="W622" i="11"/>
  <c r="I622" i="11" s="1"/>
  <c r="J622" i="11" s="1"/>
  <c r="K622" i="11" s="1"/>
  <c r="AA622" i="11" s="1"/>
  <c r="W697" i="11"/>
  <c r="I697" i="11" s="1"/>
  <c r="J697" i="11" s="1"/>
  <c r="K697" i="11" s="1"/>
  <c r="AA697" i="11" s="1"/>
  <c r="W740" i="11"/>
  <c r="I740" i="11" s="1"/>
  <c r="W813" i="11"/>
  <c r="I813" i="11" s="1"/>
  <c r="J813" i="11" s="1"/>
  <c r="K813" i="11" s="1"/>
  <c r="AA813" i="11" s="1"/>
  <c r="W862" i="11"/>
  <c r="I862" i="11" s="1"/>
  <c r="J862" i="11" s="1"/>
  <c r="K862" i="11" s="1"/>
  <c r="AA862" i="11" s="1"/>
  <c r="W894" i="11"/>
  <c r="I894" i="11" s="1"/>
  <c r="J894" i="11" s="1"/>
  <c r="K894" i="11" s="1"/>
  <c r="AA894" i="11" s="1"/>
  <c r="W256" i="11"/>
  <c r="I256" i="11" s="1"/>
  <c r="J256" i="11" s="1"/>
  <c r="K256" i="11" s="1"/>
  <c r="AA256" i="11" s="1"/>
  <c r="W972" i="11"/>
  <c r="I972" i="11" s="1"/>
  <c r="W1005" i="11"/>
  <c r="I1005" i="11" s="1"/>
  <c r="J1005" i="11" s="1"/>
  <c r="K1005" i="11" s="1"/>
  <c r="AA1005" i="11" s="1"/>
  <c r="W1043" i="11"/>
  <c r="I1043" i="11" s="1"/>
  <c r="J1043" i="11" s="1"/>
  <c r="K1043" i="11" s="1"/>
  <c r="AA1043" i="11" s="1"/>
  <c r="W1068" i="11"/>
  <c r="I1068" i="11" s="1"/>
  <c r="J1068" i="11" s="1"/>
  <c r="K1068" i="11" s="1"/>
  <c r="AA1068" i="11" s="1"/>
  <c r="W1114" i="11"/>
  <c r="I1114" i="11" s="1"/>
  <c r="J1114" i="11" s="1"/>
  <c r="K1114" i="11" s="1"/>
  <c r="AA1114" i="11" s="1"/>
  <c r="W1193" i="11"/>
  <c r="I1193" i="11" s="1"/>
  <c r="J1193" i="11" s="1"/>
  <c r="K1193" i="11" s="1"/>
  <c r="AA1193" i="11" s="1"/>
  <c r="W1251" i="11"/>
  <c r="I1251" i="11" s="1"/>
  <c r="W432" i="11"/>
  <c r="I432" i="11" s="1"/>
  <c r="J432" i="11" s="1"/>
  <c r="K432" i="11" s="1"/>
  <c r="AA432" i="11" s="1"/>
  <c r="W1359" i="11"/>
  <c r="I1359" i="11" s="1"/>
  <c r="J1359" i="11" s="1"/>
  <c r="K1359" i="11" s="1"/>
  <c r="AA1359" i="11" s="1"/>
  <c r="W1429" i="11"/>
  <c r="I1429" i="11" s="1"/>
  <c r="W1517" i="11"/>
  <c r="I1517" i="11" s="1"/>
  <c r="J1517" i="11" s="1"/>
  <c r="K1517" i="11" s="1"/>
  <c r="AA1517" i="11" s="1"/>
  <c r="W1582" i="11"/>
  <c r="I1582" i="11" s="1"/>
  <c r="J1582" i="11" s="1"/>
  <c r="K1582" i="11" s="1"/>
  <c r="AA1582" i="11" s="1"/>
  <c r="W584" i="11"/>
  <c r="I584" i="11" s="1"/>
  <c r="W93" i="11"/>
  <c r="I93" i="11" s="1"/>
  <c r="J93" i="11" s="1"/>
  <c r="K93" i="11" s="1"/>
  <c r="AA93" i="11" s="1"/>
  <c r="W143" i="11"/>
  <c r="I143" i="11" s="1"/>
  <c r="J143" i="11" s="1"/>
  <c r="K143" i="11" s="1"/>
  <c r="AA143" i="11" s="1"/>
  <c r="W181" i="11"/>
  <c r="I181" i="11" s="1"/>
  <c r="J181" i="11" s="1"/>
  <c r="K181" i="11" s="1"/>
  <c r="AA181" i="11" s="1"/>
  <c r="W207" i="11"/>
  <c r="I207" i="11" s="1"/>
  <c r="J207" i="11" s="1"/>
  <c r="K207" i="11" s="1"/>
  <c r="AA207" i="11" s="1"/>
  <c r="W215" i="11"/>
  <c r="I215" i="11" s="1"/>
  <c r="J215" i="11" s="1"/>
  <c r="K215" i="11" s="1"/>
  <c r="AA215" i="11" s="1"/>
  <c r="W233" i="11"/>
  <c r="I233" i="11" s="1"/>
  <c r="J233" i="11" s="1"/>
  <c r="K233" i="11" s="1"/>
  <c r="AA233" i="11" s="1"/>
  <c r="W261" i="11"/>
  <c r="I261" i="11" s="1"/>
  <c r="J261" i="11" s="1"/>
  <c r="K261" i="11" s="1"/>
  <c r="AA261" i="11" s="1"/>
  <c r="W1133" i="11"/>
  <c r="I1133" i="11" s="1"/>
  <c r="J1133" i="11" s="1"/>
  <c r="K1133" i="11" s="1"/>
  <c r="AA1133" i="11" s="1"/>
  <c r="W1157" i="11"/>
  <c r="I1157" i="11" s="1"/>
  <c r="J1157" i="11" s="1"/>
  <c r="K1157" i="11" s="1"/>
  <c r="AA1157" i="11" s="1"/>
  <c r="W305" i="11"/>
  <c r="I305" i="11" s="1"/>
  <c r="J305" i="11" s="1"/>
  <c r="K305" i="11" s="1"/>
  <c r="AA305" i="11" s="1"/>
  <c r="W333" i="11"/>
  <c r="I333" i="11" s="1"/>
  <c r="J333" i="11" s="1"/>
  <c r="K333" i="11" s="1"/>
  <c r="AA333" i="11" s="1"/>
  <c r="W369" i="11"/>
  <c r="I369" i="11" s="1"/>
  <c r="J369" i="11" s="1"/>
  <c r="K369" i="11" s="1"/>
  <c r="AA369" i="11" s="1"/>
  <c r="W403" i="11"/>
  <c r="I403" i="11" s="1"/>
  <c r="J403" i="11" s="1"/>
  <c r="K403" i="11" s="1"/>
  <c r="AA403" i="11" s="1"/>
  <c r="W1283" i="11"/>
  <c r="I1283" i="11" s="1"/>
  <c r="W1317" i="11"/>
  <c r="I1317" i="11" s="1"/>
  <c r="W1351" i="11"/>
  <c r="I1351" i="11" s="1"/>
  <c r="J1351" i="11" s="1"/>
  <c r="K1351" i="11" s="1"/>
  <c r="AA1351" i="11" s="1"/>
  <c r="W471" i="11"/>
  <c r="I471" i="11" s="1"/>
  <c r="J471" i="11" s="1"/>
  <c r="K471" i="11" s="1"/>
  <c r="AA471" i="11" s="1"/>
  <c r="W480" i="11"/>
  <c r="I480" i="11" s="1"/>
  <c r="J480" i="11" s="1"/>
  <c r="K480" i="11" s="1"/>
  <c r="AA480" i="11" s="1"/>
  <c r="W1478" i="11"/>
  <c r="I1478" i="11" s="1"/>
  <c r="J1478" i="11" s="1"/>
  <c r="K1478" i="11" s="1"/>
  <c r="AA1478" i="11" s="1"/>
  <c r="W505" i="11"/>
  <c r="I505" i="11" s="1"/>
  <c r="J505" i="11" s="1"/>
  <c r="K505" i="11" s="1"/>
  <c r="AA505" i="11" s="1"/>
  <c r="W509" i="11"/>
  <c r="I509" i="11" s="1"/>
  <c r="J509" i="11" s="1"/>
  <c r="K509" i="11" s="1"/>
  <c r="AA509" i="11" s="1"/>
  <c r="W1632" i="11"/>
  <c r="I1632" i="11" s="1"/>
  <c r="J1632" i="11" s="1"/>
  <c r="K1632" i="11" s="1"/>
  <c r="AA1632" i="11" s="1"/>
  <c r="W1649" i="11"/>
  <c r="I1649" i="11" s="1"/>
  <c r="J1649" i="11" s="1"/>
  <c r="K1649" i="11" s="1"/>
  <c r="AA1649" i="11" s="1"/>
  <c r="W1679" i="11"/>
  <c r="I1679" i="11" s="1"/>
  <c r="W1710" i="11"/>
  <c r="I1710" i="11" s="1"/>
  <c r="J1710" i="11" s="1"/>
  <c r="K1710" i="11" s="1"/>
  <c r="AA1710" i="11" s="1"/>
  <c r="W1746" i="11"/>
  <c r="I1746" i="11" s="1"/>
  <c r="W623" i="11"/>
  <c r="I623" i="11" s="1"/>
  <c r="J623" i="11" s="1"/>
  <c r="K623" i="11" s="1"/>
  <c r="AA623" i="11" s="1"/>
  <c r="W699" i="11"/>
  <c r="I699" i="11" s="1"/>
  <c r="J699" i="11" s="1"/>
  <c r="K699" i="11" s="1"/>
  <c r="AA699" i="11" s="1"/>
  <c r="W741" i="11"/>
  <c r="I741" i="11" s="1"/>
  <c r="J741" i="11" s="1"/>
  <c r="K741" i="11" s="1"/>
  <c r="AA741" i="11" s="1"/>
  <c r="W815" i="11"/>
  <c r="I815" i="11" s="1"/>
  <c r="J815" i="11" s="1"/>
  <c r="K815" i="11" s="1"/>
  <c r="AA815" i="11" s="1"/>
  <c r="W861" i="11"/>
  <c r="I861" i="11" s="1"/>
  <c r="J861" i="11" s="1"/>
  <c r="K861" i="11" s="1"/>
  <c r="AA861" i="11" s="1"/>
  <c r="W893" i="11"/>
  <c r="I893" i="11" s="1"/>
  <c r="J893" i="11" s="1"/>
  <c r="K893" i="11" s="1"/>
  <c r="AA893" i="11" s="1"/>
  <c r="W936" i="11"/>
  <c r="I936" i="11" s="1"/>
  <c r="J936" i="11" s="1"/>
  <c r="K936" i="11" s="1"/>
  <c r="AA936" i="11" s="1"/>
  <c r="W973" i="11"/>
  <c r="I973" i="11" s="1"/>
  <c r="J973" i="11" s="1"/>
  <c r="K973" i="11" s="1"/>
  <c r="AA973" i="11" s="1"/>
  <c r="W1006" i="11"/>
  <c r="I1006" i="11" s="1"/>
  <c r="J1006" i="11" s="1"/>
  <c r="K1006" i="11" s="1"/>
  <c r="AA1006" i="11" s="1"/>
  <c r="W1042" i="11"/>
  <c r="I1042" i="11" s="1"/>
  <c r="J1042" i="11" s="1"/>
  <c r="K1042" i="11" s="1"/>
  <c r="AA1042" i="11" s="1"/>
  <c r="W1067" i="11"/>
  <c r="I1067" i="11" s="1"/>
  <c r="J1067" i="11" s="1"/>
  <c r="K1067" i="11" s="1"/>
  <c r="AA1067" i="11" s="1"/>
  <c r="W1115" i="11"/>
  <c r="I1115" i="11" s="1"/>
  <c r="J1115" i="11" s="1"/>
  <c r="K1115" i="11" s="1"/>
  <c r="AA1115" i="11" s="1"/>
  <c r="W1195" i="11"/>
  <c r="I1195" i="11" s="1"/>
  <c r="J1195" i="11" s="1"/>
  <c r="K1195" i="11" s="1"/>
  <c r="AA1195" i="11" s="1"/>
  <c r="W1252" i="11"/>
  <c r="I1252" i="11" s="1"/>
  <c r="J1252" i="11" s="1"/>
  <c r="K1252" i="11" s="1"/>
  <c r="AA1252" i="11" s="1"/>
  <c r="W1308" i="11"/>
  <c r="I1308" i="11" s="1"/>
  <c r="J1308" i="11" s="1"/>
  <c r="K1308" i="11" s="1"/>
  <c r="AA1308" i="11" s="1"/>
  <c r="W1364" i="11"/>
  <c r="I1364" i="11" s="1"/>
  <c r="J1364" i="11" s="1"/>
  <c r="K1364" i="11" s="1"/>
  <c r="AA1364" i="11" s="1"/>
  <c r="W1430" i="11"/>
  <c r="I1430" i="11" s="1"/>
  <c r="J1430" i="11" s="1"/>
  <c r="K1430" i="11" s="1"/>
  <c r="AA1430" i="11" s="1"/>
  <c r="W1522" i="11"/>
  <c r="I1522" i="11" s="1"/>
  <c r="J1522" i="11" s="1"/>
  <c r="K1522" i="11" s="1"/>
  <c r="AA1522" i="11" s="1"/>
  <c r="W1583" i="11"/>
  <c r="I1583" i="11" s="1"/>
  <c r="J1583" i="11" s="1"/>
  <c r="K1583" i="11" s="1"/>
  <c r="AA1583" i="11" s="1"/>
  <c r="W585" i="11"/>
  <c r="I585" i="11" s="1"/>
  <c r="W1319" i="11"/>
  <c r="I1319" i="11" s="1"/>
  <c r="W1352" i="11"/>
  <c r="I1352" i="11" s="1"/>
  <c r="W1389" i="11"/>
  <c r="I1389" i="11" s="1"/>
  <c r="J1389" i="11" s="1"/>
  <c r="K1389" i="11" s="1"/>
  <c r="AA1389" i="11" s="1"/>
  <c r="W479" i="11"/>
  <c r="I479" i="11" s="1"/>
  <c r="J479" i="11" s="1"/>
  <c r="K479" i="11" s="1"/>
  <c r="AA479" i="11" s="1"/>
  <c r="W1483" i="11"/>
  <c r="I1483" i="11" s="1"/>
  <c r="J1483" i="11" s="1"/>
  <c r="K1483" i="11" s="1"/>
  <c r="AA1483" i="11" s="1"/>
  <c r="W1520" i="11"/>
  <c r="I1520" i="11" s="1"/>
  <c r="J1520" i="11" s="1"/>
  <c r="K1520" i="11" s="1"/>
  <c r="AA1520" i="11" s="1"/>
  <c r="W1579" i="11"/>
  <c r="I1579" i="11" s="1"/>
  <c r="J1579" i="11" s="1"/>
  <c r="K1579" i="11" s="1"/>
  <c r="AA1579" i="11" s="1"/>
  <c r="W523" i="11"/>
  <c r="I523" i="11" s="1"/>
  <c r="J523" i="11" s="1"/>
  <c r="K523" i="11" s="1"/>
  <c r="AA523" i="11" s="1"/>
  <c r="W544" i="11"/>
  <c r="I544" i="11" s="1"/>
  <c r="J544" i="11" s="1"/>
  <c r="K544" i="11" s="1"/>
  <c r="AA544" i="11" s="1"/>
  <c r="W1680" i="11"/>
  <c r="I1680" i="11" s="1"/>
  <c r="J1680" i="11" s="1"/>
  <c r="K1680" i="11" s="1"/>
  <c r="AA1680" i="11" s="1"/>
  <c r="W1711" i="11"/>
  <c r="I1711" i="11" s="1"/>
  <c r="J1711" i="11" s="1"/>
  <c r="K1711" i="11" s="1"/>
  <c r="AA1711" i="11" s="1"/>
  <c r="W1747" i="11"/>
  <c r="I1747" i="11" s="1"/>
  <c r="W624" i="11"/>
  <c r="I624" i="11" s="1"/>
  <c r="J624" i="11" s="1"/>
  <c r="K624" i="11" s="1"/>
  <c r="AA624" i="11" s="1"/>
  <c r="W700" i="11"/>
  <c r="I700" i="11" s="1"/>
  <c r="J700" i="11" s="1"/>
  <c r="K700" i="11" s="1"/>
  <c r="AA700" i="11" s="1"/>
  <c r="W742" i="11"/>
  <c r="I742" i="11" s="1"/>
  <c r="J742" i="11" s="1"/>
  <c r="K742" i="11" s="1"/>
  <c r="AA742" i="11" s="1"/>
  <c r="W818" i="11"/>
  <c r="I818" i="11" s="1"/>
  <c r="J818" i="11" s="1"/>
  <c r="K818" i="11" s="1"/>
  <c r="AA818" i="11" s="1"/>
  <c r="W860" i="11"/>
  <c r="I860" i="11" s="1"/>
  <c r="J860" i="11" s="1"/>
  <c r="K860" i="11" s="1"/>
  <c r="AA860" i="11" s="1"/>
  <c r="W892" i="11"/>
  <c r="I892" i="11" s="1"/>
  <c r="J892" i="11" s="1"/>
  <c r="K892" i="11" s="1"/>
  <c r="AA892" i="11" s="1"/>
  <c r="W935" i="11"/>
  <c r="I935" i="11" s="1"/>
  <c r="J935" i="11" s="1"/>
  <c r="K935" i="11" s="1"/>
  <c r="AA935" i="11" s="1"/>
  <c r="W974" i="11"/>
  <c r="I974" i="11" s="1"/>
  <c r="J974" i="11" s="1"/>
  <c r="K974" i="11" s="1"/>
  <c r="AA974" i="11" s="1"/>
  <c r="W1007" i="11"/>
  <c r="I1007" i="11" s="1"/>
  <c r="J1007" i="11" s="1"/>
  <c r="K1007" i="11" s="1"/>
  <c r="AA1007" i="11" s="1"/>
  <c r="W1049" i="11"/>
  <c r="I1049" i="11" s="1"/>
  <c r="J1049" i="11" s="1"/>
  <c r="K1049" i="11" s="1"/>
  <c r="AA1049" i="11" s="1"/>
  <c r="W1066" i="11"/>
  <c r="I1066" i="11" s="1"/>
  <c r="J1066" i="11" s="1"/>
  <c r="K1066" i="11" s="1"/>
  <c r="AA1066" i="11" s="1"/>
  <c r="W1118" i="11"/>
  <c r="I1118" i="11" s="1"/>
  <c r="J1118" i="11" s="1"/>
  <c r="K1118" i="11" s="1"/>
  <c r="AA1118" i="11" s="1"/>
  <c r="W311" i="11"/>
  <c r="I311" i="11" s="1"/>
  <c r="J311" i="11" s="1"/>
  <c r="K311" i="11" s="1"/>
  <c r="AA311" i="11" s="1"/>
  <c r="W1253" i="11"/>
  <c r="I1253" i="11" s="1"/>
  <c r="J1253" i="11" s="1"/>
  <c r="K1253" i="11" s="1"/>
  <c r="AA1253" i="11" s="1"/>
  <c r="W439" i="11"/>
  <c r="I439" i="11" s="1"/>
  <c r="J439" i="11" s="1"/>
  <c r="K439" i="11" s="1"/>
  <c r="AA439" i="11" s="1"/>
  <c r="W1367" i="11"/>
  <c r="I1367" i="11" s="1"/>
  <c r="J1367" i="11" s="1"/>
  <c r="K1367" i="11" s="1"/>
  <c r="AA1367" i="11" s="1"/>
  <c r="W1432" i="11"/>
  <c r="I1432" i="11" s="1"/>
  <c r="J1432" i="11" s="1"/>
  <c r="K1432" i="11" s="1"/>
  <c r="AA1432" i="11" s="1"/>
  <c r="W1524" i="11"/>
  <c r="I1524" i="11" s="1"/>
  <c r="J1524" i="11" s="1"/>
  <c r="K1524" i="11" s="1"/>
  <c r="AA1524" i="11" s="1"/>
  <c r="W1584" i="11"/>
  <c r="I1584" i="11" s="1"/>
  <c r="J1584" i="11" s="1"/>
  <c r="K1584" i="11" s="1"/>
  <c r="AA1584" i="11" s="1"/>
  <c r="W586" i="11"/>
  <c r="I586" i="11" s="1"/>
  <c r="J586" i="11" s="1"/>
  <c r="K586" i="11" s="1"/>
  <c r="AA586" i="11" s="1"/>
  <c r="W95" i="11"/>
  <c r="I95" i="11" s="1"/>
  <c r="W144" i="11"/>
  <c r="I144" i="11" s="1"/>
  <c r="J144" i="11" s="1"/>
  <c r="K144" i="11" s="1"/>
  <c r="AA144" i="11" s="1"/>
  <c r="W183" i="11"/>
  <c r="I183" i="11" s="1"/>
  <c r="J183" i="11" s="1"/>
  <c r="K183" i="11" s="1"/>
  <c r="AA183" i="11" s="1"/>
  <c r="W771" i="11"/>
  <c r="I771" i="11" s="1"/>
  <c r="J771" i="11" s="1"/>
  <c r="K771" i="11" s="1"/>
  <c r="AA771" i="11" s="1"/>
  <c r="W796" i="11"/>
  <c r="I796" i="11" s="1"/>
  <c r="J796" i="11" s="1"/>
  <c r="K796" i="11" s="1"/>
  <c r="AA796" i="11" s="1"/>
  <c r="W843" i="11"/>
  <c r="I843" i="11" s="1"/>
  <c r="W263" i="11"/>
  <c r="I263" i="11" s="1"/>
  <c r="J263" i="11" s="1"/>
  <c r="K263" i="11" s="1"/>
  <c r="AA263" i="11" s="1"/>
  <c r="W1134" i="11"/>
  <c r="I1134" i="11" s="1"/>
  <c r="J1134" i="11" s="1"/>
  <c r="K1134" i="11" s="1"/>
  <c r="AA1134" i="11" s="1"/>
  <c r="W1159" i="11"/>
  <c r="I1159" i="11" s="1"/>
  <c r="J1159" i="11" s="1"/>
  <c r="K1159" i="11" s="1"/>
  <c r="AA1159" i="11" s="1"/>
  <c r="W1189" i="11"/>
  <c r="I1189" i="11" s="1"/>
  <c r="J1189" i="11" s="1"/>
  <c r="K1189" i="11" s="1"/>
  <c r="AA1189" i="11" s="1"/>
  <c r="W336" i="11"/>
  <c r="I336" i="11" s="1"/>
  <c r="J336" i="11" s="1"/>
  <c r="K336" i="11" s="1"/>
  <c r="AA336" i="11" s="1"/>
  <c r="W371" i="11"/>
  <c r="I371" i="11" s="1"/>
  <c r="W1266" i="11"/>
  <c r="I1266" i="11" s="1"/>
  <c r="J1266" i="11" s="1"/>
  <c r="K1266" i="11" s="1"/>
  <c r="AA1266" i="11" s="1"/>
  <c r="W1286" i="11"/>
  <c r="I1286" i="11" s="1"/>
  <c r="J1286" i="11" s="1"/>
  <c r="K1286" i="11" s="1"/>
  <c r="AA1286" i="11" s="1"/>
  <c r="W1322" i="11"/>
  <c r="I1322" i="11" s="1"/>
  <c r="J1322" i="11" s="1"/>
  <c r="K1322" i="11" s="1"/>
  <c r="AA1322" i="11" s="1"/>
  <c r="W1353" i="11"/>
  <c r="I1353" i="11" s="1"/>
  <c r="J1353" i="11" s="1"/>
  <c r="K1353" i="11" s="1"/>
  <c r="AA1353" i="11" s="1"/>
  <c r="W472" i="11"/>
  <c r="I472" i="11" s="1"/>
  <c r="J472" i="11" s="1"/>
  <c r="K472" i="11" s="1"/>
  <c r="AA472" i="11" s="1"/>
  <c r="W1449" i="11"/>
  <c r="I1449" i="11" s="1"/>
  <c r="W1484" i="11"/>
  <c r="I1484" i="11" s="1"/>
  <c r="J1484" i="11" s="1"/>
  <c r="K1484" i="11" s="1"/>
  <c r="AA1484" i="11" s="1"/>
  <c r="W1521" i="11"/>
  <c r="I1521" i="11" s="1"/>
  <c r="W510" i="11"/>
  <c r="I510" i="11" s="1"/>
  <c r="W524" i="11"/>
  <c r="I524" i="11" s="1"/>
  <c r="W545" i="11"/>
  <c r="I545" i="11" s="1"/>
  <c r="W1681" i="11"/>
  <c r="I1681" i="11" s="1"/>
  <c r="W1713" i="11"/>
  <c r="I1713" i="11" s="1"/>
  <c r="W1749" i="11"/>
  <c r="I1749" i="11" s="1"/>
  <c r="W625" i="11"/>
  <c r="I625" i="11" s="1"/>
  <c r="W701" i="11"/>
  <c r="I701" i="11" s="1"/>
  <c r="W743" i="11"/>
  <c r="I743" i="11" s="1"/>
  <c r="W820" i="11"/>
  <c r="I820" i="11" s="1"/>
  <c r="W859" i="11"/>
  <c r="I859" i="11" s="1"/>
  <c r="W891" i="11"/>
  <c r="I891" i="11" s="1"/>
  <c r="W938" i="11"/>
  <c r="I938" i="11" s="1"/>
  <c r="W975" i="11"/>
  <c r="I975" i="11" s="1"/>
  <c r="W1008" i="11"/>
  <c r="I1008" i="11" s="1"/>
  <c r="W1048" i="11"/>
  <c r="I1048" i="11" s="1"/>
  <c r="W1065" i="11"/>
  <c r="I1065" i="11" s="1"/>
  <c r="W1119" i="11"/>
  <c r="I1119" i="11" s="1"/>
  <c r="W314" i="11"/>
  <c r="I314" i="11" s="1"/>
  <c r="W1254" i="11"/>
  <c r="I1254" i="11" s="1"/>
  <c r="W1313" i="11"/>
  <c r="I1313" i="11" s="1"/>
  <c r="W1373" i="11"/>
  <c r="I1373" i="11" s="1"/>
  <c r="W1434" i="11"/>
  <c r="I1434" i="11" s="1"/>
  <c r="W1525" i="11"/>
  <c r="I1525" i="11" s="1"/>
  <c r="W1591" i="11"/>
  <c r="I1591" i="11" s="1"/>
  <c r="J1591" i="11" s="1"/>
  <c r="K1591" i="11" s="1"/>
  <c r="W1663" i="11"/>
  <c r="I1663" i="11" s="1"/>
  <c r="J1663" i="11" s="1"/>
  <c r="K1663" i="11" s="1"/>
  <c r="AA1663" i="11" s="1"/>
  <c r="W50" i="11"/>
  <c r="I50" i="11" s="1"/>
  <c r="W63" i="11"/>
  <c r="I63" i="11" s="1"/>
  <c r="W97" i="11"/>
  <c r="I97" i="11" s="1"/>
  <c r="W145" i="11"/>
  <c r="I145" i="11" s="1"/>
  <c r="W736" i="11"/>
  <c r="I736" i="11" s="1"/>
  <c r="W772" i="11"/>
  <c r="I772" i="11" s="1"/>
  <c r="W797" i="11"/>
  <c r="I797" i="11" s="1"/>
  <c r="W234" i="11"/>
  <c r="I234" i="11" s="1"/>
  <c r="W1035" i="11"/>
  <c r="I1035" i="11" s="1"/>
  <c r="W283" i="11"/>
  <c r="I283" i="11" s="1"/>
  <c r="W1161" i="11"/>
  <c r="I1161" i="11" s="1"/>
  <c r="W309" i="11"/>
  <c r="I309" i="11" s="1"/>
  <c r="W1227" i="11"/>
  <c r="I1227" i="11" s="1"/>
  <c r="W372" i="11"/>
  <c r="I372" i="11" s="1"/>
  <c r="W405" i="11"/>
  <c r="I405" i="11" s="1"/>
  <c r="W1287" i="11"/>
  <c r="I1287" i="11" s="1"/>
  <c r="W452" i="11"/>
  <c r="I452" i="11" s="1"/>
  <c r="W1354" i="11"/>
  <c r="I1354" i="11" s="1"/>
  <c r="W1391" i="11"/>
  <c r="I1391" i="11" s="1"/>
  <c r="W1450" i="11"/>
  <c r="I1450" i="11" s="1"/>
  <c r="W1486" i="11"/>
  <c r="I1486" i="11" s="1"/>
  <c r="W1523" i="11"/>
  <c r="I1523" i="11" s="1"/>
  <c r="W511" i="11"/>
  <c r="I511" i="11" s="1"/>
  <c r="W525" i="11"/>
  <c r="I525" i="11" s="1"/>
  <c r="W546" i="11"/>
  <c r="I546" i="11" s="1"/>
  <c r="W591" i="11"/>
  <c r="I591" i="11" s="1"/>
  <c r="W1714" i="11"/>
  <c r="I1714" i="11" s="1"/>
  <c r="W1750" i="11"/>
  <c r="I1750" i="11" s="1"/>
  <c r="W626" i="11"/>
  <c r="I626" i="11" s="1"/>
  <c r="W702" i="11"/>
  <c r="I702" i="11" s="1"/>
  <c r="W744" i="11"/>
  <c r="I744" i="11" s="1"/>
  <c r="W824" i="11"/>
  <c r="I824" i="11" s="1"/>
  <c r="W858" i="11"/>
  <c r="I858" i="11" s="1"/>
  <c r="W900" i="11"/>
  <c r="I900" i="11" s="1"/>
  <c r="W937" i="11"/>
  <c r="I937" i="11" s="1"/>
  <c r="W978" i="11"/>
  <c r="I978" i="11" s="1"/>
  <c r="W1009" i="11"/>
  <c r="I1009" i="11" s="1"/>
  <c r="W1047" i="11"/>
  <c r="I1047" i="11" s="1"/>
  <c r="W1064" i="11"/>
  <c r="I1064" i="11" s="1"/>
  <c r="W1120" i="11"/>
  <c r="I1120" i="11" s="1"/>
  <c r="W1198" i="11"/>
  <c r="I1198" i="11" s="1"/>
  <c r="W1255" i="11"/>
  <c r="I1255" i="11" s="1"/>
  <c r="W1315" i="11"/>
  <c r="I1315" i="11" s="1"/>
  <c r="W1378" i="11"/>
  <c r="I1378" i="11" s="1"/>
  <c r="W1437" i="11"/>
  <c r="I1437" i="11" s="1"/>
  <c r="W1526" i="11"/>
  <c r="I1526" i="11" s="1"/>
  <c r="W1592" i="11"/>
  <c r="I1592" i="11" s="1"/>
  <c r="J1592" i="11" s="1"/>
  <c r="K1592" i="11" s="1"/>
  <c r="AA1592" i="11" s="1"/>
  <c r="W587" i="11"/>
  <c r="I587" i="11" s="1"/>
  <c r="J587" i="11" s="1"/>
  <c r="K587" i="11" s="1"/>
  <c r="AA587" i="11" s="1"/>
  <c r="W798" i="11"/>
  <c r="I798" i="11" s="1"/>
  <c r="W847" i="11"/>
  <c r="I847" i="11" s="1"/>
  <c r="W264" i="11"/>
  <c r="I264" i="11" s="1"/>
  <c r="W1135" i="11"/>
  <c r="I1135" i="11" s="1"/>
  <c r="J1135" i="11" s="1"/>
  <c r="K1135" i="11" s="1"/>
  <c r="AA1135" i="11" s="1"/>
  <c r="W1162" i="11"/>
  <c r="I1162" i="11" s="1"/>
  <c r="J1162" i="11" s="1"/>
  <c r="K1162" i="11" s="1"/>
  <c r="AA1162" i="11" s="1"/>
  <c r="W1190" i="11"/>
  <c r="I1190" i="11" s="1"/>
  <c r="J1190" i="11" s="1"/>
  <c r="K1190" i="11" s="1"/>
  <c r="AA1190" i="11" s="1"/>
  <c r="W341" i="11"/>
  <c r="I341" i="11" s="1"/>
  <c r="J341" i="11" s="1"/>
  <c r="K341" i="11" s="1"/>
  <c r="W373" i="11"/>
  <c r="I373" i="11" s="1"/>
  <c r="W406" i="11"/>
  <c r="I406" i="11" s="1"/>
  <c r="J406" i="11" s="1"/>
  <c r="K406" i="11" s="1"/>
  <c r="AA406" i="11" s="1"/>
  <c r="W1290" i="11"/>
  <c r="I1290" i="11" s="1"/>
  <c r="W451" i="11"/>
  <c r="I451" i="11" s="1"/>
  <c r="W1355" i="11"/>
  <c r="I1355" i="11" s="1"/>
  <c r="W1392" i="11"/>
  <c r="I1392" i="11" s="1"/>
  <c r="W482" i="11"/>
  <c r="I482" i="11" s="1"/>
  <c r="W1487" i="11"/>
  <c r="I1487" i="11" s="1"/>
  <c r="W1527" i="11"/>
  <c r="I1527" i="11" s="1"/>
  <c r="W512" i="11"/>
  <c r="I512" i="11" s="1"/>
  <c r="W526" i="11"/>
  <c r="I526" i="11" s="1"/>
  <c r="W547" i="11"/>
  <c r="I547" i="11" s="1"/>
  <c r="W592" i="11"/>
  <c r="I592" i="11" s="1"/>
  <c r="W609" i="11"/>
  <c r="I609" i="11" s="1"/>
  <c r="W1753" i="11"/>
  <c r="I1753" i="11" s="1"/>
  <c r="W627" i="11"/>
  <c r="I627" i="11" s="1"/>
  <c r="W703" i="11"/>
  <c r="I703" i="11" s="1"/>
  <c r="W745" i="11"/>
  <c r="I745" i="11" s="1"/>
  <c r="W827" i="11"/>
  <c r="I827" i="11" s="1"/>
  <c r="W857" i="11"/>
  <c r="I857" i="11" s="1"/>
  <c r="W901" i="11"/>
  <c r="I901" i="11" s="1"/>
  <c r="W940" i="11"/>
  <c r="I940" i="11" s="1"/>
  <c r="W977" i="11"/>
  <c r="I977" i="11" s="1"/>
  <c r="W1011" i="11"/>
  <c r="I1011" i="11" s="1"/>
  <c r="W1050" i="11"/>
  <c r="I1050" i="11" s="1"/>
  <c r="W1063" i="11"/>
  <c r="I1063" i="11" s="1"/>
  <c r="W1121" i="11"/>
  <c r="I1121" i="11" s="1"/>
  <c r="W1199" i="11"/>
  <c r="I1199" i="11" s="1"/>
  <c r="W1256" i="11"/>
  <c r="I1256" i="11" s="1"/>
  <c r="W1316" i="11"/>
  <c r="I1316" i="11" s="1"/>
  <c r="W1383" i="11"/>
  <c r="I1383" i="11" s="1"/>
  <c r="W1439" i="11"/>
  <c r="I1439" i="11" s="1"/>
  <c r="W1531" i="11"/>
  <c r="I1531" i="11" s="1"/>
  <c r="W1593" i="11"/>
  <c r="I1593" i="11" s="1"/>
  <c r="W1664" i="11"/>
  <c r="I1664" i="11" s="1"/>
  <c r="J1664" i="11" s="1"/>
  <c r="K1664" i="11" s="1"/>
  <c r="AA1664" i="11" s="1"/>
  <c r="W51" i="11"/>
  <c r="I51" i="11" s="1"/>
  <c r="J51" i="11" s="1"/>
  <c r="K51" i="11" s="1"/>
  <c r="AA51" i="11" s="1"/>
  <c r="W65" i="11"/>
  <c r="I65" i="11" s="1"/>
  <c r="W100" i="11"/>
  <c r="I100" i="11" s="1"/>
  <c r="J100" i="11" s="1"/>
  <c r="K100" i="11" s="1"/>
  <c r="AA100" i="11" s="1"/>
  <c r="W147" i="11"/>
  <c r="I147" i="11" s="1"/>
  <c r="W187" i="11"/>
  <c r="I187" i="11" s="1"/>
  <c r="J187" i="11" s="1"/>
  <c r="K187" i="11" s="1"/>
  <c r="AA187" i="11" s="1"/>
  <c r="W774" i="11"/>
  <c r="I774" i="11" s="1"/>
  <c r="J774" i="11" s="1"/>
  <c r="K774" i="11" s="1"/>
  <c r="AA774" i="11" s="1"/>
  <c r="W800" i="11"/>
  <c r="I800" i="11" s="1"/>
  <c r="J800" i="11" s="1"/>
  <c r="K800" i="11" s="1"/>
  <c r="W848" i="11"/>
  <c r="I848" i="11" s="1"/>
  <c r="J848" i="11" s="1"/>
  <c r="K848" i="11" s="1"/>
  <c r="AA848" i="11" s="1"/>
  <c r="W265" i="11"/>
  <c r="I265" i="11" s="1"/>
  <c r="J265" i="11" s="1"/>
  <c r="K265" i="11" s="1"/>
  <c r="AA265" i="11" s="1"/>
  <c r="W284" i="11"/>
  <c r="I284" i="11" s="1"/>
  <c r="J284" i="11" s="1"/>
  <c r="K284" i="11" s="1"/>
  <c r="AA284" i="11" s="1"/>
  <c r="W1163" i="11"/>
  <c r="I1163" i="11" s="1"/>
  <c r="J1163" i="11" s="1"/>
  <c r="K1163" i="11" s="1"/>
  <c r="AA1163" i="11" s="1"/>
  <c r="W1191" i="11"/>
  <c r="I1191" i="11" s="1"/>
  <c r="W342" i="11"/>
  <c r="I342" i="11" s="1"/>
  <c r="J342" i="11" s="1"/>
  <c r="K342" i="11" s="1"/>
  <c r="AA342" i="11" s="1"/>
  <c r="W375" i="11"/>
  <c r="I375" i="11" s="1"/>
  <c r="J375" i="11" s="1"/>
  <c r="K375" i="11" s="1"/>
  <c r="AA375" i="11" s="1"/>
  <c r="W407" i="11"/>
  <c r="I407" i="11" s="1"/>
  <c r="J407" i="11" s="1"/>
  <c r="K407" i="11" s="1"/>
  <c r="AA407" i="11" s="1"/>
  <c r="W1295" i="11"/>
  <c r="I1295" i="11" s="1"/>
  <c r="J1295" i="11" s="1"/>
  <c r="K1295" i="11" s="1"/>
  <c r="AA1295" i="11" s="1"/>
  <c r="W450" i="11"/>
  <c r="I450" i="11" s="1"/>
  <c r="J450" i="11" s="1"/>
  <c r="K450" i="11" s="1"/>
  <c r="AA450" i="11" s="1"/>
  <c r="W1356" i="11"/>
  <c r="I1356" i="11" s="1"/>
  <c r="J1356" i="11" s="1"/>
  <c r="K1356" i="11" s="1"/>
  <c r="AA1356" i="11" s="1"/>
  <c r="W1393" i="11"/>
  <c r="I1393" i="11" s="1"/>
  <c r="W481" i="11"/>
  <c r="I481" i="11" s="1"/>
  <c r="J481" i="11" s="1"/>
  <c r="K481" i="11" s="1"/>
  <c r="AA481" i="11" s="1"/>
  <c r="W1488" i="11"/>
  <c r="I1488" i="11" s="1"/>
  <c r="J1488" i="11" s="1"/>
  <c r="K1488" i="11" s="1"/>
  <c r="AA1488" i="11" s="1"/>
  <c r="W1528" i="11"/>
  <c r="I1528" i="11" s="1"/>
  <c r="J1528" i="11" s="1"/>
  <c r="K1528" i="11" s="1"/>
  <c r="AA1528" i="11" s="1"/>
  <c r="W1581" i="11"/>
  <c r="I1581" i="11" s="1"/>
  <c r="J1581" i="11" s="1"/>
  <c r="K1581" i="11" s="1"/>
  <c r="AA1581" i="11" s="1"/>
  <c r="W1633" i="11"/>
  <c r="I1633" i="11" s="1"/>
  <c r="W1650" i="11"/>
  <c r="I1650" i="11" s="1"/>
  <c r="W593" i="11"/>
  <c r="I593" i="11" s="1"/>
  <c r="W1715" i="11"/>
  <c r="I1715" i="11" s="1"/>
  <c r="J1715" i="11" s="1"/>
  <c r="K1715" i="11" s="1"/>
  <c r="AA1715" i="11" s="1"/>
  <c r="W1756" i="11"/>
  <c r="I1756" i="11" s="1"/>
  <c r="J1756" i="11" s="1"/>
  <c r="K1756" i="11" s="1"/>
  <c r="AA1756" i="11" s="1"/>
  <c r="W628" i="11"/>
  <c r="I628" i="11" s="1"/>
  <c r="J628" i="11" s="1"/>
  <c r="K628" i="11" s="1"/>
  <c r="AA628" i="11" s="1"/>
  <c r="W704" i="11"/>
  <c r="I704" i="11" s="1"/>
  <c r="J704" i="11" s="1"/>
  <c r="K704" i="11" s="1"/>
  <c r="AA704" i="11" s="1"/>
  <c r="W746" i="11"/>
  <c r="I746" i="11" s="1"/>
  <c r="J746" i="11" s="1"/>
  <c r="K746" i="11" s="1"/>
  <c r="AA746" i="11" s="1"/>
  <c r="W828" i="11"/>
  <c r="I828" i="11" s="1"/>
  <c r="W856" i="11"/>
  <c r="I856" i="11" s="1"/>
  <c r="J856" i="11" s="1"/>
  <c r="K856" i="11" s="1"/>
  <c r="AA856" i="11" s="1"/>
  <c r="W902" i="11"/>
  <c r="I902" i="11" s="1"/>
  <c r="J902" i="11" s="1"/>
  <c r="K902" i="11" s="1"/>
  <c r="AA902" i="11" s="1"/>
  <c r="W941" i="11"/>
  <c r="I941" i="11" s="1"/>
  <c r="J941" i="11" s="1"/>
  <c r="K941" i="11" s="1"/>
  <c r="AA941" i="11" s="1"/>
  <c r="W980" i="11"/>
  <c r="I980" i="11" s="1"/>
  <c r="W1012" i="11"/>
  <c r="I1012" i="11" s="1"/>
  <c r="J1012" i="11" s="1"/>
  <c r="K1012" i="11" s="1"/>
  <c r="AA1012" i="11" s="1"/>
  <c r="W1051" i="11"/>
  <c r="I1051" i="11" s="1"/>
  <c r="W1062" i="11"/>
  <c r="I1062" i="11" s="1"/>
  <c r="J1062" i="11" s="1"/>
  <c r="K1062" i="11" s="1"/>
  <c r="AA1062" i="11" s="1"/>
  <c r="W1122" i="11"/>
  <c r="I1122" i="11" s="1"/>
  <c r="J1122" i="11" s="1"/>
  <c r="K1122" i="11" s="1"/>
  <c r="AA1122" i="11" s="1"/>
  <c r="W1200" i="11"/>
  <c r="I1200" i="11" s="1"/>
  <c r="J1200" i="11" s="1"/>
  <c r="K1200" i="11" s="1"/>
  <c r="AA1200" i="11" s="1"/>
  <c r="W1257" i="11"/>
  <c r="I1257" i="11" s="1"/>
  <c r="J1257" i="11" s="1"/>
  <c r="K1257" i="11" s="1"/>
  <c r="AA1257" i="11" s="1"/>
  <c r="W1318" i="11"/>
  <c r="I1318" i="11" s="1"/>
  <c r="J1318" i="11" s="1"/>
  <c r="K1318" i="11" s="1"/>
  <c r="AA1318" i="11" s="1"/>
  <c r="W1384" i="11"/>
  <c r="I1384" i="11" s="1"/>
  <c r="J1384" i="11" s="1"/>
  <c r="K1384" i="11" s="1"/>
  <c r="AA1384" i="11" s="1"/>
  <c r="W1440" i="11"/>
  <c r="I1440" i="11" s="1"/>
  <c r="J1440" i="11" s="1"/>
  <c r="K1440" i="11" s="1"/>
  <c r="AA1440" i="11" s="1"/>
  <c r="W1532" i="11"/>
  <c r="I1532" i="11" s="1"/>
  <c r="J1532" i="11" s="1"/>
  <c r="K1532" i="11" s="1"/>
  <c r="AA1532" i="11" s="1"/>
  <c r="W1595" i="11"/>
  <c r="I1595" i="11" s="1"/>
  <c r="J1595" i="11" s="1"/>
  <c r="K1595" i="11" s="1"/>
  <c r="AA1595" i="11" s="1"/>
  <c r="W588" i="11"/>
  <c r="I588" i="11" s="1"/>
  <c r="J588" i="11" s="1"/>
  <c r="K588" i="11" s="1"/>
  <c r="AA588" i="11" s="1"/>
  <c r="W32" i="11"/>
  <c r="I32" i="11" s="1"/>
  <c r="J32" i="11" s="1"/>
  <c r="K32" i="11" s="1"/>
  <c r="AA32" i="11" s="1"/>
  <c r="W52" i="11"/>
  <c r="I52" i="11" s="1"/>
  <c r="J52" i="11" s="1"/>
  <c r="K52" i="11" s="1"/>
  <c r="AA52" i="11" s="1"/>
  <c r="W66" i="11"/>
  <c r="I66" i="11" s="1"/>
  <c r="J66" i="11" s="1"/>
  <c r="K66" i="11" s="1"/>
  <c r="AA66" i="11" s="1"/>
  <c r="W101" i="11"/>
  <c r="I101" i="11" s="1"/>
  <c r="J101" i="11" s="1"/>
  <c r="K101" i="11" s="1"/>
  <c r="AA101" i="11" s="1"/>
  <c r="W148" i="11"/>
  <c r="I148" i="11" s="1"/>
  <c r="J148" i="11" s="1"/>
  <c r="K148" i="11" s="1"/>
  <c r="AA148" i="11" s="1"/>
  <c r="W188" i="11"/>
  <c r="I188" i="11" s="1"/>
  <c r="J188" i="11" s="1"/>
  <c r="K188" i="11" s="1"/>
  <c r="AA188" i="11" s="1"/>
  <c r="W775" i="11"/>
  <c r="I775" i="11" s="1"/>
  <c r="J775" i="11" s="1"/>
  <c r="K775" i="11" s="1"/>
  <c r="AA775" i="11" s="1"/>
  <c r="W801" i="11"/>
  <c r="I801" i="11" s="1"/>
  <c r="W235" i="11"/>
  <c r="I235" i="11" s="1"/>
  <c r="W1041" i="11"/>
  <c r="I1041" i="11" s="1"/>
  <c r="J1041" i="11" s="1"/>
  <c r="K1041" i="11" s="1"/>
  <c r="AA1041" i="11" s="1"/>
  <c r="W285" i="11"/>
  <c r="I285" i="11" s="1"/>
  <c r="J285" i="11" s="1"/>
  <c r="K285" i="11" s="1"/>
  <c r="AA285" i="11" s="1"/>
  <c r="W1164" i="11"/>
  <c r="I1164" i="11" s="1"/>
  <c r="J1164" i="11" s="1"/>
  <c r="K1164" i="11" s="1"/>
  <c r="AA1164" i="11" s="1"/>
  <c r="W1192" i="11"/>
  <c r="I1192" i="11" s="1"/>
  <c r="J1192" i="11" s="1"/>
  <c r="K1192" i="11" s="1"/>
  <c r="AA1192" i="11" s="1"/>
  <c r="W343" i="11"/>
  <c r="I343" i="11" s="1"/>
  <c r="W376" i="11"/>
  <c r="I376" i="11" s="1"/>
  <c r="J376" i="11" s="1"/>
  <c r="K376" i="11" s="1"/>
  <c r="AA376" i="11" s="1"/>
  <c r="W408" i="11"/>
  <c r="I408" i="11" s="1"/>
  <c r="J408" i="11" s="1"/>
  <c r="K408" i="11" s="1"/>
  <c r="AA408" i="11" s="1"/>
  <c r="W1296" i="11"/>
  <c r="I1296" i="11" s="1"/>
  <c r="J1296" i="11" s="1"/>
  <c r="K1296" i="11" s="1"/>
  <c r="AA1296" i="11" s="1"/>
  <c r="W1321" i="11"/>
  <c r="I1321" i="11" s="1"/>
  <c r="W1357" i="11"/>
  <c r="I1357" i="11" s="1"/>
  <c r="W1396" i="11"/>
  <c r="I1396" i="11" s="1"/>
  <c r="W1453" i="11"/>
  <c r="I1453" i="11" s="1"/>
  <c r="W1489" i="11"/>
  <c r="I1489" i="11" s="1"/>
  <c r="W506" i="11"/>
  <c r="I506" i="11" s="1"/>
  <c r="W513" i="11"/>
  <c r="I513" i="11" s="1"/>
  <c r="W1634" i="11"/>
  <c r="I1634" i="11" s="1"/>
  <c r="W548" i="11"/>
  <c r="I548" i="11" s="1"/>
  <c r="W594" i="11"/>
  <c r="I594" i="11" s="1"/>
  <c r="W1716" i="11"/>
  <c r="I1716" i="11" s="1"/>
  <c r="W1757" i="11"/>
  <c r="I1757" i="11" s="1"/>
  <c r="J1757" i="11" s="1"/>
  <c r="K1757" i="11" s="1"/>
  <c r="AA1757" i="11" s="1"/>
  <c r="W630" i="11"/>
  <c r="I630" i="11" s="1"/>
  <c r="J630" i="11" s="1"/>
  <c r="K630" i="11" s="1"/>
  <c r="AA630" i="11" s="1"/>
  <c r="W705" i="11"/>
  <c r="I705" i="11" s="1"/>
  <c r="J705" i="11" s="1"/>
  <c r="K705" i="11" s="1"/>
  <c r="AA705" i="11" s="1"/>
  <c r="W747" i="11"/>
  <c r="I747" i="11" s="1"/>
  <c r="J747" i="11" s="1"/>
  <c r="K747" i="11" s="1"/>
  <c r="AA747" i="11" s="1"/>
  <c r="W830" i="11"/>
  <c r="I830" i="11" s="1"/>
  <c r="J830" i="11" s="1"/>
  <c r="K830" i="11" s="1"/>
  <c r="AA830" i="11" s="1"/>
  <c r="W855" i="11"/>
  <c r="I855" i="11" s="1"/>
  <c r="W903" i="11"/>
  <c r="I903" i="11" s="1"/>
  <c r="J903" i="11" s="1"/>
  <c r="K903" i="11" s="1"/>
  <c r="AA903" i="11" s="1"/>
  <c r="W943" i="11"/>
  <c r="I943" i="11" s="1"/>
  <c r="J943" i="11" s="1"/>
  <c r="K943" i="11" s="1"/>
  <c r="AA943" i="11" s="1"/>
  <c r="W981" i="11"/>
  <c r="I981" i="11" s="1"/>
  <c r="J981" i="11" s="1"/>
  <c r="K981" i="11" s="1"/>
  <c r="AA981" i="11" s="1"/>
  <c r="W1014" i="11"/>
  <c r="I1014" i="11" s="1"/>
  <c r="J1014" i="11" s="1"/>
  <c r="K1014" i="11" s="1"/>
  <c r="AA1014" i="11" s="1"/>
  <c r="W1052" i="11"/>
  <c r="I1052" i="11" s="1"/>
  <c r="J1052" i="11" s="1"/>
  <c r="K1052" i="11" s="1"/>
  <c r="AA1052" i="11" s="1"/>
  <c r="W1086" i="11"/>
  <c r="I1086" i="11" s="1"/>
  <c r="W1123" i="11"/>
  <c r="I1123" i="11" s="1"/>
  <c r="W1202" i="11"/>
  <c r="I1202" i="11" s="1"/>
  <c r="J1202" i="11" s="1"/>
  <c r="K1202" i="11" s="1"/>
  <c r="AA1202" i="11" s="1"/>
  <c r="W1258" i="11"/>
  <c r="I1258" i="11" s="1"/>
  <c r="W1323" i="11"/>
  <c r="I1323" i="11" s="1"/>
  <c r="J1323" i="11" s="1"/>
  <c r="K1323" i="11" s="1"/>
  <c r="AA1323" i="11" s="1"/>
  <c r="W1386" i="11"/>
  <c r="I1386" i="11" s="1"/>
  <c r="J1386" i="11" s="1"/>
  <c r="K1386" i="11" s="1"/>
  <c r="AA1386" i="11" s="1"/>
  <c r="W1442" i="11"/>
  <c r="I1442" i="11" s="1"/>
  <c r="J1442" i="11" s="1"/>
  <c r="K1442" i="11" s="1"/>
  <c r="AA1442" i="11" s="1"/>
  <c r="W1535" i="11"/>
  <c r="I1535" i="11" s="1"/>
  <c r="J1535" i="11" s="1"/>
  <c r="K1535" i="11" s="1"/>
  <c r="AA1535" i="11" s="1"/>
  <c r="W1596" i="11"/>
  <c r="I1596" i="11" s="1"/>
  <c r="J1596" i="11" s="1"/>
  <c r="K1596" i="11" s="1"/>
  <c r="AA1596" i="11" s="1"/>
  <c r="W1674" i="11"/>
  <c r="I1674" i="11" s="1"/>
  <c r="J1674" i="11" s="1"/>
  <c r="K1674" i="11" s="1"/>
  <c r="AA1674" i="11" s="1"/>
  <c r="W776" i="11"/>
  <c r="I776" i="11" s="1"/>
  <c r="W802" i="11"/>
  <c r="I802" i="11" s="1"/>
  <c r="W851" i="11"/>
  <c r="I851" i="11" s="1"/>
  <c r="W267" i="11"/>
  <c r="I267" i="11" s="1"/>
  <c r="W1136" i="11"/>
  <c r="I1136" i="11" s="1"/>
  <c r="W1165" i="11"/>
  <c r="I1165" i="11" s="1"/>
  <c r="W1194" i="11"/>
  <c r="I1194" i="11" s="1"/>
  <c r="W344" i="11"/>
  <c r="I344" i="11" s="1"/>
  <c r="W377" i="11"/>
  <c r="I377" i="11" s="1"/>
  <c r="W409" i="11"/>
  <c r="I409" i="11" s="1"/>
  <c r="W1301" i="11"/>
  <c r="I1301" i="11" s="1"/>
  <c r="W1320" i="11"/>
  <c r="I1320" i="11" s="1"/>
  <c r="W1360" i="11"/>
  <c r="I1360" i="11" s="1"/>
  <c r="W473" i="11"/>
  <c r="I473" i="11" s="1"/>
  <c r="W1454" i="11"/>
  <c r="I1454" i="11" s="1"/>
  <c r="W1490" i="11"/>
  <c r="I1490" i="11" s="1"/>
  <c r="W1529" i="11"/>
  <c r="I1529" i="11" s="1"/>
  <c r="W514" i="11"/>
  <c r="I514" i="11" s="1"/>
  <c r="W1635" i="11"/>
  <c r="I1635" i="11" s="1"/>
  <c r="W549" i="11"/>
  <c r="I549" i="11" s="1"/>
  <c r="W595" i="11"/>
  <c r="I595" i="11" s="1"/>
  <c r="W1723" i="11"/>
  <c r="I1723" i="11" s="1"/>
  <c r="W1758" i="11"/>
  <c r="I1758" i="11" s="1"/>
  <c r="W637" i="11"/>
  <c r="I637" i="11" s="1"/>
  <c r="W706" i="11"/>
  <c r="I706" i="11" s="1"/>
  <c r="W748" i="11"/>
  <c r="I748" i="11" s="1"/>
  <c r="W832" i="11"/>
  <c r="I832" i="11" s="1"/>
  <c r="W873" i="11"/>
  <c r="I873" i="11" s="1"/>
  <c r="W904" i="11"/>
  <c r="I904" i="11" s="1"/>
  <c r="W944" i="11"/>
  <c r="I944" i="11" s="1"/>
  <c r="W982" i="11"/>
  <c r="I982" i="11" s="1"/>
  <c r="W1016" i="11"/>
  <c r="I1016" i="11" s="1"/>
  <c r="W1053" i="11"/>
  <c r="I1053" i="11" s="1"/>
  <c r="W1088" i="11"/>
  <c r="I1088" i="11" s="1"/>
  <c r="W1124" i="11"/>
  <c r="I1124" i="11" s="1"/>
  <c r="W1203" i="11"/>
  <c r="I1203" i="11" s="1"/>
  <c r="W1259" i="11"/>
  <c r="I1259" i="11" s="1"/>
  <c r="W1325" i="11"/>
  <c r="I1325" i="11" s="1"/>
  <c r="W1390" i="11"/>
  <c r="I1390" i="11" s="1"/>
  <c r="W1444" i="11"/>
  <c r="I1444" i="11" s="1"/>
  <c r="W1536" i="11"/>
  <c r="I1536" i="11" s="1"/>
  <c r="W1598" i="11"/>
  <c r="I1598" i="11" s="1"/>
  <c r="J1598" i="11" s="1"/>
  <c r="K1598" i="11" s="1"/>
  <c r="AA1598" i="11" s="1"/>
  <c r="W1688" i="11"/>
  <c r="I1688" i="11" s="1"/>
  <c r="W150" i="11"/>
  <c r="I150" i="11" s="1"/>
  <c r="W756" i="11"/>
  <c r="I756" i="11" s="1"/>
  <c r="J756" i="11" s="1"/>
  <c r="K756" i="11" s="1"/>
  <c r="AA756" i="11" s="1"/>
  <c r="W777" i="11"/>
  <c r="I777" i="11" s="1"/>
  <c r="J777" i="11" s="1"/>
  <c r="K777" i="11" s="1"/>
  <c r="AA777" i="11" s="1"/>
  <c r="W803" i="11"/>
  <c r="I803" i="11" s="1"/>
  <c r="J803" i="11" s="1"/>
  <c r="K803" i="11" s="1"/>
  <c r="AA803" i="11" s="1"/>
  <c r="W910" i="11"/>
  <c r="I910" i="11" s="1"/>
  <c r="J910" i="11" s="1"/>
  <c r="K910" i="11" s="1"/>
  <c r="AA910" i="11" s="1"/>
  <c r="W266" i="11"/>
  <c r="I266" i="11" s="1"/>
  <c r="J266" i="11" s="1"/>
  <c r="K266" i="11" s="1"/>
  <c r="AA266" i="11" s="1"/>
  <c r="W1138" i="11"/>
  <c r="I1138" i="11" s="1"/>
  <c r="J1138" i="11" s="1"/>
  <c r="K1138" i="11" s="1"/>
  <c r="AA1138" i="11" s="1"/>
  <c r="W1166" i="11"/>
  <c r="I1166" i="11" s="1"/>
  <c r="J1166" i="11" s="1"/>
  <c r="K1166" i="11" s="1"/>
  <c r="AA1166" i="11" s="1"/>
  <c r="W310" i="11"/>
  <c r="I310" i="11" s="1"/>
  <c r="W1229" i="11"/>
  <c r="I1229" i="11" s="1"/>
  <c r="J1229" i="11" s="1"/>
  <c r="K1229" i="11" s="1"/>
  <c r="AA1229" i="11" s="1"/>
  <c r="W379" i="11"/>
  <c r="I379" i="11" s="1"/>
  <c r="J379" i="11" s="1"/>
  <c r="K379" i="11" s="1"/>
  <c r="AA379" i="11" s="1"/>
  <c r="W410" i="11"/>
  <c r="I410" i="11" s="1"/>
  <c r="W1303" i="11"/>
  <c r="I1303" i="11" s="1"/>
  <c r="W449" i="11"/>
  <c r="I449" i="11" s="1"/>
  <c r="J449" i="11" s="1"/>
  <c r="K449" i="11" s="1"/>
  <c r="AA449" i="11" s="1"/>
  <c r="W1361" i="11"/>
  <c r="I1361" i="11" s="1"/>
  <c r="J1361" i="11" s="1"/>
  <c r="K1361" i="11" s="1"/>
  <c r="AA1361" i="11" s="1"/>
  <c r="W474" i="11"/>
  <c r="I474" i="11" s="1"/>
  <c r="J474" i="11" s="1"/>
  <c r="K474" i="11" s="1"/>
  <c r="W1455" i="11"/>
  <c r="I1455" i="11" s="1"/>
  <c r="J1455" i="11" s="1"/>
  <c r="K1455" i="11" s="1"/>
  <c r="AA1455" i="11" s="1"/>
  <c r="W1491" i="11"/>
  <c r="I1491" i="11" s="1"/>
  <c r="W1530" i="11"/>
  <c r="I1530" i="11" s="1"/>
  <c r="J1530" i="11" s="1"/>
  <c r="K1530" i="11" s="1"/>
  <c r="AA1530" i="11" s="1"/>
  <c r="W1587" i="11"/>
  <c r="I1587" i="11" s="1"/>
  <c r="J1587" i="11" s="1"/>
  <c r="K1587" i="11" s="1"/>
  <c r="AA1587" i="11" s="1"/>
  <c r="W527" i="11"/>
  <c r="I527" i="11" s="1"/>
  <c r="J527" i="11" s="1"/>
  <c r="K527" i="11" s="1"/>
  <c r="AA527" i="11" s="1"/>
  <c r="W550" i="11"/>
  <c r="I550" i="11" s="1"/>
  <c r="J550" i="11" s="1"/>
  <c r="K550" i="11" s="1"/>
  <c r="AA550" i="11" s="1"/>
  <c r="W596" i="11"/>
  <c r="I596" i="11" s="1"/>
  <c r="W1722" i="11"/>
  <c r="I1722" i="11" s="1"/>
  <c r="W1759" i="11"/>
  <c r="I1759" i="11" s="1"/>
  <c r="W639" i="11"/>
  <c r="I639" i="11" s="1"/>
  <c r="J639" i="11" s="1"/>
  <c r="K639" i="11" s="1"/>
  <c r="AA639" i="11" s="1"/>
  <c r="W707" i="11"/>
  <c r="I707" i="11" s="1"/>
  <c r="J707" i="11" s="1"/>
  <c r="K707" i="11" s="1"/>
  <c r="AA707" i="11" s="1"/>
  <c r="W749" i="11"/>
  <c r="I749" i="11" s="1"/>
  <c r="J749" i="11" s="1"/>
  <c r="K749" i="11" s="1"/>
  <c r="AA749" i="11" s="1"/>
  <c r="W833" i="11"/>
  <c r="I833" i="11" s="1"/>
  <c r="J833" i="11" s="1"/>
  <c r="K833" i="11" s="1"/>
  <c r="AA833" i="11" s="1"/>
  <c r="W877" i="11"/>
  <c r="I877" i="11" s="1"/>
  <c r="W905" i="11"/>
  <c r="I905" i="11" s="1"/>
  <c r="J905" i="11" s="1"/>
  <c r="K905" i="11" s="1"/>
  <c r="AA905" i="11" s="1"/>
  <c r="W945" i="11"/>
  <c r="I945" i="11" s="1"/>
  <c r="J945" i="11" s="1"/>
  <c r="K945" i="11" s="1"/>
  <c r="AA945" i="11" s="1"/>
  <c r="W260" i="11"/>
  <c r="I260" i="11" s="1"/>
  <c r="J260" i="11" s="1"/>
  <c r="K260" i="11" s="1"/>
  <c r="AA260" i="11" s="1"/>
  <c r="W1017" i="11"/>
  <c r="I1017" i="11" s="1"/>
  <c r="J1017" i="11" s="1"/>
  <c r="K1017" i="11" s="1"/>
  <c r="AA1017" i="11" s="1"/>
  <c r="W1054" i="11"/>
  <c r="I1054" i="11" s="1"/>
  <c r="J1054" i="11" s="1"/>
  <c r="K1054" i="11" s="1"/>
  <c r="AA1054" i="11" s="1"/>
  <c r="W1089" i="11"/>
  <c r="I1089" i="11" s="1"/>
  <c r="J1089" i="11" s="1"/>
  <c r="K1089" i="11" s="1"/>
  <c r="AA1089" i="11" s="1"/>
  <c r="W1125" i="11"/>
  <c r="I1125" i="11" s="1"/>
  <c r="W1204" i="11"/>
  <c r="I1204" i="11" s="1"/>
  <c r="J1204" i="11" s="1"/>
  <c r="K1204" i="11" s="1"/>
  <c r="AA1204" i="11" s="1"/>
  <c r="W1261" i="11"/>
  <c r="I1261" i="11" s="1"/>
  <c r="J1261" i="11" s="1"/>
  <c r="K1261" i="11" s="1"/>
  <c r="AA1261" i="11" s="1"/>
  <c r="W1326" i="11"/>
  <c r="I1326" i="11" s="1"/>
  <c r="J1326" i="11" s="1"/>
  <c r="K1326" i="11" s="1"/>
  <c r="AA1326" i="11" s="1"/>
  <c r="W1394" i="11"/>
  <c r="I1394" i="11" s="1"/>
  <c r="W1445" i="11"/>
  <c r="I1445" i="11" s="1"/>
  <c r="J1445" i="11" s="1"/>
  <c r="K1445" i="11" s="1"/>
  <c r="AA1445" i="11" s="1"/>
  <c r="W1537" i="11"/>
  <c r="I1537" i="11" s="1"/>
  <c r="J1537" i="11" s="1"/>
  <c r="K1537" i="11" s="1"/>
  <c r="AA1537" i="11" s="1"/>
  <c r="W1599" i="11"/>
  <c r="I1599" i="11" s="1"/>
  <c r="W107" i="11"/>
  <c r="I107" i="11" s="1"/>
  <c r="W68" i="11"/>
  <c r="I68" i="11" s="1"/>
  <c r="J68" i="11" s="1"/>
  <c r="K68" i="11" s="1"/>
  <c r="AA68" i="11" s="1"/>
  <c r="W103" i="11"/>
  <c r="I103" i="11" s="1"/>
  <c r="W151" i="11"/>
  <c r="I151" i="11" s="1"/>
  <c r="J151" i="11" s="1"/>
  <c r="K151" i="11" s="1"/>
  <c r="AA151" i="11" s="1"/>
  <c r="W190" i="11"/>
  <c r="I190" i="11" s="1"/>
  <c r="J190" i="11" s="1"/>
  <c r="K190" i="11" s="1"/>
  <c r="AA190" i="11" s="1"/>
  <c r="W778" i="11"/>
  <c r="I778" i="11" s="1"/>
  <c r="J778" i="11" s="1"/>
  <c r="K778" i="11" s="1"/>
  <c r="AA778" i="11" s="1"/>
  <c r="W804" i="11"/>
  <c r="I804" i="11" s="1"/>
  <c r="J804" i="11" s="1"/>
  <c r="K804" i="11" s="1"/>
  <c r="AA804" i="11" s="1"/>
  <c r="W913" i="11"/>
  <c r="I913" i="11" s="1"/>
  <c r="W1060" i="11"/>
  <c r="I1060" i="11" s="1"/>
  <c r="J1060" i="11" s="1"/>
  <c r="K1060" i="11" s="1"/>
  <c r="AA1060" i="11" s="1"/>
  <c r="W1139" i="11"/>
  <c r="I1139" i="11" s="1"/>
  <c r="W1168" i="11"/>
  <c r="I1168" i="11" s="1"/>
  <c r="J1168" i="11" s="1"/>
  <c r="K1168" i="11" s="1"/>
  <c r="AA1168" i="11" s="1"/>
  <c r="W312" i="11"/>
  <c r="I312" i="11" s="1"/>
  <c r="J312" i="11" s="1"/>
  <c r="K312" i="11" s="1"/>
  <c r="AA312" i="11" s="1"/>
  <c r="W345" i="11"/>
  <c r="I345" i="11" s="1"/>
  <c r="J345" i="11" s="1"/>
  <c r="K345" i="11" s="1"/>
  <c r="AA345" i="11" s="1"/>
  <c r="W380" i="11"/>
  <c r="I380" i="11" s="1"/>
  <c r="J380" i="11" s="1"/>
  <c r="K380" i="11" s="1"/>
  <c r="AA380" i="11" s="1"/>
  <c r="W1268" i="11"/>
  <c r="I1268" i="11" s="1"/>
  <c r="J1268" i="11" s="1"/>
  <c r="K1268" i="11" s="1"/>
  <c r="AA1268" i="11" s="1"/>
  <c r="W1305" i="11"/>
  <c r="I1305" i="11" s="1"/>
  <c r="J1305" i="11" s="1"/>
  <c r="K1305" i="11" s="1"/>
  <c r="AA1305" i="11" s="1"/>
  <c r="W448" i="11"/>
  <c r="I448" i="11" s="1"/>
  <c r="J448" i="11" s="1"/>
  <c r="K448" i="11" s="1"/>
  <c r="AA448" i="11" s="1"/>
  <c r="W1362" i="11"/>
  <c r="I1362" i="11" s="1"/>
  <c r="J1362" i="11" s="1"/>
  <c r="K1362" i="11" s="1"/>
  <c r="AA1362" i="11" s="1"/>
  <c r="W1397" i="11"/>
  <c r="I1397" i="11" s="1"/>
  <c r="J1397" i="11" s="1"/>
  <c r="K1397" i="11" s="1"/>
  <c r="AA1397" i="11" s="1"/>
  <c r="W1456" i="11"/>
  <c r="I1456" i="11" s="1"/>
  <c r="W1492" i="11"/>
  <c r="I1492" i="11" s="1"/>
  <c r="J1492" i="11" s="1"/>
  <c r="K1492" i="11" s="1"/>
  <c r="AA1492" i="11" s="1"/>
  <c r="W1533" i="11"/>
  <c r="I1533" i="11" s="1"/>
  <c r="J1533" i="11" s="1"/>
  <c r="K1533" i="11" s="1"/>
  <c r="AA1533" i="11" s="1"/>
  <c r="W1588" i="11"/>
  <c r="I1588" i="11" s="1"/>
  <c r="J1588" i="11" s="1"/>
  <c r="K1588" i="11" s="1"/>
  <c r="AA1588" i="11" s="1"/>
  <c r="W1636" i="11"/>
  <c r="I1636" i="11" s="1"/>
  <c r="J1636" i="11" s="1"/>
  <c r="K1636" i="11" s="1"/>
  <c r="W552" i="11"/>
  <c r="I552" i="11" s="1"/>
  <c r="J552" i="11" s="1"/>
  <c r="K552" i="11" s="1"/>
  <c r="AA552" i="11" s="1"/>
  <c r="W597" i="11"/>
  <c r="I597" i="11" s="1"/>
  <c r="J597" i="11" s="1"/>
  <c r="K597" i="11" s="1"/>
  <c r="AA597" i="11" s="1"/>
  <c r="W1721" i="11"/>
  <c r="I1721" i="11" s="1"/>
  <c r="J1721" i="11" s="1"/>
  <c r="K1721" i="11" s="1"/>
  <c r="AA1721" i="11" s="1"/>
  <c r="W1760" i="11"/>
  <c r="I1760" i="11" s="1"/>
  <c r="J1760" i="11" s="1"/>
  <c r="K1760" i="11" s="1"/>
  <c r="AA1760" i="11" s="1"/>
  <c r="W642" i="11"/>
  <c r="I642" i="11" s="1"/>
  <c r="J642" i="11" s="1"/>
  <c r="K642" i="11" s="1"/>
  <c r="AA642" i="11" s="1"/>
  <c r="W708" i="11"/>
  <c r="I708" i="11" s="1"/>
  <c r="J708" i="11" s="1"/>
  <c r="K708" i="11" s="1"/>
  <c r="AA708" i="11" s="1"/>
  <c r="W750" i="11"/>
  <c r="I750" i="11" s="1"/>
  <c r="J750" i="11" s="1"/>
  <c r="K750" i="11" s="1"/>
  <c r="AA750" i="11" s="1"/>
  <c r="W834" i="11"/>
  <c r="I834" i="11" s="1"/>
  <c r="W876" i="11"/>
  <c r="I876" i="11" s="1"/>
  <c r="W906" i="11"/>
  <c r="I906" i="11" s="1"/>
  <c r="W946" i="11"/>
  <c r="I946" i="11" s="1"/>
  <c r="W983" i="11"/>
  <c r="I983" i="11" s="1"/>
  <c r="J983" i="11" s="1"/>
  <c r="K983" i="11" s="1"/>
  <c r="AA983" i="11" s="1"/>
  <c r="W1018" i="11"/>
  <c r="I1018" i="11" s="1"/>
  <c r="J1018" i="11" s="1"/>
  <c r="K1018" i="11" s="1"/>
  <c r="AA1018" i="11" s="1"/>
  <c r="W1055" i="11"/>
  <c r="I1055" i="11" s="1"/>
  <c r="J1055" i="11" s="1"/>
  <c r="K1055" i="11" s="1"/>
  <c r="AA1055" i="11" s="1"/>
  <c r="W1090" i="11"/>
  <c r="I1090" i="11" s="1"/>
  <c r="J1090" i="11" s="1"/>
  <c r="K1090" i="11" s="1"/>
  <c r="AA1090" i="11" s="1"/>
  <c r="W1126" i="11"/>
  <c r="I1126" i="11" s="1"/>
  <c r="W1205" i="11"/>
  <c r="I1205" i="11" s="1"/>
  <c r="J1205" i="11" s="1"/>
  <c r="K1205" i="11" s="1"/>
  <c r="AA1205" i="11" s="1"/>
  <c r="W1262" i="11"/>
  <c r="I1262" i="11" s="1"/>
  <c r="J1262" i="11" s="1"/>
  <c r="K1262" i="11" s="1"/>
  <c r="AA1262" i="11" s="1"/>
  <c r="W1327" i="11"/>
  <c r="I1327" i="11" s="1"/>
  <c r="J1327" i="11" s="1"/>
  <c r="K1327" i="11" s="1"/>
  <c r="AA1327" i="11" s="1"/>
  <c r="W1395" i="11"/>
  <c r="I1395" i="11" s="1"/>
  <c r="W1446" i="11"/>
  <c r="I1446" i="11" s="1"/>
  <c r="J1446" i="11" s="1"/>
  <c r="K1446" i="11" s="1"/>
  <c r="AA1446" i="11" s="1"/>
  <c r="W1538" i="11"/>
  <c r="I1538" i="11" s="1"/>
  <c r="J1538" i="11" s="1"/>
  <c r="K1538" i="11" s="1"/>
  <c r="AA1538" i="11" s="1"/>
  <c r="W1600" i="11"/>
  <c r="I1600" i="11" s="1"/>
  <c r="W186" i="11"/>
  <c r="I186" i="11" s="1"/>
  <c r="J186" i="11" s="1"/>
  <c r="K186" i="11" s="1"/>
  <c r="AA186" i="11" s="1"/>
  <c r="W665" i="11"/>
  <c r="I665" i="11" s="1"/>
  <c r="W69" i="11"/>
  <c r="I69" i="11" s="1"/>
  <c r="W104" i="11"/>
  <c r="I104" i="11" s="1"/>
  <c r="W152" i="11"/>
  <c r="I152" i="11" s="1"/>
  <c r="W757" i="11"/>
  <c r="I757" i="11" s="1"/>
  <c r="W779" i="11"/>
  <c r="I779" i="11" s="1"/>
  <c r="W217" i="11"/>
  <c r="I217" i="11" s="1"/>
  <c r="W914" i="11"/>
  <c r="I914" i="11" s="1"/>
  <c r="W268" i="11"/>
  <c r="I268" i="11" s="1"/>
  <c r="W1141" i="11"/>
  <c r="I1141" i="11" s="1"/>
  <c r="W1170" i="11"/>
  <c r="I1170" i="11" s="1"/>
  <c r="W1196" i="11"/>
  <c r="I1196" i="11" s="1"/>
  <c r="W1231" i="11"/>
  <c r="I1231" i="11" s="1"/>
  <c r="W382" i="11"/>
  <c r="I382" i="11" s="1"/>
  <c r="W1269" i="11"/>
  <c r="I1269" i="11" s="1"/>
  <c r="W426" i="11"/>
  <c r="I426" i="11" s="1"/>
  <c r="W447" i="11"/>
  <c r="I447" i="11" s="1"/>
  <c r="W1363" i="11"/>
  <c r="I1363" i="11" s="1"/>
  <c r="W1398" i="11"/>
  <c r="I1398" i="11" s="1"/>
  <c r="W1458" i="11"/>
  <c r="I1458" i="11" s="1"/>
  <c r="W1493" i="11"/>
  <c r="I1493" i="11" s="1"/>
  <c r="W1534" i="11"/>
  <c r="I1534" i="11" s="1"/>
  <c r="W515" i="11"/>
  <c r="I515" i="11" s="1"/>
  <c r="W1637" i="11"/>
  <c r="I1637" i="11" s="1"/>
  <c r="W553" i="11"/>
  <c r="I553" i="11" s="1"/>
  <c r="W598" i="11"/>
  <c r="I598" i="11" s="1"/>
  <c r="W1720" i="11"/>
  <c r="I1720" i="11" s="1"/>
  <c r="W1761" i="11"/>
  <c r="I1761" i="11" s="1"/>
  <c r="W644" i="11"/>
  <c r="I644" i="11" s="1"/>
  <c r="W709" i="11"/>
  <c r="I709" i="11" s="1"/>
  <c r="W751" i="11"/>
  <c r="I751" i="11" s="1"/>
  <c r="W835" i="11"/>
  <c r="I835" i="11" s="1"/>
  <c r="W875" i="11"/>
  <c r="I875" i="11" s="1"/>
  <c r="W907" i="11"/>
  <c r="I907" i="11" s="1"/>
  <c r="W947" i="11"/>
  <c r="I947" i="11" s="1"/>
  <c r="W984" i="11"/>
  <c r="I984" i="11" s="1"/>
  <c r="W1019" i="11"/>
  <c r="I1019" i="11" s="1"/>
  <c r="W1056" i="11"/>
  <c r="I1056" i="11" s="1"/>
  <c r="W1091" i="11"/>
  <c r="I1091" i="11" s="1"/>
  <c r="W1128" i="11"/>
  <c r="I1128" i="11" s="1"/>
  <c r="W317" i="11"/>
  <c r="I317" i="11" s="1"/>
  <c r="W1265" i="11"/>
  <c r="I1265" i="11" s="1"/>
  <c r="W1329" i="11"/>
  <c r="I1329" i="11" s="1"/>
  <c r="W1399" i="11"/>
  <c r="I1399" i="11" s="1"/>
  <c r="W1451" i="11"/>
  <c r="I1451" i="11" s="1"/>
  <c r="J1451" i="11" s="1"/>
  <c r="K1451" i="11" s="1"/>
  <c r="AA1451" i="11" s="1"/>
  <c r="W1539" i="11"/>
  <c r="I1539" i="11" s="1"/>
  <c r="W1601" i="11"/>
  <c r="I1601" i="11" s="1"/>
  <c r="J1601" i="11" s="1"/>
  <c r="K1601" i="11" s="1"/>
  <c r="AA1601" i="11" s="1"/>
  <c r="W315" i="11"/>
  <c r="I315" i="11" s="1"/>
  <c r="J315" i="11" s="1"/>
  <c r="K315" i="11" s="1"/>
  <c r="AA315" i="11" s="1"/>
  <c r="W35" i="11"/>
  <c r="I35" i="11" s="1"/>
  <c r="W55" i="11"/>
  <c r="I55" i="11" s="1"/>
  <c r="W70" i="11"/>
  <c r="I70" i="11" s="1"/>
  <c r="W712" i="11"/>
  <c r="I712" i="11" s="1"/>
  <c r="W722" i="11"/>
  <c r="I722" i="11" s="1"/>
  <c r="W760" i="11"/>
  <c r="I760" i="11" s="1"/>
  <c r="W780" i="11"/>
  <c r="I780" i="11" s="1"/>
  <c r="W812" i="11"/>
  <c r="I812" i="11" s="1"/>
  <c r="J812" i="11" s="1"/>
  <c r="K812" i="11" s="1"/>
  <c r="AA812" i="11" s="1"/>
  <c r="W253" i="11"/>
  <c r="I253" i="11" s="1"/>
  <c r="W1085" i="11"/>
  <c r="I1085" i="11" s="1"/>
  <c r="W1142" i="11"/>
  <c r="I1142" i="11" s="1"/>
  <c r="J1142" i="11" s="1"/>
  <c r="K1142" i="11" s="1"/>
  <c r="AA1142" i="11" s="1"/>
  <c r="W1171" i="11"/>
  <c r="I1171" i="11" s="1"/>
  <c r="W1197" i="11"/>
  <c r="I1197" i="11" s="1"/>
  <c r="J1197" i="11" s="1"/>
  <c r="K1197" i="11" s="1"/>
  <c r="AA1197" i="11" s="1"/>
  <c r="W346" i="11"/>
  <c r="I346" i="11" s="1"/>
  <c r="J346" i="11" s="1"/>
  <c r="K346" i="11" s="1"/>
  <c r="AA346" i="11" s="1"/>
  <c r="W383" i="11"/>
  <c r="I383" i="11" s="1"/>
  <c r="J383" i="11" s="1"/>
  <c r="K383" i="11" s="1"/>
  <c r="AA383" i="11" s="1"/>
  <c r="W1270" i="11"/>
  <c r="I1270" i="11" s="1"/>
  <c r="J1270" i="11" s="1"/>
  <c r="K1270" i="11" s="1"/>
  <c r="AA1270" i="11" s="1"/>
  <c r="W427" i="11"/>
  <c r="I427" i="11" s="1"/>
  <c r="W446" i="11"/>
  <c r="I446" i="11" s="1"/>
  <c r="J446" i="11" s="1"/>
  <c r="K446" i="11" s="1"/>
  <c r="AA446" i="11" s="1"/>
  <c r="W1365" i="11"/>
  <c r="I1365" i="11" s="1"/>
  <c r="J1365" i="11" s="1"/>
  <c r="K1365" i="11" s="1"/>
  <c r="AA1365" i="11" s="1"/>
  <c r="W475" i="11"/>
  <c r="I475" i="11" s="1"/>
  <c r="J475" i="11" s="1"/>
  <c r="K475" i="11" s="1"/>
  <c r="AA475" i="11" s="1"/>
  <c r="W1459" i="11"/>
  <c r="I1459" i="11" s="1"/>
  <c r="W1494" i="11"/>
  <c r="I1494" i="11" s="1"/>
  <c r="J1494" i="11" s="1"/>
  <c r="K1494" i="11" s="1"/>
  <c r="AA1494" i="11" s="1"/>
  <c r="W507" i="11"/>
  <c r="I507" i="11" s="1"/>
  <c r="J507" i="11" s="1"/>
  <c r="K507" i="11" s="1"/>
  <c r="AA507" i="11" s="1"/>
  <c r="W1590" i="11"/>
  <c r="I1590" i="11" s="1"/>
  <c r="J1590" i="11" s="1"/>
  <c r="K1590" i="11" s="1"/>
  <c r="W528" i="11"/>
  <c r="I528" i="11" s="1"/>
  <c r="J528" i="11" s="1"/>
  <c r="K528" i="11" s="1"/>
  <c r="AA528" i="11" s="1"/>
  <c r="W1651" i="11"/>
  <c r="I1651" i="11" s="1"/>
  <c r="J1651" i="11" s="1"/>
  <c r="K1651" i="11" s="1"/>
  <c r="AA1651" i="11" s="1"/>
  <c r="W1685" i="11"/>
  <c r="I1685" i="11" s="1"/>
  <c r="J1685" i="11" s="1"/>
  <c r="K1685" i="11" s="1"/>
  <c r="AA1685" i="11" s="1"/>
  <c r="W1719" i="11"/>
  <c r="I1719" i="11" s="1"/>
  <c r="J1719" i="11" s="1"/>
  <c r="K1719" i="11" s="1"/>
  <c r="AA1719" i="11" s="1"/>
  <c r="W1764" i="11"/>
  <c r="I1764" i="11" s="1"/>
  <c r="J1764" i="11" s="1"/>
  <c r="K1764" i="11" s="1"/>
  <c r="AA1764" i="11" s="1"/>
  <c r="W651" i="11"/>
  <c r="I651" i="11" s="1"/>
  <c r="J651" i="11" s="1"/>
  <c r="K651" i="11" s="1"/>
  <c r="AA651" i="11" s="1"/>
  <c r="W711" i="11"/>
  <c r="I711" i="11" s="1"/>
  <c r="J711" i="11" s="1"/>
  <c r="K711" i="11" s="1"/>
  <c r="AA711" i="11" s="1"/>
  <c r="W752" i="11"/>
  <c r="I752" i="11" s="1"/>
  <c r="J752" i="11" s="1"/>
  <c r="K752" i="11" s="1"/>
  <c r="AA752" i="11" s="1"/>
  <c r="W840" i="11"/>
  <c r="I840" i="11" s="1"/>
  <c r="W874" i="11"/>
  <c r="I874" i="11" s="1"/>
  <c r="W908" i="11"/>
  <c r="I908" i="11" s="1"/>
  <c r="J908" i="11" s="1"/>
  <c r="K908" i="11" s="1"/>
  <c r="AA908" i="11" s="1"/>
  <c r="W948" i="11"/>
  <c r="I948" i="11" s="1"/>
  <c r="J948" i="11" s="1"/>
  <c r="K948" i="11" s="1"/>
  <c r="AA948" i="11" s="1"/>
  <c r="W985" i="11"/>
  <c r="I985" i="11" s="1"/>
  <c r="J985" i="11" s="1"/>
  <c r="K985" i="11" s="1"/>
  <c r="AA985" i="11" s="1"/>
  <c r="W1020" i="11"/>
  <c r="I1020" i="11" s="1"/>
  <c r="J1020" i="11" s="1"/>
  <c r="K1020" i="11" s="1"/>
  <c r="AA1020" i="11" s="1"/>
  <c r="W1057" i="11"/>
  <c r="I1057" i="11" s="1"/>
  <c r="J1057" i="11" s="1"/>
  <c r="K1057" i="11" s="1"/>
  <c r="AA1057" i="11" s="1"/>
  <c r="W1092" i="11"/>
  <c r="I1092" i="11" s="1"/>
  <c r="J1092" i="11" s="1"/>
  <c r="K1092" i="11" s="1"/>
  <c r="AA1092" i="11" s="1"/>
  <c r="W1129" i="11"/>
  <c r="I1129" i="11" s="1"/>
  <c r="J1129" i="11" s="1"/>
  <c r="K1129" i="11" s="1"/>
  <c r="AA1129" i="11" s="1"/>
  <c r="W318" i="11"/>
  <c r="I318" i="11" s="1"/>
  <c r="J318" i="11" s="1"/>
  <c r="K318" i="11" s="1"/>
  <c r="AA318" i="11" s="1"/>
  <c r="W1267" i="11"/>
  <c r="I1267" i="11" s="1"/>
  <c r="J1267" i="11" s="1"/>
  <c r="K1267" i="11" s="1"/>
  <c r="AA1267" i="11" s="1"/>
  <c r="W457" i="11"/>
  <c r="I457" i="11" s="1"/>
  <c r="J457" i="11" s="1"/>
  <c r="K457" i="11" s="1"/>
  <c r="AA457" i="11" s="1"/>
  <c r="W1401" i="11"/>
  <c r="I1401" i="11" s="1"/>
  <c r="W1452" i="11"/>
  <c r="I1452" i="11" s="1"/>
  <c r="J1452" i="11" s="1"/>
  <c r="K1452" i="11" s="1"/>
  <c r="AA1452" i="11" s="1"/>
  <c r="W1540" i="11"/>
  <c r="I1540" i="11" s="1"/>
  <c r="J1540" i="11" s="1"/>
  <c r="K1540" i="11" s="1"/>
  <c r="AA1540" i="11" s="1"/>
  <c r="W1603" i="11"/>
  <c r="I1603" i="11" s="1"/>
  <c r="J1603" i="11" s="1"/>
  <c r="K1603" i="11" s="1"/>
  <c r="AA1603" i="11" s="1"/>
  <c r="W641" i="11"/>
  <c r="I641" i="11" s="1"/>
  <c r="W36" i="11"/>
  <c r="I36" i="11" s="1"/>
  <c r="W668" i="11"/>
  <c r="I668" i="11" s="1"/>
  <c r="W71" i="11"/>
  <c r="I71" i="11" s="1"/>
  <c r="W105" i="11"/>
  <c r="I105" i="11" s="1"/>
  <c r="W723" i="11"/>
  <c r="I723" i="11" s="1"/>
  <c r="W191" i="11"/>
  <c r="I191" i="11" s="1"/>
  <c r="W781" i="11"/>
  <c r="I781" i="11" s="1"/>
  <c r="W814" i="11"/>
  <c r="I814" i="11" s="1"/>
  <c r="W254" i="11"/>
  <c r="I254" i="11" s="1"/>
  <c r="W1087" i="11"/>
  <c r="I1087" i="11" s="1"/>
  <c r="W1143" i="11"/>
  <c r="I1143" i="11" s="1"/>
  <c r="W1172" i="11"/>
  <c r="I1172" i="11" s="1"/>
  <c r="W1201" i="11"/>
  <c r="I1201" i="11" s="1"/>
  <c r="W347" i="11"/>
  <c r="I347" i="11" s="1"/>
  <c r="W384" i="11"/>
  <c r="I384" i="11" s="1"/>
  <c r="W411" i="11"/>
  <c r="I411" i="11" s="1"/>
  <c r="W428" i="11"/>
  <c r="I428" i="11" s="1"/>
  <c r="W445" i="11"/>
  <c r="I445" i="11" s="1"/>
  <c r="W1366" i="11"/>
  <c r="I1366" i="11" s="1"/>
  <c r="W1400" i="11"/>
  <c r="I1400" i="11" s="1"/>
  <c r="W1462" i="11"/>
  <c r="I1462" i="11" s="1"/>
  <c r="W1496" i="11"/>
  <c r="I1496" i="11" s="1"/>
  <c r="W1543" i="11"/>
  <c r="I1543" i="11" s="1"/>
  <c r="W516" i="11"/>
  <c r="I516" i="11" s="1"/>
  <c r="W529" i="11"/>
  <c r="I529" i="11" s="1"/>
  <c r="W557" i="11"/>
  <c r="I557" i="11" s="1"/>
  <c r="W599" i="11"/>
  <c r="I599" i="11" s="1"/>
  <c r="W1718" i="11"/>
  <c r="I1718" i="11" s="1"/>
  <c r="W1765" i="11"/>
  <c r="I1765" i="11" s="1"/>
  <c r="W654" i="11"/>
  <c r="I654" i="11" s="1"/>
  <c r="W713" i="11"/>
  <c r="I713" i="11" s="1"/>
  <c r="W753" i="11"/>
  <c r="I753" i="11" s="1"/>
  <c r="W841" i="11"/>
  <c r="I841" i="11" s="1"/>
  <c r="W884" i="11"/>
  <c r="I884" i="11" s="1"/>
  <c r="W909" i="11"/>
  <c r="I909" i="11" s="1"/>
  <c r="W949" i="11"/>
  <c r="I949" i="11" s="1"/>
  <c r="W986" i="11"/>
  <c r="I986" i="11" s="1"/>
  <c r="W1021" i="11"/>
  <c r="I1021" i="11" s="1"/>
  <c r="W1058" i="11"/>
  <c r="I1058" i="11" s="1"/>
  <c r="W1093" i="11"/>
  <c r="I1093" i="11" s="1"/>
  <c r="W1130" i="11"/>
  <c r="I1130" i="11" s="1"/>
  <c r="W320" i="11"/>
  <c r="I320" i="11" s="1"/>
  <c r="W1278" i="11"/>
  <c r="I1278" i="11" s="1"/>
  <c r="W1331" i="11"/>
  <c r="I1331" i="11" s="1"/>
  <c r="W1403" i="11"/>
  <c r="I1403" i="11" s="1"/>
  <c r="W1457" i="11"/>
  <c r="I1457" i="11" s="1"/>
  <c r="W1541" i="11"/>
  <c r="I1541" i="11" s="1"/>
  <c r="W519" i="11"/>
  <c r="I519" i="11" s="1"/>
  <c r="W669" i="11"/>
  <c r="I669" i="11" s="1"/>
  <c r="W72" i="11"/>
  <c r="I72" i="11" s="1"/>
  <c r="W106" i="11"/>
  <c r="I106" i="11" s="1"/>
  <c r="J106" i="11" s="1"/>
  <c r="K106" i="11" s="1"/>
  <c r="AA106" i="11" s="1"/>
  <c r="W164" i="11"/>
  <c r="I164" i="11" s="1"/>
  <c r="J164" i="11" s="1"/>
  <c r="K164" i="11" s="1"/>
  <c r="AA164" i="11" s="1"/>
  <c r="W192" i="11"/>
  <c r="I192" i="11" s="1"/>
  <c r="J192" i="11" s="1"/>
  <c r="K192" i="11" s="1"/>
  <c r="AA192" i="11" s="1"/>
  <c r="W782" i="11"/>
  <c r="I782" i="11" s="1"/>
  <c r="J782" i="11" s="1"/>
  <c r="K782" i="11" s="1"/>
  <c r="AA782" i="11" s="1"/>
  <c r="W816" i="11"/>
  <c r="I816" i="11" s="1"/>
  <c r="J816" i="11" s="1"/>
  <c r="K816" i="11" s="1"/>
  <c r="AA816" i="11" s="1"/>
  <c r="W915" i="11"/>
  <c r="I915" i="11" s="1"/>
  <c r="J915" i="11" s="1"/>
  <c r="K915" i="11" s="1"/>
  <c r="AA915" i="11" s="1"/>
  <c r="W1094" i="11"/>
  <c r="I1094" i="11" s="1"/>
  <c r="W286" i="11"/>
  <c r="I286" i="11" s="1"/>
  <c r="J286" i="11" s="1"/>
  <c r="K286" i="11" s="1"/>
  <c r="AA286" i="11" s="1"/>
  <c r="W1173" i="11"/>
  <c r="I1173" i="11" s="1"/>
  <c r="J1173" i="11" s="1"/>
  <c r="K1173" i="11" s="1"/>
  <c r="AA1173" i="11" s="1"/>
  <c r="W1206" i="11"/>
  <c r="I1206" i="11" s="1"/>
  <c r="J1206" i="11" s="1"/>
  <c r="K1206" i="11" s="1"/>
  <c r="AA1206" i="11" s="1"/>
  <c r="W1232" i="11"/>
  <c r="I1232" i="11" s="1"/>
  <c r="J1232" i="11" s="1"/>
  <c r="K1232" i="11" s="1"/>
  <c r="AA1232" i="11" s="1"/>
  <c r="W386" i="11"/>
  <c r="I386" i="11" s="1"/>
  <c r="W412" i="11"/>
  <c r="I412" i="11" s="1"/>
  <c r="J412" i="11" s="1"/>
  <c r="K412" i="11" s="1"/>
  <c r="AA412" i="11" s="1"/>
  <c r="W429" i="11"/>
  <c r="I429" i="11" s="1"/>
  <c r="J429" i="11" s="1"/>
  <c r="K429" i="11" s="1"/>
  <c r="AA429" i="11" s="1"/>
  <c r="W453" i="11"/>
  <c r="I453" i="11" s="1"/>
  <c r="J453" i="11" s="1"/>
  <c r="K453" i="11" s="1"/>
  <c r="AA453" i="11" s="1"/>
  <c r="W1368" i="11"/>
  <c r="I1368" i="11" s="1"/>
  <c r="W476" i="11"/>
  <c r="I476" i="11" s="1"/>
  <c r="J476" i="11" s="1"/>
  <c r="K476" i="11" s="1"/>
  <c r="AA476" i="11" s="1"/>
  <c r="W1463" i="11"/>
  <c r="I1463" i="11" s="1"/>
  <c r="J1463" i="11" s="1"/>
  <c r="K1463" i="11" s="1"/>
  <c r="AA1463" i="11" s="1"/>
  <c r="W500" i="11"/>
  <c r="I500" i="11" s="1"/>
  <c r="J500" i="11" s="1"/>
  <c r="K500" i="11" s="1"/>
  <c r="AA500" i="11" s="1"/>
  <c r="W1544" i="11"/>
  <c r="I1544" i="11" s="1"/>
  <c r="J1544" i="11" s="1"/>
  <c r="K1544" i="11" s="1"/>
  <c r="AA1544" i="11" s="1"/>
  <c r="W1594" i="11"/>
  <c r="I1594" i="11" s="1"/>
  <c r="J1594" i="11" s="1"/>
  <c r="K1594" i="11" s="1"/>
  <c r="AA1594" i="11" s="1"/>
  <c r="W533" i="11"/>
  <c r="I533" i="11" s="1"/>
  <c r="J533" i="11" s="1"/>
  <c r="K533" i="11" s="1"/>
  <c r="AA533" i="11" s="1"/>
  <c r="W558" i="11"/>
  <c r="I558" i="11" s="1"/>
  <c r="J558" i="11" s="1"/>
  <c r="K558" i="11" s="1"/>
  <c r="AA558" i="11" s="1"/>
  <c r="W600" i="11"/>
  <c r="I600" i="11" s="1"/>
  <c r="W1724" i="11"/>
  <c r="I1724" i="11" s="1"/>
  <c r="J1724" i="11" s="1"/>
  <c r="K1724" i="11" s="1"/>
  <c r="AA1724" i="11" s="1"/>
  <c r="W1766" i="11"/>
  <c r="I1766" i="11" s="1"/>
  <c r="J1766" i="11" s="1"/>
  <c r="K1766" i="11" s="1"/>
  <c r="AA1766" i="11" s="1"/>
  <c r="W658" i="11"/>
  <c r="I658" i="11" s="1"/>
  <c r="J658" i="11" s="1"/>
  <c r="K658" i="11" s="1"/>
  <c r="AA658" i="11" s="1"/>
  <c r="W714" i="11"/>
  <c r="I714" i="11" s="1"/>
  <c r="J714" i="11" s="1"/>
  <c r="K714" i="11" s="1"/>
  <c r="AA714" i="11" s="1"/>
  <c r="W754" i="11"/>
  <c r="I754" i="11" s="1"/>
  <c r="J754" i="11" s="1"/>
  <c r="K754" i="11" s="1"/>
  <c r="AA754" i="11" s="1"/>
  <c r="W844" i="11"/>
  <c r="I844" i="11" s="1"/>
  <c r="W883" i="11"/>
  <c r="I883" i="11" s="1"/>
  <c r="W911" i="11"/>
  <c r="I911" i="11" s="1"/>
  <c r="J911" i="11" s="1"/>
  <c r="K911" i="11" s="1"/>
  <c r="AA911" i="11" s="1"/>
  <c r="W258" i="11"/>
  <c r="I258" i="11" s="1"/>
  <c r="J258" i="11" s="1"/>
  <c r="K258" i="11" s="1"/>
  <c r="AA258" i="11" s="1"/>
  <c r="W987" i="11"/>
  <c r="I987" i="11" s="1"/>
  <c r="J987" i="11" s="1"/>
  <c r="K987" i="11" s="1"/>
  <c r="AA987" i="11" s="1"/>
  <c r="W1022" i="11"/>
  <c r="I1022" i="11" s="1"/>
  <c r="J1022" i="11" s="1"/>
  <c r="K1022" i="11" s="1"/>
  <c r="AA1022" i="11" s="1"/>
  <c r="W1059" i="11"/>
  <c r="I1059" i="11" s="1"/>
  <c r="W1095" i="11"/>
  <c r="I1095" i="11" s="1"/>
  <c r="J1095" i="11" s="1"/>
  <c r="K1095" i="11" s="1"/>
  <c r="AA1095" i="11" s="1"/>
  <c r="W1131" i="11"/>
  <c r="I1131" i="11" s="1"/>
  <c r="J1131" i="11" s="1"/>
  <c r="K1131" i="11" s="1"/>
  <c r="AA1131" i="11" s="1"/>
  <c r="W1212" i="11"/>
  <c r="I1212" i="11" s="1"/>
  <c r="J1212" i="11" s="1"/>
  <c r="K1212" i="11" s="1"/>
  <c r="AA1212" i="11" s="1"/>
  <c r="W1280" i="11"/>
  <c r="I1280" i="11" s="1"/>
  <c r="J1280" i="11" s="1"/>
  <c r="K1280" i="11" s="1"/>
  <c r="AA1280" i="11" s="1"/>
  <c r="W1332" i="11"/>
  <c r="I1332" i="11" s="1"/>
  <c r="J1332" i="11" s="1"/>
  <c r="K1332" i="11" s="1"/>
  <c r="AA1332" i="11" s="1"/>
  <c r="W1404" i="11"/>
  <c r="I1404" i="11" s="1"/>
  <c r="J1404" i="11" s="1"/>
  <c r="K1404" i="11" s="1"/>
  <c r="AA1404" i="11" s="1"/>
  <c r="W1460" i="11"/>
  <c r="I1460" i="11" s="1"/>
  <c r="J1460" i="11" s="1"/>
  <c r="K1460" i="11" s="1"/>
  <c r="AA1460" i="11" s="1"/>
  <c r="W1542" i="11"/>
  <c r="I1542" i="11" s="1"/>
  <c r="J1542" i="11" s="1"/>
  <c r="K1542" i="11" s="1"/>
  <c r="AA1542" i="11" s="1"/>
  <c r="W1604" i="11"/>
  <c r="I1604" i="11" s="1"/>
  <c r="J1604" i="11" s="1"/>
  <c r="K1604" i="11" s="1"/>
  <c r="AA1604" i="11" s="1"/>
  <c r="W537" i="11"/>
  <c r="I537" i="11" s="1"/>
  <c r="J537" i="11" s="1"/>
  <c r="K537" i="11" s="1"/>
  <c r="AA537" i="11" s="1"/>
  <c r="W1675" i="11"/>
  <c r="I1675" i="11" s="1"/>
  <c r="J1675" i="11" s="1"/>
  <c r="K1675" i="11" s="1"/>
  <c r="AA1675" i="11" s="1"/>
  <c r="W116" i="11"/>
  <c r="I116" i="11" s="1"/>
  <c r="J116" i="11" s="1"/>
  <c r="K116" i="11" s="1"/>
  <c r="AA116" i="11" s="1"/>
  <c r="W216" i="11"/>
  <c r="I216" i="11" s="1"/>
  <c r="J216" i="11" s="1"/>
  <c r="K216" i="11" s="1"/>
  <c r="AA216" i="11" s="1"/>
  <c r="W316" i="11"/>
  <c r="I316" i="11" s="1"/>
  <c r="J316" i="11" s="1"/>
  <c r="K316" i="11" s="1"/>
  <c r="AA316" i="11" s="1"/>
  <c r="W1585" i="11"/>
  <c r="I1585" i="11" s="1"/>
  <c r="W538" i="11"/>
  <c r="I538" i="11" s="1"/>
  <c r="W1676" i="11"/>
  <c r="I1676" i="11" s="1"/>
  <c r="W127" i="11"/>
  <c r="I127" i="11" s="1"/>
  <c r="W219" i="11"/>
  <c r="I219" i="11" s="1"/>
  <c r="W319" i="11"/>
  <c r="I319" i="11" s="1"/>
  <c r="W1586" i="11"/>
  <c r="I1586" i="11" s="1"/>
  <c r="W539" i="11"/>
  <c r="I539" i="11" s="1"/>
  <c r="W1677" i="11"/>
  <c r="I1677" i="11" s="1"/>
  <c r="W128" i="11"/>
  <c r="I128" i="11" s="1"/>
  <c r="W821" i="11"/>
  <c r="I821" i="11" s="1"/>
  <c r="W322" i="11"/>
  <c r="I322" i="11" s="1"/>
  <c r="W1589" i="11"/>
  <c r="I1589" i="11" s="1"/>
  <c r="W551" i="11"/>
  <c r="I551" i="11" s="1"/>
  <c r="W1684" i="11"/>
  <c r="I1684" i="11" s="1"/>
  <c r="W129" i="11"/>
  <c r="I129" i="11" s="1"/>
  <c r="W221" i="11"/>
  <c r="I221" i="11" s="1"/>
  <c r="W324" i="11"/>
  <c r="I324" i="11" s="1"/>
  <c r="W1652" i="11"/>
  <c r="I1652" i="11" s="1"/>
  <c r="W1686" i="11"/>
  <c r="I1686" i="11" s="1"/>
  <c r="J1686" i="11" s="1"/>
  <c r="K1686" i="11" s="1"/>
  <c r="AA1686" i="11" s="1"/>
  <c r="W130" i="11"/>
  <c r="I130" i="11" s="1"/>
  <c r="J130" i="11" s="1"/>
  <c r="K130" i="11" s="1"/>
  <c r="AA130" i="11" s="1"/>
  <c r="W222" i="11"/>
  <c r="I222" i="11" s="1"/>
  <c r="W325" i="11"/>
  <c r="I325" i="11" s="1"/>
  <c r="W1653" i="11"/>
  <c r="I1653" i="11" s="1"/>
  <c r="J1653" i="11" s="1"/>
  <c r="K1653" i="11" s="1"/>
  <c r="AA1653" i="11" s="1"/>
  <c r="W1687" i="11"/>
  <c r="I1687" i="11" s="1"/>
  <c r="J1687" i="11" s="1"/>
  <c r="K1687" i="11" s="1"/>
  <c r="AA1687" i="11" s="1"/>
  <c r="W131" i="11"/>
  <c r="I131" i="11" s="1"/>
  <c r="J131" i="11" s="1"/>
  <c r="K131" i="11" s="1"/>
  <c r="AA131" i="11" s="1"/>
  <c r="W223" i="11"/>
  <c r="I223" i="11" s="1"/>
  <c r="W326" i="11"/>
  <c r="I326" i="11" s="1"/>
  <c r="J326" i="11" s="1"/>
  <c r="K326" i="11" s="1"/>
  <c r="AA326" i="11" s="1"/>
  <c r="W132" i="11"/>
  <c r="I132" i="11" s="1"/>
  <c r="W224" i="11"/>
  <c r="I224" i="11" s="1"/>
  <c r="W327" i="11"/>
  <c r="I327" i="11" s="1"/>
  <c r="W1695" i="11"/>
  <c r="I1695" i="11" s="1"/>
  <c r="J1695" i="11" s="1"/>
  <c r="K1695" i="11" s="1"/>
  <c r="AA1695" i="11" s="1"/>
  <c r="W133" i="11"/>
  <c r="I133" i="11" s="1"/>
  <c r="J133" i="11" s="1"/>
  <c r="K133" i="11" s="1"/>
  <c r="AA133" i="11" s="1"/>
  <c r="W225" i="11"/>
  <c r="I225" i="11" s="1"/>
  <c r="J225" i="11" s="1"/>
  <c r="K225" i="11" s="1"/>
  <c r="AA225" i="11" s="1"/>
  <c r="W328" i="11"/>
  <c r="I328" i="11" s="1"/>
  <c r="W1698" i="11"/>
  <c r="I1698" i="11" s="1"/>
  <c r="J1698" i="11" s="1"/>
  <c r="K1698" i="11" s="1"/>
  <c r="AA1698" i="11" s="1"/>
  <c r="W134" i="11"/>
  <c r="I134" i="11" s="1"/>
  <c r="J134" i="11" s="1"/>
  <c r="K134" i="11" s="1"/>
  <c r="AA134" i="11" s="1"/>
  <c r="W226" i="11"/>
  <c r="I226" i="11" s="1"/>
  <c r="J226" i="11" s="1"/>
  <c r="K226" i="11" s="1"/>
  <c r="AA226" i="11" s="1"/>
  <c r="W329" i="11"/>
  <c r="I329" i="11" s="1"/>
  <c r="W1712" i="11"/>
  <c r="I1712" i="11" s="1"/>
  <c r="J1712" i="11" s="1"/>
  <c r="K1712" i="11" s="1"/>
  <c r="AA1712" i="11" s="1"/>
  <c r="W135" i="11"/>
  <c r="I135" i="11" s="1"/>
  <c r="J135" i="11" s="1"/>
  <c r="K135" i="11" s="1"/>
  <c r="AA135" i="11" s="1"/>
  <c r="W227" i="11"/>
  <c r="I227" i="11" s="1"/>
  <c r="J227" i="11" s="1"/>
  <c r="K227" i="11" s="1"/>
  <c r="AA227" i="11" s="1"/>
  <c r="W331" i="11"/>
  <c r="I331" i="11" s="1"/>
  <c r="W1717" i="11"/>
  <c r="I1717" i="11" s="1"/>
  <c r="J1717" i="11" s="1"/>
  <c r="K1717" i="11" s="1"/>
  <c r="AA1717" i="11" s="1"/>
  <c r="W136" i="11"/>
  <c r="I136" i="11" s="1"/>
  <c r="J136" i="11" s="1"/>
  <c r="K136" i="11" s="1"/>
  <c r="AA136" i="11" s="1"/>
  <c r="W228" i="11"/>
  <c r="I228" i="11" s="1"/>
  <c r="J228" i="11" s="1"/>
  <c r="K228" i="11" s="1"/>
  <c r="AA228" i="11" s="1"/>
  <c r="W332" i="11"/>
  <c r="I332" i="11" s="1"/>
  <c r="W610" i="11"/>
  <c r="I610" i="11" s="1"/>
  <c r="W137" i="11"/>
  <c r="I137" i="11" s="1"/>
  <c r="W237" i="11"/>
  <c r="I237" i="11" s="1"/>
  <c r="W334" i="11"/>
  <c r="I334" i="11" s="1"/>
  <c r="W611" i="11"/>
  <c r="I611" i="11" s="1"/>
  <c r="J611" i="11" s="1"/>
  <c r="K611" i="11" s="1"/>
  <c r="AA611" i="11" s="1"/>
  <c r="W138" i="11"/>
  <c r="I138" i="11" s="1"/>
  <c r="W238" i="11"/>
  <c r="I238" i="11" s="1"/>
  <c r="J238" i="11" s="1"/>
  <c r="K238" i="11" s="1"/>
  <c r="AA238" i="11" s="1"/>
  <c r="W335" i="11"/>
  <c r="I335" i="11" s="1"/>
  <c r="J335" i="11" s="1"/>
  <c r="K335" i="11" s="1"/>
  <c r="AA335" i="11" s="1"/>
  <c r="W1731" i="11"/>
  <c r="I1731" i="11" s="1"/>
  <c r="J1731" i="11" s="1"/>
  <c r="K1731" i="11" s="1"/>
  <c r="AA1731" i="11" s="1"/>
  <c r="W139" i="11"/>
  <c r="I139" i="11" s="1"/>
  <c r="J139" i="11" s="1"/>
  <c r="K139" i="11" s="1"/>
  <c r="AA139" i="11" s="1"/>
  <c r="W239" i="11"/>
  <c r="I239" i="11" s="1"/>
  <c r="J239" i="11" s="1"/>
  <c r="K239" i="11" s="1"/>
  <c r="AA239" i="11" s="1"/>
  <c r="W337" i="11"/>
  <c r="I337" i="11" s="1"/>
  <c r="J337" i="11" s="1"/>
  <c r="K337" i="11" s="1"/>
  <c r="AA337" i="11" s="1"/>
  <c r="W1738" i="11"/>
  <c r="I1738" i="11" s="1"/>
  <c r="J1738" i="11" s="1"/>
  <c r="K1738" i="11" s="1"/>
  <c r="AA1738" i="11" s="1"/>
  <c r="W140" i="11"/>
  <c r="I140" i="11" s="1"/>
  <c r="J140" i="11" s="1"/>
  <c r="K140" i="11" s="1"/>
  <c r="AA140" i="11" s="1"/>
  <c r="W240" i="11"/>
  <c r="I240" i="11" s="1"/>
  <c r="J240" i="11" s="1"/>
  <c r="K240" i="11" s="1"/>
  <c r="AA240" i="11" s="1"/>
  <c r="W338" i="11"/>
  <c r="I338" i="11" s="1"/>
  <c r="W1740" i="11"/>
  <c r="I1740" i="11" s="1"/>
  <c r="J1740" i="11" s="1"/>
  <c r="K1740" i="11" s="1"/>
  <c r="AA1740" i="11" s="1"/>
  <c r="W141" i="11"/>
  <c r="I141" i="11" s="1"/>
  <c r="J141" i="11" s="1"/>
  <c r="K141" i="11" s="1"/>
  <c r="AA141" i="11" s="1"/>
  <c r="W241" i="11"/>
  <c r="I241" i="11" s="1"/>
  <c r="J241" i="11" s="1"/>
  <c r="K241" i="11" s="1"/>
  <c r="AA241" i="11" s="1"/>
  <c r="W339" i="11"/>
  <c r="I339" i="11" s="1"/>
  <c r="J339" i="11" s="1"/>
  <c r="K339" i="11" s="1"/>
  <c r="AA339" i="11" s="1"/>
  <c r="W1748" i="11"/>
  <c r="I1748" i="11" s="1"/>
  <c r="J1748" i="11" s="1"/>
  <c r="K1748" i="11" s="1"/>
  <c r="AA1748" i="11" s="1"/>
  <c r="W142" i="11"/>
  <c r="I142" i="11" s="1"/>
  <c r="J142" i="11" s="1"/>
  <c r="K142" i="11" s="1"/>
  <c r="AA142" i="11" s="1"/>
  <c r="W242" i="11"/>
  <c r="I242" i="11" s="1"/>
  <c r="J242" i="11" s="1"/>
  <c r="K242" i="11" s="1"/>
  <c r="AA242" i="11" s="1"/>
  <c r="W340" i="11"/>
  <c r="I340" i="11" s="1"/>
  <c r="J340" i="11" s="1"/>
  <c r="K340" i="11" s="1"/>
  <c r="AA340" i="11" s="1"/>
  <c r="W1751" i="11"/>
  <c r="I1751" i="11" s="1"/>
  <c r="J1751" i="11" s="1"/>
  <c r="K1751" i="11" s="1"/>
  <c r="AA1751" i="11" s="1"/>
  <c r="W153" i="11"/>
  <c r="I153" i="11" s="1"/>
  <c r="J153" i="11" s="1"/>
  <c r="K153" i="11" s="1"/>
  <c r="AA153" i="11" s="1"/>
  <c r="W243" i="11"/>
  <c r="I243" i="11" s="1"/>
  <c r="J243" i="11" s="1"/>
  <c r="K243" i="11" s="1"/>
  <c r="AA243" i="11" s="1"/>
  <c r="W349" i="11"/>
  <c r="I349" i="11" s="1"/>
  <c r="J349" i="11" s="1"/>
  <c r="K349" i="11" s="1"/>
  <c r="AA349" i="11" s="1"/>
  <c r="W1752" i="11"/>
  <c r="I1752" i="11" s="1"/>
  <c r="J1752" i="11" s="1"/>
  <c r="K1752" i="11" s="1"/>
  <c r="AA1752" i="11" s="1"/>
  <c r="W154" i="11"/>
  <c r="I154" i="11" s="1"/>
  <c r="W244" i="11"/>
  <c r="I244" i="11" s="1"/>
  <c r="J244" i="11" s="1"/>
  <c r="K244" i="11" s="1"/>
  <c r="AA244" i="11" s="1"/>
  <c r="W350" i="11"/>
  <c r="I350" i="11" s="1"/>
  <c r="J350" i="11" s="1"/>
  <c r="K350" i="11" s="1"/>
  <c r="AA350" i="11" s="1"/>
  <c r="W1754" i="11"/>
  <c r="I1754" i="11" s="1"/>
  <c r="J1754" i="11" s="1"/>
  <c r="K1754" i="11" s="1"/>
  <c r="AA1754" i="11" s="1"/>
  <c r="W155" i="11"/>
  <c r="I155" i="11" s="1"/>
  <c r="J155" i="11" s="1"/>
  <c r="K155" i="11" s="1"/>
  <c r="AA155" i="11" s="1"/>
  <c r="W912" i="11"/>
  <c r="I912" i="11" s="1"/>
  <c r="J912" i="11" s="1"/>
  <c r="K912" i="11" s="1"/>
  <c r="AA912" i="11" s="1"/>
  <c r="W351" i="11"/>
  <c r="I351" i="11" s="1"/>
  <c r="J351" i="11" s="1"/>
  <c r="K351" i="11" s="1"/>
  <c r="AA351" i="11" s="1"/>
  <c r="W1755" i="11"/>
  <c r="I1755" i="11" s="1"/>
  <c r="J1755" i="11" s="1"/>
  <c r="K1755" i="11" s="1"/>
  <c r="AA1755" i="11" s="1"/>
  <c r="W156" i="11"/>
  <c r="I156" i="11" s="1"/>
  <c r="J156" i="11" s="1"/>
  <c r="K156" i="11" s="1"/>
  <c r="W245" i="11"/>
  <c r="I245" i="11" s="1"/>
  <c r="J245" i="11" s="1"/>
  <c r="K245" i="11" s="1"/>
  <c r="AA245" i="11" s="1"/>
  <c r="W353" i="11"/>
  <c r="I353" i="11" s="1"/>
  <c r="J353" i="11" s="1"/>
  <c r="K353" i="11" s="1"/>
  <c r="AA353" i="11" s="1"/>
  <c r="W1613" i="11"/>
  <c r="I1613" i="11" s="1"/>
  <c r="J1613" i="11" s="1"/>
  <c r="K1613" i="11" s="1"/>
  <c r="AA1613" i="11" s="1"/>
  <c r="W589" i="11"/>
  <c r="I589" i="11" s="1"/>
  <c r="J589" i="11" s="1"/>
  <c r="K589" i="11" s="1"/>
  <c r="AA589" i="11" s="1"/>
  <c r="W1762" i="11"/>
  <c r="I1762" i="11" s="1"/>
  <c r="J1762" i="11" s="1"/>
  <c r="K1762" i="11" s="1"/>
  <c r="AA1762" i="11" s="1"/>
  <c r="W157" i="11"/>
  <c r="I157" i="11" s="1"/>
  <c r="J157" i="11" s="1"/>
  <c r="K157" i="11" s="1"/>
  <c r="AA157" i="11" s="1"/>
  <c r="W246" i="11"/>
  <c r="I246" i="11" s="1"/>
  <c r="J246" i="11" s="1"/>
  <c r="K246" i="11" s="1"/>
  <c r="AA246" i="11" s="1"/>
  <c r="W354" i="11"/>
  <c r="I354" i="11" s="1"/>
  <c r="J354" i="11" s="1"/>
  <c r="K354" i="11" s="1"/>
  <c r="AA354" i="11" s="1"/>
  <c r="W1614" i="11"/>
  <c r="I1614" i="11" s="1"/>
  <c r="J1614" i="11" s="1"/>
  <c r="K1614" i="11" s="1"/>
  <c r="AA1614" i="11" s="1"/>
  <c r="W1665" i="11"/>
  <c r="I1665" i="11" s="1"/>
  <c r="J1665" i="11" s="1"/>
  <c r="K1665" i="11" s="1"/>
  <c r="AA1665" i="11" s="1"/>
  <c r="W1763" i="11"/>
  <c r="I1763" i="11" s="1"/>
  <c r="J1763" i="11" s="1"/>
  <c r="K1763" i="11" s="1"/>
  <c r="AA1763" i="11" s="1"/>
  <c r="W158" i="11"/>
  <c r="I158" i="11" s="1"/>
  <c r="J158" i="11" s="1"/>
  <c r="K158" i="11" s="1"/>
  <c r="AA158" i="11" s="1"/>
  <c r="W247" i="11"/>
  <c r="I247" i="11" s="1"/>
  <c r="J247" i="11" s="1"/>
  <c r="K247" i="11" s="1"/>
  <c r="AA247" i="11" s="1"/>
  <c r="W355" i="11"/>
  <c r="I355" i="11" s="1"/>
  <c r="J355" i="11" s="1"/>
  <c r="K355" i="11" s="1"/>
  <c r="AA355" i="11" s="1"/>
  <c r="W1618" i="11"/>
  <c r="I1618" i="11" s="1"/>
  <c r="J1618" i="11" s="1"/>
  <c r="K1618" i="11" s="1"/>
  <c r="AA1618" i="11" s="1"/>
  <c r="W1666" i="11"/>
  <c r="I1666" i="11" s="1"/>
  <c r="J1666" i="11" s="1"/>
  <c r="K1666" i="11" s="1"/>
  <c r="AA1666" i="11" s="1"/>
  <c r="W1777" i="11"/>
  <c r="I1777" i="11" s="1"/>
  <c r="J1777" i="11" s="1"/>
  <c r="K1777" i="11" s="1"/>
  <c r="AA1777" i="11" s="1"/>
  <c r="W159" i="11"/>
  <c r="I159" i="11" s="1"/>
  <c r="J159" i="11" s="1"/>
  <c r="K159" i="11" s="1"/>
  <c r="AA159" i="11" s="1"/>
  <c r="W248" i="11"/>
  <c r="I248" i="11" s="1"/>
  <c r="J248" i="11" s="1"/>
  <c r="K248" i="11" s="1"/>
  <c r="AA248" i="11" s="1"/>
  <c r="W356" i="11"/>
  <c r="I356" i="11" s="1"/>
  <c r="J356" i="11" s="1"/>
  <c r="K356" i="11" s="1"/>
  <c r="AA356" i="11" s="1"/>
  <c r="W1620" i="11"/>
  <c r="I1620" i="11" s="1"/>
  <c r="J1620" i="11" s="1"/>
  <c r="K1620" i="11" s="1"/>
  <c r="AA1620" i="11" s="1"/>
  <c r="W1667" i="11"/>
  <c r="I1667" i="11" s="1"/>
  <c r="J1667" i="11" s="1"/>
  <c r="K1667" i="11" s="1"/>
  <c r="AA1667" i="11" s="1"/>
  <c r="W616" i="11"/>
  <c r="I616" i="11" s="1"/>
  <c r="J616" i="11" s="1"/>
  <c r="K616" i="11" s="1"/>
  <c r="AA616" i="11" s="1"/>
  <c r="W160" i="11"/>
  <c r="I160" i="11" s="1"/>
  <c r="J160" i="11" s="1"/>
  <c r="K160" i="11" s="1"/>
  <c r="AA160" i="11" s="1"/>
  <c r="W249" i="11"/>
  <c r="I249" i="11" s="1"/>
  <c r="J249" i="11" s="1"/>
  <c r="K249" i="11" s="1"/>
  <c r="AA249" i="11" s="1"/>
  <c r="W357" i="11"/>
  <c r="I357" i="11" s="1"/>
  <c r="J357" i="11" s="1"/>
  <c r="K357" i="11" s="1"/>
  <c r="AA357" i="11" s="1"/>
  <c r="W1668" i="11"/>
  <c r="I1668" i="11" s="1"/>
  <c r="J1668" i="11" s="1"/>
  <c r="K1668" i="11" s="1"/>
  <c r="AA1668" i="11" s="1"/>
  <c r="W615" i="11"/>
  <c r="I615" i="11" s="1"/>
  <c r="W161" i="11"/>
  <c r="I161" i="11" s="1"/>
  <c r="J161" i="11" s="1"/>
  <c r="K161" i="11" s="1"/>
  <c r="AA161" i="11" s="1"/>
  <c r="W250" i="11"/>
  <c r="I250" i="11" s="1"/>
  <c r="J250" i="11" s="1"/>
  <c r="K250" i="11" s="1"/>
  <c r="AA250" i="11" s="1"/>
  <c r="W366" i="11"/>
  <c r="I366" i="11" s="1"/>
  <c r="J366" i="11" s="1"/>
  <c r="K366" i="11" s="1"/>
  <c r="AA366" i="11" s="1"/>
  <c r="W1621" i="11"/>
  <c r="I1621" i="11" s="1"/>
  <c r="J1621" i="11" s="1"/>
  <c r="K1621" i="11" s="1"/>
  <c r="AA1621" i="11" s="1"/>
  <c r="W1669" i="11"/>
  <c r="I1669" i="11" s="1"/>
  <c r="J1669" i="11" s="1"/>
  <c r="K1669" i="11" s="1"/>
  <c r="AA1669" i="11" s="1"/>
  <c r="W617" i="11"/>
  <c r="I617" i="11" s="1"/>
  <c r="J617" i="11" s="1"/>
  <c r="K617" i="11" s="1"/>
  <c r="AA617" i="11" s="1"/>
  <c r="W162" i="11"/>
  <c r="I162" i="11" s="1"/>
  <c r="J162" i="11" s="1"/>
  <c r="K162" i="11" s="1"/>
  <c r="AA162" i="11" s="1"/>
  <c r="W251" i="11"/>
  <c r="I251" i="11" s="1"/>
  <c r="J251" i="11" s="1"/>
  <c r="K251" i="11" s="1"/>
  <c r="AA251" i="11" s="1"/>
  <c r="W374" i="11"/>
  <c r="I374" i="11" s="1"/>
  <c r="J374" i="11" s="1"/>
  <c r="K374" i="11" s="1"/>
  <c r="AA374" i="11" s="1"/>
  <c r="W1670" i="11"/>
  <c r="I1670" i="11" s="1"/>
  <c r="J1670" i="11" s="1"/>
  <c r="K1670" i="11" s="1"/>
  <c r="AA1670" i="11" s="1"/>
  <c r="W81" i="11"/>
  <c r="I81" i="11" s="1"/>
  <c r="J81" i="11" s="1"/>
  <c r="K81" i="11" s="1"/>
  <c r="AA81" i="11" s="1"/>
  <c r="W163" i="11"/>
  <c r="I163" i="11" s="1"/>
  <c r="W252" i="11"/>
  <c r="I252" i="11" s="1"/>
  <c r="J252" i="11" s="1"/>
  <c r="K252" i="11" s="1"/>
  <c r="AA252" i="11" s="1"/>
  <c r="W491" i="11"/>
  <c r="I491" i="11" s="1"/>
  <c r="J491" i="11" s="1"/>
  <c r="K491" i="11" s="1"/>
  <c r="AA491" i="11" s="1"/>
  <c r="W1623" i="11"/>
  <c r="I1623" i="11" s="1"/>
  <c r="J1623" i="11" s="1"/>
  <c r="K1623" i="11" s="1"/>
  <c r="AA1623" i="11" s="1"/>
  <c r="W1671" i="11"/>
  <c r="I1671" i="11" s="1"/>
  <c r="J1671" i="11" s="1"/>
  <c r="K1671" i="11" s="1"/>
  <c r="AA1671" i="11" s="1"/>
  <c r="W83" i="11"/>
  <c r="I83" i="11" s="1"/>
  <c r="J83" i="11" s="1"/>
  <c r="K83" i="11" s="1"/>
  <c r="AA83" i="11" s="1"/>
  <c r="W738" i="11"/>
  <c r="I738" i="11" s="1"/>
  <c r="J738" i="11" s="1"/>
  <c r="K738" i="11" s="1"/>
  <c r="AA738" i="11" s="1"/>
  <c r="W259" i="11"/>
  <c r="I259" i="11" s="1"/>
  <c r="J259" i="11" s="1"/>
  <c r="K259" i="11" s="1"/>
  <c r="AA259" i="11" s="1"/>
  <c r="W485" i="11"/>
  <c r="I485" i="11" s="1"/>
  <c r="W1672" i="11"/>
  <c r="I1672" i="11" s="1"/>
  <c r="J1672" i="11" s="1"/>
  <c r="K1672" i="11" s="1"/>
  <c r="AA1672" i="11" s="1"/>
  <c r="W96" i="11"/>
  <c r="I96" i="11" s="1"/>
  <c r="J96" i="11" s="1"/>
  <c r="K96" i="11" s="1"/>
  <c r="AA96" i="11" s="1"/>
  <c r="W739" i="11"/>
  <c r="I739" i="11" s="1"/>
  <c r="W262" i="11"/>
  <c r="I262" i="11" s="1"/>
  <c r="J262" i="11" s="1"/>
  <c r="K262" i="11" s="1"/>
  <c r="AA262" i="11" s="1"/>
  <c r="W1625" i="11"/>
  <c r="I1625" i="11" s="1"/>
  <c r="J1625" i="11" s="1"/>
  <c r="K1625" i="11" s="1"/>
  <c r="AA1625" i="11" s="1"/>
  <c r="W1673" i="11"/>
  <c r="I1673" i="11" s="1"/>
  <c r="J1673" i="11" s="1"/>
  <c r="K1673" i="11" s="1"/>
  <c r="AA1673" i="11" s="1"/>
  <c r="W98" i="11"/>
  <c r="I98" i="11" s="1"/>
  <c r="J98" i="11" s="1"/>
  <c r="K98" i="11" s="1"/>
  <c r="AA98" i="11" s="1"/>
  <c r="W185" i="11"/>
  <c r="I185" i="11" s="1"/>
  <c r="J185" i="11" s="1"/>
  <c r="K185" i="11" s="1"/>
  <c r="AA185" i="11" s="1"/>
  <c r="W313" i="11"/>
  <c r="I313" i="11" s="1"/>
  <c r="J313" i="11" s="1"/>
  <c r="K313" i="11" s="1"/>
  <c r="AA313" i="11" s="1"/>
  <c r="W530" i="11"/>
  <c r="I530" i="11" s="1"/>
  <c r="J530" i="11" s="1"/>
  <c r="K530" i="11" s="1"/>
  <c r="AA530" i="11" s="1"/>
  <c r="W570" i="11"/>
  <c r="I570" i="11" s="1"/>
  <c r="J570" i="11" s="1"/>
  <c r="K570" i="11" s="1"/>
  <c r="AA570" i="11" s="1"/>
  <c r="W571" i="11"/>
  <c r="I571" i="11" s="1"/>
  <c r="W572" i="11"/>
  <c r="I572" i="11" s="1"/>
  <c r="J572" i="11" s="1"/>
  <c r="K572" i="11" s="1"/>
  <c r="AA572" i="11" s="1"/>
  <c r="W575" i="11"/>
  <c r="I575" i="11" s="1"/>
  <c r="J575" i="11" s="1"/>
  <c r="K575" i="11" s="1"/>
  <c r="AA575" i="11" s="1"/>
  <c r="W578" i="11"/>
  <c r="I578" i="11" s="1"/>
  <c r="J578" i="11" s="1"/>
  <c r="K578" i="11" s="1"/>
  <c r="AA578" i="11" s="1"/>
  <c r="W1692" i="11"/>
  <c r="I1692" i="11" s="1"/>
  <c r="W605" i="11"/>
  <c r="I605" i="11" s="1"/>
  <c r="W1696" i="11"/>
  <c r="I1696" i="11" s="1"/>
  <c r="W1701" i="11"/>
  <c r="I1701" i="11" s="1"/>
  <c r="J1701" i="11" s="1"/>
  <c r="K1701" i="11" s="1"/>
  <c r="AA1701" i="11" s="1"/>
  <c r="W1706" i="11"/>
  <c r="I1706" i="11" s="1"/>
  <c r="J1706" i="11" s="1"/>
  <c r="K1706" i="11" s="1"/>
  <c r="AA1706" i="11" s="1"/>
  <c r="W1708" i="11"/>
  <c r="I1708" i="11" s="1"/>
  <c r="J1708" i="11" s="1"/>
  <c r="K1708" i="11" s="1"/>
  <c r="AA1708" i="11" s="1"/>
  <c r="W1709" i="11"/>
  <c r="I1709" i="11" s="1"/>
  <c r="J1709" i="11" s="1"/>
  <c r="K1709" i="11" s="1"/>
  <c r="W1726" i="11"/>
  <c r="I1726" i="11" s="1"/>
  <c r="J1726" i="11" s="1"/>
  <c r="K1726" i="11" s="1"/>
  <c r="AA1726" i="11" s="1"/>
  <c r="W1727" i="11"/>
  <c r="I1727" i="11" s="1"/>
  <c r="W378" i="11"/>
  <c r="I378" i="11" s="1"/>
  <c r="J378" i="11" s="1"/>
  <c r="K378" i="11" s="1"/>
  <c r="AA378" i="11" s="1"/>
  <c r="W381" i="11"/>
  <c r="I381" i="11" s="1"/>
  <c r="J381" i="11" s="1"/>
  <c r="K381" i="11" s="1"/>
  <c r="AA381" i="11" s="1"/>
  <c r="W385" i="11"/>
  <c r="I385" i="11" s="1"/>
  <c r="J385" i="11" s="1"/>
  <c r="K385" i="11" s="1"/>
  <c r="AA385" i="11" s="1"/>
  <c r="W390" i="11"/>
  <c r="I390" i="11" s="1"/>
  <c r="J390" i="11" s="1"/>
  <c r="K390" i="11" s="1"/>
  <c r="AA390" i="11" s="1"/>
  <c r="W416" i="11"/>
  <c r="I416" i="11" s="1"/>
  <c r="J416" i="11" s="1"/>
  <c r="K416" i="11" s="1"/>
  <c r="AA416" i="11" s="1"/>
  <c r="W417" i="11"/>
  <c r="I417" i="11" s="1"/>
  <c r="J417" i="11" s="1"/>
  <c r="K417" i="11" s="1"/>
  <c r="AA417" i="11" s="1"/>
  <c r="W1285" i="11"/>
  <c r="I1285" i="11" s="1"/>
  <c r="W478" i="11"/>
  <c r="I478" i="11" s="1"/>
  <c r="W493" i="11"/>
  <c r="I493" i="11" s="1"/>
  <c r="W492" i="11"/>
  <c r="I492" i="11" s="1"/>
  <c r="J492" i="11" s="1"/>
  <c r="K492" i="11" s="1"/>
  <c r="AA492" i="11" s="1"/>
  <c r="W490" i="11"/>
  <c r="I490" i="11" s="1"/>
  <c r="W489" i="11"/>
  <c r="I489" i="11" s="1"/>
  <c r="J489" i="11" s="1"/>
  <c r="K489" i="11" s="1"/>
  <c r="AA489" i="11" s="1"/>
  <c r="W488" i="11"/>
  <c r="I488" i="11" s="1"/>
  <c r="J488" i="11" s="1"/>
  <c r="K488" i="11" s="1"/>
  <c r="AA488" i="11" s="1"/>
  <c r="W487" i="11"/>
  <c r="I487" i="11" s="1"/>
  <c r="J487" i="11" s="1"/>
  <c r="K487" i="11" s="1"/>
  <c r="AA487" i="11" s="1"/>
  <c r="W486" i="11"/>
  <c r="I486" i="11" s="1"/>
  <c r="J486" i="11" s="1"/>
  <c r="K486" i="11" s="1"/>
  <c r="AA486" i="11" s="1"/>
  <c r="W484" i="11"/>
  <c r="I484" i="11" s="1"/>
  <c r="J484" i="11" s="1"/>
  <c r="K484" i="11" s="1"/>
  <c r="AA484" i="11" s="1"/>
  <c r="W483" i="11"/>
  <c r="I483" i="11" s="1"/>
  <c r="J483" i="11" s="1"/>
  <c r="K483" i="11" s="1"/>
  <c r="AA483" i="11" s="1"/>
  <c r="W508" i="11"/>
  <c r="I508" i="11" s="1"/>
  <c r="J508" i="11" s="1"/>
  <c r="K508" i="11" s="1"/>
  <c r="AA508" i="11" s="1"/>
  <c r="W531" i="11"/>
  <c r="I531" i="11" s="1"/>
  <c r="J531" i="11" s="1"/>
  <c r="K531" i="11" s="1"/>
  <c r="AA531" i="11" s="1"/>
  <c r="W532" i="11"/>
  <c r="I532" i="11" s="1"/>
  <c r="J532" i="11" s="1"/>
  <c r="K532" i="11" s="1"/>
  <c r="AA532" i="11" s="1"/>
  <c r="W554" i="11"/>
  <c r="I554" i="11" s="1"/>
  <c r="J554" i="11" s="1"/>
  <c r="K554" i="11" s="1"/>
  <c r="AA554" i="11" s="1"/>
  <c r="W555" i="11"/>
  <c r="I555" i="11" s="1"/>
  <c r="J555" i="11" s="1"/>
  <c r="K555" i="11" s="1"/>
  <c r="AA555" i="11" s="1"/>
  <c r="W556" i="11"/>
  <c r="I556" i="11" s="1"/>
  <c r="J556" i="11" s="1"/>
  <c r="K556" i="11" s="1"/>
  <c r="AA556" i="11" s="1"/>
  <c r="W573" i="11"/>
  <c r="I573" i="11" s="1"/>
  <c r="J573" i="11" s="1"/>
  <c r="K573" i="11" s="1"/>
  <c r="AA573" i="11" s="1"/>
  <c r="W574" i="11"/>
  <c r="I574" i="11" s="1"/>
  <c r="J574" i="11" s="1"/>
  <c r="K574" i="11" s="1"/>
  <c r="AA574" i="11" s="1"/>
  <c r="W576" i="11"/>
  <c r="I576" i="11" s="1"/>
  <c r="J576" i="11" s="1"/>
  <c r="K576" i="11" s="1"/>
  <c r="AA576" i="11" s="1"/>
  <c r="W577" i="11"/>
  <c r="I577" i="11" s="1"/>
  <c r="J577" i="11" s="1"/>
  <c r="K577" i="11" s="1"/>
  <c r="AA577" i="11" s="1"/>
  <c r="W579" i="11"/>
  <c r="I579" i="11" s="1"/>
  <c r="J579" i="11" s="1"/>
  <c r="K579" i="11" s="1"/>
  <c r="AA579" i="11" s="1"/>
  <c r="W1682" i="11"/>
  <c r="I1682" i="11" s="1"/>
  <c r="J1682" i="11" s="1"/>
  <c r="K1682" i="11" s="1"/>
  <c r="AA1682" i="11" s="1"/>
  <c r="W1683" i="11"/>
  <c r="I1683" i="11" s="1"/>
  <c r="J1683" i="11" s="1"/>
  <c r="K1683" i="11" s="1"/>
  <c r="AA1683" i="11" s="1"/>
  <c r="W1700" i="11"/>
  <c r="I1700" i="11" s="1"/>
  <c r="J1700" i="11" s="1"/>
  <c r="K1700" i="11" s="1"/>
  <c r="AA1700" i="11" s="1"/>
  <c r="W1707" i="11"/>
  <c r="I1707" i="11" s="1"/>
  <c r="J1707" i="11" s="1"/>
  <c r="K1707" i="11" s="1"/>
  <c r="AA1707" i="11" s="1"/>
  <c r="AD643" i="11"/>
  <c r="AD37" i="11"/>
  <c r="AD669" i="11"/>
  <c r="AD72" i="11"/>
  <c r="AD106" i="11"/>
  <c r="AD164" i="11"/>
  <c r="AD192" i="11"/>
  <c r="AD782" i="11"/>
  <c r="AD816" i="11"/>
  <c r="AD915" i="11"/>
  <c r="AD1094" i="11"/>
  <c r="AD286" i="11"/>
  <c r="AD1173" i="11"/>
  <c r="AD1206" i="11"/>
  <c r="AD1232" i="11"/>
  <c r="AD386" i="11"/>
  <c r="AD412" i="11"/>
  <c r="AD429" i="11"/>
  <c r="AD453" i="11"/>
  <c r="AD1368" i="11"/>
  <c r="AD476" i="11"/>
  <c r="AD1463" i="11"/>
  <c r="AD500" i="11"/>
  <c r="AD1544" i="11"/>
  <c r="AD1594" i="11"/>
  <c r="AD533" i="11"/>
  <c r="AD558" i="11"/>
  <c r="AD600" i="11"/>
  <c r="AD1724" i="11"/>
  <c r="AD1766" i="11"/>
  <c r="AD658" i="11"/>
  <c r="AD714" i="11"/>
  <c r="AD754" i="11"/>
  <c r="AD844" i="11"/>
  <c r="AD883" i="11"/>
  <c r="AD911" i="11"/>
  <c r="AD258" i="11"/>
  <c r="AD987" i="11"/>
  <c r="AD1022" i="11"/>
  <c r="AD1059" i="11"/>
  <c r="AD1095" i="11"/>
  <c r="AD1131" i="11"/>
  <c r="AD1212" i="11"/>
  <c r="AD1280" i="11"/>
  <c r="AD1332" i="11"/>
  <c r="AD1404" i="11"/>
  <c r="AD1460" i="11"/>
  <c r="AD1542" i="11"/>
  <c r="AD1601" i="11"/>
  <c r="AD1662" i="11"/>
  <c r="AD611" i="11"/>
  <c r="AD138" i="11"/>
  <c r="AD11" i="11"/>
  <c r="AD649" i="11"/>
  <c r="AD56" i="11"/>
  <c r="AD74" i="11"/>
  <c r="AD109" i="11"/>
  <c r="AD166" i="11"/>
  <c r="AD763" i="11"/>
  <c r="AD784" i="11"/>
  <c r="AD218" i="11"/>
  <c r="AD917" i="11"/>
  <c r="AD270" i="11"/>
  <c r="AD288" i="11"/>
  <c r="AD1175" i="11"/>
  <c r="AD321" i="11"/>
  <c r="AD1233" i="11"/>
  <c r="AD388" i="11"/>
  <c r="AD413" i="11"/>
  <c r="AD430" i="11"/>
  <c r="AD454" i="11"/>
  <c r="AD1371" i="11"/>
  <c r="AD477" i="11"/>
  <c r="AD1466" i="11"/>
  <c r="AD1498" i="11"/>
  <c r="AD1549" i="11"/>
  <c r="AD1597" i="11"/>
  <c r="AD535" i="11"/>
  <c r="AD560" i="11"/>
  <c r="AD603" i="11"/>
  <c r="AD1728" i="11"/>
  <c r="AD1768" i="11"/>
  <c r="AD662" i="11"/>
  <c r="AD717" i="11"/>
  <c r="AD758" i="11"/>
  <c r="AD846" i="11"/>
  <c r="AD236" i="11"/>
  <c r="AD919" i="11"/>
  <c r="AD951" i="11"/>
  <c r="AD989" i="11"/>
  <c r="AD1025" i="11"/>
  <c r="AD1084" i="11"/>
  <c r="AD1097" i="11"/>
  <c r="AD1140" i="11"/>
  <c r="AD1223" i="11"/>
  <c r="AD424" i="11"/>
  <c r="AD1334" i="11"/>
  <c r="AD1407" i="11"/>
  <c r="AD1464" i="11"/>
  <c r="AD1547" i="11"/>
  <c r="AD519" i="11"/>
  <c r="AD584" i="11"/>
  <c r="AD1738" i="11"/>
  <c r="AD140" i="11"/>
  <c r="AD240" i="11"/>
  <c r="AD338" i="11"/>
  <c r="AD508" i="11"/>
  <c r="J80" i="11"/>
  <c r="K80" i="11" s="1"/>
  <c r="AA80" i="11" s="1"/>
  <c r="J790" i="11"/>
  <c r="K790" i="11" s="1"/>
  <c r="J1505" i="11"/>
  <c r="K1505" i="11" s="1"/>
  <c r="AA1505" i="11" s="1"/>
  <c r="J725" i="11"/>
  <c r="K725" i="11" s="1"/>
  <c r="AA725" i="11" s="1"/>
  <c r="J872" i="11"/>
  <c r="K872" i="11" s="1"/>
  <c r="AA872" i="11" s="1"/>
  <c r="J1341" i="11"/>
  <c r="K1341" i="11" s="1"/>
  <c r="AA1341" i="11" s="1"/>
  <c r="J272" i="11"/>
  <c r="K272" i="11" s="1"/>
  <c r="AA272" i="11" s="1"/>
  <c r="J456" i="11"/>
  <c r="K456" i="11" s="1"/>
  <c r="AA456" i="11" s="1"/>
  <c r="J468" i="11"/>
  <c r="K468" i="11" s="1"/>
  <c r="AA468" i="11" s="1"/>
  <c r="J496" i="11"/>
  <c r="K496" i="11" s="1"/>
  <c r="AA496" i="11" s="1"/>
  <c r="J1145" i="11"/>
  <c r="K1145" i="11" s="1"/>
  <c r="AA1145" i="11" s="1"/>
  <c r="J1228" i="11"/>
  <c r="K1228" i="11" s="1"/>
  <c r="AA1228" i="11" s="1"/>
  <c r="J1289" i="11"/>
  <c r="K1289" i="11" s="1"/>
  <c r="AA1289" i="11" s="1"/>
  <c r="J1337" i="11"/>
  <c r="K1337" i="11" s="1"/>
  <c r="AA1337" i="11" s="1"/>
  <c r="J61" i="11"/>
  <c r="K61" i="11" s="1"/>
  <c r="AA61" i="11" s="1"/>
  <c r="J730" i="11"/>
  <c r="K730" i="11" s="1"/>
  <c r="AA730" i="11" s="1"/>
  <c r="J214" i="11"/>
  <c r="K214" i="11" s="1"/>
  <c r="AA214" i="11" s="1"/>
  <c r="J306" i="11"/>
  <c r="K306" i="11" s="1"/>
  <c r="AA306" i="11" s="1"/>
  <c r="J1225" i="11"/>
  <c r="K1225" i="11" s="1"/>
  <c r="AA1225" i="11" s="1"/>
  <c r="J368" i="11"/>
  <c r="K368" i="11" s="1"/>
  <c r="AA368" i="11" s="1"/>
  <c r="J740" i="11"/>
  <c r="K740" i="11" s="1"/>
  <c r="AA740" i="11" s="1"/>
  <c r="J972" i="11"/>
  <c r="K972" i="11" s="1"/>
  <c r="AA972" i="11" s="1"/>
  <c r="J1251" i="11"/>
  <c r="K1251" i="11" s="1"/>
  <c r="AA1251" i="11" s="1"/>
  <c r="J1094" i="11"/>
  <c r="K1094" i="11" s="1"/>
  <c r="AA1094" i="11" s="1"/>
  <c r="J77" i="11"/>
  <c r="K77" i="11" s="1"/>
  <c r="AA77" i="11" s="1"/>
  <c r="J392" i="11"/>
  <c r="K392" i="11" s="1"/>
  <c r="AA392" i="11" s="1"/>
  <c r="J1732" i="11"/>
  <c r="K1732" i="11" s="1"/>
  <c r="AA1732" i="11" s="1"/>
  <c r="J720" i="11"/>
  <c r="K720" i="11" s="1"/>
  <c r="AA720" i="11" s="1"/>
  <c r="J635" i="11"/>
  <c r="K635" i="11" s="1"/>
  <c r="AA635" i="11" s="1"/>
  <c r="J647" i="11"/>
  <c r="K647" i="11" s="1"/>
  <c r="AA647" i="11" s="1"/>
  <c r="J410" i="11"/>
  <c r="K410" i="11" s="1"/>
  <c r="AA410" i="11" s="1"/>
  <c r="J1491" i="11"/>
  <c r="K1491" i="11" s="1"/>
  <c r="AA1491" i="11" s="1"/>
  <c r="J877" i="11"/>
  <c r="K877" i="11" s="1"/>
  <c r="AA877" i="11" s="1"/>
  <c r="J1655" i="11"/>
  <c r="K1655" i="11" s="1"/>
  <c r="AA1655" i="11" s="1"/>
  <c r="J26" i="11"/>
  <c r="K26" i="11" s="1"/>
  <c r="AA26" i="11" s="1"/>
  <c r="J58" i="11"/>
  <c r="K58" i="11" s="1"/>
  <c r="AA58" i="11" s="1"/>
  <c r="J123" i="11"/>
  <c r="K123" i="11" s="1"/>
  <c r="AA123" i="11" s="1"/>
  <c r="J203" i="11"/>
  <c r="K203" i="11" s="1"/>
  <c r="AA203" i="11" s="1"/>
  <c r="J962" i="11"/>
  <c r="K962" i="11" s="1"/>
  <c r="AA962" i="11" s="1"/>
  <c r="J274" i="11"/>
  <c r="K274" i="11" s="1"/>
  <c r="AA274" i="11" s="1"/>
  <c r="J294" i="11"/>
  <c r="K294" i="11" s="1"/>
  <c r="AA294" i="11" s="1"/>
  <c r="J1468" i="11"/>
  <c r="K1468" i="11" s="1"/>
  <c r="AA1468" i="11" s="1"/>
  <c r="J1240" i="11"/>
  <c r="K1240" i="11" s="1"/>
  <c r="AA1240" i="11" s="1"/>
  <c r="J1563" i="11"/>
  <c r="K1563" i="11" s="1"/>
  <c r="AA1563" i="11" s="1"/>
  <c r="J264" i="11"/>
  <c r="K264" i="11" s="1"/>
  <c r="AA264" i="11" s="1"/>
  <c r="J41" i="11"/>
  <c r="K41" i="11" s="1"/>
  <c r="AA41" i="11" s="1"/>
  <c r="J1237" i="11"/>
  <c r="K1237" i="11" s="1"/>
  <c r="AA1237" i="11" s="1"/>
  <c r="J393" i="11"/>
  <c r="K393" i="11" s="1"/>
  <c r="AA393" i="11" s="1"/>
  <c r="J678" i="11"/>
  <c r="K678" i="11" s="1"/>
  <c r="AA678" i="11" s="1"/>
  <c r="J469" i="11"/>
  <c r="K469" i="11" s="1"/>
  <c r="AA469" i="11" s="1"/>
  <c r="J1503" i="11"/>
  <c r="K1503" i="11" s="1"/>
  <c r="AA1503" i="11" s="1"/>
  <c r="J396" i="11"/>
  <c r="K396" i="11" s="1"/>
  <c r="AA396" i="11" s="1"/>
  <c r="J2" i="11"/>
  <c r="K2" i="11" s="1"/>
  <c r="AA2" i="11" s="1"/>
  <c r="J21" i="11"/>
  <c r="K21" i="11" s="1"/>
  <c r="AA21" i="11" s="1"/>
  <c r="J46" i="11"/>
  <c r="K46" i="11" s="1"/>
  <c r="AA46" i="11" s="1"/>
  <c r="J230" i="11"/>
  <c r="K230" i="11" s="1"/>
  <c r="AA230" i="11" s="1"/>
  <c r="J1010" i="11"/>
  <c r="K1010" i="11" s="1"/>
  <c r="AA1010" i="11" s="1"/>
  <c r="J119" i="11"/>
  <c r="K119" i="11" s="1"/>
  <c r="AA119" i="11" s="1"/>
  <c r="J360" i="11"/>
  <c r="K360" i="11" s="1"/>
  <c r="AA360" i="11" s="1"/>
  <c r="J397" i="11"/>
  <c r="K397" i="11" s="1"/>
  <c r="AA397" i="11" s="1"/>
  <c r="J1617" i="11"/>
  <c r="K1617" i="11" s="1"/>
  <c r="AA1617" i="11" s="1"/>
  <c r="J1645" i="11"/>
  <c r="K1645" i="11" s="1"/>
  <c r="AA1645" i="11" s="1"/>
  <c r="J963" i="11"/>
  <c r="K963" i="11" s="1"/>
  <c r="AA963" i="11" s="1"/>
  <c r="J1506" i="11"/>
  <c r="K1506" i="11" s="1"/>
  <c r="AA1506" i="11" s="1"/>
  <c r="J86" i="11"/>
  <c r="K86" i="11" s="1"/>
  <c r="AA86" i="11" s="1"/>
  <c r="J976" i="11"/>
  <c r="K976" i="11" s="1"/>
  <c r="AA976" i="11" s="1"/>
  <c r="J398" i="11"/>
  <c r="K398" i="11" s="1"/>
  <c r="AA398" i="11" s="1"/>
  <c r="J688" i="11"/>
  <c r="K688" i="11" s="1"/>
  <c r="AA688" i="11" s="1"/>
  <c r="J1074" i="11"/>
  <c r="K1074" i="11" s="1"/>
  <c r="AA1074" i="11" s="1"/>
  <c r="J1167" i="11"/>
  <c r="K1167" i="11" s="1"/>
  <c r="AA1167" i="11" s="1"/>
  <c r="J1704" i="11"/>
  <c r="K1704" i="11" s="1"/>
  <c r="AA1704" i="11" s="1"/>
  <c r="J1744" i="11"/>
  <c r="K1744" i="11" s="1"/>
  <c r="AA1744" i="11" s="1"/>
  <c r="J897" i="11"/>
  <c r="K897" i="11" s="1"/>
  <c r="AA897" i="11" s="1"/>
  <c r="J1046" i="11"/>
  <c r="K1046" i="11" s="1"/>
  <c r="AA1046" i="11" s="1"/>
  <c r="J163" i="11"/>
  <c r="K163" i="11" s="1"/>
  <c r="AA163" i="11" s="1"/>
  <c r="J124" i="11"/>
  <c r="K124" i="11" s="1"/>
  <c r="AA124" i="11" s="1"/>
  <c r="J323" i="11"/>
  <c r="K323" i="11" s="1"/>
  <c r="AA323" i="11" s="1"/>
  <c r="J365" i="11"/>
  <c r="K365" i="11" s="1"/>
  <c r="AA365" i="11" s="1"/>
  <c r="J1387" i="11"/>
  <c r="K1387" i="11" s="1"/>
  <c r="AA1387" i="11" s="1"/>
  <c r="J1475" i="11"/>
  <c r="K1475" i="11" s="1"/>
  <c r="AA1475" i="11" s="1"/>
  <c r="J541" i="11"/>
  <c r="K541" i="11" s="1"/>
  <c r="AA541" i="11" s="1"/>
  <c r="J5" i="11"/>
  <c r="K5" i="11" s="1"/>
  <c r="AA5" i="11" s="1"/>
  <c r="J18" i="11"/>
  <c r="K18" i="11" s="1"/>
  <c r="AA18" i="11" s="1"/>
  <c r="J1023" i="11"/>
  <c r="K1023" i="11" s="1"/>
  <c r="AA1023" i="11" s="1"/>
  <c r="J1154" i="11"/>
  <c r="K1154" i="11" s="1"/>
  <c r="AA1154" i="11" s="1"/>
  <c r="J1518" i="11"/>
  <c r="K1518" i="11" s="1"/>
  <c r="AA1518" i="11" s="1"/>
  <c r="J497" i="11"/>
  <c r="K497" i="11" s="1"/>
  <c r="AA497" i="11" s="1"/>
  <c r="J1555" i="11"/>
  <c r="K1555" i="11" s="1"/>
  <c r="AA1555" i="11" s="1"/>
  <c r="J1609" i="11"/>
  <c r="K1609" i="11" s="1"/>
  <c r="AA1609" i="11" s="1"/>
  <c r="J1640" i="11"/>
  <c r="K1640" i="11" s="1"/>
  <c r="AA1640" i="11" s="1"/>
  <c r="J564" i="11"/>
  <c r="K564" i="11" s="1"/>
  <c r="AA564" i="11" s="1"/>
  <c r="J923" i="11"/>
  <c r="K923" i="11" s="1"/>
  <c r="AA923" i="11" s="1"/>
  <c r="J1481" i="11"/>
  <c r="K1481" i="11" s="1"/>
  <c r="AA1481" i="11" s="1"/>
  <c r="J1557" i="11"/>
  <c r="K1557" i="11" s="1"/>
  <c r="AA1557" i="11" s="1"/>
  <c r="J154" i="11"/>
  <c r="K154" i="11" s="1"/>
  <c r="AA154" i="11" s="1"/>
  <c r="J724" i="11"/>
  <c r="K724" i="11" s="1"/>
  <c r="AA724" i="11" s="1"/>
  <c r="J766" i="11"/>
  <c r="K766" i="11" s="1"/>
  <c r="AA766" i="11" s="1"/>
  <c r="J994" i="11"/>
  <c r="K994" i="11" s="1"/>
  <c r="AA994" i="11" s="1"/>
  <c r="J1079" i="11"/>
  <c r="K1079" i="11" s="1"/>
  <c r="AA1079" i="11" s="1"/>
  <c r="J1293" i="11"/>
  <c r="K1293" i="11" s="1"/>
  <c r="AA1293" i="11" s="1"/>
  <c r="J1626" i="11"/>
  <c r="K1626" i="11" s="1"/>
  <c r="AA1626" i="11" s="1"/>
  <c r="J735" i="11"/>
  <c r="K735" i="11" s="1"/>
  <c r="AA735" i="11" s="1"/>
  <c r="J1426" i="11"/>
  <c r="K1426" i="11" s="1"/>
  <c r="AA1426" i="11" s="1"/>
  <c r="J1515" i="11"/>
  <c r="K1515" i="11" s="1"/>
  <c r="AA1515" i="11" s="1"/>
  <c r="J737" i="11"/>
  <c r="K737" i="11" s="1"/>
  <c r="AA737" i="11" s="1"/>
  <c r="J811" i="11"/>
  <c r="K811" i="11" s="1"/>
  <c r="AA811" i="11" s="1"/>
  <c r="J863" i="11"/>
  <c r="K863" i="11" s="1"/>
  <c r="AA863" i="11" s="1"/>
  <c r="J433" i="11"/>
  <c r="K433" i="11" s="1"/>
  <c r="AA433" i="11" s="1"/>
  <c r="J695" i="11"/>
  <c r="K695" i="11" s="1"/>
  <c r="AA695" i="11" s="1"/>
  <c r="J1283" i="11"/>
  <c r="K1283" i="11" s="1"/>
  <c r="AA1283" i="11" s="1"/>
  <c r="J1317" i="11"/>
  <c r="K1317" i="11" s="1"/>
  <c r="AA1317" i="11" s="1"/>
  <c r="J770" i="11"/>
  <c r="K770" i="11" s="1"/>
  <c r="AA770" i="11" s="1"/>
  <c r="J282" i="11"/>
  <c r="K282" i="11" s="1"/>
  <c r="AA282" i="11" s="1"/>
  <c r="J404" i="11"/>
  <c r="K404" i="11" s="1"/>
  <c r="AA404" i="11" s="1"/>
  <c r="J1319" i="11"/>
  <c r="K1319" i="11" s="1"/>
  <c r="AA1319" i="11" s="1"/>
  <c r="J1352" i="11"/>
  <c r="K1352" i="11" s="1"/>
  <c r="AA1352" i="11" s="1"/>
  <c r="J1747" i="11"/>
  <c r="K1747" i="11" s="1"/>
  <c r="J14" i="11"/>
  <c r="K14" i="11" s="1"/>
  <c r="AA14" i="11" s="1"/>
  <c r="J95" i="11"/>
  <c r="K95" i="11" s="1"/>
  <c r="AA95" i="11" s="1"/>
  <c r="J843" i="11"/>
  <c r="K843" i="11" s="1"/>
  <c r="AA843" i="11" s="1"/>
  <c r="J371" i="11"/>
  <c r="K371" i="11" s="1"/>
  <c r="AA371" i="11" s="1"/>
  <c r="J1449" i="11"/>
  <c r="K1449" i="11" s="1"/>
  <c r="AA1449" i="11" s="1"/>
  <c r="G631" i="11"/>
  <c r="J631" i="11" s="1"/>
  <c r="K631" i="11" s="1"/>
  <c r="AA631" i="11" s="1"/>
  <c r="G13" i="11"/>
  <c r="G663" i="11"/>
  <c r="G64" i="11"/>
  <c r="J64" i="11" s="1"/>
  <c r="K64" i="11" s="1"/>
  <c r="AA64" i="11" s="1"/>
  <c r="G99" i="11"/>
  <c r="J99" i="11" s="1"/>
  <c r="K99" i="11" s="1"/>
  <c r="AA99" i="11" s="1"/>
  <c r="G146" i="11"/>
  <c r="G184" i="11"/>
  <c r="G773" i="11"/>
  <c r="J773" i="11" s="1"/>
  <c r="K773" i="11" s="1"/>
  <c r="AA773" i="11" s="1"/>
  <c r="G798" i="11"/>
  <c r="G847" i="11"/>
  <c r="J373" i="11"/>
  <c r="K373" i="11" s="1"/>
  <c r="AA373" i="11" s="1"/>
  <c r="J1650" i="11"/>
  <c r="K1650" i="11" s="1"/>
  <c r="AA1650" i="11" s="1"/>
  <c r="J801" i="11"/>
  <c r="K801" i="11" s="1"/>
  <c r="AA801" i="11" s="1"/>
  <c r="J235" i="11"/>
  <c r="K235" i="11" s="1"/>
  <c r="AA235" i="11" s="1"/>
  <c r="J343" i="11"/>
  <c r="K343" i="11" s="1"/>
  <c r="AA343" i="11" s="1"/>
  <c r="J167" i="11"/>
  <c r="K167" i="11" s="1"/>
  <c r="AA167" i="11" s="1"/>
  <c r="J297" i="11"/>
  <c r="K297" i="11" s="1"/>
  <c r="AA297" i="11" s="1"/>
  <c r="J1249" i="11"/>
  <c r="K1249" i="11" s="1"/>
  <c r="AA1249" i="11" s="1"/>
  <c r="J400" i="11"/>
  <c r="K400" i="11" s="1"/>
  <c r="AA400" i="11" s="1"/>
  <c r="J1314" i="11"/>
  <c r="K1314" i="11" s="1"/>
  <c r="AA1314" i="11" s="1"/>
  <c r="J561" i="11"/>
  <c r="K561" i="11" s="1"/>
  <c r="AA561" i="11" s="1"/>
  <c r="J602" i="11"/>
  <c r="K602" i="11" s="1"/>
  <c r="AA602" i="11" s="1"/>
  <c r="J852" i="11"/>
  <c r="K852" i="11" s="1"/>
  <c r="AA852" i="11" s="1"/>
  <c r="J922" i="11"/>
  <c r="K922" i="11" s="1"/>
  <c r="AA922" i="11" s="1"/>
  <c r="J1081" i="11"/>
  <c r="K1081" i="11" s="1"/>
  <c r="AA1081" i="11" s="1"/>
  <c r="J1410" i="11"/>
  <c r="K1410" i="11" s="1"/>
  <c r="AA1410" i="11" s="1"/>
  <c r="J1554" i="11"/>
  <c r="K1554" i="11" s="1"/>
  <c r="AA1554" i="11" s="1"/>
  <c r="J1606" i="11"/>
  <c r="K1606" i="11" s="1"/>
  <c r="AA1606" i="11" s="1"/>
  <c r="J876" i="11"/>
  <c r="K876" i="11" s="1"/>
  <c r="AA876" i="11" s="1"/>
  <c r="J1438" i="11"/>
  <c r="K1438" i="11" s="1"/>
  <c r="AA1438" i="11" s="1"/>
  <c r="J581" i="11"/>
  <c r="K581" i="11" s="1"/>
  <c r="AA581" i="11" s="1"/>
  <c r="J1679" i="11"/>
  <c r="K1679" i="11" s="1"/>
  <c r="AA1679" i="11" s="1"/>
  <c r="J1746" i="11"/>
  <c r="K1746" i="11" s="1"/>
  <c r="J107" i="11"/>
  <c r="K107" i="11" s="1"/>
  <c r="AA107" i="11" s="1"/>
  <c r="G1521" i="11"/>
  <c r="G510" i="11"/>
  <c r="G524" i="11"/>
  <c r="G545" i="11"/>
  <c r="G1681" i="11"/>
  <c r="G1713" i="11"/>
  <c r="G1749" i="11"/>
  <c r="G625" i="11"/>
  <c r="G701" i="11"/>
  <c r="G743" i="11"/>
  <c r="G820" i="11"/>
  <c r="G859" i="11"/>
  <c r="G891" i="11"/>
  <c r="J891" i="11" s="1"/>
  <c r="K891" i="11" s="1"/>
  <c r="AA891" i="11" s="1"/>
  <c r="G938" i="11"/>
  <c r="J938" i="11" s="1"/>
  <c r="K938" i="11" s="1"/>
  <c r="AA938" i="11" s="1"/>
  <c r="G975" i="11"/>
  <c r="G1008" i="11"/>
  <c r="G1048" i="11"/>
  <c r="G1065" i="11"/>
  <c r="G1119" i="11"/>
  <c r="G314" i="11"/>
  <c r="G1254" i="11"/>
  <c r="G1313" i="11"/>
  <c r="G1373" i="11"/>
  <c r="J1373" i="11" s="1"/>
  <c r="K1373" i="11" s="1"/>
  <c r="AA1373" i="11" s="1"/>
  <c r="G1434" i="11"/>
  <c r="G1525" i="11"/>
  <c r="J1525" i="11" s="1"/>
  <c r="K1525" i="11" s="1"/>
  <c r="AA1525" i="11" s="1"/>
  <c r="G1585" i="11"/>
  <c r="G538" i="11"/>
  <c r="G1676" i="11"/>
  <c r="G127" i="11"/>
  <c r="G219" i="11"/>
  <c r="G319" i="11"/>
  <c r="G1285" i="11"/>
  <c r="G1692" i="11"/>
  <c r="J1692" i="11" s="1"/>
  <c r="K1692" i="11" s="1"/>
  <c r="AA1692" i="11" s="1"/>
  <c r="G629" i="11"/>
  <c r="G646" i="11"/>
  <c r="G50" i="11"/>
  <c r="G63" i="11"/>
  <c r="G97" i="11"/>
  <c r="G145" i="11"/>
  <c r="G736" i="11"/>
  <c r="G772" i="11"/>
  <c r="G797" i="11"/>
  <c r="G234" i="11"/>
  <c r="G1035" i="11"/>
  <c r="G283" i="11"/>
  <c r="G1161" i="11"/>
  <c r="G309" i="11"/>
  <c r="G1227" i="11"/>
  <c r="G372" i="11"/>
  <c r="G405" i="11"/>
  <c r="G1287" i="11"/>
  <c r="G452" i="11"/>
  <c r="G1354" i="11"/>
  <c r="G1391" i="11"/>
  <c r="J1391" i="11" s="1"/>
  <c r="K1391" i="11" s="1"/>
  <c r="AA1391" i="11" s="1"/>
  <c r="G1450" i="11"/>
  <c r="J1450" i="11" s="1"/>
  <c r="K1450" i="11" s="1"/>
  <c r="AA1450" i="11" s="1"/>
  <c r="G1486" i="11"/>
  <c r="J1486" i="11" s="1"/>
  <c r="K1486" i="11" s="1"/>
  <c r="AA1486" i="11" s="1"/>
  <c r="G1523" i="11"/>
  <c r="G511" i="11"/>
  <c r="G525" i="11"/>
  <c r="G546" i="11"/>
  <c r="G591" i="11"/>
  <c r="J591" i="11" s="1"/>
  <c r="K591" i="11" s="1"/>
  <c r="AA591" i="11" s="1"/>
  <c r="G1714" i="11"/>
  <c r="G1750" i="11"/>
  <c r="G626" i="11"/>
  <c r="G702" i="11"/>
  <c r="J702" i="11" s="1"/>
  <c r="K702" i="11" s="1"/>
  <c r="AA702" i="11" s="1"/>
  <c r="G744" i="11"/>
  <c r="G824" i="11"/>
  <c r="G858" i="11"/>
  <c r="G900" i="11"/>
  <c r="G937" i="11"/>
  <c r="G978" i="11"/>
  <c r="G1009" i="11"/>
  <c r="G1047" i="11"/>
  <c r="G1064" i="11"/>
  <c r="G1120" i="11"/>
  <c r="G1290" i="11"/>
  <c r="J1290" i="11" s="1"/>
  <c r="K1290" i="11" s="1"/>
  <c r="AA1290" i="11" s="1"/>
  <c r="G451" i="11"/>
  <c r="G1355" i="11"/>
  <c r="G1392" i="11"/>
  <c r="G482" i="11"/>
  <c r="J482" i="11" s="1"/>
  <c r="K482" i="11" s="1"/>
  <c r="G1487" i="11"/>
  <c r="G1527" i="11"/>
  <c r="G512" i="11"/>
  <c r="G526" i="11"/>
  <c r="G547" i="11"/>
  <c r="G592" i="11"/>
  <c r="J592" i="11" s="1"/>
  <c r="K592" i="11" s="1"/>
  <c r="AA592" i="11" s="1"/>
  <c r="G609" i="11"/>
  <c r="G1753" i="11"/>
  <c r="G627" i="11"/>
  <c r="G703" i="11"/>
  <c r="G745" i="11"/>
  <c r="G827" i="11"/>
  <c r="G857" i="11"/>
  <c r="G901" i="11"/>
  <c r="G940" i="11"/>
  <c r="G977" i="11"/>
  <c r="G1011" i="11"/>
  <c r="G1050" i="11"/>
  <c r="G1063" i="11"/>
  <c r="G1121" i="11"/>
  <c r="J1121" i="11" s="1"/>
  <c r="K1121" i="11" s="1"/>
  <c r="AA1121" i="11" s="1"/>
  <c r="G1199" i="11"/>
  <c r="J1199" i="11" s="1"/>
  <c r="K1199" i="11" s="1"/>
  <c r="AA1199" i="11" s="1"/>
  <c r="G1256" i="11"/>
  <c r="G1316" i="11"/>
  <c r="G1383" i="11"/>
  <c r="J1383" i="11" s="1"/>
  <c r="K1383" i="11" s="1"/>
  <c r="AA1383" i="11" s="1"/>
  <c r="G1439" i="11"/>
  <c r="G1531" i="11"/>
  <c r="G1589" i="11"/>
  <c r="G551" i="11"/>
  <c r="G1684" i="11"/>
  <c r="J1051" i="11"/>
  <c r="K1051" i="11" s="1"/>
  <c r="AA1051" i="11" s="1"/>
  <c r="G1321" i="11"/>
  <c r="G1357" i="11"/>
  <c r="G1396" i="11"/>
  <c r="J1396" i="11" s="1"/>
  <c r="K1396" i="11" s="1"/>
  <c r="AA1396" i="11" s="1"/>
  <c r="G1453" i="11"/>
  <c r="G1489" i="11"/>
  <c r="G506" i="11"/>
  <c r="G513" i="11"/>
  <c r="G1634" i="11"/>
  <c r="G548" i="11"/>
  <c r="J548" i="11" s="1"/>
  <c r="K548" i="11" s="1"/>
  <c r="AA548" i="11" s="1"/>
  <c r="G594" i="11"/>
  <c r="G1716" i="11"/>
  <c r="J1086" i="11"/>
  <c r="K1086" i="11" s="1"/>
  <c r="AA1086" i="11" s="1"/>
  <c r="J1123" i="11"/>
  <c r="K1123" i="11" s="1"/>
  <c r="AA1123" i="11" s="1"/>
  <c r="G634" i="11"/>
  <c r="G648" i="11"/>
  <c r="G664" i="11"/>
  <c r="J664" i="11" s="1"/>
  <c r="K664" i="11" s="1"/>
  <c r="AA664" i="11" s="1"/>
  <c r="G67" i="11"/>
  <c r="G102" i="11"/>
  <c r="G149" i="11"/>
  <c r="J149" i="11" s="1"/>
  <c r="K149" i="11" s="1"/>
  <c r="AA149" i="11" s="1"/>
  <c r="G189" i="11"/>
  <c r="G776" i="11"/>
  <c r="J776" i="11" s="1"/>
  <c r="K776" i="11" s="1"/>
  <c r="AA776" i="11" s="1"/>
  <c r="G802" i="11"/>
  <c r="G851" i="11"/>
  <c r="J851" i="11" s="1"/>
  <c r="K851" i="11" s="1"/>
  <c r="AA851" i="11" s="1"/>
  <c r="G267" i="11"/>
  <c r="G1136" i="11"/>
  <c r="G1165" i="11"/>
  <c r="G1194" i="11"/>
  <c r="G344" i="11"/>
  <c r="G377" i="11"/>
  <c r="G409" i="11"/>
  <c r="G1301" i="11"/>
  <c r="G638" i="11"/>
  <c r="J638" i="11" s="1"/>
  <c r="K638" i="11" s="1"/>
  <c r="G34" i="11"/>
  <c r="G665" i="11"/>
  <c r="G69" i="11"/>
  <c r="G104" i="11"/>
  <c r="G152" i="11"/>
  <c r="G757" i="11"/>
  <c r="G779" i="11"/>
  <c r="G217" i="11"/>
  <c r="G914" i="11"/>
  <c r="G268" i="11"/>
  <c r="G1141" i="11"/>
  <c r="G1170" i="11"/>
  <c r="G1196" i="11"/>
  <c r="G1231" i="11"/>
  <c r="G382" i="11"/>
  <c r="G640" i="11"/>
  <c r="J640" i="11" s="1"/>
  <c r="K640" i="11" s="1"/>
  <c r="AA640" i="11" s="1"/>
  <c r="G35" i="11"/>
  <c r="J35" i="11" s="1"/>
  <c r="K35" i="11" s="1"/>
  <c r="G55" i="11"/>
  <c r="G70" i="11"/>
  <c r="G712" i="11"/>
  <c r="G722" i="11"/>
  <c r="G760" i="11"/>
  <c r="G780" i="11"/>
  <c r="J1085" i="11"/>
  <c r="K1085" i="11" s="1"/>
  <c r="AA1085" i="11" s="1"/>
  <c r="J1171" i="11"/>
  <c r="K1171" i="11" s="1"/>
  <c r="AA1171" i="11" s="1"/>
  <c r="J666" i="11"/>
  <c r="K666" i="11" s="1"/>
  <c r="AA666" i="11" s="1"/>
  <c r="J1027" i="11"/>
  <c r="K1027" i="11" s="1"/>
  <c r="AA1027" i="11" s="1"/>
  <c r="J1335" i="11"/>
  <c r="K1335" i="11" s="1"/>
  <c r="AA1335" i="11" s="1"/>
  <c r="J1465" i="11"/>
  <c r="K1465" i="11" s="1"/>
  <c r="AA1465" i="11" s="1"/>
  <c r="J585" i="11"/>
  <c r="K585" i="11" s="1"/>
  <c r="AA585" i="11" s="1"/>
  <c r="J87" i="11"/>
  <c r="K87" i="11" s="1"/>
  <c r="AA87" i="11" s="1"/>
  <c r="J121" i="11"/>
  <c r="K121" i="11" s="1"/>
  <c r="AA121" i="11" s="1"/>
  <c r="J177" i="11"/>
  <c r="K177" i="11" s="1"/>
  <c r="AA177" i="11" s="1"/>
  <c r="J209" i="11"/>
  <c r="K209" i="11" s="1"/>
  <c r="AA209" i="11" s="1"/>
  <c r="J979" i="11"/>
  <c r="K979" i="11" s="1"/>
  <c r="AA979" i="11" s="1"/>
  <c r="J275" i="11"/>
  <c r="K275" i="11" s="1"/>
  <c r="AA275" i="11" s="1"/>
  <c r="J363" i="11"/>
  <c r="K363" i="11" s="1"/>
  <c r="AA363" i="11" s="1"/>
  <c r="J1567" i="11"/>
  <c r="K1567" i="11" s="1"/>
  <c r="AA1567" i="11" s="1"/>
  <c r="J866" i="11"/>
  <c r="K866" i="11" s="1"/>
  <c r="AA866" i="11" s="1"/>
  <c r="J1110" i="11"/>
  <c r="K1110" i="11" s="1"/>
  <c r="AA1110" i="11" s="1"/>
  <c r="J1177" i="11"/>
  <c r="K1177" i="11" s="1"/>
  <c r="AA1177" i="11" s="1"/>
  <c r="J1347" i="11"/>
  <c r="K1347" i="11" s="1"/>
  <c r="AA1347" i="11" s="1"/>
  <c r="J1573" i="11"/>
  <c r="K1573" i="11" s="1"/>
  <c r="AA1573" i="11" s="1"/>
  <c r="J33" i="11"/>
  <c r="K33" i="11" s="1"/>
  <c r="AA33" i="11" s="1"/>
  <c r="J1139" i="11"/>
  <c r="K1139" i="11" s="1"/>
  <c r="AA1139" i="11" s="1"/>
  <c r="J193" i="11"/>
  <c r="K193" i="11" s="1"/>
  <c r="AA193" i="11" s="1"/>
  <c r="G1198" i="11"/>
  <c r="G1255" i="11"/>
  <c r="G1315" i="11"/>
  <c r="G1378" i="11"/>
  <c r="G1437" i="11"/>
  <c r="G1526" i="11"/>
  <c r="G1586" i="11"/>
  <c r="G539" i="11"/>
  <c r="G1677" i="11"/>
  <c r="G128" i="11"/>
  <c r="G821" i="11"/>
  <c r="J821" i="11" s="1"/>
  <c r="K821" i="11" s="1"/>
  <c r="AA821" i="11" s="1"/>
  <c r="G322" i="11"/>
  <c r="J322" i="11" s="1"/>
  <c r="K322" i="11" s="1"/>
  <c r="AA322" i="11" s="1"/>
  <c r="G478" i="11"/>
  <c r="G605" i="11"/>
  <c r="G129" i="11"/>
  <c r="G221" i="11"/>
  <c r="J221" i="11" s="1"/>
  <c r="K221" i="11" s="1"/>
  <c r="AA221" i="11" s="1"/>
  <c r="G324" i="11"/>
  <c r="G493" i="11"/>
  <c r="G1696" i="11"/>
  <c r="G1320" i="11"/>
  <c r="G1360" i="11"/>
  <c r="G473" i="11"/>
  <c r="G1454" i="11"/>
  <c r="G1490" i="11"/>
  <c r="G1529" i="11"/>
  <c r="G514" i="11"/>
  <c r="G1635" i="11"/>
  <c r="G549" i="11"/>
  <c r="G595" i="11"/>
  <c r="G1723" i="11"/>
  <c r="G1758" i="11"/>
  <c r="G637" i="11"/>
  <c r="J637" i="11" s="1"/>
  <c r="K637" i="11" s="1"/>
  <c r="AA637" i="11" s="1"/>
  <c r="G706" i="11"/>
  <c r="J706" i="11" s="1"/>
  <c r="K706" i="11" s="1"/>
  <c r="AA706" i="11" s="1"/>
  <c r="G748" i="11"/>
  <c r="G832" i="11"/>
  <c r="G873" i="11"/>
  <c r="G904" i="11"/>
  <c r="G944" i="11"/>
  <c r="G982" i="11"/>
  <c r="G1016" i="11"/>
  <c r="G1053" i="11"/>
  <c r="G1088" i="11"/>
  <c r="G1124" i="11"/>
  <c r="G1203" i="11"/>
  <c r="G1259" i="11"/>
  <c r="J1259" i="11" s="1"/>
  <c r="K1259" i="11" s="1"/>
  <c r="AA1259" i="11" s="1"/>
  <c r="G1325" i="11"/>
  <c r="G1390" i="11"/>
  <c r="G1444" i="11"/>
  <c r="G1536" i="11"/>
  <c r="G1593" i="11"/>
  <c r="G1654" i="11"/>
  <c r="G1688" i="11"/>
  <c r="G132" i="11"/>
  <c r="J132" i="11" s="1"/>
  <c r="K132" i="11" s="1"/>
  <c r="AA132" i="11" s="1"/>
  <c r="G224" i="11"/>
  <c r="G327" i="11"/>
  <c r="G490" i="11"/>
  <c r="G1269" i="11"/>
  <c r="G426" i="11"/>
  <c r="J426" i="11" s="1"/>
  <c r="K426" i="11" s="1"/>
  <c r="AA426" i="11" s="1"/>
  <c r="G447" i="11"/>
  <c r="J447" i="11" s="1"/>
  <c r="K447" i="11" s="1"/>
  <c r="AA447" i="11" s="1"/>
  <c r="G1363" i="11"/>
  <c r="G1398" i="11"/>
  <c r="G1458" i="11"/>
  <c r="G1493" i="11"/>
  <c r="G1534" i="11"/>
  <c r="J1534" i="11" s="1"/>
  <c r="K1534" i="11" s="1"/>
  <c r="AA1534" i="11" s="1"/>
  <c r="G515" i="11"/>
  <c r="G1637" i="11"/>
  <c r="G553" i="11"/>
  <c r="G598" i="11"/>
  <c r="G1720" i="11"/>
  <c r="G1761" i="11"/>
  <c r="J1761" i="11" s="1"/>
  <c r="K1761" i="11" s="1"/>
  <c r="AA1761" i="11" s="1"/>
  <c r="G644" i="11"/>
  <c r="G709" i="11"/>
  <c r="G751" i="11"/>
  <c r="G835" i="11"/>
  <c r="G875" i="11"/>
  <c r="G907" i="11"/>
  <c r="J907" i="11" s="1"/>
  <c r="K907" i="11" s="1"/>
  <c r="AA907" i="11" s="1"/>
  <c r="G947" i="11"/>
  <c r="G984" i="11"/>
  <c r="G1019" i="11"/>
  <c r="G1056" i="11"/>
  <c r="G1091" i="11"/>
  <c r="G1128" i="11"/>
  <c r="G317" i="11"/>
  <c r="G1265" i="11"/>
  <c r="G1329" i="11"/>
  <c r="G1399" i="11"/>
  <c r="J331" i="11"/>
  <c r="K331" i="11" s="1"/>
  <c r="AA331" i="11" s="1"/>
  <c r="J874" i="11"/>
  <c r="K874" i="11" s="1"/>
  <c r="AA874" i="11" s="1"/>
  <c r="J1599" i="11"/>
  <c r="K1599" i="11" s="1"/>
  <c r="AA1599" i="11" s="1"/>
  <c r="J332" i="11"/>
  <c r="K332" i="11" s="1"/>
  <c r="AA332" i="11" s="1"/>
  <c r="G641" i="11"/>
  <c r="G36" i="11"/>
  <c r="G668" i="11"/>
  <c r="G71" i="11"/>
  <c r="G105" i="11"/>
  <c r="G723" i="11"/>
  <c r="G191" i="11"/>
  <c r="G781" i="11"/>
  <c r="G814" i="11"/>
  <c r="G254" i="11"/>
  <c r="G1087" i="11"/>
  <c r="G1143" i="11"/>
  <c r="G1172" i="11"/>
  <c r="G1201" i="11"/>
  <c r="G347" i="11"/>
  <c r="G384" i="11"/>
  <c r="J384" i="11" s="1"/>
  <c r="K384" i="11" s="1"/>
  <c r="AA384" i="11" s="1"/>
  <c r="G411" i="11"/>
  <c r="J411" i="11" s="1"/>
  <c r="K411" i="11" s="1"/>
  <c r="AA411" i="11" s="1"/>
  <c r="G428" i="11"/>
  <c r="G445" i="11"/>
  <c r="G1366" i="11"/>
  <c r="G1400" i="11"/>
  <c r="G1462" i="11"/>
  <c r="J1462" i="11" s="1"/>
  <c r="K1462" i="11" s="1"/>
  <c r="AA1462" i="11" s="1"/>
  <c r="G1496" i="11"/>
  <c r="G1543" i="11"/>
  <c r="G516" i="11"/>
  <c r="G529" i="11"/>
  <c r="G557" i="11"/>
  <c r="G599" i="11"/>
  <c r="J599" i="11" s="1"/>
  <c r="K599" i="11" s="1"/>
  <c r="AA599" i="11" s="1"/>
  <c r="G1718" i="11"/>
  <c r="G1765" i="11"/>
  <c r="G654" i="11"/>
  <c r="G713" i="11"/>
  <c r="G753" i="11"/>
  <c r="G841" i="11"/>
  <c r="J841" i="11" s="1"/>
  <c r="K841" i="11" s="1"/>
  <c r="AA841" i="11" s="1"/>
  <c r="G884" i="11"/>
  <c r="G909" i="11"/>
  <c r="G949" i="11"/>
  <c r="G986" i="11"/>
  <c r="G1021" i="11"/>
  <c r="G1058" i="11"/>
  <c r="G1093" i="11"/>
  <c r="G1130" i="11"/>
  <c r="G320" i="11"/>
  <c r="G1278" i="11"/>
  <c r="G1331" i="11"/>
  <c r="G1403" i="11"/>
  <c r="G1457" i="11"/>
  <c r="G1541" i="11"/>
  <c r="J1541" i="11" s="1"/>
  <c r="K1541" i="11" s="1"/>
  <c r="AA1541" i="11" s="1"/>
  <c r="G1600" i="11"/>
  <c r="G1659" i="11"/>
  <c r="G610" i="11"/>
  <c r="G137" i="11"/>
  <c r="G237" i="11"/>
  <c r="G334" i="11"/>
  <c r="J334" i="11" s="1"/>
  <c r="K334" i="11" s="1"/>
  <c r="AA334" i="11" s="1"/>
  <c r="G485" i="11"/>
  <c r="G1727" i="11"/>
  <c r="G10" i="11"/>
  <c r="G38" i="11"/>
  <c r="G670" i="11"/>
  <c r="J670" i="11" s="1"/>
  <c r="K670" i="11" s="1"/>
  <c r="AA670" i="11" s="1"/>
  <c r="G73" i="11"/>
  <c r="J73" i="11" s="1"/>
  <c r="K73" i="11" s="1"/>
  <c r="AA73" i="11" s="1"/>
  <c r="G108" i="11"/>
  <c r="G165" i="11"/>
  <c r="G762" i="11"/>
  <c r="G783" i="11"/>
  <c r="G817" i="11"/>
  <c r="J817" i="11" s="1"/>
  <c r="K817" i="11" s="1"/>
  <c r="AA817" i="11" s="1"/>
  <c r="G916" i="11"/>
  <c r="G269" i="11"/>
  <c r="G287" i="11"/>
  <c r="J287" i="11" s="1"/>
  <c r="K287" i="11" s="1"/>
  <c r="AA287" i="11" s="1"/>
  <c r="G1174" i="11"/>
  <c r="G1207" i="11"/>
  <c r="G348" i="11"/>
  <c r="G387" i="11"/>
  <c r="G1271" i="11"/>
  <c r="G1307" i="11"/>
  <c r="G1324" i="11"/>
  <c r="G1369" i="11"/>
  <c r="G1402" i="11"/>
  <c r="J1402" i="11" s="1"/>
  <c r="K1402" i="11" s="1"/>
  <c r="AA1402" i="11" s="1"/>
  <c r="G494" i="11"/>
  <c r="J494" i="11" s="1"/>
  <c r="K494" i="11" s="1"/>
  <c r="AA494" i="11" s="1"/>
  <c r="G1497" i="11"/>
  <c r="G1546" i="11"/>
  <c r="J1546" i="11" s="1"/>
  <c r="K1546" i="11" s="1"/>
  <c r="AA1546" i="11" s="1"/>
  <c r="G517" i="11"/>
  <c r="J517" i="11" s="1"/>
  <c r="K517" i="11" s="1"/>
  <c r="AA517" i="11" s="1"/>
  <c r="G534" i="11"/>
  <c r="G559" i="11"/>
  <c r="J559" i="11" s="1"/>
  <c r="K559" i="11" s="1"/>
  <c r="AA559" i="11" s="1"/>
  <c r="J604" i="11"/>
  <c r="K604" i="11" s="1"/>
  <c r="AA604" i="11" s="1"/>
  <c r="J755" i="11"/>
  <c r="K755" i="11" s="1"/>
  <c r="AA755" i="11" s="1"/>
  <c r="J845" i="11"/>
  <c r="K845" i="11" s="1"/>
  <c r="AA845" i="11" s="1"/>
  <c r="J1024" i="11"/>
  <c r="K1024" i="11" s="1"/>
  <c r="AA1024" i="11" s="1"/>
  <c r="J1096" i="11"/>
  <c r="K1096" i="11" s="1"/>
  <c r="AA1096" i="11" s="1"/>
  <c r="G1137" i="11"/>
  <c r="G1222" i="11"/>
  <c r="G1281" i="11"/>
  <c r="G459" i="11"/>
  <c r="G11" i="11"/>
  <c r="G649" i="11"/>
  <c r="G56" i="11"/>
  <c r="G74" i="11"/>
  <c r="J74" i="11" s="1"/>
  <c r="K74" i="11" s="1"/>
  <c r="AA74" i="11" s="1"/>
  <c r="G109" i="11"/>
  <c r="G166" i="11"/>
  <c r="G763" i="11"/>
  <c r="G784" i="11"/>
  <c r="G218" i="11"/>
  <c r="J218" i="11" s="1"/>
  <c r="K218" i="11" s="1"/>
  <c r="AA218" i="11" s="1"/>
  <c r="G917" i="11"/>
  <c r="J917" i="11" s="1"/>
  <c r="K917" i="11" s="1"/>
  <c r="AA917" i="11" s="1"/>
  <c r="G270" i="11"/>
  <c r="G288" i="11"/>
  <c r="G1175" i="11"/>
  <c r="J1175" i="11" s="1"/>
  <c r="K1175" i="11" s="1"/>
  <c r="AA1175" i="11" s="1"/>
  <c r="G321" i="11"/>
  <c r="G1233" i="11"/>
  <c r="J388" i="11"/>
  <c r="K388" i="11" s="1"/>
  <c r="AA388" i="11" s="1"/>
  <c r="J413" i="11"/>
  <c r="K413" i="11" s="1"/>
  <c r="AA413" i="11" s="1"/>
  <c r="J477" i="11"/>
  <c r="K477" i="11" s="1"/>
  <c r="AA477" i="11" s="1"/>
  <c r="J1728" i="11"/>
  <c r="K1728" i="11" s="1"/>
  <c r="AA1728" i="11" s="1"/>
  <c r="J717" i="11"/>
  <c r="K717" i="11" s="1"/>
  <c r="AA717" i="11" s="1"/>
  <c r="G846" i="11"/>
  <c r="J1097" i="11"/>
  <c r="K1097" i="11" s="1"/>
  <c r="AA1097" i="11" s="1"/>
  <c r="J1140" i="11"/>
  <c r="K1140" i="11" s="1"/>
  <c r="AA1140" i="11" s="1"/>
  <c r="J1223" i="11"/>
  <c r="K1223" i="11" s="1"/>
  <c r="AA1223" i="11" s="1"/>
  <c r="J424" i="11"/>
  <c r="K424" i="11" s="1"/>
  <c r="AA424" i="11" s="1"/>
  <c r="J1334" i="11"/>
  <c r="K1334" i="11" s="1"/>
  <c r="AA1334" i="11" s="1"/>
  <c r="J519" i="11"/>
  <c r="K519" i="11" s="1"/>
  <c r="AA519" i="11" s="1"/>
  <c r="J584" i="11"/>
  <c r="K584" i="11" s="1"/>
  <c r="AA584" i="11" s="1"/>
  <c r="J1647" i="11"/>
  <c r="K1647" i="11" s="1"/>
  <c r="AA1647" i="11" s="1"/>
  <c r="J1702" i="11"/>
  <c r="K1702" i="11" s="1"/>
  <c r="AA1702" i="11" s="1"/>
  <c r="J932" i="11"/>
  <c r="K932" i="11" s="1"/>
  <c r="AA932" i="11" s="1"/>
  <c r="J1509" i="11"/>
  <c r="K1509" i="11" s="1"/>
  <c r="AA1509" i="11" s="1"/>
  <c r="J521" i="11"/>
  <c r="K521" i="11" s="1"/>
  <c r="AA521" i="11" s="1"/>
  <c r="J615" i="11"/>
  <c r="K615" i="11" s="1"/>
  <c r="AA615" i="11" s="1"/>
  <c r="J906" i="11"/>
  <c r="K906" i="11" s="1"/>
  <c r="AA906" i="11" s="1"/>
  <c r="J1126" i="11"/>
  <c r="K1126" i="11" s="1"/>
  <c r="AA1126" i="11" s="1"/>
  <c r="J44" i="11"/>
  <c r="K44" i="11" s="1"/>
  <c r="AA44" i="11" s="1"/>
  <c r="J681" i="11"/>
  <c r="K681" i="11" s="1"/>
  <c r="AA681" i="11" s="1"/>
  <c r="J768" i="11"/>
  <c r="K768" i="11" s="1"/>
  <c r="AA768" i="11" s="1"/>
  <c r="J792" i="11"/>
  <c r="K792" i="11" s="1"/>
  <c r="AA792" i="11" s="1"/>
  <c r="J1184" i="11"/>
  <c r="K1184" i="11" s="1"/>
  <c r="AA1184" i="11" s="1"/>
  <c r="J359" i="11"/>
  <c r="K359" i="11" s="1"/>
  <c r="AA359" i="11" s="1"/>
  <c r="J568" i="11"/>
  <c r="K568" i="11" s="1"/>
  <c r="AA568" i="11" s="1"/>
  <c r="J606" i="11"/>
  <c r="K606" i="11" s="1"/>
  <c r="AA606" i="11" s="1"/>
  <c r="J690" i="11"/>
  <c r="K690" i="11" s="1"/>
  <c r="AA690" i="11" s="1"/>
  <c r="J961" i="11"/>
  <c r="K961" i="11" s="1"/>
  <c r="AA961" i="11" s="1"/>
  <c r="J1036" i="11"/>
  <c r="K1036" i="11" s="1"/>
  <c r="AA1036" i="11" s="1"/>
  <c r="J1504" i="11"/>
  <c r="K1504" i="11" s="1"/>
  <c r="AA1504" i="11" s="1"/>
  <c r="J1566" i="11"/>
  <c r="K1566" i="11" s="1"/>
  <c r="AA1566" i="11" s="1"/>
  <c r="J571" i="11"/>
  <c r="K571" i="11" s="1"/>
  <c r="AA571" i="11" s="1"/>
  <c r="J65" i="11"/>
  <c r="K65" i="11" s="1"/>
  <c r="AA65" i="11" s="1"/>
  <c r="J39" i="11"/>
  <c r="K39" i="11" s="1"/>
  <c r="AA39" i="11" s="1"/>
  <c r="J1235" i="11"/>
  <c r="K1235" i="11" s="1"/>
  <c r="AA1235" i="11" s="1"/>
  <c r="J431" i="11"/>
  <c r="K431" i="11" s="1"/>
  <c r="AA431" i="11" s="1"/>
  <c r="J1769" i="11"/>
  <c r="K1769" i="11" s="1"/>
  <c r="AA1769" i="11" s="1"/>
  <c r="J593" i="11"/>
  <c r="K593" i="11" s="1"/>
  <c r="AA593" i="11" s="1"/>
  <c r="J828" i="11"/>
  <c r="K828" i="11" s="1"/>
  <c r="AA828" i="11" s="1"/>
  <c r="J759" i="11"/>
  <c r="K759" i="11" s="1"/>
  <c r="AA759" i="11" s="1"/>
  <c r="J325" i="11"/>
  <c r="K325" i="11" s="1"/>
  <c r="AA325" i="11" s="1"/>
  <c r="AQ2" i="6"/>
  <c r="AO2" i="6"/>
  <c r="AU2" i="6"/>
  <c r="J428" i="11" l="1"/>
  <c r="K428" i="11" s="1"/>
  <c r="AA428" i="11" s="1"/>
  <c r="J1589" i="11"/>
  <c r="K1589" i="11" s="1"/>
  <c r="AA1589" i="11" s="1"/>
  <c r="J10" i="11"/>
  <c r="K10" i="11" s="1"/>
  <c r="AA10" i="11" s="1"/>
  <c r="J1497" i="11"/>
  <c r="K1497" i="11" s="1"/>
  <c r="AA1497" i="11" s="1"/>
  <c r="J1750" i="11"/>
  <c r="K1750" i="11" s="1"/>
  <c r="AA1750" i="11" s="1"/>
  <c r="J145" i="11"/>
  <c r="K145" i="11" s="1"/>
  <c r="AA145" i="11" s="1"/>
  <c r="J663" i="11"/>
  <c r="K663" i="11" s="1"/>
  <c r="AA663" i="11" s="1"/>
  <c r="J1363" i="11"/>
  <c r="K1363" i="11" s="1"/>
  <c r="AA1363" i="11" s="1"/>
  <c r="J137" i="11"/>
  <c r="K137" i="11" s="1"/>
  <c r="AA137" i="11" s="1"/>
  <c r="J1531" i="11"/>
  <c r="K1531" i="11" s="1"/>
  <c r="AA1531" i="11" s="1"/>
  <c r="J760" i="11"/>
  <c r="K760" i="11" s="1"/>
  <c r="AA760" i="11" s="1"/>
  <c r="J1233" i="11"/>
  <c r="K1233" i="11" s="1"/>
  <c r="AA1233" i="11" s="1"/>
  <c r="J377" i="11"/>
  <c r="K377" i="11" s="1"/>
  <c r="AA377" i="11" s="1"/>
  <c r="J1489" i="11"/>
  <c r="K1489" i="11" s="1"/>
  <c r="AA1489" i="11" s="1"/>
  <c r="J1119" i="11"/>
  <c r="K1119" i="11" s="1"/>
  <c r="AA1119" i="11" s="1"/>
  <c r="J1053" i="11"/>
  <c r="K1053" i="11" s="1"/>
  <c r="AA1053" i="11" s="1"/>
  <c r="J1727" i="11"/>
  <c r="K1727" i="11" s="1"/>
  <c r="AA1727" i="11" s="1"/>
  <c r="J698" i="11"/>
  <c r="K698" i="11" s="1"/>
  <c r="AA698" i="11" s="1"/>
  <c r="J47" i="11"/>
  <c r="K47" i="11" s="1"/>
  <c r="AA47" i="11" s="1"/>
  <c r="J1281" i="11"/>
  <c r="K1281" i="11" s="1"/>
  <c r="AA1281" i="11" s="1"/>
  <c r="J745" i="11"/>
  <c r="K745" i="11" s="1"/>
  <c r="AA745" i="11" s="1"/>
  <c r="J56" i="11"/>
  <c r="K56" i="11" s="1"/>
  <c r="AA56" i="11" s="1"/>
  <c r="J1696" i="11"/>
  <c r="K1696" i="11" s="1"/>
  <c r="AA1696" i="11" s="1"/>
  <c r="J1395" i="11"/>
  <c r="K1395" i="11" s="1"/>
  <c r="AA1395" i="11" s="1"/>
  <c r="J834" i="11"/>
  <c r="K834" i="11" s="1"/>
  <c r="AA834" i="11" s="1"/>
  <c r="J1303" i="11"/>
  <c r="K1303" i="11" s="1"/>
  <c r="AA1303" i="11" s="1"/>
  <c r="J1633" i="11"/>
  <c r="K1633" i="11" s="1"/>
  <c r="AA1633" i="11" s="1"/>
  <c r="J1069" i="11"/>
  <c r="K1069" i="11" s="1"/>
  <c r="AA1069" i="11" s="1"/>
  <c r="J1578" i="11"/>
  <c r="K1578" i="11" s="1"/>
  <c r="AA1578" i="11" s="1"/>
  <c r="J1574" i="11"/>
  <c r="K1574" i="11" s="1"/>
  <c r="AA1574" i="11" s="1"/>
  <c r="J840" i="11"/>
  <c r="K840" i="11" s="1"/>
  <c r="AA840" i="11" s="1"/>
  <c r="J292" i="11"/>
  <c r="K292" i="11" s="1"/>
  <c r="AA292" i="11" s="1"/>
  <c r="J1560" i="11"/>
  <c r="K1560" i="11" s="1"/>
  <c r="AA1560" i="11" s="1"/>
  <c r="J787" i="11"/>
  <c r="K787" i="11" s="1"/>
  <c r="AA787" i="11" s="1"/>
  <c r="J462" i="11"/>
  <c r="K462" i="11" s="1"/>
  <c r="AA462" i="11" s="1"/>
  <c r="J1366" i="11"/>
  <c r="K1366" i="11" s="1"/>
  <c r="AA1366" i="11" s="1"/>
  <c r="J1124" i="11"/>
  <c r="K1124" i="11" s="1"/>
  <c r="AA1124" i="11" s="1"/>
  <c r="J1758" i="11"/>
  <c r="K1758" i="11" s="1"/>
  <c r="AA1758" i="11" s="1"/>
  <c r="J598" i="11"/>
  <c r="K598" i="11" s="1"/>
  <c r="AA598" i="11" s="1"/>
  <c r="AA638" i="11"/>
  <c r="J1059" i="11"/>
  <c r="K1059" i="11" s="1"/>
  <c r="AA1059" i="11" s="1"/>
  <c r="J600" i="11"/>
  <c r="K600" i="11" s="1"/>
  <c r="AA600" i="11" s="1"/>
  <c r="J386" i="11"/>
  <c r="K386" i="11" s="1"/>
  <c r="AA386" i="11" s="1"/>
  <c r="J72" i="11"/>
  <c r="K72" i="11" s="1"/>
  <c r="AA72" i="11" s="1"/>
  <c r="J1258" i="11"/>
  <c r="K1258" i="11" s="1"/>
  <c r="AA1258" i="11" s="1"/>
  <c r="J4" i="11"/>
  <c r="K4" i="11" s="1"/>
  <c r="AA4" i="11" s="1"/>
  <c r="J978" i="11"/>
  <c r="K978" i="11" s="1"/>
  <c r="AA978" i="11" s="1"/>
  <c r="J525" i="11"/>
  <c r="K525" i="11" s="1"/>
  <c r="AA525" i="11" s="1"/>
  <c r="AA1591" i="11"/>
  <c r="J200" i="11"/>
  <c r="K200" i="11" s="1"/>
  <c r="AA200" i="11" s="1"/>
  <c r="AA886" i="11"/>
  <c r="J22" i="11"/>
  <c r="K22" i="11" s="1"/>
  <c r="AA22" i="11" s="1"/>
  <c r="J1652" i="11"/>
  <c r="K1652" i="11" s="1"/>
  <c r="AA1652" i="11" s="1"/>
  <c r="AA1636" i="11"/>
  <c r="J499" i="11"/>
  <c r="K499" i="11" s="1"/>
  <c r="AA499" i="11" s="1"/>
  <c r="J958" i="11"/>
  <c r="K958" i="11" s="1"/>
  <c r="AA958" i="11" s="1"/>
  <c r="AA495" i="11"/>
  <c r="AA482" i="11"/>
  <c r="AA1746" i="11"/>
  <c r="J1539" i="11"/>
  <c r="K1539" i="11" s="1"/>
  <c r="AA1539" i="11" s="1"/>
  <c r="J1040" i="11"/>
  <c r="K1040" i="11" s="1"/>
  <c r="AA1040" i="11" s="1"/>
  <c r="J762" i="11"/>
  <c r="K762" i="11" s="1"/>
  <c r="AA762" i="11" s="1"/>
  <c r="J55" i="11"/>
  <c r="K55" i="11" s="1"/>
  <c r="AA55" i="11" s="1"/>
  <c r="J739" i="11"/>
  <c r="K739" i="11" s="1"/>
  <c r="AA739" i="11" s="1"/>
  <c r="J1401" i="11"/>
  <c r="K1401" i="11" s="1"/>
  <c r="AA1401" i="11" s="1"/>
  <c r="J1459" i="11"/>
  <c r="K1459" i="11" s="1"/>
  <c r="AA1459" i="11" s="1"/>
  <c r="J253" i="11"/>
  <c r="K253" i="11" s="1"/>
  <c r="AA253" i="11" s="1"/>
  <c r="AA341" i="11"/>
  <c r="AA1239" i="11"/>
  <c r="J645" i="11"/>
  <c r="K645" i="11" s="1"/>
  <c r="AA645" i="11" s="1"/>
  <c r="J1536" i="11"/>
  <c r="K1536" i="11" s="1"/>
  <c r="AA1536" i="11" s="1"/>
  <c r="J904" i="11"/>
  <c r="K904" i="11" s="1"/>
  <c r="AA904" i="11" s="1"/>
  <c r="AA35" i="11"/>
  <c r="J1256" i="11"/>
  <c r="K1256" i="11" s="1"/>
  <c r="AA1256" i="11" s="1"/>
  <c r="J1355" i="11"/>
  <c r="K1355" i="11" s="1"/>
  <c r="AA1355" i="11" s="1"/>
  <c r="J338" i="11"/>
  <c r="K338" i="11" s="1"/>
  <c r="AA338" i="11" s="1"/>
  <c r="J223" i="11"/>
  <c r="K223" i="11" s="1"/>
  <c r="AA223" i="11" s="1"/>
  <c r="J713" i="11"/>
  <c r="K713" i="11" s="1"/>
  <c r="AA713" i="11" s="1"/>
  <c r="J913" i="11"/>
  <c r="K913" i="11" s="1"/>
  <c r="AA913" i="11" s="1"/>
  <c r="AA474" i="11"/>
  <c r="J1191" i="11"/>
  <c r="K1191" i="11" s="1"/>
  <c r="AA1191" i="11" s="1"/>
  <c r="J1774" i="11"/>
  <c r="K1774" i="11" s="1"/>
  <c r="J1559" i="11"/>
  <c r="K1559" i="11" s="1"/>
  <c r="AA1559" i="11" s="1"/>
  <c r="J924" i="11"/>
  <c r="K924" i="11" s="1"/>
  <c r="AA924" i="11" s="1"/>
  <c r="J1556" i="11"/>
  <c r="K1556" i="11" s="1"/>
  <c r="AA1556" i="11" s="1"/>
  <c r="J648" i="11"/>
  <c r="K648" i="11" s="1"/>
  <c r="AA648" i="11" s="1"/>
  <c r="AA1747" i="11"/>
  <c r="J1429" i="11"/>
  <c r="K1429" i="11" s="1"/>
  <c r="AA1429" i="11" s="1"/>
  <c r="J529" i="11"/>
  <c r="K529" i="11" s="1"/>
  <c r="AA529" i="11" s="1"/>
  <c r="J69" i="11"/>
  <c r="K69" i="11" s="1"/>
  <c r="AA69" i="11" s="1"/>
  <c r="J1321" i="11"/>
  <c r="K1321" i="11" s="1"/>
  <c r="AA1321" i="11" s="1"/>
  <c r="J855" i="11"/>
  <c r="K855" i="11" s="1"/>
  <c r="AA855" i="11" s="1"/>
  <c r="AA1339" i="11"/>
  <c r="J975" i="11"/>
  <c r="K975" i="11" s="1"/>
  <c r="AA975" i="11" s="1"/>
  <c r="J1125" i="11"/>
  <c r="K1125" i="11" s="1"/>
  <c r="AA1125" i="11" s="1"/>
  <c r="J1759" i="11"/>
  <c r="K1759" i="11" s="1"/>
  <c r="AA1759" i="11" s="1"/>
  <c r="J150" i="11"/>
  <c r="K150" i="11" s="1"/>
  <c r="AA150" i="11" s="1"/>
  <c r="J1033" i="11"/>
  <c r="K1033" i="11" s="1"/>
  <c r="AA1033" i="11" s="1"/>
  <c r="AA566" i="11"/>
  <c r="AA1083" i="11"/>
  <c r="J36" i="11"/>
  <c r="K36" i="11" s="1"/>
  <c r="AA36" i="11" s="1"/>
  <c r="J270" i="11"/>
  <c r="K270" i="11" s="1"/>
  <c r="AA270" i="11" s="1"/>
  <c r="AA1709" i="11"/>
  <c r="J328" i="11"/>
  <c r="K328" i="11" s="1"/>
  <c r="AA328" i="11" s="1"/>
  <c r="J607" i="11"/>
  <c r="K607" i="11" s="1"/>
  <c r="AA607" i="11" s="1"/>
  <c r="J1264" i="11"/>
  <c r="K1264" i="11" s="1"/>
  <c r="AA1264" i="11" s="1"/>
  <c r="J1444" i="11"/>
  <c r="K1444" i="11" s="1"/>
  <c r="AA1444" i="11" s="1"/>
  <c r="J1207" i="11"/>
  <c r="K1207" i="11" s="1"/>
  <c r="AA1207" i="11" s="1"/>
  <c r="J665" i="11"/>
  <c r="K665" i="11" s="1"/>
  <c r="AA665" i="11" s="1"/>
  <c r="J1527" i="11"/>
  <c r="K1527" i="11" s="1"/>
  <c r="AA1527" i="11" s="1"/>
  <c r="J184" i="11"/>
  <c r="K184" i="11" s="1"/>
  <c r="AA184" i="11" s="1"/>
  <c r="J547" i="11"/>
  <c r="K547" i="11" s="1"/>
  <c r="AA547" i="11" s="1"/>
  <c r="J34" i="11"/>
  <c r="K34" i="11" s="1"/>
  <c r="AA34" i="11" s="1"/>
  <c r="J344" i="11"/>
  <c r="K344" i="11" s="1"/>
  <c r="AA344" i="11" s="1"/>
  <c r="J1136" i="11"/>
  <c r="K1136" i="11" s="1"/>
  <c r="AA1136" i="11" s="1"/>
  <c r="J189" i="11"/>
  <c r="K189" i="11" s="1"/>
  <c r="AA189" i="11" s="1"/>
  <c r="J875" i="11"/>
  <c r="K875" i="11" s="1"/>
  <c r="AA875" i="11" s="1"/>
  <c r="J97" i="11"/>
  <c r="K97" i="11" s="1"/>
  <c r="AA97" i="11" s="1"/>
  <c r="J824" i="11"/>
  <c r="K824" i="11" s="1"/>
  <c r="AA824" i="11" s="1"/>
  <c r="J11" i="11"/>
  <c r="K11" i="11" s="1"/>
  <c r="AA11" i="11" s="1"/>
  <c r="J1765" i="11"/>
  <c r="K1765" i="11" s="1"/>
  <c r="AA1765" i="11" s="1"/>
  <c r="J709" i="11"/>
  <c r="K709" i="11" s="1"/>
  <c r="AA709" i="11" s="1"/>
  <c r="J1634" i="11"/>
  <c r="K1634" i="11" s="1"/>
  <c r="AA1634" i="11" s="1"/>
  <c r="J937" i="11"/>
  <c r="K937" i="11" s="1"/>
  <c r="AA937" i="11" s="1"/>
  <c r="J753" i="11"/>
  <c r="K753" i="11" s="1"/>
  <c r="AA753" i="11" s="1"/>
  <c r="J641" i="11"/>
  <c r="K641" i="11" s="1"/>
  <c r="AA641" i="11" s="1"/>
  <c r="J846" i="11"/>
  <c r="K846" i="11" s="1"/>
  <c r="AA846" i="11" s="1"/>
  <c r="J217" i="11"/>
  <c r="K217" i="11" s="1"/>
  <c r="AA217" i="11" s="1"/>
  <c r="J38" i="11"/>
  <c r="K38" i="11" s="1"/>
  <c r="AA38" i="11" s="1"/>
  <c r="J982" i="11"/>
  <c r="K982" i="11" s="1"/>
  <c r="AA982" i="11" s="1"/>
  <c r="J1637" i="11"/>
  <c r="K1637" i="11" s="1"/>
  <c r="AA1637" i="11" s="1"/>
  <c r="J1543" i="11"/>
  <c r="K1543" i="11" s="1"/>
  <c r="AA1543" i="11" s="1"/>
  <c r="J827" i="11"/>
  <c r="K827" i="11" s="1"/>
  <c r="AA827" i="11" s="1"/>
  <c r="J1716" i="11"/>
  <c r="K1716" i="11" s="1"/>
  <c r="AA1716" i="11" s="1"/>
  <c r="J1753" i="11"/>
  <c r="K1753" i="11" s="1"/>
  <c r="AA1753" i="11" s="1"/>
  <c r="J1254" i="11"/>
  <c r="K1254" i="11" s="1"/>
  <c r="AA1254" i="11" s="1"/>
  <c r="J165" i="11"/>
  <c r="K165" i="11" s="1"/>
  <c r="AA165" i="11" s="1"/>
  <c r="J152" i="11"/>
  <c r="K152" i="11" s="1"/>
  <c r="AA152" i="11" s="1"/>
  <c r="J1130" i="11"/>
  <c r="K1130" i="11" s="1"/>
  <c r="AA1130" i="11" s="1"/>
  <c r="J254" i="11"/>
  <c r="K254" i="11" s="1"/>
  <c r="AA254" i="11" s="1"/>
  <c r="J348" i="11"/>
  <c r="K348" i="11" s="1"/>
  <c r="AA348" i="11" s="1"/>
  <c r="J1529" i="11"/>
  <c r="K1529" i="11" s="1"/>
  <c r="AA1529" i="11" s="1"/>
  <c r="J901" i="11"/>
  <c r="K901" i="11" s="1"/>
  <c r="AA901" i="11" s="1"/>
  <c r="J219" i="11"/>
  <c r="K219" i="11" s="1"/>
  <c r="AA219" i="11" s="1"/>
  <c r="J545" i="11"/>
  <c r="K545" i="11" s="1"/>
  <c r="AA545" i="11" s="1"/>
  <c r="J473" i="11"/>
  <c r="K473" i="11" s="1"/>
  <c r="AA473" i="11" s="1"/>
  <c r="J1091" i="11"/>
  <c r="K1091" i="11" s="1"/>
  <c r="AA1091" i="11" s="1"/>
  <c r="J538" i="11"/>
  <c r="K538" i="11" s="1"/>
  <c r="AA538" i="11" s="1"/>
  <c r="J1021" i="11"/>
  <c r="K1021" i="11" s="1"/>
  <c r="AA1021" i="11" s="1"/>
  <c r="J191" i="11"/>
  <c r="K191" i="11" s="1"/>
  <c r="AA191" i="11" s="1"/>
  <c r="J1035" i="11"/>
  <c r="K1035" i="11" s="1"/>
  <c r="AA1035" i="11" s="1"/>
  <c r="J1198" i="11"/>
  <c r="K1198" i="11" s="1"/>
  <c r="AA1198" i="11" s="1"/>
  <c r="J626" i="11"/>
  <c r="K626" i="11" s="1"/>
  <c r="AA626" i="11" s="1"/>
  <c r="J1434" i="11"/>
  <c r="K1434" i="11" s="1"/>
  <c r="AA1434" i="11" s="1"/>
  <c r="J1378" i="11"/>
  <c r="K1378" i="11" s="1"/>
  <c r="AA1378" i="11" s="1"/>
  <c r="J309" i="11"/>
  <c r="K309" i="11" s="1"/>
  <c r="AA309" i="11" s="1"/>
  <c r="J1316" i="11"/>
  <c r="K1316" i="11" s="1"/>
  <c r="AA1316" i="11" s="1"/>
  <c r="J1749" i="11"/>
  <c r="K1749" i="11" s="1"/>
  <c r="AA1749" i="11" s="1"/>
  <c r="J1141" i="11"/>
  <c r="K1141" i="11" s="1"/>
  <c r="AA1141" i="11" s="1"/>
  <c r="J237" i="11"/>
  <c r="K237" i="11" s="1"/>
  <c r="AA237" i="11" s="1"/>
  <c r="J712" i="11"/>
  <c r="K712" i="11" s="1"/>
  <c r="AA712" i="11" s="1"/>
  <c r="J268" i="11"/>
  <c r="K268" i="11" s="1"/>
  <c r="AA268" i="11" s="1"/>
  <c r="J1521" i="11"/>
  <c r="K1521" i="11" s="1"/>
  <c r="AA1521" i="11" s="1"/>
  <c r="J857" i="11"/>
  <c r="K857" i="11" s="1"/>
  <c r="AA857" i="11" s="1"/>
  <c r="J127" i="11"/>
  <c r="K127" i="11" s="1"/>
  <c r="AA127" i="11" s="1"/>
  <c r="J1315" i="11"/>
  <c r="K1315" i="11" s="1"/>
  <c r="AA1315" i="11" s="1"/>
  <c r="J1301" i="11"/>
  <c r="K1301" i="11" s="1"/>
  <c r="AA1301" i="11" s="1"/>
  <c r="J1635" i="11"/>
  <c r="K1635" i="11" s="1"/>
  <c r="AA1635" i="11" s="1"/>
  <c r="J1047" i="11"/>
  <c r="K1047" i="11" s="1"/>
  <c r="AA1047" i="11" s="1"/>
  <c r="J772" i="11"/>
  <c r="K772" i="11" s="1"/>
  <c r="AA772" i="11" s="1"/>
  <c r="J1688" i="11"/>
  <c r="K1688" i="11" s="1"/>
  <c r="AA1688" i="11" s="1"/>
  <c r="J1093" i="11"/>
  <c r="K1093" i="11" s="1"/>
  <c r="AA1093" i="11" s="1"/>
  <c r="J814" i="11"/>
  <c r="K814" i="11" s="1"/>
  <c r="AA814" i="11" s="1"/>
  <c r="J317" i="11"/>
  <c r="K317" i="11" s="1"/>
  <c r="AA317" i="11" s="1"/>
  <c r="J1490" i="11"/>
  <c r="K1490" i="11" s="1"/>
  <c r="AA1490" i="11" s="1"/>
  <c r="J1161" i="11"/>
  <c r="K1161" i="11" s="1"/>
  <c r="AA1161" i="11" s="1"/>
  <c r="J1019" i="11"/>
  <c r="K1019" i="11" s="1"/>
  <c r="AA1019" i="11" s="1"/>
  <c r="J909" i="11"/>
  <c r="K909" i="11" s="1"/>
  <c r="AA909" i="11" s="1"/>
  <c r="J71" i="11"/>
  <c r="K71" i="11" s="1"/>
  <c r="AA71" i="11" s="1"/>
  <c r="J984" i="11"/>
  <c r="K984" i="11" s="1"/>
  <c r="AA984" i="11" s="1"/>
  <c r="J1196" i="11"/>
  <c r="K1196" i="11" s="1"/>
  <c r="AA1196" i="11" s="1"/>
  <c r="J977" i="11"/>
  <c r="K977" i="11" s="1"/>
  <c r="AA977" i="11" s="1"/>
  <c r="J1586" i="11"/>
  <c r="K1586" i="11" s="1"/>
  <c r="AA1586" i="11" s="1"/>
  <c r="J1526" i="11"/>
  <c r="K1526" i="11" s="1"/>
  <c r="AA1526" i="11" s="1"/>
  <c r="J1313" i="11"/>
  <c r="K1313" i="11" s="1"/>
  <c r="AA1313" i="11" s="1"/>
  <c r="J372" i="11"/>
  <c r="K372" i="11" s="1"/>
  <c r="AA372" i="11" s="1"/>
  <c r="J1399" i="11"/>
  <c r="K1399" i="11" s="1"/>
  <c r="AA1399" i="11" s="1"/>
  <c r="J1278" i="11"/>
  <c r="K1278" i="11" s="1"/>
  <c r="AA1278" i="11" s="1"/>
  <c r="J1271" i="11"/>
  <c r="K1271" i="11" s="1"/>
  <c r="AA1271" i="11" s="1"/>
  <c r="J701" i="11"/>
  <c r="K701" i="11" s="1"/>
  <c r="AA701" i="11" s="1"/>
  <c r="J1143" i="11"/>
  <c r="K1143" i="11" s="1"/>
  <c r="AA1143" i="11" s="1"/>
  <c r="J128" i="11"/>
  <c r="K128" i="11" s="1"/>
  <c r="AA128" i="11" s="1"/>
  <c r="J1063" i="11"/>
  <c r="K1063" i="11" s="1"/>
  <c r="AA1063" i="11" s="1"/>
  <c r="J1457" i="11"/>
  <c r="K1457" i="11" s="1"/>
  <c r="AA1457" i="11" s="1"/>
  <c r="J347" i="11"/>
  <c r="K347" i="11" s="1"/>
  <c r="AA347" i="11" s="1"/>
  <c r="J1723" i="11"/>
  <c r="K1723" i="11" s="1"/>
  <c r="AA1723" i="11" s="1"/>
  <c r="J1369" i="11"/>
  <c r="K1369" i="11" s="1"/>
  <c r="AA1369" i="11" s="1"/>
  <c r="J1269" i="11"/>
  <c r="K1269" i="11" s="1"/>
  <c r="AA1269" i="11" s="1"/>
  <c r="J1058" i="11"/>
  <c r="K1058" i="11" s="1"/>
  <c r="AA1058" i="11" s="1"/>
  <c r="J781" i="11"/>
  <c r="K781" i="11" s="1"/>
  <c r="AA781" i="11" s="1"/>
  <c r="J452" i="11"/>
  <c r="K452" i="11" s="1"/>
  <c r="AA452" i="11" s="1"/>
  <c r="J859" i="11"/>
  <c r="K859" i="11" s="1"/>
  <c r="AA859" i="11" s="1"/>
  <c r="J784" i="11"/>
  <c r="K784" i="11" s="1"/>
  <c r="AA784" i="11" s="1"/>
  <c r="J798" i="11"/>
  <c r="K798" i="11" s="1"/>
  <c r="AA798" i="11" s="1"/>
  <c r="J605" i="11"/>
  <c r="K605" i="11" s="1"/>
  <c r="AA605" i="11" s="1"/>
  <c r="J546" i="11"/>
  <c r="K546" i="11" s="1"/>
  <c r="AA546" i="11" s="1"/>
  <c r="J1496" i="11"/>
  <c r="K1496" i="11" s="1"/>
  <c r="AA1496" i="11" s="1"/>
  <c r="J1720" i="11"/>
  <c r="K1720" i="11" s="1"/>
  <c r="AA1720" i="11" s="1"/>
  <c r="J1676" i="11"/>
  <c r="K1676" i="11" s="1"/>
  <c r="AA1676" i="11" s="1"/>
  <c r="J1454" i="11"/>
  <c r="K1454" i="11" s="1"/>
  <c r="AA1454" i="11" s="1"/>
  <c r="J1265" i="11"/>
  <c r="K1265" i="11" s="1"/>
  <c r="AA1265" i="11" s="1"/>
  <c r="J478" i="11"/>
  <c r="K478" i="11" s="1"/>
  <c r="AA478" i="11" s="1"/>
  <c r="J485" i="11"/>
  <c r="K485" i="11" s="1"/>
  <c r="AA485" i="11" s="1"/>
  <c r="J1714" i="11"/>
  <c r="K1714" i="11" s="1"/>
  <c r="AA1714" i="11" s="1"/>
  <c r="J1174" i="11"/>
  <c r="K1174" i="11" s="1"/>
  <c r="AA1174" i="11" s="1"/>
  <c r="J1128" i="11"/>
  <c r="K1128" i="11" s="1"/>
  <c r="AA1128" i="11" s="1"/>
  <c r="J459" i="11"/>
  <c r="K459" i="11" s="1"/>
  <c r="AA459" i="11" s="1"/>
  <c r="J283" i="11"/>
  <c r="K283" i="11" s="1"/>
  <c r="AA283" i="11" s="1"/>
  <c r="J67" i="11"/>
  <c r="K67" i="11" s="1"/>
  <c r="AA67" i="11" s="1"/>
  <c r="J1255" i="11"/>
  <c r="K1255" i="11" s="1"/>
  <c r="AA1255" i="11" s="1"/>
  <c r="J1681" i="11"/>
  <c r="K1681" i="11" s="1"/>
  <c r="AA1681" i="11" s="1"/>
  <c r="J914" i="11"/>
  <c r="K914" i="11" s="1"/>
  <c r="AA914" i="11" s="1"/>
  <c r="J320" i="11"/>
  <c r="K320" i="11" s="1"/>
  <c r="AA320" i="11" s="1"/>
  <c r="J1087" i="11"/>
  <c r="K1087" i="11" s="1"/>
  <c r="AA1087" i="11" s="1"/>
  <c r="J514" i="11"/>
  <c r="K514" i="11" s="1"/>
  <c r="AA514" i="11" s="1"/>
  <c r="J109" i="11"/>
  <c r="K109" i="11" s="1"/>
  <c r="AA109" i="11" s="1"/>
  <c r="J387" i="11"/>
  <c r="K387" i="11" s="1"/>
  <c r="AA387" i="11" s="1"/>
  <c r="J327" i="11"/>
  <c r="K327" i="11" s="1"/>
  <c r="AA327" i="11" s="1"/>
  <c r="J940" i="11"/>
  <c r="K940" i="11" s="1"/>
  <c r="AA940" i="11" s="1"/>
  <c r="J319" i="11"/>
  <c r="K319" i="11" s="1"/>
  <c r="AA319" i="11" s="1"/>
  <c r="J1329" i="11"/>
  <c r="K1329" i="11" s="1"/>
  <c r="AA1329" i="11" s="1"/>
  <c r="J1725" i="11"/>
  <c r="K1725" i="11" s="1"/>
  <c r="AA1725" i="11" s="1"/>
  <c r="J493" i="11"/>
  <c r="K493" i="11" s="1"/>
  <c r="AA493" i="11" s="1"/>
  <c r="J1227" i="11"/>
  <c r="K1227" i="11" s="1"/>
  <c r="AA1227" i="11" s="1"/>
  <c r="J539" i="11"/>
  <c r="K539" i="11" s="1"/>
  <c r="AA539" i="11" s="1"/>
  <c r="J1437" i="11"/>
  <c r="K1437" i="11" s="1"/>
  <c r="AA1437" i="11" s="1"/>
  <c r="J1170" i="11"/>
  <c r="K1170" i="11" s="1"/>
  <c r="AA1170" i="11" s="1"/>
  <c r="J1287" i="11"/>
  <c r="K1287" i="11" s="1"/>
  <c r="AA1287" i="11" s="1"/>
  <c r="J1201" i="11"/>
  <c r="K1201" i="11" s="1"/>
  <c r="AA1201" i="11" s="1"/>
  <c r="J405" i="11"/>
  <c r="K405" i="11" s="1"/>
  <c r="AA405" i="11" s="1"/>
  <c r="J1403" i="11"/>
  <c r="K1403" i="11" s="1"/>
  <c r="AA1403" i="11" s="1"/>
  <c r="J1172" i="11"/>
  <c r="K1172" i="11" s="1"/>
  <c r="AA1172" i="11" s="1"/>
  <c r="J1331" i="11"/>
  <c r="K1331" i="11" s="1"/>
  <c r="AA1331" i="11" s="1"/>
  <c r="J166" i="11"/>
  <c r="K166" i="11" s="1"/>
  <c r="AA166" i="11" s="1"/>
  <c r="J1307" i="11"/>
  <c r="K1307" i="11" s="1"/>
  <c r="AA1307" i="11" s="1"/>
  <c r="J595" i="11"/>
  <c r="K595" i="11" s="1"/>
  <c r="AA595" i="11" s="1"/>
  <c r="J549" i="11"/>
  <c r="K549" i="11" s="1"/>
  <c r="AA549" i="11" s="1"/>
  <c r="J138" i="11"/>
  <c r="K138" i="11" s="1"/>
  <c r="AA138" i="11" s="1"/>
  <c r="J1368" i="11"/>
  <c r="K1368" i="11" s="1"/>
  <c r="AA1368" i="11" s="1"/>
  <c r="J329" i="11"/>
  <c r="K329" i="11" s="1"/>
  <c r="AA329" i="11" s="1"/>
  <c r="J1456" i="11"/>
  <c r="K1456" i="11" s="1"/>
  <c r="AA1456" i="11" s="1"/>
  <c r="J980" i="11"/>
  <c r="K980" i="11" s="1"/>
  <c r="AA980" i="11" s="1"/>
  <c r="J147" i="11"/>
  <c r="K147" i="11" s="1"/>
  <c r="AA147" i="11" s="1"/>
  <c r="J1705" i="11"/>
  <c r="K1705" i="11" s="1"/>
  <c r="AA1705" i="11" s="1"/>
  <c r="J1658" i="11"/>
  <c r="K1658" i="11" s="1"/>
  <c r="AA1658" i="11" s="1"/>
  <c r="J427" i="11"/>
  <c r="K427" i="11" s="1"/>
  <c r="AA427" i="11" s="1"/>
  <c r="J1309" i="11"/>
  <c r="K1309" i="11" s="1"/>
  <c r="AA1309" i="11" s="1"/>
  <c r="J382" i="11"/>
  <c r="K382" i="11" s="1"/>
  <c r="AA382" i="11" s="1"/>
  <c r="J649" i="11"/>
  <c r="K649" i="11" s="1"/>
  <c r="AA649" i="11" s="1"/>
  <c r="J1231" i="11"/>
  <c r="K1231" i="11" s="1"/>
  <c r="AA1231" i="11" s="1"/>
  <c r="J490" i="11"/>
  <c r="K490" i="11" s="1"/>
  <c r="AA490" i="11" s="1"/>
  <c r="J108" i="11"/>
  <c r="K108" i="11" s="1"/>
  <c r="AA108" i="11" s="1"/>
  <c r="J1718" i="11"/>
  <c r="K1718" i="11" s="1"/>
  <c r="AA1718" i="11" s="1"/>
  <c r="J1011" i="11"/>
  <c r="K1011" i="11" s="1"/>
  <c r="AA1011" i="11" s="1"/>
  <c r="J224" i="11"/>
  <c r="K224" i="11" s="1"/>
  <c r="AA224" i="11" s="1"/>
  <c r="J947" i="11"/>
  <c r="K947" i="11" s="1"/>
  <c r="AA947" i="11" s="1"/>
  <c r="J409" i="11"/>
  <c r="K409" i="11" s="1"/>
  <c r="AA409" i="11" s="1"/>
  <c r="J743" i="11"/>
  <c r="K743" i="11" s="1"/>
  <c r="AA743" i="11" s="1"/>
  <c r="J1677" i="11"/>
  <c r="K1677" i="11" s="1"/>
  <c r="AA1677" i="11" s="1"/>
  <c r="J394" i="11"/>
  <c r="K394" i="11" s="1"/>
  <c r="AA394" i="11" s="1"/>
  <c r="J557" i="11"/>
  <c r="K557" i="11" s="1"/>
  <c r="AA557" i="11" s="1"/>
  <c r="J1320" i="11"/>
  <c r="K1320" i="11" s="1"/>
  <c r="AA1320" i="11" s="1"/>
  <c r="J900" i="11"/>
  <c r="K900" i="11" s="1"/>
  <c r="AA900" i="11" s="1"/>
  <c r="J63" i="11"/>
  <c r="K63" i="11" s="1"/>
  <c r="AA63" i="11" s="1"/>
  <c r="J516" i="11"/>
  <c r="K516" i="11" s="1"/>
  <c r="AA516" i="11" s="1"/>
  <c r="J1593" i="11"/>
  <c r="K1593" i="11" s="1"/>
  <c r="AA1593" i="11" s="1"/>
  <c r="J858" i="11"/>
  <c r="K858" i="11" s="1"/>
  <c r="AA858" i="11" s="1"/>
  <c r="J50" i="11"/>
  <c r="K50" i="11" s="1"/>
  <c r="AA50" i="11" s="1"/>
  <c r="J288" i="11"/>
  <c r="K288" i="11" s="1"/>
  <c r="AA288" i="11" s="1"/>
  <c r="J744" i="11"/>
  <c r="K744" i="11" s="1"/>
  <c r="AA744" i="11" s="1"/>
  <c r="J629" i="11"/>
  <c r="K629" i="11" s="1"/>
  <c r="AA629" i="11" s="1"/>
  <c r="J510" i="11"/>
  <c r="K510" i="11" s="1"/>
  <c r="AA510" i="11" s="1"/>
  <c r="J1325" i="11"/>
  <c r="K1325" i="11" s="1"/>
  <c r="AA1325" i="11" s="1"/>
  <c r="J594" i="11"/>
  <c r="K594" i="11" s="1"/>
  <c r="AA594" i="11" s="1"/>
  <c r="J445" i="11"/>
  <c r="K445" i="11" s="1"/>
  <c r="AA445" i="11" s="1"/>
  <c r="J1203" i="11"/>
  <c r="K1203" i="11" s="1"/>
  <c r="AA1203" i="11" s="1"/>
  <c r="J324" i="11"/>
  <c r="K324" i="11" s="1"/>
  <c r="AA324" i="11" s="1"/>
  <c r="J1165" i="11"/>
  <c r="K1165" i="11" s="1"/>
  <c r="AA1165" i="11" s="1"/>
  <c r="J513" i="11"/>
  <c r="K513" i="11" s="1"/>
  <c r="AA513" i="11" s="1"/>
  <c r="J1600" i="11"/>
  <c r="K1600" i="11" s="1"/>
  <c r="AA1600" i="11" s="1"/>
  <c r="J835" i="11"/>
  <c r="K835" i="11" s="1"/>
  <c r="AA835" i="11" s="1"/>
  <c r="J1088" i="11"/>
  <c r="K1088" i="11" s="1"/>
  <c r="AA1088" i="11" s="1"/>
  <c r="J780" i="11"/>
  <c r="K780" i="11" s="1"/>
  <c r="AA780" i="11" s="1"/>
  <c r="J267" i="11"/>
  <c r="K267" i="11" s="1"/>
  <c r="AA267" i="11" s="1"/>
  <c r="J506" i="11"/>
  <c r="K506" i="11" s="1"/>
  <c r="AA506" i="11" s="1"/>
  <c r="J751" i="11"/>
  <c r="K751" i="11" s="1"/>
  <c r="AA751" i="11" s="1"/>
  <c r="J1016" i="11"/>
  <c r="K1016" i="11" s="1"/>
  <c r="AA1016" i="11" s="1"/>
  <c r="J802" i="11"/>
  <c r="K802" i="11" s="1"/>
  <c r="AA802" i="11" s="1"/>
  <c r="J1453" i="11"/>
  <c r="K1453" i="11" s="1"/>
  <c r="AA1453" i="11" s="1"/>
  <c r="J627" i="11"/>
  <c r="K627" i="11" s="1"/>
  <c r="AA627" i="11" s="1"/>
  <c r="J944" i="11"/>
  <c r="K944" i="11" s="1"/>
  <c r="AA944" i="11" s="1"/>
  <c r="J70" i="11"/>
  <c r="K70" i="11" s="1"/>
  <c r="AA70" i="11" s="1"/>
  <c r="J1357" i="11"/>
  <c r="K1357" i="11" s="1"/>
  <c r="AA1357" i="11" s="1"/>
  <c r="J609" i="11"/>
  <c r="K609" i="11" s="1"/>
  <c r="AA609" i="11" s="1"/>
  <c r="J146" i="11"/>
  <c r="K146" i="11" s="1"/>
  <c r="AA146" i="11" s="1"/>
  <c r="J102" i="11"/>
  <c r="K102" i="11" s="1"/>
  <c r="AA102" i="11" s="1"/>
  <c r="J512" i="11"/>
  <c r="K512" i="11" s="1"/>
  <c r="AA512" i="11" s="1"/>
  <c r="J13" i="11"/>
  <c r="K13" i="11" s="1"/>
  <c r="AA13" i="11" s="1"/>
  <c r="J1390" i="11"/>
  <c r="K1390" i="11" s="1"/>
  <c r="AA1390" i="11" s="1"/>
  <c r="J1194" i="11"/>
  <c r="K1194" i="11" s="1"/>
  <c r="AA1194" i="11" s="1"/>
  <c r="J644" i="11"/>
  <c r="K644" i="11" s="1"/>
  <c r="AA644" i="11" s="1"/>
  <c r="J748" i="11"/>
  <c r="K748" i="11" s="1"/>
  <c r="AA748" i="11" s="1"/>
  <c r="J515" i="11"/>
  <c r="K515" i="11" s="1"/>
  <c r="AA515" i="11" s="1"/>
  <c r="J314" i="11"/>
  <c r="K314" i="11" s="1"/>
  <c r="AA314" i="11" s="1"/>
  <c r="J634" i="11"/>
  <c r="K634" i="11" s="1"/>
  <c r="AA634" i="11" s="1"/>
  <c r="J1487" i="11"/>
  <c r="K1487" i="11" s="1"/>
  <c r="AA1487" i="11" s="1"/>
  <c r="J1008" i="11"/>
  <c r="K1008" i="11" s="1"/>
  <c r="AA1008" i="11" s="1"/>
  <c r="J105" i="11"/>
  <c r="K105" i="11" s="1"/>
  <c r="AA105" i="11" s="1"/>
  <c r="J949" i="11"/>
  <c r="K949" i="11" s="1"/>
  <c r="AA949" i="11" s="1"/>
  <c r="J1392" i="11"/>
  <c r="K1392" i="11" s="1"/>
  <c r="AA1392" i="11" s="1"/>
  <c r="J1398" i="11"/>
  <c r="K1398" i="11" s="1"/>
  <c r="AA1398" i="11" s="1"/>
  <c r="J553" i="11"/>
  <c r="K553" i="11" s="1"/>
  <c r="AA553" i="11" s="1"/>
  <c r="J884" i="11"/>
  <c r="K884" i="11" s="1"/>
  <c r="AA884" i="11" s="1"/>
  <c r="J668" i="11"/>
  <c r="K668" i="11" s="1"/>
  <c r="AA668" i="11" s="1"/>
  <c r="J451" i="11"/>
  <c r="K451" i="11" s="1"/>
  <c r="AA451" i="11" s="1"/>
  <c r="J916" i="11"/>
  <c r="K916" i="11" s="1"/>
  <c r="AA916" i="11" s="1"/>
  <c r="J551" i="11"/>
  <c r="K551" i="11" s="1"/>
  <c r="AA551" i="11" s="1"/>
  <c r="J526" i="11"/>
  <c r="K526" i="11" s="1"/>
  <c r="AA526" i="11" s="1"/>
  <c r="J783" i="11"/>
  <c r="K783" i="11" s="1"/>
  <c r="AA783" i="11" s="1"/>
  <c r="J757" i="11"/>
  <c r="K757" i="11" s="1"/>
  <c r="AA757" i="11" s="1"/>
  <c r="J1064" i="11"/>
  <c r="K1064" i="11" s="1"/>
  <c r="AA1064" i="11" s="1"/>
  <c r="J797" i="11"/>
  <c r="K797" i="11" s="1"/>
  <c r="AA797" i="11" s="1"/>
  <c r="J1137" i="11"/>
  <c r="K1137" i="11" s="1"/>
  <c r="AA1137" i="11" s="1"/>
  <c r="J654" i="11"/>
  <c r="K654" i="11" s="1"/>
  <c r="AA654" i="11" s="1"/>
  <c r="J104" i="11"/>
  <c r="K104" i="11" s="1"/>
  <c r="AA104" i="11" s="1"/>
  <c r="J1009" i="11"/>
  <c r="K1009" i="11" s="1"/>
  <c r="AA1009" i="11" s="1"/>
  <c r="J736" i="11"/>
  <c r="K736" i="11" s="1"/>
  <c r="AA736" i="11" s="1"/>
  <c r="J1654" i="11"/>
  <c r="K1654" i="11" s="1"/>
  <c r="AA1654" i="11" s="1"/>
  <c r="J1120" i="11"/>
  <c r="K1120" i="11" s="1"/>
  <c r="AA1120" i="11" s="1"/>
  <c r="J234" i="11"/>
  <c r="K234" i="11" s="1"/>
  <c r="AA234" i="11" s="1"/>
  <c r="J1659" i="11"/>
  <c r="K1659" i="11" s="1"/>
  <c r="AA1659" i="11" s="1"/>
  <c r="AA1214" i="11"/>
  <c r="AA156" i="11"/>
  <c r="J646" i="11"/>
  <c r="K646" i="11" s="1"/>
  <c r="AA646" i="11" s="1"/>
  <c r="J524" i="11"/>
  <c r="K524" i="11" s="1"/>
  <c r="AA524" i="11" s="1"/>
  <c r="AA790" i="11"/>
  <c r="J883" i="11"/>
  <c r="K883" i="11" s="1"/>
  <c r="AA883" i="11" s="1"/>
  <c r="J669" i="11"/>
  <c r="K669" i="11" s="1"/>
  <c r="AA669" i="11" s="1"/>
  <c r="J946" i="11"/>
  <c r="K946" i="11" s="1"/>
  <c r="AA946" i="11" s="1"/>
  <c r="J103" i="11"/>
  <c r="K103" i="11" s="1"/>
  <c r="AA103" i="11" s="1"/>
  <c r="J1722" i="11"/>
  <c r="K1722" i="11" s="1"/>
  <c r="AA1722" i="11" s="1"/>
  <c r="J222" i="11"/>
  <c r="K222" i="11" s="1"/>
  <c r="AA222" i="11" s="1"/>
  <c r="J1393" i="11"/>
  <c r="K1393" i="11" s="1"/>
  <c r="AA1393" i="11" s="1"/>
  <c r="J1349" i="11"/>
  <c r="K1349" i="11" s="1"/>
  <c r="AA1349" i="11" s="1"/>
  <c r="J1248" i="11"/>
  <c r="K1248" i="11" s="1"/>
  <c r="AA1248" i="11" s="1"/>
  <c r="J280" i="11"/>
  <c r="K280" i="11" s="1"/>
  <c r="AA280" i="11" s="1"/>
  <c r="J934" i="11"/>
  <c r="K934" i="11" s="1"/>
  <c r="AA934" i="11" s="1"/>
  <c r="J91" i="11"/>
  <c r="K91" i="11" s="1"/>
  <c r="AA91" i="11" s="1"/>
  <c r="J844" i="11"/>
  <c r="K844" i="11" s="1"/>
  <c r="AA844" i="11" s="1"/>
  <c r="J596" i="11"/>
  <c r="K596" i="11" s="1"/>
  <c r="AA596" i="11" s="1"/>
  <c r="AA800" i="11"/>
  <c r="J986" i="11"/>
  <c r="K986" i="11" s="1"/>
  <c r="AA986" i="11" s="1"/>
  <c r="J723" i="11"/>
  <c r="K723" i="11" s="1"/>
  <c r="AA723" i="11" s="1"/>
  <c r="AA1590" i="11"/>
  <c r="J1056" i="11"/>
  <c r="K1056" i="11" s="1"/>
  <c r="AA1056" i="11" s="1"/>
  <c r="J703" i="11"/>
  <c r="K703" i="11" s="1"/>
  <c r="AA703" i="11" s="1"/>
  <c r="J1585" i="11"/>
  <c r="K1585" i="11" s="1"/>
  <c r="AA1585" i="11" s="1"/>
  <c r="J269" i="11"/>
  <c r="K269" i="11" s="1"/>
  <c r="AA269" i="11" s="1"/>
  <c r="J1222" i="11"/>
  <c r="K1222" i="11" s="1"/>
  <c r="AA1222" i="11" s="1"/>
  <c r="J847" i="11"/>
  <c r="K847" i="11" s="1"/>
  <c r="AA847" i="11" s="1"/>
  <c r="J1394" i="11"/>
  <c r="K1394" i="11" s="1"/>
  <c r="AA1394" i="11" s="1"/>
  <c r="J310" i="11"/>
  <c r="K310" i="11" s="1"/>
  <c r="AA310" i="11" s="1"/>
  <c r="J1354" i="11"/>
  <c r="K1354" i="11" s="1"/>
  <c r="AA1354" i="11" s="1"/>
  <c r="AA1485" i="11"/>
  <c r="J779" i="11"/>
  <c r="K779" i="11" s="1"/>
  <c r="AA779" i="11" s="1"/>
  <c r="J1360" i="11"/>
  <c r="K1360" i="11" s="1"/>
  <c r="AA1360" i="11" s="1"/>
  <c r="J321" i="11"/>
  <c r="K321" i="11" s="1"/>
  <c r="AA321" i="11" s="1"/>
  <c r="J1400" i="11"/>
  <c r="K1400" i="11" s="1"/>
  <c r="AA1400" i="11" s="1"/>
  <c r="J610" i="11"/>
  <c r="K610" i="11" s="1"/>
  <c r="AA610" i="11" s="1"/>
  <c r="AA1774" i="11"/>
  <c r="J511" i="11"/>
  <c r="K511" i="11" s="1"/>
  <c r="AA511" i="11" s="1"/>
  <c r="J534" i="11"/>
  <c r="K534" i="11" s="1"/>
  <c r="AA534" i="11" s="1"/>
  <c r="J1523" i="11"/>
  <c r="K1523" i="11" s="1"/>
  <c r="AA1523" i="11" s="1"/>
  <c r="J129" i="11"/>
  <c r="K129" i="11" s="1"/>
  <c r="AA129" i="11" s="1"/>
  <c r="J873" i="11"/>
  <c r="K873" i="11" s="1"/>
  <c r="AA873" i="11" s="1"/>
  <c r="J1065" i="11"/>
  <c r="K1065" i="11" s="1"/>
  <c r="AA1065" i="11" s="1"/>
  <c r="J832" i="11"/>
  <c r="K832" i="11" s="1"/>
  <c r="AA832" i="11" s="1"/>
  <c r="J1048" i="11"/>
  <c r="K1048" i="11" s="1"/>
  <c r="AA1048" i="11" s="1"/>
  <c r="J1493" i="11"/>
  <c r="K1493" i="11" s="1"/>
  <c r="AA1493" i="11" s="1"/>
  <c r="J1684" i="11"/>
  <c r="K1684" i="11" s="1"/>
  <c r="AA1684" i="11" s="1"/>
  <c r="J1458" i="11"/>
  <c r="K1458" i="11" s="1"/>
  <c r="AA1458" i="11" s="1"/>
  <c r="J1439" i="11"/>
  <c r="K1439" i="11" s="1"/>
  <c r="AA1439" i="11" s="1"/>
  <c r="J763" i="11"/>
  <c r="K763" i="11" s="1"/>
  <c r="AA763" i="11" s="1"/>
  <c r="J1324" i="11"/>
  <c r="K1324" i="11" s="1"/>
  <c r="AA1324" i="11" s="1"/>
  <c r="J820" i="11"/>
  <c r="K820" i="11" s="1"/>
  <c r="AA820" i="11" s="1"/>
  <c r="J625" i="11"/>
  <c r="K625" i="11" s="1"/>
  <c r="AA625" i="11" s="1"/>
  <c r="J1713" i="11"/>
  <c r="K1713" i="11" s="1"/>
  <c r="AA1713" i="11" s="1"/>
  <c r="J1050" i="11"/>
  <c r="K1050" i="11" s="1"/>
  <c r="AA1050" i="11" s="1"/>
  <c r="J722" i="11"/>
  <c r="K722" i="11" s="1"/>
  <c r="AA722" i="11" s="1"/>
  <c r="J1285" i="11"/>
  <c r="K1285" i="11" s="1"/>
  <c r="AA1285" i="11" s="1"/>
  <c r="AB11" i="6"/>
  <c r="S2" i="6" l="1"/>
  <c r="T2" i="6" s="1"/>
  <c r="S3" i="6"/>
  <c r="T3" i="6" s="1"/>
  <c r="S4" i="6"/>
  <c r="S5" i="6"/>
  <c r="T5" i="6" s="1"/>
  <c r="S6" i="6"/>
  <c r="S7" i="6"/>
  <c r="U7" i="6" s="1"/>
  <c r="S8" i="6"/>
  <c r="U8" i="6" s="1"/>
  <c r="S9" i="6"/>
  <c r="U9" i="6" s="1"/>
  <c r="S10" i="6"/>
  <c r="U10" i="6" s="1"/>
  <c r="S11" i="6"/>
  <c r="U11" i="6" s="1"/>
  <c r="S12" i="6"/>
  <c r="T12" i="6" s="1"/>
  <c r="S13" i="6"/>
  <c r="U13" i="6" s="1"/>
  <c r="S14" i="6"/>
  <c r="U14" i="6" s="1"/>
  <c r="S15" i="6"/>
  <c r="T15" i="6" s="1"/>
  <c r="S16" i="6"/>
  <c r="U16" i="6" s="1"/>
  <c r="S17" i="6"/>
  <c r="T17" i="6" s="1"/>
  <c r="S18" i="6"/>
  <c r="U18" i="6" s="1"/>
  <c r="S19" i="6"/>
  <c r="U19" i="6" s="1"/>
  <c r="S20" i="6"/>
  <c r="U20" i="6" s="1"/>
  <c r="S21" i="6"/>
  <c r="U21" i="6" s="1"/>
  <c r="S22" i="6"/>
  <c r="T22" i="6" s="1"/>
  <c r="S23" i="6"/>
  <c r="T23" i="6" s="1"/>
  <c r="S24" i="6"/>
  <c r="T24" i="6" s="1"/>
  <c r="S25" i="6"/>
  <c r="U25" i="6" s="1"/>
  <c r="S26" i="6"/>
  <c r="U26" i="6" s="1"/>
  <c r="S27" i="6"/>
  <c r="T27" i="6" s="1"/>
  <c r="U22" i="6" l="1"/>
  <c r="U17" i="6"/>
  <c r="U15" i="6"/>
  <c r="U12" i="6"/>
  <c r="T14" i="6"/>
  <c r="U27" i="6"/>
  <c r="U24" i="6"/>
  <c r="T26" i="6"/>
  <c r="T21" i="6"/>
  <c r="U23" i="6"/>
  <c r="AR2" i="6"/>
  <c r="T10" i="6"/>
  <c r="T20" i="6"/>
  <c r="T11" i="6"/>
  <c r="T4" i="6"/>
  <c r="T9" i="6"/>
  <c r="T8" i="6"/>
  <c r="U2" i="6"/>
  <c r="U5" i="6"/>
  <c r="U4" i="6"/>
  <c r="T7" i="6"/>
  <c r="T6" i="6"/>
  <c r="T19" i="6"/>
  <c r="T18" i="6"/>
  <c r="T16" i="6"/>
  <c r="U6" i="6"/>
  <c r="T25" i="6"/>
  <c r="T13" i="6"/>
  <c r="U3" i="6"/>
  <c r="AB9" i="6" l="1"/>
  <c r="AB2" i="6" l="1"/>
  <c r="AB4" i="6"/>
  <c r="AB5" i="6"/>
  <c r="Y3" i="6" s="1"/>
  <c r="AB6" i="6"/>
  <c r="Y4" i="6" s="1"/>
  <c r="AB7" i="6"/>
  <c r="Y5" i="6" s="1"/>
  <c r="AB8" i="6"/>
  <c r="Y6" i="6" s="1"/>
  <c r="AB10" i="6"/>
  <c r="AB3" i="6"/>
  <c r="Y2" i="6"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3AAD31F-3A81-4A0C-8576-6027734B5F6D}" keepAlive="1" name="Connection" type="5" refreshedVersion="0" background="1">
    <dbPr connection="Provider=Microsoft.Mashup.OleDb.1;Data Source=$Workbook$;Location=Veg_Table_ssd" commandType="0"/>
  </connection>
  <connection id="2" xr16:uid="{75C6242A-559C-4FA3-A60C-7625F1DE2888}" keepAlive="1" name="Connection1" type="5" refreshedVersion="0" background="1">
    <dbPr connection="Provider=Microsoft.Mashup.OleDb.1;Data Source=$Workbook$;Location=Veg_Table_NCR" commandType="0"/>
  </connection>
  <connection id="3" xr16:uid="{32C13BB4-FF16-475C-88C6-25F68D304760}" keepAlive="1" name="Connection10" type="5" refreshedVersion="0" background="1">
    <dbPr connection="Provider=Microsoft.Mashup.OleDb.1;Data Source=$Workbook$;Location=Veg_Table_FCO" commandType="0"/>
  </connection>
  <connection id="4" xr16:uid="{D152307E-EF81-413B-8C46-544AA96A1F5F}" keepAlive="1" name="Connection11" type="5" refreshedVersion="0" background="1">
    <dbPr connection="Provider=Microsoft.Mashup.OleDb.1;Data Source=$Workbook$;Location=Veg_Table_FCO" commandType="0"/>
  </connection>
  <connection id="5" xr16:uid="{6ABE78D6-01A5-4CA1-9C0D-2E1E96B0F9A6}" keepAlive="1" name="Connection12" type="5" refreshedVersion="0" background="1">
    <dbPr connection="Provider=Microsoft.Mashup.OleDb.1;Data Source=$Workbook$;Location=Veg_Table_FCO" commandType="0"/>
  </connection>
  <connection id="6" xr16:uid="{6C5D9E8D-74AA-4FA0-AD89-5D4E1B2112A7}" keepAlive="1" name="Connection13" type="5" refreshedVersion="0" background="1">
    <dbPr connection="Provider=Microsoft.Mashup.OleDb.1;Data Source=$Workbook$;Location=Veg_Table_MBG" commandType="0"/>
  </connection>
  <connection id="7" xr16:uid="{5C036713-E767-4061-BE84-39BB361BBA7A}" keepAlive="1" name="Connection14" type="5" refreshedVersion="0" background="1">
    <dbPr connection="Provider=Microsoft.Mashup.OleDb.1;Data Source=$Workbook$;Location=Veg_Table_NCR" commandType="0"/>
  </connection>
  <connection id="8" xr16:uid="{97D77A53-13C0-4322-BFE1-0FA6C777B1F3}" keepAlive="1" name="Connection15" type="5" refreshedVersion="0" background="1">
    <dbPr connection="Provider=Microsoft.Mashup.OleDb.1;Data Source=$Workbook$;Location=Veg_Table_FCO" commandType="0"/>
  </connection>
  <connection id="9" xr16:uid="{0A5F8A02-F0DD-434F-8AC2-4B4A7ED877FF}" keepAlive="1" name="Connection16" type="5" refreshedVersion="0" background="1">
    <dbPr connection="Provider=Microsoft.Mashup.OleDb.1;Data Source=$Workbook$;Location=Veg_Table_FCO" commandType="0"/>
  </connection>
  <connection id="10" xr16:uid="{4A077696-9003-4C4F-B5AB-2CEE8B82010F}" keepAlive="1" name="Connection17" type="5" refreshedVersion="0" background="1">
    <dbPr connection="Provider=Microsoft.Mashup.OleDb.1;Data Source=$Workbook$;Location=Veg_Table_NCR" commandType="0"/>
  </connection>
  <connection id="11" xr16:uid="{B99075A0-DF62-4FED-8261-633C6B48636D}" keepAlive="1" name="Connection18" type="5" refreshedVersion="0" background="1">
    <dbPr connection="Provider=Microsoft.Mashup.OleDb.1;Data Source=$Workbook$;Location=Veg_Table_FCO" commandType="0"/>
  </connection>
  <connection id="12" xr16:uid="{4596BD91-13BE-407F-BCFB-556CF86EDF20}" keepAlive="1" name="Connection2" type="5" refreshedVersion="0" background="1">
    <dbPr connection="Provider=Microsoft.Mashup.OleDb.1;Data Source=$Workbook$;Location=Veg_Table_NCR" commandType="0"/>
  </connection>
  <connection id="13" xr16:uid="{E1757EE5-FDA7-4527-96C3-5A6C847FF412}" keepAlive="1" name="Connection21" type="5" refreshedVersion="0" background="1">
    <dbPr connection="Provider=Microsoft.Mashup.OleDb.1;Data Source=$Workbook$;Location=Veg_Table_MBG" commandType="0"/>
  </connection>
  <connection id="14" xr16:uid="{573BA9F9-52D7-4EBE-9F50-9977C7940F60}" keepAlive="1" name="Connection3" type="5" refreshedVersion="0" background="1">
    <dbPr connection="Provider=Microsoft.Mashup.OleDb.1;Data Source=$Workbook$;Location=Veg_Table_SFC" commandType="0"/>
  </connection>
  <connection id="15" xr16:uid="{2081DC18-1374-4780-BE39-D41351866120}" keepAlive="1" name="Connection4" type="5" refreshedVersion="0" background="1">
    <dbPr connection="Provider=Microsoft.Mashup.OleDb.1;Data Source=$Workbook$;Location=Veg_Table_SFC" commandType="0"/>
  </connection>
  <connection id="16" xr16:uid="{DE93BA99-A23E-45F5-AED2-39E4D432E0D1}" keepAlive="1" name="Connection5" type="5" refreshedVersion="0" background="1">
    <dbPr connection="Provider=Microsoft.Mashup.OleDb.1;Data Source=$Workbook$;Location=Veg_Table_SFC" commandType="0"/>
  </connection>
  <connection id="17" xr16:uid="{ECC855BC-4858-4DCC-81C7-D839F5CBEC77}" keepAlive="1" name="Connection6" type="5" refreshedVersion="0" background="1">
    <dbPr connection="Provider=Microsoft.Mashup.OleDb.1;Data Source=$Workbook$;Location=Veg_Table_FCO" commandType="0"/>
  </connection>
  <connection id="18" xr16:uid="{A985300D-5443-4222-AE53-0B11B146C372}" keepAlive="1" name="Connection7" type="5" refreshedVersion="0" background="1">
    <dbPr connection="Provider=Microsoft.Mashup.OleDb.1;Data Source=$Workbook$;Location=Veg_Table_False" commandType="0"/>
  </connection>
  <connection id="19" xr16:uid="{2BE8D8CF-33BD-4EE8-87A4-AA6749E9F0F8}" keepAlive="1" name="Connection8" type="5" refreshedVersion="0" background="1">
    <dbPr connection="Provider=Microsoft.Mashup.OleDb.1;Data Source=$Workbook$;Location=Veg_Table_FSE" commandType="0"/>
  </connection>
  <connection id="20" xr16:uid="{B08C7C4D-FC3F-462A-AEC9-434DCF3A3A8F}" keepAlive="1" name="Connection9" type="5" refreshedVersion="0" background="1">
    <dbPr connection="Provider=Microsoft.Mashup.OleDb.1;Data Source=$Workbook$;Location=Veg_Table_False" commandType="0"/>
  </connection>
  <connection id="21" xr16:uid="{53CE9B0E-70B4-4C9B-8F52-254120D97BF3}"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2" xr16:uid="{E3D6CAA4-3950-43BA-AA48-D1D21A0C3D8A}" name="WorksheetConnection_PI_Error_Report_V44_Last_4_Days.xlsm!Veg_Table" type="102" refreshedVersion="6" minRefreshableVersion="5">
    <extLst>
      <ext xmlns:x15="http://schemas.microsoft.com/office/spreadsheetml/2010/11/main" uri="{DE250136-89BD-433C-8126-D09CA5730AF9}">
        <x15:connection id="Veg_Table" autoDelete="1">
          <x15:rangePr sourceName="_xlcn.WorksheetConnection_PI_Error_Report_V44_Last_4_Days.xlsmVeg_Table1"/>
        </x15:connection>
      </ext>
    </extLst>
  </connection>
</connections>
</file>

<file path=xl/sharedStrings.xml><?xml version="1.0" encoding="utf-8"?>
<sst xmlns="http://schemas.openxmlformats.org/spreadsheetml/2006/main" count="57139" uniqueCount="7511">
  <si>
    <t>OBJECTID</t>
  </si>
  <si>
    <t>PI_COMPANY</t>
  </si>
  <si>
    <t>PI_COMMENTS</t>
  </si>
  <si>
    <t>SPECIES</t>
  </si>
  <si>
    <t>HEIGHT</t>
  </si>
  <si>
    <t>PRESCRIP</t>
  </si>
  <si>
    <t>RWD_EXC</t>
  </si>
  <si>
    <t>WOOD_MAN</t>
  </si>
  <si>
    <t>WM_COMMENTS</t>
  </si>
  <si>
    <t>TW_COMPANY</t>
  </si>
  <si>
    <t>TW_SUB</t>
  </si>
  <si>
    <t>TW_COMMENTS</t>
  </si>
  <si>
    <t>CIRCUITNAME</t>
  </si>
  <si>
    <t>UNIQUE_SEGMENT_ID</t>
  </si>
  <si>
    <t>AUTO_ID</t>
  </si>
  <si>
    <t>REGION</t>
  </si>
  <si>
    <t>PARCEL_NAME</t>
  </si>
  <si>
    <t>SITE_ADDRESS</t>
  </si>
  <si>
    <t>PROPERTY_CITY</t>
  </si>
  <si>
    <t>EVM_LAST_EDITOR</t>
  </si>
  <si>
    <t>EVM_LAST_EDITED</t>
  </si>
  <si>
    <t>No Work Required Under EVM</t>
  </si>
  <si>
    <t>MGE_Mountain G Enterprises</t>
  </si>
  <si>
    <t>Live Oak</t>
  </si>
  <si>
    <t>NW_No Work</t>
  </si>
  <si>
    <t>No</t>
  </si>
  <si>
    <t>Not Needed</t>
  </si>
  <si>
    <t xml:space="preserve">TBD </t>
  </si>
  <si>
    <t/>
  </si>
  <si>
    <t>Unit</t>
  </si>
  <si>
    <t>NARROWS 2102</t>
  </si>
  <si>
    <t>Sierra</t>
  </si>
  <si>
    <t>SI_Sierra</t>
  </si>
  <si>
    <t>mbiasm_awrr</t>
  </si>
  <si>
    <t>Gray Pine</t>
  </si>
  <si>
    <t>jhuntm_awrr</t>
  </si>
  <si>
    <t>Work Identified</t>
  </si>
  <si>
    <t>JEF_Jefferson Resources</t>
  </si>
  <si>
    <t>Ponderosa Pine</t>
  </si>
  <si>
    <t>efagaj_awrr</t>
  </si>
  <si>
    <t>Black Oak</t>
  </si>
  <si>
    <t>F2D_FS-R2B+Trt</t>
  </si>
  <si>
    <t>F2B_FP-Rmv2 B</t>
  </si>
  <si>
    <t>Yes</t>
  </si>
  <si>
    <t>eculhj_awrr</t>
  </si>
  <si>
    <t>F1B_FP-Rmv1 B</t>
  </si>
  <si>
    <t>Blue Oak</t>
  </si>
  <si>
    <t>Valley Oak</t>
  </si>
  <si>
    <t>In-Progress</t>
  </si>
  <si>
    <t>Brush (misc)</t>
  </si>
  <si>
    <t>BC_Br Rmv</t>
  </si>
  <si>
    <t>F3B_FP-Rmv3 B</t>
  </si>
  <si>
    <t>TBD</t>
  </si>
  <si>
    <t>anemej_awrr</t>
  </si>
  <si>
    <t>cwongj_awrr</t>
  </si>
  <si>
    <t>R1B_Rmv 1-B</t>
  </si>
  <si>
    <t>SD_Side</t>
  </si>
  <si>
    <t>F4B_FP-Rmv4 B</t>
  </si>
  <si>
    <t>NO ADDRESS LISTED</t>
  </si>
  <si>
    <t>Missing_Species</t>
  </si>
  <si>
    <t>Missing_Diameter</t>
  </si>
  <si>
    <t>Missing_Height</t>
  </si>
  <si>
    <t>Diameter R-Scale</t>
  </si>
  <si>
    <t>Prescription R-Scale</t>
  </si>
  <si>
    <t>Prescription R-Scale Does not match Diameter</t>
  </si>
  <si>
    <t>kfenkj_awrr</t>
  </si>
  <si>
    <t>Sum of Errors</t>
  </si>
  <si>
    <t>Veg Point has Errors</t>
  </si>
  <si>
    <t>DIAMETER</t>
  </si>
  <si>
    <t>dschej_awrr</t>
  </si>
  <si>
    <t>Status</t>
  </si>
  <si>
    <t>amchuj_awrr</t>
  </si>
  <si>
    <t>rsoulj_awrr</t>
  </si>
  <si>
    <t>atylej_awrr</t>
  </si>
  <si>
    <t>psommj_awrr</t>
  </si>
  <si>
    <t>sdemaj_awrr</t>
  </si>
  <si>
    <t>jhamaj_awrr</t>
  </si>
  <si>
    <t>R1A_Rmv 1-A</t>
  </si>
  <si>
    <t>sfulfj_awrr</t>
  </si>
  <si>
    <t>Total Veg Points Created</t>
  </si>
  <si>
    <t>Week (M-Su)</t>
  </si>
  <si>
    <t>Last</t>
  </si>
  <si>
    <t>First</t>
  </si>
  <si>
    <t>Company</t>
  </si>
  <si>
    <t>EVM Oriented</t>
  </si>
  <si>
    <t>Position</t>
  </si>
  <si>
    <t>Per diem</t>
  </si>
  <si>
    <t>Number</t>
  </si>
  <si>
    <t>Username</t>
  </si>
  <si>
    <t>Email</t>
  </si>
  <si>
    <t>Full_Name</t>
  </si>
  <si>
    <t>Circuit</t>
  </si>
  <si>
    <t>CRG</t>
  </si>
  <si>
    <t>BRUNSWICK 1106</t>
  </si>
  <si>
    <t>Y</t>
  </si>
  <si>
    <t>CUF II</t>
  </si>
  <si>
    <t>SHILLMAN@COASTAL-RG.COM</t>
  </si>
  <si>
    <t>BANGOR 1101</t>
  </si>
  <si>
    <t>CUF</t>
  </si>
  <si>
    <t>Eric</t>
  </si>
  <si>
    <t>CBRANDTANONYMOUS@GMAIL.COM</t>
  </si>
  <si>
    <t>JTWELLMEYER@SAWCAL.COM</t>
  </si>
  <si>
    <t>Coleman</t>
  </si>
  <si>
    <t>Nicholas</t>
  </si>
  <si>
    <t>MBG</t>
  </si>
  <si>
    <t>FORESTER</t>
  </si>
  <si>
    <t>(530) 305-7066</t>
  </si>
  <si>
    <t>ncolem_awrr</t>
  </si>
  <si>
    <t>NCOLEMAN@MASONBRUCE.COM</t>
  </si>
  <si>
    <t>Taddo-Jones</t>
  </si>
  <si>
    <t>Sara</t>
  </si>
  <si>
    <t>stjonm_awrr</t>
  </si>
  <si>
    <t>Vik</t>
  </si>
  <si>
    <t>Nathan</t>
  </si>
  <si>
    <t>(530) 305-2903</t>
  </si>
  <si>
    <t>nvikm_awrr</t>
  </si>
  <si>
    <t>NVIK@MASONBRUCE.COM</t>
  </si>
  <si>
    <t>Post</t>
  </si>
  <si>
    <t>Benjamin</t>
  </si>
  <si>
    <t>(530) 305-5872</t>
  </si>
  <si>
    <t>bpostm_awrr</t>
  </si>
  <si>
    <t>BPOST@MASONBRUCE.COM</t>
  </si>
  <si>
    <t>Preminger</t>
  </si>
  <si>
    <t>Micheal</t>
  </si>
  <si>
    <t>(603) 321-5928</t>
  </si>
  <si>
    <t>mpremm_awrr</t>
  </si>
  <si>
    <t>MPREMINGER@MASONBRUCE.COM</t>
  </si>
  <si>
    <t>Morgan</t>
  </si>
  <si>
    <t>Rick</t>
  </si>
  <si>
    <t>rmorgm_awrr</t>
  </si>
  <si>
    <t>RMORGAN@MASONBRUCE.COM</t>
  </si>
  <si>
    <t>MGE</t>
  </si>
  <si>
    <t>N</t>
  </si>
  <si>
    <t>Biasotti</t>
  </si>
  <si>
    <t>Mathew</t>
  </si>
  <si>
    <t>(916) 990-6172</t>
  </si>
  <si>
    <t>MJB@MGEINC.COM</t>
  </si>
  <si>
    <t>Coon</t>
  </si>
  <si>
    <t>Alex</t>
  </si>
  <si>
    <t>(916) 292-1444</t>
  </si>
  <si>
    <t>acoonm_awrr</t>
  </si>
  <si>
    <t>AWC@MGEINC.COM</t>
  </si>
  <si>
    <t>Jacob</t>
  </si>
  <si>
    <t>Dominguez-Diaz</t>
  </si>
  <si>
    <t>Miguel</t>
  </si>
  <si>
    <t>(916) 597-3419</t>
  </si>
  <si>
    <t>mdiazm_awrr</t>
  </si>
  <si>
    <t>MAD@MGEINC.COM</t>
  </si>
  <si>
    <t>Figueroa</t>
  </si>
  <si>
    <t>Tayler</t>
  </si>
  <si>
    <t>(916) 413-9131</t>
  </si>
  <si>
    <t>tfigum_awrr</t>
  </si>
  <si>
    <t>TMF@MGEINC.COM</t>
  </si>
  <si>
    <t>Hansen</t>
  </si>
  <si>
    <t>Aaron</t>
  </si>
  <si>
    <t>(916) 496-5527</t>
  </si>
  <si>
    <t>ahansm_awrr</t>
  </si>
  <si>
    <t>AGH@MGEINC.COM</t>
  </si>
  <si>
    <t>Monroe</t>
  </si>
  <si>
    <t>Jessica</t>
  </si>
  <si>
    <t>(916) 292-0460</t>
  </si>
  <si>
    <t>jmonrm_awrr</t>
  </si>
  <si>
    <t>JRM@MGEINC.COM</t>
  </si>
  <si>
    <t>Rey</t>
  </si>
  <si>
    <t>Tyler</t>
  </si>
  <si>
    <t>(916) 516-0236</t>
  </si>
  <si>
    <t>treym_awrr</t>
  </si>
  <si>
    <t>TJR@MGEINC.COM</t>
  </si>
  <si>
    <t>Sarabia</t>
  </si>
  <si>
    <t>Sandra</t>
  </si>
  <si>
    <t>(916) 838-9163</t>
  </si>
  <si>
    <t>ssaram_awrr</t>
  </si>
  <si>
    <t>SSS@MGEINC.COM</t>
  </si>
  <si>
    <t>Withers</t>
  </si>
  <si>
    <t>Andrew</t>
  </si>
  <si>
    <t>(916) 932-3687</t>
  </si>
  <si>
    <t>awithm_awrr</t>
  </si>
  <si>
    <t>ALW@MGEINC.COM</t>
  </si>
  <si>
    <t>Barr</t>
  </si>
  <si>
    <t>Scott</t>
  </si>
  <si>
    <t>(707) 841-1042</t>
  </si>
  <si>
    <t>SCOTT@JAFORESTRY.COM</t>
  </si>
  <si>
    <t>Bochman</t>
  </si>
  <si>
    <t>(262) 510-3902</t>
  </si>
  <si>
    <t>TYLER@JAFORESTRY.COM</t>
  </si>
  <si>
    <t>CUF / FORESTER</t>
  </si>
  <si>
    <t>Cook</t>
  </si>
  <si>
    <t>Ben</t>
  </si>
  <si>
    <t>(816) 459-0282</t>
  </si>
  <si>
    <t>bcookn_awrr</t>
  </si>
  <si>
    <t>BCOOK@NCRM.COM</t>
  </si>
  <si>
    <t>Cornelson</t>
  </si>
  <si>
    <t>(425) 218-9728</t>
  </si>
  <si>
    <t>JCORNELSON@JAFORESTRY.COM</t>
  </si>
  <si>
    <t>Crawford</t>
  </si>
  <si>
    <t>Karry</t>
  </si>
  <si>
    <t>(707) 380-4875</t>
  </si>
  <si>
    <t>kcrawn_awrr</t>
  </si>
  <si>
    <t>KARRY@JAFORESTRY.COM</t>
  </si>
  <si>
    <t>Dean</t>
  </si>
  <si>
    <t>(760) 644-9562</t>
  </si>
  <si>
    <t>EDEAN@JAFORESTRY.COM</t>
  </si>
  <si>
    <t>Eberman</t>
  </si>
  <si>
    <t>Alan</t>
  </si>
  <si>
    <t>(626) 251-6983</t>
  </si>
  <si>
    <t>aebern_awrr</t>
  </si>
  <si>
    <t>AEBERMAN@NCRM.COM</t>
  </si>
  <si>
    <t>Jaquysh</t>
  </si>
  <si>
    <t>(415) 260-6819</t>
  </si>
  <si>
    <t>jjaqun_awrr</t>
  </si>
  <si>
    <t>JJAQUYSH@JAFORESTRY.COM</t>
  </si>
  <si>
    <t>Johnson</t>
  </si>
  <si>
    <t>Cooper</t>
  </si>
  <si>
    <t>(612) 250-3563</t>
  </si>
  <si>
    <t>cjohnn_awrr</t>
  </si>
  <si>
    <t>CJOHNSON@NCRM.COM</t>
  </si>
  <si>
    <t>Lancaster</t>
  </si>
  <si>
    <t>Autumn</t>
  </si>
  <si>
    <t>(707) 391-2364</t>
  </si>
  <si>
    <t>alancn_awrr</t>
  </si>
  <si>
    <t>AUTUMN.ELANCASTER@GMAIL.COM</t>
  </si>
  <si>
    <t>Lin</t>
  </si>
  <si>
    <t>Kiley</t>
  </si>
  <si>
    <t>(650) 384-5676</t>
  </si>
  <si>
    <t>KILEY@JAFORESTRY.COM</t>
  </si>
  <si>
    <t>Lochner-Bravo</t>
  </si>
  <si>
    <t>Lucas</t>
  </si>
  <si>
    <t>(510) 917-0181</t>
  </si>
  <si>
    <t>llochn_awrr</t>
  </si>
  <si>
    <t>LLOCHNERBRAVO@GMAIL.COM</t>
  </si>
  <si>
    <t>Pearson</t>
  </si>
  <si>
    <t>Michela</t>
  </si>
  <si>
    <t>(707) 217-9044</t>
  </si>
  <si>
    <t>MICHELA@JAFORESTRY.COM</t>
  </si>
  <si>
    <t>SDR</t>
  </si>
  <si>
    <t>Michael</t>
  </si>
  <si>
    <t>SFC</t>
  </si>
  <si>
    <t>WDH@SIERRAFORESTRY.COM</t>
  </si>
  <si>
    <t>Adam</t>
  </si>
  <si>
    <t>Josh</t>
  </si>
  <si>
    <t>Rodriguez</t>
  </si>
  <si>
    <t>Paul</t>
  </si>
  <si>
    <t>SCUF</t>
  </si>
  <si>
    <t>Culhane</t>
  </si>
  <si>
    <t>Emily</t>
  </si>
  <si>
    <t>(530) 408-8087</t>
  </si>
  <si>
    <t>ECULHANE@JEFFERSONRESOURCE.COM</t>
  </si>
  <si>
    <t>DeMars</t>
  </si>
  <si>
    <t>Sheridan</t>
  </si>
  <si>
    <t>(408) 655-0557</t>
  </si>
  <si>
    <t>SDEMARS@JEFFERSONRESOURCE.COM</t>
  </si>
  <si>
    <t>Fagan</t>
  </si>
  <si>
    <t>Ethan</t>
  </si>
  <si>
    <t>(530) 739-9339</t>
  </si>
  <si>
    <t>EFAGAN@JEFFERSONRESOURCE.COM</t>
  </si>
  <si>
    <t>Fenk</t>
  </si>
  <si>
    <t>Kalli</t>
  </si>
  <si>
    <t>(530) 598-2990</t>
  </si>
  <si>
    <t>KFENK@JEFFERSONRESOURCE.COM</t>
  </si>
  <si>
    <t>Fulford</t>
  </si>
  <si>
    <t>Sterling</t>
  </si>
  <si>
    <t>(530) 598-2937</t>
  </si>
  <si>
    <t>SFULFORD@JEFFERSONRESOURCE.COM</t>
  </si>
  <si>
    <t>Hamaker</t>
  </si>
  <si>
    <t>Jessie</t>
  </si>
  <si>
    <t>(530) 598-4930</t>
  </si>
  <si>
    <t>JHAMAKER@JEFFERSONRESOURCE.COM</t>
  </si>
  <si>
    <t>Hoy</t>
  </si>
  <si>
    <t>Brian</t>
  </si>
  <si>
    <t>REMOTE</t>
  </si>
  <si>
    <t>(530) 925-4805</t>
  </si>
  <si>
    <t>bhoyj_awrr</t>
  </si>
  <si>
    <t>BHOY@JEFFERSONRESOURCE.COM</t>
  </si>
  <si>
    <t>McHugh</t>
  </si>
  <si>
    <t>Audrey</t>
  </si>
  <si>
    <t>(530)598-2072</t>
  </si>
  <si>
    <t>AMCHUGH@JEFFERSONRESOURCE.COM</t>
  </si>
  <si>
    <t>Nemec</t>
  </si>
  <si>
    <t>(530) 925-9133</t>
  </si>
  <si>
    <t>ANEMEC@JEFFERSONRESOURCE.COM</t>
  </si>
  <si>
    <t>Pilegard</t>
  </si>
  <si>
    <t>(530) 408-8237</t>
  </si>
  <si>
    <t>mpilej_awrr</t>
  </si>
  <si>
    <t>MPILEGARD@JEFFERSONRESOURCE.COM</t>
  </si>
  <si>
    <t>Roberts</t>
  </si>
  <si>
    <t>Robert</t>
  </si>
  <si>
    <t>(530) 925-4689</t>
  </si>
  <si>
    <t>rrobej_awrr</t>
  </si>
  <si>
    <t>RROBERTS@JEFFERSONRESOURCE.COM</t>
  </si>
  <si>
    <t>Scheel</t>
  </si>
  <si>
    <t>Dylan</t>
  </si>
  <si>
    <t>(530) 598-2651</t>
  </si>
  <si>
    <t>DSCHEEL@JEFFERSONRESOURCE.COM</t>
  </si>
  <si>
    <t>Shurtz</t>
  </si>
  <si>
    <t>Ricky</t>
  </si>
  <si>
    <t>ROVER</t>
  </si>
  <si>
    <t>RPF/ISA</t>
  </si>
  <si>
    <t>(530) 925-3384</t>
  </si>
  <si>
    <t>rshurm_awrr</t>
  </si>
  <si>
    <t>RSHURTZ@JEFFERSONRESOURCE.COM</t>
  </si>
  <si>
    <t>Smith</t>
  </si>
  <si>
    <t>Joshua</t>
  </si>
  <si>
    <t>Somers</t>
  </si>
  <si>
    <t>(530) 598-2557</t>
  </si>
  <si>
    <t>PSOMERS@JEFFERSONRESOURCE.COM</t>
  </si>
  <si>
    <t>Soulliere</t>
  </si>
  <si>
    <t>Renee</t>
  </si>
  <si>
    <t>(530) 598-2204</t>
  </si>
  <si>
    <t>RSOULLIERE@JEFFERSONRESOURCE.COM</t>
  </si>
  <si>
    <t>Stone</t>
  </si>
  <si>
    <t>(530) 925-2364</t>
  </si>
  <si>
    <t>bstonj_awrr</t>
  </si>
  <si>
    <t>BSTONE@JEFFERSONRESOURCE.COM</t>
  </si>
  <si>
    <t>Stubbendick</t>
  </si>
  <si>
    <t>Alyson</t>
  </si>
  <si>
    <t>FORESTER/ISA</t>
  </si>
  <si>
    <t>(530) 722-8168</t>
  </si>
  <si>
    <t>salysj_awrr</t>
  </si>
  <si>
    <t>ASTUBBENDICK@JEFFERSONRESOURCE.COM</t>
  </si>
  <si>
    <t>Anthony</t>
  </si>
  <si>
    <t>(530) 598-2155</t>
  </si>
  <si>
    <t>ATYLER@JEFFERSONRESOURCE.COM</t>
  </si>
  <si>
    <t>Wong</t>
  </si>
  <si>
    <t>Colin</t>
  </si>
  <si>
    <t>(530) 9192789</t>
  </si>
  <si>
    <t>CWONG@JEFFERSONRESOURCE.COM</t>
  </si>
  <si>
    <t>Du Bois</t>
  </si>
  <si>
    <t>Keiko</t>
  </si>
  <si>
    <t>OFFICE DMS</t>
  </si>
  <si>
    <t>(916) 903-2011</t>
  </si>
  <si>
    <t>kdubom_awrr</t>
  </si>
  <si>
    <t>KMD@MGEINC.COM</t>
  </si>
  <si>
    <t>Huntington</t>
  </si>
  <si>
    <t>Jon</t>
  </si>
  <si>
    <t>(916) 899-9240</t>
  </si>
  <si>
    <t>JNH@MGEINC.COM</t>
  </si>
  <si>
    <t>Rae</t>
  </si>
  <si>
    <t>SCUF/ISA</t>
  </si>
  <si>
    <t>(916) 599-5396</t>
  </si>
  <si>
    <t>rjohnm_awrr</t>
  </si>
  <si>
    <t>RLJ@MGEINC.COM</t>
  </si>
  <si>
    <t>Kubitschek</t>
  </si>
  <si>
    <t>John Paul</t>
  </si>
  <si>
    <t>(916) 633-9985</t>
  </si>
  <si>
    <t>jkubim_awrr</t>
  </si>
  <si>
    <t>JPK@MGEINC.COM</t>
  </si>
  <si>
    <t>Maldonado</t>
  </si>
  <si>
    <t>Ignacio</t>
  </si>
  <si>
    <t>SCUF/ PI Supervisor</t>
  </si>
  <si>
    <t>(916) 969-7330</t>
  </si>
  <si>
    <t>imaldm_awrr</t>
  </si>
  <si>
    <t>IPM@MGEINC.COM</t>
  </si>
  <si>
    <t>Wilder</t>
  </si>
  <si>
    <t>Jameson</t>
  </si>
  <si>
    <t>(650) 743-7821</t>
  </si>
  <si>
    <t>jwildm_awrr</t>
  </si>
  <si>
    <t>JAW@MGEINC.COM</t>
  </si>
  <si>
    <t>Chambers</t>
  </si>
  <si>
    <t>DMS</t>
  </si>
  <si>
    <t>(530) 263- 9541</t>
  </si>
  <si>
    <t>bchamn_awrr</t>
  </si>
  <si>
    <t>BCHAMBERS@NCRM.COM</t>
  </si>
  <si>
    <t>Annalise</t>
  </si>
  <si>
    <t>Project Assistant</t>
  </si>
  <si>
    <t>(707) 391-9779</t>
  </si>
  <si>
    <t>asmitn_awrr</t>
  </si>
  <si>
    <t>ASMITH@NCRM.COM</t>
  </si>
  <si>
    <t>RWILLAERT@NCRM.COM</t>
  </si>
  <si>
    <t>NCR_North Coast Resource Management</t>
  </si>
  <si>
    <t>First_Name</t>
  </si>
  <si>
    <t>Last_Name</t>
  </si>
  <si>
    <t>FCO_Forester’s Co-op</t>
  </si>
  <si>
    <t>MBG_Mason, Bruce &amp; Girard</t>
  </si>
  <si>
    <t>PG&amp;E Lan ID</t>
  </si>
  <si>
    <t>DVSK</t>
  </si>
  <si>
    <t>KMDP</t>
  </si>
  <si>
    <t>JV2E</t>
  </si>
  <si>
    <t>ICM2</t>
  </si>
  <si>
    <t>Nathan Vik</t>
  </si>
  <si>
    <t>Grand Total</t>
  </si>
  <si>
    <t>Missing Species</t>
  </si>
  <si>
    <t>Missing Diameter</t>
  </si>
  <si>
    <t>Missing Height</t>
  </si>
  <si>
    <t xml:space="preserve">Prescription R-Scale Does not match Diameter </t>
  </si>
  <si>
    <t>jgaulf_awrr</t>
  </si>
  <si>
    <t>acroof_awrr</t>
  </si>
  <si>
    <t>Full Name</t>
  </si>
  <si>
    <t>Prescription and Status do not match</t>
  </si>
  <si>
    <t xml:space="preserve">Prescription and Status do not match </t>
  </si>
  <si>
    <t>klinn_awrr</t>
  </si>
  <si>
    <t>Sommer Hillman</t>
  </si>
  <si>
    <t>Christoper Brandt</t>
  </si>
  <si>
    <t>Justin Twellmeyer</t>
  </si>
  <si>
    <t>JEF</t>
  </si>
  <si>
    <t>Alyson Stubbendick</t>
  </si>
  <si>
    <t>Jon Huntington</t>
  </si>
  <si>
    <t>Ignacio Maldonado</t>
  </si>
  <si>
    <t>Rae Johnson</t>
  </si>
  <si>
    <t>Ryan Willaert</t>
  </si>
  <si>
    <t>Wes Hendrick</t>
  </si>
  <si>
    <t>sdealf_awrr</t>
  </si>
  <si>
    <t>Contact1 Name</t>
  </si>
  <si>
    <t>Contact1 Email</t>
  </si>
  <si>
    <t>Contact2 Name</t>
  </si>
  <si>
    <t>Contact2 Email</t>
  </si>
  <si>
    <t>Contact3 Name</t>
  </si>
  <si>
    <t>Contact3 Email</t>
  </si>
  <si>
    <t>Contact4 Name</t>
  </si>
  <si>
    <t>Contact4 Email</t>
  </si>
  <si>
    <t>Dylan Scheel</t>
  </si>
  <si>
    <t>Paul Somers</t>
  </si>
  <si>
    <t>Brian Hoy</t>
  </si>
  <si>
    <t>bhoy@jeffersonresource.com</t>
  </si>
  <si>
    <t>FCO</t>
  </si>
  <si>
    <t>FSE</t>
  </si>
  <si>
    <t>NCR</t>
  </si>
  <si>
    <t>Email List</t>
  </si>
  <si>
    <t>Remove all wood and slash</t>
  </si>
  <si>
    <t>Subject</t>
  </si>
  <si>
    <t>CC</t>
  </si>
  <si>
    <t>Start of Subject</t>
  </si>
  <si>
    <t>End of Subject with WB Name End</t>
  </si>
  <si>
    <t>PI Error Report</t>
  </si>
  <si>
    <t>Additional Message in Body Line 1</t>
  </si>
  <si>
    <t>Additional Message in Body Line 2</t>
  </si>
  <si>
    <t>Additional Message in Body Line 3</t>
  </si>
  <si>
    <t>Keiko Dubois (KMD@MGEINC.COM);</t>
  </si>
  <si>
    <t>All Pivot Tables Sent To</t>
  </si>
  <si>
    <t>judh@pge.com; bchambers@ncrm.com; KMD@MGEINC.COM</t>
  </si>
  <si>
    <t>Before sending email, update Additional Messages in table above.</t>
  </si>
  <si>
    <t>Gauldin</t>
  </si>
  <si>
    <t>Crook</t>
  </si>
  <si>
    <t>Sarah</t>
  </si>
  <si>
    <t>Deal</t>
  </si>
  <si>
    <t>Alan Eberman</t>
  </si>
  <si>
    <t>aeberman@ncrm.com</t>
  </si>
  <si>
    <t>In Veg Table</t>
  </si>
  <si>
    <t>PUTAH CREEK 1103</t>
  </si>
  <si>
    <t>PUTAH CREEK 1102</t>
  </si>
  <si>
    <t>VACA DIXON 1101</t>
  </si>
  <si>
    <t>VACAVILLE 1111</t>
  </si>
  <si>
    <t>APPLE HILL 1104</t>
  </si>
  <si>
    <t>APPLE HILL 2102</t>
  </si>
  <si>
    <t>BELL 1107</t>
  </si>
  <si>
    <t>BELL 1108</t>
  </si>
  <si>
    <t>BELL 1110</t>
  </si>
  <si>
    <t>BRUNSWICK 1105</t>
  </si>
  <si>
    <t>CLARKSVILLE 2103</t>
  </si>
  <si>
    <t>CLARKSVILLE 2104</t>
  </si>
  <si>
    <t>CLARKSVILLE 2105</t>
  </si>
  <si>
    <t>CLARKSVILLE 2109</t>
  </si>
  <si>
    <t>DIAMOND SPRINGS 1106</t>
  </si>
  <si>
    <t>DIAMOND SPRINGS 1107</t>
  </si>
  <si>
    <t>EL DORADO PH 2101</t>
  </si>
  <si>
    <t>FORESTHILL 1101</t>
  </si>
  <si>
    <t>FORESTHILL 1102</t>
  </si>
  <si>
    <t>MOUNTAIN QUARRIES 2101</t>
  </si>
  <si>
    <t>PENRYN 1103</t>
  </si>
  <si>
    <t>SHINGLE SPRINGS 1104</t>
  </si>
  <si>
    <t>WISE 1102</t>
  </si>
  <si>
    <t>Max Date</t>
  </si>
  <si>
    <t>Min Date</t>
  </si>
  <si>
    <t>edeanp_awrr</t>
  </si>
  <si>
    <t>Remove all wood and debris.</t>
  </si>
  <si>
    <t>Josh Gauldin</t>
  </si>
  <si>
    <t>Adam Crook</t>
  </si>
  <si>
    <t>adam@forco-op.com</t>
  </si>
  <si>
    <t>jeaslj_awrr</t>
  </si>
  <si>
    <t>ACR</t>
  </si>
  <si>
    <t>Galliano</t>
  </si>
  <si>
    <t>RGallian@masonbruce.com</t>
  </si>
  <si>
    <t>Robert Galliano</t>
  </si>
  <si>
    <t>jsmitj_awrr</t>
  </si>
  <si>
    <t>arodrm_awrr</t>
  </si>
  <si>
    <t>Karry Crawford</t>
  </si>
  <si>
    <t>Username_awrr</t>
  </si>
  <si>
    <t>EVM LAST EDITOR</t>
  </si>
  <si>
    <t>Tayler Figueroa</t>
  </si>
  <si>
    <t>Veg Points Created</t>
  </si>
  <si>
    <t>Easley</t>
  </si>
  <si>
    <t>Jesse</t>
  </si>
  <si>
    <t>Antonio</t>
  </si>
  <si>
    <t>Antonio Rodriguez</t>
  </si>
  <si>
    <t>Parcels Visited (Distinct)</t>
  </si>
  <si>
    <t>mpearn_awrr</t>
  </si>
  <si>
    <t>F1D_FS-R1B+Trt</t>
  </si>
  <si>
    <t>Aaron Hansen</t>
  </si>
  <si>
    <t>Mills</t>
  </si>
  <si>
    <t>Kyle</t>
  </si>
  <si>
    <t>KYLE@FORCO-OP.COM</t>
  </si>
  <si>
    <t>Kyle Mills</t>
  </si>
  <si>
    <t>kmillf_awrr</t>
  </si>
  <si>
    <t>karry@jaforestry.com</t>
  </si>
  <si>
    <t>Alex Coon</t>
  </si>
  <si>
    <t>VP_STATUS</t>
  </si>
  <si>
    <t>WORK_VERIFICATION_STATUS</t>
  </si>
  <si>
    <t>DEAD_DYING</t>
  </si>
  <si>
    <t>TAT_RESULT</t>
  </si>
  <si>
    <t>TRAFFIC</t>
  </si>
  <si>
    <t>ENVIRONMENTAL_CONCERN</t>
  </si>
  <si>
    <t>TW_FOREMAN_ISN</t>
  </si>
  <si>
    <t>TW_ACT_WORK</t>
  </si>
  <si>
    <t>TW_WORK_DATE</t>
  </si>
  <si>
    <t>TW_BILLING_TYPE</t>
  </si>
  <si>
    <t>TW_READY_TO_INVOICE</t>
  </si>
  <si>
    <t>TW_INVOICING_STATUS</t>
  </si>
  <si>
    <t>WM_COMPANY</t>
  </si>
  <si>
    <t>WM_SUB</t>
  </si>
  <si>
    <t>WM_DATE</t>
  </si>
  <si>
    <t>DIVISION</t>
  </si>
  <si>
    <t>UNIQUE_PARCEL_ID</t>
  </si>
  <si>
    <t>Do Not ABATE</t>
  </si>
  <si>
    <t>None Observed</t>
  </si>
  <si>
    <t>Not Invoiced</t>
  </si>
  <si>
    <t>ABATE</t>
  </si>
  <si>
    <t>Haul offsite</t>
  </si>
  <si>
    <t>jcornn_awrr</t>
  </si>
  <si>
    <t>Not a Strike Tree</t>
  </si>
  <si>
    <t>smonrf_awrr</t>
  </si>
  <si>
    <t>Riparian</t>
  </si>
  <si>
    <t>awinnm_awrr</t>
  </si>
  <si>
    <t>Nest</t>
  </si>
  <si>
    <t>Cut and Leave</t>
  </si>
  <si>
    <t>EVM_LAST_EDITED2</t>
  </si>
  <si>
    <t>EVM_LAST_EDITED_Day</t>
  </si>
  <si>
    <t>sbarrn_awrr</t>
  </si>
  <si>
    <t>Hold</t>
  </si>
  <si>
    <t>sfrizf_awrr</t>
  </si>
  <si>
    <t>Remove all wood and debris</t>
  </si>
  <si>
    <t>Cedar</t>
  </si>
  <si>
    <t>R2B_Rmv 2-B</t>
  </si>
  <si>
    <t>rayalm_awrr</t>
  </si>
  <si>
    <t>F1A_FP-Rmv1 A</t>
  </si>
  <si>
    <t>dberla_awrr</t>
  </si>
  <si>
    <t>AEA_A &amp; E Arborists Tree Care</t>
  </si>
  <si>
    <t>jsaina_awrr</t>
  </si>
  <si>
    <t>fespam_awrr</t>
  </si>
  <si>
    <t>Kiley Lin</t>
  </si>
  <si>
    <t>Lucas Lochner-Bravo</t>
  </si>
  <si>
    <t>Michela Pearson</t>
  </si>
  <si>
    <t>x</t>
  </si>
  <si>
    <t>y</t>
  </si>
  <si>
    <t>tbochn_awrr</t>
  </si>
  <si>
    <t>ttrauj_awrr</t>
  </si>
  <si>
    <t>flewif_awrr</t>
  </si>
  <si>
    <t>F3D_FS-R3B+Trt</t>
  </si>
  <si>
    <t>Andrew Withers</t>
  </si>
  <si>
    <t>Sarah Deal</t>
  </si>
  <si>
    <t>PG&amp;E ID Card</t>
  </si>
  <si>
    <t>RPF</t>
  </si>
  <si>
    <t>(530) 263-3063</t>
  </si>
  <si>
    <t>A8CP</t>
  </si>
  <si>
    <t>NO</t>
  </si>
  <si>
    <t>ADAM@FORCO-OP.COM</t>
  </si>
  <si>
    <t>(530) 615-6823</t>
  </si>
  <si>
    <t>SKDC</t>
  </si>
  <si>
    <t>SARAH@FORCO-OP.COM</t>
  </si>
  <si>
    <t>Frizzell</t>
  </si>
  <si>
    <t>Sandy</t>
  </si>
  <si>
    <t>(530) 615-6744</t>
  </si>
  <si>
    <t>S3FC</t>
  </si>
  <si>
    <t>SANDY@FORCO-OP.COM</t>
  </si>
  <si>
    <t>(530) 615-6220</t>
  </si>
  <si>
    <t>JTGX</t>
  </si>
  <si>
    <t>YES</t>
  </si>
  <si>
    <t>JOSH@FORCO-OP.COM</t>
  </si>
  <si>
    <t>Lewicki </t>
  </si>
  <si>
    <t>Frank</t>
  </si>
  <si>
    <t>(530) 575-0809</t>
  </si>
  <si>
    <t>FTL3</t>
  </si>
  <si>
    <t>FRANK@FORCO-OP.COM</t>
  </si>
  <si>
    <t>(530) 301-4525</t>
  </si>
  <si>
    <t>K4MC</t>
  </si>
  <si>
    <t>(530) 615-7168</t>
  </si>
  <si>
    <t>SHMM</t>
  </si>
  <si>
    <t>SIERRAM@FORCO-OP.COM</t>
  </si>
  <si>
    <t>(530) 919-0219</t>
  </si>
  <si>
    <t>rgallm_awrr</t>
  </si>
  <si>
    <t>RPGE</t>
  </si>
  <si>
    <t>RGALLIAN@MASONBRUCE.COM</t>
  </si>
  <si>
    <t>(530) 269-9974</t>
  </si>
  <si>
    <t>R014</t>
  </si>
  <si>
    <t>BVP4</t>
  </si>
  <si>
    <t>(530) 305-1866</t>
  </si>
  <si>
    <t>ARODRIGUEZ@MASONBRUCE.COM</t>
  </si>
  <si>
    <t>(530) 414-1242</t>
  </si>
  <si>
    <t>S4TH</t>
  </si>
  <si>
    <t>SJONES@MASONBRUCE.COM</t>
  </si>
  <si>
    <t>MFBL</t>
  </si>
  <si>
    <t>A0CO</t>
  </si>
  <si>
    <t>Fabela</t>
  </si>
  <si>
    <t>Brandon</t>
  </si>
  <si>
    <t>(916) 413-6622</t>
  </si>
  <si>
    <t>BDF@MGEINC.COM</t>
  </si>
  <si>
    <t>T1FV</t>
  </si>
  <si>
    <t>A6HG</t>
  </si>
  <si>
    <t>T3RF</t>
  </si>
  <si>
    <t>Winne</t>
  </si>
  <si>
    <t>Amanda</t>
  </si>
  <si>
    <t>(916) 413-5198</t>
  </si>
  <si>
    <t>AKW@MGEINC.COM</t>
  </si>
  <si>
    <t>A4WR</t>
  </si>
  <si>
    <t>SHB6</t>
  </si>
  <si>
    <t>T7BG</t>
  </si>
  <si>
    <t>BPC8</t>
  </si>
  <si>
    <t>JQ3T</t>
  </si>
  <si>
    <t>K6CN</t>
  </si>
  <si>
    <t>EVD4</t>
  </si>
  <si>
    <t>A2E6</t>
  </si>
  <si>
    <t>JGJ7</t>
  </si>
  <si>
    <t>C2JL</t>
  </si>
  <si>
    <t>AELD</t>
  </si>
  <si>
    <t>KALY</t>
  </si>
  <si>
    <t>L4LC</t>
  </si>
  <si>
    <t>M9P3</t>
  </si>
  <si>
    <t>AVSB</t>
  </si>
  <si>
    <t>Trautz</t>
  </si>
  <si>
    <t>Tony</t>
  </si>
  <si>
    <t>(562) 279-5646</t>
  </si>
  <si>
    <t>TMTR</t>
  </si>
  <si>
    <t>TONY@JAFORESTRY.COM</t>
  </si>
  <si>
    <t>Birge</t>
  </si>
  <si>
    <t>(530) 598-3385</t>
  </si>
  <si>
    <t>jbrigj_awrr</t>
  </si>
  <si>
    <t>JBIRGE@JEFFERSONRESOURCE.COM</t>
  </si>
  <si>
    <t>Duguay</t>
  </si>
  <si>
    <t>Mike</t>
  </si>
  <si>
    <t>(530) 598-6830</t>
  </si>
  <si>
    <t>mduguj_awrr</t>
  </si>
  <si>
    <t>M8DM</t>
  </si>
  <si>
    <t>MDUGUAY@JEFFERSONRESOURCE.COM</t>
  </si>
  <si>
    <t>ARBORIST</t>
  </si>
  <si>
    <t>(916) 892-6525</t>
  </si>
  <si>
    <t>JEASLEY@JEFFERSONRESOURCE.COM</t>
  </si>
  <si>
    <t>A3N0</t>
  </si>
  <si>
    <t>R91N</t>
  </si>
  <si>
    <t>JL2Q</t>
  </si>
  <si>
    <t>JSMITH@JEFFERSONRESOURCE.COM</t>
  </si>
  <si>
    <t>AVSW</t>
  </si>
  <si>
    <t>Tadlock</t>
  </si>
  <si>
    <t>(530) 457-5308</t>
  </si>
  <si>
    <t>mtadlj_awrr</t>
  </si>
  <si>
    <t>MTADLOCK@JEFFERSONRESOURCE.COM</t>
  </si>
  <si>
    <t>CONTRACT FORESTER</t>
  </si>
  <si>
    <t>RLJU</t>
  </si>
  <si>
    <t>OFF - 29MAR</t>
  </si>
  <si>
    <t>J8KB</t>
  </si>
  <si>
    <t>CASE LEAD</t>
  </si>
  <si>
    <t>S21B</t>
  </si>
  <si>
    <t>REMOTE DMS</t>
  </si>
  <si>
    <t>JIWL</t>
  </si>
  <si>
    <t>B5CR</t>
  </si>
  <si>
    <t>Company_Full</t>
  </si>
  <si>
    <t>Amanda Winne</t>
  </si>
  <si>
    <t>Scott Barr</t>
  </si>
  <si>
    <t>Frank Lewicki </t>
  </si>
  <si>
    <t>Jacob Cornelson</t>
  </si>
  <si>
    <t>Sandy Frizzell</t>
  </si>
  <si>
    <t>Sierra Monroe</t>
  </si>
  <si>
    <t>COMPANY_EVM_LAST_EDITOR</t>
  </si>
  <si>
    <t>sriddp_awrr</t>
  </si>
  <si>
    <t>epapem_awrr</t>
  </si>
  <si>
    <t>LP_AV115-J09_878069</t>
  </si>
  <si>
    <t>jmriosm_awrr</t>
  </si>
  <si>
    <t>Jessica Monroe</t>
  </si>
  <si>
    <t>Miguel Dominguez-Diaz</t>
  </si>
  <si>
    <t>Jacob Jaquysh</t>
  </si>
  <si>
    <t>Co_EVM_LAST_EDITOR</t>
  </si>
  <si>
    <t>bfabem_awrr</t>
  </si>
  <si>
    <t>zAWRR Not in Roster</t>
  </si>
  <si>
    <t>Berlfein</t>
  </si>
  <si>
    <t>AEA</t>
  </si>
  <si>
    <t>Papesh</t>
  </si>
  <si>
    <t>Elizabeth</t>
  </si>
  <si>
    <t>Drew</t>
  </si>
  <si>
    <t>Francisco</t>
  </si>
  <si>
    <t>Esparza</t>
  </si>
  <si>
    <t>MFE</t>
  </si>
  <si>
    <t>Saint</t>
  </si>
  <si>
    <t>Roberto</t>
  </si>
  <si>
    <t>Ayala</t>
  </si>
  <si>
    <t>MOW</t>
  </si>
  <si>
    <t>Spencer</t>
  </si>
  <si>
    <t>Riddle</t>
  </si>
  <si>
    <t>Spencer Riddle</t>
  </si>
  <si>
    <t>Josh Saint</t>
  </si>
  <si>
    <t>Drew Berlfein</t>
  </si>
  <si>
    <t>WFR</t>
  </si>
  <si>
    <t>Not in Sierra Roster</t>
  </si>
  <si>
    <t>Missing_TAT_Result</t>
  </si>
  <si>
    <t xml:space="preserve">Missing TAT_Result </t>
  </si>
  <si>
    <t>TAT_Result and Prescription do not match</t>
  </si>
  <si>
    <t xml:space="preserve">TAT_Result and Prescription do not match </t>
  </si>
  <si>
    <t>Comments_Contain_Delete</t>
  </si>
  <si>
    <t>jthomm_awrr</t>
  </si>
  <si>
    <t>James</t>
  </si>
  <si>
    <t>Thomas</t>
  </si>
  <si>
    <t>Links to include</t>
  </si>
  <si>
    <t>Prescription is Brush, then WM Work Type should be Not Needed</t>
  </si>
  <si>
    <t xml:space="preserve">Prescription is Brush, then WM Work Type should be Not Needed </t>
  </si>
  <si>
    <t>Include awrr in PI Error Report</t>
  </si>
  <si>
    <t>EVM LAST EDITED DAY</t>
  </si>
  <si>
    <t>COMPANY  -  EVM LAST EDITOR</t>
  </si>
  <si>
    <t>Include_awrr_in_PI_Error_Report</t>
  </si>
  <si>
    <t>Douglas Fir</t>
  </si>
  <si>
    <t>LP_AV115-J14_880480</t>
  </si>
  <si>
    <t>Thomas James</t>
  </si>
  <si>
    <t>Benjamin Post</t>
  </si>
  <si>
    <t>Rick Morgan</t>
  </si>
  <si>
    <t>Annalise Smith</t>
  </si>
  <si>
    <t>Nicholas Coleman</t>
  </si>
  <si>
    <t>John Paul Kubitschek</t>
  </si>
  <si>
    <t>Ben Chambers</t>
  </si>
  <si>
    <t>If tables don't load, update token.</t>
  </si>
  <si>
    <t>LP_AV115-J03_878466</t>
  </si>
  <si>
    <t>https://pgegisportal.maps.arcgis.com/home/item.html?id=b978f8ff24924542957bc8303a6b9cb1</t>
  </si>
  <si>
    <t>Tony Trautz</t>
  </si>
  <si>
    <t>Rios</t>
  </si>
  <si>
    <t>Juan</t>
  </si>
  <si>
    <t>Juan Rios</t>
  </si>
  <si>
    <t>Tyler Rey</t>
  </si>
  <si>
    <t>Mathew Biasotti</t>
  </si>
  <si>
    <t>Confirm all Companies have a sheet created to email (Table is at Cell W1)</t>
  </si>
  <si>
    <t>Save a data only copy to todays folder.  Save as xlsx.  Select all in Veg Table. Copy and paste Values. Delete all queries and connections. Delete all sheets, except Veg_Table_Data and Parcels_and_Units.  Delete all macros.</t>
  </si>
  <si>
    <t>CIP_AV115-J14_357161</t>
  </si>
  <si>
    <t>CIP_AV115-J03_357163</t>
  </si>
  <si>
    <t>CIP_AV115-J03_356394</t>
  </si>
  <si>
    <t xml:space="preserve">0.5 spans southwest of pole i3. </t>
  </si>
  <si>
    <t>VP_AV115-J03_1489151_2020</t>
  </si>
  <si>
    <t>.6 SPN Pole I3-end pole to west. 20’ north of line. Poor form and suppressed.</t>
  </si>
  <si>
    <t>CIP_AV115-J14_357160</t>
  </si>
  <si>
    <t>VP_AV115-J03_1489105_2020</t>
  </si>
  <si>
    <t>.5 SPN Pole I3-end pole to west. 20’ north of line. Overhang &gt; 30%. Minor beetle damage.</t>
  </si>
  <si>
    <t>VP_AV115-J03_1489066_2020</t>
  </si>
  <si>
    <t>.4 SPN Pole I3-end pole to the west. 10’ north of line.</t>
  </si>
  <si>
    <t>VP_AV115-J03_1489041_2020</t>
  </si>
  <si>
    <t>.4 SPN Pole I3-end pole to the west. 20’ north of line.</t>
  </si>
  <si>
    <t>VP_AV115-J03_1489028_2020</t>
  </si>
  <si>
    <t xml:space="preserve">0.3 spans west of pole i2-i3. Tree is leaning toward line. </t>
  </si>
  <si>
    <t>Tyler Bochman</t>
  </si>
  <si>
    <t>Micheal Preminger</t>
  </si>
  <si>
    <t>Sara Taddo-Jones</t>
  </si>
  <si>
    <t>Brandon Fabela</t>
  </si>
  <si>
    <t>Ben Cook</t>
  </si>
  <si>
    <t>Eric Dean</t>
  </si>
  <si>
    <t>Cooper Johnson</t>
  </si>
  <si>
    <t>Autumn Lancaster</t>
  </si>
  <si>
    <t>Jacob Birge</t>
  </si>
  <si>
    <t>Emily Culhane</t>
  </si>
  <si>
    <t>Sheridan DeMars</t>
  </si>
  <si>
    <t>Mike Duguay</t>
  </si>
  <si>
    <t>Jesse Easley</t>
  </si>
  <si>
    <t>Ethan Fagan</t>
  </si>
  <si>
    <t>Kalli Fenk</t>
  </si>
  <si>
    <t>Sterling Fulford</t>
  </si>
  <si>
    <t>Jessie Hamaker</t>
  </si>
  <si>
    <t>Audrey McHugh</t>
  </si>
  <si>
    <t>Adam Nemec</t>
  </si>
  <si>
    <t>Michael Pilegard</t>
  </si>
  <si>
    <t>Robert Roberts</t>
  </si>
  <si>
    <t>Ricky Shurtz</t>
  </si>
  <si>
    <t>Joshua Smith</t>
  </si>
  <si>
    <t>Renee Soulliere</t>
  </si>
  <si>
    <t>Ben Stone</t>
  </si>
  <si>
    <t>Mike Tadlock</t>
  </si>
  <si>
    <t>Anthony Tyler</t>
  </si>
  <si>
    <t>Colin Wong</t>
  </si>
  <si>
    <t>Keiko Du Bois</t>
  </si>
  <si>
    <t>Sandra Sarabia</t>
  </si>
  <si>
    <t>Jameson Wilder</t>
  </si>
  <si>
    <t>Elizabeth Papesh</t>
  </si>
  <si>
    <t>Francisco Esparza</t>
  </si>
  <si>
    <t>Roberto Ayala</t>
  </si>
  <si>
    <t>Confirm all tables have less than 1000 rows loaded. If not, the table query will need to be split like Bangor 1101</t>
  </si>
  <si>
    <t>Canyon Live Oak</t>
  </si>
  <si>
    <t>LP_AV115-J09_810902</t>
  </si>
  <si>
    <t>CIP_AV115-J09_357187</t>
  </si>
  <si>
    <t>VP_AV115-J03_1489378_2020</t>
  </si>
  <si>
    <t>.8 SPN Pole I3-end pole west. 30’ north of line.</t>
  </si>
  <si>
    <t>VP_AV115-J03_1489363_2020</t>
  </si>
  <si>
    <t xml:space="preserve">0.2 spans southwest of pole i3. </t>
  </si>
  <si>
    <t>VP_AV115-J03_1489346_2020</t>
  </si>
  <si>
    <t>0.2 spans southwest of pole i3.</t>
  </si>
  <si>
    <t>VP_AV115-J03_1489327_2020</t>
  </si>
  <si>
    <t xml:space="preserve">0.3 spans south west of pole i3. </t>
  </si>
  <si>
    <t>VP_AV115-J03_1489312_2020</t>
  </si>
  <si>
    <t>.7SPN Pole I3-end pole to west. 30’north of line. Poor form.</t>
  </si>
  <si>
    <t>VP_AV115-J03_1489309_2020</t>
  </si>
  <si>
    <t>0.3 spans southwest of pole i3.</t>
  </si>
  <si>
    <t>VP_AV115-J03_1489247_2020</t>
  </si>
  <si>
    <t>0.3 spans southwest of pole i3</t>
  </si>
  <si>
    <t>VP_AV115-J03_1489235_2020</t>
  </si>
  <si>
    <t>VP_AV115-J03_1489200_2020</t>
  </si>
  <si>
    <t xml:space="preserve">Cut into 16 inch rounds, remove all debris. </t>
  </si>
  <si>
    <t xml:space="preserve">Remove all debris </t>
  </si>
  <si>
    <t>JPK@mgeinc.com; mad@mgeinc.com</t>
  </si>
  <si>
    <t>JP Kubitschek ; Miguel Dominguez-Diaz</t>
  </si>
  <si>
    <t>Remove all debris.</t>
  </si>
  <si>
    <t>Creator</t>
  </si>
  <si>
    <t>Created</t>
  </si>
  <si>
    <t>Editor</t>
  </si>
  <si>
    <t>Edited</t>
  </si>
  <si>
    <t>EVM_SYNC_ID</t>
  </si>
  <si>
    <t>BE_geomartawrrprod</t>
  </si>
  <si>
    <t>R3B_Rmv 3-B</t>
  </si>
  <si>
    <t>CIP_AV115-J14_356401</t>
  </si>
  <si>
    <t>da946079-3f16-480e-9f29-82423c9b1367</t>
  </si>
  <si>
    <t>3ffd1173-dbd7-44e2-b499-7ccea89a0ec5</t>
  </si>
  <si>
    <t>0d768a83-cece-49d6-be9a-d22a882e389d</t>
  </si>
  <si>
    <t>42609d75-6968-49e8-88a5-e6132aef937b</t>
  </si>
  <si>
    <t>91b9a0ef-acc5-4365-86b5-fdd658304fe1</t>
  </si>
  <si>
    <t>7bf76f1b-51b6-48e1-9e50-a32415666812</t>
  </si>
  <si>
    <t>daf57ceb-c949-4716-93be-5348c5c11e94</t>
  </si>
  <si>
    <t>f927b487-b93e-4660-90e8-0e218160e503</t>
  </si>
  <si>
    <t>d79029e7-e297-45b7-b730-4fd89c158e2e</t>
  </si>
  <si>
    <t>9536fcba-07c8-4b4d-9040-418043aff337</t>
  </si>
  <si>
    <t>1ad61669-409e-4b7d-8840-18a5c9c2f695</t>
  </si>
  <si>
    <t>bef86e03-899d-4d48-a055-2c1a0f90dfda</t>
  </si>
  <si>
    <t>616f2565-2139-42fd-af85-3501af633b13</t>
  </si>
  <si>
    <t>9a9a71af-8411-497c-b829-00fac533ce56</t>
  </si>
  <si>
    <t>Tree Work Complete</t>
  </si>
  <si>
    <t>ajboga_awrr</t>
  </si>
  <si>
    <t>ERM_ERM-West</t>
  </si>
  <si>
    <t>OV_Overhang</t>
  </si>
  <si>
    <t>Relocate on Property</t>
  </si>
  <si>
    <t>MFE_Mountain F Enterprises</t>
  </si>
  <si>
    <t>NEVADA CITY</t>
  </si>
  <si>
    <t>asance_awrr</t>
  </si>
  <si>
    <t>PENN VALLEY</t>
  </si>
  <si>
    <t>CIP_AV115-F23_357626</t>
  </si>
  <si>
    <t>SFC_Sierra Forestry Consulting</t>
  </si>
  <si>
    <t>R4B_Rmv 4-B</t>
  </si>
  <si>
    <t>LP_AV115-J09_880854</t>
  </si>
  <si>
    <t>Fail</t>
  </si>
  <si>
    <t>12906 KENTUCKY FLAT RD</t>
  </si>
  <si>
    <t>ameeks_awrr</t>
  </si>
  <si>
    <t>jdehkm_awrr</t>
  </si>
  <si>
    <t xml:space="preserve">Climb/Pedro </t>
  </si>
  <si>
    <t>LP_AV115-F23_878400</t>
  </si>
  <si>
    <t>CIP_AV115-F23_356265</t>
  </si>
  <si>
    <t>ebarre_awrr</t>
  </si>
  <si>
    <t>13022 EMERALD FOREST DR</t>
  </si>
  <si>
    <t>SEC_Sec Strain</t>
  </si>
  <si>
    <t>Chip on site/broadcast</t>
  </si>
  <si>
    <t>Interior Live Oak</t>
  </si>
  <si>
    <t xml:space="preserve">70ft bucket/Pedro </t>
  </si>
  <si>
    <t>CIP_AV115-F23_357702</t>
  </si>
  <si>
    <t xml:space="preserve">0.7 span between# C-D, 12 feet South of line/ Poor taper grey pine tall enough to strike lines/ Some disease in main trunk at top of trunk </t>
  </si>
  <si>
    <t>VP_AV115-F23_1492723_2020</t>
  </si>
  <si>
    <t>LP_AV115-F23_882663</t>
  </si>
  <si>
    <t xml:space="preserve">0.8 span between poles C-D, 10 feet South of lines/ Grey pine overhanging lines/ Trim would remove more than 1/3rd of the canopy. </t>
  </si>
  <si>
    <t>605a4197-45a8-42b2-87f0-7df5bb537b88</t>
  </si>
  <si>
    <t>OREGON HOUSE</t>
  </si>
  <si>
    <t>zCompany_AWRR not in Roster</t>
  </si>
  <si>
    <t>Created2</t>
  </si>
  <si>
    <t>Created_Day</t>
  </si>
  <si>
    <t>New_or_Old_Veg</t>
  </si>
  <si>
    <t>Previous_Prescription</t>
  </si>
  <si>
    <t>Prescription_Edited_And_TAT_Is_Blank</t>
  </si>
  <si>
    <t>ycerva_awrr</t>
  </si>
  <si>
    <t>A&amp;E crew 11</t>
  </si>
  <si>
    <t>VP_AV115-J03_1487648_2020</t>
  </si>
  <si>
    <t xml:space="preserve">0.2 spans north of pole i3-end pole. Tree has small wound at bottom of tree. Tree in decline. Tree is way of field along fence line. Use caution: barb wire fence next to tree. </t>
  </si>
  <si>
    <t>A31</t>
  </si>
  <si>
    <t xml:space="preserve">TBD. </t>
  </si>
  <si>
    <t>5478680e-5100-4934-aaf7-9d5e2faa7114</t>
  </si>
  <si>
    <t>VP_AV115-J03_1487554_2020</t>
  </si>
  <si>
    <t>.6 SPN Pole I2-End pole near house. 60’ west of line in barbed fence Old fire scar and Pini conks.</t>
  </si>
  <si>
    <t>721b7984-5118-4b64-b0ed-d86df4898751</t>
  </si>
  <si>
    <t>VP_AV115-J03_1487533_2020</t>
  </si>
  <si>
    <t>.7 SPN Pole I2-End pole inside fence near house. 60’ west of line in barbed fence. Leans toward lines.</t>
  </si>
  <si>
    <t>6154c611-4b58-4bfa-a063-ea3c7dbafb82</t>
  </si>
  <si>
    <t>FAA_FP-Trim A</t>
  </si>
  <si>
    <t>A43</t>
  </si>
  <si>
    <t>kfenke_awrr</t>
  </si>
  <si>
    <t>Oak</t>
  </si>
  <si>
    <t>mdomie_awrr</t>
  </si>
  <si>
    <t>F3A_FP-Rmv3 A</t>
  </si>
  <si>
    <t>gjuarm_awrr</t>
  </si>
  <si>
    <t xml:space="preserve">Cut into 16” rounds , remove all debris </t>
  </si>
  <si>
    <t>vagude_awrr</t>
  </si>
  <si>
    <t>Remove all</t>
  </si>
  <si>
    <t>LP_AV115-J08_813368</t>
  </si>
  <si>
    <t>whedrs_awrr</t>
  </si>
  <si>
    <t>FSE_FSEI</t>
  </si>
  <si>
    <t>jwates_awrr</t>
  </si>
  <si>
    <t>CIP_AV115-J08_357032</t>
  </si>
  <si>
    <t>VP_AV115-J08_1486753_2020</t>
  </si>
  <si>
    <t>30’ south of Pole G.</t>
  </si>
  <si>
    <t>89b4812b-c4bd-4cd2-b25d-50897f7b9d3f</t>
  </si>
  <si>
    <t xml:space="preserve">A&amp;E PRODUCCIÓN </t>
  </si>
  <si>
    <t>FOB_FP-Ov B</t>
  </si>
  <si>
    <t>VP_AV115-J08_1483822_2020</t>
  </si>
  <si>
    <t>.5 span pole G-H and south of line</t>
  </si>
  <si>
    <t>c8ae0db4-8a46-4a3d-b216-d03422761025</t>
  </si>
  <si>
    <t>CIP_AV115-J08_357289</t>
  </si>
  <si>
    <t>A&amp;E production 209</t>
  </si>
  <si>
    <t>CIP_AV115-J08_356802</t>
  </si>
  <si>
    <t>AEA_A &amp; E Arborists Tree Care.</t>
  </si>
  <si>
    <t>sbarnm_awrr</t>
  </si>
  <si>
    <t>R2D_Rmv2-B+Trt</t>
  </si>
  <si>
    <t>Trim</t>
  </si>
  <si>
    <t xml:space="preserve">Remove all wood and debris </t>
  </si>
  <si>
    <t xml:space="preserve">Remove all tree and debris </t>
  </si>
  <si>
    <t>CIP_AV115-J03_356395</t>
  </si>
  <si>
    <t>F4D_FS-R4B+Trt</t>
  </si>
  <si>
    <t>CIP_AV115-J08_357045</t>
  </si>
  <si>
    <t>LP_AV115-J08_813369</t>
  </si>
  <si>
    <t>CIP_AV115-J14_356294</t>
  </si>
  <si>
    <t>BCS_Br Rmv+Trt</t>
  </si>
  <si>
    <t>VP_AV115-J08_1493248_2020</t>
  </si>
  <si>
    <t>LP_AV115-J08_813371</t>
  </si>
  <si>
    <t>CIP_AV115-J08_356779</t>
  </si>
  <si>
    <t>30’ west of end pole. Lean towards line.</t>
  </si>
  <si>
    <t>f507daab-0da5-48d7-b731-7f2e457ba4dd</t>
  </si>
  <si>
    <t>VP_AV115-J08_1493529_2020</t>
  </si>
  <si>
    <t>LP_AV115-J08_812996</t>
  </si>
  <si>
    <t>bf889a1f-a679-4975-a7cb-ecbcede8c5d3</t>
  </si>
  <si>
    <t>LP_AV115-J03_879580</t>
  </si>
  <si>
    <t>CIP_AV115-J08_356229</t>
  </si>
  <si>
    <t>1051743615</t>
  </si>
  <si>
    <t>13648 EMPRESS RD</t>
  </si>
  <si>
    <t>raliom_awrr</t>
  </si>
  <si>
    <t>13631 EMPRESS RD</t>
  </si>
  <si>
    <t>R1D_Rmv1-B+Trt</t>
  </si>
  <si>
    <t>VP_AV115-J08_1493247_2020</t>
  </si>
  <si>
    <t xml:space="preserve">30’ northwest of end pole near shipping container and fence. Notify first lots of obstacles. </t>
  </si>
  <si>
    <t>13bde5b7-6075-410b-8b4c-98e0ed5c2ae8</t>
  </si>
  <si>
    <t>tbd</t>
  </si>
  <si>
    <t>CIP_AV115-J08_356051</t>
  </si>
  <si>
    <t>VP_AV115-J08_1493239_2020</t>
  </si>
  <si>
    <t>Maple</t>
  </si>
  <si>
    <t xml:space="preserve">.7 SPN P8-end pole. 40’ north of line. Leans toward line and codom. Notify first lots of obstacles. </t>
  </si>
  <si>
    <t>1de4be8b-425a-4693-a3c1-5732aad813de</t>
  </si>
  <si>
    <t>VP_AV115-J08_1493238_2020</t>
  </si>
  <si>
    <t>Tulip Tree</t>
  </si>
  <si>
    <t xml:space="preserve">.6 SPN P8-end pole. 40’ north of line. Leans toward line. Notify first lots of obstacles. </t>
  </si>
  <si>
    <t>2b3607c2-8b6f-4b50-a0fc-7ee4689f9afc</t>
  </si>
  <si>
    <t>VP_AV115-J08_1493237_2020</t>
  </si>
  <si>
    <t>.5 SPN P8-end pole. 20’ north of line inside fence. Previously topped.</t>
  </si>
  <si>
    <t>98b9a5de-0e1d-47c8-81d5-20903a91d640</t>
  </si>
  <si>
    <t>VP_AV115-J08_1493236_2020</t>
  </si>
  <si>
    <t>.5 SPN P8-end pole. 20’ north of line inside fence. Previously topped and out of compliance.</t>
  </si>
  <si>
    <t>d52d45aa-8574-4015-8921-f1640256ede6</t>
  </si>
  <si>
    <t>VP_AV115-J08_1493235_2020</t>
  </si>
  <si>
    <t>.5SPN P8-end pole. 20’ north of line inside fence. Previously topped.</t>
  </si>
  <si>
    <t>c04149ce-af85-422f-8708-6a472fc683f9</t>
  </si>
  <si>
    <t>VP_AV115-J08_1493233_2020</t>
  </si>
  <si>
    <t>.4 SPN P8-end pole. 20’ north of line inside fence. Previously topped.</t>
  </si>
  <si>
    <t>e2a96f88-8cd1-4c07-be93-09188d7f2d0a</t>
  </si>
  <si>
    <t>VP_AV115-J08_1493234_2020</t>
  </si>
  <si>
    <t>ea879b6b-88b7-488b-a0a5-e84d47980fcc</t>
  </si>
  <si>
    <t>VP_AV115-J08_1493521_2020</t>
  </si>
  <si>
    <t xml:space="preserve">0.6 spans west of pole 8-end pole. Tree has big wound on 2 sides of tree. Tree is pitching tree in decline. </t>
  </si>
  <si>
    <t>bedf2b0b-364e-46f0-834e-409db65a9e14</t>
  </si>
  <si>
    <t>VP_AV115-J08_1493224_2020</t>
  </si>
  <si>
    <t>.4 SPN P8-end pole. 20’ north of line inside fence. Gall rust.</t>
  </si>
  <si>
    <t>71d18310-7d80-45fa-8c7a-f75745f8e7ab</t>
  </si>
  <si>
    <t>VP_AV115-J08_1493520_2020</t>
  </si>
  <si>
    <t>0.5 spans west of pole 8-end pole.</t>
  </si>
  <si>
    <t>2e3c5d2e-38ec-4201-b2a2-df35bf819d0f</t>
  </si>
  <si>
    <t>Nevada</t>
  </si>
  <si>
    <t>mhartn_awrr</t>
  </si>
  <si>
    <t>VP_AV115-J08_1493518_2020</t>
  </si>
  <si>
    <t>1f455662-ba55-44da-a8a5-efd0314d5c0b</t>
  </si>
  <si>
    <t>VP_AV115-J08_1493517_2020</t>
  </si>
  <si>
    <t>CIP_AV115-J08_356671</t>
  </si>
  <si>
    <t xml:space="preserve">0.1 spans west of pole 8. Tree has slight lean toward facilities. </t>
  </si>
  <si>
    <t>6bcf5d8c-9ac3-41da-85a2-d43fdec53b27</t>
  </si>
  <si>
    <t>VP_AV115-J08_1493516_2020</t>
  </si>
  <si>
    <t>CIP_AV115-J08_356670</t>
  </si>
  <si>
    <t xml:space="preserve">0.1 spans southwest of pole 8. Tree has 3 co dominate tops. With included bark. Tree has wound on west side of tree and south side of tree about 6-7 ft up. </t>
  </si>
  <si>
    <t>89c0ea5d-8b6f-4d72-aa6d-e1b40e61b20d</t>
  </si>
  <si>
    <t>VP_AV115-J08_1493223_2020</t>
  </si>
  <si>
    <t>8396c721-2eab-43a7-aa6d-2923bea97a23</t>
  </si>
  <si>
    <t>VP_AV115-J09_1493515_2020</t>
  </si>
  <si>
    <t>LP_AV115-J08_813373</t>
  </si>
  <si>
    <t xml:space="preserve">0.2 spans southeast of 8. Tree has co- dominate top. Tree leaning towards facilities Slow 5 MPH sign on south side of tree. </t>
  </si>
  <si>
    <t>ec1c7290-6c2b-47fb-98b1-d1a60ed86107</t>
  </si>
  <si>
    <t>VP_AV115-J08_1493222_2020</t>
  </si>
  <si>
    <t>eee22f71-36b4-48a1-aaa1-8548440107c6</t>
  </si>
  <si>
    <t>1051682402</t>
  </si>
  <si>
    <t>13535 HOPEFUL HILL RD</t>
  </si>
  <si>
    <t>VP_AV115-J08_1493221_2020</t>
  </si>
  <si>
    <t>765db8cc-4ac9-4c3e-ae13-12480ab66cd6</t>
  </si>
  <si>
    <t>F2A_FP-Rmv2 A</t>
  </si>
  <si>
    <t>A&amp;E. 205</t>
  </si>
  <si>
    <t>MOW_Mowbray's</t>
  </si>
  <si>
    <t>TO_Top</t>
  </si>
  <si>
    <t>PEI_P31 Enterprises, Inc.</t>
  </si>
  <si>
    <t>FAB_FP-Trim B</t>
  </si>
  <si>
    <t>MARYSVILLE</t>
  </si>
  <si>
    <t>Refusal</t>
  </si>
  <si>
    <t>TD_TopDirecti</t>
  </si>
  <si>
    <t>NA</t>
  </si>
  <si>
    <t>Prescription Edited And TAT Is Blank</t>
  </si>
  <si>
    <t>Prescription_Changed</t>
  </si>
  <si>
    <t>VegHasError_CommentsHaveNoDelete_IncludeAwrrInReport_OR_PrescriptionChanged</t>
  </si>
  <si>
    <t>Veg Has Error _CommentsHaveNoDelete_IncludeAwrrInReport_OR_PrescriptionChanged</t>
  </si>
  <si>
    <t>jtwels_awrr</t>
  </si>
  <si>
    <t>opines_awrr</t>
  </si>
  <si>
    <t>sfulfe_awrr</t>
  </si>
  <si>
    <t>epines_awrr</t>
  </si>
  <si>
    <t>Madrone</t>
  </si>
  <si>
    <t xml:space="preserve">Remove all </t>
  </si>
  <si>
    <t>LP_AV115-J09_814168</t>
  </si>
  <si>
    <t>13085 AVIAN PL</t>
  </si>
  <si>
    <t>Manzanita</t>
  </si>
  <si>
    <t xml:space="preserve">.2 span pole C-C1; 2xstem and surrounded by manzanita. </t>
  </si>
  <si>
    <t xml:space="preserve">A&amp;E T&amp;M </t>
  </si>
  <si>
    <t>VP_AV115-J10_1495411_2020</t>
  </si>
  <si>
    <t>CIP_AV115-J10_356590</t>
  </si>
  <si>
    <t>89’ NW of pole C2. Previously pruned; pruned section of tree under the line, unpruned portion of tree is all codominant stems. Recommend removal due to condition and hazard failure potential of this species.</t>
  </si>
  <si>
    <t>36039ddb-03f8-40cf-b637-f4ed4fcb30d7</t>
  </si>
  <si>
    <t>VP_AV115-J10_1495410_2020</t>
  </si>
  <si>
    <t>47’ NW of pole C2. Codom structure within strike distance of line.could also domino to adjacent gray pine in failure</t>
  </si>
  <si>
    <t>d0f9d823-edd0-4875-87ac-5b8369373f23</t>
  </si>
  <si>
    <t>VP_AV115-J10_1495746_2020</t>
  </si>
  <si>
    <t>a424b3e3-9462-4d40-88ab-c368b60882f8</t>
  </si>
  <si>
    <t>1051749260</t>
  </si>
  <si>
    <t>10795 DOUGLAS LN</t>
  </si>
  <si>
    <t>Tbd</t>
  </si>
  <si>
    <t>CIP_AV115-J14_357156</t>
  </si>
  <si>
    <t>jgilis_awrr</t>
  </si>
  <si>
    <t>SDR_Southern Disaster</t>
  </si>
  <si>
    <t>GRASS VALLEY</t>
  </si>
  <si>
    <t>ewhits_awrr</t>
  </si>
  <si>
    <t>rbrows_awrr</t>
  </si>
  <si>
    <t>abucks_awrr</t>
  </si>
  <si>
    <t>LP_AW116-A03_892886</t>
  </si>
  <si>
    <t>Remove all wood and brush.</t>
  </si>
  <si>
    <t>1051711407</t>
  </si>
  <si>
    <t>13420 SUNSHINE VALLEY RD</t>
  </si>
  <si>
    <t>CIP_AW116-A03_398603</t>
  </si>
  <si>
    <t>Pine</t>
  </si>
  <si>
    <t>Remove all wood and brush</t>
  </si>
  <si>
    <t>CIP_AW116-A03_397471</t>
  </si>
  <si>
    <t>LP_AW116-A04_898595</t>
  </si>
  <si>
    <t>15729 LOWER COLFAX RD</t>
  </si>
  <si>
    <t>LP_AW116-A03_895395</t>
  </si>
  <si>
    <t>CIP_AW116-A04_396941</t>
  </si>
  <si>
    <t>1051711347</t>
  </si>
  <si>
    <t>13489 SUNSHINE VALLEY RD</t>
  </si>
  <si>
    <t>jhards_awrr</t>
  </si>
  <si>
    <t>Cut wood to 16”, remove slash.</t>
  </si>
  <si>
    <t>.5 span pole C-C1;  previously topped and under line. Will need continuous topping</t>
  </si>
  <si>
    <t>b94da5ef-5694-4e14-92b9-20b4cd4973be</t>
  </si>
  <si>
    <t>.5 span pole C-C1, previously topped and dead</t>
  </si>
  <si>
    <t>1d37a06f-6da8-4c2f-9e75-af9398f4506c</t>
  </si>
  <si>
    <t>.6 SPN P10-end pole. 50’ north of line. 4 xstm. Rot and lean.</t>
  </si>
  <si>
    <t>e9f7c6ed-1743-4862-83c2-b5f4d72dc0e4</t>
  </si>
  <si>
    <t>.5 SPN P10-end pole. 40’ north of line. Rot and lean.</t>
  </si>
  <si>
    <t>f9d062c4-2e7b-4682-b4c2-ad74819e9945</t>
  </si>
  <si>
    <t>.5 SPN P10-end pole. 40’ north of line. Rot.</t>
  </si>
  <si>
    <t>21f69d37-c437-4cb7-8e65-b0b4e01bf691</t>
  </si>
  <si>
    <t>.5 SPN P10-end pole. 50’ north of line. Included bark.</t>
  </si>
  <si>
    <t>7dd4ba3e-ceff-4a23-bf1d-d9bc2bb24c4d</t>
  </si>
  <si>
    <t xml:space="preserve">A&amp;E production </t>
  </si>
  <si>
    <t>a3acfa20-20b9-4f40-b32f-9a3a608cfd8b</t>
  </si>
  <si>
    <t>.4 SPN P10-end pole. 30’ north of line. Included bark and rot.</t>
  </si>
  <si>
    <t>36c33b58-a718-4e7c-aa83-e0c92889fe90</t>
  </si>
  <si>
    <t>.4 SPN P10-end pole. 50’ north of line. Included bark and rot. Xstm.</t>
  </si>
  <si>
    <t>70878afd-c667-4873-9a90-f2e31292c8ed</t>
  </si>
  <si>
    <t>.4 SPN P10-end pole. 60’ north of line. Included bark and rot. 2 Xstm.</t>
  </si>
  <si>
    <t>4c1653eb-75af-4d6b-a8e8-6af5f9e4d8a0</t>
  </si>
  <si>
    <t xml:space="preserve">.5 SPN P10-end pole. 30’ north of line. Included bark and rot. </t>
  </si>
  <si>
    <t>2bf9df7e-5978-4fe7-b359-dae251fdf203</t>
  </si>
  <si>
    <t>.3 SPN  P10-end pole. 25’ north of line. Remove 2 marked stems from 3 xstm tree. Tree has numerous indicators of rot.</t>
  </si>
  <si>
    <t>4b1238a6-2cf6-4222-aa4d-7f5537a9dec2</t>
  </si>
  <si>
    <t>.3 SPN P8-9. 15’ west of line.</t>
  </si>
  <si>
    <t>VP_AV115-J09_1498799_2020</t>
  </si>
  <si>
    <t>CIP_AV115-J09_356588</t>
  </si>
  <si>
    <t>32’ NW of end pole. Codom 2X stems. One stem leans toward pole; the other away from pole. Within striking distance of pole and guy wire.</t>
  </si>
  <si>
    <t>6ea48544-7b74-4ef0-817b-eea8eae33bad</t>
  </si>
  <si>
    <t>VP_AV115-J09_1501097_2020</t>
  </si>
  <si>
    <t xml:space="preserve">0.5 spans south of pole 8-9.tree in decline. </t>
  </si>
  <si>
    <t>6de99a9f-fba1-43f4-bff8-5292d5f71c06</t>
  </si>
  <si>
    <t>VP_AV115-J09_1497999_2020</t>
  </si>
  <si>
    <t xml:space="preserve">-.5 from end pole. Strong lean towards facilities and some up rooting. Facilities protect </t>
  </si>
  <si>
    <t>dbc4ea91-01a1-4cd8-baec-cbac39fc285c</t>
  </si>
  <si>
    <t>LP_AV115-J08_881077</t>
  </si>
  <si>
    <t>CIP_AV115-J08_356052</t>
  </si>
  <si>
    <t>1051749335</t>
  </si>
  <si>
    <t>VP_AV115-J09_1498511_2020</t>
  </si>
  <si>
    <t>60ft from facilities; fungus growing, some dead limbs, 2xstem with one leaning towards facilities. Combined dbh and hollow at base</t>
  </si>
  <si>
    <t>791b8c63-f06d-4a6a-be06-2e2d936aca04</t>
  </si>
  <si>
    <t>Crew 202</t>
  </si>
  <si>
    <t>13538 HOPEFUL HILL RD</t>
  </si>
  <si>
    <t>LP_AV115-J03_879579</t>
  </si>
  <si>
    <t>CIP_AV115-J08_356049</t>
  </si>
  <si>
    <t>VP_AV115-J10_1498794_2020</t>
  </si>
  <si>
    <t>09571758-8a5a-4146-b5df-7d2175214d66</t>
  </si>
  <si>
    <t>LP_AV115-J08_812997</t>
  </si>
  <si>
    <t>13584 HOPEFUL HILL RD</t>
  </si>
  <si>
    <t>VP_AV115-J08_1501094_2020</t>
  </si>
  <si>
    <t xml:space="preserve">0.3 spans north of end pole. Y-stem with rotting at base of tree on north side. Tree leaning towards facilities. Combined DBH. </t>
  </si>
  <si>
    <t>df6448fe-168e-44b5-86de-bd87e8f08494</t>
  </si>
  <si>
    <t>VP_AV115-J08_1500064_2020</t>
  </si>
  <si>
    <t>.6 SPN P10-end pole. 55’ north of line. Rot, included bark and codom lean.</t>
  </si>
  <si>
    <t>aa925639-47be-4a5c-bf57-fb4d4820c99c</t>
  </si>
  <si>
    <t>VP_AV115-J08_1501093_2020</t>
  </si>
  <si>
    <t xml:space="preserve">0.3 spans north of end pole. Y-stem with included bark. </t>
  </si>
  <si>
    <t>935eadfd-2e97-4d53-8043-8a6aad11cfd5</t>
  </si>
  <si>
    <t>VP_AV115-J08_1501092_2020</t>
  </si>
  <si>
    <t>f8f7b2b4-7f7d-4180-b85f-0369eeee1bdd</t>
  </si>
  <si>
    <t>CIP_AV115-J10_356595</t>
  </si>
  <si>
    <t>VP_AV115-J10_1497870_2020</t>
  </si>
  <si>
    <t>.7 span pole C-C1; under lines and previously topped, health is declining. Further topping will kill tree</t>
  </si>
  <si>
    <t>bdff1bd5-9b72-441a-b39f-4581fdc43423</t>
  </si>
  <si>
    <t>VP_AV115-J10_1497865_2020</t>
  </si>
  <si>
    <t>.7 span pole C-C1; under lines and previously topped; tree health is declining. Further topping will kill tree</t>
  </si>
  <si>
    <t>f7bb9588-0922-4930-8c8e-72537c4c407a</t>
  </si>
  <si>
    <t>VP_AV115-J10_1497841_2020</t>
  </si>
  <si>
    <t xml:space="preserve">.7 span pole C-C1; co-dom tree with combined dbh. Will require continuous trimming, removal recommended </t>
  </si>
  <si>
    <t>c4a6dfcf-b556-48ae-99e1-c6ea8f40db68</t>
  </si>
  <si>
    <t>R2A_Rmv 2-A</t>
  </si>
  <si>
    <t>Cypress</t>
  </si>
  <si>
    <t>BT_Br Trim</t>
  </si>
  <si>
    <t>sgills_awrr</t>
  </si>
  <si>
    <t>CIP_AV115-J14_355974</t>
  </si>
  <si>
    <t>VP_AV115-J10_1496214_2020</t>
  </si>
  <si>
    <t>VP_AV115-J10_1496181_2020</t>
  </si>
  <si>
    <t>VP_AV115-J08_1497413_2020</t>
  </si>
  <si>
    <t xml:space="preserve">0.3 spans north of end pole. Tree has slight lean toward rd &amp; facilities. </t>
  </si>
  <si>
    <t>1f618c24-6c9d-4f95-ae20-e359b2d1909d</t>
  </si>
  <si>
    <t>VP_AV115-J08_1496473_2020</t>
  </si>
  <si>
    <t>13560 HOPEFUL HILL RD</t>
  </si>
  <si>
    <t>VP_AV115-J08_1496472_2020</t>
  </si>
  <si>
    <t>VP_AV115-J10_1496023_2020</t>
  </si>
  <si>
    <t>fdec24c4-b7ab-4ca5-90f0-12d565f3e416</t>
  </si>
  <si>
    <t>VP_AV115-J08_1496471_2020</t>
  </si>
  <si>
    <t>VP_AV115-J08_1496470_2020</t>
  </si>
  <si>
    <t>VP_AV115-J08_1497411_2020</t>
  </si>
  <si>
    <t xml:space="preserve">0.2 span north of end pole tree is leaning toward facility. </t>
  </si>
  <si>
    <t>bc8b722f-f118-4983-8bbc-df7c90e94517</t>
  </si>
  <si>
    <t>VP_AV115-J08_1496468_2020</t>
  </si>
  <si>
    <t>VP_AV115-J08_1496464_2020</t>
  </si>
  <si>
    <t>VP_AV115-J08_1496465_2020</t>
  </si>
  <si>
    <t>VP_AV115-J08_1496466_2020</t>
  </si>
  <si>
    <t>VP_AV115-J08_1496467_2020</t>
  </si>
  <si>
    <t>13690 HOPEFUL HILL RD</t>
  </si>
  <si>
    <t>VP_AV115-J08_1496463_2020</t>
  </si>
  <si>
    <t>A&amp;E. 18</t>
  </si>
  <si>
    <t>VP_AV115-J09_1497398_2020</t>
  </si>
  <si>
    <t xml:space="preserve">0.5 spans south of pole 8-9. Trimming will take away a 1/3 of the canopy. Tree gas been previously trimmed </t>
  </si>
  <si>
    <t>7f0aa523-796b-4a39-8160-8eea4c2f9d82</t>
  </si>
  <si>
    <t>LP_AV115-J10_814161</t>
  </si>
  <si>
    <t>Riparian and Nest</t>
  </si>
  <si>
    <t>13133 AVIAN PL</t>
  </si>
  <si>
    <t>CIP_AV115-J10_356048</t>
  </si>
  <si>
    <t>CIP_AV115-J10_356047</t>
  </si>
  <si>
    <t>VP_AV115-J10_1501193_2020</t>
  </si>
  <si>
    <t>.4 span P9-10, previously topped and will require continuous work</t>
  </si>
  <si>
    <t>598ca594-0421-4aef-a59f-0cde046c675c</t>
  </si>
  <si>
    <t>VP_AV115-J10_1501177_2020</t>
  </si>
  <si>
    <t>.2 span P9-10, tree leans towards P9</t>
  </si>
  <si>
    <t xml:space="preserve">Chip on site </t>
  </si>
  <si>
    <t>30f1367f-bcb1-4636-a53f-4acd7724c793</t>
  </si>
  <si>
    <t>VP_AV115-J10_1501246_2020</t>
  </si>
  <si>
    <t>Sol .9 span close to line almost 1:5 tree. Majority of tree is within scope, one limb needs to be trimmed back</t>
  </si>
  <si>
    <t>Chip onsite</t>
  </si>
  <si>
    <t>954b669d-ed0f-4b5f-9f1f-fefd990ecf10</t>
  </si>
  <si>
    <t>VP_AV115-J10_1501171_2020</t>
  </si>
  <si>
    <t xml:space="preserve">.9 span pole A-9, previously topped and under line. Will require continuous work </t>
  </si>
  <si>
    <t>c294e650-f4d0-4fbf-b403-e5942ea576ec</t>
  </si>
  <si>
    <t>VP_AV115-J10_1501166_2020</t>
  </si>
  <si>
    <t>caebd2bb-7160-4af4-8982-32df8cb900c7</t>
  </si>
  <si>
    <t>VP_AV115-J10_1501167_2020</t>
  </si>
  <si>
    <t>.8 span pole A-9 and east of line</t>
  </si>
  <si>
    <t>99b301fd-808c-4df2-aa60-73950a15501d</t>
  </si>
  <si>
    <t>VP_AV115-J10_1501163_2020</t>
  </si>
  <si>
    <t>.7 span pole A-9, codominant top, previously side trimmed</t>
  </si>
  <si>
    <t>Chip on site</t>
  </si>
  <si>
    <t>d9e7e862-2c7a-45f1-8121-d4bc460a7c32</t>
  </si>
  <si>
    <t>VP_AV115-J10_1501240_2020</t>
  </si>
  <si>
    <t>Sol .2 span poles 10-end pole lean towards line</t>
  </si>
  <si>
    <t xml:space="preserve">Chip onsite </t>
  </si>
  <si>
    <t>1afd0cbd-46ff-43a4-ac0d-fc285e608ff3</t>
  </si>
  <si>
    <t>FP_AV115-J07_1945425</t>
  </si>
  <si>
    <t>VP_AV115-J10_1501125_2020</t>
  </si>
  <si>
    <t>.4 span, pole A-9, leaning on fence and previously topped</t>
  </si>
  <si>
    <t>968d4e2e-ac40-46fa-b2b6-2228685623cc</t>
  </si>
  <si>
    <t>VP_AV115-J10_1501126_2020</t>
  </si>
  <si>
    <t xml:space="preserve">.4 span pole A-9 and previously topped </t>
  </si>
  <si>
    <t>f81f2a36-2c7a-46db-a7bd-bb0c645aaf6f</t>
  </si>
  <si>
    <t>VP_AV115-J10_1501122_2020</t>
  </si>
  <si>
    <t>.4 span pole A-9;  6dbh, and previously topped</t>
  </si>
  <si>
    <t>dd333a4f-188f-40af-8c20-358b58cba3c6</t>
  </si>
  <si>
    <t>VP_AV115-J10_1499592_2020</t>
  </si>
  <si>
    <t>.3 span pole A-9 and previously topped.</t>
  </si>
  <si>
    <t>1f00530c-1e2b-4048-bf3c-ba283dec98d5</t>
  </si>
  <si>
    <t>62d40d22-8e4d-482e-8a9d-f0d9c61e9fdf</t>
  </si>
  <si>
    <t>VP_AV115-J03_1488277_2020</t>
  </si>
  <si>
    <t xml:space="preserve">0.4 spans northwest of end pole. 120 ft to pole. Tree has lean toward tree, and has wound on tree as well. </t>
  </si>
  <si>
    <t>A30</t>
  </si>
  <si>
    <t>a44de566-8432-48c3-ab83-ad8bacf39418</t>
  </si>
  <si>
    <t>VP_AV115-J03_1488142_2020</t>
  </si>
  <si>
    <t>15ft beyond end pole. With big wound on trunk</t>
  </si>
  <si>
    <t>0013db63-dad8-4b74-b1c7-25f07bed5285</t>
  </si>
  <si>
    <t>VP_AV115-J03_1488065_2020</t>
  </si>
  <si>
    <t>25’ west of end pole. Leans toward line.</t>
  </si>
  <si>
    <t>d3d96627-42e3-4e00-97db-a0a6e90078f8</t>
  </si>
  <si>
    <t>VP_AV115-J03_1487672_2020</t>
  </si>
  <si>
    <t>.7 SPN Pole I2-End pole inside fence near house. 60’ west of line inside white fence. Numerous pitch tubes.</t>
  </si>
  <si>
    <t>55ff218e-5cf7-478c-8466-8cb328e826c1</t>
  </si>
  <si>
    <t>A39/40</t>
  </si>
  <si>
    <t>afilie_awrr</t>
  </si>
  <si>
    <t>CIP_AV115-J03_357448</t>
  </si>
  <si>
    <t>1051743682</t>
  </si>
  <si>
    <t>13552 EMPRESS RD</t>
  </si>
  <si>
    <t>VP_AV115-J08_1481132_2020</t>
  </si>
  <si>
    <t>0.2 spans North of pole E-F. Next to riparian area. Conks on 3 sides of the tree. Also leaning towards road and facilities. DBH:48. Possible heritage tree. RPF: inspection needed. Yellow tape around tree. Pending approval. 3/18/20. RPF review. This is a single stem Heritage Tree. The Cedar has pocket dry rot conks present in 3 locations. Leans toward facility. Recommend removal due to to hazardous condition and threat to facility</t>
  </si>
  <si>
    <t>7de022b0-0363-4184-a374-8b526f7e8452</t>
  </si>
  <si>
    <t xml:space="preserve">Haul offsite </t>
  </si>
  <si>
    <t xml:space="preserve">Haul offsite. </t>
  </si>
  <si>
    <t>VP_AV115-J10_1499736_2020</t>
  </si>
  <si>
    <t>.2 span pole A-9 and previously topped.</t>
  </si>
  <si>
    <t>05ff17c8-41d3-4f62-b9f9-49d07ca97b7b</t>
  </si>
  <si>
    <t>CIP_AV115-J10_356593</t>
  </si>
  <si>
    <t>VP_AV115-J10_1499720_2020</t>
  </si>
  <si>
    <t xml:space="preserve">.2 span pole A-9, tree leans towards line </t>
  </si>
  <si>
    <t>Leave chips where owner says</t>
  </si>
  <si>
    <t>95bd75df-9765-45a7-be8d-19432721b3eb</t>
  </si>
  <si>
    <t>13578 EMPRESS RD</t>
  </si>
  <si>
    <t>VP_AV115-J10_1499617_2020</t>
  </si>
  <si>
    <t xml:space="preserve">.2 span pole A-9; growing under line </t>
  </si>
  <si>
    <t xml:space="preserve">Customer to say where to leave chips </t>
  </si>
  <si>
    <t>473b99ea-1819-486f-81f3-becd9866b015</t>
  </si>
  <si>
    <t>VP_AV115-J10_1499608_2020</t>
  </si>
  <si>
    <t>.2 span pole A-9; previously topped.</t>
  </si>
  <si>
    <t>Customer to say where to leave chips</t>
  </si>
  <si>
    <t>194771e3-3b3e-4741-8b85-d85c652b1a96</t>
  </si>
  <si>
    <t>VP_AV115-J10_1499539_2020</t>
  </si>
  <si>
    <t>At pole A, on the right side, and behind a cedar</t>
  </si>
  <si>
    <t>829c3f80-a06b-4cdb-8543-670dc0d096eb</t>
  </si>
  <si>
    <t>VP_AV115-J10_1499472_2020</t>
  </si>
  <si>
    <t>.1 span pole A-9</t>
  </si>
  <si>
    <t xml:space="preserve">Customer wants wood chips and will say where to leave them </t>
  </si>
  <si>
    <t>783791c5-bc61-42db-ba55-7af70ab03bf2</t>
  </si>
  <si>
    <t>VP_AV115-J10_1499299_2020</t>
  </si>
  <si>
    <t xml:space="preserve">.5 speak pole B-A; 3xstem with combined dbh. Trunk closest to line needs a small trim to meet 12ft compliance. Will be out of compliance in 18 months </t>
  </si>
  <si>
    <t>Chips left, owner says where to leave them</t>
  </si>
  <si>
    <t>5cd6a369-2919-4b7d-9f17-494a67358e35</t>
  </si>
  <si>
    <t xml:space="preserve">Remove all soft wood. Chip and broadcast debris. </t>
  </si>
  <si>
    <t xml:space="preserve">Cut wood into 16” rounds. Chip and broadcast debris. </t>
  </si>
  <si>
    <t xml:space="preserve">Remove wood. Chip and broadcast debris. </t>
  </si>
  <si>
    <t xml:space="preserve">0.1 spans west of primary-secondary line. Tree has small rot at base of tree. Y-stem with possible included bark. Tree has possible rot throughout.Mistletoe present. Tree overhangs primary. Owner wants to remove branches that are line side. Owner has planted 3 new cedars marked with white tape. Use caution. Possible heritage tree. </t>
  </si>
  <si>
    <t xml:space="preserve">Owner keep. Cut into 16” rounds </t>
  </si>
  <si>
    <t>CIP_AV115-J08_356537</t>
  </si>
  <si>
    <t xml:space="preserve">Remove all wood and debris. </t>
  </si>
  <si>
    <t>VP_AV115-J08_1483290_2020</t>
  </si>
  <si>
    <t xml:space="preserve">0.1 spans north of end pole. Directly behind guy wire/ Edited by ahansm 3/19/20- Healthy oak tree a small trim can mitigate overhang of guy wire/ 2 small branches is all that needs trim   </t>
  </si>
  <si>
    <t xml:space="preserve">Broadcast wood chips on property </t>
  </si>
  <si>
    <t>b3947bb5-ec76-451c-abea-743c5ff2cd02</t>
  </si>
  <si>
    <t>VP_AV115-J09_1500994_2020</t>
  </si>
  <si>
    <t>.8 SPN P8-9. 60’ east of line inside horse fence. Beetle damage.</t>
  </si>
  <si>
    <t>00a79dfa-a6f7-4a0a-b21c-2b61a28cf7eb</t>
  </si>
  <si>
    <t>VP_AV115-J09_1498852_2020</t>
  </si>
  <si>
    <t xml:space="preserve">.7 span pole C to end pole 2xstem with combined dbh; facility protect </t>
  </si>
  <si>
    <t>30ca5e6b-b291-4b00-a6e6-64228f7e1705</t>
  </si>
  <si>
    <t>VP_AV115-J09_1501102_2020</t>
  </si>
  <si>
    <t xml:space="preserve">0.8 spans southeast of pole 8-9. Tree has co-dominate top. Extensive beetle damage throughout tree. </t>
  </si>
  <si>
    <t>a2fc89a3-07f8-4a60-be59-964865e52c8d</t>
  </si>
  <si>
    <t>VP_AV115-J14_1484813_2020</t>
  </si>
  <si>
    <t xml:space="preserve">0.7 of the span from pole L to End pole. 10 ft South of the line. Has included bark and breaks into 3 stems 7 ft above base. </t>
  </si>
  <si>
    <t>ef667aff-a899-49ec-be25-9893892bedbf</t>
  </si>
  <si>
    <t>VP_AV115-J09_1500993_2020</t>
  </si>
  <si>
    <t>.8 SPN P9-10. 50’ east of line inside horse fence. Codom top and beetle damage.</t>
  </si>
  <si>
    <t>9a814c08-2697-4708-aa36-584187fbdb9a</t>
  </si>
  <si>
    <t>VP_AV115-J09_1500992_2020</t>
  </si>
  <si>
    <t>.8 SPN P9-10. 50’ east of line inside horse fence. Funky top and slight lean towards line.</t>
  </si>
  <si>
    <t>1c4a0027-e109-49c0-b950-c2d6419f6a6d</t>
  </si>
  <si>
    <t>VP_AV115-J09_1501100_2020</t>
  </si>
  <si>
    <t xml:space="preserve">0.5 spans south of pole 8-9, tree has beetle damage. Broken top. Swollen base. </t>
  </si>
  <si>
    <t>1611ce52-2083-4441-b629-026e09b198bf</t>
  </si>
  <si>
    <t>VP_AV115-J09_1501099_2020</t>
  </si>
  <si>
    <t xml:space="preserve">0.5 spans south of pole 8-9. Tree in decline </t>
  </si>
  <si>
    <t>1bb7e9d4-61ae-4b2a-85f0-1c5421edc1bc</t>
  </si>
  <si>
    <t>VP_AV115-J09_1498797_2020</t>
  </si>
  <si>
    <t xml:space="preserve">   20’ NW of end pole on Baird Property P, downhill from pole C. Codom 2X, 20” stem leaning away from pole and 15” stem leaning toward pole. 42” diameter at base of tree.</t>
  </si>
  <si>
    <t>dbf2d0a2-dcb4-42a1-8bfb-101140bc6f56</t>
  </si>
  <si>
    <t>VP_AV115-J09_1501098_2020</t>
  </si>
  <si>
    <t xml:space="preserve">0.5 spans south of pole 8-9. Leaning towards facility. </t>
  </si>
  <si>
    <t>89478816-29a3-4d93-8770-b297690888f6</t>
  </si>
  <si>
    <t>Remove all materials.</t>
  </si>
  <si>
    <t>Sugar Pine</t>
  </si>
  <si>
    <t>BROWNS VALLEY</t>
  </si>
  <si>
    <t>LP_AV115-J04_810906</t>
  </si>
  <si>
    <t>CIP_AV115-J09_356361</t>
  </si>
  <si>
    <t xml:space="preserve">Remove </t>
  </si>
  <si>
    <t>Haul off site</t>
  </si>
  <si>
    <t>VP_AV115-J08_1477531_2020</t>
  </si>
  <si>
    <t xml:space="preserve">.8 span pole D-E and south of line </t>
  </si>
  <si>
    <t>zdicka_awrr</t>
  </si>
  <si>
    <t>427b499f-0cb0-4422-aa51-8ed1c0f5559b</t>
  </si>
  <si>
    <t>Cut into 16 inch rounds, broadcast chips</t>
  </si>
  <si>
    <t>CIP_AV115-J04_356541</t>
  </si>
  <si>
    <t>CIP_AV115-J09_356057</t>
  </si>
  <si>
    <t>CIP_AV115-J09_357189</t>
  </si>
  <si>
    <t>CIP_AV115-J10_357188</t>
  </si>
  <si>
    <t>1051682412</t>
  </si>
  <si>
    <t>13155 AVIAN PL</t>
  </si>
  <si>
    <t>VP_AV115-J10_1502025_2020</t>
  </si>
  <si>
    <t>S of pole 9,0.9 span between pole 9-8. Dying, pine mistletoe deformity 10 ‘ up trunk</t>
  </si>
  <si>
    <t>02c95d84-449a-4a9c-bdd1-bbd7e113c58e</t>
  </si>
  <si>
    <t xml:space="preserve">Remove all wood and debris from site. </t>
  </si>
  <si>
    <t xml:space="preserve">0.8 span, pole 8 to pole 9, 15 feet South of line. Continuously topped, removal is best. </t>
  </si>
  <si>
    <t>5b70bf44-883e-48ca-af6e-1ca89d1ce399</t>
  </si>
  <si>
    <t>VP_AV115-J09_451452_2019</t>
  </si>
  <si>
    <t>LP_AV115-J09_810908</t>
  </si>
  <si>
    <t>0.7 span, pole 6 West to end pole. 45 feet South of line. Dying tree</t>
  </si>
  <si>
    <t>1051682418</t>
  </si>
  <si>
    <t>13117 KENTUCKY FLAT RD</t>
  </si>
  <si>
    <t>80f946ab-5cc2-4c76-9a26-ddacb9d3d310</t>
  </si>
  <si>
    <t>VP_AV115-J09_1501762_2020</t>
  </si>
  <si>
    <t>CIP_AV115-J09_356055</t>
  </si>
  <si>
    <t xml:space="preserve">.2 span P6-5, at guy wire. Strain and abrasions on guy </t>
  </si>
  <si>
    <t>0b3e4be1-0a06-45de-ba7a-3dbd3faaeb2e</t>
  </si>
  <si>
    <t>VP_AV115-J09_1501703_2020</t>
  </si>
  <si>
    <t>.4 P7-6, tree grows under lines and will need continuous work.</t>
  </si>
  <si>
    <t>12e4664d-8d89-4e99-9631-85525a4e1296</t>
  </si>
  <si>
    <t xml:space="preserve">0.3 span, pole 9 South to pole A, 25 feet West of line. Pronounced lean towards line, several reiterations above line height, rot at large limb that was removed 6 feet up. </t>
  </si>
  <si>
    <t>13e187ee-f235-46da-b990-b106c3a98dc4</t>
  </si>
  <si>
    <t>VP_AV115-J10_1501828_2020</t>
  </si>
  <si>
    <t>SW of line from pole A-9, near cleared garden area, also S of line between pole 9-8, 0.2 span. Central shoot failed, secondary Codom stems.</t>
  </si>
  <si>
    <t>48b8e9b9-48cb-481b-817e-743fb3e50ad3</t>
  </si>
  <si>
    <t>VP_AV115-J10_1501446_2020</t>
  </si>
  <si>
    <t>.5 span P10-11</t>
  </si>
  <si>
    <t>cc349a01-0d69-4b0b-9e41-aebaa4de6708</t>
  </si>
  <si>
    <t>VP_AV115-J10_1501395_2020</t>
  </si>
  <si>
    <t>20’ W of pole A, slight lean to pole,  poor taper. Pathogen infection, 1/3 of canopy remaining. Recommend removing.</t>
  </si>
  <si>
    <t>4aab0268-1f72-42ca-b967-aff38282936f</t>
  </si>
  <si>
    <t>VP_AV115-J10_1501394_2020</t>
  </si>
  <si>
    <t>0.9 span pole 9 to pole A, 50’ NW of pole A. Dead top, dying.</t>
  </si>
  <si>
    <t>a2f91da8-f290-45d8-a021-95f00110418e</t>
  </si>
  <si>
    <t>LOMA RICA</t>
  </si>
  <si>
    <t>FBB_FP-Major B</t>
  </si>
  <si>
    <t xml:space="preserve"> </t>
  </si>
  <si>
    <t xml:space="preserve">Remove all wood and slash </t>
  </si>
  <si>
    <t>Remove all wood.</t>
  </si>
  <si>
    <t xml:space="preserve">Cut into 16 inch rounds, remove all slash </t>
  </si>
  <si>
    <t>CIP_AU115-B02_333458</t>
  </si>
  <si>
    <t>Cottonwood, Fremont</t>
  </si>
  <si>
    <t>LP_AV115-F22_884588</t>
  </si>
  <si>
    <t>LP_AV115-F22_884099</t>
  </si>
  <si>
    <t>LP_AV115-F11_880603</t>
  </si>
  <si>
    <t>CIP_AV115-F11_357553</t>
  </si>
  <si>
    <t>VP_AV115-F11_1472163_2020</t>
  </si>
  <si>
    <t>db360935-9d17-4e67-b8d7-070211848df6</t>
  </si>
  <si>
    <t>VP_AV115-F11_1472228_2020</t>
  </si>
  <si>
    <t>CIP_AV115-F11_357552</t>
  </si>
  <si>
    <t>f8ceedf5-7c20-4e6c-9629-adc9eea46378</t>
  </si>
  <si>
    <t>VP_AV115-F11_1472267_2020</t>
  </si>
  <si>
    <t>ba1a0843-6908-4e6a-82fd-67dfcc293507</t>
  </si>
  <si>
    <t>VP_AV115-F11_1472501_2020</t>
  </si>
  <si>
    <t xml:space="preserve">Tree is .3 span from pole B to C, 60 ft north of line. Has wound about halfway up trunk. </t>
  </si>
  <si>
    <t>7e1e16fb-67e4-472e-aa20-fbd6e3b164ad</t>
  </si>
  <si>
    <t>VP_AT115-B25_1472568_2020</t>
  </si>
  <si>
    <t>LP_AT115-B25_1667918</t>
  </si>
  <si>
    <t>CIP_AT115-B25_320668</t>
  </si>
  <si>
    <t>Poles 120801700-15773, 0.4 span, 45 feet south of lines, abating and removing because of gray pine within striking distance of lines.</t>
  </si>
  <si>
    <t>7fd1f4e3-5bbf-4c2b-b62d-3c366205d0f5</t>
  </si>
  <si>
    <t>LP_AV115-F22_878964</t>
  </si>
  <si>
    <t>VP_AV115-F11_1472689_2020</t>
  </si>
  <si>
    <t>Tree is .5 span from pole B to C, 15 ft north of lines. Some weight to lines, overhanging, rotting at old trim site</t>
  </si>
  <si>
    <t>351b9cbf-8937-43b2-a268-0a3daf5a5133</t>
  </si>
  <si>
    <t>LP_AV115-F22_883689</t>
  </si>
  <si>
    <t>VP_AV115-F22_1472752_2020</t>
  </si>
  <si>
    <t>CIP_AV115-F22_357344</t>
  </si>
  <si>
    <t>15’ south of P6A.</t>
  </si>
  <si>
    <t>b4fe97e2-063f-482f-9afb-c8ba6d7b8708</t>
  </si>
  <si>
    <t>VP_AV115-F11_1472892_2020</t>
  </si>
  <si>
    <t xml:space="preserve">Tree is .6 span from pole B to C, 10 ft north of line. Codom top, overhanging lines, recommend removal </t>
  </si>
  <si>
    <t>b80d2e25-af86-46e4-a139-4fd7cda19875</t>
  </si>
  <si>
    <t>VP_AV115-F23_1474945_2020</t>
  </si>
  <si>
    <t>LP_AV115-F22_884321</t>
  </si>
  <si>
    <t>CIP_AV115-F22_357480</t>
  </si>
  <si>
    <t>15 feet North from end pole/ Trim lower branches overhanging guyed wire/ Hardware in tree</t>
  </si>
  <si>
    <t>1051743214</t>
  </si>
  <si>
    <t>12999 JONES BAR RD</t>
  </si>
  <si>
    <t>5a3be10c-2bfd-47b1-80fc-5d336d596072</t>
  </si>
  <si>
    <t>VP_AV115-F11_1472960_2020</t>
  </si>
  <si>
    <t xml:space="preserve">Tree is .6 span from pole B to C, 35 ft north of line. Supressed crown, slight weight and lean towards line. </t>
  </si>
  <si>
    <t>1ac9909f-ef2a-432b-8d3a-b5a52ef3cf0b</t>
  </si>
  <si>
    <t>VP_AV115-F11_1473012_2020</t>
  </si>
  <si>
    <t>Tree is .6 span from pole B to C, 45 ft north of line. Slight lean towards line, on hillside</t>
  </si>
  <si>
    <t>b57acfcf-d027-49f9-9e4a-52fabf18aaac</t>
  </si>
  <si>
    <t>LP_AV115-F23_878649</t>
  </si>
  <si>
    <t>CIP_AV115-F23_356559</t>
  </si>
  <si>
    <t>VP_AV115-F11_1473105_2020</t>
  </si>
  <si>
    <t>LP_AV115-F11_881827</t>
  </si>
  <si>
    <t xml:space="preserve">Tree is .7 span from pole B to C, 55 ft north of line. Broken off top, weight to lines, thinning canopy. </t>
  </si>
  <si>
    <t>8cd59045-1abe-49bc-835f-b234f3df8234</t>
  </si>
  <si>
    <t>VP_AV115-F22_1474953_2020</t>
  </si>
  <si>
    <t>HTRS 3/3  0.2 span from 31 to 32. 15 ft North of line. Approved by arborist Stubbendick JRC WE-12637A. County tree</t>
  </si>
  <si>
    <t>256dc2c2-3f69-4292-a06d-7edd249c7d3b</t>
  </si>
  <si>
    <t>VP_AV115-F11_1473492_2020</t>
  </si>
  <si>
    <t>Cut wood to 16 inch rounds, remove slash</t>
  </si>
  <si>
    <t>253340cb-76ec-4b93-a7e2-f122ac4c6c03</t>
  </si>
  <si>
    <t>VP_AV115-F11_1473497_2020</t>
  </si>
  <si>
    <t xml:space="preserve">Tree is .8 span from pole B to C, 30 ft north of line. Leaning towards and over lines. </t>
  </si>
  <si>
    <t>abb424bb-a6ae-41ad-8407-320382d4105a</t>
  </si>
  <si>
    <t>VP_AV115-F11_1473530_2020</t>
  </si>
  <si>
    <t xml:space="preserve">Tree is .8 span from pole B to C, 15 ft north of line. Lean towards line, some epicormic sprouting. Overhang trim would remove majority of canopy, recommend removal </t>
  </si>
  <si>
    <t xml:space="preserve">Cut wood to 16 inch rounds and remove slash </t>
  </si>
  <si>
    <t>42831f9a-28ff-4b3f-b8c7-8fa40b247f3b</t>
  </si>
  <si>
    <t>VP_AV115-F12_1473562_2020</t>
  </si>
  <si>
    <t xml:space="preserve">Tree is .9 span from pole B to C, 20 ft north of line. Large oak with multiple cavities, areas with rot, mistletoe </t>
  </si>
  <si>
    <t>5abc6a6d-7091-4f29-a1d3-008fa8814afe</t>
  </si>
  <si>
    <t>CIP_AV115-F12_356532</t>
  </si>
  <si>
    <t>CIP_AV115-F12_357637</t>
  </si>
  <si>
    <t>CIP_AV115-J09_357532</t>
  </si>
  <si>
    <t>Cut rounds into 16in remove all slash</t>
  </si>
  <si>
    <t>LP_AV115-J09_1724843</t>
  </si>
  <si>
    <t>CIP_AV115-J09_357529</t>
  </si>
  <si>
    <t>CIP_AV115-J09_357530</t>
  </si>
  <si>
    <t>CIP_AV115-J09_357531</t>
  </si>
  <si>
    <t>Remove all wood. Customer keep chips</t>
  </si>
  <si>
    <t>CIP_AV115-J04_356056</t>
  </si>
  <si>
    <t>Customer keep wood and chips. Cut wood to 16 inches</t>
  </si>
  <si>
    <t xml:space="preserve">Customer keep wood and chips. Cut wood to 16 inches </t>
  </si>
  <si>
    <t>VP_AV115-J09_1477981_2020</t>
  </si>
  <si>
    <t>9a98b13b-be1d-4f59-9a0e-76555bdbbe54</t>
  </si>
  <si>
    <t>VP_AV115-J09_1477982_2020</t>
  </si>
  <si>
    <t>5c0e76ae-34c9-4c42-a79a-13f435ab88ec</t>
  </si>
  <si>
    <t>VP_AV115-J09_1478103_2020</t>
  </si>
  <si>
    <t xml:space="preserve">0.4 span pole 5 to pole 6 , 102 feet west of lines, slightly uphill of facilities. Multiple cankers and fruiting bodies. Recommend removal </t>
  </si>
  <si>
    <t>Remove pine wood, customer keep chips</t>
  </si>
  <si>
    <t>8329f9aa-e8f4-411e-9d18-fce5017256c3</t>
  </si>
  <si>
    <t xml:space="preserve">Cut rounds into 16in remove all slash </t>
  </si>
  <si>
    <t>VP_AV115-J09_1478868_2020</t>
  </si>
  <si>
    <t>0.2 span from pole 5 to pole 6, 17’ west of lines, 2X stem black oak has cavity near stem attachment at base, removal recommended.</t>
  </si>
  <si>
    <t>354024f4-5ab0-42e5-9fb2-61d06ee2babc</t>
  </si>
  <si>
    <t>LP_AV115-J09_878068</t>
  </si>
  <si>
    <t>CIP_AV115-F22_356688</t>
  </si>
  <si>
    <t>N/A</t>
  </si>
  <si>
    <t>LP_AV115-F22_882927</t>
  </si>
  <si>
    <t>CIP_AV115-F22_356966</t>
  </si>
  <si>
    <t>VP_AV115-F22_1480143_2020</t>
  </si>
  <si>
    <t>2986657c-e042-4dfe-b406-157dcbd48c5f</t>
  </si>
  <si>
    <t>VP_AV115-J08_1481183_2020</t>
  </si>
  <si>
    <t>.2 SPN PF-G. 50’ north of line on ditch bank.</t>
  </si>
  <si>
    <t>921f9604-98f5-44ac-80e5-83cde91afc53</t>
  </si>
  <si>
    <t>VP_AV115-J04_1482494_2020</t>
  </si>
  <si>
    <t>CIP_AV115-J04_356425</t>
  </si>
  <si>
    <t>0.5 span from pole 1 to pole 2, 50’ west of lines, gray pine with large wound at base, ant infestation and lean towards lines should be removed.</t>
  </si>
  <si>
    <t>Remove all materials. Tree located in county easement.</t>
  </si>
  <si>
    <t>22deee8a-e323-4d71-b1e5-1b1d3edb29c0</t>
  </si>
  <si>
    <t>VP_AV115-J09_1482957_2020</t>
  </si>
  <si>
    <t xml:space="preserve">.8 span pole3 to 4 . 21 feet west of line. Large open wound with rot on base. </t>
  </si>
  <si>
    <t xml:space="preserve">Cut wood to 16 inches. Customer keep chips </t>
  </si>
  <si>
    <t>75641e60-5a83-40c5-9fb7-a71bd78a65e0</t>
  </si>
  <si>
    <t>VP_AV115-J09_1482958_2020</t>
  </si>
  <si>
    <t>. 8 span pole 3 to 4. 20 feet west of line. Large wound on base with rot</t>
  </si>
  <si>
    <t>Customer keep wood and chips. Cut wood to 16</t>
  </si>
  <si>
    <t>6616e09d-fa2f-4793-93cb-4b5df9609ec2</t>
  </si>
  <si>
    <t>VP_AV115-J09_1482959_2020</t>
  </si>
  <si>
    <t xml:space="preserve">.6 span pole 3 to 4. 14 feet west of line. Lower 8 feet hollow with several openings. </t>
  </si>
  <si>
    <t>52e25373-266c-4bed-b1eb-ae670f5e86b8</t>
  </si>
  <si>
    <t>VP_AV115-J04_1482960_2020</t>
  </si>
  <si>
    <t>.9 span pole 2 to 3. Under wire and outside side fence. Abrading guy. Repeated topping not recommended. Recommend removal</t>
  </si>
  <si>
    <t>Relocate wood to customer approved location. Cut to 16 inches. Customer keep chips. Make sure tree not obstructing road after being cut down.</t>
  </si>
  <si>
    <t>7772ed79-859d-49e0-a328-231d24a0f9fd</t>
  </si>
  <si>
    <t>VP_AV115-J04_1482961_2020</t>
  </si>
  <si>
    <t xml:space="preserve">.9 span pole 2 to 3. 12 feet west of line. Large cavity under roots and another forming at 10 feet with significant insect activity </t>
  </si>
  <si>
    <t>9699a725-db95-4f2c-984a-b3887f5bccb9</t>
  </si>
  <si>
    <t>VP_AV115-J04_1482962_2020</t>
  </si>
  <si>
    <t>.9 span pole 2 to 3. 10 feet west of line. 2 stem. Guy and pole strike potential. Tree in decline. Significant white rot in stem leaning away. some white rot and dead branches in stem overhanging guy wire</t>
  </si>
  <si>
    <t>156a9c1b-2545-4b2a-82bd-b4d2d1f9b8fa</t>
  </si>
  <si>
    <t>VP_AV115-J04_1482963_2020</t>
  </si>
  <si>
    <t xml:space="preserve">.7 span pole 2 to 3. 12 feet west of line. Behind fence.large canker on base on east side. </t>
  </si>
  <si>
    <t xml:space="preserve">Remove all wood. Customer keep chips </t>
  </si>
  <si>
    <t>0bacd5ae-4452-435f-83b3-29d625d466f2</t>
  </si>
  <si>
    <t>VP_AV115-J04_1482968_2020</t>
  </si>
  <si>
    <t xml:space="preserve">.5 span pole 2 to 3. 35 feet west of line. Behind fence.Slight lean to lines across road. Single stem. Double top with swelling at connection. Remove for increased wind exposure from removal of surrounding trees and species failure history </t>
  </si>
  <si>
    <t>14aabdc2-8ba9-4215-855c-0aebf42a7e29</t>
  </si>
  <si>
    <t>VP_AV115-J04_1482969_2020</t>
  </si>
  <si>
    <t>7900289d-8ed9-48d2-a19c-b52e15653ceb</t>
  </si>
  <si>
    <t>VP_AV115-J09_1484009_2020</t>
  </si>
  <si>
    <t xml:space="preserve">.2 span pole 5 to 6. 15 feet west of line. Can just barely strike. Tree dying with hollow/severe rot on base. Recommend removal </t>
  </si>
  <si>
    <t>334c0163-02e5-4b88-a907-d3226c17a241</t>
  </si>
  <si>
    <t>VP_AV115-J04_1484011_2020</t>
  </si>
  <si>
    <t>CIP_AV115-J04_356058</t>
  </si>
  <si>
    <t xml:space="preserve">.5 span pole 2 to 3. 4 feet west of line. In ditch outside fence. Guy strike potential. Under lines and topped. Repeated topping not recommended. Remove </t>
  </si>
  <si>
    <t xml:space="preserve">In county easement. Remove all material </t>
  </si>
  <si>
    <t>f5312d57-6f6c-49aa-9375-c4136077f45a</t>
  </si>
  <si>
    <t>VP_AV115-J09_1485629_2020</t>
  </si>
  <si>
    <t>0.2 span from pole 5 to pole 6, 15’ west of line, small oak is severely stressed and may fail following the removal of nearby trees, not within striking distance of facilities but should should still be removed.</t>
  </si>
  <si>
    <t>cb6a4a73-42c7-4e89-9a04-4d85b981d291</t>
  </si>
  <si>
    <t>VP_AV115-J03_1488036_2020</t>
  </si>
  <si>
    <t>40’ west of end pole. Leans toward line. Numerous pitch tubes.</t>
  </si>
  <si>
    <t>A&amp;E 43</t>
  </si>
  <si>
    <t>9c087d4a-b1f1-471b-8e9a-09e0a3fc2a66</t>
  </si>
  <si>
    <t>VP_AV115-J03_1491021_2020</t>
  </si>
  <si>
    <t>120’ northwest of end pole. Beetle damage.</t>
  </si>
  <si>
    <t>9dc9e725-9ed7-439a-bbe6-8fd71b86ca2e</t>
  </si>
  <si>
    <t>VP_AV115-J09_1500990_2020</t>
  </si>
  <si>
    <t>VP_AV115-J10_1502793_2020</t>
  </si>
  <si>
    <t>VP_AV115-J10_1502794_2020</t>
  </si>
  <si>
    <t>VP_AV115-J08_653128</t>
  </si>
  <si>
    <t>a17b9453-3b67-4bd7-bf39-579dfccf5d7c</t>
  </si>
  <si>
    <t xml:space="preserve">Remove all wood </t>
  </si>
  <si>
    <t>A&amp;E 209</t>
  </si>
  <si>
    <t>LP_AV115-J06_893305</t>
  </si>
  <si>
    <t>1051682446</t>
  </si>
  <si>
    <t>12392 BITNEY SPRINGS RD</t>
  </si>
  <si>
    <t>LP_AV115-J09_878292</t>
  </si>
  <si>
    <t>CIP_AV115-J09_357423</t>
  </si>
  <si>
    <t>jzambf_awrr</t>
  </si>
  <si>
    <t>CIP_AV115-F22_357810</t>
  </si>
  <si>
    <t>13936 OAK CREEK DR</t>
  </si>
  <si>
    <t>1051742718</t>
  </si>
  <si>
    <t>VP_AV115-J08_1503538_2020</t>
  </si>
  <si>
    <t xml:space="preserve">   25’ from line, SW pole D 111’. Poor taper/structure top 1/4 pf tree, lean toward line.</t>
  </si>
  <si>
    <t>68361f4e-07ce-498f-a044-f8bc5bdc53b0</t>
  </si>
  <si>
    <t>CIP_AW116-A04_397449</t>
  </si>
  <si>
    <t xml:space="preserve">TBD no work prescribed </t>
  </si>
  <si>
    <t>LP_AW116-A03_894362</t>
  </si>
  <si>
    <t>CIP_AW116-A03_397469</t>
  </si>
  <si>
    <t>13015 MAIA LN</t>
  </si>
  <si>
    <t>Pole 30- pole 31,.7 span, 20 feet south of line, dying black oak, included bark, huge scar tree never recovered from.</t>
  </si>
  <si>
    <t>Cut wood into 14 inch rounds, pile chips in designated area, consult owner</t>
  </si>
  <si>
    <t>A44</t>
  </si>
  <si>
    <t>1051749296</t>
  </si>
  <si>
    <t>12715 KENTUCKY FLAT RD</t>
  </si>
  <si>
    <t>LP_AV115-J13_880286</t>
  </si>
  <si>
    <t>1051749267</t>
  </si>
  <si>
    <t>12787 MYSTIC MINE RD</t>
  </si>
  <si>
    <t>A&amp;E T&amp;M</t>
  </si>
  <si>
    <t>remove all pine</t>
  </si>
  <si>
    <t>MOW_Mowbray's Tree Service</t>
  </si>
  <si>
    <t xml:space="preserve">Chip and broadcast brush. </t>
  </si>
  <si>
    <t>LP_AW116-A03_900825</t>
  </si>
  <si>
    <t>8b273c55-a83c-49c0-9f6b-13cc4fd83092</t>
  </si>
  <si>
    <t xml:space="preserve">Remove all wood and leave chips in designated area per owner </t>
  </si>
  <si>
    <t>079048a1-4f0d-489e-a7d6-b92f87196295</t>
  </si>
  <si>
    <t xml:space="preserve">Remove wood and leave chips in designated area per owner </t>
  </si>
  <si>
    <t xml:space="preserve">Pole K-L 25 feet southwest of pole / combined DBH 3-stem / included bark, seepage, rot at crotch </t>
  </si>
  <si>
    <t>Cut into 16” lengths and leave chips in designated area per owner</t>
  </si>
  <si>
    <t>96413da4-7d7a-4749-915c-73de00a4d135</t>
  </si>
  <si>
    <t>Pole K-L 24 feet southwest of pole/ poor taper, suppressed</t>
  </si>
  <si>
    <t>e6967036-d571-4641-9688-7065fcaa419f</t>
  </si>
  <si>
    <t>785c9d52-8506-46ff-a042-874f4212c131</t>
  </si>
  <si>
    <t xml:space="preserve">Cut wood to 16in rounds, remove all slash </t>
  </si>
  <si>
    <t>a44</t>
  </si>
  <si>
    <t>VP_AW116-A03_1505733_2020</t>
  </si>
  <si>
    <t>CIP_AW116-A03_398600</t>
  </si>
  <si>
    <t>15280 SUNSHINE SPRINGS PL</t>
  </si>
  <si>
    <t>VP_AW116-A03_1505734_2020</t>
  </si>
  <si>
    <t>VP_AW116-A03_1505735_2020</t>
  </si>
  <si>
    <t>CIP_AW116-A03_398757</t>
  </si>
  <si>
    <t>VP_AW116-A03_1505752_2020</t>
  </si>
  <si>
    <t>VP_AW116-A03_1505754_2020</t>
  </si>
  <si>
    <t>LP_AW116-A04_900730</t>
  </si>
  <si>
    <t>13581 SCHOONER HILL DR</t>
  </si>
  <si>
    <t>VP_AW116-A04_1506161_2020</t>
  </si>
  <si>
    <t>CIP_AW116-A04_398864</t>
  </si>
  <si>
    <t>.4 span pole A to B. 64 feet south of line. Codom stem at 46 feet with much included bark and facing lines</t>
  </si>
  <si>
    <t xml:space="preserve">Remove all material </t>
  </si>
  <si>
    <t>f9994504-dff5-4df1-9bb2-c81e69370d1e</t>
  </si>
  <si>
    <t>CIP_AW116-A04_398929</t>
  </si>
  <si>
    <t>Liq Ambar (Sw Gum)</t>
  </si>
  <si>
    <t>VP_AW116-A04_1506168_2020</t>
  </si>
  <si>
    <t>.2 span pole 9 to a. 5 feet south of line. 2 stem. Heavy mistletoe infestation. 1 stem broken with rot in wound. Other stem with dead/dying branches and open wounds with rot. Crown largely dead</t>
  </si>
  <si>
    <t>caf02e78-cc71-43f6-8787-00c121e6acb7</t>
  </si>
  <si>
    <t>Poplar</t>
  </si>
  <si>
    <t>CIP_AV115-J06_356431</t>
  </si>
  <si>
    <t>A40</t>
  </si>
  <si>
    <t>14</t>
  </si>
  <si>
    <t>DOBBINS</t>
  </si>
  <si>
    <t>jselzn_awrr</t>
  </si>
  <si>
    <t>VP_AU114-N21_1205685_2020</t>
  </si>
  <si>
    <t>LP_AU114-N16_1682759</t>
  </si>
  <si>
    <t>CIP_AU114-N21_331165</t>
  </si>
  <si>
    <t>1012533800</t>
  </si>
  <si>
    <t>8639 MARYSVILLE RD</t>
  </si>
  <si>
    <t>b59867fd-140f-4738-9b4f-ed0780d7744d</t>
  </si>
  <si>
    <t>Remove slash.</t>
  </si>
  <si>
    <t>R3D_Rmv3-B+Trt</t>
  </si>
  <si>
    <t xml:space="preserve">Pending </t>
  </si>
  <si>
    <t>LP_AW116-A19_898827</t>
  </si>
  <si>
    <t>1051710658</t>
  </si>
  <si>
    <t>19831 MOUNTAIN LION RD</t>
  </si>
  <si>
    <t>hwilsf_awrr</t>
  </si>
  <si>
    <t>VP_AW116-A20_1100290_2019</t>
  </si>
  <si>
    <t>LP_AW116-A20_895534</t>
  </si>
  <si>
    <t>CIP_AW116-A20_399106</t>
  </si>
  <si>
    <t>1051710618</t>
  </si>
  <si>
    <t>15659 MOUNT OLIVE RD</t>
  </si>
  <si>
    <t>7245520b-aeb2-46f1-b904-99a7069bae79</t>
  </si>
  <si>
    <t>LP_AW116-A03_899265</t>
  </si>
  <si>
    <t>1051711418</t>
  </si>
  <si>
    <t>15419 LOWER COLFAX RD</t>
  </si>
  <si>
    <t>VP_AW116-A04_1219410_2020</t>
  </si>
  <si>
    <t>CIP_AW116-A04_398774</t>
  </si>
  <si>
    <t>0.1 span between poles#1-2/ 8ft southwest of pole 1 / directly behind pole#1 /growing into guywire /Combined DBH</t>
  </si>
  <si>
    <t>edbcc2b8-f4a3-4060-945e-f8f94c7c19f5</t>
  </si>
  <si>
    <t>VP_AW116-A04_1219472_2020</t>
  </si>
  <si>
    <t xml:space="preserve">0.1 span between poles#1-2 / 8 ft south of pole / within 4ft scope of guywire/recommended removal/ trim will remove more then 1:3 of canopy </t>
  </si>
  <si>
    <t>76eed640-1ba2-40bf-89e6-db7c953d34f8</t>
  </si>
  <si>
    <t>VP_AW116-A04_1219503_2020</t>
  </si>
  <si>
    <t>0.9 span between poles#9-1 / 7ft west of pole /within 4ft of pole ,trim would remove more then 1:3 of canopy recommended removal/Combined DBH</t>
  </si>
  <si>
    <t>5976de54-8186-44e2-bcc4-48b031b2be4d</t>
  </si>
  <si>
    <t>VP_AW116-A04_1219528_2020</t>
  </si>
  <si>
    <t xml:space="preserve">0.1 span between poles#1-2 / 3ft southeast of guywire within 4ft scope /slight lean away from facility </t>
  </si>
  <si>
    <t>d1f13ae2-71df-46ee-bad3-a0cbe31df779</t>
  </si>
  <si>
    <t>VP_AW116-A04_1219730_2020</t>
  </si>
  <si>
    <t>LP_AW116-A04_901382</t>
  </si>
  <si>
    <t xml:space="preserve">0.7 span between poles#1-2 / 27ft northeast of line / bark beetle </t>
  </si>
  <si>
    <t>1051711315</t>
  </si>
  <si>
    <t>15532 LOWER COLFAX RD</t>
  </si>
  <si>
    <t>da2cb570-9eec-4632-b3ee-9e29a905070d</t>
  </si>
  <si>
    <t>VP_AW116-A04_1219864_2020</t>
  </si>
  <si>
    <t xml:space="preserve">0.1 span between poles# 2-3/ 94 ft. Northeast of lines/ bark beetle/ cankers/ diseased/ incline/ recommendation to be removed </t>
  </si>
  <si>
    <t>6114b093-3e0f-4e78-bccf-8f7ded548148</t>
  </si>
  <si>
    <t>VP_AW116-A04_1221361_2020</t>
  </si>
  <si>
    <t xml:space="preserve">0.1 Span between poles# 1-2/ 49 ft. East of lines/ Basel decay/ base rot/ 4ft. Long hole at base of tree/ on incline, leaning towards lines. </t>
  </si>
  <si>
    <t>5d321c3f-2220-4c43-9c0c-b2c96a3ce36f</t>
  </si>
  <si>
    <t>CIP_AW116-A04_398873</t>
  </si>
  <si>
    <t>VP_AW116-A04_1221366_2020</t>
  </si>
  <si>
    <t>10x10 brush unit around pole#1 to be cleared/ Nevada County tree</t>
  </si>
  <si>
    <t>09d7dd91-52ef-4ee0-b31b-5e15eb96d54e</t>
  </si>
  <si>
    <t>VP_AW116-A04_1221368_2020</t>
  </si>
  <si>
    <t>12 ft. Northeast of pole#1/10x10 brush unit to be cleared around guy lines/ Nevada County tree</t>
  </si>
  <si>
    <t>235ea84c-a284-4b83-af0f-1f475441bd64</t>
  </si>
  <si>
    <t>VP_AW116-A19_1223905_2020</t>
  </si>
  <si>
    <t>CIP_AW116-A19_398897</t>
  </si>
  <si>
    <t>immediately south of secondary pole coming from pole 7 across road. 3 stems. hammock attached to stem nearest secondary pole. some basal rot on stem furthest from facilities.</t>
  </si>
  <si>
    <t>e6e96c9c-441c-4dbd-aa7f-49784d3bc179</t>
  </si>
  <si>
    <t>Fruit Tree</t>
  </si>
  <si>
    <t>CIP_AW116-A04_398520</t>
  </si>
  <si>
    <t>VP_AW116-A03_1265697_2020</t>
  </si>
  <si>
    <t>0.5 span between poles #5-6 / 15ft northwest of line / inside white fenced area / dead tree previously marked by routine</t>
  </si>
  <si>
    <t>e0ff7cd4-eb35-43c9-9fb0-4be2bb4d9a37</t>
  </si>
  <si>
    <t>VP_AW116-A04_1272700_2020</t>
  </si>
  <si>
    <t>10x10 brush unit around guy wire</t>
  </si>
  <si>
    <t>344b06ed-25d3-4b9a-ae9a-a93edb3b64e9</t>
  </si>
  <si>
    <t xml:space="preserve">Keep all wood </t>
  </si>
  <si>
    <t>CIP_AW116-A04_397148</t>
  </si>
  <si>
    <t>VP_AW116-A09_1362313_2020</t>
  </si>
  <si>
    <t>0.9 span between poles #39 - 1 / 6ft north of pole #1 / growing under line touching pole / marked with yellow flagging</t>
  </si>
  <si>
    <t>ae78582a-6532-49e7-8c33-81910af5c47d</t>
  </si>
  <si>
    <t>VP_AW116-A09_1362517_2020</t>
  </si>
  <si>
    <t xml:space="preserve">0.6 Span between poles# 39-End pole/ tree growing under lines/ recommendation to be removed </t>
  </si>
  <si>
    <t>23a74b71-6b11-41b9-a536-1d05b21ee672</t>
  </si>
  <si>
    <t>VP_AW116-A04_1365941_2020</t>
  </si>
  <si>
    <t xml:space="preserve">0.2 span between poles #39 - 1 / growing under line </t>
  </si>
  <si>
    <t>d33f56a0-b166-4983-8236-9ad3bbcecc4a</t>
  </si>
  <si>
    <t>VP_AW116-A24_1375309_2020</t>
  </si>
  <si>
    <t>LP_AW116-A24_894350</t>
  </si>
  <si>
    <t>CIP_AW116-A24_395810</t>
  </si>
  <si>
    <t xml:space="preserve">0.3 spans west of pole 18-19. Tree has annual trim marks. Tree is pitching. Tree in decline. Overhangs primary. </t>
  </si>
  <si>
    <t>1051710559</t>
  </si>
  <si>
    <t>20241 CLYDESDALE RD</t>
  </si>
  <si>
    <t>7aba352a-57b6-4761-b2ba-141735282f7f</t>
  </si>
  <si>
    <t>VP_AW116-A24_1375601_2020</t>
  </si>
  <si>
    <t xml:space="preserve">0.1 spans west of pole 19. Multi stem. Tree is showing signs of rot and dual stem. Tree in decline. </t>
  </si>
  <si>
    <t>b775bf26-2a55-4b4e-abc0-2d1307a60489</t>
  </si>
  <si>
    <t>Other</t>
  </si>
  <si>
    <t>VP_AW116-A03_1509781_2020</t>
  </si>
  <si>
    <t>13ae728a-96d9-4930-aed5-365f2ecacd81</t>
  </si>
  <si>
    <t>VP_AW116-A03_1509782_2020</t>
  </si>
  <si>
    <t>0.7 span between poles L-M / 35 feet southwest of line / poor taper, suppressed, 5-1 tree</t>
  </si>
  <si>
    <t>55c6a1d7-beb6-4b53-a4da-f3880ceffc65</t>
  </si>
  <si>
    <t>VP_AW116-A03_1509789_2020</t>
  </si>
  <si>
    <t>4feb9516-bae2-4966-b8b7-9b521b841279</t>
  </si>
  <si>
    <t>VP_AW116-A03_1509791_2020</t>
  </si>
  <si>
    <t>76255091-1427-4700-beb4-37fca1f65d25</t>
  </si>
  <si>
    <t>VP_AW116-A03_1509792_2020</t>
  </si>
  <si>
    <t>a2329afc-2ee8-486a-9551-56d80ac40ead</t>
  </si>
  <si>
    <t>LP_AW116-A03_901883</t>
  </si>
  <si>
    <t>13283 SUNSHINE VALLEY RD</t>
  </si>
  <si>
    <t>dschee_awrr</t>
  </si>
  <si>
    <t>VP_AV115-I02_45919_2019</t>
  </si>
  <si>
    <t>LP_AV115-I02_868237</t>
  </si>
  <si>
    <t>CIP_AV115-I02_357302</t>
  </si>
  <si>
    <t xml:space="preserve">HTRS 4/3 tree is .1 of span from pole 4 to pole 5, 10ft west of lines , 2x stem </t>
  </si>
  <si>
    <t>1051708457</t>
  </si>
  <si>
    <t>13732N PONDEROSA WAY</t>
  </si>
  <si>
    <t>37400bfb-ac65-4b7e-ba8d-60146ed675e4</t>
  </si>
  <si>
    <t>VP_AV115-I02_45920_2019</t>
  </si>
  <si>
    <t xml:space="preserve">HTRS 5/3 tree is .4 of span from pole 4 to pole 5, 20ft east of line. butt rot </t>
  </si>
  <si>
    <t>f5e78513-99c3-4958-a5f2-afa31c3b51d8</t>
  </si>
  <si>
    <t>atylee_awrr</t>
  </si>
  <si>
    <t>VP_AV115-I02_55997_2019</t>
  </si>
  <si>
    <t>CIP_AV115-I02_356582</t>
  </si>
  <si>
    <t xml:space="preserve">tree is. 8 of span from pole 4 to pole A , 10ft west of span. // owner requested minimum clearance trim. </t>
  </si>
  <si>
    <t xml:space="preserve">Chip and pile debris. </t>
  </si>
  <si>
    <t>df711b33-9288-403f-a1f0-ccf574f81194</t>
  </si>
  <si>
    <t>VP_AV115-I02_55999_2019</t>
  </si>
  <si>
    <t xml:space="preserve">Remove wood. Chip and pile brush. </t>
  </si>
  <si>
    <t>246e296a-6046-4cc2-835d-99402562dec4</t>
  </si>
  <si>
    <t>VP_AV115-I02_56001_2019</t>
  </si>
  <si>
    <t xml:space="preserve">Remove any wood. Chip and pile brush. </t>
  </si>
  <si>
    <t>d444c3e3-2585-4674-846d-891d68aa2724</t>
  </si>
  <si>
    <t>VP_AV115-I02_56003_2019</t>
  </si>
  <si>
    <t xml:space="preserve">Remove wood. Chip and pile debris. </t>
  </si>
  <si>
    <t>e0c19973-5fc4-412c-a2e9-befbce210d75</t>
  </si>
  <si>
    <t>VP_AV115-I02_56009_2019</t>
  </si>
  <si>
    <t xml:space="preserve">tree is .3 of span from pole 4 to pole A , 15ft west of line. trim would kill tree </t>
  </si>
  <si>
    <t>c2819861-579d-4c22-a698-eec0f1da73ee</t>
  </si>
  <si>
    <t>VP_AV115-I02_56013_2019</t>
  </si>
  <si>
    <t xml:space="preserve">tree is .1 of span from pole 4 to pole 5, 10ft west of line. 5x stem. Has a blue oak and live oak close enough to be a single tree. </t>
  </si>
  <si>
    <t>8b9efd05-1327-4803-a80c-d16a22775f09</t>
  </si>
  <si>
    <t>VP_AV115-I02_56020_2019</t>
  </si>
  <si>
    <t xml:space="preserve">tree is .4 of span from pole 4 to pole 5 , 10ft east of lines </t>
  </si>
  <si>
    <t>7e45faa0-9aee-4d4a-86b0-ae2e362b8917</t>
  </si>
  <si>
    <t>VP_AV115-I02_56021_2019</t>
  </si>
  <si>
    <t xml:space="preserve">tree is .3 of span from pole 4 to pole 5, 15 ft east of line </t>
  </si>
  <si>
    <t>19736e6c-e199-45e8-a355-58297302c591</t>
  </si>
  <si>
    <t>VP_AV115-I02_56023_2019</t>
  </si>
  <si>
    <t xml:space="preserve">HTRS 4/3 tree is .3 of span from pole 4 to pole 5, 10ft east of line. has extensive butt rot , 2x stem </t>
  </si>
  <si>
    <t>f55ccdc4-c8ce-4f2c-8b8d-a540fa5b6c51</t>
  </si>
  <si>
    <t>Tan Oak</t>
  </si>
  <si>
    <t>remove all wood and debris</t>
  </si>
  <si>
    <t>remove all wood and brush</t>
  </si>
  <si>
    <t xml:space="preserve">Remove brush </t>
  </si>
  <si>
    <t>LP_AV115-F18_878928</t>
  </si>
  <si>
    <t>1051743232</t>
  </si>
  <si>
    <t>10523 TASHA RD</t>
  </si>
  <si>
    <t>VP_AV115-F18_527753_2019</t>
  </si>
  <si>
    <t>CIP_AV115-F18_357605</t>
  </si>
  <si>
    <t>2cd5e8b9-b2c5-4929-ae92-d670015750ad</t>
  </si>
  <si>
    <t>LP_AV115-F23_884323</t>
  </si>
  <si>
    <t>CIP_AV115-F23_356188</t>
  </si>
  <si>
    <t>10613 TASHA RD</t>
  </si>
  <si>
    <t>LP_AV115-F23_879813</t>
  </si>
  <si>
    <t>1051743200</t>
  </si>
  <si>
    <t>11044 WEEPING WILLOW WAY</t>
  </si>
  <si>
    <t>VP_AV115-J09_634417_2019</t>
  </si>
  <si>
    <t>tree .6 span from pole 7 to 8, 20 ft East of line. slow sign and house number on base of tree...Edited by flewif 03/1720. Tree has codom top, gall rust and associated basal scar.</t>
  </si>
  <si>
    <t>23c05953-0b7a-478f-8494-21ea3db477a8</t>
  </si>
  <si>
    <t>Remove chips</t>
  </si>
  <si>
    <t>CIP_AV115-F22_356690</t>
  </si>
  <si>
    <t>Remove pine</t>
  </si>
  <si>
    <t>CIP_AV115-J09_357667</t>
  </si>
  <si>
    <t>LP_AV115-J01_894494</t>
  </si>
  <si>
    <t>1051743946</t>
  </si>
  <si>
    <t>12525 PERSONENI LN</t>
  </si>
  <si>
    <t>LP_AV115-J04_814167</t>
  </si>
  <si>
    <t>1051682410</t>
  </si>
  <si>
    <t>12826 NEWTOWN RD</t>
  </si>
  <si>
    <t>VP_AV115-F22_1468819_2020</t>
  </si>
  <si>
    <t>LP_AV115-F22_881178</t>
  </si>
  <si>
    <t>CIP_AV115-F22_356233</t>
  </si>
  <si>
    <t>.8 SPN P11-12. 60’ South of line. Near live oak. Has Pini conks but leans away from line.</t>
  </si>
  <si>
    <t>13205 HOOT OWL RD</t>
  </si>
  <si>
    <t>fee38527-930c-4b87-8060-ec457e7ad497</t>
  </si>
  <si>
    <t>.2 span from T pole, tree has strong lean towards facilities.</t>
  </si>
  <si>
    <t>Redwood, Coast</t>
  </si>
  <si>
    <t>CIP_AV115-J02_355996</t>
  </si>
  <si>
    <t>VP_AV115-J02_1507852_2020</t>
  </si>
  <si>
    <t xml:space="preserve">.3 span P11-12; strong lean towards line </t>
  </si>
  <si>
    <t>e29df65a-c1bb-4443-909e-a011ec0e76d3</t>
  </si>
  <si>
    <t>VP_AV115-F18_1509071_2020</t>
  </si>
  <si>
    <t xml:space="preserve">Wol .4 span 3x stem lean parallel to line </t>
  </si>
  <si>
    <t>9f4add24-5acb-4750-817c-34aa4e60fbba</t>
  </si>
  <si>
    <t>VP_AV115-F18_1509073_2020</t>
  </si>
  <si>
    <t>Wol .5 span lean towards line</t>
  </si>
  <si>
    <t>4daa89b9-8140-4795-8d55-c46052b3032e</t>
  </si>
  <si>
    <t>VP_AV115-F18_1509074_2020</t>
  </si>
  <si>
    <t>Wol .5 span poles h-I strong lean towards line</t>
  </si>
  <si>
    <t>f39e8d7f-a213-49a7-a913-371946f39e75</t>
  </si>
  <si>
    <t>VP_AV115-F18_1509075_2020</t>
  </si>
  <si>
    <t xml:space="preserve">Wol .6 span poles h-I </t>
  </si>
  <si>
    <t>4db3dfe0-64ae-4f63-92ee-0818d948c4ca</t>
  </si>
  <si>
    <t>VP_AV115-F23_1509077_2020</t>
  </si>
  <si>
    <t>Wol .5 span poles g-h</t>
  </si>
  <si>
    <t>5faf91a7-a8eb-4106-ac56-a7368729c8e0</t>
  </si>
  <si>
    <t>CIP_AV115-F23_356189</t>
  </si>
  <si>
    <t>LP_AV115-F23_879576</t>
  </si>
  <si>
    <t>10675 TASHA RD</t>
  </si>
  <si>
    <t>LP_AV115-F18_878397</t>
  </si>
  <si>
    <t>10975 WILL O WISP CT</t>
  </si>
  <si>
    <t>A&amp;E CREW 22</t>
  </si>
  <si>
    <t>12620 KENTUCKY FLAT RD</t>
  </si>
  <si>
    <t>VP_AV115-J14_1278048_2020</t>
  </si>
  <si>
    <t>Pole I to pole J , .7  span south of line . Pine with over hanging branches , trim would take more than 1/3 of canopy , removal recommended .</t>
  </si>
  <si>
    <t>a8c18abb-9ff3-4780-ba3f-798717b18cec</t>
  </si>
  <si>
    <t>13523 EMPRESS RD</t>
  </si>
  <si>
    <t>20’ N of line, 0.1 span between pole C and end pole on Baird property. 24, 17, 28” stems from a 79” base diameter tree. Clearly a Heritage Tree but 2 stems within striking distance of line.Basal decay on both stems leaning toward facility. RPF review. Has been pruned in past for compliance. Recommend removing pruning to preserve tree but eliminate hazard with severely impact the tree. Has been top directed previously.</t>
  </si>
  <si>
    <t>13224 AVIAN PL</t>
  </si>
  <si>
    <t>.8 span pole 1 to 2. 47 feet south of line. Behind fence. Slight lean and weight to line. Multiple and poor stem attachments lineside. Some insect activity but no rot observed. (HERITAGE TREE: reviewed by smonrf on 3/25/20 under Kyle Mills RPF#3087. 52in stump diameter. Lean towards line, small wound at dbh, ant activity at base, codom with included bark. Recommend for removal (hazard tree) trimming it would only make it weaker)</t>
  </si>
  <si>
    <t>VP_AV115-J14_1270334_2020</t>
  </si>
  <si>
    <t>395434fb-44a9-437c-a3c3-43e1068d8605</t>
  </si>
  <si>
    <t>VP_AV115-J14_1270346_2020</t>
  </si>
  <si>
    <t xml:space="preserve">.2 span from Pole K to Pole L South of line Tree has moderate to severe lean and weight line side included Bark pitch tubes and upheaval present trim to compliance would kill </t>
  </si>
  <si>
    <t>aacbad7c-e868-4da4-a092-06d84a75720e</t>
  </si>
  <si>
    <t>VP_AV115-J14_1236946_2020</t>
  </si>
  <si>
    <t>.1 span from Pole K1 to End Pole East of line Tree  has sever heart rot with lean and weight line side. Edited by sbarnm(R class)</t>
  </si>
  <si>
    <t>5c2714e9-e398-4010-b1ab-ab426864c774</t>
  </si>
  <si>
    <t>VP_AV115-J14_1236951_2020</t>
  </si>
  <si>
    <t xml:space="preserve">.1 span from Pole K1 to End Pole North of line Tree has pitch tubes present trim to compliance would kill </t>
  </si>
  <si>
    <t>ee35ae76-2b18-490c-bdfc-b4fa10a8215c</t>
  </si>
  <si>
    <t>VP_AV115-J14_1277780_2020</t>
  </si>
  <si>
    <t>fae58271-0886-4f57-bece-83e5a9f1f936</t>
  </si>
  <si>
    <t>VP_AV115-J03_1452231_2020</t>
  </si>
  <si>
    <t xml:space="preserve">.6 span from Pole I2 to Pole I3 Aproxamitly 78 Feet West of line Tree has sever lean and weight line side deep cavity at union 2xstem </t>
  </si>
  <si>
    <t>bb6910f0-04b0-4846-b98f-8ad86b170bff</t>
  </si>
  <si>
    <t xml:space="preserve">Remove all debris and logs </t>
  </si>
  <si>
    <t>1051742711</t>
  </si>
  <si>
    <t>13935 OAK CREEK DR</t>
  </si>
  <si>
    <t>VP_AV115-J02_1440731_2020</t>
  </si>
  <si>
    <t>CIP_AV115-J02_356427</t>
  </si>
  <si>
    <t>43eb1ff2-132e-457f-b05d-34c5f6da87e7</t>
  </si>
  <si>
    <t>CIP_AV115-J13_357546</t>
  </si>
  <si>
    <t>remove all debris</t>
  </si>
  <si>
    <t xml:space="preserve">70 ft bucket/Pedro </t>
  </si>
  <si>
    <t>CIP_AV115-J02_357790</t>
  </si>
  <si>
    <t>LP_AV115-I07_814157</t>
  </si>
  <si>
    <t>CIP_AV115-I07_357363</t>
  </si>
  <si>
    <t>14120 BITNEY SPRINGS RD</t>
  </si>
  <si>
    <t>VP_AV115-J09_451442_2019</t>
  </si>
  <si>
    <t>CIP_AV115-J09_356054</t>
  </si>
  <si>
    <t>End span, 15 feet South of end pole, trim for compliance to guy wire.</t>
  </si>
  <si>
    <t xml:space="preserve">Chip and broadcast slash </t>
  </si>
  <si>
    <t>5466a680-ea8e-4fa4-8843-2b9f6d7adaba</t>
  </si>
  <si>
    <t>Cut wood into 6ft rounds chip and broadcast slash</t>
  </si>
  <si>
    <t>Cut wood into 32ft rounds chip and broadcast all slash</t>
  </si>
  <si>
    <t>VP_AV115-J09_451450_2019</t>
  </si>
  <si>
    <t>0.7 span, pole 6 West to end pole. 45 feet South of line. Dead tree</t>
  </si>
  <si>
    <t>Cut wood into 32ft chip and broadcast slash</t>
  </si>
  <si>
    <t>14d4e92d-94d1-4eaf-8668-dc3ccfbb659c</t>
  </si>
  <si>
    <t>LP_AW116-A03_901885</t>
  </si>
  <si>
    <t>13131 SUNSHINE VALLEY RD</t>
  </si>
  <si>
    <t>CIP_AW116-A04_397049</t>
  </si>
  <si>
    <t>LP_AW116-A04_892908</t>
  </si>
  <si>
    <t>13515 SCHOONER HILL DR</t>
  </si>
  <si>
    <t>VP_AW116-A03_1512631_2020</t>
  </si>
  <si>
    <t xml:space="preserve">2 feet west of pole M guy wire. Poor taper tree with strike potential to wire and pole. Removal recommended </t>
  </si>
  <si>
    <t>a66e38de-c0d7-4b4c-8a29-162168034afe</t>
  </si>
  <si>
    <t>Cut to 16 inch rounds for firewood. Remove all slash.</t>
  </si>
  <si>
    <t>209</t>
  </si>
  <si>
    <t>LP_AU115-B04_1683898</t>
  </si>
  <si>
    <t>1012546515</t>
  </si>
  <si>
    <t>13335 ACME WAY</t>
  </si>
  <si>
    <t>LP_AT115-D18_1677278</t>
  </si>
  <si>
    <t>CIP_AT115-D23_320966</t>
  </si>
  <si>
    <t>1012547118</t>
  </si>
  <si>
    <t>12350 DOLAN HARDING RD</t>
  </si>
  <si>
    <t>Holly Oak</t>
  </si>
  <si>
    <t xml:space="preserve">Haul away all wood and chips </t>
  </si>
  <si>
    <t>CIP_AU115-B04_333333</t>
  </si>
  <si>
    <t>sgonzm_awrr</t>
  </si>
  <si>
    <t>rmendm_awrr</t>
  </si>
  <si>
    <t xml:space="preserve">Chip and broadcast debris. </t>
  </si>
  <si>
    <t>Remove wood and all slash.</t>
  </si>
  <si>
    <t>CIP_AV115-J18_357176</t>
  </si>
  <si>
    <t>CIP_AV115-J18_356600</t>
  </si>
  <si>
    <t>Remove debris</t>
  </si>
  <si>
    <t>LP_AV115-F11_880273</t>
  </si>
  <si>
    <t>11770 LOST RANCH WAY</t>
  </si>
  <si>
    <t>bsaucs_awrr</t>
  </si>
  <si>
    <t>jthors_awrr</t>
  </si>
  <si>
    <t>mrodrim_awrr</t>
  </si>
  <si>
    <t xml:space="preserve">Firewood lengths </t>
  </si>
  <si>
    <t>Remove all pine</t>
  </si>
  <si>
    <t>CIP_AV115-F22_357227</t>
  </si>
  <si>
    <t>Remove all slash</t>
  </si>
  <si>
    <t>VP_AV115-F22_1518845_2020</t>
  </si>
  <si>
    <t>68ft west of end pole and with strike distance. Tree is dying</t>
  </si>
  <si>
    <t>d29011f2-4785-4d55-88e7-8cb7d01b388c</t>
  </si>
  <si>
    <t>1051749302</t>
  </si>
  <si>
    <t>CIP_AV115-J09_357582</t>
  </si>
  <si>
    <t>CIP_AW116-A04_398916</t>
  </si>
  <si>
    <t>VP_AW116-A04_1514954_2020</t>
  </si>
  <si>
    <t xml:space="preserve">.4 span pole 8 to 9. 9 feet west of line. On edge of easement between two fences. Both fences attached to tree. Vertical single stem.  Overall healthy but close to line with many overhanging branches. Trim would remove over one third and likely kill </t>
  </si>
  <si>
    <t>7f4b1d62-47ad-48c7-82ef-3f5d6b30216d</t>
  </si>
  <si>
    <t>VP_AV115-F22_854758_2019</t>
  </si>
  <si>
    <t>889a4b90-2895-44af-9db7-dc25b247b784</t>
  </si>
  <si>
    <t>LP_AU114-O21_1668386</t>
  </si>
  <si>
    <t>CIP_AU114-O21_331472</t>
  </si>
  <si>
    <t>1012538626</t>
  </si>
  <si>
    <t>13498 DIXON HILL RD</t>
  </si>
  <si>
    <t>LP_AT115-B20_1684797</t>
  </si>
  <si>
    <t>1012541814</t>
  </si>
  <si>
    <t>12550 BAYSHORE ST</t>
  </si>
  <si>
    <t xml:space="preserve">Remove all materials </t>
  </si>
  <si>
    <t>VP_AV115-F22_1520060_2020</t>
  </si>
  <si>
    <t>LP_AV115-F22_883703</t>
  </si>
  <si>
    <t>CIP_AV115-F22_356781</t>
  </si>
  <si>
    <t xml:space="preserve">West of pole F; Rot at base, tree is dying and a threat to facilities </t>
  </si>
  <si>
    <t>13027 ARTIC OWL RD</t>
  </si>
  <si>
    <t>37a8023d-ec3f-4598-b834-d817ccee6c91</t>
  </si>
  <si>
    <t>CIP_AV115-F22_356092</t>
  </si>
  <si>
    <t>Remove all pine.</t>
  </si>
  <si>
    <t>LP_AV115-I07_814158</t>
  </si>
  <si>
    <t>CIP_AV115-I07_357645</t>
  </si>
  <si>
    <t>14130 BITNEY SPRINGS RD</t>
  </si>
  <si>
    <t xml:space="preserve">Remove all pine </t>
  </si>
  <si>
    <t>Silver Maple</t>
  </si>
  <si>
    <t>LP_AV115-I07_897590</t>
  </si>
  <si>
    <t>CIP_AV115-I07_357120</t>
  </si>
  <si>
    <t>13422N PONDEROSA WAY</t>
  </si>
  <si>
    <t xml:space="preserve">remove all wood and brush </t>
  </si>
  <si>
    <t>LP_AV115-F17_880049</t>
  </si>
  <si>
    <t>1051742966</t>
  </si>
  <si>
    <t>11128 YUBA CREST DR</t>
  </si>
  <si>
    <t>LP_AV115-F17_879407</t>
  </si>
  <si>
    <t>11098 YUBA CREST DR</t>
  </si>
  <si>
    <t>CIP_AV115-F17_356288</t>
  </si>
  <si>
    <t>LP_AV115-F18_878402</t>
  </si>
  <si>
    <t>1051743227</t>
  </si>
  <si>
    <t>11000 WILL O WISP CT</t>
  </si>
  <si>
    <t>T&amp;M</t>
  </si>
  <si>
    <t>LP_AW116-A04_900729</t>
  </si>
  <si>
    <t>13547 SCHOONER HILL DR</t>
  </si>
  <si>
    <t>CIP_AW116-A03_398642</t>
  </si>
  <si>
    <t>VP_AW116-A04_1520671_2020</t>
  </si>
  <si>
    <t>Tree is .1 span from pole b to end pole, 30 ft south of line. Touching driveway. Old broken top, large decay fungus on trunk. Remove</t>
  </si>
  <si>
    <t>3ea99c71-6182-41f8-b462-8cfaf231e9ec</t>
  </si>
  <si>
    <t>VP_AW116-A04_1521029_2020</t>
  </si>
  <si>
    <t xml:space="preserve">Tree is .2 span from pole B to end pole, 20 ft south of line. In reasonable health, needs slight overhang trim for compliance </t>
  </si>
  <si>
    <t>5a76c818-3e77-48d2-bc82-ed2801ee9b33</t>
  </si>
  <si>
    <t>CIP_AW116-A04_399199</t>
  </si>
  <si>
    <t>VP_AW116-A04_1521157_2020</t>
  </si>
  <si>
    <t xml:space="preserve">.7 span pole 6 to 7. 95 feet west of line. Large canker around half of base. Vertical single stem </t>
  </si>
  <si>
    <t>d3a7b025-1e71-44cb-9ec2-93128d7f3fd2</t>
  </si>
  <si>
    <t>VP_AW116-A03_1520463_2020</t>
  </si>
  <si>
    <t>LP_AW116-A03_896780</t>
  </si>
  <si>
    <t>0.8SP 30-31, 30’ NOL. 2STM. Poor taper, xstm black oak , remove all brush and chips</t>
  </si>
  <si>
    <t>13018 RYAN CT</t>
  </si>
  <si>
    <t>tmaokm_awrr</t>
  </si>
  <si>
    <t>3760019d-caa8-4ab4-900d-6b6b477c9b13</t>
  </si>
  <si>
    <t>VP_AW116-A03_1520450_2020</t>
  </si>
  <si>
    <t>71 feet northeast of pole 31, tree has huge hole in base with signs of rotting, 4x stem</t>
  </si>
  <si>
    <t>dafca490-7760-4de3-87c7-39a1c1170836</t>
  </si>
  <si>
    <t>VP_AW116-A03_1520461_2020</t>
  </si>
  <si>
    <t>0.7SP 30-31, 60’ NOL.</t>
  </si>
  <si>
    <t>9f83f706-ad0e-4e12-a9f1-9c2f7be59020</t>
  </si>
  <si>
    <t>VP_AW116-A04_1521151_2020</t>
  </si>
  <si>
    <t>.2 span pole 6 to 7. 38 feet west of line. Old and major wound at base. Visible wood. No rot. Slight lean to line. Some woodpecker activity. New top at 47 feet and connection uncertain.</t>
  </si>
  <si>
    <t>Remove all material. In county easement.</t>
  </si>
  <si>
    <t>ff6ff3f8-6eaf-4d14-91ed-5f18c79c94f7</t>
  </si>
  <si>
    <t>CIP_AW116-A03_397472</t>
  </si>
  <si>
    <t>VP_AW116-A03_1520447_2020</t>
  </si>
  <si>
    <t>ca364ee6-4937-4d3d-a217-e9080e81667f</t>
  </si>
  <si>
    <t>VP_AW116-A04_1521150_2020</t>
  </si>
  <si>
    <t>b2dc4a28-19f7-46aa-9280-deb6313a8ac9</t>
  </si>
  <si>
    <t>VP_AW116-A04_1520182_2020</t>
  </si>
  <si>
    <t xml:space="preserve">Tree is .8 span from pole a to B, 20 ft south of line. Next to corner of fence. Overall healthy but with codom top. needs very small overhang trim for compliance </t>
  </si>
  <si>
    <t>bdb95b8e-afe9-44d0-995c-f2a249caed78</t>
  </si>
  <si>
    <t>VP_AW116-A04_1520122_2020</t>
  </si>
  <si>
    <t xml:space="preserve">Tree is .7 span from pole a to B, 20 ft south of line next to fence. Overall healthy tree, slight trim for overhang compliance </t>
  </si>
  <si>
    <t>20e87acd-8fbe-4167-a7fe-c4402cfc7df1</t>
  </si>
  <si>
    <t>VP_AW116-A04_1521141_2020</t>
  </si>
  <si>
    <t>.4 span pole 7 to 8. 29 feet west of line. Approximately 7 degree diagonal lean to line. Some mistletoe. Wound from road clearance trimming not healing well. A borderline strike tree.</t>
  </si>
  <si>
    <t>f28679d2-7647-48fd-8326-521f8349a9cf</t>
  </si>
  <si>
    <t>CIP_AU115-B04_333332</t>
  </si>
  <si>
    <t>VP_AW116-A04_1514958_2020</t>
  </si>
  <si>
    <t xml:space="preserve">.1 span pole 9 to a. 5 feet north of line. Pole and guy strike potential. Previously topped and reaching to lines. Recommend removal </t>
  </si>
  <si>
    <t>f54ef90c-6eec-48fd-a2c7-b59ad892cf3c</t>
  </si>
  <si>
    <t>VP_AW116-A04_1514960_2020</t>
  </si>
  <si>
    <t>.1 span pole 9 to 10. Under intersection of lines. Previously topped, abrading pole, and growing towards lines. Removal recommended. 2 stem</t>
  </si>
  <si>
    <t>f8157219-8f27-4c92-94d3-d62060f0aff8</t>
  </si>
  <si>
    <t>VP_AW116-A04_1518555_2020</t>
  </si>
  <si>
    <t xml:space="preserve">.9 span pole a to b. Under lines. Pole and guy strike potential. Will break compliance over next 18 months and repeated topping not recommended. Recommend removal </t>
  </si>
  <si>
    <t>74d5b6e1-d380-4752-9fc0-45e5e050b3b5</t>
  </si>
  <si>
    <t>VP_AW116-A04_1518556_2020</t>
  </si>
  <si>
    <t>c75ad51a-a910-4aa1-8c5e-af5e836cbbaf</t>
  </si>
  <si>
    <t>VP_AW116-A04_1518574_2020</t>
  </si>
  <si>
    <t>.9 span pole 7 to 8. 6 feet west of line.  Many branches overhanging line and trim would likely kill. Top third broke off many years ago. Scattered dead branches on new top. Barbed wire and a nail in tree</t>
  </si>
  <si>
    <t xml:space="preserve">Remove all material. May be in county easement </t>
  </si>
  <si>
    <t>7cddd663-c046-4d0f-b4a9-88796d293731</t>
  </si>
  <si>
    <t>.3 span pole 6 to 7. 39 feet west of line. 3 stem. Some epicormic sprouting.  Slight lean and weight away from line. No wounds, disease, or signs of rot. Abate for codom stem</t>
  </si>
  <si>
    <t>CIP_AW116-A03_398759</t>
  </si>
  <si>
    <t>CIP_AW116-A08_398635</t>
  </si>
  <si>
    <t>Knobcone Pine</t>
  </si>
  <si>
    <t>201 TBD</t>
  </si>
  <si>
    <t>CIP_AV115-J08_357325</t>
  </si>
  <si>
    <t>Tree is .1 span from pole B to C, 35 ft north of line. Sweep in trunk, small wound at base of tree appears to be fairly compartmentalized but hard to be sure, lean towards lines, recommend removal despite TAT.</t>
  </si>
  <si>
    <t>11525 LOST RANCH WAY</t>
  </si>
  <si>
    <t>VP_AV115-F23_1522543_2020</t>
  </si>
  <si>
    <t>10ft EOL .2 span poles f-g multi top</t>
  </si>
  <si>
    <t>9247752e-4288-483c-bdf0-2fa11e15a1d1</t>
  </si>
  <si>
    <t>VP_AV115-F23_1522544_2020</t>
  </si>
  <si>
    <t>10ft EOL .3 span poles f-g multi top</t>
  </si>
  <si>
    <t>d635f516-181e-4718-9abe-3b34d78bd031</t>
  </si>
  <si>
    <t>VP_AV115-F23_1522545_2020</t>
  </si>
  <si>
    <t>EOL .5 span poles f-g close to lines not tall enough to strike yet but will grow into lines soon</t>
  </si>
  <si>
    <t>b2fa81a8-80fb-4a6d-a0f7-29618ddc1d3d</t>
  </si>
  <si>
    <t>VP_AV115-F23_1522546_2020</t>
  </si>
  <si>
    <t>EOL .5 span poles f-g close to lines 1:5 tree</t>
  </si>
  <si>
    <t>68f01089-3a10-4031-97c0-e2a775d2477b</t>
  </si>
  <si>
    <t>VP_AV115-F23_1522554_2020</t>
  </si>
  <si>
    <t>12 sol  .2 span poles g-endpole</t>
  </si>
  <si>
    <t>48200e1c-0ae1-4900-bece-d85613d985ca</t>
  </si>
  <si>
    <t>sol  .3 span poles g-endpole</t>
  </si>
  <si>
    <t>VP_AV115-F23_1522557_2020</t>
  </si>
  <si>
    <t>0dbb95d9-5185-489c-ae09-f4e858a0131b</t>
  </si>
  <si>
    <t>11036 WEEPING WILLOW WAY</t>
  </si>
  <si>
    <t>R4D_Rmv4-B+Trt</t>
  </si>
  <si>
    <t>kkellj_awrr</t>
  </si>
  <si>
    <t>bmcgif_awrr</t>
  </si>
  <si>
    <t>VP_AW116-A04_1523791_2020</t>
  </si>
  <si>
    <t xml:space="preserve">0.9 span pole B to endpole C. 7 feet south of lines. Trim to compliance would kill. Remove </t>
  </si>
  <si>
    <t>Cut firewood 16 inches. Remove chips and slash</t>
  </si>
  <si>
    <t>8592b532-bfe2-4a23-9184-7abeb43ee2d4</t>
  </si>
  <si>
    <t>VP_AW116-A03_1526360_2020</t>
  </si>
  <si>
    <t>6807a6a2-f3ce-4741-a7e0-c17b6cded606</t>
  </si>
  <si>
    <t>LP_AW116-A02_894243</t>
  </si>
  <si>
    <t>CIP_AW116-A02_397461</t>
  </si>
  <si>
    <t>12934 SIERRA VISTA DR</t>
  </si>
  <si>
    <t>VP_AW116-A02_1525436_2020</t>
  </si>
  <si>
    <t xml:space="preserve">Poles 3-4, 0.1 span, 35 feet north of lines, abating and removing because of bark beetle and canker in lower 1/3 of tree. </t>
  </si>
  <si>
    <t>748ce27d-9a1c-4030-a224-8bcc855a0257</t>
  </si>
  <si>
    <t>CIP_AW116-A03_398598</t>
  </si>
  <si>
    <t>VP_AW116-A04_1526246_2020</t>
  </si>
  <si>
    <t xml:space="preserve">36 feet southeast of endpole. 2 stem. Connection is a sharp v with included bark and faces endpole. Removal recommended. </t>
  </si>
  <si>
    <t>11b3ad3f-49e4-4294-b95f-b4174b22c74b</t>
  </si>
  <si>
    <t>VP_AW116-A04_1526257_2020</t>
  </si>
  <si>
    <t xml:space="preserve">36 feet east of endpole. Vertical single stem. Possibly a canker at 44 feet. Observe a band of sunken/swollen material exuding pitch around circumference. Recommend removal </t>
  </si>
  <si>
    <t>1d476cd9-89a8-4eb3-aa4a-38907b85d759</t>
  </si>
  <si>
    <t>VP_AW116-A04_1526267_2020</t>
  </si>
  <si>
    <t xml:space="preserve">.1 span pole a to b. 4 feet north of line. Pole and guy strike potential.  Likely a cherry tree.  Needs a pruning to prevent tree growing into line over next 18 months and to prevent pole abrasion. Prune off the vertical suckers and branches wrapping around pole. </t>
  </si>
  <si>
    <t>c61a56e2-82cd-4074-aed8-40901ad690ed</t>
  </si>
  <si>
    <t>LP_AV115-J18_882865</t>
  </si>
  <si>
    <t>1051749249</t>
  </si>
  <si>
    <t>10340 BITNEY SPRINGS RD</t>
  </si>
  <si>
    <t>VP_AV115-J10_46867_2019</t>
  </si>
  <si>
    <t>12c2239d-744c-4205-b5d8-47654291149d</t>
  </si>
  <si>
    <t>VP_AV115-J09_451404_2019</t>
  </si>
  <si>
    <t>0.7 span, pole 6 to pole 7, 5 feet South of line. Trim will kill.</t>
  </si>
  <si>
    <t>351c8507-3d50-432b-a3fa-a88953d01965</t>
  </si>
  <si>
    <t>VP_AV115-J09_451405_2019</t>
  </si>
  <si>
    <t>0.7 span, pole 6 to pole 7, 5 feet South of line. Two stemmed ponderosa, reflected in dbh. Sdealf: weak join at V, huge wound line side, switched to removal</t>
  </si>
  <si>
    <t>a40f3c7a-a42e-47d4-9f29-6eaa31454500</t>
  </si>
  <si>
    <t>VP_AV115-J09_451407_2019</t>
  </si>
  <si>
    <t xml:space="preserve">0.9 span, pole 6 to pole 7, 5 feet South of line. </t>
  </si>
  <si>
    <t xml:space="preserve">Remove all wood and debris from site.  </t>
  </si>
  <si>
    <t>38e97af8-bafc-4e9b-bf9a-13897f8aba0d</t>
  </si>
  <si>
    <t>VP_AV115-J09_451413_2019</t>
  </si>
  <si>
    <t xml:space="preserve">0.3 span, pole 7 to pole 8, 15 feet South of line. Tree in decline with weight towards the line. </t>
  </si>
  <si>
    <t xml:space="preserve">Customer wants 16 inch rounds for firewood. </t>
  </si>
  <si>
    <t>346411f3-2fc5-41e2-8a1d-dcb27ee7ad5f</t>
  </si>
  <si>
    <t>VP_AV115-J09_451414_2019</t>
  </si>
  <si>
    <t>0.6 span, pole 7 to pole 8, 35 feet South of line. Metal footholds up about a quarter of the tree from ground, shelf fungus present and large pitch tubes reaching to ground.</t>
  </si>
  <si>
    <t>8f19a013-e773-4952-b74b-d9897acccb0c</t>
  </si>
  <si>
    <t>VP_AV115-J10_451416_2019</t>
  </si>
  <si>
    <t xml:space="preserve">0.3 span, pole 8 to pole 9, 5 feet South of line. </t>
  </si>
  <si>
    <t>5e1be175-bf76-479f-a98b-8bb5f4debd93</t>
  </si>
  <si>
    <t>VP_AV115-J10_451417_2019</t>
  </si>
  <si>
    <t>0.3 span, pole 8 to pole 9, 10 feet South of line. Dying tree</t>
  </si>
  <si>
    <t>f479ba2e-aa5c-49fe-a6e2-2ff34bb772c3</t>
  </si>
  <si>
    <t>VP_AV115-J10_451418_2019</t>
  </si>
  <si>
    <t>0.3 span, pole 8 to pole 9, 30 feet South of line. Dying tree</t>
  </si>
  <si>
    <t>d51976af-1b65-490e-b89f-31a1012d129b</t>
  </si>
  <si>
    <t>VP_AV115-J10_451420_2019</t>
  </si>
  <si>
    <t>NW of pole A, 0.2 span pole A-9, adjacent to 2 pines prescribed for removal which will severely impact this tree. Poor structure with lean.</t>
  </si>
  <si>
    <t>817dde4f-d4f8-47c8-9552-847a89f39bee</t>
  </si>
  <si>
    <t>VP_AV115-J10_451421_2019</t>
  </si>
  <si>
    <t>NW pole A, 0.9 span pole A to pole 9. Pine mistletoe with significant branch deformity and clusters. Recent pitch tubes in deformed branches and Codom structure. See photos in TAT.</t>
  </si>
  <si>
    <t>4371a0ff-4e27-42e4-9109-132f71e6f84a</t>
  </si>
  <si>
    <t>VP_AV115-J10_451422_2019</t>
  </si>
  <si>
    <t>Growing in adjacent 28” pine. Deformed and will not survive removal of the 28” pine. Recommend removal</t>
  </si>
  <si>
    <t>ed127155-aeca-4c57-baf5-26fd682c63ee</t>
  </si>
  <si>
    <t>VP_AV115-J10_451423_2019</t>
  </si>
  <si>
    <t xml:space="preserve">0.6 span, pole 9 south to pole A, 15 feet West of line. </t>
  </si>
  <si>
    <t>389bd4a5-b816-4485-a1f5-baf43a31ab39</t>
  </si>
  <si>
    <t>VP_AV115-J10_451424_2019</t>
  </si>
  <si>
    <t xml:space="preserve">0.8 span, pole 9 south to pole A, 35 feet West of line. Dead branches 80% of the way up, Needles brown. Poor condition. </t>
  </si>
  <si>
    <t>53889db2-d7fe-4e95-9b93-a4da792b25a9</t>
  </si>
  <si>
    <t>VP_AV115-J10_451426_2019</t>
  </si>
  <si>
    <t xml:space="preserve">0.9 span, pole 9 south to pole A, 45 feet West of line. Dead top, moderate lean towards line. </t>
  </si>
  <si>
    <t>c2ac72f2-7b16-4054-a0fa-712d27024c49</t>
  </si>
  <si>
    <t>VP_AV115-J09_451431_2019</t>
  </si>
  <si>
    <t xml:space="preserve">0.7 span, pole 6 south to pole 7, 60 feet South of line. This tree is overhanging a secondary line, causing strain. </t>
  </si>
  <si>
    <t xml:space="preserve">Cut to 16 inch rounds for firewood and remove all slash and debris from site. </t>
  </si>
  <si>
    <t>91af5ffa-d2c0-489a-bedf-7c4bf1497cfd</t>
  </si>
  <si>
    <t>VP_AV115-J09_451458_2019</t>
  </si>
  <si>
    <t>End span, pole 6 West to end pole. 65 feet South of pole. Dead tree.</t>
  </si>
  <si>
    <t>Remove all wood and debris from site.</t>
  </si>
  <si>
    <t>93d66447-d745-47b9-b867-bf29f9c12bd4</t>
  </si>
  <si>
    <t>LP_AV115-F11_878878</t>
  </si>
  <si>
    <t>CIP_AV115-F11_357086</t>
  </si>
  <si>
    <t>1051742980</t>
  </si>
  <si>
    <t>11740 LOST RANCH WAY</t>
  </si>
  <si>
    <t>CIP_AV115-F11_356765</t>
  </si>
  <si>
    <t>A&amp;E crew 16</t>
  </si>
  <si>
    <t>A&amp;E crew 15</t>
  </si>
  <si>
    <t xml:space="preserve">Cut to 16 inch rounds </t>
  </si>
  <si>
    <t>LP_AV115-F11_880606</t>
  </si>
  <si>
    <t>CIP_AV115-F11_357286</t>
  </si>
  <si>
    <t>1051742972</t>
  </si>
  <si>
    <t>11669 LOST RANCH WAY</t>
  </si>
  <si>
    <t>VP_AV115-J09_1440924_2020</t>
  </si>
  <si>
    <t>8’ beyond secondary pole.</t>
  </si>
  <si>
    <t>8df12f0e-308e-406d-8675-9cc5c6ddf37e</t>
  </si>
  <si>
    <t>VP_AV115-J09_1440925_2020</t>
  </si>
  <si>
    <t xml:space="preserve">0.9 span// 8’ north of secondary line </t>
  </si>
  <si>
    <t>f774d809-c729-43ac-bab4-c125a82b7133</t>
  </si>
  <si>
    <t>VP_AV115-J09_1440928_2020</t>
  </si>
  <si>
    <t xml:space="preserve">0.6 span// 5’ north of secondary line. 3 xstem </t>
  </si>
  <si>
    <t>cff9d44a-351a-49dd-a700-7a2be3a06d3b</t>
  </si>
  <si>
    <t>VP_AV115-J09_1440931_2020</t>
  </si>
  <si>
    <t>0.3 span secondary//17’ south of line. Dead</t>
  </si>
  <si>
    <t>ee7260d0-0c78-42df-8ee6-36880a952789</t>
  </si>
  <si>
    <t>remove all slash and wood</t>
  </si>
  <si>
    <t>Cut all wood to 16 inch rounds and remove all slash.</t>
  </si>
  <si>
    <t>Cut into 16 inch rounds, chip and broadcast.</t>
  </si>
  <si>
    <t>LP_AV115-J10_878228</t>
  </si>
  <si>
    <t>CIP_AV115-J10_357419</t>
  </si>
  <si>
    <t>12619 KENTUCKY FLAT RD</t>
  </si>
  <si>
    <t>13501 MCKITRICK RANCH RD</t>
  </si>
  <si>
    <t>CIP_AV115-F23_356264</t>
  </si>
  <si>
    <t>13074 WOOLMAN LN</t>
  </si>
  <si>
    <t>VP_AV115-F23_1524806_2020</t>
  </si>
  <si>
    <t>7707586d-bf27-469f-ba87-e97e94981fe6</t>
  </si>
  <si>
    <t>VP_AV115-F23_1524807_2020</t>
  </si>
  <si>
    <t>b949b29b-6c74-4da1-8f6b-343d9c3f2edb</t>
  </si>
  <si>
    <t>VP_AV115-F23_1524885_2020</t>
  </si>
  <si>
    <t>fdb14128-3b26-4c35-a4fa-2108877b7b37</t>
  </si>
  <si>
    <t>VP_AV115-F23_1526781_2020</t>
  </si>
  <si>
    <t>cda9fb24-8f3a-439b-b6b2-fb268d8cc08e</t>
  </si>
  <si>
    <t>VP_AV115-F23_1526790_2020</t>
  </si>
  <si>
    <t xml:space="preserve">0.4 spans west of pole F-E . Tree has been previously topped. Underneath lineContinually toppings has put tree in decline. </t>
  </si>
  <si>
    <t>137a780c-72f7-4b7a-8c25-ae0466eed2aa</t>
  </si>
  <si>
    <t>rsoule_awrr</t>
  </si>
  <si>
    <t>VP_AV115-F23_1526789_2020</t>
  </si>
  <si>
    <t>0.4 spans west of pole F-E. Y-stem tree has included bark. Tree is underneath line. Previously topped. Tree in decline. Combined DBH</t>
  </si>
  <si>
    <t>85a8ea66-85c5-4277-879b-e4cb837e80e3</t>
  </si>
  <si>
    <t>13775 OAK CREEK DR</t>
  </si>
  <si>
    <t>VP_AV115-F23_1526788_2020</t>
  </si>
  <si>
    <t xml:space="preserve">0.2 spans north of pole F. Tree has another small gray pine growing up tree. Both trees are leaning toward facilities. </t>
  </si>
  <si>
    <t>4a35f386-5f14-426e-bb90-00c5d8dc2d3c</t>
  </si>
  <si>
    <t>VP_AV115-F23_1526787_2020</t>
  </si>
  <si>
    <t xml:space="preserve">0.1 spans west of pole F-E. Tree on north side of line.tree is in rocky area. </t>
  </si>
  <si>
    <t>95cc3cf2-a30f-49f7-bc10-888d65022f97</t>
  </si>
  <si>
    <t>VP_AV115-F23_1526749_2020</t>
  </si>
  <si>
    <t>.1 span pole F-G, trees known to fail and is within strike distance of pole F.</t>
  </si>
  <si>
    <t>f45e0caa-8136-451e-a1fd-d023f8139fef</t>
  </si>
  <si>
    <t>VP_AV115-F23_1526458_2020</t>
  </si>
  <si>
    <t xml:space="preserve">0.8 spans pole E-F and west of pole F. North side of line. Tree is leaning toward line. </t>
  </si>
  <si>
    <t>8d8ddfe4-b59d-4134-a6d5-1853cfc92659</t>
  </si>
  <si>
    <t>3xstem, one is causing strain and abrasion on guy. Removal of all 3 stems is recommended to prevent further strain on guy at pole F</t>
  </si>
  <si>
    <t>.9 span pole E-F, growing north of lines and will need to be removed later; co-dom top. Species is known to fail and grows fast.</t>
  </si>
  <si>
    <t>.8 span pole E-F growing north of lines and will need to be removed later. Species is known to fail and grows fast.</t>
  </si>
  <si>
    <t>tstewm_awrr</t>
  </si>
  <si>
    <t>LP_AW116-A08_898598</t>
  </si>
  <si>
    <t>15484 SUNSHINE SPRINGS PL</t>
  </si>
  <si>
    <t>Cut to 16 inches</t>
  </si>
  <si>
    <t xml:space="preserve">.9 span pole a to b. Under lines. Pole and guy strike potential. Could break compliance over next 18 months and repeated topping not recommended . Recommend removal. Try to avoid redbud that is growing around tree. </t>
  </si>
  <si>
    <t>VP_AW116-A04_1518580_2020</t>
  </si>
  <si>
    <t>.9 span pole 7 to 8. 11 feet west of line. Between fence and large ponds. 4 stem. Abate for codom stem</t>
  </si>
  <si>
    <t>1edeebb3-e67b-4535-bb33-9cba11f245e7</t>
  </si>
  <si>
    <t>VP_AW116-A04_1528191_2020</t>
  </si>
  <si>
    <t>.7 pole a to b. 24 feet north of line. Behind fence. Overall healthy. Prune back some upper branches to maintain clearance over next 18 months</t>
  </si>
  <si>
    <t>dadf4c6b-0d3c-4e93-bc2c-dbcd5c4aa953</t>
  </si>
  <si>
    <t>VP_AW116-A04_1528192_2020</t>
  </si>
  <si>
    <t xml:space="preserve">.8 span pole a to b. 16 feet north of line. Trim overhanging branches to bring into compliance </t>
  </si>
  <si>
    <t>e868b139-782e-46ab-a53b-f76808ce68e5</t>
  </si>
  <si>
    <t>VP_AW116-A04_1528193_2020</t>
  </si>
  <si>
    <t>.8 span poles to b. 14 feet north of line. Slight lean with majority of branches lineside. Need to trim overhanging branches and trim would remove more than one third. Recommend removal w</t>
  </si>
  <si>
    <t>9e7a73a3-160f-4e35-87e8-fe297fcbe0ef</t>
  </si>
  <si>
    <t xml:space="preserve">Remove chips </t>
  </si>
  <si>
    <t>LP_AV115-F16_881830</t>
  </si>
  <si>
    <t>1051742951</t>
  </si>
  <si>
    <t>13372 MCKITRICK RANCH RD</t>
  </si>
  <si>
    <t>CIP_AV115-F17_357493</t>
  </si>
  <si>
    <t xml:space="preserve">55ft bucket/Pedro </t>
  </si>
  <si>
    <t>LP_AV115-F16_881831</t>
  </si>
  <si>
    <t>1051742952</t>
  </si>
  <si>
    <t>11647 YUBA RIDGE DR</t>
  </si>
  <si>
    <t>VP_AV115-F11_599841_2019</t>
  </si>
  <si>
    <t>LP_AV115-F16_884838</t>
  </si>
  <si>
    <t>CIP_AV115-F11_356978</t>
  </si>
  <si>
    <t xml:space="preserve">Pole G-Pole H, .8 span under line continuous topping required. Recommend removal </t>
  </si>
  <si>
    <t>1051742956</t>
  </si>
  <si>
    <t>11639 LOST RANCH WAY</t>
  </si>
  <si>
    <t>330ffb37-8686-48a3-ad4d-4511fc75f05f</t>
  </si>
  <si>
    <t>LP_AV115-F11_884839</t>
  </si>
  <si>
    <t>CIP_AV115-F11_357167</t>
  </si>
  <si>
    <t>1051742957</t>
  </si>
  <si>
    <t>11631 LOST RANCH WAY</t>
  </si>
  <si>
    <t>jscovs_awrr</t>
  </si>
  <si>
    <t>VP_AV115-F11_1200417_2020</t>
  </si>
  <si>
    <t>CIP_AV115-F11_357577</t>
  </si>
  <si>
    <t>30’ north of pole A, large pine in close proximity to pole A appears healthy overall, some self-pruning observed. 4/1/20. Sfrizf. Poor trunk structure; defect 15’ up the trunk.mistletoe infestation. Slight lean to line.</t>
  </si>
  <si>
    <t>Want all wood removed.</t>
  </si>
  <si>
    <t>1051742968</t>
  </si>
  <si>
    <t>ec620f80-a2d6-49e7-bb9b-51822b99d7a9</t>
  </si>
  <si>
    <t>VP_AV115-F16_1462368_2020</t>
  </si>
  <si>
    <t xml:space="preserve">Tree is .8 span from pole G to H, 50 ft south of line. Mistletoe, branch dieback. </t>
  </si>
  <si>
    <t>7ac3c175-ad38-4888-a79f-18239f700494</t>
  </si>
  <si>
    <t>.6 span pole 7-8 and north of line. Reformed top and lean towards line.</t>
  </si>
  <si>
    <t>CIP_AV115-J03_357621</t>
  </si>
  <si>
    <t>VP_AV115-F22_1529483_2020</t>
  </si>
  <si>
    <t>e8dbb51a-3354-43e5-985f-4d3fdd2a1c20</t>
  </si>
  <si>
    <t>LP_AT115-B20_1678982</t>
  </si>
  <si>
    <t>CIP_AT115-B20_320447</t>
  </si>
  <si>
    <t>12460 BAYSHORE ST</t>
  </si>
  <si>
    <t>tharrf_awrr</t>
  </si>
  <si>
    <t>LP_AT115-B19_1677755</t>
  </si>
  <si>
    <t>1012541736</t>
  </si>
  <si>
    <t>12419 KROSENS RD</t>
  </si>
  <si>
    <t>LP_AU115-C02_1667974</t>
  </si>
  <si>
    <t>1012545957</t>
  </si>
  <si>
    <t>13306 PROVIDENCE WAY</t>
  </si>
  <si>
    <t>fsancm_awrr</t>
  </si>
  <si>
    <t>ckimbm_awrr</t>
  </si>
  <si>
    <t>cedinm_awrr</t>
  </si>
  <si>
    <t>jjuddm_awrr</t>
  </si>
  <si>
    <t>CIP_AU115-C02_333165</t>
  </si>
  <si>
    <t>VP_AW116-A08_1530032_2020</t>
  </si>
  <si>
    <t>8e81004b-c8db-4f75-bad5-cd8beb8c6300</t>
  </si>
  <si>
    <t>VP_AW116-A08_1530093_2020</t>
  </si>
  <si>
    <t>Cut and leave oak in 16 inch lengths chip and haul brush.</t>
  </si>
  <si>
    <t>7c47b2fb-fad4-4444-8b08-b7ae0d845185</t>
  </si>
  <si>
    <t>LP_AW116-A03_894241</t>
  </si>
  <si>
    <t>13026 SUNSHINE VALLEY RD</t>
  </si>
  <si>
    <t>VP_AW116-A03_1532072_2020</t>
  </si>
  <si>
    <t>753f10e4-b03d-416e-a171-13590b2f24a6</t>
  </si>
  <si>
    <t>VP_AW116-A03_1532073_2020</t>
  </si>
  <si>
    <t>22da8fc3-d921-4b6c-9a38-dc8fb34a7f58</t>
  </si>
  <si>
    <t>VP_AW116-A03_1532078_2020</t>
  </si>
  <si>
    <t>30efafb6-335e-4dea-b531-4ba16d2bd279</t>
  </si>
  <si>
    <t>VP_AW116-A03_1532081_2020</t>
  </si>
  <si>
    <t>Unmarked pole- unmarked pole, .9 span, at pole, trimming would remove more that 1/3 of tree, remove to protect pole</t>
  </si>
  <si>
    <t>2e1188b2-e6ab-4916-b5f4-2e82a8eb5af1</t>
  </si>
  <si>
    <t>Pole 1 - pole 2, .9 span, 10 feet northwest of line, trim branches away from guy wire , pole and line, please be mindful this is a heritage tree.</t>
  </si>
  <si>
    <t>VP_AW116-A03_1532163_2020</t>
  </si>
  <si>
    <t>7b3d72ec-0e45-479c-b68f-0aeef98b298c</t>
  </si>
  <si>
    <t>VP_AW116-A03_1532167_2020</t>
  </si>
  <si>
    <t>Poles 1-2, 0.8 span, 45 feet west of lines. Trim overhang above lines to assure compliance.</t>
  </si>
  <si>
    <t>57f75a62-b264-48b9-877c-0509eda78af9</t>
  </si>
  <si>
    <t>VP_AW116-A03_1532168_2020</t>
  </si>
  <si>
    <t>9a283d97-737c-4b70-b36b-9b830dfa358b</t>
  </si>
  <si>
    <t>VP_AW116-A03_1532213_2020</t>
  </si>
  <si>
    <t>49ef88f0-86f4-473d-a1ae-cc7b6f4fc837</t>
  </si>
  <si>
    <t>VP_AW116-A03_1532216_2020</t>
  </si>
  <si>
    <t>eb4d7353-1ab9-4065-8d77-5da7954db9c8</t>
  </si>
  <si>
    <t>VP_AW116-A03_1532217_2020</t>
  </si>
  <si>
    <t>Poles 2-unmarked pole, 0.2 span, 58 feet southwest of GUI wire at pole, abating and removing because of dead limb with exposed heartwood.</t>
  </si>
  <si>
    <t>651ab90f-2aea-487a-97f6-6034dc72202b</t>
  </si>
  <si>
    <t>VP_AW116-A03_1532441_2020</t>
  </si>
  <si>
    <t>d3eb6768-cc9b-43c2-ac49-ebb3c7e9989a</t>
  </si>
  <si>
    <t>VP_AW116-A03_1532442_2020</t>
  </si>
  <si>
    <t>fd734bf3-1556-47fa-8d3b-6c82dfe46066</t>
  </si>
  <si>
    <t>VP_AW116-A03_1532443_2020</t>
  </si>
  <si>
    <t>bd217daf-55bf-46f6-8b21-41b2671b2a73</t>
  </si>
  <si>
    <t>VP_AW116-A03_1532444_2020</t>
  </si>
  <si>
    <t>Poles 2-unmarked pole, 0.3 span, 20 feet west of lines, may break compliance within 18 months, trim extending branches, combined dbh.</t>
  </si>
  <si>
    <t>6c489bc6-bc9b-4d9d-a53f-d24197c53fb9</t>
  </si>
  <si>
    <t>Cut rounds into 16in remove all slash relocate by shed</t>
  </si>
  <si>
    <t>Juniper</t>
  </si>
  <si>
    <t>jcornf_awrr</t>
  </si>
  <si>
    <t>207</t>
  </si>
  <si>
    <t>0.6 span pole 5 to pole 6. 58 feet west of lines. Early indications of superficial gall rust infection. Otherwise healthy. 4/2/20. Sfrizf. Tree has large basal swelling, slight lean to facility. Recommend removal.</t>
  </si>
  <si>
    <t>0.5 span pole 5 to pole 6. 88 feet west of lines. Double stem with some included bark. Overall healthy 4/2/20. Sfrizf. Large Codom pine ar base with extensive included bark. Within in strike distance to line. Recommend removal.</t>
  </si>
  <si>
    <t>VP_AV115-F22_633459</t>
  </si>
  <si>
    <t>f98ef38b-27fd-4a73-9150-7e62a12b3333</t>
  </si>
  <si>
    <t>LP_AV115-F17_880600</t>
  </si>
  <si>
    <t>1051742942</t>
  </si>
  <si>
    <t>11292 YUBA RIDGE DR</t>
  </si>
  <si>
    <t>at pole 6, removal due to encroachment of pole</t>
  </si>
  <si>
    <t>1051749295</t>
  </si>
  <si>
    <t>VP_AV115-J10_36810_2019</t>
  </si>
  <si>
    <t>e9878396-dce9-4c28-a588-e0b17f598471</t>
  </si>
  <si>
    <t>1051749303</t>
  </si>
  <si>
    <t>12588 CHATANOOGA WAY</t>
  </si>
  <si>
    <t>CIP_AV115-J09_357579</t>
  </si>
  <si>
    <t>LP_AV115-F22_884101</t>
  </si>
  <si>
    <t>1051742720</t>
  </si>
  <si>
    <t>13051 ARTIC OWL RD</t>
  </si>
  <si>
    <t>LP_AV115-F22_884100</t>
  </si>
  <si>
    <t>1051742719</t>
  </si>
  <si>
    <t>13035 ARTIC OWL RD</t>
  </si>
  <si>
    <t>VP_AV115-J14_1278049_2020</t>
  </si>
  <si>
    <t>c8267578-be52-48b4-9cb5-cb48ffda44e6</t>
  </si>
  <si>
    <t>VP_AV115-J09_1450970_2020</t>
  </si>
  <si>
    <t xml:space="preserve">.8 span, pole J2-J3, 32 ft north of line: mature ponderosa with poor crown health, poor crown to height ratio, diplodia through out canopy </t>
  </si>
  <si>
    <t>1524c4a7-5b64-459e-b807-3b5dd7730d66</t>
  </si>
  <si>
    <t>CIP_AV115-F11_357802</t>
  </si>
  <si>
    <t>REMOVE ALL WOOD AND DEBRIS</t>
  </si>
  <si>
    <t>rcrenm_awrr</t>
  </si>
  <si>
    <t>VP_AU115-C02_1390211_2020</t>
  </si>
  <si>
    <t>LP_AU115-C02_1668570</t>
  </si>
  <si>
    <t>CIP_AU115-C02_333354</t>
  </si>
  <si>
    <t>Poles 2-3 .5 span 10 feet South of lines. Edited by JGaulf. 4/6/2020</t>
  </si>
  <si>
    <t>1012545958</t>
  </si>
  <si>
    <t>13395 DIXON HILL RD</t>
  </si>
  <si>
    <t>lbuchm_awrr</t>
  </si>
  <si>
    <t>67dedc25-951a-4eaa-97b5-bd0bf3354d2a</t>
  </si>
  <si>
    <t>Cut wood to 16 inches and remove slash.</t>
  </si>
  <si>
    <t xml:space="preserve">Climb /Pedro </t>
  </si>
  <si>
    <t>LP_AU115-A01_1683565</t>
  </si>
  <si>
    <t>1012543830</t>
  </si>
  <si>
    <t xml:space="preserve">Haul away all wood chips and debris </t>
  </si>
  <si>
    <t>Redbud</t>
  </si>
  <si>
    <t>1051742948</t>
  </si>
  <si>
    <t>VP_AV115-F11_596305_2019</t>
  </si>
  <si>
    <t>CIP_AV115-F11_356108</t>
  </si>
  <si>
    <t>dad7a6ba-0932-4bed-941c-5b5db4d3d088</t>
  </si>
  <si>
    <t>VP_AV115-F11_599836_2019</t>
  </si>
  <si>
    <t>LP_AV115-F11_878872</t>
  </si>
  <si>
    <t>0.2 span from pole E to pole A, 20’ north of line, Trim would remove more than a third of canopy. Recommend removal.</t>
  </si>
  <si>
    <t>1051742974</t>
  </si>
  <si>
    <t>11594 LOST RANCH WAY</t>
  </si>
  <si>
    <t>3d14568b-0d1c-4ba7-bda8-507a85777e8f</t>
  </si>
  <si>
    <t>VP_AV115-F16_599842_2019</t>
  </si>
  <si>
    <t xml:space="preserve">Pole G-Pole H, .7 span south of lines. 26 dbh tree has many mechanical damages roots cut out towards line for water way recommend removal </t>
  </si>
  <si>
    <t>fae335c6-9a13-4529-80b6-5df36dc14f55</t>
  </si>
  <si>
    <t>VP_AV115-F16_1066109_2019</t>
  </si>
  <si>
    <t xml:space="preserve">0.9 span from pole G-H/ 25 feet south from line nvikm: reassessed, large canker on trunk. </t>
  </si>
  <si>
    <t>e15137fc-610f-4acf-b896-2486b8c6522c</t>
  </si>
  <si>
    <t>VP_AV115-F16_1066169_2019</t>
  </si>
  <si>
    <t>0.8 span from pole G-H/ 14 feet south from line</t>
  </si>
  <si>
    <t>8046c458-00ad-476d-a278-5ff113d8b6f5</t>
  </si>
  <si>
    <t>VP_AV115-F16_1066213_2019</t>
  </si>
  <si>
    <t>0.8 span from pole G-H/ 12 feet south from line. Canker on butt</t>
  </si>
  <si>
    <t>6006c1ae-88f4-4168-9795-dc3ea5832860</t>
  </si>
  <si>
    <t>VP_AV115-F16_1066251_2019</t>
  </si>
  <si>
    <t>0.8 span from pole G-H/ 27 feet south from line. 5:1 poor taper</t>
  </si>
  <si>
    <t>5a894bf7-22a6-46c6-9169-e3b6e458dd3c</t>
  </si>
  <si>
    <t>VP_AV115-F11_1200399_2020</t>
  </si>
  <si>
    <t>0.6 span from pole E to pole A, 18’ north of lines, young black oak is growing towards lines, will not break compliance in next 18 months but repeated topping is not recommended. May have strike potential in next 18 months.</t>
  </si>
  <si>
    <t>Remove oak.</t>
  </si>
  <si>
    <t>ed8f794e-7e1d-4113-80a5-537be9fb2d37</t>
  </si>
  <si>
    <t>VP_AV115-F11_1200407_2020</t>
  </si>
  <si>
    <t>0.3 span from pole E to pole A, 80’ north of lines, located just south of gravel road, Slight lean away from facilities. Uphill of facilities. Gall rust observed in canopy and Conks observed on east side of tree. Slight lean away.</t>
  </si>
  <si>
    <t>1753b71a-b4d7-4469-a88f-95c5890cf0cb</t>
  </si>
  <si>
    <t>VP_AV115-F11_1200408_2020</t>
  </si>
  <si>
    <t>0.4 span from pole E to pole A, 76’ north of lines, Ponderosa pine with poor taper leans towards facilities, no direct path path but soils may become unstable if nearby tree is removed. Recommend removal.</t>
  </si>
  <si>
    <t>222951ff-7009-48e2-878f-5974aed6b1d7</t>
  </si>
  <si>
    <t>VP_AV115-F11_1200416_2020</t>
  </si>
  <si>
    <t xml:space="preserve">0.8 span from pole E to pole A, 65’ north of lines, old black rot has basal rot at base, recommend removal....Tree marked for removal but not signed up. flewif </t>
  </si>
  <si>
    <t>0c0f15c9-00d1-40a4-a50d-b5e351cbf65d</t>
  </si>
  <si>
    <t>VP_AV115-F11_1200418_2020</t>
  </si>
  <si>
    <t>0.8 from pole E to pole A, 18’ north of lines, black oak is within striking distance of lines, repeated trimming and topping not recommended.</t>
  </si>
  <si>
    <t>3e614933-381d-4c18-8347-bb330ea6c7b5</t>
  </si>
  <si>
    <t>VP_AV115-F11_1200422_2020</t>
  </si>
  <si>
    <t>0.2 span from pole A to pole B, 24’ north of line, Ponderosa pine has a canker on south side of trunk. Recommend removal of young tree.</t>
  </si>
  <si>
    <t>baf55565-070e-454d-99a9-44174fde9faf</t>
  </si>
  <si>
    <t>VP_AV115-F11_1200423_2020</t>
  </si>
  <si>
    <t>0.3 span from pole A to pole B, black oak located directly underneath lines, repeated topping not recommended. remove.</t>
  </si>
  <si>
    <t>b6c1b979-131c-46f1-a4c6-94819a2f3bd0</t>
  </si>
  <si>
    <t>VP_AV115-F11_1200428_2020</t>
  </si>
  <si>
    <t>0.1 span from pole A to pole B, 45’ north of lines, Ponderosa pine with gall rust and large decaying limbs is within striking distance of facilities, excessive sap and potential fruiting bodies observed on east side of trunk, removal recommended.</t>
  </si>
  <si>
    <t>88bffa71-d851-4536-9b69-d39362538fd7</t>
  </si>
  <si>
    <t>VP_AV115-F11_1200429_2020</t>
  </si>
  <si>
    <t>0.1 span from pole A to pole B, 2X stem black oak should receive a light trim to maintain compliance.</t>
  </si>
  <si>
    <t>7bda2bee-aff7-4c3a-b154-fd0e825fd5bd</t>
  </si>
  <si>
    <t>VP_AV115-F11_1200436_2020</t>
  </si>
  <si>
    <t>85’ north of pole A,. Pine within striking distance to pole A, poor taper, lean toward facility, exposed xylem observed, recommend removal. Nails in bark. No direct path to facilities.</t>
  </si>
  <si>
    <t>6f0253a6-ce54-4f0b-b9df-9dbd83fa8210</t>
  </si>
  <si>
    <t>VP_AV115-F11_1205027_2020</t>
  </si>
  <si>
    <t>0.3 span from pole A to pole B, 30’ north of lines. Pine within striking distance to line , has a large canker on north side of tree, dead / dying branches from gall rust. Removal recommended.</t>
  </si>
  <si>
    <t>e945f632-0de7-4b38-9283-fd1ca165540b</t>
  </si>
  <si>
    <t>VP_AV115-F11_1205030_2020</t>
  </si>
  <si>
    <t>Pole A to pole B , .4 span north of line . Oak within striking distance to line .</t>
  </si>
  <si>
    <t>7f078867-c0b1-4c66-98f4-6040ef0e8d1f</t>
  </si>
  <si>
    <t>VP_AV115-F12_1211584_2020</t>
  </si>
  <si>
    <t>South of end pole , tree has lean toward line , on an uphill incline toward line and end pole . Removal highly recommended.</t>
  </si>
  <si>
    <t>448b8e0f-66e7-458c-bfc0-08f7b2f4cc47</t>
  </si>
  <si>
    <t>VP_AV115-F12_1211585_2020</t>
  </si>
  <si>
    <t>019878a7-5af0-4333-ade0-fc551892b254</t>
  </si>
  <si>
    <t>VP_AV115-F12_1211586_2020</t>
  </si>
  <si>
    <t>c99896ac-3944-428c-8afc-8a4f52eb0a1d</t>
  </si>
  <si>
    <t>VP_AV115-F12_1211588_2020</t>
  </si>
  <si>
    <t>aca7a09c-290c-46ce-a365-26f9d4608054</t>
  </si>
  <si>
    <t>VP_AV115-F12_1211589_2020</t>
  </si>
  <si>
    <t xml:space="preserve">Pole C to end pole , .5 span south of line . Up hill incline with lean toward line . Removal is highly recommended </t>
  </si>
  <si>
    <t>61be5427-4ed5-4e36-aaba-eb69d1f86564</t>
  </si>
  <si>
    <t>VP_AV115-F12_1211590_2020</t>
  </si>
  <si>
    <t>46f37204-7ea4-4320-af8b-8ce5784c9f59</t>
  </si>
  <si>
    <t>VP_AV115-F12_1211591_2020</t>
  </si>
  <si>
    <t>fec75053-a165-4016-8edf-5ca365ac4f24</t>
  </si>
  <si>
    <t>VP_AV115-F12_1211592_2020</t>
  </si>
  <si>
    <t>2d407f37-5429-4726-961b-85e524e9cd98</t>
  </si>
  <si>
    <t>VP_AV115-F12_1211593_2020</t>
  </si>
  <si>
    <t>fdd72be7-9c92-4f14-a1ad-af8eb5095b2b</t>
  </si>
  <si>
    <t>VP_AV115-F12_1211594_2020</t>
  </si>
  <si>
    <t xml:space="preserve">Pole C to end pole , .4 span south of line . Up hill incline with lean toward line . Removal is highly recommended </t>
  </si>
  <si>
    <t>e9d14d2b-8964-4e54-885f-24debce0e91b</t>
  </si>
  <si>
    <t>VP_AV115-F12_1211595_2020</t>
  </si>
  <si>
    <t xml:space="preserve">Pole C to end pole , .3 span south of line . Up hill incline with lean toward line . Removal is highly recommended </t>
  </si>
  <si>
    <t>7644a307-94fb-4bcf-b050-3672959babc4</t>
  </si>
  <si>
    <t>VP_AV115-F12_1211596_2020</t>
  </si>
  <si>
    <t>030d1d6b-f5d4-4b0b-aa5f-f0f4ba4707cb</t>
  </si>
  <si>
    <t>VP_AV115-F12_1211597_2020</t>
  </si>
  <si>
    <t xml:space="preserve">Pole C to end pole , .3 span south of line . Up hill incline with lean toward line .  Previously topped, Removal is highly recommended </t>
  </si>
  <si>
    <t>1f2a53be-0e07-4146-a0de-6c43e00a9edd</t>
  </si>
  <si>
    <t>VP_AV115-F12_1211598_2020</t>
  </si>
  <si>
    <t>a70727b2-7b91-476d-b2fd-3913f8327ad4</t>
  </si>
  <si>
    <t>VP_AV115-F12_1211599_2020</t>
  </si>
  <si>
    <t>1cf2249d-5188-4d90-84a6-4c5874a18d5f</t>
  </si>
  <si>
    <t>VP_AV115-F12_1211600_2020</t>
  </si>
  <si>
    <t>8bb7d4b6-edc4-418f-8b4d-55ddf3faed5b</t>
  </si>
  <si>
    <t>VP_AV115-F11_1461014_2020</t>
  </si>
  <si>
    <t>CIP_AV115-F11_356984</t>
  </si>
  <si>
    <t>0.1 span from pole E to pole A, directly underneath line, black oak in fence needs removal. Repeated topping not recommended.</t>
  </si>
  <si>
    <t>abbf0336-f19a-43f8-961a-8aaea997e2bc</t>
  </si>
  <si>
    <t>VP_AV115-F11_1461016_2020</t>
  </si>
  <si>
    <t>0.1 span from pole E to pole A, directly underneath line, repeated topping not recommended, remove.</t>
  </si>
  <si>
    <t>74d0ed16-0cdf-42ed-bd0f-f9da44cf860a</t>
  </si>
  <si>
    <t>VP_AV115-F11_1205033_2020</t>
  </si>
  <si>
    <t>Pole B to pole C, .1 span north of line . Trim would take more than 1/3 of canopy . Recommended removal .</t>
  </si>
  <si>
    <t>a6f9765c-b025-4810-b282-b0b24d8e51a4</t>
  </si>
  <si>
    <t>VP_AV115-F11_1205043_2020</t>
  </si>
  <si>
    <t>Directly north of pole B , tree within striking distance to pole B and line . Tree has huge defect in back side of tree. Removal recommended .</t>
  </si>
  <si>
    <t>a5bf273c-475f-48cf-acbd-753152bbf796</t>
  </si>
  <si>
    <t>VP_AV115-F11_1205051_2020</t>
  </si>
  <si>
    <t>Directly north of pole C, pine within striking distance to pole C. Dying tree , visual defects on bark. Recommended removal .</t>
  </si>
  <si>
    <t>1ce27890-5930-43e0-8493-842d0918b5dd</t>
  </si>
  <si>
    <t>VP_AV115-F11_1205057_2020</t>
  </si>
  <si>
    <t>bd26bcba-9c6b-4692-a821-967780f07a97</t>
  </si>
  <si>
    <t>VP_AV115-F12_1205063_2020</t>
  </si>
  <si>
    <t>Directly north of pole c, small pine within striking distance to pole C</t>
  </si>
  <si>
    <t>e19a233e-7f2e-4d65-a983-5998b77a532d</t>
  </si>
  <si>
    <t>VP_AV115-F11_1205067_2020</t>
  </si>
  <si>
    <t xml:space="preserve">Pole B to pole 7 , .7 span North of line . Oak with over hang , trim would take more than 1/3 of canopy . Removal recommended </t>
  </si>
  <si>
    <t>2ce46402-1e8f-417d-a28d-69ed007947a7</t>
  </si>
  <si>
    <t>VP_AV115-F11_1205069_2020</t>
  </si>
  <si>
    <t>69ece9d8-8e74-4ec2-b2f4-a86eba85c4b3</t>
  </si>
  <si>
    <t>VP_AV115-F11_1205070_2020</t>
  </si>
  <si>
    <t>3dad1cdb-6e68-4c53-ba70-122e31d7ae98</t>
  </si>
  <si>
    <t>VP_AV115-F11_1205071_2020</t>
  </si>
  <si>
    <t>e70c64c5-b46e-4aad-b8f4-c0bcf57c28e2</t>
  </si>
  <si>
    <t>13544 MYERS PL</t>
  </si>
  <si>
    <t>13221 JONES BAR RD</t>
  </si>
  <si>
    <t>LP_AV115-F22_882926</t>
  </si>
  <si>
    <t>CIP_AV115-F22_357478</t>
  </si>
  <si>
    <t>1051742733</t>
  </si>
  <si>
    <t>VP_AV115-F11_596565_2019</t>
  </si>
  <si>
    <t xml:space="preserve">.7 span from pole E to pole F. 10 ft north of lines. Tree has severe overhang onto lines. Trim will take more than 1/3 of the canopy. Removal is recommended. </t>
  </si>
  <si>
    <t>ff3f9531-06ae-4452-a6ad-1e742b0e1e18</t>
  </si>
  <si>
    <t>VP_AV115-F11_621812_2019</t>
  </si>
  <si>
    <t xml:space="preserve">.3 span from pole F to pole G, 10 ft north of facility. Within 18 months tree will encroach radial compliance, trim will remove more than 1/3 of canopy. Witches broom/ needle cast present </t>
  </si>
  <si>
    <t>9935083e-8054-4891-9d2b-cb451ccb8f3e</t>
  </si>
  <si>
    <t>1051742889</t>
  </si>
  <si>
    <t>VP_AV115-F12_1211587_2020</t>
  </si>
  <si>
    <t xml:space="preserve">jgilis </t>
  </si>
  <si>
    <t>8bd9728f-98a0-4bb4-8f82-b55a46ef4cd9</t>
  </si>
  <si>
    <t>VP_AV115-F12_1217503_2020</t>
  </si>
  <si>
    <t>At pole 1 , brush unit needs removal .</t>
  </si>
  <si>
    <t>2c225dd5-e359-49e5-9b60-f31b6a317e4a</t>
  </si>
  <si>
    <t>VP_AV115-F11_1205072_2020</t>
  </si>
  <si>
    <t>6c0d20af-e936-4f2f-9a32-9cebb97ed031</t>
  </si>
  <si>
    <t>VP_AV115-F11_1460349_2020</t>
  </si>
  <si>
    <t>0.7 span from pole E to pole A, 15’ north of lines, black oak has been topped before, repeated topping not recommended.</t>
  </si>
  <si>
    <t>5d99fccc-1936-44d3-a1e1-2468b6f11d07</t>
  </si>
  <si>
    <t>VP_AV115-F11_1464878_2020</t>
  </si>
  <si>
    <t xml:space="preserve">Tree is .9 span from pole 4 to end pole, 30 ft north of line. 2 significant cankers, gall rust. </t>
  </si>
  <si>
    <t>af2d0764-5dc7-4f33-a681-8b86ba0d20b0</t>
  </si>
  <si>
    <t>LP_AV115-I10_899660</t>
  </si>
  <si>
    <t>1051682466</t>
  </si>
  <si>
    <t>11190 LONE LOBO TRL</t>
  </si>
  <si>
    <t>LP_AV115-J13_880278</t>
  </si>
  <si>
    <t>1051749247</t>
  </si>
  <si>
    <t>10462 BITNEY SPRINGS RD</t>
  </si>
  <si>
    <t>VP_AV115-F22_854754_2019</t>
  </si>
  <si>
    <t>Pole 6-Pole 7 East of line .5 span. Huge defect in tree</t>
  </si>
  <si>
    <t>55a67472-4c99-46eb-81c6-2c10f544f917</t>
  </si>
  <si>
    <t>VP_AV115-F22_854755_2019</t>
  </si>
  <si>
    <t xml:space="preserve">Pole 7-Pole 8. East of line.5 span tree has defects. Small base for dbh. Removal recommended </t>
  </si>
  <si>
    <t>2d59df23-eac7-4a10-8caf-99b2147342fe</t>
  </si>
  <si>
    <t>VP_AV115-F22_854756_2019</t>
  </si>
  <si>
    <t xml:space="preserve">Pole 7- pole North of line .1 span trim would remove more than a third of the canopy, lean towards the lines. Removal recommended </t>
  </si>
  <si>
    <t>8823204b-cebd-41ae-b05b-e639597139a4</t>
  </si>
  <si>
    <t>VP_AV115-F22_854759_2019</t>
  </si>
  <si>
    <t xml:space="preserve">Pole 7-Pole. North of line .1 span continuous trimming would be required. Removal recommended </t>
  </si>
  <si>
    <t>3ea806c0-1e6b-4da5-af77-6772a94a322c</t>
  </si>
  <si>
    <t>VP_AV115-F22_854760_2019</t>
  </si>
  <si>
    <t>9620813a-b0d7-4945-ad91-ef5c46a69549</t>
  </si>
  <si>
    <t>VP_AV115-F22_854761_2019</t>
  </si>
  <si>
    <t xml:space="preserve">Pole 7-Pole. North of line .2 span continuous trimming would be required. Removal recommended </t>
  </si>
  <si>
    <t>e88e5321-c833-4928-a746-5cf63138b5a9</t>
  </si>
  <si>
    <t>VP_AV115-F22_854763_2019</t>
  </si>
  <si>
    <t xml:space="preserve">Pole 7-Pole 7A. North of line .2 span. Continuous trimming would be required. Removal recommended </t>
  </si>
  <si>
    <t>a969b4bc-2ea2-4100-a3cb-a9b86e3e4336</t>
  </si>
  <si>
    <t>VP_AV115-F22_854766_2019</t>
  </si>
  <si>
    <t xml:space="preserve">Pole 7-Pole 7A. North of line.3 span. Previously topped, continuous topping would be required. Removal recommended </t>
  </si>
  <si>
    <t>57ce76b0-f083-4933-9422-692a1d65e2a2</t>
  </si>
  <si>
    <t>VP_AV115-F22_854764_2019</t>
  </si>
  <si>
    <t xml:space="preserve">Pole 7-Pole 7A. North of line.3 span Continuous trimming would be required. Poor taper. Removal recommended </t>
  </si>
  <si>
    <t>aa0bc5b1-f04e-4ee5-8c97-2476d7b97b78</t>
  </si>
  <si>
    <t>VP_AV115-F22_854767_2019</t>
  </si>
  <si>
    <t>96c906c6-9ea9-4627-b64c-60b976d58172</t>
  </si>
  <si>
    <t>VP_AV115-F22_854765_2019</t>
  </si>
  <si>
    <t xml:space="preserve">Pole 7-Pole 7A. North of line.3 span. Poor taper, continuous trimming would be required. Removal recommended </t>
  </si>
  <si>
    <t>007d17fa-41de-4639-8963-5ff03cd7bf63</t>
  </si>
  <si>
    <t>VP_AV115-F22_854768_2019</t>
  </si>
  <si>
    <t>3017c12c-70e9-4daa-8ba5-c8ac1d2b264d</t>
  </si>
  <si>
    <t>VP_AV115-F22_820252_2019</t>
  </si>
  <si>
    <t xml:space="preserve">.4 span from pole 7 to pole 8. 10 ft north of line. Pine uprooting from soil on a slope with lean towards facility. Removal is recommended. </t>
  </si>
  <si>
    <t>e74149d8-deeb-4ac3-9628-023cfb9a8b97</t>
  </si>
  <si>
    <t>VP_AV115-F22_820249_2019</t>
  </si>
  <si>
    <t xml:space="preserve">.4 span from pole 7 to pole 8, 25 ft north of line, pine with moderate lean towards facility sitting on uneven soil. If tree fails domino effect is a high probability. Removal is recommended. </t>
  </si>
  <si>
    <t>7ab15f78-8782-444e-90d6-8c22034a1ec8</t>
  </si>
  <si>
    <t>VP_AV115-F22_820250_2019</t>
  </si>
  <si>
    <t xml:space="preserve">.4 span from pole 7 to pole 8, 15 ft north of lines. Uprooting pine with uneven soil on a slope with lean towards facility. Removal is recommend. </t>
  </si>
  <si>
    <t>83ceb5a6-684a-461a-b82f-343eb20b8670</t>
  </si>
  <si>
    <t>VP_AV115-F22_820251_2019</t>
  </si>
  <si>
    <t xml:space="preserve">.4 span from pole 7 to pole 8, 5 ft north of line. Tree with limbs growing under facility, will need continuous trimming to meet scope. Removal is recommended. </t>
  </si>
  <si>
    <t>9a28839d-b59e-49d1-bba7-12068466a240</t>
  </si>
  <si>
    <t>VP_AV115-F22_820254_2019</t>
  </si>
  <si>
    <t xml:space="preserve">.5 span from pole 7 to pole 8 5 ft north of line. Immature pine with branches growing under facility, will need continuous trimming to meet scope. Removal is recommended. </t>
  </si>
  <si>
    <t>29e1225c-7e64-448e-8ed1-70d43b0f0454</t>
  </si>
  <si>
    <t>VP_AV115-F22_820256_2019</t>
  </si>
  <si>
    <t xml:space="preserve">.6 span from pole 7 to pole 8. 10 ft north of line. Tree has overhang onto facility, trim to scope would remove more than 1/3 of the canopy. Removal is recommended. </t>
  </si>
  <si>
    <t>45cc0086-8f48-491a-b535-af7d8b4e135a</t>
  </si>
  <si>
    <t>VP_AV115-F22_820257_2019</t>
  </si>
  <si>
    <t xml:space="preserve">.7 span from pole 7 to pole 8. Directly under line, Pine is growing into facility, removal is recommended. </t>
  </si>
  <si>
    <t>108f06fb-dba2-4343-8a94-74fe5401b16b</t>
  </si>
  <si>
    <t>VP_AV115-F22_820255_2019</t>
  </si>
  <si>
    <t xml:space="preserve">.5 span from pole 7 to pole 8. Immature Pine growing directly under facility. Removal is recommended. </t>
  </si>
  <si>
    <t>b3cf79f1-cf66-4737-83bb-1a6874d0c660</t>
  </si>
  <si>
    <t>VP_AV115-F22_820253_2019</t>
  </si>
  <si>
    <t xml:space="preserve">.4 span from pole 7 to pole 8. 5 ft south of line. Pine has overhanging branches onto facility, trim to scope would remove more than 1/3 of the canopy. Removal is recommend. </t>
  </si>
  <si>
    <t>635112f9-fcc0-4329-8d27-fad93386c560</t>
  </si>
  <si>
    <t>VP_AV115-F22_854769_2019</t>
  </si>
  <si>
    <t xml:space="preserve">Pole 7-Pole 7A. North of line.4 span. Previously topped, continuous topping would be required. Removal recommended </t>
  </si>
  <si>
    <t>85e9db90-02a6-4aa9-a3ed-9e70fc31f60e</t>
  </si>
  <si>
    <t>CIP_AW116-A08_398942</t>
  </si>
  <si>
    <t>Haul away</t>
  </si>
  <si>
    <t>emejim_awrr</t>
  </si>
  <si>
    <t xml:space="preserve">A&amp;E. 205 </t>
  </si>
  <si>
    <t>Maokhamphiou</t>
  </si>
  <si>
    <t>Terry</t>
  </si>
  <si>
    <t>(916) 597-5292</t>
  </si>
  <si>
    <t>TCMK</t>
  </si>
  <si>
    <t>TCM@MGEINC.COM</t>
  </si>
  <si>
    <t>Terry Maokhamphiou</t>
  </si>
  <si>
    <t>Stewart</t>
  </si>
  <si>
    <t>Talia</t>
  </si>
  <si>
    <t>(774) 238-9957</t>
  </si>
  <si>
    <t>T9S9</t>
  </si>
  <si>
    <t>TSTEWART@MASONBRUCE.COM</t>
  </si>
  <si>
    <t>Talia Stewart</t>
  </si>
  <si>
    <t>B2F2</t>
  </si>
  <si>
    <t>Pole 31- pole 32, .2 span, 100 feet northeast of line/ Large codominant stems with included bark/ Lightning strike scar extending down from codominant crotch.</t>
  </si>
  <si>
    <t xml:space="preserve">Remove all wood/ Broadcast wood chips </t>
  </si>
  <si>
    <t xml:space="preserve">Drop and leave as long log lengths, customer would like to cut tree into smaller sections himself, broadcast wood chips </t>
  </si>
  <si>
    <t xml:space="preserve">Cut and drop leave as log/ Broadcast wood chips </t>
  </si>
  <si>
    <t>VP_AW116-A03_1545512_2020</t>
  </si>
  <si>
    <t>0.8 span between poles# 30-31/ 60 ft. north of line/ Rotten cavity in base of tree/ 2X stem, combined DBH.</t>
  </si>
  <si>
    <t xml:space="preserve">Leave long log lengths on ground for property owner to cut/ Broadcast wood chips </t>
  </si>
  <si>
    <t>491f4f23-dc15-498d-9894-08f5d2f5fa2b</t>
  </si>
  <si>
    <t>VP_AV115-J14_35569_2019</t>
  </si>
  <si>
    <t>22bfdde4-1151-41fe-b414-9fcf8c445144</t>
  </si>
  <si>
    <t>VP_AV115-J09_35527_2019</t>
  </si>
  <si>
    <t>HTRS STOP 0.1 span. Pole J7 to pole J8. 15 ft east of line. Trim overhang. Clear pole and guy wire.</t>
  </si>
  <si>
    <t>482d9874-65dd-47b3-9803-0b405ef2d304</t>
  </si>
  <si>
    <t>lboudj_awrr</t>
  </si>
  <si>
    <t>VP_AV115-J09_49328_2019</t>
  </si>
  <si>
    <t xml:space="preserve">HTRS 4/3 0.2 span; 15 ft east of line. Pole J6 to pole J7. Tree had to leading stems that combined at the base and allowed for rot to occur. Tree has significant lean towards lines. </t>
  </si>
  <si>
    <t>a1b762dd-5d9b-4bc8-8a3c-144fb25bbd1a</t>
  </si>
  <si>
    <t>VP_AV115-J09_49329_2019</t>
  </si>
  <si>
    <t xml:space="preserve">HTRS 4/3 0.2 span; 25 ft east of line. Pole J6 to pole J7. Tree had to leading stems that combined at the base and allowed for rot to occur. Tree has significant lean towards lines. Tree has signs of termites. </t>
  </si>
  <si>
    <t>d15d8f0e-a469-47d4-9fe4-2cf07cce20f0</t>
  </si>
  <si>
    <t>VP_AV115-J09_49330_2019</t>
  </si>
  <si>
    <t xml:space="preserve">HTRS 4/3 0.2 span; 30 ft east of line. Pole J6 to pole J7. Tree had to leading stems that combined at the base and allowed for rot to occur. Tree has significant lean towards lines. </t>
  </si>
  <si>
    <t>511609f7-67fb-418f-b75c-3c36fff22cfd</t>
  </si>
  <si>
    <t>VP_AV115-J09_49445_2019</t>
  </si>
  <si>
    <t xml:space="preserve"> 0.6 span; 30ft west of line. Pole J6 to pole J7. 2x stem, rot in base, lean towards line and on slope</t>
  </si>
  <si>
    <t>872ba449-ba89-4b61-92d8-9c4a34744d52</t>
  </si>
  <si>
    <t>VP_AV115-J09_49449_2019</t>
  </si>
  <si>
    <t xml:space="preserve"> 0.5 span; 30ft west of line. Pole J6 to pole J7. Trim will remove 1/3 of crown. Trim will kill. </t>
  </si>
  <si>
    <t>0620f92f-3513-4203-9c44-ea48e554ba5b</t>
  </si>
  <si>
    <t>VP_AV115-J09_49450_2019</t>
  </si>
  <si>
    <t xml:space="preserve">HTRS 3/4 0.5 span; 30ft west of line. Pole J6 to pole J7. </t>
  </si>
  <si>
    <t>87b99f14-90cd-471f-b320-801935018391</t>
  </si>
  <si>
    <t>a16</t>
  </si>
  <si>
    <t>A&amp;E 12</t>
  </si>
  <si>
    <t>VP_AV115-J09_1446223_2020</t>
  </si>
  <si>
    <t>.7 span from poles J2-J3, 40 feet north of lines sloped away from lines needle blight present in canopy.</t>
  </si>
  <si>
    <t>19ad92b3-2107-4b35-a827-a80270fcc11d</t>
  </si>
  <si>
    <t>VP_AV115-J09_1450831_2020</t>
  </si>
  <si>
    <t>90 feet south of pole J3. Large infestation of red bark beetle, sap is being expelled all the way up the stem.</t>
  </si>
  <si>
    <t>bd48ac34-ec0f-488c-8c89-66bd4c9ba655</t>
  </si>
  <si>
    <t>VP_AV115-J09_1450832_2020</t>
  </si>
  <si>
    <t>85 feet south of pole J3. Tree is leaning and sloped towards lines. Western gall rust present in canopy codom</t>
  </si>
  <si>
    <t>6fe92c67-3a93-4831-96e6-d6de48a5694c</t>
  </si>
  <si>
    <t>VP_AV115-J09_1453863_2020</t>
  </si>
  <si>
    <t xml:space="preserve">Tree .2 of span from poles J3 to J4, 57ft south of lines. Tree sloped  and slightly leaning towards facilities. Tree has sign of needle blight, gall rust and bark beetle sign of varying ages </t>
  </si>
  <si>
    <t>dfe55be7-f5d2-4456-b49a-3668e2a85728</t>
  </si>
  <si>
    <t>Remove all slash and wood</t>
  </si>
  <si>
    <t>VP_AV115-J09_1456746_2020</t>
  </si>
  <si>
    <t>.9 span from poles J2-J3, 10 feet south of lines. Tree currently breaking overhang compliance. Tree sloped towards lines, western gall rust present in canopy.</t>
  </si>
  <si>
    <t>1a5b99a5-2a5d-467c-96ab-9e8a70ded526</t>
  </si>
  <si>
    <t>VP_AV115-J09_1456748_2020</t>
  </si>
  <si>
    <t>24 feet south of pole J3 tree has beetle present and western gall rust present in canopy. Tree sloped towards pole.</t>
  </si>
  <si>
    <t>8091c40e-2904-4115-8653-c3e8024e60e8</t>
  </si>
  <si>
    <t xml:space="preserve">Cut into 16 inches and remove brush </t>
  </si>
  <si>
    <t xml:space="preserve">Cut into 16 inches and remove all brush </t>
  </si>
  <si>
    <t>VP_AV115-J09_1459106_2020</t>
  </si>
  <si>
    <t xml:space="preserve">Tree .3 of span from poles J3 to J4, 18ft south of lines. Tree. Has suppressed canopy and leans and is weighted towards lines. </t>
  </si>
  <si>
    <t>c5f97ed4-8354-4794-ac41-39c4eb0f8f69</t>
  </si>
  <si>
    <t>VP_AV115-J09_1459107_2020</t>
  </si>
  <si>
    <t xml:space="preserve">Tree .3 of span from poles J3 to J4, 25ft south of lines. Tree has suppressed canopy. Weighted, sloped and leans towards lines. Mechanical wound on the south side </t>
  </si>
  <si>
    <t>92cc1a33-fa13-417b-9120-d03b2decfb85</t>
  </si>
  <si>
    <t>VP_AV115-J09_1459200_2020</t>
  </si>
  <si>
    <t>.3 span, poleJ3-1,8ft west of line: mature ponderosa, large vertical cavity in trunk, poor crown to height ratio, needle blight present in crown, poor taper, strike potential to conductor, pole J3, guy wire, conductor of pole J3-J2</t>
  </si>
  <si>
    <t>821e4e96-1630-40e5-90cd-286613f8ae4f</t>
  </si>
  <si>
    <t>VP_AV115-J09_1459211_2020</t>
  </si>
  <si>
    <t>.8 span. Pole J3-J4, 82ft east of line: mature ponderosa, suppressed canopy, needle blight present, large black oak is being supported by ponderosa, poor taper, high risk removal, within striking distance of conductor, poleJ4, and guy wire</t>
  </si>
  <si>
    <t>293f8b7d-bb63-4654-919f-ef63645aa368</t>
  </si>
  <si>
    <t>VP_AV115-J09_1459212_2020</t>
  </si>
  <si>
    <t>.8 span, pole J3-J4, 85ft east of line: mature black oak, being supported by ponderosa that is to be removed. Black oak not within striking distance of conductor</t>
  </si>
  <si>
    <t>0830283a-10ae-402a-b7f9-bd50323e6364</t>
  </si>
  <si>
    <t>VP_AV115-J09_1461164_2020</t>
  </si>
  <si>
    <t>.9 span, pole J3-J4, 93 ft east of line: mature ponderosa, severe canker on trunk, canopy in decline, strike potential to pole J4, guy wire, conductors of J3-J4, J4-J5</t>
  </si>
  <si>
    <t>765fbf88-892e-41a5-90dc-6216092cf914</t>
  </si>
  <si>
    <t>a43</t>
  </si>
  <si>
    <t>CIP_AV115-F22_356419</t>
  </si>
  <si>
    <t>BANGOR</t>
  </si>
  <si>
    <t>VP_AW116-A03_1547383_2020</t>
  </si>
  <si>
    <t>LP_AW116-A03_894361</t>
  </si>
  <si>
    <t>Poles 34-34, 0.5 span. 20 feet northeast of lines, abating and removing because of poor taper.</t>
  </si>
  <si>
    <t>Cut into 16 inch rounds, chip and broadcast</t>
  </si>
  <si>
    <t>12851 MAIA LN</t>
  </si>
  <si>
    <t>bea09f7d-cc3e-4c7b-97b6-6d0ff7b389c7</t>
  </si>
  <si>
    <t>VP_AW116-A03_1547384_2020</t>
  </si>
  <si>
    <t>Poles 34-34, 0.5 span. 20 feet northeast of lines, abating and removing because of poor taper and rot at base of tree.</t>
  </si>
  <si>
    <t>51f55abc-dfb2-4d95-970c-91e64b05eb88</t>
  </si>
  <si>
    <t>VP_AW116-A03_1547387_2020</t>
  </si>
  <si>
    <t xml:space="preserve">Poles 34-35, 0.5 span, 40 feet northeast of lines. Abating and removing because of poor taper </t>
  </si>
  <si>
    <t>8462693c-7fdd-42aa-b503-c378c89d5272</t>
  </si>
  <si>
    <t>VP_AW116-A03_1547388_2020</t>
  </si>
  <si>
    <t xml:space="preserve">Poles 34-35, 0.4 span, 35 feet northeast of lines. Abating and removing because of poor taper </t>
  </si>
  <si>
    <t>57331e67-a941-41e1-93f1-0a6ecff07f1b</t>
  </si>
  <si>
    <t>VP_AW116-A03_1547389_2020</t>
  </si>
  <si>
    <t xml:space="preserve">Poles 34-35, 0.4 span, 30 feet northeast of lines. Abating and removing because of poor taper </t>
  </si>
  <si>
    <t>6621654a-296b-47f1-9682-907bce921a3a</t>
  </si>
  <si>
    <t>VP_AW116-A03_1547542_2020</t>
  </si>
  <si>
    <t>Poles 34-35, 0.2 span, 45 feet northeast of lines, abating and removing because of poor taper and slight lean towards facilities.</t>
  </si>
  <si>
    <t>1358c995-1720-4cff-ba0f-bf7b50302cb0</t>
  </si>
  <si>
    <t>VP_AW116-A03_1547543_2020</t>
  </si>
  <si>
    <t>Poles 34-35, 0.2 span, 25 feet northeast of lines, abating and removing because of poor taper and slight lean towards facilities.</t>
  </si>
  <si>
    <t>78686477-2235-426d-8d4c-4bdc6d97a68c</t>
  </si>
  <si>
    <t>VP_AW116-A03_1547544_2020</t>
  </si>
  <si>
    <t>Poles 34-35, 0.2 span, 20 feet northeast of lines, abating and removing because of poor taper. Top previously snapped.</t>
  </si>
  <si>
    <t>c8f7f4ad-cbd0-478d-a868-33077e4abb61</t>
  </si>
  <si>
    <t>CIP_AW116-A03_397470</t>
  </si>
  <si>
    <t>VP_AW116-A03_1548351_2020</t>
  </si>
  <si>
    <t>Poles 34-35, 0.6 span, 55 feet south of lines. Removing and abating because of poor taper.</t>
  </si>
  <si>
    <t>b31c5fa2-139a-4a04-ba28-64d8cc1fccde</t>
  </si>
  <si>
    <t>VP_AW116-A03_1548352_2020</t>
  </si>
  <si>
    <t>Poles 34-35, 0.5 span, 35 feet south of lines. Removing and abating because of poor taper.</t>
  </si>
  <si>
    <t>144932cb-7c88-4fdb-82f5-81d0733bc5c5</t>
  </si>
  <si>
    <t>VP_AW116-A03_1548445_2020</t>
  </si>
  <si>
    <t>Poles 34-35, 0.4 span, 15 feet south of lines, abating and removing because of poor taper.</t>
  </si>
  <si>
    <t>436b85fd-cafe-4294-a862-32afda101487</t>
  </si>
  <si>
    <t>VP_AW116-A03_1548447_2020</t>
  </si>
  <si>
    <t>Poles 34-35, 0.3 span, 15 feet south of lines, abating and removing because of poor taper.</t>
  </si>
  <si>
    <t>12ce0e4d-3a67-4583-8bef-34af64cb2dcd</t>
  </si>
  <si>
    <t>VP_AW116-A03_1549671_2020</t>
  </si>
  <si>
    <t>Pole 34- pole 35, .4 span, 30 feet south of line, tree has huge wound and scar at base</t>
  </si>
  <si>
    <t>fa70751b-7682-42ce-9f85-cdf088d33fe7</t>
  </si>
  <si>
    <t>VP_AW116-A03_1549680_2020</t>
  </si>
  <si>
    <t>Pole 34- pole 35, .2 span, 25 feet south of line, remove for poor taper</t>
  </si>
  <si>
    <t>2b12db96-04b1-44ef-a244-a75b45c284c1</t>
  </si>
  <si>
    <t>VP_AW116-A03_1549682_2020</t>
  </si>
  <si>
    <t>Pole 34- pole 35, .2 span, 30 feet south of line, remove for poor taper</t>
  </si>
  <si>
    <t>8778b9bf-51b1-438c-8178-8c9fe751adbf</t>
  </si>
  <si>
    <t>VP_AW116-A03_1549683_2020</t>
  </si>
  <si>
    <t>Pole 34- pole 35, .1 span, 35 feet south of line, remove for poor taper</t>
  </si>
  <si>
    <t>c00418cc-4e44-4518-b003-1d34d1a53269</t>
  </si>
  <si>
    <t>VP_AW116-A03_1549684_2020</t>
  </si>
  <si>
    <t>f3686851-4aba-4c54-9d1a-92ee803550bc</t>
  </si>
  <si>
    <t>VP_AW116-A03_1549695_2020</t>
  </si>
  <si>
    <t>Pole 33 - pole 34 , .9 span, 30 feet south of line, remove for poor taper</t>
  </si>
  <si>
    <t>Cut into 16 inch rounds, broadcast chips,</t>
  </si>
  <si>
    <t>13152eb7-4a43-4852-9477-221295821f3b</t>
  </si>
  <si>
    <t>VP_AW116-A03_1549696_2020</t>
  </si>
  <si>
    <t>d58562b4-cc56-448f-863d-c42656301f27</t>
  </si>
  <si>
    <t>VP_AW116-A03_1549698_2020</t>
  </si>
  <si>
    <t>Pole 33- pole 34, .9 span, 30 feet south of line, old fencing and barbed wire in tree, 3 x stem</t>
  </si>
  <si>
    <t>cut into 16 inch rounds, broadcast chips</t>
  </si>
  <si>
    <t>a5e11991-ea01-4ff8-ba41-1566d7fe94d9</t>
  </si>
  <si>
    <t>VP_AW116-A03_1549702_2020</t>
  </si>
  <si>
    <t>8dce9ac8-fc93-4f35-83df-ecc0071ef4ae</t>
  </si>
  <si>
    <t xml:space="preserve">remove all wood from property </t>
  </si>
  <si>
    <t>ctrimn_awrr</t>
  </si>
  <si>
    <t>Pole 7- Pole  north of line. .1 span. Trim would remove more than a third of the canopy. Removal recommended.</t>
  </si>
  <si>
    <t xml:space="preserve">Remove all pine wood and chips </t>
  </si>
  <si>
    <t xml:space="preserve">NOT NEEDED </t>
  </si>
  <si>
    <t>jbeess_awrr</t>
  </si>
  <si>
    <t xml:space="preserve">Haul away all wood/ Wood chips and debris </t>
  </si>
  <si>
    <t>LP_AW116-A08_900831</t>
  </si>
  <si>
    <t>15598 SUNSHINE SPRINGS PL</t>
  </si>
  <si>
    <t>Pole 33- pole 34, .8 span, 30 feet south of of lines, removing because of bend in base of tree causing week point.</t>
  </si>
  <si>
    <t xml:space="preserve">55 ft bucket/Pedro </t>
  </si>
  <si>
    <t>1051743222</t>
  </si>
  <si>
    <t>LP_AV115-F22_878652</t>
  </si>
  <si>
    <t>1051743680</t>
  </si>
  <si>
    <t>12876 JONES BAR RD</t>
  </si>
  <si>
    <t xml:space="preserve">.1 span poles 11-12 underlines will need continuous topping </t>
  </si>
  <si>
    <t>1282e847-228a-4bdc-9b9c-227317d9eb97</t>
  </si>
  <si>
    <t>A&amp;E crew 208</t>
  </si>
  <si>
    <t xml:space="preserve">Cut wood into 16” rounds. Remove all debris. </t>
  </si>
  <si>
    <t>cschra_awrr</t>
  </si>
  <si>
    <t>LP_AV115-J01_894493</t>
  </si>
  <si>
    <t>1051743945</t>
  </si>
  <si>
    <t>12515 PERSONENI LN</t>
  </si>
  <si>
    <t>LP_AW116-A03_894360</t>
  </si>
  <si>
    <t>Remove all brush and wood</t>
  </si>
  <si>
    <t>pbrows_awrr</t>
  </si>
  <si>
    <t>LP_AU115-C01_1683899</t>
  </si>
  <si>
    <t>1012546517</t>
  </si>
  <si>
    <t>13326 DIXON HILL RD</t>
  </si>
  <si>
    <t>CIP_AU115-C01_333031</t>
  </si>
  <si>
    <t>VP_AU115-C01_1437595_2020</t>
  </si>
  <si>
    <t>a0baa85b-eb69-471d-8c68-495d576c5ce8</t>
  </si>
  <si>
    <t>LP_AW116-A02_901367</t>
  </si>
  <si>
    <t>15368 MCQUISTON LN</t>
  </si>
  <si>
    <t>CIP_AW116-A02_398741</t>
  </si>
  <si>
    <t>VP_AW116-A03_1560885_2020</t>
  </si>
  <si>
    <t>12923 MAIA LN</t>
  </si>
  <si>
    <t>e40da40b-3b4c-4f28-8f83-0241f610d20b</t>
  </si>
  <si>
    <t>VP_AW116-A03_1560874_2020</t>
  </si>
  <si>
    <t>fb8f3549-537a-4988-8e89-f452b397ff6b</t>
  </si>
  <si>
    <t>VP_AW116-A03_1557449_2020</t>
  </si>
  <si>
    <t>Pole 32- pole 33, .7 span, 15 feet north of line, trim branches from growing into line.</t>
  </si>
  <si>
    <t>6547dd2e-9738-4f3f-b53f-4fc51dea4f78</t>
  </si>
  <si>
    <t>VP_AW116-A03_1557438_2020</t>
  </si>
  <si>
    <t>Pole 32- pole 33, .9 span, 25 feet north of line, poor taper suppressed tree. Recommend removal</t>
  </si>
  <si>
    <t>e5424070-20aa-454b-ad78-e6e9fc309f2b</t>
  </si>
  <si>
    <t>VP_AW116-A03_1558707_2020</t>
  </si>
  <si>
    <t>Poles 32-33, 0.4 span, 15 feet north of lines. Removing because black oak is growing and causing strain on ponderosa, when black oak is removed there will be a wound on pondo causing weak point.</t>
  </si>
  <si>
    <t>c63f2169-519f-4c39-b0a3-c0158975521b</t>
  </si>
  <si>
    <t>Pile chips.</t>
  </si>
  <si>
    <t>CIP_AW116-A08_398941</t>
  </si>
  <si>
    <t>VP_AW116-A08_1559387_2020</t>
  </si>
  <si>
    <t>Poles F to unmarked, .1 spans from F, 58 feet south of southern guy wire off of pole F</t>
  </si>
  <si>
    <t>a475f36d-9693-45b0-a8bc-b2934cca70bf</t>
  </si>
  <si>
    <t>VP_AW116-A08_1559386_2020</t>
  </si>
  <si>
    <t>Poles F to unmarked, .1 spans from F, 55 feet south of southern guy wire off of pole F</t>
  </si>
  <si>
    <t>3fdb2e39-0cbc-4319-a295-46f474a59e31</t>
  </si>
  <si>
    <t>VP_AW116-A03_1559570_2020</t>
  </si>
  <si>
    <t>e14c51b0-1dee-40c7-8722-53a72a0ca955</t>
  </si>
  <si>
    <t>VP_AW116-A03_1559566_2020</t>
  </si>
  <si>
    <t>Poles 33-34, 0.1 span, 30 feet north of lines, next to stand of small sugar pine removals, trim branch that is approaching line.</t>
  </si>
  <si>
    <t>b6471fc7-d193-4003-b39c-8dd2d92338cb</t>
  </si>
  <si>
    <t>VP_AW116-A03_1559567_2020</t>
  </si>
  <si>
    <t xml:space="preserve">Poles 32- 33, .9 span, 30 feet north of lines, removing because of poor taper, tree is super suppressed. </t>
  </si>
  <si>
    <t>65b76c1b-e4ee-492d-898c-4528807c6557</t>
  </si>
  <si>
    <t>VP_AW116-A03_1559568_2020</t>
  </si>
  <si>
    <t>Poles 32- 33,.9 span, 32 feet north of lines, removing because of poor taper.</t>
  </si>
  <si>
    <t>f1fc84a3-4908-476d-ae9d-67f59bf5f57b</t>
  </si>
  <si>
    <t>VP_AW116-A03_1554493_2020</t>
  </si>
  <si>
    <t>Poles 33-34, 0.1 span, 30 feet north of lines, removing because of poor taper. Small bend at top of tree causing week point.</t>
  </si>
  <si>
    <t>4dc71ed4-6967-495f-995c-28f170ffb356</t>
  </si>
  <si>
    <t>VP_AW116-A03_1554495_2020</t>
  </si>
  <si>
    <t>bb1f4810-73d0-4d5e-ac11-1823c3b76e1f</t>
  </si>
  <si>
    <t>VP_AW116-A03_1554491_2020</t>
  </si>
  <si>
    <t>Poles 33-34, 0.1 span, 30 feet north of lines, removing because of dead tree with dead top.</t>
  </si>
  <si>
    <t>dae2e752-6855-4e6b-8e60-a33a1d5f085e</t>
  </si>
  <si>
    <t>VP_AV115-F22_1555362_2020</t>
  </si>
  <si>
    <t>VP_AV115-F17_1350728_2020</t>
  </si>
  <si>
    <t>51374bcb-1b6b-42e9-aa8d-a05af3e266d6</t>
  </si>
  <si>
    <t>VP_AV115-J09_1461704_2020</t>
  </si>
  <si>
    <t xml:space="preserve">0.3 span from Pole J5 to J6. 95 ft East of line. Downslope but not good tree. Starting to uproot. Cavity with decay at base. Trunk seems mushy in spots. </t>
  </si>
  <si>
    <t>d75526ce-8bcb-4ea0-96d7-1be63db6ee44</t>
  </si>
  <si>
    <t>LP_AV115-J02_897595</t>
  </si>
  <si>
    <t>CIP_AV115-J07_357293</t>
  </si>
  <si>
    <t>13572 ANNA RIDGE CT</t>
  </si>
  <si>
    <t>LP_AV115-J07_896396</t>
  </si>
  <si>
    <t>13745 EMPRESS RD</t>
  </si>
  <si>
    <t xml:space="preserve">Cut rounds to 4ft, broadcast on site </t>
  </si>
  <si>
    <t>LP_AV115-J01_894495</t>
  </si>
  <si>
    <t>1051743947</t>
  </si>
  <si>
    <t>12435 PERSONENI LN</t>
  </si>
  <si>
    <t>CIP_AV115-J01_357174</t>
  </si>
  <si>
    <t>VP_AV115-J01_808619_2019</t>
  </si>
  <si>
    <t>1d18d4f9-d05b-4553-96c0-de44fb6cf2e7</t>
  </si>
  <si>
    <t>VP_AV115-J01_821354_2019</t>
  </si>
  <si>
    <t>5b98fc68-9197-4b80-aa56-5b3f67e23b23</t>
  </si>
  <si>
    <t>VP_AV115-J01_821610_2019</t>
  </si>
  <si>
    <t>cut 16" lengths, chip and broadcast trim</t>
  </si>
  <si>
    <t>305823f5-6138-4b2b-a746-856830af31ee</t>
  </si>
  <si>
    <t>VP_AV115-J02_1418113_2020</t>
  </si>
  <si>
    <t xml:space="preserve">0.6 span between poles #1 - 2 / 45ft east of line / growing out of Ponderosa Pine at base / leaning towards facility / tree in decline </t>
  </si>
  <si>
    <t>22f509e4-1076-48ba-9c2b-ecd6be9ca01b</t>
  </si>
  <si>
    <t>VP_AV115-F22_854757_2019</t>
  </si>
  <si>
    <t xml:space="preserve">Pole 6-Pole 7. West of line .9 span defect three feet up base. Removal recommended </t>
  </si>
  <si>
    <t>257eaf49-51bb-4761-b1a0-6e24494205da</t>
  </si>
  <si>
    <t>VP_AV115-F22_854762_2019</t>
  </si>
  <si>
    <t xml:space="preserve">Pole 7-Pole 8. South of line .2 span will require continuous trimming. Removal recommended </t>
  </si>
  <si>
    <t>5b6410b8-4fa2-4457-bb50-d9eefa9d044f</t>
  </si>
  <si>
    <t>VP_AV115-F22_854753_2019</t>
  </si>
  <si>
    <t xml:space="preserve">Pole 6-Pole 7 East of line .5 span. Poor taper, leans towards line </t>
  </si>
  <si>
    <t>094bd533-38fa-4e69-aef2-99a3c55f722e</t>
  </si>
  <si>
    <t>LP_AW116-A02_901366</t>
  </si>
  <si>
    <t>CIP_AW116-A02_399071</t>
  </si>
  <si>
    <t>VP_AW116-A02_1564360_2020</t>
  </si>
  <si>
    <t>14244272-dcbb-4a68-afb8-13c54e301061</t>
  </si>
  <si>
    <t>VP_AW116-A02_1562457_2020</t>
  </si>
  <si>
    <t>cdaebda3-59ad-4301-808d-019c0d65307a</t>
  </si>
  <si>
    <t>VP_AW116-A02_1562297_2020</t>
  </si>
  <si>
    <t>4b202ce6-665e-4074-8b1e-dfd5531cffbf</t>
  </si>
  <si>
    <t>VP_AW116-A03_1566443_2020</t>
  </si>
  <si>
    <t>Pole 32 - pole 33, .2 span,25 feet south of pole 32, has bad wound at breast height and is also poor taper</t>
  </si>
  <si>
    <t>5b8467f0-4eb6-4c0d-879d-713be3b5c541</t>
  </si>
  <si>
    <t>VP_AV115-J10_36821_2019</t>
  </si>
  <si>
    <t>0.2 span from pole 5 south to pole 6, 10 feet east of lines, trimming to compliance would kill tree</t>
  </si>
  <si>
    <t>b979ed38-1b36-48f1-b988-ace702b419ef</t>
  </si>
  <si>
    <t>A16</t>
  </si>
  <si>
    <t>VP_AU115-G20_642688</t>
  </si>
  <si>
    <t>LP_AU115-G20_812696</t>
  </si>
  <si>
    <t>CIP_AU115-G20_335115</t>
  </si>
  <si>
    <t xml:space="preserve">Haul away wood and chips/ Only keep Oak </t>
  </si>
  <si>
    <t>17800 PIPER LN</t>
  </si>
  <si>
    <t>e68f9f32-10f8-4a70-b1b3-58b8949e6b25</t>
  </si>
  <si>
    <t>Cut rounds into 16in chip and pile slash</t>
  </si>
  <si>
    <t>LP_AV115-J03_878016</t>
  </si>
  <si>
    <t>12359 JONES BAR RD</t>
  </si>
  <si>
    <t>Complete - Crew 101</t>
  </si>
  <si>
    <t xml:space="preserve">0.1 span from Pole 7 to Pole 8. Directly under line. 2 stem. Canopy is touching pole. Leaning to pole 7. Striking distance to pole </t>
  </si>
  <si>
    <t>Remove all wood/ Pile wood chips in designated area on property.</t>
  </si>
  <si>
    <t>Cut wood into 16” firewood lengths/ Pile wood chips in designated area on property.</t>
  </si>
  <si>
    <t>Pile wood chips in designated area on property.</t>
  </si>
  <si>
    <t>Poles 32- 33,.9 span, 35 feet north of lines, tree has huge hole with rot at base of tree, tree has 2 x stems that are growing around a large sugar pine, estimated DBH.</t>
  </si>
  <si>
    <t>Poles 33-34, 0.2 span, 25 feet north of lines/ Trim off lowest, longest horizontal branch growing towards lines, that’s all.</t>
  </si>
  <si>
    <t>.5 SPN P10-end pole. 20’north of line. Included bark and lean. 1 stem. Previously trimmed. Has some overhang within 2’ of line. Leaning toward line. Wound on SW side of trunk. Declining; epicormic sprouting all along trunk.Trimming would remove &gt;30% of canopy.</t>
  </si>
  <si>
    <t>73c92516-713e-4fed-afc1-f1d3ebf2b526</t>
  </si>
  <si>
    <t>.5 SPN P10-end pole. 20’north of line. Included bark and lean. 1 stem. Previously trimmed. Has overhang. Trimming would remove &gt;30% of canopy.</t>
  </si>
  <si>
    <t>4aeff213-9e0c-4ae8-ac1e-c6dbdfc582c1</t>
  </si>
  <si>
    <t>cut into 16-18in rounds, all slash removed</t>
  </si>
  <si>
    <t>.5 SPN P10-end pole. 30’ north of line. 4/20/20. sfrizf. Has basal wound on the W side of trunk. Recommend removal.</t>
  </si>
  <si>
    <t>LP_AV115-J11_883566</t>
  </si>
  <si>
    <t>1051748809</t>
  </si>
  <si>
    <t>14096 PIERITE RD</t>
  </si>
  <si>
    <t>A&amp;E, 205</t>
  </si>
  <si>
    <t xml:space="preserve">.3 SPN P8-end pole. 20’ north of line inside fence. Small Wound at top of tree costumer fine with removal </t>
  </si>
  <si>
    <t>.3 SPN P8-end pole. 20’ north of line inside fence. Codom with small wounds at top costumer fine with removal</t>
  </si>
  <si>
    <t xml:space="preserve">.3 SPN P8-end pole. 20’ north of line inside fence. Canker 30ft up costumer finenwith removal </t>
  </si>
  <si>
    <t>VP_AV115-J08_651172_2019</t>
  </si>
  <si>
    <t>34 ft west of pole 10 along lines. 18 feet sth of lines. woodpecker holes, pitch, ants on base. pitch falling from above. root lift on downhill side. good lean to facility. 73 ft double top, v crotch, included bark. tree aimed at facilities. Yellow tape around tree pending approval. Edited by JGaulf. Updated by smonrf is a heritage tree but needs remove definite hazard</t>
  </si>
  <si>
    <t>2781f4fa-fb14-4e0e-97ba-09297aee1c81</t>
  </si>
  <si>
    <t>VP_AV115-J08_647704_2019</t>
  </si>
  <si>
    <t>contact first, customer onsite for work. possible legacy / heritage tree, need RPF approval to proceed. 5x stems, 19, 19, 20, 22, 28 inches dbh. some mistletoe present, tree appears unaffected. few dead limbs are present with decay local to those limbs. Edited by flewif 03/20/20. Tree is NOT a heritage tree and is a 5 xstm. Gate wire attached to tree. One stem leans at 45 to lines. Remove 2 line side stems marked.</t>
  </si>
  <si>
    <t>529d0df0-ee4e-4373-8d5f-8d6e52741daf</t>
  </si>
  <si>
    <t>VP_AV115-J08_651168_2019</t>
  </si>
  <si>
    <t>37 feet south from pole 10. 3 stems. has poison oak vines. cankers on base. dead/rotted limbs on main stem. dead/dying branches in crown and lower. could strike guy wire and pole with right wind.</t>
  </si>
  <si>
    <t>d1ac6880-7e6b-4024-98a2-96e7bbee4d11</t>
  </si>
  <si>
    <t>VP_AV115-J08_651171_2019</t>
  </si>
  <si>
    <t xml:space="preserve">58 feet south from pole 10. 20 feet behind black oak removal. many insect holes around base. pitch leaking from downhill side. bottom 10 feet is swelled up/crooked but bottom 5 particularly swelled. needles dropped from lower third of branches. </t>
  </si>
  <si>
    <t>8d8f7764-71ff-4a60-a2c5-57fb3dd3c0dd</t>
  </si>
  <si>
    <t>VP_AV115-J08_646837_2019</t>
  </si>
  <si>
    <t>0.5 span toward endpole. 20 feet South of lines. slight overhang. 4/20/20. Sfrizf. Has poor upper trunk structure at 42’. Side trim will impact tree. Recommend removal.</t>
  </si>
  <si>
    <t>451cb3a7-21d3-4551-a121-ebba9b0908b8</t>
  </si>
  <si>
    <t>0.1 spans west of pole 8. Y- stem. Tree overhangs line trimming it will take away a 1/3 of the canopy. Previously trimmed. Possible heritage tree. Wrapped with yellow tape pending approval. Not a heritage tree just a larger two stem pine</t>
  </si>
  <si>
    <t>.2 span poles 8-9 west of line.tree is out of scope needs over hang work</t>
  </si>
  <si>
    <t>ca29f0c1-faea-416a-b77b-5531907d3675</t>
  </si>
  <si>
    <t>.3 SPN P8-9. 15’ west of line. major OV. Trim will remove too much of tree large wound In back of tree</t>
  </si>
  <si>
    <t>73c3e44f-a707-4f4c-b6f5-f5ab5961a760</t>
  </si>
  <si>
    <t>ff4bff25-3c0d-47f0-b7e1-58748dfbe56b</t>
  </si>
  <si>
    <t>.5 SPN P9-10. 60’ east of line inside horse fence. Included bark and rot. One limb leans toward line; recommend removal of one limb that is on the NE side of tree; go up to 25’ to remove.</t>
  </si>
  <si>
    <t>Cut into 16” lengths, remove brush.</t>
  </si>
  <si>
    <t>Pole 32- pole  33, .3 span, 20 feet north of line, trim branch away from line/ Trim lower branches to reach 4ft. to sky clearance for EVM.</t>
  </si>
  <si>
    <t>Pole 32- pole  33, .4 span, 25 feet north of line, trim branches away from line/ Trim 3 lower branches to reach 4 ft. to sky clearance for EVM.</t>
  </si>
  <si>
    <t>Remove from property</t>
  </si>
  <si>
    <t>LP_AT114-P19_1686661</t>
  </si>
  <si>
    <t>14094 NEPTUNE LN</t>
  </si>
  <si>
    <t>CIP_AT114-P20_316419</t>
  </si>
  <si>
    <t>LP_AT114-P14_1677054</t>
  </si>
  <si>
    <t>14245 NEPTUNE LN</t>
  </si>
  <si>
    <t>CIP_AU115-C02_333355</t>
  </si>
  <si>
    <t>cdanim_awrr</t>
  </si>
  <si>
    <t>LP_AU115-C01_1667702</t>
  </si>
  <si>
    <t>1012546725</t>
  </si>
  <si>
    <t>13333 ROCKY RIDGE TRL</t>
  </si>
  <si>
    <t>VP_AU115-C02_1441681_2020</t>
  </si>
  <si>
    <t>Pole 1 to pole 2, .1 span, approximately 68ft east of pole 2. Remove because Tree has severe suppression.</t>
  </si>
  <si>
    <t>57288ae6-3e31-4aa7-b4c4-1022eaad7b6a</t>
  </si>
  <si>
    <t>CIP_AU115-C02_333250</t>
  </si>
  <si>
    <t>POLE3-POLE3A .2SPAN UNDERLINE, WILL GROW INTO CONDUCTORS</t>
  </si>
  <si>
    <t>VP_AU115-C02_1371678_2020</t>
  </si>
  <si>
    <t>2df13f94-8a41-4292-ae07-d0457e8d7a01</t>
  </si>
  <si>
    <t>VP_AU115-C02_1383652_2020</t>
  </si>
  <si>
    <t>Poles 3A-3B .3 span 20 feet East of lines 5Xstem</t>
  </si>
  <si>
    <t>2e31563e-71f5-4db2-b317-5741a978a70a</t>
  </si>
  <si>
    <t>VP_AU115-C02_1387792_2020</t>
  </si>
  <si>
    <t>POLE3A-POLE3B .6SPAN 10FT EAST OF LINE, POOR TAPER 5:1</t>
  </si>
  <si>
    <t>42a0ec74-1028-4a72-94dc-3e9c4bd308c4</t>
  </si>
  <si>
    <t>VP_AU115-C02_1387793_2020</t>
  </si>
  <si>
    <t>POLE3A-POLE3B .9SPAN 10FT EAST OF LINE, 2XSTEM, DIEING</t>
  </si>
  <si>
    <t>036fbe52-f927-4b5a-a270-a1ed3b46212d</t>
  </si>
  <si>
    <t>VP_AU115-C02_1385641_2020</t>
  </si>
  <si>
    <t>Poles 3A-3B .7 span 55 feet East of lines FUNGUS IN HARDWOOD PREVIOUS LIMB FAILURE</t>
  </si>
  <si>
    <t>06a47090-8cf6-41c3-a9c7-618d905da8f9</t>
  </si>
  <si>
    <t xml:space="preserve">REMOVE ALL PINE WOOD AND DEBRIS </t>
  </si>
  <si>
    <t>VP_AW116-A02_1577846_2020</t>
  </si>
  <si>
    <t>dabfa98d-737c-4801-86b9-d9e86d7904cc</t>
  </si>
  <si>
    <t>VP_AW116-A03_1572197_2020</t>
  </si>
  <si>
    <t>LP_AW116-A03_893415</t>
  </si>
  <si>
    <t xml:space="preserve">Pole 31- pole 32,.2 span, 25 feet south of line, removing because of deep hole with rot present on side of tree, included bark and healed over wound on front of tree. </t>
  </si>
  <si>
    <t>Cut into 16 inch rounds, chip and pile in designated area consult cusomter.</t>
  </si>
  <si>
    <t>12896 MAIA LN</t>
  </si>
  <si>
    <t>19241faa-9d65-43d7-b778-b9238dcb48ae</t>
  </si>
  <si>
    <t>A&amp;E#219</t>
  </si>
  <si>
    <t>CIP_AV115-F23_356986</t>
  </si>
  <si>
    <t>VP_AV115-J09_1459201_2020</t>
  </si>
  <si>
    <t xml:space="preserve">.3 span, poleJ3-1, 12ft west of line: mature ponderosa, within striking distance of conductor, poleJ3, guy wire, conductor of poleJ3-1/ ahansm MGE 4/22/20 This tree point was changed to removal as tree crews think it’s not safe to remove the other tree next to it they think it’s a lot better and safer to remove both trees/ Property owner approved. </t>
  </si>
  <si>
    <t>3d176417-962f-4999-ae24-448b601da34e</t>
  </si>
  <si>
    <t>A&amp;E #219</t>
  </si>
  <si>
    <t>VP_AV115-J09_1577215_2020</t>
  </si>
  <si>
    <t xml:space="preserve">0.5 spans east of pole K-L. Tree has a wound at base and 15 ft up on tree, tree has a lean toward facility, tree is on hillside. Tree in decline. </t>
  </si>
  <si>
    <t>d42694ec-9bb8-404f-8284-52daf9d8ea37</t>
  </si>
  <si>
    <t>VP_AV115-J13_1574285_2020</t>
  </si>
  <si>
    <t>LP_AV115-J13_880612</t>
  </si>
  <si>
    <t>CIP_AV115-J13_356687</t>
  </si>
  <si>
    <t>12913 GOLDEN EAGLE WAY</t>
  </si>
  <si>
    <t>0130416d-2d51-4772-86a4-85bfb71982e0</t>
  </si>
  <si>
    <t>LP_AV115-F23_882221</t>
  </si>
  <si>
    <t>CIP_AV115-F23_356364</t>
  </si>
  <si>
    <t xml:space="preserve">A&amp;E crew 16 </t>
  </si>
  <si>
    <t>1051743667</t>
  </si>
  <si>
    <t>12900 WOOLMAN LN</t>
  </si>
  <si>
    <t>A&amp;E, 208</t>
  </si>
  <si>
    <t xml:space="preserve">Cut into and leave as 16 inch firewood rounds. Chip and pile slash </t>
  </si>
  <si>
    <t>A&amp;E, 219</t>
  </si>
  <si>
    <t>CIP_AV115-F21_357146</t>
  </si>
  <si>
    <t>VP_AV115-F21_768528_2019</t>
  </si>
  <si>
    <t>LP_AV115-F21_884532</t>
  </si>
  <si>
    <t>15 ft west of secondary end pole. Abrading facilities trim back to compliance</t>
  </si>
  <si>
    <t>13184 HOOT OWL RD</t>
  </si>
  <si>
    <t>514febd8-e55e-4e8b-885d-421cc57d4501</t>
  </si>
  <si>
    <t>VP_AV115-F22_707705_2019</t>
  </si>
  <si>
    <t>LP_AV115-F22_878962</t>
  </si>
  <si>
    <t>CIP_AV115-F22_356357</t>
  </si>
  <si>
    <t xml:space="preserve">0.4 span from D to EP/Secondary pole. Growing into and around secondary line, trim would kill. Combined dbh, 2 stems. </t>
  </si>
  <si>
    <t>13012 ARTIC OWL RD</t>
  </si>
  <si>
    <t>bd957217-1215-48c6-8b27-7fca4928746a</t>
  </si>
  <si>
    <t>VP_AV115-F22_707706_2019</t>
  </si>
  <si>
    <t>0.6 span from D to EP/Secondary pole. 12 ft West of line. Dead</t>
  </si>
  <si>
    <t>ca25b02a-bce6-4ce1-a784-7e2c1cab19ff</t>
  </si>
  <si>
    <t>VP_AV115-F22_707707_2019</t>
  </si>
  <si>
    <t>CIP_AV115-F22_356964</t>
  </si>
  <si>
    <t xml:space="preserve">5 ft East of Secondary/End Pole. Within 10 ft and leaning to line. </t>
  </si>
  <si>
    <t>bcb777f0-f454-4faf-a91a-ba2361f1f017</t>
  </si>
  <si>
    <t>VP_AV115-F22_707708_2019</t>
  </si>
  <si>
    <t xml:space="preserve">Within 4 ft of guyline South of End Pole/Secondary pole. Leaning towards pole. Nearly touching house drop. </t>
  </si>
  <si>
    <t>a64504a7-a9eb-497c-8952-b0900cc13f49</t>
  </si>
  <si>
    <t>VP_AV115-F22_707709_2019</t>
  </si>
  <si>
    <t xml:space="preserve">0.8 span from D to Secondary/End Pole. Growing within 4 ft of Secondary. </t>
  </si>
  <si>
    <t>76c05430-63cd-43c6-9e75-c6a74ab6deb1</t>
  </si>
  <si>
    <t>VP_AV115-F22_707710_2019</t>
  </si>
  <si>
    <t xml:space="preserve">12 ft Southeast of Secondary/End Pole. Trim lower branches growing into guyline </t>
  </si>
  <si>
    <t>85bfd992-bcc4-4448-a068-5ce2e8f1d306</t>
  </si>
  <si>
    <t>VP_AV115-F22_707711_2019</t>
  </si>
  <si>
    <t>20 ft Southwest of End Pole/Secondary pole. 7 ft West of guyline. Leaning towards pole</t>
  </si>
  <si>
    <t>243a1528-89be-40e7-8137-0e9b05f013ed</t>
  </si>
  <si>
    <t>VP_AV115-F22_680770_2019</t>
  </si>
  <si>
    <t xml:space="preserve">Within 10 ft of pole D. </t>
  </si>
  <si>
    <t>baccdb27-64a4-4c63-a47d-0c1de86a35c8</t>
  </si>
  <si>
    <t>VP_AV115-F22_680771_2019</t>
  </si>
  <si>
    <t xml:space="preserve">7 ft South of pole D. </t>
  </si>
  <si>
    <t>7e538887-c052-4464-8e32-2ea66a0d1371</t>
  </si>
  <si>
    <t>VP_AV115-F22_707655_2019</t>
  </si>
  <si>
    <t>CIP_AV115-F22_356421</t>
  </si>
  <si>
    <t xml:space="preserve">0.9 span from pole A to pole B 20ft east of line. Slight lean to line, fading crown and lesions. Remove slash around base. </t>
  </si>
  <si>
    <t>d2d9b094-fea6-4a9d-af0b-b4a1421ebe43</t>
  </si>
  <si>
    <t>VP_AV115-F22_680779_2019</t>
  </si>
  <si>
    <t>0.9 span from pole C to pole B 25 ft east of line forked top leaning towards line with roots in road cut</t>
  </si>
  <si>
    <t>76604311-dc31-48ff-97fa-a886f4c12583</t>
  </si>
  <si>
    <t>VP_AV115-F22_680755_2019</t>
  </si>
  <si>
    <t>Brush around pole F</t>
  </si>
  <si>
    <t>eefae303-41ac-41cb-a718-7b640eb04faa</t>
  </si>
  <si>
    <t>VP_AV115-F22_680756_2019</t>
  </si>
  <si>
    <t xml:space="preserve">10 ft West of pole F. Growing within 10 ft of pole. Combined dbh, 2 stems. </t>
  </si>
  <si>
    <t>0b3e0eaf-c970-4ba2-841c-ae65c91fd928</t>
  </si>
  <si>
    <t>VP_AV115-F22_680772_2019</t>
  </si>
  <si>
    <t>0.9 span from pole F to end pole 5 ft west of line over hanging. Trim to remove</t>
  </si>
  <si>
    <t>543eb3be-129c-4696-8458-97e3126ddf7c</t>
  </si>
  <si>
    <t>VP_AV115-F22_680780_2019</t>
  </si>
  <si>
    <t>CIP_AV115-F22_356422</t>
  </si>
  <si>
    <t>0.2 span from pole C to pole B 15 ft east of line. Fading crown, lean towards line, roots in road cut</t>
  </si>
  <si>
    <t>bec2b727-6113-4cc1-b07c-95cd2757be2f</t>
  </si>
  <si>
    <t>VP_AV115-F22_680774_2019</t>
  </si>
  <si>
    <t>0.5 span from pole F to end pole 10 ft west of line trim 4ft to sky</t>
  </si>
  <si>
    <t>37e10bf7-c366-42ab-a120-2121bef37017</t>
  </si>
  <si>
    <t>VP_AV115-F22_680777_2019</t>
  </si>
  <si>
    <t>0.8 span from pole E to pole F 30 ft north of line forked top</t>
  </si>
  <si>
    <t>d96c39a9-9b30-4246-86c2-e93a23c22718</t>
  </si>
  <si>
    <t>VP_AV115-F22_680778_2019</t>
  </si>
  <si>
    <t>0.8 span from pole E to pole F 35 ft of line</t>
  </si>
  <si>
    <t>4f379aa4-6bd5-497d-a4d2-53ff256ed979</t>
  </si>
  <si>
    <t>VP_AV115-F22_1447636_2020</t>
  </si>
  <si>
    <t>Pole E to Pole F 0.9span 30 feet North of line. On left side of driveway. Pine has strike potential to line. Poor taper, with slight lean towards facility. Recommend removal.</t>
  </si>
  <si>
    <t>959c590b-ad67-4d21-89b3-72c70c769615</t>
  </si>
  <si>
    <t>VP_AV115-F22_1446112_2020</t>
  </si>
  <si>
    <t xml:space="preserve">From pole E to pole F .8 north of line strike potential pine 10ft from line has poor taper and very little canopy recommended removal </t>
  </si>
  <si>
    <t>8862696b-550c-40db-a2d8-aeb71c61c857</t>
  </si>
  <si>
    <t>VP_AV115-F22_1447430_2020</t>
  </si>
  <si>
    <t xml:space="preserve">Pole F to Endpole .1 10 feet east of line. Tree has poor taper and has strike potential to pole and guy wire </t>
  </si>
  <si>
    <t>30847e30-b29c-4e0c-b770-86d9b14f857b</t>
  </si>
  <si>
    <t>VP_AV115-F22_1447628_2020</t>
  </si>
  <si>
    <t xml:space="preserve">40 feet directly East of End Pole. Pine has poor taper and little to no canopy. Inside dog yard. Couple feet in front of madrone. </t>
  </si>
  <si>
    <t>ff9ee5a9-ac1e-4f4e-a728-80ddadc6cac1</t>
  </si>
  <si>
    <t>VP_AV115-F22_1447629_2020</t>
  </si>
  <si>
    <t>Pole F to End Pole 0.6span 40 feet East of line inside dog yard. Pine has direct to line with small canopy, poor taper.</t>
  </si>
  <si>
    <t>9c590b17-8dd1-49b8-b8b6-4b8294580b48</t>
  </si>
  <si>
    <t>VP_AV115-F22_1446092_2020</t>
  </si>
  <si>
    <t xml:space="preserve">From pole F to end pole .9 span east of line 20ft from end pole across driveway. Pine has lean and weight towards facility with poor taper recommend removal </t>
  </si>
  <si>
    <t>bab79fa5-6ef9-4aa6-82de-a2800db7b8cc</t>
  </si>
  <si>
    <t>VP_AV115-F22_1446093_2020</t>
  </si>
  <si>
    <t xml:space="preserve">From pole F to end pole .8 span east of line 25ft from end pole strike potential pine that has a few branches in compliance need to be trimmed back  </t>
  </si>
  <si>
    <t>a36a307d-3992-4457-a421-83100d82ea6f</t>
  </si>
  <si>
    <t>VP_AV115-F22_1446095_2020</t>
  </si>
  <si>
    <t xml:space="preserve">From pole F to end pole .9 span 40ft east of line strike potential pine inside fence line with poor taper and very little canopy recommended removal </t>
  </si>
  <si>
    <t>5329f53e-688d-4ff0-8b6a-7d048d635be1</t>
  </si>
  <si>
    <t>VP_AV115-F22_1440953_2020</t>
  </si>
  <si>
    <t xml:space="preserve">27 feet North of End Pole Oak needs trim to meet compliance. </t>
  </si>
  <si>
    <t>8c1686e6-95bd-43a4-bbe6-e3a6a562c359</t>
  </si>
  <si>
    <t>VP_AV115-F22_1440954_2020</t>
  </si>
  <si>
    <t xml:space="preserve">15 feet North of End Pole Cedar is growing around guy wire. Trim to meet compliance. </t>
  </si>
  <si>
    <t>4414281f-ed47-4059-8e19-863b276f7f3a</t>
  </si>
  <si>
    <t>VP_AV115-F22_680773_2019</t>
  </si>
  <si>
    <t>0.2 span from pole F to end pole 10 ft east of line growing into pole</t>
  </si>
  <si>
    <t>d4eaba7e-bb25-4852-88b6-ed145af9e8f7</t>
  </si>
  <si>
    <t>LP_AV115-F22_884533</t>
  </si>
  <si>
    <t>CIP_AV115-F22_356141</t>
  </si>
  <si>
    <t>13234 ARTIC OWL RD</t>
  </si>
  <si>
    <t>VP_AV115-F22_1450758_2020</t>
  </si>
  <si>
    <t>CIP_AV115-F22_356817</t>
  </si>
  <si>
    <t xml:space="preserve">Poles A- End pole, 24 feet southeast of GUI wire, removing because of poor taper able to strike GUI wire. Growing on slope. </t>
  </si>
  <si>
    <t>fdfa0494-b608-4f42-8eda-22329cd8c9b3</t>
  </si>
  <si>
    <t>VP_AV115-F22_1450908_2020</t>
  </si>
  <si>
    <t xml:space="preserve">Poles A-End pole, at end pole, 22 feet northeast of end pole, removing because of poor taper tree able to strike pole. </t>
  </si>
  <si>
    <t>eb4541d4-bef6-454b-a30f-339c52fb39a6</t>
  </si>
  <si>
    <t>VP_AV115-F22_1450910_2020</t>
  </si>
  <si>
    <t>70de6738-580a-4ee8-bc95-0a9e805ba187</t>
  </si>
  <si>
    <t>VP_AV115-F22_1451161_2020</t>
  </si>
  <si>
    <t xml:space="preserve">Poles A-End Pole, 0.9 span, 22 feet northeast of end pole, removing because of poor taper tree able to strike end pole. </t>
  </si>
  <si>
    <t>e6235653-ba1e-421e-b8ae-887124f83d60</t>
  </si>
  <si>
    <t>CIP_AV115-F22_356142</t>
  </si>
  <si>
    <t>VP_AV115-F22_751105_2019</t>
  </si>
  <si>
    <t>LP_AV115-F22_884082</t>
  </si>
  <si>
    <t xml:space="preserve">Haul away pine trees under 10 DBH/ Haul away all wood chips and debris </t>
  </si>
  <si>
    <t>13128 OWL CREEK RD</t>
  </si>
  <si>
    <t>daf00b74-2573-46f7-8f7b-8f489856a234</t>
  </si>
  <si>
    <t>VP_AV115-F22_726401_2019</t>
  </si>
  <si>
    <t>Pole 7 to pole 8 , .1 span west of line . Most of canopy overhanging line , trim would take more than 1/3 of canopy . Recommended removal .</t>
  </si>
  <si>
    <t>7f762a29-ccbf-4650-9053-0b85bb5a9a11</t>
  </si>
  <si>
    <t>VP_AV115-F22_680765_2019</t>
  </si>
  <si>
    <t>CIP_AV115-F22_356780</t>
  </si>
  <si>
    <t xml:space="preserve">12 ft East of pole E. Overhanging lines, trunk within 12 feet of lines. </t>
  </si>
  <si>
    <t>68fd2cf3-0a2a-4fcd-b8a7-e517ca9396d7</t>
  </si>
  <si>
    <t>VP_AV115-F22_680766_2019</t>
  </si>
  <si>
    <t>Brush point around pole E</t>
  </si>
  <si>
    <t>ff573ca0-63e7-4715-95cc-759042a2aec9</t>
  </si>
  <si>
    <t>VP_AV115-F22_680767_2019</t>
  </si>
  <si>
    <t>0.5 span from D to E. 8 ft North of line. Tree has strike potential to 3 segments, overhang trim will put all weight on South site of tree. Edited by JGaulf. 3/4/2020</t>
  </si>
  <si>
    <t>6bfc4275-2288-4090-9ce3-263ee425bc52</t>
  </si>
  <si>
    <t>VP_AV115-F22_680768_2019</t>
  </si>
  <si>
    <t xml:space="preserve">0.3 span from D to E. Under line. Combined dbh, 2 stems. </t>
  </si>
  <si>
    <t>dbe77952-5d20-46a9-9a00-c82c3acb9b1a</t>
  </si>
  <si>
    <t>VP_AV115-F22_770050_2019</t>
  </si>
  <si>
    <t>LP_AV115-F22_884189</t>
  </si>
  <si>
    <t xml:space="preserve">0.4 span from D to E. 10 ft South of line. Inside fence. Owner would like to avoid full removal if possible. </t>
  </si>
  <si>
    <t>13050 ARTIC OWL RD</t>
  </si>
  <si>
    <t>e731c272-958f-477f-bd6d-cbc159db197f</t>
  </si>
  <si>
    <t>VP_AV115-F22_770051_2019</t>
  </si>
  <si>
    <t xml:space="preserve">0.5 span from E to F. 35 ft South of line. Inside fence. Leaning to line, suppressed tree. </t>
  </si>
  <si>
    <t>46a9b598-53f1-46f6-8ac6-b4eebd561c65</t>
  </si>
  <si>
    <t>VP_AV115-F22_770052_2019</t>
  </si>
  <si>
    <t xml:space="preserve">0.4 span from E to F. 30 ft South of line. Inside fence. Small shelf fungus and canker present. Minor lean towards pole E. </t>
  </si>
  <si>
    <t>f421c5a0-3d10-4f03-8d50-6d78e13dfbf9</t>
  </si>
  <si>
    <t>VP_AV115-F22_770053_2019</t>
  </si>
  <si>
    <t xml:space="preserve">0.3 span from E to F. 25 ft South of line. Inside fence. Poor taper, broken top, lean to line. </t>
  </si>
  <si>
    <t>3adaca25-9df7-4dff-8f76-1b1680f09d04</t>
  </si>
  <si>
    <t>VP_AV115-F22_1449488_2020</t>
  </si>
  <si>
    <t xml:space="preserve">Pole D to pole E .2 north of line. Tree has strike potential to line and has potential to grow into lines. </t>
  </si>
  <si>
    <t>0d9c8889-b716-4e21-a550-30a9414c17d4</t>
  </si>
  <si>
    <t>VP_AV115-F22_1446110_2020</t>
  </si>
  <si>
    <t xml:space="preserve">From pole E to pole F .7 span south of line about 15ft from line pine has multiple branches within compliance cut to reach scope  </t>
  </si>
  <si>
    <t>f001a05a-554d-4954-9e90-021cecaaf956</t>
  </si>
  <si>
    <t>VP_AV115-F22_714842_2019</t>
  </si>
  <si>
    <t>LP_AV115-F22_882932</t>
  </si>
  <si>
    <t>CIP_AV115-F22_356536</t>
  </si>
  <si>
    <t xml:space="preserve">0.2 span from 6 to A. 120 ft West of line. Slight lean to line, heavy beetle activity. Inside yard by house, owner approved. </t>
  </si>
  <si>
    <t>1051742739</t>
  </si>
  <si>
    <t>13134 ARTIC OWL RD</t>
  </si>
  <si>
    <t>2f2140c7-e5df-4f0a-aeea-38433713bc6d</t>
  </si>
  <si>
    <t>VP_AV115-F22_703265_2019</t>
  </si>
  <si>
    <t>16 feet west of line at 0.3 span between pole 6 to pole A. Overhang. Owner requests removal, will be a continuous source of noncompliance hazard work</t>
  </si>
  <si>
    <t>36f58374-27a3-4117-99be-77a384384dca</t>
  </si>
  <si>
    <t>VP_AV115-F22_702874_2019</t>
  </si>
  <si>
    <t>0.2 span from 6 to A. 12 ft West of lines. Lean to line, trim would remove &amp;#621/2 of canopy, owner approved. QC by eculhj JRC 10/15</t>
  </si>
  <si>
    <t>22a0456a-10d4-4236-8622-110b929167ed</t>
  </si>
  <si>
    <t>VP_AV115-F22_709722_2019</t>
  </si>
  <si>
    <t>Pole 6-Pole A 0.2 span 10 feet West of line trim to compliance. Trim to remove.</t>
  </si>
  <si>
    <t>a8bba8d8-698a-4bfa-a7d9-765f615301b9</t>
  </si>
  <si>
    <t>VP_AV115-F22_714857_2019</t>
  </si>
  <si>
    <t>0.1 span from pole 6 to pole A 5 ft west of line growing into primary</t>
  </si>
  <si>
    <t>ee564577-3d9a-4220-beff-57a426236dfd</t>
  </si>
  <si>
    <t>VP_AV115-F22_714858_2019</t>
  </si>
  <si>
    <t>40ft west of pole 6 conks near base and beetle infestation</t>
  </si>
  <si>
    <t>38110012-be16-42cd-8e45-5925f35569ce</t>
  </si>
  <si>
    <t>VP_AV115-F22_714859_2019</t>
  </si>
  <si>
    <t xml:space="preserve">0.1 span from pole 6 to pole A 40ft west of line conks near base and beetle infestation </t>
  </si>
  <si>
    <t>7755314b-2979-40cc-991f-07d414f5bef7</t>
  </si>
  <si>
    <t>VP_AV115-F22_714860_2019</t>
  </si>
  <si>
    <t>Brush point around guy line of pole 6</t>
  </si>
  <si>
    <t>f0f1588b-3408-4636-9682-662d5abc40fd</t>
  </si>
  <si>
    <t>VP_AV115-F22_702943_2019</t>
  </si>
  <si>
    <t xml:space="preserve">Pole 6-pole A 0.7 west of line. Tree has two cat faces near bottom. Remove due to continuous topping </t>
  </si>
  <si>
    <t>swhits_awrr</t>
  </si>
  <si>
    <t>0c072718-72bd-4c75-84e9-2276971cfb1a</t>
  </si>
  <si>
    <t>VP_AV115-F22_714853_2019</t>
  </si>
  <si>
    <t>LP_AV115-F22_882929</t>
  </si>
  <si>
    <t>0.3 span from pole A to pole B 2 ft west of line cedar snag hazard fuel</t>
  </si>
  <si>
    <t>1051742736</t>
  </si>
  <si>
    <t>13110 ARTIC OWL RD</t>
  </si>
  <si>
    <t>06670538-8444-4dfc-9c46-74c21c3be7f8</t>
  </si>
  <si>
    <t>VP_AV115-F22_714854_2019</t>
  </si>
  <si>
    <t>e0dab8da-b05b-4f6a-b952-97d5eece4c9b</t>
  </si>
  <si>
    <t>VP_AV115-F22_714855_2019</t>
  </si>
  <si>
    <t>45 ft west of pole A. lean towards line, poor taper and sparse crown</t>
  </si>
  <si>
    <t>aa719883-67d4-4d38-8678-e607655c91b5</t>
  </si>
  <si>
    <t>VP_AV115-F22_714856_2019</t>
  </si>
  <si>
    <t>6c1ff538-309f-43cd-93e1-61a626131eb9</t>
  </si>
  <si>
    <t>VP_AV115-F22_707714_2019</t>
  </si>
  <si>
    <t>Brush point around guyline East of pole B</t>
  </si>
  <si>
    <t>a7c077ee-180a-46bf-be24-d2ae6c0b7a93</t>
  </si>
  <si>
    <t>VP_AV115-F22_707715_2019</t>
  </si>
  <si>
    <t>Brush point around pole B</t>
  </si>
  <si>
    <t>36ee3547-f903-4060-91ec-963d67691b83</t>
  </si>
  <si>
    <t>VP_AV115-F22_707717_2019</t>
  </si>
  <si>
    <t xml:space="preserve">Within 10 ft of pole B. North of pole. Under line </t>
  </si>
  <si>
    <t>f738b794-52d6-4cb5-b894-ed46967a4296</t>
  </si>
  <si>
    <t>VP_AV115-F22_707718_2019</t>
  </si>
  <si>
    <t>Growing within 10 ft of pole B. West of pole</t>
  </si>
  <si>
    <t>895987fd-1617-434b-b55c-becefaa502aa</t>
  </si>
  <si>
    <t>VP_AV115-F22_707719_2019</t>
  </si>
  <si>
    <t xml:space="preserve">9 ft Northwest of pole B. </t>
  </si>
  <si>
    <t>b7f3db3b-8e30-485e-838b-ab17cf04a7d1</t>
  </si>
  <si>
    <t>VP_AV115-F22_707720_2019</t>
  </si>
  <si>
    <t xml:space="preserve">10 ft North of pole B. Previously topped, majority of branches within 10 ft of pole. </t>
  </si>
  <si>
    <t>5cde9ec2-30c5-4078-b7f6-0a73af60525c</t>
  </si>
  <si>
    <t>VP_AV115-F22_707721_2019</t>
  </si>
  <si>
    <t xml:space="preserve">11 ft Southwest of pole B. Rot at base, hard lean away. A few branches growing within 10 ft of pole. </t>
  </si>
  <si>
    <t>8b72c0a3-6cb5-4549-b2b9-90849533df45</t>
  </si>
  <si>
    <t>VP_AV115-F22_707722_2019</t>
  </si>
  <si>
    <t xml:space="preserve">0.8 span from A to B. Under line. Combined dbh, 2 stems. Previously topped. </t>
  </si>
  <si>
    <t>61b73592-f8f1-46f2-8450-ebb8f7fb656b</t>
  </si>
  <si>
    <t>VP_AV115-F22_707723_2019</t>
  </si>
  <si>
    <t>0.8 span from A to B. 4 ft East of line. Previously topped</t>
  </si>
  <si>
    <t>d4ddd868-0244-457e-9560-eb8c9540f8ff</t>
  </si>
  <si>
    <t>VP_AV115-F22_707662_2019</t>
  </si>
  <si>
    <t>0.8 span from pole A to pole B under line noncompliant. Will require continuous topping.</t>
  </si>
  <si>
    <t>2ccbcb42-08e5-44ab-85a5-679eb73cda63</t>
  </si>
  <si>
    <t>VP_AV115-F22_707663_2019</t>
  </si>
  <si>
    <t>0.5 span from pole A to pole B 5 ft east of line. Noncompliant Will require continuous work.</t>
  </si>
  <si>
    <t>ea3e818b-db39-41dc-9d59-353807757447</t>
  </si>
  <si>
    <t>VP_AV115-F22_707664_2019</t>
  </si>
  <si>
    <t>0.6 span from pole A to pole B 5 ft east of line. Noncompliant Will require continuous work.</t>
  </si>
  <si>
    <t>12b77904-20b3-467d-af7e-29b8514193f0</t>
  </si>
  <si>
    <t>VP_AV115-F22_707665_2019</t>
  </si>
  <si>
    <t>CIP_AV115-F22_356420</t>
  </si>
  <si>
    <t>0.6 span from pole A to pole B 5 ft east of line. Will require continuous work.</t>
  </si>
  <si>
    <t>a336a70d-c4dc-4691-8a3f-c049e457fa2f</t>
  </si>
  <si>
    <t>VP_AV115-F22_707666_2019</t>
  </si>
  <si>
    <t>0.7 span from pole A to pole B 5 ft east of line. Will require continuous work.</t>
  </si>
  <si>
    <t>0cefcf10-eb08-4b1c-8e80-564359f6d4ed</t>
  </si>
  <si>
    <t>VP_AV115-F22_707667_2019</t>
  </si>
  <si>
    <t>0.6 span from pole A to pole B 5 ft west of line. Noncompliant Will require continuous work.</t>
  </si>
  <si>
    <t>b06774b7-7119-4a96-8799-f9c075eb2678</t>
  </si>
  <si>
    <t>VP_AV115-F22_707668_2019</t>
  </si>
  <si>
    <t>0.7 span from pole A to pole B 5 ft east of line. Noncompliant Will require continuous work.</t>
  </si>
  <si>
    <t>e332a042-c855-47b9-af96-f7ac8aca6218</t>
  </si>
  <si>
    <t>VP_AV115-F22_707669_2019</t>
  </si>
  <si>
    <t>def93b06-3c8b-4f42-8591-b5df8f657c0a</t>
  </si>
  <si>
    <t>VP_AV115-F22_707670_2019</t>
  </si>
  <si>
    <t>0.5 span from pole A to pole B 5 ft west of line. Noncompliant Will require continuous work.</t>
  </si>
  <si>
    <t>7f29669e-cf0e-4aa8-bb69-cfa7a33e5595</t>
  </si>
  <si>
    <t>VP_AV115-F22_707671_2019</t>
  </si>
  <si>
    <t>0.4 span from pole A to pole B 5 ft west of line. Noncompliant Will require continuous work.</t>
  </si>
  <si>
    <t>f861f112-8f1b-4e8d-a1b2-7ba791c656eb</t>
  </si>
  <si>
    <t>VP_AV115-F22_707672_2019</t>
  </si>
  <si>
    <t>0.4 span from pole A to pole B 2 ft east of line trim to remove</t>
  </si>
  <si>
    <t>a4fcd81c-4968-4471-87eb-1b94106b1b57</t>
  </si>
  <si>
    <t>VP_AV115-F22_714840_2019</t>
  </si>
  <si>
    <t xml:space="preserve">0.8 span from 6 to A. 15 ft West of line. Leaning towards line. </t>
  </si>
  <si>
    <t>860a4692-2f52-4367-b8fe-13a3e0d5fae4</t>
  </si>
  <si>
    <t>VP_AV115-F22_727086_2019</t>
  </si>
  <si>
    <t>LP_AV115-F22_881177</t>
  </si>
  <si>
    <t xml:space="preserve">26 ft East of pole 8. Combined dbh, 2 stems, both marked. Growing within 10 ft of pole. </t>
  </si>
  <si>
    <t>1051742892</t>
  </si>
  <si>
    <t>13205 ARTIC OWL RD</t>
  </si>
  <si>
    <t>ecc4a2ac-cb92-44f7-8092-013fa464d4c2</t>
  </si>
  <si>
    <t>VP_AV115-F22_714865_2019</t>
  </si>
  <si>
    <t xml:space="preserve">0.3 span pole 7 to pole 6 20ft east of line growing into noncompliance </t>
  </si>
  <si>
    <t>007bd812-fcdf-4c6c-8d5a-900a040bd2d1</t>
  </si>
  <si>
    <t>VP_AV115-F22_739167_2019</t>
  </si>
  <si>
    <t xml:space="preserve">0.7 span from 5 to 6. 12 ft North of line. Growing up into lines, will likely break compliance within 18 months. Combined dbh, 2 stems. </t>
  </si>
  <si>
    <t>24139664-db1e-4ad6-aeb2-51a0fdbacb47</t>
  </si>
  <si>
    <t>VP_AV115-F22_714846_2019</t>
  </si>
  <si>
    <t xml:space="preserve">20 ft East of pole 7. Trim branches growing within 10 ft of pole. </t>
  </si>
  <si>
    <t>5eec51a3-5bd1-4e9d-ac9e-3e9279f0f5c5</t>
  </si>
  <si>
    <t>VP_AV115-F22_714847_2019</t>
  </si>
  <si>
    <t xml:space="preserve">24 ft East of pole 7. Trim branches growing within 10 ft of pole. </t>
  </si>
  <si>
    <t>fa860f98-38a3-4046-9d89-5e0141f7bf64</t>
  </si>
  <si>
    <t>VP_AV115-F22_1444095_2020</t>
  </si>
  <si>
    <t>Poles 8-9, 0.1 span, 35 feet east of lines, dieback in lower canopy. Re-evaluate in 18 months. Sdealf: strong lean towards facilities, with 2 cracks going up trunk.</t>
  </si>
  <si>
    <t>393d1dac-4231-488d-b441-b1618a9c5beb</t>
  </si>
  <si>
    <t>VP_AV115-F22_1450582_2020</t>
  </si>
  <si>
    <t>pole 6- pole 7, .6 span, 70 feet west of line, tree is dead</t>
  </si>
  <si>
    <t>50837cba-723e-4f14-acbe-77e61b348ea9</t>
  </si>
  <si>
    <t>VP_AV115-F22_1445233_2020</t>
  </si>
  <si>
    <t xml:space="preserve">Poles 7-8, 0.7 span, 35 feet east of lines, not a clear path to facilities. </t>
  </si>
  <si>
    <t>5564db8c-caea-4887-9948-021f64f15b50</t>
  </si>
  <si>
    <t>VP_AV115-F22_1448712_2020</t>
  </si>
  <si>
    <t>pole 6- pole 7, .9 span, 24 feet east of line</t>
  </si>
  <si>
    <t>5f938f30-38c7-4dec-96fc-185b65a7759d</t>
  </si>
  <si>
    <t>VP_AV115-F22_1448736_2020</t>
  </si>
  <si>
    <t>pole 6- pole 7, .9 span, 25 feet east of line, remove for poor taper</t>
  </si>
  <si>
    <t>7f3435cb-ff73-49b4-be82-68efcf9f732e</t>
  </si>
  <si>
    <t>VP_AV115-F22_1448823_2020</t>
  </si>
  <si>
    <t>1eabe7e2-454e-4192-90b8-6f3a65803519</t>
  </si>
  <si>
    <t>VP_AV115-F22_1448975_2020</t>
  </si>
  <si>
    <t>29e7f5f0-d36f-4b12-bc30-c896b9c3b16c</t>
  </si>
  <si>
    <t>VP_AV115-F22_1449223_2020</t>
  </si>
  <si>
    <t>pole 6- pole 7, .6 span, 30 feet east of line , remove for poor taper</t>
  </si>
  <si>
    <t>d26e7665-3949-40a8-b537-2de62da061d4</t>
  </si>
  <si>
    <t>VP_AV115-F22_1451200_2020</t>
  </si>
  <si>
    <t>pole 6- pole 7, .3 span, 15 feet west of line, remove for poor taper</t>
  </si>
  <si>
    <t>8adb139d-b20e-4633-b5e6-9ee027e5481b</t>
  </si>
  <si>
    <t>VP_AV115-F22_739146_2019</t>
  </si>
  <si>
    <t xml:space="preserve">0.5 span from 7 to 8. 5 ft East of line. Growing up towards line. </t>
  </si>
  <si>
    <t>775e9090-39c8-48be-b75b-65042cdf6749</t>
  </si>
  <si>
    <t>VP_AV115-F22_739147_2019</t>
  </si>
  <si>
    <t xml:space="preserve">0.6 span from 7 to 8. 10 ft East of line. Previously topped, growing up into line. Trim would take &amp;#621/2 of canopy. </t>
  </si>
  <si>
    <t>203d4ee2-b79f-4931-b4a2-b13433d4374d</t>
  </si>
  <si>
    <t>VP_AV115-F22_707716_2019</t>
  </si>
  <si>
    <t xml:space="preserve">12 ft Southeast of pole B. Previously topped, with branches within 10 ft of pole. </t>
  </si>
  <si>
    <t>ac81c130-4692-4aea-b462-3722d9753ad7</t>
  </si>
  <si>
    <t>VP_AV115-F22_707703_2019</t>
  </si>
  <si>
    <t>LP_AV115-F22_878963</t>
  </si>
  <si>
    <t>HFH_Final Ht</t>
  </si>
  <si>
    <t xml:space="preserve">8 ft West of pole D. Growing above and around guyline. Partially dead. Acting as fence post for horse pasture. Leave as high stump, final height at 5 ft. </t>
  </si>
  <si>
    <t>13044 ARTIC OWL RD</t>
  </si>
  <si>
    <t>84cf70d7-ec0c-47a0-b033-bbf6ec21941b</t>
  </si>
  <si>
    <t>VP_AV115-F22_707704_2019</t>
  </si>
  <si>
    <t>0.9 span from C to D. Under line. Previously topped. Customer does not want full removal. Trim top and for guyline clearance</t>
  </si>
  <si>
    <t>c3deb85f-464b-448c-83d9-fdb7e12683aa</t>
  </si>
  <si>
    <t>VP_AV115-F22_707712_2019</t>
  </si>
  <si>
    <t xml:space="preserve">0.1 span from D to E. Under line. </t>
  </si>
  <si>
    <t>d8143876-c387-4511-815c-0f8b17a34883</t>
  </si>
  <si>
    <t>VP_AV115-F22_707656_2019</t>
  </si>
  <si>
    <t>0.3 span from pole B to pole C under line non compliant</t>
  </si>
  <si>
    <t>c90368b3-faeb-45e8-a12f-05baf18c0e6f</t>
  </si>
  <si>
    <t>VP_AV115-F22_707657_2019</t>
  </si>
  <si>
    <t>0.3 span from pole B to pole C under line</t>
  </si>
  <si>
    <t>a1f5b315-f2b5-4b9d-a1ec-39718630385f</t>
  </si>
  <si>
    <t>VP_AV115-F22_707658_2019</t>
  </si>
  <si>
    <t xml:space="preserve">0.3 span from pole B to pole A under line previously topped noncompliant </t>
  </si>
  <si>
    <t>1a5c2182-4d9a-4ef0-873d-7de41f666061</t>
  </si>
  <si>
    <t>VP_AV115-F22_707659_2019</t>
  </si>
  <si>
    <t xml:space="preserve">0.3 span from pole B to pole C under line previously topped noncompliant </t>
  </si>
  <si>
    <t>7b7425b4-0bfd-4cd7-8847-039c9debb8ca</t>
  </si>
  <si>
    <t>VP_AV115-F22_707660_2019</t>
  </si>
  <si>
    <t xml:space="preserve">0.2 span from pole B to pole C under line previously topped non compliant </t>
  </si>
  <si>
    <t>f9b6b0f1-328c-46fc-8794-291a8b6e6330</t>
  </si>
  <si>
    <t>VP_AV115-F22_707661_2019</t>
  </si>
  <si>
    <t xml:space="preserve">0.2 span from pole B to pile C under line previously topped and will require continuous topping </t>
  </si>
  <si>
    <t>30fe9dd4-ad5b-4789-9f0f-4394ba3ef470</t>
  </si>
  <si>
    <t>VP_AV115-F22_680781_2019</t>
  </si>
  <si>
    <t>3 ft east of pole C non compliant previously topped</t>
  </si>
  <si>
    <t>eba60247-3fe1-45d6-a2e3-5a937e0d5ea0</t>
  </si>
  <si>
    <t>VP_AV115-F22_680782_2019</t>
  </si>
  <si>
    <t xml:space="preserve">5 ft east of pole C previously topped and noncompliant </t>
  </si>
  <si>
    <t>605aae96-0326-4401-87ad-56b4f8150418</t>
  </si>
  <si>
    <t>VP_AV115-F22_680783_2019</t>
  </si>
  <si>
    <t xml:space="preserve">6 ft east of pole C previously topped and noncompliant </t>
  </si>
  <si>
    <t>edac446c-beec-4593-961a-994b12f3fc96</t>
  </si>
  <si>
    <t>VP_AV115-F22_680784_2019</t>
  </si>
  <si>
    <t xml:space="preserve">3 ft east of pole C noncompliant and previously topped </t>
  </si>
  <si>
    <t>5e37fb4e-639e-4378-9aa9-3c2e0bc35dd3</t>
  </si>
  <si>
    <t>VP_AV115-F22_707636_2019</t>
  </si>
  <si>
    <t>0.6 span from pole C to pole D under line previously topped and non compliant</t>
  </si>
  <si>
    <t>c79e2691-1c76-4af6-a3cd-36c346a6cb02</t>
  </si>
  <si>
    <t>VP_AV115-F22_707637_2019</t>
  </si>
  <si>
    <t>120be413-2c82-465c-a101-3532b614a700</t>
  </si>
  <si>
    <t>VP_AV115-F22_707638_2019</t>
  </si>
  <si>
    <t>0.5 span from pole C to pole D under line previously topped and non compliant</t>
  </si>
  <si>
    <t>399a8622-b0f7-4e8f-989c-0a39aa447a63</t>
  </si>
  <si>
    <t>VP_AV115-F22_707639_2019</t>
  </si>
  <si>
    <t>be3520fe-272f-4cb6-8a1d-9d4e8051e869</t>
  </si>
  <si>
    <t>VP_AV115-F22_707640_2019</t>
  </si>
  <si>
    <t>0.4 span from pole C to pole D under line previously topped and non compliant</t>
  </si>
  <si>
    <t>92555bba-b730-4086-99b3-cf19f5553c76</t>
  </si>
  <si>
    <t>VP_AV115-F22_707641_2019</t>
  </si>
  <si>
    <t>0.4 span from pole C to pole D 5ft east of line previously topped and non compliant. Trim to remove</t>
  </si>
  <si>
    <t>26cd8d80-bddc-4c86-9c5f-2c66af2126ce</t>
  </si>
  <si>
    <t>VP_AV115-F22_707642_2019</t>
  </si>
  <si>
    <t>76b5732f-3dc3-4699-908f-b8781d6571e0</t>
  </si>
  <si>
    <t>VP_AV115-F22_707643_2019</t>
  </si>
  <si>
    <t>0.3 span from pole C to pole D under line previously topped and non compliant</t>
  </si>
  <si>
    <t>b401a8d9-b3c9-4a86-b5df-524aed0d788a</t>
  </si>
  <si>
    <t>VP_AV115-F22_707644_2019</t>
  </si>
  <si>
    <t>4ca85f1e-6b39-4766-bfb2-3acd98c8ebca</t>
  </si>
  <si>
    <t>VP_AV115-F22_707645_2019</t>
  </si>
  <si>
    <t>0.2 span from pole C to pole D under line previously topped and non compliant</t>
  </si>
  <si>
    <t>8a5ad46c-b975-4c0e-98c5-4907ee85a884</t>
  </si>
  <si>
    <t>VP_AV115-F22_707646_2019</t>
  </si>
  <si>
    <t>0.3 span from pole C to pole D under line previously topped and non compliant. Trim 4ft to sky</t>
  </si>
  <si>
    <t>96dfb203-ac95-41bf-8bc8-234d500b6482</t>
  </si>
  <si>
    <t>VP_AV115-F22_707647_2019</t>
  </si>
  <si>
    <t xml:space="preserve">0.9 span from pole B to pole C 5 ft east of line previously topped and noncompliant </t>
  </si>
  <si>
    <t>8347967f-5f63-4a04-b290-9844ecc7a5cc</t>
  </si>
  <si>
    <t>VP_AV115-F22_707648_2019</t>
  </si>
  <si>
    <t xml:space="preserve">0.9 span from pole B to pole C 5 ft east of line noncompliant previously topped </t>
  </si>
  <si>
    <t>e6fab611-f46d-4fed-9bad-2ed9978c912a</t>
  </si>
  <si>
    <t>VP_AV115-F22_707649_2019</t>
  </si>
  <si>
    <t xml:space="preserve">0.9 span from pole B to pole C 5ft east of line previously topped and noncompliant </t>
  </si>
  <si>
    <t>b10993b2-f575-4152-95e5-dc1493328a1c</t>
  </si>
  <si>
    <t>VP_AV115-F22_707650_2019</t>
  </si>
  <si>
    <t xml:space="preserve">0.8 span from pole B to poleC 5 ft east of line previously topped and noncompliant </t>
  </si>
  <si>
    <t>bd112d15-2934-4ba6-aed5-1256b16be0d6</t>
  </si>
  <si>
    <t>VP_AV115-F22_707651_2019</t>
  </si>
  <si>
    <t xml:space="preserve">0.8 span from pole B to pole C 5 ft east of line previously topped noncompliant </t>
  </si>
  <si>
    <t>19e766e9-3302-46d2-b970-059de8009eea</t>
  </si>
  <si>
    <t>VP_AV115-F22_707652_2019</t>
  </si>
  <si>
    <t>6a71c2b9-7206-4b5d-967d-11e2974160d7</t>
  </si>
  <si>
    <t>VP_AV115-F22_707653_2019</t>
  </si>
  <si>
    <t>1cf31f61-618d-4234-b8b9-8e0b97638996</t>
  </si>
  <si>
    <t>VP_AV115-F22_707654_2019</t>
  </si>
  <si>
    <t xml:space="preserve">0.7 span from pole B to pole C 5 ft east of line previously topped noncompliant </t>
  </si>
  <si>
    <t>606cf849-f553-4985-92ab-bfe80e524aa6</t>
  </si>
  <si>
    <t>VP_AV115-F22_680762_2019</t>
  </si>
  <si>
    <t xml:space="preserve">0.2 span from D to E. Under line, growing into line </t>
  </si>
  <si>
    <t>b91e7153-3dd4-4993-8762-5929fd06f38c</t>
  </si>
  <si>
    <t>VP_AV115-F22_680763_2019</t>
  </si>
  <si>
    <t xml:space="preserve">0.2 span from D to E. 5 ft South of line. </t>
  </si>
  <si>
    <t>f014f18f-978b-4e75-92ae-c0e26b6c395e</t>
  </si>
  <si>
    <t>209 cut 16" lengths if any. chip and broadcast trim</t>
  </si>
  <si>
    <t>VP_AV115-J08_1571899_2020</t>
  </si>
  <si>
    <t>VP_AV115-J08_1571896_2020</t>
  </si>
  <si>
    <t>VP_AV115-J08_1571784_2020</t>
  </si>
  <si>
    <t>VP_AV115-J08_1571785_2020</t>
  </si>
  <si>
    <t>VP_AV115-J08_1571781_2020</t>
  </si>
  <si>
    <t>A21</t>
  </si>
  <si>
    <t>LP_AU115-B02_1686281</t>
  </si>
  <si>
    <t>CIP_AU115-B02_332960</t>
  </si>
  <si>
    <t>1012546720</t>
  </si>
  <si>
    <t>13399 RICES CROSSING RD</t>
  </si>
  <si>
    <t>CIP_AU115-B02_332959</t>
  </si>
  <si>
    <t>CIP_AU115-B02_333228</t>
  </si>
  <si>
    <t>Cut rounds into 12in chip and pile slash</t>
  </si>
  <si>
    <t xml:space="preserve">Poles 1-2, 0.7 span, 70 feet west of lines, combined dbh, removing because of rot at base of tree. </t>
  </si>
  <si>
    <t xml:space="preserve">Poles 1-2, 0.9 span, 30 feet north of GUI wire at pole 2. Combined dbh. Removing because of lean towards lines and poor canopy, suppressed tree and poor taper. </t>
  </si>
  <si>
    <t xml:space="preserve">Remove all wood and Debris. </t>
  </si>
  <si>
    <t>Poles 2-unmarked pole, 0.3 span, 20 feet west of lines, may break compliance within 18 months, trim extending branches l, combined dbh.</t>
  </si>
  <si>
    <t>Poles 2-unmarked pole, 0.3 span, 20 feet west of lines, may break compliance within 18 months, trim extending branches, combined dbh</t>
  </si>
  <si>
    <t>VP_AW116-A03_1534847_2020</t>
  </si>
  <si>
    <t>CIP_AW116-A03_399227</t>
  </si>
  <si>
    <t>Poles 2-unmarked pole, 0.3 span, 15 feet west of lines/ Major rot in base of tree.</t>
  </si>
  <si>
    <t>b795902b-9283-4a40-8ead-49189f28747d</t>
  </si>
  <si>
    <t>Poles 1-2, 0.8 span, 50 feet north of GUI wire at pole 2. Tree has one dead spar that is definitely tall enough to strike facilities/ Tree is signed up for a trim and needs the southern dead spar removed, dead spar is marked with an “X”.</t>
  </si>
  <si>
    <t>Poles 2-unmarked pole, 0.1 span, 35 feet west of lines/ Old stump sprouts, branch dieback, browning leaves, cavity between stems, close proximity to lines/ 3X stem, combined DBH.</t>
  </si>
  <si>
    <t>Poles 2-unmarked pole, 0.2 span, 30 feet west of lines/ Tree has rot in main stem, fruiting bodies of decay on main stem.</t>
  </si>
  <si>
    <t>Unmarked pole- unmarked pole, .7 span, 40 feet northeast of line/ Tree has wound from self abrasive cross branch, dog leg, ants present.</t>
  </si>
  <si>
    <t>Unmarked pole- unmarked pole, .9 span, 10 feet east of line/ Rot in main stem, tree is growing over a pole with a transformer on it.</t>
  </si>
  <si>
    <t>Unmarked pole- unmarked pole, .7 span, 20 feet east of line/ Rot in main stem, hard lean towards facilities, line side weight.</t>
  </si>
  <si>
    <t>CIP_AW116-A03_398599</t>
  </si>
  <si>
    <t>Esteban climb crew</t>
  </si>
  <si>
    <t>costumer keep, cut into millable 12 feetlengths or longer deck near front gate, chip and pile brush, lop and scatter where needed. Wm complete by crew 208</t>
  </si>
  <si>
    <t>CIP_AV115-J06_356976</t>
  </si>
  <si>
    <t>Remove all wood too big to chip. Chip and pile slash and remaining wood.</t>
  </si>
  <si>
    <t>Remove from site</t>
  </si>
  <si>
    <t>37fde83d-3331-4027-a696-49f7d467a9f6</t>
  </si>
  <si>
    <t>VP_AT115-D23_952137_2019</t>
  </si>
  <si>
    <t>CIP_AT115-D23_320968</t>
  </si>
  <si>
    <t xml:space="preserve">.6 span pole 34- 35. 15' north of line. single stem ponderosa. growth towards line. downhill, cannot yet strike, mbiasm changed to in progress on 2/20/20 can strike within 18 months </t>
  </si>
  <si>
    <t xml:space="preserve">Cut into firewood lengths </t>
  </si>
  <si>
    <t>573d6451-6f59-4903-99ba-6af0ee0819ba</t>
  </si>
  <si>
    <t>LP_AW116-A09_900804</t>
  </si>
  <si>
    <t xml:space="preserve">Tree is .3 span from pole H to I, directly under lines. Repeated topping not recommended. </t>
  </si>
  <si>
    <t>14075 JUDY LN</t>
  </si>
  <si>
    <t>CIP_AW116-A09_396985</t>
  </si>
  <si>
    <t>CIP_AW116-A09_396983</t>
  </si>
  <si>
    <t>CIP_AW116-A09_396986</t>
  </si>
  <si>
    <t>LP_AW116-A02_898599</t>
  </si>
  <si>
    <t>12898 SUNSHINE VALLEY RD</t>
  </si>
  <si>
    <t>CIP_AW116-A09_396953</t>
  </si>
  <si>
    <t>VP_AW116-A09_1587279_2020</t>
  </si>
  <si>
    <t>4758186f-49de-4d6a-ba28-57c91f5b576a</t>
  </si>
  <si>
    <t>LP_AW116-A09_901102</t>
  </si>
  <si>
    <t>14027 JUDY LN</t>
  </si>
  <si>
    <t>VP_AW116-A09_1586826_2020</t>
  </si>
  <si>
    <t>1c6f487a-48bf-409a-986f-a43c2b236b5a</t>
  </si>
  <si>
    <t>Remove all wood,chip and pile brush.</t>
  </si>
  <si>
    <t>osepum_awrr</t>
  </si>
  <si>
    <t>LP_AU115-B04_1668806</t>
  </si>
  <si>
    <t>1012546759</t>
  </si>
  <si>
    <t>13197 BEACON LN</t>
  </si>
  <si>
    <t>VP_AU115-B04_1347888_2020</t>
  </si>
  <si>
    <t>CIP_AU115-B04_333442</t>
  </si>
  <si>
    <t>Pole R7 to pole R8, 0.9 span, 10 feet south of line, slight lean towards facility, removing canopy to scope will cause severe damage to tree,</t>
  </si>
  <si>
    <t>d4974082-7187-40ee-a862-bd8e241f1af8</t>
  </si>
  <si>
    <t>VP_AU115-B04_1355071_2020</t>
  </si>
  <si>
    <t>LP_AU115-B04_1668512</t>
  </si>
  <si>
    <t xml:space="preserve">Poles 2-3; .3 span; its 3 ft East away from the lines to close in proximity; over hanging limbs. Removal . </t>
  </si>
  <si>
    <t>13350 ACME WAY</t>
  </si>
  <si>
    <t>1e2b090e-4970-4e73-ab8f-64476485491f</t>
  </si>
  <si>
    <t>LP_AW116-A07_900483</t>
  </si>
  <si>
    <t>15736 MCQUISTON LN</t>
  </si>
  <si>
    <t>CIP_AW116-A08_396057</t>
  </si>
  <si>
    <t>VP_AW116-A04_1514955_2020</t>
  </si>
  <si>
    <t xml:space="preserve">4 span pole 8 to 9. 9 feet west of line. On edge of easement between two fences. Both fences attached to tree. Vertical single stem.  Overall healthy but close to line with many overhanging branches. Trim would remove over one third and likely kill </t>
  </si>
  <si>
    <t>d62b6377-ea1e-4d8a-b1a4-3a3bbc257e34</t>
  </si>
  <si>
    <t>VP_AW116-A04_1518575_2020</t>
  </si>
  <si>
    <t xml:space="preserve">.9 span pole 7 to 8. Under lines in front of large ponds. Will break compliance over next 18 months and repeated topping not recommended. Recommend removal </t>
  </si>
  <si>
    <t>682ccfbb-728a-4ce2-9a67-c1f9da6e2039</t>
  </si>
  <si>
    <t>VP_AW116-A04_1518582_2020</t>
  </si>
  <si>
    <t xml:space="preserve">At pole 9. Brush is abrading pole and guy. Remove . Includes manazanita at guy anchor </t>
  </si>
  <si>
    <t>c3c42eae-3196-4c82-9187-2b84c09bb72f</t>
  </si>
  <si>
    <t>VP_AW116-A04_1514974_2020</t>
  </si>
  <si>
    <t xml:space="preserve">.8 span pole a to b. 27 feet north of line. Tree is standing dead. Path partially blocked </t>
  </si>
  <si>
    <t>bb8f0492-1724-42f8-8fb1-1f172ff16efc</t>
  </si>
  <si>
    <t>VP_AW116-A04_1514977_2020</t>
  </si>
  <si>
    <t xml:space="preserve">.9 span pole a to b. 42 feet north of line. Large canker on butt. Removal recommended </t>
  </si>
  <si>
    <t>ce40b0e9-61d5-4d00-be0b-8e3004ac7289</t>
  </si>
  <si>
    <t>VP_AW116-A04_1518557_2020</t>
  </si>
  <si>
    <t xml:space="preserve">At pole b. Brush is abrading pole. Recommend removal </t>
  </si>
  <si>
    <t>46726f8e-238f-4f87-b230-8e34f0e1bdff</t>
  </si>
  <si>
    <t>VP_AW116-A03_1523037_2020</t>
  </si>
  <si>
    <t>Poles I-J, .7 spans from I, 27 feet east of the wire, removal for poor taper, wind sway</t>
  </si>
  <si>
    <t xml:space="preserve">Remove all pine and debris </t>
  </si>
  <si>
    <t>8a8db799-b736-4151-a4f7-ccbb5277ddb5</t>
  </si>
  <si>
    <t>VP_AW116-A08_1529614_2020</t>
  </si>
  <si>
    <t>CIP_AW116-A08_398939</t>
  </si>
  <si>
    <t xml:space="preserve">Poles F-G, .2 spans from F, 10 feet east of the wire, side trim to sky for potential 18 month growth over primary wires </t>
  </si>
  <si>
    <t>cd244c60-0c29-423b-8275-9faf611a8b48</t>
  </si>
  <si>
    <t>VP_AW116-A08_1534734_2020</t>
  </si>
  <si>
    <t xml:space="preserve">Unmarked to end pole, .9 spans from unmarked, 7 feet southwest of the wire, overhang trim for branches overhanging primary wire, overhang trim to sky </t>
  </si>
  <si>
    <t>4baae5cd-ecb2-4209-ac51-fefb4984f9fd</t>
  </si>
  <si>
    <t>VP_AW116-A08_1529616_2020</t>
  </si>
  <si>
    <t xml:space="preserve">Poles F-G, .2 spans from F, 10 feet east of the wire, side trim to sky for potential 18 month growth over primary wires, codom top </t>
  </si>
  <si>
    <t>76aee982-d7c5-45e0-8312-a6952e716e28</t>
  </si>
  <si>
    <t>VP_AW116-A08_1529617_2020</t>
  </si>
  <si>
    <t xml:space="preserve">Poles F-G, .2 spans from F, 10 feet east of the wire, side trim to sky for potential 18 month growth over primary wires, </t>
  </si>
  <si>
    <t>aa25af98-e352-447f-97e0-27cece0a1ee5</t>
  </si>
  <si>
    <t>CIP_AW116-A09_396984</t>
  </si>
  <si>
    <t xml:space="preserve">Remove pine wood and debris </t>
  </si>
  <si>
    <t>VP_AW116-A08_1529619_2020</t>
  </si>
  <si>
    <t xml:space="preserve">Pole F-unmarked, .1 spans from F, under the lines, removal for pole radius clearance and owner wants R1’s under the wire removed </t>
  </si>
  <si>
    <t>6ce9b4ee-73d4-4286-b1c7-b1e5b54734e6</t>
  </si>
  <si>
    <t>VP_AW116-A08_1529621_2020</t>
  </si>
  <si>
    <t>Pole F-unmarked, .1 spans from F, 10 feet east of pole F, removal for pole/guy wire radius clearance mutinous spots of rot and sapping lower 1/3 of the main stem</t>
  </si>
  <si>
    <t>02c118c3-5277-4341-b500-ba816328713e</t>
  </si>
  <si>
    <t>LP_AW116-A09_893411</t>
  </si>
  <si>
    <t>13734 SUNSHINE MEADOWS TRL</t>
  </si>
  <si>
    <t>LP_AW116-A02_901373</t>
  </si>
  <si>
    <t>CIP_AW116-A02_393826</t>
  </si>
  <si>
    <t>12793 SIERRA VISTA DR</t>
  </si>
  <si>
    <t>CIP_AW116-A09_397020</t>
  </si>
  <si>
    <t>VP_AW116-A02_1591992_2020</t>
  </si>
  <si>
    <t>Poles C-End pole, 0.5 span, 45 feet north of lines, abating and removing because of canker and bark beetle apparent in lower 1/3 of tree. 2x stem pondo combined dbh.</t>
  </si>
  <si>
    <t>21f2193a-b4ab-4aa2-b9cc-fd232708faa1</t>
  </si>
  <si>
    <t>VP_AW116-A02_1591829_2020</t>
  </si>
  <si>
    <t>4674144d-92a4-49c9-9b92-51263dae3d1a</t>
  </si>
  <si>
    <t>VP_AW116-A02_1591648_2020</t>
  </si>
  <si>
    <t>Poles C-End pole, 0.6 span, 30 feet north of lines, abating and removing because of canker on lower 1/3 of tree and bend in upper canopy causing weak point.</t>
  </si>
  <si>
    <t>285aea85-91c7-4561-9b90-0567fbadacf5</t>
  </si>
  <si>
    <t>VP_AW116-A02_1591831_2020</t>
  </si>
  <si>
    <t>Poles C-End pole, 0.7 span, 30 feet north of lines, abating and removing because of poor taper, removing oak in front so it would have a clear path to facilities, gall rust and diplodium in canopy.</t>
  </si>
  <si>
    <t>b87b3705-b298-492b-81ab-4e92018d6846</t>
  </si>
  <si>
    <t>VP_AW116-A02_1591645_2020</t>
  </si>
  <si>
    <t>8c6b21e8-7318-40a4-a3bf-1d3c7b6a0a2f</t>
  </si>
  <si>
    <t>VP_AW116-A02_1591646_2020</t>
  </si>
  <si>
    <t>Poles C-End pole, 0.6 span, 20 feet north of lines, abating and removing because of co dom pondo within striking distance of lines. Suppressed by large black oak overhanging tree.</t>
  </si>
  <si>
    <t>fbdb31ff-d9df-42a3-8f7e-2e3ce7bd23ca</t>
  </si>
  <si>
    <t>VP_AW116-A02_1591644_2020</t>
  </si>
  <si>
    <t>Poles C- End pole, 0.7 span, 25 feet north of lines, abating and removing because of previously trimmed limb is rotted and compromising integrity of tree at base.</t>
  </si>
  <si>
    <t>dd6be6ca-c848-4c27-b91d-eea8a7efb726</t>
  </si>
  <si>
    <t>VP_AW116-A02_1590787_2020</t>
  </si>
  <si>
    <t>Poles C-End pole, at end pole, 40 feet north of lines, removing because of exposed heartwood at base, ants present in large amounts at base of tree, mistletoe and declining health tree, multiple cat eyes. 2x stem combined dbh.</t>
  </si>
  <si>
    <t>85284faf-aecc-46be-8e7f-0ec06a8bfb90</t>
  </si>
  <si>
    <t>VP_AW116-A02_1590788_2020</t>
  </si>
  <si>
    <t>Poles C- End pole, at end pole, removing brush around GUI wire at end pole to assure compliance.</t>
  </si>
  <si>
    <t>f1c1c3e1-3ea8-4de8-933d-347b9c7fee83</t>
  </si>
  <si>
    <t>VP_AW116-A09_1588659_2020</t>
  </si>
  <si>
    <t>54b780b0-be40-4608-9670-3b21ef331db7</t>
  </si>
  <si>
    <t>VP_AW116-A09_1588449_2020</t>
  </si>
  <si>
    <t>f3796a91-8717-4258-a704-337677aa4a1c</t>
  </si>
  <si>
    <t>VP_AW116-A09_1588090_2020</t>
  </si>
  <si>
    <t>fa5086db-17e0-4d8f-8dbb-85d4b4ac0a0d</t>
  </si>
  <si>
    <t>62ft nol .3 span poles f-g broken off top dying from gall rust</t>
  </si>
  <si>
    <t>Pole 1A to 2, 0.6 spans, 18 ft NE of line, top of bank, no lean, brooming, dwarf mistletoe, multiple tops, weighted line side</t>
  </si>
  <si>
    <t>00c98681-4a6b-4a3e-b9df-6f09de71b5d4</t>
  </si>
  <si>
    <t>VP_AV115-F11_1450537_2020</t>
  </si>
  <si>
    <t>Pole 1A to 2, 0.5 spans, 46ft NE of lines, swelling the entire circumference of the tree 10ft up, blooming all around, crown not healthy, on slope. 4/29/20. Sfrizf. Gall rust canker, mistletoe infestation( brooming) and being hit by bark beetles heavily this year.</t>
  </si>
  <si>
    <t>cbd92d5b-c567-4011-be1e-8edd340e7c54</t>
  </si>
  <si>
    <t>VP_AV115-F11_610746_2019</t>
  </si>
  <si>
    <t>.1 span from pole 1A to pole 2. X stem oak growing into ponderosa. Removal is recommended. 4/29/20. Sfrizf. Not a hazard but will not survive the large pine removals adjacent to the oak. Kept as a removal. This is a canyon live oak.</t>
  </si>
  <si>
    <t>5c1a794d-f51d-4894-b7fd-e7d94902bb68</t>
  </si>
  <si>
    <t>82511737-c084-47cd-9b9f-9c7c62e8a1a2</t>
  </si>
  <si>
    <t>VP_AV115-F11_1448405_2020</t>
  </si>
  <si>
    <t xml:space="preserve">Pole 1A to 2, 0.3 spans, 14 ft W of line, 5x stem, included bark, no rot in tree weight mostly away. Just needs to trim a couple branches into compliance. </t>
  </si>
  <si>
    <t>f8df9010-8848-402c-85af-17bf3c617607</t>
  </si>
  <si>
    <t>VP_AV115-F11_610611_2019</t>
  </si>
  <si>
    <t>.9 span from pole 1 to pole 1A. 10 ft north of line. Tree has overhang onto facility. Trim would remove 1/3 of the canopy. Removal is recommended. 4/29/20. Sfrizf. This tree also has a codom. Top.</t>
  </si>
  <si>
    <t>a1b2a224-835f-4301-b255-f78e82a5aa15</t>
  </si>
  <si>
    <t xml:space="preserve">Cut into 16 inch rounds/ Haul away wood chips </t>
  </si>
  <si>
    <t>VP_AV115-F11_1218477_2020</t>
  </si>
  <si>
    <t>Wol .1 span poles e-1 right next line overhanging line of trimmed would take more than 30% of tree</t>
  </si>
  <si>
    <t>40d0a03a-699f-4794-87f7-1f097e94cfaf</t>
  </si>
  <si>
    <t>0.3 spans north of pole 5-C. Tree is a Heritage tree. Tree has significant lean toward facilities. Black Oak growing into it. Lower branches showing signs of Decline. Uprooting. Wrapped in yellow tape pending approval. 4/28/20.sfrizf. Very large healthy, Heritage Tree with strong lean to line. Removals on this parcel damaged the hillside and created a very wet seepage in the root area of the tree. Water still pooling on East side of tree base. Very large healthy crown. Could also cause domino effect.</t>
  </si>
  <si>
    <t>Broadcast chips., cut wood into 16” lengths.</t>
  </si>
  <si>
    <t>VP_AV115-J09_1594041_2020</t>
  </si>
  <si>
    <t>HTRS 3/4 0.5 span; 30ft west of line. Pole J6 to pole J7. Tree tangled in removal needs to be taken out</t>
  </si>
  <si>
    <t>2559ac54-9781-4fa2-bc7d-c04499cf0616</t>
  </si>
  <si>
    <t>1051742893</t>
  </si>
  <si>
    <t>LP_AU115-B04_1679924</t>
  </si>
  <si>
    <t>CIP_AU115-B04_333443</t>
  </si>
  <si>
    <t>1012538803</t>
  </si>
  <si>
    <t>13147 BEACON LN</t>
  </si>
  <si>
    <t>VP_AU114-O21_1263092_2020</t>
  </si>
  <si>
    <t>CIP_AU114-O21_331537</t>
  </si>
  <si>
    <t xml:space="preserve">Poles 41a-41b, 0.1 span, 20 feet northeast of lines, trim overhang to assure compliance. 2/19/20. sfrizf. Side trim impacted tree; tree rapidly declining, pathogen. Recommend removal. Owner appr: 2/28/20. Sfrizf. Tagged tree with yellow tape on shrub. </t>
  </si>
  <si>
    <t>Recontact homeowner for new WM form. 2/20/20 Sfrizf left tag on door for owner to contact. 2/28/20. Sfrizf left WM form for signature; will pu 2/29/20.</t>
  </si>
  <si>
    <t>65e73f93-1b3b-4506-9699-531f0d9044f0</t>
  </si>
  <si>
    <t>VP_AU114-O21_1263963_2020</t>
  </si>
  <si>
    <t xml:space="preserve">pole 41B-41C, .7 span 30 feet east of line.2/19/20. Sfrizf.  Started removal of Black oak not scheduled for work. No removal paint on tree for removal. Climbed with spurs, less than 30% canopy. Recommend removal. 2/28/20 sfrizf. Removal appr. </t>
  </si>
  <si>
    <t>Recontact owner for approval and new WM form.</t>
  </si>
  <si>
    <t>923048b3-9c31-4cef-acdd-946fc5003341</t>
  </si>
  <si>
    <t>VP_AU114-O21_1460190_2020</t>
  </si>
  <si>
    <t>PP damaged during tree work falling of adj. trees. Widow makers left. Recommend removal. Owner appr.</t>
  </si>
  <si>
    <t>2/28/20. Sfrizf. Left WM for owner to sign; will pu 2/29/20.. remove all pine.</t>
  </si>
  <si>
    <t>7af61d73-a72d-4e95-ba53-acb79e738d2f</t>
  </si>
  <si>
    <t>VP_AW116-A09_1604417_2020</t>
  </si>
  <si>
    <t xml:space="preserve">PLEASE DELETE...0.8 span pole H to pole I. Directly beneath lines. 2 inch black oak brush is growing rapidly toward conductor. Tied with yellow flagging. Remove. </t>
  </si>
  <si>
    <t xml:space="preserve">Pile chips in established pile. </t>
  </si>
  <si>
    <t>652c3c2c-f069-417e-baa8-04ab1c776637</t>
  </si>
  <si>
    <t>VP_AW116-A09_1604553_2020</t>
  </si>
  <si>
    <t>325fa1ce-b9ce-43fc-9ddf-069961d578ca</t>
  </si>
  <si>
    <t>Pole I to pole J , .8 span south of line . Oak with branches growing into line. Trimming will remove over 1/3 of canopy so removal is recommended.</t>
  </si>
  <si>
    <t>Cut rounds into 16in remove all slash 207</t>
  </si>
  <si>
    <t>Remove all wood and debris from site. 207</t>
  </si>
  <si>
    <t>CIP_AV115-F11_357087</t>
  </si>
  <si>
    <t>costumer keep, cut into millable 12 feetlengths or longer deck near front gate, chip and pile brush, lop and scatter where needed.207</t>
  </si>
  <si>
    <t>VP_AV115-F11_614223_2019</t>
  </si>
  <si>
    <t xml:space="preserve">North of Pole D Brush Unit removal for guy wire compliance </t>
  </si>
  <si>
    <t>d40b08fc-e583-4bb1-8eaf-547c9d93e695</t>
  </si>
  <si>
    <t>VP_AV115-F11_614221_2019</t>
  </si>
  <si>
    <t xml:space="preserve">.9 span from Pole C to Pole D under line Brush Unit removal for guy wire compliance </t>
  </si>
  <si>
    <t>2aeff393-0642-490a-9688-9e99183eaa5e</t>
  </si>
  <si>
    <t>VP_AV115-F11_614222_2019</t>
  </si>
  <si>
    <t xml:space="preserve">At Pole D Brush Unit removal for radial clearance at Pole </t>
  </si>
  <si>
    <t>7b6ec1c4-cafc-4b16-8cdc-fccd50d16ca9</t>
  </si>
  <si>
    <t>VP_AV115-F11_1424011_2020</t>
  </si>
  <si>
    <t xml:space="preserve">Tree is 17 ft east from pole D. Poor taper and thin crown. Neighbors being removed make this tree susceptible to wind throw and hazardous to lines </t>
  </si>
  <si>
    <t>ae70a81d-885e-475b-93d1-5770c447b78a</t>
  </si>
  <si>
    <t>VP_AV115-F11_1423838_2020</t>
  </si>
  <si>
    <t xml:space="preserve">Tree is .9 span from pole C to D, 40 ft east of line. Large double top, poor attachment. Recommend removal </t>
  </si>
  <si>
    <t>4d82adbe-5ec3-4be2-b025-e588955ec166</t>
  </si>
  <si>
    <t>VP_AV115-F11_1420826_2020</t>
  </si>
  <si>
    <t>Pole c to d, 0.8 spans, 14ft E of line, out of compliance, trim would take 1/3 of canopy, &amp; has a co dominant top</t>
  </si>
  <si>
    <t>2085dc24-24d9-4210-ad04-8f2cb5a29070</t>
  </si>
  <si>
    <t>VP_AV115-F11_614220_2019</t>
  </si>
  <si>
    <t xml:space="preserve">.7 span from Pole C to Pole D South of line trim to compliance would Remove 1/3 of canopy </t>
  </si>
  <si>
    <t>65b9f319-1f0c-4bfe-9ac6-177ff56db88e</t>
  </si>
  <si>
    <t>VP_AV115-F11_1421363_2020</t>
  </si>
  <si>
    <t>Pole c to d, 0.5 spans, 15ft E of line, poor taper, slight lean parallel, sapping at base, declining crown</t>
  </si>
  <si>
    <t>2810aaf7-d5c6-4758-8fdf-949535b25b15</t>
  </si>
  <si>
    <t>VP_AV115-F11_614218_2019</t>
  </si>
  <si>
    <t xml:space="preserve">.4 span from Pole C to Pole D Dead/Dieing tree next to line pitch tubes present Hallow when sounded </t>
  </si>
  <si>
    <t>73ccc4bf-6a76-46a7-a531-c43bd0f6dd5d</t>
  </si>
  <si>
    <t>VP_AV115-F11_614219_2019</t>
  </si>
  <si>
    <t xml:space="preserve">.4 span from Pole C to Pole D North of  line Trim for compliance. 4/30/20. Sfrizf. Marked as a compliance trim but prescription in Collector was a hazard. Changed to trim; 2 ‘ of overhang presently. Tree does have minor lean diagonally toward pole but does not have much evident decay. </t>
  </si>
  <si>
    <t>d0c1383c-c786-4332-9ed8-e5d53f1ce4b7</t>
  </si>
  <si>
    <t>VP_AV115-F11_614216_2019</t>
  </si>
  <si>
    <t xml:space="preserve">.1 span from Pole C to Pole D North of line trim to compliance would kill removing 1/3 of canopy </t>
  </si>
  <si>
    <t>2d1a50af-4112-4b25-87a6-b0875dd85d10</t>
  </si>
  <si>
    <t>VP_AV115-F11_614215_2019</t>
  </si>
  <si>
    <t xml:space="preserve">.9 span from Pole B to Pole C North of line trim to compliance would kill removing 1/3 of canopy </t>
  </si>
  <si>
    <t>a853e77a-ac29-4787-afdc-1b91885e1f50</t>
  </si>
  <si>
    <t>VP_AV115-F11_1428203_2020</t>
  </si>
  <si>
    <t>Pole b to c, 0.9 spans, 35ft SE of guy wire, declining health, no crown, failed co dominant top, 5:1</t>
  </si>
  <si>
    <t>42d8ec03-75e4-4d22-8aba-c59a74b0c9f5</t>
  </si>
  <si>
    <t>VP_AV115-F11_614214_2019</t>
  </si>
  <si>
    <t xml:space="preserve">.8 span from Pole B to Pole C North of line trim to compliance would kill removing 1/3 of canopy </t>
  </si>
  <si>
    <t>e810ccb1-bd2b-4f8b-aec2-97e215ac67be</t>
  </si>
  <si>
    <t>VP_AV115-F11_614213_2019</t>
  </si>
  <si>
    <t xml:space="preserve">.8 span from Pole B to Pole C North of line Tree is Major wooded stem with major overhang trim to compliance would kill removing 1/3 of canopy </t>
  </si>
  <si>
    <t>3d75480b-2d2c-41c7-b2a1-d4c6d4474e43</t>
  </si>
  <si>
    <t>VP_AV115-F11_1435410_2020</t>
  </si>
  <si>
    <t xml:space="preserve">Tree is .7 span from pole B to C, 25 ft east of line. Old wound at base, wood decay fungi present. Recommend removal </t>
  </si>
  <si>
    <t>cfff5e5f-8fb0-4f4e-bffd-9438216ae52a</t>
  </si>
  <si>
    <t>VP_AV115-F11_1435390_2020</t>
  </si>
  <si>
    <t xml:space="preserve">Tree is .7 span from pole B to C, 25 ft east of line. Poor taper, declining crown, recommend removal </t>
  </si>
  <si>
    <t>1784de42-2340-4b80-8830-4c5272207b50</t>
  </si>
  <si>
    <t>VP_AV115-F11_614210_2019</t>
  </si>
  <si>
    <t>.5 span from Pole B to Pole C North of line minimum trim for compliance Tree could grow into 4 foot compliance within 18 months. 4/30/20. Owner okay with removal</t>
  </si>
  <si>
    <t>00040fa1-f15f-42c8-9372-b73ee0b8ae0f</t>
  </si>
  <si>
    <t>VP_AV115-F11_1436086_2020</t>
  </si>
  <si>
    <t xml:space="preserve">Tree is .3 span from pole B to C, 22 ft east of line. Overall healthy tree, single stem, needs overhang trim. </t>
  </si>
  <si>
    <t>f3bd3923-54e9-4601-b613-1c8c28d8d47e</t>
  </si>
  <si>
    <t>VP_AV115-F11_1436960_2020</t>
  </si>
  <si>
    <t xml:space="preserve">Ponderosa pine sapling growing underneath line. .5 span from pole B to C. Recommend removal </t>
  </si>
  <si>
    <t>cb7ac632-5c4f-4cbd-9959-0ef9eda2b357</t>
  </si>
  <si>
    <t>VP_AV115-F11_1437031_2020</t>
  </si>
  <si>
    <t>.1 span pole a to b. Manzanita and Doug fir under lines. Remove both. Topping not recommended and Doug may try out of compliance over next 18 months.</t>
  </si>
  <si>
    <t>e9d15add-4c21-4b69-a187-6a632284cb1a</t>
  </si>
  <si>
    <t>VP_AV115-F11_1441396_2020</t>
  </si>
  <si>
    <t>Tree is .9 span from pole 3 to A, 55 ft east of line. 5x main stems. Multiple large dead stems, leaning towards lines. Recommend removal. Not a heritage tree</t>
  </si>
  <si>
    <t>1eddf1cd-c9a2-4b7b-b389-062211c074c6</t>
  </si>
  <si>
    <t>VP_AV115-F11_1451046_2020</t>
  </si>
  <si>
    <t xml:space="preserve">0.8 span pole A to endpole. 55 feet north of lines. Multiple tops from about 20 feet, cankers/bole lumpy, oozing and swollen from 15 to 20 feet. Remove </t>
  </si>
  <si>
    <t>3758108d-3cc8-4a7e-a766-73eaec14ca07</t>
  </si>
  <si>
    <t>VP_AV115-F11_1454439_2020</t>
  </si>
  <si>
    <t>At pole A., 32 feet south of lines, major dwarf mistletoe infestation. In Strike range to pole A. Remove.</t>
  </si>
  <si>
    <t>55bf8d1b-4a90-465a-9fb1-417aeb14828d</t>
  </si>
  <si>
    <t>VP_AV115-F11_1448358_2020</t>
  </si>
  <si>
    <t xml:space="preserve">13 feet south of lines. 0.5 span pole 2 to pole A. 2 stem oak Is encroaching on conductor 4 foot clearance zone. Remove </t>
  </si>
  <si>
    <t>e1ed0294-a07e-454d-a82a-098f564bcb13</t>
  </si>
  <si>
    <t>VP_AV115-F11_1448594_2020</t>
  </si>
  <si>
    <t>0.2 span pole 2 to pole A. 30 feet north of lines. Significant basal cavity and half-circle canopy weighted toward pole 2 . Adjacent tree work will leave it exposed with a direct path to facilities. Remove.</t>
  </si>
  <si>
    <t>99bb809e-6f65-4220-ad97-26bfb45e6591</t>
  </si>
  <si>
    <t>VP_AV115-F11_1449831_2020</t>
  </si>
  <si>
    <t>11 feet north of lines 0.2 span pole A to endpole. Canker at 25 feet. Remove.</t>
  </si>
  <si>
    <t>2d920afc-81aa-4119-b64f-a1e929e56c58</t>
  </si>
  <si>
    <t>VP_AV115-F11_1450569_2020</t>
  </si>
  <si>
    <t>0.5 span pole A to endpole, 20 feet north of lines. Lean/sweep toward lines. Heavily weighted toward lines by abundant witches brooms. 4/30/20. Also has old basal wound on N side of tree.</t>
  </si>
  <si>
    <t>ea56df1e-030c-4d15-8c00-9d878e91d1e9</t>
  </si>
  <si>
    <t>VP_AV115-F11_1450792_2020</t>
  </si>
  <si>
    <t xml:space="preserve">0.6 span pole A to endpole. 20 feet north of lines. Poor taper, approximately 7.8:1. Sways significantly in very light breeze. Close proximity to lines. Remove. </t>
  </si>
  <si>
    <t>d836dc19-aaef-4b6b-9950-25c4534f9b81</t>
  </si>
  <si>
    <t>VP_AV115-F11_1451825_2020</t>
  </si>
  <si>
    <t>Pole a to end pole, 0.4 spans, 13ft SE of lines, looks to have been previously worked, no lean, weight evenly distributed, mistletoe in trunk and branches</t>
  </si>
  <si>
    <t>ad3563a6-7b13-4f0d-9b2d-34cf592799fd</t>
  </si>
  <si>
    <t>VP_AV115-F11_620699_2019</t>
  </si>
  <si>
    <t>.9 span west side of line from Pole 2 to Pole A. Madrone has strike potential to pole A and is growing under primary line would be repeatedly topped and cutting major stem would take more then 1/3 the canopy. 4/30/20. Sfrizf. Healthy madrone with good structure, not a threat to pole. Needs a minor trim to meet compliance. Please climb this tree w/o spurs; do not top severely.</t>
  </si>
  <si>
    <t>1d702783-65f9-48c9-885c-cd8d076a2813</t>
  </si>
  <si>
    <t>VP_AV115-F11_620700_2019</t>
  </si>
  <si>
    <t xml:space="preserve">.6 span east of line from Pole 2 to Pole A. Pine needs trim to be in compliance. Few branches extending into scope. </t>
  </si>
  <si>
    <t>a4507a4c-72fc-44aa-addd-9f5c94b17a21</t>
  </si>
  <si>
    <t>VP_AV115-F11_620701_2019</t>
  </si>
  <si>
    <t xml:space="preserve">.5 span east of line from Pole 2 to Pole A. Pine needs trim to reach compliance. Few branches extending into scope. </t>
  </si>
  <si>
    <t>3a202c90-14ab-4ab5-8e0c-5c76e3dafa9a</t>
  </si>
  <si>
    <t>VP_AV115-F11_620702_2019</t>
  </si>
  <si>
    <t xml:space="preserve">.5 span east of line from Pole 2 to Pole A. Needs trim to meet compliance. Branches extending into scope. </t>
  </si>
  <si>
    <t>ac540a1c-ff1a-497c-b0c8-be8eb176f55b</t>
  </si>
  <si>
    <t>VP_AV115-F11_620703_2019</t>
  </si>
  <si>
    <t xml:space="preserve">.3 span west of line from Pole 2 to Pole A. Pine has majority of its branches line side in scope and would take more then 1/3 the canopy with a trim. So recommended removal. </t>
  </si>
  <si>
    <t>dadf05c6-419c-43fc-92f8-b0acbab3af4d</t>
  </si>
  <si>
    <t>VP_AV115-F11_620704_2019</t>
  </si>
  <si>
    <t>.3 span west of line from Pole 2 to Pole A. Oak has big cat face on front side and heart rot as well with severe lean towards line. Branches already in scope recommended removal.</t>
  </si>
  <si>
    <t>75a78753-6c6b-492b-83d1-95dd39162364</t>
  </si>
  <si>
    <t>VP_AV115-F11_620705_2019</t>
  </si>
  <si>
    <t>Directly south from Pole 2. Pine growing right next to guy wire and strike potential to pole. Removal for compliance for guy wire. Pine also has dwarf mistletoe.</t>
  </si>
  <si>
    <t>77329db9-8033-4e52-997a-12c87ac169a1</t>
  </si>
  <si>
    <t>VP_AV115-F11_620706_2019</t>
  </si>
  <si>
    <t>Directly surrounding guy wire to the west of Pole 2. Group of oaks needs removal for guy wire compliance. Dbh less then 4. Marked with yellow paint.</t>
  </si>
  <si>
    <t>3bbbcac5-0b5b-475d-ad3c-5ae7ffbc564b</t>
  </si>
  <si>
    <t>Cut wood into 16” firewood lengths/ Remove all wood chips and debris.</t>
  </si>
  <si>
    <t>VP_AV115-F11_1448792_2020</t>
  </si>
  <si>
    <t>Pole 1A to secondary end pole, 0.6 spans, 9ft  SE of line, tree is a 5:1 &amp; has a canker about 20ft up on the line side</t>
  </si>
  <si>
    <t>f20ecd53-6470-4a7b-9866-f3f527db44d2</t>
  </si>
  <si>
    <t>VP_AV115-F11_1444927_2020</t>
  </si>
  <si>
    <t xml:space="preserve">Tree is .7 span from pole 1 to 2, 12 ft south of line. Has secondary top and is close to line. Recommend removal </t>
  </si>
  <si>
    <t>e90c178b-a94e-4fd2-9a67-e7f40d4b0f3e</t>
  </si>
  <si>
    <t>VP_AV115-F11_1445055_2020</t>
  </si>
  <si>
    <t xml:space="preserve">.8 span pole 1a to 2. 11 feet north of line. 2x stem Below line but growing to it and will be out of compliance in next 18 months. A light trim of small branches needed for compliance </t>
  </si>
  <si>
    <t>67e98a22-f076-4414-8182-27a655d11087</t>
  </si>
  <si>
    <t>VP_AV115-F11_1448069_2020</t>
  </si>
  <si>
    <t>Pole 1A to 2, 0.5 spans, 10ft W of line, but growing up into the line, could be out of compliance within 18 months, topping would have to be continuous</t>
  </si>
  <si>
    <t>bef826fd-0332-45bd-b984-dabfb7dfe48e</t>
  </si>
  <si>
    <t>VP_AV115-F11_1451069_2020</t>
  </si>
  <si>
    <t>Pole 1A to 2, 0.5 spans, 46ft NE of line, declining health, large 5ft canker surrounding 80% of circumstances, rotten wood observed, ant infestation, needle die back</t>
  </si>
  <si>
    <t>1f22b540-b1d1-49ef-9e23-009485683788</t>
  </si>
  <si>
    <t>VP_AV115-F11_1451153_2020</t>
  </si>
  <si>
    <t xml:space="preserve">Pole 1A to 2, 0.5 spans, 50ft NE of line, burl at ground level, has ants, leaning parallel to facility, co dom top, brooming, needle die back, weight parallel to facility, on slope, ant infestation </t>
  </si>
  <si>
    <t>77dd8774-d3b1-4cef-a85b-4ba4fee265c6</t>
  </si>
  <si>
    <t>VP_AV115-F11_1064568_2019</t>
  </si>
  <si>
    <t xml:space="preserve">0.1 span from pole F-G/ 16 feet north from line. Tree could strike pole and hardware. Overhang limbs could grow in 18 months over line </t>
  </si>
  <si>
    <t>6902aab2-6737-4f84-8441-0f698ef8724d</t>
  </si>
  <si>
    <t>VP_AV115-F11_614184_2019</t>
  </si>
  <si>
    <t xml:space="preserve">.3 span from Pole 1A to Pole 1B West of line Tree has slight lean to line with weight line side/ Pitch tubes present m. Owner doesn’t want removal, just side the tree to compliance </t>
  </si>
  <si>
    <t>118734a0-f9f5-4b52-9a10-8da64fd4aef9</t>
  </si>
  <si>
    <t>VP_AV115-F11_614185_2019</t>
  </si>
  <si>
    <t xml:space="preserve">.5 span from Pole A1 to Pole A2 West of line Tree could grow into 4 foot compliance within 18 months </t>
  </si>
  <si>
    <t>78532264-0096-4d39-bb5f-fbbe61d2dfb2</t>
  </si>
  <si>
    <t>VP_AV115-F11_614186_2019</t>
  </si>
  <si>
    <t>.8 span from Pole A1 to Pole 2 West of line minimum trim for compliance could grow to overhang line within 18 months. 4/30/20. Sfrizf. This tree is infested with dwarf mistletoe. Witches brooms already present. Close to line. Recommend removal rather than trim.</t>
  </si>
  <si>
    <t>12d03d2a-7bd0-4c54-bec1-aa0f46bd6eb8</t>
  </si>
  <si>
    <t>VP_AV115-F11_614187_2019</t>
  </si>
  <si>
    <t>.8 span from Pole 1A to Pole 2 West of line Tree could grow into 4 foot compliance within 18 months4/30/20. Sfrizf. Has gall canker in the top 1/3 of tree. Also mistletoe infection starting and close to line.</t>
  </si>
  <si>
    <t>984ad851-d6ef-4d4c-b8d8-918f13d2e1df</t>
  </si>
  <si>
    <t>VP_AV115-F11_620698_2019</t>
  </si>
  <si>
    <t>.9 span south of line from Pole 1A to Pole 2. Pine has big cavity about 15 feet up tree and a lot of gull rust. Strike potential to line and pole recommended removal.</t>
  </si>
  <si>
    <t>e5f1dfac-3e52-478e-b846-cac4c1d1fdd5</t>
  </si>
  <si>
    <t>VP_AV115-F11_597716_2019</t>
  </si>
  <si>
    <t xml:space="preserve">Pole E to pole A, .2 span north of line . Remove tree due to topping would kill tree  by taking more than 1/3 of canopy </t>
  </si>
  <si>
    <t>5627d1ec-0b11-47fc-b5ed-ebdfc024220c</t>
  </si>
  <si>
    <t>VP_AV115-F11_610683_2019</t>
  </si>
  <si>
    <t xml:space="preserve">. 1 span from pole 1A to pole 2. 10 ft north of line tree is encroaching radial compliance. Overhang onto lines, trim would remove 1/3 of the canopy. Removal is recommended. </t>
  </si>
  <si>
    <t>ee12b2e5-dfb9-44c4-8384-96557b516ec4</t>
  </si>
  <si>
    <t>VP_AV115-F11_610792_2019</t>
  </si>
  <si>
    <t xml:space="preserve">.1 span from pole 1A to pole 2. 10 ft north of line. Overhang onto lines, slight lean towards facility. Trim would remove 1/3 of the canopy. Removal is recommended. </t>
  </si>
  <si>
    <t>eb649e1b-c89d-40af-bff1-8f16849e1e64</t>
  </si>
  <si>
    <t>VP_AV115-F11_610939_2019</t>
  </si>
  <si>
    <t xml:space="preserve">9 span from pole 1A to pole 2. 10ft north east of lines. Tree has slight lean towards facility, overhang onto lines. Trim would remove 1/3 of the canopy. Removal is recommended. </t>
  </si>
  <si>
    <t>3f79e8ea-66fb-4824-bca3-6036f706c3f7</t>
  </si>
  <si>
    <t>VP_AV115-F11_611017_2019</t>
  </si>
  <si>
    <t xml:space="preserve">.8 span from pole 1A to pole 2. 10 ft north east of lines. Tree has overhang onto lines. Trim to compliance </t>
  </si>
  <si>
    <t>487c35e6-566a-4789-9f7c-7b752cdddc14</t>
  </si>
  <si>
    <t>VP_AV115-F11_613512_2019</t>
  </si>
  <si>
    <t>.9 span north from Pole 1 to Pole 1A. Oak with severe heart rot on back side with strike potential to pole 1A and primary line. Also has mistletoe and branch missing on backside. Conks and tree in poor health recommended removal.</t>
  </si>
  <si>
    <t>046a7ef4-ce20-4abb-95cb-e1d09c965abb</t>
  </si>
  <si>
    <t>VP_AV115-F11_613513_2019</t>
  </si>
  <si>
    <t>.8 span north from Pole 1A to pole 2. Pine growing under and up towards line has been previously topped recommended removal. Already has dwarf mistletoe as well.</t>
  </si>
  <si>
    <t>6fbe9e35-e28e-4e11-a9f4-484474bc9258</t>
  </si>
  <si>
    <t>VP_AV115-F11_1598313_2020</t>
  </si>
  <si>
    <t>VP_AV115-F11_1598314_2020</t>
  </si>
  <si>
    <t>VP_AV115-F11_1596268_2020</t>
  </si>
  <si>
    <t>c1bd9202-50fb-403e-8108-f6283a2515ca</t>
  </si>
  <si>
    <t>CIP_AV115-J11_357567</t>
  </si>
  <si>
    <t>1051745273</t>
  </si>
  <si>
    <t>A&amp;E CREW 212</t>
  </si>
  <si>
    <t>VP_AV115-F24_1320916_2020</t>
  </si>
  <si>
    <t>LP_AV115-F23_878160</t>
  </si>
  <si>
    <t>CIP_AV115-F24_357458</t>
  </si>
  <si>
    <t>20 ft West of pole 5. Combined dbh, 3 stems. Trim branches growing within 10 ft of pole</t>
  </si>
  <si>
    <t>1051743660</t>
  </si>
  <si>
    <t>13075 WOOLMAN LN</t>
  </si>
  <si>
    <t>6eb6dd7c-caa7-4fe1-92dd-0c15302f2e29</t>
  </si>
  <si>
    <t>VP_AV115-F24_1320915_2020</t>
  </si>
  <si>
    <t xml:space="preserve">15 ft Northeast of pole 5. Combined dbh, 4 stems. Trim branches growing within 10 ft of pole. </t>
  </si>
  <si>
    <t>c44a5ae5-626f-4420-9dca-19df00d8cf45</t>
  </si>
  <si>
    <t>VP_AT115-D23_1420123_2020</t>
  </si>
  <si>
    <t>CIP_AT115-D23_320965</t>
  </si>
  <si>
    <t>pole 33a-34a, 40 feet north of line main stem that leans towards line has decay</t>
  </si>
  <si>
    <t>34d500bd-df82-4725-84fb-8d2526356709</t>
  </si>
  <si>
    <t>HTRS 3/3 0.9 span. Pole J7 to pole J8. 10 feet east of line. Scar at bottom overhanging pole and line wound half way up/ Cut stump as low to the ground as possible.</t>
  </si>
  <si>
    <t>VP_AV115-F11_614209_2019</t>
  </si>
  <si>
    <t>.4 span from Pole B to Pole C North of line minimum trim for compliance Tree could grow into 4ft compliance within 18 months 4/30/20. Srizf. Trim for compliance.</t>
  </si>
  <si>
    <t>4d97c527-fd7c-4e8a-878e-2f28b6beb201</t>
  </si>
  <si>
    <t>VP_AV115-F11_614211_2019</t>
  </si>
  <si>
    <t xml:space="preserve">.6 span from Pole B to Pole C North of line minimum trim for compliance Tree could grow into 4 foot compliance within 18 months. 4/30/20. Sfrizf. Tree marked for trim but Collector lists Hazard removal. Tree is young pine and not a hazard. Trim for future compliance is all that is needed. </t>
  </si>
  <si>
    <t>f97f1a62-c6f9-4960-bb2f-b3600bcd1e07</t>
  </si>
  <si>
    <t>Cut to 16 inch rounds, remove all slash 207</t>
  </si>
  <si>
    <t>Remove all wood and slash207</t>
  </si>
  <si>
    <t>VP_AV115-J13_1599037_2020</t>
  </si>
  <si>
    <t>LP_AV115-J13_882453</t>
  </si>
  <si>
    <t>CIP_AV115-J13_356955</t>
  </si>
  <si>
    <t xml:space="preserve">0.2 spans south of unmarked pole. Behind fence on 13121 White Canoe rd. Lower branches showing signs of decline. </t>
  </si>
  <si>
    <t>13121 WHITE CANOE LN</t>
  </si>
  <si>
    <t>cee74662-2510-464d-bfdd-dc6606b34148</t>
  </si>
  <si>
    <t>VP_AV115-J13_1599047_2020</t>
  </si>
  <si>
    <t xml:space="preserve">0.2 spans south of line. Near small wood pile, and gardening area. Use caution small pice of metal growing at base of tree. Lower branches showing signs of decline. </t>
  </si>
  <si>
    <t>3e314af9-e4de-4b18-bf08-fd7f4ba5a797</t>
  </si>
  <si>
    <t>VP_AV115-J13_1599065_2020</t>
  </si>
  <si>
    <t xml:space="preserve">0.3 spans south of unmarked pole. Near 13121 white canoe mail box. Tree showing signs of decline on lower branches. And small signs of pitching. On tree </t>
  </si>
  <si>
    <t>f5986368-8412-4e00-b897-35cb42e01e57</t>
  </si>
  <si>
    <t>VP_AV115-J13_1599076_2020</t>
  </si>
  <si>
    <t xml:space="preserve">0.1 span south of unmarked pole. Near small green house. </t>
  </si>
  <si>
    <t>8de084af-e62e-47a1-b10e-782a6da63fb8</t>
  </si>
  <si>
    <t>VP_AV115-J13_1599200_2020</t>
  </si>
  <si>
    <t>CIP_AV115-J13_357230</t>
  </si>
  <si>
    <t xml:space="preserve">0.1 spans south of unmarked poles. On 13131 white canoe Ln property. Use caution metal stake growing in base of tree. </t>
  </si>
  <si>
    <t>ce9ee9af-bd97-4472-82e5-c5a2a7efef60</t>
  </si>
  <si>
    <t>VP_AV115-J13_1599247_2020</t>
  </si>
  <si>
    <t xml:space="preserve">0.2 spans south of unmarked pole to pole C. Tree is leaning away but showing signs of decline. </t>
  </si>
  <si>
    <t>d2cba1eb-e32f-4ffa-8ce3-fa27142062eb</t>
  </si>
  <si>
    <t>VP_AV115-J13_1599376_2020</t>
  </si>
  <si>
    <t xml:space="preserve">0.2 spans south of unmarked pole to pole c. Tree has Y stem, near small shed on property. Use Caution birds nest in tree to the west. Combined DBH. </t>
  </si>
  <si>
    <t>bd386b7b-fe7b-487a-9827-30db9aff39af</t>
  </si>
  <si>
    <t>VP_AV115-J13_1599498_2020</t>
  </si>
  <si>
    <t xml:space="preserve">0.2 spans south of unmarked pole. Tree will be a snow loader when both trees on either side are removed. </t>
  </si>
  <si>
    <t>151448ca-1b41-43ef-b6a4-a0b81fa54c4c</t>
  </si>
  <si>
    <t>CIP_AW116-A07_395523</t>
  </si>
  <si>
    <t>Home owner requested to trim only and not take out the branch with the X on it.</t>
  </si>
  <si>
    <t>Remove wood, chip and pile all slash in pre existing pile at front of driveway on co-owned parcel</t>
  </si>
  <si>
    <t>CIP_AW116-A09_396952</t>
  </si>
  <si>
    <t>Cut wood less than 16 DBH into 16” firewood lengths/ Remove all wood larger than 16” DBH/ Property owner only wants wood less than 16 DBH for firewood/ Only tree the property owner wants wood chips from/ Pile wood chips in designated area on property.</t>
  </si>
  <si>
    <t>Poles C-End pole, 0.6 span, 50 feet north of lines. Tree has canker in main stem, bark beetle infested.</t>
  </si>
  <si>
    <t>Cut into 16” firewood lengths/ Remove all wood chips and debris. Remove all wood larger than 16 DBH. Property owner only wants wood less than 16 DBH for firewood.</t>
  </si>
  <si>
    <t>Poles C- End pole, 0.7 span, 55 feet north of lines, abating and removing because of deep holes in base of tree, infestation of ants present, and lean towards lines. 3x stem combined dbh. PROPERTY OWNER REALLY WANTS TO KEEP THIS TREE/ WE HAVE TO TOP THE TREE SO IF IT FAILS IT WILL NOT STRIKE THE POWER LINES/ TREE CREW GF WILL HAVE TO TALK WITH PROPERTY OWNER ABOUT WHAT WORK WILL HAVE TO BE DONE.</t>
  </si>
  <si>
    <t>CIP_AW116-A08_395140</t>
  </si>
  <si>
    <t xml:space="preserve">Haul away all wood chips </t>
  </si>
  <si>
    <t>CIP_AW116-A08_396267</t>
  </si>
  <si>
    <t>VP_AW116-A02_1598839_2020</t>
  </si>
  <si>
    <t>50 feet south of secondary pole, tree has included bark and rot at base. Tree is next to electric gate. Tree marked by flagging.</t>
  </si>
  <si>
    <t>560592ad-3ce2-40f3-84b1-8ede3342adc1</t>
  </si>
  <si>
    <t>VP_AW116-A02_1598857_2020</t>
  </si>
  <si>
    <t xml:space="preserve">Pole C- end pole, .5 span, 20 feet south of line, slightly poor taper with big healthy canopy/ 5:1 ratio tree </t>
  </si>
  <si>
    <t>bcb126f7-7012-4b0e-82e4-2b06cab7596a</t>
  </si>
  <si>
    <t>VP_AW116-A02_1598853_2020</t>
  </si>
  <si>
    <t xml:space="preserve">Pole C- end pole, .7 span, 15 feet south of line, tree is poor taper but seems to have a healthy canopy. 5:1 ratio tree </t>
  </si>
  <si>
    <t>adf06ca8-4991-4d1a-971f-fb309211582f</t>
  </si>
  <si>
    <t>VP_AW116-A02_1598844_2020</t>
  </si>
  <si>
    <t xml:space="preserve">Pole C- end pole, .7 span, 50 feet south of line/ 5:1 ratio tree </t>
  </si>
  <si>
    <t>4846808a-fb04-47d1-ba72-70f5e40af579</t>
  </si>
  <si>
    <t>VP_AW116-A02_1598837_2020</t>
  </si>
  <si>
    <t xml:space="preserve">40 feet west of secondary pole, healthy, next to fence/ 5:1 ratio tree </t>
  </si>
  <si>
    <t>f9291758-38c2-4d76-b338-bf8b8834bd20</t>
  </si>
  <si>
    <t>VP_AW116-A02_1598838_2020</t>
  </si>
  <si>
    <t xml:space="preserve">40 feet south of secondary pole, healthy, next to fence/ 5:1 ratio tree </t>
  </si>
  <si>
    <t>ff7e5209-5f73-4c79-be08-bdfd26e767db</t>
  </si>
  <si>
    <t>VP_AW116-A02_1598850_2020</t>
  </si>
  <si>
    <t xml:space="preserve">40 feet south of secondary pole, healthy Doug Fir leaning away. Tree has pile of wood at base. Tree has swelling in main stem. </t>
  </si>
  <si>
    <t>9b72ccd7-686c-4377-aa98-717c4670d166</t>
  </si>
  <si>
    <t>VP_AW116-A02_1598843_2020</t>
  </si>
  <si>
    <t>35 feet south of secondary pole, 8 x stem, combined DBH/ Old stump sprouts with rot in between stems, tree is on top of hill with a big canopy sail, half of tree has moderate lean and wieght towards facilities..</t>
  </si>
  <si>
    <t>Cut wood into 16” firewood lengths, Remove all wood chips and debris.</t>
  </si>
  <si>
    <t>fdc22a88-ffba-4e65-bb86-23657a91d372</t>
  </si>
  <si>
    <t>VP_AW116-A03_1608539_2020</t>
  </si>
  <si>
    <t>0.9 span between poles# 1-2/ 10 ft. west of line/ Top of tree will grow within 4 ft. of power line in 18 months, trim 12 ft. for EVM compliance/ 5X stem, combined DBH.</t>
  </si>
  <si>
    <t>1952aa7f-36db-4083-9ed5-64691609b1ef</t>
  </si>
  <si>
    <t xml:space="preserve">Esteban Climb crew </t>
  </si>
  <si>
    <t>CIP_AV115-F17_357242</t>
  </si>
  <si>
    <t>VP_AV115-F17_1612249_2020</t>
  </si>
  <si>
    <t xml:space="preserve">Poles 1-2, .8 spans from 1, under the wire, removal because pine will break 4 foot bubble of primary wire within 18 months, pine is currently poor taper, pine has communication wire running through the canopy as well as a secondary wire running through the top of the canopy </t>
  </si>
  <si>
    <t>5f16fba8-6de3-414c-958e-92e182b65243</t>
  </si>
  <si>
    <t>Within 4’ bubble, under line, will require continuous topping, has yellow x on it already. Treym 5/6 changing point for correct parcel and tree information, poles 1-2, .8 spans from 1, 5 feet north west of the wire, removal for high failure rate of the species, has possibly to be at striking height within 18 months for primary wire is at height for secondary wire , potential line sag of primary wire</t>
  </si>
  <si>
    <t>1051743225</t>
  </si>
  <si>
    <t>VP_AV115-F23_638211</t>
  </si>
  <si>
    <t>brush point around pole 30647 guy line</t>
  </si>
  <si>
    <t xml:space="preserve">remove brush and debris </t>
  </si>
  <si>
    <t>1051743677</t>
  </si>
  <si>
    <t>11199 WEEPING WILLOW WAY</t>
  </si>
  <si>
    <t>78dc06e3-f75e-4523-bbe0-4a7714679c7c</t>
  </si>
  <si>
    <t>CIP_AV115-F23_357625</t>
  </si>
  <si>
    <t>VP_AV115-F23_631939</t>
  </si>
  <si>
    <t>CIP_AV115-F22_356610</t>
  </si>
  <si>
    <t>.6 span from pole 30 to pole 31 15 ft east of line. Trim branches from primary line</t>
  </si>
  <si>
    <t xml:space="preserve">Remove slash and debris </t>
  </si>
  <si>
    <t>3c778581-14ac-492c-80c5-0f52ccb5a41d</t>
  </si>
  <si>
    <t xml:space="preserve">Remove all brush and debris </t>
  </si>
  <si>
    <t xml:space="preserve">Haul away all pine wood/ wood chips and debris </t>
  </si>
  <si>
    <t>VP_AV115-F23_633462</t>
  </si>
  <si>
    <t xml:space="preserve">Remove all pine wood/ wood chips and debris </t>
  </si>
  <si>
    <t>f75238bc-f728-4999-bb16-ae5266ae0df3</t>
  </si>
  <si>
    <t>VP_AV115-F23_633465</t>
  </si>
  <si>
    <t>0.3 span from 29 to 30. Under line. Approved by arborist Stubbendick JRC WE-12637A/ Combined DBH</t>
  </si>
  <si>
    <t xml:space="preserve">Haul away all small oak tree wood/ wood chips and debris </t>
  </si>
  <si>
    <t>472efba4-324e-4c44-851f-35db8acb46a5</t>
  </si>
  <si>
    <t>VP_AV115-F23_633468</t>
  </si>
  <si>
    <t>HTRS 4/3 0.4 span from 28 to 29. 30 ft East of line. Approved by arborist Stubbendick JRC WE-12637A</t>
  </si>
  <si>
    <t>76ac54cc-9991-4ba0-b126-ceba7bee6f5c</t>
  </si>
  <si>
    <t>VP_AV115-F23_905_2019</t>
  </si>
  <si>
    <t>HTRS 4/3  .1 span from 28 to 29, 24 ft east of line</t>
  </si>
  <si>
    <t>02779614-b6b7-4257-b96f-cc4263913684</t>
  </si>
  <si>
    <t>VP_AV115-F23_906_2019</t>
  </si>
  <si>
    <t>HTRS 5/3  .1 span 28 to 29, 40 feet east of line</t>
  </si>
  <si>
    <t>1a500c1b-b566-44f0-9c11-677b81dccf19</t>
  </si>
  <si>
    <t>VP_AV115-F23_908_2019</t>
  </si>
  <si>
    <t>.1 span 28 to 29, 10 ft east of line. Combined stem DBH</t>
  </si>
  <si>
    <t xml:space="preserve">Haul away all small oak wood/ remove wood chips and debris </t>
  </si>
  <si>
    <t>7f5ba74c-66d3-4aa9-a858-dda6ff8b7899</t>
  </si>
  <si>
    <t>VP_AV115-F23_555463_2019</t>
  </si>
  <si>
    <t xml:space="preserve">0.4 of span from pole 27-28. 25 ft East of the line. Tree looks infected with fungus. Is up-hill from the line. </t>
  </si>
  <si>
    <t>ebc553df-fbf0-40b3-b9bd-f3b684816165</t>
  </si>
  <si>
    <t>VP_AV115-F23_1466048_2020</t>
  </si>
  <si>
    <t>.7 span between pole 28 -29/ 10 feet East of line/ tall enough to strike lines</t>
  </si>
  <si>
    <t>Hall away all pine wood/ woodchips and debris</t>
  </si>
  <si>
    <t>401837ce-aa81-4e8d-9cd1-acef81ed001d</t>
  </si>
  <si>
    <t>VP_AV115-F23_1466102_2020</t>
  </si>
  <si>
    <t xml:space="preserve">POLE 28-29 / 0.5 SPAN / 10 FEET EAST OF LINE/ POOR TPAER GREY PINE TALL ENOGH TO STRIKE LINE </t>
  </si>
  <si>
    <t>1ce5353f-a26a-4a4f-b550-4c73630189c2</t>
  </si>
  <si>
    <t>VP_AV115-F23_1324739_2020</t>
  </si>
  <si>
    <t xml:space="preserve">Edited by ahansm MGE 3/4/20- South of Pole A Dead Tree with strike potential to Pole suggested removal/ Tree declining but could be tall enough to strike lines in 18 months </t>
  </si>
  <si>
    <t xml:space="preserve">Haul away all pine wood/ Pile wood chips in designated location on property by house </t>
  </si>
  <si>
    <t>ae9c9043-dfb5-4e7c-9b46-c5704ba4f452</t>
  </si>
  <si>
    <t>VP_AV115-F23_1324740_2020</t>
  </si>
  <si>
    <t xml:space="preserve">Edited by ahansm MGE 3/4/20-South of line A Dead tree with strike potential to Pole suggested removal/will be tall enough to strike lines in 18 months </t>
  </si>
  <si>
    <t xml:space="preserve">Haul away all pine wood/Pile wood chips in designated location on property by house </t>
  </si>
  <si>
    <t>866436c7-209c-429a-8abe-0f8197992796</t>
  </si>
  <si>
    <t>VP_AV115-F23_1324741_2020</t>
  </si>
  <si>
    <t xml:space="preserve">Edited by ahansm MGE 3/4/20- .1 span from Pole A to Pole A1 Directly under line strike potential to Pole/ has strike potential to pole and is growing under lines. Recomend  removal for future hazard </t>
  </si>
  <si>
    <t xml:space="preserve">Hall away pine wood/ Pile wood chips in designated location on property by house </t>
  </si>
  <si>
    <t>91bc5764-b931-4281-aa45-4bec7ced715b</t>
  </si>
  <si>
    <t>LP_AV115-F17_877802</t>
  </si>
  <si>
    <t>1051742927</t>
  </si>
  <si>
    <t>10875 WILL O WISP CT</t>
  </si>
  <si>
    <t>VP_AV115-F18_502893_2019</t>
  </si>
  <si>
    <t>CIP_AV115-F18_356912</t>
  </si>
  <si>
    <t xml:space="preserve">0.8 spans underline from pole F to pole 2, will need continuous topping, topping will take most of canopy possibly killing tree </t>
  </si>
  <si>
    <t>b759d035-9a08-449d-832e-8a2c65194759</t>
  </si>
  <si>
    <t>VP_AV115-F18_530929_2019</t>
  </si>
  <si>
    <t>CIP_AV115-F18_356913</t>
  </si>
  <si>
    <t>6f6aee69-bd38-4081-bb80-c8ea7db47d70</t>
  </si>
  <si>
    <t>VP_AV115-F18_530932_2019</t>
  </si>
  <si>
    <t>0.9 spans from pole A to B, 10 ft from line, has overhang, trim may kill tree as that’s the only part of canopy</t>
  </si>
  <si>
    <t>b8de4fa7-7ea2-4d5d-af6d-5c8b8de666e6</t>
  </si>
  <si>
    <t>VP_AV115-F18_530933_2019</t>
  </si>
  <si>
    <t xml:space="preserve">0.8 spans west of line from pole A to B, 10 ft from line, suppressed canopy growing towards lines, overhanging branches will need trim but it may kill tree </t>
  </si>
  <si>
    <t>5b11ede3-7602-4231-a346-fb96c95c8baa</t>
  </si>
  <si>
    <t>VP_AV115-F18_530935_2019</t>
  </si>
  <si>
    <t>0.7 spans west of line from pole A to B, 15 ft from line</t>
  </si>
  <si>
    <t>0d83eaf6-555a-4f46-a6e1-a22e7037d6e9</t>
  </si>
  <si>
    <t>LP_AV115-F17_878404</t>
  </si>
  <si>
    <t>1051743229</t>
  </si>
  <si>
    <t>11089 WILL O WISP CT</t>
  </si>
  <si>
    <t>CIP_AV115-F17_357232</t>
  </si>
  <si>
    <t>VP_AV115-F17_501937_2019</t>
  </si>
  <si>
    <t>LP_AV115-F17_884322</t>
  </si>
  <si>
    <t>CIP_AV115-F17_356321</t>
  </si>
  <si>
    <t xml:space="preserve">at pole 1 south. brush unit around guy wire/ small brush and small grey pine </t>
  </si>
  <si>
    <t>1051743215</t>
  </si>
  <si>
    <t>10999 WILL O WISP CT</t>
  </si>
  <si>
    <t>24d44703-a8b6-4157-b410-1ef4a49fa5b6</t>
  </si>
  <si>
    <t>VP_AV115-F18_501938_2019</t>
  </si>
  <si>
    <t>CIP_AV115-F18_357231</t>
  </si>
  <si>
    <t>at pole D. 2' north of line. 2 stem blue oak. stand of 4 oak</t>
  </si>
  <si>
    <t>5d1c4963-81b8-41cd-a98c-5be180fcb074</t>
  </si>
  <si>
    <t>VP_AV115-F18_502029_2019</t>
  </si>
  <si>
    <t>.5 span pole D-E. under line. 2 stem oak. will require continuous topping, customer wants top direct</t>
  </si>
  <si>
    <t>7562a009-1a36-4687-a4aa-9d95653257cc</t>
  </si>
  <si>
    <t>CIP_AV115-F18_356910</t>
  </si>
  <si>
    <t>VP_AV115-F18_502243_2019</t>
  </si>
  <si>
    <t>LP_AV115-F18_882673</t>
  </si>
  <si>
    <t>CIP_AV115-F18_356437</t>
  </si>
  <si>
    <t xml:space="preserve">at end pole A south. 20' east of line across roadside. two stem oak, leaning stem out of compliance. trim to EVM scope. customer wants top direct for future buyer. </t>
  </si>
  <si>
    <t>1051743221</t>
  </si>
  <si>
    <t>10991 WILL O WISP CT</t>
  </si>
  <si>
    <t>2a43885e-e456-4f52-a631-5e2acb0eb39a</t>
  </si>
  <si>
    <t>VP_AV115-F18_502244_2019</t>
  </si>
  <si>
    <t>at pole A south. 15' east of line. next to two stem oak. lean to service drop. strike to guy. owner requests top direct as they are trying to sell property.</t>
  </si>
  <si>
    <t>cbe5f203-c32c-44ca-96c2-681055f13059</t>
  </si>
  <si>
    <t>VP_AV115-F18_502245_2019</t>
  </si>
  <si>
    <t>9c48dd37-a3c5-40ee-a7b8-0d3f8b04b324</t>
  </si>
  <si>
    <t>VP_AV115-F17_502512_2019</t>
  </si>
  <si>
    <t xml:space="preserve">Tree is  6 span from pole C to pole D. Tree is 15ft North of line. Tree is multi stemmed. Tree limbs are encroaching lines and will touch within the next growing season.  </t>
  </si>
  <si>
    <t>712c3256-6910-4f70-8ab0-3fa1a0fdf135</t>
  </si>
  <si>
    <t>VP_AV115-F18_502628_2019</t>
  </si>
  <si>
    <t>Tree is .9 span from pole C to pole D. Tree is 15ft north of line. Tree multi stemmed and is currently encroaching pole D and needs to have a clearance of 10ft from pole to sky.</t>
  </si>
  <si>
    <t>418e3f9f-23c1-4f0b-8b5f-dd34f3a9b0dd</t>
  </si>
  <si>
    <t>VP_AV115-F18_502647_2019</t>
  </si>
  <si>
    <t>Tree is .9 span from pole C to pole D. Tree is 15ft North of line.Tree is encroaching lines. trim would kill.</t>
  </si>
  <si>
    <t>b6045bc6-8fbe-4f29-b590-d7d5b2cf939f</t>
  </si>
  <si>
    <t>VP_AV115-F17_502701_2019</t>
  </si>
  <si>
    <t>930d367a-8fc9-4252-93c4-4f50450561da</t>
  </si>
  <si>
    <t>VP_AV115-F18_502796_2019</t>
  </si>
  <si>
    <t xml:space="preserve">.8 span pole E-F. 15' north of line. trim to EVM scope </t>
  </si>
  <si>
    <t>2592fa64-cbdb-47f4-b339-230eb3ed0c9f</t>
  </si>
  <si>
    <t>VP_AV115-F18_502894_2019</t>
  </si>
  <si>
    <t>0.2 spans west of line from pole 2 to A, 5ft from line, pole 2 clearance. mild hollow at stem split water pool</t>
  </si>
  <si>
    <t>11fa9118-3335-4631-b3f3-8e09ab30e7f0</t>
  </si>
  <si>
    <t>VP_AV115-F18_502895_2019</t>
  </si>
  <si>
    <t xml:space="preserve">East of pole 2, 12 ft from pole, branches overhanging guy wire </t>
  </si>
  <si>
    <t>50375254-645f-48ab-ad09-5a3283b79036</t>
  </si>
  <si>
    <t>VP_AV115-F18_502896_2019</t>
  </si>
  <si>
    <t xml:space="preserve">0.8 spans east of line from pole 2 to A, 15 ft from line, multistem marked with hazard tape, pole/guywire clearance </t>
  </si>
  <si>
    <t>21a94e18-5c63-4045-a9e5-903fe9145b06</t>
  </si>
  <si>
    <t>VP_AV115-F18_502897_2019</t>
  </si>
  <si>
    <t xml:space="preserve">At pole A, brush clearance </t>
  </si>
  <si>
    <t>be7af955-6f04-456f-9f6d-4e758045f668</t>
  </si>
  <si>
    <t>VP_AV115-F18_502898_2019</t>
  </si>
  <si>
    <t>0.9 spans west of line from pole 2 to A, 20 ft from lineb</t>
  </si>
  <si>
    <t>6990a017-e3ed-40aa-83f4-285d48c7a67f</t>
  </si>
  <si>
    <t>VP_AV115-F18_502899_2019</t>
  </si>
  <si>
    <t>0.1 spans east of line from pole 2 to A, 14 ft from line strike to guy</t>
  </si>
  <si>
    <t>38d5c7b0-e69d-483f-8161-4c8193a4af38</t>
  </si>
  <si>
    <t>VP_AV115-F18_502907_2019</t>
  </si>
  <si>
    <t xml:space="preserve">0.3 spans under line from pole E to F, tree will need continuous work, most of canopy growing straight into lines, topping will take most of canopy possibly killing tree </t>
  </si>
  <si>
    <t>11225e9f-64cb-4c6e-b318-96e7edb4cea5</t>
  </si>
  <si>
    <t>VP_AV115-F18_502908_2019</t>
  </si>
  <si>
    <t xml:space="preserve">0.3 spans north of line from pole E to pole F, suppressed canopy growing towards lines, topping will take out most of canopy possibly killing tree </t>
  </si>
  <si>
    <t>1c710349-3266-4b76-8fcd-16644f17b823</t>
  </si>
  <si>
    <t>VP_AV115-F18_502909_2019</t>
  </si>
  <si>
    <t xml:space="preserve">0.3 spans north of line from pole E to F, 10 ft from line </t>
  </si>
  <si>
    <t>83cb72c0-a1be-453a-9039-f71217691856</t>
  </si>
  <si>
    <t>VP_AV115-F18_502910_2019</t>
  </si>
  <si>
    <t xml:space="preserve">North of pole F, 5 ft from pole, guywire clearance </t>
  </si>
  <si>
    <t>49dc2f53-ac23-494c-990a-960cfd036372</t>
  </si>
  <si>
    <t>VP_AV115-F18_507651_2019</t>
  </si>
  <si>
    <t>.9 span pole F-2 under line. young pine sapling growing into line</t>
  </si>
  <si>
    <t>46e4fa55-a466-4b94-be4b-a3b7d9ff1096</t>
  </si>
  <si>
    <t>VP_AV115-F18_507652_2019</t>
  </si>
  <si>
    <t xml:space="preserve">.9 span pole F - pole 2. growing under line. brush pine sapling. </t>
  </si>
  <si>
    <t>693686d2-42ed-4081-8143-34c8f933d21b</t>
  </si>
  <si>
    <t>VP_AV115-F17_514798_2019</t>
  </si>
  <si>
    <t>CIP_AV115-F17_356320</t>
  </si>
  <si>
    <t xml:space="preserve">0.1 spans under line from pole 1 to 2, canopy growing straight towards lines, will need continuous work, topping may kill tree/ Combined DBH </t>
  </si>
  <si>
    <t>a528d18e-4bc2-4b8a-9677-efce8fefe3e5</t>
  </si>
  <si>
    <t>VP_AV115-F17_514799_2019</t>
  </si>
  <si>
    <t xml:space="preserve">0.2 spans east of line from pole 1 to 2, 3 ft from line, multistem, growing straight towards lines, will need continuous work, topping may kill tree/ Combined DBH </t>
  </si>
  <si>
    <t>12efc2a0-040d-4c3b-a436-e579ed38edb3</t>
  </si>
  <si>
    <t>VP_AV115-F17_530928_2019</t>
  </si>
  <si>
    <t>.1 span pole 1 to pole 2 south. 30' east of line. gray with codominant stem.</t>
  </si>
  <si>
    <t>a6c8229b-18cb-41e8-9fcd-10b7570284f3</t>
  </si>
  <si>
    <t>VP_AV115-F17_517263_2019</t>
  </si>
  <si>
    <t>.9 span pole 1-2 south. 10' east of line. previous trim</t>
  </si>
  <si>
    <t>a6139138-3b42-431f-acb8-2a7c86bff5aa</t>
  </si>
  <si>
    <t>VP_AV115-F17_517264_2019</t>
  </si>
  <si>
    <t>CIP_AV115-F17_356319</t>
  </si>
  <si>
    <t>.3 span pole 2-3 south. 15' east of line. crack down stem and lean to line.</t>
  </si>
  <si>
    <t>8ad4ac46-0166-433a-aa9a-c919a67d1e37</t>
  </si>
  <si>
    <t>VP_AV115-F18_522602_2019</t>
  </si>
  <si>
    <t>.5 span pole A- endpole B. south. 20' east of line.</t>
  </si>
  <si>
    <t>aa6d295e-fceb-4e1b-b267-481df64a49c2</t>
  </si>
  <si>
    <t>VP_AV115-F18_522603_2019</t>
  </si>
  <si>
    <t>.6 span pole A- endpole B. 5' east. growing into line.</t>
  </si>
  <si>
    <t>f3b5d2eb-7586-484a-98c5-259449293107</t>
  </si>
  <si>
    <t>LP_AV115-J03_1724588</t>
  </si>
  <si>
    <t>1051743644</t>
  </si>
  <si>
    <t>12415 JONES BAR RD</t>
  </si>
  <si>
    <t>A&amp;E 218</t>
  </si>
  <si>
    <t>VP_AV115-J10_1611326_2020</t>
  </si>
  <si>
    <t>115’ directly SE of line along property line, not a strike tree but is a young gray pine that has been topped previously and will need continual pruning. Recommend removal.</t>
  </si>
  <si>
    <t>16eb68de-d411-4a9d-a5b7-e7c9a1edd956</t>
  </si>
  <si>
    <t>A&amp;E, 219 ,  T&amp;M</t>
  </si>
  <si>
    <t>VP_AV115-J06_711523_2019</t>
  </si>
  <si>
    <t>Remove debris207</t>
  </si>
  <si>
    <t>d46a3812-b205-408f-949d-0b6e76dd1a6c</t>
  </si>
  <si>
    <t>Remove all slash 207</t>
  </si>
  <si>
    <t>Pole r7-pole r8, 0.9 span, 10 ft east of line, suppressed by Surrounding Trees, poor canopy distribution, potential to encroach minimum clearance and overhang, trim to scope would be hazard to tree health</t>
  </si>
  <si>
    <t>A&amp;E crew 43</t>
  </si>
  <si>
    <t>LP_AW116-A07_899997</t>
  </si>
  <si>
    <t>CIP_AW116-A07_396031</t>
  </si>
  <si>
    <t>12139 SUNSHINE VALLEY RD</t>
  </si>
  <si>
    <t>VP_AW116-A07_1624009_2020</t>
  </si>
  <si>
    <t>36f43071-47e4-4a79-b96a-3555ecec790b</t>
  </si>
  <si>
    <t xml:space="preserve">0.1 span between poles C-D / combined DBH 7-stem / rot at base, poor anchorage support, single stem leaning towards pole </t>
  </si>
  <si>
    <t>CIP_AW116-A07_395911</t>
  </si>
  <si>
    <t>N/A.</t>
  </si>
  <si>
    <t>VP_AW116-A07_1623818_2020</t>
  </si>
  <si>
    <t>CIP_AW116-A07_396354</t>
  </si>
  <si>
    <t>5c2c9b73-8c53-4da0-907e-dc048b3ee018</t>
  </si>
  <si>
    <t>CIP_AW116-A09_396951</t>
  </si>
  <si>
    <t>VP_AW116-A09_1623573_2020</t>
  </si>
  <si>
    <t xml:space="preserve">Tree is .8 span from pole 431 to 432, 75 ft SW of line. 2x stems. Borderline strike potential. Some lower branch dieback but otherwise healthy </t>
  </si>
  <si>
    <t>e73f50ce-1d97-4bd3-b7a3-f4ace7dd391a</t>
  </si>
  <si>
    <t>VP_AW116-A08_1623713_2020</t>
  </si>
  <si>
    <t>Poles A-B, 0.5 span, 30 feet northwest of lines, trim smaller co dom branch at base of tree marked with an X, also main tree has branch that extends towards the lines,  that needs to be trimmed to assure compliance. Combined dbh.</t>
  </si>
  <si>
    <t>096e2483-3b38-4655-9d64-2664ff5ec0aa</t>
  </si>
  <si>
    <t>VP_AW116-A09_1623244_2020</t>
  </si>
  <si>
    <t>Tree is .2 span from pole 431 to 432, 45 ft SW of line. Some canopy dieback from being shaded out. Parallel lean, otherwise healthy. Poor taper. Remove.</t>
  </si>
  <si>
    <t xml:space="preserve">Cut firewood 16 inches </t>
  </si>
  <si>
    <t>744bcec7-a084-497b-8e38-e25081e0aca5</t>
  </si>
  <si>
    <t>VP_AW116-A09_1623233_2020</t>
  </si>
  <si>
    <t xml:space="preserve">Tree is .2 span from pole 431 to 432, 45 ft SW of lines. Single stem, overall healthy </t>
  </si>
  <si>
    <t>67afc3a7-6f69-4118-850d-0713f35e735e</t>
  </si>
  <si>
    <t>VP_AW116-A09_1623210_2020</t>
  </si>
  <si>
    <t xml:space="preserve">Tree is .2 span from pole 431 to 432, 50 ft SW of line. Overall healthy tree, some epicormic sprouting but vertical single stem. </t>
  </si>
  <si>
    <t>b3254398-b952-449c-93a7-5aff09fcc8b0</t>
  </si>
  <si>
    <t>VP_AW116-A09_1623201_2020</t>
  </si>
  <si>
    <t xml:space="preserve">Tree is .2 span from pole 431 to 432, 55 ft SW of line. 2x stem. Slight lean away, small amount of mistletoe but otherwise healthy. </t>
  </si>
  <si>
    <t>b3dfb39e-3f28-4561-a768-ce69187a51c6</t>
  </si>
  <si>
    <t>A43 Remove all wood and debris</t>
  </si>
  <si>
    <t>VP_AW116-A08_1623112_2020</t>
  </si>
  <si>
    <t>d98d8d4a-0914-4821-bf95-79f0ec7c7e32</t>
  </si>
  <si>
    <t>VP_AW116-A08_1623111_2020</t>
  </si>
  <si>
    <t xml:space="preserve">Poles A-B, 0.6 span, 35 feet northwest of lines. </t>
  </si>
  <si>
    <t>3e23e9f9-4d60-4ed6-a501-60f1756df7de</t>
  </si>
  <si>
    <t>VP_AW116-A08_1623110_2020</t>
  </si>
  <si>
    <t xml:space="preserve">Poles A-B, 0.6 span, 45 feet northwest of lines. </t>
  </si>
  <si>
    <t>14bd7ba2-3ee4-425a-9c9c-07890e60c112</t>
  </si>
  <si>
    <t>VP_AW116-A08_1623043_2020</t>
  </si>
  <si>
    <t>Poles A-B, 0.6 span, 50 feet northwest of lines. Estimated dbh covered in brush and blackberry bushes.</t>
  </si>
  <si>
    <t>356fd744-e3e6-4b89-92bb-ed05ad26a435</t>
  </si>
  <si>
    <t>VP_AW116-A09_1623004_2020</t>
  </si>
  <si>
    <t xml:space="preserve">Tree is .1 span from pole 431 to 432, 65 ft SW of line. Healthy tree, single base. </t>
  </si>
  <si>
    <t>6f5c9735-f11a-43de-a146-576def897511</t>
  </si>
  <si>
    <t>VP_AW116-A08_1623042_2020</t>
  </si>
  <si>
    <t>3688b15e-4bab-4ca1-ad59-4a872d1c9d9d</t>
  </si>
  <si>
    <t>VP_AW116-A09_1622994_2020</t>
  </si>
  <si>
    <t xml:space="preserve">Tree is .1 span from pole 431 to 432, 60 ft SW of line. 2x stem, slight lean away but major wound on main stem requires removal </t>
  </si>
  <si>
    <t>7f7505be-d83a-40df-9e84-252159b1375b</t>
  </si>
  <si>
    <t>VP_AW116-A08_1623041_2020</t>
  </si>
  <si>
    <t>Poles A-B, 0.6 span, 70 feet northwest of lines.</t>
  </si>
  <si>
    <t>7f8c6fd2-f481-40b7-b4c5-5a886a56fb21</t>
  </si>
  <si>
    <t>VP_AW116-A08_1623040_2020</t>
  </si>
  <si>
    <t>ce5605c9-d5ba-459f-9693-67e7312def0e</t>
  </si>
  <si>
    <t>VP_AW116-A08_1623039_2020</t>
  </si>
  <si>
    <t>Poles A-B, 0.6 span, 90 feet northwest of lines.</t>
  </si>
  <si>
    <t>89d37166-1092-41df-aeba-4c41d5f69949</t>
  </si>
  <si>
    <t>VP_AW116-A09_1622977_2020</t>
  </si>
  <si>
    <t xml:space="preserve">Tree is .1 span from pole 431 to 432, 45 ft SW of line. Single stem, lots of epicormic sprouting and significant dieback on top. </t>
  </si>
  <si>
    <t>2c456525-80b4-48d7-8df6-c462ad52ebb9</t>
  </si>
  <si>
    <t>CIP_AV115-J03_356310</t>
  </si>
  <si>
    <t>VP_AV115-J03_767903_2019</t>
  </si>
  <si>
    <t>pole Q-R, .4 spans, 80 feet east of lines/possible bark beetle on east side, quite s bit of sapping. recommended removal</t>
  </si>
  <si>
    <t>remove wood. chips TBD</t>
  </si>
  <si>
    <t>e397fd0a-61f3-479d-8387-fc5967c0d35f</t>
  </si>
  <si>
    <t>VP_AV115-J03_767909_2019</t>
  </si>
  <si>
    <t>Pole P-Q, .6 spans, 50 feet east/tree has Dead top and declining health</t>
  </si>
  <si>
    <t>remove wood. chips tbd</t>
  </si>
  <si>
    <t>1051743645</t>
  </si>
  <si>
    <t>d8fae402-2ef9-4930-bfd7-51f8a6cc109a</t>
  </si>
  <si>
    <t>VP_AV115-F23_1334002_2020</t>
  </si>
  <si>
    <t>LP_AV115-F23_878461</t>
  </si>
  <si>
    <t>CIP_AV115-F23_357138</t>
  </si>
  <si>
    <t xml:space="preserve">At Pole 24 East of line Brush Unit removal for guy wire compliance </t>
  </si>
  <si>
    <t>1051743664</t>
  </si>
  <si>
    <t>12820 WOOLMAN LN</t>
  </si>
  <si>
    <t>e374d194-c6f7-49f1-9aa5-0271d1f77d0d</t>
  </si>
  <si>
    <t>VP_AV115-F23_631946</t>
  </si>
  <si>
    <t xml:space="preserve">0.4 span pole 28 to 29 under line non compliance </t>
  </si>
  <si>
    <t xml:space="preserve">Cut into 16” rounds. Chip and broadcast brush. </t>
  </si>
  <si>
    <t>2b31387d-0f2c-4eb3-a2a8-a466c44e6685</t>
  </si>
  <si>
    <t>VP_AV115-F23_631947</t>
  </si>
  <si>
    <t>0.3 span from pole 28 to pole 29 10 ft east of line</t>
  </si>
  <si>
    <t xml:space="preserve">Cut wood into 16” rounds. Chip and broadcast brush. </t>
  </si>
  <si>
    <t>c2d166a3-ec36-41e2-8085-eee277560ce9</t>
  </si>
  <si>
    <t>VP_AV115-F23_631948</t>
  </si>
  <si>
    <t xml:space="preserve">0.3 span from pole 28 to pole 29 under line. Will grow into non compliance </t>
  </si>
  <si>
    <t>1e8ced65-e5f2-44be-80a1-e6c3519e2e72</t>
  </si>
  <si>
    <t>VP_AV115-F23_631949</t>
  </si>
  <si>
    <t xml:space="preserve">0.3 span from pole 28 to pole 29 brush point under line will grow into non compliance </t>
  </si>
  <si>
    <t>142bec30-f911-4065-8ec9-91becb1e3e62</t>
  </si>
  <si>
    <t>VP_AV115-F23_631950</t>
  </si>
  <si>
    <t>0.2 span from pole 28 to pole 29 5 ft West of line brush point</t>
  </si>
  <si>
    <t>2bb73c99-4df8-4725-9ed1-2ace07da6c33</t>
  </si>
  <si>
    <t>VP_AV115-F23_631951</t>
  </si>
  <si>
    <t>Brush point around guy line for tension pole across street from pole 27</t>
  </si>
  <si>
    <t>d3347792-21a0-4c01-ae02-0ed9925d0881</t>
  </si>
  <si>
    <t>VP_AV115-F23_631952</t>
  </si>
  <si>
    <t>Brush point around tension pole across street from pole 27</t>
  </si>
  <si>
    <t>b81208e6-f58d-4ee2-86c5-feb3240e25d1</t>
  </si>
  <si>
    <t>VP_AV115-F23_909_2019</t>
  </si>
  <si>
    <t>Span pole 28, brush point</t>
  </si>
  <si>
    <t>b2160810-a859-4ed1-ad12-c22402c943cf</t>
  </si>
  <si>
    <t>VP_AV115-F23_911_2019</t>
  </si>
  <si>
    <t xml:space="preserve">Service Drop pole off pole 27, brush point </t>
  </si>
  <si>
    <t xml:space="preserve">Chip and broadcast. </t>
  </si>
  <si>
    <t>c3dc932f-765d-4dfe-ad26-b3cc784e77c2</t>
  </si>
  <si>
    <t>VP_AV115-F23_555461_2019</t>
  </si>
  <si>
    <t xml:space="preserve">20 ft North of Service drop pole. Tree is within striking distance of pole and guy wire. Has fungus growing all around tree. </t>
  </si>
  <si>
    <t>ee2410fc-f1e5-4959-be2a-e0e5f1d4cd3f</t>
  </si>
  <si>
    <t>VP_AV115-F23_555462_2019</t>
  </si>
  <si>
    <t xml:space="preserve">0.5 of spam from pole 27 to service drop pole. 20 ft North of the line. Tree is mature and is showing signs of decay. It is also leaning towards the faculty and within striking distance of guy wire. </t>
  </si>
  <si>
    <t>2b7b83b6-d8bd-491d-89c7-16bcd74df573</t>
  </si>
  <si>
    <t>VP_AV115-F23_555464_2019</t>
  </si>
  <si>
    <t xml:space="preserve">0.2 of span from pole 27-28. 50 ft East of line. Is up-hill from line. In 18 months the tree will have a higher strike potential. </t>
  </si>
  <si>
    <t xml:space="preserve">Cut into 16” rounds.  Chip and broadcast brush. </t>
  </si>
  <si>
    <t>4ae08386-75e4-4e99-b269-723e216a83fc</t>
  </si>
  <si>
    <t>VP_AV115-F23_1621993_2020</t>
  </si>
  <si>
    <t>At P26. Clear around pole.</t>
  </si>
  <si>
    <t>c27b1542-77b3-4708-b1d3-57a20c89c998</t>
  </si>
  <si>
    <t>Cut into 16inch rounds, remove all debris per unit pricing</t>
  </si>
  <si>
    <t>1051742905</t>
  </si>
  <si>
    <t>VP_AV115-J10_36823_2019</t>
  </si>
  <si>
    <t>HTRS 4/3 0.1 span from pole 4 south to pole 5, 20 feet east of line major curve in trunk close to lines</t>
  </si>
  <si>
    <t>f44d4e51-f8fa-485d-a07f-cf93a22acee4</t>
  </si>
  <si>
    <t xml:space="preserve">Esteban climb crew </t>
  </si>
  <si>
    <t>VP_AV115-F11_1622739_2020</t>
  </si>
  <si>
    <t>Tree is .5 span from pole B to C, 25 ft west of line.poor taper beetle</t>
  </si>
  <si>
    <t>4277c78f-7e3c-4ca7-bd7b-5f6eba9e8575</t>
  </si>
  <si>
    <t>please remove debris per unit pricing</t>
  </si>
  <si>
    <t>1051742710</t>
  </si>
  <si>
    <t>Cut into and leave as 16 inch firewood rounds. Chip slash and pile Wm complete by crew 208</t>
  </si>
  <si>
    <t>1051742723</t>
  </si>
  <si>
    <t>VP_AV115-J14_22894_2019</t>
  </si>
  <si>
    <t>CIP_AV115-J19_356387</t>
  </si>
  <si>
    <t>HTRS 5/4 16’SW/O pole 5. Unstable slope/ 30%+ crown removal.</t>
  </si>
  <si>
    <t>99bfb701-f91b-4082-9c1f-a5f6b9221651</t>
  </si>
  <si>
    <t>VP_AV115-J10_46844_2019</t>
  </si>
  <si>
    <t xml:space="preserve">0.8 span. Pole 3 to pole 4. 10 feet east of line. Branch needs to be trimmed back to compliance </t>
  </si>
  <si>
    <t>8309f5d4-73ff-4e9b-aa82-6d844b760fcd</t>
  </si>
  <si>
    <t>30ft behind end pole; facility and guy protect . 5/7/20. Sfrizf. Needs to be removed.</t>
  </si>
  <si>
    <t xml:space="preserve">0.8 spans west of pole G-F. Tree is on north side of line. </t>
  </si>
  <si>
    <t>Remove all wood and slash (if not possible pop and scatter)</t>
  </si>
  <si>
    <t>VP_AV115-F23_552563_2019</t>
  </si>
  <si>
    <t xml:space="preserve">South of pole F1, pole clearance </t>
  </si>
  <si>
    <t>a432afe3-0144-40a8-a952-6bc48c5b5cbd</t>
  </si>
  <si>
    <t>VP_AV115-F23_638213</t>
  </si>
  <si>
    <t xml:space="preserve">Brush point around pole "E" </t>
  </si>
  <si>
    <t>97d7d9dc-f383-477f-892a-8daf6c5b0dcf</t>
  </si>
  <si>
    <t>VP_AV115-F23_552677_2019</t>
  </si>
  <si>
    <t xml:space="preserve">0.8 spans east of line from pole E to F1, 1 ft from line, overhanging guy wire, growing straight into lines, already toppes, continuous topping may kill tree </t>
  </si>
  <si>
    <t>3a54d93f-fc4c-48a6-b137-3b8869ad1ce1</t>
  </si>
  <si>
    <t>VP_AV115-F23_538682_2019</t>
  </si>
  <si>
    <t>at pole F(1) North. 5'west of line. brush unit clear to EVM Scope</t>
  </si>
  <si>
    <t>1051743218</t>
  </si>
  <si>
    <t>f46638f1-2eab-4bce-8ff8-6487afd017a3</t>
  </si>
  <si>
    <t>VP_AV115-F23_638214</t>
  </si>
  <si>
    <t>HTRS 5/3  15 south of pole E; dead/ Combined DBH  5/7/20. Sfrizf. . Large dead live oak, mutistemmed 8x stems, this is a fire hazard near the pole and line, Recommend removal. Changed from a Hold to Work Identified.</t>
  </si>
  <si>
    <t>Remove all wood and slash (if not possible lol and scatter)</t>
  </si>
  <si>
    <t>939941d5-a219-4072-8940-e5edbcdfe486</t>
  </si>
  <si>
    <t>VP_AV115-F23_638826</t>
  </si>
  <si>
    <t>0.9 span from D to E. 8 ft South of line. Manzanita tree</t>
  </si>
  <si>
    <t>1051743669</t>
  </si>
  <si>
    <t>7bc4cdf8-c2bb-42a1-bbaf-207593348e22</t>
  </si>
  <si>
    <t>VP_AV115-F23_644167</t>
  </si>
  <si>
    <t xml:space="preserve">0.7 span from C to D. 8 ft South of line. </t>
  </si>
  <si>
    <t>17a9337e-6c60-4511-a729-54320d922e56</t>
  </si>
  <si>
    <t>VP_AV115-F23_1621680_2020</t>
  </si>
  <si>
    <t xml:space="preserve">Sol .7 span pole F-G, fast growing tree and likely to fail. </t>
  </si>
  <si>
    <t>309e467e-5f69-4009-a5ae-7d3a12475ba3</t>
  </si>
  <si>
    <t>VP_AV115-F23_1621682_2020</t>
  </si>
  <si>
    <t>129fbc4b-cb25-49c6-9f9b-fd91eef458c1</t>
  </si>
  <si>
    <t xml:space="preserve">climb/Pedro </t>
  </si>
  <si>
    <t>Cut rounds into12in remove all slash</t>
  </si>
  <si>
    <t>.3 span pole H-I north. 15' east of line. NEST PRESENT in codominant split. pine with overhang. Looks like past nest that has fallen apart not active for birds but possible squirrels nest</t>
  </si>
  <si>
    <t>A&amp;E crew 201</t>
  </si>
  <si>
    <t>A&amp;E. 201</t>
  </si>
  <si>
    <t>.4 span from Pole K1 to Pole K2 West of line/ Trimming removed over 1/3 of canopy so removal is recommended. Duplicate point since first point was already TWC for original trim</t>
  </si>
  <si>
    <t>Chip and pile slash, Wm complete by crew 208</t>
  </si>
  <si>
    <t>A&amp;E VREW 212</t>
  </si>
  <si>
    <t xml:space="preserve">Chip all slash and pile Wm complete by crew  208 </t>
  </si>
  <si>
    <t>Cut into and leave as 16 inch firewood rounds. Chip all slash and pile Wm complete by crew 208</t>
  </si>
  <si>
    <t xml:space="preserve">Cut into 16 inches and remove all slash. </t>
  </si>
  <si>
    <t>LP_AV115-J06_902230</t>
  </si>
  <si>
    <t>CIP_AV115-J06_356504</t>
  </si>
  <si>
    <t>1051682455</t>
  </si>
  <si>
    <t>12370 BITNEY SPRINGS RD</t>
  </si>
  <si>
    <t>VP_AV115-J06_802630_2019</t>
  </si>
  <si>
    <t>crew 23</t>
  </si>
  <si>
    <t>6c377bc4-09a9-4b46-8608-a7ee3b852862</t>
  </si>
  <si>
    <t>CIP_AV115-J06_356505</t>
  </si>
  <si>
    <t>CREW 201</t>
  </si>
  <si>
    <t>A&amp;E 212</t>
  </si>
  <si>
    <t>1051749301</t>
  </si>
  <si>
    <t>CIP_AU115-B05_333352</t>
  </si>
  <si>
    <t>VP_AW116-A09_1618356_2020</t>
  </si>
  <si>
    <t>a0d24871-5d53-4113-99b8-0bef7a994b38</t>
  </si>
  <si>
    <t xml:space="preserve">HTRS 2/3 0.5 span from 30 to 31. 10 ft East of line. </t>
  </si>
  <si>
    <t>Cut rounds into 14in chip and pile slash</t>
  </si>
  <si>
    <t xml:space="preserve">Cut rounds into 16in chip and pile slash at owners choice </t>
  </si>
  <si>
    <t xml:space="preserve">.8 span pole F - endpole A. 20' east of line. large ponderosa needs side trim. 5/8/20. Sfrizf. Trim  branches in whorls that will overhang in 18 months to meet EVM scope.. Young healthy pine </t>
  </si>
  <si>
    <t>Tree is .4 span from pole C to pole D. Tree is 25ft south of line. Tree will touch line within next growing season. 5/8/20. Sfrizf. DO NOT climb this tree; has decay in branches. Prune carefully to preserve this tree.This is a Heritage blue oak; use caution when trimming. only needs 24” prune.</t>
  </si>
  <si>
    <t>Cut rounds into 14in remove all slash</t>
  </si>
  <si>
    <t>VP_AV115-F17_517265_2019</t>
  </si>
  <si>
    <t>.5 span pole 2-endpole 3. 5' west of line/ Growing under line. Will encroach into scope soon can use a top direct trim</t>
  </si>
  <si>
    <t>7d92d73f-131d-4d25-87f4-e0140b36a7ab</t>
  </si>
  <si>
    <t>1051742724</t>
  </si>
  <si>
    <t>VP_AV115-F23_1331235_2020</t>
  </si>
  <si>
    <t>Pole B to pole C .1 north of line. Tree has strike potential to line. Co-dom. 5/7/20. Sfrizf. Changed from inventory tree to removal. Hazardous pine., codom, heavy lean.</t>
  </si>
  <si>
    <t>26e97c25-7c91-4bc8-8918-a5dec42416ab</t>
  </si>
  <si>
    <t>VP_AV115-F17_1621545_2020</t>
  </si>
  <si>
    <t>Tree is  .6 span from pole C to pole D. Tree is 15ft North of line. 2x stem Tree limbs are encroaching lines</t>
  </si>
  <si>
    <t>efe83791-6443-4077-b17c-c17825fbf525</t>
  </si>
  <si>
    <t>VP_AV115-F18_1621621_2020</t>
  </si>
  <si>
    <t>30ft SE of end pole dead 2x stem oak can hit guy wire</t>
  </si>
  <si>
    <t>99f5823f-4e9c-430d-b0f8-846d2a572115</t>
  </si>
  <si>
    <t>VP_AV115-F23_1619297_2020</t>
  </si>
  <si>
    <t>Sol .6 span unmarked pole to pole a</t>
  </si>
  <si>
    <t xml:space="preserve"> Remove all wood and slash </t>
  </si>
  <si>
    <t>a7ad6566-d1f6-4096-a538-a11be84aab6d</t>
  </si>
  <si>
    <t>Cut into 16in firewood remove slash, wm complete by crew 208</t>
  </si>
  <si>
    <t>Tbd, wm complete by crew 219</t>
  </si>
  <si>
    <t>Remove all slash, wm complete by crew 219</t>
  </si>
  <si>
    <t>VP_AV115-F22_631935</t>
  </si>
  <si>
    <t>Brush point around guy line 15 ft north of pole 31</t>
  </si>
  <si>
    <t>9ea2c1da-bcd9-4e56-92b4-51fc676d6be5</t>
  </si>
  <si>
    <t>VP_AV115-F22_631936</t>
  </si>
  <si>
    <t>Brush point on guy line 15 ft north east of pole 31 across ditch</t>
  </si>
  <si>
    <t>b9d6c709-5e70-4326-9dae-44efd4d98cff</t>
  </si>
  <si>
    <t>VP_AV115-F22_631937</t>
  </si>
  <si>
    <t>Brush point around guy line 15 ft south east of pole 31</t>
  </si>
  <si>
    <t>0a49c91b-ea49-48aa-afab-75e0e27dbe02</t>
  </si>
  <si>
    <t>VP_AV115-F22_638171</t>
  </si>
  <si>
    <t xml:space="preserve">HTRS 7/3  0.4 span pole 31 to end pole.  30 feet north of line.  </t>
  </si>
  <si>
    <t>560a36ac-c404-4dc4-a6f4-360e87a15889</t>
  </si>
  <si>
    <t>VP_AV115-F23_638814</t>
  </si>
  <si>
    <t>20 ft North of End Pole. Approved by arborist Stubbendick JRC WE-12637A</t>
  </si>
  <si>
    <t>51820067-1164-49c4-84f1-1f667e2b467f</t>
  </si>
  <si>
    <t>VP_AV115-F23_638818</t>
  </si>
  <si>
    <t>0.9 span from 31 to EP. 6 ft East of line. Approved by arborist Keller JRC WE-10663A</t>
  </si>
  <si>
    <t>c4834b9d-1b05-44d8-88f1-4dfa60c13aa0</t>
  </si>
  <si>
    <t>VP_AV115-F23_638820</t>
  </si>
  <si>
    <t>0.6 span from 31 to EP. 20 ft Northwest of line. Previously topped. Approved by arborist Keller JRC WE-10663A</t>
  </si>
  <si>
    <t>11af026f-5cc3-4d1d-a2cb-380ba022baa3</t>
  </si>
  <si>
    <t>VP_AV115-F23_638821</t>
  </si>
  <si>
    <t>HTRS 4/4  0.2 span from 31 to EP. 45 ft South of line. Approved by arborist Keller JRC WE-10663A</t>
  </si>
  <si>
    <t>163184d5-c158-4e4e-9f04-013447cfde96</t>
  </si>
  <si>
    <t>VP_AV115-F23_638824</t>
  </si>
  <si>
    <t>0.7 span from 31 to 30647. Under line. Previously topped. Approved by arborist Keller JRC WE-10663A</t>
  </si>
  <si>
    <t>2898d82b-19fa-4390-b8b4-a6532bf27ebc</t>
  </si>
  <si>
    <t>VP_AV115-F23_638825</t>
  </si>
  <si>
    <t xml:space="preserve">0.7 span from 31 to 30647. Under line. </t>
  </si>
  <si>
    <t>fc9c12f4-4510-4a3c-8d79-2ed30d79c2b2</t>
  </si>
  <si>
    <t>VP_AV115-F22_633460</t>
  </si>
  <si>
    <t>0.8 from 30 to 31. Under line. Previously topped. Approved by arborist Stubbendick JRC WE-12637A. County tree</t>
  </si>
  <si>
    <t>0e792852-6031-4589-b104-cb584602ab43</t>
  </si>
  <si>
    <t>VP_AV115-F23_633461</t>
  </si>
  <si>
    <t xml:space="preserve">HTRS 4/3 0.6 span from 30 to 31. 40 ft East of line. At driveway. tree seems to be in a state of decline top of canopy is broken and could be causing rot suggested removal. Top above address sign on tree. </t>
  </si>
  <si>
    <t>68047169-2169-457f-b2e9-9c2f4351587c</t>
  </si>
  <si>
    <t>VP_AV115-F22_631934</t>
  </si>
  <si>
    <t>10 ft east of pole 31 across ditch. County tree?</t>
  </si>
  <si>
    <t>02093e7a-d954-4a69-aa2c-fed274f605ad</t>
  </si>
  <si>
    <t>tree is .5 of span from pole 4 to pole A, 10ft east of line. // mdomie- homeowner wants to keep topped pine, because it is not near the lines. Property owner does not want any pines removed or trimmed until late fall when bark beetles go dormant.</t>
  </si>
  <si>
    <t>tree is .6 of span from pole 4 to pole A, 10ft east of line. Marked with yellow ribbon. Property owner does not want any pines removed or trimmed until late fall when bark beetles go dormant.</t>
  </si>
  <si>
    <t>tree is .6 of span from pole 4 to pole A, 10ft east of line. Marked with yellow ribbon. Property owner does not want pines removed or trimmed until late fall when bark beetles go dormant.</t>
  </si>
  <si>
    <t>Cut wood less than 16 DBH into 16” firewood lengths/ Wood over 16 DBH is to be removed/Leave some larger branches cut into 8 ft. lengths for mushroom planting/ Pile wood chips in designated area on property.</t>
  </si>
  <si>
    <t>Cut into and leave as 16 inch firewood rounds. Chip slash and pile, Wm complete by crew 208</t>
  </si>
  <si>
    <t>Cut into and leave as 16 inch firewood rounds. Chip and pile slash.  Wm complete by crew 208</t>
  </si>
  <si>
    <t>Cut into and leave as 16 inch firewood rounds. Chip and pile slash, Wm complete by crew 208</t>
  </si>
  <si>
    <t>.9 span from Pole Ke to Pole K South of line minimal trim of overhanging branches for compliance Treym 5/11 prescription change to removal, after multiple onsite reviews it was deemed that a side trim to EVM scope would take more than 1/3 of the canopy, prescription change approved by owner, updated WM as of 5/10</t>
  </si>
  <si>
    <t>LP_AW116-A08_899991</t>
  </si>
  <si>
    <t xml:space="preserve">0.4 span between poles 12-13 / 40 feet west of line / 5-stem codominant, corrective lean / </t>
  </si>
  <si>
    <t>8272e421-7af6-4bda-88c2-22d0f62e3a36</t>
  </si>
  <si>
    <t>Poles 21-tap end secondary pole, 0.9 span, 111 feet east of lines.</t>
  </si>
  <si>
    <t>c3de408e-78d0-4d66-946a-f6bca9128398</t>
  </si>
  <si>
    <t>Poles 21-tap end secondary pole, 0.9 span, 80 feet east of lines.</t>
  </si>
  <si>
    <t>5583c864-3558-461a-8097-09a27953c679</t>
  </si>
  <si>
    <t>Poles 21-tap end secondary pole, 0.9 span, 45 feet east of lines.</t>
  </si>
  <si>
    <t>5a756512-0751-4b30-abda-3fa3380286ae</t>
  </si>
  <si>
    <t>Poles 21-secondary tap pole, at secondary tap pole, 42 feet northwest of end tap pole. 3x stem combined dbh.</t>
  </si>
  <si>
    <t>362c6271-decc-4ac5-92c3-e97fe9a8fd76</t>
  </si>
  <si>
    <t>LP_AW116-A08_899992</t>
  </si>
  <si>
    <t xml:space="preserve">0.1 span between poles 12-13 / 30 feet south of pole 12 / combined DBH 2-stem / 18 month growth strike potential against pole 12 </t>
  </si>
  <si>
    <t>735b69d9-2e69-4a76-aad6-944059f5067f</t>
  </si>
  <si>
    <t>Poles 22-secondary tap pole on neighbors property, 0.7 span, 15 feet north of lines, abating and removing because of poor taper. And poor canopy.</t>
  </si>
  <si>
    <t>c4ccb2ca-41ae-43d8-ba9b-dea1ba3a1ba5</t>
  </si>
  <si>
    <t>Poles 22-secondary tap pole on neighbors property, 60 feet east of end tap secondary pole.</t>
  </si>
  <si>
    <t>753b3b80-10e4-4d69-b1a7-29f147cc08f1</t>
  </si>
  <si>
    <t>Poles 22-secondary tap pole on neighbors property, 60 feet east of tap pole, abating and removing because of grey pine within striking distance of facilities.</t>
  </si>
  <si>
    <t>f54d1c61-990a-49b2-89be-692a3b32c929</t>
  </si>
  <si>
    <t xml:space="preserve">0.2 span between poles 12-13 / 25 feet west of line / codominant, corrective lean / overhang trim to sky </t>
  </si>
  <si>
    <t>286f7178-d92a-4306-9ab3-7389e7bb175e</t>
  </si>
  <si>
    <t>Poles 22-secondary tap pole on neighbors property, at secondary tap pole, 50 feet north of pole.</t>
  </si>
  <si>
    <t>2ae6ead2-6f37-4592-8088-89015697aac0</t>
  </si>
  <si>
    <t>Poles 22-secondary tap pole on neighbors property, 0.8 span, 20 feet north of lines.</t>
  </si>
  <si>
    <t>6f7fb082-f204-4e2a-a561-76af1a8bbd10</t>
  </si>
  <si>
    <t>Pole B19-431 to B19-432, 0.1 spans, 30ft NE of line, vigorous epicormic sprouting, two nest visible, 3x stem, tree is slightly leaning to facility, dead stem is wedged in between crotch. Old pruning scar on stem nearest lines is suspect, likely rotted and hollow. Carpenter ants observed in dead wood embedded between stems. Abate. Nests observed and both are less than 12 inch diameter and appear inactive</t>
  </si>
  <si>
    <t xml:space="preserve"> Cut firewood 16 inches </t>
  </si>
  <si>
    <t xml:space="preserve">21 feet west of pole 12 </t>
  </si>
  <si>
    <t>3b0366be-34b3-42a8-adc9-9940f1aa99e8</t>
  </si>
  <si>
    <t>Remove all slash W/M complete by crew 218</t>
  </si>
  <si>
    <t>Remove all wood and slash W/M complete by crew 218</t>
  </si>
  <si>
    <t>Remove wood and debris W/M complete by crew 218</t>
  </si>
  <si>
    <t>Poles 22-secondary tap pole on neighbors property, blocked from hitting main lines, 0.3 span, 40 feet north of lines, abating and removing because of canker causing weak point near middle of tree. CATION METAL HOOK IN TREE ABOUT 7 FEET UP.</t>
  </si>
  <si>
    <t xml:space="preserve">Poles 20-21, at pole 21, remove brush around around GUI wire at pole 21, flagged because in front yard, lots of bees in lavender brush. </t>
  </si>
  <si>
    <t>VP_AU115-B02_1081265_2019</t>
  </si>
  <si>
    <t>LP_AU115-B02_1669356</t>
  </si>
  <si>
    <t>CIP_AU115-B02_333275</t>
  </si>
  <si>
    <t>0.4 span from pole C601 south to 3way pole, 50 feet east of lines. On road cutbank. COUNTY TREE.</t>
  </si>
  <si>
    <t>1012546408</t>
  </si>
  <si>
    <t>9255 RICES TEXAS HILL RD</t>
  </si>
  <si>
    <t>41558f19-c02d-4f62-83d4-df4504a1f37d</t>
  </si>
  <si>
    <t>VP_AT115-C16_1134449_2019</t>
  </si>
  <si>
    <t>LP_AT115-C16_1667860</t>
  </si>
  <si>
    <t>0.9 span between poles #8 - 12550 / 45ft northeast of line / bob wire fence growing into the tree / multi stem top</t>
  </si>
  <si>
    <t>1012531028</t>
  </si>
  <si>
    <t>12423 BAYSHORE ST</t>
  </si>
  <si>
    <t>e117682a-e39e-4e74-97f4-28d08c3fb589</t>
  </si>
  <si>
    <t>VP_AT115-C16_1134450_2019</t>
  </si>
  <si>
    <t>0.9 span between poles #8 - 12550 / 62ft northeast of line / multi stem top / burned on backside of tree / inside bob wire fence</t>
  </si>
  <si>
    <t>5f2b4d8d-a543-49cc-bf99-60826d766230</t>
  </si>
  <si>
    <t>VP_AT115-C16_1137196_2019</t>
  </si>
  <si>
    <t>CIP_AT115-C16_319549</t>
  </si>
  <si>
    <t xml:space="preserve">0.1 Span between poles# 7-8/ 2 ft. Northwest of pole/ within 4 ft of pole/ wire fence growing into tree/ leave at post </t>
  </si>
  <si>
    <t>50b8d504-f75c-42d4-a027-b8af4d96b958</t>
  </si>
  <si>
    <t>VP_AT115-C16_1137200_2019</t>
  </si>
  <si>
    <t xml:space="preserve">0.9 Span between poles# 6-7/ 24. Ft East of pole/ hole at base to 4ft. High/ recommendation to be removed/ Tree was in fire </t>
  </si>
  <si>
    <t>679e28e1-a2ee-4648-8227-a4b89079a295</t>
  </si>
  <si>
    <t>VP_AT115-C16_1137227_2019</t>
  </si>
  <si>
    <t>0.9 span between poles #6-7 / 21ft east of pole / multi stem top / heart rot at base</t>
  </si>
  <si>
    <t>d3a66cd9-e34f-47f6-a1f7-2dffc1f1576a</t>
  </si>
  <si>
    <t>VP_AT115-C16_1138473_2019</t>
  </si>
  <si>
    <t>CIP_AT115-C16_320532</t>
  </si>
  <si>
    <t xml:space="preserve">0.1 Span between poles# 5-6/ 2ft. North of guy lines/ tree has hole/ decay/ tree will grow into EVM scope within 18 months. </t>
  </si>
  <si>
    <t>eb47624a-6ee0-4ec0-9603-2de03016d0b0</t>
  </si>
  <si>
    <t>VP_AT115-C16_1138474_2019</t>
  </si>
  <si>
    <t xml:space="preserve">0.1 Span between poles# 5-6/ 63 ft. East of guy lines/ bark beetles/ infection/ recommendation to be removed.  </t>
  </si>
  <si>
    <t>76e3e174-9188-4fa3-8a87-ad0095fb6fa5</t>
  </si>
  <si>
    <t>VP_AT115-C16_1138475_2019</t>
  </si>
  <si>
    <t xml:space="preserve">0.9 Span between poles# 4-5/ 60 ft. East of guy lines/ bark beetles/ infection/ recommendation to be removed/ Tree has nest. </t>
  </si>
  <si>
    <t>9b71e6fb-dd05-4ef7-834f-efbe53b57b8c</t>
  </si>
  <si>
    <t>VP_AT115-C16_1138476_2019</t>
  </si>
  <si>
    <t xml:space="preserve">0.9 Span between poles# 4-5/ 61 ft. East of guy lines/ bark beetles/ infection/ recommendation to be removed.  </t>
  </si>
  <si>
    <t>d0be1ce8-4ee9-4604-9260-881c0253cb12</t>
  </si>
  <si>
    <t>VP_AT115-C16_1138479_2019</t>
  </si>
  <si>
    <t xml:space="preserve">.9 Span between poles4-5/ 28 ft. Southeast of pole/ tree growing under line and have potential to grow 5:1 ratio, poor taper within 18 months EVM work scope/ recommendation to be removed. </t>
  </si>
  <si>
    <t>4f3fec92-2e27-4a5a-85b5-559328655c6a</t>
  </si>
  <si>
    <t>VP_AT115-C16_1138480_2019</t>
  </si>
  <si>
    <t>0.8 Span between poles# 4-5/ ft. Southeast of pole/ Dog leg and it’s a gray pine that need to be removed to prevent future fires</t>
  </si>
  <si>
    <t>22127a6b-2c5f-4882-8891-245e08a83492</t>
  </si>
  <si>
    <t>VP_AT115-C16_1139409_2019</t>
  </si>
  <si>
    <t xml:space="preserve">0.1 span between poles #5-6 / 12ft northeast of guy wire / co-dominate tree / tree in decline </t>
  </si>
  <si>
    <t>2ce5cc71-6b21-4193-b73e-6f193bedd959</t>
  </si>
  <si>
    <t>VP_AT115-C16_1139410_2019</t>
  </si>
  <si>
    <t>0.8 span between poles #5-6 / 55ft southeast of guy wire / burned multi stem tree / east of riparian ditch</t>
  </si>
  <si>
    <t>23e6e0ce-8b7b-4d60-b47d-7df73abb7a61</t>
  </si>
  <si>
    <t>VP_AT115-C16_1139411_2019</t>
  </si>
  <si>
    <t xml:space="preserve">0.8 span between poles #5-6 / combined DBH of 35 / 56ft southeast of guy wire / co-dominate at base of tree / 2nd stem leaning away from facility </t>
  </si>
  <si>
    <t>6bf2aaa8-bd1d-489e-aa69-b60aac78b891</t>
  </si>
  <si>
    <t>VP_AT115-C16_1139412_2019</t>
  </si>
  <si>
    <t>0.7 span between poles #5-6 / 64ft southeast of guy wire / co-dominate top / burned up to 6ft</t>
  </si>
  <si>
    <t>ecc04ea4-5bc8-4267-ae62-b9fa44dc33d6</t>
  </si>
  <si>
    <t>VP_AT115-C16_1139414_2019</t>
  </si>
  <si>
    <t xml:space="preserve">0.7 span between poles #5-6 / 6ft east of line / co-dominate tree / cankers present / tree in decline and previously topped </t>
  </si>
  <si>
    <t>c82d885d-afb9-464f-b3cf-509bbeb657b2</t>
  </si>
  <si>
    <t>VP_AU115-B10_1338482_2020</t>
  </si>
  <si>
    <t>LP_AU115-B05_1669263</t>
  </si>
  <si>
    <t xml:space="preserve">Pole F11 to End pole , Past end Pole, approximately 70ft south east from end pole,  removing because tree has co-dom and spiraling growth at mid height </t>
  </si>
  <si>
    <t>1012538792</t>
  </si>
  <si>
    <t>13236 SKY MDW</t>
  </si>
  <si>
    <t>c5656bff-c565-4e81-a097-4ba6f43fb8ad</t>
  </si>
  <si>
    <t>VP_AU115-B10_1338575_2020</t>
  </si>
  <si>
    <t xml:space="preserve">Pole F11 to End pole , Past end Pole, approximately 70ft east from end pole, removing because tree has Co-Dom and moderate lean towards pole  </t>
  </si>
  <si>
    <t>03c07f69-ea9b-4caa-ad94-13580a1b35ce</t>
  </si>
  <si>
    <t>VP_AU115-B04_1347693_2020</t>
  </si>
  <si>
    <t>Pole r7- pole r8, 0.9 span, 15 ft east of line, encroaching minimum clearance with potential to overhang</t>
  </si>
  <si>
    <t xml:space="preserve">Remove wood, chip and pile all slash in preexisting pile at front of driveway on co owned property </t>
  </si>
  <si>
    <t>1e4b4573-6ed7-4e44-8299-2dc30329cf3a</t>
  </si>
  <si>
    <t>VP_AU115-B04_1347786_2020</t>
  </si>
  <si>
    <t>993ab845-99d3-412f-aa85-48c7cfc18b6c</t>
  </si>
  <si>
    <t>VP_AU115-B09_1352927_2020</t>
  </si>
  <si>
    <t>Pole r9- pole r10, 0.9 span, 20 ft south west of line, potential to encroach minimum clearance within next growth cycle from above and below conductors. Trim to 12 foot clearance. Do not trim to top</t>
  </si>
  <si>
    <t>e2eac9a5-665d-49b0-a68c-c9ac4b30a6a1</t>
  </si>
  <si>
    <t>VP_AU115-B09_1352991_2020</t>
  </si>
  <si>
    <t>pole R10 to Pole R11, 0.1 span, 45 feet south east of line, potential to strike facility, co-dom top, potential to strike guy wire,</t>
  </si>
  <si>
    <t>pile all slash and remove wood.</t>
  </si>
  <si>
    <t>ef3f3b71-442c-4d73-839f-4489caaa7a58</t>
  </si>
  <si>
    <t xml:space="preserve">A&amp;E crew 15 </t>
  </si>
  <si>
    <t xml:space="preserve">20 feet east of primary endpole. On or near property line. Overhang trim for endpole, and remove limbs with potential for strain and abrasion on pole and secondary line. </t>
  </si>
  <si>
    <t>VP_AW116-A08_1624612_2020</t>
  </si>
  <si>
    <t>c4df6a7c-9f12-4f5f-826d-9a1c7b49e704</t>
  </si>
  <si>
    <t>VP_AW116-A08_1624746_2020</t>
  </si>
  <si>
    <t>CIP_AW116-A08_396050</t>
  </si>
  <si>
    <t>15872 MCQUISTON LN</t>
  </si>
  <si>
    <t>VP_AW116-A07_1624771_2020</t>
  </si>
  <si>
    <t>CIP_AW116-A07_396032</t>
  </si>
  <si>
    <t>VP_AW116-A07_1624774_2020</t>
  </si>
  <si>
    <t>Poles 22-secondary tap pole on neighbors property, 0.8 span, 15 feet north of lines.</t>
  </si>
  <si>
    <t>d6fe7555-870e-404d-8715-b17c1378d98d</t>
  </si>
  <si>
    <t>VP_AW116-A08_1624830_2020</t>
  </si>
  <si>
    <t>15815 MCQUISTON LN</t>
  </si>
  <si>
    <t>VP_AW116-A07_1624835_2020</t>
  </si>
  <si>
    <t>VP_AW116-A07_1624836_2020</t>
  </si>
  <si>
    <t>Poles 22-secondary tap pole on neighbors property, 0.8 span, 35 feet north of lines.</t>
  </si>
  <si>
    <t>da97d818-9466-4fd9-958f-53bb1131ad8f</t>
  </si>
  <si>
    <t>VP_AW116-A07_1624837_2020</t>
  </si>
  <si>
    <t>CIP_AW116-A07_395634</t>
  </si>
  <si>
    <t>VP_AW116-A07_1624979_2020</t>
  </si>
  <si>
    <t>VP_AW116-A07_1624980_2020</t>
  </si>
  <si>
    <t>CIP_AW116-A07_395633</t>
  </si>
  <si>
    <t>VP_AW116-A08_1624996_2020</t>
  </si>
  <si>
    <t>VP_AW116-A08_1625095_2020</t>
  </si>
  <si>
    <t>VP_AW116-A07_1625104_2020</t>
  </si>
  <si>
    <t>CIP_AW116-A07_396282</t>
  </si>
  <si>
    <t>VP_AW116-A07_1625105_2020</t>
  </si>
  <si>
    <t>Poles 21-secondary tap end pole, 40 feet north of end tap secondary pole.</t>
  </si>
  <si>
    <t>e27a1537-e5b9-4faf-811e-e362d3462302</t>
  </si>
  <si>
    <t>VP_AW116-A07_1625106_2020</t>
  </si>
  <si>
    <t>VP_AW116-A07_1625107_2020</t>
  </si>
  <si>
    <t>VP_AW116-A07_1625108_2020</t>
  </si>
  <si>
    <t>VP_AW116-A08_1625229_2020</t>
  </si>
  <si>
    <t xml:space="preserve">0.5 span between poles 12-13 / 15 feet west of line </t>
  </si>
  <si>
    <t>c94a9a96-e004-4407-bdf5-e4e57880993b</t>
  </si>
  <si>
    <t>VP_AW116-A07_1625282_2020</t>
  </si>
  <si>
    <t>Poles 21-secondary tap end pole, 60 feet northeast of end tap secondary pole.</t>
  </si>
  <si>
    <t>b0cdb9dd-7add-4066-b1ac-86194bf09d79</t>
  </si>
  <si>
    <t>VP_AW116-A08_1625289_2020</t>
  </si>
  <si>
    <t>0.7 span between poles 12-13 / 15 feet west of line, codominant</t>
  </si>
  <si>
    <t>2ac5ce41-d03f-4f1e-8992-8ef0ea785bf6</t>
  </si>
  <si>
    <t>VP_AW116-A08_1625321_2020</t>
  </si>
  <si>
    <t xml:space="preserve">0.6 span between poles 12-13 / 35 feet east of line </t>
  </si>
  <si>
    <t>e2554abe-8ace-49a6-a628-d446498fe923</t>
  </si>
  <si>
    <t>VP_AW116-A08_1625333_2020</t>
  </si>
  <si>
    <t>6 feet east of guy wire at pole 13</t>
  </si>
  <si>
    <t>a9e49ec5-12e8-4a77-b563-1e5ecdd8412a</t>
  </si>
  <si>
    <t>VP_AW116-A08_1625366_2020</t>
  </si>
  <si>
    <t xml:space="preserve">8 feet east of guy wire at pole 13 / wound on trunk at 5 feet up </t>
  </si>
  <si>
    <t>88cdc272-d9e6-4a79-b93c-3699da8de746</t>
  </si>
  <si>
    <t>VP_AW116-A08_1625368_2020</t>
  </si>
  <si>
    <t>0.9 span between poles 12-13 / 66 feet west of line / codominant / leaning towards lines</t>
  </si>
  <si>
    <t>957dd438-3a26-42b1-b095-78cb8e20dca5</t>
  </si>
  <si>
    <t>TBD W/M crew 218</t>
  </si>
  <si>
    <t>TBD, wm complete by crew 219</t>
  </si>
  <si>
    <t xml:space="preserve">Cut to logs 16” remove slash </t>
  </si>
  <si>
    <t>Remove all slash W/M complete crew 218</t>
  </si>
  <si>
    <t>Remove slash W/M complete by crew 218</t>
  </si>
  <si>
    <t>Tbd W/M complete by crew 218</t>
  </si>
  <si>
    <t>Cut into 16in firewood lengths remove slash, wm complete by crew 219</t>
  </si>
  <si>
    <t>Cut into 16in firewood rounds remove slash, wm complete by crew 219</t>
  </si>
  <si>
    <t>Cut into 16in fw rounds remove slash, wm complete by crew 219</t>
  </si>
  <si>
    <t>Cut into 16in fw rounds remove slash, wm complete by crew 208</t>
  </si>
  <si>
    <t>Cut into 16 in fw rounds remove slash, wm complete by crew 219</t>
  </si>
  <si>
    <t>Cut to 16in fw rounds remove slash, wm complete by crew 208</t>
  </si>
  <si>
    <t xml:space="preserve">  Cut to logs 16” remove slash  wm complete by crew 208</t>
  </si>
  <si>
    <t>Cut into and leave as 16 inch firewood rounds. wm complete by crew 219</t>
  </si>
  <si>
    <t>TBD, wm complete by crew 208</t>
  </si>
  <si>
    <t>Chip all slash and pile (Dawn Powdrill to South will take chips) wm complete by crew 208</t>
  </si>
  <si>
    <t>Remove all slash, wm complete by crew 205</t>
  </si>
  <si>
    <t>Remove slash, wm complete by crew 205</t>
  </si>
  <si>
    <t>Cut into 14” rounds and remove all debris , Wm complete by crew 205</t>
  </si>
  <si>
    <t>Remove all wood and slash , wm complete by crew 205</t>
  </si>
  <si>
    <t>VP_AV115-J06_829184_2019</t>
  </si>
  <si>
    <t>CIP_AV115-J06_356045</t>
  </si>
  <si>
    <t xml:space="preserve">0.6 of the span from pole unknown to pole 3. 30 ft East of the lines. Tree will grow tall enough to strike the lines. </t>
  </si>
  <si>
    <t>75f684cc-f95c-467c-a620-13c46fd8781e</t>
  </si>
  <si>
    <t>VP_AV115-J06_829185_2019</t>
  </si>
  <si>
    <t xml:space="preserve">0.2 of span from pole 3-4. Directly underneath the lines. Tree has previously been topped and would not recommend continuous work. Tree is growing into lines. </t>
  </si>
  <si>
    <t>2d440313-4b83-40ee-a58b-7909f317b7c0</t>
  </si>
  <si>
    <t>VP_AV115-J06_829186_2019</t>
  </si>
  <si>
    <t xml:space="preserve">0.2 of span from pole 3-4. 5 ft East of the lines. Tree has previously been topped and would not recommend continuous work. </t>
  </si>
  <si>
    <t>afa24cfa-533d-47c0-9fb8-29736f399963</t>
  </si>
  <si>
    <t>VP_AV115-J06_829191_2019</t>
  </si>
  <si>
    <t>CIP_AV115-J06_357400</t>
  </si>
  <si>
    <t xml:space="preserve">0.4 of span from pole C to pole D. 5 ft North of the line. Tree has previously been topped and would not recommend continuous work. Will grow within scope in the next 18 months.  </t>
  </si>
  <si>
    <t>8a812f93-81cb-4506-b6d0-462e65255114</t>
  </si>
  <si>
    <t>VP_AV115-J06_829192_2019</t>
  </si>
  <si>
    <t xml:space="preserve">0.4 of a a span from pole C to pole D. 3 ft North of the line. Tree has previously been topped and would not recommend continuous work. Will grow within scope of line within next 18 months. </t>
  </si>
  <si>
    <t>e140665e-ac7d-4d82-9089-0f2f1be7147f</t>
  </si>
  <si>
    <t>VP_AV115-J06_833734_2019</t>
  </si>
  <si>
    <t>CIP_AV115-J06_357405</t>
  </si>
  <si>
    <t>0.9 of span from pole D to pole E. 5ft North of the line. Tree is within scope of pole and is growing into guy wire. Trim would remove more than 1/3 of canopy. can strike pole and guy wire</t>
  </si>
  <si>
    <t xml:space="preserve">Cut into 16” rounds.  Chip and broadcast debris. </t>
  </si>
  <si>
    <t>02965f76-424d-4ad3-9d46-3f49834d3fa0</t>
  </si>
  <si>
    <t>VP_AV115-J06_833738_2019</t>
  </si>
  <si>
    <t xml:space="preserve">0.1 of span from pole D to pole E. 2 ft North of pole D. Live oak is growing into pole D and under the guy wire. </t>
  </si>
  <si>
    <t>f7237f84-49b7-4394-b5c7-67b2fd4f5c70</t>
  </si>
  <si>
    <t>VP_AV115-J06_833741_2019</t>
  </si>
  <si>
    <t xml:space="preserve">0.2 of span from pole D to pole E.  5 ft North of the line. A group of black oak stems that are &amp;#604 DBH and can hit pole and guy wire. </t>
  </si>
  <si>
    <t>038d7c13-c823-4e06-9d20-57c1699c225b</t>
  </si>
  <si>
    <t>Remove all wood and debris W/M complete by crew 218</t>
  </si>
  <si>
    <t>Remove all , wm complete by crew 205</t>
  </si>
  <si>
    <t>remove all wood and brush, wm complete by crew 205</t>
  </si>
  <si>
    <t>remove all wood and brush, Wm complete by crew 205</t>
  </si>
  <si>
    <t>W/M crew 218</t>
  </si>
  <si>
    <t>Cut wood into 12 ft. log lengths/ Pile wood chips in designated area on property.207</t>
  </si>
  <si>
    <t>VP_AT115-C08_910510_2019</t>
  </si>
  <si>
    <t>LP_AT115-C08_1680531</t>
  </si>
  <si>
    <t>CIP_AT115-C08_320820</t>
  </si>
  <si>
    <t>Poles 10C-Tap pole, 0.7 span, underneath lines, removing because the tree is causing strain and abrasion on secondary wires. Secondary wires are in canopy of tree. CAUTION!! Split stem live oak. RPF inspected, Stu Smith, not heritage</t>
  </si>
  <si>
    <t xml:space="preserve">Cut into 16 inch rounds, chips piled </t>
  </si>
  <si>
    <t>1012546855</t>
  </si>
  <si>
    <t>6202 STONEHEDGE DR</t>
  </si>
  <si>
    <t>21a5d88c-e0bb-430f-b53d-ebbad5c0f7ca</t>
  </si>
  <si>
    <t>VP_AT115-C08_912987_2019</t>
  </si>
  <si>
    <t xml:space="preserve">30 feet south of tap pole off off pole 10c, removal for poor taper </t>
  </si>
  <si>
    <t>16 Inch rounds, chips</t>
  </si>
  <si>
    <t>4edc0ace-8575-4aff-873d-dcc297ab3de8</t>
  </si>
  <si>
    <t>VP_AT115-C08_912988_2019</t>
  </si>
  <si>
    <t xml:space="preserve">30 feet south of tap pole off of pole 10C, removal for poor taper </t>
  </si>
  <si>
    <t>16 inch roads, chips</t>
  </si>
  <si>
    <t>52e2af2b-0827-4ffb-a21b-0cb56e782d65</t>
  </si>
  <si>
    <t>VP_AT115-C16_918710_2019</t>
  </si>
  <si>
    <t>0.8 span; pole 7 to pole 8. 15 feet southwest of line. Inside pasture. Heavy burn damage and exposed cambium. Poor condition.</t>
  </si>
  <si>
    <t>1012527679</t>
  </si>
  <si>
    <t>b5e63a20-d86b-4ee5-81be-2b0c0cbdae4b</t>
  </si>
  <si>
    <t>VP_AT115-C16_1134402_2019</t>
  </si>
  <si>
    <t xml:space="preserve">10x10 brush point around pole# 12550 and guy wires 8 ft. Northwest of pole. </t>
  </si>
  <si>
    <t>ab1250a1-a570-4720-b797-c6f824c62db9</t>
  </si>
  <si>
    <t>VP_AT115-C16_1134451_2019</t>
  </si>
  <si>
    <t>0.8 span between poles #8 - 12550 / 39ft northeast of line / just inside bob wire fence / slight lean at top towards line</t>
  </si>
  <si>
    <t>96e5bd99-9b33-4b4d-bb89-81ea6f89347c</t>
  </si>
  <si>
    <t>VP_AT114-P20_1157902_2019</t>
  </si>
  <si>
    <t>At pole 13- brush unit breaking pole compliance radial. Clear 10x10</t>
  </si>
  <si>
    <t xml:space="preserve">Remove slash </t>
  </si>
  <si>
    <t>1012544345</t>
  </si>
  <si>
    <t>18cd2ffa-66a4-4a8e-9240-0e206c459948</t>
  </si>
  <si>
    <t>VP_AU115-B04_1312726_2020</t>
  </si>
  <si>
    <t>HTRS 1/3. Pole 2-3. .9 span. 36 ft East of pole 3. Looks healthy. Potential to strike facilities. Inventory only. EDITED BY SNUTTW MGE 1/30/2020 POOR TAPER 5/1</t>
  </si>
  <si>
    <t>adf7004b-9ecf-405d-b4fa-adeb7f09e5fa</t>
  </si>
  <si>
    <t>VP_AU115-B04_1312889_2020</t>
  </si>
  <si>
    <t>Pole 2-3. Left of line. .7 span. 20ft North East of line. Healthy tree. Potential to strike facilities.Inventory only. HTRS 1/3. EDITED BY SNUTTW MGE 1/30/2020 POOR TAPER 5/1 TREE</t>
  </si>
  <si>
    <t>ad20718e-8b86-4dee-b2c2-aeb21f43b4fd</t>
  </si>
  <si>
    <t>VP_AU115-B04_1314794_2020</t>
  </si>
  <si>
    <t xml:space="preserve">POLE 2-3; 0.8SPAN; 15 FEET EAST OF LINE, 5:1 TREE POOR TAPER, EDITED BY NNINNM 1/30 </t>
  </si>
  <si>
    <t>f3de5a58-c379-4694-8242-296a0a5c3ec8</t>
  </si>
  <si>
    <t>VP_AU115-B04_1314826_2020</t>
  </si>
  <si>
    <t>POLE 2-3; 0.8SPAN; 15 FEET EAST OF LINE, Edited by cedinm mge 1/30/2020 poor taper of 5:1, wind sway could push tree into line</t>
  </si>
  <si>
    <t>799d967a-786a-4108-bfd8-2d125d9562eb</t>
  </si>
  <si>
    <t>VP_AU115-B04_1314915_2020</t>
  </si>
  <si>
    <t xml:space="preserve">Pole 2-3, .6 span, 10 feet East of Line. Poor taper, Suppress tree, Removal. </t>
  </si>
  <si>
    <t>7a4cd91d-0428-46d9-a39c-998363f4def5</t>
  </si>
  <si>
    <t>VP_AU115-B04_1315055_2020</t>
  </si>
  <si>
    <t>Poles 2-3. Left of line. .6 span. 18 feet East of line. X-stem tree (2), HTRS 3/3</t>
  </si>
  <si>
    <t>b2e49a1d-b929-4e32-8013-671accb4e00e</t>
  </si>
  <si>
    <t>VP_AU115-B04_1315426_2020</t>
  </si>
  <si>
    <t>POLE 2-3; 0.7SPAN; 15 FEET EAST OF LINE; POOR TAPER ON TREE</t>
  </si>
  <si>
    <t>Cut into 16 inch firewood lengths/ Broadcast wood chips on property</t>
  </si>
  <si>
    <t>c290bba6-7d2b-476a-b622-45599d380b85</t>
  </si>
  <si>
    <t>VP_AU115-B04_1315687_2020</t>
  </si>
  <si>
    <t>POLE 2-3; 0.7SPAN; 10 FEET EAST OF LINE; TREE HAS POTENTIAL TO GROW INTO LINE</t>
  </si>
  <si>
    <t>a87e473e-c9f5-46b9-90f7-cbbab624cc1d</t>
  </si>
  <si>
    <t>VP_AU115-B04_1320553_2020</t>
  </si>
  <si>
    <t xml:space="preserve">Poles 2-3. .6 span. 22 feet East of lines. Removal. Poor taper. </t>
  </si>
  <si>
    <t>84bc5eaf-5f34-4622-8e2a-c3bf21c559e8</t>
  </si>
  <si>
    <t>VP_AU115-B04_1353520_2020</t>
  </si>
  <si>
    <t>Pole 2- Pole 3; 0.6 span; 10 feet West of line; R1 tree with poor taper growing close to line</t>
  </si>
  <si>
    <t>Remove all wood debri</t>
  </si>
  <si>
    <t>1012546525</t>
  </si>
  <si>
    <t>37e95758-2e64-46d0-b89b-1a46e906d68b</t>
  </si>
  <si>
    <t>VP_AT114-P14_1375948_2020</t>
  </si>
  <si>
    <t>CIP_AT114-P14_316217</t>
  </si>
  <si>
    <t>0.9 span, 39 feet east of pole, pole 27- pole 28, could strike pole, cat face, bark coming off of trunk, slight lean toward the facility</t>
  </si>
  <si>
    <t>1012543525</t>
  </si>
  <si>
    <t>98b6f70a-dd7e-41ef-808b-571a301cf192</t>
  </si>
  <si>
    <t>VP_AT114-P14_1375950_2020</t>
  </si>
  <si>
    <t>CIP_AT114-P14_317874</t>
  </si>
  <si>
    <t>0.1 span. Pole 27 A to 27 B. 15 feet northwest of the line. Poor taper. Weight towards the line</t>
  </si>
  <si>
    <t>Remove all slash and chippings</t>
  </si>
  <si>
    <t>3a2734ee-19df-4007-bea2-0e15be310ea4</t>
  </si>
  <si>
    <t>VP_AT114-P14_1375955_2020</t>
  </si>
  <si>
    <t>0.3 span. Pole 27 A to 27 B. 30 feet northwest of line, bottom half of tree limbs are failing, weight towards the line, unhealthy tree, scarring at the base</t>
  </si>
  <si>
    <t>a970cd27-72c5-49f4-8c8c-626eb6cb2b1f</t>
  </si>
  <si>
    <t>VP_AT114-P14_1375956_2020</t>
  </si>
  <si>
    <t xml:space="preserve">0.3 span. Pole 27 A to 27 B. 34 feet northwest of the line, weight toward line, dead limbs in tree, unhealthy, </t>
  </si>
  <si>
    <t>cbf8fe74-9ba9-4ee1-b4c4-30c052dae965</t>
  </si>
  <si>
    <t>VP_AT115-D23_1429241_2020</t>
  </si>
  <si>
    <t xml:space="preserve">Pole 31A-32A, .9 spans from 31A, 15 feet west oof the guy wire off of pole 32A, removal for poor taper, previously worked </t>
  </si>
  <si>
    <t>2d8487a4-f687-4e95-93dc-d56f1797848a</t>
  </si>
  <si>
    <t>VP_AT115-D23_1429242_2020</t>
  </si>
  <si>
    <t xml:space="preserve">Pole 31A-32A, .9 spans from 31A, 15 feet south of the guy wire off of pole 32A, removal for poor taper, multi stem, combined DBH </t>
  </si>
  <si>
    <t>223b6212-40fd-4d83-a655-933eb9c349f6</t>
  </si>
  <si>
    <t>VP_AU115-B02_1440575_2020</t>
  </si>
  <si>
    <t>0.7 span. Unmarked pole to endpole. 51 feet north of line. Losing limbs, overmature.</t>
  </si>
  <si>
    <t>Cut wood to roughly 10 foot length from base up to split in trunk. Cut remaining large trunk above this to another large 8-10 foot length. Cut all other wood to 16” rounds, Chip and pile slash.</t>
  </si>
  <si>
    <t>f6ffa7ef-bca3-467b-9cf2-94f45ebe33df</t>
  </si>
  <si>
    <t>VP_AU115-B02_1440632_2020</t>
  </si>
  <si>
    <t>CIP_AU115-B02_332963</t>
  </si>
  <si>
    <t xml:space="preserve">0.9 span, 102 feet north of line, pole 14 to pole 15, moderate lean towards line, weight towards line, nail in tree marked with flagging </t>
  </si>
  <si>
    <t>aab9dade-8af8-4f8d-9504-2855d9c95538</t>
  </si>
  <si>
    <t>VP_AU115-B02_1446994_2020</t>
  </si>
  <si>
    <t>Past endpole. 108 feet southwest of endpole. Poor taper, subject to wind throw, dead leader.</t>
  </si>
  <si>
    <t>acd2e89e-9084-4799-b559-29c3a23c595f</t>
  </si>
  <si>
    <t>VP_AU115-B02_1446996_2020</t>
  </si>
  <si>
    <t>0.9 span. Unmarked pole to endpole. 84 feet southwest of line. Deformity/elbow near top, slight lean toward line, oozing some pitch.</t>
  </si>
  <si>
    <t>6dd66713-b730-4d4f-9f83-b17220ba3974</t>
  </si>
  <si>
    <t>VP_AU115-B02_1446997_2020</t>
  </si>
  <si>
    <t>0.9 span. U marked pole to endpole. 123 feet southwest of line.Very high woodpecker/beetle damage, oozing sap at base, large insect presence.</t>
  </si>
  <si>
    <t>74ff9495-4c58-4340-aeb9-9f6accf22fde</t>
  </si>
  <si>
    <t>VP_AU115-B02_1446998_2020</t>
  </si>
  <si>
    <t>0.9 span. U marked pole to endpole. 122 feet southwest of line. Significant lean parallel to line. Significant insect damage, oozing significant pitch, rot and hollow at 15 ft. Attached at base to 35 DBH tree. Large insect presence.</t>
  </si>
  <si>
    <t>5ee0d735-a7a5-4640-8313-1917b9c185cd</t>
  </si>
  <si>
    <t>VP_AU115-B02_1447001_2020</t>
  </si>
  <si>
    <t>0.8span. unmarked pole to endpole. 3 feet southwest of line. Major overhang of line. Trim to compliance would require full removal.</t>
  </si>
  <si>
    <t>6fe89ed0-a0e7-426f-9633-f561abd10a8d</t>
  </si>
  <si>
    <t>VP_AU115-B02_1447292_2020</t>
  </si>
  <si>
    <t>90 feet northeast of end pole. Tree has a moderate lean towards end pole.</t>
  </si>
  <si>
    <t>4d6a5104-5489-4421-b92f-c878180c6f94</t>
  </si>
  <si>
    <t xml:space="preserve">0.4 span between poles L-M / 5 feet west of line / Trimming will remove over half of canopy </t>
  </si>
  <si>
    <t>VP_AW116-A03_1506983_2020</t>
  </si>
  <si>
    <t>18 feet south of pole Pole N, sugar pine removal for poor taper, strike potential pole/ guy wire</t>
  </si>
  <si>
    <t xml:space="preserve">Pile chips in designated location per owner </t>
  </si>
  <si>
    <t>744167ee-37c3-4fc5-bec1-35f1368defaa</t>
  </si>
  <si>
    <t>VP_AW116-A03_1506984_2020</t>
  </si>
  <si>
    <t>20 feet south of end pole N, split stem in the upper canopy, one stem parallel with lines other is leaning away/ Cavity in base of tree.</t>
  </si>
  <si>
    <t>204224ae-136b-405e-bac8-3df3366ba0b2</t>
  </si>
  <si>
    <t>0.6 span between poles L-M / 20 feet southwest of line/ Swelling in lower stem with conks protruding from swollen area.</t>
  </si>
  <si>
    <t xml:space="preserve">PLEASE DELETE 0.9 span between poles L-M / 25 feet southwest of line / poor taper, suppressed, 5-1 tree / abnormal growth at base of trunk </t>
  </si>
  <si>
    <t>PLEASE DELETE 0.9 span between poles L-M / 5 feet southwest of line / overhanging lines, trim would remove more than one third of the canopy treym prescription changed</t>
  </si>
  <si>
    <t>PLEASE DELETE 0.9 span between poles L-M / 10 feet southwest of line / overhanging lines, trim would remove more than one third of the canopy, treym 4/6 prescription changed</t>
  </si>
  <si>
    <t>VP_AW116-A03_1518738_2020</t>
  </si>
  <si>
    <t>Poles J-K, .2 spans from J, 53 feet east of the wire</t>
  </si>
  <si>
    <t>c97a823a-9740-4e8b-a77b-87cd970f2ba5</t>
  </si>
  <si>
    <t>VP_AW116-A03_1523025_2020</t>
  </si>
  <si>
    <t xml:space="preserve">Poles J-K, .2 spans from J, 60 feet east of the wire </t>
  </si>
  <si>
    <t>be8aeb57-2a0f-453c-8fc8-4464d67ec43d</t>
  </si>
  <si>
    <t>0.1 span pole J to pole B19-429. Directly beneath lines. Overall healthy, but in contact with pole, downguy. Encroaching on conductor and pole mounted equipment. Repeated topping not recommended. Remove. Confirm tree’s ownership with landowners.</t>
  </si>
  <si>
    <t>Tree is .1 span from pole I to j, directly under lines. Borderline strike potential for pole I. Recommend removal due to repeated topping. Confirm ownership with landowners.</t>
  </si>
  <si>
    <t>Tree is .8 span from pole H to I, directly under lines. Previously topped, recommend removal due to repeated topping. Confirm ownership of tree.</t>
  </si>
  <si>
    <t>0.8 span pole H to pole I . Directly beneath lines. Small black oak entangled in fence. Growing rapidly up toward conductor. Remove. Confirm ownership of tree.</t>
  </si>
  <si>
    <t>VP_AW116-A10_1626413_2020</t>
  </si>
  <si>
    <t>LP_AW116-A09_899391</t>
  </si>
  <si>
    <t xml:space="preserve">At unmarked meter pole with Davey inspection tag dated 2007. 49 feet south of meter pole. 3 stems, overall healthy. </t>
  </si>
  <si>
    <t>14116 JUDY LN</t>
  </si>
  <si>
    <t>a2709bb8-aded-44d4-b1fe-f6fb60ffb35e</t>
  </si>
  <si>
    <t>VP_AW116-A07_1626665_2020</t>
  </si>
  <si>
    <t>LP_AW116-A07_894359</t>
  </si>
  <si>
    <t xml:space="preserve">0.1 span between poles 20-1 / 20 feet southeast of line / overhang trim would remove more than one third of canopy </t>
  </si>
  <si>
    <t>12118 SUNSHINE VALLEY RD</t>
  </si>
  <si>
    <t>ef9124e6-c76a-4f10-be6a-f178d11235cb</t>
  </si>
  <si>
    <t>VP_AW116-A09_1626842_2020</t>
  </si>
  <si>
    <t>130 ft south of guy wire anchor on pole F, overall healthy Ponderosa pine does not need work in next 18 months.</t>
  </si>
  <si>
    <t>b90b179c-c50e-42b5-8581-27b7f7853b91</t>
  </si>
  <si>
    <t>VP_AW116-A09_1626878_2020</t>
  </si>
  <si>
    <t>58 feet south of pole F downguy anchor at edge of gravel road. Overall healthy.</t>
  </si>
  <si>
    <t>8635d19d-fbcb-4528-bdda-9889969232ca</t>
  </si>
  <si>
    <t>VP_AW116-A09_1626925_2020</t>
  </si>
  <si>
    <t xml:space="preserve">0.9 span pole E to pole F. 15 feet west of lines at fence. Overall healthy </t>
  </si>
  <si>
    <t>d3e8c13b-2fe4-4dae-8b93-e8dc4a759cb1</t>
  </si>
  <si>
    <t>VP_AW116-A09_1626968_2020</t>
  </si>
  <si>
    <t>0.7 span from pole E to pole F, 22’ west of lines, black oak will need an overhang trim to meet project scope. Between gravel road and owner’s fence.</t>
  </si>
  <si>
    <t>Cut and leave any pieces larger than 4 inches in diameter. Remove slash.</t>
  </si>
  <si>
    <t>30b94547-f8a1-4116-abbc-85f92f200fb1</t>
  </si>
  <si>
    <t>VP_AW116-A09_1626991_2020</t>
  </si>
  <si>
    <t>0.5 span pole E to pole F. 10 feet west of lines at gravel road cutbank. Overall healthy. Growing close enough that it will likely require annual pruning or topping. Remove.</t>
  </si>
  <si>
    <t>8df47cd7-f8b6-4ccb-8068-365667b3823a</t>
  </si>
  <si>
    <t>VP_AW116-A09_1626997_2020</t>
  </si>
  <si>
    <t xml:space="preserve">Tree is .1 span from pole e to d, directly under lines. Repeated topping required, customer approves removal. </t>
  </si>
  <si>
    <t>Cut to 16 inch rounds</t>
  </si>
  <si>
    <t>a21fa72b-2176-4a26-8295-fa210c368a2e</t>
  </si>
  <si>
    <t>VP_AW116-A09_1627027_2020</t>
  </si>
  <si>
    <t>CIP_AW116-A09_396988</t>
  </si>
  <si>
    <t>At pole E. Pine and manzanita brush growing up toward downguy and beneath equipment. Remove.</t>
  </si>
  <si>
    <t>26fcd932-91c1-409d-824f-4fd95f55a383</t>
  </si>
  <si>
    <t>VP_AW116-A09_1627042_2020</t>
  </si>
  <si>
    <t>CIP_AW116-A09_398997</t>
  </si>
  <si>
    <t xml:space="preserve">Tree is .2 span from pole e to d, directly under lines. 4x stem. Some dieback, previously topped. Customer approves removal. </t>
  </si>
  <si>
    <t>d378e82e-266b-4741-87e4-de282dda68f9</t>
  </si>
  <si>
    <t>VP_AW116-A09_1627060_2020</t>
  </si>
  <si>
    <t>15 feet north of pole E along downguy. Significant cavity at base on eastern face. Remove.</t>
  </si>
  <si>
    <t>837bae5e-a3d8-410a-864e-5bb035f43152</t>
  </si>
  <si>
    <t>VP_AW116-A09_1627117_2020</t>
  </si>
  <si>
    <t xml:space="preserve">Tree is .2 span from pole e to d, directly under lines. 3x stem. Previously topped, customer approves removal </t>
  </si>
  <si>
    <t>9b507e47-54fa-4a5f-8d50-0905115a7466</t>
  </si>
  <si>
    <t>VP_AW116-A09_1627138_2020</t>
  </si>
  <si>
    <t>0.9 span from pole D to pole E, 37 ft north of guy wire anchor on pole E, overall healthy blue oak has a reduced canopy due to competition from nearby trees.</t>
  </si>
  <si>
    <t>25d18e41-fc62-4c1e-be0f-1d9fff39e317</t>
  </si>
  <si>
    <t>VP_AW116-A09_1627142_2020</t>
  </si>
  <si>
    <t xml:space="preserve">Tree is .2 span from pole e to d, directly under lines. Previously topped, customer approves removal. </t>
  </si>
  <si>
    <t>b612e01d-40d6-4762-839a-72d4df984af8</t>
  </si>
  <si>
    <t>VP_AW116-A09_1627188_2020</t>
  </si>
  <si>
    <t xml:space="preserve">Tree is .2 span from pole e to d, 5 ft south of line. Growing into lines, previously topped, Recommend removal </t>
  </si>
  <si>
    <t>3f897fe6-9379-401b-8738-11a65c794ba5</t>
  </si>
  <si>
    <t>VP_AW116-A09_1627223_2020</t>
  </si>
  <si>
    <t xml:space="preserve">Tree is .3 span from pole e to d, 5 ft south of line. Previously trimmed, lean and weighted away. Some branching back towards lines, light trim needed for compliance </t>
  </si>
  <si>
    <t>6961bad8-1a4c-4371-a10a-776e35c594a8</t>
  </si>
  <si>
    <t>VP_AW116-A09_1627386_2020</t>
  </si>
  <si>
    <t xml:space="preserve">Tree is .3 span from pole e to d, 10 ft south of line. Codom top, close to lines, oak growing around base of tree and growing into bark. Recommend removal </t>
  </si>
  <si>
    <t>780303b9-5a51-4898-8275-b5b1f5dfca05</t>
  </si>
  <si>
    <t>VP_AW116-A09_1627441_2020</t>
  </si>
  <si>
    <t xml:space="preserve">Tree is .4 span from pole e to d, 10 ft south of lines. 4x stem. Growing around neighboring gray pine. Two stems are encroaching, trim would kill. Recommend removal </t>
  </si>
  <si>
    <t>1ebbabfa-4626-4f52-a16c-4aedbc96d48f</t>
  </si>
  <si>
    <t>VP_AW116-A09_1627449_2020</t>
  </si>
  <si>
    <t xml:space="preserve">0.6 span pole E to pole D. 14 feet south of lines at edge of gravel road. 2x stems </t>
  </si>
  <si>
    <t>01452b0b-2158-4ba3-9ebf-e8b85b1fcc00</t>
  </si>
  <si>
    <t>VP_AW116-A07_1627795_2020</t>
  </si>
  <si>
    <t>Pole 20 - pole 1, .2 span, 20 feet northwest of line, some light sapping at base, will re-evaluate in next 18 months</t>
  </si>
  <si>
    <t>34faab63-ac79-45e4-85e9-00c49ab2e182</t>
  </si>
  <si>
    <t>VP_AW116-A07_1627796_2020</t>
  </si>
  <si>
    <t>Pole 20 - pole 1, .3 span, 20 feet northwest of line.</t>
  </si>
  <si>
    <t>7874609d-863f-4cd9-b24e-6249c4398e51</t>
  </si>
  <si>
    <t>VP_AW116-A07_1627797_2020</t>
  </si>
  <si>
    <t>Pole 20 - pole 1, .4 span, 30 feet northwest of line, trim branches away from line</t>
  </si>
  <si>
    <t>5ada6fe8-8d40-417d-9e2e-1cb32a7044ad</t>
  </si>
  <si>
    <t>VP_AW116-A07_1627798_2020</t>
  </si>
  <si>
    <t>Pole 20 - pole 1, .3 span, 60 feet northwest of line.</t>
  </si>
  <si>
    <t>28a2502d-fcef-4dba-9bdb-3f0e9414402d</t>
  </si>
  <si>
    <t>VP_AW116-A07_1627799_2020</t>
  </si>
  <si>
    <t>Pole 20 - pole 1, .3 span, 64 feet northwest of line. Tree has multiple pitch tubes. Signs of bark beetle.</t>
  </si>
  <si>
    <t>f11e6da1-4289-4b9d-9d8d-91d85038e4ff</t>
  </si>
  <si>
    <t>VP_AW116-A07_1627800_2020</t>
  </si>
  <si>
    <t>Pole 20 - pole 1, .3 span, 30 feet northwest of line. Healthy tree,some signs of light bark beetle</t>
  </si>
  <si>
    <t>73c3498e-ff66-4941-a44c-d4fd6d4d7192</t>
  </si>
  <si>
    <t>VP_AW116-A07_1627801_2020</t>
  </si>
  <si>
    <t>Pole 20 - pole 1, .3 span, 35 feet northwest of line. Healthy tree,some signs of light bark beetle</t>
  </si>
  <si>
    <t>b3a109c6-e826-4e75-810a-420f14c92cdc</t>
  </si>
  <si>
    <t>VP_AW116-A07_1627802_2020</t>
  </si>
  <si>
    <t>CIP_AW116-A07_395903</t>
  </si>
  <si>
    <t>Pole 20 - pole 1, .7 span, 61 feet northwest of line. Healthy tree, has some sapping from some previous trims</t>
  </si>
  <si>
    <t>23fc6176-1182-4448-bd14-2a66e31905cb</t>
  </si>
  <si>
    <t>VP_AW116-A07_1627803_2020</t>
  </si>
  <si>
    <t>Pole 20 - pole 1, at pole 1, 60 feet northwest of line. Tree has lots of woodpecker holes</t>
  </si>
  <si>
    <t>4590cb87-d466-4fe1-aa2c-6109cca5e55d</t>
  </si>
  <si>
    <t>VP_AW116-A07_1627804_2020</t>
  </si>
  <si>
    <t>CIP_AW116-A07_395955</t>
  </si>
  <si>
    <t>Pole 1 - end pole, .1 span, 10 feet west of line. Black oak previously trimmed.</t>
  </si>
  <si>
    <t>3282c1c8-3fb6-4b27-971c-d5e84cd577f6</t>
  </si>
  <si>
    <t>VP_AW116-A07_1627805_2020</t>
  </si>
  <si>
    <t>Pole 1 - end pole, .3 span, 120 feet west of line.</t>
  </si>
  <si>
    <t>1ada028d-0631-48f7-8c7a-21475c7ceb09</t>
  </si>
  <si>
    <t>VP_AW116-A09_1627949_2020</t>
  </si>
  <si>
    <t xml:space="preserve">Tree is .8 span from pole e to d, directly under lines. Previously topped, growing into lines, recommend removal </t>
  </si>
  <si>
    <t>befa11d3-7a35-4006-b9e3-c6e50800ad19</t>
  </si>
  <si>
    <t>VP_AW116-A09_1627955_2020</t>
  </si>
  <si>
    <t>CIP_AW116-A09_398999</t>
  </si>
  <si>
    <t xml:space="preserve">Tree is .9 span from pole e to d, directly under lines. 3x stem. Strikable to pole d. Previously topped, recommend removal. Overall healthy </t>
  </si>
  <si>
    <t>7a337a7e-701e-46a3-9697-91367e252098</t>
  </si>
  <si>
    <t>VP_AW116-A09_1628013_2020</t>
  </si>
  <si>
    <t>Tree is .9 span from pole e to d, 10 ft south of line. 3x stem. Overall healthy tree. Some branching towards lines, needs trim to remain compliant.</t>
  </si>
  <si>
    <t>ba674d4d-f5bc-4664-a6d3-f537e0cd566f</t>
  </si>
  <si>
    <t>VP_AW116-A09_1628023_2020</t>
  </si>
  <si>
    <t>LP_AW116-A08_893489</t>
  </si>
  <si>
    <t>CIP_AW116-A08_399009</t>
  </si>
  <si>
    <t>0.9 span from pole A to pole B, 15’ SE of lines, healthy sweet gum needs to be topped to maintain compliance. Located next to road road drainage ditch.</t>
  </si>
  <si>
    <t>13499 SUNSHINE MEADOWS TRL</t>
  </si>
  <si>
    <t>b0e1dd43-b035-466d-8c72-a0a0aecc427c</t>
  </si>
  <si>
    <t>VP_AW116-A09_1628068_2020</t>
  </si>
  <si>
    <t xml:space="preserve">Clear brush at base of pole d. Various small saplings abrading pole. </t>
  </si>
  <si>
    <t>96310767-ca7b-4c46-9966-8f629b832192</t>
  </si>
  <si>
    <t>VP_AW116-A08_1628093_2020</t>
  </si>
  <si>
    <t>0.8 span from pole A to pole B, directly underneath lines, healthy sweet gum in daffodil garden needs to be topped to maintain compliance.</t>
  </si>
  <si>
    <t>c3add62a-4cad-43a3-9e98-8831dc4ad043</t>
  </si>
  <si>
    <t>VP_AW116-A09_1628122_2020</t>
  </si>
  <si>
    <t>CIP_AW116-A09_398998</t>
  </si>
  <si>
    <t>0.6 span pole B to pole C. 8 feet south of lines at road drainage ditch. Overall healthy. Previously topped.</t>
  </si>
  <si>
    <t>f500c74a-9039-4545-a783-7e564afc37d7</t>
  </si>
  <si>
    <t>VP_AW116-A03_1628520_2020</t>
  </si>
  <si>
    <t>145 ft. southeast of tap pole N/ Remove because there is a gall rust hip canker in main stem</t>
  </si>
  <si>
    <t>dfc64992-3407-42b5-83ac-0d3ec4f2dc9c</t>
  </si>
  <si>
    <t>VP_AW116-A03_1628613_2020</t>
  </si>
  <si>
    <t xml:space="preserve">0.5 span between tap poles M-N/ 15 ft. south of line </t>
  </si>
  <si>
    <t>4e5acfc9-af75-404a-92f8-6153ab3b3797</t>
  </si>
  <si>
    <t>VP_AW116-A03_1628678_2020</t>
  </si>
  <si>
    <t xml:space="preserve">0.3 span between tap poles M-N/ 25 ft. south of line </t>
  </si>
  <si>
    <t>f924086f-34d6-4d74-a7b3-471d86d5354b</t>
  </si>
  <si>
    <t>VP_AW116-A03_1628726_2020</t>
  </si>
  <si>
    <t>0.1 span between tap poles M-N/ 2 ft. south of line/ Tree trunk is growing within 4 ft. of lines, trimming will remove over half of canopy.</t>
  </si>
  <si>
    <t>03fa0101-87b5-4f20-85a8-db6ef13f53e5</t>
  </si>
  <si>
    <t>VP_AW116-A03_1628758_2020</t>
  </si>
  <si>
    <t>0.9 span between tap poles L-M/ 2 ft. west of line/ tree trunk is growing within 4 ft. of power lines, trimming will remove over half of canopy.</t>
  </si>
  <si>
    <t>46bb4923-8b72-48e2-b9af-5ccd4e623810</t>
  </si>
  <si>
    <t>VP_AW116-A03_1628772_2020</t>
  </si>
  <si>
    <t>0.9 span between tap poles L-M/ 30 ft. west of line/ Conks growing out of main stem.</t>
  </si>
  <si>
    <t>df740ff6-2e9f-4a8a-862e-3c37732766c8</t>
  </si>
  <si>
    <t>VP_AW116-A07_1628856_2020</t>
  </si>
  <si>
    <t>Poles 19-20, 0.6 span, 60 feet north of lines, sapping near base of tree from previous trim, com wire going through lower part of canopy.</t>
  </si>
  <si>
    <t>c778190a-f506-4f5f-92cb-d4b67d2aa53d</t>
  </si>
  <si>
    <t>VP_AW116-A07_1628857_2020</t>
  </si>
  <si>
    <t>Poles 19-A, 0.4 span, 15 feet south of lines, trim overhanging branches to assure compliance, 4ft to sky. Small codom.</t>
  </si>
  <si>
    <t>53c0d65c-fa6f-4e14-8467-384ffc2532af</t>
  </si>
  <si>
    <t>VP_AW116-A07_1628858_2020</t>
  </si>
  <si>
    <t>Poles 19-A, 0.4 span, 30 feet south of lines, tree had codom top but If failed doesn’t have a clear path to facilities, blocked by pondo in front.</t>
  </si>
  <si>
    <t>b20a874a-f88d-43d3-9146-76e2a65dfb51</t>
  </si>
  <si>
    <t>VP_AW116-A07_1628859_2020</t>
  </si>
  <si>
    <t>Poles 19-A, 0.4 span, 30 feet south of lines, in stand with 3 pondos.</t>
  </si>
  <si>
    <t>95c0bdde-6bf2-4a1b-96e4-f420837b144e</t>
  </si>
  <si>
    <t>VP_AW116-A07_1628922_2020</t>
  </si>
  <si>
    <t>af4bb5dc-eaea-4d0e-bca2-f3776ceeff3f</t>
  </si>
  <si>
    <t>VP_AW116-A07_1628923_2020</t>
  </si>
  <si>
    <t>Poles 19-A, 0.4 span, 45 feet south of lines. Lots of sapping from previous trims.</t>
  </si>
  <si>
    <t>dc6759ea-067f-4e67-ba3e-369b6cdab430</t>
  </si>
  <si>
    <t>VP_AW116-A07_1628924_2020</t>
  </si>
  <si>
    <t>Poles 19-A, 0.4 span, 55 feet south of lines.</t>
  </si>
  <si>
    <t>83c18bac-93de-4856-942b-79b0b6dbc094</t>
  </si>
  <si>
    <t>VP_AW116-A07_1629936_2020</t>
  </si>
  <si>
    <t>Pole 20 - 21, .5 span, 25 feet west of line, trim branches away from line in upper canopy of tree</t>
  </si>
  <si>
    <t>aac5df18-9844-40cf-86de-d910fcdbab09</t>
  </si>
  <si>
    <t>VP_AW116-A07_1629937_2020</t>
  </si>
  <si>
    <t>Pole 20 - 1 ,.3 span, 25 feet east of line, 2 x stem tree, trim branches away from line in upper canopy of tree</t>
  </si>
  <si>
    <t>fcc9c2d4-dd97-4afe-b3cb-696dde649590</t>
  </si>
  <si>
    <t>VP_AW116-A07_1629938_2020</t>
  </si>
  <si>
    <t>Pole 20 - 1,.3 span, 26 feet east of line, 3 x stem tree, trim branches away from line in upper canopy of tree for potential overhang in next 18 months</t>
  </si>
  <si>
    <t>91fe1d73-92e6-4b02-80f9-9ddf38a8643f</t>
  </si>
  <si>
    <t>VP_AW116-A07_1629939_2020</t>
  </si>
  <si>
    <t>Pole 20 - 21, .4 span, 30 feet west of line,</t>
  </si>
  <si>
    <t>1c5af8fb-8b97-4367-8e7a-466bd0dbcebf</t>
  </si>
  <si>
    <t>VP_AW116-A07_1629940_2020</t>
  </si>
  <si>
    <t>Pole 20 - 1,.3 span, 30 feet east of line, 3 x stem tree</t>
  </si>
  <si>
    <t>dd115306-6a0c-451b-ac6c-26f4150f7691</t>
  </si>
  <si>
    <t>VP_AW116-A07_1629941_2020</t>
  </si>
  <si>
    <t>Pole 20 - pole 1, .3 span, 32 feet east of line, 2 x stem tree, some trimmed branches at base</t>
  </si>
  <si>
    <t>0bd43c92-f62f-45a1-af5b-32a84511dc0e</t>
  </si>
  <si>
    <t>VP_AW116-A07_1629942_2020</t>
  </si>
  <si>
    <t>Pole 20 - pole 22, .3 span, 32 feet west of line, will re-evaluate in next 18 months</t>
  </si>
  <si>
    <t>4a9a9f42-b93d-4033-88d0-be2131b55200</t>
  </si>
  <si>
    <t>VP_AW116-A07_1629943_2020</t>
  </si>
  <si>
    <t>Pole 20 - pole 22, .8 span, 10 feet west of line, trimming would remove more than 1/3 of canopy. Tree is also 48 DBH at base.</t>
  </si>
  <si>
    <t>c1cda7da-25d4-4521-ba79-7b8b40d8d68a</t>
  </si>
  <si>
    <t>VP_AW116-A07_1629944_2020</t>
  </si>
  <si>
    <t>Pole 20 - pole 22, .8 span, 30 feet west of line, remove  because of co dominant top</t>
  </si>
  <si>
    <t>58bf00b9-1d95-400f-9431-97e304f9c712</t>
  </si>
  <si>
    <t>VP_AW116-A07_1629945_2020</t>
  </si>
  <si>
    <t>Pole 20 - pole 22, .8 span, 60feet west of line, remove  because of co dominant top that failed in the past, potential rot causing a weak point. This tree is a heritage tree with a DBH  48 at the base, would like a second opinion from Q.C. Tree is also marked with do not cut tape</t>
  </si>
  <si>
    <t>fa017ca0-2957-4a39-93b1-923e4a0fce9e</t>
  </si>
  <si>
    <t>VP_AW116-A07_1629946_2020</t>
  </si>
  <si>
    <t>Pole 1 - end pole, .3 span, 50 feet southwest of line, tree has some dead spars</t>
  </si>
  <si>
    <t>52c3b7c4-a7f4-4857-adda-53d86755370e</t>
  </si>
  <si>
    <t>VP_AW116-A07_1629947_2020</t>
  </si>
  <si>
    <t>Pole 1 - end pole, .3 span, 35 feet east of line, tree has canker creating a weak point</t>
  </si>
  <si>
    <t>c299e2d5-fea5-4941-ad58-cc723479779f</t>
  </si>
  <si>
    <t>VP_AW116-A07_1629948_2020</t>
  </si>
  <si>
    <t>Pole 1 - end pole, .3 span, 30 feet east of line, tree has canker creating a weak point</t>
  </si>
  <si>
    <t>2e133f65-27f5-4274-a77e-ff7457e1dafe</t>
  </si>
  <si>
    <t>VP_AW116-A07_1629949_2020</t>
  </si>
  <si>
    <t>Pole 1 - end pole, .3 span, 30 feet east of line,</t>
  </si>
  <si>
    <t>25960b2c-7948-4078-9562-04343ee22df8</t>
  </si>
  <si>
    <t>VP_AW116-A07_1629950_2020</t>
  </si>
  <si>
    <t xml:space="preserve">Pole 1 - end pole, .3 span, 45 feet east of line, </t>
  </si>
  <si>
    <t>9df6a0c5-7a8b-472b-90ad-2331c7b34760</t>
  </si>
  <si>
    <t>VP_AW116-A07_1629951_2020</t>
  </si>
  <si>
    <t>Pole 1 - end pole, .3 span, 21 feet east of line, tree has large canker and signs of bark beetle</t>
  </si>
  <si>
    <t>ba5b1651-eee9-42b2-be9d-79ff47b1ef41</t>
  </si>
  <si>
    <t>BIOLOGIST (4/28/2020) - Hold all work within 300 feet of the hawk nest until July 15, 2020. After July 15, work may proceed HTRS 6/4 0.7 Span between poles#5-6, 30 feet North of line/ Hazard tree, half the trunk is burned out, lean towards line/ Large birds NEST MGE, 4-15-20, large bird nest in top of still standing Ponderosa Pine. NEST IS ACTIVE WITH RES SHOULDER HAWKS. 04/30/20, tmaokm - completed nesting bird survey. Needs Biologist Review.</t>
  </si>
  <si>
    <t>VP_AV115-J08_647656</t>
  </si>
  <si>
    <t>HTRS 4/3 0.6 Span between Poles C-D 98ft NOL; lean/canopy weight toward line//opines. 2 stem combined DBH. Stems are growing against eachother. Bigger stem strong lean toward facility. 3/18/20. RPF Review of Heritage Tree. Hazard to facility . Recommend removal.</t>
  </si>
  <si>
    <t>a40 Remove all wood and debris.</t>
  </si>
  <si>
    <t>080e00c6-75e8-4e00-a57d-ec721a40a9b9</t>
  </si>
  <si>
    <t>VP_AV115-F17_648971</t>
  </si>
  <si>
    <t>LP_AV115-F17_880046</t>
  </si>
  <si>
    <t xml:space="preserve">HTRS 2/3 0.7 span from pole A to end pole. 35 feet east of line. Shelter tree and taken out the rest of tree around poor taper </t>
  </si>
  <si>
    <t xml:space="preserve">Remove  all wood and debris </t>
  </si>
  <si>
    <t>1051742963</t>
  </si>
  <si>
    <t>13274 MCKITRICK RANCH RD</t>
  </si>
  <si>
    <t>dd021a39-80e0-4810-be1c-cd5272bfde06</t>
  </si>
  <si>
    <t>HTRS 4/3 40ft NE of Pole; dead stem cannot reach facilities.</t>
  </si>
  <si>
    <t>Cut oak into 16” firewood lengths/ Haul away brush if possible, otherwise lop and scatter. Tree is still standing, after evaluating, tree is healthy and not a threat to facilities as it leans away.</t>
  </si>
  <si>
    <t>VP_AV115-J08_12336_2019</t>
  </si>
  <si>
    <t>0.3 span between poles D-End// 15 feet east of line. Tree has multiple branches rotting out from main stems. Possible heart rot. Lean towards facility. 3/18/20. RPF Heritage Tree review. Recommend removal. Hazard to facility.</t>
  </si>
  <si>
    <t>d5dff479-e9eb-44bb-b1c8-1842f8ecdb22</t>
  </si>
  <si>
    <t>a21 Remove all wood and chips</t>
  </si>
  <si>
    <t xml:space="preserve">0.3 span. Pole 3 to pole 4. 15 feet east of line. Trim to compliance. 5/12/20. Sfrizf. Trim did not meet compliance and additional trimming would remove &gt; 30% of canopy; Recommend removal; tree marked for removal also due to kink in trunk structure that was not visible when whorls were present. </t>
  </si>
  <si>
    <t xml:space="preserve">Remove all wood and debris. Owner does not want planted shrubs and blue oaks near the tree to be damaged during the removal. There is room between the utility line and tree along the road, to lower sections of the tree. </t>
  </si>
  <si>
    <t>218Cut in 16 rounds and remove chips from property.</t>
  </si>
  <si>
    <t>218 Remove all wood and slash</t>
  </si>
  <si>
    <t>218/201 Remove all wood and slash</t>
  </si>
  <si>
    <t>218 Cut in 16” rounds.</t>
  </si>
  <si>
    <t>218 Cut in 16” inch rounds and broadcastchips</t>
  </si>
  <si>
    <t>201 Remove all slash and wood</t>
  </si>
  <si>
    <t>218 Cut in 16” rounds remove chips.</t>
  </si>
  <si>
    <t>201 Cut to 14in fw rounds remove slash</t>
  </si>
  <si>
    <t>211 Remove all wood and slash</t>
  </si>
  <si>
    <t>211 Cut to 14in fw rounds remove slash</t>
  </si>
  <si>
    <t>201 Remove brush</t>
  </si>
  <si>
    <t>VP_AV115-J06_802701_2019</t>
  </si>
  <si>
    <t>a21remove all debris</t>
  </si>
  <si>
    <t>c1ad7b29-86f1-4a4f-bb59-2948d00040ca</t>
  </si>
  <si>
    <t>VP_AV115-F22_910486_2019</t>
  </si>
  <si>
    <t>directly south of pole 5 , tree has potential to strike line . Trim is not recommended for this tree species .</t>
  </si>
  <si>
    <t>13119 ARTIC OWL RD</t>
  </si>
  <si>
    <t>f5937392-5f9c-4179-b3c3-bc00a41c013d</t>
  </si>
  <si>
    <t>VP_AV115-F22_910487_2019</t>
  </si>
  <si>
    <t>eed6724b-7223-40aa-b9f1-9d24a636129b</t>
  </si>
  <si>
    <t>VP_AV115-F22_910488_2019</t>
  </si>
  <si>
    <t>cb5d64c7-27f1-4602-8400-02f7c1b3c83f</t>
  </si>
  <si>
    <t>VP_AV115-F22_910612_2019</t>
  </si>
  <si>
    <t xml:space="preserve">20 ft South of pole 5, strike potential towards pole, permission from owner to remove. </t>
  </si>
  <si>
    <t>ba2456c2-a742-4826-9548-004b3317235c</t>
  </si>
  <si>
    <t>VP_AV115-F22_910613_2019</t>
  </si>
  <si>
    <t>fd71178b-b701-45ca-b218-b3217f427270</t>
  </si>
  <si>
    <t>VP_AV115-F22_910614_2019</t>
  </si>
  <si>
    <t xml:space="preserve">50 ft East of pole A, rot on back side of trunk. Tree is in decline, permission from owner to remove. </t>
  </si>
  <si>
    <t>582e0d8e-02b9-44ec-9ed1-940603b4f58c</t>
  </si>
  <si>
    <t>VP_AV115-F22_910615_2019</t>
  </si>
  <si>
    <t xml:space="preserve">50 ft East of pole A. Including bark up and around stem, tree is in decline, permission from owner to remove. </t>
  </si>
  <si>
    <t>a463dfdc-e47d-41ff-964f-c5d51ed46827</t>
  </si>
  <si>
    <t>A44 Field verified WM complete by bpostm_awrr. Chip and pile slash</t>
  </si>
  <si>
    <t>A20/21 Field verified WM complete by bpostm_awrr. Chip and pile slash</t>
  </si>
  <si>
    <t>VP_AV115-J07_1357948_2020</t>
  </si>
  <si>
    <t>CIP_AV115-J07_356041</t>
  </si>
  <si>
    <t xml:space="preserve">.7 span from 22 to End Pole East of line top direct cut any branches that are within 4ft of conductor 4xstem </t>
  </si>
  <si>
    <t>a40 Remove all debris</t>
  </si>
  <si>
    <t>1051682462</t>
  </si>
  <si>
    <t>c311a80f-de49-4b75-ad01-f169d3669dcb</t>
  </si>
  <si>
    <t>VP_AV115-J08_1379090_2020</t>
  </si>
  <si>
    <t xml:space="preserve">.7 span from Pole G to Pole H South of line dead Tree konks present </t>
  </si>
  <si>
    <t>a40 TBD</t>
  </si>
  <si>
    <t>1051682396</t>
  </si>
  <si>
    <t>4115d0e3-aad7-42a6-ae6d-44d2957d58b4</t>
  </si>
  <si>
    <t>VP_AV115-J08_1388069_2020</t>
  </si>
  <si>
    <t xml:space="preserve">.8 span from Pole I2 to Pole I3 East of line minimum trim of overhanging branches for compliance </t>
  </si>
  <si>
    <t>a054daa7-85ca-42b7-a322-9f722d7658eb</t>
  </si>
  <si>
    <t>VP_AV115-J08_1388071_2020</t>
  </si>
  <si>
    <t xml:space="preserve">.7 span from Pole I2 to Pole I3 East of line Continuous topping not recomend </t>
  </si>
  <si>
    <t>d39dd35f-ada8-48a7-8f3a-0ba9e677a11e</t>
  </si>
  <si>
    <t>VP_AV115-J08_1388072_2020</t>
  </si>
  <si>
    <t xml:space="preserve">.7 span from Pole I2 to Pole I3 Directly under line Continuous topping not recomend </t>
  </si>
  <si>
    <t>4cb4a219-6727-4a6d-951f-14828d4d3cd7</t>
  </si>
  <si>
    <t>VP_AV115-J08_1388073_2020</t>
  </si>
  <si>
    <t>2f63134e-e781-485e-91a7-655932f41ea8</t>
  </si>
  <si>
    <t>207Buck wood into 16-18” lengths and remove brush.</t>
  </si>
  <si>
    <t>VP_AV115-J03_1429855_2020</t>
  </si>
  <si>
    <t xml:space="preserve">Directly West of Pole I3 poor taper Tree suggested removal </t>
  </si>
  <si>
    <t>a40 Remove all wood and debris</t>
  </si>
  <si>
    <t>9bd2d21e-af7a-4d77-bfbf-253f28843eba</t>
  </si>
  <si>
    <t>VP_AV115-J03_1429856_2020</t>
  </si>
  <si>
    <t xml:space="preserve">Directly West of Pole I3 Dead Tree </t>
  </si>
  <si>
    <t>fdcf5e2c-9308-4484-b327-dfa4c162866d</t>
  </si>
  <si>
    <t>VP_AV115-J03_1429857_2020</t>
  </si>
  <si>
    <t xml:space="preserve">Directly West of Pole I3 tree is in state of decline minimal canopy remains overhanging guy wire </t>
  </si>
  <si>
    <t>7a88eb25-b50c-4854-814c-ab55c49e7a52</t>
  </si>
  <si>
    <t>VP_AV115-J03_1429858_2020</t>
  </si>
  <si>
    <t xml:space="preserve">Directly West of Pole I3 trim for guy wire compliance would kill </t>
  </si>
  <si>
    <t>94836630-e540-499e-abb0-148baa6f75f7</t>
  </si>
  <si>
    <t>VP_AV115-J03_1429859_2020</t>
  </si>
  <si>
    <t xml:space="preserve">At Pole I3 South of line moderate trim of overhanging branches for compliance </t>
  </si>
  <si>
    <t>dd6d21f6-117f-4795-8245-452796176e72</t>
  </si>
  <si>
    <t>218 Remove all wood and debris</t>
  </si>
  <si>
    <t>218/201 Remove all wood and debris</t>
  </si>
  <si>
    <t>218 Remove all wood</t>
  </si>
  <si>
    <t>218 Remove all wood and debris .</t>
  </si>
  <si>
    <t>218 Removed all wood and debris</t>
  </si>
  <si>
    <t>201 Cut into 16 inch rounds, remove all debris.</t>
  </si>
  <si>
    <t>VP_AV115-J03_1451690_2020</t>
  </si>
  <si>
    <t>CIP_AV115-J03_357447</t>
  </si>
  <si>
    <t xml:space="preserve">Directly East Aproxamitly 13 feet from Pole I3 trim for guy wire compliance would kill </t>
  </si>
  <si>
    <t>3fa507c0-15eb-4983-a257-4faef466c781</t>
  </si>
  <si>
    <t>VP_AV115-J03_1451771_2020</t>
  </si>
  <si>
    <t xml:space="preserve">.1 span from Pole I3 to End Pole Directly under line Tree will need future Continuous topping not recomend </t>
  </si>
  <si>
    <t>cb88d418-52f1-4ac9-a0de-f4b92c20b092</t>
  </si>
  <si>
    <t>VP_AV115-J03_1452115_2020</t>
  </si>
  <si>
    <t xml:space="preserve">.8 span from Pole I2 to Pole I3 Aproxamitly 24 feet from line minimum trim of overhanging branches for compliance </t>
  </si>
  <si>
    <t>6aef2c75-7f8a-4b65-91c6-fd7a690c60b5</t>
  </si>
  <si>
    <t>VP_AV115-J08_1465035_2020</t>
  </si>
  <si>
    <t xml:space="preserve">0.2 spans north of pole C-D. </t>
  </si>
  <si>
    <t>a40</t>
  </si>
  <si>
    <t>da528b92-b265-4911-9b3c-f86e85cfdf8b</t>
  </si>
  <si>
    <t>11511 LOMA RICA RD</t>
  </si>
  <si>
    <t>a40 Haul away</t>
  </si>
  <si>
    <t>a40TBD</t>
  </si>
  <si>
    <t>a40 Broadcast wood chips on property</t>
  </si>
  <si>
    <t>a40Landowner wants all wood removed.</t>
  </si>
  <si>
    <t>a40 Landowner wants all wood removed.</t>
  </si>
  <si>
    <t>a40 TBD.</t>
  </si>
  <si>
    <t>a40 Remove all.</t>
  </si>
  <si>
    <t>VP_AV115-J03_1626497_2020</t>
  </si>
  <si>
    <t>.6 span from PI2-I3.</t>
  </si>
  <si>
    <t>b799afe5-13c6-40a0-89ff-a208fcb4854d</t>
  </si>
  <si>
    <t>VP_AV115-J03_1629685_2020</t>
  </si>
  <si>
    <t>0.3 spans west of pole i2-i3. Tree is leaning toward line. flewif added tree post work. Severe lean towards line. 05/12/20</t>
  </si>
  <si>
    <t>c36b548b-f1f9-45e5-9164-125bc45bb2b5</t>
  </si>
  <si>
    <t>VP_AV115-J08_1627255_2020</t>
  </si>
  <si>
    <t xml:space="preserve">33ft west of end of tap; facility protect </t>
  </si>
  <si>
    <t>698d64fc-dcb3-4818-be98-56d1f8d2db23</t>
  </si>
  <si>
    <t>VP_AV115-I07_1628083_2020</t>
  </si>
  <si>
    <t xml:space="preserve">30ft before pole F; facility protect </t>
  </si>
  <si>
    <t>6ba7e33a-576c-4e26-ba02-c91162147a83</t>
  </si>
  <si>
    <t>VP_AV115-I07_1628092_2020</t>
  </si>
  <si>
    <t xml:space="preserve">10ft before pole F, 5 stem with combined dbh; facility protect </t>
  </si>
  <si>
    <t>4df4503c-c496-42ef-aea3-abb98874aeef</t>
  </si>
  <si>
    <t>VP_AV115-I07_1628112_2020</t>
  </si>
  <si>
    <t xml:space="preserve">10ft after pole F; facility protect </t>
  </si>
  <si>
    <t>8ba25499-1097-4543-9302-7e33e5c49e24</t>
  </si>
  <si>
    <t>VP_AV115-I07_1628121_2020</t>
  </si>
  <si>
    <t xml:space="preserve">40ft south of pole F; facility protect </t>
  </si>
  <si>
    <t>21b7242e-624c-4383-af2e-f4412a995df9</t>
  </si>
  <si>
    <t>VP_AV115-I07_1628131_2020</t>
  </si>
  <si>
    <t xml:space="preserve">20ft after pole F and 20ft south of line, tree leans away from line and facility; facility protect </t>
  </si>
  <si>
    <t>09f90d8a-7869-4679-9918-dda65c8ed6b8</t>
  </si>
  <si>
    <t>VP_AV115-I07_1628143_2020</t>
  </si>
  <si>
    <t xml:space="preserve">20ft after pole F, under line, and 3xstem with combined dbh; tree will need removal or trim in the future </t>
  </si>
  <si>
    <t>c82efd2a-b4c0-48c9-bec3-f4239e8f650b</t>
  </si>
  <si>
    <t>VP_AV115-I07_1628155_2020</t>
  </si>
  <si>
    <t xml:space="preserve">.7 span pole E-F and south of line. </t>
  </si>
  <si>
    <t>65815fd8-8828-4308-aafa-312369a33c01</t>
  </si>
  <si>
    <t>VP_AV115-I07_1628160_2020</t>
  </si>
  <si>
    <t>f41a4dcd-669f-47a2-b89a-3831b136dcb6</t>
  </si>
  <si>
    <t>VP_AV115-I07_1628246_2020</t>
  </si>
  <si>
    <t xml:space="preserve">.4 span pole E-F and south of line. 3xstem with combined dbh and old wire fence runs through stems. Tree is in compliance it will require trim in the future. Routine has paint on this tree </t>
  </si>
  <si>
    <t>e7aff231-a074-434a-a8d2-7bc8f00f73b4</t>
  </si>
  <si>
    <t>VP_AV115-I07_1628291_2020</t>
  </si>
  <si>
    <t xml:space="preserve">.2 span pole F-G and south of line, bordering NiD. </t>
  </si>
  <si>
    <t>7bb52a7d-620d-4fd3-9318-23b197ca86c2</t>
  </si>
  <si>
    <t>TBD - noncontact parcel status 207</t>
  </si>
  <si>
    <t>sflora_awrr</t>
  </si>
  <si>
    <t>, remove all slash 207</t>
  </si>
  <si>
    <t>Cut 16 inch rounds, remove all slash 207</t>
  </si>
  <si>
    <t>Haul away all wood/ Haul away all wood chips and debris 207</t>
  </si>
  <si>
    <t>5.13.2020 mdiazm Owner as okay with working the tree just give notice when going to cut.//. 5.12.2020 mdiazm Owners wanted another look at this tree. Open wound is too large to overlook and the risk potential is still high to striking the lines. Wound shows evidence of insect infection and decayed wood. Owners are making a final decision to take responsibility of the tree or let us remove it. //poles 3-5, .7 span, 48 feet South of line. tree has large wound on south side</t>
  </si>
  <si>
    <t xml:space="preserve">0.9 span north from Pole 1 to Pole 1A. Overhang would take more than third of canopy </t>
  </si>
  <si>
    <t>VP_AV115-F21_1415352_2020</t>
  </si>
  <si>
    <t>LP_AV115-F21_884084</t>
  </si>
  <si>
    <t>CIP_AV115-F21_357145</t>
  </si>
  <si>
    <t xml:space="preserve">0.2 span between poles# 14-15, 22 West of lines/ Tree has bad rot in main trunk/ Open hole for rain water to get in/ Fungus growing at base of tree.  </t>
  </si>
  <si>
    <t>Cut into 12 inch firewood rounds/ Chip and pile slash</t>
  </si>
  <si>
    <t>1051742902</t>
  </si>
  <si>
    <t>13226 HOOT OWL RD</t>
  </si>
  <si>
    <t>3f83d752-85f1-4b89-b685-05afbcd461ed</t>
  </si>
  <si>
    <t>VP_AV115-F21_1415360_2020</t>
  </si>
  <si>
    <t>.4 span between pole #14-15/ 15 ft west of line / dead top 20 feet down trunk / Top trim could harm tree/ owner doesn’t eat whole tree out just cut off the dead top</t>
  </si>
  <si>
    <t>1fbe4ac1-f2b0-4859-b712-f2e2969a3534</t>
  </si>
  <si>
    <t>VP_AV115-F21_1415340_2020</t>
  </si>
  <si>
    <t>CIP_AV115-F21_356327</t>
  </si>
  <si>
    <t>18 ft west of pole 14/ trim several branches over hanging guy wire</t>
  </si>
  <si>
    <t>cd1264e9-71e0-49ce-87c0-5999418fb255</t>
  </si>
  <si>
    <t>VP_AV115-F21_716901_2019</t>
  </si>
  <si>
    <t>CIP_AV115-F21_357144</t>
  </si>
  <si>
    <t>At pole 14, 10 feet west of pole . Tree growing under secondary line , trim not recommended , remove tree .</t>
  </si>
  <si>
    <t>a112aceb-f21b-45d2-8cd8-dfb439855e07</t>
  </si>
  <si>
    <t>VP_AV115-F21_716902_2019</t>
  </si>
  <si>
    <t>Pole 14, 10 feet west of pole 14. Tree has threat to guy wire due to over hang , trimming tree would kill it ,  recommended removal.</t>
  </si>
  <si>
    <t>7119a7ed-20a1-451f-ba9e-f5fb17364141</t>
  </si>
  <si>
    <t>VP_AV115-F21_716904_2019</t>
  </si>
  <si>
    <t>Pole 14 to pole 15, .2 span west of line . Tree has overhanging canopy , a trim would kill tree , recommended removal.</t>
  </si>
  <si>
    <t>dd53dfbb-a81b-4624-bab1-1f2b884329a5</t>
  </si>
  <si>
    <t>VP_AV115-F21_716905_2019</t>
  </si>
  <si>
    <t>Pole 14 to pole 15, .3 span west of line. Overhanging canopy and lean toward line , trim not recommended, remove tree .</t>
  </si>
  <si>
    <t>5322e830-6894-4ab0-91fd-9b4091746eac</t>
  </si>
  <si>
    <t>VP_AV115-F21_716903_2019</t>
  </si>
  <si>
    <t xml:space="preserve">Pole 14 to pole 15 , .1 span west of line .  Tree growing over guy wire , trim is not recommended , would remove more than 1/3 of tree canopy . Removal is recommended. DBH is combined stems / Cut oak into 16 inch rounds/ Remove all pine wood and debris </t>
  </si>
  <si>
    <t>7ded2024-8ead-4586-b7cb-2d6f038f98bd</t>
  </si>
  <si>
    <t>VP_AV115-F21_770049_2019</t>
  </si>
  <si>
    <t>0.7 span from 14 to 15. 8 ft West of line. Combined dbh, 2 stems. Overhanging line, multiple forks, sign of hollow inside</t>
  </si>
  <si>
    <t>f857adcc-93c0-4c92-ad9c-ad374cd9977d</t>
  </si>
  <si>
    <t>VP_AV115-F21_1415361_2020</t>
  </si>
  <si>
    <t xml:space="preserve">0.5 span between poles# 14-15, 15 feet West of lines/ Tree tangled up in other removal/ 2X stem poor taper tree/ </t>
  </si>
  <si>
    <t>db3dd7f0-398a-4907-ac77-9e0e84a95b23</t>
  </si>
  <si>
    <t>.7 span pole 10- 11 endpole. 20' west of line. 3 stem oak. dying limb growth to line. trim to evm scope. Tree trimmed but still out of scope, limb has heavy lean towards line; removal recommended for limb closest to line. It is marked with an X</t>
  </si>
  <si>
    <t xml:space="preserve">.7 span, pole 10-end pole, 10ft South of line: Mature black oak with strike potential and overhang. WV_fail review 1/28 by eculhj: updated prescription and veg type. Tree was trimmed but is still out of compliance. Further trim will destroy canopy, removal recommended </t>
  </si>
  <si>
    <t>0.1 span pole 24 to pole 25. 10 feet north of lines. Tree is encroaching pole compliance radial. Trim to scope. WV_review 5/13 by eculhj: tree was topped, still remains within 1 ft of pole, turned back to in progress</t>
  </si>
  <si>
    <t>LP_AV115-F21_884517</t>
  </si>
  <si>
    <t>EOL .2 span poles 14-15 2x stem</t>
  </si>
  <si>
    <t>241c8244-4785-45b6-985b-f197d615f863</t>
  </si>
  <si>
    <t>VP_AV115-F16_716900_2019</t>
  </si>
  <si>
    <t>LP_AV115-F21_884534</t>
  </si>
  <si>
    <t>Pole 14 to secondary end pole , 15 feet east of end pole . Tree has a major lean toward line , trim not recommended , remove tree.</t>
  </si>
  <si>
    <t>1051742907</t>
  </si>
  <si>
    <t>13326 OWL CREEK RD</t>
  </si>
  <si>
    <t>8854b95d-ad6e-4e63-a25c-47df4ae73132</t>
  </si>
  <si>
    <t>VP_AV115-F16_1423633_2020</t>
  </si>
  <si>
    <t xml:space="preserve">24 FEET NORTH OF POLE 14, WOUNDS ON TRUNK, POOR TAPER, UNHEALTHY CANOPY, SAPPING OUT/ WEAK POINT IN TRUNK HALFWAY UP/ METLE OBJECT IN TRUNK ABOVE WOND HALFWAY UP TRUNK </t>
  </si>
  <si>
    <t>0121b340-f41d-4571-9148-95a910e3ed74</t>
  </si>
  <si>
    <t>VP_AV115-F16_782985_2019</t>
  </si>
  <si>
    <t xml:space="preserve">28 ft West of End Pole. Heartwood exposed at bottom, roots exposed, lean to pole. </t>
  </si>
  <si>
    <t>753b9a70-f804-4c3b-bfdf-c00b41d59ee6</t>
  </si>
  <si>
    <t>VP_AV115-F16_768526_2019</t>
  </si>
  <si>
    <t>2 brush units: 1 for secondary end pole and 1 for secondary end pole guy line</t>
  </si>
  <si>
    <t>3dc4ad7f-1c34-4c7d-8d8f-14726662b162</t>
  </si>
  <si>
    <t>VP_AV115-F17_630119</t>
  </si>
  <si>
    <t>LP_AV115-F22_883688</t>
  </si>
  <si>
    <t>CIP_AV115-F17_356515</t>
  </si>
  <si>
    <t>Brush point at east guy wire for pole 30645 yellow tag, pole has no spray painted number. One unit of brush. 5/13/20. Sfrizf. Please DELETE. This brush unit is dead manzanita that the owner has decorated the fence with: branches are not in contact with guy wire.</t>
  </si>
  <si>
    <t>1051742888</t>
  </si>
  <si>
    <t>13440 JONES BAR RD</t>
  </si>
  <si>
    <t>94ea3dab-f2cf-4ef4-a914-d6c55265e055</t>
  </si>
  <si>
    <t>VP_AV115-F17_552696_2019</t>
  </si>
  <si>
    <t>CIP_AV115-F17_356318</t>
  </si>
  <si>
    <t xml:space="preserve">Edited by ahansm 2/27/20.  / 55 West of end pole. Could hit end pole and service tree is dead no canopy </t>
  </si>
  <si>
    <t>Chip and pile brush and cut into 16”</t>
  </si>
  <si>
    <t>a71ba8f3-86bc-481f-8019-62c923d631c7</t>
  </si>
  <si>
    <t>VP_AV115-F17_502239_2019</t>
  </si>
  <si>
    <t>LP_AV115-F17_884630</t>
  </si>
  <si>
    <t xml:space="preserve">Brush Unit needed around guy wire at pole A. Ornamental brush </t>
  </si>
  <si>
    <t>1051742916</t>
  </si>
  <si>
    <t>13445 JONES BAR RD</t>
  </si>
  <si>
    <t>5d86c9b9-755d-4db2-937b-cc93b3ba0619</t>
  </si>
  <si>
    <t>VP_AV115-F17_502222_2019</t>
  </si>
  <si>
    <t>CIP_AV115-F17_356516</t>
  </si>
  <si>
    <t xml:space="preserve">Brush Unit needed around pole A. Ornamental brush </t>
  </si>
  <si>
    <t>31926878-8af4-478e-bddf-ce1d4225627d</t>
  </si>
  <si>
    <t>VP_AV115-F17_629192</t>
  </si>
  <si>
    <t>CIP_AV115-F17_356143</t>
  </si>
  <si>
    <t>Brush point around guyline West of pole.3/13/20. Sfrizf.  Please DELETE. No brush abrasion on guy wire, only some bunch grasses that are not a hazard.</t>
  </si>
  <si>
    <t>ef6e8aee-3fbf-4c27-92db-bb8df12aea58</t>
  </si>
  <si>
    <t>VP_AV115-J02_1631370_2020</t>
  </si>
  <si>
    <t>100’ northwest of pole 12. Beetle damage in top.</t>
  </si>
  <si>
    <t>31babc23-48e2-4918-a244-1f6cdaf29fc6</t>
  </si>
  <si>
    <t>VP_AV115-F17_1469071_2020</t>
  </si>
  <si>
    <t>CIP_AV115-F17_357243</t>
  </si>
  <si>
    <t>poles 1-2, .6 span, 3 feet north of line. previously topped remove to avoid continual topping.</t>
  </si>
  <si>
    <t>17db4818-f341-4dfa-91c3-034f062e46c3</t>
  </si>
  <si>
    <t>VP_AV115-F17_1469147_2020</t>
  </si>
  <si>
    <t>poles 1-2, .6 span, 10 feet north of line. remove to prevent continual topping</t>
  </si>
  <si>
    <t>234d8ce8-ce74-420d-95b3-1991f94486e9</t>
  </si>
  <si>
    <t>VP_AV115-F17_629196</t>
  </si>
  <si>
    <t xml:space="preserve">Manzanita bush around guyline SE of pole. Painted minimally and high up due to livestock. </t>
  </si>
  <si>
    <t>0a5d5f9f-6d08-48d9-b319-9986882cd38d</t>
  </si>
  <si>
    <t>VP_AV115-F17_629197</t>
  </si>
  <si>
    <t xml:space="preserve">Manzanita brush around pole. Inside fence with Shetland ponies. 40 ft North of Yuba Ridge Rd. Clear all brush within 10 ft of pole. </t>
  </si>
  <si>
    <t>22a3c7e4-2f6e-4c5e-83f3-d80cc169c7a6</t>
  </si>
  <si>
    <t>VP_AV115-F17_643019</t>
  </si>
  <si>
    <t xml:space="preserve">0.6 span from pole 2 to pole 3. 25 feet north of line. </t>
  </si>
  <si>
    <t>fa30d84c-bdd0-4c00-8e45-df37b3fb4a9a</t>
  </si>
  <si>
    <t>VP_AV115-F17_643020</t>
  </si>
  <si>
    <t xml:space="preserve">0.4 span from pole 2 to pole 3. 25 feet north of line. Re-evaluate in 18 months. </t>
  </si>
  <si>
    <t>68503184-ef67-4481-8df8-1d487e86b1e6</t>
  </si>
  <si>
    <t>VP_AV115-F17_643024</t>
  </si>
  <si>
    <t xml:space="preserve">HTRS 2/4  0.6 span from pole 1 to pole 2. 60 feet south of line. Could fall into ponderosa pine in front and that tree causing it to fall in lines. </t>
  </si>
  <si>
    <t xml:space="preserve">Remove pine wood from property. </t>
  </si>
  <si>
    <t>40d88d01-1e23-496f-a4f6-1bac1d1787b1</t>
  </si>
  <si>
    <t>VP_AV115-F17_643025</t>
  </si>
  <si>
    <t>0.5 span from pole 1 to pole 2. Underneath line./pine growing underneath lines</t>
  </si>
  <si>
    <t>10284810-f1aa-4eb8-abf0-5cc1a2fad2bf</t>
  </si>
  <si>
    <t>VP_AV115-F17_643026</t>
  </si>
  <si>
    <t>0.4 span from pole 1 to pole 2. 20 feet south of line. // removal because it is a co-dominate top. tfigum</t>
  </si>
  <si>
    <t>edd992ba-1c46-4e97-b8d0-e524f9ce5afa</t>
  </si>
  <si>
    <t>VP_AV115-F17_640511</t>
  </si>
  <si>
    <t>0.6 span from pole 2 to 3 4 feet south of line. Arborists approval Stubbendick JRC WE-12647A. Under ground perimeter wire fro dog collar</t>
  </si>
  <si>
    <t>0938300a-e511-4c97-abe1-54b07d16e43d</t>
  </si>
  <si>
    <t>VP_AV115-F17_640512</t>
  </si>
  <si>
    <t xml:space="preserve">0.6 span from pole 2 to 3. Directly under line. Arborists approval Stubbendick JRC WE-12647A </t>
  </si>
  <si>
    <t>c7acaa59-ee3b-43f9-aa0c-955a6a0ac065</t>
  </si>
  <si>
    <t>VP_AV115-F17_640517</t>
  </si>
  <si>
    <t>0.5 span from pole 1 to 2. 10 feet north of line. Arborists approval Stubbendick JRC  WE-12737A</t>
  </si>
  <si>
    <t>d73f4f9e-070f-4936-b5eb-8919d930c066</t>
  </si>
  <si>
    <t>VP_AV115-F17_640518</t>
  </si>
  <si>
    <t>0.6 span from pole 1 to 2. 11 feet north of line arborists approval Stubbendick JRCWE-12647A</t>
  </si>
  <si>
    <t>6e1914ed-3642-4ced-9a3e-8680286f3370</t>
  </si>
  <si>
    <t>VP_AV115-J02_823680_2019</t>
  </si>
  <si>
    <t>CIP_AV115-J02_357365</t>
  </si>
  <si>
    <t xml:space="preserve">.2 span pole 32997 - northwest pole. 15' east of line. trim to EVM scope. The stump for this tree has been located and removal is verified 5-13-20: Sdeal with FCO </t>
  </si>
  <si>
    <t>top to 12 ft</t>
  </si>
  <si>
    <t>chip and broadcast trim</t>
  </si>
  <si>
    <t>62aa6c60-a734-4b2f-8545-ba348b436ea7</t>
  </si>
  <si>
    <t xml:space="preserve">0.4 Span between poles# 3 - 3A. 8 ft. North of lines. Tree will be out of scope within 18 months: Sdealf </t>
  </si>
  <si>
    <t>VP_AV115-K11_609178</t>
  </si>
  <si>
    <t>LP_AV115-K11_881018</t>
  </si>
  <si>
    <t>CIP_AV115-K11_356750</t>
  </si>
  <si>
    <t>.7 span pole 17 to pole 18. 50' east of line. Ant</t>
  </si>
  <si>
    <t xml:space="preserve">remove all logs and debris. </t>
  </si>
  <si>
    <t>1051739529</t>
  </si>
  <si>
    <t>10841 MOUNTAINEER TRL</t>
  </si>
  <si>
    <t>zericj_awrr</t>
  </si>
  <si>
    <t>a2a673ec-72dc-4502-a803-d8f53b82ccb0</t>
  </si>
  <si>
    <t>VP_AV115-K11_609498</t>
  </si>
  <si>
    <t>HTRS 3/3  .5 span pole 17 to pole 18. 70' east of line. REMOVE FOR POOR taper. Not tall enough. Yet....</t>
  </si>
  <si>
    <t>91d7017a-fca3-4238-9765-af0e47935392</t>
  </si>
  <si>
    <t>VP_AV115-J15_611498</t>
  </si>
  <si>
    <t>HTRS 3/2 0.3 span pole 17 to 18, 50' west of line.  tree splits at 7', some butt swell and a seam on bole. communication attached to tree at approximately 15' up.</t>
  </si>
  <si>
    <t xml:space="preserve">cut to 16' 6" lengths for milling purposes. remove all slash from property </t>
  </si>
  <si>
    <t>94447038-9c26-41ce-8f11-4940c222963b</t>
  </si>
  <si>
    <t>VP_AV115-J15_611499</t>
  </si>
  <si>
    <t xml:space="preserve"> 0.2 span pole 17 to 18, 66' west of line.  large black oak growing away from line. just above main entry road cutback.</t>
  </si>
  <si>
    <t>4b9beebf-1f72-4305-aa38-882d878f2a88</t>
  </si>
  <si>
    <t>VP_AV115-K11_610365</t>
  </si>
  <si>
    <t>CIP_AV115-K11_356751</t>
  </si>
  <si>
    <t xml:space="preserve">0.8 span pole 16 to pole 17. underneath line. Nest </t>
  </si>
  <si>
    <t>34d2bdb9-aa64-4cf4-9307-7db00b5d48f1</t>
  </si>
  <si>
    <t>VP_AV115-K11_611505</t>
  </si>
  <si>
    <t xml:space="preserve"> 0.1 span pole 17 to 18, 28' west of line. large black oak, starting to get mistletoe toe</t>
  </si>
  <si>
    <t xml:space="preserve">cut to 16" rounds and move onto the road </t>
  </si>
  <si>
    <t>c57cfd13-f7c8-435e-a7b8-088c4dc24ac7</t>
  </si>
  <si>
    <t>VP_AV115-J06_983550_2019</t>
  </si>
  <si>
    <t>0.6 span from pole G to Pole H. 37 ft west of line. upslope of line. split base with 5 stems. rot and cavity at base. 2 limbs dead and rotting. Reviewed by B. Hoy 2/27 not a Heritage Tree. 5/13 eculhj review with WV: updated TAT, hazard remains, NEST PRESENT, approx 35 ft up on West stem of tree, inactive</t>
  </si>
  <si>
    <t>0b6a95ba-51fb-4ed6-9c61-3985c2a3f301</t>
  </si>
  <si>
    <t>DELETE. DUPLICATE POINT. Pole B to pole C , .7 span north of line .  Lean toward line , dead and dying branches , highly recommended removal .</t>
  </si>
  <si>
    <t xml:space="preserve">DELETE. DUPLICATE POINT. Pole B to pole 7 , .7 span North of line . Pine  with over hang , trim would take more than 1/3 of canopy . Removal recommended </t>
  </si>
  <si>
    <t xml:space="preserve">DELETE. DUPLICATE POINT. Tree is .7 span from pole B to C, 15 ft north of line. Lean over line and overhanging </t>
  </si>
  <si>
    <t>DELETE. DUPLICATE POINT. Pole B to pole C, .5 span north of line . Pine within striking distance to line . Open wound at trunk of tree, water rot visible . Removal recommended .</t>
  </si>
  <si>
    <t xml:space="preserve">DELETE. DUPLICATE POINT. Tree is .1 span from pole B to C, 10 ft north of line. Overhanging lines, weighted towards line, trim would remove majority of canopy. Recommend removal </t>
  </si>
  <si>
    <t>DELETE. DUPLICATE POINT. Tree is 88 ft north of pole B. Large amount of sap on base of trunk, declining tree</t>
  </si>
  <si>
    <t>VP_AV115-J13_450833_2019</t>
  </si>
  <si>
    <t>CIP_AV115-J13_357276</t>
  </si>
  <si>
    <t xml:space="preserve">0.8 span between poles# A-B, 20 feet West of line. WV_fail review 2/11 by eculhj and kfenkj: inventory tree is overhanging pole, trim for 10 ft pole clearance </t>
  </si>
  <si>
    <t>7b480067-d48e-4779-b9b7-3ed26a7babe4</t>
  </si>
  <si>
    <t>VP_AV115-I07_1630379_2020</t>
  </si>
  <si>
    <t>CIP_AV115-I07_356165</t>
  </si>
  <si>
    <t xml:space="preserve">.9 span pole K-L; facility protect </t>
  </si>
  <si>
    <t>93da751c-4c2d-427f-b73a-fffa70b735e2</t>
  </si>
  <si>
    <t>VP_AV115-I07_1630373_2020</t>
  </si>
  <si>
    <t xml:space="preserve">.8 span pole K-L; facility protect </t>
  </si>
  <si>
    <t>d4552d9b-61c3-4782-8a64-f8df5242be88</t>
  </si>
  <si>
    <t>Cut into 12inch firewood rounds</t>
  </si>
  <si>
    <t xml:space="preserve">Poles A-B, 0.6 span, 35 feet northwest of lines. Heritage tree. Removing because of trim would remove more then 1/3 of canopy. </t>
  </si>
  <si>
    <t>VP_AW116-A03_1523036_2020</t>
  </si>
  <si>
    <t xml:space="preserve">Poles I-J, .7 spans from I, 15 feet east of the wire, removal for poor taper, 18 month growth potential </t>
  </si>
  <si>
    <t>be8b3d2a-71d2-438a-a33f-d598b1d0655e</t>
  </si>
  <si>
    <t>VP_AW116-A03_1523038_2020</t>
  </si>
  <si>
    <t xml:space="preserve">Poles I-J, .7 spans from I, 21 feet east of the wire </t>
  </si>
  <si>
    <t>fd91b9f0-f1d5-4b4b-bae4-66e6145cfb37</t>
  </si>
  <si>
    <t>VP_AW116-A03_1523039_2020</t>
  </si>
  <si>
    <t>Poles I-J, .7 spans from I, 18 feet east of the wire, codom top, possible nest seen</t>
  </si>
  <si>
    <t>7e025be2-d0c9-42f3-9a16-71680b8081fd</t>
  </si>
  <si>
    <t>VP_AW116-A03_1523040_2020</t>
  </si>
  <si>
    <t xml:space="preserve">Poles I-J, .7 spans from I, 45 feet east of the wire </t>
  </si>
  <si>
    <t>a15cffc8-061b-40ef-bc63-e0bd6e8ee6c0</t>
  </si>
  <si>
    <t>VP_AW116-A08_1523041_2020</t>
  </si>
  <si>
    <t>Poles I-J, .6 spans from I, 12 feet east of the wire, lean away</t>
  </si>
  <si>
    <t>a2f00509-44fe-4730-aed6-226702a97795</t>
  </si>
  <si>
    <t>VP_AW116-A08_1523042_2020</t>
  </si>
  <si>
    <t xml:space="preserve">Poles I-J, .6 spans from I, 25 feet east of the wire </t>
  </si>
  <si>
    <t>6a92c6bf-2953-4fc4-ac24-20bf962dd4d8</t>
  </si>
  <si>
    <t>VP_AW116-A03_1523043_2020</t>
  </si>
  <si>
    <t xml:space="preserve">Poles I-J, .6 spans from I, 30 feet east of the wire </t>
  </si>
  <si>
    <t>7b0aab77-6d2f-4343-8649-c3958c8236f6</t>
  </si>
  <si>
    <t>VP_AW116-A08_1523044_2020</t>
  </si>
  <si>
    <t xml:space="preserve">Poles I-J, .5 spans from I, 45 feet east of the wire </t>
  </si>
  <si>
    <t>a54ab894-2627-475f-9c4a-1bc06564b6b6</t>
  </si>
  <si>
    <t>VP_AW116-A03_1523035_2020</t>
  </si>
  <si>
    <t xml:space="preserve">Poles I-J, .8 spans from I, 10 feet east of the wire, removal due to  trim to sky would remove more than 1/3 of canopy, </t>
  </si>
  <si>
    <t>c19d1091-1356-470d-9c7c-8b72a4a64d9a</t>
  </si>
  <si>
    <t>VP_AW116-A03_1518713_2020</t>
  </si>
  <si>
    <t>Pole J-K, .1 span from J, 15 feet east of the wire, trim for potential 18 month over hang of a primary wire</t>
  </si>
  <si>
    <t>0b36872b-9276-4618-8550-d23a189f4d39</t>
  </si>
  <si>
    <t>VP_AW116-A03_1518714_2020</t>
  </si>
  <si>
    <t>Pole J-K, .1 span from J, 15 feet east of the wire, removal for poor taper, strike potential for pole</t>
  </si>
  <si>
    <t>Remove pine wood</t>
  </si>
  <si>
    <t>7ee1d4e3-d5b2-48ab-8b07-d5496a5d46f3</t>
  </si>
  <si>
    <t>VP_AW116-A03_1523026_2020</t>
  </si>
  <si>
    <t xml:space="preserve">Poles J-K, .1 spans from J, 40 feet east of pole J, removal for poor taper </t>
  </si>
  <si>
    <t xml:space="preserve">Remove pine wood, pile chips </t>
  </si>
  <si>
    <t>40c66426-a866-4c8f-9141-254cc2059491</t>
  </si>
  <si>
    <t>VP_AW116-A03_1523027_2020</t>
  </si>
  <si>
    <t xml:space="preserve">Poles I-J, .9 spans from I, 25 feet east of the wire, removal for poor taper </t>
  </si>
  <si>
    <t>64d6af83-4016-45d9-ad88-fecc3b074593</t>
  </si>
  <si>
    <t>VP_AW116-A03_1523028_2020</t>
  </si>
  <si>
    <t>Poles I-J, .9 spans from I, 20 feet east of the wire, removal for poor taper, majority of weight line side</t>
  </si>
  <si>
    <t>051e533e-e80c-4d95-aa0d-2e44823422c4</t>
  </si>
  <si>
    <t>VP_AW116-A03_1523029_2020</t>
  </si>
  <si>
    <t>56fc90bd-6829-4006-b1f7-60a9d2a4d3cb</t>
  </si>
  <si>
    <t>VP_AW116-A03_1523030_2020</t>
  </si>
  <si>
    <t xml:space="preserve">Poles I-J, .9 spans from I, 33 feet east of the wire, removal for poor taper </t>
  </si>
  <si>
    <t>a34e4a84-0ceb-4b4c-a641-3747eef42fa1</t>
  </si>
  <si>
    <t>VP_AW116-A03_1523031_2020</t>
  </si>
  <si>
    <t xml:space="preserve">Poles I-J, .9 spans from I, 35 feet east of pole J, removal for poor taper </t>
  </si>
  <si>
    <t>45c0b98e-5c3d-46c5-8636-ecc6d652fc39</t>
  </si>
  <si>
    <t>VP_AW116-A03_1523032_2020</t>
  </si>
  <si>
    <t xml:space="preserve">Poles I-J, .9 spans from I, 45 feet east of pole J, removal for poor taper </t>
  </si>
  <si>
    <t>cf6341e1-a117-4783-afe9-c04c9e8ceef1</t>
  </si>
  <si>
    <t>VP_AW116-A03_1518715_2020</t>
  </si>
  <si>
    <t xml:space="preserve">Pole J-K, .2 span from J, 25 feet east of the wire, trim for potential 18 month growth into clearance radius </t>
  </si>
  <si>
    <t>Remove all pine and brush, 16 inch oak rounds</t>
  </si>
  <si>
    <t>bce5ce27-d1dc-4a59-a36b-9d4af699454b</t>
  </si>
  <si>
    <t>VP_AW116-A03_1518716_2020</t>
  </si>
  <si>
    <t>Pole J-K, .2 span from J, 35 feet east of the wire</t>
  </si>
  <si>
    <t>291f9657-81de-4015-b2dc-c0a531aa5138</t>
  </si>
  <si>
    <t>VP_AW116-A03_1518717_2020</t>
  </si>
  <si>
    <t>Pole J-K, .1 span from J, 25 feet east of the wire, removal for poor taper, strike potential for pole/wire</t>
  </si>
  <si>
    <t>a0224e8e-1954-4d74-b913-f1176685bfae</t>
  </si>
  <si>
    <t>VP_AW116-A03_1518718_2020</t>
  </si>
  <si>
    <t xml:space="preserve">Pole J-K, .2 span from J, 45 feet east of the wire, removal for poor taper </t>
  </si>
  <si>
    <t>97f4a18f-afbd-4b36-a772-20bc302029a3</t>
  </si>
  <si>
    <t>VP_AW116-A03_1518719_2020</t>
  </si>
  <si>
    <t>Pole J-K, .3 span from J, 35 feet east of the wire</t>
  </si>
  <si>
    <t>f65922ab-7d30-4c00-9b80-b8aaa28028dd</t>
  </si>
  <si>
    <t>VP_AW116-A03_1518720_2020</t>
  </si>
  <si>
    <t>Pole J-K, .3 span from J, 35 feet east of the wire, removal for poor taper/ suppressed tree</t>
  </si>
  <si>
    <t>476dbef8-9545-4b27-9257-f74da8c13cb3</t>
  </si>
  <si>
    <t>VP_AW116-A03_1518721_2020</t>
  </si>
  <si>
    <t>Pole J-K, .3 span from J, 25 feet east of the wire, trim for overhang of primary wire</t>
  </si>
  <si>
    <t>9caaa760-092f-4248-9734-efe08f2a58fc</t>
  </si>
  <si>
    <t>VP_AW116-A03_1518722_2020</t>
  </si>
  <si>
    <t>Pole J-K, .4 span from J, 17 feet east of the wire, trim for overhang of primary wire</t>
  </si>
  <si>
    <t>7015d2e2-5a5f-4811-a474-7aa01730d668</t>
  </si>
  <si>
    <t>VP_AW116-A03_1518723_2020</t>
  </si>
  <si>
    <t>Pole J-K, .4 span from J, 20 feet east of the wire, trim for potential 18 month growth of primary wire</t>
  </si>
  <si>
    <t>70088c43-bf7a-4a8d-bf22-51a6fc56aa66</t>
  </si>
  <si>
    <t>VP_AW116-A03_1518724_2020</t>
  </si>
  <si>
    <t>Pole J-K, .4 span from J, 30 feet east of the wire, removal for poor taper and suppressed tree</t>
  </si>
  <si>
    <t>e01f7cf1-e365-4f8e-8a66-f95ee6a5d8af</t>
  </si>
  <si>
    <t>VP_AW116-A03_1518725_2020</t>
  </si>
  <si>
    <t xml:space="preserve">Pole J-K, .5 span from J, 30 feet east of the wire </t>
  </si>
  <si>
    <t>0f4a478a-ae2c-4c63-8507-da0cf7957828</t>
  </si>
  <si>
    <t>VP_AW116-A03_1518726_2020</t>
  </si>
  <si>
    <t>Pole J-K, .5 span from J, 25 feet east of the wire, removal for poor taper and suppressed tree</t>
  </si>
  <si>
    <t>99124aab-418d-4054-8b38-7cb69dabcc22</t>
  </si>
  <si>
    <t>VP_AW116-A03_1518727_2020</t>
  </si>
  <si>
    <t>Pole J-K, .4 span from J, 20 feet east of the wire, removal for poor taper and suppressed tree, codom top</t>
  </si>
  <si>
    <t>9c73e7b1-ee6e-4bf3-8f36-885cb60bb336</t>
  </si>
  <si>
    <t>VP_AW116-A03_1518728_2020</t>
  </si>
  <si>
    <t xml:space="preserve">Pole J-K, .4 span from J, 35 feet east of the wire </t>
  </si>
  <si>
    <t>4c9e35d9-2e3f-4e60-ae0e-d397173d37ef</t>
  </si>
  <si>
    <t>VP_AW116-A03_1518729_2020</t>
  </si>
  <si>
    <t>Pole J-K, .4 span from J, 30 feet east of the wire, removal for poor taper/ suppressed tree</t>
  </si>
  <si>
    <t>6cd34545-2e90-4e01-b54f-31d33c7d6c4a</t>
  </si>
  <si>
    <t>VP_AW116-A03_1518730_2020</t>
  </si>
  <si>
    <t xml:space="preserve">Poles J-K, .3 spans from pole J, 27 feet east of the wire </t>
  </si>
  <si>
    <t>eff6ba7a-7fb6-4269-afdc-2b767978f1f3</t>
  </si>
  <si>
    <t>VP_AW116-A03_1518731_2020</t>
  </si>
  <si>
    <t xml:space="preserve">Poles J-K, .3 spans from pole J, 33 feet east of the wire </t>
  </si>
  <si>
    <t>a2622833-5200-407e-9af5-36a640bd5f63</t>
  </si>
  <si>
    <t>VP_AW116-A03_1518733_2020</t>
  </si>
  <si>
    <t xml:space="preserve">Poles J-K, .4 spans from J, 40 feet east of the wire, removal for poor taper </t>
  </si>
  <si>
    <t>761de58c-0535-492a-b563-a675ee3ca4c4</t>
  </si>
  <si>
    <t>VP_AW116-A03_1518734_2020</t>
  </si>
  <si>
    <t>Pole J-K, .5 span from J, 33 feet east of the wire, removal for poor taper and suppressed tree</t>
  </si>
  <si>
    <t>c47d8690-d70b-47c7-b193-0214af96ebaf</t>
  </si>
  <si>
    <t>VP_AW116-A03_1518735_2020</t>
  </si>
  <si>
    <t>Poles J-K, .4 spans from J, 45 feet east of the wire</t>
  </si>
  <si>
    <t>f96eed31-ead9-42c1-9c80-f269fcacc495</t>
  </si>
  <si>
    <t>VP_AW116-A03_1518736_2020</t>
  </si>
  <si>
    <t>Poles J-K, .4 spans from J, 50 feet east of the wire, remove for poor taper</t>
  </si>
  <si>
    <t>078f5708-f2d3-4a6e-8feb-7336456caf38</t>
  </si>
  <si>
    <t>VP_AW116-A03_1518737_2020</t>
  </si>
  <si>
    <t>Poles J-K, .4 spans from J, 55 feet east of the wire</t>
  </si>
  <si>
    <t>5b80b47b-7019-4e97-a2f0-ce0627fa09a7</t>
  </si>
  <si>
    <t>LP_AW116-A07_900829</t>
  </si>
  <si>
    <t xml:space="preserve">0.1 span between poles# 1-14, 30 feet West of lines/ Tree can strike both sets of line/ Tree looks healthy </t>
  </si>
  <si>
    <t>1192673d-2ae8-4888-a472-c3298dca751e</t>
  </si>
  <si>
    <t xml:space="preserve">Pole K-L 15 feet southwest of pole / combined DBH 2-stem, removal for rot at base next to facilities </t>
  </si>
  <si>
    <t xml:space="preserve">Pile chips in designated area per owner cut into 16 inch rounds </t>
  </si>
  <si>
    <t>LP_AW116-A02_1724372</t>
  </si>
  <si>
    <t xml:space="preserve">0.1 span between poles# 1-2, 15 feet North of pole 1/ Tree is leaning towards and has strain and abrasion on pole 1/ Remove for pole protection/ 5 stem combined DBH </t>
  </si>
  <si>
    <t>5de30621-dd83-4335-9806-952b0baabf48</t>
  </si>
  <si>
    <t xml:space="preserve">Tree 25 feet East of pole 1/ 10 feet East of guy wire/ Overhanging and touching guy wire/ 3 stem 24 DBH tree/ Remove leader that has strain and abrasion to guy wire 9 DBH / Other leaders may be able to remain with no threat to guy wire </t>
  </si>
  <si>
    <t>9496b08e-6dd1-45eb-b313-411b891c1a4a</t>
  </si>
  <si>
    <t xml:space="preserve">0.1 span between poles# 1-14, 15 feet South of guy wire/ Tree tall enough to reach guy wire/ Dead top/ 2 stem combined DBH </t>
  </si>
  <si>
    <t>6d133ad2-30c3-49ce-a255-47759a56290f</t>
  </si>
  <si>
    <t>0.1 span between poles L-M / 105 feet southwest of line / conks throughout stem, suppressed</t>
  </si>
  <si>
    <t>VP_AW116-A03_1514868_2020</t>
  </si>
  <si>
    <t xml:space="preserve">66 feet north west of north guy wire off of pole M, removal for poor taper suppressed tree </t>
  </si>
  <si>
    <t>53b8a7f4-622d-4bb6-bba3-447b8e3e9810</t>
  </si>
  <si>
    <t xml:space="preserve">Brush unit at guy wire attached to pole 1 </t>
  </si>
  <si>
    <t>67b3ffe4-f60b-4893-9200-c2f25cc9d199</t>
  </si>
  <si>
    <t>VP_AW116-A03_1514867_2020</t>
  </si>
  <si>
    <t xml:space="preserve">70 feet north west of north guy wire off of pole M, removal for poor taper, suppressed tree </t>
  </si>
  <si>
    <t>2a58a3a8-a17a-4f8c-b694-62de10c722d8</t>
  </si>
  <si>
    <t>0.5 span pole C to pole B. 58 feet south of lines. Overall healthy.</t>
  </si>
  <si>
    <t>786faeb8-4e87-4262-94b9-523a58a86e96</t>
  </si>
  <si>
    <t xml:space="preserve">0.4 span pole C to pole D . 45 feet south of lines. Overall healthy </t>
  </si>
  <si>
    <t>80307823-aee0-42b2-b1f4-98c5fdd605fc</t>
  </si>
  <si>
    <t xml:space="preserve">0.5 span pole C to pole B. 65 feet south of lines. Slight lean away from lines and weighted away from lines. Overall healthy </t>
  </si>
  <si>
    <t>9bc8faf5-2338-4494-83de-f9618fe5c631</t>
  </si>
  <si>
    <t>VP_AW116-A03_1514873_2020</t>
  </si>
  <si>
    <t>Poles M-N, .2 spans from M, 42 feet north off the wire, removal fo co-dom top near the lines</t>
  </si>
  <si>
    <t>f3ad6574-493e-4a31-9f46-e7efb48b0000</t>
  </si>
  <si>
    <t xml:space="preserve">0.5 span pole C to pole B. 15 feet south of lines. Hollow base. Remove </t>
  </si>
  <si>
    <t>9f1f2c6d-27f4-456a-9dba-0c8574f3c300</t>
  </si>
  <si>
    <t xml:space="preserve">0.5 span pole C to pole B. At uphill edge of paved driveway. 33 feet south of lines. Rot pocket between 2x stems, cavity </t>
  </si>
  <si>
    <t>55a09217-76d9-45d2-81a4-4d47d9c624d2</t>
  </si>
  <si>
    <t>Poles M-N, .7 spans from M, 35 feet north of the wire removal for poor taper, rubbing against tree in front</t>
  </si>
  <si>
    <t>8b126199-8147-48c5-a0ae-6eabcd41ec80</t>
  </si>
  <si>
    <t xml:space="preserve">Poles M-N, .7 spans from M, 35 feet north of the wire removal for poor taper, rubbing against tree behind </t>
  </si>
  <si>
    <t>32a4d4de-d871-4f63-a628-fa64036f76cb</t>
  </si>
  <si>
    <t>0.5 span pole C to pole B. 35 feet south of lines. FOB trim to compliance.</t>
  </si>
  <si>
    <t>Cut firewood 16 inches.</t>
  </si>
  <si>
    <t>7960c56c-409f-40e8-b1ee-4750b4c8e516</t>
  </si>
  <si>
    <t xml:space="preserve">75 feet north of end pole, removal for poor taper/ suppressed tree </t>
  </si>
  <si>
    <t>64fd289f-b155-4d17-ba0b-ea0927544de9</t>
  </si>
  <si>
    <t xml:space="preserve">84 feet north of end pole, removal for poor taper/ suppressed tree </t>
  </si>
  <si>
    <t>ed567513-2f6a-4cbd-b239-add97d3ce1ac</t>
  </si>
  <si>
    <t>0.4 span pole C to pole B . 4 feet south of lines. Repeated topping not recommended. Remove.</t>
  </si>
  <si>
    <t>90811c08-7213-42aa-99f8-489fb030265b</t>
  </si>
  <si>
    <t xml:space="preserve">0.3 span pole C to pole B. Directly beneath lines. Repeated topping not recommended. Remove </t>
  </si>
  <si>
    <t>0.3 span pole C to pole B. 5 feet south of lines. 2x stems growing rapidly. Repeated topping not recommended. Remove.</t>
  </si>
  <si>
    <t>Please delete. Poor placement.</t>
  </si>
  <si>
    <t>55 feet north west of end pole N, removal for significant insect activity, gall a base of tree</t>
  </si>
  <si>
    <t>fbdeeee8-4122-44e9-be3c-70b842aaa3f9</t>
  </si>
  <si>
    <t>0.3 span pole C to pole B . 12 feet south of lines. Overall healthy. Will grow to strike range within 18 months</t>
  </si>
  <si>
    <t>VP_AW116-A03_1510618_2020</t>
  </si>
  <si>
    <t xml:space="preserve">45 feet west of end pole N, removal for significant insect activity at base of the tree, lean towards facilities </t>
  </si>
  <si>
    <t>03e6651d-fd36-4e4a-8ece-be52bdda76db</t>
  </si>
  <si>
    <t>VP_AW116-A09_1632068_2020</t>
  </si>
  <si>
    <t>CIP_AW116-A09_396979</t>
  </si>
  <si>
    <t>0.2 span pole C to pole B. 5 feet south of lines. Repeated topping not recommended. Remove.</t>
  </si>
  <si>
    <t>125d1059-ee3a-4c47-b1ce-b85f831a579a</t>
  </si>
  <si>
    <t>VP_AW116-A09_1632036_2020</t>
  </si>
  <si>
    <t xml:space="preserve">0.2 span pole C to pole B. 22 feet south of lines. Overall healthy </t>
  </si>
  <si>
    <t>88d8e55e-15d0-4781-a015-c7f006e0e02e</t>
  </si>
  <si>
    <t>VP_AW116-A09_1631992_2020</t>
  </si>
  <si>
    <t>0.3 span pole C to pole B. 4 stems. Overall healthy coppiced oak. Tallest stems leaning away. Minor mistletoe presence.</t>
  </si>
  <si>
    <t>e1351331-3e6d-41cd-8916-8b84108b4ad4</t>
  </si>
  <si>
    <t>VP_AW116-A03_1506974_2020</t>
  </si>
  <si>
    <t>Poles K - L, .9 spans from K, 120 feet south west of the wire, lean at base with corrective lean upward at 6 feet, removal for needle blight, thinning canopy, galls in branches</t>
  </si>
  <si>
    <t>fd316401-804b-4df6-9988-4a06f287d1bc</t>
  </si>
  <si>
    <t>VP_AW116-A06_1632011_2020</t>
  </si>
  <si>
    <t>LP_AW116-A06_893799</t>
  </si>
  <si>
    <t>CIP_AW116-A06_395928</t>
  </si>
  <si>
    <t>Pole A- end pole, .6 span, 25 feet north of line, some die back and potential widow makers in lower canopy</t>
  </si>
  <si>
    <t>20059 BOW VALLEY RD</t>
  </si>
  <si>
    <t>3afeb87f-46bf-4f46-bccd-ce2eba63ae52</t>
  </si>
  <si>
    <t>VP_AW116-A09_1631976_2020</t>
  </si>
  <si>
    <t xml:space="preserve">0.2 span pole C to pole B. 73 feet south of lines. Overall healthy aside from slight gall rust. Codominant tops from 58 feet. Communication cables running vertically up stem to tree mounted communications equipment. </t>
  </si>
  <si>
    <t>3f437210-6911-46dd-807e-95ee49363db3</t>
  </si>
  <si>
    <t>VP_AW116-A09_1631964_2020</t>
  </si>
  <si>
    <t>3cd4d11a-a1a4-431d-bf8f-2f13a5139a48</t>
  </si>
  <si>
    <t>VP_AW116-A09_1631966_2020</t>
  </si>
  <si>
    <t xml:space="preserve">0.1 span pole C to pole B. 95 feet south of lines </t>
  </si>
  <si>
    <t>695d4d5c-a211-4fd0-b3b3-138f7c6e0196</t>
  </si>
  <si>
    <t>VP_AW116-A09_1631954_2020</t>
  </si>
  <si>
    <t>0.1 span pole C to pole B. 78 feet south of lines. Overall healthy.</t>
  </si>
  <si>
    <t>4e58ef66-bee3-44b2-9d1a-7f8adcbf2ae2</t>
  </si>
  <si>
    <t>VP_AW116-A06_1632010_2020</t>
  </si>
  <si>
    <t xml:space="preserve">Pole A- end pole, .9 span, 127 feet northwest of end pole. Healthy ponderosa, some die back in lower canopy, some diplodium  </t>
  </si>
  <si>
    <t>c0a37169-f7fb-4fe9-a77b-1262933c8fa3</t>
  </si>
  <si>
    <t>VP_AW116-A09_1631944_2020</t>
  </si>
  <si>
    <t xml:space="preserve">0.0 span, at pole C.76 feet south of lines. At house.Overall healthy </t>
  </si>
  <si>
    <t>9e27d94b-9710-4755-86f4-c71c423696e4</t>
  </si>
  <si>
    <t>VP_AW116-A06_1632009_2020</t>
  </si>
  <si>
    <t>Pole A- end pole, .9 span, 65 feet northwest of end pole, 6 x stem tree.</t>
  </si>
  <si>
    <t>3fdee34c-2dd4-46c4-a20c-df3ffa2fdbed</t>
  </si>
  <si>
    <t>VP_AW116-A08_1529640_2020</t>
  </si>
  <si>
    <t>Unmarked- end pole, .3 spans from unmarked, 34 feet south east of the wire, removal for wound at base of tree with, hard wood exposure, sapping around wound</t>
  </si>
  <si>
    <t xml:space="preserve">Remove all pine wood and debris </t>
  </si>
  <si>
    <t>9a5eae50-4942-4bfa-915e-82c7f41d5ede</t>
  </si>
  <si>
    <t>VP_AW116-A09_1631909_2020</t>
  </si>
  <si>
    <t>0.0 span at pole C. 67 feet south of lines. At swing set. Overall healthy.</t>
  </si>
  <si>
    <t>2aa6575c-54fb-48ee-8855-13f7a5ba0ada</t>
  </si>
  <si>
    <t>VP_AW116-A06_1632008_2020</t>
  </si>
  <si>
    <t>Pole 1 - end pole, 10 northof guy wire, holes filled with water, rot at base from previously cut spars and failed limbs, 4 x stem tree</t>
  </si>
  <si>
    <t>Wants oak only, cut into 16 inch rounds, pile chips in designated area, consult owner</t>
  </si>
  <si>
    <t>9e776c72-6d3d-478f-bf60-84ada9ae64d8</t>
  </si>
  <si>
    <t>VP_AW116-A08_1534722_2020</t>
  </si>
  <si>
    <t xml:space="preserve">Unmarked - end pole, .8 spans from unmarked, 26 feet north west of the wire, removal for fruiting bodies hardwood exposure and rot between stems, combined DBH split stem, Attention TREE CREWS concrete is poured at base in rot </t>
  </si>
  <si>
    <t xml:space="preserve">16 inch rounds, remove chips, herbicide </t>
  </si>
  <si>
    <t>b17b45d4-9436-4d73-a387-0ff96ff1324b</t>
  </si>
  <si>
    <t xml:space="preserve">Unmarked to end pole, .9 spans from unmarked, 68 feet southeast from end pole, removal for lean towards facilities with heavy included bark, placed on hold for heritage tree 51 DBH at base, flagged with do not cut tape, pending review </t>
  </si>
  <si>
    <t>16 inch rounds remove debris</t>
  </si>
  <si>
    <t>83f22f7d-bc34-4c47-8353-4c23ca503344</t>
  </si>
  <si>
    <t>VP_AW116-A06_1632007_2020</t>
  </si>
  <si>
    <t>Pole 1 - end pole, 25 west of guy wire</t>
  </si>
  <si>
    <t>ec52f372-983b-4728-a399-89dd5aa0ff5b</t>
  </si>
  <si>
    <t>Unmarked to end pole, .4 spans from unmarked, 85 feet northwest of the wire</t>
  </si>
  <si>
    <t>27bc4d78-d943-496a-b5ce-bc831998ccd2</t>
  </si>
  <si>
    <t>VP_AW116-A06_1632006_2020</t>
  </si>
  <si>
    <t>Pole 1 - end pole, 65 feet northwest of guy wire, healthy tree with some die back in lower canopy.</t>
  </si>
  <si>
    <t>b9c9d45e-f3dc-4fee-927c-f6cf761b44b8</t>
  </si>
  <si>
    <t>VP_AW116-A06_1632005_2020</t>
  </si>
  <si>
    <t>Pole 1 - end pole, 65 feet west of guy wire, healthy tree with some die back in lower canopy.</t>
  </si>
  <si>
    <t>d4f336da-91ca-482a-88c6-8a425df1b88d</t>
  </si>
  <si>
    <t>VP_AW116-A08_1529641_2020</t>
  </si>
  <si>
    <t xml:space="preserve">Unmarked- end pole, .3 spans from unmarked, 33 feet south east of the wire, removal for poor taper </t>
  </si>
  <si>
    <t>69c321b3-cc94-46ed-bf78-ff69aff49acc</t>
  </si>
  <si>
    <t xml:space="preserve">Unmarked- end pole, .3 spans from unmarked, 26 feet south east of the wire, removal for poor taper </t>
  </si>
  <si>
    <t>61ed32ce-15ba-4059-bc70-82b07f791748</t>
  </si>
  <si>
    <t>VP_AW116-A07_1631657_2020</t>
  </si>
  <si>
    <t>CIP_AW116-A07_395913</t>
  </si>
  <si>
    <t>0.7 span from pole #01-14/ 33 feet west of line/ has rot damage at base of tree and leaning towards line</t>
  </si>
  <si>
    <t>12352 SUNSHINE VALLEY RD</t>
  </si>
  <si>
    <t>ac087a0f-3302-4cb5-a2d3-6eedac9b1f57</t>
  </si>
  <si>
    <t>Poles 8-9/ 0.3 span, 50 feet west of line. Tree has a canker 15 feet up but is Pretty far from line. Top tree so if it fails it will not strike the power lines. Remove about the top 30 ft.</t>
  </si>
  <si>
    <t>VP_AW116-A07_1631601_2020</t>
  </si>
  <si>
    <t xml:space="preserve">0.9 span from pole#01-#14/ 18 feet west of line/ does have some minor damage from previous failures at base but leaning away from facilities </t>
  </si>
  <si>
    <t>d45ddfb9-5af9-4b87-89d7-8fb3e4e9cf66</t>
  </si>
  <si>
    <t>VP_AW116-A09_1631412_2020</t>
  </si>
  <si>
    <t xml:space="preserve">Tree is .1 span from pole c to b, 35 ft NE of line. 2x stem, growing up though large oak. Overall healthy otherwise </t>
  </si>
  <si>
    <t>e7bd37d7-af34-43a8-b075-a05af25d3582</t>
  </si>
  <si>
    <t>VP_AW116-A09_1631411_2020</t>
  </si>
  <si>
    <t>0.7 span pole D to pole C. 46 feet south of lines. Overall healthy</t>
  </si>
  <si>
    <t>4fed3422-fd6a-4858-afc4-aa261245813b</t>
  </si>
  <si>
    <t>VP_AW116-A09_1631404_2020</t>
  </si>
  <si>
    <t>0.6 span pole D to pole C. 97 feet south of lines. Overall healthy.</t>
  </si>
  <si>
    <t>d8b55f72-b067-489d-b78a-9ebeecc24d93</t>
  </si>
  <si>
    <t>VP_AW116-A09_1631403_2020</t>
  </si>
  <si>
    <t xml:space="preserve">Tree is .1 span from pole c to b, 25 ft NE of line. 2x stem. Overall healthy tree. </t>
  </si>
  <si>
    <t>d7eb6670-15db-4576-96a6-8149b866e835</t>
  </si>
  <si>
    <t>VP_AW116-A09_1631396_2020</t>
  </si>
  <si>
    <t xml:space="preserve">Tree is .1 span from pole c to b, 25 ft NE of line. 2x stem, smaller stem on back side of tree. Overall healthy </t>
  </si>
  <si>
    <t>c5d655c7-a9e6-4bf0-ad97-ad7e50dbbab4</t>
  </si>
  <si>
    <t>VP_AW116-A09_1631338_2020</t>
  </si>
  <si>
    <t>0.5 span from pole D to pole C, 42 ft south of lines, 5X stem live oak looks healthy overall, previous stem appears to be compartmentalized and not a source for rot, stem attachment appears strong and healthy overall.</t>
  </si>
  <si>
    <t>1b25b0f2-e059-4d02-b0d1-43b779a98b2c</t>
  </si>
  <si>
    <t>VP_AW116-A09_1631371_2020</t>
  </si>
  <si>
    <t>0.5 span pole D to pole C. 2 feet south of lines. Leader is at conductor height. Top direct. Propane tank at base.</t>
  </si>
  <si>
    <t>22fda81c-60b9-449e-8aec-dc37974d513d</t>
  </si>
  <si>
    <t>VP_AW116-A09_1631347_2020</t>
  </si>
  <si>
    <t>780e3d95-6187-4448-8922-6860f0ca2d29</t>
  </si>
  <si>
    <t>VP_AW116-A09_1631304_2020</t>
  </si>
  <si>
    <t>0.5 span pole D to pole C. 7 feet south of lines. Main stem breaks radial compliance. Recommend removal.</t>
  </si>
  <si>
    <t>861a257c-de7e-4573-9841-55d7c07abf14</t>
  </si>
  <si>
    <t>VP_AW116-A09_1631318_2020</t>
  </si>
  <si>
    <t xml:space="preserve">Tree is .1 span from pole c to b, 15 ft north of line. 25 ft from pole. Pole strike potential. Overall healthy </t>
  </si>
  <si>
    <t>e6a94756-fd25-4034-9de0-fa0d780e1c2d</t>
  </si>
  <si>
    <t>VP_AW116-A09_1631301_2020</t>
  </si>
  <si>
    <t xml:space="preserve">Tree is .1 span from pole c to b, 2 ft NE of line. Breaking compliance, needs top to gain clearance. Remove if customer approves </t>
  </si>
  <si>
    <t>9fb91e82-3da5-4ce7-9e63-e2a77c7433ec</t>
  </si>
  <si>
    <t>VP_AW116-A02_1598840_2020</t>
  </si>
  <si>
    <t>20 feet south of secondary pole, remove tree for poor taper next to secondary pole</t>
  </si>
  <si>
    <t>9abff311-07ff-421c-a5de-3731c9d652a5</t>
  </si>
  <si>
    <t>VP_AW116-A02_1598841_2020</t>
  </si>
  <si>
    <t>15 feet south of secondary pole, trim branches away from secondary pole</t>
  </si>
  <si>
    <t>33f43b0f-ff32-4340-99db-464f72f5aea3</t>
  </si>
  <si>
    <t>VP_AW116-A02_1598845_2020</t>
  </si>
  <si>
    <t>Pole C- end pole, .7 span, 30 feet south of line, tree has co dominant top with signs of bark beetle</t>
  </si>
  <si>
    <t>65989997-185c-4087-b835-a74fe67ae860</t>
  </si>
  <si>
    <t>VP_AW116-A02_1598852_2020</t>
  </si>
  <si>
    <t>Pole C- end pole, .7 span, 15 feet south of line, tree is right next to fence. Remove for poor taper</t>
  </si>
  <si>
    <t>Remove all brush and debris</t>
  </si>
  <si>
    <t>7a364f92-6f7f-4e56-bcd5-69ddf6636e57</t>
  </si>
  <si>
    <t>VP_AW116-A02_1598856_2020</t>
  </si>
  <si>
    <t>Pole C- end pole, .6 span, 10 feet south of line, trim branches overhanging line.</t>
  </si>
  <si>
    <t>d22d6121-5cca-41a1-9e48-7fb2d5b3f124</t>
  </si>
  <si>
    <t>VP_AW116-A02_1598860_2020</t>
  </si>
  <si>
    <t>Pole C- end pole, .5 span, 20 feet south of line, tree has huge canker and sapping, tree also has a co dominant top</t>
  </si>
  <si>
    <t>9557c96e-4cba-4904-a10e-92d55dbbc8d2</t>
  </si>
  <si>
    <t>VP_AW116-A09_1631209_2020</t>
  </si>
  <si>
    <t>CIP_AW116-A09_396980</t>
  </si>
  <si>
    <t>4 ft SW of pole D, recommend removing pine before it grows into guy wire, currently in contact with the pole.</t>
  </si>
  <si>
    <t>Cut and leave unless stated otherwise by customer.</t>
  </si>
  <si>
    <t>ce478728-a887-4626-bfdb-636b2620d2d4</t>
  </si>
  <si>
    <t>VP_AW116-A09_1631205_2020</t>
  </si>
  <si>
    <t xml:space="preserve">0.1 span pole D to pole E. 5 feet north of lines. Assessed for strike range to pole D. </t>
  </si>
  <si>
    <t>5aa56214-1f78-4489-a82a-efea3c726829</t>
  </si>
  <si>
    <t>VP_AW116-A09_1631089_2020</t>
  </si>
  <si>
    <t xml:space="preserve">Tree is .4 span from pole f to e, 60 ft west of lines. 2x stem. Overall healthy tree. Some included bark but no cavities or major defects </t>
  </si>
  <si>
    <t>7e52933f-cca6-4c69-be35-76e191f04724</t>
  </si>
  <si>
    <t>VP_AW116-A09_1631086_2020</t>
  </si>
  <si>
    <t>0.5 span pole F to pole E. 70 feet east of lines. Overall healthy.</t>
  </si>
  <si>
    <t>526ea568-692c-4847-b8cd-685a2ce1da05</t>
  </si>
  <si>
    <t>VP_AW116-A08_1555766_2020</t>
  </si>
  <si>
    <t xml:space="preserve">Poles 1-2, .9 spans from 1, 10 feet north west of the wire, 24 feet from pole 2, removal for poor taper / suppressed tree </t>
  </si>
  <si>
    <t>a17ef92c-5146-4338-aebd-e56b0e4974f0</t>
  </si>
  <si>
    <t>VP_AW116-A08_1534735_2020</t>
  </si>
  <si>
    <t>Unmarked to end pole, .9 spans from unmarked, 13 feet southwest of the wire</t>
  </si>
  <si>
    <t>f9bd6a0d-dcd6-46cc-bfe1-f983635ae7b4</t>
  </si>
  <si>
    <t>VP_AW116-A08_1534736_2020</t>
  </si>
  <si>
    <t>Unmarked to end pole, .9 spans from unmarked, 33 feet southwest of the wire</t>
  </si>
  <si>
    <t>55cf724d-a8f9-4862-8e17-6bb0faade412</t>
  </si>
  <si>
    <t>VP_AW116-A06_1632004_2020</t>
  </si>
  <si>
    <t>Pole 1 - end pole, 110 feet west of guy wire</t>
  </si>
  <si>
    <t>c769c03a-3221-4029-9360-2a6f4e4ac22f</t>
  </si>
  <si>
    <t>VP_AW116-A09_1631053_2020</t>
  </si>
  <si>
    <t>Tree is .4 span from pole f to e, 55 ft west of line. Vertical stem, large wounds with fruiting bodies all along trunk. Remove</t>
  </si>
  <si>
    <t>8b2844ea-ac16-462c-a492-4fe0e1d5f7d5</t>
  </si>
  <si>
    <t>VP_AW116-A08_1534733_2020</t>
  </si>
  <si>
    <t xml:space="preserve">60 feet north of end pole, removal for signs of bark Beatles the base, ants in the area of previous bark beatle </t>
  </si>
  <si>
    <t>2cba4fc2-0b23-4868-9d81-fb675aecb599</t>
  </si>
  <si>
    <t>VP_AW116-A08_1534730_2020</t>
  </si>
  <si>
    <t>Unmarked - end pole, 48 feet northwest of end pole</t>
  </si>
  <si>
    <t>f80c493e-684b-4469-bcd1-906fc527e8ec</t>
  </si>
  <si>
    <t>VP_AW116-A08_1534731_2020</t>
  </si>
  <si>
    <t>Unmarked - end pole, 42 feet northwest of end pole</t>
  </si>
  <si>
    <t>5f5428ef-c954-48ff-96fd-2339af8f5034</t>
  </si>
  <si>
    <t>VP_AW116-A08_1534732_2020</t>
  </si>
  <si>
    <t xml:space="preserve">Unmarked - end pole, 27 feet north west of end pole, trim to sky for potential 18 month growth into overhang and pole radius compliance clearance </t>
  </si>
  <si>
    <t>a264c512-4baa-4966-9bb3-8dc7ba9b5b92</t>
  </si>
  <si>
    <t>VP_AW116-A08_1534725_2020</t>
  </si>
  <si>
    <t xml:space="preserve">Unmarked - end pole, 57 feet northwest of north guy wire off of end pole, removal for poor taper </t>
  </si>
  <si>
    <t>4ecfcbc8-bdb5-4d31-a18f-4ea0fa59a488</t>
  </si>
  <si>
    <t>VP_AW116-A08_1534726_2020</t>
  </si>
  <si>
    <t>Unmarked - end pole, 51 feet northwest of end pole, removal for poor taper, wind sway</t>
  </si>
  <si>
    <t>8b115809-6b65-4895-bd91-27b4c22ceca6</t>
  </si>
  <si>
    <t>VP_AW116-A08_1534727_2020</t>
  </si>
  <si>
    <t>Unmarked - end pole, 57 feet northwest of end pole, removal for poor taper, wind sway</t>
  </si>
  <si>
    <t>5d193cc1-e915-44d6-baee-c5ea142fe0ed</t>
  </si>
  <si>
    <t>VP_AW116-A08_1534728_2020</t>
  </si>
  <si>
    <t>Unmarked - end pole, 60 feet northwest of end pole, removal for poor taper, wind sway</t>
  </si>
  <si>
    <t>450abae8-b1aa-44c7-bee3-d3a1b4b99c2b</t>
  </si>
  <si>
    <t>VP_AW116-A08_1534729_2020</t>
  </si>
  <si>
    <t>c67e8bbb-a15f-48b7-ad00-34f61f67e757</t>
  </si>
  <si>
    <t>VP_AW116-A08_1534724_2020</t>
  </si>
  <si>
    <t>Unmarked- end pole, .9 spans from unmarked, 15 feet northwest of the wire, removal for poor taper</t>
  </si>
  <si>
    <t>fc3effbe-0771-47d2-8d2c-c1eacb2df18e</t>
  </si>
  <si>
    <t>VP_AW116-A09_1630918_2020</t>
  </si>
  <si>
    <t xml:space="preserve">Tree is .2 span from pole f to e, 40 ft west of lines. 2x stem, both leaning or weighted away. Some included bark but no major defects </t>
  </si>
  <si>
    <t>a7c066d1-ab32-4490-9b12-cf90f307f038</t>
  </si>
  <si>
    <t>VP_AW116-A09_1630903_2020</t>
  </si>
  <si>
    <t>0.5 span from pole D to pole E, 82 ft north of lines, large black oak may grow within striking distance of lines in the next 18 months. Near equipment and materials shed.</t>
  </si>
  <si>
    <t>4a288138-da28-4e90-9b16-5d7caa3b5d7c</t>
  </si>
  <si>
    <t>VP_AW116-A09_1630829_2020</t>
  </si>
  <si>
    <t>0.2 span pole D to pole E.  53 feet north of lines. Large cavity at base. Abate.</t>
  </si>
  <si>
    <t>8de478e5-2cb6-4607-91c2-97ef27522ca9</t>
  </si>
  <si>
    <t>VP_AW116-A08_1529630_2020</t>
  </si>
  <si>
    <t>Unmarked to end pole, .2 spans from unmarked, 30 feet northwest of the wire , removal for poor taper</t>
  </si>
  <si>
    <t>6fba21f3-5276-430c-8b3b-e35949632476</t>
  </si>
  <si>
    <t>VP_AW116-A09_1630798_2020</t>
  </si>
  <si>
    <t xml:space="preserve">Tree is .1 span from pole f to e, 30 ft west of lines. Slight lean away, overall healthy </t>
  </si>
  <si>
    <t>65419a89-a879-41e5-a47b-93abf9e9b367</t>
  </si>
  <si>
    <t>VP_AW116-A09_1630594_2020</t>
  </si>
  <si>
    <t xml:space="preserve">Tree is .2 span from pole f to e, 25 ft west of lines inside fence. 2x stem. Moderate mistletoe infestation, one stem leans of lines. Slight epicormic sprouting but no major structural defects. </t>
  </si>
  <si>
    <t xml:space="preserve">Cut wood to 16 inch rounds </t>
  </si>
  <si>
    <t>69410e5a-c358-43f4-970c-dcb44f22730d</t>
  </si>
  <si>
    <t>Unmarked to end pole, .2 spans from unmarked, 24 feet northwest of the wire , removal for poor taper</t>
  </si>
  <si>
    <t>53894e98-69ae-4e68-9b2d-ab7c25db7962</t>
  </si>
  <si>
    <t>VP_AW116-A08_1529629_2020</t>
  </si>
  <si>
    <t>Unmarked to end pole, .2 spans from unmarked, 18 feet northwest of the wire , removal for poor taper</t>
  </si>
  <si>
    <t>d11fcb9a-79de-48f3-a98d-70a4cb36d401</t>
  </si>
  <si>
    <t>VP_AW116-A08_1529626_2020</t>
  </si>
  <si>
    <t>Unmarked to end pole, .1 spans from unmarked, 16 feet northwest of the wire , removal for poor taper</t>
  </si>
  <si>
    <t>ce9fb4d7-de82-4e89-8643-6989d8df22cd</t>
  </si>
  <si>
    <t>VP_AW116-A09_1630676_2020</t>
  </si>
  <si>
    <t>0.4 span pole D to pole E. 55 feet south of lines, leaning away, weighted away. Significant cavity at base but tree leans away from facilities. Not a major wound.</t>
  </si>
  <si>
    <t>cfbe3ae2-4adb-44bd-8a63-c5fa078f2908</t>
  </si>
  <si>
    <t>VP_AW116-A06_1632003_2020</t>
  </si>
  <si>
    <t>LP_AW116-A06_898491</t>
  </si>
  <si>
    <t>Pole A- end pole, 90 feet west of guy wire at end pole, tree has small pieces of barbed wire sticking out from a previous fence. Tree also has some light sapping.</t>
  </si>
  <si>
    <t>19278 SUNSHINE CHARLIE DR</t>
  </si>
  <si>
    <t>04de013f-b56b-499b-9330-b9b1e0eaa9ad</t>
  </si>
  <si>
    <t>VP_AW116-A09_1630717_2020</t>
  </si>
  <si>
    <t>0.3 span pole D to pole E. 67 feet south of lines. Several feet short of strike range, and downhill. Overall healthy, though stem attachments have included bark. 3x stems</t>
  </si>
  <si>
    <t>8412c662-da43-45df-a055-6718698ffe88</t>
  </si>
  <si>
    <t>VP_AW116-A06_1632002_2020</t>
  </si>
  <si>
    <t>Pole A- end pole, 100 feet west of guy wire at end pole, tree has small pieces of barbed wire sticking out from a previous fence</t>
  </si>
  <si>
    <t>a554ef36-84d0-4d86-900e-70f329126400</t>
  </si>
  <si>
    <t xml:space="preserve">Poles F-G, .3 spans from F, 49 feet east of the wire, removal for poor taper </t>
  </si>
  <si>
    <t>Removal all pine and debris</t>
  </si>
  <si>
    <t>7027a6fd-c67e-4111-bfb4-380d8f69698f</t>
  </si>
  <si>
    <t>VP_AW116-A08_1526471_2020</t>
  </si>
  <si>
    <t>Poles G-H, .2 spans from G, 30 feet northeast of pole G</t>
  </si>
  <si>
    <t>5060768f-84f6-4bf3-9ba6-dbb03a7af8f9</t>
  </si>
  <si>
    <t>VP_AW116-A06_1632001_2020</t>
  </si>
  <si>
    <t>Pole A- end pole, 100 feet west of guy wire at end pole, tree is next to house and has a satellite dish up top with a com wire going down the side of the tree underground. Tree is also next to large propane tank.</t>
  </si>
  <si>
    <t>4e9986c6-43b8-4435-9a9a-4977d5f25318</t>
  </si>
  <si>
    <t xml:space="preserve">Poles F-G, .5 spans from F, 30 feet east of the wire, removal for poor taper </t>
  </si>
  <si>
    <t>0552d7e5-30f4-4b7d-b0e0-56c1d5732914</t>
  </si>
  <si>
    <t xml:space="preserve">Poles F-G, .3 spans from F, 45 feet east of the wire, removal for poor taper </t>
  </si>
  <si>
    <t>1bac53b6-7ac4-4557-9f16-a215482f1a48</t>
  </si>
  <si>
    <t>VP_AW116-A08_1526476_2020</t>
  </si>
  <si>
    <t xml:space="preserve">Poles F-G .9 spans from F, 42 feet southeast of east guy wire off of pole G, removal for poor taper </t>
  </si>
  <si>
    <t>1707e77d-9824-4843-b426-4c3426f88d3f</t>
  </si>
  <si>
    <t>VP_AW116-A08_1526467_2020</t>
  </si>
  <si>
    <t xml:space="preserve">Poles G-H, .1 spans from G, 7 feet east of pole G, removal for previously topped, growing toward facilities </t>
  </si>
  <si>
    <t>5dd98208-4817-4ad2-9f8d-3f209cbbc19c</t>
  </si>
  <si>
    <t>VP_AW116-A08_1526466_2020</t>
  </si>
  <si>
    <t>Poles G-H, .1 spans from G, 14 feet east of pole G, removal for poor taper</t>
  </si>
  <si>
    <t>f0889205-70e4-4794-b495-287f90ff6964</t>
  </si>
  <si>
    <t>VP_AW116-A08_1526470_2020</t>
  </si>
  <si>
    <t xml:space="preserve">Poles G-H, .1 spans from G, 30 feet east of pole G, removal for poor taper </t>
  </si>
  <si>
    <t>78b1530a-4f5b-443f-9951-aa0ada5a81ba</t>
  </si>
  <si>
    <t>VP_AW116-A08_1526475_2020</t>
  </si>
  <si>
    <t xml:space="preserve">Poles G-H, .1 spans from G, 27 feet east of guy wire off of pole G, removal for poor taper </t>
  </si>
  <si>
    <t>fee6fe26-19fe-4e9c-8d0d-ce08187782c7</t>
  </si>
  <si>
    <t>VP_AW116-A08_1526465_2020</t>
  </si>
  <si>
    <t>Poles G-H, .1 spans from G, 10 feet east of pole G, removal for poor taper</t>
  </si>
  <si>
    <t>86e36127-d5c1-45d0-b454-ada537bf44a9</t>
  </si>
  <si>
    <t>VP_AW116-A08_1526469_2020</t>
  </si>
  <si>
    <t xml:space="preserve">Poles F-G, .9 spans from F, 30 feet southeast of pole G, removal for poor taper </t>
  </si>
  <si>
    <t>db43523e-6d4a-491b-9d9a-670109be7b12</t>
  </si>
  <si>
    <t>VP_AW116-A08_1526474_2020</t>
  </si>
  <si>
    <t xml:space="preserve">Poles F-G, .9 spans from F, 27 feet east of east guy wire off of pole G, removal for poor taper </t>
  </si>
  <si>
    <t>8cad421d-0fa3-40c4-b5b2-1197d243f10d</t>
  </si>
  <si>
    <t>VP_AW116-A08_1537665_2020</t>
  </si>
  <si>
    <t xml:space="preserve">Poles F-G, .9 spans from F, 36 feet east of east guy wire off of pole G, removal for poor taper </t>
  </si>
  <si>
    <t>74af23ac-0f66-4d3a-bf95-76419e21af03</t>
  </si>
  <si>
    <t>VP_AW116-A08_1537666_2020</t>
  </si>
  <si>
    <t>45016e41-b307-434c-b380-8850940c1057</t>
  </si>
  <si>
    <t xml:space="preserve">0.9 span between poles# 7-8, 48 feet East of lines/ Previously trimmed tree, unlikely to strike line/ Tree is tall enough to strike lines/ Insect damage at top of tree </t>
  </si>
  <si>
    <t xml:space="preserve">Haul all pine wood away </t>
  </si>
  <si>
    <t>VP_AW116-A08_1537667_2020</t>
  </si>
  <si>
    <t xml:space="preserve">Poles F-G, .9 spans from F, 37 feet east of east guy wire off of pole G, removal for poor taper </t>
  </si>
  <si>
    <t>f82d689c-a310-4585-bd50-c5930f2ff5ff</t>
  </si>
  <si>
    <t>VP_AW116-A08_1537668_2020</t>
  </si>
  <si>
    <t xml:space="preserve">Poles F-G, .9 spans from F, 39 feet east of east guy wire off of pole G, removal for poor taper </t>
  </si>
  <si>
    <t>51a50bd7-a269-4a38-8b2e-d42591ad042c</t>
  </si>
  <si>
    <t>VP_AW116-A06_1632000_2020</t>
  </si>
  <si>
    <t>Pole 19- pole A, 30 feet south of pole A, heritage ponderosa tree with big healthy canopy, will re-evaluate in next 18 months.</t>
  </si>
  <si>
    <t>9d491348-0b40-4d02-955e-a8460e68d1d5</t>
  </si>
  <si>
    <t>VP_AW116-A08_1526490_2020</t>
  </si>
  <si>
    <t xml:space="preserve">Poles F-G, .5 spans from F, 30 feet east of the wire, </t>
  </si>
  <si>
    <t>2fe94b8f-2112-45de-8b1d-ea11570b1531</t>
  </si>
  <si>
    <t>VP_AW116-A08_1526488_2020</t>
  </si>
  <si>
    <t xml:space="preserve">Poles F-G, .5 spans from F, 45 feet east of the wire, removal for poor taper </t>
  </si>
  <si>
    <t>334d0e04-5ba2-4dc0-bbe4-921dcf1ad43c</t>
  </si>
  <si>
    <t>VP_AW116-A09_1630614_2020</t>
  </si>
  <si>
    <t>0.8 span from pole D to pole E, 20 ft north of lines, overall healthy black oak will need an overhang trim to meet project scope. Tree is marked for work with yellow flagging.</t>
  </si>
  <si>
    <t>Cut and leave wood greater than 4 inches in diameter as 16 inch length firewood.</t>
  </si>
  <si>
    <t>5d9da664-830c-42eb-956a-9b788876d564</t>
  </si>
  <si>
    <t>VP_AW116-A08_1526489_2020</t>
  </si>
  <si>
    <t xml:space="preserve">Poles F-G, .5 spans from F, 18 feet east of the wire, </t>
  </si>
  <si>
    <t>72ad4f7f-9166-406d-a359-d4466c8e2db5</t>
  </si>
  <si>
    <t>VP_AW116-A08_1526480_2020</t>
  </si>
  <si>
    <t xml:space="preserve">Poles F-G, .7 spans from F, 36 feet east of the wire, removal for poor taper </t>
  </si>
  <si>
    <t>46784a84-85ab-4962-bcc7-316c1f2bf1a4</t>
  </si>
  <si>
    <t>VP_AW116-A08_1526482_2020</t>
  </si>
  <si>
    <t xml:space="preserve">Poles F-G, .6 spans from F, 40 feet east of the wire, removal for poor taper, wind sway </t>
  </si>
  <si>
    <t>119ba613-125a-42a8-a1f8-5617128242b1</t>
  </si>
  <si>
    <t>VP_AW116-A09_1630617_2020</t>
  </si>
  <si>
    <t xml:space="preserve">Tree is .1 span from pole f to e, 30 ft west of lines. Multiple large dead stems that are strikable. Base will likely split causing whole tree failure in future. </t>
  </si>
  <si>
    <t>88697b23-dd6f-4ba9-bff4-d31b8470624f</t>
  </si>
  <si>
    <t>VP_AW116-A08_1526492_2020</t>
  </si>
  <si>
    <t>Poles F-G, .4 spans from F, 27 feet east of the wire, codom top</t>
  </si>
  <si>
    <t>854c0406-2395-4fa0-be74-ade86d6e9549</t>
  </si>
  <si>
    <t>VP_AW116-A08_1526498_2020</t>
  </si>
  <si>
    <t xml:space="preserve">Poles F-G, .3 spans from F, 24 feet east of the wire, removal for poor taper </t>
  </si>
  <si>
    <t>c2d6ba8f-2986-4b75-9c9d-294116ed7912</t>
  </si>
  <si>
    <t>VP_AW116-A06_1631999_2020</t>
  </si>
  <si>
    <t>Pole 19- pole A, .8 span, 10 feet south of line, tree as co dominant top, if broken would definitely strike line</t>
  </si>
  <si>
    <t>0f236891-a770-48ed-aee9-0c462b6c7f55</t>
  </si>
  <si>
    <t>VP_AW116-A08_1526493_2020</t>
  </si>
  <si>
    <t xml:space="preserve">Poles F-G, .4 spans from F, 7  feet east of the wire, removal because trim would remove more than 1/3, tree has cross phase potential, lean towards the wire </t>
  </si>
  <si>
    <t>d2a7c78c-fced-4bfa-b70a-d6a98ba55ece</t>
  </si>
  <si>
    <t>VP_AW116-A08_1526494_2020</t>
  </si>
  <si>
    <t>Poles F-G, .4 spans from F, 13 feet east of the wire</t>
  </si>
  <si>
    <t>71315685-c7ec-4127-8142-680e5cadfb13</t>
  </si>
  <si>
    <t>VP_AW116-A08_1526495_2020</t>
  </si>
  <si>
    <t xml:space="preserve">Poles F-G, .4 spans from F, 30 feet east of the wire, removal for poor taper </t>
  </si>
  <si>
    <t>5131d3f6-a50f-49ed-ab04-03d71cf44a09</t>
  </si>
  <si>
    <t>VP_AW116-A08_1526496_2020</t>
  </si>
  <si>
    <t xml:space="preserve">Poles F-G, .4 spans from F, 35 feet east of the wire, removal for poor taper </t>
  </si>
  <si>
    <t>dea9509f-fbb8-4b8d-ad37-976e56317e84</t>
  </si>
  <si>
    <t>VP_AW116-A09_1630587_2020</t>
  </si>
  <si>
    <t>0.9 span pole D to pole E. 15 feet south of lines. Located inside corner of junction of two spans. Light overhang trim for compliance.</t>
  </si>
  <si>
    <t>cf16350d-3283-44c4-8c03-872bb327509b</t>
  </si>
  <si>
    <t>VP_AW116-A08_1529615_2020</t>
  </si>
  <si>
    <t>Poles F-G, .2 spans from F, 15 feet east of the wire, removal for poor taper tree</t>
  </si>
  <si>
    <t>4c5aaa89-5ba7-4281-b42d-3ed28350ca49</t>
  </si>
  <si>
    <t>VP_AW116-A06_1631998_2020</t>
  </si>
  <si>
    <t>Pole 19- pole A, .8 span, 10 feet south of line, trim branches overhanging line.</t>
  </si>
  <si>
    <t>f3cef04e-42d9-4ed9-9143-4b8651a07cab</t>
  </si>
  <si>
    <t>VP_AW116-A08_1529613_2020</t>
  </si>
  <si>
    <t>Poles F-G, .2 spans from F, 19 feet east of the wire, removal for pole poor taper</t>
  </si>
  <si>
    <t>aab3ca75-a4c4-4cef-9959-971bebb5171f</t>
  </si>
  <si>
    <t>VP_AW116-A08_1529611_2020</t>
  </si>
  <si>
    <t>Poles F-G, .2 spans from F, 45 feet east of the wire, removal for poor taper</t>
  </si>
  <si>
    <t>4ea005d9-bb9b-4863-b6a5-3c322406d1c2</t>
  </si>
  <si>
    <t>VP_AW116-A08_1529608_2020</t>
  </si>
  <si>
    <t xml:space="preserve">Poles F-G, .3 spans from F, 36 feet east of the wire, removal for poor taper </t>
  </si>
  <si>
    <t>ff55b1f2-b3bc-4de5-b6dd-eaf75660e8b8</t>
  </si>
  <si>
    <t>VP_AW116-A08_1529607_2020</t>
  </si>
  <si>
    <t>7b93cf20-ec70-4233-9919-bf7f9c260d61</t>
  </si>
  <si>
    <t>579f6243-5fb2-4123-a477-8e67dcceed8d</t>
  </si>
  <si>
    <t>VP_AW116-A09_1630568_2020</t>
  </si>
  <si>
    <t>.7 span pole D to pole E. 30 feet south of lines. Overall healthy.</t>
  </si>
  <si>
    <t>0b266df9-b4aa-449f-b047-d181db7e320c</t>
  </si>
  <si>
    <t xml:space="preserve">Poles F-G, .3 spans from F, 40 feet east of the wire, removal for poor taper </t>
  </si>
  <si>
    <t>b5bb29bd-a0c6-4f2c-b5fd-0125eefabab8</t>
  </si>
  <si>
    <t>VP_AW116-A09_1630504_2020</t>
  </si>
  <si>
    <t xml:space="preserve">0.4 span pole D to pole E. 24 feet south of lines. Off of southwest corner of basketball court </t>
  </si>
  <si>
    <t>da4d658d-4d8e-4f3e-8dd9-9ec0456b8810</t>
  </si>
  <si>
    <t>VP_AW116-A09_1630530_2020</t>
  </si>
  <si>
    <t>Tree is .7 span from pole f to e, directly under lines. Previously topped, growing under lines. Repeated topping not recommended. Only strikable limb leans away severely</t>
  </si>
  <si>
    <t>e87dd845-7101-4ccd-8d16-b95ca761ff03</t>
  </si>
  <si>
    <t>VP_AW116-A09_1630531_2020</t>
  </si>
  <si>
    <t>0.5 span pole D to pole E. 30 feet south of lines. South of basketball court. Trim to compliance would kill. Remove. Marked with yellow flagging.</t>
  </si>
  <si>
    <t>c39a24b7-b66b-4125-96c2-08d5ea7db375</t>
  </si>
  <si>
    <t xml:space="preserve">0.2 span Poles G-H, 80 feet east of line / several pitch tubes actively sapping indicating either rot or insect activity, diplodium in canopy - awinnm / </t>
  </si>
  <si>
    <t>VP_AW116-A06_1631997_2020</t>
  </si>
  <si>
    <t>Pole 19- pole A, .8 span, 65 feet south of line, tree has lots of pitch tubes, signs of bark beetle, would like a second opinion from Q.C.</t>
  </si>
  <si>
    <t>27096705-0b60-4406-a21c-af2c7f8463de</t>
  </si>
  <si>
    <t>VP_AW116-A09_1630514_2020</t>
  </si>
  <si>
    <t xml:space="preserve">Tree is .9 span from pole f to e, 5 ft north of line. Lean towards line, previously topped and growing under lines. Growing around pole e and both guy wires, remove for abrasion and repeated topping </t>
  </si>
  <si>
    <t>232118ab-80bd-42c7-90e0-200dfeb0660d</t>
  </si>
  <si>
    <t>VP_AW116-A09_1630354_2020</t>
  </si>
  <si>
    <t xml:space="preserve">0.1 span pole D to pole E. 43 feet south of pole D. 19 feet south of downguy anchor. 3 stems. Wounds/ rot pockets between stems prompts “abate”.Marked with yellow flagging. Coppiced oak, not a heritage tree- ncolem supervised designee of RPF 2879 R Galliano </t>
  </si>
  <si>
    <t>13e768c4-6314-4d47-bb75-df50bf731af0</t>
  </si>
  <si>
    <t>VP_AW116-A09_1630476_2020</t>
  </si>
  <si>
    <t xml:space="preserve">Tree is .5 span from pole e to d, 23 ft north of lines. Overall healthy tree. Some old branch attachments at base of tree but no major defects </t>
  </si>
  <si>
    <t>ed120323-d11f-48c1-965e-223e940e5b68</t>
  </si>
  <si>
    <t>VP_AW116-A09_1630449_2020</t>
  </si>
  <si>
    <t>0.3 span pole D to pole E. 9 feet south of lines. FOB trim both major stems. Overall healthy. Marked with yellow flagging.</t>
  </si>
  <si>
    <t>38909ca7-0c0f-459f-8015-46affdf6b50b</t>
  </si>
  <si>
    <t xml:space="preserve">PLEASE DELETE TREE POINT / Clear 4-foot radius for pole 8 northern guy wire. </t>
  </si>
  <si>
    <t>VP_AW116-A08_1542188_2020</t>
  </si>
  <si>
    <t xml:space="preserve">Poles G-H, .3 spans from G, 65 feet east of wire / combined DBH 2-stem / </t>
  </si>
  <si>
    <t>d67f01b2-8e34-4eab-abd4-4e48e5eef9b5</t>
  </si>
  <si>
    <t xml:space="preserve">0.3 span Poles G-H, 78 feet east of line 3 stem. Lean suppressed / combined DBH 3-stem, included bark at crotch - awinnm / </t>
  </si>
  <si>
    <t>PLEASE DELETE TREE POINT/ 0.9 span between poles# 7-8/ 5 ft. west of line/ Trimming for guy wire will remove more than 1/3 of canopy</t>
  </si>
  <si>
    <t>VP_AW116-A07_1631995_2020</t>
  </si>
  <si>
    <t>Pole 19- pole A, .8 span, 88 feet south of line, tree has lots of sapping and giant wound with rot at base. Tree also has co dominant.</t>
  </si>
  <si>
    <t>27851f76-6ef9-48a7-9cd8-0dd44698275d</t>
  </si>
  <si>
    <t>VP_AW116-A09_1630404_2020</t>
  </si>
  <si>
    <t>0.2 span pole D to pole E. 23 feet south of lines. 2x stems. overall healthy FOB trim for downguy overhang. Marked with yellow flagging.</t>
  </si>
  <si>
    <t>e9ad6257-9321-4b95-88c9-27629b75d113</t>
  </si>
  <si>
    <t>VP_AW116-A06_1631996_2020</t>
  </si>
  <si>
    <t>Pole 19- pole A, .8 span, 60 feet south of line, some sapping corrected bend in upper canopy but otherwise healthy.</t>
  </si>
  <si>
    <t>7dae2465-389d-430c-a95b-bef3d45dc6d8</t>
  </si>
  <si>
    <t>VP_AW116-A08_1542191_2020</t>
  </si>
  <si>
    <t xml:space="preserve">Poles G-H, .5 spans from G, 28 feet east of the wire / combined DBH 2-stem - awinnm / </t>
  </si>
  <si>
    <t>645d2beb-f7d3-4e9a-9606-9c60ef566ade</t>
  </si>
  <si>
    <t>VP_AW116-A08_1529620_2020</t>
  </si>
  <si>
    <t>Pole F-unmarked, .1 spans from F, 10 feet east of pole F, removal for pole/guy wire radius clearance trim would take more than 1/3</t>
  </si>
  <si>
    <t>2ab1945c-e4d4-4dd7-b1e4-d2f11452a8f9</t>
  </si>
  <si>
    <t>VP_AW116-A08_1529618_2020</t>
  </si>
  <si>
    <t>Poles F-G, .2 spans from F, 18 feet east of the wire</t>
  </si>
  <si>
    <t>10128733-9f3f-4466-87c4-a3b747b1a637</t>
  </si>
  <si>
    <t>VP_AW116-A08_1529610_2020</t>
  </si>
  <si>
    <t>Poles F-G, .2 spans from F, 40 feet east of the wire</t>
  </si>
  <si>
    <t>49d01fe5-786d-42db-8f2a-7fb8cc56819b</t>
  </si>
  <si>
    <t>VP_AW116-A08_1529612_2020</t>
  </si>
  <si>
    <t>Poles F-G, .2 spans from F, 25 feet east of the wire</t>
  </si>
  <si>
    <t>3d2d12d2-740c-40dc-b6e5-90deaad2c39a</t>
  </si>
  <si>
    <t>VP_AW116-A09_1630370_2020</t>
  </si>
  <si>
    <t>Tree is .5 span from pole e to d, 23 ft north of lines. Some mistletoe in 2 spots but got clearance, single stem and otherwise healthy</t>
  </si>
  <si>
    <t>7db0a0f6-c5f1-4519-908f-e1236405bf87</t>
  </si>
  <si>
    <t>VP_AW116-A09_1630333_2020</t>
  </si>
  <si>
    <t xml:space="preserve">Tree is .6 span from pole e to d, 27 ft north of line. Codom top facing lines, but overall healthy tree </t>
  </si>
  <si>
    <t>c66a99e9-4a24-44c2-9b72-b1b331d85fc0</t>
  </si>
  <si>
    <t>VP_AW116-A03_1506973_2020</t>
  </si>
  <si>
    <t xml:space="preserve">Poles L-M, .1 spans from L, 10 feet south west of the wire, removal because trim has the potential to remove more than 1/3 of canopy, heavy line side weight </t>
  </si>
  <si>
    <t>5a2bb835-ff73-4e17-a497-0e15e8910355</t>
  </si>
  <si>
    <t>VP_AW116-A03_1630116_2020</t>
  </si>
  <si>
    <t xml:space="preserve">Poles J-K, .1 spans from J, 55 feet east of pole J, spilt stem in upper canopy, slight trunk flare at base </t>
  </si>
  <si>
    <t>c4db7193-afba-4026-a3e7-f2a1d8fedd62</t>
  </si>
  <si>
    <t>VP_AW116-A03_1630115_2020</t>
  </si>
  <si>
    <t xml:space="preserve">Poles I-J, .8 spans from I , 20 feet east of the wire, overhang trim to sky for overhang of primary wire </t>
  </si>
  <si>
    <t>1a15c632-de63-4113-879d-12327bb791aa</t>
  </si>
  <si>
    <t>VP_AU115-B02_1440630_2020</t>
  </si>
  <si>
    <t>LP_AU115-B02_1668765</t>
  </si>
  <si>
    <t xml:space="preserve">0.9 span, 40 feet north of line, pole 14 to pole 15, poor taper, radial growth </t>
  </si>
  <si>
    <t xml:space="preserve">Cut into 16 inch rounds, chip and pile all slash at owners discretion </t>
  </si>
  <si>
    <t>1012539782</t>
  </si>
  <si>
    <t>13337 RICES CROSSING RD</t>
  </si>
  <si>
    <t>4beb2842-7f6d-45d0-842b-ded106e7870e</t>
  </si>
  <si>
    <t>VP_AU115-B02_1446314_2020</t>
  </si>
  <si>
    <t>0.8 span, 49 feet north of line, pole 13 to pole 14, topped tree, flagged and painted opposite line side, next to road bush, outside of fence, COUNTY TREE REMOVE ALL WOOD</t>
  </si>
  <si>
    <t>96f4c1c6-493d-41cd-802b-e5cf9b57ac68</t>
  </si>
  <si>
    <t>VP_AU115-B02_1446313_2020</t>
  </si>
  <si>
    <t>0.7 span, 45 feet north of line, pole 13 to pole 14, poor taper, dead top, outside fence, 2 stem, COUNTY TREE REMOVE ALL WOOD</t>
  </si>
  <si>
    <t>bd8cc057-6690-43f7-9974-a72cc61f702b</t>
  </si>
  <si>
    <t>VP_AU115-B02_1446312_2020</t>
  </si>
  <si>
    <t>0.6 span, 49 feet north of line, pole 13 to pole 14, poor taper, outside fence, COUNTY TREE REMOVE ALL WOOD</t>
  </si>
  <si>
    <t>224f2759-cf7e-48ed-ac51-627133e0136f</t>
  </si>
  <si>
    <t>VP_AU115-B02_1446311_2020</t>
  </si>
  <si>
    <t>0.6 span, 40 feet north of line, pole 13 to pole 14, poor taper, dead top, outside fence, COUNTY TREE REMOVE ALL WOOD</t>
  </si>
  <si>
    <t>565c1d48-f044-403a-846f-1a634c59f92d</t>
  </si>
  <si>
    <t>VP_AU115-B02_1446310_2020</t>
  </si>
  <si>
    <t xml:space="preserve">0.6 span, 49 feet north of line, pole 13 to pole 14, poor taper, inside fence </t>
  </si>
  <si>
    <t>9d45e1ba-d599-4415-8d7c-6ad3f65174e4</t>
  </si>
  <si>
    <t>VP_AU115-B02_1449719_2020</t>
  </si>
  <si>
    <t>0.6 span, 85 feet north of line, pole 13 to pole 14, surrounded by blackberry bush, unable to spray paint, flagged 15 feet in front of tree, dead top</t>
  </si>
  <si>
    <t>74003a29-dde3-4d16-8ed1-afab631fd09a</t>
  </si>
  <si>
    <t>VP_AU115-B02_1446309_2020</t>
  </si>
  <si>
    <t xml:space="preserve">0.5 span, 43 feet north of line, pole 13 to pole 14, poor taper, inside fence </t>
  </si>
  <si>
    <t>fc7eee8d-91a3-45f9-b000-79d239ae7c43</t>
  </si>
  <si>
    <t>VP_AU115-B02_1446308_2020</t>
  </si>
  <si>
    <t>0.5 span, 43 feet north of line, pole 13 to pole 14, poor taper, dead top, COUNTY TREE REMOVE ALL WOOD</t>
  </si>
  <si>
    <t>45743144-abda-46cd-92e0-62ea0af08d3e</t>
  </si>
  <si>
    <t>VP_AU115-B02_1446307_2020</t>
  </si>
  <si>
    <t xml:space="preserve">0.3 span, 41 feet north of line, pole 13 to pole 14, poor taper, dead top, outside fence, COUNTY TREE, REMOVE ALL WOOD </t>
  </si>
  <si>
    <t>1131e7bb-318b-41d6-b461-c80706b0e11c</t>
  </si>
  <si>
    <t>VP_AU115-B02_1446306_2020</t>
  </si>
  <si>
    <t xml:space="preserve">0.3 span, 44 feet north of line, pole 13 to pole 14, poor taper, dead top, 2 stem, outside fence, COUNTY TREE, REMOVE ALL WOOD </t>
  </si>
  <si>
    <t>e8355956-7c3d-48cf-abfd-9dfe66cb09fc</t>
  </si>
  <si>
    <t>VP_AU115-B02_1446305_2020</t>
  </si>
  <si>
    <t xml:space="preserve">0.3 span, 45 feet north of line, pole 13 to pole 14, poor taper, outside fence, COUNTY TREE, REMOVE ALL WOOD </t>
  </si>
  <si>
    <t>47cc5109-d2f9-4467-a64f-d9b8ac359786</t>
  </si>
  <si>
    <t>VP_AU115-B02_1446304_2020</t>
  </si>
  <si>
    <t xml:space="preserve">0.2 span, 44 feet north of line, pole 13 to pole 14, poor taper, dead top, outside fence, COUNTY TREE, REMOVE ALL WOOD </t>
  </si>
  <si>
    <t>fce4e87d-d902-4500-a8fd-8f4c7105f178</t>
  </si>
  <si>
    <t>VP_AU115-B02_1446303_2020</t>
  </si>
  <si>
    <t xml:space="preserve">0.2 span, 52 feet north of line, pole 13 to pole 14, poor taper, dead top, outside fence, COUNTY TREE, REMOVE ALL WOOD </t>
  </si>
  <si>
    <t>aaaa76f9-6196-4fbd-9a40-f3c7fd4724be</t>
  </si>
  <si>
    <t>VP_AU115-B02_1446302_2020</t>
  </si>
  <si>
    <t xml:space="preserve">0.2 span, 52 feet north of line, pole 13 to pole 14, poor taper, outside fence, COUNTY TREE, REMOVE ALL WOOD </t>
  </si>
  <si>
    <t>e706ead6-11e9-41e1-98ab-632f968207da</t>
  </si>
  <si>
    <t>VP_AU115-B02_1401229_2020</t>
  </si>
  <si>
    <t>CIP_AU115-B02_333076</t>
  </si>
  <si>
    <t>0.8 span. 3-way pole to pole C601. 47 feet east of line. On slope just above road, moderate lean toward line, many insects present. COUNTY TREE.</t>
  </si>
  <si>
    <t>5fe7d1a7-5fd4-445f-a726-40833064095e</t>
  </si>
  <si>
    <t>VP_AU115-B02_1191485_2020</t>
  </si>
  <si>
    <t>CIP_AU115-B02_333178</t>
  </si>
  <si>
    <t>0.3 span between poles #16 - 16B / 6ft south of line, within striking distance to primaries. Top branches encroaching overhang compliance. Trim to compliance</t>
  </si>
  <si>
    <t xml:space="preserve">chip and broadcast on site </t>
  </si>
  <si>
    <t>9ab82a2b-1777-4367-8f1d-d336e08c8cbb</t>
  </si>
  <si>
    <t>VP_AU115-B02_1191771_2020</t>
  </si>
  <si>
    <t>0. 4 span. pole 16 to pole 16B. 10 feet south of line. Tall skinny stems, split at 8 feet, very exposed to wind throw, in close proximity to line.</t>
  </si>
  <si>
    <t>Cut lower lengths of larger wood to 8-10 feet, all other wood to 16' rounds, chip and pile slash</t>
  </si>
  <si>
    <t>224207ad-7185-41e9-8297-3dbbdfed609a</t>
  </si>
  <si>
    <t>VP_AU115-B02_1440561_2020</t>
  </si>
  <si>
    <t xml:space="preserve">0.6 span. Pole 16 to unmarked pole. 53 feet east of line. Significant lean toward line but do not think it could not strike. </t>
  </si>
  <si>
    <t>fc7e3cc1-aa81-4635-8c08-ed84eb4f977b</t>
  </si>
  <si>
    <t>cUT ON 05.13.20 - BY cREW 103</t>
  </si>
  <si>
    <t>pole 7 to pole 8, .3 span, 35ft west of line, very little foliage. Declining, ants, previous work. 5/13/20. Sfrizf. Remove East codom stem that is marked  with an X ; there is a yellow paint ring around the one stem that marks where to make the removal cut; retain the live codom stem. A second dead stem in the center of the tree is marked for removal with a yellow X. Owner wants to retain the rest of the tree, she doesn’t care that it is dying, wants the road screening.</t>
  </si>
  <si>
    <t xml:space="preserve"> remove all slash and wood207</t>
  </si>
  <si>
    <t>remove chip. cut 16" rounds if any. stack by container, Wm complete by crew 219</t>
  </si>
  <si>
    <t>remove all trim and chip, Wm complete by crew 219</t>
  </si>
  <si>
    <t>remove chip and slash. Wm complete by crew 219</t>
  </si>
  <si>
    <t>VP_AT115-D16_850303_2019</t>
  </si>
  <si>
    <t>LP_AT115-D16_1679362</t>
  </si>
  <si>
    <t>CIP_AT115-D16_318948</t>
  </si>
  <si>
    <t xml:space="preserve">Poles 6735B7 -End pole, 0.1 span, 48 feet east of lines, removing because of dead tree within striking distance of facilities. </t>
  </si>
  <si>
    <t>Said done by A&amp;E but was still standing mowbrays has done it 5/13/2020</t>
  </si>
  <si>
    <t>1012546380</t>
  </si>
  <si>
    <t>6785 CROSS STAR TRL</t>
  </si>
  <si>
    <t>a58d0312-f1ad-42c6-acbd-b214cb3ba9bb</t>
  </si>
  <si>
    <t>VP_AT115-D16_854521_2019</t>
  </si>
  <si>
    <t>LP_AT115-C20_1668154</t>
  </si>
  <si>
    <t xml:space="preserve">between pole  and end pole, .4 spans from pole, 10 feet east of the wire, removal for rot in main part of tree, unknown depth, barb wire on west side of tree </t>
  </si>
  <si>
    <t>1012547075</t>
  </si>
  <si>
    <t>6734 CROSS STAR TRL</t>
  </si>
  <si>
    <t>587b9f9b-5fb3-4b44-965f-e38521d18a47</t>
  </si>
  <si>
    <t>VP_AT115-D16_895795_2019</t>
  </si>
  <si>
    <t>LP_AT115-C20_1679619</t>
  </si>
  <si>
    <t>PL36-EP 0.5SPN EOL, DEAD/ BURN SCAR/ LEAN TWRD LNS</t>
  </si>
  <si>
    <t>CUT WOOD INTO 4FT LENGTHS, CHIP BRUSH.</t>
  </si>
  <si>
    <t>1012539474</t>
  </si>
  <si>
    <t>6718 CROSS STAR TRL</t>
  </si>
  <si>
    <t>5e0780dd-70e2-4251-8d0a-bfe91ca03415</t>
  </si>
  <si>
    <t>VP_AT115-D16_1175175_2019</t>
  </si>
  <si>
    <t xml:space="preserve">PL36-EP 0.1SPN WOL, POTENTIAL TO STRIKE POLE, TREE HAS BURN SCARS/ VERY POOR CONDITION HAS BEEN RECENTLY WORKED BUT NO VEG POINT IN COLLECTOR. </t>
  </si>
  <si>
    <t>jnajem_awrr</t>
  </si>
  <si>
    <t>d0623088-3f61-49a1-8c54-f36307f0c281</t>
  </si>
  <si>
    <t>VP_AU115-B02_1183933_2020</t>
  </si>
  <si>
    <t>LP_AU115-B01_1681193</t>
  </si>
  <si>
    <t>CIP_AU115-B02_333227</t>
  </si>
  <si>
    <t xml:space="preserve">0.2 span from pole #21-22/ 54 feet southwest of line. Lean towards line on edge of slope. High failure rate species </t>
  </si>
  <si>
    <t>1012538637</t>
  </si>
  <si>
    <t>13606 RICES CROSSING RD</t>
  </si>
  <si>
    <t>d05a7528-c9fd-4e60-9526-5b038331603a</t>
  </si>
  <si>
    <t>VP_AT115-D16_1399993_2020</t>
  </si>
  <si>
    <t>CIP_AT115-D16_319709</t>
  </si>
  <si>
    <t>At pole M, 24 feet south of pole can strike pole dead</t>
  </si>
  <si>
    <t xml:space="preserve">Cut into firewood lengths and broadcast wood chips </t>
  </si>
  <si>
    <t>e6f67fe0-085b-43ae-92d3-5cdb68893eb6</t>
  </si>
  <si>
    <t>VP_AT115-D16_1399994_2020</t>
  </si>
  <si>
    <t>At pole M, 26 feet south of pole can strike pole dead</t>
  </si>
  <si>
    <t>6b62b358-f49c-474a-9031-87a706730f5a</t>
  </si>
  <si>
    <t>VP_AT115-D16_1399995_2020</t>
  </si>
  <si>
    <t>CIP_AT115-D16_319712</t>
  </si>
  <si>
    <t>At pole M, 24 feet east of pole can strike pole dead</t>
  </si>
  <si>
    <t>c5095320-0d32-4a64-91f4-491d393819fa</t>
  </si>
  <si>
    <t>VP_AT115-D16_1399996_2020</t>
  </si>
  <si>
    <t>At pole M, 26 feet east of pole can strike pole dead</t>
  </si>
  <si>
    <t>54605d1b-ce1d-4044-b76a-8979789cf106</t>
  </si>
  <si>
    <t>VP_AT115-D16_1399997_2020</t>
  </si>
  <si>
    <t>At pole M, 37 feet northeast of pole can strike pole dead</t>
  </si>
  <si>
    <t>2ccef1ca-9df2-4693-8724-ceb44420281d</t>
  </si>
  <si>
    <t>VP_AU115-B02_1401233_2020</t>
  </si>
  <si>
    <t>Past endpole. 25 feet southeast of endpole, strikable to pole. Poor taper, suppressed.</t>
  </si>
  <si>
    <t>Chip and pile slash at location TBD by owner.</t>
  </si>
  <si>
    <t>fab1107c-37d2-4400-ae88-5c3cf5346fde</t>
  </si>
  <si>
    <t>VP_AU115-B02_1401235_2020</t>
  </si>
  <si>
    <t>Past endpole. 25 feet southeast of endpole, strikable to pole. 5 stems of ponderosa with poor taper and suppressed/crowded. Remove all painted stems.</t>
  </si>
  <si>
    <t>Chip and pile slash at location TBD by owner at time of work.</t>
  </si>
  <si>
    <t>0171f89b-10d1-4568-bf8d-953791f5d38d</t>
  </si>
  <si>
    <t>VP_AU115-B02_1401236_2020</t>
  </si>
  <si>
    <t>Past endpole. 60 feet east of endpole. Minor beetle damage, slight lean toward line.</t>
  </si>
  <si>
    <t>Chip slash and wood that can be chipped, pile at location TBD by owner at time of work, remove all wood too big to chip.</t>
  </si>
  <si>
    <t>4c3662bd-e4c9-4a12-bae2-2e1c2b453a6d</t>
  </si>
  <si>
    <t>VP_AU115-B02_1401237_2020</t>
  </si>
  <si>
    <t>Past endpole. 40 feet north of endpole.</t>
  </si>
  <si>
    <t>Cut wood to 16” rounds, chip and pile slash.</t>
  </si>
  <si>
    <t>484a288c-6d57-4fdc-b0d4-aef37755a4cc</t>
  </si>
  <si>
    <t>VP_AU115-B02_1440626_2020</t>
  </si>
  <si>
    <t xml:space="preserve">At end pole, 30 from end pole, poor taper </t>
  </si>
  <si>
    <t xml:space="preserve">Cut into 16 inch rounds, chip and pile at homeowners discretion </t>
  </si>
  <si>
    <t>e34dba6c-9f40-4909-8886-8122c8ac46b8</t>
  </si>
  <si>
    <t>VP_AU115-B02_1440627_2020</t>
  </si>
  <si>
    <t>At end pole, 25 feet away from pole, 2 stem. Poor taper on each stem.</t>
  </si>
  <si>
    <t>d1e7ea35-05c8-4cc4-b7c9-e165e9ec604e</t>
  </si>
  <si>
    <t>VP_AW116-A09_1632073_2020</t>
  </si>
  <si>
    <t>88d5b397-e0c5-49c7-b5e3-5ddc7c325bfd</t>
  </si>
  <si>
    <t>VP_AW116-A09_1632101_2020</t>
  </si>
  <si>
    <t>f63585b6-1fd5-4b79-866f-11226faaf8c9</t>
  </si>
  <si>
    <t>VP_AW116-A09_1632175_2020</t>
  </si>
  <si>
    <t>eaaae722-2a06-467e-8c6f-fe4990e6d8c5</t>
  </si>
  <si>
    <t>VP_AW116-A09_1632179_2020</t>
  </si>
  <si>
    <t>536d28a9-2ac7-4a14-aa42-9ab26f4d5fd3</t>
  </si>
  <si>
    <t>VP_AW116-A09_1632188_2020</t>
  </si>
  <si>
    <t>bf0cb25e-093c-4930-85bb-967fca716867</t>
  </si>
  <si>
    <t>VP_AW116-A09_1632195_2020</t>
  </si>
  <si>
    <t>CIP_AW116-A09_396960</t>
  </si>
  <si>
    <t>VP_AW116-A09_1632206_2020</t>
  </si>
  <si>
    <t>VP_AW116-A09_1632224_2020</t>
  </si>
  <si>
    <t>VP_AW116-A07_1632359_2020</t>
  </si>
  <si>
    <t>CIP_AW116-A07_396655</t>
  </si>
  <si>
    <t>12564 SUNSHINE VALLEY RD</t>
  </si>
  <si>
    <t>VP_AW116-A09_1632365_2020</t>
  </si>
  <si>
    <t>VP_AW116-A09_1632412_2020</t>
  </si>
  <si>
    <t>VP_AW116-A07_1632442_2020</t>
  </si>
  <si>
    <t>VP_AW116-A09_1632542_2020</t>
  </si>
  <si>
    <t>VP_AW116-A09_1632590_2020</t>
  </si>
  <si>
    <t>VP_AW116-A07_1632623_2020</t>
  </si>
  <si>
    <t>VP_AW116-A08_1634024_2020</t>
  </si>
  <si>
    <t>VP_AW116-A08_1634025_2020</t>
  </si>
  <si>
    <t>VP_AW116-A08_1632660_2020</t>
  </si>
  <si>
    <t>VP_AW116-A08_1632661_2020</t>
  </si>
  <si>
    <t>VP_AW116-A08_1632662_2020</t>
  </si>
  <si>
    <t>VP_AW116-A08_1634026_2020</t>
  </si>
  <si>
    <t>VP_AW116-A08_1632663_2020</t>
  </si>
  <si>
    <t>VP_AW116-A08_1634027_2020</t>
  </si>
  <si>
    <t>VP_AW116-A08_1632664_2020</t>
  </si>
  <si>
    <t>VP_AW116-A03_1634028_2020</t>
  </si>
  <si>
    <t>VP_AW116-A03_1632665_2020</t>
  </si>
  <si>
    <t>VP_AW116-A03_1632666_2020</t>
  </si>
  <si>
    <t>VP_AW116-A03_1632667_2020</t>
  </si>
  <si>
    <t>VP_AW116-A03_1632668_2020</t>
  </si>
  <si>
    <t>VP_AW116-A07_1632730_2020</t>
  </si>
  <si>
    <t>VP_AW116-A07_1632931_2020</t>
  </si>
  <si>
    <t>VP_AW116-A07_1632992_2020</t>
  </si>
  <si>
    <t>0.2 of span from pole #01-#14/ 38 feet west of line/ tree is located on hillside with 25 degree lean making within striking distance of line</t>
  </si>
  <si>
    <t xml:space="preserve">Haul away all wood, chips, and debris </t>
  </si>
  <si>
    <t>58933906-1ba9-48e2-a4dd-1f22c53b3f8e</t>
  </si>
  <si>
    <t>VP_AW116-A07_1633004_2020</t>
  </si>
  <si>
    <t>0.1 of span from pole #01-#02/ 30 feet south of line</t>
  </si>
  <si>
    <t>bf6b1e78-b784-49ad-aee7-85486ee102f6</t>
  </si>
  <si>
    <t>VP_AW116-A07_1633030_2020</t>
  </si>
  <si>
    <t xml:space="preserve">0.2 of span from pole #01-#14/ 35 feet west of line/ has hole with rot on trunk of tree </t>
  </si>
  <si>
    <t>Haul away all wood, chips, and debris</t>
  </si>
  <si>
    <t>a21d14aa-a9c9-449a-8c76-cf26874d6148</t>
  </si>
  <si>
    <t>VP_AW116-A07_1633031_2020</t>
  </si>
  <si>
    <t>0.2 of span from pole#01-#14/ 10 feet west of line/ growing up towards line level/ will strike line within 18 months</t>
  </si>
  <si>
    <t>ee3b5ab9-bf37-469e-a2c6-067cc29770ad</t>
  </si>
  <si>
    <t>VP_AW116-A07_1633199_2020</t>
  </si>
  <si>
    <t xml:space="preserve">0.2 span between poles# 1-14, 40 feet West of line/ Tree has one dead leader and a slight lean towards lines/ Dead tree has fallen into the crotch of this tree. </t>
  </si>
  <si>
    <t>fc48fa89-da9d-4f57-b297-d14624e98668</t>
  </si>
  <si>
    <t>VP_AW116-A07_1633337_2020</t>
  </si>
  <si>
    <t xml:space="preserve">0.2 span between poles# 1-14, 21 feet West of line/ Slight lean towards lines </t>
  </si>
  <si>
    <t>f417c4c8-00fb-43f7-a407-c0fb9bbc5e1c</t>
  </si>
  <si>
    <t>VP_AW116-A07_1633444_2020</t>
  </si>
  <si>
    <t>0.2 span between poles# 1-14, 37 feet West of line/ Tree has a 25% or more lean towards lines</t>
  </si>
  <si>
    <t xml:space="preserve">Haul away all wood/ haul away all wood  chips and debris </t>
  </si>
  <si>
    <t>ae52e6e8-aa2c-4cdf-8e1d-5f2d417e6ad5</t>
  </si>
  <si>
    <t>A&amp;E,211</t>
  </si>
  <si>
    <t>Remove all brush and debris. 207</t>
  </si>
  <si>
    <t>Cut wood into 16” firewood lengths/ Remove all wood chips and debris.205</t>
  </si>
  <si>
    <t>Cut to 16 inch rounds for fire wood. 207</t>
  </si>
  <si>
    <t>VP_AV115-J11_612923_2019</t>
  </si>
  <si>
    <t xml:space="preserve">.8 span 10 feet west of line poles 1A-end. Edited by eculhj: changed to removal. Previously topped, has wounds on back, continuous topping not recommended </t>
  </si>
  <si>
    <t xml:space="preserve">Cut into and leave as 10 ft logs. Chip and pile slash </t>
  </si>
  <si>
    <t>41beaafc-c5f6-4086-ac70-3318e5f11249</t>
  </si>
  <si>
    <t>VP_AV115-J11_612924_2019</t>
  </si>
  <si>
    <t>.9 span under line poles 1A-end</t>
  </si>
  <si>
    <t xml:space="preserve">Cut into 10 foot lengths. Chip and pile slash </t>
  </si>
  <si>
    <t>58a60357-162d-4bfe-be9f-ee2e9f8ae253</t>
  </si>
  <si>
    <t>VP_AV115-J11_612925_2019</t>
  </si>
  <si>
    <t>60360752-e8bf-4127-8379-f3696a4613f8</t>
  </si>
  <si>
    <t>VP_AV115-J11_612926_2019</t>
  </si>
  <si>
    <t>c8448df4-a109-409d-b024-27532536bf73</t>
  </si>
  <si>
    <t>VP_AV115-J11_612927_2019</t>
  </si>
  <si>
    <t>4fc142de-48e2-45b1-8527-f9523ee3049d</t>
  </si>
  <si>
    <t>VP_AV115-J11_612931_2019</t>
  </si>
  <si>
    <t>.2 span 5 feet east of line poles 1A-end. Edited by: updated WM and dbh</t>
  </si>
  <si>
    <t>97df7713-dfec-43f7-84ca-d6a375ffc979</t>
  </si>
  <si>
    <t>Cut into 16in fw rounds remove slash207</t>
  </si>
  <si>
    <t>Cut to 16in fw rounds remove all slash207</t>
  </si>
  <si>
    <t>Cut to 16in fw lengths remove all slash207</t>
  </si>
  <si>
    <t>Cut to 16infw rounds remove slash207</t>
  </si>
  <si>
    <t>Remove all slash207</t>
  </si>
  <si>
    <t>Cut into and leave as 16 inch firewood rounds. Remove all slash207</t>
  </si>
  <si>
    <t>Cut into and leave as 16 inch firewood rounds. Remove all slash 207</t>
  </si>
  <si>
    <t>Cut to 14in fw rounds, remove slash207</t>
  </si>
  <si>
    <t>Cut to 16in fw lengths remove slash207</t>
  </si>
  <si>
    <t>Cut to 16in fw rounds remove slash207</t>
  </si>
  <si>
    <t>A&amp;E crew 211</t>
  </si>
  <si>
    <t>1051742904</t>
  </si>
  <si>
    <t>A&amp;E, 211</t>
  </si>
  <si>
    <t>Remove all wood and slash (if not possible lol and scatter) wm complete by crew 205</t>
  </si>
  <si>
    <t>Cut any wood into 16” rounds , remove all debris , wm complete by crew 208</t>
  </si>
  <si>
    <t>VP_AV115-F21_1632797_2020</t>
  </si>
  <si>
    <t>13273 OWL CREEK RD</t>
  </si>
  <si>
    <t>VP_AV115-J18_1632963_2020</t>
  </si>
  <si>
    <t>PLEASE DELETE.</t>
  </si>
  <si>
    <t>3b69586c-859c-4d48-a17a-c8e1a8fe9296</t>
  </si>
  <si>
    <t>VP_AV115-J18_1632989_2020</t>
  </si>
  <si>
    <t>0.6Span A-EP, 20 feet Northeast of lines. Trimmed tree another trim would remove 1/3 of canopy.</t>
  </si>
  <si>
    <t>47ede512-5343-4300-99df-f6d3cf48f8bd</t>
  </si>
  <si>
    <t>VP_AT115-D16_864523_2019</t>
  </si>
  <si>
    <t>LP_AT115-D16_1667039</t>
  </si>
  <si>
    <t>CIP_AT115-D16_319345</t>
  </si>
  <si>
    <t>pole N-end pole, 22 feet NE of pole, 18 feet north of guy wire</t>
  </si>
  <si>
    <t>1012547087</t>
  </si>
  <si>
    <t>12473 PONY EXPRESS TRL</t>
  </si>
  <si>
    <t>bfed68ea-8bd3-4b9f-9fa9-70a1497d8bf1</t>
  </si>
  <si>
    <t>VP_AT115-D17_864524_2019</t>
  </si>
  <si>
    <t>pole N-end pole, 19 feet east of pole/can strike guy wire</t>
  </si>
  <si>
    <t>3ce2935e-ec67-4856-a61c-171e785ed571</t>
  </si>
  <si>
    <t>VP_AT115-D16_864525_2019</t>
  </si>
  <si>
    <t xml:space="preserve">N-end pole, 20 feet SE (past) of end pole/can strike pole and guy wire </t>
  </si>
  <si>
    <t>fc65fce0-f1c5-4c71-9c3a-8a02e9229814</t>
  </si>
  <si>
    <t>VP_AT115-D16_1076992_2019</t>
  </si>
  <si>
    <t>LP_AT115-D16_1678494</t>
  </si>
  <si>
    <t>CIP_AT115-D16_318879</t>
  </si>
  <si>
    <t>.8 span 45' north of line poles 7-8. dead</t>
  </si>
  <si>
    <t>keep wood pile chips</t>
  </si>
  <si>
    <t>1012547057</t>
  </si>
  <si>
    <t>12584 PONY EXPRESS TRL</t>
  </si>
  <si>
    <t>2794b694-bd99-419b-b3cd-0727c91a124a</t>
  </si>
  <si>
    <t>VP_AU114-N22_1181909_2019</t>
  </si>
  <si>
    <t>0.5 span between poles #22-23/ 75 feet southwest of line/ high failure rate species</t>
  </si>
  <si>
    <t>2ac2d0b0-cf3a-43e4-988f-1e6656912d37</t>
  </si>
  <si>
    <t>VP_AU114-N22_1181915_2019</t>
  </si>
  <si>
    <t>0.5 span between poles #22-23/ 75 feet southwest of line/ high failure rate species/ deformity at base</t>
  </si>
  <si>
    <t>893bb1d8-79d7-41c7-b90f-82d67ce48269</t>
  </si>
  <si>
    <t>VP_AU114-N22_1181921_2019</t>
  </si>
  <si>
    <t>0.5 span between poles #22-23/ 90 feet southwest of line/ high failure rate species</t>
  </si>
  <si>
    <t>add35002-f149-4ef1-a6d7-ebc589b84e69</t>
  </si>
  <si>
    <t>VP_AU115-B02_1182033_2019</t>
  </si>
  <si>
    <t xml:space="preserve">0.4 span between poles #22-26/72 feet west of line/ 5:1 ratio/ high failure rate species </t>
  </si>
  <si>
    <t>0959fb92-50e7-4989-ae4d-37b72381d6bc</t>
  </si>
  <si>
    <t>VP_AU115-B02_1182136_2019</t>
  </si>
  <si>
    <t>LP_AU115-B02_1682778</t>
  </si>
  <si>
    <t>0.1 span between poles #22-23/ 54 feet south west of line/within striking distance of line/ high failure rate species/recommend removal</t>
  </si>
  <si>
    <t>1012531373</t>
  </si>
  <si>
    <t>13535 RICES CROSSING RD</t>
  </si>
  <si>
    <t>26be9cc0-cbf4-4395-8754-397a04cef716</t>
  </si>
  <si>
    <t>VP_AU115-B02_1182143_2019</t>
  </si>
  <si>
    <t>0.1 span between poles #22-23/ 52 feet south west of line/ within striking distance of the line/ leaning/ recommend removal</t>
  </si>
  <si>
    <t>8fcc1a3e-4095-408e-beed-f55c2c669e1a</t>
  </si>
  <si>
    <t>VP_AU115-B02_1183944_2020</t>
  </si>
  <si>
    <t>0.3 span between poles #21-22/ 49 feet south west of line/ high failure rate species/ 2 stem/ combined DBH</t>
  </si>
  <si>
    <t>07163229-2d23-4159-ace4-c9085ecd0d4c</t>
  </si>
  <si>
    <t>VP_AU115-B02_1184067_2020</t>
  </si>
  <si>
    <t>0.8 span from pole #21-22/ 50 feet southwest from line. 5:1 poor taper</t>
  </si>
  <si>
    <t>92457f65-7ed9-49c8-8ffd-9084048fb87e</t>
  </si>
  <si>
    <t>VP_AU115-B02_1184086_2020</t>
  </si>
  <si>
    <t>db17cf6a-e1bd-40dc-88fa-2c237dc87033</t>
  </si>
  <si>
    <t>VP_AU115-B02_1200921_2020</t>
  </si>
  <si>
    <t>CIP_AU115-B02_333034</t>
  </si>
  <si>
    <t xml:space="preserve">0.7 span pole 16B to pole 16C. 18ft south of lines. Can strike primaries. lean towards facilities. </t>
  </si>
  <si>
    <t>b813fc09-ea3e-446c-a750-9e47fa0ce701</t>
  </si>
  <si>
    <t>VP_AU115-B02_1202414_2020</t>
  </si>
  <si>
    <t xml:space="preserve">0.7 span pole 16B to pole 16C. 21ft south of lines. Will grow to be strikeable of primaries in 18 months. Poor taper. </t>
  </si>
  <si>
    <t>5e53e70d-000c-452f-9664-53e4b166beba</t>
  </si>
  <si>
    <t>VP_AU115-B02_1202898_2020</t>
  </si>
  <si>
    <t>0.7 span pole 16B to pole 16C. 58ft south of lines. Can strike primaries. Originally listed as single tree but is more one stem of a split top that is safer removed.</t>
  </si>
  <si>
    <t>7e68a7f5-cd62-4793-a5cf-663a1edf6ed4</t>
  </si>
  <si>
    <t>VP_AU115-B02_1202582_2020</t>
  </si>
  <si>
    <t>0.7 span pole 16B to pole 16C. 59ft south of lines. Can strike primaries. Originally listed as single tree but is one stem of a split top and llochn change to work.</t>
  </si>
  <si>
    <t>fd543548-3985-4cb5-ae84-dcebb637e73e</t>
  </si>
  <si>
    <t>VP_AU115-B02_1202646_2020</t>
  </si>
  <si>
    <t>0.7 span pole 16B to pole 16C. 60ft south of lines. Poor taper but no path to facilities. lean away from facilities. Poor taper, originally listed as single tree but seems to be part of a 3-stem ponderosa and is safer removed.</t>
  </si>
  <si>
    <t>8bf1f910-4041-4e22-a85b-ecffa76a5657</t>
  </si>
  <si>
    <t>VP_AU115-B02_1203124_2020</t>
  </si>
  <si>
    <t xml:space="preserve">0.1 span pole 16C to pole 16D. 48ft south of primaries. Can strike primaries, pole 16C and guy wires. Signs of bark beetle throughout tree. Dog leg. </t>
  </si>
  <si>
    <t>e89f522b-2fd4-4f98-8f75-4e2b81a2afb2</t>
  </si>
  <si>
    <t>VP_AU115-B02_1203196_2020</t>
  </si>
  <si>
    <t xml:space="preserve">0.1 span pole 16C to pole 16D. 48ft south of primaries.  Can strike primaries and pole 16C and guy wires. Dog leg growth/ recommend removal </t>
  </si>
  <si>
    <t>3a8dcad7-2f94-46a0-af55-838b87b2030a</t>
  </si>
  <si>
    <t>VP_AU115-B02_1203295_2020</t>
  </si>
  <si>
    <t>0.1 span pole 16C to pole 16D. 41ft south of primaries. Can strike primaries and pole 16C and guy wires. Woodpecker holes throughout entire tree. Signs of Possible bark beetle</t>
  </si>
  <si>
    <t>6ca0eb0f-87ab-4f53-9186-9a092fd67917</t>
  </si>
  <si>
    <t>VP_AT115-B19_1205405_2020</t>
  </si>
  <si>
    <t>CIP_AT115-B19_320707</t>
  </si>
  <si>
    <t xml:space="preserve">0.9 span from poles# 199 to 781, tree at pole 781/Previously trimmed/ Please remove to protect pole and guy wire/ Combined DBH   </t>
  </si>
  <si>
    <t xml:space="preserve">Cut wood into 16 inch rounds/ Remove wood chips </t>
  </si>
  <si>
    <t>4d56b0c7-2bbc-443a-9842-422ecd93374b</t>
  </si>
  <si>
    <t>VP_AU115-B02_1241997_2020</t>
  </si>
  <si>
    <t xml:space="preserve">0.6 span between poles 21 - pole 22/ 49 feet Southwest of lines / tree can strike primary lines/ poor taper / high failure rate species/removal recommended </t>
  </si>
  <si>
    <t>4da5a6ff-0969-411c-b2cf-3c48d2ab680f</t>
  </si>
  <si>
    <t>VP_AU115-B02_1242015_2020</t>
  </si>
  <si>
    <t>0.6 span from poles #21-22/ 49 feet southwest of line. Slight lean and on a slope/ High failure rate species / recommend removal</t>
  </si>
  <si>
    <t>8a7d27e9-4df0-46af-8745-b111f57b5141</t>
  </si>
  <si>
    <t>VP_AU115-B02_1401238_2020</t>
  </si>
  <si>
    <t>0.1 span. Pole 16C to 16D. 64 feet south of line. Minor beetle damage, many trees in stand have very severe beetle damage and this tree could be similarly affected, safer removed.</t>
  </si>
  <si>
    <t>Chip slash and wood that can be chipped, pile at location TBD by owner, remove all wood too big to be chipped.</t>
  </si>
  <si>
    <t>a5987bb6-55bd-40ae-9a03-8fd0c58795b4</t>
  </si>
  <si>
    <t>VP_AU115-B02_1440629_2020</t>
  </si>
  <si>
    <t>0.7 span, pole 13 to end pole, could strike lines, 36 feet from line, leaning towards line</t>
  </si>
  <si>
    <t xml:space="preserve">Cut into 16 inch rounds, chip and pile all slash to homeowners discretion </t>
  </si>
  <si>
    <t>f526076f-4121-472a-90d0-53d3b1788509</t>
  </si>
  <si>
    <t>VP_AU115-B02_1449182_2020</t>
  </si>
  <si>
    <t>0.1 span. Pole 16C to 16D. 70 feet south of line. CAUTION: Barbed wire in tree. Oozing a lot of sap at 20+ feet, minor trunk deformity.</t>
  </si>
  <si>
    <t>c1edcf06-a7c1-415d-8637-9c7e13633692</t>
  </si>
  <si>
    <t>40 feet south west from pole 12 . / tree can strike pole 12 /have internal rot at base of tree back side.,/ branch  leaning to pole12 have a big crack. /Recommend remove./ two stem combined DBH. Edited by jkubim, MGE, 5-14-2020, tree has been previously trimmed by “Routine”, tree is no longer a 2X stem, so changed DBH and prescription.</t>
  </si>
  <si>
    <t xml:space="preserve">Remove chips, cut oak into 16” rounds </t>
  </si>
  <si>
    <t>a21</t>
  </si>
  <si>
    <t>a43Pile wood chips in designated area on property.</t>
  </si>
  <si>
    <t>a43 Pile wood chips in designated area on property.</t>
  </si>
  <si>
    <t>Pole 1 - end pole, 0.4 span, 15 feet west of lines.</t>
  </si>
  <si>
    <t>VP_AW116-A07_1634385_2020</t>
  </si>
  <si>
    <t xml:space="preserve">0.1 span between poles# 1-14, 10 feet East of line/ Tree canopy growing up towards line level/ Will be at line level in 18 months/ 3 stem combined DBH </t>
  </si>
  <si>
    <t>acb41a5a-0817-4c2e-a84a-7f9e5fe8d7cc</t>
  </si>
  <si>
    <t>VP_AW116-A07_1634415_2020</t>
  </si>
  <si>
    <t xml:space="preserve">0.3 span between poles# 1-14, 12 feet East of line/ Remove tree for future hazard as it it growing up towards lines/ not able to strike yet </t>
  </si>
  <si>
    <t xml:space="preserve">Haul away all wood/ wood chips and debris </t>
  </si>
  <si>
    <t>88a34b49-0f2e-412a-8785-e32ea31af3af</t>
  </si>
  <si>
    <t>VP_AW116-A07_1634428_2020</t>
  </si>
  <si>
    <t xml:space="preserve">0.3 span between poles# 1-14, 12 feet East of line/ Tree top is reaching line level/ Will be able to strike in 18 months/ Remove for future hazard </t>
  </si>
  <si>
    <t>f1070f07-be45-4cc8-bf04-a947a9761886</t>
  </si>
  <si>
    <t>VP_AW116-A07_1634446_2020</t>
  </si>
  <si>
    <t xml:space="preserve">0.3 span between poles# 1-14, 6 feet East of lines/ Tree growing underlines/ Remove for future hazard </t>
  </si>
  <si>
    <t>bec3379c-88b7-46b4-99bb-69e19be97b90</t>
  </si>
  <si>
    <t>VP_AW116-A09_1634478_2020</t>
  </si>
  <si>
    <t>0.1 span from pole C to pole B, 50’ northeast of facilities, slight lean towards facilities, small cavity on north side of tree (does not meet TAT’s definition of a large wound, lateral branches reaching towards facilities, oak appears healthy overall but small cavity may prompt removal. Will inquire with customers. Tree will need at least a radial trim to maintain compliance.</t>
  </si>
  <si>
    <t>fd528948-7812-4e78-bb89-03c24a5ee6d9</t>
  </si>
  <si>
    <t>VP_AW116-A07_1634481_2020</t>
  </si>
  <si>
    <t xml:space="preserve">0.3 span between poles# 1-14, 10 feet West of lines/ Previously topped tree growing near lines with branches growing under lines/ Remove for future hazard </t>
  </si>
  <si>
    <t>ae6dfb6d-bbaf-4f39-a2ea-7df82a8caeab</t>
  </si>
  <si>
    <t>VP_AW116-A09_1634511_2020</t>
  </si>
  <si>
    <t xml:space="preserve">Tree is .2 span from pole c to b, 14 ft NE of line. Overall healthy tree, borderline strike height. </t>
  </si>
  <si>
    <t>f8df6097-71fa-49a6-9ce6-1c587c7ffc1e</t>
  </si>
  <si>
    <t>VP_AW116-A07_1634515_2020</t>
  </si>
  <si>
    <t xml:space="preserve">0.3 span between poles# 1-14, 15 feet West of line/ Top of canopy has lean towards lines/ Tree has rot at base/ Fruiting bodies on trunk  line side. </t>
  </si>
  <si>
    <t>40b07be6-8531-4e9e-91c4-4939625161b8</t>
  </si>
  <si>
    <t>VP_AW116-A09_1634528_2020</t>
  </si>
  <si>
    <t xml:space="preserve">Tree is .2 span from pole c to b, 12 ft NE of line. Overall healthy. Previously trimmed, tall cedar near line. </t>
  </si>
  <si>
    <t>1cd65d4e-61ed-400c-9ad9-2ee0ca44cb8e</t>
  </si>
  <si>
    <t>VP_AW116-A09_1634551_2020</t>
  </si>
  <si>
    <t>0.8 span from pole D to pole C, 29’ northeast of lines, overall healthy Ponderosa pine has some signs of gall rust and a slight lean towards facilities, will need a light overhang trim to meet project scope.</t>
  </si>
  <si>
    <t>c366d3ab-55b8-4d84-8054-7c8ae9f3dd1e</t>
  </si>
  <si>
    <t>VP_AW116-A07_1634553_2020</t>
  </si>
  <si>
    <t>0.2 of span from pole #01-#14/ 55 feet west of line</t>
  </si>
  <si>
    <t>d404380a-a32a-45f2-860e-088872d48186</t>
  </si>
  <si>
    <t>VP_AW116-A09_1634580_2020</t>
  </si>
  <si>
    <t xml:space="preserve">Tree is .2 span from pole c to b, 16 ft NE of line. Overall healthy tree. Slight sweep in trunk. </t>
  </si>
  <si>
    <t>62579b02-3ca2-443b-b460-45cba1545759</t>
  </si>
  <si>
    <t>VP_AW116-A09_1634602_2020</t>
  </si>
  <si>
    <t xml:space="preserve">Tree is .3 span from pole c to b, 17 ft NE of line. Overall healthy tree. </t>
  </si>
  <si>
    <t>fccb4833-bc34-4a05-b272-b998e518a706</t>
  </si>
  <si>
    <t>VP_AW116-A09_1634622_2020</t>
  </si>
  <si>
    <t>0.7 span from pole D to pole C, 29’ northeast of lines, overall healthy Ponderosa pine with a co-dominant top is healthy overall. Lower branches may break radial compliance in the next 18 months, overall healthy pine will at least need a trim.</t>
  </si>
  <si>
    <t>59f472bd-95fe-4559-8c7f-2bdf52650c05</t>
  </si>
  <si>
    <t>VP_AW116-A07_1634635_2020</t>
  </si>
  <si>
    <t>0.3 of span from pole#1-#14/ 64 feet west of line/ combined stem x6/ rot beginning to form between the stems</t>
  </si>
  <si>
    <t>80cef170-e616-4e69-bea0-d16f4920019a</t>
  </si>
  <si>
    <t>VP_AW116-A09_1634651_2020</t>
  </si>
  <si>
    <t xml:space="preserve">Tree is .3 span from pole c to b, 20 ft NE of line. Completely hollow in base, can see through it. </t>
  </si>
  <si>
    <t>dc470fd6-d282-4922-a37f-160c1e9b0b1c</t>
  </si>
  <si>
    <t>VP_AW116-A09_1634668_2020</t>
  </si>
  <si>
    <t>0.6 span from pole D to pole C, 8 ft northeast of lines, overall healthy Ponderosa pine is growing in close proximity to the lines, trimming or topping the tree will be needed to meet project scope, recommend removing pine if at all possible.</t>
  </si>
  <si>
    <t>f92eebe3-ffe6-4f89-9a5f-e124f54ebc7f</t>
  </si>
  <si>
    <t>VP_AW116-A09_1634703_2020</t>
  </si>
  <si>
    <t xml:space="preserve">Tree is .3 span from pole c to b, 21 ft NE of line. Poor taper but overall healthy </t>
  </si>
  <si>
    <t>13bc07b1-bbb6-4108-8d42-9174a3284b37</t>
  </si>
  <si>
    <t>VP_AW116-A09_1634722_2020</t>
  </si>
  <si>
    <t xml:space="preserve">Tree is .3 span from pole c to b, 26 ft NE of line. Poor taper but overall healthy </t>
  </si>
  <si>
    <t>712af855-76d9-4464-a0e8-9f772b613bc0</t>
  </si>
  <si>
    <t>VP_AW116-A07_1634725_2020</t>
  </si>
  <si>
    <t xml:space="preserve">0.3 of span from pole#01-#14/ 39 feet west of line </t>
  </si>
  <si>
    <t>a71b5010-fafd-4140-9a22-e5512b87f45a</t>
  </si>
  <si>
    <t>VP_AW116-A09_1634734_2020</t>
  </si>
  <si>
    <t xml:space="preserve">Tree is .3 span from pole c to b, 32 ft NE of line. Borderline strike potential. Poor taper but overall healthy </t>
  </si>
  <si>
    <t>b7a14cad-51e6-4cf9-ab83-94a327ea46e0</t>
  </si>
  <si>
    <t>VP_AW116-A09_1634755_2020</t>
  </si>
  <si>
    <t xml:space="preserve">Tree is .3 span from pole c to b, 35 ft NE of line. Overall healthy tree </t>
  </si>
  <si>
    <t>74bc4ad3-df1e-4988-84bd-8bf0e380e455</t>
  </si>
  <si>
    <t>VP_AW116-A07_1634770_2020</t>
  </si>
  <si>
    <t>0.3 of span from pole#01-#14/33 feet west of line</t>
  </si>
  <si>
    <t>2c655aca-93ac-4b28-a187-0fcc83f578a3</t>
  </si>
  <si>
    <t>VP_AW116-A09_1634789_2020</t>
  </si>
  <si>
    <t>0.4 span from pole D to pole C, 47’ northeast of lines, overall healthy cedar is within striking distance of facilities, located immediately west of driveway.</t>
  </si>
  <si>
    <t>dc97afab-aaf3-462d-9deb-0ec6f6aa06f2</t>
  </si>
  <si>
    <t>VP_AW116-A09_1634797_2020</t>
  </si>
  <si>
    <t xml:space="preserve">Tree is .3 span from pole c to b, 34 ft NE of line. Overall healthy tree. </t>
  </si>
  <si>
    <t>12dc6a91-9511-49f4-91f5-7d59b3d53e05</t>
  </si>
  <si>
    <t>VP_AW116-A07_1634815_2020</t>
  </si>
  <si>
    <t>0.3 of span from pole #01-#14/ 27 feet west of line/ tree branch is over hanging lines/ small amount of rot and insects found</t>
  </si>
  <si>
    <t>9b9fa975-73d3-4b9c-be9e-cd216c2245d5</t>
  </si>
  <si>
    <t>VP_AW116-A09_1634818_2020</t>
  </si>
  <si>
    <t xml:space="preserve">Tree is .3 span from pole c to b, 28 ft NE of line. Overall healthy tree </t>
  </si>
  <si>
    <t>eda00578-81bd-4379-9990-f66ff427f4ae</t>
  </si>
  <si>
    <t>VP_AW116-A09_1634820_2020</t>
  </si>
  <si>
    <t>0.4 span from pole D to pole C, 59’ northeast of lines, borderline tree may grow within striking distance of facilities in next 18 months, however this is very unlikely.</t>
  </si>
  <si>
    <t>1f429be1-73ed-44b7-93de-818747074036</t>
  </si>
  <si>
    <t>VP_AW116-A09_1634837_2020</t>
  </si>
  <si>
    <t>0.4 span from pole D to pole C, 29’ northeast of lines, overall healthy cedar is within striking distance of facilities. Located SE of driveway.</t>
  </si>
  <si>
    <t>82368ab4-61a7-4dfe-974c-88107a993116</t>
  </si>
  <si>
    <t>VP_AW116-A09_1634882_2020</t>
  </si>
  <si>
    <t xml:space="preserve">Tree is .2 span from pole c to b, 54 ft NE of line. Borderline strike potential. Overall healthy tree </t>
  </si>
  <si>
    <t>9a8207c5-9acf-4b72-ab3b-e8b1a3908850</t>
  </si>
  <si>
    <t>VP_AW116-A09_1634890_2020</t>
  </si>
  <si>
    <t>0.3 span from pole D to pole C, 29’ northeast of lines, overall healthy Ponderosa pine is within striking distance of facilities. Some lower branches should be trimmed to be compliant with project scope. Said limbs are not causing an immediate hazard.</t>
  </si>
  <si>
    <t>00e9e6ab-77dd-4aa9-8428-b1ee51b24e2b</t>
  </si>
  <si>
    <t>VP_AW116-A09_1634945_2020</t>
  </si>
  <si>
    <t>0.1 span from pole D to pole E, 85 ft north of lines, 3X stem black oak is within striking distance of lines, overall healthy tree is located uphill of equipment and materials shed.</t>
  </si>
  <si>
    <t>ffc5d069-ea0a-46d1-93e4-4f517448f3ea</t>
  </si>
  <si>
    <t>VP_AW116-A09_1635067_2020</t>
  </si>
  <si>
    <t>LP_AW116-A08_893410</t>
  </si>
  <si>
    <t xml:space="preserve">Tree is .1 span from pole c to b, 115 ft NE of line. Near to creek. Slight lean away, overall healthy </t>
  </si>
  <si>
    <t>13780 SUNSHINE MEADOWS TRL</t>
  </si>
  <si>
    <t>c4e2ddd2-3fff-4a6f-8718-ba216d655f45</t>
  </si>
  <si>
    <t>VP_AW116-A09_1635087_2020</t>
  </si>
  <si>
    <t>0.7 span from pole C to pole B, 10’ southwest of lines, a light overhang trim is needed to maintain compliance. Cedar has been trimmed in recent years.</t>
  </si>
  <si>
    <t>a9634831-7de8-4fb7-9ff4-71fdf719fc9e</t>
  </si>
  <si>
    <t>VP_AW116-A09_1635117_2020</t>
  </si>
  <si>
    <t>0.7 span from pole C to pole B, 28’ southwest of lines, small black oak is being suppressed by nearby trees, some exposed tissue and epicormic sprouting observed, recommend removing black oak, path to facilities is mostly blocked but not completely.</t>
  </si>
  <si>
    <t>fde27935-f2d7-4562-b53f-d149de86be0d</t>
  </si>
  <si>
    <t>VP_AW116-A09_1635133_2020</t>
  </si>
  <si>
    <t xml:space="preserve">Tree is .2 span from pole c to b, 75 ft NE of line across driveway. Large healthy tree, has some washing out of roots on downhill side but no major defects </t>
  </si>
  <si>
    <t>984a65ef-5f16-4084-9d10-c8549da14424</t>
  </si>
  <si>
    <t>VP_AW116-A09_1635135_2020</t>
  </si>
  <si>
    <t>0.7 span from pole C to pole B, 30’ southwest of facilities, overall healthy cedar is within striking distance of lines, located immediately downhill of suppressed oak.</t>
  </si>
  <si>
    <t>d21f6475-6df5-4e61-be5d-04a09de379e7</t>
  </si>
  <si>
    <t>VP_AW116-A07_1635166_2020</t>
  </si>
  <si>
    <t xml:space="preserve">0.3 span between poles# 1-14, 38 feet West of line/ unhealthy stems/ Crack in one of the main leaders/ Dead heartwood exposed </t>
  </si>
  <si>
    <t>d2555446-4def-4568-b4a8-3ec8720c70f9</t>
  </si>
  <si>
    <t>VP_AW116-A09_1635223_2020</t>
  </si>
  <si>
    <t xml:space="preserve">Tree is .3 span from pole c to b, 65 ft NE of line across driveway. Slight parallel to diagonal lean. Single healthy base, previously trimmed and looks healthy overall </t>
  </si>
  <si>
    <t>2d4214b8-f91d-4fd0-82c7-fdf33b286ea4</t>
  </si>
  <si>
    <t>VP_AW116-A09_1635233_2020</t>
  </si>
  <si>
    <t xml:space="preserve">Tree is .3 span from pole c to b, 48 ft NE of line across driveway. Borderline strike potential. Overall healthy vertical tree. </t>
  </si>
  <si>
    <t>6e007319-7da6-44d3-86e3-252fc66fc646</t>
  </si>
  <si>
    <t>VP_AW116-A07_1635238_2020</t>
  </si>
  <si>
    <t xml:space="preserve">0.4 span between poles# 1-14, 35 feet West of lines/ 2 stem combined DBH </t>
  </si>
  <si>
    <t>1f63bcea-3a97-4b3a-b9b8-9a4ce14bce2e</t>
  </si>
  <si>
    <t>VP_AW116-A09_1635243_2020</t>
  </si>
  <si>
    <t>0.7 span from pole C to pole B, 45’ southwest of lines, overall healthy black oak overhangs facilities, cavity at base does not seem extensive but should not be ignored.</t>
  </si>
  <si>
    <t>Cut to customer’s preferred length.</t>
  </si>
  <si>
    <t>aa303a4d-1dbd-4778-a056-4bf17dbc764e</t>
  </si>
  <si>
    <t>VP_AW116-A09_1635245_2020</t>
  </si>
  <si>
    <t xml:space="preserve">Tree is .3 span from pole c to b, 48 ft NE of line across driveway. Overall healthy tree </t>
  </si>
  <si>
    <t>5ed64cbe-77cc-48c3-bca8-bbbfb109143d</t>
  </si>
  <si>
    <t>VP_AW116-A09_1635266_2020</t>
  </si>
  <si>
    <t xml:space="preserve">Tree is .3 span from pole c to b, 49 ft NE of line across driveway. On back side of green shed. Overall healthy </t>
  </si>
  <si>
    <t>bffaefd7-8b70-45e8-9403-c53c6810f257</t>
  </si>
  <si>
    <t>VP_AW116-A07_1635272_2020</t>
  </si>
  <si>
    <t xml:space="preserve">0.4 span between poles# 1-14, 20 feet West of line/ Trim branch beginning to overhang line to prevent overhang. </t>
  </si>
  <si>
    <t>2e062ec1-a4c5-4b61-9756-11a1f02e9bf0</t>
  </si>
  <si>
    <t>VP_AW116-A09_1635359_2020</t>
  </si>
  <si>
    <t xml:space="preserve">Tree .4 span from pole C to B, 37 feet NE of line. Next to shed. Overall healthy. </t>
  </si>
  <si>
    <t>ea4f4399-29db-411b-ab4d-cc6e20578145</t>
  </si>
  <si>
    <t>VP_AW116-A09_1635393_2020</t>
  </si>
  <si>
    <t>0.7 span from pole C to pole B, 75’ SW of facilities, overall healthy black oak is within striking distance of facilities.</t>
  </si>
  <si>
    <t>63c04e12-3a2e-4463-8415-b9d91c063434</t>
  </si>
  <si>
    <t>VP_AW116-A09_1635414_2020</t>
  </si>
  <si>
    <t>Tree .6 span from pole C to B, 68 feet NE of line. Minor rot in old pruned stem at base, does not extend into main bole. Minor lean toward facilities. Overall healthy</t>
  </si>
  <si>
    <t>25192169-d649-4712-ac94-34b36cf34c71</t>
  </si>
  <si>
    <t>VP_AW116-A09_1635426_2020</t>
  </si>
  <si>
    <t>0.7 span from pole C to pole B, 82’ southwest of facilities, overall healthy black oak is within striking distance of facilities, 2X stem.</t>
  </si>
  <si>
    <t>d4a5c982-aafb-4cca-ab8b-f7d045f1d98a</t>
  </si>
  <si>
    <t>VP_AW116-A07_1635428_2020</t>
  </si>
  <si>
    <t xml:space="preserve">0.4 span between poles# 1-14, 20 feet West of line </t>
  </si>
  <si>
    <t>a4898f33-2e61-4f7c-bd3b-17735d4989a6</t>
  </si>
  <si>
    <t>VP_AW116-A07_1635430_2020</t>
  </si>
  <si>
    <t xml:space="preserve">0.5 span between poles# 1-14, 30 feet West of line </t>
  </si>
  <si>
    <t>bc14e14d-567a-4e25-a783-181bcfa3cb04</t>
  </si>
  <si>
    <t>VP_AW116-A09_1635434_2020</t>
  </si>
  <si>
    <t xml:space="preserve">Tree .7 span from pole C to B, 80 feet NE of line. Directly adjacent to creek area between cedar and oak. Overall healthy. </t>
  </si>
  <si>
    <t>26562796-90ae-4df7-b938-367ae9503c6e</t>
  </si>
  <si>
    <t>VP_AW116-A07_1635438_2020</t>
  </si>
  <si>
    <t xml:space="preserve">0.5 span between poles# 1-14, 32 feet West of line </t>
  </si>
  <si>
    <t>dd4f0bc2-08d0-42e7-bcc4-eb24d3f2a7a6</t>
  </si>
  <si>
    <t>VP_AW116-A09_1635439_2020</t>
  </si>
  <si>
    <t>0.7 span from pole C to pole B, 93 ft SW of facilities, moderate lean away from facilities, overall healthy black oak.</t>
  </si>
  <si>
    <t>b488b4ba-3362-4b54-bfda-18954debe21b</t>
  </si>
  <si>
    <t>VP_AW116-A07_1635495_2020</t>
  </si>
  <si>
    <t>CIP_AW116-A07_395881</t>
  </si>
  <si>
    <t>0.5 of span from pole #01-#14/ 50 feet east of line/ gray pine with parallel lean to line</t>
  </si>
  <si>
    <t>c072e5a2-854f-430e-956e-b34a56354969</t>
  </si>
  <si>
    <t>VP_AW116-A07_1635593_2020</t>
  </si>
  <si>
    <t>0.5 of span from pole #01-#14/ 25 feet west of line/ has hole with rot at base, and rot about 6 feet up the trunk / combined 4x stem</t>
  </si>
  <si>
    <t>25d4ace6-d7f7-45cb-a9fc-362e6a2387b5</t>
  </si>
  <si>
    <t>VP_AW116-A07_1635619_2020</t>
  </si>
  <si>
    <t>0.6 of span from pole#01-#14/ 20 feet west of line/ has hole at base causing rot/ tree is growing into fence please cut above fence line/ combined 2x stem</t>
  </si>
  <si>
    <t>b40072b5-694f-4ff3-b435-9fc6395b67fe</t>
  </si>
  <si>
    <t>VP_AW116-A07_1635685_2020</t>
  </si>
  <si>
    <t xml:space="preserve">0.6 span between poles# 1-14, 30 feet West of line/ Small amount of rot on backside of trunk from a failed leader/ No major rot/ 3 stem combined DBH </t>
  </si>
  <si>
    <t>746ac5a2-ea6f-4eda-b674-f70ed184db7e</t>
  </si>
  <si>
    <t>VP_AW116-A07_1638032_2020</t>
  </si>
  <si>
    <t>CIP_AW116-A07_395904</t>
  </si>
  <si>
    <t>f3d5f4bc-c9a6-4582-b382-2ff73ef63556</t>
  </si>
  <si>
    <t>VP_AW116-A07_1638033_2020</t>
  </si>
  <si>
    <t>Pole 1 - end pole, 0.4 span, 30 feet west of lines.</t>
  </si>
  <si>
    <t>77376442-cf47-480c-9773-a6bd56fdb62e</t>
  </si>
  <si>
    <t>VP_AW116-A07_1635940_2020</t>
  </si>
  <si>
    <t>LP_AW116-A07_894358</t>
  </si>
  <si>
    <t>Poles 1- End pole, 0.5 span, 15 feet west of lines.</t>
  </si>
  <si>
    <t>12056 SUNSHINE VALLEY RD</t>
  </si>
  <si>
    <t>93a475cb-e273-4d0e-8b9e-60d5256bbadf</t>
  </si>
  <si>
    <t>VP_AW116-A09_1635997_2020</t>
  </si>
  <si>
    <t xml:space="preserve">Tree is .6 span from pole c to b, 15 ft NE of line. Just outside of fence line along driveway. Overall healthy </t>
  </si>
  <si>
    <t>ce253608-cf54-412b-82a4-bca0212c7b39</t>
  </si>
  <si>
    <t>VP_AW116-A09_1636001_2020</t>
  </si>
  <si>
    <t xml:space="preserve">Tree is .6 span from pole c to b, 20 ft NE of line. Overall healthy tree, downhill from driveway. </t>
  </si>
  <si>
    <t>89d9c504-ec63-43b0-bf3f-0183222a593a</t>
  </si>
  <si>
    <t>VP_AW116-A09_1636021_2020</t>
  </si>
  <si>
    <t>0.8 span from pole C to pole B, young cedar is healthy overall but will likely grow within striking distance of facilities in next 18 months, repeated topping not recommended.</t>
  </si>
  <si>
    <t>813f0edb-1e96-4c86-a697-62d4d9f104c8</t>
  </si>
  <si>
    <t>VP_AW116-A09_1636023_2020</t>
  </si>
  <si>
    <t xml:space="preserve">Tree is .7 span from pole c to b, 26 ft NE of line. Overall healthy tree </t>
  </si>
  <si>
    <t>47a7ad8b-5d22-4251-a68f-e775b2cd70c3</t>
  </si>
  <si>
    <t>VP_AW116-A09_1636034_2020</t>
  </si>
  <si>
    <t xml:space="preserve">Tree is .7 span from pole c to b, 8 ft NE of line. Previously trimmed. Overall healthy, borderline tall enough to strike. </t>
  </si>
  <si>
    <t>22db167c-00ce-4c2a-b9b1-4dbba9b0720a</t>
  </si>
  <si>
    <t>VP_AW116-A09_1636038_2020</t>
  </si>
  <si>
    <t>0.8 span from pole C to pole B, 10 ft SW of lines, light overhang trim on cedar is recommended to maintain compliance. Some trimming has been done in recent years.</t>
  </si>
  <si>
    <t>a4725b62-8b22-49af-bf30-89d16fd56688</t>
  </si>
  <si>
    <t>VP_AW116-A09_1636058_2020</t>
  </si>
  <si>
    <t xml:space="preserve">Tree is .9 span from pole c to b, 18 ft NE of line. Dead top, large wound with rot at base of tree. </t>
  </si>
  <si>
    <t>d1249973-77f9-4fda-acd2-b2992b597ee5</t>
  </si>
  <si>
    <t>VP_AW116-A09_1636091_2020</t>
  </si>
  <si>
    <t>0.8 span from pole C to pole B, 15’ SW of lines, overall healthy cedar has a path to facilities that is mostly blocked.</t>
  </si>
  <si>
    <t>d5e806cc-7bcc-443d-ad63-688826b6f605</t>
  </si>
  <si>
    <t>VP_AW116-A07_1636095_2020</t>
  </si>
  <si>
    <t xml:space="preserve">0.6 span between poles# 1-14, 43 feet West of line/ 2 stem combined DBH </t>
  </si>
  <si>
    <t>773de579-41e1-4a21-a53a-50cf9661122b</t>
  </si>
  <si>
    <t>VP_AW116-A07_1636142_2020</t>
  </si>
  <si>
    <t xml:space="preserve">0.6 span between poles# 1-14, 43 feet West of line </t>
  </si>
  <si>
    <t>1c856a07-3094-4931-a635-d6178a75d2cc</t>
  </si>
  <si>
    <t>VP_AW116-A09_1636149_2020</t>
  </si>
  <si>
    <t>0.8 span from pole C to pole B, 20’ SW of lines, overall healthy cedar is within striking distance of lines, no work needed in next 18 months.</t>
  </si>
  <si>
    <t>cdddb7fa-c073-4b71-bb31-c5f7e64fcdf0</t>
  </si>
  <si>
    <t>VP_AW116-A09_1636150_2020</t>
  </si>
  <si>
    <t xml:space="preserve">Tree is .1 span from pole b to a, 20 ft north of line. Overall healthy </t>
  </si>
  <si>
    <t>3a08062a-bb95-4c1d-b11b-7d76a5db140a</t>
  </si>
  <si>
    <t>VP_AW116-A07_1636186_2020</t>
  </si>
  <si>
    <t xml:space="preserve">0.6 span between poles# 1-14, 50 feet West of line/ 4 stem Combined DBH/ Sucker sprout tree/ Debris in between stems at base </t>
  </si>
  <si>
    <t>5d6699ba-5b6d-411b-86fc-85838496ca89</t>
  </si>
  <si>
    <t>VP_AW116-A09_1636202_2020</t>
  </si>
  <si>
    <t xml:space="preserve">Tree is .1 span from pole b to a, 15 ft north of line. Very slight overhang trim needed. Healthy tree except for codom top. </t>
  </si>
  <si>
    <t>a7b656da-bdd3-4d3b-80b5-bb585498317a</t>
  </si>
  <si>
    <t>VP_AW116-A07_1636216_2020</t>
  </si>
  <si>
    <t xml:space="preserve">0.6 span between poles# 1-14, 40 feet West of line/ 2 stem combined DBH </t>
  </si>
  <si>
    <t>456e54d3-9ec3-4406-ae0f-460d8059f501</t>
  </si>
  <si>
    <t>VP_AW116-A09_1636257_2020</t>
  </si>
  <si>
    <t xml:space="preserve">Tree is .2 span from pole b to a, 13 ft north of line. Overall healthy tree </t>
  </si>
  <si>
    <t>e2c1c3f1-17f1-461e-ad0d-983bab6b972d</t>
  </si>
  <si>
    <t>VP_AW116-A09_1636258_2020</t>
  </si>
  <si>
    <t>0.8 span from pole C to pole B, 27 ft SW of lines, overall healthy cedar has a slight lean towards facilities, recommend removal due to impacts of removing nearby oak. The two trees appear to have an interdependent root system.</t>
  </si>
  <si>
    <t>068deecf-593d-42bb-b277-5d0674982f0d</t>
  </si>
  <si>
    <t>VP_AW116-A09_1636263_2020</t>
  </si>
  <si>
    <t xml:space="preserve">Tree is .2 span from pole b to a, 15 ft north of line. Overall healthy tree, will not break compliance in near future. </t>
  </si>
  <si>
    <t>0447051c-4bc6-48ef-912c-56eb807897f4</t>
  </si>
  <si>
    <t>VP_AW116-A07_1636266_2020</t>
  </si>
  <si>
    <t xml:space="preserve">0.7 span between poles# 1-14, 45 feet West of line/ 4 stem combined DBH </t>
  </si>
  <si>
    <t>e194bc80-a094-4e9d-bbe1-a57dc0eda3a0</t>
  </si>
  <si>
    <t>VP_AW116-A09_1636277_2020</t>
  </si>
  <si>
    <t>0.8 span from pole C to pole B, 35’ SW of facilities, black oak has severe lean towards facilities and multiple dead stems. Removal required.</t>
  </si>
  <si>
    <t>e1a9b2f5-1a69-4715-85f5-6203a6f268a6</t>
  </si>
  <si>
    <t>VP_AW116-A07_1636280_2020</t>
  </si>
  <si>
    <t xml:space="preserve">0.7 span between poles# 1-14, 36 feet West of line/ Rot at hole in base of tree/ Tree is growing into fencing/ Please cut above fence line/ 3 stem combined DBH </t>
  </si>
  <si>
    <t>cd6022fb-8e1e-4cdb-bcb5-603ed799945f</t>
  </si>
  <si>
    <t>VP_AW116-A09_1636378_2020</t>
  </si>
  <si>
    <t>0.8 span from pole C to pole B, 54’ SW of lines, snag cannot strike facilities but will pose a hazard to crews if it is ignored. Remove.</t>
  </si>
  <si>
    <t>a5e5717e-b80f-4c9b-b397-75d75325f9a8</t>
  </si>
  <si>
    <t>VP_AW116-A09_1636435_2020</t>
  </si>
  <si>
    <t>0.8 span from pole C to pole B, 54’ SW of facilities, 2X stem leans parallel to facilities, overall healthy tree.</t>
  </si>
  <si>
    <t>a989be7f-a9c9-4b31-8c2c-1a71baf7cdd4</t>
  </si>
  <si>
    <t>VP_AW116-A07_1636479_2020</t>
  </si>
  <si>
    <t>CIP_AW116-A07_395584</t>
  </si>
  <si>
    <t xml:space="preserve">0.4 of span from pole #14-#15/ 36 feet north west of line/ high potential failure rate/ damage at base from machinery </t>
  </si>
  <si>
    <t>275a3f23-a743-4ca6-84d5-59de87de050e</t>
  </si>
  <si>
    <t>VP_AW116-A09_1636480_2020</t>
  </si>
  <si>
    <t>0.9 span from pole C to pole B, 15 ft SW of facilities, overall healthy cedar is growing between limbs of oak scheduled for removal. Avoid damage to tree if possible.</t>
  </si>
  <si>
    <t>39429c03-0f23-4ce2-9c6a-2d95d82d9b8f</t>
  </si>
  <si>
    <t>VP_AW116-A09_1636534_2020</t>
  </si>
  <si>
    <t>0.9 span from pole C to pole B, 11 ft SW of facilities, overall healthy cedar.</t>
  </si>
  <si>
    <t>c2c59396-1dee-4567-96ee-3e11c64339b4</t>
  </si>
  <si>
    <t>VP_AW116-A07_1636535_2020</t>
  </si>
  <si>
    <t>CIP_AW116-A07_395582</t>
  </si>
  <si>
    <t>0.9 of span from pole#14-#15/ 51 feet northwest of line/ slight lean started halfway up</t>
  </si>
  <si>
    <t>90e6075c-3812-4fbb-bed3-6ad7dacbf6d4</t>
  </si>
  <si>
    <t>VP_AW116-A09_1636571_2020</t>
  </si>
  <si>
    <t>0.9 span from pole C to pole B, 11 ft SW of facilities, remove young cedar on the account of poor taper.</t>
  </si>
  <si>
    <t>8b429347-8871-4bca-b0e8-e619871c63ed</t>
  </si>
  <si>
    <t>VP_AW116-A09_1636579_2020</t>
  </si>
  <si>
    <t>0.9 span from pole C to pole B, 14’ SW of facilities, overall healthy tree has poor taper and should be removed.</t>
  </si>
  <si>
    <t>00a9bd0e-e72f-4276-bc7e-be462a4644e5</t>
  </si>
  <si>
    <t>VP_AW116-A09_1636655_2020</t>
  </si>
  <si>
    <t>0.9 span from pole C to pole B, 17 ft SW of facilities, overall healthy cedar.</t>
  </si>
  <si>
    <t>0e41fb73-9803-4df4-b979-15fd7d85f7ca</t>
  </si>
  <si>
    <t>VP_AW116-A07_1636659_2020</t>
  </si>
  <si>
    <t>0.2 of span from pole#15-#16/ 22 feet south east of line/ previously trimmed</t>
  </si>
  <si>
    <t>31ca51d5-72bf-4ce8-b030-45c21335fb96</t>
  </si>
  <si>
    <t>VP_AW116-A09_1636662_2020</t>
  </si>
  <si>
    <t>0.9 span from pole C to pole B, 22 ft SW of lines, overall healthy cedar.</t>
  </si>
  <si>
    <t>71406b4f-e492-4052-b954-b28efebfddd2</t>
  </si>
  <si>
    <t>VP_AW116-A07_1636690_2020</t>
  </si>
  <si>
    <t>0.2 of span from pole#15-#16/ 22 feet south east of line</t>
  </si>
  <si>
    <t>21f53217-0570-46ff-82c7-172f535e48cd</t>
  </si>
  <si>
    <t>VP_AW116-A07_1636691_2020</t>
  </si>
  <si>
    <t>Poles 1-end pole, 0.7 span, 20 feet west of lines.</t>
  </si>
  <si>
    <t>74085c6c-c65b-45e4-b7d1-cfd4078bfb1d</t>
  </si>
  <si>
    <t>VP_AW116-A07_1636692_2020</t>
  </si>
  <si>
    <t xml:space="preserve">Poles 1-End pole, 0.9 span, 15 feet west of lines, trim away from pole to assure compliance, may need overhang trim also, depending on growth in 18 months. Previously trimmed and has ants present at base, sapping from previous limb trimming also near base. </t>
  </si>
  <si>
    <t>dace07bf-f091-417c-a1f2-96df69eae470</t>
  </si>
  <si>
    <t>VP_AW116-A07_1636693_2020</t>
  </si>
  <si>
    <t>Poles 1-End pole, 60 feet south of End pole, abating and removing because of snapped of top, declining health tree.</t>
  </si>
  <si>
    <t>23f2e999-b3b4-4893-9f55-d86e43482a5c</t>
  </si>
  <si>
    <t>VP_AW116-A07_1636694_2020</t>
  </si>
  <si>
    <t xml:space="preserve">Poles 1-End pole, 85 feet east of GUI wire at end pole. </t>
  </si>
  <si>
    <t>32441ab5-0c60-44de-ba6a-d799aa2ac166</t>
  </si>
  <si>
    <t>VP_AW116-A09_1636741_2020</t>
  </si>
  <si>
    <t>0.9 span from pole C to pole B, 21 ft SW of facilities, overall healthy cedar.</t>
  </si>
  <si>
    <t>5963de15-7dd0-4ebd-ab12-f38ba68f2f43</t>
  </si>
  <si>
    <t>VP_AW116-A07_1636792_2020</t>
  </si>
  <si>
    <t>0.3 of span from pole #15-#16/ 125 feet west of line</t>
  </si>
  <si>
    <t>5d88b38d-df6a-428a-8157-d9f0c19b57cb</t>
  </si>
  <si>
    <t>VP_AW116-A09_1636802_2020</t>
  </si>
  <si>
    <t>0.9 span from pole C to pole B, 25 ft SW of facilities, overall healthy tree.</t>
  </si>
  <si>
    <t>1e4be4a8-a2f8-4b35-886f-a99d051455f7</t>
  </si>
  <si>
    <t>VP_AW116-A07_1636807_2020</t>
  </si>
  <si>
    <t>Poles 2-3, 0.9 span, 87 feet north of lines, abating and removing because of included bark, substantial wound exposing heartwood and rot present in base of tree, infested with ants.</t>
  </si>
  <si>
    <t>06930790-139b-4337-8174-3a823dd0d269</t>
  </si>
  <si>
    <t>VP_AW116-A07_1636808_2020</t>
  </si>
  <si>
    <t>CIP_AW116-A07_395953</t>
  </si>
  <si>
    <t>Poles 2-3, 0.9 span, 50 feet north of lines.</t>
  </si>
  <si>
    <t>6195ad66-3388-4948-9da5-d42ccf9ff808</t>
  </si>
  <si>
    <t>VP_AW116-A07_1636809_2020</t>
  </si>
  <si>
    <t>Poles 1-End pole, at end pole,85 feet east of end pole.</t>
  </si>
  <si>
    <t>36c7f46a-6974-4791-a0a0-661d8243087c</t>
  </si>
  <si>
    <t>VP_AW116-A07_1636810_2020</t>
  </si>
  <si>
    <t>Poles 1-End pole, at end pole, 80 feet east of end pole. Ants in tree.</t>
  </si>
  <si>
    <t>48dcc855-d7e6-4e2a-b579-fafb49038b20</t>
  </si>
  <si>
    <t>VP_AW116-A09_1636869_2020</t>
  </si>
  <si>
    <t>0.9 span from pole C to pole B, 31 ft SW of facilities, overall healthy cedar.</t>
  </si>
  <si>
    <t>b3919a5e-b7ce-4c47-b9c6-0f5e043983e0</t>
  </si>
  <si>
    <t>VP_AW116-A09_1636893_2020</t>
  </si>
  <si>
    <t>0.9 span from pole C to pole B, 39 ft SW of facilities, overall healthy cedar.</t>
  </si>
  <si>
    <t>80286fd2-8ec0-4500-9fd3-8e46d8d8cff8</t>
  </si>
  <si>
    <t>VP_AW116-A07_1636894_2020</t>
  </si>
  <si>
    <t xml:space="preserve">Poles 1-End pole, 50 feet east of end pole, abating and removing because of deep wound exposing heartwood in base of tree with an infestation of ants. </t>
  </si>
  <si>
    <t>93c70c67-460b-45da-879e-0fcebc2514cf</t>
  </si>
  <si>
    <t>VP_AW116-A07_1636895_2020</t>
  </si>
  <si>
    <t>Poles 1-End pole, at end pole, 45 feet east of end pole.</t>
  </si>
  <si>
    <t>fdb705b9-3262-4c2c-8cbe-dd4b3f3985d8</t>
  </si>
  <si>
    <t>VP_AW116-A09_1636909_2020</t>
  </si>
  <si>
    <t>0.1 span from pole B to pole A, 21 ft SW of facilities, trimming oak to project compliance would remove more that 1/3 of canopy, remove.</t>
  </si>
  <si>
    <t>e0a06596-78c9-4163-9c71-099f03884587</t>
  </si>
  <si>
    <t>VP_AW116-A09_1636965_2020</t>
  </si>
  <si>
    <t>0.1 span from pole B to pole A, 33 ft SW of facilities, oak with cavity and significant crown die back should be removed.</t>
  </si>
  <si>
    <t>2275ff65-ec41-49d5-a7bb-01beb351a997</t>
  </si>
  <si>
    <t>VP_AW116-A07_1636966_2020</t>
  </si>
  <si>
    <t>Poles 1-End pole, 20 feet east of end pole.</t>
  </si>
  <si>
    <t>8744e8f0-76b6-4af2-b356-92f85abf3da0</t>
  </si>
  <si>
    <t>VP_AW116-A07_1636967_2020</t>
  </si>
  <si>
    <t>Poles 1-End pole, 0.9 span, 30 feet east of lines.</t>
  </si>
  <si>
    <t>7233bbb0-c152-4bde-af67-b827e64db81c</t>
  </si>
  <si>
    <t>VP_AW116-A07_1636968_2020</t>
  </si>
  <si>
    <t>Poles 1-End pole, 0.7 span, 20 feet east of lines Mx</t>
  </si>
  <si>
    <t>70cd4519-97d3-446c-9755-932ccc9dc88e</t>
  </si>
  <si>
    <t>VP_AW116-A07_1636969_2020</t>
  </si>
  <si>
    <t>Poles 1-End pole, 0.4 span, 30 feet east of lines.</t>
  </si>
  <si>
    <t>41b70e73-7055-477f-9e51-f072992f2874</t>
  </si>
  <si>
    <t>VP_AW116-A07_1636970_2020</t>
  </si>
  <si>
    <t>Poles 1-End pole, 0.9 span, 80 feet west of lines. Previously trimmed lower branches with sapping, next to propane tank and behind carport.</t>
  </si>
  <si>
    <t>c247b8be-90a6-4d94-9645-cc8c00a4cb21</t>
  </si>
  <si>
    <t>VP_AW116-A09_1637132_2020</t>
  </si>
  <si>
    <t>0.2 span from pole B to pole A, 65 ft SW of facilities, overall healthy oak has an wound on uphill side of tree (does not meet TAT’s definition of a large wound), slight lean parallel to facilities.</t>
  </si>
  <si>
    <t>d3a4ac2f-21e9-4d18-a6ee-7d381e82e5cc</t>
  </si>
  <si>
    <t>VP_AW116-A07_1637133_2020</t>
  </si>
  <si>
    <t>CIP_AW116-A07_393857</t>
  </si>
  <si>
    <t>fa53c92b-eb0e-44d3-b280-0601b1e7dfe2</t>
  </si>
  <si>
    <t>VP_AW116-A07_1637153_2020</t>
  </si>
  <si>
    <t xml:space="preserve">0.1 span between poles# 1-2/ brush unit tree growing directly underline/ Remove for future hazard </t>
  </si>
  <si>
    <t>21cdb831-6c78-4932-a40f-9e9d9250c3fe</t>
  </si>
  <si>
    <t>VP_AW116-A07_1637209_2020</t>
  </si>
  <si>
    <t xml:space="preserve">0.1 span between poles # 1-2, 17 feet West of line/ 2 stem combined DBH </t>
  </si>
  <si>
    <t>fb54b613-443e-4e1d-a194-5849f454cd1c</t>
  </si>
  <si>
    <t>VP_AW116-A07_1637272_2020</t>
  </si>
  <si>
    <t xml:space="preserve">0.1 span between poles# 1-2, 26 feet South of line/ Rot in leaders of tree/ 4 stem combined DBH </t>
  </si>
  <si>
    <t>74c6e5f0-1bce-4534-b309-56b280eff6fd</t>
  </si>
  <si>
    <t>VP_AW116-A08_1637285_2020</t>
  </si>
  <si>
    <t xml:space="preserve">0.1 span between poles 10-1A / 10 feet south of line </t>
  </si>
  <si>
    <t>eb07a51a-37d0-4c35-a728-666911acba47</t>
  </si>
  <si>
    <t>VP_AW116-A08_1637286_2020</t>
  </si>
  <si>
    <t xml:space="preserve">0.2 span between poles 10-1A / 15 feet south of line </t>
  </si>
  <si>
    <t>102e87f5-a7dc-44c9-805d-0bbe6941aa64</t>
  </si>
  <si>
    <t>VP_AW116-A08_1637287_2020</t>
  </si>
  <si>
    <t xml:space="preserve">0.2 span between poles 10-11 / 20 feet south of line </t>
  </si>
  <si>
    <t>ed8efcbc-2c90-4064-a800-f5feab427628</t>
  </si>
  <si>
    <t>VP_AW116-A08_1637288_2020</t>
  </si>
  <si>
    <t xml:space="preserve">0.3 span between poles 10-1A / 15 feet south, poor taper, suppressed </t>
  </si>
  <si>
    <t>f0b1437b-07d2-4c5b-bb09-fb2adb6b0053</t>
  </si>
  <si>
    <t>VP_AW116-A08_1637289_2020</t>
  </si>
  <si>
    <t xml:space="preserve">0.3 span between poles 10-1A / 15 feet south of line </t>
  </si>
  <si>
    <t>8ad4c976-ebcc-45c6-8f65-0381b82792d2</t>
  </si>
  <si>
    <t>VP_AW116-A08_1637290_2020</t>
  </si>
  <si>
    <t>b331919a-159e-4815-8df7-58ece46083e5</t>
  </si>
  <si>
    <t>VP_AW116-A08_1637291_2020</t>
  </si>
  <si>
    <t>36388380-cac0-4fae-bf5c-e4d5f75cfed9</t>
  </si>
  <si>
    <t>VP_AW116-A08_1637292_2020</t>
  </si>
  <si>
    <t xml:space="preserve">0.4 span between poles 10-1A / 20 feet south of line </t>
  </si>
  <si>
    <t>47f45a7c-9f02-4859-a453-62e6ea9059cc</t>
  </si>
  <si>
    <t>VP_AW116-A08_1637293_2020</t>
  </si>
  <si>
    <t xml:space="preserve">0.4 span between poles 10-1A / 15 feet south of line / overhang trim for potential growth over primary wire / old mechanical wound on west side of base </t>
  </si>
  <si>
    <t>9781d0e9-4bd7-41e7-be82-dafb831b4bde</t>
  </si>
  <si>
    <t>VP_AW116-A08_1637294_2020</t>
  </si>
  <si>
    <t xml:space="preserve">0.5 span between poles 10-1A / 15 feet south of line / poor taper, suppressed, codominant </t>
  </si>
  <si>
    <t>b467724c-6802-47ed-8e0a-fb4e8a987533</t>
  </si>
  <si>
    <t>VP_AW116-A08_1637295_2020</t>
  </si>
  <si>
    <t>0.5 span between poles 10-1A / 12 feet south of line / insect activity and conks on lower half of stem</t>
  </si>
  <si>
    <t>047461b1-d4cf-4db4-9ace-dacda0a08cf1</t>
  </si>
  <si>
    <t>VP_AW116-A08_1637296_2020</t>
  </si>
  <si>
    <t xml:space="preserve">0.5 span between poles 10-1A / 12 feet south / poor taper, suppressed, conks on lower half of stem </t>
  </si>
  <si>
    <t>e1af0d40-76e6-4ea0-a870-c73aa66e3de9</t>
  </si>
  <si>
    <t>VP_AW116-A08_1637297_2020</t>
  </si>
  <si>
    <t xml:space="preserve">0.5 span between poles 10-1A / 17 feet south of line/ bark beetle at base </t>
  </si>
  <si>
    <t>4eb100f4-4c33-4ccc-a8db-d5ada50a8a49</t>
  </si>
  <si>
    <t>VP_AW116-A08_1637298_2020</t>
  </si>
  <si>
    <t xml:space="preserve">0.5 span between poles 10-1A / 17 feet south of line/ bulge at base of trunk, dried sap in holes, possible bark beetle activity, poor taper, suppressed </t>
  </si>
  <si>
    <t>ed8c923c-3535-4f69-9cf1-9e0b23aaa1e7</t>
  </si>
  <si>
    <t>VP_AW116-A08_1637299_2020</t>
  </si>
  <si>
    <t>0.5 span between poles 10-1A / 25 feet south of line / bark beetle, red sapping</t>
  </si>
  <si>
    <t>a68b4e54-c46b-46b6-8f2d-aa70d1df9942</t>
  </si>
  <si>
    <t>VP_AW116-A08_1637300_2020</t>
  </si>
  <si>
    <t xml:space="preserve">0.5 span between poles 10-1A / 27 feet south of line, large sapping wound 5 feet up west side of trunk </t>
  </si>
  <si>
    <t>1839d012-479a-4cba-9c58-d9428e036e1e</t>
  </si>
  <si>
    <t>VP_AW116-A08_1637301_2020</t>
  </si>
  <si>
    <t xml:space="preserve">0.6 span between poles 10-1A / 25 feet south of line, sapping wound three feet up trunk, possible bark beetle, poor taper, suppressed </t>
  </si>
  <si>
    <t>0613d487-1606-4f72-a9b4-550d8c15f5a6</t>
  </si>
  <si>
    <t>VP_AW116-A08_1637302_2020</t>
  </si>
  <si>
    <t xml:space="preserve">0.6 span between poles 10-1A / 25 feet south of line, sapping wound 18 inches up trunk, possible bark beetle </t>
  </si>
  <si>
    <t>88d7ec9b-04d3-4068-8199-491a66647237</t>
  </si>
  <si>
    <t>VP_AW116-A08_1637303_2020</t>
  </si>
  <si>
    <t xml:space="preserve">0.6 span between poles 10-1A / 40 feet south of line, mechanical wound, old sapping throughout tree </t>
  </si>
  <si>
    <t>9552137d-076f-4c5f-89d5-fa87b34ff366</t>
  </si>
  <si>
    <t>VP_AW116-A08_1637304_2020</t>
  </si>
  <si>
    <t xml:space="preserve">0.7 span between poles 10-1A / 30 feet south of line </t>
  </si>
  <si>
    <t>da85a089-f652-46af-9b90-42426155d8f0</t>
  </si>
  <si>
    <t>VP_AW116-A08_1637305_2020</t>
  </si>
  <si>
    <t xml:space="preserve">0.7 span between poles 10-1A / 15 feet south of line, rot at previous stem failures </t>
  </si>
  <si>
    <t>ae9ad4d5-feb6-49f5-af03-e1dcc507f8d0</t>
  </si>
  <si>
    <t>VP_AW116-A08_1637306_2020</t>
  </si>
  <si>
    <t xml:space="preserve">0.7 span between poles 10-1A / 15 feet south of line </t>
  </si>
  <si>
    <t>3dfd2ab6-7985-419d-bbf8-a4ea41696c4c</t>
  </si>
  <si>
    <t>VP_AW116-A08_1637307_2020</t>
  </si>
  <si>
    <t xml:space="preserve">0.7 span between poles 10-1A / 30 feet south of line, poor taper, suppressed </t>
  </si>
  <si>
    <t>3b9bae7b-3e6e-45ad-8ee3-badc552daea3</t>
  </si>
  <si>
    <t>VP_AW116-A08_1637308_2020</t>
  </si>
  <si>
    <t xml:space="preserve">0.7 span between poles 10-1A / 30 feet south of line, two wounds at base, poor taper, suppressed </t>
  </si>
  <si>
    <t>4c64ba4d-5ad1-49b8-bd25-45044c4e234a</t>
  </si>
  <si>
    <t>VP_AW116-A08_1637309_2020</t>
  </si>
  <si>
    <t xml:space="preserve">0.8 span between poles 10-1A / 33 feet south of line </t>
  </si>
  <si>
    <t>234cc114-eda6-48d7-873b-d15370b7c0c7</t>
  </si>
  <si>
    <t>VP_AW116-A08_1637310_2020</t>
  </si>
  <si>
    <t xml:space="preserve">0.7 span between poles 10-1A / 25 feet south of line, poor taper, suppressed, sapping </t>
  </si>
  <si>
    <t>7eb1cac8-b87b-4315-9391-cc3676d4ceb6</t>
  </si>
  <si>
    <t>VP_AW116-A08_1637311_2020</t>
  </si>
  <si>
    <t xml:space="preserve">0.8 span between poles 10-1A / 15 feet south of line, sapping wound at base, poor taper, suppressed </t>
  </si>
  <si>
    <t>614b0dc2-d439-4f24-843f-b0347a973788</t>
  </si>
  <si>
    <t>VP_AW116-A08_1637312_2020</t>
  </si>
  <si>
    <t xml:space="preserve">0.8 span between poles 10-1A / 25 feet south of line </t>
  </si>
  <si>
    <t>7b30ffc4-d2c0-454c-ba04-8ac4568be404</t>
  </si>
  <si>
    <t>VP_AW116-A08_1637313_2020</t>
  </si>
  <si>
    <t xml:space="preserve">0.8 span between poles 10-1A / 35 feet south of line </t>
  </si>
  <si>
    <t>37e7878b-9462-4b30-911e-0532d7611f4c</t>
  </si>
  <si>
    <t>VP_AW116-A08_1637314_2020</t>
  </si>
  <si>
    <t xml:space="preserve">0.7 span between poles 10-1A / 10 feet north of line, sapping wound at base </t>
  </si>
  <si>
    <t>e6464214-3228-4f70-90d5-a79d237c9c76</t>
  </si>
  <si>
    <t>VP_AW116-A07_1637315_2020</t>
  </si>
  <si>
    <t>0.4 of on from pol#01-#02/ 22 feet north west of line</t>
  </si>
  <si>
    <t>94c51de4-c2ce-4dbf-afe7-3e2a04c69d94</t>
  </si>
  <si>
    <t>VP_AV115-J13_627992</t>
  </si>
  <si>
    <t>LP_AV115-J13_879178</t>
  </si>
  <si>
    <t>20 feet east of pole 10</t>
  </si>
  <si>
    <t>remove all wood; remove all debris</t>
  </si>
  <si>
    <t>1051748290</t>
  </si>
  <si>
    <t>10775 BITNEY SPRINGS RD</t>
  </si>
  <si>
    <t>8dcd820d-2992-43c9-b671-dcad7ad7e624</t>
  </si>
  <si>
    <t>Cut into 16” rounds. Chip and broadcast brush.  W/M complete by crew 204</t>
  </si>
  <si>
    <t>Cut wood into 16” rounds. Chip and broadcast brush.  W/M complete by crew 204</t>
  </si>
  <si>
    <t>Chip and broadcast brush.  W/M complete by crew 204</t>
  </si>
  <si>
    <t>Chip and broadcast  W/M complete by crew 204</t>
  </si>
  <si>
    <t>Chip and broadcast brush. W/M complete by crew 204</t>
  </si>
  <si>
    <t>leave logs (16ft and 20ft lengths) remove all slash OWNER WOULD LIKE TO BE THERE WHEN BEING WORKED DOES NOT WANT LOGS CUT TOO SMALL, Wm complete by crew 208</t>
  </si>
  <si>
    <t>Remove all wood and slash, wm complete by crew 208</t>
  </si>
  <si>
    <t>Cut rounds into 14in chip and pile slash A&amp;E crew 202</t>
  </si>
  <si>
    <t>West At endpole B, 5 ft from pole, trim sec and strain on secondary lines.</t>
  </si>
  <si>
    <t>Remove all wood and slash (if not possible pop and scatter) wm complete by crew 211</t>
  </si>
  <si>
    <t>VP_AV115-F17_552691_2019</t>
  </si>
  <si>
    <t>0.7 of span from pole 30654  to end pole. Tree is 30' south of line. Tree has dish on it and wire connecting to house. // customers are not refusing the fact that the tree needs to be removed, but they want to know what will happen to there dish; 5/14/20. Sfrizf. Owners want dish left in tree but agreed to removing the hazardous codom stems to top the tree.. Lower branches to be left on the tree, do not remove branches along trunk. Retain stem that has satellite dish attached.</t>
  </si>
  <si>
    <t>Chip brush and dump at owners location. All gray pine wood to be removed.</t>
  </si>
  <si>
    <t>7cffda55-c95e-4146-bf3d-3f88de74628a</t>
  </si>
  <si>
    <t>VP_AV115-F22_714841_2019</t>
  </si>
  <si>
    <t>Tree .9 of span from poles 6 to A, 91ft west of lines. Weighted away from lines</t>
  </si>
  <si>
    <t>f0cbfb78-7a6c-4d97-8e81-6dec322970c6</t>
  </si>
  <si>
    <t>0.1 span from pole A to pole B 5 ft west of line growing towards line. 5/14/20 sfulfj change to removal. Poor taper tree.</t>
  </si>
  <si>
    <t>0.7 span from pole 6 to pole A 5 ft west of line overhang 5/14/20 sfulfj change tree to remove due to future overhang, trim to scope would remove more than 1/3 canopy.</t>
  </si>
  <si>
    <t xml:space="preserve">If possible owner would like this tree cut long to place as barricade like neighbor. Cut wood to 16in rounds, remove all slash </t>
  </si>
  <si>
    <t>VP_AV115-F22_715177_2019</t>
  </si>
  <si>
    <t>LP_AV115-F22_884580</t>
  </si>
  <si>
    <t>CIP_AV115-F22_356069</t>
  </si>
  <si>
    <t xml:space="preserve">PLEASE DELETE Brush and oaks don’t exist points not needed </t>
  </si>
  <si>
    <t>1051742898</t>
  </si>
  <si>
    <t>13198 OWL CREEK RD</t>
  </si>
  <si>
    <t>563fa3bc-9ead-45d3-8569-100d07538413</t>
  </si>
  <si>
    <t>VP_AV115-F22_715178_2019</t>
  </si>
  <si>
    <t xml:space="preserve">Cut oak into 16 inch firewood lengths/ Haul away all wood chips and debris </t>
  </si>
  <si>
    <t>c9977273-6966-4397-a740-78c223a4d54f</t>
  </si>
  <si>
    <t>VP_AV115-F22_715179_2019</t>
  </si>
  <si>
    <t>5cb890f4-61e3-4eab-870c-ea75e3c657dc</t>
  </si>
  <si>
    <t>VP_AV115-F22_715878_2019</t>
  </si>
  <si>
    <t xml:space="preserve">At pole A. Manzanita too close too pole </t>
  </si>
  <si>
    <t>8d153b62-fa52-4b87-8850-1b19c6ec36c0</t>
  </si>
  <si>
    <t>13 ft South of pole 10. Growing within 10 ft of pole and around guyline. 5/14/20. Sfrizf. Tree is not removed.</t>
  </si>
  <si>
    <t>1051742900</t>
  </si>
  <si>
    <t>VP_AV115-F22_751109_2019</t>
  </si>
  <si>
    <t>CIP_AV115-F22_356120</t>
  </si>
  <si>
    <t xml:space="preserve">16 ft Northwest of pole 10 Combined dbh, 5 stems. </t>
  </si>
  <si>
    <t>f2cb57b0-3757-4e88-a548-47712ec7a4a9</t>
  </si>
  <si>
    <t>VP_AV115-F22_776568_2019</t>
  </si>
  <si>
    <t>At pole 056362 5 feet east of line tree is dead and overhanging guy wire</t>
  </si>
  <si>
    <t>Cut rounds into 16 remove all slash</t>
  </si>
  <si>
    <t>7d7ac03b-cf2a-48f1-9d01-cc023d4b94f0</t>
  </si>
  <si>
    <t>VP_AV115-F22_776722_2019</t>
  </si>
  <si>
    <t>60 feet South of pole 056362 tree has fresh pitch tubes, gall rust and poor crown health declining tree has old antenna in top of tree</t>
  </si>
  <si>
    <t>633acc05-b5e1-4759-b15e-7c7f1e382aea</t>
  </si>
  <si>
    <t>VP_AV115-F22_779273_2019</t>
  </si>
  <si>
    <t>At pole A  guy wire , small brush unit needs removal for guy wire compliance .</t>
  </si>
  <si>
    <t>8fd092ab-94f1-412e-b5f3-b99041a901ec</t>
  </si>
  <si>
    <t>VP_AV115-J06_803008_2019</t>
  </si>
  <si>
    <t xml:space="preserve">(POSSIBLE HERITAGE TREE). 0.3 span. Pole 28 to Pole 29. 30 ft North of lines. Tree is over mature. Pitching out in its lower third. Tree has dead limbs and needle cast. Tree has strike potential to Pole 28 and lines large fork in top third of tree. Removal recommended.  Tree has a forked top and is a danger tree. Approved by RPF Ricky Shurtz on 5-14-20. </t>
  </si>
  <si>
    <t>29025b41-04e9-4cb2-87e8-6c34cf146ab6</t>
  </si>
  <si>
    <t>VP_AV115-J06_804744_2019</t>
  </si>
  <si>
    <t>0.5 span. Pole 28 to Pole 29. 75 ft. South of lines. Tree has 3 stems at DBH. Tree has moderate lean to facilities and has rot at the 3-stem junction. Removal recommended. Reviewed by B. Hoy 2/27 not a Heritage Tree</t>
  </si>
  <si>
    <t>cut wood into 16" rounds. remove debris</t>
  </si>
  <si>
    <t>87aa75a0-fbb6-485c-9fe5-c0e147105fb8</t>
  </si>
  <si>
    <t xml:space="preserve">0.3 of the span from pole 6 to pole A. Tree has overhang, so trim to meet compliance. </t>
  </si>
  <si>
    <t>VP_AV115-F22_910489_2019</t>
  </si>
  <si>
    <t xml:space="preserve">0.7 of the span from pole 6 to Pole A. 24 ft East of the line. Tree has a slight to moderate lean towards facility after 20 ft above base. Asked if we can removal, but no defects besides lean. </t>
  </si>
  <si>
    <t>4539dc37-36dd-40a1-bb23-8204004e2e90</t>
  </si>
  <si>
    <t>VP_AV115-F22_910490_2019</t>
  </si>
  <si>
    <t xml:space="preserve">Pole 6 to 6A , .8 span east of line . 6 ft East of line. Trim overhanging branches. </t>
  </si>
  <si>
    <t>ed05bab6-c8b4-491a-80cc-fdd3c2fa48b5</t>
  </si>
  <si>
    <t>VP_AV115-F22_910491_2019</t>
  </si>
  <si>
    <t xml:space="preserve">0.9 of the span from pole 6 to pole A. Underneath the lines. Tree can strike pole and guy wire. </t>
  </si>
  <si>
    <t>9844cd26-aee4-4ca0-9bd5-5a6706dc76c6</t>
  </si>
  <si>
    <t xml:space="preserve">At pole A 10 ft north of line. X stem oak, stem is growing into the guy wire, remove one stem. Owner does not want entire tree cut down. Marked with a 6. </t>
  </si>
  <si>
    <t>VP_AV115-F17_950514_2019</t>
  </si>
  <si>
    <t xml:space="preserve">.8 span from pole 10 to end pole, 10 ft East of line. Pine is overhanging onto lines, trim would take more than 30%of tree </t>
  </si>
  <si>
    <t>4d67b4d8-4139-4b90-ae4c-43c581aaad51</t>
  </si>
  <si>
    <t>VP_AV115-F17_958108_2019</t>
  </si>
  <si>
    <t xml:space="preserve">Pole 10 to end pole , .6 span east of line .  Right next to line Trim would take almost all of canopy </t>
  </si>
  <si>
    <t xml:space="preserve">Cut rounds into 14in Haul away all chips and debris </t>
  </si>
  <si>
    <t>c3185312-50f2-4a01-85b3-cdfbb1aaf9d1</t>
  </si>
  <si>
    <t>VP_AV115-F17_958109_2019</t>
  </si>
  <si>
    <t>Pole 10 to end pole ,  .7 span east of line . Tree has a lean toward line , trim not recommended , removal recommended .</t>
  </si>
  <si>
    <t xml:space="preserve">Cut all pines over 10 DBH into 14 inch firewood rounds/ Haul away all wood chips and debris </t>
  </si>
  <si>
    <t>74e724f9-56f7-403e-91a1-9c731861411c</t>
  </si>
  <si>
    <t>VP_AV115-F22_1355344_2020</t>
  </si>
  <si>
    <t>0.2 span from pole 10 - end pole # 056359. 4’ west of lines. Remove 3 stem tree while small to prevent continuous maintenance/topping (tree has been removed and wood management complete but point was still work ID, don’t know who cut it)</t>
  </si>
  <si>
    <t xml:space="preserve">Cut oak wood into 16” lengths, remove all other wood chips and debris </t>
  </si>
  <si>
    <t>36093b78-721c-4e8a-80e8-4feaec1bf478</t>
  </si>
  <si>
    <t>VP_AV115-F17_1361270_2020</t>
  </si>
  <si>
    <t>0.5 span from pole 10 to end pole # 056359. 10’ E of line. Leaning towards line/ Trim for future overhang/ Tree branches growing into 4 foot bubble/ 2X stem combined DBH (point in wrong spot, tree is  behind 19in pondo removal)</t>
  </si>
  <si>
    <t>faeb6f77-a70a-47f5-828d-16bd6675d263</t>
  </si>
  <si>
    <t>VP_AV115-F17_1361273_2020</t>
  </si>
  <si>
    <t xml:space="preserve">0.4 span from pole 10 to end pole # 056359. 20’ E of line. Hazard tree. Tree is dying, shows signs of rot and decay. High potential of splitting at forked base in direction of lines </t>
  </si>
  <si>
    <t xml:space="preserve">Cut rounds into 14in remove all slash </t>
  </si>
  <si>
    <t>47da5033-1441-4fc9-898b-b69c33afb27e</t>
  </si>
  <si>
    <t>VP_AV115-F22_1361274_2020</t>
  </si>
  <si>
    <t>0.4 span from pole 10 to end pole # 056359. 15’ E of line. Hazard tree. Weight distributed on line side, heart rot in center of bole, high break potential towards line</t>
  </si>
  <si>
    <t xml:space="preserve">Cut all Oak into 14 inch firewood lengths/ Haul away all wood chips and debris </t>
  </si>
  <si>
    <t>e27a90fd-ba47-4042-b203-11a3de80fcd9</t>
  </si>
  <si>
    <t>VP_AV115-F22_1445474_2020</t>
  </si>
  <si>
    <t>.5 span 29' northeast of line poles 10-11 roadside. conks and nest</t>
  </si>
  <si>
    <t>4678e392-998b-42c4-9048-426533e47aef</t>
  </si>
  <si>
    <t>VP_AV115-F22_1445478_2020</t>
  </si>
  <si>
    <t>3xstem 20' south of pole 10. dead. 5/14/20. Sfrizf. Tree is declining but is leaning away from pole and line.</t>
  </si>
  <si>
    <t>3a7e47a9-3790-456e-9004-0a344e479ad5</t>
  </si>
  <si>
    <t>VP_AV115-J04_1446331_2020</t>
  </si>
  <si>
    <t>70ft North East of End Pole: Mature Ponderosa Pine with Strike potential to end pole. 5/14/20. Sfrizf. Calling owner to review this pine and propose removal. Will write new WM if they approve. Pine has poor trunk structure in upper 1/2 of tree and is pitching profusely. Recommend removal.</t>
  </si>
  <si>
    <t>885b42e6-6ff9-426f-95c7-b7cba681cca2</t>
  </si>
  <si>
    <t>VP_AV115-F22_1449291_2020</t>
  </si>
  <si>
    <t xml:space="preserve">Poles A l- End pole, at end pole, 15 feet west of endpole oak within striking distance of pole. </t>
  </si>
  <si>
    <t>dbb0b114-b8b4-484c-8296-435d5a3fd695</t>
  </si>
  <si>
    <t>VP_AV115-F22_1450725_2020</t>
  </si>
  <si>
    <t>Poles A-End pole, 24 feet southeast of guy wire</t>
  </si>
  <si>
    <t>77de5303-82b4-47bb-81ba-6f8e53c6d2bd</t>
  </si>
  <si>
    <t>VP_AV115-F22_1450855_2020</t>
  </si>
  <si>
    <t xml:space="preserve">Poles A-End pole, at end pole, 24 feet northeast of lines. NEST IN TREE. Removing because of Open tree attachment with rot halfway up tree. </t>
  </si>
  <si>
    <t>6b9414ef-e397-4894-9e3b-37562f59bf33</t>
  </si>
  <si>
    <t xml:space="preserve">DUPLICATE POINT PLEASE DELETE Poles A-End pole, at end pole, 22 feet northeast of end pole, removing because of poor taper tree able to strike pole. </t>
  </si>
  <si>
    <t>VP_AV115-F22_1453731_2020</t>
  </si>
  <si>
    <t xml:space="preserve">23 feet North of pole 9/ Tree is healthy with a moderate lean towards pole 9/ Most of the canopy is overhanging the guy wire/ A trim would take out most of the canopy/ overhanging guy wire is the only reason for removal </t>
  </si>
  <si>
    <t xml:space="preserve">Cut oak wood into 14 inch firewood lengths/ Haul away all wood chips and debris </t>
  </si>
  <si>
    <t>5acaaa22-9104-4e56-baf9-2bd83bd4e206</t>
  </si>
  <si>
    <t>Cut stump 2 feet above ground. Cut rest into 12-16 inch rounds. Broadcast chips near fence area. Apply herbicide. A&amp;E crew 201</t>
  </si>
  <si>
    <t>Remove all wood and slash; crew lop and scatter</t>
  </si>
  <si>
    <t>REmove all wood and slash; crew lop and scatter</t>
  </si>
  <si>
    <t>Hauled off pine</t>
  </si>
  <si>
    <t>Cut to 12 inches</t>
  </si>
  <si>
    <t>Remove all wood and slash (if not possible pop and scatter) wm complete by crew 205</t>
  </si>
  <si>
    <t>Remove all wood and slash (if not possible pop and scatter) Wm complete by crew 211</t>
  </si>
  <si>
    <t>Cut oak to 12 inches</t>
  </si>
  <si>
    <t>Remove all wood and slash (if not possible pop and scatter)wm complete by crew 211</t>
  </si>
  <si>
    <t>A&amp;E. 211</t>
  </si>
  <si>
    <t>Remove all wood and slash (if not possible lol and scatter) wm complete by crew 211</t>
  </si>
  <si>
    <t>leave logs, remove all slash, wm complete by crew 208</t>
  </si>
  <si>
    <t>212</t>
  </si>
  <si>
    <t>VP_AV115-J13_1599359_2020</t>
  </si>
  <si>
    <t xml:space="preserve">0.2 spans south of unmarked pole-pole C. Tree has nest in it. Yellow tape around tree pending approval. I WAS TRACKED DOWN BY JAMES (A &amp; E) ABOUT THIS NEST. I VERIFIED THAT IT WAS A SQUIRREL NEST AND CHANGED THE STATUS. flewif RPF 2559. 05/14/20. Rjohnm changed status back to hold until environmental confirms </t>
  </si>
  <si>
    <t>f4c604f6-1258-4f72-8513-643a7f6b44a9</t>
  </si>
  <si>
    <t>flewif confused about pole clearance.</t>
  </si>
  <si>
    <t>VP_AV115-F18_1634669_2020</t>
  </si>
  <si>
    <t>PLEASE DELETE!! Poles A-B, 0.8 span, 15 feet north of lines, TOUCHING LINES, trim away from lines.</t>
  </si>
  <si>
    <t>Chip and pile in front yard.</t>
  </si>
  <si>
    <t>d8ff07b5-163e-4c21-b7eb-2fc5e112b8a2</t>
  </si>
  <si>
    <t>VP_AV115-F22_1634753_2020</t>
  </si>
  <si>
    <t xml:space="preserve">0.6 of the span from pole A to B. 45 ft East of the line. Slight lean towards lines and on top of a hillside facing facilities. </t>
  </si>
  <si>
    <t>2dab63ce-8da6-4a51-87e8-7f3a0cdabc57</t>
  </si>
  <si>
    <t>VP_AV115-F18_1634782_2020</t>
  </si>
  <si>
    <t>Poles A-B, 0.6 span, 15 feet north of lines, TOUCHING LINES, trim away from lines.</t>
  </si>
  <si>
    <t>f9ea0cf2-b6ba-4172-a6b1-decf30848fd6</t>
  </si>
  <si>
    <t>VP_AV115-F22_1634800_2020</t>
  </si>
  <si>
    <t xml:space="preserve">0.5 of the span from pole A to B. 40 ft East of the line. </t>
  </si>
  <si>
    <t>3e8fa81d-9da2-4b77-ae21-cc0630ac9a89</t>
  </si>
  <si>
    <t>VP_AV115-F22_1634852_2020</t>
  </si>
  <si>
    <t xml:space="preserve">0.6 of the span from pole A to B. 55ft East of the line. On a slope facing lines. Top of tree looks like it has previously been topped. </t>
  </si>
  <si>
    <t>b97163ae-585c-44b2-b64d-4c11dd520a99</t>
  </si>
  <si>
    <t>VP_AV115-F22_1634865_2020</t>
  </si>
  <si>
    <t xml:space="preserve">0.6 of the span from pole A to B. 80ft East of the line. On a slope facing lines. </t>
  </si>
  <si>
    <t>d48d7652-2f38-48ff-b6ca-2deef2c8a1c9</t>
  </si>
  <si>
    <t>VP_AV115-F22_1634891_2020</t>
  </si>
  <si>
    <t xml:space="preserve">0.6 of the span from pole A to B. 90ft East of the line. On a slope facing lines. </t>
  </si>
  <si>
    <t>3c728bc3-f4fa-412c-a672-fd31b893b793</t>
  </si>
  <si>
    <t>VP_AV115-F22_1634921_2020</t>
  </si>
  <si>
    <t xml:space="preserve">0.5 of the span from pole A to B. 70ft East of the line. Slight lean towards lines.  </t>
  </si>
  <si>
    <t>3888ea06-1d56-4ba1-98e1-98327e6fb364</t>
  </si>
  <si>
    <t>VP_AV115-F22_1634995_2020</t>
  </si>
  <si>
    <t xml:space="preserve">0.4 of the span from pole A to B. 55ft East of line. Weighted line side. </t>
  </si>
  <si>
    <t>afd87f7f-00a0-4e2f-b32d-529400bd4e48</t>
  </si>
  <si>
    <t>VP_AV115-F22_1635224_2020</t>
  </si>
  <si>
    <t xml:space="preserve">0.3 of the span from pole A to B. 13ft East of line.  Has previously been trimmed. </t>
  </si>
  <si>
    <t>59d4ac0a-996f-436f-9b74-b2d80aca91ab</t>
  </si>
  <si>
    <t>VP_AV115-F22_1635235_2020</t>
  </si>
  <si>
    <t xml:space="preserve">0.3 of the span from pole A to B. 25ft East of line. 2 stems at DBH. </t>
  </si>
  <si>
    <t>c4acbaef-48ea-45ba-a3e0-f41dd569e0ee</t>
  </si>
  <si>
    <t>VP_AV115-F22_1635246_2020</t>
  </si>
  <si>
    <t>f6563be4-2ca8-4f12-8ce7-1953bba1967a</t>
  </si>
  <si>
    <t>VP_AV115-F22_1635268_2020</t>
  </si>
  <si>
    <t xml:space="preserve">0.4 of the span from pole A to B. 25ft East of line. </t>
  </si>
  <si>
    <t>1e7c83e6-97f1-438f-8ed5-dcb8700a4879</t>
  </si>
  <si>
    <t>VP_AV115-F22_1635360_2020</t>
  </si>
  <si>
    <t>Tree .6 of span from poles 6 to A, 17ft west of lines. Tree likely to break 4ft compliance within 18months, trim to scope would remove more than 1/3 canopy</t>
  </si>
  <si>
    <t>a3f5d32a-0ad7-4ea6-b6be-fec815d09807</t>
  </si>
  <si>
    <t>VP_AV115-F22_1635361_2020</t>
  </si>
  <si>
    <t>Tree .6 of span From poles 6 to A, 40ft west of lines. Tree has slight lean parallel to lines.</t>
  </si>
  <si>
    <t>cf74e81f-c4b0-4d28-9295-8fa5f9e2bf68</t>
  </si>
  <si>
    <t>VP_AV115-F22_1635362_2020</t>
  </si>
  <si>
    <t>Tree .6 of span From poles 6 to A, 40ft west of lines. Tree has slight lean parallel to lines</t>
  </si>
  <si>
    <t>8abc2490-f50d-4259-a1a0-1d74b5ee2444</t>
  </si>
  <si>
    <t>VP_AV115-F22_1635363_2020</t>
  </si>
  <si>
    <t>Tree .7 of span From poles 6 to A, 42ft west of lines.</t>
  </si>
  <si>
    <t>d8540ec2-fa5a-4cf0-91a9-75e99e3fdb59</t>
  </si>
  <si>
    <t>VP_AV115-F22_1635364_2020</t>
  </si>
  <si>
    <t>Tree .7 of span From poles 6 to A, 20ft  west of lines.</t>
  </si>
  <si>
    <t>32488fad-f00a-4c7b-8c81-21d7ad859499</t>
  </si>
  <si>
    <t>VP_AV115-F22_1635365_2020</t>
  </si>
  <si>
    <t>Tree .7 of span From poles 6 to A, 50ft west of lines. Tree has slight lean away</t>
  </si>
  <si>
    <t>88383461-35b0-4d24-bc06-0063939aea82</t>
  </si>
  <si>
    <t>VP_AV115-F22_1635366_2020</t>
  </si>
  <si>
    <t>Tree .7 of span From poles 6 to A, 85ft west of lines. Tree has lean parallel to lines.</t>
  </si>
  <si>
    <t>bf722ee4-55d0-4133-bcc6-4cf6e417c994</t>
  </si>
  <si>
    <t>VP_AV115-F22_1635367_2020</t>
  </si>
  <si>
    <t xml:space="preserve">Tree .8 of span From poles 6 to A, 60ft west of lines. Tree has lean in top half parallel to lines. Large wound at location where lean begins </t>
  </si>
  <si>
    <t>8ff36079-d833-4c6d-9e93-20f83838541c</t>
  </si>
  <si>
    <t>VP_AV115-F22_1635368_2020</t>
  </si>
  <si>
    <t xml:space="preserve">Tree .8 of span From poles 6 to A, 90ft west of lines. </t>
  </si>
  <si>
    <t>8511d817-0533-416a-94f7-d717d10506d0</t>
  </si>
  <si>
    <t>VP_AV115-F22_1635369_2020</t>
  </si>
  <si>
    <t>Tree .8 of span From poles 6 to A, 118ft west of lines. Tree has large vine wrapping around tree up to 70ft</t>
  </si>
  <si>
    <t>684634af-5ee7-4a42-ba97-83cf421566d6</t>
  </si>
  <si>
    <t>VP_AV115-F22_1635370_2020</t>
  </si>
  <si>
    <t xml:space="preserve">Tree .8 of span From poles 6 to A, 72ft west of lines. Poor canopy tree leaning towards lines </t>
  </si>
  <si>
    <t>01a1da9d-402e-48b4-a0a4-b4f5de72e9a7</t>
  </si>
  <si>
    <t>VP_AV115-F22_1635371_2020</t>
  </si>
  <si>
    <t xml:space="preserve">Tree .8 of span From poles 6 to A, 95ft west of lines. Tree has vine wrapped around it. </t>
  </si>
  <si>
    <t>7b223d8b-9d32-4978-a69e-d5531d2ad9b1</t>
  </si>
  <si>
    <t>VP_AV115-F22_1635372_2020</t>
  </si>
  <si>
    <t>Tree .8 of span From poles 6 to A, 59ft west of lines. Tree has lean parallel to lines.</t>
  </si>
  <si>
    <t>ce5495de-fa12-49a6-bb3a-bfdcb3317021</t>
  </si>
  <si>
    <t>VP_AV115-F22_1635373_2020</t>
  </si>
  <si>
    <t>Tree .8 of span From poles 6 to A, 44ft  west of lines. Small wounds present halfway up tree</t>
  </si>
  <si>
    <t>4bc33d03-de2f-46b7-8e87-101d27cfaeb9</t>
  </si>
  <si>
    <t>VP_AV115-F22_1635374_2020</t>
  </si>
  <si>
    <t>Tree .8 of span From poles 6 to A, 17ft west of lines.</t>
  </si>
  <si>
    <t>51c1ea5a-d6ca-4a36-af65-8cb8ca79e449</t>
  </si>
  <si>
    <t>VP_AV115-F22_1635375_2020</t>
  </si>
  <si>
    <t xml:space="preserve">Tree .9 of span From poles 6 to A, 60ft west of lines. Tree has very poor canopy and slight lean towards facilities. </t>
  </si>
  <si>
    <t>0d628577-470a-40f1-8707-56ced5ed4adb</t>
  </si>
  <si>
    <t>VP_AV115-F22_1635376_2020</t>
  </si>
  <si>
    <t>Tree .9 of span From poles 6 to A, 62ft west of lines. Tree has slight lean towards lines.</t>
  </si>
  <si>
    <t>2895df36-2029-4460-a1ae-fbb0c503d76d</t>
  </si>
  <si>
    <t>VP_AV115-F22_1635377_2020</t>
  </si>
  <si>
    <t>Tree .9 of span From poles 6 to A, 65ft west of lines. Tree leans and weighted away from lines.</t>
  </si>
  <si>
    <t>12d5bf77-434b-4a68-a704-1063abc4f037</t>
  </si>
  <si>
    <t>VP_AV115-F22_1635378_2020</t>
  </si>
  <si>
    <t>Tree .9 of span From poles 6 to A, 38ft west of lines. Tree has slight lean towards lines.</t>
  </si>
  <si>
    <t>adb799dc-fe17-4ff3-98c0-657e305d7733</t>
  </si>
  <si>
    <t>VP_AV115-F22_1635379_2020</t>
  </si>
  <si>
    <t>Tree .9 of span From poles 6 to A, 41ft west of lines. Tree has slight lean away from lines.</t>
  </si>
  <si>
    <t>6d51abaf-6226-4548-8f2f-2305449da881</t>
  </si>
  <si>
    <t>VP_AV115-F22_1635380_2020</t>
  </si>
  <si>
    <t>Tree .1 of span From poles A to B, 25ft west of lines.</t>
  </si>
  <si>
    <t>8346e600-c5bc-4d60-8e9a-e0a06d1eceea</t>
  </si>
  <si>
    <t>VP_AV115-F22_1635381_2020</t>
  </si>
  <si>
    <t>Tree .2 of span From poles A to B, 40ft west of lines.</t>
  </si>
  <si>
    <t>7f65b806-2423-42b2-b605-854f12f54fcf</t>
  </si>
  <si>
    <t>VP_AV115-F22_1635382_2020</t>
  </si>
  <si>
    <t>Tree .2 of span From poles A to B, 25ft west of lines. Likely to grow into strike height within 18months. x stem</t>
  </si>
  <si>
    <t>f98a133a-d713-467e-bd9a-a7ff8b8fd6d9</t>
  </si>
  <si>
    <t>VP_AV115-F22_1635383_2020</t>
  </si>
  <si>
    <t xml:space="preserve">Tree .2 of span From poles A to B, 15ft west of lines. Likely to grow into strike height within 18months. </t>
  </si>
  <si>
    <t>d8b3c359-0f1a-42f6-bcea-feb4d1767dfd</t>
  </si>
  <si>
    <t>VP_AV115-F22_1635384_2020</t>
  </si>
  <si>
    <t xml:space="preserve">Tree .4 of span From poles A to B, 10ft west of lines. Tree has been topped previously and would need continuous topping in the future </t>
  </si>
  <si>
    <t>38970fb8-6074-4200-8900-312c642baa64</t>
  </si>
  <si>
    <t>VP_AV115-F22_1635385_2020</t>
  </si>
  <si>
    <t>Tree .4 of span From poles A to B, 25ft west of lines. Tree has slight lean away</t>
  </si>
  <si>
    <t>0bf26fe6-199f-42d8-9d3a-1966abb4e7de</t>
  </si>
  <si>
    <t>VP_AV115-F22_1635386_2020</t>
  </si>
  <si>
    <t xml:space="preserve">Tree .5 of span From poles A to B, 20ft west of lines. </t>
  </si>
  <si>
    <t>67707bdf-ab23-4ef9-8496-b60c549d2996</t>
  </si>
  <si>
    <t>VP_AV115-F22_1635387_2020</t>
  </si>
  <si>
    <t>Tree .5 of span From poles A to B, 20ft west of lines.  Tree leans away</t>
  </si>
  <si>
    <t>37161d3d-0a43-458b-bb1f-d6005316c9e3</t>
  </si>
  <si>
    <t>VP_AV115-F22_1635388_2020</t>
  </si>
  <si>
    <t xml:space="preserve">Tree .5 of span From poles A to B, 60ft west of lines. </t>
  </si>
  <si>
    <t>8669821a-b3a1-4e02-acd0-0787dbf84ce9</t>
  </si>
  <si>
    <t>VP_AV115-F22_1635389_2020</t>
  </si>
  <si>
    <t xml:space="preserve">Tree .5 of span From poles A to B, 10ft  west of lines. Tree likely to grow into strike height within 18months </t>
  </si>
  <si>
    <t>b1a7b609-2d1a-412e-b9d7-8b23ff7ad854</t>
  </si>
  <si>
    <t>VP_AV115-F22_1635390_2020</t>
  </si>
  <si>
    <t>f6fc87a1-d8d3-416b-851f-003296f4f909</t>
  </si>
  <si>
    <t>VP_AV115-F22_1635400_2020</t>
  </si>
  <si>
    <t>44090105-8db2-4298-a481-211e882ec25d</t>
  </si>
  <si>
    <t>VP_AV115-F22_1635410_2020</t>
  </si>
  <si>
    <t xml:space="preserve">0.5 of the span from pole A to B. 15ft East of line.  Has previously been trimmed. </t>
  </si>
  <si>
    <t>0cce05ea-ba38-4c70-9544-5a1755bbf6eb</t>
  </si>
  <si>
    <t>VP_AV115-F22_1635421_2020</t>
  </si>
  <si>
    <t xml:space="preserve">0.1 of the span from pole A to B. 10ft East of line.  Within striking distance of guy wire. </t>
  </si>
  <si>
    <t>b4529e22-0356-4a50-9f7f-af8a58f9af1a</t>
  </si>
  <si>
    <t>VP_AV115-F22_1635435_2020</t>
  </si>
  <si>
    <t xml:space="preserve">0.1 of the span from pole A to B. 35ft East of line.  Within striking distance of guy wire. 2 stems at DBH. </t>
  </si>
  <si>
    <t>c10cf423-01e4-4403-bdf0-3e32355f668c</t>
  </si>
  <si>
    <t>VP_AV115-F22_1635443_2020</t>
  </si>
  <si>
    <t xml:space="preserve">0.1 of the span from pole A to B. 40ft East of line.  Within striking distance of guy wire. </t>
  </si>
  <si>
    <t>9002446f-abc5-49af-8b00-f67e2ad999f4</t>
  </si>
  <si>
    <t>VP_AV115-F22_1635490_2020</t>
  </si>
  <si>
    <t xml:space="preserve">0.1 of the span from pole A to B. 50ft East of the line. </t>
  </si>
  <si>
    <t>d193501c-092a-4e0d-9038-49336b9a49f0</t>
  </si>
  <si>
    <t>VP_AV115-F22_1635554_2020</t>
  </si>
  <si>
    <t xml:space="preserve">0.1 of the span from pole A to B. 44ft East of the line. </t>
  </si>
  <si>
    <t>89955f5a-9b5e-442f-a976-a21cb8404a86</t>
  </si>
  <si>
    <t>VP_AV115-I02_1635579_2020</t>
  </si>
  <si>
    <t>LP_AV115-I02_864086</t>
  </si>
  <si>
    <t>CIP_AV115-I02_356378</t>
  </si>
  <si>
    <t xml:space="preserve">.2 span P4 to end and south of line. Pole protect </t>
  </si>
  <si>
    <t>14277N PONDEROSA WAY</t>
  </si>
  <si>
    <t>0a67634d-ac01-4fab-87b6-b339048c6bc6</t>
  </si>
  <si>
    <t>VP_AV115-F22_1635582_2020</t>
  </si>
  <si>
    <t xml:space="preserve">DELETE. DUPLICATE POINT. 0.1 of the span from pole A to B. 44ft East of the line. Can strike guy wire. 2 stems at DBH. </t>
  </si>
  <si>
    <t>a9dd729e-4c99-4feb-97c8-7aa6f336b27c</t>
  </si>
  <si>
    <t>VP_AV115-I02_1635594_2020</t>
  </si>
  <si>
    <t>.5 span P4 to end and south of line. On other side of driveway.</t>
  </si>
  <si>
    <t>487381c2-0780-45d5-a25e-d2b155c21fd7</t>
  </si>
  <si>
    <t>VP_AV115-F22_1635596_2020</t>
  </si>
  <si>
    <t xml:space="preserve">0.1 of the span from pole A to B. 44ft East of the line. Can strike guy wire. 2 stems at DBH. </t>
  </si>
  <si>
    <t>e2f3d8c5-f490-4288-849f-d87cb2e74875</t>
  </si>
  <si>
    <t>VP_AV115-I02_1635599_2020</t>
  </si>
  <si>
    <t>8f5b430b-327f-49df-b613-4fc419dc08dd</t>
  </si>
  <si>
    <t>VP_AV115-F22_1635617_2020</t>
  </si>
  <si>
    <t xml:space="preserve">0.1 of the span from pole A to B. 66 East of the line. Has an angle growth near top of tree. No wounds visible. Low risk if it is a weak point, cannot hit any facilities. </t>
  </si>
  <si>
    <t>46285668-b227-4844-a2c1-34af29a07f2f</t>
  </si>
  <si>
    <t>VP_AV115-F22_1635618_2020</t>
  </si>
  <si>
    <t xml:space="preserve">0.1 of the span from pole A to B. 70 East of the line. Can barely strike guy wire. </t>
  </si>
  <si>
    <t>93db128a-48e1-4d83-a267-724939c606ce</t>
  </si>
  <si>
    <t>VP_AV115-F22_1638018_2020</t>
  </si>
  <si>
    <t xml:space="preserve">0.9 of the span from pole 6 to Pole A. 15 ft East of the line. Tree can strike guy wire. Is growing away from guy wire. </t>
  </si>
  <si>
    <t>b6411c9b-84cf-4479-95e3-f887c8914cba</t>
  </si>
  <si>
    <t>VP_AV115-F22_1638019_2020</t>
  </si>
  <si>
    <t>cdefd825-810d-4bec-a700-7cda5fd4664a</t>
  </si>
  <si>
    <t>VP_AV115-F22_1638021_2020</t>
  </si>
  <si>
    <t xml:space="preserve">0.9 of the span from pole 6 to pole A. 10 ft East of the line. Has a small curved growth and overhanging branches need to be removed. </t>
  </si>
  <si>
    <t>06d2abb9-2dfe-4a1e-a5ab-1840aa7fd5c2</t>
  </si>
  <si>
    <t>VP_AV115-F22_1638023_2020</t>
  </si>
  <si>
    <t xml:space="preserve">Pole 6 to 6A , .8 span east of line . 65ft East of line. Tree is within striking distance of guy wire. </t>
  </si>
  <si>
    <t>fd771a57-4125-4b81-aace-7f70d772385d</t>
  </si>
  <si>
    <t>VP_AV115-F22_1638025_2020</t>
  </si>
  <si>
    <t>Pole 6 to 6A , .8 span east of line . 44ft East of line. Tree is within striking distance of guy wire.</t>
  </si>
  <si>
    <t>3f72df41-c6ce-42ca-b39e-1ff26baac2f6</t>
  </si>
  <si>
    <t>VP_AV115-F22_1638026_2020</t>
  </si>
  <si>
    <t>Pole 6 to 6A , .8 span east of line . 45ft East of line.</t>
  </si>
  <si>
    <t>5d39f2d7-01e7-45d1-8255-ceec7e815c1e</t>
  </si>
  <si>
    <t>VP_AV115-F22_1638028_2020</t>
  </si>
  <si>
    <t xml:space="preserve">0.7 of the span from pole 6 to Pole A. 24 ft East of the line. Tree is currently the same height as lines. May be able to strike in 18 months. </t>
  </si>
  <si>
    <t>cc5481b2-0b46-40a8-b530-2640a1e538c6</t>
  </si>
  <si>
    <t>VP_AV115-F22_1638029_2020</t>
  </si>
  <si>
    <t xml:space="preserve">0.7 of the span from pole 6 to Pole A. 40ft East of the line. 2 stems at DBH. Barely within striking distance of lines. </t>
  </si>
  <si>
    <t>eb8cd292-dbc6-43fa-9821-0134c485986f</t>
  </si>
  <si>
    <t>VP_AV115-F22_1638030_2020</t>
  </si>
  <si>
    <t xml:space="preserve">0.7 of the span from pole 6 to Pole A. 39ft East of the line. 2 stems at DBH. May be a strike tree in 18 months. </t>
  </si>
  <si>
    <t>2d79254a-0066-40cd-9f31-2a2de14bd237</t>
  </si>
  <si>
    <t>VP_AV115-F22_1638031_2020</t>
  </si>
  <si>
    <t>0.6 of the span from pole 6 to Pole A. 24 ft East of the line.</t>
  </si>
  <si>
    <t>8201897b-7225-4e36-b6a2-f3b67b60826a</t>
  </si>
  <si>
    <t>VP_AV115-F22_1638034_2020</t>
  </si>
  <si>
    <t xml:space="preserve">0.6 of the span from pole 6 to Pole A. 10ft East of the line. Has previously been trimmed. </t>
  </si>
  <si>
    <t>541bf133-3fe9-4c1c-b710-174f97e8a7c8</t>
  </si>
  <si>
    <t>VP_AV115-F22_1638047_2020</t>
  </si>
  <si>
    <t xml:space="preserve">0.6 of the span from pole 6 to Pole A. 8ft East of the line. Can grow to strike lines. </t>
  </si>
  <si>
    <t>3ffdf0fe-14f3-4541-87b0-1722d99d24a8</t>
  </si>
  <si>
    <t>VP_AV115-F22_1638052_2020</t>
  </si>
  <si>
    <t xml:space="preserve">0.6 of the span from pole 6 to Pole A. 8ft East of the line. Tree has been trimmed before. May need a trim to keep out of 4 foot bubble. </t>
  </si>
  <si>
    <t>beb87df9-eb6f-4c58-bb75-00d609086b61</t>
  </si>
  <si>
    <t>VP_AV115-I07_1636267_2020</t>
  </si>
  <si>
    <t xml:space="preserve">20 ft Northwest of pole B. Mostly dead. Significant rot and mistletoe. </t>
  </si>
  <si>
    <t>94303728-5e85-490d-87a5-a9083d041791</t>
  </si>
  <si>
    <t>VP_AV115-F22_1638056_2020</t>
  </si>
  <si>
    <t xml:space="preserve">0.6 of the span from pole 6 to Pole A. 14ft East of the line. Tree has a Canker at base. Not a strike tree, but will be a problem later. </t>
  </si>
  <si>
    <t>035664a7-1b67-4b3f-a66d-8ff13913b804</t>
  </si>
  <si>
    <t>VP_AV115-F22_1638063_2020</t>
  </si>
  <si>
    <t xml:space="preserve">0.5 of the span from pole 6 to Pole A. 65ft East of the line. Slight lean and barely within striking distance. </t>
  </si>
  <si>
    <t>8820d8dd-75c4-4d38-8108-a8f084a9a2d4</t>
  </si>
  <si>
    <t>VP_AV115-F22_1636334_2020</t>
  </si>
  <si>
    <t xml:space="preserve">0.4 of the span from pole 6 to pole A. 10 ft East of the line. Tree currently not tall enough to strike lines but can be in 18 months. </t>
  </si>
  <si>
    <t>71da09ba-26cb-4f9a-968e-c744937af161</t>
  </si>
  <si>
    <t>VP_AV115-F22_1636376_2020</t>
  </si>
  <si>
    <t xml:space="preserve">0.4 of the span from pole 6 to pole A. 30ft East of the line. Tree currently not tall enough to strike lines but can be in 18 months. </t>
  </si>
  <si>
    <t>80039010-4fa8-41b8-92d2-e4d535fc4281</t>
  </si>
  <si>
    <t>VP_AV115-F22_1636432_2020</t>
  </si>
  <si>
    <t xml:space="preserve">0.3 of the span from pole 6 to pole A. 30ft East of the line. </t>
  </si>
  <si>
    <t>1e0505ac-9318-4291-a60b-66cebb5b6f94</t>
  </si>
  <si>
    <t>VP_AV115-F22_1636439_2020</t>
  </si>
  <si>
    <t xml:space="preserve">0.3 of the span from pole 6 to pole A. 40ft East of the line. </t>
  </si>
  <si>
    <t>7293f976-1891-4d1b-af22-64cc8fa6fb09</t>
  </si>
  <si>
    <t>VP_AV115-F22_1638080_2020</t>
  </si>
  <si>
    <t xml:space="preserve">0.2 of the span from pole 6 to pole A. 16ft East of the line. </t>
  </si>
  <si>
    <t>8e2eb018-a226-49ff-8a5a-303c215ff4d5</t>
  </si>
  <si>
    <t>VP_AV115-F22_1638081_2020</t>
  </si>
  <si>
    <t>9051fe49-3bb1-4317-a4b7-aacd0969322b</t>
  </si>
  <si>
    <t>VP_AV115-F22_1638083_2020</t>
  </si>
  <si>
    <t xml:space="preserve">0.8 of the span from pole 5-6. 45 ft South of the line. </t>
  </si>
  <si>
    <t>bd8d07ad-5b28-4ae1-a515-223486796515</t>
  </si>
  <si>
    <t>VP_AV115-F22_1638084_2020</t>
  </si>
  <si>
    <t xml:space="preserve">0.8 of the span from pole 5-6. 50 ft South of the line. </t>
  </si>
  <si>
    <t>5ba44b35-0719-4302-b3be-70da843ba781</t>
  </si>
  <si>
    <t>VP_AV115-F22_1638086_2020</t>
  </si>
  <si>
    <t xml:space="preserve">0.8 of the span from pole 5-6. 60ft South of the line. </t>
  </si>
  <si>
    <t>ec800a85-0be7-4e05-9129-b927498cc116</t>
  </si>
  <si>
    <t>VP_AV115-F11_1636661_2020</t>
  </si>
  <si>
    <t>0.5 span between tap poles A-B/ 10 ft. east of line/ Trim will remove over half of canopy.</t>
  </si>
  <si>
    <t>Cut wood into 16” firewood lengths/ Remove wood chips and debris.</t>
  </si>
  <si>
    <t>ca0760bd-57d1-48e1-b345-fa307a4dcfba</t>
  </si>
  <si>
    <t>VP_AV115-F22_1638087_2020</t>
  </si>
  <si>
    <t xml:space="preserve">0.5 of the span from pole 5-6. 35ft South of the line. </t>
  </si>
  <si>
    <t>de5b9e7e-177c-4f08-897b-f5a5cc7173c6</t>
  </si>
  <si>
    <t>VP_AV115-F22_1638088_2020</t>
  </si>
  <si>
    <t xml:space="preserve">0.6 of the span from pole 5-6. 60ft South of the line. Has dried sap from old insect insertion. No major defects found. </t>
  </si>
  <si>
    <t>8dde1468-4365-4d77-b3b5-0531ac443e21</t>
  </si>
  <si>
    <t>VP_AV115-F22_1638089_2020</t>
  </si>
  <si>
    <t xml:space="preserve">0.6 of the span from pole 5-6. 70ft South of the line. </t>
  </si>
  <si>
    <t>aa20fae6-6420-4876-9740-4f3b6e678a7c</t>
  </si>
  <si>
    <t>VP_AV115-F22_1638090_2020</t>
  </si>
  <si>
    <t xml:space="preserve">0.5 of the span from pole 5-6. 60ft South of the line. Next to pond. </t>
  </si>
  <si>
    <t>bdfbce38-488f-4cb0-9c25-998b5bfbfd71</t>
  </si>
  <si>
    <t>VP_AV115-F22_1638091_2020</t>
  </si>
  <si>
    <t xml:space="preserve">0.5 of the span from pole 5-6. 80 ft South of the line. Next to pond. </t>
  </si>
  <si>
    <t>4c3fc8a9-33fd-424c-96ba-bfb62e70329b</t>
  </si>
  <si>
    <t>VP_AV115-F22_1638092_2020</t>
  </si>
  <si>
    <t>751b745c-15b2-42ce-a120-1bcd899f7a2c</t>
  </si>
  <si>
    <t>VP_AV115-F22_1638093_2020</t>
  </si>
  <si>
    <t xml:space="preserve">0.2 of the span from pole 5-6. 24ft South of the line. </t>
  </si>
  <si>
    <t>5d02db1e-ca10-4f4c-aa96-2ddb2c63499a</t>
  </si>
  <si>
    <t>VP_AV115-F22_1638096_2020</t>
  </si>
  <si>
    <t xml:space="preserve">0.2 of the span from pole 5-6. 20ft South of the line. Tree has previously been trimmed. Is currently the same height as lines.  </t>
  </si>
  <si>
    <t>81923ad6-09e9-47f1-9f8d-7e2e697cbcb1</t>
  </si>
  <si>
    <t>VP_AV115-F22_1638097_2020</t>
  </si>
  <si>
    <t xml:space="preserve">0.3 of the span from pole 5-6. 20ft South of the line. Tree has previously been trimmed. Tree is growing within 4 foot bubble trim to compliance. </t>
  </si>
  <si>
    <t>609e766e-e69b-4323-abdd-270b8bbfb1e5</t>
  </si>
  <si>
    <t>VP_AV115-F22_1638098_2020</t>
  </si>
  <si>
    <t xml:space="preserve">0.3 of the span from pole 5-6. 20ft South of the line. </t>
  </si>
  <si>
    <t>62f76167-3b44-4d5c-a561-c9f66713e6ba</t>
  </si>
  <si>
    <t>VP_AV115-F22_1638099_2020</t>
  </si>
  <si>
    <t xml:space="preserve">0.4 of the span from pole 5-6. 30 ft South of the line. </t>
  </si>
  <si>
    <t>3a300a60-6760-4357-a331-5494dfa37f56</t>
  </si>
  <si>
    <t>VP_AV115-F22_1638100_2020</t>
  </si>
  <si>
    <t xml:space="preserve">0.4 of the span from pole 5-6. 20ft South of the line. Tree is currently same height as lines. Will be within striking distance in 18 months. </t>
  </si>
  <si>
    <t>2cb0f086-99d0-4ee7-abf5-3ec8cb172f2b</t>
  </si>
  <si>
    <t>VP_AV115-F22_1638101_2020</t>
  </si>
  <si>
    <t xml:space="preserve">0.4 of the span from pole 5-6. 65ft ft South of the line. Tree is next to pond and has some root exposure. </t>
  </si>
  <si>
    <t>8150af50-9ff3-45f5-8645-bfe7fbdff0b8</t>
  </si>
  <si>
    <t>VP_AV115-F22_1638156_2020</t>
  </si>
  <si>
    <t xml:space="preserve">0.6 of span from pole A to B. 10 feet west of lines. May grow to be tall enough to strike lines within next 18 months. </t>
  </si>
  <si>
    <t>1639bae5-f3ef-4920-8b3b-ad06c446d93e</t>
  </si>
  <si>
    <t>VP_AV115-F22_1638157_2020</t>
  </si>
  <si>
    <t xml:space="preserve">0.6 of span from pole A to B. 85 feet west of lines. Mixed in with all of the small cedar trees relatively far away from lines. </t>
  </si>
  <si>
    <t>b888bebf-8963-4b77-92d7-d45d306624a0</t>
  </si>
  <si>
    <t>VP_AV115-F22_1638158_2020</t>
  </si>
  <si>
    <t xml:space="preserve">0.7 of span from pole A to B. 65 feet west of lines. Mixed in with all of the small cedar trees relatively far away from lines. </t>
  </si>
  <si>
    <t>48de7bd6-92d6-4850-8f49-f6e6a57c680e</t>
  </si>
  <si>
    <t>VP_AV115-F22_1638159_2020</t>
  </si>
  <si>
    <t>0.9 of span from pole A to B. 49 feet west of lines. Mixed in with all of the small cedar trees. Slight lean away</t>
  </si>
  <si>
    <t>d82af36b-26c4-47e7-8741-2c3f66c4f8a7</t>
  </si>
  <si>
    <t>VP_AV115-F22_1638160_2020</t>
  </si>
  <si>
    <t xml:space="preserve">0.9 of span from pole A to B. Directly under lines. Previously topped. Can strike pole B. </t>
  </si>
  <si>
    <t>4e24224b-6cc3-4f8e-8871-a3e92c97a9fa</t>
  </si>
  <si>
    <t>VP_AV115-F22_1638161_2020</t>
  </si>
  <si>
    <t xml:space="preserve">0.1 of span from pole B to C. 4 feet west of lines. Previously topped. Visible from roadside. </t>
  </si>
  <si>
    <t>bdab19c2-eb5a-48a4-a4c0-89dbad4a3af6</t>
  </si>
  <si>
    <t>VP_AV115-F22_1638162_2020</t>
  </si>
  <si>
    <t xml:space="preserve">0.1 of span from pole B to C. 6 feet west of lines. Can strike pole B. </t>
  </si>
  <si>
    <t>e0885e33-86e2-4d54-802d-be6563ea9f32</t>
  </si>
  <si>
    <t>VP_AV115-F22_1638163_2020</t>
  </si>
  <si>
    <t>0.2  of span from pole B to C. 18 feet west of lines. 2 stems</t>
  </si>
  <si>
    <t>2aa003e2-6a0d-4490-a389-e75f9161b154</t>
  </si>
  <si>
    <t>VP_AV115-F22_1638164_2020</t>
  </si>
  <si>
    <t>0.2  of span from pole B to C. 12 feet west of lines. Can strike pole B</t>
  </si>
  <si>
    <t>686cc23b-0cee-44af-b14f-9d15638bc5a4</t>
  </si>
  <si>
    <t>VP_AV115-F22_1638165_2020</t>
  </si>
  <si>
    <t>0.2  of span from pole B to C. 66 feet west of lines. Can strike pole B and lines.</t>
  </si>
  <si>
    <t>33303e0c-3022-4606-aab8-628e53ba1e8b</t>
  </si>
  <si>
    <t>VP_AV115-F22_1638166_2020</t>
  </si>
  <si>
    <t>0.2  of span from pole B to C. 60 feet west of lines. Can strike pole B and lines.</t>
  </si>
  <si>
    <t>77b21d54-bf8f-4713-bdd6-e752a142a16f</t>
  </si>
  <si>
    <t>VP_AV115-F22_1638167_2020</t>
  </si>
  <si>
    <t xml:space="preserve">0.2  of span from pole B to C. 44 feet west of lines. Can strike pole B and lines. Leaning towards facilities near top of tree. </t>
  </si>
  <si>
    <t>d532649e-f5c0-4952-8881-605c0c25efd7</t>
  </si>
  <si>
    <t>VP_AV115-F22_1638168_2020</t>
  </si>
  <si>
    <t>0.2  of span from pole B to C. 70 feet west of lines. Can strike pole B and lines.</t>
  </si>
  <si>
    <t>05c4f4a2-90b9-4455-a4e6-f49bcf3ee606</t>
  </si>
  <si>
    <t>VP_AV115-F22_1638169_2020</t>
  </si>
  <si>
    <t xml:space="preserve">0.2  of span from pole B to C. 59 feet west of lines. Can strike pole B and lines. Heavy lean parallel to facilities. </t>
  </si>
  <si>
    <t>085680fc-1966-41b4-98b0-87fad92c8cce</t>
  </si>
  <si>
    <t>VP_AV115-F22_1638170_2020</t>
  </si>
  <si>
    <t>0.8 of span from pole A to B. 5 feet west of lines. Poor taper, can strike pole B. Black trunk</t>
  </si>
  <si>
    <t>c4efe0c7-b90f-4d67-b907-1af025783ff5</t>
  </si>
  <si>
    <t>VP_AV115-F22_1638171_2020</t>
  </si>
  <si>
    <t>0.8 of span from pole A to B. 7 feet west of lines. Poor taper, can strike pole B. Black trunk</t>
  </si>
  <si>
    <t>a4a42cde-599f-4a65-a62f-15f2fbc3d269</t>
  </si>
  <si>
    <t>VP_AV115-F22_1638172_2020</t>
  </si>
  <si>
    <t xml:space="preserve">0.9 of span from pole B to C. 12 feet west of lines. Can strike pole B. </t>
  </si>
  <si>
    <t>3c12bcf7-7ed4-4cdb-afa9-2712a3cf682b</t>
  </si>
  <si>
    <t>VP_AV115-F22_1638173_2020</t>
  </si>
  <si>
    <t>0.9  of span from pole A to B. 10 feet west of lines. Poor taper, can strike pole B. Black trunk</t>
  </si>
  <si>
    <t>6af56056-fc90-4e73-8225-ac0a13051599</t>
  </si>
  <si>
    <t>VP_AV115-F22_1638174_2020</t>
  </si>
  <si>
    <t xml:space="preserve">0.9 of span from pole B to C. 30 feet west of lines. Can strike pole B. </t>
  </si>
  <si>
    <t>ecf2507d-0d7f-4683-a428-8881250fbe8c</t>
  </si>
  <si>
    <t>VP_AV115-F22_1638175_2020</t>
  </si>
  <si>
    <t xml:space="preserve">20 feet west of pole B. Can strike pole B. </t>
  </si>
  <si>
    <t>cfdce0b4-b183-4a5a-88b3-cb3a902f3824</t>
  </si>
  <si>
    <t>VP_AV115-F22_1638176_2020</t>
  </si>
  <si>
    <t xml:space="preserve">0.1 of span from pole B to C. 24 feet west of pole B. </t>
  </si>
  <si>
    <t>8a609472-feeb-455c-b8d9-ee8bfa405665</t>
  </si>
  <si>
    <t>VP_AV115-F22_1638177_2020</t>
  </si>
  <si>
    <t>0.1 of span from pole B to C. 25 feet west of lines. Can strike pole B.</t>
  </si>
  <si>
    <t>59a16ff9-74ed-4745-b9e0-75a8daa47e07</t>
  </si>
  <si>
    <t>VP_AV115-F22_1638178_2020</t>
  </si>
  <si>
    <t>0.1 of span from pole B to C. 27 feet west of lines. Can strike pole B.</t>
  </si>
  <si>
    <t>d70ce121-5e71-4a36-912b-f9ece82297b8</t>
  </si>
  <si>
    <t xml:space="preserve">.5 span pole 10 - north endpole. 15' west of lines. overhang to line, surrounded by berry bushes at trunk and on fence. Trim was complete but one tree limb is still out of compliance and overhangs line. Tree is 4xstem, removal recommended </t>
  </si>
  <si>
    <t>DELETE. DUPLICATE POINT. WRONG PARCEL. 0.1 span from pole E to pole A, 24’ north of lines. Tree has strike potential to lines and Pole A. Irregular growth form and poor taper prompt removal of tree.</t>
  </si>
  <si>
    <t xml:space="preserve">DELETE. DUPLICATE POINT. WORNG PARCEL. Pole B to pole C , .7 span north of line .  Lean toward facility , dead and dying branches , highly recommended removal </t>
  </si>
  <si>
    <t>DELETE.  DUPLICATE POINT. Pole B to pole C , .7 span north of line. Leaning toward facility , removal highly recommended .</t>
  </si>
  <si>
    <t>VP_AV115-F22_1638487_2020</t>
  </si>
  <si>
    <t xml:space="preserve">0.1 of span from pole 6 to A. 26 feet west of lines. Can strike pole 6 guy wire within next 18 months. </t>
  </si>
  <si>
    <t>c2458b9c-94e2-45e2-b298-74e1059ee4f4</t>
  </si>
  <si>
    <t>VP_AV115-F22_1638499_2020</t>
  </si>
  <si>
    <t xml:space="preserve">0.1 of span from pole 6 to A. 68 feet west of lines. Inside of fence line. Just to right of fence opening. Curvy trunk near very top </t>
  </si>
  <si>
    <t>77e006c6-1c0d-4376-8743-1e9f68b4599b</t>
  </si>
  <si>
    <t>VP_AV115-F22_1638498_2020</t>
  </si>
  <si>
    <t xml:space="preserve">0.1 of span from pole 6 to A. 70 feet west of lines. Inside of fence line. </t>
  </si>
  <si>
    <t>5526614d-7858-4678-a80f-8e3799e1bb40</t>
  </si>
  <si>
    <t>VP_AV115-F22_1638497_2020</t>
  </si>
  <si>
    <t xml:space="preserve">0.1 of span from pole 6 to A. 75 feet west of lines. Inside of fence line. </t>
  </si>
  <si>
    <t>bb661e11-8392-4865-8ae8-3333cab4d398</t>
  </si>
  <si>
    <t>VP_AV115-F22_1638496_2020</t>
  </si>
  <si>
    <t>0.1 of span from pole 6 to A. 81 feet west of lines. Inside of fence line. Leaning away</t>
  </si>
  <si>
    <t>8125b24a-8e9f-4cf9-91ee-df6856b72d74</t>
  </si>
  <si>
    <t>VP_AV115-F22_1638495_2020</t>
  </si>
  <si>
    <t xml:space="preserve">0.1 of span from pole 6 to A. 80 feet west of lines. Inside of fence line. </t>
  </si>
  <si>
    <t>5ed1e5ec-1011-4c78-b372-cbaefee8c815</t>
  </si>
  <si>
    <t>VP_AV115-F22_1638494_2020</t>
  </si>
  <si>
    <t xml:space="preserve">0.1 of span from pole 6 to A. 65 feet west of lines. Inside of fence line. </t>
  </si>
  <si>
    <t>6930e096-bf89-4f58-8fd0-1b12311786c3</t>
  </si>
  <si>
    <t>VP_AV115-F23_1431751_2020</t>
  </si>
  <si>
    <t>LP_AV115-F22_878650</t>
  </si>
  <si>
    <t>CIP_AV115-F23_357623</t>
  </si>
  <si>
    <t>.2 Span, Pole A-End Pole, 25ft South of line: mature Ponderosa pine with strike potential to conductor and pole A. Bark beetle gummosis present. 5/15/30. Sfrizf. Tree is healthy, minor pitch from last year. No recent pitch tubes. Young tree in compliance with small codom. top. Tree was previously blacked out and changed 5/15/20  to an inventory tree as it is in compliance.</t>
  </si>
  <si>
    <t>1051743678</t>
  </si>
  <si>
    <t>12736 JONES BAR RD</t>
  </si>
  <si>
    <t>41d990a6-e7ff-49b1-8a5b-835cea0c4170</t>
  </si>
  <si>
    <t>VP_AV115-F23_1432547_2020</t>
  </si>
  <si>
    <t>CIP_AV115-F23_356363</t>
  </si>
  <si>
    <t xml:space="preserve"> .2 of span, 48 ft south of line, pole A-end pole.  Mature ponderosa with strike potential to conductor, Co dom. Stems with slight lean toward line. 5/15/20. Sfrizf. Tree does have a codom top but unlikely to strike line in a failure. Seems to be surviving pathogen infection; some gall rust present too. Tree is in compliance currently and owner wants to retain. If tree declines in the future , he will support its removal. Switched from refusal to inventory; met with Steve the owner to discuss.</t>
  </si>
  <si>
    <t>f12eb605-ec5a-4601-99ff-072fe853d286</t>
  </si>
  <si>
    <t>VP_AV115-F22_1638493_2020</t>
  </si>
  <si>
    <t xml:space="preserve">0.4  of span from pole 6 to A. 12 feet west of lines. Live oak in front of property that is just tall enough to strike lines. </t>
  </si>
  <si>
    <t>f97e54d2-c098-4e06-b306-6ff16a45e92d</t>
  </si>
  <si>
    <t>VP_AV115-F22_1638492_2020</t>
  </si>
  <si>
    <t>0.1 of span from pole 6 to A. 50 feet west of lines. In front of fence line. Slightly leaning away. Small canopy</t>
  </si>
  <si>
    <t>54be4b6e-90db-4629-9c7b-895be653acbc</t>
  </si>
  <si>
    <t>VP_AV115-F22_1638491_2020</t>
  </si>
  <si>
    <t>0.1 of span from pole 6 to A. 48 feet west of lines. In front of fence line.</t>
  </si>
  <si>
    <t>6d258981-7fa6-4b8f-aaf6-2f6f8e1d10b2</t>
  </si>
  <si>
    <t>VP_AV115-F22_1638490_2020</t>
  </si>
  <si>
    <t xml:space="preserve">0.1 of span from pole 6 to A. 32 feet west of lines. Just to the right of gravel driveway outside of fence line. </t>
  </si>
  <si>
    <t>856f1136-5f09-499c-9fbe-7ba5438cebd7</t>
  </si>
  <si>
    <t xml:space="preserve">Remove all debris. If branches are larger than 4DBH cut and leave on property. </t>
  </si>
  <si>
    <t xml:space="preserve">0.1 of the span from pole 5-6. 20ft South of the line. 2 stems at DBH. Currently touching secondary line and is within compliance of pole. Trim would remove more than 1/3 of canopy. </t>
  </si>
  <si>
    <t>VP_AV115-F22_1638489_2020</t>
  </si>
  <si>
    <t xml:space="preserve">0.1 of span from pole 6 to A. 44 feet west of lines. Outside of fence line but within property boundary. Leaning parallel to facilities. Can strike pole 6 guy wire. </t>
  </si>
  <si>
    <t>398bcce4-fe51-4c8b-a887-d59a9f9eb277</t>
  </si>
  <si>
    <t>VP_AV115-F22_1638488_2020</t>
  </si>
  <si>
    <t>0.1 of span from pole 6 to A. 43 feet west of lines. Outside of fence line but within property boundary</t>
  </si>
  <si>
    <t>4afafbde-df43-4490-999b-a40b9fcc9a87</t>
  </si>
  <si>
    <t>VP_AV115-F22_1638486_2020</t>
  </si>
  <si>
    <t xml:space="preserve">0.1 of span from pole 6 to A. 26 feet west of lines. Can strike pole 6 guy wire. Leaning heavily away. </t>
  </si>
  <si>
    <t>4f99b66e-9998-4c5c-8616-938b5b9aed7c</t>
  </si>
  <si>
    <t>VP_AV115-F22_1638485_2020</t>
  </si>
  <si>
    <t xml:space="preserve">0.1 of span from pole 6 to A. 20 feet west of lines. Can strike pole 6 and may grow to be tall enough to strike lines within 18 months. </t>
  </si>
  <si>
    <t>01c813ed-c42a-4c4f-9b4b-a6aa9d9905c7</t>
  </si>
  <si>
    <t>VP_AV115-F22_1638484_2020</t>
  </si>
  <si>
    <t xml:space="preserve">0.1  of span from pole 6 to A. 24 feet west of lines. Oak overhanging guy lines. Trim back minimally over guy lines so that nothing is overhanging anymore. </t>
  </si>
  <si>
    <t>5e2c4855-7783-4ca2-b716-679e31044bdf</t>
  </si>
  <si>
    <t>VP_AU115-K19_916067_2019</t>
  </si>
  <si>
    <t>LP_AU115-K19_813055</t>
  </si>
  <si>
    <t>CIP_AU115-K19_333741</t>
  </si>
  <si>
    <t xml:space="preserve">From Pole 3A to End pole 2 .8 span west of line strike potential pine to primary line no work needed </t>
  </si>
  <si>
    <t>1051684449</t>
  </si>
  <si>
    <t>12486 PLEASANT VALLEY RD</t>
  </si>
  <si>
    <t>7b834f1f-10a2-4e86-894e-1b3328b43371</t>
  </si>
  <si>
    <t>VP_AV115-F24_579536_2019</t>
  </si>
  <si>
    <t>CIP_AV115-F24_357461</t>
  </si>
  <si>
    <t xml:space="preserve">pole 2 to pole 3, .9 span, 10 feet east of line. remove snag </t>
  </si>
  <si>
    <t>cut into 16 inch firewood, chips TBD</t>
  </si>
  <si>
    <t>93f625a1-0e5d-473b-92d9-61ce919918e2</t>
  </si>
  <si>
    <t>VP_AV115-F24_570177_2019</t>
  </si>
  <si>
    <t>Poles 2-3, .9 span, 9 feet east of line, dead and in danger of hitting guy wire</t>
  </si>
  <si>
    <t>16 inch lengths for firewood, chip and pile slash at designated location, consult property owner</t>
  </si>
  <si>
    <t>7c06414c-1c18-49ea-af45-4e98c5ad607b</t>
  </si>
  <si>
    <t>VP_AU115-G24_631744</t>
  </si>
  <si>
    <t>LP_AU115-G22_810681</t>
  </si>
  <si>
    <t>CIP_AU115-G24_334607</t>
  </si>
  <si>
    <t>HTRS 4/4 0.2 span between poles#13-14, North West of line/ Behind yellow flagging, thick dense brush/ Property owner: Approved</t>
  </si>
  <si>
    <t xml:space="preserve">Haul away pine wood and chips </t>
  </si>
  <si>
    <t>1051745523</t>
  </si>
  <si>
    <t>19100 PIPER LN</t>
  </si>
  <si>
    <t>07abe7e2-db39-4c80-90b0-78c766f65457</t>
  </si>
  <si>
    <t>VP_AU115-G24_631740</t>
  </si>
  <si>
    <t>HTRS 4/4 40 feet North West of pole 13/ CO-DOM/ Tall enough to strike line/ Property owner: Approved</t>
  </si>
  <si>
    <t>f8ca3e41-1c62-4f41-b25a-1d44f7128ae4</t>
  </si>
  <si>
    <t>VP_AV115-J08_800809_2019</t>
  </si>
  <si>
    <t xml:space="preserve">between poles B and C, .5 spans, 25 feet east of the wire. Sdealf: signed tree up for removal, it is an overhang and will need a complete side, destroying canopy. </t>
  </si>
  <si>
    <t>4da9a1c0-5998-465a-9728-e092de9aef1f</t>
  </si>
  <si>
    <t>0.6 span. Pole 28 to Pole 29. 20 ft. North of lines. Tree is overhanging primary lines. Has codominant top. Codominant split is not lineside. Canopy and tree appear healthy. Property owner does not want removed. Trim upper branches to compliance only. 5/15 eculhj WV review: insufficient trim, is still overhanging lines and included bark remains a serious threat, turned to refusal pending callback from fire chief, nest in neighboring tree, tree work may disturb</t>
  </si>
  <si>
    <t xml:space="preserve">0.2 of the span from pole 6 to pole A. 13 ft East of the line. Trim branches back to meet compliance. </t>
  </si>
  <si>
    <t>211</t>
  </si>
  <si>
    <t>211 Remove all wood and slash (if not possible lol and scatter)</t>
  </si>
  <si>
    <t>207 Remove all wood and slash</t>
  </si>
  <si>
    <t>207Remove all wood and slash</t>
  </si>
  <si>
    <t>0.5 span. Pole 28 to Pole 29. 20 ft. North of lines. Tree is overhanging primary lines. overhang Trim to compliance only. 5/15 eculhj WV review: insufficient trim, still has branches within 4 ft to sky, turned back to in progress, NEST PRESENT, 70 ft up on East side</t>
  </si>
  <si>
    <t>VP_AV115-I03_477768_2019</t>
  </si>
  <si>
    <t>LP_AV115-I02_871467</t>
  </si>
  <si>
    <t>CIP_AV115-I03_357305</t>
  </si>
  <si>
    <t>.7 of Span, from pole J to K, 60ft west of line</t>
  </si>
  <si>
    <t>lthompa_awrr</t>
  </si>
  <si>
    <t>1051708466</t>
  </si>
  <si>
    <t>14137 CARTWRIGHT WAY</t>
  </si>
  <si>
    <t>b2e3ee7d-9d22-4bf7-b4c5-7ad6af055fd2</t>
  </si>
  <si>
    <t>219</t>
  </si>
  <si>
    <t>VP_AV115-J18_10322_2019</t>
  </si>
  <si>
    <t xml:space="preserve">0.3 span// 18’W/O line// pole 3-A. Compliance would remove &amp;#6230% of crown. Owner ok with removal. 5/15/20. Sfrizf. Large mature pine with lean/ curve in trunk structure. Pathogen infestation extensive and a large canker defect on the SW side of the trunk at 40’.  Recommend removal. </t>
  </si>
  <si>
    <t>9609ffa3-81b0-4b65-b5e8-07b7cccd4fae</t>
  </si>
  <si>
    <t>VP_AW116-A07_1635740_2020</t>
  </si>
  <si>
    <t>Pole B - end pole, .9 span, 68 feet west of line, tree has some sapping at breast height. Tree also has a small manzanita tree grow right next to it</t>
  </si>
  <si>
    <t>2035df89-0b27-4896-ac7d-b3f48863f9b9</t>
  </si>
  <si>
    <t>VP_AW116-A07_1635744_2020</t>
  </si>
  <si>
    <t>Pole B - end pole, .9 span, 22 feet south of end pole, tree has included bark and dead heart wood exposed.</t>
  </si>
  <si>
    <t xml:space="preserve">Wants oak only, cut into 16 inch rounds, pile chips in designated area, consult owner </t>
  </si>
  <si>
    <t>63af43f1-b08d-4741-885b-c5fefc5c6810</t>
  </si>
  <si>
    <t>VP_AW116-A07_1635743_2020</t>
  </si>
  <si>
    <t>Pole B - end pole, .9 span, 10 feet west of line</t>
  </si>
  <si>
    <t>cfb0468f-ab60-42f6-bbe7-2321fe2c0f3e</t>
  </si>
  <si>
    <t>VP_AW116-A07_1635742_2020</t>
  </si>
  <si>
    <t>Pole B - end pole, .9 span, 10 feet west of end pole</t>
  </si>
  <si>
    <t>442c96cf-5114-4b28-b262-d2e6d8408941</t>
  </si>
  <si>
    <t>VP_AW116-A07_1635741_2020</t>
  </si>
  <si>
    <t>Pole B - end pole, .9 span, 72 feet west of line</t>
  </si>
  <si>
    <t>44d39cdd-a564-46ed-9159-2eef3f29ce56</t>
  </si>
  <si>
    <t>VP_AW116-A06_1635739_2020</t>
  </si>
  <si>
    <t>Pole B - end pole, .8 span, 98  feet west of line, tree has some low hanging branches, otherwise healthy</t>
  </si>
  <si>
    <t>ba952761-fe92-4c6c-a114-e7b18260a87f</t>
  </si>
  <si>
    <t>VP_AW116-A07_1635738_2020</t>
  </si>
  <si>
    <t>Pole B - end pole, .8 span, 35 feet west of line</t>
  </si>
  <si>
    <t>678d594c-2346-4e39-876b-a215fb7e75ba</t>
  </si>
  <si>
    <t>VP_AW116-A07_1635737_2020</t>
  </si>
  <si>
    <t>Pole B - end pole, .8 span, 45 feet west of line, some die back in lower part of canopy</t>
  </si>
  <si>
    <t>37bd5bc7-d5e6-4455-a648-2f3ed8e1a407</t>
  </si>
  <si>
    <t>VP_AW116-A06_1635734_2020</t>
  </si>
  <si>
    <t>Pole A - pole B, .1 span, 20 feet north of line.</t>
  </si>
  <si>
    <t>6af7b65e-16ff-4478-9a13-7fba99cb4adc</t>
  </si>
  <si>
    <t>VP_AW116-A06_1635735_2020</t>
  </si>
  <si>
    <t>Pole A - pole B, .1 span, 20 feet north of line, tree has hole right above breast height with rot from previously failed spar, also infested with ants. There are large wooden beams near base of tree.</t>
  </si>
  <si>
    <t xml:space="preserve">Wants oak only, cut into 16 inch rounds, pile chips in designated areas, consult owner </t>
  </si>
  <si>
    <t>e9890837-9f89-4eed-857f-dc6cb5472462</t>
  </si>
  <si>
    <t>VP_AW116-A06_1635736_2020</t>
  </si>
  <si>
    <t>Pole A - pole B, .1 span, 40 feet north of line, 5 x stem tree, 2 deep holes with rot, lots of sprouting due to tree declining, also has large portion of included bark, tree has an old chariot wheel leaned against tree marked by flagging. There are also some tree rounds left behind from a previous cut limb.</t>
  </si>
  <si>
    <t>e876dd2c-6e7d-4ab7-8d83-3f110f7a468b</t>
  </si>
  <si>
    <t>VP_AW116-A06_1635733_2020</t>
  </si>
  <si>
    <t>Pole A - end pole, .2 span, 6 feet north of line, tree has previously trimmed on lower part of canopy, tree is on a hill side next to a metal drum filled with rocks.</t>
  </si>
  <si>
    <t>436aa675-7bd3-48c8-9eae-a73ecc564994</t>
  </si>
  <si>
    <t>VP_AW116-A06_1635732_2020</t>
  </si>
  <si>
    <t>Pole A - end pole, .3 span, 35 feet northwest of line, there is an old tire rim at base of tree</t>
  </si>
  <si>
    <t>76067398-2bc5-4553-a641-87398b857028</t>
  </si>
  <si>
    <t>VP_AW116-A06_1635731_2020</t>
  </si>
  <si>
    <t>Pole A - end pole, .4 span, 30 feet northwest of line, tree is rotting at base from a previous spar that has been cut, 2 x stem</t>
  </si>
  <si>
    <t>5bde5220-82c2-42fb-98c1-4bfa5349f447</t>
  </si>
  <si>
    <t>VP_AW116-A06_1635730_2020</t>
  </si>
  <si>
    <t>Pole A - end pole, .4 span, 10 feet north of line, some die back and potential widow makers in lower part of canopy, trim branches overhanging line.</t>
  </si>
  <si>
    <t>8e12b861-5f00-4a25-a9be-e52755e8dfd2</t>
  </si>
  <si>
    <t>VP_AW116-A07_1638548_2020</t>
  </si>
  <si>
    <t>CIP_AW116-A07_393731</t>
  </si>
  <si>
    <t xml:space="preserve">0.8 span between poles# 3A-end pole, 21 feet East of line/ Tree has some holes in base going under base causing potential rot under base/ Top of canopy is growing into the 4 foot bubble and needs at least a trim/ 2 stem combined DBH </t>
  </si>
  <si>
    <t>cf00197b-289a-43d8-99aa-94938d54e426</t>
  </si>
  <si>
    <t>VP_AW116-A07_1638582_2020</t>
  </si>
  <si>
    <t xml:space="preserve">0.8 span between poles# 3A-end pole, 13 feet West of line/ Rot in base of tree/ Canopy overhanging lines/ 5 stem combined DBH </t>
  </si>
  <si>
    <t>350e9d90-eb03-4780-9e3b-0921960d0cc2</t>
  </si>
  <si>
    <t>VP_AW116-A07_1638523_2020</t>
  </si>
  <si>
    <t xml:space="preserve">0.8 span between poles# 3A-end pole/ 6 little brush unit trees growing directly under lines </t>
  </si>
  <si>
    <t>128111c7-e8f9-46e8-a7a6-d1742054694b</t>
  </si>
  <si>
    <t>VP_AW116-A07_1638512_2020</t>
  </si>
  <si>
    <t xml:space="preserve">0.7 span between poles# 3A-end pole, 5 feet East of line/ Tree growing directly under lines/ Remove for future hazard. </t>
  </si>
  <si>
    <t>3a215084-6eca-47fa-b5cd-566e401c1657</t>
  </si>
  <si>
    <t>VP_AW116-A07_1638509_2020</t>
  </si>
  <si>
    <t xml:space="preserve">0.7 span between poles# 3A-end pole, 9 feet East of lines/ 2 small Brush unit trees growing up towrdes lines/ Remove for future hazard. </t>
  </si>
  <si>
    <t>484503d0-4f3a-4912-bd97-118e6466f774</t>
  </si>
  <si>
    <t>VP_AW116-A07_1638505_2020</t>
  </si>
  <si>
    <t>0.8 of span from pole#3A- end pole/ 2 small brush units growing directly under lines/ remove for future hazard</t>
  </si>
  <si>
    <t>22d21efd-0449-4db9-8814-2736b2f79fa7</t>
  </si>
  <si>
    <t>VP_AW116-A07_1638500_2020</t>
  </si>
  <si>
    <t xml:space="preserve">0.7 span between poles# 3A-end pole, 52 feet West of lines/ Tree has a large branch growing out of main trunk CO-DOM/ The smaller stem is about 31 feet tall/ This branch should not be in striking distance to lines being 52 feet away </t>
  </si>
  <si>
    <t>018c1150-9da1-411c-99fd-90bfaefb924d</t>
  </si>
  <si>
    <t>VP_AW116-A07_1638470_2020</t>
  </si>
  <si>
    <t xml:space="preserve">0.2 span between poles# 3A-end pole, 36 feet East of lines/ Healthy pine slightly poor taper top </t>
  </si>
  <si>
    <t>09f03b51-8486-4201-9ad6-bd1e74705d15</t>
  </si>
  <si>
    <t>VP_AW116-A07_1638466_2020</t>
  </si>
  <si>
    <t xml:space="preserve">0.2 span between poles# 3A-end pole, 22 feet East of line/ Tree has a CO-DOM top 20 feet up on tree/ 30 foot tall CO-DOM top with striking distance to lines. </t>
  </si>
  <si>
    <t>2109b22c-efdd-449c-bf67-180cd63a73a3</t>
  </si>
  <si>
    <t>VP_AW116-A07_1638446_2020</t>
  </si>
  <si>
    <t xml:space="preserve">0.2 span between poles# 3A-end pole, 18 feet East of lines/ Healthy tree, slightly poor taper top. </t>
  </si>
  <si>
    <t>5df198be-733e-4be5-9060-c4e3a117559d</t>
  </si>
  <si>
    <t>VP_AW116-A07_1638436_2020</t>
  </si>
  <si>
    <t>0.2 of span from pole#3A-end pole/ 3 feet east of line/ not tall enough to strike but should be removed for future hazard</t>
  </si>
  <si>
    <t>HAUL AWAY ALL WOOD, chips, and debris</t>
  </si>
  <si>
    <t>e95610c6-993d-4e64-a1d3-58788af4f5ef</t>
  </si>
  <si>
    <t>VP_AW116-A07_1638426_2020</t>
  </si>
  <si>
    <t>0.2 of span from pole#3A- end pole/ previously worked and growing under line/ remove for future hazard</t>
  </si>
  <si>
    <t>d6474869-b377-4f0e-934a-db2f123ec91d</t>
  </si>
  <si>
    <t>VP_AW116-A07_1638423_2020</t>
  </si>
  <si>
    <t xml:space="preserve">Brush unit at pole 3 </t>
  </si>
  <si>
    <t>e7b8a937-7958-4837-af03-19f2b6b24bd5</t>
  </si>
  <si>
    <t>VP_AW116-A07_1638417_2020</t>
  </si>
  <si>
    <t xml:space="preserve">0.9 span between poles# 3-3A, underline/ Brush unit growing on and around guy wire/ Remove brush for guy wire clearance </t>
  </si>
  <si>
    <t>03d23a77-bde2-4c21-a9af-f2246af6807e</t>
  </si>
  <si>
    <t>VP_AW116-A07_1638403_2020</t>
  </si>
  <si>
    <t>Brush unit surrounding and touching pole #2</t>
  </si>
  <si>
    <t>Haul away all wood chips and debris</t>
  </si>
  <si>
    <t>269e3710-04f8-4e78-85fd-8a4e41b79cae</t>
  </si>
  <si>
    <t>VP_AW116-A07_1638374_2020</t>
  </si>
  <si>
    <t>39 feet south east of pole #2/ combined 9x stem</t>
  </si>
  <si>
    <t>d7473202-4321-4399-966d-88ae7ef30143</t>
  </si>
  <si>
    <t>VP_AW116-A07_1638370_2020</t>
  </si>
  <si>
    <t>0.9 of span from pole #01-#02/ 52 feet south east of line</t>
  </si>
  <si>
    <t>9ed92b88-958b-49c9-9747-e25bd34e60d4</t>
  </si>
  <si>
    <t>VP_AW116-A07_1638328_2020</t>
  </si>
  <si>
    <t>0.7 Of span from pole #01-#02/ 10 feet south east</t>
  </si>
  <si>
    <t>7d29d58a-03a5-485d-9ee7-f5f91e6d51ae</t>
  </si>
  <si>
    <t>VP_AW116-A07_1638343_2020</t>
  </si>
  <si>
    <t>0.7 of span from pole#01-#02/ 7 feet south / just a few branches need to be trimmed</t>
  </si>
  <si>
    <t>d042e41c-d465-45b7-aa17-e200665d37d1</t>
  </si>
  <si>
    <t>VP_AW116-A07_1638322_2020</t>
  </si>
  <si>
    <t>0.7 of span from pole #01-#02/ 42 feet south east of line/ combined 9x stem</t>
  </si>
  <si>
    <t>599e6311-6a6a-427a-985a-125361f7f0e4</t>
  </si>
  <si>
    <t>A43Remove all wood and debris.</t>
  </si>
  <si>
    <t>A21 Remove all material. On county easement</t>
  </si>
  <si>
    <t>A21 Remove all material. On county road easement</t>
  </si>
  <si>
    <t>A21 Remove all material. May be in county easement</t>
  </si>
  <si>
    <t>VP_AW116-A03_1584799_2020</t>
  </si>
  <si>
    <t>VP_AU115-A11_844047_2019</t>
  </si>
  <si>
    <t>LP_AU115-A16_1669217</t>
  </si>
  <si>
    <t>CIP_AU115-A11_333419</t>
  </si>
  <si>
    <t>0.4 span between poles# 42C-42D/48ft west of lines</t>
  </si>
  <si>
    <t>1012547046</t>
  </si>
  <si>
    <t>12743 SPRUCE LN</t>
  </si>
  <si>
    <t>73d37141-c9ae-46b7-8aac-fa1eaa74ab48</t>
  </si>
  <si>
    <t>VP_AU115-A11_844046_2019</t>
  </si>
  <si>
    <t>0.5 span between poles# 42C-42D/44ft west of lines</t>
  </si>
  <si>
    <t>20a97b87-9894-4f24-a6fc-261cf54a5087</t>
  </si>
  <si>
    <t>VP_AT114-K20_493271_2019</t>
  </si>
  <si>
    <t>LP_AT114-K15_195514</t>
  </si>
  <si>
    <t>CIP_AT114-K20_317069</t>
  </si>
  <si>
    <t>PL_6 TO PL_7 0.2SPN NORTH OF LINE.</t>
  </si>
  <si>
    <t>1086232510</t>
  </si>
  <si>
    <t>104 DARBY RD</t>
  </si>
  <si>
    <t>63577a66-6ddf-496c-8230-d8e003695d01</t>
  </si>
  <si>
    <t>VP_AU115-B04_1312406_2020</t>
  </si>
  <si>
    <t>CIP_AU115-B04_333271</t>
  </si>
  <si>
    <t xml:space="preserve">IN BACK OF END POLE SOUTH OF LINE 90' AWAY FROM LINE CROWN ONLY AND SATURATED SOIL </t>
  </si>
  <si>
    <t>REMOVE ALL PINE WOOD LEAVE OAK PLACE WOODCHIPS IN DESIGNATED AREA</t>
  </si>
  <si>
    <t>03031bac-74ca-4601-9844-f42e580b6470</t>
  </si>
  <si>
    <t>VP_AT115-D10_893389_2019</t>
  </si>
  <si>
    <t>CIP_AT115-D10_320975</t>
  </si>
  <si>
    <t>0.7 span between poles# 19-20/40ft south of lines</t>
  </si>
  <si>
    <t>63376e21-2191-4909-9c61-14da9c774405</t>
  </si>
  <si>
    <t>VP_AT114-L11_1043796_2019</t>
  </si>
  <si>
    <t>LP_AT114-L06_194944</t>
  </si>
  <si>
    <t>CIP_AT114-L11_316713</t>
  </si>
  <si>
    <t xml:space="preserve">PL 2 - PL 3 0.7SPN EAST OF LINE </t>
  </si>
  <si>
    <t>LEAVE WOOD CUT TO 16.6 FOOT LENGTHS REMOVE DEBRIS CHIP AND BROADCAST</t>
  </si>
  <si>
    <t>1086232772</t>
  </si>
  <si>
    <t>5a50995e-4aba-41f9-a6db-618e2eb4a818</t>
  </si>
  <si>
    <t>VP_AU115-A11_849891_2019</t>
  </si>
  <si>
    <t>LP_AU115-A16_1685669</t>
  </si>
  <si>
    <t>CIP_AU115-A11_333417</t>
  </si>
  <si>
    <t xml:space="preserve">32ft northeast of pole#42E/strikeable to pole/co-dominant </t>
  </si>
  <si>
    <t>jmarfa_awrr</t>
  </si>
  <si>
    <t>1012547213</t>
  </si>
  <si>
    <t>0445af53-01f0-467d-abf2-ce3e9bec46a4</t>
  </si>
  <si>
    <t>VP_AT115-D21_830882_2019</t>
  </si>
  <si>
    <t>LP_AT115-C25_1680518</t>
  </si>
  <si>
    <t>CIP_AT115-D21_319363</t>
  </si>
  <si>
    <t xml:space="preserve">tree at endpole 25ft northeast of lines. tree within strike range of pole. codominant stems, and the tree is leaning away from the facilities. </t>
  </si>
  <si>
    <t>1012547157</t>
  </si>
  <si>
    <t>6731 PENNY WAY</t>
  </si>
  <si>
    <t>4e35c676-56a1-447e-805f-2d752e12dee1</t>
  </si>
  <si>
    <t>VP_AT115-D05_929633_2019</t>
  </si>
  <si>
    <t>LP_AT115-D05_1669314</t>
  </si>
  <si>
    <t>CIP_AT115-D05_319625</t>
  </si>
  <si>
    <t xml:space="preserve">0.2 span between poles#1A-1B/ 17 feet north of line.co-dominate, but trim all the way around </t>
  </si>
  <si>
    <t>Cut into 16” rounds remove all debris.</t>
  </si>
  <si>
    <t>1012546732</t>
  </si>
  <si>
    <t>7650 LAKESIDE ROW</t>
  </si>
  <si>
    <t>b43530fc-eb7f-4bae-adbd-0b9c51169a37</t>
  </si>
  <si>
    <t>VP_AT114-G18_1144569_2019</t>
  </si>
  <si>
    <t>LP_AT114-G18_176514</t>
  </si>
  <si>
    <t>CIP_AT114-G18_316393</t>
  </si>
  <si>
    <t xml:space="preserve">@PL9 WOL  PREV CUT. </t>
  </si>
  <si>
    <t xml:space="preserve">WAITING ON CUSTOMER CONTACT </t>
  </si>
  <si>
    <t>1086294639</t>
  </si>
  <si>
    <t>rscotm_awrr</t>
  </si>
  <si>
    <t>f117381a-693c-4224-a926-d86e70054867</t>
  </si>
  <si>
    <t>VP_AT115-C25_838388_2019</t>
  </si>
  <si>
    <t>LP_AT115-C25_1669285</t>
  </si>
  <si>
    <t>CIP_AT115-C25_319338</t>
  </si>
  <si>
    <t>.7 Span from Pole 2 to Pole 3. 35ft South of Lines. Codominant stems and butt rot. Not Painted. WM TBD // Edited by jhuntm- majority of crown growth and tree away from lines, also downslope on the other side of the road</t>
  </si>
  <si>
    <t>1012546399</t>
  </si>
  <si>
    <t>6610 THERESE TRL</t>
  </si>
  <si>
    <t>54767c98-7e43-43e0-808d-7c39355fc2fd</t>
  </si>
  <si>
    <t>VP_AT115-D05_954056_2019</t>
  </si>
  <si>
    <t>LP_AT115-D05_1685523</t>
  </si>
  <si>
    <t>CIP_AT115-D05_320918</t>
  </si>
  <si>
    <t>0.6 span between poles #2-1/ 32 feet east of line</t>
  </si>
  <si>
    <t>1012543829</t>
  </si>
  <si>
    <t>6fbb9990-f51e-4f8e-9487-d771cdd75114</t>
  </si>
  <si>
    <t>VP_AU115-A11_896384_2019</t>
  </si>
  <si>
    <t>LP_AU115-A11_1677911</t>
  </si>
  <si>
    <t>CIP_AU115-A11_333217</t>
  </si>
  <si>
    <t>0.3 span from pole pole 38 to pole 39. 35 feet west of line. can strike primary within the next 18 months.</t>
  </si>
  <si>
    <t>1012547005</t>
  </si>
  <si>
    <t>7530 COLLINS LAKE RD E</t>
  </si>
  <si>
    <t>0b9dd178-b684-4566-937f-a397cfc04b1a</t>
  </si>
  <si>
    <t>VP_AU115-K09_53725_2019</t>
  </si>
  <si>
    <t>LP_AU115-K03_813360</t>
  </si>
  <si>
    <t>CIP_AU115-K09_333864</t>
  </si>
  <si>
    <t>HTRS 5/3 High strike likelihood to pole (@ end pole)</t>
  </si>
  <si>
    <t>kisaaa_awrr</t>
  </si>
  <si>
    <t>1051745379</t>
  </si>
  <si>
    <t>20120 PLATEAU CT</t>
  </si>
  <si>
    <t>69a55ac4-df1e-43e6-a636-b9d587233be3</t>
  </si>
  <si>
    <t>VP_AV115-J13_502560_2019</t>
  </si>
  <si>
    <t>LP_AV115-J13_883946</t>
  </si>
  <si>
    <t>CIP_AV115-J13_357374</t>
  </si>
  <si>
    <t>.1 span 70 feet east of line poles E-F</t>
  </si>
  <si>
    <t>1051748824</t>
  </si>
  <si>
    <t>13095 GOLDEN EAGLE WAY</t>
  </si>
  <si>
    <t>9921969b-9c31-406e-9c3d-e61024f46711</t>
  </si>
  <si>
    <t>VP_AU115-K06_639028</t>
  </si>
  <si>
    <t>LP_AU115-J05_1716883</t>
  </si>
  <si>
    <t>CIP_AU115-K01_333606</t>
  </si>
  <si>
    <t>HTRS 5/3 .1 span from pole 2 to end of tap. 17 ft south of lines.</t>
  </si>
  <si>
    <t>1051745487</t>
  </si>
  <si>
    <t>14795 WINTERING GROUND RD</t>
  </si>
  <si>
    <t>e8389090-a997-4712-8251-c80decd4db73</t>
  </si>
  <si>
    <t>VP_AU115-G24_631737</t>
  </si>
  <si>
    <t>CIP_AU115-G24_334609</t>
  </si>
  <si>
    <t>HTRS 4/4 0.5 Span between poles#13-14, 10 feet North of line/ Property owner: Approved.</t>
  </si>
  <si>
    <t>0aab2442-c6d9-4728-b7ef-58b159cb54dc</t>
  </si>
  <si>
    <t>VP_AU115-G24_631735</t>
  </si>
  <si>
    <t>HTRS 4/4 0.6  Span between poles#13-14, 10 feet South of line/ Property owner: Approved.</t>
  </si>
  <si>
    <t xml:space="preserve">Cut oak into 16inch firewood lengths/ Leave wood chips in designated area on property </t>
  </si>
  <si>
    <t>80ca7970-51bf-4e24-8095-67daa8265b96</t>
  </si>
  <si>
    <t>93 feet south east of end pole/ the co-doms are 65 feet tall and should not be able to strike lines being 93 feet away from line</t>
  </si>
  <si>
    <t>d410b056-fa1a-414c-99d3-5b8fef37c3cb</t>
  </si>
  <si>
    <t>VP_AV115-F22_1638758_2020</t>
  </si>
  <si>
    <t xml:space="preserve">Tree .5 of span from poles 6 to A, 50ft west of lines. Tree to strike height but likely to reach strike height within 18months </t>
  </si>
  <si>
    <t>7fe4dbd0-e84a-4377-917e-10a88da65781</t>
  </si>
  <si>
    <t>VP_AV115-F22_1638757_2020</t>
  </si>
  <si>
    <t>Tree .1 of span from poles 6 to A, 118ft west of lines. Tree is strike height for guy and grow into strike height for lines.</t>
  </si>
  <si>
    <t>932e9768-7e54-469a-bb4a-05955bfe1f32</t>
  </si>
  <si>
    <t>VP_AV115-F22_1638756_2020</t>
  </si>
  <si>
    <t xml:space="preserve">Tree 110ft north of pole 6. Tree is strike height for guy wire only. </t>
  </si>
  <si>
    <t>24958d8d-412f-4aca-bd19-c3c64b07aec4</t>
  </si>
  <si>
    <t>VP_AV115-F22_1638755_2020</t>
  </si>
  <si>
    <t>Tree .3 of span from poles 6 to A, 110ft west of lines. Tree has large amount of bark beetle at base. Tree is strike height for lines.</t>
  </si>
  <si>
    <t>22f57f78-6061-4f05-be19-96d7c90f80ea</t>
  </si>
  <si>
    <t>VP_AV115-F22_1638754_2020</t>
  </si>
  <si>
    <t>Tree .1 of span from poles 6 to A, 110ft west of lines. Tree has large amount of bark beetle at base. Tree is strike height for guy.</t>
  </si>
  <si>
    <t>437cf03f-7365-470d-bd3e-9ddd85f4cffa</t>
  </si>
  <si>
    <t>VP_AV115-F22_1638753_2020</t>
  </si>
  <si>
    <t>Tree .1 of span from poles 6 to A, 110ft west of lines. Tree has large amount of bark beetle at base. Tree is strike height for lines pole and guy.</t>
  </si>
  <si>
    <t>5cbf3b26-7b86-4ca7-a0ce-7f8bb3b2fed9</t>
  </si>
  <si>
    <t>VP_AV115-F22_1638752_2020</t>
  </si>
  <si>
    <t xml:space="preserve">Tree .4 of span from poles 6 to A, 90ft   west of lines. </t>
  </si>
  <si>
    <t>4263353d-9de6-4029-ac78-ae25cb0e5ac3</t>
  </si>
  <si>
    <t>VP_AV115-F22_1638751_2020</t>
  </si>
  <si>
    <t xml:space="preserve">Tree .4 of span from poles 6 to A, 92ft  west of lines. Tree likely to grow into strike height within 18months </t>
  </si>
  <si>
    <t>05a3fbc3-b11e-416c-8d14-420e48887794</t>
  </si>
  <si>
    <t>VP_AV115-F22_1638750_2020</t>
  </si>
  <si>
    <t>Tree .4 of span from poles 6 to A, 90ft west of lines. Sign of recent single location bark beetle action.  Tree also has diminished</t>
  </si>
  <si>
    <t>5b5e3ea5-1b72-47e0-9527-525c2a7de871</t>
  </si>
  <si>
    <t>VP_AV115-F22_1638749_2020</t>
  </si>
  <si>
    <t xml:space="preserve">Tree .4 of span from poles 6 to A, 68ft west of lines. 2x stem. Likely to grow into strike height within 18months. </t>
  </si>
  <si>
    <t>10145b14-e07c-4877-b041-0853bb59d9ff</t>
  </si>
  <si>
    <t>VP_AV115-F22_1638748_2020</t>
  </si>
  <si>
    <t xml:space="preserve">Tree .3 of span from poles 6 to A, 85ft west of lines. </t>
  </si>
  <si>
    <t>3f8f8292-fef9-4993-9388-e9ca71413ef2</t>
  </si>
  <si>
    <t>VP_AV115-F22_1638747_2020</t>
  </si>
  <si>
    <t xml:space="preserve">Tree .3 of span from poles 6 to A, 65ft west of lines. </t>
  </si>
  <si>
    <t>3fdc9fdb-ddc6-4ab7-ada6-6a549ffdbf28</t>
  </si>
  <si>
    <t>VP_AV115-F22_1638746_2020</t>
  </si>
  <si>
    <t xml:space="preserve">Tree .2 of span from poles 6 to A, 70ft west of lines. Tree has codominant top about 10ft from top. </t>
  </si>
  <si>
    <t>1063e301-53d6-46b8-9bea-16656f32f63b</t>
  </si>
  <si>
    <t>VP_AW116-A07_1638792_2020</t>
  </si>
  <si>
    <t>0.8 of span from pole #3A-end pole/ 45 feet south east of line/ combined 5x stem / rot forming between the stems</t>
  </si>
  <si>
    <t>dadf1009-6fc3-4ecd-b64e-10126aa441b6</t>
  </si>
  <si>
    <t>VP_AW116-A07_1638759_2020</t>
  </si>
  <si>
    <t>CIP_AW116-A07_393732</t>
  </si>
  <si>
    <t>36 feet south east of end pole/ tree is tall enough to strike end pole but not tall enough to hit the lines</t>
  </si>
  <si>
    <t>2f3610c6-635c-4a09-8c03-042e6e7654b4</t>
  </si>
  <si>
    <t>PLEASE DELETE TREE POINT/ 36 feet south east of end pole/ tree is tall enough to strike end pole but not tall enough to hit the lines</t>
  </si>
  <si>
    <t>VP_AW116-A07_1638724_2020</t>
  </si>
  <si>
    <t>jberna_awrr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</si>
</sst>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m/d/yy\ h:mm:ss\ AM/PM;@"/>
    <numFmt numFmtId="165" formatCode="[$-409]m/d/yy\ h:mm\ AM/PM;@"/>
  </numFmts>
  <fonts count="11" x14ac:knownFonts="1">
    <font>
      <sz val="11"/>
      <color theme="1"/>
      <name val="Calibri"/>
      <family val="2"/>
      <scheme val="minor"/>
    </font>
    <font>
      <b/>
      <sz val="11"/>
      <color theme="0"/>
      <name val="Calibri"/>
      <family val="2"/>
      <scheme val="minor"/>
    </font>
    <font>
      <b/>
      <sz val="11"/>
      <color theme="4" tint="-0.249977111117893"/>
      <name val="Calibri"/>
      <family val="2"/>
      <scheme val="minor"/>
    </font>
    <font>
      <b/>
      <sz val="11"/>
      <color theme="4" tint="-0.499984740745262"/>
      <name val="Calibri"/>
      <family val="2"/>
      <scheme val="minor"/>
    </font>
    <font>
      <b/>
      <sz val="11"/>
      <color theme="5" tint="-0.249977111117893"/>
      <name val="Calibri"/>
      <family val="2"/>
      <scheme val="minor"/>
    </font>
    <font>
      <sz val="8"/>
      <name val="Calibri"/>
      <family val="2"/>
      <scheme val="minor"/>
    </font>
    <font>
      <sz val="11"/>
      <name val="Calibri"/>
      <family val="2"/>
      <scheme val="minor"/>
    </font>
    <font>
      <b/>
      <sz val="12"/>
      <color theme="1"/>
      <name val="Calibri"/>
      <family val="2"/>
      <scheme val="minor"/>
    </font>
    <font>
      <sz val="14"/>
      <color theme="9" tint="-0.249977111117893"/>
      <name val="Calibri"/>
      <family val="2"/>
      <scheme val="minor"/>
    </font>
    <font>
      <u/>
      <sz val="11"/>
      <color theme="10"/>
      <name val="Calibri"/>
      <family val="2"/>
      <scheme val="minor"/>
    </font>
    <font>
      <sz val="11"/>
      <color rgb="FF9C5700"/>
      <name val="Calibri"/>
      <family val="2"/>
      <scheme val="minor"/>
    </font>
  </fonts>
  <fills count="12">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theme="7"/>
        <bgColor indexed="64"/>
      </patternFill>
    </fill>
    <fill>
      <patternFill patternType="solid">
        <fgColor theme="9"/>
        <bgColor indexed="64"/>
      </patternFill>
    </fill>
    <fill>
      <patternFill patternType="solid">
        <fgColor theme="8"/>
        <bgColor indexed="64"/>
      </patternFill>
    </fill>
    <fill>
      <patternFill patternType="solid">
        <fgColor theme="7" tint="0.39997558519241921"/>
        <bgColor indexed="64"/>
      </patternFill>
    </fill>
    <fill>
      <patternFill patternType="solid">
        <fgColor theme="5"/>
        <bgColor indexed="64"/>
      </patternFill>
    </fill>
    <fill>
      <patternFill patternType="solid">
        <fgColor rgb="FFFFEB9C"/>
      </patternFill>
    </fill>
    <fill>
      <patternFill patternType="solid">
        <fgColor rgb="FF7030A0"/>
        <bgColor indexed="64"/>
      </patternFill>
    </fill>
    <fill>
      <patternFill patternType="solid">
        <fgColor theme="8" tint="0.39997558519241921"/>
        <bgColor indexed="64"/>
      </patternFill>
    </fill>
  </fills>
  <borders count="6">
    <border>
      <left/>
      <right/>
      <top/>
      <bottom/>
      <diagonal/>
    </border>
    <border>
      <left/>
      <right/>
      <top style="thin">
        <color theme="9" tint="0.39997558519241921"/>
      </top>
      <bottom style="thin">
        <color theme="9" tint="0.39997558519241921"/>
      </bottom>
      <diagonal/>
    </border>
    <border>
      <left style="thick">
        <color theme="9"/>
      </left>
      <right/>
      <top style="thick">
        <color theme="9"/>
      </top>
      <bottom style="thick">
        <color theme="9"/>
      </bottom>
      <diagonal/>
    </border>
    <border>
      <left style="thick">
        <color rgb="FFFF0000"/>
      </left>
      <right style="thick">
        <color rgb="FFFF0000"/>
      </right>
      <top style="thick">
        <color rgb="FFFF0000"/>
      </top>
      <bottom style="thick">
        <color rgb="FFFF0000"/>
      </bottom>
      <diagonal/>
    </border>
    <border>
      <left/>
      <right/>
      <top style="thick">
        <color theme="9"/>
      </top>
      <bottom style="thick">
        <color theme="9"/>
      </bottom>
      <diagonal/>
    </border>
    <border>
      <left style="medium">
        <color rgb="FFFF0000"/>
      </left>
      <right style="medium">
        <color rgb="FFFF0000"/>
      </right>
      <top style="medium">
        <color rgb="FFFF0000"/>
      </top>
      <bottom style="medium">
        <color rgb="FFFF0000"/>
      </bottom>
      <diagonal/>
    </border>
  </borders>
  <cellStyleXfs count="3">
    <xf numFmtId="0" fontId="0" fillId="0" borderId="0"/>
    <xf numFmtId="0" fontId="9" fillId="0" borderId="0" applyNumberFormat="0" applyFill="0" applyBorder="0" applyAlignment="0" applyProtection="0"/>
    <xf numFmtId="0" fontId="10" fillId="9" borderId="0" applyNumberFormat="0" applyBorder="0" applyAlignment="0" applyProtection="0"/>
  </cellStyleXfs>
  <cellXfs count="49">
    <xf numFmtId="0" fontId="0" fillId="0" borderId="0" xfId="0"/>
    <xf numFmtId="0" fontId="0" fillId="0" borderId="0" xfId="0" applyNumberFormat="1"/>
    <xf numFmtId="14" fontId="0" fillId="0" borderId="0" xfId="0" applyNumberFormat="1"/>
    <xf numFmtId="164" fontId="0" fillId="0" borderId="0" xfId="0" applyNumberFormat="1"/>
    <xf numFmtId="22" fontId="0" fillId="0" borderId="0" xfId="0" applyNumberFormat="1"/>
    <xf numFmtId="0" fontId="0" fillId="0" borderId="0" xfId="0" pivotButton="1" applyAlignment="1">
      <alignment wrapText="1"/>
    </xf>
    <xf numFmtId="0" fontId="6" fillId="2" borderId="0" xfId="0" applyFont="1" applyFill="1"/>
    <xf numFmtId="0" fontId="0" fillId="0" borderId="0" xfId="0" applyFont="1"/>
    <xf numFmtId="0" fontId="0" fillId="0" borderId="0" xfId="0" pivotButton="1" applyAlignment="1">
      <alignment horizontal="left" wrapText="1"/>
    </xf>
    <xf numFmtId="0" fontId="0" fillId="0" borderId="0" xfId="0" applyAlignment="1">
      <alignment horizontal="left"/>
    </xf>
    <xf numFmtId="0" fontId="0" fillId="0" borderId="0" xfId="0" applyFont="1" applyAlignment="1">
      <alignment horizontal="left"/>
    </xf>
    <xf numFmtId="0" fontId="8" fillId="0" borderId="2" xfId="0" applyFont="1" applyBorder="1" applyAlignment="1">
      <alignment wrapText="1"/>
    </xf>
    <xf numFmtId="0" fontId="8" fillId="0" borderId="4" xfId="0" applyFont="1" applyBorder="1" applyAlignment="1">
      <alignment wrapText="1"/>
    </xf>
    <xf numFmtId="0" fontId="0" fillId="0" borderId="3" xfId="0" applyBorder="1"/>
    <xf numFmtId="0" fontId="2" fillId="3" borderId="1" xfId="0" applyFont="1" applyFill="1" applyBorder="1" applyAlignment="1">
      <alignment horizontal="left" wrapText="1"/>
    </xf>
    <xf numFmtId="0" fontId="3" fillId="4" borderId="1" xfId="0" applyFont="1" applyFill="1" applyBorder="1" applyAlignment="1">
      <alignment horizontal="left" wrapText="1"/>
    </xf>
    <xf numFmtId="0" fontId="4" fillId="2" borderId="1" xfId="0" applyFont="1" applyFill="1" applyBorder="1" applyAlignment="1">
      <alignment horizontal="left" wrapText="1"/>
    </xf>
    <xf numFmtId="14" fontId="4" fillId="2" borderId="1" xfId="0" applyNumberFormat="1" applyFont="1" applyFill="1" applyBorder="1" applyAlignment="1">
      <alignment horizontal="left" wrapText="1"/>
    </xf>
    <xf numFmtId="0" fontId="1" fillId="6" borderId="0" xfId="0" applyFont="1" applyFill="1" applyBorder="1" applyAlignment="1">
      <alignment horizontal="left" wrapText="1"/>
    </xf>
    <xf numFmtId="164" fontId="0" fillId="0" borderId="0" xfId="0" applyNumberFormat="1" applyAlignment="1">
      <alignment horizontal="left"/>
    </xf>
    <xf numFmtId="0" fontId="0" fillId="0" borderId="0" xfId="0" applyFill="1"/>
    <xf numFmtId="164" fontId="0" fillId="0" borderId="0" xfId="0" applyNumberFormat="1" applyAlignment="1">
      <alignment horizontal="right"/>
    </xf>
    <xf numFmtId="0" fontId="0" fillId="0" borderId="0" xfId="0" applyNumberFormat="1" applyAlignment="1">
      <alignment horizontal="right"/>
    </xf>
    <xf numFmtId="0" fontId="0" fillId="0" borderId="0" xfId="0" pivotButton="1"/>
    <xf numFmtId="0" fontId="0" fillId="0" borderId="0" xfId="0" applyNumberFormat="1" applyFont="1"/>
    <xf numFmtId="14" fontId="0" fillId="0" borderId="0" xfId="0" applyNumberFormat="1" applyAlignment="1">
      <alignment horizontal="left"/>
    </xf>
    <xf numFmtId="0" fontId="0" fillId="8" borderId="0" xfId="0" applyFill="1"/>
    <xf numFmtId="0" fontId="0" fillId="0" borderId="0" xfId="0" applyAlignment="1">
      <alignment wrapText="1"/>
    </xf>
    <xf numFmtId="0" fontId="4" fillId="2" borderId="0" xfId="0" applyNumberFormat="1" applyFont="1" applyFill="1" applyBorder="1" applyAlignment="1">
      <alignment horizontal="left" wrapText="1"/>
    </xf>
    <xf numFmtId="49" fontId="0" fillId="0" borderId="0" xfId="0" applyNumberFormat="1" applyAlignment="1">
      <alignment horizontal="left"/>
    </xf>
    <xf numFmtId="49" fontId="0" fillId="0" borderId="0" xfId="0" applyNumberFormat="1"/>
    <xf numFmtId="49" fontId="0" fillId="0" borderId="0" xfId="0" pivotButton="1" applyNumberFormat="1" applyAlignment="1">
      <alignment horizontal="left" wrapText="1"/>
    </xf>
    <xf numFmtId="0" fontId="9" fillId="0" borderId="0" xfId="1"/>
    <xf numFmtId="0" fontId="0" fillId="0" borderId="0" xfId="0" pivotButton="1" applyAlignment="1"/>
    <xf numFmtId="0" fontId="10" fillId="9" borderId="0" xfId="2"/>
    <xf numFmtId="164" fontId="4" fillId="2" borderId="0" xfId="0" applyNumberFormat="1" applyFont="1" applyFill="1" applyBorder="1" applyAlignment="1">
      <alignment horizontal="left" wrapText="1"/>
    </xf>
    <xf numFmtId="164" fontId="4" fillId="2" borderId="1" xfId="0" applyNumberFormat="1" applyFont="1" applyFill="1" applyBorder="1" applyAlignment="1">
      <alignment horizontal="left" wrapText="1"/>
    </xf>
    <xf numFmtId="0" fontId="1" fillId="10" borderId="1" xfId="0" applyFont="1" applyFill="1" applyBorder="1" applyAlignment="1">
      <alignment horizontal="left" wrapText="1"/>
    </xf>
    <xf numFmtId="0" fontId="1" fillId="10" borderId="0" xfId="0" applyNumberFormat="1" applyFont="1" applyFill="1" applyBorder="1" applyAlignment="1">
      <alignment horizontal="left" wrapText="1"/>
    </xf>
    <xf numFmtId="14" fontId="4" fillId="2" borderId="0" xfId="0" applyNumberFormat="1" applyFont="1" applyFill="1" applyBorder="1" applyAlignment="1">
      <alignment horizontal="left" wrapText="1"/>
    </xf>
    <xf numFmtId="0" fontId="1" fillId="10" borderId="5" xfId="0" applyNumberFormat="1" applyFont="1" applyFill="1" applyBorder="1" applyAlignment="1">
      <alignment horizontal="left" wrapText="1"/>
    </xf>
    <xf numFmtId="0" fontId="0" fillId="0" borderId="0" xfId="0" applyAlignment="1">
      <alignment horizontal="left" wrapText="1"/>
    </xf>
    <xf numFmtId="0" fontId="10" fillId="9" borderId="0" xfId="2" applyAlignment="1">
      <alignment horizontal="center" wrapText="1"/>
    </xf>
    <xf numFmtId="0" fontId="7" fillId="5" borderId="0" xfId="0" applyFont="1" applyFill="1" applyAlignment="1">
      <alignment horizontal="center" wrapText="1"/>
    </xf>
    <xf numFmtId="0" fontId="0" fillId="0" borderId="0" xfId="0" applyAlignment="1">
      <alignment horizontal="left" wrapText="1"/>
    </xf>
    <xf numFmtId="0" fontId="0" fillId="7" borderId="0" xfId="0" applyFill="1" applyAlignment="1">
      <alignment horizontal="center" wrapText="1"/>
    </xf>
    <xf numFmtId="0" fontId="3" fillId="2" borderId="1" xfId="0" applyFont="1" applyFill="1" applyBorder="1" applyAlignment="1">
      <alignment horizontal="left" wrapText="1"/>
    </xf>
    <xf numFmtId="164" fontId="4" fillId="11" borderId="0" xfId="0" applyNumberFormat="1" applyFont="1" applyFill="1" applyBorder="1" applyAlignment="1">
      <alignment horizontal="left" wrapText="1"/>
    </xf>
    <xf numFmtId="0" fontId="1" fillId="11" borderId="1" xfId="0" applyNumberFormat="1" applyFont="1" applyFill="1" applyBorder="1" applyAlignment="1">
      <alignment horizontal="left" wrapText="1"/>
    </xf>
  </cellXfs>
  <cellStyles count="3">
    <cellStyle name="Hyperlink" xfId="1" builtinId="8"/>
    <cellStyle name="Neutral" xfId="2" builtinId="28"/>
    <cellStyle name="Normal" xfId="0" builtinId="0"/>
  </cellStyles>
  <dxfs count="126">
    <dxf>
      <numFmt numFmtId="164" formatCode="[$-409]m/d/yy\ h:mm:ss\ AM/PM;@"/>
    </dxf>
    <dxf>
      <numFmt numFmtId="164" formatCode="[$-409]m/d/yy\ h:mm:ss\ AM/PM;@"/>
    </dxf>
    <dxf>
      <numFmt numFmtId="164" formatCode="[$-409]m/d/yy\ h:mm:ss\ AM/PM;@"/>
    </dxf>
    <dxf>
      <numFmt numFmtId="30" formatCode="@"/>
    </dxf>
    <dxf>
      <numFmt numFmtId="164" formatCode="[$-409]m/d/yy\ h:mm:ss\ AM/PM;@"/>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409]m/d/yy\ h:mm:ss\ AM/PM;@"/>
    </dxf>
    <dxf>
      <numFmt numFmtId="164" formatCode="[$-409]m/d/yy\ h:mm:ss\ AM/PM;@"/>
    </dxf>
    <dxf>
      <numFmt numFmtId="164" formatCode="[$-409]m/d/yy\ h:mm:ss\ AM/PM;@"/>
    </dxf>
    <dxf>
      <numFmt numFmtId="164" formatCode="[$-409]m/d/yy\ h:mm:ss\ AM/PM;@"/>
    </dxf>
    <dxf>
      <numFmt numFmtId="19" formatCode="m/d/yyyy"/>
    </dxf>
    <dxf>
      <numFmt numFmtId="0" formatCode="General"/>
    </dxf>
    <dxf>
      <numFmt numFmtId="0" formatCode="General"/>
    </dxf>
    <dxf>
      <numFmt numFmtId="164" formatCode="[$-409]m/d/yy\ h:mm:ss\ AM/PM;@"/>
    </dxf>
    <dxf>
      <numFmt numFmtId="19" formatCode="m/d/yyyy"/>
      <alignment horizontal="left"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left" vertical="bottom" textRotation="0" indent="0" justifyLastLine="0" shrinkToFit="0" readingOrder="0"/>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bottom"/>
    </dxf>
    <dxf>
      <alignment wrapText="0"/>
    </dxf>
    <dxf>
      <alignment wrapText="1"/>
    </dxf>
    <dxf>
      <alignment wrapText="1"/>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wrapText="0"/>
    </dxf>
    <dxf>
      <alignment wrapText="1"/>
    </dxf>
    <dxf>
      <alignment horizontal="left"/>
    </dxf>
    <dxf>
      <numFmt numFmtId="30" formatCode="@"/>
    </dxf>
    <dxf>
      <numFmt numFmtId="30" formatCode="@"/>
    </dxf>
    <dxf>
      <alignment horizontal="left"/>
    </dxf>
    <dxf>
      <alignment horizontal="left"/>
    </dxf>
    <dxf>
      <alignment horizontal="left"/>
    </dxf>
    <dxf>
      <alignment wrapText="1"/>
    </dxf>
    <dxf>
      <alignment wrapText="1"/>
    </dxf>
    <dxf>
      <alignment wrapText="1"/>
    </dxf>
    <dxf>
      <alignment wrapText="1"/>
    </dxf>
    <dxf>
      <alignment horizontal="left"/>
    </dxf>
    <dxf>
      <alignment horizontal="left"/>
    </dxf>
    <dxf>
      <alignment horizontal="left"/>
    </dxf>
    <dxf>
      <alignment horizontal="left"/>
    </dxf>
    <dxf>
      <alignment horizontal="left"/>
    </dxf>
    <dxf>
      <alignment horizontal="left"/>
    </dxf>
    <dxf>
      <alignment wrapText="1"/>
    </dxf>
    <dxf>
      <alignment wrapText="1"/>
    </dxf>
    <dxf>
      <alignment wrapText="1"/>
    </dxf>
    <dxf>
      <alignment wrapText="1"/>
    </dxf>
    <dxf>
      <alignment wrapText="1"/>
    </dxf>
    <dxf>
      <alignment wrapText="1"/>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alignment horizontal="right" vertical="bottom" textRotation="0" wrapText="0" indent="0" justifyLastLine="0" shrinkToFit="0" readingOrder="0"/>
    </dxf>
    <dxf>
      <font>
        <b val="0"/>
      </font>
      <numFmt numFmtId="0" formatCode="General"/>
    </dxf>
    <dxf>
      <numFmt numFmtId="164" formatCode="[$-409]m/d/yy\ h:mm:ss\ AM/PM;@"/>
      <alignment horizontal="right" vertical="bottom" textRotation="0" wrapText="0" indent="0" justifyLastLine="0" shrinkToFit="0" readingOrder="0"/>
    </dxf>
    <dxf>
      <numFmt numFmtId="164" formatCode="[$-409]m/d/yy\ h:mm:ss\ AM/PM;@"/>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openxmlformats.org/officeDocument/2006/relationships/styles" Target="styles.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openxmlformats.org/officeDocument/2006/relationships/theme" Target="theme/theme1.xml"/><Relationship Id="rId19" Type="http://schemas.openxmlformats.org/officeDocument/2006/relationships/customXml" Target="../customXml/item4.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powerPivotData" Target="model/item.data"/></Relationships>
</file>

<file path=xl/drawings/drawing1.xml><?xml version="1.0" encoding="utf-8"?>
<xdr:wsDr xmlns:xdr="http://schemas.openxmlformats.org/drawingml/2006/spreadsheetDrawing" xmlns:a="http://schemas.openxmlformats.org/drawingml/2006/main">
  <xdr:twoCellAnchor>
    <xdr:from>
      <xdr:col>43</xdr:col>
      <xdr:colOff>47625</xdr:colOff>
      <xdr:row>17</xdr:row>
      <xdr:rowOff>0</xdr:rowOff>
    </xdr:from>
    <xdr:to>
      <xdr:col>43</xdr:col>
      <xdr:colOff>2228850</xdr:colOff>
      <xdr:row>19</xdr:row>
      <xdr:rowOff>133350</xdr:rowOff>
    </xdr:to>
    <xdr:sp macro="[0]!a6_Email_Company_Error_Pivot_Tables" textlink="">
      <xdr:nvSpPr>
        <xdr:cNvPr id="10" name="Rectangle: Rounded Corners 9">
          <a:extLst>
            <a:ext uri="{FF2B5EF4-FFF2-40B4-BE49-F238E27FC236}">
              <a16:creationId xmlns:a16="http://schemas.microsoft.com/office/drawing/2014/main" id="{97EE7E70-54F5-4E14-80AF-5DC3CC6E532A}"/>
            </a:ext>
          </a:extLst>
        </xdr:cNvPr>
        <xdr:cNvSpPr/>
      </xdr:nvSpPr>
      <xdr:spPr>
        <a:xfrm>
          <a:off x="46891575" y="3629025"/>
          <a:ext cx="2181225" cy="5143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Email Company Pivot Tables</a:t>
          </a:r>
        </a:p>
      </xdr:txBody>
    </xdr:sp>
    <xdr:clientData/>
  </xdr:twoCellAnchor>
  <xdr:twoCellAnchor>
    <xdr:from>
      <xdr:col>44</xdr:col>
      <xdr:colOff>247650</xdr:colOff>
      <xdr:row>17</xdr:row>
      <xdr:rowOff>8467</xdr:rowOff>
    </xdr:from>
    <xdr:to>
      <xdr:col>44</xdr:col>
      <xdr:colOff>2428875</xdr:colOff>
      <xdr:row>19</xdr:row>
      <xdr:rowOff>141817</xdr:rowOff>
    </xdr:to>
    <xdr:sp macro="[0]!a7_Email_All_Company_Error_Pivot_Table_on_Veg_Table_Data_Sheet" textlink="">
      <xdr:nvSpPr>
        <xdr:cNvPr id="12" name="Rectangle: Rounded Corners 11">
          <a:extLst>
            <a:ext uri="{FF2B5EF4-FFF2-40B4-BE49-F238E27FC236}">
              <a16:creationId xmlns:a16="http://schemas.microsoft.com/office/drawing/2014/main" id="{5C0E5340-649F-477B-95E2-9D3133A47CD6}"/>
            </a:ext>
          </a:extLst>
        </xdr:cNvPr>
        <xdr:cNvSpPr/>
      </xdr:nvSpPr>
      <xdr:spPr>
        <a:xfrm>
          <a:off x="62477650" y="3744384"/>
          <a:ext cx="2181225" cy="514350"/>
        </a:xfrm>
        <a:prstGeom prst="roundRect">
          <a:avLst/>
        </a:prstGeom>
        <a:solidFill>
          <a:srgbClr val="FF00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1100"/>
            <a:t>Email All Pivot Tables</a:t>
          </a:r>
        </a:p>
      </xdr:txBody>
    </xdr:sp>
    <xdr:clientData/>
  </xdr:twoCellAnchor>
  <xdr:twoCellAnchor>
    <xdr:from>
      <xdr:col>22</xdr:col>
      <xdr:colOff>328083</xdr:colOff>
      <xdr:row>15</xdr:row>
      <xdr:rowOff>127000</xdr:rowOff>
    </xdr:from>
    <xdr:to>
      <xdr:col>23</xdr:col>
      <xdr:colOff>941916</xdr:colOff>
      <xdr:row>24</xdr:row>
      <xdr:rowOff>158750</xdr:rowOff>
    </xdr:to>
    <xdr:sp macro="[0]!Create_New_Company_Veg_Errors_Sheet" textlink="">
      <xdr:nvSpPr>
        <xdr:cNvPr id="3" name="Isosceles Triangle 2">
          <a:extLst>
            <a:ext uri="{FF2B5EF4-FFF2-40B4-BE49-F238E27FC236}">
              <a16:creationId xmlns:a16="http://schemas.microsoft.com/office/drawing/2014/main" id="{954D8072-8695-4E54-98CA-240FF0BF5980}"/>
            </a:ext>
          </a:extLst>
        </xdr:cNvPr>
        <xdr:cNvSpPr/>
      </xdr:nvSpPr>
      <xdr:spPr>
        <a:xfrm>
          <a:off x="26828750" y="3735917"/>
          <a:ext cx="2190749" cy="1746250"/>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Create New Error Sheet for Company</a:t>
          </a:r>
        </a:p>
      </xdr:txBody>
    </xdr:sp>
    <xdr:clientData/>
  </xdr:twoCellAnchor>
  <xdr:twoCellAnchor>
    <xdr:from>
      <xdr:col>40</xdr:col>
      <xdr:colOff>973667</xdr:colOff>
      <xdr:row>4</xdr:row>
      <xdr:rowOff>1</xdr:rowOff>
    </xdr:from>
    <xdr:to>
      <xdr:col>42</xdr:col>
      <xdr:colOff>941917</xdr:colOff>
      <xdr:row>6</xdr:row>
      <xdr:rowOff>179918</xdr:rowOff>
    </xdr:to>
    <xdr:sp macro="[0]!a01_RefreshAll" textlink="">
      <xdr:nvSpPr>
        <xdr:cNvPr id="6" name="Rectangle: Rounded Corners 5">
          <a:extLst>
            <a:ext uri="{FF2B5EF4-FFF2-40B4-BE49-F238E27FC236}">
              <a16:creationId xmlns:a16="http://schemas.microsoft.com/office/drawing/2014/main" id="{687316AE-D720-448B-9B73-DA73B0B7BD2A}"/>
            </a:ext>
          </a:extLst>
        </xdr:cNvPr>
        <xdr:cNvSpPr/>
      </xdr:nvSpPr>
      <xdr:spPr>
        <a:xfrm>
          <a:off x="57922584" y="1079501"/>
          <a:ext cx="1905000" cy="560917"/>
        </a:xfrm>
        <a:prstGeom prst="round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t>Refresh Veg Table</a:t>
          </a:r>
        </a:p>
      </xdr:txBody>
    </xdr:sp>
    <xdr:clientData/>
  </xdr:twoCellAnchor>
  <xdr:twoCellAnchor>
    <xdr:from>
      <xdr:col>42</xdr:col>
      <xdr:colOff>1248833</xdr:colOff>
      <xdr:row>4</xdr:row>
      <xdr:rowOff>0</xdr:rowOff>
    </xdr:from>
    <xdr:to>
      <xdr:col>43</xdr:col>
      <xdr:colOff>804333</xdr:colOff>
      <xdr:row>6</xdr:row>
      <xdr:rowOff>179917</xdr:rowOff>
    </xdr:to>
    <xdr:sp macro="[0]!a3_RefreshVegTableData_PivotTableandUniquePICompanyTable" textlink="">
      <xdr:nvSpPr>
        <xdr:cNvPr id="11" name="Rectangle: Rounded Corners 10">
          <a:extLst>
            <a:ext uri="{FF2B5EF4-FFF2-40B4-BE49-F238E27FC236}">
              <a16:creationId xmlns:a16="http://schemas.microsoft.com/office/drawing/2014/main" id="{741C9A33-DF94-48D4-8183-4864320B8726}"/>
            </a:ext>
          </a:extLst>
        </xdr:cNvPr>
        <xdr:cNvSpPr/>
      </xdr:nvSpPr>
      <xdr:spPr>
        <a:xfrm>
          <a:off x="58875083" y="1079500"/>
          <a:ext cx="1905000" cy="751417"/>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sz="1100">
              <a:solidFill>
                <a:schemeClr val="lt1"/>
              </a:solidFill>
              <a:effectLst/>
              <a:latin typeface="+mn-lt"/>
              <a:ea typeface="+mn-ea"/>
              <a:cs typeface="+mn-cs"/>
            </a:rPr>
            <a:t>Refresh Veg Table and Unique PI Company Table</a:t>
          </a:r>
          <a:endParaRPr lang="en-US">
            <a:effectLst/>
          </a:endParaRPr>
        </a:p>
      </xdr:txBody>
    </xdr:sp>
    <xdr:clientData/>
  </xdr:twoCellAnchor>
  <xdr:twoCellAnchor>
    <xdr:from>
      <xdr:col>43</xdr:col>
      <xdr:colOff>1016000</xdr:colOff>
      <xdr:row>4</xdr:row>
      <xdr:rowOff>10584</xdr:rowOff>
    </xdr:from>
    <xdr:to>
      <xdr:col>44</xdr:col>
      <xdr:colOff>666750</xdr:colOff>
      <xdr:row>6</xdr:row>
      <xdr:rowOff>169333</xdr:rowOff>
    </xdr:to>
    <xdr:sp macro="[0]!a4_RefreshCompanyVegError_DataTables" textlink="">
      <xdr:nvSpPr>
        <xdr:cNvPr id="13" name="Rectangle: Rounded Corners 12">
          <a:extLst>
            <a:ext uri="{FF2B5EF4-FFF2-40B4-BE49-F238E27FC236}">
              <a16:creationId xmlns:a16="http://schemas.microsoft.com/office/drawing/2014/main" id="{A5DE33EE-5565-438A-9AF9-A7D56BD08372}"/>
            </a:ext>
          </a:extLst>
        </xdr:cNvPr>
        <xdr:cNvSpPr/>
      </xdr:nvSpPr>
      <xdr:spPr>
        <a:xfrm>
          <a:off x="60991750" y="1090084"/>
          <a:ext cx="1905000" cy="730249"/>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1100"/>
            <a:t>Refresh Company Veg Data Tables</a:t>
          </a:r>
        </a:p>
      </xdr:txBody>
    </xdr:sp>
    <xdr:clientData/>
  </xdr:twoCellAnchor>
  <xdr:twoCellAnchor>
    <xdr:from>
      <xdr:col>44</xdr:col>
      <xdr:colOff>793749</xdr:colOff>
      <xdr:row>4</xdr:row>
      <xdr:rowOff>21167</xdr:rowOff>
    </xdr:from>
    <xdr:to>
      <xdr:col>44</xdr:col>
      <xdr:colOff>2698749</xdr:colOff>
      <xdr:row>6</xdr:row>
      <xdr:rowOff>179916</xdr:rowOff>
    </xdr:to>
    <xdr:sp macro="[0]!a5_RefreshCompanyVegError_PivotTables" textlink="">
      <xdr:nvSpPr>
        <xdr:cNvPr id="14" name="Rectangle: Rounded Corners 13">
          <a:extLst>
            <a:ext uri="{FF2B5EF4-FFF2-40B4-BE49-F238E27FC236}">
              <a16:creationId xmlns:a16="http://schemas.microsoft.com/office/drawing/2014/main" id="{06744E62-3C17-41A0-8852-388B77F98560}"/>
            </a:ext>
          </a:extLst>
        </xdr:cNvPr>
        <xdr:cNvSpPr/>
      </xdr:nvSpPr>
      <xdr:spPr>
        <a:xfrm>
          <a:off x="63023749" y="1100667"/>
          <a:ext cx="1905000" cy="730249"/>
        </a:xfrm>
        <a:prstGeom prst="round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lt1"/>
              </a:solidFill>
              <a:effectLst/>
              <a:latin typeface="+mn-lt"/>
              <a:ea typeface="+mn-ea"/>
              <a:cs typeface="+mn-cs"/>
            </a:rPr>
            <a:t>Refresh Company Veg Pivot Tables</a:t>
          </a:r>
          <a:endParaRPr lang="en-US">
            <a:effectLst/>
          </a:endParaRPr>
        </a:p>
        <a:p>
          <a:pPr algn="ctr"/>
          <a:endParaRPr lang="en-US" sz="1100" baseline="0"/>
        </a:p>
      </xdr:txBody>
    </xdr:sp>
    <xdr:clientData/>
  </xdr:twoCellAnchor>
  <xdr:twoCellAnchor>
    <xdr:from>
      <xdr:col>38</xdr:col>
      <xdr:colOff>52917</xdr:colOff>
      <xdr:row>4</xdr:row>
      <xdr:rowOff>0</xdr:rowOff>
    </xdr:from>
    <xdr:to>
      <xdr:col>40</xdr:col>
      <xdr:colOff>730250</xdr:colOff>
      <xdr:row>6</xdr:row>
      <xdr:rowOff>179917</xdr:rowOff>
    </xdr:to>
    <xdr:sp macro="[0]!a1_RefreshDataConnections" textlink="">
      <xdr:nvSpPr>
        <xdr:cNvPr id="9" name="Rectangle: Rounded Corners 8">
          <a:extLst>
            <a:ext uri="{FF2B5EF4-FFF2-40B4-BE49-F238E27FC236}">
              <a16:creationId xmlns:a16="http://schemas.microsoft.com/office/drawing/2014/main" id="{CF59C491-7944-4C29-896D-2B67C1F7E804}"/>
            </a:ext>
          </a:extLst>
        </xdr:cNvPr>
        <xdr:cNvSpPr/>
      </xdr:nvSpPr>
      <xdr:spPr>
        <a:xfrm>
          <a:off x="55774167" y="1079500"/>
          <a:ext cx="1905000" cy="560917"/>
        </a:xfrm>
        <a:prstGeom prst="round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t>Refresh Data Connections, Roster, and Production Report Table</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742950</xdr:colOff>
      <xdr:row>0</xdr:row>
      <xdr:rowOff>19050</xdr:rowOff>
    </xdr:from>
    <xdr:to>
      <xdr:col>9</xdr:col>
      <xdr:colOff>9525</xdr:colOff>
      <xdr:row>13</xdr:row>
      <xdr:rowOff>66675</xdr:rowOff>
    </xdr:to>
    <mc:AlternateContent xmlns:mc="http://schemas.openxmlformats.org/markup-compatibility/2006" xmlns:a14="http://schemas.microsoft.com/office/drawing/2010/main">
      <mc:Choice Requires="a14">
        <xdr:graphicFrame macro="">
          <xdr:nvGraphicFramePr>
            <xdr:cNvPr id="4" name="CIRCUITNAME">
              <a:extLst>
                <a:ext uri="{FF2B5EF4-FFF2-40B4-BE49-F238E27FC236}">
                  <a16:creationId xmlns:a16="http://schemas.microsoft.com/office/drawing/2014/main" id="{3918D1E7-D7DE-4EFD-88AC-A2C5495D32FA}"/>
                </a:ext>
              </a:extLst>
            </xdr:cNvPr>
            <xdr:cNvGraphicFramePr/>
          </xdr:nvGraphicFramePr>
          <xdr:xfrm>
            <a:off x="0" y="0"/>
            <a:ext cx="0" cy="0"/>
          </xdr:xfrm>
          <a:graphic>
            <a:graphicData uri="http://schemas.microsoft.com/office/drawing/2010/slicer">
              <sle:slicer xmlns:sle="http://schemas.microsoft.com/office/drawing/2010/slicer" name="CIRCUITNAME"/>
            </a:graphicData>
          </a:graphic>
        </xdr:graphicFrame>
      </mc:Choice>
      <mc:Fallback xmlns="">
        <xdr:sp macro="" textlink="">
          <xdr:nvSpPr>
            <xdr:cNvPr id="0" name=""/>
            <xdr:cNvSpPr>
              <a:spLocks noTextEdit="1"/>
            </xdr:cNvSpPr>
          </xdr:nvSpPr>
          <xdr:spPr>
            <a:xfrm>
              <a:off x="9363075" y="19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85725</xdr:colOff>
      <xdr:row>0</xdr:row>
      <xdr:rowOff>19050</xdr:rowOff>
    </xdr:from>
    <xdr:to>
      <xdr:col>6</xdr:col>
      <xdr:colOff>733425</xdr:colOff>
      <xdr:row>13</xdr:row>
      <xdr:rowOff>66675</xdr:rowOff>
    </xdr:to>
    <mc:AlternateContent xmlns:mc="http://schemas.openxmlformats.org/markup-compatibility/2006" xmlns:a14="http://schemas.microsoft.com/office/drawing/2010/main">
      <mc:Choice Requires="a14">
        <xdr:graphicFrame macro="">
          <xdr:nvGraphicFramePr>
            <xdr:cNvPr id="2" name="COMPANY_EVM_LAST_EDITOR">
              <a:extLst>
                <a:ext uri="{FF2B5EF4-FFF2-40B4-BE49-F238E27FC236}">
                  <a16:creationId xmlns:a16="http://schemas.microsoft.com/office/drawing/2014/main" id="{809BC77C-F9A2-458C-B63E-A39F6A482421}"/>
                </a:ext>
              </a:extLst>
            </xdr:cNvPr>
            <xdr:cNvGraphicFramePr/>
          </xdr:nvGraphicFramePr>
          <xdr:xfrm>
            <a:off x="0" y="0"/>
            <a:ext cx="0" cy="0"/>
          </xdr:xfrm>
          <a:graphic>
            <a:graphicData uri="http://schemas.microsoft.com/office/drawing/2010/slicer">
              <sle:slicer xmlns:sle="http://schemas.microsoft.com/office/drawing/2010/slicer" name="COMPANY_EVM_LAST_EDITOR"/>
            </a:graphicData>
          </a:graphic>
        </xdr:graphicFrame>
      </mc:Choice>
      <mc:Fallback xmlns="">
        <xdr:sp macro="" textlink="">
          <xdr:nvSpPr>
            <xdr:cNvPr id="0" name=""/>
            <xdr:cNvSpPr>
              <a:spLocks noTextEdit="1"/>
            </xdr:cNvSpPr>
          </xdr:nvSpPr>
          <xdr:spPr>
            <a:xfrm>
              <a:off x="7972425" y="19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10</xdr:col>
      <xdr:colOff>294147</xdr:colOff>
      <xdr:row>6</xdr:row>
      <xdr:rowOff>126965</xdr:rowOff>
    </xdr:to>
    <xdr:sp macro="" textlink="">
      <xdr:nvSpPr>
        <xdr:cNvPr id="2" name="EsriDoNotEdit">
          <a:extLst>
            <a:ext uri="{FF2B5EF4-FFF2-40B4-BE49-F238E27FC236}">
              <a16:creationId xmlns:a16="http://schemas.microsoft.com/office/drawing/2014/main" id="{7F02D907-853A-4048-B33C-12C56495B9A8}"/>
            </a:ext>
          </a:extLst>
        </xdr:cNvPr>
        <xdr:cNvSpPr/>
      </xdr:nvSpPr>
      <xdr:spPr>
        <a:xfrm>
          <a:off x="0" y="0"/>
          <a:ext cx="6390147" cy="1650965"/>
        </a:xfrm>
        <a:prstGeom prst="rect">
          <a:avLst/>
        </a:prstGeom>
        <a:noFill/>
      </xdr:spPr>
      <xdr:txBody>
        <a:bodyPr wrap="none" lIns="91440" tIns="45720" rIns="91440" bIns="45720">
          <a:spAutoFit/>
        </a:bodyPr>
        <a:lstStyle/>
        <a:p>
          <a:pPr algn="ctr"/>
          <a:r>
            <a:rPr lang="en-US" sz="5000" b="1" i="0" cap="none" spc="0">
              <a:ln w="18000">
                <a:solidFill>
                  <a:schemeClr val="accent2">
                    <a:satMod val="140000"/>
                  </a:schemeClr>
                </a:solidFill>
                <a:prstDash val="solid"/>
                <a:miter lim="800000"/>
              </a:ln>
              <a:noFill/>
              <a:effectLst>
                <a:outerShdw blurRad="25500" dist="23000" dir="7020000" algn="tl">
                  <a:srgbClr val="000000">
                    <a:alpha val="50000"/>
                  </a:srgbClr>
                </a:outerShdw>
              </a:effectLst>
              <a:latin typeface="Verdana" panose="020B0604030504040204" pitchFamily="34" charset="0"/>
            </a:rPr>
            <a:t>DO NOT EDIT </a:t>
          </a:r>
        </a:p>
        <a:p>
          <a:pPr algn="ctr"/>
          <a:r>
            <a:rPr lang="en-US" sz="5000" b="1" i="0" cap="none" spc="0">
              <a:ln w="18000">
                <a:solidFill>
                  <a:schemeClr val="accent2">
                    <a:satMod val="140000"/>
                  </a:schemeClr>
                </a:solidFill>
                <a:prstDash val="solid"/>
                <a:miter lim="800000"/>
              </a:ln>
              <a:noFill/>
              <a:effectLst>
                <a:outerShdw blurRad="25500" dist="23000" dir="7020000" algn="tl">
                  <a:srgbClr val="000000">
                    <a:alpha val="50000"/>
                  </a:srgbClr>
                </a:outerShdw>
              </a:effectLst>
              <a:latin typeface="Verdana" panose="020B0604030504040204" pitchFamily="34" charset="0"/>
            </a:rPr>
            <a:t> For Esri use only</a:t>
          </a:r>
        </a:p>
      </xdr:txBody>
    </xdr:sp>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lder, Jameson" refreshedDate="43966.605242013888" backgroundQuery="1" createdVersion="6" refreshedVersion="6" minRefreshableVersion="3" recordCount="0" supportSubquery="1" supportAdvancedDrill="1" xr:uid="{0F38B99D-F15C-468F-A8A1-9443454B5268}">
  <cacheSource type="external" connectionId="21"/>
  <cacheFields count="7">
    <cacheField name="[Veg_Table].[EVM_LAST_EDITOR].[EVM_LAST_EDITOR]" caption="EVM_LAST_EDITOR" numFmtId="0" hierarchy="62" level="1">
      <sharedItems count="38">
        <s v="acoonm_awrr"/>
        <s v="ahansm_awrr"/>
        <s v="ajboga_awrr"/>
        <s v="arodrm_awrr"/>
        <s v="awinnm_awrr"/>
        <s v="awithm_awrr"/>
        <s v="bchamn_awrr"/>
        <s v="bfabem_awrr"/>
        <s v="bpostm_awrr"/>
        <s v="cschra_awrr"/>
        <s v="dberla_awrr"/>
        <s v="eculhj_awrr"/>
        <s v="flewif_awrr"/>
        <s v="gjuarm_awrr"/>
        <s v="jkubim_awrr"/>
        <s v="jmarfa_awrr"/>
        <s v="jthomm_awrr"/>
        <s v="kdubom_awrr"/>
        <s v="kfenkj_awrr"/>
        <s v="kisaaa_awrr"/>
        <s v="lthompa_awrr"/>
        <s v="mdiazm_awrr"/>
        <s v="ncolem_awrr"/>
        <s v="nvikm_awrr"/>
        <s v="rayalm_awrr"/>
        <s v="rjohnm_awrr"/>
        <s v="rshurm_awrr"/>
        <s v="sdealf_awrr"/>
        <s v="sflora_awrr"/>
        <s v="sfrizf_awrr"/>
        <s v="sfulfj_awrr"/>
        <s v="smonrf_awrr"/>
        <s v="sriddp_awrr"/>
        <s v="tmaokm_awrr"/>
        <s v="treym_awrr"/>
        <s v="tstewm_awrr"/>
        <s v="ycerva_awrr"/>
        <s v="zdicka_awrr"/>
      </sharedItems>
    </cacheField>
    <cacheField name="[Veg_Table].[Full_Name].[Full_Name]" caption="Full_Name" numFmtId="0" hierarchy="29" level="1">
      <sharedItems count="30">
        <s v="Alex Coon"/>
        <s v="Aaron Hansen"/>
        <s v="zAWRR Not in Roster"/>
        <s v="Antonio Rodriguez"/>
        <s v="Amanda Winne"/>
        <s v="Andrew Withers"/>
        <s v="Ben Chambers"/>
        <s v="Brandon Fabela"/>
        <s v="Benjamin Post"/>
        <s v="Drew Berlfein"/>
        <s v="Emily Culhane"/>
        <s v="Frank Lewicki "/>
        <s v="John Paul Kubitschek"/>
        <s v="Thomas James"/>
        <s v="Keiko Du Bois"/>
        <s v="Kalli Fenk"/>
        <s v="Miguel Dominguez-Diaz"/>
        <s v="Nicholas Coleman"/>
        <s v="Nathan Vik"/>
        <s v="Roberto Ayala"/>
        <s v="Rae Johnson"/>
        <s v="Ricky Shurtz"/>
        <s v="Sarah Deal"/>
        <s v="Sandy Frizzell"/>
        <s v="Sterling Fulford"/>
        <s v="Sierra Monroe"/>
        <s v="Spencer Riddle"/>
        <s v="Terry Maokhamphiou"/>
        <s v="Tyler Rey"/>
        <s v="Talia Stewart"/>
      </sharedItems>
    </cacheField>
    <cacheField name="[Veg_Table].[PI_COMPANY].[PI_COMPANY]" caption="PI_COMPANY" numFmtId="0" hierarchy="37" level="1">
      <sharedItems count="10">
        <s v="MGE_Mountain G Enterprises"/>
        <s v="NCR_North Coast Resource Management"/>
        <s v="SFC_Sierra Forestry Consulting"/>
        <s v="ERM_ERM-West"/>
        <s v="FSE_FSEI"/>
        <s v="JEF_Jefferson Resources"/>
        <s v="SDR_Southern Disaster"/>
        <s v="MBG_Mason, Bruce &amp; Girard"/>
        <s v="PRD_Pride"/>
        <s v="FCO_Forester’s Co-op"/>
      </sharedItems>
    </cacheField>
    <cacheField name="[Measures].[Sum of Total Veg Points Created]" caption="Sum of Total Veg Points Created" numFmtId="0" hierarchy="79" level="32767"/>
    <cacheField name="[Measures].[Distinct Count of PARCEL_NAME]" caption="Distinct Count of PARCEL_NAME" numFmtId="0" hierarchy="80" level="32767"/>
    <cacheField name="[Veg_Table].[COMPANY_EVM_LAST_EDITOR].[COMPANY_EVM_LAST_EDITOR]" caption="COMPANY_EVM_LAST_EDITOR" numFmtId="0" hierarchy="18" level="1">
      <sharedItems count="7">
        <s v="MGE_Mountain G Enterprises"/>
        <s v="zCompany_AWRR not in Roster"/>
        <s v="MBG_Mason, Bruce &amp; Girard"/>
        <s v="NCR_North Coast Resource Management"/>
        <s v="Not in Sierra Roster"/>
        <s v="JEF_Jefferson Resources"/>
        <s v="FCO_Forester’s Co-op"/>
      </sharedItems>
    </cacheField>
    <cacheField name="[Veg_Table].[CIRCUITNAME].[CIRCUITNAME]" caption="CIRCUITNAME" numFmtId="0" hierarchy="32" level="1">
      <sharedItems containsSemiMixedTypes="0" containsNonDate="0" containsString="0"/>
    </cacheField>
  </cacheFields>
  <cacheHierarchies count="81">
    <cacheHierarchy uniqueName="[Veg_Table].[Prescription and Status do not match]" caption="Prescription and Status do not match" attribute="1" defaultMemberUniqueName="[Veg_Table].[Prescription and Status do not match].[All]" allUniqueName="[Veg_Table].[Prescription and Status do not match].[All]" dimensionUniqueName="[Veg_Table]" displayFolder="" count="0" memberValueDatatype="20" unbalanced="0"/>
    <cacheHierarchy uniqueName="[Veg_Table].[Missing_Species]" caption="Missing_Species" attribute="1" defaultMemberUniqueName="[Veg_Table].[Missing_Species].[All]" allUniqueName="[Veg_Table].[Missing_Species].[All]" dimensionUniqueName="[Veg_Table]" displayFolder="" count="0" memberValueDatatype="20" unbalanced="0"/>
    <cacheHierarchy uniqueName="[Veg_Table].[Missing_Diameter]" caption="Missing_Diameter" attribute="1" defaultMemberUniqueName="[Veg_Table].[Missing_Diameter].[All]" allUniqueName="[Veg_Table].[Missing_Diameter].[All]" dimensionUniqueName="[Veg_Table]" displayFolder="" count="0" memberValueDatatype="20" unbalanced="0"/>
    <cacheHierarchy uniqueName="[Veg_Table].[Missing_Height]" caption="Missing_Height" attribute="1" defaultMemberUniqueName="[Veg_Table].[Missing_Height].[All]" allUniqueName="[Veg_Table].[Missing_Height].[All]" dimensionUniqueName="[Veg_Table]" displayFolder="" count="0" memberValueDatatype="20" unbalanced="0"/>
    <cacheHierarchy uniqueName="[Veg_Table].[Missing_TAT_Result]" caption="Missing_TAT_Result" attribute="1" defaultMemberUniqueName="[Veg_Table].[Missing_TAT_Result].[All]" allUniqueName="[Veg_Table].[Missing_TAT_Result].[All]" dimensionUniqueName="[Veg_Table]" displayFolder="" count="0" memberValueDatatype="20" unbalanced="0"/>
    <cacheHierarchy uniqueName="[Veg_Table].[TAT_Result and Prescription do not match]" caption="TAT_Result and Prescription do not match" attribute="1" defaultMemberUniqueName="[Veg_Table].[TAT_Result and Prescription do not match].[All]" allUniqueName="[Veg_Table].[TAT_Result and Prescription do not match].[All]" dimensionUniqueName="[Veg_Table]" displayFolder="" count="0" memberValueDatatype="20" unbalanced="0"/>
    <cacheHierarchy uniqueName="[Veg_Table].[Prescription R-Scale Does not match Diameter]" caption="Prescription R-Scale Does not match Diameter" attribute="1" defaultMemberUniqueName="[Veg_Table].[Prescription R-Scale Does not match Diameter].[All]" allUniqueName="[Veg_Table].[Prescription R-Scale Does not match Diameter].[All]" dimensionUniqueName="[Veg_Table]" displayFolder="" count="0" memberValueDatatype="20" unbalanced="0"/>
    <cacheHierarchy uniqueName="[Veg_Table].[Prescription is Brush, then WM Work Type should be Not Needed]" caption="Prescription is Brush, then WM Work Type should be Not Needed" attribute="1" defaultMemberUniqueName="[Veg_Table].[Prescription is Brush, then WM Work Type should be Not Needed].[All]" allUniqueName="[Veg_Table].[Prescription is Brush, then WM Work Type should be Not Needed].[All]" dimensionUniqueName="[Veg_Table]" displayFolder="" count="0" memberValueDatatype="20" unbalanced="0"/>
    <cacheHierarchy uniqueName="[Veg_Table].[Prescription_Edited_And_TAT_Is_Blank]" caption="Prescription_Edited_And_TAT_Is_Blank" attribute="1" defaultMemberUniqueName="[Veg_Table].[Prescription_Edited_And_TAT_Is_Blank].[All]" allUniqueName="[Veg_Table].[Prescription_Edited_And_TAT_Is_Blank].[All]" dimensionUniqueName="[Veg_Table]" displayFolder="" count="0" memberValueDatatype="20" unbalanced="0"/>
    <cacheHierarchy uniqueName="[Veg_Table].[Sum of Errors]" caption="Sum of Errors" attribute="1" defaultMemberUniqueName="[Veg_Table].[Sum of Errors].[All]" allUniqueName="[Veg_Table].[Sum of Errors].[All]" dimensionUniqueName="[Veg_Table]" displayFolder="" count="0" memberValueDatatype="20" unbalanced="0"/>
    <cacheHierarchy uniqueName="[Veg_Table].[Veg Point has Errors]" caption="Veg Point has Errors" attribute="1" defaultMemberUniqueName="[Veg_Table].[Veg Point has Errors].[All]" allUniqueName="[Veg_Table].[Veg Point has Errors].[All]" dimensionUniqueName="[Veg_Table]" displayFolder="" count="0" memberValueDatatype="20" unbalanced="0"/>
    <cacheHierarchy uniqueName="[Veg_Table].[Total Veg Points Created]" caption="Total Veg Points Created" attribute="1" defaultMemberUniqueName="[Veg_Table].[Total Veg Points Created].[All]" allUniqueName="[Veg_Table].[Total Veg Points Created].[All]" dimensionUniqueName="[Veg_Table]" displayFolder="" count="0" memberValueDatatype="20" unbalanced="0"/>
    <cacheHierarchy uniqueName="[Veg_Table].[Diameter R-Scale]" caption="Diameter R-Scale" attribute="1" defaultMemberUniqueName="[Veg_Table].[Diameter R-Scale].[All]" allUniqueName="[Veg_Table].[Diameter R-Scale].[All]" dimensionUniqueName="[Veg_Table]" displayFolder="" count="0" memberValueDatatype="130" unbalanced="0"/>
    <cacheHierarchy uniqueName="[Veg_Table].[Prescription R-Scale]" caption="Prescription R-Scale" attribute="1" defaultMemberUniqueName="[Veg_Table].[Prescription R-Scale].[All]" allUniqueName="[Veg_Table].[Prescription R-Scale].[All]" dimensionUniqueName="[Veg_Table]" displayFolder="" count="0" memberValueDatatype="130" unbalanced="0"/>
    <cacheHierarchy uniqueName="[Veg_Table].[Week (M-Su)]" caption="Week (M-Su)" attribute="1" defaultMemberUniqueName="[Veg_Table].[Week (M-Su)].[All]" allUniqueName="[Veg_Table].[Week (M-Su)].[All]" dimensionUniqueName="[Veg_Table]" displayFolder="" count="0" memberValueDatatype="20" unbalanced="0"/>
    <cacheHierarchy uniqueName="[Veg_Table].[EVM_LAST_EDITED_Day]" caption="EVM_LAST_EDITED_Day" attribute="1" time="1" defaultMemberUniqueName="[Veg_Table].[EVM_LAST_EDITED_Day].[All]" allUniqueName="[Veg_Table].[EVM_LAST_EDITED_Day].[All]" dimensionUniqueName="[Veg_Table]" displayFolder="" count="0" memberValueDatatype="7" unbalanced="0"/>
    <cacheHierarchy uniqueName="[Veg_Table].[EVM_LAST_EDITED2]" caption="EVM_LAST_EDITED2" attribute="1" time="1" defaultMemberUniqueName="[Veg_Table].[EVM_LAST_EDITED2].[All]" allUniqueName="[Veg_Table].[EVM_LAST_EDITED2].[All]" dimensionUniqueName="[Veg_Table]" displayFolder="" count="0" memberValueDatatype="7" unbalanced="0"/>
    <cacheHierarchy uniqueName="[Veg_Table].[Co_EVM_LAST_EDITOR]" caption="Co_EVM_LAST_EDITOR" attribute="1" defaultMemberUniqueName="[Veg_Table].[Co_EVM_LAST_EDITOR].[All]" allUniqueName="[Veg_Table].[Co_EVM_LAST_EDITOR].[All]" dimensionUniqueName="[Veg_Table]" displayFolder="" count="0" memberValueDatatype="130" unbalanced="0"/>
    <cacheHierarchy uniqueName="[Veg_Table].[COMPANY_EVM_LAST_EDITOR]" caption="COMPANY_EVM_LAST_EDITOR" attribute="1" defaultMemberUniqueName="[Veg_Table].[COMPANY_EVM_LAST_EDITOR].[All]" allUniqueName="[Veg_Table].[COMPANY_EVM_LAST_EDITOR].[All]" dimensionUniqueName="[Veg_Table]" displayFolder="" count="2" memberValueDatatype="130" unbalanced="0">
      <fieldsUsage count="2">
        <fieldUsage x="-1"/>
        <fieldUsage x="5"/>
      </fieldsUsage>
    </cacheHierarchy>
    <cacheHierarchy uniqueName="[Veg_Table].[Created_Day]" caption="Created_Day" attribute="1" time="1" defaultMemberUniqueName="[Veg_Table].[Created_Day].[All]" allUniqueName="[Veg_Table].[Created_Day].[All]" dimensionUniqueName="[Veg_Table]" displayFolder="" count="0" memberValueDatatype="7" unbalanced="0"/>
    <cacheHierarchy uniqueName="[Veg_Table].[Created2]" caption="Created2" attribute="1" time="1" defaultMemberUniqueName="[Veg_Table].[Created2].[All]" allUniqueName="[Veg_Table].[Created2].[All]" dimensionUniqueName="[Veg_Table]" displayFolder="" count="0" memberValueDatatype="7" unbalanced="0"/>
    <cacheHierarchy uniqueName="[Veg_Table].[Previous_Prescription]" caption="Previous_Prescription" attribute="1" defaultMemberUniqueName="[Veg_Table].[Previous_Prescription].[All]" allUniqueName="[Veg_Table].[Previous_Prescription].[All]" dimensionUniqueName="[Veg_Table]" displayFolder="" count="0" memberValueDatatype="130" unbalanced="0"/>
    <cacheHierarchy uniqueName="[Veg_Table].[Prescription_Changed]" caption="Prescription_Changed" attribute="1" defaultMemberUniqueName="[Veg_Table].[Prescription_Changed].[All]" allUniqueName="[Veg_Table].[Prescription_Changed].[All]" dimensionUniqueName="[Veg_Table]" displayFolder="" count="0" memberValueDatatype="130" unbalanced="0"/>
    <cacheHierarchy uniqueName="[Veg_Table].[New_or_Old_Veg]" caption="New_or_Old_Veg" attribute="1" defaultMemberUniqueName="[Veg_Table].[New_or_Old_Veg].[All]" allUniqueName="[Veg_Table].[New_or_Old_Veg].[All]" dimensionUniqueName="[Veg_Table]" displayFolder="" count="0" memberValueDatatype="130" unbalanced="0"/>
    <cacheHierarchy uniqueName="[Veg_Table].[Comments_Contain_Delete]" caption="Comments_Contain_Delete" attribute="1" defaultMemberUniqueName="[Veg_Table].[Comments_Contain_Delete].[All]" allUniqueName="[Veg_Table].[Comments_Contain_Delete].[All]" dimensionUniqueName="[Veg_Table]" displayFolder="" count="0" memberValueDatatype="20" unbalanced="0"/>
    <cacheHierarchy uniqueName="[Veg_Table].[Include_awrr_in_PI_Error_Report]" caption="Include_awrr_in_PI_Error_Report" attribute="1" defaultMemberUniqueName="[Veg_Table].[Include_awrr_in_PI_Error_Report].[All]" allUniqueName="[Veg_Table].[Include_awrr_in_PI_Error_Report].[All]" dimensionUniqueName="[Veg_Table]" displayFolder="" count="0" memberValueDatatype="130" unbalanced="0"/>
    <cacheHierarchy uniqueName="[Veg_Table].[VegHasError_CommentsHaveNoDelete_IncludeAwrrInReport_OR_PrescriptionChanged]" caption="VegHasError_CommentsHaveNoDelete_IncludeAwrrInReport_OR_PrescriptionChanged" attribute="1" defaultMemberUniqueName="[Veg_Table].[VegHasError_CommentsHaveNoDelete_IncludeAwrrInReport_OR_PrescriptionChanged].[All]" allUniqueName="[Veg_Table].[VegHasError_CommentsHaveNoDelete_IncludeAwrrInReport_OR_PrescriptionChanged].[All]" dimensionUniqueName="[Veg_Table]" displayFolder="" count="0" memberValueDatatype="20" unbalanced="0"/>
    <cacheHierarchy uniqueName="[Veg_Table].[First_Name]" caption="First_Name" attribute="1" defaultMemberUniqueName="[Veg_Table].[First_Name].[All]" allUniqueName="[Veg_Table].[First_Name].[All]" dimensionUniqueName="[Veg_Table]" displayFolder="" count="0" memberValueDatatype="130" unbalanced="0"/>
    <cacheHierarchy uniqueName="[Veg_Table].[Last_Name]" caption="Last_Name" attribute="1" defaultMemberUniqueName="[Veg_Table].[Last_Name].[All]" allUniqueName="[Veg_Table].[Last_Name].[All]" dimensionUniqueName="[Veg_Table]" displayFolder="" count="0" memberValueDatatype="130" unbalanced="0"/>
    <cacheHierarchy uniqueName="[Veg_Table].[Full_Name]" caption="Full_Name" attribute="1" defaultMemberUniqueName="[Veg_Table].[Full_Name].[All]" allUniqueName="[Veg_Table].[Full_Name].[All]" dimensionUniqueName="[Veg_Table]" displayFolder="" count="2" memberValueDatatype="130" unbalanced="0">
      <fieldsUsage count="2">
        <fieldUsage x="-1"/>
        <fieldUsage x="1"/>
      </fieldsUsage>
    </cacheHierarchy>
    <cacheHierarchy uniqueName="[Veg_Table].[OBJECTID]" caption="OBJECTID" attribute="1" defaultMemberUniqueName="[Veg_Table].[OBJECTID].[All]" allUniqueName="[Veg_Table].[OBJECTID].[All]" dimensionUniqueName="[Veg_Table]" displayFolder="" count="0" memberValueDatatype="20" unbalanced="0"/>
    <cacheHierarchy uniqueName="[Veg_Table].[AUTO_ID]" caption="AUTO_ID" attribute="1" defaultMemberUniqueName="[Veg_Table].[AUTO_ID].[All]" allUniqueName="[Veg_Table].[AUTO_ID].[All]" dimensionUniqueName="[Veg_Table]" displayFolder="" count="0" memberValueDatatype="130" unbalanced="0"/>
    <cacheHierarchy uniqueName="[Veg_Table].[CIRCUITNAME]" caption="CIRCUITNAME" attribute="1" defaultMemberUniqueName="[Veg_Table].[CIRCUITNAME].[All]" allUniqueName="[Veg_Table].[CIRCUITNAME].[All]" dimensionUniqueName="[Veg_Table]" displayFolder="" count="2" memberValueDatatype="130" unbalanced="0">
      <fieldsUsage count="2">
        <fieldUsage x="-1"/>
        <fieldUsage x="6"/>
      </fieldsUsage>
    </cacheHierarchy>
    <cacheHierarchy uniqueName="[Veg_Table].[UNIQUE_PARCEL_ID]" caption="UNIQUE_PARCEL_ID" attribute="1" defaultMemberUniqueName="[Veg_Table].[UNIQUE_PARCEL_ID].[All]" allUniqueName="[Veg_Table].[UNIQUE_PARCEL_ID].[All]" dimensionUniqueName="[Veg_Table]" displayFolder="" count="0" memberValueDatatype="130" unbalanced="0"/>
    <cacheHierarchy uniqueName="[Veg_Table].[UNIQUE_SEGMENT_ID]" caption="UNIQUE_SEGMENT_ID" attribute="1" defaultMemberUniqueName="[Veg_Table].[UNIQUE_SEGMENT_ID].[All]" allUniqueName="[Veg_Table].[UNIQUE_SEGMENT_ID].[All]" dimensionUniqueName="[Veg_Table]" displayFolder="" count="0" memberValueDatatype="130" unbalanced="0"/>
    <cacheHierarchy uniqueName="[Veg_Table].[VP_STATUS]" caption="VP_STATUS" attribute="1" defaultMemberUniqueName="[Veg_Table].[VP_STATUS].[All]" allUniqueName="[Veg_Table].[VP_STATUS].[All]" dimensionUniqueName="[Veg_Table]" displayFolder="" count="0" memberValueDatatype="130" unbalanced="0"/>
    <cacheHierarchy uniqueName="[Veg_Table].[WORK_VERIFICATION_STATUS]" caption="WORK_VERIFICATION_STATUS" attribute="1" defaultMemberUniqueName="[Veg_Table].[WORK_VERIFICATION_STATUS].[All]" allUniqueName="[Veg_Table].[WORK_VERIFICATION_STATUS].[All]" dimensionUniqueName="[Veg_Table]" displayFolder="" count="0" memberValueDatatype="130" unbalanced="0"/>
    <cacheHierarchy uniqueName="[Veg_Table].[PI_COMPANY]" caption="PI_COMPANY" attribute="1" defaultMemberUniqueName="[Veg_Table].[PI_COMPANY].[All]" allUniqueName="[Veg_Table].[PI_COMPANY].[All]" dimensionUniqueName="[Veg_Table]" displayFolder="" count="2" memberValueDatatype="130" unbalanced="0">
      <fieldsUsage count="2">
        <fieldUsage x="-1"/>
        <fieldUsage x="2"/>
      </fieldsUsage>
    </cacheHierarchy>
    <cacheHierarchy uniqueName="[Veg_Table].[SPECIES]" caption="SPECIES" attribute="1" defaultMemberUniqueName="[Veg_Table].[SPECIES].[All]" allUniqueName="[Veg_Table].[SPECIES].[All]" dimensionUniqueName="[Veg_Table]" displayFolder="" count="0" memberValueDatatype="130" unbalanced="0"/>
    <cacheHierarchy uniqueName="[Veg_Table].[RWD_EXC]" caption="RWD_EXC" attribute="1" defaultMemberUniqueName="[Veg_Table].[RWD_EXC].[All]" allUniqueName="[Veg_Table].[RWD_EXC].[All]" dimensionUniqueName="[Veg_Table]" displayFolder="" count="0" memberValueDatatype="130" unbalanced="0"/>
    <cacheHierarchy uniqueName="[Veg_Table].[DEAD_DYING]" caption="DEAD_DYING" attribute="1" defaultMemberUniqueName="[Veg_Table].[DEAD_DYING].[All]" allUniqueName="[Veg_Table].[DEAD_DYING].[All]" dimensionUniqueName="[Veg_Table]" displayFolder="" count="0" memberValueDatatype="130" unbalanced="0"/>
    <cacheHierarchy uniqueName="[Veg_Table].[DIAMETER]" caption="DIAMETER" attribute="1" defaultMemberUniqueName="[Veg_Table].[DIAMETER].[All]" allUniqueName="[Veg_Table].[DIAMETER].[All]" dimensionUniqueName="[Veg_Table]" displayFolder="" count="0" memberValueDatatype="20" unbalanced="0"/>
    <cacheHierarchy uniqueName="[Veg_Table].[HEIGHT]" caption="HEIGHT" attribute="1" defaultMemberUniqueName="[Veg_Table].[HEIGHT].[All]" allUniqueName="[Veg_Table].[HEIGHT].[All]" dimensionUniqueName="[Veg_Table]" displayFolder="" count="0" memberValueDatatype="20" unbalanced="0"/>
    <cacheHierarchy uniqueName="[Veg_Table].[TAT_RESULT]" caption="TAT_RESULT" attribute="1" defaultMemberUniqueName="[Veg_Table].[TAT_RESULT].[All]" allUniqueName="[Veg_Table].[TAT_RESULT].[All]" dimensionUniqueName="[Veg_Table]" displayFolder="" count="0" memberValueDatatype="130" unbalanced="0"/>
    <cacheHierarchy uniqueName="[Veg_Table].[PRESCRIP]" caption="PRESCRIP" attribute="1" defaultMemberUniqueName="[Veg_Table].[PRESCRIP].[All]" allUniqueName="[Veg_Table].[PRESCRIP].[All]" dimensionUniqueName="[Veg_Table]" displayFolder="" count="0" memberValueDatatype="130" unbalanced="0"/>
    <cacheHierarchy uniqueName="[Veg_Table].[WOOD_MAN]" caption="WOOD_MAN" attribute="1" defaultMemberUniqueName="[Veg_Table].[WOOD_MAN].[All]" allUniqueName="[Veg_Table].[WOOD_MAN].[All]" dimensionUniqueName="[Veg_Table]" displayFolder="" count="0" memberValueDatatype="130" unbalanced="0"/>
    <cacheHierarchy uniqueName="[Veg_Table].[TRAFFIC]" caption="TRAFFIC" attribute="1" defaultMemberUniqueName="[Veg_Table].[TRAFFIC].[All]" allUniqueName="[Veg_Table].[TRAFFIC].[All]" dimensionUniqueName="[Veg_Table]" displayFolder="" count="0" memberValueDatatype="130" unbalanced="0"/>
    <cacheHierarchy uniqueName="[Veg_Table].[ENVIRONMENTAL_CONCERN]" caption="ENVIRONMENTAL_CONCERN" attribute="1" defaultMemberUniqueName="[Veg_Table].[ENVIRONMENTAL_CONCERN].[All]" allUniqueName="[Veg_Table].[ENVIRONMENTAL_CONCERN].[All]" dimensionUniqueName="[Veg_Table]" displayFolder="" count="0" memberValueDatatype="130" unbalanced="0"/>
    <cacheHierarchy uniqueName="[Veg_Table].[PI_COMMENTS]" caption="PI_COMMENTS" attribute="1" defaultMemberUniqueName="[Veg_Table].[PI_COMMENTS].[All]" allUniqueName="[Veg_Table].[PI_COMMENTS].[All]" dimensionUniqueName="[Veg_Table]" displayFolder="" count="0" memberValueDatatype="130" unbalanced="0"/>
    <cacheHierarchy uniqueName="[Veg_Table].[TW_COMPANY]" caption="TW_COMPANY" attribute="1" defaultMemberUniqueName="[Veg_Table].[TW_COMPANY].[All]" allUniqueName="[Veg_Table].[TW_COMPANY].[All]" dimensionUniqueName="[Veg_Table]" displayFolder="" count="0" memberValueDatatype="130" unbalanced="0"/>
    <cacheHierarchy uniqueName="[Veg_Table].[TW_SUB]" caption="TW_SUB" attribute="1" defaultMemberUniqueName="[Veg_Table].[TW_SUB].[All]" allUniqueName="[Veg_Table].[TW_SUB].[All]" dimensionUniqueName="[Veg_Table]" displayFolder="" count="0" memberValueDatatype="130" unbalanced="0"/>
    <cacheHierarchy uniqueName="[Veg_Table].[TW_FOREMAN_ISN]" caption="TW_FOREMAN_ISN" attribute="1" defaultMemberUniqueName="[Veg_Table].[TW_FOREMAN_ISN].[All]" allUniqueName="[Veg_Table].[TW_FOREMAN_ISN].[All]" dimensionUniqueName="[Veg_Table]" displayFolder="" count="0" memberValueDatatype="20" unbalanced="0"/>
    <cacheHierarchy uniqueName="[Veg_Table].[TW_ACT_WORK]" caption="TW_ACT_WORK" attribute="1" defaultMemberUniqueName="[Veg_Table].[TW_ACT_WORK].[All]" allUniqueName="[Veg_Table].[TW_ACT_WORK].[All]" dimensionUniqueName="[Veg_Table]" displayFolder="" count="0" memberValueDatatype="130" unbalanced="0"/>
    <cacheHierarchy uniqueName="[Veg_Table].[TW_WORK_DATE]" caption="TW_WORK_DATE" attribute="1" time="1" defaultMemberUniqueName="[Veg_Table].[TW_WORK_DATE].[All]" allUniqueName="[Veg_Table].[TW_WORK_DATE].[All]" dimensionUniqueName="[Veg_Table]" displayFolder="" count="0" memberValueDatatype="7" unbalanced="0"/>
    <cacheHierarchy uniqueName="[Veg_Table].[TW_COMMENTS]" caption="TW_COMMENTS" attribute="1" defaultMemberUniqueName="[Veg_Table].[TW_COMMENTS].[All]" allUniqueName="[Veg_Table].[TW_COMMENTS].[All]" dimensionUniqueName="[Veg_Table]" displayFolder="" count="0" memberValueDatatype="130" unbalanced="0"/>
    <cacheHierarchy uniqueName="[Veg_Table].[TW_BILLING_TYPE]" caption="TW_BILLING_TYPE" attribute="1" defaultMemberUniqueName="[Veg_Table].[TW_BILLING_TYPE].[All]" allUniqueName="[Veg_Table].[TW_BILLING_TYPE].[All]" dimensionUniqueName="[Veg_Table]" displayFolder="" count="0" memberValueDatatype="130" unbalanced="0"/>
    <cacheHierarchy uniqueName="[Veg_Table].[TW_READY_TO_INVOICE]" caption="TW_READY_TO_INVOICE" attribute="1" defaultMemberUniqueName="[Veg_Table].[TW_READY_TO_INVOICE].[All]" allUniqueName="[Veg_Table].[TW_READY_TO_INVOICE].[All]" dimensionUniqueName="[Veg_Table]" displayFolder="" count="0" memberValueDatatype="130" unbalanced="0"/>
    <cacheHierarchy uniqueName="[Veg_Table].[TW_INVOICING_STATUS]" caption="TW_INVOICING_STATUS" attribute="1" defaultMemberUniqueName="[Veg_Table].[TW_INVOICING_STATUS].[All]" allUniqueName="[Veg_Table].[TW_INVOICING_STATUS].[All]" dimensionUniqueName="[Veg_Table]" displayFolder="" count="0" memberValueDatatype="130" unbalanced="0"/>
    <cacheHierarchy uniqueName="[Veg_Table].[WM_COMPANY]" caption="WM_COMPANY" attribute="1" defaultMemberUniqueName="[Veg_Table].[WM_COMPANY].[All]" allUniqueName="[Veg_Table].[WM_COMPANY].[All]" dimensionUniqueName="[Veg_Table]" displayFolder="" count="0" memberValueDatatype="130" unbalanced="0"/>
    <cacheHierarchy uniqueName="[Veg_Table].[WM_SUB]" caption="WM_SUB" attribute="1" defaultMemberUniqueName="[Veg_Table].[WM_SUB].[All]" allUniqueName="[Veg_Table].[WM_SUB].[All]" dimensionUniqueName="[Veg_Table]" displayFolder="" count="0" memberValueDatatype="130" unbalanced="0"/>
    <cacheHierarchy uniqueName="[Veg_Table].[WM_DATE]" caption="WM_DATE" attribute="1" time="1" defaultMemberUniqueName="[Veg_Table].[WM_DATE].[All]" allUniqueName="[Veg_Table].[WM_DATE].[All]" dimensionUniqueName="[Veg_Table]" displayFolder="" count="0" memberValueDatatype="7" unbalanced="0"/>
    <cacheHierarchy uniqueName="[Veg_Table].[WM_COMMENTS]" caption="WM_COMMENTS" attribute="1" defaultMemberUniqueName="[Veg_Table].[WM_COMMENTS].[All]" allUniqueName="[Veg_Table].[WM_COMMENTS].[All]" dimensionUniqueName="[Veg_Table]" displayFolder="" count="0" memberValueDatatype="130" unbalanced="0"/>
    <cacheHierarchy uniqueName="[Veg_Table].[EVM_LAST_EDITOR]" caption="EVM_LAST_EDITOR" attribute="1" defaultMemberUniqueName="[Veg_Table].[EVM_LAST_EDITOR].[All]" allUniqueName="[Veg_Table].[EVM_LAST_EDITOR].[All]" dimensionUniqueName="[Veg_Table]" displayFolder="" count="2" memberValueDatatype="130" unbalanced="0">
      <fieldsUsage count="2">
        <fieldUsage x="-1"/>
        <fieldUsage x="0"/>
      </fieldsUsage>
    </cacheHierarchy>
    <cacheHierarchy uniqueName="[Veg_Table].[EVM_LAST_EDITED]" caption="EVM_LAST_EDITED" attribute="1" time="1" defaultMemberUniqueName="[Veg_Table].[EVM_LAST_EDITED].[All]" allUniqueName="[Veg_Table].[EVM_LAST_EDITED].[All]" dimensionUniqueName="[Veg_Table]" displayFolder="" count="0" memberValueDatatype="7" unbalanced="0"/>
    <cacheHierarchy uniqueName="[Veg_Table].[REGION]" caption="REGION" attribute="1" defaultMemberUniqueName="[Veg_Table].[REGION].[All]" allUniqueName="[Veg_Table].[REGION].[All]" dimensionUniqueName="[Veg_Table]" displayFolder="" count="0" memberValueDatatype="130" unbalanced="0"/>
    <cacheHierarchy uniqueName="[Veg_Table].[DIVISION]" caption="DIVISION" attribute="1" defaultMemberUniqueName="[Veg_Table].[DIVISION].[All]" allUniqueName="[Veg_Table].[DIVISION].[All]" dimensionUniqueName="[Veg_Table]" displayFolder="" count="0" memberValueDatatype="130" unbalanced="0"/>
    <cacheHierarchy uniqueName="[Veg_Table].[PARCEL_NAME]" caption="PARCEL_NAME" attribute="1" defaultMemberUniqueName="[Veg_Table].[PARCEL_NAME].[All]" allUniqueName="[Veg_Table].[PARCEL_NAME].[All]" dimensionUniqueName="[Veg_Table]" displayFolder="" count="0" memberValueDatatype="130" unbalanced="0"/>
    <cacheHierarchy uniqueName="[Veg_Table].[SITE_ADDRESS]" caption="SITE_ADDRESS" attribute="1" defaultMemberUniqueName="[Veg_Table].[SITE_ADDRESS].[All]" allUniqueName="[Veg_Table].[SITE_ADDRESS].[All]" dimensionUniqueName="[Veg_Table]" displayFolder="" count="0" memberValueDatatype="130" unbalanced="0"/>
    <cacheHierarchy uniqueName="[Veg_Table].[PROPERTY_CITY]" caption="PROPERTY_CITY" attribute="1" defaultMemberUniqueName="[Veg_Table].[PROPERTY_CITY].[All]" allUniqueName="[Veg_Table].[PROPERTY_CITY].[All]" dimensionUniqueName="[Veg_Table]" displayFolder="" count="0" memberValueDatatype="130" unbalanced="0"/>
    <cacheHierarchy uniqueName="[Veg_Table].[x]" caption="x" attribute="1" defaultMemberUniqueName="[Veg_Table].[x].[All]" allUniqueName="[Veg_Table].[x].[All]" dimensionUniqueName="[Veg_Table]" displayFolder="" count="0" memberValueDatatype="130" unbalanced="0"/>
    <cacheHierarchy uniqueName="[Veg_Table].[y]" caption="y" attribute="1" defaultMemberUniqueName="[Veg_Table].[y].[All]" allUniqueName="[Veg_Table].[y].[All]" dimensionUniqueName="[Veg_Table]" displayFolder="" count="0" memberValueDatatype="130" unbalanced="0"/>
    <cacheHierarchy uniqueName="[Veg_Table].[Creator]" caption="Creator" attribute="1" defaultMemberUniqueName="[Veg_Table].[Creator].[All]" allUniqueName="[Veg_Table].[Creator].[All]" dimensionUniqueName="[Veg_Table]" displayFolder="" count="0" memberValueDatatype="130" unbalanced="0"/>
    <cacheHierarchy uniqueName="[Veg_Table].[Created]" caption="Created" attribute="1" time="1" defaultMemberUniqueName="[Veg_Table].[Created].[All]" allUniqueName="[Veg_Table].[Created].[All]" dimensionUniqueName="[Veg_Table]" displayFolder="" count="0" memberValueDatatype="7" unbalanced="0"/>
    <cacheHierarchy uniqueName="[Veg_Table].[Editor]" caption="Editor" attribute="1" defaultMemberUniqueName="[Veg_Table].[Editor].[All]" allUniqueName="[Veg_Table].[Editor].[All]" dimensionUniqueName="[Veg_Table]" displayFolder="" count="0" memberValueDatatype="130" unbalanced="0"/>
    <cacheHierarchy uniqueName="[Veg_Table].[Edited]" caption="Edited" attribute="1" time="1" defaultMemberUniqueName="[Veg_Table].[Edited].[All]" allUniqueName="[Veg_Table].[Edited].[All]" dimensionUniqueName="[Veg_Table]" displayFolder="" count="0" memberValueDatatype="7" unbalanced="0"/>
    <cacheHierarchy uniqueName="[Veg_Table].[EVM_SYNC_ID]" caption="EVM_SYNC_ID" attribute="1" defaultMemberUniqueName="[Veg_Table].[EVM_SYNC_ID].[All]" allUniqueName="[Veg_Table].[EVM_SYNC_ID].[All]" dimensionUniqueName="[Veg_Table]" displayFolder="" count="0" memberValueDatatype="130" unbalanced="0"/>
    <cacheHierarchy uniqueName="[Measures].[__XL_Count Veg_Table]" caption="__XL_Count Veg_Table" measure="1" displayFolder="" measureGroup="Veg_Table" count="0" hidden="1"/>
    <cacheHierarchy uniqueName="[Measures].[__No measures defined]" caption="__No measures defined" measure="1" displayFolder="" count="0" hidden="1"/>
    <cacheHierarchy uniqueName="[Measures].[Count of PARCEL_NAME]" caption="Count of PARCEL_NAME" measure="1" displayFolder="" measureGroup="Veg_Table" count="0" hidden="1">
      <extLst>
        <ext xmlns:x15="http://schemas.microsoft.com/office/spreadsheetml/2010/11/main" uri="{B97F6D7D-B522-45F9-BDA1-12C45D357490}">
          <x15:cacheHierarchy aggregatedColumn="66"/>
        </ext>
      </extLst>
    </cacheHierarchy>
    <cacheHierarchy uniqueName="[Measures].[Sum of Total Veg Points Created]" caption="Sum of Total Veg Points Created" measure="1" displayFolder="" measureGroup="Veg_Table" count="0" oneField="1" hidden="1">
      <fieldsUsage count="1">
        <fieldUsage x="3"/>
      </fieldsUsage>
      <extLst>
        <ext xmlns:x15="http://schemas.microsoft.com/office/spreadsheetml/2010/11/main" uri="{B97F6D7D-B522-45F9-BDA1-12C45D357490}">
          <x15:cacheHierarchy aggregatedColumn="11"/>
        </ext>
      </extLst>
    </cacheHierarchy>
    <cacheHierarchy uniqueName="[Measures].[Distinct Count of PARCEL_NAME]" caption="Distinct Count of PARCEL_NAME" measure="1" displayFolder="" measureGroup="Veg_Table" count="0" oneField="1" hidden="1">
      <fieldsUsage count="1">
        <fieldUsage x="4"/>
      </fieldsUsage>
      <extLst>
        <ext xmlns:x15="http://schemas.microsoft.com/office/spreadsheetml/2010/11/main" uri="{B97F6D7D-B522-45F9-BDA1-12C45D357490}">
          <x15:cacheHierarchy aggregatedColumn="66"/>
        </ext>
      </extLst>
    </cacheHierarchy>
  </cacheHierarchies>
  <kpis count="0"/>
  <dimensions count="2">
    <dimension measure="1" name="Measures" uniqueName="[Measures]" caption="Measures"/>
    <dimension name="Veg_Table" uniqueName="[Veg_Table]" caption="Veg_Table"/>
  </dimensions>
  <measureGroups count="1">
    <measureGroup name="Veg_Table" caption="Veg_Tabl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lder, Jameson" refreshedDate="43966.612573958337" missingItemsLimit="0" createdVersion="6" refreshedVersion="6" minRefreshableVersion="3" recordCount="1778" xr:uid="{D036CE26-0BB4-4F53-BFF8-1455B950C5FD}">
  <cacheSource type="worksheet">
    <worksheetSource name="Veg_Table"/>
  </cacheSource>
  <cacheFields count="76">
    <cacheField name="Prescription and Status do not match" numFmtId="0">
      <sharedItems containsSemiMixedTypes="0" containsString="0" containsNumber="1" containsInteger="1" minValue="0" maxValue="1"/>
    </cacheField>
    <cacheField name="Missing_Species" numFmtId="0">
      <sharedItems containsSemiMixedTypes="0" containsString="0" containsNumber="1" containsInteger="1" minValue="0" maxValue="0"/>
    </cacheField>
    <cacheField name="Missing_Diameter" numFmtId="0">
      <sharedItems containsSemiMixedTypes="0" containsString="0" containsNumber="1" containsInteger="1" minValue="0" maxValue="1"/>
    </cacheField>
    <cacheField name="Missing_Height" numFmtId="0">
      <sharedItems containsSemiMixedTypes="0" containsString="0" containsNumber="1" containsInteger="1" minValue="0" maxValue="1"/>
    </cacheField>
    <cacheField name="Missing_TAT_Result" numFmtId="0">
      <sharedItems containsSemiMixedTypes="0" containsString="0" containsNumber="1" containsInteger="1" minValue="0" maxValue="1"/>
    </cacheField>
    <cacheField name="TAT_Result and Prescription do not match" numFmtId="0">
      <sharedItems containsSemiMixedTypes="0" containsString="0" containsNumber="1" containsInteger="1" minValue="0" maxValue="1"/>
    </cacheField>
    <cacheField name="Prescription R-Scale Does not match Diameter" numFmtId="0">
      <sharedItems containsSemiMixedTypes="0" containsString="0" containsNumber="1" containsInteger="1" minValue="0" maxValue="1"/>
    </cacheField>
    <cacheField name="Prescription is Brush, then WM Work Type should be Not Needed" numFmtId="0">
      <sharedItems containsSemiMixedTypes="0" containsString="0" containsNumber="1" containsInteger="1" minValue="0" maxValue="1"/>
    </cacheField>
    <cacheField name="Prescription_Edited_And_TAT_Is_Blank" numFmtId="0">
      <sharedItems containsSemiMixedTypes="0" containsString="0" containsNumber="1" containsInteger="1" minValue="0" maxValue="0"/>
    </cacheField>
    <cacheField name="Sum of Errors" numFmtId="0">
      <sharedItems containsSemiMixedTypes="0" containsString="0" containsNumber="1" containsInteger="1" minValue="0" maxValue="2"/>
    </cacheField>
    <cacheField name="Veg Point has Errors" numFmtId="0">
      <sharedItems containsSemiMixedTypes="0" containsString="0" containsNumber="1" containsInteger="1" minValue="0" maxValue="1" count="2">
        <n v="1"/>
        <n v="0"/>
      </sharedItems>
    </cacheField>
    <cacheField name="Total Veg Points Created" numFmtId="0">
      <sharedItems containsSemiMixedTypes="0" containsString="0" containsNumber="1" containsInteger="1" minValue="1" maxValue="1"/>
    </cacheField>
    <cacheField name="Diameter R-Scale" numFmtId="0">
      <sharedItems containsMixedTypes="1" containsNumber="1" containsInteger="1" minValue="1" maxValue="4"/>
    </cacheField>
    <cacheField name="Prescription R-Scale" numFmtId="0">
      <sharedItems containsMixedTypes="1" containsNumber="1" containsInteger="1" minValue="1" maxValue="4"/>
    </cacheField>
    <cacheField name="Week (M-Su)" numFmtId="0">
      <sharedItems containsSemiMixedTypes="0" containsString="0" containsNumber="1" containsInteger="1" minValue="20" maxValue="20"/>
    </cacheField>
    <cacheField name="EVM_LAST_EDITED_Day" numFmtId="14">
      <sharedItems containsSemiMixedTypes="0" containsNonDate="0" containsDate="1" containsString="0" minDate="2020-05-11T00:00:00" maxDate="2020-05-16T00:00:00" count="5">
        <d v="2020-05-11T00:00:00"/>
        <d v="2020-05-12T00:00:00"/>
        <d v="2020-05-13T00:00:00"/>
        <d v="2020-05-14T00:00:00"/>
        <d v="2020-05-15T00:00:00"/>
      </sharedItems>
    </cacheField>
    <cacheField name="EVM_LAST_EDITED2" numFmtId="164">
      <sharedItems containsSemiMixedTypes="0" containsNonDate="0" containsDate="1" containsString="0" minDate="2020-05-11T14:31:42" maxDate="2020-05-15T13:45:52"/>
    </cacheField>
    <cacheField name="Co_EVM_LAST_EDITOR" numFmtId="0">
      <sharedItems/>
    </cacheField>
    <cacheField name="COMPANY_EVM_LAST_EDITOR" numFmtId="0">
      <sharedItems count="7">
        <s v="Not in Sierra Roster"/>
        <s v="zCompany_AWRR not in Roster"/>
        <s v="NCR_North Coast Resource Management"/>
        <s v="MBG_Mason, Bruce &amp; Girard"/>
        <s v="MGE_Mountain G Enterprises"/>
        <s v="FCO_Forester’s Co-op"/>
        <s v="JEF_Jefferson Resources"/>
      </sharedItems>
    </cacheField>
    <cacheField name="Created_Day" numFmtId="14">
      <sharedItems containsSemiMixedTypes="0" containsNonDate="0" containsDate="1" containsString="0" minDate="1899-12-30T00:00:00" maxDate="2020-05-16T00:00:00"/>
    </cacheField>
    <cacheField name="Created2" numFmtId="164">
      <sharedItems containsSemiMixedTypes="0" containsNonDate="0" containsDate="1" containsString="0" minDate="1899-12-30T17:00:00" maxDate="2020-05-15T14:07:48"/>
    </cacheField>
    <cacheField name="Previous_Prescription" numFmtId="164">
      <sharedItems/>
    </cacheField>
    <cacheField name="Prescription_Changed" numFmtId="164">
      <sharedItems/>
    </cacheField>
    <cacheField name="New_or_Old_Veg" numFmtId="164">
      <sharedItems/>
    </cacheField>
    <cacheField name="Comments_Contain_Delete" numFmtId="0">
      <sharedItems containsSemiMixedTypes="0" containsString="0" containsNumber="1" containsInteger="1" minValue="0" maxValue="1"/>
    </cacheField>
    <cacheField name="Include_awrr_in_PI_Error_Report" numFmtId="0">
      <sharedItems count="2">
        <s v="No"/>
        <s v="Yes"/>
      </sharedItems>
    </cacheField>
    <cacheField name="VegHasError_CommentsHaveNoDelete_IncludeAwrrInReport_OR_PrescriptionChanged" numFmtId="0">
      <sharedItems containsSemiMixedTypes="0" containsString="0" containsNumber="1" containsInteger="1" minValue="0" maxValue="1" count="2">
        <n v="0"/>
        <n v="1"/>
      </sharedItems>
    </cacheField>
    <cacheField name="First_Name" numFmtId="0">
      <sharedItems/>
    </cacheField>
    <cacheField name="Last_Name" numFmtId="0">
      <sharedItems/>
    </cacheField>
    <cacheField name="Full_Name" numFmtId="0">
      <sharedItems count="30">
        <s v="Drew Berlfein"/>
        <s v="zAWRR Not in Roster"/>
        <s v="Ben Chambers"/>
        <s v="Roberto Ayala"/>
        <s v="Antonio Rodriguez"/>
        <s v="Thomas James"/>
        <s v="Tyler Rey"/>
        <s v="Sandy Frizzell"/>
        <s v="Spencer Riddle"/>
        <s v="Sarah Deal"/>
        <s v="Sierra Monroe"/>
        <s v="Emily Culhane"/>
        <s v="Nicholas Coleman"/>
        <s v="Andrew Withers"/>
        <s v="Aaron Hansen"/>
        <s v="Keiko Du Bois"/>
        <s v="Benjamin Post"/>
        <s v="Sterling Fulford"/>
        <s v="Rae Johnson"/>
        <s v="Alex Coon"/>
        <s v="Miguel Dominguez-Diaz"/>
        <s v="Brandon Fabela"/>
        <s v="Amanda Winne"/>
        <s v="Nathan Vik"/>
        <s v="John Paul Kubitschek"/>
        <s v="Frank Lewicki "/>
        <s v="Terry Maokhamphiou"/>
        <s v="Talia Stewart"/>
        <s v="Ricky Shurtz"/>
        <s v="Kalli Fenk"/>
      </sharedItems>
    </cacheField>
    <cacheField name="OBJECTID" numFmtId="0">
      <sharedItems containsSemiMixedTypes="0" containsString="0" containsNumber="1" containsInteger="1" minValue="1682665" maxValue="3232075"/>
    </cacheField>
    <cacheField name="AUTO_ID" numFmtId="0">
      <sharedItems count="1777">
        <s v="VP_AV115-F22_680771_2019"/>
        <s v="VP_AV115-F22_707705_2019"/>
        <s v="VP_AV115-F22_707706_2019"/>
        <s v="VP_AV115-F22_707709_2019"/>
        <s v="VP_AV115-F22_707707_2019"/>
        <s v="VP_AV115-F22_707710_2019"/>
        <s v="VP_AV115-F22_707708_2019"/>
        <s v="VP_AV115-F22_707711_2019"/>
        <s v="VP_AV115-F22_707654_2019"/>
        <s v="VP_AV115-F11_1200407_2020"/>
        <s v="VP_AV115-F22_707653_2019"/>
        <s v="VP_AV115-F22_1474953_2020"/>
        <s v="VP_AV115-F22_631934"/>
        <s v="VP_AV115-F22_633459"/>
        <s v="VP_AV115-F23_552563_2019"/>
        <s v="VP_AV115-F23_552677_2019"/>
        <s v="VP_AV115-F22_631935"/>
        <s v="VP_AV115-F22_631936"/>
        <s v="VP_AV115-F22_631937"/>
        <s v="VP_AV115-F22_633460"/>
        <s v="VP_AV115-F23_633461"/>
        <s v="VP_AV115-F22_638171"/>
        <s v="VP_AV115-F23_638213"/>
        <s v="VP_AV115-F23_638214"/>
        <s v="VP_AV115-F23_638814"/>
        <s v="VP_AV115-F23_638818"/>
        <s v="VP_AV115-F23_638820"/>
        <s v="VP_AV115-F23_638821"/>
        <s v="VP_AV115-F23_638824"/>
        <s v="VP_AV115-F23_638825"/>
        <s v="VP_AV115-F11_1200408_2020"/>
        <s v="VP_AV115-F22_707652_2019"/>
        <s v="VP_AV115-F22_707651_2019"/>
        <s v="VP_AV115-F22_707650_2019"/>
        <s v="VP_AV115-F11_1200436_2020"/>
        <s v="VP_AV115-F22_707649_2019"/>
        <s v="VP_AV115-F11_1200428_2020"/>
        <s v="VP_AV115-F22_707648_2019"/>
        <s v="VP_AV115-F11_1200422_2020"/>
        <s v="VP_AV115-F22_707647_2019"/>
        <s v="VP_AV115-F11_1205027_2020"/>
        <s v="VP_AV115-F22_680782_2019"/>
        <s v="VP_AV115-F11_1200423_2020"/>
        <s v="VP_AV115-F22_680783_2019"/>
        <s v="VP_AV115-F11_1200429_2020"/>
        <s v="VP_AV115-F11_1205043_2020"/>
        <s v="VP_AV115-F11_1200399_2020"/>
        <s v="VP_AV115-F11_599836_2019"/>
        <s v="VP_AV115-F22_680781_2019"/>
        <s v="VP_AV115-F11_1461014_2020"/>
        <s v="VP_AV115-F11_1461016_2020"/>
        <s v="VP_AV115-F22_680784_2019"/>
        <s v="VP_AV115-F11_1460349_2020"/>
        <s v="VP_AV115-F11_1200418_2020"/>
        <s v="VP_AV115-F11_1205030_2020"/>
        <s v="VP_AV115-F11_1205033_2020"/>
        <s v="VP_AV115-F22_707641_2019"/>
        <s v="VP_AV115-F22_707638_2019"/>
        <s v="VP_AV115-F22_1449488_2020"/>
        <s v="VP_AV115-F11_1473012_2020"/>
        <s v="VP_AV115-F22_707703_2019"/>
        <s v="VP_AV115-F11_1200416_2020"/>
        <s v="VP_AV115-F22_680756_2019"/>
        <s v="VP_AV115-F22_680766_2019"/>
        <s v="VP_AV115-F22_680767_2019"/>
        <s v="VP_AV115-F22_680768_2019"/>
        <s v="VP_AV115-F22_680774_2019"/>
        <s v="VP_AV115-F22_727086_2019"/>
        <s v="VP_AV115-F22_739147_2019"/>
        <s v="VP_AV115-F22_739146_2019"/>
        <s v="VP_AV115-F22_1446110_2020"/>
        <s v="VP_AV115-F22_1445233_2020"/>
        <s v="VP_AV115-F22_770050_2019"/>
        <s v="VP_AV115-F22_714846_2019"/>
        <s v="VP_AV115-F22_770053_2019"/>
        <s v="VP_AV115-F22_714847_2019"/>
        <s v="VP_AV115-F22_1448712_2020"/>
        <s v="VP_AV115-F22_1448736_2020"/>
        <s v="VP_AV115-F22_1448823_2020"/>
        <s v="VP_AU115-B10_1338575_2020"/>
        <s v="VP_AV115-F22_1448975_2020"/>
        <s v="VP_AU115-B10_1338482_2020"/>
        <s v="VP_AV115-F22_680773_2019"/>
        <s v="VP_AV115-F22_714865_2019"/>
        <s v="VP_AV115-F22_1449223_2020"/>
        <s v="VP_AV115-F22_1446093_2020"/>
        <s v="VP_AV115-F22_1450582_2020"/>
        <s v="VP_AV115-F22_1451200_2020"/>
        <s v="VP_AV115-F22_1440954_2020"/>
        <s v="VP_AV115-F22_1440953_2020"/>
        <s v="VP_AV115-F22_726401_2019"/>
        <s v="VP_AV115-J06_829184_2019"/>
        <s v="VP_AV115-J06_829185_2019"/>
        <s v="VP_AV115-J06_829186_2019"/>
        <s v="VP_AU115-B04_1347693_2020"/>
        <s v="VP_AV115-J06_829191_2019"/>
        <s v="VP_AU115-B04_1347888_2020"/>
        <s v="VP_AV115-J06_829192_2019"/>
        <s v="VP_AV115-J06_833738_2019"/>
        <s v="VP_AV115-J06_833741_2019"/>
        <s v="VP_AV115-J06_833734_2019"/>
        <s v="VP_AV115-J14_1270346_2020"/>
        <s v="VP_AV115-J14_1278048_2020"/>
        <s v="VP_AV115-J14_1236951_2020"/>
        <s v="VP_AV115-J14_1236946_2020"/>
        <s v="VP_AU115-C02_1371678_2020"/>
        <s v="VP_AV115-F22_707704_2019"/>
        <s v="VP_AV115-F22_707712_2019"/>
        <s v="VP_AV115-F22_680763_2019"/>
        <s v="VP_AV115-F22_680762_2019"/>
        <s v="VP_AV115-F22_707636_2019"/>
        <s v="VP_AV115-F22_707637_2019"/>
        <s v="VP_AV115-F22_707639_2019"/>
        <s v="VP_AV115-F22_707642_2019"/>
        <s v="VP_AU115-B02_1081265_2019"/>
        <s v="VP_AV115-F22_707640_2019"/>
        <s v="VP_AV115-F22_707646_2019"/>
        <s v="VP_AV115-F22_707643_2019"/>
        <s v="VP_AV115-F22_707644_2019"/>
        <s v="VP_AV115-F22_707645_2019"/>
        <s v="VP_AV115-F22_707656_2019"/>
        <s v="VP_AV115-F22_707657_2019"/>
        <s v="VP_AV115-F22_707658_2019"/>
        <s v="VP_AV115-F22_707659_2019"/>
        <s v="VP_AV115-F22_707660_2019"/>
        <s v="VP_AT115-C16_1139414_2019"/>
        <s v="VP_AT115-C16_1138480_2019"/>
        <s v="VP_AT115-C16_1138479_2019"/>
        <s v="VP_AT115-C16_1139412_2019"/>
        <s v="VP_AT115-C16_1139411_2019"/>
        <s v="VP_AT115-C16_1139410_2019"/>
        <s v="VP_AT115-C16_1138475_2019"/>
        <s v="VP_AT115-C16_1138474_2019"/>
        <s v="VP_AT115-C16_1138476_2019"/>
        <s v="VP_AT115-C16_1138473_2019"/>
        <s v="VP_AT115-C16_1139409_2019"/>
        <s v="VP_AT115-C16_1137200_2019"/>
        <s v="VP_AT115-C16_1137196_2019"/>
        <s v="VP_AT115-C16_1134450_2019"/>
        <s v="VP_AT115-C16_1134449_2019"/>
        <s v="VP_AT115-C16_1137227_2019"/>
        <s v="VP_AV115-F22_680770_2019"/>
        <s v="VP_AV115-F17_648971"/>
        <s v="VP_AV115-F22_1446092_2020"/>
        <s v="VP_AV115-F22_1446095_2020"/>
        <s v="VP_AV115-F22_1447430_2020"/>
        <s v="VP_AV115-F22_1447628_2020"/>
        <s v="VP_AV115-F22_1447629_2020"/>
        <s v="VP_AV115-F22_1447636_2020"/>
        <s v="VP_AV115-F11_613512_2019"/>
        <s v="VP_AV115-F11_1448792_2020"/>
        <s v="VP_AU115-B04_1312726_2020"/>
        <s v="VP_AU115-B04_1312889_2020"/>
        <s v="VP_AU115-B04_1314794_2020"/>
        <s v="VP_AU115-B04_1314826_2020"/>
        <s v="VP_AU115-B04_1315055_2020"/>
        <s v="VP_AU115-B04_1314915_2020"/>
        <s v="VP_AU115-B04_1320553_2020"/>
        <s v="VP_AU115-B04_1315687_2020"/>
        <s v="VP_AU115-B04_1315426_2020"/>
        <s v="VP_AU115-B04_1353520_2020"/>
        <s v="VP_AU115-B04_1355071_2020"/>
        <s v="VP_AV115-F22_1446112_2020"/>
        <s v="VP_AV115-F22_1450758_2020"/>
        <s v="VP_AV115-F22_1450908_2020"/>
        <s v="VP_AV115-F22_1451161_2020"/>
        <s v="VP_AV115-F22_680765_2019"/>
        <s v="VP_AV115-F22_680772_2019"/>
        <s v="VP_AV115-F22_680777_2019"/>
        <s v="VP_AV115-F22_680778_2019"/>
        <s v="VP_AV115-F22_680779_2019"/>
        <s v="VP_AV115-F22_680780_2019"/>
        <s v="VP_AV115-F22_702874_2019"/>
        <s v="VP_AV115-F22_702943_2019"/>
        <s v="VP_AV115-F22_707655_2019"/>
        <s v="VP_AV115-F22_714857_2019"/>
        <s v="VP_AV115-F22_714858_2019"/>
        <s v="VP_AV115-F22_714859_2019"/>
        <s v="VP_AV115-F22_714860_2019"/>
        <s v="VP_AV115-F22_770051_2019"/>
        <s v="VP_AV115-F22_770052_2019"/>
        <s v="VP_AV115-F11_1064568_2019"/>
        <s v="VP_AV115-F11_620706_2019"/>
        <s v="VP_AT115-D23_1420123_2020"/>
        <s v="VP_AT115-D23_952137_2019"/>
        <s v="VP_AV115-F11_620705_2019"/>
        <s v="VP_AV115-F11_620702_2019"/>
        <s v="VP_AV115-F11_620701_2019"/>
        <s v="VP_AV115-F11_620700_2019"/>
        <s v="VP_AV115-F11_620698_2019"/>
        <s v="VP_AV115-F11_613513_2019"/>
        <s v="VP_AV115-F11_1444927_2020"/>
        <s v="VP_AV115-F24_1320915_2020"/>
        <s v="VP_AV115-J09_1450970_2020"/>
        <s v="VP_AV115-J09_35527_2019"/>
        <s v="VP_AV115-F24_1320916_2020"/>
        <s v="VP_AV115-J02_1418113_2020"/>
        <s v="VP_AV115-J03_1429855_2020"/>
        <s v="VP_AV115-J03_1429856_2020"/>
        <s v="VP_AV115-J03_1429857_2020"/>
        <s v="VP_AV115-J03_1429858_2020"/>
        <s v="VP_AV115-J03_1429859_2020"/>
        <s v="VP_AV115-J03_1451690_2020"/>
        <s v="VP_AV115-J03_1451771_2020"/>
        <s v="VP_AV115-J03_1452115_2020"/>
        <s v="VP_AV115-J03_1452231_2020"/>
        <s v="VP_AV115-J07_1357948_2020"/>
        <s v="VP_AV115-F11_610792_2019"/>
        <s v="VP_AV115-J08_1379090_2020"/>
        <s v="VP_AV115-J08_1388069_2020"/>
        <s v="VP_AV115-J08_1388071_2020"/>
        <s v="VP_AV115-J08_1388072_2020"/>
        <s v="VP_AV115-J08_1388073_2020"/>
        <s v="VP_AV115-J08_1465035_2020"/>
        <s v="VP_AT114-P20_1157902_2019"/>
        <s v="VP_AV115-J14_22894_2019"/>
        <s v="VP_AV115-F11_621812_2019"/>
        <s v="VP_AU115-C02_1441681_2020"/>
        <s v="VP_AV115-F11_610939_2019"/>
        <s v="VP_AU115-C02_1383652_2020"/>
        <s v="VP_AU115-C02_1387792_2020"/>
        <s v="VP_AU115-C02_1387793_2020"/>
        <s v="VP_AT114-P14_1375950_2020"/>
        <s v="VP_AU115-C02_1385641_2020"/>
        <s v="VP_AT114-P14_1375948_2020"/>
        <s v="VP_AT114-P14_1375955_2020"/>
        <s v="VP_AT114-P14_1375956_2020"/>
        <s v="VP_AV115-F11_1205051_2020"/>
        <s v="VP_AV115-F11_1205067_2020"/>
        <s v="VP_AV115-F12_1205063_2020"/>
        <s v="VP_AV115-F12_1211599_2020"/>
        <s v="VP_AV115-F16_599842_2019"/>
        <s v="VP_AV115-F16_1066251_2019"/>
        <s v="VP_AV115-F11_599841_2019"/>
        <s v="VP_AW116-A03_1523030_2020"/>
        <s v="VP_AU115-B09_1352927_2020"/>
        <s v="VP_AU115-B09_1352991_2020"/>
        <s v="VP_AU115-B04_1347786_2020"/>
        <s v="VP_AT115-C08_912988_2019"/>
        <s v="VP_AT115-C08_912987_2019"/>
        <s v="VP_AT115-C08_910510_2019"/>
        <s v="VP_AT115-C16_918710_2019"/>
        <s v="VP_AT115-C16_1134451_2019"/>
        <s v="VP_AU115-B02_1440575_2020"/>
        <s v="VP_AU115-B02_1447001_2020"/>
        <s v="VP_AU115-B02_1446996_2020"/>
        <s v="VP_AU115-B02_1446998_2020"/>
        <s v="VP_AU115-B02_1446997_2020"/>
        <s v="VP_AU115-B02_1446994_2020"/>
        <s v="VP_AU115-B02_1440632_2020"/>
        <s v="VP_AU115-B02_1447292_2020"/>
        <s v="VP_AV115-F11_620704_2019"/>
        <s v="VP_AV115-J09_1459106_2020"/>
        <s v="VP_AV115-F11_1598314_2020"/>
        <s v="VP_AW116-A08_1529621_2020"/>
        <s v="VP_AV115-J13_450833_2019"/>
        <s v="VP_AW116-A03_1549702_2020"/>
        <s v="VP_AU115-C01_1437595_2020"/>
        <s v="VP_AW116-A08_1526494_2020"/>
        <s v="VP_AV115-F11_1448594_2020"/>
        <s v="VP_AU114-O21_1263092_2020"/>
        <s v="VP_AV115-F11_620703_2019"/>
        <s v="VP_AV115-J02_823680_2019"/>
        <s v="VP_AV115-F11_1454439_2020"/>
        <s v="VP_AV115-F17_629196"/>
        <s v="VP_AV115-F17_629197"/>
        <s v="VP_AV115-F11_597716_2019"/>
        <s v="VP_AV115-F17_629192"/>
        <s v="VP_AV115-F17_502222_2019"/>
        <s v="VP_AV115-F17_502239_2019"/>
        <s v="VP_AV115-J10_451423_2019"/>
        <s v="VP_AV115-F17_630119"/>
        <s v="VP_AV115-F11_1451046_2020"/>
        <s v="VP_AV115-F16_716900_2019"/>
        <s v="VP_AV115-F16_768526_2019"/>
        <s v="VP_AV115-F16_782985_2019"/>
        <s v="VP_AV115-F16_1423633_2020"/>
        <s v="VP_AV115-F11_610683_2019"/>
        <s v="VP_AV115-J09_1440931_2020"/>
        <s v="VP_AV115-J10_1502794_2020"/>
        <s v="VP_AV115-J10_1502793_2020"/>
        <s v="VP_AV115-J06_711523_2019"/>
        <s v="VP_AV115-J10_451426_2019"/>
        <s v="VP_AV115-J10_451424_2019"/>
        <s v="VP_AV115-J09_451414_2019"/>
        <s v="VP_AV115-J09_451413_2019"/>
        <s v="VP_AV115-J09_1440928_2020"/>
        <s v="VP_AV115-J09_451407_2019"/>
        <s v="VP_AV115-F11_596565_2019"/>
        <s v="VP_AV115-J09_451404_2019"/>
        <s v="VP_AV115-J09_451431_2019"/>
        <s v="VP_AV115-J01_821354_2019"/>
        <s v="VP_AV115-J09_1440925_2020"/>
        <s v="VP_AV115-J01_821610_2019"/>
        <s v="VP_AV115-J09_1440924_2020"/>
        <s v="VP_AV115-F11_1436960_2020"/>
        <s v="VP_AV115-F11_1437031_2020"/>
        <s v="VP_AV115-F11_614221_2019"/>
        <s v="VP_AW116-A03_1632665_2020"/>
        <s v="VP_AV115-F11_1448069_2020"/>
        <s v="VP_AV115-F21_716903_2019"/>
        <s v="VP_AV115-F21_770049_2019"/>
        <s v="VP_AV115-F21_1415340_2020"/>
        <s v="VP_AV115-F21_716901_2019"/>
        <s v="VP_AV115-F21_716902_2019"/>
        <s v="VP_AV115-F21_716904_2019"/>
        <s v="VP_AV115-F21_716905_2019"/>
        <s v="VP_AV115-F21_1415352_2020"/>
        <s v="VP_AV115-J08_651168_2019"/>
        <s v="VP_AW116-A09_1632365_2020"/>
        <s v="VP_AV115-J08_651171_2019"/>
        <s v="VP_AU115-B02_1440561_2020"/>
        <s v="VP_AW116-A06_1635736_2020"/>
        <s v="VP_AU115-B02_1191771_2020"/>
        <s v="VP_AU115-B02_1191485_2020"/>
        <s v="VP_AW116-A03_1514867_2020"/>
        <s v="VP_AW116-A07_1632623_2020"/>
        <s v="VP_AU115-B02_1401229_2020"/>
        <s v="VP_AW116-A03_1514868_2020"/>
        <s v="VP_AV115-J04_1482963_2020"/>
        <s v="VP_AU115-B02_1446302_2020"/>
        <s v="VP_AV115-J09_1477982_2020"/>
        <s v="VP_AU115-B02_1446303_2020"/>
        <s v="VP_AU115-B02_1446304_2020"/>
        <s v="VP_AU115-B02_1446305_2020"/>
        <s v="VP_AU115-B02_1446306_2020"/>
        <s v="VP_AU115-B02_1446307_2020"/>
        <s v="VP_AU115-B02_1446308_2020"/>
        <s v="VP_AV115-J09_451442_2019"/>
        <s v="VP_AU115-B02_1446309_2020"/>
        <s v="VP_AU115-B02_1449719_2020"/>
        <s v="VP_AV115-J09_451450_2019"/>
        <s v="VP_AU115-B02_1446310_2020"/>
        <s v="VP_AU115-B02_1446311_2020"/>
        <s v="VP_AV115-J09_451458_2019"/>
        <s v="VP_AU115-B02_1446312_2020"/>
        <s v="VP_AU115-B02_1446313_2020"/>
        <s v="VP_AU115-B02_1446314_2020"/>
        <s v="VP_AU115-B02_1440630_2020"/>
        <s v="VP_AV115-J09_1459200_2020"/>
        <s v="VP_AV115-J09_1459201_2020"/>
        <s v="VP_AV115-J09_1459211_2020"/>
        <s v="VP_AV115-J09_1459212_2020"/>
        <s v="VP_AV115-J09_1461704_2020"/>
        <s v="VP_AV115-J09_49328_2019"/>
        <s v="VP_AV115-J09_49329_2019"/>
        <s v="VP_AV115-J09_49330_2019"/>
        <s v="VP_AU115-B02_1440626_2020"/>
        <s v="VP_AU115-B02_1440627_2020"/>
        <s v="VP_AU115-B02_1401237_2020"/>
        <s v="VP_AV115-J09_49449_2019"/>
        <s v="VP_AU115-B02_1401236_2020"/>
        <s v="VP_AU115-B02_1401235_2020"/>
        <s v="VP_AU115-B02_1401233_2020"/>
        <s v="VP_AT115-D16_895795_2019"/>
        <s v="VP_AT115-D16_1175175_2019"/>
        <s v="VP_AV115-F18_502245_2019"/>
        <s v="VP_AV115-F18_502244_2019"/>
        <s v="VP_AV115-F22_703265_2019"/>
        <s v="VP_AV115-F22_709722_2019"/>
        <s v="VP_AW116-A03_1506984_2020"/>
        <s v="VP_AV115-F22_714842_2019"/>
        <s v="VP_AV115-F22_714840_2019"/>
        <s v="VP_AV115-F22_707723_2019"/>
        <s v="VP_AT115-D16_854521_2019"/>
        <s v="VP_AV115-F22_707714_2019"/>
        <s v="VP_AV115-F22_707716_2019"/>
        <s v="VP_AV115-F22_707661_2019"/>
        <s v="VP_AV115-F22_707718_2019"/>
        <s v="VP_AV115-F22_707715_2019"/>
        <s v="VP_AV115-F22_707719_2019"/>
        <s v="VP_AV115-F22_707721_2019"/>
        <s v="VP_AT115-D16_1399997_2020"/>
        <s v="VP_AV115-F22_707717_2019"/>
        <s v="VP_AV115-F22_707722_2019"/>
        <s v="VP_AV115-F22_707720_2019"/>
        <s v="VP_AT115-D16_1399996_2020"/>
        <s v="VP_AV115-F22_714855_2019"/>
        <s v="VP_AV115-F22_707672_2019"/>
        <s v="VP_AT115-D16_1399995_2020"/>
        <s v="VP_AV115-F22_707671_2019"/>
        <s v="VP_AV115-F22_714853_2019"/>
        <s v="VP_AV115-F22_707667_2019"/>
        <s v="VP_AT115-D16_1399993_2020"/>
        <s v="VP_AV115-F22_707669_2019"/>
        <s v="VP_AV115-F22_707668_2019"/>
        <s v="VP_AV115-F22_707665_2019"/>
        <s v="VP_AV115-F22_707670_2019"/>
        <s v="VP_AT115-D16_1399994_2020"/>
        <s v="VP_AV115-F22_707664_2019"/>
        <s v="VP_AV115-F22_707666_2019"/>
        <s v="VP_AV115-F22_707662_2019"/>
        <s v="VP_AV115-F22_707663_2019"/>
        <s v="VP_AV115-J11_612931_2019"/>
        <s v="VP_AV115-F22_739167_2019"/>
        <s v="VP_AV115-J11_612924_2019"/>
        <s v="VP_AV115-J11_612926_2019"/>
        <s v="VP_AV115-J11_612927_2019"/>
        <s v="VP_AV115-J11_612925_2019"/>
        <s v="VP_AV115-J11_612923_2019"/>
        <s v="VP_AV115-F12_1211600_2020"/>
        <s v="VP_AV115-F12_1211598_2020"/>
        <s v="VP_AV115-F12_1211597_2020"/>
        <s v="VP_AV115-F12_1211596_2020"/>
        <s v="VP_AV115-F12_1211595_2020"/>
        <s v="VP_AV115-J09_1459107_2020"/>
        <s v="VP_AV115-J09_1453863_2020"/>
        <s v="VP_AV115-J09_1456748_2020"/>
        <s v="VP_AV115-J09_1456746_2020"/>
        <s v="VP_AV115-J14_1270334_2020"/>
        <s v="VP_AV115-F23_644167"/>
        <s v="VP_AV115-F23_638826"/>
        <s v="VP_AV115-F23_1524885_2020"/>
        <s v="VP_AV115-F21_768528_2019"/>
        <s v="VP_AU115-B02_1183933_2020"/>
        <s v="VP_AT115-D16_850303_2019"/>
        <s v="VP_AV115-F11_1428203_2020"/>
        <s v="VP_AV115-F11_1435390_2020"/>
        <s v="VP_AV115-F11_1435410_2020"/>
        <s v="VP_AV115-F11_1436086_2020"/>
        <s v="VP_AV115-F11_614222_2019"/>
        <s v="VP_AV115-F11_614223_2019"/>
        <s v="VP_AW116-A07_1634446_2020"/>
        <s v="VP_AW116-A19_1223905_2020"/>
        <s v="VP_AV115-F22_854762_2019"/>
        <s v="VP_AV115-F22_854763_2019"/>
        <s v="VP_AV115-F22_854764_2019"/>
        <s v="VP_AV115-F22_854765_2019"/>
        <s v="VP_AV115-F22_854766_2019"/>
        <s v="VP_AV115-F22_854767_2019"/>
        <s v="VP_AW116-A24_1375309_2020"/>
        <s v="VP_AW116-A24_1375601_2020"/>
        <s v="VP_AV115-F22_854768_2019"/>
        <s v="VP_AV115-F22_751105_2019"/>
        <s v="VP_AV115-F22_854769_2019"/>
        <s v="VP_AV115-J13_1599076_2020"/>
        <s v="VP_AV115-F22_820257_2019"/>
        <s v="VP_AW116-A09_1634668_2020"/>
        <s v="VP_AV115-F22_854754_2019"/>
        <s v="VP_AV115-F22_854755_2019"/>
        <s v="VP_AV115-F23_911_2019"/>
        <s v="VP_AV115-F22_854756_2019"/>
        <s v="VP_AV115-F22_854757_2019"/>
        <s v="VP_AV115-F17_640511"/>
        <s v="VP_AV115-F17_640512"/>
        <s v="VP_AV115-F17_640517"/>
        <s v="VP_AV115-F17_640518"/>
        <s v="VP_AV115-F17_643019"/>
        <s v="VP_AV115-F17_643025"/>
        <s v="VP_AV115-F17_643026"/>
        <s v="VP_AV115-F17_1469071_2020"/>
        <s v="VP_AV115-F22_854758_2019"/>
        <s v="VP_AV115-F22_854759_2019"/>
        <s v="VP_AV115-F22_854760_2019"/>
        <s v="VP_AV115-F22_854761_2019"/>
        <s v="VP_AW116-A04_1518582_2020"/>
        <s v="VP_AV115-F22_820249_2019"/>
        <s v="VP_AW116-A04_1518557_2020"/>
        <s v="VP_AV115-F22_820250_2019"/>
        <s v="VP_AV115-F22_820251_2019"/>
        <s v="VP_AV115-F22_820252_2019"/>
        <s v="VP_AV115-F22_820253_2019"/>
        <s v="VP_AV115-F22_820254_2019"/>
        <s v="VP_AV115-F22_820255_2019"/>
        <s v="VP_AV115-F22_820256_2019"/>
        <s v="VP_AV115-F17_1361270_2020"/>
        <s v="VP_AV115-F22_715177_2019"/>
        <s v="VP_AV115-F23_1334002_2020"/>
        <s v="VP_AV115-F22_1635384_2020"/>
        <s v="VP_AV115-F22_1355344_2020"/>
        <s v="VP_AV115-F22_1445474_2020"/>
        <s v="VP_AV115-F18_502893_2019"/>
        <s v="VP_AV115-F17_958109_2019"/>
        <s v="VP_AV115-J13_627992"/>
        <s v="VP_AV115-F22_1361274_2020"/>
        <s v="VP_AV115-F22_1453731_2020"/>
        <s v="VP_AT115-B19_1205405_2020"/>
        <s v="VP_AV115-F22_779273_2019"/>
        <s v="VP_AV115-F22_715878_2019"/>
        <s v="VP_AV115-F22_776568_2019"/>
        <s v="VP_AV115-F22_776722_2019"/>
        <s v="VP_AU115-B02_1241997_2020"/>
        <s v="VP_AU115-B02_1242015_2020"/>
        <s v="VP_AU114-N22_1181909_2019"/>
        <s v="VP_AU114-N22_1181915_2019"/>
        <s v="VP_AU114-N22_1181921_2019"/>
        <s v="VP_AU115-B02_1182033_2019"/>
        <s v="VP_AU115-B02_1182136_2019"/>
        <s v="VP_AU115-B02_1182143_2019"/>
        <s v="VP_AU115-B02_1183944_2020"/>
        <s v="VP_AU115-B02_1184067_2020"/>
        <s v="VP_AU115-B02_1184086_2020"/>
        <s v="VP_AV115-J06_804744_2019"/>
        <s v="VP_AV115-F11_1450537_2020"/>
        <s v="VP_AV115-F11_1451069_2020"/>
        <s v="VP_AV115-F11_1451153_2020"/>
        <s v="VP_AV115-F11_614185_2019"/>
        <s v="VP_AV115-F11_614215_2019"/>
        <s v="VP_AV115-F11_614216_2019"/>
        <s v="VP_AV115-F11_614218_2019"/>
        <s v="VP_AV115-F11_1421363_2020"/>
        <s v="VP_AV115-F11_1423838_2020"/>
        <s v="VP_AV115-F11_1441396_2020"/>
        <s v="VP_AV115-F18_502908_2019"/>
        <s v="VP_AV115-F18_502909_2019"/>
        <s v="VP_AV115-F18_502910_2019"/>
        <s v="VP_AU115-B02_1440629_2020"/>
        <s v="VP_AV115-F18_522602_2019"/>
        <s v="VP_AV115-F23_1466102_2020"/>
        <s v="VP_AV115-F23_905_2019"/>
        <s v="VP_AV115-F23_908_2019"/>
        <s v="VP_AV115-F23_906_2019"/>
        <s v="VP_AV115-F23_1466048_2020"/>
        <s v="VP_AV115-F23_633462"/>
        <s v="VP_AV115-F18_522603_2019"/>
        <s v="VP_AV115-F18_530935_2019"/>
        <s v="VP_AV115-F18_530933_2019"/>
        <s v="VP_AW116-A07_1636895_2020"/>
        <s v="VP_AV115-F23_638211"/>
        <s v="VP_AW116-A07_1637133_2020"/>
        <s v="VP_AV115-F17_501937_2019"/>
        <s v="VP_AV115-F17_514798_2019"/>
        <s v="VP_AV115-F17_514799_2019"/>
        <s v="VP_AV115-F17_517263_2019"/>
        <s v="VP_AV115-F17_517264_2019"/>
        <s v="VP_AV115-F23_631939"/>
        <s v="VP_AV115-F18_502647_2019"/>
        <s v="VP_AV115-J10_36810_2019"/>
        <s v="VP_AU114-O21_1460190_2020"/>
        <s v="VP_AU114-O21_1263963_2020"/>
        <s v="VP_AT115-D16_1076992_2019"/>
        <s v="VP_AV115-F12_1217503_2020"/>
        <s v="VP_AV115-F18_530932_2019"/>
        <s v="VP_AV115-F12_1211585_2020"/>
        <s v="VP_AV115-F17_530928_2019"/>
        <s v="VP_AW116-A09_1362313_2020"/>
        <s v="VP_AW116-A04_1365941_2020"/>
        <s v="VP_AW116-A09_1362517_2020"/>
        <s v="VP_AV115-J03_767909_2019"/>
        <s v="VP_AV115-F12_1211584_2020"/>
        <s v="VP_AV115-F12_1211586_2020"/>
        <s v="VP_AV115-F12_1211587_2020"/>
        <s v="VP_AV115-F12_1211588_2020"/>
        <s v="VP_AV115-F12_1211589_2020"/>
        <s v="VP_AV115-F12_1211590_2020"/>
        <s v="VP_AV115-F12_1211591_2020"/>
        <s v="VP_AV115-F12_1211592_2020"/>
        <s v="VP_AV115-F12_1211593_2020"/>
        <s v="VP_AV115-F12_1211594_2020"/>
        <s v="VP_AW116-A03_1265697_2020"/>
        <s v="VP_AV115-F23_538682_2019"/>
        <s v="VP_AV115-J03_767903_2019"/>
        <s v="VP_AT115-D16_864523_2019"/>
        <s v="VP_AT115-D17_864524_2019"/>
        <s v="VP_AT115-D16_864525_2019"/>
        <s v="VP_AV115-F23_909_2019"/>
        <s v="VP_AV115-F23_631950"/>
        <s v="VP_AV115-F23_631949"/>
        <s v="VP_AV115-F23_631948"/>
        <s v="VP_AV115-F23_631947"/>
        <s v="VP_AV115-F23_631946"/>
        <s v="VP_AV115-F23_631951"/>
        <s v="VP_AV115-F23_555461_2019"/>
        <s v="VP_AV115-F23_555462_2019"/>
        <s v="VP_AV115-F23_555463_2019"/>
        <s v="VP_AV115-F23_633468"/>
        <s v="VP_AV115-F23_555464_2019"/>
        <s v="VP_AV115-F23_631952"/>
        <s v="VP_AU115-B02_1401238_2020"/>
        <s v="VP_AU115-B02_1203295_2020"/>
        <s v="VP_AU115-B02_1203196_2020"/>
        <s v="VP_AU115-B02_1203124_2020"/>
        <s v="VP_AU115-B02_1449182_2020"/>
        <s v="VP_AU115-B02_1200921_2020"/>
        <s v="VP_AU115-B02_1202414_2020"/>
        <s v="VP_AU115-B02_1202898_2020"/>
        <s v="VP_AU115-B02_1202582_2020"/>
        <s v="VP_AU115-B02_1202646_2020"/>
        <s v="VP_AV115-F18_501938_2019"/>
        <s v="VP_AV115-F18_502628_2019"/>
        <s v="VP_AV115-F18_502907_2019"/>
        <s v="VP_AW116-A04_1219410_2020"/>
        <s v="VP_AW116-A04_1219472_2020"/>
        <s v="VP_AW116-A04_1219503_2020"/>
        <s v="VP_AW116-A04_1219528_2020"/>
        <s v="VP_AW116-A04_1219730_2020"/>
        <s v="VP_AW116-A04_1219864_2020"/>
        <s v="VP_AW116-A04_1221361_2020"/>
        <s v="VP_AV115-F23_633465"/>
        <s v="VP_AV115-F18_502894_2019"/>
        <s v="VP_AV115-F18_502895_2019"/>
        <s v="VP_AV115-F18_502896_2019"/>
        <s v="VP_AV115-F18_502897_2019"/>
        <s v="VP_AV115-F18_502898_2019"/>
        <s v="VP_AV115-F18_502899_2019"/>
        <s v="VP_AV115-F18_507651_2019"/>
        <s v="VP_AV115-F18_507652_2019"/>
        <s v="VP_AV115-F11_614220_2019"/>
        <s v="VP_AV115-F11_1420826_2020"/>
        <s v="VP_AV115-F22_910614_2019"/>
        <s v="VP_AV115-F22_910615_2019"/>
        <s v="VP_AV115-F22_910612_2019"/>
        <s v="VP_AV115-F22_910486_2019"/>
        <s v="VP_AT114-G18_1144569_2019"/>
        <s v="VP_AV115-F11_614213_2019"/>
        <s v="VP_AV115-F18_502796_2019"/>
        <s v="VP_AV115-F18_502029_2019"/>
        <s v="VP_AV115-F11_1424011_2020"/>
        <s v="VP_AW116-A07_1638426_2020"/>
        <s v="VP_AW116-A07_1638436_2020"/>
        <s v="VP_AV115-J01_808619_2019"/>
        <s v="VP_AV115-F17_502512_2019"/>
        <s v="VP_AV115-J09_634417_2019"/>
        <s v="VP_AW116-A07_1638759_2020"/>
        <s v="VP_AW116-A07_1638792_2020"/>
        <s v="VP_AW116-A08_1624746_2020"/>
        <s v="VP_AW116-A09_1618356_2020"/>
        <s v="VP_AW116-A07_1624835_2020"/>
        <s v="VP_AW116-A09_1622977_2020"/>
        <s v="VP_AW116-A09_1622994_2020"/>
        <s v="VP_AW116-A07_1624837_2020"/>
        <s v="VP_AW116-A09_1623004_2020"/>
        <s v="VP_AW116-A09_1623573_2020"/>
        <s v="VP_AW116-A09_1623201_2020"/>
        <s v="VP_AW116-A09_1623210_2020"/>
        <s v="VP_AW116-A09_1623233_2020"/>
        <s v="VP_AV115-I02_56023_2019"/>
        <s v="VP_AW116-A09_1623244_2020"/>
        <s v="VP_AV115-I02_56020_2019"/>
        <s v="VP_AV115-I02_45920_2019"/>
        <s v="VP_AV115-I02_45919_2019"/>
        <s v="VP_AV115-I02_56009_2019"/>
        <s v="VP_AV115-I02_56013_2019"/>
        <s v="VP_AV115-I02_56021_2019"/>
        <s v="VP_AW116-A08_1624830_2020"/>
        <s v="VP_AV115-I02_55997_2019"/>
        <s v="VP_AW116-A07_1624979_2020"/>
        <s v="VP_AV115-I02_56001_2019"/>
        <s v="VP_AV115-I02_55999_2019"/>
        <s v="VP_AW116-A07_1624980_2020"/>
        <s v="VP_AV115-I02_56003_2019"/>
        <s v="VP_AW116-A07_1624771_2020"/>
        <s v="VP_AV115-F23_1331235_2020"/>
        <s v="VP_AV115-F23_1474945_2020"/>
        <s v="VP_AV115-F18_527753_2019"/>
        <s v="VP_AV115-F18_1509071_2020"/>
        <s v="VP_AV115-J08_1493222_2020"/>
        <s v="VP_AV115-J08_1493223_2020"/>
        <s v="VP_AW116-A07_1625104_2020"/>
        <s v="VP_AV115-J08_1493224_2020"/>
        <s v="VP_AV115-J08_1493233_2020"/>
        <s v="VP_AW116-A07_1625106_2020"/>
        <s v="VP_AV115-J10_1495746_2020"/>
        <s v="VP_AV115-J08_1493234_2020"/>
        <s v="VP_AV115-J08_1493235_2020"/>
        <s v="VP_AW116-A07_1625107_2020"/>
        <s v="VP_AV115-J08_1493236_2020"/>
        <s v="VP_AW116-A07_1625108_2020"/>
        <s v="VP_AV115-J08_1493237_2020"/>
        <s v="VP_AW116-A07_1625282_2020"/>
        <s v="VP_AV115-J08_1493517_2020"/>
        <s v="VP_AV115-J08_1493520_2020"/>
        <s v="VP_AV115-J08_1493521_2020"/>
        <s v="VP_AW116-A07_1625105_2020"/>
        <s v="VP_AW116-A07_1623818_2020"/>
        <s v="VP_AV115-F11_1200417_2020"/>
        <s v="VP_AV115-J08_1496465_2020"/>
        <s v="VP_AV115-J08_1496466_2020"/>
        <s v="VP_AW116-A09_1586826_2020"/>
        <s v="VP_AW116-A07_1624009_2020"/>
        <s v="VP_AV115-J08_1571781_2020"/>
        <s v="VP_AV115-F11_1472267_2020"/>
        <s v="VP_AV115-J08_1571784_2020"/>
        <s v="VP_AW116-A08_1625229_2020"/>
        <s v="VP_AW116-A07_1624836_2020"/>
        <s v="VP_AV115-J08_1571785_2020"/>
        <s v="VP_AW116-A07_1624774_2020"/>
        <s v="VP_AV115-F11_1472501_2020"/>
        <s v="VP_AV115-J08_1500064_2020"/>
        <s v="VP_AV115-F11_1472689_2020"/>
        <s v="VP_AV115-J08_1501092_2020"/>
        <s v="VP_AV115-F11_1472892_2020"/>
        <s v="VP_AW116-A08_1623039_2020"/>
        <s v="VP_AW116-A08_1623040_2020"/>
        <s v="VP_AW116-A08_1623041_2020"/>
        <s v="VP_AW116-A08_1623042_2020"/>
        <s v="VP_AW116-A08_1623043_2020"/>
        <s v="VP_AW116-A08_1623110_2020"/>
        <s v="VP_AV115-F11_1472960_2020"/>
        <s v="VP_AV115-J08_1501093_2020"/>
        <s v="VP_AW116-A08_1623713_2020"/>
        <s v="VP_AW116-A08_1623111_2020"/>
        <s v="VP_AV115-J08_1501094_2020"/>
        <s v="VP_AV115-F22_680755_2019"/>
        <s v="VP_AW116-A08_1623112_2020"/>
        <s v="VP_AV115-F22_1444095_2020"/>
        <s v="VP_AW116-A08_1625321_2020"/>
        <s v="VP_AW116-A04_1523791_2020"/>
        <s v="VP_AW116-A08_1625333_2020"/>
        <s v="VP_AW116-A04_1521029_2020"/>
        <s v="VP_AW116-A04_1520182_2020"/>
        <s v="VP_AW116-A08_1625366_2020"/>
        <s v="VP_AW116-A08_1625368_2020"/>
        <s v="VP_AW116-A03_1520447_2020"/>
        <s v="VP_AW116-A03_1520461_2020"/>
        <s v="VP_AW116-A03_1520450_2020"/>
        <s v="VP_AW116-A04_1506161_2020"/>
        <s v="VP_AV115-J14_1484813_2020"/>
        <s v="VP_AW116-A04_1520122_2020"/>
        <s v="VP_AV115-J14_1277780_2020"/>
        <s v="VP_AW116-A03_1572197_2020"/>
        <s v="VP_AW116-A03_1520463_2020"/>
        <s v="VP_AW116-A03_1545512_2020"/>
        <s v="VP_AV115-J08_1496468_2020"/>
        <s v="VP_AW116-A04_1514974_2020"/>
        <s v="VP_AW116-A04_1514977_2020"/>
        <s v="VP_AW116-A04_1528193_2020"/>
        <s v="VP_AW116-A10_1626413_2020"/>
        <s v="VP_AW116-A09_1587279_2020"/>
        <s v="VP_AV115-F11_610746_2019"/>
        <s v="VP_AV115-F11_1448405_2020"/>
        <s v="VP_AW116-A09_1588090_2020"/>
        <s v="VP_AW116-A09_1588449_2020"/>
        <s v="VP_AW116-A09_1604553_2020"/>
        <s v="VP_AW116-A09_1604417_2020"/>
        <s v="VP_AW116-A09_1588659_2020"/>
        <s v="VP_AV115-J03_1629685_2020"/>
        <s v="VP_AT115-B25_1472568_2020"/>
        <s v="VP_AW116-A07_1627797_2020"/>
        <s v="VP_AW116-A07_1627795_2020"/>
        <s v="VP_AW116-A07_1627796_2020"/>
        <s v="VP_AW116-A07_1627798_2020"/>
        <s v="VP_AW116-A07_1626665_2020"/>
        <s v="VP_AV115-F11_1596268_2020"/>
        <s v="VP_AW116-A07_1627799_2020"/>
        <s v="VP_AT115-D23_1429241_2020"/>
        <s v="VP_AT115-D23_1429242_2020"/>
        <s v="VP_AW116-A07_1627800_2020"/>
        <s v="VP_AW116-A07_1627801_2020"/>
        <s v="VP_AW116-A09_1626842_2020"/>
        <s v="VP_AW116-A09_1626878_2020"/>
        <s v="VP_AW116-A09_1626925_2020"/>
        <s v="VP_AW116-A09_1626991_2020"/>
        <s v="VP_AW116-A09_1626968_2020"/>
        <s v="VP_AW116-A09_1626997_2020"/>
        <s v="VP_AW116-A09_1627027_2020"/>
        <s v="VP_AW116-A09_1627042_2020"/>
        <s v="VP_AW116-A09_1627117_2020"/>
        <s v="VP_AW116-A09_1627138_2020"/>
        <s v="VP_AW116-A09_1627142_2020"/>
        <s v="VP_AW116-A09_1627060_2020"/>
        <s v="VP_AW116-A09_1627188_2020"/>
        <s v="VP_AW116-A09_1627223_2020"/>
        <s v="VP_AV115-F11_1448358_2020"/>
        <s v="VP_AV115-J08_1627255_2020"/>
        <s v="VP_AW116-A07_1627803_2020"/>
        <s v="VP_AW116-A07_1627802_2020"/>
        <s v="VP_AV115-J08_653128"/>
        <s v="VP_AW116-A07_1627805_2020"/>
        <s v="VP_AV115-F11_614186_2019"/>
        <s v="VP_AV115-F11_614187_2019"/>
        <s v="VP_AW116-A09_1627386_2020"/>
        <s v="VP_AW116-A09_1627441_2020"/>
        <s v="VP_AW116-A09_1627449_2020"/>
        <s v="VP_AV115-J03_1626497_2020"/>
        <s v="VP_AV115-J02_1507852_2020"/>
        <s v="VP_AW116-A07_1629936_2020"/>
        <s v="VP_AV115-J03_1487533_2020"/>
        <s v="VP_AV115-J03_1487554_2020"/>
        <s v="VP_AV115-J03_1487648_2020"/>
        <s v="VP_AV115-J03_1487672_2020"/>
        <s v="VP_AV115-J03_1488036_2020"/>
        <s v="VP_AV115-J03_1488065_2020"/>
        <s v="VP_AV115-J03_1488142_2020"/>
        <s v="VP_AV115-J03_1488277_2020"/>
        <s v="VP_AV115-J03_1489028_2020"/>
        <s v="VP_AV115-J03_1489041_2020"/>
        <s v="VP_AV115-J03_1489066_2020"/>
        <s v="VP_AV115-J03_1489105_2020"/>
        <s v="VP_AV115-J03_1489151_2020"/>
        <s v="VP_AV115-J03_1489200_2020"/>
        <s v="VP_AV115-J03_1489235_2020"/>
        <s v="VP_AV115-J03_1489247_2020"/>
        <s v="VP_AV115-J03_1489309_2020"/>
        <s v="VP_AV115-J03_1489312_2020"/>
        <s v="VP_AV115-J03_1489327_2020"/>
        <s v="VP_AV115-J03_1489346_2020"/>
        <s v="VP_AV115-J03_1489363_2020"/>
        <s v="VP_AV115-J03_1489378_2020"/>
        <s v="VP_AV115-J03_1491021_2020"/>
        <s v="VP_AV115-J08_12336_2019"/>
        <s v="VP_AW116-A07_1629938_2020"/>
        <s v="VP_AV115-J08_1477531_2020"/>
        <s v="VP_AV115-J08_1481132_2020"/>
        <s v="VP_AV115-J08_1481183_2020"/>
        <s v="VP_AV115-F11_610611_2019"/>
        <s v="VP_AW116-A07_1629937_2020"/>
        <s v="VP_AV115-J08_1483290_2020"/>
        <s v="VP_AV115-J08_1483822_2020"/>
        <s v="VP_AV115-J08_1486753_2020"/>
        <s v="VP_AV115-J08_1503538_2020"/>
        <s v="VP_AV115-J08_647656"/>
        <s v="VP_AW116-A09_1627949_2020"/>
        <s v="VP_AW116-A07_1629941_2020"/>
        <s v="VP_AW116-A09_1627955_2020"/>
        <s v="VP_AW116-A09_1628013_2020"/>
        <s v="VP_AW116-A09_1628068_2020"/>
        <s v="VP_AW116-A07_1629943_2020"/>
        <s v="VP_AW116-A09_1628023_2020"/>
        <s v="VP_AV115-I07_1628083_2020"/>
        <s v="VP_AW116-A07_1629944_2020"/>
        <s v="VP_AV115-I07_1628092_2020"/>
        <s v="VP_AW116-A08_1628093_2020"/>
        <s v="VP_AV115-I07_1628112_2020"/>
        <s v="VP_AV115-I07_1628121_2020"/>
        <s v="VP_AW116-A09_1628122_2020"/>
        <s v="VP_AV115-I07_1628131_2020"/>
        <s v="VP_AW116-A07_1629945_2020"/>
        <s v="VP_AU115-C02_1390211_2020"/>
        <s v="VP_AV115-I07_1628143_2020"/>
        <s v="VP_AV115-I07_1628155_2020"/>
        <s v="VP_AW116-A07_1629946_2020"/>
        <s v="VP_AV115-I07_1628160_2020"/>
        <s v="VP_AV115-I07_1628246_2020"/>
        <s v="VP_AW116-A07_1629947_2020"/>
        <s v="VP_AW116-A07_1629948_2020"/>
        <s v="VP_AV115-I07_1628291_2020"/>
        <s v="VP_AW116-A07_1629949_2020"/>
        <s v="VP_AV115-J10_46867_2019"/>
        <s v="VP_AW116-A03_1506983_2020"/>
        <s v="VP_AW116-A07_1629950_2020"/>
        <s v="VP_AW116-A07_1629951_2020"/>
        <s v="VP_AW116-A03_1628520_2020"/>
        <s v="VP_AV115-F11_1473105_2020"/>
        <s v="VP_AV115-F11_1473497_2020"/>
        <s v="VP_AV115-F11_1473530_2020"/>
        <s v="VP_AV115-F12_1473562_2020"/>
        <s v="VP_AW116-A03_1628613_2020"/>
        <s v="VP_AW116-A03_1628678_2020"/>
        <s v="VP_AV115-F16_1462368_2020"/>
        <s v="VP_AV115-F16_1066109_2019"/>
        <s v="VP_AW116-A03_1509792_2020"/>
        <s v="VP_AW116-A03_1509791_2020"/>
        <s v="VP_AW116-A03_1509789_2020"/>
        <s v="VP_AV115-F16_1066169_2019"/>
        <s v="VP_AV115-F16_1066213_2019"/>
        <s v="VP_AW116-A03_1628726_2020"/>
        <s v="VP_AW116-A07_1628856_2020"/>
        <s v="VP_AV115-F11_1464878_2020"/>
        <s v="VP_AW116-A03_1628758_2020"/>
        <s v="VP_AW116-A07_1628857_2020"/>
        <s v="VP_AW116-A03_1628772_2020"/>
        <s v="VP_AW116-A03_1518719_2020"/>
        <s v="VP_AW116-A03_1518720_2020"/>
        <s v="VP_AW116-A03_1518721_2020"/>
        <s v="VP_AW116-A03_1518722_2020"/>
        <s v="VP_AW116-A03_1518723_2020"/>
        <s v="VP_AW116-A03_1518724_2020"/>
        <s v="VP_AW116-A03_1518725_2020"/>
        <s v="VP_AW116-A03_1518726_2020"/>
        <s v="VP_AW116-A03_1518727_2020"/>
        <s v="VP_AW116-A03_1518728_2020"/>
        <s v="VP_AW116-A03_1518729_2020"/>
        <s v="VP_AW116-A03_1518730_2020"/>
        <s v="VP_AW116-A03_1518731_2020"/>
        <s v="VP_AW116-A03_1518733_2020"/>
        <s v="VP_AW116-A03_1518734_2020"/>
        <s v="VP_AW116-A03_1518735_2020"/>
        <s v="VP_AW116-A03_1518736_2020"/>
        <s v="VP_AW116-A03_1518737_2020"/>
        <s v="VP_AW116-A07_1628858_2020"/>
        <s v="VP_AW116-A03_1518715_2020"/>
        <s v="VP_AW116-A03_1518716_2020"/>
        <s v="VP_AW116-A03_1518717_2020"/>
        <s v="VP_AW116-A03_1518718_2020"/>
        <s v="VP_AW116-A03_1523026_2020"/>
        <s v="VP_AW116-A03_1523027_2020"/>
        <s v="VP_AW116-A03_1523028_2020"/>
        <s v="VP_AW116-A03_1523029_2020"/>
        <s v="VP_AW116-A03_1523031_2020"/>
        <s v="VP_AW116-A03_1523032_2020"/>
        <s v="VP_AW116-A03_1518714_2020"/>
        <s v="VP_AW116-A03_1509782_2020"/>
        <s v="VP_AW116-A07_1628859_2020"/>
        <s v="VP_AW116-A07_1628922_2020"/>
        <s v="VP_AW116-A07_1628923_2020"/>
        <s v="VP_AW116-A03_1518713_2020"/>
        <s v="VP_AW116-A03_1523035_2020"/>
        <s v="VP_AW116-A03_1523036_2020"/>
        <s v="VP_AW116-A03_1523037_2020"/>
        <s v="VP_AW116-A03_1523038_2020"/>
        <s v="VP_AW116-A03_1523039_2020"/>
        <s v="VP_AW116-A03_1523040_2020"/>
        <s v="VP_AW116-A08_1523041_2020"/>
        <s v="VP_AW116-A08_1523042_2020"/>
        <s v="VP_AW116-A03_1523043_2020"/>
        <s v="VP_AW116-A08_1523044_2020"/>
        <s v="VP_AW116-A07_1628924_2020"/>
        <s v="VP_AW116-A03_1509781_2020"/>
        <s v="VP_AW116-A03_1630115_2020"/>
        <s v="VP_AW116-A03_1523025_2020"/>
        <s v="VP_AW116-A03_1518738_2020"/>
        <s v="VP_AW116-A03_1630116_2020"/>
        <s v="VP_AW116-A07_1629942_2020"/>
        <s v="VP_AW116-A03_1505754_2020"/>
        <s v="VP_AW116-A07_1629940_2020"/>
        <s v="VP_AW116-A07_1629939_2020"/>
        <s v="VP_AU115-G20_642688"/>
        <s v="VP_AW116-A03_1506973_2020"/>
        <s v="VP_AT115-C16_1134402_2019"/>
        <s v="VP_AV115-F17_1350728_2020"/>
        <s v="VP_AV115-F17_1612249_2020"/>
        <s v="VP_AV115-F11_611017_2019"/>
        <s v="VP_AV115-F23_1509077_2020"/>
        <s v="VP_AV115-F11_1445055_2020"/>
        <s v="VP_AW116-A03_1547543_2020"/>
        <s v="VP_AW116-A03_1547544_2020"/>
        <s v="VP_AW116-A03_1547384_2020"/>
        <s v="VP_AW116-A03_1547383_2020"/>
        <s v="VP_AW116-A03_1548447_2020"/>
        <s v="VP_AW116-A03_1549671_2020"/>
        <s v="VP_AW116-A09_1630333_2020"/>
        <s v="VP_AW116-A03_1549680_2020"/>
        <s v="VP_AW116-A03_1549682_2020"/>
        <s v="VP_AW116-A03_1549683_2020"/>
        <s v="VP_AW116-A09_1630370_2020"/>
        <s v="VP_AW116-A08_1529618_2020"/>
        <s v="VP_AW116-A08_1529616_2020"/>
        <s v="VP_AW116-A08_1529610_2020"/>
        <s v="VP_AW116-A08_1529612_2020"/>
        <s v="VP_AW116-A08_1529614_2020"/>
        <s v="VP_AW116-A08_1529617_2020"/>
        <s v="VP_AW116-A08_1529619_2020"/>
        <s v="VP_AW116-A08_1529620_2020"/>
        <s v="VP_AW116-A08_1559386_2020"/>
        <s v="VP_AW116-A08_1559387_2020"/>
        <s v="VP_AV115-I07_1630373_2020"/>
        <s v="VP_AW116-A03_1549684_2020"/>
        <s v="VP_AW116-A03_1549696_2020"/>
        <s v="VP_AV115-I07_1630379_2020"/>
        <s v="VP_AW116-A08_1542191_2020"/>
        <s v="VP_AW116-A03_1549695_2020"/>
        <s v="VP_AW116-A06_1631996_2020"/>
        <s v="VP_AW116-A09_1630404_2020"/>
        <s v="VP_AW116-A03_1549698_2020"/>
        <s v="VP_AW116-A07_1631995_2020"/>
        <s v="VP_AW116-A02_1577846_2020"/>
        <s v="VP_AW116-A08_1530093_2020"/>
        <s v="VP_AW116-A08_1542188_2020"/>
        <s v="VP_AW116-A02_1562297_2020"/>
        <s v="VP_AW116-A09_1630449_2020"/>
        <s v="VP_AW116-A03_1558707_2020"/>
        <s v="VP_AW116-A09_1630476_2020"/>
        <s v="VP_AV115-F11_1472163_2020"/>
        <s v="VP_AW116-A09_1630354_2020"/>
        <s v="VP_AV115-F11_1472228_2020"/>
        <s v="VP_AW116-A09_1630514_2020"/>
        <s v="VP_AW116-A03_1566443_2020"/>
        <s v="VP_AW116-A06_1631997_2020"/>
        <s v="VP_AV115-F11_1205057_2020"/>
        <s v="VP_AW116-A08_1530032_2020"/>
        <s v="VP_AW116-A09_1630531_2020"/>
        <s v="VP_AW116-A09_1630530_2020"/>
        <s v="VP_AW116-A09_1630504_2020"/>
        <s v="VP_AV115-F11_1473492_2020"/>
        <s v="VP_AW116-A08_1634024_2020"/>
        <s v="VP_AV115-F11_1205069_2020"/>
        <s v="VP_AW116-A09_1630568_2020"/>
        <s v="VP_AW116-A08_1526498_2020"/>
        <s v="VP_AW116-A08_1529607_2020"/>
        <s v="VP_AW116-A08_1529608_2020"/>
        <s v="VP_AW116-A08_1529611_2020"/>
        <s v="VP_AW116-A08_1529613_2020"/>
        <s v="VP_AV115-F11_1205072_2020"/>
        <s v="VP_AW116-A06_1631998_2020"/>
        <s v="VP_AW116-A08_1529615_2020"/>
        <s v="VP_AV115-J06_983550_2019"/>
        <s v="VP_AW116-A09_1630587_2020"/>
        <s v="VP_AW116-A08_1526496_2020"/>
        <s v="VP_AW116-A08_1526495_2020"/>
        <s v="VP_AW116-A08_1526493_2020"/>
        <s v="VP_AW116-A06_1631999_2020"/>
        <s v="VP_AW116-A08_1634025_2020"/>
        <s v="VP_AW116-A08_1526492_2020"/>
        <s v="VP_AW116-A09_1630617_2020"/>
        <s v="VP_AW116-A08_1526482_2020"/>
        <s v="VP_AW116-A08_1526480_2020"/>
        <s v="VP_AW116-A08_1526489_2020"/>
        <s v="VP_AW116-A09_1630614_2020"/>
        <s v="VP_AW116-A08_1526488_2020"/>
        <s v="VP_AW116-A08_1526490_2020"/>
        <s v="VP_AW116-A06_1632000_2020"/>
        <s v="VP_AW116-A08_1537668_2020"/>
        <s v="VP_AW116-A08_1537667_2020"/>
        <s v="VP_AW116-A02_1562457_2020"/>
        <s v="VP_AW116-A08_1537666_2020"/>
        <s v="VP_AW116-A08_1537665_2020"/>
        <s v="VP_AW116-A08_1526474_2020"/>
        <s v="VP_AW116-A08_1526469_2020"/>
        <s v="VP_AW116-A08_1526465_2020"/>
        <s v="VP_AW116-A08_1526475_2020"/>
        <s v="VP_AW116-A08_1526470_2020"/>
        <s v="VP_AW116-A08_1526466_2020"/>
        <s v="VP_AW116-A08_1526467_2020"/>
        <s v="VP_AW116-A08_1526476_2020"/>
        <s v="VP_AW116-A08_1632661_2020"/>
        <s v="VP_AW116-A08_1632660_2020"/>
        <s v="VP_AV115-K11_611505"/>
        <s v="VP_AW116-A06_1632001_2020"/>
        <s v="VP_AW116-A08_1526471_2020"/>
        <s v="VP_AV115-K11_610365"/>
        <s v="VP_AW116-A08_1632662_2020"/>
        <s v="VP_AV115-J15_611499"/>
        <s v="VP_AW116-A03_1548351_2020"/>
        <s v="VP_AW116-A03_1548352_2020"/>
        <s v="VP_AW116-A06_1632002_2020"/>
        <s v="VP_AW116-A03_1548445_2020"/>
        <s v="VP_AW116-A03_1547387_2020"/>
        <s v="VP_AW116-A09_1630717_2020"/>
        <s v="VP_AW116-A03_1547388_2020"/>
        <s v="VP_AV115-J15_611498"/>
        <s v="VP_AW116-A03_1547389_2020"/>
        <s v="VP_AW116-A03_1547542_2020"/>
        <s v="VP_AV115-K11_609498"/>
        <s v="VP_AW116-A06_1632003_2020"/>
        <s v="VP_AW116-A09_1630676_2020"/>
        <s v="VP_AV115-K11_609178"/>
        <s v="VP_AW116-A08_1529626_2020"/>
        <s v="VP_AW116-A08_1529629_2020"/>
        <s v="VP_AW116-A08_1529630_2020"/>
        <s v="VP_AW116-A09_1630594_2020"/>
        <s v="VP_AW116-A09_1630798_2020"/>
        <s v="VP_AV115-J02_1440731_2020"/>
        <s v="VP_AW116-A08_1634026_2020"/>
        <s v="VP_AW116-A09_1630829_2020"/>
        <s v="VP_AW116-A09_1630903_2020"/>
        <s v="VP_AW116-A09_1630918_2020"/>
        <s v="VP_AW116-A08_1534724_2020"/>
        <s v="VP_AV115-F11_620699_2019"/>
        <s v="VP_AW116-A08_1534725_2020"/>
        <s v="VP_AW116-A08_1534726_2020"/>
        <s v="VP_AW116-A08_1534727_2020"/>
        <s v="VP_AW116-A08_1534728_2020"/>
        <s v="VP_AW116-A08_1534729_2020"/>
        <s v="VP_AW116-A08_1534730_2020"/>
        <s v="VP_AW116-A08_1534731_2020"/>
        <s v="VP_AW116-A08_1534732_2020"/>
        <s v="VP_AW116-A08_1534733_2020"/>
        <s v="VP_AW116-A09_1631053_2020"/>
        <s v="VP_AW116-A06_1632004_2020"/>
        <s v="VP_AW116-A08_1534736_2020"/>
        <s v="VP_AW116-A08_1534735_2020"/>
        <s v="VP_AW116-A08_1555766_2020"/>
        <s v="VP_AW116-A08_1534734_2020"/>
        <s v="VP_AW116-A09_1631086_2020"/>
        <s v="VP_AW116-A09_1631089_2020"/>
        <s v="VP_AW116-A09_1631205_2020"/>
        <s v="VP_AV115-F11_1451825_2020"/>
        <s v="VP_AW116-A09_1631209_2020"/>
        <s v="VP_AW116-A02_1590787_2020"/>
        <s v="VP_AW116-A02_1590788_2020"/>
        <s v="VP_AW116-A02_1591644_2020"/>
        <s v="VP_AW116-A02_1591645_2020"/>
        <s v="VP_AW116-A02_1591646_2020"/>
        <s v="VP_AW116-A02_1591648_2020"/>
        <s v="VP_AW116-A02_1591829_2020"/>
        <s v="VP_AW116-A02_1591831_2020"/>
        <s v="VP_AW116-A02_1591992_2020"/>
        <s v="VP_AW116-A02_1598837_2020"/>
        <s v="VP_AW116-A02_1598838_2020"/>
        <s v="VP_AW116-A02_1598839_2020"/>
        <s v="VP_AW116-A02_1598840_2020"/>
        <s v="VP_AW116-A02_1598841_2020"/>
        <s v="VP_AW116-A02_1598843_2020"/>
        <s v="VP_AW116-A02_1598844_2020"/>
        <s v="VP_AW116-A02_1598845_2020"/>
        <s v="VP_AW116-A02_1598850_2020"/>
        <s v="VP_AW116-A02_1598852_2020"/>
        <s v="VP_AW116-A02_1598853_2020"/>
        <s v="VP_AW116-A02_1598856_2020"/>
        <s v="VP_AW116-A02_1598857_2020"/>
        <s v="VP_AW116-A02_1598860_2020"/>
        <s v="VP_AV115-F11_1218477_2020"/>
        <s v="VP_AW116-A09_1631301_2020"/>
        <s v="VP_AV115-F11_1449831_2020"/>
        <s v="VP_AW116-A09_1631318_2020"/>
        <s v="VP_AW116-A09_1631304_2020"/>
        <s v="VP_AW116-A09_1631347_2020"/>
        <s v="VP_AW116-A09_1631371_2020"/>
        <s v="VP_AW116-A09_1631338_2020"/>
        <s v="VP_AW116-A09_1631396_2020"/>
        <s v="VP_AV115-J02_1631370_2020"/>
        <s v="VP_AW116-A09_1631403_2020"/>
        <s v="VP_AW116-A09_1631404_2020"/>
        <s v="VP_AW116-A09_1631411_2020"/>
        <s v="VP_AW116-A09_1631412_2020"/>
        <s v="VP_AW116-A07_1631601_2020"/>
        <s v="VP_AW116-A02_1564360_2020"/>
        <s v="VP_AW116-A03_1557449_2020"/>
        <s v="VP_AW116-A07_1631657_2020"/>
        <s v="VP_AW116-A03_1554493_2020"/>
        <s v="VP_AW116-A03_1559568_2020"/>
        <s v="VP_AW116-A03_1559570_2020"/>
        <s v="VP_AW116-A03_1559567_2020"/>
        <s v="VP_AW116-A08_1529640_2020"/>
        <s v="VP_AW116-A08_1529641_2020"/>
        <s v="VP_AV115-F17_552696_2019"/>
        <s v="VP_AW116-A03_1554495_2020"/>
        <s v="VP_AW116-A06_1632005_2020"/>
        <s v="VP_AW116-A06_1632006_2020"/>
        <s v="VP_AW116-A08_1632664_2020"/>
        <s v="VP_AW116-A06_1632007_2020"/>
        <s v="VP_AW116-A08_1632663_2020"/>
        <s v="VP_AV115-F11_1450569_2020"/>
        <s v="VP_AV115-F11_1450792_2020"/>
        <s v="VP_AW116-A08_1534722_2020"/>
        <s v="VP_AW116-A06_1632008_2020"/>
        <s v="VP_AW116-A09_1631909_2020"/>
        <s v="VP_AW116-A08_1634027_2020"/>
        <s v="VP_AW116-A06_1632009_2020"/>
        <s v="VP_AW116-A09_1631944_2020"/>
        <s v="VP_AW116-A06_1632010_2020"/>
        <s v="VP_AW116-A09_1631954_2020"/>
        <s v="VP_AW116-A09_1631966_2020"/>
        <s v="VP_AV115-F21_1632797_2020"/>
        <s v="VP_AW116-A09_1631976_2020"/>
        <s v="VP_AW116-A06_1632011_2020"/>
        <s v="VP_AW116-A03_1506974_2020"/>
        <s v="VP_AW116-A09_1631992_2020"/>
        <s v="VP_AV115-J10_1502025_2020"/>
        <s v="VP_AV115-J10_1611326_2020"/>
        <s v="VP_AV115-J10_1501828_2020"/>
        <s v="VP_AV115-J10_1501395_2020"/>
        <s v="VP_AV115-J10_1501394_2020"/>
        <s v="VP_AW116-A09_1632036_2020"/>
        <s v="VP_AV115-J10_451421_2019"/>
        <s v="VP_AV115-J10_451422_2019"/>
        <s v="VP_AW116-A06_1635730_2020"/>
        <s v="VP_AV115-J10_451417_2019"/>
        <s v="VP_AV115-J10_451418_2019"/>
        <s v="VP_AV115-J10_451416_2019"/>
        <s v="VP_AW116-A09_1632068_2020"/>
        <s v="VP_AW116-A09_1632073_2020"/>
        <s v="VP_AW116-A03_1510618_2020"/>
        <s v="VP_AV115-J09_451405_2019"/>
        <s v="VP_AW116-A06_1635731_2020"/>
        <s v="VP_AV115-F21_1415361_2020"/>
        <s v="VP_AV115-J09_1501703_2020"/>
        <s v="VP_AW116-A09_1632101_2020"/>
        <s v="VP_AW116-A03_1634028_2020"/>
        <s v="VP_AW116-A06_1635732_2020"/>
        <s v="VP_AV115-J10_1501246_2020"/>
        <s v="VP_AV115-J10_1501446_2020"/>
        <s v="VP_AW116-A09_1632175_2020"/>
        <s v="VP_AV115-J08_1496463_2020"/>
        <s v="VP_AV115-J10_1501240_2020"/>
        <s v="VP_AV115-J10_1499299_2020"/>
        <s v="VP_AW116-A09_1632179_2020"/>
        <s v="VP_AV115-J10_1499539_2020"/>
        <s v="VP_AV115-J08_1496464_2020"/>
        <s v="VP_AV115-J10_1499472_2020"/>
        <s v="VP_AV115-F11_614184_2019"/>
        <s v="VP_AV115-J10_1499617_2020"/>
        <s v="VP_AV115-J10_1499720_2020"/>
        <s v="VP_AW116-A06_1635733_2020"/>
        <s v="VP_AV115-J08_1496470_2020"/>
        <s v="VP_AW116-A09_1632188_2020"/>
        <s v="VP_AV115-J10_1499592_2020"/>
        <s v="VP_AV115-J10_1499736_2020"/>
        <s v="VP_AV115-J10_1501122_2020"/>
        <s v="VP_AV115-J08_1496471_2020"/>
        <s v="VP_AV115-J10_1501126_2020"/>
        <s v="VP_AV115-J10_1501125_2020"/>
        <s v="VP_AV115-J10_1499608_2020"/>
        <s v="VP_AW116-A09_1632195_2020"/>
        <s v="VP_AV115-J10_1501163_2020"/>
        <s v="VP_AV115-J10_1501166_2020"/>
        <s v="VP_AV115-J08_1496472_2020"/>
        <s v="VP_AV115-J10_1501193_2020"/>
        <s v="VP_AV115-J10_1501177_2020"/>
        <s v="VP_AV115-J10_1501171_2020"/>
        <s v="VP_AV115-J10_1501167_2020"/>
        <s v="VP_AV115-J08_1496473_2020"/>
        <s v="VP_AW116-A03_1632666_2020"/>
        <s v="VP_AW116-A09_1632206_2020"/>
        <s v="VP_AV115-J08_1571896_2020"/>
        <s v="VP_AV115-F21_1415360_2020"/>
        <s v="VP_AV115-J08_1571899_2020"/>
        <s v="VP_AV115-J08_1497411_2020"/>
        <s v="VP_AV115-J10_451420_2019"/>
        <s v="VP_AW116-A03_1632667_2020"/>
        <s v="VP_AV115-J08_1497413_2020"/>
        <s v="VP_AW116-A03_1632668_2020"/>
        <s v="VP_AV115-J09_1500990_2020"/>
        <s v="VP_AV115-F11_1598313_2020"/>
        <s v="VP_AW116-A06_1635735_2020"/>
        <s v="VP_AW116-A06_1635734_2020"/>
        <s v="VP_AW116-A09_1632412_2020"/>
        <s v="VP_AV115-J09_1500993_2020"/>
        <s v="VP_AW116-A03_1514873_2020"/>
        <s v="VP_AW116-A09_1632542_2020"/>
        <s v="VP_AW116-A09_1632224_2020"/>
        <s v="VP_AW116-A09_1632590_2020"/>
        <s v="VP_AV115-J04_1482960_2020"/>
        <s v="VP_AV115-J04_1484011_2020"/>
        <s v="VP_AV115-J04_1482961_2020"/>
        <s v="VP_AV115-J04_1482962_2020"/>
        <s v="VP_AV115-J04_1482968_2020"/>
        <s v="VP_AV115-J04_1482969_2020"/>
        <s v="VP_AW116-A03_1505752_2020"/>
        <s v="VP_AV115-J04_1482494_2020"/>
        <s v="VP_AV115-J09_1482959_2020"/>
        <s v="VP_AV115-J09_1482958_2020"/>
        <s v="VP_AV115-J09_1482957_2020"/>
        <s v="VP_AV115-J09_1478868_2020"/>
        <s v="VP_AV115-J09_1485629_2020"/>
        <s v="VP_AV115-J09_1484009_2020"/>
        <s v="VP_AV115-J09_1477981_2020"/>
        <s v="VP_AV115-J09_1478103_2020"/>
        <s v="VP_AW116-A07_1632730_2020"/>
        <s v="VP_AW116-A07_1632359_2020"/>
        <s v="VP_AW116-A07_1632442_2020"/>
        <s v="VP_AV115-J09_1501762_2020"/>
        <s v="VP_AV115-J09_451452_2019"/>
        <s v="VP_AV115-J09_1446223_2020"/>
        <s v="VP_AW116-A07_1635737_2020"/>
        <s v="VP_AV115-J09_1461164_2020"/>
        <s v="VP_AW116-A07_1632931_2020"/>
        <s v="VP_AV115-J18_1632963_2020"/>
        <s v="VP_AV115-J18_1632989_2020"/>
        <s v="VP_AV115-J09_49450_2019"/>
        <s v="VP_AW116-A07_1635738_2020"/>
        <s v="VP_AV115-J09_1594041_2020"/>
        <s v="VP_AV115-J09_49445_2019"/>
        <s v="VP_AV115-J14_35569_2019"/>
        <s v="VP_AW116-A07_1632992_2020"/>
        <s v="VP_AW116-A06_1635739_2020"/>
        <s v="VP_AW116-A07_1635741_2020"/>
        <s v="VP_AW116-A07_1633004_2020"/>
        <s v="VP_AW116-A07_1635742_2020"/>
        <s v="VP_AW116-A07_1635743_2020"/>
        <s v="VP_AV115-J14_1278049_2020"/>
        <s v="VP_AW116-A03_1505733_2020"/>
        <s v="VP_AW116-A03_1505734_2020"/>
        <s v="VP_AV115-F18_502243_2019"/>
        <s v="VP_AW116-A07_1633030_2020"/>
        <s v="VP_AV115-J13_1574285_2020"/>
        <s v="VP_AW116-A07_1635744_2020"/>
        <s v="VP_AW116-A07_1633031_2020"/>
        <s v="VP_AW116-A04_1528192_2020"/>
        <s v="VP_AW116-A07_1635740_2020"/>
        <s v="VP_AW116-A03_1505735_2020"/>
        <s v="VP_AW116-A07_1633199_2020"/>
        <s v="VP_AW116-A03_1532168_2020"/>
        <s v="VP_AW116-A03_1532213_2020"/>
        <s v="VP_AW116-A03_1532217_2020"/>
        <s v="VP_AW116-A03_1534847_2020"/>
        <s v="VP_AV115-F22_1520060_2020"/>
        <s v="VP_AW116-A03_1554491_2020"/>
        <s v="VP_AW116-A03_1557438_2020"/>
        <s v="VP_AV115-J08_1493516_2020"/>
        <s v="VP_AV115-J08_1493518_2020"/>
        <s v="VP_AW116-A07_1633337_2020"/>
        <s v="VP_AV115-J08_1496467_2020"/>
        <s v="VP_AW116-A07_1633444_2020"/>
        <s v="VP_AV115-J09_1450831_2020"/>
        <s v="VP_AV115-J09_1450832_2020"/>
        <s v="VP_AV115-J08_646837_2019"/>
        <s v="VP_AV115-F23_1492723_2020"/>
        <s v="VP_AV115-F23_1524806_2020"/>
        <s v="VP_AV115-F23_1524807_2020"/>
        <s v="VP_AV115-F23_1526749_2020"/>
        <s v="VP_AV115-F11_1622739_2020"/>
        <s v="VP_AV115-F11_614210_2019"/>
        <s v="VP_AV115-F11_614209_2019"/>
        <s v="VP_AW116-A07_1634385_2020"/>
        <s v="VP_AV115-F11_614211_2019"/>
        <s v="VP_AW116-A07_1634415_2020"/>
        <s v="VP_AW116-A07_1634428_2020"/>
        <s v="VP_AV115-F22_1635360_2020"/>
        <s v="VP_AV115-F11_614219_2019"/>
        <s v="VP_AV115-F22_714856_2019"/>
        <s v="VP_AU114-N21_1205685_2020"/>
        <s v="VP_AV115-F22_1635361_2020"/>
        <s v="VP_AV115-F22_1635362_2020"/>
        <s v="VP_AW116-A03_1512631_2020"/>
        <s v="VP_AW116-A09_1634511_2020"/>
        <s v="VP_AV115-F22_1635363_2020"/>
        <s v="VP_AW116-A09_1634478_2020"/>
        <s v="VP_AW116-A07_1634515_2020"/>
        <s v="VP_AW116-A07_1634481_2020"/>
        <s v="VP_AW116-A09_1634528_2020"/>
        <s v="VP_AV115-F22_1635364_2020"/>
        <s v="VP_AV115-F22_1635365_2020"/>
        <s v="VP_AW116-A09_1634551_2020"/>
        <s v="VP_AW116-A07_1634553_2020"/>
        <s v="VP_AW116-A08_1624612_2020"/>
        <s v="VP_AW116-A09_1634580_2020"/>
        <s v="VP_AV115-J09_1497999_2020"/>
        <s v="VP_AW116-A09_1634602_2020"/>
        <s v="VP_AV115-F22_1635367_2020"/>
        <s v="VP_AW116-A08_1624996_2020"/>
        <s v="VP_AV115-F22_1635366_2020"/>
        <s v="VP_AW116-A09_1634622_2020"/>
        <s v="VP_AV115-F22_1635368_2020"/>
        <s v="VP_AW116-A09_1634651_2020"/>
        <s v="VP_AV115-F22_1529483_2020"/>
        <s v="VP_AV115-F22_1445478_2020"/>
        <s v="VP_AV115-F22_1635369_2020"/>
        <s v="VP_AV115-F22_854753_2019"/>
        <s v="VP_AW116-A09_1634703_2020"/>
        <s v="VP_AV115-F22_1635370_2020"/>
        <s v="VP_AW116-A09_1634722_2020"/>
        <s v="VP_AW116-A07_1634725_2020"/>
        <s v="VP_AV115-F22_1635371_2020"/>
        <s v="VP_AW116-A09_1634734_2020"/>
        <s v="VP_AV115-F22_1635372_2020"/>
        <s v="VP_AV115-F17_643020"/>
        <s v="VP_AV115-F17_643024"/>
        <s v="VP_AV115-F17_1469147_2020"/>
        <s v="VP_AW116-A04_1506168_2020"/>
        <s v="VP_AV115-F22_1634753_2020"/>
        <s v="VP_AW116-A04_1514960_2020"/>
        <s v="VP_AW116-A09_1634755_2020"/>
        <s v="VP_AW116-A04_1514958_2020"/>
        <s v="VP_AV115-F22_1635373_2020"/>
        <s v="VP_AW116-A07_1634770_2020"/>
        <s v="VP_AV115-F22_1555362_2020"/>
        <s v="VP_AW116-A04_1518580_2020"/>
        <s v="VP_AW116-A04_1518575_2020"/>
        <s v="VP_AV115-F18_1634669_2020"/>
        <s v="VP_AW116-A04_1518556_2020"/>
        <s v="VP_AW116-A04_1518555_2020"/>
        <s v="VP_AV115-F22_1635374_2020"/>
        <s v="VP_AW116-A09_1634789_2020"/>
        <s v="VP_AW116-A04_1520671_2020"/>
        <s v="VP_AW116-A09_1634797_2020"/>
        <s v="VP_AW116-A04_1526267_2020"/>
        <s v="VP_AW116-A04_1528191_2020"/>
        <s v="VP_AW116-A04_1514954_2020"/>
        <s v="VP_AW116-A09_1634818_2020"/>
        <s v="VP_AW116-A09_1634820_2020"/>
        <s v="VP_AW116-A07_1634815_2020"/>
        <s v="VP_AW116-A04_1521151_2020"/>
        <s v="VP_AW116-A04_1521157_2020"/>
        <s v="VP_AW116-A07_1634635_2020"/>
        <s v="VP_AV115-F22_1635375_2020"/>
        <s v="VP_AW116-A09_1634837_2020"/>
        <s v="VP_AV115-F22_1635376_2020"/>
        <s v="VP_AV115-F22_1472752_2020"/>
        <s v="VP_AV115-F22_1635377_2020"/>
        <s v="VP_AV115-F22_714841_2019"/>
        <s v="VP_AV115-F22_1634865_2020"/>
        <s v="VP_AV115-F22_1634852_2020"/>
        <s v="VP_AV115-F22_1634800_2020"/>
        <s v="VP_AW116-A09_1634882_2020"/>
        <s v="VP_AW116-A09_1634890_2020"/>
        <s v="VP_AV115-F22_1634891_2020"/>
        <s v="VP_AV115-J13_1599037_2020"/>
        <s v="VP_AV115-J13_1599047_2020"/>
        <s v="VP_AV115-J13_1599247_2020"/>
        <s v="VP_AW116-A08_1625289_2020"/>
        <s v="VP_AV115-F22_1635379_2020"/>
        <s v="VP_AV115-F22_1635378_2020"/>
        <s v="VP_AW116-A08_1625095_2020"/>
        <s v="VP_AV115-F22_1634921_2020"/>
        <s v="VP_AV115-F22_1635380_2020"/>
        <s v="VP_AV115-F22_715178_2019"/>
        <s v="VP_AV115-F22_715179_2019"/>
        <s v="VP_AV115-F22_751109_2019"/>
        <s v="VP_AW116-A09_1634945_2020"/>
        <s v="VP_AV115-F22_714854_2019"/>
        <s v="VP_AV115-F17_552691_2019"/>
        <s v="VP_AV115-F22_1635381_2020"/>
        <s v="VP_AV115-F22_1634995_2020"/>
        <s v="VP_AW116-A09_1631964_2020"/>
        <s v="VP_AV115-F22_910491_2019"/>
        <s v="VP_AV115-F22_1635383_2020"/>
        <s v="VP_AV115-F22_1635382_2020"/>
        <s v="VP_AV115-F18_530929_2019"/>
        <s v="VP_AW116-A09_1635067_2020"/>
        <s v="VP_AW116-A09_1635087_2020"/>
        <s v="VP_AV115-F18_1634782_2020"/>
        <s v="VP_AW116-A20_1100290_2019"/>
        <s v="VP_AV115-F22_1635385_2020"/>
        <s v="VP_AV115-F22_1635386_2020"/>
        <s v="VP_AV115-F22_1635388_2020"/>
        <s v="VP_AW116-A09_1635117_2020"/>
        <s v="VP_AV115-F22_1635387_2020"/>
        <s v="VP_AV115-F22_1635390_2020"/>
        <s v="VP_AV115-F22_1635389_2020"/>
        <s v="VP_AW116-A09_1635133_2020"/>
        <s v="VP_AW116-A09_1635135_2020"/>
        <s v="VP_AV115-F17_950514_2019"/>
        <s v="VP_AV115-F17_958108_2019"/>
        <s v="VP_AV115-J13_1599498_2020"/>
        <s v="VP_AW116-A07_1635166_2020"/>
        <s v="VP_AV115-F17_1361273_2020"/>
        <s v="VP_AW116-A09_1635223_2020"/>
        <s v="VP_AV115-F22_1635224_2020"/>
        <s v="VP_AW116-A08_1637287_2020"/>
        <s v="VP_AW116-A09_1635233_2020"/>
        <s v="VP_AV115-F22_1635235_2020"/>
        <s v="VP_AW116-A03_1559566_2020"/>
        <s v="VP_AW116-A03_1560874_2020"/>
        <s v="VP_AW116-A03_1560885_2020"/>
        <s v="VP_AW116-A07_1635238_2020"/>
        <s v="VP_AW116-A09_1635245_2020"/>
        <s v="VP_AV115-F22_1635246_2020"/>
        <s v="VP_AW116-A09_1635243_2020"/>
        <s v="VP_AW116-A09_1635266_2020"/>
        <s v="VP_AV115-F22_1635268_2020"/>
        <s v="VP_AW116-A07_1635272_2020"/>
        <s v="VP_AW116-A08_1637288_2020"/>
        <s v="VP_AW116-A08_1637285_2020"/>
        <s v="VP_AW116-A08_1637286_2020"/>
        <s v="VP_AW116-A09_1635359_2020"/>
        <s v="VP_AW116-A09_1635393_2020"/>
        <s v="VP_AV115-F22_1635400_2020"/>
        <s v="VP_AW116-A08_1637289_2020"/>
        <s v="VP_AV115-J06_803008_2019"/>
        <s v="VP_AV115-F22_1635410_2020"/>
        <s v="VP_AW116-A09_1635414_2020"/>
        <s v="VP_AW116-A08_1637290_2020"/>
        <s v="VP_AV115-F22_1635421_2020"/>
        <s v="VP_AW116-A09_1635426_2020"/>
        <s v="VP_AW116-A07_1635428_2020"/>
        <s v="VP_AW116-A08_1637291_2020"/>
        <s v="VP_AV115-F22_1450910_2020"/>
        <s v="VP_AW116-A07_1635430_2020"/>
        <s v="VP_AV115-F22_1450725_2020"/>
        <s v="VP_AW116-A09_1635434_2020"/>
        <s v="VP_AV115-F22_1635435_2020"/>
        <s v="VP_AV115-F23_1621993_2020"/>
        <s v="VP_AW116-A08_1637292_2020"/>
        <s v="VP_AV115-F22_1449291_2020"/>
        <s v="VP_AW116-A07_1635438_2020"/>
        <s v="VP_AW116-A09_1635439_2020"/>
        <s v="VP_AV115-F22_1635443_2020"/>
        <s v="VP_AW116-A08_1637293_2020"/>
        <s v="VP_AV115-F22_1635490_2020"/>
        <s v="VP_AW116-A08_1637294_2020"/>
        <s v="VP_AW116-A07_1635495_2020"/>
        <s v="VP_AW116-A08_1637295_2020"/>
        <s v="VP_AV115-F22_1635554_2020"/>
        <s v="VP_AV115-I02_1635579_2020"/>
        <s v="VP_AV115-F22_1468819_2020"/>
        <s v="VP_AV115-F22_1450855_2020"/>
        <s v="VP_AW116-A08_1637296_2020"/>
        <s v="VP_AW116-A07_1635593_2020"/>
        <s v="VP_AV115-I02_1635594_2020"/>
        <s v="VP_AV115-F22_1635596_2020"/>
        <s v="VP_AV115-F22_1635582_2020"/>
        <s v="VP_AV115-I02_1635599_2020"/>
        <s v="VP_AW116-A08_1637297_2020"/>
        <s v="VP_AV115-F22_1635617_2020"/>
        <s v="VP_AV115-F22_1635618_2020"/>
        <s v="VP_AW116-A07_1635619_2020"/>
        <s v="VP_AW116-A08_1637298_2020"/>
        <s v="VP_AV115-F22_1638018_2020"/>
        <s v="VP_AV115-F22_1638019_2020"/>
        <s v="VP_AW116-A07_1635685_2020"/>
        <s v="VP_AW116-A08_1637299_2020"/>
        <s v="VP_AV115-F22_1638156_2020"/>
        <s v="VP_AV115-F22_1638157_2020"/>
        <s v="VP_AV115-F22_1638158_2020"/>
        <s v="VP_AV115-F22_1638159_2020"/>
        <s v="VP_AV115-F22_1638023_2020"/>
        <s v="VP_AV115-F22_1638160_2020"/>
        <s v="VP_AV115-F22_1638025_2020"/>
        <s v="VP_AV115-F22_1638026_2020"/>
        <s v="VP_AV115-J09_1501102_2020"/>
        <s v="VP_AV115-F22_910489_2019"/>
        <s v="VP_AV115-F22_1638028_2020"/>
        <s v="VP_AV115-F22_1638029_2020"/>
        <s v="VP_AV115-F22_1638030_2020"/>
        <s v="VP_AW116-A07_1638032_2020"/>
        <s v="VP_AW116-A07_1638033_2020"/>
        <s v="VP_AW116-A07_1627804_2020"/>
        <s v="VP_AW116-A07_1635940_2020"/>
        <s v="VP_AV115-F22_1638031_2020"/>
        <s v="VP_AV115-J10_1495410_2020"/>
        <s v="VP_AW116-A07_1636691_2020"/>
        <s v="VP_AV115-F22_1638161_2020"/>
        <s v="VP_AV115-J10_1495411_2020"/>
        <s v="VP_AV115-J09_1498852_2020"/>
        <s v="VP_AV115-J09_1498797_2020"/>
        <s v="VP_AV115-J09_1498799_2020"/>
        <s v="VP_AV115-J09_1498511_2020"/>
        <s v="VP_AV115-J10_1498794_2020"/>
        <s v="VP_AV115-J10_1497841_2020"/>
        <s v="VP_AV115-F22_1638162_2020"/>
        <s v="VP_AW116-A07_1636692_2020"/>
        <s v="VP_AV115-J10_1496181_2020"/>
        <s v="VP_AV115-F22_1638163_2020"/>
        <s v="VP_AV115-J10_1496023_2020"/>
        <s v="VP_AV115-F22_1638164_2020"/>
        <s v="VP_AV115-J10_1497870_2020"/>
        <s v="VP_AV115-J10_1496214_2020"/>
        <s v="VP_AV115-J10_1497865_2020"/>
        <s v="VP_AV115-F22_1638165_2020"/>
        <s v="VP_AW116-A09_1635997_2020"/>
        <s v="VP_AV115-F22_1638166_2020"/>
        <s v="VP_AW116-A09_1636001_2020"/>
        <s v="VP_AV115-F22_1638167_2020"/>
        <s v="VP_AW116-A09_1636021_2020"/>
        <s v="VP_AW116-A09_1636023_2020"/>
        <s v="VP_AV115-F22_1638168_2020"/>
        <s v="VP_AV115-F22_1638169_2020"/>
        <s v="VP_AW116-A09_1636034_2020"/>
        <s v="VP_AW116-A09_1636038_2020"/>
        <s v="VP_AV115-F22_1638034_2020"/>
        <s v="VP_AW116-A09_1636058_2020"/>
        <s v="VP_AW116-A09_1636091_2020"/>
        <s v="VP_AW116-A07_1636095_2020"/>
        <s v="VP_AV115-F22_1638170_2020"/>
        <s v="VP_AV115-F22_1638171_2020"/>
        <s v="VP_AV115-F22_1638047_2020"/>
        <s v="VP_AV115-F22_1638172_2020"/>
        <s v="VP_AW116-A08_1637300_2020"/>
        <s v="VP_AV115-F22_1638173_2020"/>
        <s v="VP_AW116-A07_1636142_2020"/>
        <s v="VP_AW116-A09_1636149_2020"/>
        <s v="VP_AW116-A09_1636150_2020"/>
        <s v="VP_AV115-F22_1638174_2020"/>
        <s v="VP_AV115-J09_1500992_2020"/>
        <s v="VP_AV115-F22_1638175_2020"/>
        <s v="VP_AV115-F22_1638176_2020"/>
        <s v="VP_AW116-A08_1637301_2020"/>
        <s v="VP_AW116-A07_1636186_2020"/>
        <s v="VP_AV115-F22_1638177_2020"/>
        <s v="VP_AV115-F22_1638178_2020"/>
        <s v="VP_AW116-A09_1636202_2020"/>
        <s v="VP_AW116-A08_1637302_2020"/>
        <s v="VP_AW116-A07_1636216_2020"/>
        <s v="VP_AW116-A09_1636257_2020"/>
        <s v="VP_AW116-A09_1636258_2020"/>
        <s v="VP_AW116-A08_1637303_2020"/>
        <s v="VP_AW116-A09_1636263_2020"/>
        <s v="VP_AW116-A07_1636266_2020"/>
        <s v="VP_AV115-J04_1446331_2020"/>
        <s v="VP_AV115-J08_647704_2019"/>
        <s v="VP_AW116-A08_1637304_2020"/>
        <s v="VP_AV115-J09_1500994_2020"/>
        <s v="VP_AW116-A09_1636277_2020"/>
        <s v="VP_AW116-A07_1636280_2020"/>
        <s v="VP_AV115-F22_1638063_2020"/>
        <s v="VP_AV115-J08_1493529_2020"/>
        <s v="VP_AV115-F22_1636334_2020"/>
        <s v="VP_AV115-F22_1636376_2020"/>
        <s v="VP_AW116-A09_1636378_2020"/>
        <s v="VP_AW116-A08_1637305_2020"/>
        <s v="VP_AV115-J09_1501099_2020"/>
        <s v="VP_AV115-F22_1636432_2020"/>
        <s v="VP_AW116-A09_1636435_2020"/>
        <s v="VP_AV115-J09_1501100_2020"/>
        <s v="VP_AW116-A08_1637306_2020"/>
        <s v="VP_AV115-F22_1636439_2020"/>
        <s v="VP_AV115-J09_1501097_2020"/>
        <s v="VP_AW116-A07_1636479_2020"/>
        <s v="VP_AW116-A09_1636480_2020"/>
        <s v="VP_AV115-J09_1501098_2020"/>
        <s v="VP_AV115-F22_1638080_2020"/>
        <s v="VP_AW116-A09_1636534_2020"/>
        <s v="VP_AV115-F11_1636661_2020"/>
        <s v="VP_AV115-F22_1638081_2020"/>
        <s v="VP_AW116-A07_1636693_2020"/>
        <s v="VP_AW116-A08_1637307_2020"/>
        <s v="VP_AV115-J08_1493238_2020"/>
        <s v="VP_AW116-A09_1636571_2020"/>
        <s v="VP_AW116-A07_1636535_2020"/>
        <s v="VP_AV115-J08_1493247_2020"/>
        <s v="VP_AW116-A07_1636694_2020"/>
        <s v="VP_AV115-J08_1493248_2020"/>
        <s v="VP_AV115-F22_1638083_2020"/>
        <s v="VP_AW116-A09_1636579_2020"/>
        <s v="VP_AV115-F22_1638084_2020"/>
        <s v="VP_AW116-A09_1636655_2020"/>
        <s v="VP_AV115-F22_1638086_2020"/>
        <s v="VP_AW116-A07_1636659_2020"/>
        <s v="VP_AW116-A09_1636662_2020"/>
        <s v="VP_AW116-A08_1637308_2020"/>
        <s v="VP_AW116-A07_1636690_2020"/>
        <s v="VP_AW116-A09_1636741_2020"/>
        <s v="VP_AV115-F22_1638088_2020"/>
        <s v="VP_AV115-F22_1638087_2020"/>
        <s v="VP_AW116-A08_1637309_2020"/>
        <s v="VP_AV115-F22_1638089_2020"/>
        <s v="VP_AW116-A07_1636808_2020"/>
        <s v="VP_AW116-A07_1636792_2020"/>
        <s v="VP_AW116-A07_1636809_2020"/>
        <s v="VP_AV115-F22_1638090_2020"/>
        <s v="VP_AW116-A09_1636802_2020"/>
        <s v="VP_AW116-A07_1636810_2020"/>
        <s v="VP_AV115-J13_1599065_2020"/>
        <s v="VP_AW116-A09_1636869_2020"/>
        <s v="VP_AW116-A07_1636894_2020"/>
        <s v="VP_AW116-A07_1636807_2020"/>
        <s v="VP_AW116-A09_1636893_2020"/>
        <s v="VP_AV115-F22_1638091_2020"/>
        <s v="VP_AW116-A08_1637310_2020"/>
        <s v="VP_AW116-A07_1636966_2020"/>
        <s v="VP_AW116-A07_1636967_2020"/>
        <s v="VP_AW116-A09_1636909_2020"/>
        <s v="VP_AW116-A07_1636968_2020"/>
        <s v="VP_AV115-J13_1599200_2020"/>
        <s v="VP_AV115-F22_1638093_2020"/>
        <s v="VP_AW116-A07_1636969_2020"/>
        <s v="VP_AV115-F22_1638096_2020"/>
        <s v="VP_AW116-A08_1637311_2020"/>
        <s v="VP_AW116-A07_1636970_2020"/>
        <s v="VP_AW116-A09_1636965_2020"/>
        <s v="VP_AV115-F22_1638098_2020"/>
        <s v="VP_AV115-F22_1638099_2020"/>
        <s v="VP_AV115-F22_1638100_2020"/>
        <s v="VP_AW116-A08_1637312_2020"/>
        <s v="VP_AV115-F22_1638101_2020"/>
        <s v="VP_AW116-A07_1637153_2020"/>
        <s v="VP_AW116-A08_1637313_2020"/>
        <s v="VP_AW116-A09_1637132_2020"/>
        <s v="VP_AW116-A08_1637314_2020"/>
        <s v="VP_AW116-A07_1637272_2020"/>
        <s v="VP_AW116-A07_1637209_2020"/>
        <s v="VP_AV115-F18_1509075_2020"/>
        <s v="VP_AV115-F18_1509073_2020"/>
        <s v="VP_AV115-F18_1509074_2020"/>
        <s v="VP_AV115-F23_1522554_2020"/>
        <s v="VP_AW116-A07_1637315_2020"/>
        <s v="VP_AV115-F23_1522557_2020"/>
        <s v="VP_AV115-J08_1493221_2020"/>
        <s v="VP_AV115-F17_517265_2019"/>
        <s v="VP_AV115-F18_1621621_2020"/>
        <s v="VP_AV115-F17_502701_2019"/>
        <s v="VP_AV115-J10_46844_2019"/>
        <s v="VP_AV115-J10_36823_2019"/>
        <s v="VP_AV115-J08_1493239_2020"/>
        <s v="VP_AV115-F23_1522544_2020"/>
        <s v="VP_AV115-F23_1522543_2020"/>
        <s v="VP_AV115-F23_1522545_2020"/>
        <s v="VP_AV115-J09_1493515_2020"/>
        <s v="VP_AV115-F23_1522546_2020"/>
        <s v="VP_AV115-F23_1526458_2020"/>
        <s v="VP_AV115-F23_1526781_2020"/>
        <s v="VP_AV115-F23_1526788_2020"/>
        <s v="VP_AV115-F23_1526789_2020"/>
        <s v="VP_AV115-F23_1526790_2020"/>
        <s v="VP_AV115-F23_1621680_2020"/>
        <s v="VP_AV115-F23_1526787_2020"/>
        <s v="VP_AV115-F22_1518845_2020"/>
        <s v="VP_AW116-A03_1532163_2020"/>
        <s v="VP_AW116-A03_1532072_2020"/>
        <s v="VP_AW116-A03_1532078_2020"/>
        <s v="VP_AW116-A03_1532081_2020"/>
        <s v="VP_AW116-A03_1532073_2020"/>
        <s v="VP_AW116-A03_1532216_2020"/>
        <s v="VP_AW116-A03_1532441_2020"/>
        <s v="VP_AW116-A03_1526360_2020"/>
        <s v="VP_AV115-J13_1599359_2020"/>
        <s v="VP_AV115-F22_1480143_2020"/>
        <s v="VP_AW116-A02_1525436_2020"/>
        <s v="VP_AW116-A03_1584799_2020"/>
        <s v="VP_AW116-A03_1608539_2020"/>
        <s v="VP_AW116-A04_1221366_2020"/>
        <s v="VP_AW116-A04_1221368_2020"/>
        <s v="VP_AW116-A04_1272700_2020"/>
        <s v="VP_AW116-A04_1514955_2020"/>
        <s v="VP_AW116-A04_1526246_2020"/>
        <s v="VP_AW116-A04_1526257_2020"/>
        <s v="VP_AW116-A04_1518574_2020"/>
        <s v="VP_AW116-A04_1521141_2020"/>
        <s v="VP_AW116-A04_1521150_2020"/>
        <s v="VP_AW116-A03_1532167_2020"/>
        <s v="VP_AW116-A03_1532442_2020"/>
        <s v="VP_AW116-A03_1532443_2020"/>
        <s v="VP_AW116-A03_1532444_2020"/>
        <s v="VP_AV115-J18_10322_2019"/>
        <s v="VP_AV115-J10_36821_2019"/>
        <s v="VP_AV115-J13_1599376_2020"/>
        <s v="VP_AV115-I03_477768_2019"/>
        <s v="VP_AU115-A11_896384_2019"/>
        <s v="VP_AT115-D05_954056_2019"/>
        <s v="VP_AW116-A07_1638322_2020"/>
        <s v="VP_AV115-F23_1621682_2020"/>
        <s v="VP_AW116-A07_1638343_2020"/>
        <s v="VP_AW116-A07_1638328_2020"/>
        <s v="VP_AW116-A07_1638370_2020"/>
        <s v="VP_AV115-F22_910487_2019"/>
        <s v="VP_AV115-F22_910488_2019"/>
        <s v="VP_AV115-F22_910613_2019"/>
        <s v="VP_AT115-C25_838388_2019"/>
        <s v="VP_AV115-J06_802630_2019"/>
        <s v="VP_AV115-J08_800809_2019"/>
        <s v="VP_AW116-A07_1638374_2020"/>
        <s v="VP_AT115-D05_929633_2019"/>
        <s v="VP_AU115-G24_631740"/>
        <s v="VP_AW116-A07_1638403_2020"/>
        <s v="VP_AU115-G24_631744"/>
        <s v="VP_AT115-D21_830882_2019"/>
        <s v="VP_AU115-A11_849891_2019"/>
        <s v="VP_AV115-F24_570177_2019"/>
        <s v="VP_AV115-F24_579536_2019"/>
        <s v="VP_AU115-K19_916067_2019"/>
        <s v="VP_AV115-I07_1636267_2020"/>
        <s v="VP_AT114-L11_1043796_2019"/>
        <s v="VP_AT115-D10_893389_2019"/>
        <s v="VP_AU115-B04_1312406_2020"/>
        <s v="VP_AT114-K20_493271_2019"/>
        <s v="VP_AV115-F22_1638484_2020"/>
        <s v="VP_AV115-F22_1638485_2020"/>
        <s v="VP_AW116-A07_1638417_2020"/>
        <s v="VP_AV115-F22_1638486_2020"/>
        <s v="VP_AV115-F11_614214_2019"/>
        <s v="VP_AV115-F22_1638488_2020"/>
        <s v="VP_AV115-F22_1638489_2020"/>
        <s v="VP_AW116-A07_1638423_2020"/>
        <s v="VP_AV115-F22_1638021_2020"/>
        <s v="VP_AV115-F22_1638052_2020"/>
        <s v="VP_AV115-F22_1638056_2020"/>
        <s v="VP_AV115-F22_1638092_2020"/>
        <s v="VP_AV115-F22_1638097_2020"/>
        <s v="VP_AV115-F22_910490_2019"/>
        <s v="VP_AV115-F22_1638490_2020"/>
        <s v="VP_AV115-F22_1638491_2020"/>
        <s v="VP_AU115-A11_844046_2019"/>
        <s v="VP_AU115-A11_844047_2019"/>
        <s v="VP_AV115-F22_1638492_2020"/>
        <s v="VP_AV115-F22_1638493_2020"/>
        <s v="VP_AV115-F23_1432547_2020"/>
        <s v="VP_AW116-A07_1638446_2020"/>
        <s v="VP_AV115-F23_1431751_2020"/>
        <s v="VP_AV115-F22_1638494_2020"/>
        <s v="VP_AV115-F22_1638495_2020"/>
        <s v="VP_AV115-F22_1638496_2020"/>
        <s v="VP_AV115-F22_1638497_2020"/>
        <s v="VP_AV115-F22_1638498_2020"/>
        <s v="VP_AW116-A07_1638466_2020"/>
        <s v="VP_AV115-F22_1638499_2020"/>
        <s v="VP_AW116-A07_1638470_2020"/>
        <s v="VP_AV115-F22_1638487_2020"/>
        <s v="VP_AV115-F23_1619297_2020"/>
        <s v="VP_AV115-F11_1205071_2020"/>
        <s v="VP_AV115-F11_1205070_2020"/>
        <s v="VP_AV115-F11_596305_2019"/>
        <s v="VP_AV115-F17_1621545_2020"/>
        <s v="VP_AV115-F22_1638746_2020"/>
        <s v="VP_AW116-A07_1638500_2020"/>
        <s v="VP_AV115-F22_1638747_2020"/>
        <s v="VP_AV115-F22_1638748_2020"/>
        <s v="VP_AW116-A07_1638505_2020"/>
        <s v="VP_AW116-A07_1638509_2020"/>
        <s v="VP_AV115-F22_1638749_2020"/>
        <s v="VP_AW116-A07_1638512_2020"/>
        <s v="VP_AW116-A07_1638523_2020"/>
        <s v="VP_AV115-F22_1638750_2020"/>
        <s v="VP_AV115-F22_1638751_2020"/>
        <s v="VP_AV115-F22_1638752_2020"/>
        <s v="VP_AV115-F23_1324739_2020"/>
        <s v="VP_AV115-F23_1324741_2020"/>
        <s v="VP_AV115-F23_1324740_2020"/>
        <s v="VP_AW116-A07_1638582_2020"/>
        <s v="VP_AW116-A07_1638548_2020"/>
        <s v="VP_AU115-G24_631735"/>
        <s v="VP_AU115-G24_631737"/>
        <s v="VP_AU115-K06_639028"/>
        <s v="VP_AV115-J13_502560_2019"/>
        <s v="VP_AU115-K09_53725_2019"/>
        <s v="VP_AV115-J06_802701_2019"/>
        <s v="VP_AV115-J09_1577215_2020"/>
        <s v="VP_AV115-F22_1638753_2020"/>
        <s v="VP_AV115-F22_1638754_2020"/>
        <s v="VP_AV115-F22_1638755_2020"/>
        <s v="VP_AV115-F22_1638756_2020"/>
        <s v="VP_AV115-F22_1638757_2020"/>
        <s v="VP_AV115-F22_1638758_2020"/>
        <s v="VP_AW116-A07_1638724_2020"/>
        <s v="VP_AV115-J09_1497398_2020"/>
        <s v="VP_AV115-J08_651172_2019"/>
      </sharedItems>
    </cacheField>
    <cacheField name="CIRCUITNAME" numFmtId="0">
      <sharedItems count="3">
        <s v="NARROWS 2102"/>
        <s v="BANGOR 1101"/>
        <s v="BRUNSWICK 1106"/>
      </sharedItems>
    </cacheField>
    <cacheField name="UNIQUE_PARCEL_ID" numFmtId="0">
      <sharedItems/>
    </cacheField>
    <cacheField name="UNIQUE_SEGMENT_ID" numFmtId="0">
      <sharedItems/>
    </cacheField>
    <cacheField name="VP_STATUS" numFmtId="0">
      <sharedItems/>
    </cacheField>
    <cacheField name="WORK_VERIFICATION_STATUS" numFmtId="0">
      <sharedItems containsBlank="1"/>
    </cacheField>
    <cacheField name="PI_COMPANY" numFmtId="0">
      <sharedItems count="9">
        <s v="JEF_Jefferson Resources"/>
        <s v="MBG_Mason, Bruce &amp; Girard"/>
        <s v="MGE_Mountain G Enterprises"/>
        <s v="ERM_ERM-West"/>
        <s v="SFC_Sierra Forestry Consulting"/>
        <s v="NCR_North Coast Resource Management"/>
        <s v="SDR_Southern Disaster"/>
        <s v="FSE_FSEI"/>
        <s v="FCO_Forester’s Co-op"/>
      </sharedItems>
    </cacheField>
    <cacheField name="SPECIES" numFmtId="0">
      <sharedItems/>
    </cacheField>
    <cacheField name="RWD_EXC" numFmtId="0">
      <sharedItems/>
    </cacheField>
    <cacheField name="DEAD_DYING" numFmtId="0">
      <sharedItems/>
    </cacheField>
    <cacheField name="DIAMETER" numFmtId="0">
      <sharedItems containsString="0" containsBlank="1" containsNumber="1" containsInteger="1" minValue="0" maxValue="147"/>
    </cacheField>
    <cacheField name="HEIGHT" numFmtId="0">
      <sharedItems containsString="0" containsBlank="1" containsNumber="1" containsInteger="1" minValue="2" maxValue="167"/>
    </cacheField>
    <cacheField name="TAT_RESULT" numFmtId="0">
      <sharedItems containsBlank="1"/>
    </cacheField>
    <cacheField name="PRESCRIP" numFmtId="0">
      <sharedItems/>
    </cacheField>
    <cacheField name="WOOD_MAN" numFmtId="0">
      <sharedItems/>
    </cacheField>
    <cacheField name="TRAFFIC" numFmtId="0">
      <sharedItems containsBlank="1"/>
    </cacheField>
    <cacheField name="ENVIRONMENTAL_CONCERN" numFmtId="0">
      <sharedItems containsBlank="1"/>
    </cacheField>
    <cacheField name="PI_COMMENTS" numFmtId="0">
      <sharedItems containsBlank="1" longText="1"/>
    </cacheField>
    <cacheField name="TW_COMPANY" numFmtId="0">
      <sharedItems containsBlank="1"/>
    </cacheField>
    <cacheField name="TW_SUB" numFmtId="0">
      <sharedItems containsBlank="1"/>
    </cacheField>
    <cacheField name="TW_FOREMAN_ISN" numFmtId="0">
      <sharedItems containsString="0" containsBlank="1" containsNumber="1" containsInteger="1" minValue="0" maxValue="5872407"/>
    </cacheField>
    <cacheField name="TW_ACT_WORK" numFmtId="0">
      <sharedItems containsBlank="1"/>
    </cacheField>
    <cacheField name="TW_WORK_DATE" numFmtId="22">
      <sharedItems containsNonDate="0" containsDate="1" containsString="0" containsBlank="1" minDate="2019-11-27T11:34:42" maxDate="2020-05-15T13:27:27"/>
    </cacheField>
    <cacheField name="TW_COMMENTS" numFmtId="0">
      <sharedItems containsBlank="1"/>
    </cacheField>
    <cacheField name="TW_BILLING_TYPE" numFmtId="0">
      <sharedItems containsBlank="1"/>
    </cacheField>
    <cacheField name="TW_READY_TO_INVOICE" numFmtId="0">
      <sharedItems containsBlank="1"/>
    </cacheField>
    <cacheField name="TW_INVOICING_STATUS" numFmtId="0">
      <sharedItems containsBlank="1"/>
    </cacheField>
    <cacheField name="WM_COMPANY" numFmtId="0">
      <sharedItems containsBlank="1"/>
    </cacheField>
    <cacheField name="WM_SUB" numFmtId="0">
      <sharedItems containsBlank="1"/>
    </cacheField>
    <cacheField name="WM_DATE" numFmtId="164">
      <sharedItems containsNonDate="0" containsDate="1" containsString="0" containsBlank="1" minDate="2020-01-27T01:00:00" maxDate="2020-05-15T14:03:48"/>
    </cacheField>
    <cacheField name="WM_COMMENTS" numFmtId="0">
      <sharedItems containsBlank="1"/>
    </cacheField>
    <cacheField name="EVM_LAST_EDITOR" numFmtId="49">
      <sharedItems count="38">
        <s v="dberla_awrr"/>
        <s v="gjuarm_awrr"/>
        <s v="bchamn_awrr"/>
        <s v="rayalm_awrr"/>
        <s v="ajboga_awrr"/>
        <s v="arodrm_awrr"/>
        <s v="ycerva_awrr"/>
        <s v="jthomm_awrr"/>
        <s v="treym_awrr"/>
        <s v="zdicka_awrr"/>
        <s v="sfrizf_awrr"/>
        <s v="sriddp_awrr"/>
        <s v="sdealf_awrr"/>
        <s v="smonrf_awrr"/>
        <s v="eculhj_awrr"/>
        <s v="ncolem_awrr"/>
        <s v="awithm_awrr"/>
        <s v="ahansm_awrr"/>
        <s v="sflora_awrr"/>
        <s v="kdubom_awrr"/>
        <s v="bpostm_awrr"/>
        <s v="sfulfj_awrr"/>
        <s v="rjohnm_awrr"/>
        <s v="acoonm_awrr"/>
        <s v="mdiazm_awrr"/>
        <s v="cschra_awrr"/>
        <s v="bfabem_awrr"/>
        <s v="awinnm_awrr"/>
        <s v="nvikm_awrr"/>
        <s v="jkubim_awrr"/>
        <s v="flewif_awrr"/>
        <s v="tmaokm_awrr"/>
        <s v="tstewm_awrr"/>
        <s v="rshurm_awrr"/>
        <s v="kfenkj_awrr"/>
        <s v="lthompa_awrr"/>
        <s v="jmarfa_awrr"/>
        <s v="kisaaa_awrr"/>
      </sharedItems>
    </cacheField>
    <cacheField name="EVM_LAST_EDITED" numFmtId="164">
      <sharedItems containsSemiMixedTypes="0" containsNonDate="0" containsDate="1" containsString="0" minDate="2020-05-11T14:31:42" maxDate="2020-05-15T13:45:52"/>
    </cacheField>
    <cacheField name="REGION" numFmtId="0">
      <sharedItems/>
    </cacheField>
    <cacheField name="DIVISION" numFmtId="0">
      <sharedItems/>
    </cacheField>
    <cacheField name="PARCEL_NAME" numFmtId="0">
      <sharedItems containsBlank="1"/>
    </cacheField>
    <cacheField name="SITE_ADDRESS" numFmtId="0">
      <sharedItems containsBlank="1"/>
    </cacheField>
    <cacheField name="PROPERTY_CITY" numFmtId="0">
      <sharedItems containsBlank="1"/>
    </cacheField>
    <cacheField name="x" numFmtId="0">
      <sharedItems/>
    </cacheField>
    <cacheField name="y" numFmtId="0">
      <sharedItems/>
    </cacheField>
    <cacheField name="Creator" numFmtId="0">
      <sharedItems/>
    </cacheField>
    <cacheField name="Created" numFmtId="164">
      <sharedItems containsSemiMixedTypes="0" containsNonDate="0" containsDate="1" containsString="0" minDate="1899-12-30T17:00:00" maxDate="2020-05-15T14:07:48"/>
    </cacheField>
    <cacheField name="Editor" numFmtId="0">
      <sharedItems/>
    </cacheField>
    <cacheField name="Edited" numFmtId="164">
      <sharedItems containsSemiMixedTypes="0" containsNonDate="0" containsDate="1" containsString="0" minDate="2020-05-11T15:33:49" maxDate="2020-05-15T14:11:28"/>
    </cacheField>
    <cacheField name="EVM_SYNC_ID" numFmtId="0">
      <sharedItems/>
    </cacheField>
  </cacheFields>
  <extLst>
    <ext xmlns:x14="http://schemas.microsoft.com/office/spreadsheetml/2009/9/main" uri="{725AE2AE-9491-48be-B2B4-4EB974FC3084}">
      <x14:pivotCacheDefinition pivotCacheId="192396143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lder, Jameson" refreshedDate="43966.605238425924" backgroundQuery="1" createdVersion="3" refreshedVersion="6" minRefreshableVersion="3" recordCount="0" supportSubquery="1" supportAdvancedDrill="1" xr:uid="{4BC07130-9D5D-4618-896B-50F4327021A9}">
  <cacheSource type="external" connectionId="21">
    <extLst>
      <ext xmlns:x14="http://schemas.microsoft.com/office/spreadsheetml/2009/9/main" uri="{F057638F-6D5F-4e77-A914-E7F072B9BCA8}">
        <x14:sourceConnection name="ThisWorkbookDataModel"/>
      </ext>
    </extLst>
  </cacheSource>
  <cacheFields count="0"/>
  <cacheHierarchies count="81">
    <cacheHierarchy uniqueName="[Veg_Table].[Prescription and Status do not match]" caption="Prescription and Status do not match" attribute="1" defaultMemberUniqueName="[Veg_Table].[Prescription and Status do not match].[All]" allUniqueName="[Veg_Table].[Prescription and Status do not match].[All]" dimensionUniqueName="[Veg_Table]" displayFolder="" count="0" memberValueDatatype="20" unbalanced="0"/>
    <cacheHierarchy uniqueName="[Veg_Table].[Missing_Species]" caption="Missing_Species" attribute="1" defaultMemberUniqueName="[Veg_Table].[Missing_Species].[All]" allUniqueName="[Veg_Table].[Missing_Species].[All]" dimensionUniqueName="[Veg_Table]" displayFolder="" count="0" memberValueDatatype="20" unbalanced="0"/>
    <cacheHierarchy uniqueName="[Veg_Table].[Missing_Diameter]" caption="Missing_Diameter" attribute="1" defaultMemberUniqueName="[Veg_Table].[Missing_Diameter].[All]" allUniqueName="[Veg_Table].[Missing_Diameter].[All]" dimensionUniqueName="[Veg_Table]" displayFolder="" count="0" memberValueDatatype="20" unbalanced="0"/>
    <cacheHierarchy uniqueName="[Veg_Table].[Missing_Height]" caption="Missing_Height" attribute="1" defaultMemberUniqueName="[Veg_Table].[Missing_Height].[All]" allUniqueName="[Veg_Table].[Missing_Height].[All]" dimensionUniqueName="[Veg_Table]" displayFolder="" count="0" memberValueDatatype="20" unbalanced="0"/>
    <cacheHierarchy uniqueName="[Veg_Table].[Missing_TAT_Result]" caption="Missing_TAT_Result" attribute="1" defaultMemberUniqueName="[Veg_Table].[Missing_TAT_Result].[All]" allUniqueName="[Veg_Table].[Missing_TAT_Result].[All]" dimensionUniqueName="[Veg_Table]" displayFolder="" count="0" memberValueDatatype="20" unbalanced="0"/>
    <cacheHierarchy uniqueName="[Veg_Table].[TAT_Result and Prescription do not match]" caption="TAT_Result and Prescription do not match" attribute="1" defaultMemberUniqueName="[Veg_Table].[TAT_Result and Prescription do not match].[All]" allUniqueName="[Veg_Table].[TAT_Result and Prescription do not match].[All]" dimensionUniqueName="[Veg_Table]" displayFolder="" count="0" memberValueDatatype="20" unbalanced="0"/>
    <cacheHierarchy uniqueName="[Veg_Table].[Prescription R-Scale Does not match Diameter]" caption="Prescription R-Scale Does not match Diameter" attribute="1" defaultMemberUniqueName="[Veg_Table].[Prescription R-Scale Does not match Diameter].[All]" allUniqueName="[Veg_Table].[Prescription R-Scale Does not match Diameter].[All]" dimensionUniqueName="[Veg_Table]" displayFolder="" count="0" memberValueDatatype="20" unbalanced="0"/>
    <cacheHierarchy uniqueName="[Veg_Table].[Prescription is Brush, then WM Work Type should be Not Needed]" caption="Prescription is Brush, then WM Work Type should be Not Needed" attribute="1" defaultMemberUniqueName="[Veg_Table].[Prescription is Brush, then WM Work Type should be Not Needed].[All]" allUniqueName="[Veg_Table].[Prescription is Brush, then WM Work Type should be Not Needed].[All]" dimensionUniqueName="[Veg_Table]" displayFolder="" count="0" memberValueDatatype="20" unbalanced="0"/>
    <cacheHierarchy uniqueName="[Veg_Table].[Prescription_Edited_And_TAT_Is_Blank]" caption="Prescription_Edited_And_TAT_Is_Blank" attribute="1" defaultMemberUniqueName="[Veg_Table].[Prescription_Edited_And_TAT_Is_Blank].[All]" allUniqueName="[Veg_Table].[Prescription_Edited_And_TAT_Is_Blank].[All]" dimensionUniqueName="[Veg_Table]" displayFolder="" count="0" memberValueDatatype="20" unbalanced="0"/>
    <cacheHierarchy uniqueName="[Veg_Table].[Sum of Errors]" caption="Sum of Errors" attribute="1" defaultMemberUniqueName="[Veg_Table].[Sum of Errors].[All]" allUniqueName="[Veg_Table].[Sum of Errors].[All]" dimensionUniqueName="[Veg_Table]" displayFolder="" count="0" memberValueDatatype="20" unbalanced="0"/>
    <cacheHierarchy uniqueName="[Veg_Table].[Veg Point has Errors]" caption="Veg Point has Errors" attribute="1" defaultMemberUniqueName="[Veg_Table].[Veg Point has Errors].[All]" allUniqueName="[Veg_Table].[Veg Point has Errors].[All]" dimensionUniqueName="[Veg_Table]" displayFolder="" count="0" memberValueDatatype="20" unbalanced="0"/>
    <cacheHierarchy uniqueName="[Veg_Table].[Total Veg Points Created]" caption="Total Veg Points Created" attribute="1" defaultMemberUniqueName="[Veg_Table].[Total Veg Points Created].[All]" allUniqueName="[Veg_Table].[Total Veg Points Created].[All]" dimensionUniqueName="[Veg_Table]" displayFolder="" count="0" memberValueDatatype="20" unbalanced="0"/>
    <cacheHierarchy uniqueName="[Veg_Table].[Diameter R-Scale]" caption="Diameter R-Scale" attribute="1" defaultMemberUniqueName="[Veg_Table].[Diameter R-Scale].[All]" allUniqueName="[Veg_Table].[Diameter R-Scale].[All]" dimensionUniqueName="[Veg_Table]" displayFolder="" count="0" memberValueDatatype="130" unbalanced="0"/>
    <cacheHierarchy uniqueName="[Veg_Table].[Prescription R-Scale]" caption="Prescription R-Scale" attribute="1" defaultMemberUniqueName="[Veg_Table].[Prescription R-Scale].[All]" allUniqueName="[Veg_Table].[Prescription R-Scale].[All]" dimensionUniqueName="[Veg_Table]" displayFolder="" count="0" memberValueDatatype="130" unbalanced="0"/>
    <cacheHierarchy uniqueName="[Veg_Table].[Week (M-Su)]" caption="Week (M-Su)" attribute="1" defaultMemberUniqueName="[Veg_Table].[Week (M-Su)].[All]" allUniqueName="[Veg_Table].[Week (M-Su)].[All]" dimensionUniqueName="[Veg_Table]" displayFolder="" count="0" memberValueDatatype="20" unbalanced="0"/>
    <cacheHierarchy uniqueName="[Veg_Table].[EVM_LAST_EDITED_Day]" caption="EVM_LAST_EDITED_Day" attribute="1" time="1" defaultMemberUniqueName="[Veg_Table].[EVM_LAST_EDITED_Day].[All]" allUniqueName="[Veg_Table].[EVM_LAST_EDITED_Day].[All]" dimensionUniqueName="[Veg_Table]" displayFolder="" count="0" memberValueDatatype="7" unbalanced="0"/>
    <cacheHierarchy uniqueName="[Veg_Table].[EVM_LAST_EDITED2]" caption="EVM_LAST_EDITED2" attribute="1" time="1" defaultMemberUniqueName="[Veg_Table].[EVM_LAST_EDITED2].[All]" allUniqueName="[Veg_Table].[EVM_LAST_EDITED2].[All]" dimensionUniqueName="[Veg_Table]" displayFolder="" count="0" memberValueDatatype="7" unbalanced="0"/>
    <cacheHierarchy uniqueName="[Veg_Table].[Co_EVM_LAST_EDITOR]" caption="Co_EVM_LAST_EDITOR" attribute="1" defaultMemberUniqueName="[Veg_Table].[Co_EVM_LAST_EDITOR].[All]" allUniqueName="[Veg_Table].[Co_EVM_LAST_EDITOR].[All]" dimensionUniqueName="[Veg_Table]" displayFolder="" count="0" memberValueDatatype="130" unbalanced="0"/>
    <cacheHierarchy uniqueName="[Veg_Table].[COMPANY_EVM_LAST_EDITOR]" caption="COMPANY_EVM_LAST_EDITOR" attribute="1" defaultMemberUniqueName="[Veg_Table].[COMPANY_EVM_LAST_EDITOR].[All]" allUniqueName="[Veg_Table].[COMPANY_EVM_LAST_EDITOR].[All]" dimensionUniqueName="[Veg_Table]" displayFolder="" count="2" memberValueDatatype="130" unbalanced="0"/>
    <cacheHierarchy uniqueName="[Veg_Table].[Created_Day]" caption="Created_Day" attribute="1" time="1" defaultMemberUniqueName="[Veg_Table].[Created_Day].[All]" allUniqueName="[Veg_Table].[Created_Day].[All]" dimensionUniqueName="[Veg_Table]" displayFolder="" count="0" memberValueDatatype="7" unbalanced="0"/>
    <cacheHierarchy uniqueName="[Veg_Table].[Created2]" caption="Created2" attribute="1" time="1" defaultMemberUniqueName="[Veg_Table].[Created2].[All]" allUniqueName="[Veg_Table].[Created2].[All]" dimensionUniqueName="[Veg_Table]" displayFolder="" count="0" memberValueDatatype="7" unbalanced="0"/>
    <cacheHierarchy uniqueName="[Veg_Table].[Previous_Prescription]" caption="Previous_Prescription" attribute="1" defaultMemberUniqueName="[Veg_Table].[Previous_Prescription].[All]" allUniqueName="[Veg_Table].[Previous_Prescription].[All]" dimensionUniqueName="[Veg_Table]" displayFolder="" count="0" memberValueDatatype="130" unbalanced="0"/>
    <cacheHierarchy uniqueName="[Veg_Table].[Prescription_Changed]" caption="Prescription_Changed" attribute="1" defaultMemberUniqueName="[Veg_Table].[Prescription_Changed].[All]" allUniqueName="[Veg_Table].[Prescription_Changed].[All]" dimensionUniqueName="[Veg_Table]" displayFolder="" count="0" memberValueDatatype="130" unbalanced="0"/>
    <cacheHierarchy uniqueName="[Veg_Table].[New_or_Old_Veg]" caption="New_or_Old_Veg" attribute="1" defaultMemberUniqueName="[Veg_Table].[New_or_Old_Veg].[All]" allUniqueName="[Veg_Table].[New_or_Old_Veg].[All]" dimensionUniqueName="[Veg_Table]" displayFolder="" count="0" memberValueDatatype="130" unbalanced="0"/>
    <cacheHierarchy uniqueName="[Veg_Table].[Comments_Contain_Delete]" caption="Comments_Contain_Delete" attribute="1" defaultMemberUniqueName="[Veg_Table].[Comments_Contain_Delete].[All]" allUniqueName="[Veg_Table].[Comments_Contain_Delete].[All]" dimensionUniqueName="[Veg_Table]" displayFolder="" count="0" memberValueDatatype="20" unbalanced="0"/>
    <cacheHierarchy uniqueName="[Veg_Table].[Include_awrr_in_PI_Error_Report]" caption="Include_awrr_in_PI_Error_Report" attribute="1" defaultMemberUniqueName="[Veg_Table].[Include_awrr_in_PI_Error_Report].[All]" allUniqueName="[Veg_Table].[Include_awrr_in_PI_Error_Report].[All]" dimensionUniqueName="[Veg_Table]" displayFolder="" count="0" memberValueDatatype="130" unbalanced="0"/>
    <cacheHierarchy uniqueName="[Veg_Table].[VegHasError_CommentsHaveNoDelete_IncludeAwrrInReport_OR_PrescriptionChanged]" caption="VegHasError_CommentsHaveNoDelete_IncludeAwrrInReport_OR_PrescriptionChanged" attribute="1" defaultMemberUniqueName="[Veg_Table].[VegHasError_CommentsHaveNoDelete_IncludeAwrrInReport_OR_PrescriptionChanged].[All]" allUniqueName="[Veg_Table].[VegHasError_CommentsHaveNoDelete_IncludeAwrrInReport_OR_PrescriptionChanged].[All]" dimensionUniqueName="[Veg_Table]" displayFolder="" count="0" memberValueDatatype="20" unbalanced="0"/>
    <cacheHierarchy uniqueName="[Veg_Table].[First_Name]" caption="First_Name" attribute="1" defaultMemberUniqueName="[Veg_Table].[First_Name].[All]" allUniqueName="[Veg_Table].[First_Name].[All]" dimensionUniqueName="[Veg_Table]" displayFolder="" count="0" memberValueDatatype="130" unbalanced="0"/>
    <cacheHierarchy uniqueName="[Veg_Table].[Last_Name]" caption="Last_Name" attribute="1" defaultMemberUniqueName="[Veg_Table].[Last_Name].[All]" allUniqueName="[Veg_Table].[Last_Name].[All]" dimensionUniqueName="[Veg_Table]" displayFolder="" count="0" memberValueDatatype="130" unbalanced="0"/>
    <cacheHierarchy uniqueName="[Veg_Table].[Full_Name]" caption="Full_Name" attribute="1" defaultMemberUniqueName="[Veg_Table].[Full_Name].[All]" allUniqueName="[Veg_Table].[Full_Name].[All]" dimensionUniqueName="[Veg_Table]" displayFolder="" count="0" memberValueDatatype="130" unbalanced="0"/>
    <cacheHierarchy uniqueName="[Veg_Table].[OBJECTID]" caption="OBJECTID" attribute="1" defaultMemberUniqueName="[Veg_Table].[OBJECTID].[All]" allUniqueName="[Veg_Table].[OBJECTID].[All]" dimensionUniqueName="[Veg_Table]" displayFolder="" count="0" memberValueDatatype="20" unbalanced="0"/>
    <cacheHierarchy uniqueName="[Veg_Table].[AUTO_ID]" caption="AUTO_ID" attribute="1" defaultMemberUniqueName="[Veg_Table].[AUTO_ID].[All]" allUniqueName="[Veg_Table].[AUTO_ID].[All]" dimensionUniqueName="[Veg_Table]" displayFolder="" count="0" memberValueDatatype="130" unbalanced="0"/>
    <cacheHierarchy uniqueName="[Veg_Table].[CIRCUITNAME]" caption="CIRCUITNAME" attribute="1" defaultMemberUniqueName="[Veg_Table].[CIRCUITNAME].[All]" allUniqueName="[Veg_Table].[CIRCUITNAME].[All]" dimensionUniqueName="[Veg_Table]" displayFolder="" count="2" memberValueDatatype="130" unbalanced="0"/>
    <cacheHierarchy uniqueName="[Veg_Table].[UNIQUE_PARCEL_ID]" caption="UNIQUE_PARCEL_ID" attribute="1" defaultMemberUniqueName="[Veg_Table].[UNIQUE_PARCEL_ID].[All]" allUniqueName="[Veg_Table].[UNIQUE_PARCEL_ID].[All]" dimensionUniqueName="[Veg_Table]" displayFolder="" count="0" memberValueDatatype="130" unbalanced="0"/>
    <cacheHierarchy uniqueName="[Veg_Table].[UNIQUE_SEGMENT_ID]" caption="UNIQUE_SEGMENT_ID" attribute="1" defaultMemberUniqueName="[Veg_Table].[UNIQUE_SEGMENT_ID].[All]" allUniqueName="[Veg_Table].[UNIQUE_SEGMENT_ID].[All]" dimensionUniqueName="[Veg_Table]" displayFolder="" count="0" memberValueDatatype="130" unbalanced="0"/>
    <cacheHierarchy uniqueName="[Veg_Table].[VP_STATUS]" caption="VP_STATUS" attribute="1" defaultMemberUniqueName="[Veg_Table].[VP_STATUS].[All]" allUniqueName="[Veg_Table].[VP_STATUS].[All]" dimensionUniqueName="[Veg_Table]" displayFolder="" count="0" memberValueDatatype="130" unbalanced="0"/>
    <cacheHierarchy uniqueName="[Veg_Table].[WORK_VERIFICATION_STATUS]" caption="WORK_VERIFICATION_STATUS" attribute="1" defaultMemberUniqueName="[Veg_Table].[WORK_VERIFICATION_STATUS].[All]" allUniqueName="[Veg_Table].[WORK_VERIFICATION_STATUS].[All]" dimensionUniqueName="[Veg_Table]" displayFolder="" count="0" memberValueDatatype="130" unbalanced="0"/>
    <cacheHierarchy uniqueName="[Veg_Table].[PI_COMPANY]" caption="PI_COMPANY" attribute="1" defaultMemberUniqueName="[Veg_Table].[PI_COMPANY].[All]" allUniqueName="[Veg_Table].[PI_COMPANY].[All]" dimensionUniqueName="[Veg_Table]" displayFolder="" count="0" memberValueDatatype="130" unbalanced="0"/>
    <cacheHierarchy uniqueName="[Veg_Table].[SPECIES]" caption="SPECIES" attribute="1" defaultMemberUniqueName="[Veg_Table].[SPECIES].[All]" allUniqueName="[Veg_Table].[SPECIES].[All]" dimensionUniqueName="[Veg_Table]" displayFolder="" count="0" memberValueDatatype="130" unbalanced="0"/>
    <cacheHierarchy uniqueName="[Veg_Table].[RWD_EXC]" caption="RWD_EXC" attribute="1" defaultMemberUniqueName="[Veg_Table].[RWD_EXC].[All]" allUniqueName="[Veg_Table].[RWD_EXC].[All]" dimensionUniqueName="[Veg_Table]" displayFolder="" count="0" memberValueDatatype="130" unbalanced="0"/>
    <cacheHierarchy uniqueName="[Veg_Table].[DEAD_DYING]" caption="DEAD_DYING" attribute="1" defaultMemberUniqueName="[Veg_Table].[DEAD_DYING].[All]" allUniqueName="[Veg_Table].[DEAD_DYING].[All]" dimensionUniqueName="[Veg_Table]" displayFolder="" count="0" memberValueDatatype="130" unbalanced="0"/>
    <cacheHierarchy uniqueName="[Veg_Table].[DIAMETER]" caption="DIAMETER" attribute="1" defaultMemberUniqueName="[Veg_Table].[DIAMETER].[All]" allUniqueName="[Veg_Table].[DIAMETER].[All]" dimensionUniqueName="[Veg_Table]" displayFolder="" count="0" memberValueDatatype="20" unbalanced="0"/>
    <cacheHierarchy uniqueName="[Veg_Table].[HEIGHT]" caption="HEIGHT" attribute="1" defaultMemberUniqueName="[Veg_Table].[HEIGHT].[All]" allUniqueName="[Veg_Table].[HEIGHT].[All]" dimensionUniqueName="[Veg_Table]" displayFolder="" count="0" memberValueDatatype="20" unbalanced="0"/>
    <cacheHierarchy uniqueName="[Veg_Table].[TAT_RESULT]" caption="TAT_RESULT" attribute="1" defaultMemberUniqueName="[Veg_Table].[TAT_RESULT].[All]" allUniqueName="[Veg_Table].[TAT_RESULT].[All]" dimensionUniqueName="[Veg_Table]" displayFolder="" count="0" memberValueDatatype="130" unbalanced="0"/>
    <cacheHierarchy uniqueName="[Veg_Table].[PRESCRIP]" caption="PRESCRIP" attribute="1" defaultMemberUniqueName="[Veg_Table].[PRESCRIP].[All]" allUniqueName="[Veg_Table].[PRESCRIP].[All]" dimensionUniqueName="[Veg_Table]" displayFolder="" count="0" memberValueDatatype="130" unbalanced="0"/>
    <cacheHierarchy uniqueName="[Veg_Table].[WOOD_MAN]" caption="WOOD_MAN" attribute="1" defaultMemberUniqueName="[Veg_Table].[WOOD_MAN].[All]" allUniqueName="[Veg_Table].[WOOD_MAN].[All]" dimensionUniqueName="[Veg_Table]" displayFolder="" count="0" memberValueDatatype="130" unbalanced="0"/>
    <cacheHierarchy uniqueName="[Veg_Table].[TRAFFIC]" caption="TRAFFIC" attribute="1" defaultMemberUniqueName="[Veg_Table].[TRAFFIC].[All]" allUniqueName="[Veg_Table].[TRAFFIC].[All]" dimensionUniqueName="[Veg_Table]" displayFolder="" count="0" memberValueDatatype="130" unbalanced="0"/>
    <cacheHierarchy uniqueName="[Veg_Table].[ENVIRONMENTAL_CONCERN]" caption="ENVIRONMENTAL_CONCERN" attribute="1" defaultMemberUniqueName="[Veg_Table].[ENVIRONMENTAL_CONCERN].[All]" allUniqueName="[Veg_Table].[ENVIRONMENTAL_CONCERN].[All]" dimensionUniqueName="[Veg_Table]" displayFolder="" count="0" memberValueDatatype="130" unbalanced="0"/>
    <cacheHierarchy uniqueName="[Veg_Table].[PI_COMMENTS]" caption="PI_COMMENTS" attribute="1" defaultMemberUniqueName="[Veg_Table].[PI_COMMENTS].[All]" allUniqueName="[Veg_Table].[PI_COMMENTS].[All]" dimensionUniqueName="[Veg_Table]" displayFolder="" count="0" memberValueDatatype="130" unbalanced="0"/>
    <cacheHierarchy uniqueName="[Veg_Table].[TW_COMPANY]" caption="TW_COMPANY" attribute="1" defaultMemberUniqueName="[Veg_Table].[TW_COMPANY].[All]" allUniqueName="[Veg_Table].[TW_COMPANY].[All]" dimensionUniqueName="[Veg_Table]" displayFolder="" count="0" memberValueDatatype="130" unbalanced="0"/>
    <cacheHierarchy uniqueName="[Veg_Table].[TW_SUB]" caption="TW_SUB" attribute="1" defaultMemberUniqueName="[Veg_Table].[TW_SUB].[All]" allUniqueName="[Veg_Table].[TW_SUB].[All]" dimensionUniqueName="[Veg_Table]" displayFolder="" count="0" memberValueDatatype="130" unbalanced="0"/>
    <cacheHierarchy uniqueName="[Veg_Table].[TW_FOREMAN_ISN]" caption="TW_FOREMAN_ISN" attribute="1" defaultMemberUniqueName="[Veg_Table].[TW_FOREMAN_ISN].[All]" allUniqueName="[Veg_Table].[TW_FOREMAN_ISN].[All]" dimensionUniqueName="[Veg_Table]" displayFolder="" count="0" memberValueDatatype="20" unbalanced="0"/>
    <cacheHierarchy uniqueName="[Veg_Table].[TW_ACT_WORK]" caption="TW_ACT_WORK" attribute="1" defaultMemberUniqueName="[Veg_Table].[TW_ACT_WORK].[All]" allUniqueName="[Veg_Table].[TW_ACT_WORK].[All]" dimensionUniqueName="[Veg_Table]" displayFolder="" count="0" memberValueDatatype="130" unbalanced="0"/>
    <cacheHierarchy uniqueName="[Veg_Table].[TW_WORK_DATE]" caption="TW_WORK_DATE" attribute="1" time="1" defaultMemberUniqueName="[Veg_Table].[TW_WORK_DATE].[All]" allUniqueName="[Veg_Table].[TW_WORK_DATE].[All]" dimensionUniqueName="[Veg_Table]" displayFolder="" count="0" memberValueDatatype="7" unbalanced="0"/>
    <cacheHierarchy uniqueName="[Veg_Table].[TW_COMMENTS]" caption="TW_COMMENTS" attribute="1" defaultMemberUniqueName="[Veg_Table].[TW_COMMENTS].[All]" allUniqueName="[Veg_Table].[TW_COMMENTS].[All]" dimensionUniqueName="[Veg_Table]" displayFolder="" count="0" memberValueDatatype="130" unbalanced="0"/>
    <cacheHierarchy uniqueName="[Veg_Table].[TW_BILLING_TYPE]" caption="TW_BILLING_TYPE" attribute="1" defaultMemberUniqueName="[Veg_Table].[TW_BILLING_TYPE].[All]" allUniqueName="[Veg_Table].[TW_BILLING_TYPE].[All]" dimensionUniqueName="[Veg_Table]" displayFolder="" count="0" memberValueDatatype="130" unbalanced="0"/>
    <cacheHierarchy uniqueName="[Veg_Table].[TW_READY_TO_INVOICE]" caption="TW_READY_TO_INVOICE" attribute="1" defaultMemberUniqueName="[Veg_Table].[TW_READY_TO_INVOICE].[All]" allUniqueName="[Veg_Table].[TW_READY_TO_INVOICE].[All]" dimensionUniqueName="[Veg_Table]" displayFolder="" count="0" memberValueDatatype="130" unbalanced="0"/>
    <cacheHierarchy uniqueName="[Veg_Table].[TW_INVOICING_STATUS]" caption="TW_INVOICING_STATUS" attribute="1" defaultMemberUniqueName="[Veg_Table].[TW_INVOICING_STATUS].[All]" allUniqueName="[Veg_Table].[TW_INVOICING_STATUS].[All]" dimensionUniqueName="[Veg_Table]" displayFolder="" count="0" memberValueDatatype="130" unbalanced="0"/>
    <cacheHierarchy uniqueName="[Veg_Table].[WM_COMPANY]" caption="WM_COMPANY" attribute="1" defaultMemberUniqueName="[Veg_Table].[WM_COMPANY].[All]" allUniqueName="[Veg_Table].[WM_COMPANY].[All]" dimensionUniqueName="[Veg_Table]" displayFolder="" count="0" memberValueDatatype="130" unbalanced="0"/>
    <cacheHierarchy uniqueName="[Veg_Table].[WM_SUB]" caption="WM_SUB" attribute="1" defaultMemberUniqueName="[Veg_Table].[WM_SUB].[All]" allUniqueName="[Veg_Table].[WM_SUB].[All]" dimensionUniqueName="[Veg_Table]" displayFolder="" count="0" memberValueDatatype="130" unbalanced="0"/>
    <cacheHierarchy uniqueName="[Veg_Table].[WM_DATE]" caption="WM_DATE" attribute="1" time="1" defaultMemberUniqueName="[Veg_Table].[WM_DATE].[All]" allUniqueName="[Veg_Table].[WM_DATE].[All]" dimensionUniqueName="[Veg_Table]" displayFolder="" count="0" memberValueDatatype="7" unbalanced="0"/>
    <cacheHierarchy uniqueName="[Veg_Table].[WM_COMMENTS]" caption="WM_COMMENTS" attribute="1" defaultMemberUniqueName="[Veg_Table].[WM_COMMENTS].[All]" allUniqueName="[Veg_Table].[WM_COMMENTS].[All]" dimensionUniqueName="[Veg_Table]" displayFolder="" count="0" memberValueDatatype="130" unbalanced="0"/>
    <cacheHierarchy uniqueName="[Veg_Table].[EVM_LAST_EDITOR]" caption="EVM_LAST_EDITOR" attribute="1" defaultMemberUniqueName="[Veg_Table].[EVM_LAST_EDITOR].[All]" allUniqueName="[Veg_Table].[EVM_LAST_EDITOR].[All]" dimensionUniqueName="[Veg_Table]" displayFolder="" count="0" memberValueDatatype="130" unbalanced="0"/>
    <cacheHierarchy uniqueName="[Veg_Table].[EVM_LAST_EDITED]" caption="EVM_LAST_EDITED" attribute="1" time="1" defaultMemberUniqueName="[Veg_Table].[EVM_LAST_EDITED].[All]" allUniqueName="[Veg_Table].[EVM_LAST_EDITED].[All]" dimensionUniqueName="[Veg_Table]" displayFolder="" count="0" memberValueDatatype="7" unbalanced="0"/>
    <cacheHierarchy uniqueName="[Veg_Table].[REGION]" caption="REGION" attribute="1" defaultMemberUniqueName="[Veg_Table].[REGION].[All]" allUniqueName="[Veg_Table].[REGION].[All]" dimensionUniqueName="[Veg_Table]" displayFolder="" count="0" memberValueDatatype="130" unbalanced="0"/>
    <cacheHierarchy uniqueName="[Veg_Table].[DIVISION]" caption="DIVISION" attribute="1" defaultMemberUniqueName="[Veg_Table].[DIVISION].[All]" allUniqueName="[Veg_Table].[DIVISION].[All]" dimensionUniqueName="[Veg_Table]" displayFolder="" count="0" memberValueDatatype="130" unbalanced="0"/>
    <cacheHierarchy uniqueName="[Veg_Table].[PARCEL_NAME]" caption="PARCEL_NAME" attribute="1" defaultMemberUniqueName="[Veg_Table].[PARCEL_NAME].[All]" allUniqueName="[Veg_Table].[PARCEL_NAME].[All]" dimensionUniqueName="[Veg_Table]" displayFolder="" count="0" memberValueDatatype="130" unbalanced="0"/>
    <cacheHierarchy uniqueName="[Veg_Table].[SITE_ADDRESS]" caption="SITE_ADDRESS" attribute="1" defaultMemberUniqueName="[Veg_Table].[SITE_ADDRESS].[All]" allUniqueName="[Veg_Table].[SITE_ADDRESS].[All]" dimensionUniqueName="[Veg_Table]" displayFolder="" count="0" memberValueDatatype="130" unbalanced="0"/>
    <cacheHierarchy uniqueName="[Veg_Table].[PROPERTY_CITY]" caption="PROPERTY_CITY" attribute="1" defaultMemberUniqueName="[Veg_Table].[PROPERTY_CITY].[All]" allUniqueName="[Veg_Table].[PROPERTY_CITY].[All]" dimensionUniqueName="[Veg_Table]" displayFolder="" count="0" memberValueDatatype="130" unbalanced="0"/>
    <cacheHierarchy uniqueName="[Veg_Table].[x]" caption="x" attribute="1" defaultMemberUniqueName="[Veg_Table].[x].[All]" allUniqueName="[Veg_Table].[x].[All]" dimensionUniqueName="[Veg_Table]" displayFolder="" count="0" memberValueDatatype="130" unbalanced="0"/>
    <cacheHierarchy uniqueName="[Veg_Table].[y]" caption="y" attribute="1" defaultMemberUniqueName="[Veg_Table].[y].[All]" allUniqueName="[Veg_Table].[y].[All]" dimensionUniqueName="[Veg_Table]" displayFolder="" count="0" memberValueDatatype="130" unbalanced="0"/>
    <cacheHierarchy uniqueName="[Veg_Table].[Creator]" caption="Creator" attribute="1" defaultMemberUniqueName="[Veg_Table].[Creator].[All]" allUniqueName="[Veg_Table].[Creator].[All]" dimensionUniqueName="[Veg_Table]" displayFolder="" count="0" memberValueDatatype="130" unbalanced="0"/>
    <cacheHierarchy uniqueName="[Veg_Table].[Created]" caption="Created" attribute="1" time="1" defaultMemberUniqueName="[Veg_Table].[Created].[All]" allUniqueName="[Veg_Table].[Created].[All]" dimensionUniqueName="[Veg_Table]" displayFolder="" count="0" memberValueDatatype="7" unbalanced="0"/>
    <cacheHierarchy uniqueName="[Veg_Table].[Editor]" caption="Editor" attribute="1" defaultMemberUniqueName="[Veg_Table].[Editor].[All]" allUniqueName="[Veg_Table].[Editor].[All]" dimensionUniqueName="[Veg_Table]" displayFolder="" count="0" memberValueDatatype="130" unbalanced="0"/>
    <cacheHierarchy uniqueName="[Veg_Table].[Edited]" caption="Edited" attribute="1" time="1" defaultMemberUniqueName="[Veg_Table].[Edited].[All]" allUniqueName="[Veg_Table].[Edited].[All]" dimensionUniqueName="[Veg_Table]" displayFolder="" count="0" memberValueDatatype="7" unbalanced="0"/>
    <cacheHierarchy uniqueName="[Veg_Table].[EVM_SYNC_ID]" caption="EVM_SYNC_ID" attribute="1" defaultMemberUniqueName="[Veg_Table].[EVM_SYNC_ID].[All]" allUniqueName="[Veg_Table].[EVM_SYNC_ID].[All]" dimensionUniqueName="[Veg_Table]" displayFolder="" count="0" memberValueDatatype="130" unbalanced="0"/>
    <cacheHierarchy uniqueName="[Measures].[__XL_Count Veg_Table]" caption="__XL_Count Veg_Table" measure="1" displayFolder="" measureGroup="Veg_Table" count="0" hidden="1"/>
    <cacheHierarchy uniqueName="[Measures].[__No measures defined]" caption="__No measures defined" measure="1" displayFolder="" count="0" hidden="1"/>
    <cacheHierarchy uniqueName="[Measures].[Count of PARCEL_NAME]" caption="Count of PARCEL_NAME" measure="1" displayFolder="" measureGroup="Veg_Table" count="0" hidden="1">
      <extLst>
        <ext xmlns:x15="http://schemas.microsoft.com/office/spreadsheetml/2010/11/main" uri="{B97F6D7D-B522-45F9-BDA1-12C45D357490}">
          <x15:cacheHierarchy aggregatedColumn="66"/>
        </ext>
      </extLst>
    </cacheHierarchy>
    <cacheHierarchy uniqueName="[Measures].[Sum of Total Veg Points Created]" caption="Sum of Total Veg Points Created" measure="1" displayFolder="" measureGroup="Veg_Table" count="0" hidden="1">
      <extLst>
        <ext xmlns:x15="http://schemas.microsoft.com/office/spreadsheetml/2010/11/main" uri="{B97F6D7D-B522-45F9-BDA1-12C45D357490}">
          <x15:cacheHierarchy aggregatedColumn="11"/>
        </ext>
      </extLst>
    </cacheHierarchy>
    <cacheHierarchy uniqueName="[Measures].[Distinct Count of PARCEL_NAME]" caption="Distinct Count of PARCEL_NAME" measure="1" displayFolder="" measureGroup="Veg_Table" count="0" hidden="1">
      <extLst>
        <ext xmlns:x15="http://schemas.microsoft.com/office/spreadsheetml/2010/11/main" uri="{B97F6D7D-B522-45F9-BDA1-12C45D357490}">
          <x15:cacheHierarchy aggregatedColumn="66"/>
        </ext>
      </extLst>
    </cacheHierarchy>
  </cacheHierarchies>
  <kpis count="0"/>
  <extLst>
    <ext xmlns:x14="http://schemas.microsoft.com/office/spreadsheetml/2009/9/main" uri="{725AE2AE-9491-48be-B2B4-4EB974FC3084}">
      <x14:pivotCacheDefinition slicerData="1" pivotCacheId="1774042123"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78">
  <r>
    <n v="0"/>
    <n v="0"/>
    <n v="0"/>
    <n v="0"/>
    <n v="1"/>
    <n v="0"/>
    <n v="0"/>
    <n v="0"/>
    <n v="0"/>
    <n v="1"/>
    <x v="0"/>
    <n v="1"/>
    <n v="2"/>
    <n v="2"/>
    <n v="20"/>
    <x v="0"/>
    <d v="2020-05-11T14:32:43"/>
    <s v="AEA"/>
    <x v="0"/>
    <d v="2019-10-08T00:00:00"/>
    <d v="2019-10-08T15:06:57"/>
    <s v=""/>
    <s v="No"/>
    <s v="Old"/>
    <n v="0"/>
    <x v="0"/>
    <x v="0"/>
    <s v="Drew"/>
    <s v="Berlfein"/>
    <x v="0"/>
    <n v="1767021"/>
    <x v="0"/>
    <x v="0"/>
    <s v="LP_AV115-F22_878962"/>
    <s v="CIP_AV115-F22_356357"/>
    <s v="Tree Work Complete"/>
    <s v=""/>
    <x v="0"/>
    <s v="Cedar"/>
    <s v="No"/>
    <s v="No"/>
    <n v="15"/>
    <n v="39"/>
    <s v=""/>
    <s v="F2A_FP-Rmv2 A"/>
    <s v="Cut and Leave"/>
    <s v="No"/>
    <s v=""/>
    <s v="7 ft South of pole D. "/>
    <s v="AEA_A &amp; E Arborists Tree Care"/>
    <s v=""/>
    <n v="5746657"/>
    <s v="F2A_FP-Rmv2 A"/>
    <d v="2020-04-24T16:53:12"/>
    <s v=""/>
    <s v="Unit"/>
    <m/>
    <s v=""/>
    <s v="AEA_A &amp; E Arborists Tree Care"/>
    <s v=""/>
    <d v="2020-05-11T14:32:15"/>
    <s v="Cut into and leave as 16 inch firewood rounds. Chip and pile slash.  Wm complete by crew 208"/>
    <x v="0"/>
    <d v="2020-05-11T14:32:43"/>
    <s v="Sierra"/>
    <s v="SI_Sierra"/>
    <s v="1051742723"/>
    <s v="13012 ARTIC OWL RD"/>
    <s v="NEVADA CITY"/>
    <s v=""/>
    <s v=""/>
    <s v="eculhj_awrr"/>
    <d v="2019-10-08T15:06:57"/>
    <s v="BE_geomartawrrprod"/>
    <d v="2020-05-11T15:33:49"/>
    <s v="7e538887-c052-4464-8e32-2ea66a0d1371"/>
  </r>
  <r>
    <n v="0"/>
    <n v="0"/>
    <n v="0"/>
    <n v="0"/>
    <n v="1"/>
    <n v="0"/>
    <n v="0"/>
    <n v="0"/>
    <n v="0"/>
    <n v="1"/>
    <x v="0"/>
    <n v="1"/>
    <n v="1"/>
    <n v="1"/>
    <n v="20"/>
    <x v="0"/>
    <d v="2020-05-11T14:33:57"/>
    <s v="AEA"/>
    <x v="0"/>
    <d v="2019-10-14T00:00:00"/>
    <d v="2019-10-14T13:13:58"/>
    <s v=""/>
    <s v="No"/>
    <s v="Old"/>
    <n v="0"/>
    <x v="0"/>
    <x v="0"/>
    <s v="Drew"/>
    <s v="Berlfein"/>
    <x v="0"/>
    <n v="1767380"/>
    <x v="1"/>
    <x v="0"/>
    <s v="LP_AV115-F22_878962"/>
    <s v="CIP_AV115-F22_356357"/>
    <s v="Tree Work Complete"/>
    <s v=""/>
    <x v="0"/>
    <s v="Black Oak"/>
    <s v="No"/>
    <s v="No"/>
    <n v="10"/>
    <n v="44"/>
    <s v=""/>
    <s v="F1A_FP-Rmv1 A"/>
    <s v="Cut and Leave"/>
    <s v="No"/>
    <s v=""/>
    <s v="0.4 span from D to EP/Secondary pole. Growing into and around secondary line, trim would kill. Combined dbh, 2 stems. "/>
    <s v="AEA_A &amp; E Arborists Tree Care"/>
    <s v=""/>
    <n v="5746657"/>
    <s v="F1A_FP-Rmv1 A"/>
    <d v="2020-04-24T16:54:13"/>
    <s v=""/>
    <s v="Unit"/>
    <m/>
    <s v=""/>
    <s v="AEA_A &amp; E Arborists Tree Care"/>
    <s v=""/>
    <d v="2020-05-11T14:33:28"/>
    <s v="Cut into and leave as 16 inch firewood rounds. Chip slash and pile, Wm complete by crew 208"/>
    <x v="0"/>
    <d v="2020-05-11T14:33:57"/>
    <s v="Sierra"/>
    <s v="SI_Sierra"/>
    <s v="1051742723"/>
    <s v="13012 ARTIC OWL RD"/>
    <s v="NEVADA CITY"/>
    <s v=""/>
    <s v=""/>
    <s v="eculhj_awrr"/>
    <d v="2019-10-14T13:13:58"/>
    <s v="BE_geomartawrrprod"/>
    <d v="2020-05-11T15:33:50"/>
    <s v="bd957217-1215-48c6-8b27-7fca4928746a"/>
  </r>
  <r>
    <n v="0"/>
    <n v="0"/>
    <n v="0"/>
    <n v="0"/>
    <n v="1"/>
    <n v="0"/>
    <n v="0"/>
    <n v="0"/>
    <n v="0"/>
    <n v="1"/>
    <x v="0"/>
    <n v="1"/>
    <n v="2"/>
    <n v="2"/>
    <n v="20"/>
    <x v="0"/>
    <d v="2020-05-11T14:35:12"/>
    <s v="AEA"/>
    <x v="0"/>
    <d v="2019-10-14T00:00:00"/>
    <d v="2019-10-14T13:20:38"/>
    <s v=""/>
    <s v="No"/>
    <s v="Old"/>
    <n v="0"/>
    <x v="0"/>
    <x v="0"/>
    <s v="Drew"/>
    <s v="Berlfein"/>
    <x v="0"/>
    <n v="1767381"/>
    <x v="2"/>
    <x v="0"/>
    <s v="LP_AV115-F22_878962"/>
    <s v="CIP_AV115-F22_356357"/>
    <s v="Tree Work Complete"/>
    <s v=""/>
    <x v="0"/>
    <s v="Ponderosa Pine"/>
    <s v="No"/>
    <s v="No"/>
    <n v="14"/>
    <n v="85"/>
    <s v=""/>
    <s v="F2A_FP-Rmv2 A"/>
    <s v="Cut and Leave"/>
    <s v="No"/>
    <s v=""/>
    <s v="0.6 span from D to EP/Secondary pole. 12 ft West of line. Dead"/>
    <s v="AEA_A &amp; E Arborists Tree Care"/>
    <s v=""/>
    <n v="212"/>
    <s v=""/>
    <d v="2020-05-08T14:32:46"/>
    <s v="A&amp;E CREW 212"/>
    <s v="Unit"/>
    <m/>
    <s v=""/>
    <s v="AEA_A &amp; E Arborists Tree Care"/>
    <s v=""/>
    <d v="2020-05-11T14:34:29"/>
    <s v="Cut into and leave as 16 inch firewood rounds. Chip slash and pile Wm complete by crew 208"/>
    <x v="0"/>
    <d v="2020-05-11T14:35:12"/>
    <s v="Sierra"/>
    <s v="SI_Sierra"/>
    <s v="1051742723"/>
    <s v="13012 ARTIC OWL RD"/>
    <s v="NEVADA CITY"/>
    <s v=""/>
    <s v=""/>
    <s v="eculhj_awrr"/>
    <d v="2019-10-14T13:20:38"/>
    <s v="BE_geomartawrrprod"/>
    <d v="2020-05-11T15:33:50"/>
    <s v="ca25b02a-bce6-4ce1-a784-7e2c1cab19ff"/>
  </r>
  <r>
    <n v="0"/>
    <n v="0"/>
    <n v="0"/>
    <n v="0"/>
    <n v="1"/>
    <n v="0"/>
    <n v="0"/>
    <n v="0"/>
    <n v="0"/>
    <n v="1"/>
    <x v="0"/>
    <n v="1"/>
    <n v="1"/>
    <s v="NA"/>
    <n v="20"/>
    <x v="0"/>
    <d v="2020-05-11T14:36:51"/>
    <s v="AEA"/>
    <x v="0"/>
    <d v="2019-10-14T00:00:00"/>
    <d v="2019-10-14T13:46:40"/>
    <s v=""/>
    <s v="No"/>
    <s v="Old"/>
    <n v="0"/>
    <x v="0"/>
    <x v="0"/>
    <s v="Drew"/>
    <s v="Berlfein"/>
    <x v="0"/>
    <n v="1767384"/>
    <x v="3"/>
    <x v="0"/>
    <s v="LP_AV115-F22_878962"/>
    <s v="CIP_AV115-F22_356357"/>
    <s v="Tree Work Complete"/>
    <s v=""/>
    <x v="0"/>
    <s v="Black Oak"/>
    <s v="No"/>
    <s v="No"/>
    <n v="6"/>
    <n v="28"/>
    <s v=""/>
    <s v="TD_TopDirecti"/>
    <s v="Chip on site/broadcast"/>
    <s v="No"/>
    <s v=""/>
    <s v="0.8 span from D to Secondary/End Pole. Growing within 4 ft of Secondary. "/>
    <s v="AEA_A &amp; E Arborists Tree Care"/>
    <s v=""/>
    <n v="212"/>
    <s v="TD_TopDirecti"/>
    <d v="2020-05-07T16:23:51"/>
    <s v="A&amp;E CREW 212"/>
    <s v="Unit"/>
    <m/>
    <s v=""/>
    <s v="AEA_A &amp; E Arborists Tree Care"/>
    <s v=""/>
    <d v="2020-05-11T14:36:34"/>
    <s v="Chip and pile slash, Wm complete by crew 208"/>
    <x v="0"/>
    <d v="2020-05-11T14:36:51"/>
    <s v="Sierra"/>
    <s v="SI_Sierra"/>
    <s v="1051742723"/>
    <s v="13012 ARTIC OWL RD"/>
    <s v="NEVADA CITY"/>
    <s v=""/>
    <s v=""/>
    <s v="eculhj_awrr"/>
    <d v="2019-10-14T13:46:40"/>
    <s v="BE_geomartawrrprod"/>
    <d v="2020-05-11T15:33:50"/>
    <s v="76c05430-63cd-43c6-9e75-c6a74ab6deb1"/>
  </r>
  <r>
    <n v="0"/>
    <n v="0"/>
    <n v="0"/>
    <n v="0"/>
    <n v="1"/>
    <n v="0"/>
    <n v="0"/>
    <n v="0"/>
    <n v="0"/>
    <n v="1"/>
    <x v="0"/>
    <n v="1"/>
    <n v="2"/>
    <n v="2"/>
    <n v="20"/>
    <x v="0"/>
    <d v="2020-05-11T14:38:11"/>
    <s v="AEA"/>
    <x v="0"/>
    <d v="2019-10-14T00:00:00"/>
    <d v="2019-10-14T13:31:30"/>
    <s v=""/>
    <s v="No"/>
    <s v="Old"/>
    <n v="0"/>
    <x v="0"/>
    <x v="0"/>
    <s v="Drew"/>
    <s v="Berlfein"/>
    <x v="0"/>
    <n v="1767382"/>
    <x v="4"/>
    <x v="0"/>
    <s v="LP_AV115-F22_878962"/>
    <s v="CIP_AV115-F22_356964"/>
    <s v="Tree Work Complete"/>
    <s v=""/>
    <x v="0"/>
    <s v="Ponderosa Pine"/>
    <s v="No"/>
    <s v="No"/>
    <n v="21"/>
    <n v="115"/>
    <s v=""/>
    <s v="F2B_FP-Rmv2 B"/>
    <s v="Cut and Leave"/>
    <s v="No"/>
    <s v=""/>
    <s v="5 ft East of Secondary/End Pole. Within 10 ft and leaning to line. "/>
    <s v="AEA_A &amp; E Arborists Tree Care"/>
    <s v=""/>
    <n v="212"/>
    <s v="F2B_FP-Rmv2 B"/>
    <d v="2020-05-08T14:31:56"/>
    <s v="A&amp;E CREW 212"/>
    <s v="Unit"/>
    <m/>
    <s v=""/>
    <s v="AEA_A &amp; E Arborists Tree Care"/>
    <s v=""/>
    <d v="2020-05-11T14:37:26"/>
    <s v="Cut into and leave as 16 inch firewood rounds. Chip slash and pile Wm complete by crew 208"/>
    <x v="0"/>
    <d v="2020-05-11T14:38:11"/>
    <s v="Sierra"/>
    <s v="SI_Sierra"/>
    <s v="1051742723"/>
    <s v="13012 ARTIC OWL RD"/>
    <s v="NEVADA CITY"/>
    <s v=""/>
    <s v=""/>
    <s v="eculhj_awrr"/>
    <d v="2019-10-14T13:31:30"/>
    <s v="BE_geomartawrrprod"/>
    <d v="2020-05-11T15:33:50"/>
    <s v="bcb777f0-f454-4faf-a91a-ba2361f1f017"/>
  </r>
  <r>
    <n v="0"/>
    <n v="0"/>
    <n v="0"/>
    <n v="0"/>
    <n v="1"/>
    <n v="0"/>
    <n v="0"/>
    <n v="0"/>
    <n v="0"/>
    <n v="1"/>
    <x v="0"/>
    <n v="1"/>
    <n v="3"/>
    <s v="NA"/>
    <n v="20"/>
    <x v="0"/>
    <d v="2020-05-11T14:39:33"/>
    <s v="AEA"/>
    <x v="0"/>
    <d v="2019-10-14T00:00:00"/>
    <d v="2019-10-14T13:57:12"/>
    <s v=""/>
    <s v="No"/>
    <s v="Old"/>
    <n v="0"/>
    <x v="0"/>
    <x v="0"/>
    <s v="Drew"/>
    <s v="Berlfein"/>
    <x v="0"/>
    <n v="1767385"/>
    <x v="5"/>
    <x v="0"/>
    <s v="LP_AV115-F22_878962"/>
    <s v="CIP_AV115-F22_356964"/>
    <s v="Tree Work Complete"/>
    <s v=""/>
    <x v="0"/>
    <s v="Ponderosa Pine"/>
    <s v="No"/>
    <s v="No"/>
    <n v="27"/>
    <n v="113"/>
    <s v=""/>
    <s v="FAA_FP-Trim A"/>
    <s v="Chip on site/broadcast"/>
    <s v="No"/>
    <s v=""/>
    <s v="12 ft Southeast of Secondary/End Pole. Trim lower branches growing into guyline "/>
    <s v="AEA_A &amp; E Arborists Tree Care"/>
    <s v=""/>
    <n v="212"/>
    <s v="FAA_FP-Trim A"/>
    <d v="2020-05-07T16:22:18"/>
    <s v="A&amp;E VREW 212"/>
    <s v="Unit"/>
    <m/>
    <s v=""/>
    <s v="AEA_A &amp; E Arborists Tree Care"/>
    <s v=""/>
    <d v="2020-05-11T14:38:55"/>
    <s v="Chip all slash and pile Wm complete by crew  208 "/>
    <x v="0"/>
    <d v="2020-05-11T14:39:33"/>
    <s v="Sierra"/>
    <s v="SI_Sierra"/>
    <s v="1051742723"/>
    <s v="13012 ARTIC OWL RD"/>
    <s v="NEVADA CITY"/>
    <s v=""/>
    <s v=""/>
    <s v="eculhj_awrr"/>
    <d v="2019-10-14T13:57:12"/>
    <s v="BE_geomartawrrprod"/>
    <d v="2020-05-11T15:33:50"/>
    <s v="85bfd992-bcc4-4448-a068-5ce2e8f1d306"/>
  </r>
  <r>
    <n v="0"/>
    <n v="0"/>
    <n v="0"/>
    <n v="0"/>
    <n v="1"/>
    <n v="0"/>
    <n v="0"/>
    <n v="0"/>
    <n v="0"/>
    <n v="1"/>
    <x v="0"/>
    <n v="1"/>
    <n v="2"/>
    <n v="2"/>
    <n v="20"/>
    <x v="0"/>
    <d v="2020-05-11T14:40:36"/>
    <s v="AEA"/>
    <x v="0"/>
    <d v="2019-10-14T00:00:00"/>
    <d v="2019-10-14T13:36:28"/>
    <s v=""/>
    <s v="No"/>
    <s v="Old"/>
    <n v="0"/>
    <x v="0"/>
    <x v="0"/>
    <s v="Drew"/>
    <s v="Berlfein"/>
    <x v="0"/>
    <n v="1767383"/>
    <x v="6"/>
    <x v="0"/>
    <s v="LP_AV115-F22_878962"/>
    <s v="CIP_AV115-F22_356964"/>
    <s v="Tree Work Complete"/>
    <s v=""/>
    <x v="0"/>
    <s v="Ponderosa Pine"/>
    <s v="No"/>
    <s v="No"/>
    <n v="13"/>
    <n v="74"/>
    <s v=""/>
    <s v="F2B_FP-Rmv2 B"/>
    <s v="Cut and Leave"/>
    <s v="No"/>
    <s v=""/>
    <s v="Within 4 ft of guyline South of End Pole/Secondary pole. Leaning towards pole. Nearly touching house drop. "/>
    <s v="AEA_A &amp; E Arborists Tree Care"/>
    <s v=""/>
    <n v="212"/>
    <s v="F2B_FP-Rmv2 B"/>
    <d v="2020-05-07T16:20:13"/>
    <s v="A&amp;E CREW 212"/>
    <s v="Unit"/>
    <m/>
    <s v=""/>
    <s v="AEA_A &amp; E Arborists Tree Care"/>
    <s v=""/>
    <d v="2020-05-11T14:40:16"/>
    <s v="Cut into and leave as 16 inch firewood rounds. Chip all slash and pile Wm complete by crew 208"/>
    <x v="0"/>
    <d v="2020-05-11T14:40:36"/>
    <s v="Sierra"/>
    <s v="SI_Sierra"/>
    <s v="1051742723"/>
    <s v="13012 ARTIC OWL RD"/>
    <s v="NEVADA CITY"/>
    <s v=""/>
    <s v=""/>
    <s v="eculhj_awrr"/>
    <d v="2019-10-14T13:36:28"/>
    <s v="BE_geomartawrrprod"/>
    <d v="2020-05-11T15:33:50"/>
    <s v="a64504a7-a9eb-497c-8952-b0900cc13f49"/>
  </r>
  <r>
    <n v="0"/>
    <n v="0"/>
    <n v="0"/>
    <n v="0"/>
    <n v="1"/>
    <n v="0"/>
    <n v="0"/>
    <n v="0"/>
    <n v="0"/>
    <n v="1"/>
    <x v="0"/>
    <n v="1"/>
    <n v="1"/>
    <n v="1"/>
    <n v="20"/>
    <x v="0"/>
    <d v="2020-05-11T14:41:20"/>
    <s v="AEA"/>
    <x v="0"/>
    <d v="2019-10-14T00:00:00"/>
    <d v="2019-10-14T14:03:12"/>
    <s v=""/>
    <s v="No"/>
    <s v="Old"/>
    <n v="0"/>
    <x v="0"/>
    <x v="0"/>
    <s v="Drew"/>
    <s v="Berlfein"/>
    <x v="0"/>
    <n v="1767386"/>
    <x v="7"/>
    <x v="0"/>
    <s v="LP_AV115-F22_878962"/>
    <s v="CIP_AV115-F22_356964"/>
    <s v="Tree Work Complete"/>
    <s v=""/>
    <x v="0"/>
    <s v="Ponderosa Pine"/>
    <s v="No"/>
    <s v="No"/>
    <n v="10"/>
    <n v="46"/>
    <s v=""/>
    <s v="F1A_FP-Rmv1 A"/>
    <s v="Cut and Leave"/>
    <s v="No"/>
    <s v=""/>
    <s v="20 ft Southwest of End Pole/Secondary pole. 7 ft West of guyline. Leaning towards pole"/>
    <s v="AEA_A &amp; E Arborists Tree Care"/>
    <s v=""/>
    <n v="212"/>
    <s v="F1A_FP-Rmv1 A"/>
    <d v="2020-05-07T16:19:12"/>
    <s v="A&amp;E CREW 212"/>
    <s v="Unit"/>
    <m/>
    <s v=""/>
    <s v="AEA_A &amp; E Arborists Tree Care"/>
    <s v=""/>
    <d v="2020-05-11T14:40:58"/>
    <s v="Cut into and leave as 16 inch firewood rounds. Chip all slash and pile Wm complete by crew 208"/>
    <x v="0"/>
    <d v="2020-05-11T14:41:20"/>
    <s v="Sierra"/>
    <s v="SI_Sierra"/>
    <s v="1051742723"/>
    <s v="13012 ARTIC OWL RD"/>
    <s v="NEVADA CITY"/>
    <s v=""/>
    <s v=""/>
    <s v="eculhj_awrr"/>
    <d v="2019-10-14T14:03:12"/>
    <s v="BE_geomartawrrprod"/>
    <d v="2020-05-11T15:33:50"/>
    <s v="243a1528-89be-40e7-8137-0e9b05f013ed"/>
  </r>
  <r>
    <n v="0"/>
    <n v="0"/>
    <n v="0"/>
    <n v="0"/>
    <n v="1"/>
    <n v="0"/>
    <n v="0"/>
    <n v="0"/>
    <n v="0"/>
    <n v="1"/>
    <x v="0"/>
    <n v="1"/>
    <n v="1"/>
    <s v="NA"/>
    <n v="20"/>
    <x v="0"/>
    <d v="2020-05-11T15:09:03"/>
    <s v="AEA"/>
    <x v="0"/>
    <d v="2019-10-14T00:00:00"/>
    <d v="2019-10-14T14:19:39"/>
    <s v=""/>
    <s v="No"/>
    <s v="Old"/>
    <n v="0"/>
    <x v="0"/>
    <x v="0"/>
    <s v="Drew"/>
    <s v="Berlfein"/>
    <x v="0"/>
    <n v="1767342"/>
    <x v="8"/>
    <x v="0"/>
    <s v="LP_AV115-F22_878963"/>
    <s v="CIP_AV115-F22_356422"/>
    <s v="Tree Work Complete"/>
    <s v=""/>
    <x v="0"/>
    <s v="Ponderosa Pine"/>
    <s v="No"/>
    <s v="No"/>
    <n v="6"/>
    <n v="25"/>
    <s v=""/>
    <s v="TO_Top"/>
    <s v="Haul offsite"/>
    <s v="No"/>
    <s v=""/>
    <s v="0.7 span from pole B to pole C 5 ft east of line previously topped noncompliant "/>
    <s v="AEA_A &amp; E Arborists Tree Care"/>
    <s v=""/>
    <n v="5746657"/>
    <s v="TO_Top"/>
    <d v="2020-04-24T15:42:06"/>
    <s v=""/>
    <s v="Unit"/>
    <m/>
    <s v=""/>
    <s v="AEA_A &amp; E Arborists Tree Care"/>
    <s v=""/>
    <d v="2020-05-11T15:08:52"/>
    <s v="Remove all slash, wm complete by crew 219"/>
    <x v="0"/>
    <d v="2020-05-11T15:09:03"/>
    <s v="Sierra"/>
    <s v="SI_Sierra"/>
    <s v="1051742724"/>
    <s v="13044 ARTIC OWL RD"/>
    <s v="NEVADA CITY"/>
    <s v=""/>
    <s v=""/>
    <s v="cwongj_awrr"/>
    <d v="2019-10-14T14:19:39"/>
    <s v="BE_geomartawrrprod"/>
    <d v="2020-05-11T15:33:50"/>
    <s v="606cf849-f553-4985-92ab-bfe80e524aa6"/>
  </r>
  <r>
    <n v="0"/>
    <n v="0"/>
    <n v="0"/>
    <n v="0"/>
    <n v="1"/>
    <n v="0"/>
    <n v="0"/>
    <n v="0"/>
    <n v="0"/>
    <n v="1"/>
    <x v="0"/>
    <n v="1"/>
    <n v="2"/>
    <n v="2"/>
    <n v="20"/>
    <x v="0"/>
    <d v="2020-05-11T15:09:07"/>
    <s v="zAWRR Not in Roster"/>
    <x v="1"/>
    <d v="2020-01-08T00:00:00"/>
    <d v="2020-01-08T10:42:27"/>
    <s v=""/>
    <s v="No"/>
    <s v="Old"/>
    <n v="0"/>
    <x v="1"/>
    <x v="0"/>
    <s v="zAWRR Not in Roster"/>
    <s v="zAWRR Not in Roster"/>
    <x v="1"/>
    <n v="1773670"/>
    <x v="9"/>
    <x v="0"/>
    <s v="LP_AV115-F11_880603"/>
    <s v="CIP_AV115-F11_356108"/>
    <s v="Tree Work Complete"/>
    <s v=""/>
    <x v="1"/>
    <s v="Ponderosa Pine"/>
    <s v="No"/>
    <s v="No"/>
    <n v="22"/>
    <n v="136"/>
    <s v=""/>
    <s v="F2B_FP-Rmv2 B"/>
    <s v="Haul offsite"/>
    <s v="No"/>
    <s v="None Observed"/>
    <s v="0.3 span from pole E to pole A, 80’ north of lines, located just south of gravel road, Slight lean away from facilities. Uphill of facilities. Gall rust observed in canopy and Conks observed on east side of tree. Slight lean away."/>
    <s v="MFE_Mountain F Enterprises"/>
    <s v="MFE_Mountain F Enterprises"/>
    <n v="5807646"/>
    <s v="F2B_FP-Rmv2 B"/>
    <d v="2020-05-07T11:42:04"/>
    <s v="Climb /Pedro "/>
    <s v="Unit"/>
    <m/>
    <s v=""/>
    <s v="MFE_Mountain F Enterprises"/>
    <s v="MFE_Mountain F Enterprises"/>
    <d v="2020-05-11T15:09:05"/>
    <s v="Remove all materials."/>
    <x v="1"/>
    <d v="2020-05-11T15:09:07"/>
    <s v="Sierra"/>
    <s v="SI_Sierra"/>
    <s v="1051742968"/>
    <s v="11525 LOST RANCH WAY"/>
    <s v="NEVADA CITY"/>
    <s v=""/>
    <s v=""/>
    <s v="jgilis_awrr"/>
    <d v="2020-01-08T10:42:27"/>
    <s v="BE_geomartawrrprod"/>
    <d v="2020-05-11T15:33:50"/>
    <s v="1753b71a-b4d7-4469-a88f-95c5890cf0cb"/>
  </r>
  <r>
    <n v="0"/>
    <n v="0"/>
    <n v="0"/>
    <n v="0"/>
    <n v="0"/>
    <n v="0"/>
    <n v="0"/>
    <n v="1"/>
    <n v="0"/>
    <n v="1"/>
    <x v="0"/>
    <n v="1"/>
    <s v="Brush"/>
    <s v="NA"/>
    <n v="20"/>
    <x v="0"/>
    <d v="2020-05-11T15:09:57"/>
    <s v="AEA"/>
    <x v="0"/>
    <d v="2019-10-14T00:00:00"/>
    <d v="2019-10-14T14:17:04"/>
    <s v=""/>
    <s v="No"/>
    <s v="Old"/>
    <n v="0"/>
    <x v="0"/>
    <x v="0"/>
    <s v="Drew"/>
    <s v="Berlfein"/>
    <x v="0"/>
    <n v="1767341"/>
    <x v="10"/>
    <x v="0"/>
    <s v="LP_AV115-F22_878963"/>
    <s v="CIP_AV115-F22_356422"/>
    <s v="Tree Work Complete"/>
    <s v=""/>
    <x v="0"/>
    <s v="Brush (misc)"/>
    <s v="No"/>
    <s v="No"/>
    <n v="3"/>
    <n v="25"/>
    <s v=""/>
    <s v="BC_Br Rmv"/>
    <s v="Haul offsite"/>
    <s v="No"/>
    <s v=""/>
    <s v="0.8 span from pole B to pole C 5 ft east of line previously topped noncompliant "/>
    <s v="AEA_A &amp; E Arborists Tree Care"/>
    <s v=""/>
    <n v="5746657"/>
    <s v="BC_Br Rmv"/>
    <d v="2020-04-24T15:41:17"/>
    <s v=""/>
    <s v="Unit"/>
    <m/>
    <s v=""/>
    <s v="AEA_A &amp; E Arborists Tree Care"/>
    <s v=""/>
    <d v="2020-05-11T15:09:49"/>
    <s v="Remove all slash, wm complete by crew 219"/>
    <x v="0"/>
    <d v="2020-05-11T15:09:57"/>
    <s v="Sierra"/>
    <s v="SI_Sierra"/>
    <s v="1051742724"/>
    <s v="13044 ARTIC OWL RD"/>
    <s v="NEVADA CITY"/>
    <s v=""/>
    <s v=""/>
    <s v="cwongj_awrr"/>
    <d v="2019-10-14T14:17:04"/>
    <s v="BE_geomartawrrprod"/>
    <d v="2020-05-11T15:33:49"/>
    <s v="1cf31f61-618d-4234-b8b9-8e0b97638996"/>
  </r>
  <r>
    <n v="0"/>
    <n v="0"/>
    <n v="0"/>
    <n v="0"/>
    <n v="1"/>
    <n v="0"/>
    <n v="0"/>
    <n v="0"/>
    <n v="0"/>
    <n v="1"/>
    <x v="0"/>
    <n v="1"/>
    <n v="2"/>
    <n v="2"/>
    <n v="20"/>
    <x v="0"/>
    <d v="2020-05-11T15:10:17"/>
    <s v="NCR"/>
    <x v="2"/>
    <d v="2020-03-09T00:00:00"/>
    <d v="2020-03-09T12:03:26"/>
    <s v=""/>
    <s v="No"/>
    <s v="Old"/>
    <n v="0"/>
    <x v="0"/>
    <x v="0"/>
    <s v="Ben"/>
    <s v="Chambers"/>
    <x v="2"/>
    <n v="2321246"/>
    <x v="11"/>
    <x v="0"/>
    <s v="LP_AV115-F22_884321"/>
    <s v="CIP_AV115-F22_357480"/>
    <s v="In-Progress"/>
    <s v="Fail"/>
    <x v="2"/>
    <s v="Gray Pine"/>
    <s v="No"/>
    <s v="No"/>
    <n v="16"/>
    <n v="40"/>
    <s v=""/>
    <s v="R2A_Rmv 2-A"/>
    <s v="Haul offsite"/>
    <s v="Yes"/>
    <s v="Riparian"/>
    <s v="HTRS 3/3  0.2 span from 31 to 32. 15 ft North of line. Approved by arborist Stubbendick JRC WE-12637A. County tree"/>
    <s v="AEA_A &amp; E Arborists Tree Care"/>
    <s v=""/>
    <m/>
    <s v=""/>
    <m/>
    <s v=""/>
    <s v="Unit"/>
    <m/>
    <s v=""/>
    <s v=""/>
    <s v=""/>
    <m/>
    <s v="Remove all wood and debris"/>
    <x v="2"/>
    <d v="2020-05-11T15:10:17"/>
    <s v="Sierra"/>
    <s v="SI_Sierra"/>
    <s v="1051743214"/>
    <s v="12999 JONES BAR RD"/>
    <s v="NEVADA CITY"/>
    <s v=""/>
    <s v=""/>
    <s v="jkubim_awrr"/>
    <d v="2020-03-09T12:03:26"/>
    <s v="BE_geomartawrrprod"/>
    <d v="2020-05-11T15:34:57"/>
    <s v="256dc2c2-3f69-4292-a06d-7edd249c7d3b"/>
  </r>
  <r>
    <n v="0"/>
    <n v="0"/>
    <n v="0"/>
    <n v="0"/>
    <n v="1"/>
    <n v="0"/>
    <n v="0"/>
    <n v="0"/>
    <n v="0"/>
    <n v="1"/>
    <x v="0"/>
    <n v="1"/>
    <n v="1"/>
    <n v="1"/>
    <n v="20"/>
    <x v="0"/>
    <d v="2020-05-11T15:10:17"/>
    <s v="NCR"/>
    <x v="2"/>
    <d v="2020-04-02T00:00:00"/>
    <d v="2020-04-02T05:40:23"/>
    <s v=""/>
    <s v="No"/>
    <s v="Old"/>
    <n v="0"/>
    <x v="0"/>
    <x v="0"/>
    <s v="Ben"/>
    <s v="Chambers"/>
    <x v="2"/>
    <n v="2966732"/>
    <x v="12"/>
    <x v="0"/>
    <s v="LP_AV115-F22_884321"/>
    <s v="CIP_AV115-F22_357480"/>
    <s v="In-Progress"/>
    <s v=""/>
    <x v="0"/>
    <s v="Ponderosa Pine"/>
    <s v="No"/>
    <s v="No"/>
    <n v="7"/>
    <n v="22"/>
    <s v=""/>
    <s v="R1A_Rmv 1-A"/>
    <s v="Haul offsite"/>
    <s v="No"/>
    <s v=""/>
    <s v="10 ft east of pole 31 across ditch. County tree?"/>
    <s v="AEA_A &amp; E Arborists Tree Care"/>
    <s v=""/>
    <n v="0"/>
    <s v=""/>
    <m/>
    <s v=""/>
    <s v="Unit"/>
    <s v=""/>
    <s v=""/>
    <s v=""/>
    <s v=""/>
    <m/>
    <s v="Remove all tree and debris "/>
    <x v="2"/>
    <d v="2020-05-11T15:10:17"/>
    <s v="Sierra"/>
    <s v="SI_Sierra"/>
    <s v="1051743214"/>
    <s v="12999 JONES BAR RD"/>
    <s v="NEVADA CITY"/>
    <s v=""/>
    <s v=""/>
    <s v="BE_geomartawrrprod"/>
    <d v="2020-04-02T05:40:23"/>
    <s v="BE_geomartawrrprod"/>
    <d v="2020-05-11T15:35:27"/>
    <s v="02093e7a-d954-4a69-aa2c-fed274f605ad"/>
  </r>
  <r>
    <n v="0"/>
    <n v="0"/>
    <n v="0"/>
    <n v="0"/>
    <n v="1"/>
    <n v="0"/>
    <n v="0"/>
    <n v="0"/>
    <n v="0"/>
    <n v="1"/>
    <x v="0"/>
    <n v="1"/>
    <n v="2"/>
    <n v="2"/>
    <n v="20"/>
    <x v="0"/>
    <d v="2020-05-11T15:10:17"/>
    <s v="NCR"/>
    <x v="2"/>
    <d v="2020-04-02T00:00:00"/>
    <d v="2020-04-02T05:40:23"/>
    <s v=""/>
    <s v="No"/>
    <s v="Old"/>
    <n v="0"/>
    <x v="0"/>
    <x v="0"/>
    <s v="Ben"/>
    <s v="Chambers"/>
    <x v="2"/>
    <n v="2966733"/>
    <x v="13"/>
    <x v="0"/>
    <s v="LP_AV115-F22_884321"/>
    <s v="CIP_AV115-F22_357480"/>
    <s v="In-Progress"/>
    <s v="Fail"/>
    <x v="0"/>
    <s v="Gray Pine"/>
    <s v="No"/>
    <s v="No"/>
    <n v="16"/>
    <n v="40"/>
    <s v=""/>
    <s v="R2A_Rmv 2-A"/>
    <s v="Haul offsite"/>
    <s v="Yes"/>
    <s v="Riparian"/>
    <s v="HTRS 3/3  0.2 span from 31 to 32. 15 ft North of line. Approved by arborist Stubbendick JRC WE-12637A. County tree"/>
    <s v="AEA_A &amp; E Arborists Tree Care"/>
    <s v=""/>
    <n v="0"/>
    <s v=""/>
    <m/>
    <s v=""/>
    <s v="Unit"/>
    <s v=""/>
    <s v=""/>
    <s v=""/>
    <s v=""/>
    <m/>
    <s v="Remove all tree and debris "/>
    <x v="2"/>
    <d v="2020-05-11T15:10:17"/>
    <s v="Sierra"/>
    <s v="SI_Sierra"/>
    <s v="1051743214"/>
    <s v="12999 JONES BAR RD"/>
    <s v="NEVADA CITY"/>
    <s v=""/>
    <s v=""/>
    <s v="BE_geomartawrrprod"/>
    <d v="2020-04-02T05:40:23"/>
    <s v="BE_geomartawrrprod"/>
    <d v="2020-05-11T15:35:27"/>
    <s v="f98ef38b-27fd-4a73-9150-7e62a12b3333"/>
  </r>
  <r>
    <n v="0"/>
    <n v="0"/>
    <n v="0"/>
    <n v="0"/>
    <n v="1"/>
    <n v="0"/>
    <n v="0"/>
    <n v="0"/>
    <n v="0"/>
    <n v="1"/>
    <x v="0"/>
    <n v="1"/>
    <n v="1"/>
    <n v="1"/>
    <n v="20"/>
    <x v="0"/>
    <d v="2020-05-11T15:10:17"/>
    <s v="NCR"/>
    <x v="2"/>
    <d v="2019-09-19T00:00:00"/>
    <d v="2019-09-19T12:56:28"/>
    <s v=""/>
    <s v="No"/>
    <s v="Old"/>
    <n v="0"/>
    <x v="0"/>
    <x v="0"/>
    <s v="Ben"/>
    <s v="Chambers"/>
    <x v="2"/>
    <n v="1762246"/>
    <x v="14"/>
    <x v="0"/>
    <s v="LP_AV115-F23_878400"/>
    <s v="CIP_AV115-F23_356265"/>
    <s v="In-Progress"/>
    <m/>
    <x v="3"/>
    <s v="Interior Live Oak"/>
    <s v="No"/>
    <s v="No"/>
    <n v="6"/>
    <n v="20"/>
    <m/>
    <s v="R1B_Rmv 1-B"/>
    <s v="Haul offsite"/>
    <s v="No"/>
    <s v="Riparian"/>
    <s v="South of pole F1, pole clearance "/>
    <s v="AEA_A &amp; E Arborists Tree Care"/>
    <m/>
    <m/>
    <m/>
    <m/>
    <m/>
    <s v="Unit"/>
    <m/>
    <m/>
    <m/>
    <m/>
    <m/>
    <s v="Remove all wood and slash (if not possible pop and scatter)"/>
    <x v="2"/>
    <d v="2020-05-11T15:10:17"/>
    <s v="Sierra"/>
    <s v="SI_Sierra"/>
    <s v="1051743225"/>
    <s v="11036 WEEPING WILLOW WAY"/>
    <s v="NEVADA CITY"/>
    <s v=""/>
    <s v=""/>
    <s v="asance_awrr"/>
    <d v="2019-09-19T12:56:28"/>
    <s v="BE_geomartawrrprod"/>
    <d v="2020-05-11T15:33:49"/>
    <s v="a432afe3-0144-40a8-a952-6bc48c5b5cbd"/>
  </r>
  <r>
    <n v="0"/>
    <n v="0"/>
    <n v="0"/>
    <n v="0"/>
    <n v="1"/>
    <n v="0"/>
    <n v="0"/>
    <n v="0"/>
    <n v="0"/>
    <n v="1"/>
    <x v="0"/>
    <n v="1"/>
    <n v="1"/>
    <n v="1"/>
    <n v="20"/>
    <x v="0"/>
    <d v="2020-05-11T15:10:17"/>
    <s v="NCR"/>
    <x v="2"/>
    <d v="2019-09-19T00:00:00"/>
    <d v="2019-09-19T13:35:03"/>
    <s v=""/>
    <s v="No"/>
    <s v="Old"/>
    <n v="0"/>
    <x v="0"/>
    <x v="0"/>
    <s v="Ben"/>
    <s v="Chambers"/>
    <x v="2"/>
    <n v="1762635"/>
    <x v="15"/>
    <x v="0"/>
    <s v="LP_AV115-F23_878400"/>
    <s v="CIP_AV115-F23_356265"/>
    <s v="In-Progress"/>
    <m/>
    <x v="3"/>
    <s v="Interior Live Oak"/>
    <s v="No"/>
    <s v="No"/>
    <n v="5"/>
    <n v="16"/>
    <m/>
    <s v="R1B_Rmv 1-B"/>
    <s v="Haul offsite"/>
    <s v="No"/>
    <s v="Riparian"/>
    <s v="0.8 spans east of line from pole E to F1, 1 ft from line, overhanging guy wire, growing straight into lines, already toppes, continuous topping may kill tree "/>
    <s v="AEA_A &amp; E Arborists Tree Care"/>
    <m/>
    <m/>
    <m/>
    <m/>
    <m/>
    <s v="Unit"/>
    <m/>
    <m/>
    <m/>
    <m/>
    <m/>
    <s v="Remove all wood and slash (if not possible pop and scatter)"/>
    <x v="2"/>
    <d v="2020-05-11T15:10:17"/>
    <s v="Sierra"/>
    <s v="SI_Sierra"/>
    <s v="1051743225"/>
    <s v="11036 WEEPING WILLOW WAY"/>
    <s v="NEVADA CITY"/>
    <s v=""/>
    <s v=""/>
    <s v="asance_awrr"/>
    <d v="2019-09-19T13:35:03"/>
    <s v="BE_geomartawrrprod"/>
    <d v="2020-05-11T15:33:49"/>
    <s v="3a54d93f-fc4c-48a6-b137-3b8869ad1ce1"/>
  </r>
  <r>
    <n v="0"/>
    <n v="0"/>
    <n v="0"/>
    <n v="0"/>
    <n v="0"/>
    <n v="0"/>
    <n v="0"/>
    <n v="1"/>
    <n v="0"/>
    <n v="1"/>
    <x v="0"/>
    <n v="1"/>
    <s v="NA"/>
    <s v="NA"/>
    <n v="20"/>
    <x v="0"/>
    <d v="2020-05-11T15:10:17"/>
    <s v="NCR"/>
    <x v="2"/>
    <d v="2019-08-09T00:00:00"/>
    <d v="2019-08-09T10:02:41"/>
    <s v=""/>
    <s v="No"/>
    <s v="Old"/>
    <n v="0"/>
    <x v="0"/>
    <x v="0"/>
    <s v="Ben"/>
    <s v="Chambers"/>
    <x v="2"/>
    <n v="1750224"/>
    <x v="16"/>
    <x v="0"/>
    <s v="LP_AV115-F22_884321"/>
    <s v="CIP_AV115-F22_357480"/>
    <s v="In-Progress"/>
    <s v=""/>
    <x v="0"/>
    <s v="Brush (misc)"/>
    <s v="No"/>
    <s v="No"/>
    <n v="0"/>
    <n v="3"/>
    <s v=""/>
    <s v="BC_Br Rmv"/>
    <s v="Haul offsite"/>
    <s v="No"/>
    <s v=""/>
    <s v="Brush point around guy line 15 ft north of pole 31"/>
    <s v="AEA_A &amp; E Arborists Tree Care"/>
    <s v=""/>
    <m/>
    <s v=""/>
    <m/>
    <s v=""/>
    <s v="Unit"/>
    <m/>
    <s v=""/>
    <s v=""/>
    <s v=""/>
    <m/>
    <s v="Remove brush "/>
    <x v="2"/>
    <d v="2020-05-11T15:10:17"/>
    <s v="Sierra"/>
    <s v="SI_Sierra"/>
    <s v="1051743214"/>
    <s v="12999 JONES BAR RD"/>
    <s v="NEVADA CITY"/>
    <s v=""/>
    <s v=""/>
    <s v="eculhj_awrr"/>
    <d v="2019-08-09T10:02:41"/>
    <s v="BE_geomartawrrprod"/>
    <d v="2020-05-11T15:33:49"/>
    <s v="9ea2c1da-bcd9-4e56-92b4-51fc676d6be5"/>
  </r>
  <r>
    <n v="0"/>
    <n v="0"/>
    <n v="0"/>
    <n v="0"/>
    <n v="0"/>
    <n v="0"/>
    <n v="0"/>
    <n v="1"/>
    <n v="0"/>
    <n v="1"/>
    <x v="0"/>
    <n v="1"/>
    <s v="NA"/>
    <s v="NA"/>
    <n v="20"/>
    <x v="0"/>
    <d v="2020-05-11T15:10:17"/>
    <s v="NCR"/>
    <x v="2"/>
    <d v="2019-08-09T00:00:00"/>
    <d v="2019-08-09T10:09:29"/>
    <s v=""/>
    <s v="No"/>
    <s v="Old"/>
    <n v="0"/>
    <x v="0"/>
    <x v="0"/>
    <s v="Ben"/>
    <s v="Chambers"/>
    <x v="2"/>
    <n v="1750225"/>
    <x v="17"/>
    <x v="0"/>
    <s v="LP_AV115-F22_884321"/>
    <s v="CIP_AV115-F22_357480"/>
    <s v="In-Progress"/>
    <s v=""/>
    <x v="0"/>
    <s v="Brush (misc)"/>
    <s v="No"/>
    <s v="No"/>
    <n v="0"/>
    <n v="5"/>
    <s v=""/>
    <s v="BC_Br Rmv"/>
    <s v="Haul offsite"/>
    <s v="No"/>
    <s v=""/>
    <s v="Brush point on guy line 15 ft north east of pole 31 across ditch"/>
    <s v="AEA_A &amp; E Arborists Tree Care"/>
    <s v=""/>
    <m/>
    <s v=""/>
    <m/>
    <s v=""/>
    <s v="Unit"/>
    <m/>
    <s v=""/>
    <s v=""/>
    <s v=""/>
    <m/>
    <s v="Remove brush "/>
    <x v="2"/>
    <d v="2020-05-11T15:10:17"/>
    <s v="Sierra"/>
    <s v="SI_Sierra"/>
    <s v="1051743214"/>
    <s v="12999 JONES BAR RD"/>
    <s v="NEVADA CITY"/>
    <s v=""/>
    <s v=""/>
    <s v="eculhj_awrr"/>
    <d v="2019-08-09T10:09:29"/>
    <s v="BE_geomartawrrprod"/>
    <d v="2020-05-11T15:33:49"/>
    <s v="b9d6c709-5e70-4326-9dae-44efd4d98cff"/>
  </r>
  <r>
    <n v="0"/>
    <n v="0"/>
    <n v="0"/>
    <n v="0"/>
    <n v="0"/>
    <n v="0"/>
    <n v="0"/>
    <n v="1"/>
    <n v="0"/>
    <n v="1"/>
    <x v="0"/>
    <n v="1"/>
    <s v="NA"/>
    <s v="NA"/>
    <n v="20"/>
    <x v="0"/>
    <d v="2020-05-11T15:10:17"/>
    <s v="NCR"/>
    <x v="2"/>
    <d v="2019-08-09T00:00:00"/>
    <d v="2019-08-09T10:11:45"/>
    <s v=""/>
    <s v="No"/>
    <s v="Old"/>
    <n v="0"/>
    <x v="0"/>
    <x v="0"/>
    <s v="Ben"/>
    <s v="Chambers"/>
    <x v="2"/>
    <n v="1750226"/>
    <x v="18"/>
    <x v="0"/>
    <s v="LP_AV115-F22_884321"/>
    <s v="CIP_AV115-F22_357480"/>
    <s v="In-Progress"/>
    <s v=""/>
    <x v="0"/>
    <s v="Brush (misc)"/>
    <s v="No"/>
    <s v="No"/>
    <n v="0"/>
    <n v="7"/>
    <s v=""/>
    <s v="BC_Br Rmv"/>
    <s v="Haul offsite"/>
    <s v="No"/>
    <s v=""/>
    <s v="Brush point around guy line 15 ft south east of pole 31"/>
    <s v="AEA_A &amp; E Arborists Tree Care"/>
    <s v=""/>
    <m/>
    <s v=""/>
    <m/>
    <s v=""/>
    <s v="Unit"/>
    <m/>
    <s v=""/>
    <s v=""/>
    <s v=""/>
    <m/>
    <s v="Remove brush "/>
    <x v="2"/>
    <d v="2020-05-11T15:10:17"/>
    <s v="Sierra"/>
    <s v="SI_Sierra"/>
    <s v="1051743214"/>
    <s v="12999 JONES BAR RD"/>
    <s v="NEVADA CITY"/>
    <s v=""/>
    <s v=""/>
    <s v="eculhj_awrr"/>
    <d v="2019-08-09T10:11:45"/>
    <s v="BE_geomartawrrprod"/>
    <d v="2020-05-11T15:33:49"/>
    <s v="0a49c91b-ea49-48aa-afab-75e0e27dbe02"/>
  </r>
  <r>
    <n v="0"/>
    <n v="0"/>
    <n v="0"/>
    <n v="0"/>
    <n v="1"/>
    <n v="0"/>
    <n v="0"/>
    <n v="0"/>
    <n v="0"/>
    <n v="1"/>
    <x v="0"/>
    <n v="1"/>
    <n v="2"/>
    <n v="2"/>
    <n v="20"/>
    <x v="0"/>
    <d v="2020-05-11T15:10:17"/>
    <s v="NCR"/>
    <x v="2"/>
    <d v="2019-08-09T00:00:00"/>
    <d v="2019-08-09T10:09:02"/>
    <s v=""/>
    <s v="No"/>
    <s v="Old"/>
    <n v="0"/>
    <x v="0"/>
    <x v="0"/>
    <s v="Ben"/>
    <s v="Chambers"/>
    <x v="2"/>
    <n v="1750359"/>
    <x v="19"/>
    <x v="0"/>
    <s v="LP_AV115-F22_884321"/>
    <s v="CIP_AV115-F22_357480"/>
    <s v="In-Progress"/>
    <s v="Fail"/>
    <x v="0"/>
    <s v="Ponderosa Pine"/>
    <s v="No"/>
    <s v="No"/>
    <n v="20"/>
    <n v="30"/>
    <s v=""/>
    <s v="R2A_Rmv 2-A"/>
    <s v="Haul offsite"/>
    <s v="Yes"/>
    <s v="Riparian"/>
    <s v="0.8 from 30 to 31. Under line. Previously topped. Approved by arborist Stubbendick JRC WE-12637A. County tree"/>
    <s v="AEA_A &amp; E Arborists Tree Care"/>
    <s v=""/>
    <m/>
    <s v=""/>
    <m/>
    <s v=""/>
    <s v="Unit"/>
    <m/>
    <s v=""/>
    <s v=""/>
    <s v=""/>
    <m/>
    <s v="Remove all tree and debris "/>
    <x v="2"/>
    <d v="2020-05-11T15:10:17"/>
    <s v="Sierra"/>
    <s v="SI_Sierra"/>
    <s v="1051743214"/>
    <s v="12999 JONES BAR RD"/>
    <s v="NEVADA CITY"/>
    <s v=""/>
    <s v=""/>
    <s v="eculhj_awrr"/>
    <d v="2019-08-09T10:09:02"/>
    <s v="BE_geomartawrrprod"/>
    <d v="2020-05-11T15:33:49"/>
    <s v="0e792852-6031-4589-b104-cb584602ab43"/>
  </r>
  <r>
    <n v="0"/>
    <n v="0"/>
    <n v="0"/>
    <n v="0"/>
    <n v="1"/>
    <n v="0"/>
    <n v="0"/>
    <n v="0"/>
    <n v="0"/>
    <n v="1"/>
    <x v="0"/>
    <n v="1"/>
    <n v="3"/>
    <n v="3"/>
    <n v="20"/>
    <x v="0"/>
    <d v="2020-05-11T15:10:17"/>
    <s v="NCR"/>
    <x v="2"/>
    <d v="2019-08-09T00:00:00"/>
    <d v="2019-08-09T10:20:29"/>
    <s v=""/>
    <s v="No"/>
    <s v="Old"/>
    <n v="0"/>
    <x v="0"/>
    <x v="0"/>
    <s v="Ben"/>
    <s v="Chambers"/>
    <x v="2"/>
    <n v="1750360"/>
    <x v="20"/>
    <x v="0"/>
    <s v="LP_AV115-F22_884321"/>
    <s v="CIP_AV115-F22_357480"/>
    <s v="In-Progress"/>
    <s v=""/>
    <x v="0"/>
    <s v="Ponderosa Pine"/>
    <s v="No"/>
    <s v="No"/>
    <n v="29"/>
    <n v="55"/>
    <s v=""/>
    <s v="R3B_Rmv 3-B"/>
    <s v="Cut and Leave"/>
    <s v="No"/>
    <s v="Riparian"/>
    <s v="HTRS 4/3 0.6 span from 30 to 31. 40 ft East of line. At driveway. tree seems to be in a state of decline top of canopy is broken and could be causing rot suggested removal. Top above address sign on tree. "/>
    <s v="AEA_A &amp; E Arborists Tree Care"/>
    <s v=""/>
    <m/>
    <s v=""/>
    <m/>
    <s v=""/>
    <s v="Unit"/>
    <m/>
    <s v=""/>
    <s v=""/>
    <s v=""/>
    <m/>
    <s v="TBD "/>
    <x v="2"/>
    <d v="2020-05-11T15:10:17"/>
    <s v="Sierra"/>
    <s v="SI_Sierra"/>
    <s v="1051743214"/>
    <s v="12999 JONES BAR RD"/>
    <s v="NEVADA CITY"/>
    <s v=""/>
    <s v=""/>
    <s v="eculhj_awrr"/>
    <d v="2019-08-09T10:20:29"/>
    <s v="BE_geomartawrrprod"/>
    <d v="2020-05-11T15:33:49"/>
    <s v="68047169-2169-457f-b2e9-9c2f4351587c"/>
  </r>
  <r>
    <n v="0"/>
    <n v="0"/>
    <n v="0"/>
    <n v="0"/>
    <n v="1"/>
    <n v="0"/>
    <n v="0"/>
    <n v="0"/>
    <n v="0"/>
    <n v="1"/>
    <x v="0"/>
    <n v="1"/>
    <n v="1"/>
    <n v="1"/>
    <n v="20"/>
    <x v="0"/>
    <d v="2020-05-11T15:10:17"/>
    <s v="NCR"/>
    <x v="2"/>
    <d v="2019-08-12T00:00:00"/>
    <d v="2019-08-12T13:11:35"/>
    <s v=""/>
    <s v="No"/>
    <s v="Old"/>
    <n v="0"/>
    <x v="0"/>
    <x v="0"/>
    <s v="Ben"/>
    <s v="Chambers"/>
    <x v="2"/>
    <n v="1750826"/>
    <x v="21"/>
    <x v="0"/>
    <s v="LP_AV115-F22_884321"/>
    <s v="CIP_AV115-F22_357480"/>
    <s v="In-Progress"/>
    <s v=""/>
    <x v="0"/>
    <s v="Gray Pine"/>
    <s v="No"/>
    <s v="No"/>
    <n v="9"/>
    <n v="35"/>
    <s v=""/>
    <s v="F1A_FP-Rmv1 A"/>
    <s v="Haul offsite"/>
    <s v="No"/>
    <s v=""/>
    <s v="HTRS 7/3  0.4 span pole 31 to end pole.  30 feet north of line.  "/>
    <s v="AEA_A &amp; E Arborists Tree Care"/>
    <s v=""/>
    <m/>
    <s v=""/>
    <m/>
    <s v=""/>
    <s v="Unit"/>
    <m/>
    <s v=""/>
    <s v=""/>
    <s v=""/>
    <m/>
    <s v="Remove all soft wood. Chip and broadcast debris. "/>
    <x v="2"/>
    <d v="2020-05-11T15:10:17"/>
    <s v="Sierra"/>
    <s v="SI_Sierra"/>
    <s v="1051743214"/>
    <s v="12999 JONES BAR RD"/>
    <s v="NEVADA CITY"/>
    <s v=""/>
    <s v=""/>
    <s v="kkellj_awrr"/>
    <d v="2019-08-12T13:11:35"/>
    <s v="BE_geomartawrrprod"/>
    <d v="2020-05-11T15:33:49"/>
    <s v="560a36ac-c404-4dc4-a6f4-360e87a15889"/>
  </r>
  <r>
    <n v="0"/>
    <n v="0"/>
    <n v="0"/>
    <n v="0"/>
    <n v="0"/>
    <n v="0"/>
    <n v="0"/>
    <n v="1"/>
    <n v="0"/>
    <n v="1"/>
    <x v="0"/>
    <n v="1"/>
    <s v="NA"/>
    <s v="NA"/>
    <n v="20"/>
    <x v="0"/>
    <d v="2020-05-11T15:10:17"/>
    <s v="NCR"/>
    <x v="2"/>
    <d v="2019-08-12T00:00:00"/>
    <d v="2019-08-12T15:03:46"/>
    <s v=""/>
    <s v="No"/>
    <s v="Old"/>
    <n v="0"/>
    <x v="0"/>
    <x v="0"/>
    <s v="Ben"/>
    <s v="Chambers"/>
    <x v="2"/>
    <n v="1750832"/>
    <x v="22"/>
    <x v="0"/>
    <s v="LP_AV115-F23_878400"/>
    <s v="CIP_AV115-F23_356265"/>
    <s v="In-Progress"/>
    <m/>
    <x v="0"/>
    <s v="Brush (misc)"/>
    <s v="No"/>
    <s v="No"/>
    <n v="0"/>
    <n v="15"/>
    <m/>
    <s v="BC_Br Rmv"/>
    <s v="Haul offsite"/>
    <s v="No"/>
    <m/>
    <s v="Brush point around pole &quot;E&quot; "/>
    <s v="AEA_A &amp; E Arborists Tree Care"/>
    <m/>
    <m/>
    <m/>
    <m/>
    <m/>
    <s v="Unit"/>
    <m/>
    <m/>
    <m/>
    <m/>
    <m/>
    <s v="Remove all wood and slash (if not possible pop and scatter)"/>
    <x v="2"/>
    <d v="2020-05-11T15:10:17"/>
    <s v="Sierra"/>
    <s v="SI_Sierra"/>
    <s v="1051743225"/>
    <s v="11036 WEEPING WILLOW WAY"/>
    <s v="NEVADA CITY"/>
    <s v=""/>
    <s v=""/>
    <s v="rshurm_awrr"/>
    <d v="2019-08-12T15:03:46"/>
    <s v="BE_geomartawrrprod"/>
    <d v="2020-05-11T15:33:49"/>
    <s v="97d7d9dc-f383-477f-892a-8daf6c5b0dcf"/>
  </r>
  <r>
    <n v="0"/>
    <n v="0"/>
    <n v="0"/>
    <n v="0"/>
    <n v="0"/>
    <n v="0"/>
    <n v="1"/>
    <n v="0"/>
    <n v="0"/>
    <n v="1"/>
    <x v="0"/>
    <n v="1"/>
    <n v="4"/>
    <n v="2"/>
    <n v="20"/>
    <x v="0"/>
    <d v="2020-05-11T15:10:17"/>
    <s v="NCR"/>
    <x v="2"/>
    <d v="2019-08-12T00:00:00"/>
    <d v="2019-08-12T15:10:49"/>
    <s v=""/>
    <s v="No"/>
    <s v="Old"/>
    <n v="0"/>
    <x v="0"/>
    <x v="0"/>
    <s v="Ben"/>
    <s v="Chambers"/>
    <x v="2"/>
    <n v="1750833"/>
    <x v="23"/>
    <x v="0"/>
    <s v="LP_AV115-F23_878400"/>
    <s v="CIP_AV115-F23_356265"/>
    <s v="In-Progress"/>
    <m/>
    <x v="0"/>
    <s v="Interior Live Oak"/>
    <s v="No"/>
    <s v="No"/>
    <n v="69"/>
    <n v="25"/>
    <s v="ABATE"/>
    <s v="F2A_FP-Rmv2 A"/>
    <s v="Haul offsite"/>
    <s v="No"/>
    <s v="None Observed"/>
    <s v="HTRS 5/3  15 south of pole E; dead/ Combined DBH  5/7/20. Sfrizf. . Large dead live oak, mutistemmed 8x stems, this is a fire hazard near the pole and line, Recommend removal. Changed from a Hold to Work Identified."/>
    <s v="AEA_A &amp; E Arborists Tree Care"/>
    <m/>
    <m/>
    <m/>
    <m/>
    <m/>
    <s v="Unit"/>
    <m/>
    <m/>
    <m/>
    <m/>
    <m/>
    <s v="Remove all wood and slash (if not possible lol and scatter)"/>
    <x v="2"/>
    <d v="2020-05-11T15:10:17"/>
    <s v="Sierra"/>
    <s v="SI_Sierra"/>
    <s v="1051743225"/>
    <s v="11036 WEEPING WILLOW WAY"/>
    <s v="NEVADA CITY"/>
    <s v=""/>
    <s v=""/>
    <s v="rshurm_awrr"/>
    <d v="2019-08-12T15:10:49"/>
    <s v="BE_geomartawrrprod"/>
    <d v="2020-05-11T15:33:49"/>
    <s v="939941d5-a219-4072-8940-e5edbcdfe486"/>
  </r>
  <r>
    <n v="0"/>
    <n v="0"/>
    <n v="0"/>
    <n v="0"/>
    <n v="1"/>
    <n v="0"/>
    <n v="0"/>
    <n v="0"/>
    <n v="0"/>
    <n v="1"/>
    <x v="0"/>
    <n v="1"/>
    <n v="3"/>
    <n v="3"/>
    <n v="20"/>
    <x v="0"/>
    <d v="2020-05-11T15:10:17"/>
    <s v="NCR"/>
    <x v="2"/>
    <d v="2019-08-12T00:00:00"/>
    <d v="2019-08-12T12:08:46"/>
    <s v=""/>
    <s v="No"/>
    <s v="Old"/>
    <n v="0"/>
    <x v="0"/>
    <x v="0"/>
    <s v="Ben"/>
    <s v="Chambers"/>
    <x v="2"/>
    <n v="1750917"/>
    <x v="24"/>
    <x v="0"/>
    <s v="LP_AV115-F22_884321"/>
    <s v="CIP_AV115-F22_357480"/>
    <s v="In-Progress"/>
    <s v=""/>
    <x v="0"/>
    <s v="Ponderosa Pine"/>
    <s v="No"/>
    <s v="No"/>
    <n v="25"/>
    <n v="95"/>
    <s v=""/>
    <s v="R3B_Rmv 3-B"/>
    <s v="Haul offsite"/>
    <s v="No"/>
    <s v=""/>
    <s v="20 ft North of End Pole. Approved by arborist Stubbendick JRC WE-12637A"/>
    <s v="AEA_A &amp; E Arborists Tree Care"/>
    <s v=""/>
    <m/>
    <s v=""/>
    <m/>
    <s v=""/>
    <s v="Unit"/>
    <m/>
    <s v=""/>
    <s v=""/>
    <s v=""/>
    <m/>
    <s v="Remove all soft wood. Chip and broadcast debris. "/>
    <x v="2"/>
    <d v="2020-05-11T15:10:17"/>
    <s v="Sierra"/>
    <s v="SI_Sierra"/>
    <s v="1051743214"/>
    <s v="12999 JONES BAR RD"/>
    <s v="NEVADA CITY"/>
    <s v=""/>
    <s v=""/>
    <s v="eculhj_awrr"/>
    <d v="2019-08-12T12:08:46"/>
    <s v="BE_geomartawrrprod"/>
    <d v="2020-05-11T15:33:49"/>
    <s v="51820067-1164-49c4-84f1-1f667e2b467f"/>
  </r>
  <r>
    <n v="0"/>
    <n v="0"/>
    <n v="0"/>
    <n v="0"/>
    <n v="1"/>
    <n v="0"/>
    <n v="0"/>
    <n v="0"/>
    <n v="0"/>
    <n v="1"/>
    <x v="0"/>
    <n v="1"/>
    <n v="2"/>
    <n v="2"/>
    <n v="20"/>
    <x v="0"/>
    <d v="2020-05-11T15:10:17"/>
    <s v="NCR"/>
    <x v="2"/>
    <d v="2019-08-12T00:00:00"/>
    <d v="2019-08-12T12:45:08"/>
    <s v=""/>
    <s v="No"/>
    <s v="Old"/>
    <n v="0"/>
    <x v="0"/>
    <x v="0"/>
    <s v="Ben"/>
    <s v="Chambers"/>
    <x v="2"/>
    <n v="1750921"/>
    <x v="25"/>
    <x v="0"/>
    <s v="LP_AV115-F22_884321"/>
    <s v="CIP_AV115-F22_357480"/>
    <s v="In-Progress"/>
    <s v=""/>
    <x v="0"/>
    <s v="Ponderosa Pine"/>
    <s v="No"/>
    <s v="No"/>
    <n v="23"/>
    <n v="90"/>
    <s v=""/>
    <s v="R2B_Rmv 2-B"/>
    <s v="Haul offsite"/>
    <s v="No"/>
    <s v=""/>
    <s v="0.9 span from 31 to EP. 6 ft East of line. Approved by arborist Keller JRC WE-10663A"/>
    <s v="AEA_A &amp; E Arborists Tree Care"/>
    <s v=""/>
    <m/>
    <s v=""/>
    <m/>
    <s v=""/>
    <s v="Unit"/>
    <m/>
    <s v=""/>
    <s v=""/>
    <s v=""/>
    <m/>
    <s v="Remove all soft wood. Chip and broadcast debris. "/>
    <x v="2"/>
    <d v="2020-05-11T15:10:17"/>
    <s v="Sierra"/>
    <s v="SI_Sierra"/>
    <s v="1051743214"/>
    <s v="12999 JONES BAR RD"/>
    <s v="NEVADA CITY"/>
    <s v=""/>
    <s v=""/>
    <s v="eculhj_awrr"/>
    <d v="2019-08-12T12:45:08"/>
    <s v="BE_geomartawrrprod"/>
    <d v="2020-05-11T15:33:49"/>
    <s v="c4834b9d-1b05-44d8-88f1-4dfa60c13aa0"/>
  </r>
  <r>
    <n v="0"/>
    <n v="0"/>
    <n v="0"/>
    <n v="0"/>
    <n v="1"/>
    <n v="0"/>
    <n v="0"/>
    <n v="0"/>
    <n v="0"/>
    <n v="1"/>
    <x v="0"/>
    <n v="1"/>
    <n v="2"/>
    <n v="2"/>
    <n v="20"/>
    <x v="0"/>
    <d v="2020-05-11T15:10:17"/>
    <s v="NCR"/>
    <x v="2"/>
    <d v="2019-08-12T00:00:00"/>
    <d v="2019-08-12T13:08:02"/>
    <s v=""/>
    <s v="No"/>
    <s v="Old"/>
    <n v="0"/>
    <x v="0"/>
    <x v="0"/>
    <s v="Ben"/>
    <s v="Chambers"/>
    <x v="2"/>
    <n v="1750923"/>
    <x v="26"/>
    <x v="0"/>
    <s v="LP_AV115-F22_884321"/>
    <s v="CIP_AV115-F22_357480"/>
    <s v="In-Progress"/>
    <s v=""/>
    <x v="0"/>
    <s v="Ponderosa Pine"/>
    <s v="No"/>
    <s v="No"/>
    <n v="17"/>
    <n v="40"/>
    <s v=""/>
    <s v="R2B_Rmv 2-B"/>
    <s v="Haul offsite"/>
    <s v="No"/>
    <s v=""/>
    <s v="0.6 span from 31 to EP. 20 ft Northwest of line. Previously topped. Approved by arborist Keller JRC WE-10663A"/>
    <s v="AEA_A &amp; E Arborists Tree Care"/>
    <s v=""/>
    <m/>
    <s v=""/>
    <m/>
    <s v=""/>
    <s v="Unit"/>
    <m/>
    <s v=""/>
    <s v=""/>
    <s v=""/>
    <m/>
    <s v="Remove all soft wood. Chip and broadcast debris. "/>
    <x v="2"/>
    <d v="2020-05-11T15:10:17"/>
    <s v="Sierra"/>
    <s v="SI_Sierra"/>
    <s v="1051743214"/>
    <s v="12999 JONES BAR RD"/>
    <s v="NEVADA CITY"/>
    <s v=""/>
    <s v=""/>
    <s v="eculhj_awrr"/>
    <d v="2019-08-12T13:08:02"/>
    <s v="BE_geomartawrrprod"/>
    <d v="2020-05-11T15:33:49"/>
    <s v="11af026f-5cc3-4d1d-a2cb-380ba022baa3"/>
  </r>
  <r>
    <n v="0"/>
    <n v="0"/>
    <n v="0"/>
    <n v="0"/>
    <n v="1"/>
    <n v="0"/>
    <n v="0"/>
    <n v="0"/>
    <n v="0"/>
    <n v="1"/>
    <x v="0"/>
    <n v="1"/>
    <n v="3"/>
    <n v="3"/>
    <n v="20"/>
    <x v="0"/>
    <d v="2020-05-11T15:10:17"/>
    <s v="NCR"/>
    <x v="2"/>
    <d v="2019-08-12T00:00:00"/>
    <d v="2019-08-12T13:17:41"/>
    <s v=""/>
    <s v="No"/>
    <s v="Old"/>
    <n v="0"/>
    <x v="0"/>
    <x v="0"/>
    <s v="Ben"/>
    <s v="Chambers"/>
    <x v="2"/>
    <n v="1750924"/>
    <x v="27"/>
    <x v="0"/>
    <s v="LP_AV115-F22_884321"/>
    <s v="CIP_AV115-F22_357480"/>
    <s v="In-Progress"/>
    <s v=""/>
    <x v="0"/>
    <s v="Gray Pine"/>
    <s v="No"/>
    <s v="No"/>
    <n v="25"/>
    <n v="65"/>
    <s v=""/>
    <s v="F3B_FP-Rmv3 B"/>
    <s v="Not Needed"/>
    <s v="No"/>
    <s v=""/>
    <s v="HTRS 4/4  0.2 span from 31 to EP. 45 ft South of line. Approved by arborist Keller JRC WE-10663A"/>
    <s v="AEA_A &amp; E Arborists Tree Care"/>
    <s v=""/>
    <m/>
    <s v=""/>
    <m/>
    <s v=""/>
    <s v="Unit"/>
    <m/>
    <s v=""/>
    <s v=""/>
    <s v=""/>
    <m/>
    <s v="Remove all soft wood. Chip and broadcast debris. "/>
    <x v="2"/>
    <d v="2020-05-11T15:10:17"/>
    <s v="Sierra"/>
    <s v="SI_Sierra"/>
    <s v="1051743214"/>
    <s v="12999 JONES BAR RD"/>
    <s v="NEVADA CITY"/>
    <s v=""/>
    <s v=""/>
    <s v="eculhj_awrr"/>
    <d v="2019-08-12T13:17:41"/>
    <s v="BE_geomartawrrprod"/>
    <d v="2020-05-11T15:33:49"/>
    <s v="163184d5-c158-4e4e-9f04-013447cfde96"/>
  </r>
  <r>
    <n v="0"/>
    <n v="0"/>
    <n v="0"/>
    <n v="0"/>
    <n v="1"/>
    <n v="0"/>
    <n v="0"/>
    <n v="0"/>
    <n v="0"/>
    <n v="1"/>
    <x v="0"/>
    <n v="1"/>
    <n v="1"/>
    <n v="1"/>
    <n v="20"/>
    <x v="0"/>
    <d v="2020-05-11T15:10:17"/>
    <s v="NCR"/>
    <x v="2"/>
    <d v="2019-08-12T00:00:00"/>
    <d v="2019-08-12T14:13:16"/>
    <s v=""/>
    <s v="No"/>
    <s v="Old"/>
    <n v="0"/>
    <x v="0"/>
    <x v="0"/>
    <s v="Ben"/>
    <s v="Chambers"/>
    <x v="2"/>
    <n v="1750927"/>
    <x v="28"/>
    <x v="0"/>
    <s v="LP_AV115-F22_884321"/>
    <s v="CIP_AV115-F22_357480"/>
    <s v="In-Progress"/>
    <s v="Fail"/>
    <x v="0"/>
    <s v="Ponderosa Pine"/>
    <s v="No"/>
    <s v="No"/>
    <n v="6"/>
    <n v="20"/>
    <s v=""/>
    <s v="R1B_Rmv 1-B"/>
    <s v="Chip on site/broadcast"/>
    <s v="No"/>
    <s v=""/>
    <s v="0.7 span from 31 to 30647. Under line. Previously topped. Approved by arborist Keller JRC WE-10663A"/>
    <s v="AEA_A &amp; E Arborists Tree Care"/>
    <s v=""/>
    <m/>
    <s v=""/>
    <m/>
    <s v=""/>
    <s v="Unit"/>
    <m/>
    <s v=""/>
    <s v=""/>
    <s v=""/>
    <m/>
    <s v="Chip and broadcast slash "/>
    <x v="2"/>
    <d v="2020-05-11T15:10:17"/>
    <s v="Sierra"/>
    <s v="SI_Sierra"/>
    <s v="1051743214"/>
    <s v="12999 JONES BAR RD"/>
    <s v="NEVADA CITY"/>
    <s v=""/>
    <s v=""/>
    <s v="eculhj_awrr"/>
    <d v="2019-08-12T14:13:16"/>
    <s v="BE_geomartawrrprod"/>
    <d v="2020-05-11T15:33:49"/>
    <s v="2898d82b-19fa-4390-b8b4-a6532bf27ebc"/>
  </r>
  <r>
    <n v="0"/>
    <n v="0"/>
    <n v="0"/>
    <n v="0"/>
    <n v="0"/>
    <n v="0"/>
    <n v="0"/>
    <n v="1"/>
    <n v="0"/>
    <n v="1"/>
    <x v="0"/>
    <n v="1"/>
    <s v="Brush"/>
    <s v="NA"/>
    <n v="20"/>
    <x v="0"/>
    <d v="2020-05-11T15:10:17"/>
    <s v="NCR"/>
    <x v="2"/>
    <d v="2019-08-12T00:00:00"/>
    <d v="2019-08-12T14:18:00"/>
    <s v=""/>
    <s v="No"/>
    <s v="Old"/>
    <n v="0"/>
    <x v="0"/>
    <x v="0"/>
    <s v="Ben"/>
    <s v="Chambers"/>
    <x v="2"/>
    <n v="1750928"/>
    <x v="29"/>
    <x v="0"/>
    <s v="LP_AV115-F22_884321"/>
    <s v="CIP_AV115-F22_357480"/>
    <s v="In-Progress"/>
    <s v="Fail"/>
    <x v="0"/>
    <s v="Gray Pine"/>
    <s v="No"/>
    <s v="No"/>
    <n v="2"/>
    <n v="27"/>
    <s v=""/>
    <s v="BC_Br Rmv"/>
    <s v="Haul offsite"/>
    <s v="No"/>
    <s v=""/>
    <s v="0.7 span from 31 to 30647. Under line. "/>
    <s v="AEA_A &amp; E Arborists Tree Care"/>
    <s v=""/>
    <m/>
    <s v=""/>
    <m/>
    <s v=""/>
    <s v="Unit"/>
    <m/>
    <s v=""/>
    <s v=""/>
    <s v=""/>
    <m/>
    <s v="Chip and broadcast slash "/>
    <x v="2"/>
    <d v="2020-05-11T15:10:17"/>
    <s v="Sierra"/>
    <s v="SI_Sierra"/>
    <s v="1051743214"/>
    <s v="12999 JONES BAR RD"/>
    <s v="NEVADA CITY"/>
    <s v=""/>
    <s v=""/>
    <s v="eculhj_awrr"/>
    <d v="2019-08-12T14:18:00"/>
    <s v="BE_geomartawrrprod"/>
    <d v="2020-05-11T15:33:49"/>
    <s v="fc9c12f4-4510-4a3c-8d79-2ed30d79c2b2"/>
  </r>
  <r>
    <n v="0"/>
    <n v="0"/>
    <n v="0"/>
    <n v="0"/>
    <n v="1"/>
    <n v="0"/>
    <n v="0"/>
    <n v="0"/>
    <n v="0"/>
    <n v="1"/>
    <x v="0"/>
    <n v="1"/>
    <n v="2"/>
    <n v="2"/>
    <n v="20"/>
    <x v="0"/>
    <d v="2020-05-11T15:10:40"/>
    <s v="zAWRR Not in Roster"/>
    <x v="1"/>
    <d v="2020-01-08T00:00:00"/>
    <d v="2020-01-08T10:46:17"/>
    <s v=""/>
    <s v="No"/>
    <s v="Old"/>
    <n v="0"/>
    <x v="1"/>
    <x v="0"/>
    <s v="zAWRR Not in Roster"/>
    <s v="zAWRR Not in Roster"/>
    <x v="1"/>
    <n v="1773671"/>
    <x v="30"/>
    <x v="0"/>
    <s v="LP_AV115-F11_880603"/>
    <s v="CIP_AV115-F11_356108"/>
    <s v="Tree Work Complete"/>
    <s v=""/>
    <x v="1"/>
    <s v="Ponderosa Pine"/>
    <s v="No"/>
    <s v="No"/>
    <n v="18"/>
    <n v="90"/>
    <s v=""/>
    <s v="F2B_FP-Rmv2 B"/>
    <s v="Haul offsite"/>
    <s v="No"/>
    <s v="None Observed"/>
    <s v="0.4 span from pole E to pole A, 76’ north of lines, Ponderosa pine with poor taper leans towards facilities, no direct path path but soils may become unstable if nearby tree is removed. Recommend removal."/>
    <s v="MFE_Mountain F Enterprises"/>
    <s v="MFE_Mountain F Enterprises"/>
    <n v="5807646"/>
    <s v="F2B_FP-Rmv2 B"/>
    <d v="2020-05-06T14:29:01"/>
    <s v="70ft bucket/Pedro "/>
    <s v="Unit"/>
    <m/>
    <s v=""/>
    <s v="MFE_Mountain F Enterprises"/>
    <s v="MFE_Mountain F Enterprises"/>
    <d v="2020-05-11T15:10:38"/>
    <s v="Remove all materials."/>
    <x v="1"/>
    <d v="2020-05-11T15:10:40"/>
    <s v="Sierra"/>
    <s v="SI_Sierra"/>
    <s v="1051742968"/>
    <s v="11525 LOST RANCH WAY"/>
    <s v="NEVADA CITY"/>
    <s v=""/>
    <s v=""/>
    <s v="jgilis_awrr"/>
    <d v="2020-01-08T10:46:17"/>
    <s v="BE_geomartawrrprod"/>
    <d v="2020-05-11T15:33:50"/>
    <s v="222951ff-7009-48e2-878f-5974aed6b1d7"/>
  </r>
  <r>
    <n v="0"/>
    <n v="0"/>
    <n v="0"/>
    <n v="0"/>
    <n v="1"/>
    <n v="0"/>
    <n v="0"/>
    <n v="0"/>
    <n v="0"/>
    <n v="1"/>
    <x v="0"/>
    <n v="1"/>
    <n v="1"/>
    <s v="NA"/>
    <n v="20"/>
    <x v="0"/>
    <d v="2020-05-11T15:11:07"/>
    <s v="AEA"/>
    <x v="0"/>
    <d v="2019-10-14T00:00:00"/>
    <d v="2019-10-14T14:15:20"/>
    <s v=""/>
    <s v="No"/>
    <s v="Old"/>
    <n v="0"/>
    <x v="0"/>
    <x v="0"/>
    <s v="Drew"/>
    <s v="Berlfein"/>
    <x v="0"/>
    <n v="1767340"/>
    <x v="31"/>
    <x v="0"/>
    <s v="LP_AV115-F22_878963"/>
    <s v="CIP_AV115-F22_356422"/>
    <s v="Tree Work Complete"/>
    <s v=""/>
    <x v="0"/>
    <s v="Ponderosa Pine"/>
    <s v="No"/>
    <s v="No"/>
    <n v="5"/>
    <n v="25"/>
    <s v=""/>
    <s v="TD_TopDirecti"/>
    <s v="Cut and Leave"/>
    <s v="No"/>
    <s v=""/>
    <s v="0.8 span from pole B to pole C 5 ft east of line previously topped noncompliant "/>
    <s v="AEA_A &amp; E Arborists Tree Care"/>
    <s v=""/>
    <n v="5746657"/>
    <s v="TD_TopDirecti"/>
    <d v="2020-04-24T15:40:38"/>
    <s v=""/>
    <s v="Unit"/>
    <m/>
    <s v=""/>
    <s v="AEA_A &amp; E Arborists Tree Care"/>
    <s v=""/>
    <d v="2020-05-11T15:10:26"/>
    <s v="Remove all slash, wm complete by crew 219"/>
    <x v="0"/>
    <d v="2020-05-11T15:11:07"/>
    <s v="Sierra"/>
    <s v="SI_Sierra"/>
    <s v="1051742724"/>
    <s v="13044 ARTIC OWL RD"/>
    <s v="NEVADA CITY"/>
    <s v=""/>
    <s v=""/>
    <s v="cwongj_awrr"/>
    <d v="2019-10-14T14:15:20"/>
    <s v="BE_geomartawrrprod"/>
    <d v="2020-05-11T15:33:49"/>
    <s v="6a71c2b9-7206-4b5d-967d-11e2974160d7"/>
  </r>
  <r>
    <n v="0"/>
    <n v="0"/>
    <n v="0"/>
    <n v="0"/>
    <n v="1"/>
    <n v="0"/>
    <n v="0"/>
    <n v="0"/>
    <n v="0"/>
    <n v="1"/>
    <x v="0"/>
    <n v="1"/>
    <n v="1"/>
    <s v="NA"/>
    <n v="20"/>
    <x v="0"/>
    <d v="2020-05-11T15:11:39"/>
    <s v="AEA"/>
    <x v="0"/>
    <d v="2019-10-14T00:00:00"/>
    <d v="2019-10-14T14:13:48"/>
    <s v=""/>
    <s v="No"/>
    <s v="Old"/>
    <n v="0"/>
    <x v="0"/>
    <x v="0"/>
    <s v="Drew"/>
    <s v="Berlfein"/>
    <x v="0"/>
    <n v="1767339"/>
    <x v="32"/>
    <x v="0"/>
    <s v="LP_AV115-F22_878963"/>
    <s v="CIP_AV115-F22_356422"/>
    <s v="Tree Work Complete"/>
    <s v=""/>
    <x v="0"/>
    <s v="Ponderosa Pine"/>
    <s v="No"/>
    <s v="No"/>
    <n v="4"/>
    <n v="25"/>
    <s v=""/>
    <s v="TD_TopDirecti"/>
    <s v="Haul offsite"/>
    <s v="No"/>
    <s v=""/>
    <s v="0.8 span from pole B to pole C 5 ft east of line previously topped noncompliant "/>
    <s v="AEA_A &amp; E Arborists Tree Care"/>
    <s v=""/>
    <n v="5746657"/>
    <s v="TD_TopDirecti"/>
    <d v="2020-04-24T15:39:51"/>
    <s v=""/>
    <s v="Unit"/>
    <m/>
    <s v=""/>
    <s v="AEA_A &amp; E Arborists Tree Care"/>
    <s v=""/>
    <d v="2020-05-11T15:11:31"/>
    <s v="Remove all slash, wm complete by crew 219"/>
    <x v="0"/>
    <d v="2020-05-11T15:11:39"/>
    <s v="Sierra"/>
    <s v="SI_Sierra"/>
    <s v="1051742724"/>
    <s v="13044 ARTIC OWL RD"/>
    <s v="NEVADA CITY"/>
    <s v=""/>
    <s v=""/>
    <s v="cwongj_awrr"/>
    <d v="2019-10-14T14:13:48"/>
    <s v="BE_geomartawrrprod"/>
    <d v="2020-05-11T15:33:49"/>
    <s v="19e766e9-3302-46d2-b970-059de8009eea"/>
  </r>
  <r>
    <n v="0"/>
    <n v="0"/>
    <n v="0"/>
    <n v="0"/>
    <n v="1"/>
    <n v="0"/>
    <n v="0"/>
    <n v="0"/>
    <n v="0"/>
    <n v="1"/>
    <x v="0"/>
    <n v="1"/>
    <n v="1"/>
    <s v="NA"/>
    <n v="20"/>
    <x v="0"/>
    <d v="2020-05-11T15:12:27"/>
    <s v="AEA"/>
    <x v="0"/>
    <d v="2019-10-14T00:00:00"/>
    <d v="2019-10-14T14:04:56"/>
    <s v=""/>
    <s v="No"/>
    <s v="Old"/>
    <n v="0"/>
    <x v="0"/>
    <x v="0"/>
    <s v="Drew"/>
    <s v="Berlfein"/>
    <x v="0"/>
    <n v="1767338"/>
    <x v="33"/>
    <x v="0"/>
    <s v="LP_AV115-F22_878963"/>
    <s v="CIP_AV115-F22_356422"/>
    <s v="Tree Work Complete"/>
    <s v=""/>
    <x v="0"/>
    <s v="Ponderosa Pine"/>
    <s v="No"/>
    <s v="No"/>
    <n v="5"/>
    <n v="30"/>
    <s v=""/>
    <s v="TD_TopDirecti"/>
    <s v="Haul offsite"/>
    <s v="No"/>
    <s v=""/>
    <s v="0.8 span from pole B to poleC 5 ft east of line previously topped and noncompliant "/>
    <s v="AEA_A &amp; E Arborists Tree Care"/>
    <s v=""/>
    <n v="5746657"/>
    <s v="TD_TopDirecti"/>
    <d v="2020-04-24T15:38:54"/>
    <s v=""/>
    <s v="Unit"/>
    <m/>
    <s v=""/>
    <s v="AEA_A &amp; E Arborists Tree Care"/>
    <s v=""/>
    <d v="2020-05-11T15:12:20"/>
    <s v="Remove all slash, wm complete by crew 219"/>
    <x v="0"/>
    <d v="2020-05-11T15:12:27"/>
    <s v="Sierra"/>
    <s v="SI_Sierra"/>
    <s v="1051742724"/>
    <s v="13044 ARTIC OWL RD"/>
    <s v="NEVADA CITY"/>
    <s v=""/>
    <s v=""/>
    <s v="cwongj_awrr"/>
    <d v="2019-10-14T14:04:56"/>
    <s v="BE_geomartawrrprod"/>
    <d v="2020-05-11T15:33:49"/>
    <s v="bd112d15-2934-4ba6-aed5-1256b16be0d6"/>
  </r>
  <r>
    <n v="0"/>
    <n v="0"/>
    <n v="0"/>
    <n v="0"/>
    <n v="1"/>
    <n v="0"/>
    <n v="0"/>
    <n v="0"/>
    <n v="0"/>
    <n v="1"/>
    <x v="0"/>
    <n v="1"/>
    <n v="2"/>
    <n v="2"/>
    <n v="20"/>
    <x v="0"/>
    <d v="2020-05-11T15:12:46"/>
    <s v="zAWRR Not in Roster"/>
    <x v="1"/>
    <d v="2020-01-08T00:00:00"/>
    <d v="2020-01-08T13:00:43"/>
    <s v=""/>
    <s v="No"/>
    <s v="Old"/>
    <n v="0"/>
    <x v="1"/>
    <x v="0"/>
    <s v="zAWRR Not in Roster"/>
    <s v="zAWRR Not in Roster"/>
    <x v="1"/>
    <n v="1773699"/>
    <x v="34"/>
    <x v="0"/>
    <s v="LP_AV115-F11_880603"/>
    <s v="CIP_AV115-F11_357553"/>
    <s v="Tree Work Complete"/>
    <s v=""/>
    <x v="1"/>
    <s v="Ponderosa Pine"/>
    <s v="No"/>
    <s v="No"/>
    <n v="15"/>
    <n v="100"/>
    <s v=""/>
    <s v="F2B_FP-Rmv2 B"/>
    <s v="Haul offsite"/>
    <s v="No"/>
    <s v="None Observed"/>
    <s v="85’ north of pole A,. Pine within striking distance to pole A, poor taper, lean toward facility, exposed xylem observed, recommend removal. Nails in bark. No direct path to facilities."/>
    <s v="MFE_Mountain F Enterprises"/>
    <s v="MFE_Mountain F Enterprises"/>
    <n v="5807646"/>
    <s v="F2B_FP-Rmv2 B"/>
    <d v="2020-05-07T15:03:02"/>
    <s v="Climb/Pedro "/>
    <s v="Unit"/>
    <m/>
    <s v=""/>
    <s v="MFE_Mountain F Enterprises"/>
    <s v="MFE_Mountain F Enterprises"/>
    <d v="2020-05-11T15:12:44"/>
    <s v="Remove all debris and logs "/>
    <x v="1"/>
    <d v="2020-05-11T15:12:46"/>
    <s v="Sierra"/>
    <s v="SI_Sierra"/>
    <s v="1051742968"/>
    <s v="11525 LOST RANCH WAY"/>
    <s v="NEVADA CITY"/>
    <s v=""/>
    <s v=""/>
    <s v="jgilis_awrr"/>
    <d v="2020-01-08T13:00:43"/>
    <s v="BE_geomartawrrprod"/>
    <d v="2020-05-11T15:33:50"/>
    <s v="6f0253a6-ce54-4f0b-b9df-9dbd83fa8210"/>
  </r>
  <r>
    <n v="0"/>
    <n v="0"/>
    <n v="0"/>
    <n v="0"/>
    <n v="1"/>
    <n v="0"/>
    <n v="0"/>
    <n v="0"/>
    <n v="0"/>
    <n v="1"/>
    <x v="0"/>
    <n v="1"/>
    <n v="1"/>
    <s v="NA"/>
    <n v="20"/>
    <x v="0"/>
    <d v="2020-05-11T15:13:11"/>
    <s v="AEA"/>
    <x v="0"/>
    <d v="2019-10-14T00:00:00"/>
    <d v="2019-10-14T14:03:20"/>
    <s v=""/>
    <s v="No"/>
    <s v="Old"/>
    <n v="0"/>
    <x v="0"/>
    <x v="0"/>
    <s v="Drew"/>
    <s v="Berlfein"/>
    <x v="0"/>
    <n v="1767337"/>
    <x v="35"/>
    <x v="0"/>
    <s v="LP_AV115-F22_878963"/>
    <s v="CIP_AV115-F22_356422"/>
    <s v="Tree Work Complete"/>
    <s v=""/>
    <x v="0"/>
    <s v="Ponderosa Pine"/>
    <s v="No"/>
    <s v="No"/>
    <n v="5"/>
    <n v="25"/>
    <s v=""/>
    <s v="TD_TopDirecti"/>
    <s v="Haul offsite"/>
    <s v="No"/>
    <s v=""/>
    <s v="0.9 span from pole B to pole C 5ft east of line previously topped and noncompliant "/>
    <s v="AEA_A &amp; E Arborists Tree Care"/>
    <s v=""/>
    <n v="5746657"/>
    <s v="TD_TopDirecti"/>
    <d v="2020-04-24T15:37:54"/>
    <s v=""/>
    <s v="Unit"/>
    <m/>
    <s v=""/>
    <s v="AEA_A &amp; E Arborists Tree Care"/>
    <s v=""/>
    <d v="2020-05-11T15:13:03"/>
    <s v="Remove all slash, wm complete by crew 219"/>
    <x v="0"/>
    <d v="2020-05-11T15:13:11"/>
    <s v="Sierra"/>
    <s v="SI_Sierra"/>
    <s v="1051742724"/>
    <s v="13044 ARTIC OWL RD"/>
    <s v="NEVADA CITY"/>
    <s v=""/>
    <s v=""/>
    <s v="cwongj_awrr"/>
    <d v="2019-10-14T14:03:20"/>
    <s v="BE_geomartawrrprod"/>
    <d v="2020-05-11T15:33:49"/>
    <s v="b10993b2-f575-4152-95e5-dc1493328a1c"/>
  </r>
  <r>
    <n v="0"/>
    <n v="0"/>
    <n v="0"/>
    <n v="0"/>
    <n v="1"/>
    <n v="0"/>
    <n v="0"/>
    <n v="0"/>
    <n v="0"/>
    <n v="1"/>
    <x v="0"/>
    <n v="1"/>
    <n v="3"/>
    <n v="3"/>
    <n v="20"/>
    <x v="0"/>
    <d v="2020-05-11T15:13:50"/>
    <s v="zAWRR Not in Roster"/>
    <x v="1"/>
    <d v="2020-01-08T00:00:00"/>
    <d v="2020-01-08T12:39:50"/>
    <s v=""/>
    <s v="No"/>
    <s v="Old"/>
    <n v="0"/>
    <x v="1"/>
    <x v="0"/>
    <s v="zAWRR Not in Roster"/>
    <s v="zAWRR Not in Roster"/>
    <x v="1"/>
    <n v="1773691"/>
    <x v="36"/>
    <x v="0"/>
    <s v="LP_AV115-F11_880603"/>
    <s v="CIP_AV115-F11_357553"/>
    <s v="Tree Work Complete"/>
    <s v=""/>
    <x v="1"/>
    <s v="Ponderosa Pine"/>
    <s v="No"/>
    <s v="No"/>
    <n v="25"/>
    <n v="120"/>
    <s v=""/>
    <s v="F3B_FP-Rmv3 B"/>
    <s v="Haul offsite"/>
    <s v="No"/>
    <s v="None Observed"/>
    <s v="0.1 span from pole A to pole B, 45’ north of lines, Ponderosa pine with gall rust and large decaying limbs is within striking distance of facilities, excessive sap and potential fruiting bodies observed on east side of trunk, removal recommended."/>
    <s v="MFE_Mountain F Enterprises"/>
    <s v="MFE_Mountain F Enterprises"/>
    <n v="5807646"/>
    <s v="F3B_FP-Rmv3 B"/>
    <d v="2020-05-05T14:30:38"/>
    <s v="Climb/Pedro "/>
    <s v="Unit"/>
    <m/>
    <s v=""/>
    <s v="MFE_Mountain F Enterprises"/>
    <s v="MFE_Mountain F Enterprises"/>
    <d v="2020-05-11T15:13:48"/>
    <s v="Remove all debris and logs "/>
    <x v="1"/>
    <d v="2020-05-11T15:13:50"/>
    <s v="Sierra"/>
    <s v="SI_Sierra"/>
    <s v="1051742968"/>
    <s v="11525 LOST RANCH WAY"/>
    <s v="NEVADA CITY"/>
    <s v=""/>
    <s v=""/>
    <s v="jgilis_awrr"/>
    <d v="2020-01-08T12:39:50"/>
    <s v="BE_geomartawrrprod"/>
    <d v="2020-05-11T15:33:50"/>
    <s v="88bffa71-d851-4536-9b69-d39362538fd7"/>
  </r>
  <r>
    <n v="0"/>
    <n v="0"/>
    <n v="0"/>
    <n v="0"/>
    <n v="1"/>
    <n v="0"/>
    <n v="0"/>
    <n v="0"/>
    <n v="0"/>
    <n v="1"/>
    <x v="0"/>
    <n v="1"/>
    <n v="1"/>
    <s v="NA"/>
    <n v="20"/>
    <x v="0"/>
    <d v="2020-05-11T15:14:44"/>
    <s v="AEA"/>
    <x v="0"/>
    <d v="2019-10-14T00:00:00"/>
    <d v="2019-10-14T14:00:13"/>
    <s v=""/>
    <s v="No"/>
    <s v="Old"/>
    <n v="0"/>
    <x v="0"/>
    <x v="0"/>
    <s v="Drew"/>
    <s v="Berlfein"/>
    <x v="0"/>
    <n v="1767336"/>
    <x v="37"/>
    <x v="0"/>
    <s v="LP_AV115-F22_878963"/>
    <s v="CIP_AV115-F22_356422"/>
    <s v="Tree Work Complete"/>
    <s v=""/>
    <x v="0"/>
    <s v="Ponderosa Pine"/>
    <s v="No"/>
    <s v="No"/>
    <n v="7"/>
    <n v="30"/>
    <s v=""/>
    <s v="TD_TopDirecti"/>
    <s v="Haul offsite"/>
    <s v="No"/>
    <s v=""/>
    <s v="0.9 span from pole B to pole C 5 ft east of line noncompliant previously topped "/>
    <s v="AEA_A &amp; E Arborists Tree Care"/>
    <s v=""/>
    <n v="5746657"/>
    <s v="TD_TopDirecti"/>
    <d v="2020-04-24T15:37:07"/>
    <s v=""/>
    <s v="Unit"/>
    <m/>
    <s v=""/>
    <s v="AEA_A &amp; E Arborists Tree Care"/>
    <s v=""/>
    <d v="2020-05-11T15:14:20"/>
    <s v="Remove all slash, wm complete by crew 219"/>
    <x v="0"/>
    <d v="2020-05-11T15:14:44"/>
    <s v="Sierra"/>
    <s v="SI_Sierra"/>
    <s v="1051742724"/>
    <s v="13044 ARTIC OWL RD"/>
    <s v="NEVADA CITY"/>
    <s v=""/>
    <s v=""/>
    <s v="cwongj_awrr"/>
    <d v="2019-10-14T14:00:13"/>
    <s v="BE_geomartawrrprod"/>
    <d v="2020-05-11T15:33:49"/>
    <s v="e6fab611-f46d-4fed-9bad-2ed9978c912a"/>
  </r>
  <r>
    <n v="0"/>
    <n v="0"/>
    <n v="0"/>
    <n v="0"/>
    <n v="1"/>
    <n v="0"/>
    <n v="0"/>
    <n v="0"/>
    <n v="0"/>
    <n v="1"/>
    <x v="0"/>
    <n v="1"/>
    <n v="1"/>
    <n v="1"/>
    <n v="20"/>
    <x v="0"/>
    <d v="2020-05-11T15:15:11"/>
    <s v="zAWRR Not in Roster"/>
    <x v="1"/>
    <d v="2020-01-08T00:00:00"/>
    <d v="2020-01-08T12:04:05"/>
    <s v=""/>
    <s v="No"/>
    <s v="Old"/>
    <n v="0"/>
    <x v="1"/>
    <x v="0"/>
    <s v="zAWRR Not in Roster"/>
    <s v="zAWRR Not in Roster"/>
    <x v="1"/>
    <n v="1773685"/>
    <x v="38"/>
    <x v="0"/>
    <s v="LP_AV115-F11_880603"/>
    <s v="CIP_AV115-F11_357553"/>
    <s v="Tree Work Complete"/>
    <s v=""/>
    <x v="1"/>
    <s v="Ponderosa Pine"/>
    <s v="No"/>
    <s v="No"/>
    <n v="8"/>
    <n v="50"/>
    <s v=""/>
    <s v="F1B_FP-Rmv1 B"/>
    <s v="Haul offsite"/>
    <s v="No"/>
    <s v="None Observed"/>
    <s v="0.2 span from pole A to pole B, 24’ north of line, Ponderosa pine has a canker on south side of trunk. Recommend removal of young tree."/>
    <s v="MFE_Mountain F Enterprises"/>
    <s v="MFE_Mountain F Enterprises"/>
    <n v="5807646"/>
    <s v="F1B_FP-Rmv1 B"/>
    <d v="2020-05-05T12:07:10"/>
    <s v="Climb/Pedro "/>
    <s v="Unit"/>
    <m/>
    <s v=""/>
    <s v="MFE_Mountain F Enterprises"/>
    <s v="MFE_Mountain F Enterprises"/>
    <d v="2020-05-11T15:15:09"/>
    <s v="Remove all debris and logs "/>
    <x v="1"/>
    <d v="2020-05-11T15:15:11"/>
    <s v="Sierra"/>
    <s v="SI_Sierra"/>
    <s v="1051742968"/>
    <s v="11525 LOST RANCH WAY"/>
    <s v="NEVADA CITY"/>
    <s v=""/>
    <s v=""/>
    <s v="jgilis_awrr"/>
    <d v="2020-01-08T12:04:05"/>
    <s v="BE_geomartawrrprod"/>
    <d v="2020-05-11T15:33:50"/>
    <s v="baf55565-070e-454d-99a9-44174fde9faf"/>
  </r>
  <r>
    <n v="0"/>
    <n v="0"/>
    <n v="0"/>
    <n v="0"/>
    <n v="1"/>
    <n v="0"/>
    <n v="0"/>
    <n v="0"/>
    <n v="0"/>
    <n v="1"/>
    <x v="0"/>
    <n v="1"/>
    <n v="1"/>
    <s v="NA"/>
    <n v="20"/>
    <x v="0"/>
    <d v="2020-05-11T15:15:49"/>
    <s v="AEA"/>
    <x v="0"/>
    <d v="2019-10-14T00:00:00"/>
    <d v="2019-10-14T13:58:19"/>
    <s v=""/>
    <s v="No"/>
    <s v="Old"/>
    <n v="0"/>
    <x v="0"/>
    <x v="0"/>
    <s v="Drew"/>
    <s v="Berlfein"/>
    <x v="0"/>
    <n v="1767335"/>
    <x v="39"/>
    <x v="0"/>
    <s v="LP_AV115-F22_878963"/>
    <s v="CIP_AV115-F22_356422"/>
    <s v="Tree Work Complete"/>
    <s v=""/>
    <x v="0"/>
    <s v="Ponderosa Pine"/>
    <s v="No"/>
    <s v="No"/>
    <n v="5"/>
    <n v="30"/>
    <s v=""/>
    <s v="TD_TopDirecti"/>
    <s v="Haul offsite"/>
    <s v="No"/>
    <s v=""/>
    <s v="0.9 span from pole B to pole C 5 ft east of line previously topped and noncompliant "/>
    <s v="AEA_A &amp; E Arborists Tree Care"/>
    <s v=""/>
    <n v="5746657"/>
    <s v="TD_TopDirecti"/>
    <d v="2020-04-24T15:36:17"/>
    <s v=""/>
    <s v="Unit"/>
    <m/>
    <s v=""/>
    <s v="AEA_A &amp; E Arborists Tree Care"/>
    <s v=""/>
    <d v="2020-05-11T15:15:17"/>
    <s v="Remove all slash, wm complete by crew 219"/>
    <x v="0"/>
    <d v="2020-05-11T15:15:49"/>
    <s v="Sierra"/>
    <s v="SI_Sierra"/>
    <s v="1051742724"/>
    <s v="13044 ARTIC OWL RD"/>
    <s v="NEVADA CITY"/>
    <s v=""/>
    <s v=""/>
    <s v="cwongj_awrr"/>
    <d v="2019-10-14T13:58:19"/>
    <s v="BE_geomartawrrprod"/>
    <d v="2020-05-11T15:33:49"/>
    <s v="8347967f-5f63-4a04-b290-9844ecc7a5cc"/>
  </r>
  <r>
    <n v="0"/>
    <n v="0"/>
    <n v="0"/>
    <n v="0"/>
    <n v="1"/>
    <n v="0"/>
    <n v="0"/>
    <n v="0"/>
    <n v="0"/>
    <n v="1"/>
    <x v="0"/>
    <n v="1"/>
    <n v="3"/>
    <n v="3"/>
    <n v="20"/>
    <x v="0"/>
    <d v="2020-05-11T15:16:19"/>
    <s v="zAWRR Not in Roster"/>
    <x v="1"/>
    <d v="2020-01-08T00:00:00"/>
    <d v="2020-01-08T14:10:59"/>
    <s v=""/>
    <s v="No"/>
    <s v="Old"/>
    <n v="0"/>
    <x v="1"/>
    <x v="0"/>
    <s v="zAWRR Not in Roster"/>
    <s v="zAWRR Not in Roster"/>
    <x v="1"/>
    <n v="1773802"/>
    <x v="40"/>
    <x v="0"/>
    <s v="LP_AV115-F11_880603"/>
    <s v="CIP_AV115-F11_357553"/>
    <s v="Tree Work Complete"/>
    <s v=""/>
    <x v="4"/>
    <s v="Ponderosa Pine"/>
    <s v="No"/>
    <s v="No"/>
    <n v="29"/>
    <n v="130"/>
    <s v=""/>
    <s v="F3B_FP-Rmv3 B"/>
    <s v="Haul offsite"/>
    <s v="No"/>
    <s v="None Observed"/>
    <s v="0.3 span from pole A to pole B, 30’ north of lines. Pine within striking distance to line , has a large canker on north side of tree, dead / dying branches from gall rust. Removal recommended."/>
    <s v="MFE_Mountain F Enterprises"/>
    <s v="MFE_Mountain F Enterprises"/>
    <n v="5807646"/>
    <s v="F3B_FP-Rmv3 B"/>
    <d v="2020-05-06T12:09:35"/>
    <s v="Climb/Pedro "/>
    <s v="Unit"/>
    <m/>
    <s v=""/>
    <s v="MFE_Mountain F Enterprises"/>
    <s v="MFE_Mountain F Enterprises"/>
    <d v="2020-05-11T15:16:16"/>
    <s v="Remove all debris and logs "/>
    <x v="1"/>
    <d v="2020-05-11T15:16:19"/>
    <s v="Sierra"/>
    <s v="SI_Sierra"/>
    <s v="1051742968"/>
    <s v="11525 LOST RANCH WAY"/>
    <s v="NEVADA CITY"/>
    <s v=""/>
    <s v=""/>
    <s v="jgilis_awrr"/>
    <d v="2020-01-08T14:10:59"/>
    <s v="BE_geomartawrrprod"/>
    <d v="2020-05-11T15:33:50"/>
    <s v="e945f632-0de7-4b38-9283-fd1ca165540b"/>
  </r>
  <r>
    <n v="0"/>
    <n v="0"/>
    <n v="0"/>
    <n v="0"/>
    <n v="1"/>
    <n v="0"/>
    <n v="1"/>
    <n v="0"/>
    <n v="0"/>
    <n v="2"/>
    <x v="0"/>
    <n v="1"/>
    <n v="2"/>
    <n v="1"/>
    <n v="20"/>
    <x v="0"/>
    <d v="2020-05-11T15:16:54"/>
    <s v="AEA"/>
    <x v="0"/>
    <d v="2019-10-08T00:00:00"/>
    <d v="2019-10-08T15:02:51"/>
    <s v=""/>
    <s v="No"/>
    <s v="Old"/>
    <n v="0"/>
    <x v="0"/>
    <x v="0"/>
    <s v="Drew"/>
    <s v="Berlfein"/>
    <x v="0"/>
    <n v="1767032"/>
    <x v="41"/>
    <x v="0"/>
    <s v="LP_AV115-F22_878963"/>
    <s v="CIP_AV115-F22_356422"/>
    <s v="Tree Work Complete"/>
    <s v=""/>
    <x v="0"/>
    <s v="Cedar"/>
    <s v="No"/>
    <s v="No"/>
    <n v="13"/>
    <n v="15"/>
    <s v=""/>
    <s v="F1A_FP-Rmv1 A"/>
    <s v="Cut and Leave"/>
    <s v="No"/>
    <s v=""/>
    <s v="5 ft east of pole C previously topped and noncompliant "/>
    <s v="AEA_A &amp; E Arborists Tree Care"/>
    <s v=""/>
    <n v="5746657"/>
    <s v="F1A_FP-Rmv1 A"/>
    <d v="2020-04-24T14:51:36"/>
    <s v=""/>
    <s v="Unit"/>
    <m/>
    <s v=""/>
    <s v="AEA_A &amp; E Arborists Tree Care"/>
    <s v=""/>
    <d v="2020-05-11T15:16:46"/>
    <s v="Tbd, wm complete by crew 219"/>
    <x v="0"/>
    <d v="2020-05-11T15:16:54"/>
    <s v="Sierra"/>
    <s v="SI_Sierra"/>
    <s v="1051742724"/>
    <s v="13044 ARTIC OWL RD"/>
    <s v="NEVADA CITY"/>
    <s v=""/>
    <s v=""/>
    <s v="cwongj_awrr"/>
    <d v="2019-10-08T15:02:51"/>
    <s v="BE_geomartawrrprod"/>
    <d v="2020-05-11T15:33:49"/>
    <s v="605aae96-0326-4401-87ad-56b4f8150418"/>
  </r>
  <r>
    <n v="0"/>
    <n v="0"/>
    <n v="0"/>
    <n v="0"/>
    <n v="1"/>
    <n v="0"/>
    <n v="0"/>
    <n v="0"/>
    <n v="0"/>
    <n v="1"/>
    <x v="0"/>
    <n v="1"/>
    <n v="1"/>
    <n v="1"/>
    <n v="20"/>
    <x v="0"/>
    <d v="2020-05-11T15:17:30"/>
    <s v="zAWRR Not in Roster"/>
    <x v="1"/>
    <d v="2020-01-08T00:00:00"/>
    <d v="2020-01-08T12:06:46"/>
    <s v=""/>
    <s v="No"/>
    <s v="Old"/>
    <n v="0"/>
    <x v="1"/>
    <x v="0"/>
    <s v="zAWRR Not in Roster"/>
    <s v="zAWRR Not in Roster"/>
    <x v="1"/>
    <n v="1773686"/>
    <x v="42"/>
    <x v="0"/>
    <s v="LP_AV115-F11_880603"/>
    <s v="CIP_AV115-F11_357553"/>
    <s v="Tree Work Complete"/>
    <s v=""/>
    <x v="1"/>
    <s v="Oak"/>
    <s v="No"/>
    <s v="No"/>
    <n v="5"/>
    <n v="25"/>
    <s v=""/>
    <s v="R1B_Rmv 1-B"/>
    <s v="Haul offsite"/>
    <s v="No"/>
    <s v="None Observed"/>
    <s v="0.3 span from pole A to pole B, black oak located directly underneath lines, repeated topping not recommended. remove."/>
    <s v="MFE_Mountain F Enterprises"/>
    <s v="MFE_Mountain F Enterprises"/>
    <n v="5807646"/>
    <s v="F1B_FP-Rmv1 B"/>
    <d v="2020-05-05T12:08:33"/>
    <s v="Climb/Pedro "/>
    <s v="Unit"/>
    <m/>
    <s v=""/>
    <s v="MFE_Mountain F Enterprises"/>
    <s v="MFE_Mountain F Enterprises"/>
    <d v="2020-05-11T15:17:28"/>
    <s v="Remove all materials."/>
    <x v="1"/>
    <d v="2020-05-11T15:17:30"/>
    <s v="Sierra"/>
    <s v="SI_Sierra"/>
    <s v="1051742968"/>
    <s v="11525 LOST RANCH WAY"/>
    <s v="NEVADA CITY"/>
    <s v=""/>
    <s v=""/>
    <s v="jgilis_awrr"/>
    <d v="2020-01-08T12:06:46"/>
    <s v="BE_geomartawrrprod"/>
    <d v="2020-05-11T15:33:50"/>
    <s v="b6c1b979-131c-46f1-a4c6-94819a2f3bd0"/>
  </r>
  <r>
    <n v="0"/>
    <n v="0"/>
    <n v="0"/>
    <n v="0"/>
    <n v="1"/>
    <n v="0"/>
    <n v="0"/>
    <n v="0"/>
    <n v="0"/>
    <n v="1"/>
    <x v="0"/>
    <n v="1"/>
    <n v="1"/>
    <n v="1"/>
    <n v="20"/>
    <x v="0"/>
    <d v="2020-05-11T15:17:38"/>
    <s v="AEA"/>
    <x v="0"/>
    <d v="2019-10-08T00:00:00"/>
    <d v="2019-10-08T15:05:14"/>
    <s v=""/>
    <s v="No"/>
    <s v="Old"/>
    <n v="0"/>
    <x v="0"/>
    <x v="0"/>
    <s v="Drew"/>
    <s v="Berlfein"/>
    <x v="0"/>
    <n v="1767033"/>
    <x v="43"/>
    <x v="0"/>
    <s v="LP_AV115-F22_878963"/>
    <s v="CIP_AV115-F22_356422"/>
    <s v="Tree Work Complete"/>
    <s v=""/>
    <x v="0"/>
    <s v="Ponderosa Pine"/>
    <s v="No"/>
    <s v="No"/>
    <n v="5"/>
    <n v="25"/>
    <s v=""/>
    <s v="F1A_FP-Rmv1 A"/>
    <s v="Cut and Leave"/>
    <s v="No"/>
    <s v=""/>
    <s v="6 ft east of pole C previously topped and noncompliant "/>
    <s v="AEA_A &amp; E Arborists Tree Care"/>
    <s v=""/>
    <n v="5746657"/>
    <s v="F1A_FP-Rmv1 A"/>
    <d v="2020-04-24T14:52:26"/>
    <s v=""/>
    <s v="Unit"/>
    <m/>
    <s v=""/>
    <s v="AEA_A &amp; E Arborists Tree Care"/>
    <s v=""/>
    <d v="2020-05-11T15:17:30"/>
    <s v="Tbd, wm complete by crew 219"/>
    <x v="0"/>
    <d v="2020-05-11T15:17:38"/>
    <s v="Sierra"/>
    <s v="SI_Sierra"/>
    <s v="1051742724"/>
    <s v="13044 ARTIC OWL RD"/>
    <s v="NEVADA CITY"/>
    <s v=""/>
    <s v=""/>
    <s v="cwongj_awrr"/>
    <d v="2019-10-08T15:05:14"/>
    <s v="BE_geomartawrrprod"/>
    <d v="2020-05-11T15:33:49"/>
    <s v="edac446c-beec-4593-961a-994b12f3fc96"/>
  </r>
  <r>
    <n v="0"/>
    <n v="0"/>
    <n v="0"/>
    <n v="0"/>
    <n v="1"/>
    <n v="0"/>
    <n v="0"/>
    <n v="0"/>
    <n v="0"/>
    <n v="1"/>
    <x v="0"/>
    <n v="1"/>
    <n v="2"/>
    <s v="NA"/>
    <n v="20"/>
    <x v="0"/>
    <d v="2020-05-11T15:18:46"/>
    <s v="zAWRR Not in Roster"/>
    <x v="1"/>
    <d v="2020-01-08T00:00:00"/>
    <d v="2020-01-08T12:42:24"/>
    <s v=""/>
    <s v="No"/>
    <s v="Old"/>
    <n v="0"/>
    <x v="1"/>
    <x v="0"/>
    <s v="zAWRR Not in Roster"/>
    <s v="zAWRR Not in Roster"/>
    <x v="1"/>
    <n v="1773692"/>
    <x v="44"/>
    <x v="0"/>
    <s v="LP_AV115-F11_880603"/>
    <s v="CIP_AV115-F11_357553"/>
    <s v="Tree Work Complete"/>
    <s v=""/>
    <x v="1"/>
    <s v="Black Oak"/>
    <s v="No"/>
    <s v="No"/>
    <n v="17"/>
    <n v="35"/>
    <s v=""/>
    <s v="Trim"/>
    <s v="Haul offsite"/>
    <s v="No"/>
    <s v="None Observed"/>
    <s v="0.1 span from pole A to pole B, 2X stem black oak should receive a light trim to maintain compliance."/>
    <s v="MFE_Mountain F Enterprises"/>
    <s v="MFE_Mountain F Enterprises"/>
    <n v="5807646"/>
    <s v="Trim"/>
    <d v="2020-05-06T14:31:51"/>
    <s v="Climb/Pedro "/>
    <s v="Unit"/>
    <m/>
    <s v=""/>
    <s v="MFE_Mountain F Enterprises"/>
    <s v="MFE_Mountain F Enterprises"/>
    <d v="2020-05-11T15:18:44"/>
    <s v="Remove slash."/>
    <x v="1"/>
    <d v="2020-05-11T15:18:46"/>
    <s v="Sierra"/>
    <s v="SI_Sierra"/>
    <s v="1051742968"/>
    <s v="11525 LOST RANCH WAY"/>
    <s v="NEVADA CITY"/>
    <s v=""/>
    <s v=""/>
    <s v="jgilis_awrr"/>
    <d v="2020-01-08T12:42:24"/>
    <s v="BE_geomartawrrprod"/>
    <d v="2020-05-11T15:33:50"/>
    <s v="7bda2bee-aff7-4c3a-b154-fd0e825fd5bd"/>
  </r>
  <r>
    <n v="0"/>
    <n v="0"/>
    <n v="0"/>
    <n v="0"/>
    <n v="1"/>
    <n v="0"/>
    <n v="0"/>
    <n v="0"/>
    <n v="0"/>
    <n v="1"/>
    <x v="0"/>
    <n v="1"/>
    <n v="4"/>
    <n v="4"/>
    <n v="20"/>
    <x v="0"/>
    <d v="2020-05-11T15:20:28"/>
    <s v="zAWRR Not in Roster"/>
    <x v="1"/>
    <d v="2020-04-02T00:00:00"/>
    <d v="2020-04-02T05:40:23"/>
    <s v=""/>
    <s v="No"/>
    <s v="Old"/>
    <n v="0"/>
    <x v="1"/>
    <x v="0"/>
    <s v="zAWRR Not in Roster"/>
    <s v="zAWRR Not in Roster"/>
    <x v="1"/>
    <n v="2966852"/>
    <x v="45"/>
    <x v="0"/>
    <s v="LP_AV115-F11_880603"/>
    <s v="CIP_AV115-F11_357552"/>
    <s v="Tree Work Complete"/>
    <s v=""/>
    <x v="4"/>
    <s v="Pine"/>
    <s v="No"/>
    <s v="No"/>
    <n v="38"/>
    <n v="130"/>
    <s v=""/>
    <s v="F4B_FP-Rmv4 B"/>
    <s v="Haul offsite"/>
    <s v="No"/>
    <s v="None Observed"/>
    <s v="Directly north of pole B , tree within striking distance to pole B and line . Tree has huge defect in back side of tree. Removal recommended ."/>
    <s v="MFE_Mountain F Enterprises"/>
    <s v="MFE_Mountain F Enterprises"/>
    <n v="5807646"/>
    <s v="F4B_FP-Rmv4 B"/>
    <d v="2020-05-06T14:07:35"/>
    <s v="Climb/Pedro "/>
    <s v="Unit"/>
    <s v=""/>
    <s v=""/>
    <s v="MFE_Mountain F Enterprises"/>
    <s v="MFE_Mountain F Enterprises"/>
    <d v="2020-05-11T15:20:26"/>
    <s v="Remove all debris and logs "/>
    <x v="1"/>
    <d v="2020-05-11T15:20:28"/>
    <s v="Sierra"/>
    <s v="SI_Sierra"/>
    <s v="1051742968"/>
    <s v="11525 LOST RANCH WAY"/>
    <s v="NEVADA CITY"/>
    <s v=""/>
    <s v=""/>
    <s v="BE_geomartawrrprod"/>
    <d v="2020-04-02T05:40:23"/>
    <s v="BE_geomartawrrprod"/>
    <d v="2020-05-11T15:35:27"/>
    <s v="a5bf273c-475f-48cf-acbd-753152bbf796"/>
  </r>
  <r>
    <n v="0"/>
    <n v="0"/>
    <n v="0"/>
    <n v="0"/>
    <n v="1"/>
    <n v="0"/>
    <n v="0"/>
    <n v="0"/>
    <n v="0"/>
    <n v="1"/>
    <x v="0"/>
    <n v="1"/>
    <n v="1"/>
    <n v="1"/>
    <n v="20"/>
    <x v="0"/>
    <d v="2020-05-11T15:21:37"/>
    <s v="zAWRR Not in Roster"/>
    <x v="1"/>
    <d v="2020-01-08T00:00:00"/>
    <d v="2020-01-08T10:23:16"/>
    <s v=""/>
    <s v="No"/>
    <s v="Old"/>
    <n v="0"/>
    <x v="1"/>
    <x v="0"/>
    <s v="zAWRR Not in Roster"/>
    <s v="zAWRR Not in Roster"/>
    <x v="1"/>
    <n v="1773662"/>
    <x v="46"/>
    <x v="0"/>
    <s v="LP_AV115-F11_880603"/>
    <s v="CIP_AV115-F11_356108"/>
    <s v="Tree Work Complete"/>
    <s v=""/>
    <x v="1"/>
    <s v="Black Oak"/>
    <s v="No"/>
    <s v="No"/>
    <n v="4"/>
    <n v="30"/>
    <s v=""/>
    <s v="R1B_Rmv 1-B"/>
    <s v="Haul offsite"/>
    <s v="No"/>
    <s v="None Observed"/>
    <s v="0.6 span from pole E to pole A, 18’ north of lines, young black oak is growing towards lines, will not break compliance in next 18 months but repeated topping is not recommended. May have strike potential in next 18 months."/>
    <s v="MFE_Mountain F Enterprises"/>
    <s v="MFE_Mountain F Enterprises"/>
    <n v="5807646"/>
    <s v="R1B_Rmv 1-B"/>
    <d v="2020-05-05T12:13:35"/>
    <s v="Climb/Pedro "/>
    <s v="Unit"/>
    <m/>
    <s v=""/>
    <s v="MFE_Mountain F Enterprises"/>
    <s v="MFE_Mountain F Enterprises"/>
    <d v="2020-05-11T15:21:35"/>
    <s v="Remove oak."/>
    <x v="1"/>
    <d v="2020-05-11T15:21:37"/>
    <s v="Sierra"/>
    <s v="SI_Sierra"/>
    <s v="1051742968"/>
    <s v="11525 LOST RANCH WAY"/>
    <s v="NEVADA CITY"/>
    <s v=""/>
    <s v=""/>
    <s v="jgilis_awrr"/>
    <d v="2020-01-08T10:23:16"/>
    <s v="BE_geomartawrrprod"/>
    <d v="2020-05-11T15:33:50"/>
    <s v="ed8f794e-7e1d-4113-80a5-537be9fb2d37"/>
  </r>
  <r>
    <n v="0"/>
    <n v="0"/>
    <n v="0"/>
    <n v="0"/>
    <n v="1"/>
    <n v="0"/>
    <n v="0"/>
    <n v="0"/>
    <n v="0"/>
    <n v="1"/>
    <x v="0"/>
    <n v="1"/>
    <n v="3"/>
    <n v="3"/>
    <n v="20"/>
    <x v="0"/>
    <d v="2020-05-11T15:22:38"/>
    <s v="zAWRR Not in Roster"/>
    <x v="1"/>
    <d v="2019-09-27T00:00:00"/>
    <d v="2019-09-27T13:38:47"/>
    <s v=""/>
    <s v="No"/>
    <s v="Old"/>
    <n v="0"/>
    <x v="1"/>
    <x v="0"/>
    <s v="zAWRR Not in Roster"/>
    <s v="zAWRR Not in Roster"/>
    <x v="1"/>
    <n v="1763931"/>
    <x v="47"/>
    <x v="0"/>
    <s v="LP_AV115-F11_878872"/>
    <s v="CIP_AV115-F11_356108"/>
    <s v="Tree Work Complete"/>
    <s v=""/>
    <x v="1"/>
    <s v="Ponderosa Pine"/>
    <s v="No"/>
    <s v="No"/>
    <n v="31"/>
    <n v="140"/>
    <s v=""/>
    <s v="R3B_Rmv 3-B"/>
    <s v="Haul offsite"/>
    <s v="No"/>
    <s v="None Observed"/>
    <s v="0.2 span from pole E to pole A, 20’ north of line, Trim would remove more than a third of canopy. Recommend removal."/>
    <s v="MFE_Mountain F Enterprises"/>
    <s v="MFE_Mountain F Enterprises"/>
    <n v="5807646"/>
    <s v="R3B_Rmv 3-B"/>
    <d v="2020-05-06T11:55:17"/>
    <s v="Climb/Pedro "/>
    <s v="Unit"/>
    <m/>
    <s v=""/>
    <s v="MFE_Mountain F Enterprises"/>
    <s v="MFE_Mountain F Enterprises"/>
    <d v="2020-05-11T15:22:36"/>
    <s v="Remove all wood and debris"/>
    <x v="1"/>
    <d v="2020-05-11T15:22:38"/>
    <s v="Sierra"/>
    <s v="SI_Sierra"/>
    <s v="1051742974"/>
    <s v="11594 LOST RANCH WAY"/>
    <s v="NEVADA CITY"/>
    <s v=""/>
    <s v=""/>
    <s v="bsaucs_awrr"/>
    <d v="2019-09-27T13:38:47"/>
    <s v="BE_geomartawrrprod"/>
    <d v="2020-05-11T15:33:49"/>
    <s v="3d14568b-0d1c-4ba7-bda8-507a85777e8f"/>
  </r>
  <r>
    <n v="0"/>
    <n v="0"/>
    <n v="0"/>
    <n v="0"/>
    <n v="1"/>
    <n v="0"/>
    <n v="0"/>
    <n v="0"/>
    <n v="0"/>
    <n v="1"/>
    <x v="0"/>
    <n v="1"/>
    <n v="1"/>
    <n v="1"/>
    <n v="20"/>
    <x v="0"/>
    <d v="2020-05-11T15:22:54"/>
    <s v="AEA"/>
    <x v="0"/>
    <d v="2019-10-08T00:00:00"/>
    <d v="2019-10-08T14:55:56"/>
    <s v=""/>
    <s v="No"/>
    <s v="Old"/>
    <n v="0"/>
    <x v="0"/>
    <x v="0"/>
    <s v="Drew"/>
    <s v="Berlfein"/>
    <x v="0"/>
    <n v="1767031"/>
    <x v="48"/>
    <x v="0"/>
    <s v="LP_AV115-F22_878963"/>
    <s v="CIP_AV115-F22_356422"/>
    <s v="Tree Work Complete"/>
    <s v=""/>
    <x v="0"/>
    <s v="Cedar"/>
    <s v="No"/>
    <s v="No"/>
    <n v="10"/>
    <n v="31"/>
    <s v=""/>
    <s v="F1A_FP-Rmv1 A"/>
    <s v="Cut and Leave"/>
    <s v="No"/>
    <s v=""/>
    <s v="3 ft east of pole C non compliant previously topped"/>
    <s v="AEA_A &amp; E Arborists Tree Care"/>
    <s v=""/>
    <n v="5746657"/>
    <s v="F1A_FP-Rmv1 A"/>
    <d v="2020-04-24T14:50:28"/>
    <s v=""/>
    <s v="Unit"/>
    <m/>
    <s v=""/>
    <s v="AEA_A &amp; E Arborists Tree Care"/>
    <s v=""/>
    <d v="2020-05-11T15:18:39"/>
    <s v="Tbd, wm complete by crew 219"/>
    <x v="0"/>
    <d v="2020-05-11T15:22:54"/>
    <s v="Sierra"/>
    <s v="SI_Sierra"/>
    <s v="1051742724"/>
    <s v="13044 ARTIC OWL RD"/>
    <s v="NEVADA CITY"/>
    <s v=""/>
    <s v=""/>
    <s v="cwongj_awrr"/>
    <d v="2019-10-08T14:55:56"/>
    <s v="BE_geomartawrrprod"/>
    <d v="2020-05-11T15:33:49"/>
    <s v="eba60247-3fe1-45d6-a2e3-5a937e0d5ea0"/>
  </r>
  <r>
    <n v="0"/>
    <n v="0"/>
    <n v="0"/>
    <n v="0"/>
    <n v="1"/>
    <n v="0"/>
    <n v="0"/>
    <n v="0"/>
    <n v="0"/>
    <n v="1"/>
    <x v="0"/>
    <n v="1"/>
    <n v="1"/>
    <n v="1"/>
    <n v="20"/>
    <x v="0"/>
    <d v="2020-05-11T15:24:15"/>
    <s v="zAWRR Not in Roster"/>
    <x v="1"/>
    <d v="2020-02-28T00:00:00"/>
    <d v="2020-02-28T15:18:19"/>
    <s v=""/>
    <s v="No"/>
    <s v="Old"/>
    <n v="0"/>
    <x v="1"/>
    <x v="0"/>
    <s v="zAWRR Not in Roster"/>
    <s v="zAWRR Not in Roster"/>
    <x v="1"/>
    <n v="1782146"/>
    <x v="49"/>
    <x v="0"/>
    <s v="LP_AV115-F11_880603"/>
    <s v="CIP_AV115-F11_356984"/>
    <s v="Tree Work Complete"/>
    <s v=""/>
    <x v="1"/>
    <s v="Black Oak"/>
    <s v="No"/>
    <s v="No"/>
    <n v="4"/>
    <n v="25"/>
    <s v=""/>
    <s v="R1A_Rmv 1-A"/>
    <s v="Haul offsite"/>
    <s v="No"/>
    <s v="None Observed"/>
    <s v="0.1 span from pole E to pole A, directly underneath line, black oak in fence needs removal. Repeated topping not recommended."/>
    <s v="MFE_Mountain F Enterprises"/>
    <s v="MFE_Mountain F Enterprises"/>
    <n v="5807646"/>
    <s v="R1A_Rmv 1-A"/>
    <d v="2020-05-05T13:21:41"/>
    <s v="Climb/Pedro "/>
    <s v="Unit"/>
    <m/>
    <s v=""/>
    <s v="MFE_Mountain F Enterprises"/>
    <s v="MFE_Mountain F Enterprises"/>
    <d v="2020-05-11T15:24:13"/>
    <s v="Remove all materials."/>
    <x v="1"/>
    <d v="2020-05-11T15:24:15"/>
    <s v="Sierra"/>
    <s v="SI_Sierra"/>
    <s v="1051742968"/>
    <s v="11525 LOST RANCH WAY"/>
    <s v="NEVADA CITY"/>
    <s v=""/>
    <s v=""/>
    <s v="bpostm_awrr"/>
    <d v="2020-02-28T15:18:19"/>
    <s v="BE_geomartawrrprod"/>
    <d v="2020-05-11T15:33:50"/>
    <s v="abbf0336-f19a-43f8-961a-8aaea997e2bc"/>
  </r>
  <r>
    <n v="0"/>
    <n v="0"/>
    <n v="0"/>
    <n v="0"/>
    <n v="1"/>
    <n v="0"/>
    <n v="0"/>
    <n v="0"/>
    <n v="0"/>
    <n v="1"/>
    <x v="0"/>
    <n v="1"/>
    <n v="1"/>
    <n v="1"/>
    <n v="20"/>
    <x v="0"/>
    <d v="2020-05-11T15:28:23"/>
    <s v="zAWRR Not in Roster"/>
    <x v="1"/>
    <d v="2020-02-28T00:00:00"/>
    <d v="2020-02-28T15:22:12"/>
    <s v=""/>
    <s v="No"/>
    <s v="Old"/>
    <n v="0"/>
    <x v="1"/>
    <x v="0"/>
    <s v="zAWRR Not in Roster"/>
    <s v="zAWRR Not in Roster"/>
    <x v="1"/>
    <n v="1782147"/>
    <x v="50"/>
    <x v="0"/>
    <s v="LP_AV115-F11_880603"/>
    <s v="CIP_AV115-F11_356984"/>
    <s v="Tree Work Complete"/>
    <s v=""/>
    <x v="1"/>
    <s v="Black Oak"/>
    <s v="No"/>
    <s v="No"/>
    <n v="4"/>
    <n v="26"/>
    <s v=""/>
    <s v="R1B_Rmv 1-B"/>
    <s v="Haul offsite"/>
    <s v="No"/>
    <s v="None Observed"/>
    <s v="0.1 span from pole E to pole A, directly underneath line, repeated topping not recommended, remove."/>
    <s v="MFE_Mountain F Enterprises"/>
    <s v="MFE_Mountain F Enterprises"/>
    <n v="5807646"/>
    <s v="R1B_Rmv 1-B"/>
    <d v="2020-05-05T13:20:11"/>
    <s v="Climb /Pedro "/>
    <s v="Unit"/>
    <m/>
    <s v=""/>
    <s v="MFE_Mountain F Enterprises"/>
    <s v="MFE_Mountain F Enterprises"/>
    <d v="2020-05-11T15:28:20"/>
    <s v="Remove all materials."/>
    <x v="1"/>
    <d v="2020-05-11T15:28:23"/>
    <s v="Sierra"/>
    <s v="SI_Sierra"/>
    <s v="1051742968"/>
    <s v="11525 LOST RANCH WAY"/>
    <s v="NEVADA CITY"/>
    <s v=""/>
    <s v=""/>
    <s v="bpostm_awrr"/>
    <d v="2020-02-28T15:22:12"/>
    <s v="BE_geomartawrrprod"/>
    <d v="2020-05-11T15:33:50"/>
    <s v="74d0ed16-0cdf-42ed-bd0f-f9da44cf860a"/>
  </r>
  <r>
    <n v="0"/>
    <n v="0"/>
    <n v="0"/>
    <n v="0"/>
    <n v="1"/>
    <n v="0"/>
    <n v="0"/>
    <n v="0"/>
    <n v="0"/>
    <n v="1"/>
    <x v="0"/>
    <n v="1"/>
    <n v="1"/>
    <n v="1"/>
    <n v="20"/>
    <x v="0"/>
    <d v="2020-05-11T15:29:41"/>
    <s v="AEA"/>
    <x v="0"/>
    <d v="2019-10-08T00:00:00"/>
    <d v="2019-10-08T15:07:07"/>
    <s v=""/>
    <s v="No"/>
    <s v="Old"/>
    <n v="0"/>
    <x v="0"/>
    <x v="0"/>
    <s v="Drew"/>
    <s v="Berlfein"/>
    <x v="0"/>
    <n v="1767034"/>
    <x v="51"/>
    <x v="0"/>
    <s v="LP_AV115-F22_878963"/>
    <s v="CIP_AV115-F22_356422"/>
    <s v="Tree Work Complete"/>
    <s v=""/>
    <x v="0"/>
    <s v="Cedar"/>
    <s v="No"/>
    <s v="No"/>
    <n v="6"/>
    <n v="30"/>
    <s v=""/>
    <s v="F1A_FP-Rmv1 A"/>
    <s v="Cut and Leave"/>
    <s v="No"/>
    <s v=""/>
    <s v="3 ft east of pole C noncompliant and previously topped "/>
    <s v="AEA_A &amp; E Arborists Tree Care"/>
    <s v=""/>
    <n v="5746657"/>
    <s v="F1A_FP-Rmv1 A"/>
    <d v="2020-04-24T14:53:31"/>
    <s v=""/>
    <s v="Unit"/>
    <m/>
    <s v=""/>
    <s v="AEA_A &amp; E Arborists Tree Care"/>
    <s v=""/>
    <d v="2020-05-11T15:29:28"/>
    <s v="Cut into 16in firewood remove slash, wm complete by crew 208"/>
    <x v="0"/>
    <d v="2020-05-11T15:29:41"/>
    <s v="Sierra"/>
    <s v="SI_Sierra"/>
    <s v="1051742724"/>
    <s v="13044 ARTIC OWL RD"/>
    <s v="NEVADA CITY"/>
    <s v=""/>
    <s v=""/>
    <s v="cwongj_awrr"/>
    <d v="2019-10-08T15:07:07"/>
    <s v="BE_geomartawrrprod"/>
    <d v="2020-05-11T15:33:49"/>
    <s v="5e37fb4e-639e-4378-9aa9-3c2e0bc35dd3"/>
  </r>
  <r>
    <n v="0"/>
    <n v="0"/>
    <n v="0"/>
    <n v="0"/>
    <n v="1"/>
    <n v="0"/>
    <n v="0"/>
    <n v="0"/>
    <n v="0"/>
    <n v="1"/>
    <x v="0"/>
    <n v="1"/>
    <n v="1"/>
    <n v="1"/>
    <n v="20"/>
    <x v="0"/>
    <d v="2020-05-11T15:31:15"/>
    <s v="zAWRR Not in Roster"/>
    <x v="1"/>
    <d v="2020-02-28T00:00:00"/>
    <d v="2020-02-28T12:42:19"/>
    <s v=""/>
    <s v="No"/>
    <s v="Old"/>
    <n v="0"/>
    <x v="1"/>
    <x v="0"/>
    <s v="zAWRR Not in Roster"/>
    <s v="zAWRR Not in Roster"/>
    <x v="1"/>
    <n v="1782100"/>
    <x v="52"/>
    <x v="0"/>
    <s v="LP_AV115-F11_880603"/>
    <s v="CIP_AV115-F11_356108"/>
    <s v="Tree Work Complete"/>
    <s v=""/>
    <x v="1"/>
    <s v="Black Oak"/>
    <s v="No"/>
    <s v="No"/>
    <n v="4"/>
    <n v="20"/>
    <s v=""/>
    <s v="R1B_Rmv 1-B"/>
    <s v="Haul offsite"/>
    <s v="No"/>
    <s v=""/>
    <s v="0.7 span from pole E to pole A, 15’ north of lines, black oak has been topped before, repeated topping not recommended."/>
    <s v="MFE_Mountain F Enterprises"/>
    <s v="MFE_Mountain F Enterprises"/>
    <n v="5807646"/>
    <s v="R1B_Rmv 1-B"/>
    <d v="2020-05-05T12:11:57"/>
    <s v="Climb /Pedro "/>
    <s v="Unit"/>
    <m/>
    <s v=""/>
    <s v="MFE_Mountain F Enterprises"/>
    <s v="MFE_Mountain F Enterprises"/>
    <d v="2020-05-11T15:31:13"/>
    <s v="Remove all materials."/>
    <x v="1"/>
    <d v="2020-05-11T15:31:15"/>
    <s v="Sierra"/>
    <s v="SI_Sierra"/>
    <s v="1051742968"/>
    <s v="11525 LOST RANCH WAY"/>
    <s v="NEVADA CITY"/>
    <s v=""/>
    <s v=""/>
    <s v="bpostm_awrr"/>
    <d v="2020-02-28T12:42:19"/>
    <s v="BE_geomartawrrprod"/>
    <d v="2020-05-11T17:33:26"/>
    <s v="5d99fccc-1936-44d3-a1e1-2468b6f11d07"/>
  </r>
  <r>
    <n v="0"/>
    <n v="0"/>
    <n v="0"/>
    <n v="0"/>
    <n v="1"/>
    <n v="0"/>
    <n v="0"/>
    <n v="0"/>
    <n v="0"/>
    <n v="1"/>
    <x v="0"/>
    <n v="1"/>
    <n v="1"/>
    <n v="1"/>
    <n v="20"/>
    <x v="0"/>
    <d v="2020-05-11T15:32:19"/>
    <s v="zAWRR Not in Roster"/>
    <x v="1"/>
    <d v="2020-01-08T00:00:00"/>
    <d v="2020-01-08T11:44:14"/>
    <s v=""/>
    <s v="No"/>
    <s v="Old"/>
    <n v="0"/>
    <x v="1"/>
    <x v="0"/>
    <s v="zAWRR Not in Roster"/>
    <s v="zAWRR Not in Roster"/>
    <x v="1"/>
    <n v="1773681"/>
    <x v="53"/>
    <x v="0"/>
    <s v="LP_AV115-F11_880603"/>
    <s v="CIP_AV115-F11_357577"/>
    <s v="Tree Work Complete"/>
    <s v=""/>
    <x v="1"/>
    <s v="Black Oak"/>
    <s v="No"/>
    <s v="No"/>
    <n v="7"/>
    <n v="32"/>
    <s v=""/>
    <s v="R1D_Rmv1-B+Trt"/>
    <s v="Haul offsite"/>
    <s v="No"/>
    <s v="None Observed"/>
    <s v="0.8 from pole E to pole A, 18’ north of lines, black oak is within striking distance of lines, repeated trimming and topping not recommended."/>
    <s v="MFE_Mountain F Enterprises"/>
    <s v="MFE_Mountain F Enterprises"/>
    <n v="5807646"/>
    <s v="R1D_Rmv1-B+Trt"/>
    <d v="2020-05-05T12:10:35"/>
    <s v="Climb/Pedro "/>
    <s v="Unit"/>
    <m/>
    <s v=""/>
    <s v="MFE_Mountain F Enterprises"/>
    <s v="MFE_Mountain F Enterprises"/>
    <d v="2020-05-11T15:32:17"/>
    <s v="Remove all materials."/>
    <x v="1"/>
    <d v="2020-05-11T15:32:19"/>
    <s v="Sierra"/>
    <s v="SI_Sierra"/>
    <s v="1051742968"/>
    <s v="11525 LOST RANCH WAY"/>
    <s v="NEVADA CITY"/>
    <s v=""/>
    <s v=""/>
    <s v="jgilis_awrr"/>
    <d v="2020-01-08T11:44:14"/>
    <s v="BE_geomartawrrprod"/>
    <d v="2020-05-11T17:33:26"/>
    <s v="3e614933-381d-4c18-8347-bb330ea6c7b5"/>
  </r>
  <r>
    <n v="0"/>
    <n v="0"/>
    <n v="0"/>
    <n v="0"/>
    <n v="1"/>
    <n v="0"/>
    <n v="0"/>
    <n v="0"/>
    <n v="0"/>
    <n v="1"/>
    <x v="0"/>
    <n v="1"/>
    <n v="3"/>
    <s v="NA"/>
    <n v="20"/>
    <x v="0"/>
    <d v="2020-05-11T15:36:24"/>
    <s v="zAWRR Not in Roster"/>
    <x v="1"/>
    <d v="2020-01-08T00:00:00"/>
    <d v="2020-01-08T14:22:35"/>
    <s v=""/>
    <s v="No"/>
    <s v="Old"/>
    <n v="0"/>
    <x v="1"/>
    <x v="0"/>
    <s v="zAWRR Not in Roster"/>
    <s v="zAWRR Not in Roster"/>
    <x v="1"/>
    <n v="1773805"/>
    <x v="54"/>
    <x v="0"/>
    <s v="LP_AV115-F11_880603"/>
    <s v="CIP_AV115-F11_357553"/>
    <s v="Tree Work Complete"/>
    <s v=""/>
    <x v="4"/>
    <s v="Oak"/>
    <s v="No"/>
    <s v="No"/>
    <n v="27"/>
    <n v="80"/>
    <s v=""/>
    <s v="FAB_FP-Trim B"/>
    <s v="Haul offsite"/>
    <s v="No"/>
    <s v="None Observed"/>
    <s v="Pole A to pole B , .4 span north of line . Oak within striking distance to line ."/>
    <s v="MFE_Mountain F Enterprises"/>
    <s v="MFE_Mountain F Enterprises"/>
    <n v="5807646"/>
    <s v="FAB_FP-Trim B"/>
    <d v="2020-05-05T13:15:03"/>
    <s v="55ft bucket/Pedro "/>
    <s v="Unit"/>
    <m/>
    <s v=""/>
    <s v="MFE_Mountain F Enterprises"/>
    <s v="MFE_Mountain F Enterprises"/>
    <d v="2020-05-11T15:36:22"/>
    <s v="Remove all debris and logs "/>
    <x v="1"/>
    <d v="2020-05-11T15:36:24"/>
    <s v="Sierra"/>
    <s v="SI_Sierra"/>
    <s v="1051742968"/>
    <s v="11525 LOST RANCH WAY"/>
    <s v="NEVADA CITY"/>
    <s v=""/>
    <s v=""/>
    <s v="jgilis_awrr"/>
    <d v="2020-01-08T14:22:35"/>
    <s v="BE_geomartawrrprod"/>
    <d v="2020-05-11T17:33:26"/>
    <s v="7f078867-c0b1-4c66-98f4-6040ef0e8d1f"/>
  </r>
  <r>
    <n v="0"/>
    <n v="0"/>
    <n v="0"/>
    <n v="0"/>
    <n v="1"/>
    <n v="0"/>
    <n v="0"/>
    <n v="0"/>
    <n v="0"/>
    <n v="1"/>
    <x v="0"/>
    <n v="1"/>
    <n v="3"/>
    <n v="3"/>
    <n v="20"/>
    <x v="0"/>
    <d v="2020-05-11T15:39:11"/>
    <s v="zAWRR Not in Roster"/>
    <x v="1"/>
    <d v="2020-04-02T00:00:00"/>
    <d v="2020-04-02T05:40:23"/>
    <s v=""/>
    <s v="No"/>
    <s v="Old"/>
    <n v="0"/>
    <x v="1"/>
    <x v="0"/>
    <s v="zAWRR Not in Roster"/>
    <s v="zAWRR Not in Roster"/>
    <x v="1"/>
    <n v="2966845"/>
    <x v="55"/>
    <x v="0"/>
    <s v="LP_AV115-F11_880603"/>
    <s v="CIP_AV115-F11_357552"/>
    <s v="Tree Work Complete"/>
    <s v=""/>
    <x v="4"/>
    <s v="Pine"/>
    <s v="No"/>
    <s v="No"/>
    <n v="30"/>
    <n v="130"/>
    <s v=""/>
    <s v="F3B_FP-Rmv3 B"/>
    <s v="Haul offsite"/>
    <s v="No"/>
    <s v="None Observed"/>
    <s v="Pole B to pole C, .1 span north of line . Trim would take more than 1/3 of canopy . Recommended removal ."/>
    <s v="MFE_Mountain F Enterprises"/>
    <s v="MFE_Mountain F Enterprises"/>
    <n v="5807646"/>
    <s v="F3B_FP-Rmv3 B"/>
    <d v="2020-05-08T11:44:46"/>
    <s v="Climb/Pedro "/>
    <s v="Unit"/>
    <s v=""/>
    <s v=""/>
    <s v="MFE_Mountain F Enterprises"/>
    <s v="MFE_Mountain F Enterprises"/>
    <d v="2020-05-11T15:39:09"/>
    <s v="Remove all debris and logs "/>
    <x v="1"/>
    <d v="2020-05-11T15:39:11"/>
    <s v="Sierra"/>
    <s v="SI_Sierra"/>
    <s v="1051742968"/>
    <s v="11525 LOST RANCH WAY"/>
    <s v="NEVADA CITY"/>
    <s v=""/>
    <s v=""/>
    <s v="BE_geomartawrrprod"/>
    <d v="2020-04-02T05:40:23"/>
    <s v="BE_geomartawrrprod"/>
    <d v="2020-05-11T17:33:43"/>
    <s v="a6f9765c-b025-4810-b282-b0b24d8e51a4"/>
  </r>
  <r>
    <n v="0"/>
    <n v="0"/>
    <n v="0"/>
    <n v="0"/>
    <n v="1"/>
    <n v="0"/>
    <n v="0"/>
    <n v="0"/>
    <n v="0"/>
    <n v="1"/>
    <x v="0"/>
    <n v="1"/>
    <n v="2"/>
    <n v="2"/>
    <n v="20"/>
    <x v="0"/>
    <d v="2020-05-11T15:41:17"/>
    <s v="AEA"/>
    <x v="0"/>
    <d v="2019-10-14T00:00:00"/>
    <d v="2019-10-14T13:18:08"/>
    <s v=""/>
    <s v="No"/>
    <s v="Old"/>
    <n v="0"/>
    <x v="0"/>
    <x v="0"/>
    <s v="Drew"/>
    <s v="Berlfein"/>
    <x v="0"/>
    <n v="1767329"/>
    <x v="56"/>
    <x v="0"/>
    <s v="LP_AV115-F22_878963"/>
    <s v="CIP_AV115-F22_356422"/>
    <s v="Tree Work Complete"/>
    <s v=""/>
    <x v="0"/>
    <s v="Ponderosa Pine"/>
    <s v="No"/>
    <s v="No"/>
    <n v="12"/>
    <n v="68"/>
    <s v=""/>
    <s v="F2B_FP-Rmv2 B"/>
    <s v="Cut and Leave"/>
    <s v="No"/>
    <s v=""/>
    <s v="0.4 span from pole C to pole D 5ft east of line previously topped and non compliant. Trim to remove"/>
    <s v="AEA_A &amp; E Arborists Tree Care"/>
    <s v=""/>
    <n v="5746657"/>
    <s v="F2B_FP-Rmv2 B"/>
    <d v="2020-04-24T15:00:14"/>
    <s v=""/>
    <s v="Unit"/>
    <m/>
    <s v=""/>
    <s v="AEA_A &amp; E Arborists Tree Care"/>
    <s v=""/>
    <d v="2020-05-11T15:41:06"/>
    <s v="Cut into 16in fw rounds remove slash, wm complete by crew 208"/>
    <x v="0"/>
    <d v="2020-05-11T15:41:17"/>
    <s v="Sierra"/>
    <s v="SI_Sierra"/>
    <s v="1051742724"/>
    <s v="13044 ARTIC OWL RD"/>
    <s v="NEVADA CITY"/>
    <s v=""/>
    <s v=""/>
    <s v="cwongj_awrr"/>
    <d v="2019-10-14T13:18:08"/>
    <s v="BE_geomartawrrprod"/>
    <d v="2020-05-11T17:33:26"/>
    <s v="26cd8d80-bddc-4c86-9c5f-2c66af2126ce"/>
  </r>
  <r>
    <n v="0"/>
    <n v="0"/>
    <n v="0"/>
    <n v="0"/>
    <n v="1"/>
    <n v="0"/>
    <n v="0"/>
    <n v="0"/>
    <n v="0"/>
    <n v="1"/>
    <x v="0"/>
    <n v="1"/>
    <n v="1"/>
    <s v="NA"/>
    <n v="20"/>
    <x v="0"/>
    <d v="2020-05-11T15:43:36"/>
    <s v="AEA"/>
    <x v="0"/>
    <d v="2019-10-14T00:00:00"/>
    <d v="2019-10-14T13:00:41"/>
    <s v=""/>
    <s v="No"/>
    <s v="Old"/>
    <n v="0"/>
    <x v="0"/>
    <x v="0"/>
    <s v="Drew"/>
    <s v="Berlfein"/>
    <x v="0"/>
    <n v="1767326"/>
    <x v="57"/>
    <x v="0"/>
    <s v="LP_AV115-F22_878963"/>
    <s v="CIP_AV115-F22_356422"/>
    <s v="Tree Work Complete"/>
    <s v=""/>
    <x v="0"/>
    <s v="Cedar"/>
    <s v="No"/>
    <s v="No"/>
    <n v="11"/>
    <n v="35"/>
    <s v=""/>
    <s v="TD_TopDirecti"/>
    <s v="Haul offsite"/>
    <s v="No"/>
    <s v=""/>
    <s v="0.5 span from pole C to pole D under line previously topped and non compliant"/>
    <s v="AEA_A &amp; E Arborists Tree Care"/>
    <s v=""/>
    <n v="5746657"/>
    <s v="TD_TopDirecti"/>
    <d v="2020-04-24T14:57:19"/>
    <s v=""/>
    <s v="Unit"/>
    <m/>
    <s v=""/>
    <s v="AEA_A &amp; E Arborists Tree Care"/>
    <s v=""/>
    <d v="2020-05-11T15:43:25"/>
    <s v="Remove all slash, wm complete by crew 219"/>
    <x v="0"/>
    <d v="2020-05-11T15:43:36"/>
    <s v="Sierra"/>
    <s v="SI_Sierra"/>
    <s v="1051742724"/>
    <s v="13044 ARTIC OWL RD"/>
    <s v="NEVADA CITY"/>
    <s v=""/>
    <s v=""/>
    <s v="cwongj_awrr"/>
    <d v="2019-10-14T13:00:41"/>
    <s v="BE_geomartawrrprod"/>
    <d v="2020-05-11T17:33:26"/>
    <s v="399a8622-b0f7-4e8f-989c-0a39aa447a63"/>
  </r>
  <r>
    <n v="0"/>
    <n v="0"/>
    <n v="0"/>
    <n v="0"/>
    <n v="1"/>
    <n v="0"/>
    <n v="0"/>
    <n v="0"/>
    <n v="0"/>
    <n v="1"/>
    <x v="0"/>
    <n v="1"/>
    <n v="1"/>
    <n v="1"/>
    <n v="20"/>
    <x v="0"/>
    <d v="2020-05-11T15:45:43"/>
    <s v="AEA"/>
    <x v="0"/>
    <d v="2020-02-26T00:00:00"/>
    <d v="2020-02-26T10:38:49"/>
    <s v=""/>
    <s v="No"/>
    <s v="Old"/>
    <n v="0"/>
    <x v="0"/>
    <x v="0"/>
    <s v="Drew"/>
    <s v="Berlfein"/>
    <x v="0"/>
    <n v="1781473"/>
    <x v="58"/>
    <x v="0"/>
    <s v="LP_AV115-F22_884101"/>
    <s v="CIP_AV115-F22_356422"/>
    <s v="Tree Work Complete"/>
    <s v=""/>
    <x v="4"/>
    <s v="Ponderosa Pine"/>
    <s v="No"/>
    <s v="No"/>
    <n v="8"/>
    <n v="45"/>
    <s v=""/>
    <s v="F1A_FP-Rmv1 A"/>
    <s v="Not Needed"/>
    <s v="No"/>
    <s v=""/>
    <s v="Pole D to pole E .2 north of line. Tree has strike potential to line and has potential to grow into lines. "/>
    <s v="AEA_A &amp; E Arborists Tree Care"/>
    <s v=""/>
    <n v="5746657"/>
    <s v="F1A_FP-Rmv1 A"/>
    <d v="2020-04-23T16:58:06"/>
    <s v=""/>
    <s v="Unit"/>
    <m/>
    <s v=""/>
    <s v="AEA_A &amp; E Arborists Tree Care"/>
    <s v=""/>
    <d v="2020-05-11T15:45:00"/>
    <s v="W/M crew 218"/>
    <x v="0"/>
    <d v="2020-05-11T15:45:43"/>
    <s v="Sierra"/>
    <s v="SI_Sierra"/>
    <s v="1051742720"/>
    <s v="13051 ARTIC OWL RD"/>
    <s v="NEVADA CITY"/>
    <s v=""/>
    <s v=""/>
    <s v="jthors_awrr"/>
    <d v="2020-02-26T10:38:49"/>
    <s v="BE_geomartawrrprod"/>
    <d v="2020-05-11T17:33:26"/>
    <s v="0d9c8889-b716-4e21-a550-30a9414c17d4"/>
  </r>
  <r>
    <n v="0"/>
    <n v="0"/>
    <n v="0"/>
    <n v="0"/>
    <n v="0"/>
    <n v="0"/>
    <n v="1"/>
    <n v="0"/>
    <n v="0"/>
    <n v="1"/>
    <x v="0"/>
    <n v="1"/>
    <n v="3"/>
    <n v="4"/>
    <n v="20"/>
    <x v="0"/>
    <d v="2020-05-11T15:46:18"/>
    <s v="zAWRR Not in Roster"/>
    <x v="1"/>
    <d v="2020-03-09T00:00:00"/>
    <d v="2020-03-09T11:30:38"/>
    <s v=""/>
    <s v="No"/>
    <s v="Old"/>
    <n v="0"/>
    <x v="1"/>
    <x v="0"/>
    <s v="zAWRR Not in Roster"/>
    <s v="zAWRR Not in Roster"/>
    <x v="1"/>
    <n v="2321079"/>
    <x v="59"/>
    <x v="0"/>
    <s v="LP_AV115-F11_880603"/>
    <s v="CIP_AV115-F11_357552"/>
    <s v="Tree Work Complete"/>
    <m/>
    <x v="1"/>
    <s v="Ponderosa Pine"/>
    <s v="No"/>
    <s v="No"/>
    <n v="34"/>
    <n v="109"/>
    <s v="ABATE"/>
    <s v="F4B_FP-Rmv4 B"/>
    <s v="Haul offsite"/>
    <s v="No"/>
    <s v="None Observed"/>
    <s v="Tree is .6 span from pole B to C, 45 ft north of line. Slight lean towards line, on hillside"/>
    <s v="MFE_Mountain F Enterprises"/>
    <s v="MFE_Mountain F Enterprises"/>
    <n v="5807646"/>
    <s v="F4B_FP-Rmv4 B"/>
    <d v="2020-05-07T11:14:54"/>
    <s v="Climb/Pedro "/>
    <s v="Unit"/>
    <s v="No"/>
    <s v="Not Invoiced"/>
    <s v="MFE_Mountain F Enterprises"/>
    <s v="MFE_Mountain F Enterprises"/>
    <d v="2020-05-11T15:46:16"/>
    <s v="Remove all pine."/>
    <x v="1"/>
    <d v="2020-05-11T15:46:18"/>
    <s v="Sierra"/>
    <s v="SI_Sierra"/>
    <m/>
    <s v="11525 LOST RANCH WAY"/>
    <s v=""/>
    <s v=""/>
    <s v=""/>
    <s v="nvikm_awrr"/>
    <d v="2020-03-09T11:30:38"/>
    <s v="BE_geomartawrrprod"/>
    <d v="2020-05-11T17:33:33"/>
    <s v="b57acfcf-d027-49f9-9e4a-52fabf18aaac"/>
  </r>
  <r>
    <n v="0"/>
    <n v="0"/>
    <n v="0"/>
    <n v="0"/>
    <n v="1"/>
    <n v="0"/>
    <n v="0"/>
    <n v="0"/>
    <n v="0"/>
    <n v="1"/>
    <x v="0"/>
    <n v="1"/>
    <n v="1"/>
    <s v="NA"/>
    <n v="20"/>
    <x v="0"/>
    <d v="2020-05-11T15:46:54"/>
    <s v="AEA"/>
    <x v="0"/>
    <d v="2019-10-14T00:00:00"/>
    <d v="2019-10-14T12:57:23"/>
    <s v=""/>
    <s v="No"/>
    <s v="Old"/>
    <n v="0"/>
    <x v="0"/>
    <x v="0"/>
    <s v="Drew"/>
    <s v="Berlfein"/>
    <x v="0"/>
    <n v="1767378"/>
    <x v="60"/>
    <x v="0"/>
    <s v="LP_AV115-F22_878963"/>
    <s v="CIP_AV115-F22_356357"/>
    <s v="Tree Work Complete"/>
    <s v=""/>
    <x v="0"/>
    <s v="Black Oak"/>
    <s v="No"/>
    <s v="No"/>
    <n v="8"/>
    <n v="47"/>
    <s v=""/>
    <s v="HFH_Final Ht"/>
    <s v="Cut and Leave"/>
    <s v="No"/>
    <s v=""/>
    <s v="8 ft West of pole D. Growing above and around guyline. Partially dead. Acting as fence post for horse pasture. Leave as high stump, final height at 5 ft. "/>
    <s v="AEA_A &amp; E Arborists Tree Care"/>
    <s v=""/>
    <n v="5746657"/>
    <s v="HFH_Final Ht"/>
    <d v="2020-04-24T15:48:09"/>
    <s v=""/>
    <s v="Unit"/>
    <m/>
    <s v=""/>
    <s v="AEA_A &amp; E Arborists Tree Care"/>
    <s v=""/>
    <d v="2020-05-11T15:46:48"/>
    <s v="Cut into and leave as 16 inch firewood rounds. wm complete by crew 219"/>
    <x v="0"/>
    <d v="2020-05-11T15:46:54"/>
    <s v="Sierra"/>
    <s v="SI_Sierra"/>
    <s v="1051742724"/>
    <s v="13044 ARTIC OWL RD"/>
    <s v="NEVADA CITY"/>
    <s v=""/>
    <s v=""/>
    <s v="eculhj_awrr"/>
    <d v="2019-10-14T12:57:23"/>
    <s v="BE_geomartawrrprod"/>
    <d v="2020-05-11T17:33:26"/>
    <s v="84cf70d7-ec0c-47a0-b033-bbf6ec21941b"/>
  </r>
  <r>
    <n v="0"/>
    <n v="0"/>
    <n v="0"/>
    <n v="0"/>
    <n v="1"/>
    <n v="0"/>
    <n v="0"/>
    <n v="0"/>
    <n v="0"/>
    <n v="1"/>
    <x v="0"/>
    <n v="1"/>
    <n v="3"/>
    <n v="3"/>
    <n v="20"/>
    <x v="0"/>
    <d v="2020-05-11T15:48:51"/>
    <s v="zAWRR Not in Roster"/>
    <x v="1"/>
    <d v="2020-01-08T00:00:00"/>
    <d v="2020-01-08T11:42:04"/>
    <s v=""/>
    <s v="No"/>
    <s v="Old"/>
    <n v="0"/>
    <x v="1"/>
    <x v="0"/>
    <s v="zAWRR Not in Roster"/>
    <s v="zAWRR Not in Roster"/>
    <x v="1"/>
    <n v="1773679"/>
    <x v="61"/>
    <x v="0"/>
    <s v="LP_AV115-F11_880603"/>
    <s v="CIP_AV115-F11_357577"/>
    <s v="Tree Work Complete"/>
    <s v=""/>
    <x v="1"/>
    <s v="Black Oak"/>
    <s v="No"/>
    <s v="No"/>
    <n v="35"/>
    <n v="75"/>
    <s v=""/>
    <s v="F3D_FS-R3B+Trt"/>
    <s v="Haul offsite"/>
    <s v="No"/>
    <s v="None Observed"/>
    <s v="0.8 span from pole E to pole A, 65’ north of lines, old black rot has basal rot at base, recommend removal....Tree marked for removal but not signed up. flewif "/>
    <s v="MFE_Mountain F Enterprises"/>
    <s v="MFE_Mountain F Enterprises"/>
    <n v="5807646"/>
    <s v="F3D_FS-R3B+Trt"/>
    <d v="2020-05-08T13:03:24"/>
    <s v="70ft bucket/Pedro "/>
    <s v="Unit"/>
    <m/>
    <s v=""/>
    <s v="MFE_Mountain F Enterprises"/>
    <s v="MFE_Mountain F Enterprises"/>
    <d v="2020-05-11T15:48:49"/>
    <s v="Remove all materials."/>
    <x v="1"/>
    <d v="2020-05-11T15:48:51"/>
    <s v="Sierra"/>
    <s v="SI_Sierra"/>
    <s v="1051742968"/>
    <s v="11525 LOST RANCH WAY"/>
    <s v="NEVADA CITY"/>
    <s v=""/>
    <s v=""/>
    <s v="jgilis_awrr"/>
    <d v="2020-01-08T11:42:04"/>
    <s v="BE_geomartawrrprod"/>
    <d v="2020-05-11T17:33:26"/>
    <s v="0c0f15c9-00d1-40a4-a50d-b5e351cbf65d"/>
  </r>
  <r>
    <n v="0"/>
    <n v="0"/>
    <n v="0"/>
    <n v="0"/>
    <n v="1"/>
    <n v="0"/>
    <n v="0"/>
    <n v="0"/>
    <n v="0"/>
    <n v="1"/>
    <x v="0"/>
    <n v="1"/>
    <n v="1"/>
    <n v="1"/>
    <n v="20"/>
    <x v="0"/>
    <d v="2020-05-11T15:48:55"/>
    <s v="AEA"/>
    <x v="0"/>
    <d v="2019-10-08T00:00:00"/>
    <d v="2019-10-08T13:11:37"/>
    <s v=""/>
    <s v="No"/>
    <s v="Old"/>
    <n v="0"/>
    <x v="0"/>
    <x v="0"/>
    <s v="Drew"/>
    <s v="Berlfein"/>
    <x v="0"/>
    <n v="1767011"/>
    <x v="62"/>
    <x v="0"/>
    <s v="LP_AV115-F22_884101"/>
    <s v="CIP_AV115-F22_356781"/>
    <s v="Tree Work Complete"/>
    <s v=""/>
    <x v="0"/>
    <s v="Black Oak"/>
    <s v="No"/>
    <s v="No"/>
    <n v="6"/>
    <n v="30"/>
    <s v=""/>
    <s v="F1A_FP-Rmv1 A"/>
    <s v="Cut and Leave"/>
    <s v="No"/>
    <s v=""/>
    <s v="10 ft West of pole F. Growing within 10 ft of pole. Combined dbh, 2 stems. "/>
    <s v="AEA_A &amp; E Arborists Tree Care"/>
    <s v=""/>
    <n v="5746657"/>
    <s v="F1A_FP-Rmv1 A"/>
    <d v="2020-04-23T17:00:11"/>
    <s v=""/>
    <s v="Unit"/>
    <m/>
    <s v=""/>
    <s v="AEA_A &amp; E Arborists Tree Care"/>
    <s v=""/>
    <d v="2020-05-11T15:48:25"/>
    <s v="TBD W/M crew 218"/>
    <x v="0"/>
    <d v="2020-05-11T15:48:55"/>
    <s v="Sierra"/>
    <s v="SI_Sierra"/>
    <s v="1051742720"/>
    <s v="13051 ARTIC OWL RD"/>
    <s v="NEVADA CITY"/>
    <s v=""/>
    <s v=""/>
    <s v="eculhj_awrr"/>
    <d v="2019-10-08T13:11:37"/>
    <s v="BE_geomartawrrprod"/>
    <d v="2020-05-11T17:33:26"/>
    <s v="0b3e0eaf-c970-4ba2-841c-ae65c91fd928"/>
  </r>
  <r>
    <n v="0"/>
    <n v="0"/>
    <n v="0"/>
    <n v="0"/>
    <n v="0"/>
    <n v="0"/>
    <n v="0"/>
    <n v="1"/>
    <n v="0"/>
    <n v="1"/>
    <x v="0"/>
    <n v="1"/>
    <s v="Brush"/>
    <s v="NA"/>
    <n v="20"/>
    <x v="0"/>
    <d v="2020-05-11T15:51:04"/>
    <s v="AEA"/>
    <x v="0"/>
    <d v="2019-10-08T00:00:00"/>
    <d v="2019-10-08T14:37:31"/>
    <s v=""/>
    <s v="No"/>
    <s v="Old"/>
    <n v="0"/>
    <x v="0"/>
    <x v="0"/>
    <s v="Drew"/>
    <s v="Berlfein"/>
    <x v="0"/>
    <n v="1767016"/>
    <x v="63"/>
    <x v="0"/>
    <s v="LP_AV115-F22_884101"/>
    <s v="CIP_AV115-F22_356780"/>
    <s v="Tree Work Complete"/>
    <s v=""/>
    <x v="0"/>
    <s v="Brush (misc)"/>
    <s v="No"/>
    <s v="No"/>
    <n v="3"/>
    <n v="10"/>
    <s v=""/>
    <s v="BC_Br Rmv"/>
    <s v="Haul offsite"/>
    <s v="No"/>
    <s v=""/>
    <s v="Brush point around pole E"/>
    <s v="AEA_A &amp; E Arborists Tree Care"/>
    <s v=""/>
    <n v="5746657"/>
    <s v="BC_Br Rmv"/>
    <d v="2020-04-23T17:01:03"/>
    <s v=""/>
    <s v="Unit"/>
    <m/>
    <s v=""/>
    <s v="AEA_A &amp; E Arborists Tree Care"/>
    <s v=""/>
    <d v="2020-05-11T15:50:28"/>
    <s v="Remove all slash W/M complete crew 218"/>
    <x v="0"/>
    <d v="2020-05-11T15:51:04"/>
    <s v="Sierra"/>
    <s v="SI_Sierra"/>
    <s v="1051742720"/>
    <s v="13051 ARTIC OWL RD"/>
    <s v="NEVADA CITY"/>
    <s v=""/>
    <s v=""/>
    <s v="eculhj_awrr"/>
    <d v="2019-10-08T14:37:31"/>
    <s v="BE_geomartawrrprod"/>
    <d v="2020-05-11T17:33:26"/>
    <s v="ff573ca0-63e7-4715-95cc-759042a2aec9"/>
  </r>
  <r>
    <n v="0"/>
    <n v="0"/>
    <n v="0"/>
    <n v="0"/>
    <n v="1"/>
    <n v="0"/>
    <n v="0"/>
    <n v="0"/>
    <n v="0"/>
    <n v="1"/>
    <x v="0"/>
    <n v="1"/>
    <n v="4"/>
    <s v="NA"/>
    <n v="20"/>
    <x v="0"/>
    <d v="2020-05-11T15:52:34"/>
    <s v="AEA"/>
    <x v="0"/>
    <d v="2019-10-08T00:00:00"/>
    <d v="2019-10-08T14:39:58"/>
    <s v=""/>
    <s v="No"/>
    <s v="Old"/>
    <n v="0"/>
    <x v="0"/>
    <x v="0"/>
    <s v="Drew"/>
    <s v="Berlfein"/>
    <x v="0"/>
    <n v="1767017"/>
    <x v="64"/>
    <x v="0"/>
    <s v="LP_AV115-F22_884101"/>
    <s v="CIP_AV115-F22_356422"/>
    <s v="Tree Work Complete"/>
    <s v=""/>
    <x v="0"/>
    <s v="Ponderosa Pine"/>
    <s v="No"/>
    <s v="No"/>
    <n v="40"/>
    <n v="127"/>
    <s v=""/>
    <s v="FOB_FP-Ov B"/>
    <s v="Haul offsite"/>
    <s v="No"/>
    <s v=""/>
    <s v="0.5 span from D to E. 8 ft North of line. Tree has strike potential to 3 segments, overhang trim will put all weight on South site of tree. Edited by JGaulf. 3/4/2020"/>
    <s v="AEA_A &amp; E Arborists Tree Care"/>
    <s v=""/>
    <m/>
    <s v="OV_Overhang"/>
    <d v="2020-05-08T15:22:20"/>
    <s v="A&amp;E 218"/>
    <s v="Unit"/>
    <m/>
    <s v=""/>
    <s v="AEA_A &amp; E Arborists Tree Care"/>
    <s v=""/>
    <d v="2020-05-11T15:51:46"/>
    <s v="Remove all wood and slash W/M complete by crew 218"/>
    <x v="0"/>
    <d v="2020-05-11T15:52:34"/>
    <s v="Sierra"/>
    <s v="SI_Sierra"/>
    <s v="1051742720"/>
    <s v="13051 ARTIC OWL RD"/>
    <s v="NEVADA CITY"/>
    <s v=""/>
    <s v=""/>
    <s v="eculhj_awrr"/>
    <d v="2019-10-08T14:39:58"/>
    <s v="BE_geomartawrrprod"/>
    <d v="2020-05-11T17:33:26"/>
    <s v="6bfc4275-2288-4090-9ce3-263ee425bc52"/>
  </r>
  <r>
    <n v="0"/>
    <n v="0"/>
    <n v="0"/>
    <n v="0"/>
    <n v="1"/>
    <n v="0"/>
    <n v="0"/>
    <n v="0"/>
    <n v="0"/>
    <n v="1"/>
    <x v="0"/>
    <n v="1"/>
    <n v="1"/>
    <n v="1"/>
    <n v="20"/>
    <x v="0"/>
    <d v="2020-05-11T15:53:45"/>
    <s v="AEA"/>
    <x v="0"/>
    <d v="2019-10-08T00:00:00"/>
    <d v="2019-10-08T14:41:49"/>
    <s v=""/>
    <s v="No"/>
    <s v="Old"/>
    <n v="0"/>
    <x v="0"/>
    <x v="0"/>
    <s v="Drew"/>
    <s v="Berlfein"/>
    <x v="0"/>
    <n v="1767018"/>
    <x v="65"/>
    <x v="0"/>
    <s v="LP_AV115-F22_884101"/>
    <s v="CIP_AV115-F22_356422"/>
    <s v="Tree Work Complete"/>
    <s v=""/>
    <x v="0"/>
    <s v="Tan Oak"/>
    <s v="No"/>
    <s v="No"/>
    <n v="10"/>
    <n v="22"/>
    <s v=""/>
    <s v="F1A_FP-Rmv1 A"/>
    <s v="Haul offsite"/>
    <s v="No"/>
    <s v=""/>
    <s v="0.3 span from D to E. Under line. Combined dbh, 2 stems. "/>
    <s v="AEA_A &amp; E Arborists Tree Care"/>
    <s v=""/>
    <n v="5746657"/>
    <s v="F1A_FP-Rmv1 A"/>
    <d v="2020-04-23T16:52:34"/>
    <s v=""/>
    <s v="Unit"/>
    <m/>
    <s v=""/>
    <s v="AEA_A &amp; E Arborists Tree Care"/>
    <s v=""/>
    <d v="2020-05-11T15:53:33"/>
    <s v="Remove all wood and slash W/M complete by crew 218"/>
    <x v="0"/>
    <d v="2020-05-11T15:53:45"/>
    <s v="Sierra"/>
    <s v="SI_Sierra"/>
    <s v="1051742720"/>
    <s v="13051 ARTIC OWL RD"/>
    <s v="NEVADA CITY"/>
    <s v=""/>
    <s v=""/>
    <s v="eculhj_awrr"/>
    <d v="2019-10-08T14:41:49"/>
    <s v="BE_geomartawrrprod"/>
    <d v="2020-05-11T17:33:26"/>
    <s v="dbe77952-5d20-46a9-9a00-c82c3acb9b1a"/>
  </r>
  <r>
    <n v="0"/>
    <n v="0"/>
    <n v="0"/>
    <n v="0"/>
    <n v="1"/>
    <n v="0"/>
    <n v="0"/>
    <n v="0"/>
    <n v="0"/>
    <n v="1"/>
    <x v="0"/>
    <n v="1"/>
    <n v="2"/>
    <s v="NA"/>
    <n v="20"/>
    <x v="0"/>
    <d v="2020-05-11T15:55:14"/>
    <s v="AEA"/>
    <x v="0"/>
    <d v="2019-10-08T00:00:00"/>
    <d v="2019-10-08T13:04:53"/>
    <s v=""/>
    <s v="No"/>
    <s v="Old"/>
    <n v="0"/>
    <x v="0"/>
    <x v="0"/>
    <s v="Drew"/>
    <s v="Berlfein"/>
    <x v="0"/>
    <n v="1767024"/>
    <x v="66"/>
    <x v="0"/>
    <s v="LP_AV115-F22_884101"/>
    <s v="CIP_AV115-F22_356781"/>
    <s v="Tree Work Complete"/>
    <s v=""/>
    <x v="0"/>
    <s v="Ponderosa Pine"/>
    <s v="No"/>
    <s v="No"/>
    <n v="21"/>
    <n v="120"/>
    <s v=""/>
    <s v="FAA_FP-Trim A"/>
    <s v="Cut and Leave"/>
    <s v="No"/>
    <s v=""/>
    <s v="0.5 span from pole F to end pole 10 ft west of line trim 4ft to sky"/>
    <s v="AEA_A &amp; E Arborists Tree Care"/>
    <s v=""/>
    <n v="5650734"/>
    <s v="FAA_FP-Trim A"/>
    <d v="2020-04-24T15:29:35"/>
    <m/>
    <s v="Unit"/>
    <m/>
    <s v=""/>
    <s v="AEA_A &amp; E Arborists Tree Care"/>
    <s v=""/>
    <d v="2020-05-11T15:29:43"/>
    <s v="Tbd W/M complete by crew 218"/>
    <x v="0"/>
    <d v="2020-05-11T15:55:14"/>
    <s v="Sierra"/>
    <s v="SI_Sierra"/>
    <s v="1051742720"/>
    <s v="13051 ARTIC OWL RD"/>
    <s v="NEVADA CITY"/>
    <s v=""/>
    <s v=""/>
    <s v="cwongj_awrr"/>
    <d v="2019-10-08T13:04:53"/>
    <s v="BE_geomartawrrprod"/>
    <d v="2020-05-11T17:33:26"/>
    <s v="37e10bf7-c366-42ab-a120-2121bef37017"/>
  </r>
  <r>
    <n v="0"/>
    <n v="0"/>
    <n v="0"/>
    <n v="0"/>
    <n v="1"/>
    <n v="0"/>
    <n v="0"/>
    <n v="0"/>
    <n v="0"/>
    <n v="1"/>
    <x v="0"/>
    <n v="1"/>
    <n v="2"/>
    <s v="NA"/>
    <n v="20"/>
    <x v="0"/>
    <d v="2020-05-11T15:55:48"/>
    <s v="AEA"/>
    <x v="0"/>
    <d v="2019-10-16T00:00:00"/>
    <d v="2019-10-16T15:19:58"/>
    <s v=""/>
    <s v="No"/>
    <s v="Old"/>
    <n v="0"/>
    <x v="0"/>
    <x v="0"/>
    <s v="Drew"/>
    <s v="Berlfein"/>
    <x v="0"/>
    <n v="1767910"/>
    <x v="67"/>
    <x v="0"/>
    <s v="LP_AV115-F22_881177"/>
    <s v="CIP_AV115-F22_356141"/>
    <s v="Tree Work Complete"/>
    <s v=""/>
    <x v="0"/>
    <s v="Live Oak"/>
    <s v="No"/>
    <s v="No"/>
    <n v="22"/>
    <n v="45"/>
    <s v=""/>
    <s v="FAA_FP-Trim A"/>
    <s v="Haul offsite"/>
    <s v="No"/>
    <s v=""/>
    <s v="26 ft East of pole 8. Combined dbh, 2 stems, both marked. Growing within 10 ft of pole. "/>
    <s v="AEA_A &amp; E Arborists Tree Care"/>
    <s v=""/>
    <n v="5746657"/>
    <s v="FAA_FP-Trim A"/>
    <d v="2020-04-23T16:33:34"/>
    <s v=""/>
    <s v="Unit"/>
    <m/>
    <s v=""/>
    <s v="AEA_A &amp; E Arborists Tree Care"/>
    <s v=""/>
    <d v="2020-05-11T15:55:38"/>
    <s v="Remove all slash, wm complete by crew 205"/>
    <x v="0"/>
    <d v="2020-05-11T15:55:48"/>
    <s v="Sierra"/>
    <s v="SI_Sierra"/>
    <s v="1051742892"/>
    <s v="13205 ARTIC OWL RD"/>
    <s v="NEVADA CITY"/>
    <s v=""/>
    <s v=""/>
    <s v="eculhj_awrr"/>
    <d v="2019-10-16T15:19:58"/>
    <s v="BE_geomartawrrprod"/>
    <d v="2020-05-11T17:33:26"/>
    <s v="ecc4a2ac-cb92-44f7-8092-013fa464d4c2"/>
  </r>
  <r>
    <n v="0"/>
    <n v="0"/>
    <n v="0"/>
    <n v="0"/>
    <n v="1"/>
    <n v="0"/>
    <n v="0"/>
    <n v="0"/>
    <n v="0"/>
    <n v="1"/>
    <x v="0"/>
    <n v="1"/>
    <n v="1"/>
    <n v="1"/>
    <n v="20"/>
    <x v="0"/>
    <d v="2020-05-11T15:56:31"/>
    <s v="AEA"/>
    <x v="0"/>
    <d v="2019-10-17T00:00:00"/>
    <d v="2019-10-17T10:45:09"/>
    <s v=""/>
    <s v="No"/>
    <s v="Old"/>
    <n v="0"/>
    <x v="0"/>
    <x v="0"/>
    <s v="Drew"/>
    <s v="Berlfein"/>
    <x v="0"/>
    <n v="1768044"/>
    <x v="68"/>
    <x v="0"/>
    <s v="LP_AV115-F22_881177"/>
    <s v="CIP_AV115-F22_356141"/>
    <s v="Tree Work Complete"/>
    <s v=""/>
    <x v="0"/>
    <s v="Live Oak"/>
    <s v="No"/>
    <s v="No"/>
    <n v="7"/>
    <n v="30"/>
    <s v=""/>
    <s v="F1D_FS-R1B+Trt"/>
    <s v="Haul offsite"/>
    <s v="No"/>
    <s v=""/>
    <s v="0.6 span from 7 to 8. 10 ft East of line. Previously topped, growing up into line. Trim would take &amp;#621/2 of canopy. "/>
    <s v="AEA_A &amp; E Arborists Tree Care"/>
    <s v=""/>
    <n v="5746657"/>
    <s v="F1D_FS-R1B+Trt"/>
    <d v="2020-04-23T16:36:57"/>
    <s v=""/>
    <s v="Unit"/>
    <m/>
    <s v=""/>
    <s v="AEA_A &amp; E Arborists Tree Care"/>
    <s v=""/>
    <d v="2020-05-11T15:56:22"/>
    <s v="Remove all wood and slash , wm complete by crew 205"/>
    <x v="0"/>
    <d v="2020-05-11T15:56:31"/>
    <s v="Sierra"/>
    <s v="SI_Sierra"/>
    <s v="1051742892"/>
    <s v="13205 ARTIC OWL RD"/>
    <s v="NEVADA CITY"/>
    <s v=""/>
    <s v=""/>
    <s v="eculhj_awrr"/>
    <d v="2019-10-17T10:45:09"/>
    <s v="BE_geomartawrrprod"/>
    <d v="2020-05-11T17:33:26"/>
    <s v="203d4ee2-b79f-4931-b4a2-b13433d4374d"/>
  </r>
  <r>
    <n v="0"/>
    <n v="0"/>
    <n v="0"/>
    <n v="0"/>
    <n v="1"/>
    <n v="0"/>
    <n v="0"/>
    <n v="0"/>
    <n v="0"/>
    <n v="1"/>
    <x v="0"/>
    <n v="1"/>
    <n v="1"/>
    <s v="NA"/>
    <n v="20"/>
    <x v="0"/>
    <d v="2020-05-11T15:57:11"/>
    <s v="AEA"/>
    <x v="0"/>
    <d v="2019-10-17T00:00:00"/>
    <d v="2019-10-17T10:36:29"/>
    <s v=""/>
    <s v="No"/>
    <s v="Old"/>
    <n v="0"/>
    <x v="0"/>
    <x v="0"/>
    <s v="Drew"/>
    <s v="Berlfein"/>
    <x v="0"/>
    <n v="1768043"/>
    <x v="69"/>
    <x v="0"/>
    <s v="LP_AV115-F22_881177"/>
    <s v="CIP_AV115-F22_356141"/>
    <s v="Tree Work Complete"/>
    <s v=""/>
    <x v="0"/>
    <s v="Black Oak"/>
    <s v="No"/>
    <s v="No"/>
    <n v="7"/>
    <n v="28"/>
    <s v=""/>
    <s v="TD_TopDirecti"/>
    <s v="Haul offsite"/>
    <s v="No"/>
    <s v=""/>
    <s v="0.5 span from 7 to 8. 5 ft East of line. Growing up towards line. "/>
    <s v="AEA_A &amp; E Arborists Tree Care"/>
    <s v=""/>
    <n v="5746657"/>
    <s v="TD_TopDirecti"/>
    <d v="2020-04-23T16:35:06"/>
    <s v=""/>
    <s v="Unit"/>
    <m/>
    <s v=""/>
    <s v="AEA_A &amp; E Arborists Tree Care"/>
    <s v=""/>
    <d v="2020-05-11T15:57:02"/>
    <s v="Remove all slash, wm complete by crew 205"/>
    <x v="0"/>
    <d v="2020-05-11T15:57:11"/>
    <s v="Sierra"/>
    <s v="SI_Sierra"/>
    <s v="1051742892"/>
    <s v="13205 ARTIC OWL RD"/>
    <s v="NEVADA CITY"/>
    <s v=""/>
    <s v=""/>
    <s v="eculhj_awrr"/>
    <d v="2019-10-17T10:36:29"/>
    <s v="BE_geomartawrrprod"/>
    <d v="2020-05-11T17:33:26"/>
    <s v="775e9090-39c8-48be-b75b-65042cdf6749"/>
  </r>
  <r>
    <n v="0"/>
    <n v="0"/>
    <n v="0"/>
    <n v="0"/>
    <n v="1"/>
    <n v="0"/>
    <n v="0"/>
    <n v="0"/>
    <n v="0"/>
    <n v="1"/>
    <x v="0"/>
    <n v="1"/>
    <n v="3"/>
    <s v="NA"/>
    <n v="20"/>
    <x v="0"/>
    <d v="2020-05-11T15:57:20"/>
    <s v="AEA"/>
    <x v="0"/>
    <d v="2020-02-25T00:00:00"/>
    <d v="2020-02-25T13:38:37"/>
    <s v=""/>
    <s v="No"/>
    <s v="Old"/>
    <n v="0"/>
    <x v="0"/>
    <x v="0"/>
    <s v="Drew"/>
    <s v="Berlfein"/>
    <x v="0"/>
    <n v="1781083"/>
    <x v="70"/>
    <x v="0"/>
    <s v="LP_AV115-F22_884189"/>
    <s v="CIP_AV115-F22_356781"/>
    <s v="Tree Work Complete"/>
    <s v=""/>
    <x v="4"/>
    <s v="Ponderosa Pine"/>
    <s v="No"/>
    <s v="No"/>
    <n v="25"/>
    <n v="120"/>
    <s v=""/>
    <s v="OV_Overhang"/>
    <s v="Haul offsite"/>
    <s v="No"/>
    <s v=""/>
    <s v="From pole E to pole F .7 span south of line about 15ft from line pine has multiple branches within compliance cut to reach scope  "/>
    <s v="AEA_A &amp; E Arborists Tree Care"/>
    <s v=""/>
    <m/>
    <s v="OV_Overhang"/>
    <d v="2020-05-08T13:08:22"/>
    <s v="A&amp;E 218"/>
    <s v="Unit"/>
    <m/>
    <s v=""/>
    <s v="AEA_A &amp; E Arborists Tree Care"/>
    <s v=""/>
    <d v="2020-05-11T15:57:10"/>
    <s v="Remove wood and debris W/M complete by crew 218"/>
    <x v="0"/>
    <d v="2020-05-11T15:57:20"/>
    <s v="Sierra"/>
    <s v="SI_Sierra"/>
    <s v="1051742710"/>
    <s v="13050 ARTIC OWL RD"/>
    <s v="NEVADA CITY"/>
    <s v=""/>
    <s v=""/>
    <s v="whedrs_awrr"/>
    <d v="2020-02-25T13:38:37"/>
    <s v="BE_geomartawrrprod"/>
    <d v="2020-05-11T17:33:26"/>
    <s v="f001a05a-554d-4954-9e90-021cecaaf956"/>
  </r>
  <r>
    <n v="0"/>
    <n v="0"/>
    <n v="0"/>
    <n v="0"/>
    <n v="1"/>
    <n v="0"/>
    <n v="0"/>
    <n v="0"/>
    <n v="0"/>
    <n v="1"/>
    <x v="0"/>
    <n v="1"/>
    <n v="1"/>
    <n v="1"/>
    <n v="20"/>
    <x v="0"/>
    <d v="2020-05-11T15:57:46"/>
    <s v="AEA"/>
    <x v="0"/>
    <d v="2020-02-25T00:00:00"/>
    <d v="2020-02-25T16:03:35"/>
    <s v=""/>
    <s v="No"/>
    <s v="Old"/>
    <n v="0"/>
    <x v="0"/>
    <x v="0"/>
    <s v="Drew"/>
    <s v="Berlfein"/>
    <x v="0"/>
    <n v="1781004"/>
    <x v="71"/>
    <x v="0"/>
    <s v="LP_AV115-F22_881177"/>
    <s v="CIP_AV115-F22_356141"/>
    <s v="Tree Work Complete"/>
    <s v=""/>
    <x v="2"/>
    <s v="Black Oak"/>
    <s v="No"/>
    <s v="No"/>
    <n v="7"/>
    <n v="40"/>
    <s v=""/>
    <s v="F1D_FS-R1B+Trt"/>
    <s v="Haul offsite"/>
    <s v="No"/>
    <s v="Riparian"/>
    <s v="Poles 7-8, 0.7 span, 35 feet east of lines, not a clear path to facilities. "/>
    <s v="AEA_A &amp; E Arborists Tree Care"/>
    <s v=""/>
    <n v="5746657"/>
    <s v="F1D_FS-R1B+Trt"/>
    <d v="2020-04-23T16:17:02"/>
    <s v=""/>
    <s v="Unit"/>
    <m/>
    <s v=""/>
    <s v="AEA_A &amp; E Arborists Tree Care"/>
    <s v=""/>
    <d v="2020-05-11T15:57:36"/>
    <s v="remove all wood and brush, wm complete by crew 205"/>
    <x v="0"/>
    <d v="2020-05-11T15:57:46"/>
    <s v="Sierra"/>
    <s v="SI_Sierra"/>
    <s v="1051742892"/>
    <s v="13205 ARTIC OWL RD"/>
    <s v="NEVADA CITY"/>
    <s v=""/>
    <s v=""/>
    <s v="acoonm_awrr"/>
    <d v="2020-02-25T16:03:35"/>
    <s v="BE_geomartawrrprod"/>
    <d v="2020-05-11T17:33:26"/>
    <s v="5564db8c-caea-4887-9948-021f64f15b50"/>
  </r>
  <r>
    <n v="0"/>
    <n v="0"/>
    <n v="0"/>
    <n v="0"/>
    <n v="1"/>
    <n v="0"/>
    <n v="0"/>
    <n v="0"/>
    <n v="0"/>
    <n v="1"/>
    <x v="0"/>
    <n v="1"/>
    <n v="3"/>
    <s v="NA"/>
    <n v="20"/>
    <x v="0"/>
    <d v="2020-05-11T15:58:21"/>
    <s v="AEA"/>
    <x v="0"/>
    <d v="2019-10-21T00:00:00"/>
    <d v="2019-10-21T15:43:51"/>
    <s v=""/>
    <s v="No"/>
    <s v="Old"/>
    <n v="0"/>
    <x v="0"/>
    <x v="0"/>
    <s v="Drew"/>
    <s v="Berlfein"/>
    <x v="0"/>
    <n v="1768614"/>
    <x v="72"/>
    <x v="0"/>
    <s v="LP_AV115-F22_884189"/>
    <s v="CIP_AV115-F22_356964"/>
    <s v="Tree Work Complete"/>
    <s v=""/>
    <x v="0"/>
    <s v="Ponderosa Pine"/>
    <s v="No"/>
    <s v="No"/>
    <n v="26"/>
    <n v="105"/>
    <s v=""/>
    <s v="SD_Side"/>
    <s v="Haul offsite"/>
    <s v="No"/>
    <s v=""/>
    <s v="0.4 span from D to E. 10 ft South of line. Inside fence. Owner would like to avoid full removal if possible. "/>
    <s v="AEA_A &amp; E Arborists Tree Care"/>
    <s v=""/>
    <m/>
    <s v="OV_Overhang"/>
    <d v="2020-05-08T15:23:12"/>
    <s v="A&amp;E 218"/>
    <s v="Unit"/>
    <m/>
    <s v=""/>
    <s v="AEA_A &amp; E Arborists Tree Care"/>
    <s v=""/>
    <d v="2020-05-11T15:58:11"/>
    <s v="Remove all slash W/M complete by crew 218"/>
    <x v="0"/>
    <d v="2020-05-11T15:58:21"/>
    <s v="Sierra"/>
    <s v="SI_Sierra"/>
    <s v="1051742710"/>
    <s v="13050 ARTIC OWL RD"/>
    <s v="NEVADA CITY"/>
    <s v=""/>
    <s v=""/>
    <s v="eculhj_awrr"/>
    <d v="2019-10-21T15:43:51"/>
    <s v="BE_geomartawrrprod"/>
    <d v="2020-05-11T17:33:26"/>
    <s v="e731c272-958f-477f-bd6d-cbc159db197f"/>
  </r>
  <r>
    <n v="0"/>
    <n v="0"/>
    <n v="0"/>
    <n v="0"/>
    <n v="1"/>
    <n v="0"/>
    <n v="0"/>
    <n v="0"/>
    <n v="0"/>
    <n v="1"/>
    <x v="0"/>
    <n v="1"/>
    <n v="1"/>
    <s v="NA"/>
    <n v="20"/>
    <x v="0"/>
    <d v="2020-05-11T15:58:36"/>
    <s v="AEA"/>
    <x v="0"/>
    <d v="2019-10-15T00:00:00"/>
    <d v="2019-10-15T15:21:41"/>
    <s v=""/>
    <s v="No"/>
    <s v="Old"/>
    <n v="0"/>
    <x v="0"/>
    <x v="0"/>
    <s v="Drew"/>
    <s v="Berlfein"/>
    <x v="0"/>
    <n v="1767548"/>
    <x v="73"/>
    <x v="0"/>
    <s v="LP_AV115-F22_881177"/>
    <s v="CIP_AV115-F22_356141"/>
    <s v="Tree Work Complete"/>
    <s v=""/>
    <x v="0"/>
    <s v="Black Oak"/>
    <s v="No"/>
    <s v="No"/>
    <n v="4"/>
    <n v="33"/>
    <s v=""/>
    <s v="FAA_FP-Trim A"/>
    <s v="Haul offsite"/>
    <s v="No"/>
    <s v=""/>
    <s v="20 ft East of pole 7. Trim branches growing within 10 ft of pole. "/>
    <s v="AEA_A &amp; E Arborists Tree Care"/>
    <s v=""/>
    <n v="5746657"/>
    <s v="FAA_FP-Trim A"/>
    <d v="2020-04-23T16:29:36"/>
    <s v=""/>
    <s v="Unit"/>
    <m/>
    <s v=""/>
    <s v="AEA_A &amp; E Arborists Tree Care"/>
    <s v=""/>
    <d v="2020-05-11T15:58:27"/>
    <s v="Remove all slash, wm complete by crew 205"/>
    <x v="0"/>
    <d v="2020-05-11T15:58:36"/>
    <s v="Sierra"/>
    <s v="SI_Sierra"/>
    <s v="1051742892"/>
    <s v="13205 ARTIC OWL RD"/>
    <s v="NEVADA CITY"/>
    <s v=""/>
    <s v=""/>
    <s v="eculhj_awrr"/>
    <d v="2019-10-15T15:21:41"/>
    <s v="BE_geomartawrrprod"/>
    <d v="2020-05-11T17:33:26"/>
    <s v="5eec51a3-5bd1-4e9d-ac9e-3e9279f0f5c5"/>
  </r>
  <r>
    <n v="0"/>
    <n v="0"/>
    <n v="0"/>
    <n v="0"/>
    <n v="1"/>
    <n v="0"/>
    <n v="0"/>
    <n v="0"/>
    <n v="0"/>
    <n v="1"/>
    <x v="0"/>
    <n v="1"/>
    <n v="1"/>
    <n v="1"/>
    <n v="20"/>
    <x v="0"/>
    <d v="2020-05-11T16:00:15"/>
    <s v="AEA"/>
    <x v="0"/>
    <d v="2019-10-21T00:00:00"/>
    <d v="2019-10-21T16:11:36"/>
    <s v=""/>
    <s v="No"/>
    <s v="Old"/>
    <n v="0"/>
    <x v="0"/>
    <x v="0"/>
    <s v="Drew"/>
    <s v="Berlfein"/>
    <x v="0"/>
    <n v="1768617"/>
    <x v="74"/>
    <x v="0"/>
    <s v="LP_AV115-F22_884189"/>
    <s v="CIP_AV115-F22_356780"/>
    <s v="Tree Work Complete"/>
    <s v=""/>
    <x v="0"/>
    <s v="Ponderosa Pine"/>
    <s v="No"/>
    <s v="No"/>
    <n v="7"/>
    <n v="40"/>
    <s v=""/>
    <s v="F1A_FP-Rmv1 A"/>
    <s v="Haul offsite"/>
    <s v="No"/>
    <s v=""/>
    <s v="0.3 span from E to F. 25 ft South of line. Inside fence. Poor taper, broken top, lean to line. "/>
    <s v="AEA_A &amp; E Arborists Tree Care"/>
    <s v=""/>
    <n v="201"/>
    <s v="F1A_FP-Rmv1 A"/>
    <d v="2020-05-07T17:45:52"/>
    <s v="A&amp;E. 201"/>
    <s v="Unit"/>
    <m/>
    <s v=""/>
    <s v="AEA_A &amp; E Arborists Tree Care"/>
    <s v=""/>
    <d v="2020-05-11T16:00:08"/>
    <s v="Remove all wood and slash W/M complete by crew 218"/>
    <x v="0"/>
    <d v="2020-05-11T16:00:15"/>
    <s v="Sierra"/>
    <s v="SI_Sierra"/>
    <s v="1051742710"/>
    <s v="13050 ARTIC OWL RD"/>
    <s v="NEVADA CITY"/>
    <s v=""/>
    <s v=""/>
    <s v="eculhj_awrr"/>
    <d v="2019-10-21T16:11:36"/>
    <s v="BE_geomartawrrprod"/>
    <d v="2020-05-11T17:33:26"/>
    <s v="3adaca25-9df7-4dff-8f76-1b1680f09d04"/>
  </r>
  <r>
    <n v="0"/>
    <n v="0"/>
    <n v="0"/>
    <n v="0"/>
    <n v="1"/>
    <n v="0"/>
    <n v="0"/>
    <n v="0"/>
    <n v="0"/>
    <n v="1"/>
    <x v="0"/>
    <n v="1"/>
    <n v="1"/>
    <s v="NA"/>
    <n v="20"/>
    <x v="0"/>
    <d v="2020-05-11T16:00:16"/>
    <s v="AEA"/>
    <x v="0"/>
    <d v="2019-10-15T00:00:00"/>
    <d v="2019-10-15T15:24:10"/>
    <s v=""/>
    <s v="No"/>
    <s v="Old"/>
    <n v="0"/>
    <x v="0"/>
    <x v="0"/>
    <s v="Drew"/>
    <s v="Berlfein"/>
    <x v="0"/>
    <n v="1767549"/>
    <x v="75"/>
    <x v="0"/>
    <s v="LP_AV115-F22_881177"/>
    <s v="CIP_AV115-F22_356141"/>
    <s v="Tree Work Complete"/>
    <s v=""/>
    <x v="0"/>
    <s v="Black Oak"/>
    <s v="No"/>
    <s v="No"/>
    <n v="7"/>
    <n v="45"/>
    <s v=""/>
    <s v="FAA_FP-Trim A"/>
    <s v="Haul offsite"/>
    <s v="No"/>
    <s v=""/>
    <s v="24 ft East of pole 7. Trim branches growing within 10 ft of pole. "/>
    <s v="AEA_A &amp; E Arborists Tree Care"/>
    <s v=""/>
    <n v="5746657"/>
    <s v="FAA_FP-Trim A"/>
    <d v="2020-04-23T16:31:26"/>
    <s v=""/>
    <s v="Unit"/>
    <m/>
    <s v=""/>
    <s v="AEA_A &amp; E Arborists Tree Care"/>
    <s v=""/>
    <d v="2020-05-11T16:00:06"/>
    <s v="Remove all slash, wm complete by crew 205"/>
    <x v="0"/>
    <d v="2020-05-11T16:00:16"/>
    <s v="Sierra"/>
    <s v="SI_Sierra"/>
    <s v="1051742892"/>
    <s v="13205 ARTIC OWL RD"/>
    <s v="NEVADA CITY"/>
    <s v=""/>
    <s v=""/>
    <s v="eculhj_awrr"/>
    <d v="2019-10-15T15:24:10"/>
    <s v="BE_geomartawrrprod"/>
    <d v="2020-05-11T17:33:26"/>
    <s v="fa860f98-38a3-4046-9d89-5e0141f7bf64"/>
  </r>
  <r>
    <n v="0"/>
    <n v="0"/>
    <n v="0"/>
    <n v="0"/>
    <n v="0"/>
    <n v="0"/>
    <n v="0"/>
    <n v="1"/>
    <n v="0"/>
    <n v="1"/>
    <x v="0"/>
    <n v="1"/>
    <s v="Brush"/>
    <s v="NA"/>
    <n v="20"/>
    <x v="0"/>
    <d v="2020-05-11T16:00:56"/>
    <s v="AEA"/>
    <x v="0"/>
    <d v="2020-02-26T00:00:00"/>
    <d v="2020-02-26T11:14:07"/>
    <s v=""/>
    <s v="No"/>
    <s v="Old"/>
    <n v="0"/>
    <x v="0"/>
    <x v="0"/>
    <s v="Drew"/>
    <s v="Berlfein"/>
    <x v="0"/>
    <n v="1781413"/>
    <x v="76"/>
    <x v="0"/>
    <s v="LP_AV115-F22_881177"/>
    <s v="CIP_AV115-F22_356419"/>
    <s v="Tree Work Complete"/>
    <s v=""/>
    <x v="2"/>
    <s v="Black Oak"/>
    <s v="No"/>
    <s v="No"/>
    <n v="3"/>
    <n v="25"/>
    <s v=""/>
    <s v="BCS_Br Rmv+Trt"/>
    <s v="Haul offsite"/>
    <s v="No"/>
    <s v="Riparian"/>
    <s v="pole 6- pole 7, .9 span, 24 feet east of line"/>
    <s v="AEA_A &amp; E Arborists Tree Care"/>
    <s v=""/>
    <n v="5746657"/>
    <s v="BCS_Br Rmv+Trt"/>
    <d v="2020-04-23T16:18:44"/>
    <s v=""/>
    <s v="Unit"/>
    <m/>
    <s v=""/>
    <s v="AEA_A &amp; E Arborists Tree Care"/>
    <s v=""/>
    <d v="2020-05-11T16:00:46"/>
    <s v="remove all wood and brush, wm complete by crew 205"/>
    <x v="0"/>
    <d v="2020-05-11T16:00:56"/>
    <s v="Sierra"/>
    <s v="SI_Sierra"/>
    <s v="1051742892"/>
    <s v="13205 ARTIC OWL RD"/>
    <s v="NEVADA CITY"/>
    <s v=""/>
    <s v=""/>
    <s v="awithm_awrr"/>
    <d v="2020-02-26T11:14:07"/>
    <s v="BE_geomartawrrprod"/>
    <d v="2020-05-11T17:33:26"/>
    <s v="5f938f30-38c7-4dec-96fc-185b65a7759d"/>
  </r>
  <r>
    <n v="0"/>
    <n v="0"/>
    <n v="0"/>
    <n v="0"/>
    <n v="1"/>
    <n v="0"/>
    <n v="0"/>
    <n v="0"/>
    <n v="0"/>
    <n v="1"/>
    <x v="0"/>
    <n v="1"/>
    <n v="1"/>
    <n v="1"/>
    <n v="20"/>
    <x v="0"/>
    <d v="2020-05-11T16:01:35"/>
    <s v="AEA"/>
    <x v="0"/>
    <d v="2020-02-26T00:00:00"/>
    <d v="2020-02-26T11:17:01"/>
    <s v=""/>
    <s v="No"/>
    <s v="Old"/>
    <n v="0"/>
    <x v="0"/>
    <x v="0"/>
    <s v="Drew"/>
    <s v="Berlfein"/>
    <x v="0"/>
    <n v="1781414"/>
    <x v="77"/>
    <x v="0"/>
    <s v="LP_AV115-F22_881177"/>
    <s v="CIP_AV115-F22_356419"/>
    <s v="Tree Work Complete"/>
    <s v=""/>
    <x v="2"/>
    <s v="Black Oak"/>
    <s v="No"/>
    <s v="No"/>
    <n v="6"/>
    <n v="30"/>
    <s v=""/>
    <s v="F1D_FS-R1B+Trt"/>
    <s v="Haul offsite"/>
    <s v="No"/>
    <s v="Riparian"/>
    <s v="pole 6- pole 7, .9 span, 25 feet east of line, remove for poor taper"/>
    <s v="AEA_A &amp; E Arborists Tree Care"/>
    <s v=""/>
    <n v="5746657"/>
    <s v="F1D_FS-R1B+Trt"/>
    <d v="2020-04-23T16:20:18"/>
    <s v=""/>
    <s v="Unit"/>
    <m/>
    <s v=""/>
    <s v="AEA_A &amp; E Arborists Tree Care"/>
    <s v=""/>
    <d v="2020-05-11T16:01:26"/>
    <s v="remove all wood and brush, wm complete by crew 205"/>
    <x v="0"/>
    <d v="2020-05-11T16:01:35"/>
    <s v="Sierra"/>
    <s v="SI_Sierra"/>
    <s v="1051742892"/>
    <s v="13205 ARTIC OWL RD"/>
    <s v="NEVADA CITY"/>
    <s v=""/>
    <s v=""/>
    <s v="awithm_awrr"/>
    <d v="2020-02-26T11:17:01"/>
    <s v="BE_geomartawrrprod"/>
    <d v="2020-05-11T17:33:26"/>
    <s v="7f3435cb-ff73-49b4-be82-68efcf9f732e"/>
  </r>
  <r>
    <n v="0"/>
    <n v="0"/>
    <n v="0"/>
    <n v="0"/>
    <n v="0"/>
    <n v="0"/>
    <n v="0"/>
    <n v="1"/>
    <n v="0"/>
    <n v="1"/>
    <x v="0"/>
    <n v="1"/>
    <s v="Brush"/>
    <s v="NA"/>
    <n v="20"/>
    <x v="0"/>
    <d v="2020-05-11T16:02:09"/>
    <s v="AEA"/>
    <x v="0"/>
    <d v="2020-02-26T00:00:00"/>
    <d v="2020-02-26T11:23:02"/>
    <s v=""/>
    <s v="No"/>
    <s v="Old"/>
    <n v="0"/>
    <x v="0"/>
    <x v="0"/>
    <s v="Drew"/>
    <s v="Berlfein"/>
    <x v="0"/>
    <n v="1781418"/>
    <x v="78"/>
    <x v="0"/>
    <s v="LP_AV115-F22_881177"/>
    <s v="CIP_AV115-F22_356419"/>
    <s v="Tree Work Complete"/>
    <s v=""/>
    <x v="2"/>
    <s v="Black Oak"/>
    <s v="No"/>
    <s v="No"/>
    <n v="3"/>
    <n v="30"/>
    <s v=""/>
    <s v="BCS_Br Rmv+Trt"/>
    <s v="Haul offsite"/>
    <s v="No"/>
    <s v="Riparian"/>
    <s v="pole 6- pole 7, .9 span, 25 feet east of line, remove for poor taper"/>
    <s v="AEA_A &amp; E Arborists Tree Care"/>
    <s v=""/>
    <n v="5746657"/>
    <s v="BCS_Br Rmv+Trt"/>
    <d v="2020-04-23T16:23:00"/>
    <s v=""/>
    <s v="Unit"/>
    <m/>
    <s v=""/>
    <s v="AEA_A &amp; E Arborists Tree Care"/>
    <s v=""/>
    <d v="2020-05-11T16:02:00"/>
    <s v="remove all wood and brush, wm complete by crew 205"/>
    <x v="0"/>
    <d v="2020-05-11T16:02:09"/>
    <s v="Sierra"/>
    <s v="SI_Sierra"/>
    <s v="1051742892"/>
    <s v="13205 ARTIC OWL RD"/>
    <s v="NEVADA CITY"/>
    <s v=""/>
    <s v=""/>
    <s v="awithm_awrr"/>
    <d v="2020-02-26T11:23:02"/>
    <s v="BE_geomartawrrprod"/>
    <d v="2020-05-11T17:33:26"/>
    <s v="1eabe7e2-454e-4192-90b8-6f3a65803519"/>
  </r>
  <r>
    <n v="0"/>
    <n v="0"/>
    <n v="0"/>
    <n v="0"/>
    <n v="1"/>
    <n v="0"/>
    <n v="0"/>
    <n v="0"/>
    <n v="0"/>
    <n v="1"/>
    <x v="0"/>
    <n v="1"/>
    <n v="2"/>
    <n v="2"/>
    <n v="20"/>
    <x v="0"/>
    <d v="2020-05-11T16:02:12"/>
    <s v="MOW"/>
    <x v="0"/>
    <d v="2020-02-04T00:00:00"/>
    <d v="2020-02-04T12:03:02"/>
    <s v=""/>
    <s v="No"/>
    <s v="Old"/>
    <n v="0"/>
    <x v="0"/>
    <x v="0"/>
    <s v="Roberto"/>
    <s v="Ayala"/>
    <x v="3"/>
    <n v="1716605"/>
    <x v="79"/>
    <x v="1"/>
    <s v="LP_AU115-B05_1669263"/>
    <s v="CIP_AU115-B05_333352"/>
    <s v="Tree Work Complete"/>
    <s v=""/>
    <x v="2"/>
    <s v="Gray Pine"/>
    <s v="No"/>
    <s v="No"/>
    <n v="22"/>
    <n v="90"/>
    <s v=""/>
    <s v="F2B_FP-Rmv2 B"/>
    <s v="Haul offsite"/>
    <s v="No"/>
    <s v=""/>
    <s v="Pole F11 to End pole , Past end Pole, approximately 70ft east from end pole, removing because tree has Co-Dom and moderate lean towards pole  "/>
    <s v="MOW_Mowbray's"/>
    <s v="MOW_Mowbray's Tree Service"/>
    <n v="5865456"/>
    <s v="F2B_FP-Rmv2 B"/>
    <d v="2020-05-11T16:01:56"/>
    <s v=""/>
    <s v="Unit"/>
    <m/>
    <s v=""/>
    <s v=""/>
    <s v=""/>
    <m/>
    <s v="Remove wood. Chip and broadcast debris. "/>
    <x v="3"/>
    <d v="2020-05-11T16:02:12"/>
    <s v="Sierra"/>
    <s v="SI_Sierra"/>
    <s v="1012538792"/>
    <s v="13236 SKY MDW"/>
    <s v="OREGON HOUSE"/>
    <s v=""/>
    <s v=""/>
    <s v="fsancm_awrr"/>
    <d v="2020-02-04T12:03:02"/>
    <s v="BE_geomartawrrprod"/>
    <d v="2020-05-11T17:33:26"/>
    <s v="03c07f69-ea9b-4caa-ad94-13580a1b35ce"/>
  </r>
  <r>
    <n v="0"/>
    <n v="0"/>
    <n v="0"/>
    <n v="0"/>
    <n v="1"/>
    <n v="0"/>
    <n v="0"/>
    <n v="0"/>
    <n v="0"/>
    <n v="1"/>
    <x v="0"/>
    <n v="1"/>
    <n v="1"/>
    <n v="1"/>
    <n v="20"/>
    <x v="0"/>
    <d v="2020-05-11T16:02:45"/>
    <s v="AEA"/>
    <x v="0"/>
    <d v="2020-02-26T00:00:00"/>
    <d v="2020-02-26T11:33:40"/>
    <s v=""/>
    <s v="No"/>
    <s v="Old"/>
    <n v="0"/>
    <x v="0"/>
    <x v="0"/>
    <s v="Drew"/>
    <s v="Berlfein"/>
    <x v="0"/>
    <n v="1781427"/>
    <x v="80"/>
    <x v="0"/>
    <s v="LP_AV115-F22_881177"/>
    <s v="CIP_AV115-F22_356419"/>
    <s v="Tree Work Complete"/>
    <s v=""/>
    <x v="2"/>
    <s v="Black Oak"/>
    <s v="No"/>
    <s v="No"/>
    <n v="8"/>
    <n v="50"/>
    <s v=""/>
    <s v="F1D_FS-R1B+Trt"/>
    <s v="Haul offsite"/>
    <s v="No"/>
    <s v="Riparian"/>
    <s v=""/>
    <s v="AEA_A &amp; E Arborists Tree Care"/>
    <s v=""/>
    <n v="5746657"/>
    <s v="F1D_FS-R1B+Trt"/>
    <d v="2020-04-23T16:24:06"/>
    <s v=""/>
    <s v="Unit"/>
    <m/>
    <s v=""/>
    <s v="AEA_A &amp; E Arborists Tree Care"/>
    <s v=""/>
    <d v="2020-05-11T16:02:37"/>
    <s v="remove all wood and brush, wm complete by crew 205"/>
    <x v="0"/>
    <d v="2020-05-11T16:02:45"/>
    <s v="Sierra"/>
    <s v="SI_Sierra"/>
    <s v="1051742892"/>
    <s v="13205 ARTIC OWL RD"/>
    <s v="NEVADA CITY"/>
    <s v=""/>
    <s v=""/>
    <s v="awithm_awrr"/>
    <d v="2020-02-26T11:33:40"/>
    <s v="BE_geomartawrrprod"/>
    <d v="2020-05-11T17:33:26"/>
    <s v="29e7f5f0-d36f-4b12-bc30-c896b9c3b16c"/>
  </r>
  <r>
    <n v="0"/>
    <n v="0"/>
    <n v="0"/>
    <n v="0"/>
    <n v="1"/>
    <n v="0"/>
    <n v="0"/>
    <n v="0"/>
    <n v="0"/>
    <n v="1"/>
    <x v="0"/>
    <n v="1"/>
    <n v="2"/>
    <n v="2"/>
    <n v="20"/>
    <x v="0"/>
    <d v="2020-05-11T16:02:52"/>
    <s v="MOW"/>
    <x v="0"/>
    <d v="2020-02-04T00:00:00"/>
    <d v="2020-02-04T11:57:02"/>
    <s v=""/>
    <s v="No"/>
    <s v="Old"/>
    <n v="0"/>
    <x v="0"/>
    <x v="0"/>
    <s v="Roberto"/>
    <s v="Ayala"/>
    <x v="3"/>
    <n v="1716602"/>
    <x v="81"/>
    <x v="1"/>
    <s v="LP_AU115-B05_1669263"/>
    <s v="CIP_AU115-B05_333352"/>
    <s v="Tree Work Complete"/>
    <s v=""/>
    <x v="2"/>
    <s v="Gray Pine"/>
    <s v="No"/>
    <s v="No"/>
    <n v="18"/>
    <n v="90"/>
    <s v=""/>
    <s v="F2B_FP-Rmv2 B"/>
    <s v="Haul offsite"/>
    <s v="No"/>
    <s v=""/>
    <s v="Pole F11 to End pole , Past end Pole, approximately 70ft south east from end pole,  removing because tree has co-dom and spiraling growth at mid height "/>
    <s v="MOW_Mowbray's"/>
    <s v="MOW_Mowbray's Tree Service"/>
    <n v="5865456"/>
    <s v="F2B_FP-Rmv2 B"/>
    <d v="2020-05-11T16:02:46"/>
    <s v=""/>
    <s v="Unit"/>
    <m/>
    <s v=""/>
    <s v=""/>
    <s v=""/>
    <m/>
    <s v="Remove wood. Chip and broadcast debris. "/>
    <x v="3"/>
    <d v="2020-05-11T16:02:52"/>
    <s v="Sierra"/>
    <s v="SI_Sierra"/>
    <s v="1012538792"/>
    <s v="13236 SKY MDW"/>
    <s v="OREGON HOUSE"/>
    <s v=""/>
    <s v=""/>
    <s v="fsancm_awrr"/>
    <d v="2020-02-04T11:57:02"/>
    <s v="BE_geomartawrrprod"/>
    <d v="2020-05-11T17:33:26"/>
    <s v="c5656bff-c565-4e81-a097-4ba6f43fb8ad"/>
  </r>
  <r>
    <n v="0"/>
    <n v="0"/>
    <n v="0"/>
    <n v="0"/>
    <n v="1"/>
    <n v="0"/>
    <n v="0"/>
    <n v="0"/>
    <n v="0"/>
    <n v="1"/>
    <x v="0"/>
    <n v="1"/>
    <n v="2"/>
    <s v="NA"/>
    <n v="20"/>
    <x v="0"/>
    <d v="2020-05-11T16:03:15"/>
    <s v="AEA"/>
    <x v="0"/>
    <d v="2019-10-08T00:00:00"/>
    <d v="2019-10-08T12:59:49"/>
    <s v=""/>
    <s v="No"/>
    <s v="Old"/>
    <n v="0"/>
    <x v="0"/>
    <x v="0"/>
    <s v="Drew"/>
    <s v="Berlfein"/>
    <x v="0"/>
    <n v="1767023"/>
    <x v="82"/>
    <x v="0"/>
    <s v="LP_AV115-F22_884100"/>
    <s v="CIP_AV115-F22_356781"/>
    <s v="Tree Work Complete"/>
    <s v=""/>
    <x v="0"/>
    <s v="Black Oak"/>
    <s v="No"/>
    <s v="No"/>
    <n v="12"/>
    <n v="80"/>
    <s v=""/>
    <s v="FAA_FP-Trim A"/>
    <s v="Haul offsite"/>
    <s v="No"/>
    <s v=""/>
    <s v="0.2 span from pole F to end pole 10 ft east of line growing into pole"/>
    <s v="AEA_A &amp; E Arborists Tree Care"/>
    <s v=""/>
    <n v="5746657"/>
    <s v="FAA_FP-Trim A"/>
    <d v="2020-04-23T16:51:03"/>
    <s v=""/>
    <s v="Unit"/>
    <m/>
    <s v=""/>
    <s v="AEA_A &amp; E Arborists Tree Care"/>
    <s v=""/>
    <d v="2020-05-11T16:03:06"/>
    <s v="Remove slash W/M complete by crew 218"/>
    <x v="0"/>
    <d v="2020-05-11T16:03:15"/>
    <s v="Sierra"/>
    <s v="SI_Sierra"/>
    <s v="1051742719"/>
    <s v="13035 ARTIC OWL RD"/>
    <s v="NEVADA CITY"/>
    <s v=""/>
    <s v=""/>
    <s v="cwongj_awrr"/>
    <d v="2019-10-08T12:59:49"/>
    <s v="BE_geomartawrrprod"/>
    <d v="2020-05-11T17:33:26"/>
    <s v="d4eaba7e-bb25-4852-88b6-ed145af9e8f7"/>
  </r>
  <r>
    <n v="0"/>
    <n v="0"/>
    <n v="0"/>
    <n v="0"/>
    <n v="1"/>
    <n v="0"/>
    <n v="0"/>
    <n v="0"/>
    <n v="0"/>
    <n v="1"/>
    <x v="0"/>
    <n v="1"/>
    <n v="1"/>
    <s v="NA"/>
    <n v="20"/>
    <x v="0"/>
    <d v="2020-05-11T16:03:26"/>
    <s v="AEA"/>
    <x v="0"/>
    <d v="2019-10-15T00:00:00"/>
    <d v="2019-10-15T15:25:16"/>
    <s v=""/>
    <s v="No"/>
    <s v="Old"/>
    <n v="0"/>
    <x v="0"/>
    <x v="0"/>
    <s v="Drew"/>
    <s v="Berlfein"/>
    <x v="0"/>
    <n v="1767562"/>
    <x v="83"/>
    <x v="0"/>
    <s v="LP_AV115-F22_881177"/>
    <s v="CIP_AV115-F22_356419"/>
    <s v="Tree Work Complete"/>
    <s v=""/>
    <x v="0"/>
    <s v="Black Oak"/>
    <s v="No"/>
    <s v="No"/>
    <n v="5"/>
    <n v="30"/>
    <s v=""/>
    <s v="FAA_FP-Trim A"/>
    <s v="Haul offsite"/>
    <s v="No"/>
    <s v=""/>
    <s v="0.3 span pole 7 to pole 6 20ft east of line growing into noncompliance "/>
    <s v="AEA_A &amp; E Arborists Tree Care"/>
    <s v=""/>
    <n v="5746657"/>
    <s v="FAA_FP-Trim A"/>
    <d v="2020-04-23T16:32:23"/>
    <s v=""/>
    <s v="Unit"/>
    <m/>
    <s v=""/>
    <s v="AEA_A &amp; E Arborists Tree Care"/>
    <s v=""/>
    <d v="2020-05-11T16:03:18"/>
    <s v="Remove slash, wm complete by crew 205"/>
    <x v="0"/>
    <d v="2020-05-11T16:03:26"/>
    <s v="Sierra"/>
    <s v="SI_Sierra"/>
    <s v="1051742892"/>
    <s v="13205 ARTIC OWL RD"/>
    <s v="NEVADA CITY"/>
    <s v=""/>
    <s v=""/>
    <s v="cwongj_awrr"/>
    <d v="2019-10-15T15:25:16"/>
    <s v="BE_geomartawrrprod"/>
    <d v="2020-05-11T17:33:26"/>
    <s v="007bd812-fcdf-4c6c-8d5a-900a040bd2d1"/>
  </r>
  <r>
    <n v="0"/>
    <n v="0"/>
    <n v="0"/>
    <n v="0"/>
    <n v="1"/>
    <n v="0"/>
    <n v="0"/>
    <n v="0"/>
    <n v="0"/>
    <n v="1"/>
    <x v="0"/>
    <n v="1"/>
    <n v="1"/>
    <n v="1"/>
    <n v="20"/>
    <x v="0"/>
    <d v="2020-05-11T16:04:20"/>
    <s v="AEA"/>
    <x v="0"/>
    <d v="2020-02-26T00:00:00"/>
    <d v="2020-02-26T11:51:48"/>
    <s v=""/>
    <s v="No"/>
    <s v="Old"/>
    <n v="0"/>
    <x v="0"/>
    <x v="0"/>
    <s v="Drew"/>
    <s v="Berlfein"/>
    <x v="0"/>
    <n v="1781449"/>
    <x v="84"/>
    <x v="0"/>
    <s v="LP_AV115-F22_881177"/>
    <s v="CIP_AV115-F22_356419"/>
    <s v="Tree Work Complete"/>
    <s v=""/>
    <x v="2"/>
    <s v="Ponderosa Pine"/>
    <s v="No"/>
    <s v="No"/>
    <n v="9"/>
    <n v="60"/>
    <s v=""/>
    <s v="F1D_FS-R1B+Trt"/>
    <s v="Haul offsite"/>
    <s v="No"/>
    <s v="Riparian"/>
    <s v="pole 6- pole 7, .6 span, 30 feet east of line , remove for poor taper"/>
    <s v="AEA_A &amp; E Arborists Tree Care"/>
    <s v=""/>
    <n v="5746657"/>
    <s v="F1D_FS-R1B+Trt"/>
    <d v="2020-04-23T00:00:00"/>
    <s v="A44"/>
    <s v="Unit"/>
    <m/>
    <s v=""/>
    <s v="AEA_A &amp; E Arborists Tree Care"/>
    <s v=""/>
    <d v="2020-05-11T16:03:57"/>
    <s v="remove all wood and brush, Wm complete by crew 205"/>
    <x v="0"/>
    <d v="2020-05-11T16:04:20"/>
    <s v="Sierra"/>
    <s v="SI_Sierra"/>
    <s v="1051742892"/>
    <s v="13205 ARTIC OWL RD"/>
    <s v="NEVADA CITY"/>
    <s v=""/>
    <s v=""/>
    <s v="awithm_awrr"/>
    <d v="2020-02-26T11:51:48"/>
    <s v="BE_geomartawrrprod"/>
    <d v="2020-05-11T17:33:26"/>
    <s v="d26e7665-3949-40a8-b537-2de62da061d4"/>
  </r>
  <r>
    <n v="0"/>
    <n v="0"/>
    <n v="0"/>
    <n v="0"/>
    <n v="1"/>
    <n v="0"/>
    <n v="0"/>
    <n v="0"/>
    <n v="0"/>
    <n v="1"/>
    <x v="0"/>
    <n v="1"/>
    <n v="3"/>
    <s v="NA"/>
    <n v="20"/>
    <x v="0"/>
    <d v="2020-05-11T16:04:49"/>
    <s v="AEA"/>
    <x v="0"/>
    <d v="2020-02-25T00:00:00"/>
    <d v="2020-02-25T11:01:43"/>
    <s v=""/>
    <s v="No"/>
    <s v="Old"/>
    <n v="0"/>
    <x v="0"/>
    <x v="0"/>
    <s v="Drew"/>
    <s v="Berlfein"/>
    <x v="0"/>
    <n v="1781066"/>
    <x v="85"/>
    <x v="0"/>
    <s v="LP_AV115-F22_884100"/>
    <s v="CIP_AV115-F22_356781"/>
    <s v="Tree Work Complete"/>
    <s v=""/>
    <x v="4"/>
    <s v="Ponderosa Pine"/>
    <s v="No"/>
    <s v="No"/>
    <n v="24"/>
    <n v="115"/>
    <s v=""/>
    <s v="OV_Overhang"/>
    <s v="Haul offsite"/>
    <s v="No"/>
    <s v=""/>
    <s v="From pole F to end pole .8 span east of line 25ft from end pole strike potential pine that has a few branches in compliance need to be trimmed back  "/>
    <s v="AEA_A &amp; E Arborists Tree Care"/>
    <s v=""/>
    <n v="5746657"/>
    <s v="OV_Overhang"/>
    <d v="2020-04-24T16:45:42"/>
    <s v=""/>
    <s v="Unit"/>
    <m/>
    <s v=""/>
    <s v="AEA_A &amp; E Arborists Tree Care"/>
    <s v=""/>
    <d v="2020-05-11T16:04:39"/>
    <s v="Remove all wood and debris W/M complete by crew 218"/>
    <x v="0"/>
    <d v="2020-05-11T16:04:49"/>
    <s v="Sierra"/>
    <s v="SI_Sierra"/>
    <s v="1051742719"/>
    <s v="13035 ARTIC OWL RD"/>
    <s v="NEVADA CITY"/>
    <s v=""/>
    <s v=""/>
    <s v="whedrs_awrr"/>
    <d v="2020-02-25T11:01:43"/>
    <s v="BE_geomartawrrprod"/>
    <d v="2020-05-11T17:33:26"/>
    <s v="a36a307d-3992-4457-a421-83100d82ea6f"/>
  </r>
  <r>
    <n v="0"/>
    <n v="0"/>
    <n v="0"/>
    <n v="0"/>
    <n v="1"/>
    <n v="0"/>
    <n v="0"/>
    <n v="0"/>
    <n v="0"/>
    <n v="1"/>
    <x v="0"/>
    <n v="1"/>
    <n v="2"/>
    <n v="2"/>
    <n v="20"/>
    <x v="0"/>
    <d v="2020-05-11T16:04:54"/>
    <s v="AEA"/>
    <x v="0"/>
    <d v="2020-02-26T00:00:00"/>
    <d v="2020-02-26T14:31:36"/>
    <s v=""/>
    <s v="No"/>
    <s v="Old"/>
    <n v="0"/>
    <x v="0"/>
    <x v="0"/>
    <s v="Drew"/>
    <s v="Berlfein"/>
    <x v="0"/>
    <n v="1781558"/>
    <x v="86"/>
    <x v="0"/>
    <s v="LP_AV115-F22_881177"/>
    <s v="CIP_AV115-F22_356419"/>
    <s v="Tree Work Complete"/>
    <s v=""/>
    <x v="2"/>
    <s v="Ponderosa Pine"/>
    <s v="No"/>
    <s v="No"/>
    <n v="13"/>
    <n v="70"/>
    <s v=""/>
    <s v="F2B_FP-Rmv2 B"/>
    <s v="Haul offsite"/>
    <s v="No"/>
    <s v="Riparian"/>
    <s v="pole 6- pole 7, .6 span, 70 feet west of line, tree is dead"/>
    <s v="AEA_A &amp; E Arborists Tree Care"/>
    <s v=""/>
    <n v="5746657"/>
    <s v="F2B_FP-Rmv2 B"/>
    <d v="2020-04-23T00:00:00"/>
    <s v="A44"/>
    <s v="Unit"/>
    <m/>
    <s v=""/>
    <s v="AEA_A &amp; E Arborists Tree Care"/>
    <s v=""/>
    <d v="2020-05-11T16:04:40"/>
    <s v="remove all wood and brush, Wm complete by crew 205"/>
    <x v="0"/>
    <d v="2020-05-11T16:04:54"/>
    <s v="Sierra"/>
    <s v="SI_Sierra"/>
    <s v="1051742892"/>
    <s v="13205 ARTIC OWL RD"/>
    <s v="NEVADA CITY"/>
    <s v=""/>
    <s v=""/>
    <s v="awithm_awrr"/>
    <d v="2020-02-26T14:31:36"/>
    <s v="BE_geomartawrrprod"/>
    <d v="2020-05-11T17:33:26"/>
    <s v="50837cba-723e-4f14-acbe-77e61b348ea9"/>
  </r>
  <r>
    <n v="0"/>
    <n v="0"/>
    <n v="0"/>
    <n v="0"/>
    <n v="1"/>
    <n v="0"/>
    <n v="0"/>
    <n v="0"/>
    <n v="0"/>
    <n v="1"/>
    <x v="0"/>
    <n v="1"/>
    <n v="1"/>
    <n v="1"/>
    <n v="20"/>
    <x v="0"/>
    <d v="2020-05-11T16:05:51"/>
    <s v="AEA"/>
    <x v="0"/>
    <d v="2020-02-26T00:00:00"/>
    <d v="2020-02-26T15:10:24"/>
    <s v=""/>
    <s v="No"/>
    <s v="Old"/>
    <n v="0"/>
    <x v="0"/>
    <x v="0"/>
    <s v="Drew"/>
    <s v="Berlfein"/>
    <x v="0"/>
    <n v="1781651"/>
    <x v="87"/>
    <x v="0"/>
    <s v="LP_AV115-F22_881177"/>
    <s v="CIP_AV115-F22_356419"/>
    <s v="Tree Work Complete"/>
    <s v=""/>
    <x v="2"/>
    <s v="Live Oak"/>
    <s v="No"/>
    <s v="No"/>
    <n v="6"/>
    <n v="30"/>
    <s v=""/>
    <s v="F1D_FS-R1B+Trt"/>
    <s v="Haul offsite"/>
    <s v="No"/>
    <s v="Riparian"/>
    <s v="pole 6- pole 7, .3 span, 15 feet west of line, remove for poor taper"/>
    <s v="AEA_A &amp; E Arborists Tree Care"/>
    <s v=""/>
    <n v="5746657"/>
    <s v="F1D_FS-R1B+Trt"/>
    <d v="2020-04-23T16:27:01"/>
    <s v=""/>
    <s v="Unit"/>
    <m/>
    <s v=""/>
    <s v="AEA_A &amp; E Arborists Tree Care"/>
    <s v=""/>
    <d v="2020-05-11T16:05:34"/>
    <s v="remove all wood and brush, Wm complete by crew 205"/>
    <x v="0"/>
    <d v="2020-05-11T16:05:51"/>
    <s v="Sierra"/>
    <s v="SI_Sierra"/>
    <s v="1051742892"/>
    <s v="13205 ARTIC OWL RD"/>
    <s v="NEVADA CITY"/>
    <s v=""/>
    <s v=""/>
    <s v="awithm_awrr"/>
    <d v="2020-02-26T15:10:24"/>
    <s v="BE_geomartawrrprod"/>
    <d v="2020-05-11T17:33:26"/>
    <s v="8adb139d-b20e-4633-b5e6-9ee027e5481b"/>
  </r>
  <r>
    <n v="0"/>
    <n v="0"/>
    <n v="0"/>
    <n v="0"/>
    <n v="1"/>
    <n v="0"/>
    <n v="0"/>
    <n v="0"/>
    <n v="0"/>
    <n v="1"/>
    <x v="0"/>
    <n v="1"/>
    <n v="1"/>
    <s v="NA"/>
    <n v="20"/>
    <x v="0"/>
    <d v="2020-05-11T16:05:53"/>
    <s v="AEA"/>
    <x v="0"/>
    <d v="2020-02-24T00:00:00"/>
    <d v="2020-02-24T14:41:22"/>
    <s v=""/>
    <s v="No"/>
    <s v="Old"/>
    <n v="0"/>
    <x v="0"/>
    <x v="0"/>
    <s v="Drew"/>
    <s v="Berlfein"/>
    <x v="0"/>
    <n v="1780678"/>
    <x v="88"/>
    <x v="0"/>
    <s v="LP_AV115-F22_884100"/>
    <s v="CIP_AV115-F22_356781"/>
    <s v="Tree Work Complete"/>
    <s v=""/>
    <x v="4"/>
    <s v="Cedar"/>
    <s v="No"/>
    <s v="No"/>
    <n v="8"/>
    <n v="25"/>
    <s v=""/>
    <s v="OV_Overhang"/>
    <s v="Haul offsite"/>
    <s v="No"/>
    <s v=""/>
    <s v="15 feet North of End Pole Cedar is growing around guy wire. Trim to meet compliance. "/>
    <s v="AEA_A &amp; E Arborists Tree Care"/>
    <s v=""/>
    <n v="5746657"/>
    <s v="OV_Overhang"/>
    <d v="2020-04-23T16:49:34"/>
    <s v=""/>
    <s v="Unit"/>
    <m/>
    <s v=""/>
    <s v="AEA_A &amp; E Arborists Tree Care"/>
    <s v=""/>
    <d v="2020-05-11T16:05:43"/>
    <s v="Remove all wood and debris W/M complete by crew 218"/>
    <x v="0"/>
    <d v="2020-05-11T16:05:53"/>
    <s v="Sierra"/>
    <s v="SI_Sierra"/>
    <s v="1051742719"/>
    <s v="13035 ARTIC OWL RD"/>
    <s v="NEVADA CITY"/>
    <s v=""/>
    <s v=""/>
    <s v="mrodrim_awrr"/>
    <d v="2020-02-24T14:41:22"/>
    <s v="BE_geomartawrrprod"/>
    <d v="2020-05-11T17:33:26"/>
    <s v="4414281f-ed47-4059-8e19-863b276f7f3a"/>
  </r>
  <r>
    <n v="0"/>
    <n v="0"/>
    <n v="0"/>
    <n v="0"/>
    <n v="1"/>
    <n v="0"/>
    <n v="0"/>
    <n v="0"/>
    <n v="0"/>
    <n v="1"/>
    <x v="0"/>
    <n v="1"/>
    <n v="2"/>
    <s v="NA"/>
    <n v="20"/>
    <x v="0"/>
    <d v="2020-05-11T16:06:28"/>
    <s v="AEA"/>
    <x v="0"/>
    <d v="2020-02-24T00:00:00"/>
    <d v="2020-02-24T14:36:41"/>
    <s v=""/>
    <s v="No"/>
    <s v="Old"/>
    <n v="0"/>
    <x v="0"/>
    <x v="0"/>
    <s v="Drew"/>
    <s v="Berlfein"/>
    <x v="0"/>
    <n v="1780677"/>
    <x v="89"/>
    <x v="0"/>
    <s v="LP_AV115-F22_884100"/>
    <s v="CIP_AV115-F22_356781"/>
    <s v="Tree Work Complete"/>
    <s v=""/>
    <x v="4"/>
    <s v="Black Oak"/>
    <s v="No"/>
    <s v="No"/>
    <n v="18"/>
    <n v="70"/>
    <s v=""/>
    <s v="OV_Overhang"/>
    <s v="Haul offsite"/>
    <s v="No"/>
    <s v=""/>
    <s v="27 feet North of End Pole Oak needs trim to meet compliance. "/>
    <s v="AEA_A &amp; E Arborists Tree Care"/>
    <s v=""/>
    <n v="5746657"/>
    <s v="OV_Overhang"/>
    <d v="2020-04-23T16:48:19"/>
    <s v=""/>
    <s v="Unit"/>
    <m/>
    <s v=""/>
    <s v="AEA_A &amp; E Arborists Tree Care"/>
    <s v=""/>
    <d v="2020-05-11T16:06:17"/>
    <s v="Remove all wood and debris W/M complete by crew 218"/>
    <x v="0"/>
    <d v="2020-05-11T16:06:28"/>
    <s v="Sierra"/>
    <s v="SI_Sierra"/>
    <s v="1051742719"/>
    <s v="13035 ARTIC OWL RD"/>
    <s v="NEVADA CITY"/>
    <s v=""/>
    <s v=""/>
    <s v="mrodrim_awrr"/>
    <d v="2020-02-24T14:36:41"/>
    <s v="BE_geomartawrrprod"/>
    <d v="2020-05-11T17:33:26"/>
    <s v="8c1686e6-95bd-43a4-bbe6-e3a6a562c359"/>
  </r>
  <r>
    <n v="0"/>
    <n v="0"/>
    <n v="0"/>
    <n v="0"/>
    <n v="1"/>
    <n v="0"/>
    <n v="0"/>
    <n v="0"/>
    <n v="0"/>
    <n v="1"/>
    <x v="0"/>
    <n v="1"/>
    <n v="2"/>
    <n v="2"/>
    <n v="20"/>
    <x v="0"/>
    <d v="2020-05-11T16:10:10"/>
    <s v="AEA"/>
    <x v="0"/>
    <d v="2019-10-16T00:00:00"/>
    <d v="2019-10-16T14:28:09"/>
    <s v=""/>
    <s v="No"/>
    <s v="Old"/>
    <n v="0"/>
    <x v="0"/>
    <x v="0"/>
    <s v="Drew"/>
    <s v="Berlfein"/>
    <x v="0"/>
    <n v="1767895"/>
    <x v="90"/>
    <x v="0"/>
    <s v="LP_AV115-F22_884533"/>
    <s v="CIP_AV115-F22_356141"/>
    <s v="Tree Work Complete"/>
    <s v=""/>
    <x v="4"/>
    <s v="Ponderosa Pine"/>
    <s v="No"/>
    <s v="No"/>
    <n v="22"/>
    <n v="90"/>
    <s v=""/>
    <s v="F2B_FP-Rmv2 B"/>
    <s v="Cut and Leave"/>
    <s v="No"/>
    <s v=""/>
    <s v="Pole 7 to pole 8 , .1 span west of line . Most of canopy overhanging line , trim would take more than 1/3 of canopy . Recommended removal ."/>
    <s v="AEA_A &amp; E Arborists Tree Care"/>
    <s v=""/>
    <n v="205"/>
    <s v="F2B_FP-Rmv2 B"/>
    <d v="2020-05-11T16:09:47"/>
    <s v="A&amp;E, 205"/>
    <s v="Unit"/>
    <m/>
    <s v=""/>
    <s v="AEA_A &amp; E Arborists Tree Care"/>
    <s v=""/>
    <d v="2020-05-11T16:09:59"/>
    <s v="Cut into 14” rounds and remove all debris , Wm complete by crew 205"/>
    <x v="0"/>
    <d v="2020-05-11T16:10:10"/>
    <s v="Sierra"/>
    <s v="SI_Sierra"/>
    <s v="1051742905"/>
    <s v="13234 ARTIC OWL RD"/>
    <s v="NEVADA CITY"/>
    <s v=""/>
    <s v=""/>
    <s v="jgilis_awrr"/>
    <d v="2019-10-16T14:28:09"/>
    <s v="BE_geomartawrrprod"/>
    <d v="2020-05-11T17:33:26"/>
    <s v="7f762a29-ccbf-4650-9053-0b85bb5a9a11"/>
  </r>
  <r>
    <n v="0"/>
    <n v="0"/>
    <n v="0"/>
    <n v="0"/>
    <n v="1"/>
    <n v="0"/>
    <n v="0"/>
    <n v="0"/>
    <n v="0"/>
    <n v="1"/>
    <x v="0"/>
    <n v="1"/>
    <n v="1"/>
    <n v="1"/>
    <n v="20"/>
    <x v="0"/>
    <d v="2020-05-11T16:13:51"/>
    <s v="zAWRR Not in Roster"/>
    <x v="1"/>
    <d v="2019-11-01T00:00:00"/>
    <d v="2019-11-01T09:56:20"/>
    <s v=""/>
    <s v="No"/>
    <s v="Old"/>
    <n v="0"/>
    <x v="1"/>
    <x v="0"/>
    <s v="zAWRR Not in Roster"/>
    <s v="zAWRR Not in Roster"/>
    <x v="1"/>
    <n v="1770280"/>
    <x v="91"/>
    <x v="0"/>
    <s v="LP_AV115-J06_893305"/>
    <s v="CIP_AV115-J06_356045"/>
    <s v="Tree Work Complete"/>
    <s v=""/>
    <x v="3"/>
    <s v="Gray Pine"/>
    <s v="No"/>
    <s v="No"/>
    <n v="11"/>
    <n v="35"/>
    <s v=""/>
    <s v="F1B_FP-Rmv1 B"/>
    <s v="Haul offsite"/>
    <s v="No"/>
    <s v=""/>
    <s v="0.6 of the span from pole unknown to pole 3. 30 ft East of the lines. Tree will grow tall enough to strike the lines. "/>
    <s v="AEA_A &amp; E Arborists Tree Care"/>
    <s v=""/>
    <n v="23"/>
    <s v="F1B_FP-Rmv1 B"/>
    <d v="2020-03-03T01:00:00"/>
    <s v=""/>
    <s v="Unit"/>
    <m/>
    <s v=""/>
    <s v="AEA_A &amp; E Arborists Tree Care"/>
    <s v=""/>
    <d v="2020-05-11T16:13:48"/>
    <s v="Remove all wood and debris. "/>
    <x v="4"/>
    <d v="2020-05-11T16:13:51"/>
    <s v="Sierra"/>
    <s v="SI_Sierra"/>
    <s v="1051682446"/>
    <s v="12392 BITNEY SPRINGS RD"/>
    <s v="NEVADA CITY"/>
    <s v=""/>
    <s v=""/>
    <s v="mdomie_awrr"/>
    <d v="2019-11-01T09:56:20"/>
    <s v="BE_geomartawrrprod"/>
    <d v="2020-05-11T17:33:26"/>
    <s v="75f684cc-f95c-467c-a620-13c46fd8781e"/>
  </r>
  <r>
    <n v="0"/>
    <n v="0"/>
    <n v="0"/>
    <n v="0"/>
    <n v="1"/>
    <n v="0"/>
    <n v="0"/>
    <n v="0"/>
    <n v="0"/>
    <n v="1"/>
    <x v="0"/>
    <n v="1"/>
    <n v="1"/>
    <n v="1"/>
    <n v="20"/>
    <x v="0"/>
    <d v="2020-05-11T16:14:38"/>
    <s v="zAWRR Not in Roster"/>
    <x v="1"/>
    <d v="2019-11-01T00:00:00"/>
    <d v="2019-11-01T10:00:50"/>
    <s v=""/>
    <s v="No"/>
    <s v="Old"/>
    <n v="0"/>
    <x v="1"/>
    <x v="0"/>
    <s v="zAWRR Not in Roster"/>
    <s v="zAWRR Not in Roster"/>
    <x v="1"/>
    <n v="1770281"/>
    <x v="92"/>
    <x v="0"/>
    <s v="LP_AV115-J06_893305"/>
    <s v="CIP_AV115-J06_356045"/>
    <s v="Tree Work Complete"/>
    <s v=""/>
    <x v="3"/>
    <s v="Gray Pine"/>
    <s v="No"/>
    <s v="No"/>
    <n v="8"/>
    <n v="20"/>
    <s v=""/>
    <s v="R1B_Rmv 1-B"/>
    <s v="Haul offsite"/>
    <s v="No"/>
    <s v=""/>
    <s v="0.2 of span from pole 3-4. Directly underneath the lines. Tree has previously been topped and would not recommend continuous work. Tree is growing into lines. "/>
    <s v="AEA_A &amp; E Arborists Tree Care"/>
    <s v=""/>
    <n v="23"/>
    <s v="R1B_Rmv 1-B"/>
    <d v="2020-03-03T01:00:00"/>
    <s v=""/>
    <s v="Unit"/>
    <m/>
    <s v=""/>
    <s v="AEA_A &amp; E Arborists Tree Care"/>
    <s v=""/>
    <d v="2020-05-11T16:14:30"/>
    <s v="Remove all wood and debris. "/>
    <x v="4"/>
    <d v="2020-05-11T16:14:38"/>
    <s v="Sierra"/>
    <s v="SI_Sierra"/>
    <s v="1051682446"/>
    <s v="12392 BITNEY SPRINGS RD"/>
    <s v="NEVADA CITY"/>
    <s v=""/>
    <s v=""/>
    <s v="mdomie_awrr"/>
    <d v="2019-11-01T10:00:50"/>
    <s v="BE_geomartawrrprod"/>
    <d v="2020-05-11T17:33:26"/>
    <s v="2d440313-4b83-40ee-a58b-7909f317b7c0"/>
  </r>
  <r>
    <n v="0"/>
    <n v="0"/>
    <n v="0"/>
    <n v="0"/>
    <n v="1"/>
    <n v="0"/>
    <n v="0"/>
    <n v="0"/>
    <n v="0"/>
    <n v="1"/>
    <x v="0"/>
    <n v="1"/>
    <n v="2"/>
    <n v="2"/>
    <n v="20"/>
    <x v="0"/>
    <d v="2020-05-11T16:15:16"/>
    <s v="zAWRR Not in Roster"/>
    <x v="1"/>
    <d v="2019-11-01T00:00:00"/>
    <d v="2019-11-01T10:03:48"/>
    <s v=""/>
    <s v="No"/>
    <s v="Old"/>
    <n v="0"/>
    <x v="1"/>
    <x v="0"/>
    <s v="zAWRR Not in Roster"/>
    <s v="zAWRR Not in Roster"/>
    <x v="1"/>
    <n v="1770282"/>
    <x v="93"/>
    <x v="0"/>
    <s v="LP_AV115-J06_893305"/>
    <s v="CIP_AV115-J06_356045"/>
    <s v="Tree Work Complete"/>
    <s v=""/>
    <x v="3"/>
    <s v="Gray Pine"/>
    <s v="No"/>
    <s v="No"/>
    <n v="13"/>
    <n v="27"/>
    <s v=""/>
    <s v="F2B_FP-Rmv2 B"/>
    <s v="Haul offsite"/>
    <s v="No"/>
    <s v=""/>
    <s v="0.2 of span from pole 3-4. 5 ft East of the lines. Tree has previously been topped and would not recommend continuous work. "/>
    <s v="AEA_A &amp; E Arborists Tree Care"/>
    <s v=""/>
    <n v="23"/>
    <s v="F2B_FP-Rmv2 B"/>
    <d v="2020-03-03T01:00:00"/>
    <s v=""/>
    <s v="Unit"/>
    <m/>
    <s v=""/>
    <s v="AEA_A &amp; E Arborists Tree Care"/>
    <s v=""/>
    <d v="2020-05-11T16:15:12"/>
    <s v="Remove all wood and debris. "/>
    <x v="4"/>
    <d v="2020-05-11T16:15:16"/>
    <s v="Sierra"/>
    <s v="SI_Sierra"/>
    <s v="1051682446"/>
    <s v="12392 BITNEY SPRINGS RD"/>
    <s v="NEVADA CITY"/>
    <s v=""/>
    <s v=""/>
    <s v="mdomie_awrr"/>
    <d v="2019-11-01T10:03:48"/>
    <s v="BE_geomartawrrprod"/>
    <d v="2020-05-11T17:33:26"/>
    <s v="afa24cfa-533d-47c0-9fb8-29736f399963"/>
  </r>
  <r>
    <n v="0"/>
    <n v="0"/>
    <n v="0"/>
    <n v="0"/>
    <n v="1"/>
    <n v="0"/>
    <n v="0"/>
    <n v="0"/>
    <n v="0"/>
    <n v="1"/>
    <x v="0"/>
    <n v="1"/>
    <n v="3"/>
    <s v="NA"/>
    <n v="20"/>
    <x v="0"/>
    <d v="2020-05-11T16:15:30"/>
    <s v="MOW"/>
    <x v="0"/>
    <d v="2020-02-05T00:00:00"/>
    <d v="2020-02-05T14:08:04"/>
    <s v=""/>
    <s v="No"/>
    <s v="Old"/>
    <n v="0"/>
    <x v="0"/>
    <x v="0"/>
    <s v="Roberto"/>
    <s v="Ayala"/>
    <x v="3"/>
    <n v="1717486"/>
    <x v="94"/>
    <x v="1"/>
    <s v="LP_AU115-B04_1668806"/>
    <s v="CIP_AU115-B04_333442"/>
    <s v="Tree Work Complete"/>
    <s v=""/>
    <x v="2"/>
    <s v="Ponderosa Pine"/>
    <s v="No"/>
    <s v="No"/>
    <n v="26"/>
    <n v="105"/>
    <s v=""/>
    <s v="SD_Side"/>
    <s v="Haul offsite"/>
    <s v="No"/>
    <s v=""/>
    <s v="Pole r7- pole r8, 0.9 span, 15 ft east of line, encroaching minimum clearance with potential to overhang"/>
    <s v="MOW_Mowbray's"/>
    <s v="MOW_Mowbray's Tree Service"/>
    <n v="5872407"/>
    <s v="SD_Side"/>
    <d v="2020-05-11T16:14:56"/>
    <s v=""/>
    <s v="Unit"/>
    <m/>
    <s v=""/>
    <s v=""/>
    <s v=""/>
    <m/>
    <s v="Remove wood, chip and pile all slash in preexisting pile at front of driveway on co owned property "/>
    <x v="3"/>
    <d v="2020-05-11T16:15:30"/>
    <s v="Sierra"/>
    <s v="SI_Sierra"/>
    <s v="1012546759"/>
    <s v="13197 BEACON LN"/>
    <s v="OREGON HOUSE"/>
    <s v=""/>
    <s v=""/>
    <s v="cdanim_awrr"/>
    <d v="2020-02-05T14:08:04"/>
    <s v="BE_geomartawrrprod"/>
    <d v="2020-05-11T17:33:26"/>
    <s v="1e4b4573-6ed7-4e44-8299-2dc30329cf3a"/>
  </r>
  <r>
    <n v="0"/>
    <n v="0"/>
    <n v="0"/>
    <n v="0"/>
    <n v="1"/>
    <n v="0"/>
    <n v="0"/>
    <n v="0"/>
    <n v="0"/>
    <n v="1"/>
    <x v="0"/>
    <n v="1"/>
    <n v="1"/>
    <n v="1"/>
    <n v="20"/>
    <x v="0"/>
    <d v="2020-05-11T16:17:00"/>
    <s v="zAWRR Not in Roster"/>
    <x v="1"/>
    <d v="2019-11-01T00:00:00"/>
    <d v="2019-11-01T11:05:27"/>
    <s v=""/>
    <s v="No"/>
    <s v="Old"/>
    <n v="0"/>
    <x v="1"/>
    <x v="0"/>
    <s v="zAWRR Not in Roster"/>
    <s v="zAWRR Not in Roster"/>
    <x v="1"/>
    <n v="1770287"/>
    <x v="95"/>
    <x v="0"/>
    <s v="LP_AV115-J06_893305"/>
    <s v="CIP_AV115-J06_357400"/>
    <s v="Tree Work Complete"/>
    <s v=""/>
    <x v="3"/>
    <s v="Ponderosa Pine"/>
    <s v="No"/>
    <s v="No"/>
    <n v="8"/>
    <n v="15"/>
    <s v=""/>
    <s v="R1B_Rmv 1-B"/>
    <s v="Haul offsite"/>
    <s v="No"/>
    <s v=""/>
    <s v="0.4 of span from pole C to pole D. 5 ft North of the line. Tree has previously been topped and would not recommend continuous work. Will grow within scope in the next 18 months.  "/>
    <s v="AEA_A &amp; E Arborists Tree Care"/>
    <s v=""/>
    <n v="28"/>
    <s v="R1B_Rmv 1-B"/>
    <d v="2020-03-03T01:00:00"/>
    <s v=""/>
    <s v="Unit"/>
    <m/>
    <s v=""/>
    <s v="AEA_A &amp; E Arborists Tree Care"/>
    <s v=""/>
    <d v="2020-05-11T16:16:52"/>
    <s v="Remove all wood and debris. "/>
    <x v="4"/>
    <d v="2020-05-11T16:17:00"/>
    <s v="Sierra"/>
    <s v="SI_Sierra"/>
    <s v="1051682446"/>
    <s v="12392 BITNEY SPRINGS RD"/>
    <s v="NEVADA CITY"/>
    <s v=""/>
    <s v=""/>
    <s v="mdomie_awrr"/>
    <d v="2019-11-01T11:05:27"/>
    <s v="BE_geomartawrrprod"/>
    <d v="2020-05-11T17:33:26"/>
    <s v="8a812f93-81cb-4506-b6d0-462e65255114"/>
  </r>
  <r>
    <n v="0"/>
    <n v="0"/>
    <n v="0"/>
    <n v="0"/>
    <n v="1"/>
    <n v="0"/>
    <n v="0"/>
    <n v="0"/>
    <n v="0"/>
    <n v="1"/>
    <x v="0"/>
    <n v="1"/>
    <n v="3"/>
    <n v="3"/>
    <n v="20"/>
    <x v="0"/>
    <d v="2020-05-11T16:17:08"/>
    <s v="MOW"/>
    <x v="0"/>
    <d v="2020-02-05T00:00:00"/>
    <d v="2020-02-05T14:24:06"/>
    <s v=""/>
    <s v="No"/>
    <s v="Old"/>
    <n v="0"/>
    <x v="0"/>
    <x v="0"/>
    <s v="Roberto"/>
    <s v="Ayala"/>
    <x v="3"/>
    <n v="1717505"/>
    <x v="96"/>
    <x v="1"/>
    <s v="LP_AU115-B04_1668806"/>
    <s v="CIP_AU115-B04_333442"/>
    <s v="Tree Work Complete"/>
    <s v=""/>
    <x v="2"/>
    <s v="Ponderosa Pine"/>
    <s v="No"/>
    <s v="No"/>
    <n v="34"/>
    <n v="90"/>
    <s v=""/>
    <s v="R3B_Rmv 3-B"/>
    <s v="Haul offsite"/>
    <s v="No"/>
    <s v=""/>
    <s v="Pole R7 to pole R8, 0.9 span, 10 feet south of line, slight lean towards facility, removing canopy to scope will cause severe damage to tree,"/>
    <s v="MOW_Mowbray's"/>
    <s v="MOW_Mowbray's Tree Service"/>
    <n v="5865470"/>
    <s v="R3B_Rmv 3-B"/>
    <d v="2020-04-28T15:39:54"/>
    <s v=""/>
    <s v="Unit"/>
    <m/>
    <s v=""/>
    <s v="MOW_Mowbray's"/>
    <s v="MOW_Mowbray's Tree Service"/>
    <d v="2020-05-11T16:17:05"/>
    <s v="Remove all wood,chip and pile brush."/>
    <x v="3"/>
    <d v="2020-05-11T16:17:08"/>
    <s v="Sierra"/>
    <s v="SI_Sierra"/>
    <s v="1012546759"/>
    <s v="13197 BEACON LN"/>
    <s v="OREGON HOUSE"/>
    <s v=""/>
    <s v=""/>
    <s v="osepum_awrr"/>
    <d v="2020-02-05T14:24:06"/>
    <s v="BE_geomartawrrprod"/>
    <d v="2020-05-11T17:33:26"/>
    <s v="d4974082-7187-40ee-a862-bd8e241f1af8"/>
  </r>
  <r>
    <n v="0"/>
    <n v="0"/>
    <n v="0"/>
    <n v="0"/>
    <n v="1"/>
    <n v="0"/>
    <n v="0"/>
    <n v="0"/>
    <n v="0"/>
    <n v="1"/>
    <x v="0"/>
    <n v="1"/>
    <n v="1"/>
    <n v="1"/>
    <n v="20"/>
    <x v="0"/>
    <d v="2020-05-11T16:17:44"/>
    <s v="zAWRR Not in Roster"/>
    <x v="1"/>
    <d v="2019-11-01T00:00:00"/>
    <d v="2019-11-01T11:08:46"/>
    <s v=""/>
    <s v="No"/>
    <s v="Old"/>
    <n v="0"/>
    <x v="1"/>
    <x v="0"/>
    <s v="zAWRR Not in Roster"/>
    <s v="zAWRR Not in Roster"/>
    <x v="1"/>
    <n v="1770288"/>
    <x v="97"/>
    <x v="0"/>
    <s v="LP_AV115-J06_893305"/>
    <s v="CIP_AV115-J06_357400"/>
    <s v="Tree Work Complete"/>
    <s v=""/>
    <x v="3"/>
    <s v="Ponderosa Pine"/>
    <s v="No"/>
    <s v="No"/>
    <n v="6"/>
    <n v="15"/>
    <s v=""/>
    <s v="R1B_Rmv 1-B"/>
    <s v="Haul offsite"/>
    <s v="No"/>
    <s v=""/>
    <s v="0.4 of a a span from pole C to pole D. 3 ft North of the line. Tree has previously been topped and would not recommend continuous work. Will grow within scope of line within next 18 months. "/>
    <s v="AEA_A &amp; E Arborists Tree Care"/>
    <s v=""/>
    <n v="28"/>
    <s v="R1B_Rmv 1-B"/>
    <d v="2020-03-03T01:00:00"/>
    <s v=""/>
    <s v="Unit"/>
    <m/>
    <s v=""/>
    <s v="AEA_A &amp; E Arborists Tree Care"/>
    <s v=""/>
    <d v="2020-05-11T16:17:39"/>
    <s v="Remove all wood and debris. "/>
    <x v="4"/>
    <d v="2020-05-11T16:17:44"/>
    <s v="Sierra"/>
    <s v="SI_Sierra"/>
    <s v="1051682446"/>
    <s v="12392 BITNEY SPRINGS RD"/>
    <s v="NEVADA CITY"/>
    <s v=""/>
    <s v=""/>
    <s v="mdomie_awrr"/>
    <d v="2019-11-01T11:08:46"/>
    <s v="BE_geomartawrrprod"/>
    <d v="2020-05-11T17:33:26"/>
    <s v="e140665e-ac7d-4d82-9089-0f2f1be7147f"/>
  </r>
  <r>
    <n v="0"/>
    <n v="0"/>
    <n v="0"/>
    <n v="0"/>
    <n v="1"/>
    <n v="0"/>
    <n v="0"/>
    <n v="0"/>
    <n v="0"/>
    <n v="1"/>
    <x v="0"/>
    <n v="1"/>
    <n v="2"/>
    <n v="2"/>
    <n v="20"/>
    <x v="0"/>
    <d v="2020-05-11T16:18:51"/>
    <s v="zAWRR Not in Roster"/>
    <x v="1"/>
    <d v="2019-11-01T00:00:00"/>
    <d v="2019-11-01T12:28:16"/>
    <s v=""/>
    <s v="No"/>
    <s v="Old"/>
    <n v="0"/>
    <x v="1"/>
    <x v="0"/>
    <s v="zAWRR Not in Roster"/>
    <s v="zAWRR Not in Roster"/>
    <x v="1"/>
    <n v="1770351"/>
    <x v="98"/>
    <x v="0"/>
    <s v="LP_AV115-J06_893305"/>
    <s v="CIP_AV115-J06_357405"/>
    <s v="Tree Work Complete"/>
    <s v=""/>
    <x v="3"/>
    <s v="Live Oak"/>
    <s v="No"/>
    <s v="No"/>
    <n v="16"/>
    <n v="20"/>
    <s v=""/>
    <s v="R2D_Rmv2-B+Trt"/>
    <s v="Cut and Leave"/>
    <s v="No"/>
    <s v=""/>
    <s v="0.1 of span from pole D to pole E. 2 ft North of pole D. Live oak is growing into pole D and under the guy wire. "/>
    <s v="AEA_A &amp; E Arborists Tree Care"/>
    <s v=""/>
    <n v="28"/>
    <s v="R2B_Rmv 2-B"/>
    <d v="2020-03-03T01:00:00"/>
    <s v=""/>
    <s v="Unit"/>
    <m/>
    <s v=""/>
    <s v="AEA_A &amp; E Arborists Tree Care"/>
    <s v=""/>
    <d v="2020-05-11T16:18:33"/>
    <s v="Cut wood into 16” rounds. Chip and broadcast debris. "/>
    <x v="4"/>
    <d v="2020-05-11T16:18:51"/>
    <s v="Sierra"/>
    <s v="SI_Sierra"/>
    <s v="1051682446"/>
    <s v="12392 BITNEY SPRINGS RD"/>
    <s v="NEVADA CITY"/>
    <s v=""/>
    <s v=""/>
    <s v="mdomie_awrr"/>
    <d v="2019-11-01T12:28:16"/>
    <s v="BE_geomartawrrprod"/>
    <d v="2020-05-11T17:33:26"/>
    <s v="f7237f84-49b7-4394-b5c7-67b2fd4f5c70"/>
  </r>
  <r>
    <n v="0"/>
    <n v="0"/>
    <n v="0"/>
    <n v="0"/>
    <n v="0"/>
    <n v="0"/>
    <n v="0"/>
    <n v="1"/>
    <n v="0"/>
    <n v="1"/>
    <x v="0"/>
    <n v="1"/>
    <s v="Brush"/>
    <s v="NA"/>
    <n v="20"/>
    <x v="0"/>
    <d v="2020-05-11T16:21:01"/>
    <s v="zAWRR Not in Roster"/>
    <x v="1"/>
    <d v="2019-11-01T00:00:00"/>
    <d v="2019-11-01T12:45:10"/>
    <s v=""/>
    <s v="No"/>
    <s v="Old"/>
    <n v="0"/>
    <x v="1"/>
    <x v="0"/>
    <s v="zAWRR Not in Roster"/>
    <s v="zAWRR Not in Roster"/>
    <x v="1"/>
    <n v="1770354"/>
    <x v="99"/>
    <x v="0"/>
    <s v="LP_AV115-J06_893305"/>
    <s v="CIP_AV115-J06_357405"/>
    <s v="Tree Work Complete"/>
    <s v=""/>
    <x v="3"/>
    <s v="Black Oak"/>
    <s v="No"/>
    <s v="No"/>
    <n v="1"/>
    <n v="20"/>
    <s v=""/>
    <s v="BC_Br Rmv"/>
    <s v="Chip on site/broadcast"/>
    <s v="No"/>
    <s v=""/>
    <s v="0.2 of span from pole D to pole E.  5 ft North of the line. A group of black oak stems that are &amp;#604 DBH and can hit pole and guy wire. "/>
    <s v="AEA_A &amp; E Arborists Tree Care"/>
    <s v=""/>
    <n v="24"/>
    <s v="BC_Br Rmv"/>
    <d v="2020-03-03T01:00:00"/>
    <s v=""/>
    <s v="Unit"/>
    <m/>
    <s v=""/>
    <s v="AEA_A &amp; E Arborists Tree Care"/>
    <s v=""/>
    <d v="2020-05-11T16:20:56"/>
    <s v="Chip and broadcast debris. "/>
    <x v="4"/>
    <d v="2020-05-11T16:21:01"/>
    <s v="Sierra"/>
    <s v="SI_Sierra"/>
    <s v="1051682446"/>
    <s v="12392 BITNEY SPRINGS RD"/>
    <s v="NEVADA CITY"/>
    <s v=""/>
    <s v=""/>
    <s v="mdomie_awrr"/>
    <d v="2019-11-01T12:45:10"/>
    <s v="BE_geomartawrrprod"/>
    <d v="2020-05-11T17:33:26"/>
    <s v="038d7c13-c823-4e06-9d20-57c1699c225b"/>
  </r>
  <r>
    <n v="0"/>
    <n v="0"/>
    <n v="0"/>
    <n v="0"/>
    <n v="1"/>
    <n v="0"/>
    <n v="0"/>
    <n v="0"/>
    <n v="0"/>
    <n v="1"/>
    <x v="0"/>
    <n v="1"/>
    <n v="1"/>
    <n v="1"/>
    <n v="20"/>
    <x v="0"/>
    <d v="2020-05-11T16:22:38"/>
    <s v="zAWRR Not in Roster"/>
    <x v="1"/>
    <d v="2019-11-01T00:00:00"/>
    <d v="2019-11-01T12:07:09"/>
    <s v=""/>
    <s v="No"/>
    <s v="Old"/>
    <n v="0"/>
    <x v="1"/>
    <x v="0"/>
    <s v="zAWRR Not in Roster"/>
    <s v="zAWRR Not in Roster"/>
    <x v="1"/>
    <n v="1770347"/>
    <x v="100"/>
    <x v="0"/>
    <s v="LP_AV115-J06_893305"/>
    <s v="CIP_AV115-J06_357405"/>
    <s v="Tree Work Complete"/>
    <s v=""/>
    <x v="3"/>
    <s v="Live Oak"/>
    <s v="No"/>
    <s v="No"/>
    <n v="8"/>
    <n v="18"/>
    <s v=""/>
    <s v="F1D_FS-R1B+Trt"/>
    <s v="Cut and Leave"/>
    <s v="No"/>
    <s v=""/>
    <s v="0.9 of span from pole D to pole E. 5ft North of the line. Tree is within scope of pole and is growing into guy wire. Trim would remove more than 1/3 of canopy. can strike pole and guy wire"/>
    <s v="AEA_A &amp; E Arborists Tree Care"/>
    <s v=""/>
    <n v="28"/>
    <s v="F1B_FP-Rmv1 B"/>
    <d v="2020-03-03T01:00:00"/>
    <s v=""/>
    <s v="Unit"/>
    <m/>
    <s v=""/>
    <s v="AEA_A &amp; E Arborists Tree Care"/>
    <s v=""/>
    <d v="2020-05-11T16:22:33"/>
    <s v="Cut into 16” rounds.  Chip and broadcast debris. "/>
    <x v="4"/>
    <d v="2020-05-11T16:22:38"/>
    <s v="Sierra"/>
    <s v="SI_Sierra"/>
    <s v="1051682446"/>
    <s v="12392 BITNEY SPRINGS RD"/>
    <s v="NEVADA CITY"/>
    <s v=""/>
    <s v=""/>
    <s v="mdomie_awrr"/>
    <d v="2019-11-01T12:07:09"/>
    <s v="BE_geomartawrrprod"/>
    <d v="2020-05-11T17:33:26"/>
    <s v="02965f76-424d-4ad3-9d46-3f49834d3fa0"/>
  </r>
  <r>
    <n v="0"/>
    <n v="0"/>
    <n v="0"/>
    <n v="0"/>
    <n v="1"/>
    <n v="0"/>
    <n v="0"/>
    <n v="0"/>
    <n v="0"/>
    <n v="1"/>
    <x v="0"/>
    <n v="1"/>
    <n v="4"/>
    <n v="4"/>
    <n v="20"/>
    <x v="0"/>
    <d v="2020-05-11T16:38:14"/>
    <s v="AEA"/>
    <x v="0"/>
    <d v="2020-01-21T00:00:00"/>
    <d v="2020-01-21T12:24:54"/>
    <s v=""/>
    <s v="No"/>
    <s v="Old"/>
    <n v="0"/>
    <x v="0"/>
    <x v="0"/>
    <s v="Drew"/>
    <s v="Berlfein"/>
    <x v="0"/>
    <n v="1775698"/>
    <x v="101"/>
    <x v="0"/>
    <s v="LP_AV115-J14_880480"/>
    <s v="CIP_AV115-J14_357160"/>
    <s v="Tree Work Complete"/>
    <s v=""/>
    <x v="4"/>
    <s v="Ponderosa Pine"/>
    <s v="No"/>
    <s v="No"/>
    <n v="41"/>
    <n v="120"/>
    <s v=""/>
    <s v="F4B_FP-Rmv4 B"/>
    <s v="Cut and Leave"/>
    <s v="No"/>
    <s v=""/>
    <s v=".2 span from Pole K to Pole L South of line Tree has moderate to severe lean and weight line side included Bark pitch tubes and upheaval present trim to compliance would kill "/>
    <s v="AEA_A &amp; E Arborists Tree Care"/>
    <s v=""/>
    <n v="219"/>
    <s v="F4B_FP-Rmv4 B"/>
    <d v="2020-05-05T15:22:57"/>
    <s v="A&amp;E, 219 ,  T&amp;M"/>
    <s v="Unit"/>
    <m/>
    <s v=""/>
    <s v="AEA_A &amp; E Arborists Tree Care"/>
    <s v=""/>
    <d v="2020-05-11T16:38:08"/>
    <s v="costumer keep, cut into millable 12 feetlengths or longer deck near front gate, chip and pile brush, lop and scatter where needed.207"/>
    <x v="0"/>
    <d v="2020-05-11T16:38:14"/>
    <s v="Sierra"/>
    <s v="SI_Sierra"/>
    <s v="1051749260"/>
    <s v="10795 DOUGLAS LN"/>
    <s v="NEVADA CITY"/>
    <s v=""/>
    <s v=""/>
    <s v="ameeks_awrr"/>
    <d v="2020-01-21T12:24:54"/>
    <s v="BE_geomartawrrprod"/>
    <d v="2020-05-11T17:33:26"/>
    <s v="aacbad7c-e868-4da4-a092-06d84a75720e"/>
  </r>
  <r>
    <n v="0"/>
    <n v="0"/>
    <n v="0"/>
    <n v="0"/>
    <n v="1"/>
    <n v="0"/>
    <n v="0"/>
    <n v="0"/>
    <n v="0"/>
    <n v="1"/>
    <x v="0"/>
    <n v="1"/>
    <n v="3"/>
    <n v="3"/>
    <n v="20"/>
    <x v="0"/>
    <d v="2020-05-11T16:38:32"/>
    <s v="AEA"/>
    <x v="0"/>
    <d v="2020-01-22T00:00:00"/>
    <d v="2020-01-22T10:05:36"/>
    <s v=""/>
    <s v="No"/>
    <s v="Old"/>
    <n v="0"/>
    <x v="0"/>
    <x v="0"/>
    <s v="Drew"/>
    <s v="Berlfein"/>
    <x v="0"/>
    <n v="1775909"/>
    <x v="102"/>
    <x v="0"/>
    <s v="LP_AV115-J14_880480"/>
    <s v="CIP_AV115-J14_356401"/>
    <s v="Tree Work Complete"/>
    <s v=""/>
    <x v="4"/>
    <s v="Ponderosa Pine"/>
    <s v="No"/>
    <s v="No"/>
    <n v="31"/>
    <n v="120"/>
    <s v=""/>
    <s v="F3B_FP-Rmv3 B"/>
    <s v="Cut and Leave"/>
    <s v="No"/>
    <s v="Riparian"/>
    <s v="Pole I to pole J , .7  span south of line . Pine with over hanging branches , trim would take more than 1/3 of canopy , removal recommended ."/>
    <s v="AEA_A &amp; E Arborists Tree Care"/>
    <s v=""/>
    <n v="205"/>
    <s v="F3B_FP-Rmv3 B"/>
    <d v="2020-05-04T15:22:43"/>
    <s v="A&amp;E. 205 "/>
    <s v="Unit"/>
    <m/>
    <s v=""/>
    <s v="AEA_A &amp; E Arborists Tree Care"/>
    <s v=""/>
    <d v="2020-05-11T16:38:27"/>
    <s v="costumer keep, cut into millable 12 feetlengths or longer deck near front gate, chip and pile brush, lop and scatter where needed.207"/>
    <x v="0"/>
    <d v="2020-05-11T16:38:32"/>
    <s v="Sierra"/>
    <s v="SI_Sierra"/>
    <s v="1051749260"/>
    <s v="10795 DOUGLAS LN"/>
    <s v="NEVADA CITY"/>
    <s v=""/>
    <s v=""/>
    <s v="jgilis_awrr"/>
    <d v="2020-01-22T10:05:36"/>
    <s v="BE_geomartawrrprod"/>
    <d v="2020-05-11T17:33:26"/>
    <s v="a8c18abb-9ff3-4780-ba3f-798717b18cec"/>
  </r>
  <r>
    <n v="0"/>
    <n v="0"/>
    <n v="0"/>
    <n v="0"/>
    <n v="1"/>
    <n v="0"/>
    <n v="0"/>
    <n v="0"/>
    <n v="0"/>
    <n v="1"/>
    <x v="0"/>
    <n v="1"/>
    <n v="4"/>
    <n v="4"/>
    <n v="20"/>
    <x v="0"/>
    <d v="2020-05-11T16:39:18"/>
    <s v="AEA"/>
    <x v="0"/>
    <d v="2020-01-14T00:00:00"/>
    <d v="2020-01-14T12:50:10"/>
    <s v=""/>
    <s v="No"/>
    <s v="Old"/>
    <n v="0"/>
    <x v="0"/>
    <x v="0"/>
    <s v="Drew"/>
    <s v="Berlfein"/>
    <x v="0"/>
    <n v="1774852"/>
    <x v="103"/>
    <x v="0"/>
    <s v="LP_AV115-J14_880480"/>
    <s v="CIP_AV115-J14_356294"/>
    <s v="Tree Work Complete"/>
    <s v=""/>
    <x v="4"/>
    <s v="Ponderosa Pine"/>
    <s v="No"/>
    <s v="No"/>
    <n v="38"/>
    <n v="115"/>
    <s v=""/>
    <s v="R4B_Rmv 4-B"/>
    <s v="Cut and Leave"/>
    <s v="No"/>
    <s v=""/>
    <s v=".1 span from Pole K1 to End Pole North of line Tree has pitch tubes present trim to compliance would kill "/>
    <s v="AEA_A &amp; E Arborists Tree Care"/>
    <s v=""/>
    <n v="201"/>
    <s v="R4B_Rmv 4-B"/>
    <d v="2020-05-04T07:06:50"/>
    <s v="T&amp;M"/>
    <s v="Unit"/>
    <m/>
    <s v=""/>
    <s v="AEA_A &amp; E Arborists Tree Care"/>
    <s v=""/>
    <d v="2020-05-11T16:39:13"/>
    <s v="costumer keep, cut into millable 12 feetlengths or longer deck near front gate, chip and pile brush, lop and scatter where needed.207"/>
    <x v="0"/>
    <d v="2020-05-11T16:39:18"/>
    <s v="Sierra"/>
    <s v="SI_Sierra"/>
    <s v="1051749260"/>
    <s v="10795 DOUGLAS LN"/>
    <s v="NEVADA CITY"/>
    <s v=""/>
    <s v=""/>
    <s v="ameeks_awrr"/>
    <d v="2020-01-14T12:50:10"/>
    <s v="BE_geomartawrrprod"/>
    <d v="2020-05-11T17:33:26"/>
    <s v="ee35ae76-2b18-490c-bdfc-b4fa10a8215c"/>
  </r>
  <r>
    <n v="0"/>
    <n v="0"/>
    <n v="0"/>
    <n v="0"/>
    <n v="1"/>
    <n v="0"/>
    <n v="0"/>
    <n v="0"/>
    <n v="0"/>
    <n v="1"/>
    <x v="0"/>
    <n v="1"/>
    <n v="4"/>
    <n v="4"/>
    <n v="20"/>
    <x v="0"/>
    <d v="2020-05-11T16:39:36"/>
    <s v="AEA"/>
    <x v="0"/>
    <d v="2020-01-14T00:00:00"/>
    <d v="2020-01-14T12:35:09"/>
    <s v=""/>
    <s v="No"/>
    <s v="Old"/>
    <n v="0"/>
    <x v="0"/>
    <x v="0"/>
    <s v="Drew"/>
    <s v="Berlfein"/>
    <x v="0"/>
    <n v="1774847"/>
    <x v="104"/>
    <x v="0"/>
    <s v="LP_AV115-J14_880480"/>
    <s v="CIP_AV115-J14_357156"/>
    <s v="Tree Work Complete"/>
    <s v=""/>
    <x v="4"/>
    <s v="Black Oak"/>
    <s v="No"/>
    <s v="No"/>
    <n v="39"/>
    <n v="85"/>
    <s v=""/>
    <s v="F4B_FP-Rmv4 B"/>
    <s v="Cut and Leave"/>
    <s v="No"/>
    <s v=""/>
    <s v=".1 span from Pole K1 to End Pole East of line Tree  has sever heart rot with lean and weight line side. Edited by sbarnm(R class)"/>
    <s v="AEA_A &amp; E Arborists Tree Care"/>
    <s v=""/>
    <m/>
    <s v="F4B_FP-Rmv4 B"/>
    <d v="2020-05-06T00:00:00"/>
    <s v="CREW 201"/>
    <s v="Unit"/>
    <m/>
    <s v=""/>
    <s v="AEA_A &amp; E Arborists Tree Care"/>
    <s v=""/>
    <d v="2020-05-11T16:39:30"/>
    <s v="costumer keep, cut into millable 12 feetlengths or longer deck near front gate, chip and pile brush, lop and scatter where needed.207"/>
    <x v="0"/>
    <d v="2020-05-11T16:39:36"/>
    <s v="Sierra"/>
    <s v="SI_Sierra"/>
    <s v="1051749260"/>
    <s v="10795 DOUGLAS LN"/>
    <s v="NEVADA CITY"/>
    <s v=""/>
    <s v=""/>
    <s v="ameeks_awrr"/>
    <d v="2020-01-14T12:35:09"/>
    <s v="BE_geomartawrrprod"/>
    <d v="2020-05-11T17:33:26"/>
    <s v="5c2714e9-e398-4010-b1ab-ab426864c774"/>
  </r>
  <r>
    <n v="0"/>
    <n v="0"/>
    <n v="0"/>
    <n v="0"/>
    <n v="1"/>
    <n v="0"/>
    <n v="0"/>
    <n v="0"/>
    <n v="0"/>
    <n v="1"/>
    <x v="0"/>
    <n v="1"/>
    <n v="1"/>
    <n v="1"/>
    <n v="20"/>
    <x v="0"/>
    <d v="2020-05-11T16:44:09"/>
    <s v="MOW"/>
    <x v="0"/>
    <d v="2020-02-10T00:00:00"/>
    <d v="2020-02-10T13:43:01"/>
    <s v=""/>
    <s v="No"/>
    <s v="Old"/>
    <n v="0"/>
    <x v="0"/>
    <x v="0"/>
    <s v="Roberto"/>
    <s v="Ayala"/>
    <x v="3"/>
    <n v="1719134"/>
    <x v="105"/>
    <x v="1"/>
    <s v="LP_AU115-C02_1667974"/>
    <s v="CIP_AU115-C02_333250"/>
    <s v="Tree Work Complete"/>
    <s v=""/>
    <x v="2"/>
    <s v="Live Oak"/>
    <s v="No"/>
    <s v="No"/>
    <n v="5"/>
    <n v="33"/>
    <s v=""/>
    <s v="R1B_Rmv 1-B"/>
    <s v="Haul offsite"/>
    <s v="No"/>
    <s v=""/>
    <s v="POLE3-POLE3A .2SPAN UNDERLINE, WILL GROW INTO CONDUCTORS"/>
    <s v="MOW_Mowbray's"/>
    <s v=""/>
    <n v="5456843"/>
    <s v="R1B_Rmv 1-B"/>
    <d v="2020-05-07T22:01:39"/>
    <s v=""/>
    <s v="Unit"/>
    <m/>
    <s v=""/>
    <s v=""/>
    <s v=""/>
    <m/>
    <s v="Remove all wood and debris"/>
    <x v="3"/>
    <d v="2020-05-11T16:44:09"/>
    <s v="Sierra"/>
    <s v="SI_Sierra"/>
    <s v="1012545957"/>
    <s v="13306 PROVIDENCE WAY"/>
    <s v="OREGON HOUSE"/>
    <s v=""/>
    <s v=""/>
    <s v="cedinm_awrr"/>
    <d v="2020-02-10T13:43:01"/>
    <s v="BE_geomartawrrprod"/>
    <d v="2020-05-11T17:33:26"/>
    <s v="2df13f94-8a41-4292-ae07-d0457e8d7a01"/>
  </r>
  <r>
    <n v="0"/>
    <n v="0"/>
    <n v="0"/>
    <n v="0"/>
    <n v="1"/>
    <n v="0"/>
    <n v="0"/>
    <n v="0"/>
    <n v="0"/>
    <n v="1"/>
    <x v="0"/>
    <n v="1"/>
    <n v="2"/>
    <s v="NA"/>
    <n v="20"/>
    <x v="0"/>
    <d v="2020-05-11T16:59:24"/>
    <s v="MBG"/>
    <x v="3"/>
    <d v="2019-10-14T00:00:00"/>
    <d v="2019-10-14T13:06:33"/>
    <s v=""/>
    <s v="No"/>
    <s v="Old"/>
    <n v="0"/>
    <x v="1"/>
    <x v="0"/>
    <s v="Antonio"/>
    <s v="Rodriguez"/>
    <x v="4"/>
    <n v="1767379"/>
    <x v="106"/>
    <x v="0"/>
    <s v="LP_AV115-F22_878963"/>
    <s v="CIP_AV115-F22_356422"/>
    <s v="Tree Work Complete"/>
    <s v=""/>
    <x v="0"/>
    <s v="Cedar"/>
    <s v="No"/>
    <s v="No"/>
    <n v="16"/>
    <n v="36"/>
    <s v=""/>
    <s v="FAA_FP-Trim A"/>
    <s v="Haul offsite"/>
    <s v="No"/>
    <s v=""/>
    <s v="0.9 span from C to D. Under line. Previously topped. Customer does not want full removal. Trim top and for guyline clearance"/>
    <s v="AEA_A &amp; E Arborists Tree Care"/>
    <s v=""/>
    <n v="5493480"/>
    <s v="FAA_FP-Trim A"/>
    <d v="2020-05-07T11:21:13"/>
    <s v="A&amp;E crew 11"/>
    <s v="Unit"/>
    <m/>
    <s v=""/>
    <s v="AEA_A &amp; E Arborists Tree Care"/>
    <s v=""/>
    <d v="2020-05-11T15:48:28"/>
    <s v="TBD, wm complete by crew 208"/>
    <x v="5"/>
    <d v="2020-05-11T16:59:24"/>
    <s v="Sierra"/>
    <s v="SI_Sierra"/>
    <s v="1051742724"/>
    <s v="13044 ARTIC OWL RD"/>
    <s v="NEVADA CITY"/>
    <s v=""/>
    <s v=""/>
    <s v="eculhj_awrr"/>
    <d v="2019-10-14T13:06:33"/>
    <s v="BE_geomartawrrprod"/>
    <d v="2020-05-11T17:33:26"/>
    <s v="c3deb85f-464b-448c-83d9-fdb7e12683aa"/>
  </r>
  <r>
    <n v="0"/>
    <n v="0"/>
    <n v="0"/>
    <n v="0"/>
    <n v="0"/>
    <n v="0"/>
    <n v="0"/>
    <n v="1"/>
    <n v="0"/>
    <n v="1"/>
    <x v="0"/>
    <n v="1"/>
    <s v="Brush"/>
    <s v="NA"/>
    <n v="20"/>
    <x v="0"/>
    <d v="2020-05-11T16:59:46"/>
    <s v="MBG"/>
    <x v="3"/>
    <d v="2019-10-14T00:00:00"/>
    <d v="2019-10-14T14:15:19"/>
    <s v=""/>
    <s v="No"/>
    <s v="Old"/>
    <n v="0"/>
    <x v="1"/>
    <x v="0"/>
    <s v="Antonio"/>
    <s v="Rodriguez"/>
    <x v="4"/>
    <n v="1767387"/>
    <x v="107"/>
    <x v="0"/>
    <s v="LP_AV115-F22_878963"/>
    <s v="CIP_AV115-F22_356422"/>
    <s v="Tree Work Complete"/>
    <s v=""/>
    <x v="0"/>
    <s v="Gray Pine"/>
    <s v="No"/>
    <s v="No"/>
    <n v="2"/>
    <n v="20"/>
    <s v=""/>
    <s v="BC_Br Rmv"/>
    <s v="Haul offsite"/>
    <s v="No"/>
    <s v=""/>
    <s v="0.1 span from D to E. Under line. "/>
    <s v="AEA_A &amp; E Arborists Tree Care"/>
    <s v=""/>
    <n v="5746657"/>
    <s v="BC_Br Rmv"/>
    <d v="2020-04-24T15:48:55"/>
    <s v=""/>
    <s v="Unit"/>
    <m/>
    <s v=""/>
    <s v="AEA_A &amp; E Arborists Tree Care"/>
    <s v=""/>
    <d v="2020-05-11T15:49:21"/>
    <s v="Chip all slash and pile (Dawn Powdrill to South will take chips) wm complete by crew 208"/>
    <x v="5"/>
    <d v="2020-05-11T16:59:46"/>
    <s v="Sierra"/>
    <s v="SI_Sierra"/>
    <s v="1051742724"/>
    <s v="13044 ARTIC OWL RD"/>
    <s v="NEVADA CITY"/>
    <s v=""/>
    <s v=""/>
    <s v="eculhj_awrr"/>
    <d v="2019-10-14T14:15:19"/>
    <s v="BE_geomartawrrprod"/>
    <d v="2020-05-11T17:33:26"/>
    <s v="d8143876-c387-4511-815c-0f8b17a34883"/>
  </r>
  <r>
    <n v="0"/>
    <n v="0"/>
    <n v="0"/>
    <n v="0"/>
    <n v="1"/>
    <n v="0"/>
    <n v="0"/>
    <n v="0"/>
    <n v="0"/>
    <n v="1"/>
    <x v="0"/>
    <n v="1"/>
    <n v="1"/>
    <n v="1"/>
    <n v="20"/>
    <x v="0"/>
    <d v="2020-05-11T17:00:37"/>
    <s v="MBG"/>
    <x v="3"/>
    <d v="2019-10-08T00:00:00"/>
    <d v="2019-10-08T13:55:46"/>
    <s v=""/>
    <s v="No"/>
    <s v="Old"/>
    <n v="0"/>
    <x v="1"/>
    <x v="0"/>
    <s v="Antonio"/>
    <s v="Rodriguez"/>
    <x v="4"/>
    <n v="1767013"/>
    <x v="108"/>
    <x v="0"/>
    <s v="LP_AV115-F22_878963"/>
    <s v="CIP_AV115-F22_356422"/>
    <s v="Tree Work Complete"/>
    <s v=""/>
    <x v="0"/>
    <s v="Black Oak"/>
    <s v="No"/>
    <s v="No"/>
    <n v="4"/>
    <n v="25"/>
    <s v=""/>
    <s v="F1A_FP-Rmv1 A"/>
    <s v="Cut and Leave"/>
    <s v="No"/>
    <s v=""/>
    <s v="0.2 span from D to E. 5 ft South of line. "/>
    <s v="AEA_A &amp; E Arborists Tree Care"/>
    <s v=""/>
    <n v="5746657"/>
    <s v="F1A_FP-Rmv1 A"/>
    <d v="2020-04-24T14:48:55"/>
    <s v=""/>
    <s v="Unit"/>
    <m/>
    <s v=""/>
    <s v="AEA_A &amp; E Arborists Tree Care"/>
    <s v=""/>
    <d v="2020-05-11T15:51:37"/>
    <s v="Cut to logs 16” remove slash "/>
    <x v="5"/>
    <d v="2020-05-11T17:00:37"/>
    <s v="Sierra"/>
    <s v="SI_Sierra"/>
    <s v="1051742724"/>
    <s v="13044 ARTIC OWL RD"/>
    <s v="NEVADA CITY"/>
    <s v=""/>
    <s v=""/>
    <s v="eculhj_awrr"/>
    <d v="2019-10-08T13:55:46"/>
    <s v="BE_geomartawrrprod"/>
    <d v="2020-05-11T17:33:26"/>
    <s v="f014f18f-978b-4e75-92ae-c0e26b6c395e"/>
  </r>
  <r>
    <n v="0"/>
    <n v="0"/>
    <n v="0"/>
    <n v="0"/>
    <n v="0"/>
    <n v="0"/>
    <n v="0"/>
    <n v="1"/>
    <n v="0"/>
    <n v="1"/>
    <x v="0"/>
    <n v="1"/>
    <s v="Brush"/>
    <s v="NA"/>
    <n v="20"/>
    <x v="0"/>
    <d v="2020-05-11T17:01:00"/>
    <s v="MBG"/>
    <x v="3"/>
    <d v="2019-10-08T00:00:00"/>
    <d v="2019-10-08T13:51:51"/>
    <s v=""/>
    <s v="No"/>
    <s v="Old"/>
    <n v="0"/>
    <x v="1"/>
    <x v="0"/>
    <s v="Antonio"/>
    <s v="Rodriguez"/>
    <x v="4"/>
    <n v="1767012"/>
    <x v="109"/>
    <x v="0"/>
    <s v="LP_AV115-F22_878963"/>
    <s v="CIP_AV115-F22_356422"/>
    <s v="Tree Work Complete"/>
    <s v=""/>
    <x v="0"/>
    <s v="Brush (misc)"/>
    <s v="No"/>
    <s v="No"/>
    <n v="3"/>
    <n v="17"/>
    <s v=""/>
    <s v="BC_Br Rmv"/>
    <s v="Haul offsite"/>
    <s v="No"/>
    <s v=""/>
    <s v="0.2 span from D to E. Under line, growing into line "/>
    <s v="AEA_A &amp; E Arborists Tree Care"/>
    <s v=""/>
    <n v="5746657"/>
    <s v="BC_Br Rmv"/>
    <d v="2020-04-24T14:47:30"/>
    <s v=""/>
    <s v="Unit"/>
    <m/>
    <s v=""/>
    <s v="AEA_A &amp; E Arborists Tree Care"/>
    <s v=""/>
    <d v="2020-05-11T15:53:25"/>
    <s v="TBD, wm complete by crew 219"/>
    <x v="5"/>
    <d v="2020-05-11T17:01:00"/>
    <s v="Sierra"/>
    <s v="SI_Sierra"/>
    <s v="1051742724"/>
    <s v="13044 ARTIC OWL RD"/>
    <s v="NEVADA CITY"/>
    <s v=""/>
    <s v=""/>
    <s v="eculhj_awrr"/>
    <d v="2019-10-08T13:51:51"/>
    <s v="BE_geomartawrrprod"/>
    <d v="2020-05-11T17:33:26"/>
    <s v="b91e7153-3dd4-4993-8762-5929fd06f38c"/>
  </r>
  <r>
    <n v="0"/>
    <n v="0"/>
    <n v="0"/>
    <n v="0"/>
    <n v="1"/>
    <n v="0"/>
    <n v="0"/>
    <n v="0"/>
    <n v="0"/>
    <n v="1"/>
    <x v="0"/>
    <n v="1"/>
    <n v="1"/>
    <s v="NA"/>
    <n v="20"/>
    <x v="0"/>
    <d v="2020-05-11T17:03:02"/>
    <s v="MBG"/>
    <x v="3"/>
    <d v="2019-10-14T00:00:00"/>
    <d v="2019-10-14T12:53:59"/>
    <s v=""/>
    <s v="No"/>
    <s v="Old"/>
    <n v="0"/>
    <x v="1"/>
    <x v="0"/>
    <s v="Antonio"/>
    <s v="Rodriguez"/>
    <x v="4"/>
    <n v="1767324"/>
    <x v="110"/>
    <x v="0"/>
    <s v="LP_AV115-F22_878963"/>
    <s v="CIP_AV115-F22_356422"/>
    <s v="Tree Work Complete"/>
    <s v=""/>
    <x v="0"/>
    <s v="Cedar"/>
    <s v="No"/>
    <s v="No"/>
    <n v="11"/>
    <n v="35"/>
    <s v=""/>
    <s v="TD_TopDirecti"/>
    <s v="Haul offsite"/>
    <s v="No"/>
    <s v=""/>
    <s v="0.6 span from pole C to pole D under line previously topped and non compliant"/>
    <s v="AEA_A &amp; E Arborists Tree Care"/>
    <s v=""/>
    <n v="5746657"/>
    <s v="TD_TopDirecti"/>
    <d v="2020-04-24T14:55:04"/>
    <s v=""/>
    <s v="Unit"/>
    <m/>
    <s v=""/>
    <s v="AEA_A &amp; E Arborists Tree Care"/>
    <s v=""/>
    <d v="2020-05-11T15:45:57"/>
    <s v="Cut into 16in firewood lengths remove slash, wm complete by crew 219"/>
    <x v="5"/>
    <d v="2020-05-11T17:03:02"/>
    <s v="Sierra"/>
    <s v="SI_Sierra"/>
    <s v="1051742724"/>
    <s v="13044 ARTIC OWL RD"/>
    <s v="NEVADA CITY"/>
    <s v=""/>
    <s v=""/>
    <s v="cwongj_awrr"/>
    <d v="2019-10-14T12:53:59"/>
    <s v="BE_geomartawrrprod"/>
    <d v="2020-05-11T17:33:26"/>
    <s v="c79e2691-1c76-4af6-a3cd-36c346a6cb02"/>
  </r>
  <r>
    <n v="0"/>
    <n v="0"/>
    <n v="0"/>
    <n v="0"/>
    <n v="1"/>
    <n v="0"/>
    <n v="0"/>
    <n v="0"/>
    <n v="0"/>
    <n v="1"/>
    <x v="0"/>
    <n v="1"/>
    <n v="1"/>
    <s v="NA"/>
    <n v="20"/>
    <x v="0"/>
    <d v="2020-05-11T17:03:33"/>
    <s v="MBG"/>
    <x v="3"/>
    <d v="2019-10-14T00:00:00"/>
    <d v="2019-10-14T12:56:31"/>
    <s v=""/>
    <s v="No"/>
    <s v="Old"/>
    <n v="0"/>
    <x v="1"/>
    <x v="0"/>
    <s v="Antonio"/>
    <s v="Rodriguez"/>
    <x v="4"/>
    <n v="1767325"/>
    <x v="111"/>
    <x v="0"/>
    <s v="LP_AV115-F22_878963"/>
    <s v="CIP_AV115-F22_356422"/>
    <s v="Tree Work Complete"/>
    <s v=""/>
    <x v="0"/>
    <s v="Cedar"/>
    <s v="No"/>
    <s v="No"/>
    <n v="6"/>
    <n v="30"/>
    <s v=""/>
    <s v="TO_Top"/>
    <s v="Haul offsite"/>
    <s v="No"/>
    <s v=""/>
    <s v="0.6 span from pole C to pole D under line previously topped and non compliant"/>
    <s v="AEA_A &amp; E Arborists Tree Care"/>
    <s v=""/>
    <n v="5746657"/>
    <s v="TO_Top"/>
    <d v="2020-04-24T14:56:14"/>
    <s v=""/>
    <s v="Unit"/>
    <m/>
    <s v=""/>
    <s v="AEA_A &amp; E Arborists Tree Care"/>
    <s v=""/>
    <d v="2020-05-11T15:45:22"/>
    <s v="Cut into 16in firewood rounds remove slash, wm complete by crew 219"/>
    <x v="5"/>
    <d v="2020-05-11T17:03:33"/>
    <s v="Sierra"/>
    <s v="SI_Sierra"/>
    <s v="1051742724"/>
    <s v="13044 ARTIC OWL RD"/>
    <s v="NEVADA CITY"/>
    <s v=""/>
    <s v=""/>
    <s v="cwongj_awrr"/>
    <d v="2019-10-14T12:56:31"/>
    <s v="BE_geomartawrrprod"/>
    <d v="2020-05-11T17:33:26"/>
    <s v="120be413-2c82-465c-a101-3532b614a700"/>
  </r>
  <r>
    <n v="0"/>
    <n v="0"/>
    <n v="0"/>
    <n v="0"/>
    <n v="1"/>
    <n v="0"/>
    <n v="0"/>
    <n v="0"/>
    <n v="0"/>
    <n v="1"/>
    <x v="0"/>
    <n v="1"/>
    <n v="1"/>
    <s v="NA"/>
    <n v="20"/>
    <x v="0"/>
    <d v="2020-05-11T17:16:51"/>
    <s v="MBG"/>
    <x v="3"/>
    <d v="2019-10-14T00:00:00"/>
    <d v="2019-10-14T13:03:01"/>
    <s v=""/>
    <s v="No"/>
    <s v="Old"/>
    <n v="0"/>
    <x v="1"/>
    <x v="0"/>
    <s v="Antonio"/>
    <s v="Rodriguez"/>
    <x v="4"/>
    <n v="1767327"/>
    <x v="112"/>
    <x v="0"/>
    <s v="LP_AV115-F22_878963"/>
    <s v="CIP_AV115-F22_356422"/>
    <s v="Tree Work Complete"/>
    <s v=""/>
    <x v="0"/>
    <s v="Cedar"/>
    <s v="No"/>
    <s v="No"/>
    <n v="9"/>
    <n v="35"/>
    <s v=""/>
    <s v="TD_TopDirecti"/>
    <s v="Haul offsite"/>
    <s v="No"/>
    <s v=""/>
    <s v="0.5 span from pole C to pole D under line previously topped and non compliant"/>
    <s v="AEA_A &amp; E Arborists Tree Care"/>
    <s v=""/>
    <n v="5746657"/>
    <s v="TD_TopDirecti"/>
    <d v="2020-04-24T14:58:22"/>
    <s v=""/>
    <s v="Unit"/>
    <m/>
    <s v=""/>
    <s v="AEA_A &amp; E Arborists Tree Care"/>
    <s v=""/>
    <d v="2020-05-11T15:44:18"/>
    <s v="Cut into 16in fw rounds remove slash, wm complete by crew 219"/>
    <x v="5"/>
    <d v="2020-05-11T17:16:51"/>
    <s v="Sierra"/>
    <s v="SI_Sierra"/>
    <s v="1051742724"/>
    <s v="13044 ARTIC OWL RD"/>
    <s v="NEVADA CITY"/>
    <s v=""/>
    <s v=""/>
    <s v="cwongj_awrr"/>
    <d v="2019-10-14T13:03:01"/>
    <s v="BE_geomartawrrprod"/>
    <d v="2020-05-11T17:33:26"/>
    <s v="be3520fe-272f-4cb6-8a1d-9d4e8051e869"/>
  </r>
  <r>
    <n v="0"/>
    <n v="0"/>
    <n v="0"/>
    <n v="0"/>
    <n v="1"/>
    <n v="0"/>
    <n v="0"/>
    <n v="0"/>
    <n v="0"/>
    <n v="1"/>
    <x v="0"/>
    <n v="1"/>
    <n v="2"/>
    <s v="NA"/>
    <n v="20"/>
    <x v="0"/>
    <d v="2020-05-11T17:17:23"/>
    <s v="MBG"/>
    <x v="3"/>
    <d v="2019-10-14T00:00:00"/>
    <d v="2019-10-14T13:23:03"/>
    <s v=""/>
    <s v="No"/>
    <s v="Old"/>
    <n v="0"/>
    <x v="1"/>
    <x v="0"/>
    <s v="Antonio"/>
    <s v="Rodriguez"/>
    <x v="4"/>
    <n v="1767330"/>
    <x v="113"/>
    <x v="0"/>
    <s v="LP_AV115-F22_878963"/>
    <s v="CIP_AV115-F22_356422"/>
    <s v="Tree Work Complete"/>
    <s v=""/>
    <x v="0"/>
    <s v="Cedar"/>
    <s v="No"/>
    <s v="No"/>
    <n v="12"/>
    <n v="35"/>
    <s v=""/>
    <s v="TO_Top"/>
    <s v="Haul offsite"/>
    <s v="No"/>
    <s v=""/>
    <s v="0.5 span from pole C to pole D under line previously topped and non compliant"/>
    <s v="AEA_A &amp; E Arborists Tree Care"/>
    <s v=""/>
    <n v="5746657"/>
    <s v="TO_Top"/>
    <d v="2020-04-24T15:01:19"/>
    <s v=""/>
    <s v="Unit"/>
    <m/>
    <s v=""/>
    <s v="AEA_A &amp; E Arborists Tree Care"/>
    <s v=""/>
    <d v="2020-05-11T15:42:31"/>
    <s v="Cut into 16 in fw rounds remove slash, wm complete by crew 219"/>
    <x v="5"/>
    <d v="2020-05-11T17:17:23"/>
    <s v="Sierra"/>
    <s v="SI_Sierra"/>
    <s v="1051742724"/>
    <s v="13044 ARTIC OWL RD"/>
    <s v="NEVADA CITY"/>
    <s v=""/>
    <s v=""/>
    <s v="cwongj_awrr"/>
    <d v="2019-10-14T13:23:03"/>
    <s v="BE_geomartawrrprod"/>
    <d v="2020-05-11T17:33:26"/>
    <s v="76b5732f-3dc3-4699-908f-b8781d6571e0"/>
  </r>
  <r>
    <n v="0"/>
    <n v="0"/>
    <n v="0"/>
    <n v="0"/>
    <n v="1"/>
    <n v="0"/>
    <n v="0"/>
    <n v="0"/>
    <n v="0"/>
    <n v="1"/>
    <x v="0"/>
    <n v="1"/>
    <n v="2"/>
    <n v="2"/>
    <n v="20"/>
    <x v="0"/>
    <d v="2020-05-11T17:17:39"/>
    <s v="MOW"/>
    <x v="0"/>
    <d v="2019-12-10T00:00:00"/>
    <d v="2019-12-10T12:52:15"/>
    <s v=""/>
    <s v="No"/>
    <s v="Old"/>
    <n v="0"/>
    <x v="0"/>
    <x v="0"/>
    <s v="Roberto"/>
    <s v="Ayala"/>
    <x v="3"/>
    <n v="1701130"/>
    <x v="114"/>
    <x v="1"/>
    <s v="LP_AU115-B02_1669356"/>
    <s v="CIP_AU115-B02_333275"/>
    <s v="Tree Work Complete"/>
    <s v="Fail"/>
    <x v="5"/>
    <s v="Gray Pine"/>
    <s v="No"/>
    <s v="No"/>
    <n v="12"/>
    <n v="50"/>
    <s v=""/>
    <s v="F2B_FP-Rmv2 B"/>
    <s v="Haul offsite"/>
    <s v="No"/>
    <s v=""/>
    <s v="0.4 span from pole C601 south to 3way pole, 50 feet east of lines. On road cutbank. COUNTY TREE."/>
    <s v="MOW_Mowbray's"/>
    <s v="MOW_Mowbray's Tree Service"/>
    <n v="5872407"/>
    <s v="F2B_FP-Rmv2 B"/>
    <d v="2020-05-11T17:17:16"/>
    <s v=""/>
    <s v="Unit"/>
    <m/>
    <s v=""/>
    <s v=""/>
    <s v=""/>
    <m/>
    <s v="REMOVE ALL WOOD AND DEBRIS"/>
    <x v="3"/>
    <d v="2020-05-11T17:17:39"/>
    <s v="Sierra"/>
    <s v="SI_Sierra"/>
    <s v="1012546408"/>
    <s v="9255 RICES TEXAS HILL RD"/>
    <s v="OREGON HOUSE"/>
    <s v=""/>
    <s v=""/>
    <s v="jselzn_awrr"/>
    <d v="2019-12-10T12:52:15"/>
    <s v="BE_geomartawrrprod"/>
    <d v="2020-05-11T17:33:26"/>
    <s v="41558f19-c02d-4f62-83d4-df4504a1f37d"/>
  </r>
  <r>
    <n v="0"/>
    <n v="0"/>
    <n v="0"/>
    <n v="0"/>
    <n v="1"/>
    <n v="0"/>
    <n v="0"/>
    <n v="0"/>
    <n v="0"/>
    <n v="1"/>
    <x v="0"/>
    <n v="1"/>
    <n v="2"/>
    <s v="NA"/>
    <n v="20"/>
    <x v="0"/>
    <d v="2020-05-11T17:17:54"/>
    <s v="MBG"/>
    <x v="3"/>
    <d v="2019-10-14T00:00:00"/>
    <d v="2019-10-14T13:13:28"/>
    <s v=""/>
    <s v="No"/>
    <s v="Old"/>
    <n v="0"/>
    <x v="1"/>
    <x v="0"/>
    <s v="Antonio"/>
    <s v="Rodriguez"/>
    <x v="4"/>
    <n v="1767328"/>
    <x v="115"/>
    <x v="0"/>
    <s v="LP_AV115-F22_878963"/>
    <s v="CIP_AV115-F22_356422"/>
    <s v="Tree Work Complete"/>
    <s v=""/>
    <x v="0"/>
    <s v="Cedar"/>
    <s v="No"/>
    <s v="No"/>
    <n v="13"/>
    <n v="35"/>
    <s v=""/>
    <s v="TD_TopDirecti"/>
    <s v="Haul offsite"/>
    <s v="No"/>
    <s v=""/>
    <s v="0.4 span from pole C to pole D under line previously topped and non compliant"/>
    <s v="AEA_A &amp; E Arborists Tree Care"/>
    <s v=""/>
    <n v="5746657"/>
    <s v="TD_TopDirecti"/>
    <d v="2020-04-24T14:59:22"/>
    <s v=""/>
    <s v="Unit"/>
    <m/>
    <s v=""/>
    <s v="AEA_A &amp; E Arborists Tree Care"/>
    <s v=""/>
    <d v="2020-05-11T15:38:46"/>
    <s v="Cut into 16in fw rounds remove slash, wm complete by crew 208"/>
    <x v="5"/>
    <d v="2020-05-11T17:17:54"/>
    <s v="Sierra"/>
    <s v="SI_Sierra"/>
    <s v="1051742724"/>
    <s v="13044 ARTIC OWL RD"/>
    <s v="NEVADA CITY"/>
    <s v=""/>
    <s v=""/>
    <s v="cwongj_awrr"/>
    <d v="2019-10-14T13:13:28"/>
    <s v="BE_geomartawrrprod"/>
    <d v="2020-05-11T17:33:26"/>
    <s v="92555bba-b730-4086-99b3-cf19f5553c76"/>
  </r>
  <r>
    <n v="0"/>
    <n v="0"/>
    <n v="0"/>
    <n v="0"/>
    <n v="1"/>
    <n v="0"/>
    <n v="0"/>
    <n v="0"/>
    <n v="0"/>
    <n v="1"/>
    <x v="0"/>
    <n v="1"/>
    <n v="3"/>
    <s v="NA"/>
    <n v="20"/>
    <x v="0"/>
    <d v="2020-05-11T17:18:37"/>
    <s v="MBG"/>
    <x v="3"/>
    <d v="2019-10-14T00:00:00"/>
    <d v="2019-10-14T13:41:36"/>
    <s v=""/>
    <s v="No"/>
    <s v="Old"/>
    <n v="0"/>
    <x v="1"/>
    <x v="0"/>
    <s v="Antonio"/>
    <s v="Rodriguez"/>
    <x v="4"/>
    <n v="1767334"/>
    <x v="116"/>
    <x v="0"/>
    <s v="LP_AV115-F22_878963"/>
    <s v="CIP_AV115-F22_356422"/>
    <s v="Tree Work Complete"/>
    <s v=""/>
    <x v="0"/>
    <s v="Ponderosa Pine"/>
    <s v="No"/>
    <s v="No"/>
    <n v="28"/>
    <n v="111"/>
    <s v=""/>
    <s v="FAB_FP-Trim B"/>
    <s v="Haul offsite"/>
    <s v="No"/>
    <s v=""/>
    <s v="0.3 span from pole C to pole D under line previously topped and non compliant. Trim 4ft to sky"/>
    <s v="AEA_A &amp; E Arborists Tree Care"/>
    <s v=""/>
    <n v="5746657"/>
    <s v="FAB_FP-Trim B"/>
    <d v="2020-04-24T15:35:24"/>
    <s v=""/>
    <s v="Unit"/>
    <m/>
    <s v=""/>
    <s v="AEA_A &amp; E Arborists Tree Care"/>
    <s v=""/>
    <d v="2020-05-11T15:37:09"/>
    <s v="  Cut to logs 16” remove slash  wm complete by crew 208"/>
    <x v="5"/>
    <d v="2020-05-11T17:18:37"/>
    <s v="Sierra"/>
    <s v="SI_Sierra"/>
    <s v="1051742724"/>
    <s v="13044 ARTIC OWL RD"/>
    <s v="NEVADA CITY"/>
    <s v=""/>
    <s v=""/>
    <s v="cwongj_awrr"/>
    <d v="2019-10-14T13:41:36"/>
    <s v="BE_geomartawrrprod"/>
    <d v="2020-05-11T17:33:26"/>
    <s v="96dfb203-ac95-41bf-8bc8-234d500b6482"/>
  </r>
  <r>
    <n v="0"/>
    <n v="0"/>
    <n v="0"/>
    <n v="0"/>
    <n v="1"/>
    <n v="0"/>
    <n v="0"/>
    <n v="0"/>
    <n v="0"/>
    <n v="1"/>
    <x v="0"/>
    <n v="1"/>
    <n v="1"/>
    <s v="NA"/>
    <n v="20"/>
    <x v="0"/>
    <d v="2020-05-11T17:19:22"/>
    <s v="MBG"/>
    <x v="3"/>
    <d v="2019-10-14T00:00:00"/>
    <d v="2019-10-14T13:33:03"/>
    <s v=""/>
    <s v="No"/>
    <s v="Old"/>
    <n v="0"/>
    <x v="1"/>
    <x v="0"/>
    <s v="Antonio"/>
    <s v="Rodriguez"/>
    <x v="4"/>
    <n v="1767331"/>
    <x v="117"/>
    <x v="0"/>
    <s v="LP_AV115-F22_878963"/>
    <s v="CIP_AV115-F22_356422"/>
    <s v="Tree Work Complete"/>
    <s v=""/>
    <x v="0"/>
    <s v="Cedar"/>
    <s v="No"/>
    <s v="No"/>
    <n v="11"/>
    <n v="35"/>
    <s v=""/>
    <s v="TD_TopDirecti"/>
    <s v="Haul offsite"/>
    <s v="No"/>
    <s v=""/>
    <s v="0.3 span from pole C to pole D under line previously topped and non compliant"/>
    <s v="AEA_A &amp; E Arborists Tree Care"/>
    <s v=""/>
    <n v="5746657"/>
    <s v="TD_TopDirecti"/>
    <d v="2020-04-24T15:10:38"/>
    <s v=""/>
    <s v="Unit"/>
    <m/>
    <s v=""/>
    <s v="AEA_A &amp; E Arborists Tree Care"/>
    <s v=""/>
    <d v="2020-05-11T15:32:09"/>
    <s v="Cut into 16in fw rounds remove slash, wm complete by crew 208"/>
    <x v="5"/>
    <d v="2020-05-11T17:19:22"/>
    <s v="Sierra"/>
    <s v="SI_Sierra"/>
    <s v="1051742724"/>
    <s v="13044 ARTIC OWL RD"/>
    <s v="NEVADA CITY"/>
    <s v=""/>
    <s v=""/>
    <s v="cwongj_awrr"/>
    <d v="2019-10-14T13:33:03"/>
    <s v="BE_geomartawrrprod"/>
    <d v="2020-05-11T17:33:26"/>
    <s v="b401a8d9-b3c9-4a86-b5df-524aed0d788a"/>
  </r>
  <r>
    <n v="0"/>
    <n v="0"/>
    <n v="0"/>
    <n v="0"/>
    <n v="1"/>
    <n v="0"/>
    <n v="0"/>
    <n v="0"/>
    <n v="0"/>
    <n v="1"/>
    <x v="0"/>
    <n v="1"/>
    <n v="1"/>
    <s v="NA"/>
    <n v="20"/>
    <x v="0"/>
    <d v="2020-05-11T17:19:43"/>
    <s v="MBG"/>
    <x v="3"/>
    <d v="2019-10-14T00:00:00"/>
    <d v="2019-10-14T13:36:00"/>
    <s v=""/>
    <s v="No"/>
    <s v="Old"/>
    <n v="0"/>
    <x v="1"/>
    <x v="0"/>
    <s v="Antonio"/>
    <s v="Rodriguez"/>
    <x v="4"/>
    <n v="1767332"/>
    <x v="118"/>
    <x v="0"/>
    <s v="LP_AV115-F22_878963"/>
    <s v="CIP_AV115-F22_356422"/>
    <s v="Tree Work Complete"/>
    <s v=""/>
    <x v="0"/>
    <s v="Cedar"/>
    <s v="No"/>
    <s v="No"/>
    <n v="7"/>
    <n v="30"/>
    <s v=""/>
    <s v="TD_TopDirecti"/>
    <s v="Haul offsite"/>
    <s v="No"/>
    <s v=""/>
    <s v="0.3 span from pole C to pole D under line previously topped and non compliant"/>
    <s v="AEA_A &amp; E Arborists Tree Care"/>
    <s v=""/>
    <n v="5746657"/>
    <s v="TD_TopDirecti"/>
    <d v="2020-04-24T15:32:41"/>
    <s v=""/>
    <s v="Unit"/>
    <m/>
    <s v=""/>
    <s v="AEA_A &amp; E Arborists Tree Care"/>
    <s v=""/>
    <d v="2020-05-11T15:31:18"/>
    <s v="Cut into 16in fw rounds remove slash, wm complete by crew 219"/>
    <x v="5"/>
    <d v="2020-05-11T17:19:43"/>
    <s v="Sierra"/>
    <s v="SI_Sierra"/>
    <s v="1051742724"/>
    <s v="13044 ARTIC OWL RD"/>
    <s v="NEVADA CITY"/>
    <s v=""/>
    <s v=""/>
    <s v="cwongj_awrr"/>
    <d v="2019-10-14T13:36:00"/>
    <s v="BE_geomartawrrprod"/>
    <d v="2020-05-11T17:33:26"/>
    <s v="4ca85f1e-6b39-4766-bfb2-3acd98c8ebca"/>
  </r>
  <r>
    <n v="0"/>
    <n v="0"/>
    <n v="0"/>
    <n v="0"/>
    <n v="1"/>
    <n v="0"/>
    <n v="0"/>
    <n v="0"/>
    <n v="0"/>
    <n v="1"/>
    <x v="0"/>
    <n v="1"/>
    <n v="1"/>
    <s v="NA"/>
    <n v="20"/>
    <x v="0"/>
    <d v="2020-05-11T17:20:06"/>
    <s v="MBG"/>
    <x v="3"/>
    <d v="2019-10-14T00:00:00"/>
    <d v="2019-10-14T13:37:55"/>
    <s v=""/>
    <s v="No"/>
    <s v="Old"/>
    <n v="0"/>
    <x v="1"/>
    <x v="0"/>
    <s v="Antonio"/>
    <s v="Rodriguez"/>
    <x v="4"/>
    <n v="1767333"/>
    <x v="119"/>
    <x v="0"/>
    <s v="LP_AV115-F22_878963"/>
    <s v="CIP_AV115-F22_356422"/>
    <s v="Tree Work Complete"/>
    <s v=""/>
    <x v="0"/>
    <s v="Cedar"/>
    <s v="No"/>
    <s v="No"/>
    <n v="11"/>
    <n v="30"/>
    <s v=""/>
    <s v="TD_TopDirecti"/>
    <s v="Haul offsite"/>
    <s v="No"/>
    <s v=""/>
    <s v="0.2 span from pole C to pole D under line previously topped and non compliant"/>
    <s v="AEA_A &amp; E Arborists Tree Care"/>
    <s v=""/>
    <n v="5746657"/>
    <s v="TD_TopDirecti"/>
    <d v="2020-04-24T15:34:04"/>
    <s v=""/>
    <s v="Unit"/>
    <m/>
    <s v=""/>
    <s v="AEA_A &amp; E Arborists Tree Care"/>
    <s v=""/>
    <d v="2020-05-11T15:30:25"/>
    <s v="Cut to 16in fw rounds remove slash, wm complete by crew 208"/>
    <x v="5"/>
    <d v="2020-05-11T17:20:06"/>
    <s v="Sierra"/>
    <s v="SI_Sierra"/>
    <s v="1051742724"/>
    <s v="13044 ARTIC OWL RD"/>
    <s v="NEVADA CITY"/>
    <s v=""/>
    <s v=""/>
    <s v="cwongj_awrr"/>
    <d v="2019-10-14T13:37:55"/>
    <s v="BE_geomartawrrprod"/>
    <d v="2020-05-11T17:33:26"/>
    <s v="8a5ad46c-b975-4c0e-98c5-4907ee85a884"/>
  </r>
  <r>
    <n v="0"/>
    <n v="0"/>
    <n v="0"/>
    <n v="0"/>
    <n v="1"/>
    <n v="0"/>
    <n v="0"/>
    <n v="0"/>
    <n v="0"/>
    <n v="1"/>
    <x v="0"/>
    <n v="1"/>
    <n v="1"/>
    <s v="NA"/>
    <n v="20"/>
    <x v="0"/>
    <d v="2020-05-11T17:23:01"/>
    <s v="MBG"/>
    <x v="3"/>
    <d v="2019-10-14T00:00:00"/>
    <d v="2019-10-14T15:15:09"/>
    <s v=""/>
    <s v="No"/>
    <s v="Old"/>
    <n v="0"/>
    <x v="1"/>
    <x v="0"/>
    <s v="Antonio"/>
    <s v="Rodriguez"/>
    <x v="4"/>
    <n v="1767344"/>
    <x v="120"/>
    <x v="0"/>
    <s v="LP_AV115-F22_878963"/>
    <s v="CIP_AV115-F22_356422"/>
    <s v="Tree Work Complete"/>
    <s v=""/>
    <x v="0"/>
    <s v="Cedar"/>
    <s v="No"/>
    <s v="No"/>
    <n v="5"/>
    <n v="20"/>
    <s v=""/>
    <s v="TO_Top"/>
    <s v="Haul offsite"/>
    <s v="No"/>
    <s v=""/>
    <s v="0.3 span from pole B to pole C under line non compliant"/>
    <s v="AEA_A &amp; E Arborists Tree Care"/>
    <s v=""/>
    <n v="5746657"/>
    <s v="TO_Top"/>
    <d v="2020-04-24T15:43:30"/>
    <s v=""/>
    <s v="Unit"/>
    <m/>
    <s v=""/>
    <s v="AEA_A &amp; E Arborists Tree Care"/>
    <s v=""/>
    <d v="2020-05-11T15:07:53"/>
    <s v="Remove all slash, wm complete by crew 219"/>
    <x v="5"/>
    <d v="2020-05-11T17:23:01"/>
    <s v="Sierra"/>
    <s v="SI_Sierra"/>
    <s v="1051742724"/>
    <s v="13044 ARTIC OWL RD"/>
    <s v="NEVADA CITY"/>
    <s v=""/>
    <s v=""/>
    <s v="cwongj_awrr"/>
    <d v="2019-10-14T15:15:09"/>
    <s v="BE_geomartawrrprod"/>
    <d v="2020-05-11T17:33:26"/>
    <s v="c90368b3-faeb-45e8-a12f-05baf18c0e6f"/>
  </r>
  <r>
    <n v="0"/>
    <n v="0"/>
    <n v="0"/>
    <n v="0"/>
    <n v="1"/>
    <n v="0"/>
    <n v="0"/>
    <n v="0"/>
    <n v="0"/>
    <n v="1"/>
    <x v="0"/>
    <n v="1"/>
    <n v="1"/>
    <s v="NA"/>
    <n v="20"/>
    <x v="0"/>
    <d v="2020-05-11T17:23:20"/>
    <s v="MBG"/>
    <x v="3"/>
    <d v="2019-10-14T00:00:00"/>
    <d v="2019-10-14T15:17:37"/>
    <s v=""/>
    <s v="No"/>
    <s v="Old"/>
    <n v="0"/>
    <x v="1"/>
    <x v="0"/>
    <s v="Antonio"/>
    <s v="Rodriguez"/>
    <x v="4"/>
    <n v="1767345"/>
    <x v="121"/>
    <x v="0"/>
    <s v="LP_AV115-F22_878963"/>
    <s v="CIP_AV115-F22_356421"/>
    <s v="Tree Work Complete"/>
    <s v=""/>
    <x v="0"/>
    <s v="Live Oak"/>
    <s v="No"/>
    <s v="No"/>
    <n v="7"/>
    <n v="25"/>
    <s v=""/>
    <s v="TO_Top"/>
    <s v="Haul offsite"/>
    <s v="No"/>
    <s v=""/>
    <s v="0.3 span from pole B to pole C under line"/>
    <s v="AEA_A &amp; E Arborists Tree Care"/>
    <s v=""/>
    <n v="5746657"/>
    <s v="TO_Top"/>
    <d v="2020-04-24T15:44:18"/>
    <s v=""/>
    <s v="Unit"/>
    <m/>
    <s v=""/>
    <s v="AEA_A &amp; E Arborists Tree Care"/>
    <s v=""/>
    <d v="2020-05-11T15:07:07"/>
    <s v="Remove all slash, wm complete by crew 219"/>
    <x v="5"/>
    <d v="2020-05-11T17:23:20"/>
    <s v="Sierra"/>
    <s v="SI_Sierra"/>
    <s v="1051742724"/>
    <s v="13044 ARTIC OWL RD"/>
    <s v="NEVADA CITY"/>
    <s v=""/>
    <s v=""/>
    <s v="cwongj_awrr"/>
    <d v="2019-10-14T15:17:37"/>
    <s v="BE_geomartawrrprod"/>
    <d v="2020-05-11T17:33:26"/>
    <s v="a1f5b315-f2b5-4b9d-a1ec-39718630385f"/>
  </r>
  <r>
    <n v="0"/>
    <n v="0"/>
    <n v="0"/>
    <n v="0"/>
    <n v="1"/>
    <n v="0"/>
    <n v="0"/>
    <n v="0"/>
    <n v="0"/>
    <n v="1"/>
    <x v="0"/>
    <n v="1"/>
    <n v="1"/>
    <s v="NA"/>
    <n v="20"/>
    <x v="0"/>
    <d v="2020-05-11T17:23:48"/>
    <s v="MBG"/>
    <x v="3"/>
    <d v="2019-10-14T00:00:00"/>
    <d v="2019-10-14T15:20:39"/>
    <s v=""/>
    <s v="No"/>
    <s v="Old"/>
    <n v="0"/>
    <x v="1"/>
    <x v="0"/>
    <s v="Antonio"/>
    <s v="Rodriguez"/>
    <x v="4"/>
    <n v="1767346"/>
    <x v="122"/>
    <x v="0"/>
    <s v="LP_AV115-F22_878963"/>
    <s v="CIP_AV115-F22_356421"/>
    <s v="Tree Work Complete"/>
    <s v=""/>
    <x v="0"/>
    <s v="Cedar"/>
    <s v="No"/>
    <s v="No"/>
    <n v="11"/>
    <n v="25"/>
    <s v=""/>
    <s v="TD_TopDirecti"/>
    <s v="Haul offsite"/>
    <s v="No"/>
    <s v=""/>
    <s v="0.3 span from pole B to pole A under line previously topped noncompliant "/>
    <s v="AEA_A &amp; E Arborists Tree Care"/>
    <s v=""/>
    <n v="5746657"/>
    <s v="TD_TopDirecti"/>
    <d v="2020-04-24T15:44:57"/>
    <s v=""/>
    <s v="Unit"/>
    <m/>
    <s v=""/>
    <s v="AEA_A &amp; E Arborists Tree Care"/>
    <s v=""/>
    <d v="2020-05-11T15:05:51"/>
    <s v="Remove all slash, wm complete by crew 219"/>
    <x v="5"/>
    <d v="2020-05-11T17:23:48"/>
    <s v="Sierra"/>
    <s v="SI_Sierra"/>
    <s v="1051742724"/>
    <s v="13044 ARTIC OWL RD"/>
    <s v="NEVADA CITY"/>
    <s v=""/>
    <s v=""/>
    <s v="cwongj_awrr"/>
    <d v="2019-10-14T15:20:39"/>
    <s v="BE_geomartawrrprod"/>
    <d v="2020-05-11T17:33:26"/>
    <s v="1a5c2182-4d9a-4ef0-873d-7de41f666061"/>
  </r>
  <r>
    <n v="0"/>
    <n v="0"/>
    <n v="0"/>
    <n v="0"/>
    <n v="1"/>
    <n v="0"/>
    <n v="0"/>
    <n v="0"/>
    <n v="0"/>
    <n v="1"/>
    <x v="0"/>
    <n v="1"/>
    <n v="1"/>
    <s v="NA"/>
    <n v="20"/>
    <x v="0"/>
    <d v="2020-05-11T17:24:12"/>
    <s v="MBG"/>
    <x v="3"/>
    <d v="2019-10-14T00:00:00"/>
    <d v="2019-10-14T15:23:07"/>
    <s v=""/>
    <s v="No"/>
    <s v="Old"/>
    <n v="0"/>
    <x v="1"/>
    <x v="0"/>
    <s v="Antonio"/>
    <s v="Rodriguez"/>
    <x v="4"/>
    <n v="1767347"/>
    <x v="123"/>
    <x v="0"/>
    <s v="LP_AV115-F22_878963"/>
    <s v="CIP_AV115-F22_356421"/>
    <s v="Tree Work Complete"/>
    <s v=""/>
    <x v="0"/>
    <s v="Cedar"/>
    <s v="No"/>
    <s v="No"/>
    <n v="10"/>
    <n v="25"/>
    <s v=""/>
    <s v="TD_TopDirecti"/>
    <s v="Haul offsite"/>
    <s v="No"/>
    <s v=""/>
    <s v="0.3 span from pole B to pole C under line previously topped noncompliant "/>
    <s v="AEA_A &amp; E Arborists Tree Care"/>
    <s v=""/>
    <n v="5746657"/>
    <s v="TD_TopDirecti"/>
    <d v="2020-04-24T15:45:38"/>
    <s v=""/>
    <s v="Unit"/>
    <m/>
    <s v=""/>
    <s v="AEA_A &amp; E Arborists Tree Care"/>
    <s v=""/>
    <d v="2020-05-11T15:04:49"/>
    <s v="Remove all slash, wm complete by crew 219"/>
    <x v="5"/>
    <d v="2020-05-11T17:24:12"/>
    <s v="Sierra"/>
    <s v="SI_Sierra"/>
    <s v="1051742724"/>
    <s v="13044 ARTIC OWL RD"/>
    <s v="NEVADA CITY"/>
    <s v=""/>
    <s v=""/>
    <s v="cwongj_awrr"/>
    <d v="2019-10-14T15:23:07"/>
    <s v="BE_geomartawrrprod"/>
    <d v="2020-05-11T17:33:26"/>
    <s v="7b7425b4-0bfd-4cd7-8847-039c9debb8ca"/>
  </r>
  <r>
    <n v="0"/>
    <n v="0"/>
    <n v="0"/>
    <n v="0"/>
    <n v="1"/>
    <n v="0"/>
    <n v="0"/>
    <n v="0"/>
    <n v="0"/>
    <n v="1"/>
    <x v="0"/>
    <n v="1"/>
    <n v="2"/>
    <s v="NA"/>
    <n v="20"/>
    <x v="0"/>
    <d v="2020-05-11T17:24:52"/>
    <s v="MBG"/>
    <x v="3"/>
    <d v="2019-10-14T00:00:00"/>
    <d v="2019-10-14T15:26:16"/>
    <s v=""/>
    <s v="No"/>
    <s v="Old"/>
    <n v="0"/>
    <x v="1"/>
    <x v="0"/>
    <s v="Antonio"/>
    <s v="Rodriguez"/>
    <x v="4"/>
    <n v="1767348"/>
    <x v="124"/>
    <x v="0"/>
    <s v="LP_AV115-F22_878963"/>
    <s v="CIP_AV115-F22_356421"/>
    <s v="Tree Work Complete"/>
    <s v=""/>
    <x v="0"/>
    <s v="Cedar"/>
    <s v="No"/>
    <s v="No"/>
    <n v="12"/>
    <n v="25"/>
    <s v=""/>
    <s v="TD_TopDirecti"/>
    <s v="Haul offsite"/>
    <s v="No"/>
    <s v=""/>
    <s v="0.2 span from pole B to pole C under line previously topped non compliant "/>
    <s v="AEA_A &amp; E Arborists Tree Care"/>
    <s v=""/>
    <n v="5746657"/>
    <s v="TD_TopDirecti"/>
    <d v="2020-04-24T15:46:28"/>
    <s v=""/>
    <s v="Unit"/>
    <m/>
    <s v=""/>
    <s v="AEA_A &amp; E Arborists Tree Care"/>
    <s v=""/>
    <d v="2020-05-11T15:03:23"/>
    <s v="Remove all slash, wm complete by crew 219"/>
    <x v="5"/>
    <d v="2020-05-11T17:24:52"/>
    <s v="Sierra"/>
    <s v="SI_Sierra"/>
    <s v="1051742724"/>
    <s v="13044 ARTIC OWL RD"/>
    <s v="NEVADA CITY"/>
    <s v=""/>
    <s v=""/>
    <s v="cwongj_awrr"/>
    <d v="2019-10-14T15:26:16"/>
    <s v="BE_geomartawrrprod"/>
    <d v="2020-05-11T17:33:26"/>
    <s v="f9b6b0f1-328c-46fc-8794-291a8b6e6330"/>
  </r>
  <r>
    <n v="0"/>
    <n v="0"/>
    <n v="0"/>
    <n v="0"/>
    <n v="1"/>
    <n v="0"/>
    <n v="1"/>
    <n v="0"/>
    <n v="0"/>
    <n v="2"/>
    <x v="0"/>
    <n v="1"/>
    <n v="3"/>
    <n v="2"/>
    <n v="20"/>
    <x v="0"/>
    <d v="2020-05-11T17:50:18"/>
    <s v="MOW"/>
    <x v="0"/>
    <d v="2019-12-21T00:00:00"/>
    <d v="2019-12-21T11:00:42"/>
    <s v=""/>
    <s v="No"/>
    <s v="Old"/>
    <n v="0"/>
    <x v="0"/>
    <x v="0"/>
    <s v="Roberto"/>
    <s v="Ayala"/>
    <x v="3"/>
    <n v="1703778"/>
    <x v="125"/>
    <x v="1"/>
    <s v="LP_AT115-C16_1667860"/>
    <s v="CIP_AT115-C16_320532"/>
    <s v="Tree Work Complete"/>
    <s v="Fail"/>
    <x v="6"/>
    <s v="Oak"/>
    <s v="No"/>
    <s v="No"/>
    <n v="24"/>
    <n v="35"/>
    <s v=""/>
    <s v="F2B_FP-Rmv2 B"/>
    <s v="Not Needed"/>
    <s v="No"/>
    <s v=""/>
    <s v="0.7 span between poles #5-6 / 6ft east of line / co-dominate tree / cankers present / tree in decline and previously topped "/>
    <s v="MOW_Mowbray's"/>
    <s v="MOW_Mowbray's Tree Service"/>
    <n v="5865470"/>
    <s v="F2B_FP-Rmv2 B"/>
    <d v="2020-05-11T17:50:00"/>
    <s v=""/>
    <s v="Unit"/>
    <m/>
    <s v=""/>
    <s v=""/>
    <s v=""/>
    <m/>
    <s v="TBD"/>
    <x v="3"/>
    <d v="2020-05-11T17:50:18"/>
    <s v="Sierra"/>
    <s v="SI_Sierra"/>
    <s v="1012531028"/>
    <s v="12423 BAYSHORE ST"/>
    <s v="MARYSVILLE"/>
    <s v=""/>
    <s v=""/>
    <s v="abucks_awrr"/>
    <d v="2019-12-21T11:00:42"/>
    <s v="BE_geomartawrrprod"/>
    <d v="2020-05-11T19:31:49"/>
    <s v="c82d885d-afb9-464f-b3cf-509bbeb657b2"/>
  </r>
  <r>
    <n v="0"/>
    <n v="0"/>
    <n v="0"/>
    <n v="0"/>
    <n v="1"/>
    <n v="0"/>
    <n v="0"/>
    <n v="0"/>
    <n v="0"/>
    <n v="1"/>
    <x v="0"/>
    <n v="1"/>
    <n v="1"/>
    <n v="1"/>
    <n v="20"/>
    <x v="0"/>
    <d v="2020-05-11T17:51:02"/>
    <s v="MOW"/>
    <x v="0"/>
    <d v="2019-12-21T00:00:00"/>
    <d v="2019-12-21T11:06:56"/>
    <s v=""/>
    <s v="No"/>
    <s v="Old"/>
    <n v="0"/>
    <x v="0"/>
    <x v="0"/>
    <s v="Roberto"/>
    <s v="Ayala"/>
    <x v="3"/>
    <n v="1703755"/>
    <x v="126"/>
    <x v="1"/>
    <s v="LP_AT115-C16_1667860"/>
    <s v="CIP_AT115-C16_320532"/>
    <s v="Tree Work Complete"/>
    <s v="Fail"/>
    <x v="6"/>
    <s v="Gray Pine"/>
    <s v="No"/>
    <s v="No"/>
    <n v="7"/>
    <n v="21"/>
    <s v=""/>
    <s v="F1B_FP-Rmv1 B"/>
    <s v="Not Needed"/>
    <s v="No"/>
    <s v=""/>
    <s v="0.8 Span between poles# 4-5/ ft. Southeast of pole/ Dog leg and it’s a gray pine that need to be removed to prevent future fires"/>
    <s v="MOW_Mowbray's"/>
    <s v="MOW_Mowbray's Tree Service"/>
    <n v="5865470"/>
    <s v="F1B_FP-Rmv1 B"/>
    <d v="2020-05-11T17:50:50"/>
    <s v=""/>
    <s v="Unit"/>
    <m/>
    <s v=""/>
    <s v=""/>
    <s v=""/>
    <m/>
    <s v="TBD"/>
    <x v="3"/>
    <d v="2020-05-11T17:51:02"/>
    <s v="Sierra"/>
    <s v="SI_Sierra"/>
    <s v="1012531028"/>
    <s v="12423 BAYSHORE ST"/>
    <s v="MARYSVILLE"/>
    <s v=""/>
    <s v=""/>
    <s v="ewhits_awrr"/>
    <d v="2019-12-21T11:06:56"/>
    <s v="BE_geomartawrrprod"/>
    <d v="2020-05-11T19:31:49"/>
    <s v="22127a6b-2c5f-4882-8891-245e08a83492"/>
  </r>
  <r>
    <n v="0"/>
    <n v="0"/>
    <n v="0"/>
    <n v="0"/>
    <n v="1"/>
    <n v="0"/>
    <n v="0"/>
    <n v="0"/>
    <n v="0"/>
    <n v="1"/>
    <x v="0"/>
    <n v="1"/>
    <n v="1"/>
    <n v="1"/>
    <n v="20"/>
    <x v="0"/>
    <d v="2020-05-11T17:51:48"/>
    <s v="MOW"/>
    <x v="0"/>
    <d v="2019-12-21T00:00:00"/>
    <d v="2019-12-21T11:03:08"/>
    <s v=""/>
    <s v="No"/>
    <s v="Old"/>
    <n v="0"/>
    <x v="0"/>
    <x v="0"/>
    <s v="Roberto"/>
    <s v="Ayala"/>
    <x v="3"/>
    <n v="1703754"/>
    <x v="127"/>
    <x v="1"/>
    <s v="LP_AT115-C16_1667860"/>
    <s v="CIP_AT115-C16_320532"/>
    <s v="Tree Work Complete"/>
    <s v="Fail"/>
    <x v="6"/>
    <s v="Gray Pine"/>
    <s v="No"/>
    <s v="No"/>
    <n v="5"/>
    <n v="23"/>
    <s v=""/>
    <s v="F1B_FP-Rmv1 B"/>
    <s v="Not Needed"/>
    <s v="No"/>
    <s v=""/>
    <s v=".9 Span between poles4-5/ 28 ft. Southeast of pole/ tree growing under line and have potential to grow 5:1 ratio, poor taper within 18 months EVM work scope/ recommendation to be removed. "/>
    <s v="MOW_Mowbray's"/>
    <s v="MOW_Mowbray's Tree Service"/>
    <n v="5865470"/>
    <s v="F1B_FP-Rmv1 B"/>
    <d v="2020-05-11T17:51:36"/>
    <s v=""/>
    <s v="Unit"/>
    <m/>
    <s v=""/>
    <s v=""/>
    <s v=""/>
    <m/>
    <s v="TBD"/>
    <x v="3"/>
    <d v="2020-05-11T17:51:48"/>
    <s v="Sierra"/>
    <s v="SI_Sierra"/>
    <s v="1012531028"/>
    <s v="12423 BAYSHORE ST"/>
    <s v="MARYSVILLE"/>
    <s v=""/>
    <s v=""/>
    <s v="ewhits_awrr"/>
    <d v="2019-12-21T11:03:08"/>
    <s v="BE_geomartawrrprod"/>
    <d v="2020-05-11T19:31:49"/>
    <s v="4f3fec92-2e27-4a5a-85b5-559328655c6a"/>
  </r>
  <r>
    <n v="0"/>
    <n v="0"/>
    <n v="0"/>
    <n v="0"/>
    <n v="1"/>
    <n v="0"/>
    <n v="1"/>
    <n v="0"/>
    <n v="0"/>
    <n v="2"/>
    <x v="0"/>
    <n v="1"/>
    <n v="2"/>
    <n v="3"/>
    <n v="20"/>
    <x v="0"/>
    <d v="2020-05-11T17:57:25"/>
    <s v="MOW"/>
    <x v="0"/>
    <d v="2019-12-21T00:00:00"/>
    <d v="2019-12-21T10:38:59"/>
    <s v=""/>
    <s v="No"/>
    <s v="Old"/>
    <n v="0"/>
    <x v="0"/>
    <x v="0"/>
    <s v="Roberto"/>
    <s v="Ayala"/>
    <x v="3"/>
    <n v="1703776"/>
    <x v="128"/>
    <x v="1"/>
    <s v="LP_AT115-C16_1667860"/>
    <s v="CIP_AT115-C16_320532"/>
    <s v="Tree Work Complete"/>
    <s v="Fail"/>
    <x v="6"/>
    <s v="Gray Pine"/>
    <s v="No"/>
    <s v="No"/>
    <n v="22"/>
    <n v="66"/>
    <s v=""/>
    <s v="F3B_FP-Rmv3 B"/>
    <s v="Not Needed"/>
    <s v="No"/>
    <s v="Riparian"/>
    <s v="0.7 span between poles #5-6 / 64ft southeast of guy wire / co-dominate top / burned up to 6ft"/>
    <s v="MOW_Mowbray's"/>
    <s v="MOW_Mowbray's Tree Service"/>
    <n v="5865470"/>
    <s v="F3B_FP-Rmv3 B"/>
    <d v="2020-05-11T17:56:50"/>
    <s v=""/>
    <s v="Unit"/>
    <m/>
    <s v=""/>
    <s v=""/>
    <s v=""/>
    <m/>
    <s v="TBD"/>
    <x v="3"/>
    <d v="2020-05-11T17:57:25"/>
    <s v="Sierra"/>
    <s v="SI_Sierra"/>
    <s v="1012531028"/>
    <s v="12423 BAYSHORE ST"/>
    <s v="MARYSVILLE"/>
    <s v=""/>
    <s v=""/>
    <s v="abucks_awrr"/>
    <d v="2019-12-21T10:38:59"/>
    <s v="BE_geomartawrrprod"/>
    <d v="2020-05-11T19:31:49"/>
    <s v="ecc04ea4-5bc8-4267-ae62-b9fa44dc33d6"/>
  </r>
  <r>
    <n v="0"/>
    <n v="0"/>
    <n v="0"/>
    <n v="0"/>
    <n v="1"/>
    <n v="0"/>
    <n v="0"/>
    <n v="0"/>
    <n v="0"/>
    <n v="1"/>
    <x v="0"/>
    <n v="1"/>
    <n v="3"/>
    <n v="3"/>
    <n v="20"/>
    <x v="0"/>
    <d v="2020-05-11T17:58:32"/>
    <s v="MOW"/>
    <x v="0"/>
    <d v="2019-12-21T00:00:00"/>
    <d v="2019-12-21T10:35:29"/>
    <s v=""/>
    <s v="No"/>
    <s v="Old"/>
    <n v="0"/>
    <x v="0"/>
    <x v="0"/>
    <s v="Roberto"/>
    <s v="Ayala"/>
    <x v="3"/>
    <n v="1703775"/>
    <x v="129"/>
    <x v="1"/>
    <s v="LP_AT115-C16_1667860"/>
    <s v="CIP_AT115-C16_320532"/>
    <s v="Tree Work Complete"/>
    <s v="Fail"/>
    <x v="6"/>
    <s v="Gray Pine"/>
    <s v="No"/>
    <s v="No"/>
    <n v="35"/>
    <n v="66"/>
    <s v=""/>
    <s v="F3B_FP-Rmv3 B"/>
    <s v="Not Needed"/>
    <s v="No"/>
    <s v="Riparian"/>
    <s v="0.8 span between poles #5-6 / combined DBH of 35 / 56ft southeast of guy wire / co-dominate at base of tree / 2nd stem leaning away from facility "/>
    <s v="MOW_Mowbray's"/>
    <s v="MOW_Mowbray's Tree Service"/>
    <n v="5865470"/>
    <s v="F3B_FP-Rmv3 B"/>
    <d v="2020-05-11T17:58:05"/>
    <s v=""/>
    <s v="Unit"/>
    <m/>
    <s v=""/>
    <s v=""/>
    <s v=""/>
    <m/>
    <s v="TBD"/>
    <x v="3"/>
    <d v="2020-05-11T17:58:32"/>
    <s v="Sierra"/>
    <s v="SI_Sierra"/>
    <s v="1012531028"/>
    <s v="12423 BAYSHORE ST"/>
    <s v="MARYSVILLE"/>
    <s v=""/>
    <s v=""/>
    <s v="abucks_awrr"/>
    <d v="2019-12-21T10:35:29"/>
    <s v="BE_geomartawrrprod"/>
    <d v="2020-05-11T19:31:49"/>
    <s v="6bf2aaa8-bd1d-489e-aa69-b60aac78b891"/>
  </r>
  <r>
    <n v="0"/>
    <n v="0"/>
    <n v="0"/>
    <n v="0"/>
    <n v="1"/>
    <n v="0"/>
    <n v="0"/>
    <n v="0"/>
    <n v="0"/>
    <n v="1"/>
    <x v="0"/>
    <n v="1"/>
    <n v="2"/>
    <n v="2"/>
    <n v="20"/>
    <x v="0"/>
    <d v="2020-05-11T17:59:12"/>
    <s v="MOW"/>
    <x v="0"/>
    <d v="2019-12-21T00:00:00"/>
    <d v="2019-12-21T10:32:03"/>
    <s v=""/>
    <s v="No"/>
    <s v="Old"/>
    <n v="0"/>
    <x v="0"/>
    <x v="0"/>
    <s v="Roberto"/>
    <s v="Ayala"/>
    <x v="3"/>
    <n v="1703774"/>
    <x v="130"/>
    <x v="1"/>
    <s v="LP_AT115-C16_1667860"/>
    <s v="CIP_AT115-C16_320532"/>
    <s v="Tree Work Complete"/>
    <s v="Fail"/>
    <x v="6"/>
    <s v="Gray Pine"/>
    <s v="No"/>
    <s v="No"/>
    <n v="14"/>
    <n v="63"/>
    <s v=""/>
    <s v="F2B_FP-Rmv2 B"/>
    <s v="Not Needed"/>
    <s v="No"/>
    <s v="Riparian"/>
    <s v="0.8 span between poles #5-6 / 55ft southeast of guy wire / burned multi stem tree / east of riparian ditch"/>
    <s v="MOW_Mowbray's"/>
    <s v="MOW_Mowbray's Tree Service"/>
    <n v="5865470"/>
    <s v="F2B_FP-Rmv2 B"/>
    <d v="2020-05-11T17:59:03"/>
    <s v=""/>
    <s v="Unit"/>
    <m/>
    <s v=""/>
    <s v=""/>
    <s v=""/>
    <m/>
    <s v=""/>
    <x v="3"/>
    <d v="2020-05-11T17:59:12"/>
    <s v="Sierra"/>
    <s v="SI_Sierra"/>
    <s v="1012531028"/>
    <s v="12423 BAYSHORE ST"/>
    <s v="MARYSVILLE"/>
    <s v=""/>
    <s v=""/>
    <s v="abucks_awrr"/>
    <d v="2019-12-21T10:32:03"/>
    <s v="BE_geomartawrrprod"/>
    <d v="2020-05-11T19:31:49"/>
    <s v="23e6e0ce-8b7b-4d60-b47d-7df73abb7a61"/>
  </r>
  <r>
    <n v="0"/>
    <n v="0"/>
    <n v="0"/>
    <n v="0"/>
    <n v="1"/>
    <n v="0"/>
    <n v="0"/>
    <n v="0"/>
    <n v="0"/>
    <n v="1"/>
    <x v="0"/>
    <n v="1"/>
    <n v="2"/>
    <n v="2"/>
    <n v="20"/>
    <x v="0"/>
    <d v="2020-05-11T18:00:31"/>
    <s v="MOW"/>
    <x v="0"/>
    <d v="2019-12-21T00:00:00"/>
    <d v="2019-12-21T10:30:24"/>
    <s v=""/>
    <s v="No"/>
    <s v="Old"/>
    <n v="0"/>
    <x v="0"/>
    <x v="0"/>
    <s v="Roberto"/>
    <s v="Ayala"/>
    <x v="3"/>
    <n v="1703750"/>
    <x v="131"/>
    <x v="1"/>
    <s v="LP_AT115-C16_1667860"/>
    <s v="CIP_AT115-C16_320532"/>
    <s v="Tree Work Complete"/>
    <s v="Fail"/>
    <x v="6"/>
    <s v="Gray Pine"/>
    <s v="No"/>
    <s v="No"/>
    <n v="21"/>
    <n v="74"/>
    <s v=""/>
    <s v="F2B_FP-Rmv2 B"/>
    <s v="Not Needed"/>
    <s v="No"/>
    <s v="Riparian"/>
    <s v="0.9 Span between poles# 4-5/ 60 ft. East of guy lines/ bark beetles/ infection/ recommendation to be removed/ Tree has nest. "/>
    <s v="MOW_Mowbray's"/>
    <s v="MOW_Mowbray's Tree Service"/>
    <n v="5865470"/>
    <s v="F2B_FP-Rmv2 B"/>
    <d v="2020-05-11T18:00:21"/>
    <s v=""/>
    <s v="Unit"/>
    <m/>
    <s v=""/>
    <s v=""/>
    <s v=""/>
    <m/>
    <s v="TBD"/>
    <x v="3"/>
    <d v="2020-05-11T18:00:31"/>
    <s v="Sierra"/>
    <s v="SI_Sierra"/>
    <s v="1012531028"/>
    <s v="12423 BAYSHORE ST"/>
    <s v="MARYSVILLE"/>
    <s v=""/>
    <s v=""/>
    <s v="ewhits_awrr"/>
    <d v="2019-12-21T10:30:24"/>
    <s v="BE_geomartawrrprod"/>
    <d v="2020-05-11T19:31:49"/>
    <s v="9b71e6fb-dd05-4ef7-834f-efbe53b57b8c"/>
  </r>
  <r>
    <n v="0"/>
    <n v="0"/>
    <n v="0"/>
    <n v="0"/>
    <n v="1"/>
    <n v="0"/>
    <n v="0"/>
    <n v="0"/>
    <n v="0"/>
    <n v="1"/>
    <x v="0"/>
    <n v="1"/>
    <n v="2"/>
    <n v="2"/>
    <n v="20"/>
    <x v="0"/>
    <d v="2020-05-11T18:01:57"/>
    <s v="MOW"/>
    <x v="0"/>
    <d v="2019-12-21T00:00:00"/>
    <d v="2019-12-21T10:27:21"/>
    <s v=""/>
    <s v="No"/>
    <s v="Old"/>
    <n v="0"/>
    <x v="0"/>
    <x v="0"/>
    <s v="Roberto"/>
    <s v="Ayala"/>
    <x v="3"/>
    <n v="1703749"/>
    <x v="132"/>
    <x v="1"/>
    <s v="LP_AT115-C16_1667860"/>
    <s v="CIP_AT115-C16_320532"/>
    <s v="Tree Work Complete"/>
    <s v="Fail"/>
    <x v="6"/>
    <s v="Gray Pine"/>
    <s v="No"/>
    <s v="No"/>
    <n v="19"/>
    <n v="66"/>
    <s v=""/>
    <s v="F2B_FP-Rmv2 B"/>
    <s v="Not Needed"/>
    <s v="No"/>
    <s v="Riparian"/>
    <s v="0.1 Span between poles# 5-6/ 63 ft. East of guy lines/ bark beetles/ infection/ recommendation to be removed.  "/>
    <s v="MOW_Mowbray's"/>
    <s v="MOW_Mowbray's Tree Service"/>
    <n v="5865470"/>
    <s v="F2B_FP-Rmv2 B"/>
    <d v="2020-05-11T18:01:11"/>
    <s v=""/>
    <s v="Unit"/>
    <m/>
    <s v=""/>
    <s v=""/>
    <s v=""/>
    <m/>
    <s v="TBD"/>
    <x v="3"/>
    <d v="2020-05-11T18:01:57"/>
    <s v="Sierra"/>
    <s v="SI_Sierra"/>
    <s v="1012531028"/>
    <s v="12423 BAYSHORE ST"/>
    <s v="MARYSVILLE"/>
    <s v=""/>
    <s v=""/>
    <s v="ewhits_awrr"/>
    <d v="2019-12-21T10:27:21"/>
    <s v="BE_geomartawrrprod"/>
    <d v="2020-05-11T19:31:49"/>
    <s v="76e3e174-9188-4fa3-8a87-ad0095fb6fa5"/>
  </r>
  <r>
    <n v="0"/>
    <n v="0"/>
    <n v="0"/>
    <n v="0"/>
    <n v="1"/>
    <n v="0"/>
    <n v="0"/>
    <n v="0"/>
    <n v="0"/>
    <n v="1"/>
    <x v="0"/>
    <n v="1"/>
    <n v="2"/>
    <n v="2"/>
    <n v="20"/>
    <x v="0"/>
    <d v="2020-05-11T18:03:15"/>
    <s v="MOW"/>
    <x v="0"/>
    <d v="2019-12-21T00:00:00"/>
    <d v="2019-12-21T10:34:20"/>
    <s v=""/>
    <s v="No"/>
    <s v="Old"/>
    <n v="0"/>
    <x v="0"/>
    <x v="0"/>
    <s v="Roberto"/>
    <s v="Ayala"/>
    <x v="3"/>
    <n v="1703751"/>
    <x v="133"/>
    <x v="1"/>
    <s v="LP_AT115-C16_1667860"/>
    <s v="CIP_AT115-C16_320532"/>
    <s v="Tree Work Complete"/>
    <s v="Fail"/>
    <x v="6"/>
    <s v="Gray Pine"/>
    <s v="No"/>
    <s v="No"/>
    <n v="17"/>
    <n v="70"/>
    <s v=""/>
    <s v="F2B_FP-Rmv2 B"/>
    <s v="Not Needed"/>
    <s v="No"/>
    <s v="Riparian"/>
    <s v="0.9 Span between poles# 4-5/ 61 ft. East of guy lines/ bark beetles/ infection/ recommendation to be removed.  "/>
    <s v="MOW_Mowbray's"/>
    <s v="MOW_Mowbray's Tree Service"/>
    <n v="5865470"/>
    <s v="F2B_FP-Rmv2 B"/>
    <d v="2020-05-11T18:03:05"/>
    <s v=""/>
    <s v="Unit"/>
    <m/>
    <s v=""/>
    <s v=""/>
    <s v=""/>
    <m/>
    <s v="TBD"/>
    <x v="3"/>
    <d v="2020-05-11T18:03:15"/>
    <s v="Sierra"/>
    <s v="SI_Sierra"/>
    <s v="1012531028"/>
    <s v="12423 BAYSHORE ST"/>
    <s v="MARYSVILLE"/>
    <s v=""/>
    <s v=""/>
    <s v="ewhits_awrr"/>
    <d v="2019-12-21T10:34:20"/>
    <s v="BE_geomartawrrprod"/>
    <d v="2020-05-11T19:31:49"/>
    <s v="d0be1ce8-4ee9-4604-9260-881c0253cb12"/>
  </r>
  <r>
    <n v="0"/>
    <n v="0"/>
    <n v="0"/>
    <n v="0"/>
    <n v="1"/>
    <n v="0"/>
    <n v="0"/>
    <n v="0"/>
    <n v="0"/>
    <n v="1"/>
    <x v="0"/>
    <n v="1"/>
    <n v="1"/>
    <n v="1"/>
    <n v="20"/>
    <x v="0"/>
    <d v="2020-05-11T18:11:52"/>
    <s v="MOW"/>
    <x v="0"/>
    <d v="2019-12-21T00:00:00"/>
    <d v="2019-12-21T10:19:59"/>
    <s v=""/>
    <s v="No"/>
    <s v="Old"/>
    <n v="0"/>
    <x v="0"/>
    <x v="0"/>
    <s v="Roberto"/>
    <s v="Ayala"/>
    <x v="3"/>
    <n v="1703748"/>
    <x v="134"/>
    <x v="1"/>
    <s v="LP_AT115-C16_1667860"/>
    <s v="CIP_AT115-C16_320532"/>
    <s v="Tree Work Complete"/>
    <s v="Fail"/>
    <x v="6"/>
    <s v="Oak"/>
    <s v="No"/>
    <s v="No"/>
    <n v="8"/>
    <n v="26"/>
    <s v=""/>
    <s v="F1B_FP-Rmv1 B"/>
    <s v="Not Needed"/>
    <s v="No"/>
    <s v=""/>
    <s v="0.1 Span between poles# 5-6/ 2ft. North of guy lines/ tree has hole/ decay/ tree will grow into EVM scope within 18 months. "/>
    <s v="MOW_Mowbray's"/>
    <s v="MOW_Mowbray's Tree Service"/>
    <n v="5866905"/>
    <s v="F1B_FP-Rmv1 B"/>
    <d v="2020-05-11T18:11:23"/>
    <s v=""/>
    <s v="Unit"/>
    <m/>
    <s v=""/>
    <s v=""/>
    <s v=""/>
    <m/>
    <s v="TBD"/>
    <x v="3"/>
    <d v="2020-05-11T18:11:52"/>
    <s v="Sierra"/>
    <s v="SI_Sierra"/>
    <s v="1012531028"/>
    <s v="12423 BAYSHORE ST"/>
    <s v="MARYSVILLE"/>
    <s v=""/>
    <s v=""/>
    <s v="ewhits_awrr"/>
    <d v="2019-12-21T10:19:59"/>
    <s v="BE_geomartawrrprod"/>
    <d v="2020-05-11T19:31:49"/>
    <s v="eb47624a-6ee0-4ec0-9603-2de03016d0b0"/>
  </r>
  <r>
    <n v="0"/>
    <n v="0"/>
    <n v="0"/>
    <n v="0"/>
    <n v="1"/>
    <n v="0"/>
    <n v="0"/>
    <n v="0"/>
    <n v="0"/>
    <n v="1"/>
    <x v="0"/>
    <n v="1"/>
    <n v="2"/>
    <n v="2"/>
    <n v="20"/>
    <x v="0"/>
    <d v="2020-05-11T18:13:31"/>
    <s v="MOW"/>
    <x v="0"/>
    <d v="2019-12-21T00:00:00"/>
    <d v="2019-12-21T10:21:14"/>
    <s v=""/>
    <s v="No"/>
    <s v="Old"/>
    <n v="0"/>
    <x v="0"/>
    <x v="0"/>
    <s v="Roberto"/>
    <s v="Ayala"/>
    <x v="3"/>
    <n v="1703773"/>
    <x v="135"/>
    <x v="1"/>
    <s v="LP_AT115-C16_1667860"/>
    <s v="CIP_AT115-C16_320532"/>
    <s v="Tree Work Complete"/>
    <s v="Fail"/>
    <x v="6"/>
    <s v="Oak"/>
    <s v="No"/>
    <s v="No"/>
    <n v="12"/>
    <n v="24"/>
    <s v=""/>
    <s v="F2B_FP-Rmv2 B"/>
    <s v="Not Needed"/>
    <s v="No"/>
    <s v=""/>
    <s v="0.1 span between poles #5-6 / 12ft northeast of guy wire / co-dominate tree / tree in decline "/>
    <s v="MOW_Mowbray's"/>
    <s v="MOW_Mowbray's Tree Service"/>
    <n v="5866905"/>
    <s v="F2B_FP-Rmv2 B"/>
    <d v="2020-05-11T18:13:18"/>
    <s v=""/>
    <s v="Unit"/>
    <m/>
    <s v=""/>
    <s v=""/>
    <s v=""/>
    <m/>
    <s v="TBD"/>
    <x v="3"/>
    <d v="2020-05-11T18:13:31"/>
    <s v="Sierra"/>
    <s v="SI_Sierra"/>
    <s v="1012531028"/>
    <s v="12423 BAYSHORE ST"/>
    <s v="MARYSVILLE"/>
    <s v=""/>
    <s v=""/>
    <s v="abucks_awrr"/>
    <d v="2019-12-21T10:21:14"/>
    <s v="BE_geomartawrrprod"/>
    <d v="2020-05-11T19:31:49"/>
    <s v="2ce5cc71-6b21-4193-b73e-6f193bedd959"/>
  </r>
  <r>
    <n v="0"/>
    <n v="0"/>
    <n v="0"/>
    <n v="0"/>
    <n v="1"/>
    <n v="0"/>
    <n v="0"/>
    <n v="0"/>
    <n v="0"/>
    <n v="1"/>
    <x v="0"/>
    <n v="1"/>
    <n v="2"/>
    <n v="2"/>
    <n v="20"/>
    <x v="0"/>
    <d v="2020-05-11T18:15:03"/>
    <s v="MOW"/>
    <x v="0"/>
    <d v="2019-12-20T00:00:00"/>
    <d v="2019-12-20T15:49:57"/>
    <s v=""/>
    <s v="No"/>
    <s v="Old"/>
    <n v="0"/>
    <x v="0"/>
    <x v="0"/>
    <s v="Roberto"/>
    <s v="Ayala"/>
    <x v="3"/>
    <n v="1703739"/>
    <x v="136"/>
    <x v="1"/>
    <s v="LP_AT115-C16_1667860"/>
    <s v="CIP_AT115-C16_319549"/>
    <s v="Tree Work Complete"/>
    <s v=""/>
    <x v="6"/>
    <s v="Oak"/>
    <s v="No"/>
    <s v="No"/>
    <n v="15"/>
    <n v="36"/>
    <s v=""/>
    <s v="F2B_FP-Rmv2 B"/>
    <s v="Not Needed"/>
    <s v="No"/>
    <s v=""/>
    <s v="0.9 Span between poles# 6-7/ 24. Ft East of pole/ hole at base to 4ft. High/ recommendation to be removed/ Tree was in fire "/>
    <s v="MOW_Mowbray's"/>
    <s v="MOW_Mowbray's Tree Service"/>
    <n v="5866905"/>
    <s v="F2B_FP-Rmv2 B"/>
    <d v="2020-05-11T18:14:55"/>
    <s v=""/>
    <s v="Unit"/>
    <m/>
    <s v=""/>
    <s v=""/>
    <s v=""/>
    <m/>
    <s v="TBD"/>
    <x v="3"/>
    <d v="2020-05-11T18:15:03"/>
    <s v="Sierra"/>
    <s v="SI_Sierra"/>
    <s v="1012531028"/>
    <s v="12423 BAYSHORE ST"/>
    <s v="MARYSVILLE"/>
    <s v=""/>
    <s v=""/>
    <s v="ewhits_awrr"/>
    <d v="2019-12-20T15:49:57"/>
    <s v="BE_geomartawrrprod"/>
    <d v="2020-05-11T19:31:49"/>
    <s v="679e28e1-a2ee-4648-8227-a4b89079a295"/>
  </r>
  <r>
    <n v="0"/>
    <n v="0"/>
    <n v="0"/>
    <n v="0"/>
    <n v="1"/>
    <n v="0"/>
    <n v="0"/>
    <n v="0"/>
    <n v="0"/>
    <n v="1"/>
    <x v="0"/>
    <n v="1"/>
    <n v="2"/>
    <n v="2"/>
    <n v="20"/>
    <x v="0"/>
    <d v="2020-05-11T18:16:51"/>
    <s v="MOW"/>
    <x v="0"/>
    <d v="2019-12-20T00:00:00"/>
    <d v="2019-12-20T15:23:13"/>
    <s v=""/>
    <s v="No"/>
    <s v="Old"/>
    <n v="0"/>
    <x v="0"/>
    <x v="0"/>
    <s v="Roberto"/>
    <s v="Ayala"/>
    <x v="3"/>
    <n v="1703735"/>
    <x v="137"/>
    <x v="1"/>
    <s v="LP_AT115-C16_1667860"/>
    <s v="CIP_AT115-C16_319549"/>
    <s v="Tree Work Complete"/>
    <s v=""/>
    <x v="6"/>
    <s v="Oak"/>
    <s v="No"/>
    <s v="No"/>
    <n v="14"/>
    <n v="21"/>
    <s v=""/>
    <s v="F2B_FP-Rmv2 B"/>
    <s v="Not Needed"/>
    <s v="No"/>
    <s v=""/>
    <s v="0.1 Span between poles# 7-8/ 2 ft. Northwest of pole/ within 4 ft of pole/ wire fence growing into tree/ leave at post "/>
    <s v="MOW_Mowbray's"/>
    <s v="MOW_Mowbray's Tree Service"/>
    <n v="5865470"/>
    <s v="F2B_FP-Rmv2 B"/>
    <d v="2020-05-11T18:16:36"/>
    <s v=""/>
    <s v="Unit"/>
    <m/>
    <s v=""/>
    <s v=""/>
    <s v=""/>
    <m/>
    <s v="TBD"/>
    <x v="3"/>
    <d v="2020-05-11T18:16:51"/>
    <s v="Sierra"/>
    <s v="SI_Sierra"/>
    <s v="1012531028"/>
    <s v="12423 BAYSHORE ST"/>
    <s v="MARYSVILLE"/>
    <s v=""/>
    <s v=""/>
    <s v="ewhits_awrr"/>
    <d v="2019-12-20T15:23:13"/>
    <s v="BE_geomartawrrprod"/>
    <d v="2020-05-11T19:31:49"/>
    <s v="50b8d504-f75c-42d4-a027-b8af4d96b958"/>
  </r>
  <r>
    <n v="0"/>
    <n v="0"/>
    <n v="0"/>
    <n v="0"/>
    <n v="1"/>
    <n v="0"/>
    <n v="0"/>
    <n v="0"/>
    <n v="0"/>
    <n v="1"/>
    <x v="0"/>
    <n v="1"/>
    <n v="3"/>
    <n v="3"/>
    <n v="20"/>
    <x v="0"/>
    <d v="2020-05-11T18:19:45"/>
    <s v="MOW"/>
    <x v="0"/>
    <d v="2019-12-20T00:00:00"/>
    <d v="2019-12-20T13:07:28"/>
    <s v=""/>
    <s v="No"/>
    <s v="Old"/>
    <n v="0"/>
    <x v="0"/>
    <x v="0"/>
    <s v="Roberto"/>
    <s v="Ayala"/>
    <x v="3"/>
    <n v="1703462"/>
    <x v="138"/>
    <x v="1"/>
    <s v="LP_AT115-C16_1667860"/>
    <s v="CIP_AT115-B20_320447"/>
    <s v="Tree Work Complete"/>
    <s v=""/>
    <x v="6"/>
    <s v="Gray Pine"/>
    <s v="No"/>
    <s v="No"/>
    <n v="25"/>
    <n v="66"/>
    <s v=""/>
    <s v="F3B_FP-Rmv3 B"/>
    <s v="Not Needed"/>
    <s v="No"/>
    <s v=""/>
    <s v="0.9 span between poles #8 - 12550 / 62ft northeast of line / multi stem top / burned on backside of tree / inside bob wire fence"/>
    <s v="MOW_Mowbray's"/>
    <s v="MOW_Mowbray's Tree Service"/>
    <n v="5865470"/>
    <s v="F3B_FP-Rmv3 B"/>
    <d v="2020-05-11T18:19:35"/>
    <s v=""/>
    <s v="Unit"/>
    <m/>
    <s v=""/>
    <s v=""/>
    <s v=""/>
    <m/>
    <s v="TBD"/>
    <x v="3"/>
    <d v="2020-05-11T18:19:45"/>
    <s v="Sierra"/>
    <s v="SI_Sierra"/>
    <s v="1012531028"/>
    <s v="12423 BAYSHORE ST"/>
    <s v="MARYSVILLE"/>
    <s v=""/>
    <s v=""/>
    <s v="abucks_awrr"/>
    <d v="2019-12-20T13:07:28"/>
    <s v="BE_geomartawrrprod"/>
    <d v="2020-05-11T19:31:49"/>
    <s v="5f2b4d8d-a543-49cc-bf99-60826d766230"/>
  </r>
  <r>
    <n v="0"/>
    <n v="0"/>
    <n v="0"/>
    <n v="0"/>
    <n v="1"/>
    <n v="0"/>
    <n v="0"/>
    <n v="0"/>
    <n v="0"/>
    <n v="1"/>
    <x v="0"/>
    <n v="1"/>
    <n v="3"/>
    <n v="3"/>
    <n v="20"/>
    <x v="0"/>
    <d v="2020-05-11T18:20:28"/>
    <s v="MOW"/>
    <x v="0"/>
    <d v="2019-12-20T00:00:00"/>
    <d v="2019-12-20T12:50:07"/>
    <s v=""/>
    <s v="No"/>
    <s v="Old"/>
    <n v="0"/>
    <x v="0"/>
    <x v="0"/>
    <s v="Roberto"/>
    <s v="Ayala"/>
    <x v="3"/>
    <n v="1703461"/>
    <x v="139"/>
    <x v="1"/>
    <s v="LP_AT115-C16_1667860"/>
    <s v="CIP_AT115-B20_320447"/>
    <s v="Tree Work Complete"/>
    <s v=""/>
    <x v="6"/>
    <s v="Gray Pine"/>
    <s v="No"/>
    <s v="No"/>
    <n v="24"/>
    <n v="60"/>
    <s v=""/>
    <s v="F3B_FP-Rmv3 B"/>
    <s v="Not Needed"/>
    <s v="No"/>
    <s v="Riparian"/>
    <s v="0.9 span between poles #8 - 12550 / 45ft northeast of line / bob wire fence growing into the tree / multi stem top"/>
    <s v="MOW_Mowbray's"/>
    <s v="MOW_Mowbray's Tree Service"/>
    <n v="5865470"/>
    <s v="F3B_FP-Rmv3 B"/>
    <d v="2020-05-11T18:20:18"/>
    <s v=""/>
    <s v="Unit"/>
    <m/>
    <s v=""/>
    <s v=""/>
    <s v=""/>
    <m/>
    <s v="TBD"/>
    <x v="3"/>
    <d v="2020-05-11T18:20:28"/>
    <s v="Sierra"/>
    <s v="SI_Sierra"/>
    <s v="1012531028"/>
    <s v="12423 BAYSHORE ST"/>
    <s v="MARYSVILLE"/>
    <s v=""/>
    <s v=""/>
    <s v="abucks_awrr"/>
    <d v="2019-12-20T12:50:07"/>
    <s v="BE_geomartawrrprod"/>
    <d v="2020-05-11T19:31:49"/>
    <s v="e117682a-e39e-4e74-97f4-28d08c3fb589"/>
  </r>
  <r>
    <n v="0"/>
    <n v="0"/>
    <n v="0"/>
    <n v="0"/>
    <n v="1"/>
    <n v="0"/>
    <n v="0"/>
    <n v="0"/>
    <n v="0"/>
    <n v="1"/>
    <x v="0"/>
    <n v="1"/>
    <n v="2"/>
    <n v="2"/>
    <n v="20"/>
    <x v="0"/>
    <d v="2020-05-11T18:21:33"/>
    <s v="MOW"/>
    <x v="0"/>
    <d v="2019-12-20T00:00:00"/>
    <d v="2019-12-20T15:40:00"/>
    <s v=""/>
    <s v="No"/>
    <s v="Old"/>
    <n v="0"/>
    <x v="0"/>
    <x v="0"/>
    <s v="Roberto"/>
    <s v="Ayala"/>
    <x v="3"/>
    <n v="1703743"/>
    <x v="140"/>
    <x v="1"/>
    <s v="LP_AT115-C16_1667860"/>
    <s v="CIP_AT115-C16_319549"/>
    <s v="Tree Work Complete"/>
    <s v=""/>
    <x v="6"/>
    <s v="Oak"/>
    <s v="No"/>
    <s v="No"/>
    <n v="16"/>
    <n v="31"/>
    <s v=""/>
    <s v="F2B_FP-Rmv2 B"/>
    <s v="Not Needed"/>
    <s v="No"/>
    <s v=""/>
    <s v="0.9 span between poles #6-7 / 21ft east of pole / multi stem top / heart rot at base"/>
    <s v="MOW_Mowbray's"/>
    <s v="MOW_Mowbray's Tree Service"/>
    <n v="5865470"/>
    <s v="F2B_FP-Rmv2 B"/>
    <d v="2020-05-11T18:21:25"/>
    <s v=""/>
    <s v="Unit"/>
    <m/>
    <s v=""/>
    <s v=""/>
    <s v=""/>
    <m/>
    <s v="TBD"/>
    <x v="3"/>
    <d v="2020-05-11T18:21:33"/>
    <s v="Sierra"/>
    <s v="SI_Sierra"/>
    <s v="1012531028"/>
    <s v="12423 BAYSHORE ST"/>
    <s v="MARYSVILLE"/>
    <s v=""/>
    <s v=""/>
    <s v="abucks_awrr"/>
    <d v="2019-12-20T15:40:00"/>
    <s v="BE_geomartawrrprod"/>
    <d v="2020-05-11T19:31:49"/>
    <s v="d3a66cd9-e34f-47f6-a1f7-2dffc1f1576a"/>
  </r>
  <r>
    <n v="0"/>
    <n v="0"/>
    <n v="0"/>
    <n v="0"/>
    <n v="1"/>
    <n v="0"/>
    <n v="0"/>
    <n v="0"/>
    <n v="0"/>
    <n v="1"/>
    <x v="0"/>
    <n v="1"/>
    <n v="1"/>
    <n v="1"/>
    <n v="20"/>
    <x v="0"/>
    <d v="2020-05-11T21:28:33"/>
    <s v="zAWRR Not in Roster"/>
    <x v="1"/>
    <d v="2019-10-08T00:00:00"/>
    <d v="2019-10-08T15:01:41"/>
    <s v=""/>
    <s v="No"/>
    <s v="Old"/>
    <n v="0"/>
    <x v="1"/>
    <x v="0"/>
    <s v="zAWRR Not in Roster"/>
    <s v="zAWRR Not in Roster"/>
    <x v="1"/>
    <n v="1767020"/>
    <x v="141"/>
    <x v="0"/>
    <s v="LP_AV115-F22_878962"/>
    <s v="CIP_AV115-F22_356357"/>
    <s v="Tree Work Complete"/>
    <s v=""/>
    <x v="0"/>
    <s v="Black Oak"/>
    <s v="No"/>
    <s v="No"/>
    <n v="4"/>
    <n v="25"/>
    <s v=""/>
    <s v="F1A_FP-Rmv1 A"/>
    <s v="Cut and Leave"/>
    <s v="No"/>
    <s v=""/>
    <s v="Within 10 ft of pole D. "/>
    <s v="AEA_A &amp; E Arborists Tree Care"/>
    <s v=""/>
    <n v="5746657"/>
    <s v="F1A_FP-Rmv1 A"/>
    <d v="2020-04-24T00:00:00"/>
    <s v="A44"/>
    <s v="Unit"/>
    <m/>
    <s v=""/>
    <s v="AEA_A &amp; E Arborists Tree Care"/>
    <s v=""/>
    <d v="2020-05-11T14:30:57"/>
    <s v="Cut into and leave as 16 inch firewood rounds. Chip and pile slash, Wm complete by crew 208"/>
    <x v="6"/>
    <d v="2020-05-11T21:28:33"/>
    <s v="Sierra"/>
    <s v="SI_Sierra"/>
    <s v="1051742723"/>
    <s v="13012 ARTIC OWL RD"/>
    <s v="NEVADA CITY"/>
    <s v=""/>
    <s v=""/>
    <s v="eculhj_awrr"/>
    <d v="2019-10-08T15:01:41"/>
    <s v="BE_geomartawrrprod"/>
    <d v="2020-05-11T21:30:50"/>
    <s v="baccdb27-64a4-4c63-a47d-0c1de86a35c8"/>
  </r>
  <r>
    <n v="0"/>
    <n v="0"/>
    <n v="0"/>
    <n v="0"/>
    <n v="1"/>
    <n v="0"/>
    <n v="1"/>
    <n v="0"/>
    <n v="0"/>
    <n v="2"/>
    <x v="0"/>
    <n v="1"/>
    <n v="3"/>
    <n v="2"/>
    <n v="20"/>
    <x v="1"/>
    <d v="2020-05-12T08:26:32"/>
    <s v="NCR"/>
    <x v="2"/>
    <d v="2019-08-14T00:00:00"/>
    <d v="2019-08-14T14:03:25"/>
    <s v=""/>
    <s v="No"/>
    <s v="Old"/>
    <n v="0"/>
    <x v="0"/>
    <x v="0"/>
    <s v="Ben"/>
    <s v="Chambers"/>
    <x v="2"/>
    <n v="1752545"/>
    <x v="142"/>
    <x v="0"/>
    <s v="LP_AV115-F17_880046"/>
    <s v="CIP_AV115-F17_357493"/>
    <s v="In-Progress"/>
    <s v=""/>
    <x v="0"/>
    <s v="Ponderosa Pine"/>
    <s v="No"/>
    <s v="No"/>
    <n v="24"/>
    <n v="100"/>
    <s v=""/>
    <s v="F2B_FP-Rmv2 B"/>
    <s v="Haul offsite"/>
    <s v="No"/>
    <s v=""/>
    <s v="HTRS 2/3 0.7 span from pole A to end pole. 35 feet east of line. Shelter tree and taken out the rest of tree around poor taper "/>
    <s v=""/>
    <s v=""/>
    <m/>
    <s v=""/>
    <m/>
    <s v=""/>
    <s v="Unit"/>
    <m/>
    <s v=""/>
    <s v=""/>
    <s v=""/>
    <m/>
    <s v="Remove  all wood and debris "/>
    <x v="2"/>
    <d v="2020-05-12T08:26:32"/>
    <s v="Sierra"/>
    <s v="SI_Sierra"/>
    <s v="1051742963"/>
    <s v="13274 MCKITRICK RANCH RD"/>
    <s v="NEVADA CITY"/>
    <s v=""/>
    <s v=""/>
    <s v="salysj_awrr"/>
    <d v="2019-08-14T14:03:25"/>
    <s v="BE_geomartawrrprod"/>
    <d v="2020-05-12T09:32:04"/>
    <s v="dd021a39-80e0-4810-be1c-cd5272bfde06"/>
  </r>
  <r>
    <n v="0"/>
    <n v="0"/>
    <n v="0"/>
    <n v="0"/>
    <n v="1"/>
    <n v="0"/>
    <n v="0"/>
    <n v="0"/>
    <n v="0"/>
    <n v="1"/>
    <x v="0"/>
    <n v="1"/>
    <n v="2"/>
    <n v="2"/>
    <n v="20"/>
    <x v="1"/>
    <d v="2020-05-12T08:29:51"/>
    <s v="zAWRR Not in Roster"/>
    <x v="1"/>
    <d v="2020-02-25T00:00:00"/>
    <d v="2020-02-25T10:53:06"/>
    <s v=""/>
    <s v="No"/>
    <s v="Old"/>
    <n v="0"/>
    <x v="1"/>
    <x v="0"/>
    <s v="zAWRR Not in Roster"/>
    <s v="zAWRR Not in Roster"/>
    <x v="1"/>
    <n v="1781065"/>
    <x v="143"/>
    <x v="0"/>
    <s v="LP_AV115-F22_884100"/>
    <s v="CIP_AV115-F22_356781"/>
    <s v="Tree Work Complete"/>
    <s v=""/>
    <x v="4"/>
    <s v="Ponderosa Pine"/>
    <s v="No"/>
    <s v="No"/>
    <n v="13"/>
    <n v="90"/>
    <s v=""/>
    <s v="F2B_FP-Rmv2 B"/>
    <s v="Haul offsite"/>
    <s v="No"/>
    <s v=""/>
    <s v="From pole F to end pole .9 span east of line 20ft from end pole across driveway. Pine has lean and weight towards facility with poor taper recommend removal "/>
    <s v="AEA_A &amp; E Arborists Tree Care"/>
    <s v=""/>
    <n v="5746657"/>
    <s v="F2B_FP-Rmv2 B"/>
    <d v="2020-04-24T16:44:38"/>
    <s v=""/>
    <s v="Unit"/>
    <m/>
    <s v=""/>
    <s v="AEA_A &amp; E Arborists Tree Care"/>
    <s v=""/>
    <d v="2020-05-11T00:00:00"/>
    <s v="218 Remove all wood and debris"/>
    <x v="6"/>
    <d v="2020-05-12T08:29:51"/>
    <s v="Sierra"/>
    <s v="SI_Sierra"/>
    <s v="1051742719"/>
    <s v="13035 ARTIC OWL RD"/>
    <s v="NEVADA CITY"/>
    <s v=""/>
    <s v=""/>
    <s v="whedrs_awrr"/>
    <d v="2020-02-25T10:53:06"/>
    <s v="BE_geomartawrrprod"/>
    <d v="2020-05-12T09:32:04"/>
    <s v="bab79fa5-6ef9-4aa6-82de-a2800db7b8cc"/>
  </r>
  <r>
    <n v="0"/>
    <n v="0"/>
    <n v="0"/>
    <n v="0"/>
    <n v="1"/>
    <n v="0"/>
    <n v="0"/>
    <n v="0"/>
    <n v="0"/>
    <n v="1"/>
    <x v="0"/>
    <n v="1"/>
    <n v="2"/>
    <n v="2"/>
    <n v="20"/>
    <x v="1"/>
    <d v="2020-05-12T08:31:31"/>
    <s v="zAWRR Not in Roster"/>
    <x v="1"/>
    <d v="2020-02-25T00:00:00"/>
    <d v="2020-02-25T11:20:15"/>
    <s v=""/>
    <s v="No"/>
    <s v="Old"/>
    <n v="0"/>
    <x v="1"/>
    <x v="0"/>
    <s v="zAWRR Not in Roster"/>
    <s v="zAWRR Not in Roster"/>
    <x v="1"/>
    <n v="1781068"/>
    <x v="144"/>
    <x v="0"/>
    <s v="LP_AV115-F22_884100"/>
    <s v="CIP_AV115-F22_356781"/>
    <s v="Tree Work Complete"/>
    <s v=""/>
    <x v="4"/>
    <s v="Ponderosa Pine"/>
    <s v="No"/>
    <s v="No"/>
    <n v="12"/>
    <n v="90"/>
    <s v=""/>
    <s v="F2A_FP-Rmv2 A"/>
    <s v="Haul offsite"/>
    <s v="No"/>
    <s v=""/>
    <s v="From pole F to end pole .9 span 40ft east of line strike potential pine inside fence line with poor taper and very little canopy recommended removal "/>
    <s v="AEA_A &amp; E Arborists Tree Care"/>
    <s v=""/>
    <n v="5746657"/>
    <s v="F2A_FP-Rmv2 A"/>
    <d v="2020-04-24T16:47:12"/>
    <s v=""/>
    <s v="Unit"/>
    <m/>
    <s v=""/>
    <s v="AEA_A &amp; E Arborists Tree Care"/>
    <s v=""/>
    <d v="2020-05-11T00:00:00"/>
    <s v="218 Remove all wood and debris"/>
    <x v="6"/>
    <d v="2020-05-12T08:31:31"/>
    <s v="Sierra"/>
    <s v="SI_Sierra"/>
    <s v="1051742719"/>
    <s v="13035 ARTIC OWL RD"/>
    <s v="NEVADA CITY"/>
    <s v=""/>
    <s v=""/>
    <s v="whedrs_awrr"/>
    <d v="2020-02-25T11:20:15"/>
    <s v="BE_geomartawrrprod"/>
    <d v="2020-05-12T09:32:07"/>
    <s v="5329f53e-688d-4ff0-8b6a-7d048d635be1"/>
  </r>
  <r>
    <n v="0"/>
    <n v="0"/>
    <n v="0"/>
    <n v="0"/>
    <n v="1"/>
    <n v="0"/>
    <n v="0"/>
    <n v="0"/>
    <n v="0"/>
    <n v="1"/>
    <x v="0"/>
    <n v="1"/>
    <n v="2"/>
    <n v="2"/>
    <n v="20"/>
    <x v="1"/>
    <d v="2020-05-12T08:32:07"/>
    <s v="zAWRR Not in Roster"/>
    <x v="1"/>
    <d v="2020-02-25T00:00:00"/>
    <d v="2020-02-25T12:33:33"/>
    <s v=""/>
    <s v="No"/>
    <s v="Old"/>
    <n v="0"/>
    <x v="1"/>
    <x v="0"/>
    <s v="zAWRR Not in Roster"/>
    <s v="zAWRR Not in Roster"/>
    <x v="1"/>
    <n v="1781199"/>
    <x v="145"/>
    <x v="0"/>
    <s v="LP_AV115-F22_884101"/>
    <s v="CIP_AV115-F22_356781"/>
    <s v="Tree Work Complete"/>
    <s v=""/>
    <x v="4"/>
    <s v="Ponderosa Pine"/>
    <s v="No"/>
    <s v="No"/>
    <n v="13"/>
    <n v="100"/>
    <s v=""/>
    <s v="F2A_FP-Rmv2 A"/>
    <s v="Haul offsite"/>
    <s v="No"/>
    <s v=""/>
    <s v="Pole F to Endpole .1 10 feet east of line. Tree has poor taper and has strike potential to pole and guy wire "/>
    <s v="AEA_A &amp; E Arborists Tree Care"/>
    <s v=""/>
    <m/>
    <s v="F2A_FP-Rmv2 A"/>
    <d v="2020-05-07T19:20:40"/>
    <s v="A&amp;E 218"/>
    <s v="Unit"/>
    <m/>
    <s v=""/>
    <s v="AEA_A &amp; E Arborists Tree Care"/>
    <s v=""/>
    <d v="2020-05-11T00:00:00"/>
    <s v="218 Remove all wood"/>
    <x v="6"/>
    <d v="2020-05-12T08:32:07"/>
    <s v="Sierra"/>
    <s v="SI_Sierra"/>
    <s v="1051742720"/>
    <s v="13051 ARTIC OWL RD"/>
    <s v="NEVADA CITY"/>
    <s v=""/>
    <s v=""/>
    <s v="jthors_awrr"/>
    <d v="2020-02-25T12:33:33"/>
    <s v="BE_geomartawrrprod"/>
    <d v="2020-05-12T09:32:07"/>
    <s v="30847e30-b29c-4e0c-b770-86d9b14f857b"/>
  </r>
  <r>
    <n v="0"/>
    <n v="0"/>
    <n v="0"/>
    <n v="0"/>
    <n v="1"/>
    <n v="0"/>
    <n v="0"/>
    <n v="0"/>
    <n v="0"/>
    <n v="1"/>
    <x v="0"/>
    <n v="1"/>
    <n v="1"/>
    <n v="1"/>
    <n v="20"/>
    <x v="1"/>
    <d v="2020-05-12T08:32:36"/>
    <s v="zAWRR Not in Roster"/>
    <x v="1"/>
    <d v="2020-02-25T00:00:00"/>
    <d v="2020-02-25T11:24:35"/>
    <s v=""/>
    <s v="No"/>
    <s v="Old"/>
    <n v="0"/>
    <x v="1"/>
    <x v="0"/>
    <s v="zAWRR Not in Roster"/>
    <s v="zAWRR Not in Roster"/>
    <x v="1"/>
    <n v="1781288"/>
    <x v="146"/>
    <x v="0"/>
    <s v="LP_AV115-F22_884100"/>
    <s v="CIP_AV115-F22_356781"/>
    <s v="Tree Work Complete"/>
    <s v=""/>
    <x v="4"/>
    <s v="Ponderosa Pine"/>
    <s v="No"/>
    <s v="No"/>
    <n v="9"/>
    <n v="90"/>
    <s v=""/>
    <s v="F1A_FP-Rmv1 A"/>
    <s v="Haul offsite"/>
    <s v="No"/>
    <s v=""/>
    <s v="40 feet directly East of End Pole. Pine has poor taper and little to no canopy. Inside dog yard. Couple feet in front of madrone. "/>
    <s v="AEA_A &amp; E Arborists Tree Care"/>
    <s v=""/>
    <n v="5746657"/>
    <s v="F1A_FP-Rmv1 A"/>
    <d v="2020-04-24T16:48:26"/>
    <s v=""/>
    <s v="Unit"/>
    <m/>
    <s v=""/>
    <s v="AEA_A &amp; E Arborists Tree Care"/>
    <s v=""/>
    <d v="2020-05-11T00:00:00"/>
    <s v="218 Remove all wood and debris ."/>
    <x v="6"/>
    <d v="2020-05-12T08:32:36"/>
    <s v="Sierra"/>
    <s v="SI_Sierra"/>
    <s v="1051742719"/>
    <s v="13035 ARTIC OWL RD"/>
    <s v="NEVADA CITY"/>
    <s v=""/>
    <s v=""/>
    <s v="mrodrim_awrr"/>
    <d v="2020-02-25T11:24:35"/>
    <s v="BE_geomartawrrprod"/>
    <d v="2020-05-12T09:32:07"/>
    <s v="ff9ee5a9-ac1e-4f4e-a728-80ddadc6cac1"/>
  </r>
  <r>
    <n v="0"/>
    <n v="0"/>
    <n v="0"/>
    <n v="0"/>
    <n v="1"/>
    <n v="0"/>
    <n v="0"/>
    <n v="0"/>
    <n v="0"/>
    <n v="1"/>
    <x v="0"/>
    <n v="1"/>
    <n v="1"/>
    <n v="1"/>
    <n v="20"/>
    <x v="1"/>
    <d v="2020-05-12T08:33:01"/>
    <s v="zAWRR Not in Roster"/>
    <x v="1"/>
    <d v="2020-02-25T00:00:00"/>
    <d v="2020-02-25T11:35:03"/>
    <s v=""/>
    <s v="No"/>
    <s v="Old"/>
    <n v="0"/>
    <x v="1"/>
    <x v="0"/>
    <s v="zAWRR Not in Roster"/>
    <s v="zAWRR Not in Roster"/>
    <x v="1"/>
    <n v="1781289"/>
    <x v="147"/>
    <x v="0"/>
    <s v="LP_AV115-F22_884100"/>
    <s v="CIP_AV115-F22_356781"/>
    <s v="Tree Work Complete"/>
    <s v=""/>
    <x v="4"/>
    <s v="Ponderosa Pine"/>
    <s v="No"/>
    <s v="No"/>
    <n v="11"/>
    <n v="85"/>
    <s v=""/>
    <s v="F1A_FP-Rmv1 A"/>
    <s v="Haul offsite"/>
    <s v="No"/>
    <s v=""/>
    <s v="Pole F to End Pole 0.6span 40 feet East of line inside dog yard. Pine has direct to line with small canopy, poor taper."/>
    <s v="AEA_A &amp; E Arborists Tree Care"/>
    <s v=""/>
    <n v="5746657"/>
    <s v="F1A_FP-Rmv1 A"/>
    <d v="2020-04-24T16:49:13"/>
    <s v=""/>
    <s v="Unit"/>
    <m/>
    <s v=""/>
    <s v="AEA_A &amp; E Arborists Tree Care"/>
    <s v=""/>
    <d v="2020-05-11T00:00:00"/>
    <s v="218 Removed all wood and debris"/>
    <x v="6"/>
    <d v="2020-05-12T08:33:01"/>
    <s v="Sierra"/>
    <s v="SI_Sierra"/>
    <s v="1051742719"/>
    <s v="13035 ARTIC OWL RD"/>
    <s v="NEVADA CITY"/>
    <s v=""/>
    <s v=""/>
    <s v="mrodrim_awrr"/>
    <d v="2020-02-25T11:35:03"/>
    <s v="BE_geomartawrrprod"/>
    <d v="2020-05-12T09:32:07"/>
    <s v="9c590b17-8dd1-49b8-b8b6-4b8294580b48"/>
  </r>
  <r>
    <n v="0"/>
    <n v="0"/>
    <n v="0"/>
    <n v="0"/>
    <n v="1"/>
    <n v="0"/>
    <n v="0"/>
    <n v="0"/>
    <n v="0"/>
    <n v="1"/>
    <x v="0"/>
    <n v="1"/>
    <n v="2"/>
    <n v="2"/>
    <n v="20"/>
    <x v="1"/>
    <d v="2020-05-12T08:33:26"/>
    <s v="zAWRR Not in Roster"/>
    <x v="1"/>
    <d v="2020-02-25T00:00:00"/>
    <d v="2020-02-25T13:43:51"/>
    <s v=""/>
    <s v="No"/>
    <s v="Old"/>
    <n v="0"/>
    <x v="1"/>
    <x v="0"/>
    <s v="zAWRR Not in Roster"/>
    <s v="zAWRR Not in Roster"/>
    <x v="1"/>
    <n v="1781296"/>
    <x v="148"/>
    <x v="0"/>
    <s v="LP_AV115-F22_884101"/>
    <s v="CIP_AV115-F22_356781"/>
    <s v="Tree Work Complete"/>
    <s v=""/>
    <x v="4"/>
    <s v="Ponderosa Pine"/>
    <s v="No"/>
    <s v="No"/>
    <n v="12"/>
    <n v="95"/>
    <s v=""/>
    <s v="F2B_FP-Rmv2 B"/>
    <s v="Haul offsite"/>
    <s v="No"/>
    <s v=""/>
    <s v="Pole E to Pole F 0.9span 30 feet North of line. On left side of driveway. Pine has strike potential to line. Poor taper, with slight lean towards facility. Recommend removal."/>
    <s v="AEA_A &amp; E Arborists Tree Care"/>
    <s v=""/>
    <n v="5746657"/>
    <s v="F2B_FP-Rmv2 B"/>
    <d v="2020-04-23T16:57:08"/>
    <s v=""/>
    <s v="Unit"/>
    <m/>
    <s v=""/>
    <s v="AEA_A &amp; E Arborists Tree Care"/>
    <s v=""/>
    <d v="2020-05-11T00:00:00"/>
    <s v="218 Remove all wood and debris"/>
    <x v="6"/>
    <d v="2020-05-12T08:33:26"/>
    <s v="Sierra"/>
    <s v="SI_Sierra"/>
    <s v="1051742720"/>
    <s v="13051 ARTIC OWL RD"/>
    <s v="NEVADA CITY"/>
    <s v=""/>
    <s v=""/>
    <s v="mrodrim_awrr"/>
    <d v="2020-02-25T13:43:51"/>
    <s v="BE_geomartawrrprod"/>
    <d v="2020-05-12T09:32:07"/>
    <s v="959c590b-ad67-4d21-89b3-72c70c769615"/>
  </r>
  <r>
    <n v="0"/>
    <n v="0"/>
    <n v="0"/>
    <n v="0"/>
    <n v="1"/>
    <n v="0"/>
    <n v="0"/>
    <n v="0"/>
    <n v="0"/>
    <n v="1"/>
    <x v="0"/>
    <n v="1"/>
    <n v="2"/>
    <n v="2"/>
    <n v="20"/>
    <x v="1"/>
    <d v="2020-05-12T08:55:21"/>
    <s v="MFE"/>
    <x v="0"/>
    <d v="1899-12-30T00:00:00"/>
    <d v="1899-12-30T17:00:00"/>
    <s v=""/>
    <s v="No"/>
    <s v="Old"/>
    <n v="0"/>
    <x v="0"/>
    <x v="0"/>
    <s v="Thomas"/>
    <s v="James"/>
    <x v="5"/>
    <n v="1764244"/>
    <x v="149"/>
    <x v="0"/>
    <s v="LP_AV115-F11_880606"/>
    <s v="CIP_AV115-F11_357802"/>
    <s v="Tree Work Complete"/>
    <s v=""/>
    <x v="4"/>
    <s v="Black Oak"/>
    <s v="No"/>
    <s v="No"/>
    <n v="20"/>
    <n v="45"/>
    <s v=""/>
    <s v="F2B_FP-Rmv2 B"/>
    <s v="Cut and Leave"/>
    <s v="No"/>
    <s v=""/>
    <s v=".9 span north from Pole 1 to Pole 1A. Oak with severe heart rot on back side with strike potential to pole 1A and primary line. Also has mistletoe and branch missing on backside. Conks and tree in poor health recommended removal."/>
    <s v="MFE_Mountain F Enterprises"/>
    <s v="MFE_Mountain F Enterprises"/>
    <n v="5807646"/>
    <s v="F2B_FP-Rmv2 B"/>
    <d v="2020-05-12T08:55:14"/>
    <s v="Climb/Pedro "/>
    <s v="Unit"/>
    <m/>
    <s v=""/>
    <s v=""/>
    <s v=""/>
    <m/>
    <s v="Cut into 16inch rounds, remove all debris per unit pricing"/>
    <x v="7"/>
    <d v="2020-05-12T08:55:21"/>
    <s v="Sierra"/>
    <s v="SI_Sierra"/>
    <s v="1051742972"/>
    <s v="11669 LOST RANCH WAY"/>
    <s v="NEVADA CITY"/>
    <s v=""/>
    <s v=""/>
    <s v="whedrs_awrr"/>
    <d v="1899-12-30T17:00:00"/>
    <s v="BE_geomartawrrprod"/>
    <d v="2020-05-12T09:32:10"/>
    <s v="046a7ef4-ce20-4abb-95cb-e1d09c965abb"/>
  </r>
  <r>
    <n v="0"/>
    <n v="0"/>
    <n v="0"/>
    <n v="0"/>
    <n v="1"/>
    <n v="0"/>
    <n v="0"/>
    <n v="0"/>
    <n v="0"/>
    <n v="1"/>
    <x v="0"/>
    <n v="1"/>
    <n v="1"/>
    <n v="1"/>
    <n v="20"/>
    <x v="1"/>
    <d v="2020-05-12T09:03:04"/>
    <s v="MFE"/>
    <x v="0"/>
    <d v="2020-02-26T00:00:00"/>
    <d v="2020-02-26T11:21:12"/>
    <s v=""/>
    <s v="No"/>
    <s v="Old"/>
    <n v="0"/>
    <x v="0"/>
    <x v="0"/>
    <s v="Thomas"/>
    <s v="James"/>
    <x v="5"/>
    <n v="1781416"/>
    <x v="150"/>
    <x v="0"/>
    <s v="LP_AV115-F11_880606"/>
    <s v="CIP_AV115-F11_357802"/>
    <s v="Tree Work Complete"/>
    <s v=""/>
    <x v="1"/>
    <s v="Ponderosa Pine"/>
    <s v="No"/>
    <s v="No"/>
    <n v="6"/>
    <n v="46"/>
    <s v=""/>
    <s v="F1B_FP-Rmv1 B"/>
    <s v="Haul offsite"/>
    <s v="No"/>
    <s v=""/>
    <s v="Pole 1A to secondary end pole, 0.6 spans, 9ft  SE of line, tree is a 5:1 &amp; has a canker about 20ft up on the line side"/>
    <s v="MFE_Mountain F Enterprises"/>
    <s v="MFE_Mountain F Enterprises"/>
    <n v="5807646"/>
    <s v="F1B_FP-Rmv1 B"/>
    <d v="2020-05-12T09:02:48"/>
    <s v="70ft bucket/Pedro "/>
    <s v="Unit"/>
    <m/>
    <s v=""/>
    <s v=""/>
    <s v=""/>
    <m/>
    <s v="Remove all wood and debris"/>
    <x v="7"/>
    <d v="2020-05-12T09:03:04"/>
    <s v="Sierra"/>
    <s v="SI_Sierra"/>
    <s v="1051742972"/>
    <s v="11669 LOST RANCH WAY"/>
    <s v="NEVADA CITY"/>
    <s v=""/>
    <s v=""/>
    <s v="arodrm_awrr"/>
    <d v="2020-02-26T11:21:12"/>
    <s v="BE_geomartawrrprod"/>
    <d v="2020-05-12T09:32:11"/>
    <s v="f20ecd53-6470-4a7b-9866-f3f527db44d2"/>
  </r>
  <r>
    <n v="0"/>
    <n v="0"/>
    <n v="0"/>
    <n v="0"/>
    <n v="1"/>
    <n v="0"/>
    <n v="0"/>
    <n v="0"/>
    <n v="0"/>
    <n v="1"/>
    <x v="0"/>
    <n v="1"/>
    <n v="1"/>
    <n v="1"/>
    <n v="20"/>
    <x v="1"/>
    <d v="2020-05-12T09:03:20"/>
    <s v="MOW"/>
    <x v="0"/>
    <d v="2020-01-29T00:00:00"/>
    <d v="2020-01-29T12:39:49"/>
    <s v=""/>
    <s v="No"/>
    <s v="Old"/>
    <n v="0"/>
    <x v="0"/>
    <x v="0"/>
    <s v="Roberto"/>
    <s v="Ayala"/>
    <x v="3"/>
    <n v="1715002"/>
    <x v="151"/>
    <x v="1"/>
    <s v="LP_AU115-B04_1683898"/>
    <s v="CIP_AU115-B04_333332"/>
    <s v="Tree Work Complete"/>
    <s v=""/>
    <x v="2"/>
    <s v="Ponderosa Pine"/>
    <s v="No"/>
    <s v="No"/>
    <n v="5"/>
    <n v="40"/>
    <s v=""/>
    <s v="F1B_FP-Rmv1 B"/>
    <s v="Chip on site/broadcast"/>
    <s v="No"/>
    <s v=""/>
    <s v="HTRS 1/3. Pole 2-3. .9 span. 36 ft East of pole 3. Looks healthy. Potential to strike facilities. Inventory only. EDITED BY SNUTTW MGE 1/30/2020 POOR TAPER 5/1"/>
    <s v="MOW_Mowbray's"/>
    <s v="PEI_P31 Enterprises, Inc."/>
    <m/>
    <s v="F1B_FP-Rmv1 B"/>
    <d v="2020-02-06T17:02:45"/>
    <s v=""/>
    <s v="Unit"/>
    <m/>
    <s v=""/>
    <s v="MOW_Mowbray's"/>
    <s v="MOW_Mowbray's Tree Service"/>
    <d v="2020-05-12T09:03:14"/>
    <s v="Broadcast wood chips on property "/>
    <x v="3"/>
    <d v="2020-05-12T09:03:20"/>
    <s v="Sierra"/>
    <s v="SI_Sierra"/>
    <s v="1012546515"/>
    <s v="13335 ACME WAY"/>
    <s v="OREGON HOUSE"/>
    <s v=""/>
    <s v=""/>
    <s v="rmendm_awrr"/>
    <d v="2020-01-29T12:39:49"/>
    <s v="BE_geomartawrrprod"/>
    <d v="2020-05-12T09:32:11"/>
    <s v="adf7004b-9ecf-405d-b4fa-adeb7f09e5fa"/>
  </r>
  <r>
    <n v="0"/>
    <n v="0"/>
    <n v="0"/>
    <n v="0"/>
    <n v="1"/>
    <n v="0"/>
    <n v="0"/>
    <n v="0"/>
    <n v="0"/>
    <n v="1"/>
    <x v="0"/>
    <n v="1"/>
    <n v="1"/>
    <n v="1"/>
    <n v="20"/>
    <x v="1"/>
    <d v="2020-05-12T09:04:41"/>
    <s v="MOW"/>
    <x v="0"/>
    <d v="2020-01-29T00:00:00"/>
    <d v="2020-01-29T12:55:15"/>
    <s v=""/>
    <s v="No"/>
    <s v="Old"/>
    <n v="0"/>
    <x v="0"/>
    <x v="0"/>
    <s v="Roberto"/>
    <s v="Ayala"/>
    <x v="3"/>
    <n v="1715007"/>
    <x v="152"/>
    <x v="1"/>
    <s v="LP_AU115-B04_1683898"/>
    <s v="CIP_AU115-B04_333332"/>
    <s v="Tree Work Complete"/>
    <s v=""/>
    <x v="2"/>
    <s v="Ponderosa Pine"/>
    <s v="No"/>
    <s v="No"/>
    <n v="5"/>
    <n v="40"/>
    <s v=""/>
    <s v="F1B_FP-Rmv1 B"/>
    <s v="Chip on site/broadcast"/>
    <s v="No"/>
    <s v=""/>
    <s v="Pole 2-3. Left of line. .7 span. 20ft North East of line. Healthy tree. Potential to strike facilities.Inventory only. HTRS 1/3. EDITED BY SNUTTW MGE 1/30/2020 POOR TAPER 5/1 TREE"/>
    <s v="MOW_Mowbray's"/>
    <s v="PEI_P31 Enterprises, Inc."/>
    <m/>
    <s v="F1B_FP-Rmv1 B"/>
    <d v="2020-02-06T17:01:11"/>
    <s v=""/>
    <s v="Unit"/>
    <m/>
    <s v=""/>
    <s v="MOW_Mowbray's"/>
    <s v="MOW_Mowbray's Tree Service"/>
    <d v="2020-05-12T09:04:38"/>
    <s v="Broadcast wood chips on property "/>
    <x v="3"/>
    <d v="2020-05-12T09:04:41"/>
    <s v="Sierra"/>
    <s v="SI_Sierra"/>
    <s v="1012546515"/>
    <s v="13335 ACME WAY"/>
    <s v="OREGON HOUSE"/>
    <s v=""/>
    <s v=""/>
    <s v="emejim_awrr"/>
    <d v="2020-01-29T12:55:15"/>
    <s v="BE_geomartawrrprod"/>
    <d v="2020-05-12T09:32:11"/>
    <s v="ad20718e-8b86-4dee-b2c2-aeb21f43b4fd"/>
  </r>
  <r>
    <n v="0"/>
    <n v="0"/>
    <n v="0"/>
    <n v="0"/>
    <n v="1"/>
    <n v="0"/>
    <n v="0"/>
    <n v="0"/>
    <n v="0"/>
    <n v="1"/>
    <x v="0"/>
    <n v="1"/>
    <n v="1"/>
    <n v="1"/>
    <n v="20"/>
    <x v="1"/>
    <d v="2020-05-12T09:05:08"/>
    <s v="MOW"/>
    <x v="0"/>
    <d v="2020-01-29T00:00:00"/>
    <d v="2020-01-29T15:08:54"/>
    <s v=""/>
    <s v="No"/>
    <s v="Old"/>
    <n v="0"/>
    <x v="0"/>
    <x v="0"/>
    <s v="Roberto"/>
    <s v="Ayala"/>
    <x v="3"/>
    <n v="1715128"/>
    <x v="153"/>
    <x v="1"/>
    <s v="LP_AU115-B04_1683898"/>
    <s v="CIP_AU115-B04_333332"/>
    <s v="Tree Work Complete"/>
    <s v=""/>
    <x v="2"/>
    <s v="Ponderosa Pine"/>
    <s v="No"/>
    <s v="No"/>
    <n v="5"/>
    <n v="39"/>
    <s v=""/>
    <s v="F1B_FP-Rmv1 B"/>
    <s v="Chip on site/broadcast"/>
    <s v="No"/>
    <s v=""/>
    <s v="POLE 2-3; 0.8SPAN; 15 FEET EAST OF LINE, 5:1 TREE POOR TAPER, EDITED BY NNINNM 1/30 "/>
    <s v="MOW_Mowbray's"/>
    <s v="PEI_P31 Enterprises, Inc."/>
    <m/>
    <s v="F1B_FP-Rmv1 B"/>
    <d v="2020-02-06T17:01:49"/>
    <s v=""/>
    <s v="Unit"/>
    <m/>
    <s v=""/>
    <s v="MOW_Mowbray's"/>
    <s v="MOW_Mowbray's Tree Service"/>
    <d v="2020-05-12T09:05:04"/>
    <s v="Broadcast wood chips on property "/>
    <x v="3"/>
    <d v="2020-05-12T09:05:08"/>
    <s v="Sierra"/>
    <s v="SI_Sierra"/>
    <s v="1012546515"/>
    <s v="13335 ACME WAY"/>
    <s v="OREGON HOUSE"/>
    <s v=""/>
    <s v=""/>
    <s v="sgonzm_awrr"/>
    <d v="2020-01-29T15:08:54"/>
    <s v="BE_geomartawrrprod"/>
    <d v="2020-05-12T09:32:11"/>
    <s v="f3de5a58-c379-4694-8242-296a0a5c3ec8"/>
  </r>
  <r>
    <n v="0"/>
    <n v="0"/>
    <n v="0"/>
    <n v="0"/>
    <n v="1"/>
    <n v="0"/>
    <n v="0"/>
    <n v="0"/>
    <n v="0"/>
    <n v="1"/>
    <x v="0"/>
    <n v="1"/>
    <n v="1"/>
    <n v="1"/>
    <n v="20"/>
    <x v="1"/>
    <d v="2020-05-12T09:05:40"/>
    <s v="MOW"/>
    <x v="0"/>
    <d v="2020-01-29T00:00:00"/>
    <d v="2020-01-29T15:10:19"/>
    <s v=""/>
    <s v="No"/>
    <s v="Old"/>
    <n v="0"/>
    <x v="0"/>
    <x v="0"/>
    <s v="Roberto"/>
    <s v="Ayala"/>
    <x v="3"/>
    <n v="1715131"/>
    <x v="154"/>
    <x v="1"/>
    <s v="LP_AU115-B04_1683898"/>
    <s v="CIP_AU115-B04_333332"/>
    <s v="Tree Work Complete"/>
    <s v=""/>
    <x v="2"/>
    <s v="Ponderosa Pine"/>
    <s v="No"/>
    <s v="No"/>
    <n v="5"/>
    <n v="38"/>
    <s v=""/>
    <s v="F1B_FP-Rmv1 B"/>
    <s v="Chip on site/broadcast"/>
    <s v="No"/>
    <s v=""/>
    <s v="POLE 2-3; 0.8SPAN; 15 FEET EAST OF LINE, Edited by cedinm mge 1/30/2020 poor taper of 5:1, wind sway could push tree into line"/>
    <s v="MOW_Mowbray's"/>
    <s v="PEI_P31 Enterprises, Inc."/>
    <m/>
    <s v="F1B_FP-Rmv1 B"/>
    <d v="2020-02-06T17:00:26"/>
    <s v=""/>
    <s v="Unit"/>
    <m/>
    <s v=""/>
    <s v="MOW_Mowbray's"/>
    <s v="MOW_Mowbray's Tree Service"/>
    <d v="2020-05-12T09:05:37"/>
    <s v="Broadcast wood chips on property "/>
    <x v="3"/>
    <d v="2020-05-12T09:05:40"/>
    <s v="Sierra"/>
    <s v="SI_Sierra"/>
    <s v="1012546515"/>
    <s v="13335 ACME WAY"/>
    <s v="OREGON HOUSE"/>
    <s v=""/>
    <s v=""/>
    <s v="sgonzm_awrr"/>
    <d v="2020-01-29T15:10:19"/>
    <s v="BE_geomartawrrprod"/>
    <d v="2020-05-12T09:32:11"/>
    <s v="799d967a-786a-4108-bfd8-2d125d9562eb"/>
  </r>
  <r>
    <n v="0"/>
    <n v="0"/>
    <n v="0"/>
    <n v="0"/>
    <n v="1"/>
    <n v="0"/>
    <n v="0"/>
    <n v="0"/>
    <n v="0"/>
    <n v="1"/>
    <x v="0"/>
    <n v="1"/>
    <n v="1"/>
    <n v="1"/>
    <n v="20"/>
    <x v="1"/>
    <d v="2020-05-12T09:06:08"/>
    <s v="MOW"/>
    <x v="0"/>
    <d v="2020-01-29T00:00:00"/>
    <d v="2020-01-29T15:19:57"/>
    <s v=""/>
    <s v="No"/>
    <s v="Old"/>
    <n v="0"/>
    <x v="0"/>
    <x v="0"/>
    <s v="Roberto"/>
    <s v="Ayala"/>
    <x v="3"/>
    <n v="1715137"/>
    <x v="155"/>
    <x v="1"/>
    <s v="LP_AU115-B04_1683898"/>
    <s v="CIP_AU115-B04_333332"/>
    <s v="Tree Work Complete"/>
    <s v=""/>
    <x v="2"/>
    <s v="Ponderosa Pine"/>
    <s v="No"/>
    <s v="No"/>
    <n v="8"/>
    <n v="55"/>
    <s v=""/>
    <s v="F1B_FP-Rmv1 B"/>
    <s v="Chip on site/broadcast"/>
    <s v="No"/>
    <s v=""/>
    <s v="Poles 2-3. Left of line. .6 span. 18 feet East of line. X-stem tree (2), HTRS 3/3"/>
    <s v="MOW_Mowbray's"/>
    <s v="PEI_P31 Enterprises, Inc."/>
    <m/>
    <s v="F1B_FP-Rmv1 B"/>
    <d v="2020-02-06T16:59:47"/>
    <s v=""/>
    <s v="Unit"/>
    <m/>
    <s v=""/>
    <s v="MOW_Mowbray's"/>
    <s v="MOW_Mowbray's Tree Service"/>
    <d v="2020-05-12T09:06:05"/>
    <s v="Broadcast wood chips on property "/>
    <x v="3"/>
    <d v="2020-05-12T09:06:08"/>
    <s v="Sierra"/>
    <s v="SI_Sierra"/>
    <s v="1012546515"/>
    <s v="13335 ACME WAY"/>
    <s v="OREGON HOUSE"/>
    <s v=""/>
    <s v=""/>
    <s v="emejim_awrr"/>
    <d v="2020-01-29T15:19:57"/>
    <s v="BE_geomartawrrprod"/>
    <d v="2020-05-12T09:32:11"/>
    <s v="b2e49a1d-b929-4e32-8013-671accb4e00e"/>
  </r>
  <r>
    <n v="0"/>
    <n v="0"/>
    <n v="0"/>
    <n v="0"/>
    <n v="1"/>
    <n v="0"/>
    <n v="0"/>
    <n v="0"/>
    <n v="0"/>
    <n v="1"/>
    <x v="0"/>
    <n v="1"/>
    <n v="1"/>
    <n v="1"/>
    <n v="20"/>
    <x v="1"/>
    <d v="2020-05-12T09:06:47"/>
    <s v="MOW"/>
    <x v="0"/>
    <d v="2020-01-29T00:00:00"/>
    <d v="2020-01-29T15:15:03"/>
    <s v=""/>
    <s v="No"/>
    <s v="Old"/>
    <n v="0"/>
    <x v="0"/>
    <x v="0"/>
    <s v="Roberto"/>
    <s v="Ayala"/>
    <x v="3"/>
    <n v="1715133"/>
    <x v="156"/>
    <x v="1"/>
    <s v="LP_AU115-B04_1683898"/>
    <s v="CIP_AU115-B04_333332"/>
    <s v="Tree Work Complete"/>
    <s v=""/>
    <x v="2"/>
    <s v="Ponderosa Pine"/>
    <s v="No"/>
    <s v="No"/>
    <n v="7"/>
    <n v="60"/>
    <s v=""/>
    <s v="R1B_Rmv 1-B"/>
    <s v="Chip on site/broadcast"/>
    <s v="No"/>
    <s v=""/>
    <s v="Pole 2-3, .6 span, 10 feet East of Line. Poor taper, Suppress tree, Removal. "/>
    <s v="MOW_Mowbray's"/>
    <s v="PEI_P31 Enterprises, Inc."/>
    <m/>
    <s v="R1B_Rmv 1-B"/>
    <d v="2020-02-06T16:59:02"/>
    <s v=""/>
    <s v="Unit"/>
    <m/>
    <s v=""/>
    <s v="MOW_Mowbray's"/>
    <s v="MOW_Mowbray's Tree Service"/>
    <d v="2020-05-12T09:06:41"/>
    <s v="Broadcast wood chips on property "/>
    <x v="3"/>
    <d v="2020-05-12T09:06:47"/>
    <s v="Sierra"/>
    <s v="SI_Sierra"/>
    <s v="1012546515"/>
    <s v="13335 ACME WAY"/>
    <s v="OREGON HOUSE"/>
    <s v=""/>
    <s v=""/>
    <s v="emejim_awrr"/>
    <d v="2020-01-29T15:15:03"/>
    <s v="BE_geomartawrrprod"/>
    <d v="2020-05-12T09:32:11"/>
    <s v="7a4cd91d-0428-46d9-a39c-998363f4def5"/>
  </r>
  <r>
    <n v="0"/>
    <n v="0"/>
    <n v="0"/>
    <n v="0"/>
    <n v="1"/>
    <n v="0"/>
    <n v="0"/>
    <n v="0"/>
    <n v="0"/>
    <n v="1"/>
    <x v="0"/>
    <n v="1"/>
    <n v="1"/>
    <n v="1"/>
    <n v="20"/>
    <x v="1"/>
    <d v="2020-05-12T09:07:16"/>
    <s v="MOW"/>
    <x v="0"/>
    <d v="2020-01-30T00:00:00"/>
    <d v="2020-01-30T12:20:16"/>
    <s v=""/>
    <s v="No"/>
    <s v="Old"/>
    <n v="0"/>
    <x v="0"/>
    <x v="0"/>
    <s v="Roberto"/>
    <s v="Ayala"/>
    <x v="3"/>
    <n v="1715601"/>
    <x v="157"/>
    <x v="1"/>
    <s v="LP_AU115-B04_1683898"/>
    <s v="CIP_AU115-B04_333332"/>
    <s v="Tree Work Complete"/>
    <s v=""/>
    <x v="2"/>
    <s v="Ponderosa Pine"/>
    <s v="No"/>
    <s v="No"/>
    <n v="4"/>
    <n v="37"/>
    <s v=""/>
    <s v="F1B_FP-Rmv1 B"/>
    <s v="Chip on site/broadcast"/>
    <s v="No"/>
    <s v=""/>
    <s v="Poles 2-3. .6 span. 22 feet East of lines. Removal. Poor taper. "/>
    <s v="MOW_Mowbray's"/>
    <s v="PEI_P31 Enterprises, Inc."/>
    <m/>
    <s v="F1B_FP-Rmv1 B"/>
    <d v="2020-02-06T16:58:24"/>
    <s v=""/>
    <s v="Unit"/>
    <m/>
    <s v=""/>
    <s v="MOW_Mowbray's"/>
    <s v="MOW_Mowbray's Tree Service"/>
    <d v="2020-05-12T09:07:12"/>
    <s v="Broadcast wood chips on property "/>
    <x v="3"/>
    <d v="2020-05-12T09:07:16"/>
    <s v="Sierra"/>
    <s v="SI_Sierra"/>
    <s v="1012546515"/>
    <s v="13335 ACME WAY"/>
    <s v="OREGON HOUSE"/>
    <s v=""/>
    <s v=""/>
    <s v="rmendm_awrr"/>
    <d v="2020-01-30T12:20:16"/>
    <s v="BE_geomartawrrprod"/>
    <d v="2020-05-12T09:32:11"/>
    <s v="84bc5eaf-5f34-4622-8e2a-c3bf21c559e8"/>
  </r>
  <r>
    <n v="0"/>
    <n v="0"/>
    <n v="0"/>
    <n v="0"/>
    <n v="1"/>
    <n v="0"/>
    <n v="0"/>
    <n v="0"/>
    <n v="0"/>
    <n v="1"/>
    <x v="0"/>
    <n v="1"/>
    <n v="1"/>
    <n v="1"/>
    <n v="20"/>
    <x v="1"/>
    <d v="2020-05-12T09:07:53"/>
    <s v="MOW"/>
    <x v="0"/>
    <d v="2020-01-29T00:00:00"/>
    <d v="2020-01-29T15:45:50"/>
    <s v=""/>
    <s v="No"/>
    <s v="Old"/>
    <n v="0"/>
    <x v="0"/>
    <x v="0"/>
    <s v="Roberto"/>
    <s v="Ayala"/>
    <x v="3"/>
    <n v="1715197"/>
    <x v="158"/>
    <x v="1"/>
    <s v="LP_AU115-B04_1683898"/>
    <s v="CIP_AU115-B04_333332"/>
    <s v="Tree Work Complete"/>
    <s v=""/>
    <x v="2"/>
    <s v="Ponderosa Pine"/>
    <s v="No"/>
    <s v="No"/>
    <n v="4"/>
    <n v="28"/>
    <s v=""/>
    <s v="R1B_Rmv 1-B"/>
    <s v="Chip on site/broadcast"/>
    <s v="No"/>
    <s v=""/>
    <s v="POLE 2-3; 0.7SPAN; 10 FEET EAST OF LINE; TREE HAS POTENTIAL TO GROW INTO LINE"/>
    <s v="MOW_Mowbray's"/>
    <s v="PEI_P31 Enterprises, Inc."/>
    <m/>
    <s v="R1B_Rmv 1-B"/>
    <d v="2020-02-06T16:57:32"/>
    <s v=""/>
    <s v="Unit"/>
    <m/>
    <s v=""/>
    <s v="MOW_Mowbray's"/>
    <s v="MOW_Mowbray's Tree Service"/>
    <d v="2020-05-12T09:07:50"/>
    <s v="Broadcast wood chips on property "/>
    <x v="3"/>
    <d v="2020-05-12T09:07:53"/>
    <s v="Sierra"/>
    <s v="SI_Sierra"/>
    <s v="1012546515"/>
    <s v="13335 ACME WAY"/>
    <s v="OREGON HOUSE"/>
    <s v=""/>
    <s v=""/>
    <s v="sgonzm_awrr"/>
    <d v="2020-01-29T15:45:50"/>
    <s v="BE_geomartawrrprod"/>
    <d v="2020-05-12T09:32:11"/>
    <s v="a87e473e-c9f5-46b9-90f7-cbbab624cc1d"/>
  </r>
  <r>
    <n v="0"/>
    <n v="0"/>
    <n v="0"/>
    <n v="0"/>
    <n v="1"/>
    <n v="0"/>
    <n v="0"/>
    <n v="0"/>
    <n v="0"/>
    <n v="1"/>
    <x v="0"/>
    <n v="1"/>
    <n v="1"/>
    <n v="1"/>
    <n v="20"/>
    <x v="1"/>
    <d v="2020-05-12T09:08:23"/>
    <s v="MOW"/>
    <x v="0"/>
    <d v="2020-01-29T00:00:00"/>
    <d v="2020-01-29T15:35:26"/>
    <s v=""/>
    <s v="No"/>
    <s v="Old"/>
    <n v="0"/>
    <x v="0"/>
    <x v="0"/>
    <s v="Roberto"/>
    <s v="Ayala"/>
    <x v="3"/>
    <n v="1715149"/>
    <x v="159"/>
    <x v="1"/>
    <s v="LP_AU115-B04_1683898"/>
    <s v="CIP_AU115-B04_333333"/>
    <s v="Tree Work Complete"/>
    <s v=""/>
    <x v="2"/>
    <s v="Ponderosa Pine"/>
    <s v="No"/>
    <s v="No"/>
    <n v="11"/>
    <n v="65"/>
    <s v=""/>
    <s v="R1B_Rmv 1-B"/>
    <s v="Cut and Leave"/>
    <s v="No"/>
    <s v=""/>
    <s v="POLE 2-3; 0.7SPAN; 15 FEET EAST OF LINE; POOR TAPER ON TREE"/>
    <s v="MOW_Mowbray's"/>
    <s v="PEI_P31 Enterprises, Inc."/>
    <m/>
    <s v="R1B_Rmv 1-B"/>
    <d v="2020-02-06T16:56:47"/>
    <s v=""/>
    <s v="Unit"/>
    <m/>
    <s v=""/>
    <s v="MOW_Mowbray's"/>
    <s v="MOW_Mowbray's Tree Service"/>
    <d v="2020-05-12T09:08:21"/>
    <s v="Cut into 16 inch firewood lengths/ Broadcast wood chips on property"/>
    <x v="3"/>
    <d v="2020-05-12T09:08:23"/>
    <s v="Sierra"/>
    <s v="SI_Sierra"/>
    <s v="1012546515"/>
    <s v="13335 ACME WAY"/>
    <s v="OREGON HOUSE"/>
    <s v=""/>
    <s v=""/>
    <s v="sgonzm_awrr"/>
    <d v="2020-01-29T15:35:26"/>
    <s v="BE_geomartawrrprod"/>
    <d v="2020-05-12T09:32:11"/>
    <s v="c290bba6-7d2b-476a-b622-45599d380b85"/>
  </r>
  <r>
    <n v="0"/>
    <n v="0"/>
    <n v="0"/>
    <n v="0"/>
    <n v="1"/>
    <n v="0"/>
    <n v="0"/>
    <n v="0"/>
    <n v="0"/>
    <n v="1"/>
    <x v="0"/>
    <n v="1"/>
    <n v="1"/>
    <n v="1"/>
    <n v="20"/>
    <x v="1"/>
    <d v="2020-05-12T09:08:52"/>
    <s v="MOW"/>
    <x v="0"/>
    <d v="2020-02-06T00:00:00"/>
    <d v="2020-02-06T11:47:20"/>
    <s v=""/>
    <s v="No"/>
    <s v="Old"/>
    <n v="0"/>
    <x v="0"/>
    <x v="0"/>
    <s v="Roberto"/>
    <s v="Ayala"/>
    <x v="3"/>
    <n v="1718180"/>
    <x v="160"/>
    <x v="1"/>
    <s v="LP_AU115-B04_1668512"/>
    <s v="CIP_AU115-B04_333333"/>
    <s v="Tree Work Complete"/>
    <s v=""/>
    <x v="2"/>
    <s v="Ponderosa Pine"/>
    <s v="No"/>
    <s v="No"/>
    <n v="4"/>
    <n v="30"/>
    <s v=""/>
    <s v="R1B_Rmv 1-B"/>
    <s v="Haul offsite"/>
    <s v="No"/>
    <s v=""/>
    <s v="Pole 2- Pole 3; 0.6 span; 10 feet West of line; R1 tree with poor taper growing close to line"/>
    <s v="MOW_Mowbray's"/>
    <s v="PEI_P31 Enterprises, Inc."/>
    <m/>
    <s v="R1B_Rmv 1-B"/>
    <d v="2020-02-11T17:12:04"/>
    <s v=""/>
    <s v="Unit"/>
    <m/>
    <s v=""/>
    <s v="MOW_Mowbray's"/>
    <s v="MOW_Mowbray's Tree Service"/>
    <d v="2020-05-12T09:08:50"/>
    <s v="Remove all wood debri"/>
    <x v="3"/>
    <d v="2020-05-12T09:08:52"/>
    <s v="Sierra"/>
    <s v="SI_Sierra"/>
    <s v="1012546525"/>
    <s v="13350 ACME WAY"/>
    <s v="OREGON HOUSE"/>
    <s v=""/>
    <s v=""/>
    <s v="sgonzm_awrr"/>
    <d v="2020-02-06T11:47:20"/>
    <s v="BE_geomartawrrprod"/>
    <d v="2020-05-12T09:32:11"/>
    <s v="37e95758-2e64-46d0-b89b-1a46e906d68b"/>
  </r>
  <r>
    <n v="0"/>
    <n v="0"/>
    <n v="0"/>
    <n v="0"/>
    <n v="1"/>
    <n v="0"/>
    <n v="0"/>
    <n v="0"/>
    <n v="0"/>
    <n v="1"/>
    <x v="0"/>
    <n v="1"/>
    <n v="3"/>
    <n v="3"/>
    <n v="20"/>
    <x v="1"/>
    <d v="2020-05-12T09:10:34"/>
    <s v="MOW"/>
    <x v="0"/>
    <d v="2020-02-06T00:00:00"/>
    <d v="2020-02-06T13:20:28"/>
    <s v=""/>
    <s v="No"/>
    <s v="Old"/>
    <n v="0"/>
    <x v="0"/>
    <x v="0"/>
    <s v="Roberto"/>
    <s v="Ayala"/>
    <x v="3"/>
    <n v="1718253"/>
    <x v="161"/>
    <x v="1"/>
    <s v="LP_AU115-B04_1668512"/>
    <s v="CIP_AU115-B04_333333"/>
    <s v="Tree Work Complete"/>
    <m/>
    <x v="2"/>
    <s v="Ponderosa Pine"/>
    <s v="No"/>
    <s v="No"/>
    <n v="25"/>
    <n v="96"/>
    <m/>
    <s v="F3B_FP-Rmv3 B"/>
    <s v="Haul offsite"/>
    <s v="No"/>
    <m/>
    <s v="Poles 2-3; .3 span; its 3 ft East away from the lines to close in proximity; over hanging limbs. Removal . "/>
    <s v="MOW_Mowbray's"/>
    <s v="MOW_Mowbray's Tree Service"/>
    <n v="5865470"/>
    <s v="F3B_FP-Rmv3 B"/>
    <d v="2020-04-28T12:33:57"/>
    <m/>
    <s v="Unit"/>
    <m/>
    <m/>
    <s v="MOW_Mowbray's"/>
    <s v="MOW_Mowbray's Tree Service"/>
    <d v="2020-05-12T09:10:32"/>
    <s v="Remove all wood and debris "/>
    <x v="3"/>
    <d v="2020-05-12T09:10:34"/>
    <s v="Sierra"/>
    <s v="SI_Sierra"/>
    <s v="1012546525"/>
    <s v="13350 ACME WAY"/>
    <s v="OREGON HOUSE"/>
    <s v=""/>
    <s v=""/>
    <s v="emejim_awrr"/>
    <d v="2020-02-06T13:20:28"/>
    <s v="BE_geomartawrrprod"/>
    <d v="2020-05-12T09:32:11"/>
    <s v="1e2b090e-4970-4e73-ab8f-64476485491f"/>
  </r>
  <r>
    <n v="0"/>
    <n v="0"/>
    <n v="0"/>
    <n v="0"/>
    <n v="1"/>
    <n v="0"/>
    <n v="0"/>
    <n v="0"/>
    <n v="0"/>
    <n v="1"/>
    <x v="0"/>
    <n v="1"/>
    <n v="1"/>
    <n v="1"/>
    <n v="20"/>
    <x v="1"/>
    <d v="2020-05-12T09:17:11"/>
    <s v="zAWRR Not in Roster"/>
    <x v="1"/>
    <d v="2020-02-25T00:00:00"/>
    <d v="2020-02-25T13:50:55"/>
    <s v=""/>
    <s v="No"/>
    <s v="Old"/>
    <n v="0"/>
    <x v="1"/>
    <x v="0"/>
    <s v="zAWRR Not in Roster"/>
    <s v="zAWRR Not in Roster"/>
    <x v="1"/>
    <n v="1781085"/>
    <x v="162"/>
    <x v="0"/>
    <s v="LP_AV115-F22_884101"/>
    <s v="CIP_AV115-F22_356781"/>
    <s v="Tree Work Complete"/>
    <s v=""/>
    <x v="4"/>
    <s v="Ponderosa Pine"/>
    <s v="No"/>
    <s v="No"/>
    <n v="9"/>
    <n v="55"/>
    <s v=""/>
    <s v="F1A_FP-Rmv1 A"/>
    <s v="Haul offsite"/>
    <s v="No"/>
    <s v=""/>
    <s v="From pole E to pole F .8 north of line strike potential pine 10ft from line has poor taper and very little canopy recommended removal "/>
    <s v="AEA_A &amp; E Arborists Tree Care"/>
    <s v=""/>
    <n v="5746657"/>
    <s v="F1A_FP-Rmv1 A"/>
    <d v="2020-04-23T16:55:19"/>
    <s v=""/>
    <s v="Unit"/>
    <m/>
    <s v=""/>
    <s v="AEA_A &amp; E Arborists Tree Care"/>
    <s v=""/>
    <d v="2020-05-11T00:00:00"/>
    <s v="218/201 Remove all wood and debris"/>
    <x v="6"/>
    <d v="2020-05-12T09:17:11"/>
    <s v="Sierra"/>
    <s v="SI_Sierra"/>
    <s v="1051742720"/>
    <s v="13051 ARTIC OWL RD"/>
    <s v="NEVADA CITY"/>
    <s v=""/>
    <s v=""/>
    <s v="whedrs_awrr"/>
    <d v="2020-02-25T13:50:55"/>
    <s v="BE_geomartawrrprod"/>
    <d v="2020-05-12T09:32:11"/>
    <s v="8862696b-550c-40db-a2d8-aeb71c61c857"/>
  </r>
  <r>
    <n v="0"/>
    <n v="0"/>
    <n v="0"/>
    <n v="0"/>
    <n v="1"/>
    <n v="0"/>
    <n v="0"/>
    <n v="0"/>
    <n v="0"/>
    <n v="1"/>
    <x v="0"/>
    <n v="1"/>
    <n v="1"/>
    <n v="1"/>
    <n v="20"/>
    <x v="1"/>
    <d v="2020-05-12T09:17:49"/>
    <s v="zAWRR Not in Roster"/>
    <x v="1"/>
    <d v="2020-02-26T00:00:00"/>
    <d v="2020-02-26T14:41:11"/>
    <s v=""/>
    <s v="No"/>
    <s v="Old"/>
    <n v="0"/>
    <x v="1"/>
    <x v="0"/>
    <s v="zAWRR Not in Roster"/>
    <s v="zAWRR Not in Roster"/>
    <x v="1"/>
    <n v="1781587"/>
    <x v="163"/>
    <x v="0"/>
    <s v="LP_AV115-F22_881178"/>
    <s v="CIP_AV115-F22_356817"/>
    <s v="Tree Work Complete"/>
    <s v=""/>
    <x v="2"/>
    <s v="Cedar"/>
    <s v="No"/>
    <s v="No"/>
    <n v="5"/>
    <n v="25"/>
    <s v=""/>
    <s v="F1B_FP-Rmv1 B"/>
    <s v="Cut and Leave"/>
    <s v="No"/>
    <s v="Riparian"/>
    <s v="Poles A- End pole, 24 feet southeast of GUI wire, removing because of poor taper able to strike GUI wire. Growing on slope. "/>
    <s v="AEA_A &amp; E Arborists Tree Care"/>
    <s v=""/>
    <n v="12"/>
    <s v="F1B_FP-Rmv1 B"/>
    <d v="2020-04-27T16:20:58"/>
    <s v="A&amp;E 12"/>
    <s v="Unit"/>
    <m/>
    <s v=""/>
    <s v="AEA_A &amp; E Arborists Tree Care"/>
    <s v=""/>
    <d v="2020-05-11T00:00:00"/>
    <s v="201 Cut into 16 inch rounds, remove all debris."/>
    <x v="6"/>
    <d v="2020-05-12T09:17:49"/>
    <s v="Sierra"/>
    <s v="SI_Sierra"/>
    <s v="1051742893"/>
    <s v="13205 HOOT OWL RD"/>
    <s v="NEVADA CITY"/>
    <s v=""/>
    <s v=""/>
    <s v="acoonm_awrr"/>
    <d v="2020-02-26T14:41:11"/>
    <s v="BE_geomartawrrprod"/>
    <d v="2020-05-12T09:32:11"/>
    <s v="fdfa0494-b608-4f42-8eda-22329cd8c9b3"/>
  </r>
  <r>
    <n v="0"/>
    <n v="0"/>
    <n v="0"/>
    <n v="0"/>
    <n v="1"/>
    <n v="0"/>
    <n v="0"/>
    <n v="0"/>
    <n v="0"/>
    <n v="1"/>
    <x v="0"/>
    <n v="1"/>
    <n v="1"/>
    <n v="1"/>
    <n v="20"/>
    <x v="1"/>
    <d v="2020-05-12T09:18:25"/>
    <s v="zAWRR Not in Roster"/>
    <x v="1"/>
    <d v="2020-02-26T00:00:00"/>
    <d v="2020-02-26T14:51:32"/>
    <s v=""/>
    <s v="No"/>
    <s v="Old"/>
    <n v="0"/>
    <x v="1"/>
    <x v="0"/>
    <s v="zAWRR Not in Roster"/>
    <s v="zAWRR Not in Roster"/>
    <x v="1"/>
    <n v="1781615"/>
    <x v="164"/>
    <x v="0"/>
    <s v="LP_AV115-F22_881178"/>
    <s v="CIP_AV115-F22_356817"/>
    <s v="Tree Work Complete"/>
    <s v=""/>
    <x v="2"/>
    <s v="Cedar"/>
    <s v="No"/>
    <s v="No"/>
    <n v="4"/>
    <n v="25"/>
    <s v=""/>
    <s v="F1B_FP-Rmv1 B"/>
    <s v="Cut and Leave"/>
    <s v="No"/>
    <s v=""/>
    <s v="Poles A-End pole, at end pole, 22 feet northeast of end pole, removing because of poor taper tree able to strike pole. "/>
    <s v="AEA_A &amp; E Arborists Tree Care"/>
    <s v=""/>
    <n v="12"/>
    <s v="F1B_FP-Rmv1 B"/>
    <d v="2020-04-27T16:22:38"/>
    <s v="A&amp;E 12"/>
    <s v="Unit"/>
    <m/>
    <s v=""/>
    <s v="AEA_A &amp; E Arborists Tree Care"/>
    <s v=""/>
    <d v="2020-05-11T00:00:00"/>
    <s v="201 Cut into 16 inch rounds, remove all debris."/>
    <x v="6"/>
    <d v="2020-05-12T09:18:25"/>
    <s v="Sierra"/>
    <s v="SI_Sierra"/>
    <s v="1051742893"/>
    <s v="13205 HOOT OWL RD"/>
    <s v="NEVADA CITY"/>
    <s v=""/>
    <s v=""/>
    <s v="acoonm_awrr"/>
    <d v="2020-02-26T14:51:32"/>
    <s v="BE_geomartawrrprod"/>
    <d v="2020-05-12T09:32:11"/>
    <s v="eb4541d4-bef6-454b-a30f-339c52fb39a6"/>
  </r>
  <r>
    <n v="0"/>
    <n v="0"/>
    <n v="0"/>
    <n v="0"/>
    <n v="1"/>
    <n v="0"/>
    <n v="0"/>
    <n v="0"/>
    <n v="0"/>
    <n v="1"/>
    <x v="0"/>
    <n v="1"/>
    <n v="1"/>
    <n v="1"/>
    <n v="20"/>
    <x v="1"/>
    <d v="2020-05-12T09:18:48"/>
    <s v="zAWRR Not in Roster"/>
    <x v="1"/>
    <d v="2020-02-26T00:00:00"/>
    <d v="2020-02-26T15:07:39"/>
    <s v=""/>
    <s v="No"/>
    <s v="Old"/>
    <n v="0"/>
    <x v="1"/>
    <x v="0"/>
    <s v="zAWRR Not in Roster"/>
    <s v="zAWRR Not in Roster"/>
    <x v="1"/>
    <n v="1781648"/>
    <x v="165"/>
    <x v="0"/>
    <s v="LP_AV115-F22_881178"/>
    <s v="CIP_AV115-F22_356817"/>
    <s v="Tree Work Complete"/>
    <s v=""/>
    <x v="2"/>
    <s v="Cedar"/>
    <s v="No"/>
    <s v="No"/>
    <n v="6"/>
    <n v="40"/>
    <s v=""/>
    <s v="F1B_FP-Rmv1 B"/>
    <s v="Cut and Leave"/>
    <s v="No"/>
    <s v="Riparian"/>
    <s v="Poles A-End Pole, 0.9 span, 22 feet northeast of end pole, removing because of poor taper tree able to strike end pole. "/>
    <s v="AEA_A &amp; E Arborists Tree Care"/>
    <s v=""/>
    <n v="12"/>
    <s v="F1B_FP-Rmv1 B"/>
    <d v="2020-04-27T16:23:28"/>
    <s v="A&amp;E 12"/>
    <s v="Unit"/>
    <m/>
    <s v=""/>
    <s v="AEA_A &amp; E Arborists Tree Care"/>
    <s v=""/>
    <d v="2020-05-11T00:00:00"/>
    <s v="201 Cut into 16 inch rounds, remove all debris."/>
    <x v="6"/>
    <d v="2020-05-12T09:18:48"/>
    <s v="Sierra"/>
    <s v="SI_Sierra"/>
    <s v="1051742893"/>
    <s v="13205 HOOT OWL RD"/>
    <s v="NEVADA CITY"/>
    <s v=""/>
    <s v=""/>
    <s v="acoonm_awrr"/>
    <d v="2020-02-26T15:07:39"/>
    <s v="BE_geomartawrrprod"/>
    <d v="2020-05-12T09:32:11"/>
    <s v="e6235653-ba1e-421e-b8ae-887124f83d60"/>
  </r>
  <r>
    <n v="0"/>
    <n v="0"/>
    <n v="0"/>
    <n v="0"/>
    <n v="1"/>
    <n v="0"/>
    <n v="0"/>
    <n v="0"/>
    <n v="0"/>
    <n v="1"/>
    <x v="0"/>
    <n v="1"/>
    <n v="3"/>
    <n v="3"/>
    <n v="20"/>
    <x v="1"/>
    <d v="2020-05-12T09:19:23"/>
    <s v="zAWRR Not in Roster"/>
    <x v="1"/>
    <d v="2019-10-08T00:00:00"/>
    <d v="2019-10-08T14:35:27"/>
    <s v=""/>
    <s v="No"/>
    <s v="Old"/>
    <n v="0"/>
    <x v="1"/>
    <x v="0"/>
    <s v="zAWRR Not in Roster"/>
    <s v="zAWRR Not in Roster"/>
    <x v="1"/>
    <n v="1767015"/>
    <x v="166"/>
    <x v="0"/>
    <s v="LP_AV115-F22_884101"/>
    <s v="CIP_AV115-F22_356780"/>
    <s v="Tree Work Complete"/>
    <s v=""/>
    <x v="0"/>
    <s v="Ponderosa Pine"/>
    <s v="No"/>
    <s v="No"/>
    <n v="30"/>
    <n v="115"/>
    <s v=""/>
    <s v="F3B_FP-Rmv3 B"/>
    <s v="Cut and Leave"/>
    <s v="No"/>
    <s v=""/>
    <s v="12 ft East of pole E. Overhanging lines, trunk within 12 feet of lines. "/>
    <s v="AEA_A &amp; E Arborists Tree Care"/>
    <s v=""/>
    <m/>
    <s v="F3B_FP-Rmv3 B"/>
    <d v="2020-05-08T13:09:10"/>
    <s v="A&amp;E 218"/>
    <s v="Unit"/>
    <m/>
    <s v=""/>
    <s v="AEA_A &amp; E Arborists Tree Care"/>
    <s v=""/>
    <d v="2020-05-11T00:00:00"/>
    <s v="218Cut in 16 rounds and remove chips from property."/>
    <x v="6"/>
    <d v="2020-05-12T09:19:23"/>
    <s v="Sierra"/>
    <s v="SI_Sierra"/>
    <s v="1051742720"/>
    <s v="13051 ARTIC OWL RD"/>
    <s v="NEVADA CITY"/>
    <s v=""/>
    <s v=""/>
    <s v="eculhj_awrr"/>
    <d v="2019-10-08T14:35:27"/>
    <s v="BE_geomartawrrprod"/>
    <d v="2020-05-12T09:32:11"/>
    <s v="68fd2cf3-0a2a-4fcd-b8a7-e517ca9396d7"/>
  </r>
  <r>
    <n v="0"/>
    <n v="0"/>
    <n v="0"/>
    <n v="0"/>
    <n v="1"/>
    <n v="0"/>
    <n v="0"/>
    <n v="0"/>
    <n v="0"/>
    <n v="1"/>
    <x v="0"/>
    <n v="1"/>
    <n v="2"/>
    <n v="2"/>
    <n v="20"/>
    <x v="1"/>
    <d v="2020-05-12T09:19:50"/>
    <s v="zAWRR Not in Roster"/>
    <x v="1"/>
    <d v="2019-10-08T00:00:00"/>
    <d v="2019-10-08T12:50:34"/>
    <s v=""/>
    <s v="No"/>
    <s v="Old"/>
    <n v="0"/>
    <x v="1"/>
    <x v="0"/>
    <s v="zAWRR Not in Roster"/>
    <s v="zAWRR Not in Roster"/>
    <x v="1"/>
    <n v="1767022"/>
    <x v="167"/>
    <x v="0"/>
    <s v="LP_AV115-F22_884100"/>
    <s v="CIP_AV115-F22_356781"/>
    <s v="Tree Work Complete"/>
    <s v=""/>
    <x v="0"/>
    <s v="Ponderosa Pine"/>
    <s v="No"/>
    <s v="No"/>
    <n v="14"/>
    <n v="99"/>
    <s v=""/>
    <s v="F2B_FP-Rmv2 B"/>
    <s v="Haul offsite"/>
    <s v="No"/>
    <s v=""/>
    <s v="0.9 span from pole F to end pole 5 ft west of line over hanging. Trim to remove"/>
    <s v="AEA_A &amp; E Arborists Tree Care"/>
    <s v=""/>
    <n v="5493480"/>
    <s v="F2B_FP-Rmv2 B"/>
    <d v="2020-05-07T11:23:27"/>
    <s v="A&amp;E crew 11"/>
    <s v="Unit"/>
    <m/>
    <s v=""/>
    <s v="AEA_A &amp; E Arborists Tree Care"/>
    <s v=""/>
    <d v="2020-05-11T00:00:00"/>
    <s v="218 Remove all wood and slash"/>
    <x v="6"/>
    <d v="2020-05-12T09:19:50"/>
    <s v="Sierra"/>
    <s v="SI_Sierra"/>
    <s v="1051742719"/>
    <s v="13035 ARTIC OWL RD"/>
    <s v="NEVADA CITY"/>
    <s v=""/>
    <s v=""/>
    <s v="cwongj_awrr"/>
    <d v="2019-10-08T12:50:34"/>
    <s v="BE_geomartawrrprod"/>
    <d v="2020-05-12T09:32:11"/>
    <s v="543eb3be-129c-4696-8458-97e3126ddf7c"/>
  </r>
  <r>
    <n v="0"/>
    <n v="0"/>
    <n v="0"/>
    <n v="0"/>
    <n v="1"/>
    <n v="0"/>
    <n v="0"/>
    <n v="0"/>
    <n v="0"/>
    <n v="1"/>
    <x v="0"/>
    <n v="1"/>
    <n v="1"/>
    <n v="1"/>
    <n v="20"/>
    <x v="1"/>
    <d v="2020-05-12T09:20:32"/>
    <s v="zAWRR Not in Roster"/>
    <x v="1"/>
    <d v="2019-10-08T00:00:00"/>
    <d v="2019-10-08T13:30:32"/>
    <s v=""/>
    <s v="No"/>
    <s v="Old"/>
    <n v="0"/>
    <x v="1"/>
    <x v="0"/>
    <s v="zAWRR Not in Roster"/>
    <s v="zAWRR Not in Roster"/>
    <x v="1"/>
    <n v="1767027"/>
    <x v="168"/>
    <x v="0"/>
    <s v="LP_AV115-F22_884101"/>
    <s v="CIP_AV115-F22_356781"/>
    <s v="Tree Work Complete"/>
    <s v=""/>
    <x v="0"/>
    <s v="Ponderosa Pine"/>
    <s v="No"/>
    <s v="No"/>
    <n v="9"/>
    <n v="71"/>
    <s v=""/>
    <s v="F1B_FP-Rmv1 B"/>
    <s v="Haul offsite"/>
    <s v="No"/>
    <s v=""/>
    <s v="0.8 span from pole E to pole F 30 ft north of line forked top"/>
    <s v="AEA_A &amp; E Arborists Tree Care"/>
    <s v=""/>
    <n v="5746657"/>
    <s v="F1B_FP-Rmv1 B"/>
    <d v="2020-04-23T16:53:25"/>
    <s v=""/>
    <s v="Unit"/>
    <m/>
    <s v=""/>
    <s v="AEA_A &amp; E Arborists Tree Care"/>
    <s v=""/>
    <d v="2020-05-11T00:00:00"/>
    <s v="218/201 Remove all wood and slash"/>
    <x v="6"/>
    <d v="2020-05-12T09:20:32"/>
    <s v="Sierra"/>
    <s v="SI_Sierra"/>
    <s v="1051742720"/>
    <s v="13051 ARTIC OWL RD"/>
    <s v="NEVADA CITY"/>
    <s v=""/>
    <s v=""/>
    <s v="cwongj_awrr"/>
    <d v="2019-10-08T13:30:32"/>
    <s v="BE_geomartawrrprod"/>
    <d v="2020-05-12T09:32:11"/>
    <s v="d96c39a9-9b30-4246-86c2-e93a23c22718"/>
  </r>
  <r>
    <n v="0"/>
    <n v="0"/>
    <n v="0"/>
    <n v="0"/>
    <n v="1"/>
    <n v="0"/>
    <n v="0"/>
    <n v="0"/>
    <n v="0"/>
    <n v="1"/>
    <x v="0"/>
    <n v="1"/>
    <n v="2"/>
    <n v="2"/>
    <n v="20"/>
    <x v="1"/>
    <d v="2020-05-12T09:21:11"/>
    <s v="zAWRR Not in Roster"/>
    <x v="1"/>
    <d v="2019-10-08T00:00:00"/>
    <d v="2019-10-08T13:31:51"/>
    <s v=""/>
    <s v="No"/>
    <s v="Old"/>
    <n v="0"/>
    <x v="1"/>
    <x v="0"/>
    <s v="zAWRR Not in Roster"/>
    <s v="zAWRR Not in Roster"/>
    <x v="1"/>
    <n v="1767028"/>
    <x v="169"/>
    <x v="0"/>
    <s v="LP_AV115-F22_884101"/>
    <s v="CIP_AV115-F22_356781"/>
    <s v="Tree Work Complete"/>
    <s v=""/>
    <x v="0"/>
    <s v="Ponderosa Pine"/>
    <s v="No"/>
    <s v="No"/>
    <n v="12"/>
    <n v="95"/>
    <s v=""/>
    <s v="F2B_FP-Rmv2 B"/>
    <s v="Haul offsite"/>
    <s v="No"/>
    <s v=""/>
    <s v="0.8 span from pole E to pole F 35 ft of line"/>
    <s v="AEA_A &amp; E Arborists Tree Care"/>
    <s v=""/>
    <n v="5746657"/>
    <s v="F2B_FP-Rmv2 B"/>
    <d v="2020-04-23T16:54:11"/>
    <s v=""/>
    <s v="Unit"/>
    <m/>
    <s v=""/>
    <s v="AEA_A &amp; E Arborists Tree Care"/>
    <s v=""/>
    <d v="2020-05-11T00:00:00"/>
    <s v="218 Remove all wood and slash"/>
    <x v="6"/>
    <d v="2020-05-12T09:21:11"/>
    <s v="Sierra"/>
    <s v="SI_Sierra"/>
    <s v="1051742720"/>
    <s v="13051 ARTIC OWL RD"/>
    <s v="NEVADA CITY"/>
    <s v=""/>
    <s v=""/>
    <s v="cwongj_awrr"/>
    <d v="2019-10-08T13:31:51"/>
    <s v="BE_geomartawrrprod"/>
    <d v="2020-05-12T09:32:11"/>
    <s v="4f379aa4-6bd5-497d-a4d2-53ff256ed979"/>
  </r>
  <r>
    <n v="0"/>
    <n v="0"/>
    <n v="0"/>
    <n v="0"/>
    <n v="1"/>
    <n v="0"/>
    <n v="0"/>
    <n v="0"/>
    <n v="0"/>
    <n v="1"/>
    <x v="0"/>
    <n v="1"/>
    <n v="2"/>
    <n v="2"/>
    <n v="20"/>
    <x v="1"/>
    <d v="2020-05-12T09:21:33"/>
    <s v="zAWRR Not in Roster"/>
    <x v="1"/>
    <d v="2019-10-08T00:00:00"/>
    <d v="2019-10-08T13:49:58"/>
    <s v=""/>
    <s v="No"/>
    <s v="Old"/>
    <n v="0"/>
    <x v="1"/>
    <x v="0"/>
    <s v="zAWRR Not in Roster"/>
    <s v="zAWRR Not in Roster"/>
    <x v="1"/>
    <n v="1767029"/>
    <x v="170"/>
    <x v="0"/>
    <s v="LP_AV115-F22_884101"/>
    <s v="CIP_AV115-F22_356421"/>
    <s v="Tree Work Complete"/>
    <s v=""/>
    <x v="0"/>
    <s v="Ponderosa Pine"/>
    <s v="No"/>
    <s v="No"/>
    <n v="15"/>
    <n v="90"/>
    <s v=""/>
    <s v="F2B_FP-Rmv2 B"/>
    <s v="Cut and Leave"/>
    <s v="No"/>
    <s v=""/>
    <s v="0.9 span from pole C to pole B 25 ft east of line forked top leaning towards line with roots in road cut"/>
    <s v="AEA_A &amp; E Arborists Tree Care"/>
    <s v=""/>
    <n v="5650734"/>
    <s v="F2B_FP-Rmv2 B"/>
    <d v="2020-04-24T15:17:42"/>
    <m/>
    <s v="Unit"/>
    <m/>
    <s v=""/>
    <s v="AEA_A &amp; E Arborists Tree Care"/>
    <s v=""/>
    <d v="2020-05-11T00:00:00"/>
    <s v="218 Cut in 16” rounds."/>
    <x v="6"/>
    <d v="2020-05-12T09:21:33"/>
    <s v="Sierra"/>
    <s v="SI_Sierra"/>
    <s v="1051742720"/>
    <s v="13051 ARTIC OWL RD"/>
    <s v="NEVADA CITY"/>
    <s v=""/>
    <s v=""/>
    <s v="cwongj_awrr"/>
    <d v="2019-10-08T13:49:58"/>
    <s v="BE_geomartawrrprod"/>
    <d v="2020-05-12T09:32:11"/>
    <s v="76604311-dc31-48ff-97fa-a886f4c12583"/>
  </r>
  <r>
    <n v="0"/>
    <n v="0"/>
    <n v="0"/>
    <n v="0"/>
    <n v="1"/>
    <n v="0"/>
    <n v="0"/>
    <n v="0"/>
    <n v="0"/>
    <n v="1"/>
    <x v="0"/>
    <n v="1"/>
    <n v="2"/>
    <n v="2"/>
    <n v="20"/>
    <x v="1"/>
    <d v="2020-05-12T09:22:02"/>
    <s v="zAWRR Not in Roster"/>
    <x v="1"/>
    <d v="2019-10-08T00:00:00"/>
    <d v="2019-10-08T13:52:15"/>
    <s v=""/>
    <s v="No"/>
    <s v="Old"/>
    <n v="0"/>
    <x v="1"/>
    <x v="0"/>
    <s v="zAWRR Not in Roster"/>
    <s v="zAWRR Not in Roster"/>
    <x v="1"/>
    <n v="1767030"/>
    <x v="171"/>
    <x v="0"/>
    <s v="LP_AV115-F22_884101"/>
    <s v="CIP_AV115-F22_356422"/>
    <s v="Tree Work Complete"/>
    <s v=""/>
    <x v="0"/>
    <s v="Ponderosa Pine"/>
    <s v="No"/>
    <s v="No"/>
    <n v="17"/>
    <n v="77"/>
    <s v=""/>
    <s v="F2B_FP-Rmv2 B"/>
    <s v="Cut and Leave"/>
    <s v="No"/>
    <s v=""/>
    <s v="0.2 span from pole C to pole B 15 ft east of line. Fading crown, lean towards line, roots in road cut"/>
    <s v="AEA_A &amp; E Arborists Tree Care"/>
    <s v=""/>
    <m/>
    <s v="F2B_FP-Rmv2 B"/>
    <d v="2020-05-07T19:21:47"/>
    <s v="A&amp;E 218"/>
    <s v="Unit"/>
    <m/>
    <s v=""/>
    <s v="AEA_A &amp; E Arborists Tree Care"/>
    <s v=""/>
    <d v="2020-05-11T00:00:00"/>
    <s v="218 Cut in 16” inch rounds and broadcastchips"/>
    <x v="6"/>
    <d v="2020-05-12T09:22:02"/>
    <s v="Sierra"/>
    <s v="SI_Sierra"/>
    <s v="1051742720"/>
    <s v="13051 ARTIC OWL RD"/>
    <s v="NEVADA CITY"/>
    <s v=""/>
    <s v=""/>
    <s v="cwongj_awrr"/>
    <d v="2019-10-08T13:52:15"/>
    <s v="BE_geomartawrrprod"/>
    <d v="2020-05-12T09:32:11"/>
    <s v="bec2b727-6113-4cc1-b07c-95cd2757be2f"/>
  </r>
  <r>
    <n v="0"/>
    <n v="0"/>
    <n v="0"/>
    <n v="0"/>
    <n v="1"/>
    <n v="0"/>
    <n v="0"/>
    <n v="0"/>
    <n v="0"/>
    <n v="1"/>
    <x v="0"/>
    <n v="1"/>
    <n v="2"/>
    <n v="2"/>
    <n v="20"/>
    <x v="1"/>
    <d v="2020-05-12T09:22:28"/>
    <s v="zAWRR Not in Roster"/>
    <x v="1"/>
    <d v="2019-10-14T00:00:00"/>
    <d v="2019-10-14T14:38:22"/>
    <s v=""/>
    <s v="No"/>
    <s v="Old"/>
    <n v="0"/>
    <x v="1"/>
    <x v="0"/>
    <s v="zAWRR Not in Roster"/>
    <s v="zAWRR Not in Roster"/>
    <x v="1"/>
    <n v="1767204"/>
    <x v="172"/>
    <x v="0"/>
    <s v="LP_AV115-F22_882932"/>
    <s v="CIP_AV115-F22_356536"/>
    <s v="Tree Work Complete"/>
    <s v=""/>
    <x v="7"/>
    <s v="Ponderosa Pine"/>
    <s v="No"/>
    <s v="No"/>
    <n v="20"/>
    <n v="135"/>
    <s v=""/>
    <s v="F2B_FP-Rmv2 B"/>
    <s v="Haul offsite"/>
    <s v="No"/>
    <s v=""/>
    <s v="0.2 span from 6 to A. 12 ft West of lines. Lean to line, trim would remove &amp;#621/2 of canopy, owner approved. QC by eculhj JRC 10/15"/>
    <s v="AEA_A &amp; E Arborists Tree Care"/>
    <s v=""/>
    <n v="5746657"/>
    <s v="F2B_FP-Rmv2 B"/>
    <d v="2020-04-24T16:39:49"/>
    <s v=""/>
    <s v="Unit"/>
    <m/>
    <s v=""/>
    <s v="AEA_A &amp; E Arborists Tree Care"/>
    <s v=""/>
    <d v="2020-05-11T00:00:00"/>
    <s v="201 Remove all slash and wood"/>
    <x v="6"/>
    <d v="2020-05-12T09:22:28"/>
    <s v="Sierra"/>
    <s v="SI_Sierra"/>
    <s v="1051742739"/>
    <s v="13134 ARTIC OWL RD"/>
    <s v="NEVADA CITY"/>
    <s v=""/>
    <s v=""/>
    <s v="jtwels_awrr"/>
    <d v="2019-10-14T14:38:22"/>
    <s v="BE_geomartawrrprod"/>
    <d v="2020-05-12T09:32:11"/>
    <s v="22a0456a-10d4-4236-8622-110b929167ed"/>
  </r>
  <r>
    <n v="0"/>
    <n v="0"/>
    <n v="0"/>
    <n v="0"/>
    <n v="1"/>
    <n v="0"/>
    <n v="0"/>
    <n v="0"/>
    <n v="0"/>
    <n v="1"/>
    <x v="0"/>
    <n v="1"/>
    <n v="1"/>
    <n v="1"/>
    <n v="20"/>
    <x v="1"/>
    <d v="2020-05-12T09:23:07"/>
    <s v="zAWRR Not in Roster"/>
    <x v="1"/>
    <d v="2019-10-14T00:00:00"/>
    <d v="2019-10-14T14:41:23"/>
    <s v=""/>
    <s v="No"/>
    <s v="Old"/>
    <n v="0"/>
    <x v="1"/>
    <x v="0"/>
    <s v="zAWRR Not in Roster"/>
    <s v="zAWRR Not in Roster"/>
    <x v="1"/>
    <n v="1767205"/>
    <x v="173"/>
    <x v="0"/>
    <s v="LP_AV115-F22_882932"/>
    <s v="CIP_AV115-F22_356536"/>
    <s v="Tree Work Complete"/>
    <s v=""/>
    <x v="7"/>
    <s v="Live Oak"/>
    <s v="No"/>
    <s v="No"/>
    <n v="8"/>
    <n v="28"/>
    <s v=""/>
    <s v="F1B_FP-Rmv1 B"/>
    <s v="Cut and Leave"/>
    <s v="No"/>
    <s v=""/>
    <s v="Pole 6-pole A 0.7 west of line. Tree has two cat faces near bottom. Remove due to continuous topping "/>
    <s v="AEA_A &amp; E Arborists Tree Care"/>
    <s v=""/>
    <m/>
    <s v="F1B_FP-Rmv1 B"/>
    <d v="2020-04-23T00:00:00"/>
    <s v="A44"/>
    <s v="Unit"/>
    <m/>
    <s v=""/>
    <s v="AEA_A &amp; E Arborists Tree Care"/>
    <s v=""/>
    <d v="2020-05-11T00:00:00"/>
    <s v="201 TBD"/>
    <x v="6"/>
    <d v="2020-05-12T09:23:07"/>
    <s v="Sierra"/>
    <s v="SI_Sierra"/>
    <s v="1051742739"/>
    <s v="13134 ARTIC OWL RD"/>
    <s v="NEVADA CITY"/>
    <s v=""/>
    <s v=""/>
    <s v="swhits_awrr"/>
    <d v="2019-10-14T14:41:23"/>
    <s v="BE_geomartawrrprod"/>
    <d v="2020-05-12T09:32:11"/>
    <s v="0c072718-72bd-4c75-84e9-2276971cfb1a"/>
  </r>
  <r>
    <n v="0"/>
    <n v="0"/>
    <n v="0"/>
    <n v="0"/>
    <n v="1"/>
    <n v="0"/>
    <n v="0"/>
    <n v="0"/>
    <n v="0"/>
    <n v="1"/>
    <x v="0"/>
    <n v="1"/>
    <n v="2"/>
    <n v="2"/>
    <n v="20"/>
    <x v="1"/>
    <d v="2020-05-12T09:23:37"/>
    <s v="zAWRR Not in Roster"/>
    <x v="1"/>
    <d v="2019-10-14T00:00:00"/>
    <d v="2019-10-14T15:00:20"/>
    <s v=""/>
    <s v="No"/>
    <s v="Old"/>
    <n v="0"/>
    <x v="1"/>
    <x v="0"/>
    <s v="zAWRR Not in Roster"/>
    <s v="zAWRR Not in Roster"/>
    <x v="1"/>
    <n v="1767343"/>
    <x v="174"/>
    <x v="0"/>
    <s v="LP_AV115-F22_884101"/>
    <s v="CIP_AV115-F22_356421"/>
    <s v="Tree Work Complete"/>
    <s v=""/>
    <x v="0"/>
    <s v="Ponderosa Pine"/>
    <s v="No"/>
    <s v="No"/>
    <n v="19"/>
    <n v="120"/>
    <s v=""/>
    <s v="F2B_FP-Rmv2 B"/>
    <s v="Cut and Leave"/>
    <s v="No"/>
    <s v=""/>
    <s v="0.9 span from pole A to pole B 20ft east of line. Slight lean to line, fading crown and lesions. Remove slash around base. "/>
    <s v="AEA_A &amp; E Arborists Tree Care"/>
    <s v=""/>
    <n v="5650734"/>
    <s v="F2B_FP-Rmv2 B"/>
    <d v="2020-04-24T13:37:27"/>
    <m/>
    <s v="Unit"/>
    <m/>
    <s v=""/>
    <s v="AEA_A &amp; E Arborists Tree Care"/>
    <s v=""/>
    <d v="2020-05-11T00:00:00"/>
    <s v="218 Cut in 16” rounds remove chips."/>
    <x v="6"/>
    <d v="2020-05-12T09:23:37"/>
    <s v="Sierra"/>
    <s v="SI_Sierra"/>
    <s v="1051742720"/>
    <s v="13051 ARTIC OWL RD"/>
    <s v="NEVADA CITY"/>
    <s v=""/>
    <s v=""/>
    <s v="cwongj_awrr"/>
    <d v="2019-10-14T15:00:20"/>
    <s v="BE_geomartawrrprod"/>
    <d v="2020-05-12T09:32:11"/>
    <s v="d2d9b094-fea6-4a9d-af0b-b4a1421ebe43"/>
  </r>
  <r>
    <n v="0"/>
    <n v="0"/>
    <n v="0"/>
    <n v="0"/>
    <n v="1"/>
    <n v="0"/>
    <n v="0"/>
    <n v="0"/>
    <n v="0"/>
    <n v="1"/>
    <x v="0"/>
    <n v="1"/>
    <n v="1"/>
    <n v="1"/>
    <n v="20"/>
    <x v="1"/>
    <d v="2020-05-12T09:24:07"/>
    <s v="zAWRR Not in Roster"/>
    <x v="1"/>
    <d v="2019-10-15T00:00:00"/>
    <d v="2019-10-15T13:08:04"/>
    <s v=""/>
    <s v="No"/>
    <s v="Old"/>
    <n v="0"/>
    <x v="1"/>
    <x v="0"/>
    <s v="zAWRR Not in Roster"/>
    <s v="zAWRR Not in Roster"/>
    <x v="1"/>
    <n v="1767554"/>
    <x v="175"/>
    <x v="0"/>
    <s v="LP_AV115-F22_882932"/>
    <s v="CIP_AV115-F22_356419"/>
    <s v="Tree Work Complete"/>
    <s v="Fail"/>
    <x v="0"/>
    <s v="Black Oak"/>
    <s v="No"/>
    <s v="No"/>
    <n v="4"/>
    <n v="33"/>
    <s v=""/>
    <s v="F1A_FP-Rmv1 A"/>
    <s v="Cut and Leave"/>
    <s v="No"/>
    <s v=""/>
    <s v="0.1 span from pole 6 to pole A 5 ft west of line growing into primary"/>
    <s v="AEA_A &amp; E Arborists Tree Care"/>
    <s v=""/>
    <n v="5746657"/>
    <s v="F1A_FP-Rmv1 A"/>
    <d v="2020-04-23T16:41:04"/>
    <s v=""/>
    <s v="Unit"/>
    <m/>
    <s v=""/>
    <s v="AEA_A &amp; E Arborists Tree Care"/>
    <s v=""/>
    <d v="2020-05-11T00:00:00"/>
    <s v="201 Cut to 14in fw rounds remove slash"/>
    <x v="6"/>
    <d v="2020-05-12T09:24:07"/>
    <s v="Sierra"/>
    <s v="SI_Sierra"/>
    <s v="1051742739"/>
    <s v="13134 ARTIC OWL RD"/>
    <s v="NEVADA CITY"/>
    <s v=""/>
    <s v=""/>
    <s v="cwongj_awrr"/>
    <d v="2019-10-15T13:08:04"/>
    <s v="BE_geomartawrrprod"/>
    <d v="2020-05-12T09:32:11"/>
    <s v="ee564577-3d9a-4220-beff-57a426236dfd"/>
  </r>
  <r>
    <n v="0"/>
    <n v="0"/>
    <n v="0"/>
    <n v="0"/>
    <n v="1"/>
    <n v="0"/>
    <n v="0"/>
    <n v="0"/>
    <n v="0"/>
    <n v="1"/>
    <x v="0"/>
    <n v="1"/>
    <n v="2"/>
    <n v="2"/>
    <n v="20"/>
    <x v="1"/>
    <d v="2020-05-12T09:24:37"/>
    <s v="zAWRR Not in Roster"/>
    <x v="1"/>
    <d v="2019-10-15T00:00:00"/>
    <d v="2019-10-15T13:50:10"/>
    <s v=""/>
    <s v="No"/>
    <s v="Old"/>
    <n v="0"/>
    <x v="1"/>
    <x v="0"/>
    <s v="zAWRR Not in Roster"/>
    <s v="zAWRR Not in Roster"/>
    <x v="1"/>
    <n v="1767555"/>
    <x v="176"/>
    <x v="0"/>
    <s v="LP_AV115-F22_882932"/>
    <s v="CIP_AV115-F22_356419"/>
    <s v="Tree Work Complete"/>
    <s v=""/>
    <x v="0"/>
    <s v="Ponderosa Pine"/>
    <s v="No"/>
    <s v="No"/>
    <n v="12"/>
    <n v="102"/>
    <s v=""/>
    <s v="F2B_FP-Rmv2 B"/>
    <s v="Haul offsite"/>
    <s v="No"/>
    <s v=""/>
    <s v="40ft west of pole 6 conks near base and beetle infestation"/>
    <s v="AEA_A &amp; E Arborists Tree Care"/>
    <s v=""/>
    <n v="5746657"/>
    <s v="F2B_FP-Rmv2 B"/>
    <d v="2020-04-23T16:43:44"/>
    <s v=""/>
    <s v="Unit"/>
    <m/>
    <s v=""/>
    <s v="AEA_A &amp; E Arborists Tree Care"/>
    <s v=""/>
    <d v="2020-05-11T00:00:00"/>
    <s v="211 Remove all wood and slash"/>
    <x v="6"/>
    <d v="2020-05-12T09:24:37"/>
    <s v="Sierra"/>
    <s v="SI_Sierra"/>
    <s v="1051742739"/>
    <s v="13134 ARTIC OWL RD"/>
    <s v="NEVADA CITY"/>
    <s v=""/>
    <s v=""/>
    <s v="cwongj_awrr"/>
    <d v="2019-10-15T13:50:10"/>
    <s v="BE_geomartawrrprod"/>
    <d v="2020-05-12T09:32:11"/>
    <s v="38110012-be16-42cd-8e45-5925f35569ce"/>
  </r>
  <r>
    <n v="0"/>
    <n v="0"/>
    <n v="0"/>
    <n v="0"/>
    <n v="1"/>
    <n v="0"/>
    <n v="0"/>
    <n v="0"/>
    <n v="0"/>
    <n v="1"/>
    <x v="0"/>
    <n v="1"/>
    <n v="2"/>
    <n v="2"/>
    <n v="20"/>
    <x v="1"/>
    <d v="2020-05-12T09:24:58"/>
    <s v="zAWRR Not in Roster"/>
    <x v="1"/>
    <d v="2019-10-15T00:00:00"/>
    <d v="2019-10-15T13:57:20"/>
    <s v=""/>
    <s v="No"/>
    <s v="Old"/>
    <n v="0"/>
    <x v="1"/>
    <x v="0"/>
    <s v="zAWRR Not in Roster"/>
    <s v="zAWRR Not in Roster"/>
    <x v="1"/>
    <n v="1767556"/>
    <x v="177"/>
    <x v="0"/>
    <s v="LP_AV115-F22_882932"/>
    <s v="CIP_AV115-F22_356536"/>
    <s v="Tree Work Complete"/>
    <s v=""/>
    <x v="0"/>
    <s v="Ponderosa Pine"/>
    <s v="No"/>
    <s v="No"/>
    <n v="20"/>
    <n v="125"/>
    <s v=""/>
    <s v="F2B_FP-Rmv2 B"/>
    <s v="Cut and Leave"/>
    <s v="No"/>
    <s v=""/>
    <s v="0.1 span from pole 6 to pole A 40ft west of line conks near base and beetle infestation "/>
    <s v="AEA_A &amp; E Arborists Tree Care"/>
    <s v=""/>
    <n v="5746657"/>
    <s v="F2B_FP-Rmv2 B"/>
    <d v="2020-04-23T16:44:52"/>
    <s v=""/>
    <s v="Unit"/>
    <m/>
    <s v=""/>
    <s v="AEA_A &amp; E Arborists Tree Care"/>
    <s v=""/>
    <d v="2020-05-11T00:00:00"/>
    <s v="211 Cut to 14in fw rounds remove slash"/>
    <x v="6"/>
    <d v="2020-05-12T09:24:58"/>
    <s v="Sierra"/>
    <s v="SI_Sierra"/>
    <s v="1051742739"/>
    <s v="13134 ARTIC OWL RD"/>
    <s v="NEVADA CITY"/>
    <s v=""/>
    <s v=""/>
    <s v="cwongj_awrr"/>
    <d v="2019-10-15T13:57:20"/>
    <s v="BE_geomartawrrprod"/>
    <d v="2020-05-12T09:32:11"/>
    <s v="7755314b-2979-40cc-991f-07d414f5bef7"/>
  </r>
  <r>
    <n v="0"/>
    <n v="0"/>
    <n v="0"/>
    <n v="0"/>
    <n v="0"/>
    <n v="0"/>
    <n v="0"/>
    <n v="1"/>
    <n v="0"/>
    <n v="1"/>
    <x v="0"/>
    <n v="1"/>
    <s v="Brush"/>
    <s v="NA"/>
    <n v="20"/>
    <x v="1"/>
    <d v="2020-05-12T09:25:40"/>
    <s v="zAWRR Not in Roster"/>
    <x v="1"/>
    <d v="2019-10-15T00:00:00"/>
    <d v="2019-10-15T14:07:31"/>
    <s v=""/>
    <s v="No"/>
    <s v="Old"/>
    <n v="0"/>
    <x v="1"/>
    <x v="0"/>
    <s v="zAWRR Not in Roster"/>
    <s v="zAWRR Not in Roster"/>
    <x v="1"/>
    <n v="1767557"/>
    <x v="178"/>
    <x v="0"/>
    <s v="LP_AV115-F22_882932"/>
    <s v="CIP_AV115-F22_356419"/>
    <s v="Tree Work Complete"/>
    <s v=""/>
    <x v="0"/>
    <s v="Brush (misc)"/>
    <s v="No"/>
    <s v="No"/>
    <n v="1"/>
    <n v="5"/>
    <s v=""/>
    <s v="BC_Br Rmv"/>
    <s v="Haul offsite"/>
    <s v="No"/>
    <s v=""/>
    <s v="Brush point around guy line of pole 6"/>
    <s v="AEA_A &amp; E Arborists Tree Care"/>
    <s v=""/>
    <n v="5746657"/>
    <s v="BC_Br Rmv"/>
    <d v="2020-04-23T16:46:24"/>
    <s v=""/>
    <s v="Unit"/>
    <m/>
    <s v=""/>
    <s v="AEA_A &amp; E Arborists Tree Care"/>
    <s v=""/>
    <d v="2020-05-11T00:00:00"/>
    <s v="201 Remove brush"/>
    <x v="6"/>
    <d v="2020-05-12T09:25:40"/>
    <s v="Sierra"/>
    <s v="SI_Sierra"/>
    <s v="1051742739"/>
    <s v="13134 ARTIC OWL RD"/>
    <s v="NEVADA CITY"/>
    <s v=""/>
    <s v=""/>
    <s v="cwongj_awrr"/>
    <d v="2019-10-15T14:07:31"/>
    <s v="BE_geomartawrrprod"/>
    <d v="2020-05-12T09:32:11"/>
    <s v="f0f1588b-3408-4636-9682-662d5abc40fd"/>
  </r>
  <r>
    <n v="0"/>
    <n v="0"/>
    <n v="0"/>
    <n v="0"/>
    <n v="1"/>
    <n v="0"/>
    <n v="0"/>
    <n v="0"/>
    <n v="0"/>
    <n v="1"/>
    <x v="0"/>
    <n v="1"/>
    <n v="2"/>
    <n v="2"/>
    <n v="20"/>
    <x v="1"/>
    <d v="2020-05-12T09:26:17"/>
    <s v="zAWRR Not in Roster"/>
    <x v="1"/>
    <d v="2019-10-21T00:00:00"/>
    <d v="2019-10-21T15:59:31"/>
    <s v=""/>
    <s v="No"/>
    <s v="Old"/>
    <n v="0"/>
    <x v="1"/>
    <x v="0"/>
    <s v="zAWRR Not in Roster"/>
    <s v="zAWRR Not in Roster"/>
    <x v="1"/>
    <n v="1768615"/>
    <x v="179"/>
    <x v="0"/>
    <s v="LP_AV115-F22_884189"/>
    <s v="CIP_AV115-F22_356781"/>
    <s v="Tree Work Complete"/>
    <s v=""/>
    <x v="0"/>
    <s v="Ponderosa Pine"/>
    <s v="No"/>
    <s v="No"/>
    <n v="13"/>
    <n v="80"/>
    <s v=""/>
    <s v="F2B_FP-Rmv2 B"/>
    <s v="Haul offsite"/>
    <s v="No"/>
    <s v=""/>
    <s v="0.5 span from E to F. 35 ft South of line. Inside fence. Leaning to line, suppressed tree. "/>
    <s v="AEA_A &amp; E Arborists Tree Care"/>
    <s v=""/>
    <n v="201"/>
    <s v="F2B_FP-Rmv2 B"/>
    <d v="2020-05-07T17:45:43"/>
    <s v="A&amp;E crew 201"/>
    <s v="Unit"/>
    <m/>
    <s v=""/>
    <s v="AEA_A &amp; E Arborists Tree Care"/>
    <s v=""/>
    <d v="2020-05-11T00:00:00"/>
    <s v="218 Remove all wood and slash"/>
    <x v="6"/>
    <d v="2020-05-12T09:26:17"/>
    <s v="Sierra"/>
    <s v="SI_Sierra"/>
    <s v="1051742710"/>
    <s v="13050 ARTIC OWL RD"/>
    <s v="NEVADA CITY"/>
    <s v=""/>
    <s v=""/>
    <s v="eculhj_awrr"/>
    <d v="2019-10-21T15:59:31"/>
    <s v="BE_geomartawrrprod"/>
    <d v="2020-05-12T09:32:11"/>
    <s v="46a9b598-53f1-46f6-8ac6-b4eebd561c65"/>
  </r>
  <r>
    <n v="0"/>
    <n v="0"/>
    <n v="0"/>
    <n v="0"/>
    <n v="1"/>
    <n v="0"/>
    <n v="0"/>
    <n v="0"/>
    <n v="0"/>
    <n v="1"/>
    <x v="0"/>
    <n v="1"/>
    <n v="2"/>
    <n v="2"/>
    <n v="20"/>
    <x v="1"/>
    <d v="2020-05-12T09:26:41"/>
    <s v="zAWRR Not in Roster"/>
    <x v="1"/>
    <d v="2019-10-21T00:00:00"/>
    <d v="2019-10-21T16:05:31"/>
    <s v=""/>
    <s v="No"/>
    <s v="Old"/>
    <n v="0"/>
    <x v="1"/>
    <x v="0"/>
    <s v="zAWRR Not in Roster"/>
    <s v="zAWRR Not in Roster"/>
    <x v="1"/>
    <n v="1768616"/>
    <x v="180"/>
    <x v="0"/>
    <s v="LP_AV115-F22_884189"/>
    <s v="CIP_AV115-F22_356781"/>
    <s v="Tree Work Complete"/>
    <s v=""/>
    <x v="0"/>
    <s v="Ponderosa Pine"/>
    <s v="No"/>
    <s v="No"/>
    <n v="19"/>
    <n v="105"/>
    <s v=""/>
    <s v="F2B_FP-Rmv2 B"/>
    <s v="Haul offsite"/>
    <s v="No"/>
    <s v=""/>
    <s v="0.4 span from E to F. 30 ft South of line. Inside fence. Small shelf fungus and canker present. Minor lean towards pole E. "/>
    <s v="AEA_A &amp; E Arborists Tree Care"/>
    <s v=""/>
    <n v="201"/>
    <s v="F2B_FP-Rmv2 B"/>
    <d v="2020-05-07T17:49:52"/>
    <s v="A&amp;E crew 201"/>
    <s v="Unit"/>
    <m/>
    <s v=""/>
    <s v="AEA_A &amp; E Arborists Tree Care"/>
    <s v=""/>
    <d v="2020-05-11T00:00:00"/>
    <s v="218 Remove all wood and slash"/>
    <x v="6"/>
    <d v="2020-05-12T09:26:41"/>
    <s v="Sierra"/>
    <s v="SI_Sierra"/>
    <s v="1051742710"/>
    <s v="13050 ARTIC OWL RD"/>
    <s v="NEVADA CITY"/>
    <s v=""/>
    <s v=""/>
    <s v="eculhj_awrr"/>
    <d v="2019-10-21T16:05:31"/>
    <s v="BE_geomartawrrprod"/>
    <d v="2020-05-12T09:32:11"/>
    <s v="f421c5a0-3d10-4f03-8d50-6d78e13dfbf9"/>
  </r>
  <r>
    <n v="0"/>
    <n v="0"/>
    <n v="0"/>
    <n v="0"/>
    <n v="1"/>
    <n v="0"/>
    <n v="0"/>
    <n v="0"/>
    <n v="0"/>
    <n v="1"/>
    <x v="0"/>
    <n v="1"/>
    <n v="3"/>
    <n v="3"/>
    <n v="20"/>
    <x v="1"/>
    <d v="2020-05-12T09:45:21"/>
    <s v="MFE"/>
    <x v="0"/>
    <d v="2019-12-07T00:00:00"/>
    <d v="2019-12-07T11:15:21"/>
    <s v=""/>
    <s v="No"/>
    <s v="Old"/>
    <n v="0"/>
    <x v="0"/>
    <x v="0"/>
    <s v="Thomas"/>
    <s v="James"/>
    <x v="5"/>
    <n v="1771890"/>
    <x v="181"/>
    <x v="0"/>
    <s v="LP_AV115-F11_878872"/>
    <s v="CIP_AV115-F11_357167"/>
    <s v="Tree Work Complete"/>
    <s v=""/>
    <x v="7"/>
    <s v="Ponderosa Pine"/>
    <s v="No"/>
    <s v="No"/>
    <n v="30"/>
    <n v="113"/>
    <s v=""/>
    <s v="F3B_FP-Rmv3 B"/>
    <s v="Haul offsite"/>
    <s v="No"/>
    <s v=""/>
    <s v="0.1 span from pole F-G/ 16 feet north from line. Tree could strike pole and hardware. Overhang limbs could grow in 18 months over line "/>
    <s v="MFE_Mountain F Enterprises"/>
    <s v="MFE_Mountain F Enterprises"/>
    <n v="5807646"/>
    <s v="F3B_FP-Rmv3 B"/>
    <d v="2020-05-12T09:45:13"/>
    <s v="Climb/Pedro "/>
    <s v="Unit"/>
    <m/>
    <s v=""/>
    <s v=""/>
    <s v=""/>
    <m/>
    <s v="Remove all wood and debris"/>
    <x v="7"/>
    <d v="2020-05-12T09:45:21"/>
    <s v="Sierra"/>
    <s v="SI_Sierra"/>
    <s v="1051742974"/>
    <s v="11594 LOST RANCH WAY"/>
    <s v="NEVADA CITY"/>
    <s v=""/>
    <s v=""/>
    <s v="bmcgif_awrr"/>
    <d v="2019-12-07T11:15:21"/>
    <s v="BE_geomartawrrprod"/>
    <d v="2020-05-12T11:32:07"/>
    <s v="6902aab2-6737-4f84-8441-0f698ef8724d"/>
  </r>
  <r>
    <n v="0"/>
    <n v="0"/>
    <n v="0"/>
    <n v="0"/>
    <n v="0"/>
    <n v="0"/>
    <n v="0"/>
    <n v="1"/>
    <n v="0"/>
    <n v="1"/>
    <x v="0"/>
    <n v="1"/>
    <s v="Brush"/>
    <s v="NA"/>
    <n v="20"/>
    <x v="1"/>
    <d v="2020-05-12T09:49:44"/>
    <s v="MFE"/>
    <x v="0"/>
    <d v="1899-12-30T00:00:00"/>
    <d v="1899-12-30T17:00:00"/>
    <s v=""/>
    <s v="No"/>
    <s v="Old"/>
    <n v="0"/>
    <x v="0"/>
    <x v="0"/>
    <s v="Thomas"/>
    <s v="James"/>
    <x v="5"/>
    <n v="1764530"/>
    <x v="182"/>
    <x v="0"/>
    <s v="LP_AV115-F11_878878"/>
    <s v="CIP_AV115-F11_357286"/>
    <s v="Tree Work Complete"/>
    <s v=""/>
    <x v="4"/>
    <s v="Brush (misc)"/>
    <s v="No"/>
    <s v="No"/>
    <n v="1"/>
    <n v="15"/>
    <s v=""/>
    <s v="BC_Br Rmv"/>
    <s v="Haul offsite"/>
    <s v="No"/>
    <s v=""/>
    <s v="Directly surrounding guy wire to the west of Pole 2. Group of oaks needs removal for guy wire compliance. Dbh less then 4. Marked with yellow paint."/>
    <s v="MFE_Mountain F Enterprises"/>
    <s v="MFE_Mountain F Enterprises"/>
    <n v="5807646"/>
    <s v="BC_Br Rmv"/>
    <d v="2020-05-12T09:49:36"/>
    <s v="Climb/Pedro "/>
    <s v="Unit"/>
    <m/>
    <s v=""/>
    <s v=""/>
    <s v=""/>
    <m/>
    <s v="Remove all wood and slash"/>
    <x v="7"/>
    <d v="2020-05-12T09:49:44"/>
    <s v="Sierra"/>
    <s v="SI_Sierra"/>
    <s v="1051742980"/>
    <s v="11740 LOST RANCH WAY"/>
    <s v="NEVADA CITY"/>
    <s v=""/>
    <s v=""/>
    <s v="whedrs_awrr"/>
    <d v="1899-12-30T17:00:00"/>
    <s v="BE_geomartawrrprod"/>
    <d v="2020-05-12T11:32:07"/>
    <s v="3bbbcac5-0b5b-475d-ad3c-5ae7ffbc564b"/>
  </r>
  <r>
    <n v="0"/>
    <n v="0"/>
    <n v="0"/>
    <n v="0"/>
    <n v="1"/>
    <n v="0"/>
    <n v="0"/>
    <n v="0"/>
    <n v="0"/>
    <n v="1"/>
    <x v="0"/>
    <n v="1"/>
    <n v="4"/>
    <n v="4"/>
    <n v="20"/>
    <x v="1"/>
    <d v="2020-05-12T10:06:45"/>
    <s v="MOW"/>
    <x v="0"/>
    <d v="2020-02-19T00:00:00"/>
    <d v="2020-02-19T14:34:44"/>
    <s v=""/>
    <s v="No"/>
    <s v="Old"/>
    <n v="0"/>
    <x v="0"/>
    <x v="0"/>
    <s v="Roberto"/>
    <s v="Ayala"/>
    <x v="3"/>
    <n v="1722245"/>
    <x v="183"/>
    <x v="1"/>
    <s v="LP_AT115-D18_1677278"/>
    <s v="CIP_AT115-D23_320965"/>
    <s v="Tree Work Complete"/>
    <m/>
    <x v="2"/>
    <s v="Live Oak"/>
    <s v="No"/>
    <s v="No"/>
    <n v="37"/>
    <n v="50"/>
    <m/>
    <s v="F4B_FP-Rmv4 B"/>
    <s v="Cut and Leave"/>
    <s v="No"/>
    <m/>
    <s v="pole 33a-34a, 40 feet north of line main stem that leans towards line has decay"/>
    <s v="MOW_Mowbray's"/>
    <s v="PEI_P31 Enterprises, Inc."/>
    <m/>
    <s v="F4B_FP-Rmv4 B"/>
    <d v="2020-04-30T00:00:00"/>
    <s v="Complete - Crew 101"/>
    <s v="Unit"/>
    <m/>
    <m/>
    <m/>
    <m/>
    <m/>
    <m/>
    <x v="3"/>
    <d v="2020-05-12T10:06:45"/>
    <s v="Sierra"/>
    <s v="SI_Sierra"/>
    <s v="1012547118"/>
    <s v="12350 DOLAN HARDING RD"/>
    <s v="BROWNS VALLEY"/>
    <s v=""/>
    <s v=""/>
    <s v="mbiasm_awrr"/>
    <d v="2020-02-19T14:34:44"/>
    <s v="BE_geomartawrrprod"/>
    <d v="2020-05-12T11:32:07"/>
    <s v="34d500bd-df82-4725-84fb-8d2526356709"/>
  </r>
  <r>
    <n v="0"/>
    <n v="0"/>
    <n v="0"/>
    <n v="0"/>
    <n v="1"/>
    <n v="0"/>
    <n v="0"/>
    <n v="0"/>
    <n v="0"/>
    <n v="1"/>
    <x v="0"/>
    <n v="1"/>
    <n v="1"/>
    <n v="1"/>
    <n v="20"/>
    <x v="1"/>
    <d v="2020-05-12T10:09:55"/>
    <s v="MOW"/>
    <x v="0"/>
    <d v="2019-11-19T00:00:00"/>
    <d v="2019-11-19T11:38:38"/>
    <s v=""/>
    <s v="No"/>
    <s v="Old"/>
    <n v="0"/>
    <x v="0"/>
    <x v="0"/>
    <s v="Roberto"/>
    <s v="Ayala"/>
    <x v="3"/>
    <n v="1696550"/>
    <x v="184"/>
    <x v="1"/>
    <s v="LP_AT115-D18_1677278"/>
    <s v="CIP_AT115-D23_320968"/>
    <s v="Tree Work Complete"/>
    <s v="Fail"/>
    <x v="3"/>
    <s v="Gray Pine"/>
    <s v="No"/>
    <s v="No"/>
    <n v="8"/>
    <n v="38"/>
    <m/>
    <s v="F1B_FP-Rmv1 B"/>
    <s v="Cut and Leave"/>
    <s v="No"/>
    <s v="Riparian"/>
    <s v=".6 span pole 34- 35. 15' north of line. single stem ponderosa. growth towards line. downhill, cannot yet strike, mbiasm changed to in progress on 2/20/20 can strike within 18 months "/>
    <s v="MOW_Mowbray's"/>
    <s v="PEI_P31 Enterprises, Inc."/>
    <m/>
    <s v="F1B_FP-Rmv1 B"/>
    <d v="2020-05-12T10:09:48"/>
    <s v="209"/>
    <s v="Unit"/>
    <m/>
    <m/>
    <m/>
    <m/>
    <m/>
    <s v="Cut into firewood lengths "/>
    <x v="3"/>
    <d v="2020-05-12T10:09:55"/>
    <s v="Sierra"/>
    <s v="SI_Sierra"/>
    <s v="1012547118"/>
    <s v="12350 DOLAN HARDING RD"/>
    <s v="BROWNS VALLEY"/>
    <s v=""/>
    <s v=""/>
    <s v="ebarre_awrr"/>
    <d v="2019-11-19T11:38:38"/>
    <s v="BE_geomartawrrprod"/>
    <d v="2020-05-12T11:32:07"/>
    <s v="573d6451-6f59-4903-99ba-6af0ee0819ba"/>
  </r>
  <r>
    <n v="0"/>
    <n v="0"/>
    <n v="0"/>
    <n v="0"/>
    <n v="1"/>
    <n v="0"/>
    <n v="0"/>
    <n v="0"/>
    <n v="0"/>
    <n v="1"/>
    <x v="0"/>
    <n v="1"/>
    <n v="2"/>
    <n v="2"/>
    <n v="20"/>
    <x v="1"/>
    <d v="2020-05-12T11:07:30"/>
    <s v="MFE"/>
    <x v="0"/>
    <d v="1899-12-30T00:00:00"/>
    <d v="1899-12-30T17:00:00"/>
    <s v=""/>
    <s v="No"/>
    <s v="Old"/>
    <n v="0"/>
    <x v="0"/>
    <x v="0"/>
    <s v="Thomas"/>
    <s v="James"/>
    <x v="5"/>
    <n v="1764529"/>
    <x v="185"/>
    <x v="0"/>
    <s v="LP_AV115-F11_878878"/>
    <s v="CIP_AV115-F11_357286"/>
    <s v="Tree Work Complete"/>
    <s v=""/>
    <x v="4"/>
    <s v="Ponderosa Pine"/>
    <s v="No"/>
    <s v="No"/>
    <n v="14"/>
    <n v="45"/>
    <s v=""/>
    <s v="F2B_FP-Rmv2 B"/>
    <s v="Haul offsite"/>
    <s v="No"/>
    <s v=""/>
    <s v="Directly south from Pole 2. Pine growing right next to guy wire and strike potential to pole. Removal for compliance for guy wire. Pine also has dwarf mistletoe."/>
    <s v="MFE_Mountain F Enterprises"/>
    <s v="MFE_Mountain F Enterprises"/>
    <n v="5807646"/>
    <s v="F2B_FP-Rmv2 B"/>
    <d v="2020-05-12T11:07:18"/>
    <s v="Climb/Pedro "/>
    <s v="Unit"/>
    <m/>
    <s v=""/>
    <s v=""/>
    <s v=""/>
    <m/>
    <s v="Remove all wood and debris"/>
    <x v="7"/>
    <d v="2020-05-12T11:07:30"/>
    <s v="Sierra"/>
    <s v="SI_Sierra"/>
    <s v="1051742980"/>
    <s v="11740 LOST RANCH WAY"/>
    <s v="NEVADA CITY"/>
    <s v=""/>
    <s v=""/>
    <s v="whedrs_awrr"/>
    <d v="1899-12-30T17:00:00"/>
    <s v="BE_geomartawrrprod"/>
    <d v="2020-05-12T11:32:29"/>
    <s v="77329db9-8033-4e52-997a-12c87ac169a1"/>
  </r>
  <r>
    <n v="0"/>
    <n v="0"/>
    <n v="0"/>
    <n v="0"/>
    <n v="1"/>
    <n v="0"/>
    <n v="0"/>
    <n v="0"/>
    <n v="0"/>
    <n v="1"/>
    <x v="0"/>
    <n v="1"/>
    <n v="2"/>
    <s v="NA"/>
    <n v="20"/>
    <x v="1"/>
    <d v="2020-05-12T11:10:58"/>
    <s v="MFE"/>
    <x v="0"/>
    <d v="1899-12-30T00:00:00"/>
    <d v="1899-12-30T17:00:00"/>
    <s v=""/>
    <s v="No"/>
    <s v="Old"/>
    <n v="0"/>
    <x v="0"/>
    <x v="0"/>
    <s v="Thomas"/>
    <s v="James"/>
    <x v="5"/>
    <n v="1764526"/>
    <x v="186"/>
    <x v="0"/>
    <s v="LP_AV115-F11_878878"/>
    <s v="CIP_AV115-F11_357286"/>
    <s v="Tree Work Complete"/>
    <m/>
    <x v="4"/>
    <s v="Ponderosa Pine"/>
    <s v="No"/>
    <s v="No"/>
    <n v="15"/>
    <n v="80"/>
    <m/>
    <s v="Trim"/>
    <s v="Not Needed"/>
    <s v="No"/>
    <m/>
    <s v=".5 span east of line from Pole 2 to Pole A. Needs trim to meet compliance. Branches extending into scope. "/>
    <s v="MFE_Mountain F Enterprises"/>
    <s v="MFE_Mountain F Enterprises"/>
    <n v="5807646"/>
    <s v="Trim"/>
    <d v="2020-05-12T11:10:52"/>
    <s v="Climb/Pedro "/>
    <s v="Unit"/>
    <m/>
    <m/>
    <m/>
    <m/>
    <m/>
    <s v="please remove debris per unit pricing"/>
    <x v="7"/>
    <d v="2020-05-12T11:10:58"/>
    <s v="Sierra"/>
    <s v="SI_Sierra"/>
    <s v="1051742980"/>
    <s v="11740 LOST RANCH WAY"/>
    <s v="NEVADA CITY"/>
    <s v=""/>
    <s v=""/>
    <s v="whedrs_awrr"/>
    <d v="1899-12-30T17:00:00"/>
    <s v="BE_geomartawrrprod"/>
    <d v="2020-05-12T11:32:29"/>
    <s v="ac540a1c-ff1a-497c-b0c8-be8eb176f55b"/>
  </r>
  <r>
    <n v="0"/>
    <n v="0"/>
    <n v="0"/>
    <n v="0"/>
    <n v="1"/>
    <n v="0"/>
    <n v="0"/>
    <n v="0"/>
    <n v="0"/>
    <n v="1"/>
    <x v="0"/>
    <n v="1"/>
    <n v="2"/>
    <s v="NA"/>
    <n v="20"/>
    <x v="1"/>
    <d v="2020-05-12T11:12:06"/>
    <s v="MFE"/>
    <x v="0"/>
    <d v="1899-12-30T00:00:00"/>
    <d v="1899-12-30T17:00:00"/>
    <s v=""/>
    <s v="No"/>
    <s v="Old"/>
    <n v="0"/>
    <x v="0"/>
    <x v="0"/>
    <s v="Thomas"/>
    <s v="James"/>
    <x v="5"/>
    <n v="1764525"/>
    <x v="187"/>
    <x v="0"/>
    <s v="LP_AV115-F11_878878"/>
    <s v="CIP_AV115-F11_357286"/>
    <s v="Tree Work Complete"/>
    <m/>
    <x v="4"/>
    <s v="Ponderosa Pine"/>
    <s v="No"/>
    <s v="No"/>
    <n v="17"/>
    <n v="80"/>
    <m/>
    <s v="Trim"/>
    <s v="Not Needed"/>
    <s v="No"/>
    <m/>
    <s v=".5 span east of line from Pole 2 to Pole A. Pine needs trim to reach compliance. Few branches extending into scope. "/>
    <s v="MFE_Mountain F Enterprises"/>
    <s v="MFE_Mountain F Enterprises"/>
    <n v="5807646"/>
    <s v="Trim"/>
    <d v="2020-05-12T11:11:59"/>
    <s v="Climb/Pedro "/>
    <s v="Unit"/>
    <m/>
    <m/>
    <m/>
    <m/>
    <m/>
    <s v="please remove debris per unit pricing"/>
    <x v="7"/>
    <d v="2020-05-12T11:12:06"/>
    <s v="Sierra"/>
    <s v="SI_Sierra"/>
    <s v="1051742980"/>
    <s v="11740 LOST RANCH WAY"/>
    <s v="NEVADA CITY"/>
    <s v=""/>
    <s v=""/>
    <s v="whedrs_awrr"/>
    <d v="1899-12-30T17:00:00"/>
    <s v="BE_geomartawrrprod"/>
    <d v="2020-05-12T11:32:29"/>
    <s v="3a202c90-14ab-4ab5-8e0c-5c76e3dafa9a"/>
  </r>
  <r>
    <n v="0"/>
    <n v="0"/>
    <n v="0"/>
    <n v="0"/>
    <n v="1"/>
    <n v="0"/>
    <n v="0"/>
    <n v="0"/>
    <n v="0"/>
    <n v="1"/>
    <x v="0"/>
    <n v="1"/>
    <n v="2"/>
    <s v="NA"/>
    <n v="20"/>
    <x v="1"/>
    <d v="2020-05-12T11:15:00"/>
    <s v="MFE"/>
    <x v="0"/>
    <d v="1899-12-30T00:00:00"/>
    <d v="1899-12-30T17:00:00"/>
    <s v=""/>
    <s v="No"/>
    <s v="Old"/>
    <n v="0"/>
    <x v="0"/>
    <x v="0"/>
    <s v="Thomas"/>
    <s v="James"/>
    <x v="5"/>
    <n v="1764524"/>
    <x v="188"/>
    <x v="0"/>
    <s v="LP_AV115-F11_878878"/>
    <s v="CIP_AV115-F11_357286"/>
    <s v="Tree Work Complete"/>
    <m/>
    <x v="4"/>
    <s v="Ponderosa Pine"/>
    <s v="No"/>
    <s v="No"/>
    <n v="16"/>
    <n v="80"/>
    <m/>
    <s v="Trim"/>
    <s v="Not Needed"/>
    <s v="No"/>
    <m/>
    <s v=".6 span east of line from Pole 2 to Pole A. Pine needs trim to be in compliance. Few branches extending into scope. "/>
    <s v="MFE_Mountain F Enterprises"/>
    <s v="MFE_Mountain F Enterprises"/>
    <n v="5807646"/>
    <s v="Trim"/>
    <d v="2020-05-12T11:14:53"/>
    <s v="Climb/Pedro "/>
    <s v="Unit"/>
    <m/>
    <m/>
    <m/>
    <m/>
    <m/>
    <s v="please remove debris per unit pricing"/>
    <x v="7"/>
    <d v="2020-05-12T11:15:00"/>
    <s v="Sierra"/>
    <s v="SI_Sierra"/>
    <s v="1051742980"/>
    <s v="11740 LOST RANCH WAY"/>
    <s v="NEVADA CITY"/>
    <s v=""/>
    <s v=""/>
    <s v="whedrs_awrr"/>
    <d v="1899-12-30T17:00:00"/>
    <s v="BE_geomartawrrprod"/>
    <d v="2020-05-12T11:32:29"/>
    <s v="a4507a4c-72fc-44aa-addd-9f5c94b17a21"/>
  </r>
  <r>
    <n v="0"/>
    <n v="0"/>
    <n v="0"/>
    <n v="0"/>
    <n v="1"/>
    <n v="0"/>
    <n v="0"/>
    <n v="0"/>
    <n v="0"/>
    <n v="1"/>
    <x v="0"/>
    <n v="1"/>
    <n v="2"/>
    <n v="2"/>
    <n v="20"/>
    <x v="1"/>
    <d v="2020-05-12T11:33:27"/>
    <s v="MFE"/>
    <x v="0"/>
    <d v="1899-12-30T00:00:00"/>
    <d v="1899-12-30T17:00:00"/>
    <s v=""/>
    <s v="No"/>
    <s v="Old"/>
    <n v="0"/>
    <x v="0"/>
    <x v="0"/>
    <s v="Thomas"/>
    <s v="James"/>
    <x v="5"/>
    <n v="1764522"/>
    <x v="189"/>
    <x v="0"/>
    <s v="LP_AV115-F11_880606"/>
    <s v="CIP_AV115-F11_357286"/>
    <s v="Tree Work Complete"/>
    <s v=""/>
    <x v="4"/>
    <s v="Ponderosa Pine"/>
    <s v="No"/>
    <s v="No"/>
    <n v="12"/>
    <n v="45"/>
    <s v=""/>
    <s v="F2B_FP-Rmv2 B"/>
    <s v="Haul offsite"/>
    <s v="No"/>
    <s v=""/>
    <s v=".9 span south of line from Pole 1A to Pole 2. Pine has big cavity about 15 feet up tree and a lot of gull rust. Strike potential to line and pole recommended removal."/>
    <s v="MFE_Mountain F Enterprises"/>
    <s v="MFE_Mountain F Enterprises"/>
    <n v="5807646"/>
    <s v="F2B_FP-Rmv2 B"/>
    <d v="2020-05-12T11:33:16"/>
    <s v="Climb/Pedro "/>
    <s v="Unit"/>
    <m/>
    <s v=""/>
    <s v=""/>
    <s v=""/>
    <m/>
    <s v="Remove all wood and debris"/>
    <x v="7"/>
    <d v="2020-05-12T11:33:27"/>
    <s v="Sierra"/>
    <s v="SI_Sierra"/>
    <s v="1051742972"/>
    <s v="11669 LOST RANCH WAY"/>
    <s v="NEVADA CITY"/>
    <s v=""/>
    <s v=""/>
    <s v="whedrs_awrr"/>
    <d v="1899-12-30T17:00:00"/>
    <s v="BE_geomartawrrprod"/>
    <d v="2020-05-12T13:32:24"/>
    <s v="e5f1dfac-3e52-478e-b846-cac4c1d1fdd5"/>
  </r>
  <r>
    <n v="0"/>
    <n v="0"/>
    <n v="0"/>
    <n v="0"/>
    <n v="1"/>
    <n v="0"/>
    <n v="0"/>
    <n v="0"/>
    <n v="0"/>
    <n v="1"/>
    <x v="0"/>
    <n v="1"/>
    <n v="1"/>
    <n v="1"/>
    <n v="20"/>
    <x v="1"/>
    <d v="2020-05-12T11:35:25"/>
    <s v="MFE"/>
    <x v="0"/>
    <d v="1899-12-30T00:00:00"/>
    <d v="1899-12-30T17:00:00"/>
    <s v=""/>
    <s v="No"/>
    <s v="Old"/>
    <n v="0"/>
    <x v="0"/>
    <x v="0"/>
    <s v="Thomas"/>
    <s v="James"/>
    <x v="5"/>
    <n v="1764245"/>
    <x v="190"/>
    <x v="0"/>
    <s v="LP_AV115-F11_878878"/>
    <s v="CIP_AV115-F11_357286"/>
    <s v="Tree Work Complete"/>
    <s v=""/>
    <x v="4"/>
    <s v="Ponderosa Pine"/>
    <s v="No"/>
    <s v="No"/>
    <n v="6"/>
    <n v="20"/>
    <s v=""/>
    <s v="F1A_FP-Rmv1 A"/>
    <s v="Haul offsite"/>
    <s v="No"/>
    <s v=""/>
    <s v=".8 span north from Pole 1A to pole 2. Pine growing under and up towards line has been previously topped recommended removal. Already has dwarf mistletoe as well."/>
    <s v="MFE_Mountain F Enterprises"/>
    <s v="MFE_Mountain F Enterprises"/>
    <n v="5807646"/>
    <s v="F2B_FP-Rmv2 B"/>
    <d v="2020-05-12T11:35:18"/>
    <s v="Climb/Pedro "/>
    <s v="Unit"/>
    <m/>
    <s v=""/>
    <s v=""/>
    <s v=""/>
    <m/>
    <s v="Remove all wood and debris"/>
    <x v="7"/>
    <d v="2020-05-12T11:35:25"/>
    <s v="Sierra"/>
    <s v="SI_Sierra"/>
    <s v="1051742980"/>
    <s v="11740 LOST RANCH WAY"/>
    <s v="NEVADA CITY"/>
    <s v=""/>
    <s v=""/>
    <s v="whedrs_awrr"/>
    <d v="1899-12-30T17:00:00"/>
    <s v="BE_geomartawrrprod"/>
    <d v="2020-05-12T13:32:24"/>
    <s v="6fbe9e35-e28e-4e11-a9f4-484474bc9258"/>
  </r>
  <r>
    <n v="0"/>
    <n v="0"/>
    <n v="0"/>
    <n v="0"/>
    <n v="1"/>
    <n v="0"/>
    <n v="0"/>
    <n v="0"/>
    <n v="0"/>
    <n v="1"/>
    <x v="0"/>
    <n v="1"/>
    <n v="1"/>
    <n v="1"/>
    <n v="20"/>
    <x v="1"/>
    <d v="2020-05-12T11:48:03"/>
    <s v="MFE"/>
    <x v="0"/>
    <d v="2020-02-25T00:00:00"/>
    <d v="2020-02-25T15:32:25"/>
    <s v=""/>
    <s v="No"/>
    <s v="Old"/>
    <n v="0"/>
    <x v="0"/>
    <x v="0"/>
    <s v="Thomas"/>
    <s v="James"/>
    <x v="5"/>
    <n v="1780979"/>
    <x v="191"/>
    <x v="0"/>
    <s v="LP_AV115-F11_880606"/>
    <s v="CIP_AV115-F11_357802"/>
    <s v="Tree Work Complete"/>
    <s v=""/>
    <x v="1"/>
    <s v="Ponderosa Pine"/>
    <s v="No"/>
    <s v="No"/>
    <n v="11"/>
    <n v="60"/>
    <s v=""/>
    <s v="F1B_FP-Rmv1 B"/>
    <s v="Haul offsite"/>
    <s v="No"/>
    <s v=""/>
    <s v="Tree is .7 span from pole 1 to 2, 12 ft south of line. Has secondary top and is close to line. Recommend removal "/>
    <s v="MFE_Mountain F Enterprises"/>
    <s v="MFE_Mountain F Enterprises"/>
    <n v="5807646"/>
    <s v="F1B_FP-Rmv1 B"/>
    <d v="2020-05-12T11:47:56"/>
    <s v="Climb/Pedro "/>
    <s v="Unit"/>
    <m/>
    <s v=""/>
    <s v=""/>
    <s v=""/>
    <m/>
    <s v="Remove all wood and debris"/>
    <x v="7"/>
    <d v="2020-05-12T11:48:03"/>
    <s v="Sierra"/>
    <s v="SI_Sierra"/>
    <s v="1051742972"/>
    <s v="11669 LOST RANCH WAY"/>
    <s v="NEVADA CITY"/>
    <s v=""/>
    <s v=""/>
    <s v="nvikm_awrr"/>
    <d v="2020-02-25T15:32:25"/>
    <s v="BE_geomartawrrprod"/>
    <d v="2020-05-12T13:32:24"/>
    <s v="e90c178b-a94e-4fd2-9a67-e7f40d4b0f3e"/>
  </r>
  <r>
    <n v="0"/>
    <n v="0"/>
    <n v="0"/>
    <n v="0"/>
    <n v="1"/>
    <n v="0"/>
    <n v="0"/>
    <n v="0"/>
    <n v="0"/>
    <n v="1"/>
    <x v="0"/>
    <n v="1"/>
    <n v="2"/>
    <s v="NA"/>
    <n v="20"/>
    <x v="1"/>
    <d v="2020-05-12T12:31:30"/>
    <s v="zAWRR Not in Roster"/>
    <x v="1"/>
    <d v="2020-01-30T00:00:00"/>
    <d v="2020-01-30T12:29:05"/>
    <s v=""/>
    <s v="No"/>
    <s v="Old"/>
    <n v="0"/>
    <x v="1"/>
    <x v="0"/>
    <s v="zAWRR Not in Roster"/>
    <s v="zAWRR Not in Roster"/>
    <x v="1"/>
    <n v="1777067"/>
    <x v="192"/>
    <x v="0"/>
    <s v="LP_AV115-F23_878160"/>
    <s v="CIP_AV115-F24_357458"/>
    <s v="Tree Work Complete"/>
    <s v=""/>
    <x v="0"/>
    <s v="Live Oak"/>
    <s v="No"/>
    <s v="No"/>
    <n v="22"/>
    <n v="27"/>
    <s v=""/>
    <s v="SD_Side"/>
    <s v="Chip on site/broadcast"/>
    <s v="No"/>
    <s v=""/>
    <s v="15 ft Northeast of pole 5. Combined dbh, 4 stems. Trim branches growing within 10 ft of pole. "/>
    <s v="AEA_A &amp; E Arborists Tree Care."/>
    <s v=""/>
    <m/>
    <s v="SD_Side"/>
    <d v="2020-02-21T15:43:02"/>
    <s v="A&amp;E production "/>
    <s v="Unit"/>
    <m/>
    <s v=""/>
    <s v="AEA_A &amp; E Arborists Tree Care"/>
    <s v=""/>
    <d v="2020-05-06T00:00:00"/>
    <s v="A44 Field verified WM complete by bpostm_awrr. Chip and pile slash"/>
    <x v="6"/>
    <d v="2020-05-12T12:31:30"/>
    <s v="Sierra"/>
    <s v="SI_Sierra"/>
    <s v="1051743660"/>
    <s v="13075 WOOLMAN LN"/>
    <s v="NEVADA CITY"/>
    <s v=""/>
    <s v=""/>
    <s v="eculhj_awrr"/>
    <d v="2020-01-30T12:29:05"/>
    <s v="BE_geomartawrrprod"/>
    <d v="2020-05-12T13:32:35"/>
    <s v="c44a5ae5-626f-4420-9dca-19df00d8cf45"/>
  </r>
  <r>
    <n v="0"/>
    <n v="0"/>
    <n v="0"/>
    <n v="0"/>
    <n v="1"/>
    <n v="0"/>
    <n v="0"/>
    <n v="0"/>
    <n v="0"/>
    <n v="1"/>
    <x v="0"/>
    <n v="1"/>
    <n v="3"/>
    <n v="3"/>
    <n v="20"/>
    <x v="1"/>
    <d v="2020-05-12T12:37:13"/>
    <s v="NCR"/>
    <x v="2"/>
    <d v="2020-04-02T00:00:00"/>
    <d v="2020-04-02T05:40:23"/>
    <s v=""/>
    <s v="No"/>
    <s v="Old"/>
    <n v="0"/>
    <x v="0"/>
    <x v="0"/>
    <s v="Ben"/>
    <s v="Chambers"/>
    <x v="2"/>
    <n v="2966899"/>
    <x v="193"/>
    <x v="0"/>
    <s v="LP_AV115-J09_878069"/>
    <s v="CIP_AV115-J09_357582"/>
    <s v="In-Progress"/>
    <m/>
    <x v="0"/>
    <s v="Ponderosa Pine"/>
    <s v="No"/>
    <s v="No"/>
    <n v="25"/>
    <n v="120"/>
    <m/>
    <s v="F3B_FP-Rmv3 B"/>
    <s v="Haul offsite"/>
    <s v="No"/>
    <m/>
    <s v=".8 span, pole J2-J3, 32 ft north of line: mature ponderosa with poor crown health, poor crown to height ratio, diplodia through out canopy "/>
    <s v="AEA_A &amp; E Arborists Tree Care"/>
    <m/>
    <n v="0"/>
    <m/>
    <m/>
    <m/>
    <s v="Unit"/>
    <m/>
    <m/>
    <m/>
    <m/>
    <m/>
    <s v="remove all slash and wood"/>
    <x v="2"/>
    <d v="2020-05-12T12:37:13"/>
    <s v="Sierra"/>
    <s v="SI_Sierra"/>
    <s v="1051749302"/>
    <s v="13022 EMERALD FOREST DR"/>
    <s v="NEVADA CITY"/>
    <s v=""/>
    <s v=""/>
    <s v="BE_geomartawrrprod"/>
    <d v="2020-04-02T05:40:23"/>
    <s v="BE_geomartawrrprod"/>
    <d v="2020-05-12T13:32:41"/>
    <s v="1524c4a7-5b64-459e-b807-3b5dd7730d66"/>
  </r>
  <r>
    <n v="0"/>
    <n v="0"/>
    <n v="0"/>
    <n v="0"/>
    <n v="1"/>
    <n v="0"/>
    <n v="0"/>
    <n v="0"/>
    <n v="0"/>
    <n v="1"/>
    <x v="0"/>
    <n v="1"/>
    <n v="2"/>
    <s v="NA"/>
    <n v="20"/>
    <x v="1"/>
    <d v="2020-05-12T12:37:13"/>
    <s v="NCR"/>
    <x v="2"/>
    <d v="2019-08-26T00:00:00"/>
    <d v="2019-08-26T15:31:36"/>
    <s v=""/>
    <s v="No"/>
    <s v="Old"/>
    <n v="0"/>
    <x v="0"/>
    <x v="0"/>
    <s v="Ben"/>
    <s v="Chambers"/>
    <x v="2"/>
    <n v="1756095"/>
    <x v="194"/>
    <x v="0"/>
    <s v="LP_AV115-J09_1724843"/>
    <s v="CIP_AV115-J09_357529"/>
    <s v="In-Progress"/>
    <s v=""/>
    <x v="5"/>
    <s v="Black Oak"/>
    <s v="No"/>
    <s v="No"/>
    <n v="22"/>
    <n v="45"/>
    <s v=""/>
    <s v="FAB_FP-Trim B"/>
    <s v="Haul offsite"/>
    <s v="No"/>
    <s v=""/>
    <s v="HTRS STOP 0.1 span. Pole J7 to pole J8. 15 ft east of line. Trim overhang. Clear pole and guy wire."/>
    <s v="AEA_A &amp; E Arborists Tree Care"/>
    <s v=""/>
    <m/>
    <s v=""/>
    <m/>
    <s v=""/>
    <s v="Unit"/>
    <m/>
    <s v=""/>
    <s v=""/>
    <s v=""/>
    <m/>
    <s v="Remove all wood and debris."/>
    <x v="2"/>
    <d v="2020-05-12T12:37:13"/>
    <s v="Sierra"/>
    <s v="SI_Sierra"/>
    <s v="1051749303"/>
    <s v="12588 CHATANOOGA WAY"/>
    <s v="NEVADA CITY"/>
    <s v=""/>
    <s v=""/>
    <s v="mhartn_awrr"/>
    <d v="2019-08-26T15:31:36"/>
    <s v="BE_geomartawrrprod"/>
    <d v="2020-05-12T13:32:35"/>
    <s v="482d9874-65dd-47b3-9803-0b405ef2d304"/>
  </r>
  <r>
    <n v="0"/>
    <n v="0"/>
    <n v="0"/>
    <n v="0"/>
    <n v="1"/>
    <n v="0"/>
    <n v="0"/>
    <n v="0"/>
    <n v="0"/>
    <n v="1"/>
    <x v="0"/>
    <n v="1"/>
    <n v="2"/>
    <s v="NA"/>
    <n v="20"/>
    <x v="1"/>
    <d v="2020-05-12T12:41:57"/>
    <s v="zAWRR Not in Roster"/>
    <x v="1"/>
    <d v="2020-01-30T00:00:00"/>
    <d v="2020-01-30T12:36:52"/>
    <s v=""/>
    <s v="No"/>
    <s v="Old"/>
    <n v="0"/>
    <x v="1"/>
    <x v="0"/>
    <s v="zAWRR Not in Roster"/>
    <s v="zAWRR Not in Roster"/>
    <x v="1"/>
    <n v="1777068"/>
    <x v="195"/>
    <x v="0"/>
    <s v="LP_AV115-F23_878160"/>
    <s v="CIP_AV115-F24_357458"/>
    <s v="Tree Work Complete"/>
    <s v=""/>
    <x v="0"/>
    <s v="Live Oak"/>
    <s v="No"/>
    <s v="No"/>
    <n v="14"/>
    <n v="27"/>
    <s v=""/>
    <s v="Trim"/>
    <s v="Chip on site/broadcast"/>
    <s v="No"/>
    <s v=""/>
    <s v="20 ft West of pole 5. Combined dbh, 3 stems. Trim branches growing within 10 ft of pole"/>
    <s v="AEA_A &amp; E Arborists Tree Care."/>
    <s v=""/>
    <m/>
    <s v="Trim"/>
    <d v="2020-02-21T15:44:29"/>
    <s v="A&amp;E production "/>
    <s v="Unit"/>
    <m/>
    <s v=""/>
    <s v="AEA_A &amp; E Arborists Tree Care"/>
    <s v=""/>
    <d v="2020-05-06T00:00:00"/>
    <s v="A20/21 Field verified WM complete by bpostm_awrr. Chip and pile slash"/>
    <x v="6"/>
    <d v="2020-05-12T12:41:57"/>
    <s v="Sierra"/>
    <s v="SI_Sierra"/>
    <s v="1051743660"/>
    <s v="13075 WOOLMAN LN"/>
    <s v="NEVADA CITY"/>
    <s v=""/>
    <s v=""/>
    <s v="eculhj_awrr"/>
    <d v="2020-01-30T12:36:52"/>
    <s v="BE_geomartawrrprod"/>
    <d v="2020-05-12T13:32:35"/>
    <s v="6eb6dd7c-caa7-4fe1-92dd-0c15302f2e29"/>
  </r>
  <r>
    <n v="0"/>
    <n v="0"/>
    <n v="0"/>
    <n v="0"/>
    <n v="1"/>
    <n v="0"/>
    <n v="0"/>
    <n v="0"/>
    <n v="0"/>
    <n v="1"/>
    <x v="0"/>
    <n v="1"/>
    <n v="1"/>
    <n v="1"/>
    <n v="20"/>
    <x v="1"/>
    <d v="2020-05-12T12:45:20"/>
    <s v="zAWRR Not in Roster"/>
    <x v="1"/>
    <d v="2020-02-19T00:00:00"/>
    <d v="2020-02-19T12:15:04"/>
    <s v=""/>
    <s v="No"/>
    <s v="Old"/>
    <n v="0"/>
    <x v="1"/>
    <x v="0"/>
    <s v="zAWRR Not in Roster"/>
    <s v="zAWRR Not in Roster"/>
    <x v="1"/>
    <n v="1779705"/>
    <x v="196"/>
    <x v="0"/>
    <s v="LP_AV115-J01_894494"/>
    <s v="CIP_AV115-J02_357790"/>
    <s v="Tree Work Complete"/>
    <m/>
    <x v="6"/>
    <s v="Oak"/>
    <s v="No"/>
    <s v="No"/>
    <n v="10"/>
    <n v="39"/>
    <m/>
    <s v="F1B_FP-Rmv1 B"/>
    <s v="Cut and Leave"/>
    <s v="No"/>
    <s v="Riparian"/>
    <s v="0.6 span between poles #1 - 2 / 45ft east of line / growing out of Ponderosa Pine at base / leaning towards facility / tree in decline "/>
    <s v="AEA_A &amp; E Arborists Tree Care"/>
    <m/>
    <n v="5493532"/>
    <s v="F1B_FP-Rmv1 B"/>
    <d v="2020-04-20T16:00:30"/>
    <m/>
    <s v="Unit"/>
    <m/>
    <m/>
    <s v="AEA_A &amp; E Arborists Tree Care"/>
    <m/>
    <d v="2020-05-06T00:00:00"/>
    <s v="207Buck wood into 16-18” lengths and remove brush."/>
    <x v="6"/>
    <d v="2020-05-12T12:45:20"/>
    <s v="Sierra"/>
    <s v="SI_Sierra"/>
    <s v="1051743946"/>
    <s v="12525 PERSONENI LN"/>
    <s v="NEVADA CITY"/>
    <s v=""/>
    <s v=""/>
    <s v="abucks_awrr"/>
    <d v="2020-02-19T12:15:04"/>
    <s v="BE_geomartawrrprod"/>
    <d v="2020-05-12T13:32:35"/>
    <s v="22f509e4-1076-48ba-9c2b-ecd6be9ca01b"/>
  </r>
  <r>
    <n v="0"/>
    <n v="0"/>
    <n v="0"/>
    <n v="0"/>
    <n v="1"/>
    <n v="0"/>
    <n v="0"/>
    <n v="0"/>
    <n v="0"/>
    <n v="1"/>
    <x v="0"/>
    <n v="1"/>
    <n v="1"/>
    <n v="1"/>
    <n v="20"/>
    <x v="1"/>
    <d v="2020-05-12T12:57:07"/>
    <s v="zAWRR Not in Roster"/>
    <x v="1"/>
    <d v="2020-02-20T00:00:00"/>
    <d v="2020-02-20T16:05:53"/>
    <s v=""/>
    <s v="No"/>
    <s v="Old"/>
    <n v="0"/>
    <x v="1"/>
    <x v="0"/>
    <s v="zAWRR Not in Roster"/>
    <s v="zAWRR Not in Roster"/>
    <x v="1"/>
    <n v="1780168"/>
    <x v="197"/>
    <x v="0"/>
    <s v="LP_AV115-J03_878466"/>
    <s v="CIP_AV115-J03_357163"/>
    <s v="Tree Work Complete"/>
    <s v=""/>
    <x v="4"/>
    <s v="Ponderosa Pine"/>
    <s v="No"/>
    <s v="No"/>
    <n v="9"/>
    <n v="60"/>
    <s v=""/>
    <s v="F1B_FP-Rmv1 B"/>
    <s v="Haul offsite"/>
    <s v="No"/>
    <s v=""/>
    <s v="Directly West of Pole I3 poor taper Tree suggested removal "/>
    <s v="AEA_A &amp; E Arborists Tree Care"/>
    <s v=""/>
    <m/>
    <s v="F1B_FP-Rmv1 B"/>
    <d v="2020-03-20T00:00:00"/>
    <s v="A43"/>
    <s v="Unit"/>
    <m/>
    <s v=""/>
    <s v="AEA_A &amp; E Arborists Tree Care"/>
    <s v=""/>
    <d v="2020-05-06T00:00:00"/>
    <s v="a40 Remove all wood and debris"/>
    <x v="6"/>
    <d v="2020-05-12T12:57:07"/>
    <s v="Sierra"/>
    <s v="SI_Sierra"/>
    <s v="1051743682"/>
    <s v="13552 EMPRESS RD"/>
    <s v="NEVADA CITY"/>
    <s v=""/>
    <s v=""/>
    <s v="ameeks_awrr"/>
    <d v="2020-02-20T16:05:53"/>
    <s v="BE_geomartawrrprod"/>
    <d v="2020-05-12T13:32:35"/>
    <s v="9bd2d21e-af7a-4d77-bfbf-253f28843eba"/>
  </r>
  <r>
    <n v="0"/>
    <n v="0"/>
    <n v="0"/>
    <n v="0"/>
    <n v="1"/>
    <n v="0"/>
    <n v="0"/>
    <n v="0"/>
    <n v="0"/>
    <n v="1"/>
    <x v="0"/>
    <n v="1"/>
    <n v="1"/>
    <n v="1"/>
    <n v="20"/>
    <x v="1"/>
    <d v="2020-05-12T12:57:33"/>
    <s v="zAWRR Not in Roster"/>
    <x v="1"/>
    <d v="2020-02-20T00:00:00"/>
    <d v="2020-02-20T16:08:48"/>
    <s v=""/>
    <s v="No"/>
    <s v="Old"/>
    <n v="0"/>
    <x v="1"/>
    <x v="0"/>
    <s v="zAWRR Not in Roster"/>
    <s v="zAWRR Not in Roster"/>
    <x v="1"/>
    <n v="1780169"/>
    <x v="198"/>
    <x v="0"/>
    <s v="LP_AV115-J03_878466"/>
    <s v="CIP_AV115-J03_357163"/>
    <s v="Tree Work Complete"/>
    <s v=""/>
    <x v="4"/>
    <s v="Cedar"/>
    <s v="No"/>
    <s v="No"/>
    <n v="8"/>
    <n v="50"/>
    <s v=""/>
    <s v="F1A_FP-Rmv1 A"/>
    <s v="Haul offsite"/>
    <s v="No"/>
    <s v=""/>
    <s v="Directly West of Pole I3 Dead Tree "/>
    <s v="AEA_A &amp; E Arborists Tree Care"/>
    <s v=""/>
    <m/>
    <s v="F1A_FP-Rmv1 A"/>
    <d v="2020-03-20T00:00:00"/>
    <s v="A43"/>
    <s v="Unit"/>
    <m/>
    <s v=""/>
    <s v="AEA_A &amp; E Arborists Tree Care"/>
    <s v=""/>
    <d v="2020-05-06T00:00:00"/>
    <s v="a40 Remove all wood and debris"/>
    <x v="6"/>
    <d v="2020-05-12T12:57:33"/>
    <s v="Sierra"/>
    <s v="SI_Sierra"/>
    <s v="1051743682"/>
    <s v="13552 EMPRESS RD"/>
    <s v="NEVADA CITY"/>
    <s v=""/>
    <s v=""/>
    <s v="ameeks_awrr"/>
    <d v="2020-02-20T16:08:48"/>
    <s v="BE_geomartawrrprod"/>
    <d v="2020-05-12T13:32:35"/>
    <s v="fdcf5e2c-9308-4484-b327-dfa4c162866d"/>
  </r>
  <r>
    <n v="0"/>
    <n v="0"/>
    <n v="0"/>
    <n v="0"/>
    <n v="1"/>
    <n v="0"/>
    <n v="0"/>
    <n v="0"/>
    <n v="0"/>
    <n v="1"/>
    <x v="0"/>
    <n v="1"/>
    <n v="2"/>
    <n v="2"/>
    <n v="20"/>
    <x v="1"/>
    <d v="2020-05-12T12:58:13"/>
    <s v="zAWRR Not in Roster"/>
    <x v="1"/>
    <d v="2020-02-20T00:00:00"/>
    <d v="2020-02-20T16:12:25"/>
    <s v=""/>
    <s v="No"/>
    <s v="Old"/>
    <n v="0"/>
    <x v="1"/>
    <x v="0"/>
    <s v="zAWRR Not in Roster"/>
    <s v="zAWRR Not in Roster"/>
    <x v="1"/>
    <n v="1780170"/>
    <x v="199"/>
    <x v="0"/>
    <s v="LP_AV115-J03_878466"/>
    <s v="CIP_AV115-J03_357163"/>
    <s v="Tree Work Complete"/>
    <s v=""/>
    <x v="4"/>
    <s v="Ponderosa Pine"/>
    <s v="No"/>
    <s v="No"/>
    <n v="12"/>
    <n v="60"/>
    <s v=""/>
    <s v="R2B_Rmv 2-B"/>
    <s v="Haul offsite"/>
    <s v="No"/>
    <s v=""/>
    <s v="Directly West of Pole I3 tree is in state of decline minimal canopy remains overhanging guy wire "/>
    <s v="AEA_A &amp; E Arborists Tree Care"/>
    <s v=""/>
    <m/>
    <s v="R2B_Rmv 2-B"/>
    <d v="2020-03-20T00:00:00"/>
    <s v="A43"/>
    <s v="Unit"/>
    <m/>
    <s v=""/>
    <s v="AEA_A &amp; E Arborists Tree Care"/>
    <s v=""/>
    <d v="2020-05-06T00:00:00"/>
    <s v="a40 Remove all wood and debris"/>
    <x v="6"/>
    <d v="2020-05-12T12:58:13"/>
    <s v="Sierra"/>
    <s v="SI_Sierra"/>
    <s v="1051743682"/>
    <s v="13552 EMPRESS RD"/>
    <s v="NEVADA CITY"/>
    <s v=""/>
    <s v=""/>
    <s v="ameeks_awrr"/>
    <d v="2020-02-20T16:12:25"/>
    <s v="BE_geomartawrrprod"/>
    <d v="2020-05-12T13:32:35"/>
    <s v="7a88eb25-b50c-4854-814c-ab55c49e7a52"/>
  </r>
  <r>
    <n v="0"/>
    <n v="0"/>
    <n v="0"/>
    <n v="0"/>
    <n v="1"/>
    <n v="0"/>
    <n v="0"/>
    <n v="0"/>
    <n v="0"/>
    <n v="1"/>
    <x v="0"/>
    <n v="1"/>
    <n v="3"/>
    <n v="3"/>
    <n v="20"/>
    <x v="1"/>
    <d v="2020-05-12T12:58:31"/>
    <s v="zAWRR Not in Roster"/>
    <x v="1"/>
    <d v="2020-02-20T00:00:00"/>
    <d v="2020-02-20T16:18:15"/>
    <s v=""/>
    <s v="No"/>
    <s v="Old"/>
    <n v="0"/>
    <x v="1"/>
    <x v="0"/>
    <s v="zAWRR Not in Roster"/>
    <s v="zAWRR Not in Roster"/>
    <x v="1"/>
    <n v="1780171"/>
    <x v="200"/>
    <x v="0"/>
    <s v="LP_AV115-J03_878466"/>
    <s v="CIP_AV115-J03_357163"/>
    <s v="Tree Work Complete"/>
    <s v=""/>
    <x v="4"/>
    <s v="Ponderosa Pine"/>
    <s v="No"/>
    <s v="No"/>
    <n v="24"/>
    <n v="80"/>
    <s v=""/>
    <s v="R3B_Rmv 3-B"/>
    <s v="Haul offsite"/>
    <s v="No"/>
    <s v=""/>
    <s v="Directly West of Pole I3 trim for guy wire compliance would kill "/>
    <s v="AEA_A &amp; E Arborists Tree Care"/>
    <s v=""/>
    <m/>
    <s v="F3B_FP-Rmv3 B"/>
    <d v="2020-03-20T00:00:00"/>
    <s v="A43"/>
    <s v="Unit"/>
    <m/>
    <s v=""/>
    <s v="AEA_A &amp; E Arborists Tree Care"/>
    <s v=""/>
    <d v="2020-05-06T00:00:00"/>
    <s v="a40 Remove all wood and debris"/>
    <x v="6"/>
    <d v="2020-05-12T12:58:31"/>
    <s v="Sierra"/>
    <s v="SI_Sierra"/>
    <s v="1051743682"/>
    <s v="13552 EMPRESS RD"/>
    <s v="NEVADA CITY"/>
    <s v=""/>
    <s v=""/>
    <s v="ameeks_awrr"/>
    <d v="2020-02-20T16:18:15"/>
    <s v="BE_geomartawrrprod"/>
    <d v="2020-05-12T13:32:35"/>
    <s v="94836630-e540-499e-abb0-148baa6f75f7"/>
  </r>
  <r>
    <n v="0"/>
    <n v="0"/>
    <n v="0"/>
    <n v="0"/>
    <n v="1"/>
    <n v="0"/>
    <n v="0"/>
    <n v="0"/>
    <n v="0"/>
    <n v="1"/>
    <x v="0"/>
    <n v="1"/>
    <n v="3"/>
    <s v="NA"/>
    <n v="20"/>
    <x v="1"/>
    <d v="2020-05-12T12:58:52"/>
    <s v="zAWRR Not in Roster"/>
    <x v="1"/>
    <d v="2020-02-20T00:00:00"/>
    <d v="2020-02-20T16:20:33"/>
    <s v=""/>
    <s v="No"/>
    <s v="Old"/>
    <n v="0"/>
    <x v="1"/>
    <x v="0"/>
    <s v="zAWRR Not in Roster"/>
    <s v="zAWRR Not in Roster"/>
    <x v="1"/>
    <n v="1780172"/>
    <x v="201"/>
    <x v="0"/>
    <s v="LP_AV115-J03_878466"/>
    <s v="CIP_AV115-J03_357163"/>
    <s v="Tree Work Complete"/>
    <s v=""/>
    <x v="4"/>
    <s v="Ponderosa Pine"/>
    <s v="No"/>
    <s v="No"/>
    <n v="35"/>
    <n v="100"/>
    <s v=""/>
    <s v="Trim"/>
    <s v="Haul offsite"/>
    <s v="No"/>
    <s v=""/>
    <s v="At Pole I3 South of line moderate trim of overhanging branches for compliance "/>
    <s v="AEA_A &amp; E Arborists Tree Care"/>
    <s v=""/>
    <m/>
    <s v="Trim"/>
    <d v="2020-03-20T00:00:00"/>
    <s v="A43"/>
    <s v="Unit"/>
    <m/>
    <s v=""/>
    <s v="AEA_A &amp; E Arborists Tree Care"/>
    <s v=""/>
    <d v="2020-05-06T00:00:00"/>
    <s v="a40 Remove all wood and debris"/>
    <x v="6"/>
    <d v="2020-05-12T12:58:52"/>
    <s v="Sierra"/>
    <s v="SI_Sierra"/>
    <s v="1051743682"/>
    <s v="13552 EMPRESS RD"/>
    <s v="NEVADA CITY"/>
    <s v=""/>
    <s v=""/>
    <s v="ameeks_awrr"/>
    <d v="2020-02-20T16:20:33"/>
    <s v="BE_geomartawrrprod"/>
    <d v="2020-05-12T13:32:35"/>
    <s v="dd6d21f6-117f-4795-8245-452796176e72"/>
  </r>
  <r>
    <n v="0"/>
    <n v="0"/>
    <n v="0"/>
    <n v="0"/>
    <n v="1"/>
    <n v="0"/>
    <n v="0"/>
    <n v="0"/>
    <n v="0"/>
    <n v="1"/>
    <x v="0"/>
    <n v="1"/>
    <n v="2"/>
    <n v="2"/>
    <n v="20"/>
    <x v="1"/>
    <d v="2020-05-12T12:59:18"/>
    <s v="zAWRR Not in Roster"/>
    <x v="1"/>
    <d v="2020-02-26T00:00:00"/>
    <d v="2020-02-26T15:43:45"/>
    <s v=""/>
    <s v="No"/>
    <s v="Old"/>
    <n v="0"/>
    <x v="1"/>
    <x v="0"/>
    <s v="zAWRR Not in Roster"/>
    <s v="zAWRR Not in Roster"/>
    <x v="1"/>
    <n v="1781677"/>
    <x v="202"/>
    <x v="0"/>
    <s v="LP_AV115-J03_878466"/>
    <s v="CIP_AV115-J03_357447"/>
    <s v="Tree Work Complete"/>
    <s v="Fail"/>
    <x v="4"/>
    <s v="Ponderosa Pine"/>
    <s v="No"/>
    <s v="No"/>
    <n v="15"/>
    <n v="55"/>
    <s v=""/>
    <s v="R2B_Rmv 2-B"/>
    <s v="Haul offsite"/>
    <s v="No"/>
    <s v=""/>
    <s v="Directly East Aproxamitly 13 feet from Pole I3 trim for guy wire compliance would kill "/>
    <s v="AEA_A &amp; E Arborists Tree Care"/>
    <s v=""/>
    <m/>
    <s v="R2B_Rmv 2-B"/>
    <d v="2020-03-20T00:00:00"/>
    <s v="A43"/>
    <s v="Unit"/>
    <m/>
    <s v=""/>
    <s v="AEA_A &amp; E Arborists Tree Care"/>
    <s v=""/>
    <d v="2020-05-06T00:00:00"/>
    <s v="a40 Remove all wood and debris"/>
    <x v="6"/>
    <d v="2020-05-12T12:59:18"/>
    <s v="Sierra"/>
    <s v="SI_Sierra"/>
    <s v="1051743682"/>
    <s v="13552 EMPRESS RD"/>
    <s v="NEVADA CITY"/>
    <s v=""/>
    <s v=""/>
    <s v="ameeks_awrr"/>
    <d v="2020-02-26T15:43:45"/>
    <s v="BE_geomartawrrprod"/>
    <d v="2020-05-12T13:32:35"/>
    <s v="3fa507c0-15eb-4983-a257-4faef466c781"/>
  </r>
  <r>
    <n v="0"/>
    <n v="0"/>
    <n v="0"/>
    <n v="0"/>
    <n v="1"/>
    <n v="0"/>
    <n v="0"/>
    <n v="0"/>
    <n v="0"/>
    <n v="1"/>
    <x v="0"/>
    <n v="1"/>
    <n v="1"/>
    <n v="1"/>
    <n v="20"/>
    <x v="1"/>
    <d v="2020-05-12T13:00:22"/>
    <s v="zAWRR Not in Roster"/>
    <x v="1"/>
    <d v="2020-02-26T00:00:00"/>
    <d v="2020-02-26T15:46:35"/>
    <s v=""/>
    <s v="No"/>
    <s v="Old"/>
    <n v="0"/>
    <x v="1"/>
    <x v="0"/>
    <s v="zAWRR Not in Roster"/>
    <s v="zAWRR Not in Roster"/>
    <x v="1"/>
    <n v="1781679"/>
    <x v="203"/>
    <x v="0"/>
    <s v="LP_AV115-J03_878466"/>
    <s v="CIP_AV115-J03_356395"/>
    <s v="Tree Work Complete"/>
    <s v=""/>
    <x v="4"/>
    <s v="Ponderosa Pine"/>
    <s v="No"/>
    <s v="No"/>
    <n v="8"/>
    <n v="28"/>
    <s v=""/>
    <s v="R1B_Rmv 1-B"/>
    <s v="Haul offsite"/>
    <s v="No"/>
    <s v=""/>
    <s v=".1 span from Pole I3 to End Pole Directly under line Tree will need future Continuous topping not recomend "/>
    <s v="AEA_A &amp; E Arborists Tree Care"/>
    <s v=""/>
    <n v="5493546"/>
    <s v="R1B_Rmv 1-B"/>
    <d v="2020-03-19T15:32:34"/>
    <s v=""/>
    <s v="Unit"/>
    <m/>
    <s v=""/>
    <s v="AEA_A &amp; E Arborists Tree Care"/>
    <s v=""/>
    <d v="2020-05-06T00:00:00"/>
    <s v="a40 Remove all wood and debris"/>
    <x v="6"/>
    <d v="2020-05-12T13:00:22"/>
    <s v="Sierra"/>
    <s v="SI_Sierra"/>
    <s v="1051743682"/>
    <s v="13552 EMPRESS RD"/>
    <s v="NEVADA CITY"/>
    <s v=""/>
    <s v=""/>
    <s v="ameeks_awrr"/>
    <d v="2020-02-26T15:46:35"/>
    <s v="BE_geomartawrrprod"/>
    <d v="2020-05-12T13:32:35"/>
    <s v="cb88d418-52f1-4ac9-a0de-f4b92c20b092"/>
  </r>
  <r>
    <n v="0"/>
    <n v="0"/>
    <n v="0"/>
    <n v="0"/>
    <n v="1"/>
    <n v="0"/>
    <n v="0"/>
    <n v="0"/>
    <n v="0"/>
    <n v="1"/>
    <x v="0"/>
    <n v="1"/>
    <n v="2"/>
    <s v="NA"/>
    <n v="20"/>
    <x v="1"/>
    <d v="2020-05-12T13:01:01"/>
    <s v="zAWRR Not in Roster"/>
    <x v="1"/>
    <d v="2020-02-26T00:00:00"/>
    <d v="2020-02-26T16:06:56"/>
    <s v=""/>
    <s v="No"/>
    <s v="Old"/>
    <n v="0"/>
    <x v="1"/>
    <x v="0"/>
    <s v="zAWRR Not in Roster"/>
    <s v="zAWRR Not in Roster"/>
    <x v="1"/>
    <n v="1781701"/>
    <x v="204"/>
    <x v="0"/>
    <s v="LP_AV115-J03_878466"/>
    <s v="CIP_AV115-J03_357448"/>
    <s v="Tree Work Complete"/>
    <s v=""/>
    <x v="4"/>
    <s v="Ponderosa Pine"/>
    <s v="No"/>
    <s v="No"/>
    <n v="19"/>
    <n v="85"/>
    <s v=""/>
    <s v="OV_Overhang"/>
    <s v="Haul offsite"/>
    <s v="No"/>
    <s v=""/>
    <s v=".8 span from Pole I2 to Pole I3 Aproxamitly 24 feet from line minimum trim of overhanging branches for compliance "/>
    <s v="AEA_A &amp; E Arborists Tree Care"/>
    <s v=""/>
    <n v="5493546"/>
    <s v="OV_Overhang"/>
    <d v="2020-03-19T15:33:30"/>
    <s v=""/>
    <s v="Unit"/>
    <m/>
    <s v=""/>
    <s v="AEA_A &amp; E Arborists Tree Care"/>
    <s v=""/>
    <d v="2020-05-06T00:00:00"/>
    <s v="a40 Remove all debris"/>
    <x v="6"/>
    <d v="2020-05-12T13:01:01"/>
    <s v="Sierra"/>
    <s v="SI_Sierra"/>
    <s v="1051743682"/>
    <s v="13552 EMPRESS RD"/>
    <s v="NEVADA CITY"/>
    <s v=""/>
    <s v=""/>
    <s v="ameeks_awrr"/>
    <d v="2020-02-26T16:06:56"/>
    <s v="BE_geomartawrrprod"/>
    <d v="2020-05-12T13:32:35"/>
    <s v="6aef2c75-7f8a-4b65-91c6-fd7a690c60b5"/>
  </r>
  <r>
    <n v="0"/>
    <n v="0"/>
    <n v="0"/>
    <n v="0"/>
    <n v="1"/>
    <n v="0"/>
    <n v="0"/>
    <n v="0"/>
    <n v="0"/>
    <n v="1"/>
    <x v="0"/>
    <n v="1"/>
    <n v="3"/>
    <n v="3"/>
    <n v="20"/>
    <x v="1"/>
    <d v="2020-05-12T13:02:42"/>
    <s v="zAWRR Not in Roster"/>
    <x v="1"/>
    <d v="2020-02-26T00:00:00"/>
    <d v="2020-02-26T16:16:26"/>
    <s v=""/>
    <s v="No"/>
    <s v="Old"/>
    <n v="0"/>
    <x v="1"/>
    <x v="0"/>
    <s v="zAWRR Not in Roster"/>
    <s v="zAWRR Not in Roster"/>
    <x v="1"/>
    <n v="1781704"/>
    <x v="205"/>
    <x v="0"/>
    <s v="LP_AV115-J03_878466"/>
    <s v="CIP_AV115-J03_357448"/>
    <s v="Tree Work Complete"/>
    <s v=""/>
    <x v="4"/>
    <s v="Black Oak"/>
    <s v="No"/>
    <s v="No"/>
    <n v="35"/>
    <n v="80"/>
    <s v=""/>
    <s v="F3B_FP-Rmv3 B"/>
    <s v="Haul offsite"/>
    <s v="No"/>
    <s v="Riparian"/>
    <s v=".6 span from Pole I2 to Pole I3 Aproxamitly 78 Feet West of line Tree has sever lean and weight line side deep cavity at union 2xstem "/>
    <s v="AEA_A &amp; E Arborists Tree Care"/>
    <s v=""/>
    <n v="5650718"/>
    <s v="F3B_FP-Rmv3 B"/>
    <d v="2020-03-25T11:21:41"/>
    <s v="A&amp;E CREW 22"/>
    <s v="Unit"/>
    <s v="No"/>
    <s v="Not Invoiced"/>
    <s v="AEA_A &amp; E Arborists Tree Care"/>
    <s v=""/>
    <d v="2020-05-06T00:00:00"/>
    <s v="a40 Remove all wood and debris"/>
    <x v="6"/>
    <d v="2020-05-12T13:02:42"/>
    <s v="Sierra"/>
    <s v="SI_Sierra"/>
    <s v="1051743682"/>
    <s v="13552 EMPRESS RD"/>
    <s v="NEVADA CITY"/>
    <s v=""/>
    <s v=""/>
    <s v="ameeks_awrr"/>
    <d v="2020-02-26T16:16:26"/>
    <s v="BE_geomartawrrprod"/>
    <d v="2020-05-12T13:32:35"/>
    <s v="bb6910f0-04b0-4846-b98f-8ad86b170bff"/>
  </r>
  <r>
    <n v="0"/>
    <n v="0"/>
    <n v="0"/>
    <n v="0"/>
    <n v="1"/>
    <n v="0"/>
    <n v="0"/>
    <n v="0"/>
    <n v="0"/>
    <n v="1"/>
    <x v="0"/>
    <n v="1"/>
    <n v="4"/>
    <s v="NA"/>
    <n v="20"/>
    <x v="1"/>
    <d v="2020-05-12T13:13:49"/>
    <s v="zAWRR Not in Roster"/>
    <x v="1"/>
    <d v="2020-02-06T00:00:00"/>
    <d v="2020-02-06T15:06:11"/>
    <s v=""/>
    <s v="No"/>
    <s v="Old"/>
    <n v="0"/>
    <x v="1"/>
    <x v="0"/>
    <s v="zAWRR Not in Roster"/>
    <s v="zAWRR Not in Roster"/>
    <x v="1"/>
    <n v="1777779"/>
    <x v="206"/>
    <x v="0"/>
    <s v="LP_AV115-J07_896396"/>
    <s v="CIP_AV115-J07_356041"/>
    <s v="Tree Work Complete"/>
    <s v="Fail"/>
    <x v="4"/>
    <s v="Live Oak"/>
    <s v="No"/>
    <s v="No"/>
    <n v="39"/>
    <n v="37"/>
    <s v=""/>
    <s v="TD_TopDirecti"/>
    <s v="Haul offsite"/>
    <s v="No"/>
    <s v=""/>
    <s v=".7 span from 22 to End Pole East of line top direct cut any branches that are within 4ft of conductor 4xstem "/>
    <s v="AEA_A &amp; E Arborists Tree Care"/>
    <s v=""/>
    <n v="40"/>
    <s v="TD_TopDirecti"/>
    <d v="2020-03-20T15:12:15"/>
    <s v=""/>
    <s v="Unit"/>
    <m/>
    <s v=""/>
    <s v="AEA_A &amp; E Arborists Tree Care"/>
    <s v=""/>
    <d v="2020-05-06T00:00:00"/>
    <s v="a40 Remove all debris"/>
    <x v="6"/>
    <d v="2020-05-12T13:13:49"/>
    <s v="Sierra"/>
    <s v="SI_Sierra"/>
    <s v="1051682462"/>
    <s v="13745 EMPRESS RD"/>
    <s v="NEVADA CITY"/>
    <s v=""/>
    <s v=""/>
    <s v="ameeks_awrr"/>
    <d v="2020-02-06T15:06:11"/>
    <s v="BE_geomartawrrprod"/>
    <d v="2020-05-12T13:32:35"/>
    <s v="c311a80f-de49-4b75-ad01-f169d3669dcb"/>
  </r>
  <r>
    <n v="0"/>
    <n v="0"/>
    <n v="0"/>
    <n v="0"/>
    <n v="1"/>
    <n v="0"/>
    <n v="0"/>
    <n v="0"/>
    <n v="0"/>
    <n v="1"/>
    <x v="0"/>
    <n v="1"/>
    <n v="3"/>
    <n v="3"/>
    <n v="20"/>
    <x v="1"/>
    <d v="2020-05-12T13:15:04"/>
    <s v="MFE"/>
    <x v="0"/>
    <d v="2019-09-30T00:00:00"/>
    <d v="2019-09-30T09:44:16"/>
    <s v=""/>
    <s v="No"/>
    <s v="Old"/>
    <n v="0"/>
    <x v="0"/>
    <x v="0"/>
    <s v="Thomas"/>
    <s v="James"/>
    <x v="5"/>
    <n v="1764113"/>
    <x v="207"/>
    <x v="0"/>
    <s v="LP_AV115-F11_880606"/>
    <s v="CIP_AV115-F11_357802"/>
    <s v="Tree Work Complete"/>
    <s v=""/>
    <x v="4"/>
    <s v="Ponderosa Pine"/>
    <s v="No"/>
    <s v="No"/>
    <n v="25"/>
    <n v="89"/>
    <s v=""/>
    <s v="F3B_FP-Rmv3 B"/>
    <s v="Haul offsite"/>
    <s v="No"/>
    <s v=""/>
    <s v=".1 span from pole 1A to pole 2. 10 ft north of line. Overhang onto lines, slight lean towards facility. Trim would remove 1/3 of the canopy. Removal is recommended. "/>
    <s v="MFE_Mountain F Enterprises"/>
    <s v="MFE_Mountain F Enterprises"/>
    <n v="5807646"/>
    <s v="F3B_FP-Rmv3 B"/>
    <d v="2020-05-12T13:14:56"/>
    <s v="Climb/Pedro "/>
    <s v="Unit"/>
    <m/>
    <s v=""/>
    <s v=""/>
    <s v=""/>
    <m/>
    <s v="Remove all wood and debris"/>
    <x v="7"/>
    <d v="2020-05-12T13:15:04"/>
    <s v="Sierra"/>
    <s v="SI_Sierra"/>
    <s v="1051742972"/>
    <s v="11669 LOST RANCH WAY"/>
    <s v="NEVADA CITY"/>
    <s v=""/>
    <s v=""/>
    <s v="sgills_awrr"/>
    <d v="2019-09-30T09:44:16"/>
    <s v="BE_geomartawrrprod"/>
    <d v="2020-05-12T13:32:35"/>
    <s v="eb649e1b-c89d-40af-bff1-8f16849e1e64"/>
  </r>
  <r>
    <n v="0"/>
    <n v="0"/>
    <n v="0"/>
    <n v="0"/>
    <n v="1"/>
    <n v="0"/>
    <n v="0"/>
    <n v="0"/>
    <n v="0"/>
    <n v="1"/>
    <x v="0"/>
    <n v="1"/>
    <n v="2"/>
    <n v="2"/>
    <n v="20"/>
    <x v="1"/>
    <d v="2020-05-12T13:15:20"/>
    <s v="zAWRR Not in Roster"/>
    <x v="1"/>
    <d v="2020-02-11T00:00:00"/>
    <d v="2020-02-11T13:30:24"/>
    <s v=""/>
    <s v="No"/>
    <s v="Old"/>
    <n v="0"/>
    <x v="1"/>
    <x v="0"/>
    <s v="zAWRR Not in Roster"/>
    <s v="zAWRR Not in Roster"/>
    <x v="1"/>
    <n v="1778213"/>
    <x v="208"/>
    <x v="0"/>
    <s v="LP_AV115-J08_813368"/>
    <s v="CIP_AV115-J08_356802"/>
    <s v="Tree Work Complete"/>
    <s v="Fail"/>
    <x v="4"/>
    <s v="Ponderosa Pine"/>
    <s v="No"/>
    <s v="No"/>
    <n v="14"/>
    <n v="70"/>
    <s v=""/>
    <s v="F2B_FP-Rmv2 B"/>
    <s v="Cut and Leave"/>
    <s v="No"/>
    <s v=""/>
    <s v=".7 span from Pole G to Pole H South of line dead Tree konks present "/>
    <s v="AEA_A &amp; E Arborists Tree Care"/>
    <s v=""/>
    <n v="5747896"/>
    <s v="F2B_FP-Rmv2 B"/>
    <d v="2020-03-17T15:12:54"/>
    <s v=""/>
    <s v="Unit"/>
    <m/>
    <s v=""/>
    <s v="AEA_A &amp; E Arborists Tree Care"/>
    <s v=""/>
    <d v="2020-05-06T00:00:00"/>
    <s v="a40 TBD"/>
    <x v="6"/>
    <d v="2020-05-12T13:15:20"/>
    <s v="Sierra"/>
    <s v="SI_Sierra"/>
    <s v="1051682396"/>
    <s v="13523 EMPRESS RD"/>
    <s v="NEVADA CITY"/>
    <s v=""/>
    <s v=""/>
    <s v="ameeks_awrr"/>
    <d v="2020-02-11T13:30:24"/>
    <s v="BE_geomartawrrprod"/>
    <d v="2020-05-12T13:32:35"/>
    <s v="4115d0e3-aad7-42a6-ae6d-44d2957d58b4"/>
  </r>
  <r>
    <n v="0"/>
    <n v="0"/>
    <n v="0"/>
    <n v="0"/>
    <n v="1"/>
    <n v="0"/>
    <n v="0"/>
    <n v="0"/>
    <n v="0"/>
    <n v="1"/>
    <x v="0"/>
    <n v="1"/>
    <n v="3"/>
    <s v="NA"/>
    <n v="20"/>
    <x v="1"/>
    <d v="2020-05-12T13:15:36"/>
    <s v="zAWRR Not in Roster"/>
    <x v="1"/>
    <d v="2020-02-12T00:00:00"/>
    <d v="2020-02-12T14:37:30"/>
    <s v=""/>
    <s v="No"/>
    <s v="Old"/>
    <n v="0"/>
    <x v="1"/>
    <x v="0"/>
    <s v="zAWRR Not in Roster"/>
    <s v="zAWRR Not in Roster"/>
    <x v="1"/>
    <n v="1778415"/>
    <x v="209"/>
    <x v="0"/>
    <s v="LP_AV115-J03_878466"/>
    <s v="CIP_AV115-J03_357448"/>
    <s v="Tree Work Complete"/>
    <s v=""/>
    <x v="4"/>
    <s v="Ponderosa Pine"/>
    <s v="No"/>
    <s v="No"/>
    <n v="27"/>
    <n v="100"/>
    <s v=""/>
    <s v="Trim"/>
    <s v="Cut and Leave"/>
    <s v="No"/>
    <s v="Riparian"/>
    <s v=".8 span from Pole I2 to Pole I3 East of line minimum trim of overhanging branches for compliance "/>
    <s v="AEA_A &amp; E Arborists Tree Care"/>
    <s v=""/>
    <m/>
    <s v="Trim"/>
    <d v="2020-03-20T00:00:00"/>
    <s v="A43"/>
    <s v="Unit"/>
    <m/>
    <s v=""/>
    <s v="AEA_A &amp; E Arborists Tree Care"/>
    <s v=""/>
    <d v="2020-05-06T00:00:00"/>
    <s v="a40 TBD"/>
    <x v="6"/>
    <d v="2020-05-12T13:15:36"/>
    <s v="Sierra"/>
    <s v="SI_Sierra"/>
    <s v="1051743682"/>
    <s v="13552 EMPRESS RD"/>
    <s v="NEVADA CITY"/>
    <s v=""/>
    <s v=""/>
    <s v="ameeks_awrr"/>
    <d v="2020-02-12T14:37:30"/>
    <s v="BE_geomartawrrprod"/>
    <d v="2020-05-12T13:32:35"/>
    <s v="a054daa7-85ca-42b7-a322-9f722d7658eb"/>
  </r>
  <r>
    <n v="0"/>
    <n v="0"/>
    <n v="0"/>
    <n v="0"/>
    <n v="1"/>
    <n v="0"/>
    <n v="0"/>
    <n v="0"/>
    <n v="0"/>
    <n v="1"/>
    <x v="0"/>
    <n v="1"/>
    <n v="1"/>
    <n v="1"/>
    <n v="20"/>
    <x v="1"/>
    <d v="2020-05-12T13:15:54"/>
    <s v="zAWRR Not in Roster"/>
    <x v="1"/>
    <d v="2020-02-12T00:00:00"/>
    <d v="2020-02-12T14:39:57"/>
    <s v=""/>
    <s v="No"/>
    <s v="Old"/>
    <n v="0"/>
    <x v="1"/>
    <x v="0"/>
    <s v="zAWRR Not in Roster"/>
    <s v="zAWRR Not in Roster"/>
    <x v="1"/>
    <n v="1778417"/>
    <x v="210"/>
    <x v="0"/>
    <s v="LP_AV115-J03_878466"/>
    <s v="CIP_AV115-J03_357448"/>
    <s v="Tree Work Complete"/>
    <s v=""/>
    <x v="4"/>
    <s v="Ponderosa Pine"/>
    <s v="No"/>
    <s v="No"/>
    <n v="10"/>
    <n v="20"/>
    <s v=""/>
    <s v="R1B_Rmv 1-B"/>
    <s v="Cut and Leave"/>
    <s v="No"/>
    <s v="Riparian"/>
    <s v=".7 span from Pole I2 to Pole I3 East of line Continuous topping not recomend "/>
    <s v="AEA_A &amp; E Arborists Tree Care"/>
    <s v=""/>
    <m/>
    <s v="R1B_Rmv 1-B"/>
    <d v="2020-03-20T00:00:00"/>
    <s v="A43"/>
    <s v="Unit"/>
    <m/>
    <s v=""/>
    <s v="AEA_A &amp; E Arborists Tree Care"/>
    <s v=""/>
    <d v="2020-05-06T00:00:00"/>
    <s v="a40 TBD"/>
    <x v="6"/>
    <d v="2020-05-12T13:15:54"/>
    <s v="Sierra"/>
    <s v="SI_Sierra"/>
    <s v="1051743682"/>
    <s v="13552 EMPRESS RD"/>
    <s v="NEVADA CITY"/>
    <s v=""/>
    <s v=""/>
    <s v="ameeks_awrr"/>
    <d v="2020-02-12T14:39:57"/>
    <s v="BE_geomartawrrprod"/>
    <d v="2020-05-12T13:32:35"/>
    <s v="d39dd35f-ada8-48a7-8f3a-0ba9e677a11e"/>
  </r>
  <r>
    <n v="0"/>
    <n v="0"/>
    <n v="0"/>
    <n v="0"/>
    <n v="1"/>
    <n v="0"/>
    <n v="0"/>
    <n v="0"/>
    <n v="0"/>
    <n v="1"/>
    <x v="0"/>
    <n v="1"/>
    <n v="1"/>
    <n v="1"/>
    <n v="20"/>
    <x v="1"/>
    <d v="2020-05-12T13:16:13"/>
    <s v="zAWRR Not in Roster"/>
    <x v="1"/>
    <d v="2020-02-12T00:00:00"/>
    <d v="2020-02-12T14:41:00"/>
    <s v=""/>
    <s v="No"/>
    <s v="Old"/>
    <n v="0"/>
    <x v="1"/>
    <x v="0"/>
    <s v="zAWRR Not in Roster"/>
    <s v="zAWRR Not in Roster"/>
    <x v="1"/>
    <n v="1778418"/>
    <x v="211"/>
    <x v="0"/>
    <s v="LP_AV115-J03_878466"/>
    <s v="CIP_AV115-J03_357448"/>
    <s v="Tree Work Complete"/>
    <s v=""/>
    <x v="4"/>
    <s v="Cedar"/>
    <s v="No"/>
    <s v="No"/>
    <n v="4"/>
    <n v="15"/>
    <s v=""/>
    <s v="R1A_Rmv 1-A"/>
    <s v="Cut and Leave"/>
    <s v="No"/>
    <s v="Riparian"/>
    <s v=".7 span from Pole I2 to Pole I3 Directly under line Continuous topping not recomend "/>
    <s v="AEA_A &amp; E Arborists Tree Care"/>
    <s v=""/>
    <m/>
    <s v="R1A_Rmv 1-A"/>
    <d v="2020-03-20T00:00:00"/>
    <s v="A43"/>
    <s v="Unit"/>
    <m/>
    <s v=""/>
    <s v="AEA_A &amp; E Arborists Tree Care"/>
    <s v=""/>
    <d v="2020-05-06T00:00:00"/>
    <s v="a40 TBD"/>
    <x v="6"/>
    <d v="2020-05-12T13:16:13"/>
    <s v="Sierra"/>
    <s v="SI_Sierra"/>
    <s v="1051743682"/>
    <s v="13552 EMPRESS RD"/>
    <s v="NEVADA CITY"/>
    <s v=""/>
    <s v=""/>
    <s v="ameeks_awrr"/>
    <d v="2020-02-12T14:41:00"/>
    <s v="BE_geomartawrrprod"/>
    <d v="2020-05-12T13:32:35"/>
    <s v="4cb4a219-6727-4a6d-951f-14828d4d3cd7"/>
  </r>
  <r>
    <n v="0"/>
    <n v="0"/>
    <n v="0"/>
    <n v="0"/>
    <n v="1"/>
    <n v="0"/>
    <n v="0"/>
    <n v="0"/>
    <n v="0"/>
    <n v="1"/>
    <x v="0"/>
    <n v="1"/>
    <n v="1"/>
    <n v="1"/>
    <n v="20"/>
    <x v="1"/>
    <d v="2020-05-12T13:16:27"/>
    <s v="zAWRR Not in Roster"/>
    <x v="1"/>
    <d v="2020-02-12T00:00:00"/>
    <d v="2020-02-12T14:41:59"/>
    <s v=""/>
    <s v="No"/>
    <s v="Old"/>
    <n v="0"/>
    <x v="1"/>
    <x v="0"/>
    <s v="zAWRR Not in Roster"/>
    <s v="zAWRR Not in Roster"/>
    <x v="1"/>
    <n v="1778419"/>
    <x v="212"/>
    <x v="0"/>
    <s v="LP_AV115-J03_878466"/>
    <s v="CIP_AV115-J03_357448"/>
    <s v="Tree Work Complete"/>
    <s v=""/>
    <x v="4"/>
    <s v="Ponderosa Pine"/>
    <s v="No"/>
    <s v="No"/>
    <n v="4"/>
    <n v="15"/>
    <s v=""/>
    <s v="R1A_Rmv 1-A"/>
    <s v="Cut and Leave"/>
    <s v="No"/>
    <s v="Riparian"/>
    <s v=".7 span from Pole I2 to Pole I3 Directly under line Continuous topping not recomend "/>
    <s v="AEA_A &amp; E Arborists Tree Care"/>
    <s v=""/>
    <m/>
    <s v="R1A_Rmv 1-A"/>
    <d v="2020-03-20T00:00:00"/>
    <s v="A43"/>
    <s v="Unit"/>
    <m/>
    <s v=""/>
    <s v="AEA_A &amp; E Arborists Tree Care"/>
    <s v=""/>
    <d v="2020-05-06T00:00:00"/>
    <s v="a40 TBD"/>
    <x v="6"/>
    <d v="2020-05-12T13:16:27"/>
    <s v="Sierra"/>
    <s v="SI_Sierra"/>
    <s v="1051743682"/>
    <s v="13552 EMPRESS RD"/>
    <s v="NEVADA CITY"/>
    <s v=""/>
    <s v=""/>
    <s v="ameeks_awrr"/>
    <d v="2020-02-12T14:41:59"/>
    <s v="BE_geomartawrrprod"/>
    <d v="2020-05-12T13:32:35"/>
    <s v="2f63134e-e781-485e-91a7-655932f41ea8"/>
  </r>
  <r>
    <n v="0"/>
    <n v="0"/>
    <n v="0"/>
    <n v="0"/>
    <n v="0"/>
    <n v="0"/>
    <n v="0"/>
    <n v="1"/>
    <n v="0"/>
    <n v="1"/>
    <x v="0"/>
    <n v="1"/>
    <n v="2"/>
    <s v="NA"/>
    <n v="20"/>
    <x v="1"/>
    <d v="2020-05-12T13:16:43"/>
    <s v="zAWRR Not in Roster"/>
    <x v="1"/>
    <d v="2020-03-04T00:00:00"/>
    <d v="2020-03-04T12:38:10"/>
    <s v=""/>
    <s v="No"/>
    <s v="Old"/>
    <n v="0"/>
    <x v="1"/>
    <x v="0"/>
    <s v="zAWRR Not in Roster"/>
    <s v="zAWRR Not in Roster"/>
    <x v="1"/>
    <n v="2312254"/>
    <x v="213"/>
    <x v="0"/>
    <s v="LP_AV115-J02_897595"/>
    <s v="CIP_AV115-J07_357293"/>
    <s v="Tree Work Complete"/>
    <m/>
    <x v="8"/>
    <s v="Cottonwood, Fremont"/>
    <s v="No"/>
    <s v="No"/>
    <n v="23"/>
    <n v="27"/>
    <s v="ABATE"/>
    <s v="BCS_Br Rmv+Trt"/>
    <s v="Haul offsite"/>
    <m/>
    <s v="Riparian"/>
    <s v="0.2 spans north of pole C-D. "/>
    <s v="AEA_A &amp; E Arborists Tree Care"/>
    <m/>
    <n v="5711752"/>
    <s v="BC_Br Rmv"/>
    <d v="2020-03-21T14:24:47"/>
    <s v="A&amp;E production 209"/>
    <s v="Unit"/>
    <s v="No"/>
    <s v="Not Invoiced"/>
    <s v="AEA_A &amp; E Arborists Tree Care"/>
    <m/>
    <d v="2020-05-06T00:00:00"/>
    <s v="a40"/>
    <x v="6"/>
    <d v="2020-05-12T13:16:43"/>
    <s v="Sierra"/>
    <s v="SI_Sierra"/>
    <m/>
    <s v="13572 ANNA RIDGE CT"/>
    <s v=""/>
    <s v=""/>
    <s v=""/>
    <s v="jgaulf_awrr"/>
    <d v="2020-03-04T12:38:10"/>
    <s v="BE_geomartawrrprod"/>
    <d v="2020-05-12T13:32:38"/>
    <s v="da528b92-b265-4911-9b3c-f86e85cfdf8b"/>
  </r>
  <r>
    <n v="0"/>
    <n v="0"/>
    <n v="0"/>
    <n v="0"/>
    <n v="0"/>
    <n v="0"/>
    <n v="0"/>
    <n v="1"/>
    <n v="0"/>
    <n v="1"/>
    <x v="0"/>
    <n v="1"/>
    <s v="Brush"/>
    <s v="NA"/>
    <n v="20"/>
    <x v="1"/>
    <d v="2020-05-12T13:17:18"/>
    <s v="MOW"/>
    <x v="0"/>
    <d v="2019-12-29T00:00:00"/>
    <d v="2019-12-29T15:23:57"/>
    <s v=""/>
    <s v="No"/>
    <s v="Old"/>
    <n v="0"/>
    <x v="0"/>
    <x v="0"/>
    <s v="Roberto"/>
    <s v="Ayala"/>
    <x v="3"/>
    <n v="1704458"/>
    <x v="214"/>
    <x v="1"/>
    <s v="LP_AT114-P19_1686661"/>
    <s v="CIP_AT114-P20_316419"/>
    <s v="Tree Work Complete"/>
    <s v="Fail"/>
    <x v="7"/>
    <s v="Brush (misc)"/>
    <s v="No"/>
    <s v="No"/>
    <n v="1"/>
    <n v="7"/>
    <m/>
    <s v="BC_Br Rmv"/>
    <s v="Haul offsite"/>
    <s v="No"/>
    <m/>
    <s v="At pole 13- brush unit breaking pole compliance radial. Clear 10x10"/>
    <s v="MOW_Mowbray's"/>
    <m/>
    <n v="4608703"/>
    <s v="BC_Br Rmv"/>
    <d v="2020-05-12T13:17:13"/>
    <m/>
    <s v="Unit"/>
    <m/>
    <m/>
    <m/>
    <m/>
    <m/>
    <s v="Remove slash "/>
    <x v="3"/>
    <d v="2020-05-12T13:17:18"/>
    <s v="Sierra"/>
    <s v="SI_Sierra"/>
    <s v="1012544345"/>
    <s v="14094 NEPTUNE LN"/>
    <s v="BROWNS VALLEY"/>
    <s v=""/>
    <s v=""/>
    <s v="jtwels_awrr"/>
    <d v="2019-12-29T15:23:57"/>
    <s v="BE_geomartawrrprod"/>
    <d v="2020-05-12T15:32:42"/>
    <s v="18cd2ffa-66a4-4a8e-9240-0e206c459948"/>
  </r>
  <r>
    <n v="0"/>
    <n v="0"/>
    <n v="0"/>
    <n v="0"/>
    <n v="1"/>
    <n v="0"/>
    <n v="0"/>
    <n v="0"/>
    <n v="0"/>
    <n v="1"/>
    <x v="0"/>
    <n v="1"/>
    <s v="NA"/>
    <n v="1"/>
    <n v="20"/>
    <x v="1"/>
    <d v="2020-05-12T13:41:39"/>
    <s v="zAWRR Not in Roster"/>
    <x v="1"/>
    <d v="2019-08-22T00:00:00"/>
    <d v="2019-08-22T13:26:44"/>
    <s v=""/>
    <s v="No"/>
    <s v="Old"/>
    <n v="0"/>
    <x v="1"/>
    <x v="0"/>
    <s v="zAWRR Not in Roster"/>
    <s v="zAWRR Not in Roster"/>
    <x v="1"/>
    <n v="1755291"/>
    <x v="215"/>
    <x v="0"/>
    <s v="LP_AV115-J13_880278"/>
    <s v="CIP_AV115-J19_356387"/>
    <s v="Tree Work Complete"/>
    <s v=""/>
    <x v="2"/>
    <s v="Black Oak"/>
    <s v="No"/>
    <s v="No"/>
    <n v="0"/>
    <n v="53"/>
    <s v=""/>
    <s v="F1D_FS-R1B+Trt"/>
    <s v="Haul offsite"/>
    <s v="Yes"/>
    <s v=""/>
    <s v="HTRS 5/4 16’SW/O pole 5. Unstable slope/ 30%+ crown removal."/>
    <s v="AEA_A &amp; E Arborists Tree Care"/>
    <s v=""/>
    <m/>
    <s v="F1B_FP-Rmv1 B"/>
    <d v="2020-02-06T15:59:22"/>
    <s v="A&amp;E T&amp;M "/>
    <s v="Unit"/>
    <m/>
    <s v=""/>
    <s v="AEA_A &amp; E Arborists Tree Care"/>
    <s v=""/>
    <d v="2020-05-06T00:00:00"/>
    <s v="a21 Remove all wood and chips"/>
    <x v="6"/>
    <d v="2020-05-12T13:41:39"/>
    <s v="Sierra"/>
    <s v="SI_Sierra"/>
    <s v="1051749247"/>
    <s v="10462 BITNEY SPRINGS RD"/>
    <s v="NEVADA CITY"/>
    <s v=""/>
    <s v=""/>
    <s v="sbarnm_awrr"/>
    <d v="2019-08-22T13:26:44"/>
    <s v="BE_geomartawrrprod"/>
    <d v="2020-05-12T15:32:36"/>
    <s v="99bfb701-f91b-4082-9c1f-a5f6b9221651"/>
  </r>
  <r>
    <n v="0"/>
    <n v="0"/>
    <n v="0"/>
    <n v="0"/>
    <n v="1"/>
    <n v="0"/>
    <n v="0"/>
    <n v="0"/>
    <n v="0"/>
    <n v="1"/>
    <x v="0"/>
    <n v="1"/>
    <n v="3"/>
    <n v="3"/>
    <n v="20"/>
    <x v="1"/>
    <d v="2020-05-12T13:59:12"/>
    <s v="MFE"/>
    <x v="0"/>
    <d v="2019-10-01T00:00:00"/>
    <d v="2019-10-01T10:11:12"/>
    <s v=""/>
    <s v="No"/>
    <s v="Old"/>
    <n v="0"/>
    <x v="0"/>
    <x v="0"/>
    <s v="Thomas"/>
    <s v="James"/>
    <x v="5"/>
    <n v="1764553"/>
    <x v="216"/>
    <x v="0"/>
    <s v="LP_AV115-F11_884839"/>
    <s v="CIP_AV115-F11_357167"/>
    <s v="Tree Work Complete"/>
    <s v=""/>
    <x v="4"/>
    <s v="Ponderosa Pine"/>
    <s v="No"/>
    <s v="No"/>
    <n v="30"/>
    <n v="93"/>
    <s v=""/>
    <s v="F3B_FP-Rmv3 B"/>
    <s v="Haul offsite"/>
    <s v="No"/>
    <s v=""/>
    <s v=".3 span from pole F to pole G, 10 ft north of facility. Within 18 months tree will encroach radial compliance, trim will remove more than 1/3 of canopy. Witches broom/ needle cast present "/>
    <s v="MFE_Mountain F Enterprises"/>
    <s v="MFE_Mountain F Enterprises"/>
    <n v="5807646"/>
    <s v="F3B_FP-Rmv3 B"/>
    <d v="2020-05-12T13:59:03"/>
    <s v="Climb/Pedro "/>
    <s v="Unit"/>
    <m/>
    <s v=""/>
    <s v=""/>
    <s v=""/>
    <m/>
    <s v="Remove all wood and debris "/>
    <x v="7"/>
    <d v="2020-05-12T13:59:12"/>
    <s v="Sierra"/>
    <s v="SI_Sierra"/>
    <s v="1051742957"/>
    <s v="11631 LOST RANCH WAY"/>
    <s v="NEVADA CITY"/>
    <s v=""/>
    <s v=""/>
    <s v="sgills_awrr"/>
    <d v="2019-10-01T10:11:12"/>
    <s v="BE_geomartawrrprod"/>
    <d v="2020-05-12T15:32:36"/>
    <s v="9935083e-8054-4891-9d2b-cb451ccb8f3e"/>
  </r>
  <r>
    <n v="0"/>
    <n v="0"/>
    <n v="0"/>
    <n v="0"/>
    <n v="1"/>
    <n v="0"/>
    <n v="0"/>
    <n v="0"/>
    <n v="0"/>
    <n v="1"/>
    <x v="0"/>
    <n v="1"/>
    <n v="2"/>
    <n v="2"/>
    <n v="20"/>
    <x v="1"/>
    <d v="2020-05-12T14:02:08"/>
    <s v="MOW"/>
    <x v="0"/>
    <d v="2020-02-25T00:00:00"/>
    <d v="2020-02-25T10:50:11"/>
    <s v=""/>
    <s v="No"/>
    <s v="Old"/>
    <n v="0"/>
    <x v="0"/>
    <x v="0"/>
    <s v="Roberto"/>
    <s v="Ayala"/>
    <x v="3"/>
    <n v="1723151"/>
    <x v="217"/>
    <x v="1"/>
    <s v="LP_AU115-C01_1667702"/>
    <s v="CIP_AU115-C02_333355"/>
    <s v="Tree Work Complete"/>
    <s v=""/>
    <x v="2"/>
    <s v="Ponderosa Pine"/>
    <s v="No"/>
    <s v="No"/>
    <n v="12"/>
    <n v="75"/>
    <s v=""/>
    <s v="F2A_FP-Rmv2 A"/>
    <s v="Haul offsite"/>
    <s v="No"/>
    <s v=""/>
    <s v="Pole 1 to pole 2, .1 span, approximately 68ft east of pole 2. Remove because Tree has severe suppression."/>
    <s v="MOW_Mowbray's"/>
    <s v=""/>
    <n v="5456843"/>
    <s v="F2A_FP-Rmv2 A"/>
    <d v="2020-05-12T14:01:45"/>
    <s v=""/>
    <s v="Unit"/>
    <m/>
    <s v=""/>
    <s v=""/>
    <s v=""/>
    <m/>
    <s v="Remove from property"/>
    <x v="3"/>
    <d v="2020-05-12T14:02:08"/>
    <s v="Sierra"/>
    <s v="SI_Sierra"/>
    <s v="1012546725"/>
    <s v="13333 ROCKY RIDGE TRL"/>
    <s v="DOBBINS"/>
    <s v=""/>
    <s v=""/>
    <s v="jjuddm_awrr"/>
    <d v="2020-02-25T10:50:11"/>
    <s v="BE_geomartawrrprod"/>
    <d v="2020-05-12T15:32:36"/>
    <s v="57288ae6-3e31-4aa7-b4c4-1022eaad7b6a"/>
  </r>
  <r>
    <n v="0"/>
    <n v="0"/>
    <n v="0"/>
    <n v="0"/>
    <n v="1"/>
    <n v="0"/>
    <n v="0"/>
    <n v="0"/>
    <n v="0"/>
    <n v="1"/>
    <x v="0"/>
    <n v="1"/>
    <n v="2"/>
    <n v="2"/>
    <n v="20"/>
    <x v="1"/>
    <d v="2020-05-12T14:02:18"/>
    <s v="MFE"/>
    <x v="0"/>
    <d v="2019-09-30T00:00:00"/>
    <d v="2019-09-30T09:56:14"/>
    <s v=""/>
    <s v="No"/>
    <s v="Old"/>
    <n v="0"/>
    <x v="0"/>
    <x v="0"/>
    <s v="Thomas"/>
    <s v="James"/>
    <x v="5"/>
    <n v="1764119"/>
    <x v="218"/>
    <x v="0"/>
    <s v="LP_AV115-F11_878878"/>
    <s v="CIP_AV115-F11_357286"/>
    <s v="Tree Work Complete"/>
    <s v=""/>
    <x v="4"/>
    <s v="Ponderosa Pine"/>
    <s v="No"/>
    <s v="No"/>
    <n v="15"/>
    <n v="85"/>
    <s v=""/>
    <s v="F2B_FP-Rmv2 B"/>
    <s v="Haul offsite"/>
    <s v="No"/>
    <s v=""/>
    <s v="9 span from pole 1A to pole 2. 10ft north east of lines. Tree has slight lean towards facility, overhang onto lines. Trim would remove 1/3 of the canopy. Removal is recommended. "/>
    <s v="MFE_Mountain F Enterprises"/>
    <s v="MFE_Mountain F Enterprises"/>
    <n v="5807646"/>
    <s v="F2B_FP-Rmv2 B"/>
    <d v="2020-05-12T14:02:08"/>
    <s v="Climb/Pedro "/>
    <s v="Unit"/>
    <m/>
    <s v=""/>
    <s v=""/>
    <s v=""/>
    <m/>
    <s v="Remove all wood and debris"/>
    <x v="7"/>
    <d v="2020-05-12T14:02:18"/>
    <s v="Sierra"/>
    <s v="SI_Sierra"/>
    <s v="1051742980"/>
    <s v="11740 LOST RANCH WAY"/>
    <s v="NEVADA CITY"/>
    <s v=""/>
    <s v=""/>
    <s v="sgills_awrr"/>
    <d v="2019-09-30T09:56:14"/>
    <s v="BE_geomartawrrprod"/>
    <d v="2020-05-12T15:32:36"/>
    <s v="3f79e8ea-66fb-4824-bca3-6036f706c3f7"/>
  </r>
  <r>
    <n v="0"/>
    <n v="0"/>
    <n v="0"/>
    <n v="0"/>
    <n v="1"/>
    <n v="0"/>
    <n v="0"/>
    <n v="0"/>
    <n v="0"/>
    <n v="1"/>
    <x v="0"/>
    <n v="1"/>
    <n v="2"/>
    <s v="NA"/>
    <n v="20"/>
    <x v="1"/>
    <d v="2020-05-12T14:04:16"/>
    <s v="MOW"/>
    <x v="0"/>
    <d v="2020-02-12T00:00:00"/>
    <d v="2020-02-12T12:23:48"/>
    <s v=""/>
    <s v="No"/>
    <s v="Old"/>
    <n v="0"/>
    <x v="0"/>
    <x v="0"/>
    <s v="Roberto"/>
    <s v="Ayala"/>
    <x v="3"/>
    <n v="1720142"/>
    <x v="219"/>
    <x v="1"/>
    <s v="LP_AU115-C02_1667974"/>
    <s v="CIP_AU115-C02_333165"/>
    <s v="Tree Work Complete"/>
    <s v=""/>
    <x v="2"/>
    <s v="Oak"/>
    <s v="No"/>
    <s v="No"/>
    <n v="22"/>
    <n v="49"/>
    <s v=""/>
    <s v="BT_Br Trim"/>
    <s v="Haul offsite"/>
    <s v="No"/>
    <s v=""/>
    <s v="Poles 3A-3B .3 span 20 feet East of lines 5Xstem"/>
    <s v="MOW_Mowbray's"/>
    <s v=""/>
    <n v="5456843"/>
    <s v="BT_Br Trim"/>
    <d v="2020-05-12T14:04:01"/>
    <s v=""/>
    <s v="Unit"/>
    <m/>
    <s v=""/>
    <s v=""/>
    <s v=""/>
    <m/>
    <s v="Remove all wood and debris"/>
    <x v="3"/>
    <d v="2020-05-12T14:04:16"/>
    <s v="Sierra"/>
    <s v="SI_Sierra"/>
    <s v="1012545957"/>
    <s v="13306 PROVIDENCE WAY"/>
    <s v="OREGON HOUSE"/>
    <s v=""/>
    <s v=""/>
    <s v="lbuchm_awrr"/>
    <d v="2020-02-12T12:23:48"/>
    <s v="BE_geomartawrrprod"/>
    <d v="2020-05-12T15:32:36"/>
    <s v="2e31563e-71f5-4db2-b317-5741a978a70a"/>
  </r>
  <r>
    <n v="0"/>
    <n v="0"/>
    <n v="0"/>
    <n v="0"/>
    <n v="0"/>
    <n v="0"/>
    <n v="0"/>
    <n v="1"/>
    <n v="0"/>
    <n v="1"/>
    <x v="0"/>
    <n v="1"/>
    <s v="Brush"/>
    <s v="NA"/>
    <n v="20"/>
    <x v="1"/>
    <d v="2020-05-12T14:05:01"/>
    <s v="MOW"/>
    <x v="0"/>
    <d v="2020-02-12T00:00:00"/>
    <d v="2020-02-12T14:05:51"/>
    <s v=""/>
    <s v="No"/>
    <s v="Old"/>
    <n v="0"/>
    <x v="0"/>
    <x v="0"/>
    <s v="Roberto"/>
    <s v="Ayala"/>
    <x v="3"/>
    <n v="1720466"/>
    <x v="220"/>
    <x v="1"/>
    <s v="LP_AU115-C02_1667974"/>
    <s v="CIP_AU115-C02_333165"/>
    <s v="Tree Work Complete"/>
    <s v=""/>
    <x v="2"/>
    <s v="Black Oak"/>
    <s v="No"/>
    <s v="No"/>
    <n v="3"/>
    <n v="37"/>
    <s v=""/>
    <s v="BC_Br Rmv"/>
    <s v="Haul offsite"/>
    <s v="No"/>
    <s v=""/>
    <s v="POLE3A-POLE3B .6SPAN 10FT EAST OF LINE, POOR TAPER 5:1"/>
    <s v="MOW_Mowbray's"/>
    <s v=""/>
    <n v="5456843"/>
    <s v="BC_Br Rmv"/>
    <d v="2020-05-12T14:04:46"/>
    <s v=""/>
    <s v="Unit"/>
    <m/>
    <s v=""/>
    <s v=""/>
    <s v=""/>
    <m/>
    <s v="Remove all wood and debris"/>
    <x v="3"/>
    <d v="2020-05-12T14:05:01"/>
    <s v="Sierra"/>
    <s v="SI_Sierra"/>
    <s v="1012545957"/>
    <s v="13306 PROVIDENCE WAY"/>
    <s v="OREGON HOUSE"/>
    <s v=""/>
    <s v=""/>
    <s v="cedinm_awrr"/>
    <d v="2020-02-12T14:05:51"/>
    <s v="BE_geomartawrrprod"/>
    <d v="2020-05-12T15:32:36"/>
    <s v="42a0ec74-1028-4a72-94dc-3e9c4bd308c4"/>
  </r>
  <r>
    <n v="0"/>
    <n v="0"/>
    <n v="0"/>
    <n v="0"/>
    <n v="1"/>
    <n v="0"/>
    <n v="0"/>
    <n v="0"/>
    <n v="0"/>
    <n v="1"/>
    <x v="0"/>
    <n v="1"/>
    <n v="2"/>
    <n v="2"/>
    <n v="20"/>
    <x v="1"/>
    <d v="2020-05-12T14:05:41"/>
    <s v="MOW"/>
    <x v="0"/>
    <d v="2020-02-12T00:00:00"/>
    <d v="2020-02-12T14:12:32"/>
    <s v=""/>
    <s v="No"/>
    <s v="Old"/>
    <n v="0"/>
    <x v="0"/>
    <x v="0"/>
    <s v="Roberto"/>
    <s v="Ayala"/>
    <x v="3"/>
    <n v="1720467"/>
    <x v="221"/>
    <x v="1"/>
    <s v="LP_AU115-C02_1667974"/>
    <s v="CIP_AU115-C02_333165"/>
    <s v="Tree Work Complete"/>
    <s v=""/>
    <x v="2"/>
    <s v="Live Oak"/>
    <s v="No"/>
    <s v="No"/>
    <n v="22"/>
    <n v="40"/>
    <s v=""/>
    <s v="F2B_FP-Rmv2 B"/>
    <s v="Haul offsite"/>
    <s v="No"/>
    <s v=""/>
    <s v="POLE3A-POLE3B .9SPAN 10FT EAST OF LINE, 2XSTEM, DIEING"/>
    <s v="MOW_Mowbray's"/>
    <s v=""/>
    <n v="5456843"/>
    <s v="F2B_FP-Rmv2 B"/>
    <d v="2020-05-12T14:05:28"/>
    <s v=""/>
    <s v="Unit"/>
    <m/>
    <s v=""/>
    <s v=""/>
    <s v=""/>
    <m/>
    <s v="Remove all wood and debris"/>
    <x v="3"/>
    <d v="2020-05-12T14:05:41"/>
    <s v="Sierra"/>
    <s v="SI_Sierra"/>
    <s v="1012545957"/>
    <s v="13306 PROVIDENCE WAY"/>
    <s v="OREGON HOUSE"/>
    <s v=""/>
    <s v=""/>
    <s v="cedinm_awrr"/>
    <d v="2020-02-12T14:12:32"/>
    <s v="BE_geomartawrrprod"/>
    <d v="2020-05-12T15:32:36"/>
    <s v="036fbe52-f927-4b5a-a270-a1ed3b46212d"/>
  </r>
  <r>
    <n v="0"/>
    <n v="0"/>
    <n v="0"/>
    <n v="0"/>
    <n v="0"/>
    <n v="0"/>
    <n v="0"/>
    <n v="1"/>
    <n v="0"/>
    <n v="1"/>
    <x v="0"/>
    <n v="1"/>
    <s v="NA"/>
    <s v="NA"/>
    <n v="20"/>
    <x v="1"/>
    <d v="2020-05-12T14:06:05"/>
    <s v="MOW"/>
    <x v="0"/>
    <d v="2020-02-11T00:00:00"/>
    <d v="2020-02-11T11:49:03"/>
    <s v=""/>
    <s v="No"/>
    <s v="Old"/>
    <n v="0"/>
    <x v="0"/>
    <x v="0"/>
    <s v="Roberto"/>
    <s v="Ayala"/>
    <x v="3"/>
    <n v="1719572"/>
    <x v="222"/>
    <x v="1"/>
    <s v="LP_AT114-P14_1677054"/>
    <s v="CIP_AT114-P14_317874"/>
    <s v="Tree Work Complete"/>
    <s v="Fail"/>
    <x v="5"/>
    <s v="Brush (misc)"/>
    <s v="No"/>
    <s v="No"/>
    <n v="0"/>
    <n v="15"/>
    <m/>
    <s v="BC_Br Rmv"/>
    <s v="Haul offsite"/>
    <s v="No"/>
    <m/>
    <s v="0.1 span. Pole 27 A to 27 B. 15 feet northwest of the line. Poor taper. Weight towards the line"/>
    <s v="MOW_Mowbray's"/>
    <s v="PEI_P31 Enterprises, Inc."/>
    <m/>
    <s v="BC_Br Rmv"/>
    <d v="2020-02-06T15:05:57"/>
    <m/>
    <s v="Unit"/>
    <m/>
    <m/>
    <m/>
    <m/>
    <m/>
    <s v="Remove all slash and chippings"/>
    <x v="3"/>
    <d v="2020-05-12T14:06:05"/>
    <s v="Sierra"/>
    <s v="SI_Sierra"/>
    <s v="1012543525"/>
    <s v="14245 NEPTUNE LN"/>
    <s v="BROWNS VALLEY"/>
    <s v=""/>
    <s v=""/>
    <s v="klinn_awrr"/>
    <d v="2020-02-11T11:49:03"/>
    <s v="BE_geomartawrrprod"/>
    <d v="2020-05-12T15:32:43"/>
    <s v="3a2734ee-19df-4007-bea2-0e15be310ea4"/>
  </r>
  <r>
    <n v="0"/>
    <n v="0"/>
    <n v="0"/>
    <n v="0"/>
    <n v="1"/>
    <n v="0"/>
    <n v="0"/>
    <n v="0"/>
    <n v="0"/>
    <n v="1"/>
    <x v="0"/>
    <n v="1"/>
    <n v="3"/>
    <n v="3"/>
    <n v="20"/>
    <x v="1"/>
    <d v="2020-05-12T14:06:38"/>
    <s v="MOW"/>
    <x v="0"/>
    <d v="2020-02-12T00:00:00"/>
    <d v="2020-02-12T14:17:35"/>
    <s v=""/>
    <s v="No"/>
    <s v="Old"/>
    <n v="0"/>
    <x v="0"/>
    <x v="0"/>
    <s v="Roberto"/>
    <s v="Ayala"/>
    <x v="3"/>
    <n v="1720313"/>
    <x v="223"/>
    <x v="1"/>
    <s v="LP_AU115-C02_1667974"/>
    <s v="CIP_AU115-C02_333165"/>
    <s v="Tree Work Complete"/>
    <s v=""/>
    <x v="2"/>
    <s v="Live Oak"/>
    <s v="No"/>
    <s v="No"/>
    <n v="27"/>
    <n v="67"/>
    <s v=""/>
    <s v="F3B_FP-Rmv3 B"/>
    <s v="Haul offsite"/>
    <s v="No"/>
    <s v=""/>
    <s v="Poles 3A-3B .7 span 55 feet East of lines FUNGUS IN HARDWOOD PREVIOUS LIMB FAILURE"/>
    <s v="MOW_Mowbray's"/>
    <s v=""/>
    <n v="5456843"/>
    <s v="F3B_FP-Rmv3 B"/>
    <d v="2020-05-12T14:06:15"/>
    <s v=""/>
    <s v="Unit"/>
    <m/>
    <s v=""/>
    <s v=""/>
    <s v=""/>
    <m/>
    <s v="Remove all wood and debris"/>
    <x v="3"/>
    <d v="2020-05-12T14:06:38"/>
    <s v="Sierra"/>
    <s v="SI_Sierra"/>
    <s v="1012545957"/>
    <s v="13306 PROVIDENCE WAY"/>
    <s v="OREGON HOUSE"/>
    <s v=""/>
    <s v=""/>
    <s v="lbuchm_awrr"/>
    <d v="2020-02-12T14:17:35"/>
    <s v="BE_geomartawrrprod"/>
    <d v="2020-05-12T15:32:36"/>
    <s v="06a47090-8cf6-41c3-a9c7-618d905da8f9"/>
  </r>
  <r>
    <n v="0"/>
    <n v="0"/>
    <n v="0"/>
    <n v="0"/>
    <n v="1"/>
    <n v="0"/>
    <n v="0"/>
    <n v="0"/>
    <n v="0"/>
    <n v="1"/>
    <x v="0"/>
    <n v="1"/>
    <n v="1"/>
    <n v="1"/>
    <n v="20"/>
    <x v="1"/>
    <d v="2020-05-12T14:11:13"/>
    <s v="MOW"/>
    <x v="0"/>
    <d v="2020-02-11T00:00:00"/>
    <d v="2020-02-11T11:36:23"/>
    <s v=""/>
    <s v="No"/>
    <s v="Old"/>
    <n v="0"/>
    <x v="0"/>
    <x v="0"/>
    <s v="Roberto"/>
    <s v="Ayala"/>
    <x v="3"/>
    <n v="1719570"/>
    <x v="224"/>
    <x v="1"/>
    <s v="LP_AT114-P14_1677054"/>
    <s v="CIP_AT114-P14_316217"/>
    <s v="Tree Work Complete"/>
    <s v="Fail"/>
    <x v="5"/>
    <s v="Live Oak"/>
    <s v="No"/>
    <s v="No"/>
    <n v="8"/>
    <n v="42"/>
    <m/>
    <s v="F1B_FP-Rmv1 B"/>
    <s v="Cut and Leave"/>
    <s v="No"/>
    <m/>
    <s v="0.9 span, 39 feet east of pole, pole 27- pole 28, could strike pole, cat face, bark coming off of trunk, slight lean toward the facility"/>
    <s v="MOW_Mowbray's"/>
    <s v="PEI_P31 Enterprises, Inc."/>
    <m/>
    <s v="F1B_FP-Rmv1 B"/>
    <d v="2020-05-12T14:11:04"/>
    <m/>
    <s v="Unit"/>
    <m/>
    <m/>
    <m/>
    <m/>
    <m/>
    <s v="Cut into 16 inch rounds, remove all slash "/>
    <x v="3"/>
    <d v="2020-05-12T14:11:13"/>
    <s v="Sierra"/>
    <s v="SI_Sierra"/>
    <s v="1012543525"/>
    <s v="14245 NEPTUNE LN"/>
    <s v="BROWNS VALLEY"/>
    <s v=""/>
    <s v=""/>
    <s v="klinn_awrr"/>
    <d v="2020-02-11T11:36:23"/>
    <s v="BE_geomartawrrprod"/>
    <d v="2020-05-12T15:32:43"/>
    <s v="98b6f70a-dd7e-41ef-808b-571a301cf192"/>
  </r>
  <r>
    <n v="0"/>
    <n v="0"/>
    <n v="0"/>
    <n v="0"/>
    <n v="1"/>
    <n v="0"/>
    <n v="0"/>
    <n v="0"/>
    <n v="0"/>
    <n v="1"/>
    <x v="0"/>
    <n v="1"/>
    <n v="1"/>
    <n v="1"/>
    <n v="20"/>
    <x v="1"/>
    <d v="2020-05-12T14:11:36"/>
    <s v="MOW"/>
    <x v="0"/>
    <d v="2020-02-11T00:00:00"/>
    <d v="2020-02-11T11:58:52"/>
    <s v=""/>
    <s v="No"/>
    <s v="Old"/>
    <n v="0"/>
    <x v="0"/>
    <x v="0"/>
    <s v="Roberto"/>
    <s v="Ayala"/>
    <x v="3"/>
    <n v="1719577"/>
    <x v="225"/>
    <x v="1"/>
    <s v="LP_AT114-P14_1677054"/>
    <s v="CIP_AT114-P14_317874"/>
    <s v="Tree Work Complete"/>
    <s v="Fail"/>
    <x v="5"/>
    <s v="Blue Oak"/>
    <s v="No"/>
    <s v="No"/>
    <n v="9"/>
    <n v="36"/>
    <m/>
    <s v="F1B_FP-Rmv1 B"/>
    <s v="Not Needed"/>
    <s v="No"/>
    <m/>
    <s v="0.3 span. Pole 27 A to 27 B. 30 feet northwest of line, bottom half of tree limbs are failing, weight towards the line, unhealthy tree, scarring at the base"/>
    <s v="MOW_Mowbray's"/>
    <s v="PEI_P31 Enterprises, Inc."/>
    <m/>
    <s v="F1B_FP-Rmv1 B"/>
    <d v="2020-05-12T14:11:35"/>
    <m/>
    <s v="Unit"/>
    <m/>
    <m/>
    <m/>
    <m/>
    <m/>
    <m/>
    <x v="3"/>
    <d v="2020-05-12T14:11:36"/>
    <s v="Sierra"/>
    <s v="SI_Sierra"/>
    <s v="1012543525"/>
    <s v="14245 NEPTUNE LN"/>
    <s v="BROWNS VALLEY"/>
    <s v=""/>
    <s v=""/>
    <s v="klinn_awrr"/>
    <d v="2020-02-11T11:58:52"/>
    <s v="BE_geomartawrrprod"/>
    <d v="2020-05-12T15:32:43"/>
    <s v="a970cd27-72c5-49f4-8c8c-626eb6cb2b1f"/>
  </r>
  <r>
    <n v="0"/>
    <n v="0"/>
    <n v="0"/>
    <n v="0"/>
    <n v="1"/>
    <n v="0"/>
    <n v="0"/>
    <n v="0"/>
    <n v="0"/>
    <n v="1"/>
    <x v="0"/>
    <n v="1"/>
    <n v="1"/>
    <n v="1"/>
    <n v="20"/>
    <x v="1"/>
    <d v="2020-05-12T14:12:26"/>
    <s v="MOW"/>
    <x v="0"/>
    <d v="2020-02-11T00:00:00"/>
    <d v="2020-02-11T12:01:55"/>
    <s v=""/>
    <s v="No"/>
    <s v="Old"/>
    <n v="0"/>
    <x v="0"/>
    <x v="0"/>
    <s v="Roberto"/>
    <s v="Ayala"/>
    <x v="3"/>
    <n v="1719578"/>
    <x v="226"/>
    <x v="1"/>
    <s v="LP_AT114-P14_1677054"/>
    <s v="CIP_AT114-P14_317874"/>
    <s v="Tree Work Complete"/>
    <s v="Fail"/>
    <x v="5"/>
    <s v="Blue Oak"/>
    <s v="No"/>
    <s v="No"/>
    <n v="7"/>
    <n v="38"/>
    <m/>
    <s v="F1B_FP-Rmv1 B"/>
    <s v="Cut and Leave"/>
    <s v="No"/>
    <m/>
    <s v="0.3 span. Pole 27 A to 27 B. 34 feet northwest of the line, weight toward line, dead limbs in tree, unhealthy, "/>
    <s v="MOW_Mowbray's"/>
    <s v="PEI_P31 Enterprises, Inc."/>
    <m/>
    <s v="F1B_FP-Rmv1 B"/>
    <d v="2020-05-12T14:12:25"/>
    <m/>
    <s v="Unit"/>
    <m/>
    <m/>
    <m/>
    <m/>
    <m/>
    <s v="Cut into 16 inch rounds, remove all slash "/>
    <x v="3"/>
    <d v="2020-05-12T14:12:26"/>
    <s v="Sierra"/>
    <s v="SI_Sierra"/>
    <s v="1012543525"/>
    <s v="14245 NEPTUNE LN"/>
    <s v="BROWNS VALLEY"/>
    <s v=""/>
    <s v=""/>
    <s v="klinn_awrr"/>
    <d v="2020-02-11T12:01:55"/>
    <s v="BE_geomartawrrprod"/>
    <d v="2020-05-12T15:32:43"/>
    <s v="cbf8fe74-9ba9-4ee1-b4c4-30c052dae965"/>
  </r>
  <r>
    <n v="0"/>
    <n v="0"/>
    <n v="0"/>
    <n v="0"/>
    <n v="1"/>
    <n v="0"/>
    <n v="0"/>
    <n v="0"/>
    <n v="0"/>
    <n v="1"/>
    <x v="0"/>
    <n v="1"/>
    <n v="3"/>
    <n v="3"/>
    <n v="20"/>
    <x v="1"/>
    <d v="2020-05-12T14:57:53"/>
    <s v="zAWRR Not in Roster"/>
    <x v="1"/>
    <d v="2020-04-02T00:00:00"/>
    <d v="2020-04-02T05:40:23"/>
    <s v=""/>
    <s v="No"/>
    <s v="Old"/>
    <n v="0"/>
    <x v="1"/>
    <x v="0"/>
    <s v="zAWRR Not in Roster"/>
    <s v="zAWRR Not in Roster"/>
    <x v="1"/>
    <n v="2966860"/>
    <x v="227"/>
    <x v="0"/>
    <s v="LP_AV115-F11_881827"/>
    <s v="CIP_AV115-F11_357552"/>
    <s v="Tree Work Complete"/>
    <s v=""/>
    <x v="4"/>
    <s v="Pine"/>
    <s v="No"/>
    <s v="No"/>
    <n v="30"/>
    <n v="100"/>
    <s v=""/>
    <s v="R3B_Rmv 3-B"/>
    <s v="Haul offsite"/>
    <s v="No"/>
    <s v="None Observed"/>
    <s v="Directly north of pole C, pine within striking distance to pole C. Dying tree , visual defects on bark. Recommended removal ."/>
    <s v="MFE_Mountain F Enterprises"/>
    <s v="MFE_Mountain F Enterprises"/>
    <n v="5807646"/>
    <s v="R3B_Rmv 3-B"/>
    <d v="2020-05-07T11:11:27"/>
    <s v="Climb/Pedro "/>
    <s v="Unit"/>
    <s v=""/>
    <s v=""/>
    <s v="MFE_Mountain F Enterprises"/>
    <s v="MFE_Mountain F Enterprises"/>
    <d v="2020-05-12T14:57:50"/>
    <s v="Remove all pine"/>
    <x v="1"/>
    <d v="2020-05-12T14:57:53"/>
    <s v="Sierra"/>
    <s v="SI_Sierra"/>
    <s v="1051742948"/>
    <s v="13501 MCKITRICK RANCH RD"/>
    <s v="NEVADA CITY"/>
    <s v=""/>
    <s v=""/>
    <s v="BE_geomartawrrprod"/>
    <d v="2020-04-02T05:40:23"/>
    <s v="BE_geomartawrrprod"/>
    <d v="2020-05-12T15:32:53"/>
    <s v="1ce27890-5930-43e0-8493-842d0918b5dd"/>
  </r>
  <r>
    <n v="0"/>
    <n v="0"/>
    <n v="0"/>
    <n v="0"/>
    <n v="1"/>
    <n v="0"/>
    <n v="0"/>
    <n v="0"/>
    <n v="0"/>
    <n v="1"/>
    <x v="0"/>
    <n v="1"/>
    <n v="2"/>
    <n v="2"/>
    <n v="20"/>
    <x v="1"/>
    <d v="2020-05-12T15:02:21"/>
    <s v="zAWRR Not in Roster"/>
    <x v="1"/>
    <d v="2020-04-02T00:00:00"/>
    <d v="2020-04-02T05:40:23"/>
    <s v=""/>
    <s v="No"/>
    <s v="Old"/>
    <n v="0"/>
    <x v="1"/>
    <x v="0"/>
    <s v="zAWRR Not in Roster"/>
    <s v="zAWRR Not in Roster"/>
    <x v="1"/>
    <n v="2966873"/>
    <x v="228"/>
    <x v="0"/>
    <s v="LP_AV115-F11_881827"/>
    <s v="CIP_AV115-F11_357552"/>
    <s v="Tree Work Complete"/>
    <s v=""/>
    <x v="4"/>
    <s v="Oak"/>
    <s v="No"/>
    <s v="No"/>
    <n v="15"/>
    <n v="60"/>
    <s v=""/>
    <s v="F2B_FP-Rmv2 B"/>
    <s v="Cut and Leave"/>
    <s v="No"/>
    <s v="None Observed"/>
    <s v="Pole B to pole 7 , .7 span North of line . Oak with over hang , trim would take more than 1/3 of canopy . Removal recommended "/>
    <s v="MFE_Mountain F Enterprises"/>
    <s v="MFE_Mountain F Enterprises"/>
    <n v="5807646"/>
    <s v="F2B_FP-Rmv2 B"/>
    <d v="2020-05-07T14:17:30"/>
    <s v="Climb/Pedro "/>
    <s v="Unit"/>
    <s v=""/>
    <s v=""/>
    <s v="MFE_Mountain F Enterprises"/>
    <s v="MFE_Mountain F Enterprises"/>
    <d v="2020-05-12T15:02:19"/>
    <s v="Cut into 16” rounds , remove all debris "/>
    <x v="1"/>
    <d v="2020-05-12T15:02:21"/>
    <s v="Sierra"/>
    <s v="SI_Sierra"/>
    <s v="1051742948"/>
    <s v="13501 MCKITRICK RANCH RD"/>
    <s v="NEVADA CITY"/>
    <s v=""/>
    <s v=""/>
    <s v="BE_geomartawrrprod"/>
    <d v="2020-04-02T05:40:23"/>
    <s v="BE_geomartawrrprod"/>
    <d v="2020-05-12T15:32:53"/>
    <s v="2ce46402-1e8f-417d-a28d-69ed007947a7"/>
  </r>
  <r>
    <n v="0"/>
    <n v="0"/>
    <n v="0"/>
    <n v="0"/>
    <n v="0"/>
    <n v="0"/>
    <n v="0"/>
    <n v="1"/>
    <n v="0"/>
    <n v="1"/>
    <x v="0"/>
    <n v="1"/>
    <s v="Brush"/>
    <s v="NA"/>
    <n v="20"/>
    <x v="1"/>
    <d v="2020-05-12T15:07:09"/>
    <s v="zAWRR Not in Roster"/>
    <x v="1"/>
    <d v="2020-04-02T00:00:00"/>
    <d v="2020-04-02T05:40:23"/>
    <s v=""/>
    <s v="No"/>
    <s v="Old"/>
    <n v="0"/>
    <x v="1"/>
    <x v="0"/>
    <s v="zAWRR Not in Roster"/>
    <s v="zAWRR Not in Roster"/>
    <x v="1"/>
    <n v="2966869"/>
    <x v="229"/>
    <x v="0"/>
    <s v="LP_AV115-F11_881827"/>
    <s v="CIP_AV115-F11_357552"/>
    <s v="Tree Work Complete"/>
    <s v=""/>
    <x v="4"/>
    <s v="Pine"/>
    <s v="No"/>
    <s v="No"/>
    <n v="3"/>
    <n v="15"/>
    <s v=""/>
    <s v="BC_Br Rmv"/>
    <s v="Haul offsite"/>
    <s v="No"/>
    <s v="None Observed"/>
    <s v="Directly north of pole c, small pine within striking distance to pole C"/>
    <s v="MFE_Mountain F Enterprises"/>
    <s v="MFE_Mountain F Enterprises"/>
    <n v="5807646"/>
    <s v="BC_Br Rmv"/>
    <d v="2020-05-07T10:37:54"/>
    <s v="Climb/Pedro "/>
    <s v="Unit"/>
    <s v=""/>
    <s v=""/>
    <s v="MFE_Mountain F Enterprises"/>
    <s v="MFE_Mountain F Enterprises"/>
    <d v="2020-05-12T15:07:07"/>
    <s v="Remove all debris."/>
    <x v="1"/>
    <d v="2020-05-12T15:07:09"/>
    <s v="Sierra"/>
    <s v="SI_Sierra"/>
    <s v="1051742948"/>
    <s v="13501 MCKITRICK RANCH RD"/>
    <s v="NEVADA CITY"/>
    <s v=""/>
    <s v=""/>
    <s v="BE_geomartawrrprod"/>
    <d v="2020-04-02T05:40:23"/>
    <s v="BE_geomartawrrprod"/>
    <d v="2020-05-12T15:32:53"/>
    <s v="e19a233e-7f2e-4d65-a983-5998b77a532d"/>
  </r>
  <r>
    <n v="0"/>
    <n v="0"/>
    <n v="0"/>
    <n v="0"/>
    <n v="1"/>
    <n v="0"/>
    <n v="0"/>
    <n v="0"/>
    <n v="0"/>
    <n v="1"/>
    <x v="0"/>
    <n v="1"/>
    <n v="3"/>
    <n v="3"/>
    <n v="20"/>
    <x v="1"/>
    <d v="2020-05-12T15:12:13"/>
    <s v="zAWRR Not in Roster"/>
    <x v="1"/>
    <d v="2020-01-09T00:00:00"/>
    <d v="2020-01-09T15:20:55"/>
    <s v=""/>
    <s v="No"/>
    <s v="Old"/>
    <n v="0"/>
    <x v="1"/>
    <x v="0"/>
    <s v="zAWRR Not in Roster"/>
    <s v="zAWRR Not in Roster"/>
    <x v="1"/>
    <n v="1774000"/>
    <x v="230"/>
    <x v="0"/>
    <s v="LP_AV115-F11_881827"/>
    <s v="CIP_AV115-F12_356532"/>
    <s v="Tree Work Complete"/>
    <s v=""/>
    <x v="4"/>
    <s v="Pine"/>
    <s v="No"/>
    <s v="No"/>
    <n v="24"/>
    <n v="110"/>
    <s v=""/>
    <s v="F3B_FP-Rmv3 B"/>
    <s v="Haul offsite"/>
    <s v="No"/>
    <s v="None Observed"/>
    <s v="Pole C to end pole , .3 span south of line . Up hill incline with lean toward line . Removal is highly recommended "/>
    <s v="MFE_Mountain F Enterprises"/>
    <s v="MFE_Mountain F Enterprises"/>
    <n v="5807646"/>
    <s v="F3B_FP-Rmv3 B"/>
    <d v="2020-05-12T08:50:55"/>
    <s v="Climb/Pedro "/>
    <s v="Unit"/>
    <m/>
    <s v=""/>
    <s v="MFE_Mountain F Enterprises"/>
    <s v="MFE_Mountain F Enterprises"/>
    <d v="2020-05-12T15:12:09"/>
    <s v="Remove all debris and logs "/>
    <x v="1"/>
    <d v="2020-05-12T15:12:13"/>
    <s v="Sierra"/>
    <s v="SI_Sierra"/>
    <s v="1051742948"/>
    <s v="13501 MCKITRICK RANCH RD"/>
    <s v="NEVADA CITY"/>
    <s v=""/>
    <s v=""/>
    <s v="jgilis_awrr"/>
    <d v="2020-01-09T15:20:55"/>
    <s v="BE_geomartawrrprod"/>
    <d v="2020-05-12T15:32:43"/>
    <s v="1cf2249d-5188-4d90-84a6-4c5874a18d5f"/>
  </r>
  <r>
    <n v="0"/>
    <n v="0"/>
    <n v="0"/>
    <n v="0"/>
    <n v="1"/>
    <n v="0"/>
    <n v="0"/>
    <n v="0"/>
    <n v="0"/>
    <n v="1"/>
    <x v="0"/>
    <n v="1"/>
    <n v="3"/>
    <n v="3"/>
    <n v="20"/>
    <x v="1"/>
    <d v="2020-05-12T15:14:51"/>
    <s v="zAWRR Not in Roster"/>
    <x v="1"/>
    <d v="2019-09-27T00:00:00"/>
    <d v="2019-09-27T14:26:17"/>
    <s v=""/>
    <s v="No"/>
    <s v="Old"/>
    <n v="0"/>
    <x v="1"/>
    <x v="0"/>
    <s v="zAWRR Not in Roster"/>
    <s v="zAWRR Not in Roster"/>
    <x v="1"/>
    <n v="1763937"/>
    <x v="231"/>
    <x v="0"/>
    <s v="LP_AV115-F16_881831"/>
    <s v="CIP_AV115-F11_356978"/>
    <s v="Tree Work Complete"/>
    <s v=""/>
    <x v="4"/>
    <s v="Ponderosa Pine"/>
    <s v="No"/>
    <s v="No"/>
    <n v="26"/>
    <n v="80"/>
    <s v=""/>
    <s v="F3B_FP-Rmv3 B"/>
    <s v="Haul offsite"/>
    <s v="No"/>
    <s v="Riparian"/>
    <s v="Pole G-Pole H, .7 span south of lines. 26 dbh tree has many mechanical damages roots cut out towards line for water way recommend removal "/>
    <s v="MFE_Mountain F Enterprises"/>
    <s v="MFE_Mountain F Enterprises"/>
    <n v="4009396"/>
    <s v="F3B_FP-Rmv3 B"/>
    <d v="2020-05-05T16:42:41"/>
    <s v="Esteban climb crew"/>
    <s v="Unit"/>
    <m/>
    <s v=""/>
    <s v="MFE_Mountain F Enterprises"/>
    <s v="MFE_Mountain F Enterprises"/>
    <d v="2020-05-12T15:14:49"/>
    <s v="Remove all wood and slash"/>
    <x v="1"/>
    <d v="2020-05-12T15:14:51"/>
    <s v="Sierra"/>
    <s v="SI_Sierra"/>
    <s v="1051742952"/>
    <s v="11647 YUBA RIDGE DR"/>
    <s v="NEVADA CITY"/>
    <s v=""/>
    <s v=""/>
    <s v="bsaucs_awrr"/>
    <d v="2019-09-27T14:26:17"/>
    <s v="BE_geomartawrrprod"/>
    <d v="2020-05-12T15:32:43"/>
    <s v="fae335c6-9a13-4529-80b6-5df36dc14f55"/>
  </r>
  <r>
    <n v="0"/>
    <n v="0"/>
    <n v="0"/>
    <n v="0"/>
    <n v="1"/>
    <n v="0"/>
    <n v="0"/>
    <n v="0"/>
    <n v="0"/>
    <n v="1"/>
    <x v="0"/>
    <n v="1"/>
    <n v="1"/>
    <n v="1"/>
    <n v="20"/>
    <x v="1"/>
    <d v="2020-05-12T15:20:43"/>
    <s v="zAWRR Not in Roster"/>
    <x v="1"/>
    <d v="2019-12-07T00:00:00"/>
    <d v="2019-12-07T15:47:30"/>
    <s v=""/>
    <s v="No"/>
    <s v="Old"/>
    <n v="0"/>
    <x v="1"/>
    <x v="0"/>
    <s v="zAWRR Not in Roster"/>
    <s v="zAWRR Not in Roster"/>
    <x v="1"/>
    <n v="1771968"/>
    <x v="232"/>
    <x v="0"/>
    <s v="LP_AV115-F16_881831"/>
    <s v="CIP_AV115-F11_356978"/>
    <s v="Tree Work Complete"/>
    <s v=""/>
    <x v="7"/>
    <s v="Ponderosa Pine"/>
    <s v="No"/>
    <s v="No"/>
    <n v="9"/>
    <n v="47"/>
    <s v=""/>
    <s v="F1B_FP-Rmv1 B"/>
    <s v="Haul offsite"/>
    <s v="No"/>
    <s v=""/>
    <s v="0.8 span from pole G-H/ 27 feet south from line. 5:1 poor taper"/>
    <s v="MFE_Mountain F Enterprises"/>
    <s v="MFE_Mountain F Enterprises"/>
    <n v="4009396"/>
    <s v="F1B_FP-Rmv1 B"/>
    <d v="2020-05-06T15:49:00"/>
    <s v="Esteban climb crew "/>
    <s v="Unit"/>
    <m/>
    <s v=""/>
    <s v="MFE_Mountain F Enterprises"/>
    <s v="MFE_Mountain F Enterprises"/>
    <d v="2020-05-12T15:20:40"/>
    <s v="Remove all wood and slash "/>
    <x v="1"/>
    <d v="2020-05-12T15:20:43"/>
    <s v="Sierra"/>
    <s v="SI_Sierra"/>
    <s v="1051742952"/>
    <s v="11647 YUBA RIDGE DR"/>
    <s v="NEVADA CITY"/>
    <s v=""/>
    <s v=""/>
    <s v="bmcgif_awrr"/>
    <d v="2019-12-07T15:47:30"/>
    <s v="BE_geomartawrrprod"/>
    <d v="2020-05-12T15:32:43"/>
    <s v="5a894bf7-22a6-46c6-9169-e3b6e458dd3c"/>
  </r>
  <r>
    <n v="0"/>
    <n v="0"/>
    <n v="0"/>
    <n v="0"/>
    <n v="1"/>
    <n v="0"/>
    <n v="0"/>
    <n v="0"/>
    <n v="0"/>
    <n v="1"/>
    <x v="0"/>
    <n v="1"/>
    <n v="1"/>
    <n v="1"/>
    <n v="20"/>
    <x v="1"/>
    <d v="2020-05-12T15:25:08"/>
    <s v="zAWRR Not in Roster"/>
    <x v="1"/>
    <d v="2019-09-27T00:00:00"/>
    <d v="2019-09-27T14:18:21"/>
    <s v=""/>
    <s v="No"/>
    <s v="Old"/>
    <n v="0"/>
    <x v="1"/>
    <x v="0"/>
    <s v="zAWRR Not in Roster"/>
    <s v="zAWRR Not in Roster"/>
    <x v="1"/>
    <n v="1763936"/>
    <x v="233"/>
    <x v="0"/>
    <s v="LP_AV115-F16_884838"/>
    <s v="CIP_AV115-F11_356978"/>
    <s v="Tree Work Complete"/>
    <s v=""/>
    <x v="4"/>
    <s v="Black Oak"/>
    <s v="No"/>
    <s v="No"/>
    <n v="4"/>
    <n v="20"/>
    <s v=""/>
    <s v="F1A_FP-Rmv1 A"/>
    <s v="Relocate on Property"/>
    <s v="No"/>
    <s v=""/>
    <s v="Pole G-Pole H, .8 span under line continuous topping required. Recommend removal "/>
    <s v="MFE_Mountain F Enterprises"/>
    <s v="MFE_Mountain F Enterprises"/>
    <n v="4009396"/>
    <s v="F1A_FP-Rmv1 A"/>
    <d v="2020-05-06T14:59:42"/>
    <s v="Esteban climb crew "/>
    <s v="Unit"/>
    <m/>
    <s v=""/>
    <s v="MFE_Mountain F Enterprises"/>
    <s v="MFE_Mountain F Enterprises"/>
    <d v="2020-05-12T15:25:05"/>
    <s v="Cut rounds into 16in remove all slash relocate by shed"/>
    <x v="1"/>
    <d v="2020-05-12T15:25:08"/>
    <s v="Sierra"/>
    <s v="SI_Sierra"/>
    <s v="1051742956"/>
    <s v="11639 LOST RANCH WAY"/>
    <s v="NEVADA CITY"/>
    <s v=""/>
    <s v=""/>
    <s v="bsaucs_awrr"/>
    <d v="2019-09-27T14:18:21"/>
    <s v="BE_geomartawrrprod"/>
    <d v="2020-05-12T15:32:43"/>
    <s v="330ffb37-8686-48a3-ad4d-4511fc75f05f"/>
  </r>
  <r>
    <n v="0"/>
    <n v="0"/>
    <n v="0"/>
    <n v="0"/>
    <n v="1"/>
    <n v="0"/>
    <n v="0"/>
    <n v="0"/>
    <n v="0"/>
    <n v="1"/>
    <x v="0"/>
    <n v="1"/>
    <n v="1"/>
    <n v="1"/>
    <n v="20"/>
    <x v="1"/>
    <d v="2020-05-12T15:37:58"/>
    <s v="MGE"/>
    <x v="4"/>
    <d v="2020-03-30T00:00:00"/>
    <d v="2020-03-30T12:51:20"/>
    <s v=""/>
    <s v="No"/>
    <s v="Old"/>
    <n v="0"/>
    <x v="1"/>
    <x v="0"/>
    <s v="Tyler"/>
    <s v="Rey"/>
    <x v="6"/>
    <n v="2960022"/>
    <x v="234"/>
    <x v="2"/>
    <s v="LP_AW116-A03_901883"/>
    <s v="CIP_AW116-A03_398599"/>
    <s v="Work Identified"/>
    <m/>
    <x v="2"/>
    <s v="Ponderosa Pine"/>
    <s v="No"/>
    <s v="No"/>
    <n v="7"/>
    <n v="55"/>
    <m/>
    <s v="R1B_Rmv 1-B"/>
    <s v="Haul offsite"/>
    <m/>
    <s v="Riparian"/>
    <s v="Poles I-J, .9 spans from I, 33 feet east of the wire, removal for poor taper "/>
    <m/>
    <m/>
    <m/>
    <m/>
    <m/>
    <m/>
    <s v="Unit"/>
    <s v="No"/>
    <s v="Not Invoiced"/>
    <m/>
    <m/>
    <m/>
    <s v="Remove pine wood, pile chips "/>
    <x v="8"/>
    <d v="2020-05-12T15:37:58"/>
    <s v="Sierra"/>
    <s v="SI_Sierra"/>
    <m/>
    <s v="13283 SUNSHINE VALLEY RD"/>
    <s v="GRASS VALLEY"/>
    <s v=""/>
    <s v=""/>
    <s v="treym_awrr"/>
    <d v="2020-03-30T12:51:20"/>
    <s v="BE_geomartawrrprod"/>
    <d v="2020-05-13T07:30:41"/>
    <s v="a34e4a84-0ceb-4b4c-a641-3747eef42fa1"/>
  </r>
  <r>
    <n v="0"/>
    <n v="0"/>
    <n v="0"/>
    <n v="0"/>
    <n v="1"/>
    <n v="0"/>
    <n v="0"/>
    <n v="0"/>
    <n v="0"/>
    <n v="1"/>
    <x v="0"/>
    <n v="1"/>
    <n v="3"/>
    <s v="NA"/>
    <n v="20"/>
    <x v="1"/>
    <d v="2020-05-12T16:14:16"/>
    <s v="MOW"/>
    <x v="0"/>
    <d v="2020-02-06T00:00:00"/>
    <d v="2020-02-06T11:10:39"/>
    <s v=""/>
    <s v="No"/>
    <s v="Old"/>
    <n v="0"/>
    <x v="0"/>
    <x v="0"/>
    <s v="Roberto"/>
    <s v="Ayala"/>
    <x v="3"/>
    <n v="1718114"/>
    <x v="235"/>
    <x v="1"/>
    <s v="LP_AU115-B04_1679924"/>
    <s v="CIP_AU115-B04_333443"/>
    <s v="Tree Work Complete"/>
    <s v=""/>
    <x v="2"/>
    <s v="Ponderosa Pine"/>
    <s v="No"/>
    <s v="No"/>
    <n v="27"/>
    <n v="100"/>
    <s v=""/>
    <s v="Trim"/>
    <s v="Haul offsite"/>
    <s v="No"/>
    <s v=""/>
    <s v="Pole r9- pole r10, 0.9 span, 20 ft south west of line, potential to encroach minimum clearance within next growth cycle from above and below conductors. Trim to 12 foot clearance. Do not trim to top"/>
    <s v="MOW_Mowbray's"/>
    <s v="MOW_Mowbray's Tree Service"/>
    <n v="5872407"/>
    <s v="SD_Side"/>
    <d v="2020-05-11T16:11:59"/>
    <s v=""/>
    <s v="Unit"/>
    <m/>
    <s v=""/>
    <s v="MOW_Mowbray's"/>
    <s v="MOW_Mowbray's Tree Service"/>
    <d v="2020-05-12T16:14:14"/>
    <s v="Remove all wood and slash"/>
    <x v="3"/>
    <d v="2020-05-12T16:14:16"/>
    <s v="Sierra"/>
    <s v="SI_Sierra"/>
    <s v="1012538803"/>
    <s v="13147 BEACON LN"/>
    <s v="OREGON HOUSE"/>
    <s v=""/>
    <s v=""/>
    <s v="cdanim_awrr"/>
    <d v="2020-02-06T11:10:39"/>
    <s v="BE_geomartawrrprod"/>
    <d v="2020-05-12T17:32:46"/>
    <s v="e2eac9a5-665d-49b0-a68c-c9ac4b30a6a1"/>
  </r>
  <r>
    <n v="0"/>
    <n v="0"/>
    <n v="0"/>
    <n v="0"/>
    <n v="1"/>
    <n v="0"/>
    <n v="0"/>
    <n v="0"/>
    <n v="0"/>
    <n v="1"/>
    <x v="0"/>
    <n v="1"/>
    <n v="2"/>
    <n v="2"/>
    <n v="20"/>
    <x v="1"/>
    <d v="2020-05-12T16:14:46"/>
    <s v="MOW"/>
    <x v="0"/>
    <d v="2020-02-06T00:00:00"/>
    <d v="2020-02-06T11:14:59"/>
    <s v=""/>
    <s v="No"/>
    <s v="Old"/>
    <n v="0"/>
    <x v="0"/>
    <x v="0"/>
    <s v="Roberto"/>
    <s v="Ayala"/>
    <x v="3"/>
    <n v="1718118"/>
    <x v="236"/>
    <x v="1"/>
    <s v="LP_AU115-B04_1679924"/>
    <s v="CIP_AU115-B04_333443"/>
    <s v="Tree Work Complete"/>
    <s v=""/>
    <x v="2"/>
    <s v="Ponderosa Pine"/>
    <s v="No"/>
    <s v="No"/>
    <n v="23"/>
    <n v="140"/>
    <s v=""/>
    <s v="R2B_Rmv 2-B"/>
    <s v="Haul offsite"/>
    <s v="No"/>
    <s v=""/>
    <s v="pole R10 to Pole R11, 0.1 span, 45 feet south east of line, potential to strike facility, co-dom top, potential to strike guy wire,"/>
    <s v="MOW_Mowbray's"/>
    <s v="MOW_Mowbray's Tree Service"/>
    <n v="5872407"/>
    <s v="F2B_FP-Rmv2 B"/>
    <d v="2020-05-11T16:07:48"/>
    <s v=""/>
    <s v="Unit"/>
    <m/>
    <s v=""/>
    <s v="MOW_Mowbray's"/>
    <s v="MOW_Mowbray's Tree Service"/>
    <d v="2020-05-12T16:14:43"/>
    <s v="pile all slash and remove wood."/>
    <x v="3"/>
    <d v="2020-05-12T16:14:46"/>
    <s v="Sierra"/>
    <s v="SI_Sierra"/>
    <s v="1012538803"/>
    <s v="13147 BEACON LN"/>
    <s v="OREGON HOUSE"/>
    <s v=""/>
    <s v=""/>
    <s v="osepum_awrr"/>
    <d v="2020-02-06T11:14:59"/>
    <s v="BE_geomartawrrprod"/>
    <d v="2020-05-12T17:32:46"/>
    <s v="ef3f3b71-442c-4d73-839f-4489caaa7a58"/>
  </r>
  <r>
    <n v="0"/>
    <n v="0"/>
    <n v="0"/>
    <n v="0"/>
    <n v="1"/>
    <n v="0"/>
    <n v="0"/>
    <n v="0"/>
    <n v="0"/>
    <n v="1"/>
    <x v="0"/>
    <n v="1"/>
    <n v="2"/>
    <n v="2"/>
    <n v="20"/>
    <x v="1"/>
    <d v="2020-05-12T16:26:17"/>
    <s v="MOW"/>
    <x v="0"/>
    <d v="2020-02-05T00:00:00"/>
    <d v="2020-02-05T14:17:50"/>
    <s v=""/>
    <s v="No"/>
    <s v="Old"/>
    <n v="0"/>
    <x v="0"/>
    <x v="0"/>
    <s v="Roberto"/>
    <s v="Ayala"/>
    <x v="3"/>
    <n v="1717498"/>
    <x v="237"/>
    <x v="1"/>
    <s v="LP_AU115-B04_1668806"/>
    <s v="CIP_AU115-B04_333442"/>
    <s v="Tree Work Complete"/>
    <s v=""/>
    <x v="2"/>
    <s v="Ponderosa Pine"/>
    <s v="No"/>
    <s v="No"/>
    <n v="22"/>
    <n v="100"/>
    <s v=""/>
    <s v="R2B_Rmv 2-B"/>
    <s v="Haul offsite"/>
    <s v="No"/>
    <s v=""/>
    <s v="Pole r7-pole r8, 0.9 span, 10 ft east of line, suppressed by Surrounding Trees, poor canopy distribution, potential to encroach minimum clearance and overhang, trim to scope would be hazard to tree health"/>
    <s v="MOW_Mowbray's"/>
    <s v="MOW_Mowbray's Tree Service"/>
    <n v="5872407"/>
    <s v="F2B_FP-Rmv2 B"/>
    <d v="2020-05-11T16:14:08"/>
    <s v=""/>
    <s v="Unit"/>
    <m/>
    <s v=""/>
    <s v="MOW_Mowbray's"/>
    <s v="MOW_Mowbray's Tree Service"/>
    <d v="2020-05-12T16:26:14"/>
    <s v="Remove wood, chip and pile all slash in pre existing pile at front of driveway on co-owned parcel"/>
    <x v="3"/>
    <d v="2020-05-12T16:26:17"/>
    <s v="Sierra"/>
    <s v="SI_Sierra"/>
    <s v="1012546759"/>
    <s v="13197 BEACON LN"/>
    <s v="OREGON HOUSE"/>
    <s v=""/>
    <s v=""/>
    <s v="cdanim_awrr"/>
    <d v="2020-02-05T14:17:50"/>
    <s v="BE_geomartawrrprod"/>
    <d v="2020-05-12T17:32:46"/>
    <s v="993ab845-99d3-412f-aa85-48c7cfc18b6c"/>
  </r>
  <r>
    <n v="0"/>
    <n v="0"/>
    <n v="0"/>
    <n v="0"/>
    <n v="1"/>
    <n v="0"/>
    <n v="0"/>
    <n v="0"/>
    <n v="0"/>
    <n v="1"/>
    <x v="0"/>
    <n v="1"/>
    <n v="1"/>
    <n v="1"/>
    <n v="20"/>
    <x v="1"/>
    <d v="2020-05-12T16:39:39"/>
    <s v="MOW"/>
    <x v="0"/>
    <d v="2019-11-12T00:00:00"/>
    <d v="2019-11-12T14:17:22"/>
    <s v=""/>
    <s v="No"/>
    <s v="Old"/>
    <n v="0"/>
    <x v="0"/>
    <x v="0"/>
    <s v="Roberto"/>
    <s v="Ayala"/>
    <x v="3"/>
    <n v="1692647"/>
    <x v="238"/>
    <x v="1"/>
    <s v="LP_AT115-C08_1680531"/>
    <s v="CIP_AT115-C08_320820"/>
    <s v="Tree Work Complete"/>
    <s v=""/>
    <x v="2"/>
    <s v="Oak"/>
    <s v="No"/>
    <s v="No"/>
    <n v="7"/>
    <n v="40"/>
    <s v=""/>
    <s v="F1D_FS-R1B+Trt"/>
    <s v="Cut and Leave"/>
    <s v="No"/>
    <s v=""/>
    <s v="30 feet south of tap pole off of pole 10C, removal for poor taper "/>
    <s v="MOW_Mowbray's"/>
    <s v="MOW_Mowbray's Tree Service"/>
    <n v="5872407"/>
    <s v="F1D_FS-R1B+Trt"/>
    <d v="2020-05-12T16:33:57"/>
    <s v=""/>
    <s v="Unit"/>
    <m/>
    <s v=""/>
    <s v=""/>
    <s v=""/>
    <m/>
    <s v="16 inch roads, chips"/>
    <x v="3"/>
    <d v="2020-05-12T16:39:39"/>
    <s v="Sierra"/>
    <s v="SI_Sierra"/>
    <s v="1012546855"/>
    <s v="6202 STONEHEDGE DR"/>
    <s v="LOMA RICA"/>
    <s v=""/>
    <s v=""/>
    <s v="treym_awrr"/>
    <d v="2019-11-12T14:17:22"/>
    <s v="BE_geomartawrrprod"/>
    <d v="2020-05-12T17:32:46"/>
    <s v="52e2af2b-0827-4ffb-a21b-0cb56e782d65"/>
  </r>
  <r>
    <n v="0"/>
    <n v="0"/>
    <n v="0"/>
    <n v="0"/>
    <n v="1"/>
    <n v="0"/>
    <n v="0"/>
    <n v="0"/>
    <n v="0"/>
    <n v="1"/>
    <x v="0"/>
    <n v="1"/>
    <n v="1"/>
    <n v="1"/>
    <n v="20"/>
    <x v="1"/>
    <d v="2020-05-12T16:40:36"/>
    <s v="MOW"/>
    <x v="0"/>
    <d v="2019-11-12T00:00:00"/>
    <d v="2019-11-12T14:12:22"/>
    <s v=""/>
    <s v="No"/>
    <s v="Old"/>
    <n v="0"/>
    <x v="0"/>
    <x v="0"/>
    <s v="Roberto"/>
    <s v="Ayala"/>
    <x v="3"/>
    <n v="1692646"/>
    <x v="239"/>
    <x v="1"/>
    <s v="LP_AT115-C08_1680531"/>
    <s v="CIP_AT115-C08_320820"/>
    <s v="Tree Work Complete"/>
    <s v=""/>
    <x v="2"/>
    <s v="Oak"/>
    <s v="No"/>
    <s v="No"/>
    <n v="7"/>
    <n v="42"/>
    <s v=""/>
    <s v="F1D_FS-R1B+Trt"/>
    <s v="Cut and Leave"/>
    <s v="No"/>
    <s v=""/>
    <s v="30 feet south of tap pole off off pole 10c, removal for poor taper "/>
    <s v="MOW_Mowbray's"/>
    <s v="MOW_Mowbray's Tree Service"/>
    <n v="5872407"/>
    <s v="F1D_FS-R1B+Trt"/>
    <d v="2020-05-12T16:40:17"/>
    <s v=""/>
    <s v="Unit"/>
    <m/>
    <s v=""/>
    <s v=""/>
    <s v=""/>
    <m/>
    <s v="16 Inch rounds, chips"/>
    <x v="3"/>
    <d v="2020-05-12T16:40:36"/>
    <s v="Sierra"/>
    <s v="SI_Sierra"/>
    <s v="1012546855"/>
    <s v="6202 STONEHEDGE DR"/>
    <s v="LOMA RICA"/>
    <s v=""/>
    <s v=""/>
    <s v="treym_awrr"/>
    <d v="2019-11-12T14:12:22"/>
    <s v="BE_geomartawrrprod"/>
    <d v="2020-05-12T17:32:46"/>
    <s v="4edc0ace-8575-4aff-873d-dcc297ab3de8"/>
  </r>
  <r>
    <n v="0"/>
    <n v="0"/>
    <n v="0"/>
    <n v="0"/>
    <n v="1"/>
    <n v="0"/>
    <n v="0"/>
    <n v="0"/>
    <n v="0"/>
    <n v="1"/>
    <x v="0"/>
    <n v="1"/>
    <n v="4"/>
    <n v="4"/>
    <n v="20"/>
    <x v="1"/>
    <d v="2020-05-12T16:41:26"/>
    <s v="MOW"/>
    <x v="0"/>
    <d v="2019-11-12T00:00:00"/>
    <d v="2019-11-12T13:30:44"/>
    <s v=""/>
    <s v="No"/>
    <s v="Old"/>
    <n v="0"/>
    <x v="0"/>
    <x v="0"/>
    <s v="Roberto"/>
    <s v="Ayala"/>
    <x v="3"/>
    <n v="1692277"/>
    <x v="240"/>
    <x v="1"/>
    <s v="LP_AT115-C08_1680531"/>
    <s v="CIP_AT115-C08_320820"/>
    <s v="Tree Work Complete"/>
    <s v=""/>
    <x v="1"/>
    <s v="Live Oak"/>
    <s v="No"/>
    <s v="No"/>
    <n v="47"/>
    <n v="40"/>
    <s v=""/>
    <s v="F4D_FS-R4B+Trt"/>
    <s v="Cut and Leave"/>
    <s v="No"/>
    <s v=""/>
    <s v="Poles 10C-Tap pole, 0.7 span, underneath lines, removing because the tree is causing strain and abrasion on secondary wires. Secondary wires are in canopy of tree. CAUTION!! Split stem live oak. RPF inspected, Stu Smith, not heritage"/>
    <s v="MOW_Mowbray's"/>
    <s v=""/>
    <n v="5872407"/>
    <s v="F4D_FS-R4B+Trt"/>
    <d v="2020-05-12T16:41:09"/>
    <s v=""/>
    <s v="Unit"/>
    <m/>
    <s v=""/>
    <s v=""/>
    <s v=""/>
    <m/>
    <s v="Cut into 16 inch rounds, chips piled "/>
    <x v="3"/>
    <d v="2020-05-12T16:41:26"/>
    <s v="Sierra"/>
    <s v="SI_Sierra"/>
    <s v="1012546855"/>
    <s v="6202 STONEHEDGE DR"/>
    <s v="LOMA RICA"/>
    <s v=""/>
    <s v=""/>
    <s v="acoonm_awrr"/>
    <d v="2019-11-12T13:30:44"/>
    <s v="BE_geomartawrrprod"/>
    <d v="2020-05-12T17:32:46"/>
    <s v="21a5d88c-e0bb-430f-b53d-ebbad5c0f7ca"/>
  </r>
  <r>
    <n v="0"/>
    <n v="0"/>
    <n v="0"/>
    <n v="0"/>
    <n v="1"/>
    <n v="0"/>
    <n v="0"/>
    <n v="0"/>
    <n v="0"/>
    <n v="1"/>
    <x v="0"/>
    <n v="1"/>
    <n v="2"/>
    <n v="2"/>
    <n v="20"/>
    <x v="1"/>
    <d v="2020-05-12T16:44:49"/>
    <s v="MOW"/>
    <x v="0"/>
    <d v="2019-11-13T00:00:00"/>
    <d v="2019-11-13T13:15:49"/>
    <s v=""/>
    <s v="No"/>
    <s v="Old"/>
    <n v="0"/>
    <x v="0"/>
    <x v="0"/>
    <s v="Roberto"/>
    <s v="Ayala"/>
    <x v="3"/>
    <n v="1693310"/>
    <x v="241"/>
    <x v="1"/>
    <s v="LP_AT115-B20_1678982"/>
    <s v="CIP_AT115-C16_319549"/>
    <s v="Tree Work Complete"/>
    <s v="Fail"/>
    <x v="5"/>
    <s v="Blue Oak"/>
    <s v="No"/>
    <s v="No"/>
    <n v="15"/>
    <n v="35"/>
    <s v=""/>
    <s v="F2A_FP-Rmv2 A"/>
    <s v="Cut and Leave"/>
    <s v="No"/>
    <s v=""/>
    <s v="0.8 span; pole 7 to pole 8. 15 feet southwest of line. Inside pasture. Heavy burn damage and exposed cambium. Poor condition."/>
    <s v="MOW_Mowbray's"/>
    <s v="MOW_Mowbray's Tree Service"/>
    <n v="5866905"/>
    <s v="F2A_FP-Rmv2 A"/>
    <d v="2020-05-12T16:44:33"/>
    <s v=""/>
    <s v="Unit"/>
    <m/>
    <s v=""/>
    <s v=""/>
    <s v=""/>
    <m/>
    <s v="Cut to 16 inch rounds for firewood. Remove all slash."/>
    <x v="3"/>
    <d v="2020-05-12T16:44:49"/>
    <s v="Sierra"/>
    <s v="SI_Sierra"/>
    <s v="1012527679"/>
    <s v="12460 BAYSHORE ST"/>
    <s v="MARYSVILLE"/>
    <s v=""/>
    <s v=""/>
    <s v="cjohnn_awrr"/>
    <d v="2019-11-13T13:15:49"/>
    <s v="BE_geomartawrrprod"/>
    <d v="2020-05-12T17:32:46"/>
    <s v="b5e63a20-d86b-4ee5-81be-2b0c0cbdae4b"/>
  </r>
  <r>
    <n v="0"/>
    <n v="0"/>
    <n v="0"/>
    <n v="0"/>
    <n v="1"/>
    <n v="0"/>
    <n v="0"/>
    <n v="0"/>
    <n v="0"/>
    <n v="1"/>
    <x v="0"/>
    <n v="1"/>
    <n v="1"/>
    <n v="1"/>
    <n v="20"/>
    <x v="1"/>
    <d v="2020-05-12T16:46:11"/>
    <s v="MOW"/>
    <x v="0"/>
    <d v="2019-12-20T00:00:00"/>
    <d v="2019-12-20T13:10:48"/>
    <s v=""/>
    <s v="No"/>
    <s v="Old"/>
    <n v="0"/>
    <x v="0"/>
    <x v="0"/>
    <s v="Roberto"/>
    <s v="Ayala"/>
    <x v="3"/>
    <n v="1703463"/>
    <x v="242"/>
    <x v="1"/>
    <s v="LP_AT115-C16_1667860"/>
    <s v="CIP_AT115-B20_320447"/>
    <s v="Tree Work Complete"/>
    <s v=""/>
    <x v="6"/>
    <s v="Gray Pine"/>
    <s v="No"/>
    <s v="No"/>
    <n v="8"/>
    <n v="42"/>
    <s v=""/>
    <s v="F1B_FP-Rmv1 B"/>
    <s v="Not Needed"/>
    <s v="No"/>
    <s v=""/>
    <s v="0.8 span between poles #8 - 12550 / 39ft northeast of line / just inside bob wire fence / slight lean at top towards line"/>
    <s v="MOW_Mowbray's"/>
    <s v="MOW_Mowbray's Tree Service"/>
    <n v="5865470"/>
    <s v="F1B_FP-Rmv1 B"/>
    <d v="2020-05-12T16:45:45"/>
    <s v=""/>
    <s v="Unit"/>
    <m/>
    <s v=""/>
    <s v=""/>
    <s v=""/>
    <m/>
    <s v="TBD"/>
    <x v="3"/>
    <d v="2020-05-12T16:46:11"/>
    <s v="Sierra"/>
    <s v="SI_Sierra"/>
    <s v="1012531028"/>
    <s v="12423 BAYSHORE ST"/>
    <s v="MARYSVILLE"/>
    <s v=""/>
    <s v=""/>
    <s v="abucks_awrr"/>
    <d v="2019-12-20T13:10:48"/>
    <s v="BE_geomartawrrprod"/>
    <d v="2020-05-12T17:32:46"/>
    <s v="96e5bd99-9b33-4b4d-bb89-81ea6f89347c"/>
  </r>
  <r>
    <n v="0"/>
    <n v="0"/>
    <n v="0"/>
    <n v="0"/>
    <n v="1"/>
    <n v="0"/>
    <n v="0"/>
    <n v="0"/>
    <n v="0"/>
    <n v="1"/>
    <x v="0"/>
    <n v="1"/>
    <n v="3"/>
    <n v="3"/>
    <n v="20"/>
    <x v="1"/>
    <d v="2020-05-12T17:34:34"/>
    <s v="MOW"/>
    <x v="0"/>
    <d v="2020-02-24T00:00:00"/>
    <d v="2020-02-24T15:15:44"/>
    <s v=""/>
    <s v="No"/>
    <s v="Old"/>
    <n v="0"/>
    <x v="0"/>
    <x v="0"/>
    <s v="Roberto"/>
    <s v="Ayala"/>
    <x v="3"/>
    <n v="1723091"/>
    <x v="243"/>
    <x v="1"/>
    <s v="LP_AU115-B02_1686281"/>
    <s v="CIP_AU115-B02_332960"/>
    <s v="Tree Work Complete"/>
    <m/>
    <x v="5"/>
    <s v="Cottonwood, Fremont"/>
    <s v="No"/>
    <s v="No"/>
    <n v="34"/>
    <n v="94"/>
    <m/>
    <s v="F3B_FP-Rmv3 B"/>
    <s v="Cut and Leave"/>
    <s v="No"/>
    <m/>
    <s v="0.7 span. Unmarked pole to endpole. 51 feet north of line. Losing limbs, overmature."/>
    <s v="MOW_Mowbray's"/>
    <s v="MOW_Mowbray's Tree Service"/>
    <n v="5865470"/>
    <s v="F3B_FP-Rmv3 B"/>
    <d v="2020-05-12T17:34:20"/>
    <m/>
    <s v="Unit"/>
    <m/>
    <m/>
    <m/>
    <m/>
    <m/>
    <s v="Cut wood to roughly 10 foot length from base up to split in trunk. Cut remaining large trunk above this to another large 8-10 foot length. Cut all other wood to 16” rounds, Chip and pile slash."/>
    <x v="3"/>
    <d v="2020-05-12T17:34:34"/>
    <s v="Sierra"/>
    <s v="SI_Sierra"/>
    <s v="1012546720"/>
    <s v="13399 RICES CROSSING RD"/>
    <s v="OREGON HOUSE"/>
    <s v=""/>
    <s v=""/>
    <s v="llochn_awrr"/>
    <d v="2020-02-24T15:15:44"/>
    <s v="BE_geomartawrrprod"/>
    <d v="2020-05-12T19:31:57"/>
    <s v="f6ffa7ef-bca3-467b-9cf2-94f45ebe33df"/>
  </r>
  <r>
    <n v="0"/>
    <n v="0"/>
    <n v="0"/>
    <n v="0"/>
    <n v="1"/>
    <n v="0"/>
    <n v="0"/>
    <n v="0"/>
    <n v="0"/>
    <n v="1"/>
    <x v="0"/>
    <n v="1"/>
    <n v="3"/>
    <n v="3"/>
    <n v="20"/>
    <x v="1"/>
    <d v="2020-05-12T17:35:42"/>
    <s v="MOW"/>
    <x v="0"/>
    <d v="2020-02-25T00:00:00"/>
    <d v="2020-02-25T14:26:10"/>
    <s v=""/>
    <s v="No"/>
    <s v="Old"/>
    <n v="0"/>
    <x v="0"/>
    <x v="0"/>
    <s v="Roberto"/>
    <s v="Ayala"/>
    <x v="3"/>
    <n v="1723406"/>
    <x v="244"/>
    <x v="1"/>
    <s v="LP_AU115-B02_1686281"/>
    <s v="CIP_AU115-B02_332960"/>
    <s v="Tree Work Complete"/>
    <m/>
    <x v="5"/>
    <s v="Ponderosa Pine"/>
    <s v="No"/>
    <s v="No"/>
    <n v="26"/>
    <n v="114"/>
    <m/>
    <s v="F3B_FP-Rmv3 B"/>
    <s v="Haul offsite"/>
    <s v="No"/>
    <m/>
    <s v="0.8span. unmarked pole to endpole. 3 feet southwest of line. Major overhang of line. Trim to compliance would require full removal."/>
    <s v="MOW_Mowbray's"/>
    <s v="MOW_Mowbray's Tree Service"/>
    <n v="5865470"/>
    <s v="F3B_FP-Rmv3 B"/>
    <d v="2020-05-12T17:35:30"/>
    <m/>
    <s v="Unit"/>
    <m/>
    <m/>
    <m/>
    <m/>
    <m/>
    <s v="Remove all wood too big to chip. Chip and pile slash and remaining wood."/>
    <x v="3"/>
    <d v="2020-05-12T17:35:42"/>
    <s v="Sierra"/>
    <s v="SI_Sierra"/>
    <s v="1012546720"/>
    <s v="13399 RICES CROSSING RD"/>
    <s v="OREGON HOUSE"/>
    <s v=""/>
    <s v=""/>
    <s v="llochn_awrr"/>
    <d v="2020-02-25T14:26:10"/>
    <s v="BE_geomartawrrprod"/>
    <d v="2020-05-12T19:31:57"/>
    <s v="6fe89ed0-a0e7-426f-9633-f561abd10a8d"/>
  </r>
  <r>
    <n v="0"/>
    <n v="0"/>
    <n v="0"/>
    <n v="0"/>
    <n v="1"/>
    <n v="0"/>
    <n v="0"/>
    <n v="0"/>
    <n v="0"/>
    <n v="1"/>
    <x v="0"/>
    <n v="1"/>
    <n v="2"/>
    <n v="2"/>
    <n v="20"/>
    <x v="1"/>
    <d v="2020-05-12T17:43:19"/>
    <s v="MOW"/>
    <x v="0"/>
    <d v="2020-02-25T00:00:00"/>
    <d v="2020-02-25T14:09:32"/>
    <s v=""/>
    <s v="No"/>
    <s v="Old"/>
    <n v="0"/>
    <x v="0"/>
    <x v="0"/>
    <s v="Roberto"/>
    <s v="Ayala"/>
    <x v="3"/>
    <n v="1723401"/>
    <x v="245"/>
    <x v="1"/>
    <s v="LP_AU115-B02_1686281"/>
    <s v="CIP_AU115-B02_332960"/>
    <s v="Tree Work Complete"/>
    <m/>
    <x v="5"/>
    <s v="Ponderosa Pine"/>
    <s v="No"/>
    <s v="No"/>
    <n v="21"/>
    <n v="102"/>
    <m/>
    <s v="F2B_FP-Rmv2 B"/>
    <s v="Haul offsite"/>
    <s v="No"/>
    <m/>
    <s v="0.9 span. Unmarked pole to endpole. 84 feet southwest of line. Deformity/elbow near top, slight lean toward line, oozing some pitch."/>
    <s v="MOW_Mowbray's"/>
    <s v="MOW_Mowbray's Tree Service"/>
    <n v="5865470"/>
    <s v="F2B_FP-Rmv2 B"/>
    <d v="2020-05-12T17:42:58"/>
    <m/>
    <s v="Unit"/>
    <m/>
    <m/>
    <m/>
    <m/>
    <m/>
    <s v="Remove all wood too big to chip. Chip and pile slash and remaining wood."/>
    <x v="3"/>
    <d v="2020-05-12T17:43:19"/>
    <s v="Sierra"/>
    <s v="SI_Sierra"/>
    <s v="1012546720"/>
    <s v="13399 RICES CROSSING RD"/>
    <s v="OREGON HOUSE"/>
    <s v=""/>
    <s v=""/>
    <s v="llochn_awrr"/>
    <d v="2020-02-25T14:09:32"/>
    <s v="BE_geomartawrrprod"/>
    <d v="2020-05-12T19:31:57"/>
    <s v="6dd66713-b730-4d4f-9f83-b17220ba3974"/>
  </r>
  <r>
    <n v="0"/>
    <n v="0"/>
    <n v="0"/>
    <n v="0"/>
    <n v="1"/>
    <n v="0"/>
    <n v="0"/>
    <n v="0"/>
    <n v="0"/>
    <n v="1"/>
    <x v="0"/>
    <n v="1"/>
    <n v="3"/>
    <n v="3"/>
    <n v="20"/>
    <x v="1"/>
    <d v="2020-05-12T17:44:11"/>
    <s v="MOW"/>
    <x v="0"/>
    <d v="2020-02-25T00:00:00"/>
    <d v="2020-02-25T14:15:19"/>
    <s v=""/>
    <s v="No"/>
    <s v="Old"/>
    <n v="0"/>
    <x v="0"/>
    <x v="0"/>
    <s v="Roberto"/>
    <s v="Ayala"/>
    <x v="3"/>
    <n v="1723403"/>
    <x v="246"/>
    <x v="1"/>
    <s v="LP_AU115-B02_1686281"/>
    <s v="CIP_AU115-B02_332960"/>
    <s v="Tree Work Complete"/>
    <m/>
    <x v="5"/>
    <s v="Ponderosa Pine"/>
    <s v="No"/>
    <s v="No"/>
    <n v="28"/>
    <n v="129"/>
    <m/>
    <s v="F3B_FP-Rmv3 B"/>
    <s v="Haul offsite"/>
    <s v="No"/>
    <m/>
    <s v="0.9 span. U marked pole to endpole. 122 feet southwest of line. Significant lean parallel to line. Significant insect damage, oozing significant pitch, rot and hollow at 15 ft. Attached at base to 35 DBH tree. Large insect presence."/>
    <s v="MOW_Mowbray's"/>
    <s v="MOW_Mowbray's Tree Service"/>
    <n v="5865470"/>
    <s v="F3B_FP-Rmv3 B"/>
    <d v="2020-05-12T17:43:58"/>
    <m/>
    <s v="Unit"/>
    <m/>
    <m/>
    <m/>
    <m/>
    <m/>
    <s v="Remove all wood too big to chip. Chip and pile slash and remaining wood."/>
    <x v="3"/>
    <d v="2020-05-12T17:44:11"/>
    <s v="Sierra"/>
    <s v="SI_Sierra"/>
    <s v="1012546720"/>
    <s v="13399 RICES CROSSING RD"/>
    <s v="OREGON HOUSE"/>
    <s v=""/>
    <s v=""/>
    <s v="llochn_awrr"/>
    <d v="2020-02-25T14:15:19"/>
    <s v="BE_geomartawrrprod"/>
    <d v="2020-05-12T19:31:57"/>
    <s v="5ee0d735-a7a5-4640-8313-1917b9c185cd"/>
  </r>
  <r>
    <n v="0"/>
    <n v="0"/>
    <n v="0"/>
    <n v="0"/>
    <n v="1"/>
    <n v="0"/>
    <n v="0"/>
    <n v="0"/>
    <n v="0"/>
    <n v="1"/>
    <x v="0"/>
    <n v="1"/>
    <n v="3"/>
    <n v="3"/>
    <n v="20"/>
    <x v="1"/>
    <d v="2020-05-12T17:45:05"/>
    <s v="MOW"/>
    <x v="0"/>
    <d v="2020-02-25T00:00:00"/>
    <d v="2020-02-25T14:12:54"/>
    <s v=""/>
    <s v="No"/>
    <s v="Old"/>
    <n v="0"/>
    <x v="0"/>
    <x v="0"/>
    <s v="Roberto"/>
    <s v="Ayala"/>
    <x v="3"/>
    <n v="1723402"/>
    <x v="247"/>
    <x v="1"/>
    <s v="LP_AU115-B02_1686281"/>
    <s v="CIP_AU115-B02_332960"/>
    <s v="Tree Work Complete"/>
    <m/>
    <x v="5"/>
    <s v="Ponderosa Pine"/>
    <s v="No"/>
    <s v="No"/>
    <n v="35"/>
    <n v="132"/>
    <m/>
    <s v="F3B_FP-Rmv3 B"/>
    <s v="Haul offsite"/>
    <s v="No"/>
    <m/>
    <s v="0.9 span. U marked pole to endpole. 123 feet southwest of line.Very high woodpecker/beetle damage, oozing sap at base, large insect presence."/>
    <s v="MOW_Mowbray's"/>
    <s v="MOW_Mowbray's Tree Service"/>
    <n v="5865470"/>
    <s v="F3B_FP-Rmv3 B"/>
    <m/>
    <m/>
    <s v="Unit"/>
    <m/>
    <m/>
    <m/>
    <m/>
    <m/>
    <s v="Remove all wood too big to chip. Chip and pile slash and remaining wood."/>
    <x v="3"/>
    <d v="2020-05-12T17:45:05"/>
    <s v="Sierra"/>
    <s v="SI_Sierra"/>
    <s v="1012546720"/>
    <s v="13399 RICES CROSSING RD"/>
    <s v="OREGON HOUSE"/>
    <s v=""/>
    <s v=""/>
    <s v="llochn_awrr"/>
    <d v="2020-02-25T14:12:54"/>
    <s v="BE_geomartawrrprod"/>
    <d v="2020-05-12T19:31:57"/>
    <s v="74ff9495-4c58-4340-aeb9-9f6accf22fde"/>
  </r>
  <r>
    <n v="0"/>
    <n v="0"/>
    <n v="0"/>
    <n v="0"/>
    <n v="1"/>
    <n v="0"/>
    <n v="0"/>
    <n v="0"/>
    <n v="0"/>
    <n v="1"/>
    <x v="0"/>
    <n v="1"/>
    <n v="2"/>
    <n v="2"/>
    <n v="20"/>
    <x v="1"/>
    <d v="2020-05-12T17:45:56"/>
    <s v="MOW"/>
    <x v="0"/>
    <d v="2020-02-25T00:00:00"/>
    <d v="2020-02-25T14:04:18"/>
    <s v=""/>
    <s v="No"/>
    <s v="Old"/>
    <n v="0"/>
    <x v="0"/>
    <x v="0"/>
    <s v="Roberto"/>
    <s v="Ayala"/>
    <x v="3"/>
    <n v="1723399"/>
    <x v="248"/>
    <x v="1"/>
    <s v="LP_AU115-B02_1686281"/>
    <s v="CIP_AU115-B02_332960"/>
    <s v="Tree Work Complete"/>
    <m/>
    <x v="5"/>
    <s v="Ponderosa Pine"/>
    <s v="No"/>
    <s v="No"/>
    <n v="18"/>
    <n v="111"/>
    <m/>
    <s v="F2B_FP-Rmv2 B"/>
    <s v="Haul offsite"/>
    <s v="No"/>
    <m/>
    <s v="Past endpole. 108 feet southwest of endpole. Poor taper, subject to wind throw, dead leader."/>
    <s v="MOW_Mowbray's"/>
    <m/>
    <n v="5865470"/>
    <s v="F2B_FP-Rmv2 B"/>
    <d v="2020-05-12T17:45:47"/>
    <m/>
    <s v="Unit"/>
    <m/>
    <m/>
    <m/>
    <m/>
    <m/>
    <s v="Remove all wood too big to chip. Chip and pile slash and remaining wood."/>
    <x v="3"/>
    <d v="2020-05-12T17:45:56"/>
    <s v="Sierra"/>
    <s v="SI_Sierra"/>
    <s v="1012546720"/>
    <s v="13399 RICES CROSSING RD"/>
    <s v="OREGON HOUSE"/>
    <s v=""/>
    <s v=""/>
    <s v="llochn_awrr"/>
    <d v="2020-02-25T14:04:18"/>
    <s v="BE_geomartawrrprod"/>
    <d v="2020-05-12T19:31:57"/>
    <s v="acd2e89e-9084-4799-b559-29c3a23c595f"/>
  </r>
  <r>
    <n v="0"/>
    <n v="0"/>
    <n v="0"/>
    <n v="0"/>
    <n v="1"/>
    <n v="0"/>
    <n v="0"/>
    <n v="0"/>
    <n v="0"/>
    <n v="1"/>
    <x v="0"/>
    <n v="1"/>
    <n v="3"/>
    <n v="3"/>
    <n v="20"/>
    <x v="1"/>
    <d v="2020-05-12T17:48:32"/>
    <s v="MOW"/>
    <x v="0"/>
    <d v="2020-02-24T00:00:00"/>
    <d v="2020-02-24T16:04:52"/>
    <s v=""/>
    <s v="No"/>
    <s v="Old"/>
    <n v="0"/>
    <x v="0"/>
    <x v="0"/>
    <s v="Roberto"/>
    <s v="Ayala"/>
    <x v="3"/>
    <n v="1723116"/>
    <x v="249"/>
    <x v="1"/>
    <s v="LP_AU115-B02_1686281"/>
    <s v="CIP_AU115-B02_332963"/>
    <s v="Tree Work Complete"/>
    <m/>
    <x v="5"/>
    <s v="Ponderosa Pine"/>
    <s v="No"/>
    <s v="No"/>
    <n v="32"/>
    <n v="135"/>
    <m/>
    <s v="F3B_FP-Rmv3 B"/>
    <s v="Haul offsite"/>
    <s v="No"/>
    <m/>
    <s v="0.9 span, 102 feet north of line, pole 14 to pole 15, moderate lean towards line, weight towards line, nail in tree marked with flagging "/>
    <s v="MOW_Mowbray's"/>
    <s v="MOW_Mowbray's Tree Service"/>
    <n v="5865470"/>
    <s v="F3B_FP-Rmv3 B"/>
    <d v="2020-05-12T17:48:15"/>
    <m/>
    <s v="Unit"/>
    <m/>
    <m/>
    <m/>
    <m/>
    <m/>
    <s v="Remove all wood too big to chip. Chip and pile slash and remaining wood."/>
    <x v="3"/>
    <d v="2020-05-12T17:48:32"/>
    <s v="Sierra"/>
    <s v="SI_Sierra"/>
    <s v="1012546720"/>
    <s v="13399 RICES CROSSING RD"/>
    <s v="OREGON HOUSE"/>
    <s v=""/>
    <s v=""/>
    <s v="klinn_awrr"/>
    <d v="2020-02-24T16:04:52"/>
    <s v="BE_geomartawrrprod"/>
    <d v="2020-05-12T19:31:57"/>
    <s v="aab9dade-8af8-4f8d-9504-2855d9c95538"/>
  </r>
  <r>
    <n v="0"/>
    <n v="0"/>
    <n v="0"/>
    <n v="0"/>
    <n v="1"/>
    <n v="0"/>
    <n v="0"/>
    <n v="0"/>
    <n v="0"/>
    <n v="1"/>
    <x v="0"/>
    <n v="1"/>
    <n v="3"/>
    <n v="3"/>
    <n v="20"/>
    <x v="1"/>
    <d v="2020-05-12T17:50:34"/>
    <s v="MOW"/>
    <x v="0"/>
    <d v="2020-02-25T00:00:00"/>
    <d v="2020-02-25T10:14:33"/>
    <s v=""/>
    <s v="No"/>
    <s v="Old"/>
    <n v="0"/>
    <x v="0"/>
    <x v="0"/>
    <s v="Roberto"/>
    <s v="Ayala"/>
    <x v="3"/>
    <n v="1723432"/>
    <x v="250"/>
    <x v="1"/>
    <s v="LP_AU115-B02_1686281"/>
    <s v="CIP_AU115-B02_332960"/>
    <s v="Tree Work Complete"/>
    <m/>
    <x v="5"/>
    <s v="Ponderosa Pine"/>
    <s v="No"/>
    <s v="No"/>
    <n v="28"/>
    <n v="103"/>
    <m/>
    <s v="F3B_FP-Rmv3 B"/>
    <s v="Haul offsite"/>
    <s v="No"/>
    <m/>
    <s v="90 feet northeast of end pole. Tree has a moderate lean towards end pole."/>
    <s v="MOW_Mowbray's"/>
    <s v="MOW_Mowbray's Tree Service"/>
    <n v="5865470"/>
    <s v="F3B_FP-Rmv3 B"/>
    <m/>
    <m/>
    <s v="Unit"/>
    <m/>
    <m/>
    <m/>
    <m/>
    <m/>
    <s v="Remove all wood too big to chip. Chip and pile slash and remaining wood."/>
    <x v="3"/>
    <d v="2020-05-12T17:50:34"/>
    <s v="Sierra"/>
    <s v="SI_Sierra"/>
    <s v="1012546720"/>
    <s v="13399 RICES CROSSING RD"/>
    <s v="OREGON HOUSE"/>
    <s v=""/>
    <s v=""/>
    <s v="aebern_awrr"/>
    <d v="2020-02-25T10:14:33"/>
    <s v="BE_geomartawrrprod"/>
    <d v="2020-05-12T19:31:57"/>
    <s v="4d6a5104-5489-4421-b92f-c878180c6f94"/>
  </r>
  <r>
    <n v="0"/>
    <n v="0"/>
    <n v="0"/>
    <n v="0"/>
    <n v="1"/>
    <n v="0"/>
    <n v="0"/>
    <n v="0"/>
    <n v="0"/>
    <n v="1"/>
    <x v="0"/>
    <n v="1"/>
    <n v="2"/>
    <n v="2"/>
    <n v="20"/>
    <x v="2"/>
    <d v="2020-05-13T08:52:41"/>
    <s v="MFE"/>
    <x v="0"/>
    <d v="1899-12-30T00:00:00"/>
    <d v="1899-12-30T17:00:00"/>
    <s v=""/>
    <s v="No"/>
    <s v="Old"/>
    <n v="0"/>
    <x v="0"/>
    <x v="0"/>
    <s v="Thomas"/>
    <s v="James"/>
    <x v="5"/>
    <n v="1764528"/>
    <x v="251"/>
    <x v="0"/>
    <s v="LP_AV115-F11_878878"/>
    <s v="CIP_AV115-F11_357286"/>
    <s v="Tree Work Complete"/>
    <s v=""/>
    <x v="4"/>
    <s v="Black Oak"/>
    <s v="No"/>
    <s v="No"/>
    <n v="19"/>
    <n v="65"/>
    <s v=""/>
    <s v="F2B_FP-Rmv2 B"/>
    <s v="Cut and Leave"/>
    <s v="No"/>
    <s v=""/>
    <s v=".3 span west of line from Pole 2 to Pole A. Oak has big cat face on front side and heart rot as well with severe lean towards line. Branches already in scope recommended removal."/>
    <s v="MFE_Mountain F Enterprises"/>
    <s v="MFE_Mountain F Enterprises"/>
    <n v="5807646"/>
    <s v="F2B_FP-Rmv2 B"/>
    <d v="2020-05-13T08:52:28"/>
    <s v="Climb/Pedro "/>
    <s v="Unit"/>
    <m/>
    <s v=""/>
    <s v=""/>
    <s v=""/>
    <m/>
    <s v="Cut into 16inch rounds, remove all debris per unit pricing"/>
    <x v="7"/>
    <d v="2020-05-13T08:52:41"/>
    <s v="Sierra"/>
    <s v="SI_Sierra"/>
    <s v="1051742980"/>
    <s v="11740 LOST RANCH WAY"/>
    <s v="NEVADA CITY"/>
    <s v=""/>
    <s v=""/>
    <s v="whedrs_awrr"/>
    <d v="1899-12-30T17:00:00"/>
    <s v="BE_geomartawrrprod"/>
    <d v="2020-05-13T09:31:51"/>
    <s v="75a78753-6c6b-492b-83d1-95dd39162364"/>
  </r>
  <r>
    <n v="0"/>
    <n v="0"/>
    <n v="0"/>
    <n v="0"/>
    <n v="1"/>
    <n v="0"/>
    <n v="0"/>
    <n v="0"/>
    <n v="0"/>
    <n v="1"/>
    <x v="0"/>
    <n v="1"/>
    <n v="2"/>
    <n v="2"/>
    <n v="20"/>
    <x v="2"/>
    <d v="2020-05-13T08:53:07"/>
    <s v="zAWRR Not in Roster"/>
    <x v="1"/>
    <d v="2020-02-27T00:00:00"/>
    <d v="2020-02-27T12:46:40"/>
    <s v=""/>
    <s v="No"/>
    <s v="Old"/>
    <n v="0"/>
    <x v="1"/>
    <x v="0"/>
    <s v="zAWRR Not in Roster"/>
    <s v="zAWRR Not in Roster"/>
    <x v="1"/>
    <n v="1782056"/>
    <x v="252"/>
    <x v="0"/>
    <s v="LP_AV115-J09_878069"/>
    <s v="CIP_AV115-J09_357532"/>
    <s v="Tree Work Complete"/>
    <s v=""/>
    <x v="0"/>
    <s v="Ponderosa Pine"/>
    <s v="No"/>
    <s v="No"/>
    <n v="17"/>
    <n v="90"/>
    <s v=""/>
    <s v="F2B_FP-Rmv2 B"/>
    <s v="Cut and Leave"/>
    <s v="No"/>
    <s v=""/>
    <s v="Tree .3 of span from poles J3 to J4, 18ft south of lines. Tree. Has suppressed canopy and leans and is weighted towards lines. "/>
    <s v="AEA_A &amp; E Arborists Tree Care"/>
    <s v=""/>
    <n v="15"/>
    <s v="F2B_FP-Rmv2 B"/>
    <d v="2020-04-16T15:31:30"/>
    <s v=""/>
    <s v="Unit"/>
    <m/>
    <s v=""/>
    <s v="AEA_A &amp; E Arborists Tree Care"/>
    <s v=""/>
    <d v="2020-05-13T08:52:49"/>
    <s v="Cut wood to 16in rounds, remove all slash "/>
    <x v="9"/>
    <d v="2020-05-13T08:53:07"/>
    <s v="Sierra"/>
    <s v="SI_Sierra"/>
    <s v="1051749302"/>
    <s v="13022 EMERALD FOREST DR"/>
    <s v="NEVADA CITY"/>
    <s v=""/>
    <s v=""/>
    <s v="sfulfj_awrr"/>
    <d v="2020-02-27T12:46:40"/>
    <s v="BE_geomartawrrprod"/>
    <d v="2020-05-13T09:31:51"/>
    <s v="c5f97ed4-8354-4794-ac41-39c4eb0f8f69"/>
  </r>
  <r>
    <n v="0"/>
    <n v="0"/>
    <n v="0"/>
    <n v="0"/>
    <n v="1"/>
    <n v="0"/>
    <n v="0"/>
    <n v="0"/>
    <n v="0"/>
    <n v="1"/>
    <x v="0"/>
    <n v="1"/>
    <n v="1"/>
    <n v="1"/>
    <n v="20"/>
    <x v="2"/>
    <d v="2020-05-13T09:00:12"/>
    <s v="MFE"/>
    <x v="0"/>
    <d v="2020-04-29T00:00:00"/>
    <d v="2020-04-29T13:36:10"/>
    <s v=""/>
    <s v="No"/>
    <s v="Old"/>
    <n v="0"/>
    <x v="0"/>
    <x v="0"/>
    <s v="Thomas"/>
    <s v="James"/>
    <x v="5"/>
    <n v="3148390"/>
    <x v="253"/>
    <x v="0"/>
    <s v="LP_AV115-F11_880606"/>
    <s v="CIP_AV115-F11_357802"/>
    <s v="Tree Work Complete"/>
    <m/>
    <x v="1"/>
    <s v="Ponderosa Pine"/>
    <s v="No"/>
    <s v="No"/>
    <n v="11"/>
    <n v="37"/>
    <m/>
    <s v="R1B_Rmv 1-B"/>
    <s v="Haul offsite"/>
    <s v="No"/>
    <m/>
    <s v="Pole 1A to 2, 0.6 spans, 18 ft NE of line, top of bank, no lean, brooming, dwarf mistletoe, multiple tops, weighted line side"/>
    <s v="MFE_Mountain F Enterprises"/>
    <s v="MFE_Mountain F Enterprises"/>
    <n v="5807646"/>
    <s v="R1B_Rmv 1-B"/>
    <d v="2020-05-13T08:59:48"/>
    <s v="Climb/Pedro "/>
    <s v="Unit"/>
    <m/>
    <m/>
    <m/>
    <m/>
    <m/>
    <s v="Remove all wood and slash"/>
    <x v="7"/>
    <d v="2020-05-13T09:00:12"/>
    <s v="Sierra"/>
    <s v="SI_Sierra"/>
    <s v="1051742972"/>
    <m/>
    <s v="NEVADA CITY"/>
    <s v=""/>
    <s v=""/>
    <s v="sfrizf_awrr"/>
    <d v="2020-04-29T13:36:10"/>
    <s v="BE_geomartawrrprod"/>
    <d v="2020-05-13T09:32:14"/>
    <s v="00c98681-4a6b-4a3e-b9df-6f09de71b5d4"/>
  </r>
  <r>
    <n v="0"/>
    <n v="0"/>
    <n v="0"/>
    <n v="0"/>
    <n v="0"/>
    <n v="0"/>
    <n v="1"/>
    <n v="0"/>
    <n v="0"/>
    <n v="1"/>
    <x v="0"/>
    <n v="1"/>
    <n v="2"/>
    <n v="1"/>
    <n v="20"/>
    <x v="2"/>
    <d v="2020-05-13T09:16:16"/>
    <s v="MGE"/>
    <x v="4"/>
    <d v="2020-04-01T00:00:00"/>
    <d v="2020-04-01T12:49:15"/>
    <s v=""/>
    <s v="No"/>
    <s v="Old"/>
    <n v="0"/>
    <x v="1"/>
    <x v="0"/>
    <s v="Tyler"/>
    <s v="Rey"/>
    <x v="6"/>
    <n v="2970009"/>
    <x v="254"/>
    <x v="2"/>
    <s v="LP_AW116-A03_901883"/>
    <s v="CIP_AW116-A08_398941"/>
    <s v="Work Identified"/>
    <m/>
    <x v="2"/>
    <s v="Ponderosa Pine"/>
    <s v="No"/>
    <s v="No"/>
    <n v="12"/>
    <n v="35"/>
    <s v="Do Not ABATE"/>
    <s v="R1B_Rmv 1-B"/>
    <s v="Haul offsite"/>
    <m/>
    <s v="Riparian"/>
    <s v="Pole F-unmarked, .1 spans from F, 10 feet east of pole F, removal for pole/guy wire radius clearance mutinous spots of rot and sapping lower 1/3 of the main stem"/>
    <m/>
    <m/>
    <m/>
    <m/>
    <m/>
    <m/>
    <s v="Unit"/>
    <s v="No"/>
    <s v="Not Invoiced"/>
    <m/>
    <m/>
    <m/>
    <s v="Remove pine wood and debris "/>
    <x v="8"/>
    <d v="2020-05-13T09:16:16"/>
    <s v="Sierra"/>
    <s v="SI_Sierra"/>
    <m/>
    <s v="13283 SUNSHINE VALLEY RD"/>
    <s v="GRASS VALLEY"/>
    <s v=""/>
    <s v=""/>
    <s v="treym_awrr"/>
    <d v="2020-04-01T12:49:15"/>
    <s v="BE_geomartawrrprod"/>
    <d v="2020-05-13T15:33:54"/>
    <s v="02c118c3-5277-4341-b500-ba816328713e"/>
  </r>
  <r>
    <n v="0"/>
    <n v="0"/>
    <n v="0"/>
    <n v="0"/>
    <n v="1"/>
    <n v="0"/>
    <n v="0"/>
    <n v="0"/>
    <n v="0"/>
    <n v="1"/>
    <x v="0"/>
    <n v="1"/>
    <n v="2"/>
    <s v="NA"/>
    <n v="20"/>
    <x v="2"/>
    <d v="2020-05-13T09:22:58"/>
    <s v="zAWRR Not in Roster"/>
    <x v="1"/>
    <d v="2019-09-05T00:00:00"/>
    <d v="2019-09-05T10:06:48"/>
    <s v=""/>
    <s v="No"/>
    <s v="Old"/>
    <n v="0"/>
    <x v="1"/>
    <x v="0"/>
    <s v="zAWRR Not in Roster"/>
    <s v="zAWRR Not in Roster"/>
    <x v="1"/>
    <n v="1758706"/>
    <x v="255"/>
    <x v="0"/>
    <s v="LP_AV115-J13_880286"/>
    <s v="CIP_AV115-J13_357276"/>
    <s v="Tree Work Complete"/>
    <s v="Fail"/>
    <x v="2"/>
    <s v="Ponderosa Pine"/>
    <s v="No"/>
    <s v="No"/>
    <n v="19"/>
    <n v="100"/>
    <s v=""/>
    <s v="OV_Overhang"/>
    <s v="Chip on site/broadcast"/>
    <s v="No"/>
    <s v=""/>
    <s v="0.8 span between poles# A-B, 20 feet West of line. WV_fail review 2/11 by eculhj and kfenkj: inventory tree is overhanging pole, trim for 10 ft pole clearance "/>
    <s v="MFE_Mountain F Enterprises"/>
    <s v="MFE_Mountain F Enterprises"/>
    <m/>
    <s v="OV_Overhang"/>
    <d v="2020-02-18T15:06:59"/>
    <s v=""/>
    <s v="Unit"/>
    <m/>
    <s v=""/>
    <s v="AEA_A &amp; E Arborists Tree Care"/>
    <s v=""/>
    <d v="2020-05-13T00:00:00"/>
    <s v="Chip and broadcast slash "/>
    <x v="9"/>
    <d v="2020-05-13T09:22:58"/>
    <s v="Sierra"/>
    <s v="SI_Sierra"/>
    <s v="1051749267"/>
    <s v="12787 MYSTIC MINE RD"/>
    <s v="NEVADA CITY"/>
    <s v=""/>
    <s v=""/>
    <s v="ahansm_awrr"/>
    <d v="2019-09-05T10:06:48"/>
    <s v="BE_geomartawrrprod"/>
    <d v="2020-05-13T09:32:17"/>
    <s v="7b480067-d48e-4779-b9b7-3ed26a7babe4"/>
  </r>
  <r>
    <n v="0"/>
    <n v="0"/>
    <n v="0"/>
    <n v="0"/>
    <n v="0"/>
    <n v="0"/>
    <n v="1"/>
    <n v="0"/>
    <n v="0"/>
    <n v="1"/>
    <x v="0"/>
    <n v="1"/>
    <n v="2"/>
    <n v="1"/>
    <n v="20"/>
    <x v="2"/>
    <d v="2020-05-13T09:25:13"/>
    <s v="AEA"/>
    <x v="0"/>
    <d v="2020-04-09T00:00:00"/>
    <d v="2020-04-09T15:53:59"/>
    <s v=""/>
    <s v="No"/>
    <s v="Old"/>
    <n v="0"/>
    <x v="0"/>
    <x v="0"/>
    <s v="Drew"/>
    <s v="Berlfein"/>
    <x v="0"/>
    <n v="3093665"/>
    <x v="256"/>
    <x v="2"/>
    <s v="LP_AW116-A03_894361"/>
    <s v="CIP_AW116-A03_397470"/>
    <s v="Tree Work Complete"/>
    <m/>
    <x v="2"/>
    <s v="Sugar Pine"/>
    <s v="No"/>
    <s v="No"/>
    <n v="12"/>
    <n v="45"/>
    <s v="Do Not ABATE"/>
    <s v="F1B_FP-Rmv1 B"/>
    <s v="Relocate on Property"/>
    <m/>
    <s v="None Observed"/>
    <s v="Pole 33- pole 34, .8 span, 30 feet south of of lines, removing because of bend in base of tree causing week point."/>
    <s v="AEA_A &amp; E Arborists Tree Care"/>
    <m/>
    <n v="5585883"/>
    <s v="R2D_Rmv2-B+Trt"/>
    <d v="2020-05-11T14:26:40"/>
    <s v="A&amp;E crew 43"/>
    <s v="Unit"/>
    <s v="No"/>
    <s v="Not Invoiced"/>
    <s v="AEA_A &amp; E Arborists Tree Care"/>
    <m/>
    <d v="2020-05-13T09:25:10"/>
    <s v="Cut into 16 inch rounds, broadcast chips"/>
    <x v="0"/>
    <d v="2020-05-13T09:25:13"/>
    <s v="Sierra"/>
    <s v="SI_Sierra"/>
    <m/>
    <s v="12851 MAIA LN"/>
    <s v="GRASS VALLEY"/>
    <s v=""/>
    <s v=""/>
    <s v="awithm_awrr"/>
    <d v="2020-04-09T15:53:59"/>
    <s v="BE_geomartawrrprod"/>
    <d v="2020-05-13T09:32:19"/>
    <s v="8dce9ac8-fc93-4f35-83df-ecc0071ef4ae"/>
  </r>
  <r>
    <n v="0"/>
    <n v="0"/>
    <n v="0"/>
    <n v="0"/>
    <n v="1"/>
    <n v="0"/>
    <n v="0"/>
    <n v="0"/>
    <n v="0"/>
    <n v="1"/>
    <x v="0"/>
    <n v="1"/>
    <n v="4"/>
    <s v="NA"/>
    <n v="20"/>
    <x v="2"/>
    <d v="2020-05-13T09:34:21"/>
    <s v="FCO"/>
    <x v="5"/>
    <d v="2020-02-24T00:00:00"/>
    <d v="2020-02-24T13:39:22"/>
    <s v=""/>
    <s v="No"/>
    <s v="Old"/>
    <n v="0"/>
    <x v="1"/>
    <x v="0"/>
    <s v="Sandy"/>
    <s v="Frizzell"/>
    <x v="7"/>
    <n v="1722899"/>
    <x v="257"/>
    <x v="1"/>
    <s v="LP_AU115-C01_1683899"/>
    <s v="CIP_AU115-C01_333031"/>
    <s v="Tree Work Complete"/>
    <s v="Fail"/>
    <x v="2"/>
    <s v="Live Oak"/>
    <s v="No"/>
    <s v="No"/>
    <n v="60"/>
    <n v="55"/>
    <m/>
    <s v="Trim"/>
    <s v="Haul offsite"/>
    <s v="No"/>
    <m/>
    <s v="pole 7 to pole 8, .3 span, 35ft west of line, very little foliage. Declining, ants, previous work. 5/13/20. Sfrizf. Remove East codom stem that is marked  with an X ; there is a yellow paint ring around the one stem that marks where to make the removal cut; retain the live codom stem. A second dead stem in the center of the tree is marked for removal with a yellow X. Owner wants to retain the rest of the tree, she doesn’t care that it is dying, wants the road screening."/>
    <s v="MOW_Mowbray's"/>
    <m/>
    <n v="5456777"/>
    <s v="Trim"/>
    <d v="2020-05-01T16:34:20"/>
    <s v="Home owner requested to trim only and not take out the branch with the X on it."/>
    <s v="Unit"/>
    <m/>
    <m/>
    <m/>
    <m/>
    <m/>
    <s v="Remove all wood and slash"/>
    <x v="10"/>
    <d v="2020-05-13T09:34:21"/>
    <s v="Sierra"/>
    <s v="SI_Sierra"/>
    <s v="1012546517"/>
    <s v="13326 DIXON HILL RD"/>
    <s v="DOBBINS"/>
    <s v=""/>
    <s v=""/>
    <s v="rcrenm_awrr"/>
    <d v="2020-02-24T13:39:22"/>
    <s v="BE_geomartawrrprod"/>
    <d v="2020-05-13T11:32:19"/>
    <s v="a0baa85b-eb69-471d-8c68-495d576c5ce8"/>
  </r>
  <r>
    <n v="1"/>
    <n v="0"/>
    <n v="0"/>
    <n v="0"/>
    <n v="0"/>
    <n v="0"/>
    <n v="0"/>
    <n v="0"/>
    <n v="0"/>
    <n v="1"/>
    <x v="0"/>
    <n v="1"/>
    <n v="2"/>
    <n v="2"/>
    <n v="20"/>
    <x v="2"/>
    <d v="2020-05-13T09:57:01"/>
    <s v="MGE"/>
    <x v="4"/>
    <d v="2020-03-31T00:00:00"/>
    <d v="2020-03-31T15:35:11"/>
    <s v=""/>
    <s v="No"/>
    <s v="Old"/>
    <n v="0"/>
    <x v="1"/>
    <x v="0"/>
    <s v="Tyler"/>
    <s v="Rey"/>
    <x v="6"/>
    <n v="2963501"/>
    <x v="258"/>
    <x v="2"/>
    <s v="LP_AW116-A03_901883"/>
    <s v="CIP_AW116-A08_398635"/>
    <s v="No Work Required Under EVM"/>
    <m/>
    <x v="2"/>
    <s v="Ponderosa Pine"/>
    <s v="No"/>
    <s v="No"/>
    <n v="19"/>
    <n v="90"/>
    <s v="Do Not ABATE"/>
    <s v="R2B_Rmv 2-B"/>
    <s v="Not Needed"/>
    <m/>
    <s v="None Observed"/>
    <s v="Poles F-G, .4 spans from F, 13 feet east of the wire"/>
    <m/>
    <m/>
    <m/>
    <m/>
    <m/>
    <m/>
    <s v="Unit"/>
    <s v="No"/>
    <s v="Not Invoiced"/>
    <m/>
    <m/>
    <m/>
    <m/>
    <x v="8"/>
    <d v="2020-05-13T09:57:01"/>
    <s v="Sierra"/>
    <s v="SI_Sierra"/>
    <m/>
    <s v="13283 SUNSHINE VALLEY RD"/>
    <s v="GRASS VALLEY"/>
    <s v=""/>
    <s v=""/>
    <s v="treym_awrr"/>
    <d v="2020-03-31T15:35:11"/>
    <s v="BE_geomartawrrprod"/>
    <d v="2020-05-13T15:33:54"/>
    <s v="71315685-c7ec-4127-8142-680e5cadfb13"/>
  </r>
  <r>
    <n v="0"/>
    <n v="0"/>
    <n v="0"/>
    <n v="0"/>
    <n v="1"/>
    <n v="0"/>
    <n v="0"/>
    <n v="0"/>
    <n v="0"/>
    <n v="1"/>
    <x v="0"/>
    <n v="1"/>
    <n v="3"/>
    <n v="3"/>
    <n v="20"/>
    <x v="2"/>
    <d v="2020-05-13T10:25:19"/>
    <s v="MFE"/>
    <x v="0"/>
    <d v="2020-02-26T00:00:00"/>
    <d v="2020-02-26T11:00:31"/>
    <s v=""/>
    <s v="No"/>
    <s v="Old"/>
    <n v="0"/>
    <x v="0"/>
    <x v="0"/>
    <s v="Thomas"/>
    <s v="James"/>
    <x v="5"/>
    <n v="1781402"/>
    <x v="259"/>
    <x v="0"/>
    <s v="LP_AV115-F11_878878"/>
    <s v="CIP_AV115-F11_357286"/>
    <s v="Tree Work Complete"/>
    <s v=""/>
    <x v="1"/>
    <s v="Ponderosa Pine"/>
    <s v="No"/>
    <s v="No"/>
    <n v="27"/>
    <n v="109"/>
    <s v=""/>
    <s v="F3B_FP-Rmv3 B"/>
    <s v="Haul offsite"/>
    <s v="No"/>
    <s v=""/>
    <s v="0.2 span pole 2 to pole A. 30 feet north of lines. Significant basal cavity and half-circle canopy weighted toward pole 2 . Adjacent tree work will leave it exposed with a direct path to facilities. Remove."/>
    <s v="MFE_Mountain F Enterprises"/>
    <s v="MFE_Mountain F Enterprises"/>
    <n v="5807646"/>
    <s v="F3B_FP-Rmv3 B"/>
    <d v="2020-05-13T10:25:10"/>
    <s v="Climb/Pedro "/>
    <s v="Unit"/>
    <m/>
    <s v=""/>
    <s v=""/>
    <s v=""/>
    <m/>
    <s v="Remove all wood and debris"/>
    <x v="7"/>
    <d v="2020-05-13T10:25:19"/>
    <s v="Sierra"/>
    <s v="SI_Sierra"/>
    <s v="1051742980"/>
    <s v="11740 LOST RANCH WAY"/>
    <s v="NEVADA CITY"/>
    <s v=""/>
    <s v=""/>
    <s v="ncolem_awrr"/>
    <d v="2020-02-26T11:00:31"/>
    <s v="BE_geomartawrrprod"/>
    <d v="2020-05-13T11:32:26"/>
    <s v="99bb809e-6f65-4220-ad97-26bfb45e6591"/>
  </r>
  <r>
    <n v="0"/>
    <n v="0"/>
    <n v="0"/>
    <n v="0"/>
    <n v="1"/>
    <n v="0"/>
    <n v="0"/>
    <n v="0"/>
    <n v="0"/>
    <n v="1"/>
    <x v="0"/>
    <n v="1"/>
    <n v="3"/>
    <n v="3"/>
    <n v="20"/>
    <x v="2"/>
    <d v="2020-05-13T10:29:46"/>
    <s v="WFR"/>
    <x v="0"/>
    <d v="2020-01-20T00:00:00"/>
    <d v="2020-01-20T16:10:29"/>
    <s v=""/>
    <s v="No"/>
    <s v="Old"/>
    <n v="0"/>
    <x v="0"/>
    <x v="0"/>
    <s v="Spencer"/>
    <s v="Riddle"/>
    <x v="8"/>
    <n v="1711750"/>
    <x v="260"/>
    <x v="1"/>
    <s v="LP_AU114-O21_1668386"/>
    <s v="CIP_AU114-O21_331537"/>
    <s v="Tree Work Complete"/>
    <s v="Fail"/>
    <x v="8"/>
    <s v="Ponderosa Pine"/>
    <s v="No"/>
    <s v="No"/>
    <n v="26"/>
    <n v="80"/>
    <s v=""/>
    <s v="R3B_Rmv 3-B"/>
    <s v="Cut and Leave"/>
    <s v="No"/>
    <s v=""/>
    <s v="Poles 41a-41b, 0.1 span, 20 feet northeast of lines, trim overhang to assure compliance. 2/19/20. sfrizf. Side trim impacted tree; tree rapidly declining, pathogen. Recommend removal. Owner appr: 2/28/20. Sfrizf. Tagged tree with yellow tape on shrub. "/>
    <s v="MOW_Mowbray's"/>
    <s v="PEI_P31 Enterprises, Inc."/>
    <m/>
    <s v="OV_Overhang"/>
    <d v="2020-05-13T00:00:00"/>
    <s v="cUT ON 05.13.20 - BY cREW 103"/>
    <s v="Unit"/>
    <m/>
    <s v=""/>
    <s v=""/>
    <s v=""/>
    <m/>
    <s v="Recontact homeowner for new WM form. 2/20/20 Sfrizf left tag on door for owner to contact. 2/28/20. Sfrizf left WM form for signature; will pu 2/29/20."/>
    <x v="11"/>
    <d v="2020-05-13T10:29:46"/>
    <s v="Sierra"/>
    <s v="SI_Sierra"/>
    <s v="1012538626"/>
    <s v="13498 DIXON HILL RD"/>
    <s v="DOBBINS"/>
    <s v=""/>
    <s v=""/>
    <s v="acoonm_awrr"/>
    <d v="2020-01-20T16:10:29"/>
    <s v="BE_geomartawrrprod"/>
    <d v="2020-05-13T11:32:24"/>
    <s v="65e73f93-1b3b-4506-9699-531f0d9044f0"/>
  </r>
  <r>
    <n v="0"/>
    <n v="0"/>
    <n v="0"/>
    <n v="0"/>
    <n v="1"/>
    <n v="0"/>
    <n v="0"/>
    <n v="0"/>
    <n v="0"/>
    <n v="1"/>
    <x v="0"/>
    <n v="1"/>
    <n v="3"/>
    <n v="3"/>
    <n v="20"/>
    <x v="2"/>
    <d v="2020-05-13T10:34:27"/>
    <s v="MFE"/>
    <x v="0"/>
    <d v="1899-12-30T00:00:00"/>
    <d v="1899-12-30T17:00:00"/>
    <s v=""/>
    <s v="No"/>
    <s v="Old"/>
    <n v="0"/>
    <x v="0"/>
    <x v="0"/>
    <s v="Thomas"/>
    <s v="James"/>
    <x v="5"/>
    <n v="1764527"/>
    <x v="261"/>
    <x v="0"/>
    <s v="LP_AV115-F11_878878"/>
    <s v="CIP_AV115-F11_357286"/>
    <s v="Tree Work Complete"/>
    <s v=""/>
    <x v="4"/>
    <s v="Ponderosa Pine"/>
    <s v="No"/>
    <s v="No"/>
    <n v="25"/>
    <n v="85"/>
    <s v=""/>
    <s v="F3B_FP-Rmv3 B"/>
    <s v="Haul offsite"/>
    <s v="No"/>
    <s v=""/>
    <s v=".3 span west of line from Pole 2 to Pole A. Pine has majority of its branches line side in scope and would take more then 1/3 the canopy with a trim. So recommended removal. "/>
    <s v="MFE_Mountain F Enterprises"/>
    <s v="MFE_Mountain F Enterprises"/>
    <n v="5807646"/>
    <s v="F3B_FP-Rmv3 B"/>
    <d v="2020-05-13T10:34:18"/>
    <s v="Climb/Pedro "/>
    <s v="Unit"/>
    <m/>
    <s v=""/>
    <s v=""/>
    <s v=""/>
    <m/>
    <s v="Remove all wood and debris"/>
    <x v="7"/>
    <d v="2020-05-13T10:34:27"/>
    <s v="Sierra"/>
    <s v="SI_Sierra"/>
    <s v="1051742980"/>
    <s v="11740 LOST RANCH WAY"/>
    <s v="NEVADA CITY"/>
    <s v=""/>
    <s v=""/>
    <s v="whedrs_awrr"/>
    <d v="1899-12-30T17:00:00"/>
    <s v="BE_geomartawrrprod"/>
    <d v="2020-05-13T11:32:26"/>
    <s v="dadf05c6-419c-43fc-92f8-b0acbab3af4d"/>
  </r>
  <r>
    <n v="0"/>
    <n v="0"/>
    <n v="0"/>
    <n v="0"/>
    <n v="1"/>
    <n v="0"/>
    <n v="0"/>
    <n v="0"/>
    <n v="0"/>
    <n v="1"/>
    <x v="0"/>
    <n v="1"/>
    <n v="2"/>
    <s v="NA"/>
    <n v="20"/>
    <x v="2"/>
    <d v="2020-05-13T10:47:55"/>
    <s v="FCO"/>
    <x v="5"/>
    <d v="2019-10-31T00:00:00"/>
    <d v="2019-10-31T13:51:04"/>
    <s v=""/>
    <s v="No"/>
    <s v="Old"/>
    <n v="0"/>
    <x v="1"/>
    <x v="0"/>
    <s v="Sarah"/>
    <s v="Deal"/>
    <x v="9"/>
    <n v="1769978"/>
    <x v="262"/>
    <x v="0"/>
    <s v="LP_AV115-J01_894493"/>
    <s v="CIP_AV115-J02_357365"/>
    <s v="Tree Work Complete"/>
    <s v="Fail"/>
    <x v="3"/>
    <s v="Maple"/>
    <s v="No"/>
    <s v="No"/>
    <n v="18"/>
    <n v="40"/>
    <s v=""/>
    <s v="FAA_FP-Trim A"/>
    <s v="Chip on site/broadcast"/>
    <s v="No"/>
    <s v=""/>
    <s v=".2 span pole 32997 - northwest pole. 15' east of line. trim to EVM scope. The stump for this tree has been located and removal is verified 5-13-20: Sdeal with FCO "/>
    <s v="MFE_Mountain F Enterprises"/>
    <s v="MFE_Mountain F Enterprises"/>
    <m/>
    <s v="FAA_FP-Trim A"/>
    <d v="2019-12-21T12:45:00"/>
    <s v="top to 12 ft"/>
    <s v="Unit"/>
    <m/>
    <s v=""/>
    <s v=""/>
    <s v=""/>
    <m/>
    <s v="chip and broadcast trim"/>
    <x v="12"/>
    <d v="2020-05-13T10:47:55"/>
    <s v="Sierra"/>
    <s v="SI_Sierra"/>
    <s v="1051743945"/>
    <s v="12515 PERSONENI LN"/>
    <s v="NEVADA CITY"/>
    <s v=""/>
    <s v=""/>
    <s v="ebarre_awrr"/>
    <d v="2019-10-31T13:51:04"/>
    <s v="BE_geomartawrrprod"/>
    <d v="2020-05-13T11:32:26"/>
    <s v="62aa6c60-a734-4b2f-8545-ba348b436ea7"/>
  </r>
  <r>
    <n v="0"/>
    <n v="0"/>
    <n v="0"/>
    <n v="0"/>
    <n v="1"/>
    <n v="0"/>
    <n v="0"/>
    <n v="0"/>
    <n v="0"/>
    <n v="1"/>
    <x v="0"/>
    <n v="1"/>
    <n v="1"/>
    <n v="1"/>
    <n v="20"/>
    <x v="2"/>
    <d v="2020-05-13T10:52:48"/>
    <s v="MFE"/>
    <x v="0"/>
    <d v="2020-02-27T00:00:00"/>
    <d v="2020-02-27T10:41:34"/>
    <s v=""/>
    <s v="No"/>
    <s v="Old"/>
    <n v="0"/>
    <x v="0"/>
    <x v="0"/>
    <s v="Thomas"/>
    <s v="James"/>
    <x v="5"/>
    <n v="1781811"/>
    <x v="263"/>
    <x v="0"/>
    <s v="LP_AV115-F11_878878"/>
    <s v="CIP_AV115-F11_357087"/>
    <s v="Tree Work Complete"/>
    <s v=""/>
    <x v="1"/>
    <s v="Ponderosa Pine"/>
    <s v="No"/>
    <s v="No"/>
    <n v="6"/>
    <n v="36"/>
    <s v=""/>
    <s v="F1B_FP-Rmv1 B"/>
    <s v="Haul offsite"/>
    <s v="No"/>
    <s v=""/>
    <s v="At pole A., 32 feet south of lines, major dwarf mistletoe infestation. In Strike range to pole A. Remove."/>
    <s v="MFE_Mountain F Enterprises"/>
    <s v="MFE_Mountain F Enterprises"/>
    <n v="5807646"/>
    <s v="F1B_FP-Rmv1 B"/>
    <d v="2020-05-13T10:52:39"/>
    <s v="Climb/Pedro "/>
    <s v="Unit"/>
    <m/>
    <s v=""/>
    <s v=""/>
    <s v=""/>
    <m/>
    <s v="Remove all wood and debris"/>
    <x v="7"/>
    <d v="2020-05-13T10:52:48"/>
    <s v="Sierra"/>
    <s v="SI_Sierra"/>
    <s v="1051742980"/>
    <s v="11740 LOST RANCH WAY"/>
    <s v="NEVADA CITY"/>
    <s v=""/>
    <s v=""/>
    <s v="ncolem_awrr"/>
    <d v="2020-02-27T10:41:34"/>
    <s v="BE_geomartawrrprod"/>
    <d v="2020-05-13T11:32:33"/>
    <s v="55bf8d1b-4a90-465a-9fb1-417aeb14828d"/>
  </r>
  <r>
    <n v="0"/>
    <n v="0"/>
    <n v="0"/>
    <n v="0"/>
    <n v="0"/>
    <n v="0"/>
    <n v="0"/>
    <n v="1"/>
    <n v="0"/>
    <n v="1"/>
    <x v="0"/>
    <n v="1"/>
    <s v="NA"/>
    <s v="NA"/>
    <n v="20"/>
    <x v="2"/>
    <d v="2020-05-13T11:05:08"/>
    <s v="NCR"/>
    <x v="2"/>
    <d v="2019-08-08T00:00:00"/>
    <d v="2019-08-08T15:30:31"/>
    <s v=""/>
    <s v="No"/>
    <s v="Old"/>
    <n v="0"/>
    <x v="0"/>
    <x v="0"/>
    <s v="Ben"/>
    <s v="Chambers"/>
    <x v="2"/>
    <n v="1749800"/>
    <x v="264"/>
    <x v="0"/>
    <s v="LP_AV115-F17_880046"/>
    <s v="CIP_AV115-F17_357243"/>
    <s v="In-Progress"/>
    <s v=""/>
    <x v="0"/>
    <s v="Brush (misc)"/>
    <s v="No"/>
    <s v="No"/>
    <n v="0"/>
    <n v="12"/>
    <s v=""/>
    <s v="BC_Br Rmv"/>
    <s v="Haul offsite"/>
    <s v="No"/>
    <s v=""/>
    <s v="Manzanita bush around guyline SE of pole. Painted minimally and high up due to livestock. "/>
    <s v="MFE_Mountain F Enterprises"/>
    <s v=""/>
    <m/>
    <s v=""/>
    <m/>
    <s v=""/>
    <s v="Unit"/>
    <m/>
    <s v=""/>
    <s v=""/>
    <s v=""/>
    <m/>
    <s v="Remove all"/>
    <x v="2"/>
    <d v="2020-05-13T11:05:08"/>
    <s v="Sierra"/>
    <s v="SI_Sierra"/>
    <s v="1051742963"/>
    <s v="13274 MCKITRICK RANCH RD"/>
    <s v="NEVADA CITY"/>
    <s v=""/>
    <s v=""/>
    <s v="eculhj_awrr"/>
    <d v="2019-08-08T15:30:31"/>
    <s v="BE_geomartawrrprod"/>
    <d v="2020-05-13T11:32:33"/>
    <s v="0a5d5f9f-6d08-48d9-b319-9986882cd38d"/>
  </r>
  <r>
    <n v="0"/>
    <n v="0"/>
    <n v="0"/>
    <n v="0"/>
    <n v="0"/>
    <n v="0"/>
    <n v="0"/>
    <n v="1"/>
    <n v="0"/>
    <n v="1"/>
    <x v="0"/>
    <n v="1"/>
    <s v="NA"/>
    <s v="NA"/>
    <n v="20"/>
    <x v="2"/>
    <d v="2020-05-13T11:05:08"/>
    <s v="NCR"/>
    <x v="2"/>
    <d v="2019-08-08T00:00:00"/>
    <d v="2019-08-08T15:34:57"/>
    <s v=""/>
    <s v="No"/>
    <s v="Old"/>
    <n v="0"/>
    <x v="0"/>
    <x v="0"/>
    <s v="Ben"/>
    <s v="Chambers"/>
    <x v="2"/>
    <n v="1749801"/>
    <x v="265"/>
    <x v="0"/>
    <s v="LP_AV115-F17_880046"/>
    <s v="CIP_AV115-F17_357243"/>
    <s v="In-Progress"/>
    <s v=""/>
    <x v="0"/>
    <s v="Brush (misc)"/>
    <s v="No"/>
    <s v="No"/>
    <n v="0"/>
    <n v="10"/>
    <s v=""/>
    <s v="BC_Br Rmv"/>
    <s v="Haul offsite"/>
    <s v="No"/>
    <s v=""/>
    <s v="Manzanita brush around pole. Inside fence with Shetland ponies. 40 ft North of Yuba Ridge Rd. Clear all brush within 10 ft of pole. "/>
    <s v="MFE_Mountain F Enterprises"/>
    <s v=""/>
    <m/>
    <s v=""/>
    <m/>
    <s v=""/>
    <s v="Unit"/>
    <m/>
    <s v=""/>
    <s v=""/>
    <s v=""/>
    <m/>
    <s v=""/>
    <x v="2"/>
    <d v="2020-05-13T11:05:08"/>
    <s v="Sierra"/>
    <s v="SI_Sierra"/>
    <s v="1051742963"/>
    <s v="13274 MCKITRICK RANCH RD"/>
    <s v="NEVADA CITY"/>
    <s v=""/>
    <s v=""/>
    <s v="eculhj_awrr"/>
    <d v="2019-08-08T15:34:57"/>
    <s v="BE_geomartawrrprod"/>
    <d v="2020-05-13T11:32:33"/>
    <s v="22a3c7e4-2f6e-4c5e-83f3-d80cc169c7a6"/>
  </r>
  <r>
    <n v="0"/>
    <n v="0"/>
    <n v="0"/>
    <n v="0"/>
    <n v="1"/>
    <n v="0"/>
    <n v="0"/>
    <n v="0"/>
    <n v="0"/>
    <n v="1"/>
    <x v="0"/>
    <n v="1"/>
    <n v="3"/>
    <n v="3"/>
    <n v="20"/>
    <x v="2"/>
    <d v="2020-05-13T11:29:46"/>
    <s v="MFE"/>
    <x v="0"/>
    <d v="2019-09-27T00:00:00"/>
    <d v="2019-09-27T13:53:39"/>
    <s v=""/>
    <s v="No"/>
    <s v="Old"/>
    <n v="0"/>
    <x v="0"/>
    <x v="0"/>
    <s v="Thomas"/>
    <s v="James"/>
    <x v="5"/>
    <n v="1763826"/>
    <x v="266"/>
    <x v="0"/>
    <s v="LP_AV115-F11_878872"/>
    <s v="CIP_AV115-F11_356108"/>
    <s v="Tree Work Complete"/>
    <s v=""/>
    <x v="4"/>
    <s v="Ponderosa Pine"/>
    <s v="No"/>
    <s v="No"/>
    <n v="31"/>
    <n v="120"/>
    <s v=""/>
    <s v="F3B_FP-Rmv3 B"/>
    <s v="Haul offsite"/>
    <s v="No"/>
    <s v=""/>
    <s v="Pole E to pole A, .2 span north of line . Remove tree due to topping would kill tree  by taking more than 1/3 of canopy "/>
    <s v="MFE_Mountain F Enterprises"/>
    <s v="MFE_Mountain F Enterprises"/>
    <n v="5807646"/>
    <s v="F3B_FP-Rmv3 B"/>
    <d v="2020-05-13T11:29:38"/>
    <s v="Climb/Pedro "/>
    <s v="Unit"/>
    <m/>
    <s v=""/>
    <s v=""/>
    <s v=""/>
    <m/>
    <s v="Remove all wood and debris"/>
    <x v="7"/>
    <d v="2020-05-13T11:29:46"/>
    <s v="Sierra"/>
    <s v="SI_Sierra"/>
    <s v="1051742974"/>
    <s v="11594 LOST RANCH WAY"/>
    <s v="NEVADA CITY"/>
    <s v=""/>
    <s v=""/>
    <s v="jgilis_awrr"/>
    <d v="2019-09-27T13:53:39"/>
    <s v="BE_geomartawrrprod"/>
    <d v="2020-05-13T11:32:33"/>
    <s v="5627d1ec-0b11-47fc-b5ed-ebdfc024220c"/>
  </r>
  <r>
    <n v="0"/>
    <n v="0"/>
    <n v="0"/>
    <n v="0"/>
    <n v="0"/>
    <n v="0"/>
    <n v="0"/>
    <n v="1"/>
    <n v="0"/>
    <n v="1"/>
    <x v="0"/>
    <n v="1"/>
    <s v="NA"/>
    <s v="NA"/>
    <n v="20"/>
    <x v="2"/>
    <d v="2020-05-13T11:51:03"/>
    <s v="FCO"/>
    <x v="5"/>
    <d v="2019-08-08T00:00:00"/>
    <d v="2019-08-08T14:30:04"/>
    <s v=""/>
    <s v="No"/>
    <s v="Old"/>
    <n v="1"/>
    <x v="1"/>
    <x v="0"/>
    <s v="Sandy"/>
    <s v="Frizzell"/>
    <x v="7"/>
    <n v="1749796"/>
    <x v="267"/>
    <x v="0"/>
    <s v="LP_AV115-F22_883688"/>
    <s v="CIP_AV115-F17_356143"/>
    <s v="Hold"/>
    <m/>
    <x v="0"/>
    <s v="Brush (misc)"/>
    <s v="No"/>
    <s v="No"/>
    <n v="0"/>
    <n v="4"/>
    <m/>
    <s v="BC_Br Rmv"/>
    <s v="Haul offsite"/>
    <s v="Yes"/>
    <s v="Riparian"/>
    <s v="Brush point around guyline West of pole.3/13/20. Sfrizf.  Please DELETE. No brush abrasion on guy wire, only some bunch grasses that are not a hazard."/>
    <m/>
    <m/>
    <m/>
    <m/>
    <m/>
    <m/>
    <s v="Unit"/>
    <m/>
    <m/>
    <m/>
    <m/>
    <m/>
    <s v="Remove all brush and debris "/>
    <x v="10"/>
    <d v="2020-05-13T11:51:03"/>
    <s v="Sierra"/>
    <s v="SI_Sierra"/>
    <s v="1051742888"/>
    <s v="13440 JONES BAR RD"/>
    <s v="NEVADA CITY"/>
    <s v=""/>
    <s v=""/>
    <s v="eculhj_awrr"/>
    <d v="2019-08-08T14:30:04"/>
    <s v="BE_geomartawrrprod"/>
    <d v="2020-05-13T15:33:45"/>
    <s v="ef6e8aee-3fbf-4c27-92db-bb8df12aea58"/>
  </r>
  <r>
    <n v="0"/>
    <n v="0"/>
    <n v="0"/>
    <n v="0"/>
    <n v="0"/>
    <n v="0"/>
    <n v="0"/>
    <n v="1"/>
    <n v="0"/>
    <n v="1"/>
    <x v="0"/>
    <n v="1"/>
    <s v="Brush"/>
    <s v="NA"/>
    <n v="20"/>
    <x v="2"/>
    <d v="2020-05-13T12:01:40"/>
    <s v="FCO"/>
    <x v="5"/>
    <d v="2019-09-16T00:00:00"/>
    <d v="2019-09-16T10:17:50"/>
    <s v=""/>
    <s v="No"/>
    <s v="Old"/>
    <n v="0"/>
    <x v="1"/>
    <x v="0"/>
    <s v="Sierra"/>
    <s v="Monroe"/>
    <x v="10"/>
    <n v="1761509"/>
    <x v="268"/>
    <x v="0"/>
    <s v="LP_AV115-F17_884630"/>
    <s v="CIP_AV115-F17_356516"/>
    <s v="Work Identified"/>
    <m/>
    <x v="3"/>
    <s v="Brush (misc)"/>
    <s v="No"/>
    <s v="No"/>
    <n v="3"/>
    <n v="20"/>
    <s v="Not a Strike Tree"/>
    <s v="BC_Br Rmv"/>
    <s v="Haul offsite"/>
    <s v="No"/>
    <s v="None Observed"/>
    <s v="Brush Unit needed around pole A. Ornamental brush "/>
    <m/>
    <m/>
    <m/>
    <m/>
    <m/>
    <m/>
    <s v="Unit"/>
    <m/>
    <m/>
    <m/>
    <m/>
    <m/>
    <s v="Remove all wood and slash"/>
    <x v="13"/>
    <d v="2020-05-13T12:01:40"/>
    <s v="Sierra"/>
    <s v="SI_Sierra"/>
    <s v="1051742916"/>
    <s v="13445 JONES BAR RD"/>
    <s v="NEVADA CITY"/>
    <s v=""/>
    <s v=""/>
    <s v="vagude_awrr"/>
    <d v="2019-09-16T10:17:50"/>
    <s v="BE_geomartawrrprod"/>
    <d v="2020-05-13T15:33:45"/>
    <s v="31926878-8af4-478e-bddf-ce1d4225627d"/>
  </r>
  <r>
    <n v="0"/>
    <n v="0"/>
    <n v="0"/>
    <n v="0"/>
    <n v="0"/>
    <n v="0"/>
    <n v="0"/>
    <n v="1"/>
    <n v="0"/>
    <n v="1"/>
    <x v="0"/>
    <n v="1"/>
    <s v="Brush"/>
    <s v="NA"/>
    <n v="20"/>
    <x v="2"/>
    <d v="2020-05-13T12:02:26"/>
    <s v="FCO"/>
    <x v="5"/>
    <d v="2019-09-16T00:00:00"/>
    <d v="2019-09-16T10:20:09"/>
    <s v=""/>
    <s v="No"/>
    <s v="Old"/>
    <n v="0"/>
    <x v="1"/>
    <x v="0"/>
    <s v="Sierra"/>
    <s v="Monroe"/>
    <x v="10"/>
    <n v="1761510"/>
    <x v="269"/>
    <x v="0"/>
    <s v="LP_AV115-F17_884630"/>
    <s v="CIP_AV115-F17_356515"/>
    <s v="Work Identified"/>
    <m/>
    <x v="3"/>
    <s v="Brush (misc)"/>
    <s v="No"/>
    <s v="No"/>
    <n v="3"/>
    <n v="15"/>
    <m/>
    <s v="BC_Br Rmv"/>
    <s v="Haul offsite"/>
    <s v="No"/>
    <m/>
    <s v="Brush Unit needed around guy wire at pole A. Ornamental brush "/>
    <m/>
    <m/>
    <m/>
    <m/>
    <m/>
    <m/>
    <s v="Unit"/>
    <m/>
    <m/>
    <m/>
    <m/>
    <m/>
    <s v="Remove all wood and slash"/>
    <x v="13"/>
    <d v="2020-05-13T12:02:26"/>
    <s v="Sierra"/>
    <s v="SI_Sierra"/>
    <s v="1051742916"/>
    <s v="13445 JONES BAR RD"/>
    <s v="NEVADA CITY"/>
    <s v=""/>
    <s v=""/>
    <s v="vagude_awrr"/>
    <d v="2019-09-16T10:20:09"/>
    <s v="BE_geomartawrrprod"/>
    <d v="2020-05-13T15:33:45"/>
    <s v="5d86c9b9-755d-4db2-937b-cc93b3ba0619"/>
  </r>
  <r>
    <n v="0"/>
    <n v="0"/>
    <n v="0"/>
    <n v="0"/>
    <n v="1"/>
    <n v="0"/>
    <n v="0"/>
    <n v="0"/>
    <n v="0"/>
    <n v="1"/>
    <x v="0"/>
    <n v="1"/>
    <n v="1"/>
    <n v="1"/>
    <n v="20"/>
    <x v="2"/>
    <d v="2020-05-13T12:13:23"/>
    <s v="zAWRR Not in Roster"/>
    <x v="1"/>
    <d v="1899-12-30T00:00:00"/>
    <d v="1899-12-30T17:00:00"/>
    <s v=""/>
    <s v="No"/>
    <s v="Old"/>
    <n v="0"/>
    <x v="1"/>
    <x v="0"/>
    <s v="zAWRR Not in Roster"/>
    <s v="zAWRR Not in Roster"/>
    <x v="1"/>
    <n v="1758807"/>
    <x v="270"/>
    <x v="0"/>
    <s v="LP_AV115-J09_810902"/>
    <s v="CIP_AV115-J10_356593"/>
    <s v="Tree Work Complete"/>
    <s v=""/>
    <x v="5"/>
    <s v="Gray Pine"/>
    <s v="No"/>
    <s v="No"/>
    <n v="6"/>
    <n v="45"/>
    <s v=""/>
    <s v="F1B_FP-Rmv1 B"/>
    <s v="Haul offsite"/>
    <s v="No"/>
    <s v=""/>
    <s v="0.6 span, pole 9 south to pole A, 15 feet West of line. "/>
    <s v="AEA_A &amp; E Arborists Tree Care"/>
    <s v=""/>
    <n v="5650718"/>
    <s v="F1B_FP-Rmv1 B"/>
    <d v="2020-04-08T11:08:31"/>
    <s v="A&amp;E CREW 22"/>
    <s v="Unit"/>
    <s v="No"/>
    <s v="Not Invoiced"/>
    <s v="AEA_A &amp; E Arborists Tree Care"/>
    <s v=""/>
    <d v="2020-05-13T12:13:18"/>
    <s v="Remove all wood and debris from site. "/>
    <x v="9"/>
    <d v="2020-05-13T12:13:23"/>
    <s v="Sierra"/>
    <s v="SI_Sierra"/>
    <s v="1051682412"/>
    <s v="13155 AVIAN PL"/>
    <s v="NEVADA CITY"/>
    <s v=""/>
    <s v=""/>
    <s v="jjaqun_awrr"/>
    <d v="1899-12-30T17:00:00"/>
    <s v="BE_geomartawrrprod"/>
    <d v="2020-05-13T13:34:02"/>
    <s v="389bd4a5-b816-4485-a1f5-baf43a31ab39"/>
  </r>
  <r>
    <n v="0"/>
    <n v="0"/>
    <n v="0"/>
    <n v="0"/>
    <n v="0"/>
    <n v="0"/>
    <n v="0"/>
    <n v="1"/>
    <n v="0"/>
    <n v="1"/>
    <x v="0"/>
    <n v="1"/>
    <s v="NA"/>
    <s v="NA"/>
    <n v="20"/>
    <x v="2"/>
    <d v="2020-05-13T13:09:05"/>
    <s v="FCO"/>
    <x v="5"/>
    <d v="2019-08-08T00:00:00"/>
    <d v="2019-08-08T14:14:46"/>
    <s v=""/>
    <s v="No"/>
    <s v="Old"/>
    <n v="1"/>
    <x v="1"/>
    <x v="0"/>
    <s v="Sandy"/>
    <s v="Frizzell"/>
    <x v="7"/>
    <n v="1749970"/>
    <x v="271"/>
    <x v="0"/>
    <s v="LP_AV115-F22_883688"/>
    <s v="CIP_AV115-F17_356515"/>
    <s v="Hold"/>
    <m/>
    <x v="0"/>
    <s v="Brush (misc)"/>
    <s v="No"/>
    <s v="No"/>
    <n v="0"/>
    <n v="15"/>
    <m/>
    <s v="BC_Br Rmv"/>
    <s v="Cut and Leave"/>
    <s v="No"/>
    <m/>
    <s v="Brush point at east guy wire for pole 30645 yellow tag, pole has no spray painted number. One unit of brush. 5/13/20. Sfrizf. Please DELETE. This brush unit is dead manzanita that the owner has decorated the fence with: branches are not in contact with guy wire."/>
    <m/>
    <m/>
    <m/>
    <m/>
    <m/>
    <m/>
    <s v="Unit"/>
    <m/>
    <m/>
    <m/>
    <m/>
    <m/>
    <s v="Pending "/>
    <x v="10"/>
    <d v="2020-05-13T13:09:05"/>
    <s v="Sierra"/>
    <s v="SI_Sierra"/>
    <s v="1051742888"/>
    <s v="13440 JONES BAR RD"/>
    <s v="NEVADA CITY"/>
    <s v=""/>
    <s v=""/>
    <s v="salysj_awrr"/>
    <d v="2019-08-08T14:14:46"/>
    <s v="BE_geomartawrrprod"/>
    <d v="2020-05-13T15:33:45"/>
    <s v="94ea3dab-f2cf-4ef4-a914-d6c55265e055"/>
  </r>
  <r>
    <n v="0"/>
    <n v="0"/>
    <n v="0"/>
    <n v="0"/>
    <n v="1"/>
    <n v="0"/>
    <n v="0"/>
    <n v="0"/>
    <n v="0"/>
    <n v="1"/>
    <x v="0"/>
    <n v="1"/>
    <n v="1"/>
    <n v="1"/>
    <n v="20"/>
    <x v="2"/>
    <d v="2020-05-13T13:21:11"/>
    <s v="MFE"/>
    <x v="0"/>
    <d v="2020-02-26T00:00:00"/>
    <d v="2020-02-26T14:59:54"/>
    <s v=""/>
    <s v="No"/>
    <s v="Old"/>
    <n v="0"/>
    <x v="0"/>
    <x v="0"/>
    <s v="Thomas"/>
    <s v="James"/>
    <x v="5"/>
    <n v="1781635"/>
    <x v="272"/>
    <x v="0"/>
    <s v="LP_AV115-F11_878878"/>
    <s v="CIP_AV115-F11_357087"/>
    <s v="Tree Work Complete"/>
    <s v=""/>
    <x v="1"/>
    <s v="Ponderosa Pine"/>
    <s v="No"/>
    <s v="No"/>
    <n v="11"/>
    <n v="78"/>
    <s v=""/>
    <s v="F1B_FP-Rmv1 B"/>
    <s v="Haul offsite"/>
    <s v="No"/>
    <s v=""/>
    <s v="0.8 span pole A to endpole. 55 feet north of lines. Multiple tops from about 20 feet, cankers/bole lumpy, oozing and swollen from 15 to 20 feet. Remove "/>
    <s v="MFE_Mountain F Enterprises"/>
    <s v="MFE_Mountain F Enterprises"/>
    <n v="5807646"/>
    <s v="F1B_FP-Rmv1 B"/>
    <d v="2020-05-13T13:20:55"/>
    <s v="Climb/Pedro "/>
    <s v="Unit"/>
    <m/>
    <s v=""/>
    <s v=""/>
    <s v=""/>
    <m/>
    <s v="Remove all wood and debris"/>
    <x v="7"/>
    <d v="2020-05-13T13:21:11"/>
    <s v="Sierra"/>
    <s v="SI_Sierra"/>
    <s v="1051742980"/>
    <s v="11740 LOST RANCH WAY"/>
    <s v="NEVADA CITY"/>
    <s v=""/>
    <s v=""/>
    <s v="ncolem_awrr"/>
    <d v="2020-02-26T14:59:54"/>
    <s v="BE_geomartawrrprod"/>
    <d v="2020-05-13T13:34:19"/>
    <s v="3758108d-3cc8-4a7e-a766-73eaec14ca07"/>
  </r>
  <r>
    <n v="0"/>
    <n v="0"/>
    <n v="0"/>
    <n v="0"/>
    <n v="1"/>
    <n v="0"/>
    <n v="0"/>
    <n v="0"/>
    <n v="0"/>
    <n v="1"/>
    <x v="0"/>
    <n v="1"/>
    <n v="2"/>
    <n v="2"/>
    <n v="20"/>
    <x v="2"/>
    <d v="2020-05-13T13:34:32"/>
    <s v="FCO"/>
    <x v="5"/>
    <d v="2019-10-15T00:00:00"/>
    <d v="2019-10-15T17:13:51"/>
    <s v=""/>
    <s v="No"/>
    <s v="Old"/>
    <n v="0"/>
    <x v="1"/>
    <x v="0"/>
    <s v="Sierra"/>
    <s v="Monroe"/>
    <x v="10"/>
    <n v="1767677"/>
    <x v="273"/>
    <x v="0"/>
    <s v="LP_AV115-F21_884534"/>
    <s v="CIP_AV115-F21_356327"/>
    <s v="Work Identified"/>
    <m/>
    <x v="4"/>
    <s v="Ponderosa Pine"/>
    <s v="No"/>
    <s v="No"/>
    <n v="21"/>
    <n v="85"/>
    <m/>
    <s v="F2B_FP-Rmv2 B"/>
    <s v="Haul offsite"/>
    <s v="No"/>
    <m/>
    <s v="Pole 14 to secondary end pole , 15 feet east of end pole . Tree has a major lean toward line , trim not recommended , remove tree."/>
    <m/>
    <m/>
    <m/>
    <m/>
    <m/>
    <m/>
    <s v="Unit"/>
    <m/>
    <m/>
    <m/>
    <m/>
    <m/>
    <s v="Remove all wood and slash"/>
    <x v="13"/>
    <d v="2020-05-13T13:34:32"/>
    <s v="Sierra"/>
    <s v="SI_Sierra"/>
    <s v="1051742907"/>
    <s v="13326 OWL CREEK RD"/>
    <s v="NEVADA CITY"/>
    <s v=""/>
    <s v=""/>
    <s v="jgilis_awrr"/>
    <d v="2019-10-15T17:13:51"/>
    <s v="BE_geomartawrrprod"/>
    <d v="2020-05-13T15:33:45"/>
    <s v="8854b95d-ad6e-4e63-a25c-47df4ae73132"/>
  </r>
  <r>
    <n v="0"/>
    <n v="0"/>
    <n v="0"/>
    <n v="0"/>
    <n v="0"/>
    <n v="0"/>
    <n v="0"/>
    <n v="1"/>
    <n v="0"/>
    <n v="1"/>
    <x v="0"/>
    <n v="1"/>
    <s v="Brush"/>
    <s v="NA"/>
    <n v="20"/>
    <x v="2"/>
    <d v="2020-05-13T13:34:32"/>
    <s v="FCO"/>
    <x v="5"/>
    <d v="2019-10-21T00:00:00"/>
    <d v="2019-10-21T11:53:57"/>
    <s v=""/>
    <s v="No"/>
    <s v="Old"/>
    <n v="0"/>
    <x v="1"/>
    <x v="0"/>
    <s v="Sierra"/>
    <s v="Monroe"/>
    <x v="10"/>
    <n v="1768496"/>
    <x v="274"/>
    <x v="0"/>
    <s v="LP_AV115-F21_884534"/>
    <s v="CIP_AV115-F21_356327"/>
    <s v="Work Identified"/>
    <m/>
    <x v="0"/>
    <s v="Brush (misc)"/>
    <s v="No"/>
    <s v="No"/>
    <n v="1"/>
    <n v="7"/>
    <m/>
    <s v="BC_Br Rmv"/>
    <s v="Haul offsite"/>
    <s v="No"/>
    <m/>
    <s v="2 brush units: 1 for secondary end pole and 1 for secondary end pole guy line"/>
    <m/>
    <m/>
    <m/>
    <m/>
    <m/>
    <m/>
    <s v="Unit"/>
    <m/>
    <m/>
    <m/>
    <m/>
    <m/>
    <s v="Remove all wood and slash"/>
    <x v="13"/>
    <d v="2020-05-13T13:34:32"/>
    <s v="Sierra"/>
    <s v="SI_Sierra"/>
    <s v="1051742907"/>
    <s v="13326 OWL CREEK RD"/>
    <s v="NEVADA CITY"/>
    <s v=""/>
    <s v=""/>
    <s v="cwongj_awrr"/>
    <d v="2019-10-21T11:53:57"/>
    <s v="BE_geomartawrrprod"/>
    <d v="2020-05-13T15:33:45"/>
    <s v="3dc4ad7f-1c34-4c7d-8d8f-14726662b162"/>
  </r>
  <r>
    <n v="0"/>
    <n v="0"/>
    <n v="0"/>
    <n v="0"/>
    <n v="1"/>
    <n v="0"/>
    <n v="0"/>
    <n v="0"/>
    <n v="0"/>
    <n v="1"/>
    <x v="0"/>
    <n v="1"/>
    <n v="2"/>
    <n v="2"/>
    <n v="20"/>
    <x v="2"/>
    <d v="2020-05-13T13:34:32"/>
    <s v="FCO"/>
    <x v="5"/>
    <d v="2019-10-22T00:00:00"/>
    <d v="2019-10-22T14:22:03"/>
    <s v=""/>
    <s v="No"/>
    <s v="Old"/>
    <n v="0"/>
    <x v="1"/>
    <x v="0"/>
    <s v="Sierra"/>
    <s v="Monroe"/>
    <x v="10"/>
    <n v="1768881"/>
    <x v="275"/>
    <x v="0"/>
    <s v="LP_AV115-F21_884534"/>
    <s v="CIP_AV115-F21_356327"/>
    <s v="Work Identified"/>
    <m/>
    <x v="0"/>
    <s v="Ponderosa Pine"/>
    <s v="No"/>
    <s v="No"/>
    <n v="19"/>
    <n v="78"/>
    <m/>
    <s v="F2A_FP-Rmv2 A"/>
    <s v="Haul offsite"/>
    <s v="No"/>
    <m/>
    <s v="28 ft West of End Pole. Heartwood exposed at bottom, roots exposed, lean to pole. "/>
    <m/>
    <m/>
    <m/>
    <m/>
    <m/>
    <m/>
    <s v="Unit"/>
    <m/>
    <m/>
    <m/>
    <m/>
    <m/>
    <s v="Remove all wood and slash"/>
    <x v="13"/>
    <d v="2020-05-13T13:34:32"/>
    <s v="Sierra"/>
    <s v="SI_Sierra"/>
    <s v="1051742907"/>
    <s v="13326 OWL CREEK RD"/>
    <s v="NEVADA CITY"/>
    <s v=""/>
    <s v=""/>
    <s v="eculhj_awrr"/>
    <d v="2019-10-22T14:22:03"/>
    <s v="BE_geomartawrrprod"/>
    <d v="2020-05-13T15:33:45"/>
    <s v="753b9a70-f804-4c3b-bfdf-c00b41d59ee6"/>
  </r>
  <r>
    <n v="0"/>
    <n v="0"/>
    <n v="0"/>
    <n v="0"/>
    <n v="1"/>
    <n v="0"/>
    <n v="0"/>
    <n v="0"/>
    <n v="0"/>
    <n v="1"/>
    <x v="0"/>
    <n v="1"/>
    <n v="2"/>
    <n v="2"/>
    <n v="20"/>
    <x v="2"/>
    <d v="2020-05-13T13:34:32"/>
    <s v="FCO"/>
    <x v="5"/>
    <d v="2020-02-19T00:00:00"/>
    <d v="2020-02-19T11:58:27"/>
    <s v=""/>
    <s v="No"/>
    <s v="Old"/>
    <n v="0"/>
    <x v="1"/>
    <x v="0"/>
    <s v="Sierra"/>
    <s v="Monroe"/>
    <x v="10"/>
    <n v="1779933"/>
    <x v="276"/>
    <x v="0"/>
    <s v="LP_AV115-F21_884534"/>
    <s v="CIP_AV115-F21_356327"/>
    <s v="Work Identified"/>
    <m/>
    <x v="2"/>
    <s v="Ponderosa Pine"/>
    <s v="No"/>
    <s v="No"/>
    <n v="16"/>
    <n v="80"/>
    <m/>
    <s v="F2B_FP-Rmv2 B"/>
    <s v="Haul offsite"/>
    <s v="No"/>
    <m/>
    <s v="24 FEET NORTH OF POLE 14, WOUNDS ON TRUNK, POOR TAPER, UNHEALTHY CANOPY, SAPPING OUT/ WEAK POINT IN TRUNK HALFWAY UP/ METLE OBJECT IN TRUNK ABOVE WOND HALFWAY UP TRUNK "/>
    <m/>
    <m/>
    <m/>
    <m/>
    <m/>
    <m/>
    <s v="Unit"/>
    <m/>
    <m/>
    <m/>
    <m/>
    <m/>
    <s v="Remove all wood and slash"/>
    <x v="13"/>
    <d v="2020-05-13T13:34:32"/>
    <s v="Sierra"/>
    <s v="SI_Sierra"/>
    <s v="1051742907"/>
    <s v="13326 OWL CREEK RD"/>
    <s v="NEVADA CITY"/>
    <s v=""/>
    <s v=""/>
    <s v="ahansm_awrr"/>
    <d v="2020-02-19T11:58:27"/>
    <s v="BE_geomartawrrprod"/>
    <d v="2020-05-13T15:33:45"/>
    <s v="0121b340-f41d-4571-9148-95a910e3ed74"/>
  </r>
  <r>
    <n v="0"/>
    <n v="0"/>
    <n v="0"/>
    <n v="0"/>
    <n v="1"/>
    <n v="0"/>
    <n v="0"/>
    <n v="0"/>
    <n v="0"/>
    <n v="1"/>
    <x v="0"/>
    <n v="1"/>
    <n v="3"/>
    <n v="3"/>
    <n v="20"/>
    <x v="2"/>
    <d v="2020-05-13T13:34:53"/>
    <s v="MFE"/>
    <x v="0"/>
    <d v="2019-09-30T00:00:00"/>
    <d v="2019-09-30T09:32:50"/>
    <s v=""/>
    <s v="No"/>
    <s v="Old"/>
    <n v="0"/>
    <x v="0"/>
    <x v="0"/>
    <s v="Thomas"/>
    <s v="James"/>
    <x v="5"/>
    <n v="1764106"/>
    <x v="277"/>
    <x v="0"/>
    <s v="LP_AV115-F11_880606"/>
    <s v="CIP_AV115-F11_357802"/>
    <s v="Tree Work Complete"/>
    <s v=""/>
    <x v="4"/>
    <s v="Ponderosa Pine"/>
    <s v="No"/>
    <s v="No"/>
    <n v="31"/>
    <n v="93"/>
    <s v=""/>
    <s v="F3B_FP-Rmv3 B"/>
    <s v="Haul offsite"/>
    <s v="No"/>
    <s v=""/>
    <s v=". 1 span from pole 1A to pole 2. 10 ft north of line tree is encroaching radial compliance. Overhang onto lines, trim would remove 1/3 of the canopy. Removal is recommended. "/>
    <s v="MFE_Mountain F Enterprises"/>
    <s v="MFE_Mountain F Enterprises"/>
    <n v="5807646"/>
    <s v="F3B_FP-Rmv3 B"/>
    <d v="2020-05-13T13:34:36"/>
    <s v="70 ft bucket/Pedro "/>
    <s v="Unit"/>
    <m/>
    <s v=""/>
    <s v=""/>
    <s v=""/>
    <m/>
    <s v="Remove all wood and debris"/>
    <x v="7"/>
    <d v="2020-05-13T13:34:53"/>
    <s v="Sierra"/>
    <s v="SI_Sierra"/>
    <s v="1051742972"/>
    <s v="11669 LOST RANCH WAY"/>
    <s v="NEVADA CITY"/>
    <s v=""/>
    <s v=""/>
    <s v="sgills_awrr"/>
    <d v="2019-09-30T09:32:50"/>
    <s v="BE_geomartawrrprod"/>
    <d v="2020-05-13T15:33:27"/>
    <s v="ee12b2e5-dfb9-44c4-8384-96557b516ec4"/>
  </r>
  <r>
    <n v="0"/>
    <n v="0"/>
    <n v="0"/>
    <n v="0"/>
    <n v="1"/>
    <n v="0"/>
    <n v="0"/>
    <n v="0"/>
    <n v="0"/>
    <n v="1"/>
    <x v="0"/>
    <n v="1"/>
    <n v="1"/>
    <n v="1"/>
    <n v="20"/>
    <x v="2"/>
    <d v="2020-05-13T13:47:01"/>
    <s v="zAWRR Not in Roster"/>
    <x v="1"/>
    <d v="2020-02-24T00:00:00"/>
    <d v="2020-02-24T16:20:22"/>
    <s v=""/>
    <s v="No"/>
    <s v="Old"/>
    <n v="0"/>
    <x v="1"/>
    <x v="0"/>
    <s v="zAWRR Not in Roster"/>
    <s v="zAWRR Not in Roster"/>
    <x v="1"/>
    <n v="1780661"/>
    <x v="278"/>
    <x v="0"/>
    <s v="LP_AV115-J09_810902"/>
    <s v="CIP_AV115-J09_356054"/>
    <s v="Tree Work Complete"/>
    <s v=""/>
    <x v="2"/>
    <s v="Gray Pine"/>
    <s v="No"/>
    <s v="No"/>
    <n v="10"/>
    <n v="34"/>
    <s v=""/>
    <s v="F1B_FP-Rmv1 B"/>
    <s v="Cut and Leave"/>
    <s v="No"/>
    <s v=""/>
    <s v="0.3 span secondary//17’ south of line. Dead"/>
    <s v="AEA_A &amp; E Arborists Tree Care"/>
    <s v=""/>
    <n v="5650718"/>
    <s v="F1B_FP-Rmv1 B"/>
    <d v="2020-04-08T13:33:43"/>
    <s v="A&amp;E CREW 22"/>
    <s v="Unit"/>
    <s v="No"/>
    <s v="Not Invoiced"/>
    <s v="AEA_A &amp; E Arborists Tree Care"/>
    <s v=""/>
    <d v="2020-05-13T00:00:00"/>
    <s v="Firewood lengths "/>
    <x v="9"/>
    <d v="2020-05-13T13:47:01"/>
    <s v="Sierra"/>
    <s v="SI_Sierra"/>
    <s v="1051682412"/>
    <s v="13155 AVIAN PL"/>
    <s v="NEVADA CITY"/>
    <s v=""/>
    <s v=""/>
    <s v="sbarnm_awrr"/>
    <d v="2020-02-24T16:20:22"/>
    <s v="BE_geomartawrrprod"/>
    <d v="2020-05-13T15:33:28"/>
    <s v="ee7260d0-0c78-42df-8ee6-36880a952789"/>
  </r>
  <r>
    <n v="0"/>
    <n v="0"/>
    <n v="0"/>
    <n v="0"/>
    <n v="1"/>
    <n v="0"/>
    <n v="0"/>
    <n v="0"/>
    <n v="0"/>
    <n v="1"/>
    <x v="0"/>
    <n v="1"/>
    <n v="2"/>
    <n v="2"/>
    <n v="20"/>
    <x v="2"/>
    <d v="2020-05-13T13:49:21"/>
    <s v="zAWRR Not in Roster"/>
    <x v="1"/>
    <d v="2020-03-20T00:00:00"/>
    <d v="2020-03-20T12:13:46"/>
    <s v=""/>
    <s v="No"/>
    <s v="Old"/>
    <n v="0"/>
    <x v="1"/>
    <x v="0"/>
    <s v="zAWRR Not in Roster"/>
    <s v="zAWRR Not in Roster"/>
    <x v="1"/>
    <n v="2938776"/>
    <x v="279"/>
    <x v="0"/>
    <s v="LP_AV115-J09_810902"/>
    <s v="CIP_AV115-J10_356047"/>
    <s v="Tree Work Complete"/>
    <m/>
    <x v="5"/>
    <s v="Gray Pine"/>
    <s v="No"/>
    <s v="No"/>
    <n v="16"/>
    <n v="50"/>
    <m/>
    <s v="F2B_FP-Rmv2 B"/>
    <s v="Haul offsite"/>
    <s v="No"/>
    <s v="None Observed"/>
    <s v="0.8 span, pole 8 to pole 9, 15 feet South of line. Continuously topped, removal is best. "/>
    <s v="AEA_A &amp; E Arborists Tree Care"/>
    <m/>
    <n v="5650718"/>
    <s v="F2B_FP-Rmv2 B"/>
    <d v="2020-04-02T15:02:41"/>
    <s v="A&amp;E CREW 22"/>
    <s v="Unit"/>
    <s v="No"/>
    <s v="Not Invoiced"/>
    <s v="AEA_A &amp; E Arborists Tree Care"/>
    <m/>
    <d v="2020-05-13T00:00:00"/>
    <s v="Remove all wood and debris from site. "/>
    <x v="9"/>
    <d v="2020-05-13T13:49:21"/>
    <s v="Sierra"/>
    <s v="SI_Sierra"/>
    <s v="1051682412"/>
    <m/>
    <s v="NEVADA CITY"/>
    <s v=""/>
    <s v=""/>
    <s v="sfrizf_awrr"/>
    <d v="2020-03-20T12:13:46"/>
    <s v="BE_geomartawrrprod"/>
    <d v="2020-05-13T15:33:39"/>
    <s v="5b70bf44-883e-48ca-af6e-1ca89d1ce399"/>
  </r>
  <r>
    <n v="0"/>
    <n v="0"/>
    <n v="0"/>
    <n v="0"/>
    <n v="1"/>
    <n v="0"/>
    <n v="0"/>
    <n v="0"/>
    <n v="0"/>
    <n v="1"/>
    <x v="0"/>
    <n v="1"/>
    <n v="3"/>
    <n v="3"/>
    <n v="20"/>
    <x v="2"/>
    <d v="2020-05-13T13:51:41"/>
    <s v="zAWRR Not in Roster"/>
    <x v="1"/>
    <d v="2020-03-20T00:00:00"/>
    <d v="2020-03-20T11:39:36"/>
    <s v=""/>
    <s v="No"/>
    <s v="Old"/>
    <n v="0"/>
    <x v="1"/>
    <x v="0"/>
    <s v="zAWRR Not in Roster"/>
    <s v="zAWRR Not in Roster"/>
    <x v="1"/>
    <n v="2938775"/>
    <x v="280"/>
    <x v="0"/>
    <s v="LP_AV115-J09_810902"/>
    <s v="CIP_AV115-J10_356047"/>
    <s v="Tree Work Complete"/>
    <m/>
    <x v="5"/>
    <s v="Gray Pine"/>
    <s v="No"/>
    <s v="No"/>
    <n v="29"/>
    <n v="80"/>
    <m/>
    <s v="F3B_FP-Rmv3 B"/>
    <s v="Haul offsite"/>
    <s v="No"/>
    <m/>
    <s v="0.3 span, pole 9 South to pole A, 25 feet West of line. Pronounced lean towards line, several reiterations above line height, rot at large limb that was removed 6 feet up. "/>
    <s v="AEA_A &amp; E Arborists Tree Care"/>
    <m/>
    <n v="5650734"/>
    <s v="F3B_FP-Rmv3 B"/>
    <d v="2020-04-08T13:11:58"/>
    <m/>
    <s v="Unit"/>
    <m/>
    <m/>
    <s v="AEA_A &amp; E Arborists Tree Care"/>
    <m/>
    <d v="2020-05-13T00:00:00"/>
    <s v="Remove all wood and debris from site. "/>
    <x v="9"/>
    <d v="2020-05-13T13:51:41"/>
    <s v="Sierra"/>
    <s v="SI_Sierra"/>
    <s v="1051682412"/>
    <m/>
    <s v="NEVADA CITY"/>
    <s v=""/>
    <s v=""/>
    <s v="sfrizf_awrr"/>
    <d v="2020-03-20T11:39:36"/>
    <s v="BE_geomartawrrprod"/>
    <d v="2020-05-13T15:33:39"/>
    <s v="13e187ee-f235-46da-b990-b106c3a98dc4"/>
  </r>
  <r>
    <n v="0"/>
    <n v="0"/>
    <n v="0"/>
    <n v="0"/>
    <n v="1"/>
    <n v="0"/>
    <n v="0"/>
    <n v="0"/>
    <n v="0"/>
    <n v="1"/>
    <x v="0"/>
    <n v="1"/>
    <n v="1"/>
    <s v="NA"/>
    <n v="20"/>
    <x v="2"/>
    <d v="2020-05-13T13:52:39"/>
    <s v="JEF"/>
    <x v="6"/>
    <d v="2019-10-15T00:00:00"/>
    <d v="2019-10-15T10:23:35"/>
    <s v=""/>
    <s v="No"/>
    <s v="Old"/>
    <n v="0"/>
    <x v="1"/>
    <x v="0"/>
    <s v="Emily"/>
    <s v="Culhane"/>
    <x v="11"/>
    <n v="1767483"/>
    <x v="281"/>
    <x v="0"/>
    <s v="LP_AV115-J06_893305"/>
    <s v="CIP_AV115-J06_356431"/>
    <s v="In-Progress"/>
    <s v="Fail"/>
    <x v="7"/>
    <s v="Black Oak"/>
    <s v="No"/>
    <s v="No"/>
    <n v="10"/>
    <n v="24"/>
    <s v=""/>
    <s v="Trim"/>
    <s v="Haul offsite"/>
    <s v="No"/>
    <s v=""/>
    <s v="0.1 span pole 24 to pole 25. 10 feet north of lines. Tree is encroaching pole compliance radial. Trim to scope. WV_review 5/13 by eculhj: tree was topped, still remains within 1 ft of pole, turned back to in progress"/>
    <s v="AEA_A &amp; E Arborists Tree Care"/>
    <s v=""/>
    <n v="28"/>
    <s v="Trim"/>
    <d v="2020-03-03T01:00:00"/>
    <s v=""/>
    <s v="Unit"/>
    <m/>
    <s v=""/>
    <s v="AEA_A &amp; E Arborists Tree Care"/>
    <s v=""/>
    <d v="2020-05-05T11:05:18"/>
    <s v="Remove debris207"/>
    <x v="14"/>
    <d v="2020-05-13T13:52:39"/>
    <s v="Sierra"/>
    <s v="SI_Sierra"/>
    <s v="1051682446"/>
    <s v="12392 BITNEY SPRINGS RD"/>
    <s v="NEVADA CITY"/>
    <s v=""/>
    <s v=""/>
    <s v="jtwels_awrr"/>
    <d v="2019-10-15T10:23:35"/>
    <s v="BE_geomartawrrprod"/>
    <d v="2020-05-13T15:33:27"/>
    <s v="d46a3812-b205-408f-949d-0b6e76dd1a6c"/>
  </r>
  <r>
    <n v="0"/>
    <n v="0"/>
    <n v="0"/>
    <n v="0"/>
    <n v="1"/>
    <n v="0"/>
    <n v="0"/>
    <n v="0"/>
    <n v="0"/>
    <n v="1"/>
    <x v="0"/>
    <n v="1"/>
    <n v="2"/>
    <n v="2"/>
    <n v="20"/>
    <x v="2"/>
    <d v="2020-05-13T13:53:33"/>
    <s v="zAWRR Not in Roster"/>
    <x v="1"/>
    <d v="1899-12-30T00:00:00"/>
    <d v="1899-12-30T17:00:00"/>
    <s v=""/>
    <s v="No"/>
    <s v="Old"/>
    <n v="0"/>
    <x v="1"/>
    <x v="0"/>
    <s v="zAWRR Not in Roster"/>
    <s v="zAWRR Not in Roster"/>
    <x v="1"/>
    <n v="1758810"/>
    <x v="282"/>
    <x v="0"/>
    <s v="LP_AV115-J09_810902"/>
    <s v="CIP_AV115-J10_356593"/>
    <s v="Tree Work Complete"/>
    <s v=""/>
    <x v="5"/>
    <s v="Cedar"/>
    <s v="No"/>
    <s v="No"/>
    <n v="18"/>
    <n v="65"/>
    <s v=""/>
    <s v="F2B_FP-Rmv2 B"/>
    <s v="Haul offsite"/>
    <s v="No"/>
    <s v=""/>
    <s v="0.9 span, pole 9 south to pole A, 45 feet West of line. Dead top, moderate lean towards line. "/>
    <s v="AEA_A &amp; E Arborists Tree Care"/>
    <s v=""/>
    <n v="5650718"/>
    <s v="F2B_FP-Rmv2 B"/>
    <d v="2020-04-02T16:42:44"/>
    <s v="A&amp;E CREW 22"/>
    <s v="Unit"/>
    <s v="No"/>
    <s v="Not Invoiced"/>
    <s v="AEA_A &amp; E Arborists Tree Care"/>
    <s v=""/>
    <d v="2020-05-13T00:00:00"/>
    <s v="Remove all wood and debris from site. "/>
    <x v="9"/>
    <d v="2020-05-13T13:53:33"/>
    <s v="Sierra"/>
    <s v="SI_Sierra"/>
    <s v="1051682412"/>
    <s v="13155 AVIAN PL"/>
    <s v="NEVADA CITY"/>
    <s v=""/>
    <s v=""/>
    <s v="jjaqun_awrr"/>
    <d v="1899-12-30T17:00:00"/>
    <s v="BE_geomartawrrprod"/>
    <d v="2020-05-13T15:33:27"/>
    <s v="c2ac72f2-7b16-4054-a0fa-712d27024c49"/>
  </r>
  <r>
    <n v="0"/>
    <n v="0"/>
    <n v="0"/>
    <n v="0"/>
    <n v="1"/>
    <n v="0"/>
    <n v="0"/>
    <n v="0"/>
    <n v="0"/>
    <n v="1"/>
    <x v="0"/>
    <n v="1"/>
    <n v="2"/>
    <n v="2"/>
    <n v="20"/>
    <x v="2"/>
    <d v="2020-05-13T13:54:15"/>
    <s v="zAWRR Not in Roster"/>
    <x v="1"/>
    <d v="1899-12-30T00:00:00"/>
    <d v="1899-12-30T17:00:00"/>
    <s v=""/>
    <s v="No"/>
    <s v="Old"/>
    <n v="0"/>
    <x v="1"/>
    <x v="0"/>
    <s v="zAWRR Not in Roster"/>
    <s v="zAWRR Not in Roster"/>
    <x v="1"/>
    <n v="1758808"/>
    <x v="283"/>
    <x v="0"/>
    <s v="LP_AV115-J09_810902"/>
    <s v="CIP_AV115-J10_356593"/>
    <s v="Tree Work Complete"/>
    <s v=""/>
    <x v="5"/>
    <s v="Gray Pine"/>
    <s v="No"/>
    <s v="No"/>
    <n v="16"/>
    <n v="60"/>
    <s v=""/>
    <s v="F2B_FP-Rmv2 B"/>
    <s v="Haul offsite"/>
    <s v="No"/>
    <s v=""/>
    <s v="0.8 span, pole 9 south to pole A, 35 feet West of line. Dead branches 80% of the way up, Needles brown. Poor condition. "/>
    <s v="AEA_A &amp; E Arborists Tree Care"/>
    <s v=""/>
    <n v="5650718"/>
    <s v="F2B_FP-Rmv2 B"/>
    <d v="2020-04-02T16:41:51"/>
    <s v="A&amp;E CREW 22"/>
    <s v="Unit"/>
    <s v="No"/>
    <s v="Not Invoiced"/>
    <s v="AEA_A &amp; E Arborists Tree Care"/>
    <s v=""/>
    <d v="2020-05-13T00:00:00"/>
    <s v="Remove all wood and debris from site. "/>
    <x v="9"/>
    <d v="2020-05-13T13:54:15"/>
    <s v="Sierra"/>
    <s v="SI_Sierra"/>
    <s v="1051682412"/>
    <s v="13155 AVIAN PL"/>
    <s v="NEVADA CITY"/>
    <s v=""/>
    <s v=""/>
    <s v="jjaqun_awrr"/>
    <d v="1899-12-30T17:00:00"/>
    <s v="BE_geomartawrrprod"/>
    <d v="2020-05-13T15:33:27"/>
    <s v="53889db2-d7fe-4e95-9b93-a4da792b25a9"/>
  </r>
  <r>
    <n v="0"/>
    <n v="0"/>
    <n v="0"/>
    <n v="0"/>
    <n v="1"/>
    <n v="0"/>
    <n v="0"/>
    <n v="0"/>
    <n v="0"/>
    <n v="1"/>
    <x v="0"/>
    <n v="1"/>
    <n v="2"/>
    <n v="2"/>
    <n v="20"/>
    <x v="2"/>
    <d v="2020-05-13T13:59:06"/>
    <s v="zAWRR Not in Roster"/>
    <x v="1"/>
    <d v="1899-12-30T00:00:00"/>
    <d v="1899-12-30T17:00:00"/>
    <s v=""/>
    <s v="No"/>
    <s v="Old"/>
    <n v="0"/>
    <x v="1"/>
    <x v="0"/>
    <s v="zAWRR Not in Roster"/>
    <s v="zAWRR Not in Roster"/>
    <x v="1"/>
    <n v="1758798"/>
    <x v="284"/>
    <x v="0"/>
    <s v="LP_AV115-J09_810902"/>
    <s v="CIP_AV115-J09_357189"/>
    <s v="Tree Work Complete"/>
    <s v=""/>
    <x v="5"/>
    <s v="Ponderosa Pine"/>
    <s v="No"/>
    <s v="No"/>
    <n v="22"/>
    <n v="100"/>
    <s v=""/>
    <s v="F2B_FP-Rmv2 B"/>
    <s v="Haul offsite"/>
    <s v="No"/>
    <s v=""/>
    <s v="0.6 span, pole 7 to pole 8, 35 feet South of line. Metal footholds up about a quarter of the tree from ground, shelf fungus present and large pitch tubes reaching to ground."/>
    <s v="AEA_A &amp; E Arborists Tree Care"/>
    <s v=""/>
    <n v="5650718"/>
    <s v="F2B_FP-Rmv2 B"/>
    <d v="2020-04-02T13:04:50"/>
    <s v="A&amp;E CREW 22"/>
    <s v="Unit"/>
    <s v="No"/>
    <s v="Not Invoiced"/>
    <s v="AEA_A &amp; E Arborists Tree Care"/>
    <s v=""/>
    <d v="2020-05-13T00:00:00"/>
    <s v="Remove all wood and debris from site. "/>
    <x v="9"/>
    <d v="2020-05-13T13:59:06"/>
    <s v="Sierra"/>
    <s v="SI_Sierra"/>
    <s v="1051682412"/>
    <s v="13155 AVIAN PL"/>
    <s v="NEVADA CITY"/>
    <s v=""/>
    <s v=""/>
    <s v="jjaqun_awrr"/>
    <d v="1899-12-30T17:00:00"/>
    <s v="BE_geomartawrrprod"/>
    <d v="2020-05-13T15:33:27"/>
    <s v="8f19a013-e773-4952-b74b-d9897acccb0c"/>
  </r>
  <r>
    <n v="0"/>
    <n v="0"/>
    <n v="0"/>
    <n v="0"/>
    <n v="1"/>
    <n v="0"/>
    <n v="0"/>
    <n v="0"/>
    <n v="0"/>
    <n v="1"/>
    <x v="0"/>
    <n v="1"/>
    <n v="1"/>
    <n v="1"/>
    <n v="20"/>
    <x v="2"/>
    <d v="2020-05-13T13:59:31"/>
    <s v="zAWRR Not in Roster"/>
    <x v="1"/>
    <d v="1899-12-30T00:00:00"/>
    <d v="1899-12-30T17:00:00"/>
    <s v=""/>
    <s v="No"/>
    <s v="Old"/>
    <n v="0"/>
    <x v="1"/>
    <x v="0"/>
    <s v="zAWRR Not in Roster"/>
    <s v="zAWRR Not in Roster"/>
    <x v="1"/>
    <n v="1758797"/>
    <x v="285"/>
    <x v="0"/>
    <s v="LP_AV115-J09_810902"/>
    <s v="CIP_AV115-J09_357189"/>
    <s v="Tree Work Complete"/>
    <s v=""/>
    <x v="5"/>
    <s v="Blue Oak"/>
    <s v="No"/>
    <s v="No"/>
    <n v="9"/>
    <n v="40"/>
    <s v=""/>
    <s v="F1B_FP-Rmv1 B"/>
    <s v="Cut and Leave"/>
    <s v="No"/>
    <s v=""/>
    <s v="0.3 span, pole 7 to pole 8, 15 feet South of line. Tree in decline with weight towards the line. "/>
    <s v="AEA_A &amp; E Arborists Tree Care"/>
    <s v=""/>
    <n v="5650718"/>
    <s v="F1B_FP-Rmv1 B"/>
    <d v="2020-04-02T13:03:06"/>
    <s v="A&amp;E CREW 22"/>
    <s v="Unit"/>
    <s v="No"/>
    <s v="Not Invoiced"/>
    <s v="AEA_A &amp; E Arborists Tree Care"/>
    <s v=""/>
    <d v="2020-05-13T00:00:00"/>
    <s v="Customer wants 16 inch rounds for firewood. "/>
    <x v="9"/>
    <d v="2020-05-13T13:59:31"/>
    <s v="Sierra"/>
    <s v="SI_Sierra"/>
    <s v="1051682412"/>
    <s v="13155 AVIAN PL"/>
    <s v="NEVADA CITY"/>
    <s v=""/>
    <s v=""/>
    <s v="jjaqun_awrr"/>
    <d v="1899-12-30T17:00:00"/>
    <s v="BE_geomartawrrprod"/>
    <d v="2020-05-13T15:33:27"/>
    <s v="346411f3-2fc5-41e2-8a1d-dcb27ee7ad5f"/>
  </r>
  <r>
    <n v="0"/>
    <n v="0"/>
    <n v="0"/>
    <n v="0"/>
    <n v="1"/>
    <n v="0"/>
    <n v="0"/>
    <n v="0"/>
    <n v="0"/>
    <n v="1"/>
    <x v="0"/>
    <n v="1"/>
    <n v="2"/>
    <s v="NA"/>
    <n v="20"/>
    <x v="2"/>
    <d v="2020-05-13T14:00:01"/>
    <s v="zAWRR Not in Roster"/>
    <x v="1"/>
    <d v="2020-02-24T00:00:00"/>
    <d v="2020-02-24T16:11:13"/>
    <s v=""/>
    <s v="No"/>
    <s v="Old"/>
    <n v="0"/>
    <x v="1"/>
    <x v="0"/>
    <s v="zAWRR Not in Roster"/>
    <s v="zAWRR Not in Roster"/>
    <x v="1"/>
    <n v="1780658"/>
    <x v="286"/>
    <x v="0"/>
    <s v="LP_AV115-J09_810902"/>
    <s v="CIP_AV115-J09_357189"/>
    <s v="Tree Work Complete"/>
    <s v=""/>
    <x v="2"/>
    <s v="Blue Oak"/>
    <s v="No"/>
    <s v="No"/>
    <n v="17"/>
    <n v="34"/>
    <s v=""/>
    <s v="SEC_Sec Strain"/>
    <s v="Chip on site/broadcast"/>
    <s v="No"/>
    <s v=""/>
    <s v="0.6 span// 5’ north of secondary line. 3 xstem "/>
    <s v="AEA_A &amp; E Arborists Tree Care"/>
    <s v=""/>
    <n v="5650718"/>
    <s v="SEC_Sec Strain"/>
    <d v="2020-04-08T13:21:30"/>
    <s v="A&amp;E CREW 22"/>
    <s v="Unit"/>
    <s v="No"/>
    <s v="Not Invoiced"/>
    <s v="AEA_A &amp; E Arborists Tree Care"/>
    <s v=""/>
    <d v="2020-05-13T00:00:00"/>
    <s v="TBD"/>
    <x v="9"/>
    <d v="2020-05-13T14:00:01"/>
    <s v="Sierra"/>
    <s v="SI_Sierra"/>
    <s v="1051682412"/>
    <s v="13155 AVIAN PL"/>
    <s v="NEVADA CITY"/>
    <s v=""/>
    <s v=""/>
    <s v="sbarnm_awrr"/>
    <d v="2020-02-24T16:11:13"/>
    <s v="BE_geomartawrrprod"/>
    <d v="2020-05-13T15:33:28"/>
    <s v="cff9d44a-351a-49dd-a700-7a2be3a06d3b"/>
  </r>
  <r>
    <n v="0"/>
    <n v="0"/>
    <n v="0"/>
    <n v="0"/>
    <n v="1"/>
    <n v="0"/>
    <n v="0"/>
    <n v="0"/>
    <n v="0"/>
    <n v="1"/>
    <x v="0"/>
    <n v="1"/>
    <n v="1"/>
    <s v="NA"/>
    <n v="20"/>
    <x v="2"/>
    <d v="2020-05-13T14:00:37"/>
    <s v="zAWRR Not in Roster"/>
    <x v="1"/>
    <d v="1899-12-30T00:00:00"/>
    <d v="1899-12-30T17:00:00"/>
    <s v=""/>
    <s v="No"/>
    <s v="Old"/>
    <n v="0"/>
    <x v="1"/>
    <x v="0"/>
    <s v="zAWRR Not in Roster"/>
    <s v="zAWRR Not in Roster"/>
    <x v="1"/>
    <n v="1758791"/>
    <x v="287"/>
    <x v="0"/>
    <s v="LP_AV115-J09_810902"/>
    <s v="CIP_AV115-J09_357187"/>
    <s v="Tree Work Complete"/>
    <s v=""/>
    <x v="5"/>
    <s v="Interior Live Oak"/>
    <s v="No"/>
    <s v="No"/>
    <n v="11"/>
    <n v="25"/>
    <s v=""/>
    <s v="SD_Side"/>
    <s v="Haul offsite"/>
    <s v="No"/>
    <s v=""/>
    <s v="0.9 span, pole 6 to pole 7, 5 feet South of line. "/>
    <s v="AEA_A &amp; E Arborists Tree Care"/>
    <s v=""/>
    <n v="5650718"/>
    <s v="SD_Side"/>
    <d v="2020-04-02T13:03:56"/>
    <s v="A&amp;E CREW 22"/>
    <s v="Unit"/>
    <s v="No"/>
    <s v="Not Invoiced"/>
    <s v="AEA_A &amp; E Arborists Tree Care"/>
    <s v=""/>
    <d v="2020-05-13T00:00:00"/>
    <s v="Remove all wood and debris from site.  "/>
    <x v="9"/>
    <d v="2020-05-13T14:00:37"/>
    <s v="Sierra"/>
    <s v="SI_Sierra"/>
    <s v="1051682412"/>
    <s v="13155 AVIAN PL"/>
    <s v="NEVADA CITY"/>
    <s v=""/>
    <s v=""/>
    <s v="jjaqun_awrr"/>
    <d v="1899-12-30T17:00:00"/>
    <s v="BE_geomartawrrprod"/>
    <d v="2020-05-13T15:33:27"/>
    <s v="38e97af8-bafc-4e9b-bf9a-13897f8aba0d"/>
  </r>
  <r>
    <n v="0"/>
    <n v="0"/>
    <n v="0"/>
    <n v="0"/>
    <n v="1"/>
    <n v="0"/>
    <n v="0"/>
    <n v="0"/>
    <n v="0"/>
    <n v="1"/>
    <x v="0"/>
    <n v="1"/>
    <n v="3"/>
    <n v="3"/>
    <n v="20"/>
    <x v="2"/>
    <d v="2020-05-13T14:00:44"/>
    <s v="MFE"/>
    <x v="0"/>
    <d v="2019-09-27T00:00:00"/>
    <d v="2019-09-27T13:48:02"/>
    <s v=""/>
    <s v="No"/>
    <s v="Old"/>
    <n v="0"/>
    <x v="0"/>
    <x v="0"/>
    <s v="Thomas"/>
    <s v="James"/>
    <x v="5"/>
    <n v="1763815"/>
    <x v="288"/>
    <x v="0"/>
    <s v="LP_AV115-F16_881830"/>
    <s v="CIP_AV115-F11_356984"/>
    <s v="Tree Work Complete"/>
    <s v=""/>
    <x v="4"/>
    <s v="Ponderosa Pine"/>
    <s v="No"/>
    <s v="No"/>
    <n v="27"/>
    <n v="68"/>
    <s v=""/>
    <s v="F3B_FP-Rmv3 B"/>
    <s v="Haul offsite"/>
    <s v="No"/>
    <s v=""/>
    <s v=".7 span from pole E to pole F. 10 ft north of lines. Tree has severe overhang onto lines. Trim will take more than 1/3 of the canopy. Removal is recommended. "/>
    <s v="MFE_Mountain F Enterprises"/>
    <s v="MFE_Mountain F Enterprises"/>
    <n v="5807646"/>
    <s v="F3B_FP-Rmv3 B"/>
    <d v="2020-05-13T14:00:35"/>
    <s v="Climb/Pedro "/>
    <s v="Unit"/>
    <m/>
    <s v=""/>
    <s v=""/>
    <s v=""/>
    <m/>
    <s v="Remove all wood and slash"/>
    <x v="7"/>
    <d v="2020-05-13T14:00:44"/>
    <s v="Sierra"/>
    <s v="SI_Sierra"/>
    <s v="1051742951"/>
    <s v="13372 MCKITRICK RANCH RD"/>
    <s v="NEVADA CITY"/>
    <s v=""/>
    <s v=""/>
    <s v="sgills_awrr"/>
    <d v="2019-09-27T13:48:02"/>
    <s v="BE_geomartawrrprod"/>
    <d v="2020-05-13T15:33:27"/>
    <s v="ff3f9531-06ae-4452-a6ad-1e742b0e1e18"/>
  </r>
  <r>
    <n v="0"/>
    <n v="0"/>
    <n v="0"/>
    <n v="0"/>
    <n v="1"/>
    <n v="0"/>
    <n v="0"/>
    <n v="0"/>
    <n v="0"/>
    <n v="1"/>
    <x v="0"/>
    <n v="1"/>
    <n v="2"/>
    <n v="2"/>
    <n v="20"/>
    <x v="2"/>
    <d v="2020-05-13T14:01:14"/>
    <s v="zAWRR Not in Roster"/>
    <x v="1"/>
    <d v="1899-12-30T00:00:00"/>
    <d v="1899-12-30T17:00:00"/>
    <s v=""/>
    <s v="No"/>
    <s v="Old"/>
    <n v="0"/>
    <x v="1"/>
    <x v="0"/>
    <s v="zAWRR Not in Roster"/>
    <s v="zAWRR Not in Roster"/>
    <x v="1"/>
    <n v="1758788"/>
    <x v="289"/>
    <x v="0"/>
    <s v="LP_AV115-J09_810902"/>
    <s v="CIP_AV115-J09_357187"/>
    <s v="Tree Work Complete"/>
    <s v=""/>
    <x v="5"/>
    <s v="Ponderosa Pine"/>
    <s v="No"/>
    <s v="No"/>
    <n v="21"/>
    <n v="90"/>
    <s v=""/>
    <s v="R2B_Rmv 2-B"/>
    <s v="Haul offsite"/>
    <s v="No"/>
    <s v=""/>
    <s v="0.7 span, pole 6 to pole 7, 5 feet South of line. Trim will kill."/>
    <s v="AEA_A &amp; E Arborists Tree Care"/>
    <s v=""/>
    <n v="5650734"/>
    <s v="R2B_Rmv 2-B"/>
    <d v="2020-04-08T13:13:48"/>
    <m/>
    <s v="Unit"/>
    <m/>
    <s v=""/>
    <s v="AEA_A &amp; E Arborists Tree Care"/>
    <s v=""/>
    <d v="2020-05-13T00:00:00"/>
    <s v="Remove all wood and debris from site. "/>
    <x v="9"/>
    <d v="2020-05-13T14:01:14"/>
    <s v="Sierra"/>
    <s v="SI_Sierra"/>
    <s v="1051682412"/>
    <s v="13155 AVIAN PL"/>
    <s v="NEVADA CITY"/>
    <s v=""/>
    <s v=""/>
    <s v="jjaqun_awrr"/>
    <d v="1899-12-30T17:00:00"/>
    <s v="BE_geomartawrrprod"/>
    <d v="2020-05-13T15:33:27"/>
    <s v="351c8507-3d50-432b-a3fa-a88953d01965"/>
  </r>
  <r>
    <n v="0"/>
    <n v="0"/>
    <n v="0"/>
    <n v="0"/>
    <n v="1"/>
    <n v="0"/>
    <n v="0"/>
    <n v="0"/>
    <n v="0"/>
    <n v="1"/>
    <x v="0"/>
    <n v="1"/>
    <n v="2"/>
    <s v="NA"/>
    <n v="20"/>
    <x v="2"/>
    <d v="2020-05-13T14:02:27"/>
    <s v="zAWRR Not in Roster"/>
    <x v="1"/>
    <d v="1899-12-30T00:00:00"/>
    <d v="1899-12-30T17:00:00"/>
    <s v=""/>
    <s v="No"/>
    <s v="Old"/>
    <n v="0"/>
    <x v="1"/>
    <x v="0"/>
    <s v="zAWRR Not in Roster"/>
    <s v="zAWRR Not in Roster"/>
    <x v="1"/>
    <n v="1758815"/>
    <x v="290"/>
    <x v="0"/>
    <s v="LP_AV115-J09_810902"/>
    <s v="CIP_AV115-J09_357187"/>
    <s v="Tree Work Complete"/>
    <s v=""/>
    <x v="5"/>
    <s v="Blue Oak"/>
    <s v="No"/>
    <s v="No"/>
    <n v="18"/>
    <n v="55"/>
    <s v=""/>
    <s v="SEC_Sec Strain"/>
    <s v="Cut and Leave"/>
    <s v="No"/>
    <s v=""/>
    <s v="0.7 span, pole 6 south to pole 7, 60 feet South of line. This tree is overhanging a secondary line, causing strain. "/>
    <s v="AEA_A &amp; E Arborists Tree Care"/>
    <s v=""/>
    <n v="5650718"/>
    <s v="SEC_Sec Strain"/>
    <d v="2020-04-08T13:15:12"/>
    <s v="A&amp;E CREW 22"/>
    <s v="Unit"/>
    <s v="No"/>
    <s v="Not Invoiced"/>
    <s v="AEA_A &amp; E Arborists Tree Care"/>
    <s v=""/>
    <d v="2020-05-13T00:00:00"/>
    <s v="Cut to 16 inch rounds for firewood and remove all slash and debris from site. "/>
    <x v="9"/>
    <d v="2020-05-13T14:02:27"/>
    <s v="Sierra"/>
    <s v="SI_Sierra"/>
    <s v="1051682412"/>
    <s v="13155 AVIAN PL"/>
    <s v="NEVADA CITY"/>
    <s v=""/>
    <s v=""/>
    <s v="jjaqun_awrr"/>
    <d v="1899-12-30T17:00:00"/>
    <s v="BE_geomartawrrprod"/>
    <d v="2020-05-13T15:33:27"/>
    <s v="91af5ffa-d2c0-489a-bedf-7c4bf1497cfd"/>
  </r>
  <r>
    <n v="0"/>
    <n v="0"/>
    <n v="0"/>
    <n v="0"/>
    <n v="1"/>
    <n v="0"/>
    <n v="0"/>
    <n v="0"/>
    <n v="0"/>
    <n v="1"/>
    <x v="0"/>
    <n v="1"/>
    <n v="2"/>
    <n v="2"/>
    <n v="20"/>
    <x v="2"/>
    <d v="2020-05-13T14:03:01"/>
    <s v="FCO"/>
    <x v="5"/>
    <d v="2019-10-31T00:00:00"/>
    <d v="2019-10-31T10:24:42"/>
    <s v=""/>
    <s v="No"/>
    <s v="Old"/>
    <n v="0"/>
    <x v="1"/>
    <x v="0"/>
    <s v="Sarah"/>
    <s v="Deal"/>
    <x v="9"/>
    <n v="1769898"/>
    <x v="291"/>
    <x v="0"/>
    <s v="LP_AV115-J01_894495"/>
    <s v="CIP_AV115-J01_357174"/>
    <s v="In-Progress"/>
    <s v="Fail"/>
    <x v="3"/>
    <s v="Black Oak"/>
    <s v="No"/>
    <s v="No"/>
    <n v="22"/>
    <n v="59"/>
    <s v=""/>
    <s v="F2B_FP-Rmv2 B"/>
    <s v="Cut and Leave"/>
    <s v="No"/>
    <s v=""/>
    <s v=".7 span, pole 10-end pole, 10ft South of line: Mature black oak with strike potential and overhang. WV_fail review 1/28 by eculhj: updated prescription and veg type. Tree was trimmed but is still out of compliance. Further trim will destroy canopy, removal recommended "/>
    <s v="AEA_A &amp; E Arborists Tree Care"/>
    <s v=""/>
    <n v="5711757"/>
    <s v="OV_Overhang"/>
    <d v="2020-04-20T11:51:03"/>
    <s v="A&amp;E 209"/>
    <s v="Unit"/>
    <m/>
    <s v=""/>
    <s v="AEA_A &amp; E Arborists Tree Care"/>
    <s v=""/>
    <d v="2020-04-20T17:14:46"/>
    <s v="Cut rounds to 4ft, broadcast on site "/>
    <x v="12"/>
    <d v="2020-05-13T14:03:01"/>
    <s v="Sierra"/>
    <s v="SI_Sierra"/>
    <s v="1051743947"/>
    <s v="12435 PERSONENI LN"/>
    <s v="NEVADA CITY"/>
    <s v=""/>
    <s v=""/>
    <s v="atylee_awrr"/>
    <d v="2019-10-31T10:24:42"/>
    <s v="BE_geomartawrrprod"/>
    <d v="2020-05-13T15:33:27"/>
    <s v="5b98fc68-9197-4b80-aa56-5b3f67e23b23"/>
  </r>
  <r>
    <n v="0"/>
    <n v="0"/>
    <n v="0"/>
    <n v="0"/>
    <n v="1"/>
    <n v="0"/>
    <n v="0"/>
    <n v="0"/>
    <n v="0"/>
    <n v="1"/>
    <x v="0"/>
    <n v="1"/>
    <n v="2"/>
    <s v="NA"/>
    <n v="20"/>
    <x v="2"/>
    <d v="2020-05-13T14:03:09"/>
    <s v="zAWRR Not in Roster"/>
    <x v="1"/>
    <d v="2020-02-24T00:00:00"/>
    <d v="2020-02-24T15:49:11"/>
    <s v=""/>
    <s v="No"/>
    <s v="Old"/>
    <n v="0"/>
    <x v="1"/>
    <x v="0"/>
    <s v="zAWRR Not in Roster"/>
    <s v="zAWRR Not in Roster"/>
    <x v="1"/>
    <n v="1780655"/>
    <x v="292"/>
    <x v="0"/>
    <s v="LP_AV115-J09_810902"/>
    <s v="CIP_AV115-J09_357187"/>
    <s v="Tree Work Complete"/>
    <s v=""/>
    <x v="2"/>
    <s v="Blue Oak"/>
    <s v="No"/>
    <s v="No"/>
    <n v="14"/>
    <n v="37"/>
    <s v=""/>
    <s v="SEC_Sec Strain"/>
    <s v="Cut and Leave"/>
    <s v="No"/>
    <s v=""/>
    <s v="0.9 span// 8’ north of secondary line "/>
    <s v="AEA_A &amp; E Arborists Tree Care"/>
    <s v=""/>
    <n v="5650718"/>
    <s v="SEC_Sec Strain"/>
    <d v="2020-04-08T13:16:25"/>
    <s v="A&amp;E CREW 22"/>
    <s v="Unit"/>
    <s v="No"/>
    <s v="Not Invoiced"/>
    <s v="AEA_A &amp; E Arborists Tree Care"/>
    <s v=""/>
    <d v="2020-05-13T00:00:00"/>
    <m/>
    <x v="9"/>
    <d v="2020-05-13T14:03:09"/>
    <s v="Sierra"/>
    <s v="SI_Sierra"/>
    <s v="1051682412"/>
    <s v="13155 AVIAN PL"/>
    <s v="NEVADA CITY"/>
    <s v=""/>
    <s v=""/>
    <s v="sbarnm_awrr"/>
    <d v="2020-02-24T15:49:11"/>
    <s v="BE_geomartawrrprod"/>
    <d v="2020-05-13T15:33:28"/>
    <s v="f774d809-c729-43ac-bab4-c125a82b7133"/>
  </r>
  <r>
    <n v="0"/>
    <n v="0"/>
    <n v="0"/>
    <n v="0"/>
    <n v="1"/>
    <n v="0"/>
    <n v="0"/>
    <n v="0"/>
    <n v="0"/>
    <n v="1"/>
    <x v="0"/>
    <n v="1"/>
    <n v="3"/>
    <s v="NA"/>
    <n v="20"/>
    <x v="2"/>
    <d v="2020-05-13T14:03:13"/>
    <s v="FCO"/>
    <x v="5"/>
    <d v="2019-10-31T00:00:00"/>
    <d v="2019-10-31T10:43:47"/>
    <s v=""/>
    <s v="No"/>
    <s v="Old"/>
    <n v="0"/>
    <x v="1"/>
    <x v="0"/>
    <s v="Sarah"/>
    <s v="Deal"/>
    <x v="9"/>
    <n v="1769911"/>
    <x v="293"/>
    <x v="0"/>
    <s v="LP_AV115-J01_894495"/>
    <s v="CIP_AV115-J01_357174"/>
    <s v="In-Progress"/>
    <s v="Fail"/>
    <x v="3"/>
    <s v="Black Oak"/>
    <s v="No"/>
    <s v="No"/>
    <n v="28"/>
    <n v="60"/>
    <s v=""/>
    <s v="FBB_FP-Major B"/>
    <s v="Cut and Leave"/>
    <s v="No"/>
    <s v=""/>
    <s v=".7 span pole 10- 11 endpole. 20' west of line. 3 stem oak. dying limb growth to line. trim to evm scope. Tree trimmed but still out of scope, limb has heavy lean towards line; removal recommended for limb closest to line. It is marked with an X"/>
    <s v="AEA_A &amp; E Arborists Tree Care"/>
    <s v=""/>
    <n v="5711757"/>
    <s v="FBB_FP-Major B"/>
    <d v="2020-04-16T16:51:03"/>
    <s v="A&amp;E 209"/>
    <s v="Unit"/>
    <m/>
    <s v=""/>
    <s v="AEA_A &amp; E Arborists Tree Care"/>
    <s v=""/>
    <d v="2020-04-20T17:15:08"/>
    <s v="cut 16&quot; lengths, chip and broadcast trim"/>
    <x v="12"/>
    <d v="2020-05-13T14:03:13"/>
    <s v="Sierra"/>
    <s v="SI_Sierra"/>
    <s v="1051743947"/>
    <s v="12435 PERSONENI LN"/>
    <s v="NEVADA CITY"/>
    <s v=""/>
    <s v=""/>
    <s v="ebarre_awrr"/>
    <d v="2019-10-31T10:43:47"/>
    <s v="BE_geomartawrrprod"/>
    <d v="2020-05-13T15:33:27"/>
    <s v="305823f5-6138-4b2b-a746-856830af31ee"/>
  </r>
  <r>
    <n v="0"/>
    <n v="0"/>
    <n v="0"/>
    <n v="0"/>
    <n v="1"/>
    <n v="0"/>
    <n v="0"/>
    <n v="0"/>
    <n v="0"/>
    <n v="1"/>
    <x v="0"/>
    <n v="1"/>
    <n v="1"/>
    <s v="NA"/>
    <n v="20"/>
    <x v="2"/>
    <d v="2020-05-13T14:03:51"/>
    <s v="zAWRR Not in Roster"/>
    <x v="1"/>
    <d v="2020-02-24T00:00:00"/>
    <d v="2020-02-24T15:46:14"/>
    <s v=""/>
    <s v="No"/>
    <s v="Old"/>
    <n v="0"/>
    <x v="1"/>
    <x v="0"/>
    <s v="zAWRR Not in Roster"/>
    <s v="zAWRR Not in Roster"/>
    <x v="1"/>
    <n v="1780654"/>
    <x v="294"/>
    <x v="0"/>
    <s v="LP_AV115-J09_810902"/>
    <s v="CIP_AV115-J09_357187"/>
    <s v="Tree Work Complete"/>
    <s v=""/>
    <x v="2"/>
    <s v="Interior Live Oak"/>
    <s v="No"/>
    <s v="No"/>
    <n v="7"/>
    <n v="23"/>
    <s v=""/>
    <s v="SEC_Sec Strain"/>
    <s v="Chip on site/broadcast"/>
    <s v="No"/>
    <s v=""/>
    <s v="8’ beyond secondary pole."/>
    <s v="AEA_A &amp; E Arborists Tree Care"/>
    <s v=""/>
    <n v="5650718"/>
    <s v="SEC_Sec Strain"/>
    <d v="2020-04-08T13:18:31"/>
    <s v="A&amp;E CREW 22"/>
    <s v="Unit"/>
    <s v="No"/>
    <s v="Not Invoiced"/>
    <s v="AEA_A &amp; E Arborists Tree Care"/>
    <s v=""/>
    <d v="2020-05-13T00:00:00"/>
    <m/>
    <x v="9"/>
    <d v="2020-05-13T14:03:51"/>
    <s v="Sierra"/>
    <s v="SI_Sierra"/>
    <s v="1051682412"/>
    <s v="13155 AVIAN PL"/>
    <s v="NEVADA CITY"/>
    <s v=""/>
    <s v=""/>
    <s v="sbarnm_awrr"/>
    <d v="2020-02-24T15:46:14"/>
    <s v="BE_geomartawrrprod"/>
    <d v="2020-05-13T15:33:27"/>
    <s v="8df12f0e-308e-406d-8675-9cc5c6ddf37e"/>
  </r>
  <r>
    <n v="0"/>
    <n v="0"/>
    <n v="0"/>
    <n v="0"/>
    <n v="0"/>
    <n v="0"/>
    <n v="0"/>
    <n v="1"/>
    <n v="0"/>
    <n v="1"/>
    <x v="0"/>
    <n v="1"/>
    <s v="Brush"/>
    <s v="NA"/>
    <n v="20"/>
    <x v="2"/>
    <d v="2020-05-13T14:05:19"/>
    <s v="MFE"/>
    <x v="0"/>
    <d v="2020-02-24T00:00:00"/>
    <d v="2020-02-24T12:27:54"/>
    <s v=""/>
    <s v="No"/>
    <s v="Old"/>
    <n v="0"/>
    <x v="0"/>
    <x v="0"/>
    <s v="Thomas"/>
    <s v="James"/>
    <x v="5"/>
    <n v="1780490"/>
    <x v="295"/>
    <x v="0"/>
    <s v="LP_AV115-F11_878878"/>
    <s v="CIP_AV115-F11_357087"/>
    <s v="Tree Work Complete"/>
    <m/>
    <x v="1"/>
    <s v="Brush (misc)"/>
    <s v="No"/>
    <s v="No"/>
    <n v="3"/>
    <n v="21"/>
    <s v="Not a Strike Tree"/>
    <s v="BC_Br Rmv"/>
    <s v="Haul offsite"/>
    <s v="No"/>
    <s v="None Observed"/>
    <s v="Ponderosa pine sapling growing underneath line. .5 span from pole B to C. Recommend removal "/>
    <s v="MFE_Mountain F Enterprises"/>
    <s v="MFE_Mountain F Enterprises"/>
    <n v="5807646"/>
    <s v="BC_Br Rmv"/>
    <d v="2020-05-13T14:05:03"/>
    <s v="Climb/Pedro "/>
    <s v="Unit"/>
    <m/>
    <m/>
    <m/>
    <m/>
    <m/>
    <s v="Remove all wood and slash "/>
    <x v="7"/>
    <d v="2020-05-13T14:05:19"/>
    <s v="Sierra"/>
    <s v="SI_Sierra"/>
    <s v="1051742980"/>
    <s v="11740 LOST RANCH WAY"/>
    <s v="NEVADA CITY"/>
    <s v=""/>
    <s v=""/>
    <s v="nvikm_awrr"/>
    <d v="2020-02-24T12:27:54"/>
    <s v="BE_geomartawrrprod"/>
    <d v="2020-05-13T15:33:27"/>
    <s v="cb7ac632-5c4f-4cbd-9959-0ef9eda2b357"/>
  </r>
  <r>
    <n v="0"/>
    <n v="0"/>
    <n v="0"/>
    <n v="0"/>
    <n v="0"/>
    <n v="0"/>
    <n v="0"/>
    <n v="1"/>
    <n v="0"/>
    <n v="1"/>
    <x v="0"/>
    <n v="1"/>
    <s v="Brush"/>
    <s v="NA"/>
    <n v="20"/>
    <x v="2"/>
    <d v="2020-05-13T14:07:24"/>
    <s v="MFE"/>
    <x v="0"/>
    <d v="2020-02-24T00:00:00"/>
    <d v="2020-02-24T12:35:12"/>
    <s v=""/>
    <s v="No"/>
    <s v="Old"/>
    <n v="0"/>
    <x v="0"/>
    <x v="0"/>
    <s v="Thomas"/>
    <s v="James"/>
    <x v="5"/>
    <n v="1780491"/>
    <x v="296"/>
    <x v="0"/>
    <s v="LP_AV115-F11_878878"/>
    <s v="CIP_AV115-F11_357086"/>
    <s v="Tree Work Complete"/>
    <s v=""/>
    <x v="1"/>
    <s v="Douglas Fir"/>
    <s v="No"/>
    <s v="No"/>
    <n v="3"/>
    <n v="20"/>
    <s v=""/>
    <s v="BC_Br Rmv"/>
    <s v="Haul offsite"/>
    <s v="No"/>
    <s v=""/>
    <s v=".1 span pole a to b. Manzanita and Doug fir under lines. Remove both. Topping not recommended and Doug may try out of compliance over next 18 months."/>
    <s v="MFE_Mountain F Enterprises"/>
    <s v="MFE_Mountain F Enterprises"/>
    <n v="5807646"/>
    <s v="BC_Br Rmv"/>
    <d v="2020-05-13T14:07:16"/>
    <s v="Climb/Pedro "/>
    <s v="Unit"/>
    <m/>
    <s v=""/>
    <s v=""/>
    <s v=""/>
    <m/>
    <s v="Remove all wood and slash"/>
    <x v="7"/>
    <d v="2020-05-13T14:07:24"/>
    <s v="Sierra"/>
    <s v="SI_Sierra"/>
    <s v="1051742980"/>
    <s v="11740 LOST RANCH WAY"/>
    <s v="NEVADA CITY"/>
    <s v=""/>
    <s v=""/>
    <s v="rmorgm_awrr"/>
    <d v="2020-02-24T12:35:12"/>
    <s v="BE_geomartawrrprod"/>
    <d v="2020-05-13T15:33:27"/>
    <s v="e9d15add-4c21-4b69-a187-6a632284cb1a"/>
  </r>
  <r>
    <n v="0"/>
    <n v="0"/>
    <n v="0"/>
    <n v="0"/>
    <n v="0"/>
    <n v="0"/>
    <n v="0"/>
    <n v="1"/>
    <n v="0"/>
    <n v="1"/>
    <x v="0"/>
    <n v="1"/>
    <s v="Brush"/>
    <s v="NA"/>
    <n v="20"/>
    <x v="2"/>
    <d v="2020-05-13T14:09:10"/>
    <s v="MFE"/>
    <x v="0"/>
    <d v="2019-09-30T00:00:00"/>
    <d v="2019-09-30T13:07:42"/>
    <s v=""/>
    <s v="No"/>
    <s v="Old"/>
    <n v="0"/>
    <x v="0"/>
    <x v="0"/>
    <s v="Thomas"/>
    <s v="James"/>
    <x v="5"/>
    <n v="1764327"/>
    <x v="297"/>
    <x v="0"/>
    <s v="LP_AV115-F11_878878"/>
    <s v="CIP_AV115-F11_357087"/>
    <s v="Tree Work Complete"/>
    <s v=""/>
    <x v="4"/>
    <s v="Brush (misc)"/>
    <s v="No"/>
    <s v="No"/>
    <n v="1"/>
    <n v="10"/>
    <s v=""/>
    <s v="BC_Br Rmv"/>
    <s v="Haul offsite"/>
    <s v="No"/>
    <s v=""/>
    <s v=".9 span from Pole C to Pole D under line Brush Unit removal for guy wire compliance "/>
    <s v="MFE_Mountain F Enterprises"/>
    <s v="MFE_Mountain F Enterprises"/>
    <n v="5807646"/>
    <s v="BC_Br Rmv"/>
    <d v="2020-05-13T14:09:02"/>
    <s v="Climb/Pedro "/>
    <s v="Unit"/>
    <m/>
    <s v=""/>
    <s v=""/>
    <s v=""/>
    <m/>
    <s v="Remove all wood and slash "/>
    <x v="7"/>
    <d v="2020-05-13T14:09:10"/>
    <s v="Sierra"/>
    <s v="SI_Sierra"/>
    <s v="1051742980"/>
    <s v="11740 LOST RANCH WAY"/>
    <s v="NEVADA CITY"/>
    <s v=""/>
    <s v=""/>
    <s v="ameeks_awrr"/>
    <d v="2019-09-30T13:07:42"/>
    <s v="BE_geomartawrrprod"/>
    <d v="2020-05-13T15:33:27"/>
    <s v="2aeff393-0642-490a-9688-9e99183eaa5e"/>
  </r>
  <r>
    <n v="0"/>
    <n v="0"/>
    <n v="0"/>
    <n v="0"/>
    <n v="0"/>
    <n v="0"/>
    <n v="1"/>
    <n v="0"/>
    <n v="0"/>
    <n v="1"/>
    <x v="0"/>
    <n v="1"/>
    <n v="2"/>
    <n v="1"/>
    <n v="20"/>
    <x v="2"/>
    <d v="2020-05-13T14:19:24"/>
    <s v="MGE"/>
    <x v="4"/>
    <d v="2020-05-13T00:00:00"/>
    <d v="2020-05-13T14:19:24"/>
    <s v=""/>
    <s v="No"/>
    <s v="New"/>
    <n v="0"/>
    <x v="1"/>
    <x v="1"/>
    <s v="Tyler"/>
    <s v="Rey"/>
    <x v="6"/>
    <n v="3225875"/>
    <x v="298"/>
    <x v="2"/>
    <s v="LP_AW116-A03_901885"/>
    <s v="CIP_AW116-A03_398759"/>
    <s v="Work Identified"/>
    <m/>
    <x v="2"/>
    <s v="Ponderosa Pine"/>
    <s v="No"/>
    <s v="No"/>
    <n v="12"/>
    <n v="86"/>
    <s v="Do Not ABATE"/>
    <s v="F1B_FP-Rmv1 B"/>
    <s v="Haul offsite"/>
    <m/>
    <s v="None Observed"/>
    <s v="84 feet north of end pole, removal for poor taper/ suppressed tree "/>
    <m/>
    <m/>
    <m/>
    <m/>
    <m/>
    <m/>
    <s v="Unit"/>
    <s v="No"/>
    <s v="Not Invoiced"/>
    <m/>
    <m/>
    <m/>
    <s v="Remove pine wood and debris "/>
    <x v="8"/>
    <d v="2020-05-13T14:19:24"/>
    <s v="Sierra"/>
    <s v="SI_Sierra"/>
    <m/>
    <s v="13131 SUNSHINE VALLEY RD"/>
    <s v="GRASS VALLEY"/>
    <s v=""/>
    <s v=""/>
    <s v="treym_awrr"/>
    <d v="2020-05-13T14:19:24"/>
    <s v="BE_geomartawrrprod"/>
    <d v="2020-05-13T16:23:11"/>
    <s v="ed567513-2f6a-4cbd-b239-add97d3ce1ac"/>
  </r>
  <r>
    <n v="0"/>
    <n v="0"/>
    <n v="0"/>
    <n v="0"/>
    <n v="1"/>
    <n v="0"/>
    <n v="0"/>
    <n v="0"/>
    <n v="0"/>
    <n v="1"/>
    <x v="0"/>
    <n v="1"/>
    <n v="1"/>
    <n v="1"/>
    <n v="20"/>
    <x v="2"/>
    <d v="2020-05-13T14:23:11"/>
    <s v="MFE"/>
    <x v="0"/>
    <d v="2020-02-26T00:00:00"/>
    <d v="2020-02-26T10:00:57"/>
    <s v=""/>
    <s v="No"/>
    <s v="Old"/>
    <n v="0"/>
    <x v="0"/>
    <x v="0"/>
    <s v="Thomas"/>
    <s v="James"/>
    <x v="5"/>
    <n v="1781372"/>
    <x v="299"/>
    <x v="0"/>
    <s v="LP_AV115-F11_880606"/>
    <s v="CIP_AV115-F11_357802"/>
    <s v="Tree Work Complete"/>
    <s v=""/>
    <x v="1"/>
    <s v="Black Oak"/>
    <s v="No"/>
    <s v="No"/>
    <n v="9"/>
    <n v="30"/>
    <s v=""/>
    <s v="R1B_Rmv 1-B"/>
    <s v="Cut and Leave"/>
    <s v="No"/>
    <s v=""/>
    <s v="Pole 1A to 2, 0.5 spans, 10ft W of line, but growing up into the line, could be out of compliance within 18 months, topping would have to be continuous"/>
    <s v="MFE_Mountain F Enterprises"/>
    <s v="MFE_Mountain F Enterprises"/>
    <n v="5807646"/>
    <s v="R1B_Rmv 1-B"/>
    <d v="2020-05-13T14:22:58"/>
    <s v="Climb/Pedro "/>
    <s v="Unit"/>
    <m/>
    <s v=""/>
    <s v=""/>
    <s v=""/>
    <m/>
    <s v="Cut into 16inch rounds, remove all debris per unit pricing"/>
    <x v="7"/>
    <d v="2020-05-13T14:23:11"/>
    <s v="Sierra"/>
    <s v="SI_Sierra"/>
    <s v="1051742972"/>
    <s v="11669 LOST RANCH WAY"/>
    <s v="NEVADA CITY"/>
    <s v=""/>
    <s v=""/>
    <s v="arodrm_awrr"/>
    <d v="2020-02-26T10:00:57"/>
    <s v="BE_geomartawrrprod"/>
    <d v="2020-05-13T15:33:28"/>
    <s v="bef826fd-0332-45bd-b984-dabfb7dfe48e"/>
  </r>
  <r>
    <n v="0"/>
    <n v="0"/>
    <n v="0"/>
    <n v="0"/>
    <n v="1"/>
    <n v="0"/>
    <n v="0"/>
    <n v="0"/>
    <n v="0"/>
    <n v="1"/>
    <x v="0"/>
    <n v="1"/>
    <n v="2"/>
    <n v="2"/>
    <n v="20"/>
    <x v="2"/>
    <d v="2020-05-13T14:24:53"/>
    <s v="FCO"/>
    <x v="5"/>
    <d v="2019-10-15T00:00:00"/>
    <d v="2019-10-15T17:31:30"/>
    <s v=""/>
    <s v="No"/>
    <s v="Old"/>
    <n v="0"/>
    <x v="1"/>
    <x v="0"/>
    <s v="Sierra"/>
    <s v="Monroe"/>
    <x v="10"/>
    <n v="1767680"/>
    <x v="300"/>
    <x v="0"/>
    <s v="LP_AV115-F21_884084"/>
    <s v="CIP_AV115-F21_357145"/>
    <s v="Work Identified"/>
    <m/>
    <x v="4"/>
    <s v="Oak"/>
    <s v="No"/>
    <s v="No"/>
    <n v="15"/>
    <n v="35"/>
    <m/>
    <s v="F2B_FP-Rmv2 B"/>
    <s v="Cut and Leave"/>
    <s v="No"/>
    <m/>
    <s v="Pole 14 to pole 15 , .1 span west of line .  Tree growing over guy wire , trim is not recommended , would remove more than 1/3 of tree canopy . Removal is recommended. DBH is combined stems / Cut oak into 16 inch rounds/ Remove all pine wood and debris "/>
    <m/>
    <m/>
    <m/>
    <m/>
    <m/>
    <m/>
    <s v="Unit"/>
    <m/>
    <m/>
    <m/>
    <m/>
    <m/>
    <s v="Cut rounds into 12in chip and pile slash"/>
    <x v="13"/>
    <d v="2020-05-13T14:24:53"/>
    <s v="Sierra"/>
    <s v="SI_Sierra"/>
    <s v="1051742902"/>
    <s v="13226 HOOT OWL RD"/>
    <s v="NEVADA CITY"/>
    <s v=""/>
    <s v=""/>
    <s v="jgilis_awrr"/>
    <d v="2019-10-15T17:31:30"/>
    <s v="BE_geomartawrrprod"/>
    <d v="2020-05-13T15:33:45"/>
    <s v="7ded2024-8ead-4586-b7cb-2d6f038f98bd"/>
  </r>
  <r>
    <n v="0"/>
    <n v="0"/>
    <n v="0"/>
    <n v="0"/>
    <n v="1"/>
    <n v="0"/>
    <n v="0"/>
    <n v="0"/>
    <n v="0"/>
    <n v="1"/>
    <x v="0"/>
    <n v="1"/>
    <n v="4"/>
    <n v="4"/>
    <n v="20"/>
    <x v="2"/>
    <d v="2020-05-13T14:24:53"/>
    <s v="FCO"/>
    <x v="5"/>
    <d v="2019-10-21T00:00:00"/>
    <d v="2019-10-21T12:05:14"/>
    <s v=""/>
    <s v="No"/>
    <s v="Old"/>
    <n v="0"/>
    <x v="1"/>
    <x v="0"/>
    <s v="Sierra"/>
    <s v="Monroe"/>
    <x v="10"/>
    <n v="1768613"/>
    <x v="301"/>
    <x v="0"/>
    <s v="LP_AV115-F21_884084"/>
    <s v="CIP_AV115-F21_357145"/>
    <s v="Work Identified"/>
    <m/>
    <x v="0"/>
    <s v="Black Oak"/>
    <s v="No"/>
    <s v="No"/>
    <n v="36"/>
    <n v="57"/>
    <m/>
    <s v="F4B_FP-Rmv4 B"/>
    <s v="Cut and Leave"/>
    <s v="No"/>
    <m/>
    <s v="0.7 span from 14 to 15. 8 ft West of line. Combined dbh, 2 stems. Overhanging line, multiple forks, sign of hollow inside"/>
    <m/>
    <m/>
    <m/>
    <m/>
    <m/>
    <m/>
    <s v="Unit"/>
    <m/>
    <m/>
    <m/>
    <m/>
    <m/>
    <s v="Cut rounds into 12in chip and pile slash"/>
    <x v="13"/>
    <d v="2020-05-13T14:24:53"/>
    <s v="Sierra"/>
    <s v="SI_Sierra"/>
    <s v="1051742902"/>
    <s v="13226 HOOT OWL RD"/>
    <s v="NEVADA CITY"/>
    <s v=""/>
    <s v=""/>
    <s v="eculhj_awrr"/>
    <d v="2019-10-21T12:05:14"/>
    <s v="BE_geomartawrrprod"/>
    <d v="2020-05-13T15:33:45"/>
    <s v="f857adcc-93c0-4c92-ad9c-ad374cd9977d"/>
  </r>
  <r>
    <n v="0"/>
    <n v="0"/>
    <n v="0"/>
    <n v="0"/>
    <n v="1"/>
    <n v="0"/>
    <n v="0"/>
    <n v="0"/>
    <n v="0"/>
    <n v="1"/>
    <x v="0"/>
    <n v="1"/>
    <n v="1"/>
    <s v="NA"/>
    <n v="20"/>
    <x v="2"/>
    <d v="2020-05-13T14:25:29"/>
    <s v="FCO"/>
    <x v="5"/>
    <d v="2020-02-18T00:00:00"/>
    <d v="2020-02-18T11:42:34"/>
    <s v=""/>
    <s v="No"/>
    <s v="Old"/>
    <n v="0"/>
    <x v="1"/>
    <x v="0"/>
    <s v="Sierra"/>
    <s v="Monroe"/>
    <x v="10"/>
    <n v="1779535"/>
    <x v="302"/>
    <x v="0"/>
    <s v="LP_AV115-F21_884084"/>
    <s v="CIP_AV115-F21_356327"/>
    <s v="Work Identified"/>
    <m/>
    <x v="2"/>
    <s v="Cedar"/>
    <s v="No"/>
    <s v="No"/>
    <n v="7"/>
    <n v="36"/>
    <m/>
    <s v="FAA_FP-Trim A"/>
    <s v="Haul offsite"/>
    <s v="No"/>
    <m/>
    <s v="18 ft west of pole 14/ trim several branches over hanging guy wire"/>
    <m/>
    <m/>
    <m/>
    <m/>
    <m/>
    <m/>
    <s v="Unit"/>
    <m/>
    <m/>
    <m/>
    <m/>
    <m/>
    <s v="Remove all wood and slash"/>
    <x v="13"/>
    <d v="2020-05-13T14:25:29"/>
    <s v="Sierra"/>
    <s v="SI_Sierra"/>
    <s v="1051742902"/>
    <s v="13226 HOOT OWL RD"/>
    <s v="NEVADA CITY"/>
    <s v=""/>
    <s v=""/>
    <s v="ahansm_awrr"/>
    <d v="2020-02-18T11:42:34"/>
    <s v="BE_geomartawrrprod"/>
    <d v="2020-05-13T15:33:45"/>
    <s v="cd1264e9-71e0-49ce-87c0-5999418fb255"/>
  </r>
  <r>
    <n v="0"/>
    <n v="0"/>
    <n v="0"/>
    <n v="0"/>
    <n v="1"/>
    <n v="0"/>
    <n v="0"/>
    <n v="0"/>
    <n v="0"/>
    <n v="1"/>
    <x v="0"/>
    <n v="1"/>
    <n v="1"/>
    <n v="1"/>
    <n v="20"/>
    <x v="2"/>
    <d v="2020-05-13T14:25:29"/>
    <s v="FCO"/>
    <x v="5"/>
    <d v="2019-10-15T00:00:00"/>
    <d v="2019-10-15T17:26:21"/>
    <s v=""/>
    <s v="No"/>
    <s v="Old"/>
    <n v="0"/>
    <x v="1"/>
    <x v="0"/>
    <s v="Sierra"/>
    <s v="Monroe"/>
    <x v="10"/>
    <n v="1767678"/>
    <x v="303"/>
    <x v="0"/>
    <s v="LP_AV115-F21_884084"/>
    <s v="CIP_AV115-F21_357144"/>
    <s v="Work Identified"/>
    <m/>
    <x v="4"/>
    <s v="Oak"/>
    <s v="No"/>
    <s v="No"/>
    <n v="7"/>
    <n v="27"/>
    <m/>
    <s v="F1B_FP-Rmv1 B"/>
    <s v="Haul offsite"/>
    <s v="No"/>
    <m/>
    <s v="At pole 14, 10 feet west of pole . Tree growing under secondary line , trim not recommended , remove tree ."/>
    <m/>
    <m/>
    <m/>
    <m/>
    <m/>
    <m/>
    <s v="Unit"/>
    <m/>
    <m/>
    <m/>
    <m/>
    <m/>
    <s v="Remove all wood and slash"/>
    <x v="13"/>
    <d v="2020-05-13T14:25:29"/>
    <s v="Sierra"/>
    <s v="SI_Sierra"/>
    <s v="1051742902"/>
    <s v="13226 HOOT OWL RD"/>
    <s v="NEVADA CITY"/>
    <s v=""/>
    <s v=""/>
    <s v="jgilis_awrr"/>
    <d v="2019-10-15T17:26:21"/>
    <s v="BE_geomartawrrprod"/>
    <d v="2020-05-13T15:33:45"/>
    <s v="a112aceb-f21b-45d2-8cd8-dfb439855e07"/>
  </r>
  <r>
    <n v="0"/>
    <n v="0"/>
    <n v="0"/>
    <n v="0"/>
    <n v="1"/>
    <n v="0"/>
    <n v="0"/>
    <n v="0"/>
    <n v="0"/>
    <n v="1"/>
    <x v="0"/>
    <n v="1"/>
    <n v="1"/>
    <n v="1"/>
    <n v="20"/>
    <x v="2"/>
    <d v="2020-05-13T14:25:29"/>
    <s v="FCO"/>
    <x v="5"/>
    <d v="2019-10-15T00:00:00"/>
    <d v="2019-10-15T17:28:44"/>
    <s v=""/>
    <s v="No"/>
    <s v="Old"/>
    <n v="0"/>
    <x v="1"/>
    <x v="0"/>
    <s v="Sierra"/>
    <s v="Monroe"/>
    <x v="10"/>
    <n v="1767679"/>
    <x v="304"/>
    <x v="0"/>
    <s v="LP_AV115-F21_884084"/>
    <s v="CIP_AV115-F21_356327"/>
    <s v="Work Identified"/>
    <m/>
    <x v="4"/>
    <s v="Cedar"/>
    <s v="No"/>
    <s v="No"/>
    <n v="5"/>
    <n v="25"/>
    <m/>
    <s v="F1B_FP-Rmv1 B"/>
    <s v="Haul offsite"/>
    <s v="No"/>
    <m/>
    <s v="Pole 14, 10 feet west of pole 14. Tree has threat to guy wire due to over hang , trimming tree would kill it ,  recommended removal."/>
    <m/>
    <m/>
    <m/>
    <m/>
    <m/>
    <m/>
    <s v="Unit"/>
    <m/>
    <m/>
    <m/>
    <m/>
    <m/>
    <s v="Remove all wood and slash"/>
    <x v="13"/>
    <d v="2020-05-13T14:25:29"/>
    <s v="Sierra"/>
    <s v="SI_Sierra"/>
    <s v="1051742902"/>
    <s v="13226 HOOT OWL RD"/>
    <s v="NEVADA CITY"/>
    <s v=""/>
    <s v=""/>
    <s v="jgilis_awrr"/>
    <d v="2019-10-15T17:28:44"/>
    <s v="BE_geomartawrrprod"/>
    <d v="2020-05-13T15:33:45"/>
    <s v="7119a7ed-20a1-451f-ba9e-f5fb17364141"/>
  </r>
  <r>
    <n v="0"/>
    <n v="0"/>
    <n v="0"/>
    <n v="0"/>
    <n v="1"/>
    <n v="0"/>
    <n v="0"/>
    <n v="0"/>
    <n v="0"/>
    <n v="1"/>
    <x v="0"/>
    <n v="1"/>
    <n v="2"/>
    <n v="2"/>
    <n v="20"/>
    <x v="2"/>
    <d v="2020-05-13T14:25:29"/>
    <s v="FCO"/>
    <x v="5"/>
    <d v="2019-10-15T00:00:00"/>
    <d v="2019-10-15T17:34:27"/>
    <s v=""/>
    <s v="No"/>
    <s v="Old"/>
    <n v="0"/>
    <x v="1"/>
    <x v="0"/>
    <s v="Sierra"/>
    <s v="Monroe"/>
    <x v="10"/>
    <n v="1767681"/>
    <x v="305"/>
    <x v="0"/>
    <s v="LP_AV115-F21_884084"/>
    <s v="CIP_AV115-F21_357145"/>
    <s v="Work Identified"/>
    <m/>
    <x v="4"/>
    <s v="Ponderosa Pine"/>
    <s v="No"/>
    <s v="No"/>
    <n v="20"/>
    <n v="80"/>
    <m/>
    <s v="F2B_FP-Rmv2 B"/>
    <s v="Haul offsite"/>
    <s v="No"/>
    <m/>
    <s v="Pole 14 to pole 15, .2 span west of line . Tree has overhanging canopy , a trim would kill tree , recommended removal."/>
    <m/>
    <m/>
    <m/>
    <m/>
    <m/>
    <m/>
    <s v="Unit"/>
    <m/>
    <m/>
    <m/>
    <m/>
    <m/>
    <s v="Remove all wood and slash"/>
    <x v="13"/>
    <d v="2020-05-13T14:25:29"/>
    <s v="Sierra"/>
    <s v="SI_Sierra"/>
    <s v="1051742902"/>
    <s v="13226 HOOT OWL RD"/>
    <s v="NEVADA CITY"/>
    <s v=""/>
    <s v=""/>
    <s v="jgilis_awrr"/>
    <d v="2019-10-15T17:34:27"/>
    <s v="BE_geomartawrrprod"/>
    <d v="2020-05-13T15:33:45"/>
    <s v="dd53dfbb-a81b-4624-bab1-1f2b884329a5"/>
  </r>
  <r>
    <n v="0"/>
    <n v="0"/>
    <n v="0"/>
    <n v="0"/>
    <n v="1"/>
    <n v="0"/>
    <n v="0"/>
    <n v="0"/>
    <n v="0"/>
    <n v="1"/>
    <x v="0"/>
    <n v="1"/>
    <n v="2"/>
    <n v="2"/>
    <n v="20"/>
    <x v="2"/>
    <d v="2020-05-13T14:25:29"/>
    <s v="FCO"/>
    <x v="5"/>
    <d v="2019-10-15T00:00:00"/>
    <d v="2019-10-15T17:36:53"/>
    <s v=""/>
    <s v="No"/>
    <s v="Old"/>
    <n v="0"/>
    <x v="1"/>
    <x v="0"/>
    <s v="Sierra"/>
    <s v="Monroe"/>
    <x v="10"/>
    <n v="1767682"/>
    <x v="306"/>
    <x v="0"/>
    <s v="LP_AV115-F21_884084"/>
    <s v="CIP_AV115-F21_357145"/>
    <s v="Work Identified"/>
    <m/>
    <x v="4"/>
    <s v="Ponderosa Pine"/>
    <s v="No"/>
    <s v="No"/>
    <n v="22"/>
    <n v="85"/>
    <m/>
    <s v="F2B_FP-Rmv2 B"/>
    <s v="Haul offsite"/>
    <s v="No"/>
    <m/>
    <s v="Pole 14 to pole 15, .3 span west of line. Overhanging canopy and lean toward line , trim not recommended, remove tree ."/>
    <m/>
    <m/>
    <m/>
    <m/>
    <m/>
    <m/>
    <s v="Unit"/>
    <m/>
    <m/>
    <m/>
    <m/>
    <m/>
    <s v="Remove all wood and slash"/>
    <x v="13"/>
    <d v="2020-05-13T14:25:29"/>
    <s v="Sierra"/>
    <s v="SI_Sierra"/>
    <s v="1051742902"/>
    <s v="13226 HOOT OWL RD"/>
    <s v="NEVADA CITY"/>
    <s v=""/>
    <s v=""/>
    <s v="jgilis_awrr"/>
    <d v="2019-10-15T17:36:53"/>
    <s v="BE_geomartawrrprod"/>
    <d v="2020-05-13T15:33:45"/>
    <s v="5322e830-6894-4ab0-91fd-9b4091746eac"/>
  </r>
  <r>
    <n v="0"/>
    <n v="0"/>
    <n v="0"/>
    <n v="0"/>
    <n v="1"/>
    <n v="0"/>
    <n v="0"/>
    <n v="0"/>
    <n v="0"/>
    <n v="1"/>
    <x v="0"/>
    <n v="1"/>
    <n v="3"/>
    <n v="3"/>
    <n v="20"/>
    <x v="2"/>
    <d v="2020-05-13T14:25:59"/>
    <s v="FCO"/>
    <x v="5"/>
    <d v="2020-02-18T00:00:00"/>
    <d v="2020-02-18T12:54:47"/>
    <s v=""/>
    <s v="No"/>
    <s v="Old"/>
    <n v="0"/>
    <x v="1"/>
    <x v="0"/>
    <s v="Sierra"/>
    <s v="Monroe"/>
    <x v="10"/>
    <n v="1779547"/>
    <x v="307"/>
    <x v="0"/>
    <s v="LP_AV115-F21_884084"/>
    <s v="CIP_AV115-F21_357145"/>
    <s v="Work Identified"/>
    <m/>
    <x v="2"/>
    <s v="Black Oak"/>
    <s v="No"/>
    <s v="No"/>
    <n v="24"/>
    <n v="46"/>
    <m/>
    <s v="F3B_FP-Rmv3 B"/>
    <s v="Cut and Leave"/>
    <s v="No"/>
    <m/>
    <s v="0.2 span between poles# 14-15, 22 West of lines/ Tree has bad rot in main trunk/ Open hole for rain water to get in/ Fungus growing at base of tree.  "/>
    <m/>
    <m/>
    <m/>
    <m/>
    <m/>
    <m/>
    <s v="Unit"/>
    <m/>
    <m/>
    <m/>
    <m/>
    <m/>
    <s v="Cut into 12 inch firewood rounds/ Chip and pile slash"/>
    <x v="13"/>
    <d v="2020-05-13T14:25:59"/>
    <s v="Sierra"/>
    <s v="SI_Sierra"/>
    <s v="1051742902"/>
    <s v="13226 HOOT OWL RD"/>
    <s v="NEVADA CITY"/>
    <s v=""/>
    <s v=""/>
    <s v="ahansm_awrr"/>
    <d v="2020-02-18T12:54:47"/>
    <s v="BE_geomartawrrprod"/>
    <d v="2020-05-13T15:33:45"/>
    <s v="3f83d752-85f1-4b89-b685-05afbcd461ed"/>
  </r>
  <r>
    <n v="0"/>
    <n v="0"/>
    <n v="0"/>
    <n v="0"/>
    <n v="1"/>
    <n v="0"/>
    <n v="0"/>
    <n v="0"/>
    <n v="0"/>
    <n v="1"/>
    <x v="0"/>
    <n v="1"/>
    <n v="3"/>
    <n v="3"/>
    <n v="20"/>
    <x v="2"/>
    <d v="2020-05-13T14:37:53"/>
    <s v="zAWRR Not in Roster"/>
    <x v="1"/>
    <d v="2019-10-03T00:00:00"/>
    <d v="2019-10-03T14:31:56"/>
    <s v=""/>
    <s v="No"/>
    <s v="Old"/>
    <n v="0"/>
    <x v="1"/>
    <x v="0"/>
    <s v="zAWRR Not in Roster"/>
    <s v="zAWRR Not in Roster"/>
    <x v="1"/>
    <n v="1765556"/>
    <x v="308"/>
    <x v="0"/>
    <s v="LP_AV115-J08_881077"/>
    <s v="CIP_AV115-J08_356049"/>
    <s v="Tree Work Complete"/>
    <m/>
    <x v="1"/>
    <s v="Black Oak"/>
    <s v="No"/>
    <s v="No"/>
    <n v="34"/>
    <n v="39"/>
    <m/>
    <s v="F3A_FP-Rmv3 A"/>
    <s v="Cut and Leave"/>
    <s v="No"/>
    <m/>
    <s v="37 feet south from pole 10. 3 stems. has poison oak vines. cankers on base. dead/rotted limbs on main stem. dead/dying branches in crown and lower. could strike guy wire and pole with right wind."/>
    <s v="AEA_A &amp; E Arborists Tree Care"/>
    <m/>
    <n v="5746657"/>
    <s v="F3A_FP-Rmv3 A"/>
    <d v="2020-05-13T14:37:22"/>
    <m/>
    <s v="Unit"/>
    <m/>
    <m/>
    <s v="AEA_A &amp; E Arborists Tree Care"/>
    <m/>
    <d v="2020-05-15T14:03:19"/>
    <s v="Cut rounds into 16in remove all slash "/>
    <x v="4"/>
    <d v="2020-05-13T14:37:53"/>
    <s v="Sierra"/>
    <s v="SI_Sierra"/>
    <s v="1051749335"/>
    <s v="13690 HOPEFUL HILL RD"/>
    <s v="NEVADA CITY"/>
    <s v=""/>
    <s v=""/>
    <s v="rmorgm_awrr"/>
    <d v="2019-10-03T14:31:56"/>
    <s v="ajboga_awrr"/>
    <d v="2020-05-15T14:03:24"/>
    <s v="d1ac6880-7e6b-4024-98a2-96e7bbee4d11"/>
  </r>
  <r>
    <n v="0"/>
    <n v="0"/>
    <n v="0"/>
    <n v="0"/>
    <n v="0"/>
    <n v="0"/>
    <n v="1"/>
    <n v="0"/>
    <n v="0"/>
    <n v="1"/>
    <x v="0"/>
    <n v="1"/>
    <n v="3"/>
    <n v="2"/>
    <n v="20"/>
    <x v="2"/>
    <d v="2020-05-13T14:38:26"/>
    <s v="MBG"/>
    <x v="3"/>
    <d v="2020-05-13T00:00:00"/>
    <d v="2020-05-13T14:38:26"/>
    <s v=""/>
    <s v="No"/>
    <s v="New"/>
    <n v="0"/>
    <x v="1"/>
    <x v="1"/>
    <s v="Nicholas"/>
    <s v="Coleman"/>
    <x v="12"/>
    <n v="3225517"/>
    <x v="309"/>
    <x v="2"/>
    <s v="LP_AW116-A09_893411"/>
    <s v="CIP_AW116-A09_396960"/>
    <s v="Work Identified"/>
    <m/>
    <x v="1"/>
    <s v="Black Oak"/>
    <s v="No"/>
    <s v="No"/>
    <n v="34"/>
    <n v="80"/>
    <s v="ABATE"/>
    <s v="F2B_FP-Rmv2 B"/>
    <s v="Cut and Leave"/>
    <m/>
    <s v="None Observed"/>
    <s v="0.5 span pole C to pole B. At uphill edge of paved driveway. 33 feet south of lines. Rot pocket between 2x stems, cavity "/>
    <m/>
    <m/>
    <m/>
    <m/>
    <m/>
    <m/>
    <s v="Unit"/>
    <s v="No"/>
    <s v="Not Invoiced"/>
    <m/>
    <m/>
    <m/>
    <s v="Cut firewood 16 inches "/>
    <x v="15"/>
    <d v="2020-05-13T14:38:26"/>
    <s v="Sierra"/>
    <s v="SI_Sierra"/>
    <m/>
    <s v="13734 SUNSHINE MEADOWS TRL"/>
    <s v="GRASS VALLEY"/>
    <s v=""/>
    <s v=""/>
    <s v="ncolem_awrr"/>
    <d v="2020-05-13T14:38:26"/>
    <s v="BE_geomartawrrprod"/>
    <d v="2020-05-13T16:23:04"/>
    <s v="55a09217-76d9-45d2-81a4-4d47d9c624d2"/>
  </r>
  <r>
    <n v="0"/>
    <n v="0"/>
    <n v="0"/>
    <n v="0"/>
    <n v="1"/>
    <n v="0"/>
    <n v="0"/>
    <n v="0"/>
    <n v="0"/>
    <n v="1"/>
    <x v="0"/>
    <n v="1"/>
    <n v="2"/>
    <n v="2"/>
    <n v="20"/>
    <x v="2"/>
    <d v="2020-05-13T14:39:56"/>
    <s v="zAWRR Not in Roster"/>
    <x v="1"/>
    <d v="2019-10-03T00:00:00"/>
    <d v="2019-10-03T15:29:27"/>
    <s v=""/>
    <s v="No"/>
    <s v="Old"/>
    <n v="0"/>
    <x v="1"/>
    <x v="0"/>
    <s v="zAWRR Not in Roster"/>
    <s v="zAWRR Not in Roster"/>
    <x v="1"/>
    <n v="1765559"/>
    <x v="310"/>
    <x v="0"/>
    <s v="LP_AV115-J08_881077"/>
    <s v="CIP_AV115-J08_356049"/>
    <s v="Tree Work Complete"/>
    <m/>
    <x v="1"/>
    <s v="Ponderosa Pine"/>
    <s v="No"/>
    <s v="No"/>
    <n v="18"/>
    <n v="72"/>
    <m/>
    <s v="F2A_FP-Rmv2 A"/>
    <s v="Haul offsite"/>
    <s v="No"/>
    <m/>
    <s v="58 feet south from pole 10. 20 feet behind black oak removal. many insect holes around base. pitch leaking from downhill side. bottom 10 feet is swelled up/crooked but bottom 5 particularly swelled. needles dropped from lower third of branches. "/>
    <s v="AEA_A &amp; E Arborists Tree Care"/>
    <m/>
    <n v="5746657"/>
    <s v="F2A_FP-Rmv2 A"/>
    <d v="2020-05-13T14:39:52"/>
    <m/>
    <s v="Unit"/>
    <m/>
    <m/>
    <s v="AEA_A &amp; E Arborists Tree Care"/>
    <m/>
    <d v="2020-05-15T14:03:48"/>
    <s v="Remove all wood and slash"/>
    <x v="4"/>
    <d v="2020-05-13T14:39:56"/>
    <s v="Sierra"/>
    <s v="SI_Sierra"/>
    <s v="1051749335"/>
    <s v="13690 HOPEFUL HILL RD"/>
    <s v="NEVADA CITY"/>
    <s v=""/>
    <s v=""/>
    <s v="rmorgm_awrr"/>
    <d v="2019-10-03T15:29:27"/>
    <s v="ajboga_awrr"/>
    <d v="2020-05-15T14:03:55"/>
    <s v="8d8f7764-71ff-4a60-a2c5-57fb3dd3c0dd"/>
  </r>
  <r>
    <n v="0"/>
    <n v="0"/>
    <n v="0"/>
    <n v="0"/>
    <n v="1"/>
    <n v="0"/>
    <n v="0"/>
    <n v="0"/>
    <n v="0"/>
    <n v="1"/>
    <x v="0"/>
    <n v="1"/>
    <n v="2"/>
    <n v="2"/>
    <n v="20"/>
    <x v="2"/>
    <d v="2020-05-13T14:43:35"/>
    <s v="MOW"/>
    <x v="0"/>
    <d v="2020-02-24T00:00:00"/>
    <d v="2020-02-24T14:12:15"/>
    <s v=""/>
    <s v="No"/>
    <s v="Old"/>
    <n v="0"/>
    <x v="0"/>
    <x v="0"/>
    <s v="Roberto"/>
    <s v="Ayala"/>
    <x v="3"/>
    <n v="1723077"/>
    <x v="311"/>
    <x v="1"/>
    <s v="LP_AU115-B02_1686281"/>
    <s v="CIP_AU115-B02_333178"/>
    <s v="Tree Work Complete"/>
    <m/>
    <x v="5"/>
    <s v="Valley Oak"/>
    <s v="No"/>
    <s v="No"/>
    <n v="20"/>
    <n v="53"/>
    <m/>
    <s v="F2B_FP-Rmv2 B"/>
    <s v="Cut and Leave"/>
    <s v="No"/>
    <s v="Riparian"/>
    <s v="0.6 span. Pole 16 to unmarked pole. 53 feet east of line. Significant lean toward line but do not think it could not strike. "/>
    <s v="MOW_Mowbray's"/>
    <s v="MOW_Mowbray's Tree Service"/>
    <n v="5872407"/>
    <s v="F2B_FP-Rmv2 B"/>
    <d v="2020-05-13T14:42:53"/>
    <m/>
    <s v="Unit"/>
    <m/>
    <m/>
    <m/>
    <m/>
    <m/>
    <s v="Cut lower lengths of larger wood to 8-10 feet, all other wood to 16' rounds, chip and pile slash"/>
    <x v="3"/>
    <d v="2020-05-13T14:43:35"/>
    <s v="Sierra"/>
    <s v="SI_Sierra"/>
    <s v="1012546720"/>
    <s v="13399 RICES CROSSING RD"/>
    <s v="OREGON HOUSE"/>
    <s v=""/>
    <s v=""/>
    <s v="llochn_awrr"/>
    <d v="2020-02-24T14:12:15"/>
    <s v="BE_geomartawrrprod"/>
    <d v="2020-05-13T15:33:27"/>
    <s v="fc7e3cc1-aa81-4635-8c08-ed84eb4f977b"/>
  </r>
  <r>
    <n v="0"/>
    <n v="0"/>
    <n v="0"/>
    <n v="0"/>
    <n v="0"/>
    <n v="0"/>
    <n v="1"/>
    <n v="0"/>
    <n v="0"/>
    <n v="1"/>
    <x v="0"/>
    <n v="1"/>
    <n v="4"/>
    <n v="3"/>
    <n v="20"/>
    <x v="2"/>
    <d v="2020-05-13T14:43:47"/>
    <s v="MGE"/>
    <x v="4"/>
    <d v="2020-05-13T00:00:00"/>
    <d v="2020-05-13T14:42:18"/>
    <s v=""/>
    <s v="No"/>
    <s v="New"/>
    <n v="0"/>
    <x v="1"/>
    <x v="1"/>
    <s v="Andrew"/>
    <s v="Withers"/>
    <x v="13"/>
    <n v="3228770"/>
    <x v="312"/>
    <x v="2"/>
    <s v="LP_AW116-A06_898491"/>
    <s v="CIP_AW116-A07_396354"/>
    <s v="Work Identified"/>
    <m/>
    <x v="2"/>
    <s v="Live Oak"/>
    <s v="No"/>
    <s v="No"/>
    <n v="147"/>
    <n v="65"/>
    <s v="ABATE"/>
    <s v="F3B_FP-Rmv3 B"/>
    <s v="Cut and Leave"/>
    <m/>
    <s v="None Observed"/>
    <s v="Pole A - pole B, .1 span, 40 feet north of line, 5 x stem tree, 2 deep holes with rot, lots of sprouting due to tree declining, also has large portion of included bark, tree has an old chariot wheel leaned against tree marked by flagging. There are also some tree rounds left behind from a previous cut limb."/>
    <m/>
    <m/>
    <m/>
    <m/>
    <m/>
    <m/>
    <s v="Unit"/>
    <s v="No"/>
    <s v="Not Invoiced"/>
    <m/>
    <m/>
    <m/>
    <s v="Wants oak only, cut into 16 inch rounds, pile chips in designated areas, consult owner "/>
    <x v="16"/>
    <d v="2020-05-13T14:43:47"/>
    <s v="Sierra"/>
    <s v="SI_Sierra"/>
    <m/>
    <s v="19278 SUNSHINE CHARLIE DR"/>
    <s v="GRASS VALLEY"/>
    <s v=""/>
    <s v=""/>
    <s v="awithm_awrr"/>
    <d v="2020-05-13T14:42:18"/>
    <s v="BE_geomartawrrprod"/>
    <d v="2020-05-14T14:20:33"/>
    <s v="e876dd2c-6e7d-4ab7-8d83-3f110f7a468b"/>
  </r>
  <r>
    <n v="0"/>
    <n v="0"/>
    <n v="0"/>
    <n v="0"/>
    <n v="1"/>
    <n v="0"/>
    <n v="0"/>
    <n v="0"/>
    <n v="0"/>
    <n v="1"/>
    <x v="0"/>
    <n v="1"/>
    <n v="2"/>
    <n v="2"/>
    <n v="20"/>
    <x v="2"/>
    <d v="2020-05-13T14:44:20"/>
    <s v="MOW"/>
    <x v="0"/>
    <d v="2020-01-07T00:00:00"/>
    <d v="2020-01-07T12:29:47"/>
    <s v=""/>
    <s v="No"/>
    <s v="Old"/>
    <n v="0"/>
    <x v="0"/>
    <x v="0"/>
    <s v="Roberto"/>
    <s v="Ayala"/>
    <x v="3"/>
    <n v="1706309"/>
    <x v="313"/>
    <x v="1"/>
    <s v="LP_AU115-B02_1686281"/>
    <s v="CIP_AU115-B02_333178"/>
    <s v="Tree Work Complete"/>
    <s v="Fail"/>
    <x v="5"/>
    <s v="Valley Oak"/>
    <s v="No"/>
    <s v="No"/>
    <n v="23"/>
    <n v="73"/>
    <m/>
    <s v="F2B_FP-Rmv2 B"/>
    <s v="Cut and Leave"/>
    <s v="No"/>
    <s v="Riparian"/>
    <s v="0. 4 span. pole 16 to pole 16B. 10 feet south of line. Tall skinny stems, split at 8 feet, very exposed to wind throw, in close proximity to line."/>
    <s v="MOW_Mowbray's"/>
    <s v="MOW_Mowbray's Tree Service"/>
    <n v="5872407"/>
    <s v="F2B_FP-Rmv2 B"/>
    <d v="2020-05-13T14:44:04"/>
    <m/>
    <s v="Unit"/>
    <m/>
    <m/>
    <m/>
    <m/>
    <m/>
    <s v="Cut lower lengths of larger wood to 8-10 feet, all other wood to 16' rounds, chip and pile slash"/>
    <x v="3"/>
    <d v="2020-05-13T14:44:20"/>
    <s v="Sierra"/>
    <s v="SI_Sierra"/>
    <s v="1012546720"/>
    <s v="13399 RICES CROSSING RD"/>
    <s v="OREGON HOUSE"/>
    <s v=""/>
    <s v=""/>
    <s v="opines_awrr"/>
    <d v="2020-01-07T12:29:47"/>
    <s v="BE_geomartawrrprod"/>
    <d v="2020-05-13T15:33:27"/>
    <s v="224207ad-7185-41e9-8297-3dbbdfed609a"/>
  </r>
  <r>
    <n v="0"/>
    <n v="0"/>
    <n v="0"/>
    <n v="0"/>
    <n v="1"/>
    <n v="0"/>
    <n v="0"/>
    <n v="0"/>
    <n v="0"/>
    <n v="1"/>
    <x v="0"/>
    <n v="1"/>
    <n v="3"/>
    <s v="NA"/>
    <n v="20"/>
    <x v="2"/>
    <d v="2020-05-13T14:45:52"/>
    <s v="MOW"/>
    <x v="0"/>
    <d v="2020-01-07T00:00:00"/>
    <d v="2020-01-07T12:12:13"/>
    <s v=""/>
    <s v="No"/>
    <s v="Old"/>
    <n v="0"/>
    <x v="0"/>
    <x v="0"/>
    <s v="Roberto"/>
    <s v="Ayala"/>
    <x v="3"/>
    <n v="1706295"/>
    <x v="314"/>
    <x v="1"/>
    <s v="LP_AU115-B02_1686281"/>
    <s v="CIP_AU115-B02_333178"/>
    <s v="Tree Work Complete"/>
    <s v="Fail"/>
    <x v="7"/>
    <s v="Valley Oak"/>
    <s v="No"/>
    <s v="No"/>
    <n v="29"/>
    <n v="60"/>
    <s v=""/>
    <s v="OV_Overhang"/>
    <s v="Chip on site/broadcast"/>
    <s v="No"/>
    <s v=""/>
    <s v="0.3 span between poles #16 - 16B / 6ft south of line, within striking distance to primaries. Top branches encroaching overhang compliance. Trim to compliance"/>
    <s v="MOW_Mowbray's"/>
    <s v="MOW_Mowbray's Tree Service"/>
    <n v="5872407"/>
    <s v="BT_Br Trim"/>
    <d v="2020-05-13T14:45:28"/>
    <s v=""/>
    <s v="Unit"/>
    <m/>
    <s v=""/>
    <s v=""/>
    <s v=""/>
    <m/>
    <s v="chip and broadcast on site "/>
    <x v="3"/>
    <d v="2020-05-13T14:45:52"/>
    <s v="Sierra"/>
    <s v="SI_Sierra"/>
    <s v="1012546720"/>
    <s v="13399 RICES CROSSING RD"/>
    <s v="OREGON HOUSE"/>
    <s v=""/>
    <s v=""/>
    <s v="epines_awrr"/>
    <d v="2020-01-07T12:12:13"/>
    <s v="BE_geomartawrrprod"/>
    <d v="2020-05-13T15:33:27"/>
    <s v="9ab82a2b-1777-4367-8f1d-d336e08c8cbb"/>
  </r>
  <r>
    <n v="0"/>
    <n v="0"/>
    <n v="0"/>
    <n v="0"/>
    <n v="0"/>
    <n v="0"/>
    <n v="1"/>
    <n v="0"/>
    <n v="0"/>
    <n v="1"/>
    <x v="0"/>
    <n v="1"/>
    <n v="2"/>
    <n v="1"/>
    <n v="20"/>
    <x v="2"/>
    <d v="2020-05-13T14:58:01"/>
    <s v="MGE"/>
    <x v="4"/>
    <d v="2020-03-25T00:00:00"/>
    <d v="2020-03-25T13:51:14"/>
    <s v=""/>
    <s v="No"/>
    <s v="Old"/>
    <n v="0"/>
    <x v="1"/>
    <x v="0"/>
    <s v="Tyler"/>
    <s v="Rey"/>
    <x v="6"/>
    <n v="2951819"/>
    <x v="315"/>
    <x v="2"/>
    <s v="LP_AW116-A03_901885"/>
    <s v="CIP_AW116-A03_398759"/>
    <s v="Work Identified"/>
    <m/>
    <x v="2"/>
    <s v="Sugar Pine"/>
    <s v="No"/>
    <s v="No"/>
    <n v="12"/>
    <n v="70"/>
    <s v="Do Not ABATE"/>
    <s v="F1B_FP-Rmv1 B"/>
    <s v="Haul offsite"/>
    <m/>
    <s v="None Observed"/>
    <s v="70 feet north west of north guy wire off of pole M, removal for poor taper, suppressed tree "/>
    <m/>
    <m/>
    <m/>
    <m/>
    <m/>
    <m/>
    <s v="Unit"/>
    <s v="No"/>
    <s v="Not Invoiced"/>
    <m/>
    <m/>
    <m/>
    <s v="Remove all wood "/>
    <x v="8"/>
    <d v="2020-05-13T14:58:01"/>
    <s v="Sierra"/>
    <s v="SI_Sierra"/>
    <m/>
    <s v="13131 SUNSHINE VALLEY RD"/>
    <s v="GRASS VALLEY"/>
    <s v=""/>
    <s v=""/>
    <s v="treym_awrr"/>
    <d v="2020-03-25T13:51:14"/>
    <s v="BE_geomartawrrprod"/>
    <d v="2020-05-13T15:33:53"/>
    <s v="2a58a3a8-a17a-4f8c-b694-62de10c722d8"/>
  </r>
  <r>
    <n v="0"/>
    <n v="0"/>
    <n v="0"/>
    <n v="0"/>
    <n v="0"/>
    <n v="0"/>
    <n v="0"/>
    <n v="1"/>
    <n v="0"/>
    <n v="1"/>
    <x v="0"/>
    <n v="1"/>
    <s v="NA"/>
    <s v="NA"/>
    <n v="20"/>
    <x v="2"/>
    <d v="2020-05-13T14:58:42"/>
    <s v="MGE"/>
    <x v="4"/>
    <d v="2020-05-13T00:00:00"/>
    <d v="2020-05-13T14:58:42"/>
    <s v=""/>
    <s v="No"/>
    <s v="New"/>
    <n v="0"/>
    <x v="1"/>
    <x v="1"/>
    <s v="Aaron"/>
    <s v="Hansen"/>
    <x v="14"/>
    <n v="3225789"/>
    <x v="316"/>
    <x v="2"/>
    <s v="LP_AW116-A07_900829"/>
    <s v="CIP_AW116-A07_396655"/>
    <s v="Work Identified"/>
    <m/>
    <x v="2"/>
    <s v="Brush (misc)"/>
    <s v="No"/>
    <s v="No"/>
    <n v="0"/>
    <n v="4"/>
    <s v="Do Not ABATE"/>
    <s v="BC_Br Rmv"/>
    <s v="Haul offsite"/>
    <m/>
    <s v="Riparian"/>
    <s v="Brush unit at guy wire attached to pole 1 "/>
    <m/>
    <m/>
    <m/>
    <m/>
    <m/>
    <m/>
    <s v="Unit"/>
    <s v="No"/>
    <s v="Not Invoiced"/>
    <m/>
    <m/>
    <m/>
    <s v="Haul away all wood chips and debris "/>
    <x v="17"/>
    <d v="2020-05-13T14:58:42"/>
    <s v="Sierra"/>
    <s v="SI_Sierra"/>
    <m/>
    <s v="12352 SUNSHINE VALLEY RD"/>
    <s v="GRASS VALLEY"/>
    <s v=""/>
    <s v=""/>
    <s v="ahansm_awrr"/>
    <d v="2020-05-13T14:58:42"/>
    <s v="BE_geomartawrrprod"/>
    <d v="2020-05-13T16:23:09"/>
    <s v="67b3ffe4-f60b-4893-9200-c2f25cc9d199"/>
  </r>
  <r>
    <n v="0"/>
    <n v="0"/>
    <n v="0"/>
    <n v="0"/>
    <n v="1"/>
    <n v="0"/>
    <n v="0"/>
    <n v="0"/>
    <n v="0"/>
    <n v="1"/>
    <x v="0"/>
    <n v="1"/>
    <n v="3"/>
    <n v="3"/>
    <n v="20"/>
    <x v="2"/>
    <d v="2020-05-13T15:01:51"/>
    <s v="MOW"/>
    <x v="0"/>
    <d v="2020-02-14T00:00:00"/>
    <d v="2020-02-14T14:06:51"/>
    <s v=""/>
    <s v="No"/>
    <s v="Old"/>
    <n v="0"/>
    <x v="0"/>
    <x v="0"/>
    <s v="Roberto"/>
    <s v="Ayala"/>
    <x v="3"/>
    <n v="1721027"/>
    <x v="317"/>
    <x v="1"/>
    <s v="LP_AU115-B02_1668765"/>
    <s v="CIP_AU115-B02_333076"/>
    <s v="Tree Work Complete"/>
    <s v=""/>
    <x v="5"/>
    <s v="Ponderosa Pine"/>
    <s v="No"/>
    <s v="No"/>
    <n v="25"/>
    <n v="68"/>
    <s v=""/>
    <s v="F3B_FP-Rmv3 B"/>
    <s v="Haul offsite"/>
    <s v="No"/>
    <s v=""/>
    <s v="0.8 span. 3-way pole to pole C601. 47 feet east of line. On slope just above road, moderate lean toward line, many insects present. COUNTY TREE."/>
    <s v="MOW_Mowbray's"/>
    <s v="MOW_Mowbray's Tree Service"/>
    <n v="5865470"/>
    <s v="F3B_FP-Rmv3 B"/>
    <d v="2020-05-13T15:01:38"/>
    <s v=""/>
    <s v="Unit"/>
    <m/>
    <s v=""/>
    <s v=""/>
    <s v=""/>
    <m/>
    <s v="REMOVE ALL WOOD AND DEBRIS"/>
    <x v="3"/>
    <d v="2020-05-13T15:01:51"/>
    <s v="Sierra"/>
    <s v="SI_Sierra"/>
    <s v="1012539782"/>
    <s v="13337 RICES CROSSING RD"/>
    <s v="OREGON HOUSE"/>
    <s v=""/>
    <s v=""/>
    <s v="llochn_awrr"/>
    <d v="2020-02-14T14:06:51"/>
    <s v="BE_geomartawrrprod"/>
    <d v="2020-05-13T15:33:27"/>
    <s v="5fe7d1a7-5fd4-445f-a726-40833064095e"/>
  </r>
  <r>
    <n v="0"/>
    <n v="0"/>
    <n v="0"/>
    <n v="0"/>
    <n v="0"/>
    <n v="0"/>
    <n v="1"/>
    <n v="0"/>
    <n v="0"/>
    <n v="1"/>
    <x v="0"/>
    <n v="1"/>
    <n v="2"/>
    <n v="1"/>
    <n v="20"/>
    <x v="2"/>
    <d v="2020-05-13T15:01:56"/>
    <s v="MGE"/>
    <x v="4"/>
    <d v="2020-03-25T00:00:00"/>
    <d v="2020-03-25T13:53:31"/>
    <s v=""/>
    <s v="No"/>
    <s v="Old"/>
    <n v="0"/>
    <x v="1"/>
    <x v="0"/>
    <s v="Tyler"/>
    <s v="Rey"/>
    <x v="6"/>
    <n v="2951820"/>
    <x v="318"/>
    <x v="2"/>
    <s v="LP_AW116-A03_901885"/>
    <s v="CIP_AW116-A03_398759"/>
    <s v="Work Identified"/>
    <m/>
    <x v="2"/>
    <s v="Sugar Pine"/>
    <s v="No"/>
    <s v="No"/>
    <n v="12"/>
    <n v="75"/>
    <s v="Do Not ABATE"/>
    <s v="F1B_FP-Rmv1 B"/>
    <s v="Haul offsite"/>
    <m/>
    <s v="None Observed"/>
    <s v="66 feet north west of north guy wire off of pole M, removal for poor taper suppressed tree "/>
    <m/>
    <m/>
    <m/>
    <m/>
    <m/>
    <m/>
    <s v="Unit"/>
    <s v="No"/>
    <s v="Not Invoiced"/>
    <m/>
    <m/>
    <m/>
    <s v="Remove all wood "/>
    <x v="8"/>
    <d v="2020-05-13T15:01:56"/>
    <s v="Sierra"/>
    <s v="SI_Sierra"/>
    <m/>
    <s v="13131 SUNSHINE VALLEY RD"/>
    <s v="GRASS VALLEY"/>
    <s v=""/>
    <s v=""/>
    <s v="treym_awrr"/>
    <d v="2020-03-25T13:53:31"/>
    <s v="BE_geomartawrrprod"/>
    <d v="2020-05-13T15:33:53"/>
    <s v="53b8a7f4-622d-4bb6-bba3-447b8e3e9810"/>
  </r>
  <r>
    <n v="0"/>
    <n v="0"/>
    <n v="0"/>
    <n v="1"/>
    <n v="0"/>
    <n v="0"/>
    <n v="0"/>
    <n v="0"/>
    <n v="0"/>
    <n v="1"/>
    <x v="0"/>
    <n v="1"/>
    <n v="3"/>
    <n v="3"/>
    <n v="20"/>
    <x v="2"/>
    <d v="2020-05-13T15:02:37"/>
    <s v="zAWRR Not in Roster"/>
    <x v="1"/>
    <d v="2020-03-11T00:00:00"/>
    <d v="2020-03-11T14:56:54"/>
    <s v=""/>
    <s v="No"/>
    <s v="Old"/>
    <n v="0"/>
    <x v="1"/>
    <x v="0"/>
    <s v="zAWRR Not in Roster"/>
    <s v="zAWRR Not in Roster"/>
    <x v="1"/>
    <n v="2331323"/>
    <x v="319"/>
    <x v="0"/>
    <s v="LP_AV115-J04_810906"/>
    <s v="CIP_AV115-J04_356056"/>
    <s v="Tree Work Complete"/>
    <m/>
    <x v="1"/>
    <s v="Ponderosa Pine"/>
    <s v="No"/>
    <s v="No"/>
    <n v="29"/>
    <m/>
    <s v="ABATE"/>
    <s v="F3B_FP-Rmv3 B"/>
    <s v="Haul offsite"/>
    <m/>
    <s v="None Observed"/>
    <s v=".7 span pole 2 to 3. 12 feet west of line. Behind fence.large canker on base on east side. "/>
    <s v="AEA_A &amp; E Arborists Tree Care"/>
    <m/>
    <n v="5585874"/>
    <s v="F3B_FP-Rmv3 B"/>
    <d v="2020-04-08T14:23:18"/>
    <s v="A&amp;E crew 15"/>
    <s v="Unit"/>
    <s v="No"/>
    <s v="Not Invoiced"/>
    <s v="AEA_A &amp; E Arborists Tree Care"/>
    <m/>
    <d v="2020-05-13T00:00:00"/>
    <s v="Remove all wood. Customer keep chips "/>
    <x v="9"/>
    <d v="2020-05-13T15:02:37"/>
    <s v="Sierra"/>
    <s v="SI_Sierra"/>
    <m/>
    <s v="13224 AVIAN PL"/>
    <s v=""/>
    <s v=""/>
    <s v=""/>
    <s v="rmorgm_awrr"/>
    <d v="2020-03-11T14:56:54"/>
    <s v="BE_geomartawrrprod"/>
    <d v="2020-05-13T15:33:53"/>
    <s v="0bacd5ae-4452-435f-83b3-29d625d466f2"/>
  </r>
  <r>
    <n v="0"/>
    <n v="0"/>
    <n v="0"/>
    <n v="0"/>
    <n v="1"/>
    <n v="0"/>
    <n v="0"/>
    <n v="0"/>
    <n v="0"/>
    <n v="1"/>
    <x v="0"/>
    <n v="1"/>
    <n v="1"/>
    <n v="1"/>
    <n v="20"/>
    <x v="2"/>
    <d v="2020-05-13T15:09:21"/>
    <s v="MOW"/>
    <x v="0"/>
    <d v="2020-02-25T00:00:00"/>
    <d v="2020-02-25T15:21:24"/>
    <s v=""/>
    <s v="No"/>
    <s v="Old"/>
    <n v="0"/>
    <x v="0"/>
    <x v="0"/>
    <s v="Roberto"/>
    <s v="Ayala"/>
    <x v="3"/>
    <n v="1723375"/>
    <x v="320"/>
    <x v="1"/>
    <s v="LP_AU115-B02_1668765"/>
    <s v="CIP_AU115-B02_332959"/>
    <s v="Tree Work Complete"/>
    <s v=""/>
    <x v="5"/>
    <s v="Poplar"/>
    <s v="No"/>
    <s v="No"/>
    <n v="11"/>
    <n v="54"/>
    <s v=""/>
    <s v="F1B_FP-Rmv1 B"/>
    <s v="Haul offsite"/>
    <s v="No"/>
    <s v=""/>
    <s v="0.2 span, 52 feet north of line, pole 13 to pole 14, poor taper, outside fence, COUNTY TREE, REMOVE ALL WOOD "/>
    <s v="MOW_Mowbray's"/>
    <s v="MOW_Mowbray's Tree Service"/>
    <n v="5872407"/>
    <s v="F1B_FP-Rmv1 B"/>
    <d v="2020-05-13T15:09:08"/>
    <s v=""/>
    <s v="Unit"/>
    <m/>
    <s v=""/>
    <s v=""/>
    <s v=""/>
    <m/>
    <s v="Remove all wood and slash "/>
    <x v="3"/>
    <d v="2020-05-13T15:09:21"/>
    <s v="Sierra"/>
    <s v="SI_Sierra"/>
    <s v="1012539782"/>
    <s v="13337 RICES CROSSING RD"/>
    <s v="OREGON HOUSE"/>
    <s v=""/>
    <s v=""/>
    <s v="klinn_awrr"/>
    <d v="2020-02-25T15:21:24"/>
    <s v="BE_geomartawrrprod"/>
    <d v="2020-05-13T15:33:45"/>
    <s v="e706ead6-11e9-41e1-98ab-632f968207da"/>
  </r>
  <r>
    <n v="0"/>
    <n v="0"/>
    <n v="0"/>
    <n v="0"/>
    <n v="0"/>
    <n v="0"/>
    <n v="1"/>
    <n v="0"/>
    <n v="0"/>
    <n v="1"/>
    <x v="0"/>
    <n v="1"/>
    <n v="3"/>
    <n v="4"/>
    <n v="20"/>
    <x v="2"/>
    <d v="2020-05-13T15:10:28"/>
    <s v="zAWRR Not in Roster"/>
    <x v="1"/>
    <d v="2020-03-10T00:00:00"/>
    <d v="2020-03-10T15:08:49"/>
    <s v=""/>
    <s v="No"/>
    <s v="Old"/>
    <n v="0"/>
    <x v="1"/>
    <x v="0"/>
    <s v="zAWRR Not in Roster"/>
    <s v="zAWRR Not in Roster"/>
    <x v="1"/>
    <n v="2326427"/>
    <x v="321"/>
    <x v="0"/>
    <s v="LP_AV115-J04_810906"/>
    <s v="CIP_AV115-J09_356057"/>
    <s v="Tree Work Complete"/>
    <m/>
    <x v="1"/>
    <s v="Ponderosa Pine"/>
    <s v="No"/>
    <s v="No"/>
    <n v="35"/>
    <n v="104"/>
    <s v="ABATE"/>
    <s v="R4B_Rmv 4-B"/>
    <s v="Haul offsite"/>
    <m/>
    <s v="Riparian"/>
    <s v="0.5 span pole 5 to pole 6. 88 feet west of lines. Double stem with some included bark. Overall healthy 4/2/20. Sfrizf. Large Codom pine ar base with extensive included bark. Within in strike distance to line. Recommend removal."/>
    <s v="AEA_A &amp; E Arborists Tree Care"/>
    <m/>
    <n v="5585874"/>
    <s v="R4B_Rmv 4-B"/>
    <d v="2020-04-08T16:59:41"/>
    <s v="A&amp;E crew 15"/>
    <s v="Unit"/>
    <s v="No"/>
    <s v="Not Invoiced"/>
    <s v="AEA_A &amp; E Arborists Tree Care"/>
    <m/>
    <d v="2020-05-13T00:00:00"/>
    <s v="Remove all pine."/>
    <x v="9"/>
    <d v="2020-05-13T15:10:28"/>
    <s v="Sierra"/>
    <s v="SI_Sierra"/>
    <m/>
    <s v="13224 AVIAN PL"/>
    <s v=""/>
    <s v=""/>
    <s v=""/>
    <s v="ncolem_awrr"/>
    <d v="2020-03-10T15:08:49"/>
    <s v="BE_geomartawrrprod"/>
    <d v="2020-05-13T15:33:53"/>
    <s v="5c0e76ae-34c9-4c42-a79a-13f435ab88ec"/>
  </r>
  <r>
    <n v="0"/>
    <n v="0"/>
    <n v="0"/>
    <n v="0"/>
    <n v="1"/>
    <n v="0"/>
    <n v="0"/>
    <n v="0"/>
    <n v="0"/>
    <n v="1"/>
    <x v="0"/>
    <n v="1"/>
    <n v="1"/>
    <n v="1"/>
    <n v="20"/>
    <x v="2"/>
    <d v="2020-05-13T15:10:35"/>
    <s v="MOW"/>
    <x v="0"/>
    <d v="2020-02-25T00:00:00"/>
    <d v="2020-02-25T15:22:33"/>
    <s v=""/>
    <s v="No"/>
    <s v="Old"/>
    <n v="0"/>
    <x v="0"/>
    <x v="0"/>
    <s v="Roberto"/>
    <s v="Ayala"/>
    <x v="3"/>
    <n v="1723376"/>
    <x v="322"/>
    <x v="1"/>
    <s v="LP_AU115-B02_1668765"/>
    <s v="CIP_AU115-B02_332959"/>
    <s v="Tree Work Complete"/>
    <s v=""/>
    <x v="5"/>
    <s v="Poplar"/>
    <s v="No"/>
    <s v="No"/>
    <n v="9"/>
    <n v="53"/>
    <s v=""/>
    <s v="F1B_FP-Rmv1 B"/>
    <s v="Haul offsite"/>
    <s v="No"/>
    <s v=""/>
    <s v="0.2 span, 52 feet north of line, pole 13 to pole 14, poor taper, dead top, outside fence, COUNTY TREE, REMOVE ALL WOOD "/>
    <s v="MOW_Mowbray's"/>
    <s v="MOW_Mowbray's Tree Service"/>
    <n v="5872407"/>
    <s v="F1B_FP-Rmv1 B"/>
    <d v="2020-05-13T15:10:21"/>
    <s v=""/>
    <s v="Unit"/>
    <m/>
    <s v=""/>
    <s v=""/>
    <s v=""/>
    <m/>
    <s v="Remove all wood and slash "/>
    <x v="3"/>
    <d v="2020-05-13T15:10:35"/>
    <s v="Sierra"/>
    <s v="SI_Sierra"/>
    <s v="1012539782"/>
    <s v="13337 RICES CROSSING RD"/>
    <s v="OREGON HOUSE"/>
    <s v=""/>
    <s v=""/>
    <s v="klinn_awrr"/>
    <d v="2020-02-25T15:22:33"/>
    <s v="BE_geomartawrrprod"/>
    <d v="2020-05-13T15:33:45"/>
    <s v="aaaa76f9-6196-4fbd-9a40-f3c7fd4724be"/>
  </r>
  <r>
    <n v="0"/>
    <n v="0"/>
    <n v="0"/>
    <n v="0"/>
    <n v="1"/>
    <n v="0"/>
    <n v="0"/>
    <n v="0"/>
    <n v="0"/>
    <n v="1"/>
    <x v="0"/>
    <n v="1"/>
    <n v="1"/>
    <n v="1"/>
    <n v="20"/>
    <x v="2"/>
    <d v="2020-05-13T15:11:41"/>
    <s v="MOW"/>
    <x v="0"/>
    <d v="2020-02-25T00:00:00"/>
    <d v="2020-02-25T15:24:46"/>
    <s v=""/>
    <s v="No"/>
    <s v="Old"/>
    <n v="0"/>
    <x v="0"/>
    <x v="0"/>
    <s v="Roberto"/>
    <s v="Ayala"/>
    <x v="3"/>
    <n v="1723377"/>
    <x v="323"/>
    <x v="1"/>
    <s v="LP_AU115-B02_1668765"/>
    <s v="CIP_AU115-B02_332959"/>
    <s v="Tree Work Complete"/>
    <s v=""/>
    <x v="5"/>
    <s v="Poplar"/>
    <s v="No"/>
    <s v="No"/>
    <n v="6"/>
    <n v="44"/>
    <s v=""/>
    <s v="F1B_FP-Rmv1 B"/>
    <s v="Haul offsite"/>
    <s v="No"/>
    <s v=""/>
    <s v="0.2 span, 44 feet north of line, pole 13 to pole 14, poor taper, dead top, outside fence, COUNTY TREE, REMOVE ALL WOOD "/>
    <s v="MOW_Mowbray's"/>
    <s v="MOW_Mowbray's Tree Service"/>
    <n v="5872407"/>
    <s v="F1B_FP-Rmv1 B"/>
    <d v="2020-05-13T15:11:14"/>
    <s v=""/>
    <s v="Unit"/>
    <m/>
    <s v=""/>
    <s v=""/>
    <s v=""/>
    <m/>
    <s v="Remove all wood and slash "/>
    <x v="3"/>
    <d v="2020-05-13T15:11:41"/>
    <s v="Sierra"/>
    <s v="SI_Sierra"/>
    <s v="1012539782"/>
    <s v="13337 RICES CROSSING RD"/>
    <s v="OREGON HOUSE"/>
    <s v=""/>
    <s v=""/>
    <s v="klinn_awrr"/>
    <d v="2020-02-25T15:24:46"/>
    <s v="BE_geomartawrrprod"/>
    <d v="2020-05-13T15:33:45"/>
    <s v="fce4e87d-d902-4500-a8fd-8f4c7105f178"/>
  </r>
  <r>
    <n v="0"/>
    <n v="0"/>
    <n v="0"/>
    <n v="0"/>
    <n v="1"/>
    <n v="0"/>
    <n v="0"/>
    <n v="0"/>
    <n v="0"/>
    <n v="1"/>
    <x v="0"/>
    <n v="1"/>
    <n v="1"/>
    <n v="1"/>
    <n v="20"/>
    <x v="2"/>
    <d v="2020-05-13T15:12:30"/>
    <s v="MOW"/>
    <x v="0"/>
    <d v="2020-02-25T00:00:00"/>
    <d v="2020-02-25T15:27:02"/>
    <s v=""/>
    <s v="No"/>
    <s v="Old"/>
    <n v="0"/>
    <x v="0"/>
    <x v="0"/>
    <s v="Roberto"/>
    <s v="Ayala"/>
    <x v="3"/>
    <n v="1723378"/>
    <x v="324"/>
    <x v="1"/>
    <s v="LP_AU115-B02_1686281"/>
    <s v="CIP_AU115-B02_332959"/>
    <s v="Tree Work Complete"/>
    <s v=""/>
    <x v="5"/>
    <s v="Poplar"/>
    <s v="No"/>
    <s v="No"/>
    <n v="5"/>
    <n v="39"/>
    <s v=""/>
    <s v="F1B_FP-Rmv1 B"/>
    <s v="Haul offsite"/>
    <s v="No"/>
    <s v=""/>
    <s v="0.3 span, 45 feet north of line, pole 13 to pole 14, poor taper, outside fence, COUNTY TREE, REMOVE ALL WOOD "/>
    <s v="MOW_Mowbray's"/>
    <s v="MOW_Mowbray's Tree Service"/>
    <n v="5872407"/>
    <s v="F1B_FP-Rmv1 B"/>
    <d v="2020-05-13T15:12:15"/>
    <s v=""/>
    <s v="Unit"/>
    <m/>
    <s v=""/>
    <s v=""/>
    <s v=""/>
    <m/>
    <s v="Remove all wood and slash "/>
    <x v="3"/>
    <d v="2020-05-13T15:12:30"/>
    <s v="Sierra"/>
    <s v="SI_Sierra"/>
    <s v="1012546720"/>
    <s v="13399 RICES CROSSING RD"/>
    <s v="OREGON HOUSE"/>
    <s v=""/>
    <s v=""/>
    <s v="klinn_awrr"/>
    <d v="2020-02-25T15:27:02"/>
    <s v="BE_geomartawrrprod"/>
    <d v="2020-05-13T15:33:45"/>
    <s v="47cc5109-d2f9-4467-a64f-d9b8ac359786"/>
  </r>
  <r>
    <n v="0"/>
    <n v="0"/>
    <n v="0"/>
    <n v="0"/>
    <n v="1"/>
    <n v="0"/>
    <n v="0"/>
    <n v="0"/>
    <n v="0"/>
    <n v="1"/>
    <x v="0"/>
    <n v="1"/>
    <n v="2"/>
    <n v="2"/>
    <n v="20"/>
    <x v="2"/>
    <d v="2020-05-13T15:14:05"/>
    <s v="MOW"/>
    <x v="0"/>
    <d v="2020-02-25T00:00:00"/>
    <d v="2020-02-25T15:30:29"/>
    <s v=""/>
    <s v="No"/>
    <s v="Old"/>
    <n v="0"/>
    <x v="0"/>
    <x v="0"/>
    <s v="Roberto"/>
    <s v="Ayala"/>
    <x v="3"/>
    <n v="1723379"/>
    <x v="325"/>
    <x v="1"/>
    <s v="LP_AU115-B02_1686281"/>
    <s v="CIP_AU115-B02_332959"/>
    <s v="Tree Work Complete"/>
    <s v=""/>
    <x v="5"/>
    <s v="Poplar"/>
    <s v="No"/>
    <s v="No"/>
    <n v="13"/>
    <n v="48"/>
    <s v=""/>
    <s v="F2B_FP-Rmv2 B"/>
    <s v="Haul offsite"/>
    <s v="No"/>
    <s v=""/>
    <s v="0.3 span, 44 feet north of line, pole 13 to pole 14, poor taper, dead top, 2 stem, outside fence, COUNTY TREE, REMOVE ALL WOOD "/>
    <s v="MOW_Mowbray's"/>
    <s v="MOW_Mowbray's Tree Service"/>
    <n v="5872407"/>
    <s v="F2B_FP-Rmv2 B"/>
    <d v="2020-05-13T15:13:51"/>
    <s v=""/>
    <s v="Unit"/>
    <m/>
    <s v=""/>
    <s v=""/>
    <s v=""/>
    <m/>
    <s v="Remove all wood and slash "/>
    <x v="3"/>
    <d v="2020-05-13T15:14:05"/>
    <s v="Sierra"/>
    <s v="SI_Sierra"/>
    <s v="1012546720"/>
    <s v="13399 RICES CROSSING RD"/>
    <s v="OREGON HOUSE"/>
    <s v=""/>
    <s v=""/>
    <s v="klinn_awrr"/>
    <d v="2020-02-25T15:30:29"/>
    <s v="BE_geomartawrrprod"/>
    <d v="2020-05-13T15:33:45"/>
    <s v="e8355956-7c3d-48cf-abfd-9dfe66cb09fc"/>
  </r>
  <r>
    <n v="0"/>
    <n v="0"/>
    <n v="0"/>
    <n v="0"/>
    <n v="1"/>
    <n v="0"/>
    <n v="0"/>
    <n v="0"/>
    <n v="0"/>
    <n v="1"/>
    <x v="0"/>
    <n v="1"/>
    <n v="1"/>
    <n v="1"/>
    <n v="20"/>
    <x v="2"/>
    <d v="2020-05-13T15:15:41"/>
    <s v="MOW"/>
    <x v="0"/>
    <d v="2020-02-25T00:00:00"/>
    <d v="2020-02-25T15:32:07"/>
    <s v=""/>
    <s v="No"/>
    <s v="Old"/>
    <n v="0"/>
    <x v="0"/>
    <x v="0"/>
    <s v="Roberto"/>
    <s v="Ayala"/>
    <x v="3"/>
    <n v="1723380"/>
    <x v="326"/>
    <x v="1"/>
    <s v="LP_AU115-B02_1686281"/>
    <s v="CIP_AU115-B02_332959"/>
    <s v="Tree Work Complete"/>
    <s v=""/>
    <x v="5"/>
    <s v="Poplar"/>
    <s v="No"/>
    <s v="No"/>
    <n v="10"/>
    <n v="66"/>
    <s v=""/>
    <s v="F1B_FP-Rmv1 B"/>
    <s v="Haul offsite"/>
    <s v="No"/>
    <s v=""/>
    <s v="0.3 span, 41 feet north of line, pole 13 to pole 14, poor taper, dead top, outside fence, COUNTY TREE, REMOVE ALL WOOD "/>
    <s v="MOW_Mowbray's"/>
    <s v="MOW_Mowbray's Tree Service"/>
    <n v="5872407"/>
    <s v="F1B_FP-Rmv1 B"/>
    <d v="2020-05-13T15:15:30"/>
    <s v=""/>
    <s v="Unit"/>
    <m/>
    <s v=""/>
    <s v=""/>
    <s v=""/>
    <m/>
    <s v="Remove all wood and slash "/>
    <x v="3"/>
    <d v="2020-05-13T15:15:41"/>
    <s v="Sierra"/>
    <s v="SI_Sierra"/>
    <s v="1012546720"/>
    <s v="13399 RICES CROSSING RD"/>
    <s v="OREGON HOUSE"/>
    <s v=""/>
    <s v=""/>
    <s v="klinn_awrr"/>
    <d v="2020-02-25T15:32:07"/>
    <s v="BE_geomartawrrprod"/>
    <d v="2020-05-13T15:33:45"/>
    <s v="1131e7bb-318b-41d6-b461-c80706b0e11c"/>
  </r>
  <r>
    <n v="0"/>
    <n v="0"/>
    <n v="0"/>
    <n v="0"/>
    <n v="1"/>
    <n v="0"/>
    <n v="0"/>
    <n v="0"/>
    <n v="0"/>
    <n v="1"/>
    <x v="0"/>
    <n v="1"/>
    <n v="1"/>
    <n v="1"/>
    <n v="20"/>
    <x v="2"/>
    <d v="2020-05-13T15:16:31"/>
    <s v="MOW"/>
    <x v="0"/>
    <d v="2020-02-25T00:00:00"/>
    <d v="2020-02-25T15:36:40"/>
    <s v=""/>
    <s v="No"/>
    <s v="Old"/>
    <n v="0"/>
    <x v="0"/>
    <x v="0"/>
    <s v="Roberto"/>
    <s v="Ayala"/>
    <x v="3"/>
    <n v="1723381"/>
    <x v="327"/>
    <x v="1"/>
    <s v="LP_AU115-B02_1686281"/>
    <s v="CIP_AU115-B02_332959"/>
    <s v="Tree Work Complete"/>
    <s v=""/>
    <x v="5"/>
    <s v="Poplar"/>
    <s v="No"/>
    <s v="No"/>
    <n v="8"/>
    <n v="45"/>
    <s v=""/>
    <s v="F1B_FP-Rmv1 B"/>
    <s v="Haul offsite"/>
    <s v="No"/>
    <s v=""/>
    <s v="0.5 span, 43 feet north of line, pole 13 to pole 14, poor taper, dead top, COUNTY TREE REMOVE ALL WOOD"/>
    <s v="MOW_Mowbray's"/>
    <s v="MOW_Mowbray's Tree Service"/>
    <n v="5872407"/>
    <s v="F1B_FP-Rmv1 B"/>
    <d v="2020-05-13T15:16:18"/>
    <s v=""/>
    <s v="Unit"/>
    <m/>
    <s v=""/>
    <s v=""/>
    <s v=""/>
    <m/>
    <s v="Remove all wood and slash "/>
    <x v="3"/>
    <d v="2020-05-13T15:16:31"/>
    <s v="Sierra"/>
    <s v="SI_Sierra"/>
    <s v="1012546720"/>
    <s v="13399 RICES CROSSING RD"/>
    <s v="OREGON HOUSE"/>
    <s v=""/>
    <s v=""/>
    <s v="klinn_awrr"/>
    <d v="2020-02-25T15:36:40"/>
    <s v="BE_geomartawrrprod"/>
    <d v="2020-05-13T15:33:45"/>
    <s v="45743144-abda-46cd-92e0-62ea0af08d3e"/>
  </r>
  <r>
    <n v="0"/>
    <n v="0"/>
    <n v="0"/>
    <n v="0"/>
    <n v="1"/>
    <n v="0"/>
    <n v="0"/>
    <n v="0"/>
    <n v="0"/>
    <n v="1"/>
    <x v="0"/>
    <n v="1"/>
    <n v="1"/>
    <s v="NA"/>
    <n v="20"/>
    <x v="2"/>
    <d v="2020-05-13T15:17:32"/>
    <s v="zAWRR Not in Roster"/>
    <x v="1"/>
    <d v="2019-09-05T00:00:00"/>
    <d v="2019-09-05T08:28:09"/>
    <s v=""/>
    <s v="No"/>
    <s v="Old"/>
    <n v="0"/>
    <x v="1"/>
    <x v="0"/>
    <s v="zAWRR Not in Roster"/>
    <s v="zAWRR Not in Roster"/>
    <x v="1"/>
    <n v="1758816"/>
    <x v="328"/>
    <x v="0"/>
    <s v="LP_AV115-J09_810908"/>
    <s v="CIP_AV115-J09_356054"/>
    <s v="Tree Work Complete"/>
    <s v=""/>
    <x v="5"/>
    <s v="Blue Oak"/>
    <s v="No"/>
    <s v="No"/>
    <n v="11"/>
    <n v="30"/>
    <s v=""/>
    <s v="SD_Side"/>
    <s v="Chip on site/broadcast"/>
    <s v="No"/>
    <s v=""/>
    <s v="End span, 15 feet South of end pole, trim for compliance to guy wire."/>
    <s v="AEA_A &amp; E Arborists Tree Care"/>
    <s v=""/>
    <n v="5576708"/>
    <s v="SD_Side"/>
    <d v="2020-04-08T16:54:06"/>
    <s v="A&amp;E PRODUCCIÓN "/>
    <s v="Unit"/>
    <m/>
    <s v=""/>
    <s v="AEA_A &amp; E Arborists Tree Care"/>
    <s v=""/>
    <d v="2020-05-13T00:00:00"/>
    <s v="Chip and broadcast slash "/>
    <x v="9"/>
    <d v="2020-05-13T15:17:32"/>
    <s v="Sierra"/>
    <s v="SI_Sierra"/>
    <s v="1051682418"/>
    <s v="13117 KENTUCKY FLAT RD"/>
    <s v="NEVADA CITY"/>
    <s v=""/>
    <s v=""/>
    <s v="jjaqun_awrr"/>
    <d v="2019-09-05T08:28:09"/>
    <s v="BE_geomartawrrprod"/>
    <d v="2020-05-13T15:33:45"/>
    <s v="5466a680-ea8e-4fa4-8843-2b9f6d7adaba"/>
  </r>
  <r>
    <n v="0"/>
    <n v="0"/>
    <n v="0"/>
    <n v="0"/>
    <n v="1"/>
    <n v="0"/>
    <n v="0"/>
    <n v="0"/>
    <n v="0"/>
    <n v="1"/>
    <x v="0"/>
    <n v="1"/>
    <n v="1"/>
    <n v="1"/>
    <n v="20"/>
    <x v="2"/>
    <d v="2020-05-13T15:18:11"/>
    <s v="MOW"/>
    <x v="0"/>
    <d v="2020-02-25T00:00:00"/>
    <d v="2020-02-25T15:43:54"/>
    <s v=""/>
    <s v="No"/>
    <s v="Old"/>
    <n v="0"/>
    <x v="0"/>
    <x v="0"/>
    <s v="Roberto"/>
    <s v="Ayala"/>
    <x v="3"/>
    <n v="1723382"/>
    <x v="329"/>
    <x v="1"/>
    <s v="LP_AU115-B02_1686281"/>
    <s v="CIP_AU115-B02_332963"/>
    <s v="Tree Work Complete"/>
    <m/>
    <x v="5"/>
    <s v="Poplar"/>
    <s v="No"/>
    <s v="No"/>
    <n v="5"/>
    <n v="43"/>
    <m/>
    <s v="F1B_FP-Rmv1 B"/>
    <s v="Haul offsite"/>
    <s v="No"/>
    <m/>
    <s v="0.5 span, 43 feet north of line, pole 13 to pole 14, poor taper, inside fence "/>
    <s v="MOW_Mowbray's"/>
    <s v="MOW_Mowbray's Tree Service"/>
    <n v="5872407"/>
    <s v="F1B_FP-Rmv1 B"/>
    <d v="2020-05-13T15:17:54"/>
    <m/>
    <s v="Unit"/>
    <m/>
    <m/>
    <m/>
    <m/>
    <m/>
    <s v="Remove all wood too big to chip. Chip and pile slash and remaining wood."/>
    <x v="3"/>
    <d v="2020-05-13T15:18:11"/>
    <s v="Sierra"/>
    <s v="SI_Sierra"/>
    <s v="1012546720"/>
    <s v="13399 RICES CROSSING RD"/>
    <s v="OREGON HOUSE"/>
    <s v=""/>
    <s v=""/>
    <s v="klinn_awrr"/>
    <d v="2020-02-25T15:43:54"/>
    <s v="BE_geomartawrrprod"/>
    <d v="2020-05-13T15:33:45"/>
    <s v="fc7eee8d-91a3-45f9-b000-79d239ae7c43"/>
  </r>
  <r>
    <n v="0"/>
    <n v="0"/>
    <n v="0"/>
    <n v="0"/>
    <n v="1"/>
    <n v="0"/>
    <n v="0"/>
    <n v="0"/>
    <n v="0"/>
    <n v="1"/>
    <x v="0"/>
    <n v="1"/>
    <n v="3"/>
    <n v="3"/>
    <n v="20"/>
    <x v="2"/>
    <d v="2020-05-13T15:18:34"/>
    <s v="MOW"/>
    <x v="0"/>
    <d v="2020-02-26T00:00:00"/>
    <d v="2020-02-26T10:30:01"/>
    <s v=""/>
    <s v="No"/>
    <s v="Old"/>
    <n v="0"/>
    <x v="0"/>
    <x v="0"/>
    <s v="Roberto"/>
    <s v="Ayala"/>
    <x v="3"/>
    <n v="1723596"/>
    <x v="330"/>
    <x v="1"/>
    <s v="LP_AU115-B02_1686281"/>
    <s v="CIP_AU115-B02_332963"/>
    <s v="Tree Work Complete"/>
    <m/>
    <x v="5"/>
    <s v="Poplar"/>
    <s v="No"/>
    <s v="No"/>
    <n v="25"/>
    <n v="85"/>
    <m/>
    <s v="F3B_FP-Rmv3 B"/>
    <s v="Haul offsite"/>
    <s v="No"/>
    <m/>
    <s v="0.6 span, 85 feet north of line, pole 13 to pole 14, surrounded by blackberry bush, unable to spray paint, flagged 15 feet in front of tree, dead top"/>
    <s v="MOW_Mowbray's"/>
    <s v="MOW_Mowbray's Tree Service"/>
    <n v="5865470"/>
    <s v="F3B_FP-Rmv3 B"/>
    <d v="2020-05-13T15:17:14"/>
    <m/>
    <s v="Unit"/>
    <m/>
    <m/>
    <m/>
    <m/>
    <m/>
    <s v="Remove all wood too big to chip. Chip and pile slash and remaining wood."/>
    <x v="3"/>
    <d v="2020-05-13T15:18:34"/>
    <s v="Sierra"/>
    <s v="SI_Sierra"/>
    <s v="1012546720"/>
    <s v="13399 RICES CROSSING RD"/>
    <s v="OREGON HOUSE"/>
    <s v=""/>
    <s v=""/>
    <s v="klinn_awrr"/>
    <d v="2020-02-26T10:30:01"/>
    <s v="BE_geomartawrrprod"/>
    <d v="2020-05-13T15:33:45"/>
    <s v="74003a29-dde3-4d16-8ed1-afab631fd09a"/>
  </r>
  <r>
    <n v="0"/>
    <n v="0"/>
    <n v="0"/>
    <n v="0"/>
    <n v="1"/>
    <n v="0"/>
    <n v="0"/>
    <n v="0"/>
    <n v="0"/>
    <n v="1"/>
    <x v="0"/>
    <n v="1"/>
    <n v="2"/>
    <n v="2"/>
    <n v="20"/>
    <x v="2"/>
    <d v="2020-05-13T15:18:40"/>
    <s v="zAWRR Not in Roster"/>
    <x v="1"/>
    <d v="2019-09-05T00:00:00"/>
    <d v="2019-09-05T08:51:04"/>
    <s v=""/>
    <s v="No"/>
    <s v="Old"/>
    <n v="0"/>
    <x v="1"/>
    <x v="0"/>
    <s v="zAWRR Not in Roster"/>
    <s v="zAWRR Not in Roster"/>
    <x v="1"/>
    <n v="1758824"/>
    <x v="331"/>
    <x v="0"/>
    <s v="LP_AV115-J09_810908"/>
    <s v="CIP_AV115-J09_356361"/>
    <s v="Tree Work Complete"/>
    <s v=""/>
    <x v="5"/>
    <s v="Ponderosa Pine"/>
    <s v="No"/>
    <s v="No"/>
    <n v="17"/>
    <n v="90"/>
    <s v=""/>
    <s v="F2B_FP-Rmv2 B"/>
    <s v="Cut and Leave"/>
    <s v="No"/>
    <s v=""/>
    <s v="0.7 span, pole 6 West to end pole. 45 feet South of line. Dead tree"/>
    <s v="AEA_A &amp; E Arborists Tree Care"/>
    <s v=""/>
    <n v="40"/>
    <s v="F2B_FP-Rmv2 B"/>
    <d v="2020-04-08T16:32:52"/>
    <s v=""/>
    <s v="Unit"/>
    <m/>
    <s v=""/>
    <s v="AEA_A &amp; E Arborists Tree Care"/>
    <s v=""/>
    <d v="2020-05-13T00:00:00"/>
    <s v="Cut wood into 32ft chip and broadcast slash"/>
    <x v="9"/>
    <d v="2020-05-13T15:18:40"/>
    <s v="Sierra"/>
    <s v="SI_Sierra"/>
    <s v="1051682418"/>
    <s v="13117 KENTUCKY FLAT RD"/>
    <s v="NEVADA CITY"/>
    <s v=""/>
    <s v=""/>
    <s v="jjaqun_awrr"/>
    <d v="2019-09-05T08:51:04"/>
    <s v="BE_geomartawrrprod"/>
    <d v="2020-05-13T15:33:45"/>
    <s v="14d4e92d-94d1-4eaf-8668-dc3ccfbb659c"/>
  </r>
  <r>
    <n v="0"/>
    <n v="0"/>
    <n v="0"/>
    <n v="0"/>
    <n v="1"/>
    <n v="0"/>
    <n v="0"/>
    <n v="0"/>
    <n v="0"/>
    <n v="1"/>
    <x v="0"/>
    <n v="1"/>
    <n v="1"/>
    <n v="1"/>
    <n v="20"/>
    <x v="2"/>
    <d v="2020-05-13T15:19:17"/>
    <s v="MOW"/>
    <x v="0"/>
    <d v="2020-02-25T00:00:00"/>
    <d v="2020-02-25T15:47:01"/>
    <s v=""/>
    <s v="No"/>
    <s v="Old"/>
    <n v="0"/>
    <x v="0"/>
    <x v="0"/>
    <s v="Roberto"/>
    <s v="Ayala"/>
    <x v="3"/>
    <n v="1723383"/>
    <x v="332"/>
    <x v="1"/>
    <s v="LP_AU115-B02_1686281"/>
    <s v="CIP_AU115-B02_332963"/>
    <s v="Tree Work Complete"/>
    <m/>
    <x v="5"/>
    <s v="Poplar"/>
    <s v="No"/>
    <s v="No"/>
    <n v="9"/>
    <n v="54"/>
    <m/>
    <s v="F1B_FP-Rmv1 B"/>
    <s v="Haul offsite"/>
    <s v="No"/>
    <m/>
    <s v="0.6 span, 49 feet north of line, pole 13 to pole 14, poor taper, inside fence "/>
    <s v="MOW_Mowbray's"/>
    <s v="MOW_Mowbray's Tree Service"/>
    <n v="5872407"/>
    <s v="F1B_FP-Rmv1 B"/>
    <d v="2020-05-13T15:19:09"/>
    <m/>
    <s v="Unit"/>
    <m/>
    <m/>
    <m/>
    <m/>
    <m/>
    <s v="Remove all wood too big to chip. Chip and pile slash and remaining wood."/>
    <x v="3"/>
    <d v="2020-05-13T15:19:17"/>
    <s v="Sierra"/>
    <s v="SI_Sierra"/>
    <s v="1012546720"/>
    <s v="13399 RICES CROSSING RD"/>
    <s v="OREGON HOUSE"/>
    <s v=""/>
    <s v=""/>
    <s v="klinn_awrr"/>
    <d v="2020-02-25T15:47:01"/>
    <s v="BE_geomartawrrprod"/>
    <d v="2020-05-13T15:33:45"/>
    <s v="9d45e1ba-d599-4415-8d7c-6ad3f65174e4"/>
  </r>
  <r>
    <n v="0"/>
    <n v="0"/>
    <n v="0"/>
    <n v="0"/>
    <n v="1"/>
    <n v="0"/>
    <n v="0"/>
    <n v="0"/>
    <n v="0"/>
    <n v="1"/>
    <x v="0"/>
    <n v="1"/>
    <n v="1"/>
    <n v="1"/>
    <n v="20"/>
    <x v="2"/>
    <d v="2020-05-13T15:19:54"/>
    <s v="MOW"/>
    <x v="0"/>
    <d v="2020-02-25T00:00:00"/>
    <d v="2020-02-25T15:48:37"/>
    <s v=""/>
    <s v="No"/>
    <s v="Old"/>
    <n v="0"/>
    <x v="0"/>
    <x v="0"/>
    <s v="Roberto"/>
    <s v="Ayala"/>
    <x v="3"/>
    <n v="1723384"/>
    <x v="333"/>
    <x v="1"/>
    <s v="LP_AU115-B02_1686281"/>
    <s v="CIP_AU115-B02_332963"/>
    <s v="Tree Work Complete"/>
    <s v=""/>
    <x v="5"/>
    <s v="Poplar"/>
    <s v="No"/>
    <s v="No"/>
    <n v="7"/>
    <n v="47"/>
    <s v=""/>
    <s v="F1B_FP-Rmv1 B"/>
    <s v="Haul offsite"/>
    <s v="No"/>
    <s v=""/>
    <s v="0.6 span, 40 feet north of line, pole 13 to pole 14, poor taper, dead top, outside fence, COUNTY TREE REMOVE ALL WOOD"/>
    <s v="MOW_Mowbray's"/>
    <s v="MOW_Mowbray's Tree Service"/>
    <n v="5872407"/>
    <s v="F1B_FP-Rmv1 B"/>
    <d v="2020-05-13T15:19:47"/>
    <s v=""/>
    <s v="Unit"/>
    <m/>
    <s v=""/>
    <s v=""/>
    <s v=""/>
    <m/>
    <s v="Remove all wood and slash "/>
    <x v="3"/>
    <d v="2020-05-13T15:19:54"/>
    <s v="Sierra"/>
    <s v="SI_Sierra"/>
    <s v="1012546720"/>
    <s v="13399 RICES CROSSING RD"/>
    <s v="OREGON HOUSE"/>
    <s v=""/>
    <s v=""/>
    <s v="klinn_awrr"/>
    <d v="2020-02-25T15:48:37"/>
    <s v="BE_geomartawrrprod"/>
    <d v="2020-05-13T15:33:45"/>
    <s v="565c1d48-f044-403a-846f-1a634c59f92d"/>
  </r>
  <r>
    <n v="0"/>
    <n v="0"/>
    <n v="0"/>
    <n v="0"/>
    <n v="1"/>
    <n v="0"/>
    <n v="0"/>
    <n v="0"/>
    <n v="0"/>
    <n v="1"/>
    <x v="0"/>
    <n v="1"/>
    <n v="1"/>
    <n v="1"/>
    <n v="20"/>
    <x v="2"/>
    <d v="2020-05-13T15:19:58"/>
    <s v="zAWRR Not in Roster"/>
    <x v="1"/>
    <d v="2019-09-05T00:00:00"/>
    <d v="2019-09-05T09:08:46"/>
    <s v=""/>
    <s v="No"/>
    <s v="Old"/>
    <n v="0"/>
    <x v="1"/>
    <x v="0"/>
    <s v="zAWRR Not in Roster"/>
    <s v="zAWRR Not in Roster"/>
    <x v="1"/>
    <n v="1758832"/>
    <x v="334"/>
    <x v="0"/>
    <s v="LP_AV115-J09_810908"/>
    <s v="CIP_AV115-J09_356361"/>
    <s v="Tree Work Complete"/>
    <s v=""/>
    <x v="5"/>
    <s v="Ponderosa Pine"/>
    <s v="No"/>
    <s v="No"/>
    <n v="9"/>
    <n v="80"/>
    <s v=""/>
    <s v="F1B_FP-Rmv1 B"/>
    <s v="Haul offsite"/>
    <s v="No"/>
    <s v=""/>
    <s v="End span, pole 6 West to end pole. 65 feet South of pole. Dead tree."/>
    <s v="AEA_A &amp; E Arborists Tree Care"/>
    <s v=""/>
    <n v="5576708"/>
    <s v="F1B_FP-Rmv1 B"/>
    <d v="2020-04-08T16:52:32"/>
    <s v="A&amp;E PRODUCCIÓN "/>
    <s v="Unit"/>
    <m/>
    <s v=""/>
    <s v="AEA_A &amp; E Arborists Tree Care"/>
    <s v=""/>
    <d v="2020-05-13T00:00:00"/>
    <s v="Remove all wood and debris from site."/>
    <x v="9"/>
    <d v="2020-05-13T15:19:58"/>
    <s v="Sierra"/>
    <s v="SI_Sierra"/>
    <s v="1051682418"/>
    <s v="13117 KENTUCKY FLAT RD"/>
    <s v="NEVADA CITY"/>
    <s v=""/>
    <s v=""/>
    <s v="jjaqun_awrr"/>
    <d v="2019-09-05T09:08:46"/>
    <s v="BE_geomartawrrprod"/>
    <d v="2020-05-13T15:33:45"/>
    <s v="93d66447-d745-47b9-b867-bf29f9c12bd4"/>
  </r>
  <r>
    <n v="0"/>
    <n v="0"/>
    <n v="0"/>
    <n v="0"/>
    <n v="1"/>
    <n v="0"/>
    <n v="0"/>
    <n v="0"/>
    <n v="0"/>
    <n v="1"/>
    <x v="0"/>
    <n v="1"/>
    <n v="1"/>
    <n v="1"/>
    <n v="20"/>
    <x v="2"/>
    <d v="2020-05-13T15:21:28"/>
    <s v="MOW"/>
    <x v="0"/>
    <d v="2020-02-25T00:00:00"/>
    <d v="2020-02-25T15:51:19"/>
    <s v=""/>
    <s v="No"/>
    <s v="Old"/>
    <n v="0"/>
    <x v="0"/>
    <x v="0"/>
    <s v="Roberto"/>
    <s v="Ayala"/>
    <x v="3"/>
    <n v="1723385"/>
    <x v="335"/>
    <x v="1"/>
    <s v="LP_AU115-B02_1686281"/>
    <s v="CIP_AU115-B02_332963"/>
    <s v="Tree Work Complete"/>
    <s v=""/>
    <x v="5"/>
    <s v="Poplar"/>
    <s v="No"/>
    <s v="No"/>
    <n v="7"/>
    <n v="45"/>
    <s v=""/>
    <s v="F1B_FP-Rmv1 B"/>
    <s v="Haul offsite"/>
    <s v="No"/>
    <s v=""/>
    <s v="0.6 span, 49 feet north of line, pole 13 to pole 14, poor taper, outside fence, COUNTY TREE REMOVE ALL WOOD"/>
    <s v="MOW_Mowbray's"/>
    <s v="MOW_Mowbray's Tree Service"/>
    <n v="5872407"/>
    <s v="F1B_FP-Rmv1 B"/>
    <d v="2020-05-13T15:21:16"/>
    <s v=""/>
    <s v="Unit"/>
    <m/>
    <s v=""/>
    <s v=""/>
    <s v=""/>
    <m/>
    <s v="Remove all wood and slash "/>
    <x v="3"/>
    <d v="2020-05-13T15:21:28"/>
    <s v="Sierra"/>
    <s v="SI_Sierra"/>
    <s v="1012546720"/>
    <s v="13399 RICES CROSSING RD"/>
    <s v="OREGON HOUSE"/>
    <s v=""/>
    <s v=""/>
    <s v="klinn_awrr"/>
    <d v="2020-02-25T15:51:19"/>
    <s v="BE_geomartawrrprod"/>
    <d v="2020-05-13T15:33:45"/>
    <s v="224f2759-cf7e-48ed-ac51-627133e0136f"/>
  </r>
  <r>
    <n v="0"/>
    <n v="0"/>
    <n v="0"/>
    <n v="0"/>
    <n v="1"/>
    <n v="0"/>
    <n v="0"/>
    <n v="0"/>
    <n v="0"/>
    <n v="1"/>
    <x v="0"/>
    <n v="1"/>
    <n v="1"/>
    <n v="1"/>
    <n v="20"/>
    <x v="2"/>
    <d v="2020-05-13T15:22:09"/>
    <s v="MOW"/>
    <x v="0"/>
    <d v="2020-02-25T00:00:00"/>
    <d v="2020-02-25T15:53:16"/>
    <s v=""/>
    <s v="No"/>
    <s v="Old"/>
    <n v="0"/>
    <x v="0"/>
    <x v="0"/>
    <s v="Roberto"/>
    <s v="Ayala"/>
    <x v="3"/>
    <n v="1723386"/>
    <x v="336"/>
    <x v="1"/>
    <s v="LP_AU115-B02_1686281"/>
    <s v="CIP_AU115-B02_332963"/>
    <s v="Tree Work Complete"/>
    <s v=""/>
    <x v="5"/>
    <s v="Poplar"/>
    <s v="No"/>
    <s v="No"/>
    <n v="10"/>
    <n v="54"/>
    <s v=""/>
    <s v="F1B_FP-Rmv1 B"/>
    <s v="Haul offsite"/>
    <s v="No"/>
    <s v=""/>
    <s v="0.7 span, 45 feet north of line, pole 13 to pole 14, poor taper, dead top, outside fence, 2 stem, COUNTY TREE REMOVE ALL WOOD"/>
    <s v="MOW_Mowbray's"/>
    <s v="MOW_Mowbray's Tree Service"/>
    <n v="5872407"/>
    <s v="F1B_FP-Rmv1 B"/>
    <d v="2020-05-13T15:22:00"/>
    <s v=""/>
    <s v="Unit"/>
    <m/>
    <s v=""/>
    <s v=""/>
    <s v=""/>
    <m/>
    <s v="Remove all wood and slash "/>
    <x v="3"/>
    <d v="2020-05-13T15:22:09"/>
    <s v="Sierra"/>
    <s v="SI_Sierra"/>
    <s v="1012546720"/>
    <s v="13399 RICES CROSSING RD"/>
    <s v="OREGON HOUSE"/>
    <s v=""/>
    <s v=""/>
    <s v="klinn_awrr"/>
    <d v="2020-02-25T15:53:16"/>
    <s v="BE_geomartawrrprod"/>
    <d v="2020-05-13T15:33:45"/>
    <s v="bd8cc057-6690-43f7-9974-a72cc61f702b"/>
  </r>
  <r>
    <n v="0"/>
    <n v="0"/>
    <n v="0"/>
    <n v="0"/>
    <n v="1"/>
    <n v="0"/>
    <n v="0"/>
    <n v="0"/>
    <n v="0"/>
    <n v="1"/>
    <x v="0"/>
    <n v="1"/>
    <n v="2"/>
    <n v="2"/>
    <n v="20"/>
    <x v="2"/>
    <d v="2020-05-13T15:22:49"/>
    <s v="MOW"/>
    <x v="0"/>
    <d v="2020-02-25T00:00:00"/>
    <d v="2020-02-25T15:57:53"/>
    <s v=""/>
    <s v="No"/>
    <s v="Old"/>
    <n v="0"/>
    <x v="0"/>
    <x v="0"/>
    <s v="Roberto"/>
    <s v="Ayala"/>
    <x v="3"/>
    <n v="1723387"/>
    <x v="337"/>
    <x v="1"/>
    <s v="LP_AU115-B02_1686281"/>
    <s v="CIP_AU115-B02_332963"/>
    <s v="Tree Work Complete"/>
    <s v=""/>
    <x v="5"/>
    <s v="Poplar"/>
    <s v="No"/>
    <s v="No"/>
    <n v="14"/>
    <n v="51"/>
    <s v=""/>
    <s v="F2B_FP-Rmv2 B"/>
    <s v="Haul offsite"/>
    <s v="No"/>
    <s v=""/>
    <s v="0.8 span, 49 feet north of line, pole 13 to pole 14, topped tree, flagged and painted opposite line side, next to road bush, outside of fence, COUNTY TREE REMOVE ALL WOOD"/>
    <s v="MOW_Mowbray's"/>
    <s v="MOW_Mowbray's Tree Service"/>
    <n v="5872407"/>
    <s v="F2B_FP-Rmv2 B"/>
    <d v="2020-05-13T15:22:38"/>
    <s v=""/>
    <s v="Unit"/>
    <m/>
    <s v=""/>
    <s v=""/>
    <s v=""/>
    <m/>
    <s v="Remove all wood and slash "/>
    <x v="3"/>
    <d v="2020-05-13T15:22:49"/>
    <s v="Sierra"/>
    <s v="SI_Sierra"/>
    <s v="1012546720"/>
    <s v="13399 RICES CROSSING RD"/>
    <s v="OREGON HOUSE"/>
    <s v=""/>
    <s v=""/>
    <s v="klinn_awrr"/>
    <d v="2020-02-25T15:57:53"/>
    <s v="BE_geomartawrrprod"/>
    <d v="2020-05-13T15:33:45"/>
    <s v="96f4c1c6-493d-41cd-802b-e5cf9b57ac68"/>
  </r>
  <r>
    <n v="0"/>
    <n v="0"/>
    <n v="0"/>
    <n v="0"/>
    <n v="1"/>
    <n v="0"/>
    <n v="0"/>
    <n v="0"/>
    <n v="0"/>
    <n v="1"/>
    <x v="0"/>
    <n v="1"/>
    <n v="1"/>
    <n v="1"/>
    <n v="20"/>
    <x v="2"/>
    <d v="2020-05-13T15:23:32"/>
    <s v="MOW"/>
    <x v="0"/>
    <d v="2020-02-24T00:00:00"/>
    <d v="2020-02-24T15:58:37"/>
    <s v=""/>
    <s v="No"/>
    <s v="Old"/>
    <n v="0"/>
    <x v="0"/>
    <x v="0"/>
    <s v="Roberto"/>
    <s v="Ayala"/>
    <x v="3"/>
    <n v="1723114"/>
    <x v="338"/>
    <x v="1"/>
    <s v="LP_AU115-B02_1668765"/>
    <s v="CIP_AU115-B02_332963"/>
    <s v="Tree Work Complete"/>
    <s v=""/>
    <x v="5"/>
    <s v="Blue Oak"/>
    <s v="No"/>
    <s v="No"/>
    <n v="10"/>
    <n v="50"/>
    <s v=""/>
    <s v="F1B_FP-Rmv1 B"/>
    <s v="Cut and Leave"/>
    <s v="No"/>
    <s v=""/>
    <s v="0.9 span, 40 feet north of line, pole 14 to pole 15, poor taper, radial growth "/>
    <s v="MOW_Mowbray's"/>
    <s v="MOW_Mowbray's Tree Service"/>
    <n v="5872407"/>
    <s v="F1B_FP-Rmv1 B"/>
    <d v="2020-05-13T15:23:22"/>
    <s v=""/>
    <s v="Unit"/>
    <m/>
    <s v=""/>
    <s v=""/>
    <s v=""/>
    <m/>
    <s v="Cut into 16 inch rounds, chip and pile all slash at owners discretion "/>
    <x v="3"/>
    <d v="2020-05-13T15:23:32"/>
    <s v="Sierra"/>
    <s v="SI_Sierra"/>
    <s v="1012539782"/>
    <s v="13337 RICES CROSSING RD"/>
    <s v="OREGON HOUSE"/>
    <s v=""/>
    <s v=""/>
    <s v="klinn_awrr"/>
    <d v="2020-02-24T15:58:37"/>
    <s v="BE_geomartawrrprod"/>
    <d v="2020-05-13T15:33:45"/>
    <s v="4beb2842-7f6d-45d0-842b-ded106e7870e"/>
  </r>
  <r>
    <n v="0"/>
    <n v="0"/>
    <n v="0"/>
    <n v="0"/>
    <n v="1"/>
    <n v="0"/>
    <n v="0"/>
    <n v="0"/>
    <n v="0"/>
    <n v="1"/>
    <x v="0"/>
    <n v="1"/>
    <n v="2"/>
    <n v="2"/>
    <n v="20"/>
    <x v="2"/>
    <d v="2020-05-13T15:26:58"/>
    <s v="zAWRR Not in Roster"/>
    <x v="1"/>
    <d v="2020-02-27T00:00:00"/>
    <d v="2020-02-27T11:02:18"/>
    <s v=""/>
    <s v="No"/>
    <s v="Old"/>
    <n v="0"/>
    <x v="1"/>
    <x v="0"/>
    <s v="zAWRR Not in Roster"/>
    <s v="zAWRR Not in Roster"/>
    <x v="1"/>
    <n v="1782086"/>
    <x v="339"/>
    <x v="0"/>
    <s v="LP_AV115-J09_878069"/>
    <s v="CIP_AV115-J09_357579"/>
    <s v="Tree Work Complete"/>
    <s v=""/>
    <x v="0"/>
    <s v="Ponderosa Pine"/>
    <s v="No"/>
    <s v="No"/>
    <n v="20"/>
    <n v="103"/>
    <s v=""/>
    <s v="F2B_FP-Rmv2 B"/>
    <s v="Cut and Leave"/>
    <s v="No"/>
    <s v=""/>
    <s v=".3 span, poleJ3-1,8ft west of line: mature ponderosa, large vertical cavity in trunk, poor crown to height ratio, needle blight present in crown, poor taper, strike potential to conductor, pole J3, guy wire, conductor of pole J3-J2"/>
    <s v="AEA_A &amp; E Arborists Tree Care"/>
    <s v=""/>
    <n v="208"/>
    <s v="F2B_FP-Rmv2 B"/>
    <d v="2020-05-04T16:32:22"/>
    <s v="A&amp;E, 208"/>
    <s v="Unit"/>
    <m/>
    <s v=""/>
    <s v="AEA_A &amp; E Arborists Tree Care"/>
    <s v=""/>
    <d v="2020-05-13T15:26:53"/>
    <s v="Cut 16 inch rounds, remove all slash 207"/>
    <x v="18"/>
    <d v="2020-05-13T15:26:58"/>
    <s v="Sierra"/>
    <s v="SI_Sierra"/>
    <s v="1051749302"/>
    <s v="13022 EMERALD FOREST DR"/>
    <s v="NEVADA CITY"/>
    <s v=""/>
    <s v=""/>
    <s v="jeaslj_awrr"/>
    <d v="2020-02-27T11:02:18"/>
    <s v="BE_geomartawrrprod"/>
    <d v="2020-05-13T15:33:45"/>
    <s v="821e4e96-1630-40e5-90cd-286613f8ae4f"/>
  </r>
  <r>
    <n v="0"/>
    <n v="0"/>
    <n v="0"/>
    <n v="0"/>
    <n v="1"/>
    <n v="0"/>
    <n v="1"/>
    <n v="0"/>
    <n v="0"/>
    <n v="2"/>
    <x v="0"/>
    <n v="1"/>
    <n v="3"/>
    <n v="2"/>
    <n v="20"/>
    <x v="2"/>
    <d v="2020-05-13T15:27:17"/>
    <s v="zAWRR Not in Roster"/>
    <x v="1"/>
    <d v="2020-02-27T00:00:00"/>
    <d v="2020-02-27T11:06:04"/>
    <s v=""/>
    <s v="No"/>
    <s v="Old"/>
    <n v="0"/>
    <x v="1"/>
    <x v="0"/>
    <s v="zAWRR Not in Roster"/>
    <s v="zAWRR Not in Roster"/>
    <x v="1"/>
    <n v="1782087"/>
    <x v="340"/>
    <x v="0"/>
    <s v="LP_AV115-J09_878069"/>
    <s v="CIP_AV115-J09_357579"/>
    <s v="Tree Work Complete"/>
    <s v=""/>
    <x v="0"/>
    <s v="Ponderosa Pine"/>
    <s v="No"/>
    <s v="No"/>
    <n v="25"/>
    <n v="103"/>
    <s v=""/>
    <s v="F2B_FP-Rmv2 B"/>
    <s v="Haul offsite"/>
    <s v="No"/>
    <s v=""/>
    <s v=".3 span, poleJ3-1, 12ft west of line: mature ponderosa, within striking distance of conductor, poleJ3, guy wire, conductor of poleJ3-1/ ahansm MGE 4/22/20 This tree point was changed to removal as tree crews think it’s not safe to remove the other tree next to it they think it’s a lot better and safer to remove both trees/ Property owner approved. "/>
    <s v="AEA_A &amp; E Arborists Tree Care"/>
    <s v=""/>
    <n v="208"/>
    <s v="F2B_FP-Rmv2 B"/>
    <d v="2020-05-04T16:32:57"/>
    <s v="A&amp;E, 208"/>
    <s v="Unit"/>
    <m/>
    <s v=""/>
    <s v="AEA_A &amp; E Arborists Tree Care"/>
    <s v=""/>
    <d v="2020-05-13T15:27:13"/>
    <s v="Haul away all wood/ Haul away all wood chips and debris 207"/>
    <x v="18"/>
    <d v="2020-05-13T15:27:17"/>
    <s v="Sierra"/>
    <s v="SI_Sierra"/>
    <s v="1051749302"/>
    <s v="13022 EMERALD FOREST DR"/>
    <s v="NEVADA CITY"/>
    <s v=""/>
    <s v=""/>
    <s v="jeaslj_awrr"/>
    <d v="2020-02-27T11:06:04"/>
    <s v="BE_geomartawrrprod"/>
    <d v="2020-05-13T15:33:46"/>
    <s v="3d176417-962f-4999-ae24-448b601da34e"/>
  </r>
  <r>
    <n v="0"/>
    <n v="0"/>
    <n v="0"/>
    <n v="0"/>
    <n v="1"/>
    <n v="0"/>
    <n v="0"/>
    <n v="0"/>
    <n v="0"/>
    <n v="1"/>
    <x v="0"/>
    <n v="1"/>
    <n v="2"/>
    <n v="2"/>
    <n v="20"/>
    <x v="2"/>
    <d v="2020-05-13T15:27:48"/>
    <s v="zAWRR Not in Roster"/>
    <x v="1"/>
    <d v="2020-02-27T00:00:00"/>
    <d v="2020-02-27T14:53:16"/>
    <s v=""/>
    <s v="No"/>
    <s v="Old"/>
    <n v="0"/>
    <x v="1"/>
    <x v="0"/>
    <s v="zAWRR Not in Roster"/>
    <s v="zAWRR Not in Roster"/>
    <x v="1"/>
    <n v="1782097"/>
    <x v="341"/>
    <x v="0"/>
    <s v="LP_AV115-J09_878069"/>
    <s v="CIP_AV115-J09_357579"/>
    <s v="Tree Work Complete"/>
    <m/>
    <x v="0"/>
    <s v="Ponderosa Pine"/>
    <s v="No"/>
    <s v="No"/>
    <n v="21"/>
    <n v="117"/>
    <m/>
    <s v="F2B_FP-Rmv2 B"/>
    <s v="Cut and Leave"/>
    <s v="No"/>
    <m/>
    <s v=".8 span. Pole J3-J4, 82ft east of line: mature ponderosa, suppressed canopy, needle blight present, large black oak is being supported by ponderosa, poor taper, high risk removal, within striking distance of conductor, poleJ4, and guy wire"/>
    <s v="AEA_A &amp; E Arborists Tree Care"/>
    <m/>
    <n v="208"/>
    <s v="F2B_FP-Rmv2 B"/>
    <d v="2020-05-05T17:10:11"/>
    <s v="A&amp;E, 208"/>
    <s v="Unit"/>
    <m/>
    <m/>
    <s v="AEA_A &amp; E Arborists Tree Care"/>
    <m/>
    <d v="2020-05-13T15:27:43"/>
    <s v="Cut 16 inch rounds, remove all slash 207"/>
    <x v="18"/>
    <d v="2020-05-13T15:27:48"/>
    <s v="Sierra"/>
    <s v="SI_Sierra"/>
    <s v="1051749302"/>
    <s v="13022 EMERALD FOREST DR"/>
    <s v="NEVADA CITY"/>
    <s v=""/>
    <s v=""/>
    <s v="jeaslj_awrr"/>
    <d v="2020-02-27T14:53:16"/>
    <s v="BE_geomartawrrprod"/>
    <d v="2020-05-13T15:33:46"/>
    <s v="293f8b7d-bb63-4654-919f-ef63645aa368"/>
  </r>
  <r>
    <n v="0"/>
    <n v="0"/>
    <n v="0"/>
    <n v="0"/>
    <n v="1"/>
    <n v="0"/>
    <n v="0"/>
    <n v="0"/>
    <n v="0"/>
    <n v="1"/>
    <x v="0"/>
    <n v="1"/>
    <n v="2"/>
    <n v="2"/>
    <n v="20"/>
    <x v="2"/>
    <d v="2020-05-13T15:28:13"/>
    <s v="zAWRR Not in Roster"/>
    <x v="1"/>
    <d v="2020-02-27T00:00:00"/>
    <d v="2020-02-27T15:00:52"/>
    <s v=""/>
    <s v="No"/>
    <s v="Old"/>
    <n v="0"/>
    <x v="1"/>
    <x v="0"/>
    <s v="zAWRR Not in Roster"/>
    <s v="zAWRR Not in Roster"/>
    <x v="1"/>
    <n v="1782098"/>
    <x v="342"/>
    <x v="0"/>
    <s v="LP_AV115-J09_878069"/>
    <s v="CIP_AV115-J09_357579"/>
    <s v="Tree Work Complete"/>
    <m/>
    <x v="0"/>
    <s v="Black Oak"/>
    <s v="No"/>
    <s v="No"/>
    <n v="13"/>
    <n v="64"/>
    <m/>
    <s v="F2D_FS-R2B+Trt"/>
    <s v="Cut and Leave"/>
    <s v="No"/>
    <m/>
    <s v=".8 span, pole J3-J4, 85ft east of line: mature black oak, being supported by ponderosa that is to be removed. Black oak not within striking distance of conductor"/>
    <s v="AEA_A &amp; E Arborists Tree Care"/>
    <m/>
    <n v="208"/>
    <s v="F2D_FS-R2B+Trt"/>
    <d v="2020-04-30T16:20:22"/>
    <s v="A&amp;E, 208"/>
    <s v="Unit"/>
    <m/>
    <m/>
    <s v="AEA_A &amp; E Arborists Tree Care"/>
    <m/>
    <d v="2020-05-13T15:28:06"/>
    <s v="Cut to 16 inch rounds, remove all slash 207"/>
    <x v="18"/>
    <d v="2020-05-13T15:28:13"/>
    <s v="Sierra"/>
    <s v="SI_Sierra"/>
    <s v="1051749302"/>
    <s v="13022 EMERALD FOREST DR"/>
    <s v="NEVADA CITY"/>
    <s v=""/>
    <s v=""/>
    <s v="jeaslj_awrr"/>
    <d v="2020-02-27T15:00:52"/>
    <s v="BE_geomartawrrprod"/>
    <d v="2020-05-13T15:33:46"/>
    <s v="0830283a-10ae-402a-b7f9-bd50323e6364"/>
  </r>
  <r>
    <n v="0"/>
    <n v="0"/>
    <n v="0"/>
    <n v="0"/>
    <n v="1"/>
    <n v="0"/>
    <n v="0"/>
    <n v="0"/>
    <n v="0"/>
    <n v="1"/>
    <x v="0"/>
    <n v="1"/>
    <n v="4"/>
    <n v="4"/>
    <n v="20"/>
    <x v="2"/>
    <d v="2020-05-13T15:29:54"/>
    <s v="zAWRR Not in Roster"/>
    <x v="1"/>
    <d v="2020-02-28T00:00:00"/>
    <d v="2020-02-28T13:43:09"/>
    <s v=""/>
    <s v="No"/>
    <s v="Old"/>
    <n v="0"/>
    <x v="1"/>
    <x v="0"/>
    <s v="zAWRR Not in Roster"/>
    <s v="zAWRR Not in Roster"/>
    <x v="1"/>
    <n v="1782199"/>
    <x v="343"/>
    <x v="0"/>
    <s v="LP_AV115-J09_878068"/>
    <s v="CIP_AV115-J09_357531"/>
    <s v="Tree Work Complete"/>
    <s v=""/>
    <x v="0"/>
    <s v="Ponderosa Pine"/>
    <s v="No"/>
    <s v="No"/>
    <n v="37"/>
    <n v="123"/>
    <s v=""/>
    <s v="F4B_FP-Rmv4 B"/>
    <s v="Cut and Leave"/>
    <s v="No"/>
    <s v=""/>
    <s v="0.3 span from Pole J5 to J6. 95 ft East of line. Downslope but not good tree. Starting to uproot. Cavity with decay at base. Trunk seems mushy in spots. "/>
    <s v="AEA_A &amp; E Arborists Tree Care"/>
    <s v=""/>
    <m/>
    <s v="F4B_FP-Rmv4 B"/>
    <d v="2020-05-06T17:28:53"/>
    <s v="A&amp;E 212"/>
    <s v="Unit"/>
    <m/>
    <s v=""/>
    <s v="AEA_A &amp; E Arborists Tree Care"/>
    <s v=""/>
    <d v="2020-05-13T15:29:50"/>
    <s v="TBD - noncontact parcel status 207"/>
    <x v="18"/>
    <d v="2020-05-13T15:29:54"/>
    <s v="Sierra"/>
    <s v="SI_Sierra"/>
    <s v="1051749301"/>
    <s v="12620 KENTUCKY FLAT RD"/>
    <s v="NEVADA CITY"/>
    <s v=""/>
    <s v=""/>
    <s v="rsoulj_awrr"/>
    <d v="2020-02-28T13:43:09"/>
    <s v="BE_geomartawrrprod"/>
    <d v="2020-05-13T15:33:46"/>
    <s v="d75526ce-8bcb-4ea0-96d7-1be63db6ee44"/>
  </r>
  <r>
    <n v="0"/>
    <n v="0"/>
    <n v="0"/>
    <n v="0"/>
    <n v="1"/>
    <n v="0"/>
    <n v="0"/>
    <n v="0"/>
    <n v="0"/>
    <n v="1"/>
    <x v="0"/>
    <n v="1"/>
    <n v="2"/>
    <n v="2"/>
    <n v="20"/>
    <x v="2"/>
    <d v="2020-05-13T15:31:44"/>
    <s v="zAWRR Not in Roster"/>
    <x v="1"/>
    <d v="2019-08-28T00:00:00"/>
    <d v="2019-08-28T22:07:17"/>
    <s v=""/>
    <s v="No"/>
    <s v="Old"/>
    <n v="0"/>
    <x v="1"/>
    <x v="0"/>
    <s v="zAWRR Not in Roster"/>
    <s v="zAWRR Not in Roster"/>
    <x v="1"/>
    <n v="1757539"/>
    <x v="344"/>
    <x v="0"/>
    <s v="LP_AV115-J09_1724843"/>
    <s v="CIP_AV115-J09_357530"/>
    <s v="Tree Work Complete"/>
    <s v=""/>
    <x v="5"/>
    <s v="Ponderosa Pine"/>
    <s v="No"/>
    <s v="No"/>
    <n v="23"/>
    <n v="105"/>
    <s v=""/>
    <s v="F2B_FP-Rmv2 B"/>
    <s v="Haul offsite"/>
    <s v="No"/>
    <s v=""/>
    <s v="HTRS 4/3 0.2 span; 15 ft east of line. Pole J6 to pole J7. Tree had to leading stems that combined at the base and allowed for rot to occur. Tree has significant lean towards lines. "/>
    <s v="AEA_A &amp; E Arborists Tree Care"/>
    <s v=""/>
    <m/>
    <s v="F2B_FP-Rmv2 B"/>
    <d v="2020-05-05T17:09:52"/>
    <s v="A&amp;E 218"/>
    <s v="Unit"/>
    <m/>
    <s v=""/>
    <s v="AEA_A &amp; E Arborists Tree Care"/>
    <s v=""/>
    <d v="2020-05-13T15:31:39"/>
    <s v="Remove all wood and debris from site. 207"/>
    <x v="18"/>
    <d v="2020-05-13T15:31:44"/>
    <s v="Sierra"/>
    <s v="SI_Sierra"/>
    <s v="1051749303"/>
    <s v="12588 CHATANOOGA WAY"/>
    <s v="NEVADA CITY"/>
    <s v=""/>
    <s v=""/>
    <s v="lboudj_awrr"/>
    <d v="2019-08-28T22:07:17"/>
    <s v="BE_geomartawrrprod"/>
    <d v="2020-05-13T17:33:04"/>
    <s v="a1b762dd-5d9b-4bc8-8a3c-144fb25bbd1a"/>
  </r>
  <r>
    <n v="0"/>
    <n v="0"/>
    <n v="0"/>
    <n v="0"/>
    <n v="1"/>
    <n v="0"/>
    <n v="0"/>
    <n v="0"/>
    <n v="0"/>
    <n v="1"/>
    <x v="0"/>
    <n v="1"/>
    <n v="2"/>
    <n v="2"/>
    <n v="20"/>
    <x v="2"/>
    <d v="2020-05-13T15:32:03"/>
    <s v="zAWRR Not in Roster"/>
    <x v="1"/>
    <d v="2019-08-28T00:00:00"/>
    <d v="2019-08-28T22:10:47"/>
    <s v=""/>
    <s v="No"/>
    <s v="Old"/>
    <n v="0"/>
    <x v="1"/>
    <x v="0"/>
    <s v="zAWRR Not in Roster"/>
    <s v="zAWRR Not in Roster"/>
    <x v="1"/>
    <n v="1757540"/>
    <x v="345"/>
    <x v="0"/>
    <s v="LP_AV115-J09_1724843"/>
    <s v="CIP_AV115-J09_357530"/>
    <s v="Tree Work Complete"/>
    <s v=""/>
    <x v="5"/>
    <s v="Ponderosa Pine"/>
    <s v="No"/>
    <s v="No"/>
    <n v="21"/>
    <n v="105"/>
    <s v=""/>
    <s v="F2B_FP-Rmv2 B"/>
    <s v="Haul offsite"/>
    <s v="No"/>
    <s v=""/>
    <s v="HTRS 4/3 0.2 span; 25 ft east of line. Pole J6 to pole J7. Tree had to leading stems that combined at the base and allowed for rot to occur. Tree has significant lean towards lines. Tree has signs of termites. "/>
    <s v="AEA_A &amp; E Arborists Tree Care"/>
    <s v=""/>
    <m/>
    <s v="F2B_FP-Rmv2 B"/>
    <d v="2020-05-05T17:07:50"/>
    <s v="A&amp;E 218"/>
    <s v="Unit"/>
    <m/>
    <s v=""/>
    <s v="AEA_A &amp; E Arborists Tree Care"/>
    <s v=""/>
    <d v="2020-05-13T15:31:58"/>
    <s v="Remove all wood and debris from site. 207"/>
    <x v="18"/>
    <d v="2020-05-13T15:32:03"/>
    <s v="Sierra"/>
    <s v="SI_Sierra"/>
    <s v="1051749303"/>
    <s v="12588 CHATANOOGA WAY"/>
    <s v="NEVADA CITY"/>
    <s v=""/>
    <s v=""/>
    <s v="lboudj_awrr"/>
    <d v="2019-08-28T22:10:47"/>
    <s v="BE_geomartawrrprod"/>
    <d v="2020-05-13T17:33:04"/>
    <s v="d15d8f0e-a469-47d4-9fe4-2cf07cce20f0"/>
  </r>
  <r>
    <n v="0"/>
    <n v="0"/>
    <n v="0"/>
    <n v="0"/>
    <n v="1"/>
    <n v="0"/>
    <n v="0"/>
    <n v="0"/>
    <n v="0"/>
    <n v="1"/>
    <x v="0"/>
    <n v="1"/>
    <n v="3"/>
    <n v="3"/>
    <n v="20"/>
    <x v="2"/>
    <d v="2020-05-13T15:32:22"/>
    <s v="zAWRR Not in Roster"/>
    <x v="1"/>
    <d v="2019-08-28T00:00:00"/>
    <d v="2019-08-28T22:12:38"/>
    <s v=""/>
    <s v="No"/>
    <s v="Old"/>
    <n v="0"/>
    <x v="1"/>
    <x v="0"/>
    <s v="zAWRR Not in Roster"/>
    <s v="zAWRR Not in Roster"/>
    <x v="1"/>
    <n v="1757541"/>
    <x v="346"/>
    <x v="0"/>
    <s v="LP_AV115-J09_1724843"/>
    <s v="CIP_AV115-J09_357530"/>
    <s v="Tree Work Complete"/>
    <s v=""/>
    <x v="5"/>
    <s v="Ponderosa Pine"/>
    <s v="No"/>
    <s v="No"/>
    <n v="24"/>
    <n v="110"/>
    <s v=""/>
    <s v="F3B_FP-Rmv3 B"/>
    <s v="Haul offsite"/>
    <s v="No"/>
    <s v=""/>
    <s v="HTRS 4/3 0.2 span; 30 ft east of line. Pole J6 to pole J7. Tree had to leading stems that combined at the base and allowed for rot to occur. Tree has significant lean towards lines. "/>
    <s v="AEA_A &amp; E Arborists Tree Care"/>
    <s v=""/>
    <m/>
    <s v="F3B_FP-Rmv3 B"/>
    <d v="2020-05-05T17:08:45"/>
    <s v="A&amp;E 218"/>
    <s v="Unit"/>
    <m/>
    <s v=""/>
    <s v="AEA_A &amp; E Arborists Tree Care"/>
    <s v=""/>
    <d v="2020-05-13T15:32:17"/>
    <s v="Remove all wood and debris from site. 207"/>
    <x v="18"/>
    <d v="2020-05-13T15:32:22"/>
    <s v="Sierra"/>
    <s v="SI_Sierra"/>
    <s v="1051749303"/>
    <s v="12588 CHATANOOGA WAY"/>
    <s v="NEVADA CITY"/>
    <s v=""/>
    <s v=""/>
    <s v="lboudj_awrr"/>
    <d v="2019-08-28T22:12:38"/>
    <s v="BE_geomartawrrprod"/>
    <d v="2020-05-13T17:33:04"/>
    <s v="511609f7-67fb-418f-b75c-3c36fff22cfd"/>
  </r>
  <r>
    <n v="0"/>
    <n v="0"/>
    <n v="0"/>
    <n v="0"/>
    <n v="1"/>
    <n v="0"/>
    <n v="0"/>
    <n v="0"/>
    <n v="0"/>
    <n v="1"/>
    <x v="0"/>
    <n v="1"/>
    <n v="1"/>
    <n v="1"/>
    <n v="20"/>
    <x v="2"/>
    <d v="2020-05-13T15:33:49"/>
    <s v="MOW"/>
    <x v="0"/>
    <d v="2020-02-24T00:00:00"/>
    <d v="2020-02-24T15:49:18"/>
    <s v=""/>
    <s v="No"/>
    <s v="Old"/>
    <n v="0"/>
    <x v="0"/>
    <x v="0"/>
    <s v="Roberto"/>
    <s v="Ayala"/>
    <x v="3"/>
    <n v="1723110"/>
    <x v="347"/>
    <x v="1"/>
    <s v="LP_AU115-B02_1668765"/>
    <s v="CIP_AU115-B02_332963"/>
    <s v="Tree Work Complete"/>
    <s v=""/>
    <x v="5"/>
    <s v="Blue Oak"/>
    <s v="No"/>
    <s v="No"/>
    <n v="4"/>
    <n v="35"/>
    <s v=""/>
    <s v="F1B_FP-Rmv1 B"/>
    <s v="Cut and Leave"/>
    <s v="No"/>
    <s v=""/>
    <s v="At end pole, 30 from end pole, poor taper "/>
    <s v="MOW_Mowbray's"/>
    <s v="MOW_Mowbray's Tree Service"/>
    <n v="5872407"/>
    <s v="F1B_FP-Rmv1 B"/>
    <d v="2020-05-13T15:33:39"/>
    <s v=""/>
    <s v="Unit"/>
    <m/>
    <s v=""/>
    <s v=""/>
    <s v=""/>
    <m/>
    <s v="Cut into 16 inch rounds, chip and pile at homeowners discretion "/>
    <x v="3"/>
    <d v="2020-05-13T15:33:49"/>
    <s v="Sierra"/>
    <s v="SI_Sierra"/>
    <s v="1012539782"/>
    <s v="13337 RICES CROSSING RD"/>
    <s v="OREGON HOUSE"/>
    <s v=""/>
    <s v=""/>
    <s v="klinn_awrr"/>
    <d v="2020-02-24T15:49:18"/>
    <s v="BE_geomartawrrprod"/>
    <d v="2020-05-13T17:33:04"/>
    <s v="e34dba6c-9f40-4909-8886-8122c8ac46b8"/>
  </r>
  <r>
    <n v="0"/>
    <n v="0"/>
    <n v="0"/>
    <n v="0"/>
    <n v="1"/>
    <n v="0"/>
    <n v="0"/>
    <n v="0"/>
    <n v="0"/>
    <n v="1"/>
    <x v="0"/>
    <n v="1"/>
    <n v="1"/>
    <n v="1"/>
    <n v="20"/>
    <x v="2"/>
    <d v="2020-05-13T15:34:37"/>
    <s v="MOW"/>
    <x v="0"/>
    <d v="2020-02-24T00:00:00"/>
    <d v="2020-02-24T15:50:26"/>
    <s v=""/>
    <s v="No"/>
    <s v="Old"/>
    <n v="0"/>
    <x v="0"/>
    <x v="0"/>
    <s v="Roberto"/>
    <s v="Ayala"/>
    <x v="3"/>
    <n v="1723111"/>
    <x v="348"/>
    <x v="1"/>
    <s v="LP_AU115-B02_1668765"/>
    <s v="CIP_AU115-B02_332963"/>
    <s v="Tree Work Complete"/>
    <s v=""/>
    <x v="5"/>
    <s v="Live Oak"/>
    <s v="No"/>
    <s v="No"/>
    <n v="9"/>
    <n v="35"/>
    <s v=""/>
    <s v="F1B_FP-Rmv1 B"/>
    <s v="Cut and Leave"/>
    <s v="No"/>
    <s v=""/>
    <s v="At end pole, 25 feet away from pole, 2 stem. Poor taper on each stem."/>
    <s v="MOW_Mowbray's"/>
    <s v="MOW_Mowbray's Tree Service"/>
    <n v="5872407"/>
    <s v="F1B_FP-Rmv1 B"/>
    <d v="2020-05-13T15:34:29"/>
    <s v=""/>
    <s v="Unit"/>
    <m/>
    <s v=""/>
    <s v=""/>
    <s v=""/>
    <m/>
    <s v="Cut wood to 16” rounds, chip and pile slash."/>
    <x v="3"/>
    <d v="2020-05-13T15:34:37"/>
    <s v="Sierra"/>
    <s v="SI_Sierra"/>
    <s v="1012539782"/>
    <s v="13337 RICES CROSSING RD"/>
    <s v="OREGON HOUSE"/>
    <s v=""/>
    <s v=""/>
    <s v="klinn_awrr"/>
    <d v="2020-02-24T15:50:26"/>
    <s v="BE_geomartawrrprod"/>
    <d v="2020-05-13T17:33:06"/>
    <s v="d1e7ea35-05c8-4cc4-b7c9-e165e9ec604e"/>
  </r>
  <r>
    <n v="0"/>
    <n v="0"/>
    <n v="0"/>
    <n v="0"/>
    <n v="1"/>
    <n v="0"/>
    <n v="0"/>
    <n v="0"/>
    <n v="0"/>
    <n v="1"/>
    <x v="0"/>
    <n v="1"/>
    <n v="1"/>
    <n v="1"/>
    <n v="20"/>
    <x v="2"/>
    <d v="2020-05-13T15:35:13"/>
    <s v="MOW"/>
    <x v="0"/>
    <d v="2020-02-14T00:00:00"/>
    <d v="2020-02-14T14:32:21"/>
    <s v=""/>
    <s v="No"/>
    <s v="Old"/>
    <n v="0"/>
    <x v="0"/>
    <x v="0"/>
    <s v="Roberto"/>
    <s v="Ayala"/>
    <x v="3"/>
    <n v="1721035"/>
    <x v="349"/>
    <x v="1"/>
    <s v="LP_AU115-B02_1668765"/>
    <s v="CIP_AU115-B02_332963"/>
    <s v="Tree Work Complete"/>
    <s v=""/>
    <x v="5"/>
    <s v="Valley Oak"/>
    <s v="No"/>
    <s v="No"/>
    <n v="7"/>
    <n v="50"/>
    <s v=""/>
    <s v="F1B_FP-Rmv1 B"/>
    <s v="Cut and Leave"/>
    <s v="No"/>
    <s v=""/>
    <s v="Past endpole. 40 feet north of endpole."/>
    <s v="MOW_Mowbray's"/>
    <s v="MOW_Mowbray's Tree Service"/>
    <n v="5872407"/>
    <s v="F1B_FP-Rmv1 B"/>
    <d v="2020-05-13T15:35:06"/>
    <s v=""/>
    <s v="Unit"/>
    <m/>
    <s v=""/>
    <s v=""/>
    <s v=""/>
    <m/>
    <s v="Cut wood to 16” rounds, chip and pile slash."/>
    <x v="3"/>
    <d v="2020-05-13T15:35:13"/>
    <s v="Sierra"/>
    <s v="SI_Sierra"/>
    <s v="1012539782"/>
    <s v="13337 RICES CROSSING RD"/>
    <s v="OREGON HOUSE"/>
    <s v=""/>
    <s v=""/>
    <s v="llochn_awrr"/>
    <d v="2020-02-14T14:32:21"/>
    <s v="BE_geomartawrrprod"/>
    <d v="2020-05-13T17:33:04"/>
    <s v="484a288c-6d57-4fdc-b0d4-aef37755a4cc"/>
  </r>
  <r>
    <n v="0"/>
    <n v="0"/>
    <n v="0"/>
    <n v="0"/>
    <n v="1"/>
    <n v="0"/>
    <n v="0"/>
    <n v="0"/>
    <n v="0"/>
    <n v="1"/>
    <x v="0"/>
    <n v="1"/>
    <n v="2"/>
    <n v="2"/>
    <n v="20"/>
    <x v="2"/>
    <d v="2020-05-13T15:35:24"/>
    <s v="zAWRR Not in Roster"/>
    <x v="1"/>
    <d v="2019-08-28T00:00:00"/>
    <d v="2019-08-28T23:22:52"/>
    <s v=""/>
    <s v="No"/>
    <s v="Old"/>
    <n v="0"/>
    <x v="1"/>
    <x v="0"/>
    <s v="zAWRR Not in Roster"/>
    <s v="zAWRR Not in Roster"/>
    <x v="1"/>
    <n v="1757561"/>
    <x v="350"/>
    <x v="0"/>
    <s v="LP_AV115-J09_1724843"/>
    <s v="CIP_AV115-J09_357530"/>
    <s v="Tree Work Complete"/>
    <m/>
    <x v="5"/>
    <s v="Black Oak"/>
    <s v="No"/>
    <s v="No"/>
    <n v="15"/>
    <n v="60"/>
    <m/>
    <s v="R2B_Rmv 2-B"/>
    <s v="Cut and Leave"/>
    <s v="No"/>
    <m/>
    <s v=" 0.5 span; 30ft west of line. Pole J6 to pole J7. Trim will remove 1/3 of crown. Trim will kill. "/>
    <s v="AEA_A &amp; E Arborists Tree Care"/>
    <m/>
    <n v="5744925"/>
    <s v="F2B_FP-Rmv2 B"/>
    <d v="2020-05-04T17:05:34"/>
    <s v="A&amp;E. 18"/>
    <s v="Unit"/>
    <m/>
    <m/>
    <s v="AEA_A &amp; E Arborists Tree Care"/>
    <m/>
    <d v="2020-05-13T15:35:18"/>
    <s v="Cut to 16 inch rounds for fire wood. 207"/>
    <x v="18"/>
    <d v="2020-05-13T15:35:24"/>
    <s v="Sierra"/>
    <s v="SI_Sierra"/>
    <s v="1051749303"/>
    <s v="12588 CHATANOOGA WAY"/>
    <s v="NEVADA CITY"/>
    <s v=""/>
    <s v=""/>
    <s v="lboudj_awrr"/>
    <d v="2019-08-28T23:22:52"/>
    <s v="BE_geomartawrrprod"/>
    <d v="2020-05-13T17:33:06"/>
    <s v="0620f92f-3513-4203-9c44-ea48e554ba5b"/>
  </r>
  <r>
    <n v="0"/>
    <n v="0"/>
    <n v="0"/>
    <n v="0"/>
    <n v="1"/>
    <n v="0"/>
    <n v="0"/>
    <n v="0"/>
    <n v="0"/>
    <n v="1"/>
    <x v="0"/>
    <n v="1"/>
    <n v="2"/>
    <n v="2"/>
    <n v="20"/>
    <x v="2"/>
    <d v="2020-05-13T15:35:54"/>
    <s v="MOW"/>
    <x v="0"/>
    <d v="2020-02-14T00:00:00"/>
    <d v="2020-02-14T14:30:27"/>
    <s v=""/>
    <s v="No"/>
    <s v="Old"/>
    <n v="0"/>
    <x v="0"/>
    <x v="0"/>
    <s v="Roberto"/>
    <s v="Ayala"/>
    <x v="3"/>
    <n v="1721034"/>
    <x v="351"/>
    <x v="1"/>
    <s v="LP_AU115-B02_1668765"/>
    <s v="CIP_AU115-B02_333076"/>
    <s v="Tree Work Complete"/>
    <s v=""/>
    <x v="5"/>
    <s v="Ponderosa Pine"/>
    <s v="No"/>
    <s v="No"/>
    <n v="22"/>
    <n v="75"/>
    <s v=""/>
    <s v="F2B_FP-Rmv2 B"/>
    <s v="Haul offsite"/>
    <s v="No"/>
    <s v=""/>
    <s v="Past endpole. 60 feet east of endpole. Minor beetle damage, slight lean toward line."/>
    <s v="MOW_Mowbray's"/>
    <s v="MOW_Mowbray's Tree Service"/>
    <n v="5872407"/>
    <s v="F2B_FP-Rmv2 B"/>
    <d v="2020-05-13T15:35:44"/>
    <s v=""/>
    <s v="Unit"/>
    <m/>
    <s v=""/>
    <s v=""/>
    <s v=""/>
    <m/>
    <s v="Chip slash and wood that can be chipped, pile at location TBD by owner at time of work, remove all wood too big to chip."/>
    <x v="3"/>
    <d v="2020-05-13T15:35:54"/>
    <s v="Sierra"/>
    <s v="SI_Sierra"/>
    <s v="1012539782"/>
    <s v="13337 RICES CROSSING RD"/>
    <s v="OREGON HOUSE"/>
    <s v=""/>
    <s v=""/>
    <s v="llochn_awrr"/>
    <d v="2020-02-14T14:30:27"/>
    <s v="BE_geomartawrrprod"/>
    <d v="2020-05-13T17:33:04"/>
    <s v="4c3662bd-e4c9-4a12-bae2-2e1c2b453a6d"/>
  </r>
  <r>
    <n v="0"/>
    <n v="0"/>
    <n v="0"/>
    <n v="0"/>
    <n v="0"/>
    <n v="0"/>
    <n v="0"/>
    <n v="1"/>
    <n v="0"/>
    <n v="1"/>
    <x v="0"/>
    <n v="1"/>
    <s v="NA"/>
    <s v="NA"/>
    <n v="20"/>
    <x v="2"/>
    <d v="2020-05-13T15:36:41"/>
    <s v="MOW"/>
    <x v="0"/>
    <d v="2020-02-14T00:00:00"/>
    <d v="2020-02-14T14:26:32"/>
    <s v=""/>
    <s v="No"/>
    <s v="Old"/>
    <n v="0"/>
    <x v="0"/>
    <x v="0"/>
    <s v="Roberto"/>
    <s v="Ayala"/>
    <x v="3"/>
    <n v="1721033"/>
    <x v="352"/>
    <x v="1"/>
    <s v="LP_AU115-B02_1668765"/>
    <s v="CIP_AU115-B02_333076"/>
    <s v="Tree Work Complete"/>
    <s v=""/>
    <x v="5"/>
    <s v="Brush (misc)"/>
    <s v="No"/>
    <s v="No"/>
    <n v="0"/>
    <n v="25"/>
    <s v=""/>
    <s v="BC_Br Rmv"/>
    <s v="Relocate on Property"/>
    <s v="No"/>
    <s v=""/>
    <s v="Past endpole. 25 feet southeast of endpole, strikable to pole. 5 stems of ponderosa with poor taper and suppressed/crowded. Remove all painted stems."/>
    <s v="MOW_Mowbray's"/>
    <s v="MOW_Mowbray's Tree Service"/>
    <n v="5872407"/>
    <s v="BC_Br Rmv"/>
    <d v="2020-05-13T15:36:32"/>
    <s v=""/>
    <s v="Unit"/>
    <m/>
    <s v=""/>
    <s v=""/>
    <s v=""/>
    <m/>
    <s v="Chip and pile slash at location TBD by owner at time of work."/>
    <x v="3"/>
    <d v="2020-05-13T15:36:41"/>
    <s v="Sierra"/>
    <s v="SI_Sierra"/>
    <s v="1012539782"/>
    <s v="13337 RICES CROSSING RD"/>
    <s v="OREGON HOUSE"/>
    <s v=""/>
    <s v=""/>
    <s v="llochn_awrr"/>
    <d v="2020-02-14T14:26:32"/>
    <s v="BE_geomartawrrprod"/>
    <d v="2020-05-13T17:33:04"/>
    <s v="0171f89b-10d1-4568-bf8d-953791f5d38d"/>
  </r>
  <r>
    <n v="0"/>
    <n v="0"/>
    <n v="0"/>
    <n v="0"/>
    <n v="1"/>
    <n v="0"/>
    <n v="0"/>
    <n v="0"/>
    <n v="0"/>
    <n v="1"/>
    <x v="0"/>
    <n v="1"/>
    <n v="1"/>
    <n v="1"/>
    <n v="20"/>
    <x v="2"/>
    <d v="2020-05-13T15:37:31"/>
    <s v="MOW"/>
    <x v="0"/>
    <d v="2020-02-14T00:00:00"/>
    <d v="2020-02-14T14:21:51"/>
    <s v=""/>
    <s v="No"/>
    <s v="Old"/>
    <n v="0"/>
    <x v="0"/>
    <x v="0"/>
    <s v="Roberto"/>
    <s v="Ayala"/>
    <x v="3"/>
    <n v="1721031"/>
    <x v="353"/>
    <x v="1"/>
    <s v="LP_AU115-B02_1668765"/>
    <s v="CIP_AU115-B02_333076"/>
    <s v="Tree Work Complete"/>
    <s v=""/>
    <x v="5"/>
    <s v="Ponderosa Pine"/>
    <s v="No"/>
    <s v="No"/>
    <n v="4"/>
    <n v="20"/>
    <s v=""/>
    <s v="F1B_FP-Rmv1 B"/>
    <s v="Relocate on Property"/>
    <s v="No"/>
    <s v=""/>
    <s v="Past endpole. 25 feet southeast of endpole, strikable to pole. Poor taper, suppressed."/>
    <s v="MOW_Mowbray's"/>
    <s v="MOW_Mowbray's Tree Service"/>
    <n v="5872407"/>
    <s v="F1B_FP-Rmv1 B"/>
    <d v="2020-05-13T15:37:19"/>
    <s v=""/>
    <s v="Unit"/>
    <m/>
    <s v=""/>
    <s v=""/>
    <s v=""/>
    <m/>
    <s v="Chip and pile slash at location TBD by owner."/>
    <x v="3"/>
    <d v="2020-05-13T15:37:31"/>
    <s v="Sierra"/>
    <s v="SI_Sierra"/>
    <s v="1012539782"/>
    <s v="13337 RICES CROSSING RD"/>
    <s v="OREGON HOUSE"/>
    <s v=""/>
    <s v=""/>
    <s v="llochn_awrr"/>
    <d v="2020-02-14T14:21:51"/>
    <s v="BE_geomartawrrprod"/>
    <d v="2020-05-13T17:33:04"/>
    <s v="fab1107c-37d2-4400-ae88-5c3cf5346fde"/>
  </r>
  <r>
    <n v="0"/>
    <n v="0"/>
    <n v="0"/>
    <n v="0"/>
    <n v="1"/>
    <n v="0"/>
    <n v="0"/>
    <n v="0"/>
    <n v="0"/>
    <n v="1"/>
    <x v="0"/>
    <n v="1"/>
    <n v="2"/>
    <n v="2"/>
    <n v="20"/>
    <x v="2"/>
    <d v="2020-05-13T15:51:07"/>
    <s v="MOW"/>
    <x v="0"/>
    <d v="2019-11-09T00:00:00"/>
    <d v="2019-11-09T09:41:04"/>
    <s v=""/>
    <s v="No"/>
    <s v="Old"/>
    <n v="0"/>
    <x v="0"/>
    <x v="0"/>
    <s v="Roberto"/>
    <s v="Ayala"/>
    <x v="3"/>
    <n v="1690585"/>
    <x v="354"/>
    <x v="1"/>
    <s v="LP_AT115-C20_1679619"/>
    <s v="CIP_AT115-D16_318948"/>
    <s v="Tree Work Complete"/>
    <s v="Fail"/>
    <x v="2"/>
    <s v="Blue Oak"/>
    <s v="No"/>
    <s v="No"/>
    <n v="22"/>
    <n v="35"/>
    <s v=""/>
    <s v="F2B_FP-Rmv2 B"/>
    <s v="Cut and Leave"/>
    <s v="No"/>
    <s v=""/>
    <s v="PL36-EP 0.5SPN EOL, DEAD/ BURN SCAR/ LEAN TWRD LNS"/>
    <s v="MOW_Mowbray's"/>
    <s v="MOW_Mowbray's Tree Service"/>
    <n v="5865456"/>
    <s v="F2B_FP-Rmv2 B"/>
    <d v="2020-05-13T15:50:58"/>
    <s v=""/>
    <s v="Unit"/>
    <m/>
    <s v=""/>
    <s v=""/>
    <s v=""/>
    <m/>
    <s v="CUT WOOD INTO 4FT LENGTHS, CHIP BRUSH."/>
    <x v="3"/>
    <d v="2020-05-13T15:51:07"/>
    <s v="Sierra"/>
    <s v="SI_Sierra"/>
    <s v="1012539474"/>
    <s v="6718 CROSS STAR TRL"/>
    <s v="MARYSVILLE"/>
    <s v=""/>
    <s v=""/>
    <s v="ebarre_awrr"/>
    <d v="2019-11-09T09:41:04"/>
    <s v="BE_geomartawrrprod"/>
    <d v="2020-05-13T17:33:04"/>
    <s v="5e0780dd-70e2-4251-8d0a-bfe91ca03415"/>
  </r>
  <r>
    <n v="0"/>
    <n v="0"/>
    <n v="0"/>
    <n v="0"/>
    <n v="1"/>
    <n v="0"/>
    <n v="0"/>
    <n v="0"/>
    <n v="0"/>
    <n v="1"/>
    <x v="0"/>
    <n v="1"/>
    <n v="2"/>
    <n v="2"/>
    <n v="20"/>
    <x v="2"/>
    <d v="2020-05-13T15:51:49"/>
    <s v="MOW"/>
    <x v="0"/>
    <d v="2020-01-03T00:00:00"/>
    <d v="2020-01-03T10:34:49"/>
    <s v=""/>
    <s v="No"/>
    <s v="Old"/>
    <n v="0"/>
    <x v="0"/>
    <x v="0"/>
    <s v="Roberto"/>
    <s v="Ayala"/>
    <x v="3"/>
    <n v="1705008"/>
    <x v="355"/>
    <x v="1"/>
    <s v="LP_AT115-C20_1679619"/>
    <s v="CIP_AT115-D16_318948"/>
    <s v="Tree Work Complete"/>
    <s v=""/>
    <x v="2"/>
    <s v="Blue Oak"/>
    <s v="No"/>
    <s v="No"/>
    <n v="19"/>
    <n v="24"/>
    <s v=""/>
    <s v="F2B_FP-Rmv2 B"/>
    <s v="Cut and Leave"/>
    <s v="No"/>
    <s v=""/>
    <s v="PL36-EP 0.1SPN WOL, POTENTIAL TO STRIKE POLE, TREE HAS BURN SCARS/ VERY POOR CONDITION HAS BEEN RECENTLY WORKED BUT NO VEG POINT IN COLLECTOR. "/>
    <s v="MOW_Mowbray's"/>
    <s v="MOW_Mowbray's Tree Service"/>
    <n v="5865456"/>
    <s v="F2B_FP-Rmv2 B"/>
    <d v="2020-05-13T15:51:39"/>
    <s v=""/>
    <s v="Unit"/>
    <m/>
    <s v=""/>
    <s v=""/>
    <s v=""/>
    <m/>
    <s v="CUT WOOD INTO 4FT LENGTHS, CHIP BRUSH."/>
    <x v="3"/>
    <d v="2020-05-13T15:51:49"/>
    <s v="Sierra"/>
    <s v="SI_Sierra"/>
    <s v="1012539474"/>
    <s v="6718 CROSS STAR TRL"/>
    <s v="MARYSVILLE"/>
    <s v=""/>
    <s v=""/>
    <s v="jnajem_awrr"/>
    <d v="2020-01-03T10:34:49"/>
    <s v="BE_geomartawrrprod"/>
    <d v="2020-05-13T17:33:04"/>
    <s v="d0623088-3f61-49a1-8c54-f36307f0c281"/>
  </r>
  <r>
    <n v="0"/>
    <n v="0"/>
    <n v="0"/>
    <n v="0"/>
    <n v="1"/>
    <n v="0"/>
    <n v="0"/>
    <n v="0"/>
    <n v="0"/>
    <n v="1"/>
    <x v="0"/>
    <n v="1"/>
    <n v="3"/>
    <s v="NA"/>
    <n v="20"/>
    <x v="2"/>
    <d v="2020-05-13T15:51:55"/>
    <s v="AEA"/>
    <x v="0"/>
    <d v="2019-09-16T00:00:00"/>
    <d v="2019-09-16T10:20:36"/>
    <s v=""/>
    <s v="No"/>
    <s v="Old"/>
    <n v="0"/>
    <x v="0"/>
    <x v="0"/>
    <s v="Drew"/>
    <s v="Berlfein"/>
    <x v="0"/>
    <n v="1761513"/>
    <x v="356"/>
    <x v="0"/>
    <s v="LP_AV115-F18_882673"/>
    <s v="CIP_AV115-F18_356437"/>
    <s v="Tree Work Complete"/>
    <m/>
    <x v="3"/>
    <s v="Ponderosa Pine"/>
    <s v="No"/>
    <s v="No"/>
    <n v="25"/>
    <n v="65"/>
    <m/>
    <s v="Trim"/>
    <s v="Haul offsite"/>
    <s v="No"/>
    <s v="None Observed"/>
    <s v=".8 span pole F - endpole A. 20' east of line. large ponderosa needs side trim. 5/8/20. Sfrizf. Trim  branches in whorls that will overhang in 18 months to meet EVM scope.. Young healthy pine "/>
    <s v="AEA_A &amp; E Arborists Tree Care"/>
    <m/>
    <n v="219"/>
    <s v="Trim"/>
    <d v="2020-05-13T15:09:39"/>
    <s v="A&amp;E, 219"/>
    <s v="Unit"/>
    <m/>
    <m/>
    <s v="AEA_A &amp; E Arborists Tree Care"/>
    <m/>
    <d v="2020-05-13T15:51:41"/>
    <s v="remove all trim and chip, Wm complete by crew 219"/>
    <x v="0"/>
    <d v="2020-05-13T15:51:55"/>
    <s v="Sierra"/>
    <s v="SI_Sierra"/>
    <s v="1051743221"/>
    <s v="10991 WILL O WISP CT"/>
    <s v="NEVADA CITY"/>
    <s v=""/>
    <s v=""/>
    <s v="ebarre_awrr"/>
    <d v="2019-09-16T10:20:36"/>
    <s v="BE_geomartawrrprod"/>
    <d v="2020-05-13T17:33:06"/>
    <s v="9c48dd37-a3c5-40ee-a7b8-0d3f8b04b324"/>
  </r>
  <r>
    <n v="0"/>
    <n v="0"/>
    <n v="0"/>
    <n v="0"/>
    <n v="1"/>
    <n v="0"/>
    <n v="0"/>
    <n v="0"/>
    <n v="0"/>
    <n v="1"/>
    <x v="0"/>
    <n v="1"/>
    <n v="2"/>
    <s v="NA"/>
    <n v="20"/>
    <x v="2"/>
    <d v="2020-05-13T15:52:39"/>
    <s v="AEA"/>
    <x v="0"/>
    <d v="2019-09-16T00:00:00"/>
    <d v="2019-09-16T10:15:54"/>
    <s v=""/>
    <s v="No"/>
    <s v="Old"/>
    <n v="0"/>
    <x v="0"/>
    <x v="0"/>
    <s v="Drew"/>
    <s v="Berlfein"/>
    <x v="0"/>
    <n v="1761512"/>
    <x v="357"/>
    <x v="0"/>
    <s v="LP_AV115-F18_882673"/>
    <s v="CIP_AV115-F18_356437"/>
    <s v="Tree Work Complete"/>
    <s v=""/>
    <x v="3"/>
    <s v="Black Oak"/>
    <s v="No"/>
    <s v="No"/>
    <n v="13"/>
    <n v="45"/>
    <s v=""/>
    <s v="TD_TopDirecti"/>
    <s v="Cut and Leave"/>
    <s v="No"/>
    <s v=""/>
    <s v="at pole A south. 15' east of line. next to two stem oak. lean to service drop. strike to guy. owner requests top direct as they are trying to sell property."/>
    <s v="AEA_A &amp; E Arborists Tree Care"/>
    <s v=""/>
    <n v="219"/>
    <s v="TD_TopDirecti"/>
    <d v="2020-05-13T15:11:06"/>
    <s v="A&amp;E, 219"/>
    <s v="Unit"/>
    <m/>
    <s v=""/>
    <s v="AEA_A &amp; E Arborists Tree Care"/>
    <s v=""/>
    <d v="2020-05-13T15:52:28"/>
    <s v="remove chip. cut 16&quot; rounds if any. stack by container, Wm complete by crew 219"/>
    <x v="0"/>
    <d v="2020-05-13T15:52:39"/>
    <s v="Sierra"/>
    <s v="SI_Sierra"/>
    <s v="1051743221"/>
    <s v="10991 WILL O WISP CT"/>
    <s v="NEVADA CITY"/>
    <s v=""/>
    <s v=""/>
    <s v="ebarre_awrr"/>
    <d v="2019-09-16T10:15:54"/>
    <s v="BE_geomartawrrprod"/>
    <d v="2020-05-13T17:33:06"/>
    <s v="cbe5f203-c32c-44ca-96c2-681055f13059"/>
  </r>
  <r>
    <n v="0"/>
    <n v="0"/>
    <n v="0"/>
    <n v="0"/>
    <n v="1"/>
    <n v="0"/>
    <n v="0"/>
    <n v="0"/>
    <n v="0"/>
    <n v="1"/>
    <x v="0"/>
    <n v="1"/>
    <n v="3"/>
    <n v="3"/>
    <n v="20"/>
    <x v="2"/>
    <d v="2020-05-13T15:52:46"/>
    <s v="zAWRR Not in Roster"/>
    <x v="1"/>
    <d v="2019-10-14T00:00:00"/>
    <d v="2019-10-14T14:57:46"/>
    <s v=""/>
    <s v="No"/>
    <s v="Old"/>
    <n v="0"/>
    <x v="1"/>
    <x v="0"/>
    <s v="zAWRR Not in Roster"/>
    <s v="zAWRR Not in Roster"/>
    <x v="1"/>
    <n v="1767211"/>
    <x v="358"/>
    <x v="0"/>
    <s v="LP_AV115-F22_882932"/>
    <s v="CIP_AV115-F22_356536"/>
    <s v="Tree Work Complete"/>
    <s v=""/>
    <x v="7"/>
    <s v="Ponderosa Pine"/>
    <s v="No"/>
    <s v="No"/>
    <n v="29"/>
    <n v="115"/>
    <s v=""/>
    <s v="F3B_FP-Rmv3 B"/>
    <s v="Cut and Leave"/>
    <s v="No"/>
    <s v=""/>
    <s v="16 feet west of line at 0.3 span between pole 6 to pole A. Overhang. Owner requests removal, will be a continuous source of noncompliance hazard work"/>
    <s v="AEA_A &amp; E Arborists Tree Care"/>
    <s v=""/>
    <m/>
    <s v="F3B_FP-Rmv3 B"/>
    <d v="2020-05-11T17:08:45"/>
    <s v="A&amp;E 212"/>
    <s v="Unit"/>
    <m/>
    <s v=""/>
    <s v="AEA_A &amp; E Arborists Tree Care"/>
    <s v=""/>
    <d v="2020-05-13T15:52:41"/>
    <s v=" remove all slash and wood207"/>
    <x v="18"/>
    <d v="2020-05-13T15:52:46"/>
    <s v="Sierra"/>
    <s v="SI_Sierra"/>
    <s v="1051742739"/>
    <s v="13134 ARTIC OWL RD"/>
    <s v="NEVADA CITY"/>
    <s v=""/>
    <s v=""/>
    <s v="jscovs_awrr"/>
    <d v="2019-10-14T14:57:46"/>
    <s v="BE_geomartawrrprod"/>
    <d v="2020-05-13T17:33:06"/>
    <s v="36f58374-27a3-4117-99be-77a384384dca"/>
  </r>
  <r>
    <n v="0"/>
    <n v="0"/>
    <n v="0"/>
    <n v="0"/>
    <n v="1"/>
    <n v="0"/>
    <n v="0"/>
    <n v="0"/>
    <n v="0"/>
    <n v="1"/>
    <x v="0"/>
    <n v="1"/>
    <n v="3"/>
    <n v="3"/>
    <n v="20"/>
    <x v="2"/>
    <d v="2020-05-13T15:53:58"/>
    <s v="zAWRR Not in Roster"/>
    <x v="1"/>
    <d v="2019-10-14T00:00:00"/>
    <d v="2019-10-14T15:14:35"/>
    <s v=""/>
    <s v="No"/>
    <s v="Old"/>
    <n v="0"/>
    <x v="1"/>
    <x v="0"/>
    <s v="zAWRR Not in Roster"/>
    <s v="zAWRR Not in Roster"/>
    <x v="1"/>
    <n v="1767448"/>
    <x v="359"/>
    <x v="0"/>
    <s v="LP_AV115-F22_882932"/>
    <s v="CIP_AV115-F22_356536"/>
    <s v="Tree Work Complete"/>
    <s v=""/>
    <x v="7"/>
    <s v="Ponderosa Pine"/>
    <s v="No"/>
    <s v="No"/>
    <n v="30"/>
    <n v="132"/>
    <s v=""/>
    <s v="F3B_FP-Rmv3 B"/>
    <s v="Cut and Leave"/>
    <s v="No"/>
    <s v=""/>
    <s v="Pole 6-Pole A 0.2 span 10 feet West of line trim to compliance. Trim to remove."/>
    <s v="AEA_A &amp; E Arborists Tree Care"/>
    <s v=""/>
    <n v="5493480"/>
    <s v="F3B_FP-Rmv3 B"/>
    <d v="2020-05-07T17:29:24"/>
    <s v="A&amp;E crew 11"/>
    <s v="Unit"/>
    <m/>
    <s v=""/>
    <s v="AEA_A &amp; E Arborists Tree Care"/>
    <s v=""/>
    <d v="2020-05-13T15:53:50"/>
    <s v="Cut to 14in fw rounds, remove slash207"/>
    <x v="18"/>
    <d v="2020-05-13T15:53:58"/>
    <s v="Sierra"/>
    <s v="SI_Sierra"/>
    <s v="1051742739"/>
    <s v="13134 ARTIC OWL RD"/>
    <s v="NEVADA CITY"/>
    <s v=""/>
    <s v=""/>
    <s v="jwates_awrr"/>
    <d v="2019-10-14T15:14:35"/>
    <s v="BE_geomartawrrprod"/>
    <d v="2020-05-13T17:33:06"/>
    <s v="a8bba8d8-698a-4bfa-a7d9-765f615301b9"/>
  </r>
  <r>
    <n v="0"/>
    <n v="0"/>
    <n v="0"/>
    <n v="0"/>
    <n v="0"/>
    <n v="0"/>
    <n v="1"/>
    <n v="0"/>
    <n v="0"/>
    <n v="1"/>
    <x v="0"/>
    <n v="1"/>
    <n v="2"/>
    <n v="3"/>
    <n v="20"/>
    <x v="2"/>
    <d v="2020-05-13T15:54:09"/>
    <s v="MGE"/>
    <x v="4"/>
    <d v="2020-03-23T00:00:00"/>
    <d v="2020-03-23T16:10:30"/>
    <s v=""/>
    <s v="No"/>
    <s v="Old"/>
    <n v="0"/>
    <x v="1"/>
    <x v="0"/>
    <s v="Tyler"/>
    <s v="Rey"/>
    <x v="6"/>
    <n v="2943918"/>
    <x v="360"/>
    <x v="2"/>
    <s v="LP_AW116-A03_900825"/>
    <s v="CIP_AW116-A03_398757"/>
    <s v="Work Identified"/>
    <m/>
    <x v="2"/>
    <s v="Black Oak"/>
    <s v="No"/>
    <s v="No"/>
    <n v="12"/>
    <n v="48"/>
    <s v="ABATE"/>
    <s v="F3D_FS-R3B+Trt"/>
    <s v="Cut and Leave"/>
    <m/>
    <s v="None Observed"/>
    <s v="20 feet south of end pole N, split stem in the upper canopy, one stem parallel with lines other is leaning away/ Cavity in base of tree."/>
    <m/>
    <m/>
    <m/>
    <m/>
    <m/>
    <m/>
    <s v="Unit"/>
    <s v="No"/>
    <s v="Not Invoiced"/>
    <m/>
    <m/>
    <m/>
    <s v="Cut wood into 16” firewood lengths/ Pile wood chips in designated area on property."/>
    <x v="8"/>
    <d v="2020-05-13T15:54:09"/>
    <s v="Sierra"/>
    <s v="SI_Sierra"/>
    <m/>
    <s v="15280 SUNSHINE SPRINGS PL"/>
    <s v="GRASS VALLEY"/>
    <s v=""/>
    <s v=""/>
    <s v="treym_awrr"/>
    <d v="2020-03-23T16:10:30"/>
    <s v="BE_geomartawrrprod"/>
    <d v="2020-05-13T17:33:17"/>
    <s v="204224ae-136b-405e-bac8-3df3366ba0b2"/>
  </r>
  <r>
    <n v="0"/>
    <n v="0"/>
    <n v="0"/>
    <n v="0"/>
    <n v="1"/>
    <n v="0"/>
    <n v="0"/>
    <n v="0"/>
    <n v="0"/>
    <n v="1"/>
    <x v="0"/>
    <n v="1"/>
    <n v="3"/>
    <n v="3"/>
    <n v="20"/>
    <x v="2"/>
    <d v="2020-05-13T15:54:50"/>
    <s v="zAWRR Not in Roster"/>
    <x v="1"/>
    <d v="2019-10-15T00:00:00"/>
    <d v="2019-10-15T13:33:05"/>
    <s v=""/>
    <s v="No"/>
    <s v="Old"/>
    <n v="0"/>
    <x v="1"/>
    <x v="0"/>
    <s v="zAWRR Not in Roster"/>
    <s v="zAWRR Not in Roster"/>
    <x v="1"/>
    <n v="1767544"/>
    <x v="361"/>
    <x v="0"/>
    <s v="LP_AV115-F22_882932"/>
    <s v="CIP_AV115-F22_356536"/>
    <s v="Tree Work Complete"/>
    <s v=""/>
    <x v="0"/>
    <s v="Ponderosa Pine"/>
    <s v="No"/>
    <s v="No"/>
    <n v="30"/>
    <n v="135"/>
    <s v=""/>
    <s v="F3B_FP-Rmv3 B"/>
    <s v="Haul offsite"/>
    <s v="No"/>
    <s v=""/>
    <s v="0.2 span from 6 to A. 120 ft West of line. Slight lean to line, heavy beetle activity. Inside yard by house, owner approved. "/>
    <s v="AEA_A &amp; E Arborists Tree Care"/>
    <s v=""/>
    <m/>
    <s v="F3B_FP-Rmv3 B"/>
    <d v="2020-05-11T17:11:23"/>
    <s v="A&amp;E 218"/>
    <s v="Unit"/>
    <m/>
    <s v=""/>
    <s v="AEA_A &amp; E Arborists Tree Care"/>
    <s v=""/>
    <d v="2020-05-13T15:54:42"/>
    <s v="Remove all wood and slash207"/>
    <x v="18"/>
    <d v="2020-05-13T15:54:50"/>
    <s v="Sierra"/>
    <s v="SI_Sierra"/>
    <s v="1051742739"/>
    <s v="13134 ARTIC OWL RD"/>
    <s v="NEVADA CITY"/>
    <s v=""/>
    <s v=""/>
    <s v="eculhj_awrr"/>
    <d v="2019-10-15T13:33:05"/>
    <s v="BE_geomartawrrprod"/>
    <d v="2020-05-13T17:33:06"/>
    <s v="2f2140c7-e5df-4f0a-aeea-38433713bc6d"/>
  </r>
  <r>
    <n v="0"/>
    <n v="0"/>
    <n v="0"/>
    <n v="0"/>
    <n v="1"/>
    <n v="0"/>
    <n v="0"/>
    <n v="0"/>
    <n v="0"/>
    <n v="1"/>
    <x v="0"/>
    <n v="1"/>
    <n v="2"/>
    <n v="2"/>
    <n v="20"/>
    <x v="2"/>
    <d v="2020-05-13T16:05:08"/>
    <s v="zAWRR Not in Roster"/>
    <x v="1"/>
    <d v="2019-10-15T00:00:00"/>
    <d v="2019-10-15T12:27:51"/>
    <s v=""/>
    <s v="No"/>
    <s v="Old"/>
    <n v="0"/>
    <x v="1"/>
    <x v="0"/>
    <s v="zAWRR Not in Roster"/>
    <s v="zAWRR Not in Roster"/>
    <x v="1"/>
    <n v="1767542"/>
    <x v="362"/>
    <x v="0"/>
    <s v="LP_AV115-F22_882929"/>
    <s v="CIP_AV115-F22_356536"/>
    <s v="Tree Work Complete"/>
    <s v=""/>
    <x v="0"/>
    <s v="Ponderosa Pine"/>
    <s v="No"/>
    <s v="No"/>
    <n v="12"/>
    <n v="83"/>
    <s v=""/>
    <s v="F2A_FP-Rmv2 A"/>
    <s v="Cut and Leave"/>
    <s v="No"/>
    <s v=""/>
    <s v="0.8 span from 6 to A. 15 ft West of line. Leaning towards line. "/>
    <s v="AEA_A &amp; E Arborists Tree Care"/>
    <s v=""/>
    <n v="5746657"/>
    <s v="F2A_FP-Rmv2 A"/>
    <d v="2020-04-23T17:15:40"/>
    <s v=""/>
    <s v="Unit"/>
    <m/>
    <s v=""/>
    <s v="AEA_A &amp; E Arborists Tree Care"/>
    <s v=""/>
    <d v="2020-05-13T16:05:01"/>
    <s v="Cut into and leave as 16 inch firewood rounds. Remove all slash 207"/>
    <x v="18"/>
    <d v="2020-05-13T16:05:08"/>
    <s v="Sierra"/>
    <s v="SI_Sierra"/>
    <s v="1051742736"/>
    <s v="13110 ARTIC OWL RD"/>
    <s v="NEVADA CITY"/>
    <s v=""/>
    <s v=""/>
    <s v="eculhj_awrr"/>
    <d v="2019-10-15T12:27:51"/>
    <s v="BE_geomartawrrprod"/>
    <d v="2020-05-13T17:33:06"/>
    <s v="860a4692-2f52-4367-b8fe-13a3e0d5fae4"/>
  </r>
  <r>
    <n v="0"/>
    <n v="0"/>
    <n v="0"/>
    <n v="0"/>
    <n v="1"/>
    <n v="0"/>
    <n v="0"/>
    <n v="0"/>
    <n v="0"/>
    <n v="1"/>
    <x v="0"/>
    <n v="1"/>
    <n v="1"/>
    <n v="1"/>
    <n v="20"/>
    <x v="2"/>
    <d v="2020-05-13T16:13:21"/>
    <s v="zAWRR Not in Roster"/>
    <x v="1"/>
    <d v="2019-10-14T00:00:00"/>
    <d v="2019-10-14T15:40:46"/>
    <s v=""/>
    <s v="No"/>
    <s v="Old"/>
    <n v="0"/>
    <x v="1"/>
    <x v="0"/>
    <s v="zAWRR Not in Roster"/>
    <s v="zAWRR Not in Roster"/>
    <x v="1"/>
    <n v="1767398"/>
    <x v="363"/>
    <x v="0"/>
    <s v="LP_AV115-F22_882929"/>
    <s v="CIP_AV115-F22_356421"/>
    <s v="Tree Work Complete"/>
    <s v=""/>
    <x v="0"/>
    <s v="Cedar"/>
    <s v="No"/>
    <s v="No"/>
    <n v="8"/>
    <n v="35"/>
    <s v=""/>
    <s v="F1A_FP-Rmv1 A"/>
    <s v="Cut and Leave"/>
    <s v="No"/>
    <s v=""/>
    <s v="0.8 span from A to B. 4 ft East of line. Previously topped"/>
    <s v="AEA_A &amp; E Arborists Tree Care"/>
    <s v=""/>
    <n v="5746657"/>
    <s v="F1A_FP-Rmv1 A"/>
    <d v="2020-04-23T17:13:47"/>
    <s v=""/>
    <s v="Unit"/>
    <m/>
    <s v=""/>
    <s v="AEA_A &amp; E Arborists Tree Care"/>
    <s v=""/>
    <d v="2020-05-13T16:13:14"/>
    <s v="Cut into and leave as 16 inch firewood rounds. Remove all slash 207"/>
    <x v="18"/>
    <d v="2020-05-13T16:13:21"/>
    <s v="Sierra"/>
    <s v="SI_Sierra"/>
    <s v="1051742736"/>
    <s v="13110 ARTIC OWL RD"/>
    <s v="NEVADA CITY"/>
    <s v=""/>
    <s v=""/>
    <s v="eculhj_awrr"/>
    <d v="2019-10-14T15:40:46"/>
    <s v="BE_geomartawrrprod"/>
    <d v="2020-05-13T17:33:06"/>
    <s v="d4ddd868-0244-457e-9560-eb8c9540f8ff"/>
  </r>
  <r>
    <n v="0"/>
    <n v="0"/>
    <n v="0"/>
    <n v="0"/>
    <n v="1"/>
    <n v="0"/>
    <n v="0"/>
    <n v="0"/>
    <n v="0"/>
    <n v="1"/>
    <x v="0"/>
    <n v="1"/>
    <n v="2"/>
    <n v="2"/>
    <n v="20"/>
    <x v="2"/>
    <d v="2020-05-13T16:16:23"/>
    <s v="MOW"/>
    <x v="0"/>
    <d v="2019-11-04T00:00:00"/>
    <d v="2019-11-04T12:45:20"/>
    <s v=""/>
    <s v="No"/>
    <s v="Old"/>
    <n v="0"/>
    <x v="0"/>
    <x v="0"/>
    <s v="Roberto"/>
    <s v="Ayala"/>
    <x v="3"/>
    <n v="1687821"/>
    <x v="364"/>
    <x v="1"/>
    <s v="LP_AT115-C20_1668154"/>
    <s v="CIP_AT115-D16_318948"/>
    <s v="Tree Work Complete"/>
    <s v="Fail"/>
    <x v="2"/>
    <s v="Oak"/>
    <s v="No"/>
    <s v="No"/>
    <n v="17"/>
    <n v="36"/>
    <s v=""/>
    <s v="F2B_FP-Rmv2 B"/>
    <s v="Cut and Leave"/>
    <s v="No"/>
    <s v=""/>
    <s v="between pole  and end pole, .4 spans from pole, 10 feet east of the wire, removal for rot in main part of tree, unknown depth, barb wire on west side of tree "/>
    <s v="MOW_Mowbray's"/>
    <s v="MOW_Mowbray's Tree Service"/>
    <n v="5865456"/>
    <s v="F2B_FP-Rmv2 B"/>
    <d v="2019-11-27T11:34:42"/>
    <s v="A&amp;E T&amp;M"/>
    <s v="Unit"/>
    <m/>
    <s v=""/>
    <s v=""/>
    <s v=""/>
    <m/>
    <s v="TBD "/>
    <x v="3"/>
    <d v="2020-05-13T16:16:23"/>
    <s v="Sierra"/>
    <s v="SI_Sierra"/>
    <s v="1012547075"/>
    <s v="6734 CROSS STAR TRL"/>
    <s v="LOMA RICA"/>
    <s v=""/>
    <s v=""/>
    <s v="treym_awrr"/>
    <d v="2019-11-04T12:45:20"/>
    <s v="BE_geomartawrrprod"/>
    <d v="2020-05-13T17:33:04"/>
    <s v="587b9f9b-5fb3-4b44-965f-e38521d18a47"/>
  </r>
  <r>
    <n v="0"/>
    <n v="0"/>
    <n v="0"/>
    <n v="0"/>
    <n v="0"/>
    <n v="0"/>
    <n v="0"/>
    <n v="1"/>
    <n v="0"/>
    <n v="1"/>
    <x v="0"/>
    <n v="1"/>
    <s v="Brush"/>
    <s v="NA"/>
    <n v="20"/>
    <x v="2"/>
    <d v="2020-05-13T16:17:01"/>
    <s v="zAWRR Not in Roster"/>
    <x v="1"/>
    <d v="2019-10-14T00:00:00"/>
    <d v="2019-10-14T14:58:22"/>
    <s v=""/>
    <s v="No"/>
    <s v="Old"/>
    <n v="0"/>
    <x v="1"/>
    <x v="0"/>
    <s v="zAWRR Not in Roster"/>
    <s v="zAWRR Not in Roster"/>
    <x v="1"/>
    <n v="1767389"/>
    <x v="365"/>
    <x v="0"/>
    <s v="LP_AV115-F22_882929"/>
    <s v="CIP_AV115-F22_356421"/>
    <s v="Tree Work Complete"/>
    <s v=""/>
    <x v="0"/>
    <s v="Cedar"/>
    <s v="No"/>
    <s v="No"/>
    <n v="1"/>
    <n v="7"/>
    <s v=""/>
    <s v="BC_Br Rmv"/>
    <s v="Haul offsite"/>
    <s v="No"/>
    <s v=""/>
    <s v="Brush point around guyline East of pole B"/>
    <s v="AEA_A &amp; E Arborists Tree Care"/>
    <s v=""/>
    <n v="5746657"/>
    <s v="BC_Br Rmv"/>
    <d v="2020-04-23T17:07:28"/>
    <s v=""/>
    <s v="Unit"/>
    <m/>
    <s v=""/>
    <s v="AEA_A &amp; E Arborists Tree Care"/>
    <s v=""/>
    <d v="2020-05-13T16:16:56"/>
    <s v="Remove all slash 207"/>
    <x v="18"/>
    <d v="2020-05-13T16:17:01"/>
    <s v="Sierra"/>
    <s v="SI_Sierra"/>
    <s v="1051742736"/>
    <s v="13110 ARTIC OWL RD"/>
    <s v="NEVADA CITY"/>
    <s v=""/>
    <s v=""/>
    <s v="eculhj_awrr"/>
    <d v="2019-10-14T14:58:22"/>
    <s v="BE_geomartawrrprod"/>
    <d v="2020-05-13T17:33:06"/>
    <s v="a7c077ee-180a-46bf-be24-d2ae6c0b7a93"/>
  </r>
  <r>
    <n v="0"/>
    <n v="0"/>
    <n v="0"/>
    <n v="0"/>
    <n v="1"/>
    <n v="0"/>
    <n v="0"/>
    <n v="0"/>
    <n v="0"/>
    <n v="1"/>
    <x v="0"/>
    <n v="1"/>
    <n v="1"/>
    <n v="1"/>
    <n v="20"/>
    <x v="2"/>
    <d v="2020-05-13T16:17:21"/>
    <s v="zAWRR Not in Roster"/>
    <x v="1"/>
    <d v="2019-10-14T00:00:00"/>
    <d v="2019-10-14T15:05:54"/>
    <s v=""/>
    <s v="No"/>
    <s v="Old"/>
    <n v="0"/>
    <x v="1"/>
    <x v="0"/>
    <s v="zAWRR Not in Roster"/>
    <s v="zAWRR Not in Roster"/>
    <x v="1"/>
    <n v="1767391"/>
    <x v="366"/>
    <x v="0"/>
    <s v="LP_AV115-F22_882929"/>
    <s v="CIP_AV115-F22_356421"/>
    <s v="Tree Work Complete"/>
    <s v=""/>
    <x v="0"/>
    <s v="Gray Pine"/>
    <s v="No"/>
    <s v="No"/>
    <n v="4"/>
    <n v="24"/>
    <s v=""/>
    <s v="F1A_FP-Rmv1 A"/>
    <s v="Cut and Leave"/>
    <s v="No"/>
    <s v=""/>
    <s v="12 ft Southeast of pole B. Previously topped, with branches within 10 ft of pole. "/>
    <s v="AEA_A &amp; E Arborists Tree Care"/>
    <s v=""/>
    <n v="5746657"/>
    <s v="F1A_FP-Rmv1 A"/>
    <d v="2020-04-23T17:08:48"/>
    <s v=""/>
    <s v="Unit"/>
    <m/>
    <s v=""/>
    <s v="AEA_A &amp; E Arborists Tree Care"/>
    <s v=""/>
    <d v="2020-05-13T16:17:14"/>
    <s v="Cut into and leave as 16 inch firewood rounds. Remove all slash207"/>
    <x v="18"/>
    <d v="2020-05-13T16:17:21"/>
    <s v="Sierra"/>
    <s v="SI_Sierra"/>
    <s v="1051742736"/>
    <s v="13110 ARTIC OWL RD"/>
    <s v="NEVADA CITY"/>
    <s v=""/>
    <s v=""/>
    <s v="eculhj_awrr"/>
    <d v="2019-10-14T15:05:54"/>
    <s v="BE_geomartawrrprod"/>
    <d v="2020-05-13T17:33:06"/>
    <s v="ac81c130-4692-4aea-b462-3722d9753ad7"/>
  </r>
  <r>
    <n v="0"/>
    <n v="0"/>
    <n v="0"/>
    <n v="0"/>
    <n v="1"/>
    <n v="0"/>
    <n v="0"/>
    <n v="0"/>
    <n v="0"/>
    <n v="1"/>
    <x v="0"/>
    <n v="1"/>
    <n v="1"/>
    <n v="1"/>
    <n v="20"/>
    <x v="2"/>
    <d v="2020-05-13T16:17:35"/>
    <s v="zAWRR Not in Roster"/>
    <x v="1"/>
    <d v="2019-10-14T00:00:00"/>
    <d v="2019-10-14T15:31:02"/>
    <s v=""/>
    <s v="No"/>
    <s v="Old"/>
    <n v="0"/>
    <x v="1"/>
    <x v="0"/>
    <s v="zAWRR Not in Roster"/>
    <s v="zAWRR Not in Roster"/>
    <x v="1"/>
    <n v="1767349"/>
    <x v="367"/>
    <x v="0"/>
    <s v="LP_AV115-F22_882929"/>
    <s v="CIP_AV115-F22_356421"/>
    <s v="Tree Work Complete"/>
    <s v=""/>
    <x v="0"/>
    <s v="Cedar"/>
    <s v="No"/>
    <s v="No"/>
    <n v="11"/>
    <n v="25"/>
    <s v=""/>
    <s v="F1A_FP-Rmv1 A"/>
    <s v="Cut and Leave"/>
    <s v="No"/>
    <s v=""/>
    <s v="0.2 span from pole B to pile C under line previously topped and will require continuous topping "/>
    <s v="AEA_A &amp; E Arborists Tree Care"/>
    <s v=""/>
    <n v="5746657"/>
    <s v="F1A_FP-Rmv1 A"/>
    <d v="2020-04-23T16:58:38"/>
    <s v=""/>
    <s v="Unit"/>
    <m/>
    <s v=""/>
    <s v="AEA_A &amp; E Arborists Tree Care"/>
    <s v=""/>
    <d v="2020-05-13T16:17:31"/>
    <s v="Cut into 16in fw rounds remove slash207"/>
    <x v="18"/>
    <d v="2020-05-13T16:17:35"/>
    <s v="Sierra"/>
    <s v="SI_Sierra"/>
    <s v="1051742736"/>
    <s v="13110 ARTIC OWL RD"/>
    <s v="NEVADA CITY"/>
    <s v=""/>
    <s v=""/>
    <s v="cwongj_awrr"/>
    <d v="2019-10-14T15:31:02"/>
    <s v="BE_geomartawrrprod"/>
    <d v="2020-05-13T17:33:06"/>
    <s v="30fe9dd4-ad5b-4789-9f0f-4394ba3ef470"/>
  </r>
  <r>
    <n v="0"/>
    <n v="0"/>
    <n v="0"/>
    <n v="0"/>
    <n v="1"/>
    <n v="0"/>
    <n v="0"/>
    <n v="0"/>
    <n v="0"/>
    <n v="1"/>
    <x v="0"/>
    <n v="1"/>
    <n v="1"/>
    <n v="1"/>
    <n v="20"/>
    <x v="2"/>
    <d v="2020-05-13T16:18:04"/>
    <s v="zAWRR Not in Roster"/>
    <x v="1"/>
    <d v="2019-10-14T00:00:00"/>
    <d v="2019-10-14T15:10:51"/>
    <s v=""/>
    <s v="No"/>
    <s v="Old"/>
    <n v="0"/>
    <x v="1"/>
    <x v="0"/>
    <s v="zAWRR Not in Roster"/>
    <s v="zAWRR Not in Roster"/>
    <x v="1"/>
    <n v="1767393"/>
    <x v="368"/>
    <x v="0"/>
    <s v="LP_AV115-F22_882929"/>
    <s v="CIP_AV115-F22_356421"/>
    <s v="Tree Work Complete"/>
    <s v=""/>
    <x v="0"/>
    <s v="Cedar"/>
    <s v="No"/>
    <s v="No"/>
    <n v="4"/>
    <n v="30"/>
    <s v=""/>
    <s v="F1A_FP-Rmv1 A"/>
    <s v="Cut and Leave"/>
    <s v="No"/>
    <s v=""/>
    <s v="Growing within 10 ft of pole B. West of pole"/>
    <s v="AEA_A &amp; E Arborists Tree Care"/>
    <s v=""/>
    <n v="5746657"/>
    <s v="F1A_FP-Rmv1 A"/>
    <d v="2020-04-23T17:10:04"/>
    <s v=""/>
    <s v="Unit"/>
    <m/>
    <s v=""/>
    <s v="AEA_A &amp; E Arborists Tree Care"/>
    <s v=""/>
    <d v="2020-05-13T16:17:59"/>
    <s v="Cut into and leave as 16 inch firewood rounds. Remove all slash 207"/>
    <x v="18"/>
    <d v="2020-05-13T16:18:04"/>
    <s v="Sierra"/>
    <s v="SI_Sierra"/>
    <s v="1051742736"/>
    <s v="13110 ARTIC OWL RD"/>
    <s v="NEVADA CITY"/>
    <s v=""/>
    <s v=""/>
    <s v="eculhj_awrr"/>
    <d v="2019-10-14T15:10:51"/>
    <s v="BE_geomartawrrprod"/>
    <d v="2020-05-13T17:33:06"/>
    <s v="895987fd-1617-434b-b55c-becefaa502aa"/>
  </r>
  <r>
    <n v="0"/>
    <n v="0"/>
    <n v="0"/>
    <n v="0"/>
    <n v="0"/>
    <n v="0"/>
    <n v="0"/>
    <n v="1"/>
    <n v="0"/>
    <n v="1"/>
    <x v="0"/>
    <n v="1"/>
    <s v="Brush"/>
    <s v="NA"/>
    <n v="20"/>
    <x v="2"/>
    <d v="2020-05-13T16:18:26"/>
    <s v="zAWRR Not in Roster"/>
    <x v="1"/>
    <d v="2019-10-14T00:00:00"/>
    <d v="2019-10-14T14:59:58"/>
    <s v=""/>
    <s v="No"/>
    <s v="Old"/>
    <n v="0"/>
    <x v="1"/>
    <x v="0"/>
    <s v="zAWRR Not in Roster"/>
    <s v="zAWRR Not in Roster"/>
    <x v="1"/>
    <n v="1767390"/>
    <x v="369"/>
    <x v="0"/>
    <s v="LP_AV115-F22_882929"/>
    <s v="CIP_AV115-F22_356421"/>
    <s v="Tree Work Complete"/>
    <s v=""/>
    <x v="0"/>
    <s v="Cedar"/>
    <s v="No"/>
    <s v="No"/>
    <n v="1"/>
    <n v="8"/>
    <s v=""/>
    <s v="BC_Br Rmv"/>
    <s v="Haul offsite"/>
    <s v="No"/>
    <s v=""/>
    <s v="Brush point around pole B"/>
    <s v="AEA_A &amp; E Arborists Tree Care"/>
    <s v=""/>
    <n v="5746657"/>
    <s v="BC_Br Rmv"/>
    <d v="2020-04-23T17:08:11"/>
    <s v=""/>
    <s v="Unit"/>
    <m/>
    <s v=""/>
    <s v="AEA_A &amp; E Arborists Tree Care"/>
    <s v=""/>
    <d v="2020-05-13T16:18:21"/>
    <s v="Remove all slash207"/>
    <x v="18"/>
    <d v="2020-05-13T16:18:26"/>
    <s v="Sierra"/>
    <s v="SI_Sierra"/>
    <s v="1051742736"/>
    <s v="13110 ARTIC OWL RD"/>
    <s v="NEVADA CITY"/>
    <s v=""/>
    <s v=""/>
    <s v="eculhj_awrr"/>
    <d v="2019-10-14T14:59:58"/>
    <s v="BE_geomartawrrprod"/>
    <d v="2020-05-13T17:33:06"/>
    <s v="36ee3547-f903-4060-91ec-963d67691b83"/>
  </r>
  <r>
    <n v="0"/>
    <n v="0"/>
    <n v="0"/>
    <n v="0"/>
    <n v="1"/>
    <n v="0"/>
    <n v="0"/>
    <n v="0"/>
    <n v="0"/>
    <n v="1"/>
    <x v="0"/>
    <n v="1"/>
    <n v="1"/>
    <n v="1"/>
    <n v="20"/>
    <x v="2"/>
    <d v="2020-05-13T16:18:42"/>
    <s v="zAWRR Not in Roster"/>
    <x v="1"/>
    <d v="2019-10-14T00:00:00"/>
    <d v="2019-10-14T15:14:05"/>
    <s v=""/>
    <s v="No"/>
    <s v="Old"/>
    <n v="0"/>
    <x v="1"/>
    <x v="0"/>
    <s v="zAWRR Not in Roster"/>
    <s v="zAWRR Not in Roster"/>
    <x v="1"/>
    <n v="1767394"/>
    <x v="370"/>
    <x v="0"/>
    <s v="LP_AV115-F22_882929"/>
    <s v="CIP_AV115-F22_356421"/>
    <s v="Tree Work Complete"/>
    <s v=""/>
    <x v="0"/>
    <s v="Cedar"/>
    <s v="No"/>
    <s v="No"/>
    <n v="7"/>
    <n v="30"/>
    <s v=""/>
    <s v="F1A_FP-Rmv1 A"/>
    <s v="Cut and Leave"/>
    <s v="No"/>
    <s v=""/>
    <s v="9 ft Northwest of pole B. "/>
    <s v="AEA_A &amp; E Arborists Tree Care"/>
    <s v=""/>
    <n v="5746657"/>
    <s v="F1A_FP-Rmv1 A"/>
    <d v="2020-04-23T17:10:39"/>
    <s v=""/>
    <s v="Unit"/>
    <m/>
    <s v=""/>
    <s v="AEA_A &amp; E Arborists Tree Care"/>
    <s v=""/>
    <d v="2020-05-13T16:18:37"/>
    <s v="Cut into and leave as 16 inch firewood rounds. Remove all slash 207"/>
    <x v="18"/>
    <d v="2020-05-13T16:18:42"/>
    <s v="Sierra"/>
    <s v="SI_Sierra"/>
    <s v="1051742736"/>
    <s v="13110 ARTIC OWL RD"/>
    <s v="NEVADA CITY"/>
    <s v=""/>
    <s v=""/>
    <s v="eculhj_awrr"/>
    <d v="2019-10-14T15:14:05"/>
    <s v="BE_geomartawrrprod"/>
    <d v="2020-05-13T17:33:06"/>
    <s v="b7f3db3b-8e30-485e-838b-ab17cf04a7d1"/>
  </r>
  <r>
    <n v="0"/>
    <n v="0"/>
    <n v="0"/>
    <n v="0"/>
    <n v="1"/>
    <n v="0"/>
    <n v="0"/>
    <n v="0"/>
    <n v="0"/>
    <n v="1"/>
    <x v="0"/>
    <n v="1"/>
    <n v="2"/>
    <s v="NA"/>
    <n v="20"/>
    <x v="2"/>
    <d v="2020-05-13T16:19:26"/>
    <s v="zAWRR Not in Roster"/>
    <x v="1"/>
    <d v="2019-10-14T00:00:00"/>
    <d v="2019-10-14T15:24:54"/>
    <s v=""/>
    <s v="No"/>
    <s v="Old"/>
    <n v="0"/>
    <x v="1"/>
    <x v="0"/>
    <s v="zAWRR Not in Roster"/>
    <s v="zAWRR Not in Roster"/>
    <x v="1"/>
    <n v="1767396"/>
    <x v="371"/>
    <x v="0"/>
    <s v="LP_AV115-F22_882929"/>
    <s v="CIP_AV115-F22_356421"/>
    <s v="Tree Work Complete"/>
    <s v=""/>
    <x v="0"/>
    <s v="Black Oak"/>
    <s v="No"/>
    <s v="No"/>
    <n v="18"/>
    <n v="50"/>
    <s v=""/>
    <s v="FAA_FP-Trim A"/>
    <s v="Haul offsite"/>
    <s v="No"/>
    <s v=""/>
    <s v="11 ft Southwest of pole B. Rot at base, hard lean away. A few branches growing within 10 ft of pole. "/>
    <s v="AEA_A &amp; E Arborists Tree Care"/>
    <s v=""/>
    <n v="5746657"/>
    <s v="FAA_FP-Trim A"/>
    <d v="2020-04-23T17:12:23"/>
    <s v=""/>
    <s v="Unit"/>
    <m/>
    <s v=""/>
    <s v="AEA_A &amp; E Arborists Tree Care"/>
    <s v=""/>
    <d v="2020-05-13T16:19:21"/>
    <s v="Remove all slash 207"/>
    <x v="18"/>
    <d v="2020-05-13T16:19:26"/>
    <s v="Sierra"/>
    <s v="SI_Sierra"/>
    <s v="1051742736"/>
    <s v="13110 ARTIC OWL RD"/>
    <s v="NEVADA CITY"/>
    <s v=""/>
    <s v=""/>
    <s v="eculhj_awrr"/>
    <d v="2019-10-14T15:24:54"/>
    <s v="BE_geomartawrrprod"/>
    <d v="2020-05-13T17:33:06"/>
    <s v="8b72c0a3-6cb5-4549-b2b9-90849533df45"/>
  </r>
  <r>
    <n v="0"/>
    <n v="0"/>
    <n v="0"/>
    <n v="0"/>
    <n v="1"/>
    <n v="0"/>
    <n v="0"/>
    <n v="0"/>
    <n v="0"/>
    <n v="1"/>
    <x v="0"/>
    <n v="1"/>
    <n v="1"/>
    <n v="1"/>
    <n v="20"/>
    <x v="2"/>
    <d v="2020-05-13T16:19:39"/>
    <s v="MOW"/>
    <x v="0"/>
    <d v="2020-02-14T00:00:00"/>
    <d v="2020-02-14T14:16:27"/>
    <s v=""/>
    <s v="No"/>
    <s v="Old"/>
    <n v="0"/>
    <x v="0"/>
    <x v="0"/>
    <s v="Roberto"/>
    <s v="Ayala"/>
    <x v="3"/>
    <n v="1721018"/>
    <x v="372"/>
    <x v="1"/>
    <s v="LP_AT115-C20_1668154"/>
    <s v="CIP_AT115-D16_319712"/>
    <s v="Tree Work Complete"/>
    <s v=""/>
    <x v="2"/>
    <s v="Blue Oak"/>
    <s v="No"/>
    <s v="No"/>
    <n v="7"/>
    <n v="37"/>
    <s v=""/>
    <s v="F1B_FP-Rmv1 B"/>
    <s v="Cut and Leave"/>
    <s v="No"/>
    <s v=""/>
    <s v="At pole M, 37 feet northeast of pole can strike pole dead"/>
    <s v="MOW_Mowbray's"/>
    <s v="MOW_Mowbray's Tree Service"/>
    <n v="5865456"/>
    <s v="F1B_FP-Rmv1 B"/>
    <d v="2020-05-13T16:19:35"/>
    <s v=""/>
    <s v="Unit"/>
    <m/>
    <s v=""/>
    <s v=""/>
    <s v=""/>
    <m/>
    <s v="Cut into firewood lengths and broadcast wood chips "/>
    <x v="3"/>
    <d v="2020-05-13T16:19:39"/>
    <s v="Sierra"/>
    <s v="SI_Sierra"/>
    <s v="1012547075"/>
    <s v="6734 CROSS STAR TRL"/>
    <s v="LOMA RICA"/>
    <s v=""/>
    <s v=""/>
    <s v="mbiasm_awrr"/>
    <d v="2020-02-14T14:16:27"/>
    <s v="BE_geomartawrrprod"/>
    <d v="2020-05-13T17:33:04"/>
    <s v="2ccef1ca-9df2-4693-8724-ceb44420281d"/>
  </r>
  <r>
    <n v="0"/>
    <n v="0"/>
    <n v="0"/>
    <n v="0"/>
    <n v="1"/>
    <n v="0"/>
    <n v="0"/>
    <n v="0"/>
    <n v="0"/>
    <n v="1"/>
    <x v="0"/>
    <n v="1"/>
    <n v="1"/>
    <n v="1"/>
    <n v="20"/>
    <x v="2"/>
    <d v="2020-05-13T16:19:42"/>
    <s v="zAWRR Not in Roster"/>
    <x v="1"/>
    <d v="2019-10-14T00:00:00"/>
    <d v="2019-10-14T15:08:05"/>
    <s v=""/>
    <s v="No"/>
    <s v="Old"/>
    <n v="0"/>
    <x v="1"/>
    <x v="0"/>
    <s v="zAWRR Not in Roster"/>
    <s v="zAWRR Not in Roster"/>
    <x v="1"/>
    <n v="1767392"/>
    <x v="373"/>
    <x v="0"/>
    <s v="LP_AV115-F22_882929"/>
    <s v="CIP_AV115-F22_356421"/>
    <s v="Tree Work Complete"/>
    <s v=""/>
    <x v="0"/>
    <s v="Cedar"/>
    <s v="No"/>
    <s v="No"/>
    <n v="4"/>
    <n v="22"/>
    <s v=""/>
    <s v="F1A_FP-Rmv1 A"/>
    <s v="Cut and Leave"/>
    <s v="No"/>
    <s v=""/>
    <s v="Within 10 ft of pole B. North of pole. Under line "/>
    <s v="AEA_A &amp; E Arborists Tree Care"/>
    <s v=""/>
    <n v="5746657"/>
    <s v="F1A_FP-Rmv1 A"/>
    <d v="2020-04-23T17:09:23"/>
    <s v=""/>
    <s v="Unit"/>
    <m/>
    <s v=""/>
    <s v="AEA_A &amp; E Arborists Tree Care"/>
    <s v=""/>
    <d v="2020-05-13T16:19:37"/>
    <s v="Cut into and leave as 16 inch firewood rounds. Remove all slash 207"/>
    <x v="18"/>
    <d v="2020-05-13T16:19:42"/>
    <s v="Sierra"/>
    <s v="SI_Sierra"/>
    <s v="1051742736"/>
    <s v="13110 ARTIC OWL RD"/>
    <s v="NEVADA CITY"/>
    <s v=""/>
    <s v=""/>
    <s v="eculhj_awrr"/>
    <d v="2019-10-14T15:08:05"/>
    <s v="BE_geomartawrrprod"/>
    <d v="2020-05-13T17:33:06"/>
    <s v="f738b794-52d6-4cb5-b894-ed46967a4296"/>
  </r>
  <r>
    <n v="0"/>
    <n v="0"/>
    <n v="0"/>
    <n v="0"/>
    <n v="1"/>
    <n v="0"/>
    <n v="0"/>
    <n v="0"/>
    <n v="0"/>
    <n v="1"/>
    <x v="0"/>
    <n v="1"/>
    <n v="2"/>
    <n v="2"/>
    <n v="20"/>
    <x v="2"/>
    <d v="2020-05-13T16:20:06"/>
    <s v="zAWRR Not in Roster"/>
    <x v="1"/>
    <d v="2019-10-14T00:00:00"/>
    <d v="2019-10-14T15:37:30"/>
    <s v=""/>
    <s v="No"/>
    <s v="Old"/>
    <n v="0"/>
    <x v="1"/>
    <x v="0"/>
    <s v="zAWRR Not in Roster"/>
    <s v="zAWRR Not in Roster"/>
    <x v="1"/>
    <n v="1767397"/>
    <x v="374"/>
    <x v="0"/>
    <s v="LP_AV115-F22_882929"/>
    <s v="CIP_AV115-F22_356421"/>
    <s v="Tree Work Complete"/>
    <s v=""/>
    <x v="0"/>
    <s v="Cedar"/>
    <s v="No"/>
    <s v="No"/>
    <n v="14"/>
    <n v="34"/>
    <s v=""/>
    <s v="F2A_FP-Rmv2 A"/>
    <s v="Cut and Leave"/>
    <s v="No"/>
    <s v=""/>
    <s v="0.8 span from A to B. Under line. Combined dbh, 2 stems. Previously topped. "/>
    <s v="AEA_A &amp; E Arborists Tree Care"/>
    <s v=""/>
    <n v="5746657"/>
    <s v="F2A_FP-Rmv2 A"/>
    <d v="2020-04-23T17:12:58"/>
    <s v=""/>
    <s v="Unit"/>
    <m/>
    <s v=""/>
    <s v="AEA_A &amp; E Arborists Tree Care"/>
    <s v=""/>
    <d v="2020-05-13T16:20:02"/>
    <s v="Cut into and leave as 16 inch firewood rounds. Remove all slash 207"/>
    <x v="18"/>
    <d v="2020-05-13T16:20:06"/>
    <s v="Sierra"/>
    <s v="SI_Sierra"/>
    <s v="1051742736"/>
    <s v="13110 ARTIC OWL RD"/>
    <s v="NEVADA CITY"/>
    <s v=""/>
    <s v=""/>
    <s v="eculhj_awrr"/>
    <d v="2019-10-14T15:37:30"/>
    <s v="BE_geomartawrrprod"/>
    <d v="2020-05-13T17:33:06"/>
    <s v="61b73592-f8f1-46f2-8450-ebb8f7fb656b"/>
  </r>
  <r>
    <n v="0"/>
    <n v="0"/>
    <n v="0"/>
    <n v="0"/>
    <n v="1"/>
    <n v="0"/>
    <n v="0"/>
    <n v="0"/>
    <n v="0"/>
    <n v="1"/>
    <x v="0"/>
    <n v="1"/>
    <n v="1"/>
    <n v="1"/>
    <n v="20"/>
    <x v="2"/>
    <d v="2020-05-13T16:20:30"/>
    <s v="zAWRR Not in Roster"/>
    <x v="1"/>
    <d v="2019-10-14T00:00:00"/>
    <d v="2019-10-14T15:18:24"/>
    <s v=""/>
    <s v="No"/>
    <s v="Old"/>
    <n v="0"/>
    <x v="1"/>
    <x v="0"/>
    <s v="zAWRR Not in Roster"/>
    <s v="zAWRR Not in Roster"/>
    <x v="1"/>
    <n v="1767395"/>
    <x v="375"/>
    <x v="0"/>
    <s v="LP_AV115-F22_882929"/>
    <s v="CIP_AV115-F22_356421"/>
    <s v="Tree Work Complete"/>
    <s v=""/>
    <x v="0"/>
    <s v="Cedar"/>
    <s v="No"/>
    <s v="No"/>
    <n v="8"/>
    <n v="37"/>
    <s v=""/>
    <s v="F1A_FP-Rmv1 A"/>
    <s v="Cut and Leave"/>
    <s v="No"/>
    <s v=""/>
    <s v="10 ft North of pole B. Previously topped, majority of branches within 10 ft of pole. "/>
    <s v="AEA_A &amp; E Arborists Tree Care"/>
    <s v=""/>
    <n v="5746657"/>
    <s v="F1A_FP-Rmv1 A"/>
    <d v="2020-04-23T17:11:16"/>
    <s v=""/>
    <s v="Unit"/>
    <m/>
    <s v=""/>
    <s v="AEA_A &amp; E Arborists Tree Care"/>
    <s v=""/>
    <d v="2020-05-13T16:20:26"/>
    <s v="Cut into and leave as 16 inch firewood rounds. Remove all slash 207"/>
    <x v="18"/>
    <d v="2020-05-13T16:20:30"/>
    <s v="Sierra"/>
    <s v="SI_Sierra"/>
    <s v="1051742736"/>
    <s v="13110 ARTIC OWL RD"/>
    <s v="NEVADA CITY"/>
    <s v=""/>
    <s v=""/>
    <s v="eculhj_awrr"/>
    <d v="2019-10-14T15:18:24"/>
    <s v="BE_geomartawrrprod"/>
    <d v="2020-05-13T17:33:06"/>
    <s v="5cde9ec2-30c5-4078-b7f6-0a73af60525c"/>
  </r>
  <r>
    <n v="0"/>
    <n v="0"/>
    <n v="0"/>
    <n v="0"/>
    <n v="1"/>
    <n v="0"/>
    <n v="0"/>
    <n v="0"/>
    <n v="0"/>
    <n v="1"/>
    <x v="0"/>
    <n v="1"/>
    <n v="1"/>
    <n v="1"/>
    <n v="20"/>
    <x v="2"/>
    <d v="2020-05-13T16:20:40"/>
    <s v="MOW"/>
    <x v="0"/>
    <d v="2020-02-14T00:00:00"/>
    <d v="2020-02-14T14:14:41"/>
    <s v=""/>
    <s v="No"/>
    <s v="Old"/>
    <n v="0"/>
    <x v="0"/>
    <x v="0"/>
    <s v="Roberto"/>
    <s v="Ayala"/>
    <x v="3"/>
    <n v="1721017"/>
    <x v="376"/>
    <x v="1"/>
    <s v="LP_AT115-C20_1668154"/>
    <s v="CIP_AT115-D16_319712"/>
    <s v="Tree Work Complete"/>
    <s v="Fail"/>
    <x v="2"/>
    <s v="Blue Oak"/>
    <s v="No"/>
    <s v="No"/>
    <n v="5"/>
    <n v="26"/>
    <s v=""/>
    <s v="F1B_FP-Rmv1 B"/>
    <s v="Cut and Leave"/>
    <s v="No"/>
    <s v=""/>
    <s v="At pole M, 26 feet east of pole can strike pole dead"/>
    <s v="MOW_Mowbray's"/>
    <s v="MOW_Mowbray's Tree Service"/>
    <n v="5865456"/>
    <s v="F1B_FP-Rmv1 B"/>
    <d v="2020-05-13T16:20:23"/>
    <s v=""/>
    <s v="Unit"/>
    <m/>
    <s v=""/>
    <s v=""/>
    <s v=""/>
    <m/>
    <s v="Cut into firewood lengths and broadcast wood chips "/>
    <x v="3"/>
    <d v="2020-05-13T16:20:40"/>
    <s v="Sierra"/>
    <s v="SI_Sierra"/>
    <s v="1012547075"/>
    <s v="6734 CROSS STAR TRL"/>
    <s v="LOMA RICA"/>
    <s v=""/>
    <s v=""/>
    <s v="mbiasm_awrr"/>
    <d v="2020-02-14T14:14:41"/>
    <s v="BE_geomartawrrprod"/>
    <d v="2020-05-13T17:33:04"/>
    <s v="54605d1b-ce1d-4044-b76a-8979789cf106"/>
  </r>
  <r>
    <n v="0"/>
    <n v="0"/>
    <n v="0"/>
    <n v="0"/>
    <n v="1"/>
    <n v="0"/>
    <n v="0"/>
    <n v="0"/>
    <n v="0"/>
    <n v="1"/>
    <x v="0"/>
    <n v="1"/>
    <n v="2"/>
    <n v="2"/>
    <n v="20"/>
    <x v="2"/>
    <d v="2020-05-13T16:21:06"/>
    <s v="zAWRR Not in Roster"/>
    <x v="1"/>
    <d v="2019-10-15T00:00:00"/>
    <d v="2019-10-15T12:39:13"/>
    <s v=""/>
    <s v="No"/>
    <s v="Old"/>
    <n v="0"/>
    <x v="1"/>
    <x v="0"/>
    <s v="zAWRR Not in Roster"/>
    <s v="zAWRR Not in Roster"/>
    <x v="1"/>
    <n v="1767552"/>
    <x v="377"/>
    <x v="0"/>
    <s v="LP_AV115-F22_882929"/>
    <s v="CIP_AV115-F22_356536"/>
    <s v="Tree Work Complete"/>
    <s v=""/>
    <x v="0"/>
    <s v="Ponderosa Pine"/>
    <s v="No"/>
    <s v="No"/>
    <n v="14"/>
    <n v="89"/>
    <s v=""/>
    <s v="F2B_FP-Rmv2 B"/>
    <s v="Cut and Leave"/>
    <s v="No"/>
    <s v=""/>
    <s v="45 ft west of pole A. lean towards line, poor taper and sparse crown"/>
    <s v="AEA_A &amp; E Arborists Tree Care"/>
    <s v=""/>
    <n v="5746657"/>
    <s v="F2B_FP-Rmv2 B"/>
    <d v="2020-04-23T17:17:54"/>
    <s v=""/>
    <s v="Unit"/>
    <m/>
    <s v=""/>
    <s v="AEA_A &amp; E Arborists Tree Care"/>
    <s v=""/>
    <d v="2020-05-13T16:21:01"/>
    <s v="Cut to 16in fw rounds remove slash207"/>
    <x v="18"/>
    <d v="2020-05-13T16:21:06"/>
    <s v="Sierra"/>
    <s v="SI_Sierra"/>
    <s v="1051742736"/>
    <s v="13110 ARTIC OWL RD"/>
    <s v="NEVADA CITY"/>
    <s v=""/>
    <s v=""/>
    <s v="cwongj_awrr"/>
    <d v="2019-10-15T12:39:13"/>
    <s v="BE_geomartawrrprod"/>
    <d v="2020-05-13T17:33:06"/>
    <s v="aa719883-67d4-4d38-8678-e607655c91b5"/>
  </r>
  <r>
    <n v="0"/>
    <n v="0"/>
    <n v="0"/>
    <n v="0"/>
    <n v="1"/>
    <n v="0"/>
    <n v="0"/>
    <n v="0"/>
    <n v="0"/>
    <n v="1"/>
    <x v="0"/>
    <n v="1"/>
    <n v="2"/>
    <n v="2"/>
    <n v="20"/>
    <x v="2"/>
    <d v="2020-05-13T16:21:24"/>
    <s v="zAWRR Not in Roster"/>
    <x v="1"/>
    <d v="2019-10-14T00:00:00"/>
    <d v="2019-10-14T16:16:20"/>
    <s v=""/>
    <s v="No"/>
    <s v="Old"/>
    <n v="0"/>
    <x v="1"/>
    <x v="0"/>
    <s v="zAWRR Not in Roster"/>
    <s v="zAWRR Not in Roster"/>
    <x v="1"/>
    <n v="1767360"/>
    <x v="378"/>
    <x v="0"/>
    <s v="LP_AV115-F22_882929"/>
    <s v="CIP_AV115-F22_356536"/>
    <s v="Tree Work Complete"/>
    <s v=""/>
    <x v="0"/>
    <s v="Ponderosa Pine"/>
    <s v="No"/>
    <s v="No"/>
    <n v="17"/>
    <n v="88"/>
    <s v=""/>
    <s v="F2B_FP-Rmv2 B"/>
    <s v="Haul offsite"/>
    <s v="No"/>
    <s v=""/>
    <s v="0.4 span from pole A to pole B 2 ft east of line trim to remove"/>
    <s v="AEA_A &amp; E Arborists Tree Care"/>
    <s v=""/>
    <n v="5746657"/>
    <s v="F2B_FP-Rmv2 B"/>
    <d v="2020-04-23T17:06:19"/>
    <s v=""/>
    <s v="Unit"/>
    <m/>
    <s v=""/>
    <s v="AEA_A &amp; E Arborists Tree Care"/>
    <s v=""/>
    <d v="2020-05-13T16:21:19"/>
    <s v="Remove all wood and slash207"/>
    <x v="18"/>
    <d v="2020-05-13T16:21:24"/>
    <s v="Sierra"/>
    <s v="SI_Sierra"/>
    <s v="1051742736"/>
    <s v="13110 ARTIC OWL RD"/>
    <s v="NEVADA CITY"/>
    <s v=""/>
    <s v=""/>
    <s v="cwongj_awrr"/>
    <d v="2019-10-14T16:16:20"/>
    <s v="BE_geomartawrrprod"/>
    <d v="2020-05-13T17:33:06"/>
    <s v="a4fcd81c-4968-4471-87eb-1b94106b1b57"/>
  </r>
  <r>
    <n v="0"/>
    <n v="0"/>
    <n v="0"/>
    <n v="0"/>
    <n v="1"/>
    <n v="0"/>
    <n v="0"/>
    <n v="0"/>
    <n v="0"/>
    <n v="1"/>
    <x v="0"/>
    <n v="1"/>
    <n v="1"/>
    <n v="1"/>
    <n v="20"/>
    <x v="2"/>
    <d v="2020-05-13T16:21:29"/>
    <s v="MOW"/>
    <x v="0"/>
    <d v="2020-02-14T00:00:00"/>
    <d v="2020-02-14T14:12:45"/>
    <s v=""/>
    <s v="No"/>
    <s v="Old"/>
    <n v="0"/>
    <x v="0"/>
    <x v="0"/>
    <s v="Roberto"/>
    <s v="Ayala"/>
    <x v="3"/>
    <n v="1721016"/>
    <x v="379"/>
    <x v="1"/>
    <s v="LP_AT115-C20_1668154"/>
    <s v="CIP_AT115-D16_319712"/>
    <s v="Tree Work Complete"/>
    <s v="Fail"/>
    <x v="2"/>
    <s v="Blue Oak"/>
    <s v="No"/>
    <s v="No"/>
    <n v="6"/>
    <n v="26"/>
    <s v=""/>
    <s v="F1B_FP-Rmv1 B"/>
    <s v="Cut and Leave"/>
    <s v="No"/>
    <s v=""/>
    <s v="At pole M, 24 feet east of pole can strike pole dead"/>
    <s v="MOW_Mowbray's"/>
    <s v="MOW_Mowbray's Tree Service"/>
    <n v="5865456"/>
    <s v="F1B_FP-Rmv1 B"/>
    <d v="2020-05-13T16:21:20"/>
    <s v=""/>
    <s v="Unit"/>
    <m/>
    <s v=""/>
    <s v=""/>
    <s v=""/>
    <m/>
    <s v="Cut into firewood lengths and broadcast wood chips "/>
    <x v="3"/>
    <d v="2020-05-13T16:21:29"/>
    <s v="Sierra"/>
    <s v="SI_Sierra"/>
    <s v="1012547075"/>
    <s v="6734 CROSS STAR TRL"/>
    <s v="LOMA RICA"/>
    <s v=""/>
    <s v=""/>
    <s v="mbiasm_awrr"/>
    <d v="2020-02-14T14:12:45"/>
    <s v="BE_geomartawrrprod"/>
    <d v="2020-05-13T17:33:04"/>
    <s v="c5095320-0d32-4a64-91f4-491d393819fa"/>
  </r>
  <r>
    <n v="0"/>
    <n v="0"/>
    <n v="0"/>
    <n v="0"/>
    <n v="1"/>
    <n v="0"/>
    <n v="0"/>
    <n v="0"/>
    <n v="0"/>
    <n v="1"/>
    <x v="0"/>
    <n v="1"/>
    <n v="1"/>
    <n v="1"/>
    <n v="20"/>
    <x v="2"/>
    <d v="2020-05-13T16:21:39"/>
    <s v="zAWRR Not in Roster"/>
    <x v="1"/>
    <d v="2019-10-14T00:00:00"/>
    <d v="2019-10-14T16:12:11"/>
    <s v=""/>
    <s v="No"/>
    <s v="Old"/>
    <n v="0"/>
    <x v="1"/>
    <x v="0"/>
    <s v="zAWRR Not in Roster"/>
    <s v="zAWRR Not in Roster"/>
    <x v="1"/>
    <n v="1767359"/>
    <x v="380"/>
    <x v="0"/>
    <s v="LP_AV115-F22_882929"/>
    <s v="CIP_AV115-F22_356536"/>
    <s v="Tree Work Complete"/>
    <s v=""/>
    <x v="0"/>
    <s v="Cedar"/>
    <s v="No"/>
    <s v="No"/>
    <n v="8"/>
    <n v="25"/>
    <s v=""/>
    <s v="F1A_FP-Rmv1 A"/>
    <s v="Cut and Leave"/>
    <s v="No"/>
    <s v=""/>
    <s v="0.4 span from pole A to pole B 5 ft west of line. Noncompliant Will require continuous work."/>
    <s v="AEA_A &amp; E Arborists Tree Care"/>
    <s v=""/>
    <n v="5746657"/>
    <s v="F1A_FP-Rmv1 A"/>
    <d v="2020-04-23T17:05:43"/>
    <s v=""/>
    <s v="Unit"/>
    <m/>
    <s v=""/>
    <s v="AEA_A &amp; E Arborists Tree Care"/>
    <s v=""/>
    <d v="2020-05-13T16:21:35"/>
    <s v="Cut to 16in fw rounds remove all slash207"/>
    <x v="18"/>
    <d v="2020-05-13T16:21:39"/>
    <s v="Sierra"/>
    <s v="SI_Sierra"/>
    <s v="1051742736"/>
    <s v="13110 ARTIC OWL RD"/>
    <s v="NEVADA CITY"/>
    <s v=""/>
    <s v=""/>
    <s v="cwongj_awrr"/>
    <d v="2019-10-14T16:12:11"/>
    <s v="BE_geomartawrrprod"/>
    <d v="2020-05-13T17:33:06"/>
    <s v="f861f112-8f1b-4e8d-a1b2-7ba791c656eb"/>
  </r>
  <r>
    <n v="0"/>
    <n v="0"/>
    <n v="0"/>
    <n v="0"/>
    <n v="1"/>
    <n v="0"/>
    <n v="0"/>
    <n v="0"/>
    <n v="0"/>
    <n v="1"/>
    <x v="0"/>
    <n v="1"/>
    <n v="1"/>
    <n v="1"/>
    <n v="20"/>
    <x v="2"/>
    <d v="2020-05-13T16:21:55"/>
    <s v="zAWRR Not in Roster"/>
    <x v="1"/>
    <d v="2019-10-15T00:00:00"/>
    <d v="2019-10-15T12:14:20"/>
    <s v=""/>
    <s v="No"/>
    <s v="Old"/>
    <n v="0"/>
    <x v="1"/>
    <x v="0"/>
    <s v="zAWRR Not in Roster"/>
    <s v="zAWRR Not in Roster"/>
    <x v="1"/>
    <n v="1767550"/>
    <x v="381"/>
    <x v="0"/>
    <s v="LP_AV115-F22_882929"/>
    <s v="CIP_AV115-F22_356536"/>
    <s v="Tree Work Complete"/>
    <s v=""/>
    <x v="0"/>
    <s v="Cedar"/>
    <s v="No"/>
    <s v="No"/>
    <n v="8"/>
    <n v="30"/>
    <s v=""/>
    <s v="F1A_FP-Rmv1 A"/>
    <s v="Cut and Leave"/>
    <s v="No"/>
    <s v=""/>
    <s v="0.3 span from pole A to pole B 2 ft west of line cedar snag hazard fuel"/>
    <s v="AEA_A &amp; E Arborists Tree Care"/>
    <s v=""/>
    <n v="5746657"/>
    <s v="F1A_FP-Rmv1 A"/>
    <d v="2020-04-23T17:16:25"/>
    <s v=""/>
    <s v="Unit"/>
    <m/>
    <s v=""/>
    <s v="AEA_A &amp; E Arborists Tree Care"/>
    <s v=""/>
    <d v="2020-05-13T16:21:51"/>
    <s v="Cut to 16in fw lengths remove slash207"/>
    <x v="18"/>
    <d v="2020-05-13T16:21:55"/>
    <s v="Sierra"/>
    <s v="SI_Sierra"/>
    <s v="1051742736"/>
    <s v="13110 ARTIC OWL RD"/>
    <s v="NEVADA CITY"/>
    <s v=""/>
    <s v=""/>
    <s v="cwongj_awrr"/>
    <d v="2019-10-15T12:14:20"/>
    <s v="BE_geomartawrrprod"/>
    <d v="2020-05-13T17:33:06"/>
    <s v="06670538-8444-4dfc-9c46-74c21c3be7f8"/>
  </r>
  <r>
    <n v="0"/>
    <n v="0"/>
    <n v="0"/>
    <n v="0"/>
    <n v="1"/>
    <n v="0"/>
    <n v="0"/>
    <n v="0"/>
    <n v="0"/>
    <n v="1"/>
    <x v="0"/>
    <n v="1"/>
    <n v="1"/>
    <n v="1"/>
    <n v="20"/>
    <x v="2"/>
    <d v="2020-05-13T16:22:53"/>
    <s v="zAWRR Not in Roster"/>
    <x v="1"/>
    <d v="2019-10-14T00:00:00"/>
    <d v="2019-10-14T16:04:46"/>
    <s v=""/>
    <s v="No"/>
    <s v="Old"/>
    <n v="0"/>
    <x v="1"/>
    <x v="0"/>
    <s v="zAWRR Not in Roster"/>
    <s v="zAWRR Not in Roster"/>
    <x v="1"/>
    <n v="1767355"/>
    <x v="382"/>
    <x v="0"/>
    <s v="LP_AV115-F22_882929"/>
    <s v="CIP_AV115-F22_356536"/>
    <s v="Tree Work Complete"/>
    <s v="Fail"/>
    <x v="0"/>
    <s v="Cedar"/>
    <s v="No"/>
    <s v="No"/>
    <n v="5"/>
    <n v="30"/>
    <s v=""/>
    <s v="F1A_FP-Rmv1 A"/>
    <s v="Cut and Leave"/>
    <s v="No"/>
    <s v=""/>
    <s v="0.6 span from pole A to pole B 5 ft west of line. Noncompliant Will require continuous work."/>
    <s v="AEA_A &amp; E Arborists Tree Care"/>
    <s v=""/>
    <n v="5746657"/>
    <s v="F1A_FP-Rmv1 A"/>
    <d v="2020-04-23T17:02:53"/>
    <s v=""/>
    <s v="Unit"/>
    <m/>
    <s v=""/>
    <s v="AEA_A &amp; E Arborists Tree Care"/>
    <s v=""/>
    <d v="2020-05-13T16:22:49"/>
    <s v="Cut to 16in fw lengths remove all slash207"/>
    <x v="18"/>
    <d v="2020-05-13T16:22:53"/>
    <s v="Sierra"/>
    <s v="SI_Sierra"/>
    <s v="1051742736"/>
    <s v="13110 ARTIC OWL RD"/>
    <s v="NEVADA CITY"/>
    <s v=""/>
    <s v=""/>
    <s v="cwongj_awrr"/>
    <d v="2019-10-14T16:04:46"/>
    <s v="BE_geomartawrrprod"/>
    <d v="2020-05-13T17:33:06"/>
    <s v="b06774b7-7119-4a96-8799-f9c075eb2678"/>
  </r>
  <r>
    <n v="0"/>
    <n v="0"/>
    <n v="0"/>
    <n v="0"/>
    <n v="1"/>
    <n v="0"/>
    <n v="0"/>
    <n v="0"/>
    <n v="0"/>
    <n v="1"/>
    <x v="0"/>
    <n v="1"/>
    <n v="1"/>
    <n v="1"/>
    <n v="20"/>
    <x v="2"/>
    <d v="2020-05-13T16:23:13"/>
    <s v="MOW"/>
    <x v="0"/>
    <d v="2020-02-14T00:00:00"/>
    <d v="2020-02-14T14:08:35"/>
    <s v=""/>
    <s v="No"/>
    <s v="Old"/>
    <n v="0"/>
    <x v="0"/>
    <x v="0"/>
    <s v="Roberto"/>
    <s v="Ayala"/>
    <x v="3"/>
    <n v="1721014"/>
    <x v="383"/>
    <x v="1"/>
    <s v="LP_AT115-C20_1668154"/>
    <s v="CIP_AT115-D16_319709"/>
    <s v="Tree Work Complete"/>
    <s v="Fail"/>
    <x v="2"/>
    <s v="Blue Oak"/>
    <s v="No"/>
    <s v="No"/>
    <n v="5"/>
    <n v="28"/>
    <s v=""/>
    <s v="F1B_FP-Rmv1 B"/>
    <s v="Cut and Leave"/>
    <s v="No"/>
    <s v=""/>
    <s v="At pole M, 24 feet south of pole can strike pole dead"/>
    <s v="MOW_Mowbray's"/>
    <s v="MOW_Mowbray's Tree Service"/>
    <n v="5865456"/>
    <s v="F1B_FP-Rmv1 B"/>
    <d v="2020-05-13T16:22:48"/>
    <s v=""/>
    <s v="Unit"/>
    <m/>
    <s v=""/>
    <s v=""/>
    <s v=""/>
    <m/>
    <s v="Cut into firewood lengths and broadcast wood chips "/>
    <x v="3"/>
    <d v="2020-05-13T16:23:13"/>
    <s v="Sierra"/>
    <s v="SI_Sierra"/>
    <s v="1012547075"/>
    <s v="6734 CROSS STAR TRL"/>
    <s v="LOMA RICA"/>
    <s v=""/>
    <s v=""/>
    <s v="mbiasm_awrr"/>
    <d v="2020-02-14T14:08:35"/>
    <s v="BE_geomartawrrprod"/>
    <d v="2020-05-13T17:33:04"/>
    <s v="e6f67fe0-085b-43ae-92d3-5cdb68893eb6"/>
  </r>
  <r>
    <n v="0"/>
    <n v="0"/>
    <n v="0"/>
    <n v="0"/>
    <n v="1"/>
    <n v="0"/>
    <n v="0"/>
    <n v="0"/>
    <n v="0"/>
    <n v="1"/>
    <x v="0"/>
    <n v="1"/>
    <n v="1"/>
    <n v="1"/>
    <n v="20"/>
    <x v="2"/>
    <d v="2020-05-13T16:23:23"/>
    <s v="zAWRR Not in Roster"/>
    <x v="1"/>
    <d v="2019-10-14T00:00:00"/>
    <d v="2019-10-14T16:07:49"/>
    <s v=""/>
    <s v="No"/>
    <s v="Old"/>
    <n v="0"/>
    <x v="1"/>
    <x v="0"/>
    <s v="zAWRR Not in Roster"/>
    <s v="zAWRR Not in Roster"/>
    <x v="1"/>
    <n v="1767357"/>
    <x v="384"/>
    <x v="0"/>
    <s v="LP_AV115-F22_882929"/>
    <s v="CIP_AV115-F22_356536"/>
    <s v="Tree Work Complete"/>
    <s v=""/>
    <x v="0"/>
    <s v="Cedar"/>
    <s v="No"/>
    <s v="No"/>
    <n v="8"/>
    <n v="30"/>
    <s v=""/>
    <s v="F1A_FP-Rmv1 A"/>
    <s v="Cut and Leave"/>
    <s v="No"/>
    <s v=""/>
    <s v="0.7 span from pole A to pole B 5 ft east of line. Will require continuous work."/>
    <s v="AEA_A &amp; E Arborists Tree Care"/>
    <s v=""/>
    <n v="5746657"/>
    <s v="F1A_FP-Rmv1 A"/>
    <d v="2020-04-23T17:04:13"/>
    <s v=""/>
    <s v="Unit"/>
    <m/>
    <s v=""/>
    <s v="AEA_A &amp; E Arborists Tree Care"/>
    <s v=""/>
    <d v="2020-05-13T16:23:19"/>
    <s v="Cut to 16in fw rounds remove all slash207"/>
    <x v="18"/>
    <d v="2020-05-13T16:23:23"/>
    <s v="Sierra"/>
    <s v="SI_Sierra"/>
    <s v="1051742736"/>
    <s v="13110 ARTIC OWL RD"/>
    <s v="NEVADA CITY"/>
    <s v=""/>
    <s v=""/>
    <s v="cwongj_awrr"/>
    <d v="2019-10-14T16:07:49"/>
    <s v="BE_geomartawrrprod"/>
    <d v="2020-05-13T17:33:06"/>
    <s v="def93b06-3c8b-4f42-8591-b5df8f657c0a"/>
  </r>
  <r>
    <n v="0"/>
    <n v="0"/>
    <n v="0"/>
    <n v="0"/>
    <n v="1"/>
    <n v="0"/>
    <n v="0"/>
    <n v="0"/>
    <n v="0"/>
    <n v="1"/>
    <x v="0"/>
    <n v="1"/>
    <n v="1"/>
    <n v="1"/>
    <n v="20"/>
    <x v="2"/>
    <d v="2020-05-13T16:23:42"/>
    <s v="zAWRR Not in Roster"/>
    <x v="1"/>
    <d v="2019-10-14T00:00:00"/>
    <d v="2019-10-14T16:06:31"/>
    <s v=""/>
    <s v="No"/>
    <s v="Old"/>
    <n v="0"/>
    <x v="1"/>
    <x v="0"/>
    <s v="zAWRR Not in Roster"/>
    <s v="zAWRR Not in Roster"/>
    <x v="1"/>
    <n v="1767356"/>
    <x v="385"/>
    <x v="0"/>
    <s v="LP_AV115-F22_882929"/>
    <s v="CIP_AV115-F22_356536"/>
    <s v="Tree Work Complete"/>
    <s v=""/>
    <x v="0"/>
    <s v="Cedar"/>
    <s v="No"/>
    <s v="No"/>
    <n v="4"/>
    <n v="30"/>
    <s v=""/>
    <s v="F1A_FP-Rmv1 A"/>
    <s v="Cut and Leave"/>
    <s v="No"/>
    <s v=""/>
    <s v="0.7 span from pole A to pole B 5 ft east of line. Noncompliant Will require continuous work."/>
    <s v="AEA_A &amp; E Arborists Tree Care"/>
    <s v=""/>
    <n v="5746657"/>
    <s v="F1A_FP-Rmv1 A"/>
    <d v="2020-04-23T17:03:33"/>
    <s v=""/>
    <s v="Unit"/>
    <m/>
    <s v=""/>
    <s v="AEA_A &amp; E Arborists Tree Care"/>
    <s v=""/>
    <d v="2020-05-13T16:23:36"/>
    <s v="Cut to 16in fw rounds remove all slash207"/>
    <x v="18"/>
    <d v="2020-05-13T16:23:42"/>
    <s v="Sierra"/>
    <s v="SI_Sierra"/>
    <s v="1051742736"/>
    <s v="13110 ARTIC OWL RD"/>
    <s v="NEVADA CITY"/>
    <s v=""/>
    <s v=""/>
    <s v="cwongj_awrr"/>
    <d v="2019-10-14T16:06:31"/>
    <s v="BE_geomartawrrprod"/>
    <d v="2020-05-13T17:33:06"/>
    <s v="e332a042-c855-47b9-af96-f7ac8aca6218"/>
  </r>
  <r>
    <n v="0"/>
    <n v="0"/>
    <n v="0"/>
    <n v="0"/>
    <n v="1"/>
    <n v="0"/>
    <n v="0"/>
    <n v="0"/>
    <n v="0"/>
    <n v="1"/>
    <x v="0"/>
    <n v="1"/>
    <n v="1"/>
    <n v="1"/>
    <n v="20"/>
    <x v="2"/>
    <d v="2020-05-13T16:24:00"/>
    <s v="zAWRR Not in Roster"/>
    <x v="1"/>
    <d v="2019-10-14T00:00:00"/>
    <d v="2019-10-14T16:00:40"/>
    <s v=""/>
    <s v="No"/>
    <s v="Old"/>
    <n v="0"/>
    <x v="1"/>
    <x v="0"/>
    <s v="zAWRR Not in Roster"/>
    <s v="zAWRR Not in Roster"/>
    <x v="1"/>
    <n v="1767353"/>
    <x v="386"/>
    <x v="0"/>
    <s v="LP_AV115-F22_882929"/>
    <s v="CIP_AV115-F22_356420"/>
    <s v="Tree Work Complete"/>
    <s v="Fail"/>
    <x v="0"/>
    <s v="Cedar"/>
    <s v="No"/>
    <s v="No"/>
    <n v="6"/>
    <n v="25"/>
    <s v=""/>
    <s v="F1A_FP-Rmv1 A"/>
    <s v="Cut and Leave"/>
    <s v="No"/>
    <s v=""/>
    <s v="0.6 span from pole A to pole B 5 ft east of line. Will require continuous work."/>
    <s v="AEA_A &amp; E Arborists Tree Care"/>
    <s v=""/>
    <n v="5746657"/>
    <s v="F1A_FP-Rmv1 A"/>
    <d v="2020-04-23T17:01:35"/>
    <s v=""/>
    <s v="Unit"/>
    <m/>
    <s v=""/>
    <s v="AEA_A &amp; E Arborists Tree Care"/>
    <s v=""/>
    <d v="2020-05-13T16:23:55"/>
    <s v="Cut to 16in fw rounds remove all slash207"/>
    <x v="18"/>
    <d v="2020-05-13T16:24:00"/>
    <s v="Sierra"/>
    <s v="SI_Sierra"/>
    <s v="1051742736"/>
    <s v="13110 ARTIC OWL RD"/>
    <s v="NEVADA CITY"/>
    <s v=""/>
    <s v=""/>
    <s v="cwongj_awrr"/>
    <d v="2019-10-14T16:00:40"/>
    <s v="BE_geomartawrrprod"/>
    <d v="2020-05-13T17:33:06"/>
    <s v="a336a70d-c4dc-4691-8a3f-c049e457fa2f"/>
  </r>
  <r>
    <n v="0"/>
    <n v="0"/>
    <n v="0"/>
    <n v="0"/>
    <n v="1"/>
    <n v="0"/>
    <n v="0"/>
    <n v="0"/>
    <n v="0"/>
    <n v="1"/>
    <x v="0"/>
    <n v="1"/>
    <n v="1"/>
    <n v="1"/>
    <n v="20"/>
    <x v="2"/>
    <d v="2020-05-13T16:24:16"/>
    <s v="zAWRR Not in Roster"/>
    <x v="1"/>
    <d v="2019-10-14T00:00:00"/>
    <d v="2019-10-14T16:09:25"/>
    <s v=""/>
    <s v="No"/>
    <s v="Old"/>
    <n v="0"/>
    <x v="1"/>
    <x v="0"/>
    <s v="zAWRR Not in Roster"/>
    <s v="zAWRR Not in Roster"/>
    <x v="1"/>
    <n v="1767358"/>
    <x v="387"/>
    <x v="0"/>
    <s v="LP_AV115-F22_882929"/>
    <s v="CIP_AV115-F22_356536"/>
    <s v="Tree Work Complete"/>
    <s v=""/>
    <x v="0"/>
    <s v="Cedar"/>
    <s v="No"/>
    <s v="No"/>
    <n v="9"/>
    <n v="35"/>
    <s v=""/>
    <s v="F1A_FP-Rmv1 A"/>
    <s v="Cut and Leave"/>
    <s v="No"/>
    <s v=""/>
    <s v="0.5 span from pole A to pole B 5 ft west of line. Noncompliant Will require continuous work."/>
    <s v="AEA_A &amp; E Arborists Tree Care"/>
    <s v=""/>
    <n v="5746657"/>
    <s v="F1A_FP-Rmv1 A"/>
    <d v="2020-04-23T17:05:01"/>
    <s v=""/>
    <s v="Unit"/>
    <m/>
    <s v=""/>
    <s v="AEA_A &amp; E Arborists Tree Care"/>
    <s v=""/>
    <d v="2020-05-13T16:24:12"/>
    <s v="Cut to 16in fw rounds remove all slash207"/>
    <x v="18"/>
    <d v="2020-05-13T16:24:16"/>
    <s v="Sierra"/>
    <s v="SI_Sierra"/>
    <s v="1051742736"/>
    <s v="13110 ARTIC OWL RD"/>
    <s v="NEVADA CITY"/>
    <s v=""/>
    <s v=""/>
    <s v="cwongj_awrr"/>
    <d v="2019-10-14T16:09:25"/>
    <s v="BE_geomartawrrprod"/>
    <d v="2020-05-13T17:33:06"/>
    <s v="7f29669e-cf0e-4aa8-bb69-cfa7a33e5595"/>
  </r>
  <r>
    <n v="0"/>
    <n v="0"/>
    <n v="0"/>
    <n v="0"/>
    <n v="1"/>
    <n v="0"/>
    <n v="0"/>
    <n v="0"/>
    <n v="0"/>
    <n v="1"/>
    <x v="0"/>
    <n v="1"/>
    <n v="1"/>
    <n v="1"/>
    <n v="20"/>
    <x v="2"/>
    <d v="2020-05-13T16:24:21"/>
    <s v="MOW"/>
    <x v="0"/>
    <d v="2020-02-14T00:00:00"/>
    <d v="2020-02-14T14:10:08"/>
    <s v=""/>
    <s v="No"/>
    <s v="Old"/>
    <n v="0"/>
    <x v="0"/>
    <x v="0"/>
    <s v="Roberto"/>
    <s v="Ayala"/>
    <x v="3"/>
    <n v="1721015"/>
    <x v="388"/>
    <x v="1"/>
    <s v="LP_AT115-C20_1668154"/>
    <s v="CIP_AT115-D16_319709"/>
    <s v="Tree Work Complete"/>
    <s v="Fail"/>
    <x v="2"/>
    <s v="Blue Oak"/>
    <s v="No"/>
    <s v="No"/>
    <n v="6"/>
    <n v="26"/>
    <s v=""/>
    <s v="F1B_FP-Rmv1 B"/>
    <s v="Cut and Leave"/>
    <s v="No"/>
    <s v=""/>
    <s v="At pole M, 26 feet south of pole can strike pole dead"/>
    <s v="MOW_Mowbray's"/>
    <s v="MOW_Mowbray's Tree Service"/>
    <n v="5865456"/>
    <s v="F1B_FP-Rmv1 B"/>
    <d v="2020-05-13T16:23:57"/>
    <s v=""/>
    <s v="Unit"/>
    <m/>
    <s v=""/>
    <s v=""/>
    <s v=""/>
    <m/>
    <s v="Cut into firewood lengths and broadcast wood chips "/>
    <x v="3"/>
    <d v="2020-05-13T16:24:21"/>
    <s v="Sierra"/>
    <s v="SI_Sierra"/>
    <s v="1012547075"/>
    <s v="6734 CROSS STAR TRL"/>
    <s v="LOMA RICA"/>
    <s v=""/>
    <s v=""/>
    <s v="mbiasm_awrr"/>
    <d v="2020-02-14T14:10:08"/>
    <s v="BE_geomartawrrprod"/>
    <d v="2020-05-13T17:33:04"/>
    <s v="6b62b358-f49c-474a-9031-87a706730f5a"/>
  </r>
  <r>
    <n v="0"/>
    <n v="0"/>
    <n v="0"/>
    <n v="0"/>
    <n v="1"/>
    <n v="0"/>
    <n v="0"/>
    <n v="0"/>
    <n v="0"/>
    <n v="1"/>
    <x v="0"/>
    <n v="1"/>
    <n v="1"/>
    <n v="1"/>
    <n v="20"/>
    <x v="2"/>
    <d v="2020-05-13T16:24:32"/>
    <s v="zAWRR Not in Roster"/>
    <x v="1"/>
    <d v="2019-10-14T00:00:00"/>
    <d v="2019-10-14T15:58:13"/>
    <s v=""/>
    <s v="No"/>
    <s v="Old"/>
    <n v="0"/>
    <x v="1"/>
    <x v="0"/>
    <s v="zAWRR Not in Roster"/>
    <s v="zAWRR Not in Roster"/>
    <x v="1"/>
    <n v="1767352"/>
    <x v="389"/>
    <x v="0"/>
    <s v="LP_AV115-F22_882929"/>
    <s v="CIP_AV115-F22_356421"/>
    <s v="Tree Work Complete"/>
    <s v=""/>
    <x v="0"/>
    <s v="Cedar"/>
    <s v="No"/>
    <s v="No"/>
    <n v="8"/>
    <n v="25"/>
    <s v=""/>
    <s v="F1A_FP-Rmv1 A"/>
    <s v="Cut and Leave"/>
    <s v="No"/>
    <s v=""/>
    <s v="0.6 span from pole A to pole B 5 ft east of line. Noncompliant Will require continuous work."/>
    <s v="AEA_A &amp; E Arborists Tree Care"/>
    <s v=""/>
    <n v="5746657"/>
    <s v="F1A_FP-Rmv1 A"/>
    <d v="2020-04-23T17:00:50"/>
    <s v=""/>
    <s v="Unit"/>
    <m/>
    <s v=""/>
    <s v="AEA_A &amp; E Arborists Tree Care"/>
    <s v=""/>
    <d v="2020-05-13T16:24:27"/>
    <s v="Cut to 16in fw lengths remove all slash207"/>
    <x v="18"/>
    <d v="2020-05-13T16:24:32"/>
    <s v="Sierra"/>
    <s v="SI_Sierra"/>
    <s v="1051742736"/>
    <s v="13110 ARTIC OWL RD"/>
    <s v="NEVADA CITY"/>
    <s v=""/>
    <s v=""/>
    <s v="cwongj_awrr"/>
    <d v="2019-10-14T15:58:13"/>
    <s v="BE_geomartawrrprod"/>
    <d v="2020-05-13T17:33:06"/>
    <s v="12b77904-20b3-467d-af7e-29b8514193f0"/>
  </r>
  <r>
    <n v="0"/>
    <n v="0"/>
    <n v="0"/>
    <n v="0"/>
    <n v="1"/>
    <n v="0"/>
    <n v="0"/>
    <n v="0"/>
    <n v="0"/>
    <n v="1"/>
    <x v="0"/>
    <n v="1"/>
    <n v="1"/>
    <n v="1"/>
    <n v="20"/>
    <x v="2"/>
    <d v="2020-05-13T16:24:48"/>
    <s v="zAWRR Not in Roster"/>
    <x v="1"/>
    <d v="2019-10-14T00:00:00"/>
    <d v="2019-10-14T16:02:03"/>
    <s v=""/>
    <s v="No"/>
    <s v="Old"/>
    <n v="0"/>
    <x v="1"/>
    <x v="0"/>
    <s v="zAWRR Not in Roster"/>
    <s v="zAWRR Not in Roster"/>
    <x v="1"/>
    <n v="1767354"/>
    <x v="390"/>
    <x v="0"/>
    <s v="LP_AV115-F22_882929"/>
    <s v="CIP_AV115-F22_356536"/>
    <s v="Tree Work Complete"/>
    <s v=""/>
    <x v="0"/>
    <s v="Cedar"/>
    <s v="No"/>
    <s v="No"/>
    <n v="7"/>
    <n v="25"/>
    <s v=""/>
    <s v="F1A_FP-Rmv1 A"/>
    <s v="Cut and Leave"/>
    <s v="No"/>
    <s v=""/>
    <s v="0.7 span from pole A to pole B 5 ft east of line. Will require continuous work."/>
    <s v="AEA_A &amp; E Arborists Tree Care"/>
    <s v=""/>
    <n v="5746657"/>
    <s v="F1A_FP-Rmv1 A"/>
    <d v="2020-04-23T17:02:17"/>
    <s v=""/>
    <s v="Unit"/>
    <m/>
    <s v=""/>
    <s v="AEA_A &amp; E Arborists Tree Care"/>
    <s v=""/>
    <d v="2020-05-13T16:24:43"/>
    <s v="Cut to 16infw rounds remove slash207"/>
    <x v="18"/>
    <d v="2020-05-13T16:24:48"/>
    <s v="Sierra"/>
    <s v="SI_Sierra"/>
    <s v="1051742736"/>
    <s v="13110 ARTIC OWL RD"/>
    <s v="NEVADA CITY"/>
    <s v=""/>
    <s v=""/>
    <s v="cwongj_awrr"/>
    <d v="2019-10-14T16:02:03"/>
    <s v="BE_geomartawrrprod"/>
    <d v="2020-05-13T17:33:06"/>
    <s v="0cefcf10-eb08-4b1c-8e80-564359f6d4ed"/>
  </r>
  <r>
    <n v="0"/>
    <n v="0"/>
    <n v="0"/>
    <n v="0"/>
    <n v="1"/>
    <n v="0"/>
    <n v="0"/>
    <n v="0"/>
    <n v="0"/>
    <n v="1"/>
    <x v="0"/>
    <n v="1"/>
    <n v="1"/>
    <n v="1"/>
    <n v="20"/>
    <x v="2"/>
    <d v="2020-05-13T16:25:03"/>
    <s v="zAWRR Not in Roster"/>
    <x v="1"/>
    <d v="2019-10-14T00:00:00"/>
    <d v="2019-10-14T15:48:05"/>
    <s v=""/>
    <s v="No"/>
    <s v="Old"/>
    <n v="0"/>
    <x v="1"/>
    <x v="0"/>
    <s v="zAWRR Not in Roster"/>
    <s v="zAWRR Not in Roster"/>
    <x v="1"/>
    <n v="1767350"/>
    <x v="391"/>
    <x v="0"/>
    <s v="LP_AV115-F22_882929"/>
    <s v="CIP_AV115-F22_356421"/>
    <s v="Tree Work Complete"/>
    <s v=""/>
    <x v="0"/>
    <s v="Cedar"/>
    <s v="No"/>
    <s v="No"/>
    <n v="9"/>
    <n v="36"/>
    <s v=""/>
    <s v="F1A_FP-Rmv1 A"/>
    <s v="Cut and Leave"/>
    <s v="No"/>
    <s v=""/>
    <s v="0.8 span from pole A to pole B under line noncompliant. Will require continuous topping."/>
    <s v="AEA_A &amp; E Arborists Tree Care"/>
    <s v=""/>
    <n v="5746657"/>
    <s v="F1A_FP-Rmv1 A"/>
    <d v="2020-04-23T16:59:28"/>
    <s v=""/>
    <s v="Unit"/>
    <m/>
    <s v=""/>
    <s v="AEA_A &amp; E Arborists Tree Care"/>
    <s v=""/>
    <d v="2020-05-13T16:24:59"/>
    <s v="Cut into 16in fw rounds remove slash207"/>
    <x v="18"/>
    <d v="2020-05-13T16:25:03"/>
    <s v="Sierra"/>
    <s v="SI_Sierra"/>
    <s v="1051742736"/>
    <s v="13110 ARTIC OWL RD"/>
    <s v="NEVADA CITY"/>
    <s v=""/>
    <s v=""/>
    <s v="cwongj_awrr"/>
    <d v="2019-10-14T15:48:05"/>
    <s v="BE_geomartawrrprod"/>
    <d v="2020-05-13T17:33:06"/>
    <s v="2ccbcb42-08e5-44ab-85a5-679eb73cda63"/>
  </r>
  <r>
    <n v="0"/>
    <n v="0"/>
    <n v="0"/>
    <n v="0"/>
    <n v="1"/>
    <n v="0"/>
    <n v="0"/>
    <n v="0"/>
    <n v="0"/>
    <n v="1"/>
    <x v="0"/>
    <n v="1"/>
    <n v="1"/>
    <n v="1"/>
    <n v="20"/>
    <x v="2"/>
    <d v="2020-05-13T16:26:18"/>
    <s v="zAWRR Not in Roster"/>
    <x v="1"/>
    <d v="2019-10-14T00:00:00"/>
    <d v="2019-10-14T15:55:49"/>
    <s v=""/>
    <s v="No"/>
    <s v="Old"/>
    <n v="0"/>
    <x v="1"/>
    <x v="0"/>
    <s v="zAWRR Not in Roster"/>
    <s v="zAWRR Not in Roster"/>
    <x v="1"/>
    <n v="1767351"/>
    <x v="392"/>
    <x v="0"/>
    <s v="LP_AV115-F22_882929"/>
    <s v="CIP_AV115-F22_356421"/>
    <s v="Tree Work Complete"/>
    <s v=""/>
    <x v="0"/>
    <s v="Cedar"/>
    <s v="No"/>
    <s v="No"/>
    <n v="5"/>
    <n v="35"/>
    <s v=""/>
    <s v="F1A_FP-Rmv1 A"/>
    <s v="Cut and Leave"/>
    <s v="No"/>
    <s v=""/>
    <s v="0.5 span from pole A to pole B 5 ft east of line. Noncompliant Will require continuous work."/>
    <s v="AEA_A &amp; E Arborists Tree Care"/>
    <s v=""/>
    <n v="5746657"/>
    <s v="F1A_FP-Rmv1 A"/>
    <d v="2020-04-23T17:00:10"/>
    <s v=""/>
    <s v="Unit"/>
    <m/>
    <s v=""/>
    <s v="AEA_A &amp; E Arborists Tree Care"/>
    <s v=""/>
    <d v="2020-05-13T16:26:12"/>
    <s v="Cut to 16in fw rounds remove all slash207"/>
    <x v="18"/>
    <d v="2020-05-13T16:26:18"/>
    <s v="Sierra"/>
    <s v="SI_Sierra"/>
    <s v="1051742736"/>
    <s v="13110 ARTIC OWL RD"/>
    <s v="NEVADA CITY"/>
    <s v=""/>
    <s v=""/>
    <s v="cwongj_awrr"/>
    <d v="2019-10-14T15:55:49"/>
    <s v="BE_geomartawrrprod"/>
    <d v="2020-05-13T17:33:06"/>
    <s v="ea3e818b-db39-41dc-9d59-353807757447"/>
  </r>
  <r>
    <n v="0"/>
    <n v="0"/>
    <n v="0"/>
    <n v="0"/>
    <n v="1"/>
    <n v="0"/>
    <n v="0"/>
    <n v="0"/>
    <n v="0"/>
    <n v="1"/>
    <x v="0"/>
    <n v="1"/>
    <n v="1"/>
    <n v="1"/>
    <n v="20"/>
    <x v="2"/>
    <d v="2020-05-13T16:28:06"/>
    <s v="zAWRR Not in Roster"/>
    <x v="1"/>
    <d v="2019-09-30T00:00:00"/>
    <d v="2019-09-30T10:54:12"/>
    <s v=""/>
    <s v="No"/>
    <s v="Old"/>
    <n v="0"/>
    <x v="1"/>
    <x v="0"/>
    <s v="zAWRR Not in Roster"/>
    <s v="zAWRR Not in Roster"/>
    <x v="1"/>
    <n v="1764210"/>
    <x v="393"/>
    <x v="0"/>
    <s v="LP_AV115-J11_883566"/>
    <s v="CIP_AV115-J11_357567"/>
    <s v="Tree Work Complete"/>
    <s v=""/>
    <x v="2"/>
    <s v="Ponderosa Pine"/>
    <s v="No"/>
    <s v="No"/>
    <n v="11"/>
    <n v="50"/>
    <s v=""/>
    <s v="F1A_FP-Rmv1 A"/>
    <s v="Cut and Leave"/>
    <s v="No"/>
    <s v=""/>
    <s v=".2 span 5 feet east of line poles 1A-end. Edited by: updated WM and dbh"/>
    <s v="AEA_A &amp; E Arborists Tree Care."/>
    <s v="PEI_P31 Enterprises, Inc."/>
    <m/>
    <s v="F1A_FP-Rmv1 A"/>
    <d v="2020-02-06T16:06:17"/>
    <s v="A&amp;E T&amp;M "/>
    <s v="Unit"/>
    <m/>
    <s v=""/>
    <s v="AEA_A &amp; E Arborists Tree Care"/>
    <s v=""/>
    <d v="2020-05-13T00:00:00"/>
    <s v="Cut into 10 foot lengths. Chip and pile slash "/>
    <x v="9"/>
    <d v="2020-05-13T16:28:06"/>
    <s v="Sierra"/>
    <s v="SI_Sierra"/>
    <s v="1051748809"/>
    <s v="14096 PIERITE RD"/>
    <s v="NEVADA CITY"/>
    <s v=""/>
    <s v=""/>
    <s v="jdehkm_awrr"/>
    <d v="2019-09-30T10:54:12"/>
    <s v="BE_geomartawrrprod"/>
    <d v="2020-05-13T17:33:06"/>
    <s v="97df7713-dfec-43f7-84ca-d6a375ffc979"/>
  </r>
  <r>
    <n v="0"/>
    <n v="0"/>
    <n v="0"/>
    <n v="0"/>
    <n v="1"/>
    <n v="0"/>
    <n v="0"/>
    <n v="0"/>
    <n v="0"/>
    <n v="1"/>
    <x v="0"/>
    <n v="1"/>
    <n v="1"/>
    <s v="NA"/>
    <n v="20"/>
    <x v="2"/>
    <d v="2020-05-13T16:28:46"/>
    <s v="zAWRR Not in Roster"/>
    <x v="1"/>
    <d v="2019-10-17T00:00:00"/>
    <d v="2019-10-17T15:48:02"/>
    <s v=""/>
    <s v="No"/>
    <s v="Old"/>
    <n v="0"/>
    <x v="1"/>
    <x v="0"/>
    <s v="zAWRR Not in Roster"/>
    <s v="zAWRR Not in Roster"/>
    <x v="1"/>
    <n v="1768064"/>
    <x v="394"/>
    <x v="0"/>
    <s v="LP_AV115-F22_881177"/>
    <s v="CIP_AV115-F22_356419"/>
    <s v="Tree Work Complete"/>
    <s v=""/>
    <x v="0"/>
    <s v="Black Oak"/>
    <s v="No"/>
    <s v="No"/>
    <n v="8"/>
    <n v="35"/>
    <s v=""/>
    <s v="FAA_FP-Trim A"/>
    <s v="Haul offsite"/>
    <s v="No"/>
    <s v=""/>
    <s v="0.7 span from 5 to 6. 12 ft North of line. Growing up into lines, will likely break compliance within 18 months. Combined dbh, 2 stems. "/>
    <s v="AEA_A &amp; E Arborists Tree Care"/>
    <s v=""/>
    <n v="5746657"/>
    <s v="FAA_FP-Trim A"/>
    <d v="2020-04-23T16:38:16"/>
    <s v=""/>
    <s v="Unit"/>
    <m/>
    <s v=""/>
    <s v="AEA_A &amp; E Arborists Tree Care"/>
    <s v=""/>
    <d v="2020-05-13T16:28:38"/>
    <s v="Remove all slash 207"/>
    <x v="18"/>
    <d v="2020-05-13T16:28:46"/>
    <s v="Sierra"/>
    <s v="SI_Sierra"/>
    <s v="1051742892"/>
    <s v="13205 ARTIC OWL RD"/>
    <s v="NEVADA CITY"/>
    <s v=""/>
    <s v=""/>
    <s v="eculhj_awrr"/>
    <d v="2019-10-17T15:48:02"/>
    <s v="BE_geomartawrrprod"/>
    <d v="2020-05-13T17:33:06"/>
    <s v="24139664-db1e-4ad6-aeb2-51a0fdbacb47"/>
  </r>
  <r>
    <n v="0"/>
    <n v="0"/>
    <n v="0"/>
    <n v="0"/>
    <n v="1"/>
    <n v="0"/>
    <n v="0"/>
    <n v="0"/>
    <n v="0"/>
    <n v="1"/>
    <x v="0"/>
    <n v="1"/>
    <n v="1"/>
    <n v="1"/>
    <n v="20"/>
    <x v="2"/>
    <d v="2020-05-13T16:29:52"/>
    <s v="zAWRR Not in Roster"/>
    <x v="1"/>
    <d v="2019-09-30T00:00:00"/>
    <d v="2019-09-30T10:30:09"/>
    <s v=""/>
    <s v="No"/>
    <s v="Old"/>
    <n v="0"/>
    <x v="1"/>
    <x v="0"/>
    <s v="zAWRR Not in Roster"/>
    <s v="zAWRR Not in Roster"/>
    <x v="1"/>
    <n v="1764203"/>
    <x v="395"/>
    <x v="0"/>
    <s v="LP_AV115-J11_883566"/>
    <s v="CIP_AV115-J11_357567"/>
    <s v="Tree Work Complete"/>
    <s v=""/>
    <x v="2"/>
    <s v="Ponderosa Pine"/>
    <s v="No"/>
    <s v="No"/>
    <n v="9"/>
    <n v="20"/>
    <s v=""/>
    <s v="F1B_FP-Rmv1 B"/>
    <s v="Cut and Leave"/>
    <s v="No"/>
    <s v=""/>
    <s v=".9 span under line poles 1A-end"/>
    <s v="AEA_A &amp; E Arborists Tree Care."/>
    <s v="PEI_P31 Enterprises, Inc."/>
    <m/>
    <s v="F1B_FP-Rmv1 B"/>
    <d v="2020-02-07T11:04:11"/>
    <s v="A&amp;E T&amp;M "/>
    <s v="Unit"/>
    <m/>
    <s v=""/>
    <s v="AEA_A &amp; E Arborists Tree Care"/>
    <s v=""/>
    <d v="2020-05-13T00:00:00"/>
    <s v="Cut into 10 foot lengths. Chip and pile slash "/>
    <x v="9"/>
    <d v="2020-05-13T16:29:52"/>
    <s v="Sierra"/>
    <s v="SI_Sierra"/>
    <s v="1051748809"/>
    <s v="14096 PIERITE RD"/>
    <s v="NEVADA CITY"/>
    <s v=""/>
    <s v=""/>
    <s v="jdehkm_awrr"/>
    <d v="2019-09-30T10:30:09"/>
    <s v="BE_geomartawrrprod"/>
    <d v="2020-05-13T17:33:06"/>
    <s v="58a60357-162d-4bfe-be9f-ee2e9f8ae253"/>
  </r>
  <r>
    <n v="0"/>
    <n v="0"/>
    <n v="0"/>
    <n v="0"/>
    <n v="1"/>
    <n v="0"/>
    <n v="0"/>
    <n v="0"/>
    <n v="0"/>
    <n v="1"/>
    <x v="0"/>
    <n v="1"/>
    <n v="1"/>
    <n v="1"/>
    <n v="20"/>
    <x v="2"/>
    <d v="2020-05-13T16:30:13"/>
    <s v="zAWRR Not in Roster"/>
    <x v="1"/>
    <d v="2019-09-30T00:00:00"/>
    <d v="2019-09-30T10:33:01"/>
    <s v=""/>
    <s v="No"/>
    <s v="Old"/>
    <n v="0"/>
    <x v="1"/>
    <x v="0"/>
    <s v="zAWRR Not in Roster"/>
    <s v="zAWRR Not in Roster"/>
    <x v="1"/>
    <n v="1764205"/>
    <x v="396"/>
    <x v="0"/>
    <s v="LP_AV115-J11_883566"/>
    <s v="CIP_AV115-J11_357567"/>
    <s v="Tree Work Complete"/>
    <s v=""/>
    <x v="2"/>
    <s v="Ponderosa Pine"/>
    <s v="No"/>
    <s v="No"/>
    <n v="7"/>
    <n v="20"/>
    <s v=""/>
    <s v="F1B_FP-Rmv1 B"/>
    <s v="Cut and Leave"/>
    <s v="No"/>
    <s v=""/>
    <s v=".9 span under line poles 1A-end"/>
    <s v="AEA_A &amp; E Arborists Tree Care."/>
    <s v="PEI_P31 Enterprises, Inc."/>
    <m/>
    <s v="F1B_FP-Rmv1 B"/>
    <d v="2020-02-07T11:07:43"/>
    <s v="A&amp;E T&amp;M "/>
    <s v="Unit"/>
    <m/>
    <s v=""/>
    <s v="AEA_A &amp; E Arborists Tree Care"/>
    <s v=""/>
    <d v="2020-05-13T00:00:00"/>
    <s v="Cut into 10 foot lengths. Chip and pile slash "/>
    <x v="9"/>
    <d v="2020-05-13T16:30:13"/>
    <s v="Sierra"/>
    <s v="SI_Sierra"/>
    <s v="1051748809"/>
    <s v="14096 PIERITE RD"/>
    <s v="NEVADA CITY"/>
    <s v=""/>
    <s v=""/>
    <s v="jdehkm_awrr"/>
    <d v="2019-09-30T10:33:01"/>
    <s v="BE_geomartawrrprod"/>
    <d v="2020-05-13T17:33:06"/>
    <s v="c8448df4-a109-409d-b024-27532536bf73"/>
  </r>
  <r>
    <n v="0"/>
    <n v="0"/>
    <n v="0"/>
    <n v="0"/>
    <n v="1"/>
    <n v="0"/>
    <n v="0"/>
    <n v="0"/>
    <n v="0"/>
    <n v="1"/>
    <x v="0"/>
    <n v="1"/>
    <n v="1"/>
    <n v="1"/>
    <n v="20"/>
    <x v="2"/>
    <d v="2020-05-13T16:30:34"/>
    <s v="zAWRR Not in Roster"/>
    <x v="1"/>
    <d v="2019-09-30T00:00:00"/>
    <d v="2019-09-30T10:34:10"/>
    <s v=""/>
    <s v="No"/>
    <s v="Old"/>
    <n v="0"/>
    <x v="1"/>
    <x v="0"/>
    <s v="zAWRR Not in Roster"/>
    <s v="zAWRR Not in Roster"/>
    <x v="1"/>
    <n v="1764206"/>
    <x v="397"/>
    <x v="0"/>
    <s v="LP_AV115-J11_883566"/>
    <s v="CIP_AV115-J11_357567"/>
    <s v="Tree Work Complete"/>
    <s v=""/>
    <x v="2"/>
    <s v="Ponderosa Pine"/>
    <s v="No"/>
    <s v="No"/>
    <n v="8"/>
    <n v="20"/>
    <s v=""/>
    <s v="F1B_FP-Rmv1 B"/>
    <s v="Cut and Leave"/>
    <s v="No"/>
    <s v=""/>
    <s v=".9 span under line poles 1A-end"/>
    <s v="AEA_A &amp; E Arborists Tree Care."/>
    <s v="PEI_P31 Enterprises, Inc."/>
    <m/>
    <s v="F1B_FP-Rmv1 B"/>
    <d v="2020-02-07T11:08:46"/>
    <s v="A&amp;E T&amp;M "/>
    <s v="Unit"/>
    <m/>
    <s v=""/>
    <s v="AEA_A &amp; E Arborists Tree Care"/>
    <s v=""/>
    <d v="2020-05-13T00:00:00"/>
    <s v="Cut into 10 foot lengths. Chip and pile slash "/>
    <x v="9"/>
    <d v="2020-05-13T16:30:34"/>
    <s v="Sierra"/>
    <s v="SI_Sierra"/>
    <s v="1051748809"/>
    <s v="14096 PIERITE RD"/>
    <s v="NEVADA CITY"/>
    <s v=""/>
    <s v=""/>
    <s v="jdehkm_awrr"/>
    <d v="2019-09-30T10:34:10"/>
    <s v="BE_geomartawrrprod"/>
    <d v="2020-05-13T17:33:06"/>
    <s v="4fc142de-48e2-45b1-8527-f9523ee3049d"/>
  </r>
  <r>
    <n v="0"/>
    <n v="0"/>
    <n v="0"/>
    <n v="0"/>
    <n v="1"/>
    <n v="0"/>
    <n v="0"/>
    <n v="0"/>
    <n v="0"/>
    <n v="1"/>
    <x v="0"/>
    <n v="1"/>
    <n v="1"/>
    <n v="1"/>
    <n v="20"/>
    <x v="2"/>
    <d v="2020-05-13T16:30:54"/>
    <s v="zAWRR Not in Roster"/>
    <x v="1"/>
    <d v="2019-09-30T00:00:00"/>
    <d v="2019-09-30T10:31:29"/>
    <s v=""/>
    <s v="No"/>
    <s v="Old"/>
    <n v="0"/>
    <x v="1"/>
    <x v="0"/>
    <s v="zAWRR Not in Roster"/>
    <s v="zAWRR Not in Roster"/>
    <x v="1"/>
    <n v="1764204"/>
    <x v="398"/>
    <x v="0"/>
    <s v="LP_AV115-J11_883566"/>
    <s v="CIP_AV115-J11_357567"/>
    <s v="Tree Work Complete"/>
    <s v=""/>
    <x v="2"/>
    <s v="Ponderosa Pine"/>
    <s v="No"/>
    <s v="No"/>
    <n v="7"/>
    <n v="20"/>
    <s v=""/>
    <s v="F1B_FP-Rmv1 B"/>
    <s v="Cut and Leave"/>
    <s v="No"/>
    <s v=""/>
    <s v=".9 span under line poles 1A-end"/>
    <s v="AEA_A &amp; E Arborists Tree Care."/>
    <s v="PEI_P31 Enterprises, Inc."/>
    <m/>
    <s v="F1B_FP-Rmv1 B"/>
    <d v="2020-02-07T11:06:37"/>
    <s v="A&amp;E T&amp;M "/>
    <s v="Unit"/>
    <m/>
    <s v=""/>
    <s v="AEA_A &amp; E Arborists Tree Care"/>
    <s v=""/>
    <d v="2020-05-13T00:00:00"/>
    <s v="Cut into 10 foot lengths. Chip and pile slash "/>
    <x v="9"/>
    <d v="2020-05-13T16:30:54"/>
    <s v="Sierra"/>
    <s v="SI_Sierra"/>
    <s v="1051748809"/>
    <s v="14096 PIERITE RD"/>
    <s v="NEVADA CITY"/>
    <s v=""/>
    <s v=""/>
    <s v="jdehkm_awrr"/>
    <d v="2019-09-30T10:31:29"/>
    <s v="BE_geomartawrrprod"/>
    <d v="2020-05-13T17:33:06"/>
    <s v="60360752-e8bf-4127-8379-f3696a4613f8"/>
  </r>
  <r>
    <n v="0"/>
    <n v="0"/>
    <n v="0"/>
    <n v="0"/>
    <n v="1"/>
    <n v="0"/>
    <n v="0"/>
    <n v="0"/>
    <n v="0"/>
    <n v="1"/>
    <x v="0"/>
    <n v="1"/>
    <n v="2"/>
    <n v="2"/>
    <n v="20"/>
    <x v="2"/>
    <d v="2020-05-13T16:31:15"/>
    <s v="zAWRR Not in Roster"/>
    <x v="1"/>
    <d v="2019-09-30T00:00:00"/>
    <d v="2019-09-30T10:28:15"/>
    <s v=""/>
    <s v="No"/>
    <s v="Old"/>
    <n v="0"/>
    <x v="1"/>
    <x v="0"/>
    <s v="zAWRR Not in Roster"/>
    <s v="zAWRR Not in Roster"/>
    <x v="1"/>
    <n v="1764202"/>
    <x v="399"/>
    <x v="0"/>
    <s v="LP_AV115-J11_883566"/>
    <s v="CIP_AV115-J11_357567"/>
    <s v="Tree Work Complete"/>
    <s v=""/>
    <x v="2"/>
    <s v="Ponderosa Pine"/>
    <s v="No"/>
    <s v="No"/>
    <n v="15"/>
    <n v="30"/>
    <s v=""/>
    <s v="F2A_FP-Rmv2 A"/>
    <s v="Cut and Leave"/>
    <s v="No"/>
    <s v=""/>
    <s v=".8 span 10 feet west of line poles 1A-end. Edited by eculhj: changed to removal. Previously topped, has wounds on back, continuous topping not recommended "/>
    <s v="AEA_A &amp; E Arborists Tree Care."/>
    <s v="PEI_P31 Enterprises, Inc."/>
    <m/>
    <s v="F2A_FP-Rmv2 A"/>
    <d v="2020-02-07T11:02:37"/>
    <s v="A&amp;E T&amp;M "/>
    <s v="Unit"/>
    <m/>
    <s v=""/>
    <s v="AEA_A &amp; E Arborists Tree Care"/>
    <s v=""/>
    <d v="2020-05-13T00:00:00"/>
    <s v="Cut into and leave as 10 ft logs. Chip and pile slash "/>
    <x v="9"/>
    <d v="2020-05-13T16:31:15"/>
    <s v="Sierra"/>
    <s v="SI_Sierra"/>
    <s v="1051748809"/>
    <s v="14096 PIERITE RD"/>
    <s v="NEVADA CITY"/>
    <s v=""/>
    <s v=""/>
    <s v="jdehkm_awrr"/>
    <d v="2019-09-30T10:28:15"/>
    <s v="BE_geomartawrrprod"/>
    <d v="2020-05-13T17:33:06"/>
    <s v="41beaafc-c5f6-4086-ac70-3318e5f11249"/>
  </r>
  <r>
    <n v="0"/>
    <n v="0"/>
    <n v="0"/>
    <n v="0"/>
    <n v="1"/>
    <n v="0"/>
    <n v="0"/>
    <n v="0"/>
    <n v="0"/>
    <n v="1"/>
    <x v="0"/>
    <n v="1"/>
    <n v="3"/>
    <n v="3"/>
    <n v="20"/>
    <x v="2"/>
    <d v="2020-05-13T16:36:26"/>
    <s v="zAWRR Not in Roster"/>
    <x v="1"/>
    <d v="2020-01-09T00:00:00"/>
    <d v="2020-01-09T15:22:14"/>
    <s v=""/>
    <s v="No"/>
    <s v="Old"/>
    <n v="0"/>
    <x v="1"/>
    <x v="0"/>
    <s v="zAWRR Not in Roster"/>
    <s v="zAWRR Not in Roster"/>
    <x v="1"/>
    <n v="1774001"/>
    <x v="400"/>
    <x v="0"/>
    <s v="LP_AV115-F11_881827"/>
    <s v="CIP_AV115-F12_356532"/>
    <s v="Tree Work Complete"/>
    <s v=""/>
    <x v="4"/>
    <s v="Pine"/>
    <s v="No"/>
    <s v="No"/>
    <n v="28"/>
    <n v="110"/>
    <s v=""/>
    <s v="F3B_FP-Rmv3 B"/>
    <s v="Haul offsite"/>
    <s v="No"/>
    <s v="None Observed"/>
    <s v="Pole C to end pole , .3 span south of line . Up hill incline with lean toward line . Removal is highly recommended "/>
    <s v="MFE_Mountain F Enterprises"/>
    <s v="MFE_Mountain F Enterprises"/>
    <n v="5807646"/>
    <s v="F3B_FP-Rmv3 B"/>
    <d v="2020-05-12T08:52:08"/>
    <s v="Climb/Pedro "/>
    <s v="Unit"/>
    <m/>
    <s v=""/>
    <s v="MFE_Mountain F Enterprises"/>
    <s v="MFE_Mountain F Enterprises"/>
    <d v="2020-05-13T16:36:21"/>
    <s v="Remove all debris and logs "/>
    <x v="1"/>
    <d v="2020-05-13T16:36:26"/>
    <s v="Sierra"/>
    <s v="SI_Sierra"/>
    <s v="1051742948"/>
    <s v="13501 MCKITRICK RANCH RD"/>
    <s v="NEVADA CITY"/>
    <s v=""/>
    <s v=""/>
    <s v="jgilis_awrr"/>
    <d v="2020-01-09T15:22:14"/>
    <s v="BE_geomartawrrprod"/>
    <d v="2020-05-13T17:33:06"/>
    <s v="8bb7d4b6-edc4-418f-8b4d-55ddf3faed5b"/>
  </r>
  <r>
    <n v="0"/>
    <n v="0"/>
    <n v="0"/>
    <n v="0"/>
    <n v="1"/>
    <n v="0"/>
    <n v="0"/>
    <n v="0"/>
    <n v="0"/>
    <n v="1"/>
    <x v="0"/>
    <n v="1"/>
    <n v="2"/>
    <n v="2"/>
    <n v="20"/>
    <x v="2"/>
    <d v="2020-05-13T16:37:53"/>
    <s v="zAWRR Not in Roster"/>
    <x v="1"/>
    <d v="2020-01-09T00:00:00"/>
    <d v="2020-01-09T15:19:18"/>
    <s v=""/>
    <s v="No"/>
    <s v="Old"/>
    <n v="0"/>
    <x v="1"/>
    <x v="0"/>
    <s v="zAWRR Not in Roster"/>
    <s v="zAWRR Not in Roster"/>
    <x v="1"/>
    <n v="1773999"/>
    <x v="401"/>
    <x v="0"/>
    <s v="LP_AV115-F11_881827"/>
    <s v="CIP_AV115-F12_356532"/>
    <s v="Tree Work Complete"/>
    <s v=""/>
    <x v="4"/>
    <s v="Pine"/>
    <s v="No"/>
    <s v="No"/>
    <n v="16"/>
    <n v="80"/>
    <s v=""/>
    <s v="F2B_FP-Rmv2 B"/>
    <s v="Haul offsite"/>
    <s v="No"/>
    <s v="None Observed"/>
    <s v="Pole C to end pole , .3 span south of line . Up hill incline with lean toward line . Removal is highly recommended "/>
    <s v="MFE_Mountain F Enterprises"/>
    <s v="MFE_Mountain F Enterprises"/>
    <n v="5807646"/>
    <s v="F2B_FP-Rmv2 B"/>
    <d v="2020-05-11T13:19:40"/>
    <s v="Climb/Pedro "/>
    <s v="Unit"/>
    <m/>
    <s v=""/>
    <s v="MFE_Mountain F Enterprises"/>
    <s v="MFE_Mountain F Enterprises"/>
    <d v="2020-05-13T16:37:42"/>
    <s v="Remove all debris and logs "/>
    <x v="1"/>
    <d v="2020-05-13T16:37:53"/>
    <s v="Sierra"/>
    <s v="SI_Sierra"/>
    <s v="1051742948"/>
    <s v="13501 MCKITRICK RANCH RD"/>
    <s v="NEVADA CITY"/>
    <s v=""/>
    <s v=""/>
    <s v="jgilis_awrr"/>
    <d v="2020-01-09T15:19:18"/>
    <s v="BE_geomartawrrprod"/>
    <d v="2020-05-13T17:33:06"/>
    <s v="a70727b2-7b91-476d-b2fd-3913f8327ad4"/>
  </r>
  <r>
    <n v="0"/>
    <n v="0"/>
    <n v="0"/>
    <n v="0"/>
    <n v="1"/>
    <n v="0"/>
    <n v="0"/>
    <n v="0"/>
    <n v="0"/>
    <n v="1"/>
    <x v="0"/>
    <n v="1"/>
    <n v="1"/>
    <n v="1"/>
    <n v="20"/>
    <x v="2"/>
    <d v="2020-05-13T16:38:43"/>
    <s v="zAWRR Not in Roster"/>
    <x v="1"/>
    <d v="2020-01-09T00:00:00"/>
    <d v="2020-01-09T15:03:28"/>
    <s v=""/>
    <s v="No"/>
    <s v="Old"/>
    <n v="0"/>
    <x v="1"/>
    <x v="0"/>
    <s v="zAWRR Not in Roster"/>
    <s v="zAWRR Not in Roster"/>
    <x v="1"/>
    <n v="1773998"/>
    <x v="402"/>
    <x v="0"/>
    <s v="LP_AV115-F11_881827"/>
    <s v="CIP_AV115-F12_356532"/>
    <s v="Tree Work Complete"/>
    <s v=""/>
    <x v="4"/>
    <s v="Pine"/>
    <s v="No"/>
    <s v="No"/>
    <n v="11"/>
    <n v="70"/>
    <s v=""/>
    <s v="F1B_FP-Rmv1 B"/>
    <s v="Haul offsite"/>
    <s v="No"/>
    <s v="None Observed"/>
    <s v="Pole C to end pole , .3 span south of line . Up hill incline with lean toward line .  Previously topped, Removal is highly recommended "/>
    <s v="MFE_Mountain F Enterprises"/>
    <s v="MFE_Mountain F Enterprises"/>
    <n v="5807646"/>
    <s v="F1B_FP-Rmv1 B"/>
    <d v="2020-05-11T13:13:06"/>
    <s v="Climb/Pedro "/>
    <s v="Unit"/>
    <m/>
    <s v=""/>
    <s v="MFE_Mountain F Enterprises"/>
    <s v="MFE_Mountain F Enterprises"/>
    <d v="2020-05-13T16:38:41"/>
    <s v="Remove all debris and logs "/>
    <x v="1"/>
    <d v="2020-05-13T16:38:43"/>
    <s v="Sierra"/>
    <s v="SI_Sierra"/>
    <s v="1051742948"/>
    <s v="13501 MCKITRICK RANCH RD"/>
    <s v="NEVADA CITY"/>
    <s v=""/>
    <s v=""/>
    <s v="jgilis_awrr"/>
    <d v="2020-01-09T15:03:28"/>
    <s v="BE_geomartawrrprod"/>
    <d v="2020-05-13T17:33:06"/>
    <s v="1f2a53be-0e07-4146-a0de-6c43e00a9edd"/>
  </r>
  <r>
    <n v="0"/>
    <n v="0"/>
    <n v="0"/>
    <n v="0"/>
    <n v="1"/>
    <n v="0"/>
    <n v="0"/>
    <n v="0"/>
    <n v="0"/>
    <n v="1"/>
    <x v="0"/>
    <n v="1"/>
    <n v="1"/>
    <n v="1"/>
    <n v="20"/>
    <x v="2"/>
    <d v="2020-05-13T16:39:36"/>
    <s v="zAWRR Not in Roster"/>
    <x v="1"/>
    <d v="2020-01-09T00:00:00"/>
    <d v="2020-01-09T15:02:07"/>
    <s v=""/>
    <s v="No"/>
    <s v="Old"/>
    <n v="0"/>
    <x v="1"/>
    <x v="0"/>
    <s v="zAWRR Not in Roster"/>
    <s v="zAWRR Not in Roster"/>
    <x v="1"/>
    <n v="1773997"/>
    <x v="403"/>
    <x v="0"/>
    <s v="LP_AV115-F11_881827"/>
    <s v="CIP_AV115-F12_356532"/>
    <s v="Tree Work Complete"/>
    <s v=""/>
    <x v="4"/>
    <s v="Pine"/>
    <s v="No"/>
    <s v="No"/>
    <n v="11"/>
    <n v="90"/>
    <s v=""/>
    <s v="F1B_FP-Rmv1 B"/>
    <s v="Haul offsite"/>
    <s v="No"/>
    <s v="None Observed"/>
    <s v="Pole C to end pole , .3 span south of line . Up hill incline with lean toward line . Removal is highly recommended "/>
    <s v="MFE_Mountain F Enterprises"/>
    <s v="MFE_Mountain F Enterprises"/>
    <n v="5807646"/>
    <s v="F1B_FP-Rmv1 B"/>
    <d v="2020-05-11T13:11:19"/>
    <s v="Climb/Pedro "/>
    <s v="Unit"/>
    <m/>
    <s v=""/>
    <s v="MFE_Mountain F Enterprises"/>
    <s v="MFE_Mountain F Enterprises"/>
    <d v="2020-05-13T16:39:34"/>
    <s v="Remove all debris and logs "/>
    <x v="1"/>
    <d v="2020-05-13T16:39:36"/>
    <s v="Sierra"/>
    <s v="SI_Sierra"/>
    <s v="1051742948"/>
    <s v="13501 MCKITRICK RANCH RD"/>
    <s v="NEVADA CITY"/>
    <s v=""/>
    <s v=""/>
    <s v="jgilis_awrr"/>
    <d v="2020-01-09T15:02:07"/>
    <s v="BE_geomartawrrprod"/>
    <d v="2020-05-13T17:33:06"/>
    <s v="030d1d6b-f5d4-4b0b-aa5f-f0f4ba4707cb"/>
  </r>
  <r>
    <n v="0"/>
    <n v="0"/>
    <n v="0"/>
    <n v="0"/>
    <n v="1"/>
    <n v="0"/>
    <n v="0"/>
    <n v="0"/>
    <n v="0"/>
    <n v="1"/>
    <x v="0"/>
    <n v="1"/>
    <n v="2"/>
    <n v="2"/>
    <n v="20"/>
    <x v="2"/>
    <d v="2020-05-13T16:40:34"/>
    <s v="zAWRR Not in Roster"/>
    <x v="1"/>
    <d v="2020-01-09T00:00:00"/>
    <d v="2020-01-09T15:00:07"/>
    <s v=""/>
    <s v="No"/>
    <s v="Old"/>
    <n v="0"/>
    <x v="1"/>
    <x v="0"/>
    <s v="zAWRR Not in Roster"/>
    <s v="zAWRR Not in Roster"/>
    <x v="1"/>
    <n v="1773996"/>
    <x v="404"/>
    <x v="0"/>
    <s v="LP_AV115-F11_881827"/>
    <s v="CIP_AV115-F12_356532"/>
    <s v="Tree Work Complete"/>
    <s v=""/>
    <x v="4"/>
    <s v="Pine"/>
    <s v="No"/>
    <s v="No"/>
    <n v="21"/>
    <n v="100"/>
    <s v=""/>
    <s v="F2B_FP-Rmv2 B"/>
    <s v="Haul offsite"/>
    <s v="No"/>
    <s v="None Observed"/>
    <s v="Pole C to end pole , .3 span south of line . Up hill incline with lean toward line . Removal is highly recommended "/>
    <s v="MFE_Mountain F Enterprises"/>
    <s v="MFE_Mountain F Enterprises"/>
    <n v="5807646"/>
    <s v="F2B_FP-Rmv2 B"/>
    <d v="2020-05-11T13:09:48"/>
    <s v="Climb/Pedro "/>
    <s v="Unit"/>
    <m/>
    <s v=""/>
    <s v="MFE_Mountain F Enterprises"/>
    <s v="MFE_Mountain F Enterprises"/>
    <d v="2020-05-13T16:40:32"/>
    <s v="Remove all debris and logs "/>
    <x v="1"/>
    <d v="2020-05-13T16:40:34"/>
    <s v="Sierra"/>
    <s v="SI_Sierra"/>
    <s v="1051742948"/>
    <s v="13501 MCKITRICK RANCH RD"/>
    <s v="NEVADA CITY"/>
    <s v=""/>
    <s v=""/>
    <s v="jgilis_awrr"/>
    <d v="2020-01-09T15:00:07"/>
    <s v="BE_geomartawrrprod"/>
    <d v="2020-05-13T17:33:06"/>
    <s v="7644a307-94fb-4bcf-b050-3672959babc4"/>
  </r>
  <r>
    <n v="0"/>
    <n v="0"/>
    <n v="0"/>
    <n v="0"/>
    <n v="1"/>
    <n v="0"/>
    <n v="0"/>
    <n v="0"/>
    <n v="0"/>
    <n v="1"/>
    <x v="0"/>
    <n v="1"/>
    <n v="2"/>
    <n v="2"/>
    <n v="20"/>
    <x v="2"/>
    <d v="2020-05-13T16:45:34"/>
    <s v="zAWRR Not in Roster"/>
    <x v="1"/>
    <d v="2020-02-27T00:00:00"/>
    <d v="2020-02-27T13:07:47"/>
    <s v=""/>
    <s v="No"/>
    <s v="Old"/>
    <n v="0"/>
    <x v="1"/>
    <x v="0"/>
    <s v="zAWRR Not in Roster"/>
    <s v="zAWRR Not in Roster"/>
    <x v="1"/>
    <n v="1782057"/>
    <x v="405"/>
    <x v="0"/>
    <s v="LP_AV115-J09_878069"/>
    <s v="CIP_AV115-J09_357532"/>
    <s v="Tree Work Complete"/>
    <s v=""/>
    <x v="0"/>
    <s v="Ponderosa Pine"/>
    <s v="No"/>
    <s v="No"/>
    <n v="21"/>
    <n v="93"/>
    <s v=""/>
    <s v="F2B_FP-Rmv2 B"/>
    <s v="Cut and Leave"/>
    <s v="No"/>
    <s v=""/>
    <s v="Tree .3 of span from poles J3 to J4, 25ft south of lines. Tree has suppressed canopy. Weighted, sloped and leans towards lines. Mechanical wound on the south side "/>
    <s v="AEA_A &amp; E Arborists Tree Care"/>
    <s v=""/>
    <n v="16"/>
    <s v="F2B_FP-Rmv2 B"/>
    <d v="2020-04-16T15:32:20"/>
    <s v=""/>
    <s v="Unit"/>
    <m/>
    <s v=""/>
    <s v="AEA_A &amp; E Arborists Tree Care"/>
    <s v=""/>
    <d v="2020-05-13T16:45:27"/>
    <s v="Cut wood to 16in rounds, remove all slash "/>
    <x v="4"/>
    <d v="2020-05-13T16:45:34"/>
    <s v="Sierra"/>
    <s v="SI_Sierra"/>
    <s v="1051749302"/>
    <s v="13022 EMERALD FOREST DR"/>
    <s v="NEVADA CITY"/>
    <s v=""/>
    <s v=""/>
    <s v="sfulfj_awrr"/>
    <d v="2020-02-27T13:07:47"/>
    <s v="BE_geomartawrrprod"/>
    <d v="2020-05-13T17:33:06"/>
    <s v="92cc1a33-fa13-417b-9120-d03b2decfb85"/>
  </r>
  <r>
    <n v="0"/>
    <n v="0"/>
    <n v="0"/>
    <n v="0"/>
    <n v="1"/>
    <n v="0"/>
    <n v="0"/>
    <n v="0"/>
    <n v="0"/>
    <n v="1"/>
    <x v="0"/>
    <n v="1"/>
    <n v="3"/>
    <n v="3"/>
    <n v="20"/>
    <x v="2"/>
    <d v="2020-05-13T16:46:18"/>
    <s v="zAWRR Not in Roster"/>
    <x v="1"/>
    <d v="2020-02-26T00:00:00"/>
    <d v="2020-02-26T13:52:24"/>
    <s v=""/>
    <s v="No"/>
    <s v="Old"/>
    <n v="0"/>
    <x v="1"/>
    <x v="0"/>
    <s v="zAWRR Not in Roster"/>
    <s v="zAWRR Not in Roster"/>
    <x v="1"/>
    <n v="1781776"/>
    <x v="406"/>
    <x v="0"/>
    <s v="LP_AV115-J09_878069"/>
    <s v="CIP_AV115-J09_357532"/>
    <s v="Tree Work Complete"/>
    <s v=""/>
    <x v="0"/>
    <s v="Ponderosa Pine"/>
    <s v="No"/>
    <s v="No"/>
    <n v="35"/>
    <n v="130"/>
    <s v=""/>
    <s v="F3B_FP-Rmv3 B"/>
    <s v="Cut and Leave"/>
    <s v="No"/>
    <s v=""/>
    <s v="Tree .2 of span from poles J3 to J4, 57ft south of lines. Tree sloped  and slightly leaning towards facilities. Tree has sign of needle blight, gall rust and bark beetle sign of varying ages "/>
    <s v="AEA_A &amp; E Arborists Tree Care"/>
    <s v=""/>
    <n v="15"/>
    <s v="F3B_FP-Rmv3 B"/>
    <d v="2020-04-15T13:36:03"/>
    <s v=""/>
    <s v="Unit"/>
    <m/>
    <s v=""/>
    <s v="AEA_A &amp; E Arborists Tree Care"/>
    <s v=""/>
    <d v="2020-05-13T16:46:16"/>
    <s v="Cut wood to 16in rounds, remove all slash "/>
    <x v="4"/>
    <d v="2020-05-13T16:46:18"/>
    <s v="Sierra"/>
    <s v="SI_Sierra"/>
    <s v="1051749302"/>
    <s v="13022 EMERALD FOREST DR"/>
    <s v="NEVADA CITY"/>
    <s v=""/>
    <s v=""/>
    <s v="sfulfj_awrr"/>
    <d v="2020-02-26T13:52:24"/>
    <s v="BE_geomartawrrprod"/>
    <d v="2020-05-13T17:33:06"/>
    <s v="dfe55be7-f5d2-4456-b49a-3668e2a85728"/>
  </r>
  <r>
    <n v="0"/>
    <n v="0"/>
    <n v="0"/>
    <n v="0"/>
    <n v="1"/>
    <n v="0"/>
    <n v="0"/>
    <n v="0"/>
    <n v="0"/>
    <n v="1"/>
    <x v="0"/>
    <n v="1"/>
    <n v="3"/>
    <n v="3"/>
    <n v="20"/>
    <x v="2"/>
    <d v="2020-05-13T16:47:00"/>
    <s v="zAWRR Not in Roster"/>
    <x v="1"/>
    <d v="2020-02-27T00:00:00"/>
    <d v="2020-02-27T11:48:47"/>
    <s v=""/>
    <s v="No"/>
    <s v="Old"/>
    <n v="0"/>
    <x v="1"/>
    <x v="0"/>
    <s v="zAWRR Not in Roster"/>
    <s v="zAWRR Not in Roster"/>
    <x v="1"/>
    <n v="1781889"/>
    <x v="407"/>
    <x v="0"/>
    <s v="LP_AV115-J09_878069"/>
    <s v="CIP_AV115-J09_357582"/>
    <s v="Tree Work Complete"/>
    <s v=""/>
    <x v="0"/>
    <s v="Ponderosa Pine"/>
    <s v="No"/>
    <s v="No"/>
    <n v="30"/>
    <n v="130"/>
    <s v=""/>
    <s v="F3B_FP-Rmv3 B"/>
    <s v="Cut and Leave"/>
    <s v="No"/>
    <s v=""/>
    <s v="24 feet south of pole J3 tree has beetle present and western gall rust present in canopy. Tree sloped towards pole."/>
    <s v="AEA_A &amp; E Arborists Tree Care"/>
    <s v=""/>
    <n v="40"/>
    <s v="F3B_FP-Rmv3 B"/>
    <d v="2020-04-16T15:29:25"/>
    <s v=""/>
    <s v="Unit"/>
    <m/>
    <s v=""/>
    <s v="AEA_A &amp; E Arborists Tree Care"/>
    <s v=""/>
    <d v="2020-05-13T16:46:58"/>
    <s v="Cut all wood to 16 inch rounds and remove all slash."/>
    <x v="4"/>
    <d v="2020-05-13T16:47:00"/>
    <s v="Sierra"/>
    <s v="SI_Sierra"/>
    <s v="1051749302"/>
    <s v="13022 EMERALD FOREST DR"/>
    <s v="NEVADA CITY"/>
    <s v=""/>
    <s v=""/>
    <s v="jsmitj_awrr"/>
    <d v="2020-02-27T11:48:47"/>
    <s v="BE_geomartawrrprod"/>
    <d v="2020-05-13T17:33:06"/>
    <s v="8091c40e-2904-4115-8653-c3e8024e60e8"/>
  </r>
  <r>
    <n v="0"/>
    <n v="0"/>
    <n v="0"/>
    <n v="0"/>
    <n v="1"/>
    <n v="0"/>
    <n v="0"/>
    <n v="0"/>
    <n v="0"/>
    <n v="1"/>
    <x v="0"/>
    <n v="1"/>
    <n v="2"/>
    <n v="2"/>
    <n v="20"/>
    <x v="2"/>
    <d v="2020-05-13T16:47:39"/>
    <s v="zAWRR Not in Roster"/>
    <x v="1"/>
    <d v="2020-02-27T00:00:00"/>
    <d v="2020-02-27T11:36:52"/>
    <s v=""/>
    <s v="No"/>
    <s v="Old"/>
    <n v="0"/>
    <x v="1"/>
    <x v="0"/>
    <s v="zAWRR Not in Roster"/>
    <s v="zAWRR Not in Roster"/>
    <x v="1"/>
    <n v="1781887"/>
    <x v="408"/>
    <x v="0"/>
    <s v="LP_AV115-J09_878069"/>
    <s v="CIP_AV115-J09_357582"/>
    <s v="Tree Work Complete"/>
    <s v=""/>
    <x v="0"/>
    <s v="Ponderosa Pine"/>
    <s v="No"/>
    <s v="No"/>
    <n v="20"/>
    <n v="115"/>
    <s v=""/>
    <s v="F2B_FP-Rmv2 B"/>
    <s v="Cut and Leave"/>
    <s v="No"/>
    <s v=""/>
    <s v=".9 span from poles J2-J3, 10 feet south of lines. Tree currently breaking overhang compliance. Tree sloped towards lines, western gall rust present in canopy."/>
    <s v="AEA_A &amp; E Arborists Tree Care"/>
    <s v=""/>
    <n v="16"/>
    <s v="F2B_FP-Rmv2 B"/>
    <d v="2020-04-16T15:30:01"/>
    <s v=""/>
    <s v="Unit"/>
    <m/>
    <s v=""/>
    <s v="AEA_A &amp; E Arborists Tree Care"/>
    <s v=""/>
    <d v="2020-05-13T16:47:35"/>
    <s v="Cut all wood to 16 inch rounds and remove all slash."/>
    <x v="4"/>
    <d v="2020-05-13T16:47:39"/>
    <s v="Sierra"/>
    <s v="SI_Sierra"/>
    <s v="1051749302"/>
    <s v="13022 EMERALD FOREST DR"/>
    <s v="NEVADA CITY"/>
    <s v=""/>
    <s v=""/>
    <s v="jsmitj_awrr"/>
    <d v="2020-02-27T11:36:52"/>
    <s v="BE_geomartawrrprod"/>
    <d v="2020-05-13T17:33:06"/>
    <s v="1a5b99a5-2a5d-467c-96ab-9e8a70ded526"/>
  </r>
  <r>
    <n v="0"/>
    <n v="0"/>
    <n v="0"/>
    <n v="0"/>
    <n v="1"/>
    <n v="0"/>
    <n v="0"/>
    <n v="0"/>
    <n v="0"/>
    <n v="1"/>
    <x v="0"/>
    <n v="1"/>
    <n v="2"/>
    <n v="2"/>
    <n v="20"/>
    <x v="2"/>
    <d v="2020-05-13T17:25:16"/>
    <s v="AEA"/>
    <x v="0"/>
    <d v="2020-01-21T00:00:00"/>
    <d v="2020-01-21T11:56:46"/>
    <s v=""/>
    <s v="No"/>
    <s v="Old"/>
    <n v="0"/>
    <x v="0"/>
    <x v="0"/>
    <s v="Drew"/>
    <s v="Berlfein"/>
    <x v="0"/>
    <n v="1775686"/>
    <x v="409"/>
    <x v="0"/>
    <s v="LP_AV115-J14_880480"/>
    <s v="CIP_AV115-J14_357160"/>
    <s v="Tree Work Complete"/>
    <s v=""/>
    <x v="4"/>
    <s v="Black Oak"/>
    <s v="No"/>
    <s v="No"/>
    <n v="15"/>
    <n v="55"/>
    <s v=""/>
    <s v="R2B_Rmv 2-B"/>
    <s v="Cut and Leave"/>
    <s v="No"/>
    <s v=""/>
    <s v=".9 span from Pole Ke to Pole K South of line minimal trim of overhanging branches for compliance Treym 5/11 prescription change to removal, after multiple onsite reviews it was deemed that a side trim to EVM scope would take more than 1/3 of the canopy, prescription change approved by owner, updated WM as of 5/10"/>
    <s v="AEA_A &amp; E Arborists Tree Care"/>
    <s v=""/>
    <n v="208"/>
    <s v="R2B_Rmv 2-B"/>
    <d v="2020-05-13T15:48:33"/>
    <s v="A&amp;E, 208"/>
    <s v="Unit"/>
    <m/>
    <s v=""/>
    <s v="AEA_A &amp; E Arborists Tree Care"/>
    <s v=""/>
    <d v="2020-05-13T17:25:07"/>
    <s v="costumer keep, cut into millable 12 feetlengths or longer deck near front gate, chip and pile brush, lop and scatter where needed. Wm complete by crew 208"/>
    <x v="0"/>
    <d v="2020-05-13T17:25:16"/>
    <s v="Sierra"/>
    <s v="SI_Sierra"/>
    <s v="1051749260"/>
    <s v="10795 DOUGLAS LN"/>
    <s v="NEVADA CITY"/>
    <s v=""/>
    <s v=""/>
    <s v="ameeks_awrr"/>
    <d v="2020-01-21T11:56:46"/>
    <s v="BE_geomartawrrprod"/>
    <d v="2020-05-13T17:33:06"/>
    <s v="395434fb-44a9-437c-a3c3-43e1068d8605"/>
  </r>
  <r>
    <n v="0"/>
    <n v="0"/>
    <n v="0"/>
    <n v="0"/>
    <n v="1"/>
    <n v="0"/>
    <n v="0"/>
    <n v="0"/>
    <n v="0"/>
    <n v="1"/>
    <x v="0"/>
    <n v="1"/>
    <n v="1"/>
    <s v="NA"/>
    <n v="20"/>
    <x v="2"/>
    <d v="2020-05-13T17:28:43"/>
    <s v="AEA"/>
    <x v="0"/>
    <d v="2019-08-13T00:00:00"/>
    <d v="2019-08-13T09:16:07"/>
    <s v=""/>
    <s v="No"/>
    <s v="Old"/>
    <n v="0"/>
    <x v="0"/>
    <x v="0"/>
    <s v="Drew"/>
    <s v="Berlfein"/>
    <x v="0"/>
    <n v="1751740"/>
    <x v="410"/>
    <x v="0"/>
    <s v="LP_AV115-F23_882663"/>
    <s v="CIP_AV115-F23_357702"/>
    <s v="Tree Work Complete"/>
    <m/>
    <x v="0"/>
    <s v="Blue Oak"/>
    <s v="No"/>
    <s v="No"/>
    <n v="11"/>
    <n v="35"/>
    <m/>
    <s v="FAA_FP-Trim A"/>
    <s v="Haul offsite"/>
    <s v="No"/>
    <m/>
    <s v="0.7 span from C to D. 8 ft South of line. "/>
    <s v="AEA_A &amp; E Arborists Tree Care"/>
    <m/>
    <n v="211"/>
    <s v="FAA_FP-Trim A"/>
    <d v="2020-05-13T17:28:22"/>
    <s v="A&amp;E,211"/>
    <s v="Unit"/>
    <m/>
    <m/>
    <m/>
    <m/>
    <m/>
    <s v="Remove all wood and slash (if not possible lol and scatter)"/>
    <x v="0"/>
    <d v="2020-05-13T17:28:43"/>
    <s v="Sierra"/>
    <s v="SI_Sierra"/>
    <s v="1051743669"/>
    <s v="13074 WOOLMAN LN"/>
    <s v="NEVADA CITY"/>
    <s v=""/>
    <s v=""/>
    <s v="eculhj_awrr"/>
    <d v="2019-08-13T09:16:07"/>
    <s v="BE_geomartawrrprod"/>
    <d v="2020-05-13T19:31:37"/>
    <s v="17a9337e-6c60-4511-a729-54320d922e56"/>
  </r>
  <r>
    <n v="0"/>
    <n v="0"/>
    <n v="0"/>
    <n v="0"/>
    <n v="1"/>
    <n v="0"/>
    <n v="0"/>
    <n v="0"/>
    <n v="0"/>
    <n v="1"/>
    <x v="0"/>
    <n v="1"/>
    <n v="2"/>
    <s v="NA"/>
    <n v="20"/>
    <x v="2"/>
    <d v="2020-05-13T17:30:18"/>
    <s v="AEA"/>
    <x v="0"/>
    <d v="2019-08-12T00:00:00"/>
    <d v="2019-08-12T15:07:38"/>
    <s v=""/>
    <s v="No"/>
    <s v="Old"/>
    <n v="0"/>
    <x v="0"/>
    <x v="0"/>
    <s v="Drew"/>
    <s v="Berlfein"/>
    <x v="0"/>
    <n v="1750929"/>
    <x v="411"/>
    <x v="0"/>
    <s v="LP_AV115-F23_882663"/>
    <s v="CIP_AV115-F23_356265"/>
    <s v="Tree Work Complete"/>
    <m/>
    <x v="0"/>
    <s v="Other"/>
    <s v="No"/>
    <s v="No"/>
    <n v="14"/>
    <n v="18"/>
    <m/>
    <s v="TD_TopDirecti"/>
    <s v="Haul offsite"/>
    <s v="No"/>
    <m/>
    <s v="0.9 span from D to E. 8 ft South of line. Manzanita tree"/>
    <s v="AEA_A &amp; E Arborists Tree Care"/>
    <m/>
    <n v="211"/>
    <s v="TD_TopDirecti"/>
    <d v="2020-05-13T17:29:54"/>
    <s v="A&amp;E,211"/>
    <s v="Unit"/>
    <m/>
    <m/>
    <m/>
    <m/>
    <m/>
    <s v="Remove all wood and slash (if not possible lol and scatter)"/>
    <x v="0"/>
    <d v="2020-05-13T17:30:18"/>
    <s v="Sierra"/>
    <s v="SI_Sierra"/>
    <s v="1051743669"/>
    <s v="13074 WOOLMAN LN"/>
    <s v="NEVADA CITY"/>
    <s v=""/>
    <s v=""/>
    <s v="eculhj_awrr"/>
    <d v="2019-08-12T15:07:38"/>
    <s v="BE_geomartawrrprod"/>
    <d v="2020-05-13T19:31:37"/>
    <s v="7bc4cdf8-c2bb-42a1-bbaf-207593348e22"/>
  </r>
  <r>
    <n v="0"/>
    <n v="0"/>
    <n v="0"/>
    <n v="0"/>
    <n v="0"/>
    <n v="0"/>
    <n v="0"/>
    <n v="1"/>
    <n v="0"/>
    <n v="1"/>
    <x v="0"/>
    <n v="1"/>
    <s v="Brush"/>
    <s v="NA"/>
    <n v="20"/>
    <x v="2"/>
    <d v="2020-05-13T17:31:42"/>
    <s v="AEA"/>
    <x v="0"/>
    <d v="2020-03-31T00:00:00"/>
    <d v="2020-03-31T14:12:28"/>
    <s v=""/>
    <s v="No"/>
    <s v="Old"/>
    <n v="0"/>
    <x v="0"/>
    <x v="0"/>
    <s v="Drew"/>
    <s v="Berlfein"/>
    <x v="0"/>
    <n v="2961952"/>
    <x v="412"/>
    <x v="0"/>
    <s v="LP_AV115-F23_882663"/>
    <s v="CIP_AV115-F23_356264"/>
    <s v="Tree Work Complete"/>
    <m/>
    <x v="8"/>
    <s v="Live Oak"/>
    <s v="No"/>
    <s v="No"/>
    <n v="2"/>
    <n v="8"/>
    <s v="Do Not ABATE"/>
    <s v="BC_Br Rmv"/>
    <s v="Haul offsite"/>
    <m/>
    <s v="None Observed"/>
    <s v="3xstem, one is causing strain and abrasion on guy. Removal of all 3 stems is recommended to prevent further strain on guy at pole F"/>
    <s v="AEA_A &amp; E Arborists Tree Care"/>
    <m/>
    <n v="205"/>
    <s v="BC_Br Rmv"/>
    <d v="2020-05-13T16:47:58"/>
    <s v="A&amp;E. 205"/>
    <s v="Unit"/>
    <s v="No"/>
    <s v="Not Invoiced"/>
    <s v="AEA_A &amp; E Arborists Tree Care"/>
    <m/>
    <d v="2020-05-13T17:31:21"/>
    <s v="Remove all wood and slash (if not possible lol and scatter) wm complete by crew 205"/>
    <x v="0"/>
    <d v="2020-05-13T17:31:42"/>
    <s v="Sierra"/>
    <s v="SI_Sierra"/>
    <m/>
    <s v="13074 WOOLMAN LN"/>
    <s v="NEVADA CITY"/>
    <s v=""/>
    <s v=""/>
    <s v="sdealf_awrr"/>
    <d v="2020-03-31T14:12:28"/>
    <s v="BE_geomartawrrprod"/>
    <d v="2020-05-13T19:31:39"/>
    <s v="fdb14128-3b26-4c35-a4fa-2108877b7b37"/>
  </r>
  <r>
    <n v="0"/>
    <n v="0"/>
    <n v="0"/>
    <n v="0"/>
    <n v="1"/>
    <n v="0"/>
    <n v="0"/>
    <n v="0"/>
    <n v="0"/>
    <n v="1"/>
    <x v="0"/>
    <n v="1"/>
    <n v="2"/>
    <s v="NA"/>
    <n v="20"/>
    <x v="2"/>
    <d v="2020-05-13T17:38:57"/>
    <s v="AEA"/>
    <x v="0"/>
    <d v="2019-10-21T00:00:00"/>
    <d v="2019-10-21T12:35:47"/>
    <s v=""/>
    <s v="No"/>
    <s v="Old"/>
    <n v="0"/>
    <x v="0"/>
    <x v="0"/>
    <s v="Drew"/>
    <s v="Berlfein"/>
    <x v="0"/>
    <n v="1768497"/>
    <x v="413"/>
    <x v="0"/>
    <s v="LP_AV115-F21_884532"/>
    <s v="CIP_AV115-F21_357146"/>
    <s v="Tree Work Complete"/>
    <s v=""/>
    <x v="0"/>
    <s v="Ponderosa Pine"/>
    <s v="No"/>
    <s v="No"/>
    <n v="15"/>
    <n v="60"/>
    <s v=""/>
    <s v="FAB_FP-Trim B"/>
    <s v="Haul offsite"/>
    <s v="No"/>
    <s v=""/>
    <s v="15 ft west of secondary end pole. Abrading facilities trim back to compliance"/>
    <s v="AEA_A &amp; E Arborists Tree Care"/>
    <s v=""/>
    <n v="211"/>
    <s v="FAB_FP-Trim B"/>
    <d v="2020-05-13T17:37:22"/>
    <s v="A&amp;E crew 211"/>
    <s v="Unit"/>
    <m/>
    <s v=""/>
    <s v="AEA_A &amp; E Arborists Tree Care"/>
    <s v=""/>
    <d v="2020-05-13T17:38:51"/>
    <s v="Haul away all wood and chips "/>
    <x v="0"/>
    <d v="2020-05-13T17:38:57"/>
    <s v="Sierra"/>
    <s v="SI_Sierra"/>
    <s v="1051742904"/>
    <s v="13184 HOOT OWL RD"/>
    <s v="NEVADA CITY"/>
    <s v=""/>
    <s v=""/>
    <s v="cwongj_awrr"/>
    <d v="2019-10-21T12:35:47"/>
    <s v="BE_geomartawrrprod"/>
    <d v="2020-05-13T19:31:37"/>
    <s v="514febd8-e55e-4e8b-885d-421cc57d4501"/>
  </r>
  <r>
    <n v="0"/>
    <n v="0"/>
    <n v="0"/>
    <n v="0"/>
    <n v="1"/>
    <n v="0"/>
    <n v="0"/>
    <n v="0"/>
    <n v="0"/>
    <n v="1"/>
    <x v="0"/>
    <n v="1"/>
    <n v="3"/>
    <n v="3"/>
    <n v="20"/>
    <x v="2"/>
    <d v="2020-05-13T18:05:37"/>
    <s v="MOW"/>
    <x v="0"/>
    <d v="2020-01-06T00:00:00"/>
    <d v="2020-01-06T11:33:31"/>
    <s v=""/>
    <s v="No"/>
    <s v="Old"/>
    <n v="0"/>
    <x v="0"/>
    <x v="0"/>
    <s v="Roberto"/>
    <s v="Ayala"/>
    <x v="3"/>
    <n v="1705691"/>
    <x v="414"/>
    <x v="1"/>
    <s v="LP_AU115-B01_1681193"/>
    <s v="CIP_AU115-B02_333227"/>
    <s v="Tree Work Complete"/>
    <s v="Fail"/>
    <x v="7"/>
    <s v="Gray Pine"/>
    <s v="No"/>
    <s v="No"/>
    <n v="25"/>
    <n v="68"/>
    <s v=""/>
    <s v="F3B_FP-Rmv3 B"/>
    <s v="Cut and Leave"/>
    <s v="No"/>
    <s v=""/>
    <s v="0.2 span from pole #21-22/ 54 feet southwest of line. Lean towards line on edge of slope. High failure rate species "/>
    <s v="MOW_Mowbray's"/>
    <s v="MOW_Mowbray's Tree Service"/>
    <n v="5865470"/>
    <s v="F3B_FP-Rmv3 B"/>
    <d v="2020-05-13T18:04:20"/>
    <s v=""/>
    <s v="Unit"/>
    <m/>
    <s v=""/>
    <s v=""/>
    <s v=""/>
    <m/>
    <s v="TBD"/>
    <x v="3"/>
    <d v="2020-05-13T18:05:37"/>
    <s v="Sierra"/>
    <s v="SI_Sierra"/>
    <s v="1012538637"/>
    <s v="13606 RICES CROSSING RD"/>
    <s v="OREGON HOUSE"/>
    <s v=""/>
    <s v=""/>
    <s v="bmcgif_awrr"/>
    <d v="2020-01-06T11:33:31"/>
    <s v="BE_geomartawrrprod"/>
    <d v="2020-05-13T19:31:37"/>
    <s v="d05a7528-c9fd-4e60-9526-5b038331603a"/>
  </r>
  <r>
    <n v="0"/>
    <n v="0"/>
    <n v="0"/>
    <n v="0"/>
    <n v="1"/>
    <n v="0"/>
    <n v="0"/>
    <n v="0"/>
    <n v="0"/>
    <n v="1"/>
    <x v="0"/>
    <n v="1"/>
    <n v="3"/>
    <n v="3"/>
    <n v="20"/>
    <x v="3"/>
    <d v="2020-05-14T06:18:41"/>
    <s v="MOW"/>
    <x v="0"/>
    <d v="2019-11-04T00:00:00"/>
    <d v="2019-11-04T12:29:42"/>
    <s v=""/>
    <s v="No"/>
    <s v="Old"/>
    <n v="0"/>
    <x v="0"/>
    <x v="0"/>
    <s v="Roberto"/>
    <s v="Ayala"/>
    <x v="3"/>
    <n v="1687193"/>
    <x v="415"/>
    <x v="1"/>
    <s v="LP_AT115-D16_1679362"/>
    <s v="CIP_AT115-D16_318948"/>
    <s v="Tree Work Complete"/>
    <s v="Fail"/>
    <x v="2"/>
    <s v="Oak"/>
    <s v="No"/>
    <s v="No"/>
    <n v="25"/>
    <n v="50"/>
    <m/>
    <s v="F3B_FP-Rmv3 B"/>
    <s v="Cut and Leave"/>
    <s v="No"/>
    <m/>
    <s v="Poles 6735B7 -End pole, 0.1 span, 48 feet east of lines, removing because of dead tree within striking distance of facilities. "/>
    <s v="MOW_Mowbray's"/>
    <s v="MOW_Mowbray's Tree Service"/>
    <n v="5065456"/>
    <s v="F3B_FP-Rmv3 B"/>
    <d v="2020-05-13T16:16:55"/>
    <s v="Said done by A&amp;E but was still standing mowbrays has done it 5/13/2020"/>
    <s v="T&amp;M"/>
    <m/>
    <m/>
    <m/>
    <m/>
    <m/>
    <s v="TBD"/>
    <x v="3"/>
    <d v="2020-05-14T06:18:41"/>
    <s v="Sierra"/>
    <s v="SI_Sierra"/>
    <s v="1012546380"/>
    <s v="6785 CROSS STAR TRL"/>
    <s v="BROWNS VALLEY"/>
    <s v=""/>
    <s v=""/>
    <s v="acoonm_awrr"/>
    <d v="2019-11-04T12:29:42"/>
    <s v="BE_geomartawrrprod"/>
    <d v="2020-05-14T07:30:35"/>
    <s v="a58d0312-f1ad-42c6-acbd-b214cb3ba9bb"/>
  </r>
  <r>
    <n v="0"/>
    <n v="0"/>
    <n v="0"/>
    <n v="0"/>
    <n v="1"/>
    <n v="0"/>
    <n v="0"/>
    <n v="0"/>
    <n v="0"/>
    <n v="1"/>
    <x v="0"/>
    <n v="1"/>
    <n v="1"/>
    <n v="1"/>
    <n v="20"/>
    <x v="3"/>
    <d v="2020-05-14T08:50:06"/>
    <s v="MFE"/>
    <x v="0"/>
    <d v="2020-02-20T00:00:00"/>
    <d v="2020-02-20T15:54:26"/>
    <s v=""/>
    <s v="No"/>
    <s v="Old"/>
    <n v="0"/>
    <x v="0"/>
    <x v="0"/>
    <s v="Thomas"/>
    <s v="James"/>
    <x v="5"/>
    <n v="1780154"/>
    <x v="416"/>
    <x v="0"/>
    <s v="LP_AV115-F11_878878"/>
    <s v="CIP_AV115-F11_357087"/>
    <s v="Tree Work Complete"/>
    <s v=""/>
    <x v="1"/>
    <s v="Ponderosa Pine"/>
    <s v="No"/>
    <s v="No"/>
    <n v="10"/>
    <n v="54"/>
    <s v=""/>
    <s v="R1B_Rmv 1-B"/>
    <s v="Haul offsite"/>
    <s v="No"/>
    <s v=""/>
    <s v="Pole b to c, 0.9 spans, 35ft SE of guy wire, declining health, no crown, failed co dominant top, 5:1"/>
    <s v="MFE_Mountain F Enterprises"/>
    <s v="MFE_Mountain F Enterprises"/>
    <n v="5807646"/>
    <s v="R1B_Rmv 1-B"/>
    <d v="2020-05-14T08:49:58"/>
    <s v="Climb/Pedro "/>
    <s v="Unit"/>
    <m/>
    <s v=""/>
    <s v=""/>
    <s v=""/>
    <m/>
    <s v="Remove all wood and debris"/>
    <x v="7"/>
    <d v="2020-05-14T08:50:06"/>
    <s v="Sierra"/>
    <s v="SI_Sierra"/>
    <s v="1051742980"/>
    <s v="11740 LOST RANCH WAY"/>
    <s v="NEVADA CITY"/>
    <s v=""/>
    <s v=""/>
    <s v="arodrm_awrr"/>
    <d v="2020-02-20T15:54:26"/>
    <s v="BE_geomartawrrprod"/>
    <d v="2020-05-14T09:31:20"/>
    <s v="42d8ec03-75e4-4d22-8aba-c59a74b0c9f5"/>
  </r>
  <r>
    <n v="0"/>
    <n v="0"/>
    <n v="0"/>
    <n v="0"/>
    <n v="1"/>
    <n v="0"/>
    <n v="0"/>
    <n v="0"/>
    <n v="0"/>
    <n v="1"/>
    <x v="0"/>
    <n v="1"/>
    <n v="1"/>
    <n v="1"/>
    <n v="20"/>
    <x v="3"/>
    <d v="2020-05-14T08:54:04"/>
    <s v="MFE"/>
    <x v="0"/>
    <d v="2020-02-24T00:00:00"/>
    <d v="2020-02-24T09:54:50"/>
    <s v=""/>
    <s v="No"/>
    <s v="Old"/>
    <n v="0"/>
    <x v="0"/>
    <x v="0"/>
    <s v="Thomas"/>
    <s v="James"/>
    <x v="5"/>
    <n v="1780413"/>
    <x v="417"/>
    <x v="0"/>
    <s v="LP_AV115-F11_878878"/>
    <s v="CIP_AV115-F11_357087"/>
    <s v="Tree Work Complete"/>
    <s v=""/>
    <x v="1"/>
    <s v="Ponderosa Pine"/>
    <s v="No"/>
    <s v="No"/>
    <n v="11"/>
    <n v="56"/>
    <s v=""/>
    <s v="F1B_FP-Rmv1 B"/>
    <s v="Haul offsite"/>
    <s v="No"/>
    <s v=""/>
    <s v="Tree is .7 span from pole B to C, 25 ft east of line. Poor taper, declining crown, recommend removal "/>
    <s v="MFE_Mountain F Enterprises"/>
    <s v="MFE_Mountain F Enterprises"/>
    <n v="5807646"/>
    <s v="F1B_FP-Rmv1 B"/>
    <d v="2020-05-14T08:53:55"/>
    <s v="Climb/Pedro "/>
    <s v="Unit"/>
    <m/>
    <s v=""/>
    <s v=""/>
    <s v=""/>
    <m/>
    <s v="Remove all wood and debris"/>
    <x v="7"/>
    <d v="2020-05-14T08:54:04"/>
    <s v="Sierra"/>
    <s v="SI_Sierra"/>
    <s v="1051742980"/>
    <s v="11740 LOST RANCH WAY"/>
    <s v="NEVADA CITY"/>
    <s v=""/>
    <s v=""/>
    <s v="nvikm_awrr"/>
    <d v="2020-02-24T09:54:50"/>
    <s v="BE_geomartawrrprod"/>
    <d v="2020-05-14T09:31:20"/>
    <s v="1784de42-2340-4b80-8830-4c5272207b50"/>
  </r>
  <r>
    <n v="0"/>
    <n v="0"/>
    <n v="0"/>
    <n v="0"/>
    <n v="1"/>
    <n v="0"/>
    <n v="0"/>
    <n v="0"/>
    <n v="0"/>
    <n v="1"/>
    <x v="0"/>
    <n v="1"/>
    <n v="2"/>
    <n v="2"/>
    <n v="20"/>
    <x v="3"/>
    <d v="2020-05-14T08:55:27"/>
    <s v="MFE"/>
    <x v="0"/>
    <d v="2020-02-24T00:00:00"/>
    <d v="2020-02-24T09:57:52"/>
    <s v=""/>
    <s v="No"/>
    <s v="Old"/>
    <n v="0"/>
    <x v="0"/>
    <x v="0"/>
    <s v="Thomas"/>
    <s v="James"/>
    <x v="5"/>
    <n v="1780419"/>
    <x v="418"/>
    <x v="0"/>
    <s v="LP_AV115-F11_878878"/>
    <s v="CIP_AV115-F11_357087"/>
    <s v="Tree Work Complete"/>
    <s v=""/>
    <x v="1"/>
    <s v="Ponderosa Pine"/>
    <s v="No"/>
    <s v="No"/>
    <n v="14"/>
    <n v="103"/>
    <s v=""/>
    <s v="F2B_FP-Rmv2 B"/>
    <s v="Haul offsite"/>
    <s v="No"/>
    <s v=""/>
    <s v="Tree is .7 span from pole B to C, 25 ft east of line. Old wound at base, wood decay fungi present. Recommend removal "/>
    <s v="MFE_Mountain F Enterprises"/>
    <s v="MFE_Mountain F Enterprises"/>
    <n v="5807646"/>
    <s v="F2B_FP-Rmv2 B"/>
    <d v="2020-05-14T08:55:20"/>
    <s v="Climb/Pedro "/>
    <s v="Unit"/>
    <m/>
    <s v=""/>
    <s v=""/>
    <s v=""/>
    <m/>
    <s v="Remove all wood and debris"/>
    <x v="7"/>
    <d v="2020-05-14T08:55:27"/>
    <s v="Sierra"/>
    <s v="SI_Sierra"/>
    <s v="1051742980"/>
    <s v="11740 LOST RANCH WAY"/>
    <s v="NEVADA CITY"/>
    <s v=""/>
    <s v=""/>
    <s v="nvikm_awrr"/>
    <d v="2020-02-24T09:57:52"/>
    <s v="BE_geomartawrrprod"/>
    <d v="2020-05-14T09:31:20"/>
    <s v="cfff5e5f-8fb0-4f4e-bffd-9438216ae52a"/>
  </r>
  <r>
    <n v="0"/>
    <n v="0"/>
    <n v="0"/>
    <n v="0"/>
    <n v="1"/>
    <n v="0"/>
    <n v="0"/>
    <n v="0"/>
    <n v="0"/>
    <n v="1"/>
    <x v="0"/>
    <n v="1"/>
    <n v="2"/>
    <s v="NA"/>
    <n v="20"/>
    <x v="3"/>
    <d v="2020-05-14T09:00:41"/>
    <s v="MFE"/>
    <x v="0"/>
    <d v="2020-02-24T00:00:00"/>
    <d v="2020-02-24T11:11:49"/>
    <s v=""/>
    <s v="No"/>
    <s v="Old"/>
    <n v="0"/>
    <x v="0"/>
    <x v="0"/>
    <s v="Thomas"/>
    <s v="James"/>
    <x v="5"/>
    <n v="1780463"/>
    <x v="419"/>
    <x v="0"/>
    <s v="LP_AV115-F11_878878"/>
    <s v="CIP_AV115-F11_357087"/>
    <s v="Tree Work Complete"/>
    <s v=""/>
    <x v="1"/>
    <s v="Black Oak"/>
    <s v="No"/>
    <s v="No"/>
    <n v="16"/>
    <n v="58"/>
    <s v=""/>
    <s v="OV_Overhang"/>
    <s v="Not Needed"/>
    <s v="No"/>
    <s v=""/>
    <s v="Tree is .3 span from pole B to C, 22 ft east of line. Overall healthy tree, single stem, needs overhang trim. "/>
    <s v="MFE_Mountain F Enterprises"/>
    <s v="MFE_Mountain F Enterprises"/>
    <n v="5807646"/>
    <s v="OV_Overhang"/>
    <d v="2020-05-14T09:00:33"/>
    <s v="Climb/Pedro "/>
    <s v="Unit"/>
    <m/>
    <s v=""/>
    <s v=""/>
    <s v=""/>
    <m/>
    <s v="please remove debris per unit pricing"/>
    <x v="7"/>
    <d v="2020-05-14T09:00:41"/>
    <s v="Sierra"/>
    <s v="SI_Sierra"/>
    <s v="1051742980"/>
    <s v="11740 LOST RANCH WAY"/>
    <s v="NEVADA CITY"/>
    <s v=""/>
    <s v=""/>
    <s v="nvikm_awrr"/>
    <d v="2020-02-24T11:11:49"/>
    <s v="BE_geomartawrrprod"/>
    <d v="2020-05-14T09:31:20"/>
    <s v="f3bd3923-54e9-4601-b613-1c8c28d8d47e"/>
  </r>
  <r>
    <n v="0"/>
    <n v="0"/>
    <n v="0"/>
    <n v="0"/>
    <n v="0"/>
    <n v="0"/>
    <n v="0"/>
    <n v="1"/>
    <n v="0"/>
    <n v="1"/>
    <x v="0"/>
    <n v="1"/>
    <s v="Brush"/>
    <s v="NA"/>
    <n v="20"/>
    <x v="3"/>
    <d v="2020-05-14T09:11:41"/>
    <s v="MFE"/>
    <x v="0"/>
    <d v="2019-09-30T00:00:00"/>
    <d v="2019-09-30T13:09:41"/>
    <s v=""/>
    <s v="No"/>
    <s v="Old"/>
    <n v="0"/>
    <x v="0"/>
    <x v="0"/>
    <s v="Thomas"/>
    <s v="James"/>
    <x v="5"/>
    <n v="1764328"/>
    <x v="420"/>
    <x v="0"/>
    <s v="LP_AV115-F11_878878"/>
    <s v="CIP_AV115-F11_357087"/>
    <s v="Tree Work Complete"/>
    <s v=""/>
    <x v="4"/>
    <s v="Brush (misc)"/>
    <s v="No"/>
    <s v="No"/>
    <n v="1"/>
    <n v="10"/>
    <s v=""/>
    <s v="BC_Br Rmv"/>
    <s v="Haul offsite"/>
    <s v="No"/>
    <s v=""/>
    <s v="At Pole D Brush Unit removal for radial clearance at Pole "/>
    <s v="MFE_Mountain F Enterprises"/>
    <s v="MFE_Mountain F Enterprises"/>
    <n v="5807646"/>
    <s v="BC_Br Rmv"/>
    <d v="2020-05-14T09:11:33"/>
    <s v="Climb/Pedro "/>
    <s v="Unit"/>
    <m/>
    <s v=""/>
    <s v=""/>
    <s v=""/>
    <m/>
    <s v="Remove all wood and slash "/>
    <x v="7"/>
    <d v="2020-05-14T09:11:41"/>
    <s v="Sierra"/>
    <s v="SI_Sierra"/>
    <s v="1051742980"/>
    <s v="11740 LOST RANCH WAY"/>
    <s v="NEVADA CITY"/>
    <s v=""/>
    <s v=""/>
    <s v="ameeks_awrr"/>
    <d v="2019-09-30T13:09:41"/>
    <s v="BE_geomartawrrprod"/>
    <d v="2020-05-14T09:31:20"/>
    <s v="7b6ec1c4-cafc-4b16-8cdc-fccd50d16ca9"/>
  </r>
  <r>
    <n v="0"/>
    <n v="0"/>
    <n v="0"/>
    <n v="0"/>
    <n v="0"/>
    <n v="0"/>
    <n v="0"/>
    <n v="1"/>
    <n v="0"/>
    <n v="1"/>
    <x v="0"/>
    <n v="1"/>
    <s v="Brush"/>
    <s v="NA"/>
    <n v="20"/>
    <x v="3"/>
    <d v="2020-05-14T09:12:48"/>
    <s v="MFE"/>
    <x v="0"/>
    <d v="2019-09-30T00:00:00"/>
    <d v="2019-09-30T13:11:24"/>
    <s v=""/>
    <s v="No"/>
    <s v="Old"/>
    <n v="0"/>
    <x v="0"/>
    <x v="0"/>
    <s v="Thomas"/>
    <s v="James"/>
    <x v="5"/>
    <n v="1764329"/>
    <x v="421"/>
    <x v="0"/>
    <s v="LP_AV115-F11_878878"/>
    <s v="CIP_AV115-F11_357087"/>
    <s v="Tree Work Complete"/>
    <s v=""/>
    <x v="4"/>
    <s v="Brush (misc)"/>
    <s v="No"/>
    <s v="No"/>
    <n v="1"/>
    <n v="10"/>
    <s v=""/>
    <s v="BC_Br Rmv"/>
    <s v="Haul offsite"/>
    <s v="No"/>
    <s v=""/>
    <s v="North of Pole D Brush Unit removal for guy wire compliance "/>
    <s v="MFE_Mountain F Enterprises"/>
    <s v="MFE_Mountain F Enterprises"/>
    <n v="5807646"/>
    <s v="BC_Br Rmv"/>
    <d v="2020-05-14T09:12:40"/>
    <s v="Climb/Pedro "/>
    <s v="Unit"/>
    <m/>
    <s v=""/>
    <s v=""/>
    <s v=""/>
    <m/>
    <s v="Remove all wood and slash "/>
    <x v="7"/>
    <d v="2020-05-14T09:12:48"/>
    <s v="Sierra"/>
    <s v="SI_Sierra"/>
    <s v="1051742980"/>
    <s v="11740 LOST RANCH WAY"/>
    <s v="NEVADA CITY"/>
    <s v=""/>
    <s v=""/>
    <s v="ameeks_awrr"/>
    <d v="2019-09-30T13:11:24"/>
    <s v="BE_geomartawrrprod"/>
    <d v="2020-05-14T09:31:20"/>
    <s v="d40b08fc-e583-4bb1-8eaf-547c9d93e695"/>
  </r>
  <r>
    <n v="0"/>
    <n v="0"/>
    <n v="0"/>
    <n v="0"/>
    <n v="0"/>
    <n v="0"/>
    <n v="1"/>
    <n v="0"/>
    <n v="0"/>
    <n v="1"/>
    <x v="0"/>
    <n v="1"/>
    <n v="2"/>
    <n v="1"/>
    <n v="20"/>
    <x v="3"/>
    <d v="2020-05-14T09:31:24"/>
    <s v="MGE"/>
    <x v="4"/>
    <d v="2020-05-14T00:00:00"/>
    <d v="2020-05-14T09:20:49"/>
    <s v=""/>
    <s v="No"/>
    <s v="New"/>
    <n v="0"/>
    <x v="1"/>
    <x v="1"/>
    <s v="Aaron"/>
    <s v="Hansen"/>
    <x v="14"/>
    <n v="3227367"/>
    <x v="422"/>
    <x v="2"/>
    <s v="LP_AW116-A07_900829"/>
    <s v="CIP_AW116-A07_396655"/>
    <s v="Work Identified"/>
    <m/>
    <x v="2"/>
    <s v="Ponderosa Pine"/>
    <s v="No"/>
    <s v="No"/>
    <n v="16"/>
    <n v="5"/>
    <s v="Not a Strike Tree"/>
    <s v="R1B_Rmv 1-B"/>
    <s v="Haul offsite"/>
    <m/>
    <s v="Riparian"/>
    <s v="0.3 span between poles# 1-14, 6 feet East of lines/ Tree growing underlines/ Remove for future hazard "/>
    <m/>
    <m/>
    <m/>
    <m/>
    <m/>
    <m/>
    <s v="Unit"/>
    <s v="No"/>
    <s v="Not Invoiced"/>
    <m/>
    <m/>
    <m/>
    <s v="Haul away all wood/ wood chips and debris "/>
    <x v="17"/>
    <d v="2020-05-14T09:31:24"/>
    <s v="Sierra"/>
    <s v="SI_Sierra"/>
    <m/>
    <s v="12352 SUNSHINE VALLEY RD"/>
    <s v="GRASS VALLEY"/>
    <s v=""/>
    <s v=""/>
    <s v="ahansm_awrr"/>
    <d v="2020-05-14T09:20:49"/>
    <s v="BE_geomartawrrprod"/>
    <d v="2020-05-14T10:17:12"/>
    <s v="bec3379c-88b7-46b4-99bb-69e19be97b90"/>
  </r>
  <r>
    <n v="0"/>
    <n v="0"/>
    <n v="0"/>
    <n v="0"/>
    <n v="1"/>
    <n v="0"/>
    <n v="0"/>
    <n v="0"/>
    <n v="0"/>
    <n v="1"/>
    <x v="0"/>
    <n v="1"/>
    <n v="2"/>
    <n v="2"/>
    <n v="20"/>
    <x v="3"/>
    <d v="2020-05-14T09:52:34"/>
    <s v="MGE"/>
    <x v="4"/>
    <d v="2020-01-13T00:00:00"/>
    <d v="2020-01-13T12:09:35"/>
    <s v=""/>
    <s v="No"/>
    <s v="Old"/>
    <n v="0"/>
    <x v="0"/>
    <x v="0"/>
    <s v="Keiko"/>
    <s v="Du Bois"/>
    <x v="15"/>
    <n v="1730764"/>
    <x v="423"/>
    <x v="2"/>
    <s v="LP_AW116-A19_898827"/>
    <s v="CIP_AW116-A19_398897"/>
    <s v="In-Progress"/>
    <s v="Fail"/>
    <x v="1"/>
    <s v="Black Oak"/>
    <s v="No"/>
    <s v="No"/>
    <n v="19"/>
    <n v="43"/>
    <s v=""/>
    <s v="F2B_FP-Rmv2 B"/>
    <s v="Cut and Leave"/>
    <s v="No"/>
    <s v=""/>
    <s v="immediately south of secondary pole coming from pole 7 across road. 3 stems. hammock attached to stem nearest secondary pole. some basal rot on stem furthest from facilities."/>
    <s v="AEA_A &amp; E Arborists Tree Care"/>
    <s v=""/>
    <m/>
    <s v=""/>
    <m/>
    <s v=""/>
    <s v="Unit"/>
    <m/>
    <s v=""/>
    <s v=""/>
    <s v=""/>
    <m/>
    <s v=""/>
    <x v="19"/>
    <d v="2020-05-14T09:52:34"/>
    <s v="Sierra"/>
    <s v="SI_Sierra"/>
    <s v="1051710658"/>
    <s v="19831 MOUNTAIN LION RD"/>
    <s v="GRASS VALLEY"/>
    <s v=""/>
    <s v=""/>
    <s v="ncolem_awrr"/>
    <d v="2020-01-13T12:09:35"/>
    <s v="BE_geomartawrrprod"/>
    <d v="2020-05-14T11:32:30"/>
    <s v="e6e96c9c-441c-4dbd-aa7f-49784d3bc179"/>
  </r>
  <r>
    <n v="0"/>
    <n v="0"/>
    <n v="0"/>
    <n v="0"/>
    <n v="1"/>
    <n v="0"/>
    <n v="0"/>
    <n v="0"/>
    <n v="0"/>
    <n v="1"/>
    <x v="0"/>
    <n v="1"/>
    <n v="1"/>
    <n v="1"/>
    <n v="20"/>
    <x v="3"/>
    <d v="2020-05-14T09:53:44"/>
    <s v="zAWRR Not in Roster"/>
    <x v="1"/>
    <d v="2019-10-25T00:00:00"/>
    <d v="2019-10-25T13:07:25"/>
    <s v=""/>
    <s v="No"/>
    <s v="Old"/>
    <n v="0"/>
    <x v="1"/>
    <x v="0"/>
    <s v="zAWRR Not in Roster"/>
    <s v="zAWRR Not in Roster"/>
    <x v="1"/>
    <n v="1770524"/>
    <x v="424"/>
    <x v="0"/>
    <s v="LP_AV115-F22_884099"/>
    <s v="CIP_AV115-F22_356688"/>
    <s v="Tree Work Complete"/>
    <s v=""/>
    <x v="4"/>
    <s v="Ponderosa Pine"/>
    <s v="No"/>
    <s v="No"/>
    <n v="6"/>
    <n v="30"/>
    <s v=""/>
    <s v="F1A_FP-Rmv1 A"/>
    <s v="Haul offsite"/>
    <s v="No"/>
    <s v=""/>
    <s v="Pole 7-Pole 8. South of line .2 span will require continuous trimming. Removal recommended "/>
    <s v="AEA_A &amp; E Arborists Tree Care"/>
    <s v=""/>
    <n v="5746657"/>
    <s v="F1A_FP-Rmv1 A"/>
    <d v="2020-04-16T17:15:25"/>
    <s v=""/>
    <s v="Unit"/>
    <m/>
    <s v=""/>
    <s v="AEA_A &amp; E Arborists Tree Care"/>
    <s v=""/>
    <d v="2020-05-14T09:53:38"/>
    <s v="Tbd"/>
    <x v="4"/>
    <d v="2020-05-14T09:53:44"/>
    <s v="Sierra"/>
    <s v="SI_Sierra"/>
    <s v="1051742718"/>
    <s v="13936 OAK CREEK DR"/>
    <s v="NEVADA CITY"/>
    <s v=""/>
    <s v=""/>
    <s v="bsaucs_awrr"/>
    <d v="2019-10-25T13:07:25"/>
    <s v="BE_geomartawrrprod"/>
    <d v="2020-05-14T11:32:30"/>
    <s v="5b6410b8-4fa2-4457-bb50-d9eefa9d044f"/>
  </r>
  <r>
    <n v="0"/>
    <n v="0"/>
    <n v="0"/>
    <n v="0"/>
    <n v="1"/>
    <n v="0"/>
    <n v="0"/>
    <n v="0"/>
    <n v="0"/>
    <n v="1"/>
    <x v="0"/>
    <n v="1"/>
    <n v="1"/>
    <n v="1"/>
    <n v="20"/>
    <x v="3"/>
    <d v="2020-05-14T09:54:48"/>
    <s v="zAWRR Not in Roster"/>
    <x v="1"/>
    <d v="2019-10-25T00:00:00"/>
    <d v="2019-10-25T13:09:36"/>
    <s v=""/>
    <s v="No"/>
    <s v="Old"/>
    <n v="0"/>
    <x v="1"/>
    <x v="0"/>
    <s v="zAWRR Not in Roster"/>
    <s v="zAWRR Not in Roster"/>
    <x v="1"/>
    <n v="1770525"/>
    <x v="425"/>
    <x v="0"/>
    <s v="LP_AV115-F22_884099"/>
    <s v="CIP_AV115-F22_356688"/>
    <s v="Tree Work Complete"/>
    <s v=""/>
    <x v="4"/>
    <s v="Ponderosa Pine"/>
    <s v="No"/>
    <s v="No"/>
    <n v="9"/>
    <n v="60"/>
    <s v=""/>
    <s v="F1B_FP-Rmv1 B"/>
    <s v="Haul offsite"/>
    <s v="No"/>
    <s v=""/>
    <s v="Pole 7-Pole 7A. North of line .2 span. Continuous trimming would be required. Removal recommended "/>
    <s v="AEA_A &amp; E Arborists Tree Care"/>
    <s v=""/>
    <n v="5746657"/>
    <s v="F1B_FP-Rmv1 B"/>
    <d v="2020-04-17T16:28:35"/>
    <s v=""/>
    <s v="Unit"/>
    <m/>
    <s v=""/>
    <s v="AEA_A &amp; E Arborists Tree Care"/>
    <s v=""/>
    <d v="2020-05-14T09:54:46"/>
    <s v="Tbd"/>
    <x v="4"/>
    <d v="2020-05-14T09:54:48"/>
    <s v="Sierra"/>
    <s v="SI_Sierra"/>
    <s v="1051742718"/>
    <s v="13936 OAK CREEK DR"/>
    <s v="NEVADA CITY"/>
    <s v=""/>
    <s v=""/>
    <s v="bsaucs_awrr"/>
    <d v="2019-10-25T13:09:36"/>
    <s v="BE_geomartawrrprod"/>
    <d v="2020-05-14T11:32:30"/>
    <s v="a969b4bc-2ea2-4100-a3cb-a9b86e3e4336"/>
  </r>
  <r>
    <n v="0"/>
    <n v="0"/>
    <n v="0"/>
    <n v="0"/>
    <n v="1"/>
    <n v="0"/>
    <n v="0"/>
    <n v="0"/>
    <n v="0"/>
    <n v="1"/>
    <x v="0"/>
    <n v="1"/>
    <n v="1"/>
    <n v="1"/>
    <n v="20"/>
    <x v="3"/>
    <d v="2020-05-14T09:55:44"/>
    <s v="zAWRR Not in Roster"/>
    <x v="1"/>
    <d v="2019-10-25T00:00:00"/>
    <d v="2019-10-25T13:11:16"/>
    <s v=""/>
    <s v="No"/>
    <s v="Old"/>
    <n v="0"/>
    <x v="1"/>
    <x v="0"/>
    <s v="zAWRR Not in Roster"/>
    <s v="zAWRR Not in Roster"/>
    <x v="1"/>
    <n v="1770526"/>
    <x v="426"/>
    <x v="0"/>
    <s v="LP_AV115-F22_884099"/>
    <s v="CIP_AV115-F22_356688"/>
    <s v="Tree Work Complete"/>
    <s v=""/>
    <x v="4"/>
    <s v="Ponderosa Pine"/>
    <s v="No"/>
    <s v="No"/>
    <n v="7"/>
    <n v="60"/>
    <s v=""/>
    <s v="F1B_FP-Rmv1 B"/>
    <s v="Haul offsite"/>
    <s v="No"/>
    <s v=""/>
    <s v="Pole 7-Pole 7A. North of line.3 span Continuous trimming would be required. Poor taper. Removal recommended "/>
    <s v="AEA_A &amp; E Arborists Tree Care"/>
    <s v=""/>
    <n v="5746657"/>
    <s v="F1B_FP-Rmv1 B"/>
    <d v="2020-04-17T16:23:50"/>
    <s v=""/>
    <s v="Unit"/>
    <m/>
    <s v=""/>
    <s v="AEA_A &amp; E Arborists Tree Care"/>
    <s v=""/>
    <d v="2020-05-14T09:55:38"/>
    <s v="Tbd"/>
    <x v="4"/>
    <d v="2020-05-14T09:55:44"/>
    <s v="Sierra"/>
    <s v="SI_Sierra"/>
    <s v="1051742718"/>
    <s v="13936 OAK CREEK DR"/>
    <s v="NEVADA CITY"/>
    <s v=""/>
    <s v=""/>
    <s v="bsaucs_awrr"/>
    <d v="2019-10-25T13:11:16"/>
    <s v="BE_geomartawrrprod"/>
    <d v="2020-05-14T11:32:30"/>
    <s v="aa0bc5b1-f04e-4ee5-8c97-2476d7b97b78"/>
  </r>
  <r>
    <n v="0"/>
    <n v="0"/>
    <n v="0"/>
    <n v="0"/>
    <n v="1"/>
    <n v="0"/>
    <n v="0"/>
    <n v="0"/>
    <n v="0"/>
    <n v="1"/>
    <x v="0"/>
    <n v="1"/>
    <n v="1"/>
    <n v="1"/>
    <n v="20"/>
    <x v="3"/>
    <d v="2020-05-14T09:56:28"/>
    <s v="zAWRR Not in Roster"/>
    <x v="1"/>
    <d v="2019-10-25T00:00:00"/>
    <d v="2019-10-25T13:13:07"/>
    <s v=""/>
    <s v="No"/>
    <s v="Old"/>
    <n v="0"/>
    <x v="1"/>
    <x v="0"/>
    <s v="zAWRR Not in Roster"/>
    <s v="zAWRR Not in Roster"/>
    <x v="1"/>
    <n v="1770527"/>
    <x v="427"/>
    <x v="0"/>
    <s v="LP_AV115-F22_884099"/>
    <s v="CIP_AV115-F22_356688"/>
    <s v="Tree Work Complete"/>
    <s v=""/>
    <x v="4"/>
    <s v="Ponderosa Pine"/>
    <s v="No"/>
    <s v="No"/>
    <n v="7"/>
    <n v="60"/>
    <s v=""/>
    <s v="F1B_FP-Rmv1 B"/>
    <s v="Haul offsite"/>
    <s v="No"/>
    <s v=""/>
    <s v="Pole 7-Pole 7A. North of line.3 span. Poor taper, continuous trimming would be required. Removal recommended "/>
    <s v="AEA_A &amp; E Arborists Tree Care"/>
    <s v=""/>
    <n v="5746657"/>
    <s v="F1B_FP-Rmv1 B"/>
    <d v="2020-04-17T16:22:30"/>
    <s v=""/>
    <s v="Unit"/>
    <m/>
    <s v=""/>
    <s v="AEA_A &amp; E Arborists Tree Care"/>
    <s v=""/>
    <d v="2020-05-14T09:56:23"/>
    <s v="Tbd"/>
    <x v="4"/>
    <d v="2020-05-14T09:56:28"/>
    <s v="Sierra"/>
    <s v="SI_Sierra"/>
    <s v="1051742718"/>
    <s v="13936 OAK CREEK DR"/>
    <s v="NEVADA CITY"/>
    <s v=""/>
    <s v=""/>
    <s v="bsaucs_awrr"/>
    <d v="2019-10-25T13:13:07"/>
    <s v="BE_geomartawrrprod"/>
    <d v="2020-05-14T11:32:30"/>
    <s v="007d17fa-41de-4639-8963-5ff03cd7bf63"/>
  </r>
  <r>
    <n v="0"/>
    <n v="0"/>
    <n v="0"/>
    <n v="0"/>
    <n v="1"/>
    <n v="0"/>
    <n v="0"/>
    <n v="0"/>
    <n v="0"/>
    <n v="1"/>
    <x v="0"/>
    <n v="1"/>
    <n v="1"/>
    <n v="1"/>
    <n v="20"/>
    <x v="3"/>
    <d v="2020-05-14T09:57:30"/>
    <s v="zAWRR Not in Roster"/>
    <x v="1"/>
    <d v="2019-10-25T00:00:00"/>
    <d v="2019-10-25T13:14:54"/>
    <s v=""/>
    <s v="No"/>
    <s v="Old"/>
    <n v="0"/>
    <x v="1"/>
    <x v="0"/>
    <s v="zAWRR Not in Roster"/>
    <s v="zAWRR Not in Roster"/>
    <x v="1"/>
    <n v="1770528"/>
    <x v="428"/>
    <x v="0"/>
    <s v="LP_AV115-F22_884099"/>
    <s v="CIP_AV115-F22_356688"/>
    <s v="Tree Work Complete"/>
    <s v=""/>
    <x v="4"/>
    <s v="Ponderosa Pine"/>
    <s v="No"/>
    <s v="No"/>
    <n v="8"/>
    <n v="20"/>
    <s v=""/>
    <s v="F1A_FP-Rmv1 A"/>
    <s v="Haul offsite"/>
    <s v="No"/>
    <s v=""/>
    <s v="Pole 7-Pole 7A. North of line.3 span. Previously topped, continuous topping would be required. Removal recommended "/>
    <s v="AEA_A &amp; E Arborists Tree Care"/>
    <s v=""/>
    <n v="5746657"/>
    <s v="F1A_FP-Rmv1 A"/>
    <d v="2020-04-17T16:24:52"/>
    <s v=""/>
    <s v="Unit"/>
    <m/>
    <s v=""/>
    <s v="AEA_A &amp; E Arborists Tree Care"/>
    <s v=""/>
    <d v="2020-05-14T09:57:25"/>
    <s v="Tbd"/>
    <x v="4"/>
    <d v="2020-05-14T09:57:30"/>
    <s v="Sierra"/>
    <s v="SI_Sierra"/>
    <s v="1051742718"/>
    <s v="13936 OAK CREEK DR"/>
    <s v="NEVADA CITY"/>
    <s v=""/>
    <s v=""/>
    <s v="bsaucs_awrr"/>
    <d v="2019-10-25T13:14:54"/>
    <s v="BE_geomartawrrprod"/>
    <d v="2020-05-14T11:32:30"/>
    <s v="57ce76b0-f083-4933-9422-692a1d65e2a2"/>
  </r>
  <r>
    <n v="0"/>
    <n v="0"/>
    <n v="0"/>
    <n v="0"/>
    <n v="1"/>
    <n v="0"/>
    <n v="0"/>
    <n v="0"/>
    <n v="0"/>
    <n v="1"/>
    <x v="0"/>
    <n v="1"/>
    <n v="1"/>
    <n v="1"/>
    <n v="20"/>
    <x v="3"/>
    <d v="2020-05-14T09:58:16"/>
    <s v="zAWRR Not in Roster"/>
    <x v="1"/>
    <d v="2019-10-25T00:00:00"/>
    <d v="2019-10-25T13:16:03"/>
    <s v=""/>
    <s v="No"/>
    <s v="Old"/>
    <n v="0"/>
    <x v="1"/>
    <x v="0"/>
    <s v="zAWRR Not in Roster"/>
    <s v="zAWRR Not in Roster"/>
    <x v="1"/>
    <n v="1770529"/>
    <x v="429"/>
    <x v="0"/>
    <s v="LP_AV115-F22_884099"/>
    <s v="CIP_AV115-F22_356688"/>
    <s v="Tree Work Complete"/>
    <s v=""/>
    <x v="4"/>
    <s v="Ponderosa Pine"/>
    <s v="No"/>
    <s v="No"/>
    <n v="5"/>
    <n v="20"/>
    <s v=""/>
    <s v="F1A_FP-Rmv1 A"/>
    <s v="Haul offsite"/>
    <s v="No"/>
    <s v=""/>
    <s v="Pole 7-Pole 7A. North of line.3 span. Previously topped, continuous topping would be required. Removal recommended "/>
    <s v="AEA_A &amp; E Arborists Tree Care"/>
    <s v=""/>
    <n v="5746657"/>
    <s v="F1A_FP-Rmv1 A"/>
    <d v="2020-04-16T17:19:14"/>
    <s v=""/>
    <s v="Unit"/>
    <m/>
    <s v=""/>
    <s v="AEA_A &amp; E Arborists Tree Care"/>
    <s v=""/>
    <d v="2020-05-14T09:58:13"/>
    <s v="Tbd"/>
    <x v="4"/>
    <d v="2020-05-14T09:58:16"/>
    <s v="Sierra"/>
    <s v="SI_Sierra"/>
    <s v="1051742718"/>
    <s v="13936 OAK CREEK DR"/>
    <s v="NEVADA CITY"/>
    <s v=""/>
    <s v=""/>
    <s v="bsaucs_awrr"/>
    <d v="2019-10-25T13:16:03"/>
    <s v="BE_geomartawrrprod"/>
    <d v="2020-05-14T11:32:30"/>
    <s v="96c906c6-9ea9-4627-b64c-60b976d58172"/>
  </r>
  <r>
    <n v="0"/>
    <n v="0"/>
    <n v="0"/>
    <n v="0"/>
    <n v="1"/>
    <n v="0"/>
    <n v="0"/>
    <n v="0"/>
    <n v="0"/>
    <n v="1"/>
    <x v="0"/>
    <n v="1"/>
    <n v="4"/>
    <n v="4"/>
    <n v="20"/>
    <x v="3"/>
    <d v="2020-05-14T09:58:28"/>
    <s v="MGE"/>
    <x v="4"/>
    <d v="2020-02-11T00:00:00"/>
    <d v="2020-02-11T12:51:04"/>
    <s v=""/>
    <s v="No"/>
    <s v="Old"/>
    <n v="0"/>
    <x v="0"/>
    <x v="0"/>
    <s v="Keiko"/>
    <s v="Du Bois"/>
    <x v="15"/>
    <n v="1733893"/>
    <x v="430"/>
    <x v="2"/>
    <s v="LP_AW116-A24_894350"/>
    <s v="CIP_AW116-A24_395810"/>
    <s v="Tree Work Complete"/>
    <s v="Fail"/>
    <x v="8"/>
    <s v="Gray Pine"/>
    <s v="No"/>
    <s v="No"/>
    <n v="39"/>
    <n v="82"/>
    <s v=""/>
    <s v="F4B_FP-Rmv4 B"/>
    <s v="Haul offsite"/>
    <s v="No"/>
    <s v=""/>
    <s v="0.3 spans west of pole 18-19. Tree has annual trim marks. Tree is pitching. Tree in decline. Overhangs primary. "/>
    <s v="AEA_A &amp; E Arborists Tree Care"/>
    <s v=""/>
    <n v="5585883"/>
    <s v="F4B_FP-Rmv4 B"/>
    <d v="2020-04-23T16:26:44"/>
    <s v="A&amp;E crew 16 "/>
    <s v="Unit"/>
    <m/>
    <s v=""/>
    <s v=""/>
    <s v=""/>
    <m/>
    <s v="TBD "/>
    <x v="19"/>
    <d v="2020-05-14T09:58:28"/>
    <s v="Sierra"/>
    <s v="SI_Sierra"/>
    <s v="1051710559"/>
    <s v="20241 CLYDESDALE RD"/>
    <s v="GRASS VALLEY"/>
    <s v=""/>
    <s v=""/>
    <s v="jgaulf_awrr"/>
    <d v="2020-02-11T12:51:04"/>
    <s v="BE_geomartawrrprod"/>
    <d v="2020-05-14T11:32:30"/>
    <s v="7aba352a-57b6-4761-b2ba-141735282f7f"/>
  </r>
  <r>
    <n v="0"/>
    <n v="0"/>
    <n v="0"/>
    <n v="0"/>
    <n v="1"/>
    <n v="0"/>
    <n v="0"/>
    <n v="0"/>
    <n v="0"/>
    <n v="1"/>
    <x v="0"/>
    <n v="1"/>
    <n v="3"/>
    <n v="3"/>
    <n v="20"/>
    <x v="3"/>
    <d v="2020-05-14T09:58:28"/>
    <s v="MGE"/>
    <x v="4"/>
    <d v="2020-02-11T00:00:00"/>
    <d v="2020-02-11T13:08:00"/>
    <s v=""/>
    <s v="No"/>
    <s v="Old"/>
    <n v="0"/>
    <x v="0"/>
    <x v="0"/>
    <s v="Keiko"/>
    <s v="Du Bois"/>
    <x v="15"/>
    <n v="1733895"/>
    <x v="431"/>
    <x v="2"/>
    <s v="LP_AW116-A24_894350"/>
    <s v="CIP_AW116-A24_395810"/>
    <s v="In-Progress"/>
    <s v="Fail"/>
    <x v="8"/>
    <s v="Black Oak"/>
    <s v="No"/>
    <s v="No"/>
    <n v="33"/>
    <n v="68"/>
    <s v=""/>
    <s v="F3B_FP-Rmv3 B"/>
    <s v="Haul offsite"/>
    <s v="No"/>
    <s v=""/>
    <s v="0.1 spans west of pole 19. Multi stem. Tree is showing signs of rot and dual stem. Tree in decline. "/>
    <s v="AEA_A &amp; E Arborists Tree Care"/>
    <s v=""/>
    <m/>
    <s v=""/>
    <m/>
    <s v=""/>
    <s v="Unit"/>
    <m/>
    <s v=""/>
    <s v=""/>
    <s v=""/>
    <m/>
    <s v="TBD "/>
    <x v="19"/>
    <d v="2020-05-14T09:58:28"/>
    <s v="Sierra"/>
    <s v="SI_Sierra"/>
    <s v="1051710559"/>
    <s v="20241 CLYDESDALE RD"/>
    <s v="GRASS VALLEY"/>
    <s v=""/>
    <s v=""/>
    <s v="jgaulf_awrr"/>
    <d v="2020-02-11T13:08:00"/>
    <s v="BE_geomartawrrprod"/>
    <d v="2020-05-14T11:32:30"/>
    <s v="b775bf26-2a55-4b4e-abc0-2d1307a60489"/>
  </r>
  <r>
    <n v="0"/>
    <n v="0"/>
    <n v="0"/>
    <n v="0"/>
    <n v="1"/>
    <n v="0"/>
    <n v="0"/>
    <n v="0"/>
    <n v="0"/>
    <n v="1"/>
    <x v="0"/>
    <n v="1"/>
    <n v="1"/>
    <n v="1"/>
    <n v="20"/>
    <x v="3"/>
    <d v="2020-05-14T09:58:59"/>
    <s v="zAWRR Not in Roster"/>
    <x v="1"/>
    <d v="2019-10-25T00:00:00"/>
    <d v="2019-10-25T13:16:58"/>
    <s v=""/>
    <s v="No"/>
    <s v="Old"/>
    <n v="0"/>
    <x v="1"/>
    <x v="0"/>
    <s v="zAWRR Not in Roster"/>
    <s v="zAWRR Not in Roster"/>
    <x v="1"/>
    <n v="1770530"/>
    <x v="432"/>
    <x v="0"/>
    <s v="LP_AV115-F22_884099"/>
    <s v="CIP_AV115-F22_356688"/>
    <s v="Tree Work Complete"/>
    <s v=""/>
    <x v="4"/>
    <s v="Ponderosa Pine"/>
    <s v="No"/>
    <s v="No"/>
    <n v="4"/>
    <n v="20"/>
    <s v=""/>
    <s v="F1A_FP-Rmv1 A"/>
    <s v="Haul offsite"/>
    <s v="No"/>
    <s v=""/>
    <s v="Pole 7-Pole 7A. North of line.3 span. Previously topped, continuous topping would be required. Removal recommended "/>
    <s v="AEA_A &amp; E Arborists Tree Care"/>
    <s v=""/>
    <n v="5746657"/>
    <s v="F1A_FP-Rmv1 A"/>
    <d v="2020-04-17T16:21:28"/>
    <s v=""/>
    <s v="Unit"/>
    <m/>
    <s v=""/>
    <s v="AEA_A &amp; E Arborists Tree Care"/>
    <s v=""/>
    <d v="2020-05-14T09:58:54"/>
    <s v="Tbd"/>
    <x v="4"/>
    <d v="2020-05-14T09:58:59"/>
    <s v="Sierra"/>
    <s v="SI_Sierra"/>
    <s v="1051742718"/>
    <s v="13936 OAK CREEK DR"/>
    <s v="NEVADA CITY"/>
    <s v=""/>
    <s v=""/>
    <s v="bsaucs_awrr"/>
    <d v="2019-10-25T13:16:58"/>
    <s v="BE_geomartawrrprod"/>
    <d v="2020-05-14T11:32:30"/>
    <s v="3017c12c-70e9-4daa-8ba5-c8ac1d2b264d"/>
  </r>
  <r>
    <n v="0"/>
    <n v="0"/>
    <n v="0"/>
    <n v="0"/>
    <n v="1"/>
    <n v="0"/>
    <n v="0"/>
    <n v="0"/>
    <n v="0"/>
    <n v="1"/>
    <x v="0"/>
    <n v="1"/>
    <n v="1"/>
    <n v="1"/>
    <n v="20"/>
    <x v="3"/>
    <d v="2020-05-14T09:59:53"/>
    <s v="FCO"/>
    <x v="5"/>
    <d v="2019-10-18T00:00:00"/>
    <d v="2019-10-18T09:23:16"/>
    <s v=""/>
    <s v="No"/>
    <s v="Old"/>
    <n v="0"/>
    <x v="1"/>
    <x v="0"/>
    <s v="Sandy"/>
    <s v="Frizzell"/>
    <x v="7"/>
    <n v="1768291"/>
    <x v="433"/>
    <x v="0"/>
    <s v="LP_AV115-F22_884082"/>
    <s v="CIP_AV115-F22_356142"/>
    <s v="In-Progress"/>
    <m/>
    <x v="0"/>
    <s v="Ponderosa Pine"/>
    <s v="No"/>
    <s v="No"/>
    <n v="8"/>
    <n v="34"/>
    <m/>
    <s v="F1A_FP-Rmv1 A"/>
    <s v="Haul offsite"/>
    <s v="No"/>
    <m/>
    <s v="13 ft South of pole 10. Growing within 10 ft of pole and around guyline. 5/14/20. Sfrizf. Tree is not removed."/>
    <s v="AEA_A &amp; E Arborists Tree Care"/>
    <m/>
    <m/>
    <m/>
    <m/>
    <m/>
    <s v="Unit"/>
    <m/>
    <m/>
    <m/>
    <m/>
    <m/>
    <s v="Haul away pine trees under 10 DBH/ Haul away all wood chips and debris "/>
    <x v="10"/>
    <d v="2020-05-14T09:59:53"/>
    <s v="Sierra"/>
    <s v="SI_Sierra"/>
    <s v="1051742900"/>
    <s v="13128 OWL CREEK RD"/>
    <s v="NEVADA CITY"/>
    <s v=""/>
    <s v=""/>
    <s v="eculhj_awrr"/>
    <d v="2019-10-18T09:23:16"/>
    <s v="BE_geomartawrrprod"/>
    <d v="2020-05-14T13:33:38"/>
    <s v="daf00b74-2573-46f7-8f7b-8f489856a234"/>
  </r>
  <r>
    <n v="0"/>
    <n v="0"/>
    <n v="0"/>
    <n v="0"/>
    <n v="1"/>
    <n v="0"/>
    <n v="0"/>
    <n v="0"/>
    <n v="0"/>
    <n v="1"/>
    <x v="0"/>
    <n v="1"/>
    <n v="1"/>
    <n v="1"/>
    <n v="20"/>
    <x v="3"/>
    <d v="2020-05-14T10:00:24"/>
    <s v="zAWRR Not in Roster"/>
    <x v="1"/>
    <d v="2019-10-25T00:00:00"/>
    <d v="2019-10-25T13:18:44"/>
    <s v=""/>
    <s v="No"/>
    <s v="Old"/>
    <n v="0"/>
    <x v="1"/>
    <x v="0"/>
    <s v="zAWRR Not in Roster"/>
    <s v="zAWRR Not in Roster"/>
    <x v="1"/>
    <n v="1770531"/>
    <x v="434"/>
    <x v="0"/>
    <s v="LP_AV115-F22_884099"/>
    <s v="CIP_AV115-F22_356688"/>
    <s v="Tree Work Complete"/>
    <s v=""/>
    <x v="4"/>
    <s v="Ponderosa Pine"/>
    <s v="No"/>
    <s v="No"/>
    <n v="6"/>
    <n v="20"/>
    <s v=""/>
    <s v="F1A_FP-Rmv1 A"/>
    <s v="Haul offsite"/>
    <s v="No"/>
    <s v=""/>
    <s v="Pole 7-Pole 7A. North of line.4 span. Previously topped, continuous topping would be required. Removal recommended "/>
    <s v="AEA_A &amp; E Arborists Tree Care"/>
    <s v=""/>
    <n v="5746657"/>
    <s v="F1A_FP-Rmv1 A"/>
    <d v="2020-04-17T12:12:03"/>
    <s v=""/>
    <s v="Unit"/>
    <m/>
    <s v=""/>
    <s v="AEA_A &amp; E Arborists Tree Care"/>
    <s v=""/>
    <d v="2020-05-14T10:00:16"/>
    <s v="Tbd"/>
    <x v="4"/>
    <d v="2020-05-14T10:00:24"/>
    <s v="Sierra"/>
    <s v="SI_Sierra"/>
    <s v="1051742718"/>
    <s v="13936 OAK CREEK DR"/>
    <s v="NEVADA CITY"/>
    <s v=""/>
    <s v=""/>
    <s v="bsaucs_awrr"/>
    <d v="2019-10-25T13:18:44"/>
    <s v="BE_geomartawrrprod"/>
    <d v="2020-05-14T11:32:30"/>
    <s v="85e9db90-02a6-4aa9-a3ed-9e70fc31f60e"/>
  </r>
  <r>
    <n v="1"/>
    <n v="0"/>
    <n v="0"/>
    <n v="0"/>
    <n v="0"/>
    <n v="0"/>
    <n v="0"/>
    <n v="0"/>
    <n v="0"/>
    <n v="1"/>
    <x v="0"/>
    <n v="1"/>
    <s v="NA"/>
    <s v="NA"/>
    <n v="20"/>
    <x v="3"/>
    <d v="2020-05-14T10:01:33"/>
    <s v="zAWRR Not in Roster"/>
    <x v="1"/>
    <d v="2020-04-30T00:00:00"/>
    <d v="2020-04-30T09:41:55"/>
    <s v=""/>
    <s v="No"/>
    <s v="Old"/>
    <n v="0"/>
    <x v="1"/>
    <x v="0"/>
    <s v="zAWRR Not in Roster"/>
    <s v="zAWRR Not in Roster"/>
    <x v="1"/>
    <n v="3151144"/>
    <x v="435"/>
    <x v="0"/>
    <s v="LP_AV115-J13_882453"/>
    <s v="CIP_AV115-J13_356955"/>
    <s v="Tree Work Complete"/>
    <m/>
    <x v="8"/>
    <s v="Pine"/>
    <s v="No"/>
    <s v="No"/>
    <n v="15"/>
    <n v="60"/>
    <s v="Do Not ABATE"/>
    <s v="NW_No Work"/>
    <s v="Not Needed"/>
    <m/>
    <s v="None Observed"/>
    <s v="0.1 span south of unmarked pole. Near small green house. "/>
    <s v="AEA_A &amp; E Arborists Tree Care"/>
    <m/>
    <m/>
    <m/>
    <m/>
    <s v="212"/>
    <s v="Unit"/>
    <s v="No"/>
    <s v="Not Invoiced"/>
    <m/>
    <m/>
    <m/>
    <s v="Haul offsite. "/>
    <x v="6"/>
    <d v="2020-05-14T10:01:33"/>
    <s v="Sierra"/>
    <s v="SI_Sierra"/>
    <m/>
    <s v="13121 WHITE CANOE LN"/>
    <s v="NEVADA CITY"/>
    <s v=""/>
    <s v=""/>
    <s v="jgaulf_awrr"/>
    <d v="2020-04-30T09:41:55"/>
    <s v="BE_geomartawrrprod"/>
    <d v="2020-05-14T11:32:37"/>
    <s v="8de084af-e62e-47a1-b10e-782a6da63fb8"/>
  </r>
  <r>
    <n v="0"/>
    <n v="0"/>
    <n v="0"/>
    <n v="0"/>
    <n v="1"/>
    <n v="0"/>
    <n v="0"/>
    <n v="0"/>
    <n v="0"/>
    <n v="1"/>
    <x v="0"/>
    <n v="1"/>
    <n v="1"/>
    <n v="1"/>
    <n v="20"/>
    <x v="3"/>
    <d v="2020-05-14T10:04:04"/>
    <s v="zAWRR Not in Roster"/>
    <x v="1"/>
    <d v="2019-10-26T00:00:00"/>
    <d v="2019-10-26T11:07:34"/>
    <s v=""/>
    <s v="No"/>
    <s v="Old"/>
    <n v="0"/>
    <x v="1"/>
    <x v="0"/>
    <s v="zAWRR Not in Roster"/>
    <s v="zAWRR Not in Roster"/>
    <x v="1"/>
    <n v="1769874"/>
    <x v="436"/>
    <x v="0"/>
    <s v="LP_AV115-F22_884099"/>
    <s v="CIP_AV115-F22_357810"/>
    <s v="Tree Work Complete"/>
    <s v=""/>
    <x v="4"/>
    <s v="Ponderosa Pine"/>
    <s v="No"/>
    <s v="No"/>
    <n v="10"/>
    <n v="29"/>
    <s v=""/>
    <s v="F1B_FP-Rmv1 B"/>
    <s v="Haul offsite"/>
    <s v="No"/>
    <s v=""/>
    <s v=".7 span from pole 7 to pole 8. Directly under line, Pine is growing into facility, removal is recommended. "/>
    <s v="AEA_A &amp; E Arborists Tree Care"/>
    <s v=""/>
    <n v="5746657"/>
    <s v="F1B_FP-Rmv1 B"/>
    <d v="2020-04-17T16:44:24"/>
    <s v=""/>
    <s v="Unit"/>
    <m/>
    <s v=""/>
    <s v="AEA_A &amp; E Arborists Tree Care"/>
    <s v=""/>
    <d v="2020-05-14T10:03:59"/>
    <s v="TBD "/>
    <x v="4"/>
    <d v="2020-05-14T10:04:04"/>
    <s v="Sierra"/>
    <s v="SI_Sierra"/>
    <s v="1051742718"/>
    <s v="13936 OAK CREEK DR"/>
    <s v="NEVADA CITY"/>
    <s v=""/>
    <s v=""/>
    <s v="sgills_awrr"/>
    <d v="2019-10-26T11:07:34"/>
    <s v="BE_geomartawrrprod"/>
    <d v="2020-05-14T11:32:30"/>
    <s v="108f06fb-dba2-4343-8a94-74fe5401b16b"/>
  </r>
  <r>
    <n v="0"/>
    <n v="0"/>
    <n v="0"/>
    <n v="0"/>
    <n v="0"/>
    <n v="0"/>
    <n v="1"/>
    <n v="0"/>
    <n v="0"/>
    <n v="1"/>
    <x v="0"/>
    <n v="1"/>
    <n v="2"/>
    <n v="1"/>
    <n v="20"/>
    <x v="3"/>
    <d v="2020-05-14T10:06:36"/>
    <s v="MBG"/>
    <x v="3"/>
    <d v="2020-05-14T00:00:00"/>
    <d v="2020-05-14T10:04:02"/>
    <s v=""/>
    <s v="No"/>
    <s v="New"/>
    <n v="0"/>
    <x v="1"/>
    <x v="1"/>
    <s v="Benjamin"/>
    <s v="Post"/>
    <x v="16"/>
    <n v="3227636"/>
    <x v="437"/>
    <x v="2"/>
    <s v="LP_AW116-A09_893411"/>
    <s v="CIP_AW116-A09_396979"/>
    <s v="Work Identified"/>
    <m/>
    <x v="1"/>
    <s v="Ponderosa Pine"/>
    <s v="No"/>
    <s v="No"/>
    <n v="13"/>
    <n v="43"/>
    <s v="Do Not ABATE"/>
    <s v="R1B_Rmv 1-B"/>
    <s v="Cut and Leave"/>
    <m/>
    <s v="None Observed"/>
    <s v="0.6 span from pole D to pole C, 8 ft northeast of lines, overall healthy Ponderosa pine is growing in close proximity to the lines, trimming or topping the tree will be needed to meet project scope, recommend removing pine if at all possible."/>
    <m/>
    <m/>
    <m/>
    <m/>
    <m/>
    <m/>
    <s v="Unit"/>
    <s v="No"/>
    <s v="Not Invoiced"/>
    <m/>
    <m/>
    <m/>
    <s v="TBD"/>
    <x v="20"/>
    <d v="2020-05-14T10:06:36"/>
    <s v="Sierra"/>
    <s v="SI_Sierra"/>
    <m/>
    <s v="13734 SUNSHINE MEADOWS TRL"/>
    <s v="GRASS VALLEY"/>
    <s v=""/>
    <s v=""/>
    <s v="bpostm_awrr"/>
    <d v="2020-05-14T10:04:02"/>
    <s v="BE_geomartawrrprod"/>
    <d v="2020-05-14T12:19:28"/>
    <s v="f92eebe3-ffe6-4f89-9a5f-e124f54ebc7f"/>
  </r>
  <r>
    <n v="0"/>
    <n v="0"/>
    <n v="0"/>
    <n v="0"/>
    <n v="1"/>
    <n v="0"/>
    <n v="0"/>
    <n v="0"/>
    <n v="0"/>
    <n v="1"/>
    <x v="0"/>
    <n v="1"/>
    <n v="3"/>
    <n v="3"/>
    <n v="20"/>
    <x v="3"/>
    <d v="2020-05-14T10:06:45"/>
    <s v="zAWRR Not in Roster"/>
    <x v="1"/>
    <d v="2019-10-25T00:00:00"/>
    <d v="2019-10-25T12:31:13"/>
    <s v=""/>
    <s v="No"/>
    <s v="Old"/>
    <n v="0"/>
    <x v="1"/>
    <x v="0"/>
    <s v="zAWRR Not in Roster"/>
    <s v="zAWRR Not in Roster"/>
    <x v="1"/>
    <n v="1770516"/>
    <x v="438"/>
    <x v="0"/>
    <s v="LP_AV115-F22_884099"/>
    <s v="CIP_AV115-F22_356688"/>
    <s v="Tree Work Complete"/>
    <s v=""/>
    <x v="4"/>
    <s v="Ponderosa Pine"/>
    <s v="No"/>
    <s v="No"/>
    <n v="25"/>
    <n v="110"/>
    <s v=""/>
    <s v="F3B_FP-Rmv3 B"/>
    <s v="Haul offsite"/>
    <s v="No"/>
    <s v=""/>
    <s v="Pole 6-Pole 7 East of line .5 span. Huge defect in tree"/>
    <s v="AEA_A &amp; E Arborists Tree Care"/>
    <s v=""/>
    <n v="5746657"/>
    <s v="F3B_FP-Rmv3 B"/>
    <d v="2020-04-16T16:20:29"/>
    <s v=""/>
    <s v="Unit"/>
    <m/>
    <s v=""/>
    <s v="AEA_A &amp; E Arborists Tree Care"/>
    <s v=""/>
    <d v="2020-05-14T10:06:40"/>
    <s v="Tbd"/>
    <x v="4"/>
    <d v="2020-05-14T10:06:45"/>
    <s v="Sierra"/>
    <s v="SI_Sierra"/>
    <s v="1051742718"/>
    <s v="13936 OAK CREEK DR"/>
    <s v="NEVADA CITY"/>
    <s v=""/>
    <s v=""/>
    <s v="bsaucs_awrr"/>
    <d v="2019-10-25T12:31:13"/>
    <s v="BE_geomartawrrprod"/>
    <d v="2020-05-14T11:32:30"/>
    <s v="55a67472-4c99-46eb-81c6-2c10f544f917"/>
  </r>
  <r>
    <n v="0"/>
    <n v="0"/>
    <n v="0"/>
    <n v="0"/>
    <n v="1"/>
    <n v="0"/>
    <n v="0"/>
    <n v="0"/>
    <n v="0"/>
    <n v="1"/>
    <x v="0"/>
    <n v="1"/>
    <n v="3"/>
    <n v="3"/>
    <n v="20"/>
    <x v="3"/>
    <d v="2020-05-14T10:08:24"/>
    <s v="zAWRR Not in Roster"/>
    <x v="1"/>
    <d v="2019-10-25T00:00:00"/>
    <d v="2019-10-25T12:45:01"/>
    <s v=""/>
    <s v="No"/>
    <s v="Old"/>
    <n v="0"/>
    <x v="1"/>
    <x v="0"/>
    <s v="zAWRR Not in Roster"/>
    <s v="zAWRR Not in Roster"/>
    <x v="1"/>
    <n v="1770517"/>
    <x v="439"/>
    <x v="0"/>
    <s v="LP_AV115-F22_884099"/>
    <s v="CIP_AV115-F22_356690"/>
    <s v="Tree Work Complete"/>
    <s v=""/>
    <x v="4"/>
    <s v="Ponderosa Pine"/>
    <s v="No"/>
    <s v="No"/>
    <n v="28"/>
    <n v="110"/>
    <s v=""/>
    <s v="F3B_FP-Rmv3 B"/>
    <s v="Haul offsite"/>
    <s v="No"/>
    <s v=""/>
    <s v="Pole 7-Pole 8. East of line.5 span tree has defects. Small base for dbh. Removal recommended "/>
    <s v="AEA_A &amp; E Arborists Tree Care"/>
    <s v=""/>
    <n v="5746657"/>
    <s v="F3B_FP-Rmv3 B"/>
    <d v="2020-04-17T16:16:17"/>
    <s v=""/>
    <s v="Unit"/>
    <m/>
    <s v=""/>
    <s v="AEA_A &amp; E Arborists Tree Care"/>
    <s v=""/>
    <d v="2020-05-14T10:08:21"/>
    <s v="Tbd"/>
    <x v="4"/>
    <d v="2020-05-14T10:08:24"/>
    <s v="Sierra"/>
    <s v="SI_Sierra"/>
    <s v="1051742718"/>
    <s v="13936 OAK CREEK DR"/>
    <s v="NEVADA CITY"/>
    <s v=""/>
    <s v=""/>
    <s v="bsaucs_awrr"/>
    <d v="2019-10-25T12:45:01"/>
    <s v="BE_geomartawrrprod"/>
    <d v="2020-05-14T11:32:30"/>
    <s v="2d59df23-eac7-4a10-8caf-99b2147342fe"/>
  </r>
  <r>
    <n v="0"/>
    <n v="0"/>
    <n v="0"/>
    <n v="0"/>
    <n v="0"/>
    <n v="0"/>
    <n v="0"/>
    <n v="1"/>
    <n v="0"/>
    <n v="1"/>
    <x v="0"/>
    <n v="1"/>
    <s v="NA"/>
    <s v="NA"/>
    <n v="20"/>
    <x v="3"/>
    <d v="2020-05-14T10:08:38"/>
    <s v="AEA"/>
    <x v="0"/>
    <d v="2019-08-09T00:00:00"/>
    <d v="2019-08-09T14:04:52"/>
    <s v=""/>
    <s v="No"/>
    <s v="Old"/>
    <n v="0"/>
    <x v="0"/>
    <x v="0"/>
    <s v="Drew"/>
    <s v="Berlfein"/>
    <x v="0"/>
    <n v="1750484"/>
    <x v="440"/>
    <x v="0"/>
    <s v="LP_AV115-F22_878652"/>
    <s v="CIP_AV115-F23_356364"/>
    <s v="Tree Work Complete"/>
    <s v="Fail"/>
    <x v="0"/>
    <s v="Brush (misc)"/>
    <s v="No"/>
    <s v="No"/>
    <n v="0"/>
    <n v="4"/>
    <s v=""/>
    <s v="BC_Br Rmv"/>
    <s v="Chip on site/broadcast"/>
    <s v="No"/>
    <s v=""/>
    <s v="Service Drop pole off pole 27, brush point "/>
    <s v="AEA_A &amp; E Arborists Tree Care"/>
    <s v=""/>
    <n v="5864178"/>
    <s v="BC_Br Rmv"/>
    <d v="2020-05-13T13:56:09"/>
    <m/>
    <s v="Unit"/>
    <m/>
    <s v=""/>
    <s v=""/>
    <s v=""/>
    <d v="2020-05-14T10:08:24"/>
    <s v="Chip and broadcast. "/>
    <x v="0"/>
    <d v="2020-05-14T10:08:38"/>
    <s v="Sierra"/>
    <s v="SI_Sierra"/>
    <s v="1051743680"/>
    <s v="12876 JONES BAR RD"/>
    <s v="NEVADA CITY"/>
    <s v=""/>
    <s v=""/>
    <s v="rshurm_awrr"/>
    <d v="2019-08-09T14:04:52"/>
    <s v="BE_geomartawrrprod"/>
    <d v="2020-05-14T11:32:30"/>
    <s v="c3dc932f-765d-4dfe-ad26-b3cc784e77c2"/>
  </r>
  <r>
    <n v="0"/>
    <n v="0"/>
    <n v="0"/>
    <n v="0"/>
    <n v="1"/>
    <n v="0"/>
    <n v="0"/>
    <n v="0"/>
    <n v="0"/>
    <n v="1"/>
    <x v="0"/>
    <n v="1"/>
    <n v="3"/>
    <n v="3"/>
    <n v="20"/>
    <x v="3"/>
    <d v="2020-05-14T10:09:29"/>
    <s v="zAWRR Not in Roster"/>
    <x v="1"/>
    <d v="2019-10-25T00:00:00"/>
    <d v="2019-10-25T12:53:18"/>
    <s v=""/>
    <s v="No"/>
    <s v="Old"/>
    <n v="0"/>
    <x v="1"/>
    <x v="0"/>
    <s v="zAWRR Not in Roster"/>
    <s v="zAWRR Not in Roster"/>
    <x v="1"/>
    <n v="1770518"/>
    <x v="441"/>
    <x v="0"/>
    <s v="LP_AV115-F22_884099"/>
    <s v="CIP_AV115-F22_356688"/>
    <s v="Tree Work Complete"/>
    <s v="Fail"/>
    <x v="4"/>
    <s v="Ponderosa Pine"/>
    <s v="No"/>
    <s v="No"/>
    <n v="25"/>
    <n v="110"/>
    <s v=""/>
    <s v="F3B_FP-Rmv3 B"/>
    <s v="Haul offsite"/>
    <s v="No"/>
    <s v=""/>
    <s v="Pole 7- pole North of line .1 span trim would remove more than a third of the canopy, lean towards the lines. Removal recommended "/>
    <s v="AEA_A &amp; E Arborists Tree Care"/>
    <s v=""/>
    <n v="5746657"/>
    <s v="F3B_FP-Rmv3 B"/>
    <d v="2020-04-17T16:36:47"/>
    <s v=""/>
    <s v="Unit"/>
    <m/>
    <s v=""/>
    <s v="AEA_A &amp; E Arborists Tree Care"/>
    <s v=""/>
    <d v="2020-05-14T10:09:27"/>
    <s v="Tbd"/>
    <x v="4"/>
    <d v="2020-05-14T10:09:29"/>
    <s v="Sierra"/>
    <s v="SI_Sierra"/>
    <s v="1051742718"/>
    <s v="13936 OAK CREEK DR"/>
    <s v="NEVADA CITY"/>
    <s v=""/>
    <s v=""/>
    <s v="bsaucs_awrr"/>
    <d v="2019-10-25T12:53:18"/>
    <s v="BE_geomartawrrprod"/>
    <d v="2020-05-14T11:32:30"/>
    <s v="8823204b-cebd-41ae-b05b-e639597139a4"/>
  </r>
  <r>
    <n v="0"/>
    <n v="0"/>
    <n v="0"/>
    <n v="0"/>
    <n v="0"/>
    <n v="0"/>
    <n v="0"/>
    <n v="1"/>
    <n v="0"/>
    <n v="1"/>
    <x v="0"/>
    <n v="1"/>
    <s v="Brush"/>
    <s v="NA"/>
    <n v="20"/>
    <x v="3"/>
    <d v="2020-05-14T10:10:52"/>
    <s v="zAWRR Not in Roster"/>
    <x v="1"/>
    <d v="2019-10-25T00:00:00"/>
    <d v="2019-10-25T12:55:49"/>
    <s v=""/>
    <s v="No"/>
    <s v="Old"/>
    <n v="0"/>
    <x v="1"/>
    <x v="0"/>
    <s v="zAWRR Not in Roster"/>
    <s v="zAWRR Not in Roster"/>
    <x v="1"/>
    <n v="1770519"/>
    <x v="442"/>
    <x v="0"/>
    <s v="LP_AV115-F22_884099"/>
    <s v="CIP_AV115-F22_356688"/>
    <s v="Tree Work Complete"/>
    <s v="Fail"/>
    <x v="4"/>
    <s v="Ponderosa Pine"/>
    <s v="No"/>
    <s v="No"/>
    <n v="3"/>
    <n v="20"/>
    <s v=""/>
    <s v="BC_Br Rmv"/>
    <s v="Haul offsite"/>
    <s v="No"/>
    <s v=""/>
    <s v="Pole 6-Pole 7. West of line .9 span defect three feet up base. Removal recommended "/>
    <s v="AEA_A &amp; E Arborists Tree Care"/>
    <s v=""/>
    <n v="5746657"/>
    <s v="BC_Br Rmv"/>
    <d v="2020-04-16T17:41:16"/>
    <s v=""/>
    <s v="Unit"/>
    <m/>
    <s v=""/>
    <s v="AEA_A &amp; E Arborists Tree Care"/>
    <s v=""/>
    <d v="2020-05-14T10:10:47"/>
    <s v="Tbd"/>
    <x v="4"/>
    <d v="2020-05-14T10:10:52"/>
    <s v="Sierra"/>
    <s v="SI_Sierra"/>
    <s v="1051742718"/>
    <s v="13936 OAK CREEK DR"/>
    <s v="NEVADA CITY"/>
    <s v=""/>
    <s v=""/>
    <s v="bsaucs_awrr"/>
    <d v="2019-10-25T12:55:49"/>
    <s v="BE_geomartawrrprod"/>
    <d v="2020-05-14T11:32:30"/>
    <s v="257eaf49-51bb-4761-b1a0-6e24494205da"/>
  </r>
  <r>
    <n v="0"/>
    <n v="0"/>
    <n v="0"/>
    <n v="0"/>
    <n v="1"/>
    <n v="0"/>
    <n v="0"/>
    <n v="0"/>
    <n v="0"/>
    <n v="1"/>
    <x v="0"/>
    <n v="1"/>
    <n v="3"/>
    <n v="3"/>
    <n v="20"/>
    <x v="3"/>
    <d v="2020-05-14T10:13:21"/>
    <s v="NCR"/>
    <x v="2"/>
    <d v="2019-08-13T00:00:00"/>
    <d v="2019-08-13T08:57:12"/>
    <s v=""/>
    <s v="No"/>
    <s v="Old"/>
    <n v="0"/>
    <x v="0"/>
    <x v="0"/>
    <s v="Ben"/>
    <s v="Chambers"/>
    <x v="2"/>
    <n v="1751193"/>
    <x v="443"/>
    <x v="0"/>
    <s v="LP_AV115-F17_880600"/>
    <s v="CIP_AV115-F17_357242"/>
    <s v="In-Progress"/>
    <s v=""/>
    <x v="0"/>
    <s v="Ponderosa Pine"/>
    <s v="No"/>
    <s v="No"/>
    <n v="29"/>
    <n v="90"/>
    <s v=""/>
    <s v="R3B_Rmv 3-B"/>
    <s v="Haul offsite"/>
    <s v="No"/>
    <s v=""/>
    <s v="0.6 span from pole 2 to 3 4 feet south of line. Arborists approval Stubbendick JRC WE-12647A. Under ground perimeter wire fro dog collar"/>
    <s v="MFE_Mountain F Enterprises"/>
    <s v=""/>
    <m/>
    <s v=""/>
    <m/>
    <s v=""/>
    <s v="Unit"/>
    <m/>
    <s v=""/>
    <s v=""/>
    <s v=""/>
    <m/>
    <s v="Remove all"/>
    <x v="2"/>
    <d v="2020-05-14T10:13:21"/>
    <s v="Sierra"/>
    <s v="SI_Sierra"/>
    <s v="1051742942"/>
    <s v="11292 YUBA RIDGE DR"/>
    <s v="NEVADA CITY"/>
    <s v=""/>
    <s v=""/>
    <s v="bhoyj_awrr"/>
    <d v="2019-08-13T08:57:12"/>
    <s v="BE_geomartawrrprod"/>
    <d v="2020-05-14T11:32:30"/>
    <s v="0938300a-e511-4c97-abe1-54b07d16e43d"/>
  </r>
  <r>
    <n v="0"/>
    <n v="0"/>
    <n v="0"/>
    <n v="0"/>
    <n v="1"/>
    <n v="0"/>
    <n v="0"/>
    <n v="0"/>
    <n v="0"/>
    <n v="1"/>
    <x v="0"/>
    <n v="1"/>
    <n v="3"/>
    <n v="3"/>
    <n v="20"/>
    <x v="3"/>
    <d v="2020-05-14T10:13:21"/>
    <s v="NCR"/>
    <x v="2"/>
    <d v="2019-08-13T00:00:00"/>
    <d v="2019-08-13T08:59:50"/>
    <s v=""/>
    <s v="No"/>
    <s v="Old"/>
    <n v="0"/>
    <x v="0"/>
    <x v="0"/>
    <s v="Ben"/>
    <s v="Chambers"/>
    <x v="2"/>
    <n v="1751194"/>
    <x v="444"/>
    <x v="0"/>
    <s v="LP_AV115-F17_880600"/>
    <s v="CIP_AV115-F17_357242"/>
    <s v="In-Progress"/>
    <s v=""/>
    <x v="0"/>
    <s v="Interior Live Oak"/>
    <s v="No"/>
    <s v="No"/>
    <n v="24"/>
    <n v="45"/>
    <s v=""/>
    <s v="R3B_Rmv 3-B"/>
    <s v="Haul offsite"/>
    <s v="No"/>
    <s v=""/>
    <s v="0.6 span from pole 2 to 3. Directly under line. Arborists approval Stubbendick JRC WE-12647A "/>
    <s v="MFE_Mountain F Enterprises"/>
    <s v=""/>
    <m/>
    <s v=""/>
    <m/>
    <s v=""/>
    <s v="Unit"/>
    <m/>
    <s v=""/>
    <s v=""/>
    <s v=""/>
    <m/>
    <s v="Remove all "/>
    <x v="2"/>
    <d v="2020-05-14T10:13:21"/>
    <s v="Sierra"/>
    <s v="SI_Sierra"/>
    <s v="1051742942"/>
    <s v="11292 YUBA RIDGE DR"/>
    <s v="NEVADA CITY"/>
    <s v=""/>
    <s v=""/>
    <s v="bhoyj_awrr"/>
    <d v="2019-08-13T08:59:50"/>
    <s v="BE_geomartawrrprod"/>
    <d v="2020-05-14T11:32:30"/>
    <s v="c7acaa59-ee3b-43f9-aa0c-955a6a0ac065"/>
  </r>
  <r>
    <n v="0"/>
    <n v="0"/>
    <n v="0"/>
    <n v="0"/>
    <n v="1"/>
    <n v="0"/>
    <n v="0"/>
    <n v="0"/>
    <n v="0"/>
    <n v="1"/>
    <x v="0"/>
    <n v="1"/>
    <n v="2"/>
    <n v="2"/>
    <n v="20"/>
    <x v="3"/>
    <d v="2020-05-14T10:13:21"/>
    <s v="NCR"/>
    <x v="2"/>
    <d v="2019-08-13T00:00:00"/>
    <d v="2019-08-13T09:27:19"/>
    <s v=""/>
    <s v="No"/>
    <s v="Old"/>
    <n v="0"/>
    <x v="0"/>
    <x v="0"/>
    <s v="Ben"/>
    <s v="Chambers"/>
    <x v="2"/>
    <n v="1751199"/>
    <x v="445"/>
    <x v="0"/>
    <s v="LP_AV115-F17_880600"/>
    <s v="CIP_AV115-F17_357243"/>
    <s v="In-Progress"/>
    <s v=""/>
    <x v="0"/>
    <s v="Ponderosa Pine"/>
    <s v="No"/>
    <s v="No"/>
    <n v="13"/>
    <n v="46"/>
    <s v=""/>
    <s v="R2A_Rmv 2-A"/>
    <s v="Haul offsite"/>
    <s v="No"/>
    <s v=""/>
    <s v="0.5 span from pole 1 to 2. 10 feet north of line. Arborists approval Stubbendick JRC  WE-12737A"/>
    <s v="MFE_Mountain F Enterprises"/>
    <s v=""/>
    <m/>
    <s v=""/>
    <m/>
    <s v=""/>
    <s v="Unit"/>
    <m/>
    <s v=""/>
    <s v=""/>
    <s v=""/>
    <m/>
    <s v="Remove all "/>
    <x v="2"/>
    <d v="2020-05-14T10:13:21"/>
    <s v="Sierra"/>
    <s v="SI_Sierra"/>
    <s v="1051742942"/>
    <s v="11292 YUBA RIDGE DR"/>
    <s v="NEVADA CITY"/>
    <s v=""/>
    <s v=""/>
    <s v="bhoyj_awrr"/>
    <d v="2019-08-13T09:27:19"/>
    <s v="BE_geomartawrrprod"/>
    <d v="2020-05-14T11:32:30"/>
    <s v="d73f4f9e-070f-4936-b5eb-8919d930c066"/>
  </r>
  <r>
    <n v="0"/>
    <n v="0"/>
    <n v="0"/>
    <n v="0"/>
    <n v="1"/>
    <n v="0"/>
    <n v="0"/>
    <n v="0"/>
    <n v="0"/>
    <n v="1"/>
    <x v="0"/>
    <n v="1"/>
    <n v="2"/>
    <n v="2"/>
    <n v="20"/>
    <x v="3"/>
    <d v="2020-05-14T10:13:21"/>
    <s v="NCR"/>
    <x v="2"/>
    <d v="2019-08-13T00:00:00"/>
    <d v="2019-08-13T09:33:40"/>
    <s v=""/>
    <s v="No"/>
    <s v="Old"/>
    <n v="0"/>
    <x v="0"/>
    <x v="0"/>
    <s v="Ben"/>
    <s v="Chambers"/>
    <x v="2"/>
    <n v="1751200"/>
    <x v="446"/>
    <x v="0"/>
    <s v="LP_AV115-F17_880600"/>
    <s v="CIP_AV115-F17_357243"/>
    <s v="In-Progress"/>
    <s v=""/>
    <x v="0"/>
    <s v="Ponderosa Pine"/>
    <s v="No"/>
    <s v="No"/>
    <n v="13"/>
    <n v="45"/>
    <s v=""/>
    <s v="R2B_Rmv 2-B"/>
    <s v="Haul offsite"/>
    <s v="No"/>
    <s v=""/>
    <s v="0.6 span from pole 1 to 2. 11 feet north of line arborists approval Stubbendick JRCWE-12647A"/>
    <s v="MFE_Mountain F Enterprises"/>
    <s v=""/>
    <m/>
    <s v=""/>
    <m/>
    <s v=""/>
    <s v="Unit"/>
    <m/>
    <s v=""/>
    <s v=""/>
    <s v=""/>
    <m/>
    <s v="Remove all "/>
    <x v="2"/>
    <d v="2020-05-14T10:13:21"/>
    <s v="Sierra"/>
    <s v="SI_Sierra"/>
    <s v="1051742942"/>
    <s v="11292 YUBA RIDGE DR"/>
    <s v="NEVADA CITY"/>
    <s v=""/>
    <s v=""/>
    <s v="bhoyj_awrr"/>
    <d v="2019-08-13T09:33:40"/>
    <s v="BE_geomartawrrprod"/>
    <d v="2020-05-14T11:32:30"/>
    <s v="6e1914ed-3642-4ced-9a3e-8680286f3370"/>
  </r>
  <r>
    <n v="0"/>
    <n v="0"/>
    <n v="0"/>
    <n v="0"/>
    <n v="1"/>
    <n v="0"/>
    <n v="0"/>
    <n v="0"/>
    <n v="0"/>
    <n v="1"/>
    <x v="0"/>
    <n v="1"/>
    <n v="3"/>
    <s v="NA"/>
    <n v="20"/>
    <x v="3"/>
    <d v="2020-05-14T10:13:21"/>
    <s v="NCR"/>
    <x v="2"/>
    <d v="2019-08-13T00:00:00"/>
    <d v="2019-08-13T08:57:32"/>
    <s v=""/>
    <s v="No"/>
    <s v="Old"/>
    <n v="0"/>
    <x v="0"/>
    <x v="0"/>
    <s v="Ben"/>
    <s v="Chambers"/>
    <x v="2"/>
    <n v="1751627"/>
    <x v="447"/>
    <x v="0"/>
    <s v="LP_AV115-F17_880600"/>
    <s v="CIP_AV115-F17_357242"/>
    <s v="In-Progress"/>
    <s v=""/>
    <x v="0"/>
    <s v="Black Oak"/>
    <s v="No"/>
    <s v="No"/>
    <n v="29"/>
    <n v="60"/>
    <s v=""/>
    <s v="FAA_FP-Trim A"/>
    <s v="Haul offsite"/>
    <s v="No"/>
    <s v=""/>
    <s v="0.6 span from pole 2 to pole 3. 25 feet north of line. "/>
    <s v="MFE_Mountain F Enterprises"/>
    <s v=""/>
    <m/>
    <s v=""/>
    <m/>
    <s v=""/>
    <s v="Unit"/>
    <m/>
    <s v=""/>
    <s v=""/>
    <s v=""/>
    <m/>
    <s v="Remove wood and all slash."/>
    <x v="2"/>
    <d v="2020-05-14T10:13:21"/>
    <s v="Sierra"/>
    <s v="SI_Sierra"/>
    <s v="1051742942"/>
    <s v="11292 YUBA RIDGE DR"/>
    <s v="NEVADA CITY"/>
    <s v=""/>
    <s v=""/>
    <s v="salysj_awrr"/>
    <d v="2019-08-13T08:57:32"/>
    <s v="BE_geomartawrrprod"/>
    <d v="2020-05-14T11:32:30"/>
    <s v="fa30d84c-bdd0-4c00-8e45-df37b3fb4a9a"/>
  </r>
  <r>
    <n v="0"/>
    <n v="0"/>
    <n v="0"/>
    <n v="0"/>
    <n v="0"/>
    <n v="0"/>
    <n v="0"/>
    <n v="1"/>
    <n v="0"/>
    <n v="1"/>
    <x v="0"/>
    <n v="1"/>
    <s v="NA"/>
    <s v="NA"/>
    <n v="20"/>
    <x v="3"/>
    <d v="2020-05-14T10:13:21"/>
    <s v="NCR"/>
    <x v="2"/>
    <d v="2019-08-13T00:00:00"/>
    <d v="2019-08-13T09:32:42"/>
    <s v=""/>
    <s v="No"/>
    <s v="Old"/>
    <n v="0"/>
    <x v="0"/>
    <x v="0"/>
    <s v="Ben"/>
    <s v="Chambers"/>
    <x v="2"/>
    <n v="1751633"/>
    <x v="448"/>
    <x v="0"/>
    <s v="LP_AV115-F17_880600"/>
    <s v="CIP_AV115-F17_357243"/>
    <s v="In-Progress"/>
    <s v=""/>
    <x v="0"/>
    <s v="Brush (misc)"/>
    <s v="No"/>
    <s v="No"/>
    <n v="0"/>
    <n v="15"/>
    <s v=""/>
    <s v="BC_Br Rmv"/>
    <s v="Haul offsite"/>
    <s v="No"/>
    <s v=""/>
    <s v="0.5 span from pole 1 to pole 2. Underneath line./pine growing underneath lines"/>
    <s v="MFE_Mountain F Enterprises"/>
    <s v=""/>
    <m/>
    <s v=""/>
    <m/>
    <s v=""/>
    <s v="Unit"/>
    <m/>
    <s v=""/>
    <s v=""/>
    <s v=""/>
    <m/>
    <s v="Remove wood and all slash."/>
    <x v="2"/>
    <d v="2020-05-14T10:13:21"/>
    <s v="Sierra"/>
    <s v="SI_Sierra"/>
    <s v="1051742942"/>
    <s v="11292 YUBA RIDGE DR"/>
    <s v="NEVADA CITY"/>
    <s v=""/>
    <s v=""/>
    <s v="salysj_awrr"/>
    <d v="2019-08-13T09:32:42"/>
    <s v="BE_geomartawrrprod"/>
    <d v="2020-05-14T11:32:30"/>
    <s v="10284810-f1aa-4eb8-abf0-5cc1a2fad2bf"/>
  </r>
  <r>
    <n v="0"/>
    <n v="0"/>
    <n v="0"/>
    <n v="0"/>
    <n v="1"/>
    <n v="0"/>
    <n v="0"/>
    <n v="0"/>
    <n v="0"/>
    <n v="1"/>
    <x v="0"/>
    <n v="1"/>
    <n v="2"/>
    <n v="2"/>
    <n v="20"/>
    <x v="3"/>
    <d v="2020-05-14T10:13:21"/>
    <s v="NCR"/>
    <x v="2"/>
    <d v="2019-08-13T00:00:00"/>
    <d v="2019-08-13T09:36:23"/>
    <s v=""/>
    <s v="No"/>
    <s v="Old"/>
    <n v="0"/>
    <x v="0"/>
    <x v="0"/>
    <s v="Ben"/>
    <s v="Chambers"/>
    <x v="2"/>
    <n v="1751634"/>
    <x v="449"/>
    <x v="0"/>
    <s v="LP_AV115-F17_880600"/>
    <s v="CIP_AV115-F17_357243"/>
    <s v="In-Progress"/>
    <s v=""/>
    <x v="0"/>
    <s v="Ponderosa Pine"/>
    <s v="No"/>
    <s v="No"/>
    <n v="12"/>
    <n v="50"/>
    <s v=""/>
    <s v="R2B_Rmv 2-B"/>
    <s v="Haul offsite"/>
    <s v="No"/>
    <s v=""/>
    <s v="0.4 span from pole 1 to pole 2. 20 feet south of line. // removal because it is a co-dominate top. tfigum"/>
    <s v="MFE_Mountain F Enterprises"/>
    <s v=""/>
    <m/>
    <s v=""/>
    <m/>
    <s v=""/>
    <s v="Unit"/>
    <m/>
    <s v=""/>
    <s v=""/>
    <s v=""/>
    <m/>
    <s v="Remove wood and all slash."/>
    <x v="2"/>
    <d v="2020-05-14T10:13:21"/>
    <s v="Sierra"/>
    <s v="SI_Sierra"/>
    <s v="1051742942"/>
    <s v="11292 YUBA RIDGE DR"/>
    <s v="NEVADA CITY"/>
    <s v=""/>
    <s v=""/>
    <s v="salysj_awrr"/>
    <d v="2019-08-13T09:36:23"/>
    <s v="BE_geomartawrrprod"/>
    <d v="2020-05-14T11:32:30"/>
    <s v="edd992ba-1c46-4e97-b8d0-e524f9ce5afa"/>
  </r>
  <r>
    <n v="0"/>
    <n v="0"/>
    <n v="0"/>
    <n v="0"/>
    <n v="0"/>
    <n v="0"/>
    <n v="1"/>
    <n v="0"/>
    <n v="0"/>
    <n v="1"/>
    <x v="0"/>
    <n v="1"/>
    <s v="Brush"/>
    <n v="1"/>
    <n v="20"/>
    <x v="3"/>
    <d v="2020-05-14T10:13:21"/>
    <s v="NCR"/>
    <x v="2"/>
    <d v="2020-03-05T00:00:00"/>
    <d v="2020-03-05T15:12:58"/>
    <s v=""/>
    <s v="No"/>
    <s v="Old"/>
    <n v="0"/>
    <x v="0"/>
    <x v="0"/>
    <s v="Ben"/>
    <s v="Chambers"/>
    <x v="2"/>
    <n v="2316408"/>
    <x v="450"/>
    <x v="0"/>
    <s v="LP_AV115-F17_880600"/>
    <s v="CIP_AV115-F17_357243"/>
    <s v="In-Progress"/>
    <m/>
    <x v="2"/>
    <s v="Ponderosa Pine"/>
    <s v="No"/>
    <s v="No"/>
    <n v="3"/>
    <n v="15"/>
    <s v="Not a Strike Tree"/>
    <s v="R1B_Rmv 1-B"/>
    <s v="Haul offsite"/>
    <m/>
    <s v="None Observed"/>
    <s v="poles 1-2, .6 span, 3 feet north of line. previously topped remove to avoid continual topping."/>
    <s v="MFE_Mountain F Enterprises"/>
    <m/>
    <m/>
    <m/>
    <m/>
    <m/>
    <s v="Unit"/>
    <s v="No"/>
    <s v="Not Invoiced"/>
    <m/>
    <m/>
    <m/>
    <s v="remove all wood and brush"/>
    <x v="2"/>
    <d v="2020-05-14T10:13:21"/>
    <s v="Sierra"/>
    <s v="SI_Sierra"/>
    <m/>
    <s v="11292 YUBA RIDGE DR"/>
    <s v=""/>
    <s v=""/>
    <s v=""/>
    <s v="jmonrm_awrr"/>
    <d v="2020-03-05T15:12:58"/>
    <s v="BE_geomartawrrprod"/>
    <d v="2020-05-14T11:32:32"/>
    <s v="17db4818-f341-4dfa-91c3-034f062e46c3"/>
  </r>
  <r>
    <n v="0"/>
    <n v="0"/>
    <n v="0"/>
    <n v="0"/>
    <n v="1"/>
    <n v="0"/>
    <n v="0"/>
    <n v="0"/>
    <n v="0"/>
    <n v="1"/>
    <x v="0"/>
    <n v="1"/>
    <n v="3"/>
    <n v="3"/>
    <n v="20"/>
    <x v="3"/>
    <d v="2020-05-14T10:13:57"/>
    <s v="zAWRR Not in Roster"/>
    <x v="1"/>
    <d v="2019-10-25T00:00:00"/>
    <d v="2019-10-25T12:59:47"/>
    <s v=""/>
    <s v="No"/>
    <s v="Old"/>
    <n v="0"/>
    <x v="1"/>
    <x v="0"/>
    <s v="zAWRR Not in Roster"/>
    <s v="zAWRR Not in Roster"/>
    <x v="1"/>
    <n v="1770520"/>
    <x v="451"/>
    <x v="0"/>
    <s v="LP_AV115-F22_884099"/>
    <s v="CIP_AV115-F22_356688"/>
    <s v="Tree Work Complete"/>
    <s v="Fail"/>
    <x v="4"/>
    <s v="Black Oak"/>
    <s v="No"/>
    <s v="No"/>
    <n v="25"/>
    <n v="70"/>
    <s v=""/>
    <s v="F3D_FS-R3B+Trt"/>
    <s v="Cut and Leave"/>
    <s v="No"/>
    <s v=""/>
    <s v="Pole 7- Pole  north of line. .1 span. Trim would remove more than a third of the canopy. Removal recommended."/>
    <s v="AEA_A &amp; E Arborists Tree Care"/>
    <s v=""/>
    <n v="5746657"/>
    <s v="F3B_FP-Rmv3 B"/>
    <d v="2020-04-20T17:10:55"/>
    <s v=""/>
    <s v="Unit"/>
    <m/>
    <s v=""/>
    <s v="AEA_A &amp; E Arborists Tree Care"/>
    <s v=""/>
    <d v="2020-05-14T10:13:49"/>
    <s v="cut into 16-18in rounds, all slash removed"/>
    <x v="4"/>
    <d v="2020-05-14T10:13:57"/>
    <s v="Sierra"/>
    <s v="SI_Sierra"/>
    <s v="1051742718"/>
    <s v="13936 OAK CREEK DR"/>
    <s v="NEVADA CITY"/>
    <s v=""/>
    <s v=""/>
    <s v="bsaucs_awrr"/>
    <d v="2019-10-25T12:59:47"/>
    <s v="BE_geomartawrrprod"/>
    <d v="2020-05-14T11:32:30"/>
    <s v="889a4b90-2895-44af-9db7-dc25b247b784"/>
  </r>
  <r>
    <n v="0"/>
    <n v="0"/>
    <n v="0"/>
    <n v="0"/>
    <n v="1"/>
    <n v="0"/>
    <n v="0"/>
    <n v="0"/>
    <n v="0"/>
    <n v="1"/>
    <x v="0"/>
    <n v="1"/>
    <n v="1"/>
    <n v="1"/>
    <n v="20"/>
    <x v="3"/>
    <d v="2020-05-14T10:14:48"/>
    <s v="zAWRR Not in Roster"/>
    <x v="1"/>
    <d v="2019-10-25T00:00:00"/>
    <d v="2019-10-25T13:02:08"/>
    <s v=""/>
    <s v="No"/>
    <s v="Old"/>
    <n v="0"/>
    <x v="1"/>
    <x v="0"/>
    <s v="zAWRR Not in Roster"/>
    <s v="zAWRR Not in Roster"/>
    <x v="1"/>
    <n v="1770521"/>
    <x v="452"/>
    <x v="0"/>
    <s v="LP_AV115-F22_884099"/>
    <s v="CIP_AV115-F22_356688"/>
    <s v="Tree Work Complete"/>
    <s v=""/>
    <x v="4"/>
    <s v="Ponderosa Pine"/>
    <s v="No"/>
    <s v="No"/>
    <n v="5"/>
    <n v="40"/>
    <s v=""/>
    <s v="F1A_FP-Rmv1 A"/>
    <s v="Haul offsite"/>
    <s v="No"/>
    <s v=""/>
    <s v="Pole 7-Pole. North of line .1 span continuous trimming would be required. Removal recommended "/>
    <s v="AEA_A &amp; E Arborists Tree Care"/>
    <s v=""/>
    <n v="5746657"/>
    <s v="F1A_FP-Rmv1 A"/>
    <d v="2020-04-17T16:31:44"/>
    <s v=""/>
    <s v="Unit"/>
    <m/>
    <s v=""/>
    <s v="AEA_A &amp; E Arborists Tree Care"/>
    <s v=""/>
    <d v="2020-05-14T10:14:43"/>
    <s v="Tbd"/>
    <x v="4"/>
    <d v="2020-05-14T10:14:48"/>
    <s v="Sierra"/>
    <s v="SI_Sierra"/>
    <s v="1051742718"/>
    <s v="13936 OAK CREEK DR"/>
    <s v="NEVADA CITY"/>
    <s v=""/>
    <s v=""/>
    <s v="bsaucs_awrr"/>
    <d v="2019-10-25T13:02:08"/>
    <s v="BE_geomartawrrprod"/>
    <d v="2020-05-14T11:32:30"/>
    <s v="3ea806c0-1e6b-4da5-af77-6772a94a322c"/>
  </r>
  <r>
    <n v="0"/>
    <n v="0"/>
    <n v="0"/>
    <n v="0"/>
    <n v="1"/>
    <n v="0"/>
    <n v="0"/>
    <n v="0"/>
    <n v="0"/>
    <n v="1"/>
    <x v="0"/>
    <n v="1"/>
    <n v="1"/>
    <n v="1"/>
    <n v="20"/>
    <x v="3"/>
    <d v="2020-05-14T10:15:54"/>
    <s v="zAWRR Not in Roster"/>
    <x v="1"/>
    <d v="2019-10-25T00:00:00"/>
    <d v="2019-10-25T13:03:50"/>
    <s v=""/>
    <s v="No"/>
    <s v="Old"/>
    <n v="0"/>
    <x v="1"/>
    <x v="0"/>
    <s v="zAWRR Not in Roster"/>
    <s v="zAWRR Not in Roster"/>
    <x v="1"/>
    <n v="1770522"/>
    <x v="453"/>
    <x v="0"/>
    <s v="LP_AV115-F22_884099"/>
    <s v="CIP_AV115-F22_356688"/>
    <s v="Tree Work Complete"/>
    <s v=""/>
    <x v="4"/>
    <s v="Ponderosa Pine"/>
    <s v="No"/>
    <s v="No"/>
    <n v="7"/>
    <n v="40"/>
    <s v=""/>
    <s v="F1A_FP-Rmv1 A"/>
    <s v="Haul offsite"/>
    <s v="No"/>
    <s v=""/>
    <s v="Pole 7-Pole. North of line .1 span continuous trimming would be required. Removal recommended "/>
    <s v="AEA_A &amp; E Arborists Tree Care"/>
    <s v=""/>
    <n v="5746657"/>
    <s v="F1A_FP-Rmv1 A"/>
    <d v="2020-04-17T16:29:58"/>
    <s v=""/>
    <s v="Unit"/>
    <m/>
    <s v=""/>
    <s v="AEA_A &amp; E Arborists Tree Care"/>
    <s v=""/>
    <d v="2020-05-14T10:15:44"/>
    <s v="Tbd"/>
    <x v="4"/>
    <d v="2020-05-14T10:15:54"/>
    <s v="Sierra"/>
    <s v="SI_Sierra"/>
    <s v="1051742718"/>
    <s v="13936 OAK CREEK DR"/>
    <s v="NEVADA CITY"/>
    <s v=""/>
    <s v=""/>
    <s v="bsaucs_awrr"/>
    <d v="2019-10-25T13:03:50"/>
    <s v="BE_geomartawrrprod"/>
    <d v="2020-05-14T11:32:30"/>
    <s v="9620813a-b0d7-4945-ad91-ef5c46a69549"/>
  </r>
  <r>
    <n v="0"/>
    <n v="0"/>
    <n v="0"/>
    <n v="0"/>
    <n v="1"/>
    <n v="0"/>
    <n v="0"/>
    <n v="0"/>
    <n v="0"/>
    <n v="1"/>
    <x v="0"/>
    <n v="1"/>
    <n v="1"/>
    <n v="1"/>
    <n v="20"/>
    <x v="3"/>
    <d v="2020-05-14T10:16:38"/>
    <s v="zAWRR Not in Roster"/>
    <x v="1"/>
    <d v="2019-10-25T00:00:00"/>
    <d v="2019-10-25T13:05:27"/>
    <s v=""/>
    <s v="No"/>
    <s v="Old"/>
    <n v="0"/>
    <x v="1"/>
    <x v="0"/>
    <s v="zAWRR Not in Roster"/>
    <s v="zAWRR Not in Roster"/>
    <x v="1"/>
    <n v="1770523"/>
    <x v="454"/>
    <x v="0"/>
    <s v="LP_AV115-F22_884099"/>
    <s v="CIP_AV115-F22_356688"/>
    <s v="Tree Work Complete"/>
    <s v=""/>
    <x v="4"/>
    <s v="Ponderosa Pine"/>
    <s v="No"/>
    <s v="No"/>
    <n v="7"/>
    <n v="40"/>
    <s v=""/>
    <s v="F1A_FP-Rmv1 A"/>
    <s v="Haul offsite"/>
    <s v="No"/>
    <s v=""/>
    <s v="Pole 7-Pole. North of line .2 span continuous trimming would be required. Removal recommended "/>
    <s v="AEA_A &amp; E Arborists Tree Care"/>
    <s v=""/>
    <n v="5746657"/>
    <s v="F1A_FP-Rmv1 A"/>
    <d v="2020-04-17T16:30:45"/>
    <s v=""/>
    <s v="Unit"/>
    <m/>
    <s v=""/>
    <s v="AEA_A &amp; E Arborists Tree Care"/>
    <s v=""/>
    <d v="2020-05-14T10:16:33"/>
    <s v="Tbd"/>
    <x v="4"/>
    <d v="2020-05-14T10:16:38"/>
    <s v="Sierra"/>
    <s v="SI_Sierra"/>
    <s v="1051742718"/>
    <s v="13936 OAK CREEK DR"/>
    <s v="NEVADA CITY"/>
    <s v=""/>
    <s v=""/>
    <s v="bsaucs_awrr"/>
    <d v="2019-10-25T13:05:27"/>
    <s v="BE_geomartawrrprod"/>
    <d v="2020-05-14T11:32:30"/>
    <s v="e88e5321-c833-4928-a746-5cf63138b5a9"/>
  </r>
  <r>
    <n v="0"/>
    <n v="0"/>
    <n v="0"/>
    <n v="0"/>
    <n v="0"/>
    <n v="0"/>
    <n v="0"/>
    <n v="1"/>
    <n v="0"/>
    <n v="1"/>
    <x v="0"/>
    <n v="1"/>
    <s v="Brush"/>
    <s v="NA"/>
    <n v="20"/>
    <x v="3"/>
    <d v="2020-05-14T10:18:20"/>
    <s v="zAWRR Not in Roster"/>
    <x v="1"/>
    <d v="2020-03-26T00:00:00"/>
    <d v="2020-03-26T15:03:33"/>
    <s v=""/>
    <s v="No"/>
    <s v="Old"/>
    <n v="0"/>
    <x v="1"/>
    <x v="0"/>
    <s v="zAWRR Not in Roster"/>
    <s v="zAWRR Not in Roster"/>
    <x v="1"/>
    <n v="2955535"/>
    <x v="455"/>
    <x v="2"/>
    <s v="LP_AW116-A04_898595"/>
    <s v="CIP_AW116-A04_397449"/>
    <s v="Tree Work Complete"/>
    <m/>
    <x v="1"/>
    <s v="Redbud"/>
    <s v="No"/>
    <s v="No"/>
    <n v="3"/>
    <n v="20"/>
    <s v="Do Not ABATE"/>
    <s v="BC_Br Rmv"/>
    <s v="Haul offsite"/>
    <m/>
    <s v="None Observed"/>
    <s v="At pole 9. Brush is abrading pole and guy. Remove . Includes manazanita at guy anchor "/>
    <s v="AEA_A &amp; E Arborists Tree Care"/>
    <m/>
    <n v="5650734"/>
    <s v="BC_Br Rmv"/>
    <d v="2020-05-11T00:00:00"/>
    <m/>
    <s v="Unit"/>
    <s v="No"/>
    <s v="Not Invoiced"/>
    <s v="AEA_A &amp; E Arborists Tree Care"/>
    <m/>
    <d v="2020-05-13T16:12:43"/>
    <s v="Remove all material "/>
    <x v="6"/>
    <d v="2020-05-14T10:18:20"/>
    <s v="Sierra"/>
    <s v="SI_Sierra"/>
    <m/>
    <s v="15729 LOWER COLFAX RD"/>
    <s v="GRASS VALLEY"/>
    <s v=""/>
    <s v=""/>
    <s v="rmorgm_awrr"/>
    <d v="2020-03-26T15:03:33"/>
    <s v="BE_geomartawrrprod"/>
    <d v="2020-05-14T11:33:02"/>
    <s v="c3c42eae-3196-4c82-9187-2b84c09bb72f"/>
  </r>
  <r>
    <n v="0"/>
    <n v="0"/>
    <n v="0"/>
    <n v="0"/>
    <n v="1"/>
    <n v="0"/>
    <n v="0"/>
    <n v="0"/>
    <n v="0"/>
    <n v="1"/>
    <x v="0"/>
    <n v="1"/>
    <n v="3"/>
    <n v="3"/>
    <n v="20"/>
    <x v="3"/>
    <d v="2020-05-14T10:18:23"/>
    <s v="zAWRR Not in Roster"/>
    <x v="1"/>
    <d v="2019-10-26T00:00:00"/>
    <d v="2019-10-26T10:14:44"/>
    <s v=""/>
    <s v="No"/>
    <s v="Old"/>
    <n v="0"/>
    <x v="1"/>
    <x v="0"/>
    <s v="zAWRR Not in Roster"/>
    <s v="zAWRR Not in Roster"/>
    <x v="1"/>
    <n v="1769866"/>
    <x v="456"/>
    <x v="0"/>
    <s v="LP_AV115-F22_884099"/>
    <s v="CIP_AV115-F22_357810"/>
    <s v="Tree Work Complete"/>
    <s v=""/>
    <x v="4"/>
    <s v="Ponderosa Pine"/>
    <s v="No"/>
    <s v="No"/>
    <n v="25"/>
    <n v="87"/>
    <s v=""/>
    <s v="F3B_FP-Rmv3 B"/>
    <s v="Haul offsite"/>
    <s v="No"/>
    <s v=""/>
    <s v=".4 span from pole 7 to pole 8, 25 ft north of line, pine with moderate lean towards facility sitting on uneven soil. If tree fails domino effect is a high probability. Removal is recommended. "/>
    <s v="AEA_A &amp; E Arborists Tree Care"/>
    <s v=""/>
    <n v="5746657"/>
    <s v="F3B_FP-Rmv3 B"/>
    <d v="2020-04-17T15:35:25"/>
    <s v=""/>
    <s v="Unit"/>
    <m/>
    <s v=""/>
    <s v="AEA_A &amp; E Arborists Tree Care"/>
    <s v=""/>
    <d v="2020-05-14T10:18:09"/>
    <s v="TBD "/>
    <x v="4"/>
    <d v="2020-05-14T10:18:23"/>
    <s v="Sierra"/>
    <s v="SI_Sierra"/>
    <s v="1051742718"/>
    <s v="13936 OAK CREEK DR"/>
    <s v="NEVADA CITY"/>
    <s v=""/>
    <s v=""/>
    <s v="sgills_awrr"/>
    <d v="2019-10-26T10:14:44"/>
    <s v="BE_geomartawrrprod"/>
    <d v="2020-05-14T11:32:42"/>
    <s v="7ab15f78-8782-444e-90d6-8c22034a1ec8"/>
  </r>
  <r>
    <n v="0"/>
    <n v="0"/>
    <n v="0"/>
    <n v="0"/>
    <n v="0"/>
    <n v="0"/>
    <n v="0"/>
    <n v="1"/>
    <n v="0"/>
    <n v="1"/>
    <x v="0"/>
    <n v="1"/>
    <s v="Brush"/>
    <s v="NA"/>
    <n v="20"/>
    <x v="3"/>
    <d v="2020-05-14T10:19:01"/>
    <s v="zAWRR Not in Roster"/>
    <x v="1"/>
    <d v="2020-03-26T00:00:00"/>
    <d v="2020-03-26T09:16:44"/>
    <s v=""/>
    <s v="No"/>
    <s v="Old"/>
    <n v="0"/>
    <x v="1"/>
    <x v="0"/>
    <s v="zAWRR Not in Roster"/>
    <s v="zAWRR Not in Roster"/>
    <x v="1"/>
    <n v="2955510"/>
    <x v="457"/>
    <x v="2"/>
    <s v="LP_AW116-A04_898595"/>
    <s v="CIP_AW116-A04_397049"/>
    <s v="Tree Work Complete"/>
    <m/>
    <x v="1"/>
    <s v="Redbud"/>
    <s v="No"/>
    <s v="No"/>
    <n v="3"/>
    <n v="12"/>
    <s v="Do Not ABATE"/>
    <s v="BC_Br Rmv"/>
    <s v="Haul offsite"/>
    <m/>
    <s v="None Observed"/>
    <s v="At pole b. Brush is abrading pole. Recommend removal "/>
    <s v="AEA_A &amp; E Arborists Tree Care"/>
    <m/>
    <n v="5650734"/>
    <s v="BC_Br Rmv"/>
    <d v="2020-05-11T00:00:00"/>
    <m/>
    <s v="Unit"/>
    <s v="No"/>
    <s v="Not Invoiced"/>
    <s v="AEA_A &amp; E Arborists Tree Care"/>
    <m/>
    <d v="2020-05-13T16:03:17"/>
    <s v="Remove all material "/>
    <x v="6"/>
    <d v="2020-05-14T10:19:01"/>
    <s v="Sierra"/>
    <s v="SI_Sierra"/>
    <m/>
    <s v="15729 LOWER COLFAX RD"/>
    <s v="GRASS VALLEY"/>
    <s v=""/>
    <s v=""/>
    <s v="rmorgm_awrr"/>
    <d v="2020-03-26T09:16:44"/>
    <s v="BE_geomartawrrprod"/>
    <d v="2020-05-14T11:33:02"/>
    <s v="46726f8e-238f-4f87-b230-8e34f0e1bdff"/>
  </r>
  <r>
    <n v="0"/>
    <n v="0"/>
    <n v="0"/>
    <n v="0"/>
    <n v="1"/>
    <n v="0"/>
    <n v="0"/>
    <n v="0"/>
    <n v="0"/>
    <n v="1"/>
    <x v="0"/>
    <n v="1"/>
    <n v="2"/>
    <n v="2"/>
    <n v="20"/>
    <x v="3"/>
    <d v="2020-05-14T10:19:46"/>
    <s v="zAWRR Not in Roster"/>
    <x v="1"/>
    <d v="2019-10-26T00:00:00"/>
    <d v="2019-10-26T10:19:43"/>
    <s v=""/>
    <s v="No"/>
    <s v="Old"/>
    <n v="0"/>
    <x v="1"/>
    <x v="0"/>
    <s v="zAWRR Not in Roster"/>
    <s v="zAWRR Not in Roster"/>
    <x v="1"/>
    <n v="1769867"/>
    <x v="458"/>
    <x v="0"/>
    <s v="LP_AV115-F22_884099"/>
    <s v="CIP_AV115-F22_357810"/>
    <s v="Tree Work Complete"/>
    <s v=""/>
    <x v="4"/>
    <s v="Ponderosa Pine"/>
    <s v="No"/>
    <s v="No"/>
    <n v="22"/>
    <n v="91"/>
    <s v=""/>
    <s v="F2B_FP-Rmv2 B"/>
    <s v="Haul offsite"/>
    <s v="No"/>
    <s v=""/>
    <s v=".4 span from pole 7 to pole 8, 15 ft north of lines. Uprooting pine with uneven soil on a slope with lean towards facility. Removal is recommend. "/>
    <s v="AEA_A &amp; E Arborists Tree Care"/>
    <s v=""/>
    <n v="5746657"/>
    <s v="F2B_FP-Rmv2 B"/>
    <d v="2020-04-17T15:30:52"/>
    <s v=""/>
    <s v="Unit"/>
    <m/>
    <s v=""/>
    <s v="AEA_A &amp; E Arborists Tree Care"/>
    <s v=""/>
    <d v="2020-05-14T10:19:38"/>
    <s v="TBD "/>
    <x v="4"/>
    <d v="2020-05-14T10:19:46"/>
    <s v="Sierra"/>
    <s v="SI_Sierra"/>
    <s v="1051742718"/>
    <s v="13936 OAK CREEK DR"/>
    <s v="NEVADA CITY"/>
    <s v=""/>
    <s v=""/>
    <s v="sgills_awrr"/>
    <d v="2019-10-26T10:19:43"/>
    <s v="BE_geomartawrrprod"/>
    <d v="2020-05-14T11:32:42"/>
    <s v="83ceb5a6-684a-461a-b82f-343eb20b8670"/>
  </r>
  <r>
    <n v="0"/>
    <n v="0"/>
    <n v="0"/>
    <n v="0"/>
    <n v="1"/>
    <n v="0"/>
    <n v="0"/>
    <n v="0"/>
    <n v="0"/>
    <n v="1"/>
    <x v="0"/>
    <n v="1"/>
    <n v="1"/>
    <n v="1"/>
    <n v="20"/>
    <x v="3"/>
    <d v="2020-05-14T10:21:12"/>
    <s v="zAWRR Not in Roster"/>
    <x v="1"/>
    <d v="2019-10-26T00:00:00"/>
    <d v="2019-10-26T10:22:40"/>
    <s v=""/>
    <s v="No"/>
    <s v="Old"/>
    <n v="0"/>
    <x v="1"/>
    <x v="0"/>
    <s v="zAWRR Not in Roster"/>
    <s v="zAWRR Not in Roster"/>
    <x v="1"/>
    <n v="1769868"/>
    <x v="459"/>
    <x v="0"/>
    <s v="LP_AV115-F22_884099"/>
    <s v="CIP_AV115-F22_357810"/>
    <s v="Tree Work Complete"/>
    <s v=""/>
    <x v="4"/>
    <s v="Ponderosa Pine"/>
    <s v="No"/>
    <s v="No"/>
    <n v="8"/>
    <n v="43"/>
    <s v=""/>
    <s v="F1B_FP-Rmv1 B"/>
    <s v="Haul offsite"/>
    <s v="No"/>
    <s v=""/>
    <s v=".4 span from pole 7 to pole 8, 5 ft north of line. Tree with limbs growing under facility, will need continuous trimming to meet scope. Removal is recommended. "/>
    <s v="AEA_A &amp; E Arborists Tree Care"/>
    <s v=""/>
    <n v="5746657"/>
    <s v="F1B_FP-Rmv1 B"/>
    <d v="2020-04-17T15:28:58"/>
    <s v=""/>
    <s v="Unit"/>
    <m/>
    <s v=""/>
    <s v="AEA_A &amp; E Arborists Tree Care"/>
    <s v=""/>
    <d v="2020-05-14T10:21:05"/>
    <s v="TBD "/>
    <x v="4"/>
    <d v="2020-05-14T10:21:12"/>
    <s v="Sierra"/>
    <s v="SI_Sierra"/>
    <s v="1051742718"/>
    <s v="13936 OAK CREEK DR"/>
    <s v="NEVADA CITY"/>
    <s v=""/>
    <s v=""/>
    <s v="sgills_awrr"/>
    <d v="2019-10-26T10:22:40"/>
    <s v="BE_geomartawrrprod"/>
    <d v="2020-05-14T11:32:42"/>
    <s v="9a28839d-b59e-49d1-bba7-12068466a240"/>
  </r>
  <r>
    <n v="0"/>
    <n v="0"/>
    <n v="0"/>
    <n v="0"/>
    <n v="1"/>
    <n v="0"/>
    <n v="0"/>
    <n v="0"/>
    <n v="0"/>
    <n v="1"/>
    <x v="0"/>
    <n v="1"/>
    <n v="2"/>
    <n v="2"/>
    <n v="20"/>
    <x v="3"/>
    <d v="2020-05-14T10:22:13"/>
    <s v="zAWRR Not in Roster"/>
    <x v="1"/>
    <d v="2019-10-26T00:00:00"/>
    <d v="2019-10-26T10:27:19"/>
    <s v=""/>
    <s v="No"/>
    <s v="Old"/>
    <n v="0"/>
    <x v="1"/>
    <x v="0"/>
    <s v="zAWRR Not in Roster"/>
    <s v="zAWRR Not in Roster"/>
    <x v="1"/>
    <n v="1769869"/>
    <x v="460"/>
    <x v="0"/>
    <s v="LP_AV115-F22_884099"/>
    <s v="CIP_AV115-F22_357810"/>
    <s v="Tree Work Complete"/>
    <s v=""/>
    <x v="4"/>
    <s v="Ponderosa Pine"/>
    <s v="No"/>
    <s v="No"/>
    <n v="17"/>
    <n v="71"/>
    <s v=""/>
    <s v="F2B_FP-Rmv2 B"/>
    <s v="Haul offsite"/>
    <s v="No"/>
    <s v=""/>
    <s v=".4 span from pole 7 to pole 8. 10 ft north of line. Pine uprooting from soil on a slope with lean towards facility. Removal is recommended. "/>
    <s v="AEA_A &amp; E Arborists Tree Care"/>
    <s v=""/>
    <n v="5746657"/>
    <s v="F2B_FP-Rmv2 B"/>
    <d v="2020-04-17T15:33:17"/>
    <s v=""/>
    <s v="Unit"/>
    <m/>
    <s v=""/>
    <s v="AEA_A &amp; E Arborists Tree Care"/>
    <s v=""/>
    <d v="2020-05-14T10:22:04"/>
    <s v="TBD "/>
    <x v="4"/>
    <d v="2020-05-14T10:22:13"/>
    <s v="Sierra"/>
    <s v="SI_Sierra"/>
    <s v="1051742718"/>
    <s v="13936 OAK CREEK DR"/>
    <s v="NEVADA CITY"/>
    <s v=""/>
    <s v=""/>
    <s v="sgills_awrr"/>
    <d v="2019-10-26T10:27:19"/>
    <s v="BE_geomartawrrprod"/>
    <d v="2020-05-14T11:32:42"/>
    <s v="e74149d8-deeb-4ac3-9628-023cfb9a8b97"/>
  </r>
  <r>
    <n v="0"/>
    <n v="0"/>
    <n v="0"/>
    <n v="0"/>
    <n v="1"/>
    <n v="0"/>
    <n v="0"/>
    <n v="0"/>
    <n v="0"/>
    <n v="1"/>
    <x v="0"/>
    <n v="1"/>
    <n v="2"/>
    <n v="2"/>
    <n v="20"/>
    <x v="3"/>
    <d v="2020-05-14T10:23:19"/>
    <s v="zAWRR Not in Roster"/>
    <x v="1"/>
    <d v="2019-10-26T00:00:00"/>
    <d v="2019-10-26T10:31:56"/>
    <s v=""/>
    <s v="No"/>
    <s v="Old"/>
    <n v="0"/>
    <x v="1"/>
    <x v="0"/>
    <s v="zAWRR Not in Roster"/>
    <s v="zAWRR Not in Roster"/>
    <x v="1"/>
    <n v="1769870"/>
    <x v="461"/>
    <x v="0"/>
    <s v="LP_AV115-F22_884099"/>
    <s v="CIP_AV115-F22_357810"/>
    <s v="Tree Work Complete"/>
    <s v=""/>
    <x v="4"/>
    <s v="Ponderosa Pine"/>
    <s v="No"/>
    <s v="No"/>
    <n v="19"/>
    <n v="73"/>
    <s v=""/>
    <s v="F2B_FP-Rmv2 B"/>
    <s v="Haul offsite"/>
    <s v="No"/>
    <s v=""/>
    <s v=".4 span from pole 7 to pole 8. 5 ft south of line. Pine has overhanging branches onto facility, trim to scope would remove more than 1/3 of the canopy. Removal is recommend. "/>
    <s v="AEA_A &amp; E Arborists Tree Care"/>
    <s v=""/>
    <n v="5746657"/>
    <s v="F2B_FP-Rmv2 B"/>
    <d v="2020-04-17T09:46:30"/>
    <s v=""/>
    <s v="Unit"/>
    <m/>
    <s v=""/>
    <s v="AEA_A &amp; E Arborists Tree Care"/>
    <s v=""/>
    <d v="2020-05-14T10:23:14"/>
    <s v="TBD "/>
    <x v="4"/>
    <d v="2020-05-14T10:23:19"/>
    <s v="Sierra"/>
    <s v="SI_Sierra"/>
    <s v="1051742718"/>
    <s v="13936 OAK CREEK DR"/>
    <s v="NEVADA CITY"/>
    <s v=""/>
    <s v=""/>
    <s v="sgills_awrr"/>
    <d v="2019-10-26T10:31:56"/>
    <s v="BE_geomartawrrprod"/>
    <d v="2020-05-14T11:32:42"/>
    <s v="635112f9-fcc0-4329-8d27-fad93386c560"/>
  </r>
  <r>
    <n v="0"/>
    <n v="0"/>
    <n v="0"/>
    <n v="0"/>
    <n v="1"/>
    <n v="0"/>
    <n v="0"/>
    <n v="0"/>
    <n v="0"/>
    <n v="1"/>
    <x v="0"/>
    <n v="1"/>
    <n v="1"/>
    <n v="1"/>
    <n v="20"/>
    <x v="3"/>
    <d v="2020-05-14T10:24:21"/>
    <s v="zAWRR Not in Roster"/>
    <x v="1"/>
    <d v="2019-10-26T00:00:00"/>
    <d v="2019-10-26T10:53:52"/>
    <s v=""/>
    <s v="No"/>
    <s v="Old"/>
    <n v="0"/>
    <x v="1"/>
    <x v="0"/>
    <s v="zAWRR Not in Roster"/>
    <s v="zAWRR Not in Roster"/>
    <x v="1"/>
    <n v="1769871"/>
    <x v="462"/>
    <x v="0"/>
    <s v="LP_AV115-F22_884099"/>
    <s v="CIP_AV115-F22_357810"/>
    <s v="Tree Work Complete"/>
    <s v=""/>
    <x v="4"/>
    <s v="Ponderosa Pine"/>
    <s v="No"/>
    <s v="No"/>
    <n v="9"/>
    <n v="49"/>
    <s v=""/>
    <s v="F1B_FP-Rmv1 B"/>
    <s v="Haul offsite"/>
    <s v="No"/>
    <s v=""/>
    <s v=".5 span from pole 7 to pole 8 5 ft north of line. Immature pine with branches growing under facility, will need continuous trimming to meet scope. Removal is recommended. "/>
    <s v="AEA_A &amp; E Arborists Tree Care"/>
    <s v=""/>
    <n v="5746657"/>
    <s v="F1B_FP-Rmv1 B"/>
    <d v="2020-04-17T15:26:09"/>
    <s v=""/>
    <s v="Unit"/>
    <m/>
    <s v=""/>
    <s v="AEA_A &amp; E Arborists Tree Care"/>
    <s v=""/>
    <d v="2020-05-14T10:24:15"/>
    <s v="TBD "/>
    <x v="4"/>
    <d v="2020-05-14T10:24:21"/>
    <s v="Sierra"/>
    <s v="SI_Sierra"/>
    <s v="1051742718"/>
    <s v="13936 OAK CREEK DR"/>
    <s v="NEVADA CITY"/>
    <s v=""/>
    <s v=""/>
    <s v="sgills_awrr"/>
    <d v="2019-10-26T10:53:52"/>
    <s v="BE_geomartawrrprod"/>
    <d v="2020-05-14T11:32:42"/>
    <s v="29e1225c-7e64-448e-8ed1-70d43b0f0454"/>
  </r>
  <r>
    <n v="0"/>
    <n v="0"/>
    <n v="0"/>
    <n v="0"/>
    <n v="1"/>
    <n v="0"/>
    <n v="0"/>
    <n v="0"/>
    <n v="0"/>
    <n v="1"/>
    <x v="0"/>
    <n v="1"/>
    <n v="1"/>
    <n v="1"/>
    <n v="20"/>
    <x v="3"/>
    <d v="2020-05-14T10:25:32"/>
    <s v="zAWRR Not in Roster"/>
    <x v="1"/>
    <d v="2019-10-26T00:00:00"/>
    <d v="2019-10-26T10:57:50"/>
    <s v=""/>
    <s v="No"/>
    <s v="Old"/>
    <n v="0"/>
    <x v="1"/>
    <x v="0"/>
    <s v="zAWRR Not in Roster"/>
    <s v="zAWRR Not in Roster"/>
    <x v="1"/>
    <n v="1769872"/>
    <x v="463"/>
    <x v="0"/>
    <s v="LP_AV115-F22_884099"/>
    <s v="CIP_AV115-F22_357810"/>
    <s v="Tree Work Complete"/>
    <s v=""/>
    <x v="4"/>
    <s v="Ponderosa Pine"/>
    <s v="No"/>
    <s v="No"/>
    <n v="7"/>
    <n v="26"/>
    <s v=""/>
    <s v="F1B_FP-Rmv1 B"/>
    <s v="Haul offsite"/>
    <s v="No"/>
    <s v=""/>
    <s v=".5 span from pole 7 to pole 8. Immature Pine growing directly under facility. Removal is recommended. "/>
    <s v="AEA_A &amp; E Arborists Tree Care"/>
    <s v=""/>
    <n v="5746657"/>
    <s v="F1B_FP-Rmv1 B"/>
    <d v="2020-04-17T09:18:27"/>
    <s v=""/>
    <s v="Unit"/>
    <m/>
    <s v=""/>
    <s v="AEA_A &amp; E Arborists Tree Care"/>
    <s v=""/>
    <d v="2020-05-14T10:25:16"/>
    <s v="TBD "/>
    <x v="4"/>
    <d v="2020-05-14T10:25:32"/>
    <s v="Sierra"/>
    <s v="SI_Sierra"/>
    <s v="1051742718"/>
    <s v="13936 OAK CREEK DR"/>
    <s v="NEVADA CITY"/>
    <s v=""/>
    <s v=""/>
    <s v="sgills_awrr"/>
    <d v="2019-10-26T10:57:50"/>
    <s v="BE_geomartawrrprod"/>
    <d v="2020-05-14T11:32:42"/>
    <s v="b3cf79f1-cf66-4737-83bb-1a6874d0c660"/>
  </r>
  <r>
    <n v="0"/>
    <n v="0"/>
    <n v="0"/>
    <n v="0"/>
    <n v="1"/>
    <n v="0"/>
    <n v="0"/>
    <n v="0"/>
    <n v="0"/>
    <n v="1"/>
    <x v="0"/>
    <n v="1"/>
    <n v="2"/>
    <n v="2"/>
    <n v="20"/>
    <x v="3"/>
    <d v="2020-05-14T10:27:16"/>
    <s v="zAWRR Not in Roster"/>
    <x v="1"/>
    <d v="2019-10-26T00:00:00"/>
    <d v="2019-10-26T11:02:31"/>
    <s v=""/>
    <s v="No"/>
    <s v="Old"/>
    <n v="0"/>
    <x v="1"/>
    <x v="0"/>
    <s v="zAWRR Not in Roster"/>
    <s v="zAWRR Not in Roster"/>
    <x v="1"/>
    <n v="1769873"/>
    <x v="464"/>
    <x v="0"/>
    <s v="LP_AV115-F22_884099"/>
    <s v="CIP_AV115-F22_357810"/>
    <s v="Tree Work Complete"/>
    <s v=""/>
    <x v="4"/>
    <s v="Ponderosa Pine"/>
    <s v="No"/>
    <s v="No"/>
    <n v="20"/>
    <n v="87"/>
    <s v=""/>
    <s v="F2B_FP-Rmv2 B"/>
    <s v="Haul offsite"/>
    <s v="No"/>
    <s v=""/>
    <s v=".6 span from pole 7 to pole 8. 10 ft north of line. Tree has overhang onto facility, trim to scope would remove more than 1/3 of the canopy. Removal is recommended. "/>
    <s v="AEA_A &amp; E Arborists Tree Care"/>
    <s v=""/>
    <n v="5746657"/>
    <s v="F2B_FP-Rmv2 B"/>
    <d v="2020-04-17T15:05:32"/>
    <s v=""/>
    <s v="Unit"/>
    <m/>
    <s v=""/>
    <s v="AEA_A &amp; E Arborists Tree Care"/>
    <s v=""/>
    <d v="2020-05-14T10:26:35"/>
    <s v="TBD "/>
    <x v="4"/>
    <d v="2020-05-14T10:27:16"/>
    <s v="Sierra"/>
    <s v="SI_Sierra"/>
    <s v="1051742718"/>
    <s v="13936 OAK CREEK DR"/>
    <s v="NEVADA CITY"/>
    <s v=""/>
    <s v=""/>
    <s v="sgills_awrr"/>
    <d v="2019-10-26T11:02:31"/>
    <s v="BE_geomartawrrprod"/>
    <d v="2020-05-14T11:32:42"/>
    <s v="45cc0086-8f48-491a-b535-af7d8b4e135a"/>
  </r>
  <r>
    <n v="0"/>
    <n v="0"/>
    <n v="0"/>
    <n v="0"/>
    <n v="1"/>
    <n v="0"/>
    <n v="0"/>
    <n v="0"/>
    <n v="0"/>
    <n v="1"/>
    <x v="0"/>
    <n v="1"/>
    <n v="2"/>
    <s v="NA"/>
    <n v="20"/>
    <x v="3"/>
    <d v="2020-05-14T10:29:13"/>
    <s v="FCO"/>
    <x v="5"/>
    <d v="2020-02-07T00:00:00"/>
    <d v="2020-02-07T10:54:26"/>
    <s v=""/>
    <s v="No"/>
    <s v="Old"/>
    <n v="0"/>
    <x v="1"/>
    <x v="0"/>
    <s v="Sierra"/>
    <s v="Monroe"/>
    <x v="10"/>
    <n v="1777872"/>
    <x v="465"/>
    <x v="0"/>
    <s v="LP_AV115-F22_884082"/>
    <s v="CIP_AV115-F22_356120"/>
    <s v="Work Identified"/>
    <m/>
    <x v="0"/>
    <s v="Live Oak"/>
    <s v="No"/>
    <s v="No"/>
    <n v="19"/>
    <n v="5"/>
    <m/>
    <s v="OV_Overhang"/>
    <s v="Haul offsite"/>
    <s v="No"/>
    <m/>
    <s v="0.5 span from pole 10 to end pole # 056359. 10’ E of line. Leaning towards line/ Trim for future overhang/ Tree branches growing into 4 foot bubble/ 2X stem combined DBH (point in wrong spot, tree is  behind 19in pondo removal)"/>
    <m/>
    <m/>
    <m/>
    <m/>
    <m/>
    <m/>
    <s v="Unit"/>
    <m/>
    <m/>
    <m/>
    <m/>
    <m/>
    <s v="Haul away all wood chips "/>
    <x v="13"/>
    <d v="2020-05-14T10:29:13"/>
    <s v="Sierra"/>
    <s v="SI_Sierra"/>
    <s v="1051742900"/>
    <s v="13128 OWL CREEK RD"/>
    <s v="NEVADA CITY"/>
    <s v=""/>
    <s v=""/>
    <s v="anemej_awrr"/>
    <d v="2020-02-07T10:54:26"/>
    <s v="BE_geomartawrrprod"/>
    <d v="2020-05-14T13:33:24"/>
    <s v="faeb6f77-a70a-47f5-828d-16bd6675d263"/>
  </r>
  <r>
    <n v="0"/>
    <n v="0"/>
    <n v="0"/>
    <n v="0"/>
    <n v="0"/>
    <n v="0"/>
    <n v="0"/>
    <n v="1"/>
    <n v="0"/>
    <n v="1"/>
    <x v="0"/>
    <n v="1"/>
    <s v="Brush"/>
    <s v="NA"/>
    <n v="20"/>
    <x v="3"/>
    <d v="2020-05-14T10:45:41"/>
    <s v="FCO"/>
    <x v="5"/>
    <d v="2019-10-15T00:00:00"/>
    <d v="2019-10-15T14:15:11"/>
    <s v=""/>
    <s v="No"/>
    <s v="Old"/>
    <n v="1"/>
    <x v="1"/>
    <x v="0"/>
    <s v="Sierra"/>
    <s v="Monroe"/>
    <x v="10"/>
    <n v="1767624"/>
    <x v="466"/>
    <x v="0"/>
    <s v="LP_AV115-F22_884580"/>
    <s v="CIP_AV115-F22_356069"/>
    <s v="Hold"/>
    <s v="Fail"/>
    <x v="4"/>
    <s v="Brush (misc)"/>
    <s v="No"/>
    <s v="No"/>
    <n v="1"/>
    <n v="6"/>
    <m/>
    <s v="BC_Br Rmv"/>
    <s v="Haul offsite"/>
    <s v="No"/>
    <m/>
    <s v="PLEASE DELETE Brush and oaks don’t exist points not needed "/>
    <m/>
    <m/>
    <m/>
    <m/>
    <m/>
    <m/>
    <s v="Unit"/>
    <m/>
    <m/>
    <m/>
    <m/>
    <m/>
    <s v="Haul away all wood chips and debris "/>
    <x v="13"/>
    <d v="2020-05-14T10:45:41"/>
    <s v="Sierra"/>
    <s v="SI_Sierra"/>
    <s v="1051742898"/>
    <s v="13198 OWL CREEK RD"/>
    <s v="NEVADA CITY"/>
    <s v=""/>
    <s v=""/>
    <s v="sgills_awrr"/>
    <d v="2019-10-15T14:15:11"/>
    <s v="BE_geomartawrrprod"/>
    <d v="2020-05-14T13:33:24"/>
    <s v="563fa3bc-9ead-45d3-8569-100d07538413"/>
  </r>
  <r>
    <n v="0"/>
    <n v="0"/>
    <n v="0"/>
    <n v="0"/>
    <n v="0"/>
    <n v="0"/>
    <n v="0"/>
    <n v="1"/>
    <n v="0"/>
    <n v="1"/>
    <x v="0"/>
    <n v="1"/>
    <s v="Brush"/>
    <s v="NA"/>
    <n v="20"/>
    <x v="3"/>
    <d v="2020-05-14T10:50:34"/>
    <s v="AEA"/>
    <x v="0"/>
    <d v="2020-02-03T00:00:00"/>
    <d v="2020-02-03T13:50:36"/>
    <s v=""/>
    <s v="No"/>
    <s v="Old"/>
    <n v="0"/>
    <x v="0"/>
    <x v="0"/>
    <s v="Drew"/>
    <s v="Berlfein"/>
    <x v="0"/>
    <n v="1777261"/>
    <x v="467"/>
    <x v="0"/>
    <s v="LP_AV115-F23_878461"/>
    <s v="CIP_AV115-F23_357138"/>
    <s v="Tree Work Complete"/>
    <s v="Fail"/>
    <x v="4"/>
    <s v="Brush (misc)"/>
    <s v="No"/>
    <s v="No"/>
    <n v="3"/>
    <n v="5"/>
    <s v=""/>
    <s v="BC_Br Rmv"/>
    <s v="Cut and Leave"/>
    <s v="No"/>
    <s v=""/>
    <s v="At Pole 24 East of line Brush Unit removal for guy wire compliance "/>
    <s v="AEA_A &amp; E Arborists Tree Care"/>
    <s v=""/>
    <n v="5429731"/>
    <s v="BC_Br Rmv"/>
    <d v="2020-05-14T10:50:25"/>
    <s v="Crew 202"/>
    <s v="Unit"/>
    <m/>
    <s v=""/>
    <s v=""/>
    <s v=""/>
    <m/>
    <s v="TBD "/>
    <x v="0"/>
    <d v="2020-05-14T10:50:34"/>
    <s v="Sierra"/>
    <s v="SI_Sierra"/>
    <s v="1051743664"/>
    <s v="12820 WOOLMAN LN"/>
    <s v="NEVADA CITY"/>
    <s v=""/>
    <s v=""/>
    <s v="ameeks_awrr"/>
    <d v="2020-02-03T13:50:36"/>
    <s v="BE_geomartawrrprod"/>
    <d v="2020-05-14T11:32:42"/>
    <s v="e374d194-c6f7-49f1-9aa5-0271d1f77d0d"/>
  </r>
  <r>
    <n v="1"/>
    <n v="0"/>
    <n v="0"/>
    <n v="0"/>
    <n v="0"/>
    <n v="1"/>
    <n v="0"/>
    <n v="0"/>
    <n v="0"/>
    <n v="2"/>
    <x v="0"/>
    <n v="1"/>
    <s v="NA"/>
    <s v="NA"/>
    <n v="20"/>
    <x v="3"/>
    <d v="2020-05-14T11:08:46"/>
    <s v="JEF"/>
    <x v="6"/>
    <d v="2020-05-14T00:00:00"/>
    <d v="2020-05-14T11:00:43"/>
    <s v=""/>
    <s v="No"/>
    <s v="New"/>
    <n v="0"/>
    <x v="1"/>
    <x v="1"/>
    <s v="Sterling"/>
    <s v="Fulford"/>
    <x v="17"/>
    <n v="3228386"/>
    <x v="468"/>
    <x v="0"/>
    <s v="LP_AV115-F22_882929"/>
    <s v="CIP_AV115-F22_356421"/>
    <s v="Work Identified"/>
    <m/>
    <x v="0"/>
    <s v="Ponderosa Pine"/>
    <s v="No"/>
    <s v="Yes"/>
    <n v="12"/>
    <n v="70"/>
    <s v="ABATE"/>
    <s v="NW_No Work"/>
    <s v="Not Needed"/>
    <m/>
    <s v="None Observed"/>
    <s v="Tree .4 of span From poles A to B, 10ft west of lines. Tree has been topped previously and would need continuous topping in the future "/>
    <m/>
    <m/>
    <m/>
    <m/>
    <m/>
    <m/>
    <s v="Unit"/>
    <s v="No"/>
    <s v="Not Invoiced"/>
    <m/>
    <m/>
    <m/>
    <s v="Cut wood to 16in rounds, remove all slash "/>
    <x v="21"/>
    <d v="2020-05-14T11:08:46"/>
    <s v="Sierra"/>
    <s v="SI_Sierra"/>
    <m/>
    <s v="13110 ARTIC OWL RD"/>
    <s v="NEVADA CITY"/>
    <s v=""/>
    <s v=""/>
    <s v="sfulfj_awrr"/>
    <d v="2020-05-14T11:00:43"/>
    <s v="BE_geomartawrrprod"/>
    <d v="2020-05-14T12:22:40"/>
    <s v="38970fb8-6074-4200-8900-312c642baa64"/>
  </r>
  <r>
    <n v="0"/>
    <n v="0"/>
    <n v="0"/>
    <n v="0"/>
    <n v="0"/>
    <n v="0"/>
    <n v="1"/>
    <n v="0"/>
    <n v="0"/>
    <n v="1"/>
    <x v="0"/>
    <n v="1"/>
    <n v="2"/>
    <n v="1"/>
    <n v="20"/>
    <x v="3"/>
    <d v="2020-05-14T11:12:18"/>
    <s v="FCO"/>
    <x v="5"/>
    <d v="2020-02-06T00:00:00"/>
    <d v="2020-02-06T13:14:05"/>
    <s v=""/>
    <s v="No"/>
    <s v="Old"/>
    <n v="0"/>
    <x v="1"/>
    <x v="0"/>
    <s v="Sierra"/>
    <s v="Monroe"/>
    <x v="10"/>
    <n v="1777712"/>
    <x v="469"/>
    <x v="0"/>
    <s v="LP_AV115-F22_884580"/>
    <s v="CIP_AV115-F22_356120"/>
    <s v="Hold"/>
    <m/>
    <x v="0"/>
    <s v="Black Oak"/>
    <s v="No"/>
    <s v="No"/>
    <n v="13"/>
    <n v="30"/>
    <m/>
    <s v="F1A_FP-Rmv1 A"/>
    <s v="Cut and Leave"/>
    <s v="No"/>
    <m/>
    <s v="0.2 span from pole 10 - end pole # 056359. 4’ west of lines. Remove 3 stem tree while small to prevent continuous maintenance/topping (tree has been removed and wood management complete but point was still work ID, don’t know who cut it)"/>
    <m/>
    <m/>
    <m/>
    <m/>
    <m/>
    <m/>
    <s v="Unit"/>
    <m/>
    <m/>
    <m/>
    <m/>
    <m/>
    <s v="Cut oak wood into 16” lengths, remove all other wood chips and debris "/>
    <x v="13"/>
    <d v="2020-05-14T11:12:18"/>
    <s v="Sierra"/>
    <s v="SI_Sierra"/>
    <s v="1051742898"/>
    <s v="13198 OWL CREEK RD"/>
    <s v="NEVADA CITY"/>
    <s v=""/>
    <s v=""/>
    <s v="anemej_awrr"/>
    <d v="2020-02-06T13:14:05"/>
    <s v="BE_geomartawrrprod"/>
    <d v="2020-05-14T13:33:24"/>
    <s v="36093b78-721c-4e8a-80e8-4feaec1bf478"/>
  </r>
  <r>
    <n v="0"/>
    <n v="0"/>
    <n v="0"/>
    <n v="0"/>
    <n v="1"/>
    <n v="0"/>
    <n v="0"/>
    <n v="0"/>
    <n v="0"/>
    <n v="1"/>
    <x v="0"/>
    <n v="1"/>
    <n v="2"/>
    <n v="2"/>
    <n v="20"/>
    <x v="3"/>
    <d v="2020-05-14T11:15:26"/>
    <s v="FCO"/>
    <x v="5"/>
    <d v="2020-02-25T00:00:00"/>
    <d v="2020-02-25T13:28:14"/>
    <s v=""/>
    <s v="No"/>
    <s v="Old"/>
    <n v="0"/>
    <x v="1"/>
    <x v="0"/>
    <s v="Sierra"/>
    <s v="Monroe"/>
    <x v="10"/>
    <n v="1781009"/>
    <x v="470"/>
    <x v="0"/>
    <s v="LP_AV115-F22_884580"/>
    <s v="CIP_AV115-F22_356120"/>
    <s v="Work Identified"/>
    <m/>
    <x v="2"/>
    <s v="Live Oak"/>
    <s v="No"/>
    <s v="No"/>
    <n v="12"/>
    <n v="27"/>
    <m/>
    <s v="F2B_FP-Rmv2 B"/>
    <s v="Cut and Leave"/>
    <s v="No"/>
    <m/>
    <s v=".5 span 29' northeast of line poles 10-11 roadside. conks and nest"/>
    <m/>
    <m/>
    <m/>
    <m/>
    <m/>
    <m/>
    <s v="Unit"/>
    <m/>
    <m/>
    <m/>
    <m/>
    <m/>
    <s v="Cut rounds into 16in remove all slash "/>
    <x v="13"/>
    <d v="2020-05-14T11:15:26"/>
    <s v="Sierra"/>
    <s v="SI_Sierra"/>
    <s v="1051742898"/>
    <s v="13198 OWL CREEK RD"/>
    <s v="NEVADA CITY"/>
    <s v=""/>
    <s v=""/>
    <s v="jdehkm_awrr"/>
    <d v="2020-02-25T13:28:14"/>
    <s v="BE_geomartawrrprod"/>
    <d v="2020-05-14T13:33:24"/>
    <s v="4678e392-998b-42c4-9048-426533e47aef"/>
  </r>
  <r>
    <n v="0"/>
    <n v="0"/>
    <n v="0"/>
    <n v="0"/>
    <n v="1"/>
    <n v="0"/>
    <n v="0"/>
    <n v="0"/>
    <n v="0"/>
    <n v="1"/>
    <x v="0"/>
    <n v="1"/>
    <n v="1"/>
    <n v="1"/>
    <n v="20"/>
    <x v="3"/>
    <d v="2020-05-14T11:21:12"/>
    <s v="AEA"/>
    <x v="0"/>
    <d v="2020-03-02T00:00:00"/>
    <d v="2020-03-02T12:32:17"/>
    <s v=""/>
    <s v="No"/>
    <s v="Old"/>
    <n v="0"/>
    <x v="0"/>
    <x v="0"/>
    <s v="Drew"/>
    <s v="Berlfein"/>
    <x v="0"/>
    <n v="2288137"/>
    <x v="471"/>
    <x v="0"/>
    <s v="LP_AV115-F17_877802"/>
    <s v="CIP_AV115-F18_356912"/>
    <s v="Tree Work Complete"/>
    <m/>
    <x v="3"/>
    <s v="Gray Pine"/>
    <s v="No"/>
    <s v="No"/>
    <n v="5"/>
    <n v="19"/>
    <m/>
    <s v="R1B_Rmv 1-B"/>
    <s v="Haul offsite"/>
    <s v="No"/>
    <m/>
    <s v="0.8 spans underline from pole F to pole 2, will need continuous topping, topping will take most of canopy possibly killing tree "/>
    <s v="AEA_A &amp; E Arborists Tree Care"/>
    <m/>
    <n v="5429731"/>
    <s v="F1B_FP-Rmv1 B"/>
    <d v="2020-05-14T11:21:00"/>
    <s v="Crew 202"/>
    <s v="Unit"/>
    <m/>
    <m/>
    <m/>
    <m/>
    <m/>
    <s v="Remove all wood and slash "/>
    <x v="0"/>
    <d v="2020-05-14T11:21:12"/>
    <s v="Sierra"/>
    <s v="SI_Sierra"/>
    <s v="1051742927"/>
    <s v="10875 WILL O WISP CT"/>
    <s v="NEVADA CITY"/>
    <s v=""/>
    <s v=""/>
    <s v="BE_geomartawrrprod"/>
    <d v="2020-03-02T12:32:17"/>
    <s v="BE_geomartawrrprod"/>
    <d v="2020-05-14T11:32:54"/>
    <s v="b759d035-9a08-449d-832e-8a2c65194759"/>
  </r>
  <r>
    <n v="0"/>
    <n v="0"/>
    <n v="0"/>
    <n v="0"/>
    <n v="1"/>
    <n v="0"/>
    <n v="0"/>
    <n v="0"/>
    <n v="0"/>
    <n v="1"/>
    <x v="0"/>
    <n v="1"/>
    <n v="2"/>
    <n v="2"/>
    <n v="20"/>
    <x v="3"/>
    <d v="2020-05-14T11:21:17"/>
    <s v="FCO"/>
    <x v="5"/>
    <d v="2019-11-19T00:00:00"/>
    <d v="2019-11-19T10:40:40"/>
    <s v=""/>
    <s v="No"/>
    <s v="Old"/>
    <n v="0"/>
    <x v="1"/>
    <x v="0"/>
    <s v="Sierra"/>
    <s v="Monroe"/>
    <x v="10"/>
    <n v="1771207"/>
    <x v="472"/>
    <x v="0"/>
    <s v="LP_AV115-F22_884082"/>
    <s v="CIP_AV115-F22_356120"/>
    <s v="Work Identified"/>
    <m/>
    <x v="4"/>
    <s v="Ponderosa Pine"/>
    <s v="No"/>
    <s v="No"/>
    <n v="13"/>
    <n v="75"/>
    <m/>
    <s v="F2B_FP-Rmv2 B"/>
    <s v="Cut and Leave"/>
    <s v="No"/>
    <m/>
    <s v="Pole 10 to end pole ,  .7 span east of line . Tree has a lean toward line , trim not recommended , removal recommended ."/>
    <m/>
    <m/>
    <m/>
    <m/>
    <m/>
    <m/>
    <s v="Unit"/>
    <m/>
    <m/>
    <m/>
    <m/>
    <m/>
    <s v="Cut all pines over 10 DBH into 14 inch firewood rounds/ Haul away all wood chips and debris "/>
    <x v="13"/>
    <d v="2020-05-14T11:21:17"/>
    <s v="Sierra"/>
    <s v="SI_Sierra"/>
    <s v="1051742900"/>
    <s v="13128 OWL CREEK RD"/>
    <s v="NEVADA CITY"/>
    <s v=""/>
    <s v=""/>
    <s v="jgilis_awrr"/>
    <d v="2019-11-19T10:40:40"/>
    <s v="BE_geomartawrrprod"/>
    <d v="2020-05-14T13:33:24"/>
    <s v="74e724f9-56f7-403e-91a1-9c731861411c"/>
  </r>
  <r>
    <n v="0"/>
    <n v="0"/>
    <n v="0"/>
    <n v="0"/>
    <n v="1"/>
    <n v="0"/>
    <n v="0"/>
    <n v="0"/>
    <n v="0"/>
    <n v="1"/>
    <x v="0"/>
    <n v="1"/>
    <n v="3"/>
    <s v="NA"/>
    <n v="20"/>
    <x v="3"/>
    <d v="2020-05-14T11:24:11"/>
    <s v="zAWRR Not in Roster"/>
    <x v="1"/>
    <d v="2019-08-08T00:00:00"/>
    <d v="2019-08-08T12:19:10"/>
    <s v=""/>
    <s v="No"/>
    <s v="Old"/>
    <n v="0"/>
    <x v="1"/>
    <x v="0"/>
    <s v="zAWRR Not in Roster"/>
    <s v="zAWRR Not in Roster"/>
    <x v="1"/>
    <n v="1749438"/>
    <x v="473"/>
    <x v="0"/>
    <s v="LP_AV115-J13_879178"/>
    <s v="CIP_AV115-J13_357546"/>
    <s v="Tree Work Complete"/>
    <s v="Fail"/>
    <x v="5"/>
    <s v="Ponderosa Pine"/>
    <s v="No"/>
    <s v="No"/>
    <n v="24"/>
    <n v="105"/>
    <s v=""/>
    <s v="SD_Side"/>
    <s v="Haul offsite"/>
    <s v="No"/>
    <s v=""/>
    <s v="20 feet east of pole 10"/>
    <s v="AEA_A &amp; E Arborists Tree Care"/>
    <s v=""/>
    <m/>
    <s v="SD_Side"/>
    <d v="2020-02-25T12:30:00"/>
    <s v=""/>
    <s v="Unit"/>
    <m/>
    <s v=""/>
    <s v="AEA_A &amp; E Arborists Tree Care"/>
    <s v=""/>
    <d v="2020-05-14T11:24:09"/>
    <s v="remove all wood; remove all debris"/>
    <x v="4"/>
    <d v="2020-05-14T11:24:11"/>
    <s v="Sierra"/>
    <s v="SI_Sierra"/>
    <s v="1051748290"/>
    <s v="10775 BITNEY SPRINGS RD"/>
    <s v="NEVADA CITY"/>
    <s v=""/>
    <s v=""/>
    <s v="jselzn_awrr"/>
    <d v="2019-08-08T12:19:10"/>
    <s v="BE_geomartawrrprod"/>
    <d v="2020-05-14T11:32:37"/>
    <s v="8dcd820d-2992-43c9-b671-dcad7ad7e624"/>
  </r>
  <r>
    <n v="0"/>
    <n v="0"/>
    <n v="0"/>
    <n v="0"/>
    <n v="1"/>
    <n v="0"/>
    <n v="0"/>
    <n v="0"/>
    <n v="0"/>
    <n v="1"/>
    <x v="0"/>
    <n v="1"/>
    <n v="1"/>
    <n v="1"/>
    <n v="20"/>
    <x v="3"/>
    <d v="2020-05-14T11:25:00"/>
    <s v="FCO"/>
    <x v="5"/>
    <d v="2020-02-07T00:00:00"/>
    <d v="2020-02-07T11:17:54"/>
    <s v=""/>
    <s v="No"/>
    <s v="Old"/>
    <n v="0"/>
    <x v="1"/>
    <x v="0"/>
    <s v="Sierra"/>
    <s v="Monroe"/>
    <x v="10"/>
    <n v="1777876"/>
    <x v="474"/>
    <x v="0"/>
    <s v="LP_AV115-F22_884082"/>
    <s v="CIP_AV115-F22_356120"/>
    <s v="Work Identified"/>
    <m/>
    <x v="0"/>
    <s v="Live Oak"/>
    <s v="No"/>
    <s v="No"/>
    <n v="9"/>
    <n v="40"/>
    <m/>
    <s v="F1B_FP-Rmv1 B"/>
    <s v="Cut and Leave"/>
    <s v="No"/>
    <m/>
    <s v="0.4 span from pole 10 to end pole # 056359. 15’ E of line. Hazard tree. Weight distributed on line side, heart rot in center of bole, high break potential towards line"/>
    <m/>
    <m/>
    <m/>
    <m/>
    <m/>
    <m/>
    <s v="Unit"/>
    <m/>
    <m/>
    <m/>
    <m/>
    <m/>
    <s v="Cut all Oak into 14 inch firewood lengths/ Haul away all wood chips and debris "/>
    <x v="13"/>
    <d v="2020-05-14T11:25:00"/>
    <s v="Sierra"/>
    <s v="SI_Sierra"/>
    <s v="1051742900"/>
    <s v="13128 OWL CREEK RD"/>
    <s v="NEVADA CITY"/>
    <s v=""/>
    <s v=""/>
    <s v="anemej_awrr"/>
    <d v="2020-02-07T11:17:54"/>
    <s v="BE_geomartawrrprod"/>
    <d v="2020-05-14T13:33:24"/>
    <s v="e27a90fd-ba47-4042-b203-11a3de80fcd9"/>
  </r>
  <r>
    <n v="0"/>
    <n v="0"/>
    <n v="0"/>
    <n v="0"/>
    <n v="1"/>
    <n v="0"/>
    <n v="0"/>
    <n v="0"/>
    <n v="0"/>
    <n v="1"/>
    <x v="0"/>
    <n v="1"/>
    <n v="2"/>
    <n v="2"/>
    <n v="20"/>
    <x v="3"/>
    <d v="2020-05-14T11:26:50"/>
    <s v="FCO"/>
    <x v="5"/>
    <d v="2020-02-26T00:00:00"/>
    <d v="2020-02-26T15:09:56"/>
    <s v=""/>
    <s v="No"/>
    <s v="Old"/>
    <n v="0"/>
    <x v="1"/>
    <x v="0"/>
    <s v="Sierra"/>
    <s v="Monroe"/>
    <x v="10"/>
    <n v="1781757"/>
    <x v="475"/>
    <x v="0"/>
    <s v="LP_AV115-F22_884082"/>
    <s v="CIP_AV115-F22_356142"/>
    <s v="Work Identified"/>
    <m/>
    <x v="2"/>
    <s v="Live Oak"/>
    <s v="No"/>
    <s v="No"/>
    <n v="15"/>
    <n v="50"/>
    <m/>
    <s v="F2B_FP-Rmv2 B"/>
    <s v="Cut and Leave"/>
    <s v="No"/>
    <s v="Riparian"/>
    <s v="23 feet North of pole 9/ Tree is healthy with a moderate lean towards pole 9/ Most of the canopy is overhanging the guy wire/ A trim would take out most of the canopy/ overhanging guy wire is the only reason for removal "/>
    <m/>
    <m/>
    <m/>
    <m/>
    <m/>
    <m/>
    <s v="Unit"/>
    <m/>
    <m/>
    <m/>
    <m/>
    <m/>
    <s v="Cut oak wood into 14 inch firewood lengths/ Haul away all wood chips and debris "/>
    <x v="13"/>
    <d v="2020-05-14T11:26:50"/>
    <s v="Sierra"/>
    <s v="SI_Sierra"/>
    <s v="1051742900"/>
    <s v="13128 OWL CREEK RD"/>
    <s v="NEVADA CITY"/>
    <s v=""/>
    <s v=""/>
    <s v="ahansm_awrr"/>
    <d v="2020-02-26T15:09:56"/>
    <s v="BE_geomartawrrprod"/>
    <d v="2020-05-14T13:33:24"/>
    <s v="5acaaa22-9104-4e56-baf9-2bd83bd4e206"/>
  </r>
  <r>
    <n v="0"/>
    <n v="0"/>
    <n v="0"/>
    <n v="0"/>
    <n v="1"/>
    <n v="0"/>
    <n v="0"/>
    <n v="0"/>
    <n v="0"/>
    <n v="1"/>
    <x v="0"/>
    <n v="1"/>
    <n v="4"/>
    <n v="4"/>
    <n v="20"/>
    <x v="3"/>
    <d v="2020-05-14T11:37:04"/>
    <s v="WFR"/>
    <x v="0"/>
    <d v="2020-01-08T00:00:00"/>
    <d v="2020-01-08T11:24:09"/>
    <s v=""/>
    <s v="No"/>
    <s v="Old"/>
    <n v="0"/>
    <x v="0"/>
    <x v="0"/>
    <s v="Spencer"/>
    <s v="Riddle"/>
    <x v="8"/>
    <n v="1707605"/>
    <x v="476"/>
    <x v="1"/>
    <s v="LP_AT115-B19_1677755"/>
    <s v="CIP_AT115-B19_320707"/>
    <s v="Tree Work Complete"/>
    <s v=""/>
    <x v="2"/>
    <s v="Blue Oak"/>
    <s v="No"/>
    <s v="No"/>
    <n v="36"/>
    <n v="25"/>
    <s v=""/>
    <s v="F4B_FP-Rmv4 B"/>
    <s v="Cut and Leave"/>
    <s v="No"/>
    <s v=""/>
    <s v="0.9 span from poles# 199 to 781, tree at pole 781/Previously trimmed/ Please remove to protect pole and guy wire/ Combined DBH   "/>
    <s v="MOW_Mowbray's"/>
    <s v="PEI_P31 Enterprises, Inc."/>
    <m/>
    <s v="F4B_FP-Rmv4 B"/>
    <d v="2020-01-16T09:30:39"/>
    <s v=""/>
    <s v="Unit"/>
    <m/>
    <s v=""/>
    <s v="MOW_Mowbray's"/>
    <s v=""/>
    <d v="2020-01-27T01:00:00"/>
    <s v="Cut wood into 16 inch rounds/ Remove wood chips "/>
    <x v="11"/>
    <d v="2020-05-14T11:37:04"/>
    <s v="Sierra"/>
    <s v="SI_Sierra"/>
    <s v="1012541736"/>
    <s v="12419 KROSENS RD"/>
    <s v="LOMA RICA"/>
    <s v=""/>
    <s v=""/>
    <s v="ahansm_awrr"/>
    <d v="2020-01-08T11:24:09"/>
    <s v="BE_geomartawrrprod"/>
    <d v="2020-05-14T13:33:25"/>
    <s v="4d56b0c7-2bbc-443a-9842-422ecd93374b"/>
  </r>
  <r>
    <n v="0"/>
    <n v="0"/>
    <n v="0"/>
    <n v="0"/>
    <n v="0"/>
    <n v="0"/>
    <n v="0"/>
    <n v="1"/>
    <n v="0"/>
    <n v="1"/>
    <x v="0"/>
    <n v="1"/>
    <s v="Brush"/>
    <s v="NA"/>
    <n v="20"/>
    <x v="3"/>
    <d v="2020-05-14T12:06:20"/>
    <s v="FCO"/>
    <x v="5"/>
    <d v="2019-10-22T00:00:00"/>
    <d v="2019-10-22T14:53:44"/>
    <s v=""/>
    <s v="No"/>
    <s v="Old"/>
    <n v="0"/>
    <x v="1"/>
    <x v="0"/>
    <s v="Sierra"/>
    <s v="Monroe"/>
    <x v="10"/>
    <n v="1768773"/>
    <x v="477"/>
    <x v="0"/>
    <s v="LP_AV115-F22_881178"/>
    <s v="CIP_AV115-F22_356069"/>
    <s v="Work Identified"/>
    <m/>
    <x v="4"/>
    <s v="Brush (misc)"/>
    <s v="No"/>
    <s v="No"/>
    <n v="1"/>
    <n v="3"/>
    <m/>
    <s v="BC_Br Rmv"/>
    <s v="Haul offsite"/>
    <s v="No"/>
    <m/>
    <s v="At pole A  guy wire , small brush unit needs removal for guy wire compliance ."/>
    <m/>
    <m/>
    <m/>
    <m/>
    <m/>
    <m/>
    <s v="Unit"/>
    <m/>
    <m/>
    <m/>
    <m/>
    <m/>
    <s v="Haul off site"/>
    <x v="13"/>
    <d v="2020-05-14T12:06:20"/>
    <s v="Sierra"/>
    <s v="SI_Sierra"/>
    <s v="1051742893"/>
    <s v="13205 HOOT OWL RD"/>
    <s v="NEVADA CITY"/>
    <s v=""/>
    <s v=""/>
    <s v="jgilis_awrr"/>
    <d v="2019-10-22T14:53:44"/>
    <s v="BE_geomartawrrprod"/>
    <d v="2020-05-14T13:33:38"/>
    <s v="8fd092ab-94f1-412e-b5f3-b99041a901ec"/>
  </r>
  <r>
    <n v="0"/>
    <n v="0"/>
    <n v="0"/>
    <n v="0"/>
    <n v="0"/>
    <n v="0"/>
    <n v="0"/>
    <n v="1"/>
    <n v="0"/>
    <n v="1"/>
    <x v="0"/>
    <n v="1"/>
    <s v="Brush"/>
    <s v="NA"/>
    <n v="20"/>
    <x v="3"/>
    <d v="2020-05-14T12:06:20"/>
    <s v="FCO"/>
    <x v="5"/>
    <d v="2019-10-15T00:00:00"/>
    <d v="2019-10-15T14:01:38"/>
    <s v=""/>
    <s v="No"/>
    <s v="Old"/>
    <n v="0"/>
    <x v="1"/>
    <x v="0"/>
    <s v="Sierra"/>
    <s v="Monroe"/>
    <x v="10"/>
    <n v="1767656"/>
    <x v="478"/>
    <x v="0"/>
    <s v="LP_AV115-F22_881178"/>
    <s v="CIP_AV115-F22_356069"/>
    <s v="Work Identified"/>
    <m/>
    <x v="4"/>
    <s v="Brush (misc)"/>
    <s v="No"/>
    <s v="No"/>
    <n v="3"/>
    <n v="8"/>
    <m/>
    <s v="BC_Br Rmv"/>
    <s v="Haul offsite"/>
    <s v="No"/>
    <s v="Riparian"/>
    <s v="At pole A. Manzanita too close too pole "/>
    <m/>
    <m/>
    <m/>
    <m/>
    <m/>
    <m/>
    <s v="Unit"/>
    <m/>
    <m/>
    <m/>
    <m/>
    <m/>
    <s v="Haul off site"/>
    <x v="13"/>
    <d v="2020-05-14T12:06:20"/>
    <s v="Sierra"/>
    <s v="SI_Sierra"/>
    <s v="1051742893"/>
    <s v="13205 HOOT OWL RD"/>
    <s v="NEVADA CITY"/>
    <s v=""/>
    <s v=""/>
    <s v="bsaucs_awrr"/>
    <d v="2019-10-15T14:01:38"/>
    <s v="BE_geomartawrrprod"/>
    <d v="2020-05-14T13:33:38"/>
    <s v="8d153b62-fa52-4b87-8850-1b19c6ec36c0"/>
  </r>
  <r>
    <n v="0"/>
    <n v="0"/>
    <n v="0"/>
    <n v="0"/>
    <n v="1"/>
    <n v="0"/>
    <n v="0"/>
    <n v="0"/>
    <n v="0"/>
    <n v="1"/>
    <x v="0"/>
    <n v="1"/>
    <n v="1"/>
    <n v="1"/>
    <n v="20"/>
    <x v="3"/>
    <d v="2020-05-14T12:07:27"/>
    <s v="FCO"/>
    <x v="5"/>
    <d v="2019-10-22T00:00:00"/>
    <d v="2019-10-22T13:02:47"/>
    <s v=""/>
    <s v="No"/>
    <s v="Old"/>
    <n v="0"/>
    <x v="1"/>
    <x v="0"/>
    <s v="Sierra"/>
    <s v="Monroe"/>
    <x v="10"/>
    <n v="1768706"/>
    <x v="479"/>
    <x v="0"/>
    <s v="LP_AV115-F22_881178"/>
    <s v="CIP_AV115-F22_356817"/>
    <s v="Work Identified"/>
    <m/>
    <x v="2"/>
    <s v="Live Oak"/>
    <s v="No"/>
    <s v="No"/>
    <n v="8"/>
    <n v="35"/>
    <m/>
    <s v="F1D_FS-R1B+Trt"/>
    <s v="Cut and Leave"/>
    <s v="No"/>
    <s v="Riparian"/>
    <s v="At pole 056362 5 feet east of line tree is dead and overhanging guy wire"/>
    <m/>
    <m/>
    <m/>
    <m/>
    <m/>
    <m/>
    <s v="Unit"/>
    <m/>
    <m/>
    <m/>
    <m/>
    <m/>
    <s v="Cut rounds into 16 remove all slash"/>
    <x v="13"/>
    <d v="2020-05-14T12:07:27"/>
    <s v="Sierra"/>
    <s v="SI_Sierra"/>
    <s v="1051742893"/>
    <s v="13205 HOOT OWL RD"/>
    <s v="NEVADA CITY"/>
    <s v=""/>
    <s v=""/>
    <s v="mbiasm_awrr"/>
    <d v="2019-10-22T13:02:47"/>
    <s v="BE_geomartawrrprod"/>
    <d v="2020-05-14T13:33:38"/>
    <s v="7d7ac03b-cf2a-48f1-9d01-cc023d4b94f0"/>
  </r>
  <r>
    <n v="0"/>
    <n v="0"/>
    <n v="0"/>
    <n v="0"/>
    <n v="1"/>
    <n v="0"/>
    <n v="0"/>
    <n v="0"/>
    <n v="0"/>
    <n v="1"/>
    <x v="0"/>
    <n v="1"/>
    <n v="3"/>
    <n v="3"/>
    <n v="20"/>
    <x v="3"/>
    <d v="2020-05-14T12:07:27"/>
    <s v="FCO"/>
    <x v="5"/>
    <d v="2019-10-22T00:00:00"/>
    <d v="2019-10-22T13:14:24"/>
    <s v=""/>
    <s v="No"/>
    <s v="Old"/>
    <n v="0"/>
    <x v="1"/>
    <x v="0"/>
    <s v="Sierra"/>
    <s v="Monroe"/>
    <x v="10"/>
    <n v="1768710"/>
    <x v="480"/>
    <x v="0"/>
    <s v="LP_AV115-F22_881178"/>
    <s v="CIP_AV115-F22_356817"/>
    <s v="Work Identified"/>
    <m/>
    <x v="2"/>
    <s v="Ponderosa Pine"/>
    <s v="No"/>
    <s v="No"/>
    <n v="28"/>
    <n v="110"/>
    <m/>
    <s v="F3B_FP-Rmv3 B"/>
    <s v="Cut and Leave"/>
    <s v="No"/>
    <m/>
    <s v="60 feet South of pole 056362 tree has fresh pitch tubes, gall rust and poor crown health declining tree has old antenna in top of tree"/>
    <m/>
    <m/>
    <m/>
    <m/>
    <m/>
    <m/>
    <s v="Unit"/>
    <m/>
    <m/>
    <m/>
    <m/>
    <m/>
    <s v="Cut rounds into 16 remove all slash"/>
    <x v="13"/>
    <d v="2020-05-14T12:07:27"/>
    <s v="Sierra"/>
    <s v="SI_Sierra"/>
    <s v="1051742893"/>
    <s v="13205 HOOT OWL RD"/>
    <s v="NEVADA CITY"/>
    <s v=""/>
    <s v=""/>
    <s v="mbiasm_awrr"/>
    <d v="2019-10-22T13:14:24"/>
    <s v="BE_geomartawrrprod"/>
    <d v="2020-05-14T13:33:38"/>
    <s v="633acc05-b5e1-4759-b15e-7c7f1e382aea"/>
  </r>
  <r>
    <n v="0"/>
    <n v="0"/>
    <n v="0"/>
    <n v="0"/>
    <n v="1"/>
    <n v="0"/>
    <n v="0"/>
    <n v="0"/>
    <n v="0"/>
    <n v="1"/>
    <x v="0"/>
    <n v="1"/>
    <n v="1"/>
    <n v="1"/>
    <n v="20"/>
    <x v="3"/>
    <d v="2020-05-14T12:10:59"/>
    <s v="MGE"/>
    <x v="4"/>
    <d v="2020-01-15T00:00:00"/>
    <d v="2020-01-15T12:53:52"/>
    <s v=""/>
    <s v="No"/>
    <s v="Old"/>
    <n v="0"/>
    <x v="1"/>
    <x v="0"/>
    <s v="Rae"/>
    <s v="Johnson"/>
    <x v="18"/>
    <n v="1710532"/>
    <x v="481"/>
    <x v="1"/>
    <s v="LP_AU115-B01_1681193"/>
    <s v="CIP_AU115-B02_333227"/>
    <s v="Work Identified"/>
    <s v=""/>
    <x v="7"/>
    <s v="Gray Pine"/>
    <s v="No"/>
    <s v="No"/>
    <n v="8"/>
    <n v="50"/>
    <s v=""/>
    <s v="F1B_FP-Rmv1 B"/>
    <s v="Cut and Leave"/>
    <s v="No"/>
    <s v=""/>
    <s v="0.6 span between poles 21 - pole 22/ 49 feet Southwest of lines / tree can strike primary lines/ poor taper / high failure rate species/removal recommended "/>
    <s v="MOW_Mowbray's"/>
    <s v=""/>
    <m/>
    <s v=""/>
    <m/>
    <s v=""/>
    <s v="Unit"/>
    <m/>
    <s v=""/>
    <s v=""/>
    <s v=""/>
    <m/>
    <s v="TBD"/>
    <x v="22"/>
    <d v="2020-05-14T12:10:59"/>
    <s v="Sierra"/>
    <s v="SI_Sierra"/>
    <s v="1012538637"/>
    <s v="13606 RICES CROSSING RD"/>
    <s v="OREGON HOUSE"/>
    <s v=""/>
    <s v=""/>
    <s v="jwates_awrr"/>
    <d v="2020-01-15T12:53:52"/>
    <s v="BE_geomartawrrprod"/>
    <d v="2020-05-14T13:33:25"/>
    <s v="4da5a6ff-0969-411c-b2cf-3c48d2ab680f"/>
  </r>
  <r>
    <n v="0"/>
    <n v="0"/>
    <n v="0"/>
    <n v="0"/>
    <n v="1"/>
    <n v="0"/>
    <n v="0"/>
    <n v="0"/>
    <n v="0"/>
    <n v="1"/>
    <x v="0"/>
    <n v="1"/>
    <n v="1"/>
    <n v="1"/>
    <n v="20"/>
    <x v="3"/>
    <d v="2020-05-14T12:10:59"/>
    <s v="MGE"/>
    <x v="4"/>
    <d v="2020-01-15T00:00:00"/>
    <d v="2020-01-15T12:56:22"/>
    <s v=""/>
    <s v="No"/>
    <s v="Old"/>
    <n v="0"/>
    <x v="1"/>
    <x v="0"/>
    <s v="Rae"/>
    <s v="Johnson"/>
    <x v="18"/>
    <n v="1710535"/>
    <x v="482"/>
    <x v="1"/>
    <s v="LP_AU115-B01_1681193"/>
    <s v="CIP_AU115-B02_333227"/>
    <s v="Work Identified"/>
    <s v=""/>
    <x v="7"/>
    <s v="Gray Pine"/>
    <s v="No"/>
    <s v="No"/>
    <n v="9"/>
    <n v="49"/>
    <s v=""/>
    <s v="F1B_FP-Rmv1 B"/>
    <s v="Cut and Leave"/>
    <s v="No"/>
    <s v=""/>
    <s v="0.6 span from poles #21-22/ 49 feet southwest of line. Slight lean and on a slope/ High failure rate species / recommend removal"/>
    <s v="MOW_Mowbray's"/>
    <s v=""/>
    <m/>
    <s v=""/>
    <m/>
    <s v=""/>
    <s v="Unit"/>
    <m/>
    <s v=""/>
    <s v=""/>
    <s v=""/>
    <m/>
    <s v="TBD"/>
    <x v="22"/>
    <d v="2020-05-14T12:10:59"/>
    <s v="Sierra"/>
    <s v="SI_Sierra"/>
    <s v="1012538637"/>
    <s v="13606 RICES CROSSING RD"/>
    <s v="OREGON HOUSE"/>
    <s v=""/>
    <s v=""/>
    <s v="tharrf_awrr"/>
    <d v="2020-01-15T12:56:22"/>
    <s v="BE_geomartawrrprod"/>
    <d v="2020-05-14T13:33:25"/>
    <s v="8a7d27e9-4df0-46af-8745-b111f57b5141"/>
  </r>
  <r>
    <n v="0"/>
    <n v="0"/>
    <n v="0"/>
    <n v="0"/>
    <n v="1"/>
    <n v="0"/>
    <n v="0"/>
    <n v="0"/>
    <n v="0"/>
    <n v="1"/>
    <x v="0"/>
    <n v="1"/>
    <n v="2"/>
    <n v="2"/>
    <n v="20"/>
    <x v="3"/>
    <d v="2020-05-14T12:10:59"/>
    <s v="MGE"/>
    <x v="4"/>
    <d v="2020-01-05T00:00:00"/>
    <d v="2020-01-05T12:45:30"/>
    <s v=""/>
    <s v="No"/>
    <s v="Old"/>
    <n v="0"/>
    <x v="1"/>
    <x v="0"/>
    <s v="Rae"/>
    <s v="Johnson"/>
    <x v="18"/>
    <n v="1705593"/>
    <x v="483"/>
    <x v="1"/>
    <s v="LP_AU115-B01_1681193"/>
    <s v="CIP_AU115-B02_333228"/>
    <s v="Work Identified"/>
    <s v=""/>
    <x v="7"/>
    <s v="Gray Pine"/>
    <s v="No"/>
    <s v="No"/>
    <n v="23"/>
    <n v="90"/>
    <s v=""/>
    <s v="F2B_FP-Rmv2 B"/>
    <s v="Cut and Leave"/>
    <s v="No"/>
    <s v="Riparian"/>
    <s v="0.5 span between poles #22-23/ 75 feet southwest of line/ high failure rate species"/>
    <s v="MOW_Mowbray's"/>
    <s v=""/>
    <m/>
    <s v=""/>
    <m/>
    <s v=""/>
    <s v="Unit"/>
    <m/>
    <s v=""/>
    <s v=""/>
    <s v=""/>
    <m/>
    <s v="TBD"/>
    <x v="22"/>
    <d v="2020-05-14T12:10:59"/>
    <s v="Sierra"/>
    <s v="SI_Sierra"/>
    <s v="1012538637"/>
    <s v="13606 RICES CROSSING RD"/>
    <s v="OREGON HOUSE"/>
    <s v=""/>
    <s v=""/>
    <s v="jcornf_awrr"/>
    <d v="2020-01-05T12:45:30"/>
    <s v="BE_geomartawrrprod"/>
    <d v="2020-05-14T13:33:25"/>
    <s v="2ac2d0b0-cf3a-43e4-988f-1e6656912d37"/>
  </r>
  <r>
    <n v="0"/>
    <n v="0"/>
    <n v="0"/>
    <n v="0"/>
    <n v="1"/>
    <n v="0"/>
    <n v="0"/>
    <n v="0"/>
    <n v="0"/>
    <n v="1"/>
    <x v="0"/>
    <n v="1"/>
    <n v="2"/>
    <n v="2"/>
    <n v="20"/>
    <x v="3"/>
    <d v="2020-05-14T12:10:59"/>
    <s v="MGE"/>
    <x v="4"/>
    <d v="2020-01-05T00:00:00"/>
    <d v="2020-01-05T12:50:35"/>
    <s v=""/>
    <s v="No"/>
    <s v="Old"/>
    <n v="0"/>
    <x v="1"/>
    <x v="0"/>
    <s v="Rae"/>
    <s v="Johnson"/>
    <x v="18"/>
    <n v="1705597"/>
    <x v="484"/>
    <x v="1"/>
    <s v="LP_AU115-B01_1681193"/>
    <s v="CIP_AU115-B02_333228"/>
    <s v="Work Identified"/>
    <s v=""/>
    <x v="7"/>
    <s v="Gray Pine"/>
    <s v="No"/>
    <s v="No"/>
    <n v="19"/>
    <n v="77"/>
    <s v=""/>
    <s v="F2B_FP-Rmv2 B"/>
    <s v="Cut and Leave"/>
    <s v="No"/>
    <s v="Riparian"/>
    <s v="0.5 span between poles #22-23/ 75 feet southwest of line/ high failure rate species/ deformity at base"/>
    <s v="MOW_Mowbray's"/>
    <s v=""/>
    <m/>
    <s v=""/>
    <m/>
    <s v=""/>
    <s v="Unit"/>
    <m/>
    <s v=""/>
    <s v=""/>
    <s v=""/>
    <m/>
    <s v="TBD"/>
    <x v="22"/>
    <d v="2020-05-14T12:10:59"/>
    <s v="Sierra"/>
    <s v="SI_Sierra"/>
    <s v="1012538637"/>
    <s v="13606 RICES CROSSING RD"/>
    <s v="OREGON HOUSE"/>
    <s v=""/>
    <s v=""/>
    <s v="jcornf_awrr"/>
    <d v="2020-01-05T12:50:35"/>
    <s v="BE_geomartawrrprod"/>
    <d v="2020-05-14T13:33:25"/>
    <s v="893bb1d8-79d7-41c7-b90f-82d67ce48269"/>
  </r>
  <r>
    <n v="0"/>
    <n v="0"/>
    <n v="0"/>
    <n v="0"/>
    <n v="1"/>
    <n v="0"/>
    <n v="0"/>
    <n v="0"/>
    <n v="0"/>
    <n v="1"/>
    <x v="0"/>
    <n v="1"/>
    <n v="2"/>
    <n v="2"/>
    <n v="20"/>
    <x v="3"/>
    <d v="2020-05-14T12:10:59"/>
    <s v="MGE"/>
    <x v="4"/>
    <d v="2020-01-05T00:00:00"/>
    <d v="2020-01-05T12:53:52"/>
    <s v=""/>
    <s v="No"/>
    <s v="Old"/>
    <n v="0"/>
    <x v="1"/>
    <x v="0"/>
    <s v="Rae"/>
    <s v="Johnson"/>
    <x v="18"/>
    <n v="1705598"/>
    <x v="485"/>
    <x v="1"/>
    <s v="LP_AU115-B01_1681193"/>
    <s v="CIP_AU115-B02_333228"/>
    <s v="Work Identified"/>
    <s v=""/>
    <x v="7"/>
    <s v="Gray Pine"/>
    <s v="No"/>
    <s v="No"/>
    <n v="20"/>
    <n v="95"/>
    <s v=""/>
    <s v="F2B_FP-Rmv2 B"/>
    <s v="Cut and Leave"/>
    <s v="No"/>
    <s v="Riparian"/>
    <s v="0.5 span between poles #22-23/ 90 feet southwest of line/ high failure rate species"/>
    <s v="MOW_Mowbray's"/>
    <s v=""/>
    <m/>
    <s v=""/>
    <m/>
    <s v=""/>
    <s v="Unit"/>
    <m/>
    <s v=""/>
    <s v=""/>
    <s v=""/>
    <m/>
    <s v="TBD"/>
    <x v="22"/>
    <d v="2020-05-14T12:10:59"/>
    <s v="Sierra"/>
    <s v="SI_Sierra"/>
    <s v="1012538637"/>
    <s v="13606 RICES CROSSING RD"/>
    <s v="OREGON HOUSE"/>
    <s v=""/>
    <s v=""/>
    <s v="jcornf_awrr"/>
    <d v="2020-01-05T12:53:52"/>
    <s v="BE_geomartawrrprod"/>
    <d v="2020-05-14T13:33:25"/>
    <s v="add35002-f149-4ef1-a6d7-ebc589b84e69"/>
  </r>
  <r>
    <n v="0"/>
    <n v="0"/>
    <n v="0"/>
    <n v="0"/>
    <n v="1"/>
    <n v="0"/>
    <n v="0"/>
    <n v="0"/>
    <n v="0"/>
    <n v="1"/>
    <x v="0"/>
    <n v="1"/>
    <n v="2"/>
    <n v="2"/>
    <n v="20"/>
    <x v="3"/>
    <d v="2020-05-14T12:10:59"/>
    <s v="MGE"/>
    <x v="4"/>
    <d v="2020-01-05T00:00:00"/>
    <d v="2020-01-05T14:37:06"/>
    <s v=""/>
    <s v="No"/>
    <s v="Old"/>
    <n v="0"/>
    <x v="1"/>
    <x v="0"/>
    <s v="Rae"/>
    <s v="Johnson"/>
    <x v="18"/>
    <n v="1705616"/>
    <x v="486"/>
    <x v="1"/>
    <s v="LP_AU115-B01_1681193"/>
    <s v="CIP_AU115-B02_333228"/>
    <s v="Work Identified"/>
    <s v=""/>
    <x v="7"/>
    <s v="Gray Pine"/>
    <s v="No"/>
    <s v="No"/>
    <n v="13"/>
    <n v="72"/>
    <s v=""/>
    <s v="F2B_FP-Rmv2 B"/>
    <s v="Cut and Leave"/>
    <s v="No"/>
    <s v="Riparian"/>
    <s v="0.4 span between poles #22-26/72 feet west of line/ 5:1 ratio/ high failure rate species "/>
    <s v="MOW_Mowbray's"/>
    <s v=""/>
    <m/>
    <s v=""/>
    <m/>
    <s v=""/>
    <s v="Unit"/>
    <m/>
    <s v=""/>
    <s v=""/>
    <s v=""/>
    <m/>
    <s v="TBD"/>
    <x v="22"/>
    <d v="2020-05-14T12:10:59"/>
    <s v="Sierra"/>
    <s v="SI_Sierra"/>
    <s v="1012538637"/>
    <s v="13606 RICES CROSSING RD"/>
    <s v="OREGON HOUSE"/>
    <s v=""/>
    <s v=""/>
    <s v="jcornf_awrr"/>
    <d v="2020-01-05T14:37:06"/>
    <s v="BE_geomartawrrprod"/>
    <d v="2020-05-14T13:33:25"/>
    <s v="0959fb92-50e7-4989-ae4d-37b72381d6bc"/>
  </r>
  <r>
    <n v="0"/>
    <n v="0"/>
    <n v="0"/>
    <n v="0"/>
    <n v="1"/>
    <n v="0"/>
    <n v="0"/>
    <n v="0"/>
    <n v="0"/>
    <n v="1"/>
    <x v="0"/>
    <n v="1"/>
    <n v="1"/>
    <n v="1"/>
    <n v="20"/>
    <x v="3"/>
    <d v="2020-05-14T12:10:59"/>
    <s v="MGE"/>
    <x v="4"/>
    <d v="2020-01-05T00:00:00"/>
    <d v="2020-01-05T14:58:45"/>
    <s v=""/>
    <s v="No"/>
    <s v="Old"/>
    <n v="0"/>
    <x v="1"/>
    <x v="0"/>
    <s v="Rae"/>
    <s v="Johnson"/>
    <x v="18"/>
    <n v="1705624"/>
    <x v="487"/>
    <x v="1"/>
    <s v="LP_AU115-B02_1682778"/>
    <s v="CIP_AU115-B02_333228"/>
    <s v="Work Identified"/>
    <s v=""/>
    <x v="7"/>
    <s v="Gray Pine"/>
    <s v="No"/>
    <s v="No"/>
    <n v="10"/>
    <n v="53"/>
    <s v=""/>
    <s v="F1B_FP-Rmv1 B"/>
    <s v="Cut and Leave"/>
    <s v="No"/>
    <s v=""/>
    <s v="0.1 span between poles #22-23/ 54 feet south west of line/within striking distance of line/ high failure rate species/recommend removal"/>
    <s v="MOW_Mowbray's"/>
    <s v=""/>
    <m/>
    <s v=""/>
    <m/>
    <s v=""/>
    <s v="Unit"/>
    <m/>
    <s v=""/>
    <s v=""/>
    <s v=""/>
    <m/>
    <s v="TBD"/>
    <x v="22"/>
    <d v="2020-05-14T12:10:59"/>
    <s v="Sierra"/>
    <s v="SI_Sierra"/>
    <s v="1012531373"/>
    <s v="13535 RICES CROSSING RD"/>
    <s v="OREGON HOUSE"/>
    <s v=""/>
    <s v=""/>
    <s v="jzambf_awrr"/>
    <d v="2020-01-05T14:58:45"/>
    <s v="BE_geomartawrrprod"/>
    <d v="2020-05-14T13:33:25"/>
    <s v="26be9cc0-cbf4-4395-8754-397a04cef716"/>
  </r>
  <r>
    <n v="0"/>
    <n v="0"/>
    <n v="0"/>
    <n v="0"/>
    <n v="1"/>
    <n v="0"/>
    <n v="0"/>
    <n v="0"/>
    <n v="0"/>
    <n v="1"/>
    <x v="0"/>
    <n v="1"/>
    <n v="2"/>
    <n v="2"/>
    <n v="20"/>
    <x v="3"/>
    <d v="2020-05-14T12:10:59"/>
    <s v="MGE"/>
    <x v="4"/>
    <d v="2020-01-05T00:00:00"/>
    <d v="2020-01-05T15:01:57"/>
    <s v=""/>
    <s v="No"/>
    <s v="Old"/>
    <n v="0"/>
    <x v="1"/>
    <x v="0"/>
    <s v="Rae"/>
    <s v="Johnson"/>
    <x v="18"/>
    <n v="1705625"/>
    <x v="488"/>
    <x v="1"/>
    <s v="LP_AU115-B02_1682778"/>
    <s v="CIP_AU115-B02_333227"/>
    <s v="Work Identified"/>
    <s v=""/>
    <x v="7"/>
    <s v="Gray Pine"/>
    <s v="No"/>
    <s v="No"/>
    <n v="15"/>
    <n v="60"/>
    <s v=""/>
    <s v="F2B_FP-Rmv2 B"/>
    <s v="Cut and Leave"/>
    <s v="No"/>
    <s v=""/>
    <s v="0.1 span between poles #22-23/ 52 feet south west of line/ within striking distance of the line/ leaning/ recommend removal"/>
    <s v="MOW_Mowbray's"/>
    <s v=""/>
    <m/>
    <s v=""/>
    <m/>
    <s v=""/>
    <s v="Unit"/>
    <m/>
    <s v=""/>
    <s v=""/>
    <s v=""/>
    <m/>
    <s v="TBD"/>
    <x v="22"/>
    <d v="2020-05-14T12:10:59"/>
    <s v="Sierra"/>
    <s v="SI_Sierra"/>
    <s v="1012531373"/>
    <s v="13535 RICES CROSSING RD"/>
    <s v="OREGON HOUSE"/>
    <s v=""/>
    <s v=""/>
    <s v="jzambf_awrr"/>
    <d v="2020-01-05T15:01:57"/>
    <s v="BE_geomartawrrprod"/>
    <d v="2020-05-14T13:33:25"/>
    <s v="8fcc1a3e-4095-408e-beed-f55c2c669e1a"/>
  </r>
  <r>
    <n v="0"/>
    <n v="0"/>
    <n v="0"/>
    <n v="0"/>
    <n v="1"/>
    <n v="0"/>
    <n v="0"/>
    <n v="0"/>
    <n v="0"/>
    <n v="1"/>
    <x v="0"/>
    <n v="1"/>
    <n v="3"/>
    <n v="3"/>
    <n v="20"/>
    <x v="3"/>
    <d v="2020-05-14T12:10:59"/>
    <s v="MGE"/>
    <x v="4"/>
    <d v="2020-01-06T00:00:00"/>
    <d v="2020-01-06T11:34:22"/>
    <s v=""/>
    <s v="No"/>
    <s v="Old"/>
    <n v="0"/>
    <x v="1"/>
    <x v="0"/>
    <s v="Rae"/>
    <s v="Johnson"/>
    <x v="18"/>
    <n v="1705692"/>
    <x v="489"/>
    <x v="1"/>
    <s v="LP_AU115-B01_1681193"/>
    <s v="CIP_AU115-B02_333227"/>
    <s v="Work Identified"/>
    <s v=""/>
    <x v="7"/>
    <s v="Gray Pine"/>
    <s v="No"/>
    <s v="No"/>
    <n v="35"/>
    <n v="67"/>
    <s v=""/>
    <s v="F3B_FP-Rmv3 B"/>
    <s v="Cut and Leave"/>
    <s v="No"/>
    <s v=""/>
    <s v="0.3 span between poles #21-22/ 49 feet south west of line/ high failure rate species/ 2 stem/ combined DBH"/>
    <s v="MOW_Mowbray's"/>
    <s v=""/>
    <m/>
    <s v=""/>
    <m/>
    <s v=""/>
    <s v="Unit"/>
    <m/>
    <s v=""/>
    <s v=""/>
    <s v=""/>
    <m/>
    <s v="TBD"/>
    <x v="22"/>
    <d v="2020-05-14T12:10:59"/>
    <s v="Sierra"/>
    <s v="SI_Sierra"/>
    <s v="1012538637"/>
    <s v="13606 RICES CROSSING RD"/>
    <s v="OREGON HOUSE"/>
    <s v=""/>
    <s v=""/>
    <s v="jcornf_awrr"/>
    <d v="2020-01-06T11:34:22"/>
    <s v="BE_geomartawrrprod"/>
    <d v="2020-05-14T13:33:25"/>
    <s v="07163229-2d23-4159-ace4-c9085ecd0d4c"/>
  </r>
  <r>
    <n v="0"/>
    <n v="0"/>
    <n v="0"/>
    <n v="0"/>
    <n v="1"/>
    <n v="0"/>
    <n v="0"/>
    <n v="0"/>
    <n v="0"/>
    <n v="1"/>
    <x v="0"/>
    <n v="1"/>
    <n v="1"/>
    <n v="1"/>
    <n v="20"/>
    <x v="3"/>
    <d v="2020-05-14T12:10:59"/>
    <s v="MGE"/>
    <x v="4"/>
    <d v="2020-01-06T00:00:00"/>
    <d v="2020-01-06T11:45:00"/>
    <s v=""/>
    <s v="No"/>
    <s v="Old"/>
    <n v="0"/>
    <x v="1"/>
    <x v="0"/>
    <s v="Rae"/>
    <s v="Johnson"/>
    <x v="18"/>
    <n v="1705694"/>
    <x v="490"/>
    <x v="1"/>
    <s v="LP_AU115-B01_1681193"/>
    <s v="CIP_AU115-B02_333227"/>
    <s v="Work Identified"/>
    <s v=""/>
    <x v="7"/>
    <s v="Gray Pine"/>
    <s v="No"/>
    <s v="No"/>
    <n v="9"/>
    <n v="50"/>
    <s v=""/>
    <s v="F1B_FP-Rmv1 B"/>
    <s v="Cut and Leave"/>
    <s v="No"/>
    <s v=""/>
    <s v="0.8 span from pole #21-22/ 50 feet southwest from line. 5:1 poor taper"/>
    <s v="MOW_Mowbray's"/>
    <s v=""/>
    <m/>
    <s v=""/>
    <m/>
    <s v=""/>
    <s v="Unit"/>
    <m/>
    <s v=""/>
    <s v=""/>
    <s v=""/>
    <m/>
    <s v="TBD"/>
    <x v="22"/>
    <d v="2020-05-14T12:10:59"/>
    <s v="Sierra"/>
    <s v="SI_Sierra"/>
    <s v="1012538637"/>
    <s v="13606 RICES CROSSING RD"/>
    <s v="OREGON HOUSE"/>
    <s v=""/>
    <s v=""/>
    <s v="bmcgif_awrr"/>
    <d v="2020-01-06T11:45:00"/>
    <s v="BE_geomartawrrprod"/>
    <d v="2020-05-14T13:33:25"/>
    <s v="92457f65-7ed9-49c8-8ffd-9084048fb87e"/>
  </r>
  <r>
    <n v="0"/>
    <n v="0"/>
    <n v="0"/>
    <n v="0"/>
    <n v="1"/>
    <n v="0"/>
    <n v="0"/>
    <n v="0"/>
    <n v="0"/>
    <n v="1"/>
    <x v="0"/>
    <n v="1"/>
    <n v="1"/>
    <n v="1"/>
    <n v="20"/>
    <x v="3"/>
    <d v="2020-05-14T12:10:59"/>
    <s v="MGE"/>
    <x v="4"/>
    <d v="2020-01-06T00:00:00"/>
    <d v="2020-01-06T11:47:07"/>
    <s v=""/>
    <s v="No"/>
    <s v="Old"/>
    <n v="0"/>
    <x v="1"/>
    <x v="0"/>
    <s v="Rae"/>
    <s v="Johnson"/>
    <x v="18"/>
    <n v="1705695"/>
    <x v="491"/>
    <x v="1"/>
    <s v="LP_AU115-B01_1681193"/>
    <s v="CIP_AU115-B02_333227"/>
    <s v="Work Identified"/>
    <s v=""/>
    <x v="7"/>
    <s v="Gray Pine"/>
    <s v="No"/>
    <s v="No"/>
    <n v="8"/>
    <n v="50"/>
    <s v=""/>
    <s v="F1B_FP-Rmv1 B"/>
    <s v="Cut and Leave"/>
    <s v="No"/>
    <s v=""/>
    <s v="0.8 span from pole #21-22/ 50 feet southwest from line. 5:1 poor taper"/>
    <s v="MOW_Mowbray's"/>
    <s v=""/>
    <m/>
    <s v=""/>
    <m/>
    <s v=""/>
    <s v="Unit"/>
    <m/>
    <s v=""/>
    <s v=""/>
    <s v=""/>
    <m/>
    <s v="TBD"/>
    <x v="22"/>
    <d v="2020-05-14T12:10:59"/>
    <s v="Sierra"/>
    <s v="SI_Sierra"/>
    <s v="1012538637"/>
    <s v="13606 RICES CROSSING RD"/>
    <s v="OREGON HOUSE"/>
    <s v=""/>
    <s v=""/>
    <s v="bmcgif_awrr"/>
    <d v="2020-01-06T11:47:07"/>
    <s v="BE_geomartawrrprod"/>
    <d v="2020-05-14T13:33:25"/>
    <s v="db17cf6a-e1bd-40dc-88fa-2c237dc87033"/>
  </r>
  <r>
    <n v="0"/>
    <n v="0"/>
    <n v="0"/>
    <n v="0"/>
    <n v="1"/>
    <n v="0"/>
    <n v="0"/>
    <n v="0"/>
    <n v="0"/>
    <n v="1"/>
    <x v="0"/>
    <n v="1"/>
    <n v="4"/>
    <n v="4"/>
    <n v="20"/>
    <x v="3"/>
    <d v="2020-05-14T12:25:17"/>
    <s v="JEF"/>
    <x v="6"/>
    <d v="2019-10-25T00:00:00"/>
    <d v="2019-10-25T11:57:05"/>
    <s v=""/>
    <s v="No"/>
    <s v="Old"/>
    <n v="0"/>
    <x v="1"/>
    <x v="0"/>
    <s v="Emily"/>
    <s v="Culhane"/>
    <x v="11"/>
    <n v="1769309"/>
    <x v="492"/>
    <x v="0"/>
    <s v="LP_AV115-J06_902230"/>
    <s v="CIP_AV115-J06_356505"/>
    <s v="In-Progress"/>
    <s v=""/>
    <x v="7"/>
    <s v="Cedar"/>
    <s v="No"/>
    <s v="No"/>
    <n v="76"/>
    <n v="90"/>
    <s v=""/>
    <s v="F4B_FP-Rmv4 B"/>
    <s v="Cut and Leave"/>
    <s v="No"/>
    <s v="Riparian"/>
    <s v="0.5 span. Pole 28 to Pole 29. 75 ft. South of lines. Tree has 3 stems at DBH. Tree has moderate lean to facilities and has rot at the 3-stem junction. Removal recommended. Reviewed by B. Hoy 2/27 not a Heritage Tree"/>
    <s v="AEA_A &amp; E Arborists Tree Care."/>
    <s v=""/>
    <m/>
    <s v=""/>
    <m/>
    <s v=""/>
    <s v="Unit"/>
    <m/>
    <s v=""/>
    <s v=""/>
    <s v=""/>
    <m/>
    <s v="cut wood into 16&quot; rounds. remove debris"/>
    <x v="14"/>
    <d v="2020-05-14T12:25:17"/>
    <s v="Sierra"/>
    <s v="SI_Sierra"/>
    <s v="1051682455"/>
    <s v="12370 BITNEY SPRINGS RD"/>
    <s v="NEVADA CITY"/>
    <s v=""/>
    <s v=""/>
    <s v="jtwels_awrr"/>
    <d v="2019-10-25T11:57:05"/>
    <s v="BE_geomartawrrprod"/>
    <d v="2020-05-14T13:33:38"/>
    <s v="87aa75a0-fbb6-485c-9fe5-c0e147105fb8"/>
  </r>
  <r>
    <n v="0"/>
    <n v="0"/>
    <n v="0"/>
    <n v="0"/>
    <n v="1"/>
    <n v="0"/>
    <n v="0"/>
    <n v="0"/>
    <n v="0"/>
    <n v="1"/>
    <x v="0"/>
    <n v="1"/>
    <n v="2"/>
    <n v="2"/>
    <n v="20"/>
    <x v="3"/>
    <d v="2020-05-14T12:28:24"/>
    <s v="MFE"/>
    <x v="0"/>
    <d v="2020-02-26T00:00:00"/>
    <d v="2020-02-26T14:23:15"/>
    <s v=""/>
    <s v="No"/>
    <s v="Old"/>
    <n v="0"/>
    <x v="0"/>
    <x v="0"/>
    <s v="Thomas"/>
    <s v="James"/>
    <x v="5"/>
    <n v="1781553"/>
    <x v="493"/>
    <x v="0"/>
    <s v="LP_AV115-F11_880606"/>
    <s v="CIP_AV115-F11_357802"/>
    <s v="Tree Work Complete"/>
    <m/>
    <x v="1"/>
    <s v="Ponderosa Pine"/>
    <s v="No"/>
    <s v="No"/>
    <n v="17"/>
    <n v="60"/>
    <m/>
    <s v="F2B_FP-Rmv2 B"/>
    <s v="Haul offsite"/>
    <s v="No"/>
    <s v="None Observed"/>
    <s v="Pole 1A to 2, 0.5 spans, 46ft NE of lines, swelling the entire circumference of the tree 10ft up, blooming all around, crown not healthy, on slope. 4/29/20. Sfrizf. Gall rust canker, mistletoe infestation( brooming) and being hit by bark beetles heavily this year."/>
    <s v="MFE_Mountain F Enterprises"/>
    <s v="MFE_Mountain F Enterprises"/>
    <n v="5807646"/>
    <s v="F2B_FP-Rmv2 B"/>
    <d v="2020-05-14T12:28:15"/>
    <s v="Climb/Pedro "/>
    <s v="Unit"/>
    <m/>
    <m/>
    <m/>
    <m/>
    <m/>
    <s v="Remove all wood and debris"/>
    <x v="7"/>
    <d v="2020-05-14T12:28:24"/>
    <s v="Sierra"/>
    <s v="SI_Sierra"/>
    <s v="1051742972"/>
    <s v="11669 LOST RANCH WAY"/>
    <s v="NEVADA CITY"/>
    <s v=""/>
    <s v=""/>
    <s v="arodrm_awrr"/>
    <d v="2020-02-26T14:23:15"/>
    <s v="BE_geomartawrrprod"/>
    <d v="2020-05-14T13:33:38"/>
    <s v="cbd92d5b-c567-4011-be1e-8edd340e7c54"/>
  </r>
  <r>
    <n v="0"/>
    <n v="0"/>
    <n v="0"/>
    <n v="0"/>
    <n v="1"/>
    <n v="0"/>
    <n v="0"/>
    <n v="0"/>
    <n v="0"/>
    <n v="1"/>
    <x v="0"/>
    <n v="1"/>
    <n v="2"/>
    <n v="2"/>
    <n v="20"/>
    <x v="3"/>
    <d v="2020-05-14T12:28:58"/>
    <s v="MFE"/>
    <x v="0"/>
    <d v="2020-02-26T00:00:00"/>
    <d v="2020-02-26T15:01:05"/>
    <s v=""/>
    <s v="No"/>
    <s v="Old"/>
    <n v="0"/>
    <x v="0"/>
    <x v="0"/>
    <s v="Thomas"/>
    <s v="James"/>
    <x v="5"/>
    <n v="1781642"/>
    <x v="494"/>
    <x v="0"/>
    <s v="LP_AV115-F11_880606"/>
    <s v="CIP_AV115-F11_357802"/>
    <s v="Tree Work Complete"/>
    <s v=""/>
    <x v="1"/>
    <s v="Ponderosa Pine"/>
    <s v="No"/>
    <s v="No"/>
    <n v="20"/>
    <n v="85"/>
    <s v=""/>
    <s v="F2B_FP-Rmv2 B"/>
    <s v="Haul offsite"/>
    <s v="No"/>
    <s v=""/>
    <s v="Pole 1A to 2, 0.5 spans, 46ft NE of line, declining health, large 5ft canker surrounding 80% of circumstances, rotten wood observed, ant infestation, needle die back"/>
    <s v="MFE_Mountain F Enterprises"/>
    <s v="MFE_Mountain F Enterprises"/>
    <n v="5807646"/>
    <s v="F2B_FP-Rmv2 B"/>
    <d v="2020-05-14T12:28:50"/>
    <s v="Climb/Pedro "/>
    <s v="Unit"/>
    <m/>
    <s v=""/>
    <s v=""/>
    <s v=""/>
    <m/>
    <s v="Remove all wood and debris"/>
    <x v="7"/>
    <d v="2020-05-14T12:28:58"/>
    <s v="Sierra"/>
    <s v="SI_Sierra"/>
    <s v="1051742972"/>
    <s v="11669 LOST RANCH WAY"/>
    <s v="NEVADA CITY"/>
    <s v=""/>
    <s v=""/>
    <s v="arodrm_awrr"/>
    <d v="2020-02-26T15:01:05"/>
    <s v="BE_geomartawrrprod"/>
    <d v="2020-05-14T13:33:38"/>
    <s v="1f22b540-b1d1-49ef-9e23-009485683788"/>
  </r>
  <r>
    <n v="0"/>
    <n v="0"/>
    <n v="0"/>
    <n v="0"/>
    <n v="1"/>
    <n v="0"/>
    <n v="0"/>
    <n v="0"/>
    <n v="0"/>
    <n v="1"/>
    <x v="0"/>
    <n v="1"/>
    <n v="3"/>
    <n v="3"/>
    <n v="20"/>
    <x v="3"/>
    <d v="2020-05-14T12:29:34"/>
    <s v="MFE"/>
    <x v="0"/>
    <d v="2020-02-26T00:00:00"/>
    <d v="2020-02-26T15:06:39"/>
    <s v=""/>
    <s v="No"/>
    <s v="Old"/>
    <n v="0"/>
    <x v="0"/>
    <x v="0"/>
    <s v="Thomas"/>
    <s v="James"/>
    <x v="5"/>
    <n v="1781646"/>
    <x v="495"/>
    <x v="0"/>
    <s v="LP_AV115-F11_880606"/>
    <s v="CIP_AV115-F11_357802"/>
    <s v="Tree Work Complete"/>
    <s v=""/>
    <x v="1"/>
    <s v="Ponderosa Pine"/>
    <s v="No"/>
    <s v="No"/>
    <n v="26"/>
    <n v="77"/>
    <s v=""/>
    <s v="R3B_Rmv 3-B"/>
    <s v="Haul offsite"/>
    <s v="No"/>
    <s v=""/>
    <s v="Pole 1A to 2, 0.5 spans, 50ft NE of line, burl at ground level, has ants, leaning parallel to facility, co dom top, brooming, needle die back, weight parallel to facility, on slope, ant infestation "/>
    <s v="MFE_Mountain F Enterprises"/>
    <s v="MFE_Mountain F Enterprises"/>
    <n v="5807646"/>
    <s v="R3B_Rmv 3-B"/>
    <d v="2020-05-14T12:29:26"/>
    <s v="Climb/Pedro "/>
    <s v="Unit"/>
    <m/>
    <s v=""/>
    <s v=""/>
    <s v=""/>
    <m/>
    <s v="Remove all wood and debris"/>
    <x v="7"/>
    <d v="2020-05-14T12:29:34"/>
    <s v="Sierra"/>
    <s v="SI_Sierra"/>
    <s v="1051742972"/>
    <s v="11669 LOST RANCH WAY"/>
    <s v="NEVADA CITY"/>
    <s v=""/>
    <s v=""/>
    <s v="arodrm_awrr"/>
    <d v="2020-02-26T15:06:39"/>
    <s v="BE_geomartawrrprod"/>
    <d v="2020-05-14T13:33:38"/>
    <s v="77dd8774-d3b1-4cef-a85b-4ba4fee265c6"/>
  </r>
  <r>
    <n v="0"/>
    <n v="0"/>
    <n v="0"/>
    <n v="0"/>
    <n v="1"/>
    <n v="0"/>
    <n v="0"/>
    <n v="0"/>
    <n v="0"/>
    <n v="1"/>
    <x v="0"/>
    <n v="1"/>
    <n v="2"/>
    <s v="NA"/>
    <n v="20"/>
    <x v="3"/>
    <d v="2020-05-14T12:30:11"/>
    <s v="MFE"/>
    <x v="0"/>
    <d v="2019-09-30T00:00:00"/>
    <d v="2019-09-30T09:32:39"/>
    <s v=""/>
    <s v="No"/>
    <s v="Old"/>
    <n v="0"/>
    <x v="0"/>
    <x v="0"/>
    <s v="Thomas"/>
    <s v="James"/>
    <x v="5"/>
    <n v="1764293"/>
    <x v="496"/>
    <x v="0"/>
    <s v="LP_AV115-F11_880606"/>
    <s v="CIP_AV115-F11_357802"/>
    <s v="Tree Work Complete"/>
    <s v=""/>
    <x v="4"/>
    <s v="Black Oak"/>
    <s v="No"/>
    <s v="No"/>
    <n v="12"/>
    <n v="42"/>
    <s v=""/>
    <s v="TD_TopDirecti"/>
    <s v="Not Needed"/>
    <s v="No"/>
    <s v=""/>
    <s v=".5 span from Pole A1 to Pole A2 West of line Tree could grow into 4 foot compliance within 18 months "/>
    <s v="MFE_Mountain F Enterprises"/>
    <s v="MFE_Mountain F Enterprises"/>
    <n v="5807646"/>
    <s v="TD_TopDirecti"/>
    <d v="2020-05-14T12:30:04"/>
    <s v="climb/Pedro "/>
    <s v="Unit"/>
    <m/>
    <s v=""/>
    <s v=""/>
    <s v=""/>
    <m/>
    <s v="please remove debris per unit pricing"/>
    <x v="7"/>
    <d v="2020-05-14T12:30:11"/>
    <s v="Sierra"/>
    <s v="SI_Sierra"/>
    <s v="1051742972"/>
    <s v="11669 LOST RANCH WAY"/>
    <s v="NEVADA CITY"/>
    <s v=""/>
    <s v=""/>
    <s v="ameeks_awrr"/>
    <d v="2019-09-30T09:32:39"/>
    <s v="BE_geomartawrrprod"/>
    <d v="2020-05-14T13:33:38"/>
    <s v="78532264-0096-4d39-bb5f-fbbe61d2dfb2"/>
  </r>
  <r>
    <n v="0"/>
    <n v="0"/>
    <n v="0"/>
    <n v="0"/>
    <n v="1"/>
    <n v="0"/>
    <n v="0"/>
    <n v="0"/>
    <n v="0"/>
    <n v="1"/>
    <x v="0"/>
    <n v="1"/>
    <n v="3"/>
    <n v="3"/>
    <n v="20"/>
    <x v="3"/>
    <d v="2020-05-14T12:31:17"/>
    <s v="MFE"/>
    <x v="0"/>
    <d v="2019-09-30T00:00:00"/>
    <d v="2019-09-30T12:50:49"/>
    <s v=""/>
    <s v="No"/>
    <s v="Old"/>
    <n v="0"/>
    <x v="0"/>
    <x v="0"/>
    <s v="Thomas"/>
    <s v="James"/>
    <x v="5"/>
    <n v="1764321"/>
    <x v="497"/>
    <x v="0"/>
    <s v="LP_AV115-F11_878878"/>
    <s v="CIP_AV115-F11_357087"/>
    <s v="Tree Work Complete"/>
    <s v=""/>
    <x v="4"/>
    <s v="Ponderosa Pine"/>
    <s v="No"/>
    <s v="No"/>
    <n v="28"/>
    <n v="100"/>
    <s v=""/>
    <s v="F3B_FP-Rmv3 B"/>
    <s v="Haul offsite"/>
    <s v="No"/>
    <s v=""/>
    <s v=".9 span from Pole B to Pole C North of line trim to compliance would kill removing 1/3 of canopy "/>
    <s v="MFE_Mountain F Enterprises"/>
    <s v="MFE_Mountain F Enterprises"/>
    <n v="5807646"/>
    <s v="F3B_FP-Rmv3 B"/>
    <d v="2020-05-14T12:31:05"/>
    <s v="Climb/Pedro "/>
    <s v="Unit"/>
    <m/>
    <s v=""/>
    <s v=""/>
    <s v=""/>
    <m/>
    <s v="Remove all wood and debris"/>
    <x v="7"/>
    <d v="2020-05-14T12:31:17"/>
    <s v="Sierra"/>
    <s v="SI_Sierra"/>
    <s v="1051742980"/>
    <s v="11740 LOST RANCH WAY"/>
    <s v="NEVADA CITY"/>
    <s v=""/>
    <s v=""/>
    <s v="ameeks_awrr"/>
    <d v="2019-09-30T12:50:49"/>
    <s v="BE_geomartawrrprod"/>
    <d v="2020-05-14T13:33:38"/>
    <s v="a853e77a-ac29-4787-afdc-1b91885e1f50"/>
  </r>
  <r>
    <n v="0"/>
    <n v="0"/>
    <n v="0"/>
    <n v="0"/>
    <n v="1"/>
    <n v="0"/>
    <n v="0"/>
    <n v="0"/>
    <n v="0"/>
    <n v="1"/>
    <x v="0"/>
    <n v="1"/>
    <n v="3"/>
    <n v="3"/>
    <n v="20"/>
    <x v="3"/>
    <d v="2020-05-14T13:23:11"/>
    <s v="MFE"/>
    <x v="0"/>
    <d v="2019-09-30T00:00:00"/>
    <d v="2019-09-30T12:52:57"/>
    <s v=""/>
    <s v="No"/>
    <s v="Old"/>
    <n v="0"/>
    <x v="0"/>
    <x v="0"/>
    <s v="Thomas"/>
    <s v="James"/>
    <x v="5"/>
    <n v="1764322"/>
    <x v="498"/>
    <x v="0"/>
    <s v="LP_AV115-F11_878878"/>
    <s v="CIP_AV115-F11_357087"/>
    <s v="Tree Work Complete"/>
    <s v=""/>
    <x v="4"/>
    <s v="Ponderosa Pine"/>
    <s v="No"/>
    <s v="No"/>
    <n v="24"/>
    <n v="100"/>
    <s v=""/>
    <s v="F3B_FP-Rmv3 B"/>
    <s v="Haul offsite"/>
    <s v="No"/>
    <s v=""/>
    <s v=".1 span from Pole C to Pole D North of line trim to compliance would kill removing 1/3 of canopy "/>
    <s v="MFE_Mountain F Enterprises"/>
    <s v="MFE_Mountain F Enterprises"/>
    <n v="5807646"/>
    <s v="F3B_FP-Rmv3 B"/>
    <d v="2020-05-14T13:23:03"/>
    <s v="Climb/Pedro "/>
    <s v="Unit"/>
    <m/>
    <s v=""/>
    <s v=""/>
    <s v=""/>
    <m/>
    <s v="Remove all wood and debris"/>
    <x v="7"/>
    <d v="2020-05-14T13:23:11"/>
    <s v="Sierra"/>
    <s v="SI_Sierra"/>
    <s v="1051742980"/>
    <s v="11740 LOST RANCH WAY"/>
    <s v="NEVADA CITY"/>
    <s v=""/>
    <s v=""/>
    <s v="ameeks_awrr"/>
    <d v="2019-09-30T12:52:57"/>
    <s v="BE_geomartawrrprod"/>
    <d v="2020-05-14T13:33:38"/>
    <s v="2d1a50af-4112-4b25-87a6-b0875dd85d10"/>
  </r>
  <r>
    <n v="0"/>
    <n v="0"/>
    <n v="0"/>
    <n v="0"/>
    <n v="1"/>
    <n v="0"/>
    <n v="0"/>
    <n v="0"/>
    <n v="0"/>
    <n v="1"/>
    <x v="0"/>
    <n v="1"/>
    <n v="2"/>
    <n v="2"/>
    <n v="20"/>
    <x v="3"/>
    <d v="2020-05-14T13:36:20"/>
    <s v="MFE"/>
    <x v="0"/>
    <d v="2019-09-30T00:00:00"/>
    <d v="2019-09-30T12:59:04"/>
    <s v=""/>
    <s v="No"/>
    <s v="Old"/>
    <n v="0"/>
    <x v="0"/>
    <x v="0"/>
    <s v="Thomas"/>
    <s v="James"/>
    <x v="5"/>
    <n v="1764324"/>
    <x v="499"/>
    <x v="0"/>
    <s v="LP_AV115-F11_878878"/>
    <s v="CIP_AV115-F11_357087"/>
    <s v="Tree Work Complete"/>
    <s v=""/>
    <x v="4"/>
    <s v="Ponderosa Pine"/>
    <s v="No"/>
    <s v="No"/>
    <n v="22"/>
    <n v="78"/>
    <s v=""/>
    <s v="F2B_FP-Rmv2 B"/>
    <s v="Haul offsite"/>
    <s v="No"/>
    <s v=""/>
    <s v=".4 span from Pole C to Pole D Dead/Dieing tree next to line pitch tubes present Hallow when sounded "/>
    <s v="MFE_Mountain F Enterprises"/>
    <s v="MFE_Mountain F Enterprises"/>
    <n v="580646"/>
    <s v="F2B_FP-Rmv2 B"/>
    <d v="2020-05-14T13:36:12"/>
    <s v="Climb/Pedro "/>
    <s v="Unit"/>
    <m/>
    <s v=""/>
    <s v=""/>
    <s v=""/>
    <m/>
    <s v="Remove all wood and debris"/>
    <x v="7"/>
    <d v="2020-05-14T13:36:20"/>
    <s v="Sierra"/>
    <s v="SI_Sierra"/>
    <s v="1051742980"/>
    <s v="11740 LOST RANCH WAY"/>
    <s v="NEVADA CITY"/>
    <s v=""/>
    <s v=""/>
    <s v="ameeks_awrr"/>
    <d v="2019-09-30T12:59:04"/>
    <s v="BE_geomartawrrprod"/>
    <d v="2020-05-14T15:33:42"/>
    <s v="73ccc4bf-6a76-46a7-a531-c43bd0f6dd5d"/>
  </r>
  <r>
    <n v="0"/>
    <n v="0"/>
    <n v="0"/>
    <n v="0"/>
    <n v="1"/>
    <n v="0"/>
    <n v="0"/>
    <n v="0"/>
    <n v="0"/>
    <n v="1"/>
    <x v="0"/>
    <n v="1"/>
    <n v="2"/>
    <n v="2"/>
    <n v="20"/>
    <x v="3"/>
    <d v="2020-05-14T13:37:51"/>
    <s v="MFE"/>
    <x v="0"/>
    <d v="2020-02-19T00:00:00"/>
    <d v="2020-02-19T15:51:06"/>
    <s v=""/>
    <s v="No"/>
    <s v="Old"/>
    <n v="0"/>
    <x v="0"/>
    <x v="0"/>
    <s v="Thomas"/>
    <s v="James"/>
    <x v="5"/>
    <n v="1779859"/>
    <x v="500"/>
    <x v="0"/>
    <s v="LP_AV115-F11_878878"/>
    <s v="CIP_AV115-F11_357087"/>
    <s v="Tree Work Complete"/>
    <s v=""/>
    <x v="1"/>
    <s v="Ponderosa Pine"/>
    <s v="No"/>
    <s v="No"/>
    <n v="13"/>
    <n v="89"/>
    <s v=""/>
    <s v="F2B_FP-Rmv2 B"/>
    <s v="Haul offsite"/>
    <s v="No"/>
    <s v=""/>
    <s v="Pole c to d, 0.5 spans, 15ft E of line, poor taper, slight lean parallel, sapping at base, declining crown"/>
    <s v="MFE_Mountain F Enterprises"/>
    <s v="MFE_Mountain F Enterprises"/>
    <n v="5807646"/>
    <s v="F2B_FP-Rmv2 B"/>
    <d v="2020-05-14T13:37:42"/>
    <s v="Climb/Pedro "/>
    <s v="Unit"/>
    <m/>
    <s v=""/>
    <s v=""/>
    <s v=""/>
    <m/>
    <s v="Remove all wood and debris"/>
    <x v="7"/>
    <d v="2020-05-14T13:37:51"/>
    <s v="Sierra"/>
    <s v="SI_Sierra"/>
    <s v="1051742980"/>
    <s v="11740 LOST RANCH WAY"/>
    <s v="NEVADA CITY"/>
    <s v=""/>
    <s v=""/>
    <s v="arodrm_awrr"/>
    <d v="2020-02-19T15:51:06"/>
    <s v="BE_geomartawrrprod"/>
    <d v="2020-05-14T15:33:42"/>
    <s v="2810aaf7-d5c6-4758-8fdf-949535b25b15"/>
  </r>
  <r>
    <n v="0"/>
    <n v="0"/>
    <n v="0"/>
    <n v="0"/>
    <n v="1"/>
    <n v="0"/>
    <n v="0"/>
    <n v="0"/>
    <n v="0"/>
    <n v="1"/>
    <x v="0"/>
    <n v="1"/>
    <n v="3"/>
    <n v="3"/>
    <n v="20"/>
    <x v="3"/>
    <d v="2020-05-14T13:39:49"/>
    <s v="MFE"/>
    <x v="0"/>
    <d v="2020-02-20T00:00:00"/>
    <d v="2020-02-20T10:08:30"/>
    <s v=""/>
    <s v="No"/>
    <s v="Old"/>
    <n v="0"/>
    <x v="0"/>
    <x v="0"/>
    <s v="Thomas"/>
    <s v="James"/>
    <x v="5"/>
    <n v="1779973"/>
    <x v="501"/>
    <x v="0"/>
    <s v="LP_AV115-F11_878878"/>
    <s v="CIP_AV115-F11_357087"/>
    <s v="Tree Work Complete"/>
    <s v=""/>
    <x v="1"/>
    <s v="Ponderosa Pine"/>
    <s v="No"/>
    <s v="No"/>
    <n v="25"/>
    <n v="113"/>
    <s v=""/>
    <s v="F3B_FP-Rmv3 B"/>
    <s v="Haul offsite"/>
    <s v="No"/>
    <s v=""/>
    <s v="Tree is .9 span from pole C to D, 40 ft east of line. Large double top, poor attachment. Recommend removal "/>
    <s v="MFE_Mountain F Enterprises"/>
    <s v="MFE_Mountain F Enterprises"/>
    <n v="5807646"/>
    <s v="F3B_FP-Rmv3 B"/>
    <d v="2020-05-14T13:39:41"/>
    <s v="Climb/Pedro "/>
    <s v="Unit"/>
    <m/>
    <s v=""/>
    <s v=""/>
    <s v=""/>
    <m/>
    <s v="Remove all wood and debris"/>
    <x v="7"/>
    <d v="2020-05-14T13:39:49"/>
    <s v="Sierra"/>
    <s v="SI_Sierra"/>
    <s v="1051742980"/>
    <s v="11740 LOST RANCH WAY"/>
    <s v="NEVADA CITY"/>
    <s v=""/>
    <s v=""/>
    <s v="nvikm_awrr"/>
    <d v="2020-02-20T10:08:30"/>
    <s v="BE_geomartawrrprod"/>
    <d v="2020-05-14T15:33:42"/>
    <s v="4d82adbe-5ec3-4be2-b025-e588955ec166"/>
  </r>
  <r>
    <n v="0"/>
    <n v="0"/>
    <n v="0"/>
    <n v="0"/>
    <n v="1"/>
    <n v="0"/>
    <n v="0"/>
    <n v="0"/>
    <n v="0"/>
    <n v="1"/>
    <x v="0"/>
    <n v="1"/>
    <n v="4"/>
    <n v="4"/>
    <n v="20"/>
    <x v="3"/>
    <d v="2020-05-14T13:42:06"/>
    <s v="MFE"/>
    <x v="0"/>
    <d v="2020-02-25T00:00:00"/>
    <d v="2020-02-25T10:16:42"/>
    <s v=""/>
    <s v="No"/>
    <s v="Old"/>
    <n v="0"/>
    <x v="0"/>
    <x v="0"/>
    <s v="Thomas"/>
    <s v="James"/>
    <x v="5"/>
    <n v="1780739"/>
    <x v="502"/>
    <x v="0"/>
    <s v="LP_AV115-F11_878878"/>
    <s v="CIP_AV115-F11_357086"/>
    <s v="Tree Work Complete"/>
    <s v=""/>
    <x v="1"/>
    <s v="Black Oak"/>
    <s v="No"/>
    <s v="No"/>
    <n v="80"/>
    <n v="73"/>
    <s v=""/>
    <s v="F4B_FP-Rmv4 B"/>
    <s v="Cut and Leave"/>
    <s v="No"/>
    <s v=""/>
    <s v="Tree is .9 span from pole 3 to A, 55 ft east of line. 5x main stems. Multiple large dead stems, leaning towards lines. Recommend removal. Not a heritage tree"/>
    <s v="MFE_Mountain F Enterprises"/>
    <s v="MFE_Mountain F Enterprises"/>
    <n v="5807646"/>
    <s v="F4B_FP-Rmv4 B"/>
    <d v="2020-05-14T13:41:57"/>
    <s v="Climb/Pedro "/>
    <s v="Unit"/>
    <m/>
    <s v=""/>
    <s v=""/>
    <s v=""/>
    <m/>
    <s v="Cut into 16inch rounds, remove all debris per unit pricing"/>
    <x v="7"/>
    <d v="2020-05-14T13:42:06"/>
    <s v="Sierra"/>
    <s v="SI_Sierra"/>
    <s v="1051742980"/>
    <s v="11740 LOST RANCH WAY"/>
    <s v="NEVADA CITY"/>
    <s v=""/>
    <s v=""/>
    <s v="nvikm_awrr"/>
    <d v="2020-02-25T10:16:42"/>
    <s v="BE_geomartawrrprod"/>
    <d v="2020-05-14T15:33:42"/>
    <s v="1eddf1cd-c9a2-4b7b-b389-062211c074c6"/>
  </r>
  <r>
    <n v="0"/>
    <n v="0"/>
    <n v="0"/>
    <n v="0"/>
    <n v="1"/>
    <n v="0"/>
    <n v="0"/>
    <n v="0"/>
    <n v="0"/>
    <n v="1"/>
    <x v="0"/>
    <n v="1"/>
    <n v="1"/>
    <n v="1"/>
    <n v="20"/>
    <x v="3"/>
    <d v="2020-05-14T13:53:02"/>
    <s v="AEA"/>
    <x v="0"/>
    <d v="2019-09-16T00:00:00"/>
    <d v="2019-09-16T10:50:08"/>
    <s v=""/>
    <s v="No"/>
    <s v="Old"/>
    <n v="0"/>
    <x v="0"/>
    <x v="0"/>
    <s v="Drew"/>
    <s v="Berlfein"/>
    <x v="0"/>
    <n v="1761575"/>
    <x v="503"/>
    <x v="0"/>
    <s v="LP_AV115-F17_878404"/>
    <s v="CIP_AV115-F18_356910"/>
    <s v="Tree Work Complete"/>
    <m/>
    <x v="3"/>
    <s v="Blue Oak"/>
    <s v="No"/>
    <s v="No"/>
    <n v="5"/>
    <n v="18"/>
    <m/>
    <s v="R1B_Rmv 1-B"/>
    <s v="Cut and Leave"/>
    <s v="No"/>
    <m/>
    <s v="0.3 spans north of line from pole E to pole F, suppressed canopy growing towards lines, topping will take out most of canopy possibly killing tree "/>
    <s v="AEA_A &amp; E Arborists Tree Care"/>
    <m/>
    <n v="5429731"/>
    <s v="F1B_FP-Rmv1 B"/>
    <d v="2020-05-14T13:52:55"/>
    <s v="Crew 202"/>
    <s v="Unit"/>
    <m/>
    <m/>
    <m/>
    <m/>
    <m/>
    <s v="Cut rounds into 14in chip and pile slash"/>
    <x v="0"/>
    <d v="2020-05-14T13:53:02"/>
    <s v="Sierra"/>
    <s v="SI_Sierra"/>
    <s v="1051743229"/>
    <s v="11089 WILL O WISP CT"/>
    <s v="NEVADA CITY"/>
    <s v=""/>
    <s v=""/>
    <s v="asance_awrr"/>
    <d v="2019-09-16T10:50:08"/>
    <s v="BE_geomartawrrprod"/>
    <d v="2020-05-14T15:33:43"/>
    <s v="1c710349-3266-4b76-8fcd-16644f17b823"/>
  </r>
  <r>
    <n v="0"/>
    <n v="0"/>
    <n v="0"/>
    <n v="0"/>
    <n v="1"/>
    <n v="0"/>
    <n v="0"/>
    <n v="0"/>
    <n v="0"/>
    <n v="1"/>
    <x v="0"/>
    <n v="1"/>
    <n v="2"/>
    <s v="NA"/>
    <n v="20"/>
    <x v="3"/>
    <d v="2020-05-14T13:57:52"/>
    <s v="AEA"/>
    <x v="0"/>
    <d v="2019-09-16T00:00:00"/>
    <d v="2019-09-16T10:52:41"/>
    <s v=""/>
    <s v="No"/>
    <s v="Old"/>
    <n v="0"/>
    <x v="0"/>
    <x v="0"/>
    <s v="Drew"/>
    <s v="Berlfein"/>
    <x v="0"/>
    <n v="1761576"/>
    <x v="504"/>
    <x v="0"/>
    <s v="LP_AV115-F17_878404"/>
    <s v="CIP_AV115-F18_356910"/>
    <s v="Tree Work Complete"/>
    <m/>
    <x v="3"/>
    <s v="Blue Oak"/>
    <s v="No"/>
    <s v="No"/>
    <n v="17"/>
    <n v="17"/>
    <m/>
    <s v="TD_TopDirecti"/>
    <s v="Cut and Leave"/>
    <s v="No"/>
    <m/>
    <s v="0.3 spans north of line from pole E to F, 10 ft from line "/>
    <s v="AEA_A &amp; E Arborists Tree Care"/>
    <m/>
    <n v="5429731"/>
    <s v="TD_TopDirecti"/>
    <d v="2020-05-14T13:57:39"/>
    <s v="Crew 202"/>
    <s v="Unit"/>
    <m/>
    <m/>
    <m/>
    <m/>
    <m/>
    <s v="Cut rounds into 14in chip and pile slash"/>
    <x v="0"/>
    <d v="2020-05-14T13:57:52"/>
    <s v="Sierra"/>
    <s v="SI_Sierra"/>
    <s v="1051743229"/>
    <s v="11089 WILL O WISP CT"/>
    <s v="NEVADA CITY"/>
    <s v=""/>
    <s v=""/>
    <s v="asance_awrr"/>
    <d v="2019-09-16T10:52:41"/>
    <s v="BE_geomartawrrprod"/>
    <d v="2020-05-14T15:33:43"/>
    <s v="83cb72c0-a1be-453a-9039-f71217691856"/>
  </r>
  <r>
    <n v="0"/>
    <n v="0"/>
    <n v="0"/>
    <n v="0"/>
    <n v="1"/>
    <n v="0"/>
    <n v="0"/>
    <n v="0"/>
    <n v="0"/>
    <n v="1"/>
    <x v="0"/>
    <n v="1"/>
    <n v="1"/>
    <n v="1"/>
    <n v="20"/>
    <x v="3"/>
    <d v="2020-05-14T14:07:29"/>
    <s v="AEA"/>
    <x v="0"/>
    <d v="2019-09-16T00:00:00"/>
    <d v="2019-09-16T11:04:45"/>
    <s v=""/>
    <s v="No"/>
    <s v="Old"/>
    <n v="0"/>
    <x v="0"/>
    <x v="0"/>
    <s v="Drew"/>
    <s v="Berlfein"/>
    <x v="0"/>
    <n v="1761577"/>
    <x v="505"/>
    <x v="0"/>
    <s v="LP_AV115-F17_878404"/>
    <s v="CIP_AV115-F18_356912"/>
    <s v="Tree Work Complete"/>
    <m/>
    <x v="3"/>
    <s v="Interior Live Oak"/>
    <s v="No"/>
    <s v="No"/>
    <n v="4"/>
    <n v="5"/>
    <m/>
    <s v="R1B_Rmv 1-B"/>
    <s v="Cut and Leave"/>
    <s v="No"/>
    <m/>
    <s v="North of pole F, 5 ft from pole, guywire clearance "/>
    <s v="AEA_A &amp; E Arborists Tree Care"/>
    <m/>
    <n v="5429731"/>
    <s v="F1B_FP-Rmv1 B"/>
    <d v="2020-05-14T14:07:21"/>
    <s v="Crew 202"/>
    <s v="Unit"/>
    <m/>
    <m/>
    <m/>
    <m/>
    <m/>
    <s v="Cut rounds into 14in chip and pile slash"/>
    <x v="0"/>
    <d v="2020-05-14T14:07:29"/>
    <s v="Sierra"/>
    <s v="SI_Sierra"/>
    <s v="1051743229"/>
    <s v="11089 WILL O WISP CT"/>
    <s v="NEVADA CITY"/>
    <s v=""/>
    <s v=""/>
    <s v="asance_awrr"/>
    <d v="2019-09-16T11:04:45"/>
    <s v="BE_geomartawrrprod"/>
    <d v="2020-05-14T15:33:43"/>
    <s v="49dc2f53-ac23-494c-990a-960cfd036372"/>
  </r>
  <r>
    <n v="0"/>
    <n v="0"/>
    <n v="0"/>
    <n v="0"/>
    <n v="1"/>
    <n v="0"/>
    <n v="0"/>
    <n v="0"/>
    <n v="0"/>
    <n v="1"/>
    <x v="0"/>
    <n v="1"/>
    <n v="3"/>
    <n v="3"/>
    <n v="20"/>
    <x v="3"/>
    <d v="2020-05-14T14:17:48"/>
    <s v="MOW"/>
    <x v="0"/>
    <d v="2020-02-24T00:00:00"/>
    <d v="2020-02-24T15:55:35"/>
    <s v=""/>
    <s v="No"/>
    <s v="Old"/>
    <n v="0"/>
    <x v="0"/>
    <x v="0"/>
    <s v="Roberto"/>
    <s v="Ayala"/>
    <x v="3"/>
    <n v="1723113"/>
    <x v="506"/>
    <x v="1"/>
    <s v="LP_AU115-B02_1668765"/>
    <s v="CIP_AU115-B02_332963"/>
    <s v="Tree Work Complete"/>
    <s v=""/>
    <x v="5"/>
    <s v="Ponderosa Pine"/>
    <s v="No"/>
    <s v="No"/>
    <n v="24"/>
    <n v="104"/>
    <s v=""/>
    <s v="F3B_FP-Rmv3 B"/>
    <s v="Cut and Leave"/>
    <s v="No"/>
    <s v=""/>
    <s v="0.7 span, pole 13 to end pole, could strike lines, 36 feet from line, leaning towards line"/>
    <s v="MOW_Mowbray's"/>
    <s v="MOW_Mowbray's Tree Service"/>
    <n v="5065470"/>
    <s v="F3B_FP-Rmv3 B"/>
    <d v="2020-05-14T14:17:37"/>
    <s v=""/>
    <s v="Unit"/>
    <m/>
    <s v=""/>
    <s v=""/>
    <s v=""/>
    <m/>
    <s v="Cut into 16 inch rounds, chip and pile all slash to homeowners discretion "/>
    <x v="3"/>
    <d v="2020-05-14T14:17:48"/>
    <s v="Sierra"/>
    <s v="SI_Sierra"/>
    <s v="1012539782"/>
    <s v="13337 RICES CROSSING RD"/>
    <s v="OREGON HOUSE"/>
    <s v=""/>
    <s v=""/>
    <s v="klinn_awrr"/>
    <d v="2020-02-24T15:55:35"/>
    <s v="BE_geomartawrrprod"/>
    <d v="2020-05-14T15:33:43"/>
    <s v="f526076f-4121-472a-90d0-53d3b1788509"/>
  </r>
  <r>
    <n v="0"/>
    <n v="0"/>
    <n v="0"/>
    <n v="0"/>
    <n v="1"/>
    <n v="0"/>
    <n v="0"/>
    <n v="0"/>
    <n v="0"/>
    <n v="1"/>
    <x v="0"/>
    <n v="1"/>
    <n v="2"/>
    <s v="NA"/>
    <n v="20"/>
    <x v="3"/>
    <d v="2020-05-14T14:55:44"/>
    <s v="AEA"/>
    <x v="0"/>
    <d v="2019-09-18T00:00:00"/>
    <d v="2019-09-18T09:10:05"/>
    <s v=""/>
    <s v="No"/>
    <s v="Old"/>
    <n v="0"/>
    <x v="0"/>
    <x v="0"/>
    <s v="Drew"/>
    <s v="Berlfein"/>
    <x v="0"/>
    <n v="1761810"/>
    <x v="507"/>
    <x v="0"/>
    <s v="LP_AV115-F18_878397"/>
    <s v="CIP_AV115-F18_356913"/>
    <s v="Tree Work Complete"/>
    <m/>
    <x v="3"/>
    <s v="Blue Oak"/>
    <s v="No"/>
    <s v="No"/>
    <n v="22"/>
    <n v="40"/>
    <m/>
    <s v="OV_Overhang"/>
    <s v="Cut and Leave"/>
    <s v="No"/>
    <m/>
    <s v=".5 span pole A- endpole B. south. 20' east of line."/>
    <s v="AEA_A &amp; E Arborists Tree Care"/>
    <m/>
    <n v="219"/>
    <s v="OV_Overhang"/>
    <d v="2020-05-14T14:55:14"/>
    <s v="A&amp;E#219"/>
    <s v="Unit"/>
    <m/>
    <m/>
    <m/>
    <m/>
    <m/>
    <s v="Cut rounds into 14in remove all slash"/>
    <x v="0"/>
    <d v="2020-05-14T14:55:44"/>
    <s v="Sierra"/>
    <s v="SI_Sierra"/>
    <s v="1051743222"/>
    <s v="10975 WILL O WISP CT"/>
    <s v="NEVADA CITY"/>
    <s v=""/>
    <s v=""/>
    <s v="ebarre_awrr"/>
    <d v="2019-09-18T09:10:05"/>
    <s v="BE_geomartawrrprod"/>
    <d v="2020-05-14T15:33:44"/>
    <s v="aa6d295e-fceb-4e1b-b267-481df64a49c2"/>
  </r>
  <r>
    <n v="0"/>
    <n v="0"/>
    <n v="0"/>
    <n v="0"/>
    <n v="1"/>
    <n v="0"/>
    <n v="0"/>
    <n v="0"/>
    <n v="0"/>
    <n v="1"/>
    <x v="0"/>
    <n v="1"/>
    <n v="1"/>
    <n v="1"/>
    <n v="20"/>
    <x v="3"/>
    <d v="2020-05-14T14:58:26"/>
    <s v="AEA"/>
    <x v="0"/>
    <d v="2020-03-04T00:00:00"/>
    <d v="2020-03-04T15:55:55"/>
    <s v=""/>
    <s v="No"/>
    <s v="Old"/>
    <n v="0"/>
    <x v="0"/>
    <x v="0"/>
    <s v="Drew"/>
    <s v="Berlfein"/>
    <x v="0"/>
    <n v="2313266"/>
    <x v="508"/>
    <x v="0"/>
    <s v="LP_AV115-F23_878649"/>
    <s v="CIP_AV115-F23_356559"/>
    <s v="Tree Work Complete"/>
    <m/>
    <x v="2"/>
    <s v="Gray Pine"/>
    <s v="No"/>
    <s v="No"/>
    <n v="7"/>
    <n v="30"/>
    <m/>
    <s v="F1B_FP-Rmv1 B"/>
    <s v="Haul offsite"/>
    <m/>
    <s v="Riparian"/>
    <s v="POLE 28-29 / 0.5 SPAN / 10 FEET EAST OF LINE/ POOR TPAER GREY PINE TALL ENOGH TO STRIKE LINE "/>
    <s v="AEA_A &amp; E Arborists Tree Care"/>
    <m/>
    <n v="5864178"/>
    <s v="F1B_FP-Rmv1 B"/>
    <d v="2020-05-14T14:58:09"/>
    <m/>
    <s v="Unit"/>
    <s v="No"/>
    <s v="Not Invoiced"/>
    <m/>
    <m/>
    <d v="2020-05-14T14:58:16"/>
    <s v="REMOVE ALL PINE WOOD AND DEBRIS "/>
    <x v="0"/>
    <d v="2020-05-14T14:58:26"/>
    <s v="Sierra"/>
    <s v="SI_Sierra"/>
    <m/>
    <s v="11199 WEEPING WILLOW WAY"/>
    <s v=""/>
    <s v=""/>
    <s v=""/>
    <s v="ahansm_awrr"/>
    <d v="2020-03-04T15:55:55"/>
    <s v="BE_geomartawrrprod"/>
    <d v="2020-05-14T15:33:49"/>
    <s v="1ce5353f-a26a-4a4f-b550-4c73630189c2"/>
  </r>
  <r>
    <n v="0"/>
    <n v="0"/>
    <n v="0"/>
    <n v="0"/>
    <n v="1"/>
    <n v="0"/>
    <n v="0"/>
    <n v="0"/>
    <n v="0"/>
    <n v="1"/>
    <x v="0"/>
    <n v="1"/>
    <n v="1"/>
    <n v="1"/>
    <n v="20"/>
    <x v="3"/>
    <d v="2020-05-14T14:59:55"/>
    <s v="AEA"/>
    <x v="0"/>
    <d v="2019-08-09T00:00:00"/>
    <d v="2019-08-09T13:22:54"/>
    <s v=""/>
    <s v="No"/>
    <s v="Old"/>
    <n v="0"/>
    <x v="0"/>
    <x v="0"/>
    <s v="Drew"/>
    <s v="Berlfein"/>
    <x v="0"/>
    <n v="1750478"/>
    <x v="509"/>
    <x v="0"/>
    <s v="LP_AV115-F22_883689"/>
    <s v="CIP_AV115-F23_356559"/>
    <s v="Tree Work Complete"/>
    <s v="Fail"/>
    <x v="0"/>
    <s v="Gray Pine"/>
    <s v="No"/>
    <s v="No"/>
    <n v="10"/>
    <n v="37"/>
    <s v=""/>
    <s v="F1A_FP-Rmv1 A"/>
    <s v="Haul offsite"/>
    <s v="No"/>
    <s v="Riparian"/>
    <s v="HTRS 4/3  .1 span from 28 to 29, 24 ft east of line"/>
    <s v="AEA_A &amp; E Arborists Tree Care"/>
    <s v=""/>
    <m/>
    <s v="F1A_FP-Rmv1 A"/>
    <d v="2020-05-14T14:59:37"/>
    <m/>
    <s v="Unit"/>
    <m/>
    <s v=""/>
    <s v=""/>
    <s v=""/>
    <d v="2020-05-14T14:59:40"/>
    <s v="Haul away all pine wood/ wood chips and debris "/>
    <x v="0"/>
    <d v="2020-05-14T14:59:55"/>
    <s v="Sierra"/>
    <s v="SI_Sierra"/>
    <s v="1051742889"/>
    <s v="13221 JONES BAR RD"/>
    <s v="NEVADA CITY"/>
    <s v=""/>
    <s v=""/>
    <s v="rshurm_awrr"/>
    <d v="2019-08-09T13:22:54"/>
    <s v="BE_geomartawrrprod"/>
    <d v="2020-05-14T15:34:36"/>
    <s v="02779614-b6b7-4257-b96f-cc4263913684"/>
  </r>
  <r>
    <n v="0"/>
    <n v="0"/>
    <n v="0"/>
    <n v="0"/>
    <n v="1"/>
    <n v="0"/>
    <n v="0"/>
    <n v="0"/>
    <n v="0"/>
    <n v="1"/>
    <x v="0"/>
    <n v="1"/>
    <n v="3"/>
    <n v="3"/>
    <n v="20"/>
    <x v="3"/>
    <d v="2020-05-14T15:00:17"/>
    <s v="AEA"/>
    <x v="0"/>
    <d v="2019-08-09T00:00:00"/>
    <d v="2019-08-09T13:47:54"/>
    <s v=""/>
    <s v="No"/>
    <s v="Old"/>
    <n v="0"/>
    <x v="0"/>
    <x v="0"/>
    <s v="Drew"/>
    <s v="Berlfein"/>
    <x v="0"/>
    <n v="1750481"/>
    <x v="510"/>
    <x v="0"/>
    <s v="LP_AV115-F23_878649"/>
    <s v="CIP_AV115-F23_356559"/>
    <s v="Tree Work Complete"/>
    <s v="Fail"/>
    <x v="0"/>
    <s v="Canyon Live Oak"/>
    <s v="No"/>
    <s v="No"/>
    <n v="35"/>
    <n v="22"/>
    <s v=""/>
    <s v="R3B_Rmv 3-B"/>
    <s v="Haul offsite"/>
    <s v="No"/>
    <s v="Riparian"/>
    <s v=".1 span 28 to 29, 10 ft east of line. Combined stem DBH"/>
    <s v="AEA_A &amp; E Arborists Tree Care"/>
    <s v=""/>
    <n v="5864178"/>
    <s v="F3B_FP-Rmv3 B"/>
    <d v="2020-05-14T14:59:00"/>
    <m/>
    <s v="Unit"/>
    <m/>
    <s v=""/>
    <s v=""/>
    <s v=""/>
    <d v="2020-05-14T14:59:03"/>
    <s v="Haul away all small oak wood/ remove wood chips and debris "/>
    <x v="0"/>
    <d v="2020-05-14T15:00:17"/>
    <s v="Sierra"/>
    <s v="SI_Sierra"/>
    <s v="1051743677"/>
    <s v="11199 WEEPING WILLOW WAY"/>
    <s v="NEVADA CITY"/>
    <s v=""/>
    <s v=""/>
    <s v="rshurm_awrr"/>
    <d v="2019-08-09T13:47:54"/>
    <s v="BE_geomartawrrprod"/>
    <d v="2020-05-14T15:34:36"/>
    <s v="7f5ba74c-66d3-4aa9-a858-dda6ff8b7899"/>
  </r>
  <r>
    <n v="0"/>
    <n v="0"/>
    <n v="0"/>
    <n v="0"/>
    <n v="1"/>
    <n v="0"/>
    <n v="0"/>
    <n v="0"/>
    <n v="0"/>
    <n v="1"/>
    <x v="0"/>
    <n v="1"/>
    <n v="2"/>
    <n v="2"/>
    <n v="20"/>
    <x v="3"/>
    <d v="2020-05-14T15:01:01"/>
    <s v="AEA"/>
    <x v="0"/>
    <d v="2019-08-09T00:00:00"/>
    <d v="2019-08-09T13:27:09"/>
    <s v=""/>
    <s v="No"/>
    <s v="Old"/>
    <n v="0"/>
    <x v="0"/>
    <x v="0"/>
    <s v="Drew"/>
    <s v="Berlfein"/>
    <x v="0"/>
    <n v="1750479"/>
    <x v="511"/>
    <x v="0"/>
    <s v="LP_AV115-F23_878649"/>
    <s v="CIP_AV115-F23_356559"/>
    <s v="Tree Work Complete"/>
    <s v="Fail"/>
    <x v="0"/>
    <s v="Gray Pine"/>
    <s v="No"/>
    <s v="No"/>
    <n v="12"/>
    <n v="45"/>
    <s v=""/>
    <s v="F2A_FP-Rmv2 A"/>
    <s v="Haul offsite"/>
    <s v="No"/>
    <s v="Riparian"/>
    <s v="HTRS 5/3  .1 span 28 to 29, 40 feet east of line"/>
    <s v="AEA_A &amp; E Arborists Tree Care"/>
    <s v=""/>
    <n v="5864178"/>
    <s v="F2A_FP-Rmv2 A"/>
    <d v="2020-05-14T15:00:37"/>
    <m/>
    <s v="Unit"/>
    <m/>
    <s v=""/>
    <s v=""/>
    <s v=""/>
    <d v="2020-05-14T15:00:40"/>
    <s v="Haul away all pine wood/ wood chips and debris "/>
    <x v="0"/>
    <d v="2020-05-14T15:01:01"/>
    <s v="Sierra"/>
    <s v="SI_Sierra"/>
    <s v="1051743677"/>
    <s v="11199 WEEPING WILLOW WAY"/>
    <s v="NEVADA CITY"/>
    <s v=""/>
    <s v=""/>
    <s v="rshurm_awrr"/>
    <d v="2019-08-09T13:27:09"/>
    <s v="BE_geomartawrrprod"/>
    <d v="2020-05-14T15:34:36"/>
    <s v="1a500c1b-b566-44f0-9c11-677b81dccf19"/>
  </r>
  <r>
    <n v="0"/>
    <n v="0"/>
    <n v="0"/>
    <n v="0"/>
    <n v="1"/>
    <n v="0"/>
    <n v="0"/>
    <n v="0"/>
    <n v="0"/>
    <n v="1"/>
    <x v="0"/>
    <n v="1"/>
    <n v="1"/>
    <n v="1"/>
    <n v="20"/>
    <x v="3"/>
    <d v="2020-05-14T15:03:19"/>
    <s v="AEA"/>
    <x v="0"/>
    <d v="2020-03-04T00:00:00"/>
    <d v="2020-03-04T15:45:40"/>
    <s v=""/>
    <s v="No"/>
    <s v="Old"/>
    <n v="0"/>
    <x v="0"/>
    <x v="0"/>
    <s v="Drew"/>
    <s v="Berlfein"/>
    <x v="0"/>
    <n v="2313205"/>
    <x v="512"/>
    <x v="0"/>
    <s v="LP_AV115-F23_878649"/>
    <s v="CIP_AV115-F23_356559"/>
    <s v="Tree Work Complete"/>
    <m/>
    <x v="2"/>
    <s v="Gray Pine"/>
    <s v="No"/>
    <s v="No"/>
    <n v="9"/>
    <n v="32"/>
    <m/>
    <s v="F1B_FP-Rmv1 B"/>
    <s v="Haul offsite"/>
    <m/>
    <s v="Riparian"/>
    <s v=".7 span between pole 28 -29/ 10 feet East of line/ tall enough to strike lines"/>
    <s v="AEA_A &amp; E Arborists Tree Care"/>
    <m/>
    <n v="5864178"/>
    <s v="F1B_FP-Rmv1 B"/>
    <d v="2020-05-14T15:03:06"/>
    <m/>
    <s v="Unit"/>
    <s v="No"/>
    <s v="Not Invoiced"/>
    <m/>
    <m/>
    <d v="2020-05-14T15:03:09"/>
    <s v="Hall away all pine wood/ woodchips and debris"/>
    <x v="0"/>
    <d v="2020-05-14T15:03:19"/>
    <s v="Sierra"/>
    <s v="SI_Sierra"/>
    <m/>
    <s v="11199 WEEPING WILLOW WAY"/>
    <s v=""/>
    <s v=""/>
    <s v=""/>
    <s v="ahansm_awrr"/>
    <d v="2020-03-04T15:45:40"/>
    <s v="BE_geomartawrrprod"/>
    <d v="2020-05-14T15:34:44"/>
    <s v="401837ce-aa81-4e8d-9cd1-acef81ed001d"/>
  </r>
  <r>
    <n v="0"/>
    <n v="0"/>
    <n v="0"/>
    <n v="0"/>
    <n v="1"/>
    <n v="0"/>
    <n v="0"/>
    <n v="0"/>
    <n v="0"/>
    <n v="1"/>
    <x v="0"/>
    <n v="1"/>
    <n v="1"/>
    <n v="1"/>
    <n v="20"/>
    <x v="3"/>
    <d v="2020-05-14T15:12:22"/>
    <s v="AEA"/>
    <x v="0"/>
    <d v="2019-08-09T00:00:00"/>
    <d v="2019-08-09T10:30:41"/>
    <s v=""/>
    <s v="No"/>
    <s v="Old"/>
    <n v="0"/>
    <x v="0"/>
    <x v="0"/>
    <s v="Drew"/>
    <s v="Berlfein"/>
    <x v="0"/>
    <n v="1750361"/>
    <x v="513"/>
    <x v="0"/>
    <s v="LP_AV115-F23_878649"/>
    <s v="CIP_AV115-F22_357480"/>
    <s v="Tree Work Complete"/>
    <s v="Fail"/>
    <x v="0"/>
    <s v="Ponderosa Pine"/>
    <s v="No"/>
    <s v="No"/>
    <n v="8"/>
    <n v="25"/>
    <m/>
    <s v="R1B_Rmv 1-B"/>
    <s v="Haul offsite"/>
    <s v="No"/>
    <s v="Riparian"/>
    <s v="HTRS 2/3 0.5 span from 30 to 31. 10 ft East of line. "/>
    <s v="AEA_A &amp; E Arborists Tree Care"/>
    <m/>
    <n v="5864178"/>
    <s v="F1B_FP-Rmv1 B"/>
    <d v="2020-05-14T15:12:13"/>
    <m/>
    <s v="Unit"/>
    <m/>
    <m/>
    <m/>
    <m/>
    <m/>
    <s v="Remove all pine wood/ wood chips and debris "/>
    <x v="0"/>
    <d v="2020-05-14T15:12:22"/>
    <s v="Sierra"/>
    <s v="SI_Sierra"/>
    <s v="1051743677"/>
    <s v="11199 WEEPING WILLOW WAY"/>
    <s v="NEVADA CITY"/>
    <s v=""/>
    <s v=""/>
    <s v="eculhj_awrr"/>
    <d v="2019-08-09T10:30:41"/>
    <s v="BE_geomartawrrprod"/>
    <d v="2020-05-14T15:34:36"/>
    <s v="f75238bc-f728-4999-bb16-ae5266ae0df3"/>
  </r>
  <r>
    <n v="0"/>
    <n v="0"/>
    <n v="0"/>
    <n v="0"/>
    <n v="1"/>
    <n v="0"/>
    <n v="0"/>
    <n v="0"/>
    <n v="0"/>
    <n v="1"/>
    <x v="0"/>
    <n v="1"/>
    <n v="1"/>
    <n v="1"/>
    <n v="20"/>
    <x v="3"/>
    <d v="2020-05-14T15:15:35"/>
    <s v="AEA"/>
    <x v="0"/>
    <d v="2019-09-18T00:00:00"/>
    <d v="2019-09-18T09:19:20"/>
    <s v=""/>
    <s v="No"/>
    <s v="Old"/>
    <n v="0"/>
    <x v="0"/>
    <x v="0"/>
    <s v="Drew"/>
    <s v="Berlfein"/>
    <x v="0"/>
    <n v="1761811"/>
    <x v="514"/>
    <x v="0"/>
    <s v="LP_AV115-F18_878397"/>
    <s v="CIP_AV115-F18_356913"/>
    <s v="Tree Work Complete"/>
    <m/>
    <x v="3"/>
    <s v="Blue Oak"/>
    <s v="No"/>
    <s v="No"/>
    <n v="8"/>
    <n v="40"/>
    <m/>
    <s v="F1B_FP-Rmv1 B"/>
    <s v="Cut and Leave"/>
    <s v="No"/>
    <m/>
    <s v=".6 span pole A- endpole B. 5' east. growing into line."/>
    <s v="AEA_A &amp; E Arborists Tree Care"/>
    <m/>
    <n v="219"/>
    <s v="F1B_FP-Rmv1 B"/>
    <d v="2020-05-14T15:15:07"/>
    <s v="A&amp;E#219"/>
    <s v="Unit"/>
    <m/>
    <m/>
    <m/>
    <m/>
    <m/>
    <s v="Cut rounds into 14in remove all slash"/>
    <x v="0"/>
    <d v="2020-05-14T15:15:35"/>
    <s v="Sierra"/>
    <s v="SI_Sierra"/>
    <s v="1051743222"/>
    <s v="10975 WILL O WISP CT"/>
    <s v="NEVADA CITY"/>
    <s v=""/>
    <s v=""/>
    <s v="ebarre_awrr"/>
    <d v="2019-09-18T09:19:20"/>
    <s v="BE_geomartawrrprod"/>
    <d v="2020-05-14T15:34:36"/>
    <s v="f3b5d2eb-7586-484a-98c5-259449293107"/>
  </r>
  <r>
    <n v="0"/>
    <n v="0"/>
    <n v="0"/>
    <n v="0"/>
    <n v="1"/>
    <n v="0"/>
    <n v="0"/>
    <n v="0"/>
    <n v="0"/>
    <n v="1"/>
    <x v="0"/>
    <n v="1"/>
    <n v="3"/>
    <s v="NA"/>
    <n v="20"/>
    <x v="3"/>
    <d v="2020-05-14T15:23:15"/>
    <s v="AEA"/>
    <x v="0"/>
    <d v="2019-09-18T00:00:00"/>
    <d v="2019-09-18T09:19:48"/>
    <s v=""/>
    <s v="No"/>
    <s v="Old"/>
    <n v="0"/>
    <x v="0"/>
    <x v="0"/>
    <s v="Drew"/>
    <s v="Berlfein"/>
    <x v="0"/>
    <n v="1762134"/>
    <x v="515"/>
    <x v="0"/>
    <s v="LP_AV115-F18_878397"/>
    <s v="CIP_AV115-F18_356913"/>
    <s v="Tree Work Complete"/>
    <m/>
    <x v="3"/>
    <s v="Blue Oak"/>
    <s v="No"/>
    <s v="No"/>
    <n v="24"/>
    <n v="29"/>
    <m/>
    <s v="OV_Overhang"/>
    <s v="Cut and Leave"/>
    <s v="No"/>
    <m/>
    <s v="0.7 spans west of line from pole A to B, 15 ft from line"/>
    <s v="AEA_A &amp; E Arborists Tree Care"/>
    <m/>
    <n v="219"/>
    <s v="FOB_FP-Ov B"/>
    <d v="2020-05-14T15:22:56"/>
    <s v="A&amp;E#219"/>
    <s v="Unit"/>
    <m/>
    <m/>
    <m/>
    <m/>
    <m/>
    <s v="Cut rounds into 14in remove all slash"/>
    <x v="0"/>
    <d v="2020-05-14T15:23:15"/>
    <s v="Sierra"/>
    <s v="SI_Sierra"/>
    <s v="1051743222"/>
    <s v="10975 WILL O WISP CT"/>
    <s v="NEVADA CITY"/>
    <s v=""/>
    <s v=""/>
    <s v="asance_awrr"/>
    <d v="2019-09-18T09:19:48"/>
    <s v="BE_geomartawrrprod"/>
    <d v="2020-05-14T15:34:36"/>
    <s v="0d83eaf6-555a-4f46-a6e1-a22e7037d6e9"/>
  </r>
  <r>
    <n v="0"/>
    <n v="0"/>
    <n v="0"/>
    <n v="0"/>
    <n v="1"/>
    <n v="0"/>
    <n v="0"/>
    <n v="0"/>
    <n v="0"/>
    <n v="1"/>
    <x v="0"/>
    <n v="1"/>
    <n v="2"/>
    <n v="2"/>
    <n v="20"/>
    <x v="3"/>
    <d v="2020-05-14T15:28:29"/>
    <s v="AEA"/>
    <x v="0"/>
    <d v="2019-09-18T00:00:00"/>
    <d v="2019-09-18T09:12:32"/>
    <s v=""/>
    <s v="No"/>
    <s v="Old"/>
    <n v="0"/>
    <x v="0"/>
    <x v="0"/>
    <s v="Drew"/>
    <s v="Berlfein"/>
    <x v="0"/>
    <n v="1762132"/>
    <x v="516"/>
    <x v="0"/>
    <s v="LP_AV115-F18_878397"/>
    <s v="CIP_AV115-F18_356913"/>
    <s v="Tree Work Complete"/>
    <m/>
    <x v="3"/>
    <s v="Blue Oak"/>
    <s v="No"/>
    <s v="No"/>
    <n v="12"/>
    <n v="28"/>
    <m/>
    <s v="F2B_FP-Rmv2 B"/>
    <s v="Cut and Leave"/>
    <s v="No"/>
    <m/>
    <s v="0.8 spans west of line from pole A to B, 10 ft from line, suppressed canopy growing towards lines, overhanging branches will need trim but it may kill tree "/>
    <s v="AEA_A &amp; E Arborists Tree Care"/>
    <m/>
    <n v="219"/>
    <s v="F2B_FP-Rmv2 B"/>
    <d v="2020-05-14T15:28:13"/>
    <s v="A&amp;E #219"/>
    <s v="Unit"/>
    <m/>
    <m/>
    <m/>
    <m/>
    <m/>
    <s v="Cut rounds into 14in remove all slash"/>
    <x v="0"/>
    <d v="2020-05-14T15:28:29"/>
    <s v="Sierra"/>
    <s v="SI_Sierra"/>
    <s v="1051743222"/>
    <s v="10975 WILL O WISP CT"/>
    <s v="NEVADA CITY"/>
    <s v=""/>
    <s v=""/>
    <s v="asance_awrr"/>
    <d v="2019-09-18T09:12:32"/>
    <s v="BE_geomartawrrprod"/>
    <d v="2020-05-14T15:34:36"/>
    <s v="5b11ede3-7602-4231-a346-fb96c95c8baa"/>
  </r>
  <r>
    <n v="1"/>
    <n v="0"/>
    <n v="0"/>
    <n v="0"/>
    <n v="0"/>
    <n v="0"/>
    <n v="0"/>
    <n v="0"/>
    <n v="0"/>
    <n v="1"/>
    <x v="0"/>
    <n v="1"/>
    <s v="NA"/>
    <s v="NA"/>
    <n v="20"/>
    <x v="3"/>
    <d v="2020-05-14T15:36:14"/>
    <s v="MGE"/>
    <x v="4"/>
    <d v="2020-05-14T00:00:00"/>
    <d v="2020-05-14T15:36:14"/>
    <s v=""/>
    <s v="No"/>
    <s v="New"/>
    <n v="0"/>
    <x v="1"/>
    <x v="1"/>
    <s v="Alex"/>
    <s v="Coon"/>
    <x v="19"/>
    <n v="3230056"/>
    <x v="517"/>
    <x v="2"/>
    <s v="LP_AW116-A07_894358"/>
    <s v="CIP_AW116-A07_395955"/>
    <s v="Work Identified"/>
    <m/>
    <x v="2"/>
    <s v="Black Oak"/>
    <s v="No"/>
    <s v="No"/>
    <n v="16"/>
    <n v="45"/>
    <s v="Do Not ABATE"/>
    <s v="NW_No Work"/>
    <s v="Not Needed"/>
    <m/>
    <s v="None Observed"/>
    <s v="Poles 1-End pole, at end pole, 45 feet east of end pole."/>
    <m/>
    <m/>
    <m/>
    <m/>
    <m/>
    <m/>
    <s v="Unit"/>
    <s v="No"/>
    <s v="Not Invoiced"/>
    <m/>
    <m/>
    <m/>
    <s v="TBD "/>
    <x v="23"/>
    <d v="2020-05-14T15:36:14"/>
    <s v="Sierra"/>
    <s v="SI_Sierra"/>
    <m/>
    <s v="12056 SUNSHINE VALLEY RD"/>
    <s v="GRASS VALLEY"/>
    <s v=""/>
    <s v=""/>
    <s v="acoonm_awrr"/>
    <d v="2020-05-14T15:36:14"/>
    <s v="BE_geomartawrrprod"/>
    <d v="2020-05-14T16:26:22"/>
    <s v="fdb705b9-3262-4c2c-8cbe-dd4b3f3985d8"/>
  </r>
  <r>
    <n v="0"/>
    <n v="0"/>
    <n v="0"/>
    <n v="0"/>
    <n v="0"/>
    <n v="0"/>
    <n v="0"/>
    <n v="1"/>
    <n v="0"/>
    <n v="1"/>
    <x v="0"/>
    <n v="1"/>
    <s v="NA"/>
    <s v="NA"/>
    <n v="20"/>
    <x v="3"/>
    <d v="2020-05-14T15:58:34"/>
    <s v="AEA"/>
    <x v="0"/>
    <d v="2019-08-12T00:00:00"/>
    <d v="2019-08-12T14:20:36"/>
    <s v=""/>
    <s v="No"/>
    <s v="Old"/>
    <n v="0"/>
    <x v="0"/>
    <x v="0"/>
    <s v="Drew"/>
    <s v="Berlfein"/>
    <x v="0"/>
    <n v="1750830"/>
    <x v="518"/>
    <x v="0"/>
    <s v="LP_AV115-F23_878649"/>
    <s v="CIP_AV115-F22_357480"/>
    <s v="Tree Work Complete"/>
    <s v="Fail"/>
    <x v="0"/>
    <s v="Brush (misc)"/>
    <s v="No"/>
    <s v="No"/>
    <n v="0"/>
    <n v="10"/>
    <s v=""/>
    <s v="BC_Br Rmv"/>
    <s v="Haul offsite"/>
    <s v="No"/>
    <s v="Riparian"/>
    <s v="brush point around pole 30647 guy line"/>
    <s v="AEA_A &amp; E Arborists Tree Care"/>
    <s v=""/>
    <n v="5864178"/>
    <s v="BC_Br Rmv"/>
    <d v="2020-05-14T15:58:27"/>
    <m/>
    <s v="Unit"/>
    <m/>
    <s v=""/>
    <s v=""/>
    <s v=""/>
    <m/>
    <s v="remove brush and debris "/>
    <x v="0"/>
    <d v="2020-05-14T15:58:34"/>
    <s v="Sierra"/>
    <s v="SI_Sierra"/>
    <s v="1051743677"/>
    <s v="11199 WEEPING WILLOW WAY"/>
    <s v="NEVADA CITY"/>
    <s v=""/>
    <s v=""/>
    <s v="rshurm_awrr"/>
    <d v="2019-08-12T14:20:36"/>
    <s v="BE_geomartawrrprod"/>
    <d v="2020-05-14T17:32:52"/>
    <s v="78dc06e3-f75e-4523-bbe0-4a7714679c7c"/>
  </r>
  <r>
    <n v="0"/>
    <n v="0"/>
    <n v="1"/>
    <n v="1"/>
    <n v="0"/>
    <n v="0"/>
    <n v="0"/>
    <n v="0"/>
    <n v="0"/>
    <n v="2"/>
    <x v="0"/>
    <n v="1"/>
    <s v="NA"/>
    <s v="NA"/>
    <n v="20"/>
    <x v="3"/>
    <d v="2020-05-14T16:04:41"/>
    <s v="MGE"/>
    <x v="4"/>
    <d v="2020-05-14T00:00:00"/>
    <d v="2020-05-14T16:02:17"/>
    <s v=""/>
    <s v="No"/>
    <s v="New"/>
    <n v="0"/>
    <x v="1"/>
    <x v="1"/>
    <s v="Aaron"/>
    <s v="Hansen"/>
    <x v="14"/>
    <n v="3230306"/>
    <x v="519"/>
    <x v="2"/>
    <s v="LP_AW116-A07_900829"/>
    <s v="CIP_AW116-A07_393857"/>
    <s v="Work Identified"/>
    <m/>
    <x v="2"/>
    <s v="Brush (misc)"/>
    <s v="No"/>
    <s v="No"/>
    <m/>
    <m/>
    <m/>
    <s v="BC_Br Rmv"/>
    <s v="Not Needed"/>
    <m/>
    <m/>
    <m/>
    <m/>
    <m/>
    <m/>
    <m/>
    <m/>
    <m/>
    <m/>
    <m/>
    <m/>
    <m/>
    <m/>
    <m/>
    <m/>
    <x v="17"/>
    <d v="2020-05-14T16:04:41"/>
    <s v="Sierra"/>
    <s v="SI_Sierra"/>
    <m/>
    <s v="12352 SUNSHINE VALLEY RD"/>
    <s v="GRASS VALLEY"/>
    <s v=""/>
    <s v=""/>
    <s v="ahansm_awrr"/>
    <d v="2020-05-14T16:02:17"/>
    <s v="BE_geomartawrrprod"/>
    <d v="2020-05-14T18:14:39"/>
    <s v="fa53c92b-eb0e-44d3-b280-0601b1e7dfe2"/>
  </r>
  <r>
    <n v="0"/>
    <n v="0"/>
    <n v="0"/>
    <n v="0"/>
    <n v="0"/>
    <n v="0"/>
    <n v="0"/>
    <n v="1"/>
    <n v="0"/>
    <n v="1"/>
    <x v="0"/>
    <n v="1"/>
    <s v="Brush"/>
    <s v="NA"/>
    <n v="20"/>
    <x v="3"/>
    <d v="2020-05-14T16:19:18"/>
    <s v="AEA"/>
    <x v="0"/>
    <d v="2019-09-16T00:00:00"/>
    <d v="2019-09-16T09:33:48"/>
    <s v=""/>
    <s v="No"/>
    <s v="Old"/>
    <n v="0"/>
    <x v="0"/>
    <x v="0"/>
    <s v="Drew"/>
    <s v="Berlfein"/>
    <x v="0"/>
    <n v="1761498"/>
    <x v="520"/>
    <x v="0"/>
    <s v="LP_AV115-F17_884322"/>
    <s v="CIP_AV115-F17_356321"/>
    <s v="Tree Work Complete"/>
    <m/>
    <x v="3"/>
    <s v="Brush (misc)"/>
    <s v="No"/>
    <s v="No"/>
    <n v="1"/>
    <n v="5"/>
    <m/>
    <s v="BC_Br Rmv"/>
    <s v="Cut and Leave"/>
    <s v="No"/>
    <m/>
    <s v="at pole 1 south. brush unit around guy wire/ small brush and small grey pine "/>
    <s v="AEA_A &amp; E Arborists Tree Care"/>
    <m/>
    <n v="5744925"/>
    <s v="BC_Br Rmv"/>
    <d v="2020-05-14T16:18:42"/>
    <s v="A&amp;E. 18"/>
    <s v="Unit"/>
    <m/>
    <m/>
    <m/>
    <m/>
    <m/>
    <s v="Cut rounds into 16in chip and pile slash at owners choice "/>
    <x v="0"/>
    <d v="2020-05-14T16:19:18"/>
    <s v="Sierra"/>
    <s v="SI_Sierra"/>
    <s v="1051743215"/>
    <s v="10999 WILL O WISP CT"/>
    <s v="NEVADA CITY"/>
    <s v=""/>
    <s v=""/>
    <s v="ebarre_awrr"/>
    <d v="2019-09-16T09:33:48"/>
    <s v="BE_geomartawrrprod"/>
    <d v="2020-05-14T17:32:52"/>
    <s v="24d44703-a8b6-4157-b410-1ef4a49fa5b6"/>
  </r>
  <r>
    <n v="0"/>
    <n v="0"/>
    <n v="0"/>
    <n v="0"/>
    <n v="1"/>
    <n v="0"/>
    <n v="0"/>
    <n v="0"/>
    <n v="0"/>
    <n v="1"/>
    <x v="0"/>
    <n v="1"/>
    <n v="2"/>
    <n v="2"/>
    <n v="20"/>
    <x v="3"/>
    <d v="2020-05-14T16:22:45"/>
    <s v="AEA"/>
    <x v="0"/>
    <d v="2019-09-17T00:00:00"/>
    <d v="2019-09-17T13:47:35"/>
    <s v=""/>
    <s v="No"/>
    <s v="Old"/>
    <n v="0"/>
    <x v="0"/>
    <x v="0"/>
    <s v="Drew"/>
    <s v="Berlfein"/>
    <x v="0"/>
    <n v="1761744"/>
    <x v="521"/>
    <x v="0"/>
    <s v="LP_AV115-F17_884322"/>
    <s v="CIP_AV115-F17_356320"/>
    <s v="Tree Work Complete"/>
    <m/>
    <x v="3"/>
    <s v="Blue Oak"/>
    <s v="No"/>
    <s v="No"/>
    <n v="16"/>
    <n v="21"/>
    <m/>
    <s v="R2B_Rmv 2-B"/>
    <s v="Cut and Leave"/>
    <s v="No"/>
    <m/>
    <s v="0.1 spans under line from pole 1 to 2, canopy growing straight towards lines, will need continuous work, topping may kill tree/ Combined DBH "/>
    <s v="AEA_A &amp; E Arborists Tree Care"/>
    <m/>
    <n v="5744925"/>
    <s v="R2B_Rmv 2-B"/>
    <d v="2020-05-14T16:22:29"/>
    <s v="A&amp;E. 18"/>
    <s v="Unit"/>
    <m/>
    <m/>
    <m/>
    <m/>
    <m/>
    <s v="Cut rounds into 16in chip and pile slash at owners choice "/>
    <x v="0"/>
    <d v="2020-05-14T16:22:45"/>
    <s v="Sierra"/>
    <s v="SI_Sierra"/>
    <s v="1051743215"/>
    <s v="10999 WILL O WISP CT"/>
    <s v="NEVADA CITY"/>
    <s v=""/>
    <s v=""/>
    <s v="asance_awrr"/>
    <d v="2019-09-17T13:47:35"/>
    <s v="BE_geomartawrrprod"/>
    <d v="2020-05-14T17:32:52"/>
    <s v="a528d18e-4bc2-4b8a-9677-efce8fefe3e5"/>
  </r>
  <r>
    <n v="0"/>
    <n v="0"/>
    <n v="0"/>
    <n v="0"/>
    <n v="1"/>
    <n v="0"/>
    <n v="0"/>
    <n v="0"/>
    <n v="0"/>
    <n v="1"/>
    <x v="0"/>
    <n v="1"/>
    <n v="3"/>
    <n v="3"/>
    <n v="20"/>
    <x v="3"/>
    <d v="2020-05-14T16:24:17"/>
    <s v="AEA"/>
    <x v="0"/>
    <d v="2019-09-17T00:00:00"/>
    <d v="2019-09-17T13:56:05"/>
    <s v=""/>
    <s v="No"/>
    <s v="Old"/>
    <n v="0"/>
    <x v="0"/>
    <x v="0"/>
    <s v="Drew"/>
    <s v="Berlfein"/>
    <x v="0"/>
    <n v="1761745"/>
    <x v="522"/>
    <x v="0"/>
    <s v="LP_AV115-F17_884322"/>
    <s v="CIP_AV115-F17_356320"/>
    <s v="Tree Work Complete"/>
    <m/>
    <x v="3"/>
    <s v="Blue Oak"/>
    <s v="No"/>
    <s v="No"/>
    <n v="25"/>
    <n v="23"/>
    <m/>
    <s v="R3B_Rmv 3-B"/>
    <s v="Cut and Leave"/>
    <s v="No"/>
    <m/>
    <s v="0.2 spans east of line from pole 1 to 2, 3 ft from line, multistem, growing straight towards lines, will need continuous work, topping may kill tree/ Combined DBH "/>
    <s v="AEA_A &amp; E Arborists Tree Care"/>
    <m/>
    <n v="5744925"/>
    <s v="R3B_Rmv 3-B"/>
    <d v="2020-05-14T16:24:04"/>
    <s v="A&amp;E. 18"/>
    <s v="Unit"/>
    <m/>
    <m/>
    <m/>
    <m/>
    <m/>
    <s v="Cut rounds into 16in chip and pile slash at owners choice "/>
    <x v="0"/>
    <d v="2020-05-14T16:24:17"/>
    <s v="Sierra"/>
    <s v="SI_Sierra"/>
    <s v="1051743215"/>
    <s v="10999 WILL O WISP CT"/>
    <s v="NEVADA CITY"/>
    <s v=""/>
    <s v=""/>
    <s v="asance_awrr"/>
    <d v="2019-09-17T13:56:05"/>
    <s v="BE_geomartawrrprod"/>
    <d v="2020-05-14T17:32:52"/>
    <s v="12efc2a0-040d-4c3b-a436-e579ed38edb3"/>
  </r>
  <r>
    <n v="0"/>
    <n v="0"/>
    <n v="0"/>
    <n v="0"/>
    <n v="1"/>
    <n v="0"/>
    <n v="0"/>
    <n v="0"/>
    <n v="0"/>
    <n v="1"/>
    <x v="0"/>
    <n v="1"/>
    <n v="2"/>
    <n v="2"/>
    <n v="20"/>
    <x v="3"/>
    <d v="2020-05-14T16:28:05"/>
    <s v="AEA"/>
    <x v="0"/>
    <d v="2019-09-17T00:00:00"/>
    <d v="2019-09-17T13:48:45"/>
    <s v=""/>
    <s v="No"/>
    <s v="Old"/>
    <n v="0"/>
    <x v="0"/>
    <x v="0"/>
    <s v="Drew"/>
    <s v="Berlfein"/>
    <x v="0"/>
    <n v="1761779"/>
    <x v="523"/>
    <x v="0"/>
    <s v="LP_AV115-F17_884322"/>
    <s v="CIP_AV115-F17_356320"/>
    <s v="Tree Work Complete"/>
    <m/>
    <x v="3"/>
    <s v="Gray Pine"/>
    <s v="No"/>
    <s v="No"/>
    <n v="18"/>
    <n v="51"/>
    <m/>
    <s v="F2B_FP-Rmv2 B"/>
    <s v="Haul offsite"/>
    <s v="No"/>
    <m/>
    <s v=".9 span pole 1-2 south. 10' east of line. previous trim"/>
    <s v="AEA_A &amp; E Arborists Tree Care"/>
    <m/>
    <n v="5744925"/>
    <s v="F2B_FP-Rmv2 B"/>
    <d v="2020-05-14T16:27:52"/>
    <s v="A&amp;E. 18"/>
    <s v="Unit"/>
    <m/>
    <m/>
    <m/>
    <m/>
    <m/>
    <s v="Remove all wood and slash"/>
    <x v="0"/>
    <d v="2020-05-14T16:28:05"/>
    <s v="Sierra"/>
    <s v="SI_Sierra"/>
    <s v="1051743215"/>
    <s v="10999 WILL O WISP CT"/>
    <s v="NEVADA CITY"/>
    <s v=""/>
    <s v=""/>
    <s v="ebarre_awrr"/>
    <d v="2019-09-17T13:48:45"/>
    <s v="BE_geomartawrrprod"/>
    <d v="2020-05-14T17:32:59"/>
    <s v="a6139138-3b42-431f-acb8-2a7c86bff5aa"/>
  </r>
  <r>
    <n v="0"/>
    <n v="0"/>
    <n v="0"/>
    <n v="0"/>
    <n v="1"/>
    <n v="0"/>
    <n v="0"/>
    <n v="0"/>
    <n v="0"/>
    <n v="1"/>
    <x v="0"/>
    <n v="1"/>
    <n v="2"/>
    <n v="2"/>
    <n v="20"/>
    <x v="3"/>
    <d v="2020-05-14T16:30:32"/>
    <s v="AEA"/>
    <x v="0"/>
    <d v="2019-09-17T00:00:00"/>
    <d v="2019-09-17T13:53:52"/>
    <s v=""/>
    <s v="No"/>
    <s v="Old"/>
    <n v="0"/>
    <x v="0"/>
    <x v="0"/>
    <s v="Drew"/>
    <s v="Berlfein"/>
    <x v="0"/>
    <n v="1761780"/>
    <x v="524"/>
    <x v="0"/>
    <s v="LP_AV115-F17_884322"/>
    <s v="CIP_AV115-F17_356319"/>
    <s v="Tree Work Complete"/>
    <m/>
    <x v="3"/>
    <s v="Gray Pine"/>
    <s v="No"/>
    <s v="No"/>
    <n v="18"/>
    <n v="45"/>
    <m/>
    <s v="F2B_FP-Rmv2 B"/>
    <s v="Haul offsite"/>
    <s v="No"/>
    <m/>
    <s v=".3 span pole 2-3 south. 15' east of line. crack down stem and lean to line."/>
    <s v="AEA_A &amp; E Arborists Tree Care"/>
    <m/>
    <n v="5744925"/>
    <s v="F2B_FP-Rmv2 B"/>
    <d v="2020-05-14T16:30:20"/>
    <s v="A&amp;E. 18"/>
    <s v="Unit"/>
    <m/>
    <m/>
    <m/>
    <m/>
    <m/>
    <s v="Remove all wood and slash"/>
    <x v="0"/>
    <d v="2020-05-14T16:30:32"/>
    <s v="Sierra"/>
    <s v="SI_Sierra"/>
    <s v="1051743215"/>
    <s v="10999 WILL O WISP CT"/>
    <s v="NEVADA CITY"/>
    <s v=""/>
    <s v=""/>
    <s v="ebarre_awrr"/>
    <d v="2019-09-17T13:53:52"/>
    <s v="BE_geomartawrrprod"/>
    <d v="2020-05-14T17:32:59"/>
    <s v="8ad4ac46-0166-433a-aa9a-c919a67d1e37"/>
  </r>
  <r>
    <n v="0"/>
    <n v="0"/>
    <n v="0"/>
    <n v="0"/>
    <n v="1"/>
    <n v="0"/>
    <n v="0"/>
    <n v="0"/>
    <n v="0"/>
    <n v="1"/>
    <x v="0"/>
    <n v="1"/>
    <n v="2"/>
    <s v="NA"/>
    <n v="20"/>
    <x v="3"/>
    <d v="2020-05-14T16:49:18"/>
    <s v="AEA"/>
    <x v="0"/>
    <d v="2019-08-09T00:00:00"/>
    <d v="2019-08-09T10:27:37"/>
    <s v=""/>
    <s v="No"/>
    <s v="Old"/>
    <n v="0"/>
    <x v="0"/>
    <x v="0"/>
    <s v="Drew"/>
    <s v="Berlfein"/>
    <x v="0"/>
    <n v="1750228"/>
    <x v="525"/>
    <x v="0"/>
    <s v="LP_AV115-F23_878649"/>
    <s v="CIP_AV115-F22_356610"/>
    <s v="Tree Work Complete"/>
    <s v="Fail"/>
    <x v="0"/>
    <s v="Ponderosa Pine"/>
    <s v="No"/>
    <s v="No"/>
    <n v="19"/>
    <n v="51"/>
    <s v=""/>
    <s v="FAA_FP-Trim A"/>
    <s v="Haul offsite"/>
    <s v="No"/>
    <s v="Riparian"/>
    <s v=".6 span from pole 30 to pole 31 15 ft east of line. Trim branches from primary line"/>
    <s v="AEA_A &amp; E Arborists Tree Care"/>
    <s v=""/>
    <n v="5864178"/>
    <s v="FAA_FP-Trim A"/>
    <d v="2020-05-14T16:48:55"/>
    <m/>
    <s v="Unit"/>
    <m/>
    <s v=""/>
    <s v=""/>
    <s v=""/>
    <d v="2020-05-14T16:49:00"/>
    <s v="Remove slash and debris "/>
    <x v="0"/>
    <d v="2020-05-14T16:49:18"/>
    <s v="Sierra"/>
    <s v="SI_Sierra"/>
    <s v="1051743677"/>
    <s v="11199 WEEPING WILLOW WAY"/>
    <s v="NEVADA CITY"/>
    <s v=""/>
    <s v=""/>
    <s v="eculhj_awrr"/>
    <d v="2019-08-09T10:27:37"/>
    <s v="BE_geomartawrrprod"/>
    <d v="2020-05-14T17:32:59"/>
    <s v="3c778581-14ac-492c-80c5-0f52ccb5a41d"/>
  </r>
  <r>
    <n v="0"/>
    <n v="0"/>
    <n v="0"/>
    <n v="0"/>
    <n v="1"/>
    <n v="0"/>
    <n v="0"/>
    <n v="0"/>
    <n v="0"/>
    <n v="1"/>
    <x v="0"/>
    <n v="1"/>
    <n v="1"/>
    <n v="1"/>
    <n v="20"/>
    <x v="3"/>
    <d v="2020-05-14T16:51:02"/>
    <s v="AEA"/>
    <x v="0"/>
    <d v="2019-09-16T00:00:00"/>
    <d v="2019-09-16T11:03:41"/>
    <s v=""/>
    <s v="No"/>
    <s v="Old"/>
    <n v="0"/>
    <x v="0"/>
    <x v="0"/>
    <s v="Drew"/>
    <s v="Berlfein"/>
    <x v="0"/>
    <n v="1761552"/>
    <x v="526"/>
    <x v="0"/>
    <s v="LP_AV115-F17_884322"/>
    <s v="CIP_AV115-F17_357232"/>
    <s v="Tree Work Complete"/>
    <m/>
    <x v="3"/>
    <s v="Blue Oak"/>
    <s v="No"/>
    <s v="No"/>
    <n v="6"/>
    <n v="15"/>
    <m/>
    <s v="R1B_Rmv 1-B"/>
    <s v="Cut and Leave"/>
    <s v="No"/>
    <m/>
    <s v="Tree is .9 span from pole C to pole D. Tree is 15ft North of line.Tree is encroaching lines. trim would kill."/>
    <s v="AEA_A &amp; E Arborists Tree Care"/>
    <m/>
    <n v="5429731"/>
    <s v="F1B_FP-Rmv1 B"/>
    <d v="2020-05-14T16:50:54"/>
    <s v="Crew 202"/>
    <s v="Unit"/>
    <m/>
    <m/>
    <m/>
    <m/>
    <m/>
    <s v="Cut rounds into 14in chip and pile slash"/>
    <x v="0"/>
    <d v="2020-05-14T16:51:02"/>
    <s v="Sierra"/>
    <s v="SI_Sierra"/>
    <s v="1051743215"/>
    <s v="10999 WILL O WISP CT"/>
    <s v="NEVADA CITY"/>
    <s v=""/>
    <s v=""/>
    <s v="vagude_awrr"/>
    <d v="2019-09-16T11:03:41"/>
    <s v="BE_geomartawrrprod"/>
    <d v="2020-05-14T17:32:59"/>
    <s v="b6045bc6-8fbe-4f29-b590-d7d5b2cf939f"/>
  </r>
  <r>
    <n v="0"/>
    <n v="0"/>
    <n v="0"/>
    <n v="0"/>
    <n v="1"/>
    <n v="0"/>
    <n v="0"/>
    <n v="0"/>
    <n v="0"/>
    <n v="1"/>
    <x v="0"/>
    <n v="1"/>
    <n v="1"/>
    <s v="NA"/>
    <n v="20"/>
    <x v="3"/>
    <d v="2020-05-14T16:51:53"/>
    <s v="AEA"/>
    <x v="0"/>
    <d v="2020-04-02T00:00:00"/>
    <d v="2020-04-02T05:40:23"/>
    <s v=""/>
    <s v="No"/>
    <s v="Old"/>
    <n v="0"/>
    <x v="0"/>
    <x v="0"/>
    <s v="Drew"/>
    <s v="Berlfein"/>
    <x v="0"/>
    <n v="2966747"/>
    <x v="527"/>
    <x v="0"/>
    <s v="LP_AV115-J10_878228"/>
    <s v="CIP_AV115-J10_357419"/>
    <s v="Tree Work Complete"/>
    <m/>
    <x v="8"/>
    <s v="Live Oak"/>
    <s v="No"/>
    <s v="No"/>
    <n v="4"/>
    <n v="15"/>
    <m/>
    <s v="Trim"/>
    <s v="Haul offsite"/>
    <s v="No"/>
    <m/>
    <s v="at pole 6, removal due to encroachment of pole"/>
    <s v="AEA_A &amp; E Arborists Tree Care"/>
    <m/>
    <n v="0"/>
    <s v="Trim"/>
    <d v="2020-05-14T16:51:30"/>
    <s v="A&amp;E, 208"/>
    <s v="Unit"/>
    <m/>
    <m/>
    <s v="AEA_A &amp; E Arborists Tree Care"/>
    <m/>
    <d v="2020-05-14T16:51:40"/>
    <s v="leave logs, remove all slash, wm complete by crew 208"/>
    <x v="0"/>
    <d v="2020-05-14T16:51:53"/>
    <s v="Sierra"/>
    <s v="SI_Sierra"/>
    <s v="1051749295"/>
    <s v="12619 KENTUCKY FLAT RD"/>
    <s v="NEVADA CITY"/>
    <s v=""/>
    <s v=""/>
    <s v="BE_geomartawrrprod"/>
    <d v="2020-04-02T05:40:23"/>
    <s v="BE_geomartawrrprod"/>
    <d v="2020-05-14T17:33:03"/>
    <s v="e9878396-dce9-4c28-a588-e0b17f598471"/>
  </r>
  <r>
    <n v="0"/>
    <n v="0"/>
    <n v="0"/>
    <n v="0"/>
    <n v="1"/>
    <n v="0"/>
    <n v="0"/>
    <n v="0"/>
    <n v="0"/>
    <n v="1"/>
    <x v="0"/>
    <n v="1"/>
    <n v="2"/>
    <n v="2"/>
    <n v="20"/>
    <x v="3"/>
    <d v="2020-05-14T16:52:49"/>
    <s v="MOW"/>
    <x v="0"/>
    <d v="2020-02-28T00:00:00"/>
    <d v="2020-02-28T12:12:29"/>
    <s v=""/>
    <s v="No"/>
    <s v="Old"/>
    <n v="0"/>
    <x v="0"/>
    <x v="0"/>
    <s v="Roberto"/>
    <s v="Ayala"/>
    <x v="3"/>
    <n v="1724112"/>
    <x v="528"/>
    <x v="1"/>
    <s v="LP_AU114-O21_1668386"/>
    <s v="CIP_AU114-O21_331472"/>
    <s v="Tree Work Complete"/>
    <s v=""/>
    <x v="8"/>
    <s v="Ponderosa Pine"/>
    <s v="No"/>
    <s v="No"/>
    <n v="23"/>
    <n v="80"/>
    <s v=""/>
    <s v="R2B_Rmv 2-B"/>
    <s v="Cut and Leave"/>
    <s v="No"/>
    <s v=""/>
    <s v="PP damaged during tree work falling of adj. trees. Widow makers left. Recommend removal. Owner appr."/>
    <s v="MOW_Mowbray's"/>
    <s v="MOW_Mowbray's Tree Service"/>
    <n v="5872407"/>
    <s v="F2B_FP-Rmv2 B"/>
    <d v="2020-05-14T16:52:32"/>
    <s v=""/>
    <s v="Unit"/>
    <m/>
    <s v=""/>
    <s v=""/>
    <s v=""/>
    <m/>
    <s v="2/28/20. Sfrizf. Left WM for owner to sign; will pu 2/29/20.. remove all pine."/>
    <x v="3"/>
    <d v="2020-05-14T16:52:49"/>
    <s v="Sierra"/>
    <s v="SI_Sierra"/>
    <s v="1012538626"/>
    <s v="13498 DIXON HILL RD"/>
    <s v="DOBBINS"/>
    <s v=""/>
    <s v=""/>
    <s v="sfrizf_awrr"/>
    <d v="2020-02-28T12:12:29"/>
    <s v="BE_geomartawrrprod"/>
    <d v="2020-05-14T17:32:59"/>
    <s v="7af61d73-a72d-4e95-ba53-acb79e738d2f"/>
  </r>
  <r>
    <n v="0"/>
    <n v="0"/>
    <n v="0"/>
    <n v="0"/>
    <n v="1"/>
    <n v="0"/>
    <n v="0"/>
    <n v="0"/>
    <n v="0"/>
    <n v="1"/>
    <x v="0"/>
    <n v="1"/>
    <n v="2"/>
    <n v="2"/>
    <n v="20"/>
    <x v="3"/>
    <d v="2020-05-14T16:53:32"/>
    <s v="MOW"/>
    <x v="0"/>
    <d v="2020-01-20T00:00:00"/>
    <d v="2020-01-20T11:45:30"/>
    <s v=""/>
    <s v="No"/>
    <s v="Old"/>
    <n v="0"/>
    <x v="0"/>
    <x v="0"/>
    <s v="Roberto"/>
    <s v="Ayala"/>
    <x v="3"/>
    <n v="1711879"/>
    <x v="529"/>
    <x v="1"/>
    <s v="LP_AU114-O21_1668386"/>
    <s v="CIP_AU114-O21_331472"/>
    <s v="Tree Work Complete"/>
    <s v=""/>
    <x v="8"/>
    <s v="Black Oak"/>
    <s v="No"/>
    <s v="No"/>
    <n v="17"/>
    <n v="60"/>
    <s v=""/>
    <s v="R2B_Rmv 2-B"/>
    <s v="Cut and Leave"/>
    <s v="No"/>
    <s v=""/>
    <s v="pole 41B-41C, .7 span 30 feet east of line.2/19/20. Sfrizf.  Started removal of Black oak not scheduled for work. No removal paint on tree for removal. Climbed with spurs, less than 30% canopy. Recommend removal. 2/28/20 sfrizf. Removal appr. "/>
    <s v="MOW_Mowbray's"/>
    <s v="MOW_Mowbray's Tree Service"/>
    <n v="5872407"/>
    <s v="F2B_FP-Rmv2 B"/>
    <d v="2020-05-14T16:53:24"/>
    <s v=""/>
    <s v="Unit"/>
    <m/>
    <s v=""/>
    <s v=""/>
    <s v=""/>
    <m/>
    <s v="Recontact owner for approval and new WM form."/>
    <x v="3"/>
    <d v="2020-05-14T16:53:32"/>
    <s v="Sierra"/>
    <s v="SI_Sierra"/>
    <s v="1012538626"/>
    <s v="13498 DIXON HILL RD"/>
    <s v="DOBBINS"/>
    <s v=""/>
    <s v=""/>
    <s v="mbiasm_awrr"/>
    <d v="2020-01-20T11:45:30"/>
    <s v="BE_geomartawrrprod"/>
    <d v="2020-05-14T17:32:59"/>
    <s v="923048b3-9c31-4cef-acdd-946fc5003341"/>
  </r>
  <r>
    <n v="0"/>
    <n v="0"/>
    <n v="0"/>
    <n v="0"/>
    <n v="1"/>
    <n v="0"/>
    <n v="0"/>
    <n v="0"/>
    <n v="0"/>
    <n v="1"/>
    <x v="0"/>
    <n v="1"/>
    <n v="2"/>
    <n v="2"/>
    <n v="20"/>
    <x v="3"/>
    <d v="2020-05-14T16:55:00"/>
    <s v="MOW"/>
    <x v="0"/>
    <d v="2019-12-09T00:00:00"/>
    <d v="2019-12-09T16:12:37"/>
    <s v=""/>
    <s v="No"/>
    <s v="Old"/>
    <n v="0"/>
    <x v="0"/>
    <x v="0"/>
    <s v="Roberto"/>
    <s v="Ayala"/>
    <x v="3"/>
    <n v="1700972"/>
    <x v="530"/>
    <x v="1"/>
    <s v="LP_AT115-D16_1678494"/>
    <s v="CIP_AT115-D16_318879"/>
    <s v="Tree Work Complete"/>
    <s v="Fail"/>
    <x v="2"/>
    <s v="Blue Oak"/>
    <s v="No"/>
    <s v="No"/>
    <n v="15"/>
    <n v="43"/>
    <s v=""/>
    <s v="F2D_FS-R2B+Trt"/>
    <s v="Cut and Leave"/>
    <s v="No"/>
    <s v=""/>
    <s v=".8 span 45' north of line poles 7-8. dead"/>
    <s v="MOW_Mowbray's"/>
    <s v="MOW_Mowbray's Tree Service"/>
    <n v="5865456"/>
    <s v="F2D_FS-R2B+Trt"/>
    <d v="2020-05-14T16:54:46"/>
    <s v=""/>
    <s v="Unit"/>
    <m/>
    <s v=""/>
    <s v=""/>
    <s v=""/>
    <m/>
    <s v="keep wood pile chips"/>
    <x v="3"/>
    <d v="2020-05-14T16:55:00"/>
    <s v="Sierra"/>
    <s v="SI_Sierra"/>
    <s v="1012547057"/>
    <s v="12584 PONY EXPRESS TRL"/>
    <s v="MARYSVILLE"/>
    <s v=""/>
    <s v=""/>
    <s v="jdehkm_awrr"/>
    <d v="2019-12-09T16:12:37"/>
    <s v="BE_geomartawrrprod"/>
    <d v="2020-05-14T17:32:59"/>
    <s v="2794b694-bd99-419b-b3cd-0727c91a124a"/>
  </r>
  <r>
    <n v="0"/>
    <n v="0"/>
    <n v="0"/>
    <n v="0"/>
    <n v="0"/>
    <n v="0"/>
    <n v="0"/>
    <n v="1"/>
    <n v="0"/>
    <n v="1"/>
    <x v="0"/>
    <n v="1"/>
    <s v="Brush"/>
    <s v="NA"/>
    <n v="20"/>
    <x v="3"/>
    <d v="2020-05-14T17:03:57"/>
    <s v="MFE"/>
    <x v="0"/>
    <d v="2020-01-10T00:00:00"/>
    <d v="2020-01-10T11:26:33"/>
    <s v=""/>
    <s v="No"/>
    <s v="Old"/>
    <n v="0"/>
    <x v="0"/>
    <x v="0"/>
    <s v="Thomas"/>
    <s v="James"/>
    <x v="5"/>
    <n v="1774194"/>
    <x v="531"/>
    <x v="0"/>
    <s v="LP_AV115-F11_881827"/>
    <s v="CIP_AV115-F12_357637"/>
    <s v="Tree Work Complete"/>
    <s v=""/>
    <x v="4"/>
    <s v="Brush (misc)"/>
    <s v="No"/>
    <s v="No"/>
    <n v="3"/>
    <n v="15"/>
    <s v=""/>
    <s v="BC_Br Rmv"/>
    <s v="Haul offsite"/>
    <s v="No"/>
    <s v=""/>
    <s v="At pole 1 , brush unit needs removal ."/>
    <s v="MFE_Mountain F Enterprises"/>
    <s v="MFE_Mountain F Enterprises"/>
    <n v="5807646"/>
    <s v="BC_Br Rmv"/>
    <d v="2020-05-06T13:52:16"/>
    <s v="Climb/Pedro "/>
    <s v="Unit"/>
    <m/>
    <s v=""/>
    <s v="MFE_Mountain F Enterprises"/>
    <s v="MFE_Mountain F Enterprises"/>
    <d v="2020-05-14T17:03:37"/>
    <s v="Remove all debris "/>
    <x v="7"/>
    <d v="2020-05-14T17:03:57"/>
    <s v="Sierra"/>
    <s v="SI_Sierra"/>
    <s v="1051742948"/>
    <s v="13501 MCKITRICK RANCH RD"/>
    <s v="NEVADA CITY"/>
    <s v=""/>
    <s v=""/>
    <s v="jgilis_awrr"/>
    <d v="2020-01-10T11:26:33"/>
    <s v="BE_geomartawrrprod"/>
    <d v="2020-05-14T17:32:59"/>
    <s v="2c225dd5-e359-49e5-9b60-f31b6a317e4a"/>
  </r>
  <r>
    <n v="0"/>
    <n v="0"/>
    <n v="0"/>
    <n v="0"/>
    <n v="1"/>
    <n v="0"/>
    <n v="0"/>
    <n v="0"/>
    <n v="0"/>
    <n v="1"/>
    <x v="0"/>
    <n v="1"/>
    <n v="2"/>
    <n v="2"/>
    <n v="20"/>
    <x v="3"/>
    <d v="2020-05-14T17:13:21"/>
    <s v="AEA"/>
    <x v="0"/>
    <d v="2019-09-18T00:00:00"/>
    <d v="2019-09-18T09:08:57"/>
    <s v=""/>
    <s v="No"/>
    <s v="Old"/>
    <n v="0"/>
    <x v="0"/>
    <x v="0"/>
    <s v="Drew"/>
    <s v="Berlfein"/>
    <x v="0"/>
    <n v="1762131"/>
    <x v="532"/>
    <x v="0"/>
    <s v="LP_AV115-F18_878397"/>
    <s v="CIP_AV115-F18_356913"/>
    <s v="Tree Work Complete"/>
    <m/>
    <x v="3"/>
    <s v="Blue Oak"/>
    <s v="No"/>
    <s v="No"/>
    <n v="12"/>
    <n v="31"/>
    <m/>
    <s v="F2B_FP-Rmv2 B"/>
    <s v="Cut and Leave"/>
    <s v="No"/>
    <m/>
    <s v="0.9 spans from pole A to B, 10 ft from line, has overhang, trim may kill tree as that’s the only part of canopy"/>
    <s v="AEA_A &amp; E Arborists Tree Care"/>
    <m/>
    <n v="219"/>
    <s v="F2B_FP-Rmv2 B"/>
    <d v="2020-05-14T17:13:07"/>
    <s v="A&amp;E#219"/>
    <s v="Unit"/>
    <m/>
    <m/>
    <m/>
    <m/>
    <m/>
    <s v="Cut rounds into 14in remove all slash"/>
    <x v="0"/>
    <d v="2020-05-14T17:13:21"/>
    <s v="Sierra"/>
    <s v="SI_Sierra"/>
    <s v="1051743222"/>
    <s v="10975 WILL O WISP CT"/>
    <s v="NEVADA CITY"/>
    <s v=""/>
    <s v=""/>
    <s v="asance_awrr"/>
    <d v="2019-09-18T09:08:57"/>
    <s v="BE_geomartawrrprod"/>
    <d v="2020-05-14T17:32:59"/>
    <s v="b8de4fa7-7ea2-4d5d-af6d-5c8b8de666e6"/>
  </r>
  <r>
    <n v="0"/>
    <n v="0"/>
    <n v="0"/>
    <n v="0"/>
    <n v="1"/>
    <n v="0"/>
    <n v="0"/>
    <n v="0"/>
    <n v="0"/>
    <n v="1"/>
    <x v="0"/>
    <n v="1"/>
    <n v="3"/>
    <n v="3"/>
    <n v="20"/>
    <x v="3"/>
    <d v="2020-05-14T17:16:23"/>
    <s v="MFE"/>
    <x v="0"/>
    <d v="2020-01-09T00:00:00"/>
    <d v="2020-01-09T14:38:28"/>
    <s v=""/>
    <s v="No"/>
    <s v="Old"/>
    <n v="0"/>
    <x v="0"/>
    <x v="0"/>
    <s v="Thomas"/>
    <s v="James"/>
    <x v="5"/>
    <n v="1773986"/>
    <x v="533"/>
    <x v="0"/>
    <s v="LP_AV115-F11_881827"/>
    <s v="CIP_AV115-F12_356532"/>
    <s v="Tree Work Complete"/>
    <s v=""/>
    <x v="4"/>
    <s v="Pine"/>
    <s v="No"/>
    <s v="No"/>
    <n v="25"/>
    <n v="110"/>
    <s v=""/>
    <s v="F3B_FP-Rmv3 B"/>
    <s v="Haul offsite"/>
    <s v="No"/>
    <s v="None Observed"/>
    <s v="South of end pole , tree has lean toward line , on an uphill incline toward line and end pole . Removal highly recommended."/>
    <s v="MFE_Mountain F Enterprises"/>
    <s v="MFE_Mountain F Enterprises"/>
    <n v="5807646"/>
    <s v="F3B_FP-Rmv3 B"/>
    <d v="2020-05-11T10:19:31"/>
    <s v="Climb/Pedro "/>
    <s v="Unit"/>
    <m/>
    <s v=""/>
    <s v="MFE_Mountain F Enterprises"/>
    <s v="MFE_Mountain F Enterprises"/>
    <d v="2020-05-14T16:00:00"/>
    <s v="Remove all debris and logs "/>
    <x v="7"/>
    <d v="2020-05-14T17:16:23"/>
    <s v="Sierra"/>
    <s v="SI_Sierra"/>
    <s v="1051742948"/>
    <s v="13501 MCKITRICK RANCH RD"/>
    <s v="NEVADA CITY"/>
    <s v=""/>
    <s v=""/>
    <s v="jgilis_awrr"/>
    <d v="2020-01-09T14:38:28"/>
    <s v="BE_geomartawrrprod"/>
    <d v="2020-05-14T17:32:59"/>
    <s v="019878a7-5af0-4333-ade0-fc551892b254"/>
  </r>
  <r>
    <n v="0"/>
    <n v="0"/>
    <n v="0"/>
    <n v="0"/>
    <n v="1"/>
    <n v="0"/>
    <n v="0"/>
    <n v="0"/>
    <n v="0"/>
    <n v="1"/>
    <x v="0"/>
    <n v="1"/>
    <n v="3"/>
    <n v="3"/>
    <n v="20"/>
    <x v="3"/>
    <d v="2020-05-14T17:17:42"/>
    <s v="AEA"/>
    <x v="0"/>
    <d v="2019-09-17T00:00:00"/>
    <d v="2019-09-17T13:45:21"/>
    <s v=""/>
    <s v="No"/>
    <s v="Old"/>
    <n v="0"/>
    <x v="0"/>
    <x v="0"/>
    <s v="Drew"/>
    <s v="Berlfein"/>
    <x v="0"/>
    <n v="1761778"/>
    <x v="534"/>
    <x v="0"/>
    <s v="LP_AV115-F17_884322"/>
    <s v="CIP_AV115-F17_356320"/>
    <s v="Tree Work Complete"/>
    <m/>
    <x v="3"/>
    <s v="Gray Pine"/>
    <s v="No"/>
    <s v="No"/>
    <n v="26"/>
    <n v="60"/>
    <m/>
    <s v="F3B_FP-Rmv3 B"/>
    <s v="Haul offsite"/>
    <s v="No"/>
    <m/>
    <s v=".1 span pole 1 to pole 2 south. 30' east of line. gray with codominant stem."/>
    <s v="AEA_A &amp; E Arborists Tree Care"/>
    <m/>
    <n v="5744925"/>
    <s v="F3B_FP-Rmv3 B"/>
    <d v="2020-05-14T17:17:32"/>
    <s v="A&amp;E. 18"/>
    <s v="Unit"/>
    <m/>
    <m/>
    <m/>
    <m/>
    <m/>
    <s v="Remove all wood and slash"/>
    <x v="0"/>
    <d v="2020-05-14T17:17:42"/>
    <s v="Sierra"/>
    <s v="SI_Sierra"/>
    <s v="1051743215"/>
    <s v="10999 WILL O WISP CT"/>
    <s v="NEVADA CITY"/>
    <s v=""/>
    <s v=""/>
    <s v="ebarre_awrr"/>
    <d v="2019-09-17T13:45:21"/>
    <s v="BE_geomartawrrprod"/>
    <d v="2020-05-14T17:32:59"/>
    <s v="a6c8229b-18cb-41e8-9fcd-10b7570284f3"/>
  </r>
  <r>
    <n v="0"/>
    <n v="0"/>
    <n v="0"/>
    <n v="0"/>
    <n v="1"/>
    <n v="0"/>
    <n v="0"/>
    <n v="0"/>
    <n v="0"/>
    <n v="1"/>
    <x v="0"/>
    <n v="1"/>
    <n v="1"/>
    <n v="1"/>
    <n v="20"/>
    <x v="3"/>
    <d v="2020-05-14T17:24:57"/>
    <s v="AEA"/>
    <x v="0"/>
    <d v="2020-02-07T00:00:00"/>
    <d v="2020-02-07T15:06:01"/>
    <s v=""/>
    <s v="No"/>
    <s v="Old"/>
    <n v="0"/>
    <x v="0"/>
    <x v="0"/>
    <s v="Drew"/>
    <s v="Berlfein"/>
    <x v="0"/>
    <n v="1733481"/>
    <x v="535"/>
    <x v="2"/>
    <s v="LP_AW116-A03_895395"/>
    <s v="CIP_AW116-A04_397148"/>
    <s v="Tree Work Complete"/>
    <s v=""/>
    <x v="6"/>
    <s v="Cedar"/>
    <s v="No"/>
    <s v="No"/>
    <n v="5"/>
    <n v="22"/>
    <s v=""/>
    <s v="F1B_FP-Rmv1 B"/>
    <s v="Haul offsite"/>
    <s v="No"/>
    <s v=""/>
    <s v="0.9 span between poles #39 - 1 / 6ft north of pole #1 / growing under line touching pole / marked with yellow flagging"/>
    <s v="AEA_A &amp; E Arborists Tree Care"/>
    <s v=""/>
    <n v="5585883"/>
    <s v="F1B_FP-Rmv1 B"/>
    <d v="2020-05-14T07:59:56"/>
    <s v="A&amp;E crew 43"/>
    <s v="Unit"/>
    <m/>
    <s v=""/>
    <s v="AEA_A &amp; E Arborists Tree Care"/>
    <s v=""/>
    <d v="2020-05-14T17:24:55"/>
    <s v=""/>
    <x v="0"/>
    <d v="2020-05-14T17:24:57"/>
    <s v="Sierra"/>
    <s v="SI_Sierra"/>
    <s v="1051711347"/>
    <s v="13489 SUNSHINE VALLEY RD"/>
    <s v="GRASS VALLEY"/>
    <s v=""/>
    <s v=""/>
    <s v="abucks_awrr"/>
    <d v="2020-02-07T15:06:01"/>
    <s v="BE_geomartawrrprod"/>
    <d v="2020-05-14T17:32:59"/>
    <s v="ae78582a-6532-49e7-8c33-81910af5c47d"/>
  </r>
  <r>
    <n v="0"/>
    <n v="0"/>
    <n v="0"/>
    <n v="0"/>
    <n v="1"/>
    <n v="0"/>
    <n v="0"/>
    <n v="0"/>
    <n v="0"/>
    <n v="1"/>
    <x v="0"/>
    <n v="1"/>
    <n v="1"/>
    <n v="1"/>
    <n v="20"/>
    <x v="3"/>
    <d v="2020-05-14T17:25:23"/>
    <s v="AEA"/>
    <x v="0"/>
    <d v="2020-02-10T00:00:00"/>
    <d v="2020-02-10T11:27:41"/>
    <s v=""/>
    <s v="No"/>
    <s v="Old"/>
    <n v="0"/>
    <x v="0"/>
    <x v="0"/>
    <s v="Drew"/>
    <s v="Berlfein"/>
    <x v="0"/>
    <n v="1733597"/>
    <x v="536"/>
    <x v="2"/>
    <s v="LP_AW116-A03_895395"/>
    <s v="CIP_AW116-A04_396941"/>
    <s v="Tree Work Complete"/>
    <s v=""/>
    <x v="6"/>
    <s v="Cedar"/>
    <s v="No"/>
    <s v="No"/>
    <n v="6"/>
    <n v="18"/>
    <s v=""/>
    <s v="F1B_FP-Rmv1 B"/>
    <s v="Haul offsite"/>
    <s v="No"/>
    <s v=""/>
    <s v="0.2 span between poles #39 - 1 / growing under line "/>
    <s v="AEA_A &amp; E Arborists Tree Care"/>
    <s v=""/>
    <n v="5585883"/>
    <s v="F1B_FP-Rmv1 B"/>
    <d v="2020-05-14T07:53:46"/>
    <s v="A&amp;E crew 43"/>
    <s v="Unit"/>
    <m/>
    <s v=""/>
    <s v="AEA_A &amp; E Arborists Tree Care"/>
    <s v=""/>
    <d v="2020-05-14T17:25:19"/>
    <s v=""/>
    <x v="0"/>
    <d v="2020-05-14T17:25:23"/>
    <s v="Sierra"/>
    <s v="SI_Sierra"/>
    <s v="1051711347"/>
    <s v="13489 SUNSHINE VALLEY RD"/>
    <s v="GRASS VALLEY"/>
    <s v=""/>
    <s v=""/>
    <s v="abucks_awrr"/>
    <d v="2020-02-10T11:27:41"/>
    <s v="BE_geomartawrrprod"/>
    <d v="2020-05-14T17:32:59"/>
    <s v="d33f56a0-b166-4983-8236-9ad3bbcecc4a"/>
  </r>
  <r>
    <n v="0"/>
    <n v="0"/>
    <n v="0"/>
    <n v="0"/>
    <n v="1"/>
    <n v="0"/>
    <n v="0"/>
    <n v="0"/>
    <n v="0"/>
    <n v="1"/>
    <x v="0"/>
    <n v="1"/>
    <n v="1"/>
    <n v="1"/>
    <n v="20"/>
    <x v="3"/>
    <d v="2020-05-14T17:25:59"/>
    <s v="AEA"/>
    <x v="0"/>
    <d v="2020-02-07T00:00:00"/>
    <d v="2020-02-07T15:29:32"/>
    <s v=""/>
    <s v="No"/>
    <s v="Old"/>
    <n v="0"/>
    <x v="0"/>
    <x v="0"/>
    <s v="Drew"/>
    <s v="Berlfein"/>
    <x v="0"/>
    <n v="1733488"/>
    <x v="537"/>
    <x v="2"/>
    <s v="LP_AW116-A03_895395"/>
    <s v="CIP_AW116-A04_397148"/>
    <s v="Tree Work Complete"/>
    <s v=""/>
    <x v="6"/>
    <s v="Oak"/>
    <s v="No"/>
    <s v="No"/>
    <n v="4"/>
    <n v="17"/>
    <s v=""/>
    <s v="F1B_FP-Rmv1 B"/>
    <s v="Cut and Leave"/>
    <s v="No"/>
    <s v=""/>
    <s v="0.6 Span between poles# 39-End pole/ tree growing under lines/ recommendation to be removed "/>
    <s v="AEA_A &amp; E Arborists Tree Care"/>
    <s v=""/>
    <n v="5585883"/>
    <s v="F1B_FP-Rmv1 B"/>
    <d v="2020-05-14T07:57:35"/>
    <s v="A&amp;E crew 43"/>
    <s v="Unit"/>
    <m/>
    <s v=""/>
    <s v="AEA_A &amp; E Arborists Tree Care"/>
    <s v=""/>
    <d v="2020-05-14T17:25:57"/>
    <s v="Keep all wood "/>
    <x v="0"/>
    <d v="2020-05-14T17:25:59"/>
    <s v="Sierra"/>
    <s v="SI_Sierra"/>
    <s v="1051711347"/>
    <s v="13489 SUNSHINE VALLEY RD"/>
    <s v="GRASS VALLEY"/>
    <s v=""/>
    <s v=""/>
    <s v="ewhits_awrr"/>
    <d v="2020-02-07T15:29:32"/>
    <s v="BE_geomartawrrprod"/>
    <d v="2020-05-14T17:32:59"/>
    <s v="23a74b71-6b11-41b9-a536-1d05b21ee672"/>
  </r>
  <r>
    <n v="0"/>
    <n v="0"/>
    <n v="0"/>
    <n v="0"/>
    <n v="1"/>
    <n v="0"/>
    <n v="0"/>
    <n v="0"/>
    <n v="0"/>
    <n v="1"/>
    <x v="0"/>
    <n v="1"/>
    <n v="3"/>
    <n v="3"/>
    <n v="20"/>
    <x v="3"/>
    <d v="2020-05-14T17:26:01"/>
    <s v="MGE"/>
    <x v="4"/>
    <d v="2019-10-21T00:00:00"/>
    <d v="2019-10-21T14:50:59"/>
    <s v=""/>
    <s v="No"/>
    <s v="Old"/>
    <n v="0"/>
    <x v="0"/>
    <x v="0"/>
    <s v="Keiko"/>
    <s v="Du Bois"/>
    <x v="15"/>
    <n v="1768489"/>
    <x v="538"/>
    <x v="0"/>
    <s v="LP_AV115-J03_878016"/>
    <s v="CIP_AV115-J03_357621"/>
    <s v="In-Progress"/>
    <s v=""/>
    <x v="2"/>
    <s v="Ponderosa Pine"/>
    <s v="No"/>
    <s v="No"/>
    <n v="24"/>
    <n v="70"/>
    <s v=""/>
    <s v="F3B_FP-Rmv3 B"/>
    <s v="Cut and Leave"/>
    <s v="No"/>
    <s v=""/>
    <s v="Pole P-Q, .6 spans, 50 feet east/tree has Dead top and declining health"/>
    <s v="AEA_A &amp; E Arborists Tree Care"/>
    <s v=""/>
    <m/>
    <s v=""/>
    <m/>
    <s v=""/>
    <s v="Unit"/>
    <m/>
    <s v=""/>
    <s v=""/>
    <s v=""/>
    <m/>
    <s v="remove wood. chips tbd"/>
    <x v="19"/>
    <d v="2020-05-14T17:26:01"/>
    <s v="Sierra"/>
    <s v="SI_Sierra"/>
    <s v="1051743645"/>
    <s v="12359 JONES BAR RD"/>
    <s v="NEVADA CITY"/>
    <s v=""/>
    <s v=""/>
    <s v="jmonrm_awrr"/>
    <d v="2019-10-21T14:50:59"/>
    <s v="BE_geomartawrrprod"/>
    <d v="2020-05-14T17:32:59"/>
    <s v="d8fae402-2ef9-4930-bfd7-51f8a6cc109a"/>
  </r>
  <r>
    <n v="0"/>
    <n v="0"/>
    <n v="0"/>
    <n v="0"/>
    <n v="1"/>
    <n v="0"/>
    <n v="0"/>
    <n v="0"/>
    <n v="0"/>
    <n v="1"/>
    <x v="0"/>
    <n v="1"/>
    <n v="2"/>
    <n v="2"/>
    <n v="20"/>
    <x v="3"/>
    <d v="2020-05-14T17:26:29"/>
    <s v="MFE"/>
    <x v="0"/>
    <d v="2020-01-09T00:00:00"/>
    <d v="2020-01-09T14:36:53"/>
    <s v=""/>
    <s v="No"/>
    <s v="Old"/>
    <n v="0"/>
    <x v="0"/>
    <x v="0"/>
    <s v="Thomas"/>
    <s v="James"/>
    <x v="5"/>
    <n v="1773985"/>
    <x v="539"/>
    <x v="0"/>
    <s v="LP_AV115-F11_881827"/>
    <s v="CIP_AV115-F12_356532"/>
    <s v="Tree Work Complete"/>
    <s v=""/>
    <x v="4"/>
    <s v="Pine"/>
    <s v="No"/>
    <s v="No"/>
    <n v="13"/>
    <n v="95"/>
    <s v=""/>
    <s v="F2B_FP-Rmv2 B"/>
    <s v="Haul offsite"/>
    <s v="No"/>
    <s v="None Observed"/>
    <s v="South of end pole , tree has lean toward line , on an uphill incline toward line and end pole . Removal highly recommended."/>
    <s v="MFE_Mountain F Enterprises"/>
    <s v="MFE_Mountain F Enterprises"/>
    <n v="5807646"/>
    <s v="F2B_FP-Rmv2 B"/>
    <d v="2020-05-11T10:17:58"/>
    <s v="Climb/Pedro "/>
    <s v="Unit"/>
    <m/>
    <s v=""/>
    <s v="MFE_Mountain F Enterprises"/>
    <s v="MFE_Mountain F Enterprises"/>
    <d v="2020-05-14T16:00:00"/>
    <s v="Remove all debris and logs "/>
    <x v="7"/>
    <d v="2020-05-14T17:26:29"/>
    <s v="Sierra"/>
    <s v="SI_Sierra"/>
    <s v="1051742948"/>
    <s v="13501 MCKITRICK RANCH RD"/>
    <s v="NEVADA CITY"/>
    <s v=""/>
    <s v=""/>
    <s v="jgilis_awrr"/>
    <d v="2020-01-09T14:36:53"/>
    <s v="BE_geomartawrrprod"/>
    <d v="2020-05-14T17:32:59"/>
    <s v="448b8e0f-66e7-458c-bfc0-08f7b2f4cc47"/>
  </r>
  <r>
    <n v="0"/>
    <n v="0"/>
    <n v="0"/>
    <n v="0"/>
    <n v="1"/>
    <n v="0"/>
    <n v="0"/>
    <n v="0"/>
    <n v="0"/>
    <n v="1"/>
    <x v="0"/>
    <n v="1"/>
    <n v="3"/>
    <n v="3"/>
    <n v="20"/>
    <x v="3"/>
    <d v="2020-05-14T17:26:58"/>
    <s v="MFE"/>
    <x v="0"/>
    <d v="2020-01-09T00:00:00"/>
    <d v="2020-01-09T14:40:09"/>
    <s v=""/>
    <s v="No"/>
    <s v="Old"/>
    <n v="0"/>
    <x v="0"/>
    <x v="0"/>
    <s v="Thomas"/>
    <s v="James"/>
    <x v="5"/>
    <n v="1773987"/>
    <x v="540"/>
    <x v="0"/>
    <s v="LP_AV115-F11_881827"/>
    <s v="CIP_AV115-F12_356532"/>
    <s v="Tree Work Complete"/>
    <s v=""/>
    <x v="4"/>
    <s v="Pine"/>
    <s v="No"/>
    <s v="No"/>
    <n v="24"/>
    <n v="100"/>
    <s v=""/>
    <s v="F3B_FP-Rmv3 B"/>
    <s v="Haul offsite"/>
    <s v="No"/>
    <s v="None Observed"/>
    <s v="South of end pole , tree has lean toward line , on an uphill incline toward line and end pole . Removal highly recommended."/>
    <s v="MFE_Mountain F Enterprises"/>
    <s v="MFE_Mountain F Enterprises"/>
    <n v="5807646"/>
    <s v="F3B_FP-Rmv3 B"/>
    <d v="2020-05-08T10:41:33"/>
    <s v="Climb/Pedro "/>
    <s v="Unit"/>
    <m/>
    <s v=""/>
    <s v="MFE_Mountain F Enterprises"/>
    <s v="MFE_Mountain F Enterprises"/>
    <d v="2020-05-14T16:00:00"/>
    <s v="Remove all debris and logs "/>
    <x v="7"/>
    <d v="2020-05-14T17:26:58"/>
    <s v="Sierra"/>
    <s v="SI_Sierra"/>
    <s v="1051742948"/>
    <s v="13501 MCKITRICK RANCH RD"/>
    <s v="NEVADA CITY"/>
    <s v=""/>
    <s v=""/>
    <s v="jgilis_awrr"/>
    <d v="2020-01-09T14:40:09"/>
    <s v="BE_geomartawrrprod"/>
    <d v="2020-05-14T17:32:59"/>
    <s v="c99896ac-3944-428c-8afc-8a4f52eb0a1d"/>
  </r>
  <r>
    <n v="0"/>
    <n v="0"/>
    <n v="0"/>
    <n v="0"/>
    <n v="1"/>
    <n v="0"/>
    <n v="0"/>
    <n v="0"/>
    <n v="0"/>
    <n v="1"/>
    <x v="0"/>
    <n v="1"/>
    <n v="2"/>
    <n v="2"/>
    <n v="20"/>
    <x v="3"/>
    <d v="2020-05-14T17:27:21"/>
    <s v="MFE"/>
    <x v="0"/>
    <d v="2020-01-09T00:00:00"/>
    <d v="2020-01-09T14:41:44"/>
    <s v=""/>
    <s v="No"/>
    <s v="Old"/>
    <n v="0"/>
    <x v="0"/>
    <x v="0"/>
    <s v="Thomas"/>
    <s v="James"/>
    <x v="5"/>
    <n v="1773988"/>
    <x v="541"/>
    <x v="0"/>
    <s v="LP_AV115-F11_881827"/>
    <s v="CIP_AV115-F12_356532"/>
    <s v="Tree Work Complete"/>
    <s v=""/>
    <x v="4"/>
    <s v="Pine"/>
    <s v="No"/>
    <s v="No"/>
    <n v="21"/>
    <n v="98"/>
    <s v=""/>
    <s v="F2B_FP-Rmv2 B"/>
    <s v="Haul offsite"/>
    <s v="No"/>
    <s v=""/>
    <s v="jgilis "/>
    <s v="MFE_Mountain F Enterprises"/>
    <s v="MFE_Mountain F Enterprises"/>
    <n v="5807646"/>
    <s v="F2B_FP-Rmv2 B"/>
    <d v="2020-05-08T10:43:50"/>
    <s v="Climb/Pedro "/>
    <s v="Unit"/>
    <m/>
    <s v=""/>
    <s v="MFE_Mountain F Enterprises"/>
    <s v="MFE_Mountain F Enterprises"/>
    <d v="2020-05-14T16:00:00"/>
    <s v="Remove all debris and logs "/>
    <x v="7"/>
    <d v="2020-05-14T17:27:21"/>
    <s v="Sierra"/>
    <s v="SI_Sierra"/>
    <s v="1051742948"/>
    <s v="13501 MCKITRICK RANCH RD"/>
    <s v="NEVADA CITY"/>
    <s v=""/>
    <s v=""/>
    <s v="jgilis_awrr"/>
    <d v="2020-01-09T14:41:44"/>
    <s v="BE_geomartawrrprod"/>
    <d v="2020-05-14T17:32:59"/>
    <s v="8bd9728f-98a0-4bb4-8f82-b55a46ef4cd9"/>
  </r>
  <r>
    <n v="0"/>
    <n v="0"/>
    <n v="0"/>
    <n v="0"/>
    <n v="1"/>
    <n v="0"/>
    <n v="0"/>
    <n v="0"/>
    <n v="0"/>
    <n v="1"/>
    <x v="0"/>
    <n v="1"/>
    <n v="2"/>
    <n v="2"/>
    <n v="20"/>
    <x v="3"/>
    <d v="2020-05-14T17:28:12"/>
    <s v="MFE"/>
    <x v="0"/>
    <d v="2020-01-09T00:00:00"/>
    <d v="2020-01-09T14:43:21"/>
    <s v=""/>
    <s v="No"/>
    <s v="Old"/>
    <n v="0"/>
    <x v="0"/>
    <x v="0"/>
    <s v="Thomas"/>
    <s v="James"/>
    <x v="5"/>
    <n v="1773989"/>
    <x v="542"/>
    <x v="0"/>
    <s v="LP_AV115-F11_881827"/>
    <s v="CIP_AV115-F12_356532"/>
    <s v="Tree Work Complete"/>
    <s v=""/>
    <x v="4"/>
    <s v="Pine"/>
    <s v="No"/>
    <s v="No"/>
    <n v="21"/>
    <n v="98"/>
    <s v=""/>
    <s v="F2B_FP-Rmv2 B"/>
    <s v="Haul offsite"/>
    <s v="No"/>
    <s v="None Observed"/>
    <s v="South of end pole , tree has lean toward line , on an uphill incline toward line and end pole . Removal highly recommended."/>
    <s v="MFE_Mountain F Enterprises"/>
    <s v="MFE_Mountain F Enterprises"/>
    <n v="5807646"/>
    <s v="F2B_FP-Rmv2 B"/>
    <d v="2020-05-11T10:21:02"/>
    <s v="Climb/Pedro "/>
    <s v="Unit"/>
    <m/>
    <s v=""/>
    <s v="MFE_Mountain F Enterprises"/>
    <s v="MFE_Mountain F Enterprises"/>
    <d v="2020-05-14T16:00:00"/>
    <s v="Remove all debris and logs "/>
    <x v="7"/>
    <d v="2020-05-14T17:28:12"/>
    <s v="Sierra"/>
    <s v="SI_Sierra"/>
    <s v="1051742948"/>
    <s v="13501 MCKITRICK RANCH RD"/>
    <s v="NEVADA CITY"/>
    <s v=""/>
    <s v=""/>
    <s v="jgilis_awrr"/>
    <d v="2020-01-09T14:43:21"/>
    <s v="BE_geomartawrrprod"/>
    <d v="2020-05-14T17:32:59"/>
    <s v="aca7a09c-290c-46ce-a365-26f9d4608054"/>
  </r>
  <r>
    <n v="0"/>
    <n v="0"/>
    <n v="0"/>
    <n v="0"/>
    <n v="1"/>
    <n v="0"/>
    <n v="0"/>
    <n v="0"/>
    <n v="0"/>
    <n v="1"/>
    <x v="0"/>
    <n v="1"/>
    <n v="2"/>
    <n v="2"/>
    <n v="20"/>
    <x v="3"/>
    <d v="2020-05-14T17:28:21"/>
    <s v="MFE"/>
    <x v="0"/>
    <d v="2020-01-09T00:00:00"/>
    <d v="2020-01-09T14:46:41"/>
    <s v=""/>
    <s v="No"/>
    <s v="Old"/>
    <n v="0"/>
    <x v="0"/>
    <x v="0"/>
    <s v="Thomas"/>
    <s v="James"/>
    <x v="5"/>
    <n v="1773990"/>
    <x v="543"/>
    <x v="0"/>
    <s v="LP_AV115-F11_881827"/>
    <s v="CIP_AV115-F12_356532"/>
    <s v="Tree Work Complete"/>
    <s v=""/>
    <x v="4"/>
    <s v="Pine"/>
    <s v="No"/>
    <s v="No"/>
    <n v="12"/>
    <n v="85"/>
    <s v=""/>
    <s v="F2B_FP-Rmv2 B"/>
    <s v="Haul offsite"/>
    <s v="No"/>
    <s v="None Observed"/>
    <s v="Pole C to end pole , .5 span south of line . Up hill incline with lean toward line . Removal is highly recommended "/>
    <s v="MFE_Mountain F Enterprises"/>
    <s v="MFE_Mountain F Enterprises"/>
    <n v="5807646"/>
    <s v="F2B_FP-Rmv2 B"/>
    <d v="2020-05-08T12:59:14"/>
    <s v="Climb/Pedro "/>
    <s v="Unit"/>
    <m/>
    <s v=""/>
    <s v="MFE_Mountain F Enterprises"/>
    <s v="MFE_Mountain F Enterprises"/>
    <d v="2020-05-14T16:00:00"/>
    <s v="Remove all debris and logs "/>
    <x v="7"/>
    <d v="2020-05-14T17:28:21"/>
    <s v="Sierra"/>
    <s v="SI_Sierra"/>
    <s v="1051742948"/>
    <s v="13501 MCKITRICK RANCH RD"/>
    <s v="NEVADA CITY"/>
    <s v=""/>
    <s v=""/>
    <s v="jgilis_awrr"/>
    <d v="2020-01-09T14:46:41"/>
    <s v="BE_geomartawrrprod"/>
    <d v="2020-05-14T17:32:59"/>
    <s v="61be5427-4ed5-4e36-aaba-eb69d1f86564"/>
  </r>
  <r>
    <n v="0"/>
    <n v="0"/>
    <n v="0"/>
    <n v="0"/>
    <n v="1"/>
    <n v="0"/>
    <n v="0"/>
    <n v="0"/>
    <n v="0"/>
    <n v="1"/>
    <x v="0"/>
    <n v="1"/>
    <n v="2"/>
    <n v="2"/>
    <n v="20"/>
    <x v="3"/>
    <d v="2020-05-14T17:28:31"/>
    <s v="MFE"/>
    <x v="0"/>
    <d v="2020-01-09T00:00:00"/>
    <d v="2020-01-09T14:48:22"/>
    <s v=""/>
    <s v="No"/>
    <s v="Old"/>
    <n v="0"/>
    <x v="0"/>
    <x v="0"/>
    <s v="Thomas"/>
    <s v="James"/>
    <x v="5"/>
    <n v="1773991"/>
    <x v="544"/>
    <x v="0"/>
    <s v="LP_AV115-F11_881827"/>
    <s v="CIP_AV115-F12_356532"/>
    <s v="Tree Work Complete"/>
    <s v=""/>
    <x v="4"/>
    <s v="Pine"/>
    <s v="No"/>
    <s v="No"/>
    <n v="21"/>
    <n v="110"/>
    <s v=""/>
    <s v="F2B_FP-Rmv2 B"/>
    <s v="Haul offsite"/>
    <s v="No"/>
    <s v="None Observed"/>
    <s v="Pole C to end pole , .5 span south of line . Up hill incline with lean toward line . Removal is highly recommended "/>
    <s v="MFE_Mountain F Enterprises"/>
    <s v="MFE_Mountain F Enterprises"/>
    <n v="5807646"/>
    <s v="F2B_FP-Rmv2 B"/>
    <d v="2020-05-08T10:46:24"/>
    <s v="climb/Pedro "/>
    <s v="Unit"/>
    <m/>
    <s v=""/>
    <s v="MFE_Mountain F Enterprises"/>
    <s v="MFE_Mountain F Enterprises"/>
    <d v="2020-05-14T16:00:00"/>
    <s v="Remove all debris and logs "/>
    <x v="7"/>
    <d v="2020-05-14T17:28:31"/>
    <s v="Sierra"/>
    <s v="SI_Sierra"/>
    <s v="1051742948"/>
    <s v="13501 MCKITRICK RANCH RD"/>
    <s v="NEVADA CITY"/>
    <s v=""/>
    <s v=""/>
    <s v="jgilis_awrr"/>
    <d v="2020-01-09T14:48:22"/>
    <s v="BE_geomartawrrprod"/>
    <d v="2020-05-14T17:32:59"/>
    <s v="46f37204-7ea4-4320-af8b-8ce5784c9f59"/>
  </r>
  <r>
    <n v="0"/>
    <n v="0"/>
    <n v="0"/>
    <n v="0"/>
    <n v="1"/>
    <n v="0"/>
    <n v="0"/>
    <n v="0"/>
    <n v="0"/>
    <n v="1"/>
    <x v="0"/>
    <n v="1"/>
    <n v="2"/>
    <n v="2"/>
    <n v="20"/>
    <x v="3"/>
    <d v="2020-05-14T17:28:40"/>
    <s v="MFE"/>
    <x v="0"/>
    <d v="2020-01-09T00:00:00"/>
    <d v="2020-01-09T14:49:57"/>
    <s v=""/>
    <s v="No"/>
    <s v="Old"/>
    <n v="0"/>
    <x v="0"/>
    <x v="0"/>
    <s v="Thomas"/>
    <s v="James"/>
    <x v="5"/>
    <n v="1773992"/>
    <x v="545"/>
    <x v="0"/>
    <s v="LP_AV115-F11_881827"/>
    <s v="CIP_AV115-F12_356532"/>
    <s v="Tree Work Complete"/>
    <s v=""/>
    <x v="4"/>
    <s v="Pine"/>
    <s v="No"/>
    <s v="No"/>
    <n v="20"/>
    <n v="120"/>
    <s v=""/>
    <s v="R2B_Rmv 2-B"/>
    <s v="Haul offsite"/>
    <s v="No"/>
    <s v="None Observed"/>
    <s v="Pole C to end pole , .5 span south of line . Up hill incline with lean toward line . Removal is highly recommended "/>
    <s v="MFE_Mountain F Enterprises"/>
    <s v="MFE_Mountain F Enterprises"/>
    <n v="5807646"/>
    <s v="R2B_Rmv 2-B"/>
    <d v="2020-05-08T13:00:51"/>
    <s v="Climb/Pedro "/>
    <s v="Unit"/>
    <m/>
    <s v=""/>
    <s v="MFE_Mountain F Enterprises"/>
    <s v="MFE_Mountain F Enterprises"/>
    <d v="2020-05-14T16:00:00"/>
    <s v="Remove all debris and logs "/>
    <x v="7"/>
    <d v="2020-05-14T17:28:40"/>
    <s v="Sierra"/>
    <s v="SI_Sierra"/>
    <s v="1051742948"/>
    <s v="13501 MCKITRICK RANCH RD"/>
    <s v="NEVADA CITY"/>
    <s v=""/>
    <s v=""/>
    <s v="jgilis_awrr"/>
    <d v="2020-01-09T14:49:57"/>
    <s v="BE_geomartawrrprod"/>
    <d v="2020-05-14T17:32:59"/>
    <s v="fec75053-a165-4016-8edf-5ca365ac4f24"/>
  </r>
  <r>
    <n v="0"/>
    <n v="0"/>
    <n v="0"/>
    <n v="0"/>
    <n v="1"/>
    <n v="0"/>
    <n v="0"/>
    <n v="0"/>
    <n v="0"/>
    <n v="1"/>
    <x v="0"/>
    <n v="1"/>
    <n v="2"/>
    <n v="2"/>
    <n v="20"/>
    <x v="3"/>
    <d v="2020-05-14T17:29:18"/>
    <s v="MFE"/>
    <x v="0"/>
    <d v="2020-01-09T00:00:00"/>
    <d v="2020-01-09T14:54:08"/>
    <s v=""/>
    <s v="No"/>
    <s v="Old"/>
    <n v="0"/>
    <x v="0"/>
    <x v="0"/>
    <s v="Thomas"/>
    <s v="James"/>
    <x v="5"/>
    <n v="1773993"/>
    <x v="546"/>
    <x v="0"/>
    <s v="LP_AV115-F11_881827"/>
    <s v="CIP_AV115-F12_356532"/>
    <s v="Tree Work Complete"/>
    <s v=""/>
    <x v="4"/>
    <s v="Pine"/>
    <s v="No"/>
    <s v="No"/>
    <n v="18"/>
    <n v="100"/>
    <s v=""/>
    <s v="F2B_FP-Rmv2 B"/>
    <s v="Haul offsite"/>
    <s v="No"/>
    <s v="None Observed"/>
    <s v="Pole C to end pole , .5 span south of line . Up hill incline with lean toward line . Removal is highly recommended "/>
    <s v="MFE_Mountain F Enterprises"/>
    <s v="MFE_Mountain F Enterprises"/>
    <n v="5807646"/>
    <s v="F2B_FP-Rmv2 B"/>
    <d v="2020-05-11T10:22:25"/>
    <s v="Climb/Pedro "/>
    <s v="Unit"/>
    <m/>
    <s v=""/>
    <s v="MFE_Mountain F Enterprises"/>
    <s v="MFE_Mountain F Enterprises"/>
    <d v="2020-05-14T16:00:00"/>
    <s v="Remove all debris and logs "/>
    <x v="7"/>
    <d v="2020-05-14T17:29:18"/>
    <s v="Sierra"/>
    <s v="SI_Sierra"/>
    <s v="1051742948"/>
    <s v="13501 MCKITRICK RANCH RD"/>
    <s v="NEVADA CITY"/>
    <s v=""/>
    <s v=""/>
    <s v="jgilis_awrr"/>
    <d v="2020-01-09T14:54:08"/>
    <s v="BE_geomartawrrprod"/>
    <d v="2020-05-14T17:32:59"/>
    <s v="2d407f37-5429-4726-961b-85e524e9cd98"/>
  </r>
  <r>
    <n v="0"/>
    <n v="0"/>
    <n v="0"/>
    <n v="0"/>
    <n v="1"/>
    <n v="0"/>
    <n v="0"/>
    <n v="0"/>
    <n v="0"/>
    <n v="1"/>
    <x v="0"/>
    <n v="1"/>
    <n v="3"/>
    <n v="3"/>
    <n v="20"/>
    <x v="3"/>
    <d v="2020-05-14T17:29:31"/>
    <s v="MFE"/>
    <x v="0"/>
    <d v="2020-01-09T00:00:00"/>
    <d v="2020-01-09T14:55:53"/>
    <s v=""/>
    <s v="No"/>
    <s v="Old"/>
    <n v="0"/>
    <x v="0"/>
    <x v="0"/>
    <s v="Thomas"/>
    <s v="James"/>
    <x v="5"/>
    <n v="1773994"/>
    <x v="547"/>
    <x v="0"/>
    <s v="LP_AV115-F11_881827"/>
    <s v="CIP_AV115-F12_356532"/>
    <s v="Tree Work Complete"/>
    <s v=""/>
    <x v="4"/>
    <s v="Pine"/>
    <s v="No"/>
    <s v="No"/>
    <n v="28"/>
    <n v="120"/>
    <s v=""/>
    <s v="F3B_FP-Rmv3 B"/>
    <s v="Haul offsite"/>
    <s v="No"/>
    <s v="None Observed"/>
    <s v="Pole C to end pole , .5 span south of line . Up hill incline with lean toward line . Removal is highly recommended "/>
    <s v="MFE_Mountain F Enterprises"/>
    <s v="MFE_Mountain F Enterprises"/>
    <n v="5807646"/>
    <s v="F3B_FP-Rmv3 B"/>
    <d v="2020-05-11T10:23:53"/>
    <s v="Climb/Pedro "/>
    <s v="Unit"/>
    <m/>
    <s v=""/>
    <s v="MFE_Mountain F Enterprises"/>
    <s v="MFE_Mountain F Enterprises"/>
    <d v="2020-05-14T16:00:00"/>
    <s v="Remove all debris and logs "/>
    <x v="7"/>
    <d v="2020-05-14T17:29:31"/>
    <s v="Sierra"/>
    <s v="SI_Sierra"/>
    <s v="1051742948"/>
    <s v="13501 MCKITRICK RANCH RD"/>
    <s v="NEVADA CITY"/>
    <s v=""/>
    <s v=""/>
    <s v="jgilis_awrr"/>
    <d v="2020-01-09T14:55:53"/>
    <s v="BE_geomartawrrprod"/>
    <d v="2020-05-14T17:32:59"/>
    <s v="fdd72be7-9c92-4f14-a1ad-af8eb5095b2b"/>
  </r>
  <r>
    <n v="0"/>
    <n v="0"/>
    <n v="0"/>
    <n v="0"/>
    <n v="1"/>
    <n v="0"/>
    <n v="0"/>
    <n v="0"/>
    <n v="0"/>
    <n v="1"/>
    <x v="0"/>
    <n v="1"/>
    <n v="2"/>
    <n v="2"/>
    <n v="20"/>
    <x v="3"/>
    <d v="2020-05-14T17:29:39"/>
    <s v="MFE"/>
    <x v="0"/>
    <d v="2020-01-09T00:00:00"/>
    <d v="2020-01-09T14:58:14"/>
    <s v=""/>
    <s v="No"/>
    <s v="Old"/>
    <n v="0"/>
    <x v="0"/>
    <x v="0"/>
    <s v="Thomas"/>
    <s v="James"/>
    <x v="5"/>
    <n v="1773995"/>
    <x v="548"/>
    <x v="0"/>
    <s v="LP_AV115-F11_881827"/>
    <s v="CIP_AV115-F12_356532"/>
    <s v="Tree Work Complete"/>
    <s v=""/>
    <x v="4"/>
    <s v="Pine"/>
    <s v="No"/>
    <s v="No"/>
    <n v="20"/>
    <n v="100"/>
    <s v=""/>
    <s v="F2B_FP-Rmv2 B"/>
    <s v="Haul offsite"/>
    <s v="No"/>
    <s v="None Observed"/>
    <s v="Pole C to end pole , .4 span south of line . Up hill incline with lean toward line . Removal is highly recommended "/>
    <s v="MFE_Mountain F Enterprises"/>
    <s v="MFE_Mountain F Enterprises"/>
    <n v="5807646"/>
    <s v="F2B_FP-Rmv2 B"/>
    <d v="2020-05-11T10:27:35"/>
    <s v="Climb/Pedro "/>
    <s v="Unit"/>
    <m/>
    <s v=""/>
    <s v="MFE_Mountain F Enterprises"/>
    <s v="MFE_Mountain F Enterprises"/>
    <d v="2020-05-14T16:00:00"/>
    <s v="Remove all debris and logs "/>
    <x v="7"/>
    <d v="2020-05-14T17:29:39"/>
    <s v="Sierra"/>
    <s v="SI_Sierra"/>
    <s v="1051742948"/>
    <s v="13501 MCKITRICK RANCH RD"/>
    <s v="NEVADA CITY"/>
    <s v=""/>
    <s v=""/>
    <s v="jgilis_awrr"/>
    <d v="2020-01-09T14:58:14"/>
    <s v="BE_geomartawrrprod"/>
    <d v="2020-05-14T17:32:59"/>
    <s v="e9d14d2b-8964-4e54-885f-24debce0e91b"/>
  </r>
  <r>
    <n v="0"/>
    <n v="0"/>
    <n v="0"/>
    <n v="0"/>
    <n v="1"/>
    <n v="0"/>
    <n v="0"/>
    <n v="0"/>
    <n v="0"/>
    <n v="1"/>
    <x v="0"/>
    <n v="1"/>
    <n v="2"/>
    <n v="2"/>
    <n v="20"/>
    <x v="3"/>
    <d v="2020-05-14T17:29:43"/>
    <s v="AEA"/>
    <x v="0"/>
    <d v="2020-01-21T00:00:00"/>
    <d v="2020-01-21T11:35:49"/>
    <s v=""/>
    <s v="No"/>
    <s v="Old"/>
    <n v="0"/>
    <x v="0"/>
    <x v="0"/>
    <s v="Drew"/>
    <s v="Berlfein"/>
    <x v="0"/>
    <n v="1731424"/>
    <x v="549"/>
    <x v="2"/>
    <s v="LP_AW116-A03_892886"/>
    <s v="CIP_AW116-A03_398603"/>
    <s v="Tree Work Complete"/>
    <s v=""/>
    <x v="6"/>
    <s v="Ponderosa Pine"/>
    <s v="No"/>
    <s v="No"/>
    <n v="23"/>
    <n v="87"/>
    <s v=""/>
    <s v="F2B_FP-Rmv2 B"/>
    <s v="Haul offsite"/>
    <s v="No"/>
    <s v="Riparian"/>
    <s v="0.5 span between poles #5-6 / 15ft northwest of line / inside white fenced area / dead tree previously marked by routine"/>
    <s v="AEA_A &amp; E Arborists Tree Care"/>
    <s v=""/>
    <n v="5585883"/>
    <s v="F2B_FP-Rmv2 B"/>
    <d v="2020-05-14T08:15:23"/>
    <s v="A&amp;E crew 43"/>
    <s v="Unit"/>
    <m/>
    <s v=""/>
    <s v="AEA_A &amp; E Arborists Tree Care"/>
    <s v=""/>
    <d v="2020-05-14T17:28:55"/>
    <s v="Remove all wood and brush"/>
    <x v="0"/>
    <d v="2020-05-14T17:29:43"/>
    <s v="Sierra"/>
    <s v="SI_Sierra"/>
    <s v="1051711407"/>
    <s v="13420 SUNSHINE VALLEY RD"/>
    <s v="GRASS VALLEY"/>
    <s v=""/>
    <s v=""/>
    <s v="abucks_awrr"/>
    <d v="2020-01-21T11:35:49"/>
    <s v="BE_geomartawrrprod"/>
    <d v="2020-05-14T17:32:59"/>
    <s v="e0ff7cd4-eb35-43c9-9fb0-4be2bb4d9a37"/>
  </r>
  <r>
    <n v="0"/>
    <n v="0"/>
    <n v="0"/>
    <n v="0"/>
    <n v="0"/>
    <n v="0"/>
    <n v="0"/>
    <n v="1"/>
    <n v="0"/>
    <n v="1"/>
    <x v="0"/>
    <n v="1"/>
    <s v="Brush"/>
    <s v="NA"/>
    <n v="20"/>
    <x v="3"/>
    <d v="2020-05-14T17:30:09"/>
    <s v="AEA"/>
    <x v="0"/>
    <d v="2019-09-19T00:00:00"/>
    <d v="2019-09-19T13:09:09"/>
    <s v=""/>
    <s v="No"/>
    <s v="Old"/>
    <n v="0"/>
    <x v="0"/>
    <x v="0"/>
    <s v="Drew"/>
    <s v="Berlfein"/>
    <x v="0"/>
    <n v="1762321"/>
    <x v="550"/>
    <x v="0"/>
    <s v="LP_AV115-F23_879576"/>
    <s v="CIP_AV115-F23_356265"/>
    <s v="Tree Work Complete"/>
    <m/>
    <x v="3"/>
    <s v="Brush (misc)"/>
    <s v="No"/>
    <s v="No"/>
    <n v="1"/>
    <n v="10"/>
    <m/>
    <s v="BC_Br Rmv"/>
    <s v="Haul offsite"/>
    <s v="No"/>
    <m/>
    <s v="at pole F(1) North. 5'west of line. brush unit clear to EVM Scope"/>
    <s v="AEA_A &amp; E Arborists Tree Care"/>
    <m/>
    <n v="211"/>
    <s v="BC_Br Rmv"/>
    <d v="2020-05-14T17:29:18"/>
    <s v="A&amp;E, 211"/>
    <s v="Unit"/>
    <m/>
    <m/>
    <s v="AEA_A &amp; E Arborists Tree Care"/>
    <m/>
    <d v="2020-05-14T17:29:56"/>
    <s v="Remove all wood and slash (if not possible pop and scatter) wm complete by crew 211"/>
    <x v="0"/>
    <d v="2020-05-14T17:30:09"/>
    <s v="Sierra"/>
    <s v="SI_Sierra"/>
    <s v="1051743218"/>
    <s v="10675 TASHA RD"/>
    <s v="PENN VALLEY"/>
    <s v=""/>
    <s v=""/>
    <s v="ebarre_awrr"/>
    <d v="2019-09-19T13:09:09"/>
    <s v="BE_geomartawrrprod"/>
    <d v="2020-05-14T17:32:59"/>
    <s v="f46638f1-2eab-4bce-8ff8-6487afd017a3"/>
  </r>
  <r>
    <n v="0"/>
    <n v="0"/>
    <n v="0"/>
    <n v="0"/>
    <n v="1"/>
    <n v="0"/>
    <n v="0"/>
    <n v="0"/>
    <n v="0"/>
    <n v="1"/>
    <x v="0"/>
    <n v="1"/>
    <n v="3"/>
    <n v="3"/>
    <n v="20"/>
    <x v="3"/>
    <d v="2020-05-14T17:32:32"/>
    <s v="MGE"/>
    <x v="4"/>
    <d v="2019-10-21T00:00:00"/>
    <d v="2019-10-21T13:24:16"/>
    <s v=""/>
    <s v="No"/>
    <s v="Old"/>
    <n v="0"/>
    <x v="0"/>
    <x v="0"/>
    <s v="Keiko"/>
    <s v="Du Bois"/>
    <x v="15"/>
    <n v="1768483"/>
    <x v="551"/>
    <x v="0"/>
    <s v="LP_AV115-J03_1724588"/>
    <s v="CIP_AV115-J03_356310"/>
    <s v="In-Progress"/>
    <s v=""/>
    <x v="2"/>
    <s v="Ponderosa Pine"/>
    <s v="No"/>
    <s v="No"/>
    <n v="24"/>
    <n v="110"/>
    <s v=""/>
    <s v="F3B_FP-Rmv3 B"/>
    <s v="Haul offsite"/>
    <s v="No"/>
    <s v=""/>
    <s v="pole Q-R, .4 spans, 80 feet east of lines/possible bark beetle on east side, quite s bit of sapping. recommended removal"/>
    <s v="AEA_A &amp; E Arborists Tree Care"/>
    <s v=""/>
    <m/>
    <s v=""/>
    <m/>
    <s v=""/>
    <s v="Unit"/>
    <m/>
    <s v=""/>
    <s v=""/>
    <s v=""/>
    <m/>
    <s v="remove wood. chips TBD"/>
    <x v="19"/>
    <d v="2020-05-14T17:32:32"/>
    <s v="Sierra"/>
    <s v="SI_Sierra"/>
    <s v="1051743644"/>
    <s v="12415 JONES BAR RD"/>
    <s v="NEVADA CITY"/>
    <s v=""/>
    <s v=""/>
    <s v="jmonrm_awrr"/>
    <d v="2019-10-21T13:24:16"/>
    <s v="BE_geomartawrrprod"/>
    <d v="2020-05-14T19:31:29"/>
    <s v="e397fd0a-61f3-479d-8387-fc5967c0d35f"/>
  </r>
  <r>
    <n v="0"/>
    <n v="0"/>
    <n v="0"/>
    <n v="0"/>
    <n v="1"/>
    <n v="0"/>
    <n v="0"/>
    <n v="0"/>
    <n v="0"/>
    <n v="1"/>
    <x v="0"/>
    <n v="1"/>
    <n v="3"/>
    <s v="NA"/>
    <n v="20"/>
    <x v="3"/>
    <d v="2020-05-14T17:39:17"/>
    <s v="MOW"/>
    <x v="0"/>
    <d v="2019-11-05T00:00:00"/>
    <d v="2019-11-05T16:04:24"/>
    <s v=""/>
    <s v="No"/>
    <s v="Old"/>
    <n v="0"/>
    <x v="0"/>
    <x v="0"/>
    <s v="Roberto"/>
    <s v="Ayala"/>
    <x v="3"/>
    <n v="1688206"/>
    <x v="552"/>
    <x v="1"/>
    <s v="LP_AT115-D16_1667039"/>
    <s v="CIP_AT115-D16_319345"/>
    <s v="Tree Work Complete"/>
    <s v="Fail"/>
    <x v="2"/>
    <s v="Blue Oak"/>
    <s v="No"/>
    <s v="No"/>
    <n v="25"/>
    <n v="38"/>
    <s v=""/>
    <s v="FAB_FP-Trim B"/>
    <s v="Not Needed"/>
    <s v="No"/>
    <s v=""/>
    <s v="pole N-end pole, 22 feet NE of pole, 18 feet north of guy wire"/>
    <s v="MOW_Mowbray's"/>
    <s v="MOW_Mowbray's Tree Service"/>
    <n v="5865456"/>
    <s v="FAB_FP-Trim B"/>
    <d v="2020-05-14T17:38:49"/>
    <s v=""/>
    <s v="Unit"/>
    <m/>
    <s v=""/>
    <s v=""/>
    <s v=""/>
    <m/>
    <s v="TBD"/>
    <x v="3"/>
    <d v="2020-05-14T17:39:17"/>
    <s v="Sierra"/>
    <s v="SI_Sierra"/>
    <s v="1012547087"/>
    <s v="12473 PONY EXPRESS TRL"/>
    <s v="BROWNS VALLEY"/>
    <s v=""/>
    <s v=""/>
    <s v="jmonrm_awrr"/>
    <d v="2019-11-05T16:04:24"/>
    <s v="BE_geomartawrrprod"/>
    <d v="2020-05-14T19:31:29"/>
    <s v="bfed68ea-8bd3-4b9f-9fa9-70a1497d8bf1"/>
  </r>
  <r>
    <n v="0"/>
    <n v="0"/>
    <n v="0"/>
    <n v="0"/>
    <n v="1"/>
    <n v="0"/>
    <n v="0"/>
    <n v="0"/>
    <n v="0"/>
    <n v="1"/>
    <x v="0"/>
    <n v="1"/>
    <n v="1"/>
    <s v="NA"/>
    <n v="20"/>
    <x v="3"/>
    <d v="2020-05-14T17:39:49"/>
    <s v="MOW"/>
    <x v="0"/>
    <d v="2019-11-05T00:00:00"/>
    <d v="2019-11-05T16:09:36"/>
    <s v=""/>
    <s v="No"/>
    <s v="Old"/>
    <n v="0"/>
    <x v="0"/>
    <x v="0"/>
    <s v="Roberto"/>
    <s v="Ayala"/>
    <x v="3"/>
    <n v="1688207"/>
    <x v="553"/>
    <x v="1"/>
    <s v="LP_AT115-D16_1667039"/>
    <s v="CIP_AT115-D16_319345"/>
    <s v="Tree Work Complete"/>
    <s v="Fail"/>
    <x v="2"/>
    <s v="Blue Oak"/>
    <s v="No"/>
    <s v="No"/>
    <n v="11"/>
    <n v="38"/>
    <s v=""/>
    <s v="FAB_FP-Trim B"/>
    <s v="Not Needed"/>
    <s v="No"/>
    <s v=""/>
    <s v="pole N-end pole, 19 feet east of pole/can strike guy wire"/>
    <s v="MOW_Mowbray's"/>
    <s v="MOW_Mowbray's Tree Service"/>
    <n v="5865456"/>
    <s v="FAB_FP-Trim B"/>
    <d v="2020-05-14T17:39:42"/>
    <s v=""/>
    <s v="Unit"/>
    <m/>
    <s v=""/>
    <s v=""/>
    <s v=""/>
    <m/>
    <s v="TBD"/>
    <x v="3"/>
    <d v="2020-05-14T17:39:49"/>
    <s v="Sierra"/>
    <s v="SI_Sierra"/>
    <s v="1012547087"/>
    <s v="12473 PONY EXPRESS TRL"/>
    <s v="BROWNS VALLEY"/>
    <s v=""/>
    <s v=""/>
    <s v="jmonrm_awrr"/>
    <d v="2019-11-05T16:09:36"/>
    <s v="BE_geomartawrrprod"/>
    <d v="2020-05-14T19:31:29"/>
    <s v="3ce2935e-ec67-4856-a61c-171e785ed571"/>
  </r>
  <r>
    <n v="0"/>
    <n v="0"/>
    <n v="0"/>
    <n v="0"/>
    <n v="1"/>
    <n v="0"/>
    <n v="0"/>
    <n v="0"/>
    <n v="0"/>
    <n v="1"/>
    <x v="0"/>
    <n v="1"/>
    <n v="2"/>
    <s v="NA"/>
    <n v="20"/>
    <x v="3"/>
    <d v="2020-05-14T17:40:41"/>
    <s v="MOW"/>
    <x v="0"/>
    <d v="2019-11-05T00:00:00"/>
    <d v="2019-11-05T16:14:26"/>
    <s v=""/>
    <s v="No"/>
    <s v="Old"/>
    <n v="0"/>
    <x v="0"/>
    <x v="0"/>
    <s v="Roberto"/>
    <s v="Ayala"/>
    <x v="3"/>
    <n v="1688208"/>
    <x v="554"/>
    <x v="1"/>
    <s v="LP_AT115-D16_1667039"/>
    <s v="CIP_AT115-D16_319345"/>
    <s v="Tree Work Complete"/>
    <s v="Fail"/>
    <x v="2"/>
    <s v="Blue Oak"/>
    <s v="No"/>
    <s v="No"/>
    <n v="18"/>
    <n v="50"/>
    <s v=""/>
    <s v="FAB_FP-Trim B"/>
    <s v="Not Needed"/>
    <s v="No"/>
    <s v=""/>
    <s v="N-end pole, 20 feet SE (past) of end pole/can strike pole and guy wire "/>
    <s v="MOW_Mowbray's"/>
    <s v="MOW_Mowbray's Tree Service"/>
    <n v="5865456"/>
    <s v="FAB_FP-Trim B"/>
    <d v="2020-05-14T17:40:33"/>
    <s v=""/>
    <s v="Unit"/>
    <m/>
    <s v=""/>
    <s v=""/>
    <s v=""/>
    <m/>
    <s v="TBD"/>
    <x v="3"/>
    <d v="2020-05-14T17:40:41"/>
    <s v="Sierra"/>
    <s v="SI_Sierra"/>
    <s v="1012547087"/>
    <s v="12473 PONY EXPRESS TRL"/>
    <s v="BROWNS VALLEY"/>
    <s v=""/>
    <s v=""/>
    <s v="jmonrm_awrr"/>
    <d v="2019-11-05T16:14:26"/>
    <s v="BE_geomartawrrprod"/>
    <d v="2020-05-14T19:31:29"/>
    <s v="fc65fce0-f1c5-4c71-9c3a-8a02e9229814"/>
  </r>
  <r>
    <n v="0"/>
    <n v="0"/>
    <n v="0"/>
    <n v="0"/>
    <n v="0"/>
    <n v="0"/>
    <n v="0"/>
    <n v="1"/>
    <n v="0"/>
    <n v="1"/>
    <x v="0"/>
    <n v="1"/>
    <s v="NA"/>
    <s v="NA"/>
    <n v="20"/>
    <x v="3"/>
    <d v="2020-05-14T17:49:16"/>
    <s v="AEA"/>
    <x v="0"/>
    <d v="2019-08-09T00:00:00"/>
    <d v="2019-08-09T13:52:21"/>
    <s v=""/>
    <s v="No"/>
    <s v="Old"/>
    <n v="0"/>
    <x v="0"/>
    <x v="0"/>
    <s v="Drew"/>
    <s v="Berlfein"/>
    <x v="0"/>
    <n v="1750482"/>
    <x v="555"/>
    <x v="0"/>
    <s v="LP_AV115-F23_882221"/>
    <s v="CIP_AV115-F23_356559"/>
    <s v="Tree Work Complete"/>
    <s v="Fail"/>
    <x v="0"/>
    <s v="Brush (misc)"/>
    <s v="No"/>
    <s v="No"/>
    <n v="0"/>
    <n v="7"/>
    <s v=""/>
    <s v="BC_Br Rmv"/>
    <s v="Chip on site/broadcast"/>
    <s v="No"/>
    <s v=""/>
    <s v="Span pole 28, brush point"/>
    <s v="AEA_A &amp; E Arborists Tree Care"/>
    <s v=""/>
    <n v="5864178"/>
    <s v="BC_Br Rmv"/>
    <d v="2020-05-13T14:25:54"/>
    <m/>
    <s v="Unit"/>
    <m/>
    <s v=""/>
    <s v="AEA_A &amp; E Arborists Tree Care"/>
    <s v=""/>
    <d v="2020-05-14T10:09:58"/>
    <s v="Chip and broadcast brush. W/M complete by crew 204"/>
    <x v="0"/>
    <d v="2020-05-14T17:49:16"/>
    <s v="Sierra"/>
    <s v="SI_Sierra"/>
    <s v="1051743667"/>
    <s v="12900 WOOLMAN LN"/>
    <s v="NEVADA CITY"/>
    <s v=""/>
    <s v=""/>
    <s v="rshurm_awrr"/>
    <d v="2019-08-09T13:52:21"/>
    <s v="BE_geomartawrrprod"/>
    <d v="2020-05-14T19:31:29"/>
    <s v="b2160810-a859-4ed1-ad12-c22402c943cf"/>
  </r>
  <r>
    <n v="0"/>
    <n v="0"/>
    <n v="0"/>
    <n v="0"/>
    <n v="0"/>
    <n v="0"/>
    <n v="0"/>
    <n v="1"/>
    <n v="0"/>
    <n v="1"/>
    <x v="0"/>
    <n v="1"/>
    <s v="NA"/>
    <s v="NA"/>
    <n v="20"/>
    <x v="3"/>
    <d v="2020-05-14T17:49:55"/>
    <s v="AEA"/>
    <x v="0"/>
    <d v="2019-08-09T00:00:00"/>
    <d v="2019-08-09T13:41:02"/>
    <s v=""/>
    <s v="No"/>
    <s v="Old"/>
    <n v="0"/>
    <x v="0"/>
    <x v="0"/>
    <s v="Drew"/>
    <s v="Berlfein"/>
    <x v="0"/>
    <n v="1750239"/>
    <x v="556"/>
    <x v="0"/>
    <s v="LP_AV115-F23_882221"/>
    <s v="CIP_AV115-F23_356559"/>
    <s v="Tree Work Complete"/>
    <s v="Fail"/>
    <x v="0"/>
    <s v="Black Oak"/>
    <s v="No"/>
    <s v="No"/>
    <n v="0"/>
    <n v="20"/>
    <s v=""/>
    <s v="BC_Br Rmv"/>
    <s v="Chip on site/broadcast"/>
    <s v="No"/>
    <s v=""/>
    <s v="0.2 span from pole 28 to pole 29 5 ft West of line brush point"/>
    <s v="AEA_A &amp; E Arborists Tree Care"/>
    <s v=""/>
    <n v="5864178"/>
    <s v="BC_Br Rmv"/>
    <d v="2020-05-13T14:18:11"/>
    <m/>
    <s v="Unit"/>
    <m/>
    <s v=""/>
    <s v="AEA_A &amp; E Arborists Tree Care"/>
    <s v=""/>
    <d v="2020-05-14T10:10:11"/>
    <s v="Chip and broadcast  W/M complete by crew 204"/>
    <x v="0"/>
    <d v="2020-05-14T17:49:55"/>
    <s v="Sierra"/>
    <s v="SI_Sierra"/>
    <s v="1051743667"/>
    <s v="12900 WOOLMAN LN"/>
    <s v="NEVADA CITY"/>
    <s v=""/>
    <s v=""/>
    <s v="eculhj_awrr"/>
    <d v="2019-08-09T13:41:02"/>
    <s v="BE_geomartawrrprod"/>
    <d v="2020-05-14T19:31:29"/>
    <s v="2bb73c99-4df8-4725-9ed1-2ace07da6c33"/>
  </r>
  <r>
    <n v="0"/>
    <n v="0"/>
    <n v="0"/>
    <n v="0"/>
    <n v="0"/>
    <n v="0"/>
    <n v="0"/>
    <n v="1"/>
    <n v="0"/>
    <n v="1"/>
    <x v="0"/>
    <n v="1"/>
    <s v="NA"/>
    <s v="NA"/>
    <n v="20"/>
    <x v="3"/>
    <d v="2020-05-14T17:50:19"/>
    <s v="AEA"/>
    <x v="0"/>
    <d v="2019-08-09T00:00:00"/>
    <d v="2019-08-09T13:17:31"/>
    <s v=""/>
    <s v="No"/>
    <s v="Old"/>
    <n v="0"/>
    <x v="0"/>
    <x v="0"/>
    <s v="Drew"/>
    <s v="Berlfein"/>
    <x v="0"/>
    <n v="1750238"/>
    <x v="557"/>
    <x v="0"/>
    <s v="LP_AV115-F23_882221"/>
    <s v="CIP_AV115-F23_356559"/>
    <s v="Tree Work Complete"/>
    <s v="Fail"/>
    <x v="0"/>
    <s v="Interior Live Oak"/>
    <s v="No"/>
    <s v="No"/>
    <n v="0"/>
    <n v="15"/>
    <s v=""/>
    <s v="BC_Br Rmv"/>
    <s v="Chip on site/broadcast"/>
    <s v="No"/>
    <s v=""/>
    <s v="0.3 span from pole 28 to pole 29 brush point under line will grow into non compliance "/>
    <s v="AEA_A &amp; E Arborists Tree Care"/>
    <s v=""/>
    <n v="5864178"/>
    <s v="BC_Br Rmv"/>
    <d v="2020-05-13T14:19:52"/>
    <m/>
    <s v="Unit"/>
    <m/>
    <s v=""/>
    <s v="AEA_A &amp; E Arborists Tree Care"/>
    <s v=""/>
    <d v="2020-05-14T10:10:23"/>
    <s v="Chip and broadcast brush.  W/M complete by crew 204"/>
    <x v="0"/>
    <d v="2020-05-14T17:50:19"/>
    <s v="Sierra"/>
    <s v="SI_Sierra"/>
    <s v="1051743667"/>
    <s v="12900 WOOLMAN LN"/>
    <s v="NEVADA CITY"/>
    <s v=""/>
    <s v=""/>
    <s v="eculhj_awrr"/>
    <d v="2019-08-09T13:17:31"/>
    <s v="BE_geomartawrrprod"/>
    <d v="2020-05-14T19:31:29"/>
    <s v="142bec30-f911-4065-8ec9-91becb1e3e62"/>
  </r>
  <r>
    <n v="0"/>
    <n v="0"/>
    <n v="0"/>
    <n v="0"/>
    <n v="1"/>
    <n v="0"/>
    <n v="0"/>
    <n v="0"/>
    <n v="0"/>
    <n v="1"/>
    <x v="0"/>
    <n v="1"/>
    <n v="1"/>
    <n v="1"/>
    <n v="20"/>
    <x v="3"/>
    <d v="2020-05-14T17:51:01"/>
    <s v="AEA"/>
    <x v="0"/>
    <d v="2019-08-09T00:00:00"/>
    <d v="2019-08-09T13:15:03"/>
    <s v=""/>
    <s v="No"/>
    <s v="Old"/>
    <n v="0"/>
    <x v="0"/>
    <x v="0"/>
    <s v="Drew"/>
    <s v="Berlfein"/>
    <x v="0"/>
    <n v="1750237"/>
    <x v="558"/>
    <x v="0"/>
    <s v="LP_AV115-F23_882221"/>
    <s v="CIP_AV115-F23_356559"/>
    <s v="Tree Work Complete"/>
    <s v="Fail"/>
    <x v="0"/>
    <s v="Interior Live Oak"/>
    <s v="No"/>
    <s v="No"/>
    <n v="4"/>
    <n v="15"/>
    <s v=""/>
    <s v="R1A_Rmv 1-A"/>
    <s v="Chip on site/broadcast"/>
    <s v="No"/>
    <s v=""/>
    <s v="0.3 span from pole 28 to pole 29 under line. Will grow into non compliance "/>
    <s v="AEA_A &amp; E Arborists Tree Care"/>
    <s v=""/>
    <n v="5864178"/>
    <s v="R1A_Rmv 1-A"/>
    <d v="2020-05-13T15:03:57"/>
    <m/>
    <s v="Unit"/>
    <m/>
    <s v=""/>
    <s v="AEA_A &amp; E Arborists Tree Care"/>
    <s v=""/>
    <d v="2020-05-14T10:10:32"/>
    <s v="Cut wood into 16” rounds. Chip and broadcast brush.  W/M complete by crew 204"/>
    <x v="0"/>
    <d v="2020-05-14T17:51:01"/>
    <s v="Sierra"/>
    <s v="SI_Sierra"/>
    <s v="1051743667"/>
    <s v="12900 WOOLMAN LN"/>
    <s v="NEVADA CITY"/>
    <s v=""/>
    <s v=""/>
    <s v="eculhj_awrr"/>
    <d v="2019-08-09T13:15:03"/>
    <s v="BE_geomartawrrprod"/>
    <d v="2020-05-14T19:31:29"/>
    <s v="1e8ced65-e5f2-44be-80a1-e6c3519e2e72"/>
  </r>
  <r>
    <n v="0"/>
    <n v="0"/>
    <n v="0"/>
    <n v="0"/>
    <n v="1"/>
    <n v="0"/>
    <n v="0"/>
    <n v="0"/>
    <n v="0"/>
    <n v="1"/>
    <x v="0"/>
    <n v="1"/>
    <n v="1"/>
    <n v="1"/>
    <n v="20"/>
    <x v="3"/>
    <d v="2020-05-14T17:51:50"/>
    <s v="AEA"/>
    <x v="0"/>
    <d v="2019-08-09T00:00:00"/>
    <d v="2019-08-09T13:04:35"/>
    <s v=""/>
    <s v="No"/>
    <s v="Old"/>
    <n v="0"/>
    <x v="0"/>
    <x v="0"/>
    <s v="Drew"/>
    <s v="Berlfein"/>
    <x v="0"/>
    <n v="1750236"/>
    <x v="559"/>
    <x v="0"/>
    <s v="LP_AV115-F23_882221"/>
    <s v="CIP_AV115-F23_356559"/>
    <s v="Tree Work Complete"/>
    <s v="Fail"/>
    <x v="0"/>
    <s v="Gray Pine"/>
    <s v="No"/>
    <s v="No"/>
    <n v="7"/>
    <n v="22"/>
    <s v=""/>
    <s v="R1A_Rmv 1-A"/>
    <s v="Cut and Leave"/>
    <s v="No"/>
    <s v=""/>
    <s v="0.3 span from pole 28 to pole 29 10 ft east of line"/>
    <s v="AEA_A &amp; E Arborists Tree Care"/>
    <s v=""/>
    <n v="5864178"/>
    <s v="F1A_FP-Rmv1 A"/>
    <d v="2020-05-14T15:20:37"/>
    <m/>
    <s v="Unit"/>
    <m/>
    <s v=""/>
    <s v="AEA_A &amp; E Arborists Tree Care"/>
    <s v=""/>
    <d v="2020-05-14T15:20:40"/>
    <s v="Cut wood into 16” rounds. Chip and broadcast brush.  W/M complete by crew 204"/>
    <x v="0"/>
    <d v="2020-05-14T17:51:50"/>
    <s v="Sierra"/>
    <s v="SI_Sierra"/>
    <s v="1051743667"/>
    <s v="12900 WOOLMAN LN"/>
    <s v="NEVADA CITY"/>
    <s v=""/>
    <s v=""/>
    <s v="eculhj_awrr"/>
    <d v="2019-08-09T13:04:35"/>
    <s v="BE_geomartawrrprod"/>
    <d v="2020-05-14T19:31:29"/>
    <s v="c2d166a3-ec36-41e2-8085-eee277560ce9"/>
  </r>
  <r>
    <n v="0"/>
    <n v="0"/>
    <n v="0"/>
    <n v="0"/>
    <n v="1"/>
    <n v="0"/>
    <n v="0"/>
    <n v="0"/>
    <n v="0"/>
    <n v="1"/>
    <x v="0"/>
    <n v="1"/>
    <n v="1"/>
    <n v="1"/>
    <n v="20"/>
    <x v="3"/>
    <d v="2020-05-14T17:52:36"/>
    <s v="AEA"/>
    <x v="0"/>
    <d v="2019-08-09T00:00:00"/>
    <d v="2019-08-09T12:53:42"/>
    <s v=""/>
    <s v="No"/>
    <s v="Old"/>
    <n v="0"/>
    <x v="0"/>
    <x v="0"/>
    <s v="Drew"/>
    <s v="Berlfein"/>
    <x v="0"/>
    <n v="1750235"/>
    <x v="560"/>
    <x v="0"/>
    <s v="LP_AV115-F23_882221"/>
    <s v="CIP_AV115-F23_356559"/>
    <s v="Tree Work Complete"/>
    <s v="Fail"/>
    <x v="5"/>
    <s v="Gray Pine"/>
    <s v="No"/>
    <s v="No"/>
    <n v="6"/>
    <n v="18"/>
    <s v=""/>
    <s v="R1A_Rmv 1-A"/>
    <s v="Cut and Leave"/>
    <s v="No"/>
    <s v=""/>
    <s v="0.4 span pole 28 to 29 under line non compliance "/>
    <s v="AEA_A &amp; E Arborists Tree Care"/>
    <s v=""/>
    <n v="5864178"/>
    <s v="F1B_FP-Rmv1 B"/>
    <d v="2020-05-14T15:20:05"/>
    <m/>
    <s v="Unit"/>
    <m/>
    <s v=""/>
    <s v="AEA_A &amp; E Arborists Tree Care"/>
    <s v=""/>
    <d v="2020-05-14T15:20:08"/>
    <s v="Cut into 16” rounds. Chip and broadcast brush.  W/M complete by crew 204"/>
    <x v="0"/>
    <d v="2020-05-14T17:52:36"/>
    <s v="Sierra"/>
    <s v="SI_Sierra"/>
    <s v="1051743667"/>
    <s v="12900 WOOLMAN LN"/>
    <s v="NEVADA CITY"/>
    <s v=""/>
    <s v=""/>
    <s v="eculhj_awrr"/>
    <d v="2019-08-09T12:53:42"/>
    <s v="BE_geomartawrrprod"/>
    <d v="2020-05-14T19:31:29"/>
    <s v="2b31387d-0f2c-4eb3-a2a8-a466c44e6685"/>
  </r>
  <r>
    <n v="0"/>
    <n v="0"/>
    <n v="0"/>
    <n v="0"/>
    <n v="0"/>
    <n v="0"/>
    <n v="0"/>
    <n v="1"/>
    <n v="0"/>
    <n v="1"/>
    <x v="0"/>
    <n v="1"/>
    <s v="NA"/>
    <s v="NA"/>
    <n v="20"/>
    <x v="3"/>
    <d v="2020-05-14T17:55:29"/>
    <s v="AEA"/>
    <x v="0"/>
    <d v="2019-08-09T00:00:00"/>
    <d v="2019-08-09T14:00:06"/>
    <s v=""/>
    <s v="No"/>
    <s v="Old"/>
    <n v="0"/>
    <x v="0"/>
    <x v="0"/>
    <s v="Drew"/>
    <s v="Berlfein"/>
    <x v="0"/>
    <n v="1750240"/>
    <x v="561"/>
    <x v="0"/>
    <s v="LP_AV115-F23_882221"/>
    <s v="CIP_AV115-F23_356364"/>
    <s v="Tree Work Complete"/>
    <s v="Fail"/>
    <x v="0"/>
    <s v="Brush (misc)"/>
    <s v="No"/>
    <s v="No"/>
    <n v="0"/>
    <n v="5"/>
    <s v=""/>
    <s v="BC_Br Rmv"/>
    <s v="Chip on site/broadcast"/>
    <s v="No"/>
    <s v=""/>
    <s v="Brush point around guy line for tension pole across street from pole 27"/>
    <s v="AEA_A &amp; E Arborists Tree Care"/>
    <s v=""/>
    <n v="5864178"/>
    <s v="BC_Br Rmv"/>
    <d v="2020-05-13T13:58:30"/>
    <m/>
    <s v="Unit"/>
    <m/>
    <s v=""/>
    <s v="AEA_A &amp; E Arborists Tree Care"/>
    <s v=""/>
    <d v="2020-05-14T10:09:28"/>
    <s v="Chip and broadcast brush. "/>
    <x v="0"/>
    <d v="2020-05-14T17:55:29"/>
    <s v="Sierra"/>
    <s v="SI_Sierra"/>
    <s v="1051743667"/>
    <s v="12900 WOOLMAN LN"/>
    <s v="NEVADA CITY"/>
    <s v=""/>
    <s v=""/>
    <s v="eculhj_awrr"/>
    <d v="2019-08-09T14:00:06"/>
    <s v="BE_geomartawrrprod"/>
    <d v="2020-05-14T19:31:29"/>
    <s v="d3347792-21a0-4c01-ae02-0ed9925d0881"/>
  </r>
  <r>
    <n v="0"/>
    <n v="0"/>
    <n v="0"/>
    <n v="0"/>
    <n v="1"/>
    <n v="0"/>
    <n v="0"/>
    <n v="0"/>
    <n v="0"/>
    <n v="1"/>
    <x v="0"/>
    <n v="1"/>
    <n v="2"/>
    <n v="2"/>
    <n v="20"/>
    <x v="3"/>
    <d v="2020-05-14T17:56:07"/>
    <s v="AEA"/>
    <x v="0"/>
    <d v="2019-09-23T00:00:00"/>
    <d v="2019-09-23T10:36:23"/>
    <s v=""/>
    <s v="No"/>
    <s v="Old"/>
    <n v="0"/>
    <x v="0"/>
    <x v="0"/>
    <s v="Drew"/>
    <s v="Berlfein"/>
    <x v="0"/>
    <n v="1762719"/>
    <x v="562"/>
    <x v="0"/>
    <s v="LP_AV115-F23_882221"/>
    <s v="CIP_AV115-F23_356364"/>
    <s v="Tree Work Complete"/>
    <s v="Fail"/>
    <x v="3"/>
    <s v="Ponderosa Pine"/>
    <s v="No"/>
    <s v="No"/>
    <n v="15"/>
    <n v="30"/>
    <s v=""/>
    <s v="F2B_FP-Rmv2 B"/>
    <s v="Cut and Leave"/>
    <s v="No"/>
    <s v="Riparian"/>
    <s v="20 ft North of Service drop pole. Tree is within striking distance of pole and guy wire. Has fungus growing all around tree. "/>
    <s v="AEA_A &amp; E Arborists Tree Care"/>
    <s v=""/>
    <n v="5864178"/>
    <s v="F2B_FP-Rmv2 B"/>
    <d v="2020-05-13T13:49:19"/>
    <m/>
    <s v="Unit"/>
    <m/>
    <s v=""/>
    <s v="AEA_A &amp; E Arborists Tree Care"/>
    <s v=""/>
    <d v="2020-05-14T10:08:48"/>
    <s v="Cut into 16” rounds. Chip and broadcast brush. "/>
    <x v="0"/>
    <d v="2020-05-14T17:56:07"/>
    <s v="Sierra"/>
    <s v="SI_Sierra"/>
    <s v="1051743667"/>
    <s v="12900 WOOLMAN LN"/>
    <s v="NEVADA CITY"/>
    <s v=""/>
    <s v=""/>
    <s v="mdomie_awrr"/>
    <d v="2019-09-23T10:36:23"/>
    <s v="BE_geomartawrrprod"/>
    <d v="2020-05-14T19:31:29"/>
    <s v="ee2410fc-f1e5-4959-be2a-e0e5f1d4cd3f"/>
  </r>
  <r>
    <n v="0"/>
    <n v="0"/>
    <n v="0"/>
    <n v="0"/>
    <n v="1"/>
    <n v="0"/>
    <n v="0"/>
    <n v="0"/>
    <n v="0"/>
    <n v="1"/>
    <x v="0"/>
    <n v="1"/>
    <n v="3"/>
    <n v="3"/>
    <n v="20"/>
    <x v="3"/>
    <d v="2020-05-14T17:56:31"/>
    <s v="AEA"/>
    <x v="0"/>
    <d v="2019-09-23T00:00:00"/>
    <d v="2019-09-23T10:42:53"/>
    <s v=""/>
    <s v="No"/>
    <s v="Old"/>
    <n v="0"/>
    <x v="0"/>
    <x v="0"/>
    <s v="Drew"/>
    <s v="Berlfein"/>
    <x v="0"/>
    <n v="1762720"/>
    <x v="563"/>
    <x v="0"/>
    <s v="LP_AV115-F23_882221"/>
    <s v="CIP_AV115-F23_356364"/>
    <s v="Tree Work Complete"/>
    <s v="Fail"/>
    <x v="3"/>
    <s v="Ponderosa Pine"/>
    <s v="No"/>
    <s v="No"/>
    <n v="24"/>
    <n v="38"/>
    <s v=""/>
    <s v="F3B_FP-Rmv3 B"/>
    <s v="Cut and Leave"/>
    <s v="No"/>
    <s v="Riparian"/>
    <s v="0.5 of spam from pole 27 to service drop pole. 20 ft North of the line. Tree is mature and is showing signs of decay. It is also leaning towards the faculty and within striking distance of guy wire. "/>
    <s v="AEA_A &amp; E Arborists Tree Care"/>
    <s v=""/>
    <n v="5864178"/>
    <s v="R3B_Rmv 3-B"/>
    <d v="2020-05-13T13:57:28"/>
    <m/>
    <s v="Unit"/>
    <m/>
    <s v=""/>
    <s v="AEA_A &amp; E Arborists Tree Care"/>
    <s v=""/>
    <d v="2020-05-14T10:08:58"/>
    <s v="Cut wood into 16” rounds. Chip and broadcast brush. "/>
    <x v="0"/>
    <d v="2020-05-14T17:56:31"/>
    <s v="Sierra"/>
    <s v="SI_Sierra"/>
    <s v="1051743667"/>
    <s v="12900 WOOLMAN LN"/>
    <s v="NEVADA CITY"/>
    <s v=""/>
    <s v=""/>
    <s v="mdomie_awrr"/>
    <d v="2019-09-23T10:42:53"/>
    <s v="BE_geomartawrrprod"/>
    <d v="2020-05-14T19:31:29"/>
    <s v="2b7b83b6-d8bd-491d-89c7-16bcd74df573"/>
  </r>
  <r>
    <n v="0"/>
    <n v="0"/>
    <n v="0"/>
    <n v="0"/>
    <n v="1"/>
    <n v="0"/>
    <n v="0"/>
    <n v="0"/>
    <n v="0"/>
    <n v="1"/>
    <x v="0"/>
    <n v="1"/>
    <n v="1"/>
    <n v="1"/>
    <n v="20"/>
    <x v="3"/>
    <d v="2020-05-14T17:57:13"/>
    <s v="AEA"/>
    <x v="0"/>
    <d v="2019-09-23T00:00:00"/>
    <d v="2019-09-23T10:55:47"/>
    <s v=""/>
    <s v="No"/>
    <s v="Old"/>
    <n v="0"/>
    <x v="0"/>
    <x v="0"/>
    <s v="Drew"/>
    <s v="Berlfein"/>
    <x v="0"/>
    <n v="1762721"/>
    <x v="564"/>
    <x v="0"/>
    <s v="LP_AV115-F23_882221"/>
    <s v="CIP_AV115-F23_356364"/>
    <s v="Tree Work Complete"/>
    <s v="Fail"/>
    <x v="3"/>
    <s v="Gray Pine"/>
    <s v="No"/>
    <s v="No"/>
    <n v="8"/>
    <n v="26"/>
    <s v=""/>
    <s v="F1B_FP-Rmv1 B"/>
    <s v="Haul offsite"/>
    <s v="No"/>
    <s v="Riparian"/>
    <s v="0.4 of span from pole 27-28. 25 ft East of the line. Tree looks infected with fungus. Is up-hill from the line. "/>
    <s v="AEA_A &amp; E Arborists Tree Care"/>
    <s v=""/>
    <n v="5864178"/>
    <s v="F1B_FP-Rmv1 B"/>
    <d v="2020-05-13T14:48:12"/>
    <m/>
    <s v="Unit"/>
    <m/>
    <s v=""/>
    <s v="AEA_A &amp; E Arborists Tree Care"/>
    <s v=""/>
    <d v="2020-05-14T17:57:09"/>
    <s v="Haul away all pine wood/ wood chips and debris "/>
    <x v="0"/>
    <d v="2020-05-14T17:57:13"/>
    <s v="Sierra"/>
    <s v="SI_Sierra"/>
    <s v="1051743667"/>
    <s v="12900 WOOLMAN LN"/>
    <s v="NEVADA CITY"/>
    <s v=""/>
    <s v=""/>
    <s v="mdomie_awrr"/>
    <d v="2019-09-23T10:55:47"/>
    <s v="BE_geomartawrrprod"/>
    <d v="2020-05-14T19:31:29"/>
    <s v="ebc553df-fbf0-40b3-b9bd-f3b684816165"/>
  </r>
  <r>
    <n v="0"/>
    <n v="0"/>
    <n v="0"/>
    <n v="0"/>
    <n v="1"/>
    <n v="0"/>
    <n v="0"/>
    <n v="0"/>
    <n v="0"/>
    <n v="1"/>
    <x v="0"/>
    <n v="1"/>
    <n v="1"/>
    <n v="1"/>
    <n v="20"/>
    <x v="3"/>
    <d v="2020-05-14T17:57:49"/>
    <s v="AEA"/>
    <x v="0"/>
    <d v="2019-08-09T00:00:00"/>
    <d v="2019-08-09T13:10:24"/>
    <s v=""/>
    <s v="No"/>
    <s v="Old"/>
    <n v="0"/>
    <x v="0"/>
    <x v="0"/>
    <s v="Drew"/>
    <s v="Berlfein"/>
    <x v="0"/>
    <n v="1750367"/>
    <x v="565"/>
    <x v="0"/>
    <s v="LP_AV115-F23_882221"/>
    <s v="CIP_AV115-F23_356559"/>
    <s v="Tree Work Complete"/>
    <s v="Fail"/>
    <x v="0"/>
    <s v="Gray Pine"/>
    <s v="No"/>
    <s v="No"/>
    <n v="11"/>
    <n v="50"/>
    <s v=""/>
    <s v="F1A_FP-Rmv1 A"/>
    <s v="Haul offsite"/>
    <s v="No"/>
    <s v="Riparian"/>
    <s v="HTRS 4/3 0.4 span from 28 to 29. 30 ft East of line. Approved by arborist Stubbendick JRC WE-12637A"/>
    <s v="AEA_A &amp; E Arborists Tree Care"/>
    <s v=""/>
    <n v="5864178"/>
    <s v="F1A_FP-Rmv1 A"/>
    <d v="2020-05-13T14:47:02"/>
    <m/>
    <s v="Unit"/>
    <m/>
    <s v=""/>
    <s v="AEA_A &amp; E Arborists Tree Care"/>
    <s v=""/>
    <d v="2020-05-14T17:57:46"/>
    <s v="Haul away all pine wood/ wood chips and debris "/>
    <x v="0"/>
    <d v="2020-05-14T17:57:49"/>
    <s v="Sierra"/>
    <s v="SI_Sierra"/>
    <s v="1051743667"/>
    <s v="12900 WOOLMAN LN"/>
    <s v="NEVADA CITY"/>
    <s v=""/>
    <s v=""/>
    <s v="eculhj_awrr"/>
    <d v="2019-08-09T13:10:24"/>
    <s v="BE_geomartawrrprod"/>
    <d v="2020-05-14T19:31:29"/>
    <s v="76ac54cc-9991-4ba0-b126-ceba7bee6f5c"/>
  </r>
  <r>
    <n v="0"/>
    <n v="0"/>
    <n v="0"/>
    <n v="0"/>
    <n v="1"/>
    <n v="0"/>
    <n v="0"/>
    <n v="0"/>
    <n v="0"/>
    <n v="1"/>
    <x v="0"/>
    <n v="1"/>
    <n v="2"/>
    <n v="2"/>
    <n v="20"/>
    <x v="3"/>
    <d v="2020-05-14T17:58:37"/>
    <s v="AEA"/>
    <x v="0"/>
    <d v="2019-09-23T00:00:00"/>
    <d v="2019-09-23T11:01:44"/>
    <s v=""/>
    <s v="No"/>
    <s v="Old"/>
    <n v="0"/>
    <x v="0"/>
    <x v="0"/>
    <s v="Drew"/>
    <s v="Berlfein"/>
    <x v="0"/>
    <n v="1762722"/>
    <x v="566"/>
    <x v="0"/>
    <s v="LP_AV115-F23_882221"/>
    <s v="CIP_AV115-F23_356364"/>
    <s v="Tree Work Complete"/>
    <s v="Fail"/>
    <x v="3"/>
    <s v="Ponderosa Pine"/>
    <s v="No"/>
    <s v="No"/>
    <n v="15"/>
    <n v="54"/>
    <s v=""/>
    <s v="F2B_FP-Rmv2 B"/>
    <s v="Cut and Leave"/>
    <s v="No"/>
    <s v="Riparian"/>
    <s v="0.2 of span from pole 27-28. 50 ft East of line. Is up-hill from line. In 18 months the tree will have a higher strike potential. "/>
    <s v="AEA_A &amp; E Arborists Tree Care"/>
    <s v=""/>
    <n v="5864178"/>
    <s v="F2B_FP-Rmv2 B"/>
    <d v="2020-05-13T14:01:17"/>
    <m/>
    <s v="Unit"/>
    <m/>
    <s v=""/>
    <s v="AEA_A &amp; E Arborists Tree Care"/>
    <s v=""/>
    <d v="2020-05-14T10:09:41"/>
    <s v="Cut into 16” rounds.  Chip and broadcast brush. "/>
    <x v="0"/>
    <d v="2020-05-14T17:58:37"/>
    <s v="Sierra"/>
    <s v="SI_Sierra"/>
    <s v="1051743667"/>
    <s v="12900 WOOLMAN LN"/>
    <s v="NEVADA CITY"/>
    <s v=""/>
    <s v=""/>
    <s v="mdomie_awrr"/>
    <d v="2019-09-23T11:01:44"/>
    <s v="BE_geomartawrrprod"/>
    <d v="2020-05-14T19:31:29"/>
    <s v="4ae08386-75e4-4e99-b269-723e216a83fc"/>
  </r>
  <r>
    <n v="0"/>
    <n v="0"/>
    <n v="0"/>
    <n v="0"/>
    <n v="0"/>
    <n v="0"/>
    <n v="0"/>
    <n v="1"/>
    <n v="0"/>
    <n v="1"/>
    <x v="0"/>
    <n v="1"/>
    <s v="NA"/>
    <s v="NA"/>
    <n v="20"/>
    <x v="3"/>
    <d v="2020-05-14T17:59:18"/>
    <s v="AEA"/>
    <x v="0"/>
    <d v="2019-08-09T00:00:00"/>
    <d v="2019-08-09T14:10:46"/>
    <s v=""/>
    <s v="No"/>
    <s v="Old"/>
    <n v="0"/>
    <x v="0"/>
    <x v="0"/>
    <s v="Drew"/>
    <s v="Berlfein"/>
    <x v="0"/>
    <n v="1750241"/>
    <x v="567"/>
    <x v="0"/>
    <s v="LP_AV115-F23_882221"/>
    <s v="CIP_AV115-F23_356364"/>
    <s v="Tree Work Complete"/>
    <s v="Fail"/>
    <x v="0"/>
    <s v="Brush (misc)"/>
    <s v="No"/>
    <s v="No"/>
    <n v="0"/>
    <n v="3"/>
    <s v=""/>
    <s v="BC_Br Rmv"/>
    <s v="Chip on site/broadcast"/>
    <s v="No"/>
    <s v=""/>
    <s v="Brush point around tension pole across street from pole 27"/>
    <s v="AEA_A &amp; E Arborists Tree Care"/>
    <s v=""/>
    <n v="5864178"/>
    <s v="BC_Br Rmv"/>
    <d v="2020-05-13T14:00:13"/>
    <m/>
    <s v="Unit"/>
    <m/>
    <s v=""/>
    <s v="AEA_A &amp; E Arborists Tree Care"/>
    <s v=""/>
    <d v="2020-05-14T10:09:13"/>
    <s v="Chip and broadcast brush. "/>
    <x v="0"/>
    <d v="2020-05-14T17:59:18"/>
    <s v="Sierra"/>
    <s v="SI_Sierra"/>
    <s v="1051743667"/>
    <s v="12900 WOOLMAN LN"/>
    <s v="NEVADA CITY"/>
    <s v=""/>
    <s v=""/>
    <s v="eculhj_awrr"/>
    <d v="2019-08-09T14:10:46"/>
    <s v="BE_geomartawrrprod"/>
    <d v="2020-05-14T19:31:29"/>
    <s v="b81208e6-f58d-4ee2-86c5-feb3240e25d1"/>
  </r>
  <r>
    <n v="0"/>
    <n v="0"/>
    <n v="0"/>
    <n v="0"/>
    <n v="1"/>
    <n v="0"/>
    <n v="0"/>
    <n v="0"/>
    <n v="0"/>
    <n v="1"/>
    <x v="0"/>
    <n v="1"/>
    <n v="3"/>
    <n v="3"/>
    <n v="20"/>
    <x v="3"/>
    <d v="2020-05-14T18:03:57"/>
    <s v="MOW"/>
    <x v="0"/>
    <d v="2020-02-14T00:00:00"/>
    <d v="2020-02-14T14:53:30"/>
    <s v=""/>
    <s v="No"/>
    <s v="Old"/>
    <n v="0"/>
    <x v="0"/>
    <x v="0"/>
    <s v="Roberto"/>
    <s v="Ayala"/>
    <x v="3"/>
    <n v="1721036"/>
    <x v="568"/>
    <x v="1"/>
    <s v="LP_AU115-B02_1668765"/>
    <s v="CIP_AU115-B02_333458"/>
    <s v="Tree Work Complete"/>
    <s v=""/>
    <x v="5"/>
    <s v="Ponderosa Pine"/>
    <s v="No"/>
    <s v="No"/>
    <n v="27"/>
    <n v="108"/>
    <s v=""/>
    <s v="F3B_FP-Rmv3 B"/>
    <s v="Haul offsite"/>
    <s v="No"/>
    <s v="Riparian"/>
    <s v="0.1 span. Pole 16C to 16D. 64 feet south of line. Minor beetle damage, many trees in stand have very severe beetle damage and this tree could be similarly affected, safer removed."/>
    <s v="MOW_Mowbray's"/>
    <s v="MOW_Mowbray's Tree Service"/>
    <n v="5865470"/>
    <s v="F3B_FP-Rmv3 B"/>
    <d v="2020-05-14T18:02:41"/>
    <s v=""/>
    <s v="Unit"/>
    <m/>
    <s v=""/>
    <s v=""/>
    <s v=""/>
    <m/>
    <s v="Chip slash and wood that can be chipped, pile at location TBD by owner, remove all wood too big to be chipped."/>
    <x v="3"/>
    <d v="2020-05-14T18:03:57"/>
    <s v="Sierra"/>
    <s v="SI_Sierra"/>
    <s v="1012539782"/>
    <s v="13337 RICES CROSSING RD"/>
    <s v="OREGON HOUSE"/>
    <s v=""/>
    <s v=""/>
    <s v="llochn_awrr"/>
    <d v="2020-02-14T14:53:30"/>
    <s v="BE_geomartawrrprod"/>
    <d v="2020-05-14T19:31:30"/>
    <s v="a5987bb6-55bd-40ae-9a03-8fd0c58795b4"/>
  </r>
  <r>
    <n v="0"/>
    <n v="0"/>
    <n v="0"/>
    <n v="0"/>
    <n v="1"/>
    <n v="0"/>
    <n v="0"/>
    <n v="0"/>
    <n v="0"/>
    <n v="1"/>
    <x v="0"/>
    <n v="1"/>
    <n v="2"/>
    <n v="2"/>
    <n v="20"/>
    <x v="3"/>
    <d v="2020-05-14T18:05:24"/>
    <s v="MOW"/>
    <x v="0"/>
    <d v="2020-01-08T00:00:00"/>
    <d v="2020-01-08T15:54:17"/>
    <s v=""/>
    <s v="No"/>
    <s v="Old"/>
    <n v="0"/>
    <x v="0"/>
    <x v="0"/>
    <s v="Roberto"/>
    <s v="Ayala"/>
    <x v="3"/>
    <n v="1707296"/>
    <x v="569"/>
    <x v="1"/>
    <s v="LP_AU115-B02_1686281"/>
    <s v="CIP_AU115-B02_333458"/>
    <s v="Tree Work Complete"/>
    <s v="Fail"/>
    <x v="7"/>
    <s v="Ponderosa Pine"/>
    <s v="No"/>
    <s v="No"/>
    <n v="21"/>
    <n v="97"/>
    <m/>
    <s v="F2B_FP-Rmv2 B"/>
    <s v="Haul offsite"/>
    <s v="No"/>
    <s v="Riparian"/>
    <s v="0.1 span pole 16C to pole 16D. 41ft south of primaries. Can strike primaries and pole 16C and guy wires. Woodpecker holes throughout entire tree. Signs of Possible bark beetle"/>
    <s v="MOW_Mowbray's"/>
    <s v="MOW_Mowbray's Tree Service"/>
    <n v="5872407"/>
    <s v="F2B_FP-Rmv2 B"/>
    <d v="2020-05-14T18:05:01"/>
    <m/>
    <s v="Unit"/>
    <m/>
    <m/>
    <m/>
    <m/>
    <m/>
    <s v="Remove all wood too big to chip. Chip and pile slash and remaining wood."/>
    <x v="3"/>
    <d v="2020-05-14T18:05:24"/>
    <s v="Sierra"/>
    <s v="SI_Sierra"/>
    <s v="1012546720"/>
    <s v="13399 RICES CROSSING RD"/>
    <s v="OREGON HOUSE"/>
    <s v=""/>
    <s v=""/>
    <s v="jhards_awrr"/>
    <d v="2020-01-08T15:54:17"/>
    <s v="BE_geomartawrrprod"/>
    <d v="2020-05-14T19:31:30"/>
    <s v="6ca0eb0f-87ab-4f53-9186-9a092fd67917"/>
  </r>
  <r>
    <n v="0"/>
    <n v="0"/>
    <n v="0"/>
    <n v="0"/>
    <n v="1"/>
    <n v="0"/>
    <n v="0"/>
    <n v="0"/>
    <n v="0"/>
    <n v="1"/>
    <x v="0"/>
    <n v="1"/>
    <n v="2"/>
    <n v="2"/>
    <n v="20"/>
    <x v="3"/>
    <d v="2020-05-14T18:06:21"/>
    <s v="MOW"/>
    <x v="0"/>
    <d v="2020-01-08T00:00:00"/>
    <d v="2020-01-08T15:49:23"/>
    <s v=""/>
    <s v="No"/>
    <s v="Old"/>
    <n v="0"/>
    <x v="0"/>
    <x v="0"/>
    <s v="Roberto"/>
    <s v="Ayala"/>
    <x v="3"/>
    <n v="1707294"/>
    <x v="570"/>
    <x v="1"/>
    <s v="LP_AU115-B02_1686281"/>
    <s v="CIP_AU115-B02_333458"/>
    <s v="Tree Work Complete"/>
    <m/>
    <x v="7"/>
    <s v="Ponderosa Pine"/>
    <s v="No"/>
    <s v="No"/>
    <n v="22"/>
    <n v="91"/>
    <m/>
    <s v="F2B_FP-Rmv2 B"/>
    <s v="Haul offsite"/>
    <s v="No"/>
    <s v="Riparian"/>
    <s v="0.1 span pole 16C to pole 16D. 48ft south of primaries.  Can strike primaries and pole 16C and guy wires. Dog leg growth/ recommend removal "/>
    <s v="MOW_Mowbray's"/>
    <s v="MOW_Mowbray's Tree Service"/>
    <n v="5872407"/>
    <s v="F2B_FP-Rmv2 B"/>
    <d v="2020-05-14T18:06:08"/>
    <m/>
    <s v="Unit"/>
    <m/>
    <m/>
    <m/>
    <m/>
    <m/>
    <s v="Remove all wood too big to chip. Chip and pile slash and remaining wood."/>
    <x v="3"/>
    <d v="2020-05-14T18:06:21"/>
    <s v="Sierra"/>
    <s v="SI_Sierra"/>
    <s v="1012546720"/>
    <s v="13399 RICES CROSSING RD"/>
    <s v="OREGON HOUSE"/>
    <s v=""/>
    <s v=""/>
    <s v="jhards_awrr"/>
    <d v="2020-01-08T15:49:23"/>
    <s v="BE_geomartawrrprod"/>
    <d v="2020-05-14T19:31:30"/>
    <s v="3a8dcad7-2f94-46a0-af55-838b87b2030a"/>
  </r>
  <r>
    <n v="0"/>
    <n v="0"/>
    <n v="0"/>
    <n v="0"/>
    <n v="1"/>
    <n v="0"/>
    <n v="0"/>
    <n v="0"/>
    <n v="0"/>
    <n v="1"/>
    <x v="0"/>
    <n v="1"/>
    <n v="2"/>
    <n v="2"/>
    <n v="20"/>
    <x v="3"/>
    <d v="2020-05-14T18:07:52"/>
    <s v="MOW"/>
    <x v="0"/>
    <d v="2020-01-08T00:00:00"/>
    <d v="2020-01-08T15:43:33"/>
    <s v=""/>
    <s v="No"/>
    <s v="Old"/>
    <n v="0"/>
    <x v="0"/>
    <x v="0"/>
    <s v="Roberto"/>
    <s v="Ayala"/>
    <x v="3"/>
    <n v="1707284"/>
    <x v="571"/>
    <x v="1"/>
    <s v="LP_AU115-B02_1686281"/>
    <s v="CIP_AU115-B02_333458"/>
    <s v="Tree Work Complete"/>
    <m/>
    <x v="7"/>
    <s v="Ponderosa Pine"/>
    <s v="No"/>
    <s v="No"/>
    <n v="19"/>
    <n v="80"/>
    <m/>
    <s v="F2B_FP-Rmv2 B"/>
    <s v="Haul offsite"/>
    <s v="No"/>
    <s v="Riparian"/>
    <s v="0.1 span pole 16C to pole 16D. 48ft south of primaries. Can strike primaries, pole 16C and guy wires. Signs of bark beetle throughout tree. Dog leg. "/>
    <s v="MOW_Mowbray's"/>
    <s v="MOW_Mowbray's Tree Service"/>
    <n v="5872407"/>
    <s v="F2B_FP-Rmv2 B"/>
    <d v="2020-05-14T18:07:37"/>
    <m/>
    <s v="Unit"/>
    <m/>
    <m/>
    <m/>
    <m/>
    <m/>
    <s v="Remove all wood too big to chip. Chip and pile slash and remaining wood."/>
    <x v="3"/>
    <d v="2020-05-14T18:07:52"/>
    <s v="Sierra"/>
    <s v="SI_Sierra"/>
    <s v="1012546720"/>
    <s v="13399 RICES CROSSING RD"/>
    <s v="OREGON HOUSE"/>
    <s v=""/>
    <s v=""/>
    <s v="jhards_awrr"/>
    <d v="2020-01-08T15:43:33"/>
    <s v="BE_geomartawrrprod"/>
    <d v="2020-05-14T19:31:30"/>
    <s v="e89f522b-2fd4-4f98-8f75-4e2b81a2afb2"/>
  </r>
  <r>
    <n v="0"/>
    <n v="0"/>
    <n v="0"/>
    <n v="0"/>
    <n v="1"/>
    <n v="0"/>
    <n v="0"/>
    <n v="0"/>
    <n v="0"/>
    <n v="1"/>
    <x v="0"/>
    <n v="1"/>
    <n v="3"/>
    <n v="3"/>
    <n v="20"/>
    <x v="3"/>
    <d v="2020-05-14T18:10:05"/>
    <s v="MOW"/>
    <x v="0"/>
    <d v="2020-02-26T00:00:00"/>
    <d v="2020-02-26T10:48:38"/>
    <s v=""/>
    <s v="No"/>
    <s v="Old"/>
    <n v="0"/>
    <x v="0"/>
    <x v="0"/>
    <s v="Roberto"/>
    <s v="Ayala"/>
    <x v="3"/>
    <n v="1723561"/>
    <x v="572"/>
    <x v="1"/>
    <s v="LP_AU115-B02_1686281"/>
    <s v="CIP_AU115-B02_333458"/>
    <s v="Tree Work Complete"/>
    <m/>
    <x v="5"/>
    <s v="Ponderosa Pine"/>
    <s v="No"/>
    <s v="No"/>
    <n v="24"/>
    <n v="90"/>
    <m/>
    <s v="F3B_FP-Rmv3 B"/>
    <s v="Haul offsite"/>
    <s v="No"/>
    <s v="Riparian"/>
    <s v="0.1 span. Pole 16C to 16D. 70 feet south of line. CAUTION: Barbed wire in tree. Oozing a lot of sap at 20+ feet, minor trunk deformity."/>
    <s v="MOW_Mowbray's"/>
    <s v="MOW_Mowbray's Tree Service"/>
    <n v="5872407"/>
    <s v="F3B_FP-Rmv3 B"/>
    <d v="2020-05-14T18:09:55"/>
    <m/>
    <s v="Unit"/>
    <m/>
    <m/>
    <m/>
    <m/>
    <m/>
    <s v="Remove all wood too big to chip. Chip and pile slash and remaining wood."/>
    <x v="3"/>
    <d v="2020-05-14T18:10:05"/>
    <s v="Sierra"/>
    <s v="SI_Sierra"/>
    <s v="1012546720"/>
    <s v="13399 RICES CROSSING RD"/>
    <s v="OREGON HOUSE"/>
    <s v=""/>
    <s v=""/>
    <s v="llochn_awrr"/>
    <d v="2020-02-26T10:48:38"/>
    <s v="BE_geomartawrrprod"/>
    <d v="2020-05-14T19:31:30"/>
    <s v="c1edcf06-a7c1-415d-8637-9c7e13633692"/>
  </r>
  <r>
    <n v="0"/>
    <n v="0"/>
    <n v="0"/>
    <n v="0"/>
    <n v="1"/>
    <n v="0"/>
    <n v="0"/>
    <n v="0"/>
    <n v="0"/>
    <n v="1"/>
    <x v="0"/>
    <n v="1"/>
    <n v="2"/>
    <n v="2"/>
    <n v="20"/>
    <x v="3"/>
    <d v="2020-05-14T18:12:24"/>
    <s v="MOW"/>
    <x v="0"/>
    <d v="2020-01-08T00:00:00"/>
    <d v="2020-01-08T13:36:29"/>
    <s v=""/>
    <s v="No"/>
    <s v="Old"/>
    <n v="0"/>
    <x v="0"/>
    <x v="0"/>
    <s v="Roberto"/>
    <s v="Ayala"/>
    <x v="3"/>
    <n v="1707056"/>
    <x v="573"/>
    <x v="1"/>
    <s v="LP_AU115-B02_1686281"/>
    <s v="CIP_AU115-B02_333034"/>
    <s v="Tree Work Complete"/>
    <s v="Fail"/>
    <x v="7"/>
    <s v="Ponderosa Pine"/>
    <s v="No"/>
    <s v="No"/>
    <n v="20"/>
    <n v="73"/>
    <m/>
    <s v="F2B_FP-Rmv2 B"/>
    <s v="Haul offsite"/>
    <s v="No"/>
    <s v="Riparian"/>
    <s v="0.7 span pole 16B to pole 16C. 18ft south of lines. Can strike primaries. lean towards facilities. "/>
    <s v="MOW_Mowbray's"/>
    <s v="MOW_Mowbray's Tree Service"/>
    <n v="5872407"/>
    <s v="F2B_FP-Rmv2 B"/>
    <d v="2020-05-14T18:12:11"/>
    <m/>
    <s v="Unit"/>
    <m/>
    <m/>
    <m/>
    <m/>
    <m/>
    <s v="Remove all wood too big to chip. Chip and pile slash and remaining wood."/>
    <x v="3"/>
    <d v="2020-05-14T18:12:24"/>
    <s v="Sierra"/>
    <s v="SI_Sierra"/>
    <s v="1012546720"/>
    <s v="13399 RICES CROSSING RD"/>
    <s v="OREGON HOUSE"/>
    <s v=""/>
    <s v=""/>
    <s v="jhards_awrr"/>
    <d v="2020-01-08T13:36:29"/>
    <s v="BE_geomartawrrprod"/>
    <d v="2020-05-14T19:31:30"/>
    <s v="b813fc09-ea3e-446c-a750-9e47fa0ce701"/>
  </r>
  <r>
    <n v="0"/>
    <n v="0"/>
    <n v="0"/>
    <n v="0"/>
    <n v="1"/>
    <n v="0"/>
    <n v="0"/>
    <n v="0"/>
    <n v="0"/>
    <n v="1"/>
    <x v="0"/>
    <n v="1"/>
    <n v="1"/>
    <n v="1"/>
    <n v="20"/>
    <x v="3"/>
    <d v="2020-05-14T18:13:03"/>
    <s v="MOW"/>
    <x v="0"/>
    <d v="2020-01-08T00:00:00"/>
    <d v="2020-01-08T14:59:57"/>
    <s v=""/>
    <s v="No"/>
    <s v="Old"/>
    <n v="0"/>
    <x v="0"/>
    <x v="0"/>
    <s v="Roberto"/>
    <s v="Ayala"/>
    <x v="3"/>
    <n v="1707219"/>
    <x v="574"/>
    <x v="1"/>
    <s v="LP_AU115-B02_1686281"/>
    <s v="CIP_AU115-B02_333034"/>
    <s v="Tree Work Complete"/>
    <s v="Fail"/>
    <x v="7"/>
    <s v="Ponderosa Pine"/>
    <s v="No"/>
    <s v="No"/>
    <n v="5"/>
    <n v="43"/>
    <m/>
    <s v="F1B_FP-Rmv1 B"/>
    <s v="Haul offsite"/>
    <s v="No"/>
    <s v="Riparian"/>
    <s v="0.7 span pole 16B to pole 16C. 21ft south of lines. Will grow to be strikeable of primaries in 18 months. Poor taper. "/>
    <s v="MOW_Mowbray's"/>
    <s v="MOW_Mowbray's Tree Service"/>
    <n v="5872407"/>
    <s v="F1B_FP-Rmv1 B"/>
    <d v="2020-05-14T18:12:53"/>
    <m/>
    <s v="Unit"/>
    <m/>
    <m/>
    <m/>
    <m/>
    <m/>
    <s v="Remove all wood too big to chip. Chip and pile slash and remaining wood."/>
    <x v="3"/>
    <d v="2020-05-14T18:13:03"/>
    <s v="Sierra"/>
    <s v="SI_Sierra"/>
    <s v="1012546720"/>
    <s v="13399 RICES CROSSING RD"/>
    <s v="OREGON HOUSE"/>
    <s v=""/>
    <s v=""/>
    <s v="jhards_awrr"/>
    <d v="2020-01-08T14:59:57"/>
    <s v="BE_geomartawrrprod"/>
    <d v="2020-05-14T19:31:30"/>
    <s v="5e53e70d-000c-452f-9664-53e4b166beba"/>
  </r>
  <r>
    <n v="0"/>
    <n v="0"/>
    <n v="0"/>
    <n v="0"/>
    <n v="1"/>
    <n v="0"/>
    <n v="0"/>
    <n v="0"/>
    <n v="0"/>
    <n v="1"/>
    <x v="0"/>
    <n v="1"/>
    <n v="2"/>
    <n v="2"/>
    <n v="20"/>
    <x v="3"/>
    <d v="2020-05-14T18:15:06"/>
    <s v="MOW"/>
    <x v="0"/>
    <d v="2020-01-08T00:00:00"/>
    <d v="2020-01-08T15:10:41"/>
    <s v=""/>
    <s v="No"/>
    <s v="Old"/>
    <n v="0"/>
    <x v="0"/>
    <x v="0"/>
    <s v="Roberto"/>
    <s v="Ayala"/>
    <x v="3"/>
    <n v="1707243"/>
    <x v="575"/>
    <x v="1"/>
    <s v="LP_AU115-B02_1686281"/>
    <s v="CIP_AU115-B02_333034"/>
    <s v="Tree Work Complete"/>
    <s v="Fail"/>
    <x v="7"/>
    <s v="Ponderosa Pine"/>
    <s v="No"/>
    <s v="No"/>
    <n v="19"/>
    <n v="73"/>
    <m/>
    <s v="F2B_FP-Rmv2 B"/>
    <s v="Haul offsite"/>
    <s v="No"/>
    <s v="Riparian"/>
    <s v="0.7 span pole 16B to pole 16C. 58ft south of lines. Can strike primaries. Originally listed as single tree but is more one stem of a split top that is safer removed."/>
    <s v="MOW_Mowbray's"/>
    <s v="MOW_Mowbray's Tree Service"/>
    <n v="5872407"/>
    <s v="F2B_FP-Rmv2 B"/>
    <d v="2020-05-14T18:14:55"/>
    <m/>
    <s v="Unit"/>
    <m/>
    <m/>
    <m/>
    <m/>
    <m/>
    <s v="Remove all wood too big to chip. Chip and pile slash and remaining wood."/>
    <x v="3"/>
    <d v="2020-05-14T18:15:06"/>
    <s v="Sierra"/>
    <s v="SI_Sierra"/>
    <s v="1012546720"/>
    <s v="13399 RICES CROSSING RD"/>
    <s v="OREGON HOUSE"/>
    <s v=""/>
    <s v=""/>
    <s v="jhards_awrr"/>
    <d v="2020-01-08T15:10:41"/>
    <s v="BE_geomartawrrprod"/>
    <d v="2020-05-14T19:31:30"/>
    <s v="7e68a7f5-cd62-4793-a5cf-663a1edf6ed4"/>
  </r>
  <r>
    <n v="0"/>
    <n v="0"/>
    <n v="0"/>
    <n v="0"/>
    <n v="1"/>
    <n v="0"/>
    <n v="0"/>
    <n v="0"/>
    <n v="0"/>
    <n v="1"/>
    <x v="0"/>
    <n v="1"/>
    <n v="2"/>
    <n v="2"/>
    <n v="20"/>
    <x v="3"/>
    <d v="2020-05-14T18:15:54"/>
    <s v="MOW"/>
    <x v="0"/>
    <d v="2020-01-08T00:00:00"/>
    <d v="2020-01-08T15:14:16"/>
    <s v=""/>
    <s v="No"/>
    <s v="Old"/>
    <n v="0"/>
    <x v="0"/>
    <x v="0"/>
    <s v="Roberto"/>
    <s v="Ayala"/>
    <x v="3"/>
    <n v="1707245"/>
    <x v="576"/>
    <x v="1"/>
    <s v="LP_AU115-B02_1686281"/>
    <s v="CIP_AU115-B02_333034"/>
    <s v="Tree Work Complete"/>
    <s v="Fail"/>
    <x v="7"/>
    <s v="Ponderosa Pine"/>
    <s v="No"/>
    <s v="No"/>
    <n v="18"/>
    <n v="70"/>
    <m/>
    <s v="F2B_FP-Rmv2 B"/>
    <s v="Haul offsite"/>
    <s v="No"/>
    <s v="Riparian"/>
    <s v="0.7 span pole 16B to pole 16C. 59ft south of lines. Can strike primaries. Originally listed as single tree but is one stem of a split top and llochn change to work."/>
    <s v="MOW_Mowbray's"/>
    <s v="MOW_Mowbray's Tree Service"/>
    <n v="5872407"/>
    <s v="F2B_FP-Rmv2 B"/>
    <d v="2020-05-14T18:15:45"/>
    <m/>
    <s v="Unit"/>
    <m/>
    <m/>
    <m/>
    <m/>
    <m/>
    <s v="Remove all wood too big to chip. Chip and pile slash and remaining wood."/>
    <x v="3"/>
    <d v="2020-05-14T18:15:54"/>
    <s v="Sierra"/>
    <s v="SI_Sierra"/>
    <s v="1012546720"/>
    <s v="13399 RICES CROSSING RD"/>
    <s v="OREGON HOUSE"/>
    <s v=""/>
    <s v=""/>
    <s v="jhards_awrr"/>
    <d v="2020-01-08T15:14:16"/>
    <s v="BE_geomartawrrprod"/>
    <d v="2020-05-14T19:31:30"/>
    <s v="fd543548-3985-4cb5-ae84-dcebb637e73e"/>
  </r>
  <r>
    <n v="0"/>
    <n v="0"/>
    <n v="0"/>
    <n v="0"/>
    <n v="1"/>
    <n v="0"/>
    <n v="0"/>
    <n v="0"/>
    <n v="0"/>
    <n v="1"/>
    <x v="0"/>
    <n v="1"/>
    <n v="1"/>
    <n v="1"/>
    <n v="20"/>
    <x v="3"/>
    <d v="2020-05-14T18:19:52"/>
    <s v="MOW"/>
    <x v="0"/>
    <d v="2020-01-08T00:00:00"/>
    <d v="2020-01-08T15:18:06"/>
    <s v=""/>
    <s v="No"/>
    <s v="Old"/>
    <n v="0"/>
    <x v="0"/>
    <x v="0"/>
    <s v="Roberto"/>
    <s v="Ayala"/>
    <x v="3"/>
    <n v="1707247"/>
    <x v="577"/>
    <x v="1"/>
    <s v="LP_AU115-B02_1686281"/>
    <s v="CIP_AU115-B02_333034"/>
    <s v="Tree Work Complete"/>
    <s v="Fail"/>
    <x v="5"/>
    <s v="Ponderosa Pine"/>
    <s v="No"/>
    <s v="No"/>
    <n v="9"/>
    <n v="62"/>
    <m/>
    <s v="F1B_FP-Rmv1 B"/>
    <s v="Haul offsite"/>
    <s v="No"/>
    <s v="Riparian"/>
    <s v="0.7 span pole 16B to pole 16C. 60ft south of lines. Poor taper but no path to facilities. lean away from facilities. Poor taper, originally listed as single tree but seems to be part of a 3-stem ponderosa and is safer removed."/>
    <s v="MOW_Mowbray's"/>
    <s v="MOW_Mowbray's Tree Service"/>
    <n v="5872407"/>
    <s v="F1B_FP-Rmv1 B"/>
    <d v="2020-05-14T18:19:36"/>
    <m/>
    <s v="Unit"/>
    <m/>
    <m/>
    <m/>
    <m/>
    <m/>
    <s v="Remove all wood too big to chip. Chip and pile slash and remaining wood."/>
    <x v="3"/>
    <d v="2020-05-14T18:19:52"/>
    <s v="Sierra"/>
    <s v="SI_Sierra"/>
    <s v="1012546720"/>
    <s v="13399 RICES CROSSING RD"/>
    <s v="OREGON HOUSE"/>
    <s v=""/>
    <s v=""/>
    <s v="jhards_awrr"/>
    <d v="2020-01-08T15:18:06"/>
    <s v="BE_geomartawrrprod"/>
    <d v="2020-05-14T19:31:30"/>
    <s v="8bf1f910-4041-4e22-a85b-ecffa76a5657"/>
  </r>
  <r>
    <n v="0"/>
    <n v="0"/>
    <n v="0"/>
    <n v="0"/>
    <n v="1"/>
    <n v="0"/>
    <n v="0"/>
    <n v="0"/>
    <n v="0"/>
    <n v="1"/>
    <x v="0"/>
    <n v="1"/>
    <n v="2"/>
    <n v="2"/>
    <n v="20"/>
    <x v="3"/>
    <d v="2020-05-14T20:30:06"/>
    <s v="AEA"/>
    <x v="0"/>
    <d v="2019-09-16T00:00:00"/>
    <d v="2019-09-16T09:41:26"/>
    <s v=""/>
    <s v="No"/>
    <s v="Old"/>
    <n v="0"/>
    <x v="0"/>
    <x v="0"/>
    <s v="Drew"/>
    <s v="Berlfein"/>
    <x v="0"/>
    <n v="1761499"/>
    <x v="578"/>
    <x v="0"/>
    <s v="LP_AV115-F17_878404"/>
    <s v="CIP_AV115-F18_357231"/>
    <s v="Tree Work Complete"/>
    <m/>
    <x v="3"/>
    <s v="Blue Oak"/>
    <s v="No"/>
    <s v="No"/>
    <n v="20"/>
    <n v="35"/>
    <m/>
    <s v="F2B_FP-Rmv2 B"/>
    <s v="Cut and Leave"/>
    <s v="No"/>
    <m/>
    <s v="at pole D. 2' north of line. 2 stem blue oak. stand of 4 oak"/>
    <s v="AEA_A &amp; E Arborists Tree Care"/>
    <m/>
    <n v="5429731"/>
    <s v="F2B_FP-Rmv2 B"/>
    <d v="2020-05-14T16:00:40"/>
    <s v="Crew 202"/>
    <s v="Unit"/>
    <m/>
    <m/>
    <s v="AEA_A &amp; E Arborists Tree Care"/>
    <m/>
    <d v="2020-05-14T20:29:50"/>
    <s v="Cut rounds into 14in chip and pile slash A&amp;E crew 202"/>
    <x v="0"/>
    <d v="2020-05-14T20:30:06"/>
    <s v="Sierra"/>
    <s v="SI_Sierra"/>
    <s v="1051743229"/>
    <s v="11089 WILL O WISP CT"/>
    <s v="NEVADA CITY"/>
    <s v=""/>
    <s v=""/>
    <s v="ebarre_awrr"/>
    <d v="2019-09-16T09:41:26"/>
    <s v="BE_geomartawrrprod"/>
    <d v="2020-05-14T21:31:34"/>
    <s v="5d1c4963-81b8-41cd-a98c-5be180fcb074"/>
  </r>
  <r>
    <n v="0"/>
    <n v="0"/>
    <n v="0"/>
    <n v="0"/>
    <n v="1"/>
    <n v="0"/>
    <n v="0"/>
    <n v="0"/>
    <n v="0"/>
    <n v="1"/>
    <x v="0"/>
    <n v="1"/>
    <n v="2"/>
    <n v="2"/>
    <n v="20"/>
    <x v="3"/>
    <d v="2020-05-14T20:31:48"/>
    <s v="AEA"/>
    <x v="0"/>
    <d v="2019-09-16T00:00:00"/>
    <d v="2019-09-16T11:00:33"/>
    <s v=""/>
    <s v="No"/>
    <s v="Old"/>
    <n v="0"/>
    <x v="0"/>
    <x v="0"/>
    <s v="Drew"/>
    <s v="Berlfein"/>
    <x v="0"/>
    <n v="1761551"/>
    <x v="579"/>
    <x v="0"/>
    <s v="LP_AV115-F17_878404"/>
    <s v="CIP_AV115-F18_357231"/>
    <s v="Tree Work Complete"/>
    <m/>
    <x v="3"/>
    <s v="Blue Oak"/>
    <s v="No"/>
    <s v="No"/>
    <n v="19"/>
    <n v="40"/>
    <m/>
    <s v="R2B_Rmv 2-B"/>
    <s v="Cut and Leave"/>
    <s v="No"/>
    <m/>
    <s v="Tree is .9 span from pole C to pole D. Tree is 15ft north of line. Tree multi stemmed and is currently encroaching pole D and needs to have a clearance of 10ft from pole to sky."/>
    <s v="AEA_A &amp; E Arborists Tree Care"/>
    <m/>
    <n v="5429731"/>
    <s v="F2B_FP-Rmv2 B"/>
    <d v="2020-05-14T16:02:55"/>
    <s v="Crew 202"/>
    <s v="Unit"/>
    <m/>
    <m/>
    <s v="AEA_A &amp; E Arborists Tree Care"/>
    <m/>
    <d v="2020-05-14T20:30:46"/>
    <s v="Cut rounds into 14in chip and pile slash A&amp;E crew 202"/>
    <x v="0"/>
    <d v="2020-05-14T20:31:48"/>
    <s v="Sierra"/>
    <s v="SI_Sierra"/>
    <s v="1051743229"/>
    <s v="11089 WILL O WISP CT"/>
    <s v="NEVADA CITY"/>
    <s v=""/>
    <s v=""/>
    <s v="vagude_awrr"/>
    <d v="2019-09-16T11:00:33"/>
    <s v="BE_geomartawrrprod"/>
    <d v="2020-05-14T21:31:34"/>
    <s v="418e3f9f-23c1-4f0b-8b5f-dd34f3a9b0dd"/>
  </r>
  <r>
    <n v="0"/>
    <n v="0"/>
    <n v="0"/>
    <n v="0"/>
    <n v="1"/>
    <n v="0"/>
    <n v="0"/>
    <n v="0"/>
    <n v="0"/>
    <n v="1"/>
    <x v="0"/>
    <n v="1"/>
    <n v="2"/>
    <n v="2"/>
    <n v="20"/>
    <x v="3"/>
    <d v="2020-05-14T20:32:54"/>
    <s v="AEA"/>
    <x v="0"/>
    <d v="2019-09-16T00:00:00"/>
    <d v="2019-09-16T10:44:07"/>
    <s v=""/>
    <s v="No"/>
    <s v="Old"/>
    <n v="0"/>
    <x v="0"/>
    <x v="0"/>
    <s v="Drew"/>
    <s v="Berlfein"/>
    <x v="0"/>
    <n v="1761574"/>
    <x v="580"/>
    <x v="0"/>
    <s v="LP_AV115-F17_878404"/>
    <s v="CIP_AV115-F18_356910"/>
    <s v="Tree Work Complete"/>
    <m/>
    <x v="3"/>
    <s v="Blue Oak"/>
    <s v="No"/>
    <s v="No"/>
    <n v="22"/>
    <n v="17"/>
    <m/>
    <s v="R2B_Rmv 2-B"/>
    <s v="Cut and Leave"/>
    <s v="No"/>
    <m/>
    <s v="0.3 spans under line from pole E to F, tree will need continuous work, most of canopy growing straight into lines, topping will take most of canopy possibly killing tree "/>
    <s v="AEA_A &amp; E Arborists Tree Care"/>
    <m/>
    <n v="5429731"/>
    <s v="F2B_FP-Rmv2 B"/>
    <d v="2020-05-14T13:56:24"/>
    <s v="Crew 202"/>
    <s v="Unit"/>
    <m/>
    <m/>
    <s v="AEA_A &amp; E Arborists Tree Care"/>
    <m/>
    <d v="2020-05-14T20:32:41"/>
    <s v="Cut rounds into 14in chip and pile slash A&amp;E crew 202"/>
    <x v="0"/>
    <d v="2020-05-14T20:32:54"/>
    <s v="Sierra"/>
    <s v="SI_Sierra"/>
    <s v="1051743229"/>
    <s v="11089 WILL O WISP CT"/>
    <s v="NEVADA CITY"/>
    <s v=""/>
    <s v=""/>
    <s v="asance_awrr"/>
    <d v="2019-09-16T10:44:07"/>
    <s v="BE_geomartawrrprod"/>
    <d v="2020-05-14T21:31:34"/>
    <s v="11225e9f-64cb-4c6e-b318-96e7edb4cea5"/>
  </r>
  <r>
    <n v="0"/>
    <n v="0"/>
    <n v="0"/>
    <n v="0"/>
    <n v="1"/>
    <n v="0"/>
    <n v="0"/>
    <n v="0"/>
    <n v="0"/>
    <n v="1"/>
    <x v="0"/>
    <n v="1"/>
    <n v="2"/>
    <n v="2"/>
    <n v="20"/>
    <x v="4"/>
    <d v="2020-05-15T07:53:59"/>
    <s v="zAWRR Not in Roster"/>
    <x v="1"/>
    <d v="2020-01-11T00:00:00"/>
    <d v="2020-01-11T10:48:52"/>
    <s v=""/>
    <s v="No"/>
    <s v="Old"/>
    <n v="0"/>
    <x v="1"/>
    <x v="0"/>
    <s v="zAWRR Not in Roster"/>
    <s v="zAWRR Not in Roster"/>
    <x v="1"/>
    <n v="1730599"/>
    <x v="581"/>
    <x v="2"/>
    <s v="LP_AW116-A03_899265"/>
    <s v="CIP_AW116-A04_398774"/>
    <s v="Tree Work Complete"/>
    <s v=""/>
    <x v="6"/>
    <s v="Oak"/>
    <s v="No"/>
    <s v="No"/>
    <n v="18"/>
    <n v="27"/>
    <s v=""/>
    <s v="F2B_FP-Rmv2 B"/>
    <s v="Not Needed"/>
    <s v="No"/>
    <s v=""/>
    <s v="0.1 span between poles#1-2/ 8ft southwest of pole 1 / directly behind pole#1 /growing into guywire /Combined DBH"/>
    <s v="AEA_A &amp; E Arborists Tree Care"/>
    <s v=""/>
    <m/>
    <s v="F2B_FP-Rmv2 B"/>
    <d v="2020-05-14T00:00:00"/>
    <s v="A21"/>
    <s v="Unit"/>
    <m/>
    <s v=""/>
    <s v=""/>
    <s v=""/>
    <m/>
    <s v="TBD"/>
    <x v="6"/>
    <d v="2020-05-15T07:53:59"/>
    <s v="Sierra"/>
    <s v="SI_Sierra"/>
    <s v="1051711418"/>
    <s v="15419 LOWER COLFAX RD"/>
    <s v="GRASS VALLEY"/>
    <s v=""/>
    <s v=""/>
    <s v="rbrows_awrr"/>
    <d v="2020-01-11T10:48:52"/>
    <s v="BE_geomartawrrprod"/>
    <d v="2020-05-15T09:30:59"/>
    <s v="edbcc2b8-f4a3-4060-945e-f8f94c7c19f5"/>
  </r>
  <r>
    <n v="0"/>
    <n v="0"/>
    <n v="0"/>
    <n v="0"/>
    <n v="1"/>
    <n v="0"/>
    <n v="0"/>
    <n v="0"/>
    <n v="0"/>
    <n v="1"/>
    <x v="0"/>
    <n v="1"/>
    <n v="1"/>
    <n v="1"/>
    <n v="20"/>
    <x v="4"/>
    <d v="2020-05-15T07:55:06"/>
    <s v="zAWRR Not in Roster"/>
    <x v="1"/>
    <d v="2020-01-11T00:00:00"/>
    <d v="2020-01-11T10:53:52"/>
    <s v=""/>
    <s v="No"/>
    <s v="Old"/>
    <n v="0"/>
    <x v="1"/>
    <x v="0"/>
    <s v="zAWRR Not in Roster"/>
    <s v="zAWRR Not in Roster"/>
    <x v="1"/>
    <n v="1730603"/>
    <x v="582"/>
    <x v="2"/>
    <s v="LP_AW116-A03_899265"/>
    <s v="CIP_AW116-A04_398774"/>
    <s v="Tree Work Complete"/>
    <s v=""/>
    <x v="6"/>
    <s v="Oak"/>
    <s v="No"/>
    <s v="No"/>
    <n v="6"/>
    <n v="16"/>
    <s v=""/>
    <s v="F1B_FP-Rmv1 B"/>
    <s v="Not Needed"/>
    <s v="No"/>
    <s v=""/>
    <s v="0.1 span between poles#1-2 / 8 ft south of pole / within 4ft scope of guywire/recommended removal/ trim will remove more then 1:3 of canopy "/>
    <s v="AEA_A &amp; E Arborists Tree Care"/>
    <s v=""/>
    <m/>
    <s v="F1B_FP-Rmv1 B"/>
    <d v="2020-05-14T00:00:00"/>
    <s v="A21"/>
    <s v="Unit"/>
    <m/>
    <s v=""/>
    <s v=""/>
    <s v=""/>
    <m/>
    <s v="TBD"/>
    <x v="6"/>
    <d v="2020-05-15T07:55:06"/>
    <s v="Sierra"/>
    <s v="SI_Sierra"/>
    <s v="1051711418"/>
    <s v="15419 LOWER COLFAX RD"/>
    <s v="GRASS VALLEY"/>
    <s v=""/>
    <s v=""/>
    <s v="rbrows_awrr"/>
    <d v="2020-01-11T10:53:52"/>
    <s v="BE_geomartawrrprod"/>
    <d v="2020-05-15T09:30:59"/>
    <s v="76eed640-1ba2-40bf-89e6-db7c953d34f8"/>
  </r>
  <r>
    <n v="0"/>
    <n v="0"/>
    <n v="0"/>
    <n v="0"/>
    <n v="1"/>
    <n v="0"/>
    <n v="0"/>
    <n v="0"/>
    <n v="0"/>
    <n v="1"/>
    <x v="0"/>
    <n v="1"/>
    <n v="2"/>
    <n v="2"/>
    <n v="20"/>
    <x v="4"/>
    <d v="2020-05-15T07:56:23"/>
    <s v="zAWRR Not in Roster"/>
    <x v="1"/>
    <d v="2020-01-11T00:00:00"/>
    <d v="2020-01-11T10:59:04"/>
    <s v=""/>
    <s v="No"/>
    <s v="Old"/>
    <n v="0"/>
    <x v="1"/>
    <x v="0"/>
    <s v="zAWRR Not in Roster"/>
    <s v="zAWRR Not in Roster"/>
    <x v="1"/>
    <n v="1730612"/>
    <x v="583"/>
    <x v="2"/>
    <s v="LP_AW116-A03_899265"/>
    <s v="CIP_AW116-A04_398774"/>
    <s v="Tree Work Complete"/>
    <s v=""/>
    <x v="6"/>
    <s v="Oak"/>
    <s v="No"/>
    <s v="No"/>
    <n v="12"/>
    <n v="19"/>
    <s v=""/>
    <s v="F2B_FP-Rmv2 B"/>
    <s v="Not Needed"/>
    <s v="No"/>
    <s v=""/>
    <s v="0.9 span between poles#9-1 / 7ft west of pole /within 4ft of pole ,trim would remove more then 1:3 of canopy recommended removal/Combined DBH"/>
    <s v="AEA_A &amp; E Arborists Tree Care"/>
    <s v=""/>
    <m/>
    <s v="F2B_FP-Rmv2 B"/>
    <d v="2020-05-14T00:00:00"/>
    <s v="A21"/>
    <s v="Unit"/>
    <m/>
    <s v=""/>
    <s v=""/>
    <s v=""/>
    <m/>
    <s v="TBD"/>
    <x v="6"/>
    <d v="2020-05-15T07:56:23"/>
    <s v="Sierra"/>
    <s v="SI_Sierra"/>
    <s v="1051711418"/>
    <s v="15419 LOWER COLFAX RD"/>
    <s v="GRASS VALLEY"/>
    <s v=""/>
    <s v=""/>
    <s v="rbrows_awrr"/>
    <d v="2020-01-11T10:59:04"/>
    <s v="BE_geomartawrrprod"/>
    <d v="2020-05-15T09:30:59"/>
    <s v="5976de54-8186-44e2-bcc4-48b031b2be4d"/>
  </r>
  <r>
    <n v="0"/>
    <n v="0"/>
    <n v="0"/>
    <n v="0"/>
    <n v="1"/>
    <n v="0"/>
    <n v="0"/>
    <n v="0"/>
    <n v="0"/>
    <n v="1"/>
    <x v="0"/>
    <n v="1"/>
    <n v="1"/>
    <n v="1"/>
    <n v="20"/>
    <x v="4"/>
    <d v="2020-05-15T07:57:04"/>
    <s v="zAWRR Not in Roster"/>
    <x v="1"/>
    <d v="2020-01-11T00:00:00"/>
    <d v="2020-01-11T11:04:43"/>
    <s v=""/>
    <s v="No"/>
    <s v="Old"/>
    <n v="0"/>
    <x v="1"/>
    <x v="0"/>
    <s v="zAWRR Not in Roster"/>
    <s v="zAWRR Not in Roster"/>
    <x v="1"/>
    <n v="1730621"/>
    <x v="584"/>
    <x v="2"/>
    <s v="LP_AW116-A03_899265"/>
    <s v="CIP_AW116-A04_398774"/>
    <s v="Tree Work Complete"/>
    <s v=""/>
    <x v="6"/>
    <s v="Oak"/>
    <s v="No"/>
    <s v="No"/>
    <n v="4"/>
    <n v="16"/>
    <s v=""/>
    <s v="F1B_FP-Rmv1 B"/>
    <s v="Not Needed"/>
    <s v="No"/>
    <s v=""/>
    <s v="0.1 span between poles#1-2 / 3ft southeast of guywire within 4ft scope /slight lean away from facility "/>
    <s v="AEA_A &amp; E Arborists Tree Care"/>
    <s v=""/>
    <m/>
    <s v="F1B_FP-Rmv1 B"/>
    <d v="2020-05-14T00:00:00"/>
    <s v="A21"/>
    <s v="Unit"/>
    <m/>
    <s v=""/>
    <s v=""/>
    <s v=""/>
    <m/>
    <s v="TBD"/>
    <x v="6"/>
    <d v="2020-05-15T07:57:04"/>
    <s v="Sierra"/>
    <s v="SI_Sierra"/>
    <s v="1051711418"/>
    <s v="15419 LOWER COLFAX RD"/>
    <s v="GRASS VALLEY"/>
    <s v=""/>
    <s v=""/>
    <s v="rbrows_awrr"/>
    <d v="2020-01-11T11:04:43"/>
    <s v="BE_geomartawrrprod"/>
    <d v="2020-05-15T09:30:59"/>
    <s v="d1f13ae2-71df-46ee-bad3-a0cbe31df779"/>
  </r>
  <r>
    <n v="0"/>
    <n v="0"/>
    <n v="0"/>
    <n v="0"/>
    <n v="1"/>
    <n v="0"/>
    <n v="0"/>
    <n v="0"/>
    <n v="0"/>
    <n v="1"/>
    <x v="0"/>
    <n v="1"/>
    <n v="2"/>
    <n v="2"/>
    <n v="20"/>
    <x v="4"/>
    <d v="2020-05-15T07:57:35"/>
    <s v="zAWRR Not in Roster"/>
    <x v="1"/>
    <d v="2020-01-11T00:00:00"/>
    <d v="2020-01-11T11:44:51"/>
    <s v=""/>
    <s v="No"/>
    <s v="Old"/>
    <n v="0"/>
    <x v="1"/>
    <x v="0"/>
    <s v="zAWRR Not in Roster"/>
    <s v="zAWRR Not in Roster"/>
    <x v="1"/>
    <n v="1730652"/>
    <x v="585"/>
    <x v="2"/>
    <s v="LP_AW116-A04_901382"/>
    <s v="CIP_AW116-A04_398774"/>
    <s v="Tree Work Complete"/>
    <s v=""/>
    <x v="6"/>
    <s v="Ponderosa Pine"/>
    <s v="No"/>
    <s v="No"/>
    <n v="22"/>
    <n v="74"/>
    <s v=""/>
    <s v="F2B_FP-Rmv2 B"/>
    <s v="Not Needed"/>
    <s v="No"/>
    <s v=""/>
    <s v="0.7 span between poles#1-2 / 27ft northeast of line / bark beetle "/>
    <s v="AEA_A &amp; E Arborists Tree Care"/>
    <s v=""/>
    <m/>
    <s v="F2B_FP-Rmv2 B"/>
    <d v="2020-05-14T00:00:00"/>
    <s v="A21"/>
    <s v="Unit"/>
    <m/>
    <s v=""/>
    <s v=""/>
    <s v=""/>
    <m/>
    <s v="TBD"/>
    <x v="6"/>
    <d v="2020-05-15T07:57:35"/>
    <s v="Sierra"/>
    <s v="SI_Sierra"/>
    <s v="1051711315"/>
    <s v="15532 LOWER COLFAX RD"/>
    <s v="GRASS VALLEY"/>
    <s v=""/>
    <s v=""/>
    <s v="rbrows_awrr"/>
    <d v="2020-01-11T11:44:51"/>
    <s v="BE_geomartawrrprod"/>
    <d v="2020-05-15T09:30:59"/>
    <s v="da2cb570-9eec-4632-b3ee-9e29a905070d"/>
  </r>
  <r>
    <n v="0"/>
    <n v="0"/>
    <n v="0"/>
    <n v="0"/>
    <n v="1"/>
    <n v="0"/>
    <n v="0"/>
    <n v="0"/>
    <n v="0"/>
    <n v="1"/>
    <x v="0"/>
    <n v="1"/>
    <n v="3"/>
    <n v="3"/>
    <n v="20"/>
    <x v="4"/>
    <d v="2020-05-15T07:58:58"/>
    <s v="zAWRR Not in Roster"/>
    <x v="1"/>
    <d v="2020-01-11T00:00:00"/>
    <d v="2020-01-11T12:08:26"/>
    <s v=""/>
    <s v="No"/>
    <s v="Old"/>
    <n v="0"/>
    <x v="1"/>
    <x v="0"/>
    <s v="zAWRR Not in Roster"/>
    <s v="zAWRR Not in Roster"/>
    <x v="1"/>
    <n v="1730664"/>
    <x v="586"/>
    <x v="2"/>
    <s v="LP_AW116-A04_901382"/>
    <s v="CIP_AW116-A04_398774"/>
    <s v="Tree Work Complete"/>
    <s v=""/>
    <x v="6"/>
    <s v="Ponderosa Pine"/>
    <s v="No"/>
    <s v="No"/>
    <n v="24"/>
    <n v="90"/>
    <s v=""/>
    <s v="F3B_FP-Rmv3 B"/>
    <s v="Not Needed"/>
    <s v="No"/>
    <s v=""/>
    <s v="0.1 span between poles# 2-3/ 94 ft. Northeast of lines/ bark beetle/ cankers/ diseased/ incline/ recommendation to be removed "/>
    <s v="AEA_A &amp; E Arborists Tree Care"/>
    <s v=""/>
    <m/>
    <s v="F3B_FP-Rmv3 B"/>
    <d v="2020-05-14T00:00:00"/>
    <s v="A21"/>
    <s v="Unit"/>
    <m/>
    <s v=""/>
    <s v=""/>
    <s v=""/>
    <m/>
    <s v="TBD"/>
    <x v="6"/>
    <d v="2020-05-15T07:58:58"/>
    <s v="Sierra"/>
    <s v="SI_Sierra"/>
    <s v="1051711315"/>
    <s v="15532 LOWER COLFAX RD"/>
    <s v="GRASS VALLEY"/>
    <s v=""/>
    <s v=""/>
    <s v="abucks_awrr"/>
    <d v="2020-01-11T12:08:26"/>
    <s v="BE_geomartawrrprod"/>
    <d v="2020-05-15T09:30:59"/>
    <s v="6114b093-3e0f-4e78-bccf-8f7ded548148"/>
  </r>
  <r>
    <n v="0"/>
    <n v="0"/>
    <n v="0"/>
    <n v="0"/>
    <n v="1"/>
    <n v="0"/>
    <n v="0"/>
    <n v="0"/>
    <n v="0"/>
    <n v="1"/>
    <x v="0"/>
    <n v="1"/>
    <n v="3"/>
    <n v="3"/>
    <n v="20"/>
    <x v="4"/>
    <d v="2020-05-15T07:59:30"/>
    <s v="zAWRR Not in Roster"/>
    <x v="1"/>
    <d v="2020-01-11T00:00:00"/>
    <d v="2020-01-11T10:46:10"/>
    <s v=""/>
    <s v="No"/>
    <s v="Old"/>
    <n v="0"/>
    <x v="1"/>
    <x v="0"/>
    <s v="zAWRR Not in Roster"/>
    <s v="zAWRR Not in Roster"/>
    <x v="1"/>
    <n v="1730736"/>
    <x v="587"/>
    <x v="2"/>
    <s v="LP_AW116-A04_901382"/>
    <s v="CIP_AW116-A04_398774"/>
    <s v="Tree Work Complete"/>
    <s v=""/>
    <x v="6"/>
    <s v="Oak"/>
    <s v="No"/>
    <s v="No"/>
    <n v="31"/>
    <n v="48"/>
    <s v=""/>
    <s v="F3B_FP-Rmv3 B"/>
    <s v="Not Needed"/>
    <s v="No"/>
    <s v=""/>
    <s v="0.1 Span between poles# 1-2/ 49 ft. East of lines/ Basel decay/ base rot/ 4ft. Long hole at base of tree/ on incline, leaning towards lines. "/>
    <s v="AEA_A &amp; E Arborists Tree Care"/>
    <s v=""/>
    <m/>
    <s v="F3B_FP-Rmv3 B"/>
    <d v="2020-05-14T00:00:00"/>
    <s v="A21"/>
    <s v="Unit"/>
    <m/>
    <s v=""/>
    <s v=""/>
    <s v=""/>
    <m/>
    <s v="TBD"/>
    <x v="6"/>
    <d v="2020-05-15T07:59:30"/>
    <s v="Sierra"/>
    <s v="SI_Sierra"/>
    <s v="1051711315"/>
    <s v="15532 LOWER COLFAX RD"/>
    <s v="GRASS VALLEY"/>
    <s v=""/>
    <s v=""/>
    <s v="ewhits_awrr"/>
    <d v="2020-01-11T10:46:10"/>
    <s v="BE_geomartawrrprod"/>
    <d v="2020-05-15T09:30:59"/>
    <s v="5d321c3f-2220-4c43-9c0c-b2c96a3ce36f"/>
  </r>
  <r>
    <n v="0"/>
    <n v="0"/>
    <n v="0"/>
    <n v="0"/>
    <n v="1"/>
    <n v="0"/>
    <n v="0"/>
    <n v="0"/>
    <n v="0"/>
    <n v="1"/>
    <x v="0"/>
    <n v="1"/>
    <n v="2"/>
    <n v="2"/>
    <n v="20"/>
    <x v="4"/>
    <d v="2020-05-15T08:33:20"/>
    <s v="zAWRR Not in Roster"/>
    <x v="1"/>
    <d v="2019-08-09T00:00:00"/>
    <d v="2019-08-09T11:01:45"/>
    <s v=""/>
    <s v="No"/>
    <s v="Old"/>
    <n v="0"/>
    <x v="1"/>
    <x v="0"/>
    <s v="zAWRR Not in Roster"/>
    <s v="zAWRR Not in Roster"/>
    <x v="1"/>
    <n v="1750364"/>
    <x v="588"/>
    <x v="0"/>
    <s v="LP_AV115-F23_878649"/>
    <s v="CIP_AV115-F23_356559"/>
    <s v="Tree Work Complete"/>
    <s v="Fail"/>
    <x v="0"/>
    <s v="Live Oak"/>
    <s v="No"/>
    <s v="No"/>
    <n v="13"/>
    <n v="25"/>
    <s v=""/>
    <s v="R2A_Rmv 2-A"/>
    <s v="Haul offsite"/>
    <s v="Yes"/>
    <s v="Riparian"/>
    <s v="0.3 span from 29 to 30. Under line. Approved by arborist Stubbendick JRC WE-12637A/ Combined DBH"/>
    <s v="AEA_A &amp; E Arborists Tree Care"/>
    <s v=""/>
    <m/>
    <s v="R2A_Rmv 2-A"/>
    <d v="2020-05-14T00:00:00"/>
    <s v="219"/>
    <s v="Unit"/>
    <m/>
    <s v=""/>
    <s v=""/>
    <s v=""/>
    <m/>
    <s v="Haul away all small oak tree wood/ wood chips and debris "/>
    <x v="6"/>
    <d v="2020-05-15T08:33:20"/>
    <s v="Sierra"/>
    <s v="SI_Sierra"/>
    <s v="1051743677"/>
    <s v="11199 WEEPING WILLOW WAY"/>
    <s v="NEVADA CITY"/>
    <s v=""/>
    <s v=""/>
    <s v="eculhj_awrr"/>
    <d v="2019-08-09T11:01:45"/>
    <s v="BE_geomartawrrprod"/>
    <d v="2020-05-15T09:30:59"/>
    <s v="472efba4-324e-4c44-851f-35db8acb46a5"/>
  </r>
  <r>
    <n v="0"/>
    <n v="0"/>
    <n v="0"/>
    <n v="0"/>
    <n v="1"/>
    <n v="0"/>
    <n v="0"/>
    <n v="0"/>
    <n v="0"/>
    <n v="1"/>
    <x v="0"/>
    <n v="1"/>
    <n v="4"/>
    <s v="NA"/>
    <n v="20"/>
    <x v="4"/>
    <d v="2020-05-15T09:29:09"/>
    <s v="zAWRR Not in Roster"/>
    <x v="1"/>
    <d v="2019-09-16T00:00:00"/>
    <d v="2019-09-16T09:32:47"/>
    <s v=""/>
    <s v="No"/>
    <s v="Old"/>
    <n v="0"/>
    <x v="1"/>
    <x v="0"/>
    <s v="zAWRR Not in Roster"/>
    <s v="zAWRR Not in Roster"/>
    <x v="1"/>
    <n v="1761561"/>
    <x v="589"/>
    <x v="0"/>
    <s v="LP_AV115-F18_878402"/>
    <s v="CIP_AV115-F18_356912"/>
    <s v="Tree Work Complete"/>
    <m/>
    <x v="3"/>
    <s v="Interior Live Oak"/>
    <s v="No"/>
    <s v="No"/>
    <n v="44"/>
    <n v="33"/>
    <m/>
    <s v="SD_Side"/>
    <s v="Haul offsite"/>
    <s v="No"/>
    <m/>
    <s v="0.2 spans west of line from pole 2 to A, 5ft from line, pole 2 clearance. mild hollow at stem split water pool"/>
    <s v="AEA_A &amp; E Arborists Tree Care"/>
    <m/>
    <n v="5429731"/>
    <s v="SD_Side"/>
    <d v="2020-05-13T00:00:00"/>
    <s v="Crew 202"/>
    <s v="Unit"/>
    <m/>
    <m/>
    <s v="AEA_A &amp; E Arborists Tree Care"/>
    <m/>
    <d v="2020-05-14T00:00:00"/>
    <s v="207Remove all wood and slash"/>
    <x v="6"/>
    <d v="2020-05-15T09:29:09"/>
    <s v="Sierra"/>
    <s v="SI_Sierra"/>
    <s v="1051743227"/>
    <s v="11000 WILL O WISP CT"/>
    <s v="NEVADA CITY"/>
    <s v=""/>
    <s v=""/>
    <s v="asance_awrr"/>
    <d v="2019-09-16T09:32:47"/>
    <s v="BE_geomartawrrprod"/>
    <d v="2020-05-15T09:30:59"/>
    <s v="11fa9118-3335-4631-b3f3-8e09ab30e7f0"/>
  </r>
  <r>
    <n v="0"/>
    <n v="0"/>
    <n v="0"/>
    <n v="0"/>
    <n v="1"/>
    <n v="0"/>
    <n v="0"/>
    <n v="0"/>
    <n v="0"/>
    <n v="1"/>
    <x v="0"/>
    <n v="1"/>
    <n v="2"/>
    <n v="2"/>
    <n v="20"/>
    <x v="4"/>
    <d v="2020-05-15T09:30:29"/>
    <s v="zAWRR Not in Roster"/>
    <x v="1"/>
    <d v="2019-09-16T00:00:00"/>
    <d v="2019-09-16T09:38:15"/>
    <s v=""/>
    <s v="No"/>
    <s v="Old"/>
    <n v="0"/>
    <x v="1"/>
    <x v="0"/>
    <s v="zAWRR Not in Roster"/>
    <s v="zAWRR Not in Roster"/>
    <x v="1"/>
    <n v="1761562"/>
    <x v="590"/>
    <x v="0"/>
    <s v="LP_AV115-F18_878402"/>
    <s v="CIP_AV115-F18_356913"/>
    <s v="Tree Work Complete"/>
    <m/>
    <x v="3"/>
    <s v="Blue Oak"/>
    <s v="No"/>
    <s v="No"/>
    <n v="12"/>
    <n v="27"/>
    <m/>
    <s v="R2B_Rmv 2-B"/>
    <s v="Haul offsite"/>
    <s v="No"/>
    <m/>
    <s v="East of pole 2, 12 ft from pole, branches overhanging guy wire "/>
    <s v="AEA_A &amp; E Arborists Tree Care"/>
    <m/>
    <n v="5429731"/>
    <s v="F2B_FP-Rmv2 B"/>
    <d v="2020-05-13T11:49:39"/>
    <s v="Crew 202"/>
    <s v="Unit"/>
    <m/>
    <m/>
    <s v="AEA_A &amp; E Arborists Tree Care"/>
    <m/>
    <d v="2020-05-14T00:00:00"/>
    <s v="207Remove all wood and slash"/>
    <x v="6"/>
    <d v="2020-05-15T09:30:29"/>
    <s v="Sierra"/>
    <s v="SI_Sierra"/>
    <s v="1051743227"/>
    <s v="11000 WILL O WISP CT"/>
    <s v="NEVADA CITY"/>
    <s v=""/>
    <s v=""/>
    <s v="asance_awrr"/>
    <d v="2019-09-16T09:38:15"/>
    <s v="BE_geomartawrrprod"/>
    <d v="2020-05-15T11:31:36"/>
    <s v="50375254-645f-48ab-ad09-5a3283b79036"/>
  </r>
  <r>
    <n v="0"/>
    <n v="0"/>
    <n v="0"/>
    <n v="0"/>
    <n v="1"/>
    <n v="0"/>
    <n v="0"/>
    <n v="0"/>
    <n v="0"/>
    <n v="1"/>
    <x v="0"/>
    <n v="1"/>
    <n v="4"/>
    <s v="NA"/>
    <n v="20"/>
    <x v="4"/>
    <d v="2020-05-15T09:30:55"/>
    <s v="zAWRR Not in Roster"/>
    <x v="1"/>
    <d v="2019-09-16T00:00:00"/>
    <d v="2019-09-16T09:43:48"/>
    <s v=""/>
    <s v="No"/>
    <s v="Old"/>
    <n v="0"/>
    <x v="1"/>
    <x v="0"/>
    <s v="zAWRR Not in Roster"/>
    <s v="zAWRR Not in Roster"/>
    <x v="1"/>
    <n v="1761563"/>
    <x v="591"/>
    <x v="0"/>
    <s v="LP_AV115-F18_878402"/>
    <s v="CIP_AV115-F18_356913"/>
    <s v="Tree Work Complete"/>
    <m/>
    <x v="3"/>
    <s v="Interior Live Oak"/>
    <s v="No"/>
    <s v="No"/>
    <n v="52"/>
    <n v="29"/>
    <m/>
    <s v="SD_Side"/>
    <s v="Haul offsite"/>
    <s v="No"/>
    <m/>
    <s v="0.8 spans east of line from pole 2 to A, 15 ft from line, multistem marked with hazard tape, pole/guywire clearance "/>
    <s v="AEA_A &amp; E Arborists Tree Care"/>
    <m/>
    <n v="5429731"/>
    <s v="SD_Side"/>
    <d v="2020-05-13T16:05:31"/>
    <s v="Crew 202"/>
    <s v="Unit"/>
    <m/>
    <m/>
    <s v="AEA_A &amp; E Arborists Tree Care"/>
    <m/>
    <d v="2020-05-14T00:00:00"/>
    <s v="207 Remove all wood and slash"/>
    <x v="6"/>
    <d v="2020-05-15T09:30:55"/>
    <s v="Sierra"/>
    <s v="SI_Sierra"/>
    <s v="1051743227"/>
    <s v="11000 WILL O WISP CT"/>
    <s v="NEVADA CITY"/>
    <s v=""/>
    <s v=""/>
    <s v="asance_awrr"/>
    <d v="2019-09-16T09:43:48"/>
    <s v="BE_geomartawrrprod"/>
    <d v="2020-05-15T11:31:36"/>
    <s v="21a94e18-5c63-4045-a9e5-903fe9145b06"/>
  </r>
  <r>
    <n v="0"/>
    <n v="0"/>
    <n v="0"/>
    <n v="0"/>
    <n v="1"/>
    <n v="0"/>
    <n v="0"/>
    <n v="0"/>
    <n v="0"/>
    <n v="1"/>
    <x v="0"/>
    <n v="1"/>
    <n v="1"/>
    <n v="1"/>
    <n v="20"/>
    <x v="4"/>
    <d v="2020-05-15T09:31:24"/>
    <s v="zAWRR Not in Roster"/>
    <x v="1"/>
    <d v="2019-09-16T00:00:00"/>
    <d v="2019-09-16T09:46:37"/>
    <s v=""/>
    <s v="No"/>
    <s v="Old"/>
    <n v="0"/>
    <x v="1"/>
    <x v="0"/>
    <s v="zAWRR Not in Roster"/>
    <s v="zAWRR Not in Roster"/>
    <x v="1"/>
    <n v="1761564"/>
    <x v="592"/>
    <x v="0"/>
    <s v="LP_AV115-F18_878402"/>
    <s v="CIP_AV115-F18_356913"/>
    <s v="Tree Work Complete"/>
    <m/>
    <x v="3"/>
    <s v="Interior Live Oak"/>
    <s v="No"/>
    <s v="No"/>
    <n v="4"/>
    <n v="4"/>
    <m/>
    <s v="R1B_Rmv 1-B"/>
    <s v="Haul offsite"/>
    <s v="No"/>
    <m/>
    <s v="At pole A, brush clearance "/>
    <s v="AEA_A &amp; E Arborists Tree Care"/>
    <m/>
    <n v="5429731"/>
    <s v="F1B_FP-Rmv1 B"/>
    <d v="2020-05-13T16:10:14"/>
    <s v="Crew 202"/>
    <s v="Unit"/>
    <m/>
    <m/>
    <s v="AEA_A &amp; E Arborists Tree Care"/>
    <m/>
    <d v="2020-05-14T00:00:00"/>
    <s v="207Remove all wood and slash"/>
    <x v="6"/>
    <d v="2020-05-15T09:31:24"/>
    <s v="Sierra"/>
    <s v="SI_Sierra"/>
    <s v="1051743227"/>
    <s v="11000 WILL O WISP CT"/>
    <s v="NEVADA CITY"/>
    <s v=""/>
    <s v=""/>
    <s v="asance_awrr"/>
    <d v="2019-09-16T09:46:37"/>
    <s v="BE_geomartawrrprod"/>
    <d v="2020-05-15T11:31:36"/>
    <s v="be7af955-6f04-456f-9f6d-4e758045f668"/>
  </r>
  <r>
    <n v="0"/>
    <n v="0"/>
    <n v="0"/>
    <n v="0"/>
    <n v="1"/>
    <n v="0"/>
    <n v="0"/>
    <n v="0"/>
    <n v="0"/>
    <n v="1"/>
    <x v="0"/>
    <n v="1"/>
    <n v="3"/>
    <s v="NA"/>
    <n v="20"/>
    <x v="4"/>
    <d v="2020-05-15T09:31:46"/>
    <s v="zAWRR Not in Roster"/>
    <x v="1"/>
    <d v="2019-09-16T00:00:00"/>
    <d v="2019-09-16T09:50:49"/>
    <s v=""/>
    <s v="No"/>
    <s v="Old"/>
    <n v="0"/>
    <x v="1"/>
    <x v="0"/>
    <s v="zAWRR Not in Roster"/>
    <s v="zAWRR Not in Roster"/>
    <x v="1"/>
    <n v="1761565"/>
    <x v="593"/>
    <x v="0"/>
    <s v="LP_AV115-F18_878402"/>
    <s v="CIP_AV115-F18_356912"/>
    <s v="Tree Work Complete"/>
    <m/>
    <x v="3"/>
    <s v="Blue Oak"/>
    <s v="No"/>
    <s v="No"/>
    <n v="31"/>
    <n v="28"/>
    <m/>
    <s v="OV_Overhang"/>
    <s v="Haul offsite"/>
    <s v="No"/>
    <m/>
    <s v="0.9 spans west of line from pole 2 to A, 20 ft from lineb"/>
    <s v="AEA_A &amp; E Arborists Tree Care"/>
    <m/>
    <n v="5429731"/>
    <s v="OV_Overhang"/>
    <d v="2020-05-13T16:09:19"/>
    <s v="Crew 202"/>
    <s v="Unit"/>
    <m/>
    <m/>
    <s v="AEA_A &amp; E Arborists Tree Care"/>
    <m/>
    <d v="2020-05-14T00:00:00"/>
    <s v="207 Remove all wood and slash"/>
    <x v="6"/>
    <d v="2020-05-15T09:31:46"/>
    <s v="Sierra"/>
    <s v="SI_Sierra"/>
    <s v="1051743227"/>
    <s v="11000 WILL O WISP CT"/>
    <s v="NEVADA CITY"/>
    <s v=""/>
    <s v=""/>
    <s v="asance_awrr"/>
    <d v="2019-09-16T09:50:49"/>
    <s v="BE_geomartawrrprod"/>
    <d v="2020-05-15T11:31:37"/>
    <s v="6990a017-e3ed-40aa-83f4-285d48c7a67f"/>
  </r>
  <r>
    <n v="0"/>
    <n v="0"/>
    <n v="0"/>
    <n v="0"/>
    <n v="1"/>
    <n v="0"/>
    <n v="0"/>
    <n v="0"/>
    <n v="0"/>
    <n v="1"/>
    <x v="0"/>
    <n v="1"/>
    <n v="2"/>
    <n v="2"/>
    <n v="20"/>
    <x v="4"/>
    <d v="2020-05-15T09:32:15"/>
    <s v="zAWRR Not in Roster"/>
    <x v="1"/>
    <d v="2019-09-16T00:00:00"/>
    <d v="2019-09-16T09:56:17"/>
    <s v=""/>
    <s v="No"/>
    <s v="Old"/>
    <n v="0"/>
    <x v="1"/>
    <x v="0"/>
    <s v="zAWRR Not in Roster"/>
    <s v="zAWRR Not in Roster"/>
    <x v="1"/>
    <n v="1761566"/>
    <x v="594"/>
    <x v="0"/>
    <s v="LP_AV115-F18_878402"/>
    <s v="CIP_AV115-F18_356913"/>
    <s v="Tree Work Complete"/>
    <m/>
    <x v="3"/>
    <s v="Black Oak"/>
    <s v="No"/>
    <s v="No"/>
    <n v="14"/>
    <n v="28"/>
    <m/>
    <s v="R2B_Rmv 2-B"/>
    <s v="Haul offsite"/>
    <s v="No"/>
    <m/>
    <s v="0.1 spans east of line from pole 2 to A, 14 ft from line strike to guy"/>
    <s v="AEA_A &amp; E Arborists Tree Care"/>
    <m/>
    <n v="5429731"/>
    <s v="F2B_FP-Rmv2 B"/>
    <d v="2020-05-13T16:06:54"/>
    <s v="Crew 202"/>
    <s v="Unit"/>
    <m/>
    <m/>
    <s v="AEA_A &amp; E Arborists Tree Care"/>
    <m/>
    <d v="2020-05-14T00:00:00"/>
    <s v="207 Remove all wood and slash"/>
    <x v="6"/>
    <d v="2020-05-15T09:32:15"/>
    <s v="Sierra"/>
    <s v="SI_Sierra"/>
    <s v="1051743227"/>
    <s v="11000 WILL O WISP CT"/>
    <s v="NEVADA CITY"/>
    <s v=""/>
    <s v=""/>
    <s v="asance_awrr"/>
    <d v="2019-09-16T09:56:17"/>
    <s v="BE_geomartawrrprod"/>
    <d v="2020-05-15T11:31:37"/>
    <s v="38d5c7b0-e69d-483f-8161-4c8193a4af38"/>
  </r>
  <r>
    <n v="0"/>
    <n v="0"/>
    <n v="0"/>
    <n v="0"/>
    <n v="1"/>
    <n v="0"/>
    <n v="0"/>
    <n v="0"/>
    <n v="0"/>
    <n v="1"/>
    <x v="0"/>
    <n v="1"/>
    <n v="1"/>
    <n v="1"/>
    <n v="20"/>
    <x v="4"/>
    <d v="2020-05-15T09:32:59"/>
    <s v="zAWRR Not in Roster"/>
    <x v="1"/>
    <d v="2019-09-16T00:00:00"/>
    <d v="2019-09-16T17:56:28"/>
    <s v=""/>
    <s v="No"/>
    <s v="Old"/>
    <n v="0"/>
    <x v="1"/>
    <x v="0"/>
    <s v="zAWRR Not in Roster"/>
    <s v="zAWRR Not in Roster"/>
    <x v="1"/>
    <n v="1761672"/>
    <x v="595"/>
    <x v="0"/>
    <s v="LP_AV115-F18_878402"/>
    <s v="CIP_AV115-F18_356912"/>
    <s v="Tree Work Complete"/>
    <m/>
    <x v="3"/>
    <s v="Gray Pine"/>
    <s v="No"/>
    <s v="No"/>
    <n v="4"/>
    <n v="15"/>
    <m/>
    <s v="R1B_Rmv 1-B"/>
    <s v="Haul offsite"/>
    <s v="No"/>
    <m/>
    <s v=".9 span pole F-2 under line. young pine sapling growing into line"/>
    <s v="AEA_A &amp; E Arborists Tree Care"/>
    <m/>
    <n v="5429731"/>
    <s v="F1B_FP-Rmv1 B"/>
    <d v="2020-05-13T10:50:15"/>
    <s v="Crew 202"/>
    <s v="Unit"/>
    <m/>
    <m/>
    <s v="AEA_A &amp; E Arborists Tree Care"/>
    <m/>
    <d v="2020-05-14T00:00:00"/>
    <s v="207 Remove all wood and slash"/>
    <x v="6"/>
    <d v="2020-05-15T09:32:59"/>
    <s v="Sierra"/>
    <s v="SI_Sierra"/>
    <s v="1051743227"/>
    <s v="11000 WILL O WISP CT"/>
    <s v="NEVADA CITY"/>
    <s v=""/>
    <s v=""/>
    <s v="ebarre_awrr"/>
    <d v="2019-09-16T17:56:28"/>
    <s v="BE_geomartawrrprod"/>
    <d v="2020-05-15T11:31:37"/>
    <s v="46e4fa55-a466-4b94-be4b-a3b7d9ff1096"/>
  </r>
  <r>
    <n v="0"/>
    <n v="0"/>
    <n v="0"/>
    <n v="0"/>
    <n v="0"/>
    <n v="0"/>
    <n v="0"/>
    <n v="1"/>
    <n v="0"/>
    <n v="1"/>
    <x v="0"/>
    <n v="1"/>
    <s v="Brush"/>
    <s v="NA"/>
    <n v="20"/>
    <x v="4"/>
    <d v="2020-05-15T09:33:25"/>
    <s v="zAWRR Not in Roster"/>
    <x v="1"/>
    <d v="2019-09-16T00:00:00"/>
    <d v="2019-09-16T17:58:28"/>
    <s v=""/>
    <s v="No"/>
    <s v="Old"/>
    <n v="0"/>
    <x v="1"/>
    <x v="0"/>
    <s v="zAWRR Not in Roster"/>
    <s v="zAWRR Not in Roster"/>
    <x v="1"/>
    <n v="1761673"/>
    <x v="596"/>
    <x v="0"/>
    <s v="LP_AV115-F18_878402"/>
    <s v="CIP_AV115-F18_356912"/>
    <s v="Tree Work Complete"/>
    <m/>
    <x v="3"/>
    <s v="Gray Pine"/>
    <s v="No"/>
    <s v="No"/>
    <n v="3"/>
    <n v="12"/>
    <m/>
    <s v="BC_Br Rmv"/>
    <s v="Haul offsite"/>
    <s v="No"/>
    <m/>
    <s v=".9 span pole F - pole 2. growing under line. brush pine sapling. "/>
    <s v="AEA_A &amp; E Arborists Tree Care"/>
    <m/>
    <n v="5429731"/>
    <s v="BC_Br Rmv"/>
    <d v="2020-05-13T10:49:19"/>
    <s v="Crew 202"/>
    <s v="Unit"/>
    <m/>
    <m/>
    <s v="AEA_A &amp; E Arborists Tree Care"/>
    <m/>
    <d v="2020-05-14T00:00:00"/>
    <s v="207 Remove all wood and slash"/>
    <x v="6"/>
    <d v="2020-05-15T09:33:25"/>
    <s v="Sierra"/>
    <s v="SI_Sierra"/>
    <s v="1051743227"/>
    <s v="11000 WILL O WISP CT"/>
    <s v="NEVADA CITY"/>
    <s v=""/>
    <s v=""/>
    <s v="ebarre_awrr"/>
    <d v="2019-09-16T17:58:28"/>
    <s v="BE_geomartawrrprod"/>
    <d v="2020-05-15T11:31:37"/>
    <s v="693686d2-42ed-4081-8143-34c8f933d21b"/>
  </r>
  <r>
    <n v="0"/>
    <n v="0"/>
    <n v="0"/>
    <n v="0"/>
    <n v="1"/>
    <n v="0"/>
    <n v="0"/>
    <n v="0"/>
    <n v="0"/>
    <n v="1"/>
    <x v="0"/>
    <n v="1"/>
    <n v="2"/>
    <n v="2"/>
    <n v="20"/>
    <x v="4"/>
    <d v="2020-05-15T09:45:57"/>
    <s v="MFE"/>
    <x v="0"/>
    <d v="2019-09-30T00:00:00"/>
    <d v="2019-09-30T13:04:24"/>
    <s v=""/>
    <s v="No"/>
    <s v="Old"/>
    <n v="0"/>
    <x v="0"/>
    <x v="0"/>
    <s v="Thomas"/>
    <s v="James"/>
    <x v="5"/>
    <n v="1764326"/>
    <x v="597"/>
    <x v="0"/>
    <s v="LP_AV115-F11_878878"/>
    <s v="CIP_AV115-F11_357087"/>
    <s v="Tree Work Complete"/>
    <s v=""/>
    <x v="4"/>
    <s v="Ponderosa Pine"/>
    <s v="No"/>
    <s v="No"/>
    <n v="19"/>
    <n v="85"/>
    <s v=""/>
    <s v="F2B_FP-Rmv2 B"/>
    <s v="Haul offsite"/>
    <s v="No"/>
    <s v=""/>
    <s v=".7 span from Pole C to Pole D South of line trim to compliance would Remove 1/3 of canopy "/>
    <s v="MFE_Mountain F Enterprises"/>
    <s v="MFE_Mountain F Enterprises"/>
    <n v="5807646"/>
    <s v="F2B_FP-Rmv2 B"/>
    <d v="2020-05-15T09:45:49"/>
    <s v="Climb/Pedro "/>
    <s v="Unit"/>
    <m/>
    <s v=""/>
    <s v=""/>
    <s v=""/>
    <m/>
    <s v="Remove all wood and debris"/>
    <x v="7"/>
    <d v="2020-05-15T09:45:57"/>
    <s v="Sierra"/>
    <s v="SI_Sierra"/>
    <s v="1051742980"/>
    <s v="11740 LOST RANCH WAY"/>
    <s v="NEVADA CITY"/>
    <s v=""/>
    <s v=""/>
    <s v="ameeks_awrr"/>
    <d v="2019-09-30T13:04:24"/>
    <s v="BE_geomartawrrprod"/>
    <d v="2020-05-15T11:31:37"/>
    <s v="65b9f319-1f0c-4bfe-9ac6-177ff56db88e"/>
  </r>
  <r>
    <n v="0"/>
    <n v="0"/>
    <n v="0"/>
    <n v="0"/>
    <n v="1"/>
    <n v="0"/>
    <n v="0"/>
    <n v="0"/>
    <n v="0"/>
    <n v="1"/>
    <x v="0"/>
    <n v="1"/>
    <n v="3"/>
    <n v="3"/>
    <n v="20"/>
    <x v="4"/>
    <d v="2020-05-15T09:47:15"/>
    <s v="MFE"/>
    <x v="0"/>
    <d v="2020-02-19T00:00:00"/>
    <d v="2020-02-19T15:19:08"/>
    <s v=""/>
    <s v="No"/>
    <s v="Old"/>
    <n v="0"/>
    <x v="0"/>
    <x v="0"/>
    <s v="Thomas"/>
    <s v="James"/>
    <x v="5"/>
    <n v="1779828"/>
    <x v="598"/>
    <x v="0"/>
    <s v="LP_AV115-F11_878878"/>
    <s v="CIP_AV115-F11_357087"/>
    <s v="Tree Work Complete"/>
    <s v=""/>
    <x v="1"/>
    <s v="Ponderosa Pine"/>
    <s v="No"/>
    <s v="No"/>
    <n v="26"/>
    <n v="119"/>
    <s v=""/>
    <s v="F3B_FP-Rmv3 B"/>
    <s v="Haul offsite"/>
    <s v="No"/>
    <s v=""/>
    <s v="Pole c to d, 0.8 spans, 14ft E of line, out of compliance, trim would take 1/3 of canopy, &amp; has a co dominant top"/>
    <s v="MFE_Mountain F Enterprises"/>
    <s v="MFE_Mountain F Enterprises"/>
    <n v="5807646"/>
    <s v="F3B_FP-Rmv3 B"/>
    <d v="2020-05-15T09:47:07"/>
    <s v="Climb/Pedro "/>
    <s v="Unit"/>
    <m/>
    <s v=""/>
    <s v=""/>
    <s v=""/>
    <m/>
    <s v="Remove all wood and debris"/>
    <x v="7"/>
    <d v="2020-05-15T09:47:15"/>
    <s v="Sierra"/>
    <s v="SI_Sierra"/>
    <s v="1051742980"/>
    <s v="11740 LOST RANCH WAY"/>
    <s v="NEVADA CITY"/>
    <s v=""/>
    <s v=""/>
    <s v="arodrm_awrr"/>
    <d v="2020-02-19T15:19:08"/>
    <s v="BE_geomartawrrprod"/>
    <d v="2020-05-15T11:31:37"/>
    <s v="2085dc24-24d9-4210-ad04-8f2cb5a29070"/>
  </r>
  <r>
    <n v="0"/>
    <n v="0"/>
    <n v="0"/>
    <n v="0"/>
    <n v="1"/>
    <n v="0"/>
    <n v="0"/>
    <n v="0"/>
    <n v="0"/>
    <n v="1"/>
    <x v="0"/>
    <n v="1"/>
    <n v="3"/>
    <n v="3"/>
    <n v="20"/>
    <x v="4"/>
    <d v="2020-05-15T09:54:45"/>
    <s v="MGE"/>
    <x v="4"/>
    <d v="2019-11-12T00:00:00"/>
    <d v="2019-11-12T16:27:44"/>
    <s v=""/>
    <s v="No"/>
    <s v="Old"/>
    <n v="0"/>
    <x v="1"/>
    <x v="0"/>
    <s v="Miguel"/>
    <s v="Dominguez-Diaz"/>
    <x v="20"/>
    <n v="1771012"/>
    <x v="599"/>
    <x v="0"/>
    <s v="LP_AV115-F22_882926"/>
    <s v="CIP_AV115-F22_356536"/>
    <s v="In-Progress"/>
    <s v=""/>
    <x v="4"/>
    <s v="Ponderosa Pine"/>
    <s v="No"/>
    <s v="No"/>
    <n v="24"/>
    <n v="101"/>
    <s v=""/>
    <s v="F3B_FP-Rmv3 B"/>
    <s v="Cut and Leave"/>
    <s v="No"/>
    <s v=""/>
    <s v="50 ft East of pole A, rot on back side of trunk. Tree is in decline, permission from owner to remove. "/>
    <s v="AEA_A &amp; E Arborists Tree Care"/>
    <s v=""/>
    <m/>
    <s v=""/>
    <m/>
    <s v=""/>
    <s v="Unit"/>
    <m/>
    <s v=""/>
    <s v=""/>
    <s v=""/>
    <m/>
    <s v="Cut wood into 16” rounds. Remove all debris. "/>
    <x v="24"/>
    <d v="2020-05-15T09:54:45"/>
    <s v="Sierra"/>
    <s v="SI_Sierra"/>
    <s v="1051742733"/>
    <s v="13119 ARTIC OWL RD"/>
    <s v="NEVADA CITY"/>
    <s v=""/>
    <s v=""/>
    <s v="sgills_awrr"/>
    <d v="2019-11-12T16:27:44"/>
    <s v="BE_geomartawrrprod"/>
    <d v="2020-05-15T11:31:37"/>
    <s v="582e0d8e-02b9-44ec-9ed1-940603b4f58c"/>
  </r>
  <r>
    <n v="0"/>
    <n v="0"/>
    <n v="0"/>
    <n v="0"/>
    <n v="1"/>
    <n v="0"/>
    <n v="0"/>
    <n v="0"/>
    <n v="0"/>
    <n v="1"/>
    <x v="0"/>
    <n v="1"/>
    <n v="3"/>
    <n v="3"/>
    <n v="20"/>
    <x v="4"/>
    <d v="2020-05-15T09:54:45"/>
    <s v="MGE"/>
    <x v="4"/>
    <d v="2019-11-12T00:00:00"/>
    <d v="2019-11-12T16:36:00"/>
    <s v=""/>
    <s v="No"/>
    <s v="Old"/>
    <n v="0"/>
    <x v="1"/>
    <x v="0"/>
    <s v="Miguel"/>
    <s v="Dominguez-Diaz"/>
    <x v="20"/>
    <n v="1771013"/>
    <x v="600"/>
    <x v="0"/>
    <s v="LP_AV115-F22_882926"/>
    <s v="CIP_AV115-F22_356536"/>
    <s v="In-Progress"/>
    <s v=""/>
    <x v="4"/>
    <s v="Ponderosa Pine"/>
    <s v="No"/>
    <s v="No"/>
    <n v="28"/>
    <n v="123"/>
    <s v=""/>
    <s v="F3B_FP-Rmv3 B"/>
    <s v="Cut and Leave"/>
    <s v="No"/>
    <s v=""/>
    <s v="50 ft East of pole A. Including bark up and around stem, tree is in decline, permission from owner to remove. "/>
    <s v="AEA_A &amp; E Arborists Tree Care"/>
    <s v=""/>
    <m/>
    <s v=""/>
    <m/>
    <s v=""/>
    <s v="Unit"/>
    <m/>
    <s v=""/>
    <s v=""/>
    <s v=""/>
    <m/>
    <s v="Cut wood into 16” rounds. Remove all debris. "/>
    <x v="24"/>
    <d v="2020-05-15T09:54:45"/>
    <s v="Sierra"/>
    <s v="SI_Sierra"/>
    <s v="1051742733"/>
    <s v="13119 ARTIC OWL RD"/>
    <s v="NEVADA CITY"/>
    <s v=""/>
    <s v=""/>
    <s v="sgills_awrr"/>
    <d v="2019-11-12T16:36:00"/>
    <s v="BE_geomartawrrprod"/>
    <d v="2020-05-15T11:31:37"/>
    <s v="a463dfdc-e47d-41ff-964f-c5d51ed46827"/>
  </r>
  <r>
    <n v="0"/>
    <n v="0"/>
    <n v="0"/>
    <n v="0"/>
    <n v="1"/>
    <n v="0"/>
    <n v="0"/>
    <n v="0"/>
    <n v="0"/>
    <n v="1"/>
    <x v="0"/>
    <n v="1"/>
    <n v="1"/>
    <n v="1"/>
    <n v="20"/>
    <x v="4"/>
    <d v="2020-05-15T09:54:45"/>
    <s v="MGE"/>
    <x v="4"/>
    <d v="2019-11-12T00:00:00"/>
    <d v="2019-11-12T15:59:14"/>
    <s v=""/>
    <s v="No"/>
    <s v="Old"/>
    <n v="0"/>
    <x v="1"/>
    <x v="0"/>
    <s v="Miguel"/>
    <s v="Dominguez-Diaz"/>
    <x v="20"/>
    <n v="1771010"/>
    <x v="601"/>
    <x v="0"/>
    <s v="LP_AV115-F22_882926"/>
    <s v="CIP_AV115-F22_356966"/>
    <s v="In-Progress"/>
    <s v=""/>
    <x v="4"/>
    <s v="Ponderosa Pine"/>
    <s v="No"/>
    <s v="No"/>
    <n v="11"/>
    <n v="47"/>
    <s v=""/>
    <s v="F1B_FP-Rmv1 B"/>
    <s v="Cut and Leave"/>
    <s v="No"/>
    <s v="Riparian"/>
    <s v="20 ft South of pole 5, strike potential towards pole, permission from owner to remove. "/>
    <s v="AEA_A &amp; E Arborists Tree Care"/>
    <s v=""/>
    <m/>
    <s v=""/>
    <m/>
    <s v=""/>
    <s v="Unit"/>
    <m/>
    <s v=""/>
    <s v=""/>
    <s v=""/>
    <m/>
    <s v="Cut wood into 16” rounds. Remove all debris. "/>
    <x v="24"/>
    <d v="2020-05-15T09:54:45"/>
    <s v="Sierra"/>
    <s v="SI_Sierra"/>
    <s v="1051742733"/>
    <s v="13119 ARTIC OWL RD"/>
    <s v="NEVADA CITY"/>
    <s v=""/>
    <s v=""/>
    <s v="sgills_awrr"/>
    <d v="2019-11-12T15:59:14"/>
    <s v="BE_geomartawrrprod"/>
    <d v="2020-05-15T11:31:37"/>
    <s v="ba2456c2-a742-4826-9548-004b3317235c"/>
  </r>
  <r>
    <n v="0"/>
    <n v="0"/>
    <n v="0"/>
    <n v="0"/>
    <n v="1"/>
    <n v="0"/>
    <n v="0"/>
    <n v="0"/>
    <n v="0"/>
    <n v="1"/>
    <x v="0"/>
    <n v="1"/>
    <n v="1"/>
    <n v="1"/>
    <n v="20"/>
    <x v="4"/>
    <d v="2020-05-15T09:54:45"/>
    <s v="MGE"/>
    <x v="4"/>
    <d v="2019-11-12T00:00:00"/>
    <d v="2019-11-12T16:00:47"/>
    <s v=""/>
    <s v="No"/>
    <s v="Old"/>
    <n v="0"/>
    <x v="1"/>
    <x v="0"/>
    <s v="Miguel"/>
    <s v="Dominguez-Diaz"/>
    <x v="20"/>
    <n v="1771004"/>
    <x v="602"/>
    <x v="0"/>
    <s v="LP_AV115-F22_882926"/>
    <s v="CIP_AV115-F22_356966"/>
    <s v="In-Progress"/>
    <s v=""/>
    <x v="4"/>
    <s v="Ponderosa Pine"/>
    <s v="No"/>
    <s v="No"/>
    <n v="11"/>
    <n v="65"/>
    <s v=""/>
    <s v="F1B_FP-Rmv1 B"/>
    <s v="Cut and Leave"/>
    <s v="No"/>
    <s v=""/>
    <s v="directly south of pole 5 , tree has potential to strike line . Trim is not recommended for this tree species ."/>
    <s v="AEA_A &amp; E Arborists Tree Care"/>
    <s v=""/>
    <m/>
    <s v=""/>
    <m/>
    <s v=""/>
    <s v="Unit"/>
    <m/>
    <s v=""/>
    <s v=""/>
    <s v=""/>
    <m/>
    <s v="Cut wood into 16” rounds. Remove all debris. "/>
    <x v="24"/>
    <d v="2020-05-15T09:54:45"/>
    <s v="Sierra"/>
    <s v="SI_Sierra"/>
    <s v="1051742733"/>
    <s v="13119 ARTIC OWL RD"/>
    <s v="NEVADA CITY"/>
    <s v=""/>
    <s v=""/>
    <s v="jgilis_awrr"/>
    <d v="2019-11-12T16:00:47"/>
    <s v="BE_geomartawrrprod"/>
    <d v="2020-05-15T11:31:37"/>
    <s v="f5937392-5f9c-4179-b3c3-bc00a41c013d"/>
  </r>
  <r>
    <n v="1"/>
    <n v="0"/>
    <n v="0"/>
    <n v="0"/>
    <n v="1"/>
    <n v="0"/>
    <n v="0"/>
    <n v="0"/>
    <n v="0"/>
    <n v="2"/>
    <x v="0"/>
    <n v="1"/>
    <n v="2"/>
    <n v="2"/>
    <n v="20"/>
    <x v="4"/>
    <d v="2020-05-15T09:57:09"/>
    <s v="zAWRR Not in Roster"/>
    <x v="1"/>
    <d v="2019-12-23T00:00:00"/>
    <d v="2019-12-23T14:00:00"/>
    <s v=""/>
    <s v="No"/>
    <s v="Old"/>
    <n v="0"/>
    <x v="1"/>
    <x v="0"/>
    <s v="zAWRR Not in Roster"/>
    <s v="zAWRR Not in Roster"/>
    <x v="1"/>
    <n v="1703991"/>
    <x v="603"/>
    <x v="1"/>
    <s v="LP_AT114-G18_176514"/>
    <s v="CIP_AT114-G18_316393"/>
    <s v="No Work Required Under EVM"/>
    <s v="Fail"/>
    <x v="2"/>
    <s v="Blue Oak"/>
    <s v="No"/>
    <s v="No"/>
    <n v="14"/>
    <n v="35"/>
    <m/>
    <s v="F2B_FP-Rmv2 B"/>
    <s v="Not Needed"/>
    <s v="No"/>
    <m/>
    <s v="@PL9 WOL  PREV CUT. "/>
    <s v="MFE_Mountain F Enterprises"/>
    <m/>
    <m/>
    <m/>
    <m/>
    <m/>
    <s v="Unit"/>
    <m/>
    <m/>
    <m/>
    <m/>
    <m/>
    <s v="WAITING ON CUSTOMER CONTACT "/>
    <x v="25"/>
    <d v="2020-05-15T09:57:09"/>
    <s v="Sierra"/>
    <s v="SI_Sierra"/>
    <s v="1086294639"/>
    <s v="NO ADDRESS LISTED"/>
    <m/>
    <s v=""/>
    <s v=""/>
    <s v="rscotm_awrr"/>
    <d v="2019-12-23T14:00:00"/>
    <s v="BE_geomartawrrprod"/>
    <d v="2020-05-15T11:31:36"/>
    <s v="f117381a-693c-4224-a926-d86e70054867"/>
  </r>
  <r>
    <n v="0"/>
    <n v="0"/>
    <n v="0"/>
    <n v="0"/>
    <n v="1"/>
    <n v="0"/>
    <n v="0"/>
    <n v="0"/>
    <n v="0"/>
    <n v="1"/>
    <x v="0"/>
    <n v="1"/>
    <n v="3"/>
    <n v="3"/>
    <n v="20"/>
    <x v="4"/>
    <d v="2020-05-15T09:59:06"/>
    <s v="MFE"/>
    <x v="0"/>
    <d v="2019-09-30T00:00:00"/>
    <d v="2019-09-30T12:45:49"/>
    <s v=""/>
    <s v="No"/>
    <s v="Old"/>
    <n v="0"/>
    <x v="0"/>
    <x v="0"/>
    <s v="Thomas"/>
    <s v="James"/>
    <x v="5"/>
    <n v="1764319"/>
    <x v="604"/>
    <x v="0"/>
    <s v="LP_AV115-F11_878878"/>
    <s v="CIP_AV115-F11_357087"/>
    <s v="Tree Work Complete"/>
    <s v=""/>
    <x v="4"/>
    <s v="Ponderosa Pine"/>
    <s v="No"/>
    <s v="No"/>
    <n v="26"/>
    <n v="85"/>
    <s v=""/>
    <s v="F3B_FP-Rmv3 B"/>
    <s v="Haul offsite"/>
    <s v="No"/>
    <s v=""/>
    <s v=".8 span from Pole B to Pole C North of line Tree is Major wooded stem with major overhang trim to compliance would kill removing 1/3 of canopy "/>
    <s v="MFE_Mountain F Enterprises"/>
    <s v="MFE_Mountain F Enterprises"/>
    <n v="5807646"/>
    <s v="F3B_FP-Rmv3 B"/>
    <d v="2020-05-15T09:58:58"/>
    <s v="Climb/Pedro "/>
    <s v="Unit"/>
    <m/>
    <s v=""/>
    <s v=""/>
    <s v=""/>
    <m/>
    <s v="Remove all wood and debris"/>
    <x v="7"/>
    <d v="2020-05-15T09:59:06"/>
    <s v="Sierra"/>
    <s v="SI_Sierra"/>
    <s v="1051742980"/>
    <s v="11740 LOST RANCH WAY"/>
    <s v="NEVADA CITY"/>
    <s v=""/>
    <s v=""/>
    <s v="ameeks_awrr"/>
    <d v="2019-09-30T12:45:49"/>
    <s v="BE_geomartawrrprod"/>
    <d v="2020-05-15T11:31:41"/>
    <s v="3d75480b-2d2c-41c7-b2a1-d4c6d4474e43"/>
  </r>
  <r>
    <n v="0"/>
    <n v="0"/>
    <n v="0"/>
    <n v="0"/>
    <n v="1"/>
    <n v="0"/>
    <n v="0"/>
    <n v="0"/>
    <n v="0"/>
    <n v="1"/>
    <x v="0"/>
    <n v="1"/>
    <n v="3"/>
    <s v="NA"/>
    <n v="20"/>
    <x v="4"/>
    <d v="2020-05-15T10:12:38"/>
    <s v="AEA"/>
    <x v="0"/>
    <d v="2019-09-16T00:00:00"/>
    <d v="2019-09-16T10:30:04"/>
    <s v=""/>
    <s v="No"/>
    <s v="Old"/>
    <n v="0"/>
    <x v="0"/>
    <x v="0"/>
    <s v="Drew"/>
    <s v="Berlfein"/>
    <x v="0"/>
    <n v="1761559"/>
    <x v="605"/>
    <x v="0"/>
    <s v="LP_AV115-F17_878404"/>
    <s v="CIP_AV115-F18_356910"/>
    <s v="Tree Work Complete"/>
    <m/>
    <x v="3"/>
    <s v="Blue Oak"/>
    <s v="No"/>
    <s v="No"/>
    <n v="24"/>
    <n v="45"/>
    <m/>
    <s v="Trim"/>
    <s v="Cut and Leave"/>
    <s v="No"/>
    <m/>
    <s v=".8 span pole E-F. 15' north of line. trim to EVM scope "/>
    <s v="AEA_A &amp; E Arborists Tree Care"/>
    <m/>
    <n v="5429731"/>
    <s v="Trim"/>
    <d v="2020-05-15T10:12:20"/>
    <s v="Crew 202"/>
    <s v="Unit"/>
    <m/>
    <m/>
    <m/>
    <m/>
    <m/>
    <s v="Cut rounds into 14in chip and pile slash"/>
    <x v="0"/>
    <d v="2020-05-15T10:12:38"/>
    <s v="Sierra"/>
    <s v="SI_Sierra"/>
    <s v="1051743229"/>
    <s v="11089 WILL O WISP CT"/>
    <s v="NEVADA CITY"/>
    <s v=""/>
    <s v=""/>
    <s v="ebarre_awrr"/>
    <d v="2019-09-16T10:30:04"/>
    <s v="BE_geomartawrrprod"/>
    <d v="2020-05-15T11:31:41"/>
    <s v="2592fa64-cbdb-47f4-b339-230eb3ed0c9f"/>
  </r>
  <r>
    <n v="0"/>
    <n v="0"/>
    <n v="0"/>
    <n v="0"/>
    <n v="1"/>
    <n v="0"/>
    <n v="0"/>
    <n v="0"/>
    <n v="0"/>
    <n v="1"/>
    <x v="0"/>
    <n v="1"/>
    <n v="3"/>
    <s v="NA"/>
    <n v="20"/>
    <x v="4"/>
    <d v="2020-05-15T10:13:43"/>
    <s v="AEA"/>
    <x v="0"/>
    <d v="2019-09-16T00:00:00"/>
    <d v="2019-09-16T09:51:21"/>
    <s v=""/>
    <s v="No"/>
    <s v="Old"/>
    <n v="0"/>
    <x v="0"/>
    <x v="0"/>
    <s v="Drew"/>
    <s v="Berlfein"/>
    <x v="0"/>
    <n v="1761502"/>
    <x v="606"/>
    <x v="0"/>
    <s v="LP_AV115-F17_878404"/>
    <s v="CIP_AV115-F18_357231"/>
    <s v="Tree Work Complete"/>
    <m/>
    <x v="3"/>
    <s v="Blue Oak"/>
    <s v="No"/>
    <s v="No"/>
    <n v="26"/>
    <n v="30"/>
    <m/>
    <s v="TD_TopDirecti"/>
    <s v="Cut and Leave"/>
    <s v="No"/>
    <m/>
    <s v=".5 span pole D-E. under line. 2 stem oak. will require continuous topping, customer wants top direct"/>
    <s v="AEA_A &amp; E Arborists Tree Care"/>
    <m/>
    <n v="5429731"/>
    <s v="TD_TopDirecti"/>
    <d v="2020-05-15T10:13:34"/>
    <s v="Crew 202"/>
    <s v="Unit"/>
    <m/>
    <m/>
    <m/>
    <m/>
    <m/>
    <s v="Cut rounds into 14in chip and pile slash"/>
    <x v="0"/>
    <d v="2020-05-15T10:13:43"/>
    <s v="Sierra"/>
    <s v="SI_Sierra"/>
    <s v="1051743229"/>
    <s v="11089 WILL O WISP CT"/>
    <s v="NEVADA CITY"/>
    <s v=""/>
    <s v=""/>
    <s v="ebarre_awrr"/>
    <d v="2019-09-16T09:51:21"/>
    <s v="BE_geomartawrrprod"/>
    <d v="2020-05-15T11:31:41"/>
    <s v="7562a009-1a36-4687-a4aa-9d95653257cc"/>
  </r>
  <r>
    <n v="0"/>
    <n v="0"/>
    <n v="0"/>
    <n v="0"/>
    <n v="1"/>
    <n v="0"/>
    <n v="0"/>
    <n v="0"/>
    <n v="0"/>
    <n v="1"/>
    <x v="0"/>
    <n v="1"/>
    <n v="1"/>
    <n v="1"/>
    <n v="20"/>
    <x v="4"/>
    <d v="2020-05-15T10:22:05"/>
    <s v="MFE"/>
    <x v="0"/>
    <d v="2020-02-20T00:00:00"/>
    <d v="2020-02-20T10:29:06"/>
    <s v=""/>
    <s v="No"/>
    <s v="Old"/>
    <n v="0"/>
    <x v="0"/>
    <x v="0"/>
    <s v="Thomas"/>
    <s v="James"/>
    <x v="5"/>
    <n v="1779979"/>
    <x v="607"/>
    <x v="0"/>
    <s v="LP_AV115-F11_878878"/>
    <s v="CIP_AV115-F11_357087"/>
    <s v="Tree Work Complete"/>
    <s v=""/>
    <x v="1"/>
    <s v="Ponderosa Pine"/>
    <s v="No"/>
    <s v="No"/>
    <n v="10"/>
    <n v="47"/>
    <s v=""/>
    <s v="F1B_FP-Rmv1 B"/>
    <s v="Haul offsite"/>
    <s v="No"/>
    <s v=""/>
    <s v="Tree is 17 ft east from pole D. Poor taper and thin crown. Neighbors being removed make this tree susceptible to wind throw and hazardous to lines "/>
    <s v="MFE_Mountain F Enterprises"/>
    <s v="MFE_Mountain F Enterprises"/>
    <n v="5807646"/>
    <s v="F1B_FP-Rmv1 B"/>
    <d v="2020-05-15T10:21:55"/>
    <s v="Climb/Pedro "/>
    <s v="Unit"/>
    <m/>
    <s v=""/>
    <s v=""/>
    <s v=""/>
    <m/>
    <s v="Remove all wood and debris"/>
    <x v="7"/>
    <d v="2020-05-15T10:22:05"/>
    <s v="Sierra"/>
    <s v="SI_Sierra"/>
    <s v="1051742980"/>
    <s v="11740 LOST RANCH WAY"/>
    <s v="NEVADA CITY"/>
    <s v=""/>
    <s v=""/>
    <s v="nvikm_awrr"/>
    <d v="2020-02-20T10:29:06"/>
    <s v="BE_geomartawrrprod"/>
    <d v="2020-05-15T11:31:42"/>
    <s v="ae70a81d-885e-475b-93d1-5770c447b78a"/>
  </r>
  <r>
    <n v="1"/>
    <n v="0"/>
    <n v="0"/>
    <n v="0"/>
    <n v="0"/>
    <n v="1"/>
    <n v="0"/>
    <n v="0"/>
    <n v="0"/>
    <n v="2"/>
    <x v="0"/>
    <n v="1"/>
    <s v="NA"/>
    <s v="NA"/>
    <n v="20"/>
    <x v="4"/>
    <d v="2020-05-15T10:45:02"/>
    <s v="MGE"/>
    <x v="4"/>
    <d v="2020-05-15T00:00:00"/>
    <d v="2020-05-15T10:31:01"/>
    <s v=""/>
    <s v="No"/>
    <s v="New"/>
    <n v="0"/>
    <x v="1"/>
    <x v="1"/>
    <s v="Brandon"/>
    <s v="Fabela"/>
    <x v="21"/>
    <n v="3231474"/>
    <x v="608"/>
    <x v="2"/>
    <s v="LP_AW116-A07_900829"/>
    <s v="CIP_AW116-A07_393731"/>
    <s v="Work Identified"/>
    <m/>
    <x v="2"/>
    <s v="Ponderosa Pine"/>
    <s v="No"/>
    <s v="No"/>
    <n v="15"/>
    <n v="22"/>
    <s v="ABATE"/>
    <s v="NW_No Work"/>
    <s v="Haul offsite"/>
    <m/>
    <s v="None Observed"/>
    <s v="0.2 of span from pole#3A- end pole/ previously worked and growing under line/ remove for future hazard"/>
    <m/>
    <m/>
    <m/>
    <m/>
    <m/>
    <m/>
    <s v="Unit"/>
    <s v="No"/>
    <s v="Not Invoiced"/>
    <m/>
    <m/>
    <m/>
    <s v="Haul away all wood, chips, and debris"/>
    <x v="26"/>
    <d v="2020-05-15T10:45:02"/>
    <s v="Sierra"/>
    <s v="SI_Sierra"/>
    <m/>
    <s v="12352 SUNSHINE VALLEY RD"/>
    <s v="GRASS VALLEY"/>
    <s v=""/>
    <s v=""/>
    <s v="bfabem_awrr"/>
    <d v="2020-05-15T10:31:01"/>
    <s v="BE_geomartawrrprod"/>
    <d v="2020-05-15T12:07:25"/>
    <s v="d6474869-b377-4f0e-934a-db2f123ec91d"/>
  </r>
  <r>
    <n v="0"/>
    <n v="0"/>
    <n v="0"/>
    <n v="0"/>
    <n v="0"/>
    <n v="0"/>
    <n v="0"/>
    <n v="1"/>
    <n v="0"/>
    <n v="1"/>
    <x v="0"/>
    <n v="1"/>
    <s v="Brush"/>
    <s v="NA"/>
    <n v="20"/>
    <x v="4"/>
    <d v="2020-05-15T10:47:20"/>
    <s v="MGE"/>
    <x v="4"/>
    <d v="2020-05-15T00:00:00"/>
    <d v="2020-05-15T10:42:04"/>
    <s v=""/>
    <s v="No"/>
    <s v="New"/>
    <n v="0"/>
    <x v="1"/>
    <x v="1"/>
    <s v="Brandon"/>
    <s v="Fabela"/>
    <x v="21"/>
    <n v="3231504"/>
    <x v="609"/>
    <x v="2"/>
    <s v="LP_AW116-A07_900829"/>
    <s v="CIP_AW116-A07_393731"/>
    <s v="Work Identified"/>
    <m/>
    <x v="2"/>
    <s v="Sugar Pine"/>
    <s v="No"/>
    <s v="No"/>
    <n v="3"/>
    <n v="12"/>
    <s v="Do Not ABATE"/>
    <s v="BC_Br Rmv"/>
    <s v="Haul offsite"/>
    <m/>
    <s v="None Observed"/>
    <s v="0.2 of span from pole#3A-end pole/ 3 feet east of line/ not tall enough to strike but should be removed for future hazard"/>
    <m/>
    <m/>
    <m/>
    <m/>
    <m/>
    <m/>
    <s v="Unit"/>
    <s v="No"/>
    <s v="Not Invoiced"/>
    <m/>
    <m/>
    <m/>
    <s v="HAUL AWAY ALL WOOD, chips, and debris"/>
    <x v="26"/>
    <d v="2020-05-15T10:47:20"/>
    <s v="Sierra"/>
    <s v="SI_Sierra"/>
    <m/>
    <s v="12352 SUNSHINE VALLEY RD"/>
    <s v="GRASS VALLEY"/>
    <s v=""/>
    <s v=""/>
    <s v="bfabem_awrr"/>
    <d v="2020-05-15T10:42:04"/>
    <s v="BE_geomartawrrprod"/>
    <d v="2020-05-15T12:07:25"/>
    <s v="e95610c6-993d-4e64-a1d3-58788af4f5ef"/>
  </r>
  <r>
    <n v="0"/>
    <n v="0"/>
    <n v="0"/>
    <n v="0"/>
    <n v="1"/>
    <n v="0"/>
    <n v="0"/>
    <n v="0"/>
    <n v="0"/>
    <n v="1"/>
    <x v="0"/>
    <n v="1"/>
    <n v="3"/>
    <n v="3"/>
    <n v="20"/>
    <x v="4"/>
    <d v="2020-05-15T11:09:17"/>
    <s v="FCO"/>
    <x v="5"/>
    <d v="2019-10-25T00:00:00"/>
    <d v="2019-10-25T12:59:12"/>
    <s v=""/>
    <s v="No"/>
    <s v="Old"/>
    <n v="0"/>
    <x v="1"/>
    <x v="0"/>
    <s v="Sarah"/>
    <s v="Deal"/>
    <x v="9"/>
    <n v="1769544"/>
    <x v="610"/>
    <x v="0"/>
    <s v="LP_AV115-J01_894495"/>
    <s v="CIP_AV115-J01_357174"/>
    <s v="In-Progress"/>
    <s v="Fail"/>
    <x v="3"/>
    <s v="Ponderosa Pine"/>
    <s v="No"/>
    <s v="No"/>
    <n v="30"/>
    <n v="91"/>
    <s v=""/>
    <s v="F3B_FP-Rmv3 B"/>
    <s v="Haul offsite"/>
    <s v="No"/>
    <s v="Riparian"/>
    <s v=".5 span pole 10 - north endpole. 15' west of lines. overhang to line, surrounded by berry bushes at trunk and on fence. Trim was complete but one tree limb is still out of compliance and overhangs line. Tree is 4xstem, removal recommended "/>
    <s v="AEA_A &amp; E Arborists Tree Care"/>
    <s v=""/>
    <n v="5711757"/>
    <s v="FBB_FP-Major B"/>
    <d v="2020-04-20T11:52:14"/>
    <s v="A&amp;E 209"/>
    <s v="Unit"/>
    <m/>
    <s v=""/>
    <s v="AEA_A &amp; E Arborists Tree Care"/>
    <s v=""/>
    <d v="2020-04-20T00:00:00"/>
    <s v="209 cut 16&quot; lengths if any. chip and broadcast trim"/>
    <x v="12"/>
    <d v="2020-05-15T11:09:17"/>
    <s v="Sierra"/>
    <s v="SI_Sierra"/>
    <s v="1051743947"/>
    <s v="12435 PERSONENI LN"/>
    <s v="NEVADA CITY"/>
    <s v=""/>
    <s v=""/>
    <s v="ebarre_awrr"/>
    <d v="2019-10-25T12:59:12"/>
    <s v="BE_geomartawrrprod"/>
    <d v="2020-05-15T11:31:41"/>
    <s v="1d18d4f9-d05b-4553-96c0-de44fb6cf2e7"/>
  </r>
  <r>
    <n v="0"/>
    <n v="0"/>
    <n v="0"/>
    <n v="0"/>
    <n v="1"/>
    <n v="0"/>
    <n v="0"/>
    <n v="0"/>
    <n v="0"/>
    <n v="1"/>
    <x v="0"/>
    <n v="1"/>
    <n v="2"/>
    <s v="NA"/>
    <n v="20"/>
    <x v="4"/>
    <d v="2020-05-15T11:13:50"/>
    <s v="AEA"/>
    <x v="0"/>
    <d v="2019-09-16T00:00:00"/>
    <d v="2019-09-16T10:48:35"/>
    <s v=""/>
    <s v="No"/>
    <s v="Old"/>
    <n v="0"/>
    <x v="0"/>
    <x v="0"/>
    <s v="Drew"/>
    <s v="Berlfein"/>
    <x v="0"/>
    <n v="1761520"/>
    <x v="611"/>
    <x v="0"/>
    <s v="LP_AV115-F17_878404"/>
    <s v="CIP_AV115-F17_357232"/>
    <s v="Tree Work Complete"/>
    <m/>
    <x v="3"/>
    <s v="Blue Oak"/>
    <s v="No"/>
    <s v="No"/>
    <n v="18"/>
    <n v="30"/>
    <m/>
    <s v="TO_Top"/>
    <s v="Cut and Leave"/>
    <s v="No"/>
    <m/>
    <s v="Tree is  6 span from pole C to pole D. Tree is 15ft North of line. Tree is multi stemmed. Tree limbs are encroaching lines and will touch within the next growing season.  "/>
    <s v="AEA_A &amp; E Arborists Tree Care"/>
    <m/>
    <n v="5429731"/>
    <s v="TO_Top"/>
    <d v="2020-05-15T11:13:41"/>
    <s v="Crew 202"/>
    <s v="Unit"/>
    <m/>
    <m/>
    <m/>
    <m/>
    <m/>
    <s v="Cut rounds into 14in chip and pile slash"/>
    <x v="0"/>
    <d v="2020-05-15T11:13:50"/>
    <s v="Sierra"/>
    <s v="SI_Sierra"/>
    <s v="1051743229"/>
    <s v="11089 WILL O WISP CT"/>
    <s v="NEVADA CITY"/>
    <s v=""/>
    <s v=""/>
    <s v="vagude_awrr"/>
    <d v="2019-09-16T10:48:35"/>
    <s v="BE_geomartawrrprod"/>
    <d v="2020-05-15T11:31:41"/>
    <s v="712c3256-6910-4f70-8ab0-3fa1a0fdf135"/>
  </r>
  <r>
    <n v="0"/>
    <n v="0"/>
    <n v="0"/>
    <n v="0"/>
    <n v="1"/>
    <n v="0"/>
    <n v="0"/>
    <n v="0"/>
    <n v="0"/>
    <n v="1"/>
    <x v="0"/>
    <n v="1"/>
    <n v="2"/>
    <n v="2"/>
    <n v="20"/>
    <x v="4"/>
    <d v="2020-05-15T13:25:57"/>
    <s v="zAWRR Not in Roster"/>
    <x v="1"/>
    <d v="2019-10-02T00:00:00"/>
    <d v="2019-10-02T11:47:04"/>
    <s v=""/>
    <s v="No"/>
    <s v="Old"/>
    <n v="0"/>
    <x v="1"/>
    <x v="0"/>
    <s v="zAWRR Not in Roster"/>
    <s v="zAWRR Not in Roster"/>
    <x v="1"/>
    <n v="1764874"/>
    <x v="612"/>
    <x v="0"/>
    <s v="LP_AV115-J08_813373"/>
    <s v="CIP_AV115-J08_356670"/>
    <s v="Tree Work Complete"/>
    <m/>
    <x v="1"/>
    <s v="Ponderosa Pine"/>
    <s v="No"/>
    <s v="No"/>
    <n v="22"/>
    <n v="92"/>
    <m/>
    <s v="F2B_FP-Rmv2 B"/>
    <s v="Haul offsite"/>
    <s v="No"/>
    <m/>
    <s v="tree .6 span from pole 7 to 8, 20 ft East of line. slow sign and house number on base of tree...Edited by flewif 03/1720. Tree has codom top, gall rust and associated basal scar."/>
    <s v="AEA_A &amp; E Arborists Tree Care"/>
    <m/>
    <n v="5746657"/>
    <s v="F2B_FP-Rmv2 B"/>
    <d v="2020-05-15T13:25:50"/>
    <m/>
    <s v="Unit"/>
    <m/>
    <m/>
    <m/>
    <m/>
    <m/>
    <s v="Remove all wood and slash"/>
    <x v="4"/>
    <d v="2020-05-15T13:25:57"/>
    <s v="Sierra"/>
    <s v="SI_Sierra"/>
    <s v="1051682402"/>
    <s v="13535 HOPEFUL HILL RD"/>
    <s v="NEVADA CITY"/>
    <s v=""/>
    <s v=""/>
    <s v="nvikm_awrr"/>
    <d v="2019-10-02T11:47:04"/>
    <s v="BE_geomartawrrprod"/>
    <d v="2020-05-15T13:31:46"/>
    <s v="23c05953-0b7a-478f-8494-21ea3db477a8"/>
  </r>
  <r>
    <n v="0"/>
    <n v="0"/>
    <n v="1"/>
    <n v="0"/>
    <n v="0"/>
    <n v="1"/>
    <n v="0"/>
    <n v="0"/>
    <n v="0"/>
    <n v="2"/>
    <x v="0"/>
    <n v="1"/>
    <s v="NA"/>
    <s v="NA"/>
    <n v="20"/>
    <x v="4"/>
    <d v="2020-05-15T13:31:58"/>
    <s v="MGE"/>
    <x v="4"/>
    <d v="2020-05-15T00:00:00"/>
    <d v="2020-05-15T14:07:48"/>
    <s v=""/>
    <s v="No"/>
    <s v="New"/>
    <n v="0"/>
    <x v="1"/>
    <x v="1"/>
    <s v="Brandon"/>
    <s v="Fabela"/>
    <x v="21"/>
    <n v="3232075"/>
    <x v="613"/>
    <x v="2"/>
    <s v="LP_AW116-A07_900829"/>
    <s v="CIP_AW116-A07_393732"/>
    <s v="No Work Required Under EVM"/>
    <m/>
    <x v="2"/>
    <s v="Live Oak"/>
    <s v="No"/>
    <s v="No"/>
    <m/>
    <n v="45"/>
    <s v="ABATE"/>
    <s v="NW_No Work"/>
    <s v="Not Needed"/>
    <m/>
    <s v="Riparian"/>
    <s v="36 feet south east of end pole/ tree is tall enough to strike end pole but not tall enough to hit the lines"/>
    <m/>
    <m/>
    <m/>
    <m/>
    <m/>
    <m/>
    <s v="Unit"/>
    <s v="No"/>
    <s v="Not Invoiced"/>
    <m/>
    <m/>
    <m/>
    <s v="TBD"/>
    <x v="26"/>
    <d v="2020-05-15T13:31:58"/>
    <s v="Sierra"/>
    <s v="SI_Sierra"/>
    <m/>
    <s v="12352 SUNSHINE VALLEY RD"/>
    <s v="GRASS VALLEY"/>
    <s v=""/>
    <s v=""/>
    <s v="ahansm_awrr"/>
    <d v="2020-05-15T14:07:48"/>
    <s v="ahansm_awrr"/>
    <d v="2020-05-15T14:07:48"/>
    <s v="2f3610c6-635c-4a09-8c03-042e6e7654b4"/>
  </r>
  <r>
    <n v="0"/>
    <n v="0"/>
    <n v="1"/>
    <n v="0"/>
    <n v="0"/>
    <n v="1"/>
    <n v="0"/>
    <n v="0"/>
    <n v="0"/>
    <n v="2"/>
    <x v="0"/>
    <n v="1"/>
    <s v="NA"/>
    <s v="NA"/>
    <n v="20"/>
    <x v="4"/>
    <d v="2020-05-15T13:31:58"/>
    <s v="MGE"/>
    <x v="4"/>
    <d v="2020-05-15T00:00:00"/>
    <d v="2020-05-15T13:31:58"/>
    <s v=""/>
    <s v="No"/>
    <s v="New"/>
    <n v="1"/>
    <x v="1"/>
    <x v="0"/>
    <s v="Brandon"/>
    <s v="Fabela"/>
    <x v="21"/>
    <n v="3231963"/>
    <x v="613"/>
    <x v="2"/>
    <s v="LP_AW116-A07_900829"/>
    <s v="CIP_AW116-A07_393732"/>
    <s v="Hold"/>
    <m/>
    <x v="2"/>
    <s v="Live Oak"/>
    <s v="No"/>
    <s v="No"/>
    <m/>
    <n v="45"/>
    <s v="ABATE"/>
    <s v="NW_No Work"/>
    <s v="Not Needed"/>
    <m/>
    <s v="Riparian"/>
    <s v="PLEASE DELETE TREE POINT/ 36 feet south east of end pole/ tree is tall enough to strike end pole but not tall enough to hit the lines"/>
    <m/>
    <m/>
    <m/>
    <m/>
    <m/>
    <m/>
    <s v="Unit"/>
    <s v="No"/>
    <s v="Not Invoiced"/>
    <m/>
    <m/>
    <m/>
    <s v="TBD"/>
    <x v="26"/>
    <d v="2020-05-15T13:31:58"/>
    <s v="Sierra"/>
    <s v="SI_Sierra"/>
    <m/>
    <s v="12352 SUNSHINE VALLEY RD"/>
    <s v="GRASS VALLEY"/>
    <s v=""/>
    <s v=""/>
    <s v="bfabem_awrr"/>
    <d v="2020-05-15T13:31:58"/>
    <s v="ahansm_awrr"/>
    <d v="2020-05-15T14:09:32"/>
    <s v="2f3610c6-635c-4a09-8c03-042e6e7654b4"/>
  </r>
  <r>
    <n v="1"/>
    <n v="0"/>
    <n v="0"/>
    <n v="0"/>
    <n v="0"/>
    <n v="0"/>
    <n v="0"/>
    <n v="0"/>
    <n v="0"/>
    <n v="1"/>
    <x v="0"/>
    <n v="1"/>
    <s v="NA"/>
    <s v="NA"/>
    <n v="20"/>
    <x v="4"/>
    <d v="2020-05-15T13:45:52"/>
    <s v="MGE"/>
    <x v="4"/>
    <d v="2020-05-15T00:00:00"/>
    <d v="2020-05-15T13:40:39"/>
    <s v=""/>
    <s v="No"/>
    <s v="New"/>
    <n v="0"/>
    <x v="1"/>
    <x v="1"/>
    <s v="Brandon"/>
    <s v="Fabela"/>
    <x v="21"/>
    <n v="3231997"/>
    <x v="614"/>
    <x v="2"/>
    <s v="LP_AW116-A07_900829"/>
    <s v="CIP_AW116-A07_393731"/>
    <s v="Work Identified"/>
    <m/>
    <x v="2"/>
    <s v="Live Oak"/>
    <s v="No"/>
    <s v="No"/>
    <n v="80"/>
    <n v="71"/>
    <s v="Do Not ABATE"/>
    <s v="NW_No Work"/>
    <s v="Not Needed"/>
    <m/>
    <s v="Riparian"/>
    <s v="0.8 of span from pole #3A-end pole/ 45 feet south east of line/ combined 5x stem / rot forming between the stems"/>
    <m/>
    <m/>
    <m/>
    <m/>
    <m/>
    <m/>
    <s v="Unit"/>
    <s v="No"/>
    <s v="Not Invoiced"/>
    <m/>
    <m/>
    <m/>
    <s v="TBD "/>
    <x v="26"/>
    <d v="2020-05-15T13:45:52"/>
    <s v="Sierra"/>
    <s v="SI_Sierra"/>
    <m/>
    <s v="12352 SUNSHINE VALLEY RD"/>
    <s v="GRASS VALLEY"/>
    <s v=""/>
    <s v=""/>
    <s v="bfabem_awrr"/>
    <d v="2020-05-15T13:40:39"/>
    <s v="BE_geomartawrrprod"/>
    <d v="2020-05-15T14:07:01"/>
    <s v="dadf1009-6fc3-4ecd-b64e-10126aa441b6"/>
  </r>
  <r>
    <n v="0"/>
    <n v="0"/>
    <n v="0"/>
    <n v="0"/>
    <n v="0"/>
    <n v="0"/>
    <n v="0"/>
    <n v="0"/>
    <n v="0"/>
    <n v="0"/>
    <x v="1"/>
    <n v="1"/>
    <s v="NA"/>
    <s v="NA"/>
    <n v="20"/>
    <x v="0"/>
    <d v="2020-05-11T14:31:42"/>
    <s v="MGE"/>
    <x v="4"/>
    <d v="2020-05-11T00:00:00"/>
    <d v="2020-05-11T14:31:42"/>
    <s v=""/>
    <s v="No"/>
    <s v="New"/>
    <n v="0"/>
    <x v="1"/>
    <x v="0"/>
    <s v="Amanda"/>
    <s v="Winne"/>
    <x v="22"/>
    <n v="3217074"/>
    <x v="615"/>
    <x v="2"/>
    <s v="LP_AW116-A08_899991"/>
    <s v="CIP_AW116-A08_396050"/>
    <s v="No Work Required Under EVM"/>
    <m/>
    <x v="2"/>
    <s v="Knobcone Pine"/>
    <s v="No"/>
    <s v="No"/>
    <n v="12"/>
    <n v="45"/>
    <s v="Do Not ABATE"/>
    <s v="NW_No Work"/>
    <s v="Not Needed"/>
    <m/>
    <s v="None Observed"/>
    <s v="21 feet west of pole 12 "/>
    <m/>
    <m/>
    <m/>
    <m/>
    <m/>
    <m/>
    <s v="Unit"/>
    <s v="No"/>
    <s v="Not Invoiced"/>
    <m/>
    <m/>
    <m/>
    <s v="TBD "/>
    <x v="27"/>
    <d v="2020-05-11T14:31:42"/>
    <s v="Sierra"/>
    <s v="SI_Sierra"/>
    <m/>
    <s v="15872 MCQUISTON LN"/>
    <s v="GRASS VALLEY"/>
    <s v=""/>
    <s v=""/>
    <s v="awinnm_awrr"/>
    <d v="2020-05-11T14:31:42"/>
    <s v="BE_geomartawrrprod"/>
    <d v="2020-05-11T16:20:46"/>
    <s v="3b0366be-34b3-42a8-adc9-9940f1aa99e8"/>
  </r>
  <r>
    <n v="0"/>
    <n v="0"/>
    <n v="0"/>
    <n v="0"/>
    <n v="0"/>
    <n v="0"/>
    <n v="0"/>
    <n v="0"/>
    <n v="0"/>
    <n v="0"/>
    <x v="1"/>
    <n v="1"/>
    <n v="4"/>
    <n v="4"/>
    <n v="20"/>
    <x v="0"/>
    <d v="2020-05-11T14:36:18"/>
    <s v="MBG"/>
    <x v="3"/>
    <d v="2020-05-07T00:00:00"/>
    <d v="2020-05-07T10:05:59"/>
    <s v=""/>
    <s v="No"/>
    <s v="Old"/>
    <n v="0"/>
    <x v="1"/>
    <x v="0"/>
    <s v="Nathan"/>
    <s v="Vik"/>
    <x v="23"/>
    <n v="3210357"/>
    <x v="616"/>
    <x v="2"/>
    <s v="LP_AW116-A09_901102"/>
    <s v="CIP_AW116-A09_396952"/>
    <s v="Work Identified"/>
    <m/>
    <x v="1"/>
    <s v="Black Oak"/>
    <s v="No"/>
    <s v="No"/>
    <n v="37"/>
    <n v="75"/>
    <s v="ABATE"/>
    <s v="F4B_FP-Rmv4 B"/>
    <s v="Not Needed"/>
    <m/>
    <s v="Nest"/>
    <s v="Pole B19-431 to B19-432, 0.1 spans, 30ft NE of line, vigorous epicormic sprouting, two nest visible, 3x stem, tree is slightly leaning to facility, dead stem is wedged in between crotch. Old pruning scar on stem nearest lines is suspect, likely rotted and hollow. Carpenter ants observed in dead wood embedded between stems. Abate. Nests observed and both are less than 12 inch diameter and appear inactive"/>
    <m/>
    <m/>
    <m/>
    <m/>
    <m/>
    <m/>
    <s v="Unit"/>
    <s v="No"/>
    <s v="Not Invoiced"/>
    <m/>
    <m/>
    <m/>
    <s v=" Cut firewood 16 inches "/>
    <x v="28"/>
    <d v="2020-05-11T14:36:18"/>
    <s v="Sierra"/>
    <s v="SI_Sierra"/>
    <m/>
    <s v="14027 JUDY LN"/>
    <s v="GRASS VALLEY"/>
    <s v=""/>
    <s v=""/>
    <s v="arodrm_awrr"/>
    <d v="2020-05-07T10:05:59"/>
    <s v="BE_geomartawrrprod"/>
    <d v="2020-05-11T15:35:30"/>
    <s v="a0d24871-5d53-4113-99b8-0bef7a994b38"/>
  </r>
  <r>
    <n v="0"/>
    <n v="0"/>
    <n v="0"/>
    <n v="0"/>
    <n v="0"/>
    <n v="0"/>
    <n v="0"/>
    <n v="0"/>
    <n v="0"/>
    <n v="0"/>
    <x v="1"/>
    <n v="1"/>
    <s v="NA"/>
    <s v="NA"/>
    <n v="20"/>
    <x v="0"/>
    <d v="2020-05-11T14:37:17"/>
    <s v="MGE"/>
    <x v="4"/>
    <d v="2020-05-11T00:00:00"/>
    <d v="2020-05-11T14:34:34"/>
    <s v=""/>
    <s v="No"/>
    <s v="New"/>
    <n v="0"/>
    <x v="1"/>
    <x v="0"/>
    <s v="Alex"/>
    <s v="Coon"/>
    <x v="19"/>
    <n v="3217166"/>
    <x v="617"/>
    <x v="2"/>
    <s v="LP_AW116-A07_899997"/>
    <s v="CIP_AW116-A07_396032"/>
    <s v="No Work Required Under EVM"/>
    <m/>
    <x v="2"/>
    <s v="Ponderosa Pine"/>
    <s v="No"/>
    <s v="No"/>
    <n v="12"/>
    <n v="45"/>
    <s v="Do Not ABATE"/>
    <s v="NW_No Work"/>
    <s v="Not Needed"/>
    <m/>
    <s v="None Observed"/>
    <s v="Poles 22-secondary tap pole on neighbors property, 0.8 span, 20 feet north of lines."/>
    <m/>
    <m/>
    <m/>
    <m/>
    <m/>
    <m/>
    <s v="Unit"/>
    <s v="No"/>
    <s v="Not Invoiced"/>
    <m/>
    <m/>
    <m/>
    <s v="N/A"/>
    <x v="23"/>
    <d v="2020-05-11T14:37:17"/>
    <s v="Sierra"/>
    <s v="SI_Sierra"/>
    <m/>
    <s v="12139 SUNSHINE VALLEY RD"/>
    <s v="GRASS VALLEY"/>
    <s v=""/>
    <s v=""/>
    <s v="acoonm_awrr"/>
    <d v="2020-05-11T14:34:34"/>
    <s v="BE_geomartawrrprod"/>
    <d v="2020-05-11T16:20:47"/>
    <s v="6f7fb082-f204-4e2a-a561-76af1a8bbd10"/>
  </r>
  <r>
    <n v="0"/>
    <n v="0"/>
    <n v="0"/>
    <n v="0"/>
    <n v="0"/>
    <n v="0"/>
    <n v="0"/>
    <n v="0"/>
    <n v="0"/>
    <n v="0"/>
    <x v="1"/>
    <n v="1"/>
    <n v="1"/>
    <n v="1"/>
    <n v="20"/>
    <x v="0"/>
    <d v="2020-05-11T14:40:16"/>
    <s v="MBG"/>
    <x v="3"/>
    <d v="2020-05-11T00:00:00"/>
    <d v="2020-05-11T09:05:47"/>
    <s v=""/>
    <s v="No"/>
    <s v="New"/>
    <n v="0"/>
    <x v="1"/>
    <x v="0"/>
    <s v="Nathan"/>
    <s v="Vik"/>
    <x v="23"/>
    <n v="3215135"/>
    <x v="618"/>
    <x v="2"/>
    <s v="LP_AW116-A09_901102"/>
    <s v="CIP_AW116-A09_396952"/>
    <s v="Work Identified"/>
    <m/>
    <x v="1"/>
    <s v="Black Oak"/>
    <s v="No"/>
    <s v="No"/>
    <n v="9"/>
    <n v="70"/>
    <s v="ABATE"/>
    <s v="F1B_FP-Rmv1 B"/>
    <s v="Cut and Leave"/>
    <m/>
    <s v="None Observed"/>
    <s v="Tree is .1 span from pole 431 to 432, 45 ft SW of line. Single stem, lots of epicormic sprouting and significant dieback on top. "/>
    <m/>
    <m/>
    <m/>
    <m/>
    <m/>
    <m/>
    <s v="Unit"/>
    <s v="No"/>
    <s v="Not Invoiced"/>
    <m/>
    <m/>
    <m/>
    <s v="TBD "/>
    <x v="28"/>
    <d v="2020-05-11T14:40:16"/>
    <s v="Sierra"/>
    <s v="SI_Sierra"/>
    <m/>
    <s v="14027 JUDY LN"/>
    <s v="GRASS VALLEY"/>
    <s v=""/>
    <s v=""/>
    <s v="nvikm_awrr"/>
    <d v="2020-05-11T09:05:47"/>
    <s v="BE_geomartawrrprod"/>
    <d v="2020-05-11T15:35:30"/>
    <s v="2c456525-80b4-48d7-8df6-c462ad52ebb9"/>
  </r>
  <r>
    <n v="0"/>
    <n v="0"/>
    <n v="0"/>
    <n v="0"/>
    <n v="0"/>
    <n v="0"/>
    <n v="0"/>
    <n v="0"/>
    <n v="0"/>
    <n v="0"/>
    <x v="1"/>
    <n v="1"/>
    <n v="4"/>
    <n v="4"/>
    <n v="20"/>
    <x v="0"/>
    <d v="2020-05-11T14:43:08"/>
    <s v="MBG"/>
    <x v="3"/>
    <d v="2020-05-11T00:00:00"/>
    <d v="2020-05-11T09:09:30"/>
    <s v=""/>
    <s v="No"/>
    <s v="New"/>
    <n v="0"/>
    <x v="1"/>
    <x v="0"/>
    <s v="Nathan"/>
    <s v="Vik"/>
    <x v="23"/>
    <n v="3215157"/>
    <x v="619"/>
    <x v="2"/>
    <s v="LP_AW116-A09_901102"/>
    <s v="CIP_AW116-A09_396952"/>
    <s v="Work Identified"/>
    <m/>
    <x v="1"/>
    <s v="Black Oak"/>
    <s v="No"/>
    <s v="No"/>
    <n v="39"/>
    <n v="91"/>
    <s v="ABATE"/>
    <s v="F4B_FP-Rmv4 B"/>
    <s v="Cut and Leave"/>
    <m/>
    <s v="None Observed"/>
    <s v="Tree is .1 span from pole 431 to 432, 60 ft SW of line. 2x stem, slight lean away but major wound on main stem requires removal "/>
    <m/>
    <m/>
    <m/>
    <m/>
    <m/>
    <m/>
    <s v="Unit"/>
    <s v="No"/>
    <s v="Not Invoiced"/>
    <m/>
    <m/>
    <m/>
    <s v="TBD "/>
    <x v="28"/>
    <d v="2020-05-11T14:43:08"/>
    <s v="Sierra"/>
    <s v="SI_Sierra"/>
    <m/>
    <s v="14027 JUDY LN"/>
    <s v="GRASS VALLEY"/>
    <s v=""/>
    <s v=""/>
    <s v="nvikm_awrr"/>
    <d v="2020-05-11T09:09:30"/>
    <s v="BE_geomartawrrprod"/>
    <d v="2020-05-11T15:35:30"/>
    <s v="7f7505be-d83a-40df-9e84-252159b1375b"/>
  </r>
  <r>
    <n v="0"/>
    <n v="0"/>
    <n v="0"/>
    <n v="0"/>
    <n v="0"/>
    <n v="0"/>
    <n v="0"/>
    <n v="0"/>
    <n v="0"/>
    <n v="0"/>
    <x v="1"/>
    <n v="1"/>
    <s v="NA"/>
    <s v="NA"/>
    <n v="20"/>
    <x v="0"/>
    <d v="2020-05-11T14:43:34"/>
    <s v="MGE"/>
    <x v="4"/>
    <d v="2020-05-11T00:00:00"/>
    <d v="2020-05-11T14:43:34"/>
    <s v=""/>
    <s v="No"/>
    <s v="New"/>
    <n v="0"/>
    <x v="1"/>
    <x v="0"/>
    <s v="Alex"/>
    <s v="Coon"/>
    <x v="19"/>
    <n v="3217168"/>
    <x v="620"/>
    <x v="2"/>
    <s v="LP_AW116-A07_899997"/>
    <s v="CIP_AW116-A07_395634"/>
    <s v="No Work Required Under EVM"/>
    <m/>
    <x v="2"/>
    <s v="Ponderosa Pine"/>
    <s v="No"/>
    <s v="No"/>
    <n v="14"/>
    <n v="45"/>
    <s v="Do Not ABATE"/>
    <s v="NW_No Work"/>
    <s v="Not Needed"/>
    <m/>
    <s v="None Observed"/>
    <s v="Poles 22-secondary tap pole on neighbors property, at secondary tap pole, 50 feet north of pole."/>
    <m/>
    <m/>
    <m/>
    <m/>
    <m/>
    <m/>
    <s v="Unit"/>
    <s v="No"/>
    <s v="Not Invoiced"/>
    <m/>
    <m/>
    <m/>
    <s v="TBD"/>
    <x v="23"/>
    <d v="2020-05-11T14:43:34"/>
    <s v="Sierra"/>
    <s v="SI_Sierra"/>
    <m/>
    <s v="12139 SUNSHINE VALLEY RD"/>
    <s v="GRASS VALLEY"/>
    <s v=""/>
    <s v=""/>
    <s v="acoonm_awrr"/>
    <d v="2020-05-11T14:43:34"/>
    <s v="BE_geomartawrrprod"/>
    <d v="2020-05-11T16:20:47"/>
    <s v="2ae6ead2-6f37-4592-8088-89015697aac0"/>
  </r>
  <r>
    <n v="0"/>
    <n v="0"/>
    <n v="0"/>
    <n v="0"/>
    <n v="0"/>
    <n v="0"/>
    <n v="0"/>
    <n v="0"/>
    <n v="0"/>
    <n v="0"/>
    <x v="1"/>
    <n v="1"/>
    <s v="NA"/>
    <s v="NA"/>
    <n v="20"/>
    <x v="0"/>
    <d v="2020-05-11T14:43:42"/>
    <s v="MBG"/>
    <x v="3"/>
    <d v="2020-05-11T00:00:00"/>
    <d v="2020-05-11T09:14:53"/>
    <s v=""/>
    <s v="No"/>
    <s v="New"/>
    <n v="0"/>
    <x v="1"/>
    <x v="0"/>
    <s v="Nathan"/>
    <s v="Vik"/>
    <x v="23"/>
    <n v="3215167"/>
    <x v="621"/>
    <x v="2"/>
    <s v="LP_AW116-A09_901102"/>
    <s v="CIP_AW116-A09_396952"/>
    <s v="No Work Required Under EVM"/>
    <m/>
    <x v="1"/>
    <s v="Black Oak"/>
    <s v="No"/>
    <s v="No"/>
    <n v="33"/>
    <n v="89"/>
    <s v="Do Not ABATE"/>
    <s v="NW_No Work"/>
    <s v="Not Needed"/>
    <m/>
    <s v="None Observed"/>
    <s v="Tree is .1 span from pole 431 to 432, 65 ft SW of line. Healthy tree, single base. "/>
    <m/>
    <m/>
    <m/>
    <m/>
    <m/>
    <m/>
    <s v="Unit"/>
    <s v="No"/>
    <s v="Not Invoiced"/>
    <m/>
    <m/>
    <m/>
    <s v="TBD "/>
    <x v="28"/>
    <d v="2020-05-11T14:43:42"/>
    <s v="Sierra"/>
    <s v="SI_Sierra"/>
    <m/>
    <s v="14027 JUDY LN"/>
    <s v="GRASS VALLEY"/>
    <s v=""/>
    <s v=""/>
    <s v="nvikm_awrr"/>
    <d v="2020-05-11T09:14:53"/>
    <s v="BE_geomartawrrprod"/>
    <d v="2020-05-11T15:35:30"/>
    <s v="6f5c9735-f11a-43de-a146-576def897511"/>
  </r>
  <r>
    <n v="0"/>
    <n v="0"/>
    <n v="0"/>
    <n v="0"/>
    <n v="0"/>
    <n v="0"/>
    <n v="0"/>
    <n v="0"/>
    <n v="0"/>
    <n v="0"/>
    <x v="1"/>
    <n v="1"/>
    <s v="NA"/>
    <s v="NA"/>
    <n v="20"/>
    <x v="0"/>
    <d v="2020-05-11T14:44:09"/>
    <s v="MBG"/>
    <x v="3"/>
    <d v="2020-05-11T00:00:00"/>
    <d v="2020-05-11T11:22:01"/>
    <s v=""/>
    <s v="No"/>
    <s v="New"/>
    <n v="0"/>
    <x v="1"/>
    <x v="0"/>
    <s v="Nicholas"/>
    <s v="Coleman"/>
    <x v="12"/>
    <n v="3215782"/>
    <x v="622"/>
    <x v="2"/>
    <s v="LP_AW116-A09_901102"/>
    <s v="CIP_AW116-A09_396951"/>
    <s v="No Work Required Under EVM"/>
    <m/>
    <x v="1"/>
    <s v="Black Oak"/>
    <s v="No"/>
    <s v="No"/>
    <n v="25"/>
    <n v="67"/>
    <s v="Do Not ABATE"/>
    <s v="NW_No Work"/>
    <s v="Not Needed"/>
    <m/>
    <s v="None Observed"/>
    <s v="Tree is .8 span from pole 431 to 432, 75 ft SW of line. 2x stems. Borderline strike potential. Some lower branch dieback but otherwise healthy "/>
    <m/>
    <m/>
    <m/>
    <m/>
    <m/>
    <m/>
    <s v="Unit"/>
    <s v="No"/>
    <s v="Not Invoiced"/>
    <m/>
    <m/>
    <m/>
    <s v="TBD "/>
    <x v="15"/>
    <d v="2020-05-11T14:44:09"/>
    <s v="Sierra"/>
    <s v="SI_Sierra"/>
    <m/>
    <s v="14027 JUDY LN"/>
    <s v="GRASS VALLEY"/>
    <s v=""/>
    <s v=""/>
    <s v="nvikm_awrr"/>
    <d v="2020-05-11T11:22:01"/>
    <s v="BE_geomartawrrprod"/>
    <d v="2020-05-11T15:35:30"/>
    <s v="e73f50ce-1d97-4bd3-b7a3-f4ace7dd391a"/>
  </r>
  <r>
    <n v="0"/>
    <n v="0"/>
    <n v="0"/>
    <n v="0"/>
    <n v="0"/>
    <n v="0"/>
    <n v="0"/>
    <n v="0"/>
    <n v="0"/>
    <n v="0"/>
    <x v="1"/>
    <n v="1"/>
    <s v="NA"/>
    <s v="NA"/>
    <n v="20"/>
    <x v="0"/>
    <d v="2020-05-11T14:44:59"/>
    <s v="MBG"/>
    <x v="3"/>
    <d v="2020-05-11T00:00:00"/>
    <d v="2020-05-11T09:55:47"/>
    <s v=""/>
    <s v="No"/>
    <s v="New"/>
    <n v="0"/>
    <x v="1"/>
    <x v="0"/>
    <s v="Nathan"/>
    <s v="Vik"/>
    <x v="23"/>
    <n v="3215383"/>
    <x v="623"/>
    <x v="2"/>
    <s v="LP_AW116-A09_901102"/>
    <s v="CIP_AW116-A09_396952"/>
    <s v="No Work Required Under EVM"/>
    <m/>
    <x v="1"/>
    <s v="Black Oak"/>
    <s v="No"/>
    <s v="No"/>
    <n v="29"/>
    <n v="76"/>
    <s v="Do Not ABATE"/>
    <s v="NW_No Work"/>
    <s v="Not Needed"/>
    <m/>
    <s v="None Observed"/>
    <s v="Tree is .2 span from pole 431 to 432, 55 ft SW of line. 2x stem. Slight lean away, small amount of mistletoe but otherwise healthy. "/>
    <m/>
    <m/>
    <m/>
    <m/>
    <m/>
    <m/>
    <s v="Unit"/>
    <s v="No"/>
    <s v="Not Invoiced"/>
    <m/>
    <m/>
    <m/>
    <s v="TBD "/>
    <x v="28"/>
    <d v="2020-05-11T14:44:59"/>
    <s v="Sierra"/>
    <s v="SI_Sierra"/>
    <m/>
    <s v="14027 JUDY LN"/>
    <s v="GRASS VALLEY"/>
    <s v=""/>
    <s v=""/>
    <s v="nvikm_awrr"/>
    <d v="2020-05-11T09:55:47"/>
    <s v="BE_geomartawrrprod"/>
    <d v="2020-05-11T15:35:30"/>
    <s v="b3dfb39e-3f28-4561-a768-ce69187a51c6"/>
  </r>
  <r>
    <n v="0"/>
    <n v="0"/>
    <n v="0"/>
    <n v="0"/>
    <n v="0"/>
    <n v="0"/>
    <n v="0"/>
    <n v="0"/>
    <n v="0"/>
    <n v="0"/>
    <x v="1"/>
    <n v="1"/>
    <s v="NA"/>
    <s v="NA"/>
    <n v="20"/>
    <x v="0"/>
    <d v="2020-05-11T14:47:40"/>
    <s v="MBG"/>
    <x v="3"/>
    <d v="2020-05-11T00:00:00"/>
    <d v="2020-05-11T09:58:51"/>
    <s v=""/>
    <s v="No"/>
    <s v="New"/>
    <n v="0"/>
    <x v="1"/>
    <x v="0"/>
    <s v="Nathan"/>
    <s v="Vik"/>
    <x v="23"/>
    <n v="3215392"/>
    <x v="624"/>
    <x v="2"/>
    <s v="LP_AW116-A09_901102"/>
    <s v="CIP_AW116-A09_396952"/>
    <s v="No Work Required Under EVM"/>
    <m/>
    <x v="1"/>
    <s v="Black Oak"/>
    <s v="No"/>
    <s v="No"/>
    <n v="17"/>
    <n v="80"/>
    <s v="Do Not ABATE"/>
    <s v="NW_No Work"/>
    <s v="Not Needed"/>
    <m/>
    <s v="None Observed"/>
    <s v="Tree is .2 span from pole 431 to 432, 50 ft SW of line. Overall healthy tree, some epicormic sprouting but vertical single stem. "/>
    <m/>
    <m/>
    <m/>
    <m/>
    <m/>
    <m/>
    <s v="Unit"/>
    <s v="No"/>
    <s v="Not Invoiced"/>
    <m/>
    <m/>
    <m/>
    <s v="TBD "/>
    <x v="28"/>
    <d v="2020-05-11T14:47:40"/>
    <s v="Sierra"/>
    <s v="SI_Sierra"/>
    <m/>
    <s v="14027 JUDY LN"/>
    <s v="GRASS VALLEY"/>
    <s v=""/>
    <s v=""/>
    <s v="nvikm_awrr"/>
    <d v="2020-05-11T09:58:51"/>
    <s v="BE_geomartawrrprod"/>
    <d v="2020-05-11T15:35:30"/>
    <s v="b3254398-b952-449c-93a7-5aff09fcc8b0"/>
  </r>
  <r>
    <n v="0"/>
    <n v="0"/>
    <n v="0"/>
    <n v="0"/>
    <n v="0"/>
    <n v="0"/>
    <n v="0"/>
    <n v="0"/>
    <n v="0"/>
    <n v="0"/>
    <x v="1"/>
    <n v="1"/>
    <s v="NA"/>
    <s v="NA"/>
    <n v="20"/>
    <x v="0"/>
    <d v="2020-05-11T14:48:00"/>
    <s v="MBG"/>
    <x v="3"/>
    <d v="2020-05-11T00:00:00"/>
    <d v="2020-05-11T10:04:21"/>
    <s v=""/>
    <s v="No"/>
    <s v="New"/>
    <n v="0"/>
    <x v="1"/>
    <x v="0"/>
    <s v="Nathan"/>
    <s v="Vik"/>
    <x v="23"/>
    <n v="3215415"/>
    <x v="625"/>
    <x v="2"/>
    <s v="LP_AW116-A09_901102"/>
    <s v="CIP_AW116-A09_396952"/>
    <s v="No Work Required Under EVM"/>
    <m/>
    <x v="1"/>
    <s v="Black Oak"/>
    <s v="No"/>
    <s v="No"/>
    <n v="16"/>
    <n v="80"/>
    <s v="Do Not ABATE"/>
    <s v="NW_No Work"/>
    <s v="Not Needed"/>
    <m/>
    <s v="None Observed"/>
    <s v="Tree is .2 span from pole 431 to 432, 45 ft SW of lines. Single stem, overall healthy "/>
    <m/>
    <m/>
    <m/>
    <m/>
    <m/>
    <m/>
    <s v="Unit"/>
    <s v="No"/>
    <s v="Not Invoiced"/>
    <m/>
    <m/>
    <m/>
    <s v="TBD "/>
    <x v="28"/>
    <d v="2020-05-11T14:48:00"/>
    <s v="Sierra"/>
    <s v="SI_Sierra"/>
    <m/>
    <s v="14027 JUDY LN"/>
    <s v="GRASS VALLEY"/>
    <s v=""/>
    <s v=""/>
    <s v="nvikm_awrr"/>
    <d v="2020-05-11T10:04:21"/>
    <s v="BE_geomartawrrprod"/>
    <d v="2020-05-11T15:35:30"/>
    <s v="67afc3a7-6f69-4118-850d-0713f35e735e"/>
  </r>
  <r>
    <n v="0"/>
    <n v="0"/>
    <n v="0"/>
    <n v="0"/>
    <n v="0"/>
    <n v="0"/>
    <n v="0"/>
    <n v="0"/>
    <n v="0"/>
    <n v="0"/>
    <x v="1"/>
    <n v="1"/>
    <n v="2"/>
    <n v="2"/>
    <n v="20"/>
    <x v="0"/>
    <d v="2020-05-11T14:48:06"/>
    <s v="MGE"/>
    <x v="4"/>
    <d v="2019-08-29T00:00:00"/>
    <d v="2019-08-29T17:12:44"/>
    <s v=""/>
    <s v="No"/>
    <s v="Old"/>
    <n v="0"/>
    <x v="1"/>
    <x v="0"/>
    <s v="John Paul"/>
    <s v="Kubitschek"/>
    <x v="24"/>
    <n v="1758140"/>
    <x v="626"/>
    <x v="0"/>
    <s v="LP_AV115-I02_868237"/>
    <s v="CIP_AV115-I02_357302"/>
    <s v="Refusal"/>
    <m/>
    <x v="3"/>
    <s v="Live Oak"/>
    <s v="No"/>
    <s v="No"/>
    <n v="22"/>
    <n v="40"/>
    <m/>
    <s v="F2B_FP-Rmv2 B"/>
    <s v="Cut and Leave"/>
    <s v="No"/>
    <s v="None Observed"/>
    <s v="HTRS 4/3 tree is .3 of span from pole 4 to pole 5, 10ft east of line. has extensive butt rot , 2x stem "/>
    <s v="MFE_Mountain F Enterprises"/>
    <m/>
    <m/>
    <m/>
    <m/>
    <m/>
    <s v="Unit"/>
    <m/>
    <m/>
    <m/>
    <m/>
    <m/>
    <s v="Cut wood less than 16 DBH into 16” firewood lengths/ Wood over 16 DBH is to be removed/Leave some larger branches cut into 8 ft. lengths for mushroom planting/ Pile wood chips in designated area on property."/>
    <x v="29"/>
    <d v="2020-05-11T14:48:06"/>
    <s v="Sierra"/>
    <s v="SI_Sierra"/>
    <s v="1051708457"/>
    <s v="13732N PONDEROSA WAY"/>
    <s v="NEVADA CITY"/>
    <s v=""/>
    <s v=""/>
    <s v="dschee_awrr"/>
    <d v="2019-08-29T17:12:44"/>
    <s v="BE_geomartawrrprod"/>
    <d v="2020-05-11T15:33:49"/>
    <s v="f55ccdc4-c8ce-4f2c-8b8d-a540fa5b6c51"/>
  </r>
  <r>
    <n v="0"/>
    <n v="0"/>
    <n v="0"/>
    <n v="0"/>
    <n v="0"/>
    <n v="0"/>
    <n v="0"/>
    <n v="0"/>
    <n v="0"/>
    <n v="0"/>
    <x v="1"/>
    <n v="1"/>
    <n v="2"/>
    <n v="2"/>
    <n v="20"/>
    <x v="0"/>
    <d v="2020-05-11T14:48:35"/>
    <s v="MBG"/>
    <x v="3"/>
    <d v="2020-05-11T00:00:00"/>
    <d v="2020-05-11T10:07:15"/>
    <s v=""/>
    <s v="No"/>
    <s v="New"/>
    <n v="0"/>
    <x v="1"/>
    <x v="0"/>
    <s v="Nathan"/>
    <s v="Vik"/>
    <x v="23"/>
    <n v="3215426"/>
    <x v="627"/>
    <x v="2"/>
    <s v="LP_AW116-A09_901102"/>
    <s v="CIP_AW116-A09_396952"/>
    <s v="Work Identified"/>
    <m/>
    <x v="1"/>
    <s v="Black Oak"/>
    <s v="No"/>
    <s v="No"/>
    <n v="12"/>
    <n v="80"/>
    <s v="Do Not ABATE"/>
    <s v="F2B_FP-Rmv2 B"/>
    <s v="Cut and Leave"/>
    <m/>
    <s v="None Observed"/>
    <s v="Tree is .2 span from pole 431 to 432, 45 ft SW of line. Some canopy dieback from being shaded out. Parallel lean, otherwise healthy. Poor taper. Remove."/>
    <m/>
    <m/>
    <m/>
    <m/>
    <m/>
    <m/>
    <s v="Unit"/>
    <s v="No"/>
    <s v="Not Invoiced"/>
    <m/>
    <m/>
    <m/>
    <s v="Cut firewood 16 inches "/>
    <x v="28"/>
    <d v="2020-05-11T14:48:35"/>
    <s v="Sierra"/>
    <s v="SI_Sierra"/>
    <m/>
    <s v="14027 JUDY LN"/>
    <s v="GRASS VALLEY"/>
    <s v=""/>
    <s v=""/>
    <s v="nvikm_awrr"/>
    <d v="2020-05-11T10:07:15"/>
    <s v="BE_geomartawrrprod"/>
    <d v="2020-05-11T15:35:30"/>
    <s v="744bcec7-a084-497b-8e38-e25081e0aca5"/>
  </r>
  <r>
    <n v="0"/>
    <n v="0"/>
    <n v="0"/>
    <n v="0"/>
    <n v="0"/>
    <n v="0"/>
    <n v="0"/>
    <n v="0"/>
    <n v="0"/>
    <n v="0"/>
    <x v="1"/>
    <n v="1"/>
    <n v="1"/>
    <n v="1"/>
    <n v="20"/>
    <x v="0"/>
    <d v="2020-05-11T14:49:06"/>
    <s v="MGE"/>
    <x v="4"/>
    <d v="2019-08-29T00:00:00"/>
    <d v="2019-08-29T17:03:29"/>
    <s v=""/>
    <s v="No"/>
    <s v="Old"/>
    <n v="0"/>
    <x v="1"/>
    <x v="0"/>
    <s v="John Paul"/>
    <s v="Kubitschek"/>
    <x v="24"/>
    <n v="1758138"/>
    <x v="628"/>
    <x v="0"/>
    <s v="LP_AV115-I02_868237"/>
    <s v="CIP_AV115-I02_357302"/>
    <s v="Refusal"/>
    <m/>
    <x v="3"/>
    <s v="Live Oak"/>
    <s v="No"/>
    <s v="No"/>
    <n v="9"/>
    <n v="25"/>
    <m/>
    <s v="R1B_Rmv 1-B"/>
    <s v="Cut and Leave"/>
    <s v="No"/>
    <s v="None Observed"/>
    <s v="tree is .4 of span from pole 4 to pole 5 , 10ft east of lines "/>
    <s v="MFE_Mountain F Enterprises"/>
    <m/>
    <m/>
    <m/>
    <m/>
    <m/>
    <s v="Unit"/>
    <m/>
    <m/>
    <m/>
    <m/>
    <m/>
    <s v="Cut wood less than 16 DBH into 16” firewood lengths/ Wood over 16 DBH is to be removed/Leave some larger branches cut into 8 ft. lengths for mushroom planting/ Pile wood chips in designated area on property."/>
    <x v="29"/>
    <d v="2020-05-11T14:49:06"/>
    <s v="Sierra"/>
    <s v="SI_Sierra"/>
    <s v="1051708457"/>
    <s v="13732N PONDEROSA WAY"/>
    <s v="NEVADA CITY"/>
    <s v=""/>
    <s v=""/>
    <s v="dschee_awrr"/>
    <d v="2019-08-29T17:03:29"/>
    <s v="BE_geomartawrrprod"/>
    <d v="2020-05-11T15:33:49"/>
    <s v="7e45faa0-9aee-4d4a-86b0-ae2e362b8917"/>
  </r>
  <r>
    <n v="0"/>
    <n v="0"/>
    <n v="0"/>
    <n v="0"/>
    <n v="0"/>
    <n v="0"/>
    <n v="0"/>
    <n v="0"/>
    <n v="0"/>
    <n v="0"/>
    <x v="1"/>
    <n v="1"/>
    <n v="2"/>
    <n v="2"/>
    <n v="20"/>
    <x v="0"/>
    <d v="2020-05-11T14:49:30"/>
    <s v="MGE"/>
    <x v="4"/>
    <d v="2019-08-28T00:00:00"/>
    <d v="2019-08-28T14:21:13"/>
    <s v=""/>
    <s v="No"/>
    <s v="Old"/>
    <n v="0"/>
    <x v="1"/>
    <x v="0"/>
    <s v="John Paul"/>
    <s v="Kubitschek"/>
    <x v="24"/>
    <n v="1757179"/>
    <x v="629"/>
    <x v="0"/>
    <s v="LP_AV115-I02_868237"/>
    <s v="CIP_AV115-I02_357302"/>
    <s v="Refusal"/>
    <m/>
    <x v="3"/>
    <s v="Valley Oak"/>
    <s v="No"/>
    <s v="No"/>
    <n v="12"/>
    <n v="35"/>
    <m/>
    <s v="F2B_FP-Rmv2 B"/>
    <s v="Cut and Leave"/>
    <s v="No"/>
    <s v="None Observed"/>
    <s v="HTRS 5/3 tree is .4 of span from pole 4 to pole 5, 20ft east of line. butt rot "/>
    <s v="MFE_Mountain F Enterprises"/>
    <m/>
    <m/>
    <m/>
    <m/>
    <m/>
    <s v="Unit"/>
    <m/>
    <m/>
    <m/>
    <m/>
    <m/>
    <s v="Cut wood less than 16 DBH into 16” firewood lengths/ Wood over 16 DBH is to be removed/Leave some larger branches cut into 8 ft. lengths for mushroom planting/ Pile wood chips in designated area on property."/>
    <x v="29"/>
    <d v="2020-05-11T14:49:30"/>
    <s v="Sierra"/>
    <s v="SI_Sierra"/>
    <s v="1051708457"/>
    <s v="13732N PONDEROSA WAY"/>
    <s v="NEVADA CITY"/>
    <s v=""/>
    <s v=""/>
    <s v="dschee_awrr"/>
    <d v="2019-08-28T14:21:13"/>
    <s v="BE_geomartawrrprod"/>
    <d v="2020-05-11T15:33:49"/>
    <s v="f5e78513-99c3-4958-a5f2-afa31c3b51d8"/>
  </r>
  <r>
    <n v="0"/>
    <n v="0"/>
    <n v="0"/>
    <n v="0"/>
    <n v="0"/>
    <n v="0"/>
    <n v="0"/>
    <n v="0"/>
    <n v="0"/>
    <n v="0"/>
    <x v="1"/>
    <n v="1"/>
    <n v="3"/>
    <n v="3"/>
    <n v="20"/>
    <x v="0"/>
    <d v="2020-05-11T14:50:07"/>
    <s v="MGE"/>
    <x v="4"/>
    <d v="2019-08-28T00:00:00"/>
    <d v="2019-08-28T14:14:03"/>
    <s v=""/>
    <s v="No"/>
    <s v="Old"/>
    <n v="0"/>
    <x v="1"/>
    <x v="0"/>
    <s v="John Paul"/>
    <s v="Kubitschek"/>
    <x v="24"/>
    <n v="1757177"/>
    <x v="630"/>
    <x v="0"/>
    <s v="LP_AV115-I02_868237"/>
    <s v="CIP_AV115-I02_357302"/>
    <s v="Refusal"/>
    <m/>
    <x v="3"/>
    <s v="Valley Oak"/>
    <s v="No"/>
    <s v="No"/>
    <n v="26"/>
    <n v="30"/>
    <m/>
    <s v="F3B_FP-Rmv3 B"/>
    <s v="Cut and Leave"/>
    <s v="No"/>
    <s v="None Observed"/>
    <s v="HTRS 4/3 tree is .1 of span from pole 4 to pole 5, 10ft west of lines , 2x stem "/>
    <s v="MFE_Mountain F Enterprises"/>
    <m/>
    <m/>
    <m/>
    <m/>
    <m/>
    <s v="Unit"/>
    <m/>
    <m/>
    <m/>
    <m/>
    <m/>
    <s v="Cut wood less than 16 DBH into 16” firewood lengths/ Wood over 16 DBH is to be removed/Leave some larger branches cut into 8 ft. lengths for mushroom planting/ Pile wood chips in designated area on property."/>
    <x v="29"/>
    <d v="2020-05-11T14:50:07"/>
    <s v="Sierra"/>
    <s v="SI_Sierra"/>
    <s v="1051708457"/>
    <s v="13732N PONDEROSA WAY"/>
    <s v="NEVADA CITY"/>
    <s v=""/>
    <s v=""/>
    <s v="dschee_awrr"/>
    <d v="2019-08-28T14:14:03"/>
    <s v="BE_geomartawrrprod"/>
    <d v="2020-05-11T15:33:49"/>
    <s v="37400bfb-ac65-4b7e-ba8d-60146ed675e4"/>
  </r>
  <r>
    <n v="0"/>
    <n v="0"/>
    <n v="0"/>
    <n v="0"/>
    <n v="0"/>
    <n v="0"/>
    <n v="0"/>
    <n v="0"/>
    <n v="0"/>
    <n v="0"/>
    <x v="1"/>
    <n v="1"/>
    <n v="3"/>
    <n v="3"/>
    <n v="20"/>
    <x v="0"/>
    <d v="2020-05-11T14:50:46"/>
    <s v="MGE"/>
    <x v="4"/>
    <d v="2019-08-29T00:00:00"/>
    <d v="2019-08-29T16:33:56"/>
    <s v=""/>
    <s v="No"/>
    <s v="Old"/>
    <n v="0"/>
    <x v="1"/>
    <x v="0"/>
    <s v="John Paul"/>
    <s v="Kubitschek"/>
    <x v="24"/>
    <n v="1758129"/>
    <x v="631"/>
    <x v="0"/>
    <s v="LP_AV115-I02_868237"/>
    <s v="CIP_AV115-I02_356582"/>
    <s v="Refusal"/>
    <s v="Fail"/>
    <x v="3"/>
    <s v="Oak"/>
    <s v="No"/>
    <s v="No"/>
    <n v="32"/>
    <n v="50"/>
    <m/>
    <s v="R3B_Rmv 3-B"/>
    <s v="Cut and Leave"/>
    <s v="No"/>
    <s v="None Observed"/>
    <s v="tree is .3 of span from pole 4 to pole A , 15ft west of line. trim would kill tree "/>
    <s v="MFE_Mountain F Enterprises"/>
    <m/>
    <m/>
    <m/>
    <m/>
    <m/>
    <s v="Unit"/>
    <m/>
    <m/>
    <m/>
    <m/>
    <m/>
    <s v="Cut wood less than 16 DBH into 16” firewood lengths/ Wood over 16 DBH is to be removed/Leave some larger branches cut into 8 ft. lengths for mushroom planting/ Pile wood chips in designated area on property."/>
    <x v="29"/>
    <d v="2020-05-11T14:50:46"/>
    <s v="Sierra"/>
    <s v="SI_Sierra"/>
    <s v="1051708457"/>
    <s v="13732N PONDEROSA WAY"/>
    <s v="NEVADA CITY"/>
    <s v=""/>
    <s v=""/>
    <s v="dschee_awrr"/>
    <d v="2019-08-29T16:33:56"/>
    <s v="BE_geomartawrrprod"/>
    <d v="2020-05-11T15:33:49"/>
    <s v="c2819861-579d-4c22-a698-eec0f1da73ee"/>
  </r>
  <r>
    <n v="0"/>
    <n v="0"/>
    <n v="0"/>
    <n v="0"/>
    <n v="0"/>
    <n v="0"/>
    <n v="0"/>
    <n v="0"/>
    <n v="0"/>
    <n v="0"/>
    <x v="1"/>
    <n v="1"/>
    <n v="4"/>
    <s v="NA"/>
    <n v="20"/>
    <x v="0"/>
    <d v="2020-05-11T14:51:52"/>
    <s v="MGE"/>
    <x v="4"/>
    <d v="2019-08-29T00:00:00"/>
    <d v="2019-08-29T16:47:12"/>
    <s v=""/>
    <s v="No"/>
    <s v="Old"/>
    <n v="0"/>
    <x v="1"/>
    <x v="0"/>
    <s v="John Paul"/>
    <s v="Kubitschek"/>
    <x v="24"/>
    <n v="1758133"/>
    <x v="632"/>
    <x v="0"/>
    <s v="LP_AV115-I02_868237"/>
    <s v="CIP_AV115-I02_357302"/>
    <s v="Refusal"/>
    <m/>
    <x v="3"/>
    <s v="Live Oak"/>
    <s v="No"/>
    <s v="No"/>
    <n v="47"/>
    <n v="35"/>
    <m/>
    <s v="FAA_FP-Trim A"/>
    <s v="Not Needed"/>
    <s v="No"/>
    <s v="None Observed"/>
    <s v="tree is .1 of span from pole 4 to pole 5, 10ft west of line. 5x stem. Has a blue oak and live oak close enough to be a single tree. "/>
    <s v="MFE_Mountain F Enterprises"/>
    <m/>
    <m/>
    <m/>
    <m/>
    <m/>
    <s v="Unit"/>
    <m/>
    <m/>
    <m/>
    <m/>
    <m/>
    <s v="Cut wood less than 16 DBH into 16” firewood lengths/ Wood over 16 DBH is to be removed/Leave some larger branches cut into 8 ft. lengths for mushroom planting/ Pile wood chips in designated area on property."/>
    <x v="29"/>
    <d v="2020-05-11T14:51:52"/>
    <s v="Sierra"/>
    <s v="SI_Sierra"/>
    <s v="1051708457"/>
    <s v="13732N PONDEROSA WAY"/>
    <s v="NEVADA CITY"/>
    <s v=""/>
    <s v=""/>
    <s v="dschee_awrr"/>
    <d v="2019-08-29T16:47:12"/>
    <s v="BE_geomartawrrprod"/>
    <d v="2020-05-11T15:33:49"/>
    <s v="8b9efd05-1327-4803-a80c-d16a22775f09"/>
  </r>
  <r>
    <n v="0"/>
    <n v="0"/>
    <n v="0"/>
    <n v="0"/>
    <n v="0"/>
    <n v="0"/>
    <n v="0"/>
    <n v="0"/>
    <n v="0"/>
    <n v="0"/>
    <x v="1"/>
    <n v="1"/>
    <n v="2"/>
    <s v="NA"/>
    <n v="20"/>
    <x v="0"/>
    <d v="2020-05-11T14:52:17"/>
    <s v="MGE"/>
    <x v="4"/>
    <d v="2019-08-29T00:00:00"/>
    <d v="2019-08-29T17:07:05"/>
    <s v=""/>
    <s v="No"/>
    <s v="Old"/>
    <n v="0"/>
    <x v="1"/>
    <x v="0"/>
    <s v="John Paul"/>
    <s v="Kubitschek"/>
    <x v="24"/>
    <n v="1758139"/>
    <x v="633"/>
    <x v="0"/>
    <s v="LP_AV115-I02_868237"/>
    <s v="CIP_AV115-I02_357302"/>
    <s v="Refusal"/>
    <m/>
    <x v="3"/>
    <s v="Live Oak"/>
    <s v="No"/>
    <s v="No"/>
    <n v="17"/>
    <n v="40"/>
    <m/>
    <s v="FAA_FP-Trim A"/>
    <s v="Not Needed"/>
    <s v="No"/>
    <s v="None Observed"/>
    <s v="tree is .3 of span from pole 4 to pole 5, 15 ft east of line "/>
    <s v="MFE_Mountain F Enterprises"/>
    <m/>
    <m/>
    <m/>
    <m/>
    <m/>
    <s v="Unit"/>
    <m/>
    <m/>
    <m/>
    <m/>
    <m/>
    <s v="Cut wood less than 16 DBH into 16” firewood lengths/ Wood over 16 DBH is to be removed/Leave some larger branches cut into 8 ft. lengths for mushroom planting/ Pile wood chips in designated area on property."/>
    <x v="29"/>
    <d v="2020-05-11T14:52:17"/>
    <s v="Sierra"/>
    <s v="SI_Sierra"/>
    <s v="1051708457"/>
    <s v="13732N PONDEROSA WAY"/>
    <s v="NEVADA CITY"/>
    <s v=""/>
    <s v=""/>
    <s v="dschee_awrr"/>
    <d v="2019-08-29T17:07:05"/>
    <s v="BE_geomartawrrprod"/>
    <d v="2020-05-11T15:33:49"/>
    <s v="19736e6c-e199-45e8-a355-58297302c591"/>
  </r>
  <r>
    <n v="0"/>
    <n v="0"/>
    <n v="0"/>
    <n v="0"/>
    <n v="0"/>
    <n v="0"/>
    <n v="0"/>
    <n v="0"/>
    <n v="0"/>
    <n v="0"/>
    <x v="1"/>
    <n v="1"/>
    <n v="3"/>
    <n v="3"/>
    <n v="20"/>
    <x v="0"/>
    <d v="2020-05-11T14:53:35"/>
    <s v="MGE"/>
    <x v="4"/>
    <d v="2020-05-11T00:00:00"/>
    <d v="2020-05-11T14:46:49"/>
    <s v=""/>
    <s v="No"/>
    <s v="New"/>
    <n v="0"/>
    <x v="1"/>
    <x v="0"/>
    <s v="Amanda"/>
    <s v="Winne"/>
    <x v="22"/>
    <n v="3217161"/>
    <x v="634"/>
    <x v="2"/>
    <s v="LP_AW116-A08_899992"/>
    <s v="CIP_AW116-A08_396050"/>
    <s v="Work Identified"/>
    <m/>
    <x v="2"/>
    <s v="Gray Pine"/>
    <s v="No"/>
    <s v="No"/>
    <n v="32"/>
    <n v="102"/>
    <s v="ABATE"/>
    <s v="F3B_FP-Rmv3 B"/>
    <s v="Not Needed"/>
    <m/>
    <s v="None Observed"/>
    <s v="0.2 span between poles 12-13 / 25 feet west of line / codominant, corrective lean / overhang trim to sky "/>
    <m/>
    <m/>
    <m/>
    <m/>
    <m/>
    <m/>
    <s v="Unit"/>
    <s v="No"/>
    <s v="Not Invoiced"/>
    <m/>
    <m/>
    <m/>
    <s v="TBD "/>
    <x v="27"/>
    <d v="2020-05-11T14:53:35"/>
    <s v="Sierra"/>
    <s v="SI_Sierra"/>
    <m/>
    <s v="15815 MCQUISTON LN"/>
    <s v="GRASS VALLEY"/>
    <s v=""/>
    <s v=""/>
    <s v="awinnm_awrr"/>
    <d v="2020-05-11T14:46:49"/>
    <s v="BE_geomartawrrprod"/>
    <d v="2020-05-11T16:20:47"/>
    <s v="286f7178-d92a-4306-9ab3-7389e7bb175e"/>
  </r>
  <r>
    <n v="0"/>
    <n v="0"/>
    <n v="0"/>
    <n v="0"/>
    <n v="0"/>
    <n v="0"/>
    <n v="0"/>
    <n v="0"/>
    <n v="0"/>
    <n v="0"/>
    <x v="1"/>
    <n v="1"/>
    <n v="4"/>
    <s v="NA"/>
    <n v="20"/>
    <x v="0"/>
    <d v="2020-05-11T14:53:47"/>
    <s v="MGE"/>
    <x v="4"/>
    <d v="2019-08-29T00:00:00"/>
    <d v="2019-08-29T16:04:27"/>
    <s v=""/>
    <s v="No"/>
    <s v="Old"/>
    <n v="0"/>
    <x v="1"/>
    <x v="0"/>
    <s v="John Paul"/>
    <s v="Kubitschek"/>
    <x v="24"/>
    <n v="1758122"/>
    <x v="635"/>
    <x v="0"/>
    <s v="LP_AV115-I02_868237"/>
    <s v="CIP_AV115-I02_356582"/>
    <s v="Refusal"/>
    <s v="Fail"/>
    <x v="3"/>
    <s v="Oak"/>
    <s v="No"/>
    <s v="No"/>
    <n v="51"/>
    <n v="40"/>
    <m/>
    <s v="FAA_FP-Trim A"/>
    <s v="Not Needed"/>
    <s v="No"/>
    <s v="None Observed"/>
    <s v="tree is. 8 of span from pole 4 to pole A , 10ft west of span. // owner requested minimum clearance trim. "/>
    <s v="MFE_Mountain F Enterprises"/>
    <m/>
    <m/>
    <m/>
    <m/>
    <m/>
    <s v="Unit"/>
    <m/>
    <m/>
    <m/>
    <m/>
    <m/>
    <s v="Chip and pile debris. "/>
    <x v="29"/>
    <d v="2020-05-11T14:53:47"/>
    <s v="Sierra"/>
    <s v="SI_Sierra"/>
    <s v="1051708457"/>
    <s v="13732N PONDEROSA WAY"/>
    <s v="NEVADA CITY"/>
    <s v=""/>
    <s v=""/>
    <s v="dschee_awrr"/>
    <d v="2019-08-29T16:04:27"/>
    <s v="BE_geomartawrrprod"/>
    <d v="2020-05-11T15:33:49"/>
    <s v="df711b33-9288-403f-a1f0-ccf574f81194"/>
  </r>
  <r>
    <n v="0"/>
    <n v="0"/>
    <n v="0"/>
    <n v="0"/>
    <n v="0"/>
    <n v="0"/>
    <n v="0"/>
    <n v="0"/>
    <n v="0"/>
    <n v="0"/>
    <x v="1"/>
    <n v="1"/>
    <n v="3"/>
    <n v="3"/>
    <n v="20"/>
    <x v="0"/>
    <d v="2020-05-11T14:55:07"/>
    <s v="MGE"/>
    <x v="4"/>
    <d v="2020-05-11T00:00:00"/>
    <d v="2020-05-11T14:55:07"/>
    <s v=""/>
    <s v="No"/>
    <s v="New"/>
    <n v="0"/>
    <x v="1"/>
    <x v="0"/>
    <s v="Alex"/>
    <s v="Coon"/>
    <x v="19"/>
    <n v="3217314"/>
    <x v="636"/>
    <x v="2"/>
    <s v="LP_AW116-A07_899997"/>
    <s v="CIP_AW116-A07_395634"/>
    <s v="Work Identified"/>
    <m/>
    <x v="2"/>
    <s v="Gray Pine"/>
    <s v="No"/>
    <s v="No"/>
    <n v="24"/>
    <n v="100"/>
    <s v="Do Not ABATE"/>
    <s v="F3B_FP-Rmv3 B"/>
    <s v="Haul offsite"/>
    <m/>
    <s v="None Observed"/>
    <s v="Poles 22-secondary tap pole on neighbors property, 60 feet east of tap pole, abating and removing because of grey pine within striking distance of facilities."/>
    <m/>
    <m/>
    <m/>
    <m/>
    <m/>
    <m/>
    <s v="Unit"/>
    <s v="No"/>
    <s v="Not Invoiced"/>
    <m/>
    <m/>
    <m/>
    <s v="Remove all wood and debris."/>
    <x v="23"/>
    <d v="2020-05-11T14:55:07"/>
    <s v="Sierra"/>
    <s v="SI_Sierra"/>
    <m/>
    <s v="12139 SUNSHINE VALLEY RD"/>
    <s v="GRASS VALLEY"/>
    <s v=""/>
    <s v=""/>
    <s v="acoonm_awrr"/>
    <d v="2020-05-11T14:55:07"/>
    <s v="BE_geomartawrrprod"/>
    <d v="2020-05-11T16:20:53"/>
    <s v="f54d1c61-990a-49b2-89be-692a3b32c929"/>
  </r>
  <r>
    <n v="0"/>
    <n v="0"/>
    <n v="0"/>
    <n v="0"/>
    <n v="0"/>
    <n v="0"/>
    <n v="0"/>
    <n v="0"/>
    <n v="0"/>
    <n v="0"/>
    <x v="1"/>
    <n v="1"/>
    <n v="2"/>
    <s v="NA"/>
    <n v="20"/>
    <x v="0"/>
    <d v="2020-05-11T14:56:13"/>
    <s v="MGE"/>
    <x v="4"/>
    <d v="2019-08-29T00:00:00"/>
    <d v="2019-08-29T16:13:47"/>
    <s v=""/>
    <s v="No"/>
    <s v="Old"/>
    <n v="0"/>
    <x v="1"/>
    <x v="0"/>
    <s v="John Paul"/>
    <s v="Kubitschek"/>
    <x v="24"/>
    <n v="1758124"/>
    <x v="637"/>
    <x v="0"/>
    <s v="LP_AV115-I02_868237"/>
    <s v="CIP_AV115-I02_356582"/>
    <s v="Refusal"/>
    <s v="Fail"/>
    <x v="3"/>
    <s v="Ponderosa Pine"/>
    <s v="No"/>
    <s v="No"/>
    <n v="23"/>
    <n v="45"/>
    <m/>
    <s v="FOB_FP-Ov B"/>
    <s v="Not Needed"/>
    <s v="No"/>
    <s v="None Observed"/>
    <s v="tree is .6 of span from pole 4 to pole A, 10ft east of line. Marked with yellow ribbon. Property owner does not want pines removed or trimmed until late fall when bark beetles go dormant."/>
    <s v="MFE_Mountain F Enterprises"/>
    <m/>
    <m/>
    <m/>
    <m/>
    <m/>
    <s v="Unit"/>
    <m/>
    <m/>
    <m/>
    <m/>
    <m/>
    <s v="Remove any wood. Chip and pile brush. "/>
    <x v="29"/>
    <d v="2020-05-11T14:56:13"/>
    <s v="Sierra"/>
    <s v="SI_Sierra"/>
    <s v="1051708457"/>
    <s v="13732N PONDEROSA WAY"/>
    <s v="NEVADA CITY"/>
    <s v=""/>
    <s v=""/>
    <s v="dschee_awrr"/>
    <d v="2019-08-29T16:13:47"/>
    <s v="BE_geomartawrrprod"/>
    <d v="2020-05-11T15:33:49"/>
    <s v="d444c3e3-2585-4674-846d-891d68aa2724"/>
  </r>
  <r>
    <n v="0"/>
    <n v="0"/>
    <n v="0"/>
    <n v="0"/>
    <n v="0"/>
    <n v="0"/>
    <n v="0"/>
    <n v="0"/>
    <n v="0"/>
    <n v="0"/>
    <x v="1"/>
    <n v="1"/>
    <n v="2"/>
    <n v="2"/>
    <n v="20"/>
    <x v="0"/>
    <d v="2020-05-11T14:57:05"/>
    <s v="MGE"/>
    <x v="4"/>
    <d v="2019-08-29T00:00:00"/>
    <d v="2019-08-29T16:09:50"/>
    <s v=""/>
    <s v="No"/>
    <s v="Old"/>
    <n v="0"/>
    <x v="1"/>
    <x v="0"/>
    <s v="John Paul"/>
    <s v="Kubitschek"/>
    <x v="24"/>
    <n v="1758123"/>
    <x v="638"/>
    <x v="0"/>
    <s v="LP_AV115-I02_868237"/>
    <s v="CIP_AV115-I02_356582"/>
    <s v="Refusal"/>
    <s v="Fail"/>
    <x v="3"/>
    <s v="Ponderosa Pine"/>
    <s v="No"/>
    <s v="No"/>
    <n v="21"/>
    <n v="55"/>
    <s v="ABATE"/>
    <s v="F2B_FP-Rmv2 B"/>
    <s v="Haul offsite"/>
    <s v="No"/>
    <s v="None Observed"/>
    <s v="tree is .6 of span from pole 4 to pole A, 10ft east of line. Marked with yellow ribbon. Property owner does not want any pines removed or trimmed until late fall when bark beetles go dormant."/>
    <s v="MFE_Mountain F Enterprises"/>
    <m/>
    <m/>
    <m/>
    <m/>
    <m/>
    <s v="Unit"/>
    <m/>
    <m/>
    <m/>
    <m/>
    <m/>
    <s v="Remove wood. Chip and pile brush. "/>
    <x v="29"/>
    <d v="2020-05-11T14:57:05"/>
    <s v="Sierra"/>
    <s v="SI_Sierra"/>
    <s v="1051708457"/>
    <s v="13732N PONDEROSA WAY"/>
    <s v="NEVADA CITY"/>
    <s v=""/>
    <s v=""/>
    <s v="dschee_awrr"/>
    <d v="2019-08-29T16:09:50"/>
    <s v="BE_geomartawrrprod"/>
    <d v="2020-05-11T15:33:49"/>
    <s v="246e296a-6046-4cc2-835d-99402562dec4"/>
  </r>
  <r>
    <n v="0"/>
    <n v="0"/>
    <n v="0"/>
    <n v="0"/>
    <n v="0"/>
    <n v="0"/>
    <n v="0"/>
    <n v="0"/>
    <n v="0"/>
    <n v="0"/>
    <x v="1"/>
    <n v="1"/>
    <s v="NA"/>
    <s v="NA"/>
    <n v="20"/>
    <x v="0"/>
    <d v="2020-05-11T14:57:11"/>
    <s v="MGE"/>
    <x v="4"/>
    <d v="2020-05-11T00:00:00"/>
    <d v="2020-05-11T14:57:11"/>
    <s v=""/>
    <s v="No"/>
    <s v="New"/>
    <n v="0"/>
    <x v="1"/>
    <x v="0"/>
    <s v="Alex"/>
    <s v="Coon"/>
    <x v="19"/>
    <n v="3217315"/>
    <x v="639"/>
    <x v="2"/>
    <s v="LP_AW116-A07_899997"/>
    <s v="CIP_AW116-A07_395633"/>
    <s v="No Work Required Under EVM"/>
    <m/>
    <x v="2"/>
    <s v="Ponderosa Pine"/>
    <s v="No"/>
    <s v="No"/>
    <n v="25"/>
    <n v="110"/>
    <s v="Do Not ABATE"/>
    <s v="NW_No Work"/>
    <s v="Not Needed"/>
    <m/>
    <s v="None Observed"/>
    <s v="Poles 22-secondary tap pole on neighbors property, 60 feet east of end tap secondary pole."/>
    <m/>
    <m/>
    <m/>
    <m/>
    <m/>
    <m/>
    <s v="Unit"/>
    <s v="No"/>
    <s v="Not Invoiced"/>
    <m/>
    <m/>
    <m/>
    <s v="TBD "/>
    <x v="23"/>
    <d v="2020-05-11T14:57:11"/>
    <s v="Sierra"/>
    <s v="SI_Sierra"/>
    <m/>
    <s v="12139 SUNSHINE VALLEY RD"/>
    <s v="GRASS VALLEY"/>
    <s v=""/>
    <s v=""/>
    <s v="acoonm_awrr"/>
    <d v="2020-05-11T14:57:11"/>
    <s v="BE_geomartawrrprod"/>
    <d v="2020-05-11T16:20:53"/>
    <s v="753b3b80-10e4-4d69-b1a7-29f147cc08f1"/>
  </r>
  <r>
    <n v="0"/>
    <n v="0"/>
    <n v="0"/>
    <n v="0"/>
    <n v="0"/>
    <n v="0"/>
    <n v="0"/>
    <n v="0"/>
    <n v="0"/>
    <n v="0"/>
    <x v="1"/>
    <n v="1"/>
    <n v="2"/>
    <s v="NA"/>
    <n v="20"/>
    <x v="0"/>
    <d v="2020-05-11T14:57:45"/>
    <s v="MGE"/>
    <x v="4"/>
    <d v="2019-08-29T00:00:00"/>
    <d v="2019-08-29T16:18:22"/>
    <s v=""/>
    <s v="No"/>
    <s v="Old"/>
    <n v="0"/>
    <x v="1"/>
    <x v="0"/>
    <s v="John Paul"/>
    <s v="Kubitschek"/>
    <x v="24"/>
    <n v="1758125"/>
    <x v="640"/>
    <x v="0"/>
    <s v="LP_AV115-I02_868237"/>
    <s v="CIP_AV115-I02_356582"/>
    <s v="Refusal"/>
    <s v="Fail"/>
    <x v="3"/>
    <s v="Ponderosa Pine"/>
    <s v="No"/>
    <s v="No"/>
    <n v="14"/>
    <n v="40"/>
    <m/>
    <s v="FAA_FP-Trim A"/>
    <s v="Not Needed"/>
    <s v="No"/>
    <s v="None Observed"/>
    <s v="tree is .5 of span from pole 4 to pole A, 10ft east of line. // mdomie- homeowner wants to keep topped pine, because it is not near the lines. Property owner does not want any pines removed or trimmed until late fall when bark beetles go dormant."/>
    <s v="MFE_Mountain F Enterprises"/>
    <m/>
    <m/>
    <m/>
    <m/>
    <m/>
    <s v="Unit"/>
    <m/>
    <m/>
    <m/>
    <m/>
    <m/>
    <s v="Remove wood. Chip and pile debris. "/>
    <x v="29"/>
    <d v="2020-05-11T14:57:45"/>
    <s v="Sierra"/>
    <s v="SI_Sierra"/>
    <s v="1051708457"/>
    <s v="13732N PONDEROSA WAY"/>
    <s v="NEVADA CITY"/>
    <s v=""/>
    <s v=""/>
    <s v="dschee_awrr"/>
    <d v="2019-08-29T16:18:22"/>
    <s v="BE_geomartawrrprod"/>
    <d v="2020-05-11T15:33:49"/>
    <s v="e0c19973-5fc4-412c-a2e9-befbce210d75"/>
  </r>
  <r>
    <n v="0"/>
    <n v="0"/>
    <n v="0"/>
    <n v="0"/>
    <n v="0"/>
    <n v="0"/>
    <n v="0"/>
    <n v="0"/>
    <n v="0"/>
    <n v="0"/>
    <x v="1"/>
    <n v="1"/>
    <n v="1"/>
    <n v="1"/>
    <n v="20"/>
    <x v="0"/>
    <d v="2020-05-11T14:58:31"/>
    <s v="MGE"/>
    <x v="4"/>
    <d v="2020-05-11T00:00:00"/>
    <d v="2020-05-11T14:20:39"/>
    <s v=""/>
    <s v="No"/>
    <s v="New"/>
    <n v="0"/>
    <x v="1"/>
    <x v="0"/>
    <s v="Alex"/>
    <s v="Coon"/>
    <x v="19"/>
    <n v="3217099"/>
    <x v="641"/>
    <x v="2"/>
    <s v="LP_AW116-A07_899997"/>
    <s v="CIP_AW116-A07_396031"/>
    <s v="Work Identified"/>
    <m/>
    <x v="2"/>
    <s v="Ponderosa Pine"/>
    <s v="No"/>
    <s v="No"/>
    <n v="6"/>
    <n v="35"/>
    <s v="Do Not ABATE"/>
    <s v="F1B_FP-Rmv1 B"/>
    <s v="Not Needed"/>
    <m/>
    <s v="None Observed"/>
    <s v="Poles 22-secondary tap pole on neighbors property, 0.7 span, 15 feet north of lines, abating and removing because of poor taper. And poor canopy."/>
    <m/>
    <m/>
    <m/>
    <m/>
    <m/>
    <m/>
    <s v="Unit"/>
    <s v="No"/>
    <s v="Not Invoiced"/>
    <m/>
    <m/>
    <m/>
    <s v="Remove all wood and debris "/>
    <x v="23"/>
    <d v="2020-05-11T14:58:31"/>
    <s v="Sierra"/>
    <s v="SI_Sierra"/>
    <m/>
    <s v="12139 SUNSHINE VALLEY RD"/>
    <s v="GRASS VALLEY"/>
    <s v=""/>
    <s v=""/>
    <s v="acoonm_awrr"/>
    <d v="2020-05-11T14:20:39"/>
    <s v="BE_geomartawrrprod"/>
    <d v="2020-05-11T16:20:46"/>
    <s v="c4ccb2ca-41ae-43d8-ba9b-dea1ba3a1ba5"/>
  </r>
  <r>
    <n v="0"/>
    <n v="0"/>
    <n v="0"/>
    <n v="0"/>
    <n v="0"/>
    <n v="0"/>
    <n v="0"/>
    <n v="0"/>
    <n v="0"/>
    <n v="0"/>
    <x v="1"/>
    <n v="1"/>
    <n v="3"/>
    <n v="3"/>
    <n v="20"/>
    <x v="0"/>
    <d v="2020-05-11T15:10:17"/>
    <s v="NCR"/>
    <x v="2"/>
    <d v="2020-02-03T00:00:00"/>
    <d v="2020-02-03T11:07:16"/>
    <s v=""/>
    <s v="No"/>
    <s v="Old"/>
    <n v="0"/>
    <x v="0"/>
    <x v="0"/>
    <s v="Ben"/>
    <s v="Chambers"/>
    <x v="2"/>
    <n v="1777242"/>
    <x v="642"/>
    <x v="0"/>
    <s v="LP_AV115-F23_879813"/>
    <s v="CIP_AV115-F23_357626"/>
    <s v="In-Progress"/>
    <m/>
    <x v="4"/>
    <s v="Gray Pine"/>
    <s v="No"/>
    <s v="No"/>
    <n v="26"/>
    <n v="70"/>
    <s v="ABATE"/>
    <s v="R3B_Rmv 3-B"/>
    <s v="Haul offsite"/>
    <s v="No"/>
    <s v="None Observed"/>
    <s v="Pole B to pole C .1 north of line. Tree has strike potential to line. Co-dom. 5/7/20. Sfrizf. Changed from inventory tree to removal. Hazardous pine., codom, heavy lean."/>
    <s v="AEA_A &amp; E Arborists Tree Care"/>
    <m/>
    <m/>
    <m/>
    <m/>
    <m/>
    <s v="Unit"/>
    <m/>
    <m/>
    <m/>
    <m/>
    <m/>
    <s v="Remove all pine."/>
    <x v="2"/>
    <d v="2020-05-11T15:10:17"/>
    <s v="Sierra"/>
    <s v="SI_Sierra"/>
    <s v="1051743200"/>
    <s v="11044 WEEPING WILLOW WAY"/>
    <s v="NEVADA CITY"/>
    <s v=""/>
    <s v=""/>
    <s v="jthors_awrr"/>
    <d v="2020-02-03T11:07:16"/>
    <s v="BE_geomartawrrprod"/>
    <d v="2020-05-11T15:33:50"/>
    <s v="26e97c25-7c91-4bc8-8918-a5dec42416ab"/>
  </r>
  <r>
    <n v="0"/>
    <n v="0"/>
    <n v="0"/>
    <n v="0"/>
    <n v="0"/>
    <n v="0"/>
    <n v="0"/>
    <n v="0"/>
    <n v="0"/>
    <n v="0"/>
    <x v="1"/>
    <n v="1"/>
    <n v="2"/>
    <s v="NA"/>
    <n v="20"/>
    <x v="0"/>
    <d v="2020-05-11T15:10:17"/>
    <s v="NCR"/>
    <x v="2"/>
    <d v="2020-03-09T00:00:00"/>
    <d v="2020-03-09T11:12:32"/>
    <s v=""/>
    <s v="No"/>
    <s v="Old"/>
    <n v="0"/>
    <x v="0"/>
    <x v="0"/>
    <s v="Ben"/>
    <s v="Chambers"/>
    <x v="2"/>
    <n v="2320960"/>
    <x v="643"/>
    <x v="0"/>
    <s v="LP_AV115-F22_884321"/>
    <s v="CIP_AV115-F22_357480"/>
    <s v="In-Progress"/>
    <s v=""/>
    <x v="2"/>
    <s v="Ponderosa Pine"/>
    <s v="No"/>
    <s v="No"/>
    <n v="20"/>
    <n v="80"/>
    <s v="Do Not ABATE"/>
    <s v="Trim"/>
    <s v="Chip on site/broadcast"/>
    <s v="No"/>
    <s v="None Observed"/>
    <s v="15 feet North from end pole/ Trim lower branches overhanging guyed wire/ Hardware in tree"/>
    <s v="AEA_A &amp; E Arborists Tree Care"/>
    <s v=""/>
    <m/>
    <s v=""/>
    <m/>
    <s v=""/>
    <s v="Unit"/>
    <m/>
    <s v=""/>
    <s v=""/>
    <s v=""/>
    <m/>
    <s v="Remove all soft wood. Chip and broadcast debris. "/>
    <x v="2"/>
    <d v="2020-05-11T15:10:17"/>
    <s v="Sierra"/>
    <s v="SI_Sierra"/>
    <s v="1051743214"/>
    <s v="12999 JONES BAR RD"/>
    <s v="NEVADA CITY"/>
    <s v=""/>
    <s v=""/>
    <s v="jkubim_awrr"/>
    <d v="2020-03-09T11:12:32"/>
    <s v="BE_geomartawrrprod"/>
    <d v="2020-05-11T15:34:57"/>
    <s v="5a3be10c-2bfd-47b1-80fc-5d336d596072"/>
  </r>
  <r>
    <n v="0"/>
    <n v="0"/>
    <n v="0"/>
    <n v="0"/>
    <n v="0"/>
    <n v="0"/>
    <n v="0"/>
    <n v="0"/>
    <n v="0"/>
    <n v="0"/>
    <x v="1"/>
    <n v="1"/>
    <n v="2"/>
    <n v="2"/>
    <n v="20"/>
    <x v="0"/>
    <d v="2020-05-11T15:11:00"/>
    <s v="NCR"/>
    <x v="2"/>
    <d v="2019-09-18T00:00:00"/>
    <d v="2019-09-18T12:15:13"/>
    <s v=""/>
    <s v="No"/>
    <s v="Old"/>
    <n v="0"/>
    <x v="0"/>
    <x v="0"/>
    <s v="Ben"/>
    <s v="Chambers"/>
    <x v="2"/>
    <n v="1761988"/>
    <x v="644"/>
    <x v="0"/>
    <s v="LP_AV115-F18_878928"/>
    <s v="CIP_AV115-F18_357605"/>
    <s v="In-Progress"/>
    <m/>
    <x v="3"/>
    <s v="Ponderosa Pine"/>
    <s v="No"/>
    <s v="No"/>
    <n v="20"/>
    <n v="55"/>
    <s v="Do Not ABATE"/>
    <s v="F2B_FP-Rmv2 B"/>
    <s v="Haul offsite"/>
    <s v="No"/>
    <s v="Riparian and Nest"/>
    <s v=".3 span pole H-I north. 15' east of line. NEST PRESENT in codominant split. pine with overhang. Looks like past nest that has fallen apart not active for birds but possible squirrels nest"/>
    <s v="AEA_A &amp; E Arborists Tree Care"/>
    <m/>
    <m/>
    <m/>
    <m/>
    <m/>
    <s v="Unit"/>
    <m/>
    <m/>
    <m/>
    <m/>
    <m/>
    <s v="remove all pine"/>
    <x v="2"/>
    <d v="2020-05-11T15:11:00"/>
    <s v="Sierra"/>
    <s v="SI_Sierra"/>
    <s v="1051743232"/>
    <s v="10523 TASHA RD"/>
    <s v="NEVADA CITY"/>
    <s v=""/>
    <s v=""/>
    <s v="ebarre_awrr"/>
    <d v="2019-09-18T12:15:13"/>
    <s v="BE_geomartawrrprod"/>
    <d v="2020-05-11T15:33:49"/>
    <s v="2cd5e8b9-b2c5-4929-ae92-d670015750ad"/>
  </r>
  <r>
    <n v="0"/>
    <n v="0"/>
    <n v="0"/>
    <n v="0"/>
    <n v="0"/>
    <n v="0"/>
    <n v="0"/>
    <n v="0"/>
    <n v="0"/>
    <n v="0"/>
    <x v="1"/>
    <n v="1"/>
    <n v="3"/>
    <n v="3"/>
    <n v="20"/>
    <x v="0"/>
    <d v="2020-05-11T15:11:00"/>
    <s v="NCR"/>
    <x v="2"/>
    <d v="2020-03-24T00:00:00"/>
    <d v="2020-03-24T12:38:12"/>
    <s v=""/>
    <s v="No"/>
    <s v="Old"/>
    <n v="0"/>
    <x v="0"/>
    <x v="0"/>
    <s v="Ben"/>
    <s v="Chambers"/>
    <x v="2"/>
    <n v="2946219"/>
    <x v="645"/>
    <x v="0"/>
    <s v="LP_AV115-F23_879813"/>
    <s v="CIP_AV115-F18_357605"/>
    <s v="In-Progress"/>
    <m/>
    <x v="8"/>
    <s v="Live Oak"/>
    <s v="No"/>
    <s v="No"/>
    <n v="33"/>
    <n v="42"/>
    <s v="Do Not ABATE"/>
    <s v="R3B_Rmv 3-B"/>
    <s v="Cut and Leave"/>
    <m/>
    <s v="None Observed"/>
    <s v="Wol .4 span 3x stem lean parallel to line "/>
    <s v="AEA_A &amp; E Arborists Tree Care"/>
    <m/>
    <m/>
    <m/>
    <m/>
    <m/>
    <s v="Unit"/>
    <s v="No"/>
    <s v="Not Invoiced"/>
    <m/>
    <m/>
    <m/>
    <s v="Cut rounds into12in remove all slash"/>
    <x v="2"/>
    <d v="2020-05-11T15:11:00"/>
    <s v="Sierra"/>
    <s v="SI_Sierra"/>
    <m/>
    <s v="11044 WEEPING WILLOW WAY"/>
    <s v="NEVADA CITY"/>
    <s v=""/>
    <s v=""/>
    <s v="smonrf_awrr"/>
    <d v="2020-03-24T12:38:12"/>
    <s v="BE_geomartawrrprod"/>
    <d v="2020-05-11T15:35:24"/>
    <s v="9f4add24-5acb-4750-817c-34aa4e60fbba"/>
  </r>
  <r>
    <n v="0"/>
    <n v="0"/>
    <n v="0"/>
    <n v="0"/>
    <n v="0"/>
    <n v="0"/>
    <n v="0"/>
    <n v="0"/>
    <n v="0"/>
    <n v="0"/>
    <x v="1"/>
    <n v="1"/>
    <n v="2"/>
    <n v="2"/>
    <n v="20"/>
    <x v="0"/>
    <d v="2020-05-11T15:14:14"/>
    <s v="zAWRR Not in Roster"/>
    <x v="1"/>
    <d v="2020-03-17T00:00:00"/>
    <d v="2020-03-17T09:56:21"/>
    <s v=""/>
    <s v="No"/>
    <s v="Old"/>
    <n v="0"/>
    <x v="1"/>
    <x v="0"/>
    <s v="zAWRR Not in Roster"/>
    <s v="zAWRR Not in Roster"/>
    <x v="1"/>
    <n v="2930117"/>
    <x v="646"/>
    <x v="0"/>
    <s v="LP_AV115-J08_812996"/>
    <s v="CIP_AV115-J08_356779"/>
    <s v="Tree Work Complete"/>
    <m/>
    <x v="8"/>
    <s v="Ponderosa Pine"/>
    <s v="No"/>
    <s v="No"/>
    <n v="14"/>
    <n v="70"/>
    <s v="Do Not ABATE"/>
    <s v="R2B_Rmv 2-B"/>
    <s v="Haul offsite"/>
    <m/>
    <s v="None Observed"/>
    <s v=".3 SPN P8-end pole. 20’ north of line inside fence. Codom with small wounds at top costumer fine with removal"/>
    <s v="AEA_A &amp; E Arborists Tree Care"/>
    <m/>
    <n v="5746657"/>
    <s v="R2B_Rmv 2-B"/>
    <d v="2020-05-11T15:14:04"/>
    <m/>
    <s v="Unit"/>
    <s v="No"/>
    <s v="Not Invoiced"/>
    <m/>
    <m/>
    <m/>
    <s v="Remove all wood and slash"/>
    <x v="4"/>
    <d v="2020-05-11T15:14:14"/>
    <s v="Sierra"/>
    <s v="SI_Sierra"/>
    <m/>
    <s v="13560 HOPEFUL HILL RD"/>
    <m/>
    <s v=""/>
    <s v=""/>
    <s v="flewif_awrr"/>
    <d v="2020-03-17T09:56:21"/>
    <s v="BE_geomartawrrprod"/>
    <d v="2020-05-11T15:35:22"/>
    <s v="eee22f71-36b4-48a1-aaa1-8548440107c6"/>
  </r>
  <r>
    <n v="0"/>
    <n v="0"/>
    <n v="0"/>
    <n v="0"/>
    <n v="0"/>
    <n v="0"/>
    <n v="0"/>
    <n v="0"/>
    <n v="0"/>
    <n v="0"/>
    <x v="1"/>
    <n v="1"/>
    <n v="1"/>
    <n v="1"/>
    <n v="20"/>
    <x v="0"/>
    <d v="2020-05-11T15:15:41"/>
    <s v="zAWRR Not in Roster"/>
    <x v="1"/>
    <d v="2020-03-17T00:00:00"/>
    <d v="2020-03-17T10:10:32"/>
    <s v=""/>
    <s v="No"/>
    <s v="Old"/>
    <n v="0"/>
    <x v="1"/>
    <x v="0"/>
    <s v="zAWRR Not in Roster"/>
    <s v="zAWRR Not in Roster"/>
    <x v="1"/>
    <n v="2930118"/>
    <x v="647"/>
    <x v="0"/>
    <s v="LP_AV115-J08_812996"/>
    <s v="CIP_AV115-J08_356779"/>
    <s v="Tree Work Complete"/>
    <m/>
    <x v="8"/>
    <s v="Ponderosa Pine"/>
    <s v="No"/>
    <s v="No"/>
    <n v="10"/>
    <n v="60"/>
    <s v="Do Not ABATE"/>
    <s v="R1B_Rmv 1-B"/>
    <s v="Haul offsite"/>
    <m/>
    <s v="None Observed"/>
    <s v=".3 SPN P8-end pole. 20’ north of line inside fence. Canker 30ft up costumer finenwith removal "/>
    <s v="AEA_A &amp; E Arborists Tree Care"/>
    <m/>
    <n v="5746657"/>
    <s v="R1B_Rmv 1-B"/>
    <d v="2020-05-11T15:15:38"/>
    <m/>
    <s v="Unit"/>
    <s v="No"/>
    <s v="Not Invoiced"/>
    <m/>
    <m/>
    <m/>
    <s v="Remove all wood and slash"/>
    <x v="4"/>
    <d v="2020-05-11T15:15:41"/>
    <s v="Sierra"/>
    <s v="SI_Sierra"/>
    <m/>
    <s v="13560 HOPEFUL HILL RD"/>
    <m/>
    <s v=""/>
    <s v=""/>
    <s v="flewif_awrr"/>
    <d v="2020-03-17T10:10:32"/>
    <s v="BE_geomartawrrprod"/>
    <d v="2020-05-11T15:35:22"/>
    <s v="8396c721-2eab-43a7-aa6d-2923bea97a23"/>
  </r>
  <r>
    <n v="0"/>
    <n v="0"/>
    <n v="0"/>
    <n v="0"/>
    <n v="0"/>
    <n v="0"/>
    <n v="0"/>
    <n v="0"/>
    <n v="0"/>
    <n v="0"/>
    <x v="1"/>
    <n v="1"/>
    <s v="NA"/>
    <s v="NA"/>
    <n v="20"/>
    <x v="0"/>
    <d v="2020-05-11T15:16:40"/>
    <s v="MGE"/>
    <x v="4"/>
    <d v="2020-05-11T00:00:00"/>
    <d v="2020-05-11T15:12:28"/>
    <s v=""/>
    <s v="No"/>
    <s v="New"/>
    <n v="0"/>
    <x v="1"/>
    <x v="0"/>
    <s v="Alex"/>
    <s v="Coon"/>
    <x v="19"/>
    <n v="3217536"/>
    <x v="648"/>
    <x v="2"/>
    <s v="LP_AW116-A07_899997"/>
    <s v="CIP_AW116-A07_396282"/>
    <s v="No Work Required Under EVM"/>
    <m/>
    <x v="2"/>
    <s v="Live Oak"/>
    <s v="No"/>
    <s v="No"/>
    <n v="66"/>
    <n v="50"/>
    <s v="Do Not ABATE"/>
    <s v="NW_No Work"/>
    <s v="Not Needed"/>
    <m/>
    <s v="None Observed"/>
    <s v="Poles 21-secondary tap pole, at secondary tap pole, 42 feet northwest of end tap pole. 3x stem combined dbh."/>
    <m/>
    <m/>
    <m/>
    <m/>
    <m/>
    <m/>
    <s v="Unit"/>
    <s v="No"/>
    <s v="Not Invoiced"/>
    <m/>
    <m/>
    <m/>
    <s v="TBD "/>
    <x v="23"/>
    <d v="2020-05-11T15:16:40"/>
    <s v="Sierra"/>
    <s v="SI_Sierra"/>
    <m/>
    <s v="12139 SUNSHINE VALLEY RD"/>
    <s v="GRASS VALLEY"/>
    <s v=""/>
    <s v=""/>
    <s v="acoonm_awrr"/>
    <d v="2020-05-11T15:12:28"/>
    <s v="BE_geomartawrrprod"/>
    <d v="2020-05-11T16:20:56"/>
    <s v="362c6271-decc-4ac5-92c3-e97fe9a8fd76"/>
  </r>
  <r>
    <n v="0"/>
    <n v="0"/>
    <n v="0"/>
    <n v="0"/>
    <n v="0"/>
    <n v="0"/>
    <n v="0"/>
    <n v="0"/>
    <n v="0"/>
    <n v="0"/>
    <x v="1"/>
    <n v="1"/>
    <n v="1"/>
    <n v="1"/>
    <n v="20"/>
    <x v="0"/>
    <d v="2020-05-11T15:16:46"/>
    <s v="zAWRR Not in Roster"/>
    <x v="1"/>
    <d v="2020-03-17T00:00:00"/>
    <d v="2020-03-17T10:13:05"/>
    <s v=""/>
    <s v="No"/>
    <s v="Old"/>
    <n v="0"/>
    <x v="1"/>
    <x v="0"/>
    <s v="zAWRR Not in Roster"/>
    <s v="zAWRR Not in Roster"/>
    <x v="1"/>
    <n v="2930119"/>
    <x v="649"/>
    <x v="0"/>
    <s v="LP_AV115-J08_812996"/>
    <s v="CIP_AV115-J08_356779"/>
    <s v="Tree Work Complete"/>
    <m/>
    <x v="8"/>
    <s v="Ponderosa Pine"/>
    <s v="No"/>
    <s v="No"/>
    <n v="8"/>
    <n v="60"/>
    <s v="Do Not ABATE"/>
    <s v="F1B_FP-Rmv1 B"/>
    <s v="Haul offsite"/>
    <m/>
    <s v="None Observed"/>
    <s v=".4 SPN P8-end pole. 20’ north of line inside fence. Gall rust."/>
    <s v="AEA_A &amp; E Arborists Tree Care"/>
    <m/>
    <n v="5746657"/>
    <s v="F1B_FP-Rmv1 B"/>
    <d v="2020-05-11T15:16:44"/>
    <m/>
    <s v="Unit"/>
    <s v="No"/>
    <s v="Not Invoiced"/>
    <m/>
    <m/>
    <m/>
    <s v="Remove all wood and slash"/>
    <x v="4"/>
    <d v="2020-05-11T15:16:46"/>
    <s v="Sierra"/>
    <s v="SI_Sierra"/>
    <m/>
    <s v="13560 HOPEFUL HILL RD"/>
    <m/>
    <s v=""/>
    <s v=""/>
    <s v="flewif_awrr"/>
    <d v="2020-03-17T10:13:05"/>
    <s v="BE_geomartawrrprod"/>
    <d v="2020-05-11T15:35:22"/>
    <s v="71d18310-7d80-45fa-8c7a-f75745f8e7ab"/>
  </r>
  <r>
    <n v="0"/>
    <n v="0"/>
    <n v="0"/>
    <n v="0"/>
    <n v="0"/>
    <n v="0"/>
    <n v="0"/>
    <n v="0"/>
    <n v="0"/>
    <n v="0"/>
    <x v="1"/>
    <n v="1"/>
    <n v="1"/>
    <n v="1"/>
    <n v="20"/>
    <x v="0"/>
    <d v="2020-05-11T15:17:53"/>
    <s v="zAWRR Not in Roster"/>
    <x v="1"/>
    <d v="2020-03-17T00:00:00"/>
    <d v="2020-03-17T11:51:43"/>
    <s v=""/>
    <s v="No"/>
    <s v="Old"/>
    <n v="0"/>
    <x v="1"/>
    <x v="0"/>
    <s v="zAWRR Not in Roster"/>
    <s v="zAWRR Not in Roster"/>
    <x v="1"/>
    <n v="2930128"/>
    <x v="650"/>
    <x v="0"/>
    <s v="LP_AV115-J08_812996"/>
    <s v="CIP_AV115-J08_356779"/>
    <s v="Tree Work Complete"/>
    <m/>
    <x v="8"/>
    <s v="Ponderosa Pine"/>
    <s v="No"/>
    <s v="No"/>
    <n v="9"/>
    <n v="25"/>
    <s v="Not a Strike Tree"/>
    <s v="F1B_FP-Rmv1 B"/>
    <s v="Haul offsite"/>
    <m/>
    <s v="None Observed"/>
    <s v=".4 SPN P8-end pole. 20’ north of line inside fence. Previously topped."/>
    <s v="AEA_A &amp; E Arborists Tree Care"/>
    <m/>
    <n v="5746657"/>
    <s v="F1B_FP-Rmv1 B"/>
    <d v="2020-05-11T15:17:49"/>
    <m/>
    <s v="Unit"/>
    <s v="No"/>
    <s v="Not Invoiced"/>
    <m/>
    <m/>
    <m/>
    <s v="Remove all wood and slash"/>
    <x v="4"/>
    <d v="2020-05-11T15:17:53"/>
    <s v="Sierra"/>
    <s v="SI_Sierra"/>
    <m/>
    <s v="13560 HOPEFUL HILL RD"/>
    <m/>
    <s v=""/>
    <s v=""/>
    <s v="flewif_awrr"/>
    <d v="2020-03-17T11:51:43"/>
    <s v="BE_geomartawrrprod"/>
    <d v="2020-05-11T15:35:22"/>
    <s v="e2a96f88-8cd1-4c07-be93-09188d7f2d0a"/>
  </r>
  <r>
    <n v="0"/>
    <n v="0"/>
    <n v="0"/>
    <n v="0"/>
    <n v="0"/>
    <n v="0"/>
    <n v="0"/>
    <n v="0"/>
    <n v="0"/>
    <n v="0"/>
    <x v="1"/>
    <n v="1"/>
    <s v="NA"/>
    <s v="NA"/>
    <n v="20"/>
    <x v="0"/>
    <d v="2020-05-11T15:18:24"/>
    <s v="MGE"/>
    <x v="4"/>
    <d v="2020-05-11T00:00:00"/>
    <d v="2020-05-11T15:18:24"/>
    <s v=""/>
    <s v="No"/>
    <s v="New"/>
    <n v="0"/>
    <x v="1"/>
    <x v="0"/>
    <s v="Alex"/>
    <s v="Coon"/>
    <x v="19"/>
    <n v="3217538"/>
    <x v="651"/>
    <x v="2"/>
    <s v="LP_AW116-A07_899997"/>
    <s v="CIP_AW116-A07_395634"/>
    <s v="No Work Required Under EVM"/>
    <m/>
    <x v="2"/>
    <s v="Ponderosa Pine"/>
    <s v="No"/>
    <s v="No"/>
    <n v="36"/>
    <n v="120"/>
    <s v="Do Not ABATE"/>
    <s v="NW_No Work"/>
    <s v="Not Needed"/>
    <m/>
    <s v="None Observed"/>
    <s v="Poles 21-tap end secondary pole, 0.9 span, 45 feet east of lines."/>
    <m/>
    <m/>
    <m/>
    <m/>
    <m/>
    <m/>
    <s v="Unit"/>
    <s v="No"/>
    <s v="Not Invoiced"/>
    <m/>
    <m/>
    <m/>
    <s v="TBD "/>
    <x v="23"/>
    <d v="2020-05-11T15:18:24"/>
    <s v="Sierra"/>
    <s v="SI_Sierra"/>
    <m/>
    <s v="12139 SUNSHINE VALLEY RD"/>
    <s v="GRASS VALLEY"/>
    <s v=""/>
    <s v=""/>
    <s v="acoonm_awrr"/>
    <d v="2020-05-11T15:18:24"/>
    <s v="BE_geomartawrrprod"/>
    <d v="2020-05-11T16:20:56"/>
    <s v="5a756512-0751-4b30-abda-3fa3380286ae"/>
  </r>
  <r>
    <n v="0"/>
    <n v="0"/>
    <n v="0"/>
    <n v="0"/>
    <n v="0"/>
    <n v="0"/>
    <n v="0"/>
    <n v="0"/>
    <n v="0"/>
    <n v="0"/>
    <x v="1"/>
    <n v="1"/>
    <n v="2"/>
    <n v="2"/>
    <n v="20"/>
    <x v="0"/>
    <d v="2020-05-11T15:18:26"/>
    <s v="NCR"/>
    <x v="2"/>
    <d v="2020-03-18T00:00:00"/>
    <d v="2020-03-18T11:47:14"/>
    <s v=""/>
    <s v="No"/>
    <s v="Old"/>
    <n v="0"/>
    <x v="0"/>
    <x v="0"/>
    <s v="Ben"/>
    <s v="Chambers"/>
    <x v="2"/>
    <n v="2932659"/>
    <x v="652"/>
    <x v="0"/>
    <s v="LP_AV115-J09_814168"/>
    <s v="CIP_AV115-J10_356590"/>
    <s v="In-Progress"/>
    <m/>
    <x v="8"/>
    <s v="Gray Pine"/>
    <s v="No"/>
    <s v="No"/>
    <n v="18"/>
    <n v="93"/>
    <s v="ABATE"/>
    <s v="F2B_FP-Rmv2 B"/>
    <s v="Haul offsite"/>
    <m/>
    <s v="Riparian"/>
    <s v="30ft behind end pole; facility and guy protect . 5/7/20. Sfrizf. Needs to be removed."/>
    <s v="AEA_A &amp; E Arborists Tree Care"/>
    <m/>
    <m/>
    <m/>
    <m/>
    <m/>
    <s v="Unit"/>
    <s v="No"/>
    <s v="Not Invoiced"/>
    <m/>
    <m/>
    <m/>
    <s v="Remove all pine."/>
    <x v="2"/>
    <d v="2020-05-11T15:18:26"/>
    <s v="Sierra"/>
    <s v="SI_Sierra"/>
    <m/>
    <s v="13085 AVIAN PL"/>
    <s v="NEVADA CITY"/>
    <s v=""/>
    <s v=""/>
    <s v="sdealf_awrr"/>
    <d v="2020-03-18T11:47:14"/>
    <s v="BE_geomartawrrprod"/>
    <d v="2020-05-11T15:35:22"/>
    <s v="a424b3e3-9462-4d40-88ab-c368b60882f8"/>
  </r>
  <r>
    <n v="0"/>
    <n v="0"/>
    <n v="0"/>
    <n v="0"/>
    <n v="0"/>
    <n v="0"/>
    <n v="0"/>
    <n v="0"/>
    <n v="0"/>
    <n v="0"/>
    <x v="1"/>
    <n v="1"/>
    <n v="1"/>
    <n v="1"/>
    <n v="20"/>
    <x v="0"/>
    <d v="2020-05-11T15:18:59"/>
    <s v="zAWRR Not in Roster"/>
    <x v="1"/>
    <d v="2020-03-17T00:00:00"/>
    <d v="2020-03-17T11:55:18"/>
    <s v=""/>
    <s v="No"/>
    <s v="Old"/>
    <n v="0"/>
    <x v="1"/>
    <x v="0"/>
    <s v="zAWRR Not in Roster"/>
    <s v="zAWRR Not in Roster"/>
    <x v="1"/>
    <n v="2930129"/>
    <x v="653"/>
    <x v="0"/>
    <s v="LP_AV115-J08_812996"/>
    <s v="CIP_AV115-J08_356779"/>
    <s v="Tree Work Complete"/>
    <m/>
    <x v="8"/>
    <s v="Ponderosa Pine"/>
    <s v="No"/>
    <s v="No"/>
    <n v="7"/>
    <n v="14"/>
    <s v="Not a Strike Tree"/>
    <s v="F1B_FP-Rmv1 B"/>
    <s v="Haul offsite"/>
    <m/>
    <s v="None Observed"/>
    <s v=".4 SPN P8-end pole. 20’ north of line inside fence. Previously topped."/>
    <s v="AEA_A &amp; E Arborists Tree Care"/>
    <m/>
    <n v="5746657"/>
    <s v="F1B_FP-Rmv1 B"/>
    <d v="2020-05-11T15:18:56"/>
    <m/>
    <s v="Unit"/>
    <s v="No"/>
    <s v="Not Invoiced"/>
    <m/>
    <m/>
    <m/>
    <s v="Remove all wood and slash"/>
    <x v="4"/>
    <d v="2020-05-11T15:18:59"/>
    <s v="Sierra"/>
    <s v="SI_Sierra"/>
    <m/>
    <s v="13560 HOPEFUL HILL RD"/>
    <m/>
    <s v=""/>
    <s v=""/>
    <s v="flewif_awrr"/>
    <d v="2020-03-17T11:55:18"/>
    <s v="BE_geomartawrrprod"/>
    <d v="2020-05-11T15:35:22"/>
    <s v="ea879b6b-88b7-488b-a0a5-e84d47980fcc"/>
  </r>
  <r>
    <n v="0"/>
    <n v="0"/>
    <n v="0"/>
    <n v="0"/>
    <n v="0"/>
    <n v="0"/>
    <n v="0"/>
    <n v="0"/>
    <n v="0"/>
    <n v="0"/>
    <x v="1"/>
    <n v="1"/>
    <n v="1"/>
    <n v="1"/>
    <n v="20"/>
    <x v="0"/>
    <d v="2020-05-11T15:19:50"/>
    <s v="zAWRR Not in Roster"/>
    <x v="1"/>
    <d v="2020-03-17T00:00:00"/>
    <d v="2020-03-17T11:58:38"/>
    <s v=""/>
    <s v="No"/>
    <s v="Old"/>
    <n v="0"/>
    <x v="1"/>
    <x v="0"/>
    <s v="zAWRR Not in Roster"/>
    <s v="zAWRR Not in Roster"/>
    <x v="1"/>
    <n v="2930130"/>
    <x v="654"/>
    <x v="0"/>
    <s v="LP_AV115-J08_812996"/>
    <s v="CIP_AV115-J08_356779"/>
    <s v="Tree Work Complete"/>
    <m/>
    <x v="8"/>
    <s v="Ponderosa Pine"/>
    <s v="No"/>
    <s v="No"/>
    <n v="5"/>
    <n v="16"/>
    <s v="Not a Strike Tree"/>
    <s v="F1B_FP-Rmv1 B"/>
    <s v="Haul offsite"/>
    <m/>
    <s v="None Observed"/>
    <s v=".5SPN P8-end pole. 20’ north of line inside fence. Previously topped."/>
    <s v="AEA_A &amp; E Arborists Tree Care"/>
    <m/>
    <n v="5746657"/>
    <s v="F1B_FP-Rmv1 B"/>
    <d v="2020-05-11T15:19:47"/>
    <m/>
    <s v="Unit"/>
    <s v="No"/>
    <s v="Not Invoiced"/>
    <m/>
    <m/>
    <m/>
    <s v="Remove all wood and slash"/>
    <x v="4"/>
    <d v="2020-05-11T15:19:50"/>
    <s v="Sierra"/>
    <s v="SI_Sierra"/>
    <m/>
    <s v="13560 HOPEFUL HILL RD"/>
    <m/>
    <s v=""/>
    <s v=""/>
    <s v="flewif_awrr"/>
    <d v="2020-03-17T11:58:38"/>
    <s v="BE_geomartawrrprod"/>
    <d v="2020-05-11T15:35:22"/>
    <s v="c04149ce-af85-422f-8708-6a472fc683f9"/>
  </r>
  <r>
    <n v="0"/>
    <n v="0"/>
    <n v="0"/>
    <n v="0"/>
    <n v="0"/>
    <n v="0"/>
    <n v="0"/>
    <n v="0"/>
    <n v="0"/>
    <n v="0"/>
    <x v="1"/>
    <n v="1"/>
    <s v="NA"/>
    <s v="NA"/>
    <n v="20"/>
    <x v="0"/>
    <d v="2020-05-11T15:19:57"/>
    <s v="MGE"/>
    <x v="4"/>
    <d v="2020-05-11T00:00:00"/>
    <d v="2020-05-11T15:19:57"/>
    <s v=""/>
    <s v="No"/>
    <s v="New"/>
    <n v="0"/>
    <x v="1"/>
    <x v="0"/>
    <s v="Alex"/>
    <s v="Coon"/>
    <x v="19"/>
    <n v="3217539"/>
    <x v="655"/>
    <x v="2"/>
    <s v="LP_AW116-A07_899997"/>
    <s v="CIP_AW116-A07_395634"/>
    <s v="No Work Required Under EVM"/>
    <m/>
    <x v="2"/>
    <s v="Ponderosa Pine"/>
    <s v="No"/>
    <s v="No"/>
    <n v="34"/>
    <n v="120"/>
    <s v="Do Not ABATE"/>
    <s v="NW_No Work"/>
    <s v="Not Needed"/>
    <m/>
    <s v="None Observed"/>
    <s v="Poles 21-tap end secondary pole, 0.9 span, 80 feet east of lines."/>
    <m/>
    <m/>
    <m/>
    <m/>
    <m/>
    <m/>
    <s v="Unit"/>
    <s v="No"/>
    <s v="Not Invoiced"/>
    <m/>
    <m/>
    <m/>
    <s v="TBD "/>
    <x v="23"/>
    <d v="2020-05-11T15:19:57"/>
    <s v="Sierra"/>
    <s v="SI_Sierra"/>
    <m/>
    <s v="12139 SUNSHINE VALLEY RD"/>
    <s v="GRASS VALLEY"/>
    <s v=""/>
    <s v=""/>
    <s v="acoonm_awrr"/>
    <d v="2020-05-11T15:19:57"/>
    <s v="BE_geomartawrrprod"/>
    <d v="2020-05-11T16:20:56"/>
    <s v="5583c864-3558-461a-8097-09a27953c679"/>
  </r>
  <r>
    <n v="0"/>
    <n v="0"/>
    <n v="0"/>
    <n v="0"/>
    <n v="0"/>
    <n v="0"/>
    <n v="0"/>
    <n v="0"/>
    <n v="0"/>
    <n v="0"/>
    <x v="1"/>
    <n v="1"/>
    <n v="1"/>
    <n v="1"/>
    <n v="20"/>
    <x v="0"/>
    <d v="2020-05-11T15:21:02"/>
    <s v="zAWRR Not in Roster"/>
    <x v="1"/>
    <d v="2020-03-17T00:00:00"/>
    <d v="2020-03-17T12:02:26"/>
    <s v=""/>
    <s v="No"/>
    <s v="Old"/>
    <n v="0"/>
    <x v="1"/>
    <x v="0"/>
    <s v="zAWRR Not in Roster"/>
    <s v="zAWRR Not in Roster"/>
    <x v="1"/>
    <n v="2930131"/>
    <x v="656"/>
    <x v="0"/>
    <s v="LP_AV115-J08_812996"/>
    <s v="CIP_AV115-J08_356779"/>
    <s v="Tree Work Complete"/>
    <m/>
    <x v="8"/>
    <s v="Ponderosa Pine"/>
    <s v="No"/>
    <s v="No"/>
    <n v="6"/>
    <n v="14"/>
    <s v="Not a Strike Tree"/>
    <s v="F1B_FP-Rmv1 B"/>
    <s v="Haul offsite"/>
    <m/>
    <s v="None Observed"/>
    <s v=".5 SPN P8-end pole. 20’ north of line inside fence. Previously topped and out of compliance."/>
    <s v="AEA_A &amp; E Arborists Tree Care"/>
    <m/>
    <n v="5746657"/>
    <s v="F1B_FP-Rmv1 B"/>
    <d v="2020-05-11T15:20:59"/>
    <m/>
    <s v="Unit"/>
    <s v="No"/>
    <s v="Not Invoiced"/>
    <m/>
    <m/>
    <m/>
    <s v="Remove all wood and slash"/>
    <x v="4"/>
    <d v="2020-05-11T15:21:02"/>
    <s v="Sierra"/>
    <s v="SI_Sierra"/>
    <m/>
    <s v="13560 HOPEFUL HILL RD"/>
    <m/>
    <s v=""/>
    <s v=""/>
    <s v="flewif_awrr"/>
    <d v="2020-03-17T12:02:26"/>
    <s v="BE_geomartawrrprod"/>
    <d v="2020-05-11T15:35:22"/>
    <s v="d52d45aa-8574-4015-8921-f1640256ede6"/>
  </r>
  <r>
    <n v="0"/>
    <n v="0"/>
    <n v="0"/>
    <n v="0"/>
    <n v="0"/>
    <n v="0"/>
    <n v="0"/>
    <n v="0"/>
    <n v="0"/>
    <n v="0"/>
    <x v="1"/>
    <n v="1"/>
    <s v="NA"/>
    <s v="NA"/>
    <n v="20"/>
    <x v="0"/>
    <d v="2020-05-11T15:21:32"/>
    <s v="MGE"/>
    <x v="4"/>
    <d v="2020-05-11T00:00:00"/>
    <d v="2020-05-11T15:21:32"/>
    <s v=""/>
    <s v="No"/>
    <s v="New"/>
    <n v="0"/>
    <x v="1"/>
    <x v="0"/>
    <s v="Alex"/>
    <s v="Coon"/>
    <x v="19"/>
    <n v="3217540"/>
    <x v="657"/>
    <x v="2"/>
    <s v="LP_AW116-A07_899997"/>
    <s v="CIP_AW116-A07_395634"/>
    <s v="No Work Required Under EVM"/>
    <m/>
    <x v="2"/>
    <s v="Ponderosa Pine"/>
    <s v="No"/>
    <s v="No"/>
    <n v="33"/>
    <n v="120"/>
    <s v="Do Not ABATE"/>
    <s v="NW_No Work"/>
    <s v="Not Needed"/>
    <m/>
    <s v="None Observed"/>
    <s v="Poles 21-tap end secondary pole, 0.9 span, 111 feet east of lines."/>
    <m/>
    <m/>
    <m/>
    <m/>
    <m/>
    <m/>
    <s v="Unit"/>
    <s v="No"/>
    <s v="Not Invoiced"/>
    <m/>
    <m/>
    <m/>
    <s v="TBD "/>
    <x v="23"/>
    <d v="2020-05-11T15:21:32"/>
    <s v="Sierra"/>
    <s v="SI_Sierra"/>
    <m/>
    <s v="12139 SUNSHINE VALLEY RD"/>
    <s v="GRASS VALLEY"/>
    <s v=""/>
    <s v=""/>
    <s v="acoonm_awrr"/>
    <d v="2020-05-11T15:21:32"/>
    <s v="BE_geomartawrrprod"/>
    <d v="2020-05-11T16:20:56"/>
    <s v="c3de408e-78d0-4d66-946a-f6bca9128398"/>
  </r>
  <r>
    <n v="0"/>
    <n v="0"/>
    <n v="0"/>
    <n v="0"/>
    <n v="0"/>
    <n v="0"/>
    <n v="0"/>
    <n v="0"/>
    <n v="0"/>
    <n v="0"/>
    <x v="1"/>
    <n v="1"/>
    <n v="1"/>
    <n v="1"/>
    <n v="20"/>
    <x v="0"/>
    <d v="2020-05-11T15:22:16"/>
    <s v="zAWRR Not in Roster"/>
    <x v="1"/>
    <d v="2020-03-17T00:00:00"/>
    <d v="2020-03-17T12:03:41"/>
    <s v=""/>
    <s v="No"/>
    <s v="Old"/>
    <n v="0"/>
    <x v="1"/>
    <x v="0"/>
    <s v="zAWRR Not in Roster"/>
    <s v="zAWRR Not in Roster"/>
    <x v="1"/>
    <n v="2930132"/>
    <x v="658"/>
    <x v="0"/>
    <s v="LP_AV115-J08_812996"/>
    <s v="CIP_AV115-J08_356779"/>
    <s v="Tree Work Complete"/>
    <m/>
    <x v="8"/>
    <s v="Ponderosa Pine"/>
    <s v="No"/>
    <s v="No"/>
    <n v="7"/>
    <n v="14"/>
    <s v="Not a Strike Tree"/>
    <s v="F1B_FP-Rmv1 B"/>
    <s v="Haul offsite"/>
    <m/>
    <s v="None Observed"/>
    <s v=".5 SPN P8-end pole. 20’ north of line inside fence. Previously topped."/>
    <s v="AEA_A &amp; E Arborists Tree Care"/>
    <m/>
    <n v="5746657"/>
    <s v="F1B_FP-Rmv1 B"/>
    <d v="2020-05-11T15:22:10"/>
    <m/>
    <s v="Unit"/>
    <s v="No"/>
    <s v="Not Invoiced"/>
    <m/>
    <m/>
    <m/>
    <s v="Remove all wood and slash"/>
    <x v="4"/>
    <d v="2020-05-11T15:22:16"/>
    <s v="Sierra"/>
    <s v="SI_Sierra"/>
    <m/>
    <s v="13560 HOPEFUL HILL RD"/>
    <m/>
    <s v=""/>
    <s v=""/>
    <s v="flewif_awrr"/>
    <d v="2020-03-17T12:03:41"/>
    <s v="BE_geomartawrrprod"/>
    <d v="2020-05-11T15:35:22"/>
    <s v="98b9a5de-0e1d-47c8-81d5-20903a91d640"/>
  </r>
  <r>
    <n v="0"/>
    <n v="0"/>
    <n v="0"/>
    <n v="0"/>
    <n v="0"/>
    <n v="0"/>
    <n v="0"/>
    <n v="0"/>
    <n v="0"/>
    <n v="0"/>
    <x v="1"/>
    <n v="1"/>
    <s v="NA"/>
    <s v="NA"/>
    <n v="20"/>
    <x v="0"/>
    <d v="2020-05-11T15:23:32"/>
    <s v="MGE"/>
    <x v="4"/>
    <d v="2020-05-11T00:00:00"/>
    <d v="2020-05-11T15:23:32"/>
    <s v=""/>
    <s v="No"/>
    <s v="New"/>
    <n v="0"/>
    <x v="1"/>
    <x v="0"/>
    <s v="Alex"/>
    <s v="Coon"/>
    <x v="19"/>
    <n v="3217718"/>
    <x v="659"/>
    <x v="2"/>
    <s v="LP_AW116-A07_899997"/>
    <s v="CIP_AW116-A07_395634"/>
    <s v="No Work Required Under EVM"/>
    <m/>
    <x v="2"/>
    <s v="Ponderosa Pine"/>
    <s v="No"/>
    <s v="No"/>
    <n v="35"/>
    <n v="120"/>
    <s v="Do Not ABATE"/>
    <s v="NW_No Work"/>
    <s v="Not Needed"/>
    <m/>
    <s v="None Observed"/>
    <s v="Poles 21-secondary tap end pole, 60 feet northeast of end tap secondary pole."/>
    <m/>
    <m/>
    <m/>
    <m/>
    <m/>
    <m/>
    <s v="Unit"/>
    <s v="No"/>
    <s v="Not Invoiced"/>
    <m/>
    <m/>
    <m/>
    <s v="TBD "/>
    <x v="23"/>
    <d v="2020-05-11T15:23:32"/>
    <s v="Sierra"/>
    <s v="SI_Sierra"/>
    <m/>
    <s v="12139 SUNSHINE VALLEY RD"/>
    <s v="GRASS VALLEY"/>
    <s v=""/>
    <s v=""/>
    <s v="acoonm_awrr"/>
    <d v="2020-05-11T15:23:32"/>
    <s v="BE_geomartawrrprod"/>
    <d v="2020-05-11T16:20:59"/>
    <s v="b0cdb9dd-7add-4066-b1ac-86194bf09d79"/>
  </r>
  <r>
    <n v="0"/>
    <n v="0"/>
    <n v="0"/>
    <n v="0"/>
    <n v="0"/>
    <n v="0"/>
    <n v="0"/>
    <n v="0"/>
    <n v="0"/>
    <n v="0"/>
    <x v="1"/>
    <n v="1"/>
    <n v="2"/>
    <n v="2"/>
    <n v="20"/>
    <x v="0"/>
    <d v="2020-05-11T15:24:00"/>
    <s v="zAWRR Not in Roster"/>
    <x v="1"/>
    <d v="2020-03-17T00:00:00"/>
    <d v="2020-03-17T10:53:53"/>
    <s v=""/>
    <s v="No"/>
    <s v="Old"/>
    <n v="0"/>
    <x v="1"/>
    <x v="0"/>
    <s v="zAWRR Not in Roster"/>
    <s v="zAWRR Not in Roster"/>
    <x v="1"/>
    <n v="2930415"/>
    <x v="660"/>
    <x v="0"/>
    <s v="LP_AV115-J08_812996"/>
    <s v="CIP_AV115-J08_356671"/>
    <s v="Tree Work Complete"/>
    <m/>
    <x v="8"/>
    <s v="Ponderosa Pine"/>
    <s v="No"/>
    <s v="No"/>
    <n v="22"/>
    <n v="107"/>
    <s v="ABATE"/>
    <s v="F2B_FP-Rmv2 B"/>
    <s v="Cut and Leave"/>
    <m/>
    <s v="None Observed"/>
    <s v="0.1 spans west of pole 8. Tree has slight lean toward facilities. "/>
    <s v="AEA_A &amp; E Arborists Tree Care"/>
    <m/>
    <n v="5746657"/>
    <s v="F2B_FP-Rmv2 B"/>
    <d v="2020-05-11T15:23:54"/>
    <m/>
    <s v="Unit"/>
    <s v="No"/>
    <s v="Not Invoiced"/>
    <m/>
    <m/>
    <m/>
    <s v="Cut rounds into 16in remove all slash"/>
    <x v="4"/>
    <d v="2020-05-11T15:24:00"/>
    <s v="Sierra"/>
    <s v="SI_Sierra"/>
    <m/>
    <s v="13560 HOPEFUL HILL RD"/>
    <m/>
    <s v=""/>
    <s v=""/>
    <s v="jgaulf_awrr"/>
    <d v="2020-03-17T10:53:53"/>
    <s v="BE_geomartawrrprod"/>
    <d v="2020-05-11T15:35:22"/>
    <s v="6bcf5d8c-9ac3-41da-85a2-d43fdec53b27"/>
  </r>
  <r>
    <n v="0"/>
    <n v="0"/>
    <n v="0"/>
    <n v="0"/>
    <n v="0"/>
    <n v="0"/>
    <n v="0"/>
    <n v="0"/>
    <n v="0"/>
    <n v="0"/>
    <x v="1"/>
    <n v="1"/>
    <n v="2"/>
    <n v="2"/>
    <n v="20"/>
    <x v="0"/>
    <d v="2020-05-11T15:29:24"/>
    <s v="zAWRR Not in Roster"/>
    <x v="1"/>
    <d v="2020-03-17T00:00:00"/>
    <d v="2020-03-17T11:44:52"/>
    <s v=""/>
    <s v="No"/>
    <s v="Old"/>
    <n v="0"/>
    <x v="1"/>
    <x v="0"/>
    <s v="zAWRR Not in Roster"/>
    <s v="zAWRR Not in Roster"/>
    <x v="1"/>
    <n v="2930418"/>
    <x v="661"/>
    <x v="0"/>
    <s v="LP_AV115-J08_812996"/>
    <s v="CIP_AV115-J08_356779"/>
    <s v="Tree Work Complete"/>
    <m/>
    <x v="8"/>
    <s v="Ponderosa Pine"/>
    <s v="No"/>
    <s v="No"/>
    <n v="19"/>
    <n v="74"/>
    <s v="ABATE"/>
    <s v="F2B_FP-Rmv2 B"/>
    <s v="Cut and Leave"/>
    <m/>
    <s v="None Observed"/>
    <s v="0.5 spans west of pole 8-end pole."/>
    <s v="AEA_A &amp; E Arborists Tree Care"/>
    <m/>
    <n v="5746657"/>
    <s v="F2B_FP-Rmv2 B"/>
    <d v="2020-05-11T15:29:19"/>
    <m/>
    <s v="Unit"/>
    <s v="No"/>
    <s v="Not Invoiced"/>
    <m/>
    <m/>
    <m/>
    <s v="Cut rounds into 16in remove all slash"/>
    <x v="4"/>
    <d v="2020-05-11T15:29:24"/>
    <s v="Sierra"/>
    <s v="SI_Sierra"/>
    <m/>
    <s v="13560 HOPEFUL HILL RD"/>
    <m/>
    <s v=""/>
    <s v=""/>
    <s v="jgaulf_awrr"/>
    <d v="2020-03-17T11:44:52"/>
    <s v="BE_geomartawrrprod"/>
    <d v="2020-05-11T15:35:22"/>
    <s v="2e3c5d2e-38ec-4201-b2a2-df35bf819d0f"/>
  </r>
  <r>
    <n v="0"/>
    <n v="0"/>
    <n v="0"/>
    <n v="0"/>
    <n v="0"/>
    <n v="0"/>
    <n v="0"/>
    <n v="0"/>
    <n v="0"/>
    <n v="0"/>
    <x v="1"/>
    <n v="1"/>
    <n v="4"/>
    <n v="4"/>
    <n v="20"/>
    <x v="0"/>
    <d v="2020-05-11T15:31:40"/>
    <s v="zAWRR Not in Roster"/>
    <x v="1"/>
    <d v="2020-03-17T00:00:00"/>
    <d v="2020-03-17T11:51:03"/>
    <s v=""/>
    <s v="No"/>
    <s v="Old"/>
    <n v="0"/>
    <x v="1"/>
    <x v="0"/>
    <s v="zAWRR Not in Roster"/>
    <s v="zAWRR Not in Roster"/>
    <x v="1"/>
    <n v="2930419"/>
    <x v="662"/>
    <x v="0"/>
    <s v="LP_AV115-J08_812996"/>
    <s v="CIP_AV115-J08_356051"/>
    <s v="Tree Work Complete"/>
    <m/>
    <x v="8"/>
    <s v="Ponderosa Pine"/>
    <s v="No"/>
    <s v="No"/>
    <n v="43"/>
    <n v="94"/>
    <s v="ABATE"/>
    <s v="F4B_FP-Rmv4 B"/>
    <s v="Cut and Leave"/>
    <m/>
    <s v="None Observed"/>
    <s v="0.6 spans west of pole 8-end pole. Tree has big wound on 2 sides of tree. Tree is pitching tree in decline. "/>
    <s v="AEA_A &amp; E Arborists Tree Care"/>
    <m/>
    <n v="5746657"/>
    <s v="F4B_FP-Rmv4 B"/>
    <d v="2020-05-11T15:31:37"/>
    <m/>
    <s v="Unit"/>
    <s v="No"/>
    <s v="Not Invoiced"/>
    <m/>
    <m/>
    <m/>
    <s v="Cut rounds into 16in remove all slash"/>
    <x v="4"/>
    <d v="2020-05-11T15:31:40"/>
    <s v="Sierra"/>
    <s v="SI_Sierra"/>
    <m/>
    <s v="13560 HOPEFUL HILL RD"/>
    <m/>
    <s v=""/>
    <s v=""/>
    <s v="jgaulf_awrr"/>
    <d v="2020-03-17T11:51:03"/>
    <s v="BE_geomartawrrprod"/>
    <d v="2020-05-11T17:33:26"/>
    <s v="bedf2b0b-364e-46f0-834e-409db65a9e14"/>
  </r>
  <r>
    <n v="0"/>
    <n v="0"/>
    <n v="0"/>
    <n v="0"/>
    <n v="0"/>
    <n v="0"/>
    <n v="0"/>
    <n v="0"/>
    <n v="0"/>
    <n v="0"/>
    <x v="1"/>
    <n v="1"/>
    <s v="NA"/>
    <s v="NA"/>
    <n v="20"/>
    <x v="0"/>
    <d v="2020-05-11T15:32:20"/>
    <s v="MGE"/>
    <x v="4"/>
    <d v="2020-05-11T00:00:00"/>
    <d v="2020-05-11T15:15:57"/>
    <s v=""/>
    <s v="No"/>
    <s v="New"/>
    <n v="0"/>
    <x v="1"/>
    <x v="0"/>
    <s v="Alex"/>
    <s v="Coon"/>
    <x v="19"/>
    <n v="3217537"/>
    <x v="663"/>
    <x v="2"/>
    <s v="LP_AW116-A07_899997"/>
    <s v="CIP_AW116-A07_396282"/>
    <s v="No Work Required Under EVM"/>
    <m/>
    <x v="2"/>
    <s v="Ponderosa Pine"/>
    <s v="No"/>
    <s v="No"/>
    <n v="37"/>
    <n v="120"/>
    <s v="Do Not ABATE"/>
    <s v="NW_No Work"/>
    <s v="Not Needed"/>
    <m/>
    <s v="None Observed"/>
    <s v="Poles 21-secondary tap end pole, 40 feet north of end tap secondary pole."/>
    <m/>
    <m/>
    <m/>
    <m/>
    <m/>
    <m/>
    <s v="Unit"/>
    <s v="No"/>
    <s v="Not Invoiced"/>
    <m/>
    <m/>
    <m/>
    <s v="TBD "/>
    <x v="23"/>
    <d v="2020-05-11T15:32:20"/>
    <s v="Sierra"/>
    <s v="SI_Sierra"/>
    <m/>
    <s v="12139 SUNSHINE VALLEY RD"/>
    <s v="GRASS VALLEY"/>
    <s v=""/>
    <s v=""/>
    <s v="acoonm_awrr"/>
    <d v="2020-05-11T15:15:57"/>
    <s v="BE_geomartawrrprod"/>
    <d v="2020-05-11T16:20:56"/>
    <s v="e27a1537-e5b9-4faf-811e-e362d3462302"/>
  </r>
  <r>
    <n v="0"/>
    <n v="0"/>
    <n v="0"/>
    <n v="0"/>
    <n v="0"/>
    <n v="0"/>
    <n v="0"/>
    <n v="0"/>
    <n v="0"/>
    <n v="0"/>
    <x v="1"/>
    <n v="1"/>
    <s v="Brush"/>
    <s v="NA"/>
    <n v="20"/>
    <x v="0"/>
    <d v="2020-05-11T15:33:19"/>
    <s v="MGE"/>
    <x v="4"/>
    <d v="2020-05-11T00:00:00"/>
    <d v="2020-05-11T11:53:21"/>
    <s v=""/>
    <s v="No"/>
    <s v="New"/>
    <n v="0"/>
    <x v="1"/>
    <x v="0"/>
    <s v="Alex"/>
    <s v="Coon"/>
    <x v="19"/>
    <n v="3216031"/>
    <x v="664"/>
    <x v="2"/>
    <s v="LP_AW116-A07_899997"/>
    <s v="CIP_AW116-A07_396354"/>
    <s v="Work Identified"/>
    <m/>
    <x v="2"/>
    <s v="Brush (misc)"/>
    <s v="No"/>
    <s v="No"/>
    <n v="1"/>
    <n v="3"/>
    <s v="Do Not ABATE"/>
    <s v="BC_Br Rmv"/>
    <s v="Not Needed"/>
    <m/>
    <s v="None Observed"/>
    <s v="Poles 20-21, at pole 21, remove brush around around GUI wire at pole 21, flagged because in front yard, lots of bees in lavender brush. "/>
    <m/>
    <m/>
    <m/>
    <m/>
    <m/>
    <m/>
    <s v="Unit"/>
    <s v="No"/>
    <s v="Not Invoiced"/>
    <m/>
    <m/>
    <m/>
    <s v="N/A"/>
    <x v="23"/>
    <d v="2020-05-11T15:33:19"/>
    <s v="Sierra"/>
    <s v="SI_Sierra"/>
    <m/>
    <s v="12139 SUNSHINE VALLEY RD"/>
    <s v="GRASS VALLEY"/>
    <s v=""/>
    <s v=""/>
    <s v="acoonm_awrr"/>
    <d v="2020-05-11T11:53:21"/>
    <s v="BE_geomartawrrprod"/>
    <d v="2020-05-11T17:33:46"/>
    <s v="5c2c9b73-8c53-4da0-907e-dc048b3ee018"/>
  </r>
  <r>
    <n v="0"/>
    <n v="0"/>
    <n v="0"/>
    <n v="0"/>
    <n v="0"/>
    <n v="0"/>
    <n v="0"/>
    <n v="0"/>
    <n v="0"/>
    <n v="0"/>
    <x v="1"/>
    <n v="1"/>
    <n v="3"/>
    <n v="3"/>
    <n v="20"/>
    <x v="0"/>
    <d v="2020-05-11T15:34:04"/>
    <s v="zAWRR Not in Roster"/>
    <x v="1"/>
    <d v="2020-01-08T00:00:00"/>
    <d v="2020-01-08T11:43:08"/>
    <s v=""/>
    <s v="No"/>
    <s v="Old"/>
    <n v="0"/>
    <x v="1"/>
    <x v="0"/>
    <s v="zAWRR Not in Roster"/>
    <s v="zAWRR Not in Roster"/>
    <x v="1"/>
    <n v="1773680"/>
    <x v="665"/>
    <x v="0"/>
    <s v="LP_AV115-F11_880603"/>
    <s v="CIP_AV115-F11_357577"/>
    <s v="Tree Work Complete"/>
    <s v=""/>
    <x v="1"/>
    <s v="Ponderosa Pine"/>
    <s v="No"/>
    <s v="No"/>
    <n v="24"/>
    <n v="130"/>
    <s v="ABATE"/>
    <s v="R3B_Rmv 3-B"/>
    <s v="Haul offsite"/>
    <s v="No"/>
    <s v="None Observed"/>
    <s v="30’ north of pole A, large pine in close proximity to pole A appears healthy overall, some self-pruning observed. 4/1/20. Sfrizf. Poor trunk structure; defect 15’ up the trunk.mistletoe infestation. Slight lean to line."/>
    <s v="MFE_Mountain F Enterprises"/>
    <s v="MFE_Mountain F Enterprises"/>
    <n v="5807646"/>
    <s v="R3B_Rmv 3-B"/>
    <d v="2020-05-07T10:47:33"/>
    <s v="Climb/Pedro "/>
    <s v="Unit"/>
    <m/>
    <s v=""/>
    <s v="MFE_Mountain F Enterprises"/>
    <s v="MFE_Mountain F Enterprises"/>
    <d v="2020-05-11T15:34:02"/>
    <s v="Want all wood removed."/>
    <x v="1"/>
    <d v="2020-05-11T15:34:04"/>
    <s v="Sierra"/>
    <s v="SI_Sierra"/>
    <s v="1051742968"/>
    <s v="11525 LOST RANCH WAY"/>
    <s v="NEVADA CITY"/>
    <s v=""/>
    <s v=""/>
    <s v="jgilis_awrr"/>
    <d v="2020-01-08T11:43:08"/>
    <s v="BE_geomartawrrprod"/>
    <d v="2020-05-11T17:33:26"/>
    <s v="ec620f80-a2d6-49e7-bb9b-51822b99d7a9"/>
  </r>
  <r>
    <n v="0"/>
    <n v="0"/>
    <n v="0"/>
    <n v="0"/>
    <n v="0"/>
    <n v="0"/>
    <n v="0"/>
    <n v="0"/>
    <n v="0"/>
    <n v="0"/>
    <x v="1"/>
    <n v="1"/>
    <n v="4"/>
    <n v="4"/>
    <n v="20"/>
    <x v="0"/>
    <d v="2020-05-11T15:34:48"/>
    <s v="zAWRR Not in Roster"/>
    <x v="1"/>
    <d v="2020-03-18T00:00:00"/>
    <d v="2020-03-18T13:13:25"/>
    <s v=""/>
    <s v="No"/>
    <s v="Old"/>
    <n v="0"/>
    <x v="1"/>
    <x v="0"/>
    <s v="zAWRR Not in Roster"/>
    <s v="zAWRR Not in Roster"/>
    <x v="1"/>
    <n v="2933395"/>
    <x v="666"/>
    <x v="0"/>
    <s v="LP_AV115-J08_812996"/>
    <s v="CIP_AV115-J08_356049"/>
    <s v="Tree Work Complete"/>
    <m/>
    <x v="8"/>
    <s v="Black Oak"/>
    <s v="No"/>
    <s v="No"/>
    <n v="90"/>
    <n v="80"/>
    <s v="ABATE"/>
    <s v="F4D_FS-R4B+Trt"/>
    <s v="Cut and Leave"/>
    <m/>
    <s v="None Observed"/>
    <s v=".4 SPN P10-end pole. 50’ north of line. Included bark and rot. Xstm."/>
    <s v="AEA_A &amp; E Arborists Tree Care"/>
    <m/>
    <n v="5746657"/>
    <s v="F4B_FP-Rmv4 B"/>
    <d v="2020-05-11T15:34:45"/>
    <m/>
    <s v="Unit"/>
    <s v="No"/>
    <s v="Not Invoiced"/>
    <s v="AEA_A &amp; E Arborists Tree Care"/>
    <m/>
    <d v="2020-05-15T13:55:53"/>
    <s v="Cut rounds into 16in remove all slash"/>
    <x v="4"/>
    <d v="2020-05-11T15:34:48"/>
    <s v="Sierra"/>
    <s v="SI_Sierra"/>
    <m/>
    <s v="13560 HOPEFUL HILL RD"/>
    <s v="NEVADA CITY"/>
    <s v=""/>
    <s v=""/>
    <s v="flewif_awrr"/>
    <d v="2020-03-18T13:13:25"/>
    <s v="ajboga_awrr"/>
    <d v="2020-05-15T13:55:56"/>
    <s v="70878afd-c667-4873-9a90-f2e31292c8ed"/>
  </r>
  <r>
    <n v="0"/>
    <n v="0"/>
    <n v="0"/>
    <n v="0"/>
    <n v="0"/>
    <n v="0"/>
    <n v="0"/>
    <n v="0"/>
    <n v="0"/>
    <n v="0"/>
    <x v="1"/>
    <n v="1"/>
    <n v="4"/>
    <n v="4"/>
    <n v="20"/>
    <x v="0"/>
    <d v="2020-05-11T15:35:53"/>
    <s v="zAWRR Not in Roster"/>
    <x v="1"/>
    <d v="2020-03-18T00:00:00"/>
    <d v="2020-03-18T13:21:44"/>
    <s v=""/>
    <s v="No"/>
    <s v="Old"/>
    <n v="0"/>
    <x v="1"/>
    <x v="0"/>
    <s v="zAWRR Not in Roster"/>
    <s v="zAWRR Not in Roster"/>
    <x v="1"/>
    <n v="2933396"/>
    <x v="667"/>
    <x v="0"/>
    <s v="LP_AV115-J08_812996"/>
    <s v="CIP_AV115-J08_356049"/>
    <s v="Tree Work Complete"/>
    <m/>
    <x v="8"/>
    <s v="Black Oak"/>
    <s v="No"/>
    <s v="No"/>
    <n v="45"/>
    <n v="80"/>
    <s v="ABATE"/>
    <s v="F4D_FS-R4B+Trt"/>
    <s v="Cut and Leave"/>
    <m/>
    <s v="None Observed"/>
    <s v=".4 SPN P10-end pole. 60’ north of line. Included bark and rot. 2 Xstm."/>
    <s v="AEA_A &amp; E Arborists Tree Care"/>
    <m/>
    <n v="5746657"/>
    <s v="F4B_FP-Rmv4 B"/>
    <d v="2020-05-11T15:35:49"/>
    <m/>
    <s v="Unit"/>
    <s v="No"/>
    <s v="Not Invoiced"/>
    <s v="AEA_A &amp; E Arborists Tree Care"/>
    <m/>
    <d v="2020-05-15T13:55:09"/>
    <s v="Cut rounds into 16in remove all slash"/>
    <x v="4"/>
    <d v="2020-05-11T15:35:53"/>
    <s v="Sierra"/>
    <s v="SI_Sierra"/>
    <m/>
    <s v="13560 HOPEFUL HILL RD"/>
    <s v="NEVADA CITY"/>
    <s v=""/>
    <s v=""/>
    <s v="flewif_awrr"/>
    <d v="2020-03-18T13:21:44"/>
    <s v="ajboga_awrr"/>
    <d v="2020-05-15T13:55:12"/>
    <s v="4c1653eb-75af-4d6b-a8e8-6af5f9e4d8a0"/>
  </r>
  <r>
    <n v="0"/>
    <n v="0"/>
    <n v="0"/>
    <n v="0"/>
    <n v="0"/>
    <n v="0"/>
    <n v="0"/>
    <n v="0"/>
    <n v="0"/>
    <n v="0"/>
    <x v="1"/>
    <n v="1"/>
    <n v="3"/>
    <s v="NA"/>
    <n v="20"/>
    <x v="0"/>
    <d v="2020-05-11T15:36:08"/>
    <s v="MBG"/>
    <x v="3"/>
    <d v="2020-04-27T00:00:00"/>
    <d v="2020-04-27T10:30:16"/>
    <s v=""/>
    <s v="No"/>
    <s v="Old"/>
    <n v="0"/>
    <x v="1"/>
    <x v="0"/>
    <s v="Nathan"/>
    <s v="Vik"/>
    <x v="23"/>
    <n v="3138261"/>
    <x v="668"/>
    <x v="2"/>
    <s v="LP_AW116-A09_901102"/>
    <s v="CIP_AW116-A09_396953"/>
    <s v="Work Identified"/>
    <m/>
    <x v="1"/>
    <s v="Ponderosa Pine"/>
    <s v="No"/>
    <s v="No"/>
    <n v="29"/>
    <n v="88"/>
    <s v="Do Not ABATE"/>
    <s v="OV_Overhang"/>
    <s v="Not Needed"/>
    <m/>
    <s v="Riparian"/>
    <s v="20 feet east of primary endpole. On or near property line. Overhang trim for endpole, and remove limbs with potential for strain and abrasion on pole and secondary line. "/>
    <m/>
    <m/>
    <m/>
    <m/>
    <m/>
    <m/>
    <s v="Unit"/>
    <s v="No"/>
    <s v="Not Invoiced"/>
    <m/>
    <m/>
    <m/>
    <s v="TBD "/>
    <x v="28"/>
    <d v="2020-05-11T15:36:08"/>
    <s v="Sierra"/>
    <s v="SI_Sierra"/>
    <m/>
    <s v="14027 JUDY LN"/>
    <s v="GRASS VALLEY"/>
    <s v=""/>
    <s v=""/>
    <s v="ncolem_awrr"/>
    <d v="2020-04-27T10:30:16"/>
    <s v="BE_geomartawrrprod"/>
    <d v="2020-05-11T17:33:45"/>
    <s v="1c6f487a-48bf-409a-986f-a43c2b236b5a"/>
  </r>
  <r>
    <n v="0"/>
    <n v="0"/>
    <n v="0"/>
    <n v="0"/>
    <n v="0"/>
    <n v="0"/>
    <n v="0"/>
    <n v="0"/>
    <n v="0"/>
    <n v="0"/>
    <x v="1"/>
    <n v="1"/>
    <n v="2"/>
    <n v="2"/>
    <n v="20"/>
    <x v="0"/>
    <d v="2020-05-11T15:36:50"/>
    <s v="MGE"/>
    <x v="4"/>
    <d v="2020-05-11T00:00:00"/>
    <d v="2020-05-11T12:27:01"/>
    <s v=""/>
    <s v="No"/>
    <s v="New"/>
    <n v="0"/>
    <x v="1"/>
    <x v="0"/>
    <s v="Alex"/>
    <s v="Coon"/>
    <x v="19"/>
    <n v="3216261"/>
    <x v="669"/>
    <x v="2"/>
    <s v="LP_AW116-A07_899997"/>
    <s v="CIP_AW116-A07_396031"/>
    <s v="Work Identified"/>
    <m/>
    <x v="2"/>
    <s v="Ponderosa Pine"/>
    <s v="No"/>
    <s v="No"/>
    <n v="20"/>
    <n v="100"/>
    <s v="Do Not ABATE"/>
    <s v="F2B_FP-Rmv2 B"/>
    <s v="Haul offsite"/>
    <m/>
    <s v="None Observed"/>
    <s v="Poles 22-secondary tap pole on neighbors property, blocked from hitting main lines, 0.3 span, 40 feet north of lines, abating and removing because of canker causing weak point near middle of tree. CATION METAL HOOK IN TREE ABOUT 7 FEET UP."/>
    <m/>
    <m/>
    <m/>
    <m/>
    <m/>
    <m/>
    <s v="Unit"/>
    <s v="No"/>
    <s v="Not Invoiced"/>
    <m/>
    <m/>
    <m/>
    <s v="Remove all wood and debris."/>
    <x v="23"/>
    <d v="2020-05-11T15:36:50"/>
    <s v="Sierra"/>
    <s v="SI_Sierra"/>
    <m/>
    <s v="12139 SUNSHINE VALLEY RD"/>
    <s v="GRASS VALLEY"/>
    <s v=""/>
    <s v=""/>
    <s v="acoonm_awrr"/>
    <d v="2020-05-11T12:27:01"/>
    <s v="BE_geomartawrrprod"/>
    <d v="2020-05-11T17:33:46"/>
    <s v="36f43071-47e4-4a79-b96a-3555ecec790b"/>
  </r>
  <r>
    <n v="0"/>
    <n v="0"/>
    <n v="0"/>
    <n v="0"/>
    <n v="0"/>
    <n v="0"/>
    <n v="0"/>
    <n v="0"/>
    <n v="0"/>
    <n v="0"/>
    <x v="1"/>
    <n v="1"/>
    <n v="2"/>
    <s v="NA"/>
    <n v="20"/>
    <x v="0"/>
    <d v="2020-05-11T15:37:50"/>
    <s v="zAWRR Not in Roster"/>
    <x v="1"/>
    <d v="2020-04-20T00:00:00"/>
    <d v="2020-04-20T08:27:57"/>
    <s v=""/>
    <s v="No"/>
    <s v="Old"/>
    <n v="0"/>
    <x v="1"/>
    <x v="0"/>
    <s v="zAWRR Not in Roster"/>
    <s v="zAWRR Not in Roster"/>
    <x v="1"/>
    <n v="3117448"/>
    <x v="670"/>
    <x v="0"/>
    <s v="LP_AV115-J08_812996"/>
    <s v="CIP_AV115-J08_356051"/>
    <s v="Tree Work Complete"/>
    <m/>
    <x v="8"/>
    <s v="Ponderosa Pine"/>
    <s v="No"/>
    <s v="No"/>
    <n v="20"/>
    <n v="80"/>
    <s v="Do Not ABATE"/>
    <s v="OV_Overhang"/>
    <s v="Cut and Leave"/>
    <m/>
    <s v="None Observed"/>
    <s v=".2 span poles 8-9 west of line.tree is out of scope needs over hang work"/>
    <s v="AEA_A &amp; E Arborists Tree Care"/>
    <m/>
    <n v="5746657"/>
    <s v="OV_Overhang"/>
    <d v="2020-05-11T15:37:46"/>
    <m/>
    <s v="Unit"/>
    <s v="No"/>
    <s v="Not Invoiced"/>
    <m/>
    <m/>
    <m/>
    <s v="Cut rounds into 16in remove all slash"/>
    <x v="4"/>
    <d v="2020-05-11T15:37:50"/>
    <s v="Sierra"/>
    <s v="SI_Sierra"/>
    <m/>
    <m/>
    <s v="NEVADA CITY"/>
    <s v=""/>
    <s v=""/>
    <s v="smonrf_awrr"/>
    <d v="2020-04-20T08:27:57"/>
    <s v="BE_geomartawrrprod"/>
    <d v="2020-05-11T17:33:44"/>
    <s v="ca29f0c1-faea-416a-b77b-5531907d3675"/>
  </r>
  <r>
    <n v="0"/>
    <n v="0"/>
    <n v="0"/>
    <n v="0"/>
    <n v="0"/>
    <n v="0"/>
    <n v="0"/>
    <n v="0"/>
    <n v="0"/>
    <n v="0"/>
    <x v="1"/>
    <n v="1"/>
    <n v="2"/>
    <n v="2"/>
    <n v="20"/>
    <x v="0"/>
    <d v="2020-05-11T15:38:01"/>
    <s v="zAWRR Not in Roster"/>
    <x v="1"/>
    <d v="2020-03-09T00:00:00"/>
    <d v="2020-03-09T09:27:22"/>
    <s v=""/>
    <s v="No"/>
    <s v="Old"/>
    <n v="0"/>
    <x v="1"/>
    <x v="0"/>
    <s v="zAWRR Not in Roster"/>
    <s v="zAWRR Not in Roster"/>
    <x v="1"/>
    <n v="2320320"/>
    <x v="671"/>
    <x v="0"/>
    <s v="LP_AV115-F11_880603"/>
    <s v="CIP_AV115-F11_357552"/>
    <s v="Tree Work Complete"/>
    <m/>
    <x v="1"/>
    <s v="Black Oak"/>
    <s v="No"/>
    <s v="No"/>
    <n v="18"/>
    <n v="54"/>
    <s v="Do Not ABATE"/>
    <s v="F2B_FP-Rmv2 B"/>
    <s v="Haul offsite"/>
    <s v="No"/>
    <s v="None Observed"/>
    <s v="Tree is .1 span from pole B to C, 35 ft north of line. Sweep in trunk, small wound at base of tree appears to be fairly compartmentalized but hard to be sure, lean towards lines, recommend removal despite TAT."/>
    <s v="MFE_Mountain F Enterprises"/>
    <s v="MFE_Mountain F Enterprises"/>
    <n v="5807646"/>
    <s v="F2B_FP-Rmv2 B"/>
    <d v="2020-05-05T13:14:11"/>
    <s v="Climb/Pedro "/>
    <s v="Unit"/>
    <s v="No"/>
    <s v="Not Invoiced"/>
    <s v="MFE_Mountain F Enterprises"/>
    <s v="MFE_Mountain F Enterprises"/>
    <d v="2020-05-11T15:37:57"/>
    <s v="Remove all wood."/>
    <x v="1"/>
    <d v="2020-05-11T15:38:01"/>
    <s v="Sierra"/>
    <s v="SI_Sierra"/>
    <m/>
    <s v="11525 LOST RANCH WAY"/>
    <m/>
    <s v=""/>
    <s v=""/>
    <s v="nvikm_awrr"/>
    <d v="2020-03-09T09:27:22"/>
    <s v="BE_geomartawrrprod"/>
    <d v="2020-05-11T17:33:33"/>
    <s v="ba1a0843-6908-4e6a-82fd-67dfcc293507"/>
  </r>
  <r>
    <n v="0"/>
    <n v="0"/>
    <n v="0"/>
    <n v="0"/>
    <n v="0"/>
    <n v="0"/>
    <n v="0"/>
    <n v="0"/>
    <n v="0"/>
    <n v="0"/>
    <x v="1"/>
    <n v="1"/>
    <n v="4"/>
    <n v="4"/>
    <n v="20"/>
    <x v="0"/>
    <d v="2020-05-11T15:39:02"/>
    <s v="zAWRR Not in Roster"/>
    <x v="1"/>
    <d v="2020-04-20T00:00:00"/>
    <d v="2020-04-20T08:34:12"/>
    <s v=""/>
    <s v="No"/>
    <s v="Old"/>
    <n v="0"/>
    <x v="1"/>
    <x v="0"/>
    <s v="zAWRR Not in Roster"/>
    <s v="zAWRR Not in Roster"/>
    <x v="1"/>
    <n v="3117451"/>
    <x v="672"/>
    <x v="0"/>
    <s v="LP_AV115-J08_812996"/>
    <s v="CIP_AV115-J08_356051"/>
    <s v="Tree Work Complete"/>
    <m/>
    <x v="8"/>
    <s v="Ponderosa Pine"/>
    <s v="No"/>
    <s v="No"/>
    <n v="37"/>
    <n v="120"/>
    <s v="ABATE"/>
    <s v="F4B_FP-Rmv4 B"/>
    <s v="Cut and Leave"/>
    <m/>
    <s v="None Observed"/>
    <s v=".3 SPN P8-9. 15’ west of line. major OV. Trim will remove too much of tree large wound In back of tree"/>
    <s v="AEA_A &amp; E Arborists Tree Care"/>
    <m/>
    <n v="5746657"/>
    <s v="F4B_FP-Rmv4 B"/>
    <d v="2020-05-11T15:38:59"/>
    <m/>
    <s v="Unit"/>
    <s v="No"/>
    <s v="Not Invoiced"/>
    <m/>
    <m/>
    <m/>
    <s v="Cut rounds into 16in remove all slash"/>
    <x v="4"/>
    <d v="2020-05-11T15:39:02"/>
    <s v="Sierra"/>
    <s v="SI_Sierra"/>
    <m/>
    <m/>
    <s v="NEVADA CITY"/>
    <s v=""/>
    <s v=""/>
    <s v="smonrf_awrr"/>
    <d v="2020-04-20T08:34:12"/>
    <s v="BE_geomartawrrprod"/>
    <d v="2020-05-11T17:33:44"/>
    <s v="73c3e44f-a707-4f4c-b6f5-f5ab5961a760"/>
  </r>
  <r>
    <n v="0"/>
    <n v="0"/>
    <n v="0"/>
    <n v="0"/>
    <n v="0"/>
    <n v="0"/>
    <n v="0"/>
    <n v="0"/>
    <n v="0"/>
    <n v="0"/>
    <x v="1"/>
    <n v="1"/>
    <s v="NA"/>
    <s v="NA"/>
    <n v="20"/>
    <x v="0"/>
    <d v="2020-05-11T15:39:43"/>
    <s v="MGE"/>
    <x v="4"/>
    <d v="2020-05-11T00:00:00"/>
    <d v="2020-05-11T15:39:43"/>
    <s v=""/>
    <s v="No"/>
    <s v="New"/>
    <n v="0"/>
    <x v="1"/>
    <x v="0"/>
    <s v="Amanda"/>
    <s v="Winne"/>
    <x v="22"/>
    <n v="3217663"/>
    <x v="673"/>
    <x v="2"/>
    <s v="LP_AW116-A08_899991"/>
    <s v="CIP_AW116-A08_396050"/>
    <s v="No Work Required Under EVM"/>
    <m/>
    <x v="2"/>
    <s v="Gray Pine"/>
    <s v="No"/>
    <s v="No"/>
    <n v="10"/>
    <n v="45"/>
    <s v="Do Not ABATE"/>
    <s v="NW_No Work"/>
    <s v="Not Needed"/>
    <m/>
    <s v="None Observed"/>
    <s v="0.5 span between poles 12-13 / 15 feet west of line "/>
    <m/>
    <m/>
    <m/>
    <m/>
    <m/>
    <m/>
    <s v="Unit"/>
    <s v="No"/>
    <s v="Not Invoiced"/>
    <m/>
    <m/>
    <m/>
    <s v="TBD "/>
    <x v="27"/>
    <d v="2020-05-11T15:39:43"/>
    <s v="Sierra"/>
    <s v="SI_Sierra"/>
    <m/>
    <s v="15872 MCQUISTON LN"/>
    <s v="GRASS VALLEY"/>
    <s v=""/>
    <s v=""/>
    <s v="awinnm_awrr"/>
    <d v="2020-05-11T15:39:43"/>
    <s v="BE_geomartawrrprod"/>
    <d v="2020-05-11T16:20:58"/>
    <s v="c94a9a96-e004-4407-bdf5-e4e57880993b"/>
  </r>
  <r>
    <n v="0"/>
    <n v="0"/>
    <n v="0"/>
    <n v="0"/>
    <n v="0"/>
    <n v="0"/>
    <n v="0"/>
    <n v="0"/>
    <n v="0"/>
    <n v="0"/>
    <x v="1"/>
    <n v="1"/>
    <s v="NA"/>
    <s v="NA"/>
    <n v="20"/>
    <x v="0"/>
    <d v="2020-05-11T15:40:10"/>
    <s v="MGE"/>
    <x v="4"/>
    <d v="2020-05-11T00:00:00"/>
    <d v="2020-05-11T14:36:26"/>
    <s v=""/>
    <s v="No"/>
    <s v="New"/>
    <n v="0"/>
    <x v="1"/>
    <x v="0"/>
    <s v="Alex"/>
    <s v="Coon"/>
    <x v="19"/>
    <n v="3217167"/>
    <x v="674"/>
    <x v="2"/>
    <s v="LP_AW116-A07_899997"/>
    <s v="CIP_AW116-A07_396032"/>
    <s v="No Work Required Under EVM"/>
    <m/>
    <x v="2"/>
    <s v="Ponderosa Pine"/>
    <s v="No"/>
    <s v="No"/>
    <n v="11"/>
    <n v="60"/>
    <s v="Do Not ABATE"/>
    <s v="NW_No Work"/>
    <s v="Not Needed"/>
    <m/>
    <s v="None Observed"/>
    <s v="Poles 22-secondary tap pole on neighbors property, 0.8 span, 35 feet north of lines."/>
    <m/>
    <m/>
    <m/>
    <m/>
    <m/>
    <m/>
    <s v="Unit"/>
    <s v="No"/>
    <s v="Not Invoiced"/>
    <m/>
    <m/>
    <m/>
    <s v="TBD "/>
    <x v="23"/>
    <d v="2020-05-11T15:40:10"/>
    <s v="Sierra"/>
    <s v="SI_Sierra"/>
    <m/>
    <s v="12139 SUNSHINE VALLEY RD"/>
    <s v="GRASS VALLEY"/>
    <s v=""/>
    <s v=""/>
    <s v="acoonm_awrr"/>
    <d v="2020-05-11T14:36:26"/>
    <s v="BE_geomartawrrprod"/>
    <d v="2020-05-11T16:20:47"/>
    <s v="da97d818-9466-4fd9-958f-53bb1131ad8f"/>
  </r>
  <r>
    <n v="0"/>
    <n v="0"/>
    <n v="0"/>
    <n v="0"/>
    <n v="0"/>
    <n v="0"/>
    <n v="0"/>
    <n v="0"/>
    <n v="0"/>
    <n v="0"/>
    <x v="1"/>
    <n v="1"/>
    <n v="1"/>
    <n v="1"/>
    <n v="20"/>
    <x v="0"/>
    <d v="2020-05-11T15:40:22"/>
    <s v="zAWRR Not in Roster"/>
    <x v="1"/>
    <d v="2020-04-20T00:00:00"/>
    <d v="2020-04-20T08:37:25"/>
    <s v=""/>
    <s v="No"/>
    <s v="Old"/>
    <n v="0"/>
    <x v="1"/>
    <x v="0"/>
    <s v="zAWRR Not in Roster"/>
    <s v="zAWRR Not in Roster"/>
    <x v="1"/>
    <n v="3117452"/>
    <x v="675"/>
    <x v="0"/>
    <s v="LP_AV115-J08_812996"/>
    <s v="CIP_AV115-J08_356051"/>
    <s v="Tree Work Complete"/>
    <m/>
    <x v="8"/>
    <s v="Black Oak"/>
    <s v="No"/>
    <s v="No"/>
    <n v="10"/>
    <n v="50"/>
    <s v="Do Not ABATE"/>
    <s v="F1B_FP-Rmv1 B"/>
    <s v="Cut and Leave"/>
    <m/>
    <s v="None Observed"/>
    <s v=".3 SPN P8-9. 15’ west of line."/>
    <s v="AEA_A &amp; E Arborists Tree Care"/>
    <m/>
    <n v="5746657"/>
    <s v="F1B_FP-Rmv1 B"/>
    <d v="2020-05-11T15:40:10"/>
    <m/>
    <s v="Unit"/>
    <s v="No"/>
    <s v="Not Invoiced"/>
    <m/>
    <m/>
    <m/>
    <s v="Cut rounds into 16in remove all slash"/>
    <x v="4"/>
    <d v="2020-05-11T15:40:22"/>
    <s v="Sierra"/>
    <s v="SI_Sierra"/>
    <m/>
    <m/>
    <s v="NEVADA CITY"/>
    <s v=""/>
    <s v=""/>
    <s v="smonrf_awrr"/>
    <d v="2020-04-20T08:37:25"/>
    <s v="BE_geomartawrrprod"/>
    <d v="2020-05-11T17:33:44"/>
    <s v="ff4bff25-3c0d-47f0-b7e1-58748dfbe56b"/>
  </r>
  <r>
    <n v="0"/>
    <n v="0"/>
    <n v="0"/>
    <n v="0"/>
    <n v="0"/>
    <n v="0"/>
    <n v="0"/>
    <n v="0"/>
    <n v="0"/>
    <n v="0"/>
    <x v="1"/>
    <n v="1"/>
    <s v="NA"/>
    <s v="NA"/>
    <n v="20"/>
    <x v="0"/>
    <d v="2020-05-11T15:40:29"/>
    <s v="MGE"/>
    <x v="4"/>
    <d v="2020-05-11T00:00:00"/>
    <d v="2020-05-11T14:30:11"/>
    <s v=""/>
    <s v="No"/>
    <s v="New"/>
    <n v="0"/>
    <x v="1"/>
    <x v="0"/>
    <s v="Alex"/>
    <s v="Coon"/>
    <x v="19"/>
    <n v="3217102"/>
    <x v="676"/>
    <x v="2"/>
    <s v="LP_AW116-A07_899997"/>
    <s v="CIP_AW116-A07_396032"/>
    <s v="No Work Required Under EVM"/>
    <m/>
    <x v="2"/>
    <s v="Ponderosa Pine"/>
    <s v="No"/>
    <s v="No"/>
    <n v="13"/>
    <n v="45"/>
    <s v="Do Not ABATE"/>
    <s v="NW_No Work"/>
    <s v="Not Needed"/>
    <m/>
    <s v="None Observed"/>
    <s v="Poles 22-secondary tap pole on neighbors property, 0.8 span, 15 feet north of lines."/>
    <m/>
    <m/>
    <m/>
    <m/>
    <m/>
    <m/>
    <s v="Unit"/>
    <s v="No"/>
    <s v="Not Invoiced"/>
    <m/>
    <m/>
    <m/>
    <s v="TBD"/>
    <x v="23"/>
    <d v="2020-05-11T15:40:29"/>
    <s v="Sierra"/>
    <s v="SI_Sierra"/>
    <m/>
    <s v="12139 SUNSHINE VALLEY RD"/>
    <s v="GRASS VALLEY"/>
    <s v=""/>
    <s v=""/>
    <s v="acoonm_awrr"/>
    <d v="2020-05-11T14:30:11"/>
    <s v="BE_geomartawrrprod"/>
    <d v="2020-05-11T16:20:46"/>
    <s v="d6fe7555-870e-404d-8715-b17c1378d98d"/>
  </r>
  <r>
    <n v="0"/>
    <n v="0"/>
    <n v="0"/>
    <n v="0"/>
    <n v="0"/>
    <n v="0"/>
    <n v="0"/>
    <n v="0"/>
    <n v="0"/>
    <n v="0"/>
    <x v="1"/>
    <n v="1"/>
    <n v="3"/>
    <n v="3"/>
    <n v="20"/>
    <x v="0"/>
    <d v="2020-05-11T15:40:49"/>
    <s v="zAWRR Not in Roster"/>
    <x v="1"/>
    <d v="2020-03-09T00:00:00"/>
    <d v="2020-03-09T10:08:41"/>
    <s v=""/>
    <s v="No"/>
    <s v="Old"/>
    <n v="0"/>
    <x v="1"/>
    <x v="0"/>
    <s v="zAWRR Not in Roster"/>
    <s v="zAWRR Not in Roster"/>
    <x v="1"/>
    <n v="2320555"/>
    <x v="677"/>
    <x v="0"/>
    <s v="LP_AV115-F11_880603"/>
    <s v="CIP_AV115-F11_357552"/>
    <s v="Tree Work Complete"/>
    <m/>
    <x v="1"/>
    <s v="Ponderosa Pine"/>
    <s v="No"/>
    <s v="No"/>
    <n v="25"/>
    <n v="118"/>
    <s v="ABATE"/>
    <s v="F3B_FP-Rmv3 B"/>
    <s v="Haul offsite"/>
    <s v="No"/>
    <s v="None Observed"/>
    <s v="Tree is .3 span from pole B to C, 60 ft north of line. Has wound about halfway up trunk. "/>
    <s v="MFE_Mountain F Enterprises"/>
    <s v="MFE_Mountain F Enterprises"/>
    <n v="5807646"/>
    <s v="F3B_FP-Rmv3 B"/>
    <d v="2020-05-08T13:30:27"/>
    <s v="Climb/Pedro "/>
    <s v="Unit"/>
    <s v="No"/>
    <s v="Not Invoiced"/>
    <s v="MFE_Mountain F Enterprises"/>
    <s v="MFE_Mountain F Enterprises"/>
    <d v="2020-05-11T15:40:46"/>
    <s v="Remove all pine."/>
    <x v="1"/>
    <d v="2020-05-11T15:40:49"/>
    <s v="Sierra"/>
    <s v="SI_Sierra"/>
    <m/>
    <s v="11525 LOST RANCH WAY"/>
    <s v=""/>
    <s v=""/>
    <s v=""/>
    <s v="nvikm_awrr"/>
    <d v="2020-03-09T10:08:41"/>
    <s v="BE_geomartawrrprod"/>
    <d v="2020-05-11T17:33:33"/>
    <s v="7e1e16fb-67e4-472e-aa20-fbd6e3b164ad"/>
  </r>
  <r>
    <n v="0"/>
    <n v="0"/>
    <n v="0"/>
    <n v="0"/>
    <n v="0"/>
    <n v="0"/>
    <n v="0"/>
    <n v="0"/>
    <n v="0"/>
    <n v="0"/>
    <x v="1"/>
    <n v="1"/>
    <n v="3"/>
    <n v="3"/>
    <n v="20"/>
    <x v="0"/>
    <d v="2020-05-11T15:42:01"/>
    <s v="zAWRR Not in Roster"/>
    <x v="1"/>
    <d v="2020-03-19T00:00:00"/>
    <d v="2020-03-19T08:46:20"/>
    <s v=""/>
    <s v="No"/>
    <s v="Old"/>
    <n v="0"/>
    <x v="1"/>
    <x v="0"/>
    <s v="zAWRR Not in Roster"/>
    <s v="zAWRR Not in Roster"/>
    <x v="1"/>
    <n v="2937143"/>
    <x v="678"/>
    <x v="0"/>
    <s v="LP_AV115-J08_812997"/>
    <s v="CIP_AV115-J08_356049"/>
    <s v="Tree Work Complete"/>
    <m/>
    <x v="8"/>
    <s v="Black Oak"/>
    <s v="No"/>
    <s v="No"/>
    <n v="28"/>
    <n v="70"/>
    <s v="Do Not ABATE"/>
    <s v="F3D_FS-R3B+Trt"/>
    <s v="Cut and Leave"/>
    <m/>
    <s v="None Observed"/>
    <s v=".6 SPN P10-end pole. 55’ north of line. Rot, included bark and codom lean."/>
    <s v="AEA_A &amp; E Arborists Tree Care"/>
    <m/>
    <n v="5746657"/>
    <s v="F3B_FP-Rmv3 B"/>
    <d v="2020-05-11T15:41:57"/>
    <m/>
    <s v="Unit"/>
    <s v="No"/>
    <s v="Not Invoiced"/>
    <s v="AEA_A &amp; E Arborists Tree Care"/>
    <m/>
    <d v="2020-05-15T13:48:16"/>
    <s v="Cut rounds into 16in remove all slash "/>
    <x v="4"/>
    <d v="2020-05-11T15:42:01"/>
    <s v="Sierra"/>
    <s v="SI_Sierra"/>
    <m/>
    <s v="13584 HOPEFUL HILL RD"/>
    <s v="NEVADA CITY"/>
    <s v=""/>
    <s v=""/>
    <s v="flewif_awrr"/>
    <d v="2020-03-19T08:46:20"/>
    <s v="ajboga_awrr"/>
    <d v="2020-05-15T13:48:19"/>
    <s v="aa925639-47be-4a5c-bf57-fb4d4820c99c"/>
  </r>
  <r>
    <n v="0"/>
    <n v="0"/>
    <n v="0"/>
    <n v="0"/>
    <n v="0"/>
    <n v="0"/>
    <n v="0"/>
    <n v="0"/>
    <n v="0"/>
    <n v="0"/>
    <x v="1"/>
    <n v="1"/>
    <n v="2"/>
    <n v="2"/>
    <n v="20"/>
    <x v="0"/>
    <d v="2020-05-11T15:42:33"/>
    <s v="zAWRR Not in Roster"/>
    <x v="1"/>
    <d v="2020-03-09T00:00:00"/>
    <d v="2020-03-09T10:41:17"/>
    <s v=""/>
    <s v="No"/>
    <s v="Old"/>
    <n v="0"/>
    <x v="1"/>
    <x v="0"/>
    <s v="zAWRR Not in Roster"/>
    <s v="zAWRR Not in Roster"/>
    <x v="1"/>
    <n v="2320745"/>
    <x v="679"/>
    <x v="0"/>
    <s v="LP_AV115-F11_880603"/>
    <s v="CIP_AV115-F11_357552"/>
    <s v="Tree Work Complete"/>
    <m/>
    <x v="1"/>
    <s v="Black Oak"/>
    <s v="No"/>
    <s v="No"/>
    <n v="14"/>
    <n v="44"/>
    <s v="ABATE"/>
    <s v="F2B_FP-Rmv2 B"/>
    <s v="Haul offsite"/>
    <s v="No"/>
    <s v="None Observed"/>
    <s v="Tree is .5 span from pole B to C, 15 ft north of lines. Some weight to lines, overhanging, rotting at old trim site"/>
    <s v="MFE_Mountain F Enterprises"/>
    <s v="MFE_Mountain F Enterprises"/>
    <n v="5807646"/>
    <s v="F2B_FP-Rmv2 B"/>
    <d v="2020-05-08T13:29:21"/>
    <s v="Climb/Pedro "/>
    <s v="Unit"/>
    <s v="No"/>
    <s v="Not Invoiced"/>
    <s v="MFE_Mountain F Enterprises"/>
    <s v="MFE_Mountain F Enterprises"/>
    <d v="2020-05-11T15:42:30"/>
    <s v="Remove all wood."/>
    <x v="1"/>
    <d v="2020-05-11T15:42:33"/>
    <s v="Sierra"/>
    <s v="SI_Sierra"/>
    <m/>
    <s v="11525 LOST RANCH WAY"/>
    <s v=""/>
    <s v=""/>
    <s v=""/>
    <s v="nvikm_awrr"/>
    <d v="2020-03-09T10:41:17"/>
    <s v="BE_geomartawrrprod"/>
    <d v="2020-05-11T17:33:33"/>
    <s v="351b9cbf-8937-43b2-a268-0a3daf5a5133"/>
  </r>
  <r>
    <n v="0"/>
    <n v="0"/>
    <n v="0"/>
    <n v="0"/>
    <n v="0"/>
    <n v="0"/>
    <n v="0"/>
    <n v="0"/>
    <n v="0"/>
    <n v="0"/>
    <x v="1"/>
    <n v="1"/>
    <n v="2"/>
    <n v="2"/>
    <n v="20"/>
    <x v="0"/>
    <d v="2020-05-11T15:43:40"/>
    <s v="zAWRR Not in Roster"/>
    <x v="1"/>
    <d v="2020-03-19T00:00:00"/>
    <d v="2020-03-19T08:53:48"/>
    <s v=""/>
    <s v="No"/>
    <s v="Old"/>
    <n v="0"/>
    <x v="1"/>
    <x v="0"/>
    <s v="zAWRR Not in Roster"/>
    <s v="zAWRR Not in Roster"/>
    <x v="1"/>
    <n v="2938014"/>
    <x v="680"/>
    <x v="0"/>
    <s v="LP_AV115-J08_812997"/>
    <s v="CIP_AV115-J08_356049"/>
    <s v="Tree Work Complete"/>
    <m/>
    <x v="8"/>
    <s v="Black Oak"/>
    <s v="No"/>
    <s v="No"/>
    <n v="19"/>
    <n v="72"/>
    <s v="ABATE"/>
    <s v="R2D_Rmv2-B+Trt"/>
    <s v="Cut and Leave"/>
    <m/>
    <s v="None Observed"/>
    <s v="0.3 spans north of end pole. Y-stem with included bark. "/>
    <s v="AEA_A &amp; E Arborists Tree Care"/>
    <m/>
    <n v="5746657"/>
    <s v="R2B_Rmv 2-B"/>
    <d v="2020-05-11T15:43:37"/>
    <m/>
    <s v="Unit"/>
    <s v="No"/>
    <s v="Not Invoiced"/>
    <s v="AEA_A &amp; E Arborists Tree Care"/>
    <m/>
    <d v="2020-05-15T13:47:31"/>
    <s v="Cut rounds into 16in remove all slash "/>
    <x v="4"/>
    <d v="2020-05-11T15:43:40"/>
    <s v="Sierra"/>
    <s v="SI_Sierra"/>
    <m/>
    <s v="13584 HOPEFUL HILL RD"/>
    <s v="NEVADA CITY"/>
    <s v=""/>
    <s v=""/>
    <s v="jgaulf_awrr"/>
    <d v="2020-03-19T08:53:48"/>
    <s v="ajboga_awrr"/>
    <d v="2020-05-15T13:47:33"/>
    <s v="f8f7b2b4-7f7d-4180-b85f-0369eeee1bdd"/>
  </r>
  <r>
    <n v="0"/>
    <n v="0"/>
    <n v="0"/>
    <n v="0"/>
    <n v="0"/>
    <n v="0"/>
    <n v="0"/>
    <n v="0"/>
    <n v="0"/>
    <n v="0"/>
    <x v="1"/>
    <n v="1"/>
    <n v="3"/>
    <n v="3"/>
    <n v="20"/>
    <x v="0"/>
    <d v="2020-05-11T15:44:17"/>
    <s v="zAWRR Not in Roster"/>
    <x v="1"/>
    <d v="2020-03-09T00:00:00"/>
    <d v="2020-03-09T11:10:18"/>
    <s v=""/>
    <s v="No"/>
    <s v="Old"/>
    <n v="0"/>
    <x v="1"/>
    <x v="0"/>
    <s v="zAWRR Not in Roster"/>
    <s v="zAWRR Not in Roster"/>
    <x v="1"/>
    <n v="2320952"/>
    <x v="681"/>
    <x v="0"/>
    <s v="LP_AV115-F11_880603"/>
    <s v="CIP_AV115-F11_357552"/>
    <s v="Tree Work Complete"/>
    <m/>
    <x v="1"/>
    <s v="Ponderosa Pine"/>
    <s v="No"/>
    <s v="No"/>
    <n v="28"/>
    <n v="108"/>
    <s v="ABATE"/>
    <s v="F3B_FP-Rmv3 B"/>
    <s v="Haul offsite"/>
    <s v="No"/>
    <s v="None Observed"/>
    <s v="Tree is .6 span from pole B to C, 10 ft north of line. Codom top, overhanging lines, recommend removal "/>
    <s v="MFE_Mountain F Enterprises"/>
    <s v="MFE_Mountain F Enterprises"/>
    <n v="5807646"/>
    <s v="F3B_FP-Rmv3 B"/>
    <d v="2020-05-08T11:48:13"/>
    <s v="Climb/Pedro "/>
    <s v="Unit"/>
    <s v="No"/>
    <s v="Not Invoiced"/>
    <s v="MFE_Mountain F Enterprises"/>
    <s v="MFE_Mountain F Enterprises"/>
    <d v="2020-05-11T15:44:15"/>
    <s v="Remove all pine"/>
    <x v="1"/>
    <d v="2020-05-11T15:44:17"/>
    <s v="Sierra"/>
    <s v="SI_Sierra"/>
    <m/>
    <s v="11525 LOST RANCH WAY"/>
    <s v=""/>
    <s v=""/>
    <s v=""/>
    <s v="nvikm_awrr"/>
    <d v="2020-03-09T11:10:18"/>
    <s v="BE_geomartawrrprod"/>
    <d v="2020-05-11T17:33:33"/>
    <s v="b80d2e25-af86-46e4-a139-4fd7cda19875"/>
  </r>
  <r>
    <n v="0"/>
    <n v="0"/>
    <n v="0"/>
    <n v="0"/>
    <n v="0"/>
    <n v="0"/>
    <n v="0"/>
    <n v="0"/>
    <n v="0"/>
    <n v="0"/>
    <x v="1"/>
    <n v="1"/>
    <s v="NA"/>
    <s v="NA"/>
    <n v="20"/>
    <x v="0"/>
    <d v="2020-05-11T15:44:33"/>
    <s v="MGE"/>
    <x v="4"/>
    <d v="2020-05-11T00:00:00"/>
    <d v="2020-05-11T09:07:11"/>
    <s v=""/>
    <s v="No"/>
    <s v="New"/>
    <n v="0"/>
    <x v="1"/>
    <x v="0"/>
    <s v="Alex"/>
    <s v="Coon"/>
    <x v="19"/>
    <n v="3215205"/>
    <x v="682"/>
    <x v="2"/>
    <s v="LP_AW116-A08_900831"/>
    <s v="CIP_AW116-A08_395140"/>
    <s v="No Work Required Under EVM"/>
    <m/>
    <x v="2"/>
    <s v="Ponderosa Pine"/>
    <s v="No"/>
    <s v="No"/>
    <n v="37"/>
    <n v="120"/>
    <s v="Do Not ABATE"/>
    <s v="NW_No Work"/>
    <s v="Not Needed"/>
    <m/>
    <s v="Riparian"/>
    <s v="Poles A-B, 0.6 span, 90 feet northwest of lines."/>
    <m/>
    <m/>
    <m/>
    <m/>
    <m/>
    <m/>
    <s v="Unit"/>
    <s v="No"/>
    <s v="Not Invoiced"/>
    <m/>
    <m/>
    <m/>
    <s v="TBD "/>
    <x v="23"/>
    <d v="2020-05-11T15:44:33"/>
    <s v="Sierra"/>
    <s v="SI_Sierra"/>
    <m/>
    <s v="15598 SUNSHINE SPRINGS PL"/>
    <s v="GRASS VALLEY"/>
    <s v=""/>
    <s v=""/>
    <s v="acoonm_awrr"/>
    <d v="2020-05-11T09:07:11"/>
    <s v="BE_geomartawrrprod"/>
    <d v="2020-05-12T09:32:07"/>
    <s v="89d37166-1092-41df-aeba-4c41d5f69949"/>
  </r>
  <r>
    <n v="0"/>
    <n v="0"/>
    <n v="0"/>
    <n v="0"/>
    <n v="0"/>
    <n v="0"/>
    <n v="0"/>
    <n v="0"/>
    <n v="0"/>
    <n v="0"/>
    <x v="1"/>
    <n v="1"/>
    <s v="NA"/>
    <s v="NA"/>
    <n v="20"/>
    <x v="0"/>
    <d v="2020-05-11T15:44:33"/>
    <s v="MGE"/>
    <x v="4"/>
    <d v="2020-05-11T00:00:00"/>
    <d v="2020-05-11T09:10:57"/>
    <s v=""/>
    <s v="No"/>
    <s v="New"/>
    <n v="0"/>
    <x v="1"/>
    <x v="0"/>
    <s v="Alex"/>
    <s v="Coon"/>
    <x v="19"/>
    <n v="3215206"/>
    <x v="683"/>
    <x v="2"/>
    <s v="LP_AW116-A08_900831"/>
    <s v="CIP_AW116-A08_396267"/>
    <s v="No Work Required Under EVM"/>
    <m/>
    <x v="2"/>
    <s v="Ponderosa Pine"/>
    <s v="No"/>
    <s v="No"/>
    <n v="16"/>
    <n v="80"/>
    <s v="Do Not ABATE"/>
    <s v="NW_No Work"/>
    <s v="Not Needed"/>
    <m/>
    <s v="Riparian"/>
    <s v="Poles A-B, 0.6 span, 70 feet northwest of lines."/>
    <m/>
    <m/>
    <m/>
    <m/>
    <m/>
    <m/>
    <s v="Unit"/>
    <s v="No"/>
    <s v="Not Invoiced"/>
    <m/>
    <m/>
    <m/>
    <s v="TBD "/>
    <x v="23"/>
    <d v="2020-05-11T15:44:33"/>
    <s v="Sierra"/>
    <s v="SI_Sierra"/>
    <m/>
    <s v="15598 SUNSHINE SPRINGS PL"/>
    <s v="GRASS VALLEY"/>
    <s v=""/>
    <s v=""/>
    <s v="acoonm_awrr"/>
    <d v="2020-05-11T09:10:57"/>
    <s v="BE_geomartawrrprod"/>
    <d v="2020-05-12T09:32:10"/>
    <s v="ce5605c9-d5ba-459f-9693-67e7312def0e"/>
  </r>
  <r>
    <n v="0"/>
    <n v="0"/>
    <n v="0"/>
    <n v="0"/>
    <n v="0"/>
    <n v="0"/>
    <n v="0"/>
    <n v="0"/>
    <n v="0"/>
    <n v="0"/>
    <x v="1"/>
    <n v="1"/>
    <s v="NA"/>
    <s v="NA"/>
    <n v="20"/>
    <x v="0"/>
    <d v="2020-05-11T15:44:33"/>
    <s v="MGE"/>
    <x v="4"/>
    <d v="2020-05-11T00:00:00"/>
    <d v="2020-05-11T09:11:36"/>
    <s v=""/>
    <s v="No"/>
    <s v="New"/>
    <n v="0"/>
    <x v="1"/>
    <x v="0"/>
    <s v="Alex"/>
    <s v="Coon"/>
    <x v="19"/>
    <n v="3215207"/>
    <x v="684"/>
    <x v="2"/>
    <s v="LP_AW116-A08_900831"/>
    <s v="CIP_AW116-A08_396267"/>
    <s v="No Work Required Under EVM"/>
    <m/>
    <x v="2"/>
    <s v="Ponderosa Pine"/>
    <s v="No"/>
    <s v="No"/>
    <n v="36"/>
    <n v="120"/>
    <s v="Do Not ABATE"/>
    <s v="NW_No Work"/>
    <s v="Not Needed"/>
    <m/>
    <s v="Riparian"/>
    <s v="Poles A-B, 0.6 span, 70 feet northwest of lines."/>
    <m/>
    <m/>
    <m/>
    <m/>
    <m/>
    <m/>
    <s v="Unit"/>
    <s v="No"/>
    <s v="Not Invoiced"/>
    <m/>
    <m/>
    <m/>
    <s v="TBD "/>
    <x v="23"/>
    <d v="2020-05-11T15:44:33"/>
    <s v="Sierra"/>
    <s v="SI_Sierra"/>
    <m/>
    <s v="15598 SUNSHINE SPRINGS PL"/>
    <s v="GRASS VALLEY"/>
    <s v=""/>
    <s v=""/>
    <s v="acoonm_awrr"/>
    <d v="2020-05-11T09:11:36"/>
    <s v="BE_geomartawrrprod"/>
    <d v="2020-05-12T09:32:10"/>
    <s v="7f8c6fd2-f481-40b7-b4c5-5a886a56fb21"/>
  </r>
  <r>
    <n v="0"/>
    <n v="0"/>
    <n v="0"/>
    <n v="0"/>
    <n v="0"/>
    <n v="0"/>
    <n v="0"/>
    <n v="0"/>
    <n v="0"/>
    <n v="0"/>
    <x v="1"/>
    <n v="1"/>
    <s v="NA"/>
    <s v="NA"/>
    <n v="20"/>
    <x v="0"/>
    <d v="2020-05-11T15:44:33"/>
    <s v="MGE"/>
    <x v="4"/>
    <d v="2020-05-11T00:00:00"/>
    <d v="2020-05-11T09:14:44"/>
    <s v=""/>
    <s v="No"/>
    <s v="New"/>
    <n v="0"/>
    <x v="1"/>
    <x v="0"/>
    <s v="Alex"/>
    <s v="Coon"/>
    <x v="19"/>
    <n v="3215208"/>
    <x v="685"/>
    <x v="2"/>
    <s v="LP_AW116-A08_900831"/>
    <s v="CIP_AW116-A08_396267"/>
    <s v="No Work Required Under EVM"/>
    <m/>
    <x v="2"/>
    <s v="Ponderosa Pine"/>
    <s v="No"/>
    <s v="No"/>
    <n v="35"/>
    <n v="120"/>
    <s v="Do Not ABATE"/>
    <s v="NW_No Work"/>
    <s v="Not Needed"/>
    <m/>
    <s v="Riparian"/>
    <s v="Poles A-B, 0.6 span, 50 feet northwest of lines. Estimated dbh covered in brush and blackberry bushes."/>
    <m/>
    <m/>
    <m/>
    <m/>
    <m/>
    <m/>
    <s v="Unit"/>
    <s v="No"/>
    <s v="Not Invoiced"/>
    <m/>
    <m/>
    <m/>
    <s v="TBD "/>
    <x v="23"/>
    <d v="2020-05-11T15:44:33"/>
    <s v="Sierra"/>
    <s v="SI_Sierra"/>
    <m/>
    <s v="15598 SUNSHINE SPRINGS PL"/>
    <s v="GRASS VALLEY"/>
    <s v=""/>
    <s v=""/>
    <s v="acoonm_awrr"/>
    <d v="2020-05-11T09:14:44"/>
    <s v="BE_geomartawrrprod"/>
    <d v="2020-05-12T09:32:10"/>
    <s v="3688b15e-4bab-4ca1-ad59-4a872d1c9d9d"/>
  </r>
  <r>
    <n v="0"/>
    <n v="0"/>
    <n v="0"/>
    <n v="0"/>
    <n v="0"/>
    <n v="0"/>
    <n v="0"/>
    <n v="0"/>
    <n v="0"/>
    <n v="0"/>
    <x v="1"/>
    <n v="1"/>
    <s v="NA"/>
    <s v="NA"/>
    <n v="20"/>
    <x v="0"/>
    <d v="2020-05-11T15:44:33"/>
    <s v="MGE"/>
    <x v="4"/>
    <d v="2020-05-11T00:00:00"/>
    <d v="2020-05-11T09:15:43"/>
    <s v=""/>
    <s v="No"/>
    <s v="New"/>
    <n v="0"/>
    <x v="1"/>
    <x v="0"/>
    <s v="Alex"/>
    <s v="Coon"/>
    <x v="19"/>
    <n v="3215209"/>
    <x v="686"/>
    <x v="2"/>
    <s v="LP_AW116-A08_900831"/>
    <s v="CIP_AW116-A08_396267"/>
    <s v="No Work Required Under EVM"/>
    <m/>
    <x v="2"/>
    <s v="Ponderosa Pine"/>
    <s v="No"/>
    <s v="No"/>
    <n v="36"/>
    <n v="120"/>
    <s v="Do Not ABATE"/>
    <s v="NW_No Work"/>
    <s v="Not Needed"/>
    <m/>
    <s v="Riparian"/>
    <s v="Poles A-B, 0.6 span, 50 feet northwest of lines. Estimated dbh covered in brush and blackberry bushes."/>
    <m/>
    <m/>
    <m/>
    <m/>
    <m/>
    <m/>
    <s v="Unit"/>
    <s v="No"/>
    <s v="Not Invoiced"/>
    <m/>
    <m/>
    <m/>
    <s v="TBD "/>
    <x v="23"/>
    <d v="2020-05-11T15:44:33"/>
    <s v="Sierra"/>
    <s v="SI_Sierra"/>
    <m/>
    <s v="15598 SUNSHINE SPRINGS PL"/>
    <s v="GRASS VALLEY"/>
    <s v=""/>
    <s v=""/>
    <s v="acoonm_awrr"/>
    <d v="2020-05-11T09:15:43"/>
    <s v="BE_geomartawrrprod"/>
    <d v="2020-05-12T09:32:10"/>
    <s v="356fd744-e3e6-4b89-92bb-ed05ad26a435"/>
  </r>
  <r>
    <n v="0"/>
    <n v="0"/>
    <n v="0"/>
    <n v="0"/>
    <n v="0"/>
    <n v="0"/>
    <n v="0"/>
    <n v="0"/>
    <n v="0"/>
    <n v="0"/>
    <x v="1"/>
    <n v="1"/>
    <s v="NA"/>
    <s v="NA"/>
    <n v="20"/>
    <x v="0"/>
    <d v="2020-05-11T15:44:33"/>
    <s v="MGE"/>
    <x v="4"/>
    <d v="2020-05-11T00:00:00"/>
    <d v="2020-05-11T09:20:39"/>
    <s v=""/>
    <s v="No"/>
    <s v="New"/>
    <n v="0"/>
    <x v="1"/>
    <x v="0"/>
    <s v="Alex"/>
    <s v="Coon"/>
    <x v="19"/>
    <n v="3215289"/>
    <x v="687"/>
    <x v="2"/>
    <s v="LP_AW116-A08_900831"/>
    <s v="CIP_AW116-A08_396267"/>
    <s v="No Work Required Under EVM"/>
    <m/>
    <x v="2"/>
    <s v="Ponderosa Pine"/>
    <s v="No"/>
    <s v="No"/>
    <n v="41"/>
    <n v="120"/>
    <s v="Do Not ABATE"/>
    <s v="NW_No Work"/>
    <s v="Not Needed"/>
    <m/>
    <s v="Riparian"/>
    <s v="Poles A-B, 0.6 span, 45 feet northwest of lines. "/>
    <m/>
    <m/>
    <m/>
    <m/>
    <m/>
    <m/>
    <s v="Unit"/>
    <s v="No"/>
    <s v="Not Invoiced"/>
    <m/>
    <m/>
    <m/>
    <s v="TBD "/>
    <x v="23"/>
    <d v="2020-05-11T15:44:33"/>
    <s v="Sierra"/>
    <s v="SI_Sierra"/>
    <m/>
    <s v="15598 SUNSHINE SPRINGS PL"/>
    <s v="GRASS VALLEY"/>
    <s v=""/>
    <s v=""/>
    <s v="acoonm_awrr"/>
    <d v="2020-05-11T09:20:39"/>
    <s v="BE_geomartawrrprod"/>
    <d v="2020-05-12T09:32:10"/>
    <s v="14bd7ba2-3ee4-425a-9c9c-07890e60c112"/>
  </r>
  <r>
    <n v="0"/>
    <n v="0"/>
    <n v="0"/>
    <n v="0"/>
    <n v="0"/>
    <n v="0"/>
    <n v="0"/>
    <n v="0"/>
    <n v="0"/>
    <n v="0"/>
    <x v="1"/>
    <n v="1"/>
    <n v="2"/>
    <n v="2"/>
    <n v="20"/>
    <x v="0"/>
    <d v="2020-05-11T15:45:14"/>
    <s v="zAWRR Not in Roster"/>
    <x v="1"/>
    <d v="2020-03-09T00:00:00"/>
    <d v="2020-03-09T11:23:26"/>
    <s v=""/>
    <s v="No"/>
    <s v="Old"/>
    <n v="0"/>
    <x v="1"/>
    <x v="0"/>
    <s v="zAWRR Not in Roster"/>
    <s v="zAWRR Not in Roster"/>
    <x v="1"/>
    <n v="2321025"/>
    <x v="688"/>
    <x v="0"/>
    <s v="LP_AV115-F11_880603"/>
    <s v="CIP_AV115-F11_357552"/>
    <s v="Tree Work Complete"/>
    <m/>
    <x v="1"/>
    <s v="Ponderosa Pine"/>
    <s v="No"/>
    <s v="No"/>
    <n v="14"/>
    <n v="51"/>
    <s v="ABATE"/>
    <s v="F2B_FP-Rmv2 B"/>
    <s v="Haul offsite"/>
    <s v="No"/>
    <s v="None Observed"/>
    <s v="Tree is .6 span from pole B to C, 35 ft north of line. Supressed crown, slight weight and lean towards line. "/>
    <s v="MFE_Mountain F Enterprises"/>
    <s v="MFE_Mountain F Enterprises"/>
    <n v="5807646"/>
    <s v="F2B_FP-Rmv2 B"/>
    <d v="2020-05-07T11:17:23"/>
    <s v="Climb/Pedro "/>
    <s v="Unit"/>
    <s v="No"/>
    <s v="Not Invoiced"/>
    <s v="MFE_Mountain F Enterprises"/>
    <s v="MFE_Mountain F Enterprises"/>
    <d v="2020-05-11T15:45:12"/>
    <s v="Remove all pine"/>
    <x v="1"/>
    <d v="2020-05-11T15:45:14"/>
    <s v="Sierra"/>
    <s v="SI_Sierra"/>
    <m/>
    <s v="11525 LOST RANCH WAY"/>
    <s v=""/>
    <s v=""/>
    <s v=""/>
    <s v="nvikm_awrr"/>
    <d v="2020-03-09T11:23:26"/>
    <s v="BE_geomartawrrprod"/>
    <d v="2020-05-11T17:33:33"/>
    <s v="1ac9909f-ef2a-432b-8d3a-b5a52ef3cf0b"/>
  </r>
  <r>
    <n v="0"/>
    <n v="0"/>
    <n v="0"/>
    <n v="0"/>
    <n v="0"/>
    <n v="0"/>
    <n v="0"/>
    <n v="0"/>
    <n v="0"/>
    <n v="0"/>
    <x v="1"/>
    <n v="1"/>
    <n v="2"/>
    <n v="2"/>
    <n v="20"/>
    <x v="0"/>
    <d v="2020-05-11T15:45:22"/>
    <s v="zAWRR Not in Roster"/>
    <x v="1"/>
    <d v="2020-03-19T00:00:00"/>
    <d v="2020-03-19T09:00:46"/>
    <s v=""/>
    <s v="No"/>
    <s v="Old"/>
    <n v="0"/>
    <x v="1"/>
    <x v="0"/>
    <s v="zAWRR Not in Roster"/>
    <s v="zAWRR Not in Roster"/>
    <x v="1"/>
    <n v="2938015"/>
    <x v="689"/>
    <x v="0"/>
    <s v="LP_AV115-J08_812997"/>
    <s v="CIP_AV115-J08_356049"/>
    <s v="Tree Work Complete"/>
    <m/>
    <x v="8"/>
    <s v="Black Oak"/>
    <s v="No"/>
    <s v="No"/>
    <n v="19"/>
    <n v="72"/>
    <s v="ABATE"/>
    <s v="R2D_Rmv2-B+Trt"/>
    <s v="Cut and Leave"/>
    <m/>
    <s v="None Observed"/>
    <s v="0.3 spans north of end pole. Y-stem with included bark. "/>
    <s v="AEA_A &amp; E Arborists Tree Care"/>
    <m/>
    <n v="5746657"/>
    <s v="R2B_Rmv 2-B"/>
    <d v="2020-05-11T15:45:18"/>
    <m/>
    <s v="Unit"/>
    <s v="No"/>
    <s v="Not Invoiced"/>
    <s v="AEA_A &amp; E Arborists Tree Care"/>
    <m/>
    <d v="2020-05-15T13:46:24"/>
    <s v="Cut rounds into 16in remove all slash "/>
    <x v="4"/>
    <d v="2020-05-11T15:45:22"/>
    <s v="Sierra"/>
    <s v="SI_Sierra"/>
    <m/>
    <s v="13584 HOPEFUL HILL RD"/>
    <s v="NEVADA CITY"/>
    <s v=""/>
    <s v=""/>
    <s v="jgaulf_awrr"/>
    <d v="2020-03-19T09:00:46"/>
    <s v="ajboga_awrr"/>
    <d v="2020-05-15T13:46:27"/>
    <s v="935eadfd-2e97-4d53-8043-8a6aad11cfd5"/>
  </r>
  <r>
    <n v="0"/>
    <n v="0"/>
    <n v="0"/>
    <n v="0"/>
    <n v="0"/>
    <n v="0"/>
    <n v="0"/>
    <n v="0"/>
    <n v="0"/>
    <n v="0"/>
    <x v="1"/>
    <n v="1"/>
    <n v="4"/>
    <s v="NA"/>
    <n v="20"/>
    <x v="0"/>
    <d v="2020-05-11T15:45:27"/>
    <s v="MGE"/>
    <x v="4"/>
    <d v="2020-05-11T00:00:00"/>
    <d v="2020-05-11T09:37:30"/>
    <s v=""/>
    <s v="No"/>
    <s v="New"/>
    <n v="0"/>
    <x v="1"/>
    <x v="0"/>
    <s v="Alex"/>
    <s v="Coon"/>
    <x v="19"/>
    <n v="3215922"/>
    <x v="690"/>
    <x v="2"/>
    <s v="LP_AW116-A08_900831"/>
    <s v="CIP_AW116-A08_396267"/>
    <s v="Work Identified"/>
    <m/>
    <x v="2"/>
    <s v="Ponderosa Pine"/>
    <s v="No"/>
    <s v="No"/>
    <n v="51"/>
    <n v="120"/>
    <s v="Do Not ABATE"/>
    <s v="FAB_FP-Trim B"/>
    <s v="Not Needed"/>
    <m/>
    <s v="Riparian"/>
    <s v="Poles A-B, 0.5 span, 30 feet northwest of lines, trim smaller co dom branch at base of tree marked with an X, also main tree has branch that extends towards the lines,  that needs to be trimmed to assure compliance. Combined dbh."/>
    <m/>
    <m/>
    <m/>
    <m/>
    <m/>
    <m/>
    <s v="Unit"/>
    <s v="No"/>
    <s v="Not Invoiced"/>
    <m/>
    <m/>
    <m/>
    <s v="TBD "/>
    <x v="23"/>
    <d v="2020-05-11T15:45:27"/>
    <s v="Sierra"/>
    <s v="SI_Sierra"/>
    <m/>
    <s v="15598 SUNSHINE SPRINGS PL"/>
    <s v="GRASS VALLEY"/>
    <s v=""/>
    <s v=""/>
    <s v="acoonm_awrr"/>
    <d v="2020-05-11T09:37:30"/>
    <s v="BE_geomartawrrprod"/>
    <d v="2020-05-12T09:32:10"/>
    <s v="096e2483-3b38-4655-9d64-2664ff5ec0aa"/>
  </r>
  <r>
    <n v="0"/>
    <n v="0"/>
    <n v="0"/>
    <n v="0"/>
    <n v="0"/>
    <n v="0"/>
    <n v="0"/>
    <n v="0"/>
    <n v="0"/>
    <n v="0"/>
    <x v="1"/>
    <n v="1"/>
    <s v="NA"/>
    <s v="NA"/>
    <n v="20"/>
    <x v="0"/>
    <d v="2020-05-11T15:45:58"/>
    <s v="MGE"/>
    <x v="4"/>
    <d v="2020-05-11T00:00:00"/>
    <d v="2020-05-11T09:27:54"/>
    <s v=""/>
    <s v="No"/>
    <s v="New"/>
    <n v="0"/>
    <x v="1"/>
    <x v="0"/>
    <s v="Alex"/>
    <s v="Coon"/>
    <x v="19"/>
    <n v="3215290"/>
    <x v="691"/>
    <x v="2"/>
    <s v="LP_AW116-A08_900831"/>
    <s v="CIP_AW116-A08_396267"/>
    <s v="No Work Required Under EVM"/>
    <m/>
    <x v="2"/>
    <s v="Ponderosa Pine"/>
    <s v="No"/>
    <s v="No"/>
    <n v="20"/>
    <n v="90"/>
    <s v="Do Not ABATE"/>
    <s v="NW_No Work"/>
    <s v="Not Needed"/>
    <m/>
    <s v="Riparian"/>
    <s v="Poles A-B, 0.6 span, 35 feet northwest of lines. "/>
    <m/>
    <m/>
    <m/>
    <m/>
    <m/>
    <m/>
    <s v="Unit"/>
    <s v="No"/>
    <s v="Not Invoiced"/>
    <m/>
    <m/>
    <m/>
    <s v="TBD "/>
    <x v="23"/>
    <d v="2020-05-11T15:45:58"/>
    <s v="Sierra"/>
    <s v="SI_Sierra"/>
    <m/>
    <s v="15598 SUNSHINE SPRINGS PL"/>
    <s v="GRASS VALLEY"/>
    <s v=""/>
    <s v=""/>
    <s v="acoonm_awrr"/>
    <d v="2020-05-11T09:27:54"/>
    <s v="BE_geomartawrrprod"/>
    <d v="2020-05-12T09:32:10"/>
    <s v="3e23e9f9-4d60-4ed6-a501-60f1756df7de"/>
  </r>
  <r>
    <n v="0"/>
    <n v="0"/>
    <n v="0"/>
    <n v="0"/>
    <n v="0"/>
    <n v="0"/>
    <n v="0"/>
    <n v="0"/>
    <n v="0"/>
    <n v="0"/>
    <x v="1"/>
    <n v="1"/>
    <n v="3"/>
    <n v="3"/>
    <n v="20"/>
    <x v="0"/>
    <d v="2020-05-11T15:46:50"/>
    <s v="zAWRR Not in Roster"/>
    <x v="1"/>
    <d v="2020-03-19T00:00:00"/>
    <d v="2020-03-19T09:06:40"/>
    <s v=""/>
    <s v="No"/>
    <s v="Old"/>
    <n v="0"/>
    <x v="1"/>
    <x v="0"/>
    <s v="zAWRR Not in Roster"/>
    <s v="zAWRR Not in Roster"/>
    <x v="1"/>
    <n v="2938016"/>
    <x v="692"/>
    <x v="0"/>
    <s v="LP_AV115-J08_812997"/>
    <s v="CIP_AV115-J08_356049"/>
    <s v="Tree Work Complete"/>
    <m/>
    <x v="8"/>
    <s v="Black Oak"/>
    <s v="No"/>
    <s v="No"/>
    <n v="31"/>
    <n v="72"/>
    <s v="ABATE"/>
    <s v="R3D_Rmv3-B+Trt"/>
    <s v="Cut and Leave"/>
    <m/>
    <s v="None Observed"/>
    <s v="0.3 spans north of end pole. Y-stem with rotting at base of tree on north side. Tree leaning towards facilities. Combined DBH. "/>
    <s v="AEA_A &amp; E Arborists Tree Care"/>
    <m/>
    <n v="5746657"/>
    <s v="R3B_Rmv 3-B"/>
    <d v="2020-05-11T15:46:44"/>
    <m/>
    <s v="Unit"/>
    <s v="No"/>
    <s v="Not Invoiced"/>
    <s v="AEA_A &amp; E Arborists Tree Care"/>
    <m/>
    <d v="2020-05-15T13:47:53"/>
    <s v="Cut rounds into 16in remove all slash "/>
    <x v="4"/>
    <d v="2020-05-11T15:46:50"/>
    <s v="Sierra"/>
    <s v="SI_Sierra"/>
    <m/>
    <s v="13584 HOPEFUL HILL RD"/>
    <s v="NEVADA CITY"/>
    <s v=""/>
    <s v=""/>
    <s v="jgaulf_awrr"/>
    <d v="2020-03-19T09:06:40"/>
    <s v="ajboga_awrr"/>
    <d v="2020-05-15T13:47:55"/>
    <s v="df6448fe-168e-44b5-86de-bd87e8f08494"/>
  </r>
  <r>
    <n v="0"/>
    <n v="0"/>
    <n v="0"/>
    <n v="0"/>
    <n v="0"/>
    <n v="0"/>
    <n v="0"/>
    <n v="0"/>
    <n v="0"/>
    <n v="0"/>
    <x v="1"/>
    <n v="1"/>
    <s v="Brush"/>
    <s v="NA"/>
    <n v="20"/>
    <x v="0"/>
    <d v="2020-05-11T15:47:12"/>
    <s v="AEA"/>
    <x v="0"/>
    <d v="2019-10-08T00:00:00"/>
    <d v="2019-10-08T13:04:51"/>
    <s v=""/>
    <s v="No"/>
    <s v="Old"/>
    <n v="0"/>
    <x v="0"/>
    <x v="0"/>
    <s v="Drew"/>
    <s v="Berlfein"/>
    <x v="0"/>
    <n v="1767010"/>
    <x v="693"/>
    <x v="0"/>
    <s v="LP_AV115-F22_884101"/>
    <s v="CIP_AV115-F22_356781"/>
    <s v="Tree Work Complete"/>
    <s v=""/>
    <x v="0"/>
    <s v="Brush (misc)"/>
    <s v="No"/>
    <s v="No"/>
    <n v="2"/>
    <n v="15"/>
    <s v=""/>
    <s v="BC_Br Rmv"/>
    <s v="Not Needed"/>
    <s v="No"/>
    <s v=""/>
    <s v="Brush around pole F"/>
    <s v="AEA_A &amp; E Arborists Tree Care"/>
    <s v=""/>
    <n v="5746657"/>
    <s v="BC_Br Rmv"/>
    <d v="2020-04-23T16:59:01"/>
    <s v=""/>
    <s v="Unit"/>
    <m/>
    <s v=""/>
    <s v="AEA_A &amp; E Arborists Tree Care"/>
    <s v=""/>
    <d v="2020-05-11T15:46:56"/>
    <s v="TBD W/M crew 218"/>
    <x v="0"/>
    <d v="2020-05-11T15:47:12"/>
    <s v="Sierra"/>
    <s v="SI_Sierra"/>
    <s v="1051742720"/>
    <s v="13051 ARTIC OWL RD"/>
    <s v="NEVADA CITY"/>
    <s v=""/>
    <s v=""/>
    <s v="eculhj_awrr"/>
    <d v="2019-10-08T13:04:51"/>
    <s v="BE_geomartawrrprod"/>
    <d v="2020-05-11T17:33:26"/>
    <s v="eefae303-41ac-41cb-a718-7b640eb04faa"/>
  </r>
  <r>
    <n v="0"/>
    <n v="0"/>
    <n v="0"/>
    <n v="0"/>
    <n v="0"/>
    <n v="0"/>
    <n v="0"/>
    <n v="0"/>
    <n v="0"/>
    <n v="0"/>
    <x v="1"/>
    <n v="1"/>
    <n v="4"/>
    <n v="4"/>
    <n v="20"/>
    <x v="0"/>
    <d v="2020-05-11T15:48:10"/>
    <s v="MGE"/>
    <x v="4"/>
    <d v="2020-05-11T00:00:00"/>
    <d v="2020-05-11T09:31:21"/>
    <s v=""/>
    <s v="No"/>
    <s v="New"/>
    <n v="0"/>
    <x v="1"/>
    <x v="0"/>
    <s v="Alex"/>
    <s v="Coon"/>
    <x v="19"/>
    <n v="3215291"/>
    <x v="694"/>
    <x v="2"/>
    <s v="LP_AW116-A08_900831"/>
    <s v="CIP_AW116-A08_396267"/>
    <s v="Hold"/>
    <m/>
    <x v="2"/>
    <s v="Ponderosa Pine"/>
    <s v="No"/>
    <s v="No"/>
    <n v="43"/>
    <n v="120"/>
    <s v="Do Not ABATE"/>
    <s v="R4B_Rmv 4-B"/>
    <s v="Not Needed"/>
    <m/>
    <s v="Riparian"/>
    <s v="Poles A-B, 0.6 span, 35 feet northwest of lines. Heritage tree. Removing because of trim would remove more then 1/3 of canopy. "/>
    <m/>
    <m/>
    <m/>
    <m/>
    <m/>
    <m/>
    <s v="Unit"/>
    <s v="No"/>
    <s v="Not Invoiced"/>
    <m/>
    <m/>
    <m/>
    <s v="TBD "/>
    <x v="23"/>
    <d v="2020-05-11T15:48:10"/>
    <s v="Sierra"/>
    <s v="SI_Sierra"/>
    <m/>
    <s v="15598 SUNSHINE SPRINGS PL"/>
    <s v="GRASS VALLEY"/>
    <s v=""/>
    <s v=""/>
    <s v="acoonm_awrr"/>
    <d v="2020-05-11T09:31:21"/>
    <s v="BE_geomartawrrprod"/>
    <d v="2020-05-12T09:32:10"/>
    <s v="d98d8d4a-0914-4821-bf95-79f0ec7c7e32"/>
  </r>
  <r>
    <n v="0"/>
    <n v="0"/>
    <n v="0"/>
    <n v="0"/>
    <n v="0"/>
    <n v="0"/>
    <n v="0"/>
    <n v="0"/>
    <n v="0"/>
    <n v="0"/>
    <x v="1"/>
    <n v="1"/>
    <n v="2"/>
    <n v="2"/>
    <n v="20"/>
    <x v="0"/>
    <d v="2020-05-11T15:54:59"/>
    <s v="AEA"/>
    <x v="0"/>
    <d v="2020-02-25T00:00:00"/>
    <d v="2020-02-25T14:29:22"/>
    <s v=""/>
    <s v="No"/>
    <s v="Old"/>
    <n v="0"/>
    <x v="0"/>
    <x v="0"/>
    <s v="Drew"/>
    <s v="Berlfein"/>
    <x v="0"/>
    <n v="1780887"/>
    <x v="695"/>
    <x v="0"/>
    <s v="LP_AV115-F22_881177"/>
    <s v="CIP_AV115-F22_356141"/>
    <s v="Tree Work Complete"/>
    <s v=""/>
    <x v="2"/>
    <s v="Black Oak"/>
    <s v="No"/>
    <s v="No"/>
    <n v="14"/>
    <n v="45"/>
    <s v="ABATE"/>
    <s v="F2B_FP-Rmv2 B"/>
    <s v="Haul offsite"/>
    <s v="No"/>
    <s v="Riparian"/>
    <s v="Poles 8-9, 0.1 span, 35 feet east of lines, dieback in lower canopy. Re-evaluate in 18 months. Sdealf: strong lean towards facilities, with 2 cracks going up trunk."/>
    <s v="AEA_A &amp; E Arborists Tree Care"/>
    <s v=""/>
    <n v="5746657"/>
    <s v="F2B_FP-Rmv2 B"/>
    <d v="2020-04-23T16:15:08"/>
    <s v=""/>
    <s v="Unit"/>
    <m/>
    <s v=""/>
    <s v="AEA_A &amp; E Arborists Tree Care"/>
    <s v=""/>
    <d v="2020-05-11T15:54:49"/>
    <s v="Remove all , wm complete by crew 205"/>
    <x v="0"/>
    <d v="2020-05-11T15:54:59"/>
    <s v="Sierra"/>
    <s v="SI_Sierra"/>
    <s v="1051742892"/>
    <s v="13205 ARTIC OWL RD"/>
    <s v="NEVADA CITY"/>
    <s v=""/>
    <s v=""/>
    <s v="acoonm_awrr"/>
    <d v="2020-02-25T14:29:22"/>
    <s v="BE_geomartawrrprod"/>
    <d v="2020-05-11T17:33:26"/>
    <s v="393d1dac-4231-488d-b441-b1618a9c5beb"/>
  </r>
  <r>
    <n v="0"/>
    <n v="0"/>
    <n v="0"/>
    <n v="0"/>
    <n v="0"/>
    <n v="0"/>
    <n v="0"/>
    <n v="0"/>
    <n v="0"/>
    <n v="0"/>
    <x v="1"/>
    <n v="1"/>
    <s v="NA"/>
    <s v="NA"/>
    <n v="20"/>
    <x v="0"/>
    <d v="2020-05-11T15:56:49"/>
    <s v="MGE"/>
    <x v="4"/>
    <d v="2020-05-11T00:00:00"/>
    <d v="2020-05-11T15:56:49"/>
    <s v=""/>
    <s v="No"/>
    <s v="New"/>
    <n v="0"/>
    <x v="1"/>
    <x v="0"/>
    <s v="Amanda"/>
    <s v="Winne"/>
    <x v="22"/>
    <n v="3217757"/>
    <x v="696"/>
    <x v="2"/>
    <s v="LP_AW116-A08_899991"/>
    <s v="CIP_AW116-A08_396050"/>
    <s v="No Work Required Under EVM"/>
    <m/>
    <x v="2"/>
    <s v="Knobcone Pine"/>
    <s v="No"/>
    <s v="No"/>
    <n v="29"/>
    <n v="102"/>
    <s v="Do Not ABATE"/>
    <s v="NW_No Work"/>
    <s v="Not Needed"/>
    <m/>
    <s v="None Observed"/>
    <s v="0.6 span between poles 12-13 / 35 feet east of line "/>
    <m/>
    <m/>
    <m/>
    <m/>
    <m/>
    <m/>
    <s v="Unit"/>
    <s v="No"/>
    <s v="Not Invoiced"/>
    <m/>
    <m/>
    <m/>
    <s v="TBD "/>
    <x v="27"/>
    <d v="2020-05-11T15:56:49"/>
    <s v="Sierra"/>
    <s v="SI_Sierra"/>
    <m/>
    <s v="15872 MCQUISTON LN"/>
    <s v="GRASS VALLEY"/>
    <s v=""/>
    <s v=""/>
    <s v="awinnm_awrr"/>
    <d v="2020-05-11T15:56:49"/>
    <s v="BE_geomartawrrprod"/>
    <d v="2020-05-11T16:21:00"/>
    <s v="e2554abe-8ace-49a6-a628-d446498fe923"/>
  </r>
  <r>
    <n v="0"/>
    <n v="0"/>
    <n v="0"/>
    <n v="0"/>
    <n v="0"/>
    <n v="0"/>
    <n v="0"/>
    <n v="0"/>
    <n v="0"/>
    <n v="0"/>
    <x v="1"/>
    <n v="1"/>
    <n v="2"/>
    <n v="2"/>
    <n v="20"/>
    <x v="0"/>
    <d v="2020-05-11T16:04:58"/>
    <s v="zAWRR Not in Roster"/>
    <x v="1"/>
    <d v="2020-03-31T00:00:00"/>
    <d v="2020-03-31T09:47:40"/>
    <s v=""/>
    <s v="No"/>
    <s v="Old"/>
    <n v="0"/>
    <x v="1"/>
    <x v="0"/>
    <s v="zAWRR Not in Roster"/>
    <s v="zAWRR Not in Roster"/>
    <x v="1"/>
    <n v="2960817"/>
    <x v="697"/>
    <x v="2"/>
    <s v="LP_AW116-A04_892908"/>
    <s v="CIP_AW116-A04_397049"/>
    <s v="Tree Work Complete"/>
    <m/>
    <x v="1"/>
    <s v="Black Oak"/>
    <s v="No"/>
    <s v="No"/>
    <n v="14"/>
    <n v="103"/>
    <s v="Do Not ABATE"/>
    <s v="F2B_FP-Rmv2 B"/>
    <s v="Cut and Leave"/>
    <m/>
    <s v="None Observed"/>
    <s v="0.9 span pole B to endpole C. 7 feet south of lines. Trim to compliance would kill. Remove "/>
    <s v="AEA_A &amp; E Arborists Tree Care"/>
    <m/>
    <n v="5650734"/>
    <s v="F2B_FP-Rmv2 B"/>
    <d v="2020-05-11T16:04:46"/>
    <m/>
    <s v="Unit"/>
    <s v="No"/>
    <s v="Not Invoiced"/>
    <s v="AEA_A &amp; E Arborists Tree Care"/>
    <m/>
    <d v="2020-05-11T16:04:52"/>
    <s v="Cut firewood 16 inches. Remove chips and slash"/>
    <x v="9"/>
    <d v="2020-05-11T16:04:58"/>
    <s v="Sierra"/>
    <s v="SI_Sierra"/>
    <m/>
    <s v="13515 SCHOONER HILL DR"/>
    <s v="GRASS VALLEY"/>
    <s v=""/>
    <s v=""/>
    <s v="ncolem_awrr"/>
    <d v="2020-03-31T09:47:40"/>
    <s v="BE_geomartawrrprod"/>
    <d v="2020-05-11T17:33:43"/>
    <s v="8592b532-bfe2-4a23-9184-7abeb43ee2d4"/>
  </r>
  <r>
    <n v="0"/>
    <n v="0"/>
    <n v="0"/>
    <n v="0"/>
    <n v="0"/>
    <n v="0"/>
    <n v="0"/>
    <n v="0"/>
    <n v="0"/>
    <n v="0"/>
    <x v="1"/>
    <n v="1"/>
    <s v="Brush"/>
    <s v="NA"/>
    <n v="20"/>
    <x v="0"/>
    <d v="2020-05-11T16:06:37"/>
    <s v="MGE"/>
    <x v="4"/>
    <d v="2020-05-11T00:00:00"/>
    <d v="2020-05-11T16:06:37"/>
    <s v=""/>
    <s v="No"/>
    <s v="New"/>
    <n v="0"/>
    <x v="1"/>
    <x v="0"/>
    <s v="Amanda"/>
    <s v="Winne"/>
    <x v="22"/>
    <n v="3217769"/>
    <x v="698"/>
    <x v="2"/>
    <s v="LP_AW116-A08_899991"/>
    <s v="CIP_AW116-A08_396050"/>
    <s v="Work Identified"/>
    <m/>
    <x v="2"/>
    <s v="Manzanita"/>
    <s v="No"/>
    <s v="No"/>
    <n v="3"/>
    <n v="10"/>
    <m/>
    <s v="BC_Br Rmv"/>
    <s v="Not Needed"/>
    <m/>
    <s v="None Observed"/>
    <s v="6 feet east of guy wire at pole 13"/>
    <m/>
    <m/>
    <m/>
    <m/>
    <m/>
    <m/>
    <s v="Unit"/>
    <s v="No"/>
    <s v="Not Invoiced"/>
    <m/>
    <m/>
    <m/>
    <s v="TBD "/>
    <x v="27"/>
    <d v="2020-05-11T16:06:37"/>
    <s v="Sierra"/>
    <s v="SI_Sierra"/>
    <m/>
    <s v="15872 MCQUISTON LN"/>
    <s v="GRASS VALLEY"/>
    <s v=""/>
    <s v=""/>
    <s v="awinnm_awrr"/>
    <d v="2020-05-11T16:06:37"/>
    <s v="BE_geomartawrrprod"/>
    <d v="2020-05-11T18:14:49"/>
    <s v="a9e49ec5-12e8-4a77-b563-1e5ecdd8412a"/>
  </r>
  <r>
    <n v="0"/>
    <n v="0"/>
    <n v="0"/>
    <n v="0"/>
    <n v="0"/>
    <n v="0"/>
    <n v="0"/>
    <n v="0"/>
    <n v="0"/>
    <n v="0"/>
    <x v="1"/>
    <n v="1"/>
    <n v="2"/>
    <s v="NA"/>
    <n v="20"/>
    <x v="0"/>
    <d v="2020-05-11T16:07:38"/>
    <s v="zAWRR Not in Roster"/>
    <x v="1"/>
    <d v="2020-03-30T00:00:00"/>
    <d v="2020-03-30T13:09:01"/>
    <s v=""/>
    <s v="No"/>
    <s v="Old"/>
    <n v="0"/>
    <x v="1"/>
    <x v="0"/>
    <s v="zAWRR Not in Roster"/>
    <s v="zAWRR Not in Roster"/>
    <x v="1"/>
    <n v="2958135"/>
    <x v="699"/>
    <x v="2"/>
    <s v="LP_AW116-A04_900729"/>
    <s v="CIP_AW116-A04_397049"/>
    <s v="Tree Work Complete"/>
    <m/>
    <x v="1"/>
    <s v="Ponderosa Pine"/>
    <s v="No"/>
    <s v="No"/>
    <n v="21"/>
    <n v="104"/>
    <s v="Do Not ABATE"/>
    <s v="OV_Overhang"/>
    <s v="Not Needed"/>
    <m/>
    <s v="None Observed"/>
    <s v="Tree is .2 span from pole B to end pole, 20 ft south of line. In reasonable health, needs slight overhang trim for compliance "/>
    <s v="AEA_A &amp; E Arborists Tree Care"/>
    <m/>
    <n v="5650734"/>
    <s v="OV_Overhang"/>
    <d v="2020-05-11T16:07:29"/>
    <m/>
    <s v="Unit"/>
    <s v="No"/>
    <s v="Not Invoiced"/>
    <s v="AEA_A &amp; E Arborists Tree Care"/>
    <m/>
    <d v="2020-05-11T16:07:34"/>
    <s v="Remove all slash"/>
    <x v="9"/>
    <d v="2020-05-11T16:07:38"/>
    <s v="Sierra"/>
    <s v="SI_Sierra"/>
    <m/>
    <s v="13547 SCHOONER HILL DR"/>
    <s v="GRASS VALLEY"/>
    <s v=""/>
    <s v=""/>
    <s v="nvikm_awrr"/>
    <d v="2020-03-30T13:09:01"/>
    <s v="BE_geomartawrrprod"/>
    <d v="2020-05-11T17:33:43"/>
    <s v="5a76c818-3e77-48d2-bc82-ed2801ee9b33"/>
  </r>
  <r>
    <n v="0"/>
    <n v="0"/>
    <n v="0"/>
    <n v="0"/>
    <n v="0"/>
    <n v="0"/>
    <n v="0"/>
    <n v="0"/>
    <n v="0"/>
    <n v="0"/>
    <x v="1"/>
    <n v="1"/>
    <n v="2"/>
    <s v="NA"/>
    <n v="20"/>
    <x v="0"/>
    <d v="2020-05-11T16:08:54"/>
    <s v="zAWRR Not in Roster"/>
    <x v="1"/>
    <d v="2020-03-30T00:00:00"/>
    <d v="2020-03-30T10:24:59"/>
    <s v=""/>
    <s v="No"/>
    <s v="Old"/>
    <n v="0"/>
    <x v="1"/>
    <x v="0"/>
    <s v="zAWRR Not in Roster"/>
    <s v="zAWRR Not in Roster"/>
    <x v="1"/>
    <n v="2957226"/>
    <x v="700"/>
    <x v="2"/>
    <s v="LP_AW116-A04_900729"/>
    <s v="CIP_AW116-A04_398929"/>
    <s v="Tree Work Complete"/>
    <m/>
    <x v="1"/>
    <s v="Ponderosa Pine"/>
    <s v="No"/>
    <s v="No"/>
    <n v="22"/>
    <n v="98"/>
    <s v="Do Not ABATE"/>
    <s v="OV_Overhang"/>
    <s v="Not Needed"/>
    <m/>
    <s v="None Observed"/>
    <s v="Tree is .8 span from pole a to B, 20 ft south of line. Next to corner of fence. Overall healthy but with codom top. needs very small overhang trim for compliance "/>
    <s v="AEA_A &amp; E Arborists Tree Care"/>
    <m/>
    <n v="5650734"/>
    <s v="OV_Overhang"/>
    <d v="2020-05-11T16:08:37"/>
    <m/>
    <s v="Unit"/>
    <s v="No"/>
    <s v="Not Invoiced"/>
    <s v="AEA_A &amp; E Arborists Tree Care"/>
    <m/>
    <d v="2020-05-11T16:08:45"/>
    <s v="TBD"/>
    <x v="9"/>
    <d v="2020-05-11T16:08:54"/>
    <s v="Sierra"/>
    <s v="SI_Sierra"/>
    <m/>
    <s v="13547 SCHOONER HILL DR"/>
    <s v="GRASS VALLEY"/>
    <s v=""/>
    <s v=""/>
    <s v="nvikm_awrr"/>
    <d v="2020-03-30T10:24:59"/>
    <s v="BE_geomartawrrprod"/>
    <d v="2020-05-11T17:33:43"/>
    <s v="bdb95b8e-afe9-44d0-995c-f2a249caed78"/>
  </r>
  <r>
    <n v="0"/>
    <n v="0"/>
    <n v="0"/>
    <n v="0"/>
    <n v="0"/>
    <n v="0"/>
    <n v="0"/>
    <n v="0"/>
    <n v="0"/>
    <n v="0"/>
    <x v="1"/>
    <n v="1"/>
    <n v="1"/>
    <n v="1"/>
    <n v="20"/>
    <x v="0"/>
    <d v="2020-05-11T16:13:18"/>
    <s v="MGE"/>
    <x v="4"/>
    <d v="2020-05-11T00:00:00"/>
    <d v="2020-05-11T16:13:18"/>
    <s v=""/>
    <s v="No"/>
    <s v="New"/>
    <n v="0"/>
    <x v="1"/>
    <x v="0"/>
    <s v="Amanda"/>
    <s v="Winne"/>
    <x v="22"/>
    <n v="3217805"/>
    <x v="701"/>
    <x v="2"/>
    <s v="LP_AW116-A08_899991"/>
    <s v="CIP_AW116-A08_396050"/>
    <s v="Work Identified"/>
    <m/>
    <x v="2"/>
    <s v="Gray Pine"/>
    <s v="No"/>
    <s v="No"/>
    <n v="4"/>
    <n v="20"/>
    <s v="Do Not ABATE"/>
    <s v="F1B_FP-Rmv1 B"/>
    <s v="Not Needed"/>
    <m/>
    <s v="None Observed"/>
    <s v="8 feet east of guy wire at pole 13 / wound on trunk at 5 feet up "/>
    <m/>
    <m/>
    <m/>
    <m/>
    <m/>
    <m/>
    <s v="Unit"/>
    <s v="No"/>
    <s v="Not Invoiced"/>
    <m/>
    <m/>
    <m/>
    <s v="TBD "/>
    <x v="27"/>
    <d v="2020-05-11T16:13:18"/>
    <s v="Sierra"/>
    <s v="SI_Sierra"/>
    <m/>
    <s v="15872 MCQUISTON LN"/>
    <s v="GRASS VALLEY"/>
    <s v=""/>
    <s v=""/>
    <s v="awinnm_awrr"/>
    <d v="2020-05-11T16:13:18"/>
    <s v="BE_geomartawrrprod"/>
    <d v="2020-05-11T18:14:49"/>
    <s v="88cdc272-d9e6-4a79-b93c-3699da8de746"/>
  </r>
  <r>
    <n v="0"/>
    <n v="0"/>
    <n v="0"/>
    <n v="0"/>
    <n v="0"/>
    <n v="0"/>
    <n v="0"/>
    <n v="0"/>
    <n v="0"/>
    <n v="0"/>
    <x v="1"/>
    <n v="1"/>
    <n v="2"/>
    <n v="2"/>
    <n v="20"/>
    <x v="0"/>
    <d v="2020-05-11T16:19:52"/>
    <s v="MGE"/>
    <x v="4"/>
    <d v="2020-05-11T00:00:00"/>
    <d v="2020-05-11T16:19:52"/>
    <s v=""/>
    <s v="No"/>
    <s v="New"/>
    <n v="0"/>
    <x v="1"/>
    <x v="0"/>
    <s v="Amanda"/>
    <s v="Winne"/>
    <x v="22"/>
    <n v="3217813"/>
    <x v="702"/>
    <x v="2"/>
    <s v="LP_AW116-A08_899991"/>
    <s v="CIP_AW116-A08_396050"/>
    <s v="Work Identified"/>
    <m/>
    <x v="2"/>
    <s v="Gray Pine"/>
    <s v="No"/>
    <s v="No"/>
    <n v="21"/>
    <n v="100"/>
    <s v="ABATE"/>
    <s v="F2B_FP-Rmv2 B"/>
    <s v="Not Needed"/>
    <m/>
    <s v="None Observed"/>
    <s v="0.9 span between poles 12-13 / 66 feet west of line / codominant / leaning towards lines"/>
    <m/>
    <m/>
    <m/>
    <m/>
    <m/>
    <m/>
    <s v="Unit"/>
    <s v="No"/>
    <s v="Not Invoiced"/>
    <m/>
    <m/>
    <m/>
    <s v="TBD "/>
    <x v="27"/>
    <d v="2020-05-11T16:19:52"/>
    <s v="Sierra"/>
    <s v="SI_Sierra"/>
    <m/>
    <s v="15872 MCQUISTON LN"/>
    <s v="GRASS VALLEY"/>
    <s v=""/>
    <s v=""/>
    <s v="awinnm_awrr"/>
    <d v="2020-05-11T16:19:52"/>
    <s v="BE_geomartawrrprod"/>
    <d v="2020-05-11T18:17:01"/>
    <s v="957dd438-3a26-42b1-b095-78cb8e20dca5"/>
  </r>
  <r>
    <n v="0"/>
    <n v="0"/>
    <n v="0"/>
    <n v="0"/>
    <n v="0"/>
    <n v="0"/>
    <n v="0"/>
    <n v="0"/>
    <n v="0"/>
    <n v="0"/>
    <x v="1"/>
    <n v="1"/>
    <n v="3"/>
    <n v="3"/>
    <n v="20"/>
    <x v="0"/>
    <d v="2020-05-11T16:28:57"/>
    <s v="AEA"/>
    <x v="0"/>
    <d v="2020-03-30T00:00:00"/>
    <d v="2020-03-30T10:48:47"/>
    <s v=""/>
    <s v="No"/>
    <s v="Old"/>
    <n v="0"/>
    <x v="0"/>
    <x v="0"/>
    <s v="Drew"/>
    <s v="Berlfein"/>
    <x v="0"/>
    <n v="2957546"/>
    <x v="703"/>
    <x v="2"/>
    <s v="LP_AW116-A03_896780"/>
    <s v="CIP_AW116-A03_397469"/>
    <s v="Tree Work Complete"/>
    <m/>
    <x v="2"/>
    <s v="Ponderosa Pine"/>
    <s v="No"/>
    <s v="No"/>
    <n v="29"/>
    <n v="115"/>
    <s v="Do Not ABATE"/>
    <s v="R3B_Rmv 3-B"/>
    <s v="Haul offsite"/>
    <m/>
    <s v="None Observed"/>
    <s v="Pole 31- pole 32, .2 span, 100 feet northeast of line/ Large codominant stems with included bark/ Lightning strike scar extending down from codominant crotch."/>
    <s v="AEA_A &amp; E Arborists Tree Care"/>
    <m/>
    <n v="5585874"/>
    <s v="R3B_Rmv 3-B"/>
    <d v="2020-05-11T16:28:30"/>
    <s v="A&amp;E crew 15"/>
    <s v="Unit"/>
    <s v="No"/>
    <s v="Not Invoiced"/>
    <s v="AEA_A &amp; E Arborists Tree Care"/>
    <m/>
    <d v="2020-05-11T17:32:12"/>
    <s v="Remove all wood/ Broadcast wood chips "/>
    <x v="0"/>
    <d v="2020-05-11T16:28:57"/>
    <s v="Sierra"/>
    <s v="SI_Sierra"/>
    <m/>
    <s v="13018 RYAN CT"/>
    <s v="GRASS VALLEY"/>
    <s v=""/>
    <s v=""/>
    <s v="awithm_awrr"/>
    <d v="2020-03-30T10:48:47"/>
    <s v="BE_geomartawrrprod"/>
    <d v="2020-05-11T17:33:43"/>
    <s v="ca364ee6-4937-4d3d-a217-e9080e81667f"/>
  </r>
  <r>
    <n v="0"/>
    <n v="0"/>
    <n v="0"/>
    <n v="0"/>
    <n v="0"/>
    <n v="0"/>
    <n v="0"/>
    <n v="0"/>
    <n v="0"/>
    <n v="0"/>
    <x v="1"/>
    <n v="1"/>
    <n v="1"/>
    <n v="1"/>
    <n v="20"/>
    <x v="0"/>
    <d v="2020-05-11T16:30:06"/>
    <s v="AEA"/>
    <x v="0"/>
    <d v="2020-03-30T00:00:00"/>
    <d v="2020-03-30T11:07:57"/>
    <s v=""/>
    <s v="No"/>
    <s v="Old"/>
    <n v="0"/>
    <x v="0"/>
    <x v="0"/>
    <s v="Drew"/>
    <s v="Berlfein"/>
    <x v="0"/>
    <n v="2957560"/>
    <x v="704"/>
    <x v="2"/>
    <s v="LP_AW116-A03_896780"/>
    <s v="CIP_AW116-A03_397469"/>
    <s v="Tree Work Complete"/>
    <m/>
    <x v="2"/>
    <s v="Ponderosa Pine"/>
    <s v="No"/>
    <s v="No"/>
    <n v="10"/>
    <n v="65"/>
    <s v="Do Not ABATE"/>
    <s v="R1B_Rmv 1-B"/>
    <s v="Haul offsite"/>
    <m/>
    <s v="None Observed"/>
    <s v="0.7SP 30-31, 60’ NOL."/>
    <s v="AEA_A &amp; E Arborists Tree Care"/>
    <m/>
    <n v="5585874"/>
    <s v="R1B_Rmv 1-B"/>
    <d v="2020-05-11T16:29:51"/>
    <s v="A&amp;E crew 15"/>
    <s v="Unit"/>
    <s v="No"/>
    <s v="Not Invoiced"/>
    <s v="AEA_A &amp; E Arborists Tree Care"/>
    <m/>
    <d v="2020-05-11T17:31:19"/>
    <s v="Remove all wood/ Broadcast wood chips "/>
    <x v="0"/>
    <d v="2020-05-11T16:30:06"/>
    <s v="Sierra"/>
    <s v="SI_Sierra"/>
    <m/>
    <s v="13018 RYAN CT"/>
    <s v="GRASS VALLEY"/>
    <s v=""/>
    <s v=""/>
    <s v="tmaokm_awrr"/>
    <d v="2020-03-30T11:07:57"/>
    <s v="BE_geomartawrrprod"/>
    <d v="2020-05-11T17:33:43"/>
    <s v="9f83f706-ad0e-4e12-a9f1-9c2f7be59020"/>
  </r>
  <r>
    <n v="0"/>
    <n v="0"/>
    <n v="0"/>
    <n v="0"/>
    <n v="0"/>
    <n v="0"/>
    <n v="0"/>
    <n v="0"/>
    <n v="0"/>
    <n v="0"/>
    <x v="1"/>
    <n v="1"/>
    <n v="4"/>
    <n v="4"/>
    <n v="20"/>
    <x v="0"/>
    <d v="2020-05-11T16:34:20"/>
    <s v="AEA"/>
    <x v="0"/>
    <d v="2020-03-30T00:00:00"/>
    <d v="2020-03-30T11:08:50"/>
    <s v=""/>
    <s v="No"/>
    <s v="Old"/>
    <n v="0"/>
    <x v="0"/>
    <x v="0"/>
    <s v="Drew"/>
    <s v="Berlfein"/>
    <x v="0"/>
    <n v="2957549"/>
    <x v="705"/>
    <x v="2"/>
    <s v="LP_AW116-A03_896780"/>
    <s v="CIP_AW116-A03_397469"/>
    <s v="Tree Work Complete"/>
    <m/>
    <x v="2"/>
    <s v="Black Oak"/>
    <s v="No"/>
    <s v="No"/>
    <n v="39"/>
    <n v="74"/>
    <s v="ABATE"/>
    <s v="F4D_FS-R4B+Trt"/>
    <s v="Cut and Leave"/>
    <m/>
    <s v="Riparian"/>
    <s v="71 feet northeast of pole 31, tree has huge hole in base with signs of rotting, 4x stem"/>
    <s v="AEA_A &amp; E Arborists Tree Care"/>
    <m/>
    <n v="5585874"/>
    <s v="F4B_FP-Rmv4 B"/>
    <d v="2020-05-11T16:33:57"/>
    <s v="A&amp;E crew 15"/>
    <s v="Unit"/>
    <s v="No"/>
    <s v="Not Invoiced"/>
    <s v="AEA_A &amp; E Arborists Tree Care"/>
    <m/>
    <d v="2020-05-11T17:30:22"/>
    <s v="Drop and leave as long log lengths, customer would like to cut tree into smaller sections himself, broadcast wood chips "/>
    <x v="0"/>
    <d v="2020-05-11T16:34:20"/>
    <s v="Sierra"/>
    <s v="SI_Sierra"/>
    <m/>
    <s v="13018 RYAN CT"/>
    <s v="GRASS VALLEY"/>
    <s v=""/>
    <s v=""/>
    <s v="awithm_awrr"/>
    <d v="2020-03-30T11:08:50"/>
    <s v="BE_geomartawrrprod"/>
    <d v="2020-05-11T17:33:43"/>
    <s v="dafca490-7760-4de3-87c7-39a1c1170836"/>
  </r>
  <r>
    <n v="0"/>
    <n v="0"/>
    <n v="0"/>
    <n v="0"/>
    <n v="0"/>
    <n v="0"/>
    <n v="0"/>
    <n v="0"/>
    <n v="0"/>
    <n v="0"/>
    <x v="1"/>
    <n v="1"/>
    <n v="2"/>
    <n v="2"/>
    <n v="20"/>
    <x v="0"/>
    <d v="2020-05-11T16:35:56"/>
    <s v="zAWRR Not in Roster"/>
    <x v="1"/>
    <d v="2020-03-23T00:00:00"/>
    <d v="2020-03-23T13:39:14"/>
    <s v=""/>
    <s v="No"/>
    <s v="Old"/>
    <n v="0"/>
    <x v="1"/>
    <x v="0"/>
    <s v="zAWRR Not in Roster"/>
    <s v="zAWRR Not in Roster"/>
    <x v="1"/>
    <n v="2943428"/>
    <x v="706"/>
    <x v="2"/>
    <s v="LP_AW116-A04_900730"/>
    <s v="CIP_AW116-A04_398864"/>
    <s v="Tree Work Complete"/>
    <m/>
    <x v="1"/>
    <s v="Ponderosa Pine"/>
    <s v="No"/>
    <s v="No"/>
    <n v="22"/>
    <n v="102"/>
    <s v="Do Not ABATE"/>
    <s v="F2B_FP-Rmv2 B"/>
    <s v="Haul offsite"/>
    <m/>
    <s v="None Observed"/>
    <s v=".4 span pole A to B. 64 feet south of line. Codom stem at 46 feet with much included bark and facing lines"/>
    <s v="AEA_A &amp; E Arborists Tree Care"/>
    <m/>
    <n v="5650734"/>
    <s v="F2B_FP-Rmv2 B"/>
    <d v="2020-05-11T16:35:44"/>
    <m/>
    <s v="Unit"/>
    <s v="No"/>
    <s v="Not Invoiced"/>
    <s v="AEA_A &amp; E Arborists Tree Care"/>
    <m/>
    <d v="2020-05-11T16:35:49"/>
    <s v="Remove all material "/>
    <x v="4"/>
    <d v="2020-05-11T16:35:56"/>
    <s v="Sierra"/>
    <s v="SI_Sierra"/>
    <m/>
    <s v="13581 SCHOONER HILL DR"/>
    <s v="GRASS VALLEY"/>
    <s v=""/>
    <s v=""/>
    <s v="rmorgm_awrr"/>
    <d v="2020-03-23T13:39:14"/>
    <s v="BE_geomartawrrprod"/>
    <d v="2020-05-11T17:33:40"/>
    <s v="f9994504-dff5-4df1-9bb2-c81e69370d1e"/>
  </r>
  <r>
    <n v="0"/>
    <n v="0"/>
    <n v="0"/>
    <n v="0"/>
    <n v="0"/>
    <n v="0"/>
    <n v="0"/>
    <n v="0"/>
    <n v="0"/>
    <n v="0"/>
    <x v="1"/>
    <n v="1"/>
    <n v="4"/>
    <n v="4"/>
    <n v="20"/>
    <x v="0"/>
    <d v="2020-05-11T16:36:48"/>
    <s v="AEA"/>
    <x v="0"/>
    <d v="2020-03-12T00:00:00"/>
    <d v="2020-03-12T13:31:07"/>
    <s v=""/>
    <s v="No"/>
    <s v="Old"/>
    <n v="0"/>
    <x v="0"/>
    <x v="0"/>
    <s v="Drew"/>
    <s v="Berlfein"/>
    <x v="0"/>
    <n v="2333278"/>
    <x v="707"/>
    <x v="0"/>
    <s v="LP_AV115-J14_880480"/>
    <s v="CIP_AV115-J14_357161"/>
    <s v="Tree Work Complete"/>
    <m/>
    <x v="2"/>
    <s v="Cedar"/>
    <s v="No"/>
    <s v="No"/>
    <n v="49"/>
    <n v="101"/>
    <s v="Do Not ABATE"/>
    <s v="R4B_Rmv 4-B"/>
    <s v="Cut and Leave"/>
    <m/>
    <s v="None Observed"/>
    <s v="0.7 of the span from pole L to End pole. 10 ft South of the line. Has included bark and breaks into 3 stems 7 ft above base. "/>
    <s v="AEA_A &amp; E Arborists Tree Care"/>
    <m/>
    <n v="208"/>
    <s v="R4B_Rmv 4-B"/>
    <d v="2020-05-05T15:19:02"/>
    <s v="A&amp;E, 208"/>
    <s v="Unit"/>
    <s v="No"/>
    <s v="Not Invoiced"/>
    <s v="AEA_A &amp; E Arborists Tree Care"/>
    <m/>
    <d v="2020-05-11T16:36:40"/>
    <s v="costumer keep, cut into millable 12 feetlengths or longer deck near front gate, chip and pile brush, lop and scatter where needed.207"/>
    <x v="0"/>
    <d v="2020-05-11T16:36:48"/>
    <s v="Sierra"/>
    <s v="SI_Sierra"/>
    <m/>
    <s v="10795 DOUGLAS LN"/>
    <s v=""/>
    <s v=""/>
    <s v=""/>
    <s v="mdiazm_awrr"/>
    <d v="2020-03-12T13:31:07"/>
    <s v="BE_geomartawrrprod"/>
    <d v="2020-05-11T17:33:33"/>
    <s v="ef667aff-a899-49ec-be25-9893892bedbf"/>
  </r>
  <r>
    <n v="0"/>
    <n v="0"/>
    <n v="0"/>
    <n v="0"/>
    <n v="0"/>
    <n v="0"/>
    <n v="0"/>
    <n v="0"/>
    <n v="0"/>
    <n v="0"/>
    <x v="1"/>
    <n v="1"/>
    <n v="3"/>
    <s v="NA"/>
    <n v="20"/>
    <x v="0"/>
    <d v="2020-05-11T16:36:52"/>
    <s v="zAWRR Not in Roster"/>
    <x v="1"/>
    <d v="2020-03-30T00:00:00"/>
    <d v="2020-03-30T10:13:20"/>
    <s v=""/>
    <s v="No"/>
    <s v="Old"/>
    <n v="0"/>
    <x v="1"/>
    <x v="0"/>
    <s v="zAWRR Not in Roster"/>
    <s v="zAWRR Not in Roster"/>
    <x v="1"/>
    <n v="2957164"/>
    <x v="708"/>
    <x v="2"/>
    <s v="LP_AW116-A04_900729"/>
    <s v="CIP_AW116-A04_398929"/>
    <s v="Tree Work Complete"/>
    <m/>
    <x v="1"/>
    <s v="Ponderosa Pine"/>
    <s v="No"/>
    <s v="No"/>
    <n v="25"/>
    <n v="108"/>
    <s v="Do Not ABATE"/>
    <s v="OV_Overhang"/>
    <s v="Not Needed"/>
    <m/>
    <s v="None Observed"/>
    <s v="Tree is .7 span from pole a to B, 20 ft south of line next to fence. Overall healthy tree, slight trim for overhang compliance "/>
    <s v="AEA_A &amp; E Arborists Tree Care"/>
    <m/>
    <n v="5650734"/>
    <s v="OV_Overhang"/>
    <d v="2020-05-11T16:36:38"/>
    <m/>
    <s v="Unit"/>
    <s v="No"/>
    <s v="Not Invoiced"/>
    <s v="AEA_A &amp; E Arborists Tree Care"/>
    <m/>
    <d v="2020-05-11T16:36:43"/>
    <s v="TBD "/>
    <x v="4"/>
    <d v="2020-05-11T16:36:52"/>
    <s v="Sierra"/>
    <s v="SI_Sierra"/>
    <m/>
    <s v="13547 SCHOONER HILL DR"/>
    <s v="GRASS VALLEY"/>
    <s v=""/>
    <s v=""/>
    <s v="nvikm_awrr"/>
    <d v="2020-03-30T10:13:20"/>
    <s v="BE_geomartawrrprod"/>
    <d v="2020-05-11T17:33:43"/>
    <s v="20e87acd-8fbe-4167-a7fe-c4402cfc7df1"/>
  </r>
  <r>
    <n v="0"/>
    <n v="0"/>
    <n v="0"/>
    <n v="0"/>
    <n v="0"/>
    <n v="0"/>
    <n v="0"/>
    <n v="0"/>
    <n v="0"/>
    <n v="0"/>
    <x v="1"/>
    <n v="1"/>
    <n v="2"/>
    <n v="2"/>
    <n v="20"/>
    <x v="0"/>
    <d v="2020-05-11T16:38:58"/>
    <s v="AEA"/>
    <x v="0"/>
    <d v="2020-04-02T00:00:00"/>
    <d v="2020-04-02T05:40:23"/>
    <s v=""/>
    <s v="No"/>
    <s v="Old"/>
    <n v="0"/>
    <x v="0"/>
    <x v="0"/>
    <s v="Drew"/>
    <s v="Berlfein"/>
    <x v="0"/>
    <n v="2966884"/>
    <x v="709"/>
    <x v="0"/>
    <s v="LP_AV115-J14_880480"/>
    <s v="CIP_AV115-J14_355974"/>
    <s v="Tree Work Complete"/>
    <m/>
    <x v="4"/>
    <s v="Ponderosa Pine"/>
    <s v="No"/>
    <s v="No"/>
    <n v="14"/>
    <n v="75"/>
    <s v="Do Not ABATE"/>
    <s v="R2B_Rmv 2-B"/>
    <s v="Cut and Leave"/>
    <s v="No"/>
    <s v="Riparian"/>
    <s v=".4 span from Pole K1 to Pole K2 West of line/ Trimming removed over 1/3 of canopy so removal is recommended. Duplicate point since first point was already TWC for original trim"/>
    <s v="AEA_A &amp; E Arborists Tree Care"/>
    <m/>
    <n v="0"/>
    <s v="R2B_Rmv 2-B"/>
    <d v="2020-05-07T17:43:08"/>
    <s v="A&amp;E 218"/>
    <s v="Unit"/>
    <m/>
    <m/>
    <s v="AEA_A &amp; E Arborists Tree Care"/>
    <m/>
    <d v="2020-05-11T16:38:51"/>
    <s v="Cut wood into 12 ft. log lengths/ Pile wood chips in designated area on property.207"/>
    <x v="0"/>
    <d v="2020-05-11T16:38:58"/>
    <s v="Sierra"/>
    <s v="SI_Sierra"/>
    <s v="1051749260"/>
    <s v="10795 DOUGLAS LN"/>
    <s v="NEVADA CITY"/>
    <s v=""/>
    <s v=""/>
    <s v="BE_geomartawrrprod"/>
    <d v="2020-04-02T05:40:23"/>
    <s v="BE_geomartawrrprod"/>
    <d v="2020-05-11T17:33:43"/>
    <s v="fae58271-0886-4f57-bece-83e5a9f1f936"/>
  </r>
  <r>
    <n v="0"/>
    <n v="0"/>
    <n v="0"/>
    <n v="0"/>
    <n v="0"/>
    <n v="0"/>
    <n v="0"/>
    <n v="0"/>
    <n v="0"/>
    <n v="0"/>
    <x v="1"/>
    <n v="1"/>
    <n v="2"/>
    <n v="2"/>
    <n v="20"/>
    <x v="0"/>
    <d v="2020-05-11T17:26:36"/>
    <s v="zAWRR Not in Roster"/>
    <x v="1"/>
    <d v="2020-04-20T00:00:00"/>
    <d v="2020-04-20T13:30:45"/>
    <s v=""/>
    <s v="No"/>
    <s v="Old"/>
    <n v="0"/>
    <x v="1"/>
    <x v="0"/>
    <s v="zAWRR Not in Roster"/>
    <s v="zAWRR Not in Roster"/>
    <x v="1"/>
    <n v="3120515"/>
    <x v="710"/>
    <x v="2"/>
    <s v="LP_AW116-A03_893415"/>
    <s v="CIP_AW116-A03_397472"/>
    <s v="Tree Work Complete"/>
    <m/>
    <x v="2"/>
    <s v="Black Oak"/>
    <s v="No"/>
    <s v="No"/>
    <n v="21"/>
    <n v="60"/>
    <s v="Do Not ABATE"/>
    <s v="F2B_FP-Rmv2 B"/>
    <s v="Cut and Leave"/>
    <m/>
    <s v="None Observed"/>
    <s v="Pole 31- pole 32,.2 span, 25 feet south of line, removing because of deep hole with rot present on side of tree, included bark and healed over wound on front of tree. "/>
    <s v="AEA_A &amp; E Arborists Tree Care"/>
    <m/>
    <n v="5713727"/>
    <s v="F2B_FP-Rmv2 B"/>
    <d v="2020-05-11T17:26:04"/>
    <m/>
    <s v="Unit"/>
    <s v="No"/>
    <s v="Not Invoiced"/>
    <s v="AEA_A &amp; E Arborists Tree Care"/>
    <m/>
    <d v="2020-05-11T17:26:32"/>
    <s v="Cut into 16 inch rounds, chip and pile in designated area consult cusomter."/>
    <x v="4"/>
    <d v="2020-05-11T17:26:36"/>
    <s v="Sierra"/>
    <s v="SI_Sierra"/>
    <m/>
    <s v="12896 MAIA LN"/>
    <s v="GRASS VALLEY"/>
    <s v=""/>
    <s v=""/>
    <s v="awithm_awrr"/>
    <d v="2020-04-20T13:30:45"/>
    <s v="BE_geomartawrrprod"/>
    <d v="2020-05-11T17:33:44"/>
    <s v="19241faa-9d65-43d7-b778-b9238dcb48ae"/>
  </r>
  <r>
    <n v="0"/>
    <n v="0"/>
    <n v="0"/>
    <n v="0"/>
    <n v="0"/>
    <n v="0"/>
    <n v="0"/>
    <n v="0"/>
    <n v="0"/>
    <n v="0"/>
    <x v="1"/>
    <n v="1"/>
    <n v="3"/>
    <n v="3"/>
    <n v="20"/>
    <x v="0"/>
    <d v="2020-05-11T17:28:39"/>
    <s v="zAWRR Not in Roster"/>
    <x v="1"/>
    <d v="2020-03-30T00:00:00"/>
    <d v="2020-03-30T11:14:48"/>
    <s v=""/>
    <s v="No"/>
    <s v="Old"/>
    <n v="0"/>
    <x v="1"/>
    <x v="0"/>
    <s v="zAWRR Not in Roster"/>
    <s v="zAWRR Not in Roster"/>
    <x v="1"/>
    <n v="2957562"/>
    <x v="711"/>
    <x v="2"/>
    <s v="LP_AW116-A03_896780"/>
    <s v="CIP_AW116-A03_397469"/>
    <s v="Tree Work Complete"/>
    <m/>
    <x v="2"/>
    <s v="Black Oak"/>
    <s v="No"/>
    <s v="No"/>
    <n v="27"/>
    <n v="58"/>
    <s v="ABATE"/>
    <s v="F3D_FS-R3B+Trt"/>
    <s v="Cut and Leave"/>
    <m/>
    <s v="None Observed"/>
    <s v="0.8SP 30-31, 30’ NOL. 2STM. Poor taper, xstm black oak , remove all brush and chips"/>
    <s v="AEA_A &amp; E Arborists Tree Care"/>
    <m/>
    <n v="5585874"/>
    <s v="F3B_FP-Rmv3 B"/>
    <d v="2020-05-11T16:30:50"/>
    <s v="A&amp;E crew 15 "/>
    <s v="Unit"/>
    <s v="No"/>
    <s v="Not Invoiced"/>
    <s v="AEA_A &amp; E Arborists Tree Care"/>
    <m/>
    <d v="2020-05-11T17:28:36"/>
    <s v="Cut and drop leave as log/ Broadcast wood chips "/>
    <x v="4"/>
    <d v="2020-05-11T17:28:39"/>
    <s v="Sierra"/>
    <s v="SI_Sierra"/>
    <m/>
    <s v="13018 RYAN CT"/>
    <s v="GRASS VALLEY"/>
    <s v=""/>
    <s v=""/>
    <s v="tmaokm_awrr"/>
    <d v="2020-03-30T11:14:48"/>
    <s v="BE_geomartawrrprod"/>
    <d v="2020-05-11T17:33:43"/>
    <s v="3760019d-caa8-4ab4-900d-6b6b477c9b13"/>
  </r>
  <r>
    <n v="0"/>
    <n v="0"/>
    <n v="0"/>
    <n v="0"/>
    <n v="0"/>
    <n v="0"/>
    <n v="0"/>
    <n v="0"/>
    <n v="0"/>
    <n v="0"/>
    <x v="1"/>
    <n v="1"/>
    <n v="2"/>
    <n v="2"/>
    <n v="20"/>
    <x v="0"/>
    <d v="2020-05-11T17:29:32"/>
    <s v="zAWRR Not in Roster"/>
    <x v="1"/>
    <d v="2020-04-08T00:00:00"/>
    <d v="2020-04-08T14:44:10"/>
    <s v=""/>
    <s v="No"/>
    <s v="Old"/>
    <n v="0"/>
    <x v="1"/>
    <x v="0"/>
    <s v="zAWRR Not in Roster"/>
    <s v="zAWRR Not in Roster"/>
    <x v="1"/>
    <n v="2986485"/>
    <x v="712"/>
    <x v="2"/>
    <s v="LP_AW116-A03_896780"/>
    <s v="CIP_AW116-A03_397469"/>
    <s v="Tree Work Complete"/>
    <m/>
    <x v="2"/>
    <s v="Black Oak"/>
    <s v="No"/>
    <s v="No"/>
    <n v="21"/>
    <n v="80"/>
    <s v="ABATE"/>
    <s v="R2D_Rmv2-B+Trt"/>
    <s v="Cut and Leave"/>
    <m/>
    <s v="None Observed"/>
    <s v="0.8 span between poles# 30-31/ 60 ft. north of line/ Rotten cavity in base of tree/ 2X stem, combined DBH."/>
    <s v="AEA_A &amp; E Arborists Tree Care"/>
    <m/>
    <n v="5585874"/>
    <s v="R2B_Rmv 2-B"/>
    <d v="2020-05-11T16:32:14"/>
    <s v="A&amp;E crew 15"/>
    <s v="Unit"/>
    <s v="No"/>
    <s v="Not Invoiced"/>
    <s v="AEA_A &amp; E Arborists Tree Care"/>
    <m/>
    <d v="2020-05-11T17:29:30"/>
    <s v="Leave long log lengths on ground for property owner to cut/ Broadcast wood chips "/>
    <x v="4"/>
    <d v="2020-05-11T17:29:32"/>
    <s v="Sierra"/>
    <s v="SI_Sierra"/>
    <m/>
    <s v="13018 RYAN CT"/>
    <s v="GRASS VALLEY"/>
    <s v=""/>
    <s v=""/>
    <s v="jkubim_awrr"/>
    <d v="2020-04-08T14:44:10"/>
    <s v="BE_geomartawrrprod"/>
    <d v="2020-05-11T17:33:44"/>
    <s v="491f4f23-dc15-498d-9894-08f5d2f5fa2b"/>
  </r>
  <r>
    <n v="0"/>
    <n v="0"/>
    <n v="0"/>
    <n v="0"/>
    <n v="0"/>
    <n v="0"/>
    <n v="0"/>
    <n v="0"/>
    <n v="0"/>
    <n v="0"/>
    <x v="1"/>
    <n v="1"/>
    <n v="3"/>
    <n v="3"/>
    <n v="20"/>
    <x v="0"/>
    <d v="2020-05-11T21:30:01"/>
    <s v="zAWRR Not in Roster"/>
    <x v="1"/>
    <d v="2020-03-18T00:00:00"/>
    <d v="2020-03-18T13:38:16"/>
    <s v=""/>
    <s v="No"/>
    <s v="Old"/>
    <n v="0"/>
    <x v="1"/>
    <x v="0"/>
    <s v="zAWRR Not in Roster"/>
    <s v="zAWRR Not in Roster"/>
    <x v="1"/>
    <n v="2933398"/>
    <x v="713"/>
    <x v="0"/>
    <s v="LP_AV115-J08_812996"/>
    <s v="CIP_AV115-J08_356049"/>
    <s v="Tree Work Complete"/>
    <m/>
    <x v="8"/>
    <s v="Ponderosa Pine"/>
    <s v="No"/>
    <s v="No"/>
    <n v="26"/>
    <n v="105"/>
    <s v="ABATE"/>
    <s v="R3B_Rmv 3-B"/>
    <s v="Cut and Leave"/>
    <m/>
    <s v="None Observed"/>
    <s v=".5 SPN P10-end pole. 30’ north of line. 4/20/20. sfrizf. Has basal wound on the W side of trunk. Recommend removal."/>
    <s v="AEA_A &amp; E Arborists Tree Care"/>
    <m/>
    <m/>
    <s v="R3B_Rmv 3-B"/>
    <d v="2020-05-11T00:00:00"/>
    <s v="a44"/>
    <s v="Unit"/>
    <s v="No"/>
    <s v="Not Invoiced"/>
    <s v="AEA_A &amp; E Arborists Tree Care"/>
    <m/>
    <d v="2020-05-15T13:54:37"/>
    <s v="Cut rounds into 16in remove all slash"/>
    <x v="6"/>
    <d v="2020-05-11T21:30:01"/>
    <s v="Sierra"/>
    <s v="SI_Sierra"/>
    <m/>
    <s v="13560 HOPEFUL HILL RD"/>
    <s v="NEVADA CITY"/>
    <s v=""/>
    <s v=""/>
    <s v="flewif_awrr"/>
    <d v="2020-03-18T13:38:16"/>
    <s v="ajboga_awrr"/>
    <d v="2020-05-15T13:54:42"/>
    <s v="a3acfa20-20b9-4f40-b32f-9a3a608cfd8b"/>
  </r>
  <r>
    <n v="0"/>
    <n v="0"/>
    <n v="0"/>
    <n v="0"/>
    <n v="0"/>
    <n v="0"/>
    <n v="0"/>
    <n v="0"/>
    <n v="0"/>
    <n v="0"/>
    <x v="1"/>
    <n v="1"/>
    <n v="1"/>
    <n v="1"/>
    <n v="20"/>
    <x v="0"/>
    <d v="2020-05-11T21:40:19"/>
    <s v="zAWRR Not in Roster"/>
    <x v="1"/>
    <d v="2020-03-25T00:00:00"/>
    <d v="2020-03-25T14:00:01"/>
    <s v=""/>
    <s v="No"/>
    <s v="Old"/>
    <n v="0"/>
    <x v="1"/>
    <x v="0"/>
    <s v="zAWRR Not in Roster"/>
    <s v="zAWRR Not in Roster"/>
    <x v="1"/>
    <n v="2951926"/>
    <x v="714"/>
    <x v="2"/>
    <s v="LP_AW116-A04_898595"/>
    <s v="CIP_AW116-A04_398929"/>
    <s v="Tree Work Complete"/>
    <m/>
    <x v="1"/>
    <s v="Ponderosa Pine"/>
    <s v="No"/>
    <s v="Yes"/>
    <n v="11"/>
    <n v="65"/>
    <s v="ABATE"/>
    <s v="F1B_FP-Rmv1 B"/>
    <s v="Haul offsite"/>
    <m/>
    <s v="None Observed"/>
    <s v=".8 span pole a to b. 27 feet north of line. Tree is standing dead. Path partially blocked "/>
    <s v="AEA_A &amp; E Arborists Tree Care"/>
    <m/>
    <m/>
    <s v="F1B_FP-Rmv1 B"/>
    <d v="2020-05-11T00:00:00"/>
    <s v="A21"/>
    <s v="Unit"/>
    <s v="No"/>
    <s v="Not Invoiced"/>
    <m/>
    <m/>
    <m/>
    <s v="Remove all material "/>
    <x v="6"/>
    <d v="2020-05-11T21:40:19"/>
    <s v="Sierra"/>
    <s v="SI_Sierra"/>
    <m/>
    <s v="15729 LOWER COLFAX RD"/>
    <s v="GRASS VALLEY"/>
    <s v=""/>
    <s v=""/>
    <s v="rmorgm_awrr"/>
    <d v="2020-03-25T14:00:01"/>
    <s v="BE_geomartawrrprod"/>
    <d v="2020-05-11T23:30:35"/>
    <s v="bb8f0492-1724-42f8-8fb1-1f172ff16efc"/>
  </r>
  <r>
    <n v="0"/>
    <n v="0"/>
    <n v="0"/>
    <n v="0"/>
    <n v="0"/>
    <n v="0"/>
    <n v="0"/>
    <n v="0"/>
    <n v="0"/>
    <n v="0"/>
    <x v="1"/>
    <n v="1"/>
    <n v="2"/>
    <n v="2"/>
    <n v="20"/>
    <x v="0"/>
    <d v="2020-05-11T21:41:25"/>
    <s v="zAWRR Not in Roster"/>
    <x v="1"/>
    <d v="2020-03-25T00:00:00"/>
    <d v="2020-03-25T14:27:26"/>
    <s v=""/>
    <s v="No"/>
    <s v="Old"/>
    <n v="0"/>
    <x v="1"/>
    <x v="0"/>
    <s v="zAWRR Not in Roster"/>
    <s v="zAWRR Not in Roster"/>
    <x v="1"/>
    <n v="2951929"/>
    <x v="715"/>
    <x v="2"/>
    <s v="LP_AW116-A04_898595"/>
    <s v="CIP_AW116-A04_398929"/>
    <s v="Tree Work Complete"/>
    <m/>
    <x v="1"/>
    <s v="Ponderosa Pine"/>
    <s v="No"/>
    <s v="No"/>
    <n v="20"/>
    <n v="92"/>
    <s v="Do Not ABATE"/>
    <s v="F2B_FP-Rmv2 B"/>
    <s v="Haul offsite"/>
    <m/>
    <s v="None Observed"/>
    <s v=".9 span pole a to b. 42 feet north of line. Large canker on butt. Removal recommended "/>
    <s v="AEA_A &amp; E Arborists Tree Care"/>
    <m/>
    <m/>
    <s v="F2B_FP-Rmv2 B"/>
    <d v="2020-05-11T00:00:00"/>
    <s v="A21"/>
    <s v="Unit"/>
    <s v="No"/>
    <s v="Not Invoiced"/>
    <m/>
    <m/>
    <m/>
    <s v="Remove all material "/>
    <x v="6"/>
    <d v="2020-05-11T21:41:25"/>
    <s v="Sierra"/>
    <s v="SI_Sierra"/>
    <m/>
    <s v="15729 LOWER COLFAX RD"/>
    <s v="GRASS VALLEY"/>
    <s v=""/>
    <s v=""/>
    <s v="rmorgm_awrr"/>
    <d v="2020-03-25T14:27:26"/>
    <s v="BE_geomartawrrprod"/>
    <d v="2020-05-11T23:30:35"/>
    <s v="ce40b0e9-61d5-4d00-be0b-8e3004ac7289"/>
  </r>
  <r>
    <n v="0"/>
    <n v="0"/>
    <n v="0"/>
    <n v="0"/>
    <n v="0"/>
    <n v="0"/>
    <n v="0"/>
    <n v="0"/>
    <n v="0"/>
    <n v="0"/>
    <x v="1"/>
    <n v="1"/>
    <n v="2"/>
    <n v="2"/>
    <n v="20"/>
    <x v="0"/>
    <d v="2020-05-11T21:53:11"/>
    <s v="zAWRR Not in Roster"/>
    <x v="1"/>
    <d v="2020-04-01T00:00:00"/>
    <d v="2020-04-01T14:19:17"/>
    <s v=""/>
    <s v="No"/>
    <s v="Old"/>
    <n v="0"/>
    <x v="1"/>
    <x v="0"/>
    <s v="zAWRR Not in Roster"/>
    <s v="zAWRR Not in Roster"/>
    <x v="1"/>
    <n v="2965301"/>
    <x v="716"/>
    <x v="2"/>
    <s v="LP_AW116-A04_898595"/>
    <s v="CIP_AW116-A04_398929"/>
    <s v="Tree Work Complete"/>
    <m/>
    <x v="1"/>
    <s v="Ponderosa Pine"/>
    <s v="No"/>
    <s v="No"/>
    <n v="18"/>
    <n v="94"/>
    <s v="Do Not ABATE"/>
    <s v="F2B_FP-Rmv2 B"/>
    <s v="Haul offsite"/>
    <m/>
    <s v="None Observed"/>
    <s v=".8 span poles to b. 14 feet north of line. Slight lean with majority of branches lineside. Need to trim overhanging branches and trim would remove more than one third. Recommend removal w"/>
    <s v="AEA_A &amp; E Arborists Tree Care"/>
    <m/>
    <m/>
    <s v="F2B_FP-Rmv2 B"/>
    <d v="2020-05-11T00:00:00"/>
    <s v="A21"/>
    <s v="Unit"/>
    <s v="No"/>
    <s v="Not Invoiced"/>
    <m/>
    <m/>
    <m/>
    <s v="Remove all material "/>
    <x v="6"/>
    <d v="2020-05-11T21:53:11"/>
    <s v="Sierra"/>
    <s v="SI_Sierra"/>
    <m/>
    <s v="15729 LOWER COLFAX RD"/>
    <s v="GRASS VALLEY"/>
    <s v=""/>
    <s v=""/>
    <s v="rmorgm_awrr"/>
    <d v="2020-04-01T14:19:17"/>
    <s v="BE_geomartawrrprod"/>
    <d v="2020-05-11T23:30:35"/>
    <s v="9e7a73a3-160f-4e35-87e8-fe297fcbe0ef"/>
  </r>
  <r>
    <n v="0"/>
    <n v="0"/>
    <n v="0"/>
    <n v="0"/>
    <n v="0"/>
    <n v="0"/>
    <n v="0"/>
    <n v="0"/>
    <n v="0"/>
    <n v="0"/>
    <x v="1"/>
    <n v="1"/>
    <s v="NA"/>
    <s v="NA"/>
    <n v="20"/>
    <x v="1"/>
    <d v="2020-05-12T08:37:51"/>
    <s v="MBG"/>
    <x v="3"/>
    <d v="2020-05-12T00:00:00"/>
    <d v="2020-05-12T08:37:51"/>
    <s v=""/>
    <s v="No"/>
    <s v="New"/>
    <n v="0"/>
    <x v="1"/>
    <x v="0"/>
    <s v="Nicholas"/>
    <s v="Coleman"/>
    <x v="12"/>
    <n v="3219108"/>
    <x v="717"/>
    <x v="2"/>
    <s v="LP_AW116-A09_899391"/>
    <s v="CIP_AW116-A09_396953"/>
    <s v="No Work Required Under EVM"/>
    <m/>
    <x v="1"/>
    <s v="Cedar"/>
    <s v="No"/>
    <s v="No"/>
    <n v="46"/>
    <n v="45"/>
    <s v="Do Not ABATE"/>
    <s v="NW_No Work"/>
    <s v="Not Needed"/>
    <m/>
    <s v="Riparian"/>
    <s v="At unmarked meter pole with Davey inspection tag dated 2007. 49 feet south of meter pole. 3 stems, overall healthy. "/>
    <m/>
    <m/>
    <m/>
    <m/>
    <m/>
    <m/>
    <s v="Unit"/>
    <s v="No"/>
    <s v="Not Invoiced"/>
    <m/>
    <m/>
    <m/>
    <s v="TBD no work prescribed "/>
    <x v="15"/>
    <d v="2020-05-12T08:37:51"/>
    <s v="Sierra"/>
    <s v="SI_Sierra"/>
    <m/>
    <s v="14116 JUDY LN"/>
    <s v="GRASS VALLEY"/>
    <s v=""/>
    <s v=""/>
    <s v="ncolem_awrr"/>
    <d v="2020-05-12T08:37:51"/>
    <s v="BE_geomartawrrprod"/>
    <d v="2020-05-12T10:14:04"/>
    <s v="a2709bb8-aded-44d4-b1fe-f6fb60ffb35e"/>
  </r>
  <r>
    <n v="0"/>
    <n v="0"/>
    <n v="0"/>
    <n v="0"/>
    <n v="0"/>
    <n v="0"/>
    <n v="0"/>
    <n v="0"/>
    <n v="0"/>
    <n v="0"/>
    <x v="1"/>
    <n v="1"/>
    <n v="2"/>
    <n v="2"/>
    <n v="20"/>
    <x v="1"/>
    <d v="2020-05-12T09:01:36"/>
    <s v="MBG"/>
    <x v="3"/>
    <d v="2020-04-27T00:00:00"/>
    <d v="2020-04-27T11:50:56"/>
    <s v=""/>
    <s v="No"/>
    <s v="Old"/>
    <n v="0"/>
    <x v="1"/>
    <x v="0"/>
    <s v="Benjamin"/>
    <s v="Post"/>
    <x v="16"/>
    <n v="3138719"/>
    <x v="718"/>
    <x v="2"/>
    <s v="LP_AW116-A09_900804"/>
    <s v="CIP_AW116-A09_396986"/>
    <s v="Hold"/>
    <m/>
    <x v="1"/>
    <s v="Black Oak"/>
    <s v="No"/>
    <s v="No"/>
    <n v="16"/>
    <n v="33"/>
    <s v="Do Not ABATE"/>
    <s v="F2B_FP-Rmv2 B"/>
    <s v="Not Needed"/>
    <m/>
    <s v="None Observed"/>
    <s v="0.1 span pole J to pole B19-429. Directly beneath lines. Overall healthy, but in contact with pole, downguy. Encroaching on conductor and pole mounted equipment. Repeated topping not recommended. Remove. Confirm tree’s ownership with landowners."/>
    <m/>
    <m/>
    <m/>
    <m/>
    <m/>
    <m/>
    <s v="Unit"/>
    <s v="No"/>
    <s v="Not Invoiced"/>
    <m/>
    <m/>
    <m/>
    <s v="TBD "/>
    <x v="20"/>
    <d v="2020-05-12T09:01:36"/>
    <s v="Sierra"/>
    <s v="SI_Sierra"/>
    <m/>
    <s v="14075 JUDY LN"/>
    <s v="GRASS VALLEY"/>
    <s v=""/>
    <s v=""/>
    <s v="ncolem_awrr"/>
    <d v="2020-04-27T11:50:56"/>
    <s v="BE_geomartawrrprod"/>
    <d v="2020-05-12T09:32:16"/>
    <s v="4758186f-49de-4d6a-ba28-57c91f5b576a"/>
  </r>
  <r>
    <n v="0"/>
    <n v="0"/>
    <n v="0"/>
    <n v="0"/>
    <n v="0"/>
    <n v="0"/>
    <n v="0"/>
    <n v="0"/>
    <n v="0"/>
    <n v="0"/>
    <x v="1"/>
    <n v="1"/>
    <n v="2"/>
    <n v="2"/>
    <n v="20"/>
    <x v="1"/>
    <d v="2020-05-12T09:04:38"/>
    <s v="MFE"/>
    <x v="0"/>
    <d v="2019-09-30T00:00:00"/>
    <d v="2019-09-30T09:40:43"/>
    <s v=""/>
    <s v="No"/>
    <s v="Old"/>
    <n v="0"/>
    <x v="0"/>
    <x v="0"/>
    <s v="Thomas"/>
    <s v="James"/>
    <x v="5"/>
    <n v="1764110"/>
    <x v="719"/>
    <x v="0"/>
    <s v="LP_AV115-F11_880606"/>
    <s v="CIP_AV115-F11_357802"/>
    <s v="Tree Work Complete"/>
    <m/>
    <x v="4"/>
    <s v="Holly Oak"/>
    <s v="No"/>
    <s v="No"/>
    <n v="14"/>
    <n v="30"/>
    <s v="Do Not ABATE"/>
    <s v="R2A_Rmv 2-A"/>
    <s v="Cut and Leave"/>
    <s v="No"/>
    <s v="None Observed"/>
    <s v=".1 span from pole 1A to pole 2. X stem oak growing into ponderosa. Removal is recommended. 4/29/20. Sfrizf. Not a hazard but will not survive the large pine removals adjacent to the oak. Kept as a removal. This is a canyon live oak."/>
    <s v="MFE_Mountain F Enterprises"/>
    <s v="MFE_Mountain F Enterprises"/>
    <n v="5807646"/>
    <s v="R2A_Rmv 2-A"/>
    <d v="2020-05-12T09:04:31"/>
    <s v="Climb/Pedro "/>
    <s v="Unit"/>
    <m/>
    <m/>
    <m/>
    <m/>
    <m/>
    <s v="Cut into 16inch rounds, remove all debris per unit pricing"/>
    <x v="7"/>
    <d v="2020-05-12T09:04:38"/>
    <s v="Sierra"/>
    <s v="SI_Sierra"/>
    <s v="1051742972"/>
    <s v="11669 LOST RANCH WAY"/>
    <s v="NEVADA CITY"/>
    <s v=""/>
    <s v=""/>
    <s v="sgills_awrr"/>
    <d v="2019-09-30T09:40:43"/>
    <s v="BE_geomartawrrprod"/>
    <d v="2020-05-12T09:32:11"/>
    <s v="5c1a794d-f51d-4894-b7fd-e7d94902bb68"/>
  </r>
  <r>
    <n v="0"/>
    <n v="0"/>
    <n v="0"/>
    <n v="0"/>
    <n v="0"/>
    <n v="0"/>
    <n v="0"/>
    <n v="0"/>
    <n v="0"/>
    <n v="0"/>
    <x v="1"/>
    <n v="1"/>
    <n v="4"/>
    <s v="NA"/>
    <n v="20"/>
    <x v="1"/>
    <d v="2020-05-12T09:06:34"/>
    <s v="MFE"/>
    <x v="0"/>
    <d v="2020-02-26T00:00:00"/>
    <d v="2020-02-26T10:40:28"/>
    <s v=""/>
    <s v="No"/>
    <s v="Old"/>
    <n v="0"/>
    <x v="0"/>
    <x v="0"/>
    <s v="Thomas"/>
    <s v="James"/>
    <x v="5"/>
    <n v="1781394"/>
    <x v="720"/>
    <x v="0"/>
    <s v="LP_AV115-F11_880606"/>
    <s v="CIP_AV115-F11_357802"/>
    <s v="Tree Work Complete"/>
    <m/>
    <x v="1"/>
    <s v="Black Oak"/>
    <s v="No"/>
    <s v="No"/>
    <n v="36"/>
    <n v="42"/>
    <s v="Do Not ABATE"/>
    <s v="Trim"/>
    <s v="Not Needed"/>
    <s v="No"/>
    <s v="None Observed"/>
    <s v="Pole 1A to 2, 0.3 spans, 14 ft W of line, 5x stem, included bark, no rot in tree weight mostly away. Just needs to trim a couple branches into compliance. "/>
    <s v="MFE_Mountain F Enterprises"/>
    <s v="MFE_Mountain F Enterprises"/>
    <n v="5807646"/>
    <s v="Trim"/>
    <d v="2020-05-12T09:06:27"/>
    <s v="Climb/Pedro "/>
    <s v="Unit"/>
    <m/>
    <m/>
    <m/>
    <m/>
    <m/>
    <s v="please remove debris per unit pricing"/>
    <x v="7"/>
    <d v="2020-05-12T09:06:34"/>
    <s v="Sierra"/>
    <s v="SI_Sierra"/>
    <s v="1051742972"/>
    <s v="11669 LOST RANCH WAY"/>
    <s v="NEVADA CITY"/>
    <s v=""/>
    <s v=""/>
    <s v="arodrm_awrr"/>
    <d v="2020-02-26T10:40:28"/>
    <s v="BE_geomartawrrprod"/>
    <d v="2020-05-12T09:32:11"/>
    <s v="f8df9010-8848-402c-85af-17bf3c617607"/>
  </r>
  <r>
    <n v="0"/>
    <n v="0"/>
    <n v="0"/>
    <n v="0"/>
    <n v="0"/>
    <n v="0"/>
    <n v="0"/>
    <n v="0"/>
    <n v="0"/>
    <n v="0"/>
    <x v="1"/>
    <n v="1"/>
    <n v="1"/>
    <n v="1"/>
    <n v="20"/>
    <x v="1"/>
    <d v="2020-05-12T09:06:49"/>
    <s v="MBG"/>
    <x v="3"/>
    <d v="2020-04-27T00:00:00"/>
    <d v="2020-04-27T14:29:04"/>
    <s v=""/>
    <s v="No"/>
    <s v="Old"/>
    <n v="0"/>
    <x v="1"/>
    <x v="0"/>
    <s v="Benjamin"/>
    <s v="Post"/>
    <x v="16"/>
    <n v="3139555"/>
    <x v="721"/>
    <x v="2"/>
    <s v="LP_AW116-A09_900804"/>
    <s v="CIP_AW116-A09_396985"/>
    <s v="Hold"/>
    <m/>
    <x v="1"/>
    <s v="Ponderosa Pine"/>
    <s v="No"/>
    <s v="No"/>
    <n v="8"/>
    <n v="23"/>
    <s v="Do Not ABATE"/>
    <s v="R1B_Rmv 1-B"/>
    <s v="Haul offsite"/>
    <m/>
    <s v="None Observed"/>
    <s v="Tree is .1 span from pole I to j, directly under lines. Borderline strike potential for pole I. Recommend removal due to repeated topping. Confirm ownership with landowners."/>
    <m/>
    <m/>
    <m/>
    <m/>
    <m/>
    <m/>
    <s v="Unit"/>
    <s v="No"/>
    <s v="Not Invoiced"/>
    <m/>
    <m/>
    <m/>
    <s v="Remove all materials "/>
    <x v="20"/>
    <d v="2020-05-12T09:06:49"/>
    <s v="Sierra"/>
    <s v="SI_Sierra"/>
    <m/>
    <s v="14075 JUDY LN"/>
    <s v="GRASS VALLEY"/>
    <s v=""/>
    <s v=""/>
    <s v="nvikm_awrr"/>
    <d v="2020-04-27T14:29:04"/>
    <s v="BE_geomartawrrprod"/>
    <d v="2020-05-12T09:32:16"/>
    <s v="fa5086db-17e0-4d8f-8dbb-85d4b4ac0a0d"/>
  </r>
  <r>
    <n v="0"/>
    <n v="0"/>
    <n v="0"/>
    <n v="0"/>
    <n v="0"/>
    <n v="0"/>
    <n v="0"/>
    <n v="0"/>
    <n v="0"/>
    <n v="0"/>
    <x v="1"/>
    <n v="1"/>
    <n v="2"/>
    <n v="2"/>
    <n v="20"/>
    <x v="1"/>
    <d v="2020-05-12T09:13:00"/>
    <s v="MBG"/>
    <x v="3"/>
    <d v="2020-04-27T00:00:00"/>
    <d v="2020-04-27T14:52:39"/>
    <s v=""/>
    <s v="No"/>
    <s v="Old"/>
    <n v="0"/>
    <x v="1"/>
    <x v="0"/>
    <s v="Benjamin"/>
    <s v="Post"/>
    <x v="16"/>
    <n v="3139914"/>
    <x v="722"/>
    <x v="2"/>
    <s v="LP_AW116-A09_900804"/>
    <s v="CIP_AW116-A09_396985"/>
    <s v="Hold"/>
    <m/>
    <x v="1"/>
    <s v="Ponderosa Pine"/>
    <s v="No"/>
    <s v="No"/>
    <n v="22"/>
    <n v="29"/>
    <s v="Not a Strike Tree"/>
    <s v="R2B_Rmv 2-B"/>
    <s v="Haul offsite"/>
    <m/>
    <s v="None Observed"/>
    <s v="Tree is .8 span from pole H to I, directly under lines. Previously topped, recommend removal due to repeated topping. Confirm ownership of tree."/>
    <m/>
    <m/>
    <m/>
    <m/>
    <m/>
    <m/>
    <s v="Unit"/>
    <s v="No"/>
    <s v="Not Invoiced"/>
    <m/>
    <m/>
    <m/>
    <s v="Remove all materials "/>
    <x v="20"/>
    <d v="2020-05-12T09:13:00"/>
    <s v="Sierra"/>
    <s v="SI_Sierra"/>
    <m/>
    <s v="14075 JUDY LN"/>
    <s v="GRASS VALLEY"/>
    <s v=""/>
    <s v=""/>
    <s v="nvikm_awrr"/>
    <d v="2020-04-27T14:52:39"/>
    <s v="BE_geomartawrrprod"/>
    <d v="2020-05-12T09:32:16"/>
    <s v="f3796a91-8717-4258-a704-337677aa4a1c"/>
  </r>
  <r>
    <n v="0"/>
    <n v="0"/>
    <n v="0"/>
    <n v="0"/>
    <n v="0"/>
    <n v="0"/>
    <n v="0"/>
    <n v="0"/>
    <n v="0"/>
    <n v="0"/>
    <x v="1"/>
    <n v="1"/>
    <n v="1"/>
    <n v="1"/>
    <n v="20"/>
    <x v="1"/>
    <d v="2020-05-12T09:16:54"/>
    <s v="MBG"/>
    <x v="3"/>
    <d v="2020-05-04T00:00:00"/>
    <d v="2020-05-04T11:43:49"/>
    <s v=""/>
    <s v="No"/>
    <s v="Old"/>
    <n v="0"/>
    <x v="1"/>
    <x v="0"/>
    <s v="Benjamin"/>
    <s v="Post"/>
    <x v="16"/>
    <n v="3157762"/>
    <x v="723"/>
    <x v="2"/>
    <s v="LP_AW116-A09_901102"/>
    <s v="CIP_AW116-A09_396985"/>
    <s v="Hold"/>
    <m/>
    <x v="1"/>
    <s v="Black Oak"/>
    <s v="No"/>
    <s v="No"/>
    <n v="4"/>
    <n v="30"/>
    <s v="Not a Strike Tree"/>
    <s v="R1A_Rmv 1-A"/>
    <s v="Not Needed"/>
    <m/>
    <s v="None Observed"/>
    <s v="0.8 span pole H to pole I . Directly beneath lines. Small black oak entangled in fence. Growing rapidly up toward conductor. Remove. Confirm ownership of tree."/>
    <m/>
    <m/>
    <m/>
    <m/>
    <m/>
    <m/>
    <s v="Unit"/>
    <s v="No"/>
    <s v="Not Invoiced"/>
    <m/>
    <m/>
    <m/>
    <s v="TBD "/>
    <x v="20"/>
    <d v="2020-05-12T09:16:54"/>
    <s v="Sierra"/>
    <s v="SI_Sierra"/>
    <m/>
    <s v="14027 JUDY LN"/>
    <s v="GRASS VALLEY"/>
    <s v=""/>
    <s v=""/>
    <s v="ncolem_awrr"/>
    <d v="2020-05-04T11:43:49"/>
    <s v="BE_geomartawrrprod"/>
    <d v="2020-05-12T09:32:16"/>
    <s v="325fa1ce-b9ce-43fc-9ddf-069961d578ca"/>
  </r>
  <r>
    <n v="0"/>
    <n v="0"/>
    <n v="0"/>
    <n v="0"/>
    <n v="0"/>
    <n v="0"/>
    <n v="0"/>
    <n v="0"/>
    <n v="0"/>
    <n v="0"/>
    <x v="1"/>
    <n v="1"/>
    <s v="NA"/>
    <s v="NA"/>
    <n v="20"/>
    <x v="1"/>
    <d v="2020-05-12T09:20:46"/>
    <s v="MBG"/>
    <x v="3"/>
    <d v="2020-05-04T00:00:00"/>
    <d v="2020-05-04T11:25:52"/>
    <s v=""/>
    <s v="No"/>
    <s v="Old"/>
    <n v="1"/>
    <x v="1"/>
    <x v="0"/>
    <s v="Benjamin"/>
    <s v="Post"/>
    <x v="16"/>
    <n v="3157626"/>
    <x v="724"/>
    <x v="2"/>
    <s v="LP_AW116-A09_901102"/>
    <s v="CIP_AW116-A09_396985"/>
    <s v="No Work Required Under EVM"/>
    <m/>
    <x v="1"/>
    <s v="Black Oak"/>
    <s v="No"/>
    <s v="No"/>
    <n v="2"/>
    <n v="25"/>
    <s v="Not a Strike Tree"/>
    <s v="NW_No Work"/>
    <s v="Not Needed"/>
    <m/>
    <s v="None Observed"/>
    <s v="PLEASE DELETE...0.8 span pole H to pole I. Directly beneath lines. 2 inch black oak brush is growing rapidly toward conductor. Tied with yellow flagging. Remove. "/>
    <m/>
    <m/>
    <m/>
    <m/>
    <m/>
    <m/>
    <s v="Unit"/>
    <s v="No"/>
    <s v="Not Invoiced"/>
    <m/>
    <m/>
    <m/>
    <s v="Pile chips in established pile. "/>
    <x v="20"/>
    <d v="2020-05-12T09:20:46"/>
    <s v="Sierra"/>
    <s v="SI_Sierra"/>
    <m/>
    <s v="14027 JUDY LN"/>
    <s v="GRASS VALLEY"/>
    <s v=""/>
    <s v=""/>
    <s v="ncolem_awrr"/>
    <d v="2020-05-04T11:25:52"/>
    <s v="BE_geomartawrrprod"/>
    <d v="2020-05-12T09:32:16"/>
    <s v="652c3c2c-f069-417e-baa8-04ab1c776637"/>
  </r>
  <r>
    <n v="0"/>
    <n v="0"/>
    <n v="0"/>
    <n v="0"/>
    <n v="0"/>
    <n v="0"/>
    <n v="0"/>
    <n v="0"/>
    <n v="0"/>
    <n v="0"/>
    <x v="1"/>
    <n v="1"/>
    <n v="1"/>
    <n v="1"/>
    <n v="20"/>
    <x v="1"/>
    <d v="2020-05-12T09:23:44"/>
    <s v="MBG"/>
    <x v="3"/>
    <d v="2020-04-27T00:00:00"/>
    <d v="2020-04-27T15:05:23"/>
    <s v=""/>
    <s v="No"/>
    <s v="Old"/>
    <n v="0"/>
    <x v="1"/>
    <x v="0"/>
    <s v="Benjamin"/>
    <s v="Post"/>
    <x v="16"/>
    <n v="3140124"/>
    <x v="725"/>
    <x v="2"/>
    <s v="LP_AW116-A09_900804"/>
    <s v="CIP_AW116-A09_396983"/>
    <s v="Hold"/>
    <m/>
    <x v="1"/>
    <s v="Black Oak"/>
    <s v="No"/>
    <s v="No"/>
    <n v="7"/>
    <n v="23"/>
    <s v="Not a Strike Tree"/>
    <s v="R1B_Rmv 1-B"/>
    <s v="Haul offsite"/>
    <m/>
    <s v="None Observed"/>
    <s v="Tree is .3 span from pole H to I, directly under lines. Repeated topping not recommended. "/>
    <m/>
    <m/>
    <m/>
    <m/>
    <m/>
    <m/>
    <s v="Unit"/>
    <s v="No"/>
    <s v="Not Invoiced"/>
    <m/>
    <m/>
    <m/>
    <s v="Remove all materials "/>
    <x v="20"/>
    <d v="2020-05-12T09:23:44"/>
    <s v="Sierra"/>
    <s v="SI_Sierra"/>
    <m/>
    <s v="14075 JUDY LN"/>
    <s v="GRASS VALLEY"/>
    <s v=""/>
    <s v=""/>
    <s v="nvikm_awrr"/>
    <d v="2020-04-27T15:05:23"/>
    <s v="BE_geomartawrrprod"/>
    <d v="2020-05-12T09:32:16"/>
    <s v="54b780b0-be40-4608-9670-3b21ef331db7"/>
  </r>
  <r>
    <n v="0"/>
    <n v="0"/>
    <n v="0"/>
    <n v="0"/>
    <n v="0"/>
    <n v="0"/>
    <n v="0"/>
    <n v="0"/>
    <n v="0"/>
    <n v="0"/>
    <x v="1"/>
    <n v="1"/>
    <n v="2"/>
    <n v="2"/>
    <n v="20"/>
    <x v="1"/>
    <d v="2020-05-12T09:25:04"/>
    <s v="FCO"/>
    <x v="5"/>
    <d v="2020-05-12T00:00:00"/>
    <d v="2020-05-12T09:23:16"/>
    <s v=""/>
    <s v="No"/>
    <s v="New"/>
    <n v="0"/>
    <x v="1"/>
    <x v="0"/>
    <s v="Frank"/>
    <s v="Lewicki "/>
    <x v="25"/>
    <n v="3219255"/>
    <x v="726"/>
    <x v="0"/>
    <s v="LP_AV115-J03_878466"/>
    <s v="CIP_AV115-J03_357163"/>
    <s v="Work Identified"/>
    <m/>
    <x v="8"/>
    <s v="Ponderosa Pine"/>
    <s v="No"/>
    <s v="No"/>
    <n v="23"/>
    <n v="100"/>
    <s v="ABATE"/>
    <s v="F2B_FP-Rmv2 B"/>
    <s v="Cut and Leave"/>
    <s v="No"/>
    <s v="None Observed"/>
    <s v="0.3 spans west of pole i2-i3. Tree is leaning toward line. flewif added tree post work. Severe lean towards line. 05/12/20"/>
    <s v="AEA_A &amp; E Arborists Tree Care"/>
    <m/>
    <n v="5029754"/>
    <s v="F2B_FP-Rmv2 B"/>
    <d v="2020-03-17T14:51:29"/>
    <m/>
    <s v="Unit"/>
    <s v="No"/>
    <s v="Not Invoiced"/>
    <m/>
    <m/>
    <m/>
    <s v="TBD "/>
    <x v="30"/>
    <d v="2020-05-12T09:25:04"/>
    <s v="Sierra"/>
    <s v="SI_Sierra"/>
    <m/>
    <s v="13552 EMPRESS RD"/>
    <s v="NEVADA CITY"/>
    <s v=""/>
    <s v=""/>
    <s v="flewif_awrr"/>
    <d v="2020-05-12T09:23:16"/>
    <s v="BE_geomartawrrprod"/>
    <d v="2020-05-13T04:09:27"/>
    <s v="c36b548b-f1f9-45e5-9164-125bc45bb2b5"/>
  </r>
  <r>
    <n v="0"/>
    <n v="0"/>
    <n v="0"/>
    <n v="0"/>
    <n v="0"/>
    <n v="0"/>
    <n v="0"/>
    <n v="0"/>
    <n v="0"/>
    <n v="0"/>
    <x v="1"/>
    <n v="1"/>
    <n v="3"/>
    <n v="3"/>
    <n v="20"/>
    <x v="1"/>
    <d v="2020-05-12T09:25:57"/>
    <s v="NCR"/>
    <x v="2"/>
    <d v="2020-03-09T00:00:00"/>
    <d v="2020-03-09T10:19:21"/>
    <s v=""/>
    <s v="No"/>
    <s v="Old"/>
    <n v="0"/>
    <x v="0"/>
    <x v="0"/>
    <s v="Ben"/>
    <s v="Chambers"/>
    <x v="2"/>
    <n v="2320622"/>
    <x v="727"/>
    <x v="0"/>
    <s v="LP_AT115-B25_1667918"/>
    <s v="CIP_AT115-B25_320668"/>
    <s v="In-Progress"/>
    <m/>
    <x v="2"/>
    <s v="Gray Pine"/>
    <s v="No"/>
    <s v="No"/>
    <n v="24"/>
    <n v="45"/>
    <s v="ABATE"/>
    <s v="F3B_FP-Rmv3 B"/>
    <s v="Haul offsite"/>
    <m/>
    <s v="Riparian"/>
    <s v="Poles 120801700-15773, 0.4 span, 45 feet south of lines, abating and removing because of gray pine within striking distance of lines."/>
    <s v="MOW_Mowbray's"/>
    <m/>
    <m/>
    <m/>
    <m/>
    <m/>
    <s v="Unit"/>
    <s v="No"/>
    <s v="Not Invoiced"/>
    <m/>
    <m/>
    <m/>
    <s v="Remove all wood and debris. "/>
    <x v="2"/>
    <d v="2020-05-12T09:25:57"/>
    <s v="Sierra"/>
    <s v="SI_Sierra"/>
    <m/>
    <s v="11511 LOMA RICA RD"/>
    <s v=""/>
    <s v=""/>
    <s v=""/>
    <s v="acoonm_awrr"/>
    <d v="2020-03-09T10:19:21"/>
    <s v="BE_geomartawrrprod"/>
    <d v="2020-05-12T09:32:12"/>
    <s v="7fd1f4e3-5bbf-4c2b-b62d-3c366205d0f5"/>
  </r>
  <r>
    <n v="0"/>
    <n v="0"/>
    <n v="0"/>
    <n v="0"/>
    <n v="0"/>
    <n v="0"/>
    <n v="0"/>
    <n v="0"/>
    <n v="0"/>
    <n v="0"/>
    <x v="1"/>
    <n v="1"/>
    <n v="2"/>
    <s v="NA"/>
    <n v="20"/>
    <x v="1"/>
    <d v="2020-05-12T09:35:44"/>
    <s v="MGE"/>
    <x v="4"/>
    <d v="2020-05-12T00:00:00"/>
    <d v="2020-05-12T09:35:44"/>
    <s v=""/>
    <s v="No"/>
    <s v="New"/>
    <n v="0"/>
    <x v="1"/>
    <x v="0"/>
    <s v="Andrew"/>
    <s v="Withers"/>
    <x v="13"/>
    <n v="3220681"/>
    <x v="728"/>
    <x v="2"/>
    <s v="LP_AW116-A07_894359"/>
    <s v="CIP_AW116-A07_396354"/>
    <s v="Work Identified"/>
    <m/>
    <x v="2"/>
    <s v="Knobcone Pine"/>
    <s v="No"/>
    <s v="No"/>
    <n v="22"/>
    <n v="100"/>
    <s v="Do Not ABATE"/>
    <s v="SD_Side"/>
    <s v="Not Needed"/>
    <m/>
    <s v="None Observed"/>
    <s v="Pole 20 - pole 1, .4 span, 30 feet northwest of line, trim branches away from line"/>
    <m/>
    <m/>
    <m/>
    <m/>
    <m/>
    <m/>
    <s v="Unit"/>
    <s v="No"/>
    <s v="Not Invoiced"/>
    <m/>
    <m/>
    <m/>
    <s v="N/A"/>
    <x v="16"/>
    <d v="2020-05-12T09:35:44"/>
    <s v="Sierra"/>
    <s v="SI_Sierra"/>
    <m/>
    <s v="12118 SUNSHINE VALLEY RD"/>
    <s v="GRASS VALLEY"/>
    <s v=""/>
    <s v=""/>
    <s v="awithm_awrr"/>
    <d v="2020-05-12T09:35:44"/>
    <s v="BE_geomartawrrprod"/>
    <d v="2020-05-12T14:25:01"/>
    <s v="5ada6fe8-8d40-417d-9e2e-1cb32a7044ad"/>
  </r>
  <r>
    <n v="0"/>
    <n v="0"/>
    <n v="0"/>
    <n v="0"/>
    <n v="0"/>
    <n v="0"/>
    <n v="0"/>
    <n v="0"/>
    <n v="0"/>
    <n v="0"/>
    <x v="1"/>
    <n v="1"/>
    <s v="NA"/>
    <s v="NA"/>
    <n v="20"/>
    <x v="1"/>
    <d v="2020-05-12T09:36:01"/>
    <s v="MGE"/>
    <x v="4"/>
    <d v="2020-05-12T00:00:00"/>
    <d v="2020-05-12T09:23:24"/>
    <s v=""/>
    <s v="No"/>
    <s v="New"/>
    <n v="0"/>
    <x v="1"/>
    <x v="0"/>
    <s v="Andrew"/>
    <s v="Withers"/>
    <x v="13"/>
    <n v="3220679"/>
    <x v="729"/>
    <x v="2"/>
    <s v="LP_AW116-A07_894359"/>
    <s v="CIP_AW116-A07_396354"/>
    <s v="No Work Required Under EVM"/>
    <m/>
    <x v="2"/>
    <s v="Knobcone Pine"/>
    <s v="No"/>
    <s v="No"/>
    <n v="21"/>
    <n v="80"/>
    <s v="Do Not ABATE"/>
    <s v="NW_No Work"/>
    <s v="Not Needed"/>
    <m/>
    <s v="None Observed"/>
    <s v="Pole 20 - pole 1, .2 span, 20 feet northwest of line, some light sapping at base, will re-evaluate in next 18 months"/>
    <m/>
    <m/>
    <m/>
    <m/>
    <m/>
    <m/>
    <s v="Unit"/>
    <s v="No"/>
    <s v="Not Invoiced"/>
    <m/>
    <m/>
    <m/>
    <s v="TBD"/>
    <x v="16"/>
    <d v="2020-05-12T09:36:01"/>
    <s v="Sierra"/>
    <s v="SI_Sierra"/>
    <m/>
    <s v="12118 SUNSHINE VALLEY RD"/>
    <s v="GRASS VALLEY"/>
    <s v=""/>
    <s v=""/>
    <s v="awithm_awrr"/>
    <d v="2020-05-12T09:23:24"/>
    <s v="BE_geomartawrrprod"/>
    <d v="2020-05-12T14:25:01"/>
    <s v="34faab63-ac79-45e4-85e9-00c49ab2e182"/>
  </r>
  <r>
    <n v="0"/>
    <n v="0"/>
    <n v="0"/>
    <n v="0"/>
    <n v="0"/>
    <n v="0"/>
    <n v="0"/>
    <n v="0"/>
    <n v="0"/>
    <n v="0"/>
    <x v="1"/>
    <n v="1"/>
    <s v="NA"/>
    <s v="NA"/>
    <n v="20"/>
    <x v="1"/>
    <d v="2020-05-12T09:37:24"/>
    <s v="MGE"/>
    <x v="4"/>
    <d v="2020-05-12T00:00:00"/>
    <d v="2020-05-12T09:29:13"/>
    <s v=""/>
    <s v="No"/>
    <s v="New"/>
    <n v="0"/>
    <x v="1"/>
    <x v="0"/>
    <s v="Andrew"/>
    <s v="Withers"/>
    <x v="13"/>
    <n v="3220680"/>
    <x v="730"/>
    <x v="2"/>
    <s v="LP_AW116-A07_894359"/>
    <s v="CIP_AW116-A07_396354"/>
    <s v="No Work Required Under EVM"/>
    <m/>
    <x v="2"/>
    <s v="Knobcone Pine"/>
    <s v="No"/>
    <s v="No"/>
    <n v="20"/>
    <n v="80"/>
    <s v="Do Not ABATE"/>
    <s v="NW_No Work"/>
    <s v="Not Needed"/>
    <m/>
    <s v="None Observed"/>
    <s v="Pole 20 - pole 1, .3 span, 20 feet northwest of line."/>
    <m/>
    <m/>
    <m/>
    <m/>
    <m/>
    <m/>
    <s v="Unit"/>
    <s v="No"/>
    <s v="Not Invoiced"/>
    <m/>
    <m/>
    <m/>
    <s v="TBD"/>
    <x v="16"/>
    <d v="2020-05-12T09:37:24"/>
    <s v="Sierra"/>
    <s v="SI_Sierra"/>
    <m/>
    <s v="12118 SUNSHINE VALLEY RD"/>
    <s v="GRASS VALLEY"/>
    <s v=""/>
    <s v=""/>
    <s v="awithm_awrr"/>
    <d v="2020-05-12T09:29:13"/>
    <s v="BE_geomartawrrprod"/>
    <d v="2020-05-12T14:25:01"/>
    <s v="7874609d-863f-4cd9-b24e-6249c4398e51"/>
  </r>
  <r>
    <n v="0"/>
    <n v="0"/>
    <n v="0"/>
    <n v="0"/>
    <n v="0"/>
    <n v="0"/>
    <n v="0"/>
    <n v="0"/>
    <n v="0"/>
    <n v="0"/>
    <x v="1"/>
    <n v="1"/>
    <s v="NA"/>
    <s v="NA"/>
    <n v="20"/>
    <x v="1"/>
    <d v="2020-05-12T09:41:11"/>
    <s v="MGE"/>
    <x v="4"/>
    <d v="2020-05-12T00:00:00"/>
    <d v="2020-05-12T09:41:11"/>
    <s v=""/>
    <s v="No"/>
    <s v="New"/>
    <n v="0"/>
    <x v="1"/>
    <x v="0"/>
    <s v="Andrew"/>
    <s v="Withers"/>
    <x v="13"/>
    <n v="3220682"/>
    <x v="731"/>
    <x v="2"/>
    <s v="LP_AW116-A07_894359"/>
    <s v="CIP_AW116-A07_396354"/>
    <s v="No Work Required Under EVM"/>
    <m/>
    <x v="2"/>
    <s v="Knobcone Pine"/>
    <s v="No"/>
    <s v="No"/>
    <n v="24"/>
    <n v="100"/>
    <s v="Do Not ABATE"/>
    <s v="NW_No Work"/>
    <s v="Not Needed"/>
    <m/>
    <s v="None Observed"/>
    <s v="Pole 20 - pole 1, .3 span, 60 feet northwest of line."/>
    <m/>
    <m/>
    <m/>
    <m/>
    <m/>
    <m/>
    <s v="Unit"/>
    <s v="No"/>
    <s v="Not Invoiced"/>
    <m/>
    <m/>
    <m/>
    <s v="TBD"/>
    <x v="16"/>
    <d v="2020-05-12T09:41:11"/>
    <s v="Sierra"/>
    <s v="SI_Sierra"/>
    <m/>
    <s v="12118 SUNSHINE VALLEY RD"/>
    <s v="GRASS VALLEY"/>
    <s v=""/>
    <s v=""/>
    <s v="awithm_awrr"/>
    <d v="2020-05-12T09:41:11"/>
    <s v="BE_geomartawrrprod"/>
    <d v="2020-05-12T14:25:01"/>
    <s v="28a2502d-fcef-4dba-9bdb-3f0e9414402d"/>
  </r>
  <r>
    <n v="0"/>
    <n v="0"/>
    <n v="0"/>
    <n v="0"/>
    <n v="0"/>
    <n v="0"/>
    <n v="0"/>
    <n v="0"/>
    <n v="0"/>
    <n v="0"/>
    <x v="1"/>
    <n v="1"/>
    <n v="2"/>
    <n v="2"/>
    <n v="20"/>
    <x v="1"/>
    <d v="2020-05-12T09:45:03"/>
    <s v="MGE"/>
    <x v="4"/>
    <d v="2020-05-12T00:00:00"/>
    <d v="2020-05-12T09:45:03"/>
    <s v=""/>
    <s v="No"/>
    <s v="New"/>
    <n v="0"/>
    <x v="1"/>
    <x v="0"/>
    <s v="Amanda"/>
    <s v="Winne"/>
    <x v="22"/>
    <n v="3219365"/>
    <x v="732"/>
    <x v="2"/>
    <s v="LP_AW116-A07_894359"/>
    <s v="CIP_AW116-A07_396354"/>
    <s v="Work Identified"/>
    <m/>
    <x v="2"/>
    <s v="Knobcone Pine"/>
    <s v="No"/>
    <s v="No"/>
    <n v="22"/>
    <n v="83"/>
    <s v="Do Not ABATE"/>
    <s v="F2B_FP-Rmv2 B"/>
    <s v="Haul offsite"/>
    <m/>
    <s v="None Observed"/>
    <s v="0.1 span between poles 20-1 / 20 feet southeast of line / overhang trim would remove more than one third of canopy "/>
    <m/>
    <m/>
    <m/>
    <m/>
    <m/>
    <m/>
    <s v="Unit"/>
    <s v="No"/>
    <s v="Not Invoiced"/>
    <m/>
    <m/>
    <m/>
    <s v="Remove all wood and debris "/>
    <x v="27"/>
    <d v="2020-05-12T09:45:03"/>
    <s v="Sierra"/>
    <s v="SI_Sierra"/>
    <m/>
    <s v="12118 SUNSHINE VALLEY RD"/>
    <s v="GRASS VALLEY"/>
    <s v=""/>
    <s v=""/>
    <s v="awinnm_awrr"/>
    <d v="2020-05-12T09:45:03"/>
    <s v="BE_geomartawrrprod"/>
    <d v="2020-05-12T10:14:10"/>
    <s v="ef9124e6-c76a-4f10-be6a-f178d11235cb"/>
  </r>
  <r>
    <n v="0"/>
    <n v="0"/>
    <n v="0"/>
    <n v="0"/>
    <n v="0"/>
    <n v="0"/>
    <n v="0"/>
    <n v="0"/>
    <n v="0"/>
    <n v="0"/>
    <x v="1"/>
    <n v="1"/>
    <n v="3"/>
    <n v="3"/>
    <n v="20"/>
    <x v="1"/>
    <d v="2020-05-12T09:47:16"/>
    <s v="MFE"/>
    <x v="0"/>
    <d v="2020-04-29T00:00:00"/>
    <d v="2020-04-29T14:03:55"/>
    <s v=""/>
    <s v="No"/>
    <s v="Old"/>
    <n v="0"/>
    <x v="0"/>
    <x v="0"/>
    <s v="Thomas"/>
    <s v="James"/>
    <x v="5"/>
    <n v="3148406"/>
    <x v="733"/>
    <x v="0"/>
    <s v="LP_AV115-F11_878872"/>
    <s v="CIP_AV115-F11_357167"/>
    <s v="Tree Work Complete"/>
    <m/>
    <x v="8"/>
    <s v="Ponderosa Pine"/>
    <s v="No"/>
    <s v="No"/>
    <n v="27"/>
    <n v="85"/>
    <s v="ABATE"/>
    <s v="R3B_Rmv 3-B"/>
    <s v="Haul offsite"/>
    <s v="No"/>
    <s v="None Observed"/>
    <s v="62ft nol .3 span poles f-g broken off top dying from gall rust"/>
    <s v="MFE_Mountain F Enterprises"/>
    <s v="MFE_Mountain F Enterprises"/>
    <n v="5807646"/>
    <s v="R3B_Rmv 3-B"/>
    <d v="2020-05-12T09:47:07"/>
    <s v="Climb/Pedro "/>
    <s v="Unit"/>
    <s v="No"/>
    <s v="Not Invoiced"/>
    <m/>
    <m/>
    <m/>
    <s v="Remove all wood and debris"/>
    <x v="7"/>
    <d v="2020-05-12T09:47:16"/>
    <s v="Sierra"/>
    <s v="SI_Sierra"/>
    <m/>
    <s v="11594 LOST RANCH WAY"/>
    <s v="NEVADA CITY"/>
    <s v=""/>
    <s v=""/>
    <s v="smonrf_awrr"/>
    <d v="2020-04-29T14:03:55"/>
    <s v="BE_geomartawrrprod"/>
    <d v="2020-05-12T11:32:27"/>
    <s v="c1bd9202-50fb-403e-8108-f6283a2515ca"/>
  </r>
  <r>
    <n v="0"/>
    <n v="0"/>
    <n v="0"/>
    <n v="0"/>
    <n v="0"/>
    <n v="0"/>
    <n v="0"/>
    <n v="0"/>
    <n v="0"/>
    <n v="0"/>
    <x v="1"/>
    <n v="1"/>
    <n v="3"/>
    <n v="3"/>
    <n v="20"/>
    <x v="1"/>
    <d v="2020-05-12T09:58:20"/>
    <s v="MGE"/>
    <x v="4"/>
    <d v="2020-05-12T00:00:00"/>
    <d v="2020-05-12T09:51:49"/>
    <s v=""/>
    <s v="No"/>
    <s v="New"/>
    <n v="0"/>
    <x v="1"/>
    <x v="0"/>
    <s v="Andrew"/>
    <s v="Withers"/>
    <x v="13"/>
    <n v="3220683"/>
    <x v="734"/>
    <x v="2"/>
    <s v="LP_AW116-A07_894359"/>
    <s v="CIP_AW116-A07_396354"/>
    <s v="Work Identified"/>
    <m/>
    <x v="2"/>
    <s v="Knobcone Pine"/>
    <s v="No"/>
    <s v="No"/>
    <n v="25"/>
    <n v="72"/>
    <s v="ABATE"/>
    <s v="F3B_FP-Rmv3 B"/>
    <s v="Haul offsite"/>
    <m/>
    <s v="None Observed"/>
    <s v="Pole 20 - pole 1, .3 span, 64 feet northwest of line. Tree has multiple pitch tubes. Signs of bark beetle."/>
    <m/>
    <m/>
    <m/>
    <m/>
    <m/>
    <m/>
    <s v="Unit"/>
    <s v="No"/>
    <s v="Not Invoiced"/>
    <m/>
    <m/>
    <m/>
    <s v="Remove all wood and brush"/>
    <x v="16"/>
    <d v="2020-05-12T09:58:20"/>
    <s v="Sierra"/>
    <s v="SI_Sierra"/>
    <m/>
    <s v="12118 SUNSHINE VALLEY RD"/>
    <s v="GRASS VALLEY"/>
    <s v=""/>
    <s v=""/>
    <s v="awithm_awrr"/>
    <d v="2020-05-12T09:51:49"/>
    <s v="BE_geomartawrrprod"/>
    <d v="2020-05-12T14:25:01"/>
    <s v="f11e6da1-4289-4b9d-9d8d-91d85038e4ff"/>
  </r>
  <r>
    <n v="0"/>
    <n v="0"/>
    <n v="0"/>
    <n v="0"/>
    <n v="0"/>
    <n v="0"/>
    <n v="0"/>
    <n v="0"/>
    <n v="0"/>
    <n v="0"/>
    <x v="1"/>
    <n v="1"/>
    <s v="Brush"/>
    <s v="NA"/>
    <n v="20"/>
    <x v="1"/>
    <d v="2020-05-12T10:02:13"/>
    <s v="MOW"/>
    <x v="0"/>
    <d v="2020-02-20T00:00:00"/>
    <d v="2020-02-20T12:12:40"/>
    <s v=""/>
    <s v="No"/>
    <s v="Old"/>
    <n v="0"/>
    <x v="0"/>
    <x v="0"/>
    <s v="Roberto"/>
    <s v="Ayala"/>
    <x v="3"/>
    <n v="1722711"/>
    <x v="735"/>
    <x v="1"/>
    <s v="LP_AT115-D18_1677278"/>
    <s v="CIP_AT115-D23_320966"/>
    <s v="Tree Work Complete"/>
    <m/>
    <x v="2"/>
    <s v="Oak"/>
    <s v="No"/>
    <s v="No"/>
    <n v="3"/>
    <n v="23"/>
    <m/>
    <s v="BC_Br Rmv"/>
    <s v="Not Needed"/>
    <s v="No"/>
    <m/>
    <s v="Pole 31A-32A, .9 spans from 31A, 15 feet west oof the guy wire off of pole 32A, removal for poor taper, previously worked "/>
    <s v="MOW_Mowbray's"/>
    <s v="PEI_P31 Enterprises, Inc."/>
    <m/>
    <s v="BC_Br Rmv"/>
    <d v="2020-02-24T01:00:00"/>
    <s v="209"/>
    <s v="Unit"/>
    <m/>
    <m/>
    <m/>
    <m/>
    <m/>
    <m/>
    <x v="3"/>
    <d v="2020-05-12T10:02:13"/>
    <s v="Sierra"/>
    <s v="SI_Sierra"/>
    <s v="1012547118"/>
    <s v="12350 DOLAN HARDING RD"/>
    <s v="BROWNS VALLEY"/>
    <s v=""/>
    <s v=""/>
    <s v="treym_awrr"/>
    <d v="2020-02-20T12:12:40"/>
    <s v="BE_geomartawrrprod"/>
    <d v="2020-05-12T11:32:07"/>
    <s v="2d8487a4-f687-4e95-93dc-d56f1797848a"/>
  </r>
  <r>
    <n v="0"/>
    <n v="0"/>
    <n v="0"/>
    <n v="0"/>
    <n v="0"/>
    <n v="0"/>
    <n v="0"/>
    <n v="0"/>
    <n v="0"/>
    <n v="0"/>
    <x v="1"/>
    <n v="1"/>
    <s v="Brush"/>
    <s v="NA"/>
    <n v="20"/>
    <x v="1"/>
    <d v="2020-05-12T10:02:25"/>
    <s v="MOW"/>
    <x v="0"/>
    <d v="2020-02-20T00:00:00"/>
    <d v="2020-02-20T12:14:25"/>
    <s v=""/>
    <s v="No"/>
    <s v="Old"/>
    <n v="0"/>
    <x v="0"/>
    <x v="0"/>
    <s v="Roberto"/>
    <s v="Ayala"/>
    <x v="3"/>
    <n v="1722712"/>
    <x v="736"/>
    <x v="1"/>
    <s v="LP_AT115-D18_1677278"/>
    <s v="CIP_AT115-D23_320966"/>
    <s v="Tree Work Complete"/>
    <m/>
    <x v="2"/>
    <s v="Oak"/>
    <s v="No"/>
    <s v="No"/>
    <n v="3"/>
    <n v="24"/>
    <m/>
    <s v="BC_Br Rmv"/>
    <s v="Not Needed"/>
    <s v="No"/>
    <m/>
    <s v="Pole 31A-32A, .9 spans from 31A, 15 feet south of the guy wire off of pole 32A, removal for poor taper, multi stem, combined DBH "/>
    <s v="MOW_Mowbray's"/>
    <s v="PEI_P31 Enterprises, Inc."/>
    <m/>
    <s v="BC_Br Rmv"/>
    <d v="2020-02-24T01:00:00"/>
    <s v="209"/>
    <s v="Unit"/>
    <m/>
    <m/>
    <m/>
    <m/>
    <m/>
    <m/>
    <x v="3"/>
    <d v="2020-05-12T10:02:25"/>
    <s v="Sierra"/>
    <s v="SI_Sierra"/>
    <s v="1012547118"/>
    <s v="12350 DOLAN HARDING RD"/>
    <s v="BROWNS VALLEY"/>
    <s v=""/>
    <s v=""/>
    <s v="treym_awrr"/>
    <d v="2020-02-20T12:14:25"/>
    <s v="BE_geomartawrrprod"/>
    <d v="2020-05-12T11:32:07"/>
    <s v="223b6212-40fd-4d83-a655-933eb9c349f6"/>
  </r>
  <r>
    <n v="0"/>
    <n v="0"/>
    <n v="0"/>
    <n v="0"/>
    <n v="0"/>
    <n v="0"/>
    <n v="0"/>
    <n v="0"/>
    <n v="0"/>
    <n v="0"/>
    <x v="1"/>
    <n v="1"/>
    <s v="NA"/>
    <s v="NA"/>
    <n v="20"/>
    <x v="1"/>
    <d v="2020-05-12T10:07:45"/>
    <s v="MGE"/>
    <x v="4"/>
    <d v="2020-05-12T00:00:00"/>
    <d v="2020-05-12T10:07:45"/>
    <s v=""/>
    <s v="No"/>
    <s v="New"/>
    <n v="0"/>
    <x v="1"/>
    <x v="0"/>
    <s v="Andrew"/>
    <s v="Withers"/>
    <x v="13"/>
    <n v="3220684"/>
    <x v="737"/>
    <x v="2"/>
    <s v="LP_AW116-A07_894359"/>
    <s v="CIP_AW116-A07_396354"/>
    <s v="No Work Required Under EVM"/>
    <m/>
    <x v="2"/>
    <s v="Knobcone Pine"/>
    <s v="No"/>
    <s v="No"/>
    <n v="21"/>
    <n v="80"/>
    <s v="Do Not ABATE"/>
    <s v="NW_No Work"/>
    <s v="Not Needed"/>
    <m/>
    <s v="None Observed"/>
    <s v="Pole 20 - pole 1, .3 span, 30 feet northwest of line. Healthy tree,some signs of light bark beetle"/>
    <m/>
    <m/>
    <m/>
    <m/>
    <m/>
    <m/>
    <s v="Unit"/>
    <s v="No"/>
    <s v="Not Invoiced"/>
    <m/>
    <m/>
    <m/>
    <s v="TBD"/>
    <x v="16"/>
    <d v="2020-05-12T10:07:45"/>
    <s v="Sierra"/>
    <s v="SI_Sierra"/>
    <m/>
    <s v="12118 SUNSHINE VALLEY RD"/>
    <s v="GRASS VALLEY"/>
    <s v=""/>
    <s v=""/>
    <s v="awithm_awrr"/>
    <d v="2020-05-12T10:07:45"/>
    <s v="BE_geomartawrrprod"/>
    <d v="2020-05-12T14:25:01"/>
    <s v="73c3498e-ff66-4941-a44c-d4fd6d4d7192"/>
  </r>
  <r>
    <n v="0"/>
    <n v="0"/>
    <n v="0"/>
    <n v="0"/>
    <n v="0"/>
    <n v="0"/>
    <n v="0"/>
    <n v="0"/>
    <n v="0"/>
    <n v="0"/>
    <x v="1"/>
    <n v="1"/>
    <s v="NA"/>
    <s v="NA"/>
    <n v="20"/>
    <x v="1"/>
    <d v="2020-05-12T10:10:14"/>
    <s v="MGE"/>
    <x v="4"/>
    <d v="2020-05-12T00:00:00"/>
    <d v="2020-05-12T10:10:14"/>
    <s v=""/>
    <s v="No"/>
    <s v="New"/>
    <n v="0"/>
    <x v="1"/>
    <x v="0"/>
    <s v="Andrew"/>
    <s v="Withers"/>
    <x v="13"/>
    <n v="3220685"/>
    <x v="738"/>
    <x v="2"/>
    <s v="LP_AW116-A07_894359"/>
    <s v="CIP_AW116-A07_396354"/>
    <s v="No Work Required Under EVM"/>
    <m/>
    <x v="2"/>
    <s v="Knobcone Pine"/>
    <s v="No"/>
    <s v="No"/>
    <n v="26"/>
    <n v="70"/>
    <s v="Do Not ABATE"/>
    <s v="NW_No Work"/>
    <s v="Not Needed"/>
    <m/>
    <s v="None Observed"/>
    <s v="Pole 20 - pole 1, .3 span, 35 feet northwest of line. Healthy tree,some signs of light bark beetle"/>
    <m/>
    <m/>
    <m/>
    <m/>
    <m/>
    <m/>
    <s v="Unit"/>
    <s v="No"/>
    <s v="Not Invoiced"/>
    <m/>
    <m/>
    <m/>
    <s v="TBD"/>
    <x v="16"/>
    <d v="2020-05-12T10:10:14"/>
    <s v="Sierra"/>
    <s v="SI_Sierra"/>
    <m/>
    <s v="12118 SUNSHINE VALLEY RD"/>
    <s v="GRASS VALLEY"/>
    <s v=""/>
    <s v=""/>
    <s v="awithm_awrr"/>
    <d v="2020-05-12T10:10:14"/>
    <s v="BE_geomartawrrprod"/>
    <d v="2020-05-12T14:25:01"/>
    <s v="b3a109c6-e826-4e75-810a-420f14c92cdc"/>
  </r>
  <r>
    <n v="0"/>
    <n v="0"/>
    <n v="0"/>
    <n v="0"/>
    <n v="0"/>
    <n v="0"/>
    <n v="0"/>
    <n v="0"/>
    <n v="0"/>
    <n v="0"/>
    <x v="1"/>
    <n v="1"/>
    <s v="NA"/>
    <s v="NA"/>
    <n v="20"/>
    <x v="1"/>
    <d v="2020-05-12T10:14:45"/>
    <s v="MBG"/>
    <x v="3"/>
    <d v="2020-05-12T00:00:00"/>
    <d v="2020-05-12T10:14:45"/>
    <s v=""/>
    <s v="No"/>
    <s v="New"/>
    <n v="0"/>
    <x v="1"/>
    <x v="0"/>
    <s v="Benjamin"/>
    <s v="Post"/>
    <x v="16"/>
    <n v="3219561"/>
    <x v="739"/>
    <x v="2"/>
    <s v="LP_AW116-A09_893411"/>
    <s v="CIP_AW116-A09_397020"/>
    <s v="No Work Required Under EVM"/>
    <m/>
    <x v="1"/>
    <s v="Ponderosa Pine"/>
    <s v="No"/>
    <s v="No"/>
    <n v="44"/>
    <n v="140"/>
    <s v="Do Not ABATE"/>
    <s v="NW_No Work"/>
    <s v="Not Needed"/>
    <m/>
    <s v="None Observed"/>
    <s v="130 ft south of guy wire anchor on pole F, overall healthy Ponderosa pine does not need work in next 18 months."/>
    <m/>
    <m/>
    <m/>
    <m/>
    <m/>
    <m/>
    <s v="Unit"/>
    <s v="No"/>
    <s v="Not Invoiced"/>
    <m/>
    <m/>
    <m/>
    <s v="TBD"/>
    <x v="20"/>
    <d v="2020-05-12T10:14:45"/>
    <s v="Sierra"/>
    <s v="SI_Sierra"/>
    <m/>
    <s v="13734 SUNSHINE MEADOWS TRL"/>
    <s v="GRASS VALLEY"/>
    <s v=""/>
    <s v=""/>
    <s v="bpostm_awrr"/>
    <d v="2020-05-12T10:14:45"/>
    <s v="BE_geomartawrrprod"/>
    <d v="2020-05-12T12:18:50"/>
    <s v="b90b179c-c50e-42b5-8581-27b7f7853b91"/>
  </r>
  <r>
    <n v="0"/>
    <n v="0"/>
    <n v="0"/>
    <n v="0"/>
    <n v="0"/>
    <n v="0"/>
    <n v="0"/>
    <n v="0"/>
    <n v="0"/>
    <n v="0"/>
    <x v="1"/>
    <n v="1"/>
    <s v="NA"/>
    <s v="NA"/>
    <n v="20"/>
    <x v="1"/>
    <d v="2020-05-12T10:21:50"/>
    <s v="MBG"/>
    <x v="3"/>
    <d v="2020-05-12T00:00:00"/>
    <d v="2020-05-12T10:21:50"/>
    <s v=""/>
    <s v="No"/>
    <s v="New"/>
    <n v="0"/>
    <x v="1"/>
    <x v="0"/>
    <s v="Nicholas"/>
    <s v="Coleman"/>
    <x v="12"/>
    <n v="3219600"/>
    <x v="740"/>
    <x v="2"/>
    <s v="LP_AW116-A09_893411"/>
    <s v="CIP_AW116-A09_397020"/>
    <s v="No Work Required Under EVM"/>
    <m/>
    <x v="1"/>
    <s v="Gray Pine"/>
    <s v="No"/>
    <s v="No"/>
    <n v="10"/>
    <n v="55"/>
    <s v="Do Not ABATE"/>
    <s v="NW_No Work"/>
    <s v="Not Needed"/>
    <m/>
    <s v="None Observed"/>
    <s v="58 feet south of pole F downguy anchor at edge of gravel road. Overall healthy."/>
    <m/>
    <m/>
    <m/>
    <m/>
    <m/>
    <m/>
    <s v="Unit"/>
    <s v="No"/>
    <s v="Not Invoiced"/>
    <m/>
    <m/>
    <m/>
    <s v="TBD "/>
    <x v="15"/>
    <d v="2020-05-12T10:21:50"/>
    <s v="Sierra"/>
    <s v="SI_Sierra"/>
    <m/>
    <s v="13734 SUNSHINE MEADOWS TRL"/>
    <s v="GRASS VALLEY"/>
    <s v=""/>
    <s v=""/>
    <s v="ncolem_awrr"/>
    <d v="2020-05-12T10:21:50"/>
    <s v="BE_geomartawrrprod"/>
    <d v="2020-05-12T12:18:50"/>
    <s v="8635d19d-fbcb-4528-bdda-9889969232ca"/>
  </r>
  <r>
    <n v="0"/>
    <n v="0"/>
    <n v="0"/>
    <n v="0"/>
    <n v="0"/>
    <n v="0"/>
    <n v="0"/>
    <n v="0"/>
    <n v="0"/>
    <n v="0"/>
    <x v="1"/>
    <n v="1"/>
    <s v="NA"/>
    <s v="NA"/>
    <n v="20"/>
    <x v="1"/>
    <d v="2020-05-12T10:29:51"/>
    <s v="MBG"/>
    <x v="3"/>
    <d v="2020-05-12T00:00:00"/>
    <d v="2020-05-12T10:29:51"/>
    <s v=""/>
    <s v="No"/>
    <s v="New"/>
    <n v="0"/>
    <x v="1"/>
    <x v="0"/>
    <s v="Nicholas"/>
    <s v="Coleman"/>
    <x v="12"/>
    <n v="3219651"/>
    <x v="741"/>
    <x v="2"/>
    <s v="LP_AW116-A09_893411"/>
    <s v="CIP_AW116-A09_396984"/>
    <s v="No Work Required Under EVM"/>
    <m/>
    <x v="1"/>
    <s v="Ponderosa Pine"/>
    <s v="No"/>
    <s v="No"/>
    <n v="14"/>
    <n v="60"/>
    <s v="Do Not ABATE"/>
    <s v="NW_No Work"/>
    <s v="Not Needed"/>
    <m/>
    <s v="None Observed"/>
    <s v="0.9 span pole E to pole F. 15 feet west of lines at fence. Overall healthy "/>
    <m/>
    <m/>
    <m/>
    <m/>
    <m/>
    <m/>
    <s v="Unit"/>
    <s v="No"/>
    <s v="Not Invoiced"/>
    <m/>
    <m/>
    <m/>
    <s v="TBD "/>
    <x v="15"/>
    <d v="2020-05-12T10:29:51"/>
    <s v="Sierra"/>
    <s v="SI_Sierra"/>
    <m/>
    <s v="13734 SUNSHINE MEADOWS TRL"/>
    <s v="GRASS VALLEY"/>
    <s v=""/>
    <s v=""/>
    <s v="ncolem_awrr"/>
    <d v="2020-05-12T10:29:51"/>
    <s v="BE_geomartawrrprod"/>
    <d v="2020-05-12T12:18:51"/>
    <s v="d3e8c13b-2fe4-4dae-8b93-e8dc4a759cb1"/>
  </r>
  <r>
    <n v="0"/>
    <n v="0"/>
    <n v="0"/>
    <n v="0"/>
    <n v="0"/>
    <n v="0"/>
    <n v="0"/>
    <n v="0"/>
    <n v="0"/>
    <n v="0"/>
    <x v="1"/>
    <n v="1"/>
    <n v="1"/>
    <n v="1"/>
    <n v="20"/>
    <x v="1"/>
    <d v="2020-05-12T10:41:44"/>
    <s v="MBG"/>
    <x v="3"/>
    <d v="2020-05-12T00:00:00"/>
    <d v="2020-05-12T10:41:44"/>
    <s v=""/>
    <s v="No"/>
    <s v="New"/>
    <n v="0"/>
    <x v="1"/>
    <x v="0"/>
    <s v="Nicholas"/>
    <s v="Coleman"/>
    <x v="12"/>
    <n v="3219723"/>
    <x v="742"/>
    <x v="2"/>
    <s v="LP_AW116-A09_893411"/>
    <s v="CIP_AW116-A09_396984"/>
    <s v="Work Identified"/>
    <m/>
    <x v="1"/>
    <s v="Ponderosa Pine"/>
    <s v="No"/>
    <s v="No"/>
    <n v="10"/>
    <n v="45"/>
    <s v="Do Not ABATE"/>
    <s v="F1B_FP-Rmv1 B"/>
    <s v="Not Needed"/>
    <m/>
    <s v="None Observed"/>
    <s v="0.5 span pole E to pole F. 10 feet west of lines at gravel road cutbank. Overall healthy. Growing close enough that it will likely require annual pruning or topping. Remove."/>
    <m/>
    <m/>
    <m/>
    <m/>
    <m/>
    <m/>
    <s v="Unit"/>
    <s v="No"/>
    <s v="Not Invoiced"/>
    <m/>
    <m/>
    <m/>
    <s v="TBD "/>
    <x v="15"/>
    <d v="2020-05-12T10:41:44"/>
    <s v="Sierra"/>
    <s v="SI_Sierra"/>
    <m/>
    <s v="13734 SUNSHINE MEADOWS TRL"/>
    <s v="GRASS VALLEY"/>
    <s v=""/>
    <s v=""/>
    <s v="ncolem_awrr"/>
    <d v="2020-05-12T10:41:44"/>
    <s v="BE_geomartawrrprod"/>
    <d v="2020-05-12T12:18:53"/>
    <s v="8df47cd7-f8b6-4ccb-8068-365667b3823a"/>
  </r>
  <r>
    <n v="0"/>
    <n v="0"/>
    <n v="0"/>
    <n v="0"/>
    <n v="0"/>
    <n v="0"/>
    <n v="0"/>
    <n v="0"/>
    <n v="0"/>
    <n v="0"/>
    <x v="1"/>
    <n v="1"/>
    <n v="3"/>
    <s v="NA"/>
    <n v="20"/>
    <x v="1"/>
    <d v="2020-05-12T10:42:23"/>
    <s v="MBG"/>
    <x v="3"/>
    <d v="2020-05-12T00:00:00"/>
    <d v="2020-05-12T10:37:24"/>
    <s v=""/>
    <s v="No"/>
    <s v="New"/>
    <n v="0"/>
    <x v="1"/>
    <x v="0"/>
    <s v="Benjamin"/>
    <s v="Post"/>
    <x v="16"/>
    <n v="3219697"/>
    <x v="743"/>
    <x v="2"/>
    <s v="LP_AW116-A09_893411"/>
    <s v="CIP_AW116-A09_396984"/>
    <s v="Work Identified"/>
    <m/>
    <x v="1"/>
    <s v="Black Oak"/>
    <s v="No"/>
    <s v="No"/>
    <n v="25"/>
    <n v="69"/>
    <s v="Do Not ABATE"/>
    <s v="FOB_FP-Ov B"/>
    <s v="Cut and Leave"/>
    <m/>
    <s v="None Observed"/>
    <s v="0.7 span from pole E to pole F, 22’ west of lines, black oak will need an overhang trim to meet project scope. Between gravel road and owner’s fence."/>
    <m/>
    <m/>
    <m/>
    <m/>
    <m/>
    <m/>
    <s v="Unit"/>
    <s v="No"/>
    <s v="Not Invoiced"/>
    <m/>
    <m/>
    <m/>
    <s v="Cut and leave any pieces larger than 4 inches in diameter. Remove slash."/>
    <x v="20"/>
    <d v="2020-05-12T10:42:23"/>
    <s v="Sierra"/>
    <s v="SI_Sierra"/>
    <m/>
    <s v="13734 SUNSHINE MEADOWS TRL"/>
    <s v="GRASS VALLEY"/>
    <s v=""/>
    <s v=""/>
    <s v="bpostm_awrr"/>
    <d v="2020-05-12T10:37:24"/>
    <s v="BE_geomartawrrprod"/>
    <d v="2020-05-12T12:18:52"/>
    <s v="30b94547-f8a1-4116-abbc-85f92f200fb1"/>
  </r>
  <r>
    <n v="0"/>
    <n v="0"/>
    <n v="0"/>
    <n v="0"/>
    <n v="0"/>
    <n v="0"/>
    <n v="0"/>
    <n v="0"/>
    <n v="0"/>
    <n v="0"/>
    <x v="1"/>
    <n v="1"/>
    <n v="2"/>
    <n v="2"/>
    <n v="20"/>
    <x v="1"/>
    <d v="2020-05-12T10:42:47"/>
    <s v="MBG"/>
    <x v="3"/>
    <d v="2020-05-12T00:00:00"/>
    <d v="2020-05-12T10:42:47"/>
    <s v=""/>
    <s v="No"/>
    <s v="New"/>
    <n v="0"/>
    <x v="1"/>
    <x v="0"/>
    <s v="Nathan"/>
    <s v="Vik"/>
    <x v="23"/>
    <n v="3219729"/>
    <x v="744"/>
    <x v="2"/>
    <s v="LP_AW116-A09_893411"/>
    <s v="CIP_AW116-A09_397020"/>
    <s v="Work Identified"/>
    <m/>
    <x v="1"/>
    <s v="Blue Oak"/>
    <s v="No"/>
    <s v="No"/>
    <n v="19"/>
    <n v="24"/>
    <s v="Not a Strike Tree"/>
    <s v="R2B_Rmv 2-B"/>
    <s v="Cut and Leave"/>
    <m/>
    <s v="None Observed"/>
    <s v="Tree is .1 span from pole e to d, directly under lines. Repeated topping required, customer approves removal. "/>
    <m/>
    <m/>
    <m/>
    <m/>
    <m/>
    <m/>
    <s v="Unit"/>
    <s v="No"/>
    <s v="Not Invoiced"/>
    <m/>
    <m/>
    <m/>
    <s v="Cut to 16 inch rounds"/>
    <x v="28"/>
    <d v="2020-05-12T10:42:47"/>
    <s v="Sierra"/>
    <s v="SI_Sierra"/>
    <m/>
    <s v="13734 SUNSHINE MEADOWS TRL"/>
    <s v="GRASS VALLEY"/>
    <s v=""/>
    <s v=""/>
    <s v="nvikm_awrr"/>
    <d v="2020-05-12T10:42:47"/>
    <s v="BE_geomartawrrprod"/>
    <d v="2020-05-12T12:18:53"/>
    <s v="a21fa72b-2176-4a26-8295-fa210c368a2e"/>
  </r>
  <r>
    <n v="0"/>
    <n v="0"/>
    <n v="0"/>
    <n v="0"/>
    <n v="0"/>
    <n v="0"/>
    <n v="0"/>
    <n v="0"/>
    <n v="0"/>
    <n v="0"/>
    <x v="1"/>
    <n v="1"/>
    <s v="Brush"/>
    <s v="NA"/>
    <n v="20"/>
    <x v="1"/>
    <d v="2020-05-12T10:47:07"/>
    <s v="MBG"/>
    <x v="3"/>
    <d v="2020-05-12T00:00:00"/>
    <d v="2020-05-12T10:47:07"/>
    <s v=""/>
    <s v="No"/>
    <s v="New"/>
    <n v="0"/>
    <x v="1"/>
    <x v="0"/>
    <s v="Nicholas"/>
    <s v="Coleman"/>
    <x v="12"/>
    <n v="3219759"/>
    <x v="745"/>
    <x v="2"/>
    <s v="LP_AW116-A09_893411"/>
    <s v="CIP_AW116-A09_396988"/>
    <s v="Work Identified"/>
    <m/>
    <x v="1"/>
    <s v="Brush (misc)"/>
    <s v="No"/>
    <s v="No"/>
    <n v="3"/>
    <n v="15"/>
    <s v="Not a Strike Tree"/>
    <s v="BC_Br Rmv"/>
    <s v="Not Needed"/>
    <m/>
    <s v="None Observed"/>
    <s v="At pole E. Pine and manzanita brush growing up toward downguy and beneath equipment. Remove."/>
    <m/>
    <m/>
    <m/>
    <m/>
    <m/>
    <m/>
    <s v="Unit"/>
    <s v="No"/>
    <s v="Not Invoiced"/>
    <m/>
    <m/>
    <m/>
    <s v="TBD "/>
    <x v="15"/>
    <d v="2020-05-12T10:47:07"/>
    <s v="Sierra"/>
    <s v="SI_Sierra"/>
    <m/>
    <s v="13734 SUNSHINE MEADOWS TRL"/>
    <s v="GRASS VALLEY"/>
    <s v=""/>
    <s v=""/>
    <s v="ncolem_awrr"/>
    <d v="2020-05-12T10:47:07"/>
    <s v="BE_geomartawrrprod"/>
    <d v="2020-05-12T12:18:53"/>
    <s v="26fcd932-91c1-409d-824f-4fd95f55a383"/>
  </r>
  <r>
    <n v="0"/>
    <n v="0"/>
    <n v="0"/>
    <n v="0"/>
    <n v="0"/>
    <n v="0"/>
    <n v="0"/>
    <n v="0"/>
    <n v="0"/>
    <n v="0"/>
    <x v="1"/>
    <n v="1"/>
    <n v="3"/>
    <n v="3"/>
    <n v="20"/>
    <x v="1"/>
    <d v="2020-05-12T10:50:54"/>
    <s v="MBG"/>
    <x v="3"/>
    <d v="2020-05-12T00:00:00"/>
    <d v="2020-05-12T10:50:54"/>
    <s v=""/>
    <s v="No"/>
    <s v="New"/>
    <n v="0"/>
    <x v="1"/>
    <x v="0"/>
    <s v="Nathan"/>
    <s v="Vik"/>
    <x v="23"/>
    <n v="3219774"/>
    <x v="746"/>
    <x v="2"/>
    <s v="LP_AW116-A09_893411"/>
    <s v="CIP_AW116-A09_398997"/>
    <s v="Work Identified"/>
    <m/>
    <x v="1"/>
    <s v="Blue Oak"/>
    <s v="No"/>
    <s v="No"/>
    <n v="31"/>
    <n v="24"/>
    <s v="Not a Strike Tree"/>
    <s v="R3B_Rmv 3-B"/>
    <s v="Cut and Leave"/>
    <m/>
    <s v="None Observed"/>
    <s v="Tree is .2 span from pole e to d, directly under lines. 4x stem. Some dieback, previously topped. Customer approves removal. "/>
    <m/>
    <m/>
    <m/>
    <m/>
    <m/>
    <m/>
    <s v="Unit"/>
    <s v="No"/>
    <s v="Not Invoiced"/>
    <m/>
    <m/>
    <m/>
    <s v="Cut to 16 inch rounds "/>
    <x v="28"/>
    <d v="2020-05-12T10:50:54"/>
    <s v="Sierra"/>
    <s v="SI_Sierra"/>
    <m/>
    <s v="13734 SUNSHINE MEADOWS TRL"/>
    <s v="GRASS VALLEY"/>
    <s v=""/>
    <s v=""/>
    <s v="nvikm_awrr"/>
    <d v="2020-05-12T10:50:54"/>
    <s v="BE_geomartawrrprod"/>
    <d v="2020-05-12T12:18:53"/>
    <s v="d378e82e-266b-4741-87e4-de282dda68f9"/>
  </r>
  <r>
    <n v="0"/>
    <n v="0"/>
    <n v="0"/>
    <n v="0"/>
    <n v="0"/>
    <n v="0"/>
    <n v="0"/>
    <n v="0"/>
    <n v="0"/>
    <n v="0"/>
    <x v="1"/>
    <n v="1"/>
    <n v="2"/>
    <n v="2"/>
    <n v="20"/>
    <x v="1"/>
    <d v="2020-05-12T10:55:23"/>
    <s v="MBG"/>
    <x v="3"/>
    <d v="2020-05-12T00:00:00"/>
    <d v="2020-05-12T10:55:23"/>
    <s v=""/>
    <s v="No"/>
    <s v="New"/>
    <n v="0"/>
    <x v="1"/>
    <x v="0"/>
    <s v="Nathan"/>
    <s v="Vik"/>
    <x v="23"/>
    <n v="3219852"/>
    <x v="747"/>
    <x v="2"/>
    <s v="LP_AW116-A09_893411"/>
    <s v="CIP_AW116-A09_398997"/>
    <s v="Work Identified"/>
    <m/>
    <x v="1"/>
    <s v="Blue Oak"/>
    <s v="No"/>
    <s v="No"/>
    <n v="21"/>
    <n v="23"/>
    <s v="Not a Strike Tree"/>
    <s v="R2B_Rmv 2-B"/>
    <s v="Cut and Leave"/>
    <m/>
    <s v="None Observed"/>
    <s v="Tree is .2 span from pole e to d, directly under lines. 3x stem. Previously topped, customer approves removal "/>
    <m/>
    <m/>
    <m/>
    <m/>
    <m/>
    <m/>
    <s v="Unit"/>
    <s v="No"/>
    <s v="Not Invoiced"/>
    <m/>
    <m/>
    <m/>
    <s v="Cut to 16 inch rounds "/>
    <x v="28"/>
    <d v="2020-05-12T10:55:23"/>
    <s v="Sierra"/>
    <s v="SI_Sierra"/>
    <m/>
    <s v="13734 SUNSHINE MEADOWS TRL"/>
    <s v="GRASS VALLEY"/>
    <s v=""/>
    <s v=""/>
    <s v="nvikm_awrr"/>
    <d v="2020-05-12T10:55:23"/>
    <s v="BE_geomartawrrprod"/>
    <d v="2020-05-12T12:18:56"/>
    <s v="9b507e47-54fa-4a5f-8d50-0905115a7466"/>
  </r>
  <r>
    <n v="0"/>
    <n v="0"/>
    <n v="0"/>
    <n v="0"/>
    <n v="0"/>
    <n v="0"/>
    <n v="0"/>
    <n v="0"/>
    <n v="0"/>
    <n v="0"/>
    <x v="1"/>
    <n v="1"/>
    <s v="NA"/>
    <s v="NA"/>
    <n v="20"/>
    <x v="1"/>
    <d v="2020-05-12T10:57:02"/>
    <s v="MBG"/>
    <x v="3"/>
    <d v="2020-05-12T00:00:00"/>
    <d v="2020-05-12T10:57:02"/>
    <s v=""/>
    <s v="No"/>
    <s v="New"/>
    <n v="0"/>
    <x v="1"/>
    <x v="0"/>
    <s v="Benjamin"/>
    <s v="Post"/>
    <x v="16"/>
    <n v="3219884"/>
    <x v="748"/>
    <x v="2"/>
    <s v="LP_AW116-A09_893411"/>
    <s v="CIP_AW116-A09_396988"/>
    <s v="No Work Required Under EVM"/>
    <m/>
    <x v="1"/>
    <s v="Blue Oak"/>
    <s v="No"/>
    <s v="No"/>
    <n v="14"/>
    <n v="57"/>
    <s v="Do Not ABATE"/>
    <s v="NW_No Work"/>
    <s v="Not Needed"/>
    <m/>
    <s v="None Observed"/>
    <s v="0.9 span from pole D to pole E, 37 ft north of guy wire anchor on pole E, overall healthy blue oak has a reduced canopy due to competition from nearby trees."/>
    <m/>
    <m/>
    <m/>
    <m/>
    <m/>
    <m/>
    <s v="Unit"/>
    <s v="No"/>
    <s v="Not Invoiced"/>
    <m/>
    <m/>
    <m/>
    <s v="TBD"/>
    <x v="20"/>
    <d v="2020-05-12T10:57:02"/>
    <s v="Sierra"/>
    <s v="SI_Sierra"/>
    <m/>
    <s v="13734 SUNSHINE MEADOWS TRL"/>
    <s v="GRASS VALLEY"/>
    <s v=""/>
    <s v=""/>
    <s v="bpostm_awrr"/>
    <d v="2020-05-12T10:57:02"/>
    <s v="BE_geomartawrrprod"/>
    <d v="2020-05-12T12:18:56"/>
    <s v="25d18e41-fc62-4c1e-be0f-1d9fff39e317"/>
  </r>
  <r>
    <n v="0"/>
    <n v="0"/>
    <n v="0"/>
    <n v="0"/>
    <n v="0"/>
    <n v="0"/>
    <n v="0"/>
    <n v="0"/>
    <n v="0"/>
    <n v="0"/>
    <x v="1"/>
    <n v="1"/>
    <n v="1"/>
    <n v="1"/>
    <n v="20"/>
    <x v="1"/>
    <d v="2020-05-12T10:57:23"/>
    <s v="MBG"/>
    <x v="3"/>
    <d v="2020-05-12T00:00:00"/>
    <d v="2020-05-12T10:57:23"/>
    <s v=""/>
    <s v="No"/>
    <s v="New"/>
    <n v="0"/>
    <x v="1"/>
    <x v="0"/>
    <s v="Nathan"/>
    <s v="Vik"/>
    <x v="23"/>
    <n v="3219888"/>
    <x v="749"/>
    <x v="2"/>
    <s v="LP_AW116-A09_893411"/>
    <s v="CIP_AW116-A09_398997"/>
    <s v="Work Identified"/>
    <m/>
    <x v="1"/>
    <s v="Blue Oak"/>
    <s v="No"/>
    <s v="No"/>
    <n v="8"/>
    <n v="23"/>
    <s v="Not a Strike Tree"/>
    <s v="R1B_Rmv 1-B"/>
    <s v="Cut and Leave"/>
    <m/>
    <s v="None Observed"/>
    <s v="Tree is .2 span from pole e to d, directly under lines. Previously topped, customer approves removal. "/>
    <m/>
    <m/>
    <m/>
    <m/>
    <m/>
    <m/>
    <s v="Unit"/>
    <s v="No"/>
    <s v="Not Invoiced"/>
    <m/>
    <m/>
    <m/>
    <s v="Cut to 16 inch rounds "/>
    <x v="28"/>
    <d v="2020-05-12T10:57:23"/>
    <s v="Sierra"/>
    <s v="SI_Sierra"/>
    <m/>
    <s v="13734 SUNSHINE MEADOWS TRL"/>
    <s v="GRASS VALLEY"/>
    <s v=""/>
    <s v=""/>
    <s v="nvikm_awrr"/>
    <d v="2020-05-12T10:57:23"/>
    <s v="BE_geomartawrrprod"/>
    <d v="2020-05-12T12:18:56"/>
    <s v="b612e01d-40d6-4762-839a-72d4df984af8"/>
  </r>
  <r>
    <n v="0"/>
    <n v="0"/>
    <n v="0"/>
    <n v="0"/>
    <n v="0"/>
    <n v="0"/>
    <n v="0"/>
    <n v="0"/>
    <n v="0"/>
    <n v="0"/>
    <x v="1"/>
    <n v="1"/>
    <n v="2"/>
    <n v="2"/>
    <n v="20"/>
    <x v="1"/>
    <d v="2020-05-12T11:01:10"/>
    <s v="MBG"/>
    <x v="3"/>
    <d v="2020-05-12T00:00:00"/>
    <d v="2020-05-12T10:52:12"/>
    <s v=""/>
    <s v="No"/>
    <s v="New"/>
    <n v="0"/>
    <x v="1"/>
    <x v="0"/>
    <s v="Nicholas"/>
    <s v="Coleman"/>
    <x v="12"/>
    <n v="3219794"/>
    <x v="750"/>
    <x v="2"/>
    <s v="LP_AW116-A09_893411"/>
    <s v="CIP_AW116-A09_396988"/>
    <s v="Work Identified"/>
    <m/>
    <x v="1"/>
    <s v="Black Oak"/>
    <s v="No"/>
    <s v="No"/>
    <n v="23"/>
    <n v="70"/>
    <s v="ABATE"/>
    <s v="F2B_FP-Rmv2 B"/>
    <s v="Cut and Leave"/>
    <m/>
    <s v="None Observed"/>
    <s v="15 feet north of pole E along downguy. Significant cavity at base on eastern face. Remove."/>
    <m/>
    <m/>
    <m/>
    <m/>
    <m/>
    <m/>
    <s v="Unit"/>
    <s v="No"/>
    <s v="Not Invoiced"/>
    <m/>
    <m/>
    <m/>
    <s v="Cut firewood 16 inches "/>
    <x v="15"/>
    <d v="2020-05-12T11:01:10"/>
    <s v="Sierra"/>
    <s v="SI_Sierra"/>
    <m/>
    <s v="13734 SUNSHINE MEADOWS TRL"/>
    <s v="GRASS VALLEY"/>
    <s v=""/>
    <s v=""/>
    <s v="ncolem_awrr"/>
    <d v="2020-05-12T10:52:12"/>
    <s v="BE_geomartawrrprod"/>
    <d v="2020-05-12T12:18:54"/>
    <s v="837bae5e-a3d8-410a-864e-5bb035f43152"/>
  </r>
  <r>
    <n v="0"/>
    <n v="0"/>
    <n v="0"/>
    <n v="0"/>
    <n v="0"/>
    <n v="0"/>
    <n v="0"/>
    <n v="0"/>
    <n v="0"/>
    <n v="0"/>
    <x v="1"/>
    <n v="1"/>
    <n v="1"/>
    <n v="1"/>
    <n v="20"/>
    <x v="1"/>
    <d v="2020-05-12T11:04:48"/>
    <s v="MBG"/>
    <x v="3"/>
    <d v="2020-05-12T00:00:00"/>
    <d v="2020-05-12T11:04:48"/>
    <s v=""/>
    <s v="No"/>
    <s v="New"/>
    <n v="0"/>
    <x v="1"/>
    <x v="0"/>
    <s v="Nathan"/>
    <s v="Vik"/>
    <x v="23"/>
    <n v="3219935"/>
    <x v="751"/>
    <x v="2"/>
    <s v="LP_AW116-A09_893411"/>
    <s v="CIP_AW116-A09_398997"/>
    <s v="Work Identified"/>
    <m/>
    <x v="1"/>
    <s v="Blue Oak"/>
    <s v="No"/>
    <s v="No"/>
    <n v="5"/>
    <n v="23"/>
    <s v="Not a Strike Tree"/>
    <s v="R1B_Rmv 1-B"/>
    <s v="Cut and Leave"/>
    <m/>
    <s v="None Observed"/>
    <s v="Tree is .2 span from pole e to d, 5 ft south of line. Growing into lines, previously topped, Recommend removal "/>
    <m/>
    <m/>
    <m/>
    <m/>
    <m/>
    <m/>
    <s v="Unit"/>
    <s v="No"/>
    <s v="Not Invoiced"/>
    <m/>
    <m/>
    <m/>
    <s v="Cut to 16 inch rounds "/>
    <x v="28"/>
    <d v="2020-05-12T11:04:48"/>
    <s v="Sierra"/>
    <s v="SI_Sierra"/>
    <m/>
    <s v="13734 SUNSHINE MEADOWS TRL"/>
    <s v="GRASS VALLEY"/>
    <s v=""/>
    <s v=""/>
    <s v="nvikm_awrr"/>
    <d v="2020-05-12T11:04:48"/>
    <s v="BE_geomartawrrprod"/>
    <d v="2020-05-12T12:18:57"/>
    <s v="3f897fe6-9379-401b-8738-11a65c794ba5"/>
  </r>
  <r>
    <n v="0"/>
    <n v="0"/>
    <n v="0"/>
    <n v="0"/>
    <n v="0"/>
    <n v="0"/>
    <n v="0"/>
    <n v="0"/>
    <n v="0"/>
    <n v="0"/>
    <x v="1"/>
    <n v="1"/>
    <n v="1"/>
    <s v="NA"/>
    <n v="20"/>
    <x v="1"/>
    <d v="2020-05-12T11:10:57"/>
    <s v="MBG"/>
    <x v="3"/>
    <d v="2020-05-12T00:00:00"/>
    <d v="2020-05-12T11:10:57"/>
    <s v=""/>
    <s v="No"/>
    <s v="New"/>
    <n v="0"/>
    <x v="1"/>
    <x v="0"/>
    <s v="Nathan"/>
    <s v="Vik"/>
    <x v="23"/>
    <n v="3219973"/>
    <x v="752"/>
    <x v="2"/>
    <s v="LP_AW116-A09_893411"/>
    <s v="CIP_AW116-A09_398997"/>
    <s v="Work Identified"/>
    <m/>
    <x v="1"/>
    <s v="Blue Oak"/>
    <s v="No"/>
    <s v="No"/>
    <n v="8"/>
    <n v="37"/>
    <s v="Do Not ABATE"/>
    <s v="Trim"/>
    <s v="Not Needed"/>
    <m/>
    <s v="None Observed"/>
    <s v="Tree is .3 span from pole e to d, 5 ft south of line. Previously trimmed, lean and weighted away. Some branching back towards lines, light trim needed for compliance "/>
    <m/>
    <m/>
    <m/>
    <m/>
    <m/>
    <m/>
    <s v="Unit"/>
    <s v="No"/>
    <s v="Not Invoiced"/>
    <m/>
    <m/>
    <m/>
    <s v="TBD"/>
    <x v="28"/>
    <d v="2020-05-12T11:10:57"/>
    <s v="Sierra"/>
    <s v="SI_Sierra"/>
    <m/>
    <s v="13734 SUNSHINE MEADOWS TRL"/>
    <s v="GRASS VALLEY"/>
    <s v=""/>
    <s v=""/>
    <s v="nvikm_awrr"/>
    <d v="2020-05-12T11:10:57"/>
    <s v="BE_geomartawrrprod"/>
    <d v="2020-05-12T12:18:57"/>
    <s v="6961bad8-1a4c-4371-a10a-776e35c594a8"/>
  </r>
  <r>
    <n v="0"/>
    <n v="0"/>
    <n v="0"/>
    <n v="0"/>
    <n v="0"/>
    <n v="0"/>
    <n v="0"/>
    <n v="0"/>
    <n v="0"/>
    <n v="0"/>
    <x v="1"/>
    <n v="1"/>
    <n v="1"/>
    <n v="1"/>
    <n v="20"/>
    <x v="1"/>
    <d v="2020-05-12T11:13:43"/>
    <s v="MFE"/>
    <x v="0"/>
    <d v="2020-02-26T00:00:00"/>
    <d v="2020-02-26T10:35:36"/>
    <s v=""/>
    <s v="No"/>
    <s v="Old"/>
    <n v="0"/>
    <x v="0"/>
    <x v="0"/>
    <s v="Thomas"/>
    <s v="James"/>
    <x v="5"/>
    <n v="1781393"/>
    <x v="753"/>
    <x v="0"/>
    <s v="LP_AV115-F11_878878"/>
    <s v="CIP_AV115-F11_357286"/>
    <s v="Tree Work Complete"/>
    <m/>
    <x v="1"/>
    <s v="Black Oak"/>
    <s v="No"/>
    <s v="No"/>
    <n v="7"/>
    <n v="33"/>
    <s v="Do Not ABATE"/>
    <s v="R1A_Rmv 1-A"/>
    <s v="Cut and Leave"/>
    <s v="No"/>
    <s v="None Observed"/>
    <s v="13 feet south of lines. 0.5 span pole 2 to pole A. 2 stem oak Is encroaching on conductor 4 foot clearance zone. Remove "/>
    <s v="MFE_Mountain F Enterprises"/>
    <s v="MFE_Mountain F Enterprises"/>
    <n v="5807646"/>
    <s v="R1A_Rmv 1-A"/>
    <d v="2020-05-12T11:13:36"/>
    <s v="Climb/Pedro "/>
    <s v="Unit"/>
    <m/>
    <m/>
    <m/>
    <m/>
    <m/>
    <s v="Cut into 16inch rounds, remove all debris per unit pricing"/>
    <x v="7"/>
    <d v="2020-05-12T11:13:43"/>
    <s v="Sierra"/>
    <s v="SI_Sierra"/>
    <s v="1051742980"/>
    <s v="11740 LOST RANCH WAY"/>
    <s v="NEVADA CITY"/>
    <s v=""/>
    <s v=""/>
    <s v="ncolem_awrr"/>
    <d v="2020-02-26T10:35:36"/>
    <s v="BE_geomartawrrprod"/>
    <d v="2020-05-12T11:32:29"/>
    <s v="e1ed0294-a07e-454d-a82a-098f564bcb13"/>
  </r>
  <r>
    <n v="0"/>
    <n v="0"/>
    <n v="0"/>
    <n v="0"/>
    <n v="0"/>
    <n v="0"/>
    <n v="0"/>
    <n v="0"/>
    <n v="0"/>
    <n v="0"/>
    <x v="1"/>
    <n v="1"/>
    <s v="NA"/>
    <s v="NA"/>
    <n v="20"/>
    <x v="1"/>
    <d v="2020-05-12T11:16:54"/>
    <s v="FCO"/>
    <x v="5"/>
    <d v="2020-05-12T00:00:00"/>
    <d v="2020-05-12T11:16:54"/>
    <s v=""/>
    <s v="No"/>
    <s v="New"/>
    <n v="0"/>
    <x v="1"/>
    <x v="0"/>
    <s v="Sarah"/>
    <s v="Deal"/>
    <x v="9"/>
    <n v="3220006"/>
    <x v="754"/>
    <x v="0"/>
    <s v="LP_AV115-J03_879580"/>
    <s v="CIP_AV115-J08_356229"/>
    <s v="No Work Required Under EVM"/>
    <m/>
    <x v="8"/>
    <s v="Black Oak"/>
    <s v="No"/>
    <s v="No"/>
    <n v="12"/>
    <n v="40"/>
    <s v="Do Not ABATE"/>
    <s v="NW_No Work"/>
    <s v="Not Needed"/>
    <m/>
    <s v="Riparian"/>
    <s v="33ft west of end of tap; facility protect "/>
    <m/>
    <m/>
    <m/>
    <m/>
    <m/>
    <m/>
    <s v="Unit"/>
    <s v="No"/>
    <s v="Not Invoiced"/>
    <m/>
    <m/>
    <m/>
    <m/>
    <x v="12"/>
    <d v="2020-05-12T11:16:54"/>
    <s v="Sierra"/>
    <s v="SI_Sierra"/>
    <m/>
    <s v="13648 EMPRESS RD"/>
    <s v="NEVADA CITY"/>
    <s v=""/>
    <s v=""/>
    <s v="sdealf_awrr"/>
    <d v="2020-05-12T11:16:54"/>
    <s v="BE_geomartawrrprod"/>
    <d v="2020-05-12T12:18:58"/>
    <s v="698d64fc-dcb3-4818-be98-56d1f8d2db23"/>
  </r>
  <r>
    <n v="0"/>
    <n v="0"/>
    <n v="0"/>
    <n v="0"/>
    <n v="0"/>
    <n v="0"/>
    <n v="0"/>
    <n v="0"/>
    <n v="0"/>
    <n v="0"/>
    <x v="1"/>
    <n v="1"/>
    <s v="NA"/>
    <s v="NA"/>
    <n v="20"/>
    <x v="1"/>
    <d v="2020-05-12T11:17:45"/>
    <s v="MGE"/>
    <x v="4"/>
    <d v="2020-05-12T00:00:00"/>
    <d v="2020-05-12T11:17:45"/>
    <s v=""/>
    <s v="No"/>
    <s v="New"/>
    <n v="0"/>
    <x v="1"/>
    <x v="0"/>
    <s v="Andrew"/>
    <s v="Withers"/>
    <x v="13"/>
    <n v="3220687"/>
    <x v="755"/>
    <x v="2"/>
    <s v="LP_AW116-A07_894359"/>
    <s v="CIP_AW116-A07_395903"/>
    <s v="No Work Required Under EVM"/>
    <m/>
    <x v="2"/>
    <s v="Ponderosa Pine"/>
    <s v="No"/>
    <s v="No"/>
    <n v="40"/>
    <n v="147"/>
    <s v="Do Not ABATE"/>
    <s v="NW_No Work"/>
    <s v="Not Needed"/>
    <m/>
    <s v="None Observed"/>
    <s v="Pole 20 - pole 1, at pole 1, 60 feet northwest of line. Tree has lots of woodpecker holes"/>
    <m/>
    <m/>
    <m/>
    <m/>
    <m/>
    <m/>
    <s v="Unit"/>
    <s v="No"/>
    <s v="Not Invoiced"/>
    <m/>
    <m/>
    <m/>
    <s v="TBD"/>
    <x v="16"/>
    <d v="2020-05-12T11:17:45"/>
    <s v="Sierra"/>
    <s v="SI_Sierra"/>
    <m/>
    <s v="12118 SUNSHINE VALLEY RD"/>
    <s v="GRASS VALLEY"/>
    <s v=""/>
    <s v=""/>
    <s v="awithm_awrr"/>
    <d v="2020-05-12T11:17:45"/>
    <s v="BE_geomartawrrprod"/>
    <d v="2020-05-12T14:25:01"/>
    <s v="4590cb87-d466-4fe1-aa2c-6109cca5e55d"/>
  </r>
  <r>
    <n v="0"/>
    <n v="0"/>
    <n v="0"/>
    <n v="0"/>
    <n v="0"/>
    <n v="0"/>
    <n v="0"/>
    <n v="0"/>
    <n v="0"/>
    <n v="0"/>
    <x v="1"/>
    <n v="1"/>
    <s v="NA"/>
    <s v="NA"/>
    <n v="20"/>
    <x v="1"/>
    <d v="2020-05-12T11:19:08"/>
    <s v="MGE"/>
    <x v="4"/>
    <d v="2020-05-12T00:00:00"/>
    <d v="2020-05-12T11:11:47"/>
    <s v=""/>
    <s v="No"/>
    <s v="New"/>
    <n v="0"/>
    <x v="1"/>
    <x v="0"/>
    <s v="Andrew"/>
    <s v="Withers"/>
    <x v="13"/>
    <n v="3220686"/>
    <x v="756"/>
    <x v="2"/>
    <s v="LP_AW116-A07_894359"/>
    <s v="CIP_AW116-A07_395903"/>
    <s v="No Work Required Under EVM"/>
    <m/>
    <x v="2"/>
    <s v="Douglas Fir"/>
    <s v="No"/>
    <s v="No"/>
    <n v="21"/>
    <n v="69"/>
    <s v="Do Not ABATE"/>
    <s v="NW_No Work"/>
    <s v="Not Needed"/>
    <m/>
    <s v="None Observed"/>
    <s v="Pole 20 - pole 1, .7 span, 61 feet northwest of line. Healthy tree, has some sapping from some previous trims"/>
    <m/>
    <m/>
    <m/>
    <m/>
    <m/>
    <m/>
    <s v="Unit"/>
    <s v="No"/>
    <s v="Not Invoiced"/>
    <m/>
    <m/>
    <m/>
    <s v="TBD"/>
    <x v="16"/>
    <d v="2020-05-12T11:19:08"/>
    <s v="Sierra"/>
    <s v="SI_Sierra"/>
    <m/>
    <s v="12118 SUNSHINE VALLEY RD"/>
    <s v="GRASS VALLEY"/>
    <s v=""/>
    <s v=""/>
    <s v="awithm_awrr"/>
    <d v="2020-05-12T11:11:47"/>
    <s v="BE_geomartawrrprod"/>
    <d v="2020-05-12T14:25:01"/>
    <s v="23fc6176-1182-4448-bd14-2a66e31905cb"/>
  </r>
  <r>
    <n v="0"/>
    <n v="0"/>
    <n v="0"/>
    <n v="0"/>
    <n v="0"/>
    <n v="0"/>
    <n v="0"/>
    <n v="0"/>
    <n v="0"/>
    <n v="0"/>
    <x v="1"/>
    <n v="1"/>
    <s v="NA"/>
    <s v="NA"/>
    <n v="20"/>
    <x v="1"/>
    <d v="2020-05-12T11:23:54"/>
    <s v="FCO"/>
    <x v="5"/>
    <d v="2019-08-15T00:00:00"/>
    <d v="2019-08-15T10:29:26"/>
    <s v=""/>
    <s v="No"/>
    <s v="Old"/>
    <n v="0"/>
    <x v="1"/>
    <x v="0"/>
    <s v="Sarah"/>
    <s v="Deal"/>
    <x v="9"/>
    <n v="1752864"/>
    <x v="757"/>
    <x v="0"/>
    <s v="LP_AV115-J03_879580"/>
    <s v="CIP_AV115-J08_356229"/>
    <s v="No Work Required Under EVM"/>
    <s v=""/>
    <x v="2"/>
    <s v="Black Oak"/>
    <s v="No"/>
    <s v="No"/>
    <n v="22"/>
    <n v="50"/>
    <s v=""/>
    <s v="NW_No Work"/>
    <s v="Not Needed"/>
    <s v="No"/>
    <s v="Riparian"/>
    <s v="HTRS 4/3 40ft NE of Pole; dead stem cannot reach facilities."/>
    <s v="AEA_A &amp; E Arborists Tree Care"/>
    <s v=""/>
    <n v="5491986"/>
    <s v="R2B_Rmv 2-B"/>
    <d v="2020-03-21T15:44:49"/>
    <s v=""/>
    <s v="Unit"/>
    <m/>
    <s v=""/>
    <s v="AEA_A &amp; E Arborists Tree Care"/>
    <s v=""/>
    <d v="2020-04-15T09:52:38"/>
    <s v="Cut oak into 16” firewood lengths/ Haul away brush if possible, otherwise lop and scatter. Tree is still standing, after evaluating, tree is healthy and not a threat to facilities as it leans away."/>
    <x v="12"/>
    <d v="2020-05-12T11:23:54"/>
    <s v="Sierra"/>
    <s v="SI_Sierra"/>
    <s v="1051743615"/>
    <s v="13648 EMPRESS RD"/>
    <s v="NEVADA CITY"/>
    <s v=""/>
    <s v=""/>
    <s v="ssaram_awrr"/>
    <d v="2019-08-15T10:29:26"/>
    <s v="BE_geomartawrrprod"/>
    <d v="2020-05-12T11:32:29"/>
    <s v="a17b9453-3b67-4bd7-bf39-579dfccf5d7c"/>
  </r>
  <r>
    <n v="0"/>
    <n v="0"/>
    <n v="0"/>
    <n v="0"/>
    <n v="0"/>
    <n v="0"/>
    <n v="0"/>
    <n v="0"/>
    <n v="0"/>
    <n v="0"/>
    <x v="1"/>
    <n v="1"/>
    <s v="NA"/>
    <s v="NA"/>
    <n v="20"/>
    <x v="1"/>
    <d v="2020-05-12T11:27:19"/>
    <s v="MGE"/>
    <x v="4"/>
    <d v="2020-05-12T00:00:00"/>
    <d v="2020-05-12T11:27:19"/>
    <s v=""/>
    <s v="No"/>
    <s v="New"/>
    <n v="0"/>
    <x v="1"/>
    <x v="0"/>
    <s v="Andrew"/>
    <s v="Withers"/>
    <x v="13"/>
    <n v="3220689"/>
    <x v="758"/>
    <x v="2"/>
    <s v="LP_AW116-A07_894359"/>
    <s v="CIP_AW116-A07_395955"/>
    <s v="No Work Required Under EVM"/>
    <m/>
    <x v="2"/>
    <s v="Knobcone Pine"/>
    <s v="No"/>
    <s v="No"/>
    <n v="47"/>
    <n v="136"/>
    <s v="Do Not ABATE"/>
    <s v="NW_No Work"/>
    <s v="Not Needed"/>
    <m/>
    <s v="None Observed"/>
    <s v="Pole 1 - end pole, .3 span, 120 feet west of line."/>
    <m/>
    <m/>
    <m/>
    <m/>
    <m/>
    <m/>
    <s v="Unit"/>
    <s v="No"/>
    <s v="Not Invoiced"/>
    <m/>
    <m/>
    <m/>
    <s v="TBD"/>
    <x v="16"/>
    <d v="2020-05-12T11:27:19"/>
    <s v="Sierra"/>
    <s v="SI_Sierra"/>
    <m/>
    <s v="12118 SUNSHINE VALLEY RD"/>
    <s v="GRASS VALLEY"/>
    <s v=""/>
    <s v=""/>
    <s v="awithm_awrr"/>
    <d v="2020-05-12T11:27:19"/>
    <s v="BE_geomartawrrprod"/>
    <d v="2020-05-12T14:25:01"/>
    <s v="1ada028d-0631-48f7-8c7a-21475c7ceb09"/>
  </r>
  <r>
    <n v="0"/>
    <n v="0"/>
    <n v="0"/>
    <n v="0"/>
    <n v="0"/>
    <n v="0"/>
    <n v="0"/>
    <n v="0"/>
    <n v="0"/>
    <n v="0"/>
    <x v="1"/>
    <n v="1"/>
    <n v="2"/>
    <n v="2"/>
    <n v="20"/>
    <x v="1"/>
    <d v="2020-05-12T11:37:04"/>
    <s v="MFE"/>
    <x v="0"/>
    <d v="2019-09-30T00:00:00"/>
    <d v="2019-09-30T09:41:12"/>
    <s v=""/>
    <s v="No"/>
    <s v="Old"/>
    <n v="0"/>
    <x v="0"/>
    <x v="0"/>
    <s v="Thomas"/>
    <s v="James"/>
    <x v="5"/>
    <n v="1764294"/>
    <x v="759"/>
    <x v="0"/>
    <s v="LP_AV115-F11_880606"/>
    <s v="CIP_AV115-F11_357802"/>
    <s v="Tree Work Complete"/>
    <s v=""/>
    <x v="4"/>
    <s v="Ponderosa Pine"/>
    <s v="No"/>
    <s v="No"/>
    <n v="12"/>
    <n v="60"/>
    <s v="ABATE"/>
    <s v="R2B_Rmv 2-B"/>
    <s v="Haul offsite"/>
    <s v="No"/>
    <s v="None Observed"/>
    <s v=".8 span from Pole A1 to Pole 2 West of line minimum trim for compliance could grow to overhang line within 18 months. 4/30/20. Sfrizf. This tree is infested with dwarf mistletoe. Witches brooms already present. Close to line. Recommend removal rather than trim."/>
    <s v="MFE_Mountain F Enterprises"/>
    <s v="MFE_Mountain F Enterprises"/>
    <n v="5807646"/>
    <s v="R2B_Rmv 2-B"/>
    <d v="2020-05-12T11:36:56"/>
    <s v="Climb/Pedro "/>
    <s v="Unit"/>
    <m/>
    <s v=""/>
    <s v=""/>
    <s v=""/>
    <m/>
    <s v="Remove all wood and debris"/>
    <x v="7"/>
    <d v="2020-05-12T11:37:04"/>
    <s v="Sierra"/>
    <s v="SI_Sierra"/>
    <s v="1051742972"/>
    <s v="11669 LOST RANCH WAY"/>
    <s v="NEVADA CITY"/>
    <s v=""/>
    <s v=""/>
    <s v="ameeks_awrr"/>
    <d v="2019-09-30T09:41:12"/>
    <s v="BE_geomartawrrprod"/>
    <d v="2020-05-12T13:32:24"/>
    <s v="12d03d2a-7bd0-4c54-bec1-aa0f46bd6eb8"/>
  </r>
  <r>
    <n v="0"/>
    <n v="0"/>
    <n v="0"/>
    <n v="0"/>
    <n v="0"/>
    <n v="0"/>
    <n v="0"/>
    <n v="0"/>
    <n v="0"/>
    <n v="0"/>
    <x v="1"/>
    <n v="1"/>
    <n v="2"/>
    <n v="2"/>
    <n v="20"/>
    <x v="1"/>
    <d v="2020-05-12T11:38:38"/>
    <s v="MFE"/>
    <x v="0"/>
    <d v="2019-09-30T00:00:00"/>
    <d v="2019-09-30T09:43:01"/>
    <s v=""/>
    <s v="No"/>
    <s v="Old"/>
    <n v="0"/>
    <x v="0"/>
    <x v="0"/>
    <s v="Thomas"/>
    <s v="James"/>
    <x v="5"/>
    <n v="1764295"/>
    <x v="760"/>
    <x v="0"/>
    <s v="LP_AV115-F11_880606"/>
    <s v="CIP_AV115-F11_357802"/>
    <s v="Tree Work Complete"/>
    <s v=""/>
    <x v="4"/>
    <s v="Ponderosa Pine"/>
    <s v="No"/>
    <s v="No"/>
    <n v="12"/>
    <n v="60"/>
    <s v="ABATE"/>
    <s v="R2B_Rmv 2-B"/>
    <s v="Haul offsite"/>
    <s v="No"/>
    <s v="None Observed"/>
    <s v=".8 span from Pole 1A to Pole 2 West of line Tree could grow into 4 foot compliance within 18 months4/30/20. Sfrizf. Has gall canker in the top 1/3 of tree. Also mistletoe infection starting and close to line."/>
    <s v="MFE_Mountain F Enterprises"/>
    <s v="MFE_Mountain F Enterprises"/>
    <n v="5807646"/>
    <s v="R2B_Rmv 2-B"/>
    <d v="2020-05-12T11:38:32"/>
    <s v="Climb/Pedro "/>
    <s v="Unit"/>
    <m/>
    <s v=""/>
    <s v=""/>
    <s v=""/>
    <m/>
    <s v="Remove all wood and debris"/>
    <x v="7"/>
    <d v="2020-05-12T11:38:38"/>
    <s v="Sierra"/>
    <s v="SI_Sierra"/>
    <s v="1051742972"/>
    <s v="11669 LOST RANCH WAY"/>
    <s v="NEVADA CITY"/>
    <s v=""/>
    <s v=""/>
    <s v="ameeks_awrr"/>
    <d v="2019-09-30T09:43:01"/>
    <s v="BE_geomartawrrprod"/>
    <d v="2020-05-12T13:32:24"/>
    <s v="984ad851-d6ef-4d4c-b8d8-918f13d2e1df"/>
  </r>
  <r>
    <n v="0"/>
    <n v="0"/>
    <n v="0"/>
    <n v="0"/>
    <n v="0"/>
    <n v="0"/>
    <n v="0"/>
    <n v="0"/>
    <n v="0"/>
    <n v="0"/>
    <x v="1"/>
    <n v="1"/>
    <n v="2"/>
    <n v="2"/>
    <n v="20"/>
    <x v="1"/>
    <d v="2020-05-12T11:47:14"/>
    <s v="MBG"/>
    <x v="3"/>
    <d v="2020-05-12T00:00:00"/>
    <d v="2020-05-12T11:45:01"/>
    <s v=""/>
    <s v="No"/>
    <s v="New"/>
    <n v="0"/>
    <x v="1"/>
    <x v="0"/>
    <s v="Nathan"/>
    <s v="Vik"/>
    <x v="23"/>
    <n v="3220215"/>
    <x v="761"/>
    <x v="2"/>
    <s v="LP_AW116-A09_893411"/>
    <s v="CIP_AW116-A09_398997"/>
    <s v="Work Identified"/>
    <m/>
    <x v="1"/>
    <s v="Gray Pine"/>
    <s v="No"/>
    <s v="No"/>
    <n v="19"/>
    <n v="68"/>
    <s v="ABATE"/>
    <s v="F2B_FP-Rmv2 B"/>
    <s v="Cut and Leave"/>
    <m/>
    <s v="None Observed"/>
    <s v="Tree is .3 span from pole e to d, 10 ft south of line. Codom top, close to lines, oak growing around base of tree and growing into bark. Recommend removal "/>
    <m/>
    <m/>
    <m/>
    <m/>
    <m/>
    <m/>
    <s v="Unit"/>
    <s v="No"/>
    <s v="Not Invoiced"/>
    <m/>
    <m/>
    <m/>
    <m/>
    <x v="28"/>
    <d v="2020-05-12T11:47:14"/>
    <s v="Sierra"/>
    <s v="SI_Sierra"/>
    <m/>
    <s v="13734 SUNSHINE MEADOWS TRL"/>
    <s v="GRASS VALLEY"/>
    <s v=""/>
    <s v=""/>
    <s v="nvikm_awrr"/>
    <d v="2020-05-12T11:45:01"/>
    <s v="BE_geomartawrrprod"/>
    <d v="2020-05-12T12:19:01"/>
    <s v="780303b9-5a51-4898-8275-b5b1f5dfca05"/>
  </r>
  <r>
    <n v="0"/>
    <n v="0"/>
    <n v="0"/>
    <n v="0"/>
    <n v="0"/>
    <n v="0"/>
    <n v="0"/>
    <n v="0"/>
    <n v="0"/>
    <n v="0"/>
    <x v="1"/>
    <n v="1"/>
    <n v="4"/>
    <n v="4"/>
    <n v="20"/>
    <x v="1"/>
    <d v="2020-05-12T11:53:17"/>
    <s v="MBG"/>
    <x v="3"/>
    <d v="2020-05-12T00:00:00"/>
    <d v="2020-05-12T11:51:09"/>
    <s v=""/>
    <s v="No"/>
    <s v="New"/>
    <n v="0"/>
    <x v="1"/>
    <x v="0"/>
    <s v="Nathan"/>
    <s v="Vik"/>
    <x v="23"/>
    <n v="3220272"/>
    <x v="762"/>
    <x v="2"/>
    <s v="LP_AW116-A09_893411"/>
    <s v="CIP_AW116-A09_398997"/>
    <s v="Work Identified"/>
    <m/>
    <x v="1"/>
    <s v="Blue Oak"/>
    <s v="No"/>
    <s v="No"/>
    <n v="40"/>
    <n v="50"/>
    <s v="Do Not ABATE"/>
    <s v="R4B_Rmv 4-B"/>
    <s v="Cut and Leave"/>
    <m/>
    <s v="None Observed"/>
    <s v="Tree is .4 span from pole e to d, 10 ft south of lines. 4x stem. Growing around neighboring gray pine. Two stems are encroaching, trim would kill. Recommend removal "/>
    <m/>
    <m/>
    <m/>
    <m/>
    <m/>
    <m/>
    <s v="Unit"/>
    <s v="No"/>
    <s v="Not Invoiced"/>
    <m/>
    <m/>
    <m/>
    <m/>
    <x v="28"/>
    <d v="2020-05-12T11:53:17"/>
    <s v="Sierra"/>
    <s v="SI_Sierra"/>
    <m/>
    <s v="13734 SUNSHINE MEADOWS TRL"/>
    <s v="GRASS VALLEY"/>
    <s v=""/>
    <s v=""/>
    <s v="nvikm_awrr"/>
    <d v="2020-05-12T11:51:09"/>
    <s v="BE_geomartawrrprod"/>
    <d v="2020-05-12T12:19:03"/>
    <s v="1ebbabfa-4626-4f52-a16c-4aedbc96d48f"/>
  </r>
  <r>
    <n v="0"/>
    <n v="0"/>
    <n v="0"/>
    <n v="0"/>
    <n v="0"/>
    <n v="0"/>
    <n v="0"/>
    <n v="0"/>
    <n v="0"/>
    <n v="0"/>
    <x v="1"/>
    <n v="1"/>
    <s v="NA"/>
    <s v="NA"/>
    <n v="20"/>
    <x v="1"/>
    <d v="2020-05-12T11:53:23"/>
    <s v="MBG"/>
    <x v="3"/>
    <d v="2020-05-12T00:00:00"/>
    <d v="2020-05-12T11:53:23"/>
    <s v=""/>
    <s v="No"/>
    <s v="New"/>
    <n v="0"/>
    <x v="1"/>
    <x v="0"/>
    <s v="Nicholas"/>
    <s v="Coleman"/>
    <x v="12"/>
    <n v="3220281"/>
    <x v="763"/>
    <x v="2"/>
    <s v="LP_AW116-A09_893411"/>
    <s v="CIP_AW116-A09_398997"/>
    <s v="No Work Required Under EVM"/>
    <m/>
    <x v="1"/>
    <s v="Blue Oak"/>
    <s v="No"/>
    <s v="No"/>
    <n v="19"/>
    <n v="42"/>
    <s v="Do Not ABATE"/>
    <s v="NW_No Work"/>
    <s v="Not Needed"/>
    <m/>
    <s v="None Observed"/>
    <s v="0.6 span pole E to pole D. 14 feet south of lines at edge of gravel road. 2x stems "/>
    <m/>
    <m/>
    <m/>
    <m/>
    <m/>
    <m/>
    <s v="Unit"/>
    <s v="No"/>
    <s v="Not Invoiced"/>
    <m/>
    <m/>
    <m/>
    <s v="TBD "/>
    <x v="15"/>
    <d v="2020-05-12T11:53:23"/>
    <s v="Sierra"/>
    <s v="SI_Sierra"/>
    <m/>
    <s v="13734 SUNSHINE MEADOWS TRL"/>
    <s v="GRASS VALLEY"/>
    <s v=""/>
    <s v=""/>
    <s v="ncolem_awrr"/>
    <d v="2020-05-12T11:53:23"/>
    <s v="BE_geomartawrrprod"/>
    <d v="2020-05-12T12:19:03"/>
    <s v="01452b0b-2158-4ba3-9ebf-e8b85b1fcc00"/>
  </r>
  <r>
    <n v="0"/>
    <n v="0"/>
    <n v="0"/>
    <n v="0"/>
    <n v="0"/>
    <n v="0"/>
    <n v="0"/>
    <n v="0"/>
    <n v="0"/>
    <n v="0"/>
    <x v="1"/>
    <n v="1"/>
    <n v="2"/>
    <n v="2"/>
    <n v="20"/>
    <x v="1"/>
    <d v="2020-05-12T11:59:40"/>
    <s v="FCO"/>
    <x v="5"/>
    <d v="2020-05-12T00:00:00"/>
    <d v="2020-05-12T09:04:11"/>
    <s v=""/>
    <s v="No"/>
    <s v="New"/>
    <n v="0"/>
    <x v="1"/>
    <x v="0"/>
    <s v="Frank"/>
    <s v="Lewicki "/>
    <x v="25"/>
    <n v="3219194"/>
    <x v="764"/>
    <x v="0"/>
    <s v="LP_AV115-J03_878466"/>
    <s v="CIP_AV115-J03_357163"/>
    <s v="Work Identified"/>
    <m/>
    <x v="8"/>
    <s v="Ponderosa Pine"/>
    <s v="No"/>
    <s v="No"/>
    <n v="16"/>
    <n v="100"/>
    <s v="Do Not ABATE"/>
    <s v="F2B_FP-Rmv2 B"/>
    <s v="Cut and Leave"/>
    <m/>
    <s v="Riparian"/>
    <s v=".6 span from PI2-I3."/>
    <m/>
    <m/>
    <m/>
    <m/>
    <m/>
    <m/>
    <s v="Unit"/>
    <s v="No"/>
    <s v="Not Invoiced"/>
    <m/>
    <m/>
    <m/>
    <m/>
    <x v="30"/>
    <d v="2020-05-12T11:59:40"/>
    <s v="Sierra"/>
    <s v="SI_Sierra"/>
    <m/>
    <s v="13552 EMPRESS RD"/>
    <s v="NEVADA CITY"/>
    <s v=""/>
    <s v=""/>
    <s v="sdealf_awrr"/>
    <d v="2020-05-12T09:04:11"/>
    <s v="BE_geomartawrrprod"/>
    <d v="2020-05-12T13:32:35"/>
    <s v="b799afe5-13c6-40a0-89ff-a208fcb4854d"/>
  </r>
  <r>
    <n v="0"/>
    <n v="0"/>
    <n v="0"/>
    <n v="0"/>
    <n v="0"/>
    <n v="0"/>
    <n v="0"/>
    <n v="0"/>
    <n v="0"/>
    <n v="0"/>
    <x v="1"/>
    <n v="1"/>
    <n v="3"/>
    <n v="3"/>
    <n v="20"/>
    <x v="1"/>
    <d v="2020-05-12T12:53:26"/>
    <s v="zAWRR Not in Roster"/>
    <x v="1"/>
    <d v="2020-03-24T00:00:00"/>
    <d v="2020-03-24T12:11:06"/>
    <s v=""/>
    <s v="No"/>
    <s v="Old"/>
    <n v="0"/>
    <x v="1"/>
    <x v="0"/>
    <s v="zAWRR Not in Roster"/>
    <s v="zAWRR Not in Roster"/>
    <x v="1"/>
    <n v="2944848"/>
    <x v="765"/>
    <x v="0"/>
    <s v="LP_AV115-J01_894494"/>
    <s v="CIP_AV115-J02_355996"/>
    <s v="Tree Work Complete"/>
    <m/>
    <x v="8"/>
    <s v="Ponderosa Pine"/>
    <s v="No"/>
    <s v="No"/>
    <n v="30"/>
    <n v="100"/>
    <s v="ABATE"/>
    <s v="F3B_FP-Rmv3 B"/>
    <s v="Not Needed"/>
    <m/>
    <s v="None Observed"/>
    <s v=".3 span P11-12; strong lean towards line "/>
    <s v="AEA_A &amp; E Arborists Tree Care"/>
    <m/>
    <m/>
    <s v="F3B_FP-Rmv3 B"/>
    <d v="2020-04-21T16:47:01"/>
    <s v="A&amp;E 12"/>
    <s v="Unit"/>
    <s v="No"/>
    <s v="Not Invoiced"/>
    <s v="AEA_A &amp; E Arborists Tree Care"/>
    <m/>
    <d v="2020-05-06T00:00:00"/>
    <s v="207"/>
    <x v="6"/>
    <d v="2020-05-12T12:53:26"/>
    <s v="Sierra"/>
    <s v="SI_Sierra"/>
    <m/>
    <s v="12525 PERSONENI LN"/>
    <s v="NEVADA CITY"/>
    <s v=""/>
    <s v=""/>
    <s v="sdealf_awrr"/>
    <d v="2020-03-24T12:11:06"/>
    <s v="BE_geomartawrrprod"/>
    <d v="2020-05-12T13:32:39"/>
    <s v="e29df65a-c1bb-4443-909e-a011ec0e76d3"/>
  </r>
  <r>
    <n v="0"/>
    <n v="0"/>
    <n v="0"/>
    <n v="0"/>
    <n v="0"/>
    <n v="0"/>
    <n v="0"/>
    <n v="0"/>
    <n v="0"/>
    <n v="0"/>
    <x v="1"/>
    <n v="1"/>
    <n v="2"/>
    <s v="NA"/>
    <n v="20"/>
    <x v="1"/>
    <d v="2020-05-12T12:57:01"/>
    <s v="MGE"/>
    <x v="4"/>
    <d v="2020-05-12T00:00:00"/>
    <d v="2020-05-12T12:57:01"/>
    <s v=""/>
    <s v="No"/>
    <s v="New"/>
    <n v="0"/>
    <x v="1"/>
    <x v="0"/>
    <s v="Andrew"/>
    <s v="Withers"/>
    <x v="13"/>
    <n v="3221966"/>
    <x v="766"/>
    <x v="2"/>
    <s v="LP_AW116-A07_894359"/>
    <s v="CIP_AW116-A07_396354"/>
    <s v="Work Identified"/>
    <m/>
    <x v="2"/>
    <s v="Knobcone Pine"/>
    <s v="No"/>
    <s v="No"/>
    <n v="18"/>
    <n v="75"/>
    <s v="Do Not ABATE"/>
    <s v="SD_Side"/>
    <s v="Not Needed"/>
    <m/>
    <s v="None Observed"/>
    <s v="Pole 20 - 21, .5 span, 25 feet west of line, trim branches away from line in upper canopy of tree"/>
    <m/>
    <m/>
    <m/>
    <m/>
    <m/>
    <m/>
    <s v="Unit"/>
    <s v="No"/>
    <s v="Not Invoiced"/>
    <m/>
    <m/>
    <m/>
    <s v="N/A"/>
    <x v="16"/>
    <d v="2020-05-12T12:57:01"/>
    <s v="Sierra"/>
    <s v="SI_Sierra"/>
    <m/>
    <m/>
    <s v="GRASS VALLEY"/>
    <s v=""/>
    <s v=""/>
    <s v="awithm_awrr"/>
    <d v="2020-05-12T12:57:01"/>
    <s v="BE_geomartawrrprod"/>
    <d v="2020-05-13T04:07:19"/>
    <s v="aac5df18-9844-40cf-86de-d910fcdbab09"/>
  </r>
  <r>
    <n v="0"/>
    <n v="0"/>
    <n v="0"/>
    <n v="0"/>
    <n v="0"/>
    <n v="0"/>
    <n v="0"/>
    <n v="0"/>
    <n v="0"/>
    <n v="0"/>
    <x v="1"/>
    <n v="1"/>
    <n v="4"/>
    <n v="4"/>
    <n v="20"/>
    <x v="1"/>
    <d v="2020-05-12T13:04:16"/>
    <s v="zAWRR Not in Roster"/>
    <x v="1"/>
    <d v="2020-03-13T00:00:00"/>
    <d v="2020-03-13T11:16:24"/>
    <s v=""/>
    <s v="No"/>
    <s v="Old"/>
    <n v="0"/>
    <x v="1"/>
    <x v="0"/>
    <s v="zAWRR Not in Roster"/>
    <s v="zAWRR Not in Roster"/>
    <x v="1"/>
    <n v="2896081"/>
    <x v="767"/>
    <x v="0"/>
    <s v="LP_AV115-J03_878466"/>
    <s v="CIP_AV115-J03_356394"/>
    <s v="Tree Work Complete"/>
    <m/>
    <x v="8"/>
    <s v="Ponderosa Pine"/>
    <s v="No"/>
    <s v="No"/>
    <n v="38"/>
    <n v="150"/>
    <s v="Do Not ABATE"/>
    <s v="F4B_FP-Rmv4 B"/>
    <s v="Haul offsite"/>
    <m/>
    <s v="None Observed"/>
    <s v=".7 SPN Pole I2-End pole inside fence near house. 60’ west of line in barbed fence. Leans toward lines."/>
    <s v="AEA_A &amp; E Arborists Tree Care"/>
    <m/>
    <m/>
    <s v="F4B_FP-Rmv4 B"/>
    <d v="2020-03-17T00:00:00"/>
    <s v="A31"/>
    <s v="Unit"/>
    <s v="No"/>
    <s v="Not Invoiced"/>
    <s v="AEA_A &amp; E Arborists Tree Care"/>
    <m/>
    <d v="2020-05-06T00:00:00"/>
    <s v="a40Landowner wants all wood removed."/>
    <x v="6"/>
    <d v="2020-05-12T13:04:16"/>
    <s v="Sierra"/>
    <s v="SI_Sierra"/>
    <m/>
    <s v="13552 EMPRESS RD"/>
    <s v=""/>
    <s v=""/>
    <s v=""/>
    <s v="flewif_awrr"/>
    <d v="2020-03-13T11:16:24"/>
    <s v="BE_geomartawrrprod"/>
    <d v="2020-05-12T13:32:39"/>
    <s v="6154c611-4b58-4bfa-a063-ea3c7dbafb82"/>
  </r>
  <r>
    <n v="0"/>
    <n v="0"/>
    <n v="0"/>
    <n v="0"/>
    <n v="0"/>
    <n v="0"/>
    <n v="0"/>
    <n v="0"/>
    <n v="0"/>
    <n v="0"/>
    <x v="1"/>
    <n v="1"/>
    <n v="4"/>
    <n v="4"/>
    <n v="20"/>
    <x v="1"/>
    <d v="2020-05-12T13:04:37"/>
    <s v="zAWRR Not in Roster"/>
    <x v="1"/>
    <d v="2020-03-13T00:00:00"/>
    <d v="2020-03-13T11:21:45"/>
    <s v=""/>
    <s v="No"/>
    <s v="Old"/>
    <n v="0"/>
    <x v="1"/>
    <x v="0"/>
    <s v="zAWRR Not in Roster"/>
    <s v="zAWRR Not in Roster"/>
    <x v="1"/>
    <n v="2896103"/>
    <x v="768"/>
    <x v="0"/>
    <s v="LP_AV115-J03_878466"/>
    <s v="CIP_AV115-J03_357163"/>
    <s v="Tree Work Complete"/>
    <m/>
    <x v="8"/>
    <s v="Ponderosa Pine"/>
    <s v="No"/>
    <s v="No"/>
    <n v="37"/>
    <n v="150"/>
    <s v="ABATE"/>
    <s v="F4B_FP-Rmv4 B"/>
    <s v="Haul offsite"/>
    <m/>
    <s v="None Observed"/>
    <s v=".6 SPN Pole I2-End pole near house. 60’ west of line in barbed fence Old fire scar and Pini conks."/>
    <s v="AEA_A &amp; E Arborists Tree Care"/>
    <m/>
    <m/>
    <s v="F4B_FP-Rmv4 B"/>
    <d v="2020-03-17T00:00:00"/>
    <s v="A31"/>
    <s v="Unit"/>
    <s v="No"/>
    <s v="Not Invoiced"/>
    <s v="AEA_A &amp; E Arborists Tree Care"/>
    <m/>
    <d v="2020-05-06T00:00:00"/>
    <s v="a40 Landowner wants all wood removed."/>
    <x v="6"/>
    <d v="2020-05-12T13:04:37"/>
    <s v="Sierra"/>
    <s v="SI_Sierra"/>
    <m/>
    <s v="13552 EMPRESS RD"/>
    <s v=""/>
    <s v=""/>
    <s v=""/>
    <s v="flewif_awrr"/>
    <d v="2020-03-13T11:21:45"/>
    <s v="BE_geomartawrrprod"/>
    <d v="2020-05-12T13:32:39"/>
    <s v="721b7984-5118-4b64-b0ed-d86df4898751"/>
  </r>
  <r>
    <n v="0"/>
    <n v="0"/>
    <n v="0"/>
    <n v="0"/>
    <n v="0"/>
    <n v="0"/>
    <n v="0"/>
    <n v="0"/>
    <n v="0"/>
    <n v="0"/>
    <x v="1"/>
    <n v="1"/>
    <n v="3"/>
    <n v="3"/>
    <n v="20"/>
    <x v="1"/>
    <d v="2020-05-12T13:05:09"/>
    <s v="zAWRR Not in Roster"/>
    <x v="1"/>
    <d v="2020-03-13T00:00:00"/>
    <d v="2020-03-13T11:46:57"/>
    <s v=""/>
    <s v="No"/>
    <s v="Old"/>
    <n v="0"/>
    <x v="1"/>
    <x v="0"/>
    <s v="zAWRR Not in Roster"/>
    <s v="zAWRR Not in Roster"/>
    <x v="1"/>
    <n v="2896200"/>
    <x v="769"/>
    <x v="0"/>
    <s v="LP_AV115-J03_878466"/>
    <s v="CIP_AV115-J03_357163"/>
    <s v="Tree Work Complete"/>
    <m/>
    <x v="8"/>
    <s v="Ponderosa Pine"/>
    <s v="No"/>
    <s v="Yes"/>
    <n v="34"/>
    <n v="129"/>
    <s v="ABATE"/>
    <s v="F3B_FP-Rmv3 B"/>
    <s v="Haul offsite"/>
    <m/>
    <s v="Riparian"/>
    <s v="0.2 spans north of pole i3-end pole. Tree has small wound at bottom of tree. Tree in decline. Tree is way of field along fence line. Use caution: barb wire fence next to tree. "/>
    <s v="AEA_A &amp; E Arborists Tree Care"/>
    <m/>
    <m/>
    <s v="F3B_FP-Rmv3 B"/>
    <d v="2020-03-17T00:00:00"/>
    <s v="A31"/>
    <s v="Unit"/>
    <s v="No"/>
    <s v="Not Invoiced"/>
    <s v="AEA_A &amp; E Arborists Tree Care"/>
    <m/>
    <d v="2020-05-06T00:00:00"/>
    <s v="a40 TBD."/>
    <x v="6"/>
    <d v="2020-05-12T13:05:09"/>
    <s v="Sierra"/>
    <s v="SI_Sierra"/>
    <m/>
    <s v="13552 EMPRESS RD"/>
    <s v=""/>
    <s v=""/>
    <s v=""/>
    <s v="jgaulf_awrr"/>
    <d v="2020-03-13T11:46:57"/>
    <s v="BE_geomartawrrprod"/>
    <d v="2020-05-12T13:32:39"/>
    <s v="5478680e-5100-4934-aaf7-9d5e2faa7114"/>
  </r>
  <r>
    <n v="0"/>
    <n v="0"/>
    <n v="0"/>
    <n v="0"/>
    <n v="0"/>
    <n v="0"/>
    <n v="0"/>
    <n v="0"/>
    <n v="0"/>
    <n v="0"/>
    <x v="1"/>
    <n v="1"/>
    <n v="4"/>
    <n v="4"/>
    <n v="20"/>
    <x v="1"/>
    <d v="2020-05-12T13:05:36"/>
    <s v="zAWRR Not in Roster"/>
    <x v="1"/>
    <d v="2020-03-13T00:00:00"/>
    <d v="2020-03-13T11:48:27"/>
    <s v=""/>
    <s v="No"/>
    <s v="Old"/>
    <n v="0"/>
    <x v="1"/>
    <x v="0"/>
    <s v="zAWRR Not in Roster"/>
    <s v="zAWRR Not in Roster"/>
    <x v="1"/>
    <n v="2896227"/>
    <x v="770"/>
    <x v="0"/>
    <s v="LP_AV115-J03_878466"/>
    <s v="CIP_AV115-J03_356394"/>
    <s v="Tree Work Complete"/>
    <m/>
    <x v="8"/>
    <s v="Ponderosa Pine"/>
    <s v="No"/>
    <s v="No"/>
    <n v="39"/>
    <n v="130"/>
    <s v="ABATE"/>
    <s v="F4B_FP-Rmv4 B"/>
    <s v="Haul offsite"/>
    <m/>
    <s v="None Observed"/>
    <s v=".7 SPN Pole I2-End pole inside fence near house. 60’ west of line inside white fence. Numerous pitch tubes."/>
    <s v="AEA_A &amp; E Arborists Tree Care"/>
    <m/>
    <n v="5493546"/>
    <s v="F4B_FP-Rmv4 B"/>
    <d v="2020-03-19T15:27:06"/>
    <s v="A31"/>
    <s v="Unit"/>
    <s v="No"/>
    <s v="Not Invoiced"/>
    <s v="AEA_A &amp; E Arborists Tree Care"/>
    <m/>
    <d v="2020-05-06T00:00:00"/>
    <s v="a40 Landowner wants all wood removed."/>
    <x v="6"/>
    <d v="2020-05-12T13:05:36"/>
    <s v="Sierra"/>
    <s v="SI_Sierra"/>
    <m/>
    <s v="13552 EMPRESS RD"/>
    <s v=""/>
    <s v=""/>
    <s v=""/>
    <s v="flewif_awrr"/>
    <d v="2020-03-13T11:48:27"/>
    <s v="BE_geomartawrrprod"/>
    <d v="2020-05-12T13:32:39"/>
    <s v="55ff218e-5cf7-478c-8466-8cb328e826c1"/>
  </r>
  <r>
    <n v="0"/>
    <n v="0"/>
    <n v="0"/>
    <n v="0"/>
    <n v="0"/>
    <n v="0"/>
    <n v="0"/>
    <n v="0"/>
    <n v="0"/>
    <n v="0"/>
    <x v="1"/>
    <n v="1"/>
    <n v="3"/>
    <n v="3"/>
    <n v="20"/>
    <x v="1"/>
    <d v="2020-05-12T13:05:54"/>
    <s v="zAWRR Not in Roster"/>
    <x v="1"/>
    <d v="2020-03-13T00:00:00"/>
    <d v="2020-03-13T13:11:36"/>
    <s v=""/>
    <s v="No"/>
    <s v="Old"/>
    <n v="0"/>
    <x v="1"/>
    <x v="0"/>
    <s v="zAWRR Not in Roster"/>
    <s v="zAWRR Not in Roster"/>
    <x v="1"/>
    <n v="2896596"/>
    <x v="771"/>
    <x v="0"/>
    <s v="LP_AV115-J03_878466"/>
    <s v="CIP_AV115-J03_356394"/>
    <s v="Tree Work Complete"/>
    <m/>
    <x v="8"/>
    <s v="Ponderosa Pine"/>
    <s v="No"/>
    <s v="No"/>
    <n v="32"/>
    <n v="150"/>
    <s v="ABATE"/>
    <s v="F3B_FP-Rmv3 B"/>
    <s v="Haul offsite"/>
    <m/>
    <s v="None Observed"/>
    <s v="40’ west of end pole. Leans toward line. Numerous pitch tubes."/>
    <s v="AEA_A &amp; E Arborists Tree Care"/>
    <m/>
    <m/>
    <s v="F3B_FP-Rmv3 B"/>
    <d v="2020-03-22T00:00:00"/>
    <s v="A&amp;E 43"/>
    <m/>
    <m/>
    <m/>
    <s v="AEA_A &amp; E Arborists Tree Care"/>
    <m/>
    <d v="2020-05-06T00:00:00"/>
    <s v="a40"/>
    <x v="6"/>
    <d v="2020-05-12T13:05:54"/>
    <s v="Sierra"/>
    <s v="SI_Sierra"/>
    <m/>
    <s v="13552 EMPRESS RD"/>
    <s v=""/>
    <s v=""/>
    <s v=""/>
    <s v="flewif_awrr"/>
    <d v="2020-03-13T13:11:36"/>
    <s v="BE_geomartawrrprod"/>
    <d v="2020-05-12T13:32:39"/>
    <s v="9c087d4a-b1f1-471b-8e9a-09e0a3fc2a66"/>
  </r>
  <r>
    <n v="0"/>
    <n v="0"/>
    <n v="0"/>
    <n v="0"/>
    <n v="0"/>
    <n v="0"/>
    <n v="0"/>
    <n v="0"/>
    <n v="0"/>
    <n v="0"/>
    <x v="1"/>
    <n v="1"/>
    <n v="2"/>
    <n v="2"/>
    <n v="20"/>
    <x v="1"/>
    <d v="2020-05-12T13:06:14"/>
    <s v="zAWRR Not in Roster"/>
    <x v="1"/>
    <d v="2020-03-13T00:00:00"/>
    <d v="2020-03-13T13:19:46"/>
    <s v=""/>
    <s v="No"/>
    <s v="Old"/>
    <n v="0"/>
    <x v="1"/>
    <x v="0"/>
    <s v="zAWRR Not in Roster"/>
    <s v="zAWRR Not in Roster"/>
    <x v="1"/>
    <n v="2896625"/>
    <x v="772"/>
    <x v="0"/>
    <s v="LP_AV115-J03_878466"/>
    <s v="CIP_AV115-J03_356394"/>
    <s v="Tree Work Complete"/>
    <m/>
    <x v="8"/>
    <s v="Ponderosa Pine"/>
    <s v="No"/>
    <s v="No"/>
    <n v="21"/>
    <n v="70"/>
    <s v="Do Not ABATE"/>
    <s v="F2B_FP-Rmv2 B"/>
    <s v="Haul offsite"/>
    <m/>
    <s v="None Observed"/>
    <s v="25’ west of end pole. Leans toward line."/>
    <s v="AEA_A &amp; E Arborists Tree Care"/>
    <m/>
    <m/>
    <s v="F2B_FP-Rmv2 B"/>
    <d v="2020-03-19T00:00:00"/>
    <s v="A30"/>
    <m/>
    <m/>
    <m/>
    <s v="AEA_A &amp; E Arborists Tree Care"/>
    <m/>
    <d v="2020-05-06T00:00:00"/>
    <s v="a40"/>
    <x v="6"/>
    <d v="2020-05-12T13:06:14"/>
    <s v="Sierra"/>
    <s v="SI_Sierra"/>
    <m/>
    <s v="13552 EMPRESS RD"/>
    <s v=""/>
    <s v=""/>
    <s v=""/>
    <s v="flewif_awrr"/>
    <d v="2020-03-13T13:19:46"/>
    <s v="BE_geomartawrrprod"/>
    <d v="2020-05-12T13:32:39"/>
    <s v="d3d96627-42e3-4e00-97db-a0a6e90078f8"/>
  </r>
  <r>
    <n v="0"/>
    <n v="0"/>
    <n v="0"/>
    <n v="0"/>
    <n v="0"/>
    <n v="0"/>
    <n v="0"/>
    <n v="0"/>
    <n v="0"/>
    <n v="0"/>
    <x v="1"/>
    <n v="1"/>
    <n v="1"/>
    <n v="1"/>
    <n v="20"/>
    <x v="1"/>
    <d v="2020-05-12T13:06:33"/>
    <s v="zAWRR Not in Roster"/>
    <x v="1"/>
    <d v="2020-03-13T00:00:00"/>
    <d v="2020-03-13T13:37:45"/>
    <s v=""/>
    <s v="No"/>
    <s v="Old"/>
    <n v="0"/>
    <x v="1"/>
    <x v="0"/>
    <s v="zAWRR Not in Roster"/>
    <s v="zAWRR Not in Roster"/>
    <x v="1"/>
    <n v="2896702"/>
    <x v="773"/>
    <x v="0"/>
    <s v="LP_AV115-J03_878466"/>
    <s v="CIP_AV115-J03_356394"/>
    <s v="Tree Work Complete"/>
    <m/>
    <x v="8"/>
    <s v="Ponderosa Pine"/>
    <s v="No"/>
    <s v="No"/>
    <n v="5"/>
    <n v="15"/>
    <s v="ABATE"/>
    <s v="F1A_FP-Rmv1 A"/>
    <s v="Haul offsite"/>
    <m/>
    <s v="None Observed"/>
    <s v="15ft beyond end pole. With big wound on trunk"/>
    <s v="AEA_A &amp; E Arborists Tree Care"/>
    <m/>
    <m/>
    <s v="F2B_FP-Rmv2 B"/>
    <d v="2020-03-19T00:00:00"/>
    <s v="A30"/>
    <s v="Unit"/>
    <s v="No"/>
    <s v="Not Invoiced"/>
    <s v="AEA_A &amp; E Arborists Tree Care"/>
    <m/>
    <d v="2020-05-06T00:00:00"/>
    <s v="a40"/>
    <x v="6"/>
    <d v="2020-05-12T13:06:33"/>
    <s v="Sierra"/>
    <s v="SI_Sierra"/>
    <m/>
    <s v="13552 EMPRESS RD"/>
    <s v=""/>
    <s v=""/>
    <s v=""/>
    <s v="sdealf_awrr"/>
    <d v="2020-03-13T13:37:45"/>
    <s v="BE_geomartawrrprod"/>
    <d v="2020-05-12T13:32:39"/>
    <s v="0013db63-dad8-4b74-b1c7-25f07bed5285"/>
  </r>
  <r>
    <n v="0"/>
    <n v="0"/>
    <n v="0"/>
    <n v="0"/>
    <n v="0"/>
    <n v="0"/>
    <n v="0"/>
    <n v="0"/>
    <n v="0"/>
    <n v="0"/>
    <x v="1"/>
    <n v="1"/>
    <n v="2"/>
    <n v="2"/>
    <n v="20"/>
    <x v="1"/>
    <d v="2020-05-12T13:06:52"/>
    <s v="zAWRR Not in Roster"/>
    <x v="1"/>
    <d v="2020-03-13T00:00:00"/>
    <d v="2020-03-13T14:06:19"/>
    <s v=""/>
    <s v="No"/>
    <s v="Old"/>
    <n v="0"/>
    <x v="1"/>
    <x v="0"/>
    <s v="zAWRR Not in Roster"/>
    <s v="zAWRR Not in Roster"/>
    <x v="1"/>
    <n v="2896845"/>
    <x v="774"/>
    <x v="0"/>
    <s v="LP_AV115-J03_878466"/>
    <s v="CIP_AV115-J03_356394"/>
    <s v="Tree Work Complete"/>
    <m/>
    <x v="8"/>
    <s v="Ponderosa Pine"/>
    <s v="No"/>
    <s v="No"/>
    <n v="20"/>
    <n v="115"/>
    <s v="ABATE"/>
    <s v="F2B_FP-Rmv2 B"/>
    <s v="Haul offsite"/>
    <m/>
    <s v="None Observed"/>
    <s v="0.4 spans northwest of end pole. 120 ft to pole. Tree has lean toward tree, and has wound on tree as well. "/>
    <s v="AEA_A &amp; E Arborists Tree Care"/>
    <m/>
    <m/>
    <s v="F2B_FP-Rmv2 B"/>
    <d v="2020-03-19T00:00:00"/>
    <s v="A30"/>
    <s v="Unit"/>
    <s v="No"/>
    <s v="Not Invoiced"/>
    <s v="AEA_A &amp; E Arborists Tree Care"/>
    <m/>
    <d v="2020-05-06T00:00:00"/>
    <s v="a40"/>
    <x v="6"/>
    <d v="2020-05-12T13:06:52"/>
    <s v="Sierra"/>
    <s v="SI_Sierra"/>
    <m/>
    <s v="13552 EMPRESS RD"/>
    <s v=""/>
    <s v=""/>
    <s v=""/>
    <s v="jgaulf_awrr"/>
    <d v="2020-03-13T14:06:19"/>
    <s v="BE_geomartawrrprod"/>
    <d v="2020-05-12T13:32:39"/>
    <s v="a44de566-8432-48c3-ab83-ad8bacf39418"/>
  </r>
  <r>
    <n v="0"/>
    <n v="0"/>
    <n v="0"/>
    <n v="0"/>
    <n v="0"/>
    <n v="0"/>
    <n v="0"/>
    <n v="0"/>
    <n v="0"/>
    <n v="0"/>
    <x v="1"/>
    <n v="1"/>
    <n v="2"/>
    <n v="2"/>
    <n v="20"/>
    <x v="1"/>
    <d v="2020-05-12T13:07:07"/>
    <s v="zAWRR Not in Roster"/>
    <x v="1"/>
    <d v="2020-03-16T00:00:00"/>
    <d v="2020-03-16T09:11:22"/>
    <s v=""/>
    <s v="No"/>
    <s v="Old"/>
    <n v="0"/>
    <x v="1"/>
    <x v="0"/>
    <s v="zAWRR Not in Roster"/>
    <s v="zAWRR Not in Roster"/>
    <x v="1"/>
    <n v="2925777"/>
    <x v="775"/>
    <x v="0"/>
    <s v="LP_AV115-J03_878466"/>
    <s v="CIP_AV115-J03_357163"/>
    <s v="Tree Work Complete"/>
    <m/>
    <x v="8"/>
    <s v="Cedar"/>
    <s v="No"/>
    <s v="No"/>
    <n v="20"/>
    <n v="45"/>
    <s v="ABATE"/>
    <s v="F2B_FP-Rmv2 B"/>
    <s v="Haul offsite"/>
    <s v="No"/>
    <s v="Riparian"/>
    <s v="0.3 spans west of pole i2-i3. Tree is leaning toward line. "/>
    <s v="AEA_A &amp; E Arborists Tree Care"/>
    <m/>
    <n v="5029754"/>
    <s v="F2B_FP-Rmv2 B"/>
    <d v="2020-03-17T14:51:29"/>
    <m/>
    <s v="Unit"/>
    <s v="No"/>
    <s v="Not Invoiced"/>
    <s v="AEA_A &amp; E Arborists Tree Care"/>
    <m/>
    <d v="2020-05-06T00:00:00"/>
    <s v="a40TBD"/>
    <x v="6"/>
    <d v="2020-05-12T13:07:07"/>
    <s v="Sierra"/>
    <s v="SI_Sierra"/>
    <m/>
    <s v="13552 EMPRESS RD"/>
    <s v=""/>
    <s v=""/>
    <s v=""/>
    <s v="jgaulf_awrr"/>
    <d v="2020-03-16T09:11:22"/>
    <s v="BE_geomartawrrprod"/>
    <d v="2020-05-12T13:32:39"/>
    <s v="9a9a71af-8411-497c-b829-00fac533ce56"/>
  </r>
  <r>
    <n v="0"/>
    <n v="0"/>
    <n v="0"/>
    <n v="0"/>
    <n v="0"/>
    <n v="0"/>
    <n v="0"/>
    <n v="0"/>
    <n v="0"/>
    <n v="0"/>
    <x v="1"/>
    <n v="1"/>
    <n v="2"/>
    <n v="2"/>
    <n v="20"/>
    <x v="1"/>
    <d v="2020-05-12T13:07:44"/>
    <s v="zAWRR Not in Roster"/>
    <x v="1"/>
    <d v="2020-03-16T00:00:00"/>
    <d v="2020-03-16T09:17:55"/>
    <s v=""/>
    <s v="No"/>
    <s v="Old"/>
    <n v="0"/>
    <x v="1"/>
    <x v="0"/>
    <s v="zAWRR Not in Roster"/>
    <s v="zAWRR Not in Roster"/>
    <x v="1"/>
    <n v="2925790"/>
    <x v="776"/>
    <x v="0"/>
    <s v="LP_AV115-J03_878466"/>
    <s v="CIP_AV115-J03_357163"/>
    <s v="Tree Work Complete"/>
    <m/>
    <x v="8"/>
    <s v="Black Oak"/>
    <s v="No"/>
    <s v="No"/>
    <n v="13"/>
    <n v="50"/>
    <s v="Do Not ABATE"/>
    <s v="F2B_FP-Rmv2 B"/>
    <s v="Cut and Leave"/>
    <s v="No"/>
    <s v="None Observed"/>
    <s v=".4 SPN Pole I3-end pole to the west. 20’ north of line."/>
    <s v="AEA_A &amp; E Arborists Tree Care"/>
    <m/>
    <n v="5029754"/>
    <s v="F2B_FP-Rmv2 B"/>
    <d v="2020-03-17T14:49:56"/>
    <m/>
    <s v="Unit"/>
    <s v="No"/>
    <s v="Not Invoiced"/>
    <s v="AEA_A &amp; E Arborists Tree Care"/>
    <m/>
    <d v="2020-05-06T00:00:00"/>
    <s v="a40"/>
    <x v="6"/>
    <d v="2020-05-12T13:07:44"/>
    <s v="Sierra"/>
    <s v="SI_Sierra"/>
    <m/>
    <s v="13552 EMPRESS RD"/>
    <s v=""/>
    <s v=""/>
    <s v=""/>
    <s v="flewif_awrr"/>
    <d v="2020-03-16T09:17:55"/>
    <s v="BE_geomartawrrprod"/>
    <d v="2020-05-12T13:32:39"/>
    <s v="616f2565-2139-42fd-af85-3501af633b13"/>
  </r>
  <r>
    <n v="0"/>
    <n v="0"/>
    <n v="0"/>
    <n v="0"/>
    <n v="0"/>
    <n v="0"/>
    <n v="0"/>
    <n v="0"/>
    <n v="0"/>
    <n v="0"/>
    <x v="1"/>
    <n v="1"/>
    <n v="2"/>
    <n v="2"/>
    <n v="20"/>
    <x v="1"/>
    <d v="2020-05-12T13:08:01"/>
    <s v="zAWRR Not in Roster"/>
    <x v="1"/>
    <d v="2020-03-16T00:00:00"/>
    <d v="2020-03-16T09:26:04"/>
    <s v=""/>
    <s v="No"/>
    <s v="Old"/>
    <n v="0"/>
    <x v="1"/>
    <x v="0"/>
    <s v="zAWRR Not in Roster"/>
    <s v="zAWRR Not in Roster"/>
    <x v="1"/>
    <n v="2925815"/>
    <x v="777"/>
    <x v="0"/>
    <s v="LP_AV115-J03_878466"/>
    <s v="CIP_AV115-J03_357163"/>
    <s v="Tree Work Complete"/>
    <m/>
    <x v="8"/>
    <s v="Black Oak"/>
    <s v="No"/>
    <s v="No"/>
    <n v="16"/>
    <n v="50"/>
    <s v="Do Not ABATE"/>
    <s v="F2B_FP-Rmv2 B"/>
    <s v="Cut and Leave"/>
    <s v="No"/>
    <s v="None Observed"/>
    <s v=".4 SPN Pole I3-end pole to the west. 10’ north of line."/>
    <s v="AEA_A &amp; E Arborists Tree Care"/>
    <m/>
    <n v="5029754"/>
    <s v="F2B_FP-Rmv2 B"/>
    <d v="2020-03-17T14:49:09"/>
    <m/>
    <s v="Unit"/>
    <s v="No"/>
    <s v="Not Invoiced"/>
    <s v="AEA_A &amp; E Arborists Tree Care"/>
    <m/>
    <d v="2020-05-06T00:00:00"/>
    <s v="a40"/>
    <x v="6"/>
    <d v="2020-05-12T13:08:01"/>
    <s v="Sierra"/>
    <s v="SI_Sierra"/>
    <m/>
    <s v="13552 EMPRESS RD"/>
    <s v=""/>
    <s v=""/>
    <s v=""/>
    <s v="flewif_awrr"/>
    <d v="2020-03-16T09:26:04"/>
    <s v="BE_geomartawrrprod"/>
    <d v="2020-05-12T13:32:39"/>
    <s v="bef86e03-899d-4d48-a055-2c1a0f90dfda"/>
  </r>
  <r>
    <n v="0"/>
    <n v="0"/>
    <n v="0"/>
    <n v="0"/>
    <n v="0"/>
    <n v="0"/>
    <n v="0"/>
    <n v="0"/>
    <n v="0"/>
    <n v="0"/>
    <x v="1"/>
    <n v="1"/>
    <n v="2"/>
    <n v="2"/>
    <n v="20"/>
    <x v="1"/>
    <d v="2020-05-12T13:09:21"/>
    <s v="zAWRR Not in Roster"/>
    <x v="1"/>
    <d v="2020-03-16T00:00:00"/>
    <d v="2020-03-16T09:42:29"/>
    <s v=""/>
    <s v="No"/>
    <s v="Old"/>
    <n v="0"/>
    <x v="1"/>
    <x v="0"/>
    <s v="zAWRR Not in Roster"/>
    <s v="zAWRR Not in Roster"/>
    <x v="1"/>
    <n v="2925854"/>
    <x v="778"/>
    <x v="0"/>
    <s v="LP_AV115-J03_878466"/>
    <s v="CIP_AV115-J03_357163"/>
    <s v="Tree Work Complete"/>
    <m/>
    <x v="8"/>
    <s v="Ponderosa Pine"/>
    <s v="No"/>
    <s v="No"/>
    <n v="23"/>
    <n v="130"/>
    <s v="Do Not ABATE"/>
    <s v="F2B_FP-Rmv2 B"/>
    <s v="Cut and Leave"/>
    <s v="No"/>
    <s v="None Observed"/>
    <s v=".5 SPN Pole I3-end pole to west. 20’ north of line. Overhang &gt; 30%. Minor beetle damage."/>
    <s v="AEA_A &amp; E Arborists Tree Care"/>
    <m/>
    <n v="5029754"/>
    <s v="F2B_FP-Rmv2 B"/>
    <d v="2020-03-17T14:48:22"/>
    <m/>
    <s v="Unit"/>
    <s v="No"/>
    <s v="Not Invoiced"/>
    <s v="AEA_A &amp; E Arborists Tree Care"/>
    <m/>
    <d v="2020-05-06T00:00:00"/>
    <s v="a40"/>
    <x v="6"/>
    <d v="2020-05-12T13:09:21"/>
    <s v="Sierra"/>
    <s v="SI_Sierra"/>
    <m/>
    <s v="13552 EMPRESS RD"/>
    <s v=""/>
    <s v=""/>
    <s v=""/>
    <s v="flewif_awrr"/>
    <d v="2020-03-16T09:42:29"/>
    <s v="BE_geomartawrrprod"/>
    <d v="2020-05-12T13:32:39"/>
    <s v="1ad61669-409e-4b7d-8840-18a5c9c2f695"/>
  </r>
  <r>
    <n v="0"/>
    <n v="0"/>
    <n v="0"/>
    <n v="0"/>
    <n v="0"/>
    <n v="0"/>
    <n v="0"/>
    <n v="0"/>
    <n v="0"/>
    <n v="0"/>
    <x v="1"/>
    <n v="1"/>
    <n v="1"/>
    <n v="1"/>
    <n v="20"/>
    <x v="1"/>
    <d v="2020-05-12T13:09:36"/>
    <s v="zAWRR Not in Roster"/>
    <x v="1"/>
    <d v="2020-03-16T00:00:00"/>
    <d v="2020-03-16T09:51:55"/>
    <s v=""/>
    <s v="No"/>
    <s v="Old"/>
    <n v="0"/>
    <x v="1"/>
    <x v="0"/>
    <s v="zAWRR Not in Roster"/>
    <s v="zAWRR Not in Roster"/>
    <x v="1"/>
    <n v="2925903"/>
    <x v="779"/>
    <x v="0"/>
    <s v="LP_AV115-J03_878466"/>
    <s v="CIP_AV115-J03_357163"/>
    <s v="Tree Work Complete"/>
    <m/>
    <x v="8"/>
    <s v="Ponderosa Pine"/>
    <s v="No"/>
    <s v="Yes"/>
    <n v="11"/>
    <n v="50"/>
    <s v="ABATE"/>
    <s v="F1B_FP-Rmv1 B"/>
    <s v="Cut and Leave"/>
    <m/>
    <s v="None Observed"/>
    <s v=".6 SPN Pole I3-end pole to west. 20’ north of line. Poor form and suppressed."/>
    <s v="AEA_A &amp; E Arborists Tree Care"/>
    <m/>
    <n v="5029754"/>
    <s v="F1B_FP-Rmv1 B"/>
    <d v="2020-03-17T14:47:36"/>
    <m/>
    <s v="Unit"/>
    <s v="No"/>
    <s v="Not Invoiced"/>
    <s v="AEA_A &amp; E Arborists Tree Care"/>
    <m/>
    <d v="2020-05-06T00:00:00"/>
    <s v="a40"/>
    <x v="6"/>
    <d v="2020-05-12T13:09:36"/>
    <s v="Sierra"/>
    <s v="SI_Sierra"/>
    <m/>
    <s v="13552 EMPRESS RD"/>
    <s v=""/>
    <s v=""/>
    <s v=""/>
    <s v="flewif_awrr"/>
    <d v="2020-03-16T09:51:55"/>
    <s v="BE_geomartawrrprod"/>
    <d v="2020-05-12T13:32:39"/>
    <s v="9536fcba-07c8-4b4d-9040-418043aff337"/>
  </r>
  <r>
    <n v="0"/>
    <n v="0"/>
    <n v="0"/>
    <n v="0"/>
    <n v="0"/>
    <n v="0"/>
    <n v="0"/>
    <n v="0"/>
    <n v="0"/>
    <n v="0"/>
    <x v="1"/>
    <n v="1"/>
    <n v="1"/>
    <n v="1"/>
    <n v="20"/>
    <x v="1"/>
    <d v="2020-05-12T13:09:54"/>
    <s v="zAWRR Not in Roster"/>
    <x v="1"/>
    <d v="2020-03-16T00:00:00"/>
    <d v="2020-03-16T10:03:21"/>
    <s v=""/>
    <s v="No"/>
    <s v="Old"/>
    <n v="0"/>
    <x v="1"/>
    <x v="0"/>
    <s v="zAWRR Not in Roster"/>
    <s v="zAWRR Not in Roster"/>
    <x v="1"/>
    <n v="2925955"/>
    <x v="780"/>
    <x v="0"/>
    <s v="LP_AV115-J03_878466"/>
    <s v="CIP_AV115-J03_357163"/>
    <s v="Tree Work Complete"/>
    <m/>
    <x v="8"/>
    <s v="Ponderosa Pine"/>
    <s v="No"/>
    <s v="No"/>
    <n v="8"/>
    <n v="63"/>
    <s v="ABATE"/>
    <s v="F1B_FP-Rmv1 B"/>
    <s v="Haul offsite"/>
    <m/>
    <s v="Riparian"/>
    <s v="0.5 spans southwest of pole i3. "/>
    <s v="AEA_A &amp; E Arborists Tree Care"/>
    <m/>
    <n v="5029754"/>
    <s v="F1B_FP-Rmv1 B"/>
    <d v="2020-03-17T14:45:56"/>
    <m/>
    <s v="Unit"/>
    <s v="No"/>
    <s v="Not Invoiced"/>
    <s v="AEA_A &amp; E Arborists Tree Care"/>
    <m/>
    <d v="2020-05-06T00:00:00"/>
    <s v="a40 TBD"/>
    <x v="6"/>
    <d v="2020-05-12T13:09:54"/>
    <s v="Sierra"/>
    <s v="SI_Sierra"/>
    <m/>
    <s v="13552 EMPRESS RD"/>
    <s v=""/>
    <s v=""/>
    <s v=""/>
    <s v="jgaulf_awrr"/>
    <d v="2020-03-16T10:03:21"/>
    <s v="BE_geomartawrrprod"/>
    <d v="2020-05-12T13:32:39"/>
    <s v="d79029e7-e297-45b7-b730-4fd89c158e2e"/>
  </r>
  <r>
    <n v="0"/>
    <n v="0"/>
    <n v="0"/>
    <n v="0"/>
    <n v="0"/>
    <n v="0"/>
    <n v="0"/>
    <n v="0"/>
    <n v="0"/>
    <n v="0"/>
    <x v="1"/>
    <n v="1"/>
    <n v="1"/>
    <n v="1"/>
    <n v="20"/>
    <x v="1"/>
    <d v="2020-05-12T13:10:12"/>
    <s v="zAWRR Not in Roster"/>
    <x v="1"/>
    <d v="2020-03-16T00:00:00"/>
    <d v="2020-03-16T10:08:03"/>
    <s v=""/>
    <s v="No"/>
    <s v="Old"/>
    <n v="0"/>
    <x v="1"/>
    <x v="0"/>
    <s v="zAWRR Not in Roster"/>
    <s v="zAWRR Not in Roster"/>
    <x v="1"/>
    <n v="2925991"/>
    <x v="781"/>
    <x v="0"/>
    <s v="LP_AV115-J03_878466"/>
    <s v="CIP_AV115-J03_357163"/>
    <s v="Tree Work Complete"/>
    <m/>
    <x v="8"/>
    <s v="Ponderosa Pine"/>
    <s v="No"/>
    <s v="Yes"/>
    <n v="8"/>
    <n v="55"/>
    <s v="ABATE"/>
    <s v="F1B_FP-Rmv1 B"/>
    <s v="Haul offsite"/>
    <m/>
    <s v="Riparian"/>
    <s v="0.3 spans south west of pole i3. "/>
    <s v="AEA_A &amp; E Arborists Tree Care"/>
    <m/>
    <n v="5434657"/>
    <s v="F1B_FP-Rmv1 B"/>
    <d v="2020-03-17T15:05:45"/>
    <m/>
    <s v="Unit"/>
    <s v="No"/>
    <s v="Not Invoiced"/>
    <s v="AEA_A &amp; E Arborists Tree Care"/>
    <m/>
    <d v="2020-05-06T00:00:00"/>
    <s v="a40TBD"/>
    <x v="6"/>
    <d v="2020-05-12T13:10:12"/>
    <s v="Sierra"/>
    <s v="SI_Sierra"/>
    <m/>
    <s v="13552 EMPRESS RD"/>
    <s v=""/>
    <s v=""/>
    <s v=""/>
    <s v="jgaulf_awrr"/>
    <d v="2020-03-16T10:08:03"/>
    <s v="BE_geomartawrrprod"/>
    <d v="2020-05-12T13:32:39"/>
    <s v="f927b487-b93e-4660-90e8-0e218160e503"/>
  </r>
  <r>
    <n v="0"/>
    <n v="0"/>
    <n v="0"/>
    <n v="0"/>
    <n v="0"/>
    <n v="0"/>
    <n v="0"/>
    <n v="0"/>
    <n v="0"/>
    <n v="0"/>
    <x v="1"/>
    <n v="1"/>
    <n v="1"/>
    <n v="1"/>
    <n v="20"/>
    <x v="1"/>
    <d v="2020-05-12T13:10:31"/>
    <s v="zAWRR Not in Roster"/>
    <x v="1"/>
    <d v="2020-03-16T00:00:00"/>
    <d v="2020-03-16T10:10:38"/>
    <s v=""/>
    <s v="No"/>
    <s v="Old"/>
    <n v="0"/>
    <x v="1"/>
    <x v="0"/>
    <s v="zAWRR Not in Roster"/>
    <s v="zAWRR Not in Roster"/>
    <x v="1"/>
    <n v="2926003"/>
    <x v="782"/>
    <x v="0"/>
    <s v="LP_AV115-J03_878466"/>
    <s v="CIP_AV115-J03_357163"/>
    <s v="Tree Work Complete"/>
    <m/>
    <x v="8"/>
    <s v="Ponderosa Pine"/>
    <s v="No"/>
    <s v="No"/>
    <n v="9"/>
    <n v="63"/>
    <s v="ABATE"/>
    <s v="F1B_FP-Rmv1 B"/>
    <s v="Haul offsite"/>
    <m/>
    <s v="Riparian"/>
    <s v="0.3 spans southwest of pole i3"/>
    <s v="AEA_A &amp; E Arborists Tree Care"/>
    <m/>
    <n v="5434657"/>
    <s v="F1B_FP-Rmv1 B"/>
    <d v="2020-03-17T15:07:02"/>
    <m/>
    <s v="Unit"/>
    <s v="No"/>
    <s v="Not Invoiced"/>
    <s v="AEA_A &amp; E Arborists Tree Care"/>
    <m/>
    <d v="2020-05-06T00:00:00"/>
    <s v="a40 TBD"/>
    <x v="6"/>
    <d v="2020-05-12T13:10:31"/>
    <s v="Sierra"/>
    <s v="SI_Sierra"/>
    <m/>
    <s v="13552 EMPRESS RD"/>
    <s v=""/>
    <s v=""/>
    <s v=""/>
    <s v="jgaulf_awrr"/>
    <d v="2020-03-16T10:10:38"/>
    <s v="BE_geomartawrrprod"/>
    <d v="2020-05-12T13:32:39"/>
    <s v="daf57ceb-c949-4716-93be-5348c5c11e94"/>
  </r>
  <r>
    <n v="0"/>
    <n v="0"/>
    <n v="0"/>
    <n v="0"/>
    <n v="0"/>
    <n v="0"/>
    <n v="0"/>
    <n v="0"/>
    <n v="0"/>
    <n v="0"/>
    <x v="1"/>
    <n v="1"/>
    <n v="2"/>
    <n v="2"/>
    <n v="20"/>
    <x v="1"/>
    <d v="2020-05-12T13:10:47"/>
    <s v="zAWRR Not in Roster"/>
    <x v="1"/>
    <d v="2020-03-16T00:00:00"/>
    <d v="2020-03-16T10:25:34"/>
    <s v=""/>
    <s v="No"/>
    <s v="Old"/>
    <n v="0"/>
    <x v="1"/>
    <x v="0"/>
    <s v="zAWRR Not in Roster"/>
    <s v="zAWRR Not in Roster"/>
    <x v="1"/>
    <n v="2926076"/>
    <x v="783"/>
    <x v="0"/>
    <s v="LP_AV115-J03_878466"/>
    <s v="CIP_AV115-J03_357163"/>
    <s v="Tree Work Complete"/>
    <m/>
    <x v="8"/>
    <s v="Ponderosa Pine"/>
    <s v="No"/>
    <s v="No"/>
    <n v="22"/>
    <n v="100"/>
    <s v="ABATE"/>
    <s v="F2B_FP-Rmv2 B"/>
    <s v="Haul offsite"/>
    <m/>
    <s v="Riparian"/>
    <s v="0.3 spans southwest of pole i3."/>
    <s v="AEA_A &amp; E Arborists Tree Care"/>
    <m/>
    <n v="5434657"/>
    <s v="F2B_FP-Rmv2 B"/>
    <d v="2020-03-17T15:08:42"/>
    <m/>
    <s v="Unit"/>
    <s v="No"/>
    <s v="Not Invoiced"/>
    <s v="AEA_A &amp; E Arborists Tree Care"/>
    <m/>
    <d v="2020-05-06T00:00:00"/>
    <s v="a40 TBD"/>
    <x v="6"/>
    <d v="2020-05-12T13:10:47"/>
    <s v="Sierra"/>
    <s v="SI_Sierra"/>
    <m/>
    <s v="13552 EMPRESS RD"/>
    <s v=""/>
    <s v=""/>
    <s v=""/>
    <s v="jgaulf_awrr"/>
    <d v="2020-03-16T10:25:34"/>
    <s v="BE_geomartawrrprod"/>
    <d v="2020-05-12T13:32:39"/>
    <s v="7bf76f1b-51b6-48e1-9e50-a32415666812"/>
  </r>
  <r>
    <n v="0"/>
    <n v="0"/>
    <n v="0"/>
    <n v="0"/>
    <n v="0"/>
    <n v="0"/>
    <n v="0"/>
    <n v="0"/>
    <n v="0"/>
    <n v="0"/>
    <x v="1"/>
    <n v="1"/>
    <n v="1"/>
    <n v="1"/>
    <n v="20"/>
    <x v="1"/>
    <d v="2020-05-12T13:11:10"/>
    <s v="zAWRR Not in Roster"/>
    <x v="1"/>
    <d v="2020-03-16T00:00:00"/>
    <d v="2020-03-16T10:25:53"/>
    <s v=""/>
    <s v="No"/>
    <s v="Old"/>
    <n v="0"/>
    <x v="1"/>
    <x v="0"/>
    <s v="zAWRR Not in Roster"/>
    <s v="zAWRR Not in Roster"/>
    <x v="1"/>
    <n v="2926079"/>
    <x v="784"/>
    <x v="0"/>
    <s v="LP_AV115-J03_878466"/>
    <s v="CIP_AV115-J03_357163"/>
    <s v="Tree Work Complete"/>
    <m/>
    <x v="8"/>
    <s v="Ponderosa Pine"/>
    <s v="No"/>
    <s v="No"/>
    <n v="9"/>
    <n v="50"/>
    <s v="Do Not ABATE"/>
    <s v="F1B_FP-Rmv1 B"/>
    <s v="Cut and Leave"/>
    <m/>
    <s v="None Observed"/>
    <s v=".7SPN Pole I3-end pole to west. 30’north of line. Poor form."/>
    <s v="AEA_A &amp; E Arborists Tree Care"/>
    <m/>
    <n v="5434657"/>
    <s v="F1B_FP-Rmv1 B"/>
    <d v="2020-03-17T15:09:48"/>
    <m/>
    <s v="Unit"/>
    <s v="No"/>
    <s v="Not Invoiced"/>
    <s v="AEA_A &amp; E Arborists Tree Care"/>
    <m/>
    <d v="2020-05-06T00:00:00"/>
    <s v="a40"/>
    <x v="6"/>
    <d v="2020-05-12T13:11:10"/>
    <s v="Sierra"/>
    <s v="SI_Sierra"/>
    <m/>
    <s v="13552 EMPRESS RD"/>
    <s v=""/>
    <s v=""/>
    <s v=""/>
    <s v="flewif_awrr"/>
    <d v="2020-03-16T10:25:53"/>
    <s v="BE_geomartawrrprod"/>
    <d v="2020-05-12T13:32:39"/>
    <s v="91b9a0ef-acc5-4365-86b5-fdd658304fe1"/>
  </r>
  <r>
    <n v="0"/>
    <n v="0"/>
    <n v="0"/>
    <n v="0"/>
    <n v="0"/>
    <n v="0"/>
    <n v="0"/>
    <n v="0"/>
    <n v="0"/>
    <n v="0"/>
    <x v="1"/>
    <n v="1"/>
    <n v="2"/>
    <n v="2"/>
    <n v="20"/>
    <x v="1"/>
    <d v="2020-05-12T13:11:25"/>
    <s v="zAWRR Not in Roster"/>
    <x v="1"/>
    <d v="2020-03-16T00:00:00"/>
    <d v="2020-03-16T10:30:57"/>
    <s v=""/>
    <s v="No"/>
    <s v="Old"/>
    <n v="0"/>
    <x v="1"/>
    <x v="0"/>
    <s v="zAWRR Not in Roster"/>
    <s v="zAWRR Not in Roster"/>
    <x v="1"/>
    <n v="2926097"/>
    <x v="785"/>
    <x v="0"/>
    <s v="LP_AV115-J03_878466"/>
    <s v="CIP_AV115-J03_357163"/>
    <s v="Tree Work Complete"/>
    <m/>
    <x v="8"/>
    <s v="Ponderosa Pine"/>
    <s v="No"/>
    <s v="No"/>
    <n v="19"/>
    <n v="86"/>
    <s v="ABATE"/>
    <s v="F2B_FP-Rmv2 B"/>
    <s v="Haul offsite"/>
    <m/>
    <s v="Riparian"/>
    <s v="0.3 spans south west of pole i3. "/>
    <s v="AEA_A &amp; E Arborists Tree Care"/>
    <m/>
    <n v="5434657"/>
    <s v="F2B_FP-Rmv2 B"/>
    <d v="2020-03-17T15:10:49"/>
    <m/>
    <s v="Unit"/>
    <s v="No"/>
    <s v="Not Invoiced"/>
    <s v="AEA_A &amp; E Arborists Tree Care"/>
    <m/>
    <d v="2020-05-06T00:00:00"/>
    <s v="a40 TBD"/>
    <x v="6"/>
    <d v="2020-05-12T13:11:25"/>
    <s v="Sierra"/>
    <s v="SI_Sierra"/>
    <m/>
    <s v="13552 EMPRESS RD"/>
    <s v=""/>
    <s v=""/>
    <s v=""/>
    <s v="jgaulf_awrr"/>
    <d v="2020-03-16T10:30:57"/>
    <s v="BE_geomartawrrprod"/>
    <d v="2020-05-12T13:32:39"/>
    <s v="42609d75-6968-49e8-88a5-e6132aef937b"/>
  </r>
  <r>
    <n v="0"/>
    <n v="0"/>
    <n v="0"/>
    <n v="0"/>
    <n v="0"/>
    <n v="0"/>
    <n v="0"/>
    <n v="0"/>
    <n v="0"/>
    <n v="0"/>
    <x v="1"/>
    <n v="1"/>
    <n v="1"/>
    <n v="1"/>
    <n v="20"/>
    <x v="1"/>
    <d v="2020-05-12T13:11:42"/>
    <s v="zAWRR Not in Roster"/>
    <x v="1"/>
    <d v="2020-03-16T00:00:00"/>
    <d v="2020-03-16T10:35:53"/>
    <s v=""/>
    <s v="No"/>
    <s v="Old"/>
    <n v="0"/>
    <x v="1"/>
    <x v="0"/>
    <s v="zAWRR Not in Roster"/>
    <s v="zAWRR Not in Roster"/>
    <x v="1"/>
    <n v="2926120"/>
    <x v="786"/>
    <x v="0"/>
    <s v="LP_AV115-J03_878466"/>
    <s v="CIP_AV115-J03_357163"/>
    <s v="Tree Work Complete"/>
    <m/>
    <x v="8"/>
    <s v="Cedar"/>
    <s v="No"/>
    <s v="No"/>
    <n v="10"/>
    <n v="40"/>
    <s v="ABATE"/>
    <s v="F1B_FP-Rmv1 B"/>
    <s v="Haul offsite"/>
    <m/>
    <s v="Riparian"/>
    <s v="0.2 spans southwest of pole i3."/>
    <s v="AEA_A &amp; E Arborists Tree Care"/>
    <m/>
    <n v="5434657"/>
    <s v="F1B_FP-Rmv1 B"/>
    <d v="2020-03-17T15:12:09"/>
    <m/>
    <s v="Unit"/>
    <s v="No"/>
    <s v="Not Invoiced"/>
    <s v="AEA_A &amp; E Arborists Tree Care"/>
    <m/>
    <d v="2020-05-06T00:00:00"/>
    <s v="a40 TBD"/>
    <x v="6"/>
    <d v="2020-05-12T13:11:42"/>
    <s v="Sierra"/>
    <s v="SI_Sierra"/>
    <m/>
    <s v="13552 EMPRESS RD"/>
    <s v=""/>
    <s v=""/>
    <s v=""/>
    <s v="jgaulf_awrr"/>
    <d v="2020-03-16T10:35:53"/>
    <s v="BE_geomartawrrprod"/>
    <d v="2020-05-12T13:32:39"/>
    <s v="0d768a83-cece-49d6-be9a-d22a882e389d"/>
  </r>
  <r>
    <n v="0"/>
    <n v="0"/>
    <n v="0"/>
    <n v="0"/>
    <n v="0"/>
    <n v="0"/>
    <n v="0"/>
    <n v="0"/>
    <n v="0"/>
    <n v="0"/>
    <x v="1"/>
    <n v="1"/>
    <n v="3"/>
    <n v="3"/>
    <n v="20"/>
    <x v="1"/>
    <d v="2020-05-12T13:11:57"/>
    <s v="zAWRR Not in Roster"/>
    <x v="1"/>
    <d v="2020-03-16T00:00:00"/>
    <d v="2020-03-16T10:40:43"/>
    <s v=""/>
    <s v="No"/>
    <s v="Old"/>
    <n v="0"/>
    <x v="1"/>
    <x v="0"/>
    <s v="zAWRR Not in Roster"/>
    <s v="zAWRR Not in Roster"/>
    <x v="1"/>
    <n v="2926140"/>
    <x v="787"/>
    <x v="0"/>
    <s v="LP_AV115-J03_878466"/>
    <s v="CIP_AV115-J03_357163"/>
    <s v="Tree Work Complete"/>
    <m/>
    <x v="8"/>
    <s v="Cedar"/>
    <s v="No"/>
    <s v="No"/>
    <n v="30"/>
    <n v="88"/>
    <s v="ABATE"/>
    <s v="F3B_FP-Rmv3 B"/>
    <s v="Haul offsite"/>
    <m/>
    <s v="None Observed"/>
    <s v="0.2 spans southwest of pole i3. "/>
    <s v="AEA_A &amp; E Arborists Tree Care"/>
    <m/>
    <n v="5434657"/>
    <s v="F3B_FP-Rmv3 B"/>
    <d v="2020-03-17T15:13:09"/>
    <m/>
    <s v="Unit"/>
    <s v="No"/>
    <s v="Not Invoiced"/>
    <s v="AEA_A &amp; E Arborists Tree Care"/>
    <m/>
    <d v="2020-05-06T00:00:00"/>
    <s v="a40 TBD"/>
    <x v="6"/>
    <d v="2020-05-12T13:11:57"/>
    <s v="Sierra"/>
    <s v="SI_Sierra"/>
    <m/>
    <s v="13552 EMPRESS RD"/>
    <s v=""/>
    <s v=""/>
    <s v=""/>
    <s v="jgaulf_awrr"/>
    <d v="2020-03-16T10:40:43"/>
    <s v="BE_geomartawrrprod"/>
    <d v="2020-05-12T13:32:39"/>
    <s v="3ffd1173-dbd7-44e2-b499-7ccea89a0ec5"/>
  </r>
  <r>
    <n v="0"/>
    <n v="0"/>
    <n v="0"/>
    <n v="0"/>
    <n v="0"/>
    <n v="0"/>
    <n v="0"/>
    <n v="0"/>
    <n v="0"/>
    <n v="0"/>
    <x v="1"/>
    <n v="1"/>
    <n v="2"/>
    <n v="2"/>
    <n v="20"/>
    <x v="1"/>
    <d v="2020-05-12T13:12:16"/>
    <s v="zAWRR Not in Roster"/>
    <x v="1"/>
    <d v="2020-03-16T00:00:00"/>
    <d v="2020-03-16T10:46:40"/>
    <s v=""/>
    <s v="No"/>
    <s v="Old"/>
    <n v="0"/>
    <x v="1"/>
    <x v="0"/>
    <s v="zAWRR Not in Roster"/>
    <s v="zAWRR Not in Roster"/>
    <x v="1"/>
    <n v="2926159"/>
    <x v="788"/>
    <x v="0"/>
    <s v="LP_AV115-J03_878466"/>
    <s v="CIP_AV115-J03_357163"/>
    <s v="Tree Work Complete"/>
    <m/>
    <x v="8"/>
    <s v="Cedar"/>
    <s v="No"/>
    <s v="No"/>
    <n v="12"/>
    <n v="50"/>
    <s v="Do Not ABATE"/>
    <s v="F2B_FP-Rmv2 B"/>
    <s v="Haul offsite"/>
    <m/>
    <s v="None Observed"/>
    <s v=".8 SPN Pole I3-end pole west. 30’ north of line."/>
    <s v="AEA_A &amp; E Arborists Tree Care"/>
    <m/>
    <n v="5434657"/>
    <s v="F2B_FP-Rmv2 B"/>
    <d v="2020-03-17T15:13:56"/>
    <m/>
    <s v="Unit"/>
    <s v="No"/>
    <s v="Not Invoiced"/>
    <s v="AEA_A &amp; E Arborists Tree Care"/>
    <m/>
    <d v="2020-05-06T00:00:00"/>
    <s v="a40"/>
    <x v="6"/>
    <d v="2020-05-12T13:12:16"/>
    <s v="Sierra"/>
    <s v="SI_Sierra"/>
    <m/>
    <s v="13552 EMPRESS RD"/>
    <s v=""/>
    <s v=""/>
    <s v=""/>
    <s v="flewif_awrr"/>
    <d v="2020-03-16T10:46:40"/>
    <s v="BE_geomartawrrprod"/>
    <d v="2020-05-12T13:32:39"/>
    <s v="da946079-3f16-480e-9f29-82423c9b1367"/>
  </r>
  <r>
    <n v="0"/>
    <n v="0"/>
    <n v="0"/>
    <n v="0"/>
    <n v="0"/>
    <n v="0"/>
    <n v="0"/>
    <n v="0"/>
    <n v="0"/>
    <n v="0"/>
    <x v="1"/>
    <n v="1"/>
    <n v="2"/>
    <n v="2"/>
    <n v="20"/>
    <x v="1"/>
    <d v="2020-05-12T13:12:30"/>
    <s v="zAWRR Not in Roster"/>
    <x v="1"/>
    <d v="2020-03-16T00:00:00"/>
    <d v="2020-03-16T08:59:59"/>
    <s v=""/>
    <s v="No"/>
    <s v="Old"/>
    <n v="0"/>
    <x v="1"/>
    <x v="0"/>
    <s v="zAWRR Not in Roster"/>
    <s v="zAWRR Not in Roster"/>
    <x v="1"/>
    <n v="2925755"/>
    <x v="789"/>
    <x v="0"/>
    <s v="LP_AV115-J03_878466"/>
    <s v="CIP_AV115-J03_356394"/>
    <s v="Tree Work Complete"/>
    <m/>
    <x v="8"/>
    <s v="Ponderosa Pine"/>
    <s v="No"/>
    <s v="No"/>
    <n v="23"/>
    <n v="130"/>
    <s v="ABATE"/>
    <s v="F2B_FP-Rmv2 B"/>
    <s v="Haul offsite"/>
    <m/>
    <s v="None Observed"/>
    <s v="120’ northwest of end pole. Beetle damage."/>
    <s v="AEA_A &amp; E Arborists Tree Care"/>
    <m/>
    <n v="5650718"/>
    <s v="F2B_FP-Rmv2 B"/>
    <d v="2020-03-25T11:19:12"/>
    <s v="A&amp;E CREW 22"/>
    <s v="Unit"/>
    <s v="No"/>
    <s v="Not Invoiced"/>
    <s v="AEA_A &amp; E Arborists Tree Care"/>
    <m/>
    <d v="2020-05-06T00:00:00"/>
    <s v="a40"/>
    <x v="6"/>
    <d v="2020-05-12T13:12:30"/>
    <s v="Sierra"/>
    <s v="SI_Sierra"/>
    <m/>
    <s v="13552 EMPRESS RD"/>
    <s v=""/>
    <s v=""/>
    <s v=""/>
    <s v="flewif_awrr"/>
    <d v="2020-03-16T08:59:59"/>
    <s v="BE_geomartawrrprod"/>
    <d v="2020-05-12T13:32:39"/>
    <s v="9dc9e725-9ed7-439a-bbe6-8fd71b86ca2e"/>
  </r>
  <r>
    <n v="0"/>
    <n v="0"/>
    <n v="0"/>
    <n v="0"/>
    <n v="0"/>
    <n v="0"/>
    <n v="0"/>
    <n v="0"/>
    <n v="0"/>
    <n v="0"/>
    <x v="1"/>
    <n v="1"/>
    <n v="4"/>
    <n v="4"/>
    <n v="20"/>
    <x v="1"/>
    <d v="2020-05-12T13:14:16"/>
    <s v="zAWRR Not in Roster"/>
    <x v="1"/>
    <d v="2019-08-15T00:00:00"/>
    <d v="2019-08-15T10:03:21"/>
    <s v=""/>
    <s v="No"/>
    <s v="Old"/>
    <n v="0"/>
    <x v="1"/>
    <x v="0"/>
    <s v="zAWRR Not in Roster"/>
    <s v="zAWRR Not in Roster"/>
    <x v="1"/>
    <n v="1754384"/>
    <x v="790"/>
    <x v="0"/>
    <s v="LP_AV115-J03_879580"/>
    <s v="CIP_AV115-J08_356229"/>
    <s v="Tree Work Complete"/>
    <m/>
    <x v="2"/>
    <s v="Black Oak"/>
    <s v="No"/>
    <s v="No"/>
    <n v="42"/>
    <n v="65"/>
    <s v="ABATE"/>
    <s v="F4B_FP-Rmv4 B"/>
    <s v="Haul offsite"/>
    <s v="Yes"/>
    <s v="Riparian"/>
    <s v="0.3 span between poles D-End// 15 feet east of line. Tree has multiple branches rotting out from main stems. Possible heart rot. Lean towards facility. 3/18/20. RPF Heritage Tree review. Recommend removal. Hazard to facility."/>
    <s v="AEA_A &amp; E Arborists Tree Care"/>
    <m/>
    <n v="5491986"/>
    <s v="F4B_FP-Rmv4 B"/>
    <d v="2020-03-20T11:50:07"/>
    <m/>
    <s v="Unit"/>
    <m/>
    <m/>
    <s v="AEA_A &amp; E Arborists Tree Care"/>
    <m/>
    <d v="2020-05-06T00:00:00"/>
    <s v="a40 Remove all wood and debris."/>
    <x v="6"/>
    <d v="2020-05-12T13:14:16"/>
    <s v="Sierra"/>
    <s v="SI_Sierra"/>
    <s v="1051743615"/>
    <s v="13648 EMPRESS RD"/>
    <s v="NEVADA CITY"/>
    <s v=""/>
    <s v=""/>
    <s v="raliom_awrr"/>
    <d v="2019-08-15T10:03:21"/>
    <s v="BE_geomartawrrprod"/>
    <d v="2020-05-12T13:32:35"/>
    <s v="d5dff479-e9eb-44bb-b1c8-1842f8ecdb22"/>
  </r>
  <r>
    <n v="0"/>
    <n v="0"/>
    <n v="0"/>
    <n v="0"/>
    <n v="0"/>
    <n v="0"/>
    <n v="0"/>
    <n v="0"/>
    <n v="0"/>
    <n v="0"/>
    <x v="1"/>
    <n v="1"/>
    <n v="2"/>
    <s v="NA"/>
    <n v="20"/>
    <x v="1"/>
    <d v="2020-05-12T13:17:53"/>
    <s v="MGE"/>
    <x v="4"/>
    <d v="2020-05-12T00:00:00"/>
    <d v="2020-05-12T13:06:26"/>
    <s v=""/>
    <s v="No"/>
    <s v="New"/>
    <n v="0"/>
    <x v="1"/>
    <x v="0"/>
    <s v="Andrew"/>
    <s v="Withers"/>
    <x v="13"/>
    <n v="3221968"/>
    <x v="791"/>
    <x v="2"/>
    <s v="LP_AW116-A07_894359"/>
    <s v="CIP_AW116-A07_396354"/>
    <s v="Work Identified"/>
    <m/>
    <x v="2"/>
    <s v="Cedar"/>
    <s v="No"/>
    <s v="No"/>
    <n v="22"/>
    <n v="60"/>
    <s v="Do Not ABATE"/>
    <s v="SD_Side"/>
    <s v="Not Needed"/>
    <m/>
    <s v="None Observed"/>
    <s v="Pole 20 - 1,.3 span, 26 feet east of line, 3 x stem tree, trim branches away from line in upper canopy of tree for potential overhang in next 18 months"/>
    <m/>
    <m/>
    <m/>
    <m/>
    <m/>
    <m/>
    <s v="Unit"/>
    <s v="No"/>
    <s v="Not Invoiced"/>
    <m/>
    <m/>
    <m/>
    <s v="N/A"/>
    <x v="16"/>
    <d v="2020-05-12T13:17:53"/>
    <s v="Sierra"/>
    <s v="SI_Sierra"/>
    <m/>
    <m/>
    <s v="GRASS VALLEY"/>
    <s v=""/>
    <s v=""/>
    <s v="awithm_awrr"/>
    <d v="2020-05-12T13:06:26"/>
    <s v="BE_geomartawrrprod"/>
    <d v="2020-05-13T04:07:19"/>
    <s v="91fe1d73-92e6-4b02-80f9-9ddf38a8643f"/>
  </r>
  <r>
    <n v="0"/>
    <n v="0"/>
    <n v="0"/>
    <n v="0"/>
    <n v="0"/>
    <n v="0"/>
    <n v="0"/>
    <n v="0"/>
    <n v="0"/>
    <n v="0"/>
    <x v="1"/>
    <n v="1"/>
    <n v="2"/>
    <n v="2"/>
    <n v="20"/>
    <x v="1"/>
    <d v="2020-05-12T13:18:56"/>
    <s v="zAWRR Not in Roster"/>
    <x v="1"/>
    <d v="2020-03-10T00:00:00"/>
    <d v="2020-03-10T14:25:57"/>
    <s v=""/>
    <s v="No"/>
    <s v="Old"/>
    <n v="0"/>
    <x v="1"/>
    <x v="0"/>
    <s v="zAWRR Not in Roster"/>
    <s v="zAWRR Not in Roster"/>
    <x v="1"/>
    <n v="2325937"/>
    <x v="792"/>
    <x v="0"/>
    <s v="LP_AV115-J08_813369"/>
    <s v="CIP_AV115-J08_357045"/>
    <s v="Tree Work Complete"/>
    <m/>
    <x v="8"/>
    <s v="Ponderosa Pine"/>
    <s v="No"/>
    <s v="No"/>
    <n v="16"/>
    <n v="100"/>
    <s v="ABATE"/>
    <s v="F2B_FP-Rmv2 B"/>
    <s v="Haul offsite"/>
    <m/>
    <s v="Riparian"/>
    <s v=".8 span pole D-E and south of line "/>
    <s v="AEA_A &amp; E Arborists Tree Care"/>
    <m/>
    <n v="5650734"/>
    <s v="F2B_FP-Rmv2 B"/>
    <d v="2020-03-20T14:58:33"/>
    <m/>
    <s v="Unit"/>
    <s v="No"/>
    <s v="Not Invoiced"/>
    <s v="AEA_A &amp; E Arborists Tree Care"/>
    <m/>
    <d v="2020-05-06T00:00:00"/>
    <s v="a40 Haul away"/>
    <x v="6"/>
    <d v="2020-05-12T13:18:56"/>
    <s v="Sierra"/>
    <s v="SI_Sierra"/>
    <m/>
    <s v="13631 EMPRESS RD"/>
    <s v=""/>
    <s v=""/>
    <s v=""/>
    <s v="sdealf_awrr"/>
    <d v="2020-03-10T14:25:57"/>
    <s v="BE_geomartawrrprod"/>
    <d v="2020-05-12T13:32:38"/>
    <s v="427b499f-0cb0-4422-aa51-8ed1c0f5559b"/>
  </r>
  <r>
    <n v="0"/>
    <n v="0"/>
    <n v="0"/>
    <n v="0"/>
    <n v="0"/>
    <n v="0"/>
    <n v="0"/>
    <n v="0"/>
    <n v="0"/>
    <n v="0"/>
    <x v="1"/>
    <n v="1"/>
    <n v="4"/>
    <n v="4"/>
    <n v="20"/>
    <x v="1"/>
    <d v="2020-05-12T13:19:33"/>
    <s v="zAWRR Not in Roster"/>
    <x v="1"/>
    <d v="2020-03-11T00:00:00"/>
    <d v="2020-03-11T13:24:56"/>
    <s v=""/>
    <s v="No"/>
    <s v="Old"/>
    <n v="0"/>
    <x v="1"/>
    <x v="0"/>
    <s v="zAWRR Not in Roster"/>
    <s v="zAWRR Not in Roster"/>
    <x v="1"/>
    <n v="2329532"/>
    <x v="793"/>
    <x v="0"/>
    <s v="LP_AV115-J03_879579"/>
    <s v="CIP_AV115-J08_357289"/>
    <s v="Tree Work Complete"/>
    <m/>
    <x v="8"/>
    <s v="Cedar"/>
    <s v="No"/>
    <s v="No"/>
    <n v="48"/>
    <n v="110"/>
    <s v="ABATE"/>
    <s v="F4B_FP-Rmv4 B"/>
    <s v="Haul offsite"/>
    <m/>
    <s v="Riparian"/>
    <s v="0.2 spans North of pole E-F. Next to riparian area. Conks on 3 sides of the tree. Also leaning towards road and facilities. DBH:48. Possible heritage tree. RPF: inspection needed. Yellow tape around tree. Pending approval. 3/18/20. RPF review. This is a single stem Heritage Tree. The Cedar has pocket dry rot conks present in 3 locations. Leans toward facility. Recommend removal due to to hazardous condition and threat to facility"/>
    <s v="AEA_A &amp; E Arborists Tree Care"/>
    <m/>
    <m/>
    <s v="F4B_FP-Rmv4 B"/>
    <d v="2020-03-26T00:00:00"/>
    <s v="A40"/>
    <s v="Unit"/>
    <s v="No"/>
    <s v="Not Invoiced"/>
    <s v="AEA_A &amp; E Arborists Tree Care"/>
    <m/>
    <d v="2020-05-06T00:00:00"/>
    <s v="a40TBD"/>
    <x v="6"/>
    <d v="2020-05-12T13:19:33"/>
    <s v="Sierra"/>
    <s v="SI_Sierra"/>
    <m/>
    <s v="13578 EMPRESS RD"/>
    <m/>
    <s v=""/>
    <s v=""/>
    <s v="jgaulf_awrr"/>
    <d v="2020-03-11T13:24:56"/>
    <s v="BE_geomartawrrprod"/>
    <d v="2020-05-12T13:32:38"/>
    <s v="7de022b0-0363-4184-a374-8b526f7e8452"/>
  </r>
  <r>
    <n v="0"/>
    <n v="0"/>
    <n v="0"/>
    <n v="0"/>
    <n v="0"/>
    <n v="0"/>
    <n v="0"/>
    <n v="0"/>
    <n v="0"/>
    <n v="0"/>
    <x v="1"/>
    <n v="1"/>
    <n v="3"/>
    <n v="3"/>
    <n v="20"/>
    <x v="1"/>
    <d v="2020-05-12T13:20:18"/>
    <s v="zAWRR Not in Roster"/>
    <x v="1"/>
    <d v="2020-03-11T00:00:00"/>
    <d v="2020-03-11T13:34:25"/>
    <s v=""/>
    <s v="No"/>
    <s v="Old"/>
    <n v="0"/>
    <x v="1"/>
    <x v="0"/>
    <s v="zAWRR Not in Roster"/>
    <s v="zAWRR Not in Roster"/>
    <x v="1"/>
    <n v="2329587"/>
    <x v="794"/>
    <x v="0"/>
    <s v="LP_AV115-J03_879579"/>
    <s v="CIP_AV115-J08_357032"/>
    <s v="Tree Work Complete"/>
    <m/>
    <x v="8"/>
    <s v="Black Oak"/>
    <s v="No"/>
    <s v="No"/>
    <n v="35"/>
    <n v="100"/>
    <s v="ABATE"/>
    <s v="F3D_FS-R3B+Trt"/>
    <s v="Not Needed"/>
    <m/>
    <s v="Riparian"/>
    <s v=".2 SPN PF-G. 50’ north of line on ditch bank."/>
    <s v="AEA_A &amp; E Arborists Tree Care"/>
    <m/>
    <m/>
    <s v="F3B_FP-Rmv3 B"/>
    <d v="2020-03-23T00:00:00"/>
    <s v="14"/>
    <s v="Unit"/>
    <s v="No"/>
    <s v="Not Invoiced"/>
    <s v="AEA_A &amp; E Arborists Tree Care"/>
    <m/>
    <d v="2020-05-06T00:00:00"/>
    <s v="a40"/>
    <x v="6"/>
    <d v="2020-05-12T13:20:18"/>
    <s v="Sierra"/>
    <s v="SI_Sierra"/>
    <m/>
    <s v="13578 EMPRESS RD"/>
    <s v=""/>
    <s v=""/>
    <s v=""/>
    <s v="flewif_awrr"/>
    <d v="2020-03-11T13:34:25"/>
    <s v="BE_geomartawrrprod"/>
    <d v="2020-05-12T13:32:38"/>
    <s v="921f9604-98f5-44ac-80e5-83cde91afc53"/>
  </r>
  <r>
    <n v="0"/>
    <n v="0"/>
    <n v="0"/>
    <n v="0"/>
    <n v="0"/>
    <n v="0"/>
    <n v="0"/>
    <n v="0"/>
    <n v="0"/>
    <n v="0"/>
    <x v="1"/>
    <n v="1"/>
    <n v="2"/>
    <s v="NA"/>
    <n v="20"/>
    <x v="1"/>
    <d v="2020-05-12T13:20:27"/>
    <s v="MFE"/>
    <x v="0"/>
    <d v="2019-09-30T00:00:00"/>
    <d v="2019-09-30T09:22:51"/>
    <s v=""/>
    <s v="No"/>
    <s v="Old"/>
    <n v="0"/>
    <x v="0"/>
    <x v="0"/>
    <s v="Thomas"/>
    <s v="James"/>
    <x v="5"/>
    <n v="1764103"/>
    <x v="795"/>
    <x v="0"/>
    <s v="LP_AV115-F11_878872"/>
    <s v="CIP_AV115-F11_357802"/>
    <s v="Tree Work Complete"/>
    <m/>
    <x v="4"/>
    <s v="Ponderosa Pine"/>
    <s v="No"/>
    <s v="No"/>
    <n v="20"/>
    <n v="82"/>
    <s v="Do Not ABATE"/>
    <s v="OV_Overhang"/>
    <s v="Not Needed"/>
    <s v="No"/>
    <s v="None Observed"/>
    <s v=".9 span from pole 1 to pole 1A. 10 ft north of line. Tree has overhang onto facility. Trim would remove 1/3 of the canopy. Removal is recommended. 4/29/20. Sfrizf. This tree also has a codom. Top."/>
    <s v="MFE_Mountain F Enterprises"/>
    <s v="MFE_Mountain F Enterprises"/>
    <n v="5807646"/>
    <s v="OV_Overhang"/>
    <d v="2020-05-12T13:20:12"/>
    <s v="70 ft bucket/Pedro "/>
    <s v="Unit"/>
    <m/>
    <m/>
    <m/>
    <m/>
    <m/>
    <s v="please remove debris per unit pricing"/>
    <x v="7"/>
    <d v="2020-05-12T13:20:27"/>
    <s v="Sierra"/>
    <s v="SI_Sierra"/>
    <s v="1051742974"/>
    <s v="11594 LOST RANCH WAY"/>
    <s v="NEVADA CITY"/>
    <s v=""/>
    <s v=""/>
    <s v="sgills_awrr"/>
    <d v="2019-09-30T09:22:51"/>
    <s v="BE_geomartawrrprod"/>
    <d v="2020-05-12T13:32:35"/>
    <s v="a1b2a224-835f-4301-b255-f78e82a5aa15"/>
  </r>
  <r>
    <n v="0"/>
    <n v="0"/>
    <n v="0"/>
    <n v="0"/>
    <n v="0"/>
    <n v="0"/>
    <n v="0"/>
    <n v="0"/>
    <n v="0"/>
    <n v="0"/>
    <x v="1"/>
    <n v="1"/>
    <n v="2"/>
    <s v="NA"/>
    <n v="20"/>
    <x v="1"/>
    <d v="2020-05-12T13:20:32"/>
    <s v="MGE"/>
    <x v="4"/>
    <d v="2020-05-12T00:00:00"/>
    <d v="2020-05-12T13:00:11"/>
    <s v=""/>
    <s v="No"/>
    <s v="New"/>
    <n v="0"/>
    <x v="1"/>
    <x v="0"/>
    <s v="Andrew"/>
    <s v="Withers"/>
    <x v="13"/>
    <n v="3221967"/>
    <x v="796"/>
    <x v="2"/>
    <s v="LP_AW116-A07_894359"/>
    <s v="CIP_AW116-A07_396354"/>
    <s v="Work Identified"/>
    <m/>
    <x v="2"/>
    <s v="Cedar"/>
    <s v="No"/>
    <s v="No"/>
    <n v="22"/>
    <n v="65"/>
    <s v="Do Not ABATE"/>
    <s v="SD_Side"/>
    <s v="Not Needed"/>
    <m/>
    <s v="None Observed"/>
    <s v="Pole 20 - 1 ,.3 span, 25 feet east of line, 2 x stem tree, trim branches away from line in upper canopy of tree"/>
    <m/>
    <m/>
    <m/>
    <m/>
    <m/>
    <m/>
    <s v="Unit"/>
    <s v="No"/>
    <s v="Not Invoiced"/>
    <m/>
    <m/>
    <m/>
    <s v="N/A"/>
    <x v="16"/>
    <d v="2020-05-12T13:20:32"/>
    <s v="Sierra"/>
    <s v="SI_Sierra"/>
    <m/>
    <m/>
    <s v="GRASS VALLEY"/>
    <s v=""/>
    <s v=""/>
    <s v="awithm_awrr"/>
    <d v="2020-05-12T13:00:11"/>
    <s v="BE_geomartawrrprod"/>
    <d v="2020-05-13T04:07:19"/>
    <s v="fcc9c2d4-dd97-4afe-b3cb-696dde649590"/>
  </r>
  <r>
    <n v="0"/>
    <n v="0"/>
    <n v="0"/>
    <n v="0"/>
    <n v="0"/>
    <n v="0"/>
    <n v="0"/>
    <n v="0"/>
    <n v="0"/>
    <n v="0"/>
    <x v="1"/>
    <n v="1"/>
    <n v="1"/>
    <s v="NA"/>
    <n v="20"/>
    <x v="1"/>
    <d v="2020-05-12T13:20:50"/>
    <s v="zAWRR Not in Roster"/>
    <x v="1"/>
    <d v="2020-03-12T00:00:00"/>
    <d v="2020-03-12T09:39:39"/>
    <s v=""/>
    <s v="No"/>
    <s v="Old"/>
    <n v="0"/>
    <x v="1"/>
    <x v="0"/>
    <s v="zAWRR Not in Roster"/>
    <s v="zAWRR Not in Roster"/>
    <x v="1"/>
    <n v="2331656"/>
    <x v="797"/>
    <x v="0"/>
    <s v="LP_AV115-J03_879579"/>
    <s v="CIP_AV115-J08_356537"/>
    <s v="Tree Work Complete"/>
    <m/>
    <x v="8"/>
    <s v="Black Oak"/>
    <s v="No"/>
    <s v="No"/>
    <n v="5"/>
    <n v="23"/>
    <s v="Do Not ABATE"/>
    <s v="FAA_FP-Trim A"/>
    <s v="Chip on site/broadcast"/>
    <m/>
    <s v="None Observed"/>
    <s v="0.1 spans north of end pole. Directly behind guy wire/ Edited by ahansm 3/19/20- Healthy oak tree a small trim can mitigate overhang of guy wire/ 2 small branches is all that needs trim   "/>
    <s v="AEA_A &amp; E Arborists Tree Care"/>
    <m/>
    <n v="5650718"/>
    <s v="FAA_FP-Trim A"/>
    <d v="2020-03-25T11:33:04"/>
    <s v="A&amp;E CREW 22"/>
    <s v="Unit"/>
    <s v="No"/>
    <s v="Not Invoiced"/>
    <s v="AEA_A &amp; E Arborists Tree Care"/>
    <m/>
    <d v="2020-05-06T00:00:00"/>
    <s v="a40 Broadcast wood chips on property"/>
    <x v="6"/>
    <d v="2020-05-12T13:20:50"/>
    <s v="Sierra"/>
    <s v="SI_Sierra"/>
    <m/>
    <s v="13578 EMPRESS RD"/>
    <s v=""/>
    <s v=""/>
    <s v=""/>
    <s v="jgaulf_awrr"/>
    <d v="2020-03-12T09:39:39"/>
    <s v="BE_geomartawrrprod"/>
    <d v="2020-05-12T13:32:38"/>
    <s v="b3947bb5-ec76-451c-abea-743c5ff2cd02"/>
  </r>
  <r>
    <n v="0"/>
    <n v="0"/>
    <n v="0"/>
    <n v="0"/>
    <n v="0"/>
    <n v="0"/>
    <n v="0"/>
    <n v="0"/>
    <n v="0"/>
    <n v="0"/>
    <x v="1"/>
    <n v="1"/>
    <n v="2"/>
    <n v="2"/>
    <n v="20"/>
    <x v="1"/>
    <d v="2020-05-12T13:21:12"/>
    <s v="zAWRR Not in Roster"/>
    <x v="1"/>
    <d v="2020-03-12T00:00:00"/>
    <d v="2020-03-12T11:11:29"/>
    <s v=""/>
    <s v="No"/>
    <s v="Old"/>
    <n v="0"/>
    <x v="1"/>
    <x v="0"/>
    <s v="zAWRR Not in Roster"/>
    <s v="zAWRR Not in Roster"/>
    <x v="1"/>
    <n v="2332231"/>
    <x v="798"/>
    <x v="0"/>
    <s v="LP_AV115-J08_813368"/>
    <s v="CIP_AV115-J08_357032"/>
    <s v="Tree Work Complete"/>
    <m/>
    <x v="8"/>
    <s v="Ponderosa Pine"/>
    <s v="No"/>
    <s v="No"/>
    <n v="16"/>
    <n v="100"/>
    <s v="ABATE"/>
    <s v="F2B_FP-Rmv2 B"/>
    <s v="Haul offsite"/>
    <m/>
    <s v="None Observed"/>
    <s v=".5 span pole G-H and south of line"/>
    <s v="AEA_A &amp; E Arborists Tree Care"/>
    <m/>
    <n v="5747896"/>
    <s v="F2B_FP-Rmv2 B"/>
    <d v="2020-03-17T15:20:11"/>
    <m/>
    <s v="Unit"/>
    <s v="No"/>
    <s v="Not Invoiced"/>
    <s v="AEA_A &amp; E Arborists Tree Care"/>
    <m/>
    <d v="2020-05-06T00:00:00"/>
    <s v="a40"/>
    <x v="6"/>
    <d v="2020-05-12T13:21:12"/>
    <s v="Sierra"/>
    <s v="SI_Sierra"/>
    <m/>
    <s v="13523 EMPRESS RD"/>
    <s v=""/>
    <s v=""/>
    <s v=""/>
    <s v="sdealf_awrr"/>
    <d v="2020-03-12T11:11:29"/>
    <s v="BE_geomartawrrprod"/>
    <d v="2020-05-12T13:32:38"/>
    <s v="c8ae0db4-8a46-4a3d-b216-d03422761025"/>
  </r>
  <r>
    <n v="0"/>
    <n v="0"/>
    <n v="0"/>
    <n v="0"/>
    <n v="0"/>
    <n v="0"/>
    <n v="0"/>
    <n v="0"/>
    <n v="0"/>
    <n v="0"/>
    <x v="1"/>
    <n v="1"/>
    <n v="2"/>
    <n v="2"/>
    <n v="20"/>
    <x v="1"/>
    <d v="2020-05-12T13:21:25"/>
    <s v="zAWRR Not in Roster"/>
    <x v="1"/>
    <d v="2020-03-12T00:00:00"/>
    <d v="2020-03-12T13:40:31"/>
    <s v=""/>
    <s v="No"/>
    <s v="Old"/>
    <n v="0"/>
    <x v="1"/>
    <x v="0"/>
    <s v="zAWRR Not in Roster"/>
    <s v="zAWRR Not in Roster"/>
    <x v="1"/>
    <n v="2333334"/>
    <x v="799"/>
    <x v="0"/>
    <s v="LP_AV115-J08_813368"/>
    <s v="CIP_AV115-J08_357032"/>
    <s v="Tree Work Complete"/>
    <m/>
    <x v="8"/>
    <s v="Ponderosa Pine"/>
    <s v="No"/>
    <s v="No"/>
    <n v="15"/>
    <n v="115"/>
    <s v="Do Not ABATE"/>
    <s v="F2B_FP-Rmv2 B"/>
    <s v="Cut and Leave"/>
    <m/>
    <s v="None Observed"/>
    <s v="30’ south of Pole G."/>
    <s v="AEA_A &amp; E Arborists Tree Care"/>
    <m/>
    <n v="5657729"/>
    <s v="F2B_FP-Rmv2 B"/>
    <d v="2020-03-17T15:36:13"/>
    <m/>
    <s v="Unit"/>
    <s v="No"/>
    <s v="Not Invoiced"/>
    <s v="AEA_A &amp; E Arborists Tree Care"/>
    <m/>
    <d v="2020-05-06T00:00:00"/>
    <s v="a40"/>
    <x v="6"/>
    <d v="2020-05-12T13:21:25"/>
    <s v="Sierra"/>
    <s v="SI_Sierra"/>
    <m/>
    <s v="13523 EMPRESS RD"/>
    <s v=""/>
    <s v=""/>
    <s v=""/>
    <s v="flewif_awrr"/>
    <d v="2020-03-12T13:40:31"/>
    <s v="BE_geomartawrrprod"/>
    <d v="2020-05-12T13:32:38"/>
    <s v="89b4812b-c4bd-4cd2-b25d-50897f7b9d3f"/>
  </r>
  <r>
    <n v="0"/>
    <n v="0"/>
    <n v="0"/>
    <n v="0"/>
    <n v="0"/>
    <n v="0"/>
    <n v="0"/>
    <n v="0"/>
    <n v="0"/>
    <n v="0"/>
    <x v="1"/>
    <n v="1"/>
    <n v="4"/>
    <n v="4"/>
    <n v="20"/>
    <x v="1"/>
    <d v="2020-05-12T13:21:43"/>
    <s v="zAWRR Not in Roster"/>
    <x v="1"/>
    <d v="2020-03-23T00:00:00"/>
    <d v="2020-03-23T10:38:13"/>
    <s v=""/>
    <s v="No"/>
    <s v="Old"/>
    <n v="0"/>
    <x v="1"/>
    <x v="0"/>
    <s v="zAWRR Not in Roster"/>
    <s v="zAWRR Not in Roster"/>
    <x v="1"/>
    <n v="2940551"/>
    <x v="800"/>
    <x v="0"/>
    <s v="LP_AV115-J03_879580"/>
    <s v="CIP_AV115-J08_357045"/>
    <s v="Tree Work Complete"/>
    <m/>
    <x v="8"/>
    <s v="Ponderosa Pine"/>
    <s v="No"/>
    <s v="No"/>
    <n v="40"/>
    <n v="158"/>
    <s v="ABATE"/>
    <s v="F4B_FP-Rmv4 B"/>
    <s v="Haul offsite"/>
    <m/>
    <s v="Riparian"/>
    <s v="   25’ from line, SW pole D 111’. Poor taper/structure top 1/4 pf tree, lean toward line."/>
    <s v="AEA_A &amp; E Arborists Tree Care"/>
    <m/>
    <m/>
    <s v="F4B_FP-Rmv4 B"/>
    <d v="2020-03-23T00:00:00"/>
    <s v="A39/40"/>
    <s v="Unit"/>
    <s v="No"/>
    <s v="Not Invoiced"/>
    <s v="AEA_A &amp; E Arborists Tree Care"/>
    <m/>
    <d v="2020-05-06T00:00:00"/>
    <s v="a40 Remove all."/>
    <x v="6"/>
    <d v="2020-05-12T13:21:43"/>
    <s v="Sierra"/>
    <s v="SI_Sierra"/>
    <m/>
    <s v="13648 EMPRESS RD"/>
    <s v="NEVADA CITY"/>
    <s v=""/>
    <s v=""/>
    <s v="sfrizf_awrr"/>
    <d v="2020-03-23T10:38:13"/>
    <s v="BE_geomartawrrprod"/>
    <d v="2020-05-12T13:32:39"/>
    <s v="68361f4e-07ce-498f-a044-f8bc5bdc53b0"/>
  </r>
  <r>
    <n v="0"/>
    <n v="0"/>
    <n v="0"/>
    <n v="0"/>
    <n v="0"/>
    <n v="0"/>
    <n v="0"/>
    <n v="0"/>
    <n v="0"/>
    <n v="0"/>
    <x v="1"/>
    <n v="1"/>
    <n v="4"/>
    <n v="4"/>
    <n v="20"/>
    <x v="1"/>
    <d v="2020-05-12T13:22:00"/>
    <s v="zAWRR Not in Roster"/>
    <x v="1"/>
    <d v="2019-08-14T00:00:00"/>
    <d v="2019-08-14T11:58:21"/>
    <s v=""/>
    <s v="No"/>
    <s v="Old"/>
    <n v="0"/>
    <x v="1"/>
    <x v="0"/>
    <s v="zAWRR Not in Roster"/>
    <s v="zAWRR Not in Roster"/>
    <x v="1"/>
    <n v="1752311"/>
    <x v="801"/>
    <x v="0"/>
    <s v="LP_AV115-J03_879580"/>
    <s v="CIP_AV115-J08_356229"/>
    <s v="Tree Work Complete"/>
    <m/>
    <x v="2"/>
    <s v="Ponderosa Pine"/>
    <s v="No"/>
    <s v="No"/>
    <n v="54"/>
    <n v="120"/>
    <s v="ABATE"/>
    <s v="F4B_FP-Rmv4 B"/>
    <s v="Haul offsite"/>
    <s v="Yes"/>
    <s v="Riparian"/>
    <s v="HTRS 4/3 0.6 Span between Poles C-D 98ft NOL; lean/canopy weight toward line//opines. 2 stem combined DBH. Stems are growing against eachother. Bigger stem strong lean toward facility. 3/18/20. RPF Review of Heritage Tree. Hazard to facility . Recommend removal."/>
    <s v="AEA_A &amp; E Arborists Tree Care"/>
    <m/>
    <n v="39"/>
    <s v="F4B_FP-Rmv4 B"/>
    <d v="2020-03-20T14:13:30"/>
    <m/>
    <s v="Unit"/>
    <m/>
    <m/>
    <s v="AEA_A &amp; E Arborists Tree Care"/>
    <m/>
    <d v="2020-05-06T00:00:00"/>
    <s v="a40 Remove all wood and debris."/>
    <x v="6"/>
    <d v="2020-05-12T13:22:00"/>
    <s v="Sierra"/>
    <s v="SI_Sierra"/>
    <s v="1051743615"/>
    <s v="13648 EMPRESS RD"/>
    <s v="NEVADA CITY"/>
    <s v=""/>
    <s v=""/>
    <s v="ssaram_awrr"/>
    <d v="2019-08-14T11:58:21"/>
    <s v="BE_geomartawrrprod"/>
    <d v="2020-05-12T13:32:35"/>
    <s v="080e00c6-75e8-4e00-a57d-ec721a40a9b9"/>
  </r>
  <r>
    <n v="0"/>
    <n v="0"/>
    <n v="0"/>
    <n v="0"/>
    <n v="0"/>
    <n v="0"/>
    <n v="0"/>
    <n v="0"/>
    <n v="0"/>
    <n v="0"/>
    <x v="1"/>
    <n v="1"/>
    <n v="2"/>
    <n v="2"/>
    <n v="20"/>
    <x v="1"/>
    <d v="2020-05-12T13:24:40"/>
    <s v="MBG"/>
    <x v="3"/>
    <d v="2020-05-12T00:00:00"/>
    <d v="2020-05-12T13:24:40"/>
    <s v=""/>
    <s v="No"/>
    <s v="New"/>
    <n v="0"/>
    <x v="1"/>
    <x v="0"/>
    <s v="Nathan"/>
    <s v="Vik"/>
    <x v="23"/>
    <n v="3220847"/>
    <x v="802"/>
    <x v="2"/>
    <s v="LP_AW116-A09_893411"/>
    <s v="CIP_AW116-A09_398997"/>
    <s v="Work Identified"/>
    <m/>
    <x v="1"/>
    <s v="Gray Pine"/>
    <s v="No"/>
    <s v="No"/>
    <n v="16"/>
    <n v="32"/>
    <s v="Not a Strike Tree"/>
    <s v="R2B_Rmv 2-B"/>
    <s v="Cut and Leave"/>
    <m/>
    <s v="None Observed"/>
    <s v="Tree is .8 span from pole e to d, directly under lines. Previously topped, growing into lines, recommend removal "/>
    <m/>
    <m/>
    <m/>
    <m/>
    <m/>
    <m/>
    <s v="Unit"/>
    <s v="No"/>
    <s v="Not Invoiced"/>
    <m/>
    <m/>
    <m/>
    <m/>
    <x v="28"/>
    <d v="2020-05-12T13:24:40"/>
    <s v="Sierra"/>
    <s v="SI_Sierra"/>
    <m/>
    <s v="13734 SUNSHINE MEADOWS TRL"/>
    <s v="GRASS VALLEY"/>
    <s v=""/>
    <s v=""/>
    <s v="nvikm_awrr"/>
    <d v="2020-05-12T13:24:40"/>
    <s v="BE_geomartawrrprod"/>
    <d v="2020-05-12T14:26:02"/>
    <s v="befa11d3-7a35-4006-b9e3-c6e50800ad19"/>
  </r>
  <r>
    <n v="0"/>
    <n v="0"/>
    <n v="0"/>
    <n v="0"/>
    <n v="0"/>
    <n v="0"/>
    <n v="0"/>
    <n v="0"/>
    <n v="0"/>
    <n v="0"/>
    <x v="1"/>
    <n v="1"/>
    <s v="NA"/>
    <s v="NA"/>
    <n v="20"/>
    <x v="1"/>
    <d v="2020-05-12T13:26:59"/>
    <s v="MGE"/>
    <x v="4"/>
    <d v="2020-05-12T00:00:00"/>
    <d v="2020-05-12T13:26:59"/>
    <s v=""/>
    <s v="No"/>
    <s v="New"/>
    <n v="0"/>
    <x v="1"/>
    <x v="0"/>
    <s v="Andrew"/>
    <s v="Withers"/>
    <x v="13"/>
    <n v="3221971"/>
    <x v="803"/>
    <x v="2"/>
    <s v="LP_AW116-A07_894359"/>
    <s v="CIP_AW116-A07_396354"/>
    <s v="No Work Required Under EVM"/>
    <m/>
    <x v="2"/>
    <s v="Cedar"/>
    <s v="No"/>
    <s v="No"/>
    <n v="23"/>
    <n v="55"/>
    <s v="Do Not ABATE"/>
    <s v="NW_No Work"/>
    <s v="Not Needed"/>
    <m/>
    <s v="None Observed"/>
    <s v="Pole 20 - pole 1, .3 span, 32 feet east of line, 2 x stem tree, some trimmed branches at base"/>
    <m/>
    <m/>
    <m/>
    <m/>
    <m/>
    <m/>
    <s v="Unit"/>
    <s v="No"/>
    <s v="Not Invoiced"/>
    <m/>
    <m/>
    <m/>
    <s v="N/A"/>
    <x v="16"/>
    <d v="2020-05-12T13:26:59"/>
    <s v="Sierra"/>
    <s v="SI_Sierra"/>
    <m/>
    <m/>
    <s v="GRASS VALLEY"/>
    <s v=""/>
    <s v=""/>
    <s v="awithm_awrr"/>
    <d v="2020-05-12T13:26:59"/>
    <s v="BE_geomartawrrprod"/>
    <d v="2020-05-13T04:07:19"/>
    <s v="0bd43c92-f62f-45a1-af5b-32a84511dc0e"/>
  </r>
  <r>
    <n v="0"/>
    <n v="0"/>
    <n v="0"/>
    <n v="0"/>
    <n v="0"/>
    <n v="0"/>
    <n v="0"/>
    <n v="0"/>
    <n v="0"/>
    <n v="0"/>
    <x v="1"/>
    <n v="1"/>
    <n v="2"/>
    <n v="2"/>
    <n v="20"/>
    <x v="1"/>
    <d v="2020-05-12T13:28:13"/>
    <s v="MBG"/>
    <x v="3"/>
    <d v="2020-05-12T00:00:00"/>
    <d v="2020-05-12T13:28:13"/>
    <s v=""/>
    <s v="No"/>
    <s v="New"/>
    <n v="0"/>
    <x v="1"/>
    <x v="0"/>
    <s v="Nathan"/>
    <s v="Vik"/>
    <x v="23"/>
    <n v="3220853"/>
    <x v="804"/>
    <x v="2"/>
    <s v="LP_AW116-A09_893411"/>
    <s v="CIP_AW116-A09_398999"/>
    <s v="Work Identified"/>
    <m/>
    <x v="1"/>
    <s v="Black Oak"/>
    <s v="No"/>
    <s v="No"/>
    <n v="18"/>
    <n v="30"/>
    <s v="Do Not ABATE"/>
    <s v="R2B_Rmv 2-B"/>
    <s v="Cut and Leave"/>
    <m/>
    <s v="None Observed"/>
    <s v="Tree is .9 span from pole e to d, directly under lines. 3x stem. Strikable to pole d. Previously topped, recommend removal. Overall healthy "/>
    <m/>
    <m/>
    <m/>
    <m/>
    <m/>
    <m/>
    <s v="Unit"/>
    <s v="No"/>
    <s v="Not Invoiced"/>
    <m/>
    <m/>
    <m/>
    <m/>
    <x v="28"/>
    <d v="2020-05-12T13:28:13"/>
    <s v="Sierra"/>
    <s v="SI_Sierra"/>
    <m/>
    <s v="13734 SUNSHINE MEADOWS TRL"/>
    <s v="GRASS VALLEY"/>
    <s v=""/>
    <s v=""/>
    <s v="nvikm_awrr"/>
    <d v="2020-05-12T13:28:13"/>
    <s v="BE_geomartawrrprod"/>
    <d v="2020-05-12T14:26:02"/>
    <s v="7a337a7e-701e-46a3-9697-91367e252098"/>
  </r>
  <r>
    <n v="0"/>
    <n v="0"/>
    <n v="0"/>
    <n v="0"/>
    <n v="0"/>
    <n v="0"/>
    <n v="0"/>
    <n v="0"/>
    <n v="0"/>
    <n v="0"/>
    <x v="1"/>
    <n v="1"/>
    <n v="2"/>
    <s v="NA"/>
    <n v="20"/>
    <x v="1"/>
    <d v="2020-05-12T13:35:06"/>
    <s v="MBG"/>
    <x v="3"/>
    <d v="2020-05-12T00:00:00"/>
    <d v="2020-05-12T13:35:06"/>
    <s v=""/>
    <s v="No"/>
    <s v="New"/>
    <n v="0"/>
    <x v="1"/>
    <x v="0"/>
    <s v="Nathan"/>
    <s v="Vik"/>
    <x v="23"/>
    <n v="3220920"/>
    <x v="805"/>
    <x v="2"/>
    <s v="LP_AW116-A09_893411"/>
    <s v="CIP_AW116-A09_398999"/>
    <s v="Work Identified"/>
    <m/>
    <x v="1"/>
    <s v="Blue Oak"/>
    <s v="No"/>
    <s v="No"/>
    <n v="22"/>
    <n v="39"/>
    <s v="Do Not ABATE"/>
    <s v="Trim"/>
    <s v="Not Needed"/>
    <m/>
    <s v="None Observed"/>
    <s v="Tree is .9 span from pole e to d, 10 ft south of line. 3x stem. Overall healthy tree. Some branching towards lines, needs trim to remain compliant."/>
    <m/>
    <m/>
    <m/>
    <m/>
    <m/>
    <m/>
    <s v="Unit"/>
    <s v="No"/>
    <s v="Not Invoiced"/>
    <m/>
    <m/>
    <m/>
    <s v="TBD "/>
    <x v="28"/>
    <d v="2020-05-12T13:35:06"/>
    <s v="Sierra"/>
    <s v="SI_Sierra"/>
    <m/>
    <s v="13734 SUNSHINE MEADOWS TRL"/>
    <s v="GRASS VALLEY"/>
    <s v=""/>
    <s v=""/>
    <s v="nvikm_awrr"/>
    <d v="2020-05-12T13:35:06"/>
    <s v="BE_geomartawrrprod"/>
    <d v="2020-05-12T14:26:17"/>
    <s v="ba674d4d-f5bc-4664-a6d3-f537e0cd566f"/>
  </r>
  <r>
    <n v="0"/>
    <n v="0"/>
    <n v="0"/>
    <n v="0"/>
    <n v="0"/>
    <n v="0"/>
    <n v="0"/>
    <n v="0"/>
    <n v="0"/>
    <n v="0"/>
    <x v="1"/>
    <n v="1"/>
    <s v="NA"/>
    <s v="NA"/>
    <n v="20"/>
    <x v="1"/>
    <d v="2020-05-12T13:43:53"/>
    <s v="MBG"/>
    <x v="3"/>
    <d v="2020-05-12T00:00:00"/>
    <d v="2020-05-12T13:43:53"/>
    <s v=""/>
    <s v="No"/>
    <s v="New"/>
    <n v="0"/>
    <x v="1"/>
    <x v="0"/>
    <s v="Nathan"/>
    <s v="Vik"/>
    <x v="23"/>
    <n v="3220987"/>
    <x v="806"/>
    <x v="2"/>
    <s v="LP_AW116-A09_893411"/>
    <s v="CIP_AW116-A09_398999"/>
    <s v="Work Identified"/>
    <m/>
    <x v="1"/>
    <s v="Brush (misc)"/>
    <s v="No"/>
    <s v="No"/>
    <n v="0"/>
    <n v="18"/>
    <s v="Not a Strike Tree"/>
    <s v="BC_Br Rmv"/>
    <s v="Not Needed"/>
    <m/>
    <s v="None Observed"/>
    <s v="Clear brush at base of pole d. Various small saplings abrading pole. "/>
    <m/>
    <m/>
    <m/>
    <m/>
    <m/>
    <m/>
    <s v="Unit"/>
    <s v="No"/>
    <s v="Not Invoiced"/>
    <m/>
    <m/>
    <m/>
    <m/>
    <x v="28"/>
    <d v="2020-05-12T13:43:53"/>
    <s v="Sierra"/>
    <s v="SI_Sierra"/>
    <m/>
    <s v="13734 SUNSHINE MEADOWS TRL"/>
    <s v="GRASS VALLEY"/>
    <s v=""/>
    <s v=""/>
    <s v="nvikm_awrr"/>
    <d v="2020-05-12T13:43:53"/>
    <s v="BE_geomartawrrprod"/>
    <d v="2020-05-12T14:26:26"/>
    <s v="96310767-ca7b-4c46-9966-8f629b832192"/>
  </r>
  <r>
    <n v="0"/>
    <n v="0"/>
    <n v="0"/>
    <n v="0"/>
    <n v="0"/>
    <n v="0"/>
    <n v="0"/>
    <n v="0"/>
    <n v="0"/>
    <n v="0"/>
    <x v="1"/>
    <n v="1"/>
    <n v="4"/>
    <n v="4"/>
    <n v="20"/>
    <x v="1"/>
    <d v="2020-05-12T13:44:48"/>
    <s v="MGE"/>
    <x v="4"/>
    <d v="2020-05-12T00:00:00"/>
    <d v="2020-05-12T13:44:05"/>
    <s v=""/>
    <s v="No"/>
    <s v="New"/>
    <n v="0"/>
    <x v="1"/>
    <x v="0"/>
    <s v="Andrew"/>
    <s v="Withers"/>
    <x v="13"/>
    <n v="3221973"/>
    <x v="807"/>
    <x v="2"/>
    <s v="LP_AW116-A07_894359"/>
    <s v="CIP_AW116-A07_395911"/>
    <s v="Work Identified"/>
    <m/>
    <x v="2"/>
    <s v="Knobcone Pine"/>
    <s v="No"/>
    <s v="No"/>
    <n v="41"/>
    <n v="150"/>
    <s v="Do Not ABATE"/>
    <s v="F4B_FP-Rmv4 B"/>
    <s v="Haul offsite"/>
    <m/>
    <s v="None Observed"/>
    <s v="Pole 20 - pole 22, .8 span, 10 feet west of line, trimming would remove more than 1/3 of canopy. Tree is also 48 DBH at base."/>
    <m/>
    <m/>
    <m/>
    <m/>
    <m/>
    <m/>
    <s v="Unit"/>
    <s v="No"/>
    <s v="Not Invoiced"/>
    <m/>
    <m/>
    <m/>
    <s v="Remove all wood and brush"/>
    <x v="16"/>
    <d v="2020-05-12T13:44:48"/>
    <s v="Sierra"/>
    <s v="SI_Sierra"/>
    <m/>
    <m/>
    <s v="GRASS VALLEY"/>
    <s v=""/>
    <s v=""/>
    <s v="awithm_awrr"/>
    <d v="2020-05-12T13:44:05"/>
    <s v="BE_geomartawrrprod"/>
    <d v="2020-05-13T04:07:19"/>
    <s v="c1cda7da-25d4-4521-ba79-7b8b40d8d68a"/>
  </r>
  <r>
    <n v="0"/>
    <n v="0"/>
    <n v="0"/>
    <n v="0"/>
    <n v="0"/>
    <n v="0"/>
    <n v="0"/>
    <n v="0"/>
    <n v="0"/>
    <n v="0"/>
    <x v="1"/>
    <n v="1"/>
    <s v="NA"/>
    <s v="NA"/>
    <n v="20"/>
    <x v="1"/>
    <d v="2020-05-12T13:44:50"/>
    <s v="MBG"/>
    <x v="3"/>
    <d v="2020-05-12T00:00:00"/>
    <d v="2020-05-12T13:37:54"/>
    <s v=""/>
    <s v="No"/>
    <s v="New"/>
    <n v="0"/>
    <x v="1"/>
    <x v="0"/>
    <s v="Benjamin"/>
    <s v="Post"/>
    <x v="16"/>
    <n v="3220930"/>
    <x v="808"/>
    <x v="2"/>
    <s v="LP_AW116-A08_893489"/>
    <s v="CIP_AW116-A08_399009"/>
    <s v="No Work Required Under EVM"/>
    <m/>
    <x v="1"/>
    <s v="Liq Ambar (Sw Gum)"/>
    <s v="No"/>
    <s v="No"/>
    <n v="12"/>
    <n v="32"/>
    <s v="Do Not ABATE"/>
    <s v="NW_No Work"/>
    <s v="Not Needed"/>
    <m/>
    <s v="None Observed"/>
    <s v="0.9 span from pole A to pole B, 15’ SE of lines, healthy sweet gum needs to be topped to maintain compliance. Located next to road road drainage ditch."/>
    <m/>
    <m/>
    <m/>
    <m/>
    <m/>
    <m/>
    <s v="Unit"/>
    <s v="No"/>
    <s v="Not Invoiced"/>
    <m/>
    <m/>
    <m/>
    <s v="N/A"/>
    <x v="20"/>
    <d v="2020-05-12T13:44:50"/>
    <s v="Sierra"/>
    <s v="SI_Sierra"/>
    <m/>
    <s v="13499 SUNSHINE MEADOWS TRL"/>
    <s v="GRASS VALLEY"/>
    <s v=""/>
    <s v=""/>
    <s v="bpostm_awrr"/>
    <d v="2020-05-12T13:37:54"/>
    <s v="BE_geomartawrrprod"/>
    <d v="2020-05-12T14:26:17"/>
    <s v="b0e1dd43-b035-466d-8c72-a0a0aecc427c"/>
  </r>
  <r>
    <n v="0"/>
    <n v="0"/>
    <n v="0"/>
    <n v="0"/>
    <n v="0"/>
    <n v="0"/>
    <n v="0"/>
    <n v="0"/>
    <n v="0"/>
    <n v="0"/>
    <x v="1"/>
    <n v="1"/>
    <s v="NA"/>
    <s v="NA"/>
    <n v="20"/>
    <x v="1"/>
    <d v="2020-05-12T13:48:10"/>
    <s v="FCO"/>
    <x v="5"/>
    <d v="2020-05-12T00:00:00"/>
    <d v="2020-05-12T13:48:10"/>
    <s v=""/>
    <s v="No"/>
    <s v="New"/>
    <n v="0"/>
    <x v="1"/>
    <x v="0"/>
    <s v="Sarah"/>
    <s v="Deal"/>
    <x v="9"/>
    <n v="3221008"/>
    <x v="809"/>
    <x v="0"/>
    <s v="LP_AV115-I07_814157"/>
    <s v="CIP_AV115-I07_357363"/>
    <s v="No Work Required Under EVM"/>
    <m/>
    <x v="8"/>
    <s v="Live Oak"/>
    <s v="No"/>
    <s v="No"/>
    <n v="7"/>
    <n v="30"/>
    <s v="Do Not ABATE"/>
    <s v="NW_No Work"/>
    <s v="Not Needed"/>
    <m/>
    <s v="Riparian"/>
    <s v="30ft before pole F; facility protect "/>
    <m/>
    <m/>
    <m/>
    <m/>
    <m/>
    <m/>
    <s v="Unit"/>
    <s v="No"/>
    <s v="Not Invoiced"/>
    <m/>
    <m/>
    <m/>
    <m/>
    <x v="12"/>
    <d v="2020-05-12T13:48:10"/>
    <s v="Sierra"/>
    <s v="SI_Sierra"/>
    <m/>
    <s v="14120 BITNEY SPRINGS RD"/>
    <s v="NEVADA CITY"/>
    <s v=""/>
    <s v=""/>
    <s v="sdealf_awrr"/>
    <d v="2020-05-12T13:48:10"/>
    <s v="BE_geomartawrrprod"/>
    <d v="2020-05-12T14:26:26"/>
    <s v="6ba7e33a-576c-4e26-ba02-c91162147a83"/>
  </r>
  <r>
    <n v="0"/>
    <n v="0"/>
    <n v="0"/>
    <n v="0"/>
    <n v="0"/>
    <n v="0"/>
    <n v="0"/>
    <n v="0"/>
    <n v="0"/>
    <n v="0"/>
    <x v="1"/>
    <n v="1"/>
    <n v="4"/>
    <n v="4"/>
    <n v="20"/>
    <x v="1"/>
    <d v="2020-05-12T13:49:05"/>
    <s v="MGE"/>
    <x v="4"/>
    <d v="2020-05-12T00:00:00"/>
    <d v="2020-05-12T13:49:05"/>
    <s v=""/>
    <s v="No"/>
    <s v="New"/>
    <n v="0"/>
    <x v="1"/>
    <x v="0"/>
    <s v="Andrew"/>
    <s v="Withers"/>
    <x v="13"/>
    <n v="3221974"/>
    <x v="810"/>
    <x v="2"/>
    <s v="LP_AW116-A07_894359"/>
    <s v="CIP_AW116-A07_395911"/>
    <s v="Work Identified"/>
    <m/>
    <x v="2"/>
    <s v="Ponderosa Pine"/>
    <s v="No"/>
    <s v="No"/>
    <n v="39"/>
    <n v="120"/>
    <s v="Do Not ABATE"/>
    <s v="F4B_FP-Rmv4 B"/>
    <s v="Haul offsite"/>
    <m/>
    <s v="None Observed"/>
    <s v="Pole 20 - pole 22, .8 span, 30 feet west of line, remove  because of co dominant top"/>
    <m/>
    <m/>
    <m/>
    <m/>
    <m/>
    <m/>
    <s v="Unit"/>
    <s v="No"/>
    <s v="Not Invoiced"/>
    <m/>
    <m/>
    <m/>
    <s v="Remove all wood and brush"/>
    <x v="16"/>
    <d v="2020-05-12T13:49:05"/>
    <s v="Sierra"/>
    <s v="SI_Sierra"/>
    <m/>
    <m/>
    <s v="GRASS VALLEY"/>
    <s v=""/>
    <s v=""/>
    <s v="awithm_awrr"/>
    <d v="2020-05-12T13:49:05"/>
    <s v="BE_geomartawrrprod"/>
    <d v="2020-05-13T04:07:19"/>
    <s v="58bf00b9-1d95-400f-9431-97e304f9c712"/>
  </r>
  <r>
    <n v="0"/>
    <n v="0"/>
    <n v="0"/>
    <n v="0"/>
    <n v="0"/>
    <n v="0"/>
    <n v="0"/>
    <n v="0"/>
    <n v="0"/>
    <n v="0"/>
    <x v="1"/>
    <n v="1"/>
    <s v="NA"/>
    <s v="NA"/>
    <n v="20"/>
    <x v="1"/>
    <d v="2020-05-12T13:51:25"/>
    <s v="FCO"/>
    <x v="5"/>
    <d v="2020-05-12T00:00:00"/>
    <d v="2020-05-12T13:51:25"/>
    <s v=""/>
    <s v="No"/>
    <s v="New"/>
    <n v="0"/>
    <x v="1"/>
    <x v="0"/>
    <s v="Sarah"/>
    <s v="Deal"/>
    <x v="9"/>
    <n v="3221017"/>
    <x v="811"/>
    <x v="0"/>
    <s v="LP_AV115-I07_814157"/>
    <s v="CIP_AV115-I07_357363"/>
    <s v="No Work Required Under EVM"/>
    <m/>
    <x v="8"/>
    <s v="Live Oak"/>
    <s v="No"/>
    <s v="No"/>
    <n v="17"/>
    <n v="28"/>
    <s v="Do Not ABATE"/>
    <s v="NW_No Work"/>
    <s v="Not Needed"/>
    <m/>
    <s v="Riparian"/>
    <s v="10ft before pole F, 5 stem with combined dbh; facility protect "/>
    <m/>
    <m/>
    <m/>
    <m/>
    <m/>
    <m/>
    <s v="Unit"/>
    <s v="No"/>
    <s v="Not Invoiced"/>
    <m/>
    <m/>
    <m/>
    <m/>
    <x v="12"/>
    <d v="2020-05-12T13:51:25"/>
    <s v="Sierra"/>
    <s v="SI_Sierra"/>
    <m/>
    <s v="14120 BITNEY SPRINGS RD"/>
    <s v="NEVADA CITY"/>
    <s v=""/>
    <s v=""/>
    <s v="sdealf_awrr"/>
    <d v="2020-05-12T13:51:25"/>
    <s v="BE_geomartawrrprod"/>
    <d v="2020-05-12T14:26:30"/>
    <s v="4df4503c-c496-42ef-aea3-abb98874aeef"/>
  </r>
  <r>
    <n v="0"/>
    <n v="0"/>
    <n v="0"/>
    <n v="0"/>
    <n v="0"/>
    <n v="0"/>
    <n v="0"/>
    <n v="0"/>
    <n v="0"/>
    <n v="0"/>
    <x v="1"/>
    <n v="1"/>
    <n v="1"/>
    <s v="NA"/>
    <n v="20"/>
    <x v="1"/>
    <d v="2020-05-12T13:51:36"/>
    <s v="MBG"/>
    <x v="3"/>
    <d v="2020-05-12T00:00:00"/>
    <d v="2020-05-12T13:51:36"/>
    <s v=""/>
    <s v="No"/>
    <s v="New"/>
    <n v="0"/>
    <x v="1"/>
    <x v="0"/>
    <s v="Benjamin"/>
    <s v="Post"/>
    <x v="16"/>
    <n v="3221018"/>
    <x v="812"/>
    <x v="2"/>
    <s v="LP_AW116-A08_893489"/>
    <s v="CIP_AW116-A08_399009"/>
    <s v="Work Identified"/>
    <m/>
    <x v="1"/>
    <s v="Liq Ambar (Sw Gum)"/>
    <s v="No"/>
    <s v="No"/>
    <n v="7"/>
    <n v="32"/>
    <s v="Do Not ABATE"/>
    <s v="TD_TopDirecti"/>
    <s v="Not Needed"/>
    <m/>
    <s v="None Observed"/>
    <s v="0.8 span from pole A to pole B, directly underneath lines, healthy sweet gum in daffodil garden needs to be topped to maintain compliance."/>
    <m/>
    <m/>
    <m/>
    <m/>
    <m/>
    <m/>
    <s v="Unit"/>
    <s v="No"/>
    <s v="Not Invoiced"/>
    <m/>
    <m/>
    <m/>
    <s v="TBD"/>
    <x v="20"/>
    <d v="2020-05-12T13:51:36"/>
    <s v="Sierra"/>
    <s v="SI_Sierra"/>
    <m/>
    <s v="13499 SUNSHINE MEADOWS TRL"/>
    <s v="GRASS VALLEY"/>
    <s v=""/>
    <s v=""/>
    <s v="bpostm_awrr"/>
    <d v="2020-05-12T13:51:36"/>
    <s v="BE_geomartawrrprod"/>
    <d v="2020-05-12T14:26:30"/>
    <s v="c3add62a-4cad-43a3-9e98-8831dc4ad043"/>
  </r>
  <r>
    <n v="0"/>
    <n v="0"/>
    <n v="0"/>
    <n v="0"/>
    <n v="0"/>
    <n v="0"/>
    <n v="0"/>
    <n v="0"/>
    <n v="0"/>
    <n v="0"/>
    <x v="1"/>
    <n v="1"/>
    <s v="NA"/>
    <s v="NA"/>
    <n v="20"/>
    <x v="1"/>
    <d v="2020-05-12T13:54:24"/>
    <s v="FCO"/>
    <x v="5"/>
    <d v="2020-05-12T00:00:00"/>
    <d v="2020-05-12T13:54:24"/>
    <s v=""/>
    <s v="No"/>
    <s v="New"/>
    <n v="0"/>
    <x v="1"/>
    <x v="0"/>
    <s v="Sarah"/>
    <s v="Deal"/>
    <x v="9"/>
    <n v="3221038"/>
    <x v="813"/>
    <x v="0"/>
    <s v="LP_AV115-I07_814157"/>
    <s v="CIP_AV115-I07_357363"/>
    <s v="No Work Required Under EVM"/>
    <m/>
    <x v="8"/>
    <s v="Live Oak"/>
    <s v="No"/>
    <s v="No"/>
    <n v="4"/>
    <n v="25"/>
    <s v="Do Not ABATE"/>
    <s v="NW_No Work"/>
    <s v="Not Needed"/>
    <m/>
    <s v="Riparian"/>
    <s v="10ft after pole F; facility protect "/>
    <m/>
    <m/>
    <m/>
    <m/>
    <m/>
    <m/>
    <s v="Unit"/>
    <s v="No"/>
    <s v="Not Invoiced"/>
    <m/>
    <m/>
    <m/>
    <m/>
    <x v="12"/>
    <d v="2020-05-12T13:54:24"/>
    <s v="Sierra"/>
    <s v="SI_Sierra"/>
    <m/>
    <s v="14120 BITNEY SPRINGS RD"/>
    <s v="NEVADA CITY"/>
    <s v=""/>
    <s v=""/>
    <s v="sdealf_awrr"/>
    <d v="2020-05-12T13:54:24"/>
    <s v="BE_geomartawrrprod"/>
    <d v="2020-05-12T14:26:30"/>
    <s v="8ba25499-1097-4543-9302-7e33e5c49e24"/>
  </r>
  <r>
    <n v="0"/>
    <n v="0"/>
    <n v="0"/>
    <n v="0"/>
    <n v="0"/>
    <n v="0"/>
    <n v="0"/>
    <n v="0"/>
    <n v="0"/>
    <n v="0"/>
    <x v="1"/>
    <n v="1"/>
    <s v="NA"/>
    <s v="NA"/>
    <n v="20"/>
    <x v="1"/>
    <d v="2020-05-12T13:57:00"/>
    <s v="FCO"/>
    <x v="5"/>
    <d v="2020-05-12T00:00:00"/>
    <d v="2020-05-12T13:57:00"/>
    <s v=""/>
    <s v="No"/>
    <s v="New"/>
    <n v="0"/>
    <x v="1"/>
    <x v="0"/>
    <s v="Sarah"/>
    <s v="Deal"/>
    <x v="9"/>
    <n v="3221047"/>
    <x v="814"/>
    <x v="0"/>
    <s v="LP_AV115-I07_814157"/>
    <s v="CIP_AV115-I07_357363"/>
    <s v="No Work Required Under EVM"/>
    <m/>
    <x v="8"/>
    <s v="Black Oak"/>
    <s v="No"/>
    <s v="No"/>
    <n v="38"/>
    <n v="25"/>
    <s v="Do Not ABATE"/>
    <s v="NW_No Work"/>
    <s v="Not Needed"/>
    <m/>
    <s v="Riparian"/>
    <s v="40ft south of pole F; facility protect "/>
    <m/>
    <m/>
    <m/>
    <m/>
    <m/>
    <m/>
    <s v="Unit"/>
    <s v="No"/>
    <s v="Not Invoiced"/>
    <m/>
    <m/>
    <m/>
    <m/>
    <x v="12"/>
    <d v="2020-05-12T13:57:00"/>
    <s v="Sierra"/>
    <s v="SI_Sierra"/>
    <m/>
    <s v="14120 BITNEY SPRINGS RD"/>
    <s v="NEVADA CITY"/>
    <s v=""/>
    <s v=""/>
    <s v="sdealf_awrr"/>
    <d v="2020-05-12T13:57:00"/>
    <s v="BE_geomartawrrprod"/>
    <d v="2020-05-12T14:26:32"/>
    <s v="21b7242e-624c-4383-af2e-f4412a995df9"/>
  </r>
  <r>
    <n v="0"/>
    <n v="0"/>
    <n v="0"/>
    <n v="0"/>
    <n v="0"/>
    <n v="0"/>
    <n v="0"/>
    <n v="0"/>
    <n v="0"/>
    <n v="0"/>
    <x v="1"/>
    <n v="1"/>
    <n v="2"/>
    <s v="NA"/>
    <n v="20"/>
    <x v="1"/>
    <d v="2020-05-12T13:57:55"/>
    <s v="MBG"/>
    <x v="3"/>
    <d v="2020-05-12T00:00:00"/>
    <d v="2020-05-12T13:57:29"/>
    <s v=""/>
    <s v="No"/>
    <s v="New"/>
    <n v="0"/>
    <x v="1"/>
    <x v="0"/>
    <s v="Nicholas"/>
    <s v="Coleman"/>
    <x v="12"/>
    <n v="3221049"/>
    <x v="815"/>
    <x v="2"/>
    <s v="LP_AW116-A08_893489"/>
    <s v="CIP_AW116-A09_398998"/>
    <s v="Work Identified"/>
    <m/>
    <x v="1"/>
    <s v="Blue Oak"/>
    <s v="No"/>
    <s v="No"/>
    <n v="14"/>
    <n v="45"/>
    <s v="Do Not ABATE"/>
    <s v="TD_TopDirecti"/>
    <s v="Not Needed"/>
    <m/>
    <s v="None Observed"/>
    <s v="0.6 span pole B to pole C. 8 feet south of lines at road drainage ditch. Overall healthy. Previously topped."/>
    <m/>
    <m/>
    <m/>
    <m/>
    <m/>
    <m/>
    <s v="Unit"/>
    <s v="No"/>
    <s v="Not Invoiced"/>
    <m/>
    <m/>
    <m/>
    <s v="TBD "/>
    <x v="15"/>
    <d v="2020-05-12T13:57:55"/>
    <s v="Sierra"/>
    <s v="SI_Sierra"/>
    <m/>
    <s v="13499 SUNSHINE MEADOWS TRL"/>
    <s v="GRASS VALLEY"/>
    <s v=""/>
    <s v=""/>
    <s v="ncolem_awrr"/>
    <d v="2020-05-12T13:57:29"/>
    <s v="BE_geomartawrrprod"/>
    <d v="2020-05-12T14:26:32"/>
    <s v="f500c74a-9039-4545-a783-7e564afc37d7"/>
  </r>
  <r>
    <n v="0"/>
    <n v="0"/>
    <n v="0"/>
    <n v="0"/>
    <n v="0"/>
    <n v="0"/>
    <n v="0"/>
    <n v="0"/>
    <n v="0"/>
    <n v="0"/>
    <x v="1"/>
    <n v="1"/>
    <s v="NA"/>
    <s v="NA"/>
    <n v="20"/>
    <x v="1"/>
    <d v="2020-05-12T14:00:38"/>
    <s v="FCO"/>
    <x v="5"/>
    <d v="2020-05-12T00:00:00"/>
    <d v="2020-05-12T14:00:38"/>
    <s v=""/>
    <s v="No"/>
    <s v="New"/>
    <n v="0"/>
    <x v="1"/>
    <x v="0"/>
    <s v="Sarah"/>
    <s v="Deal"/>
    <x v="9"/>
    <n v="3221059"/>
    <x v="816"/>
    <x v="0"/>
    <s v="LP_AV115-I07_814157"/>
    <s v="CIP_AV115-I07_357363"/>
    <s v="No Work Required Under EVM"/>
    <m/>
    <x v="8"/>
    <s v="Black Oak"/>
    <s v="No"/>
    <s v="No"/>
    <n v="9"/>
    <n v="28"/>
    <s v="Do Not ABATE"/>
    <s v="NW_No Work"/>
    <s v="Not Needed"/>
    <m/>
    <s v="Riparian"/>
    <s v="20ft after pole F and 20ft south of line, tree leans away from line and facility; facility protect "/>
    <m/>
    <m/>
    <m/>
    <m/>
    <m/>
    <m/>
    <s v="Unit"/>
    <s v="No"/>
    <s v="Not Invoiced"/>
    <m/>
    <m/>
    <m/>
    <m/>
    <x v="12"/>
    <d v="2020-05-12T14:00:38"/>
    <s v="Sierra"/>
    <s v="SI_Sierra"/>
    <m/>
    <s v="14120 BITNEY SPRINGS RD"/>
    <s v="NEVADA CITY"/>
    <s v=""/>
    <s v=""/>
    <s v="sdealf_awrr"/>
    <d v="2020-05-12T14:00:38"/>
    <s v="BE_geomartawrrprod"/>
    <d v="2020-05-12T16:20:25"/>
    <s v="09f90d8a-7869-4679-9918-dda65c8ed6b8"/>
  </r>
  <r>
    <n v="0"/>
    <n v="0"/>
    <n v="0"/>
    <n v="0"/>
    <n v="0"/>
    <n v="0"/>
    <n v="0"/>
    <n v="0"/>
    <n v="0"/>
    <n v="0"/>
    <x v="1"/>
    <n v="1"/>
    <n v="4"/>
    <n v="4"/>
    <n v="20"/>
    <x v="1"/>
    <d v="2020-05-12T14:02:45"/>
    <s v="MGE"/>
    <x v="4"/>
    <d v="2020-05-12T00:00:00"/>
    <d v="2020-05-12T13:57:44"/>
    <s v=""/>
    <s v="No"/>
    <s v="New"/>
    <n v="0"/>
    <x v="1"/>
    <x v="0"/>
    <s v="Andrew"/>
    <s v="Withers"/>
    <x v="13"/>
    <n v="3221975"/>
    <x v="817"/>
    <x v="2"/>
    <s v="LP_AW116-A07_894359"/>
    <s v="CIP_AW116-A07_395911"/>
    <s v="Work Identified"/>
    <m/>
    <x v="2"/>
    <s v="Ponderosa Pine"/>
    <s v="No"/>
    <s v="No"/>
    <n v="44"/>
    <n v="145"/>
    <s v="Do Not ABATE"/>
    <s v="F4B_FP-Rmv4 B"/>
    <s v="Haul offsite"/>
    <m/>
    <s v="None Observed"/>
    <s v="Pole 20 - pole 22, .8 span, 60feet west of line, remove  because of co dominant top that failed in the past, potential rot causing a weak point. This tree is a heritage tree with a DBH  48 at the base, would like a second opinion from Q.C. Tree is also marked with do not cut tape"/>
    <m/>
    <m/>
    <m/>
    <m/>
    <m/>
    <m/>
    <s v="Unit"/>
    <s v="No"/>
    <s v="Not Invoiced"/>
    <m/>
    <m/>
    <m/>
    <s v="Remove all wood and brush"/>
    <x v="16"/>
    <d v="2020-05-12T14:02:45"/>
    <s v="Sierra"/>
    <s v="SI_Sierra"/>
    <m/>
    <m/>
    <s v="GRASS VALLEY"/>
    <s v=""/>
    <s v=""/>
    <s v="awithm_awrr"/>
    <d v="2020-05-12T13:57:44"/>
    <s v="BE_geomartawrrprod"/>
    <d v="2020-05-13T04:07:19"/>
    <s v="fa017ca0-2957-4a39-93b1-923e4a0fce9e"/>
  </r>
  <r>
    <n v="0"/>
    <n v="0"/>
    <n v="0"/>
    <n v="0"/>
    <n v="0"/>
    <n v="0"/>
    <n v="0"/>
    <n v="0"/>
    <n v="0"/>
    <n v="0"/>
    <x v="1"/>
    <n v="1"/>
    <n v="2"/>
    <n v="2"/>
    <n v="20"/>
    <x v="1"/>
    <d v="2020-05-12T14:03:15"/>
    <s v="MOW"/>
    <x v="0"/>
    <d v="2020-02-13T00:00:00"/>
    <d v="2020-02-13T10:19:34"/>
    <s v=""/>
    <s v="No"/>
    <s v="Old"/>
    <n v="0"/>
    <x v="0"/>
    <x v="0"/>
    <s v="Roberto"/>
    <s v="Ayala"/>
    <x v="3"/>
    <n v="1720717"/>
    <x v="818"/>
    <x v="1"/>
    <s v="LP_AU115-C02_1668570"/>
    <s v="CIP_AU115-C02_333354"/>
    <s v="Tree Work Complete"/>
    <s v=""/>
    <x v="2"/>
    <s v="Ponderosa Pine"/>
    <s v="No"/>
    <s v="No"/>
    <n v="12"/>
    <n v="65"/>
    <s v="ABATE"/>
    <s v="F2B_FP-Rmv2 B"/>
    <s v="Haul offsite"/>
    <s v="No"/>
    <s v="None Observed"/>
    <s v="Poles 2-3 .5 span 10 feet South of lines. Edited by JGaulf. 4/6/2020"/>
    <s v="MOW_Mowbray's"/>
    <s v=""/>
    <n v="5456843"/>
    <s v="F2B_FP-Rmv2 B"/>
    <d v="2020-05-12T14:02:49"/>
    <s v=""/>
    <s v="Unit"/>
    <m/>
    <s v=""/>
    <s v=""/>
    <s v=""/>
    <m/>
    <s v="tbd"/>
    <x v="3"/>
    <d v="2020-05-12T14:03:15"/>
    <s v="Sierra"/>
    <s v="SI_Sierra"/>
    <s v="1012545958"/>
    <s v="13395 DIXON HILL RD"/>
    <s v="OREGON HOUSE"/>
    <s v=""/>
    <s v=""/>
    <s v="lbuchm_awrr"/>
    <d v="2020-02-13T10:19:34"/>
    <s v="BE_geomartawrrprod"/>
    <d v="2020-05-12T15:32:36"/>
    <s v="67dedc25-951a-4eaa-97b5-bd0bf3354d2a"/>
  </r>
  <r>
    <n v="0"/>
    <n v="0"/>
    <n v="0"/>
    <n v="0"/>
    <n v="0"/>
    <n v="0"/>
    <n v="0"/>
    <n v="0"/>
    <n v="0"/>
    <n v="0"/>
    <x v="1"/>
    <n v="1"/>
    <s v="NA"/>
    <s v="NA"/>
    <n v="20"/>
    <x v="1"/>
    <d v="2020-05-12T14:04:20"/>
    <s v="FCO"/>
    <x v="5"/>
    <d v="2020-05-12T00:00:00"/>
    <d v="2020-05-12T14:04:20"/>
    <s v=""/>
    <s v="No"/>
    <s v="New"/>
    <n v="0"/>
    <x v="1"/>
    <x v="0"/>
    <s v="Sarah"/>
    <s v="Deal"/>
    <x v="9"/>
    <n v="3221072"/>
    <x v="819"/>
    <x v="0"/>
    <s v="LP_AV115-I07_814157"/>
    <s v="CIP_AV115-I07_357363"/>
    <s v="No Work Required Under EVM"/>
    <m/>
    <x v="8"/>
    <s v="Black Oak"/>
    <s v="No"/>
    <s v="No"/>
    <n v="20"/>
    <n v="40"/>
    <s v="Do Not ABATE"/>
    <s v="NW_No Work"/>
    <s v="Not Needed"/>
    <m/>
    <s v="Riparian"/>
    <s v="20ft after pole F, under line, and 3xstem with combined dbh; tree will need removal or trim in the future "/>
    <m/>
    <m/>
    <m/>
    <m/>
    <m/>
    <m/>
    <s v="Unit"/>
    <s v="No"/>
    <s v="Not Invoiced"/>
    <m/>
    <m/>
    <m/>
    <m/>
    <x v="12"/>
    <d v="2020-05-12T14:04:20"/>
    <s v="Sierra"/>
    <s v="SI_Sierra"/>
    <m/>
    <s v="14120 BITNEY SPRINGS RD"/>
    <s v="NEVADA CITY"/>
    <s v=""/>
    <s v=""/>
    <s v="sdealf_awrr"/>
    <d v="2020-05-12T14:04:20"/>
    <s v="BE_geomartawrrprod"/>
    <d v="2020-05-12T16:20:25"/>
    <s v="c82efd2a-b4c0-48c9-bec3-f4239e8f650b"/>
  </r>
  <r>
    <n v="0"/>
    <n v="0"/>
    <n v="0"/>
    <n v="0"/>
    <n v="0"/>
    <n v="0"/>
    <n v="0"/>
    <n v="0"/>
    <n v="0"/>
    <n v="0"/>
    <x v="1"/>
    <n v="1"/>
    <s v="NA"/>
    <s v="NA"/>
    <n v="20"/>
    <x v="1"/>
    <d v="2020-05-12T14:08:16"/>
    <s v="FCO"/>
    <x v="5"/>
    <d v="2020-05-12T00:00:00"/>
    <d v="2020-05-12T14:08:16"/>
    <s v=""/>
    <s v="No"/>
    <s v="New"/>
    <n v="0"/>
    <x v="1"/>
    <x v="0"/>
    <s v="Sarah"/>
    <s v="Deal"/>
    <x v="9"/>
    <n v="3221088"/>
    <x v="820"/>
    <x v="0"/>
    <s v="LP_AV115-I07_814157"/>
    <s v="CIP_AV115-I07_357363"/>
    <s v="No Work Required Under EVM"/>
    <m/>
    <x v="8"/>
    <s v="Black Oak"/>
    <s v="No"/>
    <s v="No"/>
    <n v="12"/>
    <n v="43"/>
    <s v="Do Not ABATE"/>
    <s v="NW_No Work"/>
    <s v="Not Needed"/>
    <m/>
    <s v="Riparian"/>
    <s v=".7 span pole E-F and south of line. "/>
    <m/>
    <m/>
    <m/>
    <m/>
    <m/>
    <m/>
    <s v="Unit"/>
    <s v="No"/>
    <s v="Not Invoiced"/>
    <m/>
    <m/>
    <m/>
    <m/>
    <x v="12"/>
    <d v="2020-05-12T14:08:16"/>
    <s v="Sierra"/>
    <s v="SI_Sierra"/>
    <m/>
    <s v="14120 BITNEY SPRINGS RD"/>
    <s v="NEVADA CITY"/>
    <s v=""/>
    <s v=""/>
    <s v="sdealf_awrr"/>
    <d v="2020-05-12T14:08:16"/>
    <s v="BE_geomartawrrprod"/>
    <d v="2020-05-12T16:20:25"/>
    <s v="65815fd8-8828-4308-aafa-312369a33c01"/>
  </r>
  <r>
    <n v="0"/>
    <n v="0"/>
    <n v="0"/>
    <n v="0"/>
    <n v="0"/>
    <n v="0"/>
    <n v="0"/>
    <n v="0"/>
    <n v="0"/>
    <n v="0"/>
    <x v="1"/>
    <n v="1"/>
    <s v="NA"/>
    <s v="NA"/>
    <n v="20"/>
    <x v="1"/>
    <d v="2020-05-12T14:10:18"/>
    <s v="MGE"/>
    <x v="4"/>
    <d v="2020-05-12T00:00:00"/>
    <d v="2020-05-12T14:10:18"/>
    <s v=""/>
    <s v="No"/>
    <s v="New"/>
    <n v="0"/>
    <x v="1"/>
    <x v="0"/>
    <s v="Andrew"/>
    <s v="Withers"/>
    <x v="13"/>
    <n v="3221976"/>
    <x v="821"/>
    <x v="2"/>
    <s v="LP_AW116-A07_894359"/>
    <s v="CIP_AW116-A07_395911"/>
    <s v="No Work Required Under EVM"/>
    <m/>
    <x v="2"/>
    <s v="Black Oak"/>
    <s v="No"/>
    <s v="No"/>
    <n v="30"/>
    <n v="75"/>
    <s v="Do Not ABATE"/>
    <s v="NW_No Work"/>
    <s v="Not Needed"/>
    <m/>
    <s v="None Observed"/>
    <s v="Pole 1 - end pole, .3 span, 50 feet southwest of line, tree has some dead spars"/>
    <m/>
    <m/>
    <m/>
    <m/>
    <m/>
    <m/>
    <s v="Unit"/>
    <s v="No"/>
    <s v="Not Invoiced"/>
    <m/>
    <m/>
    <m/>
    <s v="TBD"/>
    <x v="16"/>
    <d v="2020-05-12T14:10:18"/>
    <s v="Sierra"/>
    <s v="SI_Sierra"/>
    <m/>
    <m/>
    <s v="GRASS VALLEY"/>
    <s v=""/>
    <s v=""/>
    <s v="awithm_awrr"/>
    <d v="2020-05-12T14:10:18"/>
    <s v="BE_geomartawrrprod"/>
    <d v="2020-05-13T04:07:19"/>
    <s v="52c3b7c4-a7f4-4857-adda-53d86755370e"/>
  </r>
  <r>
    <n v="0"/>
    <n v="0"/>
    <n v="0"/>
    <n v="0"/>
    <n v="0"/>
    <n v="0"/>
    <n v="0"/>
    <n v="0"/>
    <n v="0"/>
    <n v="0"/>
    <x v="1"/>
    <n v="1"/>
    <s v="NA"/>
    <s v="NA"/>
    <n v="20"/>
    <x v="1"/>
    <d v="2020-05-12T14:10:25"/>
    <s v="FCO"/>
    <x v="5"/>
    <d v="2020-05-12T00:00:00"/>
    <d v="2020-05-12T14:10:25"/>
    <s v=""/>
    <s v="No"/>
    <s v="New"/>
    <n v="0"/>
    <x v="1"/>
    <x v="0"/>
    <s v="Sarah"/>
    <s v="Deal"/>
    <x v="9"/>
    <n v="3221097"/>
    <x v="822"/>
    <x v="0"/>
    <s v="LP_AV115-I07_814157"/>
    <s v="CIP_AV115-I07_357363"/>
    <s v="No Work Required Under EVM"/>
    <m/>
    <x v="8"/>
    <s v="Black Oak"/>
    <s v="No"/>
    <s v="No"/>
    <n v="11"/>
    <n v="43"/>
    <s v="Do Not ABATE"/>
    <s v="NW_No Work"/>
    <s v="Not Needed"/>
    <m/>
    <s v="Riparian"/>
    <s v=".7 span pole E-F and south of line. "/>
    <m/>
    <m/>
    <m/>
    <m/>
    <m/>
    <m/>
    <s v="Unit"/>
    <s v="No"/>
    <s v="Not Invoiced"/>
    <m/>
    <m/>
    <m/>
    <m/>
    <x v="12"/>
    <d v="2020-05-12T14:10:25"/>
    <s v="Sierra"/>
    <s v="SI_Sierra"/>
    <m/>
    <s v="14120 BITNEY SPRINGS RD"/>
    <s v="NEVADA CITY"/>
    <s v=""/>
    <s v=""/>
    <s v="sdealf_awrr"/>
    <d v="2020-05-12T14:10:25"/>
    <s v="BE_geomartawrrprod"/>
    <d v="2020-05-12T16:20:25"/>
    <s v="f41a4dcd-669f-47a2-b89a-3831b136dcb6"/>
  </r>
  <r>
    <n v="0"/>
    <n v="0"/>
    <n v="0"/>
    <n v="0"/>
    <n v="0"/>
    <n v="0"/>
    <n v="0"/>
    <n v="0"/>
    <n v="0"/>
    <n v="0"/>
    <x v="1"/>
    <n v="1"/>
    <s v="NA"/>
    <s v="NA"/>
    <n v="20"/>
    <x v="1"/>
    <d v="2020-05-12T14:17:19"/>
    <s v="FCO"/>
    <x v="5"/>
    <d v="2020-05-12T00:00:00"/>
    <d v="2020-05-12T14:17:19"/>
    <s v=""/>
    <s v="No"/>
    <s v="New"/>
    <n v="0"/>
    <x v="1"/>
    <x v="0"/>
    <s v="Sarah"/>
    <s v="Deal"/>
    <x v="9"/>
    <n v="3221191"/>
    <x v="823"/>
    <x v="0"/>
    <s v="LP_AV115-I07_814157"/>
    <s v="CIP_AV115-I07_357363"/>
    <s v="No Work Required Under EVM"/>
    <m/>
    <x v="8"/>
    <s v="Canyon Live Oak"/>
    <s v="No"/>
    <s v="No"/>
    <n v="33"/>
    <n v="43"/>
    <s v="Do Not ABATE"/>
    <s v="NW_No Work"/>
    <s v="Not Needed"/>
    <m/>
    <s v="Riparian"/>
    <s v=".4 span pole E-F and south of line. 3xstem with combined dbh and old wire fence runs through stems. Tree is in compliance it will require trim in the future. Routine has paint on this tree "/>
    <m/>
    <m/>
    <m/>
    <m/>
    <m/>
    <m/>
    <s v="Unit"/>
    <s v="No"/>
    <s v="Not Invoiced"/>
    <m/>
    <m/>
    <m/>
    <m/>
    <x v="12"/>
    <d v="2020-05-12T14:17:19"/>
    <s v="Sierra"/>
    <s v="SI_Sierra"/>
    <m/>
    <s v="14120 BITNEY SPRINGS RD"/>
    <s v="NEVADA CITY"/>
    <s v=""/>
    <s v=""/>
    <s v="sdealf_awrr"/>
    <d v="2020-05-12T14:17:19"/>
    <s v="BE_geomartawrrprod"/>
    <d v="2020-05-12T16:20:25"/>
    <s v="e7aff231-a074-434a-a8d2-7bc8f00f73b4"/>
  </r>
  <r>
    <n v="0"/>
    <n v="0"/>
    <n v="0"/>
    <n v="0"/>
    <n v="0"/>
    <n v="0"/>
    <n v="0"/>
    <n v="0"/>
    <n v="0"/>
    <n v="0"/>
    <x v="1"/>
    <n v="1"/>
    <n v="2"/>
    <n v="2"/>
    <n v="20"/>
    <x v="1"/>
    <d v="2020-05-12T14:18:51"/>
    <s v="MGE"/>
    <x v="4"/>
    <d v="2020-05-12T00:00:00"/>
    <d v="2020-05-12T14:18:51"/>
    <s v=""/>
    <s v="No"/>
    <s v="New"/>
    <n v="0"/>
    <x v="1"/>
    <x v="0"/>
    <s v="Andrew"/>
    <s v="Withers"/>
    <x v="13"/>
    <n v="3221977"/>
    <x v="824"/>
    <x v="2"/>
    <s v="LP_AW116-A07_894359"/>
    <s v="CIP_AW116-A07_395911"/>
    <s v="Work Identified"/>
    <m/>
    <x v="2"/>
    <s v="Knobcone Pine"/>
    <s v="No"/>
    <s v="No"/>
    <n v="16"/>
    <n v="70"/>
    <s v="Do Not ABATE"/>
    <s v="F2B_FP-Rmv2 B"/>
    <s v="Haul offsite"/>
    <m/>
    <s v="None Observed"/>
    <s v="Pole 1 - end pole, .3 span, 35 feet east of line, tree has canker creating a weak point"/>
    <m/>
    <m/>
    <m/>
    <m/>
    <m/>
    <m/>
    <s v="Unit"/>
    <s v="No"/>
    <s v="Not Invoiced"/>
    <m/>
    <m/>
    <m/>
    <s v="Remove all wood and brush"/>
    <x v="16"/>
    <d v="2020-05-12T14:18:51"/>
    <s v="Sierra"/>
    <s v="SI_Sierra"/>
    <m/>
    <m/>
    <s v="GRASS VALLEY"/>
    <s v=""/>
    <s v=""/>
    <s v="awithm_awrr"/>
    <d v="2020-05-12T14:18:51"/>
    <s v="BE_geomartawrrprod"/>
    <d v="2020-05-13T04:07:19"/>
    <s v="c299e2d5-fea5-4941-ad58-cc723479779f"/>
  </r>
  <r>
    <n v="0"/>
    <n v="0"/>
    <n v="0"/>
    <n v="0"/>
    <n v="0"/>
    <n v="0"/>
    <n v="0"/>
    <n v="0"/>
    <n v="0"/>
    <n v="0"/>
    <x v="1"/>
    <n v="1"/>
    <n v="2"/>
    <n v="2"/>
    <n v="20"/>
    <x v="1"/>
    <d v="2020-05-12T14:20:10"/>
    <s v="MGE"/>
    <x v="4"/>
    <d v="2020-05-12T00:00:00"/>
    <d v="2020-05-12T14:20:10"/>
    <s v=""/>
    <s v="No"/>
    <s v="New"/>
    <n v="0"/>
    <x v="1"/>
    <x v="0"/>
    <s v="Andrew"/>
    <s v="Withers"/>
    <x v="13"/>
    <n v="3221978"/>
    <x v="825"/>
    <x v="2"/>
    <s v="LP_AW116-A07_894359"/>
    <s v="CIP_AW116-A07_395911"/>
    <s v="Work Identified"/>
    <m/>
    <x v="2"/>
    <s v="Knobcone Pine"/>
    <s v="No"/>
    <s v="No"/>
    <n v="12"/>
    <n v="60"/>
    <s v="Do Not ABATE"/>
    <s v="F2B_FP-Rmv2 B"/>
    <s v="Haul offsite"/>
    <m/>
    <s v="None Observed"/>
    <s v="Pole 1 - end pole, .3 span, 30 feet east of line, tree has canker creating a weak point"/>
    <m/>
    <m/>
    <m/>
    <m/>
    <m/>
    <m/>
    <s v="Unit"/>
    <s v="No"/>
    <s v="Not Invoiced"/>
    <m/>
    <m/>
    <m/>
    <s v="Remove all wood and brush"/>
    <x v="16"/>
    <d v="2020-05-12T14:20:10"/>
    <s v="Sierra"/>
    <s v="SI_Sierra"/>
    <m/>
    <m/>
    <s v="GRASS VALLEY"/>
    <s v=""/>
    <s v=""/>
    <s v="awithm_awrr"/>
    <d v="2020-05-12T14:20:10"/>
    <s v="BE_geomartawrrprod"/>
    <d v="2020-05-13T04:07:19"/>
    <s v="2e133f65-27f5-4274-a77e-ff7457e1dafe"/>
  </r>
  <r>
    <n v="0"/>
    <n v="0"/>
    <n v="0"/>
    <n v="0"/>
    <n v="0"/>
    <n v="0"/>
    <n v="0"/>
    <n v="0"/>
    <n v="0"/>
    <n v="0"/>
    <x v="1"/>
    <n v="1"/>
    <s v="NA"/>
    <s v="NA"/>
    <n v="20"/>
    <x v="1"/>
    <d v="2020-05-12T14:21:09"/>
    <s v="FCO"/>
    <x v="5"/>
    <d v="2020-05-12T00:00:00"/>
    <d v="2020-05-12T14:21:09"/>
    <s v=""/>
    <s v="No"/>
    <s v="New"/>
    <n v="0"/>
    <x v="1"/>
    <x v="0"/>
    <s v="Sarah"/>
    <s v="Deal"/>
    <x v="9"/>
    <n v="3221248"/>
    <x v="826"/>
    <x v="0"/>
    <s v="LP_AV115-I07_814157"/>
    <s v="CIP_AV115-I07_357363"/>
    <s v="No Work Required Under EVM"/>
    <m/>
    <x v="8"/>
    <s v="Live Oak"/>
    <s v="No"/>
    <s v="No"/>
    <n v="11"/>
    <n v="40"/>
    <s v="Do Not ABATE"/>
    <s v="NW_No Work"/>
    <s v="Not Needed"/>
    <m/>
    <s v="Riparian"/>
    <s v=".2 span pole F-G and south of line, bordering NiD. "/>
    <m/>
    <m/>
    <m/>
    <m/>
    <m/>
    <m/>
    <s v="Unit"/>
    <s v="No"/>
    <s v="Not Invoiced"/>
    <m/>
    <m/>
    <m/>
    <m/>
    <x v="12"/>
    <d v="2020-05-12T14:21:09"/>
    <s v="Sierra"/>
    <s v="SI_Sierra"/>
    <m/>
    <s v="14120 BITNEY SPRINGS RD"/>
    <s v="NEVADA CITY"/>
    <s v=""/>
    <s v=""/>
    <s v="sdealf_awrr"/>
    <d v="2020-05-12T14:21:09"/>
    <s v="BE_geomartawrrprod"/>
    <d v="2020-05-12T16:20:25"/>
    <s v="7bb52a7d-620d-4fd3-9318-23b197ca86c2"/>
  </r>
  <r>
    <n v="0"/>
    <n v="0"/>
    <n v="0"/>
    <n v="0"/>
    <n v="0"/>
    <n v="0"/>
    <n v="0"/>
    <n v="0"/>
    <n v="0"/>
    <n v="0"/>
    <x v="1"/>
    <n v="1"/>
    <s v="NA"/>
    <s v="NA"/>
    <n v="20"/>
    <x v="1"/>
    <d v="2020-05-12T14:27:22"/>
    <s v="MGE"/>
    <x v="4"/>
    <d v="2020-05-12T00:00:00"/>
    <d v="2020-05-12T14:27:22"/>
    <s v=""/>
    <s v="No"/>
    <s v="New"/>
    <n v="0"/>
    <x v="1"/>
    <x v="0"/>
    <s v="Andrew"/>
    <s v="Withers"/>
    <x v="13"/>
    <n v="3221979"/>
    <x v="827"/>
    <x v="2"/>
    <s v="LP_AW116-A07_894359"/>
    <s v="CIP_AW116-A07_395911"/>
    <s v="No Work Required Under EVM"/>
    <m/>
    <x v="2"/>
    <s v="Knobcone Pine"/>
    <s v="No"/>
    <s v="No"/>
    <n v="18"/>
    <n v="70"/>
    <s v="Do Not ABATE"/>
    <s v="NW_No Work"/>
    <s v="Not Needed"/>
    <m/>
    <s v="None Observed"/>
    <s v="Pole 1 - end pole, .3 span, 30 feet east of line,"/>
    <m/>
    <m/>
    <m/>
    <m/>
    <m/>
    <m/>
    <s v="Unit"/>
    <s v="No"/>
    <s v="Not Invoiced"/>
    <m/>
    <m/>
    <m/>
    <s v="TBD"/>
    <x v="16"/>
    <d v="2020-05-12T14:27:22"/>
    <s v="Sierra"/>
    <s v="SI_Sierra"/>
    <m/>
    <m/>
    <s v="GRASS VALLEY"/>
    <s v=""/>
    <s v=""/>
    <s v="awithm_awrr"/>
    <d v="2020-05-12T14:27:22"/>
    <s v="BE_geomartawrrprod"/>
    <d v="2020-05-13T04:07:19"/>
    <s v="25960b2c-7948-4078-9562-04343ee22df8"/>
  </r>
  <r>
    <n v="0"/>
    <n v="0"/>
    <n v="0"/>
    <n v="0"/>
    <n v="0"/>
    <n v="0"/>
    <n v="0"/>
    <n v="0"/>
    <n v="0"/>
    <n v="0"/>
    <x v="1"/>
    <n v="1"/>
    <n v="3"/>
    <s v="NA"/>
    <n v="20"/>
    <x v="1"/>
    <d v="2020-05-12T14:27:55"/>
    <s v="FCO"/>
    <x v="5"/>
    <d v="2019-08-28T00:00:00"/>
    <d v="2019-08-28T12:58:16"/>
    <s v=""/>
    <s v="No"/>
    <s v="Old"/>
    <n v="0"/>
    <x v="1"/>
    <x v="0"/>
    <s v="Sandy"/>
    <s v="Frizzell"/>
    <x v="7"/>
    <n v="1757319"/>
    <x v="828"/>
    <x v="0"/>
    <s v="LP_AV115-J09_878292"/>
    <s v="CIP_AV115-J09_357423"/>
    <s v="In-Progress"/>
    <s v=""/>
    <x v="8"/>
    <s v="Ponderosa Pine"/>
    <s v="No"/>
    <s v="No"/>
    <n v="31"/>
    <n v="120"/>
    <s v="Do Not ABATE"/>
    <s v="FAB_FP-Trim B"/>
    <s v="Haul offsite"/>
    <s v="No"/>
    <s v="Riparian"/>
    <s v="0.3 span. Pole 3 to pole 4. 15 feet east of line. Trim to compliance. 5/12/20. Sfrizf. Trim did not meet compliance and additional trimming would remove &gt; 30% of canopy; Recommend removal; tree marked for removal also due to kink in trunk structure that was not visible when whorls were present. "/>
    <s v="AEA_A &amp; E Arborists Tree Care"/>
    <s v=""/>
    <n v="5657729"/>
    <s v="FAB_FP-Trim B"/>
    <d v="2020-03-13T13:08:59"/>
    <s v=""/>
    <s v="Unit"/>
    <m/>
    <s v=""/>
    <s v="AEA_A &amp; E Arborists Tree Care"/>
    <s v=""/>
    <d v="2020-03-31T19:31:19"/>
    <s v="Remove all wood and debris. Owner does not want planted shrubs and blue oaks near the tree to be damaged during the removal. There is room between the utility line and tree along the road, to lower sections of the tree. "/>
    <x v="10"/>
    <d v="2020-05-12T14:27:55"/>
    <s v="Sierra"/>
    <s v="SI_Sierra"/>
    <s v="1051749296"/>
    <s v="12715 KENTUCKY FLAT RD"/>
    <s v="NEVADA CITY"/>
    <s v=""/>
    <s v=""/>
    <s v="mhartn_awrr"/>
    <d v="2019-08-28T12:58:16"/>
    <s v="BE_geomartawrrprod"/>
    <d v="2020-05-12T15:32:43"/>
    <s v="12c2239d-744c-4205-b5d8-47654291149d"/>
  </r>
  <r>
    <n v="0"/>
    <n v="0"/>
    <n v="0"/>
    <n v="0"/>
    <n v="0"/>
    <n v="0"/>
    <n v="0"/>
    <n v="0"/>
    <n v="0"/>
    <n v="0"/>
    <x v="1"/>
    <n v="1"/>
    <s v="Brush"/>
    <s v="NA"/>
    <n v="20"/>
    <x v="1"/>
    <d v="2020-05-12T14:33:45"/>
    <s v="MGE"/>
    <x v="4"/>
    <d v="2020-03-23T00:00:00"/>
    <d v="2020-03-23T16:04:31"/>
    <s v=""/>
    <s v="No"/>
    <s v="Old"/>
    <n v="0"/>
    <x v="1"/>
    <x v="0"/>
    <s v="John Paul"/>
    <s v="Kubitschek"/>
    <x v="24"/>
    <n v="2943917"/>
    <x v="829"/>
    <x v="2"/>
    <s v="LP_AW116-A03_900825"/>
    <s v="CIP_AW116-A03_398757"/>
    <s v="Work Identified"/>
    <m/>
    <x v="2"/>
    <s v="Brush (misc)"/>
    <s v="No"/>
    <s v="No"/>
    <n v="3"/>
    <n v="25"/>
    <m/>
    <s v="BC_Br Rmv"/>
    <s v="Not Needed"/>
    <m/>
    <s v="None Observed"/>
    <s v="18 feet south of pole Pole N, sugar pine removal for poor taper, strike potential pole/ guy wire"/>
    <m/>
    <m/>
    <m/>
    <m/>
    <m/>
    <m/>
    <s v="Unit"/>
    <s v="No"/>
    <s v="Not Invoiced"/>
    <m/>
    <m/>
    <m/>
    <s v="Pile chips in designated location per owner "/>
    <x v="29"/>
    <d v="2020-05-12T14:33:45"/>
    <s v="Sierra"/>
    <s v="SI_Sierra"/>
    <m/>
    <s v="15280 SUNSHINE SPRINGS PL"/>
    <s v="GRASS VALLEY"/>
    <s v=""/>
    <s v=""/>
    <s v="treym_awrr"/>
    <d v="2020-03-23T16:04:31"/>
    <s v="BE_geomartawrrprod"/>
    <d v="2020-05-12T15:32:53"/>
    <s v="744167ee-37c3-4fc5-bec1-35f1368defaa"/>
  </r>
  <r>
    <n v="0"/>
    <n v="0"/>
    <n v="0"/>
    <n v="0"/>
    <n v="0"/>
    <n v="0"/>
    <n v="0"/>
    <n v="0"/>
    <n v="0"/>
    <n v="0"/>
    <x v="1"/>
    <n v="1"/>
    <s v="NA"/>
    <s v="NA"/>
    <n v="20"/>
    <x v="1"/>
    <d v="2020-05-12T14:34:50"/>
    <s v="MGE"/>
    <x v="4"/>
    <d v="2020-05-12T00:00:00"/>
    <d v="2020-05-12T14:34:50"/>
    <s v=""/>
    <s v="No"/>
    <s v="New"/>
    <n v="0"/>
    <x v="1"/>
    <x v="0"/>
    <s v="Andrew"/>
    <s v="Withers"/>
    <x v="13"/>
    <n v="3221980"/>
    <x v="830"/>
    <x v="2"/>
    <s v="LP_AW116-A07_894359"/>
    <s v="CIP_AW116-A07_395911"/>
    <s v="No Work Required Under EVM"/>
    <m/>
    <x v="2"/>
    <s v="Ponderosa Pine"/>
    <s v="No"/>
    <s v="No"/>
    <n v="35"/>
    <n v="120"/>
    <s v="Do Not ABATE"/>
    <s v="NW_No Work"/>
    <s v="Not Needed"/>
    <m/>
    <s v="None Observed"/>
    <s v="Pole 1 - end pole, .3 span, 45 feet east of line, "/>
    <m/>
    <m/>
    <m/>
    <m/>
    <m/>
    <m/>
    <s v="Unit"/>
    <s v="No"/>
    <s v="Not Invoiced"/>
    <m/>
    <m/>
    <m/>
    <s v="TBD"/>
    <x v="16"/>
    <d v="2020-05-12T14:34:50"/>
    <s v="Sierra"/>
    <s v="SI_Sierra"/>
    <m/>
    <m/>
    <s v="GRASS VALLEY"/>
    <s v=""/>
    <s v=""/>
    <s v="awithm_awrr"/>
    <d v="2020-05-12T14:34:50"/>
    <s v="BE_geomartawrrprod"/>
    <d v="2020-05-13T04:07:19"/>
    <s v="9df6a0c5-7a8b-472b-90ad-2331c7b34760"/>
  </r>
  <r>
    <n v="0"/>
    <n v="0"/>
    <n v="0"/>
    <n v="0"/>
    <n v="0"/>
    <n v="0"/>
    <n v="0"/>
    <n v="0"/>
    <n v="0"/>
    <n v="0"/>
    <x v="1"/>
    <n v="1"/>
    <n v="1"/>
    <n v="1"/>
    <n v="20"/>
    <x v="1"/>
    <d v="2020-05-12T14:46:53"/>
    <s v="MGE"/>
    <x v="4"/>
    <d v="2020-05-12T00:00:00"/>
    <d v="2020-05-12T14:46:53"/>
    <s v=""/>
    <s v="No"/>
    <s v="New"/>
    <n v="0"/>
    <x v="1"/>
    <x v="0"/>
    <s v="Andrew"/>
    <s v="Withers"/>
    <x v="13"/>
    <n v="3221981"/>
    <x v="831"/>
    <x v="2"/>
    <s v="LP_AW116-A07_894359"/>
    <s v="CIP_AW116-A07_395911"/>
    <s v="Work Identified"/>
    <m/>
    <x v="2"/>
    <s v="Knobcone Pine"/>
    <s v="No"/>
    <s v="No"/>
    <n v="10"/>
    <n v="45"/>
    <s v="Do Not ABATE"/>
    <s v="F1B_FP-Rmv1 B"/>
    <s v="Haul offsite"/>
    <m/>
    <s v="None Observed"/>
    <s v="Pole 1 - end pole, .3 span, 21 feet east of line, tree has large canker and signs of bark beetle"/>
    <m/>
    <m/>
    <m/>
    <m/>
    <m/>
    <m/>
    <s v="Unit"/>
    <s v="No"/>
    <s v="Not Invoiced"/>
    <m/>
    <m/>
    <m/>
    <s v="Remove all wood and brush."/>
    <x v="16"/>
    <d v="2020-05-12T14:46:53"/>
    <s v="Sierra"/>
    <s v="SI_Sierra"/>
    <m/>
    <m/>
    <s v="GRASS VALLEY"/>
    <s v=""/>
    <s v=""/>
    <s v="awithm_awrr"/>
    <d v="2020-05-12T14:46:53"/>
    <s v="BE_geomartawrrprod"/>
    <d v="2020-05-13T04:07:19"/>
    <s v="ba5b1651-eee9-42b2-be9d-79ff47b1ef41"/>
  </r>
  <r>
    <n v="0"/>
    <n v="0"/>
    <n v="0"/>
    <n v="0"/>
    <n v="0"/>
    <n v="0"/>
    <n v="0"/>
    <n v="0"/>
    <n v="0"/>
    <n v="0"/>
    <x v="1"/>
    <n v="1"/>
    <n v="3"/>
    <n v="3"/>
    <n v="20"/>
    <x v="1"/>
    <d v="2020-05-12T14:55:37"/>
    <s v="MGE"/>
    <x v="4"/>
    <d v="2020-05-12T00:00:00"/>
    <d v="2020-05-12T14:55:37"/>
    <s v=""/>
    <s v="No"/>
    <s v="New"/>
    <n v="0"/>
    <x v="1"/>
    <x v="0"/>
    <s v="John Paul"/>
    <s v="Kubitschek"/>
    <x v="24"/>
    <n v="3221489"/>
    <x v="832"/>
    <x v="2"/>
    <s v="LP_AW116-A03_900825"/>
    <s v="CIP_AW116-A03_398757"/>
    <s v="Work Identified"/>
    <m/>
    <x v="2"/>
    <s v="Ponderosa Pine"/>
    <s v="No"/>
    <s v="No"/>
    <n v="31"/>
    <n v="155"/>
    <s v="ABATE"/>
    <s v="F3B_FP-Rmv3 B"/>
    <s v="Haul offsite"/>
    <m/>
    <s v="None Observed"/>
    <s v="145 ft. southeast of tap pole N/ Remove because there is a gall rust hip canker in main stem"/>
    <m/>
    <m/>
    <m/>
    <m/>
    <m/>
    <m/>
    <s v="Unit"/>
    <s v="No"/>
    <s v="Not Invoiced"/>
    <m/>
    <m/>
    <m/>
    <s v="Remove all wood/ Pile wood chips in designated area on property."/>
    <x v="29"/>
    <d v="2020-05-12T14:55:37"/>
    <s v="Sierra"/>
    <s v="SI_Sierra"/>
    <m/>
    <s v="15280 SUNSHINE SPRINGS PL"/>
    <s v="GRASS VALLEY"/>
    <s v=""/>
    <s v=""/>
    <s v="jkubim_awrr"/>
    <d v="2020-05-12T14:55:37"/>
    <s v="BE_geomartawrrprod"/>
    <d v="2020-05-12T16:22:52"/>
    <s v="dfc64992-3407-42b5-83ac-0d3ec4f2dc9c"/>
  </r>
  <r>
    <n v="0"/>
    <n v="0"/>
    <n v="0"/>
    <n v="0"/>
    <n v="0"/>
    <n v="0"/>
    <n v="0"/>
    <n v="0"/>
    <n v="0"/>
    <n v="0"/>
    <x v="1"/>
    <n v="1"/>
    <n v="2"/>
    <n v="2"/>
    <n v="20"/>
    <x v="1"/>
    <d v="2020-05-12T14:59:30"/>
    <s v="zAWRR Not in Roster"/>
    <x v="1"/>
    <d v="2020-03-09T00:00:00"/>
    <d v="2020-03-09T11:49:39"/>
    <s v=""/>
    <s v="No"/>
    <s v="Old"/>
    <n v="0"/>
    <x v="1"/>
    <x v="0"/>
    <s v="zAWRR Not in Roster"/>
    <s v="zAWRR Not in Roster"/>
    <x v="1"/>
    <n v="2321175"/>
    <x v="833"/>
    <x v="0"/>
    <s v="LP_AV115-F11_881827"/>
    <s v="CIP_AV115-F11_357552"/>
    <s v="Tree Work Complete"/>
    <m/>
    <x v="1"/>
    <s v="Ponderosa Pine"/>
    <s v="No"/>
    <s v="No"/>
    <n v="20"/>
    <n v="90"/>
    <s v="ABATE"/>
    <s v="F2B_FP-Rmv2 B"/>
    <s v="Haul offsite"/>
    <s v="No"/>
    <s v="None Observed"/>
    <s v="Tree is .7 span from pole B to C, 55 ft north of line. Broken off top, weight to lines, thinning canopy. "/>
    <s v="MFE_Mountain F Enterprises"/>
    <s v="MFE_Mountain F Enterprises"/>
    <n v="5807646"/>
    <s v="F2B_FP-Rmv2 B"/>
    <d v="2020-05-07T11:26:18"/>
    <s v="Climb/Pedro "/>
    <s v="Unit"/>
    <s v="No"/>
    <s v="Not Invoiced"/>
    <s v="MFE_Mountain F Enterprises"/>
    <s v="MFE_Mountain F Enterprises"/>
    <d v="2020-05-12T14:59:26"/>
    <s v=""/>
    <x v="1"/>
    <d v="2020-05-12T14:59:30"/>
    <s v="Sierra"/>
    <s v="SI_Sierra"/>
    <m/>
    <s v="13501 MCKITRICK RANCH RD"/>
    <s v=""/>
    <s v=""/>
    <s v=""/>
    <s v="nvikm_awrr"/>
    <d v="2020-03-09T11:49:39"/>
    <s v="BE_geomartawrrprod"/>
    <d v="2020-05-12T15:32:50"/>
    <s v="8cd59045-1abe-49bc-835f-b234f3df8234"/>
  </r>
  <r>
    <n v="0"/>
    <n v="0"/>
    <n v="0"/>
    <n v="0"/>
    <n v="0"/>
    <n v="0"/>
    <n v="0"/>
    <n v="0"/>
    <n v="0"/>
    <n v="0"/>
    <x v="1"/>
    <n v="1"/>
    <n v="2"/>
    <n v="2"/>
    <n v="20"/>
    <x v="1"/>
    <d v="2020-05-12T15:00:52"/>
    <s v="zAWRR Not in Roster"/>
    <x v="1"/>
    <d v="2020-03-09T00:00:00"/>
    <d v="2020-03-09T13:24:23"/>
    <s v=""/>
    <s v="No"/>
    <s v="Old"/>
    <n v="0"/>
    <x v="1"/>
    <x v="0"/>
    <s v="zAWRR Not in Roster"/>
    <s v="zAWRR Not in Roster"/>
    <x v="1"/>
    <n v="2321625"/>
    <x v="834"/>
    <x v="0"/>
    <s v="LP_AV115-F11_881827"/>
    <s v="CIP_AV115-F11_357552"/>
    <s v="Tree Work Complete"/>
    <m/>
    <x v="1"/>
    <s v="Black Oak"/>
    <s v="No"/>
    <s v="No"/>
    <n v="15"/>
    <n v="62"/>
    <s v="ABATE"/>
    <s v="F2B_FP-Rmv2 B"/>
    <s v="Cut and Leave"/>
    <s v="No"/>
    <s v="None Observed"/>
    <s v="Tree is .8 span from pole B to C, 30 ft north of line. Leaning towards and over lines. "/>
    <s v="MFE_Mountain F Enterprises"/>
    <s v="MFE_Mountain F Enterprises"/>
    <n v="5807646"/>
    <s v="F2B_FP-Rmv2 B"/>
    <d v="2020-05-07T15:09:58"/>
    <s v="Climb/Pedro "/>
    <s v="Unit"/>
    <s v="No"/>
    <s v="Not Invoiced"/>
    <s v="MFE_Mountain F Enterprises"/>
    <s v="MFE_Mountain F Enterprises"/>
    <d v="2020-05-12T15:00:50"/>
    <s v="Cut wood to 16 inch rounds, remove slash"/>
    <x v="1"/>
    <d v="2020-05-12T15:00:52"/>
    <s v="Sierra"/>
    <s v="SI_Sierra"/>
    <m/>
    <s v="13501 MCKITRICK RANCH RD"/>
    <s v=""/>
    <s v=""/>
    <s v=""/>
    <s v="nvikm_awrr"/>
    <d v="2020-03-09T13:24:23"/>
    <s v="BE_geomartawrrprod"/>
    <d v="2020-05-12T15:32:50"/>
    <s v="abb424bb-a6ae-41ad-8407-320382d4105a"/>
  </r>
  <r>
    <n v="0"/>
    <n v="0"/>
    <n v="0"/>
    <n v="0"/>
    <n v="0"/>
    <n v="0"/>
    <n v="0"/>
    <n v="0"/>
    <n v="0"/>
    <n v="0"/>
    <x v="1"/>
    <n v="1"/>
    <n v="2"/>
    <n v="2"/>
    <n v="20"/>
    <x v="1"/>
    <d v="2020-05-12T15:04:18"/>
    <s v="zAWRR Not in Roster"/>
    <x v="1"/>
    <d v="2020-03-09T00:00:00"/>
    <d v="2020-03-09T13:30:29"/>
    <s v=""/>
    <s v="No"/>
    <s v="Old"/>
    <n v="0"/>
    <x v="1"/>
    <x v="0"/>
    <s v="zAWRR Not in Roster"/>
    <s v="zAWRR Not in Roster"/>
    <x v="1"/>
    <n v="2321658"/>
    <x v="835"/>
    <x v="0"/>
    <s v="LP_AV115-F11_881827"/>
    <s v="CIP_AV115-F11_357552"/>
    <s v="Tree Work Complete"/>
    <m/>
    <x v="1"/>
    <s v="Black Oak"/>
    <s v="No"/>
    <s v="No"/>
    <n v="13"/>
    <n v="55"/>
    <s v="Do Not ABATE"/>
    <s v="R2B_Rmv 2-B"/>
    <s v="Cut and Leave"/>
    <s v="No"/>
    <s v="None Observed"/>
    <s v="Tree is .8 span from pole B to C, 15 ft north of line. Lean towards line, some epicormic sprouting. Overhang trim would remove majority of canopy, recommend removal "/>
    <s v="MFE_Mountain F Enterprises"/>
    <s v="MFE_Mountain F Enterprises"/>
    <n v="5807646"/>
    <s v="R2B_Rmv 2-B"/>
    <d v="2020-05-07T14:41:38"/>
    <s v="Climb/Pedro "/>
    <s v="Unit"/>
    <s v="No"/>
    <s v="Not Invoiced"/>
    <s v="MFE_Mountain F Enterprises"/>
    <s v="MFE_Mountain F Enterprises"/>
    <d v="2020-05-12T15:04:15"/>
    <s v="Cut wood to 16 inch rounds and remove slash "/>
    <x v="1"/>
    <d v="2020-05-12T15:04:18"/>
    <s v="Sierra"/>
    <s v="SI_Sierra"/>
    <m/>
    <s v="13501 MCKITRICK RANCH RD"/>
    <s v=""/>
    <s v=""/>
    <s v=""/>
    <s v="nvikm_awrr"/>
    <d v="2020-03-09T13:30:29"/>
    <s v="BE_geomartawrrprod"/>
    <d v="2020-05-12T15:32:50"/>
    <s v="42831f9a-28ff-4b3f-b8c7-8fa40b247f3b"/>
  </r>
  <r>
    <n v="0"/>
    <n v="0"/>
    <n v="0"/>
    <n v="0"/>
    <n v="0"/>
    <n v="0"/>
    <n v="0"/>
    <n v="0"/>
    <n v="0"/>
    <n v="0"/>
    <x v="1"/>
    <n v="1"/>
    <n v="4"/>
    <n v="4"/>
    <n v="20"/>
    <x v="1"/>
    <d v="2020-05-12T15:06:02"/>
    <s v="zAWRR Not in Roster"/>
    <x v="1"/>
    <d v="2020-03-09T00:00:00"/>
    <d v="2020-03-09T13:38:13"/>
    <s v=""/>
    <s v="No"/>
    <s v="Old"/>
    <n v="0"/>
    <x v="1"/>
    <x v="0"/>
    <s v="zAWRR Not in Roster"/>
    <s v="zAWRR Not in Roster"/>
    <x v="1"/>
    <n v="2321701"/>
    <x v="836"/>
    <x v="0"/>
    <s v="LP_AV115-F11_881827"/>
    <s v="CIP_AV115-F11_357552"/>
    <s v="Tree Work Complete"/>
    <m/>
    <x v="1"/>
    <s v="Black Oak"/>
    <s v="No"/>
    <s v="No"/>
    <n v="36"/>
    <n v="76"/>
    <s v="ABATE"/>
    <s v="F4B_FP-Rmv4 B"/>
    <s v="Cut and Leave"/>
    <s v="No"/>
    <s v="None Observed"/>
    <s v="Tree is .9 span from pole B to C, 20 ft north of line. Large oak with multiple cavities, areas with rot, mistletoe "/>
    <s v="MFE_Mountain F Enterprises"/>
    <s v="MFE_Mountain F Enterprises"/>
    <n v="5807646"/>
    <s v="F4B_FP-Rmv4 B"/>
    <d v="2020-05-07T13:36:29"/>
    <s v="Climb/Pedro "/>
    <s v="Unit"/>
    <s v="No"/>
    <s v="Not Invoiced"/>
    <s v="MFE_Mountain F Enterprises"/>
    <s v="MFE_Mountain F Enterprises"/>
    <d v="2020-05-12T15:05:59"/>
    <s v="Cut wood to 16 inch rounds and remove slash "/>
    <x v="1"/>
    <d v="2020-05-12T15:06:02"/>
    <s v="Sierra"/>
    <s v="SI_Sierra"/>
    <m/>
    <s v="13501 MCKITRICK RANCH RD"/>
    <s v=""/>
    <s v=""/>
    <s v=""/>
    <s v="nvikm_awrr"/>
    <d v="2020-03-09T13:38:13"/>
    <s v="BE_geomartawrrprod"/>
    <d v="2020-05-12T15:32:50"/>
    <s v="5abc6a6d-7091-4f29-a1d3-008fa8814afe"/>
  </r>
  <r>
    <n v="0"/>
    <n v="0"/>
    <n v="0"/>
    <n v="0"/>
    <n v="0"/>
    <n v="0"/>
    <n v="0"/>
    <n v="0"/>
    <n v="0"/>
    <n v="0"/>
    <x v="1"/>
    <n v="1"/>
    <s v="NA"/>
    <s v="NA"/>
    <n v="20"/>
    <x v="1"/>
    <d v="2020-05-12T15:10:51"/>
    <s v="MGE"/>
    <x v="4"/>
    <d v="2020-05-12T00:00:00"/>
    <d v="2020-05-12T15:10:51"/>
    <s v=""/>
    <s v="No"/>
    <s v="New"/>
    <n v="0"/>
    <x v="1"/>
    <x v="0"/>
    <s v="John Paul"/>
    <s v="Kubitschek"/>
    <x v="24"/>
    <n v="3221582"/>
    <x v="837"/>
    <x v="2"/>
    <s v="LP_AW116-A03_900825"/>
    <s v="CIP_AW116-A03_398757"/>
    <s v="No Work Required Under EVM"/>
    <m/>
    <x v="2"/>
    <s v="Black Oak"/>
    <s v="No"/>
    <s v="No"/>
    <n v="6"/>
    <n v="25"/>
    <s v="Do Not ABATE"/>
    <s v="NW_No Work"/>
    <s v="Not Needed"/>
    <m/>
    <s v="None Observed"/>
    <s v="0.5 span between tap poles M-N/ 15 ft. south of line "/>
    <m/>
    <m/>
    <m/>
    <m/>
    <m/>
    <m/>
    <s v="Unit"/>
    <s v="No"/>
    <s v="Not Invoiced"/>
    <m/>
    <m/>
    <m/>
    <s v="TBD"/>
    <x v="29"/>
    <d v="2020-05-12T15:10:51"/>
    <s v="Sierra"/>
    <s v="SI_Sierra"/>
    <m/>
    <s v="15280 SUNSHINE SPRINGS PL"/>
    <s v="GRASS VALLEY"/>
    <s v=""/>
    <s v=""/>
    <s v="jkubim_awrr"/>
    <d v="2020-05-12T15:10:51"/>
    <s v="BE_geomartawrrprod"/>
    <d v="2020-05-12T16:22:55"/>
    <s v="4e5acfc9-af75-404a-92f8-6153ab3b3797"/>
  </r>
  <r>
    <n v="0"/>
    <n v="0"/>
    <n v="0"/>
    <n v="0"/>
    <n v="0"/>
    <n v="0"/>
    <n v="0"/>
    <n v="0"/>
    <n v="0"/>
    <n v="0"/>
    <x v="1"/>
    <n v="1"/>
    <s v="NA"/>
    <s v="NA"/>
    <n v="20"/>
    <x v="1"/>
    <d v="2020-05-12T15:15:19"/>
    <s v="MGE"/>
    <x v="4"/>
    <d v="2020-05-12T00:00:00"/>
    <d v="2020-05-12T15:15:19"/>
    <s v=""/>
    <s v="No"/>
    <s v="New"/>
    <n v="0"/>
    <x v="1"/>
    <x v="0"/>
    <s v="John Paul"/>
    <s v="Kubitschek"/>
    <x v="24"/>
    <n v="3221647"/>
    <x v="838"/>
    <x v="2"/>
    <s v="LP_AW116-A03_900825"/>
    <s v="CIP_AW116-A03_398757"/>
    <s v="No Work Required Under EVM"/>
    <m/>
    <x v="2"/>
    <s v="Black Oak"/>
    <s v="No"/>
    <s v="No"/>
    <n v="7"/>
    <n v="30"/>
    <s v="Do Not ABATE"/>
    <s v="NW_No Work"/>
    <s v="Not Needed"/>
    <m/>
    <s v="None Observed"/>
    <s v="0.3 span between tap poles M-N/ 25 ft. south of line "/>
    <m/>
    <m/>
    <m/>
    <m/>
    <m/>
    <m/>
    <s v="Unit"/>
    <s v="No"/>
    <s v="Not Invoiced"/>
    <m/>
    <m/>
    <m/>
    <s v="TBD"/>
    <x v="29"/>
    <d v="2020-05-12T15:15:19"/>
    <s v="Sierra"/>
    <s v="SI_Sierra"/>
    <m/>
    <s v="15280 SUNSHINE SPRINGS PL"/>
    <s v="GRASS VALLEY"/>
    <s v=""/>
    <s v=""/>
    <s v="jkubim_awrr"/>
    <d v="2020-05-12T15:15:19"/>
    <s v="BE_geomartawrrprod"/>
    <d v="2020-05-12T16:22:57"/>
    <s v="f924086f-34d6-4d74-a7b3-471d86d5354b"/>
  </r>
  <r>
    <n v="0"/>
    <n v="0"/>
    <n v="0"/>
    <n v="0"/>
    <n v="0"/>
    <n v="0"/>
    <n v="0"/>
    <n v="0"/>
    <n v="0"/>
    <n v="0"/>
    <x v="1"/>
    <n v="1"/>
    <n v="2"/>
    <n v="2"/>
    <n v="20"/>
    <x v="1"/>
    <d v="2020-05-12T15:16:22"/>
    <s v="zAWRR Not in Roster"/>
    <x v="1"/>
    <d v="2020-03-03T00:00:00"/>
    <d v="2020-03-03T11:44:18"/>
    <s v=""/>
    <s v="No"/>
    <s v="Old"/>
    <n v="0"/>
    <x v="1"/>
    <x v="0"/>
    <s v="zAWRR Not in Roster"/>
    <s v="zAWRR Not in Roster"/>
    <x v="1"/>
    <n v="2309529"/>
    <x v="839"/>
    <x v="0"/>
    <s v="LP_AV115-F16_881831"/>
    <s v="CIP_AV115-F11_356978"/>
    <s v="Tree Work Complete"/>
    <m/>
    <x v="1"/>
    <s v="Black Oak"/>
    <s v="No"/>
    <s v="No"/>
    <n v="17"/>
    <n v="54"/>
    <s v="ABATE"/>
    <s v="F2B_FP-Rmv2 B"/>
    <s v="Relocate on Property"/>
    <m/>
    <s v="Riparian"/>
    <s v="Tree is .8 span from pole G to H, 50 ft south of line. Mistletoe, branch dieback. "/>
    <s v="MFE_Mountain F Enterprises"/>
    <s v="MFE_Mountain F Enterprises"/>
    <n v="4009396"/>
    <s v="F2B_FP-Rmv2 B"/>
    <d v="2020-05-06T14:46:17"/>
    <s v="Esteban Climb crew "/>
    <s v="Unit"/>
    <s v="No"/>
    <s v="Not Invoiced"/>
    <s v="MFE_Mountain F Enterprises"/>
    <s v="MFE_Mountain F Enterprises"/>
    <d v="2020-05-12T15:16:19"/>
    <s v="Cut rounds into 16in remove all slash relocate by shed"/>
    <x v="1"/>
    <d v="2020-05-12T15:16:22"/>
    <s v="Sierra"/>
    <s v="SI_Sierra"/>
    <m/>
    <s v="11647 YUBA RIDGE DR"/>
    <s v=""/>
    <s v=""/>
    <s v=""/>
    <s v="nvikm_awrr"/>
    <d v="2020-03-03T11:44:18"/>
    <s v="BE_geomartawrrprod"/>
    <d v="2020-05-12T15:32:49"/>
    <s v="7ac3c175-ad38-4888-a79f-18239f700494"/>
  </r>
  <r>
    <n v="0"/>
    <n v="0"/>
    <n v="0"/>
    <n v="0"/>
    <n v="0"/>
    <n v="0"/>
    <n v="0"/>
    <n v="0"/>
    <n v="0"/>
    <n v="0"/>
    <x v="1"/>
    <n v="1"/>
    <n v="1"/>
    <n v="1"/>
    <n v="20"/>
    <x v="1"/>
    <d v="2020-05-12T15:18:14"/>
    <s v="zAWRR Not in Roster"/>
    <x v="1"/>
    <d v="2019-12-07T00:00:00"/>
    <d v="2019-12-07T15:37:36"/>
    <s v=""/>
    <s v="No"/>
    <s v="Old"/>
    <n v="0"/>
    <x v="1"/>
    <x v="0"/>
    <s v="zAWRR Not in Roster"/>
    <s v="zAWRR Not in Roster"/>
    <x v="1"/>
    <n v="1771960"/>
    <x v="840"/>
    <x v="0"/>
    <s v="LP_AV115-F16_881831"/>
    <s v="CIP_AV115-F11_356978"/>
    <s v="Tree Work Complete"/>
    <s v=""/>
    <x v="1"/>
    <s v="Ponderosa Pine"/>
    <s v="No"/>
    <s v="No"/>
    <n v="9"/>
    <n v="42"/>
    <s v="ABATE"/>
    <s v="F1B_FP-Rmv1 B"/>
    <s v="Haul offsite"/>
    <s v="No"/>
    <s v="Riparian"/>
    <s v="0.9 span from pole G-H/ 25 feet south from line nvikm: reassessed, large canker on trunk. "/>
    <s v="MFE_Mountain F Enterprises"/>
    <s v="MFE_Mountain F Enterprises"/>
    <n v="4009396"/>
    <s v="F1B_FP-Rmv1 B"/>
    <d v="2020-05-06T14:47:59"/>
    <s v="Esteban Climb crew "/>
    <s v="Unit"/>
    <m/>
    <s v=""/>
    <s v="MFE_Mountain F Enterprises"/>
    <s v="MFE_Mountain F Enterprises"/>
    <d v="2020-05-12T15:18:10"/>
    <s v="Remove all wood and slash"/>
    <x v="1"/>
    <d v="2020-05-12T15:18:14"/>
    <s v="Sierra"/>
    <s v="SI_Sierra"/>
    <s v="1051742952"/>
    <s v="11647 YUBA RIDGE DR"/>
    <s v="NEVADA CITY"/>
    <s v=""/>
    <s v=""/>
    <s v="bmcgif_awrr"/>
    <d v="2019-12-07T15:37:36"/>
    <s v="BE_geomartawrrprod"/>
    <d v="2020-05-12T15:32:43"/>
    <s v="e15137fc-610f-4acf-b896-2486b8c6522c"/>
  </r>
  <r>
    <n v="0"/>
    <n v="0"/>
    <n v="0"/>
    <n v="0"/>
    <n v="0"/>
    <n v="0"/>
    <n v="0"/>
    <n v="0"/>
    <n v="0"/>
    <n v="0"/>
    <x v="1"/>
    <n v="1"/>
    <n v="2"/>
    <n v="2"/>
    <n v="20"/>
    <x v="1"/>
    <d v="2020-05-12T15:20:31"/>
    <s v="MGE"/>
    <x v="4"/>
    <d v="2020-03-24T00:00:00"/>
    <d v="2020-03-24T12:47:18"/>
    <s v=""/>
    <s v="No"/>
    <s v="Old"/>
    <n v="1"/>
    <x v="1"/>
    <x v="0"/>
    <s v="John Paul"/>
    <s v="Kubitschek"/>
    <x v="24"/>
    <n v="2946950"/>
    <x v="841"/>
    <x v="2"/>
    <s v="LP_AW116-A03_900825"/>
    <s v="CIP_AW116-A03_398757"/>
    <s v="Hold"/>
    <m/>
    <x v="2"/>
    <s v="Ponderosa Pine"/>
    <s v="No"/>
    <s v="No"/>
    <n v="22"/>
    <n v="140"/>
    <s v="Do Not ABATE"/>
    <s v="R2B_Rmv 2-B"/>
    <s v="Haul offsite"/>
    <m/>
    <s v="None Observed"/>
    <s v="PLEASE DELETE 0.9 span between poles L-M / 10 feet southwest of line / overhanging lines, trim would remove more than one third of the canopy, treym 4/6 prescription changed"/>
    <m/>
    <m/>
    <m/>
    <m/>
    <m/>
    <m/>
    <s v="Unit"/>
    <s v="No"/>
    <s v="Not Invoiced"/>
    <m/>
    <m/>
    <m/>
    <s v="Remove all wood and leave chips in designated area per owner "/>
    <x v="29"/>
    <d v="2020-05-12T15:20:31"/>
    <s v="Sierra"/>
    <s v="SI_Sierra"/>
    <m/>
    <s v="15280 SUNSHINE SPRINGS PL"/>
    <s v="GRASS VALLEY"/>
    <s v=""/>
    <s v=""/>
    <s v="awinnm_awrr"/>
    <d v="2020-03-24T12:47:18"/>
    <s v="BE_geomartawrrprod"/>
    <d v="2020-05-12T15:32:53"/>
    <s v="a2329afc-2ee8-486a-9551-56d80ac40ead"/>
  </r>
  <r>
    <n v="0"/>
    <n v="0"/>
    <n v="0"/>
    <n v="0"/>
    <n v="0"/>
    <n v="0"/>
    <n v="0"/>
    <n v="0"/>
    <n v="0"/>
    <n v="0"/>
    <x v="1"/>
    <n v="1"/>
    <n v="3"/>
    <n v="3"/>
    <n v="20"/>
    <x v="1"/>
    <d v="2020-05-12T15:20:59"/>
    <s v="MGE"/>
    <x v="4"/>
    <d v="2020-03-24T00:00:00"/>
    <d v="2020-03-24T12:37:34"/>
    <s v=""/>
    <s v="No"/>
    <s v="Old"/>
    <n v="1"/>
    <x v="1"/>
    <x v="0"/>
    <s v="John Paul"/>
    <s v="Kubitschek"/>
    <x v="24"/>
    <n v="2946949"/>
    <x v="842"/>
    <x v="2"/>
    <s v="LP_AW116-A03_900825"/>
    <s v="CIP_AW116-A03_398757"/>
    <s v="Hold"/>
    <m/>
    <x v="2"/>
    <s v="Ponderosa Pine"/>
    <s v="No"/>
    <s v="No"/>
    <n v="26"/>
    <n v="140"/>
    <s v="Do Not ABATE"/>
    <s v="R3B_Rmv 3-B"/>
    <s v="Haul offsite"/>
    <m/>
    <s v="None Observed"/>
    <s v="PLEASE DELETE 0.9 span between poles L-M / 5 feet southwest of line / overhanging lines, trim would remove more than one third of the canopy treym prescription changed"/>
    <m/>
    <m/>
    <m/>
    <m/>
    <m/>
    <m/>
    <s v="Unit"/>
    <s v="No"/>
    <s v="Not Invoiced"/>
    <m/>
    <m/>
    <m/>
    <s v="Remove all wood and leave chips in designated area per owner "/>
    <x v="29"/>
    <d v="2020-05-12T15:20:59"/>
    <s v="Sierra"/>
    <s v="SI_Sierra"/>
    <m/>
    <s v="15280 SUNSHINE SPRINGS PL"/>
    <s v="GRASS VALLEY"/>
    <s v=""/>
    <s v=""/>
    <s v="awinnm_awrr"/>
    <d v="2020-03-24T12:37:34"/>
    <s v="BE_geomartawrrprod"/>
    <d v="2020-05-12T15:32:53"/>
    <s v="76255091-1427-4700-beb4-37fca1f65d25"/>
  </r>
  <r>
    <n v="0"/>
    <n v="0"/>
    <n v="0"/>
    <n v="0"/>
    <n v="0"/>
    <n v="0"/>
    <n v="0"/>
    <n v="0"/>
    <n v="0"/>
    <n v="0"/>
    <x v="1"/>
    <n v="1"/>
    <n v="2"/>
    <n v="2"/>
    <n v="20"/>
    <x v="1"/>
    <d v="2020-05-12T15:21:26"/>
    <s v="MGE"/>
    <x v="4"/>
    <d v="2020-03-24T00:00:00"/>
    <d v="2020-03-24T12:17:57"/>
    <s v=""/>
    <s v="No"/>
    <s v="Old"/>
    <n v="1"/>
    <x v="1"/>
    <x v="0"/>
    <s v="John Paul"/>
    <s v="Kubitschek"/>
    <x v="24"/>
    <n v="2946947"/>
    <x v="843"/>
    <x v="2"/>
    <s v="LP_AW116-A03_900825"/>
    <s v="CIP_AW116-A03_398757"/>
    <s v="Hold"/>
    <m/>
    <x v="2"/>
    <s v="Ponderosa Pine"/>
    <s v="No"/>
    <s v="No"/>
    <n v="13"/>
    <n v="90"/>
    <s v="ABATE"/>
    <s v="F2B_FP-Rmv2 B"/>
    <s v="Haul offsite"/>
    <m/>
    <s v="None Observed"/>
    <s v="PLEASE DELETE 0.9 span between poles L-M / 25 feet southwest of line / poor taper, suppressed, 5-1 tree / abnormal growth at base of trunk "/>
    <m/>
    <m/>
    <m/>
    <m/>
    <m/>
    <m/>
    <s v="Unit"/>
    <s v="No"/>
    <s v="Not Invoiced"/>
    <m/>
    <m/>
    <m/>
    <s v="Remove all wood and leave chips in designated area per owner "/>
    <x v="29"/>
    <d v="2020-05-12T15:21:26"/>
    <s v="Sierra"/>
    <s v="SI_Sierra"/>
    <m/>
    <s v="15280 SUNSHINE SPRINGS PL"/>
    <s v="GRASS VALLEY"/>
    <s v=""/>
    <s v=""/>
    <s v="awinnm_awrr"/>
    <d v="2020-03-24T12:17:57"/>
    <s v="BE_geomartawrrprod"/>
    <d v="2020-05-12T15:32:53"/>
    <s v="4feb9516-bae2-4966-b8b7-9b521b841279"/>
  </r>
  <r>
    <n v="0"/>
    <n v="0"/>
    <n v="0"/>
    <n v="0"/>
    <n v="0"/>
    <n v="0"/>
    <n v="0"/>
    <n v="0"/>
    <n v="0"/>
    <n v="0"/>
    <x v="1"/>
    <n v="1"/>
    <n v="2"/>
    <n v="2"/>
    <n v="20"/>
    <x v="1"/>
    <d v="2020-05-12T15:22:26"/>
    <s v="zAWRR Not in Roster"/>
    <x v="1"/>
    <d v="2019-12-07T00:00:00"/>
    <d v="2019-12-07T15:42:11"/>
    <s v=""/>
    <s v="No"/>
    <s v="Old"/>
    <n v="0"/>
    <x v="1"/>
    <x v="0"/>
    <s v="zAWRR Not in Roster"/>
    <s v="zAWRR Not in Roster"/>
    <x v="1"/>
    <n v="1771963"/>
    <x v="844"/>
    <x v="0"/>
    <s v="LP_AV115-F16_881831"/>
    <s v="CIP_AV115-F11_356978"/>
    <s v="Tree Work Complete"/>
    <s v=""/>
    <x v="1"/>
    <s v="Ponderosa Pine"/>
    <s v="No"/>
    <s v="No"/>
    <n v="12"/>
    <n v="40"/>
    <s v="ABATE"/>
    <s v="F2B_FP-Rmv2 B"/>
    <s v="Haul offsite"/>
    <s v="No"/>
    <s v="Riparian"/>
    <s v="0.8 span from pole G-H/ 14 feet south from line"/>
    <s v="MFE_Mountain F Enterprises"/>
    <s v="MFE_Mountain F Enterprises"/>
    <n v="4009396"/>
    <s v="F2B_FP-Rmv2 B"/>
    <d v="2020-05-06T14:50:00"/>
    <s v="Esteban Climb crew "/>
    <s v="Unit"/>
    <m/>
    <s v=""/>
    <s v="MFE_Mountain F Enterprises"/>
    <s v="MFE_Mountain F Enterprises"/>
    <d v="2020-05-12T15:22:24"/>
    <s v="Remove all wood and slash"/>
    <x v="1"/>
    <d v="2020-05-12T15:22:26"/>
    <s v="Sierra"/>
    <s v="SI_Sierra"/>
    <s v="1051742952"/>
    <s v="11647 YUBA RIDGE DR"/>
    <s v="NEVADA CITY"/>
    <s v=""/>
    <s v=""/>
    <s v="bmcgif_awrr"/>
    <d v="2019-12-07T15:42:11"/>
    <s v="BE_geomartawrrprod"/>
    <d v="2020-05-12T15:32:43"/>
    <s v="8046c458-00ad-476d-a278-5ff113d8b6f5"/>
  </r>
  <r>
    <n v="0"/>
    <n v="0"/>
    <n v="0"/>
    <n v="0"/>
    <n v="0"/>
    <n v="0"/>
    <n v="0"/>
    <n v="0"/>
    <n v="0"/>
    <n v="0"/>
    <x v="1"/>
    <n v="1"/>
    <n v="2"/>
    <n v="2"/>
    <n v="20"/>
    <x v="1"/>
    <d v="2020-05-12T15:23:51"/>
    <s v="zAWRR Not in Roster"/>
    <x v="1"/>
    <d v="2019-12-07T00:00:00"/>
    <d v="2019-12-07T15:44:43"/>
    <s v=""/>
    <s v="No"/>
    <s v="Old"/>
    <n v="0"/>
    <x v="1"/>
    <x v="0"/>
    <s v="zAWRR Not in Roster"/>
    <s v="zAWRR Not in Roster"/>
    <x v="1"/>
    <n v="1771966"/>
    <x v="845"/>
    <x v="0"/>
    <s v="LP_AV115-F16_881831"/>
    <s v="CIP_AV115-F11_356978"/>
    <s v="Tree Work Complete"/>
    <s v=""/>
    <x v="1"/>
    <s v="Ponderosa Pine"/>
    <s v="No"/>
    <s v="No"/>
    <n v="12"/>
    <n v="40"/>
    <s v="ABATE"/>
    <s v="F2B_FP-Rmv2 B"/>
    <s v="Haul offsite"/>
    <s v="No"/>
    <s v="Riparian"/>
    <s v="0.8 span from pole G-H/ 12 feet south from line. Canker on butt"/>
    <s v="MFE_Mountain F Enterprises"/>
    <s v="MFE_Mountain F Enterprises"/>
    <n v="4009396"/>
    <s v="F2B_FP-Rmv2 B"/>
    <d v="2020-05-06T14:52:47"/>
    <s v="Esteban Climb crew "/>
    <s v="Unit"/>
    <m/>
    <s v=""/>
    <s v="MFE_Mountain F Enterprises"/>
    <s v="MFE_Mountain F Enterprises"/>
    <d v="2020-05-12T15:23:48"/>
    <s v="Remove all wood and slash"/>
    <x v="1"/>
    <d v="2020-05-12T15:23:51"/>
    <s v="Sierra"/>
    <s v="SI_Sierra"/>
    <s v="1051742952"/>
    <s v="11647 YUBA RIDGE DR"/>
    <s v="NEVADA CITY"/>
    <s v=""/>
    <s v=""/>
    <s v="bmcgif_awrr"/>
    <d v="2019-12-07T15:44:43"/>
    <s v="BE_geomartawrrprod"/>
    <d v="2020-05-12T15:32:43"/>
    <s v="6006c1ae-88f4-4168-9795-dc3ea5832860"/>
  </r>
  <r>
    <n v="0"/>
    <n v="0"/>
    <n v="0"/>
    <n v="0"/>
    <n v="0"/>
    <n v="0"/>
    <n v="0"/>
    <n v="0"/>
    <n v="0"/>
    <n v="0"/>
    <x v="1"/>
    <n v="1"/>
    <n v="2"/>
    <n v="2"/>
    <n v="20"/>
    <x v="1"/>
    <d v="2020-05-12T15:24:46"/>
    <s v="MGE"/>
    <x v="4"/>
    <d v="2020-05-12T00:00:00"/>
    <d v="2020-05-12T15:24:46"/>
    <s v=""/>
    <s v="No"/>
    <s v="New"/>
    <n v="0"/>
    <x v="1"/>
    <x v="0"/>
    <s v="John Paul"/>
    <s v="Kubitschek"/>
    <x v="24"/>
    <n v="3221697"/>
    <x v="846"/>
    <x v="2"/>
    <s v="LP_AW116-A03_900825"/>
    <s v="CIP_AW116-A03_398757"/>
    <s v="Work Identified"/>
    <m/>
    <x v="2"/>
    <s v="Ponderosa Pine"/>
    <s v="No"/>
    <s v="No"/>
    <n v="22"/>
    <n v="140"/>
    <s v="Do Not ABATE"/>
    <s v="R2B_Rmv 2-B"/>
    <s v="Haul offsite"/>
    <m/>
    <s v="None Observed"/>
    <s v="0.1 span between tap poles M-N/ 2 ft. south of line/ Tree trunk is growing within 4 ft. of lines, trimming will remove over half of canopy."/>
    <m/>
    <m/>
    <m/>
    <m/>
    <m/>
    <m/>
    <s v="Unit"/>
    <s v="No"/>
    <s v="Not Invoiced"/>
    <m/>
    <m/>
    <m/>
    <s v="Remove all wood/ Pile wood chips in designated area on property."/>
    <x v="29"/>
    <d v="2020-05-12T15:24:46"/>
    <s v="Sierra"/>
    <s v="SI_Sierra"/>
    <m/>
    <s v="15280 SUNSHINE SPRINGS PL"/>
    <s v="GRASS VALLEY"/>
    <s v=""/>
    <s v=""/>
    <s v="jkubim_awrr"/>
    <d v="2020-05-12T15:24:46"/>
    <s v="BE_geomartawrrprod"/>
    <d v="2020-05-12T16:22:58"/>
    <s v="03fa0101-87b5-4f20-85a8-db6ef13f53e5"/>
  </r>
  <r>
    <n v="0"/>
    <n v="0"/>
    <n v="0"/>
    <n v="0"/>
    <n v="0"/>
    <n v="0"/>
    <n v="0"/>
    <n v="0"/>
    <n v="0"/>
    <n v="0"/>
    <x v="1"/>
    <n v="1"/>
    <s v="NA"/>
    <s v="NA"/>
    <n v="20"/>
    <x v="1"/>
    <d v="2020-05-12T15:27:17"/>
    <s v="MGE"/>
    <x v="4"/>
    <d v="2020-05-12T00:00:00"/>
    <d v="2020-05-12T15:27:17"/>
    <s v=""/>
    <s v="No"/>
    <s v="New"/>
    <n v="0"/>
    <x v="1"/>
    <x v="0"/>
    <s v="Alex"/>
    <s v="Coon"/>
    <x v="19"/>
    <n v="3221832"/>
    <x v="847"/>
    <x v="2"/>
    <s v="LP_AW116-A07_894359"/>
    <s v="CIP_AW116-A07_396354"/>
    <s v="No Work Required Under EVM"/>
    <m/>
    <x v="2"/>
    <s v="Ponderosa Pine"/>
    <s v="No"/>
    <s v="No"/>
    <n v="24"/>
    <n v="80"/>
    <s v="Do Not ABATE"/>
    <s v="NW_No Work"/>
    <s v="Not Needed"/>
    <m/>
    <s v="None Observed"/>
    <s v="Poles 19-20, 0.6 span, 60 feet north of lines, sapping near base of tree from previous trim, com wire going through lower part of canopy."/>
    <m/>
    <m/>
    <m/>
    <m/>
    <m/>
    <m/>
    <s v="Unit"/>
    <s v="No"/>
    <s v="Not Invoiced"/>
    <m/>
    <m/>
    <m/>
    <s v="TBD"/>
    <x v="23"/>
    <d v="2020-05-12T15:27:17"/>
    <s v="Sierra"/>
    <s v="SI_Sierra"/>
    <m/>
    <s v="12118 SUNSHINE VALLEY RD"/>
    <s v="GRASS VALLEY"/>
    <s v=""/>
    <s v=""/>
    <s v="acoonm_awrr"/>
    <d v="2020-05-12T15:27:17"/>
    <s v="BE_geomartawrrprod"/>
    <d v="2020-05-12T16:23:02"/>
    <s v="c778190a-f506-4f5f-92cb-d4b67d2aa53d"/>
  </r>
  <r>
    <n v="0"/>
    <n v="0"/>
    <n v="0"/>
    <n v="0"/>
    <n v="0"/>
    <n v="0"/>
    <n v="0"/>
    <n v="0"/>
    <n v="0"/>
    <n v="0"/>
    <x v="1"/>
    <n v="1"/>
    <n v="1"/>
    <n v="1"/>
    <n v="20"/>
    <x v="1"/>
    <d v="2020-05-12T15:29:04"/>
    <s v="zAWRR Not in Roster"/>
    <x v="1"/>
    <d v="2020-03-04T00:00:00"/>
    <d v="2020-03-04T12:10:55"/>
    <s v=""/>
    <s v="No"/>
    <s v="Old"/>
    <n v="0"/>
    <x v="1"/>
    <x v="0"/>
    <s v="zAWRR Not in Roster"/>
    <s v="zAWRR Not in Roster"/>
    <x v="1"/>
    <n v="2312088"/>
    <x v="848"/>
    <x v="0"/>
    <s v="LP_AV115-F11_880273"/>
    <s v="CIP_AV115-F11_356765"/>
    <s v="Tree Work Complete"/>
    <m/>
    <x v="1"/>
    <s v="Ponderosa Pine"/>
    <s v="No"/>
    <s v="No"/>
    <n v="8"/>
    <n v="53"/>
    <s v="ABATE"/>
    <s v="F1B_FP-Rmv1 B"/>
    <s v="Haul offsite"/>
    <s v="No"/>
    <s v="None Observed"/>
    <s v="Tree is .9 span from pole 4 to end pole, 30 ft north of line. 2 significant cankers, gall rust. "/>
    <s v="MFE_Mountain F Enterprises"/>
    <s v="MFE_Mountain F Enterprises"/>
    <n v="5807646"/>
    <s v="F1B_FP-Rmv1 B"/>
    <d v="2020-05-04T12:11:23"/>
    <s v="Climb/Pedro "/>
    <s v="Unit"/>
    <s v="No"/>
    <s v="Not Invoiced"/>
    <s v="MFE_Mountain F Enterprises"/>
    <s v="MFE_Mountain F Enterprises"/>
    <d v="2020-05-12T15:29:02"/>
    <m/>
    <x v="1"/>
    <d v="2020-05-12T15:29:04"/>
    <s v="Sierra"/>
    <s v="SI_Sierra"/>
    <m/>
    <s v="11770 LOST RANCH WAY"/>
    <s v=""/>
    <s v=""/>
    <s v=""/>
    <s v="nvikm_awrr"/>
    <d v="2020-03-04T12:10:55"/>
    <s v="BE_geomartawrrprod"/>
    <d v="2020-05-12T15:32:49"/>
    <s v="af2d0764-5dc7-4f33-a681-8b86ba0d20b0"/>
  </r>
  <r>
    <n v="0"/>
    <n v="0"/>
    <n v="0"/>
    <n v="0"/>
    <n v="0"/>
    <n v="0"/>
    <n v="0"/>
    <n v="0"/>
    <n v="0"/>
    <n v="0"/>
    <x v="1"/>
    <n v="1"/>
    <n v="3"/>
    <n v="3"/>
    <n v="20"/>
    <x v="1"/>
    <d v="2020-05-12T15:29:09"/>
    <s v="MGE"/>
    <x v="4"/>
    <d v="2020-05-12T00:00:00"/>
    <d v="2020-05-12T15:29:09"/>
    <s v=""/>
    <s v="No"/>
    <s v="New"/>
    <n v="0"/>
    <x v="1"/>
    <x v="0"/>
    <s v="John Paul"/>
    <s v="Kubitschek"/>
    <x v="24"/>
    <n v="3221734"/>
    <x v="849"/>
    <x v="2"/>
    <s v="LP_AW116-A03_900825"/>
    <s v="CIP_AW116-A03_398757"/>
    <s v="Work Identified"/>
    <m/>
    <x v="2"/>
    <s v="Ponderosa Pine"/>
    <s v="No"/>
    <s v="No"/>
    <n v="26"/>
    <n v="140"/>
    <s v="Do Not ABATE"/>
    <s v="R3B_Rmv 3-B"/>
    <s v="Haul offsite"/>
    <m/>
    <s v="None Observed"/>
    <s v="0.9 span between tap poles L-M/ 2 ft. west of line/ tree trunk is growing within 4 ft. of power lines, trimming will remove over half of canopy."/>
    <m/>
    <m/>
    <m/>
    <m/>
    <m/>
    <m/>
    <s v="Unit"/>
    <s v="No"/>
    <s v="Not Invoiced"/>
    <m/>
    <m/>
    <m/>
    <s v="Remove all wood/ Pile wood chips in designated area on property."/>
    <x v="29"/>
    <d v="2020-05-12T15:29:09"/>
    <s v="Sierra"/>
    <s v="SI_Sierra"/>
    <m/>
    <s v="15280 SUNSHINE SPRINGS PL"/>
    <s v="GRASS VALLEY"/>
    <s v=""/>
    <s v=""/>
    <s v="jkubim_awrr"/>
    <d v="2020-05-12T15:29:09"/>
    <s v="BE_geomartawrrprod"/>
    <d v="2020-05-12T16:22:59"/>
    <s v="46bb4923-8b72-48e2-b9af-5ccd4e623810"/>
  </r>
  <r>
    <n v="0"/>
    <n v="0"/>
    <n v="0"/>
    <n v="0"/>
    <n v="0"/>
    <n v="0"/>
    <n v="0"/>
    <n v="0"/>
    <n v="0"/>
    <n v="0"/>
    <x v="1"/>
    <n v="1"/>
    <n v="3"/>
    <s v="NA"/>
    <n v="20"/>
    <x v="1"/>
    <d v="2020-05-12T15:31:15"/>
    <s v="MGE"/>
    <x v="4"/>
    <d v="2020-05-12T00:00:00"/>
    <d v="2020-05-12T15:30:18"/>
    <s v=""/>
    <s v="No"/>
    <s v="New"/>
    <n v="0"/>
    <x v="1"/>
    <x v="0"/>
    <s v="Alex"/>
    <s v="Coon"/>
    <x v="19"/>
    <n v="3221833"/>
    <x v="850"/>
    <x v="2"/>
    <s v="LP_AW116-A07_894359"/>
    <s v="CIP_AW116-A07_396354"/>
    <s v="Work Identified"/>
    <m/>
    <x v="2"/>
    <s v="Ponderosa Pine"/>
    <s v="No"/>
    <s v="No"/>
    <n v="24"/>
    <n v="90"/>
    <s v="Do Not ABATE"/>
    <s v="OV_Overhang"/>
    <s v="Not Needed"/>
    <m/>
    <s v="None Observed"/>
    <s v="Poles 19-A, 0.4 span, 15 feet south of lines, trim overhanging branches to assure compliance, 4ft to sky. Small codom."/>
    <m/>
    <m/>
    <m/>
    <m/>
    <m/>
    <m/>
    <s v="Unit"/>
    <s v="No"/>
    <s v="Not Invoiced"/>
    <m/>
    <m/>
    <m/>
    <s v="N/A"/>
    <x v="23"/>
    <d v="2020-05-12T15:31:15"/>
    <s v="Sierra"/>
    <s v="SI_Sierra"/>
    <m/>
    <s v="12118 SUNSHINE VALLEY RD"/>
    <s v="GRASS VALLEY"/>
    <s v=""/>
    <s v=""/>
    <s v="acoonm_awrr"/>
    <d v="2020-05-12T15:30:18"/>
    <s v="BE_geomartawrrprod"/>
    <d v="2020-05-12T16:23:02"/>
    <s v="53c0d65c-fa6f-4e14-8467-384ffc2532af"/>
  </r>
  <r>
    <n v="0"/>
    <n v="0"/>
    <n v="0"/>
    <n v="0"/>
    <n v="0"/>
    <n v="0"/>
    <n v="0"/>
    <n v="0"/>
    <n v="0"/>
    <n v="0"/>
    <x v="1"/>
    <n v="1"/>
    <n v="2"/>
    <n v="2"/>
    <n v="20"/>
    <x v="1"/>
    <d v="2020-05-12T15:33:34"/>
    <s v="MGE"/>
    <x v="4"/>
    <d v="2020-05-12T00:00:00"/>
    <d v="2020-05-12T15:33:34"/>
    <s v=""/>
    <s v="No"/>
    <s v="New"/>
    <n v="0"/>
    <x v="1"/>
    <x v="0"/>
    <s v="John Paul"/>
    <s v="Kubitschek"/>
    <x v="24"/>
    <n v="3221748"/>
    <x v="851"/>
    <x v="2"/>
    <s v="LP_AW116-A03_900825"/>
    <s v="CIP_AW116-A03_398757"/>
    <s v="Work Identified"/>
    <m/>
    <x v="2"/>
    <s v="Ponderosa Pine"/>
    <s v="No"/>
    <s v="No"/>
    <n v="13"/>
    <n v="55"/>
    <s v="ABATE"/>
    <s v="F2B_FP-Rmv2 B"/>
    <s v="Haul offsite"/>
    <m/>
    <s v="None Observed"/>
    <s v="0.9 span between tap poles L-M/ 30 ft. west of line/ Conks growing out of main stem."/>
    <m/>
    <m/>
    <m/>
    <m/>
    <m/>
    <m/>
    <s v="Unit"/>
    <s v="No"/>
    <s v="Not Invoiced"/>
    <m/>
    <m/>
    <m/>
    <s v="Remove all wood/ Pile wood chips in designated area on property."/>
    <x v="29"/>
    <d v="2020-05-12T15:33:34"/>
    <s v="Sierra"/>
    <s v="SI_Sierra"/>
    <m/>
    <s v="15280 SUNSHINE SPRINGS PL"/>
    <s v="GRASS VALLEY"/>
    <s v=""/>
    <s v=""/>
    <s v="jkubim_awrr"/>
    <d v="2020-05-12T15:33:34"/>
    <s v="BE_geomartawrrprod"/>
    <d v="2020-05-12T16:22:59"/>
    <s v="df740ff6-2e9f-4a8a-862e-3c37732766c8"/>
  </r>
  <r>
    <n v="0"/>
    <n v="0"/>
    <n v="0"/>
    <n v="0"/>
    <n v="0"/>
    <n v="0"/>
    <n v="0"/>
    <n v="0"/>
    <n v="0"/>
    <n v="0"/>
    <x v="1"/>
    <n v="1"/>
    <s v="NA"/>
    <s v="NA"/>
    <n v="20"/>
    <x v="1"/>
    <d v="2020-05-12T15:36:24"/>
    <s v="MGE"/>
    <x v="4"/>
    <d v="2020-03-26T00:00:00"/>
    <d v="2020-03-26T11:27:55"/>
    <s v=""/>
    <s v="No"/>
    <s v="Old"/>
    <n v="0"/>
    <x v="1"/>
    <x v="0"/>
    <s v="Tyler"/>
    <s v="Rey"/>
    <x v="6"/>
    <n v="2955682"/>
    <x v="852"/>
    <x v="2"/>
    <s v="LP_AW116-A03_901883"/>
    <s v="CIP_AW116-A03_398599"/>
    <s v="No Work Required Under EVM"/>
    <m/>
    <x v="2"/>
    <s v="Ponderosa Pine"/>
    <s v="No"/>
    <s v="No"/>
    <n v="13"/>
    <n v="70"/>
    <s v="Do Not ABATE"/>
    <s v="NW_No Work"/>
    <s v="Not Needed"/>
    <m/>
    <s v="Riparian"/>
    <s v="Pole J-K, .3 span from J, 35 feet east of the wire"/>
    <m/>
    <m/>
    <m/>
    <m/>
    <m/>
    <m/>
    <s v="Unit"/>
    <s v="No"/>
    <s v="Not Invoiced"/>
    <m/>
    <m/>
    <m/>
    <s v="Remove all pine and brush, 16 inch oak rounds"/>
    <x v="8"/>
    <d v="2020-05-12T15:36:24"/>
    <s v="Sierra"/>
    <s v="SI_Sierra"/>
    <m/>
    <s v="13283 SUNSHINE VALLEY RD"/>
    <s v="GRASS VALLEY"/>
    <s v=""/>
    <s v=""/>
    <s v="treym_awrr"/>
    <d v="2020-03-26T11:27:55"/>
    <s v="BE_geomartawrrprod"/>
    <d v="2020-05-13T07:30:41"/>
    <s v="f65922ab-7d30-4c00-9b80-b8aaa28028dd"/>
  </r>
  <r>
    <n v="0"/>
    <n v="0"/>
    <n v="0"/>
    <n v="0"/>
    <n v="0"/>
    <n v="0"/>
    <n v="0"/>
    <n v="0"/>
    <n v="0"/>
    <n v="0"/>
    <x v="1"/>
    <n v="1"/>
    <n v="1"/>
    <n v="1"/>
    <n v="20"/>
    <x v="1"/>
    <d v="2020-05-12T15:36:24"/>
    <s v="MGE"/>
    <x v="4"/>
    <d v="2020-03-26T00:00:00"/>
    <d v="2020-03-26T11:33:43"/>
    <s v=""/>
    <s v="No"/>
    <s v="Old"/>
    <n v="0"/>
    <x v="1"/>
    <x v="0"/>
    <s v="Tyler"/>
    <s v="Rey"/>
    <x v="6"/>
    <n v="2955683"/>
    <x v="853"/>
    <x v="2"/>
    <s v="LP_AW116-A03_901883"/>
    <s v="CIP_AW116-A03_398599"/>
    <s v="Work Identified"/>
    <m/>
    <x v="2"/>
    <s v="Ponderosa Pine"/>
    <s v="No"/>
    <s v="No"/>
    <n v="8"/>
    <n v="63"/>
    <s v="Do Not ABATE"/>
    <s v="R1B_Rmv 1-B"/>
    <s v="Haul offsite"/>
    <m/>
    <s v="Riparian"/>
    <s v="Pole J-K, .3 span from J, 35 feet east of the wire, removal for poor taper/ suppressed tree"/>
    <m/>
    <m/>
    <m/>
    <m/>
    <m/>
    <m/>
    <s v="Unit"/>
    <s v="No"/>
    <s v="Not Invoiced"/>
    <m/>
    <m/>
    <m/>
    <s v="Remove all pine and brush, 16 inch oak rounds"/>
    <x v="8"/>
    <d v="2020-05-12T15:36:24"/>
    <s v="Sierra"/>
    <s v="SI_Sierra"/>
    <m/>
    <s v="13283 SUNSHINE VALLEY RD"/>
    <s v="GRASS VALLEY"/>
    <s v=""/>
    <s v=""/>
    <s v="treym_awrr"/>
    <d v="2020-03-26T11:33:43"/>
    <s v="BE_geomartawrrprod"/>
    <d v="2020-05-13T07:30:41"/>
    <s v="476dbef8-9545-4b27-9257-f74da8c13cb3"/>
  </r>
  <r>
    <n v="0"/>
    <n v="0"/>
    <n v="0"/>
    <n v="0"/>
    <n v="0"/>
    <n v="0"/>
    <n v="0"/>
    <n v="0"/>
    <n v="0"/>
    <n v="0"/>
    <x v="1"/>
    <n v="1"/>
    <n v="2"/>
    <s v="NA"/>
    <n v="20"/>
    <x v="1"/>
    <d v="2020-05-12T15:36:24"/>
    <s v="MGE"/>
    <x v="4"/>
    <d v="2020-03-26T00:00:00"/>
    <d v="2020-03-26T11:39:14"/>
    <s v=""/>
    <s v="No"/>
    <s v="Old"/>
    <n v="0"/>
    <x v="1"/>
    <x v="0"/>
    <s v="Tyler"/>
    <s v="Rey"/>
    <x v="6"/>
    <n v="2955684"/>
    <x v="854"/>
    <x v="2"/>
    <s v="LP_AW116-A03_901883"/>
    <s v="CIP_AW116-A03_398599"/>
    <s v="Work Identified"/>
    <m/>
    <x v="2"/>
    <s v="Ponderosa Pine"/>
    <s v="No"/>
    <s v="No"/>
    <n v="18"/>
    <n v="80"/>
    <s v="Do Not ABATE"/>
    <s v="OV_Overhang"/>
    <s v="Haul offsite"/>
    <m/>
    <s v="Riparian"/>
    <s v="Pole J-K, .3 span from J, 25 feet east of the wire, trim for overhang of primary wire"/>
    <m/>
    <m/>
    <m/>
    <m/>
    <m/>
    <m/>
    <s v="Unit"/>
    <s v="No"/>
    <s v="Not Invoiced"/>
    <m/>
    <m/>
    <m/>
    <s v="Remove all pine and brush, 16 inch oak rounds"/>
    <x v="8"/>
    <d v="2020-05-12T15:36:24"/>
    <s v="Sierra"/>
    <s v="SI_Sierra"/>
    <m/>
    <s v="13283 SUNSHINE VALLEY RD"/>
    <s v="GRASS VALLEY"/>
    <s v=""/>
    <s v=""/>
    <s v="treym_awrr"/>
    <d v="2020-03-26T11:39:14"/>
    <s v="BE_geomartawrrprod"/>
    <d v="2020-05-13T07:30:41"/>
    <s v="9caaa760-092f-4248-9734-efe08f2a58fc"/>
  </r>
  <r>
    <n v="0"/>
    <n v="0"/>
    <n v="0"/>
    <n v="0"/>
    <n v="0"/>
    <n v="0"/>
    <n v="0"/>
    <n v="0"/>
    <n v="0"/>
    <n v="0"/>
    <x v="1"/>
    <n v="1"/>
    <n v="2"/>
    <s v="NA"/>
    <n v="20"/>
    <x v="1"/>
    <d v="2020-05-12T15:36:24"/>
    <s v="MGE"/>
    <x v="4"/>
    <d v="2020-03-26T00:00:00"/>
    <d v="2020-03-26T11:51:24"/>
    <s v=""/>
    <s v="No"/>
    <s v="Old"/>
    <n v="0"/>
    <x v="1"/>
    <x v="0"/>
    <s v="Tyler"/>
    <s v="Rey"/>
    <x v="6"/>
    <n v="2955685"/>
    <x v="855"/>
    <x v="2"/>
    <s v="LP_AW116-A03_901883"/>
    <s v="CIP_AW116-A03_398599"/>
    <s v="Work Identified"/>
    <m/>
    <x v="2"/>
    <s v="Ponderosa Pine"/>
    <s v="No"/>
    <s v="No"/>
    <n v="15"/>
    <n v="75"/>
    <s v="Do Not ABATE"/>
    <s v="OV_Overhang"/>
    <s v="Haul offsite"/>
    <m/>
    <s v="Riparian"/>
    <s v="Pole J-K, .4 span from J, 17 feet east of the wire, trim for overhang of primary wire"/>
    <m/>
    <m/>
    <m/>
    <m/>
    <m/>
    <m/>
    <s v="Unit"/>
    <s v="No"/>
    <s v="Not Invoiced"/>
    <m/>
    <m/>
    <m/>
    <s v="Remove all pine and brush, 16 inch oak rounds"/>
    <x v="8"/>
    <d v="2020-05-12T15:36:24"/>
    <s v="Sierra"/>
    <s v="SI_Sierra"/>
    <m/>
    <s v="13283 SUNSHINE VALLEY RD"/>
    <s v="GRASS VALLEY"/>
    <s v=""/>
    <s v=""/>
    <s v="treym_awrr"/>
    <d v="2020-03-26T11:51:24"/>
    <s v="BE_geomartawrrprod"/>
    <d v="2020-05-13T07:30:41"/>
    <s v="7015d2e2-5a5f-4811-a474-7aa01730d668"/>
  </r>
  <r>
    <n v="0"/>
    <n v="0"/>
    <n v="0"/>
    <n v="0"/>
    <n v="0"/>
    <n v="0"/>
    <n v="0"/>
    <n v="0"/>
    <n v="0"/>
    <n v="0"/>
    <x v="1"/>
    <n v="1"/>
    <n v="2"/>
    <s v="NA"/>
    <n v="20"/>
    <x v="1"/>
    <d v="2020-05-12T15:36:24"/>
    <s v="MGE"/>
    <x v="4"/>
    <d v="2020-03-26T00:00:00"/>
    <d v="2020-03-26T12:01:42"/>
    <s v=""/>
    <s v="No"/>
    <s v="Old"/>
    <n v="0"/>
    <x v="1"/>
    <x v="0"/>
    <s v="Tyler"/>
    <s v="Rey"/>
    <x v="6"/>
    <n v="2955686"/>
    <x v="856"/>
    <x v="2"/>
    <s v="LP_AW116-A03_901883"/>
    <s v="CIP_AW116-A03_398599"/>
    <s v="Work Identified"/>
    <m/>
    <x v="2"/>
    <s v="Ponderosa Pine"/>
    <s v="No"/>
    <s v="No"/>
    <n v="12"/>
    <n v="63"/>
    <s v="Do Not ABATE"/>
    <s v="OV_Overhang"/>
    <s v="Haul offsite"/>
    <m/>
    <s v="Riparian"/>
    <s v="Pole J-K, .4 span from J, 20 feet east of the wire, trim for potential 18 month growth of primary wire"/>
    <m/>
    <m/>
    <m/>
    <m/>
    <m/>
    <m/>
    <s v="Unit"/>
    <s v="No"/>
    <s v="Not Invoiced"/>
    <m/>
    <m/>
    <m/>
    <s v="Remove all pine and brush, 16 inch oak rounds"/>
    <x v="8"/>
    <d v="2020-05-12T15:36:24"/>
    <s v="Sierra"/>
    <s v="SI_Sierra"/>
    <m/>
    <s v="13283 SUNSHINE VALLEY RD"/>
    <s v="GRASS VALLEY"/>
    <s v=""/>
    <s v=""/>
    <s v="treym_awrr"/>
    <d v="2020-03-26T12:01:42"/>
    <s v="BE_geomartawrrprod"/>
    <d v="2020-05-13T07:30:41"/>
    <s v="70088c43-bf7a-4a8d-bf22-51a6fc56aa66"/>
  </r>
  <r>
    <n v="0"/>
    <n v="0"/>
    <n v="0"/>
    <n v="0"/>
    <n v="0"/>
    <n v="0"/>
    <n v="0"/>
    <n v="0"/>
    <n v="0"/>
    <n v="0"/>
    <x v="1"/>
    <n v="1"/>
    <n v="1"/>
    <n v="1"/>
    <n v="20"/>
    <x v="1"/>
    <d v="2020-05-12T15:36:24"/>
    <s v="MGE"/>
    <x v="4"/>
    <d v="2020-03-26T00:00:00"/>
    <d v="2020-03-26T13:02:21"/>
    <s v=""/>
    <s v="No"/>
    <s v="Old"/>
    <n v="0"/>
    <x v="1"/>
    <x v="0"/>
    <s v="Tyler"/>
    <s v="Rey"/>
    <x v="6"/>
    <n v="2955687"/>
    <x v="857"/>
    <x v="2"/>
    <s v="LP_AW116-A03_901883"/>
    <s v="CIP_AW116-A03_398599"/>
    <s v="Work Identified"/>
    <m/>
    <x v="2"/>
    <s v="Ponderosa Pine"/>
    <s v="No"/>
    <s v="No"/>
    <n v="8"/>
    <n v="60"/>
    <s v="Do Not ABATE"/>
    <s v="R1B_Rmv 1-B"/>
    <s v="Haul offsite"/>
    <m/>
    <s v="Riparian"/>
    <s v="Pole J-K, .4 span from J, 30 feet east of the wire, removal for poor taper and suppressed tree"/>
    <m/>
    <m/>
    <m/>
    <m/>
    <m/>
    <m/>
    <s v="Unit"/>
    <s v="No"/>
    <s v="Not Invoiced"/>
    <m/>
    <m/>
    <m/>
    <s v="Remove all pine and brush, 16 inch oak rounds"/>
    <x v="8"/>
    <d v="2020-05-12T15:36:24"/>
    <s v="Sierra"/>
    <s v="SI_Sierra"/>
    <m/>
    <s v="13283 SUNSHINE VALLEY RD"/>
    <s v="GRASS VALLEY"/>
    <s v=""/>
    <s v=""/>
    <s v="treym_awrr"/>
    <d v="2020-03-26T13:02:21"/>
    <s v="BE_geomartawrrprod"/>
    <d v="2020-05-13T07:30:41"/>
    <s v="e01f7cf1-e365-4f8e-8a66-f95ee6a5d8af"/>
  </r>
  <r>
    <n v="0"/>
    <n v="0"/>
    <n v="0"/>
    <n v="0"/>
    <n v="0"/>
    <n v="0"/>
    <n v="0"/>
    <n v="0"/>
    <n v="0"/>
    <n v="0"/>
    <x v="1"/>
    <n v="1"/>
    <s v="NA"/>
    <s v="NA"/>
    <n v="20"/>
    <x v="1"/>
    <d v="2020-05-12T15:36:24"/>
    <s v="MGE"/>
    <x v="4"/>
    <d v="2020-03-26T00:00:00"/>
    <d v="2020-03-26T13:07:36"/>
    <s v=""/>
    <s v="No"/>
    <s v="Old"/>
    <n v="0"/>
    <x v="1"/>
    <x v="0"/>
    <s v="Tyler"/>
    <s v="Rey"/>
    <x v="6"/>
    <n v="2955688"/>
    <x v="858"/>
    <x v="2"/>
    <s v="LP_AW116-A03_901883"/>
    <s v="CIP_AW116-A03_398599"/>
    <s v="No Work Required Under EVM"/>
    <m/>
    <x v="2"/>
    <s v="Ponderosa Pine"/>
    <s v="No"/>
    <s v="No"/>
    <n v="17"/>
    <n v="80"/>
    <s v="Do Not ABATE"/>
    <s v="NW_No Work"/>
    <s v="Not Needed"/>
    <m/>
    <s v="Riparian"/>
    <s v="Pole J-K, .5 span from J, 30 feet east of the wire "/>
    <m/>
    <m/>
    <m/>
    <m/>
    <m/>
    <m/>
    <s v="Unit"/>
    <s v="No"/>
    <s v="Not Invoiced"/>
    <m/>
    <m/>
    <m/>
    <s v="Remove all pine and brush, 16 inch oak rounds"/>
    <x v="8"/>
    <d v="2020-05-12T15:36:24"/>
    <s v="Sierra"/>
    <s v="SI_Sierra"/>
    <m/>
    <s v="13283 SUNSHINE VALLEY RD"/>
    <s v="GRASS VALLEY"/>
    <s v=""/>
    <s v=""/>
    <s v="treym_awrr"/>
    <d v="2020-03-26T13:07:36"/>
    <s v="BE_geomartawrrprod"/>
    <d v="2020-05-13T07:30:41"/>
    <s v="0f4a478a-ae2c-4c63-8507-da0cf7957828"/>
  </r>
  <r>
    <n v="0"/>
    <n v="0"/>
    <n v="0"/>
    <n v="0"/>
    <n v="0"/>
    <n v="0"/>
    <n v="0"/>
    <n v="0"/>
    <n v="0"/>
    <n v="0"/>
    <x v="1"/>
    <n v="1"/>
    <n v="1"/>
    <n v="1"/>
    <n v="20"/>
    <x v="1"/>
    <d v="2020-05-12T15:36:24"/>
    <s v="MGE"/>
    <x v="4"/>
    <d v="2020-03-26T00:00:00"/>
    <d v="2020-03-26T13:24:06"/>
    <s v=""/>
    <s v="No"/>
    <s v="Old"/>
    <n v="0"/>
    <x v="1"/>
    <x v="0"/>
    <s v="Tyler"/>
    <s v="Rey"/>
    <x v="6"/>
    <n v="2955689"/>
    <x v="859"/>
    <x v="2"/>
    <s v="LP_AW116-A03_901883"/>
    <s v="CIP_AW116-A03_398599"/>
    <s v="Work Identified"/>
    <m/>
    <x v="2"/>
    <s v="Ponderosa Pine"/>
    <s v="No"/>
    <s v="No"/>
    <n v="7"/>
    <n v="53"/>
    <s v="Do Not ABATE"/>
    <s v="R1B_Rmv 1-B"/>
    <s v="Haul offsite"/>
    <m/>
    <s v="Riparian"/>
    <s v="Pole J-K, .5 span from J, 25 feet east of the wire, removal for poor taper and suppressed tree"/>
    <m/>
    <m/>
    <m/>
    <m/>
    <m/>
    <m/>
    <s v="Unit"/>
    <s v="No"/>
    <s v="Not Invoiced"/>
    <m/>
    <m/>
    <m/>
    <s v="Remove all pine and brush, 16 inch oak rounds"/>
    <x v="8"/>
    <d v="2020-05-12T15:36:24"/>
    <s v="Sierra"/>
    <s v="SI_Sierra"/>
    <m/>
    <s v="13283 SUNSHINE VALLEY RD"/>
    <s v="GRASS VALLEY"/>
    <s v=""/>
    <s v=""/>
    <s v="treym_awrr"/>
    <d v="2020-03-26T13:24:06"/>
    <s v="BE_geomartawrrprod"/>
    <d v="2020-05-13T07:30:41"/>
    <s v="99124aab-418d-4054-8b38-7cb69dabcc22"/>
  </r>
  <r>
    <n v="0"/>
    <n v="0"/>
    <n v="0"/>
    <n v="0"/>
    <n v="0"/>
    <n v="0"/>
    <n v="0"/>
    <n v="0"/>
    <n v="0"/>
    <n v="0"/>
    <x v="1"/>
    <n v="1"/>
    <n v="1"/>
    <n v="1"/>
    <n v="20"/>
    <x v="1"/>
    <d v="2020-05-12T15:36:24"/>
    <s v="MGE"/>
    <x v="4"/>
    <d v="2020-03-26T00:00:00"/>
    <d v="2020-03-26T13:37:55"/>
    <s v=""/>
    <s v="No"/>
    <s v="Old"/>
    <n v="0"/>
    <x v="1"/>
    <x v="0"/>
    <s v="Tyler"/>
    <s v="Rey"/>
    <x v="6"/>
    <n v="2955690"/>
    <x v="860"/>
    <x v="2"/>
    <s v="LP_AW116-A03_901883"/>
    <s v="CIP_AW116-A03_398599"/>
    <s v="Work Identified"/>
    <m/>
    <x v="2"/>
    <s v="Ponderosa Pine"/>
    <s v="No"/>
    <s v="No"/>
    <n v="10"/>
    <n v="70"/>
    <s v="Do Not ABATE"/>
    <s v="R1B_Rmv 1-B"/>
    <s v="Haul offsite"/>
    <m/>
    <s v="Riparian"/>
    <s v="Pole J-K, .4 span from J, 20 feet east of the wire, removal for poor taper and suppressed tree, codom top"/>
    <m/>
    <m/>
    <m/>
    <m/>
    <m/>
    <m/>
    <s v="Unit"/>
    <s v="No"/>
    <s v="Not Invoiced"/>
    <m/>
    <m/>
    <m/>
    <s v="Remove all pine and brush, 16 inch oak rounds"/>
    <x v="8"/>
    <d v="2020-05-12T15:36:24"/>
    <s v="Sierra"/>
    <s v="SI_Sierra"/>
    <m/>
    <s v="13283 SUNSHINE VALLEY RD"/>
    <s v="GRASS VALLEY"/>
    <s v=""/>
    <s v=""/>
    <s v="treym_awrr"/>
    <d v="2020-03-26T13:37:55"/>
    <s v="BE_geomartawrrprod"/>
    <d v="2020-05-13T07:30:41"/>
    <s v="9c73e7b1-ee6e-4bf3-8f36-885cb60bb336"/>
  </r>
  <r>
    <n v="0"/>
    <n v="0"/>
    <n v="0"/>
    <n v="0"/>
    <n v="0"/>
    <n v="0"/>
    <n v="0"/>
    <n v="0"/>
    <n v="0"/>
    <n v="0"/>
    <x v="1"/>
    <n v="1"/>
    <s v="NA"/>
    <s v="NA"/>
    <n v="20"/>
    <x v="1"/>
    <d v="2020-05-12T15:36:24"/>
    <s v="MGE"/>
    <x v="4"/>
    <d v="2020-03-26T00:00:00"/>
    <d v="2020-03-26T13:48:07"/>
    <s v=""/>
    <s v="No"/>
    <s v="Old"/>
    <n v="0"/>
    <x v="1"/>
    <x v="0"/>
    <s v="Tyler"/>
    <s v="Rey"/>
    <x v="6"/>
    <n v="2955691"/>
    <x v="861"/>
    <x v="2"/>
    <s v="LP_AW116-A03_901883"/>
    <s v="CIP_AW116-A03_398599"/>
    <s v="No Work Required Under EVM"/>
    <m/>
    <x v="2"/>
    <s v="Ponderosa Pine"/>
    <s v="No"/>
    <s v="No"/>
    <n v="12"/>
    <n v="70"/>
    <s v="Do Not ABATE"/>
    <s v="NW_No Work"/>
    <s v="Not Needed"/>
    <m/>
    <s v="Riparian"/>
    <s v="Pole J-K, .4 span from J, 35 feet east of the wire "/>
    <m/>
    <m/>
    <m/>
    <m/>
    <m/>
    <m/>
    <s v="Unit"/>
    <s v="No"/>
    <s v="Not Invoiced"/>
    <m/>
    <m/>
    <m/>
    <s v="Remove all pine and brush, 16 inch oak rounds"/>
    <x v="8"/>
    <d v="2020-05-12T15:36:24"/>
    <s v="Sierra"/>
    <s v="SI_Sierra"/>
    <m/>
    <s v="13283 SUNSHINE VALLEY RD"/>
    <s v="GRASS VALLEY"/>
    <s v=""/>
    <s v=""/>
    <s v="treym_awrr"/>
    <d v="2020-03-26T13:48:07"/>
    <s v="BE_geomartawrrprod"/>
    <d v="2020-05-13T07:30:41"/>
    <s v="4c9e35d9-2e3f-4e60-ae0e-d397173d37ef"/>
  </r>
  <r>
    <n v="0"/>
    <n v="0"/>
    <n v="0"/>
    <n v="0"/>
    <n v="0"/>
    <n v="0"/>
    <n v="0"/>
    <n v="0"/>
    <n v="0"/>
    <n v="0"/>
    <x v="1"/>
    <n v="1"/>
    <n v="1"/>
    <n v="1"/>
    <n v="20"/>
    <x v="1"/>
    <d v="2020-05-12T15:36:24"/>
    <s v="MGE"/>
    <x v="4"/>
    <d v="2020-03-26T00:00:00"/>
    <d v="2020-03-26T13:55:20"/>
    <s v=""/>
    <s v="No"/>
    <s v="Old"/>
    <n v="0"/>
    <x v="1"/>
    <x v="0"/>
    <s v="Tyler"/>
    <s v="Rey"/>
    <x v="6"/>
    <n v="2955692"/>
    <x v="862"/>
    <x v="2"/>
    <s v="LP_AW116-A03_901883"/>
    <s v="CIP_AW116-A03_398599"/>
    <s v="Work Identified"/>
    <m/>
    <x v="2"/>
    <s v="Ponderosa Pine"/>
    <s v="No"/>
    <s v="No"/>
    <n v="5"/>
    <n v="55"/>
    <s v="Do Not ABATE"/>
    <s v="R1B_Rmv 1-B"/>
    <s v="Haul offsite"/>
    <m/>
    <s v="Riparian"/>
    <s v="Pole J-K, .4 span from J, 30 feet east of the wire, removal for poor taper/ suppressed tree"/>
    <m/>
    <m/>
    <m/>
    <m/>
    <m/>
    <m/>
    <s v="Unit"/>
    <s v="No"/>
    <s v="Not Invoiced"/>
    <m/>
    <m/>
    <m/>
    <s v="Remove all pine and brush, 16 inch oak rounds"/>
    <x v="8"/>
    <d v="2020-05-12T15:36:24"/>
    <s v="Sierra"/>
    <s v="SI_Sierra"/>
    <m/>
    <s v="13283 SUNSHINE VALLEY RD"/>
    <s v="GRASS VALLEY"/>
    <s v=""/>
    <s v=""/>
    <s v="treym_awrr"/>
    <d v="2020-03-26T13:55:20"/>
    <s v="BE_geomartawrrprod"/>
    <d v="2020-05-13T07:30:41"/>
    <s v="6cd34545-2e90-4e01-b54f-31d33c7d6c4a"/>
  </r>
  <r>
    <n v="0"/>
    <n v="0"/>
    <n v="0"/>
    <n v="0"/>
    <n v="0"/>
    <n v="0"/>
    <n v="0"/>
    <n v="0"/>
    <n v="0"/>
    <n v="0"/>
    <x v="1"/>
    <n v="1"/>
    <s v="NA"/>
    <s v="NA"/>
    <n v="20"/>
    <x v="1"/>
    <d v="2020-05-12T15:36:24"/>
    <s v="MGE"/>
    <x v="4"/>
    <d v="2020-03-26T00:00:00"/>
    <d v="2020-03-26T14:30:55"/>
    <s v=""/>
    <s v="No"/>
    <s v="Old"/>
    <n v="0"/>
    <x v="1"/>
    <x v="0"/>
    <s v="Tyler"/>
    <s v="Rey"/>
    <x v="6"/>
    <n v="2955693"/>
    <x v="863"/>
    <x v="2"/>
    <s v="LP_AW116-A03_901883"/>
    <s v="CIP_AW116-A03_398599"/>
    <s v="No Work Required Under EVM"/>
    <m/>
    <x v="2"/>
    <s v="Ponderosa Pine"/>
    <s v="No"/>
    <s v="No"/>
    <n v="12"/>
    <n v="70"/>
    <s v="Do Not ABATE"/>
    <s v="NW_No Work"/>
    <s v="Not Needed"/>
    <m/>
    <s v="Riparian"/>
    <s v="Poles J-K, .3 spans from pole J, 27 feet east of the wire "/>
    <m/>
    <m/>
    <m/>
    <m/>
    <m/>
    <m/>
    <s v="Unit"/>
    <s v="No"/>
    <s v="Not Invoiced"/>
    <m/>
    <m/>
    <m/>
    <s v="Remove all pine and brush, 16 inch oak rounds"/>
    <x v="8"/>
    <d v="2020-05-12T15:36:24"/>
    <s v="Sierra"/>
    <s v="SI_Sierra"/>
    <m/>
    <s v="13283 SUNSHINE VALLEY RD"/>
    <s v="GRASS VALLEY"/>
    <s v=""/>
    <s v=""/>
    <s v="treym_awrr"/>
    <d v="2020-03-26T14:30:55"/>
    <s v="BE_geomartawrrprod"/>
    <d v="2020-05-13T07:30:41"/>
    <s v="eff6ba7a-7fb6-4269-afdc-2b767978f1f3"/>
  </r>
  <r>
    <n v="0"/>
    <n v="0"/>
    <n v="0"/>
    <n v="0"/>
    <n v="0"/>
    <n v="0"/>
    <n v="0"/>
    <n v="0"/>
    <n v="0"/>
    <n v="0"/>
    <x v="1"/>
    <n v="1"/>
    <s v="NA"/>
    <s v="NA"/>
    <n v="20"/>
    <x v="1"/>
    <d v="2020-05-12T15:36:24"/>
    <s v="MGE"/>
    <x v="4"/>
    <d v="2020-03-26T00:00:00"/>
    <d v="2020-03-26T14:33:36"/>
    <s v=""/>
    <s v="No"/>
    <s v="Old"/>
    <n v="0"/>
    <x v="1"/>
    <x v="0"/>
    <s v="Tyler"/>
    <s v="Rey"/>
    <x v="6"/>
    <n v="2955694"/>
    <x v="864"/>
    <x v="2"/>
    <s v="LP_AW116-A03_901883"/>
    <s v="CIP_AW116-A03_398599"/>
    <s v="No Work Required Under EVM"/>
    <m/>
    <x v="2"/>
    <s v="Ponderosa Pine"/>
    <s v="No"/>
    <s v="No"/>
    <n v="12"/>
    <n v="65"/>
    <s v="Do Not ABATE"/>
    <s v="NW_No Work"/>
    <s v="Not Needed"/>
    <m/>
    <s v="Riparian"/>
    <s v="Poles J-K, .3 spans from pole J, 33 feet east of the wire "/>
    <m/>
    <m/>
    <m/>
    <m/>
    <m/>
    <m/>
    <s v="Unit"/>
    <s v="No"/>
    <s v="Not Invoiced"/>
    <m/>
    <m/>
    <m/>
    <s v="Remove all pine and brush, 16 inch oak rounds"/>
    <x v="8"/>
    <d v="2020-05-12T15:36:24"/>
    <s v="Sierra"/>
    <s v="SI_Sierra"/>
    <m/>
    <s v="13283 SUNSHINE VALLEY RD"/>
    <s v="GRASS VALLEY"/>
    <s v=""/>
    <s v=""/>
    <s v="treym_awrr"/>
    <d v="2020-03-26T14:33:36"/>
    <s v="BE_geomartawrrprod"/>
    <d v="2020-05-13T07:30:41"/>
    <s v="a2622833-5200-407e-9af5-36a640bd5f63"/>
  </r>
  <r>
    <n v="0"/>
    <n v="0"/>
    <n v="0"/>
    <n v="0"/>
    <n v="0"/>
    <n v="0"/>
    <n v="0"/>
    <n v="0"/>
    <n v="0"/>
    <n v="0"/>
    <x v="1"/>
    <n v="1"/>
    <n v="1"/>
    <n v="1"/>
    <n v="20"/>
    <x v="1"/>
    <d v="2020-05-12T15:36:24"/>
    <s v="MGE"/>
    <x v="4"/>
    <d v="2020-03-26T00:00:00"/>
    <d v="2020-03-26T15:25:15"/>
    <s v=""/>
    <s v="No"/>
    <s v="Old"/>
    <n v="0"/>
    <x v="1"/>
    <x v="0"/>
    <s v="Tyler"/>
    <s v="Rey"/>
    <x v="6"/>
    <n v="2955696"/>
    <x v="865"/>
    <x v="2"/>
    <s v="LP_AW116-A03_901883"/>
    <s v="CIP_AW116-A03_398599"/>
    <s v="Work Identified"/>
    <m/>
    <x v="2"/>
    <s v="Ponderosa Pine"/>
    <s v="No"/>
    <s v="No"/>
    <n v="10"/>
    <n v="65"/>
    <s v="Do Not ABATE"/>
    <s v="R1B_Rmv 1-B"/>
    <s v="Haul offsite"/>
    <m/>
    <s v="Riparian"/>
    <s v="Poles J-K, .4 spans from J, 40 feet east of the wire, removal for poor taper "/>
    <m/>
    <m/>
    <m/>
    <m/>
    <m/>
    <m/>
    <s v="Unit"/>
    <s v="No"/>
    <s v="Not Invoiced"/>
    <m/>
    <m/>
    <m/>
    <s v="Remove all pine and brush, 16 inch oak rounds"/>
    <x v="8"/>
    <d v="2020-05-12T15:36:24"/>
    <s v="Sierra"/>
    <s v="SI_Sierra"/>
    <m/>
    <s v="13283 SUNSHINE VALLEY RD"/>
    <s v="GRASS VALLEY"/>
    <s v=""/>
    <s v=""/>
    <s v="treym_awrr"/>
    <d v="2020-03-26T15:25:15"/>
    <s v="BE_geomartawrrprod"/>
    <d v="2020-05-13T07:30:41"/>
    <s v="761de58c-0535-492a-b563-a675ee3ca4c4"/>
  </r>
  <r>
    <n v="0"/>
    <n v="0"/>
    <n v="0"/>
    <n v="0"/>
    <n v="0"/>
    <n v="0"/>
    <n v="0"/>
    <n v="0"/>
    <n v="0"/>
    <n v="0"/>
    <x v="1"/>
    <n v="1"/>
    <n v="1"/>
    <n v="1"/>
    <n v="20"/>
    <x v="1"/>
    <d v="2020-05-12T15:36:24"/>
    <s v="MGE"/>
    <x v="4"/>
    <d v="2020-03-26T00:00:00"/>
    <d v="2020-03-26T15:34:34"/>
    <s v=""/>
    <s v="No"/>
    <s v="Old"/>
    <n v="0"/>
    <x v="1"/>
    <x v="0"/>
    <s v="Tyler"/>
    <s v="Rey"/>
    <x v="6"/>
    <n v="2955697"/>
    <x v="866"/>
    <x v="2"/>
    <s v="LP_AW116-A03_901883"/>
    <s v="CIP_AW116-A03_398599"/>
    <s v="Work Identified"/>
    <m/>
    <x v="2"/>
    <s v="Ponderosa Pine"/>
    <s v="No"/>
    <s v="No"/>
    <n v="8"/>
    <n v="55"/>
    <s v="Do Not ABATE"/>
    <s v="R1B_Rmv 1-B"/>
    <s v="Haul offsite"/>
    <m/>
    <s v="Riparian"/>
    <s v="Pole J-K, .5 span from J, 33 feet east of the wire, removal for poor taper and suppressed tree"/>
    <m/>
    <m/>
    <m/>
    <m/>
    <m/>
    <m/>
    <s v="Unit"/>
    <s v="No"/>
    <s v="Not Invoiced"/>
    <m/>
    <m/>
    <m/>
    <s v="Remove all pine and brush, 16 inch oak rounds"/>
    <x v="8"/>
    <d v="2020-05-12T15:36:24"/>
    <s v="Sierra"/>
    <s v="SI_Sierra"/>
    <m/>
    <s v="13283 SUNSHINE VALLEY RD"/>
    <s v="GRASS VALLEY"/>
    <s v=""/>
    <s v=""/>
    <s v="treym_awrr"/>
    <d v="2020-03-26T15:34:34"/>
    <s v="BE_geomartawrrprod"/>
    <d v="2020-05-13T07:30:41"/>
    <s v="c47d8690-d70b-47c7-b193-0214af96ebaf"/>
  </r>
  <r>
    <n v="0"/>
    <n v="0"/>
    <n v="0"/>
    <n v="0"/>
    <n v="0"/>
    <n v="0"/>
    <n v="0"/>
    <n v="0"/>
    <n v="0"/>
    <n v="0"/>
    <x v="1"/>
    <n v="1"/>
    <s v="NA"/>
    <s v="NA"/>
    <n v="20"/>
    <x v="1"/>
    <d v="2020-05-12T15:36:24"/>
    <s v="MGE"/>
    <x v="4"/>
    <d v="2020-03-26T00:00:00"/>
    <d v="2020-03-26T15:43:52"/>
    <s v=""/>
    <s v="No"/>
    <s v="Old"/>
    <n v="0"/>
    <x v="1"/>
    <x v="0"/>
    <s v="Tyler"/>
    <s v="Rey"/>
    <x v="6"/>
    <n v="2955698"/>
    <x v="867"/>
    <x v="2"/>
    <s v="LP_AW116-A03_901883"/>
    <s v="CIP_AW116-A03_398599"/>
    <s v="No Work Required Under EVM"/>
    <m/>
    <x v="2"/>
    <s v="Ponderosa Pine"/>
    <s v="No"/>
    <s v="No"/>
    <n v="12"/>
    <n v="70"/>
    <s v="Do Not ABATE"/>
    <s v="NW_No Work"/>
    <s v="Not Needed"/>
    <m/>
    <s v="Riparian"/>
    <s v="Poles J-K, .4 spans from J, 45 feet east of the wire"/>
    <m/>
    <m/>
    <m/>
    <m/>
    <m/>
    <m/>
    <s v="Unit"/>
    <s v="No"/>
    <s v="Not Invoiced"/>
    <m/>
    <m/>
    <m/>
    <s v="Remove all pine and brush, 16 inch oak rounds"/>
    <x v="8"/>
    <d v="2020-05-12T15:36:24"/>
    <s v="Sierra"/>
    <s v="SI_Sierra"/>
    <m/>
    <s v="13283 SUNSHINE VALLEY RD"/>
    <s v="GRASS VALLEY"/>
    <s v=""/>
    <s v=""/>
    <s v="treym_awrr"/>
    <d v="2020-03-26T15:43:52"/>
    <s v="BE_geomartawrrprod"/>
    <d v="2020-05-13T07:30:41"/>
    <s v="f96eed31-ead9-42c1-9c80-f269fcacc495"/>
  </r>
  <r>
    <n v="0"/>
    <n v="0"/>
    <n v="0"/>
    <n v="0"/>
    <n v="0"/>
    <n v="0"/>
    <n v="0"/>
    <n v="0"/>
    <n v="0"/>
    <n v="0"/>
    <x v="1"/>
    <n v="1"/>
    <n v="1"/>
    <n v="1"/>
    <n v="20"/>
    <x v="1"/>
    <d v="2020-05-12T15:36:24"/>
    <s v="MGE"/>
    <x v="4"/>
    <d v="2020-03-26T00:00:00"/>
    <d v="2020-03-26T15:55:46"/>
    <s v=""/>
    <s v="No"/>
    <s v="Old"/>
    <n v="0"/>
    <x v="1"/>
    <x v="0"/>
    <s v="Tyler"/>
    <s v="Rey"/>
    <x v="6"/>
    <n v="2955699"/>
    <x v="868"/>
    <x v="2"/>
    <s v="LP_AW116-A03_901883"/>
    <s v="CIP_AW116-A03_398599"/>
    <s v="Work Identified"/>
    <m/>
    <x v="2"/>
    <s v="Ponderosa Pine"/>
    <s v="No"/>
    <s v="No"/>
    <n v="10"/>
    <n v="65"/>
    <s v="Do Not ABATE"/>
    <s v="R1B_Rmv 1-B"/>
    <s v="Haul offsite"/>
    <m/>
    <s v="Riparian"/>
    <s v="Poles J-K, .4 spans from J, 50 feet east of the wire, remove for poor taper"/>
    <m/>
    <m/>
    <m/>
    <m/>
    <m/>
    <m/>
    <s v="Unit"/>
    <s v="No"/>
    <s v="Not Invoiced"/>
    <m/>
    <m/>
    <m/>
    <s v="Remove all pine and brush, 16 inch oak rounds"/>
    <x v="8"/>
    <d v="2020-05-12T15:36:24"/>
    <s v="Sierra"/>
    <s v="SI_Sierra"/>
    <m/>
    <s v="13283 SUNSHINE VALLEY RD"/>
    <s v="GRASS VALLEY"/>
    <s v=""/>
    <s v=""/>
    <s v="treym_awrr"/>
    <d v="2020-03-26T15:55:46"/>
    <s v="BE_geomartawrrprod"/>
    <d v="2020-05-13T07:30:41"/>
    <s v="078f5708-f2d3-4a6e-8feb-7336456caf38"/>
  </r>
  <r>
    <n v="0"/>
    <n v="0"/>
    <n v="0"/>
    <n v="0"/>
    <n v="0"/>
    <n v="0"/>
    <n v="0"/>
    <n v="0"/>
    <n v="0"/>
    <n v="0"/>
    <x v="1"/>
    <n v="1"/>
    <s v="NA"/>
    <s v="NA"/>
    <n v="20"/>
    <x v="1"/>
    <d v="2020-05-12T15:36:24"/>
    <s v="MGE"/>
    <x v="4"/>
    <d v="2020-03-26T00:00:00"/>
    <d v="2020-03-26T16:00:45"/>
    <s v=""/>
    <s v="No"/>
    <s v="Old"/>
    <n v="0"/>
    <x v="1"/>
    <x v="0"/>
    <s v="Tyler"/>
    <s v="Rey"/>
    <x v="6"/>
    <n v="2955700"/>
    <x v="869"/>
    <x v="2"/>
    <s v="LP_AW116-A03_901883"/>
    <s v="CIP_AW116-A03_398599"/>
    <s v="No Work Required Under EVM"/>
    <m/>
    <x v="2"/>
    <s v="Ponderosa Pine"/>
    <s v="No"/>
    <s v="No"/>
    <n v="13"/>
    <n v="70"/>
    <s v="Do Not ABATE"/>
    <s v="NW_No Work"/>
    <s v="Not Needed"/>
    <m/>
    <s v="Riparian"/>
    <s v="Poles J-K, .4 spans from J, 55 feet east of the wire"/>
    <m/>
    <m/>
    <m/>
    <m/>
    <m/>
    <m/>
    <s v="Unit"/>
    <s v="No"/>
    <s v="Not Invoiced"/>
    <m/>
    <m/>
    <m/>
    <s v="Remove all pine and brush, 16 inch oak rounds"/>
    <x v="8"/>
    <d v="2020-05-12T15:36:24"/>
    <s v="Sierra"/>
    <s v="SI_Sierra"/>
    <m/>
    <s v="13283 SUNSHINE VALLEY RD"/>
    <s v="GRASS VALLEY"/>
    <s v=""/>
    <s v=""/>
    <s v="treym_awrr"/>
    <d v="2020-03-26T16:00:45"/>
    <s v="BE_geomartawrrprod"/>
    <d v="2020-05-13T07:30:41"/>
    <s v="5b80b47b-7019-4e97-a2f0-ce0627fa09a7"/>
  </r>
  <r>
    <n v="0"/>
    <n v="0"/>
    <n v="0"/>
    <n v="0"/>
    <n v="0"/>
    <n v="0"/>
    <n v="0"/>
    <n v="0"/>
    <n v="0"/>
    <n v="0"/>
    <x v="1"/>
    <n v="1"/>
    <s v="NA"/>
    <s v="NA"/>
    <n v="20"/>
    <x v="1"/>
    <d v="2020-05-12T15:36:58"/>
    <s v="MGE"/>
    <x v="4"/>
    <d v="2020-05-12T00:00:00"/>
    <d v="2020-05-12T15:36:58"/>
    <s v=""/>
    <s v="No"/>
    <s v="New"/>
    <n v="0"/>
    <x v="1"/>
    <x v="0"/>
    <s v="Alex"/>
    <s v="Coon"/>
    <x v="19"/>
    <n v="3221834"/>
    <x v="870"/>
    <x v="2"/>
    <s v="LP_AW116-A07_894359"/>
    <s v="CIP_AW116-A07_396354"/>
    <s v="No Work Required Under EVM"/>
    <m/>
    <x v="2"/>
    <s v="Ponderosa Pine"/>
    <s v="No"/>
    <s v="No"/>
    <n v="20"/>
    <n v="90"/>
    <s v="Do Not ABATE"/>
    <s v="NW_No Work"/>
    <s v="Not Needed"/>
    <m/>
    <s v="None Observed"/>
    <s v="Poles 19-A, 0.4 span, 30 feet south of lines, tree had codom top but If failed doesn’t have a clear path to facilities, blocked by pondo in front."/>
    <m/>
    <m/>
    <m/>
    <m/>
    <m/>
    <m/>
    <s v="Unit"/>
    <s v="No"/>
    <s v="Not Invoiced"/>
    <m/>
    <m/>
    <m/>
    <s v="TBD"/>
    <x v="23"/>
    <d v="2020-05-12T15:36:58"/>
    <s v="Sierra"/>
    <s v="SI_Sierra"/>
    <m/>
    <s v="12118 SUNSHINE VALLEY RD"/>
    <s v="GRASS VALLEY"/>
    <s v=""/>
    <s v=""/>
    <s v="acoonm_awrr"/>
    <d v="2020-05-12T15:36:58"/>
    <s v="BE_geomartawrrprod"/>
    <d v="2020-05-12T16:23:02"/>
    <s v="b20a874a-f88d-43d3-9146-76e2a65dfb51"/>
  </r>
  <r>
    <n v="0"/>
    <n v="0"/>
    <n v="0"/>
    <n v="0"/>
    <n v="0"/>
    <n v="0"/>
    <n v="0"/>
    <n v="0"/>
    <n v="0"/>
    <n v="0"/>
    <x v="1"/>
    <n v="1"/>
    <n v="2"/>
    <s v="NA"/>
    <n v="20"/>
    <x v="1"/>
    <d v="2020-05-12T15:37:11"/>
    <s v="MGE"/>
    <x v="4"/>
    <d v="2020-03-26T00:00:00"/>
    <d v="2020-03-26T11:07:22"/>
    <s v=""/>
    <s v="No"/>
    <s v="Old"/>
    <n v="0"/>
    <x v="1"/>
    <x v="0"/>
    <s v="Tyler"/>
    <s v="Rey"/>
    <x v="6"/>
    <n v="2955678"/>
    <x v="871"/>
    <x v="2"/>
    <s v="LP_AW116-A03_901883"/>
    <s v="CIP_AW116-A03_398599"/>
    <s v="Work Identified"/>
    <m/>
    <x v="2"/>
    <s v="Ponderosa Pine"/>
    <s v="No"/>
    <s v="No"/>
    <n v="17"/>
    <n v="75"/>
    <s v="Do Not ABATE"/>
    <s v="SD_Side"/>
    <s v="Haul offsite"/>
    <m/>
    <s v="Riparian"/>
    <s v="Pole J-K, .2 span from J, 25 feet east of the wire, trim for potential 18 month growth into clearance radius "/>
    <m/>
    <m/>
    <m/>
    <m/>
    <m/>
    <m/>
    <s v="Unit"/>
    <s v="No"/>
    <s v="Not Invoiced"/>
    <m/>
    <m/>
    <m/>
    <s v="Remove all pine and brush, 16 inch oak rounds"/>
    <x v="8"/>
    <d v="2020-05-12T15:37:11"/>
    <s v="Sierra"/>
    <s v="SI_Sierra"/>
    <m/>
    <s v="13283 SUNSHINE VALLEY RD"/>
    <s v="GRASS VALLEY"/>
    <s v=""/>
    <s v=""/>
    <s v="treym_awrr"/>
    <d v="2020-03-26T11:07:22"/>
    <s v="BE_geomartawrrprod"/>
    <d v="2020-05-13T07:30:41"/>
    <s v="bce5ce27-d1dc-4a59-a36b-9d4af699454b"/>
  </r>
  <r>
    <n v="0"/>
    <n v="0"/>
    <n v="0"/>
    <n v="0"/>
    <n v="0"/>
    <n v="0"/>
    <n v="0"/>
    <n v="0"/>
    <n v="0"/>
    <n v="0"/>
    <x v="1"/>
    <n v="1"/>
    <s v="NA"/>
    <s v="NA"/>
    <n v="20"/>
    <x v="1"/>
    <d v="2020-05-12T15:37:11"/>
    <s v="MGE"/>
    <x v="4"/>
    <d v="2020-03-26T00:00:00"/>
    <d v="2020-03-26T11:12:34"/>
    <s v=""/>
    <s v="No"/>
    <s v="Old"/>
    <n v="0"/>
    <x v="1"/>
    <x v="0"/>
    <s v="Tyler"/>
    <s v="Rey"/>
    <x v="6"/>
    <n v="2955679"/>
    <x v="872"/>
    <x v="2"/>
    <s v="LP_AW116-A03_901883"/>
    <s v="CIP_AW116-A03_398599"/>
    <s v="No Work Required Under EVM"/>
    <m/>
    <x v="2"/>
    <s v="Ponderosa Pine"/>
    <s v="No"/>
    <s v="No"/>
    <n v="15"/>
    <n v="75"/>
    <s v="Do Not ABATE"/>
    <s v="NW_No Work"/>
    <s v="Not Needed"/>
    <m/>
    <s v="Riparian"/>
    <s v="Pole J-K, .2 span from J, 35 feet east of the wire"/>
    <m/>
    <m/>
    <m/>
    <m/>
    <m/>
    <m/>
    <s v="Unit"/>
    <s v="No"/>
    <s v="Not Invoiced"/>
    <m/>
    <m/>
    <m/>
    <s v="Remove all pine and brush, 16 inch oak rounds"/>
    <x v="8"/>
    <d v="2020-05-12T15:37:11"/>
    <s v="Sierra"/>
    <s v="SI_Sierra"/>
    <m/>
    <s v="13283 SUNSHINE VALLEY RD"/>
    <s v="GRASS VALLEY"/>
    <s v=""/>
    <s v=""/>
    <s v="treym_awrr"/>
    <d v="2020-03-26T11:12:34"/>
    <s v="BE_geomartawrrprod"/>
    <d v="2020-05-13T07:30:41"/>
    <s v="291f9657-81de-4015-b2dc-c0a531aa5138"/>
  </r>
  <r>
    <n v="0"/>
    <n v="0"/>
    <n v="0"/>
    <n v="0"/>
    <n v="0"/>
    <n v="0"/>
    <n v="0"/>
    <n v="0"/>
    <n v="0"/>
    <n v="0"/>
    <x v="1"/>
    <n v="1"/>
    <n v="1"/>
    <n v="1"/>
    <n v="20"/>
    <x v="1"/>
    <d v="2020-05-12T15:37:11"/>
    <s v="MGE"/>
    <x v="4"/>
    <d v="2020-03-26T00:00:00"/>
    <d v="2020-03-26T11:17:03"/>
    <s v=""/>
    <s v="No"/>
    <s v="Old"/>
    <n v="0"/>
    <x v="1"/>
    <x v="0"/>
    <s v="Tyler"/>
    <s v="Rey"/>
    <x v="6"/>
    <n v="2955680"/>
    <x v="873"/>
    <x v="2"/>
    <s v="LP_AW116-A03_901883"/>
    <s v="CIP_AW116-A03_398599"/>
    <s v="Work Identified"/>
    <m/>
    <x v="2"/>
    <s v="Ponderosa Pine"/>
    <s v="No"/>
    <s v="No"/>
    <n v="6"/>
    <n v="50"/>
    <s v="Do Not ABATE"/>
    <s v="R1B_Rmv 1-B"/>
    <s v="Haul offsite"/>
    <m/>
    <s v="Riparian"/>
    <s v="Pole J-K, .1 span from J, 25 feet east of the wire, removal for poor taper, strike potential for pole/wire"/>
    <m/>
    <m/>
    <m/>
    <m/>
    <m/>
    <m/>
    <s v="Unit"/>
    <s v="No"/>
    <s v="Not Invoiced"/>
    <m/>
    <m/>
    <m/>
    <s v="Remove all pine and brush, 16 inch oak rounds"/>
    <x v="8"/>
    <d v="2020-05-12T15:37:11"/>
    <s v="Sierra"/>
    <s v="SI_Sierra"/>
    <m/>
    <s v="13283 SUNSHINE VALLEY RD"/>
    <s v="GRASS VALLEY"/>
    <s v=""/>
    <s v=""/>
    <s v="treym_awrr"/>
    <d v="2020-03-26T11:17:03"/>
    <s v="BE_geomartawrrprod"/>
    <d v="2020-05-13T07:30:41"/>
    <s v="a0224e8e-1954-4d74-b913-f1176685bfae"/>
  </r>
  <r>
    <n v="0"/>
    <n v="0"/>
    <n v="0"/>
    <n v="0"/>
    <n v="0"/>
    <n v="0"/>
    <n v="0"/>
    <n v="0"/>
    <n v="0"/>
    <n v="0"/>
    <x v="1"/>
    <n v="1"/>
    <n v="1"/>
    <n v="1"/>
    <n v="20"/>
    <x v="1"/>
    <d v="2020-05-12T15:37:11"/>
    <s v="MGE"/>
    <x v="4"/>
    <d v="2020-03-26T00:00:00"/>
    <d v="2020-03-26T11:23:50"/>
    <s v=""/>
    <s v="No"/>
    <s v="Old"/>
    <n v="0"/>
    <x v="1"/>
    <x v="0"/>
    <s v="Tyler"/>
    <s v="Rey"/>
    <x v="6"/>
    <n v="2955681"/>
    <x v="874"/>
    <x v="2"/>
    <s v="LP_AW116-A03_901883"/>
    <s v="CIP_AW116-A03_398599"/>
    <s v="Work Identified"/>
    <m/>
    <x v="2"/>
    <s v="Ponderosa Pine"/>
    <s v="No"/>
    <s v="No"/>
    <n v="8"/>
    <n v="70"/>
    <s v="Do Not ABATE"/>
    <s v="R1B_Rmv 1-B"/>
    <s v="Haul offsite"/>
    <m/>
    <s v="Riparian"/>
    <s v="Pole J-K, .2 span from J, 45 feet east of the wire, removal for poor taper "/>
    <m/>
    <m/>
    <m/>
    <m/>
    <m/>
    <m/>
    <s v="Unit"/>
    <s v="No"/>
    <s v="Not Invoiced"/>
    <m/>
    <m/>
    <m/>
    <s v="Remove all pine and brush, 16 inch oak rounds"/>
    <x v="8"/>
    <d v="2020-05-12T15:37:11"/>
    <s v="Sierra"/>
    <s v="SI_Sierra"/>
    <m/>
    <s v="13283 SUNSHINE VALLEY RD"/>
    <s v="GRASS VALLEY"/>
    <s v=""/>
    <s v=""/>
    <s v="treym_awrr"/>
    <d v="2020-03-26T11:23:50"/>
    <s v="BE_geomartawrrprod"/>
    <d v="2020-05-13T07:30:41"/>
    <s v="97f4a18f-afbd-4b36-a772-20bc302029a3"/>
  </r>
  <r>
    <n v="0"/>
    <n v="0"/>
    <n v="0"/>
    <n v="0"/>
    <n v="0"/>
    <n v="0"/>
    <n v="0"/>
    <n v="0"/>
    <n v="0"/>
    <n v="0"/>
    <x v="1"/>
    <n v="1"/>
    <n v="1"/>
    <n v="1"/>
    <n v="20"/>
    <x v="1"/>
    <d v="2020-05-12T15:37:58"/>
    <s v="MGE"/>
    <x v="4"/>
    <d v="2020-03-30T00:00:00"/>
    <d v="2020-03-30T10:55:28"/>
    <s v=""/>
    <s v="No"/>
    <s v="Old"/>
    <n v="0"/>
    <x v="1"/>
    <x v="0"/>
    <s v="Tyler"/>
    <s v="Rey"/>
    <x v="6"/>
    <n v="2960018"/>
    <x v="875"/>
    <x v="2"/>
    <s v="LP_AW116-A03_901883"/>
    <s v="CIP_AW116-A03_398599"/>
    <s v="Work Identified"/>
    <m/>
    <x v="2"/>
    <s v="Ponderosa Pine"/>
    <s v="No"/>
    <s v="No"/>
    <n v="5"/>
    <n v="53"/>
    <s v="Do Not ABATE"/>
    <s v="R1B_Rmv 1-B"/>
    <s v="Haul offsite"/>
    <m/>
    <s v="Riparian"/>
    <s v="Poles J-K, .1 spans from J, 40 feet east of pole J, removal for poor taper "/>
    <m/>
    <m/>
    <m/>
    <m/>
    <m/>
    <m/>
    <s v="Unit"/>
    <s v="No"/>
    <s v="Not Invoiced"/>
    <m/>
    <m/>
    <m/>
    <s v="Remove pine wood, pile chips "/>
    <x v="8"/>
    <d v="2020-05-12T15:37:58"/>
    <s v="Sierra"/>
    <s v="SI_Sierra"/>
    <m/>
    <s v="13283 SUNSHINE VALLEY RD"/>
    <s v="GRASS VALLEY"/>
    <s v=""/>
    <s v=""/>
    <s v="treym_awrr"/>
    <d v="2020-03-30T10:55:28"/>
    <s v="BE_geomartawrrprod"/>
    <d v="2020-05-13T07:30:41"/>
    <s v="40c66426-a866-4c8f-9141-254cc2059491"/>
  </r>
  <r>
    <n v="0"/>
    <n v="0"/>
    <n v="0"/>
    <n v="0"/>
    <n v="0"/>
    <n v="0"/>
    <n v="0"/>
    <n v="0"/>
    <n v="0"/>
    <n v="0"/>
    <x v="1"/>
    <n v="1"/>
    <n v="1"/>
    <n v="1"/>
    <n v="20"/>
    <x v="1"/>
    <d v="2020-05-12T15:37:58"/>
    <s v="MGE"/>
    <x v="4"/>
    <d v="2020-03-30T00:00:00"/>
    <d v="2020-03-30T11:05:12"/>
    <s v=""/>
    <s v="No"/>
    <s v="Old"/>
    <n v="0"/>
    <x v="1"/>
    <x v="0"/>
    <s v="Tyler"/>
    <s v="Rey"/>
    <x v="6"/>
    <n v="2960019"/>
    <x v="876"/>
    <x v="2"/>
    <s v="LP_AW116-A03_901883"/>
    <s v="CIP_AW116-A03_398599"/>
    <s v="Work Identified"/>
    <m/>
    <x v="2"/>
    <s v="Ponderosa Pine"/>
    <s v="No"/>
    <s v="No"/>
    <n v="6"/>
    <n v="55"/>
    <s v="Do Not ABATE"/>
    <s v="R1B_Rmv 1-B"/>
    <s v="Haul offsite"/>
    <m/>
    <s v="Riparian"/>
    <s v="Poles I-J, .9 spans from I, 25 feet east of the wire, removal for poor taper "/>
    <m/>
    <m/>
    <m/>
    <m/>
    <m/>
    <m/>
    <s v="Unit"/>
    <s v="No"/>
    <s v="Not Invoiced"/>
    <m/>
    <m/>
    <m/>
    <s v="Remove pine wood, pile chips "/>
    <x v="8"/>
    <d v="2020-05-12T15:37:58"/>
    <s v="Sierra"/>
    <s v="SI_Sierra"/>
    <m/>
    <s v="13283 SUNSHINE VALLEY RD"/>
    <s v="GRASS VALLEY"/>
    <s v=""/>
    <s v=""/>
    <s v="treym_awrr"/>
    <d v="2020-03-30T11:05:12"/>
    <s v="BE_geomartawrrprod"/>
    <d v="2020-05-13T07:30:41"/>
    <s v="64d6af83-4016-45d9-ad88-fecc3b074593"/>
  </r>
  <r>
    <n v="0"/>
    <n v="0"/>
    <n v="0"/>
    <n v="0"/>
    <n v="0"/>
    <n v="0"/>
    <n v="0"/>
    <n v="0"/>
    <n v="0"/>
    <n v="0"/>
    <x v="1"/>
    <n v="1"/>
    <n v="1"/>
    <n v="1"/>
    <n v="20"/>
    <x v="1"/>
    <d v="2020-05-12T15:37:58"/>
    <s v="MGE"/>
    <x v="4"/>
    <d v="2020-03-30T00:00:00"/>
    <d v="2020-03-30T11:16:09"/>
    <s v=""/>
    <s v="No"/>
    <s v="Old"/>
    <n v="0"/>
    <x v="1"/>
    <x v="0"/>
    <s v="Tyler"/>
    <s v="Rey"/>
    <x v="6"/>
    <n v="2960020"/>
    <x v="877"/>
    <x v="2"/>
    <s v="LP_AW116-A03_901883"/>
    <s v="CIP_AW116-A03_398599"/>
    <s v="Work Identified"/>
    <m/>
    <x v="2"/>
    <s v="Ponderosa Pine"/>
    <s v="No"/>
    <s v="No"/>
    <n v="10"/>
    <n v="63"/>
    <s v="Do Not ABATE"/>
    <s v="R1B_Rmv 1-B"/>
    <s v="Haul offsite"/>
    <m/>
    <s v="Riparian"/>
    <s v="Poles I-J, .9 spans from I, 20 feet east of the wire, removal for poor taper, majority of weight line side"/>
    <m/>
    <m/>
    <m/>
    <m/>
    <m/>
    <m/>
    <s v="Unit"/>
    <s v="No"/>
    <s v="Not Invoiced"/>
    <m/>
    <m/>
    <m/>
    <s v="Remove pine wood, pile chips "/>
    <x v="8"/>
    <d v="2020-05-12T15:37:58"/>
    <s v="Sierra"/>
    <s v="SI_Sierra"/>
    <m/>
    <s v="13283 SUNSHINE VALLEY RD"/>
    <s v="GRASS VALLEY"/>
    <s v=""/>
    <s v=""/>
    <s v="treym_awrr"/>
    <d v="2020-03-30T11:16:09"/>
    <s v="BE_geomartawrrprod"/>
    <d v="2020-05-13T07:30:41"/>
    <s v="051e533e-e80c-4d95-aa0d-2e44823422c4"/>
  </r>
  <r>
    <n v="0"/>
    <n v="0"/>
    <n v="0"/>
    <n v="0"/>
    <n v="0"/>
    <n v="0"/>
    <n v="0"/>
    <n v="0"/>
    <n v="0"/>
    <n v="0"/>
    <x v="1"/>
    <n v="1"/>
    <n v="1"/>
    <n v="1"/>
    <n v="20"/>
    <x v="1"/>
    <d v="2020-05-12T15:37:58"/>
    <s v="MGE"/>
    <x v="4"/>
    <d v="2020-03-30T00:00:00"/>
    <d v="2020-03-30T11:27:12"/>
    <s v=""/>
    <s v="No"/>
    <s v="Old"/>
    <n v="0"/>
    <x v="1"/>
    <x v="0"/>
    <s v="Tyler"/>
    <s v="Rey"/>
    <x v="6"/>
    <n v="2960021"/>
    <x v="878"/>
    <x v="2"/>
    <s v="LP_AW116-A03_901883"/>
    <s v="CIP_AW116-A03_398599"/>
    <s v="Work Identified"/>
    <m/>
    <x v="2"/>
    <s v="Ponderosa Pine"/>
    <s v="No"/>
    <s v="No"/>
    <n v="11"/>
    <n v="70"/>
    <s v="Do Not ABATE"/>
    <s v="R1B_Rmv 1-B"/>
    <s v="Haul offsite"/>
    <m/>
    <s v="Riparian"/>
    <s v="Poles I-J, .9 spans from I, 25 feet east of the wire, removal for poor taper "/>
    <m/>
    <m/>
    <m/>
    <m/>
    <m/>
    <m/>
    <s v="Unit"/>
    <s v="No"/>
    <s v="Not Invoiced"/>
    <m/>
    <m/>
    <m/>
    <s v="Remove pine wood, pile chips "/>
    <x v="8"/>
    <d v="2020-05-12T15:37:58"/>
    <s v="Sierra"/>
    <s v="SI_Sierra"/>
    <m/>
    <s v="13283 SUNSHINE VALLEY RD"/>
    <s v="GRASS VALLEY"/>
    <s v=""/>
    <s v=""/>
    <s v="treym_awrr"/>
    <d v="2020-03-30T11:27:12"/>
    <s v="BE_geomartawrrprod"/>
    <d v="2020-05-13T07:30:41"/>
    <s v="56fc90bd-6829-4006-b1f7-60a9d2a4d3cb"/>
  </r>
  <r>
    <n v="0"/>
    <n v="0"/>
    <n v="0"/>
    <n v="0"/>
    <n v="0"/>
    <n v="0"/>
    <n v="0"/>
    <n v="0"/>
    <n v="0"/>
    <n v="0"/>
    <x v="1"/>
    <n v="1"/>
    <n v="1"/>
    <n v="1"/>
    <n v="20"/>
    <x v="1"/>
    <d v="2020-05-12T15:37:58"/>
    <s v="MGE"/>
    <x v="4"/>
    <d v="2020-03-30T00:00:00"/>
    <d v="2020-03-30T13:25:18"/>
    <s v=""/>
    <s v="No"/>
    <s v="Old"/>
    <n v="0"/>
    <x v="1"/>
    <x v="0"/>
    <s v="Tyler"/>
    <s v="Rey"/>
    <x v="6"/>
    <n v="2960023"/>
    <x v="879"/>
    <x v="2"/>
    <s v="LP_AW116-A03_901883"/>
    <s v="CIP_AW116-A03_398599"/>
    <s v="Work Identified"/>
    <m/>
    <x v="2"/>
    <s v="Ponderosa Pine"/>
    <s v="No"/>
    <s v="No"/>
    <n v="10"/>
    <n v="65"/>
    <s v="Do Not ABATE"/>
    <s v="R1B_Rmv 1-B"/>
    <s v="Haul offsite"/>
    <m/>
    <s v="Riparian"/>
    <s v="Poles I-J, .9 spans from I, 35 feet east of pole J, removal for poor taper "/>
    <m/>
    <m/>
    <m/>
    <m/>
    <m/>
    <m/>
    <s v="Unit"/>
    <s v="No"/>
    <s v="Not Invoiced"/>
    <m/>
    <m/>
    <m/>
    <s v="Remove pine wood, pile chips "/>
    <x v="8"/>
    <d v="2020-05-12T15:37:58"/>
    <s v="Sierra"/>
    <s v="SI_Sierra"/>
    <m/>
    <s v="13283 SUNSHINE VALLEY RD"/>
    <s v="GRASS VALLEY"/>
    <s v=""/>
    <s v=""/>
    <s v="treym_awrr"/>
    <d v="2020-03-30T13:25:18"/>
    <s v="BE_geomartawrrprod"/>
    <d v="2020-05-13T07:30:41"/>
    <s v="45c0b98e-5c3d-46c5-8636-ecc6d652fc39"/>
  </r>
  <r>
    <n v="0"/>
    <n v="0"/>
    <n v="0"/>
    <n v="0"/>
    <n v="0"/>
    <n v="0"/>
    <n v="0"/>
    <n v="0"/>
    <n v="0"/>
    <n v="0"/>
    <x v="1"/>
    <n v="1"/>
    <n v="1"/>
    <n v="1"/>
    <n v="20"/>
    <x v="1"/>
    <d v="2020-05-12T15:37:58"/>
    <s v="MGE"/>
    <x v="4"/>
    <d v="2020-03-30T00:00:00"/>
    <d v="2020-03-30T13:34:05"/>
    <s v=""/>
    <s v="No"/>
    <s v="Old"/>
    <n v="0"/>
    <x v="1"/>
    <x v="0"/>
    <s v="Tyler"/>
    <s v="Rey"/>
    <x v="6"/>
    <n v="2960024"/>
    <x v="880"/>
    <x v="2"/>
    <s v="LP_AW116-A03_901883"/>
    <s v="CIP_AW116-A03_398599"/>
    <s v="Work Identified"/>
    <m/>
    <x v="2"/>
    <s v="Ponderosa Pine"/>
    <s v="No"/>
    <s v="No"/>
    <n v="8"/>
    <n v="65"/>
    <s v="Do Not ABATE"/>
    <s v="R1B_Rmv 1-B"/>
    <s v="Haul offsite"/>
    <m/>
    <s v="Riparian"/>
    <s v="Poles I-J, .9 spans from I, 45 feet east of pole J, removal for poor taper "/>
    <m/>
    <m/>
    <m/>
    <m/>
    <m/>
    <m/>
    <s v="Unit"/>
    <s v="No"/>
    <s v="Not Invoiced"/>
    <m/>
    <m/>
    <m/>
    <s v="Remove pine wood, pile chips "/>
    <x v="8"/>
    <d v="2020-05-12T15:37:58"/>
    <s v="Sierra"/>
    <s v="SI_Sierra"/>
    <m/>
    <s v="13283 SUNSHINE VALLEY RD"/>
    <s v="GRASS VALLEY"/>
    <s v=""/>
    <s v=""/>
    <s v="treym_awrr"/>
    <d v="2020-03-30T13:34:05"/>
    <s v="BE_geomartawrrprod"/>
    <d v="2020-05-13T07:30:41"/>
    <s v="cf6341e1-a117-4783-afe9-c04c9e8ceef1"/>
  </r>
  <r>
    <n v="0"/>
    <n v="0"/>
    <n v="0"/>
    <n v="0"/>
    <n v="0"/>
    <n v="0"/>
    <n v="0"/>
    <n v="0"/>
    <n v="0"/>
    <n v="0"/>
    <x v="1"/>
    <n v="1"/>
    <n v="1"/>
    <n v="1"/>
    <n v="20"/>
    <x v="1"/>
    <d v="2020-05-12T15:37:58"/>
    <s v="MGE"/>
    <x v="4"/>
    <d v="2020-03-26T00:00:00"/>
    <d v="2020-03-26T10:59:46"/>
    <s v=""/>
    <s v="No"/>
    <s v="Old"/>
    <n v="0"/>
    <x v="1"/>
    <x v="0"/>
    <s v="Tyler"/>
    <s v="Rey"/>
    <x v="6"/>
    <n v="2955677"/>
    <x v="881"/>
    <x v="2"/>
    <s v="LP_AW116-A03_901883"/>
    <s v="CIP_AW116-A03_398599"/>
    <s v="Work Identified"/>
    <m/>
    <x v="2"/>
    <s v="Ponderosa Pine"/>
    <s v="No"/>
    <s v="No"/>
    <n v="4"/>
    <n v="40"/>
    <s v="Do Not ABATE"/>
    <s v="R1B_Rmv 1-B"/>
    <s v="Haul offsite"/>
    <m/>
    <s v="Riparian"/>
    <s v="Pole J-K, .1 span from J, 15 feet east of the wire, removal for poor taper, strike potential for pole"/>
    <m/>
    <m/>
    <m/>
    <m/>
    <m/>
    <m/>
    <s v="Unit"/>
    <s v="No"/>
    <s v="Not Invoiced"/>
    <m/>
    <m/>
    <m/>
    <s v="Remove pine wood"/>
    <x v="8"/>
    <d v="2020-05-12T15:37:58"/>
    <s v="Sierra"/>
    <s v="SI_Sierra"/>
    <m/>
    <s v="13283 SUNSHINE VALLEY RD"/>
    <s v="GRASS VALLEY"/>
    <s v=""/>
    <s v=""/>
    <s v="treym_awrr"/>
    <d v="2020-03-26T10:59:46"/>
    <s v="BE_geomartawrrprod"/>
    <d v="2020-05-13T07:30:41"/>
    <s v="7ee1d4e3-d5b2-48ab-8b07-d5496a5d46f3"/>
  </r>
  <r>
    <n v="0"/>
    <n v="0"/>
    <n v="0"/>
    <n v="0"/>
    <n v="0"/>
    <n v="0"/>
    <n v="0"/>
    <n v="0"/>
    <n v="0"/>
    <n v="0"/>
    <x v="1"/>
    <n v="1"/>
    <n v="2"/>
    <n v="2"/>
    <n v="20"/>
    <x v="1"/>
    <d v="2020-05-12T15:38:08"/>
    <s v="MGE"/>
    <x v="4"/>
    <d v="2020-03-24T00:00:00"/>
    <d v="2020-03-24T09:40:29"/>
    <s v=""/>
    <s v="No"/>
    <s v="Old"/>
    <n v="0"/>
    <x v="1"/>
    <x v="0"/>
    <s v="John Paul"/>
    <s v="Kubitschek"/>
    <x v="24"/>
    <n v="2946940"/>
    <x v="882"/>
    <x v="2"/>
    <s v="LP_AW116-A03_900825"/>
    <s v="CIP_AW116-A03_398757"/>
    <s v="Work Identified"/>
    <m/>
    <x v="2"/>
    <s v="Ponderosa Pine"/>
    <s v="No"/>
    <s v="No"/>
    <n v="13"/>
    <n v="65"/>
    <s v="Do Not ABATE"/>
    <s v="F2B_FP-Rmv2 B"/>
    <s v="Haul offsite"/>
    <m/>
    <s v="None Observed"/>
    <s v="0.7 span between poles L-M / 35 feet southwest of line / poor taper, suppressed, 5-1 tree"/>
    <m/>
    <m/>
    <m/>
    <m/>
    <m/>
    <m/>
    <s v="Unit"/>
    <s v="No"/>
    <s v="Not Invoiced"/>
    <m/>
    <m/>
    <m/>
    <s v="Remove all wood and leave chips in designated area per owner "/>
    <x v="29"/>
    <d v="2020-05-12T15:38:08"/>
    <s v="Sierra"/>
    <s v="SI_Sierra"/>
    <m/>
    <s v="15280 SUNSHINE SPRINGS PL"/>
    <s v="GRASS VALLEY"/>
    <s v=""/>
    <s v=""/>
    <s v="awinnm_awrr"/>
    <d v="2020-03-24T09:40:29"/>
    <s v="BE_geomartawrrprod"/>
    <d v="2020-05-12T17:32:42"/>
    <s v="55c6a1d7-beb6-4b53-a4da-f3880ceffc65"/>
  </r>
  <r>
    <n v="0"/>
    <n v="0"/>
    <n v="0"/>
    <n v="0"/>
    <n v="0"/>
    <n v="0"/>
    <n v="0"/>
    <n v="0"/>
    <n v="0"/>
    <n v="0"/>
    <x v="1"/>
    <n v="1"/>
    <s v="NA"/>
    <s v="NA"/>
    <n v="20"/>
    <x v="1"/>
    <d v="2020-05-12T15:38:36"/>
    <s v="MGE"/>
    <x v="4"/>
    <d v="2020-05-12T00:00:00"/>
    <d v="2020-05-12T15:38:36"/>
    <s v=""/>
    <s v="No"/>
    <s v="New"/>
    <n v="0"/>
    <x v="1"/>
    <x v="0"/>
    <s v="Alex"/>
    <s v="Coon"/>
    <x v="19"/>
    <n v="3221835"/>
    <x v="883"/>
    <x v="2"/>
    <s v="LP_AW116-A07_894359"/>
    <s v="CIP_AW116-A07_396354"/>
    <s v="No Work Required Under EVM"/>
    <m/>
    <x v="2"/>
    <s v="Ponderosa Pine"/>
    <s v="No"/>
    <s v="No"/>
    <n v="16"/>
    <n v="70"/>
    <s v="Do Not ABATE"/>
    <s v="NW_No Work"/>
    <s v="Not Needed"/>
    <m/>
    <s v="None Observed"/>
    <s v="Poles 19-A, 0.4 span, 30 feet south of lines, in stand with 3 pondos."/>
    <m/>
    <m/>
    <m/>
    <m/>
    <m/>
    <m/>
    <s v="Unit"/>
    <s v="No"/>
    <s v="Not Invoiced"/>
    <m/>
    <m/>
    <m/>
    <s v="TBD"/>
    <x v="23"/>
    <d v="2020-05-12T15:38:36"/>
    <s v="Sierra"/>
    <s v="SI_Sierra"/>
    <m/>
    <s v="12118 SUNSHINE VALLEY RD"/>
    <s v="GRASS VALLEY"/>
    <s v=""/>
    <s v=""/>
    <s v="acoonm_awrr"/>
    <d v="2020-05-12T15:38:36"/>
    <s v="BE_geomartawrrprod"/>
    <d v="2020-05-12T16:23:02"/>
    <s v="95c0bdde-6bf2-4a1b-96e4-f420837b144e"/>
  </r>
  <r>
    <n v="0"/>
    <n v="0"/>
    <n v="0"/>
    <n v="0"/>
    <n v="0"/>
    <n v="0"/>
    <n v="0"/>
    <n v="0"/>
    <n v="0"/>
    <n v="0"/>
    <x v="1"/>
    <n v="1"/>
    <s v="NA"/>
    <s v="NA"/>
    <n v="20"/>
    <x v="1"/>
    <d v="2020-05-12T15:39:59"/>
    <s v="MGE"/>
    <x v="4"/>
    <d v="2020-05-12T00:00:00"/>
    <d v="2020-05-12T15:39:59"/>
    <s v=""/>
    <s v="No"/>
    <s v="New"/>
    <n v="0"/>
    <x v="1"/>
    <x v="0"/>
    <s v="Alex"/>
    <s v="Coon"/>
    <x v="19"/>
    <n v="3221924"/>
    <x v="884"/>
    <x v="2"/>
    <s v="LP_AW116-A07_894359"/>
    <s v="CIP_AW116-A07_396354"/>
    <s v="No Work Required Under EVM"/>
    <m/>
    <x v="2"/>
    <s v="Ponderosa Pine"/>
    <s v="No"/>
    <s v="No"/>
    <n v="22"/>
    <n v="90"/>
    <s v="Do Not ABATE"/>
    <s v="NW_No Work"/>
    <s v="Not Needed"/>
    <m/>
    <s v="None Observed"/>
    <s v="Poles 19-A, 0.4 span, 30 feet south of lines, in stand with 3 pondos."/>
    <m/>
    <m/>
    <m/>
    <m/>
    <m/>
    <m/>
    <s v="Unit"/>
    <s v="No"/>
    <s v="Not Invoiced"/>
    <m/>
    <m/>
    <m/>
    <s v="TBD"/>
    <x v="23"/>
    <d v="2020-05-12T15:39:59"/>
    <s v="Sierra"/>
    <s v="SI_Sierra"/>
    <m/>
    <s v="12118 SUNSHINE VALLEY RD"/>
    <s v="GRASS VALLEY"/>
    <s v=""/>
    <s v=""/>
    <s v="acoonm_awrr"/>
    <d v="2020-05-12T15:39:59"/>
    <s v="BE_geomartawrrprod"/>
    <d v="2020-05-12T16:23:03"/>
    <s v="af4bb5dc-eaea-4d0e-bca2-f3776ceeff3f"/>
  </r>
  <r>
    <n v="0"/>
    <n v="0"/>
    <n v="0"/>
    <n v="0"/>
    <n v="0"/>
    <n v="0"/>
    <n v="0"/>
    <n v="0"/>
    <n v="0"/>
    <n v="0"/>
    <x v="1"/>
    <n v="1"/>
    <s v="NA"/>
    <s v="NA"/>
    <n v="20"/>
    <x v="1"/>
    <d v="2020-05-12T15:40:55"/>
    <s v="MGE"/>
    <x v="4"/>
    <d v="2020-05-12T00:00:00"/>
    <d v="2020-05-12T15:40:55"/>
    <s v=""/>
    <s v="No"/>
    <s v="New"/>
    <n v="0"/>
    <x v="1"/>
    <x v="0"/>
    <s v="Alex"/>
    <s v="Coon"/>
    <x v="19"/>
    <n v="3221925"/>
    <x v="885"/>
    <x v="2"/>
    <s v="LP_AW116-A07_894359"/>
    <s v="CIP_AW116-A07_396354"/>
    <s v="No Work Required Under EVM"/>
    <m/>
    <x v="2"/>
    <s v="Ponderosa Pine"/>
    <s v="No"/>
    <s v="No"/>
    <n v="26"/>
    <n v="90"/>
    <s v="Do Not ABATE"/>
    <s v="NW_No Work"/>
    <s v="Not Needed"/>
    <m/>
    <s v="None Observed"/>
    <s v="Poles 19-A, 0.4 span, 45 feet south of lines. Lots of sapping from previous trims."/>
    <m/>
    <m/>
    <m/>
    <m/>
    <m/>
    <m/>
    <s v="Unit"/>
    <s v="No"/>
    <s v="Not Invoiced"/>
    <m/>
    <m/>
    <m/>
    <s v="TBD"/>
    <x v="23"/>
    <d v="2020-05-12T15:40:55"/>
    <s v="Sierra"/>
    <s v="SI_Sierra"/>
    <m/>
    <s v="12118 SUNSHINE VALLEY RD"/>
    <s v="GRASS VALLEY"/>
    <s v=""/>
    <s v=""/>
    <s v="acoonm_awrr"/>
    <d v="2020-05-12T15:40:55"/>
    <s v="BE_geomartawrrprod"/>
    <d v="2020-05-12T16:23:03"/>
    <s v="dc6759ea-067f-4e67-ba3e-369b6cdab430"/>
  </r>
  <r>
    <n v="0"/>
    <n v="0"/>
    <n v="0"/>
    <n v="0"/>
    <n v="0"/>
    <n v="0"/>
    <n v="0"/>
    <n v="0"/>
    <n v="0"/>
    <n v="0"/>
    <x v="1"/>
    <n v="1"/>
    <n v="2"/>
    <s v="NA"/>
    <n v="20"/>
    <x v="1"/>
    <d v="2020-05-12T15:41:12"/>
    <s v="MGE"/>
    <x v="4"/>
    <d v="2020-03-26T00:00:00"/>
    <d v="2020-03-26T10:54:40"/>
    <s v=""/>
    <s v="No"/>
    <s v="Old"/>
    <n v="0"/>
    <x v="1"/>
    <x v="0"/>
    <s v="Tyler"/>
    <s v="Rey"/>
    <x v="6"/>
    <n v="2955676"/>
    <x v="886"/>
    <x v="2"/>
    <s v="LP_AW116-A03_901883"/>
    <s v="CIP_AW116-A03_398599"/>
    <s v="Work Identified"/>
    <m/>
    <x v="2"/>
    <s v="Ponderosa Pine"/>
    <s v="No"/>
    <s v="No"/>
    <n v="13"/>
    <n v="66"/>
    <s v="Do Not ABATE"/>
    <s v="OV_Overhang"/>
    <s v="Not Needed"/>
    <m/>
    <s v="Riparian"/>
    <s v="Pole J-K, .1 span from J, 15 feet east of the wire, trim for potential 18 month over hang of a primary wire"/>
    <m/>
    <m/>
    <m/>
    <m/>
    <m/>
    <m/>
    <s v="Unit"/>
    <s v="No"/>
    <s v="Not Invoiced"/>
    <m/>
    <m/>
    <m/>
    <s v="Remove chips "/>
    <x v="8"/>
    <d v="2020-05-12T15:41:12"/>
    <s v="Sierra"/>
    <s v="SI_Sierra"/>
    <m/>
    <s v="13283 SUNSHINE VALLEY RD"/>
    <s v="GRASS VALLEY"/>
    <s v=""/>
    <s v=""/>
    <s v="treym_awrr"/>
    <d v="2020-03-26T10:54:40"/>
    <s v="BE_geomartawrrprod"/>
    <d v="2020-05-13T07:30:41"/>
    <s v="0b36872b-9276-4618-8550-d23a189f4d39"/>
  </r>
  <r>
    <n v="0"/>
    <n v="0"/>
    <n v="0"/>
    <n v="0"/>
    <n v="0"/>
    <n v="0"/>
    <n v="0"/>
    <n v="0"/>
    <n v="0"/>
    <n v="0"/>
    <x v="1"/>
    <n v="1"/>
    <n v="2"/>
    <n v="2"/>
    <n v="20"/>
    <x v="1"/>
    <d v="2020-05-12T15:41:36"/>
    <s v="MGE"/>
    <x v="4"/>
    <d v="2020-03-30T00:00:00"/>
    <d v="2020-03-30T13:54:50"/>
    <s v=""/>
    <s v="No"/>
    <s v="Old"/>
    <n v="0"/>
    <x v="1"/>
    <x v="0"/>
    <s v="Tyler"/>
    <s v="Rey"/>
    <x v="6"/>
    <n v="2960027"/>
    <x v="887"/>
    <x v="2"/>
    <s v="LP_AW116-A03_901883"/>
    <s v="CIP_AW116-A03_398598"/>
    <s v="Work Identified"/>
    <m/>
    <x v="2"/>
    <s v="Ponderosa Pine"/>
    <s v="No"/>
    <s v="No"/>
    <n v="14"/>
    <n v="80"/>
    <s v="Do Not ABATE"/>
    <s v="R2B_Rmv 2-B"/>
    <s v="Haul offsite"/>
    <m/>
    <s v="Riparian"/>
    <s v="Poles I-J, .8 spans from I, 10 feet east of the wire, removal due to  trim to sky would remove more than 1/3 of canopy, "/>
    <m/>
    <m/>
    <m/>
    <m/>
    <m/>
    <m/>
    <s v="Unit"/>
    <s v="No"/>
    <s v="Not Invoiced"/>
    <m/>
    <m/>
    <m/>
    <s v="Remove all pine "/>
    <x v="8"/>
    <d v="2020-05-12T15:41:36"/>
    <s v="Sierra"/>
    <s v="SI_Sierra"/>
    <m/>
    <s v="13283 SUNSHINE VALLEY RD"/>
    <s v="GRASS VALLEY"/>
    <s v=""/>
    <s v=""/>
    <s v="treym_awrr"/>
    <d v="2020-03-30T13:54:50"/>
    <s v="BE_geomartawrrprod"/>
    <d v="2020-05-13T07:30:41"/>
    <s v="c19d1091-1356-470d-9c7c-8b72a4a64d9a"/>
  </r>
  <r>
    <n v="0"/>
    <n v="0"/>
    <n v="0"/>
    <n v="0"/>
    <n v="0"/>
    <n v="0"/>
    <n v="0"/>
    <n v="0"/>
    <n v="0"/>
    <n v="0"/>
    <x v="1"/>
    <n v="1"/>
    <n v="1"/>
    <n v="1"/>
    <n v="20"/>
    <x v="1"/>
    <d v="2020-05-12T15:41:37"/>
    <s v="MGE"/>
    <x v="4"/>
    <d v="2020-03-30T00:00:00"/>
    <d v="2020-03-30T14:10:56"/>
    <s v=""/>
    <s v="No"/>
    <s v="Old"/>
    <n v="0"/>
    <x v="1"/>
    <x v="0"/>
    <s v="Tyler"/>
    <s v="Rey"/>
    <x v="6"/>
    <n v="2960028"/>
    <x v="888"/>
    <x v="2"/>
    <s v="LP_AW116-A03_901883"/>
    <s v="CIP_AW116-A03_398598"/>
    <s v="Work Identified"/>
    <m/>
    <x v="2"/>
    <s v="Ponderosa Pine"/>
    <s v="No"/>
    <s v="No"/>
    <n v="6"/>
    <n v="46"/>
    <s v="Do Not ABATE"/>
    <s v="R1B_Rmv 1-B"/>
    <s v="Haul offsite"/>
    <m/>
    <s v="Riparian"/>
    <s v="Poles I-J, .7 spans from I, 15 feet east of the wire, removal for poor taper, 18 month growth potential "/>
    <m/>
    <m/>
    <m/>
    <m/>
    <m/>
    <m/>
    <s v="Unit"/>
    <s v="No"/>
    <s v="Not Invoiced"/>
    <m/>
    <m/>
    <m/>
    <s v="Remove all pine"/>
    <x v="8"/>
    <d v="2020-05-12T15:41:37"/>
    <s v="Sierra"/>
    <s v="SI_Sierra"/>
    <m/>
    <s v="13283 SUNSHINE VALLEY RD"/>
    <s v="GRASS VALLEY"/>
    <s v=""/>
    <s v=""/>
    <s v="treym_awrr"/>
    <d v="2020-03-30T14:10:56"/>
    <s v="BE_geomartawrrprod"/>
    <d v="2020-05-13T07:30:41"/>
    <s v="be8b3d2a-71d2-438a-a33f-d598b1d0655e"/>
  </r>
  <r>
    <n v="0"/>
    <n v="0"/>
    <n v="0"/>
    <n v="0"/>
    <n v="0"/>
    <n v="0"/>
    <n v="0"/>
    <n v="0"/>
    <n v="0"/>
    <n v="0"/>
    <x v="1"/>
    <n v="1"/>
    <n v="1"/>
    <n v="1"/>
    <n v="20"/>
    <x v="1"/>
    <d v="2020-05-12T15:41:37"/>
    <s v="MGE"/>
    <x v="4"/>
    <d v="2020-03-30T00:00:00"/>
    <d v="2020-03-30T14:17:47"/>
    <s v=""/>
    <s v="No"/>
    <s v="Old"/>
    <n v="0"/>
    <x v="1"/>
    <x v="0"/>
    <s v="Tyler"/>
    <s v="Rey"/>
    <x v="6"/>
    <n v="2960029"/>
    <x v="889"/>
    <x v="2"/>
    <s v="LP_AW116-A03_901883"/>
    <s v="CIP_AW116-A03_398598"/>
    <s v="Work Identified"/>
    <m/>
    <x v="2"/>
    <s v="Ponderosa Pine"/>
    <s v="No"/>
    <s v="No"/>
    <n v="9"/>
    <n v="75"/>
    <s v="Do Not ABATE"/>
    <s v="R1B_Rmv 1-B"/>
    <s v="Haul offsite"/>
    <m/>
    <s v="Riparian"/>
    <s v="Poles I-J, .7 spans from I, 27 feet east of the wire, removal for poor taper, wind sway"/>
    <m/>
    <m/>
    <m/>
    <m/>
    <m/>
    <m/>
    <s v="Unit"/>
    <s v="No"/>
    <s v="Not Invoiced"/>
    <m/>
    <m/>
    <m/>
    <s v="Remove all pine and debris "/>
    <x v="8"/>
    <d v="2020-05-12T15:41:37"/>
    <s v="Sierra"/>
    <s v="SI_Sierra"/>
    <m/>
    <s v="13283 SUNSHINE VALLEY RD"/>
    <s v="GRASS VALLEY"/>
    <s v=""/>
    <s v=""/>
    <s v="treym_awrr"/>
    <d v="2020-03-30T14:17:47"/>
    <s v="BE_geomartawrrprod"/>
    <d v="2020-05-13T07:30:41"/>
    <s v="8a8db799-b736-4151-a4f7-ccbb5277ddb5"/>
  </r>
  <r>
    <n v="0"/>
    <n v="0"/>
    <n v="0"/>
    <n v="0"/>
    <n v="0"/>
    <n v="0"/>
    <n v="0"/>
    <n v="0"/>
    <n v="0"/>
    <n v="0"/>
    <x v="1"/>
    <n v="1"/>
    <s v="NA"/>
    <s v="NA"/>
    <n v="20"/>
    <x v="1"/>
    <d v="2020-05-12T15:41:37"/>
    <s v="MGE"/>
    <x v="4"/>
    <d v="2020-03-30T00:00:00"/>
    <d v="2020-03-30T14:36:14"/>
    <s v=""/>
    <s v="No"/>
    <s v="Old"/>
    <n v="0"/>
    <x v="1"/>
    <x v="0"/>
    <s v="Tyler"/>
    <s v="Rey"/>
    <x v="6"/>
    <n v="2960030"/>
    <x v="890"/>
    <x v="2"/>
    <s v="LP_AW116-A03_901883"/>
    <s v="CIP_AW116-A03_398598"/>
    <s v="No Work Required Under EVM"/>
    <m/>
    <x v="2"/>
    <s v="Ponderosa Pine"/>
    <s v="No"/>
    <s v="No"/>
    <n v="18"/>
    <n v="75"/>
    <s v="Do Not ABATE"/>
    <s v="NW_No Work"/>
    <s v="Not Needed"/>
    <m/>
    <s v="Riparian"/>
    <s v="Poles I-J, .7 spans from I, 21 feet east of the wire "/>
    <m/>
    <m/>
    <m/>
    <m/>
    <m/>
    <m/>
    <s v="Unit"/>
    <s v="No"/>
    <s v="Not Invoiced"/>
    <m/>
    <m/>
    <m/>
    <m/>
    <x v="8"/>
    <d v="2020-05-12T15:41:37"/>
    <s v="Sierra"/>
    <s v="SI_Sierra"/>
    <m/>
    <s v="13283 SUNSHINE VALLEY RD"/>
    <s v="GRASS VALLEY"/>
    <s v=""/>
    <s v=""/>
    <s v="treym_awrr"/>
    <d v="2020-03-30T14:36:14"/>
    <s v="BE_geomartawrrprod"/>
    <d v="2020-05-13T07:30:41"/>
    <s v="fd91b9f0-f1d5-4b4b-bae4-66e6145cfb37"/>
  </r>
  <r>
    <n v="0"/>
    <n v="0"/>
    <n v="0"/>
    <n v="0"/>
    <n v="0"/>
    <n v="0"/>
    <n v="0"/>
    <n v="0"/>
    <n v="0"/>
    <n v="0"/>
    <x v="1"/>
    <n v="1"/>
    <s v="NA"/>
    <s v="NA"/>
    <n v="20"/>
    <x v="1"/>
    <d v="2020-05-12T15:41:37"/>
    <s v="MGE"/>
    <x v="4"/>
    <d v="2020-03-30T00:00:00"/>
    <d v="2020-03-30T14:42:55"/>
    <s v=""/>
    <s v="No"/>
    <s v="Old"/>
    <n v="0"/>
    <x v="1"/>
    <x v="0"/>
    <s v="Tyler"/>
    <s v="Rey"/>
    <x v="6"/>
    <n v="2960031"/>
    <x v="891"/>
    <x v="2"/>
    <s v="LP_AW116-A03_901883"/>
    <s v="CIP_AW116-A03_398598"/>
    <s v="No Work Required Under EVM"/>
    <m/>
    <x v="2"/>
    <s v="Ponderosa Pine"/>
    <s v="No"/>
    <s v="No"/>
    <n v="16"/>
    <n v="60"/>
    <s v="Do Not ABATE"/>
    <s v="NW_No Work"/>
    <s v="Not Needed"/>
    <m/>
    <s v="Riparian"/>
    <s v="Poles I-J, .7 spans from I, 18 feet east of the wire, codom top, possible nest seen"/>
    <m/>
    <m/>
    <m/>
    <m/>
    <m/>
    <m/>
    <s v="Unit"/>
    <s v="No"/>
    <s v="Not Invoiced"/>
    <m/>
    <m/>
    <m/>
    <m/>
    <x v="8"/>
    <d v="2020-05-12T15:41:37"/>
    <s v="Sierra"/>
    <s v="SI_Sierra"/>
    <m/>
    <s v="13283 SUNSHINE VALLEY RD"/>
    <s v="GRASS VALLEY"/>
    <s v=""/>
    <s v=""/>
    <s v="treym_awrr"/>
    <d v="2020-03-30T14:42:55"/>
    <s v="BE_geomartawrrprod"/>
    <d v="2020-05-13T07:30:41"/>
    <s v="7e025be2-d0c9-42f3-9a16-71680b8081fd"/>
  </r>
  <r>
    <n v="0"/>
    <n v="0"/>
    <n v="0"/>
    <n v="0"/>
    <n v="0"/>
    <n v="0"/>
    <n v="0"/>
    <n v="0"/>
    <n v="0"/>
    <n v="0"/>
    <x v="1"/>
    <n v="1"/>
    <s v="NA"/>
    <s v="NA"/>
    <n v="20"/>
    <x v="1"/>
    <d v="2020-05-12T15:41:37"/>
    <s v="MGE"/>
    <x v="4"/>
    <d v="2020-03-30T00:00:00"/>
    <d v="2020-03-30T15:10:34"/>
    <s v=""/>
    <s v="No"/>
    <s v="Old"/>
    <n v="0"/>
    <x v="1"/>
    <x v="0"/>
    <s v="Tyler"/>
    <s v="Rey"/>
    <x v="6"/>
    <n v="2960032"/>
    <x v="892"/>
    <x v="2"/>
    <s v="LP_AW116-A03_901883"/>
    <s v="CIP_AW116-A03_398598"/>
    <s v="No Work Required Under EVM"/>
    <m/>
    <x v="2"/>
    <s v="Ponderosa Pine"/>
    <s v="No"/>
    <s v="No"/>
    <n v="18"/>
    <n v="77"/>
    <s v="Do Not ABATE"/>
    <s v="NW_No Work"/>
    <s v="Not Needed"/>
    <m/>
    <s v="Riparian"/>
    <s v="Poles I-J, .7 spans from I, 45 feet east of the wire "/>
    <m/>
    <m/>
    <m/>
    <m/>
    <m/>
    <m/>
    <s v="Unit"/>
    <s v="No"/>
    <s v="Not Invoiced"/>
    <m/>
    <m/>
    <m/>
    <m/>
    <x v="8"/>
    <d v="2020-05-12T15:41:37"/>
    <s v="Sierra"/>
    <s v="SI_Sierra"/>
    <m/>
    <s v="13283 SUNSHINE VALLEY RD"/>
    <s v="GRASS VALLEY"/>
    <s v=""/>
    <s v=""/>
    <s v="treym_awrr"/>
    <d v="2020-03-30T15:10:34"/>
    <s v="BE_geomartawrrprod"/>
    <d v="2020-05-13T07:30:41"/>
    <s v="a15cffc8-061b-40ef-bc63-e0bd6e8ee6c0"/>
  </r>
  <r>
    <n v="0"/>
    <n v="0"/>
    <n v="0"/>
    <n v="0"/>
    <n v="0"/>
    <n v="0"/>
    <n v="0"/>
    <n v="0"/>
    <n v="0"/>
    <n v="0"/>
    <x v="1"/>
    <n v="1"/>
    <s v="NA"/>
    <s v="NA"/>
    <n v="20"/>
    <x v="1"/>
    <d v="2020-05-12T15:41:37"/>
    <s v="MGE"/>
    <x v="4"/>
    <d v="2020-03-30T00:00:00"/>
    <d v="2020-03-30T15:22:21"/>
    <s v=""/>
    <s v="No"/>
    <s v="Old"/>
    <n v="0"/>
    <x v="1"/>
    <x v="0"/>
    <s v="Tyler"/>
    <s v="Rey"/>
    <x v="6"/>
    <n v="2960033"/>
    <x v="893"/>
    <x v="2"/>
    <s v="LP_AW116-A03_901883"/>
    <s v="CIP_AW116-A03_398598"/>
    <s v="No Work Required Under EVM"/>
    <m/>
    <x v="2"/>
    <s v="Ponderosa Pine"/>
    <s v="No"/>
    <s v="No"/>
    <n v="17"/>
    <n v="60"/>
    <m/>
    <s v="NW_No Work"/>
    <s v="Not Needed"/>
    <m/>
    <s v="Riparian"/>
    <s v="Poles I-J, .6 spans from I, 12 feet east of the wire, lean away"/>
    <m/>
    <m/>
    <m/>
    <m/>
    <m/>
    <m/>
    <s v="Unit"/>
    <s v="No"/>
    <s v="Not Invoiced"/>
    <m/>
    <m/>
    <m/>
    <m/>
    <x v="8"/>
    <d v="2020-05-12T15:41:37"/>
    <s v="Sierra"/>
    <s v="SI_Sierra"/>
    <m/>
    <s v="13283 SUNSHINE VALLEY RD"/>
    <s v="GRASS VALLEY"/>
    <s v=""/>
    <s v=""/>
    <s v="treym_awrr"/>
    <d v="2020-03-30T15:22:21"/>
    <s v="BE_geomartawrrprod"/>
    <d v="2020-05-13T07:30:41"/>
    <s v="a2f00509-44fe-4730-aed6-226702a97795"/>
  </r>
  <r>
    <n v="0"/>
    <n v="0"/>
    <n v="0"/>
    <n v="0"/>
    <n v="0"/>
    <n v="0"/>
    <n v="0"/>
    <n v="0"/>
    <n v="0"/>
    <n v="0"/>
    <x v="1"/>
    <n v="1"/>
    <s v="NA"/>
    <s v="NA"/>
    <n v="20"/>
    <x v="1"/>
    <d v="2020-05-12T15:41:37"/>
    <s v="MGE"/>
    <x v="4"/>
    <d v="2020-03-30T00:00:00"/>
    <d v="2020-03-30T15:30:42"/>
    <s v=""/>
    <s v="No"/>
    <s v="Old"/>
    <n v="0"/>
    <x v="1"/>
    <x v="0"/>
    <s v="Tyler"/>
    <s v="Rey"/>
    <x v="6"/>
    <n v="2960034"/>
    <x v="894"/>
    <x v="2"/>
    <s v="LP_AW116-A03_901883"/>
    <s v="CIP_AW116-A03_398598"/>
    <s v="No Work Required Under EVM"/>
    <m/>
    <x v="2"/>
    <s v="Ponderosa Pine"/>
    <s v="No"/>
    <s v="No"/>
    <n v="13"/>
    <n v="57"/>
    <m/>
    <s v="NW_No Work"/>
    <s v="Not Needed"/>
    <m/>
    <s v="Riparian"/>
    <s v="Poles I-J, .6 spans from I, 25 feet east of the wire "/>
    <m/>
    <m/>
    <m/>
    <m/>
    <m/>
    <m/>
    <s v="Unit"/>
    <s v="No"/>
    <s v="Not Invoiced"/>
    <m/>
    <m/>
    <m/>
    <m/>
    <x v="8"/>
    <d v="2020-05-12T15:41:37"/>
    <s v="Sierra"/>
    <s v="SI_Sierra"/>
    <m/>
    <s v="13283 SUNSHINE VALLEY RD"/>
    <s v="GRASS VALLEY"/>
    <s v=""/>
    <s v=""/>
    <s v="treym_awrr"/>
    <d v="2020-03-30T15:30:42"/>
    <s v="BE_geomartawrrprod"/>
    <d v="2020-05-13T07:30:41"/>
    <s v="6a92c6bf-2953-4fc4-ac24-20bf962dd4d8"/>
  </r>
  <r>
    <n v="0"/>
    <n v="0"/>
    <n v="0"/>
    <n v="0"/>
    <n v="0"/>
    <n v="0"/>
    <n v="0"/>
    <n v="0"/>
    <n v="0"/>
    <n v="0"/>
    <x v="1"/>
    <n v="1"/>
    <s v="NA"/>
    <s v="NA"/>
    <n v="20"/>
    <x v="1"/>
    <d v="2020-05-12T15:41:37"/>
    <s v="MGE"/>
    <x v="4"/>
    <d v="2020-03-30T00:00:00"/>
    <d v="2020-03-30T15:40:19"/>
    <s v=""/>
    <s v="No"/>
    <s v="Old"/>
    <n v="0"/>
    <x v="1"/>
    <x v="0"/>
    <s v="Tyler"/>
    <s v="Rey"/>
    <x v="6"/>
    <n v="2960035"/>
    <x v="895"/>
    <x v="2"/>
    <s v="LP_AW116-A03_901883"/>
    <s v="CIP_AW116-A03_398598"/>
    <s v="No Work Required Under EVM"/>
    <m/>
    <x v="2"/>
    <s v="Ponderosa Pine"/>
    <s v="No"/>
    <s v="No"/>
    <n v="15"/>
    <n v="63"/>
    <m/>
    <s v="NW_No Work"/>
    <s v="Not Needed"/>
    <m/>
    <s v="Riparian"/>
    <s v="Poles I-J, .6 spans from I, 30 feet east of the wire "/>
    <m/>
    <m/>
    <m/>
    <m/>
    <m/>
    <m/>
    <s v="Unit"/>
    <s v="No"/>
    <s v="Not Invoiced"/>
    <m/>
    <m/>
    <m/>
    <m/>
    <x v="8"/>
    <d v="2020-05-12T15:41:37"/>
    <s v="Sierra"/>
    <s v="SI_Sierra"/>
    <m/>
    <s v="13283 SUNSHINE VALLEY RD"/>
    <s v="GRASS VALLEY"/>
    <s v=""/>
    <s v=""/>
    <s v="treym_awrr"/>
    <d v="2020-03-30T15:40:19"/>
    <s v="BE_geomartawrrprod"/>
    <d v="2020-05-13T07:30:41"/>
    <s v="7b0aab77-6d2f-4343-8649-c3958c8236f6"/>
  </r>
  <r>
    <n v="0"/>
    <n v="0"/>
    <n v="0"/>
    <n v="0"/>
    <n v="0"/>
    <n v="0"/>
    <n v="0"/>
    <n v="0"/>
    <n v="0"/>
    <n v="0"/>
    <x v="1"/>
    <n v="1"/>
    <s v="NA"/>
    <s v="NA"/>
    <n v="20"/>
    <x v="1"/>
    <d v="2020-05-12T15:41:37"/>
    <s v="MGE"/>
    <x v="4"/>
    <d v="2020-03-30T00:00:00"/>
    <d v="2020-03-30T15:42:55"/>
    <s v=""/>
    <s v="No"/>
    <s v="Old"/>
    <n v="0"/>
    <x v="1"/>
    <x v="0"/>
    <s v="Tyler"/>
    <s v="Rey"/>
    <x v="6"/>
    <n v="2960036"/>
    <x v="896"/>
    <x v="2"/>
    <s v="LP_AW116-A03_901883"/>
    <s v="CIP_AW116-A03_398598"/>
    <s v="No Work Required Under EVM"/>
    <m/>
    <x v="2"/>
    <s v="Ponderosa Pine"/>
    <s v="No"/>
    <s v="No"/>
    <n v="18"/>
    <n v="72"/>
    <s v="Do Not ABATE"/>
    <s v="NW_No Work"/>
    <s v="Not Needed"/>
    <m/>
    <s v="Riparian"/>
    <s v="Poles I-J, .5 spans from I, 45 feet east of the wire "/>
    <m/>
    <m/>
    <m/>
    <m/>
    <m/>
    <m/>
    <s v="Unit"/>
    <s v="No"/>
    <s v="Not Invoiced"/>
    <m/>
    <m/>
    <m/>
    <m/>
    <x v="8"/>
    <d v="2020-05-12T15:41:37"/>
    <s v="Sierra"/>
    <s v="SI_Sierra"/>
    <m/>
    <s v="13283 SUNSHINE VALLEY RD"/>
    <s v="GRASS VALLEY"/>
    <s v=""/>
    <s v=""/>
    <s v="treym_awrr"/>
    <d v="2020-03-30T15:42:55"/>
    <s v="BE_geomartawrrprod"/>
    <d v="2020-05-13T07:30:41"/>
    <s v="a54ab894-2627-475f-9c4a-1bc06564b6b6"/>
  </r>
  <r>
    <n v="0"/>
    <n v="0"/>
    <n v="0"/>
    <n v="0"/>
    <n v="0"/>
    <n v="0"/>
    <n v="0"/>
    <n v="0"/>
    <n v="0"/>
    <n v="0"/>
    <x v="1"/>
    <n v="1"/>
    <s v="NA"/>
    <s v="NA"/>
    <n v="20"/>
    <x v="1"/>
    <d v="2020-05-12T15:43:24"/>
    <s v="MGE"/>
    <x v="4"/>
    <d v="2020-05-12T00:00:00"/>
    <d v="2020-05-12T15:43:24"/>
    <s v=""/>
    <s v="No"/>
    <s v="New"/>
    <n v="0"/>
    <x v="1"/>
    <x v="0"/>
    <s v="Alex"/>
    <s v="Coon"/>
    <x v="19"/>
    <n v="3221926"/>
    <x v="897"/>
    <x v="2"/>
    <s v="LP_AW116-A07_894359"/>
    <s v="CIP_AW116-A07_396354"/>
    <s v="No Work Required Under EVM"/>
    <m/>
    <x v="2"/>
    <s v="Ponderosa Pine"/>
    <s v="No"/>
    <s v="No"/>
    <n v="20"/>
    <n v="70"/>
    <s v="Do Not ABATE"/>
    <s v="NW_No Work"/>
    <s v="Not Needed"/>
    <m/>
    <s v="None Observed"/>
    <s v="Poles 19-A, 0.4 span, 55 feet south of lines."/>
    <m/>
    <m/>
    <m/>
    <m/>
    <m/>
    <m/>
    <s v="Unit"/>
    <s v="No"/>
    <s v="Not Invoiced"/>
    <m/>
    <m/>
    <m/>
    <s v="TBD"/>
    <x v="23"/>
    <d v="2020-05-12T15:43:24"/>
    <s v="Sierra"/>
    <s v="SI_Sierra"/>
    <m/>
    <s v="12118 SUNSHINE VALLEY RD"/>
    <s v="GRASS VALLEY"/>
    <s v=""/>
    <s v=""/>
    <s v="acoonm_awrr"/>
    <d v="2020-05-12T15:43:24"/>
    <s v="BE_geomartawrrprod"/>
    <d v="2020-05-12T16:23:03"/>
    <s v="83c18bac-93de-4856-942b-79b0b6dbc094"/>
  </r>
  <r>
    <n v="0"/>
    <n v="0"/>
    <n v="0"/>
    <n v="0"/>
    <n v="0"/>
    <n v="0"/>
    <n v="0"/>
    <n v="0"/>
    <n v="0"/>
    <n v="0"/>
    <x v="1"/>
    <n v="1"/>
    <n v="2"/>
    <n v="2"/>
    <n v="20"/>
    <x v="1"/>
    <d v="2020-05-12T15:52:02"/>
    <s v="MGE"/>
    <x v="4"/>
    <d v="2020-03-24T00:00:00"/>
    <d v="2020-03-24T09:33:47"/>
    <s v=""/>
    <s v="No"/>
    <s v="Old"/>
    <n v="0"/>
    <x v="1"/>
    <x v="0"/>
    <s v="John Paul"/>
    <s v="Kubitschek"/>
    <x v="24"/>
    <n v="2946939"/>
    <x v="898"/>
    <x v="2"/>
    <s v="LP_AW116-A03_900825"/>
    <s v="CIP_AW116-A03_398757"/>
    <s v="Work Identified"/>
    <m/>
    <x v="2"/>
    <s v="Ponderosa Pine"/>
    <s v="No"/>
    <s v="No"/>
    <n v="21"/>
    <n v="120"/>
    <s v="ABATE"/>
    <s v="F2B_FP-Rmv2 B"/>
    <s v="Haul offsite"/>
    <m/>
    <s v="None Observed"/>
    <s v="0.6 span between poles L-M / 20 feet southwest of line/ Swelling in lower stem with conks protruding from swollen area."/>
    <m/>
    <m/>
    <m/>
    <m/>
    <m/>
    <m/>
    <s v="Unit"/>
    <s v="No"/>
    <s v="Not Invoiced"/>
    <m/>
    <m/>
    <m/>
    <s v="Remove all wood/ Pile wood chips in designated area on property."/>
    <x v="29"/>
    <d v="2020-05-12T15:52:02"/>
    <s v="Sierra"/>
    <s v="SI_Sierra"/>
    <m/>
    <s v="15280 SUNSHINE SPRINGS PL"/>
    <s v="GRASS VALLEY"/>
    <s v=""/>
    <s v=""/>
    <s v="awinnm_awrr"/>
    <d v="2020-03-24T09:33:47"/>
    <s v="BE_geomartawrrprod"/>
    <d v="2020-05-12T17:32:42"/>
    <s v="13ae728a-96d9-4930-aed5-365f2ecacd81"/>
  </r>
  <r>
    <n v="0"/>
    <n v="0"/>
    <n v="0"/>
    <n v="0"/>
    <n v="0"/>
    <n v="0"/>
    <n v="0"/>
    <n v="0"/>
    <n v="0"/>
    <n v="0"/>
    <x v="1"/>
    <n v="1"/>
    <n v="2"/>
    <s v="NA"/>
    <n v="20"/>
    <x v="1"/>
    <d v="2020-05-12T15:55:36"/>
    <s v="MGE"/>
    <x v="4"/>
    <d v="2020-05-12T00:00:00"/>
    <d v="2020-05-12T15:52:52"/>
    <s v=""/>
    <s v="No"/>
    <s v="New"/>
    <n v="0"/>
    <x v="1"/>
    <x v="0"/>
    <s v="Tyler"/>
    <s v="Rey"/>
    <x v="6"/>
    <n v="3222965"/>
    <x v="899"/>
    <x v="2"/>
    <s v="LP_AW116-A03_901883"/>
    <s v="CIP_AW116-A03_398598"/>
    <s v="Work Identified"/>
    <m/>
    <x v="2"/>
    <s v="Black Oak"/>
    <s v="No"/>
    <s v="No"/>
    <n v="21"/>
    <n v="50"/>
    <s v="Do Not ABATE"/>
    <s v="OV_Overhang"/>
    <s v="Not Needed"/>
    <m/>
    <s v="Riparian"/>
    <s v="Poles I-J, .8 spans from I , 20 feet east of the wire, overhang trim to sky for overhang of primary wire "/>
    <m/>
    <m/>
    <m/>
    <m/>
    <m/>
    <m/>
    <s v="Unit"/>
    <s v="No"/>
    <s v="Not Invoiced"/>
    <m/>
    <m/>
    <m/>
    <s v="Remove chips"/>
    <x v="8"/>
    <d v="2020-05-12T15:55:36"/>
    <s v="Sierra"/>
    <s v="SI_Sierra"/>
    <m/>
    <s v="13283 SUNSHINE VALLEY RD"/>
    <s v="GRASS VALLEY"/>
    <s v=""/>
    <s v=""/>
    <s v="treym_awrr"/>
    <d v="2020-05-12T15:52:52"/>
    <s v="BE_geomartawrrprod"/>
    <d v="2020-05-13T12:32:27"/>
    <s v="1a15c632-de63-4113-879d-12327bb791aa"/>
  </r>
  <r>
    <n v="0"/>
    <n v="0"/>
    <n v="0"/>
    <n v="0"/>
    <n v="0"/>
    <n v="0"/>
    <n v="0"/>
    <n v="0"/>
    <n v="0"/>
    <n v="0"/>
    <x v="1"/>
    <n v="1"/>
    <s v="NA"/>
    <s v="NA"/>
    <n v="20"/>
    <x v="1"/>
    <d v="2020-05-12T15:59:58"/>
    <s v="MGE"/>
    <x v="4"/>
    <d v="2020-03-30T00:00:00"/>
    <d v="2020-03-30T10:47:24"/>
    <s v=""/>
    <s v="No"/>
    <s v="Old"/>
    <n v="0"/>
    <x v="1"/>
    <x v="0"/>
    <s v="Amanda"/>
    <s v="Winne"/>
    <x v="22"/>
    <n v="2960017"/>
    <x v="900"/>
    <x v="2"/>
    <s v="LP_AW116-A03_901883"/>
    <s v="CIP_AW116-A03_398599"/>
    <s v="No Work Required Under EVM"/>
    <m/>
    <x v="2"/>
    <s v="Ponderosa Pine"/>
    <s v="No"/>
    <s v="No"/>
    <n v="11"/>
    <n v="63"/>
    <s v="Do Not ABATE"/>
    <s v="NW_No Work"/>
    <s v="Not Needed"/>
    <m/>
    <s v="Riparian"/>
    <s v="Poles J-K, .2 spans from J, 60 feet east of the wire "/>
    <m/>
    <m/>
    <m/>
    <m/>
    <m/>
    <m/>
    <s v="Unit"/>
    <s v="No"/>
    <s v="Not Invoiced"/>
    <m/>
    <m/>
    <m/>
    <m/>
    <x v="27"/>
    <d v="2020-05-12T15:59:58"/>
    <s v="Sierra"/>
    <s v="SI_Sierra"/>
    <m/>
    <s v="13283 SUNSHINE VALLEY RD"/>
    <s v="GRASS VALLEY"/>
    <s v=""/>
    <s v=""/>
    <s v="treym_awrr"/>
    <d v="2020-03-30T10:47:24"/>
    <s v="BE_geomartawrrprod"/>
    <d v="2020-05-12T17:32:43"/>
    <s v="be8aeb57-2a0f-453c-8fc8-4464d67ec43d"/>
  </r>
  <r>
    <n v="0"/>
    <n v="0"/>
    <n v="0"/>
    <n v="0"/>
    <n v="0"/>
    <n v="0"/>
    <n v="0"/>
    <n v="0"/>
    <n v="0"/>
    <n v="0"/>
    <x v="1"/>
    <n v="1"/>
    <s v="NA"/>
    <s v="NA"/>
    <n v="20"/>
    <x v="1"/>
    <d v="2020-05-12T16:00:34"/>
    <s v="MGE"/>
    <x v="4"/>
    <d v="2020-03-26T00:00:00"/>
    <d v="2020-03-26T16:17:22"/>
    <s v=""/>
    <s v="No"/>
    <s v="Old"/>
    <n v="0"/>
    <x v="1"/>
    <x v="0"/>
    <s v="Amanda"/>
    <s v="Winne"/>
    <x v="22"/>
    <n v="2955701"/>
    <x v="901"/>
    <x v="2"/>
    <s v="LP_AW116-A03_901883"/>
    <s v="CIP_AW116-A03_398599"/>
    <s v="No Work Required Under EVM"/>
    <m/>
    <x v="2"/>
    <s v="Ponderosa Pine"/>
    <s v="No"/>
    <s v="No"/>
    <n v="12"/>
    <n v="70"/>
    <s v="Do Not ABATE"/>
    <s v="NW_No Work"/>
    <s v="Not Needed"/>
    <m/>
    <s v="Riparian"/>
    <s v="Poles J-K, .2 spans from J, 53 feet east of the wire"/>
    <m/>
    <m/>
    <m/>
    <m/>
    <m/>
    <m/>
    <s v="Unit"/>
    <s v="No"/>
    <s v="Not Invoiced"/>
    <m/>
    <m/>
    <m/>
    <s v="TBD "/>
    <x v="27"/>
    <d v="2020-05-12T16:00:34"/>
    <s v="Sierra"/>
    <s v="SI_Sierra"/>
    <m/>
    <s v="13283 SUNSHINE VALLEY RD"/>
    <s v="GRASS VALLEY"/>
    <s v=""/>
    <s v=""/>
    <s v="treym_awrr"/>
    <d v="2020-03-26T16:17:22"/>
    <s v="BE_geomartawrrprod"/>
    <d v="2020-05-12T17:32:43"/>
    <s v="c97a823a-9740-4e8b-a77b-87cd970f2ba5"/>
  </r>
  <r>
    <n v="0"/>
    <n v="0"/>
    <n v="0"/>
    <n v="0"/>
    <n v="0"/>
    <n v="0"/>
    <n v="0"/>
    <n v="0"/>
    <n v="0"/>
    <n v="0"/>
    <x v="1"/>
    <n v="1"/>
    <s v="NA"/>
    <s v="NA"/>
    <n v="20"/>
    <x v="1"/>
    <d v="2020-05-12T16:01:15"/>
    <s v="MGE"/>
    <x v="4"/>
    <d v="2020-05-12T00:00:00"/>
    <d v="2020-05-12T16:01:15"/>
    <s v=""/>
    <s v="No"/>
    <s v="New"/>
    <n v="0"/>
    <x v="1"/>
    <x v="0"/>
    <s v="Tyler"/>
    <s v="Rey"/>
    <x v="6"/>
    <n v="3222966"/>
    <x v="902"/>
    <x v="2"/>
    <s v="LP_AW116-A03_901883"/>
    <s v="CIP_AW116-A03_398599"/>
    <s v="No Work Required Under EVM"/>
    <m/>
    <x v="2"/>
    <s v="Black Oak"/>
    <s v="No"/>
    <s v="No"/>
    <n v="30"/>
    <n v="80"/>
    <s v="Do Not ABATE"/>
    <s v="NW_No Work"/>
    <s v="Not Needed"/>
    <m/>
    <s v="Riparian"/>
    <s v="Poles J-K, .1 spans from J, 55 feet east of pole J, spilt stem in upper canopy, slight trunk flare at base "/>
    <m/>
    <m/>
    <m/>
    <m/>
    <m/>
    <m/>
    <s v="Unit"/>
    <s v="No"/>
    <s v="Not Invoiced"/>
    <m/>
    <m/>
    <m/>
    <m/>
    <x v="8"/>
    <d v="2020-05-12T16:01:15"/>
    <s v="Sierra"/>
    <s v="SI_Sierra"/>
    <m/>
    <s v="13283 SUNSHINE VALLEY RD"/>
    <s v="GRASS VALLEY"/>
    <s v=""/>
    <s v=""/>
    <s v="treym_awrr"/>
    <d v="2020-05-12T16:01:15"/>
    <s v="BE_geomartawrrprod"/>
    <d v="2020-05-13T12:32:27"/>
    <s v="c4db7193-afba-4026-a3e7-f2a1d8fedd62"/>
  </r>
  <r>
    <n v="0"/>
    <n v="0"/>
    <n v="0"/>
    <n v="0"/>
    <n v="0"/>
    <n v="0"/>
    <n v="0"/>
    <n v="0"/>
    <n v="0"/>
    <n v="0"/>
    <x v="1"/>
    <n v="1"/>
    <s v="NA"/>
    <s v="NA"/>
    <n v="20"/>
    <x v="1"/>
    <d v="2020-05-12T16:04:23"/>
    <s v="MGE"/>
    <x v="4"/>
    <d v="2020-05-12T00:00:00"/>
    <d v="2020-05-12T13:37:27"/>
    <s v=""/>
    <s v="No"/>
    <s v="New"/>
    <n v="0"/>
    <x v="1"/>
    <x v="0"/>
    <s v="Andrew"/>
    <s v="Withers"/>
    <x v="13"/>
    <n v="3221972"/>
    <x v="903"/>
    <x v="2"/>
    <s v="LP_AW116-A07_894359"/>
    <s v="CIP_AW116-A07_396354"/>
    <s v="No Work Required Under EVM"/>
    <m/>
    <x v="2"/>
    <s v="Ponderosa Pine"/>
    <s v="No"/>
    <s v="No"/>
    <n v="38"/>
    <n v="55"/>
    <s v="Do Not ABATE"/>
    <s v="NW_No Work"/>
    <s v="Not Needed"/>
    <m/>
    <s v="None Observed"/>
    <s v="Pole 20 - pole 22, .3 span, 32 feet west of line, will re-evaluate in next 18 months"/>
    <m/>
    <m/>
    <m/>
    <m/>
    <m/>
    <m/>
    <s v="Unit"/>
    <s v="No"/>
    <s v="Not Invoiced"/>
    <m/>
    <m/>
    <m/>
    <s v="TBD"/>
    <x v="16"/>
    <d v="2020-05-12T16:04:23"/>
    <s v="Sierra"/>
    <s v="SI_Sierra"/>
    <m/>
    <m/>
    <s v="GRASS VALLEY"/>
    <s v=""/>
    <s v=""/>
    <s v="awithm_awrr"/>
    <d v="2020-05-12T13:37:27"/>
    <s v="BE_geomartawrrprod"/>
    <d v="2020-05-14T04:06:31"/>
    <s v="4a9a9f42-b93d-4033-88d0-be2131b55200"/>
  </r>
  <r>
    <n v="0"/>
    <n v="0"/>
    <n v="0"/>
    <n v="0"/>
    <n v="0"/>
    <n v="0"/>
    <n v="0"/>
    <n v="0"/>
    <n v="0"/>
    <n v="0"/>
    <x v="1"/>
    <n v="1"/>
    <n v="2"/>
    <n v="2"/>
    <n v="20"/>
    <x v="1"/>
    <d v="2020-05-12T16:07:07"/>
    <s v="MGE"/>
    <x v="4"/>
    <d v="2020-03-23T00:00:00"/>
    <d v="2020-03-23T16:22:08"/>
    <s v=""/>
    <s v="No"/>
    <s v="Old"/>
    <n v="0"/>
    <x v="1"/>
    <x v="0"/>
    <s v="John Paul"/>
    <s v="Kubitschek"/>
    <x v="24"/>
    <n v="2943021"/>
    <x v="904"/>
    <x v="2"/>
    <s v="LP_AW116-A03_900825"/>
    <s v="CIP_AW116-A03_398757"/>
    <s v="Work Identified"/>
    <m/>
    <x v="2"/>
    <s v="Ponderosa Pine"/>
    <s v="No"/>
    <s v="No"/>
    <n v="21"/>
    <n v="105"/>
    <s v="Do Not ABATE"/>
    <s v="R2B_Rmv 2-B"/>
    <s v="Haul offsite"/>
    <m/>
    <s v="None Observed"/>
    <s v="0.4 span between poles L-M / 5 feet west of line / Trimming will remove over half of canopy "/>
    <m/>
    <m/>
    <m/>
    <m/>
    <m/>
    <m/>
    <s v="Unit"/>
    <s v="No"/>
    <s v="Not Invoiced"/>
    <m/>
    <m/>
    <m/>
    <s v="Remove all wood/ Pile wood chips in designated area on property."/>
    <x v="29"/>
    <d v="2020-05-12T16:07:07"/>
    <s v="Sierra"/>
    <s v="SI_Sierra"/>
    <m/>
    <s v="15280 SUNSHINE SPRINGS PL"/>
    <s v="GRASS VALLEY"/>
    <s v=""/>
    <s v=""/>
    <s v="awinnm_awrr"/>
    <d v="2020-03-23T16:22:08"/>
    <s v="BE_geomartawrrprod"/>
    <d v="2020-05-12T17:32:42"/>
    <s v="8b273c55-a83c-49c0-9f6b-13cc4fd83092"/>
  </r>
  <r>
    <n v="0"/>
    <n v="0"/>
    <n v="0"/>
    <n v="0"/>
    <n v="0"/>
    <n v="0"/>
    <n v="0"/>
    <n v="0"/>
    <n v="0"/>
    <n v="0"/>
    <x v="1"/>
    <n v="1"/>
    <s v="NA"/>
    <s v="NA"/>
    <n v="20"/>
    <x v="1"/>
    <d v="2020-05-12T16:12:04"/>
    <s v="MGE"/>
    <x v="4"/>
    <d v="2020-05-12T00:00:00"/>
    <d v="2020-05-12T13:16:36"/>
    <s v=""/>
    <s v="No"/>
    <s v="New"/>
    <n v="0"/>
    <x v="1"/>
    <x v="0"/>
    <s v="Andrew"/>
    <s v="Withers"/>
    <x v="13"/>
    <n v="3221970"/>
    <x v="905"/>
    <x v="2"/>
    <s v="LP_AW116-A07_894359"/>
    <s v="CIP_AW116-A07_396354"/>
    <s v="No Work Required Under EVM"/>
    <m/>
    <x v="2"/>
    <s v="Cedar"/>
    <s v="No"/>
    <s v="No"/>
    <n v="28"/>
    <n v="60"/>
    <s v="Do Not ABATE"/>
    <s v="NW_No Work"/>
    <s v="Not Needed"/>
    <m/>
    <s v="None Observed"/>
    <s v="Pole 20 - 1,.3 span, 30 feet east of line, 3 x stem tree"/>
    <m/>
    <m/>
    <m/>
    <m/>
    <m/>
    <m/>
    <s v="Unit"/>
    <s v="No"/>
    <s v="Not Invoiced"/>
    <m/>
    <m/>
    <m/>
    <s v="TBD"/>
    <x v="16"/>
    <d v="2020-05-12T16:12:04"/>
    <s v="Sierra"/>
    <s v="SI_Sierra"/>
    <m/>
    <m/>
    <s v="GRASS VALLEY"/>
    <s v=""/>
    <s v=""/>
    <s v="awithm_awrr"/>
    <d v="2020-05-12T13:16:36"/>
    <s v="BE_geomartawrrprod"/>
    <d v="2020-05-14T04:06:31"/>
    <s v="dd115306-6a0c-451b-ac6c-26f4150f7691"/>
  </r>
  <r>
    <n v="0"/>
    <n v="0"/>
    <n v="0"/>
    <n v="0"/>
    <n v="0"/>
    <n v="0"/>
    <n v="0"/>
    <n v="0"/>
    <n v="0"/>
    <n v="0"/>
    <x v="1"/>
    <n v="1"/>
    <s v="NA"/>
    <s v="NA"/>
    <n v="20"/>
    <x v="1"/>
    <d v="2020-05-12T16:14:53"/>
    <s v="MGE"/>
    <x v="4"/>
    <d v="2020-05-12T00:00:00"/>
    <d v="2020-05-12T13:10:16"/>
    <s v=""/>
    <s v="No"/>
    <s v="New"/>
    <n v="0"/>
    <x v="1"/>
    <x v="0"/>
    <s v="Andrew"/>
    <s v="Withers"/>
    <x v="13"/>
    <n v="3221969"/>
    <x v="906"/>
    <x v="2"/>
    <s v="LP_AW116-A07_894359"/>
    <s v="CIP_AW116-A07_396354"/>
    <s v="No Work Required Under EVM"/>
    <m/>
    <x v="2"/>
    <s v="Knobcone Pine"/>
    <s v="No"/>
    <s v="No"/>
    <n v="12"/>
    <n v="70"/>
    <s v="Do Not ABATE"/>
    <s v="NW_No Work"/>
    <s v="Not Needed"/>
    <m/>
    <s v="None Observed"/>
    <s v="Pole 20 - 21, .4 span, 30 feet west of line,"/>
    <m/>
    <m/>
    <m/>
    <m/>
    <m/>
    <m/>
    <s v="Unit"/>
    <s v="No"/>
    <s v="Not Invoiced"/>
    <m/>
    <m/>
    <m/>
    <s v="TBD"/>
    <x v="16"/>
    <d v="2020-05-12T16:14:53"/>
    <s v="Sierra"/>
    <s v="SI_Sierra"/>
    <m/>
    <m/>
    <s v="GRASS VALLEY"/>
    <s v=""/>
    <s v=""/>
    <s v="awithm_awrr"/>
    <d v="2020-05-12T13:10:16"/>
    <s v="BE_geomartawrrprod"/>
    <d v="2020-05-14T04:06:31"/>
    <s v="1c5af8fb-8b97-4367-8e7a-466bd0dbcebf"/>
  </r>
  <r>
    <n v="0"/>
    <n v="0"/>
    <n v="0"/>
    <n v="0"/>
    <n v="0"/>
    <n v="0"/>
    <n v="0"/>
    <n v="0"/>
    <n v="0"/>
    <n v="0"/>
    <x v="1"/>
    <n v="1"/>
    <n v="4"/>
    <n v="4"/>
    <n v="20"/>
    <x v="1"/>
    <d v="2020-05-12T16:35:52"/>
    <s v="NCR"/>
    <x v="2"/>
    <d v="2019-08-13T00:00:00"/>
    <d v="2019-08-13T11:22:28"/>
    <s v=""/>
    <s v="No"/>
    <s v="Old"/>
    <n v="0"/>
    <x v="0"/>
    <x v="0"/>
    <s v="Ben"/>
    <s v="Chambers"/>
    <x v="2"/>
    <n v="1751597"/>
    <x v="907"/>
    <x v="0"/>
    <s v="LP_AU115-G20_812696"/>
    <s v="CIP_AU115-G20_335115"/>
    <s v="Hold"/>
    <s v=""/>
    <x v="2"/>
    <s v="Ponderosa Pine"/>
    <s v="No"/>
    <s v="No"/>
    <n v="40"/>
    <n v="100"/>
    <s v=""/>
    <s v="F4B_FP-Rmv4 B"/>
    <s v="Haul offsite"/>
    <s v="Yes"/>
    <s v="Nest"/>
    <s v="BIOLOGIST (4/28/2020) - Hold all work within 300 feet of the hawk nest until July 15, 2020. After July 15, work may proceed HTRS 6/4 0.7 Span between poles#5-6, 30 feet North of line/ Hazard tree, half the trunk is burned out, lean towards line/ Large birds NEST MGE, 4-15-20, large bird nest in top of still standing Ponderosa Pine. NEST IS ACTIVE WITH RES SHOULDER HAWKS. 04/30/20, tmaokm - completed nesting bird survey. Needs Biologist Review."/>
    <s v="MFE_Mountain F Enterprises"/>
    <s v=""/>
    <m/>
    <s v=""/>
    <m/>
    <s v=""/>
    <s v="Unit"/>
    <m/>
    <s v=""/>
    <s v=""/>
    <s v=""/>
    <m/>
    <s v="Haul away wood and chips/ Only keep Oak "/>
    <x v="2"/>
    <d v="2020-05-12T16:35:52"/>
    <s v="Sierra"/>
    <s v="SI_Sierra"/>
    <s v="1051745273"/>
    <s v="17800 PIPER LN"/>
    <s v="PENN VALLEY"/>
    <s v=""/>
    <s v=""/>
    <s v="ahansm_awrr"/>
    <d v="2019-08-13T11:22:28"/>
    <s v="BE_geomartawrrprod"/>
    <d v="2020-05-12T17:32:46"/>
    <s v="e68f9f32-10f8-4a70-b1b3-58b8949e6b25"/>
  </r>
  <r>
    <n v="0"/>
    <n v="0"/>
    <n v="0"/>
    <n v="0"/>
    <n v="0"/>
    <n v="0"/>
    <n v="0"/>
    <n v="0"/>
    <n v="0"/>
    <n v="0"/>
    <x v="1"/>
    <n v="1"/>
    <n v="3"/>
    <n v="3"/>
    <n v="20"/>
    <x v="1"/>
    <d v="2020-05-12T16:37:09"/>
    <s v="MGE"/>
    <x v="4"/>
    <d v="2020-03-23T00:00:00"/>
    <d v="2020-03-23T13:31:39"/>
    <s v=""/>
    <s v="No"/>
    <s v="Old"/>
    <n v="0"/>
    <x v="1"/>
    <x v="0"/>
    <s v="Tyler"/>
    <s v="Rey"/>
    <x v="6"/>
    <n v="2943907"/>
    <x v="908"/>
    <x v="2"/>
    <s v="LP_AW116-A03_900825"/>
    <s v="CIP_AW116-A03_398600"/>
    <s v="Work Identified"/>
    <m/>
    <x v="2"/>
    <s v="Ponderosa Pine"/>
    <s v="No"/>
    <s v="No"/>
    <n v="26"/>
    <n v="95"/>
    <s v="Do Not ABATE"/>
    <s v="R3B_Rmv 3-B"/>
    <s v="Relocate on Property"/>
    <m/>
    <s v="None Observed"/>
    <s v="Poles L-M, .1 spans from L, 10 feet south west of the wire, removal because trim has the potential to remove more than 1/3 of canopy, heavy line side weight "/>
    <m/>
    <m/>
    <m/>
    <m/>
    <m/>
    <m/>
    <s v="Unit"/>
    <s v="No"/>
    <s v="Not Invoiced"/>
    <m/>
    <m/>
    <m/>
    <s v="Pile chips in designated location per owner "/>
    <x v="8"/>
    <d v="2020-05-12T16:37:09"/>
    <s v="Sierra"/>
    <s v="SI_Sierra"/>
    <m/>
    <s v="15280 SUNSHINE SPRINGS PL"/>
    <s v="GRASS VALLEY"/>
    <s v=""/>
    <s v=""/>
    <s v="treym_awrr"/>
    <d v="2020-03-23T13:31:39"/>
    <s v="BE_geomartawrrprod"/>
    <d v="2020-05-13T07:30:41"/>
    <s v="5a2bb835-ff73-4e17-a497-0e15e8910355"/>
  </r>
  <r>
    <n v="0"/>
    <n v="0"/>
    <n v="0"/>
    <n v="0"/>
    <n v="0"/>
    <n v="0"/>
    <n v="0"/>
    <n v="0"/>
    <n v="0"/>
    <n v="0"/>
    <x v="1"/>
    <n v="1"/>
    <s v="NA"/>
    <s v="NA"/>
    <n v="20"/>
    <x v="1"/>
    <d v="2020-05-12T16:49:28"/>
    <s v="MOW"/>
    <x v="0"/>
    <d v="2019-12-20T00:00:00"/>
    <d v="2019-12-20T12:31:06"/>
    <s v=""/>
    <s v="No"/>
    <s v="Old"/>
    <n v="0"/>
    <x v="0"/>
    <x v="0"/>
    <s v="Roberto"/>
    <s v="Ayala"/>
    <x v="3"/>
    <n v="1703450"/>
    <x v="909"/>
    <x v="1"/>
    <s v="LP_AT115-B20_1684797"/>
    <s v="CIP_AT115-B20_320447"/>
    <s v="Tree Work Complete"/>
    <s v=""/>
    <x v="6"/>
    <s v="Brush (misc)"/>
    <s v="No"/>
    <s v="No"/>
    <n v="0"/>
    <n v="2"/>
    <s v=""/>
    <s v="BC_Br Rmv"/>
    <s v="Not Needed"/>
    <s v="No"/>
    <s v=""/>
    <s v="10x10 brush point around pole# 12550 and guy wires 8 ft. Northwest of pole. "/>
    <s v="MOW_Mowbray's"/>
    <s v="MOW_Mowbray's Tree Service"/>
    <n v="5866905"/>
    <s v="BC_Br Rmv"/>
    <d v="2020-05-12T16:49:17"/>
    <s v=""/>
    <s v="Unit"/>
    <m/>
    <s v=""/>
    <s v=""/>
    <s v=""/>
    <m/>
    <s v="TBD"/>
    <x v="3"/>
    <d v="2020-05-12T16:49:28"/>
    <s v="Sierra"/>
    <s v="SI_Sierra"/>
    <s v="1012541814"/>
    <s v="12550 BAYSHORE ST"/>
    <s v="MARYSVILLE"/>
    <s v=""/>
    <s v=""/>
    <s v="ewhits_awrr"/>
    <d v="2019-12-20T12:31:06"/>
    <s v="BE_geomartawrrprod"/>
    <d v="2020-05-12T17:32:46"/>
    <s v="ab1250a1-a570-4720-b797-c6f824c62db9"/>
  </r>
  <r>
    <n v="0"/>
    <n v="0"/>
    <n v="0"/>
    <n v="0"/>
    <n v="0"/>
    <n v="0"/>
    <n v="0"/>
    <n v="0"/>
    <n v="0"/>
    <n v="0"/>
    <x v="1"/>
    <n v="1"/>
    <n v="1"/>
    <n v="1"/>
    <n v="20"/>
    <x v="2"/>
    <d v="2020-05-13T08:08:34"/>
    <s v="AEA"/>
    <x v="0"/>
    <d v="2020-02-05T00:00:00"/>
    <d v="2020-02-05T17:15:55"/>
    <s v=""/>
    <s v="No"/>
    <s v="Old"/>
    <n v="0"/>
    <x v="0"/>
    <x v="0"/>
    <s v="Drew"/>
    <s v="Berlfein"/>
    <x v="0"/>
    <n v="1777538"/>
    <x v="910"/>
    <x v="0"/>
    <s v="LP_AV115-F17_880049"/>
    <s v="CIP_AV115-F17_356288"/>
    <s v="Tree Work Complete"/>
    <s v="Fail"/>
    <x v="0"/>
    <s v="Gray Pine"/>
    <s v="No"/>
    <s v="No"/>
    <n v="6"/>
    <n v="27"/>
    <s v="Not a Strike Tree"/>
    <s v="R1B_Rmv 1-B"/>
    <s v="Not Needed"/>
    <s v="No"/>
    <s v="None Observed"/>
    <s v="Within 4’ bubble, under line, will require continuous topping, has yellow x on it already. Treym 5/6 changing point for correct parcel and tree information, poles 1-2, .8 spans from 1, 5 feet north west of the wire, removal for high failure rate of the species, has possibly to be at striking height within 18 months for primary wire is at height for secondary wire , potential line sag of primary wire"/>
    <s v="AEA_A &amp; E Arborists Tree Care"/>
    <m/>
    <n v="5864178"/>
    <s v="F1B_FP-Rmv1 B"/>
    <d v="2020-05-13T08:08:12"/>
    <m/>
    <s v="Unit"/>
    <m/>
    <m/>
    <m/>
    <m/>
    <d v="2020-05-13T08:08:21"/>
    <s v="TBD"/>
    <x v="0"/>
    <d v="2020-05-13T08:08:34"/>
    <s v="Sierra"/>
    <s v="SI_Sierra"/>
    <s v="1051742966"/>
    <s v="11128 YUBA CREST DR"/>
    <s v="NEVADA CITY"/>
    <s v=""/>
    <s v=""/>
    <s v="mpilej_awrr"/>
    <d v="2020-02-05T17:15:55"/>
    <s v="BE_geomartawrrprod"/>
    <d v="2020-05-13T09:31:51"/>
    <s v="51374bcb-1b6b-42e9-aa8d-a05af3e266d6"/>
  </r>
  <r>
    <n v="0"/>
    <n v="0"/>
    <n v="0"/>
    <n v="0"/>
    <n v="0"/>
    <n v="0"/>
    <n v="0"/>
    <n v="0"/>
    <n v="0"/>
    <n v="0"/>
    <x v="1"/>
    <n v="1"/>
    <n v="1"/>
    <n v="1"/>
    <n v="20"/>
    <x v="2"/>
    <d v="2020-05-13T08:09:14"/>
    <s v="AEA"/>
    <x v="0"/>
    <d v="2020-05-06T00:00:00"/>
    <d v="2020-05-06T10:53:01"/>
    <s v=""/>
    <s v="No"/>
    <s v="Old"/>
    <n v="0"/>
    <x v="0"/>
    <x v="0"/>
    <s v="Drew"/>
    <s v="Berlfein"/>
    <x v="0"/>
    <n v="3205640"/>
    <x v="911"/>
    <x v="0"/>
    <s v="LP_AV115-F17_879407"/>
    <s v="CIP_AV115-F17_356288"/>
    <s v="Tree Work Complete"/>
    <m/>
    <x v="2"/>
    <s v="Gray Pine"/>
    <s v="No"/>
    <s v="No"/>
    <n v="4"/>
    <n v="24"/>
    <s v="Not a Strike Tree"/>
    <s v="R1B_Rmv 1-B"/>
    <s v="Haul offsite"/>
    <m/>
    <s v="None Observed"/>
    <s v="Poles 1-2, .8 spans from 1, under the wire, removal because pine will break 4 foot bubble of primary wire within 18 months, pine is currently poor taper, pine has communication wire running through the canopy as well as a secondary wire running through the top of the canopy "/>
    <s v="AEA_A &amp; E Arborists Tree Care"/>
    <m/>
    <n v="5864178"/>
    <s v="F1B_FP-Rmv1 B"/>
    <d v="2020-05-13T08:09:04"/>
    <m/>
    <s v="Unit"/>
    <s v="No"/>
    <s v="Not Invoiced"/>
    <m/>
    <m/>
    <d v="2020-05-13T08:09:09"/>
    <s v="Remove "/>
    <x v="0"/>
    <d v="2020-05-13T08:09:14"/>
    <s v="Sierra"/>
    <s v="SI_Sierra"/>
    <m/>
    <s v="11098 YUBA CREST DR"/>
    <s v="NEVADA CITY"/>
    <s v=""/>
    <s v=""/>
    <s v="treym_awrr"/>
    <d v="2020-05-06T10:53:01"/>
    <s v="BE_geomartawrrprod"/>
    <d v="2020-05-13T09:32:14"/>
    <s v="5f16fba8-6de3-414c-958e-92e182b65243"/>
  </r>
  <r>
    <n v="0"/>
    <n v="0"/>
    <n v="0"/>
    <n v="0"/>
    <n v="0"/>
    <n v="0"/>
    <n v="0"/>
    <n v="0"/>
    <n v="0"/>
    <n v="0"/>
    <x v="1"/>
    <n v="1"/>
    <n v="3"/>
    <s v="NA"/>
    <n v="20"/>
    <x v="2"/>
    <d v="2020-05-13T08:55:17"/>
    <s v="MFE"/>
    <x v="0"/>
    <d v="2019-09-30T00:00:00"/>
    <d v="2019-09-30T10:02:17"/>
    <s v=""/>
    <s v="No"/>
    <s v="Old"/>
    <n v="0"/>
    <x v="0"/>
    <x v="0"/>
    <s v="Thomas"/>
    <s v="James"/>
    <x v="5"/>
    <n v="1764142"/>
    <x v="912"/>
    <x v="0"/>
    <s v="LP_AV115-F11_878878"/>
    <s v="CIP_AV115-F11_357802"/>
    <s v="Tree Work Complete"/>
    <m/>
    <x v="4"/>
    <s v="Ponderosa Pine"/>
    <s v="No"/>
    <s v="No"/>
    <n v="25"/>
    <n v="81"/>
    <s v="Do Not ABATE"/>
    <s v="SD_Side"/>
    <s v="Not Needed"/>
    <s v="No"/>
    <s v="None Observed"/>
    <s v=".8 span from pole 1A to pole 2. 10 ft north east of lines. Tree has overhang onto lines. Trim to compliance "/>
    <s v="MFE_Mountain F Enterprises"/>
    <s v="MFE_Mountain F Enterprises"/>
    <n v="5807646"/>
    <s v="SD_Side"/>
    <d v="2020-05-13T08:55:09"/>
    <s v="Climb/Pedro "/>
    <s v="Unit"/>
    <m/>
    <m/>
    <m/>
    <m/>
    <m/>
    <s v="please remove debris per unit pricing"/>
    <x v="7"/>
    <d v="2020-05-13T08:55:17"/>
    <s v="Sierra"/>
    <s v="SI_Sierra"/>
    <s v="1051742980"/>
    <s v="11740 LOST RANCH WAY"/>
    <s v="NEVADA CITY"/>
    <s v=""/>
    <s v=""/>
    <s v="sgills_awrr"/>
    <d v="2019-09-30T10:02:17"/>
    <s v="BE_geomartawrrprod"/>
    <d v="2020-05-13T09:31:51"/>
    <s v="487c35e6-566a-4789-9f7c-7b752cdddc14"/>
  </r>
  <r>
    <n v="0"/>
    <n v="0"/>
    <n v="0"/>
    <n v="0"/>
    <n v="0"/>
    <n v="0"/>
    <n v="0"/>
    <n v="0"/>
    <n v="0"/>
    <n v="0"/>
    <x v="1"/>
    <n v="1"/>
    <n v="1"/>
    <n v="1"/>
    <n v="20"/>
    <x v="2"/>
    <d v="2020-05-13T08:56:45"/>
    <s v="MGE"/>
    <x v="4"/>
    <d v="2020-03-24T00:00:00"/>
    <d v="2020-03-24T14:16:11"/>
    <s v=""/>
    <s v="No"/>
    <s v="Old"/>
    <n v="0"/>
    <x v="1"/>
    <x v="0"/>
    <s v="Rae"/>
    <s v="Johnson"/>
    <x v="18"/>
    <n v="2946225"/>
    <x v="913"/>
    <x v="0"/>
    <s v="LP_AV115-F23_884323"/>
    <s v="CIP_AV115-F23_356188"/>
    <s v="In-Progress"/>
    <m/>
    <x v="8"/>
    <s v="Blue Oak"/>
    <s v="No"/>
    <s v="No"/>
    <n v="5"/>
    <n v="22"/>
    <s v="Do Not ABATE"/>
    <s v="R1A_Rmv 1-A"/>
    <s v="Cut and Leave"/>
    <m/>
    <s v="None Observed"/>
    <s v="Wol .5 span poles g-h"/>
    <s v="AEA_A &amp; E Arborists Tree Care"/>
    <m/>
    <m/>
    <m/>
    <m/>
    <m/>
    <s v="Unit"/>
    <s v="No"/>
    <s v="Not Invoiced"/>
    <m/>
    <m/>
    <m/>
    <s v="Cut into 12inch firewood rounds"/>
    <x v="22"/>
    <d v="2020-05-13T08:56:45"/>
    <s v="Sierra"/>
    <s v="SI_Sierra"/>
    <m/>
    <s v="10613 TASHA RD"/>
    <s v="PENN VALLEY"/>
    <s v=""/>
    <s v=""/>
    <s v="smonrf_awrr"/>
    <d v="2020-03-24T14:16:11"/>
    <s v="BE_geomartawrrprod"/>
    <d v="2020-05-13T09:32:08"/>
    <s v="5faf91a7-a8eb-4106-ac56-a7368729c8e0"/>
  </r>
  <r>
    <n v="0"/>
    <n v="0"/>
    <n v="0"/>
    <n v="0"/>
    <n v="0"/>
    <n v="0"/>
    <n v="0"/>
    <n v="0"/>
    <n v="0"/>
    <n v="0"/>
    <x v="1"/>
    <n v="1"/>
    <n v="1"/>
    <s v="NA"/>
    <n v="20"/>
    <x v="2"/>
    <d v="2020-05-13T08:58:04"/>
    <s v="MFE"/>
    <x v="0"/>
    <d v="2020-02-25T00:00:00"/>
    <d v="2020-02-25T15:46:56"/>
    <s v=""/>
    <s v="No"/>
    <s v="Old"/>
    <n v="0"/>
    <x v="0"/>
    <x v="0"/>
    <s v="Thomas"/>
    <s v="James"/>
    <x v="5"/>
    <n v="1780992"/>
    <x v="914"/>
    <x v="0"/>
    <s v="LP_AV115-F11_880606"/>
    <s v="CIP_AV115-F11_357802"/>
    <s v="Tree Work Complete"/>
    <m/>
    <x v="1"/>
    <s v="Black Oak"/>
    <s v="No"/>
    <s v="No"/>
    <n v="9"/>
    <n v="25"/>
    <s v="Not a Strike Tree"/>
    <s v="Trim"/>
    <s v="Not Needed"/>
    <s v="No"/>
    <s v="None Observed"/>
    <s v=".8 span pole 1a to 2. 11 feet north of line. 2x stem Below line but growing to it and will be out of compliance in next 18 months. A light trim of small branches needed for compliance "/>
    <s v="MFE_Mountain F Enterprises"/>
    <s v="MFE_Mountain F Enterprises"/>
    <n v="5807646"/>
    <s v="Trim"/>
    <d v="2020-05-13T08:57:54"/>
    <s v="Climb/Pedro "/>
    <s v="Unit"/>
    <m/>
    <m/>
    <m/>
    <m/>
    <m/>
    <s v="please remove debris per unit pricing"/>
    <x v="7"/>
    <d v="2020-05-13T08:58:04"/>
    <s v="Sierra"/>
    <s v="SI_Sierra"/>
    <s v="1051742972"/>
    <s v="11669 LOST RANCH WAY"/>
    <s v="NEVADA CITY"/>
    <s v=""/>
    <s v=""/>
    <s v="rmorgm_awrr"/>
    <d v="2020-02-25T15:46:56"/>
    <s v="BE_geomartawrrprod"/>
    <d v="2020-05-13T09:31:51"/>
    <s v="67e98a22-f076-4414-8182-27a655d11087"/>
  </r>
  <r>
    <n v="0"/>
    <n v="0"/>
    <n v="0"/>
    <n v="0"/>
    <n v="0"/>
    <n v="0"/>
    <n v="0"/>
    <n v="0"/>
    <n v="0"/>
    <n v="0"/>
    <x v="1"/>
    <n v="1"/>
    <n v="1"/>
    <n v="1"/>
    <n v="20"/>
    <x v="2"/>
    <d v="2020-05-13T09:00:13"/>
    <s v="AEA"/>
    <x v="0"/>
    <d v="2020-04-09T00:00:00"/>
    <d v="2020-04-09T11:21:18"/>
    <s v=""/>
    <s v="No"/>
    <s v="Old"/>
    <n v="0"/>
    <x v="0"/>
    <x v="0"/>
    <s v="Drew"/>
    <s v="Berlfein"/>
    <x v="0"/>
    <n v="3016159"/>
    <x v="915"/>
    <x v="2"/>
    <s v="LP_AW116-A03_894361"/>
    <s v="CIP_AW116-A03_397471"/>
    <s v="Tree Work Complete"/>
    <m/>
    <x v="2"/>
    <s v="Black Oak"/>
    <s v="No"/>
    <s v="No"/>
    <n v="5"/>
    <n v="35"/>
    <s v="Do Not ABATE"/>
    <s v="F1D_FS-R1B+Trt"/>
    <s v="Cut and Leave"/>
    <m/>
    <s v="None Observed"/>
    <s v="Poles 34-35, 0.2 span, 25 feet northeast of lines, abating and removing because of poor taper and slight lean towards facilities."/>
    <s v="AEA_A &amp; E Arborists Tree Care"/>
    <m/>
    <n v="5585883"/>
    <s v="F1D_FS-R1B+Trt"/>
    <d v="2020-05-11T15:33:49"/>
    <s v="A&amp;E crew 43"/>
    <s v="Unit"/>
    <s v="No"/>
    <s v="Not Invoiced"/>
    <s v="AEA_A &amp; E Arborists Tree Care"/>
    <m/>
    <d v="2020-05-13T09:00:06"/>
    <s v="Cut into 16 inch rounds, chip and broadcast."/>
    <x v="0"/>
    <d v="2020-05-13T09:00:13"/>
    <s v="Sierra"/>
    <s v="SI_Sierra"/>
    <m/>
    <s v="12851 MAIA LN"/>
    <s v="GRASS VALLEY"/>
    <s v=""/>
    <s v=""/>
    <s v="acoonm_awrr"/>
    <d v="2020-04-09T11:21:18"/>
    <s v="BE_geomartawrrprod"/>
    <d v="2020-05-13T09:32:14"/>
    <s v="78686477-2235-426d-8d4c-4bdc6d97a68c"/>
  </r>
  <r>
    <n v="0"/>
    <n v="0"/>
    <n v="0"/>
    <n v="0"/>
    <n v="0"/>
    <n v="0"/>
    <n v="0"/>
    <n v="0"/>
    <n v="0"/>
    <n v="0"/>
    <x v="1"/>
    <n v="1"/>
    <n v="1"/>
    <n v="1"/>
    <n v="20"/>
    <x v="2"/>
    <d v="2020-05-13T09:00:57"/>
    <s v="AEA"/>
    <x v="0"/>
    <d v="2020-04-09T00:00:00"/>
    <d v="2020-04-09T11:23:45"/>
    <s v=""/>
    <s v="No"/>
    <s v="Old"/>
    <n v="0"/>
    <x v="0"/>
    <x v="0"/>
    <s v="Drew"/>
    <s v="Berlfein"/>
    <x v="0"/>
    <n v="3016160"/>
    <x v="916"/>
    <x v="2"/>
    <s v="LP_AW116-A03_894361"/>
    <s v="CIP_AW116-A03_397471"/>
    <s v="Tree Work Complete"/>
    <m/>
    <x v="2"/>
    <s v="Black Oak"/>
    <s v="No"/>
    <s v="No"/>
    <n v="6"/>
    <n v="35"/>
    <s v="Do Not ABATE"/>
    <s v="F1D_FS-R1B+Trt"/>
    <s v="Cut and Leave"/>
    <m/>
    <s v="None Observed"/>
    <s v="Poles 34-35, 0.2 span, 20 feet northeast of lines, abating and removing because of poor taper. Top previously snapped."/>
    <s v="AEA_A &amp; E Arborists Tree Care"/>
    <m/>
    <n v="5585883"/>
    <s v="F1D_FS-R1B+Trt"/>
    <d v="2020-05-11T15:36:06"/>
    <s v="A&amp;E crew 43"/>
    <s v="Unit"/>
    <s v="No"/>
    <s v="Not Invoiced"/>
    <s v="AEA_A &amp; E Arborists Tree Care"/>
    <m/>
    <d v="2020-05-13T09:00:53"/>
    <s v="Cut into 16 inch rounds, chip and broadcast."/>
    <x v="0"/>
    <d v="2020-05-13T09:00:57"/>
    <s v="Sierra"/>
    <s v="SI_Sierra"/>
    <m/>
    <s v="12851 MAIA LN"/>
    <s v="GRASS VALLEY"/>
    <s v=""/>
    <s v=""/>
    <s v="acoonm_awrr"/>
    <d v="2020-04-09T11:23:45"/>
    <s v="BE_geomartawrrprod"/>
    <d v="2020-05-13T09:32:14"/>
    <s v="c8f7f4ad-cbd0-478d-a868-33077e4abb61"/>
  </r>
  <r>
    <n v="0"/>
    <n v="0"/>
    <n v="0"/>
    <n v="0"/>
    <n v="0"/>
    <n v="0"/>
    <n v="0"/>
    <n v="0"/>
    <n v="0"/>
    <n v="0"/>
    <x v="1"/>
    <n v="1"/>
    <n v="1"/>
    <n v="1"/>
    <n v="20"/>
    <x v="2"/>
    <d v="2020-05-13T09:02:28"/>
    <s v="AEA"/>
    <x v="0"/>
    <d v="2020-04-09T00:00:00"/>
    <d v="2020-04-09T10:54:25"/>
    <s v=""/>
    <s v="No"/>
    <s v="Old"/>
    <n v="0"/>
    <x v="0"/>
    <x v="0"/>
    <s v="Drew"/>
    <s v="Berlfein"/>
    <x v="0"/>
    <n v="3015998"/>
    <x v="917"/>
    <x v="2"/>
    <s v="LP_AW116-A03_894361"/>
    <s v="CIP_AW116-A03_397471"/>
    <s v="Tree Work Complete"/>
    <m/>
    <x v="2"/>
    <s v="Black Oak"/>
    <s v="No"/>
    <s v="No"/>
    <n v="7"/>
    <n v="35"/>
    <s v="Do Not ABATE"/>
    <s v="F1D_FS-R1B+Trt"/>
    <s v="Cut and Leave"/>
    <m/>
    <s v="None Observed"/>
    <s v="Poles 34-34, 0.5 span. 20 feet northeast of lines, abating and removing because of poor taper and rot at base of tree."/>
    <s v="AEA_A &amp; E Arborists Tree Care"/>
    <m/>
    <n v="5585883"/>
    <s v="F1D_FS-R1B+Trt"/>
    <d v="2020-05-11T15:17:24"/>
    <s v="A&amp;E crew 43"/>
    <s v="Unit"/>
    <s v="No"/>
    <s v="Not Invoiced"/>
    <s v="AEA_A &amp; E Arborists Tree Care"/>
    <m/>
    <d v="2020-05-13T09:02:25"/>
    <s v="Cut into 16 inch rounds, chip and broadcast"/>
    <x v="0"/>
    <d v="2020-05-13T09:02:28"/>
    <s v="Sierra"/>
    <s v="SI_Sierra"/>
    <m/>
    <s v="12851 MAIA LN"/>
    <s v="GRASS VALLEY"/>
    <s v=""/>
    <s v=""/>
    <s v="acoonm_awrr"/>
    <d v="2020-04-09T10:54:25"/>
    <s v="BE_geomartawrrprod"/>
    <d v="2020-05-13T09:32:14"/>
    <s v="51f55abc-dfb2-4d95-970c-91e64b05eb88"/>
  </r>
  <r>
    <n v="0"/>
    <n v="0"/>
    <n v="0"/>
    <n v="0"/>
    <n v="0"/>
    <n v="0"/>
    <n v="0"/>
    <n v="0"/>
    <n v="0"/>
    <n v="0"/>
    <x v="1"/>
    <n v="1"/>
    <n v="1"/>
    <n v="1"/>
    <n v="20"/>
    <x v="2"/>
    <d v="2020-05-13T09:03:19"/>
    <s v="AEA"/>
    <x v="0"/>
    <d v="2020-04-09T00:00:00"/>
    <d v="2020-04-09T10:52:19"/>
    <s v=""/>
    <s v="No"/>
    <s v="Old"/>
    <n v="0"/>
    <x v="0"/>
    <x v="0"/>
    <s v="Drew"/>
    <s v="Berlfein"/>
    <x v="0"/>
    <n v="3015997"/>
    <x v="918"/>
    <x v="2"/>
    <s v="LP_AW116-A03_894361"/>
    <s v="CIP_AW116-A03_397471"/>
    <s v="Tree Work Complete"/>
    <m/>
    <x v="2"/>
    <s v="Black Oak"/>
    <s v="No"/>
    <s v="No"/>
    <n v="5"/>
    <n v="30"/>
    <s v="Do Not ABATE"/>
    <s v="F1D_FS-R1B+Trt"/>
    <s v="Cut and Leave"/>
    <m/>
    <s v="None Observed"/>
    <s v="Poles 34-34, 0.5 span. 20 feet northeast of lines, abating and removing because of poor taper."/>
    <s v="AEA_A &amp; E Arborists Tree Care"/>
    <m/>
    <n v="5585883"/>
    <s v="F1D_FS-R1B+Trt"/>
    <d v="2020-05-11T15:16:16"/>
    <s v="A&amp;E crew 43"/>
    <s v="Unit"/>
    <s v="No"/>
    <s v="Not Invoiced"/>
    <s v="AEA_A &amp; E Arborists Tree Care"/>
    <m/>
    <d v="2020-05-13T09:03:15"/>
    <s v="Cut into 16 inch rounds, chip and broadcast"/>
    <x v="0"/>
    <d v="2020-05-13T09:03:19"/>
    <s v="Sierra"/>
    <s v="SI_Sierra"/>
    <m/>
    <s v="12851 MAIA LN"/>
    <s v="GRASS VALLEY"/>
    <s v=""/>
    <s v=""/>
    <s v="acoonm_awrr"/>
    <d v="2020-04-09T10:52:19"/>
    <s v="BE_geomartawrrprod"/>
    <d v="2020-05-13T09:32:14"/>
    <s v="bea09f7d-cc3e-4c7b-97b6-6d0ff7b389c7"/>
  </r>
  <r>
    <n v="0"/>
    <n v="0"/>
    <n v="0"/>
    <n v="0"/>
    <n v="0"/>
    <n v="0"/>
    <n v="0"/>
    <n v="0"/>
    <n v="0"/>
    <n v="0"/>
    <x v="1"/>
    <n v="1"/>
    <n v="1"/>
    <n v="1"/>
    <n v="20"/>
    <x v="2"/>
    <d v="2020-05-13T09:05:28"/>
    <s v="AEA"/>
    <x v="0"/>
    <d v="2020-04-09T00:00:00"/>
    <d v="2020-04-09T13:16:42"/>
    <s v=""/>
    <s v="No"/>
    <s v="Old"/>
    <n v="0"/>
    <x v="0"/>
    <x v="0"/>
    <s v="Drew"/>
    <s v="Berlfein"/>
    <x v="0"/>
    <n v="3068570"/>
    <x v="919"/>
    <x v="2"/>
    <s v="LP_AW116-A03_894361"/>
    <s v="CIP_AW116-A03_397471"/>
    <s v="Tree Work Complete"/>
    <m/>
    <x v="2"/>
    <s v="Black Oak"/>
    <s v="No"/>
    <s v="No"/>
    <n v="10"/>
    <n v="55"/>
    <s v="Do Not ABATE"/>
    <s v="F1D_FS-R1B+Trt"/>
    <s v="Cut and Leave"/>
    <m/>
    <s v="None Observed"/>
    <s v="Poles 34-35, 0.3 span, 15 feet south of lines, abating and removing because of poor taper."/>
    <s v="AEA_A &amp; E Arborists Tree Care"/>
    <m/>
    <n v="5585883"/>
    <s v="F1D_FS-R1B+Trt"/>
    <d v="2020-05-11T15:12:54"/>
    <s v="A&amp;E crew 43"/>
    <s v="Unit"/>
    <s v="No"/>
    <s v="Not Invoiced"/>
    <s v="AEA_A &amp; E Arborists Tree Care"/>
    <m/>
    <d v="2020-05-13T09:05:20"/>
    <s v="Cut into 16 inch rounds, chip and broadcast."/>
    <x v="0"/>
    <d v="2020-05-13T09:05:28"/>
    <s v="Sierra"/>
    <s v="SI_Sierra"/>
    <m/>
    <s v="12851 MAIA LN"/>
    <s v="GRASS VALLEY"/>
    <s v=""/>
    <s v=""/>
    <s v="acoonm_awrr"/>
    <d v="2020-04-09T13:16:42"/>
    <s v="BE_geomartawrrprod"/>
    <d v="2020-05-13T09:32:14"/>
    <s v="12ce0e4d-3a67-4583-8bef-34af64cb2dcd"/>
  </r>
  <r>
    <n v="0"/>
    <n v="0"/>
    <n v="0"/>
    <n v="0"/>
    <n v="0"/>
    <n v="0"/>
    <n v="0"/>
    <n v="0"/>
    <n v="0"/>
    <n v="0"/>
    <x v="1"/>
    <n v="1"/>
    <n v="2"/>
    <n v="2"/>
    <n v="20"/>
    <x v="2"/>
    <d v="2020-05-13T09:07:02"/>
    <s v="AEA"/>
    <x v="0"/>
    <d v="2020-04-09T00:00:00"/>
    <d v="2020-04-09T13:27:10"/>
    <s v=""/>
    <s v="No"/>
    <s v="Old"/>
    <n v="0"/>
    <x v="0"/>
    <x v="0"/>
    <s v="Drew"/>
    <s v="Berlfein"/>
    <x v="0"/>
    <n v="3093634"/>
    <x v="920"/>
    <x v="2"/>
    <s v="LP_AW116-A03_894361"/>
    <s v="CIP_AW116-A03_397471"/>
    <s v="Tree Work Complete"/>
    <m/>
    <x v="2"/>
    <s v="Sugar Pine"/>
    <s v="No"/>
    <s v="No"/>
    <n v="21"/>
    <n v="90"/>
    <s v="ABATE"/>
    <s v="F2B_FP-Rmv2 B"/>
    <s v="Relocate on Property"/>
    <m/>
    <s v="None Observed"/>
    <s v="Pole 34- pole 35, .4 span, 30 feet south of line, tree has huge wound and scar at base"/>
    <s v="AEA_A &amp; E Arborists Tree Care"/>
    <m/>
    <n v="5585883"/>
    <s v="F2B_FP-Rmv2 B"/>
    <d v="2020-05-11T14:54:36"/>
    <s v="A&amp;E crew 43"/>
    <s v="Unit"/>
    <s v="No"/>
    <s v="Not Invoiced"/>
    <s v="AEA_A &amp; E Arborists Tree Care"/>
    <m/>
    <d v="2020-05-13T09:06:59"/>
    <s v="Cut into 16 inch rounds, broadcast chips"/>
    <x v="0"/>
    <d v="2020-05-13T09:07:02"/>
    <s v="Sierra"/>
    <s v="SI_Sierra"/>
    <m/>
    <s v="12851 MAIA LN"/>
    <s v="GRASS VALLEY"/>
    <s v=""/>
    <s v=""/>
    <s v="awithm_awrr"/>
    <d v="2020-04-09T13:27:10"/>
    <s v="BE_geomartawrrprod"/>
    <d v="2020-05-13T09:32:14"/>
    <s v="fa70751b-7682-42ce-9f85-cdf088d33fe7"/>
  </r>
  <r>
    <n v="0"/>
    <n v="0"/>
    <n v="0"/>
    <n v="0"/>
    <n v="0"/>
    <n v="0"/>
    <n v="0"/>
    <n v="0"/>
    <n v="0"/>
    <n v="0"/>
    <x v="1"/>
    <n v="1"/>
    <s v="NA"/>
    <s v="NA"/>
    <n v="20"/>
    <x v="2"/>
    <d v="2020-05-13T09:07:55"/>
    <s v="MBG"/>
    <x v="3"/>
    <d v="2020-05-13T00:00:00"/>
    <d v="2020-05-13T09:07:55"/>
    <s v=""/>
    <s v="No"/>
    <s v="New"/>
    <n v="0"/>
    <x v="1"/>
    <x v="0"/>
    <s v="Nathan"/>
    <s v="Vik"/>
    <x v="23"/>
    <n v="3223217"/>
    <x v="921"/>
    <x v="2"/>
    <s v="LP_AW116-A09_893411"/>
    <s v="CIP_AW116-A09_398997"/>
    <s v="No Work Required Under EVM"/>
    <m/>
    <x v="1"/>
    <s v="Blue Oak"/>
    <s v="No"/>
    <s v="No"/>
    <n v="18"/>
    <n v="38"/>
    <s v="Do Not ABATE"/>
    <s v="NW_No Work"/>
    <s v="Not Needed"/>
    <m/>
    <s v="None Observed"/>
    <s v="Tree is .6 span from pole e to d, 27 ft north of line. Codom top facing lines, but overall healthy tree "/>
    <m/>
    <m/>
    <m/>
    <m/>
    <m/>
    <m/>
    <s v="Unit"/>
    <s v="No"/>
    <s v="Not Invoiced"/>
    <m/>
    <m/>
    <m/>
    <s v="TBD "/>
    <x v="28"/>
    <d v="2020-05-13T09:07:55"/>
    <s v="Sierra"/>
    <s v="SI_Sierra"/>
    <m/>
    <s v="13734 SUNSHINE MEADOWS TRL"/>
    <s v="GRASS VALLEY"/>
    <s v=""/>
    <s v=""/>
    <s v="nvikm_awrr"/>
    <d v="2020-05-13T09:07:55"/>
    <s v="BE_geomartawrrprod"/>
    <d v="2020-05-13T12:32:31"/>
    <s v="c66a99e9-4a24-44c2-9b72-b1b331d85fc0"/>
  </r>
  <r>
    <n v="0"/>
    <n v="0"/>
    <n v="0"/>
    <n v="0"/>
    <n v="0"/>
    <n v="0"/>
    <n v="0"/>
    <n v="0"/>
    <n v="0"/>
    <n v="0"/>
    <x v="1"/>
    <n v="1"/>
    <n v="1"/>
    <n v="1"/>
    <n v="20"/>
    <x v="2"/>
    <d v="2020-05-13T09:08:20"/>
    <s v="AEA"/>
    <x v="0"/>
    <d v="2020-04-09T00:00:00"/>
    <d v="2020-04-09T14:02:06"/>
    <s v=""/>
    <s v="No"/>
    <s v="Old"/>
    <n v="0"/>
    <x v="0"/>
    <x v="0"/>
    <s v="Drew"/>
    <s v="Berlfein"/>
    <x v="0"/>
    <n v="3093643"/>
    <x v="922"/>
    <x v="2"/>
    <s v="LP_AW116-A03_894361"/>
    <s v="CIP_AW116-A03_397471"/>
    <s v="Tree Work Complete"/>
    <m/>
    <x v="2"/>
    <s v="Sugar Pine"/>
    <s v="No"/>
    <s v="No"/>
    <n v="6"/>
    <n v="50"/>
    <s v="Do Not ABATE"/>
    <s v="F1B_FP-Rmv1 B"/>
    <s v="Relocate on Property"/>
    <m/>
    <s v="None Observed"/>
    <s v="Pole 34- pole 35, .2 span, 25 feet south of line, remove for poor taper"/>
    <s v="AEA_A &amp; E Arborists Tree Care"/>
    <m/>
    <n v="5585883"/>
    <s v="F1B_FP-Rmv1 B"/>
    <d v="2020-05-11T14:55:48"/>
    <s v="A&amp;E crew 43"/>
    <s v="Unit"/>
    <s v="No"/>
    <s v="Not Invoiced"/>
    <s v="AEA_A &amp; E Arborists Tree Care"/>
    <m/>
    <d v="2020-05-13T09:08:17"/>
    <s v="Cut into 16 inch rounds, broadcast chips"/>
    <x v="0"/>
    <d v="2020-05-13T09:08:20"/>
    <s v="Sierra"/>
    <s v="SI_Sierra"/>
    <m/>
    <s v="12851 MAIA LN"/>
    <s v="GRASS VALLEY"/>
    <s v=""/>
    <s v=""/>
    <s v="awithm_awrr"/>
    <d v="2020-04-09T14:02:06"/>
    <s v="BE_geomartawrrprod"/>
    <d v="2020-05-13T09:32:14"/>
    <s v="2b12db96-04b1-44ef-a244-a75b45c284c1"/>
  </r>
  <r>
    <n v="0"/>
    <n v="0"/>
    <n v="0"/>
    <n v="0"/>
    <n v="0"/>
    <n v="0"/>
    <n v="0"/>
    <n v="0"/>
    <n v="0"/>
    <n v="0"/>
    <x v="1"/>
    <n v="1"/>
    <n v="1"/>
    <n v="1"/>
    <n v="20"/>
    <x v="2"/>
    <d v="2020-05-13T09:09:53"/>
    <s v="AEA"/>
    <x v="0"/>
    <d v="2020-04-09T00:00:00"/>
    <d v="2020-04-09T14:07:57"/>
    <s v=""/>
    <s v="No"/>
    <s v="Old"/>
    <n v="0"/>
    <x v="0"/>
    <x v="0"/>
    <s v="Drew"/>
    <s v="Berlfein"/>
    <x v="0"/>
    <n v="3093645"/>
    <x v="923"/>
    <x v="2"/>
    <s v="LP_AW116-A03_894361"/>
    <s v="CIP_AW116-A03_397471"/>
    <s v="Tree Work Complete"/>
    <m/>
    <x v="2"/>
    <s v="Sugar Pine"/>
    <s v="No"/>
    <s v="No"/>
    <n v="7"/>
    <n v="50"/>
    <s v="Do Not ABATE"/>
    <s v="F1B_FP-Rmv1 B"/>
    <s v="Relocate on Property"/>
    <m/>
    <s v="None Observed"/>
    <s v="Pole 34- pole 35, .2 span, 30 feet south of line, remove for poor taper"/>
    <s v="AEA_A &amp; E Arborists Tree Care"/>
    <m/>
    <n v="5585883"/>
    <s v="F1B_FP-Rmv1 B"/>
    <d v="2020-05-11T14:49:00"/>
    <s v="A&amp;E crew 43"/>
    <s v="Unit"/>
    <s v="No"/>
    <s v="Not Invoiced"/>
    <s v="AEA_A &amp; E Arborists Tree Care"/>
    <m/>
    <d v="2020-05-13T09:09:50"/>
    <s v="Cut into 16 inch rounds, broadcast chips"/>
    <x v="0"/>
    <d v="2020-05-13T09:09:53"/>
    <s v="Sierra"/>
    <s v="SI_Sierra"/>
    <m/>
    <s v="12851 MAIA LN"/>
    <s v="GRASS VALLEY"/>
    <s v=""/>
    <s v=""/>
    <s v="awithm_awrr"/>
    <d v="2020-04-09T14:07:57"/>
    <s v="BE_geomartawrrprod"/>
    <d v="2020-05-13T09:32:14"/>
    <s v="8778b9bf-51b1-438c-8178-8c9fe751adbf"/>
  </r>
  <r>
    <n v="0"/>
    <n v="0"/>
    <n v="0"/>
    <n v="0"/>
    <n v="0"/>
    <n v="0"/>
    <n v="0"/>
    <n v="0"/>
    <n v="0"/>
    <n v="0"/>
    <x v="1"/>
    <n v="1"/>
    <n v="1"/>
    <n v="1"/>
    <n v="20"/>
    <x v="2"/>
    <d v="2020-05-13T09:13:28"/>
    <s v="AEA"/>
    <x v="0"/>
    <d v="2020-04-09T00:00:00"/>
    <d v="2020-04-09T14:09:54"/>
    <s v=""/>
    <s v="No"/>
    <s v="Old"/>
    <n v="0"/>
    <x v="0"/>
    <x v="0"/>
    <s v="Drew"/>
    <s v="Berlfein"/>
    <x v="0"/>
    <n v="3093646"/>
    <x v="924"/>
    <x v="2"/>
    <s v="LP_AW116-A03_894361"/>
    <s v="CIP_AW116-A03_397470"/>
    <s v="Tree Work Complete"/>
    <m/>
    <x v="2"/>
    <s v="Ponderosa Pine"/>
    <s v="No"/>
    <s v="No"/>
    <n v="7"/>
    <n v="50"/>
    <s v="Do Not ABATE"/>
    <s v="F1B_FP-Rmv1 B"/>
    <s v="Relocate on Property"/>
    <m/>
    <s v="None Observed"/>
    <s v="Pole 34- pole 35, .1 span, 35 feet south of line, remove for poor taper"/>
    <s v="AEA_A &amp; E Arborists Tree Care"/>
    <m/>
    <n v="5585883"/>
    <s v="F1B_FP-Rmv1 B"/>
    <d v="2020-05-11T14:36:14"/>
    <s v="A&amp;E crew 43"/>
    <s v="Unit"/>
    <s v="No"/>
    <s v="Not Invoiced"/>
    <s v="AEA_A &amp; E Arborists Tree Care"/>
    <m/>
    <d v="2020-05-13T09:13:24"/>
    <s v="Cut into 16 inch rounds, broadcast chips"/>
    <x v="0"/>
    <d v="2020-05-13T09:13:28"/>
    <s v="Sierra"/>
    <s v="SI_Sierra"/>
    <m/>
    <s v="12851 MAIA LN"/>
    <s v="GRASS VALLEY"/>
    <s v=""/>
    <s v=""/>
    <s v="awithm_awrr"/>
    <d v="2020-04-09T14:09:54"/>
    <s v="BE_geomartawrrprod"/>
    <d v="2020-05-13T09:32:14"/>
    <s v="c00418cc-4e44-4518-b003-1d34d1a53269"/>
  </r>
  <r>
    <n v="0"/>
    <n v="0"/>
    <n v="0"/>
    <n v="0"/>
    <n v="0"/>
    <n v="0"/>
    <n v="0"/>
    <n v="0"/>
    <n v="0"/>
    <n v="0"/>
    <x v="1"/>
    <n v="1"/>
    <s v="NA"/>
    <s v="NA"/>
    <n v="20"/>
    <x v="2"/>
    <d v="2020-05-13T09:15:19"/>
    <s v="MBG"/>
    <x v="3"/>
    <d v="2020-05-13T00:00:00"/>
    <d v="2020-05-13T09:15:19"/>
    <s v=""/>
    <s v="No"/>
    <s v="New"/>
    <n v="0"/>
    <x v="1"/>
    <x v="0"/>
    <s v="Nathan"/>
    <s v="Vik"/>
    <x v="23"/>
    <n v="3223255"/>
    <x v="925"/>
    <x v="2"/>
    <s v="LP_AW116-A09_893411"/>
    <s v="CIP_AW116-A09_398997"/>
    <s v="No Work Required Under EVM"/>
    <m/>
    <x v="1"/>
    <s v="Blue Oak"/>
    <s v="No"/>
    <s v="No"/>
    <n v="15"/>
    <n v="54"/>
    <s v="Do Not ABATE"/>
    <s v="NW_No Work"/>
    <s v="Not Needed"/>
    <m/>
    <s v="None Observed"/>
    <s v="Tree is .5 span from pole e to d, 23 ft north of lines. Some mistletoe in 2 spots but got clearance, single stem and otherwise healthy"/>
    <m/>
    <m/>
    <m/>
    <m/>
    <m/>
    <m/>
    <s v="Unit"/>
    <s v="No"/>
    <s v="Not Invoiced"/>
    <m/>
    <m/>
    <m/>
    <s v="TBD "/>
    <x v="28"/>
    <d v="2020-05-13T09:15:19"/>
    <s v="Sierra"/>
    <s v="SI_Sierra"/>
    <m/>
    <s v="13734 SUNSHINE MEADOWS TRL"/>
    <s v="GRASS VALLEY"/>
    <s v=""/>
    <s v=""/>
    <s v="nvikm_awrr"/>
    <d v="2020-05-13T09:15:19"/>
    <s v="BE_geomartawrrprod"/>
    <d v="2020-05-13T12:32:32"/>
    <s v="7db0a0f6-c5f1-4519-908f-e1236405bf87"/>
  </r>
  <r>
    <n v="0"/>
    <n v="0"/>
    <n v="0"/>
    <n v="0"/>
    <n v="0"/>
    <n v="0"/>
    <n v="0"/>
    <n v="0"/>
    <n v="0"/>
    <n v="0"/>
    <x v="1"/>
    <n v="1"/>
    <s v="NA"/>
    <s v="NA"/>
    <n v="20"/>
    <x v="2"/>
    <d v="2020-05-13T09:15:40"/>
    <s v="MGE"/>
    <x v="4"/>
    <d v="2020-04-01T00:00:00"/>
    <d v="2020-04-01T12:06:47"/>
    <s v=""/>
    <s v="No"/>
    <s v="Old"/>
    <n v="0"/>
    <x v="1"/>
    <x v="0"/>
    <s v="Tyler"/>
    <s v="Rey"/>
    <x v="6"/>
    <n v="2970006"/>
    <x v="926"/>
    <x v="2"/>
    <s v="LP_AW116-A03_901883"/>
    <s v="CIP_AW116-A08_398939"/>
    <s v="No Work Required Under EVM"/>
    <m/>
    <x v="2"/>
    <s v="Ponderosa Pine"/>
    <s v="No"/>
    <s v="No"/>
    <n v="12"/>
    <n v="72"/>
    <m/>
    <s v="NW_No Work"/>
    <s v="Not Needed"/>
    <m/>
    <s v="Riparian"/>
    <s v="Poles F-G, .2 spans from F, 18 feet east of the wire"/>
    <m/>
    <m/>
    <m/>
    <m/>
    <m/>
    <m/>
    <s v="Unit"/>
    <s v="No"/>
    <s v="Not Invoiced"/>
    <m/>
    <m/>
    <m/>
    <m/>
    <x v="8"/>
    <d v="2020-05-13T09:15:40"/>
    <s v="Sierra"/>
    <s v="SI_Sierra"/>
    <m/>
    <s v="13283 SUNSHINE VALLEY RD"/>
    <s v="GRASS VALLEY"/>
    <s v=""/>
    <s v=""/>
    <s v="treym_awrr"/>
    <d v="2020-04-01T12:06:47"/>
    <s v="BE_geomartawrrprod"/>
    <d v="2020-05-13T15:33:54"/>
    <s v="10128733-9f3f-4466-87c4-a3b747b1a637"/>
  </r>
  <r>
    <n v="0"/>
    <n v="0"/>
    <n v="0"/>
    <n v="0"/>
    <n v="0"/>
    <n v="0"/>
    <n v="0"/>
    <n v="0"/>
    <n v="0"/>
    <n v="0"/>
    <x v="1"/>
    <n v="1"/>
    <n v="2"/>
    <s v="NA"/>
    <n v="20"/>
    <x v="2"/>
    <d v="2020-05-13T09:15:40"/>
    <s v="MGE"/>
    <x v="4"/>
    <d v="2020-04-01T00:00:00"/>
    <d v="2020-04-01T10:41:41"/>
    <s v=""/>
    <s v="No"/>
    <s v="Old"/>
    <n v="0"/>
    <x v="1"/>
    <x v="0"/>
    <s v="Tyler"/>
    <s v="Rey"/>
    <x v="6"/>
    <n v="2970004"/>
    <x v="927"/>
    <x v="2"/>
    <s v="LP_AW116-A03_901883"/>
    <s v="CIP_AW116-A08_398939"/>
    <s v="Work Identified"/>
    <m/>
    <x v="2"/>
    <s v="Ponderosa Pine"/>
    <s v="No"/>
    <s v="No"/>
    <n v="16"/>
    <n v="80"/>
    <s v="Do Not ABATE"/>
    <s v="SD_Side"/>
    <s v="Not Needed"/>
    <m/>
    <s v="Riparian"/>
    <s v="Poles F-G, .2 spans from F, 10 feet east of the wire, side trim to sky for potential 18 month growth over primary wires, codom top "/>
    <m/>
    <m/>
    <m/>
    <m/>
    <m/>
    <m/>
    <s v="Unit"/>
    <s v="No"/>
    <s v="Not Invoiced"/>
    <m/>
    <m/>
    <m/>
    <s v="Remove all wood and debris "/>
    <x v="8"/>
    <d v="2020-05-13T09:15:40"/>
    <s v="Sierra"/>
    <s v="SI_Sierra"/>
    <m/>
    <s v="13283 SUNSHINE VALLEY RD"/>
    <s v="GRASS VALLEY"/>
    <s v=""/>
    <s v=""/>
    <s v="treym_awrr"/>
    <d v="2020-04-01T10:41:41"/>
    <s v="BE_geomartawrrprod"/>
    <d v="2020-05-13T15:33:54"/>
    <s v="76aee982-d7c5-45e0-8312-a6952e716e28"/>
  </r>
  <r>
    <n v="0"/>
    <n v="0"/>
    <n v="0"/>
    <n v="0"/>
    <n v="0"/>
    <n v="0"/>
    <n v="0"/>
    <n v="0"/>
    <n v="0"/>
    <n v="0"/>
    <x v="1"/>
    <n v="1"/>
    <s v="NA"/>
    <s v="NA"/>
    <n v="20"/>
    <x v="2"/>
    <d v="2020-05-13T09:15:40"/>
    <s v="MGE"/>
    <x v="4"/>
    <d v="2020-04-01T00:00:00"/>
    <d v="2020-04-01T09:36:16"/>
    <s v=""/>
    <s v="No"/>
    <s v="Old"/>
    <n v="0"/>
    <x v="1"/>
    <x v="0"/>
    <s v="Tyler"/>
    <s v="Rey"/>
    <x v="6"/>
    <n v="2969998"/>
    <x v="928"/>
    <x v="2"/>
    <s v="LP_AW116-A03_901883"/>
    <s v="CIP_AW116-A08_398635"/>
    <s v="No Work Required Under EVM"/>
    <m/>
    <x v="2"/>
    <s v="Ponderosa Pine"/>
    <s v="No"/>
    <s v="No"/>
    <n v="12"/>
    <n v="75"/>
    <s v="Do Not ABATE"/>
    <s v="NW_No Work"/>
    <s v="Not Needed"/>
    <m/>
    <s v="Riparian"/>
    <s v="Poles F-G, .2 spans from F, 40 feet east of the wire"/>
    <m/>
    <m/>
    <m/>
    <m/>
    <m/>
    <m/>
    <s v="Unit"/>
    <s v="No"/>
    <s v="Not Invoiced"/>
    <m/>
    <m/>
    <m/>
    <m/>
    <x v="8"/>
    <d v="2020-05-13T09:15:40"/>
    <s v="Sierra"/>
    <s v="SI_Sierra"/>
    <m/>
    <s v="13283 SUNSHINE VALLEY RD"/>
    <s v="GRASS VALLEY"/>
    <s v=""/>
    <s v=""/>
    <s v="treym_awrr"/>
    <d v="2020-04-01T09:36:16"/>
    <s v="BE_geomartawrrprod"/>
    <d v="2020-05-13T15:33:54"/>
    <s v="49d01fe5-786d-42db-8f2a-7fb8cc56819b"/>
  </r>
  <r>
    <n v="0"/>
    <n v="0"/>
    <n v="0"/>
    <n v="0"/>
    <n v="0"/>
    <n v="0"/>
    <n v="0"/>
    <n v="0"/>
    <n v="0"/>
    <n v="0"/>
    <x v="1"/>
    <n v="1"/>
    <s v="NA"/>
    <s v="NA"/>
    <n v="20"/>
    <x v="2"/>
    <d v="2020-05-13T09:15:40"/>
    <s v="MGE"/>
    <x v="4"/>
    <d v="2020-04-01T00:00:00"/>
    <d v="2020-04-01T10:02:34"/>
    <s v=""/>
    <s v="No"/>
    <s v="Old"/>
    <n v="0"/>
    <x v="1"/>
    <x v="0"/>
    <s v="Tyler"/>
    <s v="Rey"/>
    <x v="6"/>
    <n v="2970000"/>
    <x v="929"/>
    <x v="2"/>
    <s v="LP_AW116-A03_901883"/>
    <s v="CIP_AW116-A08_398635"/>
    <s v="No Work Required Under EVM"/>
    <m/>
    <x v="2"/>
    <s v="Ponderosa Pine"/>
    <s v="No"/>
    <s v="No"/>
    <n v="14"/>
    <n v="70"/>
    <s v="Do Not ABATE"/>
    <s v="NW_No Work"/>
    <s v="Not Needed"/>
    <m/>
    <s v="Riparian"/>
    <s v="Poles F-G, .2 spans from F, 25 feet east of the wire"/>
    <m/>
    <m/>
    <m/>
    <m/>
    <m/>
    <m/>
    <s v="Unit"/>
    <s v="No"/>
    <s v="Not Invoiced"/>
    <m/>
    <m/>
    <m/>
    <m/>
    <x v="8"/>
    <d v="2020-05-13T09:15:40"/>
    <s v="Sierra"/>
    <s v="SI_Sierra"/>
    <m/>
    <s v="13283 SUNSHINE VALLEY RD"/>
    <s v="GRASS VALLEY"/>
    <s v=""/>
    <s v=""/>
    <s v="treym_awrr"/>
    <d v="2020-04-01T10:02:34"/>
    <s v="BE_geomartawrrprod"/>
    <d v="2020-05-13T15:33:54"/>
    <s v="3d2d12d2-740c-40dc-b6e5-90deaad2c39a"/>
  </r>
  <r>
    <n v="0"/>
    <n v="0"/>
    <n v="0"/>
    <n v="0"/>
    <n v="0"/>
    <n v="0"/>
    <n v="0"/>
    <n v="0"/>
    <n v="0"/>
    <n v="0"/>
    <x v="1"/>
    <n v="1"/>
    <n v="2"/>
    <s v="NA"/>
    <n v="20"/>
    <x v="2"/>
    <d v="2020-05-13T09:15:40"/>
    <s v="MGE"/>
    <x v="4"/>
    <d v="2020-04-01T00:00:00"/>
    <d v="2020-04-01T10:23:56"/>
    <s v=""/>
    <s v="No"/>
    <s v="Old"/>
    <n v="0"/>
    <x v="1"/>
    <x v="0"/>
    <s v="Tyler"/>
    <s v="Rey"/>
    <x v="6"/>
    <n v="2970002"/>
    <x v="930"/>
    <x v="2"/>
    <s v="LP_AW116-A03_901883"/>
    <s v="CIP_AW116-A08_398939"/>
    <s v="Work Identified"/>
    <m/>
    <x v="2"/>
    <s v="Ponderosa Pine"/>
    <s v="No"/>
    <s v="No"/>
    <n v="15"/>
    <n v="80"/>
    <s v="Do Not ABATE"/>
    <s v="SD_Side"/>
    <s v="Not Needed"/>
    <m/>
    <s v="Riparian"/>
    <s v="Poles F-G, .2 spans from F, 10 feet east of the wire, side trim to sky for potential 18 month growth over primary wires "/>
    <m/>
    <m/>
    <m/>
    <m/>
    <m/>
    <m/>
    <s v="Unit"/>
    <s v="No"/>
    <s v="Not Invoiced"/>
    <m/>
    <m/>
    <m/>
    <s v="Remove all pine and debris "/>
    <x v="8"/>
    <d v="2020-05-13T09:15:40"/>
    <s v="Sierra"/>
    <s v="SI_Sierra"/>
    <m/>
    <s v="13283 SUNSHINE VALLEY RD"/>
    <s v="GRASS VALLEY"/>
    <s v=""/>
    <s v=""/>
    <s v="treym_awrr"/>
    <d v="2020-04-01T10:23:56"/>
    <s v="BE_geomartawrrprod"/>
    <d v="2020-05-13T15:33:54"/>
    <s v="cd244c60-0c29-423b-8275-9faf611a8b48"/>
  </r>
  <r>
    <n v="0"/>
    <n v="0"/>
    <n v="0"/>
    <n v="0"/>
    <n v="0"/>
    <n v="0"/>
    <n v="0"/>
    <n v="0"/>
    <n v="0"/>
    <n v="0"/>
    <x v="1"/>
    <n v="1"/>
    <n v="3"/>
    <s v="NA"/>
    <n v="20"/>
    <x v="2"/>
    <d v="2020-05-13T09:15:58"/>
    <s v="MGE"/>
    <x v="4"/>
    <d v="2020-04-01T00:00:00"/>
    <d v="2020-04-01T12:01:53"/>
    <s v=""/>
    <s v="No"/>
    <s v="Old"/>
    <n v="0"/>
    <x v="1"/>
    <x v="0"/>
    <s v="Tyler"/>
    <s v="Rey"/>
    <x v="6"/>
    <n v="2970005"/>
    <x v="931"/>
    <x v="2"/>
    <s v="LP_AW116-A03_901883"/>
    <s v="CIP_AW116-A08_398939"/>
    <s v="Work Identified"/>
    <m/>
    <x v="2"/>
    <s v="Ponderosa Pine"/>
    <s v="No"/>
    <s v="No"/>
    <n v="25"/>
    <n v="85"/>
    <s v="Do Not ABATE"/>
    <s v="SD_Side"/>
    <s v="Not Needed"/>
    <m/>
    <s v="Riparian"/>
    <s v="Poles F-G, .2 spans from F, 10 feet east of the wire, side trim to sky for potential 18 month growth over primary wires, "/>
    <m/>
    <m/>
    <m/>
    <m/>
    <m/>
    <m/>
    <s v="Unit"/>
    <s v="No"/>
    <s v="Not Invoiced"/>
    <m/>
    <m/>
    <m/>
    <s v="Remove all pine and debris "/>
    <x v="8"/>
    <d v="2020-05-13T09:15:58"/>
    <s v="Sierra"/>
    <s v="SI_Sierra"/>
    <m/>
    <s v="13283 SUNSHINE VALLEY RD"/>
    <s v="GRASS VALLEY"/>
    <s v=""/>
    <s v=""/>
    <s v="treym_awrr"/>
    <d v="2020-04-01T12:01:53"/>
    <s v="BE_geomartawrrprod"/>
    <d v="2020-05-13T15:33:54"/>
    <s v="aa25af98-e352-447f-97e0-27cece0a1ee5"/>
  </r>
  <r>
    <n v="0"/>
    <n v="0"/>
    <n v="0"/>
    <n v="0"/>
    <n v="0"/>
    <n v="0"/>
    <n v="0"/>
    <n v="0"/>
    <n v="0"/>
    <n v="0"/>
    <x v="1"/>
    <n v="1"/>
    <s v="Brush"/>
    <s v="NA"/>
    <n v="20"/>
    <x v="2"/>
    <d v="2020-05-13T09:16:16"/>
    <s v="MGE"/>
    <x v="4"/>
    <d v="2020-04-01T00:00:00"/>
    <d v="2020-04-01T12:41:04"/>
    <s v=""/>
    <s v="No"/>
    <s v="Old"/>
    <n v="0"/>
    <x v="1"/>
    <x v="0"/>
    <s v="Tyler"/>
    <s v="Rey"/>
    <x v="6"/>
    <n v="2970007"/>
    <x v="932"/>
    <x v="2"/>
    <s v="LP_AW116-A03_901883"/>
    <s v="CIP_AW116-A08_398941"/>
    <s v="Work Identified"/>
    <m/>
    <x v="2"/>
    <s v="Manzanita"/>
    <s v="No"/>
    <s v="No"/>
    <n v="3"/>
    <n v="10"/>
    <m/>
    <s v="BC_Br Rmv"/>
    <s v="Not Needed"/>
    <m/>
    <s v="Riparian"/>
    <s v="Pole F-unmarked, .1 spans from F, under the lines, removal for pole radius clearance and owner wants R1’s under the wire removed "/>
    <m/>
    <m/>
    <m/>
    <m/>
    <m/>
    <m/>
    <s v="Unit"/>
    <s v="No"/>
    <s v="Not Invoiced"/>
    <m/>
    <m/>
    <m/>
    <s v="Remove all pine and debris "/>
    <x v="8"/>
    <d v="2020-05-13T09:16:16"/>
    <s v="Sierra"/>
    <s v="SI_Sierra"/>
    <m/>
    <s v="13283 SUNSHINE VALLEY RD"/>
    <s v="GRASS VALLEY"/>
    <s v=""/>
    <s v=""/>
    <s v="treym_awrr"/>
    <d v="2020-04-01T12:41:04"/>
    <s v="BE_geomartawrrprod"/>
    <d v="2020-05-13T15:33:54"/>
    <s v="6ce9b4ee-73d4-4286-b1c7-b1e5b54734e6"/>
  </r>
  <r>
    <n v="0"/>
    <n v="0"/>
    <n v="0"/>
    <n v="0"/>
    <n v="0"/>
    <n v="0"/>
    <n v="0"/>
    <n v="0"/>
    <n v="0"/>
    <n v="0"/>
    <x v="1"/>
    <n v="1"/>
    <n v="1"/>
    <n v="1"/>
    <n v="20"/>
    <x v="2"/>
    <d v="2020-05-13T09:16:16"/>
    <s v="MGE"/>
    <x v="4"/>
    <d v="2020-04-01T00:00:00"/>
    <d v="2020-04-01T12:46:18"/>
    <s v=""/>
    <s v="No"/>
    <s v="Old"/>
    <n v="0"/>
    <x v="1"/>
    <x v="0"/>
    <s v="Tyler"/>
    <s v="Rey"/>
    <x v="6"/>
    <n v="2970008"/>
    <x v="933"/>
    <x v="2"/>
    <s v="LP_AW116-A03_901883"/>
    <s v="CIP_AW116-A08_398941"/>
    <s v="Work Identified"/>
    <m/>
    <x v="2"/>
    <s v="Ponderosa Pine"/>
    <s v="No"/>
    <s v="No"/>
    <n v="11"/>
    <n v="33"/>
    <s v="Do Not ABATE"/>
    <s v="R1B_Rmv 1-B"/>
    <s v="Haul offsite"/>
    <m/>
    <s v="Riparian"/>
    <s v="Pole F-unmarked, .1 spans from F, 10 feet east of pole F, removal for pole/guy wire radius clearance trim would take more than 1/3"/>
    <m/>
    <m/>
    <m/>
    <m/>
    <m/>
    <m/>
    <s v="Unit"/>
    <s v="No"/>
    <s v="Not Invoiced"/>
    <m/>
    <m/>
    <m/>
    <s v="Remove pine wood and debris "/>
    <x v="8"/>
    <d v="2020-05-13T09:16:16"/>
    <s v="Sierra"/>
    <s v="SI_Sierra"/>
    <m/>
    <s v="13283 SUNSHINE VALLEY RD"/>
    <s v="GRASS VALLEY"/>
    <s v=""/>
    <s v=""/>
    <s v="treym_awrr"/>
    <d v="2020-04-01T12:46:18"/>
    <s v="BE_geomartawrrprod"/>
    <d v="2020-05-13T15:33:54"/>
    <s v="2ab1945c-e4d4-4dd7-b1e4-d2f11452a8f9"/>
  </r>
  <r>
    <n v="0"/>
    <n v="0"/>
    <n v="0"/>
    <n v="0"/>
    <n v="0"/>
    <n v="0"/>
    <n v="0"/>
    <n v="0"/>
    <n v="0"/>
    <n v="0"/>
    <x v="1"/>
    <n v="1"/>
    <s v="NA"/>
    <s v="NA"/>
    <n v="20"/>
    <x v="2"/>
    <d v="2020-05-13T09:16:38"/>
    <s v="MGE"/>
    <x v="4"/>
    <d v="2020-04-14T00:00:00"/>
    <d v="2020-04-14T12:08:44"/>
    <s v=""/>
    <s v="No"/>
    <s v="Old"/>
    <n v="0"/>
    <x v="1"/>
    <x v="0"/>
    <s v="Tyler"/>
    <s v="Rey"/>
    <x v="6"/>
    <n v="3104790"/>
    <x v="934"/>
    <x v="2"/>
    <s v="LP_AW116-A03_901883"/>
    <s v="CIP_AW116-A08_398941"/>
    <s v="No Work Required Under EVM"/>
    <m/>
    <x v="2"/>
    <s v="Ponderosa Pine"/>
    <s v="No"/>
    <s v="No"/>
    <n v="19"/>
    <n v="60"/>
    <s v="Do Not ABATE"/>
    <s v="NW_No Work"/>
    <s v="Not Needed"/>
    <m/>
    <s v="Riparian"/>
    <s v="Poles F to unmarked, .1 spans from F, 55 feet south of southern guy wire off of pole F"/>
    <m/>
    <m/>
    <m/>
    <m/>
    <m/>
    <m/>
    <s v="Unit"/>
    <s v="No"/>
    <s v="Not Invoiced"/>
    <m/>
    <m/>
    <m/>
    <m/>
    <x v="8"/>
    <d v="2020-05-13T09:16:38"/>
    <s v="Sierra"/>
    <s v="SI_Sierra"/>
    <m/>
    <s v="13283 SUNSHINE VALLEY RD"/>
    <s v="GRASS VALLEY"/>
    <s v=""/>
    <s v=""/>
    <s v="treym_awrr"/>
    <d v="2020-04-14T12:08:44"/>
    <s v="BE_geomartawrrprod"/>
    <d v="2020-05-13T15:33:57"/>
    <s v="3fdb2e39-0cbc-4319-a295-46f474a59e31"/>
  </r>
  <r>
    <n v="0"/>
    <n v="0"/>
    <n v="0"/>
    <n v="0"/>
    <n v="0"/>
    <n v="0"/>
    <n v="0"/>
    <n v="0"/>
    <n v="0"/>
    <n v="0"/>
    <x v="1"/>
    <n v="1"/>
    <s v="NA"/>
    <s v="NA"/>
    <n v="20"/>
    <x v="2"/>
    <d v="2020-05-13T09:16:38"/>
    <s v="MGE"/>
    <x v="4"/>
    <d v="2020-04-14T00:00:00"/>
    <d v="2020-04-14T12:09:19"/>
    <s v=""/>
    <s v="No"/>
    <s v="Old"/>
    <n v="0"/>
    <x v="1"/>
    <x v="0"/>
    <s v="Tyler"/>
    <s v="Rey"/>
    <x v="6"/>
    <n v="3104791"/>
    <x v="935"/>
    <x v="2"/>
    <s v="LP_AW116-A03_901883"/>
    <s v="CIP_AW116-A08_398941"/>
    <s v="No Work Required Under EVM"/>
    <m/>
    <x v="2"/>
    <s v="Ponderosa Pine"/>
    <s v="No"/>
    <s v="No"/>
    <n v="14"/>
    <n v="58"/>
    <s v="Do Not ABATE"/>
    <s v="NW_No Work"/>
    <s v="Not Needed"/>
    <m/>
    <s v="Riparian"/>
    <s v="Poles F to unmarked, .1 spans from F, 58 feet south of southern guy wire off of pole F"/>
    <m/>
    <m/>
    <m/>
    <m/>
    <m/>
    <m/>
    <s v="Unit"/>
    <s v="No"/>
    <s v="Not Invoiced"/>
    <m/>
    <m/>
    <m/>
    <m/>
    <x v="8"/>
    <d v="2020-05-13T09:16:38"/>
    <s v="Sierra"/>
    <s v="SI_Sierra"/>
    <m/>
    <s v="13283 SUNSHINE VALLEY RD"/>
    <s v="GRASS VALLEY"/>
    <s v=""/>
    <s v=""/>
    <s v="treym_awrr"/>
    <d v="2020-04-14T12:09:19"/>
    <s v="BE_geomartawrrprod"/>
    <d v="2020-05-13T15:33:57"/>
    <s v="a475f36d-9693-45b0-a8bc-b2934cca70bf"/>
  </r>
  <r>
    <n v="0"/>
    <n v="0"/>
    <n v="0"/>
    <n v="0"/>
    <n v="0"/>
    <n v="0"/>
    <n v="0"/>
    <n v="0"/>
    <n v="0"/>
    <n v="0"/>
    <x v="1"/>
    <n v="1"/>
    <s v="NA"/>
    <s v="NA"/>
    <n v="20"/>
    <x v="2"/>
    <d v="2020-05-13T09:16:49"/>
    <s v="FCO"/>
    <x v="5"/>
    <d v="2020-05-13T00:00:00"/>
    <d v="2020-05-13T09:16:49"/>
    <s v=""/>
    <s v="No"/>
    <s v="New"/>
    <n v="0"/>
    <x v="1"/>
    <x v="0"/>
    <s v="Sarah"/>
    <s v="Deal"/>
    <x v="9"/>
    <n v="3223258"/>
    <x v="936"/>
    <x v="0"/>
    <s v="LP_AV115-I07_897590"/>
    <s v="CIP_AV115-I07_357120"/>
    <s v="No Work Required Under EVM"/>
    <m/>
    <x v="8"/>
    <s v="Cedar"/>
    <s v="No"/>
    <s v="No"/>
    <n v="11"/>
    <n v="38"/>
    <s v="Do Not ABATE"/>
    <s v="NW_No Work"/>
    <s v="Not Needed"/>
    <m/>
    <s v="None Observed"/>
    <s v=".8 span pole K-L; facility protect "/>
    <m/>
    <m/>
    <m/>
    <m/>
    <m/>
    <m/>
    <s v="Unit"/>
    <s v="No"/>
    <s v="Not Invoiced"/>
    <m/>
    <m/>
    <m/>
    <m/>
    <x v="12"/>
    <d v="2020-05-13T09:16:49"/>
    <s v="Sierra"/>
    <s v="SI_Sierra"/>
    <m/>
    <s v="13422N PONDEROSA WAY"/>
    <s v="NEVADA CITY"/>
    <s v=""/>
    <s v=""/>
    <s v="sdealf_awrr"/>
    <d v="2020-05-13T09:16:49"/>
    <s v="BE_geomartawrrprod"/>
    <d v="2020-05-13T12:32:32"/>
    <s v="d4552d9b-61c3-4782-8a64-f8df5242be88"/>
  </r>
  <r>
    <n v="0"/>
    <n v="0"/>
    <n v="0"/>
    <n v="0"/>
    <n v="0"/>
    <n v="0"/>
    <n v="0"/>
    <n v="0"/>
    <n v="0"/>
    <n v="0"/>
    <x v="1"/>
    <n v="1"/>
    <n v="1"/>
    <n v="1"/>
    <n v="20"/>
    <x v="2"/>
    <d v="2020-05-13T09:17:52"/>
    <s v="AEA"/>
    <x v="0"/>
    <d v="2020-04-09T00:00:00"/>
    <d v="2020-04-09T14:11:22"/>
    <s v=""/>
    <s v="No"/>
    <s v="Old"/>
    <n v="0"/>
    <x v="0"/>
    <x v="0"/>
    <s v="Drew"/>
    <s v="Berlfein"/>
    <x v="0"/>
    <n v="3093647"/>
    <x v="937"/>
    <x v="2"/>
    <s v="LP_AW116-A03_894361"/>
    <s v="CIP_AW116-A03_397470"/>
    <s v="Tree Work Complete"/>
    <m/>
    <x v="2"/>
    <s v="Ponderosa Pine"/>
    <s v="No"/>
    <s v="No"/>
    <n v="6"/>
    <n v="45"/>
    <s v="Do Not ABATE"/>
    <s v="F1B_FP-Rmv1 B"/>
    <s v="Relocate on Property"/>
    <m/>
    <s v="None Observed"/>
    <s v="Pole 34- pole 35, .1 span, 35 feet south of line, remove for poor taper"/>
    <s v="AEA_A &amp; E Arborists Tree Care"/>
    <m/>
    <n v="5585883"/>
    <s v="F1B_FP-Rmv1 B"/>
    <d v="2020-05-11T14:29:26"/>
    <s v="A&amp;E crew 43"/>
    <s v="Unit"/>
    <s v="No"/>
    <s v="Not Invoiced"/>
    <s v="AEA_A &amp; E Arborists Tree Care"/>
    <m/>
    <d v="2020-05-13T09:17:48"/>
    <s v="Cut into 16 inch rounds, broadcast chips"/>
    <x v="0"/>
    <d v="2020-05-13T09:17:52"/>
    <s v="Sierra"/>
    <s v="SI_Sierra"/>
    <m/>
    <s v="12851 MAIA LN"/>
    <s v="GRASS VALLEY"/>
    <s v=""/>
    <s v=""/>
    <s v="awithm_awrr"/>
    <d v="2020-04-09T14:11:22"/>
    <s v="BE_geomartawrrprod"/>
    <d v="2020-05-13T09:32:14"/>
    <s v="f3686851-4aba-4c54-9d1a-92ee803550bc"/>
  </r>
  <r>
    <n v="0"/>
    <n v="0"/>
    <n v="0"/>
    <n v="0"/>
    <n v="0"/>
    <n v="0"/>
    <n v="0"/>
    <n v="0"/>
    <n v="0"/>
    <n v="0"/>
    <x v="1"/>
    <n v="1"/>
    <n v="1"/>
    <n v="1"/>
    <n v="20"/>
    <x v="2"/>
    <d v="2020-05-13T09:19:09"/>
    <s v="AEA"/>
    <x v="0"/>
    <d v="2020-04-09T00:00:00"/>
    <d v="2020-04-09T15:33:57"/>
    <s v=""/>
    <s v="No"/>
    <s v="Old"/>
    <n v="0"/>
    <x v="0"/>
    <x v="0"/>
    <s v="Drew"/>
    <s v="Berlfein"/>
    <x v="0"/>
    <n v="3093659"/>
    <x v="938"/>
    <x v="2"/>
    <s v="LP_AW116-A03_894361"/>
    <s v="CIP_AW116-A03_397470"/>
    <s v="Tree Work Complete"/>
    <m/>
    <x v="2"/>
    <s v="Sugar Pine"/>
    <s v="No"/>
    <s v="No"/>
    <n v="6"/>
    <n v="50"/>
    <s v="Do Not ABATE"/>
    <s v="F1B_FP-Rmv1 B"/>
    <s v="Relocate on Property"/>
    <m/>
    <s v="None Observed"/>
    <s v="Pole 33 - pole 34 , .9 span, 30 feet south of line, remove for poor taper"/>
    <s v="AEA_A &amp; E Arborists Tree Care"/>
    <m/>
    <n v="5585883"/>
    <s v="F1B_FP-Rmv1 B"/>
    <d v="2020-05-11T14:24:35"/>
    <s v="A&amp;E crew 43"/>
    <s v="Unit"/>
    <s v="No"/>
    <s v="Not Invoiced"/>
    <s v="AEA_A &amp; E Arborists Tree Care"/>
    <m/>
    <d v="2020-05-13T09:18:45"/>
    <s v="Cut into 16 inch rounds, broadcast chips,"/>
    <x v="0"/>
    <d v="2020-05-13T09:19:09"/>
    <s v="Sierra"/>
    <s v="SI_Sierra"/>
    <m/>
    <s v="12851 MAIA LN"/>
    <s v="GRASS VALLEY"/>
    <s v=""/>
    <s v=""/>
    <s v="awithm_awrr"/>
    <d v="2020-04-09T15:33:57"/>
    <s v="BE_geomartawrrprod"/>
    <d v="2020-05-13T09:32:19"/>
    <s v="d58562b4-cc56-448f-863d-c42656301f27"/>
  </r>
  <r>
    <n v="0"/>
    <n v="0"/>
    <n v="0"/>
    <n v="0"/>
    <n v="0"/>
    <n v="0"/>
    <n v="0"/>
    <n v="0"/>
    <n v="0"/>
    <n v="0"/>
    <x v="1"/>
    <n v="1"/>
    <s v="NA"/>
    <s v="NA"/>
    <n v="20"/>
    <x v="2"/>
    <d v="2020-05-13T09:19:18"/>
    <s v="FCO"/>
    <x v="5"/>
    <d v="2020-05-13T00:00:00"/>
    <d v="2020-05-13T09:19:18"/>
    <s v=""/>
    <s v="No"/>
    <s v="New"/>
    <n v="0"/>
    <x v="1"/>
    <x v="0"/>
    <s v="Sarah"/>
    <s v="Deal"/>
    <x v="9"/>
    <n v="3223323"/>
    <x v="939"/>
    <x v="0"/>
    <s v="LP_AV115-I07_897590"/>
    <s v="CIP_AV115-I07_356165"/>
    <s v="No Work Required Under EVM"/>
    <m/>
    <x v="8"/>
    <s v="Cedar"/>
    <s v="No"/>
    <s v="No"/>
    <n v="9"/>
    <n v="38"/>
    <s v="Do Not ABATE"/>
    <s v="NW_No Work"/>
    <s v="Not Needed"/>
    <m/>
    <s v="None Observed"/>
    <s v=".9 span pole K-L; facility protect "/>
    <m/>
    <m/>
    <m/>
    <m/>
    <m/>
    <m/>
    <s v="Unit"/>
    <s v="No"/>
    <s v="Not Invoiced"/>
    <m/>
    <m/>
    <m/>
    <m/>
    <x v="12"/>
    <d v="2020-05-13T09:19:18"/>
    <s v="Sierra"/>
    <s v="SI_Sierra"/>
    <m/>
    <s v="13422N PONDEROSA WAY"/>
    <s v="NEVADA CITY"/>
    <s v=""/>
    <s v=""/>
    <s v="sdealf_awrr"/>
    <d v="2020-05-13T09:19:18"/>
    <s v="BE_geomartawrrprod"/>
    <d v="2020-05-13T12:32:32"/>
    <s v="93da751c-4c2d-427f-b73a-fffa70b735e2"/>
  </r>
  <r>
    <n v="0"/>
    <n v="0"/>
    <n v="0"/>
    <n v="0"/>
    <n v="0"/>
    <n v="0"/>
    <n v="0"/>
    <n v="0"/>
    <n v="0"/>
    <n v="0"/>
    <x v="1"/>
    <n v="1"/>
    <s v="NA"/>
    <s v="NA"/>
    <n v="20"/>
    <x v="2"/>
    <d v="2020-05-13T09:20:51"/>
    <s v="MGE"/>
    <x v="4"/>
    <d v="2020-04-07T00:00:00"/>
    <d v="2020-04-07T10:18:41"/>
    <s v=""/>
    <s v="No"/>
    <s v="Old"/>
    <n v="0"/>
    <x v="1"/>
    <x v="0"/>
    <s v="Amanda"/>
    <s v="Winne"/>
    <x v="22"/>
    <n v="2982538"/>
    <x v="940"/>
    <x v="2"/>
    <s v="LP_AW116-A08_898598"/>
    <s v="CIP_AW116-A08_398635"/>
    <s v="No Work Required Under EVM"/>
    <m/>
    <x v="2"/>
    <s v="Black Oak"/>
    <s v="No"/>
    <s v="No"/>
    <n v="26"/>
    <n v="60"/>
    <s v="Do Not ABATE"/>
    <s v="NW_No Work"/>
    <s v="Not Needed"/>
    <m/>
    <s v="None Observed"/>
    <s v="Poles G-H, .5 spans from G, 28 feet east of the wire / combined DBH 2-stem - awinnm / "/>
    <m/>
    <m/>
    <m/>
    <m/>
    <m/>
    <m/>
    <s v="Unit"/>
    <s v="No"/>
    <s v="Not Invoiced"/>
    <m/>
    <m/>
    <m/>
    <m/>
    <x v="27"/>
    <d v="2020-05-13T09:20:51"/>
    <s v="Sierra"/>
    <s v="SI_Sierra"/>
    <m/>
    <s v="15484 SUNSHINE SPRINGS PL"/>
    <s v="GRASS VALLEY"/>
    <s v=""/>
    <s v=""/>
    <s v="treym_awrr"/>
    <d v="2020-04-07T10:18:41"/>
    <s v="BE_geomartawrrprod"/>
    <d v="2020-05-13T09:32:19"/>
    <s v="645d2beb-f7d3-4e9a-9606-9c60ef566ade"/>
  </r>
  <r>
    <n v="0"/>
    <n v="0"/>
    <n v="0"/>
    <n v="0"/>
    <n v="0"/>
    <n v="0"/>
    <n v="0"/>
    <n v="0"/>
    <n v="0"/>
    <n v="0"/>
    <x v="1"/>
    <n v="1"/>
    <n v="1"/>
    <n v="1"/>
    <n v="20"/>
    <x v="2"/>
    <d v="2020-05-13T09:21:21"/>
    <s v="AEA"/>
    <x v="0"/>
    <d v="2020-04-09T00:00:00"/>
    <d v="2020-04-09T15:31:42"/>
    <s v=""/>
    <s v="No"/>
    <s v="Old"/>
    <n v="0"/>
    <x v="0"/>
    <x v="0"/>
    <s v="Drew"/>
    <s v="Berlfein"/>
    <x v="0"/>
    <n v="3093658"/>
    <x v="941"/>
    <x v="2"/>
    <s v="LP_AW116-A03_894361"/>
    <s v="CIP_AW116-A03_397470"/>
    <s v="Tree Work Complete"/>
    <m/>
    <x v="2"/>
    <s v="Sugar Pine"/>
    <s v="No"/>
    <s v="No"/>
    <n v="9"/>
    <n v="60"/>
    <s v="Do Not ABATE"/>
    <s v="F1B_FP-Rmv1 B"/>
    <s v="Relocate on Property"/>
    <m/>
    <s v="None Observed"/>
    <s v="Pole 33 - pole 34 , .9 span, 30 feet south of line, remove for poor taper"/>
    <s v="AEA_A &amp; E Arborists Tree Care"/>
    <m/>
    <n v="5585883"/>
    <m/>
    <d v="2020-05-11T14:45:19"/>
    <s v="A&amp;E crew 43"/>
    <s v="Unit"/>
    <s v="No"/>
    <s v="Not Invoiced"/>
    <s v="AEA_A &amp; E Arborists Tree Care"/>
    <m/>
    <d v="2020-05-13T09:21:10"/>
    <s v="Cut into 16 inch rounds, broadcast chips,"/>
    <x v="0"/>
    <d v="2020-05-13T09:21:21"/>
    <s v="Sierra"/>
    <s v="SI_Sierra"/>
    <m/>
    <s v="12851 MAIA LN"/>
    <s v="GRASS VALLEY"/>
    <s v=""/>
    <s v=""/>
    <s v="awithm_awrr"/>
    <d v="2020-04-09T15:31:42"/>
    <s v="BE_geomartawrrprod"/>
    <d v="2020-05-13T09:32:19"/>
    <s v="13152eb7-4a43-4852-9477-221295821f3b"/>
  </r>
  <r>
    <n v="0"/>
    <n v="0"/>
    <n v="0"/>
    <n v="0"/>
    <n v="0"/>
    <n v="0"/>
    <n v="0"/>
    <n v="0"/>
    <n v="0"/>
    <n v="0"/>
    <x v="1"/>
    <n v="1"/>
    <s v="NA"/>
    <s v="NA"/>
    <n v="20"/>
    <x v="2"/>
    <d v="2020-05-13T09:22:17"/>
    <s v="MGE"/>
    <x v="4"/>
    <d v="2020-05-13T00:00:00"/>
    <d v="2020-05-13T09:22:17"/>
    <s v=""/>
    <s v="No"/>
    <s v="New"/>
    <n v="0"/>
    <x v="1"/>
    <x v="0"/>
    <s v="Andrew"/>
    <s v="Withers"/>
    <x v="13"/>
    <n v="3225121"/>
    <x v="942"/>
    <x v="2"/>
    <s v="LP_AW116-A06_898491"/>
    <s v="CIP_AW116-A07_396354"/>
    <s v="No Work Required Under EVM"/>
    <m/>
    <x v="2"/>
    <s v="Knobcone Pine"/>
    <s v="No"/>
    <s v="No"/>
    <n v="22"/>
    <n v="100"/>
    <s v="Do Not ABATE"/>
    <s v="NW_No Work"/>
    <s v="Not Needed"/>
    <m/>
    <s v="None Observed"/>
    <s v="Pole 19- pole A, .8 span, 60 feet south of line, some sapping corrected bend in upper canopy but otherwise healthy."/>
    <m/>
    <m/>
    <m/>
    <m/>
    <m/>
    <m/>
    <s v="Unit"/>
    <s v="No"/>
    <s v="Not Invoiced"/>
    <m/>
    <m/>
    <m/>
    <s v="TBD"/>
    <x v="16"/>
    <d v="2020-05-13T09:22:17"/>
    <s v="Sierra"/>
    <s v="SI_Sierra"/>
    <m/>
    <s v="19278 SUNSHINE CHARLIE DR"/>
    <s v="GRASS VALLEY"/>
    <s v=""/>
    <s v=""/>
    <s v="awithm_awrr"/>
    <d v="2020-05-13T09:22:17"/>
    <s v="BE_geomartawrrprod"/>
    <d v="2020-05-13T14:19:22"/>
    <s v="7dae2465-389d-430c-a95b-bef3d45dc6d8"/>
  </r>
  <r>
    <n v="0"/>
    <n v="0"/>
    <n v="0"/>
    <n v="0"/>
    <n v="0"/>
    <n v="0"/>
    <n v="0"/>
    <n v="0"/>
    <n v="0"/>
    <n v="0"/>
    <x v="1"/>
    <n v="1"/>
    <n v="3"/>
    <s v="NA"/>
    <n v="20"/>
    <x v="2"/>
    <d v="2020-05-13T09:22:24"/>
    <s v="MBG"/>
    <x v="3"/>
    <d v="2020-05-13T00:00:00"/>
    <d v="2020-05-13T09:22:24"/>
    <s v=""/>
    <s v="No"/>
    <s v="New"/>
    <n v="0"/>
    <x v="1"/>
    <x v="0"/>
    <s v="Nicholas"/>
    <s v="Coleman"/>
    <x v="12"/>
    <n v="3223352"/>
    <x v="943"/>
    <x v="2"/>
    <s v="LP_AW116-A09_893411"/>
    <s v="CIP_AW116-A09_396988"/>
    <s v="Work Identified"/>
    <m/>
    <x v="1"/>
    <s v="Black Oak"/>
    <s v="No"/>
    <s v="No"/>
    <n v="33"/>
    <n v="65"/>
    <s v="Do Not ABATE"/>
    <s v="FOB_FP-Ov B"/>
    <s v="Cut and Leave"/>
    <m/>
    <s v="None Observed"/>
    <s v="0.2 span pole D to pole E. 23 feet south of lines. 2x stems. overall healthy FOB trim for downguy overhang. Marked with yellow flagging."/>
    <m/>
    <m/>
    <m/>
    <m/>
    <m/>
    <m/>
    <s v="Unit"/>
    <s v="No"/>
    <s v="Not Invoiced"/>
    <m/>
    <m/>
    <m/>
    <s v="Cut firewood 16 inches "/>
    <x v="15"/>
    <d v="2020-05-13T09:22:24"/>
    <s v="Sierra"/>
    <s v="SI_Sierra"/>
    <m/>
    <s v="13734 SUNSHINE MEADOWS TRL"/>
    <s v="GRASS VALLEY"/>
    <s v=""/>
    <s v=""/>
    <s v="ncolem_awrr"/>
    <d v="2020-05-13T09:22:24"/>
    <s v="BE_geomartawrrprod"/>
    <d v="2020-05-13T12:32:32"/>
    <s v="e9ad6257-9321-4b95-88c9-27629b75d113"/>
  </r>
  <r>
    <n v="0"/>
    <n v="0"/>
    <n v="0"/>
    <n v="0"/>
    <n v="0"/>
    <n v="0"/>
    <n v="0"/>
    <n v="0"/>
    <n v="0"/>
    <n v="0"/>
    <x v="1"/>
    <n v="1"/>
    <n v="3"/>
    <n v="3"/>
    <n v="20"/>
    <x v="2"/>
    <d v="2020-05-13T09:24:15"/>
    <s v="AEA"/>
    <x v="0"/>
    <d v="2020-04-09T00:00:00"/>
    <d v="2020-04-09T15:43:02"/>
    <s v=""/>
    <s v="No"/>
    <s v="Old"/>
    <n v="0"/>
    <x v="0"/>
    <x v="0"/>
    <s v="Drew"/>
    <s v="Berlfein"/>
    <x v="0"/>
    <n v="3093661"/>
    <x v="944"/>
    <x v="2"/>
    <s v="LP_AW116-A03_894361"/>
    <s v="CIP_AW116-A03_397470"/>
    <s v="Tree Work Complete"/>
    <m/>
    <x v="2"/>
    <s v="Black Oak"/>
    <s v="No"/>
    <s v="No"/>
    <n v="26"/>
    <n v="45"/>
    <s v="ABATE"/>
    <s v="F3D_FS-R3B+Trt"/>
    <s v="Relocate on Property"/>
    <m/>
    <s v="None Observed"/>
    <s v="Pole 33- pole 34, .9 span, 30 feet south of line, old fencing and barbed wire in tree, 3 x stem"/>
    <s v="AEA_A &amp; E Arborists Tree Care"/>
    <m/>
    <n v="5585883"/>
    <s v="F3D_FS-R3B+Trt"/>
    <d v="2020-05-11T15:48:08"/>
    <s v="A&amp;E crew 43"/>
    <s v="Unit"/>
    <s v="No"/>
    <s v="Not Invoiced"/>
    <s v="AEA_A &amp; E Arborists Tree Care"/>
    <m/>
    <d v="2020-05-13T09:24:12"/>
    <s v="cut into 16 inch rounds, broadcast chips"/>
    <x v="0"/>
    <d v="2020-05-13T09:24:15"/>
    <s v="Sierra"/>
    <s v="SI_Sierra"/>
    <m/>
    <s v="12851 MAIA LN"/>
    <s v="GRASS VALLEY"/>
    <s v=""/>
    <s v=""/>
    <s v="awithm_awrr"/>
    <d v="2020-04-09T15:43:02"/>
    <s v="BE_geomartawrrprod"/>
    <d v="2020-05-13T09:32:19"/>
    <s v="a5e11991-ea01-4ff8-ba41-1566d7fe94d9"/>
  </r>
  <r>
    <n v="0"/>
    <n v="0"/>
    <n v="0"/>
    <n v="0"/>
    <n v="0"/>
    <n v="0"/>
    <n v="0"/>
    <n v="0"/>
    <n v="0"/>
    <n v="0"/>
    <x v="1"/>
    <n v="1"/>
    <n v="4"/>
    <n v="4"/>
    <n v="20"/>
    <x v="2"/>
    <d v="2020-05-13T09:24:45"/>
    <s v="MGE"/>
    <x v="4"/>
    <d v="2020-05-13T00:00:00"/>
    <d v="2020-05-13T09:16:15"/>
    <s v=""/>
    <s v="No"/>
    <s v="New"/>
    <n v="0"/>
    <x v="1"/>
    <x v="0"/>
    <s v="Andrew"/>
    <s v="Withers"/>
    <x v="13"/>
    <n v="3225120"/>
    <x v="945"/>
    <x v="2"/>
    <s v="LP_AW116-A06_898491"/>
    <s v="CIP_AW116-A07_396354"/>
    <s v="Work Identified"/>
    <m/>
    <x v="2"/>
    <s v="Ponderosa Pine"/>
    <s v="No"/>
    <s v="No"/>
    <n v="39"/>
    <n v="110"/>
    <s v="ABATE"/>
    <s v="F4B_FP-Rmv4 B"/>
    <s v="Haul offsite"/>
    <m/>
    <s v="None Observed"/>
    <s v="Pole 19- pole A, .8 span, 88 feet south of line, tree has lots of sapping and giant wound with rot at base. Tree also has co dominant."/>
    <m/>
    <m/>
    <m/>
    <m/>
    <m/>
    <m/>
    <s v="Unit"/>
    <s v="No"/>
    <s v="Not Invoiced"/>
    <m/>
    <m/>
    <m/>
    <s v="Remove all wood and brush."/>
    <x v="16"/>
    <d v="2020-05-13T09:24:45"/>
    <s v="Sierra"/>
    <s v="SI_Sierra"/>
    <m/>
    <s v="19278 SUNSHINE CHARLIE DR"/>
    <s v="GRASS VALLEY"/>
    <s v=""/>
    <s v=""/>
    <s v="awithm_awrr"/>
    <d v="2020-05-13T09:16:15"/>
    <s v="BE_geomartawrrprod"/>
    <d v="2020-05-13T14:19:22"/>
    <s v="27851f76-6ef9-48a7-9cd8-0dd44698275d"/>
  </r>
  <r>
    <n v="0"/>
    <n v="0"/>
    <n v="0"/>
    <n v="0"/>
    <n v="0"/>
    <n v="0"/>
    <n v="0"/>
    <n v="0"/>
    <n v="0"/>
    <n v="0"/>
    <x v="1"/>
    <n v="1"/>
    <n v="1"/>
    <n v="1"/>
    <n v="20"/>
    <x v="2"/>
    <d v="2020-05-13T09:24:58"/>
    <s v="MGE"/>
    <x v="4"/>
    <d v="2020-04-22T00:00:00"/>
    <d v="2020-04-22T12:40:04"/>
    <s v=""/>
    <s v="No"/>
    <s v="Old"/>
    <n v="1"/>
    <x v="1"/>
    <x v="0"/>
    <s v="Aaron"/>
    <s v="Hansen"/>
    <x v="14"/>
    <n v="3128046"/>
    <x v="946"/>
    <x v="2"/>
    <s v="LP_AW116-A02_901366"/>
    <s v="CIP_AW116-A02_399071"/>
    <s v="Hold"/>
    <m/>
    <x v="2"/>
    <s v="Live Oak"/>
    <s v="No"/>
    <s v="No"/>
    <n v="8"/>
    <n v="25"/>
    <s v="Do Not ABATE"/>
    <s v="R1B_Rmv 1-B"/>
    <s v="Cut and Leave"/>
    <m/>
    <s v="None Observed"/>
    <s v="PLEASE DELETE TREE POINT/ 0.9 span between poles# 7-8/ 5 ft. west of line/ Trimming for guy wire will remove more than 1/3 of canopy"/>
    <m/>
    <m/>
    <m/>
    <m/>
    <m/>
    <m/>
    <s v="Unit"/>
    <s v="No"/>
    <s v="Not Invoiced"/>
    <m/>
    <m/>
    <m/>
    <s v="Cut wood into 16” firewood lengths/ Pile wood chips in designated area on property."/>
    <x v="17"/>
    <d v="2020-05-13T09:24:58"/>
    <s v="Sierra"/>
    <s v="SI_Sierra"/>
    <m/>
    <s v="15368 MCQUISTON LN"/>
    <s v="GRASS VALLEY"/>
    <s v=""/>
    <s v=""/>
    <s v="jkubim_awrr"/>
    <d v="2020-04-22T12:40:04"/>
    <s v="BE_geomartawrrprod"/>
    <d v="2020-05-13T09:32:19"/>
    <s v="dabfa98d-737c-4801-86b9-d9e86d7904cc"/>
  </r>
  <r>
    <n v="0"/>
    <n v="0"/>
    <n v="0"/>
    <n v="0"/>
    <n v="0"/>
    <n v="0"/>
    <n v="0"/>
    <n v="0"/>
    <n v="0"/>
    <n v="0"/>
    <x v="1"/>
    <n v="1"/>
    <n v="4"/>
    <n v="4"/>
    <n v="20"/>
    <x v="2"/>
    <d v="2020-05-13T09:25:30"/>
    <s v="MGE"/>
    <x v="4"/>
    <d v="2020-04-02T00:00:00"/>
    <d v="2020-04-02T09:59:09"/>
    <s v=""/>
    <s v="No"/>
    <s v="Old"/>
    <n v="0"/>
    <x v="1"/>
    <x v="0"/>
    <s v="Amanda"/>
    <s v="Winne"/>
    <x v="22"/>
    <n v="2970517"/>
    <x v="947"/>
    <x v="2"/>
    <s v="LP_AW116-A03_901883"/>
    <s v="CIP_AW116-A08_398635"/>
    <s v="Work Identified"/>
    <m/>
    <x v="2"/>
    <s v="Black Oak"/>
    <s v="No"/>
    <s v="No"/>
    <n v="40"/>
    <n v="80"/>
    <s v="ABATE"/>
    <s v="F4D_FS-R4B+Trt"/>
    <s v="Cut and Leave"/>
    <m/>
    <s v="None Observed"/>
    <s v="0.3 span Poles G-H, 78 feet east of line 3 stem. Lean suppressed / combined DBH 3-stem, included bark at crotch - awinnm / "/>
    <m/>
    <m/>
    <m/>
    <m/>
    <m/>
    <m/>
    <s v="Unit"/>
    <s v="No"/>
    <s v="Not Invoiced"/>
    <m/>
    <m/>
    <m/>
    <s v="Cut and leave oak in 16 inch lengths chip and haul brush."/>
    <x v="27"/>
    <d v="2020-05-13T09:25:30"/>
    <s v="Sierra"/>
    <s v="SI_Sierra"/>
    <m/>
    <s v="13283 SUNSHINE VALLEY RD"/>
    <s v="GRASS VALLEY"/>
    <s v=""/>
    <s v=""/>
    <s v="tmaokm_awrr"/>
    <d v="2020-04-02T09:59:09"/>
    <s v="BE_geomartawrrprod"/>
    <d v="2020-05-13T09:32:19"/>
    <s v="7c47b2fb-fad4-4444-8b08-b7ae0d845185"/>
  </r>
  <r>
    <n v="0"/>
    <n v="0"/>
    <n v="0"/>
    <n v="0"/>
    <n v="0"/>
    <n v="0"/>
    <n v="0"/>
    <n v="0"/>
    <n v="0"/>
    <n v="0"/>
    <x v="1"/>
    <n v="1"/>
    <s v="NA"/>
    <s v="NA"/>
    <n v="20"/>
    <x v="2"/>
    <d v="2020-05-13T09:26:28"/>
    <s v="MGE"/>
    <x v="4"/>
    <d v="2020-04-07T00:00:00"/>
    <d v="2020-04-07T09:42:35"/>
    <s v=""/>
    <s v="No"/>
    <s v="Old"/>
    <n v="0"/>
    <x v="1"/>
    <x v="0"/>
    <s v="Amanda"/>
    <s v="Winne"/>
    <x v="22"/>
    <n v="2982535"/>
    <x v="948"/>
    <x v="2"/>
    <s v="LP_AW116-A03_901883"/>
    <s v="CIP_AW116-A08_398635"/>
    <s v="No Work Required Under EVM"/>
    <m/>
    <x v="2"/>
    <s v="Black Oak"/>
    <s v="No"/>
    <s v="No"/>
    <n v="24"/>
    <n v="85"/>
    <s v="Do Not ABATE"/>
    <s v="NW_No Work"/>
    <s v="Not Needed"/>
    <m/>
    <s v="None Observed"/>
    <s v="Poles G-H, .3 spans from G, 65 feet east of wire / combined DBH 2-stem / "/>
    <m/>
    <m/>
    <m/>
    <m/>
    <m/>
    <m/>
    <s v="Unit"/>
    <s v="No"/>
    <s v="Not Invoiced"/>
    <m/>
    <m/>
    <m/>
    <m/>
    <x v="27"/>
    <d v="2020-05-13T09:26:28"/>
    <s v="Sierra"/>
    <s v="SI_Sierra"/>
    <m/>
    <s v="13283 SUNSHINE VALLEY RD"/>
    <s v="GRASS VALLEY"/>
    <s v=""/>
    <s v=""/>
    <s v="treym_awrr"/>
    <d v="2020-04-07T09:42:35"/>
    <s v="BE_geomartawrrprod"/>
    <d v="2020-05-13T09:32:19"/>
    <s v="d67f01b2-8e34-4eab-abd4-4e48e5eef9b5"/>
  </r>
  <r>
    <n v="0"/>
    <n v="0"/>
    <n v="0"/>
    <n v="0"/>
    <n v="0"/>
    <n v="0"/>
    <n v="0"/>
    <n v="0"/>
    <n v="0"/>
    <n v="0"/>
    <x v="1"/>
    <n v="1"/>
    <s v="Brush"/>
    <s v="NA"/>
    <n v="20"/>
    <x v="2"/>
    <d v="2020-05-13T09:26:54"/>
    <s v="MGE"/>
    <x v="4"/>
    <d v="2020-04-15T00:00:00"/>
    <d v="2020-04-15T14:26:06"/>
    <s v=""/>
    <s v="No"/>
    <s v="Old"/>
    <n v="1"/>
    <x v="1"/>
    <x v="0"/>
    <s v="Aaron"/>
    <s v="Hansen"/>
    <x v="14"/>
    <n v="3108570"/>
    <x v="949"/>
    <x v="2"/>
    <s v="LP_AW116-A02_901367"/>
    <s v="CIP_AW116-A02_398741"/>
    <s v="Hold"/>
    <m/>
    <x v="2"/>
    <s v="Brush (misc)"/>
    <s v="No"/>
    <s v="No"/>
    <n v="1"/>
    <n v="5"/>
    <s v="Not a Strike Tree"/>
    <s v="BC_Br Rmv"/>
    <s v="Not Needed"/>
    <m/>
    <s v="None Observed"/>
    <s v="PLEASE DELETE TREE POINT / Clear 4-foot radius for pole 8 northern guy wire. "/>
    <m/>
    <m/>
    <m/>
    <m/>
    <m/>
    <m/>
    <s v="Unit"/>
    <s v="No"/>
    <s v="Not Invoiced"/>
    <m/>
    <m/>
    <m/>
    <s v="Pile chips."/>
    <x v="17"/>
    <d v="2020-05-13T09:26:54"/>
    <s v="Sierra"/>
    <s v="SI_Sierra"/>
    <m/>
    <s v="15368 MCQUISTON LN"/>
    <s v="GRASS VALLEY"/>
    <s v=""/>
    <s v=""/>
    <s v="jmonrm_awrr"/>
    <d v="2020-04-15T14:26:06"/>
    <s v="BE_geomartawrrprod"/>
    <d v="2020-05-13T09:32:19"/>
    <s v="4b202ce6-665e-4074-8b1e-dfd5531cffbf"/>
  </r>
  <r>
    <n v="0"/>
    <n v="0"/>
    <n v="0"/>
    <n v="0"/>
    <n v="0"/>
    <n v="0"/>
    <n v="0"/>
    <n v="0"/>
    <n v="0"/>
    <n v="0"/>
    <x v="1"/>
    <n v="1"/>
    <n v="4"/>
    <s v="NA"/>
    <n v="20"/>
    <x v="2"/>
    <d v="2020-05-13T09:29:52"/>
    <s v="MBG"/>
    <x v="3"/>
    <d v="2020-05-13T00:00:00"/>
    <d v="2020-05-13T09:27:02"/>
    <s v=""/>
    <s v="No"/>
    <s v="New"/>
    <n v="0"/>
    <x v="1"/>
    <x v="0"/>
    <s v="Nicholas"/>
    <s v="Coleman"/>
    <x v="12"/>
    <n v="3223400"/>
    <x v="950"/>
    <x v="2"/>
    <s v="LP_AW116-A09_893411"/>
    <s v="CIP_AW116-A09_396988"/>
    <s v="Work Identified"/>
    <m/>
    <x v="1"/>
    <s v="Black Oak"/>
    <s v="No"/>
    <s v="No"/>
    <n v="47"/>
    <n v="90"/>
    <s v="Do Not ABATE"/>
    <s v="FOB_FP-Ov B"/>
    <s v="Cut and Leave"/>
    <m/>
    <s v="None Observed"/>
    <s v="0.3 span pole D to pole E. 9 feet south of lines. FOB trim both major stems. Overall healthy. Marked with yellow flagging."/>
    <m/>
    <m/>
    <m/>
    <m/>
    <m/>
    <m/>
    <s v="Unit"/>
    <s v="No"/>
    <s v="Not Invoiced"/>
    <m/>
    <m/>
    <m/>
    <s v="Cut firewood 16 inches "/>
    <x v="15"/>
    <d v="2020-05-13T09:29:52"/>
    <s v="Sierra"/>
    <s v="SI_Sierra"/>
    <m/>
    <s v="13734 SUNSHINE MEADOWS TRL"/>
    <s v="GRASS VALLEY"/>
    <s v=""/>
    <s v=""/>
    <s v="ncolem_awrr"/>
    <d v="2020-05-13T09:27:02"/>
    <s v="BE_geomartawrrprod"/>
    <d v="2020-05-13T12:32:33"/>
    <s v="38909ca7-0c0f-459f-8015-46affdf6b50b"/>
  </r>
  <r>
    <n v="0"/>
    <n v="0"/>
    <n v="0"/>
    <n v="0"/>
    <n v="0"/>
    <n v="0"/>
    <n v="0"/>
    <n v="0"/>
    <n v="0"/>
    <n v="0"/>
    <x v="1"/>
    <n v="1"/>
    <n v="2"/>
    <n v="2"/>
    <n v="20"/>
    <x v="2"/>
    <d v="2020-05-13T09:30:19"/>
    <s v="AEA"/>
    <x v="0"/>
    <d v="2020-04-14T00:00:00"/>
    <d v="2020-04-14T15:29:51"/>
    <s v=""/>
    <s v="No"/>
    <s v="Old"/>
    <n v="0"/>
    <x v="0"/>
    <x v="0"/>
    <s v="Drew"/>
    <s v="Berlfein"/>
    <x v="0"/>
    <n v="3103996"/>
    <x v="951"/>
    <x v="2"/>
    <s v="LP_AW116-A03_894360"/>
    <s v="CIP_AW116-A03_397472"/>
    <s v="Tree Work Complete"/>
    <m/>
    <x v="2"/>
    <s v="Ponderosa Pine"/>
    <s v="No"/>
    <s v="No"/>
    <n v="14"/>
    <n v="70"/>
    <s v="Do Not ABATE"/>
    <s v="F2B_FP-Rmv2 B"/>
    <s v="Haul offsite"/>
    <m/>
    <s v="None Observed"/>
    <s v="Poles 32-33, 0.4 span, 15 feet north of lines. Removing because black oak is growing and causing strain on ponderosa, when black oak is removed there will be a wound on pondo causing weak point."/>
    <s v="AEA_A &amp; E Arborists Tree Care"/>
    <m/>
    <n v="5585883"/>
    <s v="F2B_FP-Rmv2 B"/>
    <d v="2020-05-11T13:52:55"/>
    <s v="A&amp;E crew 43"/>
    <s v="Unit"/>
    <s v="No"/>
    <s v="Not Invoiced"/>
    <s v="AEA_A &amp; E Arborists Tree Care"/>
    <m/>
    <d v="2020-05-13T09:30:16"/>
    <s v="Remove all wood/ Pile wood chips in designated area on property."/>
    <x v="0"/>
    <d v="2020-05-13T09:30:19"/>
    <s v="Sierra"/>
    <s v="SI_Sierra"/>
    <m/>
    <s v="12923 MAIA LN"/>
    <s v="GRASS VALLEY"/>
    <s v=""/>
    <s v=""/>
    <s v="acoonm_awrr"/>
    <d v="2020-04-14T15:29:51"/>
    <s v="BE_geomartawrrprod"/>
    <d v="2020-05-13T11:32:18"/>
    <s v="c63f2169-519f-4c39-b0a3-c0158975521b"/>
  </r>
  <r>
    <n v="0"/>
    <n v="0"/>
    <n v="0"/>
    <n v="0"/>
    <n v="0"/>
    <n v="0"/>
    <n v="0"/>
    <n v="0"/>
    <n v="0"/>
    <n v="0"/>
    <x v="1"/>
    <n v="1"/>
    <s v="NA"/>
    <s v="NA"/>
    <n v="20"/>
    <x v="2"/>
    <d v="2020-05-13T09:30:20"/>
    <s v="MBG"/>
    <x v="3"/>
    <d v="2020-05-13T00:00:00"/>
    <d v="2020-05-13T09:30:20"/>
    <s v=""/>
    <s v="No"/>
    <s v="New"/>
    <n v="0"/>
    <x v="1"/>
    <x v="0"/>
    <s v="Nathan"/>
    <s v="Vik"/>
    <x v="23"/>
    <n v="3223433"/>
    <x v="952"/>
    <x v="2"/>
    <s v="LP_AW116-A09_893411"/>
    <s v="CIP_AW116-A09_398997"/>
    <s v="No Work Required Under EVM"/>
    <m/>
    <x v="1"/>
    <s v="Blue Oak"/>
    <s v="No"/>
    <s v="No"/>
    <n v="18"/>
    <n v="41"/>
    <s v="Do Not ABATE"/>
    <s v="NW_No Work"/>
    <s v="Not Needed"/>
    <m/>
    <s v="None Observed"/>
    <s v="Tree is .5 span from pole e to d, 23 ft north of lines. Overall healthy tree. Some old branch attachments at base of tree but no major defects "/>
    <m/>
    <m/>
    <m/>
    <m/>
    <m/>
    <m/>
    <s v="Unit"/>
    <s v="No"/>
    <s v="Not Invoiced"/>
    <m/>
    <m/>
    <m/>
    <s v="TBD "/>
    <x v="28"/>
    <d v="2020-05-13T09:30:20"/>
    <s v="Sierra"/>
    <s v="SI_Sierra"/>
    <m/>
    <s v="13734 SUNSHINE MEADOWS TRL"/>
    <s v="GRASS VALLEY"/>
    <s v=""/>
    <s v=""/>
    <s v="nvikm_awrr"/>
    <d v="2020-05-13T09:30:20"/>
    <s v="BE_geomartawrrprod"/>
    <d v="2020-05-13T12:32:34"/>
    <s v="ed120323-d11f-48c1-965e-223e940e5b68"/>
  </r>
  <r>
    <n v="0"/>
    <n v="0"/>
    <n v="0"/>
    <n v="0"/>
    <n v="0"/>
    <n v="0"/>
    <n v="0"/>
    <n v="0"/>
    <n v="0"/>
    <n v="0"/>
    <x v="1"/>
    <n v="1"/>
    <n v="4"/>
    <n v="4"/>
    <n v="20"/>
    <x v="2"/>
    <d v="2020-05-13T09:31:24"/>
    <s v="MGE"/>
    <x v="4"/>
    <d v="2020-03-09T00:00:00"/>
    <d v="2020-03-09T09:01:39"/>
    <s v=""/>
    <s v="No"/>
    <s v="Old"/>
    <n v="1"/>
    <x v="1"/>
    <x v="0"/>
    <s v="Miguel"/>
    <s v="Dominguez-Diaz"/>
    <x v="20"/>
    <n v="2320215"/>
    <x v="953"/>
    <x v="0"/>
    <s v="LP_AV115-F11_880603"/>
    <s v="CIP_AV115-F11_357553"/>
    <s v="Hold"/>
    <m/>
    <x v="1"/>
    <s v="Ponderosa Pine"/>
    <s v="No"/>
    <s v="No"/>
    <n v="38"/>
    <n v="137"/>
    <s v="ABATE"/>
    <s v="F4B_FP-Rmv4 B"/>
    <s v="Haul offsite"/>
    <m/>
    <s v="None Observed"/>
    <s v="DELETE. DUPLICATE POINT. Tree is 88 ft north of pole B. Large amount of sap on base of trunk, declining tree"/>
    <s v="MFE_Mountain F Enterprises"/>
    <m/>
    <m/>
    <m/>
    <m/>
    <m/>
    <s v="Unit"/>
    <s v="No"/>
    <s v="Not Invoiced"/>
    <m/>
    <m/>
    <m/>
    <m/>
    <x v="24"/>
    <d v="2020-05-13T09:31:24"/>
    <s v="Sierra"/>
    <s v="SI_Sierra"/>
    <m/>
    <s v="11525 LOST RANCH WAY"/>
    <s v=""/>
    <s v=""/>
    <s v=""/>
    <s v="nvikm_awrr"/>
    <d v="2020-03-09T09:01:39"/>
    <s v="BE_geomartawrrprod"/>
    <d v="2020-05-13T11:32:18"/>
    <s v="db360935-9d17-4e67-b8d7-070211848df6"/>
  </r>
  <r>
    <n v="0"/>
    <n v="0"/>
    <n v="0"/>
    <n v="0"/>
    <n v="0"/>
    <n v="0"/>
    <n v="0"/>
    <n v="0"/>
    <n v="0"/>
    <n v="0"/>
    <x v="1"/>
    <n v="1"/>
    <n v="4"/>
    <n v="4"/>
    <n v="20"/>
    <x v="2"/>
    <d v="2020-05-13T09:34:04"/>
    <s v="MBG"/>
    <x v="3"/>
    <d v="2020-05-13T00:00:00"/>
    <d v="2020-05-13T09:11:34"/>
    <s v=""/>
    <s v="No"/>
    <s v="New"/>
    <n v="0"/>
    <x v="1"/>
    <x v="0"/>
    <s v="Nicholas"/>
    <s v="Coleman"/>
    <x v="12"/>
    <n v="3223238"/>
    <x v="954"/>
    <x v="2"/>
    <s v="LP_AW116-A09_893411"/>
    <s v="CIP_AW116-A09_396980"/>
    <s v="Work Identified"/>
    <m/>
    <x v="1"/>
    <s v="Black Oak"/>
    <s v="No"/>
    <s v="No"/>
    <n v="64"/>
    <n v="54"/>
    <s v="ABATE"/>
    <s v="F4B_FP-Rmv4 B"/>
    <s v="Not Needed"/>
    <m/>
    <s v="None Observed"/>
    <s v="0.1 span pole D to pole E. 43 feet south of pole D. 19 feet south of downguy anchor. 3 stems. Wounds/ rot pockets between stems prompts “abate”.Marked with yellow flagging. Coppiced oak, not a heritage tree- ncolem supervised designee of RPF 2879 R Galliano "/>
    <m/>
    <m/>
    <m/>
    <m/>
    <m/>
    <m/>
    <s v="Unit"/>
    <s v="No"/>
    <s v="Not Invoiced"/>
    <m/>
    <m/>
    <m/>
    <s v="Cut firewood 16 inches "/>
    <x v="15"/>
    <d v="2020-05-13T09:34:04"/>
    <s v="Sierra"/>
    <s v="SI_Sierra"/>
    <m/>
    <s v="13734 SUNSHINE MEADOWS TRL"/>
    <s v="GRASS VALLEY"/>
    <s v=""/>
    <s v=""/>
    <s v="ncolem_awrr"/>
    <d v="2020-05-13T09:11:34"/>
    <s v="BE_geomartawrrprod"/>
    <d v="2020-05-13T12:32:32"/>
    <s v="13e768c4-6314-4d47-bb75-df50bf731af0"/>
  </r>
  <r>
    <n v="0"/>
    <n v="0"/>
    <n v="0"/>
    <n v="0"/>
    <n v="0"/>
    <n v="0"/>
    <n v="0"/>
    <n v="0"/>
    <n v="0"/>
    <n v="0"/>
    <x v="1"/>
    <n v="1"/>
    <n v="3"/>
    <n v="3"/>
    <n v="20"/>
    <x v="2"/>
    <d v="2020-05-13T09:34:31"/>
    <s v="MGE"/>
    <x v="4"/>
    <d v="2020-03-09T00:00:00"/>
    <d v="2020-03-09T09:18:19"/>
    <s v=""/>
    <s v="No"/>
    <s v="Old"/>
    <n v="1"/>
    <x v="1"/>
    <x v="0"/>
    <s v="Miguel"/>
    <s v="Dominguez-Diaz"/>
    <x v="20"/>
    <n v="2320281"/>
    <x v="955"/>
    <x v="0"/>
    <s v="LP_AV115-F11_880603"/>
    <s v="CIP_AV115-F11_357552"/>
    <s v="Hold"/>
    <m/>
    <x v="1"/>
    <s v="Ponderosa Pine"/>
    <s v="No"/>
    <s v="No"/>
    <n v="30"/>
    <n v="119"/>
    <s v="Do Not ABATE"/>
    <s v="R3B_Rmv 3-B"/>
    <s v="Haul offsite"/>
    <m/>
    <s v="None Observed"/>
    <s v="DELETE. DUPLICATE POINT. Tree is .1 span from pole B to C, 10 ft north of line. Overhanging lines, weighted towards line, trim would remove majority of canopy. Recommend removal "/>
    <s v="MFE_Mountain F Enterprises"/>
    <m/>
    <m/>
    <m/>
    <m/>
    <m/>
    <s v="Unit"/>
    <s v="No"/>
    <s v="Not Invoiced"/>
    <m/>
    <m/>
    <m/>
    <s v="Remove all pine."/>
    <x v="24"/>
    <d v="2020-05-13T09:34:31"/>
    <s v="Sierra"/>
    <s v="SI_Sierra"/>
    <m/>
    <s v="11525 LOST RANCH WAY"/>
    <s v=""/>
    <s v=""/>
    <s v=""/>
    <s v="nvikm_awrr"/>
    <d v="2020-03-09T09:18:19"/>
    <s v="BE_geomartawrrprod"/>
    <d v="2020-05-13T11:32:20"/>
    <s v="f8ceedf5-7c20-4e6c-9629-adc9eea46378"/>
  </r>
  <r>
    <n v="0"/>
    <n v="0"/>
    <n v="0"/>
    <n v="0"/>
    <n v="0"/>
    <n v="0"/>
    <n v="0"/>
    <n v="0"/>
    <n v="0"/>
    <n v="0"/>
    <x v="1"/>
    <n v="1"/>
    <n v="2"/>
    <n v="2"/>
    <n v="20"/>
    <x v="2"/>
    <d v="2020-05-13T09:39:28"/>
    <s v="MBG"/>
    <x v="3"/>
    <d v="2020-05-13T00:00:00"/>
    <d v="2020-05-13T09:39:28"/>
    <s v=""/>
    <s v="No"/>
    <s v="New"/>
    <n v="0"/>
    <x v="1"/>
    <x v="0"/>
    <s v="Nathan"/>
    <s v="Vik"/>
    <x v="23"/>
    <n v="3223479"/>
    <x v="956"/>
    <x v="2"/>
    <s v="LP_AW116-A09_893411"/>
    <s v="CIP_AW116-A09_397020"/>
    <s v="Work Identified"/>
    <m/>
    <x v="1"/>
    <s v="Black Oak"/>
    <s v="No"/>
    <s v="No"/>
    <n v="20"/>
    <n v="25"/>
    <s v="Do Not ABATE"/>
    <s v="R2B_Rmv 2-B"/>
    <s v="Cut and Leave"/>
    <m/>
    <s v="None Observed"/>
    <s v="Tree is .9 span from pole f to e, 5 ft north of line. Lean towards line, previously topped and growing under lines. Growing around pole e and both guy wires, remove for abrasion and repeated topping "/>
    <m/>
    <m/>
    <m/>
    <m/>
    <m/>
    <m/>
    <s v="Unit"/>
    <s v="No"/>
    <s v="Not Invoiced"/>
    <m/>
    <m/>
    <m/>
    <s v="Cut to 16 inch rounds "/>
    <x v="28"/>
    <d v="2020-05-13T09:39:28"/>
    <s v="Sierra"/>
    <s v="SI_Sierra"/>
    <m/>
    <s v="13734 SUNSHINE MEADOWS TRL"/>
    <s v="GRASS VALLEY"/>
    <s v=""/>
    <s v=""/>
    <s v="nvikm_awrr"/>
    <d v="2020-05-13T09:39:28"/>
    <s v="BE_geomartawrrprod"/>
    <d v="2020-05-13T12:32:35"/>
    <s v="232118ab-80bd-42c7-90e0-200dfeb0660d"/>
  </r>
  <r>
    <n v="0"/>
    <n v="0"/>
    <n v="0"/>
    <n v="0"/>
    <n v="0"/>
    <n v="0"/>
    <n v="0"/>
    <n v="0"/>
    <n v="0"/>
    <n v="0"/>
    <x v="1"/>
    <n v="1"/>
    <n v="1"/>
    <n v="1"/>
    <n v="20"/>
    <x v="2"/>
    <d v="2020-05-13T09:39:32"/>
    <s v="AEA"/>
    <x v="0"/>
    <d v="2020-04-15T00:00:00"/>
    <d v="2020-04-15T11:47:05"/>
    <s v=""/>
    <s v="No"/>
    <s v="Old"/>
    <n v="0"/>
    <x v="0"/>
    <x v="0"/>
    <s v="Drew"/>
    <s v="Berlfein"/>
    <x v="0"/>
    <n v="3114135"/>
    <x v="957"/>
    <x v="2"/>
    <s v="LP_AW116-A03_894360"/>
    <s v="CIP_AW116-A03_397472"/>
    <s v="Tree Work Complete"/>
    <m/>
    <x v="2"/>
    <s v="Ponderosa Pine"/>
    <s v="No"/>
    <s v="No"/>
    <n v="8"/>
    <n v="35"/>
    <s v="Do Not ABATE"/>
    <s v="F1B_FP-Rmv1 B"/>
    <s v="Haul offsite"/>
    <m/>
    <s v="Riparian"/>
    <s v="Pole 32 - pole 33, .2 span,25 feet south of pole 32, has bad wound at breast height and is also poor taper"/>
    <s v="AEA_A &amp; E Arborists Tree Care"/>
    <m/>
    <n v="5585883"/>
    <s v="F1B_FP-Rmv1 B"/>
    <d v="2020-05-11T12:08:40"/>
    <s v="A&amp;E crew 43"/>
    <s v="Unit"/>
    <s v="No"/>
    <s v="Not Invoiced"/>
    <s v="AEA_A &amp; E Arborists Tree Care"/>
    <m/>
    <d v="2020-05-11T12:27:16"/>
    <s v="Remove all wood/ Pile wood chips in designated area on property."/>
    <x v="0"/>
    <d v="2020-05-13T09:39:32"/>
    <s v="Sierra"/>
    <s v="SI_Sierra"/>
    <m/>
    <s v="12923 MAIA LN"/>
    <s v="GRASS VALLEY"/>
    <s v=""/>
    <s v=""/>
    <s v="awithm_awrr"/>
    <d v="2020-04-15T11:47:05"/>
    <s v="BE_geomartawrrprod"/>
    <d v="2020-05-13T11:32:24"/>
    <s v="5b8467f0-4eb6-4c0d-879d-713be3b5c541"/>
  </r>
  <r>
    <n v="0"/>
    <n v="0"/>
    <n v="0"/>
    <n v="0"/>
    <n v="0"/>
    <n v="0"/>
    <n v="0"/>
    <n v="0"/>
    <n v="0"/>
    <n v="0"/>
    <x v="1"/>
    <n v="1"/>
    <n v="3"/>
    <n v="3"/>
    <n v="20"/>
    <x v="2"/>
    <d v="2020-05-13T09:40:27"/>
    <s v="MGE"/>
    <x v="4"/>
    <d v="2020-05-13T00:00:00"/>
    <d v="2020-05-13T09:35:57"/>
    <s v=""/>
    <s v="No"/>
    <s v="New"/>
    <n v="0"/>
    <x v="1"/>
    <x v="0"/>
    <s v="Andrew"/>
    <s v="Withers"/>
    <x v="13"/>
    <n v="3225122"/>
    <x v="958"/>
    <x v="2"/>
    <s v="LP_AW116-A06_898491"/>
    <s v="CIP_AW116-A07_396354"/>
    <s v="Work Identified"/>
    <m/>
    <x v="2"/>
    <s v="Knobcone Pine"/>
    <s v="No"/>
    <s v="No"/>
    <n v="25"/>
    <n v="80"/>
    <s v="ABATE"/>
    <s v="F3B_FP-Rmv3 B"/>
    <s v="Haul offsite"/>
    <m/>
    <s v="None Observed"/>
    <s v="Pole 19- pole A, .8 span, 65 feet south of line, tree has lots of pitch tubes, signs of bark beetle, would like a second opinion from Q.C."/>
    <m/>
    <m/>
    <m/>
    <m/>
    <m/>
    <m/>
    <s v="Unit"/>
    <s v="No"/>
    <s v="Not Invoiced"/>
    <m/>
    <m/>
    <m/>
    <s v="Remove all wood and brush."/>
    <x v="16"/>
    <d v="2020-05-13T09:40:27"/>
    <s v="Sierra"/>
    <s v="SI_Sierra"/>
    <m/>
    <s v="19278 SUNSHINE CHARLIE DR"/>
    <s v="GRASS VALLEY"/>
    <s v=""/>
    <s v=""/>
    <s v="awithm_awrr"/>
    <d v="2020-05-13T09:35:57"/>
    <s v="BE_geomartawrrprod"/>
    <d v="2020-05-13T14:19:22"/>
    <s v="27096705-0b60-4406-a21c-af2c7f8463de"/>
  </r>
  <r>
    <n v="0"/>
    <n v="0"/>
    <n v="0"/>
    <n v="0"/>
    <n v="0"/>
    <n v="0"/>
    <n v="0"/>
    <n v="0"/>
    <n v="0"/>
    <n v="0"/>
    <x v="1"/>
    <n v="1"/>
    <n v="2"/>
    <n v="2"/>
    <n v="20"/>
    <x v="2"/>
    <d v="2020-05-13T09:41:46"/>
    <s v="MGE"/>
    <x v="4"/>
    <d v="2020-04-02T00:00:00"/>
    <d v="2020-04-02T05:40:23"/>
    <s v=""/>
    <s v="No"/>
    <s v="Old"/>
    <n v="1"/>
    <x v="1"/>
    <x v="0"/>
    <s v="Miguel"/>
    <s v="Dominguez-Diaz"/>
    <x v="20"/>
    <n v="2966866"/>
    <x v="959"/>
    <x v="0"/>
    <s v="LP_AV115-F11_880603"/>
    <s v="CIP_AV115-F11_357552"/>
    <s v="Hold"/>
    <s v=""/>
    <x v="4"/>
    <s v="Oak"/>
    <s v="No"/>
    <s v="No"/>
    <n v="14"/>
    <n v="45"/>
    <s v=""/>
    <s v="F2B_FP-Rmv2 B"/>
    <s v="Haul offsite"/>
    <s v="No"/>
    <s v="None Observed"/>
    <s v="DELETE. DUPLICATE POINT. Pole B to pole C, .5 span north of line . Pine within striking distance to line . Open wound at trunk of tree, water rot visible . Removal recommended ."/>
    <s v="MFE_Mountain F Enterprises"/>
    <s v=""/>
    <n v="0"/>
    <s v=""/>
    <m/>
    <s v=""/>
    <s v="Unit"/>
    <s v=""/>
    <s v=""/>
    <s v=""/>
    <s v=""/>
    <m/>
    <s v="Remove all debris and logs "/>
    <x v="24"/>
    <d v="2020-05-13T09:41:46"/>
    <s v="Sierra"/>
    <s v="SI_Sierra"/>
    <s v="1051742968"/>
    <s v="11525 LOST RANCH WAY"/>
    <s v="NEVADA CITY"/>
    <s v=""/>
    <s v=""/>
    <s v="BE_geomartawrrprod"/>
    <d v="2020-04-02T05:40:23"/>
    <s v="BE_geomartawrrprod"/>
    <d v="2020-05-13T11:32:24"/>
    <s v="bd26bcba-9c6b-4692-a821-967780f07a97"/>
  </r>
  <r>
    <n v="0"/>
    <n v="0"/>
    <n v="0"/>
    <n v="0"/>
    <n v="0"/>
    <n v="0"/>
    <n v="0"/>
    <n v="0"/>
    <n v="0"/>
    <n v="0"/>
    <x v="1"/>
    <n v="1"/>
    <n v="3"/>
    <n v="3"/>
    <n v="20"/>
    <x v="2"/>
    <d v="2020-05-13T09:43:06"/>
    <s v="MGE"/>
    <x v="4"/>
    <d v="2020-04-02T00:00:00"/>
    <d v="2020-04-02T09:48:30"/>
    <s v=""/>
    <s v="No"/>
    <s v="Old"/>
    <n v="0"/>
    <x v="1"/>
    <x v="0"/>
    <s v="Amanda"/>
    <s v="Winne"/>
    <x v="22"/>
    <n v="2970456"/>
    <x v="960"/>
    <x v="2"/>
    <s v="LP_AW116-A03_901883"/>
    <s v="CIP_AW116-A08_398635"/>
    <s v="Work Identified"/>
    <m/>
    <x v="2"/>
    <s v="Ponderosa Pine"/>
    <s v="No"/>
    <s v="No"/>
    <n v="35"/>
    <n v="110"/>
    <s v="ABATE"/>
    <s v="F3B_FP-Rmv3 B"/>
    <s v="Haul offsite"/>
    <m/>
    <s v="None Observed"/>
    <s v="0.2 span Poles G-H, 80 feet east of line / several pitch tubes actively sapping indicating either rot or insect activity, diplodium in canopy - awinnm / "/>
    <m/>
    <m/>
    <m/>
    <m/>
    <m/>
    <m/>
    <s v="Unit"/>
    <s v="No"/>
    <s v="Not Invoiced"/>
    <m/>
    <m/>
    <m/>
    <s v="Remove all wood and debris "/>
    <x v="27"/>
    <d v="2020-05-13T09:43:06"/>
    <s v="Sierra"/>
    <s v="SI_Sierra"/>
    <m/>
    <s v="13283 SUNSHINE VALLEY RD"/>
    <s v="GRASS VALLEY"/>
    <s v=""/>
    <s v=""/>
    <s v="tmaokm_awrr"/>
    <d v="2020-04-02T09:48:30"/>
    <s v="BE_geomartawrrprod"/>
    <d v="2020-05-13T11:32:24"/>
    <s v="8e81004b-c8db-4f75-bad5-cd8beb8c6300"/>
  </r>
  <r>
    <n v="0"/>
    <n v="0"/>
    <n v="0"/>
    <n v="0"/>
    <n v="0"/>
    <n v="0"/>
    <n v="0"/>
    <n v="0"/>
    <n v="0"/>
    <n v="0"/>
    <x v="1"/>
    <n v="1"/>
    <n v="2"/>
    <n v="2"/>
    <n v="20"/>
    <x v="2"/>
    <d v="2020-05-13T09:43:18"/>
    <s v="MBG"/>
    <x v="3"/>
    <d v="2020-05-13T00:00:00"/>
    <d v="2020-05-13T09:43:18"/>
    <s v=""/>
    <s v="No"/>
    <s v="New"/>
    <n v="0"/>
    <x v="1"/>
    <x v="0"/>
    <s v="Nicholas"/>
    <s v="Coleman"/>
    <x v="12"/>
    <n v="3223498"/>
    <x v="961"/>
    <x v="2"/>
    <s v="LP_AW116-A09_893411"/>
    <s v="CIP_AW116-A09_396988"/>
    <s v="Work Identified"/>
    <m/>
    <x v="1"/>
    <s v="Black Oak"/>
    <s v="No"/>
    <s v="No"/>
    <n v="20"/>
    <n v="67"/>
    <s v="ABATE"/>
    <s v="F2B_FP-Rmv2 B"/>
    <s v="Cut and Leave"/>
    <m/>
    <s v="None Observed"/>
    <s v="0.5 span pole D to pole E. 30 feet south of lines. South of basketball court. Trim to compliance would kill. Remove. Marked with yellow flagging."/>
    <m/>
    <m/>
    <m/>
    <m/>
    <m/>
    <m/>
    <s v="Unit"/>
    <s v="No"/>
    <s v="Not Invoiced"/>
    <m/>
    <m/>
    <m/>
    <s v="Cut firewood 16 inches "/>
    <x v="15"/>
    <d v="2020-05-13T09:43:18"/>
    <s v="Sierra"/>
    <s v="SI_Sierra"/>
    <m/>
    <s v="13734 SUNSHINE MEADOWS TRL"/>
    <s v="GRASS VALLEY"/>
    <s v=""/>
    <s v=""/>
    <s v="ncolem_awrr"/>
    <d v="2020-05-13T09:43:18"/>
    <s v="BE_geomartawrrprod"/>
    <d v="2020-05-13T12:32:36"/>
    <s v="c39a24b7-b66b-4125-96c2-08d5ea7db375"/>
  </r>
  <r>
    <n v="0"/>
    <n v="0"/>
    <n v="0"/>
    <n v="0"/>
    <n v="0"/>
    <n v="0"/>
    <n v="0"/>
    <n v="0"/>
    <n v="0"/>
    <n v="0"/>
    <x v="1"/>
    <n v="1"/>
    <n v="2"/>
    <n v="2"/>
    <n v="20"/>
    <x v="2"/>
    <d v="2020-05-13T09:44:36"/>
    <s v="MBG"/>
    <x v="3"/>
    <d v="2020-05-13T00:00:00"/>
    <d v="2020-05-13T09:43:09"/>
    <s v=""/>
    <s v="No"/>
    <s v="New"/>
    <n v="0"/>
    <x v="1"/>
    <x v="0"/>
    <s v="Nathan"/>
    <s v="Vik"/>
    <x v="23"/>
    <n v="3223497"/>
    <x v="962"/>
    <x v="2"/>
    <s v="LP_AW116-A09_893411"/>
    <s v="CIP_AW116-A09_397020"/>
    <s v="Work Identified"/>
    <m/>
    <x v="1"/>
    <s v="Black Oak"/>
    <s v="No"/>
    <s v="No"/>
    <n v="23"/>
    <n v="36"/>
    <s v="Do Not ABATE"/>
    <s v="R2B_Rmv 2-B"/>
    <s v="Cut and Leave"/>
    <m/>
    <s v="None Observed"/>
    <s v="Tree is .7 span from pole f to e, directly under lines. Previously topped, growing under lines. Repeated topping not recommended. Only strikable limb leans away severely"/>
    <m/>
    <m/>
    <m/>
    <m/>
    <m/>
    <m/>
    <s v="Unit"/>
    <s v="No"/>
    <s v="Not Invoiced"/>
    <m/>
    <m/>
    <m/>
    <s v="Cut to 16 inch rounds "/>
    <x v="28"/>
    <d v="2020-05-13T09:44:36"/>
    <s v="Sierra"/>
    <s v="SI_Sierra"/>
    <m/>
    <s v="13734 SUNSHINE MEADOWS TRL"/>
    <s v="GRASS VALLEY"/>
    <s v=""/>
    <s v=""/>
    <s v="nvikm_awrr"/>
    <d v="2020-05-13T09:43:09"/>
    <s v="BE_geomartawrrprod"/>
    <d v="2020-05-13T12:32:36"/>
    <s v="e87dd845-7101-4ccd-8d16-b95ca761ff03"/>
  </r>
  <r>
    <n v="0"/>
    <n v="0"/>
    <n v="0"/>
    <n v="0"/>
    <n v="0"/>
    <n v="0"/>
    <n v="0"/>
    <n v="0"/>
    <n v="0"/>
    <n v="0"/>
    <x v="1"/>
    <n v="1"/>
    <s v="NA"/>
    <s v="NA"/>
    <n v="20"/>
    <x v="2"/>
    <d v="2020-05-13T09:46:03"/>
    <s v="MBG"/>
    <x v="3"/>
    <d v="2020-05-13T00:00:00"/>
    <d v="2020-05-13T09:37:41"/>
    <s v=""/>
    <s v="No"/>
    <s v="New"/>
    <n v="0"/>
    <x v="1"/>
    <x v="0"/>
    <s v="Nicholas"/>
    <s v="Coleman"/>
    <x v="12"/>
    <n v="3223469"/>
    <x v="963"/>
    <x v="2"/>
    <s v="LP_AW116-A09_893411"/>
    <s v="CIP_AW116-A09_396988"/>
    <s v="No Work Required Under EVM"/>
    <m/>
    <x v="1"/>
    <s v="Black Oak"/>
    <s v="No"/>
    <s v="No"/>
    <n v="21"/>
    <n v="67"/>
    <s v="Do Not ABATE"/>
    <s v="NW_No Work"/>
    <s v="Not Needed"/>
    <m/>
    <s v="None Observed"/>
    <s v="0.4 span pole D to pole E. 24 feet south of lines. Off of southwest corner of basketball court "/>
    <m/>
    <m/>
    <m/>
    <m/>
    <m/>
    <m/>
    <s v="Unit"/>
    <s v="No"/>
    <s v="Not Invoiced"/>
    <m/>
    <m/>
    <m/>
    <s v="TBD "/>
    <x v="15"/>
    <d v="2020-05-13T09:46:03"/>
    <s v="Sierra"/>
    <s v="SI_Sierra"/>
    <m/>
    <s v="13734 SUNSHINE MEADOWS TRL"/>
    <s v="GRASS VALLEY"/>
    <s v=""/>
    <s v=""/>
    <s v="ncolem_awrr"/>
    <d v="2020-05-13T09:37:41"/>
    <s v="BE_geomartawrrprod"/>
    <d v="2020-05-13T12:32:35"/>
    <s v="da4d658d-4d8e-4f3e-8dd9-9ec0456b8810"/>
  </r>
  <r>
    <n v="0"/>
    <n v="0"/>
    <n v="0"/>
    <n v="0"/>
    <n v="0"/>
    <n v="0"/>
    <n v="0"/>
    <n v="0"/>
    <n v="0"/>
    <n v="0"/>
    <x v="1"/>
    <n v="1"/>
    <n v="2"/>
    <n v="2"/>
    <n v="20"/>
    <x v="2"/>
    <d v="2020-05-13T09:47:20"/>
    <s v="MGE"/>
    <x v="4"/>
    <d v="2020-03-09T00:00:00"/>
    <d v="2020-03-09T13:21:38"/>
    <s v=""/>
    <s v="No"/>
    <s v="Old"/>
    <n v="1"/>
    <x v="1"/>
    <x v="0"/>
    <s v="Miguel"/>
    <s v="Dominguez-Diaz"/>
    <x v="20"/>
    <n v="2321620"/>
    <x v="964"/>
    <x v="0"/>
    <s v="LP_AV115-F11_881827"/>
    <s v="CIP_AV115-F11_357552"/>
    <s v="Hold"/>
    <m/>
    <x v="1"/>
    <s v="Black Oak"/>
    <s v="No"/>
    <s v="No"/>
    <n v="15"/>
    <n v="51"/>
    <s v="ABATE"/>
    <s v="F2B_FP-Rmv2 B"/>
    <s v="Cut and Leave"/>
    <m/>
    <s v="None Observed"/>
    <s v="DELETE. DUPLICATE POINT. Tree is .7 span from pole B to C, 15 ft north of line. Lean over line and overhanging "/>
    <s v="MFE_Mountain F Enterprises"/>
    <m/>
    <m/>
    <m/>
    <m/>
    <m/>
    <s v="Unit"/>
    <s v="No"/>
    <s v="Not Invoiced"/>
    <m/>
    <m/>
    <m/>
    <s v="Cut wood to 16 inch rounds, remove slash"/>
    <x v="24"/>
    <d v="2020-05-13T09:47:20"/>
    <s v="Sierra"/>
    <s v="SI_Sierra"/>
    <m/>
    <s v="13501 MCKITRICK RANCH RD"/>
    <s v=""/>
    <s v=""/>
    <s v=""/>
    <s v="nvikm_awrr"/>
    <d v="2020-03-09T13:21:38"/>
    <s v="BE_geomartawrrprod"/>
    <d v="2020-05-13T11:32:20"/>
    <s v="253340cb-76ec-4b93-a7e2-f122ac4c6c03"/>
  </r>
  <r>
    <n v="0"/>
    <n v="0"/>
    <n v="0"/>
    <n v="0"/>
    <n v="0"/>
    <n v="0"/>
    <n v="0"/>
    <n v="0"/>
    <n v="0"/>
    <n v="0"/>
    <x v="1"/>
    <n v="1"/>
    <n v="1"/>
    <n v="1"/>
    <n v="20"/>
    <x v="2"/>
    <d v="2020-05-13T09:48:34"/>
    <s v="MGE"/>
    <x v="4"/>
    <d v="2020-05-13T00:00:00"/>
    <d v="2020-05-13T09:47:09"/>
    <s v=""/>
    <s v="No"/>
    <s v="New"/>
    <n v="0"/>
    <x v="1"/>
    <x v="0"/>
    <s v="Tyler"/>
    <s v="Rey"/>
    <x v="6"/>
    <n v="3225865"/>
    <x v="965"/>
    <x v="2"/>
    <s v="LP_AW116-A03_901883"/>
    <s v="CIP_AW116-A08_398635"/>
    <s v="Work Identified"/>
    <m/>
    <x v="2"/>
    <s v="Ponderosa Pine"/>
    <s v="No"/>
    <s v="No"/>
    <n v="7"/>
    <n v="65"/>
    <s v="Do Not ABATE"/>
    <s v="F1B_FP-Rmv1 B"/>
    <s v="Haul offsite"/>
    <m/>
    <s v="None Observed"/>
    <s v="Poles F-G, .3 spans from F, 40 feet east of the wire, removal for poor taper "/>
    <m/>
    <m/>
    <m/>
    <m/>
    <m/>
    <m/>
    <s v="Unit"/>
    <s v="No"/>
    <s v="Not Invoiced"/>
    <m/>
    <m/>
    <m/>
    <s v="Remove all pine wood and debris "/>
    <x v="8"/>
    <d v="2020-05-13T09:48:34"/>
    <s v="Sierra"/>
    <s v="SI_Sierra"/>
    <m/>
    <m/>
    <s v="GRASS VALLEY"/>
    <s v=""/>
    <s v=""/>
    <s v="treym_awrr"/>
    <d v="2020-05-13T09:47:09"/>
    <s v="BE_geomartawrrprod"/>
    <d v="2020-05-14T04:06:31"/>
    <s v="b5bb29bd-a0c6-4f2c-b5fd-0125eefabab8"/>
  </r>
  <r>
    <n v="0"/>
    <n v="0"/>
    <n v="0"/>
    <n v="0"/>
    <n v="0"/>
    <n v="0"/>
    <n v="0"/>
    <n v="0"/>
    <n v="0"/>
    <n v="0"/>
    <x v="1"/>
    <n v="1"/>
    <n v="3"/>
    <n v="3"/>
    <n v="20"/>
    <x v="2"/>
    <d v="2020-05-13T09:48:41"/>
    <s v="MGE"/>
    <x v="4"/>
    <d v="2020-04-02T00:00:00"/>
    <d v="2020-04-02T05:40:23"/>
    <s v=""/>
    <s v="No"/>
    <s v="Old"/>
    <n v="1"/>
    <x v="1"/>
    <x v="0"/>
    <s v="Miguel"/>
    <s v="Dominguez-Diaz"/>
    <x v="20"/>
    <n v="2966875"/>
    <x v="966"/>
    <x v="0"/>
    <s v="LP_AV115-F11_881827"/>
    <s v="CIP_AV115-F11_357552"/>
    <s v="Hold"/>
    <s v=""/>
    <x v="4"/>
    <s v="Pine"/>
    <s v="No"/>
    <s v="No"/>
    <n v="28"/>
    <n v="110"/>
    <s v=""/>
    <s v="R3B_Rmv 3-B"/>
    <s v="Haul offsite"/>
    <s v="No"/>
    <s v="None Observed"/>
    <s v="DELETE. DUPLICATE POINT. Pole B to pole 7 , .7 span North of line . Pine  with over hang , trim would take more than 1/3 of canopy . Removal recommended "/>
    <s v="MFE_Mountain F Enterprises"/>
    <s v=""/>
    <n v="0"/>
    <s v=""/>
    <m/>
    <s v=""/>
    <s v="Unit"/>
    <s v=""/>
    <s v=""/>
    <s v=""/>
    <s v=""/>
    <m/>
    <s v="Remove all debris and logs "/>
    <x v="24"/>
    <d v="2020-05-13T09:48:41"/>
    <s v="Sierra"/>
    <s v="SI_Sierra"/>
    <s v="1051742948"/>
    <s v="13501 MCKITRICK RANCH RD"/>
    <s v="NEVADA CITY"/>
    <s v=""/>
    <s v=""/>
    <s v="BE_geomartawrrprod"/>
    <d v="2020-04-02T05:40:23"/>
    <s v="BE_geomartawrrprod"/>
    <d v="2020-05-13T11:32:24"/>
    <s v="69ece9d8-8e74-4ec2-b2f4-a86eba85c4b3"/>
  </r>
  <r>
    <n v="0"/>
    <n v="0"/>
    <n v="0"/>
    <n v="0"/>
    <n v="0"/>
    <n v="0"/>
    <n v="0"/>
    <n v="0"/>
    <n v="0"/>
    <n v="0"/>
    <x v="1"/>
    <n v="1"/>
    <s v="NA"/>
    <s v="NA"/>
    <n v="20"/>
    <x v="2"/>
    <d v="2020-05-13T09:48:48"/>
    <s v="MBG"/>
    <x v="3"/>
    <d v="2020-05-13T00:00:00"/>
    <d v="2020-05-13T09:48:48"/>
    <s v=""/>
    <s v="No"/>
    <s v="New"/>
    <n v="0"/>
    <x v="1"/>
    <x v="0"/>
    <s v="Nicholas"/>
    <s v="Coleman"/>
    <x v="12"/>
    <n v="3223538"/>
    <x v="967"/>
    <x v="2"/>
    <s v="LP_AW116-A09_893411"/>
    <s v="CIP_AW116-A09_396988"/>
    <s v="No Work Required Under EVM"/>
    <m/>
    <x v="1"/>
    <s v="Black Oak"/>
    <s v="No"/>
    <s v="No"/>
    <n v="18"/>
    <n v="60"/>
    <s v="Do Not ABATE"/>
    <s v="NW_No Work"/>
    <s v="Not Needed"/>
    <m/>
    <s v="None Observed"/>
    <s v=".7 span pole D to pole E. 30 feet south of lines. Overall healthy."/>
    <m/>
    <m/>
    <m/>
    <m/>
    <m/>
    <m/>
    <s v="Unit"/>
    <s v="No"/>
    <s v="Not Invoiced"/>
    <m/>
    <m/>
    <m/>
    <s v="TBD "/>
    <x v="15"/>
    <d v="2020-05-13T09:48:48"/>
    <s v="Sierra"/>
    <s v="SI_Sierra"/>
    <m/>
    <s v="13734 SUNSHINE MEADOWS TRL"/>
    <s v="GRASS VALLEY"/>
    <s v=""/>
    <s v=""/>
    <s v="ncolem_awrr"/>
    <d v="2020-05-13T09:48:48"/>
    <s v="BE_geomartawrrprod"/>
    <d v="2020-05-13T12:32:37"/>
    <s v="0b266df9-b4aa-449f-b047-d181db7e320c"/>
  </r>
  <r>
    <n v="0"/>
    <n v="0"/>
    <n v="0"/>
    <n v="0"/>
    <n v="0"/>
    <n v="0"/>
    <n v="0"/>
    <n v="0"/>
    <n v="0"/>
    <n v="0"/>
    <x v="1"/>
    <n v="1"/>
    <n v="1"/>
    <n v="1"/>
    <n v="20"/>
    <x v="2"/>
    <d v="2020-05-13T09:49:20"/>
    <s v="MGE"/>
    <x v="4"/>
    <d v="2020-03-31T00:00:00"/>
    <d v="2020-03-31T16:06:45"/>
    <s v=""/>
    <s v="No"/>
    <s v="Old"/>
    <n v="0"/>
    <x v="1"/>
    <x v="0"/>
    <s v="Tyler"/>
    <s v="Rey"/>
    <x v="6"/>
    <n v="2963505"/>
    <x v="968"/>
    <x v="2"/>
    <s v="LP_AW116-A03_901883"/>
    <s v="CIP_AW116-A08_398635"/>
    <s v="Work Identified"/>
    <m/>
    <x v="2"/>
    <s v="Ponderosa Pine"/>
    <s v="No"/>
    <s v="No"/>
    <n v="7"/>
    <n v="55"/>
    <s v="Do Not ABATE"/>
    <s v="F1B_FP-Rmv1 B"/>
    <s v="Haul offsite"/>
    <m/>
    <s v="None Observed"/>
    <s v="Poles F-G, .3 spans from F, 24 feet east of the wire, removal for poor taper "/>
    <m/>
    <m/>
    <m/>
    <m/>
    <m/>
    <m/>
    <s v="Unit"/>
    <s v="No"/>
    <s v="Not Invoiced"/>
    <m/>
    <m/>
    <m/>
    <s v="Remove all pine wood and debris "/>
    <x v="8"/>
    <d v="2020-05-13T09:49:20"/>
    <s v="Sierra"/>
    <s v="SI_Sierra"/>
    <m/>
    <s v="13283 SUNSHINE VALLEY RD"/>
    <s v="GRASS VALLEY"/>
    <s v=""/>
    <s v=""/>
    <s v="treym_awrr"/>
    <d v="2020-03-31T16:06:45"/>
    <s v="BE_geomartawrrprod"/>
    <d v="2020-05-13T15:33:54"/>
    <s v="579f6243-5fb2-4123-a477-8e67dcceed8d"/>
  </r>
  <r>
    <n v="0"/>
    <n v="0"/>
    <n v="0"/>
    <n v="0"/>
    <n v="0"/>
    <n v="0"/>
    <n v="0"/>
    <n v="0"/>
    <n v="0"/>
    <n v="0"/>
    <x v="1"/>
    <n v="1"/>
    <n v="1"/>
    <n v="1"/>
    <n v="20"/>
    <x v="2"/>
    <d v="2020-05-13T09:49:45"/>
    <s v="MGE"/>
    <x v="4"/>
    <d v="2020-04-01T00:00:00"/>
    <d v="2020-04-01T09:14:47"/>
    <s v=""/>
    <s v="No"/>
    <s v="Old"/>
    <n v="0"/>
    <x v="1"/>
    <x v="0"/>
    <s v="Tyler"/>
    <s v="Rey"/>
    <x v="6"/>
    <n v="2969995"/>
    <x v="969"/>
    <x v="2"/>
    <s v="LP_AW116-A03_901883"/>
    <s v="CIP_AW116-A08_398635"/>
    <s v="Work Identified"/>
    <m/>
    <x v="2"/>
    <s v="Ponderosa Pine"/>
    <s v="No"/>
    <s v="No"/>
    <n v="8"/>
    <n v="55"/>
    <s v="Do Not ABATE"/>
    <s v="F1B_FP-Rmv1 B"/>
    <s v="Haul offsite"/>
    <m/>
    <s v="None Observed"/>
    <s v="Poles F-G, .3 spans from F, 24 feet east of the wire, removal for poor taper "/>
    <m/>
    <m/>
    <m/>
    <m/>
    <m/>
    <m/>
    <s v="Unit"/>
    <s v="No"/>
    <s v="Not Invoiced"/>
    <m/>
    <m/>
    <m/>
    <s v="Remove all pine wood and debris "/>
    <x v="8"/>
    <d v="2020-05-13T09:49:45"/>
    <s v="Sierra"/>
    <s v="SI_Sierra"/>
    <m/>
    <s v="13283 SUNSHINE VALLEY RD"/>
    <s v="GRASS VALLEY"/>
    <s v=""/>
    <s v=""/>
    <s v="treym_awrr"/>
    <d v="2020-04-01T09:14:47"/>
    <s v="BE_geomartawrrprod"/>
    <d v="2020-05-13T15:33:54"/>
    <s v="7b93cf20-ec70-4233-9919-bf7f9c260d61"/>
  </r>
  <r>
    <n v="0"/>
    <n v="0"/>
    <n v="0"/>
    <n v="0"/>
    <n v="0"/>
    <n v="0"/>
    <n v="0"/>
    <n v="0"/>
    <n v="0"/>
    <n v="0"/>
    <x v="1"/>
    <n v="1"/>
    <n v="1"/>
    <n v="1"/>
    <n v="20"/>
    <x v="2"/>
    <d v="2020-05-13T09:50:00"/>
    <s v="MGE"/>
    <x v="4"/>
    <d v="2020-04-01T00:00:00"/>
    <d v="2020-04-01T09:18:05"/>
    <s v=""/>
    <s v="No"/>
    <s v="Old"/>
    <n v="0"/>
    <x v="1"/>
    <x v="0"/>
    <s v="Tyler"/>
    <s v="Rey"/>
    <x v="6"/>
    <n v="2969996"/>
    <x v="970"/>
    <x v="2"/>
    <s v="LP_AW116-A03_901883"/>
    <s v="CIP_AW116-A08_398635"/>
    <s v="Work Identified"/>
    <m/>
    <x v="2"/>
    <s v="Ponderosa Pine"/>
    <s v="No"/>
    <s v="No"/>
    <n v="10"/>
    <n v="75"/>
    <s v="Do Not ABATE"/>
    <s v="F1B_FP-Rmv1 B"/>
    <s v="Haul offsite"/>
    <m/>
    <s v="None Observed"/>
    <s v="Poles F-G, .3 spans from F, 36 feet east of the wire, removal for poor taper "/>
    <m/>
    <m/>
    <m/>
    <m/>
    <m/>
    <m/>
    <s v="Unit"/>
    <s v="No"/>
    <s v="Not Invoiced"/>
    <m/>
    <m/>
    <m/>
    <s v="Remove all pine wood and debris "/>
    <x v="8"/>
    <d v="2020-05-13T09:50:00"/>
    <s v="Sierra"/>
    <s v="SI_Sierra"/>
    <m/>
    <s v="13283 SUNSHINE VALLEY RD"/>
    <s v="GRASS VALLEY"/>
    <s v=""/>
    <s v=""/>
    <s v="treym_awrr"/>
    <d v="2020-04-01T09:18:05"/>
    <s v="BE_geomartawrrprod"/>
    <d v="2020-05-13T15:33:54"/>
    <s v="ff55b1f2-b3bc-4de5-b6dd-eaf75660e8b8"/>
  </r>
  <r>
    <n v="0"/>
    <n v="0"/>
    <n v="0"/>
    <n v="0"/>
    <n v="0"/>
    <n v="0"/>
    <n v="0"/>
    <n v="0"/>
    <n v="0"/>
    <n v="0"/>
    <x v="1"/>
    <n v="1"/>
    <n v="1"/>
    <n v="1"/>
    <n v="20"/>
    <x v="2"/>
    <d v="2020-05-13T09:50:13"/>
    <s v="MGE"/>
    <x v="4"/>
    <d v="2020-04-01T00:00:00"/>
    <d v="2020-04-01T09:49:53"/>
    <s v=""/>
    <s v="No"/>
    <s v="Old"/>
    <n v="0"/>
    <x v="1"/>
    <x v="0"/>
    <s v="Tyler"/>
    <s v="Rey"/>
    <x v="6"/>
    <n v="2969999"/>
    <x v="971"/>
    <x v="2"/>
    <s v="LP_AW116-A03_901883"/>
    <s v="CIP_AW116-A08_398635"/>
    <s v="Work Identified"/>
    <m/>
    <x v="2"/>
    <s v="Ponderosa Pine"/>
    <s v="No"/>
    <s v="No"/>
    <n v="10"/>
    <n v="70"/>
    <s v="Do Not ABATE"/>
    <s v="F1B_FP-Rmv1 B"/>
    <s v="Haul offsite"/>
    <m/>
    <s v="None Observed"/>
    <s v="Poles F-G, .2 spans from F, 45 feet east of the wire, removal for poor taper"/>
    <m/>
    <m/>
    <m/>
    <m/>
    <m/>
    <m/>
    <s v="Unit"/>
    <s v="No"/>
    <s v="Not Invoiced"/>
    <m/>
    <m/>
    <m/>
    <s v="Remove all pine wood and chips "/>
    <x v="8"/>
    <d v="2020-05-13T09:50:13"/>
    <s v="Sierra"/>
    <s v="SI_Sierra"/>
    <m/>
    <s v="13283 SUNSHINE VALLEY RD"/>
    <s v="GRASS VALLEY"/>
    <s v=""/>
    <s v=""/>
    <s v="treym_awrr"/>
    <d v="2020-04-01T09:49:53"/>
    <s v="BE_geomartawrrprod"/>
    <d v="2020-05-13T15:33:54"/>
    <s v="4ea005d9-bb9b-4863-b6a5-3c322406d1c2"/>
  </r>
  <r>
    <n v="0"/>
    <n v="0"/>
    <n v="0"/>
    <n v="0"/>
    <n v="0"/>
    <n v="0"/>
    <n v="0"/>
    <n v="0"/>
    <n v="0"/>
    <n v="0"/>
    <x v="1"/>
    <n v="1"/>
    <n v="1"/>
    <n v="1"/>
    <n v="20"/>
    <x v="2"/>
    <d v="2020-05-13T09:51:04"/>
    <s v="MGE"/>
    <x v="4"/>
    <d v="2020-04-01T00:00:00"/>
    <d v="2020-04-01T10:12:28"/>
    <s v=""/>
    <s v="No"/>
    <s v="Old"/>
    <n v="0"/>
    <x v="1"/>
    <x v="0"/>
    <s v="Tyler"/>
    <s v="Rey"/>
    <x v="6"/>
    <n v="2970001"/>
    <x v="972"/>
    <x v="2"/>
    <s v="LP_AW116-A03_901883"/>
    <s v="CIP_AW116-A08_398635"/>
    <s v="Work Identified"/>
    <m/>
    <x v="2"/>
    <s v="Ponderosa Pine"/>
    <s v="No"/>
    <s v="No"/>
    <n v="10"/>
    <n v="70"/>
    <s v="Do Not ABATE"/>
    <s v="F1B_FP-Rmv1 B"/>
    <s v="Haul offsite"/>
    <m/>
    <s v="Riparian"/>
    <s v="Poles F-G, .2 spans from F, 19 feet east of the wire, removal for pole poor taper"/>
    <m/>
    <m/>
    <m/>
    <m/>
    <m/>
    <m/>
    <s v="Unit"/>
    <s v="No"/>
    <s v="Not Invoiced"/>
    <m/>
    <m/>
    <m/>
    <s v="Remove pine wood and debris "/>
    <x v="8"/>
    <d v="2020-05-13T09:51:04"/>
    <s v="Sierra"/>
    <s v="SI_Sierra"/>
    <m/>
    <s v="13283 SUNSHINE VALLEY RD"/>
    <s v="GRASS VALLEY"/>
    <s v=""/>
    <s v=""/>
    <s v="treym_awrr"/>
    <d v="2020-04-01T10:12:28"/>
    <s v="BE_geomartawrrprod"/>
    <d v="2020-05-13T15:33:54"/>
    <s v="aab3ca75-a4c4-4cef-9959-971bebb5171f"/>
  </r>
  <r>
    <n v="0"/>
    <n v="0"/>
    <n v="0"/>
    <n v="0"/>
    <n v="0"/>
    <n v="0"/>
    <n v="0"/>
    <n v="0"/>
    <n v="0"/>
    <n v="0"/>
    <x v="1"/>
    <n v="1"/>
    <n v="2"/>
    <n v="2"/>
    <n v="20"/>
    <x v="2"/>
    <d v="2020-05-13T09:51:04"/>
    <s v="MGE"/>
    <x v="4"/>
    <d v="2020-04-02T00:00:00"/>
    <d v="2020-04-02T05:40:23"/>
    <s v=""/>
    <s v="No"/>
    <s v="Old"/>
    <n v="1"/>
    <x v="1"/>
    <x v="0"/>
    <s v="Miguel"/>
    <s v="Dominguez-Diaz"/>
    <x v="20"/>
    <n v="2966878"/>
    <x v="973"/>
    <x v="0"/>
    <s v="LP_AV115-F11_881827"/>
    <s v="CIP_AV115-F11_357552"/>
    <s v="Hold"/>
    <s v=""/>
    <x v="4"/>
    <s v="Pine"/>
    <s v="No"/>
    <s v="No"/>
    <n v="20"/>
    <n v="75"/>
    <s v=""/>
    <s v="F2B_FP-Rmv2 B"/>
    <s v="Haul offsite"/>
    <s v="No"/>
    <s v=""/>
    <s v="DELETE. DUPLICATE POINT. Pole B to pole C , .7 span north of line .  Lean toward line , dead and dying branches , highly recommended removal ."/>
    <s v="MFE_Mountain F Enterprises"/>
    <s v=""/>
    <n v="0"/>
    <s v=""/>
    <m/>
    <s v=""/>
    <s v="Unit"/>
    <s v=""/>
    <s v=""/>
    <s v=""/>
    <s v=""/>
    <m/>
    <s v="Remove all debris and logs "/>
    <x v="24"/>
    <d v="2020-05-13T09:51:04"/>
    <s v="Sierra"/>
    <s v="SI_Sierra"/>
    <s v="1051742948"/>
    <s v="13501 MCKITRICK RANCH RD"/>
    <s v="NEVADA CITY"/>
    <s v=""/>
    <s v=""/>
    <s v="BE_geomartawrrprod"/>
    <d v="2020-04-02T05:40:23"/>
    <s v="BE_geomartawrrprod"/>
    <d v="2020-05-13T11:32:24"/>
    <s v="6c0d20af-e936-4f2f-9a32-9cebb97ed031"/>
  </r>
  <r>
    <n v="0"/>
    <n v="0"/>
    <n v="0"/>
    <n v="0"/>
    <n v="0"/>
    <n v="0"/>
    <n v="0"/>
    <n v="0"/>
    <n v="0"/>
    <n v="0"/>
    <x v="1"/>
    <n v="1"/>
    <n v="2"/>
    <s v="NA"/>
    <n v="20"/>
    <x v="2"/>
    <d v="2020-05-13T09:51:44"/>
    <s v="MGE"/>
    <x v="4"/>
    <d v="2020-05-13T00:00:00"/>
    <d v="2020-05-13T09:51:44"/>
    <s v=""/>
    <s v="No"/>
    <s v="New"/>
    <n v="0"/>
    <x v="1"/>
    <x v="0"/>
    <s v="Andrew"/>
    <s v="Withers"/>
    <x v="13"/>
    <n v="3225123"/>
    <x v="974"/>
    <x v="2"/>
    <s v="LP_AW116-A06_898491"/>
    <s v="CIP_AW116-A07_396354"/>
    <s v="Work Identified"/>
    <m/>
    <x v="2"/>
    <s v="Knobcone Pine"/>
    <s v="No"/>
    <s v="No"/>
    <n v="22"/>
    <n v="75"/>
    <s v="Do Not ABATE"/>
    <s v="OV_Overhang"/>
    <s v="Not Needed"/>
    <m/>
    <s v="None Observed"/>
    <s v="Pole 19- pole A, .8 span, 10 feet south of line, trim branches overhanging line."/>
    <m/>
    <m/>
    <m/>
    <m/>
    <m/>
    <m/>
    <s v="Unit"/>
    <s v="No"/>
    <s v="Not Invoiced"/>
    <m/>
    <m/>
    <m/>
    <s v="N/A"/>
    <x v="16"/>
    <d v="2020-05-13T09:51:44"/>
    <s v="Sierra"/>
    <s v="SI_Sierra"/>
    <m/>
    <s v="19278 SUNSHINE CHARLIE DR"/>
    <s v="GRASS VALLEY"/>
    <s v=""/>
    <s v=""/>
    <s v="awithm_awrr"/>
    <d v="2020-05-13T09:51:44"/>
    <s v="BE_geomartawrrprod"/>
    <d v="2020-05-13T14:19:22"/>
    <s v="f3cef04e-42d9-4ed9-9143-4b8651a07cab"/>
  </r>
  <r>
    <n v="0"/>
    <n v="0"/>
    <n v="0"/>
    <n v="0"/>
    <n v="0"/>
    <n v="0"/>
    <n v="0"/>
    <n v="0"/>
    <n v="0"/>
    <n v="0"/>
    <x v="1"/>
    <n v="1"/>
    <n v="1"/>
    <n v="1"/>
    <n v="20"/>
    <x v="2"/>
    <d v="2020-05-13T09:51:44"/>
    <s v="MGE"/>
    <x v="4"/>
    <d v="2020-04-01T00:00:00"/>
    <d v="2020-04-01T10:34:25"/>
    <s v=""/>
    <s v="No"/>
    <s v="Old"/>
    <n v="0"/>
    <x v="1"/>
    <x v="0"/>
    <s v="Tyler"/>
    <s v="Rey"/>
    <x v="6"/>
    <n v="2970003"/>
    <x v="975"/>
    <x v="2"/>
    <s v="LP_AW116-A03_901883"/>
    <s v="CIP_AW116-A08_398939"/>
    <s v="Work Identified"/>
    <m/>
    <x v="2"/>
    <s v="Ponderosa Pine"/>
    <s v="No"/>
    <s v="No"/>
    <n v="10"/>
    <n v="70"/>
    <s v="Do Not ABATE"/>
    <s v="F1B_FP-Rmv1 B"/>
    <s v="Haul offsite"/>
    <m/>
    <s v="Riparian"/>
    <s v="Poles F-G, .2 spans from F, 15 feet east of the wire, removal for poor taper tree"/>
    <m/>
    <m/>
    <m/>
    <m/>
    <m/>
    <m/>
    <s v="Unit"/>
    <s v="No"/>
    <s v="Not Invoiced"/>
    <m/>
    <m/>
    <m/>
    <s v="Remove pine wood and debris "/>
    <x v="8"/>
    <d v="2020-05-13T09:51:44"/>
    <s v="Sierra"/>
    <s v="SI_Sierra"/>
    <m/>
    <s v="13283 SUNSHINE VALLEY RD"/>
    <s v="GRASS VALLEY"/>
    <s v=""/>
    <s v=""/>
    <s v="treym_awrr"/>
    <d v="2020-04-01T10:34:25"/>
    <s v="BE_geomartawrrprod"/>
    <d v="2020-05-13T15:33:54"/>
    <s v="4c5aaa89-5ba7-4281-b42d-3ed28350ca49"/>
  </r>
  <r>
    <n v="0"/>
    <n v="0"/>
    <n v="0"/>
    <n v="0"/>
    <n v="0"/>
    <n v="0"/>
    <n v="0"/>
    <n v="0"/>
    <n v="0"/>
    <n v="0"/>
    <x v="1"/>
    <n v="1"/>
    <n v="4"/>
    <n v="4"/>
    <n v="20"/>
    <x v="2"/>
    <d v="2020-05-13T09:52:11"/>
    <s v="JEF"/>
    <x v="6"/>
    <d v="2019-11-22T00:00:00"/>
    <d v="2019-11-22T13:27:13"/>
    <s v=""/>
    <s v="No"/>
    <s v="Old"/>
    <n v="0"/>
    <x v="1"/>
    <x v="0"/>
    <s v="Emily"/>
    <s v="Culhane"/>
    <x v="11"/>
    <n v="1771324"/>
    <x v="976"/>
    <x v="0"/>
    <s v="LP_AV115-I10_899660"/>
    <s v="CIP_AV115-J06_356976"/>
    <s v="Hold"/>
    <s v=""/>
    <x v="3"/>
    <s v="Live Oak"/>
    <s v="No"/>
    <s v="No"/>
    <n v="48"/>
    <n v="45"/>
    <s v="ABATE"/>
    <s v="F4B_FP-Rmv4 B"/>
    <s v="Haul offsite"/>
    <s v="No"/>
    <s v="Nest"/>
    <s v="0.6 span from pole G to Pole H. 37 ft west of line. upslope of line. split base with 5 stems. rot and cavity at base. 2 limbs dead and rotting. Reviewed by B. Hoy 2/27 not a Heritage Tree. 5/13 eculhj review with WV: updated TAT, hazard remains, NEST PRESENT, approx 35 ft up on West stem of tree, inactive"/>
    <s v="AEA_A &amp; E Arborists Tree Care."/>
    <s v=""/>
    <m/>
    <s v=""/>
    <m/>
    <s v=""/>
    <s v="Unit"/>
    <m/>
    <s v=""/>
    <s v=""/>
    <s v=""/>
    <m/>
    <s v="remove all wood and brush "/>
    <x v="14"/>
    <d v="2020-05-13T09:52:11"/>
    <s v="Sierra"/>
    <s v="SI_Sierra"/>
    <s v="1051682466"/>
    <s v="11190 LONE LOBO TRL"/>
    <s v="NEVADA CITY"/>
    <s v=""/>
    <s v=""/>
    <s v="rsoule_awrr"/>
    <d v="2019-11-22T13:27:13"/>
    <s v="BE_geomartawrrprod"/>
    <d v="2020-05-13T11:32:19"/>
    <s v="0b6a95ba-51fb-4ed6-9c61-3985c2a3f301"/>
  </r>
  <r>
    <n v="0"/>
    <n v="0"/>
    <n v="0"/>
    <n v="0"/>
    <n v="0"/>
    <n v="0"/>
    <n v="0"/>
    <n v="0"/>
    <n v="0"/>
    <n v="0"/>
    <x v="1"/>
    <n v="1"/>
    <n v="4"/>
    <s v="NA"/>
    <n v="20"/>
    <x v="2"/>
    <d v="2020-05-13T09:53:03"/>
    <s v="MBG"/>
    <x v="3"/>
    <d v="2020-05-13T00:00:00"/>
    <d v="2020-05-13T09:53:03"/>
    <s v=""/>
    <s v="No"/>
    <s v="New"/>
    <n v="0"/>
    <x v="1"/>
    <x v="0"/>
    <s v="Nicholas"/>
    <s v="Coleman"/>
    <x v="12"/>
    <n v="3223560"/>
    <x v="977"/>
    <x v="2"/>
    <s v="LP_AW116-A09_893411"/>
    <s v="CIP_AW116-A09_396988"/>
    <s v="Work Identified"/>
    <m/>
    <x v="1"/>
    <s v="Black Oak"/>
    <s v="No"/>
    <s v="No"/>
    <n v="37"/>
    <n v="58"/>
    <s v="Do Not ABATE"/>
    <s v="OV_Overhang"/>
    <s v="Not Needed"/>
    <m/>
    <s v="None Observed"/>
    <s v="0.9 span pole D to pole E. 15 feet south of lines. Located inside corner of junction of two spans. Light overhang trim for compliance."/>
    <m/>
    <m/>
    <m/>
    <m/>
    <m/>
    <m/>
    <s v="Unit"/>
    <s v="No"/>
    <s v="Not Invoiced"/>
    <m/>
    <m/>
    <m/>
    <s v="TBD "/>
    <x v="15"/>
    <d v="2020-05-13T09:53:03"/>
    <s v="Sierra"/>
    <s v="SI_Sierra"/>
    <m/>
    <s v="13734 SUNSHINE MEADOWS TRL"/>
    <s v="GRASS VALLEY"/>
    <s v=""/>
    <s v=""/>
    <s v="ncolem_awrr"/>
    <d v="2020-05-13T09:53:03"/>
    <s v="BE_geomartawrrprod"/>
    <d v="2020-05-13T12:32:37"/>
    <s v="cf16350d-3283-44c4-8c03-872bb327509b"/>
  </r>
  <r>
    <n v="0"/>
    <n v="0"/>
    <n v="0"/>
    <n v="0"/>
    <n v="0"/>
    <n v="0"/>
    <n v="0"/>
    <n v="0"/>
    <n v="0"/>
    <n v="0"/>
    <x v="1"/>
    <n v="1"/>
    <n v="1"/>
    <n v="1"/>
    <n v="20"/>
    <x v="2"/>
    <d v="2020-05-13T09:56:32"/>
    <s v="MGE"/>
    <x v="4"/>
    <d v="2020-03-31T00:00:00"/>
    <d v="2020-03-31T15:58:25"/>
    <s v=""/>
    <s v="No"/>
    <s v="Old"/>
    <n v="0"/>
    <x v="1"/>
    <x v="0"/>
    <s v="Tyler"/>
    <s v="Rey"/>
    <x v="6"/>
    <n v="2963503"/>
    <x v="978"/>
    <x v="2"/>
    <s v="LP_AW116-A03_901883"/>
    <s v="CIP_AW116-A08_398635"/>
    <s v="Work Identified"/>
    <m/>
    <x v="2"/>
    <s v="Ponderosa Pine"/>
    <s v="No"/>
    <s v="No"/>
    <n v="9"/>
    <n v="72"/>
    <s v="Do Not ABATE"/>
    <s v="F1B_FP-Rmv1 B"/>
    <s v="Haul offsite"/>
    <m/>
    <s v="None Observed"/>
    <s v="Poles F-G, .4 spans from F, 35 feet east of the wire, removal for poor taper "/>
    <m/>
    <m/>
    <m/>
    <m/>
    <m/>
    <m/>
    <s v="Unit"/>
    <s v="No"/>
    <s v="Not Invoiced"/>
    <m/>
    <m/>
    <m/>
    <s v="Remove all pine wood and debris "/>
    <x v="8"/>
    <d v="2020-05-13T09:56:32"/>
    <s v="Sierra"/>
    <s v="SI_Sierra"/>
    <m/>
    <s v="13283 SUNSHINE VALLEY RD"/>
    <s v="GRASS VALLEY"/>
    <s v=""/>
    <s v=""/>
    <s v="treym_awrr"/>
    <d v="2020-03-31T15:58:25"/>
    <s v="BE_geomartawrrprod"/>
    <d v="2020-05-13T15:33:54"/>
    <s v="dea9509f-fbb8-4b8d-ad37-976e56317e84"/>
  </r>
  <r>
    <n v="0"/>
    <n v="0"/>
    <n v="0"/>
    <n v="0"/>
    <n v="0"/>
    <n v="0"/>
    <n v="0"/>
    <n v="0"/>
    <n v="0"/>
    <n v="0"/>
    <x v="1"/>
    <n v="1"/>
    <n v="1"/>
    <n v="1"/>
    <n v="20"/>
    <x v="2"/>
    <d v="2020-05-13T09:56:46"/>
    <s v="MGE"/>
    <x v="4"/>
    <d v="2020-03-31T00:00:00"/>
    <d v="2020-03-31T15:53:06"/>
    <s v=""/>
    <s v="No"/>
    <s v="Old"/>
    <n v="0"/>
    <x v="1"/>
    <x v="0"/>
    <s v="Tyler"/>
    <s v="Rey"/>
    <x v="6"/>
    <n v="2963502"/>
    <x v="979"/>
    <x v="2"/>
    <s v="LP_AW116-A03_901883"/>
    <s v="CIP_AW116-A08_398635"/>
    <s v="Work Identified"/>
    <m/>
    <x v="2"/>
    <s v="Ponderosa Pine"/>
    <s v="No"/>
    <s v="No"/>
    <n v="10"/>
    <n v="72"/>
    <s v="Do Not ABATE"/>
    <s v="F1B_FP-Rmv1 B"/>
    <s v="Haul offsite"/>
    <m/>
    <s v="None Observed"/>
    <s v="Poles F-G, .4 spans from F, 30 feet east of the wire, removal for poor taper "/>
    <m/>
    <m/>
    <m/>
    <m/>
    <m/>
    <m/>
    <s v="Unit"/>
    <s v="No"/>
    <s v="Not Invoiced"/>
    <m/>
    <m/>
    <m/>
    <s v="Remove all pine wood and debris "/>
    <x v="8"/>
    <d v="2020-05-13T09:56:46"/>
    <s v="Sierra"/>
    <s v="SI_Sierra"/>
    <m/>
    <s v="13283 SUNSHINE VALLEY RD"/>
    <s v="GRASS VALLEY"/>
    <s v=""/>
    <s v=""/>
    <s v="treym_awrr"/>
    <d v="2020-03-31T15:53:06"/>
    <s v="BE_geomartawrrprod"/>
    <d v="2020-05-13T15:33:54"/>
    <s v="5131d3f6-a50f-49ed-ab04-03d71cf44a09"/>
  </r>
  <r>
    <n v="0"/>
    <n v="0"/>
    <n v="0"/>
    <n v="0"/>
    <n v="0"/>
    <n v="0"/>
    <n v="0"/>
    <n v="0"/>
    <n v="0"/>
    <n v="0"/>
    <x v="1"/>
    <n v="1"/>
    <n v="2"/>
    <n v="2"/>
    <n v="20"/>
    <x v="2"/>
    <d v="2020-05-13T09:57:18"/>
    <s v="MGE"/>
    <x v="4"/>
    <d v="2020-03-31T00:00:00"/>
    <d v="2020-03-31T15:26:19"/>
    <s v=""/>
    <s v="No"/>
    <s v="Old"/>
    <n v="0"/>
    <x v="1"/>
    <x v="0"/>
    <s v="Tyler"/>
    <s v="Rey"/>
    <x v="6"/>
    <n v="2963500"/>
    <x v="980"/>
    <x v="2"/>
    <s v="LP_AW116-A03_901883"/>
    <s v="CIP_AW116-A08_398635"/>
    <s v="Work Identified"/>
    <m/>
    <x v="2"/>
    <s v="Ponderosa Pine"/>
    <s v="No"/>
    <s v="No"/>
    <n v="16"/>
    <n v="80"/>
    <s v="Do Not ABATE"/>
    <s v="R2B_Rmv 2-B"/>
    <s v="Haul offsite"/>
    <m/>
    <s v="None Observed"/>
    <s v="Poles F-G, .4 spans from F, 7  feet east of the wire, removal because trim would remove more than 1/3, tree has cross phase potential, lean towards the wire "/>
    <m/>
    <m/>
    <m/>
    <m/>
    <m/>
    <m/>
    <s v="Unit"/>
    <s v="No"/>
    <s v="Not Invoiced"/>
    <m/>
    <m/>
    <m/>
    <s v="Remove all pine wood and debris "/>
    <x v="8"/>
    <d v="2020-05-13T09:57:18"/>
    <s v="Sierra"/>
    <s v="SI_Sierra"/>
    <m/>
    <s v="13283 SUNSHINE VALLEY RD"/>
    <s v="GRASS VALLEY"/>
    <s v=""/>
    <s v=""/>
    <s v="treym_awrr"/>
    <d v="2020-03-31T15:26:19"/>
    <s v="BE_geomartawrrprod"/>
    <d v="2020-05-13T15:33:54"/>
    <s v="d2a7c78c-fced-4bfa-b70a-d6a98ba55ece"/>
  </r>
  <r>
    <n v="0"/>
    <n v="0"/>
    <n v="0"/>
    <n v="0"/>
    <n v="0"/>
    <n v="0"/>
    <n v="0"/>
    <n v="0"/>
    <n v="0"/>
    <n v="0"/>
    <x v="1"/>
    <n v="1"/>
    <n v="3"/>
    <n v="3"/>
    <n v="20"/>
    <x v="2"/>
    <d v="2020-05-13T09:57:53"/>
    <s v="MGE"/>
    <x v="4"/>
    <d v="2020-05-13T00:00:00"/>
    <d v="2020-05-13T09:57:53"/>
    <s v=""/>
    <s v="No"/>
    <s v="New"/>
    <n v="0"/>
    <x v="1"/>
    <x v="0"/>
    <s v="Andrew"/>
    <s v="Withers"/>
    <x v="13"/>
    <n v="3225124"/>
    <x v="981"/>
    <x v="2"/>
    <s v="LP_AW116-A06_898491"/>
    <s v="CIP_AW116-A07_396354"/>
    <s v="Work Identified"/>
    <m/>
    <x v="2"/>
    <s v="Knobcone Pine"/>
    <s v="No"/>
    <s v="No"/>
    <n v="26"/>
    <n v="65"/>
    <s v="Do Not ABATE"/>
    <s v="F3B_FP-Rmv3 B"/>
    <s v="Haul offsite"/>
    <m/>
    <s v="None Observed"/>
    <s v="Pole 19- pole A, .8 span, 10 feet south of line, tree as co dominant top, if broken would definitely strike line"/>
    <m/>
    <m/>
    <m/>
    <m/>
    <m/>
    <m/>
    <s v="Unit"/>
    <s v="No"/>
    <s v="Not Invoiced"/>
    <m/>
    <m/>
    <m/>
    <s v="Remove all wood and brush"/>
    <x v="16"/>
    <d v="2020-05-13T09:57:53"/>
    <s v="Sierra"/>
    <s v="SI_Sierra"/>
    <m/>
    <s v="19278 SUNSHINE CHARLIE DR"/>
    <s v="GRASS VALLEY"/>
    <s v=""/>
    <s v=""/>
    <s v="awithm_awrr"/>
    <d v="2020-05-13T09:57:53"/>
    <s v="BE_geomartawrrprod"/>
    <d v="2020-05-13T14:19:22"/>
    <s v="0f236891-a770-48ed-aee9-0c462b6c7f55"/>
  </r>
  <r>
    <n v="0"/>
    <n v="0"/>
    <n v="0"/>
    <n v="0"/>
    <n v="0"/>
    <n v="0"/>
    <n v="0"/>
    <n v="0"/>
    <n v="0"/>
    <n v="0"/>
    <x v="1"/>
    <n v="1"/>
    <n v="1"/>
    <n v="1"/>
    <n v="20"/>
    <x v="2"/>
    <d v="2020-05-13T09:58:32"/>
    <s v="MGE"/>
    <x v="4"/>
    <d v="2020-05-13T00:00:00"/>
    <d v="2020-05-13T09:58:32"/>
    <s v=""/>
    <s v="No"/>
    <s v="New"/>
    <n v="0"/>
    <x v="1"/>
    <x v="0"/>
    <s v="Tyler"/>
    <s v="Rey"/>
    <x v="6"/>
    <n v="3225866"/>
    <x v="982"/>
    <x v="2"/>
    <s v="LP_AW116-A03_901883"/>
    <s v="CIP_AW116-A08_398635"/>
    <s v="Work Identified"/>
    <m/>
    <x v="2"/>
    <s v="Ponderosa Pine"/>
    <s v="No"/>
    <s v="No"/>
    <n v="7"/>
    <n v="50"/>
    <s v="Do Not ABATE"/>
    <s v="F1B_FP-Rmv1 B"/>
    <s v="Haul offsite"/>
    <m/>
    <s v="None Observed"/>
    <s v="Poles F-G, .3 spans from F, 24 feet east of the wire, removal for poor taper "/>
    <m/>
    <m/>
    <m/>
    <m/>
    <m/>
    <m/>
    <s v="Unit"/>
    <s v="No"/>
    <s v="Not Invoiced"/>
    <m/>
    <m/>
    <m/>
    <s v="Remove all pine wood and debris "/>
    <x v="8"/>
    <d v="2020-05-13T09:58:32"/>
    <s v="Sierra"/>
    <s v="SI_Sierra"/>
    <m/>
    <m/>
    <s v="GRASS VALLEY"/>
    <s v=""/>
    <s v=""/>
    <s v="treym_awrr"/>
    <d v="2020-05-13T09:58:32"/>
    <s v="BE_geomartawrrprod"/>
    <d v="2020-05-14T04:06:31"/>
    <s v="c2d6ba8f-2986-4b75-9c9d-294116ed7912"/>
  </r>
  <r>
    <n v="0"/>
    <n v="0"/>
    <n v="0"/>
    <n v="0"/>
    <n v="0"/>
    <n v="0"/>
    <n v="0"/>
    <n v="0"/>
    <n v="0"/>
    <n v="0"/>
    <x v="1"/>
    <n v="1"/>
    <s v="NA"/>
    <s v="NA"/>
    <n v="20"/>
    <x v="2"/>
    <d v="2020-05-13T10:01:21"/>
    <s v="MGE"/>
    <x v="4"/>
    <d v="2020-03-31T00:00:00"/>
    <d v="2020-03-31T15:17:20"/>
    <s v=""/>
    <s v="No"/>
    <s v="Old"/>
    <n v="0"/>
    <x v="1"/>
    <x v="0"/>
    <s v="Tyler"/>
    <s v="Rey"/>
    <x v="6"/>
    <n v="2963499"/>
    <x v="983"/>
    <x v="2"/>
    <s v="LP_AW116-A03_901883"/>
    <s v="CIP_AW116-A08_398635"/>
    <s v="No Work Required Under EVM"/>
    <m/>
    <x v="2"/>
    <s v="Ponderosa Pine"/>
    <s v="No"/>
    <s v="No"/>
    <n v="14"/>
    <n v="78"/>
    <m/>
    <s v="NW_No Work"/>
    <s v="Not Needed"/>
    <m/>
    <s v="None Observed"/>
    <s v="Poles F-G, .4 spans from F, 27 feet east of the wire, codom top"/>
    <m/>
    <m/>
    <m/>
    <m/>
    <m/>
    <m/>
    <s v="Unit"/>
    <s v="No"/>
    <s v="Not Invoiced"/>
    <m/>
    <m/>
    <m/>
    <m/>
    <x v="8"/>
    <d v="2020-05-13T10:01:21"/>
    <s v="Sierra"/>
    <s v="SI_Sierra"/>
    <m/>
    <s v="13283 SUNSHINE VALLEY RD"/>
    <s v="GRASS VALLEY"/>
    <s v=""/>
    <s v=""/>
    <s v="treym_awrr"/>
    <d v="2020-03-31T15:17:20"/>
    <s v="BE_geomartawrrprod"/>
    <d v="2020-05-13T15:33:53"/>
    <s v="854c0406-2395-4fa0-be74-ade86d6e9549"/>
  </r>
  <r>
    <n v="0"/>
    <n v="0"/>
    <n v="0"/>
    <n v="0"/>
    <n v="0"/>
    <n v="0"/>
    <n v="0"/>
    <n v="0"/>
    <n v="0"/>
    <n v="0"/>
    <x v="1"/>
    <n v="1"/>
    <n v="3"/>
    <n v="3"/>
    <n v="20"/>
    <x v="2"/>
    <d v="2020-05-13T10:02:37"/>
    <s v="MBG"/>
    <x v="3"/>
    <d v="2020-05-13T00:00:00"/>
    <d v="2020-05-13T10:02:37"/>
    <s v=""/>
    <s v="No"/>
    <s v="New"/>
    <n v="0"/>
    <x v="1"/>
    <x v="0"/>
    <s v="Nathan"/>
    <s v="Vik"/>
    <x v="23"/>
    <n v="3223590"/>
    <x v="984"/>
    <x v="2"/>
    <s v="LP_AW116-A09_893411"/>
    <s v="CIP_AW116-A09_396984"/>
    <s v="Work Identified"/>
    <m/>
    <x v="1"/>
    <s v="Black Oak"/>
    <s v="No"/>
    <s v="Yes"/>
    <n v="27"/>
    <n v="74"/>
    <s v="ABATE"/>
    <s v="F3B_FP-Rmv3 B"/>
    <s v="Cut and Leave"/>
    <m/>
    <s v="None Observed"/>
    <s v="Tree is .1 span from pole f to e, 30 ft west of lines. Multiple large dead stems that are strikable. Base will likely split causing whole tree failure in future. "/>
    <m/>
    <m/>
    <m/>
    <m/>
    <m/>
    <m/>
    <s v="Unit"/>
    <s v="No"/>
    <s v="Not Invoiced"/>
    <m/>
    <m/>
    <m/>
    <s v="Cut to 16 inch rounds "/>
    <x v="28"/>
    <d v="2020-05-13T10:02:37"/>
    <s v="Sierra"/>
    <s v="SI_Sierra"/>
    <m/>
    <s v="13734 SUNSHINE MEADOWS TRL"/>
    <s v="GRASS VALLEY"/>
    <s v=""/>
    <s v=""/>
    <s v="nvikm_awrr"/>
    <d v="2020-05-13T10:02:37"/>
    <s v="BE_geomartawrrprod"/>
    <d v="2020-05-13T12:32:38"/>
    <s v="88697b23-dd6f-4ba9-bff4-d31b8470624f"/>
  </r>
  <r>
    <n v="0"/>
    <n v="0"/>
    <n v="0"/>
    <n v="0"/>
    <n v="0"/>
    <n v="0"/>
    <n v="0"/>
    <n v="0"/>
    <n v="0"/>
    <n v="0"/>
    <x v="1"/>
    <n v="1"/>
    <n v="1"/>
    <n v="1"/>
    <n v="20"/>
    <x v="2"/>
    <d v="2020-05-13T10:03:56"/>
    <s v="MGE"/>
    <x v="4"/>
    <d v="2020-03-31T00:00:00"/>
    <d v="2020-03-31T13:47:07"/>
    <s v=""/>
    <s v="No"/>
    <s v="Old"/>
    <n v="0"/>
    <x v="1"/>
    <x v="0"/>
    <s v="Amanda"/>
    <s v="Winne"/>
    <x v="22"/>
    <n v="2963489"/>
    <x v="985"/>
    <x v="2"/>
    <s v="LP_AW116-A03_901883"/>
    <s v="CIP_AW116-A08_398635"/>
    <s v="Work Identified"/>
    <m/>
    <x v="2"/>
    <s v="Ponderosa Pine"/>
    <s v="No"/>
    <s v="No"/>
    <n v="11"/>
    <n v="72"/>
    <s v="Do Not ABATE"/>
    <s v="F1B_FP-Rmv1 B"/>
    <s v="Haul offsite"/>
    <m/>
    <s v="None Observed"/>
    <s v="Poles F-G, .6 spans from F, 40 feet east of the wire, removal for poor taper, wind sway "/>
    <m/>
    <m/>
    <m/>
    <m/>
    <m/>
    <m/>
    <s v="Unit"/>
    <s v="No"/>
    <s v="Not Invoiced"/>
    <m/>
    <m/>
    <m/>
    <s v="Remove all pine wood and debris "/>
    <x v="27"/>
    <d v="2020-05-13T10:03:56"/>
    <s v="Sierra"/>
    <s v="SI_Sierra"/>
    <m/>
    <s v="13283 SUNSHINE VALLEY RD"/>
    <s v="GRASS VALLEY"/>
    <s v=""/>
    <s v=""/>
    <s v="treym_awrr"/>
    <d v="2020-03-31T13:47:07"/>
    <s v="BE_geomartawrrprod"/>
    <d v="2020-05-13T11:32:31"/>
    <s v="119ba613-125a-42a8-a1f8-5617128242b1"/>
  </r>
  <r>
    <n v="0"/>
    <n v="0"/>
    <n v="0"/>
    <n v="0"/>
    <n v="0"/>
    <n v="0"/>
    <n v="0"/>
    <n v="0"/>
    <n v="0"/>
    <n v="0"/>
    <x v="1"/>
    <n v="1"/>
    <n v="1"/>
    <n v="1"/>
    <n v="20"/>
    <x v="2"/>
    <d v="2020-05-13T10:04:15"/>
    <s v="MGE"/>
    <x v="4"/>
    <d v="2020-03-31T00:00:00"/>
    <d v="2020-03-31T13:27:04"/>
    <s v=""/>
    <s v="No"/>
    <s v="Old"/>
    <n v="0"/>
    <x v="1"/>
    <x v="0"/>
    <s v="Amanda"/>
    <s v="Winne"/>
    <x v="22"/>
    <n v="2963487"/>
    <x v="986"/>
    <x v="2"/>
    <s v="LP_AW116-A03_901883"/>
    <s v="CIP_AW116-A08_398635"/>
    <s v="Work Identified"/>
    <m/>
    <x v="2"/>
    <s v="Ponderosa Pine"/>
    <s v="No"/>
    <s v="No"/>
    <n v="9"/>
    <n v="66"/>
    <s v="Do Not ABATE"/>
    <s v="F1B_FP-Rmv1 B"/>
    <s v="Haul offsite"/>
    <m/>
    <s v="None Observed"/>
    <s v="Poles F-G, .7 spans from F, 36 feet east of the wire, removal for poor taper "/>
    <m/>
    <m/>
    <m/>
    <m/>
    <m/>
    <m/>
    <s v="Unit"/>
    <s v="No"/>
    <s v="Not Invoiced"/>
    <m/>
    <m/>
    <m/>
    <s v="Remove all pine wood and debris "/>
    <x v="27"/>
    <d v="2020-05-13T10:04:15"/>
    <s v="Sierra"/>
    <s v="SI_Sierra"/>
    <m/>
    <s v="13283 SUNSHINE VALLEY RD"/>
    <s v="GRASS VALLEY"/>
    <s v=""/>
    <s v=""/>
    <s v="treym_awrr"/>
    <d v="2020-03-31T13:27:04"/>
    <s v="BE_geomartawrrprod"/>
    <d v="2020-05-13T11:32:31"/>
    <s v="46784a84-85ab-4962-bcc7-316c1f2bf1a4"/>
  </r>
  <r>
    <n v="0"/>
    <n v="0"/>
    <n v="0"/>
    <n v="0"/>
    <n v="0"/>
    <n v="0"/>
    <n v="0"/>
    <n v="0"/>
    <n v="0"/>
    <n v="0"/>
    <x v="1"/>
    <n v="1"/>
    <s v="NA"/>
    <s v="NA"/>
    <n v="20"/>
    <x v="2"/>
    <d v="2020-05-13T10:04:18"/>
    <s v="MGE"/>
    <x v="4"/>
    <d v="2020-03-31T00:00:00"/>
    <d v="2020-03-31T14:47:04"/>
    <s v=""/>
    <s v="No"/>
    <s v="Old"/>
    <n v="0"/>
    <x v="1"/>
    <x v="0"/>
    <s v="Tyler"/>
    <s v="Rey"/>
    <x v="6"/>
    <n v="2963496"/>
    <x v="987"/>
    <x v="2"/>
    <s v="LP_AW116-A03_901883"/>
    <s v="CIP_AW116-A08_398635"/>
    <s v="No Work Required Under EVM"/>
    <m/>
    <x v="2"/>
    <s v="Ponderosa Pine"/>
    <s v="No"/>
    <s v="No"/>
    <n v="15"/>
    <n v="66"/>
    <s v="Do Not ABATE"/>
    <s v="NW_No Work"/>
    <s v="Not Needed"/>
    <m/>
    <s v="None Observed"/>
    <s v="Poles F-G, .5 spans from F, 18 feet east of the wire, "/>
    <m/>
    <m/>
    <m/>
    <m/>
    <m/>
    <m/>
    <s v="Unit"/>
    <s v="No"/>
    <s v="Not Invoiced"/>
    <m/>
    <m/>
    <m/>
    <m/>
    <x v="8"/>
    <d v="2020-05-13T10:04:18"/>
    <s v="Sierra"/>
    <s v="SI_Sierra"/>
    <m/>
    <s v="13283 SUNSHINE VALLEY RD"/>
    <s v="GRASS VALLEY"/>
    <s v=""/>
    <s v=""/>
    <s v="treym_awrr"/>
    <d v="2020-03-31T14:47:04"/>
    <s v="BE_geomartawrrprod"/>
    <d v="2020-05-13T15:33:53"/>
    <s v="72ad4f7f-9166-406d-a359-d4466c8e2db5"/>
  </r>
  <r>
    <n v="0"/>
    <n v="0"/>
    <n v="0"/>
    <n v="0"/>
    <n v="0"/>
    <n v="0"/>
    <n v="0"/>
    <n v="0"/>
    <n v="0"/>
    <n v="0"/>
    <x v="1"/>
    <n v="1"/>
    <n v="3"/>
    <s v="NA"/>
    <n v="20"/>
    <x v="2"/>
    <d v="2020-05-13T10:04:30"/>
    <s v="MBG"/>
    <x v="3"/>
    <d v="2020-05-13T00:00:00"/>
    <d v="2020-05-13T10:02:05"/>
    <s v=""/>
    <s v="No"/>
    <s v="New"/>
    <n v="0"/>
    <x v="1"/>
    <x v="0"/>
    <s v="Benjamin"/>
    <s v="Post"/>
    <x v="16"/>
    <n v="3223587"/>
    <x v="988"/>
    <x v="2"/>
    <s v="LP_AW116-A09_893411"/>
    <s v="CIP_AW116-A09_396988"/>
    <s v="Work Identified"/>
    <m/>
    <x v="1"/>
    <s v="Black Oak"/>
    <s v="No"/>
    <s v="No"/>
    <n v="28"/>
    <n v="87"/>
    <s v="Do Not ABATE"/>
    <s v="FOB_FP-Ov B"/>
    <s v="Cut and Leave"/>
    <m/>
    <s v="None Observed"/>
    <s v="0.8 span from pole D to pole E, 20 ft north of lines, overall healthy black oak will need an overhang trim to meet project scope. Tree is marked for work with yellow flagging."/>
    <m/>
    <m/>
    <m/>
    <m/>
    <m/>
    <m/>
    <s v="Unit"/>
    <s v="No"/>
    <s v="Not Invoiced"/>
    <m/>
    <m/>
    <m/>
    <s v="Cut and leave wood greater than 4 inches in diameter as 16 inch length firewood."/>
    <x v="20"/>
    <d v="2020-05-13T10:04:30"/>
    <s v="Sierra"/>
    <s v="SI_Sierra"/>
    <m/>
    <s v="13734 SUNSHINE MEADOWS TRL"/>
    <s v="GRASS VALLEY"/>
    <s v=""/>
    <s v=""/>
    <s v="bpostm_awrr"/>
    <d v="2020-05-13T10:02:05"/>
    <s v="BE_geomartawrrprod"/>
    <d v="2020-05-13T12:32:37"/>
    <s v="5d9da664-830c-42eb-956a-9b788876d564"/>
  </r>
  <r>
    <n v="0"/>
    <n v="0"/>
    <n v="0"/>
    <n v="0"/>
    <n v="0"/>
    <n v="0"/>
    <n v="0"/>
    <n v="0"/>
    <n v="0"/>
    <n v="0"/>
    <x v="1"/>
    <n v="1"/>
    <n v="1"/>
    <n v="1"/>
    <n v="20"/>
    <x v="2"/>
    <d v="2020-05-13T10:04:31"/>
    <s v="MGE"/>
    <x v="4"/>
    <d v="2020-03-31T00:00:00"/>
    <d v="2020-03-31T14:38:21"/>
    <s v=""/>
    <s v="No"/>
    <s v="Old"/>
    <n v="0"/>
    <x v="1"/>
    <x v="0"/>
    <s v="Amanda"/>
    <s v="Winne"/>
    <x v="22"/>
    <n v="2963495"/>
    <x v="989"/>
    <x v="2"/>
    <s v="LP_AW116-A03_901883"/>
    <s v="CIP_AW116-A08_398635"/>
    <s v="Work Identified"/>
    <m/>
    <x v="2"/>
    <s v="Ponderosa Pine"/>
    <s v="No"/>
    <s v="No"/>
    <n v="8"/>
    <n v="68"/>
    <s v="Do Not ABATE"/>
    <s v="F1B_FP-Rmv1 B"/>
    <s v="Haul offsite"/>
    <m/>
    <s v="None Observed"/>
    <s v="Poles F-G, .5 spans from F, 45 feet east of the wire, removal for poor taper "/>
    <m/>
    <m/>
    <m/>
    <m/>
    <m/>
    <m/>
    <s v="Unit"/>
    <s v="No"/>
    <s v="Not Invoiced"/>
    <m/>
    <m/>
    <m/>
    <s v="Remove all pine wood and debris "/>
    <x v="27"/>
    <d v="2020-05-13T10:04:31"/>
    <s v="Sierra"/>
    <s v="SI_Sierra"/>
    <m/>
    <s v="13283 SUNSHINE VALLEY RD"/>
    <s v="GRASS VALLEY"/>
    <s v=""/>
    <s v=""/>
    <s v="treym_awrr"/>
    <d v="2020-03-31T14:38:21"/>
    <s v="BE_geomartawrrprod"/>
    <d v="2020-05-13T11:32:31"/>
    <s v="334d0e04-5ba2-4dc0-bbe4-921dcf1ad43c"/>
  </r>
  <r>
    <n v="0"/>
    <n v="0"/>
    <n v="0"/>
    <n v="0"/>
    <n v="0"/>
    <n v="0"/>
    <n v="0"/>
    <n v="0"/>
    <n v="0"/>
    <n v="0"/>
    <x v="1"/>
    <n v="1"/>
    <s v="NA"/>
    <s v="NA"/>
    <n v="20"/>
    <x v="2"/>
    <d v="2020-05-13T10:04:34"/>
    <s v="MGE"/>
    <x v="4"/>
    <d v="2020-03-31T00:00:00"/>
    <d v="2020-03-31T14:56:39"/>
    <s v=""/>
    <s v="No"/>
    <s v="Old"/>
    <n v="0"/>
    <x v="1"/>
    <x v="0"/>
    <s v="Tyler"/>
    <s v="Rey"/>
    <x v="6"/>
    <n v="2963497"/>
    <x v="990"/>
    <x v="2"/>
    <s v="LP_AW116-A03_901883"/>
    <s v="CIP_AW116-A08_398635"/>
    <s v="No Work Required Under EVM"/>
    <m/>
    <x v="2"/>
    <s v="Ponderosa Pine"/>
    <s v="No"/>
    <s v="No"/>
    <n v="14"/>
    <n v="75"/>
    <s v="Do Not ABATE"/>
    <s v="NW_No Work"/>
    <s v="Not Needed"/>
    <m/>
    <s v="None Observed"/>
    <s v="Poles F-G, .5 spans from F, 30 feet east of the wire, "/>
    <m/>
    <m/>
    <m/>
    <m/>
    <m/>
    <m/>
    <s v="Unit"/>
    <s v="No"/>
    <s v="Not Invoiced"/>
    <m/>
    <m/>
    <m/>
    <m/>
    <x v="8"/>
    <d v="2020-05-13T10:04:34"/>
    <s v="Sierra"/>
    <s v="SI_Sierra"/>
    <m/>
    <s v="13283 SUNSHINE VALLEY RD"/>
    <s v="GRASS VALLEY"/>
    <s v=""/>
    <s v=""/>
    <s v="treym_awrr"/>
    <d v="2020-03-31T14:56:39"/>
    <s v="BE_geomartawrrprod"/>
    <d v="2020-05-13T15:33:53"/>
    <s v="2fe94b8f-2112-45de-8b1d-ea11570b1531"/>
  </r>
  <r>
    <n v="0"/>
    <n v="0"/>
    <n v="0"/>
    <n v="0"/>
    <n v="0"/>
    <n v="0"/>
    <n v="0"/>
    <n v="0"/>
    <n v="0"/>
    <n v="0"/>
    <x v="1"/>
    <n v="1"/>
    <s v="NA"/>
    <s v="NA"/>
    <n v="20"/>
    <x v="2"/>
    <d v="2020-05-13T10:05:06"/>
    <s v="MGE"/>
    <x v="4"/>
    <d v="2020-05-13T00:00:00"/>
    <d v="2020-05-13T10:05:06"/>
    <s v=""/>
    <s v="No"/>
    <s v="New"/>
    <n v="0"/>
    <x v="1"/>
    <x v="0"/>
    <s v="Andrew"/>
    <s v="Withers"/>
    <x v="13"/>
    <n v="3225125"/>
    <x v="991"/>
    <x v="2"/>
    <s v="LP_AW116-A06_898491"/>
    <s v="CIP_AW116-A07_396354"/>
    <s v="No Work Required Under EVM"/>
    <m/>
    <x v="2"/>
    <s v="Knobcone Pine"/>
    <s v="No"/>
    <s v="No"/>
    <n v="44"/>
    <n v="120"/>
    <s v="Do Not ABATE"/>
    <s v="NW_No Work"/>
    <s v="Not Needed"/>
    <m/>
    <s v="None Observed"/>
    <s v="Pole 19- pole A, 30 feet south of pole A, heritage ponderosa tree with big healthy canopy, will re-evaluate in next 18 months."/>
    <m/>
    <m/>
    <m/>
    <m/>
    <m/>
    <m/>
    <s v="Unit"/>
    <s v="No"/>
    <s v="Not Invoiced"/>
    <m/>
    <m/>
    <m/>
    <s v="TBD"/>
    <x v="16"/>
    <d v="2020-05-13T10:05:06"/>
    <s v="Sierra"/>
    <s v="SI_Sierra"/>
    <m/>
    <s v="19278 SUNSHINE CHARLIE DR"/>
    <s v="GRASS VALLEY"/>
    <s v=""/>
    <s v=""/>
    <s v="awithm_awrr"/>
    <d v="2020-05-13T10:05:06"/>
    <s v="BE_geomartawrrprod"/>
    <d v="2020-05-13T14:19:22"/>
    <s v="9d491348-0b40-4d02-955e-a8460e68d1d5"/>
  </r>
  <r>
    <n v="0"/>
    <n v="0"/>
    <n v="0"/>
    <n v="0"/>
    <n v="0"/>
    <n v="0"/>
    <n v="0"/>
    <n v="0"/>
    <n v="0"/>
    <n v="0"/>
    <x v="1"/>
    <n v="1"/>
    <n v="1"/>
    <n v="1"/>
    <n v="20"/>
    <x v="2"/>
    <d v="2020-05-13T10:05:17"/>
    <s v="MGE"/>
    <x v="4"/>
    <d v="2020-04-02T00:00:00"/>
    <d v="2020-04-02T10:42:03"/>
    <s v=""/>
    <s v="No"/>
    <s v="Old"/>
    <n v="0"/>
    <x v="1"/>
    <x v="0"/>
    <s v="Amanda"/>
    <s v="Winne"/>
    <x v="22"/>
    <n v="2975068"/>
    <x v="992"/>
    <x v="2"/>
    <s v="LP_AW116-A03_901883"/>
    <s v="CIP_AW116-A08_398635"/>
    <s v="Work Identified"/>
    <m/>
    <x v="2"/>
    <s v="Ponderosa Pine"/>
    <s v="No"/>
    <s v="No"/>
    <n v="7"/>
    <n v="49"/>
    <s v="Do Not ABATE"/>
    <s v="F1B_FP-Rmv1 B"/>
    <s v="Haul offsite"/>
    <m/>
    <s v="None Observed"/>
    <s v="Poles F-G, .9 spans from F, 39 feet east of east guy wire off of pole G, removal for poor taper "/>
    <m/>
    <m/>
    <m/>
    <m/>
    <m/>
    <m/>
    <s v="Unit"/>
    <s v="No"/>
    <s v="Not Invoiced"/>
    <m/>
    <m/>
    <m/>
    <s v="Remove all pine wood and debris "/>
    <x v="27"/>
    <d v="2020-05-13T10:05:17"/>
    <s v="Sierra"/>
    <s v="SI_Sierra"/>
    <m/>
    <m/>
    <s v="GRASS VALLEY"/>
    <s v=""/>
    <s v=""/>
    <s v="treym_awrr"/>
    <d v="2020-04-02T10:42:03"/>
    <s v="BE_geomartawrrprod"/>
    <d v="2020-05-13T11:32:31"/>
    <s v="51a50bd7-a269-4a38-8b2e-d42591ad042c"/>
  </r>
  <r>
    <n v="0"/>
    <n v="0"/>
    <n v="0"/>
    <n v="0"/>
    <n v="0"/>
    <n v="0"/>
    <n v="0"/>
    <n v="0"/>
    <n v="0"/>
    <n v="0"/>
    <x v="1"/>
    <n v="1"/>
    <n v="1"/>
    <n v="1"/>
    <n v="20"/>
    <x v="2"/>
    <d v="2020-05-13T10:05:38"/>
    <s v="MGE"/>
    <x v="4"/>
    <d v="2020-04-02T00:00:00"/>
    <d v="2020-04-02T09:57:47"/>
    <s v=""/>
    <s v="No"/>
    <s v="Old"/>
    <n v="0"/>
    <x v="1"/>
    <x v="0"/>
    <s v="Amanda"/>
    <s v="Winne"/>
    <x v="22"/>
    <n v="2975067"/>
    <x v="993"/>
    <x v="2"/>
    <s v="LP_AW116-A03_901883"/>
    <s v="CIP_AW116-A08_398635"/>
    <s v="Work Identified"/>
    <m/>
    <x v="2"/>
    <s v="Ponderosa Pine"/>
    <s v="No"/>
    <s v="No"/>
    <n v="6"/>
    <n v="47"/>
    <s v="Do Not ABATE"/>
    <s v="F1B_FP-Rmv1 B"/>
    <s v="Haul offsite"/>
    <m/>
    <s v="None Observed"/>
    <s v="Poles F-G, .9 spans from F, 37 feet east of east guy wire off of pole G, removal for poor taper "/>
    <m/>
    <m/>
    <m/>
    <m/>
    <m/>
    <m/>
    <s v="Unit"/>
    <s v="No"/>
    <s v="Not Invoiced"/>
    <m/>
    <m/>
    <m/>
    <s v="Remove all pine wood and debris "/>
    <x v="27"/>
    <d v="2020-05-13T10:05:38"/>
    <s v="Sierra"/>
    <s v="SI_Sierra"/>
    <m/>
    <m/>
    <s v="GRASS VALLEY"/>
    <s v=""/>
    <s v=""/>
    <s v="treym_awrr"/>
    <d v="2020-04-02T09:57:47"/>
    <s v="BE_geomartawrrprod"/>
    <d v="2020-05-13T11:32:31"/>
    <s v="f82d689c-a310-4585-bd50-c5930f2ff5ff"/>
  </r>
  <r>
    <n v="0"/>
    <n v="0"/>
    <n v="0"/>
    <n v="0"/>
    <n v="0"/>
    <n v="0"/>
    <n v="0"/>
    <n v="0"/>
    <n v="0"/>
    <n v="0"/>
    <x v="1"/>
    <n v="1"/>
    <n v="3"/>
    <n v="3"/>
    <n v="20"/>
    <x v="2"/>
    <d v="2020-05-13T10:06:23"/>
    <s v="MGE"/>
    <x v="4"/>
    <d v="2020-04-15T00:00:00"/>
    <d v="2020-04-15T14:58:17"/>
    <s v=""/>
    <s v="No"/>
    <s v="Old"/>
    <n v="0"/>
    <x v="1"/>
    <x v="0"/>
    <s v="Aaron"/>
    <s v="Hansen"/>
    <x v="14"/>
    <n v="3108743"/>
    <x v="994"/>
    <x v="2"/>
    <s v="LP_AW116-A02_901366"/>
    <s v="CIP_AW116-A02_399071"/>
    <s v="Work Identified"/>
    <m/>
    <x v="2"/>
    <s v="Ponderosa Pine"/>
    <s v="No"/>
    <s v="No"/>
    <n v="26"/>
    <n v="70"/>
    <s v="Do Not ABATE"/>
    <s v="F3B_FP-Rmv3 B"/>
    <s v="Haul offsite"/>
    <m/>
    <s v="None Observed"/>
    <s v="0.9 span between poles# 7-8, 48 feet East of lines/ Previously trimmed tree, unlikely to strike line/ Tree is tall enough to strike lines/ Insect damage at top of tree "/>
    <m/>
    <m/>
    <m/>
    <m/>
    <m/>
    <m/>
    <s v="Unit"/>
    <s v="No"/>
    <s v="Not Invoiced"/>
    <m/>
    <m/>
    <m/>
    <s v="Haul all pine wood away "/>
    <x v="17"/>
    <d v="2020-05-13T10:06:23"/>
    <s v="Sierra"/>
    <s v="SI_Sierra"/>
    <m/>
    <s v="15368 MCQUISTON LN"/>
    <s v="GRASS VALLEY"/>
    <s v=""/>
    <s v=""/>
    <s v="ahansm_awrr"/>
    <d v="2020-04-15T14:58:17"/>
    <s v="BE_geomartawrrprod"/>
    <d v="2020-05-13T11:32:31"/>
    <s v="cdaebda3-59ad-4301-808d-019c0d65307a"/>
  </r>
  <r>
    <n v="0"/>
    <n v="0"/>
    <n v="0"/>
    <n v="0"/>
    <n v="0"/>
    <n v="0"/>
    <n v="0"/>
    <n v="0"/>
    <n v="0"/>
    <n v="0"/>
    <x v="1"/>
    <n v="1"/>
    <n v="1"/>
    <n v="1"/>
    <n v="20"/>
    <x v="2"/>
    <d v="2020-05-13T10:06:43"/>
    <s v="MGE"/>
    <x v="4"/>
    <d v="2020-04-02T00:00:00"/>
    <d v="2020-04-02T09:54:35"/>
    <s v=""/>
    <s v="No"/>
    <s v="Old"/>
    <n v="0"/>
    <x v="1"/>
    <x v="0"/>
    <s v="Amanda"/>
    <s v="Winne"/>
    <x v="22"/>
    <n v="2975066"/>
    <x v="995"/>
    <x v="2"/>
    <s v="LP_AW116-A03_901883"/>
    <s v="CIP_AW116-A08_398635"/>
    <s v="Work Identified"/>
    <m/>
    <x v="2"/>
    <s v="Ponderosa Pine"/>
    <s v="No"/>
    <s v="No"/>
    <n v="6"/>
    <n v="45"/>
    <s v="Do Not ABATE"/>
    <s v="F1B_FP-Rmv1 B"/>
    <s v="Haul offsite"/>
    <m/>
    <s v="None Observed"/>
    <s v="Poles F-G, .9 spans from F, 36 feet east of east guy wire off of pole G, removal for poor taper "/>
    <m/>
    <m/>
    <m/>
    <m/>
    <m/>
    <m/>
    <s v="Unit"/>
    <s v="No"/>
    <s v="Not Invoiced"/>
    <m/>
    <m/>
    <m/>
    <s v="Remove all pine wood and debris "/>
    <x v="27"/>
    <d v="2020-05-13T10:06:43"/>
    <s v="Sierra"/>
    <s v="SI_Sierra"/>
    <m/>
    <m/>
    <s v="GRASS VALLEY"/>
    <s v=""/>
    <s v=""/>
    <s v="treym_awrr"/>
    <d v="2020-04-02T09:54:35"/>
    <s v="BE_geomartawrrprod"/>
    <d v="2020-05-13T11:32:31"/>
    <s v="45016e41-b307-434c-b380-8850940c1057"/>
  </r>
  <r>
    <n v="0"/>
    <n v="0"/>
    <n v="0"/>
    <n v="0"/>
    <n v="0"/>
    <n v="0"/>
    <n v="0"/>
    <n v="0"/>
    <n v="0"/>
    <n v="0"/>
    <x v="1"/>
    <n v="1"/>
    <n v="1"/>
    <n v="1"/>
    <n v="20"/>
    <x v="2"/>
    <d v="2020-05-13T10:06:59"/>
    <s v="MGE"/>
    <x v="4"/>
    <d v="2020-04-02T00:00:00"/>
    <d v="2020-04-02T09:51:50"/>
    <s v=""/>
    <s v="No"/>
    <s v="Old"/>
    <n v="0"/>
    <x v="1"/>
    <x v="0"/>
    <s v="Amanda"/>
    <s v="Winne"/>
    <x v="22"/>
    <n v="2975065"/>
    <x v="996"/>
    <x v="2"/>
    <s v="LP_AW116-A03_901883"/>
    <s v="CIP_AW116-A08_398635"/>
    <s v="Work Identified"/>
    <m/>
    <x v="2"/>
    <s v="Ponderosa Pine"/>
    <s v="No"/>
    <s v="No"/>
    <n v="6"/>
    <n v="45"/>
    <s v="Do Not ABATE"/>
    <s v="F1B_FP-Rmv1 B"/>
    <s v="Haul offsite"/>
    <m/>
    <s v="None Observed"/>
    <s v="Poles F-G, .9 spans from F, 36 feet east of east guy wire off of pole G, removal for poor taper "/>
    <m/>
    <m/>
    <m/>
    <m/>
    <m/>
    <m/>
    <s v="Unit"/>
    <s v="No"/>
    <s v="Not Invoiced"/>
    <m/>
    <m/>
    <m/>
    <s v="Remove all pine wood and debris "/>
    <x v="27"/>
    <d v="2020-05-13T10:06:59"/>
    <s v="Sierra"/>
    <s v="SI_Sierra"/>
    <m/>
    <m/>
    <s v="GRASS VALLEY"/>
    <s v=""/>
    <s v=""/>
    <s v="treym_awrr"/>
    <d v="2020-04-02T09:51:50"/>
    <s v="BE_geomartawrrprod"/>
    <d v="2020-05-13T11:32:31"/>
    <s v="74af23ac-0f66-4d3a-bf95-76419e21af03"/>
  </r>
  <r>
    <n v="0"/>
    <n v="0"/>
    <n v="0"/>
    <n v="0"/>
    <n v="0"/>
    <n v="0"/>
    <n v="0"/>
    <n v="0"/>
    <n v="0"/>
    <n v="0"/>
    <x v="1"/>
    <n v="1"/>
    <n v="1"/>
    <n v="1"/>
    <n v="20"/>
    <x v="2"/>
    <d v="2020-05-13T10:07:14"/>
    <s v="MGE"/>
    <x v="4"/>
    <d v="2020-03-31T00:00:00"/>
    <d v="2020-03-31T11:52:29"/>
    <s v=""/>
    <s v="No"/>
    <s v="Old"/>
    <n v="0"/>
    <x v="1"/>
    <x v="0"/>
    <s v="Amanda"/>
    <s v="Winne"/>
    <x v="22"/>
    <n v="2963481"/>
    <x v="997"/>
    <x v="2"/>
    <s v="LP_AW116-A03_901883"/>
    <s v="CIP_AW116-A08_398635"/>
    <s v="Work Identified"/>
    <m/>
    <x v="2"/>
    <s v="Ponderosa Pine"/>
    <s v="No"/>
    <s v="No"/>
    <n v="5"/>
    <n v="34"/>
    <s v="Do Not ABATE"/>
    <s v="F1B_FP-Rmv1 B"/>
    <s v="Haul offsite"/>
    <m/>
    <s v="None Observed"/>
    <s v="Poles F-G, .9 spans from F, 27 feet east of east guy wire off of pole G, removal for poor taper "/>
    <m/>
    <m/>
    <m/>
    <m/>
    <m/>
    <m/>
    <s v="Unit"/>
    <s v="No"/>
    <s v="Not Invoiced"/>
    <m/>
    <m/>
    <m/>
    <s v="Remove all pine wood and debris "/>
    <x v="27"/>
    <d v="2020-05-13T10:07:14"/>
    <s v="Sierra"/>
    <s v="SI_Sierra"/>
    <m/>
    <s v="13283 SUNSHINE VALLEY RD"/>
    <s v="GRASS VALLEY"/>
    <s v=""/>
    <s v=""/>
    <s v="treym_awrr"/>
    <d v="2020-03-31T11:52:29"/>
    <s v="BE_geomartawrrprod"/>
    <d v="2020-05-13T11:32:31"/>
    <s v="8cad421d-0fa3-40c4-b5b2-1197d243f10d"/>
  </r>
  <r>
    <n v="0"/>
    <n v="0"/>
    <n v="0"/>
    <n v="0"/>
    <n v="0"/>
    <n v="0"/>
    <n v="0"/>
    <n v="0"/>
    <n v="0"/>
    <n v="0"/>
    <x v="1"/>
    <n v="1"/>
    <n v="1"/>
    <n v="1"/>
    <n v="20"/>
    <x v="2"/>
    <d v="2020-05-13T10:07:27"/>
    <s v="MGE"/>
    <x v="4"/>
    <d v="2020-03-31T00:00:00"/>
    <d v="2020-03-31T11:27:15"/>
    <s v=""/>
    <s v="No"/>
    <s v="Old"/>
    <n v="0"/>
    <x v="1"/>
    <x v="0"/>
    <s v="Amanda"/>
    <s v="Winne"/>
    <x v="22"/>
    <n v="2963476"/>
    <x v="998"/>
    <x v="2"/>
    <s v="LP_AW116-A03_901883"/>
    <s v="CIP_AW116-A08_398635"/>
    <s v="Work Identified"/>
    <m/>
    <x v="2"/>
    <s v="Ponderosa Pine"/>
    <s v="No"/>
    <s v="No"/>
    <n v="7"/>
    <n v="45"/>
    <s v="Do Not ABATE"/>
    <s v="F1B_FP-Rmv1 B"/>
    <s v="Haul offsite"/>
    <m/>
    <s v="None Observed"/>
    <s v="Poles F-G, .9 spans from F, 30 feet southeast of pole G, removal for poor taper "/>
    <m/>
    <m/>
    <m/>
    <m/>
    <m/>
    <m/>
    <s v="Unit"/>
    <s v="No"/>
    <s v="Not Invoiced"/>
    <m/>
    <m/>
    <m/>
    <s v="Remove all pine wood and debris "/>
    <x v="27"/>
    <d v="2020-05-13T10:07:27"/>
    <s v="Sierra"/>
    <s v="SI_Sierra"/>
    <m/>
    <s v="13283 SUNSHINE VALLEY RD"/>
    <s v="GRASS VALLEY"/>
    <s v=""/>
    <s v=""/>
    <s v="treym_awrr"/>
    <d v="2020-03-31T11:27:15"/>
    <s v="BE_geomartawrrprod"/>
    <d v="2020-05-13T11:32:31"/>
    <s v="db43523e-6d4a-491b-9d9a-670109be7b12"/>
  </r>
  <r>
    <n v="0"/>
    <n v="0"/>
    <n v="0"/>
    <n v="0"/>
    <n v="0"/>
    <n v="0"/>
    <n v="0"/>
    <n v="0"/>
    <n v="0"/>
    <n v="0"/>
    <x v="1"/>
    <n v="1"/>
    <n v="1"/>
    <n v="1"/>
    <n v="20"/>
    <x v="2"/>
    <d v="2020-05-13T10:07:44"/>
    <s v="MGE"/>
    <x v="4"/>
    <d v="2020-03-31T00:00:00"/>
    <d v="2020-03-31T11:06:32"/>
    <s v=""/>
    <s v="No"/>
    <s v="Old"/>
    <n v="0"/>
    <x v="1"/>
    <x v="0"/>
    <s v="Amanda"/>
    <s v="Winne"/>
    <x v="22"/>
    <n v="2963472"/>
    <x v="999"/>
    <x v="2"/>
    <s v="LP_AW116-A03_901883"/>
    <s v="CIP_AW116-A08_398635"/>
    <s v="Work Identified"/>
    <m/>
    <x v="2"/>
    <s v="Ponderosa Pine"/>
    <s v="No"/>
    <s v="No"/>
    <n v="5"/>
    <n v="36"/>
    <s v="Do Not ABATE"/>
    <s v="F1B_FP-Rmv1 B"/>
    <s v="Haul offsite"/>
    <m/>
    <s v="None Observed"/>
    <s v="Poles G-H, .1 spans from G, 10 feet east of pole G, removal for poor taper"/>
    <m/>
    <m/>
    <m/>
    <m/>
    <m/>
    <m/>
    <s v="Unit"/>
    <s v="No"/>
    <s v="Not Invoiced"/>
    <m/>
    <m/>
    <m/>
    <s v="Remove all pine wood and debris "/>
    <x v="27"/>
    <d v="2020-05-13T10:07:44"/>
    <s v="Sierra"/>
    <s v="SI_Sierra"/>
    <m/>
    <s v="13283 SUNSHINE VALLEY RD"/>
    <s v="GRASS VALLEY"/>
    <s v=""/>
    <s v=""/>
    <s v="treym_awrr"/>
    <d v="2020-03-31T11:06:32"/>
    <s v="BE_geomartawrrprod"/>
    <d v="2020-05-13T11:32:31"/>
    <s v="86e36127-d5c1-45d0-b454-ada537bf44a9"/>
  </r>
  <r>
    <n v="0"/>
    <n v="0"/>
    <n v="0"/>
    <n v="0"/>
    <n v="0"/>
    <n v="0"/>
    <n v="0"/>
    <n v="0"/>
    <n v="0"/>
    <n v="0"/>
    <x v="1"/>
    <n v="1"/>
    <n v="1"/>
    <n v="1"/>
    <n v="20"/>
    <x v="2"/>
    <d v="2020-05-13T10:07:59"/>
    <s v="MGE"/>
    <x v="4"/>
    <d v="2020-03-31T00:00:00"/>
    <d v="2020-03-31T11:58:37"/>
    <s v=""/>
    <s v="No"/>
    <s v="Old"/>
    <n v="0"/>
    <x v="1"/>
    <x v="0"/>
    <s v="Amanda"/>
    <s v="Winne"/>
    <x v="22"/>
    <n v="2963482"/>
    <x v="1000"/>
    <x v="2"/>
    <s v="LP_AW116-A03_901883"/>
    <s v="CIP_AW116-A08_398635"/>
    <s v="Work Identified"/>
    <m/>
    <x v="2"/>
    <s v="Ponderosa Pine"/>
    <s v="No"/>
    <s v="No"/>
    <n v="7"/>
    <n v="45"/>
    <s v="Do Not ABATE"/>
    <s v="F1B_FP-Rmv1 B"/>
    <s v="Haul offsite"/>
    <m/>
    <s v="None Observed"/>
    <s v="Poles G-H, .1 spans from G, 27 feet east of guy wire off of pole G, removal for poor taper "/>
    <m/>
    <m/>
    <m/>
    <m/>
    <m/>
    <m/>
    <s v="Unit"/>
    <s v="No"/>
    <s v="Not Invoiced"/>
    <m/>
    <m/>
    <m/>
    <s v="Remove all pine wood and debris "/>
    <x v="27"/>
    <d v="2020-05-13T10:07:59"/>
    <s v="Sierra"/>
    <s v="SI_Sierra"/>
    <m/>
    <s v="13283 SUNSHINE VALLEY RD"/>
    <s v="GRASS VALLEY"/>
    <s v=""/>
    <s v=""/>
    <s v="treym_awrr"/>
    <d v="2020-03-31T11:58:37"/>
    <s v="BE_geomartawrrprod"/>
    <d v="2020-05-13T11:32:31"/>
    <s v="fee6fe26-19fe-4e9c-8d0d-ce08187782c7"/>
  </r>
  <r>
    <n v="0"/>
    <n v="0"/>
    <n v="0"/>
    <n v="0"/>
    <n v="0"/>
    <n v="0"/>
    <n v="0"/>
    <n v="0"/>
    <n v="0"/>
    <n v="0"/>
    <x v="1"/>
    <n v="1"/>
    <n v="1"/>
    <n v="1"/>
    <n v="20"/>
    <x v="2"/>
    <d v="2020-05-13T10:08:14"/>
    <s v="MGE"/>
    <x v="4"/>
    <d v="2020-03-31T00:00:00"/>
    <d v="2020-03-31T11:31:00"/>
    <s v=""/>
    <s v="No"/>
    <s v="Old"/>
    <n v="0"/>
    <x v="1"/>
    <x v="0"/>
    <s v="Amanda"/>
    <s v="Winne"/>
    <x v="22"/>
    <n v="2963477"/>
    <x v="1001"/>
    <x v="2"/>
    <s v="LP_AW116-A03_901883"/>
    <s v="CIP_AW116-A08_398635"/>
    <s v="Work Identified"/>
    <m/>
    <x v="2"/>
    <s v="Ponderosa Pine"/>
    <s v="No"/>
    <s v="No"/>
    <n v="5"/>
    <n v="37"/>
    <s v="Do Not ABATE"/>
    <s v="F1B_FP-Rmv1 B"/>
    <s v="Haul offsite"/>
    <m/>
    <s v="None Observed"/>
    <s v="Poles G-H, .1 spans from G, 30 feet east of pole G, removal for poor taper "/>
    <m/>
    <m/>
    <m/>
    <m/>
    <m/>
    <m/>
    <s v="Unit"/>
    <s v="No"/>
    <s v="Not Invoiced"/>
    <m/>
    <m/>
    <m/>
    <s v="Remove all pine wood and debris "/>
    <x v="27"/>
    <d v="2020-05-13T10:08:14"/>
    <s v="Sierra"/>
    <s v="SI_Sierra"/>
    <m/>
    <s v="13283 SUNSHINE VALLEY RD"/>
    <s v="GRASS VALLEY"/>
    <s v=""/>
    <s v=""/>
    <s v="treym_awrr"/>
    <d v="2020-03-31T11:31:00"/>
    <s v="BE_geomartawrrprod"/>
    <d v="2020-05-13T11:32:31"/>
    <s v="78b1530a-4f5b-443f-9951-aa0ada5a81ba"/>
  </r>
  <r>
    <n v="0"/>
    <n v="0"/>
    <n v="0"/>
    <n v="0"/>
    <n v="0"/>
    <n v="0"/>
    <n v="0"/>
    <n v="0"/>
    <n v="0"/>
    <n v="0"/>
    <x v="1"/>
    <n v="1"/>
    <n v="1"/>
    <n v="1"/>
    <n v="20"/>
    <x v="2"/>
    <d v="2020-05-13T10:08:38"/>
    <s v="MGE"/>
    <x v="4"/>
    <d v="2020-03-31T00:00:00"/>
    <d v="2020-03-31T11:08:47"/>
    <s v=""/>
    <s v="No"/>
    <s v="Old"/>
    <n v="0"/>
    <x v="1"/>
    <x v="0"/>
    <s v="Amanda"/>
    <s v="Winne"/>
    <x v="22"/>
    <n v="2963473"/>
    <x v="1002"/>
    <x v="2"/>
    <s v="LP_AW116-A03_901883"/>
    <s v="CIP_AW116-A08_398635"/>
    <s v="Work Identified"/>
    <m/>
    <x v="2"/>
    <s v="Ponderosa Pine"/>
    <s v="No"/>
    <s v="No"/>
    <n v="4"/>
    <n v="33"/>
    <s v="Do Not ABATE"/>
    <s v="F1B_FP-Rmv1 B"/>
    <s v="Haul offsite"/>
    <m/>
    <s v="None Observed"/>
    <s v="Poles G-H, .1 spans from G, 14 feet east of pole G, removal for poor taper"/>
    <m/>
    <m/>
    <m/>
    <m/>
    <m/>
    <m/>
    <s v="Unit"/>
    <s v="No"/>
    <s v="Not Invoiced"/>
    <m/>
    <m/>
    <m/>
    <s v="Remove all pine wood and debris "/>
    <x v="27"/>
    <d v="2020-05-13T10:08:38"/>
    <s v="Sierra"/>
    <s v="SI_Sierra"/>
    <m/>
    <s v="13283 SUNSHINE VALLEY RD"/>
    <s v="GRASS VALLEY"/>
    <s v=""/>
    <s v=""/>
    <s v="treym_awrr"/>
    <d v="2020-03-31T11:08:47"/>
    <s v="BE_geomartawrrprod"/>
    <d v="2020-05-13T11:32:31"/>
    <s v="f0889205-70e4-4794-b495-287f90ff6964"/>
  </r>
  <r>
    <n v="0"/>
    <n v="0"/>
    <n v="0"/>
    <n v="0"/>
    <n v="0"/>
    <n v="0"/>
    <n v="0"/>
    <n v="0"/>
    <n v="0"/>
    <n v="0"/>
    <x v="1"/>
    <n v="1"/>
    <n v="1"/>
    <n v="1"/>
    <n v="20"/>
    <x v="2"/>
    <d v="2020-05-13T10:09:00"/>
    <s v="MGE"/>
    <x v="4"/>
    <d v="2020-03-31T00:00:00"/>
    <d v="2020-03-31T11:15:24"/>
    <s v=""/>
    <s v="No"/>
    <s v="Old"/>
    <n v="0"/>
    <x v="1"/>
    <x v="0"/>
    <s v="Amanda"/>
    <s v="Winne"/>
    <x v="22"/>
    <n v="2963474"/>
    <x v="1003"/>
    <x v="2"/>
    <s v="LP_AW116-A03_901883"/>
    <s v="CIP_AW116-A08_398635"/>
    <s v="Work Identified"/>
    <m/>
    <x v="2"/>
    <s v="Ponderosa Pine"/>
    <s v="No"/>
    <s v="No"/>
    <n v="10"/>
    <n v="30"/>
    <s v="Do Not ABATE"/>
    <s v="F1B_FP-Rmv1 B"/>
    <s v="Haul offsite"/>
    <m/>
    <s v="None Observed"/>
    <s v="Poles G-H, .1 spans from G, 7 feet east of pole G, removal for previously topped, growing toward facilities "/>
    <m/>
    <m/>
    <m/>
    <m/>
    <m/>
    <m/>
    <s v="Unit"/>
    <s v="No"/>
    <s v="Not Invoiced"/>
    <m/>
    <m/>
    <m/>
    <s v="Remove all pine wood and debris "/>
    <x v="27"/>
    <d v="2020-05-13T10:09:00"/>
    <s v="Sierra"/>
    <s v="SI_Sierra"/>
    <m/>
    <s v="13283 SUNSHINE VALLEY RD"/>
    <s v="GRASS VALLEY"/>
    <s v=""/>
    <s v=""/>
    <s v="treym_awrr"/>
    <d v="2020-03-31T11:15:24"/>
    <s v="BE_geomartawrrprod"/>
    <d v="2020-05-13T11:32:31"/>
    <s v="5dd98208-4817-4ad2-9f8d-3f209cbbc19c"/>
  </r>
  <r>
    <n v="0"/>
    <n v="0"/>
    <n v="0"/>
    <n v="0"/>
    <n v="0"/>
    <n v="0"/>
    <n v="0"/>
    <n v="0"/>
    <n v="0"/>
    <n v="0"/>
    <x v="1"/>
    <n v="1"/>
    <n v="1"/>
    <n v="1"/>
    <n v="20"/>
    <x v="2"/>
    <d v="2020-05-13T10:14:20"/>
    <s v="MGE"/>
    <x v="4"/>
    <d v="2020-03-31T00:00:00"/>
    <d v="2020-03-31T12:03:19"/>
    <s v=""/>
    <s v="No"/>
    <s v="Old"/>
    <n v="0"/>
    <x v="1"/>
    <x v="0"/>
    <s v="Amanda"/>
    <s v="Winne"/>
    <x v="22"/>
    <n v="2963483"/>
    <x v="1004"/>
    <x v="2"/>
    <s v="LP_AW116-A03_901883"/>
    <s v="CIP_AW116-A08_398635"/>
    <s v="Work Identified"/>
    <m/>
    <x v="2"/>
    <s v="Ponderosa Pine"/>
    <s v="No"/>
    <s v="No"/>
    <n v="10"/>
    <n v="60"/>
    <s v="Do Not ABATE"/>
    <s v="F1B_FP-Rmv1 B"/>
    <s v="Haul offsite"/>
    <m/>
    <s v="None Observed"/>
    <s v="Poles F-G .9 spans from F, 42 feet southeast of east guy wire off of pole G, removal for poor taper "/>
    <m/>
    <m/>
    <m/>
    <m/>
    <m/>
    <m/>
    <s v="Unit"/>
    <s v="No"/>
    <s v="Not Invoiced"/>
    <m/>
    <m/>
    <m/>
    <s v="Remove all pine wood and debris "/>
    <x v="27"/>
    <d v="2020-05-13T10:14:20"/>
    <s v="Sierra"/>
    <s v="SI_Sierra"/>
    <m/>
    <s v="13283 SUNSHINE VALLEY RD"/>
    <s v="GRASS VALLEY"/>
    <s v=""/>
    <s v=""/>
    <s v="treym_awrr"/>
    <d v="2020-03-31T12:03:19"/>
    <s v="BE_geomartawrrprod"/>
    <d v="2020-05-13T11:32:31"/>
    <s v="1707e77d-9824-4843-b426-4c3426f88d3f"/>
  </r>
  <r>
    <n v="0"/>
    <n v="0"/>
    <n v="0"/>
    <n v="0"/>
    <n v="0"/>
    <n v="0"/>
    <n v="0"/>
    <n v="0"/>
    <n v="0"/>
    <n v="0"/>
    <x v="1"/>
    <n v="1"/>
    <n v="1"/>
    <n v="1"/>
    <n v="20"/>
    <x v="2"/>
    <d v="2020-05-13T10:15:48"/>
    <s v="MGE"/>
    <x v="4"/>
    <d v="2020-05-13T00:00:00"/>
    <d v="2020-05-13T10:15:48"/>
    <s v=""/>
    <s v="No"/>
    <s v="New"/>
    <n v="0"/>
    <x v="1"/>
    <x v="0"/>
    <s v="Tyler"/>
    <s v="Rey"/>
    <x v="6"/>
    <n v="3225868"/>
    <x v="1005"/>
    <x v="2"/>
    <s v="LP_AW116-A03_901883"/>
    <s v="CIP_AW116-A08_398635"/>
    <s v="Work Identified"/>
    <m/>
    <x v="2"/>
    <s v="Ponderosa Pine"/>
    <s v="No"/>
    <s v="No"/>
    <n v="8"/>
    <n v="70"/>
    <s v="Do Not ABATE"/>
    <s v="F1B_FP-Rmv1 B"/>
    <s v="Haul offsite"/>
    <m/>
    <s v="None Observed"/>
    <s v="Poles F-G, .3 spans from F, 45 feet east of the wire, removal for poor taper "/>
    <m/>
    <m/>
    <m/>
    <m/>
    <m/>
    <m/>
    <s v="Unit"/>
    <s v="No"/>
    <s v="Not Invoiced"/>
    <m/>
    <m/>
    <m/>
    <s v="Removal all pine and debris"/>
    <x v="8"/>
    <d v="2020-05-13T10:15:48"/>
    <s v="Sierra"/>
    <s v="SI_Sierra"/>
    <m/>
    <s v="13283 SUNSHINE VALLEY RD"/>
    <s v="GRASS VALLEY"/>
    <s v=""/>
    <s v=""/>
    <s v="treym_awrr"/>
    <d v="2020-05-13T10:15:48"/>
    <s v="BE_geomartawrrprod"/>
    <d v="2020-05-13T16:23:11"/>
    <s v="1bac53b6-7ac4-4557-9f16-a215482f1a48"/>
  </r>
  <r>
    <n v="0"/>
    <n v="0"/>
    <n v="0"/>
    <n v="0"/>
    <n v="0"/>
    <n v="0"/>
    <n v="0"/>
    <n v="0"/>
    <n v="0"/>
    <n v="0"/>
    <x v="1"/>
    <n v="1"/>
    <n v="1"/>
    <n v="1"/>
    <n v="20"/>
    <x v="2"/>
    <d v="2020-05-13T10:16:30"/>
    <s v="MGE"/>
    <x v="4"/>
    <d v="2020-05-13T00:00:00"/>
    <d v="2020-05-13T10:08:38"/>
    <s v=""/>
    <s v="No"/>
    <s v="New"/>
    <n v="0"/>
    <x v="1"/>
    <x v="0"/>
    <s v="Tyler"/>
    <s v="Rey"/>
    <x v="6"/>
    <n v="3225867"/>
    <x v="1006"/>
    <x v="2"/>
    <s v="LP_AW116-A03_901883"/>
    <s v="CIP_AW116-A08_398635"/>
    <s v="Work Identified"/>
    <m/>
    <x v="2"/>
    <s v="Ponderosa Pine"/>
    <s v="No"/>
    <s v="No"/>
    <n v="9"/>
    <n v="65"/>
    <s v="Do Not ABATE"/>
    <s v="F1B_FP-Rmv1 B"/>
    <s v="Haul offsite"/>
    <m/>
    <s v="None Observed"/>
    <s v="Poles F-G, .5 spans from F, 30 feet east of the wire, removal for poor taper "/>
    <m/>
    <m/>
    <m/>
    <m/>
    <m/>
    <m/>
    <s v="Unit"/>
    <s v="No"/>
    <s v="Not Invoiced"/>
    <m/>
    <m/>
    <m/>
    <m/>
    <x v="8"/>
    <d v="2020-05-13T10:16:30"/>
    <s v="Sierra"/>
    <s v="SI_Sierra"/>
    <m/>
    <s v="13283 SUNSHINE VALLEY RD"/>
    <s v="GRASS VALLEY"/>
    <s v=""/>
    <s v=""/>
    <s v="treym_awrr"/>
    <d v="2020-05-13T10:08:38"/>
    <s v="BE_geomartawrrprod"/>
    <d v="2020-05-13T16:23:11"/>
    <s v="0552d7e5-30f4-4b7d-b0e0-56c1d5732914"/>
  </r>
  <r>
    <n v="0"/>
    <n v="0"/>
    <n v="0"/>
    <n v="0"/>
    <n v="0"/>
    <n v="0"/>
    <n v="0"/>
    <n v="0"/>
    <n v="0"/>
    <n v="0"/>
    <x v="1"/>
    <n v="1"/>
    <s v="NA"/>
    <s v="NA"/>
    <n v="20"/>
    <x v="2"/>
    <d v="2020-05-13T10:16:54"/>
    <s v="MGE"/>
    <x v="4"/>
    <d v="2019-08-01T00:00:00"/>
    <d v="2019-08-01T15:09:00"/>
    <s v=""/>
    <s v="No"/>
    <s v="Old"/>
    <n v="0"/>
    <x v="1"/>
    <x v="0"/>
    <s v="Terry"/>
    <s v="Maokhamphiou"/>
    <x v="26"/>
    <n v="1746930"/>
    <x v="1007"/>
    <x v="0"/>
    <s v="LP_AV115-K11_881018"/>
    <s v="CIP_AV115-K11_356750"/>
    <s v="No Work Required Under EVM"/>
    <s v=""/>
    <x v="2"/>
    <s v="Black Oak"/>
    <s v="No"/>
    <s v="No"/>
    <n v="34"/>
    <n v="90"/>
    <s v="Do Not ABATE"/>
    <s v="NW_No Work"/>
    <s v="Not Needed"/>
    <s v="No"/>
    <s v="None Observed"/>
    <s v=" 0.1 span pole 17 to 18, 28' west of line. large black oak, starting to get mistletoe toe"/>
    <s v="AEA_A &amp; E Arborists Tree Care."/>
    <s v=""/>
    <m/>
    <s v=""/>
    <m/>
    <s v=""/>
    <s v="Unit"/>
    <m/>
    <s v=""/>
    <s v=""/>
    <s v=""/>
    <m/>
    <s v="cut to 16&quot; rounds and move onto the road "/>
    <x v="31"/>
    <d v="2020-05-13T10:16:54"/>
    <s v="Sierra"/>
    <s v="SI_Sierra"/>
    <s v="1051739529"/>
    <s v="10841 MOUNTAINEER TRL"/>
    <s v="GRASS VALLEY"/>
    <s v=""/>
    <s v=""/>
    <s v="ctrimn_awrr"/>
    <d v="2019-08-01T15:09:00"/>
    <s v="BE_geomartawrrprod"/>
    <d v="2020-05-13T11:32:24"/>
    <s v="c57cfd13-f7c8-435e-a7b8-088c4dc24ac7"/>
  </r>
  <r>
    <n v="0"/>
    <n v="0"/>
    <n v="0"/>
    <n v="0"/>
    <n v="0"/>
    <n v="0"/>
    <n v="0"/>
    <n v="0"/>
    <n v="0"/>
    <n v="0"/>
    <x v="1"/>
    <n v="1"/>
    <s v="NA"/>
    <s v="NA"/>
    <n v="20"/>
    <x v="2"/>
    <d v="2020-05-13T10:17:09"/>
    <s v="MGE"/>
    <x v="4"/>
    <d v="2020-05-13T00:00:00"/>
    <d v="2020-05-13T10:14:37"/>
    <s v=""/>
    <s v="No"/>
    <s v="New"/>
    <n v="0"/>
    <x v="1"/>
    <x v="0"/>
    <s v="Andrew"/>
    <s v="Withers"/>
    <x v="13"/>
    <n v="3225126"/>
    <x v="1008"/>
    <x v="2"/>
    <s v="LP_AW116-A06_898491"/>
    <s v="CIP_AW116-A06_395928"/>
    <s v="No Work Required Under EVM"/>
    <m/>
    <x v="2"/>
    <s v="Ponderosa Pine"/>
    <s v="No"/>
    <s v="No"/>
    <n v="33"/>
    <n v="120"/>
    <s v="Do Not ABATE"/>
    <s v="NW_No Work"/>
    <s v="Not Needed"/>
    <m/>
    <s v="None Observed"/>
    <s v="Pole A- end pole, 100 feet west of guy wire at end pole, tree is next to house and has a satellite dish up top with a com wire going down the side of the tree underground. Tree is also next to large propane tank."/>
    <m/>
    <m/>
    <m/>
    <m/>
    <m/>
    <m/>
    <s v="Unit"/>
    <s v="No"/>
    <s v="Not Invoiced"/>
    <m/>
    <m/>
    <m/>
    <s v="TBD"/>
    <x v="16"/>
    <d v="2020-05-13T10:17:09"/>
    <s v="Sierra"/>
    <s v="SI_Sierra"/>
    <m/>
    <s v="19278 SUNSHINE CHARLIE DR"/>
    <s v="GRASS VALLEY"/>
    <s v=""/>
    <s v=""/>
    <s v="awithm_awrr"/>
    <d v="2020-05-13T10:14:37"/>
    <s v="BE_geomartawrrprod"/>
    <d v="2020-05-13T14:19:22"/>
    <s v="4e9986c6-43b8-4435-9a9a-4977d5f25318"/>
  </r>
  <r>
    <n v="0"/>
    <n v="0"/>
    <n v="0"/>
    <n v="0"/>
    <n v="0"/>
    <n v="0"/>
    <n v="0"/>
    <n v="0"/>
    <n v="0"/>
    <n v="0"/>
    <x v="1"/>
    <n v="1"/>
    <s v="NA"/>
    <s v="NA"/>
    <n v="20"/>
    <x v="2"/>
    <d v="2020-05-13T10:18:00"/>
    <s v="MGE"/>
    <x v="4"/>
    <d v="2020-03-31T00:00:00"/>
    <d v="2020-03-31T11:38:35"/>
    <s v=""/>
    <s v="No"/>
    <s v="Old"/>
    <n v="0"/>
    <x v="1"/>
    <x v="0"/>
    <s v="Amanda"/>
    <s v="Winne"/>
    <x v="22"/>
    <n v="2963478"/>
    <x v="1009"/>
    <x v="2"/>
    <s v="LP_AW116-A03_901883"/>
    <s v="CIP_AW116-A08_398635"/>
    <s v="No Work Required Under EVM"/>
    <m/>
    <x v="2"/>
    <s v="Ponderosa Pine"/>
    <s v="No"/>
    <s v="No"/>
    <n v="9"/>
    <n v="43"/>
    <s v="Do Not ABATE"/>
    <s v="NW_No Work"/>
    <s v="Not Needed"/>
    <m/>
    <s v="None Observed"/>
    <s v="Poles G-H, .2 spans from G, 30 feet northeast of pole G"/>
    <m/>
    <m/>
    <m/>
    <m/>
    <m/>
    <m/>
    <s v="Unit"/>
    <s v="No"/>
    <s v="Not Invoiced"/>
    <m/>
    <m/>
    <m/>
    <m/>
    <x v="27"/>
    <d v="2020-05-13T10:18:00"/>
    <s v="Sierra"/>
    <s v="SI_Sierra"/>
    <m/>
    <s v="13283 SUNSHINE VALLEY RD"/>
    <s v="GRASS VALLEY"/>
    <s v=""/>
    <s v=""/>
    <s v="treym_awrr"/>
    <d v="2020-03-31T11:38:35"/>
    <s v="BE_geomartawrrprod"/>
    <d v="2020-05-13T11:32:31"/>
    <s v="5060768f-84f6-4bf3-9ba6-dbb03a7af8f9"/>
  </r>
  <r>
    <n v="0"/>
    <n v="0"/>
    <n v="0"/>
    <n v="0"/>
    <n v="0"/>
    <n v="0"/>
    <n v="0"/>
    <n v="0"/>
    <n v="0"/>
    <n v="0"/>
    <x v="1"/>
    <n v="1"/>
    <s v="NA"/>
    <s v="NA"/>
    <n v="20"/>
    <x v="2"/>
    <d v="2020-05-13T10:18:13"/>
    <s v="MGE"/>
    <x v="4"/>
    <d v="2019-08-01T00:00:00"/>
    <d v="2019-08-01T13:19:36"/>
    <s v=""/>
    <s v="No"/>
    <s v="Old"/>
    <n v="0"/>
    <x v="1"/>
    <x v="0"/>
    <s v="Terry"/>
    <s v="Maokhamphiou"/>
    <x v="26"/>
    <n v="1746739"/>
    <x v="1010"/>
    <x v="0"/>
    <s v="LP_AV115-K11_881018"/>
    <s v="CIP_AV115-K11_356751"/>
    <s v="No Work Required Under EVM"/>
    <s v=""/>
    <x v="5"/>
    <s v="Live Oak"/>
    <s v="No"/>
    <s v="No"/>
    <n v="12"/>
    <n v="26"/>
    <s v="Not a Strike Tree"/>
    <s v="NW_No Work"/>
    <s v="Not Needed"/>
    <s v="No"/>
    <s v="None Observed"/>
    <s v="0.8 span pole 16 to pole 17. underneath line. Nest "/>
    <s v="AEA_A &amp; E Arborists Tree Care."/>
    <s v=""/>
    <m/>
    <s v=""/>
    <m/>
    <s v=""/>
    <s v="Unit"/>
    <m/>
    <s v=""/>
    <s v=""/>
    <s v=""/>
    <m/>
    <s v="remove all logs and debris. "/>
    <x v="31"/>
    <d v="2020-05-13T10:18:13"/>
    <s v="Sierra"/>
    <s v="SI_Sierra"/>
    <s v="1051739529"/>
    <s v="10841 MOUNTAINEER TRL"/>
    <s v="GRASS VALLEY"/>
    <s v=""/>
    <s v=""/>
    <s v="zericj_awrr"/>
    <d v="2019-08-01T13:19:36"/>
    <s v="BE_geomartawrrprod"/>
    <d v="2020-05-13T11:32:24"/>
    <s v="34d2bdb9-aa64-4cf4-9307-7db00b5d48f1"/>
  </r>
  <r>
    <n v="0"/>
    <n v="0"/>
    <n v="0"/>
    <n v="0"/>
    <n v="0"/>
    <n v="0"/>
    <n v="0"/>
    <n v="0"/>
    <n v="0"/>
    <n v="0"/>
    <x v="1"/>
    <n v="1"/>
    <n v="1"/>
    <n v="1"/>
    <n v="20"/>
    <x v="2"/>
    <d v="2020-05-13T10:20:18"/>
    <s v="MGE"/>
    <x v="4"/>
    <d v="2020-05-13T00:00:00"/>
    <d v="2020-05-13T10:20:18"/>
    <s v=""/>
    <s v="No"/>
    <s v="New"/>
    <n v="0"/>
    <x v="1"/>
    <x v="0"/>
    <s v="Tyler"/>
    <s v="Rey"/>
    <x v="6"/>
    <n v="3225869"/>
    <x v="1011"/>
    <x v="2"/>
    <s v="LP_AW116-A03_901883"/>
    <s v="CIP_AW116-A08_398635"/>
    <s v="Work Identified"/>
    <m/>
    <x v="2"/>
    <s v="Ponderosa Pine"/>
    <s v="No"/>
    <s v="No"/>
    <n v="7"/>
    <n v="65"/>
    <s v="Do Not ABATE"/>
    <s v="F1B_FP-Rmv1 B"/>
    <s v="Haul offsite"/>
    <m/>
    <s v="None Observed"/>
    <s v="Poles F-G, .3 spans from F, 49 feet east of the wire, removal for poor taper "/>
    <m/>
    <m/>
    <m/>
    <m/>
    <m/>
    <m/>
    <s v="Unit"/>
    <s v="No"/>
    <s v="Not Invoiced"/>
    <m/>
    <m/>
    <m/>
    <s v="Removal all pine and debris"/>
    <x v="8"/>
    <d v="2020-05-13T10:20:18"/>
    <s v="Sierra"/>
    <s v="SI_Sierra"/>
    <m/>
    <s v="13283 SUNSHINE VALLEY RD"/>
    <s v="GRASS VALLEY"/>
    <s v=""/>
    <s v=""/>
    <s v="treym_awrr"/>
    <d v="2020-05-13T10:20:18"/>
    <s v="BE_geomartawrrprod"/>
    <d v="2020-05-13T16:23:11"/>
    <s v="7027a6fd-c67e-4111-bfb4-380d8f69698f"/>
  </r>
  <r>
    <n v="0"/>
    <n v="0"/>
    <n v="0"/>
    <n v="0"/>
    <n v="0"/>
    <n v="0"/>
    <n v="0"/>
    <n v="0"/>
    <n v="0"/>
    <n v="0"/>
    <x v="1"/>
    <n v="1"/>
    <s v="NA"/>
    <s v="NA"/>
    <n v="20"/>
    <x v="2"/>
    <d v="2020-05-13T10:20:26"/>
    <s v="MGE"/>
    <x v="4"/>
    <d v="2019-08-01T00:00:00"/>
    <d v="2019-08-01T13:47:14"/>
    <s v=""/>
    <s v="No"/>
    <s v="Old"/>
    <n v="0"/>
    <x v="1"/>
    <x v="0"/>
    <s v="Terry"/>
    <s v="Maokhamphiou"/>
    <x v="26"/>
    <n v="1746924"/>
    <x v="1012"/>
    <x v="0"/>
    <s v="LP_AV115-K11_881018"/>
    <s v="CIP_AV115-K11_356750"/>
    <s v="No Work Required Under EVM"/>
    <s v=""/>
    <x v="2"/>
    <s v="Black Oak"/>
    <s v="No"/>
    <s v="No"/>
    <n v="31"/>
    <n v="85"/>
    <s v="Do Not ABATE"/>
    <s v="NW_No Work"/>
    <s v="Not Needed"/>
    <s v="Yes"/>
    <s v="None Observed"/>
    <s v=" 0.2 span pole 17 to 18, 66' west of line.  large black oak growing away from line. just above main entry road cutback."/>
    <s v="AEA_A &amp; E Arborists Tree Care."/>
    <s v=""/>
    <m/>
    <s v=""/>
    <m/>
    <s v=""/>
    <s v="Unit"/>
    <m/>
    <s v=""/>
    <s v=""/>
    <s v=""/>
    <m/>
    <s v="remove all wood from property "/>
    <x v="31"/>
    <d v="2020-05-13T10:20:26"/>
    <s v="Sierra"/>
    <s v="SI_Sierra"/>
    <s v="1051739529"/>
    <s v="10841 MOUNTAINEER TRL"/>
    <s v="GRASS VALLEY"/>
    <s v=""/>
    <s v=""/>
    <s v="ctrimn_awrr"/>
    <d v="2019-08-01T13:47:14"/>
    <s v="BE_geomartawrrprod"/>
    <d v="2020-05-13T11:32:24"/>
    <s v="4b9beebf-1f72-4305-aa38-882d878f2a88"/>
  </r>
  <r>
    <n v="0"/>
    <n v="0"/>
    <n v="0"/>
    <n v="0"/>
    <n v="0"/>
    <n v="0"/>
    <n v="0"/>
    <n v="0"/>
    <n v="0"/>
    <n v="0"/>
    <x v="1"/>
    <n v="1"/>
    <n v="1"/>
    <n v="1"/>
    <n v="20"/>
    <x v="2"/>
    <d v="2020-05-13T10:20:46"/>
    <s v="AEA"/>
    <x v="0"/>
    <d v="2020-04-09T00:00:00"/>
    <d v="2020-04-09T13:00:52"/>
    <s v=""/>
    <s v="No"/>
    <s v="Old"/>
    <n v="0"/>
    <x v="0"/>
    <x v="0"/>
    <s v="Drew"/>
    <s v="Berlfein"/>
    <x v="0"/>
    <n v="3064069"/>
    <x v="1013"/>
    <x v="2"/>
    <s v="LP_AW116-A03_894361"/>
    <s v="CIP_AW116-A03_397471"/>
    <s v="Tree Work Complete"/>
    <m/>
    <x v="2"/>
    <s v="Black Oak"/>
    <s v="No"/>
    <s v="No"/>
    <n v="10"/>
    <n v="65"/>
    <s v="Do Not ABATE"/>
    <s v="F1D_FS-R1B+Trt"/>
    <s v="Cut and Leave"/>
    <m/>
    <s v="None Observed"/>
    <s v="Poles 34-35, 0.6 span, 55 feet south of lines. Removing and abating because of poor taper."/>
    <s v="AEA_A &amp; E Arborists Tree Care"/>
    <m/>
    <n v="5585883"/>
    <s v="F1D_FS-R1B+Trt"/>
    <d v="2020-05-13T10:11:13"/>
    <s v="A&amp;E crew 43"/>
    <s v="Unit"/>
    <s v="No"/>
    <s v="Not Invoiced"/>
    <s v="AEA_A &amp; E Arborists Tree Care"/>
    <m/>
    <d v="2020-05-13T10:20:43"/>
    <s v="Cut into 16 inch rounds, chip and broadcast."/>
    <x v="0"/>
    <d v="2020-05-13T10:20:46"/>
    <s v="Sierra"/>
    <s v="SI_Sierra"/>
    <m/>
    <s v="12851 MAIA LN"/>
    <s v="GRASS VALLEY"/>
    <s v=""/>
    <s v=""/>
    <s v="acoonm_awrr"/>
    <d v="2020-04-09T13:00:52"/>
    <s v="BE_geomartawrrprod"/>
    <d v="2020-05-13T11:32:31"/>
    <s v="b31c5fa2-139a-4a04-ba28-64d8cc1fccde"/>
  </r>
  <r>
    <n v="0"/>
    <n v="0"/>
    <n v="0"/>
    <n v="0"/>
    <n v="0"/>
    <n v="0"/>
    <n v="0"/>
    <n v="0"/>
    <n v="0"/>
    <n v="0"/>
    <x v="1"/>
    <n v="1"/>
    <n v="1"/>
    <n v="1"/>
    <n v="20"/>
    <x v="2"/>
    <d v="2020-05-13T10:21:03"/>
    <s v="AEA"/>
    <x v="0"/>
    <d v="2020-04-09T00:00:00"/>
    <d v="2020-04-09T13:01:55"/>
    <s v=""/>
    <s v="No"/>
    <s v="Old"/>
    <n v="0"/>
    <x v="0"/>
    <x v="0"/>
    <s v="Drew"/>
    <s v="Berlfein"/>
    <x v="0"/>
    <n v="3064070"/>
    <x v="1014"/>
    <x v="2"/>
    <s v="LP_AW116-A03_894361"/>
    <s v="CIP_AW116-A03_397471"/>
    <s v="Tree Work Complete"/>
    <m/>
    <x v="2"/>
    <s v="Black Oak"/>
    <s v="No"/>
    <s v="No"/>
    <n v="7"/>
    <n v="45"/>
    <s v="Do Not ABATE"/>
    <s v="F1D_FS-R1B+Trt"/>
    <s v="Cut and Leave"/>
    <m/>
    <s v="None Observed"/>
    <s v="Poles 34-35, 0.5 span, 35 feet south of lines. Removing and abating because of poor taper."/>
    <s v="AEA_A &amp; E Arborists Tree Care"/>
    <m/>
    <n v="5585883"/>
    <s v="F1D_FS-R1B+Trt"/>
    <d v="2020-05-13T10:12:54"/>
    <s v="A&amp;E crew 43"/>
    <s v="Unit"/>
    <s v="No"/>
    <s v="Not Invoiced"/>
    <s v="AEA_A &amp; E Arborists Tree Care"/>
    <m/>
    <d v="2020-05-13T10:21:00"/>
    <s v="Cut into 16 inch rounds, chip and broadcast."/>
    <x v="0"/>
    <d v="2020-05-13T10:21:03"/>
    <s v="Sierra"/>
    <s v="SI_Sierra"/>
    <m/>
    <s v="12851 MAIA LN"/>
    <s v="GRASS VALLEY"/>
    <s v=""/>
    <s v=""/>
    <s v="acoonm_awrr"/>
    <d v="2020-04-09T13:01:55"/>
    <s v="BE_geomartawrrprod"/>
    <d v="2020-05-13T11:32:31"/>
    <s v="144932cb-7c88-4fdb-82f5-81d0733bc5c5"/>
  </r>
  <r>
    <n v="0"/>
    <n v="0"/>
    <n v="0"/>
    <n v="0"/>
    <n v="0"/>
    <n v="0"/>
    <n v="0"/>
    <n v="0"/>
    <n v="0"/>
    <n v="0"/>
    <x v="1"/>
    <n v="1"/>
    <s v="NA"/>
    <s v="NA"/>
    <n v="20"/>
    <x v="2"/>
    <d v="2020-05-13T10:21:05"/>
    <s v="MGE"/>
    <x v="4"/>
    <d v="2020-05-13T00:00:00"/>
    <d v="2020-05-13T10:21:05"/>
    <s v=""/>
    <s v="No"/>
    <s v="New"/>
    <n v="0"/>
    <x v="1"/>
    <x v="0"/>
    <s v="Andrew"/>
    <s v="Withers"/>
    <x v="13"/>
    <n v="3225127"/>
    <x v="1015"/>
    <x v="2"/>
    <s v="LP_AW116-A06_898491"/>
    <s v="CIP_AW116-A06_395928"/>
    <s v="No Work Required Under EVM"/>
    <m/>
    <x v="2"/>
    <s v="Ponderosa Pine"/>
    <s v="No"/>
    <s v="No"/>
    <n v="29"/>
    <n v="120"/>
    <s v="Do Not ABATE"/>
    <s v="NW_No Work"/>
    <s v="Not Needed"/>
    <m/>
    <s v="None Observed"/>
    <s v="Pole A- end pole, 100 feet west of guy wire at end pole, tree has small pieces of barbed wire sticking out from a previous fence"/>
    <m/>
    <m/>
    <m/>
    <m/>
    <m/>
    <m/>
    <s v="Unit"/>
    <s v="No"/>
    <s v="Not Invoiced"/>
    <m/>
    <m/>
    <m/>
    <s v="TBD"/>
    <x v="16"/>
    <d v="2020-05-13T10:21:05"/>
    <s v="Sierra"/>
    <s v="SI_Sierra"/>
    <m/>
    <s v="19278 SUNSHINE CHARLIE DR"/>
    <s v="GRASS VALLEY"/>
    <s v=""/>
    <s v=""/>
    <s v="awithm_awrr"/>
    <d v="2020-05-13T10:21:05"/>
    <s v="BE_geomartawrrprod"/>
    <d v="2020-05-13T14:19:22"/>
    <s v="a554ef36-84d0-4d86-900e-70f329126400"/>
  </r>
  <r>
    <n v="0"/>
    <n v="0"/>
    <n v="0"/>
    <n v="0"/>
    <n v="0"/>
    <n v="0"/>
    <n v="0"/>
    <n v="0"/>
    <n v="0"/>
    <n v="0"/>
    <x v="1"/>
    <n v="1"/>
    <n v="1"/>
    <n v="1"/>
    <n v="20"/>
    <x v="2"/>
    <d v="2020-05-13T10:21:21"/>
    <s v="AEA"/>
    <x v="0"/>
    <d v="2020-04-09T00:00:00"/>
    <d v="2020-04-09T13:12:14"/>
    <s v=""/>
    <s v="No"/>
    <s v="Old"/>
    <n v="0"/>
    <x v="0"/>
    <x v="0"/>
    <s v="Drew"/>
    <s v="Berlfein"/>
    <x v="0"/>
    <n v="3068568"/>
    <x v="1016"/>
    <x v="2"/>
    <s v="LP_AW116-A03_894361"/>
    <s v="CIP_AW116-A03_397471"/>
    <s v="Tree Work Complete"/>
    <m/>
    <x v="2"/>
    <s v="Black Oak"/>
    <s v="No"/>
    <s v="No"/>
    <n v="8"/>
    <n v="45"/>
    <s v="Do Not ABATE"/>
    <s v="F1D_FS-R1B+Trt"/>
    <s v="Cut and Leave"/>
    <m/>
    <s v="None Observed"/>
    <s v="Poles 34-35, 0.4 span, 15 feet south of lines, abating and removing because of poor taper."/>
    <s v="AEA_A &amp; E Arborists Tree Care"/>
    <m/>
    <n v="5585883"/>
    <s v="F1D_FS-R1B+Trt"/>
    <d v="2020-05-13T10:14:03"/>
    <s v="A&amp;E crew 43"/>
    <s v="Unit"/>
    <s v="No"/>
    <s v="Not Invoiced"/>
    <s v="AEA_A &amp; E Arborists Tree Care"/>
    <m/>
    <d v="2020-05-13T10:21:19"/>
    <s v="Cut into 16 inch rounds, chip and broadcast."/>
    <x v="0"/>
    <d v="2020-05-13T10:21:21"/>
    <s v="Sierra"/>
    <s v="SI_Sierra"/>
    <m/>
    <s v="12851 MAIA LN"/>
    <s v="GRASS VALLEY"/>
    <s v=""/>
    <s v=""/>
    <s v="acoonm_awrr"/>
    <d v="2020-04-09T13:12:14"/>
    <s v="BE_geomartawrrprod"/>
    <d v="2020-05-13T11:32:31"/>
    <s v="436b85fd-cafe-4294-a862-32afda101487"/>
  </r>
  <r>
    <n v="0"/>
    <n v="0"/>
    <n v="0"/>
    <n v="0"/>
    <n v="0"/>
    <n v="0"/>
    <n v="0"/>
    <n v="0"/>
    <n v="0"/>
    <n v="0"/>
    <x v="1"/>
    <n v="1"/>
    <n v="1"/>
    <n v="1"/>
    <n v="20"/>
    <x v="2"/>
    <d v="2020-05-13T10:21:47"/>
    <s v="AEA"/>
    <x v="0"/>
    <d v="2020-04-09T00:00:00"/>
    <d v="2020-04-09T11:02:03"/>
    <s v=""/>
    <s v="No"/>
    <s v="Old"/>
    <n v="0"/>
    <x v="0"/>
    <x v="0"/>
    <s v="Drew"/>
    <s v="Berlfein"/>
    <x v="0"/>
    <n v="3016001"/>
    <x v="1017"/>
    <x v="2"/>
    <s v="LP_AW116-A03_894361"/>
    <s v="CIP_AW116-A03_397471"/>
    <s v="Tree Work Complete"/>
    <m/>
    <x v="2"/>
    <s v="Black Oak"/>
    <s v="No"/>
    <s v="No"/>
    <n v="9"/>
    <n v="50"/>
    <s v="Do Not ABATE"/>
    <s v="F1D_FS-R1B+Trt"/>
    <s v="Cut and Leave"/>
    <m/>
    <s v="None Observed"/>
    <s v="Poles 34-35, 0.5 span, 40 feet northeast of lines. Abating and removing because of poor taper "/>
    <s v="AEA_A &amp; E Arborists Tree Care"/>
    <m/>
    <n v="5585883"/>
    <s v="F1D_FS-R1B+Trt"/>
    <d v="2020-05-13T10:15:39"/>
    <s v="A&amp;E crew 43"/>
    <s v="Unit"/>
    <s v="No"/>
    <s v="Not Invoiced"/>
    <s v="AEA_A &amp; E Arborists Tree Care"/>
    <m/>
    <d v="2020-05-13T10:21:44"/>
    <s v="Cut into 16 inch rounds, chip and broadcast."/>
    <x v="0"/>
    <d v="2020-05-13T10:21:47"/>
    <s v="Sierra"/>
    <s v="SI_Sierra"/>
    <m/>
    <s v="12851 MAIA LN"/>
    <s v="GRASS VALLEY"/>
    <s v=""/>
    <s v=""/>
    <s v="acoonm_awrr"/>
    <d v="2020-04-09T11:02:03"/>
    <s v="BE_geomartawrrprod"/>
    <d v="2020-05-13T11:32:31"/>
    <s v="8462693c-7fdd-42aa-b503-c378c89d5272"/>
  </r>
  <r>
    <n v="0"/>
    <n v="0"/>
    <n v="0"/>
    <n v="0"/>
    <n v="0"/>
    <n v="0"/>
    <n v="0"/>
    <n v="0"/>
    <n v="0"/>
    <n v="0"/>
    <x v="1"/>
    <n v="1"/>
    <s v="NA"/>
    <s v="NA"/>
    <n v="20"/>
    <x v="2"/>
    <d v="2020-05-13T10:21:57"/>
    <s v="MBG"/>
    <x v="3"/>
    <d v="2020-05-13T00:00:00"/>
    <d v="2020-05-13T10:21:57"/>
    <s v=""/>
    <s v="No"/>
    <s v="New"/>
    <n v="0"/>
    <x v="1"/>
    <x v="0"/>
    <s v="Nicholas"/>
    <s v="Coleman"/>
    <x v="12"/>
    <n v="3223715"/>
    <x v="1018"/>
    <x v="2"/>
    <s v="LP_AW116-A09_893411"/>
    <s v="CIP_AW116-A09_396988"/>
    <s v="No Work Required Under EVM"/>
    <m/>
    <x v="1"/>
    <s v="Black Oak"/>
    <s v="No"/>
    <s v="No"/>
    <n v="47"/>
    <n v="63"/>
    <s v="Not a Strike Tree"/>
    <s v="NW_No Work"/>
    <s v="Cut and Leave"/>
    <m/>
    <s v="None Observed"/>
    <s v="0.3 span pole D to pole E. 67 feet south of lines. Several feet short of strike range, and downhill. Overall healthy, though stem attachments have included bark. 3x stems"/>
    <m/>
    <m/>
    <m/>
    <m/>
    <m/>
    <m/>
    <s v="Unit"/>
    <s v="No"/>
    <s v="Not Invoiced"/>
    <m/>
    <m/>
    <m/>
    <m/>
    <x v="15"/>
    <d v="2020-05-13T10:21:57"/>
    <s v="Sierra"/>
    <s v="SI_Sierra"/>
    <m/>
    <s v="13734 SUNSHINE MEADOWS TRL"/>
    <s v="GRASS VALLEY"/>
    <s v=""/>
    <s v=""/>
    <s v="ncolem_awrr"/>
    <d v="2020-05-13T10:21:57"/>
    <s v="BE_geomartawrrprod"/>
    <d v="2020-05-13T12:32:40"/>
    <s v="8412c662-da43-45df-a055-6718698ffe88"/>
  </r>
  <r>
    <n v="0"/>
    <n v="0"/>
    <n v="0"/>
    <n v="0"/>
    <n v="0"/>
    <n v="0"/>
    <n v="0"/>
    <n v="0"/>
    <n v="0"/>
    <n v="0"/>
    <x v="1"/>
    <n v="1"/>
    <n v="1"/>
    <n v="1"/>
    <n v="20"/>
    <x v="2"/>
    <d v="2020-05-13T10:22:02"/>
    <s v="AEA"/>
    <x v="0"/>
    <d v="2020-04-09T00:00:00"/>
    <d v="2020-04-09T11:03:49"/>
    <s v=""/>
    <s v="No"/>
    <s v="Old"/>
    <n v="0"/>
    <x v="0"/>
    <x v="0"/>
    <s v="Drew"/>
    <s v="Berlfein"/>
    <x v="0"/>
    <n v="3016002"/>
    <x v="1019"/>
    <x v="2"/>
    <s v="LP_AW116-A03_894361"/>
    <s v="CIP_AW116-A03_397471"/>
    <s v="Tree Work Complete"/>
    <m/>
    <x v="2"/>
    <s v="Black Oak"/>
    <s v="No"/>
    <s v="No"/>
    <n v="8"/>
    <n v="50"/>
    <s v="Do Not ABATE"/>
    <s v="F1D_FS-R1B+Trt"/>
    <s v="Cut and Leave"/>
    <m/>
    <s v="None Observed"/>
    <s v="Poles 34-35, 0.4 span, 35 feet northeast of lines. Abating and removing because of poor taper "/>
    <s v="AEA_A &amp; E Arborists Tree Care"/>
    <m/>
    <n v="5585883"/>
    <s v="F1D_FS-R1B+Trt"/>
    <d v="2020-05-13T10:17:00"/>
    <s v="A&amp;E crew 43"/>
    <s v="Unit"/>
    <s v="No"/>
    <s v="Not Invoiced"/>
    <s v="AEA_A &amp; E Arborists Tree Care"/>
    <m/>
    <d v="2020-05-13T10:22:00"/>
    <s v="Cut into 16 inch rounds, chip and broadcast."/>
    <x v="0"/>
    <d v="2020-05-13T10:22:02"/>
    <s v="Sierra"/>
    <s v="SI_Sierra"/>
    <m/>
    <s v="12851 MAIA LN"/>
    <s v="GRASS VALLEY"/>
    <s v=""/>
    <s v=""/>
    <s v="acoonm_awrr"/>
    <d v="2020-04-09T11:03:49"/>
    <s v="BE_geomartawrrprod"/>
    <d v="2020-05-13T11:32:31"/>
    <s v="57331e67-a941-41e1-93f1-0a6ecff07f1b"/>
  </r>
  <r>
    <n v="0"/>
    <n v="0"/>
    <n v="0"/>
    <n v="0"/>
    <n v="0"/>
    <n v="0"/>
    <n v="0"/>
    <n v="0"/>
    <n v="0"/>
    <n v="0"/>
    <x v="1"/>
    <n v="1"/>
    <s v="NA"/>
    <s v="NA"/>
    <n v="20"/>
    <x v="2"/>
    <d v="2020-05-13T10:22:10"/>
    <s v="MGE"/>
    <x v="4"/>
    <d v="2019-08-01T00:00:00"/>
    <d v="2019-08-01T13:32:30"/>
    <s v=""/>
    <s v="No"/>
    <s v="Old"/>
    <n v="0"/>
    <x v="1"/>
    <x v="0"/>
    <s v="Terry"/>
    <s v="Maokhamphiou"/>
    <x v="26"/>
    <n v="1746923"/>
    <x v="1020"/>
    <x v="0"/>
    <s v="LP_AV115-K11_881018"/>
    <s v="CIP_AV115-K11_356750"/>
    <s v="No Work Required Under EVM"/>
    <s v=""/>
    <x v="2"/>
    <s v="Cedar"/>
    <s v="No"/>
    <s v="No"/>
    <n v="38"/>
    <n v="80"/>
    <s v="Do Not ABATE"/>
    <s v="NW_No Work"/>
    <s v="Not Needed"/>
    <s v="Yes"/>
    <s v="None Observed"/>
    <s v="HTRS 3/2 0.3 span pole 17 to 18, 50' west of line.  tree splits at 7', some butt swell and a seam on bole. communication attached to tree at approximately 15' up."/>
    <s v="AEA_A &amp; E Arborists Tree Care."/>
    <s v=""/>
    <m/>
    <s v=""/>
    <m/>
    <s v=""/>
    <s v="Unit"/>
    <m/>
    <s v=""/>
    <s v=""/>
    <s v=""/>
    <m/>
    <s v="cut to 16' 6&quot; lengths for milling purposes. remove all slash from property "/>
    <x v="31"/>
    <d v="2020-05-13T10:22:10"/>
    <s v="Sierra"/>
    <s v="SI_Sierra"/>
    <s v="1051739529"/>
    <s v="10841 MOUNTAINEER TRL"/>
    <s v="GRASS VALLEY"/>
    <s v=""/>
    <s v=""/>
    <s v="ctrimn_awrr"/>
    <d v="2019-08-01T13:32:30"/>
    <s v="BE_geomartawrrprod"/>
    <d v="2020-05-13T11:32:24"/>
    <s v="94447038-9c26-41ce-8f11-4940c222963b"/>
  </r>
  <r>
    <n v="0"/>
    <n v="0"/>
    <n v="0"/>
    <n v="0"/>
    <n v="0"/>
    <n v="0"/>
    <n v="0"/>
    <n v="0"/>
    <n v="0"/>
    <n v="0"/>
    <x v="1"/>
    <n v="1"/>
    <n v="1"/>
    <n v="1"/>
    <n v="20"/>
    <x v="2"/>
    <d v="2020-05-13T10:22:17"/>
    <s v="AEA"/>
    <x v="0"/>
    <d v="2020-04-09T00:00:00"/>
    <d v="2020-04-09T11:05:33"/>
    <s v=""/>
    <s v="No"/>
    <s v="Old"/>
    <n v="0"/>
    <x v="0"/>
    <x v="0"/>
    <s v="Drew"/>
    <s v="Berlfein"/>
    <x v="0"/>
    <n v="3016003"/>
    <x v="1021"/>
    <x v="2"/>
    <s v="LP_AW116-A03_894361"/>
    <s v="CIP_AW116-A03_397471"/>
    <s v="Tree Work Complete"/>
    <m/>
    <x v="2"/>
    <s v="Black Oak"/>
    <s v="No"/>
    <s v="No"/>
    <n v="7"/>
    <n v="45"/>
    <s v="Do Not ABATE"/>
    <s v="F1D_FS-R1B+Trt"/>
    <s v="Cut and Leave"/>
    <m/>
    <s v="None Observed"/>
    <s v="Poles 34-35, 0.4 span, 30 feet northeast of lines. Abating and removing because of poor taper "/>
    <s v="AEA_A &amp; E Arborists Tree Care"/>
    <m/>
    <n v="5585883"/>
    <s v="F1D_FS-R1B+Trt"/>
    <d v="2020-05-13T10:17:39"/>
    <s v="A&amp;E crew 43"/>
    <s v="Unit"/>
    <s v="No"/>
    <s v="Not Invoiced"/>
    <s v="AEA_A &amp; E Arborists Tree Care"/>
    <m/>
    <d v="2020-05-13T10:22:15"/>
    <s v="Cut into 16 inch rounds, chip and broadcast."/>
    <x v="0"/>
    <d v="2020-05-13T10:22:17"/>
    <s v="Sierra"/>
    <s v="SI_Sierra"/>
    <m/>
    <s v="12851 MAIA LN"/>
    <s v="GRASS VALLEY"/>
    <s v=""/>
    <s v=""/>
    <s v="acoonm_awrr"/>
    <d v="2020-04-09T11:05:33"/>
    <s v="BE_geomartawrrprod"/>
    <d v="2020-05-13T11:32:31"/>
    <s v="6621654a-296b-47f1-9682-907bce921a3a"/>
  </r>
  <r>
    <n v="0"/>
    <n v="0"/>
    <n v="0"/>
    <n v="0"/>
    <n v="0"/>
    <n v="0"/>
    <n v="0"/>
    <n v="0"/>
    <n v="0"/>
    <n v="0"/>
    <x v="1"/>
    <n v="1"/>
    <n v="1"/>
    <n v="1"/>
    <n v="20"/>
    <x v="2"/>
    <d v="2020-05-13T10:22:40"/>
    <s v="AEA"/>
    <x v="0"/>
    <d v="2020-04-09T00:00:00"/>
    <d v="2020-04-09T11:19:51"/>
    <s v=""/>
    <s v="No"/>
    <s v="Old"/>
    <n v="0"/>
    <x v="0"/>
    <x v="0"/>
    <s v="Drew"/>
    <s v="Berlfein"/>
    <x v="0"/>
    <n v="3016158"/>
    <x v="1022"/>
    <x v="2"/>
    <s v="LP_AW116-A03_894361"/>
    <s v="CIP_AW116-A03_397471"/>
    <s v="Tree Work Complete"/>
    <m/>
    <x v="2"/>
    <s v="Black Oak"/>
    <s v="No"/>
    <s v="No"/>
    <n v="9"/>
    <n v="50"/>
    <s v="Do Not ABATE"/>
    <s v="F1D_FS-R1B+Trt"/>
    <s v="Cut and Leave"/>
    <m/>
    <s v="None Observed"/>
    <s v="Poles 34-35, 0.2 span, 45 feet northeast of lines, abating and removing because of poor taper and slight lean towards facilities."/>
    <s v="AEA_A &amp; E Arborists Tree Care"/>
    <m/>
    <n v="5585883"/>
    <s v="F1D_FS-R1B+Trt"/>
    <d v="2020-05-13T10:18:14"/>
    <s v="A&amp;E crew 43"/>
    <s v="Unit"/>
    <s v="No"/>
    <s v="Not Invoiced"/>
    <s v="AEA_A &amp; E Arborists Tree Care"/>
    <m/>
    <d v="2020-05-13T10:22:37"/>
    <s v="Cut into 16 inch rounds, chip and broadcast."/>
    <x v="0"/>
    <d v="2020-05-13T10:22:40"/>
    <s v="Sierra"/>
    <s v="SI_Sierra"/>
    <m/>
    <s v="12851 MAIA LN"/>
    <s v="GRASS VALLEY"/>
    <s v=""/>
    <s v=""/>
    <s v="acoonm_awrr"/>
    <d v="2020-04-09T11:19:51"/>
    <s v="BE_geomartawrrprod"/>
    <d v="2020-05-13T11:32:31"/>
    <s v="1358c995-1720-4cff-ba0f-bf7b50302cb0"/>
  </r>
  <r>
    <n v="0"/>
    <n v="0"/>
    <n v="0"/>
    <n v="0"/>
    <n v="0"/>
    <n v="0"/>
    <n v="0"/>
    <n v="0"/>
    <n v="0"/>
    <n v="0"/>
    <x v="1"/>
    <n v="1"/>
    <s v="NA"/>
    <s v="NA"/>
    <n v="20"/>
    <x v="2"/>
    <d v="2020-05-13T10:23:36"/>
    <s v="MGE"/>
    <x v="4"/>
    <d v="2019-08-01T00:00:00"/>
    <d v="2019-08-01T11:34:58"/>
    <s v=""/>
    <s v="No"/>
    <s v="Old"/>
    <n v="0"/>
    <x v="1"/>
    <x v="0"/>
    <s v="Terry"/>
    <s v="Maokhamphiou"/>
    <x v="26"/>
    <n v="1746539"/>
    <x v="1023"/>
    <x v="0"/>
    <s v="LP_AV115-K11_881018"/>
    <s v="CIP_AV115-K11_356750"/>
    <s v="No Work Required Under EVM"/>
    <s v=""/>
    <x v="2"/>
    <s v="Ponderosa Pine"/>
    <s v="No"/>
    <s v="No"/>
    <n v="15"/>
    <n v="80"/>
    <s v="Not a Strike Tree"/>
    <s v="NW_No Work"/>
    <s v="Not Needed"/>
    <s v="No"/>
    <s v="None Observed"/>
    <s v="HTRS 3/3  .5 span pole 17 to pole 18. 70' east of line. REMOVE FOR POOR taper. Not tall enough. Yet...."/>
    <s v="AEA_A &amp; E Arborists Tree Care."/>
    <s v=""/>
    <m/>
    <s v=""/>
    <m/>
    <s v=""/>
    <s v="Unit"/>
    <m/>
    <s v=""/>
    <s v=""/>
    <s v=""/>
    <m/>
    <s v="remove all logs and debris. "/>
    <x v="31"/>
    <d v="2020-05-13T10:23:36"/>
    <s v="Sierra"/>
    <s v="SI_Sierra"/>
    <s v="1051739529"/>
    <s v="10841 MOUNTAINEER TRL"/>
    <s v="GRASS VALLEY"/>
    <s v=""/>
    <s v=""/>
    <s v="zericj_awrr"/>
    <d v="2019-08-01T11:34:58"/>
    <s v="BE_geomartawrrprod"/>
    <d v="2020-05-13T11:32:24"/>
    <s v="91d7017a-fca3-4238-9765-af0e47935392"/>
  </r>
  <r>
    <n v="0"/>
    <n v="0"/>
    <n v="0"/>
    <n v="0"/>
    <n v="0"/>
    <n v="0"/>
    <n v="0"/>
    <n v="0"/>
    <n v="0"/>
    <n v="0"/>
    <x v="1"/>
    <n v="1"/>
    <s v="NA"/>
    <s v="NA"/>
    <n v="20"/>
    <x v="2"/>
    <d v="2020-05-13T10:24:58"/>
    <s v="MGE"/>
    <x v="4"/>
    <d v="2020-05-13T00:00:00"/>
    <d v="2020-05-13T10:24:58"/>
    <s v=""/>
    <s v="No"/>
    <s v="New"/>
    <n v="0"/>
    <x v="1"/>
    <x v="0"/>
    <s v="Andrew"/>
    <s v="Withers"/>
    <x v="13"/>
    <n v="3225128"/>
    <x v="1024"/>
    <x v="2"/>
    <s v="LP_AW116-A06_898491"/>
    <s v="CIP_AW116-A06_395928"/>
    <s v="No Work Required Under EVM"/>
    <m/>
    <x v="2"/>
    <s v="Ponderosa Pine"/>
    <s v="No"/>
    <s v="No"/>
    <n v="39"/>
    <n v="120"/>
    <s v="Do Not ABATE"/>
    <s v="NW_No Work"/>
    <s v="Not Needed"/>
    <m/>
    <s v="None Observed"/>
    <s v="Pole A- end pole, 90 feet west of guy wire at end pole, tree has small pieces of barbed wire sticking out from a previous fence. Tree also has some light sapping."/>
    <m/>
    <m/>
    <m/>
    <m/>
    <m/>
    <m/>
    <s v="Unit"/>
    <s v="No"/>
    <s v="Not Invoiced"/>
    <m/>
    <m/>
    <m/>
    <s v="TBD"/>
    <x v="16"/>
    <d v="2020-05-13T10:24:58"/>
    <s v="Sierra"/>
    <s v="SI_Sierra"/>
    <m/>
    <s v="19278 SUNSHINE CHARLIE DR"/>
    <s v="GRASS VALLEY"/>
    <s v=""/>
    <s v=""/>
    <s v="awithm_awrr"/>
    <d v="2020-05-13T10:24:58"/>
    <s v="BE_geomartawrrprod"/>
    <d v="2020-05-13T14:19:22"/>
    <s v="04de013f-b56b-499b-9330-b9b1e0eaa9ad"/>
  </r>
  <r>
    <n v="0"/>
    <n v="0"/>
    <n v="0"/>
    <n v="0"/>
    <n v="0"/>
    <n v="0"/>
    <n v="0"/>
    <n v="0"/>
    <n v="0"/>
    <n v="0"/>
    <x v="1"/>
    <n v="1"/>
    <s v="NA"/>
    <s v="NA"/>
    <n v="20"/>
    <x v="2"/>
    <d v="2020-05-13T10:26:28"/>
    <s v="MBG"/>
    <x v="3"/>
    <d v="2020-05-13T00:00:00"/>
    <d v="2020-05-13T10:16:43"/>
    <s v=""/>
    <s v="No"/>
    <s v="New"/>
    <n v="0"/>
    <x v="1"/>
    <x v="0"/>
    <s v="Benjamin"/>
    <s v="Post"/>
    <x v="16"/>
    <n v="3223671"/>
    <x v="1025"/>
    <x v="2"/>
    <s v="LP_AW116-A09_893411"/>
    <s v="CIP_AW116-A09_396988"/>
    <s v="No Work Required Under EVM"/>
    <m/>
    <x v="1"/>
    <s v="Black Oak"/>
    <s v="No"/>
    <s v="No"/>
    <n v="17"/>
    <n v="73"/>
    <s v="Do Not ABATE"/>
    <s v="NW_No Work"/>
    <s v="Cut and Leave"/>
    <m/>
    <s v="None Observed"/>
    <s v="0.4 span pole D to pole E. 55 feet south of lines, leaning away, weighted away. Significant cavity at base but tree leans away from facilities. Not a major wound."/>
    <m/>
    <m/>
    <m/>
    <m/>
    <m/>
    <m/>
    <s v="Unit"/>
    <s v="No"/>
    <s v="Not Invoiced"/>
    <m/>
    <m/>
    <m/>
    <s v="TBD"/>
    <x v="20"/>
    <d v="2020-05-13T10:26:28"/>
    <s v="Sierra"/>
    <s v="SI_Sierra"/>
    <m/>
    <s v="13734 SUNSHINE MEADOWS TRL"/>
    <s v="GRASS VALLEY"/>
    <s v=""/>
    <s v=""/>
    <s v="ncolem_awrr"/>
    <d v="2020-05-13T10:16:43"/>
    <s v="BE_geomartawrrprod"/>
    <d v="2020-05-13T12:32:40"/>
    <s v="cfbe3ae2-4adb-44bd-8a63-c5fa078f2908"/>
  </r>
  <r>
    <n v="0"/>
    <n v="0"/>
    <n v="0"/>
    <n v="0"/>
    <n v="0"/>
    <n v="0"/>
    <n v="0"/>
    <n v="0"/>
    <n v="0"/>
    <n v="0"/>
    <x v="1"/>
    <n v="1"/>
    <s v="NA"/>
    <s v="NA"/>
    <n v="20"/>
    <x v="2"/>
    <d v="2020-05-13T10:28:22"/>
    <s v="MGE"/>
    <x v="4"/>
    <d v="2019-08-01T00:00:00"/>
    <d v="2019-08-01T10:16:18"/>
    <s v=""/>
    <s v="No"/>
    <s v="Old"/>
    <n v="0"/>
    <x v="1"/>
    <x v="0"/>
    <s v="Terry"/>
    <s v="Maokhamphiou"/>
    <x v="26"/>
    <n v="1746469"/>
    <x v="1026"/>
    <x v="0"/>
    <s v="LP_AV115-K11_881018"/>
    <s v="CIP_AV115-K11_356750"/>
    <s v="No Work Required Under EVM"/>
    <s v=""/>
    <x v="2"/>
    <s v="Ponderosa Pine"/>
    <s v="No"/>
    <s v="No"/>
    <n v="25"/>
    <n v="150"/>
    <s v="Do Not ABATE"/>
    <s v="NW_No Work"/>
    <s v="Not Needed"/>
    <s v="No"/>
    <s v="None Observed"/>
    <s v=".7 span pole 17 to pole 18. 50' east of line. Ant"/>
    <s v="AEA_A &amp; E Arborists Tree Care."/>
    <s v=""/>
    <m/>
    <s v=""/>
    <m/>
    <s v=""/>
    <s v="Unit"/>
    <m/>
    <s v=""/>
    <s v=""/>
    <s v=""/>
    <m/>
    <s v="remove all logs and debris. "/>
    <x v="31"/>
    <d v="2020-05-13T10:28:22"/>
    <s v="Sierra"/>
    <s v="SI_Sierra"/>
    <s v="1051739529"/>
    <s v="10841 MOUNTAINEER TRL"/>
    <s v="GRASS VALLEY"/>
    <s v=""/>
    <s v=""/>
    <s v="zericj_awrr"/>
    <d v="2019-08-01T10:16:18"/>
    <s v="BE_geomartawrrprod"/>
    <d v="2020-05-13T11:32:24"/>
    <s v="a2a673ec-72dc-4502-a803-d8f53b82ccb0"/>
  </r>
  <r>
    <n v="0"/>
    <n v="0"/>
    <n v="0"/>
    <n v="0"/>
    <n v="0"/>
    <n v="0"/>
    <n v="0"/>
    <n v="0"/>
    <n v="0"/>
    <n v="0"/>
    <x v="1"/>
    <n v="1"/>
    <n v="1"/>
    <n v="1"/>
    <n v="20"/>
    <x v="2"/>
    <d v="2020-05-13T10:29:35"/>
    <s v="MGE"/>
    <x v="4"/>
    <d v="2020-04-01T00:00:00"/>
    <d v="2020-04-01T13:30:33"/>
    <s v=""/>
    <s v="No"/>
    <s v="Old"/>
    <n v="0"/>
    <x v="1"/>
    <x v="0"/>
    <s v="Tyler"/>
    <s v="Rey"/>
    <x v="6"/>
    <n v="2970014"/>
    <x v="1027"/>
    <x v="2"/>
    <s v="LP_AW116-A03_901883"/>
    <s v="CIP_AW116-A08_398939"/>
    <s v="Work Identified"/>
    <m/>
    <x v="2"/>
    <s v="Ponderosa Pine"/>
    <s v="No"/>
    <s v="No"/>
    <n v="9"/>
    <n v="72"/>
    <s v="Do Not ABATE"/>
    <s v="F1B_FP-Rmv1 B"/>
    <s v="Haul offsite"/>
    <m/>
    <s v="None Observed"/>
    <s v="Unmarked to end pole, .1 spans from unmarked, 16 feet northwest of the wire , removal for poor taper"/>
    <m/>
    <m/>
    <m/>
    <m/>
    <m/>
    <m/>
    <s v="Unit"/>
    <s v="No"/>
    <s v="Not Invoiced"/>
    <m/>
    <m/>
    <m/>
    <s v="Remove all pine wood and debris "/>
    <x v="8"/>
    <d v="2020-05-13T10:29:35"/>
    <s v="Sierra"/>
    <s v="SI_Sierra"/>
    <m/>
    <s v="13283 SUNSHINE VALLEY RD"/>
    <s v="GRASS VALLEY"/>
    <s v=""/>
    <s v=""/>
    <s v="treym_awrr"/>
    <d v="2020-04-01T13:30:33"/>
    <s v="BE_geomartawrrprod"/>
    <d v="2020-05-13T15:33:54"/>
    <s v="ce9fb4d7-de82-4e89-8643-6989d8df22cd"/>
  </r>
  <r>
    <n v="0"/>
    <n v="0"/>
    <n v="0"/>
    <n v="0"/>
    <n v="0"/>
    <n v="0"/>
    <n v="0"/>
    <n v="0"/>
    <n v="0"/>
    <n v="0"/>
    <x v="1"/>
    <n v="1"/>
    <n v="1"/>
    <n v="1"/>
    <n v="20"/>
    <x v="2"/>
    <d v="2020-05-13T10:30:14"/>
    <s v="MGE"/>
    <x v="4"/>
    <d v="2020-04-01T00:00:00"/>
    <d v="2020-04-01T13:53:25"/>
    <s v=""/>
    <s v="No"/>
    <s v="Old"/>
    <n v="0"/>
    <x v="1"/>
    <x v="0"/>
    <s v="Tyler"/>
    <s v="Rey"/>
    <x v="6"/>
    <n v="2970017"/>
    <x v="1028"/>
    <x v="2"/>
    <s v="LP_AW116-A03_901883"/>
    <s v="CIP_AW116-A08_398939"/>
    <s v="Work Identified"/>
    <m/>
    <x v="2"/>
    <s v="Ponderosa Pine"/>
    <s v="No"/>
    <s v="No"/>
    <n v="9"/>
    <n v="60"/>
    <s v="Do Not ABATE"/>
    <s v="F1B_FP-Rmv1 B"/>
    <s v="Haul offsite"/>
    <m/>
    <s v="None Observed"/>
    <s v="Unmarked to end pole, .2 spans from unmarked, 18 feet northwest of the wire , removal for poor taper"/>
    <m/>
    <m/>
    <m/>
    <m/>
    <m/>
    <m/>
    <s v="Unit"/>
    <s v="No"/>
    <s v="Not Invoiced"/>
    <m/>
    <m/>
    <m/>
    <s v="Remove all pine wood and debris "/>
    <x v="8"/>
    <d v="2020-05-13T10:30:14"/>
    <s v="Sierra"/>
    <s v="SI_Sierra"/>
    <m/>
    <s v="13283 SUNSHINE VALLEY RD"/>
    <s v="GRASS VALLEY"/>
    <s v=""/>
    <s v=""/>
    <s v="treym_awrr"/>
    <d v="2020-04-01T13:53:25"/>
    <s v="BE_geomartawrrprod"/>
    <d v="2020-05-13T15:33:54"/>
    <s v="d11fcb9a-79de-48f3-a98d-70a4cb36d401"/>
  </r>
  <r>
    <n v="0"/>
    <n v="0"/>
    <n v="0"/>
    <n v="0"/>
    <n v="0"/>
    <n v="0"/>
    <n v="0"/>
    <n v="0"/>
    <n v="0"/>
    <n v="0"/>
    <x v="1"/>
    <n v="1"/>
    <n v="1"/>
    <n v="1"/>
    <n v="20"/>
    <x v="2"/>
    <d v="2020-05-13T10:30:30"/>
    <s v="MGE"/>
    <x v="4"/>
    <d v="2020-04-01T00:00:00"/>
    <d v="2020-04-01T13:57:17"/>
    <s v=""/>
    <s v="No"/>
    <s v="Old"/>
    <n v="0"/>
    <x v="1"/>
    <x v="0"/>
    <s v="Tyler"/>
    <s v="Rey"/>
    <x v="6"/>
    <n v="2970018"/>
    <x v="1029"/>
    <x v="2"/>
    <s v="LP_AW116-A03_901883"/>
    <s v="CIP_AW116-A08_398635"/>
    <s v="Work Identified"/>
    <m/>
    <x v="2"/>
    <s v="Ponderosa Pine"/>
    <s v="No"/>
    <s v="No"/>
    <n v="10"/>
    <n v="60"/>
    <s v="Do Not ABATE"/>
    <s v="F1B_FP-Rmv1 B"/>
    <s v="Haul offsite"/>
    <m/>
    <s v="None Observed"/>
    <s v="Unmarked to end pole, .2 spans from unmarked, 24 feet northwest of the wire , removal for poor taper"/>
    <m/>
    <m/>
    <m/>
    <m/>
    <m/>
    <m/>
    <s v="Unit"/>
    <s v="No"/>
    <s v="Not Invoiced"/>
    <m/>
    <m/>
    <m/>
    <s v="Remove all pine wood and debris "/>
    <x v="8"/>
    <d v="2020-05-13T10:30:30"/>
    <s v="Sierra"/>
    <s v="SI_Sierra"/>
    <m/>
    <s v="13283 SUNSHINE VALLEY RD"/>
    <s v="GRASS VALLEY"/>
    <s v=""/>
    <s v=""/>
    <s v="treym_awrr"/>
    <d v="2020-04-01T13:57:17"/>
    <s v="BE_geomartawrrprod"/>
    <d v="2020-05-13T15:33:54"/>
    <s v="53894e98-69ae-4e68-9b2d-ab7c25db7962"/>
  </r>
  <r>
    <n v="0"/>
    <n v="0"/>
    <n v="0"/>
    <n v="0"/>
    <n v="0"/>
    <n v="0"/>
    <n v="0"/>
    <n v="0"/>
    <n v="0"/>
    <n v="0"/>
    <x v="1"/>
    <n v="1"/>
    <n v="4"/>
    <s v="NA"/>
    <n v="20"/>
    <x v="2"/>
    <d v="2020-05-13T10:35:16"/>
    <s v="MBG"/>
    <x v="3"/>
    <d v="2020-05-13T00:00:00"/>
    <d v="2020-05-13T09:56:31"/>
    <s v=""/>
    <s v="No"/>
    <s v="New"/>
    <n v="0"/>
    <x v="1"/>
    <x v="0"/>
    <s v="Nathan"/>
    <s v="Vik"/>
    <x v="23"/>
    <n v="3223567"/>
    <x v="1030"/>
    <x v="2"/>
    <s v="LP_AW116-A09_893411"/>
    <s v="CIP_AW116-A09_396984"/>
    <s v="Work Identified"/>
    <m/>
    <x v="1"/>
    <s v="Black Oak"/>
    <s v="No"/>
    <s v="No"/>
    <n v="44"/>
    <n v="87"/>
    <s v="Do Not ABATE"/>
    <s v="OV_Overhang"/>
    <s v="Cut and Leave"/>
    <m/>
    <s v="None Observed"/>
    <s v="Tree is .2 span from pole f to e, 25 ft west of lines inside fence. 2x stem. Moderate mistletoe infestation, one stem leans of lines. Slight epicormic sprouting but no major structural defects. "/>
    <m/>
    <m/>
    <m/>
    <m/>
    <m/>
    <m/>
    <s v="Unit"/>
    <s v="No"/>
    <s v="Not Invoiced"/>
    <m/>
    <m/>
    <m/>
    <s v="Cut wood to 16 inch rounds "/>
    <x v="28"/>
    <d v="2020-05-13T10:35:16"/>
    <s v="Sierra"/>
    <s v="SI_Sierra"/>
    <m/>
    <s v="13734 SUNSHINE MEADOWS TRL"/>
    <s v="GRASS VALLEY"/>
    <s v=""/>
    <s v=""/>
    <s v="nvikm_awrr"/>
    <d v="2020-05-13T09:56:31"/>
    <s v="BE_geomartawrrprod"/>
    <d v="2020-05-13T12:32:37"/>
    <s v="69410e5a-c358-43f4-970c-dcb44f22730d"/>
  </r>
  <r>
    <n v="0"/>
    <n v="0"/>
    <n v="0"/>
    <n v="0"/>
    <n v="0"/>
    <n v="0"/>
    <n v="0"/>
    <n v="0"/>
    <n v="0"/>
    <n v="0"/>
    <x v="1"/>
    <n v="1"/>
    <s v="NA"/>
    <s v="NA"/>
    <n v="20"/>
    <x v="2"/>
    <d v="2020-05-13T10:37:20"/>
    <s v="MBG"/>
    <x v="3"/>
    <d v="2020-05-13T00:00:00"/>
    <d v="2020-05-13T10:37:20"/>
    <s v=""/>
    <s v="No"/>
    <s v="New"/>
    <n v="0"/>
    <x v="1"/>
    <x v="0"/>
    <s v="Nathan"/>
    <s v="Vik"/>
    <x v="23"/>
    <n v="3223800"/>
    <x v="1031"/>
    <x v="2"/>
    <s v="LP_AW116-A09_893411"/>
    <s v="CIP_AW116-A09_396984"/>
    <s v="No Work Required Under EVM"/>
    <m/>
    <x v="1"/>
    <s v="Black Oak"/>
    <s v="No"/>
    <s v="No"/>
    <n v="20"/>
    <n v="74"/>
    <s v="Do Not ABATE"/>
    <s v="NW_No Work"/>
    <s v="Not Needed"/>
    <m/>
    <s v="None Observed"/>
    <s v="Tree is .1 span from pole f to e, 30 ft west of lines. Slight lean away, overall healthy "/>
    <m/>
    <m/>
    <m/>
    <m/>
    <m/>
    <m/>
    <s v="Unit"/>
    <s v="No"/>
    <s v="Not Invoiced"/>
    <m/>
    <m/>
    <m/>
    <s v="TBD "/>
    <x v="28"/>
    <d v="2020-05-13T10:37:20"/>
    <s v="Sierra"/>
    <s v="SI_Sierra"/>
    <m/>
    <s v="13734 SUNSHINE MEADOWS TRL"/>
    <s v="GRASS VALLEY"/>
    <s v=""/>
    <s v=""/>
    <s v="nvikm_awrr"/>
    <d v="2020-05-13T10:37:20"/>
    <s v="BE_geomartawrrprod"/>
    <d v="2020-05-13T12:32:46"/>
    <s v="65419a89-a879-41e5-a47b-93abf9e9b367"/>
  </r>
  <r>
    <n v="0"/>
    <n v="0"/>
    <n v="0"/>
    <n v="0"/>
    <n v="0"/>
    <n v="0"/>
    <n v="0"/>
    <n v="0"/>
    <n v="0"/>
    <n v="0"/>
    <x v="1"/>
    <n v="1"/>
    <n v="2"/>
    <s v="NA"/>
    <n v="20"/>
    <x v="2"/>
    <d v="2020-05-13T10:38:20"/>
    <s v="FCO"/>
    <x v="5"/>
    <d v="2020-02-24T00:00:00"/>
    <d v="2020-02-24T10:41:04"/>
    <s v=""/>
    <s v="No"/>
    <s v="Old"/>
    <n v="0"/>
    <x v="1"/>
    <x v="0"/>
    <s v="Frank"/>
    <s v="Lewicki "/>
    <x v="25"/>
    <n v="1780621"/>
    <x v="1032"/>
    <x v="0"/>
    <s v="LP_AV115-F22_884588"/>
    <s v="CIP_AV115-J02_356427"/>
    <s v="Refusal"/>
    <s v=""/>
    <x v="6"/>
    <s v="Blue Oak"/>
    <s v="No"/>
    <s v="No"/>
    <n v="18"/>
    <n v="51"/>
    <s v="Do Not ABATE"/>
    <s v="SD_Side"/>
    <s v="Cut and Leave"/>
    <s v="No"/>
    <s v="None Observed"/>
    <s v="0.4 Span between poles# 3 - 3A. 8 ft. North of lines. Tree will be out of scope within 18 months: Sdealf "/>
    <s v=""/>
    <s v=""/>
    <m/>
    <s v=""/>
    <m/>
    <s v=""/>
    <s v="Unit"/>
    <m/>
    <s v=""/>
    <s v=""/>
    <s v=""/>
    <m/>
    <m/>
    <x v="30"/>
    <d v="2020-05-13T10:38:20"/>
    <s v="Sierra"/>
    <s v="SI_Sierra"/>
    <s v="1051742711"/>
    <s v="13935 OAK CREEK DR"/>
    <s v="NEVADA CITY"/>
    <s v=""/>
    <s v=""/>
    <s v="ewhits_awrr"/>
    <d v="2020-02-24T10:41:04"/>
    <s v="BE_geomartawrrprod"/>
    <d v="2020-05-13T11:32:26"/>
    <s v="43eb1ff2-132e-457f-b05d-34c5f6da87e7"/>
  </r>
  <r>
    <n v="0"/>
    <n v="0"/>
    <n v="0"/>
    <n v="0"/>
    <n v="0"/>
    <n v="0"/>
    <n v="0"/>
    <n v="0"/>
    <n v="0"/>
    <n v="0"/>
    <x v="1"/>
    <n v="1"/>
    <n v="1"/>
    <n v="1"/>
    <n v="20"/>
    <x v="2"/>
    <d v="2020-05-13T10:38:46"/>
    <s v="MGE"/>
    <x v="4"/>
    <d v="2020-05-13T00:00:00"/>
    <d v="2020-05-13T10:38:46"/>
    <s v=""/>
    <s v="No"/>
    <s v="New"/>
    <n v="0"/>
    <x v="1"/>
    <x v="0"/>
    <s v="Tyler"/>
    <s v="Rey"/>
    <x v="6"/>
    <n v="3225870"/>
    <x v="1033"/>
    <x v="2"/>
    <s v="LP_AW116-A03_901883"/>
    <s v="CIP_AW116-A08_398635"/>
    <s v="Work Identified"/>
    <m/>
    <x v="2"/>
    <s v="Ponderosa Pine"/>
    <s v="No"/>
    <s v="No"/>
    <n v="6"/>
    <n v="50"/>
    <s v="Do Not ABATE"/>
    <s v="F1B_FP-Rmv1 B"/>
    <s v="Haul offsite"/>
    <m/>
    <s v="None Observed"/>
    <s v="Unmarked to end pole, .2 spans from unmarked, 30 feet northwest of the wire , removal for poor taper"/>
    <m/>
    <m/>
    <m/>
    <m/>
    <m/>
    <m/>
    <s v="Unit"/>
    <s v="No"/>
    <s v="Not Invoiced"/>
    <m/>
    <m/>
    <m/>
    <s v="Remove all pine wood and debris "/>
    <x v="8"/>
    <d v="2020-05-13T10:38:46"/>
    <s v="Sierra"/>
    <s v="SI_Sierra"/>
    <m/>
    <m/>
    <s v="GRASS VALLEY"/>
    <s v=""/>
    <s v=""/>
    <s v="treym_awrr"/>
    <d v="2020-05-13T10:38:46"/>
    <s v="BE_geomartawrrprod"/>
    <d v="2020-05-14T04:06:31"/>
    <s v="6fba21f3-5276-430c-8b3b-e35949632476"/>
  </r>
  <r>
    <n v="0"/>
    <n v="0"/>
    <n v="0"/>
    <n v="0"/>
    <n v="0"/>
    <n v="0"/>
    <n v="0"/>
    <n v="0"/>
    <n v="0"/>
    <n v="0"/>
    <x v="1"/>
    <n v="1"/>
    <n v="3"/>
    <n v="3"/>
    <n v="20"/>
    <x v="2"/>
    <d v="2020-05-13T10:39:38"/>
    <s v="MBG"/>
    <x v="3"/>
    <d v="2020-05-13T00:00:00"/>
    <d v="2020-05-13T10:39:38"/>
    <s v=""/>
    <s v="No"/>
    <s v="New"/>
    <n v="0"/>
    <x v="1"/>
    <x v="0"/>
    <s v="Nicholas"/>
    <s v="Coleman"/>
    <x v="12"/>
    <n v="3223842"/>
    <x v="1034"/>
    <x v="2"/>
    <s v="LP_AW116-A09_893411"/>
    <s v="CIP_AW116-A09_396980"/>
    <s v="Work Identified"/>
    <m/>
    <x v="1"/>
    <s v="Black Oak"/>
    <s v="No"/>
    <s v="No"/>
    <n v="28"/>
    <n v="77"/>
    <s v="ABATE"/>
    <s v="F3B_FP-Rmv3 B"/>
    <s v="Cut and Leave"/>
    <m/>
    <s v="None Observed"/>
    <s v="0.2 span pole D to pole E.  53 feet north of lines. Large cavity at base. Abate."/>
    <m/>
    <m/>
    <m/>
    <m/>
    <m/>
    <m/>
    <s v="Unit"/>
    <s v="No"/>
    <s v="Not Invoiced"/>
    <m/>
    <m/>
    <m/>
    <s v="Cut firewood 16 inches "/>
    <x v="15"/>
    <d v="2020-05-13T10:39:38"/>
    <s v="Sierra"/>
    <s v="SI_Sierra"/>
    <m/>
    <s v="13734 SUNSHINE MEADOWS TRL"/>
    <s v="GRASS VALLEY"/>
    <s v=""/>
    <s v=""/>
    <s v="ncolem_awrr"/>
    <d v="2020-05-13T10:39:38"/>
    <s v="BE_geomartawrrprod"/>
    <d v="2020-05-13T12:32:48"/>
    <s v="8de478e5-2cb6-4607-91c2-97ef27522ca9"/>
  </r>
  <r>
    <n v="0"/>
    <n v="0"/>
    <n v="0"/>
    <n v="0"/>
    <n v="0"/>
    <n v="0"/>
    <n v="0"/>
    <n v="0"/>
    <n v="0"/>
    <n v="0"/>
    <x v="1"/>
    <n v="1"/>
    <s v="NA"/>
    <s v="NA"/>
    <n v="20"/>
    <x v="2"/>
    <d v="2020-05-13T10:41:56"/>
    <s v="MBG"/>
    <x v="3"/>
    <d v="2020-05-13T00:00:00"/>
    <d v="2020-05-13T10:41:56"/>
    <s v=""/>
    <s v="No"/>
    <s v="New"/>
    <n v="0"/>
    <x v="1"/>
    <x v="0"/>
    <s v="Benjamin"/>
    <s v="Post"/>
    <x v="16"/>
    <n v="3223917"/>
    <x v="1035"/>
    <x v="2"/>
    <s v="LP_AW116-A09_893411"/>
    <s v="CIP_AW116-A09_396980"/>
    <s v="No Work Required Under EVM"/>
    <m/>
    <x v="1"/>
    <s v="Black Oak"/>
    <s v="No"/>
    <s v="No"/>
    <n v="51"/>
    <n v="78"/>
    <s v="Do Not ABATE"/>
    <s v="NW_No Work"/>
    <s v="Not Needed"/>
    <m/>
    <s v="None Observed"/>
    <s v="0.5 span from pole D to pole E, 82 ft north of lines, large black oak may grow within striking distance of lines in the next 18 months. Near equipment and materials shed."/>
    <m/>
    <m/>
    <m/>
    <m/>
    <m/>
    <m/>
    <s v="Unit"/>
    <s v="No"/>
    <s v="Not Invoiced"/>
    <m/>
    <m/>
    <m/>
    <s v="TBD"/>
    <x v="20"/>
    <d v="2020-05-13T10:41:56"/>
    <s v="Sierra"/>
    <s v="SI_Sierra"/>
    <m/>
    <s v="13734 SUNSHINE MEADOWS TRL"/>
    <s v="GRASS VALLEY"/>
    <s v=""/>
    <s v=""/>
    <s v="bpostm_awrr"/>
    <d v="2020-05-13T10:41:56"/>
    <s v="BE_geomartawrrprod"/>
    <d v="2020-05-13T12:32:50"/>
    <s v="4a288138-da28-4e90-9b16-5d7caa3b5d7c"/>
  </r>
  <r>
    <n v="0"/>
    <n v="0"/>
    <n v="0"/>
    <n v="0"/>
    <n v="0"/>
    <n v="0"/>
    <n v="0"/>
    <n v="0"/>
    <n v="0"/>
    <n v="0"/>
    <x v="1"/>
    <n v="1"/>
    <s v="NA"/>
    <s v="NA"/>
    <n v="20"/>
    <x v="2"/>
    <d v="2020-05-13T10:43:50"/>
    <s v="MBG"/>
    <x v="3"/>
    <d v="2020-05-13T00:00:00"/>
    <d v="2020-05-13T10:43:50"/>
    <s v=""/>
    <s v="No"/>
    <s v="New"/>
    <n v="0"/>
    <x v="1"/>
    <x v="0"/>
    <s v="Nathan"/>
    <s v="Vik"/>
    <x v="23"/>
    <n v="3223932"/>
    <x v="1036"/>
    <x v="2"/>
    <s v="LP_AW116-A09_893411"/>
    <s v="CIP_AW116-A09_396984"/>
    <s v="No Work Required Under EVM"/>
    <m/>
    <x v="1"/>
    <s v="Black Oak"/>
    <s v="No"/>
    <s v="No"/>
    <n v="39"/>
    <n v="77"/>
    <s v="Do Not ABATE"/>
    <s v="NW_No Work"/>
    <s v="Not Needed"/>
    <m/>
    <s v="None Observed"/>
    <s v="Tree is .2 span from pole f to e, 40 ft west of lines. 2x stem, both leaning or weighted away. Some included bark but no major defects "/>
    <m/>
    <m/>
    <m/>
    <m/>
    <m/>
    <m/>
    <s v="Unit"/>
    <s v="No"/>
    <s v="Not Invoiced"/>
    <m/>
    <m/>
    <m/>
    <s v="TBD "/>
    <x v="28"/>
    <d v="2020-05-13T10:43:50"/>
    <s v="Sierra"/>
    <s v="SI_Sierra"/>
    <m/>
    <s v="13734 SUNSHINE MEADOWS TRL"/>
    <s v="GRASS VALLEY"/>
    <s v=""/>
    <s v=""/>
    <s v="nvikm_awrr"/>
    <d v="2020-05-13T10:43:50"/>
    <s v="BE_geomartawrrprod"/>
    <d v="2020-05-13T12:32:51"/>
    <s v="a7c066d1-ab32-4490-9b12-cf90f307f038"/>
  </r>
  <r>
    <n v="0"/>
    <n v="0"/>
    <n v="0"/>
    <n v="0"/>
    <n v="0"/>
    <n v="0"/>
    <n v="0"/>
    <n v="0"/>
    <n v="0"/>
    <n v="0"/>
    <x v="1"/>
    <n v="1"/>
    <n v="1"/>
    <n v="1"/>
    <n v="20"/>
    <x v="2"/>
    <d v="2020-05-13T10:53:30"/>
    <s v="MGE"/>
    <x v="4"/>
    <d v="2020-04-02T00:00:00"/>
    <d v="2020-04-02T13:06:33"/>
    <s v=""/>
    <s v="No"/>
    <s v="Old"/>
    <n v="0"/>
    <x v="1"/>
    <x v="0"/>
    <s v="Tyler"/>
    <s v="Rey"/>
    <x v="6"/>
    <n v="2975075"/>
    <x v="1037"/>
    <x v="2"/>
    <s v="LP_AW116-A03_901883"/>
    <s v="CIP_AW116-A08_398635"/>
    <s v="Work Identified"/>
    <m/>
    <x v="2"/>
    <s v="Ponderosa Pine"/>
    <s v="No"/>
    <s v="No"/>
    <n v="9"/>
    <n v="73"/>
    <s v="Do Not ABATE"/>
    <s v="F1B_FP-Rmv1 B"/>
    <s v="Haul offsite"/>
    <m/>
    <s v="None Observed"/>
    <s v="Unmarked- end pole, .9 spans from unmarked, 15 feet northwest of the wire, removal for poor taper"/>
    <m/>
    <m/>
    <m/>
    <m/>
    <m/>
    <m/>
    <s v="Unit"/>
    <s v="No"/>
    <s v="Not Invoiced"/>
    <m/>
    <m/>
    <m/>
    <s v="Remove pine wood and debris "/>
    <x v="8"/>
    <d v="2020-05-13T10:53:30"/>
    <s v="Sierra"/>
    <s v="SI_Sierra"/>
    <m/>
    <s v="13283 SUNSHINE VALLEY RD"/>
    <s v="GRASS VALLEY"/>
    <s v=""/>
    <s v=""/>
    <s v="treym_awrr"/>
    <d v="2020-04-02T13:06:33"/>
    <s v="BE_geomartawrrprod"/>
    <d v="2020-05-13T15:33:54"/>
    <s v="fc3effbe-0771-47d2-8d2c-c1eacb2df18e"/>
  </r>
  <r>
    <n v="0"/>
    <n v="0"/>
    <n v="0"/>
    <n v="0"/>
    <n v="0"/>
    <n v="0"/>
    <n v="0"/>
    <n v="0"/>
    <n v="0"/>
    <n v="0"/>
    <x v="1"/>
    <n v="1"/>
    <n v="3"/>
    <s v="NA"/>
    <n v="20"/>
    <x v="2"/>
    <d v="2020-05-13T10:53:38"/>
    <s v="MFE"/>
    <x v="0"/>
    <d v="1899-12-30T00:00:00"/>
    <d v="1899-12-30T17:00:00"/>
    <s v=""/>
    <s v="No"/>
    <s v="Old"/>
    <n v="0"/>
    <x v="0"/>
    <x v="0"/>
    <s v="Thomas"/>
    <s v="James"/>
    <x v="5"/>
    <n v="1764523"/>
    <x v="1038"/>
    <x v="0"/>
    <s v="LP_AV115-F11_878878"/>
    <s v="CIP_AV115-F11_357087"/>
    <s v="Tree Work Complete"/>
    <s v=""/>
    <x v="4"/>
    <s v="Madrone"/>
    <s v="No"/>
    <s v="No"/>
    <n v="26"/>
    <n v="35"/>
    <s v="Do Not ABATE"/>
    <s v="Trim"/>
    <s v="Not Needed"/>
    <s v="No"/>
    <s v="None Observed"/>
    <s v=".9 span west side of line from Pole 2 to Pole A. Madrone has strike potential to pole A and is growing under primary line would be repeatedly topped and cutting major stem would take more then 1/3 the canopy. 4/30/20. Sfrizf. Healthy madrone with good structure, not a threat to pole. Needs a minor trim to meet compliance. Please climb this tree w/o spurs; do not top severely."/>
    <s v="MFE_Mountain F Enterprises"/>
    <s v="MFE_Mountain F Enterprises"/>
    <n v="5807646"/>
    <s v="Trim"/>
    <d v="2020-05-13T10:53:26"/>
    <s v="Climb/Pedro "/>
    <s v="Unit"/>
    <m/>
    <s v=""/>
    <s v=""/>
    <s v=""/>
    <m/>
    <s v="please remove debris per unit pricing"/>
    <x v="7"/>
    <d v="2020-05-13T10:53:38"/>
    <s v="Sierra"/>
    <s v="SI_Sierra"/>
    <s v="1051742980"/>
    <s v="11740 LOST RANCH WAY"/>
    <s v="NEVADA CITY"/>
    <s v=""/>
    <s v=""/>
    <s v="whedrs_awrr"/>
    <d v="1899-12-30T17:00:00"/>
    <s v="BE_geomartawrrprod"/>
    <d v="2020-05-13T11:32:33"/>
    <s v="1d702783-65f9-48c9-885c-cd8d076a2813"/>
  </r>
  <r>
    <n v="0"/>
    <n v="0"/>
    <n v="0"/>
    <n v="0"/>
    <n v="0"/>
    <n v="0"/>
    <n v="0"/>
    <n v="0"/>
    <n v="0"/>
    <n v="0"/>
    <x v="1"/>
    <n v="1"/>
    <n v="1"/>
    <n v="1"/>
    <n v="20"/>
    <x v="2"/>
    <d v="2020-05-13T11:01:45"/>
    <s v="MGE"/>
    <x v="4"/>
    <d v="2020-04-02T00:00:00"/>
    <d v="2020-04-02T13:17:43"/>
    <s v=""/>
    <s v="No"/>
    <s v="Old"/>
    <n v="0"/>
    <x v="1"/>
    <x v="0"/>
    <s v="Tyler"/>
    <s v="Rey"/>
    <x v="6"/>
    <n v="2975076"/>
    <x v="1039"/>
    <x v="2"/>
    <s v="LP_AW116-A03_901883"/>
    <s v="CIP_AW116-A08_398635"/>
    <s v="Work Identified"/>
    <m/>
    <x v="2"/>
    <s v="Ponderosa Pine"/>
    <s v="No"/>
    <s v="No"/>
    <n v="11"/>
    <n v="80"/>
    <s v="Do Not ABATE"/>
    <s v="F1B_FP-Rmv1 B"/>
    <s v="Haul offsite"/>
    <m/>
    <s v="Riparian"/>
    <s v="Unmarked - end pole, 57 feet northwest of north guy wire off of end pole, removal for poor taper "/>
    <m/>
    <m/>
    <m/>
    <m/>
    <m/>
    <m/>
    <s v="Unit"/>
    <s v="No"/>
    <s v="Not Invoiced"/>
    <m/>
    <m/>
    <m/>
    <s v="Remove pine wood and debris "/>
    <x v="8"/>
    <d v="2020-05-13T11:01:45"/>
    <s v="Sierra"/>
    <s v="SI_Sierra"/>
    <m/>
    <s v="13283 SUNSHINE VALLEY RD"/>
    <s v="GRASS VALLEY"/>
    <s v=""/>
    <s v=""/>
    <s v="treym_awrr"/>
    <d v="2020-04-02T13:17:43"/>
    <s v="BE_geomartawrrprod"/>
    <d v="2020-05-13T15:33:54"/>
    <s v="4ecfcbc8-bdb5-4d31-a18f-4ea0fa59a488"/>
  </r>
  <r>
    <n v="0"/>
    <n v="0"/>
    <n v="0"/>
    <n v="0"/>
    <n v="0"/>
    <n v="0"/>
    <n v="0"/>
    <n v="0"/>
    <n v="0"/>
    <n v="0"/>
    <x v="1"/>
    <n v="1"/>
    <n v="1"/>
    <n v="1"/>
    <n v="20"/>
    <x v="2"/>
    <d v="2020-05-13T11:01:45"/>
    <s v="MGE"/>
    <x v="4"/>
    <d v="2020-04-02T00:00:00"/>
    <d v="2020-04-02T13:22:30"/>
    <s v=""/>
    <s v="No"/>
    <s v="Old"/>
    <n v="0"/>
    <x v="1"/>
    <x v="0"/>
    <s v="Tyler"/>
    <s v="Rey"/>
    <x v="6"/>
    <n v="2975077"/>
    <x v="1040"/>
    <x v="2"/>
    <s v="LP_AW116-A03_901883"/>
    <s v="CIP_AW116-A08_398635"/>
    <s v="Work Identified"/>
    <m/>
    <x v="2"/>
    <s v="Ponderosa Pine"/>
    <s v="No"/>
    <s v="No"/>
    <n v="6"/>
    <n v="63"/>
    <s v="Do Not ABATE"/>
    <s v="F1B_FP-Rmv1 B"/>
    <s v="Haul offsite"/>
    <m/>
    <s v="Riparian"/>
    <s v="Unmarked - end pole, 51 feet northwest of end pole, removal for poor taper, wind sway"/>
    <m/>
    <m/>
    <m/>
    <m/>
    <m/>
    <m/>
    <s v="Unit"/>
    <s v="No"/>
    <s v="Not Invoiced"/>
    <m/>
    <m/>
    <m/>
    <s v="Remove pine wood and debris "/>
    <x v="8"/>
    <d v="2020-05-13T11:01:45"/>
    <s v="Sierra"/>
    <s v="SI_Sierra"/>
    <m/>
    <s v="13283 SUNSHINE VALLEY RD"/>
    <s v="GRASS VALLEY"/>
    <s v=""/>
    <s v=""/>
    <s v="treym_awrr"/>
    <d v="2020-04-02T13:22:30"/>
    <s v="BE_geomartawrrprod"/>
    <d v="2020-05-13T15:33:54"/>
    <s v="8b115809-6b65-4895-bd91-27b4c22ceca6"/>
  </r>
  <r>
    <n v="0"/>
    <n v="0"/>
    <n v="0"/>
    <n v="0"/>
    <n v="0"/>
    <n v="0"/>
    <n v="0"/>
    <n v="0"/>
    <n v="0"/>
    <n v="0"/>
    <x v="1"/>
    <n v="1"/>
    <n v="1"/>
    <n v="1"/>
    <n v="20"/>
    <x v="2"/>
    <d v="2020-05-13T11:01:45"/>
    <s v="MGE"/>
    <x v="4"/>
    <d v="2020-04-02T00:00:00"/>
    <d v="2020-04-02T13:23:41"/>
    <s v=""/>
    <s v="No"/>
    <s v="Old"/>
    <n v="0"/>
    <x v="1"/>
    <x v="0"/>
    <s v="Tyler"/>
    <s v="Rey"/>
    <x v="6"/>
    <n v="2975078"/>
    <x v="1041"/>
    <x v="2"/>
    <s v="LP_AW116-A03_901883"/>
    <s v="CIP_AW116-A08_398635"/>
    <s v="Work Identified"/>
    <m/>
    <x v="2"/>
    <s v="Ponderosa Pine"/>
    <s v="No"/>
    <s v="No"/>
    <n v="7"/>
    <n v="60"/>
    <s v="Do Not ABATE"/>
    <s v="F1B_FP-Rmv1 B"/>
    <s v="Haul offsite"/>
    <m/>
    <s v="Riparian"/>
    <s v="Unmarked - end pole, 57 feet northwest of end pole, removal for poor taper, wind sway"/>
    <m/>
    <m/>
    <m/>
    <m/>
    <m/>
    <m/>
    <s v="Unit"/>
    <s v="No"/>
    <s v="Not Invoiced"/>
    <m/>
    <m/>
    <m/>
    <s v="Remove pine wood and debris "/>
    <x v="8"/>
    <d v="2020-05-13T11:01:45"/>
    <s v="Sierra"/>
    <s v="SI_Sierra"/>
    <m/>
    <s v="13283 SUNSHINE VALLEY RD"/>
    <s v="GRASS VALLEY"/>
    <s v=""/>
    <s v=""/>
    <s v="treym_awrr"/>
    <d v="2020-04-02T13:23:41"/>
    <s v="BE_geomartawrrprod"/>
    <d v="2020-05-13T15:33:54"/>
    <s v="5d193cc1-e915-44d6-baee-c5ea142fe0ed"/>
  </r>
  <r>
    <n v="0"/>
    <n v="0"/>
    <n v="0"/>
    <n v="0"/>
    <n v="0"/>
    <n v="0"/>
    <n v="0"/>
    <n v="0"/>
    <n v="0"/>
    <n v="0"/>
    <x v="1"/>
    <n v="1"/>
    <n v="1"/>
    <n v="1"/>
    <n v="20"/>
    <x v="2"/>
    <d v="2020-05-13T11:01:45"/>
    <s v="MGE"/>
    <x v="4"/>
    <d v="2020-04-02T00:00:00"/>
    <d v="2020-04-02T13:25:06"/>
    <s v=""/>
    <s v="No"/>
    <s v="Old"/>
    <n v="0"/>
    <x v="1"/>
    <x v="0"/>
    <s v="Tyler"/>
    <s v="Rey"/>
    <x v="6"/>
    <n v="2975079"/>
    <x v="1042"/>
    <x v="2"/>
    <s v="LP_AW116-A03_901883"/>
    <s v="CIP_AW116-A08_398635"/>
    <s v="Work Identified"/>
    <m/>
    <x v="2"/>
    <s v="Ponderosa Pine"/>
    <s v="No"/>
    <s v="No"/>
    <n v="8"/>
    <n v="72"/>
    <s v="Do Not ABATE"/>
    <s v="F1B_FP-Rmv1 B"/>
    <s v="Haul offsite"/>
    <m/>
    <s v="Riparian"/>
    <s v="Unmarked - end pole, 60 feet northwest of end pole, removal for poor taper, wind sway"/>
    <m/>
    <m/>
    <m/>
    <m/>
    <m/>
    <m/>
    <s v="Unit"/>
    <s v="No"/>
    <s v="Not Invoiced"/>
    <m/>
    <m/>
    <m/>
    <s v="Remove pine wood and debris "/>
    <x v="8"/>
    <d v="2020-05-13T11:01:45"/>
    <s v="Sierra"/>
    <s v="SI_Sierra"/>
    <m/>
    <s v="13283 SUNSHINE VALLEY RD"/>
    <s v="GRASS VALLEY"/>
    <s v=""/>
    <s v=""/>
    <s v="treym_awrr"/>
    <d v="2020-04-02T13:25:06"/>
    <s v="BE_geomartawrrprod"/>
    <d v="2020-05-13T15:33:54"/>
    <s v="450abae8-b1aa-44c7-bee3-d3a1b4b99c2b"/>
  </r>
  <r>
    <n v="0"/>
    <n v="0"/>
    <n v="0"/>
    <n v="0"/>
    <n v="0"/>
    <n v="0"/>
    <n v="0"/>
    <n v="0"/>
    <n v="0"/>
    <n v="0"/>
    <x v="1"/>
    <n v="1"/>
    <s v="NA"/>
    <s v="NA"/>
    <n v="20"/>
    <x v="2"/>
    <d v="2020-05-13T11:01:45"/>
    <s v="MGE"/>
    <x v="4"/>
    <d v="2020-04-02T00:00:00"/>
    <d v="2020-04-02T13:33:38"/>
    <s v=""/>
    <s v="No"/>
    <s v="Old"/>
    <n v="0"/>
    <x v="1"/>
    <x v="0"/>
    <s v="Tyler"/>
    <s v="Rey"/>
    <x v="6"/>
    <n v="2975080"/>
    <x v="1043"/>
    <x v="2"/>
    <s v="LP_AW116-A03_901883"/>
    <s v="CIP_AW116-A08_398635"/>
    <s v="No Work Required Under EVM"/>
    <m/>
    <x v="2"/>
    <s v="Ponderosa Pine"/>
    <s v="No"/>
    <s v="No"/>
    <n v="15"/>
    <n v="93"/>
    <s v="Do Not ABATE"/>
    <s v="NW_No Work"/>
    <s v="Not Needed"/>
    <m/>
    <s v="Riparian"/>
    <s v="Unmarked - end pole, 48 feet northwest of end pole"/>
    <m/>
    <m/>
    <m/>
    <m/>
    <m/>
    <m/>
    <s v="Unit"/>
    <s v="No"/>
    <s v="Not Invoiced"/>
    <m/>
    <m/>
    <m/>
    <m/>
    <x v="8"/>
    <d v="2020-05-13T11:01:45"/>
    <s v="Sierra"/>
    <s v="SI_Sierra"/>
    <m/>
    <s v="13283 SUNSHINE VALLEY RD"/>
    <s v="GRASS VALLEY"/>
    <s v=""/>
    <s v=""/>
    <s v="treym_awrr"/>
    <d v="2020-04-02T13:33:38"/>
    <s v="BE_geomartawrrprod"/>
    <d v="2020-05-13T15:33:54"/>
    <s v="c67e8bbb-a15f-48b7-ad00-34f61f67e757"/>
  </r>
  <r>
    <n v="0"/>
    <n v="0"/>
    <n v="0"/>
    <n v="0"/>
    <n v="0"/>
    <n v="0"/>
    <n v="0"/>
    <n v="0"/>
    <n v="0"/>
    <n v="0"/>
    <x v="1"/>
    <n v="1"/>
    <s v="NA"/>
    <s v="NA"/>
    <n v="20"/>
    <x v="2"/>
    <d v="2020-05-13T11:01:46"/>
    <s v="MGE"/>
    <x v="4"/>
    <d v="2020-04-02T00:00:00"/>
    <d v="2020-04-02T13:34:50"/>
    <s v=""/>
    <s v="No"/>
    <s v="Old"/>
    <n v="0"/>
    <x v="1"/>
    <x v="0"/>
    <s v="Tyler"/>
    <s v="Rey"/>
    <x v="6"/>
    <n v="2975081"/>
    <x v="1044"/>
    <x v="2"/>
    <s v="LP_AW116-A03_901883"/>
    <s v="CIP_AW116-A08_398635"/>
    <s v="No Work Required Under EVM"/>
    <m/>
    <x v="2"/>
    <s v="Ponderosa Pine"/>
    <s v="No"/>
    <s v="No"/>
    <n v="13"/>
    <n v="93"/>
    <s v="Do Not ABATE"/>
    <s v="NW_No Work"/>
    <s v="Not Needed"/>
    <m/>
    <s v="Riparian"/>
    <s v="Unmarked - end pole, 48 feet northwest of end pole"/>
    <m/>
    <m/>
    <m/>
    <m/>
    <m/>
    <m/>
    <s v="Unit"/>
    <s v="No"/>
    <s v="Not Invoiced"/>
    <m/>
    <m/>
    <m/>
    <m/>
    <x v="8"/>
    <d v="2020-05-13T11:01:46"/>
    <s v="Sierra"/>
    <s v="SI_Sierra"/>
    <m/>
    <s v="13283 SUNSHINE VALLEY RD"/>
    <s v="GRASS VALLEY"/>
    <s v=""/>
    <s v=""/>
    <s v="treym_awrr"/>
    <d v="2020-04-02T13:34:50"/>
    <s v="BE_geomartawrrprod"/>
    <d v="2020-05-13T15:33:54"/>
    <s v="f80c493e-684b-4469-bcd1-906fc527e8ec"/>
  </r>
  <r>
    <n v="0"/>
    <n v="0"/>
    <n v="0"/>
    <n v="0"/>
    <n v="0"/>
    <n v="0"/>
    <n v="0"/>
    <n v="0"/>
    <n v="0"/>
    <n v="0"/>
    <x v="1"/>
    <n v="1"/>
    <s v="NA"/>
    <s v="NA"/>
    <n v="20"/>
    <x v="2"/>
    <d v="2020-05-13T11:01:46"/>
    <s v="MGE"/>
    <x v="4"/>
    <d v="2020-04-02T00:00:00"/>
    <d v="2020-04-02T13:36:20"/>
    <s v=""/>
    <s v="No"/>
    <s v="Old"/>
    <n v="0"/>
    <x v="1"/>
    <x v="0"/>
    <s v="Tyler"/>
    <s v="Rey"/>
    <x v="6"/>
    <n v="2975082"/>
    <x v="1045"/>
    <x v="2"/>
    <s v="LP_AW116-A03_901883"/>
    <s v="CIP_AW116-A08_398635"/>
    <s v="No Work Required Under EVM"/>
    <m/>
    <x v="2"/>
    <s v="Ponderosa Pine"/>
    <s v="No"/>
    <s v="No"/>
    <n v="14"/>
    <n v="81"/>
    <s v="Do Not ABATE"/>
    <s v="NW_No Work"/>
    <s v="Not Needed"/>
    <m/>
    <s v="Riparian"/>
    <s v="Unmarked - end pole, 42 feet northwest of end pole"/>
    <m/>
    <m/>
    <m/>
    <m/>
    <m/>
    <m/>
    <s v="Unit"/>
    <s v="No"/>
    <s v="Not Invoiced"/>
    <m/>
    <m/>
    <m/>
    <m/>
    <x v="8"/>
    <d v="2020-05-13T11:01:46"/>
    <s v="Sierra"/>
    <s v="SI_Sierra"/>
    <m/>
    <s v="13283 SUNSHINE VALLEY RD"/>
    <s v="GRASS VALLEY"/>
    <s v=""/>
    <s v=""/>
    <s v="treym_awrr"/>
    <d v="2020-04-02T13:36:20"/>
    <s v="BE_geomartawrrprod"/>
    <d v="2020-05-13T15:33:54"/>
    <s v="5f5428ef-c954-48ff-96fd-2339af8f5034"/>
  </r>
  <r>
    <n v="0"/>
    <n v="0"/>
    <n v="0"/>
    <n v="0"/>
    <n v="0"/>
    <n v="0"/>
    <n v="0"/>
    <n v="0"/>
    <n v="0"/>
    <n v="0"/>
    <x v="1"/>
    <n v="1"/>
    <n v="2"/>
    <s v="NA"/>
    <n v="20"/>
    <x v="2"/>
    <d v="2020-05-13T11:01:46"/>
    <s v="MGE"/>
    <x v="4"/>
    <d v="2020-04-02T00:00:00"/>
    <d v="2020-04-02T13:53:46"/>
    <s v=""/>
    <s v="No"/>
    <s v="Old"/>
    <n v="0"/>
    <x v="1"/>
    <x v="0"/>
    <s v="Tyler"/>
    <s v="Rey"/>
    <x v="6"/>
    <n v="2975083"/>
    <x v="1046"/>
    <x v="2"/>
    <s v="LP_AW116-A03_901883"/>
    <s v="CIP_AW116-A08_398635"/>
    <s v="Work Identified"/>
    <m/>
    <x v="2"/>
    <s v="Ponderosa Pine"/>
    <s v="No"/>
    <s v="No"/>
    <n v="23"/>
    <n v="99"/>
    <s v="Do Not ABATE"/>
    <s v="Trim"/>
    <s v="Not Needed"/>
    <m/>
    <s v="Riparian"/>
    <s v="Unmarked - end pole, 27 feet north west of end pole, trim to sky for potential 18 month growth into overhang and pole radius compliance clearance "/>
    <m/>
    <m/>
    <m/>
    <m/>
    <m/>
    <m/>
    <s v="Unit"/>
    <s v="No"/>
    <s v="Not Invoiced"/>
    <m/>
    <m/>
    <m/>
    <s v="Remove all debris "/>
    <x v="8"/>
    <d v="2020-05-13T11:01:46"/>
    <s v="Sierra"/>
    <s v="SI_Sierra"/>
    <m/>
    <s v="13283 SUNSHINE VALLEY RD"/>
    <s v="GRASS VALLEY"/>
    <s v=""/>
    <s v=""/>
    <s v="treym_awrr"/>
    <d v="2020-04-02T13:53:46"/>
    <s v="BE_geomartawrrprod"/>
    <d v="2020-05-13T15:33:54"/>
    <s v="a264c512-4baa-4966-9bb3-8dc7ba9b5b92"/>
  </r>
  <r>
    <n v="0"/>
    <n v="0"/>
    <n v="0"/>
    <n v="0"/>
    <n v="0"/>
    <n v="0"/>
    <n v="0"/>
    <n v="0"/>
    <n v="0"/>
    <n v="0"/>
    <x v="1"/>
    <n v="1"/>
    <n v="2"/>
    <n v="2"/>
    <n v="20"/>
    <x v="2"/>
    <d v="2020-05-13T11:02:00"/>
    <s v="MGE"/>
    <x v="4"/>
    <d v="2020-04-02T00:00:00"/>
    <d v="2020-04-02T14:13:54"/>
    <s v=""/>
    <s v="No"/>
    <s v="Old"/>
    <n v="0"/>
    <x v="1"/>
    <x v="0"/>
    <s v="Tyler"/>
    <s v="Rey"/>
    <x v="6"/>
    <n v="2975084"/>
    <x v="1047"/>
    <x v="2"/>
    <s v="LP_AW116-A03_901883"/>
    <s v="CIP_AW116-A08_398635"/>
    <s v="Work Identified"/>
    <m/>
    <x v="2"/>
    <s v="Ponderosa Pine"/>
    <s v="No"/>
    <s v="No"/>
    <n v="16"/>
    <n v="75"/>
    <s v="ABATE"/>
    <s v="F2B_FP-Rmv2 B"/>
    <s v="Haul offsite"/>
    <m/>
    <s v="Riparian"/>
    <s v="60 feet north of end pole, removal for signs of bark Beatles the base, ants in the area of previous bark beatle "/>
    <m/>
    <m/>
    <m/>
    <m/>
    <m/>
    <m/>
    <s v="Unit"/>
    <s v="No"/>
    <s v="Not Invoiced"/>
    <m/>
    <m/>
    <m/>
    <s v="Remove all pine wood and debris "/>
    <x v="8"/>
    <d v="2020-05-13T11:02:00"/>
    <s v="Sierra"/>
    <s v="SI_Sierra"/>
    <m/>
    <s v="13283 SUNSHINE VALLEY RD"/>
    <s v="GRASS VALLEY"/>
    <s v=""/>
    <s v=""/>
    <s v="treym_awrr"/>
    <d v="2020-04-02T14:13:54"/>
    <s v="BE_geomartawrrprod"/>
    <d v="2020-05-13T15:33:54"/>
    <s v="2cba4fc2-0b23-4868-9d81-fb675aecb599"/>
  </r>
  <r>
    <n v="0"/>
    <n v="0"/>
    <n v="0"/>
    <n v="0"/>
    <n v="0"/>
    <n v="0"/>
    <n v="0"/>
    <n v="0"/>
    <n v="0"/>
    <n v="0"/>
    <x v="1"/>
    <n v="1"/>
    <n v="2"/>
    <n v="2"/>
    <n v="20"/>
    <x v="2"/>
    <d v="2020-05-13T11:02:36"/>
    <s v="MBG"/>
    <x v="3"/>
    <d v="2020-05-13T00:00:00"/>
    <d v="2020-05-13T11:02:36"/>
    <s v=""/>
    <s v="No"/>
    <s v="New"/>
    <n v="0"/>
    <x v="1"/>
    <x v="0"/>
    <s v="Nathan"/>
    <s v="Vik"/>
    <x v="23"/>
    <n v="3224079"/>
    <x v="1048"/>
    <x v="2"/>
    <s v="LP_AW116-A09_893411"/>
    <s v="CIP_AW116-A09_396984"/>
    <s v="Work Identified"/>
    <m/>
    <x v="1"/>
    <s v="Black Oak"/>
    <s v="No"/>
    <s v="Yes"/>
    <n v="18"/>
    <n v="65"/>
    <s v="ABATE"/>
    <s v="F2B_FP-Rmv2 B"/>
    <s v="Cut and Leave"/>
    <m/>
    <s v="None Observed"/>
    <s v="Tree is .4 span from pole f to e, 55 ft west of line. Vertical stem, large wounds with fruiting bodies all along trunk. Remove"/>
    <m/>
    <m/>
    <m/>
    <m/>
    <m/>
    <m/>
    <s v="Unit"/>
    <s v="No"/>
    <s v="Not Invoiced"/>
    <m/>
    <m/>
    <m/>
    <s v="Cut to 16 inch rounds "/>
    <x v="28"/>
    <d v="2020-05-13T11:02:36"/>
    <s v="Sierra"/>
    <s v="SI_Sierra"/>
    <m/>
    <s v="13734 SUNSHINE MEADOWS TRL"/>
    <s v="GRASS VALLEY"/>
    <s v=""/>
    <s v=""/>
    <s v="nvikm_awrr"/>
    <d v="2020-05-13T11:02:36"/>
    <s v="BE_geomartawrrprod"/>
    <d v="2020-05-13T12:32:54"/>
    <s v="8b2844ea-ac16-462c-a492-4fe0e1d5f7d5"/>
  </r>
  <r>
    <n v="0"/>
    <n v="0"/>
    <n v="0"/>
    <n v="0"/>
    <n v="0"/>
    <n v="0"/>
    <n v="0"/>
    <n v="0"/>
    <n v="0"/>
    <n v="0"/>
    <x v="1"/>
    <n v="1"/>
    <s v="NA"/>
    <s v="NA"/>
    <n v="20"/>
    <x v="2"/>
    <d v="2020-05-13T11:03:17"/>
    <s v="MGE"/>
    <x v="4"/>
    <d v="2020-05-13T00:00:00"/>
    <d v="2020-05-13T11:03:17"/>
    <s v=""/>
    <s v="No"/>
    <s v="New"/>
    <n v="0"/>
    <x v="1"/>
    <x v="0"/>
    <s v="Andrew"/>
    <s v="Withers"/>
    <x v="13"/>
    <n v="3225129"/>
    <x v="1049"/>
    <x v="2"/>
    <s v="LP_AW116-A06_893799"/>
    <s v="CIP_AW116-A06_395928"/>
    <s v="No Work Required Under EVM"/>
    <m/>
    <x v="2"/>
    <s v="Ponderosa Pine"/>
    <s v="No"/>
    <s v="No"/>
    <n v="37"/>
    <n v="120"/>
    <s v="Do Not ABATE"/>
    <s v="NW_No Work"/>
    <s v="Not Needed"/>
    <m/>
    <s v="None Observed"/>
    <s v="Pole 1 - end pole, 110 feet west of guy wire"/>
    <m/>
    <m/>
    <m/>
    <m/>
    <m/>
    <m/>
    <s v="Unit"/>
    <s v="No"/>
    <s v="Not Invoiced"/>
    <m/>
    <m/>
    <m/>
    <s v="TBD"/>
    <x v="16"/>
    <d v="2020-05-13T11:03:17"/>
    <s v="Sierra"/>
    <s v="SI_Sierra"/>
    <m/>
    <s v="20059 BOW VALLEY RD"/>
    <s v="GRASS VALLEY"/>
    <s v=""/>
    <s v=""/>
    <s v="awithm_awrr"/>
    <d v="2020-05-13T11:03:17"/>
    <s v="BE_geomartawrrprod"/>
    <d v="2020-05-13T14:19:22"/>
    <s v="c769c03a-3221-4029-9360-2a6f4e4ac22f"/>
  </r>
  <r>
    <n v="0"/>
    <n v="0"/>
    <n v="0"/>
    <n v="0"/>
    <n v="0"/>
    <n v="0"/>
    <n v="0"/>
    <n v="0"/>
    <n v="0"/>
    <n v="0"/>
    <x v="1"/>
    <n v="1"/>
    <s v="NA"/>
    <s v="NA"/>
    <n v="20"/>
    <x v="2"/>
    <d v="2020-05-13T11:05:03"/>
    <s v="MGE"/>
    <x v="4"/>
    <d v="2020-04-02T00:00:00"/>
    <d v="2020-04-02T14:26:17"/>
    <s v=""/>
    <s v="No"/>
    <s v="Old"/>
    <n v="0"/>
    <x v="1"/>
    <x v="0"/>
    <s v="Tyler"/>
    <s v="Rey"/>
    <x v="6"/>
    <n v="2975087"/>
    <x v="1050"/>
    <x v="2"/>
    <s v="LP_AW116-A03_901883"/>
    <s v="CIP_AW116-A08_398635"/>
    <s v="No Work Required Under EVM"/>
    <m/>
    <x v="2"/>
    <s v="Ponderosa Pine"/>
    <s v="No"/>
    <s v="No"/>
    <n v="14"/>
    <n v="85"/>
    <s v="Do Not ABATE"/>
    <s v="NW_No Work"/>
    <s v="Not Needed"/>
    <m/>
    <s v="Riparian"/>
    <s v="Unmarked to end pole, .9 spans from unmarked, 33 feet southwest of the wire"/>
    <m/>
    <m/>
    <m/>
    <m/>
    <m/>
    <m/>
    <s v="Unit"/>
    <s v="No"/>
    <s v="Not Invoiced"/>
    <m/>
    <m/>
    <m/>
    <m/>
    <x v="8"/>
    <d v="2020-05-13T11:05:03"/>
    <s v="Sierra"/>
    <s v="SI_Sierra"/>
    <m/>
    <s v="13283 SUNSHINE VALLEY RD"/>
    <s v="GRASS VALLEY"/>
    <s v=""/>
    <s v=""/>
    <s v="treym_awrr"/>
    <d v="2020-04-02T14:26:17"/>
    <s v="BE_geomartawrrprod"/>
    <d v="2020-05-13T15:33:54"/>
    <s v="55cf724d-a8f9-4862-8e17-6bb0faade412"/>
  </r>
  <r>
    <n v="0"/>
    <n v="0"/>
    <n v="0"/>
    <n v="0"/>
    <n v="0"/>
    <n v="0"/>
    <n v="0"/>
    <n v="0"/>
    <n v="0"/>
    <n v="0"/>
    <x v="1"/>
    <n v="1"/>
    <s v="NA"/>
    <s v="NA"/>
    <n v="20"/>
    <x v="2"/>
    <d v="2020-05-13T11:05:21"/>
    <s v="MGE"/>
    <x v="4"/>
    <d v="2020-04-02T00:00:00"/>
    <d v="2020-04-02T14:21:21"/>
    <s v=""/>
    <s v="No"/>
    <s v="Old"/>
    <n v="0"/>
    <x v="1"/>
    <x v="0"/>
    <s v="Tyler"/>
    <s v="Rey"/>
    <x v="6"/>
    <n v="2975086"/>
    <x v="1051"/>
    <x v="2"/>
    <s v="LP_AW116-A03_901883"/>
    <s v="CIP_AW116-A08_398635"/>
    <s v="No Work Required Under EVM"/>
    <m/>
    <x v="2"/>
    <s v="Ponderosa Pine"/>
    <s v="No"/>
    <s v="No"/>
    <n v="19"/>
    <n v="90"/>
    <s v="Do Not ABATE"/>
    <s v="NW_No Work"/>
    <s v="Not Needed"/>
    <m/>
    <s v="Riparian"/>
    <s v="Unmarked to end pole, .9 spans from unmarked, 13 feet southwest of the wire"/>
    <m/>
    <m/>
    <m/>
    <m/>
    <m/>
    <m/>
    <s v="Unit"/>
    <s v="No"/>
    <s v="Not Invoiced"/>
    <m/>
    <m/>
    <m/>
    <m/>
    <x v="8"/>
    <d v="2020-05-13T11:05:21"/>
    <s v="Sierra"/>
    <s v="SI_Sierra"/>
    <m/>
    <s v="13283 SUNSHINE VALLEY RD"/>
    <s v="GRASS VALLEY"/>
    <s v=""/>
    <s v=""/>
    <s v="treym_awrr"/>
    <d v="2020-04-02T14:21:21"/>
    <s v="BE_geomartawrrprod"/>
    <d v="2020-05-13T15:33:54"/>
    <s v="f9bd6a0d-dcd6-46cc-bfe1-f983635ae7b4"/>
  </r>
  <r>
    <n v="0"/>
    <n v="0"/>
    <n v="0"/>
    <n v="0"/>
    <n v="0"/>
    <n v="0"/>
    <n v="0"/>
    <n v="0"/>
    <n v="0"/>
    <n v="0"/>
    <x v="1"/>
    <n v="1"/>
    <n v="1"/>
    <n v="1"/>
    <n v="20"/>
    <x v="2"/>
    <d v="2020-05-13T11:05:51"/>
    <s v="MGE"/>
    <x v="4"/>
    <d v="2020-04-13T00:00:00"/>
    <d v="2020-04-13T14:13:32"/>
    <s v=""/>
    <s v="No"/>
    <s v="Old"/>
    <n v="0"/>
    <x v="1"/>
    <x v="0"/>
    <s v="Amanda"/>
    <s v="Winne"/>
    <x v="22"/>
    <n v="3100318"/>
    <x v="1052"/>
    <x v="2"/>
    <s v="LP_AW116-A08_900831"/>
    <s v="CIP_AW116-A08_398942"/>
    <s v="Work Identified"/>
    <m/>
    <x v="2"/>
    <s v="Ponderosa Pine"/>
    <s v="No"/>
    <s v="No"/>
    <n v="6"/>
    <n v="38"/>
    <s v="Do Not ABATE"/>
    <s v="F1B_FP-Rmv1 B"/>
    <s v="Haul offsite"/>
    <m/>
    <s v="None Observed"/>
    <s v="Poles 1-2, .9 spans from 1, 10 feet north west of the wire, 24 feet from pole 2, removal for poor taper / suppressed tree "/>
    <m/>
    <m/>
    <m/>
    <m/>
    <m/>
    <m/>
    <s v="Unit"/>
    <s v="No"/>
    <s v="Not Invoiced"/>
    <m/>
    <m/>
    <m/>
    <m/>
    <x v="27"/>
    <d v="2020-05-13T11:05:51"/>
    <s v="Sierra"/>
    <s v="SI_Sierra"/>
    <m/>
    <s v="15598 SUNSHINE SPRINGS PL"/>
    <s v="GRASS VALLEY"/>
    <s v=""/>
    <s v=""/>
    <s v="treym_awrr"/>
    <d v="2020-04-13T14:13:32"/>
    <s v="BE_geomartawrrprod"/>
    <d v="2020-05-13T11:32:49"/>
    <s v="a17ef92c-5146-4338-aebd-e56b0e4974f0"/>
  </r>
  <r>
    <n v="0"/>
    <n v="0"/>
    <n v="0"/>
    <n v="0"/>
    <n v="0"/>
    <n v="0"/>
    <n v="0"/>
    <n v="0"/>
    <n v="0"/>
    <n v="0"/>
    <x v="1"/>
    <n v="1"/>
    <n v="2"/>
    <s v="NA"/>
    <n v="20"/>
    <x v="2"/>
    <d v="2020-05-13T11:06:32"/>
    <s v="MGE"/>
    <x v="4"/>
    <d v="2020-04-02T00:00:00"/>
    <d v="2020-04-02T14:18:32"/>
    <s v=""/>
    <s v="No"/>
    <s v="Old"/>
    <n v="0"/>
    <x v="1"/>
    <x v="0"/>
    <s v="Tyler"/>
    <s v="Rey"/>
    <x v="6"/>
    <n v="2975085"/>
    <x v="1053"/>
    <x v="2"/>
    <s v="LP_AW116-A03_901883"/>
    <s v="CIP_AW116-A08_398635"/>
    <s v="Work Identified"/>
    <m/>
    <x v="2"/>
    <s v="Ponderosa Pine"/>
    <s v="No"/>
    <s v="No"/>
    <n v="16"/>
    <n v="93"/>
    <s v="Do Not ABATE"/>
    <s v="OV_Overhang"/>
    <s v="Not Needed"/>
    <m/>
    <s v="Riparian"/>
    <s v="Unmarked to end pole, .9 spans from unmarked, 7 feet southwest of the wire, overhang trim for branches overhanging primary wire, overhang trim to sky "/>
    <m/>
    <m/>
    <m/>
    <m/>
    <m/>
    <m/>
    <s v="Unit"/>
    <s v="No"/>
    <s v="Not Invoiced"/>
    <m/>
    <m/>
    <m/>
    <s v="Remove all pine and debris "/>
    <x v="8"/>
    <d v="2020-05-13T11:06:32"/>
    <s v="Sierra"/>
    <s v="SI_Sierra"/>
    <m/>
    <s v="13283 SUNSHINE VALLEY RD"/>
    <s v="GRASS VALLEY"/>
    <s v=""/>
    <s v=""/>
    <s v="treym_awrr"/>
    <d v="2020-04-02T14:18:32"/>
    <s v="BE_geomartawrrprod"/>
    <d v="2020-05-13T15:33:54"/>
    <s v="4baae5cd-ecb2-4209-ac51-fefb4984f9fd"/>
  </r>
  <r>
    <n v="0"/>
    <n v="0"/>
    <n v="0"/>
    <n v="0"/>
    <n v="0"/>
    <n v="0"/>
    <n v="0"/>
    <n v="0"/>
    <n v="0"/>
    <n v="0"/>
    <x v="1"/>
    <n v="1"/>
    <s v="NA"/>
    <s v="NA"/>
    <n v="20"/>
    <x v="2"/>
    <d v="2020-05-13T11:07:02"/>
    <s v="MBG"/>
    <x v="3"/>
    <d v="2020-05-13T00:00:00"/>
    <d v="2020-05-13T11:07:02"/>
    <s v=""/>
    <s v="No"/>
    <s v="New"/>
    <n v="0"/>
    <x v="1"/>
    <x v="0"/>
    <s v="Nicholas"/>
    <s v="Coleman"/>
    <x v="12"/>
    <n v="3224114"/>
    <x v="1054"/>
    <x v="2"/>
    <s v="LP_AW116-A09_893411"/>
    <s v="CIP_AW116-A09_396984"/>
    <s v="No Work Required Under EVM"/>
    <m/>
    <x v="1"/>
    <s v="Black Oak"/>
    <s v="No"/>
    <s v="No"/>
    <n v="20"/>
    <n v="85"/>
    <s v="Do Not ABATE"/>
    <s v="NW_No Work"/>
    <s v="Not Needed"/>
    <m/>
    <s v="None Observed"/>
    <s v="0.5 span pole F to pole E. 70 feet east of lines. Overall healthy."/>
    <m/>
    <m/>
    <m/>
    <m/>
    <m/>
    <m/>
    <s v="Unit"/>
    <s v="No"/>
    <s v="Not Invoiced"/>
    <m/>
    <m/>
    <m/>
    <s v="TBD "/>
    <x v="15"/>
    <d v="2020-05-13T11:07:02"/>
    <s v="Sierra"/>
    <s v="SI_Sierra"/>
    <m/>
    <s v="13734 SUNSHINE MEADOWS TRL"/>
    <s v="GRASS VALLEY"/>
    <s v=""/>
    <s v=""/>
    <s v="ncolem_awrr"/>
    <d v="2020-05-13T11:07:02"/>
    <s v="BE_geomartawrrprod"/>
    <d v="2020-05-13T12:32:54"/>
    <s v="526ea568-692c-4847-b8cd-685a2ce1da05"/>
  </r>
  <r>
    <n v="0"/>
    <n v="0"/>
    <n v="0"/>
    <n v="0"/>
    <n v="0"/>
    <n v="0"/>
    <n v="0"/>
    <n v="0"/>
    <n v="0"/>
    <n v="0"/>
    <x v="1"/>
    <n v="1"/>
    <s v="NA"/>
    <s v="NA"/>
    <n v="20"/>
    <x v="2"/>
    <d v="2020-05-13T11:07:20"/>
    <s v="MBG"/>
    <x v="3"/>
    <d v="2020-05-13T00:00:00"/>
    <d v="2020-05-13T11:07:20"/>
    <s v=""/>
    <s v="No"/>
    <s v="New"/>
    <n v="0"/>
    <x v="1"/>
    <x v="0"/>
    <s v="Nathan"/>
    <s v="Vik"/>
    <x v="23"/>
    <n v="3224117"/>
    <x v="1055"/>
    <x v="2"/>
    <s v="LP_AW116-A09_893411"/>
    <s v="CIP_AW116-A09_396984"/>
    <s v="No Work Required Under EVM"/>
    <m/>
    <x v="1"/>
    <s v="Black Oak"/>
    <s v="No"/>
    <s v="No"/>
    <n v="38"/>
    <n v="75"/>
    <s v="Do Not ABATE"/>
    <s v="NW_No Work"/>
    <s v="Not Needed"/>
    <m/>
    <s v="None Observed"/>
    <s v="Tree is .4 span from pole f to e, 60 ft west of lines. 2x stem. Overall healthy tree. Some included bark but no cavities or major defects "/>
    <m/>
    <m/>
    <m/>
    <m/>
    <m/>
    <m/>
    <s v="Unit"/>
    <s v="No"/>
    <s v="Not Invoiced"/>
    <m/>
    <m/>
    <m/>
    <s v="TBD "/>
    <x v="28"/>
    <d v="2020-05-13T11:07:20"/>
    <s v="Sierra"/>
    <s v="SI_Sierra"/>
    <m/>
    <s v="13734 SUNSHINE MEADOWS TRL"/>
    <s v="GRASS VALLEY"/>
    <s v=""/>
    <s v=""/>
    <s v="nvikm_awrr"/>
    <d v="2020-05-13T11:07:20"/>
    <s v="BE_geomartawrrprod"/>
    <d v="2020-05-13T12:32:54"/>
    <s v="7e52933f-cca6-4c69-be35-76e191f04724"/>
  </r>
  <r>
    <n v="0"/>
    <n v="0"/>
    <n v="0"/>
    <n v="0"/>
    <n v="0"/>
    <n v="0"/>
    <n v="0"/>
    <n v="0"/>
    <n v="0"/>
    <n v="0"/>
    <x v="1"/>
    <n v="1"/>
    <s v="NA"/>
    <s v="NA"/>
    <n v="20"/>
    <x v="2"/>
    <d v="2020-05-13T11:19:41"/>
    <s v="MBG"/>
    <x v="3"/>
    <d v="2020-05-13T00:00:00"/>
    <d v="2020-05-13T11:19:41"/>
    <s v=""/>
    <s v="No"/>
    <s v="New"/>
    <n v="0"/>
    <x v="1"/>
    <x v="0"/>
    <s v="Nicholas"/>
    <s v="Coleman"/>
    <x v="12"/>
    <n v="3224243"/>
    <x v="1056"/>
    <x v="2"/>
    <s v="LP_AW116-A09_893411"/>
    <s v="CIP_AW116-A09_396980"/>
    <s v="No Work Required Under EVM"/>
    <m/>
    <x v="1"/>
    <s v="Ponderosa Pine"/>
    <s v="No"/>
    <s v="No"/>
    <n v="5"/>
    <n v="24"/>
    <s v="Do Not ABATE"/>
    <s v="NW_No Work"/>
    <s v="Not Needed"/>
    <m/>
    <s v="None Observed"/>
    <s v="0.1 span pole D to pole E. 5 feet north of lines. Assessed for strike range to pole D. "/>
    <m/>
    <m/>
    <m/>
    <m/>
    <m/>
    <m/>
    <s v="Unit"/>
    <s v="No"/>
    <s v="Not Invoiced"/>
    <m/>
    <m/>
    <m/>
    <s v="TBD "/>
    <x v="15"/>
    <d v="2020-05-13T11:19:41"/>
    <s v="Sierra"/>
    <s v="SI_Sierra"/>
    <m/>
    <s v="13734 SUNSHINE MEADOWS TRL"/>
    <s v="GRASS VALLEY"/>
    <s v=""/>
    <s v=""/>
    <s v="ncolem_awrr"/>
    <d v="2020-05-13T11:19:41"/>
    <s v="BE_geomartawrrprod"/>
    <d v="2020-05-13T12:32:57"/>
    <s v="5aa56214-1f78-4489-a82a-efea3c726829"/>
  </r>
  <r>
    <n v="0"/>
    <n v="0"/>
    <n v="0"/>
    <n v="0"/>
    <n v="0"/>
    <n v="0"/>
    <n v="0"/>
    <n v="0"/>
    <n v="0"/>
    <n v="0"/>
    <x v="1"/>
    <n v="1"/>
    <n v="2"/>
    <n v="2"/>
    <n v="20"/>
    <x v="2"/>
    <d v="2020-05-13T11:19:42"/>
    <s v="MFE"/>
    <x v="0"/>
    <d v="2020-02-26T00:00:00"/>
    <d v="2020-02-26T15:51:23"/>
    <s v=""/>
    <s v="No"/>
    <s v="Old"/>
    <n v="0"/>
    <x v="0"/>
    <x v="0"/>
    <s v="Thomas"/>
    <s v="James"/>
    <x v="5"/>
    <n v="1781681"/>
    <x v="1057"/>
    <x v="0"/>
    <s v="LP_AV115-F11_878878"/>
    <s v="CIP_AV115-F11_357087"/>
    <s v="Tree Work Complete"/>
    <m/>
    <x v="1"/>
    <s v="Ponderosa Pine"/>
    <s v="No"/>
    <s v="No"/>
    <n v="12"/>
    <n v="64"/>
    <s v="ABATE"/>
    <s v="R2A_Rmv 2-A"/>
    <s v="Haul offsite"/>
    <s v="No"/>
    <s v="None Observed"/>
    <s v="Pole a to end pole, 0.4 spans, 13ft SE of lines, looks to have been previously worked, no lean, weight evenly distributed, mistletoe in trunk and branches"/>
    <s v="MFE_Mountain F Enterprises"/>
    <s v="MFE_Mountain F Enterprises"/>
    <n v="5807646"/>
    <s v="R2A_Rmv 2-A"/>
    <d v="2020-05-13T11:19:35"/>
    <s v="Climb/Pedro "/>
    <s v="Unit"/>
    <m/>
    <m/>
    <m/>
    <m/>
    <m/>
    <s v="Remove all wood and debris"/>
    <x v="7"/>
    <d v="2020-05-13T11:19:42"/>
    <s v="Sierra"/>
    <s v="SI_Sierra"/>
    <s v="1051742980"/>
    <s v="11740 LOST RANCH WAY"/>
    <s v="NEVADA CITY"/>
    <s v=""/>
    <s v=""/>
    <s v="arodrm_awrr"/>
    <d v="2020-02-26T15:51:23"/>
    <s v="BE_geomartawrrprod"/>
    <d v="2020-05-13T11:32:33"/>
    <s v="ad3563a6-7b13-4f0d-9b2d-34cf592799fd"/>
  </r>
  <r>
    <n v="0"/>
    <n v="0"/>
    <n v="0"/>
    <n v="0"/>
    <n v="0"/>
    <n v="0"/>
    <n v="0"/>
    <n v="0"/>
    <n v="0"/>
    <n v="0"/>
    <x v="1"/>
    <n v="1"/>
    <n v="1"/>
    <n v="1"/>
    <n v="20"/>
    <x v="2"/>
    <d v="2020-05-13T11:20:29"/>
    <s v="MBG"/>
    <x v="3"/>
    <d v="2020-05-13T00:00:00"/>
    <d v="2020-05-13T11:20:29"/>
    <s v=""/>
    <s v="No"/>
    <s v="New"/>
    <n v="0"/>
    <x v="1"/>
    <x v="0"/>
    <s v="Benjamin"/>
    <s v="Post"/>
    <x v="16"/>
    <n v="3224247"/>
    <x v="1058"/>
    <x v="2"/>
    <s v="LP_AW116-A09_893411"/>
    <s v="CIP_AW116-A09_396980"/>
    <s v="Work Identified"/>
    <m/>
    <x v="1"/>
    <s v="Ponderosa Pine"/>
    <s v="No"/>
    <s v="No"/>
    <n v="4"/>
    <n v="25"/>
    <s v="Do Not ABATE"/>
    <s v="R1A_Rmv 1-A"/>
    <s v="Cut and Leave"/>
    <m/>
    <s v="None Observed"/>
    <s v="4 ft SW of pole D, recommend removing pine before it grows into guy wire, currently in contact with the pole."/>
    <m/>
    <m/>
    <m/>
    <m/>
    <m/>
    <m/>
    <s v="Unit"/>
    <s v="No"/>
    <s v="Not Invoiced"/>
    <m/>
    <m/>
    <m/>
    <s v="Cut and leave unless stated otherwise by customer."/>
    <x v="20"/>
    <d v="2020-05-13T11:20:29"/>
    <s v="Sierra"/>
    <s v="SI_Sierra"/>
    <m/>
    <s v="13734 SUNSHINE MEADOWS TRL"/>
    <s v="GRASS VALLEY"/>
    <s v=""/>
    <s v=""/>
    <s v="bpostm_awrr"/>
    <d v="2020-05-13T11:20:29"/>
    <s v="BE_geomartawrrprod"/>
    <d v="2020-05-13T12:32:57"/>
    <s v="ce478728-a887-4626-bfdb-636b2620d2d4"/>
  </r>
  <r>
    <n v="0"/>
    <n v="0"/>
    <n v="0"/>
    <n v="0"/>
    <n v="0"/>
    <n v="0"/>
    <n v="0"/>
    <n v="0"/>
    <n v="0"/>
    <n v="0"/>
    <x v="1"/>
    <n v="1"/>
    <n v="3"/>
    <n v="3"/>
    <n v="20"/>
    <x v="2"/>
    <d v="2020-05-13T11:25:59"/>
    <s v="NCR"/>
    <x v="2"/>
    <d v="2020-04-28T00:00:00"/>
    <d v="2020-04-28T10:44:54"/>
    <s v=""/>
    <s v="No"/>
    <s v="Old"/>
    <n v="0"/>
    <x v="0"/>
    <x v="0"/>
    <s v="Ben"/>
    <s v="Chambers"/>
    <x v="2"/>
    <n v="3142361"/>
    <x v="1059"/>
    <x v="2"/>
    <s v="LP_AW116-A02_901373"/>
    <s v="CIP_AW116-A02_393826"/>
    <s v="In-Progress"/>
    <m/>
    <x v="2"/>
    <s v="Live Oak"/>
    <s v="No"/>
    <s v="Yes"/>
    <n v="34"/>
    <n v="55"/>
    <s v="ABATE"/>
    <s v="F3B_FP-Rmv3 B"/>
    <s v="Cut and Leave"/>
    <m/>
    <s v="None Observed"/>
    <s v="Poles C-End pole, at end pole, 40 feet north of lines, removing because of exposed heartwood at base, ants present in large amounts at base of tree, mistletoe and declining health tree, multiple cat eyes. 2x stem combined dbh."/>
    <s v="AEA_A &amp; E Arborists Tree Care"/>
    <m/>
    <m/>
    <m/>
    <m/>
    <m/>
    <s v="Unit"/>
    <s v="No"/>
    <s v="Not Invoiced"/>
    <m/>
    <m/>
    <m/>
    <s v="Cut wood less than 16 DBH into 16” firewood lengths/ Remove all wood larger than 16” DBH/ Property owner only wants wood less than 16 DBH for firewood/ Only tree the property owner wants wood chips from/ Pile wood chips in designated area on property."/>
    <x v="2"/>
    <d v="2020-05-13T11:25:59"/>
    <s v="Sierra"/>
    <s v="SI_Sierra"/>
    <m/>
    <s v="12793 SIERRA VISTA DR"/>
    <s v="GRASS VALLEY"/>
    <s v=""/>
    <s v=""/>
    <s v="acoonm_awrr"/>
    <d v="2020-04-28T10:44:54"/>
    <s v="BE_geomartawrrprod"/>
    <d v="2020-05-13T11:32:49"/>
    <s v="85284faf-aecc-46be-8e7f-0ec06a8bfb90"/>
  </r>
  <r>
    <n v="0"/>
    <n v="0"/>
    <n v="0"/>
    <n v="0"/>
    <n v="0"/>
    <n v="0"/>
    <n v="0"/>
    <n v="0"/>
    <n v="0"/>
    <n v="0"/>
    <x v="1"/>
    <n v="1"/>
    <s v="Brush"/>
    <s v="NA"/>
    <n v="20"/>
    <x v="2"/>
    <d v="2020-05-13T11:25:59"/>
    <s v="NCR"/>
    <x v="2"/>
    <d v="2020-04-28T00:00:00"/>
    <d v="2020-04-28T10:48:54"/>
    <s v=""/>
    <s v="No"/>
    <s v="Old"/>
    <n v="0"/>
    <x v="0"/>
    <x v="0"/>
    <s v="Ben"/>
    <s v="Chambers"/>
    <x v="2"/>
    <n v="3142362"/>
    <x v="1060"/>
    <x v="2"/>
    <s v="LP_AW116-A02_901373"/>
    <s v="CIP_AW116-A02_393826"/>
    <s v="In-Progress"/>
    <m/>
    <x v="2"/>
    <s v="Brush (misc)"/>
    <s v="No"/>
    <s v="No"/>
    <n v="1"/>
    <n v="4"/>
    <s v="Do Not ABATE"/>
    <s v="BC_Br Rmv"/>
    <s v="Not Needed"/>
    <m/>
    <s v="None Observed"/>
    <s v="Poles C- End pole, at end pole, removing brush around GUI wire at end pole to assure compliance."/>
    <s v="AEA_A &amp; E Arborists Tree Care"/>
    <m/>
    <m/>
    <m/>
    <m/>
    <m/>
    <s v="Unit"/>
    <s v="No"/>
    <s v="Not Invoiced"/>
    <m/>
    <m/>
    <m/>
    <s v="N/A"/>
    <x v="2"/>
    <d v="2020-05-13T11:25:59"/>
    <s v="Sierra"/>
    <s v="SI_Sierra"/>
    <m/>
    <s v="12793 SIERRA VISTA DR"/>
    <s v="GRASS VALLEY"/>
    <s v=""/>
    <s v=""/>
    <s v="acoonm_awrr"/>
    <d v="2020-04-28T10:48:54"/>
    <s v="BE_geomartawrrprod"/>
    <d v="2020-05-13T11:32:49"/>
    <s v="f1c1c3e1-3ea8-4de8-933d-347b9c7fee83"/>
  </r>
  <r>
    <n v="0"/>
    <n v="0"/>
    <n v="0"/>
    <n v="0"/>
    <n v="0"/>
    <n v="0"/>
    <n v="0"/>
    <n v="0"/>
    <n v="0"/>
    <n v="0"/>
    <x v="1"/>
    <n v="1"/>
    <n v="2"/>
    <n v="2"/>
    <n v="20"/>
    <x v="2"/>
    <d v="2020-05-13T11:25:59"/>
    <s v="NCR"/>
    <x v="2"/>
    <d v="2020-04-28T00:00:00"/>
    <d v="2020-04-28T11:10:14"/>
    <s v=""/>
    <s v="No"/>
    <s v="Old"/>
    <n v="0"/>
    <x v="0"/>
    <x v="0"/>
    <s v="Ben"/>
    <s v="Chambers"/>
    <x v="2"/>
    <n v="3143194"/>
    <x v="1061"/>
    <x v="2"/>
    <s v="LP_AW116-A02_901373"/>
    <s v="CIP_AW116-A02_393826"/>
    <s v="In-Progress"/>
    <m/>
    <x v="2"/>
    <s v="Black Oak"/>
    <s v="No"/>
    <s v="No"/>
    <n v="16"/>
    <n v="60"/>
    <s v="ABATE"/>
    <s v="F2B_FP-Rmv2 B"/>
    <s v="Cut and Leave"/>
    <m/>
    <s v="None Observed"/>
    <s v="Poles C- End pole, 0.7 span, 25 feet north of lines, abating and removing because of previously trimmed limb is rotted and compromising integrity of tree at base."/>
    <s v="AEA_A &amp; E Arborists Tree Care"/>
    <m/>
    <m/>
    <m/>
    <m/>
    <m/>
    <s v="Unit"/>
    <s v="No"/>
    <s v="Not Invoiced"/>
    <m/>
    <m/>
    <m/>
    <s v="Cut into 16” firewood lengths/ Remove all wood chips and debris. Remove all wood larger than 16 DBH. Property owner only wants wood less than 16 DBH for firewood."/>
    <x v="2"/>
    <d v="2020-05-13T11:25:59"/>
    <s v="Sierra"/>
    <s v="SI_Sierra"/>
    <m/>
    <s v="12793 SIERRA VISTA DR"/>
    <s v="GRASS VALLEY"/>
    <s v=""/>
    <s v=""/>
    <s v="acoonm_awrr"/>
    <d v="2020-04-28T11:10:14"/>
    <s v="BE_geomartawrrprod"/>
    <d v="2020-05-13T11:32:49"/>
    <s v="dd6be6ca-c848-4c27-b91d-eea8a7efb726"/>
  </r>
  <r>
    <n v="0"/>
    <n v="0"/>
    <n v="0"/>
    <n v="0"/>
    <n v="0"/>
    <n v="0"/>
    <n v="0"/>
    <n v="0"/>
    <n v="0"/>
    <n v="0"/>
    <x v="1"/>
    <n v="1"/>
    <n v="4"/>
    <s v="NA"/>
    <n v="20"/>
    <x v="2"/>
    <d v="2020-05-13T11:25:59"/>
    <s v="NCR"/>
    <x v="2"/>
    <d v="2020-04-28T00:00:00"/>
    <d v="2020-04-28T11:23:48"/>
    <s v=""/>
    <s v="No"/>
    <s v="Old"/>
    <n v="0"/>
    <x v="0"/>
    <x v="0"/>
    <s v="Ben"/>
    <s v="Chambers"/>
    <x v="2"/>
    <n v="3143195"/>
    <x v="1062"/>
    <x v="2"/>
    <s v="LP_AW116-A02_901373"/>
    <s v="CIP_AW116-A02_393826"/>
    <s v="In-Progress"/>
    <m/>
    <x v="2"/>
    <s v="Black Oak"/>
    <s v="No"/>
    <s v="No"/>
    <n v="40"/>
    <n v="65"/>
    <s v="ABATE"/>
    <s v="TO_Top"/>
    <s v="Cut and Leave"/>
    <m/>
    <s v="None Observed"/>
    <s v="Poles C- End pole, 0.7 span, 55 feet north of lines, abating and removing because of deep holes in base of tree, infestation of ants present, and lean towards lines. 3x stem combined dbh. PROPERTY OWNER REALLY WANTS TO KEEP THIS TREE/ WE HAVE TO TOP THE TREE SO IF IT FAILS IT WILL NOT STRIKE THE POWER LINES/ TREE CREW GF WILL HAVE TO TALK WITH PROPERTY OWNER ABOUT WHAT WORK WILL HAVE TO BE DONE."/>
    <s v="AEA_A &amp; E Arborists Tree Care"/>
    <m/>
    <m/>
    <m/>
    <m/>
    <m/>
    <s v="Unit"/>
    <s v="No"/>
    <s v="Not Invoiced"/>
    <m/>
    <m/>
    <m/>
    <s v="Cut into 16” firewood lengths/ Remove all wood chips and debris. Remove all wood larger than 16 DBH. Property owner only wants wood less than 16 DBH for firewood."/>
    <x v="2"/>
    <d v="2020-05-13T11:25:59"/>
    <s v="Sierra"/>
    <s v="SI_Sierra"/>
    <m/>
    <s v="12793 SIERRA VISTA DR"/>
    <s v="GRASS VALLEY"/>
    <s v=""/>
    <s v=""/>
    <s v="acoonm_awrr"/>
    <d v="2020-04-28T11:23:48"/>
    <s v="BE_geomartawrrprod"/>
    <d v="2020-05-13T11:32:49"/>
    <s v="8c6b21e8-7318-40a4-a3bf-1d3c7b6a0a2f"/>
  </r>
  <r>
    <n v="0"/>
    <n v="0"/>
    <n v="0"/>
    <n v="0"/>
    <n v="0"/>
    <n v="0"/>
    <n v="0"/>
    <n v="0"/>
    <n v="0"/>
    <n v="0"/>
    <x v="1"/>
    <n v="1"/>
    <n v="1"/>
    <n v="1"/>
    <n v="20"/>
    <x v="2"/>
    <d v="2020-05-13T11:25:59"/>
    <s v="NCR"/>
    <x v="2"/>
    <d v="2020-04-28T00:00:00"/>
    <d v="2020-04-28T12:55:59"/>
    <s v=""/>
    <s v="No"/>
    <s v="Old"/>
    <n v="0"/>
    <x v="0"/>
    <x v="0"/>
    <s v="Ben"/>
    <s v="Chambers"/>
    <x v="2"/>
    <n v="3143196"/>
    <x v="1063"/>
    <x v="2"/>
    <s v="LP_AW116-A02_901373"/>
    <s v="CIP_AW116-A02_393826"/>
    <s v="In-Progress"/>
    <m/>
    <x v="2"/>
    <s v="Ponderosa Pine"/>
    <s v="No"/>
    <s v="No"/>
    <n v="11"/>
    <n v="65"/>
    <s v="Do Not ABATE"/>
    <s v="F1B_FP-Rmv1 B"/>
    <s v="Haul offsite"/>
    <m/>
    <s v="None Observed"/>
    <s v="Poles C-End pole, 0.6 span, 20 feet north of lines, abating and removing because of co dom pondo within striking distance of lines. Suppressed by large black oak overhanging tree."/>
    <s v="AEA_A &amp; E Arborists Tree Care"/>
    <m/>
    <m/>
    <m/>
    <m/>
    <m/>
    <s v="Unit"/>
    <s v="No"/>
    <s v="Not Invoiced"/>
    <m/>
    <m/>
    <m/>
    <s v="Remove all wood and debris."/>
    <x v="2"/>
    <d v="2020-05-13T11:25:59"/>
    <s v="Sierra"/>
    <s v="SI_Sierra"/>
    <m/>
    <s v="12793 SIERRA VISTA DR"/>
    <s v="GRASS VALLEY"/>
    <s v=""/>
    <s v=""/>
    <s v="acoonm_awrr"/>
    <d v="2020-04-28T12:55:59"/>
    <s v="BE_geomartawrrprod"/>
    <d v="2020-05-13T11:32:49"/>
    <s v="fbdb31ff-d9df-42a3-8f7e-2e3ce7bd23ca"/>
  </r>
  <r>
    <n v="0"/>
    <n v="0"/>
    <n v="0"/>
    <n v="0"/>
    <n v="0"/>
    <n v="0"/>
    <n v="0"/>
    <n v="0"/>
    <n v="0"/>
    <n v="0"/>
    <x v="1"/>
    <n v="1"/>
    <n v="2"/>
    <n v="2"/>
    <n v="20"/>
    <x v="2"/>
    <d v="2020-05-13T11:25:59"/>
    <s v="NCR"/>
    <x v="2"/>
    <d v="2020-04-28T00:00:00"/>
    <d v="2020-04-28T13:01:50"/>
    <s v=""/>
    <s v="No"/>
    <s v="Old"/>
    <n v="0"/>
    <x v="0"/>
    <x v="0"/>
    <s v="Ben"/>
    <s v="Chambers"/>
    <x v="2"/>
    <n v="3143198"/>
    <x v="1064"/>
    <x v="2"/>
    <s v="LP_AW116-A02_901373"/>
    <s v="CIP_AW116-A02_393826"/>
    <s v="In-Progress"/>
    <m/>
    <x v="2"/>
    <s v="Ponderosa Pine"/>
    <s v="No"/>
    <s v="No"/>
    <n v="19"/>
    <n v="70"/>
    <s v="ABATE"/>
    <s v="F2B_FP-Rmv2 B"/>
    <s v="Haul offsite"/>
    <m/>
    <s v="None Observed"/>
    <s v="Poles C-End pole, 0.6 span, 30 feet north of lines, abating and removing because of canker on lower 1/3 of tree and bend in upper canopy causing weak point."/>
    <s v="AEA_A &amp; E Arborists Tree Care"/>
    <m/>
    <m/>
    <m/>
    <m/>
    <m/>
    <s v="Unit"/>
    <s v="No"/>
    <s v="Not Invoiced"/>
    <m/>
    <m/>
    <m/>
    <s v="Remove all wood and debris "/>
    <x v="2"/>
    <d v="2020-05-13T11:25:59"/>
    <s v="Sierra"/>
    <s v="SI_Sierra"/>
    <m/>
    <s v="12793 SIERRA VISTA DR"/>
    <s v="GRASS VALLEY"/>
    <s v=""/>
    <s v=""/>
    <s v="acoonm_awrr"/>
    <d v="2020-04-28T13:01:50"/>
    <s v="BE_geomartawrrprod"/>
    <d v="2020-05-13T11:32:49"/>
    <s v="285aea85-91c7-4561-9b90-0567fbadacf5"/>
  </r>
  <r>
    <n v="0"/>
    <n v="0"/>
    <n v="0"/>
    <n v="0"/>
    <n v="0"/>
    <n v="0"/>
    <n v="0"/>
    <n v="0"/>
    <n v="0"/>
    <n v="0"/>
    <x v="1"/>
    <n v="1"/>
    <n v="1"/>
    <n v="1"/>
    <n v="20"/>
    <x v="2"/>
    <d v="2020-05-13T11:25:59"/>
    <s v="NCR"/>
    <x v="2"/>
    <d v="2020-04-28T00:00:00"/>
    <d v="2020-04-28T13:09:41"/>
    <s v=""/>
    <s v="No"/>
    <s v="Old"/>
    <n v="0"/>
    <x v="0"/>
    <x v="0"/>
    <s v="Ben"/>
    <s v="Chambers"/>
    <x v="2"/>
    <n v="3143383"/>
    <x v="1065"/>
    <x v="2"/>
    <s v="LP_AW116-A02_901373"/>
    <s v="CIP_AW116-A02_393826"/>
    <s v="In-Progress"/>
    <m/>
    <x v="2"/>
    <s v="Ponderosa Pine"/>
    <s v="No"/>
    <s v="No"/>
    <n v="10"/>
    <n v="50"/>
    <s v="ABATE"/>
    <s v="F1B_FP-Rmv1 B"/>
    <s v="Haul offsite"/>
    <m/>
    <s v="None Observed"/>
    <s v="Poles C-End pole, 0.6 span, 50 feet north of lines. Tree has canker in main stem, bark beetle infested."/>
    <s v="AEA_A &amp; E Arborists Tree Care"/>
    <m/>
    <m/>
    <m/>
    <m/>
    <m/>
    <s v="Unit"/>
    <s v="No"/>
    <s v="Not Invoiced"/>
    <m/>
    <m/>
    <m/>
    <s v="Remove all wood and debris "/>
    <x v="2"/>
    <d v="2020-05-13T11:25:59"/>
    <s v="Sierra"/>
    <s v="SI_Sierra"/>
    <m/>
    <s v="12793 SIERRA VISTA DR"/>
    <s v="GRASS VALLEY"/>
    <s v=""/>
    <s v=""/>
    <s v="acoonm_awrr"/>
    <d v="2020-04-28T13:09:41"/>
    <s v="BE_geomartawrrprod"/>
    <d v="2020-05-13T11:32:49"/>
    <s v="4674144d-92a4-49c9-9b92-51263dae3d1a"/>
  </r>
  <r>
    <n v="0"/>
    <n v="0"/>
    <n v="0"/>
    <n v="0"/>
    <n v="0"/>
    <n v="0"/>
    <n v="0"/>
    <n v="0"/>
    <n v="0"/>
    <n v="0"/>
    <x v="1"/>
    <n v="1"/>
    <n v="1"/>
    <n v="1"/>
    <n v="20"/>
    <x v="2"/>
    <d v="2020-05-13T11:25:59"/>
    <s v="NCR"/>
    <x v="2"/>
    <d v="2020-04-28T00:00:00"/>
    <d v="2020-04-28T13:15:26"/>
    <s v=""/>
    <s v="No"/>
    <s v="Old"/>
    <n v="0"/>
    <x v="0"/>
    <x v="0"/>
    <s v="Ben"/>
    <s v="Chambers"/>
    <x v="2"/>
    <n v="3143385"/>
    <x v="1066"/>
    <x v="2"/>
    <s v="LP_AW116-A02_901373"/>
    <s v="CIP_AW116-A02_393826"/>
    <s v="In-Progress"/>
    <m/>
    <x v="2"/>
    <s v="Ponderosa Pine"/>
    <s v="No"/>
    <s v="No"/>
    <n v="6"/>
    <n v="50"/>
    <s v="Do Not ABATE"/>
    <s v="F1B_FP-Rmv1 B"/>
    <s v="Haul offsite"/>
    <m/>
    <s v="None Observed"/>
    <s v="Poles C-End pole, 0.7 span, 30 feet north of lines, abating and removing because of poor taper, removing oak in front so it would have a clear path to facilities, gall rust and diplodium in canopy."/>
    <s v="AEA_A &amp; E Arborists Tree Care"/>
    <m/>
    <m/>
    <m/>
    <m/>
    <m/>
    <s v="Unit"/>
    <s v="No"/>
    <s v="Not Invoiced"/>
    <m/>
    <m/>
    <m/>
    <s v="Remove all wood and debris "/>
    <x v="2"/>
    <d v="2020-05-13T11:25:59"/>
    <s v="Sierra"/>
    <s v="SI_Sierra"/>
    <m/>
    <s v="12793 SIERRA VISTA DR"/>
    <s v="GRASS VALLEY"/>
    <s v=""/>
    <s v=""/>
    <s v="acoonm_awrr"/>
    <d v="2020-04-28T13:15:26"/>
    <s v="BE_geomartawrrprod"/>
    <d v="2020-05-13T11:32:49"/>
    <s v="b87b3705-b298-492b-81ab-4e92018d6846"/>
  </r>
  <r>
    <n v="0"/>
    <n v="0"/>
    <n v="0"/>
    <n v="0"/>
    <n v="0"/>
    <n v="0"/>
    <n v="0"/>
    <n v="0"/>
    <n v="0"/>
    <n v="0"/>
    <x v="1"/>
    <n v="1"/>
    <n v="2"/>
    <n v="2"/>
    <n v="20"/>
    <x v="2"/>
    <d v="2020-05-13T11:25:59"/>
    <s v="NCR"/>
    <x v="2"/>
    <d v="2020-04-28T00:00:00"/>
    <d v="2020-04-28T13:33:46"/>
    <s v=""/>
    <s v="No"/>
    <s v="Old"/>
    <n v="0"/>
    <x v="0"/>
    <x v="0"/>
    <s v="Ben"/>
    <s v="Chambers"/>
    <x v="2"/>
    <n v="3143564"/>
    <x v="1067"/>
    <x v="2"/>
    <s v="LP_AW116-A02_901373"/>
    <s v="CIP_AW116-A02_393826"/>
    <s v="In-Progress"/>
    <m/>
    <x v="2"/>
    <s v="Ponderosa Pine"/>
    <s v="No"/>
    <s v="No"/>
    <n v="22"/>
    <n v="90"/>
    <s v="ABATE"/>
    <s v="F2B_FP-Rmv2 B"/>
    <s v="Haul offsite"/>
    <m/>
    <s v="None Observed"/>
    <s v="Poles C-End pole, 0.5 span, 45 feet north of lines, abating and removing because of canker and bark beetle apparent in lower 1/3 of tree. 2x stem pondo combined dbh."/>
    <s v="AEA_A &amp; E Arborists Tree Care"/>
    <m/>
    <m/>
    <m/>
    <m/>
    <m/>
    <s v="Unit"/>
    <s v="No"/>
    <s v="Not Invoiced"/>
    <m/>
    <m/>
    <m/>
    <s v="Remove all wood and debris."/>
    <x v="2"/>
    <d v="2020-05-13T11:25:59"/>
    <s v="Sierra"/>
    <s v="SI_Sierra"/>
    <m/>
    <s v="12793 SIERRA VISTA DR"/>
    <s v="GRASS VALLEY"/>
    <s v=""/>
    <s v=""/>
    <s v="acoonm_awrr"/>
    <d v="2020-04-28T13:33:46"/>
    <s v="BE_geomartawrrprod"/>
    <d v="2020-05-13T11:32:49"/>
    <s v="21f2193a-b4ab-4aa2-b9cc-fd232708faa1"/>
  </r>
  <r>
    <n v="0"/>
    <n v="0"/>
    <n v="0"/>
    <n v="0"/>
    <n v="0"/>
    <n v="0"/>
    <n v="0"/>
    <n v="0"/>
    <n v="0"/>
    <n v="0"/>
    <x v="1"/>
    <n v="1"/>
    <n v="1"/>
    <n v="1"/>
    <n v="20"/>
    <x v="2"/>
    <d v="2020-05-13T11:25:59"/>
    <s v="NCR"/>
    <x v="2"/>
    <d v="2020-04-29T00:00:00"/>
    <d v="2020-04-29T09:44:57"/>
    <s v=""/>
    <s v="No"/>
    <s v="Old"/>
    <n v="0"/>
    <x v="0"/>
    <x v="0"/>
    <s v="Ben"/>
    <s v="Chambers"/>
    <x v="2"/>
    <n v="3150855"/>
    <x v="1068"/>
    <x v="2"/>
    <s v="LP_AW116-A02_898599"/>
    <s v="CIP_AW116-A02_393826"/>
    <s v="In-Progress"/>
    <m/>
    <x v="2"/>
    <s v="Ponderosa Pine"/>
    <s v="No"/>
    <s v="No"/>
    <n v="9"/>
    <n v="55"/>
    <s v="Do Not ABATE"/>
    <s v="F1B_FP-Rmv1 B"/>
    <s v="Haul offsite"/>
    <m/>
    <s v="None Observed"/>
    <s v="40 feet west of secondary pole, healthy, next to fence/ 5:1 ratio tree "/>
    <s v="AEA_A &amp; E Arborists Tree Care"/>
    <m/>
    <m/>
    <m/>
    <m/>
    <m/>
    <s v="Unit"/>
    <s v="No"/>
    <s v="Not Invoiced"/>
    <m/>
    <m/>
    <m/>
    <s v="Remove all wood and debris."/>
    <x v="2"/>
    <d v="2020-05-13T11:25:59"/>
    <s v="Sierra"/>
    <s v="SI_Sierra"/>
    <m/>
    <s v="12898 SUNSHINE VALLEY RD"/>
    <s v="GRASS VALLEY"/>
    <s v=""/>
    <s v=""/>
    <s v="awithm_awrr"/>
    <d v="2020-04-29T09:44:57"/>
    <s v="BE_geomartawrrprod"/>
    <d v="2020-05-13T11:32:50"/>
    <s v="f9291758-38c2-4d76-b338-bf8b8834bd20"/>
  </r>
  <r>
    <n v="0"/>
    <n v="0"/>
    <n v="0"/>
    <n v="0"/>
    <n v="0"/>
    <n v="0"/>
    <n v="0"/>
    <n v="0"/>
    <n v="0"/>
    <n v="0"/>
    <x v="1"/>
    <n v="1"/>
    <n v="1"/>
    <n v="1"/>
    <n v="20"/>
    <x v="2"/>
    <d v="2020-05-13T11:25:59"/>
    <s v="NCR"/>
    <x v="2"/>
    <d v="2020-04-29T00:00:00"/>
    <d v="2020-04-29T09:46:59"/>
    <s v=""/>
    <s v="No"/>
    <s v="Old"/>
    <n v="0"/>
    <x v="0"/>
    <x v="0"/>
    <s v="Ben"/>
    <s v="Chambers"/>
    <x v="2"/>
    <n v="3150856"/>
    <x v="1069"/>
    <x v="2"/>
    <s v="LP_AW116-A02_898599"/>
    <s v="CIP_AW116-A02_393826"/>
    <s v="In-Progress"/>
    <m/>
    <x v="2"/>
    <s v="Ponderosa Pine"/>
    <s v="No"/>
    <s v="No"/>
    <n v="7"/>
    <n v="45"/>
    <s v="Do Not ABATE"/>
    <s v="F1B_FP-Rmv1 B"/>
    <s v="Haul offsite"/>
    <m/>
    <s v="None Observed"/>
    <s v="40 feet south of secondary pole, healthy, next to fence/ 5:1 ratio tree "/>
    <s v="AEA_A &amp; E Arborists Tree Care"/>
    <m/>
    <m/>
    <m/>
    <m/>
    <m/>
    <s v="Unit"/>
    <s v="No"/>
    <s v="Not Invoiced"/>
    <m/>
    <m/>
    <m/>
    <s v="Remove all wood and debris."/>
    <x v="2"/>
    <d v="2020-05-13T11:25:59"/>
    <s v="Sierra"/>
    <s v="SI_Sierra"/>
    <m/>
    <s v="12898 SUNSHINE VALLEY RD"/>
    <s v="GRASS VALLEY"/>
    <s v=""/>
    <s v=""/>
    <s v="awithm_awrr"/>
    <d v="2020-04-29T09:46:59"/>
    <s v="BE_geomartawrrprod"/>
    <d v="2020-05-13T11:32:50"/>
    <s v="ff7e5209-5f73-4c79-be08-bdfd26e767db"/>
  </r>
  <r>
    <n v="0"/>
    <n v="0"/>
    <n v="0"/>
    <n v="0"/>
    <n v="0"/>
    <n v="0"/>
    <n v="0"/>
    <n v="0"/>
    <n v="0"/>
    <n v="0"/>
    <x v="1"/>
    <n v="1"/>
    <n v="3"/>
    <n v="3"/>
    <n v="20"/>
    <x v="2"/>
    <d v="2020-05-13T11:25:59"/>
    <s v="NCR"/>
    <x v="2"/>
    <d v="2020-04-29T00:00:00"/>
    <d v="2020-04-29T09:50:58"/>
    <s v=""/>
    <s v="No"/>
    <s v="Old"/>
    <n v="0"/>
    <x v="0"/>
    <x v="0"/>
    <s v="Ben"/>
    <s v="Chambers"/>
    <x v="2"/>
    <n v="3150857"/>
    <x v="1070"/>
    <x v="2"/>
    <s v="LP_AW116-A02_898599"/>
    <s v="CIP_AW116-A02_393826"/>
    <s v="In-Progress"/>
    <m/>
    <x v="2"/>
    <s v="Black Oak"/>
    <s v="No"/>
    <s v="No"/>
    <n v="35"/>
    <n v="65"/>
    <s v="Do Not ABATE"/>
    <s v="F3D_FS-R3B+Trt"/>
    <s v="Cut and Leave"/>
    <m/>
    <s v="None Observed"/>
    <s v="50 feet south of secondary pole, tree has included bark and rot at base. Tree is next to electric gate. Tree marked by flagging."/>
    <s v="AEA_A &amp; E Arborists Tree Care"/>
    <m/>
    <m/>
    <m/>
    <m/>
    <m/>
    <s v="Unit"/>
    <s v="No"/>
    <s v="Not Invoiced"/>
    <m/>
    <m/>
    <m/>
    <s v="Cut wood into 16” firewood lengths/ Remove all wood chips and debris."/>
    <x v="2"/>
    <d v="2020-05-13T11:25:59"/>
    <s v="Sierra"/>
    <s v="SI_Sierra"/>
    <m/>
    <s v="12898 SUNSHINE VALLEY RD"/>
    <s v="GRASS VALLEY"/>
    <s v=""/>
    <s v=""/>
    <s v="awithm_awrr"/>
    <d v="2020-04-29T09:50:58"/>
    <s v="BE_geomartawrrprod"/>
    <d v="2020-05-13T11:32:50"/>
    <s v="560592ad-3ce2-40f3-84b1-8ede3342adc1"/>
  </r>
  <r>
    <n v="0"/>
    <n v="0"/>
    <n v="0"/>
    <n v="0"/>
    <n v="0"/>
    <n v="0"/>
    <n v="0"/>
    <n v="0"/>
    <n v="0"/>
    <n v="0"/>
    <x v="1"/>
    <n v="1"/>
    <n v="1"/>
    <n v="1"/>
    <n v="20"/>
    <x v="2"/>
    <d v="2020-05-13T11:25:59"/>
    <s v="NCR"/>
    <x v="2"/>
    <d v="2020-04-29T00:00:00"/>
    <d v="2020-04-29T09:56:53"/>
    <s v=""/>
    <s v="No"/>
    <s v="Old"/>
    <n v="0"/>
    <x v="0"/>
    <x v="0"/>
    <s v="Ben"/>
    <s v="Chambers"/>
    <x v="2"/>
    <n v="3150858"/>
    <x v="1071"/>
    <x v="2"/>
    <s v="LP_AW116-A02_898599"/>
    <s v="CIP_AW116-A02_393826"/>
    <s v="In-Progress"/>
    <m/>
    <x v="2"/>
    <s v="Ponderosa Pine"/>
    <s v="No"/>
    <s v="No"/>
    <n v="4"/>
    <n v="20"/>
    <s v="Do Not ABATE"/>
    <s v="F1B_FP-Rmv1 B"/>
    <s v="Haul offsite"/>
    <m/>
    <s v="None Observed"/>
    <s v="20 feet south of secondary pole, remove tree for poor taper next to secondary pole"/>
    <s v="AEA_A &amp; E Arborists Tree Care"/>
    <m/>
    <m/>
    <m/>
    <m/>
    <m/>
    <s v="Unit"/>
    <s v="No"/>
    <s v="Not Invoiced"/>
    <m/>
    <m/>
    <m/>
    <s v="Remove all wood and brush"/>
    <x v="2"/>
    <d v="2020-05-13T11:25:59"/>
    <s v="Sierra"/>
    <s v="SI_Sierra"/>
    <m/>
    <s v="12898 SUNSHINE VALLEY RD"/>
    <s v="GRASS VALLEY"/>
    <s v=""/>
    <s v=""/>
    <s v="awithm_awrr"/>
    <d v="2020-04-29T09:56:53"/>
    <s v="BE_geomartawrrprod"/>
    <d v="2020-05-13T11:32:50"/>
    <s v="9abff311-07ff-421c-a5de-3731c9d652a5"/>
  </r>
  <r>
    <n v="0"/>
    <n v="0"/>
    <n v="0"/>
    <n v="0"/>
    <n v="0"/>
    <n v="0"/>
    <n v="0"/>
    <n v="0"/>
    <n v="0"/>
    <n v="0"/>
    <x v="1"/>
    <n v="1"/>
    <n v="2"/>
    <s v="NA"/>
    <n v="20"/>
    <x v="2"/>
    <d v="2020-05-13T11:25:59"/>
    <s v="NCR"/>
    <x v="2"/>
    <d v="2020-04-29T00:00:00"/>
    <d v="2020-04-29T09:59:20"/>
    <s v=""/>
    <s v="No"/>
    <s v="Old"/>
    <n v="0"/>
    <x v="0"/>
    <x v="0"/>
    <s v="Ben"/>
    <s v="Chambers"/>
    <x v="2"/>
    <n v="3150859"/>
    <x v="1072"/>
    <x v="2"/>
    <s v="LP_AW116-A02_898599"/>
    <s v="CIP_AW116-A02_393826"/>
    <s v="In-Progress"/>
    <m/>
    <x v="2"/>
    <s v="Ponderosa Pine"/>
    <s v="No"/>
    <s v="No"/>
    <n v="13"/>
    <n v="60"/>
    <s v="Do Not ABATE"/>
    <s v="SD_Side"/>
    <s v="Not Needed"/>
    <m/>
    <s v="None Observed"/>
    <s v="15 feet south of secondary pole, trim branches away from secondary pole"/>
    <s v="AEA_A &amp; E Arborists Tree Care"/>
    <m/>
    <m/>
    <m/>
    <m/>
    <m/>
    <s v="Unit"/>
    <s v="No"/>
    <s v="Not Invoiced"/>
    <m/>
    <m/>
    <m/>
    <s v="N/A"/>
    <x v="2"/>
    <d v="2020-05-13T11:25:59"/>
    <s v="Sierra"/>
    <s v="SI_Sierra"/>
    <m/>
    <s v="12898 SUNSHINE VALLEY RD"/>
    <s v="GRASS VALLEY"/>
    <s v=""/>
    <s v=""/>
    <s v="awithm_awrr"/>
    <d v="2020-04-29T09:59:20"/>
    <s v="BE_geomartawrrprod"/>
    <d v="2020-05-13T11:32:50"/>
    <s v="33f43b0f-ff32-4340-99db-464f72f5aea3"/>
  </r>
  <r>
    <n v="0"/>
    <n v="0"/>
    <n v="0"/>
    <n v="0"/>
    <n v="0"/>
    <n v="0"/>
    <n v="0"/>
    <n v="0"/>
    <n v="0"/>
    <n v="0"/>
    <x v="1"/>
    <n v="1"/>
    <n v="4"/>
    <n v="4"/>
    <n v="20"/>
    <x v="2"/>
    <d v="2020-05-13T11:25:59"/>
    <s v="NCR"/>
    <x v="2"/>
    <d v="2020-04-29T00:00:00"/>
    <d v="2020-04-29T10:10:50"/>
    <s v=""/>
    <s v="No"/>
    <s v="Old"/>
    <n v="0"/>
    <x v="0"/>
    <x v="0"/>
    <s v="Ben"/>
    <s v="Chambers"/>
    <x v="2"/>
    <n v="3150861"/>
    <x v="1073"/>
    <x v="2"/>
    <s v="LP_AW116-A02_898599"/>
    <s v="CIP_AW116-A02_393826"/>
    <s v="In-Progress"/>
    <m/>
    <x v="2"/>
    <s v="Live Oak"/>
    <s v="No"/>
    <s v="No"/>
    <n v="103"/>
    <n v="65"/>
    <s v="Do Not ABATE"/>
    <s v="F4D_FS-R4B+Trt"/>
    <s v="Cut and Leave"/>
    <m/>
    <s v="None Observed"/>
    <s v="35 feet south of secondary pole, 8 x stem, combined DBH/ Old stump sprouts with rot in between stems, tree is on top of hill with a big canopy sail, half of tree has moderate lean and wieght towards facilities.."/>
    <s v="AEA_A &amp; E Arborists Tree Care"/>
    <m/>
    <m/>
    <m/>
    <m/>
    <m/>
    <s v="Unit"/>
    <s v="No"/>
    <s v="Not Invoiced"/>
    <m/>
    <m/>
    <m/>
    <s v="Cut wood into 16” firewood lengths, Remove all wood chips and debris."/>
    <x v="2"/>
    <d v="2020-05-13T11:25:59"/>
    <s v="Sierra"/>
    <s v="SI_Sierra"/>
    <m/>
    <s v="12898 SUNSHINE VALLEY RD"/>
    <s v="GRASS VALLEY"/>
    <s v=""/>
    <s v=""/>
    <s v="awithm_awrr"/>
    <d v="2020-04-29T10:10:50"/>
    <s v="BE_geomartawrrprod"/>
    <d v="2020-05-13T11:32:50"/>
    <s v="fdc22a88-ffba-4e65-bb86-23657a91d372"/>
  </r>
  <r>
    <n v="0"/>
    <n v="0"/>
    <n v="0"/>
    <n v="0"/>
    <n v="0"/>
    <n v="0"/>
    <n v="0"/>
    <n v="0"/>
    <n v="0"/>
    <n v="0"/>
    <x v="1"/>
    <n v="1"/>
    <n v="1"/>
    <n v="1"/>
    <n v="20"/>
    <x v="2"/>
    <d v="2020-05-13T11:25:59"/>
    <s v="NCR"/>
    <x v="2"/>
    <d v="2020-04-29T00:00:00"/>
    <d v="2020-04-29T10:23:34"/>
    <s v=""/>
    <s v="No"/>
    <s v="Old"/>
    <n v="0"/>
    <x v="0"/>
    <x v="0"/>
    <s v="Ben"/>
    <s v="Chambers"/>
    <x v="2"/>
    <n v="3150862"/>
    <x v="1074"/>
    <x v="2"/>
    <s v="LP_AW116-A02_898599"/>
    <s v="CIP_AW116-A02_393826"/>
    <s v="In-Progress"/>
    <m/>
    <x v="2"/>
    <s v="Ponderosa Pine"/>
    <s v="No"/>
    <s v="No"/>
    <n v="11"/>
    <n v="60"/>
    <s v="Do Not ABATE"/>
    <s v="F1B_FP-Rmv1 B"/>
    <s v="Haul offsite"/>
    <m/>
    <s v="None Observed"/>
    <s v="Pole C- end pole, .7 span, 50 feet south of line/ 5:1 ratio tree "/>
    <s v="AEA_A &amp; E Arborists Tree Care"/>
    <m/>
    <m/>
    <m/>
    <m/>
    <m/>
    <s v="Unit"/>
    <s v="No"/>
    <s v="Not Invoiced"/>
    <m/>
    <m/>
    <m/>
    <s v="Remove all wood and debris."/>
    <x v="2"/>
    <d v="2020-05-13T11:25:59"/>
    <s v="Sierra"/>
    <s v="SI_Sierra"/>
    <m/>
    <s v="12898 SUNSHINE VALLEY RD"/>
    <s v="GRASS VALLEY"/>
    <s v=""/>
    <s v=""/>
    <s v="awithm_awrr"/>
    <d v="2020-04-29T10:23:34"/>
    <s v="BE_geomartawrrprod"/>
    <d v="2020-05-13T11:32:50"/>
    <s v="4846808a-fb04-47d1-ba72-70f5e40af579"/>
  </r>
  <r>
    <n v="0"/>
    <n v="0"/>
    <n v="0"/>
    <n v="0"/>
    <n v="0"/>
    <n v="0"/>
    <n v="0"/>
    <n v="0"/>
    <n v="0"/>
    <n v="0"/>
    <x v="1"/>
    <n v="1"/>
    <n v="2"/>
    <n v="2"/>
    <n v="20"/>
    <x v="2"/>
    <d v="2020-05-13T11:25:59"/>
    <s v="NCR"/>
    <x v="2"/>
    <d v="2020-04-29T00:00:00"/>
    <d v="2020-04-29T10:28:26"/>
    <s v=""/>
    <s v="No"/>
    <s v="Old"/>
    <n v="0"/>
    <x v="0"/>
    <x v="0"/>
    <s v="Ben"/>
    <s v="Chambers"/>
    <x v="2"/>
    <n v="3150863"/>
    <x v="1075"/>
    <x v="2"/>
    <s v="LP_AW116-A02_898599"/>
    <s v="CIP_AW116-A02_393826"/>
    <s v="In-Progress"/>
    <m/>
    <x v="2"/>
    <s v="Ponderosa Pine"/>
    <s v="No"/>
    <s v="No"/>
    <n v="19"/>
    <n v="80"/>
    <s v="Do Not ABATE"/>
    <s v="F2B_FP-Rmv2 B"/>
    <s v="Haul offsite"/>
    <m/>
    <s v="None Observed"/>
    <s v="Pole C- end pole, .7 span, 30 feet south of line, tree has co dominant top with signs of bark beetle"/>
    <s v="AEA_A &amp; E Arborists Tree Care"/>
    <m/>
    <m/>
    <m/>
    <m/>
    <m/>
    <s v="Unit"/>
    <s v="No"/>
    <s v="Not Invoiced"/>
    <m/>
    <m/>
    <m/>
    <s v="Remove all wood and brush"/>
    <x v="2"/>
    <d v="2020-05-13T11:25:59"/>
    <s v="Sierra"/>
    <s v="SI_Sierra"/>
    <m/>
    <s v="12898 SUNSHINE VALLEY RD"/>
    <s v="GRASS VALLEY"/>
    <s v=""/>
    <s v=""/>
    <s v="awithm_awrr"/>
    <d v="2020-04-29T10:28:26"/>
    <s v="BE_geomartawrrprod"/>
    <d v="2020-05-13T11:32:50"/>
    <s v="65989997-185c-4087-b835-a74fe67ae860"/>
  </r>
  <r>
    <n v="0"/>
    <n v="0"/>
    <n v="0"/>
    <n v="0"/>
    <n v="0"/>
    <n v="0"/>
    <n v="0"/>
    <n v="0"/>
    <n v="0"/>
    <n v="0"/>
    <x v="1"/>
    <n v="1"/>
    <n v="2"/>
    <n v="2"/>
    <n v="20"/>
    <x v="2"/>
    <d v="2020-05-13T11:25:59"/>
    <s v="NCR"/>
    <x v="2"/>
    <d v="2020-04-29T00:00:00"/>
    <d v="2020-04-29T11:26:16"/>
    <s v=""/>
    <s v="No"/>
    <s v="Old"/>
    <n v="0"/>
    <x v="0"/>
    <x v="0"/>
    <s v="Ben"/>
    <s v="Chambers"/>
    <x v="2"/>
    <n v="3150868"/>
    <x v="1076"/>
    <x v="2"/>
    <s v="LP_AW116-A02_898599"/>
    <s v="CIP_AW116-A02_393826"/>
    <s v="In-Progress"/>
    <m/>
    <x v="2"/>
    <s v="Douglas Fir"/>
    <s v="No"/>
    <s v="No"/>
    <n v="13"/>
    <n v="65"/>
    <s v="Do Not ABATE"/>
    <s v="F2B_FP-Rmv2 B"/>
    <s v="Haul offsite"/>
    <m/>
    <s v="None Observed"/>
    <s v="40 feet south of secondary pole, healthy Doug Fir leaning away. Tree has pile of wood at base. Tree has swelling in main stem. "/>
    <s v="AEA_A &amp; E Arborists Tree Care"/>
    <m/>
    <m/>
    <m/>
    <m/>
    <m/>
    <s v="Unit"/>
    <s v="No"/>
    <s v="Not Invoiced"/>
    <m/>
    <m/>
    <m/>
    <s v="Remove all wood and debris."/>
    <x v="2"/>
    <d v="2020-05-13T11:25:59"/>
    <s v="Sierra"/>
    <s v="SI_Sierra"/>
    <m/>
    <s v="12898 SUNSHINE VALLEY RD"/>
    <s v="GRASS VALLEY"/>
    <s v=""/>
    <s v=""/>
    <s v="awithm_awrr"/>
    <d v="2020-04-29T11:26:16"/>
    <s v="BE_geomartawrrprod"/>
    <d v="2020-05-13T11:32:50"/>
    <s v="9b72ccd7-686c-4377-aa98-717c4670d166"/>
  </r>
  <r>
    <n v="0"/>
    <n v="0"/>
    <n v="0"/>
    <n v="0"/>
    <n v="0"/>
    <n v="0"/>
    <n v="0"/>
    <n v="0"/>
    <n v="0"/>
    <n v="0"/>
    <x v="1"/>
    <n v="1"/>
    <n v="1"/>
    <n v="1"/>
    <n v="20"/>
    <x v="2"/>
    <d v="2020-05-13T11:25:59"/>
    <s v="NCR"/>
    <x v="2"/>
    <d v="2020-04-29T00:00:00"/>
    <d v="2020-04-29T11:37:41"/>
    <s v=""/>
    <s v="No"/>
    <s v="Old"/>
    <n v="0"/>
    <x v="0"/>
    <x v="0"/>
    <s v="Ben"/>
    <s v="Chambers"/>
    <x v="2"/>
    <n v="3150870"/>
    <x v="1077"/>
    <x v="2"/>
    <s v="LP_AW116-A02_898599"/>
    <s v="CIP_AW116-A02_393826"/>
    <s v="In-Progress"/>
    <m/>
    <x v="2"/>
    <s v="Ponderosa Pine"/>
    <s v="No"/>
    <s v="No"/>
    <n v="7"/>
    <n v="45"/>
    <s v="Do Not ABATE"/>
    <s v="F1B_FP-Rmv1 B"/>
    <s v="Haul offsite"/>
    <m/>
    <s v="None Observed"/>
    <s v="Pole C- end pole, .7 span, 15 feet south of line, tree is right next to fence. Remove for poor taper"/>
    <s v="AEA_A &amp; E Arborists Tree Care"/>
    <m/>
    <m/>
    <m/>
    <m/>
    <m/>
    <s v="Unit"/>
    <s v="No"/>
    <s v="Not Invoiced"/>
    <m/>
    <m/>
    <m/>
    <s v="Remove all brush and debris"/>
    <x v="2"/>
    <d v="2020-05-13T11:25:59"/>
    <s v="Sierra"/>
    <s v="SI_Sierra"/>
    <m/>
    <s v="12898 SUNSHINE VALLEY RD"/>
    <s v="GRASS VALLEY"/>
    <s v=""/>
    <s v=""/>
    <s v="awithm_awrr"/>
    <d v="2020-04-29T11:37:41"/>
    <s v="BE_geomartawrrprod"/>
    <d v="2020-05-13T11:32:50"/>
    <s v="7a364f92-6f7f-4e56-bcd5-69ddf6636e57"/>
  </r>
  <r>
    <n v="0"/>
    <n v="0"/>
    <n v="0"/>
    <n v="0"/>
    <n v="0"/>
    <n v="0"/>
    <n v="0"/>
    <n v="0"/>
    <n v="0"/>
    <n v="0"/>
    <x v="1"/>
    <n v="1"/>
    <n v="1"/>
    <n v="1"/>
    <n v="20"/>
    <x v="2"/>
    <d v="2020-05-13T11:25:59"/>
    <s v="NCR"/>
    <x v="2"/>
    <d v="2020-04-29T00:00:00"/>
    <d v="2020-04-29T11:40:56"/>
    <s v=""/>
    <s v="No"/>
    <s v="Old"/>
    <n v="0"/>
    <x v="0"/>
    <x v="0"/>
    <s v="Ben"/>
    <s v="Chambers"/>
    <x v="2"/>
    <n v="3150871"/>
    <x v="1078"/>
    <x v="2"/>
    <s v="LP_AW116-A02_898599"/>
    <s v="CIP_AW116-A02_393826"/>
    <s v="In-Progress"/>
    <m/>
    <x v="2"/>
    <s v="Ponderosa Pine"/>
    <s v="No"/>
    <s v="No"/>
    <n v="7"/>
    <n v="45"/>
    <s v="Do Not ABATE"/>
    <s v="F1B_FP-Rmv1 B"/>
    <s v="Haul offsite"/>
    <m/>
    <s v="None Observed"/>
    <s v="Pole C- end pole, .7 span, 15 feet south of line, tree is poor taper but seems to have a healthy canopy. 5:1 ratio tree "/>
    <s v="AEA_A &amp; E Arborists Tree Care"/>
    <m/>
    <m/>
    <m/>
    <m/>
    <m/>
    <s v="Unit"/>
    <s v="No"/>
    <s v="Not Invoiced"/>
    <m/>
    <m/>
    <m/>
    <s v="Remove all wood and debris."/>
    <x v="2"/>
    <d v="2020-05-13T11:25:59"/>
    <s v="Sierra"/>
    <s v="SI_Sierra"/>
    <m/>
    <s v="12898 SUNSHINE VALLEY RD"/>
    <s v="GRASS VALLEY"/>
    <s v=""/>
    <s v=""/>
    <s v="awithm_awrr"/>
    <d v="2020-04-29T11:40:56"/>
    <s v="BE_geomartawrrprod"/>
    <d v="2020-05-13T11:32:50"/>
    <s v="adf06ca8-4991-4d1a-971f-fb309211582f"/>
  </r>
  <r>
    <n v="0"/>
    <n v="0"/>
    <n v="0"/>
    <n v="0"/>
    <n v="0"/>
    <n v="0"/>
    <n v="0"/>
    <n v="0"/>
    <n v="0"/>
    <n v="0"/>
    <x v="1"/>
    <n v="1"/>
    <n v="3"/>
    <s v="NA"/>
    <n v="20"/>
    <x v="2"/>
    <d v="2020-05-13T11:25:59"/>
    <s v="NCR"/>
    <x v="2"/>
    <d v="2020-04-29T00:00:00"/>
    <d v="2020-04-29T11:51:14"/>
    <s v=""/>
    <s v="No"/>
    <s v="Old"/>
    <n v="0"/>
    <x v="0"/>
    <x v="0"/>
    <s v="Ben"/>
    <s v="Chambers"/>
    <x v="2"/>
    <n v="3150874"/>
    <x v="1079"/>
    <x v="2"/>
    <s v="LP_AW116-A02_898599"/>
    <s v="CIP_AW116-A02_393826"/>
    <s v="In-Progress"/>
    <m/>
    <x v="2"/>
    <s v="Ponderosa Pine"/>
    <s v="No"/>
    <s v="No"/>
    <n v="35"/>
    <n v="120"/>
    <s v="Do Not ABATE"/>
    <s v="OV_Overhang"/>
    <s v="Not Needed"/>
    <m/>
    <s v="Riparian"/>
    <s v="Pole C- end pole, .6 span, 10 feet south of line, trim branches overhanging line."/>
    <s v="AEA_A &amp; E Arborists Tree Care"/>
    <m/>
    <m/>
    <m/>
    <m/>
    <m/>
    <s v="Unit"/>
    <s v="No"/>
    <s v="Not Invoiced"/>
    <m/>
    <m/>
    <m/>
    <s v="N/A"/>
    <x v="2"/>
    <d v="2020-05-13T11:25:59"/>
    <s v="Sierra"/>
    <s v="SI_Sierra"/>
    <m/>
    <s v="12898 SUNSHINE VALLEY RD"/>
    <s v="GRASS VALLEY"/>
    <s v=""/>
    <s v=""/>
    <s v="awithm_awrr"/>
    <d v="2020-04-29T11:51:14"/>
    <s v="BE_geomartawrrprod"/>
    <d v="2020-05-13T11:32:50"/>
    <s v="d22d6121-5cca-41a1-9e48-7fb2d5b3f124"/>
  </r>
  <r>
    <n v="0"/>
    <n v="0"/>
    <n v="0"/>
    <n v="0"/>
    <n v="0"/>
    <n v="0"/>
    <n v="0"/>
    <n v="0"/>
    <n v="0"/>
    <n v="0"/>
    <x v="1"/>
    <n v="1"/>
    <n v="1"/>
    <n v="1"/>
    <n v="20"/>
    <x v="2"/>
    <d v="2020-05-13T11:25:59"/>
    <s v="NCR"/>
    <x v="2"/>
    <d v="2020-04-29T00:00:00"/>
    <d v="2020-04-29T11:53:51"/>
    <s v=""/>
    <s v="No"/>
    <s v="Old"/>
    <n v="0"/>
    <x v="0"/>
    <x v="0"/>
    <s v="Ben"/>
    <s v="Chambers"/>
    <x v="2"/>
    <n v="3150875"/>
    <x v="1080"/>
    <x v="2"/>
    <s v="LP_AW116-A02_898599"/>
    <s v="CIP_AW116-A02_393826"/>
    <s v="In-Progress"/>
    <m/>
    <x v="2"/>
    <s v="Ponderosa Pine"/>
    <s v="No"/>
    <s v="No"/>
    <n v="9"/>
    <n v="60"/>
    <s v="Do Not ABATE"/>
    <s v="F1B_FP-Rmv1 B"/>
    <s v="Haul offsite"/>
    <m/>
    <s v="Riparian"/>
    <s v="Pole C- end pole, .5 span, 20 feet south of line, slightly poor taper with big healthy canopy/ 5:1 ratio tree "/>
    <s v="AEA_A &amp; E Arborists Tree Care"/>
    <m/>
    <m/>
    <m/>
    <m/>
    <m/>
    <s v="Unit"/>
    <s v="No"/>
    <s v="Not Invoiced"/>
    <m/>
    <m/>
    <m/>
    <s v="Remove all wood and debris."/>
    <x v="2"/>
    <d v="2020-05-13T11:25:59"/>
    <s v="Sierra"/>
    <s v="SI_Sierra"/>
    <m/>
    <s v="12898 SUNSHINE VALLEY RD"/>
    <s v="GRASS VALLEY"/>
    <s v=""/>
    <s v=""/>
    <s v="awithm_awrr"/>
    <d v="2020-04-29T11:53:51"/>
    <s v="BE_geomartawrrprod"/>
    <d v="2020-05-13T11:32:50"/>
    <s v="bcb126f7-7012-4b0e-82e4-2b06cab7596a"/>
  </r>
  <r>
    <n v="0"/>
    <n v="0"/>
    <n v="0"/>
    <n v="0"/>
    <n v="0"/>
    <n v="0"/>
    <n v="0"/>
    <n v="0"/>
    <n v="0"/>
    <n v="0"/>
    <x v="1"/>
    <n v="1"/>
    <n v="2"/>
    <n v="2"/>
    <n v="20"/>
    <x v="2"/>
    <d v="2020-05-13T11:25:59"/>
    <s v="NCR"/>
    <x v="2"/>
    <d v="2020-04-29T00:00:00"/>
    <d v="2020-04-29T11:59:32"/>
    <s v=""/>
    <s v="No"/>
    <s v="Old"/>
    <n v="0"/>
    <x v="0"/>
    <x v="0"/>
    <s v="Ben"/>
    <s v="Chambers"/>
    <x v="2"/>
    <n v="3150878"/>
    <x v="1081"/>
    <x v="2"/>
    <s v="LP_AW116-A02_898599"/>
    <s v="CIP_AW116-A02_393826"/>
    <s v="In-Progress"/>
    <m/>
    <x v="2"/>
    <s v="Ponderosa Pine"/>
    <s v="No"/>
    <s v="No"/>
    <n v="18"/>
    <n v="70"/>
    <s v="Do Not ABATE"/>
    <s v="F2B_FP-Rmv2 B"/>
    <s v="Haul offsite"/>
    <m/>
    <s v="Riparian"/>
    <s v="Pole C- end pole, .5 span, 20 feet south of line, tree has huge canker and sapping, tree also has a co dominant top"/>
    <s v="AEA_A &amp; E Arborists Tree Care"/>
    <m/>
    <m/>
    <m/>
    <m/>
    <m/>
    <s v="Unit"/>
    <s v="No"/>
    <s v="Not Invoiced"/>
    <m/>
    <m/>
    <m/>
    <s v="Remove all brush and wood"/>
    <x v="2"/>
    <d v="2020-05-13T11:25:59"/>
    <s v="Sierra"/>
    <s v="SI_Sierra"/>
    <m/>
    <s v="12898 SUNSHINE VALLEY RD"/>
    <s v="GRASS VALLEY"/>
    <s v=""/>
    <s v=""/>
    <s v="awithm_awrr"/>
    <d v="2020-04-29T11:59:32"/>
    <s v="BE_geomartawrrprod"/>
    <d v="2020-05-13T11:32:50"/>
    <s v="9557c96e-4cba-4904-a10e-92d55dbbc8d2"/>
  </r>
  <r>
    <n v="0"/>
    <n v="0"/>
    <n v="0"/>
    <n v="0"/>
    <n v="0"/>
    <n v="0"/>
    <n v="0"/>
    <n v="0"/>
    <n v="0"/>
    <n v="0"/>
    <x v="1"/>
    <n v="1"/>
    <n v="3"/>
    <n v="3"/>
    <n v="20"/>
    <x v="2"/>
    <d v="2020-05-13T11:30:56"/>
    <s v="MFE"/>
    <x v="0"/>
    <d v="2020-01-10T00:00:00"/>
    <d v="2020-01-10T12:30:49"/>
    <s v=""/>
    <s v="No"/>
    <s v="Old"/>
    <n v="0"/>
    <x v="0"/>
    <x v="0"/>
    <s v="Thomas"/>
    <s v="James"/>
    <x v="5"/>
    <n v="1774195"/>
    <x v="1082"/>
    <x v="0"/>
    <s v="LP_AV115-F11_878872"/>
    <s v="CIP_AV115-F11_356108"/>
    <s v="Tree Work Complete"/>
    <m/>
    <x v="4"/>
    <s v="Ponderosa Pine"/>
    <s v="No"/>
    <s v="No"/>
    <n v="31"/>
    <n v="109"/>
    <s v="Do Not ABATE"/>
    <s v="R3B_Rmv 3-B"/>
    <s v="Haul offsite"/>
    <s v="No"/>
    <s v="None Observed"/>
    <s v="Wol .1 span poles e-1 right next line overhanging line of trimmed would take more than 30% of tree"/>
    <s v="MFE_Mountain F Enterprises"/>
    <s v="MFE_Mountain F Enterprises"/>
    <n v="5807646"/>
    <s v="R3B_Rmv 3-B"/>
    <d v="2020-05-13T11:30:48"/>
    <s v="Climb/Pedro "/>
    <s v="Unit"/>
    <m/>
    <m/>
    <m/>
    <m/>
    <m/>
    <s v="Remove all wood and debris"/>
    <x v="7"/>
    <d v="2020-05-13T11:30:56"/>
    <s v="Sierra"/>
    <s v="SI_Sierra"/>
    <s v="1051742974"/>
    <s v="11594 LOST RANCH WAY"/>
    <s v="NEVADA CITY"/>
    <s v=""/>
    <s v=""/>
    <s v="ameeks_awrr"/>
    <d v="2020-01-10T12:30:49"/>
    <s v="BE_geomartawrrprod"/>
    <d v="2020-05-13T13:33:46"/>
    <s v="40d0a03a-699f-4794-87f7-1f097e94cfaf"/>
  </r>
  <r>
    <n v="0"/>
    <n v="0"/>
    <n v="0"/>
    <n v="0"/>
    <n v="0"/>
    <n v="0"/>
    <n v="0"/>
    <n v="0"/>
    <n v="0"/>
    <n v="0"/>
    <x v="1"/>
    <n v="1"/>
    <n v="1"/>
    <s v="NA"/>
    <n v="20"/>
    <x v="2"/>
    <d v="2020-05-13T11:31:31"/>
    <s v="MBG"/>
    <x v="3"/>
    <d v="2020-05-13T00:00:00"/>
    <d v="2020-05-13T11:31:31"/>
    <s v=""/>
    <s v="No"/>
    <s v="New"/>
    <n v="0"/>
    <x v="1"/>
    <x v="0"/>
    <s v="Nathan"/>
    <s v="Vik"/>
    <x v="23"/>
    <n v="3224352"/>
    <x v="1083"/>
    <x v="2"/>
    <s v="LP_AW116-A09_893411"/>
    <s v="CIP_AW116-A09_396979"/>
    <s v="Work Identified"/>
    <m/>
    <x v="1"/>
    <s v="Cedar"/>
    <s v="No"/>
    <s v="No"/>
    <n v="9"/>
    <n v="41"/>
    <s v="Do Not ABATE"/>
    <s v="TO_Top"/>
    <s v="Not Needed"/>
    <m/>
    <s v="None Observed"/>
    <s v="Tree is .1 span from pole c to b, 2 ft NE of line. Breaking compliance, needs top to gain clearance. Remove if customer approves "/>
    <m/>
    <m/>
    <m/>
    <m/>
    <m/>
    <m/>
    <s v="Unit"/>
    <s v="No"/>
    <s v="Not Invoiced"/>
    <m/>
    <m/>
    <m/>
    <s v="TBD "/>
    <x v="28"/>
    <d v="2020-05-13T11:31:31"/>
    <s v="Sierra"/>
    <s v="SI_Sierra"/>
    <m/>
    <s v="13734 SUNSHINE MEADOWS TRL"/>
    <s v="GRASS VALLEY"/>
    <s v=""/>
    <s v=""/>
    <s v="nvikm_awrr"/>
    <d v="2020-05-13T11:31:31"/>
    <s v="BE_geomartawrrprod"/>
    <d v="2020-05-13T12:32:59"/>
    <s v="9fb91e82-3da5-4ce7-9e63-e2a77c7433ec"/>
  </r>
  <r>
    <n v="0"/>
    <n v="0"/>
    <n v="0"/>
    <n v="0"/>
    <n v="0"/>
    <n v="0"/>
    <n v="0"/>
    <n v="0"/>
    <n v="0"/>
    <n v="0"/>
    <x v="1"/>
    <n v="1"/>
    <n v="1"/>
    <n v="1"/>
    <n v="20"/>
    <x v="2"/>
    <d v="2020-05-13T11:33:30"/>
    <s v="MFE"/>
    <x v="0"/>
    <d v="2020-02-26T00:00:00"/>
    <d v="2020-02-26T12:45:02"/>
    <s v=""/>
    <s v="No"/>
    <s v="Old"/>
    <n v="0"/>
    <x v="0"/>
    <x v="0"/>
    <s v="Thomas"/>
    <s v="James"/>
    <x v="5"/>
    <n v="1781525"/>
    <x v="1084"/>
    <x v="0"/>
    <s v="LP_AV115-F11_878878"/>
    <s v="CIP_AV115-F11_357087"/>
    <s v="Tree Work Complete"/>
    <s v=""/>
    <x v="1"/>
    <s v="Ponderosa Pine"/>
    <s v="No"/>
    <s v="No"/>
    <n v="9"/>
    <n v="59"/>
    <s v="Do Not ABATE"/>
    <s v="R1A_Rmv 1-A"/>
    <s v="Haul offsite"/>
    <s v="No"/>
    <s v="None Observed"/>
    <s v="11 feet north of lines 0.2 span pole A to endpole. Canker at 25 feet. Remove."/>
    <s v="MFE_Mountain F Enterprises"/>
    <s v="MFE_Mountain F Enterprises"/>
    <n v="5807646"/>
    <s v="R1A_Rmv 1-A"/>
    <d v="2020-05-13T11:33:21"/>
    <s v="Climb/Pedro "/>
    <s v="Unit"/>
    <m/>
    <s v=""/>
    <s v=""/>
    <s v=""/>
    <m/>
    <s v="Remove all wood and debris"/>
    <x v="7"/>
    <d v="2020-05-13T11:33:30"/>
    <s v="Sierra"/>
    <s v="SI_Sierra"/>
    <s v="1051742980"/>
    <s v="11740 LOST RANCH WAY"/>
    <s v="NEVADA CITY"/>
    <s v=""/>
    <s v=""/>
    <s v="ncolem_awrr"/>
    <d v="2020-02-26T12:45:02"/>
    <s v="BE_geomartawrrprod"/>
    <d v="2020-05-13T13:33:50"/>
    <s v="2d920afc-81aa-4119-b64f-a1e929e56c58"/>
  </r>
  <r>
    <n v="0"/>
    <n v="0"/>
    <n v="0"/>
    <n v="0"/>
    <n v="0"/>
    <n v="0"/>
    <n v="0"/>
    <n v="0"/>
    <n v="0"/>
    <n v="0"/>
    <x v="1"/>
    <n v="1"/>
    <s v="NA"/>
    <s v="NA"/>
    <n v="20"/>
    <x v="2"/>
    <d v="2020-05-13T11:35:17"/>
    <s v="MBG"/>
    <x v="3"/>
    <d v="2020-05-13T00:00:00"/>
    <d v="2020-05-13T11:35:17"/>
    <s v=""/>
    <s v="No"/>
    <s v="New"/>
    <n v="0"/>
    <x v="1"/>
    <x v="0"/>
    <s v="Nathan"/>
    <s v="Vik"/>
    <x v="23"/>
    <n v="3224369"/>
    <x v="1085"/>
    <x v="2"/>
    <s v="LP_AW116-A09_893411"/>
    <s v="CIP_AW116-A09_396979"/>
    <s v="No Work Required Under EVM"/>
    <m/>
    <x v="1"/>
    <s v="Cedar"/>
    <s v="No"/>
    <s v="No"/>
    <n v="8"/>
    <n v="33"/>
    <s v="Do Not ABATE"/>
    <s v="NW_No Work"/>
    <s v="Not Needed"/>
    <m/>
    <s v="None Observed"/>
    <s v="Tree is .1 span from pole c to b, 15 ft north of line. 25 ft from pole. Pole strike potential. Overall healthy "/>
    <m/>
    <m/>
    <m/>
    <m/>
    <m/>
    <m/>
    <s v="Unit"/>
    <s v="No"/>
    <s v="Not Invoiced"/>
    <m/>
    <m/>
    <m/>
    <s v="TBD "/>
    <x v="28"/>
    <d v="2020-05-13T11:35:17"/>
    <s v="Sierra"/>
    <s v="SI_Sierra"/>
    <m/>
    <s v="13734 SUNSHINE MEADOWS TRL"/>
    <s v="GRASS VALLEY"/>
    <s v=""/>
    <s v=""/>
    <s v="nvikm_awrr"/>
    <d v="2020-05-13T11:35:17"/>
    <s v="BE_geomartawrrprod"/>
    <d v="2020-05-13T12:33:00"/>
    <s v="e6a94756-fd25-4034-9de0-fa0d780e1c2d"/>
  </r>
  <r>
    <n v="0"/>
    <n v="0"/>
    <n v="0"/>
    <n v="0"/>
    <n v="0"/>
    <n v="0"/>
    <n v="0"/>
    <n v="0"/>
    <n v="0"/>
    <n v="0"/>
    <x v="1"/>
    <n v="1"/>
    <n v="4"/>
    <n v="4"/>
    <n v="20"/>
    <x v="2"/>
    <d v="2020-05-13T11:36:58"/>
    <s v="MBG"/>
    <x v="3"/>
    <d v="2020-05-13T00:00:00"/>
    <d v="2020-05-13T11:31:57"/>
    <s v=""/>
    <s v="No"/>
    <s v="New"/>
    <n v="0"/>
    <x v="1"/>
    <x v="0"/>
    <s v="Nicholas"/>
    <s v="Coleman"/>
    <x v="12"/>
    <n v="3224355"/>
    <x v="1086"/>
    <x v="2"/>
    <s v="LP_AW116-A09_893411"/>
    <s v="CIP_AW116-A09_396979"/>
    <s v="Work Identified"/>
    <m/>
    <x v="1"/>
    <s v="Ponderosa Pine"/>
    <s v="No"/>
    <s v="No"/>
    <n v="49"/>
    <n v="126"/>
    <s v="Do Not ABATE"/>
    <s v="F4B_FP-Rmv4 B"/>
    <s v="Cut and Leave"/>
    <m/>
    <s v="None Observed"/>
    <s v="0.5 span pole D to pole C. 7 feet south of lines. Main stem breaks radial compliance. Recommend removal."/>
    <m/>
    <m/>
    <m/>
    <m/>
    <m/>
    <m/>
    <s v="Unit"/>
    <s v="No"/>
    <s v="Not Invoiced"/>
    <m/>
    <m/>
    <m/>
    <s v="Cut firewood 16 inches "/>
    <x v="15"/>
    <d v="2020-05-13T11:36:58"/>
    <s v="Sierra"/>
    <s v="SI_Sierra"/>
    <m/>
    <s v="13734 SUNSHINE MEADOWS TRL"/>
    <s v="GRASS VALLEY"/>
    <s v=""/>
    <s v=""/>
    <s v="ncolem_awrr"/>
    <d v="2020-05-13T11:31:57"/>
    <s v="BE_geomartawrrprod"/>
    <d v="2020-05-13T12:32:59"/>
    <s v="861a257c-de7e-4573-9841-55d7c07abf14"/>
  </r>
  <r>
    <n v="0"/>
    <n v="0"/>
    <n v="0"/>
    <n v="0"/>
    <n v="0"/>
    <n v="0"/>
    <n v="0"/>
    <n v="0"/>
    <n v="0"/>
    <n v="0"/>
    <x v="1"/>
    <n v="1"/>
    <n v="1"/>
    <s v="NA"/>
    <n v="20"/>
    <x v="2"/>
    <d v="2020-05-13T11:41:21"/>
    <s v="MBG"/>
    <x v="3"/>
    <d v="2020-05-13T00:00:00"/>
    <d v="2020-05-13T11:41:21"/>
    <s v=""/>
    <s v="No"/>
    <s v="New"/>
    <n v="0"/>
    <x v="1"/>
    <x v="0"/>
    <s v="Nicholas"/>
    <s v="Coleman"/>
    <x v="12"/>
    <n v="3224418"/>
    <x v="1087"/>
    <x v="2"/>
    <s v="LP_AW116-A09_893411"/>
    <s v="CIP_AW116-A09_396979"/>
    <s v="Work Identified"/>
    <m/>
    <x v="1"/>
    <s v="Maple"/>
    <s v="No"/>
    <s v="No"/>
    <n v="4"/>
    <n v="35"/>
    <s v="Do Not ABATE"/>
    <s v="TD_TopDirecti"/>
    <s v="Not Needed"/>
    <m/>
    <s v="None Observed"/>
    <s v="0.5 span pole D to pole C. 2 feet south of lines. Leader is at conductor height. Top direct. Propane tank at base."/>
    <m/>
    <m/>
    <m/>
    <m/>
    <m/>
    <m/>
    <s v="Unit"/>
    <s v="No"/>
    <s v="Not Invoiced"/>
    <m/>
    <m/>
    <m/>
    <s v="TBD "/>
    <x v="15"/>
    <d v="2020-05-13T11:41:21"/>
    <s v="Sierra"/>
    <s v="SI_Sierra"/>
    <m/>
    <s v="13734 SUNSHINE MEADOWS TRL"/>
    <s v="GRASS VALLEY"/>
    <s v=""/>
    <s v=""/>
    <s v="ncolem_awrr"/>
    <d v="2020-05-13T11:41:21"/>
    <s v="BE_geomartawrrprod"/>
    <d v="2020-05-13T12:33:00"/>
    <s v="780e3d95-6187-4448-8922-6860f0ca2d29"/>
  </r>
  <r>
    <n v="0"/>
    <n v="0"/>
    <n v="0"/>
    <n v="0"/>
    <n v="0"/>
    <n v="0"/>
    <n v="0"/>
    <n v="0"/>
    <n v="0"/>
    <n v="0"/>
    <x v="1"/>
    <n v="1"/>
    <n v="1"/>
    <s v="NA"/>
    <n v="20"/>
    <x v="2"/>
    <d v="2020-05-13T11:43:07"/>
    <s v="MBG"/>
    <x v="3"/>
    <d v="2020-05-13T00:00:00"/>
    <d v="2020-05-13T11:43:07"/>
    <s v=""/>
    <s v="No"/>
    <s v="New"/>
    <n v="0"/>
    <x v="1"/>
    <x v="0"/>
    <s v="Nicholas"/>
    <s v="Coleman"/>
    <x v="12"/>
    <n v="3224442"/>
    <x v="1088"/>
    <x v="2"/>
    <s v="LP_AW116-A09_893411"/>
    <s v="CIP_AW116-A09_396979"/>
    <s v="Work Identified"/>
    <m/>
    <x v="1"/>
    <s v="Maple"/>
    <s v="No"/>
    <s v="No"/>
    <n v="4"/>
    <n v="35"/>
    <s v="Do Not ABATE"/>
    <s v="TD_TopDirecti"/>
    <s v="Not Needed"/>
    <m/>
    <s v="None Observed"/>
    <s v="0.5 span pole D to pole C. 2 feet south of lines. Leader is at conductor height. Top direct. Propane tank at base."/>
    <m/>
    <m/>
    <m/>
    <m/>
    <m/>
    <m/>
    <s v="Unit"/>
    <s v="No"/>
    <s v="Not Invoiced"/>
    <m/>
    <m/>
    <m/>
    <s v="TBD "/>
    <x v="15"/>
    <d v="2020-05-13T11:43:07"/>
    <s v="Sierra"/>
    <s v="SI_Sierra"/>
    <m/>
    <s v="13734 SUNSHINE MEADOWS TRL"/>
    <s v="GRASS VALLEY"/>
    <s v=""/>
    <s v=""/>
    <s v="ncolem_awrr"/>
    <d v="2020-05-13T11:43:07"/>
    <s v="BE_geomartawrrprod"/>
    <d v="2020-05-13T12:33:01"/>
    <s v="22fda81c-60b9-449e-8aec-dc37974d513d"/>
  </r>
  <r>
    <n v="0"/>
    <n v="0"/>
    <n v="0"/>
    <n v="0"/>
    <n v="0"/>
    <n v="0"/>
    <n v="0"/>
    <n v="0"/>
    <n v="0"/>
    <n v="0"/>
    <x v="1"/>
    <n v="1"/>
    <s v="NA"/>
    <s v="NA"/>
    <n v="20"/>
    <x v="2"/>
    <d v="2020-05-13T11:43:20"/>
    <s v="MBG"/>
    <x v="3"/>
    <d v="2020-05-13T00:00:00"/>
    <d v="2020-05-13T11:38:52"/>
    <s v=""/>
    <s v="No"/>
    <s v="New"/>
    <n v="0"/>
    <x v="1"/>
    <x v="0"/>
    <s v="Benjamin"/>
    <s v="Post"/>
    <x v="16"/>
    <n v="3224389"/>
    <x v="1089"/>
    <x v="2"/>
    <s v="LP_AW116-A09_893411"/>
    <s v="CIP_AW116-A09_396979"/>
    <s v="No Work Required Under EVM"/>
    <m/>
    <x v="1"/>
    <s v="Live Oak"/>
    <s v="No"/>
    <s v="No"/>
    <n v="78"/>
    <n v="68"/>
    <s v="Do Not ABATE"/>
    <s v="NW_No Work"/>
    <s v="Not Needed"/>
    <m/>
    <s v="None Observed"/>
    <s v="0.5 span from pole D to pole C, 42 ft south of lines, 5X stem live oak looks healthy overall, previous stem appears to be compartmentalized and not a source for rot, stem attachment appears strong and healthy overall."/>
    <m/>
    <m/>
    <m/>
    <m/>
    <m/>
    <m/>
    <s v="Unit"/>
    <s v="No"/>
    <s v="Not Invoiced"/>
    <m/>
    <m/>
    <m/>
    <s v="TBD"/>
    <x v="20"/>
    <d v="2020-05-13T11:43:20"/>
    <s v="Sierra"/>
    <s v="SI_Sierra"/>
    <m/>
    <s v="13734 SUNSHINE MEADOWS TRL"/>
    <s v="GRASS VALLEY"/>
    <s v=""/>
    <s v=""/>
    <s v="bpostm_awrr"/>
    <d v="2020-05-13T11:38:52"/>
    <s v="BE_geomartawrrprod"/>
    <d v="2020-05-13T12:33:00"/>
    <s v="1b25b0f2-e059-4d02-b0d1-43b779a98b2c"/>
  </r>
  <r>
    <n v="0"/>
    <n v="0"/>
    <n v="0"/>
    <n v="0"/>
    <n v="0"/>
    <n v="0"/>
    <n v="0"/>
    <n v="0"/>
    <n v="0"/>
    <n v="0"/>
    <x v="1"/>
    <n v="1"/>
    <s v="NA"/>
    <s v="NA"/>
    <n v="20"/>
    <x v="2"/>
    <d v="2020-05-13T11:46:38"/>
    <s v="MBG"/>
    <x v="3"/>
    <d v="2020-05-13T00:00:00"/>
    <d v="2020-05-13T11:46:38"/>
    <s v=""/>
    <s v="No"/>
    <s v="New"/>
    <n v="0"/>
    <x v="1"/>
    <x v="0"/>
    <s v="Nathan"/>
    <s v="Vik"/>
    <x v="23"/>
    <n v="3224467"/>
    <x v="1090"/>
    <x v="2"/>
    <s v="LP_AW116-A09_893411"/>
    <s v="CIP_AW116-A09_396979"/>
    <s v="No Work Required Under EVM"/>
    <m/>
    <x v="1"/>
    <s v="Cedar"/>
    <s v="No"/>
    <s v="No"/>
    <n v="22"/>
    <n v="62"/>
    <s v="Do Not ABATE"/>
    <s v="NW_No Work"/>
    <s v="Not Needed"/>
    <m/>
    <s v="None Observed"/>
    <s v="Tree is .1 span from pole c to b, 25 ft NE of line. 2x stem, smaller stem on back side of tree. Overall healthy "/>
    <m/>
    <m/>
    <m/>
    <m/>
    <m/>
    <m/>
    <s v="Unit"/>
    <s v="No"/>
    <s v="Not Invoiced"/>
    <m/>
    <m/>
    <m/>
    <s v="TBD "/>
    <x v="28"/>
    <d v="2020-05-13T11:46:38"/>
    <s v="Sierra"/>
    <s v="SI_Sierra"/>
    <m/>
    <s v="13734 SUNSHINE MEADOWS TRL"/>
    <s v="GRASS VALLEY"/>
    <s v=""/>
    <s v=""/>
    <s v="nvikm_awrr"/>
    <d v="2020-05-13T11:46:38"/>
    <s v="BE_geomartawrrprod"/>
    <d v="2020-05-13T12:33:01"/>
    <s v="c5d655c7-a9e6-4bf0-ad97-ad7e50dbbab4"/>
  </r>
  <r>
    <n v="0"/>
    <n v="0"/>
    <n v="0"/>
    <n v="0"/>
    <n v="0"/>
    <n v="0"/>
    <n v="0"/>
    <n v="0"/>
    <n v="0"/>
    <n v="0"/>
    <x v="1"/>
    <n v="1"/>
    <s v="NA"/>
    <s v="NA"/>
    <n v="20"/>
    <x v="2"/>
    <d v="2020-05-13T11:46:57"/>
    <s v="FCO"/>
    <x v="5"/>
    <d v="2020-05-13T00:00:00"/>
    <d v="2020-05-13T11:42:24"/>
    <s v=""/>
    <s v="No"/>
    <s v="New"/>
    <n v="0"/>
    <x v="1"/>
    <x v="0"/>
    <s v="Frank"/>
    <s v="Lewicki "/>
    <x v="25"/>
    <n v="3224441"/>
    <x v="1091"/>
    <x v="0"/>
    <s v="LP_AV115-J01_894494"/>
    <s v="CIP_AV115-J02_355996"/>
    <s v="No Work Required Under EVM"/>
    <m/>
    <x v="8"/>
    <s v="Ponderosa Pine"/>
    <s v="No"/>
    <s v="No"/>
    <n v="27"/>
    <n v="125"/>
    <s v="Do Not ABATE"/>
    <s v="NW_No Work"/>
    <s v="Not Needed"/>
    <m/>
    <s v="None Observed"/>
    <s v="100’ northwest of pole 12. Beetle damage in top."/>
    <m/>
    <m/>
    <m/>
    <m/>
    <m/>
    <m/>
    <s v="Unit"/>
    <s v="No"/>
    <s v="Not Invoiced"/>
    <m/>
    <m/>
    <m/>
    <m/>
    <x v="30"/>
    <d v="2020-05-13T11:46:57"/>
    <s v="Sierra"/>
    <s v="SI_Sierra"/>
    <m/>
    <s v="12525 PERSONENI LN"/>
    <s v="NEVADA CITY"/>
    <s v=""/>
    <s v=""/>
    <s v="flewif_awrr"/>
    <d v="2020-05-13T11:42:24"/>
    <s v="BE_geomartawrrprod"/>
    <d v="2020-05-13T12:33:01"/>
    <s v="31babc23-48e2-4918-a244-1f6cdaf29fc6"/>
  </r>
  <r>
    <n v="0"/>
    <n v="0"/>
    <n v="0"/>
    <n v="0"/>
    <n v="0"/>
    <n v="0"/>
    <n v="0"/>
    <n v="0"/>
    <n v="0"/>
    <n v="0"/>
    <x v="1"/>
    <n v="1"/>
    <s v="NA"/>
    <s v="NA"/>
    <n v="20"/>
    <x v="2"/>
    <d v="2020-05-13T11:49:50"/>
    <s v="MBG"/>
    <x v="3"/>
    <d v="2020-05-13T00:00:00"/>
    <d v="2020-05-13T11:49:50"/>
    <s v=""/>
    <s v="No"/>
    <s v="New"/>
    <n v="0"/>
    <x v="1"/>
    <x v="0"/>
    <s v="Nathan"/>
    <s v="Vik"/>
    <x v="23"/>
    <n v="3224482"/>
    <x v="1092"/>
    <x v="2"/>
    <s v="LP_AW116-A09_893411"/>
    <s v="CIP_AW116-A09_396979"/>
    <s v="No Work Required Under EVM"/>
    <m/>
    <x v="1"/>
    <s v="Cedar"/>
    <s v="No"/>
    <s v="No"/>
    <n v="33"/>
    <n v="84"/>
    <s v="Do Not ABATE"/>
    <s v="NW_No Work"/>
    <s v="Not Needed"/>
    <m/>
    <s v="None Observed"/>
    <s v="Tree is .1 span from pole c to b, 25 ft NE of line. 2x stem. Overall healthy tree. "/>
    <m/>
    <m/>
    <m/>
    <m/>
    <m/>
    <m/>
    <s v="Unit"/>
    <s v="No"/>
    <s v="Not Invoiced"/>
    <m/>
    <m/>
    <m/>
    <s v="TBD "/>
    <x v="28"/>
    <d v="2020-05-13T11:49:50"/>
    <s v="Sierra"/>
    <s v="SI_Sierra"/>
    <m/>
    <s v="13734 SUNSHINE MEADOWS TRL"/>
    <s v="GRASS VALLEY"/>
    <s v=""/>
    <s v=""/>
    <s v="nvikm_awrr"/>
    <d v="2020-05-13T11:49:50"/>
    <s v="BE_geomartawrrprod"/>
    <d v="2020-05-13T12:33:01"/>
    <s v="d7eb6670-15db-4576-96a6-8149b866e835"/>
  </r>
  <r>
    <n v="0"/>
    <n v="0"/>
    <n v="0"/>
    <n v="0"/>
    <n v="0"/>
    <n v="0"/>
    <n v="0"/>
    <n v="0"/>
    <n v="0"/>
    <n v="0"/>
    <x v="1"/>
    <n v="1"/>
    <s v="NA"/>
    <s v="NA"/>
    <n v="20"/>
    <x v="2"/>
    <d v="2020-05-13T11:51:30"/>
    <s v="MBG"/>
    <x v="3"/>
    <d v="2020-05-13T00:00:00"/>
    <d v="2020-05-13T11:50:24"/>
    <s v=""/>
    <s v="No"/>
    <s v="New"/>
    <n v="0"/>
    <x v="1"/>
    <x v="0"/>
    <s v="Nicholas"/>
    <s v="Coleman"/>
    <x v="12"/>
    <n v="3224483"/>
    <x v="1093"/>
    <x v="2"/>
    <s v="LP_AW116-A09_893411"/>
    <s v="CIP_AW116-A09_396979"/>
    <s v="No Work Required Under EVM"/>
    <m/>
    <x v="1"/>
    <s v="Liq Ambar (Sw Gum)"/>
    <s v="No"/>
    <s v="No"/>
    <n v="18"/>
    <n v="85"/>
    <s v="Not a Strike Tree"/>
    <s v="NW_No Work"/>
    <s v="Not Needed"/>
    <m/>
    <s v="None Observed"/>
    <s v="0.6 span pole D to pole C. 97 feet south of lines. Overall healthy."/>
    <m/>
    <m/>
    <m/>
    <m/>
    <m/>
    <m/>
    <s v="Unit"/>
    <s v="No"/>
    <s v="Not Invoiced"/>
    <m/>
    <m/>
    <m/>
    <s v="TBD "/>
    <x v="15"/>
    <d v="2020-05-13T11:51:30"/>
    <s v="Sierra"/>
    <s v="SI_Sierra"/>
    <m/>
    <s v="13734 SUNSHINE MEADOWS TRL"/>
    <s v="GRASS VALLEY"/>
    <s v=""/>
    <s v=""/>
    <s v="ncolem_awrr"/>
    <d v="2020-05-13T11:50:24"/>
    <s v="BE_geomartawrrprod"/>
    <d v="2020-05-13T12:33:01"/>
    <s v="d8b55f72-b067-489d-b78a-9ebeecc24d93"/>
  </r>
  <r>
    <n v="0"/>
    <n v="0"/>
    <n v="0"/>
    <n v="0"/>
    <n v="0"/>
    <n v="0"/>
    <n v="0"/>
    <n v="0"/>
    <n v="0"/>
    <n v="0"/>
    <x v="1"/>
    <n v="1"/>
    <s v="NA"/>
    <s v="NA"/>
    <n v="20"/>
    <x v="2"/>
    <d v="2020-05-13T11:53:45"/>
    <s v="MBG"/>
    <x v="3"/>
    <d v="2020-05-13T00:00:00"/>
    <d v="2020-05-13T11:53:45"/>
    <s v=""/>
    <s v="No"/>
    <s v="New"/>
    <n v="0"/>
    <x v="1"/>
    <x v="0"/>
    <s v="Nicholas"/>
    <s v="Coleman"/>
    <x v="12"/>
    <n v="3224491"/>
    <x v="1094"/>
    <x v="2"/>
    <s v="LP_AW116-A09_893411"/>
    <s v="CIP_AW116-A09_396979"/>
    <s v="No Work Required Under EVM"/>
    <m/>
    <x v="1"/>
    <s v="Cedar"/>
    <s v="No"/>
    <s v="No"/>
    <n v="32"/>
    <n v="91"/>
    <s v="Do Not ABATE"/>
    <s v="NW_No Work"/>
    <s v="Not Needed"/>
    <m/>
    <s v="None Observed"/>
    <s v="0.7 span pole D to pole C. 46 feet south of lines. Overall healthy"/>
    <m/>
    <m/>
    <m/>
    <m/>
    <m/>
    <m/>
    <s v="Unit"/>
    <s v="No"/>
    <s v="Not Invoiced"/>
    <m/>
    <m/>
    <m/>
    <s v="TBD "/>
    <x v="15"/>
    <d v="2020-05-13T11:53:45"/>
    <s v="Sierra"/>
    <s v="SI_Sierra"/>
    <m/>
    <s v="13734 SUNSHINE MEADOWS TRL"/>
    <s v="GRASS VALLEY"/>
    <s v=""/>
    <s v=""/>
    <s v="ncolem_awrr"/>
    <d v="2020-05-13T11:53:45"/>
    <s v="BE_geomartawrrprod"/>
    <d v="2020-05-13T12:33:01"/>
    <s v="4fed3422-fd6a-4858-afc4-aa261245813b"/>
  </r>
  <r>
    <n v="0"/>
    <n v="0"/>
    <n v="0"/>
    <n v="0"/>
    <n v="0"/>
    <n v="0"/>
    <n v="0"/>
    <n v="0"/>
    <n v="0"/>
    <n v="0"/>
    <x v="1"/>
    <n v="1"/>
    <s v="NA"/>
    <s v="NA"/>
    <n v="20"/>
    <x v="2"/>
    <d v="2020-05-13T11:53:53"/>
    <s v="MBG"/>
    <x v="3"/>
    <d v="2020-05-13T00:00:00"/>
    <d v="2020-05-13T11:53:53"/>
    <s v=""/>
    <s v="No"/>
    <s v="New"/>
    <n v="0"/>
    <x v="1"/>
    <x v="0"/>
    <s v="Nathan"/>
    <s v="Vik"/>
    <x v="23"/>
    <n v="3224492"/>
    <x v="1095"/>
    <x v="2"/>
    <s v="LP_AW116-A09_893411"/>
    <s v="CIP_AW116-A09_396979"/>
    <s v="No Work Required Under EVM"/>
    <m/>
    <x v="1"/>
    <s v="Cedar"/>
    <s v="No"/>
    <s v="No"/>
    <n v="24"/>
    <n v="44"/>
    <s v="Do Not ABATE"/>
    <s v="NW_No Work"/>
    <s v="Not Needed"/>
    <m/>
    <s v="None Observed"/>
    <s v="Tree is .1 span from pole c to b, 35 ft NE of line. 2x stem, growing up though large oak. Overall healthy otherwise "/>
    <m/>
    <m/>
    <m/>
    <m/>
    <m/>
    <m/>
    <s v="Unit"/>
    <s v="No"/>
    <s v="Not Invoiced"/>
    <m/>
    <m/>
    <m/>
    <s v="TBD "/>
    <x v="28"/>
    <d v="2020-05-13T11:53:53"/>
    <s v="Sierra"/>
    <s v="SI_Sierra"/>
    <m/>
    <s v="13734 SUNSHINE MEADOWS TRL"/>
    <s v="GRASS VALLEY"/>
    <s v=""/>
    <s v=""/>
    <s v="nvikm_awrr"/>
    <d v="2020-05-13T11:53:53"/>
    <s v="BE_geomartawrrprod"/>
    <d v="2020-05-13T12:33:01"/>
    <s v="e7bd37d7-af34-43a8-b075-a05af25d3582"/>
  </r>
  <r>
    <n v="0"/>
    <n v="0"/>
    <n v="0"/>
    <n v="0"/>
    <n v="0"/>
    <n v="0"/>
    <n v="0"/>
    <n v="0"/>
    <n v="0"/>
    <n v="0"/>
    <x v="1"/>
    <n v="1"/>
    <s v="NA"/>
    <s v="NA"/>
    <n v="20"/>
    <x v="2"/>
    <d v="2020-05-13T12:17:25"/>
    <s v="MGE"/>
    <x v="4"/>
    <d v="2020-05-13T00:00:00"/>
    <d v="2020-05-13T12:17:25"/>
    <s v=""/>
    <s v="No"/>
    <s v="New"/>
    <n v="0"/>
    <x v="1"/>
    <x v="0"/>
    <s v="Brandon"/>
    <s v="Fabela"/>
    <x v="21"/>
    <n v="3224691"/>
    <x v="1096"/>
    <x v="2"/>
    <s v="LP_AW116-A07_900829"/>
    <s v="CIP_AW116-A07_395913"/>
    <s v="No Work Required Under EVM"/>
    <m/>
    <x v="2"/>
    <s v="Blue Oak"/>
    <s v="No"/>
    <s v="No"/>
    <n v="12"/>
    <n v="48"/>
    <s v="Do Not ABATE"/>
    <s v="NW_No Work"/>
    <s v="Not Needed"/>
    <m/>
    <s v="Riparian"/>
    <s v="0.9 span from pole#01-#14/ 18 feet west of line/ does have some minor damage from previous failures at base but leaning away from facilities "/>
    <m/>
    <m/>
    <m/>
    <m/>
    <m/>
    <m/>
    <s v="Unit"/>
    <s v="No"/>
    <s v="Not Invoiced"/>
    <m/>
    <m/>
    <m/>
    <s v="TBD"/>
    <x v="26"/>
    <d v="2020-05-13T12:17:25"/>
    <s v="Sierra"/>
    <s v="SI_Sierra"/>
    <m/>
    <s v="12352 SUNSHINE VALLEY RD"/>
    <s v="GRASS VALLEY"/>
    <s v=""/>
    <s v=""/>
    <s v="bfabem_awrr"/>
    <d v="2020-05-13T12:17:25"/>
    <s v="BE_geomartawrrprod"/>
    <d v="2020-05-13T14:16:46"/>
    <s v="d45ddfb9-5af9-4b87-89d7-8fb3e4e9cf66"/>
  </r>
  <r>
    <n v="0"/>
    <n v="0"/>
    <n v="0"/>
    <n v="0"/>
    <n v="0"/>
    <n v="0"/>
    <n v="0"/>
    <n v="0"/>
    <n v="0"/>
    <n v="0"/>
    <x v="1"/>
    <n v="1"/>
    <n v="3"/>
    <s v="NA"/>
    <n v="20"/>
    <x v="2"/>
    <d v="2020-05-13T12:18:04"/>
    <s v="MGE"/>
    <x v="4"/>
    <d v="2020-04-16T00:00:00"/>
    <d v="2020-04-16T10:12:10"/>
    <s v=""/>
    <s v="No"/>
    <s v="Old"/>
    <n v="0"/>
    <x v="1"/>
    <x v="0"/>
    <s v="John Paul"/>
    <s v="Kubitschek"/>
    <x v="24"/>
    <n v="3110843"/>
    <x v="1097"/>
    <x v="2"/>
    <s v="LP_AW116-A02_901366"/>
    <s v="CIP_AW116-A02_398741"/>
    <s v="Work Identified"/>
    <m/>
    <x v="2"/>
    <s v="Ponderosa Pine"/>
    <s v="No"/>
    <s v="No"/>
    <n v="24"/>
    <n v="67"/>
    <s v="Do Not ABATE"/>
    <s v="TO_Top"/>
    <s v="Haul offsite"/>
    <m/>
    <s v="None Observed"/>
    <s v="Poles 8-9/ 0.3 span, 50 feet west of line. Tree has a canker 15 feet up but is Pretty far from line. Top tree so if it fails it will not strike the power lines. Remove about the top 30 ft."/>
    <m/>
    <m/>
    <m/>
    <m/>
    <m/>
    <m/>
    <s v="Unit"/>
    <s v="No"/>
    <s v="Not Invoiced"/>
    <m/>
    <m/>
    <m/>
    <s v="Remove all wood/ Pile wood chips in designated area on property."/>
    <x v="29"/>
    <d v="2020-05-13T12:18:04"/>
    <s v="Sierra"/>
    <s v="SI_Sierra"/>
    <m/>
    <s v="15368 MCQUISTON LN"/>
    <s v="GRASS VALLEY"/>
    <s v=""/>
    <s v=""/>
    <s v="jmonrm_awrr"/>
    <d v="2020-04-16T10:12:10"/>
    <s v="BE_geomartawrrprod"/>
    <d v="2020-05-13T13:34:15"/>
    <s v="14244272-dcbb-4a68-afb8-13c54e301061"/>
  </r>
  <r>
    <n v="0"/>
    <n v="0"/>
    <n v="0"/>
    <n v="0"/>
    <n v="0"/>
    <n v="0"/>
    <n v="0"/>
    <n v="0"/>
    <n v="0"/>
    <n v="0"/>
    <x v="1"/>
    <n v="1"/>
    <n v="1"/>
    <s v="NA"/>
    <n v="20"/>
    <x v="2"/>
    <d v="2020-05-13T12:20:38"/>
    <s v="AEA"/>
    <x v="0"/>
    <d v="2020-04-14T00:00:00"/>
    <d v="2020-04-14T11:42:02"/>
    <s v=""/>
    <s v="No"/>
    <s v="Old"/>
    <n v="0"/>
    <x v="0"/>
    <x v="0"/>
    <s v="Drew"/>
    <s v="Berlfein"/>
    <x v="0"/>
    <n v="3102402"/>
    <x v="1098"/>
    <x v="2"/>
    <s v="LP_AW116-A03_894360"/>
    <s v="CIP_AW116-A03_397472"/>
    <s v="Tree Work Complete"/>
    <m/>
    <x v="2"/>
    <s v="Black Oak"/>
    <s v="No"/>
    <s v="No"/>
    <n v="8"/>
    <n v="30"/>
    <s v="Do Not ABATE"/>
    <s v="SD_Side"/>
    <s v="Not Needed"/>
    <m/>
    <s v="None Observed"/>
    <s v="Pole 32- pole 33, .7 span, 15 feet north of line, trim branches from growing into line."/>
    <s v="AEA_A &amp; E Arborists Tree Care"/>
    <m/>
    <n v="5585883"/>
    <s v="SD_Side"/>
    <d v="2020-05-13T12:20:21"/>
    <s v="A&amp;E crew 43"/>
    <s v="Unit"/>
    <s v="No"/>
    <s v="Not Invoiced"/>
    <m/>
    <m/>
    <m/>
    <s v="Pile wood chips in designated area on property."/>
    <x v="0"/>
    <d v="2020-05-13T12:20:38"/>
    <s v="Sierra"/>
    <s v="SI_Sierra"/>
    <m/>
    <s v="12923 MAIA LN"/>
    <s v="GRASS VALLEY"/>
    <s v=""/>
    <s v=""/>
    <s v="awithm_awrr"/>
    <d v="2020-04-14T11:42:02"/>
    <s v="BE_geomartawrrprod"/>
    <d v="2020-05-13T13:34:15"/>
    <s v="6547dd2e-9738-4f3f-b53f-4fc51dea4f78"/>
  </r>
  <r>
    <n v="0"/>
    <n v="0"/>
    <n v="0"/>
    <n v="0"/>
    <n v="0"/>
    <n v="0"/>
    <n v="0"/>
    <n v="0"/>
    <n v="0"/>
    <n v="0"/>
    <x v="1"/>
    <n v="1"/>
    <n v="4"/>
    <n v="4"/>
    <n v="20"/>
    <x v="2"/>
    <d v="2020-05-13T12:29:48"/>
    <s v="MGE"/>
    <x v="4"/>
    <d v="2020-05-13T00:00:00"/>
    <d v="2020-05-13T12:29:48"/>
    <s v=""/>
    <s v="No"/>
    <s v="New"/>
    <n v="0"/>
    <x v="1"/>
    <x v="0"/>
    <s v="Brandon"/>
    <s v="Fabela"/>
    <x v="21"/>
    <n v="3224754"/>
    <x v="1099"/>
    <x v="2"/>
    <s v="LP_AW116-A07_900829"/>
    <s v="CIP_AW116-A07_395913"/>
    <s v="Work Identified"/>
    <m/>
    <x v="2"/>
    <s v="Black Oak"/>
    <s v="No"/>
    <s v="No"/>
    <n v="36"/>
    <n v="65"/>
    <s v="ABATE"/>
    <s v="F4B_FP-Rmv4 B"/>
    <s v="Haul offsite"/>
    <m/>
    <s v="Riparian"/>
    <s v="0.7 span from pole #01-14/ 33 feet west of line/ has rot damage at base of tree and leaning towards line"/>
    <m/>
    <m/>
    <m/>
    <m/>
    <m/>
    <m/>
    <s v="Unit"/>
    <s v="No"/>
    <s v="Not Invoiced"/>
    <m/>
    <m/>
    <m/>
    <s v="Haul away"/>
    <x v="26"/>
    <d v="2020-05-13T12:29:48"/>
    <s v="Sierra"/>
    <s v="SI_Sierra"/>
    <m/>
    <s v="12352 SUNSHINE VALLEY RD"/>
    <s v="GRASS VALLEY"/>
    <s v=""/>
    <s v=""/>
    <s v="bfabem_awrr"/>
    <d v="2020-05-13T12:29:48"/>
    <s v="BE_geomartawrrprod"/>
    <d v="2020-05-13T14:16:48"/>
    <s v="ac087a0f-3302-4cb5-a2d3-6eedac9b1f57"/>
  </r>
  <r>
    <n v="0"/>
    <n v="0"/>
    <n v="0"/>
    <n v="0"/>
    <n v="0"/>
    <n v="0"/>
    <n v="0"/>
    <n v="0"/>
    <n v="0"/>
    <n v="0"/>
    <x v="1"/>
    <n v="1"/>
    <n v="1"/>
    <n v="1"/>
    <n v="20"/>
    <x v="2"/>
    <d v="2020-05-13T12:47:42"/>
    <s v="AEA"/>
    <x v="0"/>
    <d v="2020-04-13T00:00:00"/>
    <d v="2020-04-13T15:48:08"/>
    <s v=""/>
    <s v="No"/>
    <s v="Old"/>
    <n v="0"/>
    <x v="0"/>
    <x v="0"/>
    <s v="Drew"/>
    <s v="Berlfein"/>
    <x v="0"/>
    <n v="3099257"/>
    <x v="1100"/>
    <x v="2"/>
    <s v="LP_AW116-A03_894360"/>
    <s v="CIP_AW116-A03_397470"/>
    <s v="Tree Work Complete"/>
    <m/>
    <x v="2"/>
    <s v="Sugar Pine"/>
    <s v="No"/>
    <s v="No"/>
    <n v="8"/>
    <n v="45"/>
    <s v="Do Not ABATE"/>
    <s v="F1B_FP-Rmv1 B"/>
    <s v="Haul offsite"/>
    <m/>
    <s v="None Observed"/>
    <s v="Poles 33-34, 0.1 span, 30 feet north of lines, removing because of poor taper. Small bend at top of tree causing week point."/>
    <s v="AEA_A &amp; E Arborists Tree Care"/>
    <m/>
    <n v="5585883"/>
    <s v="F1B_FP-Rmv1 B"/>
    <d v="2020-05-13T12:42:52"/>
    <s v="A&amp;E crew 43"/>
    <s v="Unit"/>
    <s v="No"/>
    <s v="Not Invoiced"/>
    <s v="AEA_A &amp; E Arborists Tree Care"/>
    <m/>
    <d v="2020-05-13T12:47:39"/>
    <s v="Remove all wood/ Pile wood chips in designated area on property."/>
    <x v="0"/>
    <d v="2020-05-13T12:47:42"/>
    <s v="Sierra"/>
    <s v="SI_Sierra"/>
    <m/>
    <s v="12923 MAIA LN"/>
    <s v="GRASS VALLEY"/>
    <s v=""/>
    <s v=""/>
    <s v="acoonm_awrr"/>
    <d v="2020-04-13T15:48:08"/>
    <s v="BE_geomartawrrprod"/>
    <d v="2020-05-13T13:34:15"/>
    <s v="4dc71ed4-6967-495f-995c-28f170ffb356"/>
  </r>
  <r>
    <n v="0"/>
    <n v="0"/>
    <n v="0"/>
    <n v="0"/>
    <n v="0"/>
    <n v="0"/>
    <n v="0"/>
    <n v="0"/>
    <n v="0"/>
    <n v="0"/>
    <x v="1"/>
    <n v="1"/>
    <n v="1"/>
    <n v="1"/>
    <n v="20"/>
    <x v="2"/>
    <d v="2020-05-13T12:48:37"/>
    <s v="AEA"/>
    <x v="0"/>
    <d v="2020-04-14T00:00:00"/>
    <d v="2020-04-14T09:39:30"/>
    <s v=""/>
    <s v="No"/>
    <s v="Old"/>
    <n v="0"/>
    <x v="0"/>
    <x v="0"/>
    <s v="Drew"/>
    <s v="Berlfein"/>
    <x v="0"/>
    <n v="3102376"/>
    <x v="1101"/>
    <x v="2"/>
    <s v="LP_AW116-A03_894360"/>
    <s v="CIP_AW116-A03_397470"/>
    <s v="Tree Work Complete"/>
    <m/>
    <x v="2"/>
    <s v="Sugar Pine"/>
    <s v="No"/>
    <s v="No"/>
    <n v="7"/>
    <n v="40"/>
    <s v="Do Not ABATE"/>
    <s v="F1B_FP-Rmv1 B"/>
    <s v="Haul offsite"/>
    <m/>
    <s v="None Observed"/>
    <s v="Poles 32- 33,.9 span, 32 feet north of lines, removing because of poor taper."/>
    <s v="AEA_A &amp; E Arborists Tree Care"/>
    <m/>
    <n v="5585883"/>
    <s v="F1B_FP-Rmv1 B"/>
    <d v="2020-05-13T12:31:49"/>
    <s v="A&amp;E crew 43"/>
    <s v="Unit"/>
    <s v="No"/>
    <s v="Not Invoiced"/>
    <s v="AEA_A &amp; E Arborists Tree Care"/>
    <m/>
    <d v="2020-05-13T12:48:32"/>
    <s v="Remove all wood/ Pile wood chips in designated area on property."/>
    <x v="0"/>
    <d v="2020-05-13T12:48:37"/>
    <s v="Sierra"/>
    <s v="SI_Sierra"/>
    <m/>
    <m/>
    <s v="GRASS VALLEY"/>
    <s v=""/>
    <s v=""/>
    <s v="awithm_awrr"/>
    <d v="2020-04-14T09:39:30"/>
    <s v="BE_geomartawrrprod"/>
    <d v="2020-05-13T13:34:15"/>
    <s v="f1fc84a3-4908-476d-ae9d-67f59bf5f57b"/>
  </r>
  <r>
    <n v="0"/>
    <n v="0"/>
    <n v="0"/>
    <n v="0"/>
    <n v="0"/>
    <n v="0"/>
    <n v="0"/>
    <n v="0"/>
    <n v="0"/>
    <n v="0"/>
    <x v="1"/>
    <n v="1"/>
    <n v="3"/>
    <n v="3"/>
    <n v="20"/>
    <x v="2"/>
    <d v="2020-05-13T12:49:21"/>
    <s v="AEA"/>
    <x v="0"/>
    <d v="2020-04-14T00:00:00"/>
    <d v="2020-04-14T09:54:22"/>
    <s v=""/>
    <s v="No"/>
    <s v="Old"/>
    <n v="0"/>
    <x v="0"/>
    <x v="0"/>
    <s v="Drew"/>
    <s v="Berlfein"/>
    <x v="0"/>
    <n v="3102378"/>
    <x v="1102"/>
    <x v="2"/>
    <s v="LP_AW116-A03_894360"/>
    <s v="CIP_AW116-A03_397470"/>
    <s v="Tree Work Complete"/>
    <m/>
    <x v="2"/>
    <s v="Black Oak"/>
    <s v="No"/>
    <s v="No"/>
    <n v="28"/>
    <n v="60"/>
    <s v="ABATE"/>
    <s v="F3D_FS-R3B+Trt"/>
    <s v="Cut and Leave"/>
    <m/>
    <s v="None Observed"/>
    <s v="Poles 32- 33,.9 span, 35 feet north of lines, tree has huge hole with rot at base of tree, tree has 2 x stems that are growing around a large sugar pine, estimated DBH."/>
    <s v="AEA_A &amp; E Arborists Tree Care"/>
    <m/>
    <n v="5585883"/>
    <s v="F3B_FP-Rmv3 B"/>
    <d v="2020-05-13T12:27:12"/>
    <s v="A&amp;E crew 43"/>
    <s v="Unit"/>
    <s v="No"/>
    <s v="Not Invoiced"/>
    <s v="AEA_A &amp; E Arborists Tree Care"/>
    <m/>
    <d v="2020-05-13T12:49:18"/>
    <s v="Cut wood into 16” firewood lengths/ Pile wood chips in designated area on property."/>
    <x v="0"/>
    <d v="2020-05-13T12:49:21"/>
    <s v="Sierra"/>
    <s v="SI_Sierra"/>
    <m/>
    <m/>
    <s v="GRASS VALLEY"/>
    <s v=""/>
    <s v=""/>
    <s v="awithm_awrr"/>
    <d v="2020-04-14T09:54:22"/>
    <s v="BE_geomartawrrprod"/>
    <d v="2020-05-13T13:34:15"/>
    <s v="e14c51b0-1dee-40c7-8722-53a72a0ca955"/>
  </r>
  <r>
    <n v="0"/>
    <n v="0"/>
    <n v="0"/>
    <n v="0"/>
    <n v="0"/>
    <n v="0"/>
    <n v="0"/>
    <n v="0"/>
    <n v="0"/>
    <n v="0"/>
    <x v="1"/>
    <n v="1"/>
    <n v="1"/>
    <n v="1"/>
    <n v="20"/>
    <x v="2"/>
    <d v="2020-05-13T12:49:45"/>
    <s v="AEA"/>
    <x v="0"/>
    <d v="2020-04-14T00:00:00"/>
    <d v="2020-04-14T09:36:47"/>
    <s v=""/>
    <s v="No"/>
    <s v="Old"/>
    <n v="0"/>
    <x v="0"/>
    <x v="0"/>
    <s v="Drew"/>
    <s v="Berlfein"/>
    <x v="0"/>
    <n v="3102375"/>
    <x v="1103"/>
    <x v="2"/>
    <s v="LP_AW116-A03_894360"/>
    <s v="CIP_AW116-A03_397470"/>
    <s v="Tree Work Complete"/>
    <m/>
    <x v="2"/>
    <s v="Sugar Pine"/>
    <s v="No"/>
    <s v="No"/>
    <n v="8"/>
    <n v="45"/>
    <s v="Do Not ABATE"/>
    <s v="F1B_FP-Rmv1 B"/>
    <s v="Haul offsite"/>
    <m/>
    <s v="None Observed"/>
    <s v="Poles 32- 33, .9 span, 30 feet north of lines, removing because of poor taper, tree is super suppressed. "/>
    <s v="AEA_A &amp; E Arborists Tree Care"/>
    <m/>
    <n v="5585883"/>
    <s v="F1B_FP-Rmv1 B"/>
    <d v="2020-05-13T12:36:50"/>
    <s v="A&amp;E crew 43"/>
    <s v="Unit"/>
    <s v="No"/>
    <s v="Not Invoiced"/>
    <s v="AEA_A &amp; E Arborists Tree Care"/>
    <m/>
    <d v="2020-05-13T12:49:42"/>
    <s v="Remove all wood/ Pile wood chips in designated area on property."/>
    <x v="0"/>
    <d v="2020-05-13T12:49:45"/>
    <s v="Sierra"/>
    <s v="SI_Sierra"/>
    <m/>
    <m/>
    <s v="GRASS VALLEY"/>
    <s v=""/>
    <s v=""/>
    <s v="awithm_awrr"/>
    <d v="2020-04-14T09:36:47"/>
    <s v="BE_geomartawrrprod"/>
    <d v="2020-05-13T13:34:15"/>
    <s v="65b76c1b-e4ee-492d-898c-4528807c6557"/>
  </r>
  <r>
    <n v="0"/>
    <n v="0"/>
    <n v="0"/>
    <n v="0"/>
    <n v="0"/>
    <n v="0"/>
    <n v="0"/>
    <n v="0"/>
    <n v="0"/>
    <n v="0"/>
    <x v="1"/>
    <n v="1"/>
    <n v="1"/>
    <n v="1"/>
    <n v="20"/>
    <x v="2"/>
    <d v="2020-05-13T12:50:00"/>
    <s v="MGE"/>
    <x v="4"/>
    <d v="2020-04-01T00:00:00"/>
    <d v="2020-04-01T16:07:01"/>
    <s v=""/>
    <s v="No"/>
    <s v="Old"/>
    <n v="0"/>
    <x v="1"/>
    <x v="0"/>
    <s v="Tyler"/>
    <s v="Rey"/>
    <x v="6"/>
    <n v="2970028"/>
    <x v="1104"/>
    <x v="2"/>
    <s v="LP_AW116-A03_901883"/>
    <s v="CIP_AW116-A08_398635"/>
    <s v="Work Identified"/>
    <m/>
    <x v="2"/>
    <s v="Ponderosa Pine"/>
    <s v="No"/>
    <s v="No"/>
    <n v="8"/>
    <n v="63"/>
    <s v="Do Not ABATE"/>
    <s v="F1B_FP-Rmv1 B"/>
    <s v="Haul offsite"/>
    <m/>
    <s v="None Observed"/>
    <s v="Unmarked- end pole, .3 spans from unmarked, 26 feet south east of the wire, removal for poor taper "/>
    <m/>
    <m/>
    <m/>
    <m/>
    <m/>
    <m/>
    <s v="Unit"/>
    <s v="No"/>
    <s v="Not Invoiced"/>
    <m/>
    <m/>
    <m/>
    <s v="Remove all pine wood and debris "/>
    <x v="8"/>
    <d v="2020-05-13T12:50:00"/>
    <s v="Sierra"/>
    <s v="SI_Sierra"/>
    <m/>
    <s v="13283 SUNSHINE VALLEY RD"/>
    <s v="GRASS VALLEY"/>
    <s v=""/>
    <s v=""/>
    <s v="treym_awrr"/>
    <d v="2020-04-01T16:07:01"/>
    <s v="BE_geomartawrrprod"/>
    <d v="2020-05-13T15:33:54"/>
    <s v="61ed32ce-15ba-4059-bc70-82b07f791748"/>
  </r>
  <r>
    <n v="0"/>
    <n v="0"/>
    <n v="0"/>
    <n v="0"/>
    <n v="0"/>
    <n v="0"/>
    <n v="0"/>
    <n v="0"/>
    <n v="0"/>
    <n v="0"/>
    <x v="1"/>
    <n v="1"/>
    <n v="1"/>
    <n v="1"/>
    <n v="20"/>
    <x v="2"/>
    <d v="2020-05-13T12:50:16"/>
    <s v="MGE"/>
    <x v="4"/>
    <d v="2020-04-01T00:00:00"/>
    <d v="2020-04-01T16:11:06"/>
    <s v=""/>
    <s v="No"/>
    <s v="Old"/>
    <n v="0"/>
    <x v="1"/>
    <x v="0"/>
    <s v="Tyler"/>
    <s v="Rey"/>
    <x v="6"/>
    <n v="2970029"/>
    <x v="1105"/>
    <x v="2"/>
    <s v="LP_AW116-A03_901883"/>
    <s v="CIP_AW116-A08_398635"/>
    <s v="Work Identified"/>
    <m/>
    <x v="2"/>
    <s v="Ponderosa Pine"/>
    <s v="No"/>
    <s v="No"/>
    <n v="8"/>
    <n v="66"/>
    <s v="Do Not ABATE"/>
    <s v="F1B_FP-Rmv1 B"/>
    <s v="Haul offsite"/>
    <m/>
    <s v="None Observed"/>
    <s v="Unmarked- end pole, .3 spans from unmarked, 33 feet south east of the wire, removal for poor taper "/>
    <m/>
    <m/>
    <m/>
    <m/>
    <m/>
    <m/>
    <s v="Unit"/>
    <s v="No"/>
    <s v="Not Invoiced"/>
    <m/>
    <m/>
    <m/>
    <s v="Remove all pine wood and debris "/>
    <x v="8"/>
    <d v="2020-05-13T12:50:16"/>
    <s v="Sierra"/>
    <s v="SI_Sierra"/>
    <m/>
    <s v="13283 SUNSHINE VALLEY RD"/>
    <s v="GRASS VALLEY"/>
    <s v=""/>
    <s v=""/>
    <s v="treym_awrr"/>
    <d v="2020-04-01T16:11:06"/>
    <s v="BE_geomartawrrprod"/>
    <d v="2020-05-13T15:33:54"/>
    <s v="69c321b3-cc94-46ed-bf78-ff69aff49acc"/>
  </r>
  <r>
    <n v="0"/>
    <n v="0"/>
    <n v="0"/>
    <n v="0"/>
    <n v="0"/>
    <n v="0"/>
    <n v="0"/>
    <n v="0"/>
    <n v="0"/>
    <n v="0"/>
    <x v="1"/>
    <n v="1"/>
    <n v="3"/>
    <n v="3"/>
    <n v="20"/>
    <x v="2"/>
    <d v="2020-05-13T12:51:36"/>
    <s v="FCO"/>
    <x v="5"/>
    <d v="2019-09-20T00:00:00"/>
    <d v="2019-09-20T11:27:13"/>
    <s v=""/>
    <s v="No"/>
    <s v="Old"/>
    <n v="0"/>
    <x v="1"/>
    <x v="0"/>
    <s v="Sierra"/>
    <s v="Monroe"/>
    <x v="10"/>
    <n v="1762649"/>
    <x v="1106"/>
    <x v="0"/>
    <s v="LP_AV115-F22_883688"/>
    <s v="CIP_AV115-F17_356318"/>
    <s v="Work Identified"/>
    <m/>
    <x v="3"/>
    <s v="Blue Oak"/>
    <s v="No"/>
    <s v="Yes"/>
    <n v="25"/>
    <n v="50"/>
    <s v="Do Not ABATE"/>
    <s v="F3B_FP-Rmv3 B"/>
    <s v="Cut and Leave"/>
    <s v="No"/>
    <s v="None Observed"/>
    <s v="Edited by ahansm 2/27/20.  / 55 West of end pole. Could hit end pole and service tree is dead no canopy "/>
    <m/>
    <m/>
    <m/>
    <m/>
    <m/>
    <m/>
    <s v="Unit"/>
    <m/>
    <m/>
    <m/>
    <m/>
    <m/>
    <s v="Chip and pile brush and cut into 16”"/>
    <x v="13"/>
    <d v="2020-05-13T12:51:36"/>
    <s v="Sierra"/>
    <s v="SI_Sierra"/>
    <s v="1051742888"/>
    <s v="13440 JONES BAR RD"/>
    <s v="NEVADA CITY"/>
    <s v=""/>
    <s v=""/>
    <s v="kfenke_awrr"/>
    <d v="2019-09-20T11:27:13"/>
    <s v="BE_geomartawrrprod"/>
    <d v="2020-05-13T15:33:45"/>
    <s v="a71ba8f3-86bc-481f-8019-62c923d631c7"/>
  </r>
  <r>
    <n v="0"/>
    <n v="0"/>
    <n v="0"/>
    <n v="0"/>
    <n v="0"/>
    <n v="0"/>
    <n v="0"/>
    <n v="0"/>
    <n v="0"/>
    <n v="0"/>
    <x v="1"/>
    <n v="1"/>
    <n v="1"/>
    <s v="NA"/>
    <n v="20"/>
    <x v="2"/>
    <d v="2020-05-13T12:51:59"/>
    <s v="AEA"/>
    <x v="0"/>
    <d v="2020-04-13T00:00:00"/>
    <d v="2020-04-13T15:54:46"/>
    <s v=""/>
    <s v="No"/>
    <s v="Old"/>
    <n v="0"/>
    <x v="0"/>
    <x v="0"/>
    <s v="Drew"/>
    <s v="Berlfein"/>
    <x v="0"/>
    <n v="3099259"/>
    <x v="1107"/>
    <x v="2"/>
    <s v="LP_AW116-A03_894360"/>
    <s v="CIP_AW116-A03_397470"/>
    <s v="Tree Work Complete"/>
    <m/>
    <x v="2"/>
    <s v="Black Oak"/>
    <s v="No"/>
    <s v="No"/>
    <n v="8"/>
    <n v="40"/>
    <s v="Do Not ABATE"/>
    <s v="SD_Side"/>
    <s v="Not Needed"/>
    <m/>
    <s v="None Observed"/>
    <s v="Poles 33-34, 0.2 span, 25 feet north of lines/ Trim off lowest, longest horizontal branch growing towards lines, that’s all."/>
    <s v="AEA_A &amp; E Arborists Tree Care"/>
    <m/>
    <n v="5585883"/>
    <s v="F1B_FP-Rmv1 B"/>
    <d v="2020-05-13T12:51:39"/>
    <s v="A&amp;E crew 43"/>
    <s v="Unit"/>
    <s v="No"/>
    <s v="Not Invoiced"/>
    <m/>
    <m/>
    <m/>
    <s v="Pile wood chips in designated area on property."/>
    <x v="0"/>
    <d v="2020-05-13T12:51:59"/>
    <s v="Sierra"/>
    <s v="SI_Sierra"/>
    <m/>
    <s v="12923 MAIA LN"/>
    <s v="GRASS VALLEY"/>
    <s v=""/>
    <s v=""/>
    <s v="acoonm_awrr"/>
    <d v="2020-04-13T15:54:46"/>
    <s v="BE_geomartawrrprod"/>
    <d v="2020-05-13T13:34:15"/>
    <s v="bb1f4810-73d0-4d5e-ac11-1823c3b76e1f"/>
  </r>
  <r>
    <n v="0"/>
    <n v="0"/>
    <n v="0"/>
    <n v="0"/>
    <n v="0"/>
    <n v="0"/>
    <n v="0"/>
    <n v="0"/>
    <n v="0"/>
    <n v="0"/>
    <x v="1"/>
    <n v="1"/>
    <s v="NA"/>
    <s v="NA"/>
    <n v="20"/>
    <x v="2"/>
    <d v="2020-05-13T13:04:06"/>
    <s v="MGE"/>
    <x v="4"/>
    <d v="2020-05-13T00:00:00"/>
    <d v="2020-05-13T13:04:06"/>
    <s v=""/>
    <s v="No"/>
    <s v="New"/>
    <n v="0"/>
    <x v="1"/>
    <x v="0"/>
    <s v="Andrew"/>
    <s v="Withers"/>
    <x v="13"/>
    <n v="3225130"/>
    <x v="1108"/>
    <x v="2"/>
    <s v="LP_AW116-A06_893799"/>
    <s v="CIP_AW116-A06_395928"/>
    <s v="No Work Required Under EVM"/>
    <m/>
    <x v="2"/>
    <s v="Ponderosa Pine"/>
    <s v="No"/>
    <s v="No"/>
    <n v="41"/>
    <n v="120"/>
    <s v="Do Not ABATE"/>
    <s v="NW_No Work"/>
    <s v="Not Needed"/>
    <m/>
    <s v="None Observed"/>
    <s v="Pole 1 - end pole, 65 feet west of guy wire, healthy tree with some die back in lower canopy."/>
    <m/>
    <m/>
    <m/>
    <m/>
    <m/>
    <m/>
    <s v="Unit"/>
    <s v="No"/>
    <s v="Not Invoiced"/>
    <m/>
    <m/>
    <m/>
    <s v="TBD"/>
    <x v="16"/>
    <d v="2020-05-13T13:04:06"/>
    <s v="Sierra"/>
    <s v="SI_Sierra"/>
    <m/>
    <s v="20059 BOW VALLEY RD"/>
    <s v="GRASS VALLEY"/>
    <s v=""/>
    <s v=""/>
    <s v="awithm_awrr"/>
    <d v="2020-05-13T13:04:06"/>
    <s v="BE_geomartawrrprod"/>
    <d v="2020-05-13T14:19:22"/>
    <s v="d4f336da-91ca-482a-88c6-8a425df1b88d"/>
  </r>
  <r>
    <n v="0"/>
    <n v="0"/>
    <n v="0"/>
    <n v="0"/>
    <n v="0"/>
    <n v="0"/>
    <n v="0"/>
    <n v="0"/>
    <n v="0"/>
    <n v="0"/>
    <x v="1"/>
    <n v="1"/>
    <s v="NA"/>
    <s v="NA"/>
    <n v="20"/>
    <x v="2"/>
    <d v="2020-05-13T13:07:24"/>
    <s v="MGE"/>
    <x v="4"/>
    <d v="2020-05-13T00:00:00"/>
    <d v="2020-05-13T13:07:24"/>
    <s v=""/>
    <s v="No"/>
    <s v="New"/>
    <n v="0"/>
    <x v="1"/>
    <x v="0"/>
    <s v="Andrew"/>
    <s v="Withers"/>
    <x v="13"/>
    <n v="3225131"/>
    <x v="1109"/>
    <x v="2"/>
    <s v="LP_AW116-A06_893799"/>
    <s v="CIP_AW116-A06_395928"/>
    <s v="No Work Required Under EVM"/>
    <m/>
    <x v="2"/>
    <s v="Ponderosa Pine"/>
    <s v="No"/>
    <s v="No"/>
    <n v="40"/>
    <n v="120"/>
    <s v="Do Not ABATE"/>
    <s v="NW_No Work"/>
    <s v="Not Needed"/>
    <m/>
    <s v="None Observed"/>
    <s v="Pole 1 - end pole, 65 feet northwest of guy wire, healthy tree with some die back in lower canopy."/>
    <m/>
    <m/>
    <m/>
    <m/>
    <m/>
    <m/>
    <s v="Unit"/>
    <s v="No"/>
    <s v="Not Invoiced"/>
    <m/>
    <m/>
    <m/>
    <s v="TBD"/>
    <x v="16"/>
    <d v="2020-05-13T13:07:24"/>
    <s v="Sierra"/>
    <s v="SI_Sierra"/>
    <m/>
    <s v="20059 BOW VALLEY RD"/>
    <s v="GRASS VALLEY"/>
    <s v=""/>
    <s v=""/>
    <s v="awithm_awrr"/>
    <d v="2020-05-13T13:07:24"/>
    <s v="BE_geomartawrrprod"/>
    <d v="2020-05-13T14:19:22"/>
    <s v="b9c9d45e-f3dc-4fee-927c-f6cf761b44b8"/>
  </r>
  <r>
    <n v="0"/>
    <n v="0"/>
    <n v="0"/>
    <n v="0"/>
    <n v="0"/>
    <n v="0"/>
    <n v="0"/>
    <n v="0"/>
    <n v="0"/>
    <n v="0"/>
    <x v="1"/>
    <n v="1"/>
    <s v="NA"/>
    <s v="NA"/>
    <n v="20"/>
    <x v="2"/>
    <d v="2020-05-13T13:11:21"/>
    <s v="MGE"/>
    <x v="4"/>
    <d v="2020-05-13T00:00:00"/>
    <d v="2020-05-13T13:11:21"/>
    <s v=""/>
    <s v="No"/>
    <s v="New"/>
    <n v="0"/>
    <x v="1"/>
    <x v="0"/>
    <s v="Tyler"/>
    <s v="Rey"/>
    <x v="6"/>
    <n v="3225873"/>
    <x v="1110"/>
    <x v="2"/>
    <s v="LP_AW116-A03_901883"/>
    <s v="CIP_AW116-A08_398635"/>
    <s v="No Work Required Under EVM"/>
    <m/>
    <x v="2"/>
    <s v="Ponderosa Pine"/>
    <s v="No"/>
    <s v="No"/>
    <n v="41"/>
    <n v="135"/>
    <s v="Do Not ABATE"/>
    <s v="NW_No Work"/>
    <s v="Not Needed"/>
    <m/>
    <s v="None Observed"/>
    <s v="Unmarked to end pole, .4 spans from unmarked, 85 feet northwest of the wire"/>
    <m/>
    <m/>
    <m/>
    <m/>
    <m/>
    <m/>
    <s v="Unit"/>
    <s v="No"/>
    <s v="Not Invoiced"/>
    <m/>
    <m/>
    <m/>
    <m/>
    <x v="8"/>
    <d v="2020-05-13T13:11:21"/>
    <s v="Sierra"/>
    <s v="SI_Sierra"/>
    <m/>
    <s v="13283 SUNSHINE VALLEY RD"/>
    <s v="GRASS VALLEY"/>
    <s v=""/>
    <s v=""/>
    <s v="treym_awrr"/>
    <d v="2020-05-13T13:11:21"/>
    <s v="BE_geomartawrrprod"/>
    <d v="2020-05-13T16:23:11"/>
    <s v="27bc4d78-d943-496a-b5ce-bc831998ccd2"/>
  </r>
  <r>
    <n v="0"/>
    <n v="0"/>
    <n v="0"/>
    <n v="0"/>
    <n v="0"/>
    <n v="0"/>
    <n v="0"/>
    <n v="0"/>
    <n v="0"/>
    <n v="0"/>
    <x v="1"/>
    <n v="1"/>
    <s v="NA"/>
    <s v="NA"/>
    <n v="20"/>
    <x v="2"/>
    <d v="2020-05-13T13:11:34"/>
    <s v="MGE"/>
    <x v="4"/>
    <d v="2020-05-13T00:00:00"/>
    <d v="2020-05-13T13:11:34"/>
    <s v=""/>
    <s v="No"/>
    <s v="New"/>
    <n v="0"/>
    <x v="1"/>
    <x v="0"/>
    <s v="Andrew"/>
    <s v="Withers"/>
    <x v="13"/>
    <n v="3225132"/>
    <x v="1111"/>
    <x v="2"/>
    <s v="LP_AW116-A06_893799"/>
    <s v="CIP_AW116-A06_395928"/>
    <s v="No Work Required Under EVM"/>
    <m/>
    <x v="2"/>
    <s v="Live Oak"/>
    <s v="No"/>
    <s v="No"/>
    <n v="10"/>
    <n v="35"/>
    <s v="Do Not ABATE"/>
    <s v="NW_No Work"/>
    <s v="Not Needed"/>
    <m/>
    <s v="None Observed"/>
    <s v="Pole 1 - end pole, 25 west of guy wire"/>
    <m/>
    <m/>
    <m/>
    <m/>
    <m/>
    <m/>
    <s v="Unit"/>
    <s v="No"/>
    <s v="Not Invoiced"/>
    <m/>
    <m/>
    <m/>
    <s v="TBD"/>
    <x v="16"/>
    <d v="2020-05-13T13:11:34"/>
    <s v="Sierra"/>
    <s v="SI_Sierra"/>
    <m/>
    <s v="20059 BOW VALLEY RD"/>
    <s v="GRASS VALLEY"/>
    <s v=""/>
    <s v=""/>
    <s v="awithm_awrr"/>
    <d v="2020-05-13T13:11:34"/>
    <s v="BE_geomartawrrprod"/>
    <d v="2020-05-13T14:19:22"/>
    <s v="ec52f372-983b-4728-a399-89dd5aa0ff5b"/>
  </r>
  <r>
    <n v="0"/>
    <n v="0"/>
    <n v="0"/>
    <n v="0"/>
    <n v="0"/>
    <n v="0"/>
    <n v="0"/>
    <n v="0"/>
    <n v="0"/>
    <n v="0"/>
    <x v="1"/>
    <n v="1"/>
    <n v="4"/>
    <n v="4"/>
    <n v="20"/>
    <x v="2"/>
    <d v="2020-05-13T13:12:15"/>
    <s v="MGE"/>
    <x v="4"/>
    <d v="2020-05-13T00:00:00"/>
    <d v="2020-05-13T11:34:42"/>
    <s v=""/>
    <s v="No"/>
    <s v="New"/>
    <n v="0"/>
    <x v="1"/>
    <x v="0"/>
    <s v="Tyler"/>
    <s v="Rey"/>
    <x v="6"/>
    <n v="3225871"/>
    <x v="1112"/>
    <x v="2"/>
    <s v="LP_AW116-A03_901883"/>
    <s v="CIP_AW116-A08_398635"/>
    <s v="Hold"/>
    <m/>
    <x v="2"/>
    <s v="Black Oak"/>
    <s v="No"/>
    <s v="No"/>
    <n v="48"/>
    <n v="115"/>
    <s v="Do Not ABATE"/>
    <s v="R4D_Rmv4-B+Trt"/>
    <s v="Cut and Leave"/>
    <m/>
    <s v="Riparian"/>
    <s v="Unmarked to end pole, .9 spans from unmarked, 68 feet southeast from end pole, removal for lean towards facilities with heavy included bark, placed on hold for heritage tree 51 DBH at base, flagged with do not cut tape, pending review "/>
    <m/>
    <m/>
    <m/>
    <m/>
    <m/>
    <m/>
    <s v="Unit"/>
    <s v="No"/>
    <s v="Not Invoiced"/>
    <m/>
    <m/>
    <m/>
    <s v="16 inch rounds remove debris"/>
    <x v="8"/>
    <d v="2020-05-13T13:12:15"/>
    <s v="Sierra"/>
    <s v="SI_Sierra"/>
    <m/>
    <s v="13283 SUNSHINE VALLEY RD"/>
    <s v="GRASS VALLEY"/>
    <s v=""/>
    <s v=""/>
    <s v="treym_awrr"/>
    <d v="2020-05-13T11:34:42"/>
    <s v="BE_geomartawrrprod"/>
    <d v="2020-05-13T16:23:11"/>
    <s v="83f22f7d-bc34-4c47-8353-4c23ca503344"/>
  </r>
  <r>
    <n v="0"/>
    <n v="0"/>
    <n v="0"/>
    <n v="0"/>
    <n v="0"/>
    <n v="0"/>
    <n v="0"/>
    <n v="0"/>
    <n v="0"/>
    <n v="0"/>
    <x v="1"/>
    <n v="1"/>
    <n v="2"/>
    <n v="2"/>
    <n v="20"/>
    <x v="2"/>
    <d v="2020-05-13T13:18:59"/>
    <s v="MFE"/>
    <x v="0"/>
    <d v="2020-02-26T00:00:00"/>
    <d v="2020-02-26T14:29:54"/>
    <s v=""/>
    <s v="No"/>
    <s v="Old"/>
    <n v="0"/>
    <x v="0"/>
    <x v="0"/>
    <s v="Thomas"/>
    <s v="James"/>
    <x v="5"/>
    <n v="1781555"/>
    <x v="1113"/>
    <x v="0"/>
    <s v="LP_AV115-F11_878878"/>
    <s v="CIP_AV115-F11_357087"/>
    <s v="Tree Work Complete"/>
    <s v=""/>
    <x v="1"/>
    <s v="Ponderosa Pine"/>
    <s v="No"/>
    <s v="No"/>
    <n v="20"/>
    <n v="93"/>
    <s v="ABATE"/>
    <s v="F2B_FP-Rmv2 B"/>
    <s v="Haul offsite"/>
    <s v="No"/>
    <s v="None Observed"/>
    <s v="0.5 span pole A to endpole, 20 feet north of lines. Lean/sweep toward lines. Heavily weighted toward lines by abundant witches brooms. 4/30/20. Also has old basal wound on N side of tree."/>
    <s v="MFE_Mountain F Enterprises"/>
    <s v="MFE_Mountain F Enterprises"/>
    <n v="5807646"/>
    <s v="F2B_FP-Rmv2 B"/>
    <d v="2020-05-13T13:18:40"/>
    <s v="70 ft bucket/Pedro "/>
    <s v="Unit"/>
    <m/>
    <s v=""/>
    <s v=""/>
    <s v=""/>
    <m/>
    <s v="Remove all wood and debris"/>
    <x v="7"/>
    <d v="2020-05-13T13:18:59"/>
    <s v="Sierra"/>
    <s v="SI_Sierra"/>
    <s v="1051742980"/>
    <s v="11740 LOST RANCH WAY"/>
    <s v="NEVADA CITY"/>
    <s v=""/>
    <s v=""/>
    <s v="ncolem_awrr"/>
    <d v="2020-02-26T14:29:54"/>
    <s v="BE_geomartawrrprod"/>
    <d v="2020-05-13T13:34:19"/>
    <s v="ea56df1e-030c-4d15-8c00-9d878e91d1e9"/>
  </r>
  <r>
    <n v="0"/>
    <n v="0"/>
    <n v="0"/>
    <n v="0"/>
    <n v="0"/>
    <n v="0"/>
    <n v="0"/>
    <n v="0"/>
    <n v="0"/>
    <n v="0"/>
    <x v="1"/>
    <n v="1"/>
    <n v="1"/>
    <n v="1"/>
    <n v="20"/>
    <x v="2"/>
    <d v="2020-05-13T13:20:09"/>
    <s v="MFE"/>
    <x v="0"/>
    <d v="2020-02-26T00:00:00"/>
    <d v="2020-02-26T14:42:36"/>
    <s v=""/>
    <s v="No"/>
    <s v="Old"/>
    <n v="0"/>
    <x v="0"/>
    <x v="0"/>
    <s v="Thomas"/>
    <s v="James"/>
    <x v="5"/>
    <n v="1781590"/>
    <x v="1114"/>
    <x v="0"/>
    <s v="LP_AV115-F11_878878"/>
    <s v="CIP_AV115-F11_357087"/>
    <s v="Tree Work Complete"/>
    <m/>
    <x v="1"/>
    <s v="Ponderosa Pine"/>
    <s v="No"/>
    <s v="No"/>
    <n v="8"/>
    <n v="67"/>
    <s v="Do Not ABATE"/>
    <s v="R1A_Rmv 1-A"/>
    <s v="Haul offsite"/>
    <s v="No"/>
    <s v="None Observed"/>
    <s v="0.6 span pole A to endpole. 20 feet north of lines. Poor taper, approximately 7.8:1. Sways significantly in very light breeze. Close proximity to lines. Remove. "/>
    <s v="MFE_Mountain F Enterprises"/>
    <s v="MFE_Mountain F Enterprises"/>
    <n v="5807646"/>
    <s v="R1A_Rmv 1-A"/>
    <d v="2020-05-13T13:20:01"/>
    <s v="Climb/Pedro "/>
    <s v="Unit"/>
    <m/>
    <m/>
    <m/>
    <m/>
    <m/>
    <s v="Remove all wood and debris"/>
    <x v="7"/>
    <d v="2020-05-13T13:20:09"/>
    <s v="Sierra"/>
    <s v="SI_Sierra"/>
    <s v="1051742980"/>
    <s v="11740 LOST RANCH WAY"/>
    <s v="NEVADA CITY"/>
    <s v=""/>
    <s v=""/>
    <s v="ncolem_awrr"/>
    <d v="2020-02-26T14:42:36"/>
    <s v="BE_geomartawrrprod"/>
    <d v="2020-05-13T13:34:19"/>
    <s v="d836dc19-aaef-4b6b-9950-25c4534f9b81"/>
  </r>
  <r>
    <n v="0"/>
    <n v="0"/>
    <n v="0"/>
    <n v="0"/>
    <n v="0"/>
    <n v="0"/>
    <n v="0"/>
    <n v="0"/>
    <n v="0"/>
    <n v="0"/>
    <x v="1"/>
    <n v="1"/>
    <n v="3"/>
    <n v="3"/>
    <n v="20"/>
    <x v="2"/>
    <d v="2020-05-13T13:20:23"/>
    <s v="MGE"/>
    <x v="4"/>
    <d v="2020-04-02T00:00:00"/>
    <d v="2020-04-02T11:58:35"/>
    <s v=""/>
    <s v="No"/>
    <s v="Old"/>
    <n v="0"/>
    <x v="1"/>
    <x v="0"/>
    <s v="Tyler"/>
    <s v="Rey"/>
    <x v="6"/>
    <n v="2975073"/>
    <x v="1115"/>
    <x v="2"/>
    <s v="LP_AW116-A03_901883"/>
    <s v="CIP_AW116-A08_398635"/>
    <s v="Work Identified"/>
    <m/>
    <x v="2"/>
    <s v="Black Oak"/>
    <s v="No"/>
    <s v="No"/>
    <n v="25"/>
    <n v="72"/>
    <s v="ABATE"/>
    <s v="F3D_FS-R3B+Trt"/>
    <s v="Cut and Leave"/>
    <m/>
    <s v="None Observed"/>
    <s v="Unmarked - end pole, .8 spans from unmarked, 26 feet north west of the wire, removal for fruiting bodies hardwood exposure and rot between stems, combined DBH split stem, Attention TREE CREWS concrete is poured at base in rot "/>
    <m/>
    <m/>
    <m/>
    <m/>
    <m/>
    <m/>
    <s v="Unit"/>
    <s v="No"/>
    <s v="Not Invoiced"/>
    <m/>
    <m/>
    <m/>
    <s v="16 inch rounds, remove chips, herbicide "/>
    <x v="8"/>
    <d v="2020-05-13T13:20:23"/>
    <s v="Sierra"/>
    <s v="SI_Sierra"/>
    <m/>
    <s v="13283 SUNSHINE VALLEY RD"/>
    <s v="GRASS VALLEY"/>
    <s v=""/>
    <s v=""/>
    <s v="treym_awrr"/>
    <d v="2020-04-02T11:58:35"/>
    <s v="BE_geomartawrrprod"/>
    <d v="2020-05-13T15:33:54"/>
    <s v="b17b45d4-9436-4d73-a387-0ff96ff1324b"/>
  </r>
  <r>
    <n v="0"/>
    <n v="0"/>
    <n v="0"/>
    <n v="0"/>
    <n v="0"/>
    <n v="0"/>
    <n v="0"/>
    <n v="0"/>
    <n v="0"/>
    <n v="0"/>
    <x v="1"/>
    <n v="1"/>
    <n v="4"/>
    <n v="4"/>
    <n v="20"/>
    <x v="2"/>
    <d v="2020-05-13T13:20:51"/>
    <s v="MGE"/>
    <x v="4"/>
    <d v="2020-05-13T00:00:00"/>
    <d v="2020-05-13T13:17:59"/>
    <s v=""/>
    <s v="No"/>
    <s v="New"/>
    <n v="0"/>
    <x v="1"/>
    <x v="0"/>
    <s v="Andrew"/>
    <s v="Withers"/>
    <x v="13"/>
    <n v="3225133"/>
    <x v="1116"/>
    <x v="2"/>
    <s v="LP_AW116-A06_893799"/>
    <s v="CIP_AW116-A06_395928"/>
    <s v="Work Identified"/>
    <m/>
    <x v="2"/>
    <s v="Live Oak"/>
    <s v="No"/>
    <s v="No"/>
    <n v="46"/>
    <n v="55"/>
    <s v="ABATE"/>
    <s v="F4B_FP-Rmv4 B"/>
    <s v="Cut and Leave"/>
    <m/>
    <s v="None Observed"/>
    <s v="Pole 1 - end pole, 10 northof guy wire, holes filled with water, rot at base from previously cut spars and failed limbs, 4 x stem tree"/>
    <m/>
    <m/>
    <m/>
    <m/>
    <m/>
    <m/>
    <s v="Unit"/>
    <s v="No"/>
    <s v="Not Invoiced"/>
    <m/>
    <m/>
    <m/>
    <s v="Wants oak only, cut into 16 inch rounds, pile chips in designated area, consult owner"/>
    <x v="16"/>
    <d v="2020-05-13T13:20:51"/>
    <s v="Sierra"/>
    <s v="SI_Sierra"/>
    <m/>
    <s v="20059 BOW VALLEY RD"/>
    <s v="GRASS VALLEY"/>
    <s v=""/>
    <s v=""/>
    <s v="awithm_awrr"/>
    <d v="2020-05-13T13:17:59"/>
    <s v="BE_geomartawrrprod"/>
    <d v="2020-05-13T14:19:22"/>
    <s v="9e776c72-6d3d-478f-bf60-84ada9ae64d8"/>
  </r>
  <r>
    <n v="0"/>
    <n v="0"/>
    <n v="0"/>
    <n v="0"/>
    <n v="0"/>
    <n v="0"/>
    <n v="0"/>
    <n v="0"/>
    <n v="0"/>
    <n v="0"/>
    <x v="1"/>
    <n v="1"/>
    <s v="NA"/>
    <s v="NA"/>
    <n v="20"/>
    <x v="2"/>
    <d v="2020-05-13T13:24:18"/>
    <s v="MBG"/>
    <x v="3"/>
    <d v="2020-05-13T00:00:00"/>
    <d v="2020-05-13T13:24:18"/>
    <s v=""/>
    <s v="No"/>
    <s v="New"/>
    <n v="0"/>
    <x v="1"/>
    <x v="0"/>
    <s v="Nicholas"/>
    <s v="Coleman"/>
    <x v="12"/>
    <n v="3225030"/>
    <x v="1117"/>
    <x v="2"/>
    <s v="LP_AW116-A09_893411"/>
    <s v="CIP_AW116-A09_396979"/>
    <s v="No Work Required Under EVM"/>
    <m/>
    <x v="1"/>
    <s v="Black Oak"/>
    <s v="No"/>
    <s v="No"/>
    <n v="24"/>
    <n v="87"/>
    <s v="Do Not ABATE"/>
    <s v="NW_No Work"/>
    <s v="Not Needed"/>
    <m/>
    <s v="None Observed"/>
    <s v="0.0 span at pole C. 67 feet south of lines. At swing set. Overall healthy."/>
    <m/>
    <m/>
    <m/>
    <m/>
    <m/>
    <m/>
    <s v="Unit"/>
    <s v="No"/>
    <s v="Not Invoiced"/>
    <m/>
    <m/>
    <m/>
    <s v="TBD "/>
    <x v="15"/>
    <d v="2020-05-13T13:24:18"/>
    <s v="Sierra"/>
    <s v="SI_Sierra"/>
    <m/>
    <s v="13734 SUNSHINE MEADOWS TRL"/>
    <s v="GRASS VALLEY"/>
    <s v=""/>
    <s v=""/>
    <s v="ncolem_awrr"/>
    <d v="2020-05-13T13:24:18"/>
    <s v="BE_geomartawrrprod"/>
    <d v="2020-05-13T14:19:20"/>
    <s v="2aa6575c-54fb-48ee-8855-13f7a5ba0ada"/>
  </r>
  <r>
    <n v="0"/>
    <n v="0"/>
    <n v="0"/>
    <n v="0"/>
    <n v="0"/>
    <n v="0"/>
    <n v="0"/>
    <n v="0"/>
    <n v="0"/>
    <n v="0"/>
    <x v="1"/>
    <n v="1"/>
    <n v="2"/>
    <n v="2"/>
    <n v="20"/>
    <x v="2"/>
    <d v="2020-05-13T13:24:46"/>
    <s v="MGE"/>
    <x v="4"/>
    <d v="2020-05-13T00:00:00"/>
    <d v="2020-05-13T12:55:42"/>
    <s v=""/>
    <s v="No"/>
    <s v="New"/>
    <n v="0"/>
    <x v="1"/>
    <x v="0"/>
    <s v="Tyler"/>
    <s v="Rey"/>
    <x v="6"/>
    <n v="3225872"/>
    <x v="1118"/>
    <x v="2"/>
    <s v="LP_AW116-A03_901883"/>
    <s v="CIP_AW116-A08_398939"/>
    <s v="Work Identified"/>
    <m/>
    <x v="2"/>
    <s v="Ponderosa Pine"/>
    <s v="No"/>
    <s v="No"/>
    <n v="16"/>
    <n v="80"/>
    <s v="ABATE"/>
    <s v="F2B_FP-Rmv2 B"/>
    <s v="Haul offsite"/>
    <m/>
    <s v="None Observed"/>
    <s v="Unmarked- end pole, .3 spans from unmarked, 34 feet south east of the wire, removal for wound at base of tree with, hard wood exposure, sapping around wound"/>
    <m/>
    <m/>
    <m/>
    <m/>
    <m/>
    <m/>
    <s v="Unit"/>
    <s v="No"/>
    <s v="Not Invoiced"/>
    <m/>
    <m/>
    <m/>
    <s v="Remove all pine wood and debris "/>
    <x v="8"/>
    <d v="2020-05-13T13:24:46"/>
    <s v="Sierra"/>
    <s v="SI_Sierra"/>
    <m/>
    <m/>
    <s v="GRASS VALLEY"/>
    <s v=""/>
    <s v=""/>
    <s v="treym_awrr"/>
    <d v="2020-05-13T12:55:42"/>
    <s v="BE_geomartawrrprod"/>
    <d v="2020-05-14T04:06:31"/>
    <s v="9a5eae50-4942-4bfa-915e-82c7f41d5ede"/>
  </r>
  <r>
    <n v="0"/>
    <n v="0"/>
    <n v="0"/>
    <n v="0"/>
    <n v="0"/>
    <n v="0"/>
    <n v="0"/>
    <n v="0"/>
    <n v="0"/>
    <n v="0"/>
    <x v="1"/>
    <n v="1"/>
    <s v="NA"/>
    <s v="NA"/>
    <n v="20"/>
    <x v="2"/>
    <d v="2020-05-13T13:25:22"/>
    <s v="MGE"/>
    <x v="4"/>
    <d v="2020-05-13T00:00:00"/>
    <d v="2020-05-13T13:25:22"/>
    <s v=""/>
    <s v="No"/>
    <s v="New"/>
    <n v="0"/>
    <x v="1"/>
    <x v="0"/>
    <s v="Andrew"/>
    <s v="Withers"/>
    <x v="13"/>
    <n v="3225134"/>
    <x v="1119"/>
    <x v="2"/>
    <s v="LP_AW116-A06_893799"/>
    <s v="CIP_AW116-A06_395928"/>
    <s v="No Work Required Under EVM"/>
    <m/>
    <x v="2"/>
    <s v="Live Oak"/>
    <s v="No"/>
    <s v="No"/>
    <n v="98"/>
    <n v="60"/>
    <s v="Do Not ABATE"/>
    <s v="NW_No Work"/>
    <s v="Not Needed"/>
    <m/>
    <s v="None Observed"/>
    <s v="Pole A- end pole, .9 span, 65 feet northwest of end pole, 6 x stem tree."/>
    <m/>
    <m/>
    <m/>
    <m/>
    <m/>
    <m/>
    <s v="Unit"/>
    <s v="No"/>
    <s v="Not Invoiced"/>
    <m/>
    <m/>
    <m/>
    <s v="TBD"/>
    <x v="16"/>
    <d v="2020-05-13T13:25:22"/>
    <s v="Sierra"/>
    <s v="SI_Sierra"/>
    <m/>
    <s v="20059 BOW VALLEY RD"/>
    <s v="GRASS VALLEY"/>
    <s v=""/>
    <s v=""/>
    <s v="awithm_awrr"/>
    <d v="2020-05-13T13:25:22"/>
    <s v="BE_geomartawrrprod"/>
    <d v="2020-05-13T14:19:22"/>
    <s v="3fdee34c-2dd4-46c4-a20c-df3ffa2fdbed"/>
  </r>
  <r>
    <n v="0"/>
    <n v="0"/>
    <n v="0"/>
    <n v="0"/>
    <n v="0"/>
    <n v="0"/>
    <n v="0"/>
    <n v="0"/>
    <n v="0"/>
    <n v="0"/>
    <x v="1"/>
    <n v="1"/>
    <s v="NA"/>
    <s v="NA"/>
    <n v="20"/>
    <x v="2"/>
    <d v="2020-05-13T13:29:13"/>
    <s v="MBG"/>
    <x v="3"/>
    <d v="2020-05-13T00:00:00"/>
    <d v="2020-05-13T13:28:45"/>
    <s v=""/>
    <s v="No"/>
    <s v="New"/>
    <n v="0"/>
    <x v="1"/>
    <x v="0"/>
    <s v="Nicholas"/>
    <s v="Coleman"/>
    <x v="12"/>
    <n v="3225066"/>
    <x v="1120"/>
    <x v="2"/>
    <s v="LP_AW116-A09_893411"/>
    <s v="CIP_AW116-A09_396979"/>
    <s v="No Work Required Under EVM"/>
    <m/>
    <x v="1"/>
    <s v="Liq Ambar (Sw Gum)"/>
    <s v="No"/>
    <s v="No"/>
    <n v="16"/>
    <n v="78"/>
    <s v="Do Not ABATE"/>
    <s v="NW_No Work"/>
    <s v="Not Needed"/>
    <m/>
    <s v="None Observed"/>
    <s v="0.0 span, at pole C.76 feet south of lines. At house.Overall healthy "/>
    <m/>
    <m/>
    <m/>
    <m/>
    <m/>
    <m/>
    <s v="Unit"/>
    <s v="No"/>
    <s v="Not Invoiced"/>
    <m/>
    <m/>
    <m/>
    <s v="TBD "/>
    <x v="15"/>
    <d v="2020-05-13T13:29:13"/>
    <s v="Sierra"/>
    <s v="SI_Sierra"/>
    <m/>
    <s v="13734 SUNSHINE MEADOWS TRL"/>
    <s v="GRASS VALLEY"/>
    <s v=""/>
    <s v=""/>
    <s v="ncolem_awrr"/>
    <d v="2020-05-13T13:28:45"/>
    <s v="BE_geomartawrrprod"/>
    <d v="2020-05-13T14:19:20"/>
    <s v="9e27d94b-9710-4755-86f4-c71c423696e4"/>
  </r>
  <r>
    <n v="0"/>
    <n v="0"/>
    <n v="0"/>
    <n v="0"/>
    <n v="0"/>
    <n v="0"/>
    <n v="0"/>
    <n v="0"/>
    <n v="0"/>
    <n v="0"/>
    <x v="1"/>
    <n v="1"/>
    <s v="NA"/>
    <s v="NA"/>
    <n v="20"/>
    <x v="2"/>
    <d v="2020-05-13T13:30:36"/>
    <s v="MGE"/>
    <x v="4"/>
    <d v="2020-05-13T00:00:00"/>
    <d v="2020-05-13T13:30:36"/>
    <s v=""/>
    <s v="No"/>
    <s v="New"/>
    <n v="0"/>
    <x v="1"/>
    <x v="0"/>
    <s v="Andrew"/>
    <s v="Withers"/>
    <x v="13"/>
    <n v="3225135"/>
    <x v="1121"/>
    <x v="2"/>
    <s v="LP_AW116-A06_893799"/>
    <s v="CIP_AW116-A06_395928"/>
    <s v="No Work Required Under EVM"/>
    <m/>
    <x v="2"/>
    <s v="Ponderosa Pine"/>
    <s v="No"/>
    <s v="No"/>
    <n v="38"/>
    <n v="137"/>
    <s v="Do Not ABATE"/>
    <s v="NW_No Work"/>
    <s v="Not Needed"/>
    <m/>
    <s v="None Observed"/>
    <s v="Pole A- end pole, .9 span, 127 feet northwest of end pole. Healthy ponderosa, some die back in lower canopy, some diplodium  "/>
    <m/>
    <m/>
    <m/>
    <m/>
    <m/>
    <m/>
    <s v="Unit"/>
    <s v="No"/>
    <s v="Not Invoiced"/>
    <m/>
    <m/>
    <m/>
    <s v="TBD"/>
    <x v="16"/>
    <d v="2020-05-13T13:30:36"/>
    <s v="Sierra"/>
    <s v="SI_Sierra"/>
    <m/>
    <s v="20059 BOW VALLEY RD"/>
    <s v="GRASS VALLEY"/>
    <s v=""/>
    <s v=""/>
    <s v="awithm_awrr"/>
    <d v="2020-05-13T13:30:36"/>
    <s v="BE_geomartawrrprod"/>
    <d v="2020-05-13T14:19:22"/>
    <s v="c0a37169-f7fb-4fe9-a77b-1262933c8fa3"/>
  </r>
  <r>
    <n v="0"/>
    <n v="0"/>
    <n v="0"/>
    <n v="0"/>
    <n v="0"/>
    <n v="0"/>
    <n v="0"/>
    <n v="0"/>
    <n v="0"/>
    <n v="0"/>
    <x v="1"/>
    <n v="1"/>
    <s v="NA"/>
    <s v="NA"/>
    <n v="20"/>
    <x v="2"/>
    <d v="2020-05-13T13:31:52"/>
    <s v="MBG"/>
    <x v="3"/>
    <d v="2020-05-13T00:00:00"/>
    <d v="2020-05-13T13:31:52"/>
    <s v=""/>
    <s v="No"/>
    <s v="New"/>
    <n v="0"/>
    <x v="1"/>
    <x v="0"/>
    <s v="Nicholas"/>
    <s v="Coleman"/>
    <x v="12"/>
    <n v="3225076"/>
    <x v="1122"/>
    <x v="2"/>
    <s v="LP_AW116-A09_893411"/>
    <s v="CIP_AW116-A09_396979"/>
    <s v="No Work Required Under EVM"/>
    <m/>
    <x v="1"/>
    <s v="Black Oak"/>
    <s v="No"/>
    <s v="No"/>
    <n v="22"/>
    <n v="76"/>
    <s v="Do Not ABATE"/>
    <s v="NW_No Work"/>
    <s v="Not Needed"/>
    <m/>
    <s v="None Observed"/>
    <s v="0.1 span pole C to pole B. 78 feet south of lines. Overall healthy."/>
    <m/>
    <m/>
    <m/>
    <m/>
    <m/>
    <m/>
    <s v="Unit"/>
    <s v="No"/>
    <s v="Not Invoiced"/>
    <m/>
    <m/>
    <m/>
    <s v="TBD "/>
    <x v="15"/>
    <d v="2020-05-13T13:31:52"/>
    <s v="Sierra"/>
    <s v="SI_Sierra"/>
    <m/>
    <s v="13734 SUNSHINE MEADOWS TRL"/>
    <s v="GRASS VALLEY"/>
    <s v=""/>
    <s v=""/>
    <s v="ncolem_awrr"/>
    <d v="2020-05-13T13:31:52"/>
    <s v="BE_geomartawrrprod"/>
    <d v="2020-05-13T14:19:21"/>
    <s v="4e58ef66-bee3-44b2-9d1a-7f8adcbf2ae2"/>
  </r>
  <r>
    <n v="0"/>
    <n v="0"/>
    <n v="0"/>
    <n v="0"/>
    <n v="0"/>
    <n v="0"/>
    <n v="0"/>
    <n v="0"/>
    <n v="0"/>
    <n v="0"/>
    <x v="1"/>
    <n v="1"/>
    <s v="NA"/>
    <s v="NA"/>
    <n v="20"/>
    <x v="2"/>
    <d v="2020-05-13T13:36:20"/>
    <s v="MBG"/>
    <x v="3"/>
    <d v="2020-05-13T00:00:00"/>
    <d v="2020-05-13T13:36:20"/>
    <s v=""/>
    <s v="No"/>
    <s v="New"/>
    <n v="0"/>
    <x v="1"/>
    <x v="0"/>
    <s v="Nicholas"/>
    <s v="Coleman"/>
    <x v="12"/>
    <n v="3225090"/>
    <x v="1123"/>
    <x v="2"/>
    <s v="LP_AW116-A09_893411"/>
    <s v="CIP_AW116-A09_396979"/>
    <s v="No Work Required Under EVM"/>
    <m/>
    <x v="1"/>
    <s v="Cedar"/>
    <s v="No"/>
    <s v="No"/>
    <n v="24"/>
    <n v="88"/>
    <s v="Do Not ABATE"/>
    <s v="NW_No Work"/>
    <s v="Not Needed"/>
    <m/>
    <s v="None Observed"/>
    <s v="0.1 span pole C to pole B. 95 feet south of lines "/>
    <m/>
    <m/>
    <m/>
    <m/>
    <m/>
    <m/>
    <s v="Unit"/>
    <s v="No"/>
    <s v="Not Invoiced"/>
    <m/>
    <m/>
    <m/>
    <s v="TBD "/>
    <x v="15"/>
    <d v="2020-05-13T13:36:20"/>
    <s v="Sierra"/>
    <s v="SI_Sierra"/>
    <m/>
    <s v="13734 SUNSHINE MEADOWS TRL"/>
    <s v="GRASS VALLEY"/>
    <s v=""/>
    <s v=""/>
    <s v="ncolem_awrr"/>
    <d v="2020-05-13T13:36:20"/>
    <s v="BE_geomartawrrprod"/>
    <d v="2020-05-13T14:19:21"/>
    <s v="695d4d5c-a211-4fd0-b3b3-138f7c6e0196"/>
  </r>
  <r>
    <n v="0"/>
    <n v="0"/>
    <n v="0"/>
    <n v="0"/>
    <n v="0"/>
    <n v="0"/>
    <n v="0"/>
    <n v="0"/>
    <n v="0"/>
    <n v="0"/>
    <x v="1"/>
    <n v="1"/>
    <s v="NA"/>
    <s v="NA"/>
    <n v="20"/>
    <x v="2"/>
    <d v="2020-05-13T13:40:28"/>
    <s v="FCO"/>
    <x v="5"/>
    <d v="2020-05-13T00:00:00"/>
    <d v="2020-05-13T13:40:28"/>
    <s v=""/>
    <s v="No"/>
    <s v="New"/>
    <n v="0"/>
    <x v="1"/>
    <x v="0"/>
    <s v="Sierra"/>
    <s v="Monroe"/>
    <x v="10"/>
    <n v="3226011"/>
    <x v="1124"/>
    <x v="0"/>
    <s v="LP_AV115-F21_884517"/>
    <s v="CIP_AV115-F21_356327"/>
    <s v="No Work Required Under EVM"/>
    <m/>
    <x v="8"/>
    <s v="Cedar"/>
    <s v="No"/>
    <s v="No"/>
    <n v="36"/>
    <n v="60"/>
    <s v="Do Not ABATE"/>
    <s v="NW_No Work"/>
    <s v="Not Needed"/>
    <m/>
    <s v="None Observed"/>
    <s v="EOL .2 span poles 14-15 2x stem"/>
    <m/>
    <m/>
    <m/>
    <m/>
    <m/>
    <m/>
    <s v="Unit"/>
    <s v="No"/>
    <s v="Not Invoiced"/>
    <m/>
    <m/>
    <m/>
    <m/>
    <x v="13"/>
    <d v="2020-05-13T13:40:28"/>
    <s v="Sierra"/>
    <s v="SI_Sierra"/>
    <m/>
    <s v="13273 OWL CREEK RD"/>
    <s v="NEVADA CITY"/>
    <s v=""/>
    <s v=""/>
    <s v="smonrf_awrr"/>
    <d v="2020-05-13T13:40:28"/>
    <s v="BE_geomartawrrprod"/>
    <d v="2020-05-13T16:23:13"/>
    <s v="241c8244-4785-45b6-985b-f197d615f863"/>
  </r>
  <r>
    <n v="0"/>
    <n v="0"/>
    <n v="0"/>
    <n v="0"/>
    <n v="0"/>
    <n v="0"/>
    <n v="0"/>
    <n v="0"/>
    <n v="0"/>
    <n v="0"/>
    <x v="1"/>
    <n v="1"/>
    <s v="NA"/>
    <s v="NA"/>
    <n v="20"/>
    <x v="2"/>
    <d v="2020-05-13T13:41:27"/>
    <s v="MBG"/>
    <x v="3"/>
    <d v="2020-05-13T00:00:00"/>
    <d v="2020-05-13T13:41:27"/>
    <s v=""/>
    <s v="No"/>
    <s v="New"/>
    <n v="0"/>
    <x v="1"/>
    <x v="0"/>
    <s v="Nicholas"/>
    <s v="Coleman"/>
    <x v="12"/>
    <n v="3225101"/>
    <x v="1125"/>
    <x v="2"/>
    <s v="LP_AW116-A09_893411"/>
    <s v="CIP_AW116-A09_396979"/>
    <s v="No Work Required Under EVM"/>
    <m/>
    <x v="1"/>
    <s v="Ponderosa Pine"/>
    <s v="No"/>
    <s v="No"/>
    <n v="30"/>
    <n v="123"/>
    <s v="Do Not ABATE"/>
    <s v="NW_No Work"/>
    <s v="Not Needed"/>
    <m/>
    <s v="None Observed"/>
    <s v="0.2 span pole C to pole B. 73 feet south of lines. Overall healthy aside from slight gall rust. Codominant tops from 58 feet. Communication cables running vertically up stem to tree mounted communications equipment. "/>
    <m/>
    <m/>
    <m/>
    <m/>
    <m/>
    <m/>
    <s v="Unit"/>
    <s v="No"/>
    <s v="Not Invoiced"/>
    <m/>
    <m/>
    <m/>
    <s v="TBD "/>
    <x v="15"/>
    <d v="2020-05-13T13:41:27"/>
    <s v="Sierra"/>
    <s v="SI_Sierra"/>
    <m/>
    <s v="13734 SUNSHINE MEADOWS TRL"/>
    <s v="GRASS VALLEY"/>
    <s v=""/>
    <s v=""/>
    <s v="ncolem_awrr"/>
    <d v="2020-05-13T13:41:27"/>
    <s v="BE_geomartawrrprod"/>
    <d v="2020-05-13T14:19:21"/>
    <s v="3f437210-6911-46dd-807e-95ee49363db3"/>
  </r>
  <r>
    <n v="0"/>
    <n v="0"/>
    <n v="0"/>
    <n v="0"/>
    <n v="0"/>
    <n v="0"/>
    <n v="0"/>
    <n v="0"/>
    <n v="0"/>
    <n v="0"/>
    <x v="1"/>
    <n v="1"/>
    <s v="NA"/>
    <s v="NA"/>
    <n v="20"/>
    <x v="2"/>
    <d v="2020-05-13T13:43:58"/>
    <s v="MGE"/>
    <x v="4"/>
    <d v="2020-05-13T00:00:00"/>
    <d v="2020-05-13T13:43:58"/>
    <s v=""/>
    <s v="No"/>
    <s v="New"/>
    <n v="0"/>
    <x v="1"/>
    <x v="0"/>
    <s v="Andrew"/>
    <s v="Withers"/>
    <x v="13"/>
    <n v="3225136"/>
    <x v="1126"/>
    <x v="2"/>
    <s v="LP_AW116-A06_893799"/>
    <s v="CIP_AW116-A06_395928"/>
    <s v="No Work Required Under EVM"/>
    <m/>
    <x v="2"/>
    <s v="Ponderosa Pine"/>
    <s v="No"/>
    <s v="No"/>
    <n v="37"/>
    <n v="120"/>
    <s v="Do Not ABATE"/>
    <s v="NW_No Work"/>
    <s v="Not Needed"/>
    <m/>
    <s v="None Observed"/>
    <s v="Pole A- end pole, .6 span, 25 feet north of line, some die back and potential widow makers in lower canopy"/>
    <m/>
    <m/>
    <m/>
    <m/>
    <m/>
    <m/>
    <s v="Unit"/>
    <s v="No"/>
    <s v="Not Invoiced"/>
    <m/>
    <m/>
    <m/>
    <s v="TBD"/>
    <x v="16"/>
    <d v="2020-05-13T13:43:58"/>
    <s v="Sierra"/>
    <s v="SI_Sierra"/>
    <m/>
    <s v="20059 BOW VALLEY RD"/>
    <s v="GRASS VALLEY"/>
    <s v=""/>
    <s v=""/>
    <s v="awithm_awrr"/>
    <d v="2020-05-13T13:43:58"/>
    <s v="BE_geomartawrrprod"/>
    <d v="2020-05-13T14:19:22"/>
    <s v="3afeb87f-46bf-4f46-bccd-ce2eba63ae52"/>
  </r>
  <r>
    <n v="0"/>
    <n v="0"/>
    <n v="0"/>
    <n v="0"/>
    <n v="0"/>
    <n v="0"/>
    <n v="0"/>
    <n v="0"/>
    <n v="0"/>
    <n v="0"/>
    <x v="1"/>
    <n v="1"/>
    <n v="3"/>
    <n v="3"/>
    <n v="20"/>
    <x v="2"/>
    <d v="2020-05-13T13:44:20"/>
    <s v="MGE"/>
    <x v="4"/>
    <d v="2020-03-23T00:00:00"/>
    <d v="2020-03-23T13:36:40"/>
    <s v=""/>
    <s v="No"/>
    <s v="Old"/>
    <n v="0"/>
    <x v="1"/>
    <x v="0"/>
    <s v="Tyler"/>
    <s v="Rey"/>
    <x v="6"/>
    <n v="2943908"/>
    <x v="1127"/>
    <x v="2"/>
    <s v="LP_AW116-A03_900825"/>
    <s v="CIP_AW116-A03_398600"/>
    <s v="Work Identified"/>
    <m/>
    <x v="2"/>
    <s v="Ponderosa Pine"/>
    <s v="No"/>
    <s v="No"/>
    <n v="29"/>
    <n v="145"/>
    <s v="Do Not ABATE"/>
    <s v="F3B_FP-Rmv3 B"/>
    <s v="Haul offsite"/>
    <m/>
    <s v="None Observed"/>
    <s v="Poles K - L, .9 spans from K, 120 feet south west of the wire, lean at base with corrective lean upward at 6 feet, removal for needle blight, thinning canopy, galls in branches"/>
    <m/>
    <m/>
    <m/>
    <m/>
    <m/>
    <m/>
    <s v="Unit"/>
    <s v="No"/>
    <s v="Not Invoiced"/>
    <m/>
    <m/>
    <m/>
    <s v="Remove pine wood, pile chips "/>
    <x v="8"/>
    <d v="2020-05-13T13:44:20"/>
    <s v="Sierra"/>
    <s v="SI_Sierra"/>
    <m/>
    <s v="15280 SUNSHINE SPRINGS PL"/>
    <s v="GRASS VALLEY"/>
    <s v=""/>
    <s v=""/>
    <s v="treym_awrr"/>
    <d v="2020-03-23T13:36:40"/>
    <s v="BE_geomartawrrprod"/>
    <d v="2020-05-13T15:33:53"/>
    <s v="fd316401-804b-4df6-9988-4a06f287d1bc"/>
  </r>
  <r>
    <n v="0"/>
    <n v="0"/>
    <n v="0"/>
    <n v="0"/>
    <n v="0"/>
    <n v="0"/>
    <n v="0"/>
    <n v="0"/>
    <n v="0"/>
    <n v="0"/>
    <x v="1"/>
    <n v="1"/>
    <s v="NA"/>
    <s v="NA"/>
    <n v="20"/>
    <x v="2"/>
    <d v="2020-05-13T13:47:29"/>
    <s v="MBG"/>
    <x v="3"/>
    <d v="2020-05-13T00:00:00"/>
    <d v="2020-05-13T13:47:29"/>
    <s v=""/>
    <s v="No"/>
    <s v="New"/>
    <n v="0"/>
    <x v="1"/>
    <x v="0"/>
    <s v="Nicholas"/>
    <s v="Coleman"/>
    <x v="12"/>
    <n v="3225117"/>
    <x v="1128"/>
    <x v="2"/>
    <s v="LP_AW116-A09_893411"/>
    <s v="CIP_AW116-A09_396979"/>
    <s v="No Work Required Under EVM"/>
    <m/>
    <x v="1"/>
    <s v="Black Oak"/>
    <s v="No"/>
    <s v="No"/>
    <n v="60"/>
    <n v="75"/>
    <s v="Do Not ABATE"/>
    <s v="NW_No Work"/>
    <s v="Not Needed"/>
    <m/>
    <s v="None Observed"/>
    <s v="0.3 span pole C to pole B. 4 stems. Overall healthy coppiced oak. Tallest stems leaning away. Minor mistletoe presence."/>
    <m/>
    <m/>
    <m/>
    <m/>
    <m/>
    <m/>
    <s v="Unit"/>
    <s v="No"/>
    <s v="Not Invoiced"/>
    <m/>
    <m/>
    <m/>
    <s v="TBD "/>
    <x v="15"/>
    <d v="2020-05-13T13:47:29"/>
    <s v="Sierra"/>
    <s v="SI_Sierra"/>
    <m/>
    <s v="13734 SUNSHINE MEADOWS TRL"/>
    <s v="GRASS VALLEY"/>
    <s v=""/>
    <s v=""/>
    <s v="ncolem_awrr"/>
    <d v="2020-05-13T13:47:29"/>
    <s v="BE_geomartawrrprod"/>
    <d v="2020-05-13T14:19:22"/>
    <s v="e1351331-3e6d-41cd-8916-8b84108b4ad4"/>
  </r>
  <r>
    <n v="0"/>
    <n v="0"/>
    <n v="0"/>
    <n v="0"/>
    <n v="0"/>
    <n v="0"/>
    <n v="0"/>
    <n v="0"/>
    <n v="0"/>
    <n v="0"/>
    <x v="1"/>
    <n v="1"/>
    <n v="2"/>
    <n v="2"/>
    <n v="20"/>
    <x v="2"/>
    <d v="2020-05-13T13:49:53"/>
    <s v="zAWRR Not in Roster"/>
    <x v="1"/>
    <d v="2020-03-20T00:00:00"/>
    <d v="2020-03-20T12:23:21"/>
    <s v=""/>
    <s v="No"/>
    <s v="Old"/>
    <n v="0"/>
    <x v="1"/>
    <x v="0"/>
    <s v="zAWRR Not in Roster"/>
    <s v="zAWRR Not in Roster"/>
    <x v="1"/>
    <n v="2938985"/>
    <x v="1129"/>
    <x v="0"/>
    <s v="LP_AV115-J09_810902"/>
    <s v="CIP_AV115-J10_356047"/>
    <s v="Tree Work Complete"/>
    <m/>
    <x v="8"/>
    <s v="Ponderosa Pine"/>
    <s v="No"/>
    <s v="No"/>
    <n v="20"/>
    <n v="47"/>
    <s v="ABATE"/>
    <s v="F2B_FP-Rmv2 B"/>
    <s v="Haul offsite"/>
    <m/>
    <s v="None Observed"/>
    <s v="S of pole 9,0.9 span between pole 9-8. Dying, pine mistletoe deformity 10 ‘ up trunk"/>
    <s v="AEA_A &amp; E Arborists Tree Care"/>
    <m/>
    <n v="5650718"/>
    <s v="F2B_FP-Rmv2 B"/>
    <d v="2020-04-02T15:03:54"/>
    <s v="A&amp;E CREW 22"/>
    <s v="Unit"/>
    <s v="No"/>
    <s v="Not Invoiced"/>
    <s v="AEA_A &amp; E Arborists Tree Care"/>
    <m/>
    <d v="2020-05-13T00:00:00"/>
    <s v="TBD"/>
    <x v="9"/>
    <d v="2020-05-13T13:49:53"/>
    <s v="Sierra"/>
    <s v="SI_Sierra"/>
    <m/>
    <s v="13155 AVIAN PL"/>
    <s v="NEVADA CITY"/>
    <s v=""/>
    <s v=""/>
    <s v="sfrizf_awrr"/>
    <d v="2020-03-20T12:23:21"/>
    <s v="BE_geomartawrrprod"/>
    <d v="2020-05-13T15:33:39"/>
    <s v="02c95d84-449a-4a9c-bdd1-bbd7e113c58e"/>
  </r>
  <r>
    <n v="0"/>
    <n v="0"/>
    <n v="0"/>
    <n v="0"/>
    <n v="0"/>
    <n v="0"/>
    <n v="0"/>
    <n v="0"/>
    <n v="0"/>
    <n v="0"/>
    <x v="1"/>
    <n v="1"/>
    <n v="1"/>
    <n v="1"/>
    <n v="20"/>
    <x v="2"/>
    <d v="2020-05-13T13:50:26"/>
    <s v="zAWRR Not in Roster"/>
    <x v="1"/>
    <d v="2020-05-05T00:00:00"/>
    <d v="2020-05-05T09:45:34"/>
    <s v=""/>
    <s v="No"/>
    <s v="Old"/>
    <n v="0"/>
    <x v="1"/>
    <x v="0"/>
    <s v="zAWRR Not in Roster"/>
    <s v="zAWRR Not in Roster"/>
    <x v="1"/>
    <n v="3161798"/>
    <x v="1130"/>
    <x v="0"/>
    <s v="LP_AV115-J09_810902"/>
    <s v="CIP_AV115-J10_356047"/>
    <s v="Tree Work Complete"/>
    <m/>
    <x v="5"/>
    <s v="Gray Pine"/>
    <s v="No"/>
    <s v="No"/>
    <n v="5"/>
    <n v="16"/>
    <s v="Not a Strike Tree"/>
    <s v="R1A_Rmv 1-A"/>
    <s v="Chip on site/broadcast"/>
    <s v="No"/>
    <s v="None Observed"/>
    <s v="115’ directly SE of line along property line, not a strike tree but is a young gray pine that has been topped previously and will need continual pruning. Recommend removal."/>
    <s v="AEA_A &amp; E Arborists Tree Care"/>
    <m/>
    <n v="5650734"/>
    <s v="F3B_FP-Rmv3 B"/>
    <d v="2020-04-08T13:11:58"/>
    <m/>
    <s v="Unit"/>
    <m/>
    <m/>
    <s v="AEA_A &amp; E Arborists Tree Care"/>
    <m/>
    <d v="2020-05-13T00:00:00"/>
    <s v="Remove from site"/>
    <x v="9"/>
    <d v="2020-05-13T13:50:26"/>
    <s v="Sierra"/>
    <s v="SI_Sierra"/>
    <s v="1051682412"/>
    <m/>
    <s v="NEVADA CITY"/>
    <s v=""/>
    <s v=""/>
    <s v="sfrizf_awrr"/>
    <d v="2020-05-05T09:45:34"/>
    <s v="BE_geomartawrrprod"/>
    <d v="2020-05-13T15:33:44"/>
    <s v="16eb68de-d411-4a9d-a5b7-e7c9a1edd956"/>
  </r>
  <r>
    <n v="0"/>
    <n v="0"/>
    <n v="0"/>
    <n v="0"/>
    <n v="0"/>
    <n v="0"/>
    <n v="0"/>
    <n v="0"/>
    <n v="0"/>
    <n v="0"/>
    <x v="1"/>
    <n v="1"/>
    <n v="3"/>
    <n v="3"/>
    <n v="20"/>
    <x v="2"/>
    <d v="2020-05-13T13:52:17"/>
    <s v="zAWRR Not in Roster"/>
    <x v="1"/>
    <d v="2020-03-20T00:00:00"/>
    <d v="2020-03-20T11:22:07"/>
    <s v=""/>
    <s v="No"/>
    <s v="Old"/>
    <n v="0"/>
    <x v="1"/>
    <x v="0"/>
    <s v="zAWRR Not in Roster"/>
    <s v="zAWRR Not in Roster"/>
    <x v="1"/>
    <n v="2938774"/>
    <x v="1131"/>
    <x v="0"/>
    <s v="LP_AV115-J09_810902"/>
    <s v="CIP_AV115-J10_357188"/>
    <s v="Tree Work Complete"/>
    <m/>
    <x v="8"/>
    <s v="Ponderosa Pine"/>
    <s v="No"/>
    <s v="No"/>
    <n v="29"/>
    <n v="76"/>
    <s v="ABATE"/>
    <s v="R3B_Rmv 3-B"/>
    <s v="Cut and Leave"/>
    <m/>
    <s v="None Observed"/>
    <s v="SW of line from pole A-9, near cleared garden area, also S of line between pole 9-8, 0.2 span. Central shoot failed, secondary Codom stems."/>
    <s v="AEA_A &amp; E Arborists Tree Care"/>
    <m/>
    <n v="5585883"/>
    <s v="R3B_Rmv 3-B"/>
    <d v="2020-04-23T09:46:01"/>
    <s v="A&amp;E crew 16 "/>
    <s v="Unit"/>
    <s v="No"/>
    <s v="Not Invoiced"/>
    <s v="AEA_A &amp; E Arborists Tree Care"/>
    <m/>
    <d v="2020-05-13T00:00:00"/>
    <s v="TBD"/>
    <x v="9"/>
    <d v="2020-05-13T13:52:17"/>
    <s v="Sierra"/>
    <s v="SI_Sierra"/>
    <m/>
    <s v="13155 AVIAN PL"/>
    <s v="NEVADA CITY"/>
    <s v=""/>
    <s v=""/>
    <s v="sfrizf_awrr"/>
    <d v="2020-03-20T11:22:07"/>
    <s v="BE_geomartawrrprod"/>
    <d v="2020-05-13T15:33:39"/>
    <s v="48b8e9b9-48cb-481b-817e-743fb3e50ad3"/>
  </r>
  <r>
    <n v="0"/>
    <n v="0"/>
    <n v="0"/>
    <n v="0"/>
    <n v="0"/>
    <n v="0"/>
    <n v="0"/>
    <n v="0"/>
    <n v="0"/>
    <n v="0"/>
    <x v="1"/>
    <n v="1"/>
    <n v="1"/>
    <n v="1"/>
    <n v="20"/>
    <x v="2"/>
    <d v="2020-05-13T13:52:58"/>
    <s v="zAWRR Not in Roster"/>
    <x v="1"/>
    <d v="2020-03-20T00:00:00"/>
    <d v="2020-03-20T08:59:11"/>
    <s v=""/>
    <s v="No"/>
    <s v="Old"/>
    <n v="0"/>
    <x v="1"/>
    <x v="0"/>
    <s v="zAWRR Not in Roster"/>
    <s v="zAWRR Not in Roster"/>
    <x v="1"/>
    <n v="2938335"/>
    <x v="1132"/>
    <x v="0"/>
    <s v="LP_AV115-J09_810902"/>
    <s v="CIP_AV115-J10_356593"/>
    <s v="Tree Work Complete"/>
    <m/>
    <x v="8"/>
    <s v="Ponderosa Pine"/>
    <s v="No"/>
    <s v="No"/>
    <n v="11"/>
    <n v="48"/>
    <s v="ABATE"/>
    <s v="R1A_Rmv 1-A"/>
    <s v="Haul offsite"/>
    <m/>
    <s v="None Observed"/>
    <s v="20’ W of pole A, slight lean to pole,  poor taper. Pathogen infection, 1/3 of canopy remaining. Recommend removing."/>
    <s v="AEA_A &amp; E Arborists Tree Care"/>
    <m/>
    <n v="5650718"/>
    <s v="R1A_Rmv 1-A"/>
    <d v="2020-04-08T11:04:58"/>
    <s v="A&amp;E CREW 22"/>
    <s v="Unit"/>
    <s v="No"/>
    <s v="Not Invoiced"/>
    <s v="AEA_A &amp; E Arborists Tree Care"/>
    <m/>
    <d v="2020-05-13T00:00:00"/>
    <s v="Remove all"/>
    <x v="9"/>
    <d v="2020-05-13T13:52:58"/>
    <s v="Sierra"/>
    <s v="SI_Sierra"/>
    <m/>
    <s v="13155 AVIAN PL"/>
    <s v="NEVADA CITY"/>
    <s v=""/>
    <s v=""/>
    <s v="sfrizf_awrr"/>
    <d v="2020-03-20T08:59:11"/>
    <s v="BE_geomartawrrprod"/>
    <d v="2020-05-13T15:33:39"/>
    <s v="4aab0268-1f72-42ca-b967-aff38282936f"/>
  </r>
  <r>
    <n v="0"/>
    <n v="0"/>
    <n v="0"/>
    <n v="0"/>
    <n v="0"/>
    <n v="0"/>
    <n v="0"/>
    <n v="0"/>
    <n v="0"/>
    <n v="0"/>
    <x v="1"/>
    <n v="1"/>
    <n v="2"/>
    <n v="2"/>
    <n v="20"/>
    <x v="2"/>
    <d v="2020-05-13T13:55:06"/>
    <s v="zAWRR Not in Roster"/>
    <x v="1"/>
    <d v="2020-03-20T00:00:00"/>
    <d v="2020-03-20T08:49:36"/>
    <s v=""/>
    <s v="No"/>
    <s v="Old"/>
    <n v="0"/>
    <x v="1"/>
    <x v="0"/>
    <s v="zAWRR Not in Roster"/>
    <s v="zAWRR Not in Roster"/>
    <x v="1"/>
    <n v="2938334"/>
    <x v="1133"/>
    <x v="0"/>
    <s v="LP_AV115-J09_810902"/>
    <s v="CIP_AV115-J10_356593"/>
    <s v="Tree Work Complete"/>
    <m/>
    <x v="8"/>
    <s v="Cedar"/>
    <s v="No"/>
    <s v="No"/>
    <n v="18"/>
    <n v="50"/>
    <s v="ABATE"/>
    <s v="F2B_FP-Rmv2 B"/>
    <s v="Haul offsite"/>
    <m/>
    <s v="None Observed"/>
    <s v="0.9 span pole 9 to pole A, 50’ NW of pole A. Dead top, dying."/>
    <s v="AEA_A &amp; E Arborists Tree Care"/>
    <m/>
    <n v="5650718"/>
    <s v="F2B_FP-Rmv2 B"/>
    <d v="2020-04-08T13:19:56"/>
    <s v="A&amp;E CREW 22"/>
    <s v="Unit"/>
    <s v="No"/>
    <s v="Not Invoiced"/>
    <s v="AEA_A &amp; E Arborists Tree Care"/>
    <m/>
    <d v="2020-05-13T00:00:00"/>
    <s v="Remove all "/>
    <x v="9"/>
    <d v="2020-05-13T13:55:06"/>
    <s v="Sierra"/>
    <s v="SI_Sierra"/>
    <m/>
    <s v="13155 AVIAN PL"/>
    <s v="NEVADA CITY"/>
    <s v=""/>
    <s v=""/>
    <s v="sfrizf_awrr"/>
    <d v="2020-03-20T08:49:36"/>
    <s v="BE_geomartawrrprod"/>
    <d v="2020-05-13T15:33:39"/>
    <s v="a2f91da8-f290-45d8-a021-95f00110418e"/>
  </r>
  <r>
    <n v="0"/>
    <n v="0"/>
    <n v="0"/>
    <n v="0"/>
    <n v="0"/>
    <n v="0"/>
    <n v="0"/>
    <n v="0"/>
    <n v="0"/>
    <n v="0"/>
    <x v="1"/>
    <n v="1"/>
    <s v="NA"/>
    <s v="NA"/>
    <n v="20"/>
    <x v="2"/>
    <d v="2020-05-13T13:55:11"/>
    <s v="MBG"/>
    <x v="3"/>
    <d v="2020-05-13T00:00:00"/>
    <d v="2020-05-13T13:55:11"/>
    <s v=""/>
    <s v="No"/>
    <s v="New"/>
    <n v="0"/>
    <x v="1"/>
    <x v="0"/>
    <s v="Nicholas"/>
    <s v="Coleman"/>
    <x v="12"/>
    <n v="3225161"/>
    <x v="1134"/>
    <x v="2"/>
    <s v="LP_AW116-A09_893411"/>
    <s v="CIP_AW116-A09_396979"/>
    <s v="No Work Required Under EVM"/>
    <m/>
    <x v="1"/>
    <s v="Cedar"/>
    <s v="No"/>
    <s v="No"/>
    <n v="17"/>
    <n v="63"/>
    <s v="Do Not ABATE"/>
    <s v="NW_No Work"/>
    <s v="Not Needed"/>
    <m/>
    <s v="None Observed"/>
    <s v="0.2 span pole C to pole B. 22 feet south of lines. Overall healthy "/>
    <m/>
    <m/>
    <m/>
    <m/>
    <m/>
    <m/>
    <s v="Unit"/>
    <s v="No"/>
    <s v="Not Invoiced"/>
    <m/>
    <m/>
    <m/>
    <s v="TBD "/>
    <x v="15"/>
    <d v="2020-05-13T13:55:11"/>
    <s v="Sierra"/>
    <s v="SI_Sierra"/>
    <m/>
    <s v="13734 SUNSHINE MEADOWS TRL"/>
    <s v="GRASS VALLEY"/>
    <s v=""/>
    <s v=""/>
    <s v="ncolem_awrr"/>
    <d v="2020-05-13T13:55:11"/>
    <s v="BE_geomartawrrprod"/>
    <d v="2020-05-13T14:19:23"/>
    <s v="88d8e55e-15d0-4781-a015-c7f006e0e02e"/>
  </r>
  <r>
    <n v="0"/>
    <n v="0"/>
    <n v="0"/>
    <n v="0"/>
    <n v="0"/>
    <n v="0"/>
    <n v="0"/>
    <n v="0"/>
    <n v="0"/>
    <n v="0"/>
    <x v="1"/>
    <n v="1"/>
    <n v="3"/>
    <n v="3"/>
    <n v="20"/>
    <x v="2"/>
    <d v="2020-05-13T13:56:17"/>
    <s v="zAWRR Not in Roster"/>
    <x v="1"/>
    <d v="1899-12-30T00:00:00"/>
    <d v="1899-12-30T17:00:00"/>
    <s v=""/>
    <s v="No"/>
    <s v="Old"/>
    <n v="0"/>
    <x v="1"/>
    <x v="0"/>
    <s v="zAWRR Not in Roster"/>
    <s v="zAWRR Not in Roster"/>
    <x v="1"/>
    <n v="1758805"/>
    <x v="1135"/>
    <x v="0"/>
    <s v="LP_AV115-J09_810902"/>
    <s v="CIP_AV115-J10_356593"/>
    <s v="Tree Work Complete"/>
    <m/>
    <x v="5"/>
    <s v="Ponderosa Pine"/>
    <s v="No"/>
    <s v="No"/>
    <n v="28"/>
    <n v="80"/>
    <s v="ABATE"/>
    <s v="F3B_FP-Rmv3 B"/>
    <s v="Haul offsite"/>
    <s v="No"/>
    <s v="None Observed"/>
    <s v="NW pole A, 0.9 span pole A to pole 9. Pine mistletoe with significant branch deformity and clusters. Recent pitch tubes in deformed branches and Codom structure. See photos in TAT."/>
    <s v="AEA_A &amp; E Arborists Tree Care"/>
    <m/>
    <n v="5650718"/>
    <s v="F3B_FP-Rmv3 B"/>
    <d v="2020-04-08T11:06:46"/>
    <s v="A&amp;E CREW 22"/>
    <s v="Unit"/>
    <s v="No"/>
    <s v="Not Invoiced"/>
    <s v="AEA_A &amp; E Arborists Tree Care"/>
    <m/>
    <d v="2020-05-13T00:00:00"/>
    <s v="TBD"/>
    <x v="9"/>
    <d v="2020-05-13T13:56:17"/>
    <s v="Sierra"/>
    <s v="SI_Sierra"/>
    <s v="1051682412"/>
    <s v="13155 AVIAN PL"/>
    <s v="NEVADA CITY"/>
    <s v=""/>
    <s v=""/>
    <s v="jjaqun_awrr"/>
    <d v="1899-12-30T17:00:00"/>
    <s v="BE_geomartawrrprod"/>
    <d v="2020-05-13T15:33:27"/>
    <s v="4371a0ff-4e27-42e4-9109-132f71e6f84a"/>
  </r>
  <r>
    <n v="0"/>
    <n v="0"/>
    <n v="0"/>
    <n v="0"/>
    <n v="0"/>
    <n v="0"/>
    <n v="0"/>
    <n v="0"/>
    <n v="0"/>
    <n v="0"/>
    <x v="1"/>
    <n v="1"/>
    <n v="2"/>
    <n v="2"/>
    <n v="20"/>
    <x v="2"/>
    <d v="2020-05-13T13:56:51"/>
    <s v="zAWRR Not in Roster"/>
    <x v="1"/>
    <d v="1899-12-30T00:00:00"/>
    <d v="1899-12-30T17:00:00"/>
    <s v=""/>
    <s v="No"/>
    <s v="Old"/>
    <n v="0"/>
    <x v="1"/>
    <x v="0"/>
    <s v="zAWRR Not in Roster"/>
    <s v="zAWRR Not in Roster"/>
    <x v="1"/>
    <n v="1758806"/>
    <x v="1136"/>
    <x v="0"/>
    <s v="LP_AV115-J09_810902"/>
    <s v="CIP_AV115-J10_356593"/>
    <s v="Tree Work Complete"/>
    <m/>
    <x v="8"/>
    <s v="Ponderosa Pine"/>
    <s v="No"/>
    <s v="No"/>
    <n v="16"/>
    <n v="36"/>
    <s v="Do Not ABATE"/>
    <s v="R2A_Rmv 2-A"/>
    <s v="Haul offsite"/>
    <s v="No"/>
    <s v="None Observed"/>
    <s v="Growing in adjacent 28” pine. Deformed and will not survive removal of the 28” pine. Recommend removal"/>
    <s v="AEA_A &amp; E Arborists Tree Care"/>
    <m/>
    <n v="5650718"/>
    <s v="R2A_Rmv 2-A"/>
    <d v="2020-04-08T11:07:45"/>
    <s v="A&amp;E CREW 22"/>
    <s v="Unit"/>
    <s v="No"/>
    <s v="Not Invoiced"/>
    <s v="AEA_A &amp; E Arborists Tree Care"/>
    <m/>
    <d v="2020-05-13T00:00:00"/>
    <s v="Remove all wood and debris from site. "/>
    <x v="9"/>
    <d v="2020-05-13T13:56:51"/>
    <s v="Sierra"/>
    <s v="SI_Sierra"/>
    <s v="1051682412"/>
    <s v="13155 AVIAN PL"/>
    <s v="NEVADA CITY"/>
    <s v=""/>
    <s v=""/>
    <s v="jjaqun_awrr"/>
    <d v="1899-12-30T17:00:00"/>
    <s v="BE_geomartawrrprod"/>
    <d v="2020-05-13T15:33:27"/>
    <s v="ed127155-aeca-4c57-baf5-26fd682c63ee"/>
  </r>
  <r>
    <n v="0"/>
    <n v="0"/>
    <n v="0"/>
    <n v="0"/>
    <n v="0"/>
    <n v="0"/>
    <n v="0"/>
    <n v="0"/>
    <n v="0"/>
    <n v="0"/>
    <x v="1"/>
    <n v="1"/>
    <n v="3"/>
    <s v="NA"/>
    <n v="20"/>
    <x v="2"/>
    <d v="2020-05-13T13:56:56"/>
    <s v="MGE"/>
    <x v="4"/>
    <d v="2020-05-13T00:00:00"/>
    <d v="2020-05-13T13:55:27"/>
    <s v=""/>
    <s v="No"/>
    <s v="New"/>
    <n v="0"/>
    <x v="1"/>
    <x v="0"/>
    <s v="Andrew"/>
    <s v="Withers"/>
    <x v="13"/>
    <n v="3228764"/>
    <x v="1137"/>
    <x v="2"/>
    <s v="LP_AW116-A06_898491"/>
    <s v="CIP_AW116-A07_396354"/>
    <s v="Work Identified"/>
    <m/>
    <x v="2"/>
    <s v="Ponderosa Pine"/>
    <s v="No"/>
    <s v="No"/>
    <n v="33"/>
    <n v="120"/>
    <s v="Do Not ABATE"/>
    <s v="OV_Overhang"/>
    <s v="Not Needed"/>
    <m/>
    <s v="None Observed"/>
    <s v="Pole A - end pole, .4 span, 10 feet north of line, some die back and potential widow makers in lower part of canopy, trim branches overhanging line."/>
    <m/>
    <m/>
    <m/>
    <m/>
    <m/>
    <m/>
    <s v="Unit"/>
    <s v="No"/>
    <s v="Not Invoiced"/>
    <m/>
    <m/>
    <m/>
    <s v="N/A"/>
    <x v="16"/>
    <d v="2020-05-13T13:56:56"/>
    <s v="Sierra"/>
    <s v="SI_Sierra"/>
    <m/>
    <s v="19278 SUNSHINE CHARLIE DR"/>
    <s v="GRASS VALLEY"/>
    <s v=""/>
    <s v=""/>
    <s v="awithm_awrr"/>
    <d v="2020-05-13T13:55:27"/>
    <s v="BE_geomartawrrprod"/>
    <d v="2020-05-14T14:20:33"/>
    <s v="8e12b861-5f00-4a25-a9be-e52755e8dfd2"/>
  </r>
  <r>
    <n v="0"/>
    <n v="0"/>
    <n v="0"/>
    <n v="0"/>
    <n v="0"/>
    <n v="0"/>
    <n v="0"/>
    <n v="0"/>
    <n v="0"/>
    <n v="0"/>
    <x v="1"/>
    <n v="1"/>
    <n v="3"/>
    <n v="3"/>
    <n v="20"/>
    <x v="2"/>
    <d v="2020-05-13T13:57:19"/>
    <s v="zAWRR Not in Roster"/>
    <x v="1"/>
    <d v="1899-12-30T00:00:00"/>
    <d v="1899-12-30T17:00:00"/>
    <s v=""/>
    <s v="No"/>
    <s v="Old"/>
    <n v="0"/>
    <x v="1"/>
    <x v="0"/>
    <s v="zAWRR Not in Roster"/>
    <s v="zAWRR Not in Roster"/>
    <x v="1"/>
    <n v="1758801"/>
    <x v="1138"/>
    <x v="0"/>
    <s v="LP_AV115-J09_810902"/>
    <s v="CIP_AV115-J10_357188"/>
    <s v="Tree Work Complete"/>
    <s v=""/>
    <x v="8"/>
    <s v="Cedar"/>
    <s v="No"/>
    <s v="Yes"/>
    <n v="24"/>
    <n v="65"/>
    <s v="ABATE"/>
    <s v="R3B_Rmv 3-B"/>
    <s v="Haul offsite"/>
    <s v="No"/>
    <s v="None Observed"/>
    <s v="0.3 span, pole 8 to pole 9, 10 feet South of line. Dying tree"/>
    <s v="AEA_A &amp; E Arborists Tree Care"/>
    <s v=""/>
    <n v="5650718"/>
    <s v="R3B_Rmv 3-B"/>
    <d v="2020-04-02T13:06:13"/>
    <s v="A&amp;E CREW 22"/>
    <s v="Unit"/>
    <s v="No"/>
    <s v="Not Invoiced"/>
    <s v="AEA_A &amp; E Arborists Tree Care"/>
    <s v=""/>
    <d v="2020-05-13T00:00:00"/>
    <s v="Remove all wood and slash"/>
    <x v="9"/>
    <d v="2020-05-13T13:57:19"/>
    <s v="Sierra"/>
    <s v="SI_Sierra"/>
    <s v="1051682412"/>
    <s v="13155 AVIAN PL"/>
    <s v="NEVADA CITY"/>
    <s v=""/>
    <s v=""/>
    <s v="jjaqun_awrr"/>
    <d v="1899-12-30T17:00:00"/>
    <s v="BE_geomartawrrprod"/>
    <d v="2020-05-13T15:33:27"/>
    <s v="f479ba2e-aa5c-49fe-a6e2-2ff34bb772c3"/>
  </r>
  <r>
    <n v="0"/>
    <n v="0"/>
    <n v="0"/>
    <n v="0"/>
    <n v="0"/>
    <n v="0"/>
    <n v="0"/>
    <n v="0"/>
    <n v="0"/>
    <n v="0"/>
    <x v="1"/>
    <n v="1"/>
    <n v="2"/>
    <n v="2"/>
    <n v="20"/>
    <x v="2"/>
    <d v="2020-05-13T13:57:48"/>
    <s v="zAWRR Not in Roster"/>
    <x v="1"/>
    <d v="1899-12-30T00:00:00"/>
    <d v="1899-12-30T17:00:00"/>
    <s v=""/>
    <s v="No"/>
    <s v="Old"/>
    <n v="0"/>
    <x v="1"/>
    <x v="0"/>
    <s v="zAWRR Not in Roster"/>
    <s v="zAWRR Not in Roster"/>
    <x v="1"/>
    <n v="1758802"/>
    <x v="1139"/>
    <x v="0"/>
    <s v="LP_AV115-J09_810902"/>
    <s v="CIP_AV115-J10_357188"/>
    <s v="Tree Work Complete"/>
    <s v=""/>
    <x v="8"/>
    <s v="Cedar"/>
    <s v="No"/>
    <s v="Yes"/>
    <n v="16"/>
    <n v="60"/>
    <s v="ABATE"/>
    <s v="R2B_Rmv 2-B"/>
    <s v="Haul offsite"/>
    <s v="No"/>
    <s v="None Observed"/>
    <s v="0.3 span, pole 8 to pole 9, 30 feet South of line. Dying tree"/>
    <s v="AEA_A &amp; E Arborists Tree Care"/>
    <s v=""/>
    <n v="5650718"/>
    <s v="R2B_Rmv 2-B"/>
    <d v="2020-04-02T13:06:57"/>
    <s v="A&amp;E CREW 22"/>
    <s v="Unit"/>
    <s v="No"/>
    <s v="Not Invoiced"/>
    <s v="AEA_A &amp; E Arborists Tree Care"/>
    <s v=""/>
    <d v="2020-05-13T00:00:00"/>
    <s v="Remove all wood and slash"/>
    <x v="9"/>
    <d v="2020-05-13T13:57:48"/>
    <s v="Sierra"/>
    <s v="SI_Sierra"/>
    <s v="1051682412"/>
    <s v="13155 AVIAN PL"/>
    <s v="NEVADA CITY"/>
    <s v=""/>
    <s v=""/>
    <s v="jjaqun_awrr"/>
    <d v="1899-12-30T17:00:00"/>
    <s v="BE_geomartawrrprod"/>
    <d v="2020-05-13T15:33:27"/>
    <s v="d51976af-1b65-490e-b89f-31a1012d129b"/>
  </r>
  <r>
    <n v="0"/>
    <n v="0"/>
    <n v="0"/>
    <n v="0"/>
    <n v="0"/>
    <n v="0"/>
    <n v="0"/>
    <n v="0"/>
    <n v="0"/>
    <n v="0"/>
    <x v="1"/>
    <n v="1"/>
    <n v="2"/>
    <n v="2"/>
    <n v="20"/>
    <x v="2"/>
    <d v="2020-05-13T13:58:20"/>
    <s v="zAWRR Not in Roster"/>
    <x v="1"/>
    <d v="1899-12-30T00:00:00"/>
    <d v="1899-12-30T17:00:00"/>
    <s v=""/>
    <s v="No"/>
    <s v="Old"/>
    <n v="0"/>
    <x v="1"/>
    <x v="0"/>
    <s v="zAWRR Not in Roster"/>
    <s v="zAWRR Not in Roster"/>
    <x v="1"/>
    <n v="1758800"/>
    <x v="1140"/>
    <x v="0"/>
    <s v="LP_AV115-J09_810902"/>
    <s v="CIP_AV115-J10_357188"/>
    <s v="Tree Work Complete"/>
    <s v=""/>
    <x v="8"/>
    <s v="Cedar"/>
    <s v="No"/>
    <s v="No"/>
    <n v="19"/>
    <n v="65"/>
    <s v="Do Not ABATE"/>
    <s v="R2B_Rmv 2-B"/>
    <s v="Haul offsite"/>
    <s v="No"/>
    <s v="None Observed"/>
    <s v="0.3 span, pole 8 to pole 9, 5 feet South of line. "/>
    <s v="AEA_A &amp; E Arborists Tree Care"/>
    <s v=""/>
    <n v="5650718"/>
    <s v="R2B_Rmv 2-B"/>
    <d v="2020-04-02T16:40:49"/>
    <s v="A&amp;E CREW 22"/>
    <s v="Unit"/>
    <s v="No"/>
    <s v="Not Invoiced"/>
    <s v="AEA_A &amp; E Arborists Tree Care"/>
    <s v=""/>
    <d v="2020-05-13T00:00:00"/>
    <s v="Remove all wood and slash"/>
    <x v="9"/>
    <d v="2020-05-13T13:58:20"/>
    <s v="Sierra"/>
    <s v="SI_Sierra"/>
    <s v="1051682412"/>
    <s v="13155 AVIAN PL"/>
    <s v="NEVADA CITY"/>
    <s v=""/>
    <s v=""/>
    <s v="jjaqun_awrr"/>
    <d v="1899-12-30T17:00:00"/>
    <s v="BE_geomartawrrprod"/>
    <d v="2020-05-13T15:33:27"/>
    <s v="5e1be175-bf76-479f-a98b-8bb5f4debd93"/>
  </r>
  <r>
    <n v="0"/>
    <n v="0"/>
    <n v="0"/>
    <n v="0"/>
    <n v="0"/>
    <n v="0"/>
    <n v="0"/>
    <n v="0"/>
    <n v="0"/>
    <n v="0"/>
    <x v="1"/>
    <n v="1"/>
    <n v="1"/>
    <n v="1"/>
    <n v="20"/>
    <x v="2"/>
    <d v="2020-05-13T13:58:44"/>
    <s v="MBG"/>
    <x v="3"/>
    <d v="2020-05-13T00:00:00"/>
    <d v="2020-05-13T13:58:44"/>
    <s v=""/>
    <s v="No"/>
    <s v="New"/>
    <n v="0"/>
    <x v="1"/>
    <x v="0"/>
    <s v="Nicholas"/>
    <s v="Coleman"/>
    <x v="12"/>
    <n v="3225195"/>
    <x v="1141"/>
    <x v="2"/>
    <s v="LP_AW116-A09_893411"/>
    <s v="CIP_AW116-A09_396979"/>
    <s v="Work Identified"/>
    <m/>
    <x v="1"/>
    <s v="Cedar"/>
    <s v="No"/>
    <s v="No"/>
    <n v="10"/>
    <n v="30"/>
    <s v="Not a Strike Tree"/>
    <s v="R1B_Rmv 1-B"/>
    <s v="Cut and Leave"/>
    <m/>
    <s v="None Observed"/>
    <s v="0.2 span pole C to pole B. 5 feet south of lines. Repeated topping not recommended. Remove."/>
    <m/>
    <m/>
    <m/>
    <m/>
    <m/>
    <m/>
    <s v="Unit"/>
    <s v="No"/>
    <s v="Not Invoiced"/>
    <m/>
    <m/>
    <m/>
    <s v="Cut firewood 16 inches "/>
    <x v="15"/>
    <d v="2020-05-13T13:58:44"/>
    <s v="Sierra"/>
    <s v="SI_Sierra"/>
    <m/>
    <s v="13734 SUNSHINE MEADOWS TRL"/>
    <s v="GRASS VALLEY"/>
    <s v=""/>
    <s v=""/>
    <s v="ncolem_awrr"/>
    <d v="2020-05-13T13:58:44"/>
    <s v="BE_geomartawrrprod"/>
    <d v="2020-05-13T14:19:23"/>
    <s v="125d1059-ee3a-4c47-b1ce-b85f831a579a"/>
  </r>
  <r>
    <n v="0"/>
    <n v="0"/>
    <n v="0"/>
    <n v="0"/>
    <n v="0"/>
    <n v="0"/>
    <n v="0"/>
    <n v="0"/>
    <n v="0"/>
    <n v="0"/>
    <x v="1"/>
    <n v="1"/>
    <n v="1"/>
    <n v="1"/>
    <n v="20"/>
    <x v="2"/>
    <d v="2020-05-13T14:00:33"/>
    <s v="MBG"/>
    <x v="3"/>
    <d v="2020-05-13T00:00:00"/>
    <d v="2020-05-13T14:00:33"/>
    <s v=""/>
    <s v="No"/>
    <s v="New"/>
    <n v="0"/>
    <x v="1"/>
    <x v="0"/>
    <s v="Nicholas"/>
    <s v="Coleman"/>
    <x v="12"/>
    <n v="3225200"/>
    <x v="1142"/>
    <x v="2"/>
    <s v="LP_AW116-A09_893411"/>
    <s v="CIP_AW116-A09_396979"/>
    <s v="Work Identified"/>
    <m/>
    <x v="1"/>
    <s v="Cedar"/>
    <s v="No"/>
    <s v="No"/>
    <n v="8"/>
    <n v="30"/>
    <s v="Not a Strike Tree"/>
    <s v="R1B_Rmv 1-B"/>
    <s v="Cut and Leave"/>
    <m/>
    <s v="None Observed"/>
    <s v="0.3 span pole C to pole B. Directly beneath lines. Repeated topping not recommended. Remove "/>
    <m/>
    <m/>
    <m/>
    <m/>
    <m/>
    <m/>
    <s v="Unit"/>
    <s v="No"/>
    <s v="Not Invoiced"/>
    <m/>
    <m/>
    <m/>
    <s v="Cut firewood 16 inches "/>
    <x v="15"/>
    <d v="2020-05-13T14:00:33"/>
    <s v="Sierra"/>
    <s v="SI_Sierra"/>
    <m/>
    <s v="13734 SUNSHINE MEADOWS TRL"/>
    <s v="GRASS VALLEY"/>
    <s v=""/>
    <s v=""/>
    <s v="ncolem_awrr"/>
    <d v="2020-05-13T14:00:33"/>
    <s v="BE_geomartawrrprod"/>
    <d v="2020-05-13T16:20:46"/>
    <s v="88d5b397-e0c5-49c7-b5e3-5ddc7c325bfd"/>
  </r>
  <r>
    <n v="0"/>
    <n v="0"/>
    <n v="0"/>
    <n v="0"/>
    <n v="0"/>
    <n v="0"/>
    <n v="0"/>
    <n v="0"/>
    <n v="0"/>
    <n v="0"/>
    <x v="1"/>
    <n v="1"/>
    <n v="3"/>
    <n v="3"/>
    <n v="20"/>
    <x v="2"/>
    <d v="2020-05-13T14:01:33"/>
    <s v="MGE"/>
    <x v="4"/>
    <d v="2020-03-24T00:00:00"/>
    <d v="2020-03-24T15:00:14"/>
    <s v=""/>
    <s v="No"/>
    <s v="Old"/>
    <n v="0"/>
    <x v="1"/>
    <x v="0"/>
    <s v="Tyler"/>
    <s v="Rey"/>
    <x v="6"/>
    <n v="2947543"/>
    <x v="1143"/>
    <x v="2"/>
    <s v="LP_AW116-A03_901885"/>
    <s v="CIP_AW116-A03_398757"/>
    <s v="Work Identified"/>
    <m/>
    <x v="2"/>
    <s v="Ponderosa Pine"/>
    <s v="No"/>
    <s v="No"/>
    <n v="29"/>
    <n v="125"/>
    <s v="ABATE"/>
    <s v="F3B_FP-Rmv3 B"/>
    <s v="Not Needed"/>
    <m/>
    <s v="None Observed"/>
    <s v="45 feet west of end pole N, removal for significant insect activity at base of the tree, lean towards facilities "/>
    <m/>
    <m/>
    <m/>
    <m/>
    <m/>
    <m/>
    <s v="Unit"/>
    <s v="No"/>
    <s v="Not Invoiced"/>
    <m/>
    <m/>
    <m/>
    <m/>
    <x v="8"/>
    <d v="2020-05-13T14:01:33"/>
    <s v="Sierra"/>
    <s v="SI_Sierra"/>
    <m/>
    <s v="13131 SUNSHINE VALLEY RD"/>
    <s v="GRASS VALLEY"/>
    <s v=""/>
    <s v=""/>
    <s v="treym_awrr"/>
    <d v="2020-03-24T15:00:14"/>
    <s v="BE_geomartawrrprod"/>
    <d v="2020-05-13T15:33:53"/>
    <s v="03e6651d-fd36-4e4a-8ece-be52bdda76db"/>
  </r>
  <r>
    <n v="0"/>
    <n v="0"/>
    <n v="0"/>
    <n v="0"/>
    <n v="0"/>
    <n v="0"/>
    <n v="0"/>
    <n v="0"/>
    <n v="0"/>
    <n v="0"/>
    <x v="1"/>
    <n v="1"/>
    <n v="3"/>
    <n v="3"/>
    <n v="20"/>
    <x v="2"/>
    <d v="2020-05-13T14:01:59"/>
    <s v="zAWRR Not in Roster"/>
    <x v="1"/>
    <d v="1899-12-30T00:00:00"/>
    <d v="1899-12-30T17:00:00"/>
    <s v=""/>
    <s v="No"/>
    <s v="Old"/>
    <n v="0"/>
    <x v="1"/>
    <x v="0"/>
    <s v="zAWRR Not in Roster"/>
    <s v="zAWRR Not in Roster"/>
    <x v="1"/>
    <n v="1758789"/>
    <x v="1144"/>
    <x v="0"/>
    <s v="LP_AV115-J09_810902"/>
    <s v="CIP_AV115-J09_357187"/>
    <s v="Tree Work Complete"/>
    <s v=""/>
    <x v="8"/>
    <s v="Ponderosa Pine"/>
    <s v="No"/>
    <s v="No"/>
    <n v="28"/>
    <n v="85"/>
    <s v="ABATE"/>
    <s v="F3B_FP-Rmv3 B"/>
    <s v="Haul offsite"/>
    <s v="No"/>
    <s v="Riparian"/>
    <s v="0.7 span, pole 6 to pole 7, 5 feet South of line. Two stemmed ponderosa, reflected in dbh. Sdealf: weak join at V, huge wound line side, switched to removal"/>
    <s v="AEA_A &amp; E Arborists Tree Care"/>
    <s v=""/>
    <n v="5650734"/>
    <s v="F3B_FP-Rmv3 B"/>
    <d v="2020-04-08T14:34:52"/>
    <m/>
    <s v="Unit"/>
    <m/>
    <s v=""/>
    <s v="AEA_A &amp; E Arborists Tree Care"/>
    <s v=""/>
    <d v="2020-05-13T00:00:00"/>
    <s v="TBD"/>
    <x v="9"/>
    <d v="2020-05-13T14:01:59"/>
    <s v="Sierra"/>
    <s v="SI_Sierra"/>
    <s v="1051682412"/>
    <s v="13155 AVIAN PL"/>
    <s v="NEVADA CITY"/>
    <s v=""/>
    <s v=""/>
    <s v="jjaqun_awrr"/>
    <d v="1899-12-30T17:00:00"/>
    <s v="BE_geomartawrrprod"/>
    <d v="2020-05-13T15:33:27"/>
    <s v="a40f3c7a-a42e-47d4-9f29-6eaa31454500"/>
  </r>
  <r>
    <n v="0"/>
    <n v="0"/>
    <n v="0"/>
    <n v="0"/>
    <n v="0"/>
    <n v="0"/>
    <n v="0"/>
    <n v="0"/>
    <n v="0"/>
    <n v="0"/>
    <x v="1"/>
    <n v="1"/>
    <n v="4"/>
    <n v="4"/>
    <n v="20"/>
    <x v="2"/>
    <d v="2020-05-13T14:02:46"/>
    <s v="MGE"/>
    <x v="4"/>
    <d v="2020-05-13T00:00:00"/>
    <d v="2020-05-13T14:02:46"/>
    <s v=""/>
    <s v="No"/>
    <s v="New"/>
    <n v="0"/>
    <x v="1"/>
    <x v="0"/>
    <s v="Andrew"/>
    <s v="Withers"/>
    <x v="13"/>
    <n v="3228765"/>
    <x v="1145"/>
    <x v="2"/>
    <s v="LP_AW116-A06_893799"/>
    <s v="CIP_AW116-A06_395928"/>
    <s v="Work Identified"/>
    <m/>
    <x v="2"/>
    <s v="Live Oak"/>
    <s v="No"/>
    <s v="No"/>
    <n v="54"/>
    <n v="55"/>
    <s v="ABATE"/>
    <s v="F4B_FP-Rmv4 B"/>
    <s v="Cut and Leave"/>
    <m/>
    <s v="None Observed"/>
    <s v="Pole A - end pole, .4 span, 30 feet northwest of line, tree is rotting at base from a previous spar that has been cut, 2 x stem"/>
    <m/>
    <m/>
    <m/>
    <m/>
    <m/>
    <m/>
    <s v="Unit"/>
    <s v="No"/>
    <s v="Not Invoiced"/>
    <m/>
    <m/>
    <m/>
    <s v="Wants oak only, cut into 16 inch rounds, pile chips in designated area, consult owner"/>
    <x v="16"/>
    <d v="2020-05-13T14:02:46"/>
    <s v="Sierra"/>
    <s v="SI_Sierra"/>
    <m/>
    <s v="20059 BOW VALLEY RD"/>
    <s v="GRASS VALLEY"/>
    <s v=""/>
    <s v=""/>
    <s v="awithm_awrr"/>
    <d v="2020-05-13T14:02:46"/>
    <s v="BE_geomartawrrprod"/>
    <d v="2020-05-14T14:20:33"/>
    <s v="5bde5220-82c2-42fb-98c1-4bfa5349f447"/>
  </r>
  <r>
    <n v="0"/>
    <n v="0"/>
    <n v="0"/>
    <n v="0"/>
    <n v="0"/>
    <n v="0"/>
    <n v="0"/>
    <n v="0"/>
    <n v="0"/>
    <n v="0"/>
    <x v="1"/>
    <n v="1"/>
    <s v="NA"/>
    <s v="NA"/>
    <n v="20"/>
    <x v="2"/>
    <d v="2020-05-13T14:03:51"/>
    <s v="FCO"/>
    <x v="5"/>
    <d v="2020-02-18T00:00:00"/>
    <d v="2020-02-18T13:43:48"/>
    <s v=""/>
    <s v="No"/>
    <s v="Old"/>
    <n v="0"/>
    <x v="1"/>
    <x v="0"/>
    <s v="Sierra"/>
    <s v="Monroe"/>
    <x v="10"/>
    <n v="1779556"/>
    <x v="1146"/>
    <x v="0"/>
    <s v="LP_AV115-F21_884084"/>
    <s v="CIP_AV115-F21_357145"/>
    <s v="No Work Required Under EVM"/>
    <m/>
    <x v="2"/>
    <s v="Black Oak"/>
    <s v="No"/>
    <s v="No"/>
    <n v="8"/>
    <n v="40"/>
    <s v="Do Not ABATE"/>
    <s v="NW_No Work"/>
    <s v="Not Needed"/>
    <s v="No"/>
    <s v="None Observed"/>
    <s v="0.5 span between poles# 14-15, 15 feet West of lines/ Tree tangled up in other removal/ 2X stem poor taper tree/ "/>
    <m/>
    <m/>
    <m/>
    <m/>
    <m/>
    <m/>
    <s v="Unit"/>
    <m/>
    <m/>
    <m/>
    <m/>
    <m/>
    <s v="Cut into 16 inch rounds/ Haul away wood chips "/>
    <x v="13"/>
    <d v="2020-05-13T14:03:51"/>
    <s v="Sierra"/>
    <s v="SI_Sierra"/>
    <s v="1051742902"/>
    <s v="13226 HOOT OWL RD"/>
    <s v="NEVADA CITY"/>
    <s v=""/>
    <s v=""/>
    <s v="ahansm_awrr"/>
    <d v="2020-02-18T13:43:48"/>
    <s v="BE_geomartawrrprod"/>
    <d v="2020-05-13T15:33:45"/>
    <s v="db3dd7f0-398a-4907-ac77-9e0e84a95b23"/>
  </r>
  <r>
    <n v="0"/>
    <n v="0"/>
    <n v="0"/>
    <n v="0"/>
    <n v="0"/>
    <n v="0"/>
    <n v="0"/>
    <n v="0"/>
    <n v="0"/>
    <n v="0"/>
    <x v="1"/>
    <n v="1"/>
    <n v="1"/>
    <n v="1"/>
    <n v="20"/>
    <x v="2"/>
    <d v="2020-05-13T14:04:28"/>
    <s v="zAWRR Not in Roster"/>
    <x v="1"/>
    <d v="2020-03-20T00:00:00"/>
    <d v="2020-03-20T11:48:14"/>
    <s v=""/>
    <s v="No"/>
    <s v="Old"/>
    <n v="0"/>
    <x v="1"/>
    <x v="0"/>
    <s v="zAWRR Not in Roster"/>
    <s v="zAWRR Not in Roster"/>
    <x v="1"/>
    <n v="2938648"/>
    <x v="1147"/>
    <x v="0"/>
    <s v="LP_AV115-J09_810902"/>
    <s v="CIP_AV115-J09_357187"/>
    <s v="Tree Work Complete"/>
    <m/>
    <x v="8"/>
    <s v="Gray Pine"/>
    <s v="No"/>
    <s v="No"/>
    <n v="5"/>
    <n v="20"/>
    <s v="Do Not ABATE"/>
    <s v="R1B_Rmv 1-B"/>
    <s v="Haul offsite"/>
    <m/>
    <s v="Riparian"/>
    <s v=".4 P7-6, tree grows under lines and will need continuous work."/>
    <s v="AEA_A &amp; E Arborists Tree Care"/>
    <m/>
    <n v="5650718"/>
    <s v="R1B_Rmv 1-B"/>
    <d v="2020-04-08T13:32:36"/>
    <s v="A&amp;E CREW 22"/>
    <s v="Unit"/>
    <s v="No"/>
    <s v="Not Invoiced"/>
    <s v="AEA_A &amp; E Arborists Tree Care"/>
    <m/>
    <d v="2020-05-13T00:00:00"/>
    <m/>
    <x v="9"/>
    <d v="2020-05-13T14:04:28"/>
    <s v="Sierra"/>
    <s v="SI_Sierra"/>
    <m/>
    <s v="13155 AVIAN PL"/>
    <s v="NEVADA CITY"/>
    <s v=""/>
    <s v=""/>
    <s v="sdealf_awrr"/>
    <d v="2020-03-20T11:48:14"/>
    <s v="BE_geomartawrrprod"/>
    <d v="2020-05-13T15:33:39"/>
    <s v="12e4664d-8d89-4e99-9631-85525a4e1296"/>
  </r>
  <r>
    <n v="0"/>
    <n v="0"/>
    <n v="0"/>
    <n v="0"/>
    <n v="0"/>
    <n v="0"/>
    <n v="0"/>
    <n v="0"/>
    <n v="0"/>
    <n v="0"/>
    <x v="1"/>
    <n v="1"/>
    <n v="1"/>
    <n v="1"/>
    <n v="20"/>
    <x v="2"/>
    <d v="2020-05-13T14:05:03"/>
    <s v="MBG"/>
    <x v="3"/>
    <d v="2020-05-13T00:00:00"/>
    <d v="2020-05-13T14:05:03"/>
    <s v=""/>
    <s v="No"/>
    <s v="New"/>
    <n v="0"/>
    <x v="1"/>
    <x v="0"/>
    <s v="Nicholas"/>
    <s v="Coleman"/>
    <x v="12"/>
    <n v="3225241"/>
    <x v="1148"/>
    <x v="2"/>
    <s v="LP_AW116-A09_893411"/>
    <s v="CIP_AW116-A09_396979"/>
    <s v="Work Identified"/>
    <m/>
    <x v="1"/>
    <s v="Cedar"/>
    <s v="No"/>
    <s v="No"/>
    <n v="7"/>
    <n v="35"/>
    <s v="Do Not ABATE"/>
    <s v="R1B_Rmv 1-B"/>
    <s v="Cut and Leave"/>
    <m/>
    <s v="None Observed"/>
    <s v="0.3 span pole C to pole B . 12 feet south of lines. Overall healthy. Will grow to strike range within 18 months"/>
    <m/>
    <m/>
    <m/>
    <m/>
    <m/>
    <m/>
    <s v="Unit"/>
    <s v="No"/>
    <s v="Not Invoiced"/>
    <m/>
    <m/>
    <m/>
    <s v="TBD "/>
    <x v="15"/>
    <d v="2020-05-13T14:05:03"/>
    <s v="Sierra"/>
    <s v="SI_Sierra"/>
    <m/>
    <s v="13734 SUNSHINE MEADOWS TRL"/>
    <s v="GRASS VALLEY"/>
    <s v=""/>
    <s v=""/>
    <s v="ncolem_awrr"/>
    <d v="2020-05-13T14:05:03"/>
    <s v="BE_geomartawrrprod"/>
    <d v="2020-05-13T16:20:46"/>
    <s v="f63585b6-1fd5-4b79-866f-11226faaf8c9"/>
  </r>
  <r>
    <n v="0"/>
    <n v="0"/>
    <n v="0"/>
    <n v="0"/>
    <n v="0"/>
    <n v="0"/>
    <n v="0"/>
    <n v="0"/>
    <n v="0"/>
    <n v="0"/>
    <x v="1"/>
    <n v="1"/>
    <n v="2"/>
    <n v="2"/>
    <n v="20"/>
    <x v="2"/>
    <d v="2020-05-13T14:07:11"/>
    <s v="MGE"/>
    <x v="4"/>
    <d v="2020-05-13T00:00:00"/>
    <d v="2020-05-13T14:07:11"/>
    <s v=""/>
    <s v="No"/>
    <s v="New"/>
    <n v="0"/>
    <x v="1"/>
    <x v="0"/>
    <s v="Tyler"/>
    <s v="Rey"/>
    <x v="6"/>
    <n v="3225874"/>
    <x v="1149"/>
    <x v="2"/>
    <s v="LP_AW116-A03_901885"/>
    <s v="CIP_AW116-A03_398757"/>
    <s v="Work Identified"/>
    <m/>
    <x v="2"/>
    <s v="Ponderosa Pine"/>
    <s v="No"/>
    <s v="No"/>
    <n v="22"/>
    <n v="120"/>
    <s v="ABATE"/>
    <s v="F2B_FP-Rmv2 B"/>
    <s v="Haul offsite"/>
    <m/>
    <s v="None Observed"/>
    <s v="55 feet north west of end pole N, removal for significant insect activity, gall a base of tree"/>
    <m/>
    <m/>
    <m/>
    <m/>
    <m/>
    <m/>
    <s v="Unit"/>
    <s v="No"/>
    <s v="Not Invoiced"/>
    <m/>
    <m/>
    <m/>
    <s v="Remove pine wood and debris "/>
    <x v="8"/>
    <d v="2020-05-13T14:07:11"/>
    <s v="Sierra"/>
    <s v="SI_Sierra"/>
    <m/>
    <m/>
    <s v="GRASS VALLEY"/>
    <s v=""/>
    <s v=""/>
    <s v="treym_awrr"/>
    <d v="2020-05-13T14:07:11"/>
    <s v="BE_geomartawrrprod"/>
    <d v="2020-05-14T04:06:31"/>
    <s v="fbdeeee8-4122-44e9-be3c-70b842aaa3f9"/>
  </r>
  <r>
    <n v="0"/>
    <n v="0"/>
    <n v="0"/>
    <n v="0"/>
    <n v="0"/>
    <n v="0"/>
    <n v="0"/>
    <n v="0"/>
    <n v="0"/>
    <n v="0"/>
    <x v="1"/>
    <n v="1"/>
    <s v="NA"/>
    <s v="NA"/>
    <n v="20"/>
    <x v="2"/>
    <d v="2020-05-13T14:07:47"/>
    <s v="MGE"/>
    <x v="4"/>
    <d v="2020-05-13T00:00:00"/>
    <d v="2020-05-13T14:07:47"/>
    <s v=""/>
    <s v="No"/>
    <s v="New"/>
    <n v="0"/>
    <x v="1"/>
    <x v="0"/>
    <s v="Andrew"/>
    <s v="Withers"/>
    <x v="13"/>
    <n v="3228766"/>
    <x v="1150"/>
    <x v="2"/>
    <s v="LP_AW116-A06_893799"/>
    <s v="CIP_AW116-A06_395928"/>
    <s v="No Work Required Under EVM"/>
    <m/>
    <x v="2"/>
    <s v="Black Oak"/>
    <s v="No"/>
    <s v="No"/>
    <n v="29"/>
    <n v="60"/>
    <s v="Do Not ABATE"/>
    <s v="NW_No Work"/>
    <s v="Not Needed"/>
    <m/>
    <s v="None Observed"/>
    <s v="Pole A - end pole, .3 span, 35 feet northwest of line, there is an old tire rim at base of tree"/>
    <m/>
    <m/>
    <m/>
    <m/>
    <m/>
    <m/>
    <s v="Unit"/>
    <s v="No"/>
    <s v="Not Invoiced"/>
    <m/>
    <m/>
    <m/>
    <s v="TBD"/>
    <x v="16"/>
    <d v="2020-05-13T14:07:47"/>
    <s v="Sierra"/>
    <s v="SI_Sierra"/>
    <m/>
    <s v="20059 BOW VALLEY RD"/>
    <s v="GRASS VALLEY"/>
    <s v=""/>
    <s v=""/>
    <s v="awithm_awrr"/>
    <d v="2020-05-13T14:07:47"/>
    <s v="BE_geomartawrrprod"/>
    <d v="2020-05-14T14:20:33"/>
    <s v="76067398-2bc5-4553-a641-87398b857028"/>
  </r>
  <r>
    <n v="0"/>
    <n v="0"/>
    <n v="0"/>
    <n v="0"/>
    <n v="0"/>
    <n v="0"/>
    <n v="0"/>
    <n v="0"/>
    <n v="0"/>
    <n v="0"/>
    <x v="1"/>
    <n v="1"/>
    <n v="1"/>
    <s v="NA"/>
    <n v="20"/>
    <x v="2"/>
    <d v="2020-05-13T14:09:47"/>
    <s v="zAWRR Not in Roster"/>
    <x v="1"/>
    <d v="2020-03-20T00:00:00"/>
    <d v="2020-03-20T09:20:53"/>
    <s v=""/>
    <s v="No"/>
    <s v="Old"/>
    <n v="0"/>
    <x v="1"/>
    <x v="0"/>
    <s v="zAWRR Not in Roster"/>
    <s v="zAWRR Not in Roster"/>
    <x v="1"/>
    <n v="2938188"/>
    <x v="1151"/>
    <x v="0"/>
    <s v="LP_AV115-J10_814161"/>
    <s v="CIP_AV115-J10_356048"/>
    <s v="Tree Work Complete"/>
    <m/>
    <x v="8"/>
    <s v="Ponderosa Pine"/>
    <s v="No"/>
    <s v="No"/>
    <n v="10"/>
    <n v="40"/>
    <s v="Do Not ABATE"/>
    <s v="SD_Side"/>
    <s v="Chip on site/broadcast"/>
    <m/>
    <s v="Riparian"/>
    <s v="Sol .9 span close to line almost 1:5 tree. Majority of tree is within scope, one limb needs to be trimmed back"/>
    <s v="AEA_A &amp; E Arborists Tree Care"/>
    <m/>
    <n v="5585874"/>
    <s v="SD_Side"/>
    <d v="2020-04-02T16:42:03"/>
    <s v="A&amp;E crew 15"/>
    <s v="Unit"/>
    <s v="No"/>
    <s v="Not Invoiced"/>
    <s v="AEA_A &amp; E Arborists Tree Care"/>
    <m/>
    <d v="2020-05-13T00:00:00"/>
    <s v="Chip onsite"/>
    <x v="9"/>
    <d v="2020-05-13T14:09:47"/>
    <s v="Sierra"/>
    <s v="SI_Sierra"/>
    <m/>
    <s v="13133 AVIAN PL"/>
    <s v="NEVADA CITY"/>
    <s v=""/>
    <s v=""/>
    <s v="smonrf_awrr"/>
    <d v="2020-03-20T09:20:53"/>
    <s v="BE_geomartawrrprod"/>
    <d v="2020-05-13T15:33:39"/>
    <s v="954b669d-ed0f-4b5f-9f1f-fefd990ecf10"/>
  </r>
  <r>
    <n v="0"/>
    <n v="0"/>
    <n v="0"/>
    <n v="0"/>
    <n v="0"/>
    <n v="0"/>
    <n v="0"/>
    <n v="0"/>
    <n v="0"/>
    <n v="0"/>
    <x v="1"/>
    <n v="1"/>
    <n v="2"/>
    <n v="2"/>
    <n v="20"/>
    <x v="2"/>
    <d v="2020-05-13T14:10:21"/>
    <s v="zAWRR Not in Roster"/>
    <x v="1"/>
    <d v="2020-03-20T00:00:00"/>
    <d v="2020-03-20T10:43:08"/>
    <s v=""/>
    <s v="No"/>
    <s v="Old"/>
    <n v="0"/>
    <x v="1"/>
    <x v="0"/>
    <s v="zAWRR Not in Roster"/>
    <s v="zAWRR Not in Roster"/>
    <x v="1"/>
    <n v="2938386"/>
    <x v="1152"/>
    <x v="0"/>
    <s v="LP_AV115-J10_814161"/>
    <s v="CIP_AV115-J10_356048"/>
    <s v="Tree Work Complete"/>
    <m/>
    <x v="8"/>
    <s v="Gray Pine"/>
    <s v="No"/>
    <s v="No"/>
    <n v="21"/>
    <n v="100"/>
    <s v="ABATE"/>
    <s v="R2B_Rmv 2-B"/>
    <s v="Chip on site/broadcast"/>
    <m/>
    <s v="Riparian"/>
    <s v=".5 span P10-11"/>
    <s v="AEA_A &amp; E Arborists Tree Care"/>
    <m/>
    <n v="5585874"/>
    <s v="R2B_Rmv 2-B"/>
    <d v="2020-04-02T16:41:12"/>
    <s v="A&amp;E crew 15"/>
    <s v="Unit"/>
    <s v="No"/>
    <s v="Not Invoiced"/>
    <s v="AEA_A &amp; E Arborists Tree Care"/>
    <m/>
    <d v="2020-05-13T00:00:00"/>
    <m/>
    <x v="9"/>
    <d v="2020-05-13T14:10:21"/>
    <s v="Sierra"/>
    <s v="SI_Sierra"/>
    <m/>
    <s v="13133 AVIAN PL"/>
    <s v="NEVADA CITY"/>
    <s v=""/>
    <s v=""/>
    <s v="sdealf_awrr"/>
    <d v="2020-03-20T10:43:08"/>
    <s v="BE_geomartawrrprod"/>
    <d v="2020-05-13T15:33:39"/>
    <s v="cc349a01-0d69-4b0b-9e41-aebaa4de6708"/>
  </r>
  <r>
    <n v="0"/>
    <n v="0"/>
    <n v="0"/>
    <n v="0"/>
    <n v="0"/>
    <n v="0"/>
    <n v="0"/>
    <n v="0"/>
    <n v="0"/>
    <n v="0"/>
    <x v="1"/>
    <n v="1"/>
    <n v="1"/>
    <n v="1"/>
    <n v="20"/>
    <x v="2"/>
    <d v="2020-05-13T14:10:24"/>
    <s v="MBG"/>
    <x v="3"/>
    <d v="2020-05-13T00:00:00"/>
    <d v="2020-05-13T14:08:25"/>
    <s v=""/>
    <s v="No"/>
    <s v="New"/>
    <n v="1"/>
    <x v="1"/>
    <x v="0"/>
    <s v="Nicholas"/>
    <s v="Coleman"/>
    <x v="12"/>
    <n v="3225316"/>
    <x v="1153"/>
    <x v="2"/>
    <s v="LP_AW116-A09_893411"/>
    <s v="CIP_AW116-A09_396979"/>
    <s v="Hold"/>
    <m/>
    <x v="1"/>
    <s v="Cedar"/>
    <s v="No"/>
    <s v="No"/>
    <n v="8"/>
    <n v="27"/>
    <s v="Do Not ABATE"/>
    <s v="R1B_Rmv 1-B"/>
    <s v="Cut and Leave"/>
    <m/>
    <s v="None Observed"/>
    <s v="Please delete. Poor placement."/>
    <m/>
    <m/>
    <m/>
    <m/>
    <m/>
    <m/>
    <s v="Unit"/>
    <s v="No"/>
    <s v="Not Invoiced"/>
    <m/>
    <m/>
    <m/>
    <s v="Cut firewood 16 inches "/>
    <x v="15"/>
    <d v="2020-05-13T14:10:24"/>
    <s v="Sierra"/>
    <s v="SI_Sierra"/>
    <m/>
    <s v="13734 SUNSHINE MEADOWS TRL"/>
    <s v="GRASS VALLEY"/>
    <s v=""/>
    <s v=""/>
    <s v="ncolem_awrr"/>
    <d v="2020-05-13T14:08:25"/>
    <s v="BE_geomartawrrprod"/>
    <d v="2020-05-13T16:20:46"/>
    <s v="eaaae722-2a06-467e-8c6f-fe4990e6d8c5"/>
  </r>
  <r>
    <n v="0"/>
    <n v="0"/>
    <n v="0"/>
    <n v="0"/>
    <n v="0"/>
    <n v="0"/>
    <n v="0"/>
    <n v="0"/>
    <n v="0"/>
    <n v="0"/>
    <x v="1"/>
    <n v="1"/>
    <n v="4"/>
    <n v="4"/>
    <n v="20"/>
    <x v="2"/>
    <d v="2020-05-13T14:10:33"/>
    <s v="zAWRR Not in Roster"/>
    <x v="1"/>
    <d v="2020-03-18T00:00:00"/>
    <d v="2020-03-18T11:53:53"/>
    <s v=""/>
    <s v="No"/>
    <s v="Old"/>
    <n v="0"/>
    <x v="1"/>
    <x v="0"/>
    <s v="zAWRR Not in Roster"/>
    <s v="zAWRR Not in Roster"/>
    <x v="1"/>
    <n v="2933393"/>
    <x v="1154"/>
    <x v="0"/>
    <s v="LP_AV115-J08_812996"/>
    <s v="CIP_AV115-J08_356049"/>
    <s v="Tree Work Complete"/>
    <m/>
    <x v="8"/>
    <s v="Black Oak"/>
    <s v="No"/>
    <s v="No"/>
    <n v="48"/>
    <n v="50"/>
    <s v="Do Not ABATE"/>
    <s v="F4B_FP-Rmv4 B"/>
    <s v="Cut and Leave"/>
    <m/>
    <s v="None Observed"/>
    <s v=".3 SPN  P10-end pole. 25’ north of line. Remove 2 marked stems from 3 xstm tree. Tree has numerous indicators of rot."/>
    <s v="AEA_A &amp; E Arborists Tree Care"/>
    <m/>
    <n v="5746657"/>
    <s v="F4B_FP-Rmv4 B"/>
    <d v="2020-05-13T14:10:23"/>
    <m/>
    <s v="Unit"/>
    <s v="No"/>
    <s v="Not Invoiced"/>
    <s v="AEA_A &amp; E Arborists Tree Care"/>
    <m/>
    <d v="2020-05-15T13:56:43"/>
    <s v="Cut rounds into 16in remove all slash"/>
    <x v="4"/>
    <d v="2020-05-13T14:10:33"/>
    <s v="Sierra"/>
    <s v="SI_Sierra"/>
    <m/>
    <s v="13560 HOPEFUL HILL RD"/>
    <s v="NEVADA CITY"/>
    <s v=""/>
    <s v=""/>
    <s v="flewif_awrr"/>
    <d v="2020-03-18T11:53:53"/>
    <s v="ajboga_awrr"/>
    <d v="2020-05-15T13:56:45"/>
    <s v="4b1238a6-2cf6-4222-aa4d-7f5537a9dec2"/>
  </r>
  <r>
    <n v="0"/>
    <n v="0"/>
    <n v="0"/>
    <n v="0"/>
    <n v="0"/>
    <n v="0"/>
    <n v="0"/>
    <n v="0"/>
    <n v="0"/>
    <n v="0"/>
    <x v="1"/>
    <n v="1"/>
    <n v="3"/>
    <n v="3"/>
    <n v="20"/>
    <x v="2"/>
    <d v="2020-05-13T14:10:48"/>
    <s v="zAWRR Not in Roster"/>
    <x v="1"/>
    <d v="2020-03-20T00:00:00"/>
    <d v="2020-03-20T08:57:36"/>
    <s v=""/>
    <s v="No"/>
    <s v="Old"/>
    <n v="0"/>
    <x v="1"/>
    <x v="0"/>
    <s v="zAWRR Not in Roster"/>
    <s v="zAWRR Not in Roster"/>
    <x v="1"/>
    <n v="2938182"/>
    <x v="1155"/>
    <x v="0"/>
    <s v="LP_AV115-J10_814161"/>
    <s v="CIP_AV115-J10_356048"/>
    <s v="Tree Work Complete"/>
    <m/>
    <x v="8"/>
    <s v="Gray Pine"/>
    <s v="No"/>
    <s v="No"/>
    <n v="31"/>
    <n v="88"/>
    <s v="ABATE"/>
    <s v="F3B_FP-Rmv3 B"/>
    <s v="Chip on site/broadcast"/>
    <m/>
    <s v="None Observed"/>
    <s v="Sol .2 span poles 10-end pole lean towards line"/>
    <s v="AEA_A &amp; E Arborists Tree Care"/>
    <m/>
    <n v="5585874"/>
    <s v="F3B_FP-Rmv3 B"/>
    <d v="2020-04-02T16:37:14"/>
    <s v="A&amp;E crew 15"/>
    <s v="Unit"/>
    <s v="No"/>
    <s v="Not Invoiced"/>
    <s v="AEA_A &amp; E Arborists Tree Care"/>
    <m/>
    <d v="2020-05-13T00:00:00"/>
    <s v="Chip onsite "/>
    <x v="9"/>
    <d v="2020-05-13T14:10:48"/>
    <s v="Sierra"/>
    <s v="SI_Sierra"/>
    <m/>
    <s v="13133 AVIAN PL"/>
    <s v="NEVADA CITY"/>
    <s v=""/>
    <s v=""/>
    <s v="smonrf_awrr"/>
    <d v="2020-03-20T08:57:36"/>
    <s v="BE_geomartawrrprod"/>
    <d v="2020-05-13T15:33:39"/>
    <s v="1afd0cbd-46ff-43a4-ac0d-fc285e608ff3"/>
  </r>
  <r>
    <n v="0"/>
    <n v="0"/>
    <n v="0"/>
    <n v="0"/>
    <n v="0"/>
    <n v="0"/>
    <n v="0"/>
    <n v="0"/>
    <n v="0"/>
    <n v="0"/>
    <x v="1"/>
    <n v="1"/>
    <n v="3"/>
    <s v="NA"/>
    <n v="20"/>
    <x v="2"/>
    <d v="2020-05-13T14:11:30"/>
    <s v="zAWRR Not in Roster"/>
    <x v="1"/>
    <d v="2020-03-19T00:00:00"/>
    <d v="2020-03-19T13:03:10"/>
    <s v=""/>
    <s v="No"/>
    <s v="Old"/>
    <n v="0"/>
    <x v="1"/>
    <x v="0"/>
    <s v="zAWRR Not in Roster"/>
    <s v="zAWRR Not in Roster"/>
    <x v="1"/>
    <n v="2936338"/>
    <x v="1156"/>
    <x v="0"/>
    <s v="LP_AV115-J10_814161"/>
    <s v="CIP_AV115-J10_356593"/>
    <s v="Tree Work Complete"/>
    <m/>
    <x v="8"/>
    <s v="Blue Oak"/>
    <s v="No"/>
    <s v="No"/>
    <n v="24"/>
    <n v="32"/>
    <s v="Do Not ABATE"/>
    <s v="SD_Side"/>
    <s v="Chip on site/broadcast"/>
    <m/>
    <s v="Riparian"/>
    <s v=".5 speak pole B-A; 3xstem with combined dbh. Trunk closest to line needs a small trim to meet 12ft compliance. Will be out of compliance in 18 months "/>
    <s v="AEA_A &amp; E Arborists Tree Care"/>
    <m/>
    <n v="5585883"/>
    <s v="SD_Side"/>
    <d v="2020-04-02T14:09:40"/>
    <m/>
    <s v="Unit"/>
    <s v="No"/>
    <s v="Not Invoiced"/>
    <s v="AEA_A &amp; E Arborists Tree Care"/>
    <m/>
    <d v="2020-05-13T00:00:00"/>
    <s v="Chips left, owner says where to leave them"/>
    <x v="9"/>
    <d v="2020-05-13T14:11:30"/>
    <s v="Sierra"/>
    <s v="SI_Sierra"/>
    <m/>
    <s v="13133 AVIAN PL"/>
    <s v="NEVADA CITY"/>
    <s v=""/>
    <s v=""/>
    <s v="sdealf_awrr"/>
    <d v="2020-03-19T13:03:10"/>
    <s v="BE_geomartawrrprod"/>
    <d v="2020-05-13T15:33:37"/>
    <s v="5cd6a369-2919-4b7d-9f17-494a67358e35"/>
  </r>
  <r>
    <n v="0"/>
    <n v="0"/>
    <n v="0"/>
    <n v="0"/>
    <n v="0"/>
    <n v="0"/>
    <n v="0"/>
    <n v="0"/>
    <n v="0"/>
    <n v="0"/>
    <x v="1"/>
    <n v="1"/>
    <n v="1"/>
    <n v="1"/>
    <n v="20"/>
    <x v="2"/>
    <d v="2020-05-13T14:11:48"/>
    <s v="MBG"/>
    <x v="3"/>
    <d v="2020-05-13T00:00:00"/>
    <d v="2020-05-13T14:09:46"/>
    <s v=""/>
    <s v="No"/>
    <s v="New"/>
    <n v="0"/>
    <x v="1"/>
    <x v="0"/>
    <s v="Nicholas"/>
    <s v="Coleman"/>
    <x v="12"/>
    <n v="3225320"/>
    <x v="1157"/>
    <x v="2"/>
    <s v="LP_AW116-A09_893411"/>
    <s v="CIP_AW116-A09_396979"/>
    <s v="Work Identified"/>
    <m/>
    <x v="1"/>
    <s v="Cedar"/>
    <s v="No"/>
    <s v="No"/>
    <n v="8"/>
    <n v="27"/>
    <s v="Not a Strike Tree"/>
    <s v="R1B_Rmv 1-B"/>
    <s v="Cut and Leave"/>
    <m/>
    <s v="None Observed"/>
    <s v="0.3 span pole C to pole B. 5 feet south of lines. 2x stems growing rapidly. Repeated topping not recommended. Remove."/>
    <m/>
    <m/>
    <m/>
    <m/>
    <m/>
    <m/>
    <s v="Unit"/>
    <s v="No"/>
    <s v="Not Invoiced"/>
    <m/>
    <m/>
    <m/>
    <s v="Cut firewood 16 inches "/>
    <x v="15"/>
    <d v="2020-05-13T14:11:48"/>
    <s v="Sierra"/>
    <s v="SI_Sierra"/>
    <m/>
    <s v="13734 SUNSHINE MEADOWS TRL"/>
    <s v="GRASS VALLEY"/>
    <s v=""/>
    <s v=""/>
    <s v="ncolem_awrr"/>
    <d v="2020-05-13T14:09:46"/>
    <s v="BE_geomartawrrprod"/>
    <d v="2020-05-13T16:20:46"/>
    <s v="536d28a9-2ac7-4a14-aa42-9ab26f4d5fd3"/>
  </r>
  <r>
    <n v="0"/>
    <n v="0"/>
    <n v="0"/>
    <n v="0"/>
    <n v="0"/>
    <n v="0"/>
    <n v="0"/>
    <n v="0"/>
    <n v="0"/>
    <n v="0"/>
    <x v="1"/>
    <n v="1"/>
    <n v="1"/>
    <n v="1"/>
    <n v="20"/>
    <x v="2"/>
    <d v="2020-05-13T14:11:59"/>
    <s v="zAWRR Not in Roster"/>
    <x v="1"/>
    <d v="2020-03-19T00:00:00"/>
    <d v="2020-03-19T13:42:57"/>
    <s v=""/>
    <s v="No"/>
    <s v="Old"/>
    <n v="0"/>
    <x v="1"/>
    <x v="0"/>
    <s v="zAWRR Not in Roster"/>
    <s v="zAWRR Not in Roster"/>
    <x v="1"/>
    <n v="2936581"/>
    <x v="1158"/>
    <x v="0"/>
    <s v="LP_AV115-J10_814161"/>
    <s v="CIP_AV115-J10_356593"/>
    <s v="Tree Work Complete"/>
    <m/>
    <x v="8"/>
    <s v="Gray Pine"/>
    <s v="No"/>
    <s v="No"/>
    <n v="6"/>
    <n v="30"/>
    <s v="Do Not ABATE"/>
    <s v="R1A_Rmv 1-A"/>
    <s v="Chip on site/broadcast"/>
    <m/>
    <s v="Riparian"/>
    <s v="At pole A, on the right side, and behind a cedar"/>
    <s v="AEA_A &amp; E Arborists Tree Care"/>
    <m/>
    <n v="5585883"/>
    <s v="R1A_Rmv 1-A"/>
    <d v="2020-04-02T14:19:20"/>
    <m/>
    <s v="Unit"/>
    <s v="No"/>
    <s v="Not Invoiced"/>
    <s v="AEA_A &amp; E Arborists Tree Care"/>
    <m/>
    <d v="2020-05-13T00:00:00"/>
    <s v="Customer to say where to leave chips"/>
    <x v="9"/>
    <d v="2020-05-13T14:11:59"/>
    <s v="Sierra"/>
    <s v="SI_Sierra"/>
    <m/>
    <s v="13133 AVIAN PL"/>
    <s v="NEVADA CITY"/>
    <s v=""/>
    <s v=""/>
    <s v="sdealf_awrr"/>
    <d v="2020-03-19T13:42:57"/>
    <s v="BE_geomartawrrprod"/>
    <d v="2020-05-13T15:33:37"/>
    <s v="829c3f80-a06b-4cdb-8543-670dc0d096eb"/>
  </r>
  <r>
    <n v="0"/>
    <n v="0"/>
    <n v="0"/>
    <n v="0"/>
    <n v="0"/>
    <n v="0"/>
    <n v="0"/>
    <n v="0"/>
    <n v="0"/>
    <n v="0"/>
    <x v="1"/>
    <n v="1"/>
    <n v="4"/>
    <n v="4"/>
    <n v="20"/>
    <x v="2"/>
    <d v="2020-05-13T14:12:27"/>
    <s v="zAWRR Not in Roster"/>
    <x v="1"/>
    <d v="2020-03-18T00:00:00"/>
    <d v="2020-03-18T12:58:20"/>
    <s v=""/>
    <s v="No"/>
    <s v="Old"/>
    <n v="0"/>
    <x v="1"/>
    <x v="0"/>
    <s v="zAWRR Not in Roster"/>
    <s v="zAWRR Not in Roster"/>
    <x v="1"/>
    <n v="2933394"/>
    <x v="1159"/>
    <x v="0"/>
    <s v="LP_AV115-J08_812996"/>
    <s v="CIP_AV115-J08_356049"/>
    <s v="Tree Work Complete"/>
    <m/>
    <x v="8"/>
    <s v="Black Oak"/>
    <s v="No"/>
    <s v="No"/>
    <n v="37"/>
    <n v="90"/>
    <s v="Do Not ABATE"/>
    <s v="F4D_FS-R4B+Trt"/>
    <s v="Cut and Leave"/>
    <m/>
    <s v="None Observed"/>
    <s v=".4 SPN P10-end pole. 30’ north of line. Included bark and rot."/>
    <s v="AEA_A &amp; E Arborists Tree Care"/>
    <m/>
    <n v="5746657"/>
    <s v="F4B_FP-Rmv4 B"/>
    <d v="2020-05-13T14:12:24"/>
    <m/>
    <s v="Unit"/>
    <s v="No"/>
    <s v="Not Invoiced"/>
    <s v="AEA_A &amp; E Arborists Tree Care"/>
    <m/>
    <d v="2020-05-15T13:56:17"/>
    <s v="Cut rounds into 16in remove all slash"/>
    <x v="4"/>
    <d v="2020-05-13T14:12:27"/>
    <s v="Sierra"/>
    <s v="SI_Sierra"/>
    <m/>
    <s v="13560 HOPEFUL HILL RD"/>
    <s v="NEVADA CITY"/>
    <s v=""/>
    <s v=""/>
    <s v="flewif_awrr"/>
    <d v="2020-03-18T12:58:20"/>
    <s v="ajboga_awrr"/>
    <d v="2020-05-15T13:56:20"/>
    <s v="36c33b58-a718-4e7c-aa83-e0c92889fe90"/>
  </r>
  <r>
    <n v="0"/>
    <n v="0"/>
    <n v="0"/>
    <n v="0"/>
    <n v="0"/>
    <n v="0"/>
    <n v="0"/>
    <n v="0"/>
    <n v="0"/>
    <n v="0"/>
    <x v="1"/>
    <n v="1"/>
    <n v="1"/>
    <n v="1"/>
    <n v="20"/>
    <x v="2"/>
    <d v="2020-05-13T14:12:35"/>
    <s v="zAWRR Not in Roster"/>
    <x v="1"/>
    <d v="2020-03-19T00:00:00"/>
    <d v="2020-03-19T13:39:56"/>
    <s v=""/>
    <s v="No"/>
    <s v="Old"/>
    <n v="0"/>
    <x v="1"/>
    <x v="0"/>
    <s v="zAWRR Not in Roster"/>
    <s v="zAWRR Not in Roster"/>
    <x v="1"/>
    <n v="2936513"/>
    <x v="1160"/>
    <x v="0"/>
    <s v="LP_AV115-J10_814161"/>
    <s v="CIP_AV115-J10_356593"/>
    <s v="Tree Work Complete"/>
    <m/>
    <x v="8"/>
    <s v="Gray Pine"/>
    <s v="No"/>
    <s v="No"/>
    <n v="4"/>
    <n v="22"/>
    <s v="Do Not ABATE"/>
    <s v="R1A_Rmv 1-A"/>
    <s v="Chip on site/broadcast"/>
    <m/>
    <s v="Riparian"/>
    <s v=".1 span pole A-9"/>
    <s v="AEA_A &amp; E Arborists Tree Care"/>
    <m/>
    <n v="5585883"/>
    <s v="R1A_Rmv 1-A"/>
    <d v="2020-04-02T14:16:57"/>
    <m/>
    <s v="Unit"/>
    <s v="No"/>
    <s v="Not Invoiced"/>
    <s v="AEA_A &amp; E Arborists Tree Care"/>
    <m/>
    <d v="2020-05-13T00:00:00"/>
    <s v="Customer wants wood chips and will say where to leave them "/>
    <x v="9"/>
    <d v="2020-05-13T14:12:35"/>
    <s v="Sierra"/>
    <s v="SI_Sierra"/>
    <m/>
    <s v="13133 AVIAN PL"/>
    <s v="NEVADA CITY"/>
    <s v=""/>
    <s v=""/>
    <s v="sdealf_awrr"/>
    <d v="2020-03-19T13:39:56"/>
    <s v="BE_geomartawrrprod"/>
    <d v="2020-05-13T15:33:37"/>
    <s v="783791c5-bc61-42db-ba55-7af70ab03bf2"/>
  </r>
  <r>
    <n v="0"/>
    <n v="0"/>
    <n v="0"/>
    <n v="0"/>
    <n v="0"/>
    <n v="0"/>
    <n v="0"/>
    <n v="0"/>
    <n v="0"/>
    <n v="0"/>
    <x v="1"/>
    <n v="1"/>
    <n v="2"/>
    <s v="NA"/>
    <n v="20"/>
    <x v="2"/>
    <d v="2020-05-13T14:13:01"/>
    <s v="MFE"/>
    <x v="0"/>
    <d v="2019-09-30T00:00:00"/>
    <d v="2019-09-30T09:27:48"/>
    <s v=""/>
    <s v="No"/>
    <s v="Old"/>
    <n v="0"/>
    <x v="0"/>
    <x v="0"/>
    <s v="Thomas"/>
    <s v="James"/>
    <x v="5"/>
    <n v="1764292"/>
    <x v="1161"/>
    <x v="0"/>
    <s v="LP_AV115-F11_880606"/>
    <s v="CIP_AV115-F11_357802"/>
    <s v="Tree Work Complete"/>
    <m/>
    <x v="4"/>
    <s v="Ponderosa Pine"/>
    <s v="No"/>
    <s v="No"/>
    <n v="18"/>
    <n v="70"/>
    <s v="Do Not ABATE"/>
    <s v="SD_Side"/>
    <s v="Not Needed"/>
    <s v="No"/>
    <s v="None Observed"/>
    <s v=".3 span from Pole 1A to Pole 1B West of line Tree has slight lean to line with weight line side/ Pitch tubes present m. Owner doesn’t want removal, just side the tree to compliance "/>
    <s v="MFE_Mountain F Enterprises"/>
    <s v="MFE_Mountain F Enterprises"/>
    <n v="5807646"/>
    <s v="SD_Side"/>
    <d v="2020-05-13T14:12:45"/>
    <s v="55 ft bucket/Pedro "/>
    <s v="Unit"/>
    <m/>
    <m/>
    <m/>
    <m/>
    <m/>
    <s v="please remove debris per unit pricing"/>
    <x v="7"/>
    <d v="2020-05-13T14:13:01"/>
    <s v="Sierra"/>
    <s v="SI_Sierra"/>
    <s v="1051742972"/>
    <s v="11669 LOST RANCH WAY"/>
    <s v="NEVADA CITY"/>
    <s v=""/>
    <s v=""/>
    <s v="ameeks_awrr"/>
    <d v="2019-09-30T09:27:48"/>
    <s v="BE_geomartawrrprod"/>
    <d v="2020-05-13T15:33:27"/>
    <s v="118734a0-f9f5-4b52-9a10-8da64fd4aef9"/>
  </r>
  <r>
    <n v="0"/>
    <n v="0"/>
    <n v="0"/>
    <n v="0"/>
    <n v="0"/>
    <n v="0"/>
    <n v="0"/>
    <n v="0"/>
    <n v="0"/>
    <n v="0"/>
    <x v="1"/>
    <n v="1"/>
    <n v="1"/>
    <n v="1"/>
    <n v="20"/>
    <x v="2"/>
    <d v="2020-05-13T14:13:13"/>
    <s v="zAWRR Not in Roster"/>
    <x v="1"/>
    <d v="2020-03-19T00:00:00"/>
    <d v="2020-03-19T13:48:25"/>
    <s v=""/>
    <s v="No"/>
    <s v="Old"/>
    <n v="0"/>
    <x v="1"/>
    <x v="0"/>
    <s v="zAWRR Not in Roster"/>
    <s v="zAWRR Not in Roster"/>
    <x v="1"/>
    <n v="2936659"/>
    <x v="1162"/>
    <x v="0"/>
    <s v="LP_AV115-J10_814161"/>
    <s v="CIP_AV115-J10_356047"/>
    <s v="Tree Work Complete"/>
    <m/>
    <x v="8"/>
    <s v="Gray Pine"/>
    <s v="No"/>
    <s v="No"/>
    <n v="6"/>
    <n v="25"/>
    <s v="Do Not ABATE"/>
    <s v="R1B_Rmv 1-B"/>
    <s v="Chip on site/broadcast"/>
    <m/>
    <s v="Riparian"/>
    <s v=".2 span pole A-9; growing under line "/>
    <s v="AEA_A &amp; E Arborists Tree Care"/>
    <m/>
    <n v="5585883"/>
    <s v="R1B_Rmv 1-B"/>
    <d v="2020-04-02T14:26:18"/>
    <m/>
    <s v="Unit"/>
    <s v="No"/>
    <s v="Not Invoiced"/>
    <s v="AEA_A &amp; E Arborists Tree Care"/>
    <m/>
    <d v="2020-05-13T00:00:00"/>
    <s v="Customer to say where to leave chips "/>
    <x v="9"/>
    <d v="2020-05-13T14:13:13"/>
    <s v="Sierra"/>
    <s v="SI_Sierra"/>
    <m/>
    <s v="13133 AVIAN PL"/>
    <s v="NEVADA CITY"/>
    <s v=""/>
    <s v=""/>
    <s v="sdealf_awrr"/>
    <d v="2020-03-19T13:48:25"/>
    <s v="BE_geomartawrrprod"/>
    <d v="2020-05-13T15:33:37"/>
    <s v="473b99ea-1819-486f-81f3-becd9866b015"/>
  </r>
  <r>
    <n v="0"/>
    <n v="0"/>
    <n v="0"/>
    <n v="0"/>
    <n v="0"/>
    <n v="0"/>
    <n v="0"/>
    <n v="0"/>
    <n v="0"/>
    <n v="0"/>
    <x v="1"/>
    <n v="1"/>
    <n v="2"/>
    <n v="2"/>
    <n v="20"/>
    <x v="2"/>
    <d v="2020-05-13T14:13:46"/>
    <s v="zAWRR Not in Roster"/>
    <x v="1"/>
    <d v="2020-03-19T00:00:00"/>
    <d v="2020-03-19T14:02:08"/>
    <s v=""/>
    <s v="No"/>
    <s v="Old"/>
    <n v="0"/>
    <x v="1"/>
    <x v="0"/>
    <s v="zAWRR Not in Roster"/>
    <s v="zAWRR Not in Roster"/>
    <x v="1"/>
    <n v="2936764"/>
    <x v="1163"/>
    <x v="0"/>
    <s v="LP_AV115-J10_814161"/>
    <s v="CIP_AV115-J10_356047"/>
    <s v="Tree Work Complete"/>
    <m/>
    <x v="8"/>
    <s v="Gray Pine"/>
    <s v="No"/>
    <s v="No"/>
    <n v="15"/>
    <n v="50"/>
    <s v="ABATE"/>
    <s v="F2B_FP-Rmv2 B"/>
    <s v="Chip on site/broadcast"/>
    <m/>
    <s v="Riparian"/>
    <s v=".2 span pole A-9, tree leans towards line "/>
    <s v="AEA_A &amp; E Arborists Tree Care"/>
    <m/>
    <n v="5585883"/>
    <s v="F2B_FP-Rmv2 B"/>
    <d v="2020-04-02T14:27:56"/>
    <m/>
    <s v="Unit"/>
    <s v="No"/>
    <s v="Not Invoiced"/>
    <s v="AEA_A &amp; E Arborists Tree Care"/>
    <m/>
    <d v="2020-05-13T00:00:00"/>
    <s v="Leave chips where owner says"/>
    <x v="9"/>
    <d v="2020-05-13T14:13:46"/>
    <s v="Sierra"/>
    <s v="SI_Sierra"/>
    <m/>
    <s v="13133 AVIAN PL"/>
    <s v="NEVADA CITY"/>
    <s v=""/>
    <s v=""/>
    <s v="sdealf_awrr"/>
    <d v="2020-03-19T14:02:08"/>
    <s v="BE_geomartawrrprod"/>
    <d v="2020-05-13T15:33:37"/>
    <s v="95bd75df-9765-45a7-be8d-19432721b3eb"/>
  </r>
  <r>
    <n v="0"/>
    <n v="0"/>
    <n v="0"/>
    <n v="0"/>
    <n v="0"/>
    <n v="0"/>
    <n v="0"/>
    <n v="0"/>
    <n v="0"/>
    <n v="0"/>
    <x v="1"/>
    <n v="1"/>
    <s v="NA"/>
    <s v="NA"/>
    <n v="20"/>
    <x v="2"/>
    <d v="2020-05-13T14:14:01"/>
    <s v="MGE"/>
    <x v="4"/>
    <d v="2020-05-13T00:00:00"/>
    <d v="2020-05-13T14:14:01"/>
    <s v=""/>
    <s v="No"/>
    <s v="New"/>
    <n v="0"/>
    <x v="1"/>
    <x v="0"/>
    <s v="Andrew"/>
    <s v="Withers"/>
    <x v="13"/>
    <n v="3228767"/>
    <x v="1164"/>
    <x v="2"/>
    <s v="LP_AW116-A06_898491"/>
    <s v="CIP_AW116-A07_396354"/>
    <s v="No Work Required Under EVM"/>
    <m/>
    <x v="2"/>
    <s v="Knobcone Pine"/>
    <s v="No"/>
    <s v="No"/>
    <n v="20"/>
    <n v="110"/>
    <s v="Do Not ABATE"/>
    <s v="NW_No Work"/>
    <s v="Not Needed"/>
    <m/>
    <s v="None Observed"/>
    <s v="Pole A - end pole, .2 span, 6 feet north of line, tree has previously trimmed on lower part of canopy, tree is on a hill side next to a metal drum filled with rocks."/>
    <m/>
    <m/>
    <m/>
    <m/>
    <m/>
    <m/>
    <s v="Unit"/>
    <s v="No"/>
    <s v="Not Invoiced"/>
    <m/>
    <m/>
    <m/>
    <s v="TBD"/>
    <x v="16"/>
    <d v="2020-05-13T14:14:01"/>
    <s v="Sierra"/>
    <s v="SI_Sierra"/>
    <m/>
    <s v="19278 SUNSHINE CHARLIE DR"/>
    <s v="GRASS VALLEY"/>
    <s v=""/>
    <s v=""/>
    <s v="awithm_awrr"/>
    <d v="2020-05-13T14:14:01"/>
    <s v="BE_geomartawrrprod"/>
    <d v="2020-05-14T14:20:33"/>
    <s v="436aa675-7bd3-48c8-9eae-a73ecc564994"/>
  </r>
  <r>
    <n v="0"/>
    <n v="0"/>
    <n v="0"/>
    <n v="0"/>
    <n v="0"/>
    <n v="0"/>
    <n v="0"/>
    <n v="0"/>
    <n v="0"/>
    <n v="0"/>
    <x v="1"/>
    <n v="1"/>
    <n v="3"/>
    <n v="3"/>
    <n v="20"/>
    <x v="2"/>
    <d v="2020-05-13T14:14:06"/>
    <s v="zAWRR Not in Roster"/>
    <x v="1"/>
    <d v="2020-03-18T00:00:00"/>
    <d v="2020-03-18T13:57:56"/>
    <s v=""/>
    <s v="No"/>
    <s v="Old"/>
    <n v="0"/>
    <x v="1"/>
    <x v="0"/>
    <s v="zAWRR Not in Roster"/>
    <s v="zAWRR Not in Roster"/>
    <x v="1"/>
    <n v="2933400"/>
    <x v="1165"/>
    <x v="0"/>
    <s v="LP_AV115-J08_812996"/>
    <s v="CIP_AV115-J08_356049"/>
    <s v="Tree Work Complete"/>
    <m/>
    <x v="8"/>
    <s v="Black Oak"/>
    <s v="No"/>
    <s v="No"/>
    <n v="25"/>
    <n v="80"/>
    <s v="Do Not ABATE"/>
    <s v="F3D_FS-R3B+Trt"/>
    <s v="Cut and Leave"/>
    <m/>
    <s v="None Observed"/>
    <s v=".5 SPN P10-end pole. 50’ north of line. Included bark."/>
    <s v="AEA_A &amp; E Arborists Tree Care"/>
    <m/>
    <n v="5746657"/>
    <s v="F3B_FP-Rmv3 B"/>
    <d v="2020-05-13T14:13:59"/>
    <m/>
    <s v="Unit"/>
    <s v="No"/>
    <s v="Not Invoiced"/>
    <s v="AEA_A &amp; E Arborists Tree Care"/>
    <m/>
    <d v="2020-05-15T13:54:09"/>
    <s v="Cut rounds into 16in remove all slash"/>
    <x v="4"/>
    <d v="2020-05-13T14:14:06"/>
    <s v="Sierra"/>
    <s v="SI_Sierra"/>
    <m/>
    <s v="13560 HOPEFUL HILL RD"/>
    <s v="NEVADA CITY"/>
    <s v=""/>
    <s v=""/>
    <s v="flewif_awrr"/>
    <d v="2020-03-18T13:57:56"/>
    <s v="ajboga_awrr"/>
    <d v="2020-05-15T13:54:13"/>
    <s v="7dd4ba3e-ceff-4a23-bf1d-d9bc2bb24c4d"/>
  </r>
  <r>
    <n v="0"/>
    <n v="0"/>
    <n v="0"/>
    <n v="0"/>
    <n v="0"/>
    <n v="0"/>
    <n v="0"/>
    <n v="0"/>
    <n v="0"/>
    <n v="0"/>
    <x v="1"/>
    <n v="1"/>
    <n v="1"/>
    <n v="1"/>
    <n v="20"/>
    <x v="2"/>
    <d v="2020-05-13T14:14:24"/>
    <s v="MBG"/>
    <x v="3"/>
    <d v="2020-05-13T00:00:00"/>
    <d v="2020-05-13T14:14:24"/>
    <s v=""/>
    <s v="No"/>
    <s v="New"/>
    <n v="0"/>
    <x v="1"/>
    <x v="0"/>
    <s v="Nicholas"/>
    <s v="Coleman"/>
    <x v="12"/>
    <n v="3225329"/>
    <x v="1166"/>
    <x v="2"/>
    <s v="LP_AW116-A09_893411"/>
    <s v="CIP_AW116-A09_396979"/>
    <s v="Work Identified"/>
    <m/>
    <x v="1"/>
    <s v="Cedar"/>
    <s v="No"/>
    <s v="No"/>
    <n v="8"/>
    <n v="23"/>
    <s v="Not a Strike Tree"/>
    <s v="R1B_Rmv 1-B"/>
    <s v="Cut and Leave"/>
    <m/>
    <s v="None Observed"/>
    <s v="0.3 span pole C to pole B. Directly beneath lines. Repeated topping not recommended. Remove "/>
    <m/>
    <m/>
    <m/>
    <m/>
    <m/>
    <m/>
    <s v="Unit"/>
    <s v="No"/>
    <s v="Not Invoiced"/>
    <m/>
    <m/>
    <m/>
    <s v="Cut firewood 16 inches "/>
    <x v="15"/>
    <d v="2020-05-13T14:14:24"/>
    <s v="Sierra"/>
    <s v="SI_Sierra"/>
    <m/>
    <s v="13734 SUNSHINE MEADOWS TRL"/>
    <s v="GRASS VALLEY"/>
    <s v=""/>
    <s v=""/>
    <s v="ncolem_awrr"/>
    <d v="2020-05-13T14:14:24"/>
    <s v="BE_geomartawrrprod"/>
    <d v="2020-05-13T16:20:46"/>
    <s v="bf0cb25e-093c-4930-85bb-967fca716867"/>
  </r>
  <r>
    <n v="0"/>
    <n v="0"/>
    <n v="0"/>
    <n v="0"/>
    <n v="0"/>
    <n v="0"/>
    <n v="0"/>
    <n v="0"/>
    <n v="0"/>
    <n v="0"/>
    <x v="1"/>
    <n v="1"/>
    <n v="1"/>
    <n v="1"/>
    <n v="20"/>
    <x v="2"/>
    <d v="2020-05-13T14:14:40"/>
    <s v="zAWRR Not in Roster"/>
    <x v="1"/>
    <d v="2020-03-19T00:00:00"/>
    <d v="2020-03-19T13:45:42"/>
    <s v=""/>
    <s v="No"/>
    <s v="Old"/>
    <n v="0"/>
    <x v="1"/>
    <x v="0"/>
    <s v="zAWRR Not in Roster"/>
    <s v="zAWRR Not in Roster"/>
    <x v="1"/>
    <n v="2936634"/>
    <x v="1167"/>
    <x v="0"/>
    <s v="LP_AV115-J10_814161"/>
    <s v="CIP_AV115-J10_356047"/>
    <s v="Tree Work Complete"/>
    <m/>
    <x v="8"/>
    <s v="Gray Pine"/>
    <s v="No"/>
    <s v="No"/>
    <n v="10"/>
    <n v="27"/>
    <s v="Do Not ABATE"/>
    <s v="R1B_Rmv 1-B"/>
    <s v="Chip on site/broadcast"/>
    <m/>
    <s v="Riparian"/>
    <s v=".3 span pole A-9 and previously topped."/>
    <s v="AEA_A &amp; E Arborists Tree Care"/>
    <m/>
    <n v="5585883"/>
    <s v="R1B_Rmv 1-B"/>
    <d v="2020-04-02T14:20:17"/>
    <m/>
    <m/>
    <m/>
    <m/>
    <s v="AEA_A &amp; E Arborists Tree Care"/>
    <m/>
    <d v="2020-05-13T00:00:00"/>
    <m/>
    <x v="9"/>
    <d v="2020-05-13T14:14:40"/>
    <s v="Sierra"/>
    <s v="SI_Sierra"/>
    <m/>
    <s v="13133 AVIAN PL"/>
    <s v="NEVADA CITY"/>
    <s v=""/>
    <s v=""/>
    <s v="sdealf_awrr"/>
    <d v="2020-03-19T13:45:42"/>
    <s v="BE_geomartawrrprod"/>
    <d v="2020-05-13T15:33:37"/>
    <s v="1f00530c-1e2b-4048-bf3c-ba283dec98d5"/>
  </r>
  <r>
    <n v="0"/>
    <n v="0"/>
    <n v="0"/>
    <n v="0"/>
    <n v="0"/>
    <n v="0"/>
    <n v="0"/>
    <n v="0"/>
    <n v="0"/>
    <n v="0"/>
    <x v="1"/>
    <n v="1"/>
    <n v="1"/>
    <n v="1"/>
    <n v="20"/>
    <x v="2"/>
    <d v="2020-05-13T14:15:13"/>
    <s v="zAWRR Not in Roster"/>
    <x v="1"/>
    <d v="2020-03-19T00:00:00"/>
    <d v="2020-03-19T14:06:30"/>
    <s v=""/>
    <s v="No"/>
    <s v="Old"/>
    <n v="0"/>
    <x v="1"/>
    <x v="0"/>
    <s v="zAWRR Not in Roster"/>
    <s v="zAWRR Not in Roster"/>
    <x v="1"/>
    <n v="2936786"/>
    <x v="1168"/>
    <x v="0"/>
    <s v="LP_AV115-J10_814161"/>
    <s v="CIP_AV115-J10_356047"/>
    <s v="Tree Work Complete"/>
    <m/>
    <x v="8"/>
    <s v="Gray Pine"/>
    <s v="No"/>
    <s v="No"/>
    <n v="10"/>
    <n v="23"/>
    <s v="Do Not ABATE"/>
    <s v="R1B_Rmv 1-B"/>
    <s v="Chip on site/broadcast"/>
    <m/>
    <s v="Riparian"/>
    <s v=".2 span pole A-9 and previously topped."/>
    <s v="AEA_A &amp; E Arborists Tree Care"/>
    <m/>
    <n v="5585883"/>
    <m/>
    <d v="2020-04-02T14:24:03"/>
    <m/>
    <s v="Unit"/>
    <s v="No"/>
    <s v="Not Invoiced"/>
    <s v="AEA_A &amp; E Arborists Tree Care"/>
    <m/>
    <d v="2020-05-13T00:00:00"/>
    <m/>
    <x v="9"/>
    <d v="2020-05-13T14:15:13"/>
    <s v="Sierra"/>
    <s v="SI_Sierra"/>
    <m/>
    <s v="13133 AVIAN PL"/>
    <s v="NEVADA CITY"/>
    <s v=""/>
    <s v=""/>
    <s v="sdealf_awrr"/>
    <d v="2020-03-19T14:06:30"/>
    <s v="BE_geomartawrrprod"/>
    <d v="2020-05-13T15:33:37"/>
    <s v="05ff17c8-41d3-4f62-b9f9-49d07ca97b7b"/>
  </r>
  <r>
    <n v="0"/>
    <n v="0"/>
    <n v="0"/>
    <n v="0"/>
    <n v="0"/>
    <n v="0"/>
    <n v="0"/>
    <n v="0"/>
    <n v="0"/>
    <n v="0"/>
    <x v="1"/>
    <n v="1"/>
    <n v="1"/>
    <n v="1"/>
    <n v="20"/>
    <x v="2"/>
    <d v="2020-05-13T14:15:43"/>
    <s v="zAWRR Not in Roster"/>
    <x v="1"/>
    <d v="2020-03-20T00:00:00"/>
    <d v="2020-03-20T08:40:15"/>
    <s v=""/>
    <s v="No"/>
    <s v="Old"/>
    <n v="0"/>
    <x v="1"/>
    <x v="0"/>
    <s v="zAWRR Not in Roster"/>
    <s v="zAWRR Not in Roster"/>
    <x v="1"/>
    <n v="2938055"/>
    <x v="1169"/>
    <x v="0"/>
    <s v="LP_AV115-J10_814161"/>
    <s v="CIP_AV115-J10_356047"/>
    <s v="Tree Work Complete"/>
    <m/>
    <x v="8"/>
    <s v="Gray Pine"/>
    <s v="No"/>
    <s v="No"/>
    <n v="6"/>
    <n v="27"/>
    <s v="Do Not ABATE"/>
    <s v="R1B_Rmv 1-B"/>
    <s v="Chip on site/broadcast"/>
    <m/>
    <s v="Riparian"/>
    <s v=".4 span pole A-9;  6dbh, and previously topped"/>
    <s v="AEA_A &amp; E Arborists Tree Care"/>
    <m/>
    <n v="5585883"/>
    <s v="R1B_Rmv 1-B"/>
    <d v="2020-04-02T12:14:42"/>
    <m/>
    <s v="Unit"/>
    <s v="No"/>
    <s v="Not Invoiced"/>
    <s v="AEA_A &amp; E Arborists Tree Care"/>
    <m/>
    <d v="2020-05-13T00:00:00"/>
    <s v="Chip on site"/>
    <x v="9"/>
    <d v="2020-05-13T14:15:43"/>
    <s v="Sierra"/>
    <s v="SI_Sierra"/>
    <m/>
    <s v="13133 AVIAN PL"/>
    <s v="NEVADA CITY"/>
    <s v=""/>
    <s v=""/>
    <s v="sdealf_awrr"/>
    <d v="2020-03-20T08:40:15"/>
    <s v="BE_geomartawrrprod"/>
    <d v="2020-05-13T15:33:39"/>
    <s v="dd333a4f-188f-40af-8c20-358b58cba3c6"/>
  </r>
  <r>
    <n v="0"/>
    <n v="0"/>
    <n v="0"/>
    <n v="0"/>
    <n v="0"/>
    <n v="0"/>
    <n v="0"/>
    <n v="0"/>
    <n v="0"/>
    <n v="0"/>
    <x v="1"/>
    <n v="1"/>
    <n v="2"/>
    <n v="2"/>
    <n v="20"/>
    <x v="2"/>
    <d v="2020-05-13T14:15:51"/>
    <s v="zAWRR Not in Roster"/>
    <x v="1"/>
    <d v="2020-03-18T00:00:00"/>
    <d v="2020-03-18T14:03:43"/>
    <s v=""/>
    <s v="No"/>
    <s v="Old"/>
    <n v="0"/>
    <x v="1"/>
    <x v="0"/>
    <s v="zAWRR Not in Roster"/>
    <s v="zAWRR Not in Roster"/>
    <x v="1"/>
    <n v="2933401"/>
    <x v="1170"/>
    <x v="0"/>
    <s v="LP_AV115-J08_812996"/>
    <s v="CIP_AV115-J08_356049"/>
    <s v="Tree Work Complete"/>
    <m/>
    <x v="8"/>
    <s v="Black Oak"/>
    <s v="No"/>
    <s v="No"/>
    <n v="15"/>
    <n v="70"/>
    <s v="Do Not ABATE"/>
    <s v="F2D_FS-R2B+Trt"/>
    <s v="Cut and Leave"/>
    <m/>
    <s v="None Observed"/>
    <s v=".5 SPN P10-end pole. 40’ north of line. Rot."/>
    <s v="AEA_A &amp; E Arborists Tree Care"/>
    <m/>
    <n v="5746657"/>
    <s v="F2B_FP-Rmv2 B"/>
    <d v="2020-05-13T14:15:42"/>
    <m/>
    <s v="Unit"/>
    <s v="No"/>
    <s v="Not Invoiced"/>
    <s v="AEA_A &amp; E Arborists Tree Care"/>
    <m/>
    <d v="2020-05-15T13:53:48"/>
    <s v="Cut rounds into 16in remove all slash"/>
    <x v="4"/>
    <d v="2020-05-13T14:15:51"/>
    <s v="Sierra"/>
    <s v="SI_Sierra"/>
    <m/>
    <s v="13560 HOPEFUL HILL RD"/>
    <s v="NEVADA CITY"/>
    <s v=""/>
    <s v=""/>
    <s v="flewif_awrr"/>
    <d v="2020-03-18T14:03:43"/>
    <s v="ajboga_awrr"/>
    <d v="2020-05-15T13:53:50"/>
    <s v="21f69d37-c437-4cb7-8e65-b0b4e01bf691"/>
  </r>
  <r>
    <n v="0"/>
    <n v="0"/>
    <n v="0"/>
    <n v="0"/>
    <n v="0"/>
    <n v="0"/>
    <n v="0"/>
    <n v="0"/>
    <n v="0"/>
    <n v="0"/>
    <x v="1"/>
    <n v="1"/>
    <n v="1"/>
    <n v="1"/>
    <n v="20"/>
    <x v="2"/>
    <d v="2020-05-13T14:16:21"/>
    <s v="zAWRR Not in Roster"/>
    <x v="1"/>
    <d v="2020-03-20T00:00:00"/>
    <d v="2020-03-20T08:45:08"/>
    <s v=""/>
    <s v="No"/>
    <s v="Old"/>
    <n v="0"/>
    <x v="1"/>
    <x v="0"/>
    <s v="zAWRR Not in Roster"/>
    <s v="zAWRR Not in Roster"/>
    <x v="1"/>
    <n v="2938059"/>
    <x v="1171"/>
    <x v="0"/>
    <s v="LP_AV115-J10_814161"/>
    <s v="CIP_AV115-J10_356047"/>
    <s v="Tree Work Complete"/>
    <m/>
    <x v="8"/>
    <s v="Gray Pine"/>
    <s v="No"/>
    <s v="No"/>
    <n v="6"/>
    <n v="27"/>
    <s v="Do Not ABATE"/>
    <s v="F1B_FP-Rmv1 B"/>
    <s v="Chip on site/broadcast"/>
    <m/>
    <s v="Riparian"/>
    <s v=".4 span pole A-9 and previously topped "/>
    <s v="AEA_A &amp; E Arborists Tree Care"/>
    <m/>
    <n v="5585874"/>
    <s v="F1B_FP-Rmv1 B"/>
    <d v="2020-04-02T12:04:48"/>
    <s v="A&amp;E crew 15"/>
    <s v="Unit"/>
    <s v="No"/>
    <s v="Not Invoiced"/>
    <s v="AEA_A &amp; E Arborists Tree Care"/>
    <m/>
    <d v="2020-05-13T00:00:00"/>
    <m/>
    <x v="9"/>
    <d v="2020-05-13T14:16:21"/>
    <s v="Sierra"/>
    <s v="SI_Sierra"/>
    <m/>
    <s v="13133 AVIAN PL"/>
    <s v="NEVADA CITY"/>
    <s v=""/>
    <s v=""/>
    <s v="sdealf_awrr"/>
    <d v="2020-03-20T08:45:08"/>
    <s v="BE_geomartawrrprod"/>
    <d v="2020-05-13T15:33:39"/>
    <s v="f81f2a36-2c7a-46db-a7bd-bb0c645aaf6f"/>
  </r>
  <r>
    <n v="0"/>
    <n v="0"/>
    <n v="0"/>
    <n v="0"/>
    <n v="0"/>
    <n v="0"/>
    <n v="0"/>
    <n v="0"/>
    <n v="0"/>
    <n v="0"/>
    <x v="1"/>
    <n v="1"/>
    <n v="1"/>
    <n v="1"/>
    <n v="20"/>
    <x v="2"/>
    <d v="2020-05-13T14:16:50"/>
    <s v="zAWRR Not in Roster"/>
    <x v="1"/>
    <d v="2020-03-20T00:00:00"/>
    <d v="2020-03-20T08:43:31"/>
    <s v=""/>
    <s v="No"/>
    <s v="Old"/>
    <n v="0"/>
    <x v="1"/>
    <x v="0"/>
    <s v="zAWRR Not in Roster"/>
    <s v="zAWRR Not in Roster"/>
    <x v="1"/>
    <n v="2938058"/>
    <x v="1172"/>
    <x v="0"/>
    <s v="LP_AV115-J10_814161"/>
    <s v="CIP_AV115-J10_356047"/>
    <s v="Tree Work Complete"/>
    <m/>
    <x v="8"/>
    <s v="Gray Pine"/>
    <s v="No"/>
    <s v="No"/>
    <n v="6"/>
    <n v="25"/>
    <s v="Do Not ABATE"/>
    <s v="F1B_FP-Rmv1 B"/>
    <s v="Chip on site/broadcast"/>
    <m/>
    <s v="Riparian"/>
    <s v=".4 span, pole A-9, leaning on fence and previously topped"/>
    <s v="AEA_A &amp; E Arborists Tree Care"/>
    <m/>
    <n v="5585874"/>
    <s v="F1B_FP-Rmv1 B"/>
    <d v="2020-04-02T12:02:49"/>
    <s v="A&amp;E crew 15"/>
    <s v="Unit"/>
    <s v="No"/>
    <s v="Not Invoiced"/>
    <s v="AEA_A &amp; E Arborists Tree Care"/>
    <m/>
    <d v="2020-05-13T00:00:00"/>
    <m/>
    <x v="9"/>
    <d v="2020-05-13T14:16:50"/>
    <s v="Sierra"/>
    <s v="SI_Sierra"/>
    <m/>
    <s v="13133 AVIAN PL"/>
    <s v="NEVADA CITY"/>
    <s v=""/>
    <s v=""/>
    <s v="sdealf_awrr"/>
    <d v="2020-03-20T08:43:31"/>
    <s v="BE_geomartawrrprod"/>
    <d v="2020-05-13T15:33:39"/>
    <s v="968d4e2e-ac40-46fa-b2b6-2228685623cc"/>
  </r>
  <r>
    <n v="0"/>
    <n v="0"/>
    <n v="0"/>
    <n v="0"/>
    <n v="0"/>
    <n v="0"/>
    <n v="0"/>
    <n v="0"/>
    <n v="0"/>
    <n v="0"/>
    <x v="1"/>
    <n v="1"/>
    <n v="1"/>
    <n v="1"/>
    <n v="20"/>
    <x v="2"/>
    <d v="2020-05-13T14:17:43"/>
    <s v="zAWRR Not in Roster"/>
    <x v="1"/>
    <d v="2020-03-19T00:00:00"/>
    <d v="2020-03-19T13:46:24"/>
    <s v=""/>
    <s v="No"/>
    <s v="Old"/>
    <n v="0"/>
    <x v="1"/>
    <x v="0"/>
    <s v="zAWRR Not in Roster"/>
    <s v="zAWRR Not in Roster"/>
    <x v="1"/>
    <n v="2936650"/>
    <x v="1173"/>
    <x v="0"/>
    <s v="LP_AV115-J10_814161"/>
    <s v="CIP_AV115-J10_356047"/>
    <s v="Tree Work Complete"/>
    <m/>
    <x v="8"/>
    <s v="Gray Pine"/>
    <s v="No"/>
    <s v="No"/>
    <n v="11"/>
    <n v="10"/>
    <s v="Do Not ABATE"/>
    <s v="R1B_Rmv 1-B"/>
    <s v="Chip on site/broadcast"/>
    <m/>
    <s v="Riparian"/>
    <s v=".2 span pole A-9; previously topped."/>
    <s v="AEA_A &amp; E Arborists Tree Care"/>
    <m/>
    <n v="5585883"/>
    <s v="R1B_Rmv 1-B"/>
    <d v="2020-04-02T14:21:53"/>
    <m/>
    <s v="Unit"/>
    <s v="No"/>
    <s v="Not Invoiced"/>
    <s v="AEA_A &amp; E Arborists Tree Care"/>
    <m/>
    <d v="2020-05-13T00:00:00"/>
    <s v="Customer to say where to leave chips"/>
    <x v="9"/>
    <d v="2020-05-13T14:17:43"/>
    <s v="Sierra"/>
    <s v="SI_Sierra"/>
    <m/>
    <s v="13133 AVIAN PL"/>
    <s v="NEVADA CITY"/>
    <s v=""/>
    <s v=""/>
    <s v="sdealf_awrr"/>
    <d v="2020-03-19T13:46:24"/>
    <s v="BE_geomartawrrprod"/>
    <d v="2020-05-13T15:33:37"/>
    <s v="194771e3-3b3e-4741-8b85-d85c652b1a96"/>
  </r>
  <r>
    <n v="0"/>
    <n v="0"/>
    <n v="0"/>
    <n v="0"/>
    <n v="0"/>
    <n v="0"/>
    <n v="0"/>
    <n v="0"/>
    <n v="0"/>
    <n v="0"/>
    <x v="1"/>
    <n v="1"/>
    <n v="1"/>
    <n v="1"/>
    <n v="20"/>
    <x v="2"/>
    <d v="2020-05-13T14:18:00"/>
    <s v="MBG"/>
    <x v="3"/>
    <d v="2020-05-13T00:00:00"/>
    <d v="2020-05-13T14:18:00"/>
    <s v=""/>
    <s v="No"/>
    <s v="New"/>
    <n v="0"/>
    <x v="1"/>
    <x v="0"/>
    <s v="Nicholas"/>
    <s v="Coleman"/>
    <x v="12"/>
    <n v="3225336"/>
    <x v="1174"/>
    <x v="2"/>
    <s v="LP_AW116-A09_893411"/>
    <s v="CIP_AW116-A09_396960"/>
    <s v="Work Identified"/>
    <m/>
    <x v="1"/>
    <s v="Cedar"/>
    <s v="No"/>
    <s v="No"/>
    <n v="4"/>
    <n v="24"/>
    <s v="Not a Strike Tree"/>
    <s v="R1B_Rmv 1-B"/>
    <s v="Cut and Leave"/>
    <m/>
    <s v="None Observed"/>
    <s v="0.4 span pole C to pole B . 4 feet south of lines. Repeated topping not recommended. Remove."/>
    <m/>
    <m/>
    <m/>
    <m/>
    <m/>
    <m/>
    <s v="Unit"/>
    <s v="No"/>
    <s v="Not Invoiced"/>
    <m/>
    <m/>
    <m/>
    <s v="Cut firewood 16 inches "/>
    <x v="15"/>
    <d v="2020-05-13T14:18:00"/>
    <s v="Sierra"/>
    <s v="SI_Sierra"/>
    <m/>
    <s v="13734 SUNSHINE MEADOWS TRL"/>
    <s v="GRASS VALLEY"/>
    <s v=""/>
    <s v=""/>
    <s v="ncolem_awrr"/>
    <d v="2020-05-13T14:18:00"/>
    <s v="BE_geomartawrrprod"/>
    <d v="2020-05-13T16:23:01"/>
    <s v="90811c08-7213-42aa-99f8-489fb030265b"/>
  </r>
  <r>
    <n v="0"/>
    <n v="0"/>
    <n v="0"/>
    <n v="0"/>
    <n v="0"/>
    <n v="0"/>
    <n v="0"/>
    <n v="0"/>
    <n v="0"/>
    <n v="0"/>
    <x v="1"/>
    <n v="1"/>
    <n v="2"/>
    <n v="2"/>
    <n v="20"/>
    <x v="2"/>
    <d v="2020-05-13T14:18:19"/>
    <s v="zAWRR Not in Roster"/>
    <x v="1"/>
    <d v="2020-03-20T00:00:00"/>
    <d v="2020-03-20T09:10:25"/>
    <s v=""/>
    <s v="No"/>
    <s v="Old"/>
    <n v="0"/>
    <x v="1"/>
    <x v="0"/>
    <s v="zAWRR Not in Roster"/>
    <s v="zAWRR Not in Roster"/>
    <x v="1"/>
    <n v="2938096"/>
    <x v="1175"/>
    <x v="0"/>
    <s v="LP_AV115-J10_814161"/>
    <s v="CIP_AV115-J10_356047"/>
    <s v="Tree Work Complete"/>
    <m/>
    <x v="8"/>
    <s v="Gray Pine"/>
    <s v="No"/>
    <s v="No"/>
    <n v="13"/>
    <n v="60"/>
    <s v="ABATE"/>
    <s v="R2B_Rmv 2-B"/>
    <s v="Chip on site/broadcast"/>
    <m/>
    <s v="Riparian"/>
    <s v=".7 span pole A-9, codominant top, previously side trimmed"/>
    <s v="AEA_A &amp; E Arborists Tree Care"/>
    <m/>
    <n v="5585874"/>
    <s v="R2B_Rmv 2-B"/>
    <d v="2020-04-02T12:09:59"/>
    <s v="A&amp;E crew 15"/>
    <s v="Unit"/>
    <s v="No"/>
    <s v="Not Invoiced"/>
    <s v="AEA_A &amp; E Arborists Tree Care"/>
    <m/>
    <d v="2020-05-13T00:00:00"/>
    <s v="Chip on site"/>
    <x v="9"/>
    <d v="2020-05-13T14:18:19"/>
    <s v="Sierra"/>
    <s v="SI_Sierra"/>
    <m/>
    <s v="13133 AVIAN PL"/>
    <s v="NEVADA CITY"/>
    <s v=""/>
    <s v=""/>
    <s v="sdealf_awrr"/>
    <d v="2020-03-20T09:10:25"/>
    <s v="BE_geomartawrrprod"/>
    <d v="2020-05-13T15:33:39"/>
    <s v="d9e7e862-2c7a-45f1-8121-d4bc460a7c32"/>
  </r>
  <r>
    <n v="0"/>
    <n v="0"/>
    <n v="0"/>
    <n v="0"/>
    <n v="0"/>
    <n v="0"/>
    <n v="0"/>
    <n v="0"/>
    <n v="0"/>
    <n v="0"/>
    <x v="1"/>
    <n v="1"/>
    <n v="2"/>
    <n v="2"/>
    <n v="20"/>
    <x v="2"/>
    <d v="2020-05-13T14:18:47"/>
    <s v="zAWRR Not in Roster"/>
    <x v="1"/>
    <d v="2020-03-20T00:00:00"/>
    <d v="2020-03-20T09:13:46"/>
    <s v=""/>
    <s v="No"/>
    <s v="Old"/>
    <n v="0"/>
    <x v="1"/>
    <x v="0"/>
    <s v="zAWRR Not in Roster"/>
    <s v="zAWRR Not in Roster"/>
    <x v="1"/>
    <n v="2938099"/>
    <x v="1176"/>
    <x v="0"/>
    <s v="LP_AV115-J10_814161"/>
    <s v="CIP_AV115-J10_356047"/>
    <s v="Tree Work Complete"/>
    <m/>
    <x v="8"/>
    <s v="Gray Pine"/>
    <s v="No"/>
    <s v="No"/>
    <n v="17"/>
    <n v="78"/>
    <s v="ABATE"/>
    <s v="R2B_Rmv 2-B"/>
    <s v="Chip on site/broadcast"/>
    <m/>
    <s v="Riparian"/>
    <s v=".2 span from T pole, tree has strong lean towards facilities."/>
    <s v="AEA_A &amp; E Arborists Tree Care"/>
    <m/>
    <n v="5585874"/>
    <s v="R2B_Rmv 2-B"/>
    <d v="2020-04-02T12:11:09"/>
    <s v="A&amp;E crew 15"/>
    <m/>
    <m/>
    <m/>
    <s v="AEA_A &amp; E Arborists Tree Care"/>
    <m/>
    <d v="2020-05-13T00:00:00"/>
    <m/>
    <x v="9"/>
    <d v="2020-05-13T14:18:47"/>
    <s v="Sierra"/>
    <s v="SI_Sierra"/>
    <m/>
    <s v="13133 AVIAN PL"/>
    <s v="NEVADA CITY"/>
    <s v=""/>
    <s v=""/>
    <s v="sdealf_awrr"/>
    <d v="2020-03-20T09:13:46"/>
    <s v="BE_geomartawrrprod"/>
    <d v="2020-05-13T15:33:39"/>
    <s v="caebd2bb-7160-4af4-8982-32df8cb900c7"/>
  </r>
  <r>
    <n v="0"/>
    <n v="0"/>
    <n v="0"/>
    <n v="0"/>
    <n v="0"/>
    <n v="0"/>
    <n v="0"/>
    <n v="0"/>
    <n v="0"/>
    <n v="0"/>
    <x v="1"/>
    <n v="1"/>
    <n v="2"/>
    <n v="2"/>
    <n v="20"/>
    <x v="2"/>
    <d v="2020-05-13T14:18:53"/>
    <s v="zAWRR Not in Roster"/>
    <x v="1"/>
    <d v="2020-03-18T00:00:00"/>
    <d v="2020-03-18T14:08:09"/>
    <s v=""/>
    <s v="No"/>
    <s v="Old"/>
    <n v="0"/>
    <x v="1"/>
    <x v="0"/>
    <s v="zAWRR Not in Roster"/>
    <s v="zAWRR Not in Roster"/>
    <x v="1"/>
    <n v="2933402"/>
    <x v="1177"/>
    <x v="0"/>
    <s v="LP_AV115-J08_812996"/>
    <s v="CIP_AV115-J08_356049"/>
    <s v="Tree Work Complete"/>
    <m/>
    <x v="8"/>
    <s v="Black Oak"/>
    <s v="No"/>
    <s v="No"/>
    <n v="16"/>
    <n v="70"/>
    <s v="ABATE"/>
    <s v="F2D_FS-R2B+Trt"/>
    <s v="Cut and Leave"/>
    <m/>
    <s v="None Observed"/>
    <s v=".5 SPN P10-end pole. 40’ north of line. Rot and lean."/>
    <s v="AEA_A &amp; E Arborists Tree Care"/>
    <m/>
    <n v="5746657"/>
    <s v="F2B_FP-Rmv2 B"/>
    <d v="2020-05-13T14:18:06"/>
    <m/>
    <s v="Unit"/>
    <s v="No"/>
    <s v="Not Invoiced"/>
    <s v="AEA_A &amp; E Arborists Tree Care"/>
    <m/>
    <d v="2020-05-15T13:53:14"/>
    <s v="Cut rounds into 16in remove all slash"/>
    <x v="4"/>
    <d v="2020-05-13T14:18:53"/>
    <s v="Sierra"/>
    <s v="SI_Sierra"/>
    <m/>
    <s v="13560 HOPEFUL HILL RD"/>
    <s v="NEVADA CITY"/>
    <s v=""/>
    <s v=""/>
    <s v="flewif_awrr"/>
    <d v="2020-03-18T14:08:09"/>
    <s v="ajboga_awrr"/>
    <d v="2020-05-15T13:53:16"/>
    <s v="f9d062c4-2e7b-4682-b4c2-ad74819e9945"/>
  </r>
  <r>
    <n v="0"/>
    <n v="0"/>
    <n v="0"/>
    <n v="0"/>
    <n v="0"/>
    <n v="0"/>
    <n v="0"/>
    <n v="0"/>
    <n v="0"/>
    <n v="0"/>
    <x v="1"/>
    <n v="1"/>
    <n v="1"/>
    <n v="1"/>
    <n v="20"/>
    <x v="2"/>
    <d v="2020-05-13T14:19:21"/>
    <s v="zAWRR Not in Roster"/>
    <x v="1"/>
    <d v="2020-03-20T00:00:00"/>
    <d v="2020-03-20T09:31:04"/>
    <s v=""/>
    <s v="No"/>
    <s v="Old"/>
    <n v="0"/>
    <x v="1"/>
    <x v="0"/>
    <s v="zAWRR Not in Roster"/>
    <s v="zAWRR Not in Roster"/>
    <x v="1"/>
    <n v="2938128"/>
    <x v="1178"/>
    <x v="0"/>
    <s v="LP_AV115-J10_814161"/>
    <s v="CIP_AV115-J10_356047"/>
    <s v="Tree Work Complete"/>
    <m/>
    <x v="8"/>
    <s v="Gray Pine"/>
    <s v="No"/>
    <s v="Yes"/>
    <n v="9"/>
    <n v="15"/>
    <s v="Do Not ABATE"/>
    <s v="R1B_Rmv 1-B"/>
    <s v="Chip on site/broadcast"/>
    <m/>
    <s v="Riparian"/>
    <s v=".4 span P9-10, previously topped and will require continuous work"/>
    <s v="AEA_A &amp; E Arborists Tree Care"/>
    <m/>
    <n v="5585874"/>
    <s v="R1B_Rmv 1-B"/>
    <d v="2020-04-02T12:16:44"/>
    <s v="A&amp;E crew 15"/>
    <s v="Unit"/>
    <s v="No"/>
    <s v="Not Invoiced"/>
    <s v="AEA_A &amp; E Arborists Tree Care"/>
    <m/>
    <d v="2020-05-13T00:00:00"/>
    <m/>
    <x v="9"/>
    <d v="2020-05-13T14:19:21"/>
    <s v="Sierra"/>
    <s v="SI_Sierra"/>
    <m/>
    <s v="13133 AVIAN PL"/>
    <s v="NEVADA CITY"/>
    <s v=""/>
    <s v=""/>
    <s v="sdealf_awrr"/>
    <d v="2020-03-20T09:31:04"/>
    <s v="BE_geomartawrrprod"/>
    <d v="2020-05-13T15:33:39"/>
    <s v="598ca594-0421-4aef-a59f-0cde046c675c"/>
  </r>
  <r>
    <n v="0"/>
    <n v="0"/>
    <n v="0"/>
    <n v="0"/>
    <n v="0"/>
    <n v="0"/>
    <n v="0"/>
    <n v="0"/>
    <n v="0"/>
    <n v="0"/>
    <x v="1"/>
    <n v="1"/>
    <n v="2"/>
    <n v="2"/>
    <n v="20"/>
    <x v="2"/>
    <d v="2020-05-13T14:19:47"/>
    <s v="zAWRR Not in Roster"/>
    <x v="1"/>
    <d v="2020-03-20T00:00:00"/>
    <d v="2020-03-20T09:22:23"/>
    <s v=""/>
    <s v="No"/>
    <s v="Old"/>
    <n v="0"/>
    <x v="1"/>
    <x v="0"/>
    <s v="zAWRR Not in Roster"/>
    <s v="zAWRR Not in Roster"/>
    <x v="1"/>
    <n v="2938110"/>
    <x v="1179"/>
    <x v="0"/>
    <s v="LP_AV115-J10_814161"/>
    <s v="CIP_AV115-J10_356047"/>
    <s v="Tree Work Complete"/>
    <m/>
    <x v="8"/>
    <s v="Gray Pine"/>
    <s v="No"/>
    <s v="No"/>
    <n v="14"/>
    <n v="50"/>
    <s v="ABATE"/>
    <s v="F2B_FP-Rmv2 B"/>
    <s v="Chip on site/broadcast"/>
    <m/>
    <s v="Riparian"/>
    <s v=".2 span P9-10, tree leans towards P9"/>
    <s v="AEA_A &amp; E Arborists Tree Care"/>
    <m/>
    <n v="5585874"/>
    <s v="F2B_FP-Rmv2 B"/>
    <d v="2020-04-02T12:14:45"/>
    <s v="A&amp;E crew 15"/>
    <s v="Unit"/>
    <s v="No"/>
    <s v="Not Invoiced"/>
    <s v="AEA_A &amp; E Arborists Tree Care"/>
    <m/>
    <d v="2020-05-13T00:00:00"/>
    <s v="Chip on site "/>
    <x v="9"/>
    <d v="2020-05-13T14:19:47"/>
    <s v="Sierra"/>
    <s v="SI_Sierra"/>
    <m/>
    <s v="13133 AVIAN PL"/>
    <s v="NEVADA CITY"/>
    <s v=""/>
    <s v=""/>
    <s v="sdealf_awrr"/>
    <d v="2020-03-20T09:22:23"/>
    <s v="BE_geomartawrrprod"/>
    <d v="2020-05-13T15:33:39"/>
    <s v="30f1367f-bcb1-4636-a53f-4acd7724c793"/>
  </r>
  <r>
    <n v="0"/>
    <n v="0"/>
    <n v="0"/>
    <n v="0"/>
    <n v="0"/>
    <n v="0"/>
    <n v="0"/>
    <n v="0"/>
    <n v="0"/>
    <n v="0"/>
    <x v="1"/>
    <n v="1"/>
    <n v="1"/>
    <n v="1"/>
    <n v="20"/>
    <x v="2"/>
    <d v="2020-05-13T14:20:24"/>
    <s v="zAWRR Not in Roster"/>
    <x v="1"/>
    <d v="2020-03-20T00:00:00"/>
    <d v="2020-03-20T09:17:30"/>
    <s v=""/>
    <s v="No"/>
    <s v="Old"/>
    <n v="0"/>
    <x v="1"/>
    <x v="0"/>
    <s v="zAWRR Not in Roster"/>
    <s v="zAWRR Not in Roster"/>
    <x v="1"/>
    <n v="2938104"/>
    <x v="1180"/>
    <x v="0"/>
    <s v="LP_AV115-J10_814161"/>
    <s v="CIP_AV115-J10_356047"/>
    <s v="Tree Work Complete"/>
    <m/>
    <x v="8"/>
    <s v="Gray Pine"/>
    <s v="No"/>
    <s v="No"/>
    <n v="10"/>
    <n v="12"/>
    <s v="Do Not ABATE"/>
    <s v="R1B_Rmv 1-B"/>
    <s v="Chip on site/broadcast"/>
    <m/>
    <s v="Riparian"/>
    <s v=".9 span pole A-9, previously topped and under line. Will require continuous work "/>
    <s v="AEA_A &amp; E Arborists Tree Care"/>
    <m/>
    <n v="5585874"/>
    <s v="R1B_Rmv 1-B"/>
    <d v="2020-04-02T12:12:52"/>
    <s v="A&amp;E crew 15"/>
    <s v="Unit"/>
    <s v="No"/>
    <s v="Not Invoiced"/>
    <s v="AEA_A &amp; E Arborists Tree Care"/>
    <m/>
    <d v="2020-05-13T00:00:00"/>
    <m/>
    <x v="9"/>
    <d v="2020-05-13T14:20:24"/>
    <s v="Sierra"/>
    <s v="SI_Sierra"/>
    <m/>
    <s v="13133 AVIAN PL"/>
    <s v="NEVADA CITY"/>
    <s v=""/>
    <s v=""/>
    <s v="sdealf_awrr"/>
    <d v="2020-03-20T09:17:30"/>
    <s v="BE_geomartawrrprod"/>
    <d v="2020-05-13T15:33:39"/>
    <s v="c294e650-f4d0-4fbf-b403-e5942ea576ec"/>
  </r>
  <r>
    <n v="0"/>
    <n v="0"/>
    <n v="0"/>
    <n v="0"/>
    <n v="0"/>
    <n v="0"/>
    <n v="0"/>
    <n v="0"/>
    <n v="0"/>
    <n v="0"/>
    <x v="1"/>
    <n v="1"/>
    <n v="2"/>
    <n v="2"/>
    <n v="20"/>
    <x v="2"/>
    <d v="2020-05-13T14:21:36"/>
    <s v="zAWRR Not in Roster"/>
    <x v="1"/>
    <d v="2020-03-20T00:00:00"/>
    <d v="2020-03-20T09:13:50"/>
    <s v=""/>
    <s v="No"/>
    <s v="Old"/>
    <n v="0"/>
    <x v="1"/>
    <x v="0"/>
    <s v="zAWRR Not in Roster"/>
    <s v="zAWRR Not in Roster"/>
    <x v="1"/>
    <n v="2938100"/>
    <x v="1181"/>
    <x v="0"/>
    <s v="LP_AV115-J10_814161"/>
    <s v="CIP_AV115-J10_356047"/>
    <s v="Tree Work Complete"/>
    <m/>
    <x v="8"/>
    <s v="Gray Pine"/>
    <s v="No"/>
    <s v="No"/>
    <n v="14"/>
    <n v="75"/>
    <s v="ABATE"/>
    <s v="R2B_Rmv 2-B"/>
    <s v="Chip on site/broadcast"/>
    <m/>
    <s v="Riparian"/>
    <s v=".8 span pole A-9 and east of line"/>
    <s v="AEA_A &amp; E Arborists Tree Care"/>
    <m/>
    <m/>
    <s v="R2B_Rmv 2-B"/>
    <d v="2020-04-02T00:00:00"/>
    <m/>
    <s v="Unit"/>
    <s v="No"/>
    <s v="Not Invoiced"/>
    <s v="AEA_A &amp; E Arborists Tree Care"/>
    <m/>
    <d v="2020-05-13T00:00:00"/>
    <m/>
    <x v="9"/>
    <d v="2020-05-13T14:21:36"/>
    <s v="Sierra"/>
    <s v="SI_Sierra"/>
    <m/>
    <s v="13133 AVIAN PL"/>
    <s v="NEVADA CITY"/>
    <s v=""/>
    <s v=""/>
    <s v="sdealf_awrr"/>
    <d v="2020-03-20T09:13:50"/>
    <s v="BE_geomartawrrprod"/>
    <d v="2020-05-13T15:33:39"/>
    <s v="99b301fd-808c-4df2-aa60-73950a15501d"/>
  </r>
  <r>
    <n v="0"/>
    <n v="0"/>
    <n v="0"/>
    <n v="0"/>
    <n v="0"/>
    <n v="0"/>
    <n v="0"/>
    <n v="0"/>
    <n v="0"/>
    <n v="0"/>
    <x v="1"/>
    <n v="1"/>
    <n v="4"/>
    <n v="4"/>
    <n v="20"/>
    <x v="2"/>
    <d v="2020-05-13T14:21:53"/>
    <s v="zAWRR Not in Roster"/>
    <x v="1"/>
    <d v="2020-03-18T00:00:00"/>
    <d v="2020-03-18T14:13:20"/>
    <s v=""/>
    <s v="No"/>
    <s v="Old"/>
    <n v="0"/>
    <x v="1"/>
    <x v="0"/>
    <s v="zAWRR Not in Roster"/>
    <s v="zAWRR Not in Roster"/>
    <x v="1"/>
    <n v="2933403"/>
    <x v="1182"/>
    <x v="0"/>
    <s v="LP_AV115-J08_812996"/>
    <s v="CIP_AV115-J08_356049"/>
    <s v="Tree Work Complete"/>
    <m/>
    <x v="8"/>
    <s v="Black Oak"/>
    <s v="No"/>
    <s v="No"/>
    <n v="83"/>
    <n v="80"/>
    <s v="ABATE"/>
    <s v="F4D_FS-R4B+Trt"/>
    <s v="Cut and Leave"/>
    <m/>
    <s v="None Observed"/>
    <s v=".6 SPN P10-end pole. 50’ north of line. 4 xstm. Rot and lean."/>
    <s v="AEA_A &amp; E Arborists Tree Care"/>
    <m/>
    <n v="5746657"/>
    <s v="F4B_FP-Rmv4 B"/>
    <d v="2020-05-13T14:21:25"/>
    <m/>
    <s v="Unit"/>
    <s v="No"/>
    <s v="Not Invoiced"/>
    <s v="AEA_A &amp; E Arborists Tree Care"/>
    <m/>
    <d v="2020-05-15T13:52:49"/>
    <s v="Cut rounds into 16in remove all slash"/>
    <x v="4"/>
    <d v="2020-05-13T14:21:53"/>
    <s v="Sierra"/>
    <s v="SI_Sierra"/>
    <m/>
    <s v="13560 HOPEFUL HILL RD"/>
    <s v="NEVADA CITY"/>
    <s v=""/>
    <s v=""/>
    <s v="flewif_awrr"/>
    <d v="2020-03-18T14:13:20"/>
    <s v="ajboga_awrr"/>
    <d v="2020-05-15T13:52:51"/>
    <s v="e9f7c6ed-1743-4862-83c2-b5f4d72dc0e4"/>
  </r>
  <r>
    <n v="0"/>
    <n v="0"/>
    <n v="0"/>
    <n v="0"/>
    <n v="0"/>
    <n v="0"/>
    <n v="0"/>
    <n v="0"/>
    <n v="0"/>
    <n v="0"/>
    <x v="1"/>
    <n v="1"/>
    <n v="1"/>
    <n v="1"/>
    <n v="20"/>
    <x v="2"/>
    <d v="2020-05-13T14:22:34"/>
    <s v="MGE"/>
    <x v="4"/>
    <d v="2020-05-13T00:00:00"/>
    <d v="2020-05-13T14:22:34"/>
    <s v=""/>
    <s v="No"/>
    <s v="New"/>
    <n v="0"/>
    <x v="1"/>
    <x v="0"/>
    <s v="Tyler"/>
    <s v="Rey"/>
    <x v="6"/>
    <n v="3225876"/>
    <x v="1183"/>
    <x v="2"/>
    <s v="LP_AW116-A03_901885"/>
    <s v="CIP_AW116-A03_398757"/>
    <s v="Work Identified"/>
    <m/>
    <x v="2"/>
    <s v="Ponderosa Pine"/>
    <s v="No"/>
    <s v="No"/>
    <n v="10"/>
    <n v="75"/>
    <s v="Do Not ABATE"/>
    <s v="F1B_FP-Rmv1 B"/>
    <s v="Haul offsite"/>
    <m/>
    <s v="None Observed"/>
    <s v="75 feet north of end pole, removal for poor taper/ suppressed tree "/>
    <m/>
    <m/>
    <m/>
    <m/>
    <m/>
    <m/>
    <s v="Unit"/>
    <s v="No"/>
    <s v="Not Invoiced"/>
    <m/>
    <m/>
    <m/>
    <s v="Remove pine wood and debris "/>
    <x v="8"/>
    <d v="2020-05-13T14:22:34"/>
    <s v="Sierra"/>
    <s v="SI_Sierra"/>
    <m/>
    <s v="13131 SUNSHINE VALLEY RD"/>
    <s v="GRASS VALLEY"/>
    <s v=""/>
    <s v=""/>
    <s v="treym_awrr"/>
    <d v="2020-05-13T14:22:34"/>
    <s v="BE_geomartawrrprod"/>
    <d v="2020-05-13T16:23:11"/>
    <s v="64fd289f-b155-4d17-ba0b-ea0927544de9"/>
  </r>
  <r>
    <n v="0"/>
    <n v="0"/>
    <n v="0"/>
    <n v="0"/>
    <n v="0"/>
    <n v="0"/>
    <n v="0"/>
    <n v="0"/>
    <n v="0"/>
    <n v="0"/>
    <x v="1"/>
    <n v="1"/>
    <n v="3"/>
    <s v="NA"/>
    <n v="20"/>
    <x v="2"/>
    <d v="2020-05-13T14:23:47"/>
    <s v="MBG"/>
    <x v="3"/>
    <d v="2020-05-13T00:00:00"/>
    <d v="2020-05-13T14:23:47"/>
    <s v=""/>
    <s v="No"/>
    <s v="New"/>
    <n v="0"/>
    <x v="1"/>
    <x v="0"/>
    <s v="Nicholas"/>
    <s v="Coleman"/>
    <x v="12"/>
    <n v="3225347"/>
    <x v="1184"/>
    <x v="2"/>
    <s v="LP_AW116-A09_893411"/>
    <s v="CIP_AW116-A09_396960"/>
    <s v="Work Identified"/>
    <m/>
    <x v="1"/>
    <s v="Black Oak"/>
    <s v="No"/>
    <s v="No"/>
    <n v="31"/>
    <n v="75"/>
    <s v="Do Not ABATE"/>
    <s v="FOB_FP-Ov B"/>
    <s v="Cut and Leave"/>
    <m/>
    <s v="None Observed"/>
    <s v="0.5 span pole C to pole B. 35 feet south of lines. FOB trim to compliance."/>
    <m/>
    <m/>
    <m/>
    <m/>
    <m/>
    <m/>
    <s v="Unit"/>
    <s v="No"/>
    <s v="Not Invoiced"/>
    <m/>
    <m/>
    <m/>
    <s v="Cut firewood 16 inches."/>
    <x v="15"/>
    <d v="2020-05-13T14:23:47"/>
    <s v="Sierra"/>
    <s v="SI_Sierra"/>
    <m/>
    <s v="13734 SUNSHINE MEADOWS TRL"/>
    <s v="GRASS VALLEY"/>
    <s v=""/>
    <s v=""/>
    <s v="ncolem_awrr"/>
    <d v="2020-05-13T14:23:47"/>
    <s v="BE_geomartawrrprod"/>
    <d v="2020-05-13T16:23:01"/>
    <s v="7960c56c-409f-40e8-b1ee-4750b4c8e516"/>
  </r>
  <r>
    <n v="0"/>
    <n v="0"/>
    <n v="0"/>
    <n v="0"/>
    <n v="0"/>
    <n v="0"/>
    <n v="0"/>
    <n v="0"/>
    <n v="0"/>
    <n v="0"/>
    <x v="1"/>
    <n v="1"/>
    <n v="2"/>
    <n v="2"/>
    <n v="20"/>
    <x v="2"/>
    <d v="2020-05-13T14:24:44"/>
    <s v="zAWRR Not in Roster"/>
    <x v="1"/>
    <d v="2020-04-20T00:00:00"/>
    <d v="2020-04-20T13:23:25"/>
    <s v=""/>
    <s v="No"/>
    <s v="Old"/>
    <n v="0"/>
    <x v="1"/>
    <x v="0"/>
    <s v="zAWRR Not in Roster"/>
    <s v="zAWRR Not in Roster"/>
    <x v="1"/>
    <n v="3118106"/>
    <x v="1185"/>
    <x v="0"/>
    <s v="LP_AV115-J08_812996"/>
    <s v="CIP_AV115-J08_356049"/>
    <s v="Tree Work Complete"/>
    <m/>
    <x v="8"/>
    <s v="Black Oak"/>
    <s v="No"/>
    <s v="No"/>
    <n v="14"/>
    <n v="65"/>
    <s v="ABATE"/>
    <s v="R2B_Rmv 2-B"/>
    <s v="Cut and Leave"/>
    <m/>
    <s v="None Observed"/>
    <s v=".5 SPN P10-end pole. 20’north of line. Included bark and lean. 1 stem. Previously trimmed. Has overhang. Trimming would remove &gt;30% of canopy."/>
    <s v="AEA_A &amp; E Arborists Tree Care"/>
    <m/>
    <n v="5746657"/>
    <s v="R2B_Rmv 2-B"/>
    <d v="2020-05-13T14:24:32"/>
    <m/>
    <s v="Unit"/>
    <s v="No"/>
    <s v="Not Invoiced"/>
    <s v="AEA_A &amp; E Arborists Tree Care"/>
    <m/>
    <d v="2020-05-15T13:50:56"/>
    <s v="TBD"/>
    <x v="4"/>
    <d v="2020-05-13T14:24:44"/>
    <s v="Sierra"/>
    <s v="SI_Sierra"/>
    <m/>
    <m/>
    <s v="NEVADA CITY"/>
    <s v=""/>
    <s v=""/>
    <s v="sfrizf_awrr"/>
    <d v="2020-04-20T13:23:25"/>
    <s v="ajboga_awrr"/>
    <d v="2020-05-15T13:51:02"/>
    <s v="4aeff213-9e0c-4ae8-ac1e-c6dbdfc582c1"/>
  </r>
  <r>
    <n v="0"/>
    <n v="0"/>
    <n v="0"/>
    <n v="0"/>
    <n v="0"/>
    <n v="0"/>
    <n v="0"/>
    <n v="0"/>
    <n v="0"/>
    <n v="0"/>
    <x v="1"/>
    <n v="1"/>
    <n v="2"/>
    <s v="NA"/>
    <n v="20"/>
    <x v="2"/>
    <d v="2020-05-13T14:25:29"/>
    <s v="FCO"/>
    <x v="5"/>
    <d v="2020-02-18T00:00:00"/>
    <d v="2020-02-18T13:26:39"/>
    <s v=""/>
    <s v="No"/>
    <s v="Old"/>
    <n v="0"/>
    <x v="1"/>
    <x v="0"/>
    <s v="Sierra"/>
    <s v="Monroe"/>
    <x v="10"/>
    <n v="1779555"/>
    <x v="1186"/>
    <x v="0"/>
    <s v="LP_AV115-F21_884084"/>
    <s v="CIP_AV115-F21_357145"/>
    <s v="Work Identified"/>
    <m/>
    <x v="2"/>
    <s v="Cypress"/>
    <s v="No"/>
    <s v="No"/>
    <n v="14"/>
    <n v="50"/>
    <s v="ABATE"/>
    <s v="TO_Top"/>
    <s v="Haul offsite"/>
    <s v="No"/>
    <s v="None Observed"/>
    <s v=".4 span between pole #14-15/ 15 ft west of line / dead top 20 feet down trunk / Top trim could harm tree/ owner doesn’t eat whole tree out just cut off the dead top"/>
    <m/>
    <m/>
    <m/>
    <m/>
    <m/>
    <m/>
    <s v="Unit"/>
    <m/>
    <m/>
    <m/>
    <m/>
    <m/>
    <s v="Remove all wood and slash"/>
    <x v="13"/>
    <d v="2020-05-13T14:25:29"/>
    <s v="Sierra"/>
    <s v="SI_Sierra"/>
    <s v="1051742902"/>
    <s v="13226 HOOT OWL RD"/>
    <s v="NEVADA CITY"/>
    <s v=""/>
    <s v=""/>
    <s v="ahansm_awrr"/>
    <d v="2020-02-18T13:26:39"/>
    <s v="BE_geomartawrrprod"/>
    <d v="2020-05-13T15:33:45"/>
    <s v="1fbe4ac1-f2b0-4859-b712-f2e2969a3534"/>
  </r>
  <r>
    <n v="0"/>
    <n v="0"/>
    <n v="0"/>
    <n v="0"/>
    <n v="0"/>
    <n v="0"/>
    <n v="0"/>
    <n v="0"/>
    <n v="0"/>
    <n v="0"/>
    <x v="1"/>
    <n v="1"/>
    <n v="2"/>
    <n v="2"/>
    <n v="20"/>
    <x v="2"/>
    <d v="2020-05-13T14:27:28"/>
    <s v="zAWRR Not in Roster"/>
    <x v="1"/>
    <d v="2020-04-20T00:00:00"/>
    <d v="2020-04-20T13:27:02"/>
    <s v=""/>
    <s v="No"/>
    <s v="Old"/>
    <n v="0"/>
    <x v="1"/>
    <x v="0"/>
    <s v="zAWRR Not in Roster"/>
    <s v="zAWRR Not in Roster"/>
    <x v="1"/>
    <n v="3118141"/>
    <x v="1187"/>
    <x v="0"/>
    <s v="LP_AV115-J08_812996"/>
    <s v="CIP_AV115-J08_356049"/>
    <s v="Tree Work Complete"/>
    <m/>
    <x v="8"/>
    <s v="Black Oak"/>
    <s v="No"/>
    <s v="No"/>
    <n v="16"/>
    <n v="65"/>
    <s v="ABATE"/>
    <s v="R2B_Rmv 2-B"/>
    <s v="Cut and Leave"/>
    <m/>
    <s v="None Observed"/>
    <s v=".5 SPN P10-end pole. 20’north of line. Included bark and lean. 1 stem. Previously trimmed. Has some overhang within 2’ of line. Leaning toward line. Wound on SW side of trunk. Declining; epicormic sprouting all along trunk.Trimming would remove &gt;30% of canopy."/>
    <s v="AEA_A &amp; E Arborists Tree Care"/>
    <m/>
    <n v="5746657"/>
    <s v="R2B_Rmv 2-B"/>
    <d v="2020-05-13T14:26:35"/>
    <m/>
    <s v="Unit"/>
    <s v="No"/>
    <s v="Not Invoiced"/>
    <s v="AEA_A &amp; E Arborists Tree Care"/>
    <m/>
    <d v="2020-05-15T13:50:22"/>
    <s v="TBD"/>
    <x v="4"/>
    <d v="2020-05-13T14:27:28"/>
    <s v="Sierra"/>
    <s v="SI_Sierra"/>
    <m/>
    <m/>
    <s v="NEVADA CITY"/>
    <s v=""/>
    <s v=""/>
    <s v="sfrizf_awrr"/>
    <d v="2020-04-20T13:27:02"/>
    <s v="ajboga_awrr"/>
    <d v="2020-05-15T13:50:39"/>
    <s v="73c92516-713e-4fed-afc1-f1d3ebf2b526"/>
  </r>
  <r>
    <n v="0"/>
    <n v="0"/>
    <n v="0"/>
    <n v="0"/>
    <n v="0"/>
    <n v="0"/>
    <n v="0"/>
    <n v="0"/>
    <n v="0"/>
    <n v="0"/>
    <x v="1"/>
    <n v="1"/>
    <n v="3"/>
    <n v="3"/>
    <n v="20"/>
    <x v="2"/>
    <d v="2020-05-13T14:33:11"/>
    <s v="zAWRR Not in Roster"/>
    <x v="1"/>
    <d v="2020-03-18T00:00:00"/>
    <d v="2020-03-18T13:57:57"/>
    <s v=""/>
    <s v="No"/>
    <s v="Old"/>
    <n v="0"/>
    <x v="1"/>
    <x v="0"/>
    <s v="zAWRR Not in Roster"/>
    <s v="zAWRR Not in Roster"/>
    <x v="1"/>
    <n v="2934435"/>
    <x v="1188"/>
    <x v="0"/>
    <s v="LP_AV115-J08_812997"/>
    <s v="CIP_AV115-J08_356049"/>
    <s v="Tree Work Complete"/>
    <m/>
    <x v="8"/>
    <s v="Ponderosa Pine"/>
    <s v="No"/>
    <s v="No"/>
    <n v="30"/>
    <n v="132"/>
    <s v="ABATE"/>
    <s v="F3B_FP-Rmv3 B"/>
    <s v="Haul offsite"/>
    <m/>
    <s v="None Observed"/>
    <s v="0.2 span north of end pole tree is leaning toward facility. "/>
    <s v="AEA_A &amp; E Arborists Tree Care"/>
    <m/>
    <n v="5746657"/>
    <s v="F3B_FP-Rmv3 B"/>
    <d v="2020-05-13T14:33:05"/>
    <m/>
    <s v="Unit"/>
    <s v="No"/>
    <s v="Not Invoiced"/>
    <s v="AEA_A &amp; E Arborists Tree Care"/>
    <m/>
    <d v="2020-05-15T13:44:24"/>
    <s v="Remove all wood and slash"/>
    <x v="4"/>
    <d v="2020-05-13T14:33:11"/>
    <s v="Sierra"/>
    <s v="SI_Sierra"/>
    <m/>
    <s v="13584 HOPEFUL HILL RD"/>
    <s v="NEVADA CITY"/>
    <s v=""/>
    <s v=""/>
    <s v="jgaulf_awrr"/>
    <d v="2020-03-18T13:57:57"/>
    <s v="ajboga_awrr"/>
    <d v="2020-05-15T13:44:27"/>
    <s v="bc8b722f-f118-4983-8bbc-df7c90e94517"/>
  </r>
  <r>
    <n v="0"/>
    <n v="0"/>
    <n v="0"/>
    <n v="0"/>
    <n v="0"/>
    <n v="0"/>
    <n v="0"/>
    <n v="0"/>
    <n v="0"/>
    <n v="0"/>
    <x v="1"/>
    <n v="1"/>
    <n v="2"/>
    <n v="2"/>
    <n v="20"/>
    <x v="2"/>
    <d v="2020-05-13T14:34:49"/>
    <s v="zAWRR Not in Roster"/>
    <x v="1"/>
    <d v="1899-12-30T00:00:00"/>
    <d v="1899-12-30T17:00:00"/>
    <s v=""/>
    <s v="No"/>
    <s v="Old"/>
    <n v="0"/>
    <x v="1"/>
    <x v="0"/>
    <s v="zAWRR Not in Roster"/>
    <s v="zAWRR Not in Roster"/>
    <x v="1"/>
    <n v="1758804"/>
    <x v="1189"/>
    <x v="0"/>
    <s v="LP_AV115-J09_810902"/>
    <s v="CIP_AV115-J10_357188"/>
    <s v="Tree Work Complete"/>
    <m/>
    <x v="8"/>
    <s v="Ponderosa Pine"/>
    <s v="No"/>
    <s v="No"/>
    <n v="18"/>
    <n v="51"/>
    <s v="Not a Strike Tree"/>
    <s v="R2B_Rmv 2-B"/>
    <s v="Haul offsite"/>
    <s v="No"/>
    <s v="None Observed"/>
    <s v="NW of pole A, 0.2 span pole A-9, adjacent to 2 pines prescribed for removal which will severely impact this tree. Poor structure with lean."/>
    <s v="AEA_A &amp; E Arborists Tree Care"/>
    <m/>
    <n v="5650718"/>
    <s v="R2B_Rmv 2-B"/>
    <d v="2020-04-08T11:06:00"/>
    <s v="A&amp;E CREW 22"/>
    <s v="Unit"/>
    <s v="No"/>
    <s v="Not Invoiced"/>
    <s v="AEA_A &amp; E Arborists Tree Care"/>
    <m/>
    <d v="2020-05-13T14:34:44"/>
    <s v="Remove all wood and debris from site. "/>
    <x v="9"/>
    <d v="2020-05-13T14:34:49"/>
    <s v="Sierra"/>
    <s v="SI_Sierra"/>
    <s v="1051682412"/>
    <s v="13155 AVIAN PL"/>
    <s v="NEVADA CITY"/>
    <s v=""/>
    <s v=""/>
    <s v="jjaqun_awrr"/>
    <d v="1899-12-30T17:00:00"/>
    <s v="BE_geomartawrrprod"/>
    <d v="2020-05-13T15:33:27"/>
    <s v="817dde4f-d4f8-47c8-9552-847a89f39bee"/>
  </r>
  <r>
    <n v="0"/>
    <n v="0"/>
    <n v="0"/>
    <n v="0"/>
    <n v="0"/>
    <n v="0"/>
    <n v="0"/>
    <n v="0"/>
    <n v="0"/>
    <n v="0"/>
    <x v="1"/>
    <n v="1"/>
    <n v="1"/>
    <n v="1"/>
    <n v="20"/>
    <x v="2"/>
    <d v="2020-05-13T14:35:06"/>
    <s v="MGE"/>
    <x v="4"/>
    <d v="2020-05-13T00:00:00"/>
    <d v="2020-05-13T14:35:06"/>
    <s v=""/>
    <s v="No"/>
    <s v="New"/>
    <n v="0"/>
    <x v="1"/>
    <x v="0"/>
    <s v="Tyler"/>
    <s v="Rey"/>
    <x v="6"/>
    <n v="3225877"/>
    <x v="1190"/>
    <x v="2"/>
    <s v="LP_AW116-A03_901885"/>
    <s v="CIP_AW116-A03_398757"/>
    <s v="Work Identified"/>
    <m/>
    <x v="2"/>
    <s v="Sugar Pine"/>
    <s v="No"/>
    <s v="No"/>
    <n v="7"/>
    <n v="48"/>
    <s v="Do Not ABATE"/>
    <s v="F1B_FP-Rmv1 B"/>
    <s v="Haul offsite"/>
    <m/>
    <s v="None Observed"/>
    <s v="Poles M-N, .7 spans from M, 35 feet north of the wire removal for poor taper, rubbing against tree behind "/>
    <m/>
    <m/>
    <m/>
    <m/>
    <m/>
    <m/>
    <s v="Unit"/>
    <s v="No"/>
    <s v="Not Invoiced"/>
    <m/>
    <m/>
    <m/>
    <s v="Remove all wood "/>
    <x v="8"/>
    <d v="2020-05-13T14:35:06"/>
    <s v="Sierra"/>
    <s v="SI_Sierra"/>
    <m/>
    <s v="13131 SUNSHINE VALLEY RD"/>
    <s v="GRASS VALLEY"/>
    <s v=""/>
    <s v=""/>
    <s v="treym_awrr"/>
    <d v="2020-05-13T14:35:06"/>
    <s v="BE_geomartawrrprod"/>
    <d v="2020-05-13T16:23:11"/>
    <s v="32a4d4de-d871-4f63-a628-fa64036f76cb"/>
  </r>
  <r>
    <n v="0"/>
    <n v="0"/>
    <n v="0"/>
    <n v="0"/>
    <n v="0"/>
    <n v="0"/>
    <n v="0"/>
    <n v="0"/>
    <n v="0"/>
    <n v="0"/>
    <x v="1"/>
    <n v="1"/>
    <n v="3"/>
    <n v="3"/>
    <n v="20"/>
    <x v="2"/>
    <d v="2020-05-13T14:35:08"/>
    <s v="zAWRR Not in Roster"/>
    <x v="1"/>
    <d v="2020-03-18T00:00:00"/>
    <d v="2020-03-18T14:15:22"/>
    <s v=""/>
    <s v="No"/>
    <s v="Old"/>
    <n v="0"/>
    <x v="1"/>
    <x v="0"/>
    <s v="zAWRR Not in Roster"/>
    <s v="zAWRR Not in Roster"/>
    <x v="1"/>
    <n v="2934437"/>
    <x v="1191"/>
    <x v="0"/>
    <s v="LP_AV115-J08_812997"/>
    <s v="CIP_AV115-J08_356049"/>
    <s v="Tree Work Complete"/>
    <m/>
    <x v="8"/>
    <s v="Ponderosa Pine"/>
    <s v="No"/>
    <s v="No"/>
    <n v="24"/>
    <n v="117"/>
    <s v="ABATE"/>
    <s v="F3B_FP-Rmv3 B"/>
    <s v="Haul offsite"/>
    <m/>
    <s v="None Observed"/>
    <s v="0.3 spans north of end pole. Tree has slight lean toward rd &amp; facilities. "/>
    <s v="AEA_A &amp; E Arborists Tree Care"/>
    <m/>
    <n v="5746657"/>
    <s v="F3B_FP-Rmv3 B"/>
    <d v="2020-05-13T14:34:58"/>
    <m/>
    <s v="Unit"/>
    <s v="No"/>
    <s v="Not Invoiced"/>
    <s v="AEA_A &amp; E Arborists Tree Care"/>
    <m/>
    <d v="2020-05-15T13:47:03"/>
    <s v="Remove all wood and slash"/>
    <x v="4"/>
    <d v="2020-05-13T14:35:08"/>
    <s v="Sierra"/>
    <s v="SI_Sierra"/>
    <m/>
    <s v="13584 HOPEFUL HILL RD"/>
    <s v="NEVADA CITY"/>
    <s v=""/>
    <s v=""/>
    <s v="jgaulf_awrr"/>
    <d v="2020-03-18T14:15:22"/>
    <s v="ajboga_awrr"/>
    <d v="2020-05-15T13:47:06"/>
    <s v="1f618c24-6c9d-4f95-ae20-e359b2d1909d"/>
  </r>
  <r>
    <n v="0"/>
    <n v="0"/>
    <n v="0"/>
    <n v="0"/>
    <n v="0"/>
    <n v="0"/>
    <n v="0"/>
    <n v="0"/>
    <n v="0"/>
    <n v="0"/>
    <x v="1"/>
    <n v="1"/>
    <n v="1"/>
    <n v="1"/>
    <n v="20"/>
    <x v="2"/>
    <d v="2020-05-13T14:35:58"/>
    <s v="MGE"/>
    <x v="4"/>
    <d v="2020-05-13T00:00:00"/>
    <d v="2020-05-13T14:35:58"/>
    <s v=""/>
    <s v="No"/>
    <s v="New"/>
    <n v="0"/>
    <x v="1"/>
    <x v="0"/>
    <s v="Tyler"/>
    <s v="Rey"/>
    <x v="6"/>
    <n v="3225878"/>
    <x v="1192"/>
    <x v="2"/>
    <s v="LP_AW116-A03_901885"/>
    <s v="CIP_AW116-A03_398757"/>
    <s v="Work Identified"/>
    <m/>
    <x v="2"/>
    <s v="Black Oak"/>
    <s v="No"/>
    <s v="No"/>
    <n v="7"/>
    <n v="48"/>
    <s v="Do Not ABATE"/>
    <s v="F1B_FP-Rmv1 B"/>
    <s v="Haul offsite"/>
    <m/>
    <s v="None Observed"/>
    <s v="Poles M-N, .7 spans from M, 35 feet north of the wire removal for poor taper, rubbing against tree in front"/>
    <m/>
    <m/>
    <m/>
    <m/>
    <m/>
    <m/>
    <s v="Unit"/>
    <s v="No"/>
    <s v="Not Invoiced"/>
    <m/>
    <m/>
    <m/>
    <s v="Remove all wood "/>
    <x v="8"/>
    <d v="2020-05-13T14:35:58"/>
    <s v="Sierra"/>
    <s v="SI_Sierra"/>
    <m/>
    <s v="13131 SUNSHINE VALLEY RD"/>
    <s v="GRASS VALLEY"/>
    <s v=""/>
    <s v=""/>
    <s v="treym_awrr"/>
    <d v="2020-05-13T14:35:58"/>
    <s v="BE_geomartawrrprod"/>
    <d v="2020-05-13T16:23:11"/>
    <s v="8b126199-8147-48c5-a0ae-6eabcd41ec80"/>
  </r>
  <r>
    <n v="0"/>
    <n v="0"/>
    <n v="0"/>
    <n v="0"/>
    <n v="0"/>
    <n v="0"/>
    <n v="0"/>
    <n v="0"/>
    <n v="0"/>
    <n v="0"/>
    <x v="1"/>
    <n v="1"/>
    <n v="4"/>
    <s v="NA"/>
    <n v="20"/>
    <x v="2"/>
    <d v="2020-05-13T14:42:33"/>
    <s v="zAWRR Not in Roster"/>
    <x v="1"/>
    <d v="2020-03-19T00:00:00"/>
    <d v="2020-03-19T11:04:07"/>
    <s v=""/>
    <s v="No"/>
    <s v="Old"/>
    <n v="0"/>
    <x v="1"/>
    <x v="0"/>
    <s v="zAWRR Not in Roster"/>
    <s v="zAWRR Not in Roster"/>
    <x v="1"/>
    <n v="2937149"/>
    <x v="1193"/>
    <x v="0"/>
    <s v="LP_AV115-J08_881077"/>
    <s v="CIP_AV115-J08_356052"/>
    <s v="Tree Work Complete"/>
    <m/>
    <x v="8"/>
    <s v="Black Oak"/>
    <s v="No"/>
    <s v="No"/>
    <n v="46"/>
    <n v="80"/>
    <s v="ABATE"/>
    <s v="Trim"/>
    <s v="Cut and Leave"/>
    <s v="No"/>
    <s v="None Observed"/>
    <s v=".5 SPN P9-10. 60’ east of line inside horse fence. Included bark and rot. One limb leans toward line; recommend removal of one limb that is on the NE side of tree; go up to 25’ to remove."/>
    <s v="AEA_A &amp; E Arborists Tree Care"/>
    <m/>
    <n v="5746657"/>
    <s v="Trim"/>
    <d v="2020-05-13T14:42:15"/>
    <m/>
    <s v="Unit"/>
    <m/>
    <m/>
    <m/>
    <m/>
    <m/>
    <s v="Cut into 16” lengths, remove brush."/>
    <x v="4"/>
    <d v="2020-05-13T14:42:33"/>
    <s v="Sierra"/>
    <s v="SI_Sierra"/>
    <s v="1051749335"/>
    <m/>
    <s v="NEVADA CITY"/>
    <s v=""/>
    <s v=""/>
    <s v="flewif_awrr"/>
    <d v="2020-03-19T11:04:07"/>
    <s v="BE_geomartawrrprod"/>
    <d v="2020-05-13T15:33:37"/>
    <s v="62d40d22-8e4d-482e-8a9d-f0d9c61e9fdf"/>
  </r>
  <r>
    <n v="0"/>
    <n v="0"/>
    <n v="0"/>
    <n v="0"/>
    <n v="0"/>
    <n v="0"/>
    <n v="0"/>
    <n v="0"/>
    <n v="0"/>
    <n v="0"/>
    <x v="1"/>
    <n v="1"/>
    <n v="2"/>
    <n v="2"/>
    <n v="20"/>
    <x v="2"/>
    <d v="2020-05-13T14:43:04"/>
    <s v="MFE"/>
    <x v="0"/>
    <d v="2020-04-29T00:00:00"/>
    <d v="2020-04-29T13:04:21"/>
    <s v=""/>
    <s v="No"/>
    <s v="Old"/>
    <n v="0"/>
    <x v="0"/>
    <x v="0"/>
    <s v="Thomas"/>
    <s v="James"/>
    <x v="5"/>
    <n v="3148388"/>
    <x v="1194"/>
    <x v="0"/>
    <s v="LP_AV115-F11_880606"/>
    <s v="CIP_AV115-F11_357802"/>
    <s v="Tree Work Complete"/>
    <m/>
    <x v="4"/>
    <s v="Ponderosa Pine"/>
    <s v="No"/>
    <s v="No"/>
    <n v="20"/>
    <n v="45"/>
    <s v="Do Not ABATE"/>
    <s v="R2B_Rmv 2-B"/>
    <s v="Haul offsite"/>
    <s v="No"/>
    <s v="None Observed"/>
    <s v="0.9 span north from Pole 1 to Pole 1A. Overhang would take more than third of canopy "/>
    <s v="MFE_Mountain F Enterprises"/>
    <s v="MFE_Mountain F Enterprises"/>
    <n v="5807646"/>
    <s v="R2B_Rmv 2-B"/>
    <d v="2020-05-13T14:42:57"/>
    <s v="Climb/Pedro "/>
    <s v="Unit"/>
    <m/>
    <m/>
    <m/>
    <m/>
    <m/>
    <s v="Remove all wood and slash"/>
    <x v="7"/>
    <d v="2020-05-13T14:43:04"/>
    <s v="Sierra"/>
    <s v="SI_Sierra"/>
    <s v="1051742972"/>
    <m/>
    <s v="NEVADA CITY"/>
    <s v=""/>
    <s v=""/>
    <s v="sfrizf_awrr"/>
    <d v="2020-04-29T13:04:21"/>
    <s v="BE_geomartawrrprod"/>
    <d v="2020-05-13T15:33:44"/>
    <s v="82511737-c084-47cd-9b9f-9c7c62e8a1a2"/>
  </r>
  <r>
    <n v="0"/>
    <n v="0"/>
    <n v="0"/>
    <n v="0"/>
    <n v="0"/>
    <n v="0"/>
    <n v="0"/>
    <n v="0"/>
    <n v="0"/>
    <n v="0"/>
    <x v="1"/>
    <n v="1"/>
    <n v="3"/>
    <n v="3"/>
    <n v="20"/>
    <x v="2"/>
    <d v="2020-05-13T14:44:17"/>
    <s v="MGE"/>
    <x v="4"/>
    <d v="2020-05-13T00:00:00"/>
    <d v="2020-05-13T14:30:16"/>
    <s v=""/>
    <s v="No"/>
    <s v="New"/>
    <n v="0"/>
    <x v="1"/>
    <x v="0"/>
    <s v="Andrew"/>
    <s v="Withers"/>
    <x v="13"/>
    <n v="3228769"/>
    <x v="1195"/>
    <x v="2"/>
    <s v="LP_AW116-A06_898491"/>
    <s v="CIP_AW116-A07_396354"/>
    <s v="Work Identified"/>
    <m/>
    <x v="2"/>
    <s v="Black Oak"/>
    <s v="No"/>
    <s v="No"/>
    <n v="33"/>
    <n v="65"/>
    <s v="Do Not ABATE"/>
    <s v="F3B_FP-Rmv3 B"/>
    <s v="Cut and Leave"/>
    <m/>
    <s v="None Observed"/>
    <s v="Pole A - pole B, .1 span, 20 feet north of line, tree has hole right above breast height with rot from previously failed spar, also infested with ants. There are large wooden beams near base of tree."/>
    <m/>
    <m/>
    <m/>
    <m/>
    <m/>
    <m/>
    <s v="Unit"/>
    <s v="No"/>
    <s v="Not Invoiced"/>
    <m/>
    <m/>
    <m/>
    <s v="Wants oak only, cut into 16 inch rounds, pile chips in designated areas, consult owner "/>
    <x v="16"/>
    <d v="2020-05-13T14:44:17"/>
    <s v="Sierra"/>
    <s v="SI_Sierra"/>
    <m/>
    <s v="19278 SUNSHINE CHARLIE DR"/>
    <s v="GRASS VALLEY"/>
    <s v=""/>
    <s v=""/>
    <s v="awithm_awrr"/>
    <d v="2020-05-13T14:30:16"/>
    <s v="BE_geomartawrrprod"/>
    <d v="2020-05-14T14:20:33"/>
    <s v="e9890837-9f89-4eed-857f-dc6cb5472462"/>
  </r>
  <r>
    <n v="0"/>
    <n v="0"/>
    <n v="0"/>
    <n v="0"/>
    <n v="0"/>
    <n v="0"/>
    <n v="0"/>
    <n v="0"/>
    <n v="0"/>
    <n v="0"/>
    <x v="1"/>
    <n v="1"/>
    <s v="NA"/>
    <s v="NA"/>
    <n v="20"/>
    <x v="2"/>
    <d v="2020-05-13T14:44:36"/>
    <s v="MGE"/>
    <x v="4"/>
    <d v="2020-05-13T00:00:00"/>
    <d v="2020-05-13T14:23:44"/>
    <s v=""/>
    <s v="No"/>
    <s v="New"/>
    <n v="0"/>
    <x v="1"/>
    <x v="0"/>
    <s v="Andrew"/>
    <s v="Withers"/>
    <x v="13"/>
    <n v="3228768"/>
    <x v="1196"/>
    <x v="2"/>
    <s v="LP_AW116-A06_898491"/>
    <s v="CIP_AW116-A07_396354"/>
    <s v="No Work Required Under EVM"/>
    <m/>
    <x v="2"/>
    <s v="Black Oak"/>
    <s v="No"/>
    <s v="No"/>
    <n v="31"/>
    <n v="65"/>
    <s v="Do Not ABATE"/>
    <s v="NW_No Work"/>
    <s v="Not Needed"/>
    <m/>
    <s v="None Observed"/>
    <s v="Pole A - pole B, .1 span, 20 feet north of line."/>
    <m/>
    <m/>
    <m/>
    <m/>
    <m/>
    <m/>
    <s v="Unit"/>
    <s v="No"/>
    <s v="Not Invoiced"/>
    <m/>
    <m/>
    <m/>
    <s v="TBD"/>
    <x v="16"/>
    <d v="2020-05-13T14:44:36"/>
    <s v="Sierra"/>
    <s v="SI_Sierra"/>
    <m/>
    <s v="19278 SUNSHINE CHARLIE DR"/>
    <s v="GRASS VALLEY"/>
    <s v=""/>
    <s v=""/>
    <s v="awithm_awrr"/>
    <d v="2020-05-13T14:23:44"/>
    <s v="BE_geomartawrrprod"/>
    <d v="2020-05-14T14:20:33"/>
    <s v="6af7b65e-16ff-4478-9a13-7fba99cb4adc"/>
  </r>
  <r>
    <n v="0"/>
    <n v="0"/>
    <n v="0"/>
    <n v="0"/>
    <n v="0"/>
    <n v="0"/>
    <n v="0"/>
    <n v="0"/>
    <n v="0"/>
    <n v="0"/>
    <x v="1"/>
    <n v="1"/>
    <n v="2"/>
    <n v="2"/>
    <n v="20"/>
    <x v="2"/>
    <d v="2020-05-13T14:45:07"/>
    <s v="MBG"/>
    <x v="3"/>
    <d v="2020-05-13T00:00:00"/>
    <d v="2020-05-13T14:45:07"/>
    <s v=""/>
    <s v="No"/>
    <s v="New"/>
    <n v="0"/>
    <x v="1"/>
    <x v="0"/>
    <s v="Nicholas"/>
    <s v="Coleman"/>
    <x v="12"/>
    <n v="3225566"/>
    <x v="1197"/>
    <x v="2"/>
    <s v="LP_AW116-A09_893411"/>
    <s v="CIP_AW116-A09_396960"/>
    <s v="Work Identified"/>
    <m/>
    <x v="1"/>
    <s v="Black Oak"/>
    <s v="No"/>
    <s v="No"/>
    <n v="20"/>
    <n v="75"/>
    <s v="ABATE"/>
    <s v="F2B_FP-Rmv2 B"/>
    <s v="Not Needed"/>
    <m/>
    <s v="None Observed"/>
    <s v="0.5 span pole C to pole B. 15 feet south of lines. Hollow base. Remove "/>
    <m/>
    <m/>
    <m/>
    <m/>
    <m/>
    <m/>
    <s v="Unit"/>
    <s v="No"/>
    <s v="Not Invoiced"/>
    <m/>
    <m/>
    <m/>
    <s v="Cut firewood 16 inches "/>
    <x v="15"/>
    <d v="2020-05-13T14:45:07"/>
    <s v="Sierra"/>
    <s v="SI_Sierra"/>
    <m/>
    <s v="13734 SUNSHINE MEADOWS TRL"/>
    <s v="GRASS VALLEY"/>
    <s v=""/>
    <s v=""/>
    <s v="ncolem_awrr"/>
    <d v="2020-05-13T14:45:07"/>
    <s v="BE_geomartawrrprod"/>
    <d v="2020-05-13T16:23:06"/>
    <s v="9f1f2c6d-27f4-456a-9dba-0c8574f3c300"/>
  </r>
  <r>
    <n v="0"/>
    <n v="0"/>
    <n v="0"/>
    <n v="0"/>
    <n v="0"/>
    <n v="0"/>
    <n v="0"/>
    <n v="0"/>
    <n v="0"/>
    <n v="0"/>
    <x v="1"/>
    <n v="1"/>
    <n v="3"/>
    <n v="3"/>
    <n v="20"/>
    <x v="2"/>
    <d v="2020-05-13T14:45:36"/>
    <s v="zAWRR Not in Roster"/>
    <x v="1"/>
    <d v="2020-03-19T00:00:00"/>
    <d v="2020-03-19T11:21:34"/>
    <s v=""/>
    <s v="No"/>
    <s v="Old"/>
    <n v="0"/>
    <x v="1"/>
    <x v="0"/>
    <s v="zAWRR Not in Roster"/>
    <s v="zAWRR Not in Roster"/>
    <x v="1"/>
    <n v="2937152"/>
    <x v="1198"/>
    <x v="0"/>
    <s v="LP_AV115-J08_881077"/>
    <s v="CIP_AV115-J08_356052"/>
    <s v="Tree Work Complete"/>
    <m/>
    <x v="8"/>
    <s v="Ponderosa Pine"/>
    <s v="No"/>
    <s v="No"/>
    <n v="25"/>
    <n v="110"/>
    <s v="Do Not ABATE"/>
    <s v="F3B_FP-Rmv3 B"/>
    <s v="Haul offsite"/>
    <s v="No"/>
    <s v="None Observed"/>
    <s v=".8 SPN P9-10. 50’ east of line inside horse fence. Codom top and beetle damage."/>
    <s v="AEA_A &amp; E Arborists Tree Care"/>
    <m/>
    <n v="5746657"/>
    <s v="F3B_FP-Rmv3 B"/>
    <d v="2020-05-13T14:45:17"/>
    <m/>
    <s v="Unit"/>
    <m/>
    <m/>
    <m/>
    <m/>
    <m/>
    <s v="Remove all wood and slash"/>
    <x v="4"/>
    <d v="2020-05-13T14:45:36"/>
    <s v="Sierra"/>
    <s v="SI_Sierra"/>
    <s v="1051749335"/>
    <m/>
    <s v="NEVADA CITY"/>
    <s v=""/>
    <s v=""/>
    <s v="flewif_awrr"/>
    <d v="2020-03-19T11:21:34"/>
    <s v="BE_geomartawrrprod"/>
    <d v="2020-05-13T15:33:37"/>
    <s v="9a814c08-2697-4708-aa36-584187fbdb9a"/>
  </r>
  <r>
    <n v="0"/>
    <n v="0"/>
    <n v="0"/>
    <n v="0"/>
    <n v="0"/>
    <n v="0"/>
    <n v="0"/>
    <n v="0"/>
    <n v="0"/>
    <n v="0"/>
    <x v="1"/>
    <n v="1"/>
    <n v="2"/>
    <n v="2"/>
    <n v="20"/>
    <x v="2"/>
    <d v="2020-05-13T14:45:58"/>
    <s v="MGE"/>
    <x v="4"/>
    <d v="2020-03-25T00:00:00"/>
    <d v="2020-03-25T14:43:58"/>
    <s v=""/>
    <s v="No"/>
    <s v="Old"/>
    <n v="0"/>
    <x v="1"/>
    <x v="0"/>
    <s v="Tyler"/>
    <s v="Rey"/>
    <x v="6"/>
    <n v="2951825"/>
    <x v="1199"/>
    <x v="2"/>
    <s v="LP_AW116-A03_901885"/>
    <s v="CIP_AW116-A03_398757"/>
    <s v="Work Identified"/>
    <m/>
    <x v="2"/>
    <s v="Ponderosa Pine"/>
    <s v="No"/>
    <s v="No"/>
    <n v="21"/>
    <n v="90"/>
    <s v="Do Not ABATE"/>
    <s v="R2B_Rmv 2-B"/>
    <s v="Haul offsite"/>
    <m/>
    <s v="None Observed"/>
    <s v="Poles M-N, .2 spans from M, 42 feet north off the wire, removal fo co-dom top near the lines"/>
    <m/>
    <m/>
    <m/>
    <m/>
    <m/>
    <m/>
    <s v="Unit"/>
    <s v="No"/>
    <s v="Not Invoiced"/>
    <m/>
    <m/>
    <m/>
    <s v="Remove pine wood and debris "/>
    <x v="8"/>
    <d v="2020-05-13T14:45:58"/>
    <s v="Sierra"/>
    <s v="SI_Sierra"/>
    <m/>
    <s v="13131 SUNSHINE VALLEY RD"/>
    <s v="GRASS VALLEY"/>
    <s v=""/>
    <s v=""/>
    <s v="treym_awrr"/>
    <d v="2020-03-25T14:43:58"/>
    <s v="BE_geomartawrrprod"/>
    <d v="2020-05-13T15:33:53"/>
    <s v="f3ad6574-493e-4a31-9f46-e7efb48b0000"/>
  </r>
  <r>
    <n v="0"/>
    <n v="0"/>
    <n v="0"/>
    <n v="0"/>
    <n v="0"/>
    <n v="0"/>
    <n v="0"/>
    <n v="0"/>
    <n v="0"/>
    <n v="0"/>
    <x v="1"/>
    <n v="1"/>
    <s v="NA"/>
    <s v="NA"/>
    <n v="20"/>
    <x v="2"/>
    <d v="2020-05-13T14:49:35"/>
    <s v="MBG"/>
    <x v="3"/>
    <d v="2020-05-13T00:00:00"/>
    <d v="2020-05-13T14:49:35"/>
    <s v=""/>
    <s v="No"/>
    <s v="New"/>
    <n v="0"/>
    <x v="1"/>
    <x v="0"/>
    <s v="Nicholas"/>
    <s v="Coleman"/>
    <x v="12"/>
    <n v="3225702"/>
    <x v="1200"/>
    <x v="2"/>
    <s v="LP_AW116-A09_893411"/>
    <s v="CIP_AW116-A09_396960"/>
    <s v="No Work Required Under EVM"/>
    <m/>
    <x v="1"/>
    <s v="Black Oak"/>
    <s v="No"/>
    <s v="No"/>
    <n v="16"/>
    <n v="95"/>
    <s v="Do Not ABATE"/>
    <s v="NW_No Work"/>
    <s v="Not Needed"/>
    <m/>
    <s v="None Observed"/>
    <s v="0.5 span pole C to pole B. 65 feet south of lines. Slight lean away from lines and weighted away from lines. Overall healthy "/>
    <m/>
    <m/>
    <m/>
    <m/>
    <m/>
    <m/>
    <s v="Unit"/>
    <s v="No"/>
    <s v="Not Invoiced"/>
    <m/>
    <m/>
    <m/>
    <s v="TBD "/>
    <x v="15"/>
    <d v="2020-05-13T14:49:35"/>
    <s v="Sierra"/>
    <s v="SI_Sierra"/>
    <m/>
    <s v="13734 SUNSHINE MEADOWS TRL"/>
    <s v="GRASS VALLEY"/>
    <s v=""/>
    <s v=""/>
    <s v="ncolem_awrr"/>
    <d v="2020-05-13T14:49:35"/>
    <s v="BE_geomartawrrprod"/>
    <d v="2020-05-13T16:23:08"/>
    <s v="9bc8faf5-2338-4494-83de-f9618fe5c631"/>
  </r>
  <r>
    <n v="0"/>
    <n v="0"/>
    <n v="0"/>
    <n v="0"/>
    <n v="0"/>
    <n v="0"/>
    <n v="0"/>
    <n v="0"/>
    <n v="0"/>
    <n v="0"/>
    <x v="1"/>
    <n v="1"/>
    <s v="NA"/>
    <s v="NA"/>
    <n v="20"/>
    <x v="2"/>
    <d v="2020-05-13T14:51:30"/>
    <s v="MBG"/>
    <x v="3"/>
    <d v="2020-05-13T00:00:00"/>
    <d v="2020-05-13T14:28:54"/>
    <s v=""/>
    <s v="No"/>
    <s v="New"/>
    <n v="0"/>
    <x v="1"/>
    <x v="0"/>
    <s v="Nicholas"/>
    <s v="Coleman"/>
    <x v="12"/>
    <n v="3225366"/>
    <x v="1201"/>
    <x v="2"/>
    <s v="LP_AW116-A09_893411"/>
    <s v="CIP_AW116-A09_396979"/>
    <s v="No Work Required Under EVM"/>
    <m/>
    <x v="1"/>
    <s v="Ponderosa Pine"/>
    <s v="No"/>
    <s v="No"/>
    <n v="27"/>
    <n v="133"/>
    <s v="Not a Strike Tree"/>
    <s v="NW_No Work"/>
    <s v="Not Needed"/>
    <m/>
    <s v="None Observed"/>
    <s v="0.4 span pole C to pole D . 45 feet south of lines. Overall healthy "/>
    <m/>
    <m/>
    <m/>
    <m/>
    <m/>
    <m/>
    <s v="Unit"/>
    <s v="No"/>
    <s v="Not Invoiced"/>
    <m/>
    <m/>
    <m/>
    <s v="TBD "/>
    <x v="15"/>
    <d v="2020-05-13T14:51:30"/>
    <s v="Sierra"/>
    <s v="SI_Sierra"/>
    <m/>
    <s v="13734 SUNSHINE MEADOWS TRL"/>
    <s v="GRASS VALLEY"/>
    <s v=""/>
    <s v=""/>
    <s v="ncolem_awrr"/>
    <d v="2020-05-13T14:28:54"/>
    <s v="BE_geomartawrrprod"/>
    <d v="2020-05-13T16:23:01"/>
    <s v="80307823-aee0-42b2-b1f4-98c5fdd605fc"/>
  </r>
  <r>
    <n v="0"/>
    <n v="0"/>
    <n v="0"/>
    <n v="0"/>
    <n v="0"/>
    <n v="0"/>
    <n v="0"/>
    <n v="0"/>
    <n v="0"/>
    <n v="0"/>
    <x v="1"/>
    <n v="1"/>
    <s v="NA"/>
    <s v="NA"/>
    <n v="20"/>
    <x v="2"/>
    <d v="2020-05-13T14:54:32"/>
    <s v="MBG"/>
    <x v="3"/>
    <d v="2020-05-13T00:00:00"/>
    <d v="2020-05-13T14:54:32"/>
    <s v=""/>
    <s v="No"/>
    <s v="New"/>
    <n v="0"/>
    <x v="1"/>
    <x v="0"/>
    <s v="Nicholas"/>
    <s v="Coleman"/>
    <x v="12"/>
    <n v="3225751"/>
    <x v="1202"/>
    <x v="2"/>
    <s v="LP_AW116-A09_893411"/>
    <s v="CIP_AW116-A09_396960"/>
    <s v="No Work Required Under EVM"/>
    <m/>
    <x v="1"/>
    <s v="Black Oak"/>
    <s v="No"/>
    <s v="No"/>
    <n v="18"/>
    <n v="98"/>
    <s v="Do Not ABATE"/>
    <s v="NW_No Work"/>
    <s v="Not Needed"/>
    <m/>
    <s v="None Observed"/>
    <s v="0.5 span pole C to pole B. 58 feet south of lines. Overall healthy."/>
    <m/>
    <m/>
    <m/>
    <m/>
    <m/>
    <m/>
    <s v="Unit"/>
    <s v="No"/>
    <s v="Not Invoiced"/>
    <m/>
    <m/>
    <m/>
    <s v="TBD "/>
    <x v="15"/>
    <d v="2020-05-13T14:54:32"/>
    <s v="Sierra"/>
    <s v="SI_Sierra"/>
    <m/>
    <s v="13734 SUNSHINE MEADOWS TRL"/>
    <s v="GRASS VALLEY"/>
    <s v=""/>
    <s v=""/>
    <s v="ncolem_awrr"/>
    <d v="2020-05-13T14:54:32"/>
    <s v="BE_geomartawrrprod"/>
    <d v="2020-05-13T16:23:08"/>
    <s v="786faeb8-4e87-4262-94b9-523a58a86e96"/>
  </r>
  <r>
    <n v="0"/>
    <n v="0"/>
    <n v="0"/>
    <n v="0"/>
    <n v="0"/>
    <n v="0"/>
    <n v="0"/>
    <n v="0"/>
    <n v="0"/>
    <n v="0"/>
    <x v="1"/>
    <n v="1"/>
    <n v="2"/>
    <n v="2"/>
    <n v="20"/>
    <x v="2"/>
    <d v="2020-05-13T15:01:41"/>
    <s v="zAWRR Not in Roster"/>
    <x v="1"/>
    <d v="2020-03-11T00:00:00"/>
    <d v="2020-03-11T14:33:26"/>
    <s v=""/>
    <s v="No"/>
    <s v="Old"/>
    <n v="0"/>
    <x v="1"/>
    <x v="0"/>
    <s v="zAWRR Not in Roster"/>
    <s v="zAWRR Not in Roster"/>
    <x v="1"/>
    <n v="2331320"/>
    <x v="1203"/>
    <x v="0"/>
    <s v="LP_AV115-J04_810906"/>
    <s v="CIP_AV115-J04_356056"/>
    <s v="Tree Work Complete"/>
    <m/>
    <x v="1"/>
    <s v="Cedar"/>
    <s v="No"/>
    <s v="No"/>
    <n v="17"/>
    <n v="31"/>
    <s v="Do Not ABATE"/>
    <s v="R2B_Rmv 2-B"/>
    <s v="Relocate on Property"/>
    <m/>
    <s v="None Observed"/>
    <s v=".9 span pole 2 to 3. Under wire and outside side fence. Abrading guy. Repeated topping not recommended. Recommend removal"/>
    <s v="AEA_A &amp; E Arborists Tree Care"/>
    <m/>
    <n v="5585874"/>
    <s v="R2B_Rmv 2-B"/>
    <d v="2020-04-08T14:21:17"/>
    <s v="A&amp;E crew 15"/>
    <s v="Unit"/>
    <s v="No"/>
    <s v="Not Invoiced"/>
    <s v="AEA_A &amp; E Arborists Tree Care"/>
    <m/>
    <d v="2020-05-13T00:00:00"/>
    <s v="Relocate wood to customer approved location. Cut to 16 inches. Customer keep chips. Make sure tree not obstructing road after being cut down."/>
    <x v="9"/>
    <d v="2020-05-13T15:01:41"/>
    <s v="Sierra"/>
    <s v="SI_Sierra"/>
    <m/>
    <s v="13224 AVIAN PL"/>
    <s v=""/>
    <s v=""/>
    <s v=""/>
    <s v="rmorgm_awrr"/>
    <d v="2020-03-11T14:33:26"/>
    <s v="BE_geomartawrrprod"/>
    <d v="2020-05-13T15:33:34"/>
    <s v="7772ed79-859d-49e0-a328-231d24a0f9fd"/>
  </r>
  <r>
    <n v="0"/>
    <n v="0"/>
    <n v="0"/>
    <n v="0"/>
    <n v="0"/>
    <n v="0"/>
    <n v="0"/>
    <n v="0"/>
    <n v="0"/>
    <n v="0"/>
    <x v="1"/>
    <n v="1"/>
    <n v="1"/>
    <n v="1"/>
    <n v="20"/>
    <x v="2"/>
    <d v="2020-05-13T15:02:09"/>
    <s v="zAWRR Not in Roster"/>
    <x v="1"/>
    <d v="2020-03-12T00:00:00"/>
    <d v="2020-03-12T11:34:33"/>
    <s v=""/>
    <s v="No"/>
    <s v="Old"/>
    <n v="0"/>
    <x v="1"/>
    <x v="0"/>
    <s v="zAWRR Not in Roster"/>
    <s v="zAWRR Not in Roster"/>
    <x v="1"/>
    <n v="2332420"/>
    <x v="1204"/>
    <x v="0"/>
    <s v="LP_AV115-J04_810906"/>
    <s v="CIP_AV115-J04_356058"/>
    <s v="Tree Work Complete"/>
    <m/>
    <x v="1"/>
    <s v="Blue Oak"/>
    <s v="No"/>
    <s v="No"/>
    <n v="11"/>
    <n v="30"/>
    <s v="Do Not ABATE"/>
    <s v="R1B_Rmv 1-B"/>
    <s v="Haul offsite"/>
    <m/>
    <s v="None Observed"/>
    <s v=".5 span pole 2 to 3. 4 feet west of line. In ditch outside fence. Guy strike potential. Under lines and topped. Repeated topping not recommended. Remove "/>
    <s v="AEA_A &amp; E Arborists Tree Care"/>
    <m/>
    <n v="5585874"/>
    <s v="R1B_Rmv 1-B"/>
    <d v="2020-04-08T14:22:20"/>
    <s v="A&amp;E crew 15"/>
    <s v="Unit"/>
    <s v="No"/>
    <s v="Not Invoiced"/>
    <s v="AEA_A &amp; E Arborists Tree Care"/>
    <m/>
    <d v="2020-05-13T00:00:00"/>
    <s v="In county easement. Remove all material "/>
    <x v="9"/>
    <d v="2020-05-13T15:02:09"/>
    <s v="Sierra"/>
    <s v="SI_Sierra"/>
    <m/>
    <s v="13224 AVIAN PL"/>
    <s v=""/>
    <s v=""/>
    <s v=""/>
    <s v="rmorgm_awrr"/>
    <d v="2020-03-12T11:34:33"/>
    <s v="BE_geomartawrrprod"/>
    <d v="2020-05-13T15:33:34"/>
    <s v="f5312d57-6f6c-49aa-9375-c4136077f45a"/>
  </r>
  <r>
    <n v="0"/>
    <n v="0"/>
    <n v="0"/>
    <n v="0"/>
    <n v="0"/>
    <n v="0"/>
    <n v="0"/>
    <n v="0"/>
    <n v="0"/>
    <n v="0"/>
    <x v="1"/>
    <n v="1"/>
    <n v="3"/>
    <n v="3"/>
    <n v="20"/>
    <x v="2"/>
    <d v="2020-05-13T15:03:06"/>
    <s v="zAWRR Not in Roster"/>
    <x v="1"/>
    <d v="2020-03-11T00:00:00"/>
    <d v="2020-03-11T14:41:09"/>
    <s v=""/>
    <s v="No"/>
    <s v="Old"/>
    <n v="0"/>
    <x v="1"/>
    <x v="0"/>
    <s v="zAWRR Not in Roster"/>
    <s v="zAWRR Not in Roster"/>
    <x v="1"/>
    <n v="2331321"/>
    <x v="1205"/>
    <x v="0"/>
    <s v="LP_AV115-J04_810906"/>
    <s v="CIP_AV115-J04_356056"/>
    <s v="Tree Work Complete"/>
    <m/>
    <x v="1"/>
    <s v="Live Oak"/>
    <s v="No"/>
    <s v="No"/>
    <n v="29"/>
    <n v="44"/>
    <s v="ABATE"/>
    <s v="F3B_FP-Rmv3 B"/>
    <s v="Cut and Leave"/>
    <m/>
    <s v="None Observed"/>
    <s v=".9 span pole 2 to 3. 12 feet west of line. Large cavity under roots and another forming at 10 feet with significant insect activity "/>
    <s v="AEA_A &amp; E Arborists Tree Care"/>
    <m/>
    <n v="5585874"/>
    <s v="F3B_FP-Rmv3 B"/>
    <d v="2020-04-08T14:25:08"/>
    <s v="A&amp;E crew 15"/>
    <s v="Unit"/>
    <s v="No"/>
    <s v="Not Invoiced"/>
    <s v="AEA_A &amp; E Arborists Tree Care"/>
    <m/>
    <d v="2020-05-13T00:00:00"/>
    <s v="Customer keep wood and chips. Cut wood to 16 inches "/>
    <x v="9"/>
    <d v="2020-05-13T15:03:06"/>
    <s v="Sierra"/>
    <s v="SI_Sierra"/>
    <m/>
    <s v="13224 AVIAN PL"/>
    <s v=""/>
    <s v=""/>
    <s v=""/>
    <s v="rmorgm_awrr"/>
    <d v="2020-03-11T14:41:09"/>
    <s v="BE_geomartawrrprod"/>
    <d v="2020-05-13T15:33:53"/>
    <s v="9699a725-db95-4f2c-984a-b3887f5bccb9"/>
  </r>
  <r>
    <n v="0"/>
    <n v="0"/>
    <n v="0"/>
    <n v="0"/>
    <n v="0"/>
    <n v="0"/>
    <n v="0"/>
    <n v="0"/>
    <n v="0"/>
    <n v="0"/>
    <x v="1"/>
    <n v="1"/>
    <n v="2"/>
    <n v="2"/>
    <n v="20"/>
    <x v="2"/>
    <d v="2020-05-13T15:03:43"/>
    <s v="zAWRR Not in Roster"/>
    <x v="1"/>
    <d v="2020-03-11T00:00:00"/>
    <d v="2020-03-11T14:48:59"/>
    <s v=""/>
    <s v="No"/>
    <s v="Old"/>
    <n v="0"/>
    <x v="1"/>
    <x v="0"/>
    <s v="zAWRR Not in Roster"/>
    <s v="zAWRR Not in Roster"/>
    <x v="1"/>
    <n v="2331322"/>
    <x v="1206"/>
    <x v="0"/>
    <s v="LP_AV115-J04_810906"/>
    <s v="CIP_AV115-J04_356056"/>
    <s v="Tree Work Complete"/>
    <m/>
    <x v="1"/>
    <s v="Live Oak"/>
    <s v="No"/>
    <s v="No"/>
    <n v="20"/>
    <n v="25"/>
    <s v="ABATE"/>
    <s v="F2B_FP-Rmv2 B"/>
    <s v="Cut and Leave"/>
    <m/>
    <s v="None Observed"/>
    <s v=".9 span pole 2 to 3. 10 feet west of line. 2 stem. Guy and pole strike potential. Tree in decline. Significant white rot in stem leaning away. some white rot and dead branches in stem overhanging guy wire"/>
    <s v="AEA_A &amp; E Arborists Tree Care"/>
    <m/>
    <n v="5585874"/>
    <s v="F2B_FP-Rmv2 B"/>
    <d v="2020-04-08T14:24:11"/>
    <s v="A&amp;E crew 15"/>
    <s v="Unit"/>
    <s v="No"/>
    <s v="Not Invoiced"/>
    <s v="AEA_A &amp; E Arborists Tree Care"/>
    <m/>
    <d v="2020-05-13T00:00:00"/>
    <s v="Customer keep wood and chips. Cut wood to 16 inches "/>
    <x v="9"/>
    <d v="2020-05-13T15:03:43"/>
    <s v="Sierra"/>
    <s v="SI_Sierra"/>
    <m/>
    <s v="13224 AVIAN PL"/>
    <s v=""/>
    <s v=""/>
    <s v=""/>
    <s v="rmorgm_awrr"/>
    <d v="2020-03-11T14:48:59"/>
    <s v="BE_geomartawrrprod"/>
    <d v="2020-05-13T15:33:53"/>
    <s v="156a9c1b-2545-4b2a-82bd-b4d2d1f9b8fa"/>
  </r>
  <r>
    <n v="0"/>
    <n v="0"/>
    <n v="0"/>
    <n v="0"/>
    <n v="0"/>
    <n v="0"/>
    <n v="0"/>
    <n v="0"/>
    <n v="0"/>
    <n v="0"/>
    <x v="1"/>
    <n v="1"/>
    <n v="2"/>
    <n v="2"/>
    <n v="20"/>
    <x v="2"/>
    <d v="2020-05-13T15:04:09"/>
    <s v="zAWRR Not in Roster"/>
    <x v="1"/>
    <d v="2020-03-11T00:00:00"/>
    <d v="2020-03-11T15:24:32"/>
    <s v=""/>
    <s v="No"/>
    <s v="Old"/>
    <n v="0"/>
    <x v="1"/>
    <x v="0"/>
    <s v="zAWRR Not in Roster"/>
    <s v="zAWRR Not in Roster"/>
    <x v="1"/>
    <n v="2331328"/>
    <x v="1207"/>
    <x v="0"/>
    <s v="LP_AV115-J04_810906"/>
    <s v="CIP_AV115-J04_356425"/>
    <s v="Tree Work Complete"/>
    <m/>
    <x v="1"/>
    <s v="Gray Pine"/>
    <s v="No"/>
    <s v="No"/>
    <n v="17"/>
    <n v="72"/>
    <s v="Do Not ABATE"/>
    <s v="F2B_FP-Rmv2 B"/>
    <s v="Haul offsite"/>
    <m/>
    <s v="None Observed"/>
    <s v=".5 span pole 2 to 3. 35 feet west of line. Behind fence.Slight lean to lines across road. Single stem. Double top with swelling at connection. Remove for increased wind exposure from removal of surrounding trees and species failure history "/>
    <s v="AEA_A &amp; E Arborists Tree Care"/>
    <m/>
    <n v="5585874"/>
    <s v="F2B_FP-Rmv2 B"/>
    <d v="2020-04-08T14:27:17"/>
    <s v="A&amp;E crew 15"/>
    <s v="Unit"/>
    <s v="No"/>
    <s v="Not Invoiced"/>
    <s v="AEA_A &amp; E Arborists Tree Care"/>
    <m/>
    <d v="2020-05-13T00:00:00"/>
    <s v="Remove all wood. Customer keep chips "/>
    <x v="9"/>
    <d v="2020-05-13T15:04:09"/>
    <s v="Sierra"/>
    <s v="SI_Sierra"/>
    <m/>
    <s v="13224 AVIAN PL"/>
    <s v=""/>
    <s v=""/>
    <s v=""/>
    <s v="rmorgm_awrr"/>
    <d v="2020-03-11T15:24:32"/>
    <s v="BE_geomartawrrprod"/>
    <d v="2020-05-13T15:33:53"/>
    <s v="14aabdc2-8ba9-4215-855c-0aebf42a7e29"/>
  </r>
  <r>
    <n v="0"/>
    <n v="0"/>
    <n v="0"/>
    <n v="0"/>
    <n v="0"/>
    <n v="0"/>
    <n v="0"/>
    <n v="0"/>
    <n v="0"/>
    <n v="0"/>
    <x v="1"/>
    <n v="1"/>
    <n v="4"/>
    <n v="4"/>
    <n v="20"/>
    <x v="2"/>
    <d v="2020-05-13T15:04:34"/>
    <s v="zAWRR Not in Roster"/>
    <x v="1"/>
    <d v="2020-03-11T00:00:00"/>
    <d v="2020-03-11T15:39:36"/>
    <s v=""/>
    <s v="No"/>
    <s v="Old"/>
    <n v="0"/>
    <x v="1"/>
    <x v="0"/>
    <s v="zAWRR Not in Roster"/>
    <s v="zAWRR Not in Roster"/>
    <x v="1"/>
    <n v="2331329"/>
    <x v="1208"/>
    <x v="0"/>
    <s v="LP_AV115-J04_810906"/>
    <s v="CIP_AV115-J04_356425"/>
    <s v="Tree Work Complete"/>
    <m/>
    <x v="1"/>
    <s v="Gray Pine"/>
    <s v="No"/>
    <s v="No"/>
    <n v="44"/>
    <n v="81"/>
    <s v="ABATE"/>
    <s v="F4B_FP-Rmv4 B"/>
    <s v="Haul offsite"/>
    <m/>
    <s v="None Observed"/>
    <s v=".8 span pole 1 to 2. 47 feet south of line. Behind fence. Slight lean and weight to line. Multiple and poor stem attachments lineside. Some insect activity but no rot observed. (HERITAGE TREE: reviewed by smonrf on 3/25/20 under Kyle Mills RPF#3087. 52in stump diameter. Lean towards line, small wound at dbh, ant activity at base, codom with included bark. Recommend for removal (hazard tree) trimming it would only make it weaker)"/>
    <s v="AEA_A &amp; E Arborists Tree Care"/>
    <m/>
    <n v="5585874"/>
    <s v="F4B_FP-Rmv4 B"/>
    <d v="2020-04-09T15:30:53"/>
    <s v="A&amp;E crew 15"/>
    <s v="Unit"/>
    <s v="No"/>
    <s v="Not Invoiced"/>
    <s v="AEA_A &amp; E Arborists Tree Care"/>
    <m/>
    <d v="2020-05-13T00:00:00"/>
    <s v="Remove all wood. Customer keep chips"/>
    <x v="9"/>
    <d v="2020-05-13T15:04:34"/>
    <s v="Sierra"/>
    <s v="SI_Sierra"/>
    <m/>
    <s v="13224 AVIAN PL"/>
    <m/>
    <s v=""/>
    <s v=""/>
    <s v="rmorgm_awrr"/>
    <d v="2020-03-11T15:39:36"/>
    <s v="BE_geomartawrrprod"/>
    <d v="2020-05-13T15:33:53"/>
    <s v="7900289d-8ed9-48d2-a19c-b52e15653ceb"/>
  </r>
  <r>
    <n v="0"/>
    <n v="0"/>
    <n v="0"/>
    <n v="0"/>
    <n v="0"/>
    <n v="0"/>
    <n v="0"/>
    <n v="0"/>
    <n v="0"/>
    <n v="0"/>
    <x v="1"/>
    <n v="1"/>
    <n v="2"/>
    <n v="2"/>
    <n v="20"/>
    <x v="2"/>
    <d v="2020-05-13T15:04:55"/>
    <s v="MGE"/>
    <x v="4"/>
    <d v="2020-03-23T00:00:00"/>
    <d v="2020-03-23T16:04:42"/>
    <s v=""/>
    <s v="No"/>
    <s v="Old"/>
    <n v="0"/>
    <x v="1"/>
    <x v="0"/>
    <s v="Amanda"/>
    <s v="Winne"/>
    <x v="22"/>
    <n v="2943019"/>
    <x v="1209"/>
    <x v="2"/>
    <s v="LP_AW116-A03_900825"/>
    <s v="CIP_AW116-A03_398757"/>
    <s v="Work Identified"/>
    <m/>
    <x v="2"/>
    <s v="Ponderosa Pine"/>
    <s v="No"/>
    <s v="No"/>
    <n v="17"/>
    <n v="115"/>
    <s v="Do Not ABATE"/>
    <s v="F2B_FP-Rmv2 B"/>
    <s v="Haul offsite"/>
    <m/>
    <s v="None Observed"/>
    <s v="0.1 span between poles L-M / 105 feet southwest of line / conks throughout stem, suppressed"/>
    <m/>
    <m/>
    <m/>
    <m/>
    <m/>
    <m/>
    <s v="Unit"/>
    <s v="No"/>
    <s v="Not Invoiced"/>
    <m/>
    <m/>
    <m/>
    <s v="Remove all wood and leave chips in designated area per owner "/>
    <x v="27"/>
    <d v="2020-05-13T15:04:55"/>
    <s v="Sierra"/>
    <s v="SI_Sierra"/>
    <m/>
    <s v="15280 SUNSHINE SPRINGS PL"/>
    <s v="GRASS VALLEY"/>
    <s v=""/>
    <s v=""/>
    <s v="awinnm_awrr"/>
    <d v="2020-03-23T16:04:42"/>
    <s v="BE_geomartawrrprod"/>
    <d v="2020-05-13T15:33:53"/>
    <s v="079048a1-4f0d-489e-a7d6-b92f87196295"/>
  </r>
  <r>
    <n v="0"/>
    <n v="0"/>
    <n v="0"/>
    <n v="0"/>
    <n v="0"/>
    <n v="0"/>
    <n v="0"/>
    <n v="0"/>
    <n v="0"/>
    <n v="0"/>
    <x v="1"/>
    <n v="1"/>
    <n v="3"/>
    <n v="3"/>
    <n v="20"/>
    <x v="2"/>
    <d v="2020-05-13T15:05:05"/>
    <s v="zAWRR Not in Roster"/>
    <x v="1"/>
    <d v="2020-03-11T00:00:00"/>
    <d v="2020-03-11T15:50:02"/>
    <s v=""/>
    <s v="No"/>
    <s v="Old"/>
    <n v="0"/>
    <x v="1"/>
    <x v="0"/>
    <s v="zAWRR Not in Roster"/>
    <s v="zAWRR Not in Roster"/>
    <x v="1"/>
    <n v="2330994"/>
    <x v="1210"/>
    <x v="0"/>
    <s v="LP_AV115-J04_810906"/>
    <s v="CIP_AV115-J04_356425"/>
    <s v="Tree Work Complete"/>
    <m/>
    <x v="1"/>
    <s v="Gray Pine"/>
    <s v="No"/>
    <s v="No"/>
    <n v="24"/>
    <n v="72"/>
    <s v="ABATE"/>
    <s v="F3B_FP-Rmv3 B"/>
    <s v="Haul offsite"/>
    <m/>
    <s v="None Observed"/>
    <s v="0.5 span from pole 1 to pole 2, 50’ west of lines, gray pine with large wound at base, ant infestation and lean towards lines should be removed."/>
    <s v="AEA_A &amp; E Arborists Tree Care"/>
    <m/>
    <m/>
    <s v="F3B_FP-Rmv3 B"/>
    <d v="2020-04-09T15:31:31"/>
    <s v="A&amp;E crew 15"/>
    <s v="Unit"/>
    <s v="No"/>
    <s v="Not Invoiced"/>
    <s v="AEA_A &amp; E Arborists Tree Care"/>
    <m/>
    <d v="2020-05-13T00:00:00"/>
    <s v="Remove all materials. Tree located in county easement."/>
    <x v="9"/>
    <d v="2020-05-13T15:05:05"/>
    <s v="Sierra"/>
    <s v="SI_Sierra"/>
    <m/>
    <s v="13224 AVIAN PL"/>
    <s v=""/>
    <s v=""/>
    <s v=""/>
    <s v="bpostm_awrr"/>
    <d v="2020-03-11T15:50:02"/>
    <s v="BE_geomartawrrprod"/>
    <d v="2020-05-13T15:33:53"/>
    <s v="22deee8a-e323-4d71-b1e5-1b1d3edb29c0"/>
  </r>
  <r>
    <n v="0"/>
    <n v="0"/>
    <n v="0"/>
    <n v="0"/>
    <n v="0"/>
    <n v="0"/>
    <n v="0"/>
    <n v="0"/>
    <n v="0"/>
    <n v="0"/>
    <x v="1"/>
    <n v="1"/>
    <n v="3"/>
    <n v="3"/>
    <n v="20"/>
    <x v="2"/>
    <d v="2020-05-13T15:06:14"/>
    <s v="zAWRR Not in Roster"/>
    <x v="1"/>
    <d v="2020-03-11T00:00:00"/>
    <d v="2020-03-11T14:18:00"/>
    <s v=""/>
    <s v="No"/>
    <s v="Old"/>
    <n v="0"/>
    <x v="1"/>
    <x v="0"/>
    <s v="zAWRR Not in Roster"/>
    <s v="zAWRR Not in Roster"/>
    <x v="1"/>
    <n v="2331319"/>
    <x v="1211"/>
    <x v="0"/>
    <s v="LP_AV115-J04_810906"/>
    <s v="CIP_AV115-J04_356056"/>
    <s v="Tree Work Complete"/>
    <m/>
    <x v="1"/>
    <s v="Live Oak"/>
    <s v="No"/>
    <s v="No"/>
    <n v="24"/>
    <n v="47"/>
    <s v="ABATE"/>
    <s v="F3B_FP-Rmv3 B"/>
    <s v="Cut and Leave"/>
    <m/>
    <s v="Riparian"/>
    <s v=".6 span pole 3 to 4. 14 feet west of line. Lower 8 feet hollow with several openings. "/>
    <s v="AEA_A &amp; E Arborists Tree Care"/>
    <m/>
    <m/>
    <s v="F3B_FP-Rmv3 B"/>
    <d v="2020-04-08T00:00:00"/>
    <s v="a43"/>
    <s v="Unit"/>
    <s v="No"/>
    <s v="Not Invoiced"/>
    <s v="AEA_A &amp; E Arborists Tree Care"/>
    <m/>
    <d v="2020-05-13T00:00:00"/>
    <s v="Customer keep wood and chips. Cut wood to 16 inches "/>
    <x v="9"/>
    <d v="2020-05-13T15:06:14"/>
    <s v="Sierra"/>
    <s v="SI_Sierra"/>
    <m/>
    <s v="13224 AVIAN PL"/>
    <s v=""/>
    <s v=""/>
    <s v=""/>
    <s v="rmorgm_awrr"/>
    <d v="2020-03-11T14:18:00"/>
    <s v="BE_geomartawrrprod"/>
    <d v="2020-05-13T15:33:53"/>
    <s v="52e25373-266c-4bed-b1eb-ae670f5e86b8"/>
  </r>
  <r>
    <n v="0"/>
    <n v="0"/>
    <n v="0"/>
    <n v="0"/>
    <n v="0"/>
    <n v="0"/>
    <n v="0"/>
    <n v="0"/>
    <n v="0"/>
    <n v="0"/>
    <x v="1"/>
    <n v="1"/>
    <n v="1"/>
    <n v="1"/>
    <n v="20"/>
    <x v="2"/>
    <d v="2020-05-13T15:06:57"/>
    <s v="zAWRR Not in Roster"/>
    <x v="1"/>
    <d v="2020-03-11T00:00:00"/>
    <d v="2020-03-11T14:10:42"/>
    <s v=""/>
    <s v="No"/>
    <s v="Old"/>
    <n v="0"/>
    <x v="1"/>
    <x v="0"/>
    <s v="zAWRR Not in Roster"/>
    <s v="zAWRR Not in Roster"/>
    <x v="1"/>
    <n v="2331318"/>
    <x v="1212"/>
    <x v="0"/>
    <s v="LP_AV115-J04_810906"/>
    <s v="CIP_AV115-J04_356056"/>
    <s v="Tree Work Complete"/>
    <m/>
    <x v="1"/>
    <s v="Live Oak"/>
    <s v="No"/>
    <s v="No"/>
    <n v="10"/>
    <n v="35"/>
    <s v="ABATE"/>
    <s v="F1B_FP-Rmv1 B"/>
    <s v="Cut and Leave"/>
    <m/>
    <s v="None Observed"/>
    <s v=". 8 span pole 3 to 4. 20 feet west of line. Large wound on base with rot"/>
    <s v="AEA_A &amp; E Arborists Tree Care"/>
    <m/>
    <m/>
    <s v="F1B_FP-Rmv1 B"/>
    <d v="2020-04-08T00:00:00"/>
    <s v="a43"/>
    <s v="Unit"/>
    <s v="No"/>
    <s v="Not Invoiced"/>
    <s v="AEA_A &amp; E Arborists Tree Care"/>
    <m/>
    <d v="2020-05-13T00:00:00"/>
    <s v="Customer keep wood and chips. Cut wood to 16"/>
    <x v="9"/>
    <d v="2020-05-13T15:06:57"/>
    <s v="Sierra"/>
    <s v="SI_Sierra"/>
    <m/>
    <s v="13224 AVIAN PL"/>
    <s v=""/>
    <s v=""/>
    <s v=""/>
    <s v="rmorgm_awrr"/>
    <d v="2020-03-11T14:10:42"/>
    <s v="BE_geomartawrrprod"/>
    <d v="2020-05-13T15:33:53"/>
    <s v="6616e09d-fa2f-4793-93cb-4b5df9609ec2"/>
  </r>
  <r>
    <n v="0"/>
    <n v="0"/>
    <n v="0"/>
    <n v="0"/>
    <n v="0"/>
    <n v="0"/>
    <n v="0"/>
    <n v="0"/>
    <n v="0"/>
    <n v="0"/>
    <x v="1"/>
    <n v="1"/>
    <n v="1"/>
    <n v="1"/>
    <n v="20"/>
    <x v="2"/>
    <d v="2020-05-13T15:07:22"/>
    <s v="zAWRR Not in Roster"/>
    <x v="1"/>
    <d v="2020-03-11T00:00:00"/>
    <d v="2020-03-11T14:06:04"/>
    <s v=""/>
    <s v="No"/>
    <s v="Old"/>
    <n v="0"/>
    <x v="1"/>
    <x v="0"/>
    <s v="zAWRR Not in Roster"/>
    <s v="zAWRR Not in Roster"/>
    <x v="1"/>
    <n v="2331317"/>
    <x v="1213"/>
    <x v="0"/>
    <s v="LP_AV115-J04_810906"/>
    <s v="CIP_AV115-J04_356056"/>
    <s v="Tree Work Complete"/>
    <m/>
    <x v="1"/>
    <s v="Live Oak"/>
    <s v="No"/>
    <s v="No"/>
    <n v="7"/>
    <n v="30"/>
    <s v="ABATE"/>
    <s v="F1B_FP-Rmv1 B"/>
    <s v="Cut and Leave"/>
    <m/>
    <s v="None Observed"/>
    <s v=".8 span pole3 to 4 . 21 feet west of line. Large open wound with rot on base. "/>
    <s v="AEA_A &amp; E Arborists Tree Care"/>
    <m/>
    <m/>
    <s v="F1B_FP-Rmv1 B"/>
    <d v="2020-04-08T00:00:00"/>
    <s v="a43"/>
    <s v="Unit"/>
    <s v="No"/>
    <s v="Not Invoiced"/>
    <s v="AEA_A &amp; E Arborists Tree Care"/>
    <m/>
    <d v="2020-05-13T00:00:00"/>
    <s v="Cut wood to 16 inches. Customer keep chips "/>
    <x v="9"/>
    <d v="2020-05-13T15:07:22"/>
    <s v="Sierra"/>
    <s v="SI_Sierra"/>
    <m/>
    <s v="13224 AVIAN PL"/>
    <s v=""/>
    <s v=""/>
    <s v=""/>
    <s v="rmorgm_awrr"/>
    <d v="2020-03-11T14:06:04"/>
    <s v="BE_geomartawrrprod"/>
    <d v="2020-05-13T15:33:53"/>
    <s v="75641e60-5a83-40c5-9fb7-a71bd78a65e0"/>
  </r>
  <r>
    <n v="0"/>
    <n v="0"/>
    <n v="0"/>
    <n v="0"/>
    <n v="0"/>
    <n v="0"/>
    <n v="0"/>
    <n v="0"/>
    <n v="0"/>
    <n v="0"/>
    <x v="1"/>
    <n v="1"/>
    <n v="3"/>
    <n v="3"/>
    <n v="20"/>
    <x v="2"/>
    <d v="2020-05-13T15:07:59"/>
    <s v="zAWRR Not in Roster"/>
    <x v="1"/>
    <d v="2020-03-10T00:00:00"/>
    <d v="2020-03-10T15:39:54"/>
    <s v=""/>
    <s v="No"/>
    <s v="Old"/>
    <n v="0"/>
    <x v="1"/>
    <x v="0"/>
    <s v="zAWRR Not in Roster"/>
    <s v="zAWRR Not in Roster"/>
    <x v="1"/>
    <n v="2327328"/>
    <x v="1214"/>
    <x v="0"/>
    <s v="LP_AV115-J04_810906"/>
    <s v="CIP_AV115-J09_356057"/>
    <s v="Tree Work Complete"/>
    <m/>
    <x v="1"/>
    <s v="Black Oak"/>
    <s v="No"/>
    <s v="No"/>
    <n v="35"/>
    <n v="71"/>
    <s v="ABATE"/>
    <s v="F3B_FP-Rmv3 B"/>
    <s v="Cut and Leave"/>
    <m/>
    <s v="None Observed"/>
    <s v="0.2 span from pole 5 to pole 6, 17’ west of lines, 2X stem black oak has cavity near stem attachment at base, removal recommended."/>
    <s v="AEA_A &amp; E Arborists Tree Care"/>
    <m/>
    <n v="5585883"/>
    <s v="F3B_FP-Rmv3 B"/>
    <d v="2020-04-08T00:00:00"/>
    <s v="A&amp;E crew 16"/>
    <s v="Unit"/>
    <s v="No"/>
    <s v="Not Invoiced"/>
    <s v="AEA_A &amp; E Arborists Tree Care"/>
    <m/>
    <d v="2020-05-13T00:00:00"/>
    <s v="Customer keep wood and chips. Cut wood to 16 inches"/>
    <x v="9"/>
    <d v="2020-05-13T15:07:59"/>
    <s v="Sierra"/>
    <s v="SI_Sierra"/>
    <m/>
    <s v="13224 AVIAN PL"/>
    <m/>
    <s v=""/>
    <s v=""/>
    <s v="bpostm_awrr"/>
    <d v="2020-03-10T15:39:54"/>
    <s v="BE_geomartawrrprod"/>
    <d v="2020-05-13T15:33:53"/>
    <s v="354024f4-5ab0-42e5-9fb2-61d06ee2babc"/>
  </r>
  <r>
    <n v="0"/>
    <n v="0"/>
    <n v="0"/>
    <n v="0"/>
    <n v="0"/>
    <n v="0"/>
    <n v="0"/>
    <n v="0"/>
    <n v="0"/>
    <n v="0"/>
    <x v="1"/>
    <n v="1"/>
    <n v="1"/>
    <n v="1"/>
    <n v="20"/>
    <x v="2"/>
    <d v="2020-05-13T15:08:31"/>
    <s v="zAWRR Not in Roster"/>
    <x v="1"/>
    <d v="2020-03-12T00:00:00"/>
    <d v="2020-03-12T11:24:43"/>
    <s v=""/>
    <s v="No"/>
    <s v="Old"/>
    <n v="0"/>
    <x v="1"/>
    <x v="0"/>
    <s v="zAWRR Not in Roster"/>
    <s v="zAWRR Not in Roster"/>
    <x v="1"/>
    <n v="2334131"/>
    <x v="1215"/>
    <x v="0"/>
    <s v="LP_AV115-J04_810906"/>
    <s v="CIP_AV115-J09_356057"/>
    <s v="Tree Work Complete"/>
    <m/>
    <x v="1"/>
    <s v="Blue Oak"/>
    <s v="No"/>
    <s v="Yes"/>
    <n v="9"/>
    <n v="26"/>
    <s v="Not a Strike Tree"/>
    <s v="R1A_Rmv 1-A"/>
    <s v="Cut and Leave"/>
    <m/>
    <s v="None Observed"/>
    <s v="0.2 span from pole 5 to pole 6, 15’ west of line, small oak is severely stressed and may fail following the removal of nearby trees, not within striking distance of facilities but should should still be removed."/>
    <s v="AEA_A &amp; E Arborists Tree Care"/>
    <m/>
    <n v="5585883"/>
    <s v="R1A_Rmv 1-A"/>
    <d v="2020-04-02T16:42:16"/>
    <m/>
    <s v="Unit"/>
    <s v="No"/>
    <s v="Not Invoiced"/>
    <s v="AEA_A &amp; E Arborists Tree Care"/>
    <m/>
    <d v="2020-05-13T00:00:00"/>
    <s v="Cut wood to 16”, remove slash."/>
    <x v="9"/>
    <d v="2020-05-13T15:08:31"/>
    <s v="Sierra"/>
    <s v="SI_Sierra"/>
    <m/>
    <s v="13224 AVIAN PL"/>
    <s v=""/>
    <s v=""/>
    <s v=""/>
    <s v="bpostm_awrr"/>
    <d v="2020-03-12T11:24:43"/>
    <s v="BE_geomartawrrprod"/>
    <d v="2020-05-13T15:33:53"/>
    <s v="cb6a4a73-42c7-4e89-9a04-4d85b981d291"/>
  </r>
  <r>
    <n v="0"/>
    <n v="0"/>
    <n v="0"/>
    <n v="0"/>
    <n v="0"/>
    <n v="0"/>
    <n v="0"/>
    <n v="0"/>
    <n v="0"/>
    <n v="0"/>
    <x v="1"/>
    <n v="1"/>
    <n v="2"/>
    <n v="2"/>
    <n v="20"/>
    <x v="2"/>
    <d v="2020-05-13T15:08:58"/>
    <s v="zAWRR Not in Roster"/>
    <x v="1"/>
    <d v="2020-03-12T00:00:00"/>
    <d v="2020-03-12T11:09:00"/>
    <s v=""/>
    <s v="No"/>
    <s v="Old"/>
    <n v="0"/>
    <x v="1"/>
    <x v="0"/>
    <s v="zAWRR Not in Roster"/>
    <s v="zAWRR Not in Roster"/>
    <x v="1"/>
    <n v="2332418"/>
    <x v="1216"/>
    <x v="0"/>
    <s v="LP_AV115-J04_810906"/>
    <s v="CIP_AV115-J09_356057"/>
    <s v="Tree Work Complete"/>
    <m/>
    <x v="1"/>
    <s v="Live Oak"/>
    <s v="No"/>
    <s v="Yes"/>
    <n v="19"/>
    <n v="36"/>
    <s v="ABATE"/>
    <s v="F2B_FP-Rmv2 B"/>
    <s v="Cut and Leave"/>
    <m/>
    <s v="None Observed"/>
    <s v=".2 span pole 5 to 6. 15 feet west of line. Can just barely strike. Tree dying with hollow/severe rot on base. Recommend removal "/>
    <s v="AEA_A &amp; E Arborists Tree Care"/>
    <m/>
    <n v="5585883"/>
    <s v="F2B_FP-Rmv2 B"/>
    <d v="2020-04-02T16:39:56"/>
    <m/>
    <s v="Unit"/>
    <s v="No"/>
    <s v="Not Invoiced"/>
    <s v="AEA_A &amp; E Arborists Tree Care"/>
    <m/>
    <d v="2020-05-13T00:00:00"/>
    <s v="Customer keep wood and chips. Cut wood to 16 inches "/>
    <x v="9"/>
    <d v="2020-05-13T15:08:58"/>
    <s v="Sierra"/>
    <s v="SI_Sierra"/>
    <m/>
    <s v="13224 AVIAN PL"/>
    <s v=""/>
    <s v=""/>
    <s v=""/>
    <s v="rmorgm_awrr"/>
    <d v="2020-03-12T11:09:00"/>
    <s v="BE_geomartawrrprod"/>
    <d v="2020-05-13T15:33:53"/>
    <s v="334c0163-02e5-4b88-a907-d3226c17a241"/>
  </r>
  <r>
    <n v="0"/>
    <n v="0"/>
    <n v="0"/>
    <n v="0"/>
    <n v="0"/>
    <n v="0"/>
    <n v="0"/>
    <n v="0"/>
    <n v="0"/>
    <n v="0"/>
    <x v="1"/>
    <n v="1"/>
    <n v="3"/>
    <n v="3"/>
    <n v="20"/>
    <x v="2"/>
    <d v="2020-05-13T15:09:24"/>
    <s v="zAWRR Not in Roster"/>
    <x v="1"/>
    <d v="2020-03-10T00:00:00"/>
    <d v="2020-03-10T15:00:45"/>
    <s v=""/>
    <s v="No"/>
    <s v="Old"/>
    <n v="0"/>
    <x v="1"/>
    <x v="0"/>
    <s v="zAWRR Not in Roster"/>
    <s v="zAWRR Not in Roster"/>
    <x v="1"/>
    <n v="2326426"/>
    <x v="1217"/>
    <x v="0"/>
    <s v="LP_AV115-J04_810906"/>
    <s v="CIP_AV115-J09_356057"/>
    <s v="Tree Work Complete"/>
    <m/>
    <x v="1"/>
    <s v="Ponderosa Pine"/>
    <s v="No"/>
    <s v="No"/>
    <n v="25"/>
    <n v="112"/>
    <s v="ABATE"/>
    <s v="R3B_Rmv 3-B"/>
    <s v="Haul offsite"/>
    <m/>
    <s v="Riparian"/>
    <s v="0.6 span pole 5 to pole 6. 58 feet west of lines. Early indications of superficial gall rust infection. Otherwise healthy. 4/2/20. Sfrizf. Tree has large basal swelling, slight lean to facility. Recommend removal."/>
    <s v="AEA_A &amp; E Arborists Tree Care"/>
    <m/>
    <n v="5585874"/>
    <s v="R3B_Rmv 3-B"/>
    <d v="2020-04-08T17:02:44"/>
    <s v="A&amp;E crew 15"/>
    <s v="Unit"/>
    <s v="No"/>
    <s v="Not Invoiced"/>
    <s v="AEA_A &amp; E Arborists Tree Care"/>
    <m/>
    <d v="2020-05-13T00:00:00"/>
    <s v="Remove all pine"/>
    <x v="9"/>
    <d v="2020-05-13T15:09:24"/>
    <s v="Sierra"/>
    <s v="SI_Sierra"/>
    <m/>
    <s v="13224 AVIAN PL"/>
    <s v=""/>
    <s v=""/>
    <s v=""/>
    <s v="ncolem_awrr"/>
    <d v="2020-03-10T15:00:45"/>
    <s v="BE_geomartawrrprod"/>
    <d v="2020-05-13T15:33:53"/>
    <s v="9a98b13b-be1d-4f59-9a0e-76555bdbbe54"/>
  </r>
  <r>
    <n v="0"/>
    <n v="0"/>
    <n v="0"/>
    <n v="0"/>
    <n v="0"/>
    <n v="0"/>
    <n v="0"/>
    <n v="0"/>
    <n v="0"/>
    <n v="0"/>
    <x v="1"/>
    <n v="1"/>
    <n v="3"/>
    <n v="3"/>
    <n v="20"/>
    <x v="2"/>
    <d v="2020-05-13T15:09:59"/>
    <s v="zAWRR Not in Roster"/>
    <x v="1"/>
    <d v="2020-03-10T00:00:00"/>
    <d v="2020-03-10T15:29:47"/>
    <s v=""/>
    <s v="No"/>
    <s v="Old"/>
    <n v="0"/>
    <x v="1"/>
    <x v="0"/>
    <s v="zAWRR Not in Roster"/>
    <s v="zAWRR Not in Roster"/>
    <x v="1"/>
    <n v="2326549"/>
    <x v="1218"/>
    <x v="0"/>
    <s v="LP_AV115-J04_810906"/>
    <s v="CIP_AV115-J09_356057"/>
    <s v="Tree Work Complete"/>
    <m/>
    <x v="1"/>
    <s v="Ponderosa Pine"/>
    <s v="No"/>
    <s v="No"/>
    <n v="25"/>
    <n v="101"/>
    <s v="Do Not ABATE"/>
    <s v="F3B_FP-Rmv3 B"/>
    <s v="Haul offsite"/>
    <m/>
    <s v="None Observed"/>
    <s v="0.4 span pole 5 to pole 6 , 102 feet west of lines, slightly uphill of facilities. Multiple cankers and fruiting bodies. Recommend removal "/>
    <s v="AEA_A &amp; E Arborists Tree Care"/>
    <m/>
    <n v="5585883"/>
    <s v="F3B_FP-Rmv3 B"/>
    <d v="2020-04-08T00:00:00"/>
    <s v="A&amp;E crew 16"/>
    <s v="Unit"/>
    <s v="No"/>
    <s v="Not Invoiced"/>
    <s v="AEA_A &amp; E Arborists Tree Care"/>
    <m/>
    <d v="2020-05-13T00:00:00"/>
    <s v="Remove pine wood, customer keep chips"/>
    <x v="9"/>
    <d v="2020-05-13T15:09:59"/>
    <s v="Sierra"/>
    <s v="SI_Sierra"/>
    <m/>
    <s v="13224 AVIAN PL"/>
    <m/>
    <s v=""/>
    <s v=""/>
    <s v="ncolem_awrr"/>
    <d v="2020-03-10T15:29:47"/>
    <s v="BE_geomartawrrprod"/>
    <d v="2020-05-13T15:33:53"/>
    <s v="8329f9aa-e8f4-411e-9d18-fce5017256c3"/>
  </r>
  <r>
    <n v="0"/>
    <n v="0"/>
    <n v="0"/>
    <n v="0"/>
    <n v="0"/>
    <n v="0"/>
    <n v="0"/>
    <n v="0"/>
    <n v="0"/>
    <n v="0"/>
    <x v="1"/>
    <n v="1"/>
    <s v="NA"/>
    <s v="NA"/>
    <n v="20"/>
    <x v="2"/>
    <d v="2020-05-13T15:11:28"/>
    <s v="MGE"/>
    <x v="4"/>
    <d v="2020-05-13T00:00:00"/>
    <d v="2020-05-13T15:04:49"/>
    <s v=""/>
    <s v="No"/>
    <s v="New"/>
    <n v="0"/>
    <x v="1"/>
    <x v="0"/>
    <s v="Aaron"/>
    <s v="Hansen"/>
    <x v="14"/>
    <n v="3225940"/>
    <x v="1219"/>
    <x v="2"/>
    <s v="LP_AW116-A07_900829"/>
    <s v="CIP_AW116-A07_396655"/>
    <s v="No Work Required Under EVM"/>
    <m/>
    <x v="2"/>
    <s v="Live Oak"/>
    <s v="No"/>
    <s v="No"/>
    <n v="5"/>
    <n v="15"/>
    <s v="Do Not ABATE"/>
    <s v="NW_No Work"/>
    <s v="Not Needed"/>
    <m/>
    <s v="Riparian"/>
    <s v="0.1 span between poles# 1-14, 15 feet South of guy wire/ Tree tall enough to reach guy wire/ Dead top/ 2 stem combined DBH "/>
    <m/>
    <m/>
    <m/>
    <m/>
    <m/>
    <m/>
    <s v="Unit"/>
    <s v="No"/>
    <s v="Not Invoiced"/>
    <m/>
    <m/>
    <m/>
    <s v="TBD "/>
    <x v="17"/>
    <d v="2020-05-13T15:11:28"/>
    <s v="Sierra"/>
    <s v="SI_Sierra"/>
    <m/>
    <s v="12352 SUNSHINE VALLEY RD"/>
    <s v="GRASS VALLEY"/>
    <s v=""/>
    <s v=""/>
    <s v="ahansm_awrr"/>
    <d v="2020-05-13T15:04:49"/>
    <s v="BE_geomartawrrprod"/>
    <d v="2020-05-13T16:23:12"/>
    <s v="6d133ad2-30c3-49ce-a255-47759a56290f"/>
  </r>
  <r>
    <n v="0"/>
    <n v="0"/>
    <n v="0"/>
    <n v="0"/>
    <n v="0"/>
    <n v="0"/>
    <n v="0"/>
    <n v="0"/>
    <n v="0"/>
    <n v="0"/>
    <x v="1"/>
    <n v="1"/>
    <n v="1"/>
    <n v="1"/>
    <n v="20"/>
    <x v="2"/>
    <d v="2020-05-13T15:12:17"/>
    <s v="MGE"/>
    <x v="4"/>
    <d v="2020-05-13T00:00:00"/>
    <d v="2020-05-13T14:35:35"/>
    <s v=""/>
    <s v="No"/>
    <s v="New"/>
    <n v="0"/>
    <x v="1"/>
    <x v="0"/>
    <s v="Aaron"/>
    <s v="Hansen"/>
    <x v="14"/>
    <n v="3225510"/>
    <x v="1220"/>
    <x v="2"/>
    <s v="LP_AW116-A02_1724372"/>
    <s v="CIP_AW116-A07_396655"/>
    <s v="Work Identified"/>
    <m/>
    <x v="2"/>
    <s v="Live Oak"/>
    <s v="No"/>
    <s v="No"/>
    <n v="9"/>
    <n v="25"/>
    <s v="Do Not ABATE"/>
    <s v="F1B_FP-Rmv1 B"/>
    <s v="Haul offsite"/>
    <m/>
    <s v="Riparian"/>
    <s v="Tree 25 feet East of pole 1/ 10 feet East of guy wire/ Overhanging and touching guy wire/ 3 stem 24 DBH tree/ Remove leader that has strain and abrasion to guy wire 9 DBH / Other leaders may be able to remain with no threat to guy wire "/>
    <m/>
    <m/>
    <m/>
    <m/>
    <m/>
    <m/>
    <s v="Unit"/>
    <s v="No"/>
    <s v="Not Invoiced"/>
    <m/>
    <m/>
    <m/>
    <s v="TBD "/>
    <x v="17"/>
    <d v="2020-05-13T15:12:17"/>
    <s v="Sierra"/>
    <s v="SI_Sierra"/>
    <m/>
    <s v="12564 SUNSHINE VALLEY RD"/>
    <s v="GRASS VALLEY"/>
    <s v=""/>
    <s v=""/>
    <s v="ahansm_awrr"/>
    <d v="2020-05-13T14:35:35"/>
    <s v="BE_geomartawrrprod"/>
    <d v="2020-05-13T16:23:04"/>
    <s v="9496b08e-6dd1-45eb-b313-411b891c1a4a"/>
  </r>
  <r>
    <n v="0"/>
    <n v="0"/>
    <n v="0"/>
    <n v="0"/>
    <n v="0"/>
    <n v="0"/>
    <n v="0"/>
    <n v="0"/>
    <n v="0"/>
    <n v="0"/>
    <x v="1"/>
    <n v="1"/>
    <n v="2"/>
    <n v="2"/>
    <n v="20"/>
    <x v="2"/>
    <d v="2020-05-13T15:12:50"/>
    <s v="MGE"/>
    <x v="4"/>
    <d v="2020-05-13T00:00:00"/>
    <d v="2020-05-13T14:47:04"/>
    <s v=""/>
    <s v="No"/>
    <s v="New"/>
    <n v="0"/>
    <x v="1"/>
    <x v="0"/>
    <s v="Aaron"/>
    <s v="Hansen"/>
    <x v="14"/>
    <n v="3225598"/>
    <x v="1221"/>
    <x v="2"/>
    <s v="LP_AW116-A02_1724372"/>
    <s v="CIP_AW116-A07_396655"/>
    <s v="Work Identified"/>
    <m/>
    <x v="2"/>
    <s v="Live Oak"/>
    <s v="No"/>
    <s v="No"/>
    <n v="14"/>
    <n v="22"/>
    <s v="Do Not ABATE"/>
    <s v="F2B_FP-Rmv2 B"/>
    <s v="Haul offsite"/>
    <m/>
    <s v="Riparian"/>
    <s v="0.1 span between poles# 1-2, 15 feet North of pole 1/ Tree is leaning towards and has strain and abrasion on pole 1/ Remove for pole protection/ 5 stem combined DBH "/>
    <m/>
    <m/>
    <m/>
    <m/>
    <m/>
    <m/>
    <s v="Unit"/>
    <s v="No"/>
    <s v="Not Invoiced"/>
    <m/>
    <m/>
    <m/>
    <s v="TBD "/>
    <x v="17"/>
    <d v="2020-05-13T15:12:50"/>
    <s v="Sierra"/>
    <s v="SI_Sierra"/>
    <m/>
    <s v="12564 SUNSHINE VALLEY RD"/>
    <s v="GRASS VALLEY"/>
    <s v=""/>
    <s v=""/>
    <s v="ahansm_awrr"/>
    <d v="2020-05-13T14:47:04"/>
    <s v="BE_geomartawrrprod"/>
    <d v="2020-05-13T16:23:06"/>
    <s v="5de30621-dd83-4335-9806-952b0baabf48"/>
  </r>
  <r>
    <n v="0"/>
    <n v="0"/>
    <n v="0"/>
    <n v="0"/>
    <n v="0"/>
    <n v="0"/>
    <n v="0"/>
    <n v="0"/>
    <n v="0"/>
    <n v="0"/>
    <x v="1"/>
    <n v="1"/>
    <n v="1"/>
    <n v="1"/>
    <n v="20"/>
    <x v="2"/>
    <d v="2020-05-13T15:18:09"/>
    <s v="zAWRR Not in Roster"/>
    <x v="1"/>
    <d v="2020-03-20T00:00:00"/>
    <d v="2020-03-20T12:03:39"/>
    <s v=""/>
    <s v="No"/>
    <s v="Old"/>
    <n v="0"/>
    <x v="1"/>
    <x v="0"/>
    <s v="zAWRR Not in Roster"/>
    <s v="zAWRR Not in Roster"/>
    <x v="1"/>
    <n v="2938707"/>
    <x v="1222"/>
    <x v="0"/>
    <s v="LP_AV115-J09_810908"/>
    <s v="CIP_AV115-J09_356055"/>
    <s v="Tree Work Complete"/>
    <m/>
    <x v="8"/>
    <s v="Blue Oak"/>
    <s v="No"/>
    <s v="No"/>
    <n v="10"/>
    <n v="30"/>
    <s v="ABATE"/>
    <s v="F1B_FP-Rmv1 B"/>
    <s v="Cut and Leave"/>
    <m/>
    <s v="Riparian"/>
    <s v=".2 span P6-5, at guy wire. Strain and abrasions on guy "/>
    <s v="AEA_A &amp; E Arborists Tree Care"/>
    <m/>
    <n v="40"/>
    <s v="F1B_FP-Rmv1 B"/>
    <d v="2020-04-02T14:54:21"/>
    <m/>
    <s v="Unit"/>
    <s v="No"/>
    <s v="Not Invoiced"/>
    <s v="AEA_A &amp; E Arborists Tree Care"/>
    <m/>
    <d v="2020-05-13T00:00:00"/>
    <s v="Cut wood into 6ft rounds chip and broadcast slash"/>
    <x v="9"/>
    <d v="2020-05-13T15:18:09"/>
    <s v="Sierra"/>
    <s v="SI_Sierra"/>
    <m/>
    <s v="13117 KENTUCKY FLAT RD"/>
    <s v="NEVADA CITY"/>
    <s v=""/>
    <s v=""/>
    <s v="sdealf_awrr"/>
    <d v="2020-03-20T12:03:39"/>
    <s v="BE_geomartawrrprod"/>
    <d v="2020-05-13T15:33:53"/>
    <s v="0b3e4be1-0a06-45de-ba7a-3dbd3faaeb2e"/>
  </r>
  <r>
    <n v="0"/>
    <n v="0"/>
    <n v="0"/>
    <n v="0"/>
    <n v="0"/>
    <n v="0"/>
    <n v="0"/>
    <n v="0"/>
    <n v="0"/>
    <n v="0"/>
    <x v="1"/>
    <n v="1"/>
    <n v="2"/>
    <n v="2"/>
    <n v="20"/>
    <x v="2"/>
    <d v="2020-05-13T15:19:28"/>
    <s v="zAWRR Not in Roster"/>
    <x v="1"/>
    <d v="2019-09-05T00:00:00"/>
    <d v="2019-09-05T08:54:10"/>
    <s v=""/>
    <s v="No"/>
    <s v="Old"/>
    <n v="0"/>
    <x v="1"/>
    <x v="0"/>
    <s v="zAWRR Not in Roster"/>
    <s v="zAWRR Not in Roster"/>
    <x v="1"/>
    <n v="1758826"/>
    <x v="1223"/>
    <x v="0"/>
    <s v="LP_AV115-J09_810908"/>
    <s v="CIP_AV115-J09_356361"/>
    <s v="Tree Work Complete"/>
    <s v=""/>
    <x v="5"/>
    <s v="Ponderosa Pine"/>
    <s v="No"/>
    <s v="Yes"/>
    <n v="18"/>
    <n v="95"/>
    <s v="ABATE"/>
    <s v="F2B_FP-Rmv2 B"/>
    <s v="Cut and Leave"/>
    <s v="No"/>
    <s v="None Observed"/>
    <s v="0.7 span, pole 6 West to end pole. 45 feet South of line. Dying tree"/>
    <s v="AEA_A &amp; E Arborists Tree Care"/>
    <s v=""/>
    <m/>
    <s v="F2B_FP-Rmv2 B"/>
    <d v="2020-04-08T00:00:00"/>
    <s v="a16"/>
    <s v="Unit"/>
    <m/>
    <s v=""/>
    <s v="AEA_A &amp; E Arborists Tree Care"/>
    <s v=""/>
    <d v="2020-05-13T00:00:00"/>
    <s v="Cut wood into 32ft rounds chip and broadcast all slash"/>
    <x v="9"/>
    <d v="2020-05-13T15:19:28"/>
    <s v="Sierra"/>
    <s v="SI_Sierra"/>
    <s v="1051682418"/>
    <s v="13117 KENTUCKY FLAT RD"/>
    <s v="NEVADA CITY"/>
    <s v=""/>
    <s v=""/>
    <s v="jjaqun_awrr"/>
    <d v="2019-09-05T08:54:10"/>
    <s v="BE_geomartawrrprod"/>
    <d v="2020-05-13T15:33:45"/>
    <s v="80f946ab-5cc2-4c76-9a26-ddacb9d3d310"/>
  </r>
  <r>
    <n v="0"/>
    <n v="0"/>
    <n v="0"/>
    <n v="0"/>
    <n v="0"/>
    <n v="0"/>
    <n v="0"/>
    <n v="0"/>
    <n v="0"/>
    <n v="0"/>
    <x v="1"/>
    <n v="1"/>
    <n v="3"/>
    <n v="3"/>
    <n v="20"/>
    <x v="2"/>
    <d v="2020-05-13T15:26:26"/>
    <s v="zAWRR Not in Roster"/>
    <x v="1"/>
    <d v="2020-02-25T00:00:00"/>
    <d v="2020-02-25T14:37:31"/>
    <s v=""/>
    <s v="No"/>
    <s v="Old"/>
    <n v="0"/>
    <x v="1"/>
    <x v="0"/>
    <s v="zAWRR Not in Roster"/>
    <s v="zAWRR Not in Roster"/>
    <x v="1"/>
    <n v="1781112"/>
    <x v="1224"/>
    <x v="0"/>
    <s v="LP_AV115-J09_878069"/>
    <s v="CIP_AV115-J09_357582"/>
    <s v="Tree Work Complete"/>
    <m/>
    <x v="0"/>
    <s v="Ponderosa Pine"/>
    <s v="No"/>
    <s v="No"/>
    <n v="25"/>
    <n v="125"/>
    <s v="Do Not ABATE"/>
    <s v="F3B_FP-Rmv3 B"/>
    <s v="Haul offsite"/>
    <s v="No"/>
    <s v="None Observed"/>
    <s v=".7 span from poles J2-J3, 40 feet north of lines sloped away from lines needle blight present in canopy."/>
    <s v="AEA_A &amp; E Arborists Tree Care"/>
    <m/>
    <n v="5429746"/>
    <s v="F3B_FP-Rmv3 B"/>
    <d v="2020-04-16T16:51:35"/>
    <s v="A&amp;E crew 208"/>
    <s v="Unit"/>
    <m/>
    <m/>
    <s v="AEA_A &amp; E Arborists Tree Care"/>
    <m/>
    <d v="2020-05-13T15:26:20"/>
    <s v="Remove all wood and slash207"/>
    <x v="18"/>
    <d v="2020-05-13T15:26:26"/>
    <s v="Sierra"/>
    <s v="SI_Sierra"/>
    <s v="1051749302"/>
    <s v="13022 EMERALD FOREST DR"/>
    <s v="NEVADA CITY"/>
    <s v=""/>
    <s v=""/>
    <s v="jsmitj_awrr"/>
    <d v="2020-02-25T14:37:31"/>
    <s v="BE_geomartawrrprod"/>
    <d v="2020-05-13T15:33:45"/>
    <s v="19ad92b3-2107-4b35-a827-a80270fcc11d"/>
  </r>
  <r>
    <n v="0"/>
    <n v="0"/>
    <n v="0"/>
    <n v="0"/>
    <n v="0"/>
    <n v="0"/>
    <n v="0"/>
    <n v="0"/>
    <n v="0"/>
    <n v="0"/>
    <x v="1"/>
    <n v="1"/>
    <s v="NA"/>
    <s v="NA"/>
    <n v="20"/>
    <x v="2"/>
    <d v="2020-05-13T15:28:09"/>
    <s v="MGE"/>
    <x v="4"/>
    <d v="2020-05-13T00:00:00"/>
    <d v="2020-05-13T15:28:09"/>
    <s v=""/>
    <s v="No"/>
    <s v="New"/>
    <n v="0"/>
    <x v="1"/>
    <x v="0"/>
    <s v="Andrew"/>
    <s v="Withers"/>
    <x v="13"/>
    <n v="3228771"/>
    <x v="1225"/>
    <x v="2"/>
    <s v="LP_AW116-A06_893799"/>
    <s v="CIP_AW116-A06_395928"/>
    <s v="No Work Required Under EVM"/>
    <m/>
    <x v="2"/>
    <s v="Knobcone Pine"/>
    <s v="No"/>
    <s v="No"/>
    <n v="12"/>
    <n v="65"/>
    <s v="Do Not ABATE"/>
    <s v="NW_No Work"/>
    <s v="Not Needed"/>
    <m/>
    <s v="None Observed"/>
    <s v="Pole B - end pole, .8 span, 45 feet west of line, some die back in lower part of canopy"/>
    <m/>
    <m/>
    <m/>
    <m/>
    <m/>
    <m/>
    <s v="Unit"/>
    <s v="No"/>
    <s v="Not Invoiced"/>
    <m/>
    <m/>
    <m/>
    <s v="TBD"/>
    <x v="16"/>
    <d v="2020-05-13T15:28:09"/>
    <s v="Sierra"/>
    <s v="SI_Sierra"/>
    <m/>
    <s v="20059 BOW VALLEY RD"/>
    <s v="GRASS VALLEY"/>
    <s v=""/>
    <s v=""/>
    <s v="awithm_awrr"/>
    <d v="2020-05-13T15:28:09"/>
    <s v="BE_geomartawrrprod"/>
    <d v="2020-05-14T14:20:33"/>
    <s v="37bd5bc7-d5e6-4455-a648-2f3ed8e1a407"/>
  </r>
  <r>
    <n v="0"/>
    <n v="0"/>
    <n v="0"/>
    <n v="0"/>
    <n v="0"/>
    <n v="0"/>
    <n v="0"/>
    <n v="0"/>
    <n v="0"/>
    <n v="0"/>
    <x v="1"/>
    <n v="1"/>
    <n v="3"/>
    <n v="3"/>
    <n v="20"/>
    <x v="2"/>
    <d v="2020-05-13T15:28:41"/>
    <s v="zAWRR Not in Roster"/>
    <x v="1"/>
    <d v="2020-02-28T00:00:00"/>
    <d v="2020-02-28T13:34:28"/>
    <s v=""/>
    <s v="No"/>
    <s v="Old"/>
    <n v="0"/>
    <x v="1"/>
    <x v="0"/>
    <s v="zAWRR Not in Roster"/>
    <s v="zAWRR Not in Roster"/>
    <x v="1"/>
    <n v="1782171"/>
    <x v="1226"/>
    <x v="0"/>
    <s v="LP_AV115-J09_878069"/>
    <s v="CIP_AV115-J09_357579"/>
    <s v="Tree Work Complete"/>
    <m/>
    <x v="0"/>
    <s v="Ponderosa Pine"/>
    <s v="No"/>
    <s v="No"/>
    <n v="28"/>
    <n v="111"/>
    <s v="ABATE"/>
    <s v="F3B_FP-Rmv3 B"/>
    <s v="Haul offsite"/>
    <s v="No"/>
    <s v="Riparian"/>
    <s v=".9 span, pole J3-J4, 93 ft east of line: mature ponderosa, severe canker on trunk, canopy in decline, strike potential to pole J4, guy wire, conductors of J3-J4, J4-J5"/>
    <s v="AEA_A &amp; E Arborists Tree Care"/>
    <m/>
    <n v="208"/>
    <s v="F3B_FP-Rmv3 B"/>
    <d v="2020-05-04T15:18:28"/>
    <s v="A&amp;E, 208"/>
    <s v="Unit"/>
    <m/>
    <m/>
    <s v="AEA_A &amp; E Arborists Tree Care"/>
    <m/>
    <d v="2020-05-13T15:28:36"/>
    <s v=", remove all slash 207"/>
    <x v="18"/>
    <d v="2020-05-13T15:28:41"/>
    <s v="Sierra"/>
    <s v="SI_Sierra"/>
    <s v="1051749302"/>
    <s v="13022 EMERALD FOREST DR"/>
    <s v="NEVADA CITY"/>
    <s v=""/>
    <s v=""/>
    <s v="jeaslj_awrr"/>
    <d v="2020-02-28T13:34:28"/>
    <s v="BE_geomartawrrprod"/>
    <d v="2020-05-13T15:33:46"/>
    <s v="765fbf88-892e-41a5-90dc-6216092cf914"/>
  </r>
  <r>
    <n v="0"/>
    <n v="0"/>
    <n v="0"/>
    <n v="0"/>
    <n v="0"/>
    <n v="0"/>
    <n v="0"/>
    <n v="0"/>
    <n v="0"/>
    <n v="0"/>
    <x v="1"/>
    <n v="1"/>
    <s v="NA"/>
    <s v="NA"/>
    <n v="20"/>
    <x v="2"/>
    <d v="2020-05-13T15:29:38"/>
    <s v="MGE"/>
    <x v="4"/>
    <d v="2020-05-13T00:00:00"/>
    <d v="2020-05-13T15:29:38"/>
    <s v=""/>
    <s v="No"/>
    <s v="New"/>
    <n v="0"/>
    <x v="1"/>
    <x v="0"/>
    <s v="Aaron"/>
    <s v="Hansen"/>
    <x v="14"/>
    <n v="3226147"/>
    <x v="1227"/>
    <x v="2"/>
    <s v="LP_AW116-A07_900829"/>
    <s v="CIP_AW116-A07_396655"/>
    <s v="No Work Required Under EVM"/>
    <m/>
    <x v="2"/>
    <s v="Ponderosa Pine"/>
    <s v="No"/>
    <s v="No"/>
    <n v="10"/>
    <n v="55"/>
    <s v="Do Not ABATE"/>
    <s v="NW_No Work"/>
    <s v="Not Needed"/>
    <m/>
    <s v="Riparian"/>
    <s v="0.1 span between poles# 1-14, 30 feet West of lines/ Tree can strike both sets of line/ Tree looks healthy "/>
    <m/>
    <m/>
    <m/>
    <m/>
    <m/>
    <m/>
    <s v="Unit"/>
    <s v="No"/>
    <s v="Not Invoiced"/>
    <m/>
    <m/>
    <m/>
    <s v="TBD "/>
    <x v="17"/>
    <d v="2020-05-13T15:29:38"/>
    <s v="Sierra"/>
    <s v="SI_Sierra"/>
    <m/>
    <s v="12352 SUNSHINE VALLEY RD"/>
    <s v="GRASS VALLEY"/>
    <s v=""/>
    <s v=""/>
    <s v="ahansm_awrr"/>
    <d v="2020-05-13T15:29:38"/>
    <s v="BE_geomartawrrprod"/>
    <d v="2020-05-13T16:23:17"/>
    <s v="1192673d-2ae8-4888-a472-c3298dca751e"/>
  </r>
  <r>
    <n v="0"/>
    <n v="0"/>
    <n v="0"/>
    <n v="0"/>
    <n v="0"/>
    <n v="0"/>
    <n v="0"/>
    <n v="0"/>
    <n v="0"/>
    <n v="0"/>
    <x v="1"/>
    <n v="1"/>
    <s v="NA"/>
    <s v="NA"/>
    <n v="20"/>
    <x v="2"/>
    <d v="2020-05-13T15:31:16"/>
    <s v="MGE"/>
    <x v="4"/>
    <d v="2020-05-13T00:00:00"/>
    <d v="2020-05-13T15:30:30"/>
    <s v=""/>
    <s v="No"/>
    <s v="New"/>
    <n v="1"/>
    <x v="1"/>
    <x v="0"/>
    <s v="Terry"/>
    <s v="Maokhamphiou"/>
    <x v="26"/>
    <n v="3226179"/>
    <x v="1228"/>
    <x v="0"/>
    <s v="LP_AV115-J18_882865"/>
    <s v="CIP_AV115-J18_356600"/>
    <s v="No Work Required Under EVM"/>
    <m/>
    <x v="2"/>
    <s v="Ponderosa Pine"/>
    <s v="No"/>
    <s v="No"/>
    <n v="22"/>
    <n v="80"/>
    <s v="Not a Strike Tree"/>
    <s v="NW_No Work"/>
    <s v="Haul offsite"/>
    <m/>
    <s v="None Observed"/>
    <s v="PLEASE DELETE."/>
    <m/>
    <m/>
    <m/>
    <m/>
    <m/>
    <m/>
    <s v="Unit"/>
    <s v="No"/>
    <s v="Not Invoiced"/>
    <m/>
    <m/>
    <m/>
    <s v="Remove all wood and debris"/>
    <x v="31"/>
    <d v="2020-05-13T15:31:16"/>
    <s v="Sierra"/>
    <s v="SI_Sierra"/>
    <m/>
    <s v="10340 BITNEY SPRINGS RD"/>
    <s v="NEVADA CITY"/>
    <s v=""/>
    <s v=""/>
    <s v="tmaokm_awrr"/>
    <d v="2020-05-13T15:30:30"/>
    <s v="BE_geomartawrrprod"/>
    <d v="2020-05-13T16:23:17"/>
    <s v="3b69586c-859c-4d48-a17a-c8e1a8fe9296"/>
  </r>
  <r>
    <n v="0"/>
    <n v="0"/>
    <n v="0"/>
    <n v="0"/>
    <n v="0"/>
    <n v="0"/>
    <n v="0"/>
    <n v="0"/>
    <n v="0"/>
    <n v="0"/>
    <x v="1"/>
    <n v="1"/>
    <n v="2"/>
    <n v="2"/>
    <n v="20"/>
    <x v="2"/>
    <d v="2020-05-13T15:32:14"/>
    <s v="MGE"/>
    <x v="4"/>
    <d v="2020-05-13T00:00:00"/>
    <d v="2020-05-13T15:32:14"/>
    <s v=""/>
    <s v="No"/>
    <s v="New"/>
    <n v="0"/>
    <x v="1"/>
    <x v="0"/>
    <s v="Terry"/>
    <s v="Maokhamphiou"/>
    <x v="26"/>
    <n v="3226205"/>
    <x v="1229"/>
    <x v="0"/>
    <s v="LP_AV115-J18_882865"/>
    <s v="CIP_AV115-J18_356600"/>
    <s v="Work Identified"/>
    <m/>
    <x v="2"/>
    <s v="Ponderosa Pine"/>
    <s v="No"/>
    <s v="No"/>
    <n v="22"/>
    <n v="80"/>
    <s v="Do Not ABATE"/>
    <s v="R2B_Rmv 2-B"/>
    <s v="Haul offsite"/>
    <m/>
    <s v="None Observed"/>
    <s v="0.6Span A-EP, 20 feet Northeast of lines. Trimmed tree another trim would remove 1/3 of canopy."/>
    <m/>
    <m/>
    <m/>
    <m/>
    <m/>
    <m/>
    <s v="Unit"/>
    <s v="No"/>
    <s v="Not Invoiced"/>
    <m/>
    <m/>
    <m/>
    <s v="Remove all wood and debris"/>
    <x v="31"/>
    <d v="2020-05-13T15:32:14"/>
    <s v="Sierra"/>
    <s v="SI_Sierra"/>
    <m/>
    <s v="10340 BITNEY SPRINGS RD"/>
    <s v="NEVADA CITY"/>
    <s v=""/>
    <s v=""/>
    <s v="tmaokm_awrr"/>
    <d v="2020-05-13T15:32:14"/>
    <s v="BE_geomartawrrprod"/>
    <d v="2020-05-13T16:23:18"/>
    <s v="47ede512-5343-4300-99df-f6d3cf48f8bd"/>
  </r>
  <r>
    <n v="0"/>
    <n v="0"/>
    <n v="0"/>
    <n v="0"/>
    <n v="0"/>
    <n v="0"/>
    <n v="0"/>
    <n v="0"/>
    <n v="0"/>
    <n v="0"/>
    <x v="1"/>
    <n v="1"/>
    <n v="1"/>
    <n v="1"/>
    <n v="20"/>
    <x v="2"/>
    <d v="2020-05-13T15:32:49"/>
    <s v="zAWRR Not in Roster"/>
    <x v="1"/>
    <d v="2019-08-28T00:00:00"/>
    <d v="2019-08-28T23:24:59"/>
    <s v=""/>
    <s v="No"/>
    <s v="Old"/>
    <n v="0"/>
    <x v="1"/>
    <x v="0"/>
    <s v="zAWRR Not in Roster"/>
    <s v="zAWRR Not in Roster"/>
    <x v="1"/>
    <n v="1757562"/>
    <x v="1230"/>
    <x v="0"/>
    <s v="LP_AV115-J09_1724843"/>
    <s v="CIP_AV115-J09_357530"/>
    <s v="Tree Work Complete"/>
    <m/>
    <x v="5"/>
    <s v="Black Oak"/>
    <s v="No"/>
    <s v="No"/>
    <n v="11"/>
    <n v="60"/>
    <s v="ABATE"/>
    <s v="F1B_FP-Rmv1 B"/>
    <s v="Cut and Leave"/>
    <s v="No"/>
    <s v="Riparian"/>
    <s v="HTRS 3/4 0.5 span; 30ft west of line. Pole J6 to pole J7. "/>
    <s v="AEA_A &amp; E Arborists Tree Care"/>
    <m/>
    <n v="5744925"/>
    <s v="F1B_FP-Rmv1 B"/>
    <d v="2020-05-04T17:06:35"/>
    <s v="A&amp;E. 18"/>
    <s v="Unit"/>
    <m/>
    <m/>
    <s v="AEA_A &amp; E Arborists Tree Care"/>
    <m/>
    <d v="2020-05-13T15:32:44"/>
    <s v="Cut rounds into 16in remove all slash 207"/>
    <x v="18"/>
    <d v="2020-05-13T15:32:49"/>
    <s v="Sierra"/>
    <s v="SI_Sierra"/>
    <s v="1051749303"/>
    <s v="12588 CHATANOOGA WAY"/>
    <s v="NEVADA CITY"/>
    <s v=""/>
    <s v=""/>
    <s v="lboudj_awrr"/>
    <d v="2019-08-28T23:24:59"/>
    <s v="BE_geomartawrrprod"/>
    <d v="2020-05-13T17:33:04"/>
    <s v="87b99f14-90cd-471f-b320-801935018391"/>
  </r>
  <r>
    <n v="0"/>
    <n v="0"/>
    <n v="0"/>
    <n v="0"/>
    <n v="0"/>
    <n v="0"/>
    <n v="0"/>
    <n v="0"/>
    <n v="0"/>
    <n v="0"/>
    <x v="1"/>
    <n v="1"/>
    <s v="NA"/>
    <s v="NA"/>
    <n v="20"/>
    <x v="2"/>
    <d v="2020-05-13T15:32:55"/>
    <s v="MGE"/>
    <x v="4"/>
    <d v="2020-05-13T00:00:00"/>
    <d v="2020-05-13T15:32:55"/>
    <s v=""/>
    <s v="No"/>
    <s v="New"/>
    <n v="0"/>
    <x v="1"/>
    <x v="0"/>
    <s v="Andrew"/>
    <s v="Withers"/>
    <x v="13"/>
    <n v="3228772"/>
    <x v="1231"/>
    <x v="2"/>
    <s v="LP_AW116-A06_893799"/>
    <s v="CIP_AW116-A06_395928"/>
    <s v="No Work Required Under EVM"/>
    <m/>
    <x v="2"/>
    <s v="Black Oak"/>
    <s v="No"/>
    <s v="No"/>
    <n v="27"/>
    <n v="65"/>
    <s v="Do Not ABATE"/>
    <s v="NW_No Work"/>
    <s v="Not Needed"/>
    <m/>
    <s v="None Observed"/>
    <s v="Pole B - end pole, .8 span, 35 feet west of line"/>
    <m/>
    <m/>
    <m/>
    <m/>
    <m/>
    <m/>
    <s v="Unit"/>
    <s v="No"/>
    <s v="Not Invoiced"/>
    <m/>
    <m/>
    <m/>
    <s v="TBD"/>
    <x v="16"/>
    <d v="2020-05-13T15:32:55"/>
    <s v="Sierra"/>
    <s v="SI_Sierra"/>
    <m/>
    <s v="20059 BOW VALLEY RD"/>
    <s v="GRASS VALLEY"/>
    <s v=""/>
    <s v=""/>
    <s v="awithm_awrr"/>
    <d v="2020-05-13T15:32:55"/>
    <s v="BE_geomartawrrprod"/>
    <d v="2020-05-14T14:20:33"/>
    <s v="678d594c-2346-4e39-876b-a215fb7e75ba"/>
  </r>
  <r>
    <n v="0"/>
    <n v="0"/>
    <n v="0"/>
    <n v="0"/>
    <n v="0"/>
    <n v="0"/>
    <n v="0"/>
    <n v="0"/>
    <n v="0"/>
    <n v="0"/>
    <x v="1"/>
    <n v="1"/>
    <n v="1"/>
    <n v="1"/>
    <n v="20"/>
    <x v="2"/>
    <d v="2020-05-13T15:33:23"/>
    <s v="zAWRR Not in Roster"/>
    <x v="1"/>
    <d v="2020-04-28T00:00:00"/>
    <d v="2020-04-28T15:00:22"/>
    <s v=""/>
    <s v="No"/>
    <s v="Old"/>
    <n v="0"/>
    <x v="1"/>
    <x v="0"/>
    <s v="zAWRR Not in Roster"/>
    <s v="zAWRR Not in Roster"/>
    <x v="1"/>
    <n v="3144273"/>
    <x v="1232"/>
    <x v="0"/>
    <s v="LP_AV115-J09_1724843"/>
    <s v="CIP_AV115-J09_357530"/>
    <s v="Tree Work Complete"/>
    <m/>
    <x v="8"/>
    <s v="Black Oak"/>
    <s v="No"/>
    <s v="No"/>
    <n v="10"/>
    <n v="24"/>
    <s v="Not a Strike Tree"/>
    <s v="F1B_FP-Rmv1 B"/>
    <s v="Cut and Leave"/>
    <s v="No"/>
    <s v="Riparian"/>
    <s v="HTRS 3/4 0.5 span; 30ft west of line. Pole J6 to pole J7. Tree tangled in removal needs to be taken out"/>
    <s v="AEA_A &amp; E Arborists Tree Care"/>
    <m/>
    <n v="5744925"/>
    <s v="F1B_FP-Rmv1 B"/>
    <d v="2020-05-04T17:07:44"/>
    <s v="A&amp;E. 18"/>
    <s v="Unit"/>
    <m/>
    <m/>
    <s v="AEA_A &amp; E Arborists Tree Care"/>
    <m/>
    <d v="2020-05-13T15:33:19"/>
    <s v="Cut rounds into 16in remove all slash 207"/>
    <x v="18"/>
    <d v="2020-05-13T15:33:23"/>
    <s v="Sierra"/>
    <s v="SI_Sierra"/>
    <s v="1051749303"/>
    <m/>
    <s v="NEVADA CITY"/>
    <s v=""/>
    <s v=""/>
    <s v="smonrf_awrr"/>
    <d v="2020-04-28T15:00:22"/>
    <s v="BE_geomartawrrprod"/>
    <d v="2020-05-13T17:33:04"/>
    <s v="2559ac54-9781-4fa2-bc7d-c04499cf0616"/>
  </r>
  <r>
    <n v="0"/>
    <n v="0"/>
    <n v="0"/>
    <n v="0"/>
    <n v="0"/>
    <n v="0"/>
    <n v="0"/>
    <n v="0"/>
    <n v="0"/>
    <n v="0"/>
    <x v="1"/>
    <n v="1"/>
    <n v="3"/>
    <n v="3"/>
    <n v="20"/>
    <x v="2"/>
    <d v="2020-05-13T15:35:03"/>
    <s v="zAWRR Not in Roster"/>
    <x v="1"/>
    <d v="2019-08-28T00:00:00"/>
    <d v="2019-08-28T23:14:54"/>
    <s v=""/>
    <s v="No"/>
    <s v="Old"/>
    <n v="0"/>
    <x v="1"/>
    <x v="0"/>
    <s v="zAWRR Not in Roster"/>
    <s v="zAWRR Not in Roster"/>
    <x v="1"/>
    <n v="1757557"/>
    <x v="1233"/>
    <x v="0"/>
    <s v="LP_AV115-J09_1724843"/>
    <s v="CIP_AV115-J09_357530"/>
    <s v="Tree Work Complete"/>
    <m/>
    <x v="5"/>
    <s v="Black Oak"/>
    <s v="No"/>
    <s v="No"/>
    <n v="31"/>
    <n v="50"/>
    <s v="ABATE"/>
    <s v="F3B_FP-Rmv3 B"/>
    <s v="Cut and Leave"/>
    <s v="No"/>
    <s v="Riparian"/>
    <s v=" 0.6 span; 30ft west of line. Pole J6 to pole J7. 2x stem, rot in base, lean towards line and on slope"/>
    <s v="AEA_A &amp; E Arborists Tree Care"/>
    <m/>
    <n v="5744925"/>
    <s v="F3B_FP-Rmv3 B"/>
    <d v="2020-05-04T17:04:18"/>
    <s v="A&amp;E. 18"/>
    <s v="Unit"/>
    <m/>
    <m/>
    <s v="AEA_A &amp; E Arborists Tree Care"/>
    <m/>
    <d v="2020-05-13T15:34:55"/>
    <s v="Cut wood into 16” firewood lengths/ Remove all wood chips and debris.205"/>
    <x v="18"/>
    <d v="2020-05-13T15:35:03"/>
    <s v="Sierra"/>
    <s v="SI_Sierra"/>
    <s v="1051749303"/>
    <s v="12588 CHATANOOGA WAY"/>
    <s v="NEVADA CITY"/>
    <s v=""/>
    <s v=""/>
    <s v="lboudj_awrr"/>
    <d v="2019-08-28T23:14:54"/>
    <s v="BE_geomartawrrprod"/>
    <d v="2020-05-13T17:33:06"/>
    <s v="872ba449-ba89-4b61-92d8-9c4a34744d52"/>
  </r>
  <r>
    <n v="0"/>
    <n v="0"/>
    <n v="0"/>
    <n v="0"/>
    <n v="0"/>
    <n v="0"/>
    <n v="0"/>
    <n v="0"/>
    <n v="0"/>
    <n v="0"/>
    <x v="1"/>
    <n v="1"/>
    <n v="3"/>
    <n v="3"/>
    <n v="20"/>
    <x v="2"/>
    <d v="2020-05-13T15:36:28"/>
    <s v="zAWRR Not in Roster"/>
    <x v="1"/>
    <d v="2019-08-26T00:00:00"/>
    <d v="2019-08-26T14:55:36"/>
    <s v=""/>
    <s v="No"/>
    <s v="Old"/>
    <n v="0"/>
    <x v="1"/>
    <x v="0"/>
    <s v="zAWRR Not in Roster"/>
    <s v="zAWRR Not in Roster"/>
    <x v="1"/>
    <n v="1756086"/>
    <x v="1234"/>
    <x v="0"/>
    <s v="LP_AV115-J09_1724843"/>
    <s v="CIP_AV115-J09_357529"/>
    <s v="Tree Work Complete"/>
    <m/>
    <x v="5"/>
    <s v="Ponderosa Pine"/>
    <s v="No"/>
    <s v="No"/>
    <n v="32"/>
    <n v="120"/>
    <s v="ABATE"/>
    <s v="F3B_FP-Rmv3 B"/>
    <s v="Haul offsite"/>
    <s v="No"/>
    <s v="Riparian"/>
    <s v="HTRS 3/3 0.9 span. Pole J7 to pole J8. 10 feet east of line. Scar at bottom overhanging pole and line wound half way up/ Cut stump as low to the ground as possible."/>
    <s v="AEA_A &amp; E Arborists Tree Care"/>
    <m/>
    <m/>
    <s v="F3B_FP-Rmv3 B"/>
    <d v="2020-05-06T17:19:26"/>
    <s v="A&amp;E 218"/>
    <s v="Unit"/>
    <m/>
    <m/>
    <s v="AEA_A &amp; E Arborists Tree Care"/>
    <m/>
    <d v="2020-05-13T15:36:24"/>
    <s v="Remove all brush and debris. 207"/>
    <x v="18"/>
    <d v="2020-05-13T15:36:28"/>
    <s v="Sierra"/>
    <s v="SI_Sierra"/>
    <s v="1051749303"/>
    <s v="12588 CHATANOOGA WAY"/>
    <s v="NEVADA CITY"/>
    <s v=""/>
    <s v=""/>
    <s v="mhartn_awrr"/>
    <d v="2019-08-26T14:55:36"/>
    <s v="BE_geomartawrrprod"/>
    <d v="2020-05-13T17:33:06"/>
    <s v="22bfdde4-1151-41fe-b414-9fcf8c445144"/>
  </r>
  <r>
    <n v="0"/>
    <n v="0"/>
    <n v="0"/>
    <n v="0"/>
    <n v="0"/>
    <n v="0"/>
    <n v="0"/>
    <n v="0"/>
    <n v="0"/>
    <n v="0"/>
    <x v="1"/>
    <n v="1"/>
    <n v="1"/>
    <n v="1"/>
    <n v="20"/>
    <x v="2"/>
    <d v="2020-05-13T15:37:14"/>
    <s v="MGE"/>
    <x v="4"/>
    <d v="2020-05-13T00:00:00"/>
    <d v="2020-05-13T15:37:14"/>
    <s v=""/>
    <s v="No"/>
    <s v="New"/>
    <n v="0"/>
    <x v="1"/>
    <x v="0"/>
    <s v="Brandon"/>
    <s v="Fabela"/>
    <x v="21"/>
    <n v="3226208"/>
    <x v="1235"/>
    <x v="2"/>
    <s v="LP_AW116-A07_900829"/>
    <s v="CIP_AW116-A07_396655"/>
    <s v="Work Identified"/>
    <m/>
    <x v="2"/>
    <s v="Live Oak"/>
    <s v="No"/>
    <s v="No"/>
    <n v="7"/>
    <n v="29"/>
    <s v="ABATE"/>
    <s v="F1B_FP-Rmv1 B"/>
    <s v="Haul offsite"/>
    <m/>
    <s v="Riparian"/>
    <s v="0.2 of span from pole #01-#14/ 38 feet west of line/ tree is located on hillside with 25 degree lean making within striking distance of line"/>
    <m/>
    <m/>
    <m/>
    <m/>
    <m/>
    <m/>
    <s v="Unit"/>
    <s v="No"/>
    <s v="Not Invoiced"/>
    <m/>
    <m/>
    <m/>
    <s v="Haul away all wood, chips, and debris "/>
    <x v="26"/>
    <d v="2020-05-13T15:37:14"/>
    <s v="Sierra"/>
    <s v="SI_Sierra"/>
    <m/>
    <s v="12352 SUNSHINE VALLEY RD"/>
    <s v="GRASS VALLEY"/>
    <s v=""/>
    <s v=""/>
    <s v="bfabem_awrr"/>
    <d v="2020-05-13T15:37:14"/>
    <s v="BE_geomartawrrprod"/>
    <d v="2020-05-13T16:23:18"/>
    <s v="58933906-1ba9-48e2-a4dd-1f22c53b3f8e"/>
  </r>
  <r>
    <n v="0"/>
    <n v="0"/>
    <n v="0"/>
    <n v="0"/>
    <n v="0"/>
    <n v="0"/>
    <n v="0"/>
    <n v="0"/>
    <n v="0"/>
    <n v="0"/>
    <x v="1"/>
    <n v="1"/>
    <s v="NA"/>
    <s v="NA"/>
    <n v="20"/>
    <x v="2"/>
    <d v="2020-05-13T15:41:23"/>
    <s v="MGE"/>
    <x v="4"/>
    <d v="2020-05-13T00:00:00"/>
    <d v="2020-05-13T15:41:23"/>
    <s v=""/>
    <s v="No"/>
    <s v="New"/>
    <n v="0"/>
    <x v="1"/>
    <x v="0"/>
    <s v="Andrew"/>
    <s v="Withers"/>
    <x v="13"/>
    <n v="3228773"/>
    <x v="1236"/>
    <x v="2"/>
    <s v="LP_AW116-A06_893799"/>
    <s v="CIP_AW116-A06_395928"/>
    <s v="No Work Required Under EVM"/>
    <m/>
    <x v="2"/>
    <s v="Ponderosa Pine"/>
    <s v="No"/>
    <s v="No"/>
    <n v="30"/>
    <n v="99"/>
    <s v="Do Not ABATE"/>
    <s v="NW_No Work"/>
    <s v="Not Needed"/>
    <m/>
    <s v="None Observed"/>
    <s v="Pole B - end pole, .8 span, 98  feet west of line, tree has some low hanging branches, otherwise healthy"/>
    <m/>
    <m/>
    <m/>
    <m/>
    <m/>
    <m/>
    <s v="Unit"/>
    <s v="No"/>
    <s v="Not Invoiced"/>
    <m/>
    <m/>
    <m/>
    <s v="TBD"/>
    <x v="16"/>
    <d v="2020-05-13T15:41:23"/>
    <s v="Sierra"/>
    <s v="SI_Sierra"/>
    <m/>
    <s v="20059 BOW VALLEY RD"/>
    <s v="GRASS VALLEY"/>
    <s v=""/>
    <s v=""/>
    <s v="awithm_awrr"/>
    <d v="2020-05-13T15:41:23"/>
    <s v="BE_geomartawrrprod"/>
    <d v="2020-05-14T14:20:34"/>
    <s v="ba952761-fe92-4c6c-a114-e7b18260a87f"/>
  </r>
  <r>
    <n v="0"/>
    <n v="0"/>
    <n v="0"/>
    <n v="0"/>
    <n v="0"/>
    <n v="0"/>
    <n v="0"/>
    <n v="0"/>
    <n v="0"/>
    <n v="0"/>
    <x v="1"/>
    <n v="1"/>
    <s v="NA"/>
    <s v="NA"/>
    <n v="20"/>
    <x v="2"/>
    <d v="2020-05-13T15:46:30"/>
    <s v="MGE"/>
    <x v="4"/>
    <d v="2020-05-13T00:00:00"/>
    <d v="2020-05-13T15:46:30"/>
    <s v=""/>
    <s v="No"/>
    <s v="New"/>
    <n v="0"/>
    <x v="1"/>
    <x v="0"/>
    <s v="Andrew"/>
    <s v="Withers"/>
    <x v="13"/>
    <n v="3228775"/>
    <x v="1237"/>
    <x v="2"/>
    <s v="LP_AW116-A06_893799"/>
    <s v="CIP_AW116-A06_395928"/>
    <s v="No Work Required Under EVM"/>
    <m/>
    <x v="2"/>
    <s v="Knobcone Pine"/>
    <s v="No"/>
    <s v="No"/>
    <n v="33"/>
    <n v="90"/>
    <s v="Do Not ABATE"/>
    <s v="NW_No Work"/>
    <s v="Not Needed"/>
    <m/>
    <s v="None Observed"/>
    <s v="Pole B - end pole, .9 span, 72 feet west of line"/>
    <m/>
    <m/>
    <m/>
    <m/>
    <m/>
    <m/>
    <s v="Unit"/>
    <s v="No"/>
    <s v="Not Invoiced"/>
    <m/>
    <m/>
    <m/>
    <s v="TBD"/>
    <x v="16"/>
    <d v="2020-05-13T15:46:30"/>
    <s v="Sierra"/>
    <s v="SI_Sierra"/>
    <m/>
    <s v="20059 BOW VALLEY RD"/>
    <s v="GRASS VALLEY"/>
    <s v=""/>
    <s v=""/>
    <s v="awithm_awrr"/>
    <d v="2020-05-13T15:46:30"/>
    <s v="BE_geomartawrrprod"/>
    <d v="2020-05-14T14:20:34"/>
    <s v="44d39cdd-a564-46ed-9159-2eef3f29ce56"/>
  </r>
  <r>
    <n v="0"/>
    <n v="0"/>
    <n v="0"/>
    <n v="0"/>
    <n v="0"/>
    <n v="0"/>
    <n v="0"/>
    <n v="0"/>
    <n v="0"/>
    <n v="0"/>
    <x v="1"/>
    <n v="1"/>
    <s v="NA"/>
    <s v="NA"/>
    <n v="20"/>
    <x v="2"/>
    <d v="2020-05-13T15:47:41"/>
    <s v="MGE"/>
    <x v="4"/>
    <d v="2020-05-13T00:00:00"/>
    <d v="2020-05-13T15:47:41"/>
    <s v=""/>
    <s v="No"/>
    <s v="New"/>
    <n v="0"/>
    <x v="1"/>
    <x v="0"/>
    <s v="Brandon"/>
    <s v="Fabela"/>
    <x v="21"/>
    <n v="3226220"/>
    <x v="1238"/>
    <x v="2"/>
    <s v="LP_AW116-A07_900829"/>
    <s v="CIP_AW116-A07_396655"/>
    <s v="No Work Required Under EVM"/>
    <m/>
    <x v="2"/>
    <s v="Live Oak"/>
    <s v="No"/>
    <s v="No"/>
    <n v="7"/>
    <n v="38"/>
    <s v="Do Not ABATE"/>
    <s v="NW_No Work"/>
    <s v="Not Needed"/>
    <m/>
    <s v="Riparian"/>
    <s v="0.1 of span from pole #01-#02/ 30 feet south of line"/>
    <m/>
    <m/>
    <m/>
    <m/>
    <m/>
    <m/>
    <s v="Unit"/>
    <s v="No"/>
    <s v="Not Invoiced"/>
    <m/>
    <m/>
    <m/>
    <s v="TBD "/>
    <x v="26"/>
    <d v="2020-05-13T15:47:41"/>
    <s v="Sierra"/>
    <s v="SI_Sierra"/>
    <m/>
    <s v="12352 SUNSHINE VALLEY RD"/>
    <s v="GRASS VALLEY"/>
    <s v=""/>
    <s v=""/>
    <s v="bfabem_awrr"/>
    <d v="2020-05-13T15:47:41"/>
    <s v="BE_geomartawrrprod"/>
    <d v="2020-05-13T16:23:18"/>
    <s v="bf6b1e78-b784-49ad-aee7-85486ee102f6"/>
  </r>
  <r>
    <n v="0"/>
    <n v="0"/>
    <n v="0"/>
    <n v="0"/>
    <n v="0"/>
    <n v="0"/>
    <n v="0"/>
    <n v="0"/>
    <n v="0"/>
    <n v="0"/>
    <x v="1"/>
    <n v="1"/>
    <s v="NA"/>
    <s v="NA"/>
    <n v="20"/>
    <x v="2"/>
    <d v="2020-05-13T15:48:19"/>
    <s v="MGE"/>
    <x v="4"/>
    <d v="2020-05-13T00:00:00"/>
    <d v="2020-05-13T15:48:19"/>
    <s v=""/>
    <s v="No"/>
    <s v="New"/>
    <n v="0"/>
    <x v="1"/>
    <x v="0"/>
    <s v="Andrew"/>
    <s v="Withers"/>
    <x v="13"/>
    <n v="3228776"/>
    <x v="1239"/>
    <x v="2"/>
    <s v="LP_AW116-A06_893799"/>
    <s v="CIP_AW116-A06_395928"/>
    <s v="No Work Required Under EVM"/>
    <m/>
    <x v="2"/>
    <s v="Live Oak"/>
    <s v="No"/>
    <s v="No"/>
    <n v="4"/>
    <n v="25"/>
    <s v="Do Not ABATE"/>
    <s v="NW_No Work"/>
    <s v="Not Needed"/>
    <m/>
    <s v="None Observed"/>
    <s v="Pole B - end pole, .9 span, 10 feet west of end pole"/>
    <m/>
    <m/>
    <m/>
    <m/>
    <m/>
    <m/>
    <s v="Unit"/>
    <s v="No"/>
    <s v="Not Invoiced"/>
    <m/>
    <m/>
    <m/>
    <s v="TBD"/>
    <x v="16"/>
    <d v="2020-05-13T15:48:19"/>
    <s v="Sierra"/>
    <s v="SI_Sierra"/>
    <m/>
    <s v="20059 BOW VALLEY RD"/>
    <s v="GRASS VALLEY"/>
    <s v=""/>
    <s v=""/>
    <s v="awithm_awrr"/>
    <d v="2020-05-13T15:48:19"/>
    <s v="BE_geomartawrrprod"/>
    <d v="2020-05-14T14:20:34"/>
    <s v="442c96cf-5114-4b28-b262-d2e6d8408941"/>
  </r>
  <r>
    <n v="0"/>
    <n v="0"/>
    <n v="0"/>
    <n v="0"/>
    <n v="0"/>
    <n v="0"/>
    <n v="0"/>
    <n v="0"/>
    <n v="0"/>
    <n v="0"/>
    <x v="1"/>
    <n v="1"/>
    <s v="NA"/>
    <s v="NA"/>
    <n v="20"/>
    <x v="2"/>
    <d v="2020-05-13T15:49:36"/>
    <s v="MGE"/>
    <x v="4"/>
    <d v="2020-05-13T00:00:00"/>
    <d v="2020-05-13T15:49:36"/>
    <s v=""/>
    <s v="No"/>
    <s v="New"/>
    <n v="0"/>
    <x v="1"/>
    <x v="0"/>
    <s v="Andrew"/>
    <s v="Withers"/>
    <x v="13"/>
    <n v="3228777"/>
    <x v="1240"/>
    <x v="2"/>
    <s v="LP_AW116-A06_893799"/>
    <s v="CIP_AW116-A06_395928"/>
    <s v="No Work Required Under EVM"/>
    <m/>
    <x v="2"/>
    <s v="Live Oak"/>
    <s v="No"/>
    <s v="No"/>
    <n v="6"/>
    <n v="25"/>
    <s v="Do Not ABATE"/>
    <s v="NW_No Work"/>
    <s v="Not Needed"/>
    <m/>
    <s v="None Observed"/>
    <s v="Pole B - end pole, .9 span, 10 feet west of line"/>
    <m/>
    <m/>
    <m/>
    <m/>
    <m/>
    <m/>
    <s v="Unit"/>
    <s v="No"/>
    <s v="Not Invoiced"/>
    <m/>
    <m/>
    <m/>
    <s v="TBD"/>
    <x v="16"/>
    <d v="2020-05-13T15:49:36"/>
    <s v="Sierra"/>
    <s v="SI_Sierra"/>
    <m/>
    <s v="20059 BOW VALLEY RD"/>
    <s v="GRASS VALLEY"/>
    <s v=""/>
    <s v=""/>
    <s v="awithm_awrr"/>
    <d v="2020-05-13T15:49:36"/>
    <s v="BE_geomartawrrprod"/>
    <d v="2020-05-14T14:20:34"/>
    <s v="cfb0468f-ab60-42f6-bbe7-2321fe2c0f3e"/>
  </r>
  <r>
    <n v="0"/>
    <n v="0"/>
    <n v="0"/>
    <n v="0"/>
    <n v="0"/>
    <n v="0"/>
    <n v="0"/>
    <n v="0"/>
    <n v="0"/>
    <n v="0"/>
    <x v="1"/>
    <n v="1"/>
    <n v="1"/>
    <n v="1"/>
    <n v="20"/>
    <x v="2"/>
    <d v="2020-05-13T15:51:09"/>
    <s v="AEA"/>
    <x v="0"/>
    <d v="2020-04-02T00:00:00"/>
    <d v="2020-04-02T05:40:23"/>
    <s v=""/>
    <s v="No"/>
    <s v="Old"/>
    <n v="0"/>
    <x v="0"/>
    <x v="0"/>
    <s v="Drew"/>
    <s v="Berlfein"/>
    <x v="0"/>
    <n v="2966885"/>
    <x v="1241"/>
    <x v="0"/>
    <s v="LP_AV115-J14_880480"/>
    <s v="CIP_AV115-J14_356401"/>
    <s v="Tree Work Complete"/>
    <m/>
    <x v="4"/>
    <s v="Oak"/>
    <s v="No"/>
    <s v="No"/>
    <n v="11"/>
    <n v="70"/>
    <s v="Do Not ABATE"/>
    <s v="R1B_Rmv 1-B"/>
    <s v="Cut and Leave"/>
    <s v="No"/>
    <s v="Riparian"/>
    <s v="Pole I to pole J , .8 span south of line . Oak with branches growing into line. Trimming will remove over 1/3 of canopy so removal is recommended."/>
    <s v="AEA_A &amp; E Arborists Tree Care"/>
    <m/>
    <n v="208"/>
    <s v="R1B_Rmv 1-B"/>
    <d v="2020-05-13T15:50:29"/>
    <s v="A&amp;E, 208"/>
    <s v="Unit"/>
    <m/>
    <m/>
    <s v="AEA_A &amp; E Arborists Tree Care"/>
    <m/>
    <d v="2020-05-13T15:50:55"/>
    <s v="Cut any wood into 16” rounds , remove all debris , wm complete by crew 208"/>
    <x v="0"/>
    <d v="2020-05-13T15:51:09"/>
    <s v="Sierra"/>
    <s v="SI_Sierra"/>
    <s v="1051749260"/>
    <s v="10795 DOUGLAS LN"/>
    <s v="NEVADA CITY"/>
    <s v=""/>
    <s v=""/>
    <s v="BE_geomartawrrprod"/>
    <d v="2020-04-02T05:40:23"/>
    <s v="BE_geomartawrrprod"/>
    <d v="2020-05-13T17:33:17"/>
    <s v="c8267578-be52-48b4-9cb5-cb48ffda44e6"/>
  </r>
  <r>
    <n v="0"/>
    <n v="0"/>
    <n v="0"/>
    <n v="0"/>
    <n v="0"/>
    <n v="0"/>
    <n v="0"/>
    <n v="0"/>
    <n v="0"/>
    <n v="0"/>
    <x v="1"/>
    <n v="1"/>
    <n v="3"/>
    <n v="3"/>
    <n v="20"/>
    <x v="2"/>
    <d v="2020-05-13T15:51:14"/>
    <s v="MGE"/>
    <x v="4"/>
    <d v="2020-03-23T00:00:00"/>
    <d v="2020-03-23T09:50:37"/>
    <s v=""/>
    <s v="No"/>
    <s v="Old"/>
    <n v="0"/>
    <x v="1"/>
    <x v="0"/>
    <s v="Tyler"/>
    <s v="Rey"/>
    <x v="6"/>
    <n v="2943000"/>
    <x v="1242"/>
    <x v="2"/>
    <s v="LP_AW116-A03_900825"/>
    <s v="CIP_AW116-A03_398600"/>
    <s v="Work Identified"/>
    <m/>
    <x v="2"/>
    <s v="Black Oak"/>
    <s v="No"/>
    <s v="No"/>
    <n v="26"/>
    <n v="65"/>
    <s v="Do Not ABATE"/>
    <s v="F3D_FS-R3B+Trt"/>
    <s v="Cut and Leave"/>
    <m/>
    <s v="None Observed"/>
    <s v="Pole K-L 15 feet southwest of pole / combined DBH 2-stem, removal for rot at base next to facilities "/>
    <m/>
    <m/>
    <m/>
    <m/>
    <m/>
    <m/>
    <s v="Unit"/>
    <s v="No"/>
    <s v="Not Invoiced"/>
    <m/>
    <m/>
    <m/>
    <s v="Pile chips in designated area per owner cut into 16 inch rounds "/>
    <x v="8"/>
    <d v="2020-05-13T15:51:14"/>
    <s v="Sierra"/>
    <s v="SI_Sierra"/>
    <m/>
    <s v="15280 SUNSHINE SPRINGS PL"/>
    <s v="GRASS VALLEY"/>
    <s v=""/>
    <s v=""/>
    <s v="awinnm_awrr"/>
    <d v="2020-03-23T09:50:37"/>
    <s v="BE_geomartawrrprod"/>
    <d v="2020-05-13T17:33:17"/>
    <s v="785c9d52-8506-46ff-a042-874f4212c131"/>
  </r>
  <r>
    <n v="0"/>
    <n v="0"/>
    <n v="0"/>
    <n v="0"/>
    <n v="0"/>
    <n v="0"/>
    <n v="0"/>
    <n v="0"/>
    <n v="0"/>
    <n v="0"/>
    <x v="1"/>
    <n v="1"/>
    <n v="4"/>
    <n v="4"/>
    <n v="20"/>
    <x v="2"/>
    <d v="2020-05-13T15:51:31"/>
    <s v="MGE"/>
    <x v="4"/>
    <d v="2020-03-23T00:00:00"/>
    <d v="2020-03-23T10:03:20"/>
    <s v=""/>
    <s v="No"/>
    <s v="Old"/>
    <n v="0"/>
    <x v="1"/>
    <x v="0"/>
    <s v="Tyler"/>
    <s v="Rey"/>
    <x v="6"/>
    <n v="2943001"/>
    <x v="1243"/>
    <x v="2"/>
    <s v="LP_AW116-A03_900825"/>
    <s v="CIP_AW116-A03_398600"/>
    <s v="Work Identified"/>
    <m/>
    <x v="2"/>
    <s v="Black Oak"/>
    <s v="No"/>
    <s v="No"/>
    <n v="52"/>
    <n v="63"/>
    <s v="ABATE"/>
    <s v="F4D_FS-R4B+Trt"/>
    <s v="Cut and Leave"/>
    <m/>
    <s v="None Observed"/>
    <s v="Pole K-L 25 feet southwest of pole / combined DBH 3-stem / included bark, seepage, rot at crotch "/>
    <m/>
    <m/>
    <m/>
    <m/>
    <m/>
    <m/>
    <s v="Unit"/>
    <s v="No"/>
    <s v="Not Invoiced"/>
    <m/>
    <m/>
    <m/>
    <s v="Cut into 16” lengths and leave chips in designated area per owner"/>
    <x v="8"/>
    <d v="2020-05-13T15:51:31"/>
    <s v="Sierra"/>
    <s v="SI_Sierra"/>
    <m/>
    <s v="15280 SUNSHINE SPRINGS PL"/>
    <s v="GRASS VALLEY"/>
    <s v=""/>
    <s v=""/>
    <s v="awinnm_awrr"/>
    <d v="2020-03-23T10:03:20"/>
    <s v="BE_geomartawrrprod"/>
    <d v="2020-05-13T17:33:17"/>
    <s v="96413da4-7d7a-4749-915c-73de00a4d135"/>
  </r>
  <r>
    <n v="0"/>
    <n v="0"/>
    <n v="0"/>
    <n v="0"/>
    <n v="0"/>
    <n v="0"/>
    <n v="0"/>
    <n v="0"/>
    <n v="0"/>
    <n v="0"/>
    <x v="1"/>
    <n v="1"/>
    <n v="3"/>
    <s v="NA"/>
    <n v="20"/>
    <x v="2"/>
    <d v="2020-05-13T15:52:17"/>
    <s v="AEA"/>
    <x v="0"/>
    <d v="2019-09-16T00:00:00"/>
    <d v="2019-09-16T10:13:39"/>
    <s v=""/>
    <s v="No"/>
    <s v="Old"/>
    <n v="0"/>
    <x v="0"/>
    <x v="0"/>
    <s v="Drew"/>
    <s v="Berlfein"/>
    <x v="0"/>
    <n v="1761511"/>
    <x v="1244"/>
    <x v="0"/>
    <s v="LP_AV115-F18_882673"/>
    <s v="CIP_AV115-F18_356437"/>
    <s v="Tree Work Complete"/>
    <m/>
    <x v="3"/>
    <s v="Black Oak"/>
    <s v="No"/>
    <s v="No"/>
    <n v="27"/>
    <n v="50"/>
    <s v="Do Not ABATE"/>
    <s v="TD_TopDirecti"/>
    <s v="Haul offsite"/>
    <s v="No"/>
    <s v="None Observed"/>
    <s v="at end pole A south. 20' east of line across roadside. two stem oak, leaning stem out of compliance. trim to EVM scope. customer wants top direct for future buyer. "/>
    <s v="AEA_A &amp; E Arborists Tree Care"/>
    <m/>
    <n v="219"/>
    <s v="TD_TopDirecti"/>
    <d v="2020-05-13T15:10:06"/>
    <s v="A&amp;E #219"/>
    <s v="Unit"/>
    <m/>
    <m/>
    <s v="AEA_A &amp; E Arborists Tree Care"/>
    <m/>
    <d v="2020-05-13T15:52:07"/>
    <s v="remove chip and slash. Wm complete by crew 219"/>
    <x v="0"/>
    <d v="2020-05-13T15:52:17"/>
    <s v="Sierra"/>
    <s v="SI_Sierra"/>
    <s v="1051743221"/>
    <s v="10991 WILL O WISP CT"/>
    <s v="NEVADA CITY"/>
    <s v=""/>
    <s v=""/>
    <s v="ebarre_awrr"/>
    <d v="2019-09-16T10:13:39"/>
    <s v="BE_geomartawrrprod"/>
    <d v="2020-05-13T17:33:06"/>
    <s v="2a43885e-e456-4f52-a631-5e2acb0eb39a"/>
  </r>
  <r>
    <n v="0"/>
    <n v="0"/>
    <n v="0"/>
    <n v="0"/>
    <n v="0"/>
    <n v="0"/>
    <n v="0"/>
    <n v="0"/>
    <n v="0"/>
    <n v="0"/>
    <x v="1"/>
    <n v="1"/>
    <n v="3"/>
    <n v="3"/>
    <n v="20"/>
    <x v="2"/>
    <d v="2020-05-13T15:55:05"/>
    <s v="MGE"/>
    <x v="4"/>
    <d v="2020-05-13T00:00:00"/>
    <d v="2020-05-13T15:55:05"/>
    <s v=""/>
    <s v="No"/>
    <s v="New"/>
    <n v="0"/>
    <x v="1"/>
    <x v="0"/>
    <s v="Brandon"/>
    <s v="Fabela"/>
    <x v="21"/>
    <n v="3226246"/>
    <x v="1245"/>
    <x v="2"/>
    <s v="LP_AW116-A07_900829"/>
    <s v="CIP_AW116-A07_396655"/>
    <s v="Work Identified"/>
    <m/>
    <x v="2"/>
    <s v="Black Oak"/>
    <s v="No"/>
    <s v="No"/>
    <n v="24"/>
    <n v="50"/>
    <s v="ABATE"/>
    <s v="F3B_FP-Rmv3 B"/>
    <s v="Haul offsite"/>
    <m/>
    <s v="Riparian"/>
    <s v="0.2 of span from pole #01-#14/ 35 feet west of line/ has hole with rot on trunk of tree "/>
    <m/>
    <m/>
    <m/>
    <m/>
    <m/>
    <m/>
    <s v="Unit"/>
    <s v="No"/>
    <s v="Not Invoiced"/>
    <m/>
    <m/>
    <m/>
    <s v="Haul away all wood, chips, and debris"/>
    <x v="26"/>
    <d v="2020-05-13T15:55:05"/>
    <s v="Sierra"/>
    <s v="SI_Sierra"/>
    <m/>
    <s v="12352 SUNSHINE VALLEY RD"/>
    <s v="GRASS VALLEY"/>
    <s v=""/>
    <s v=""/>
    <s v="bfabem_awrr"/>
    <d v="2020-05-13T15:55:05"/>
    <s v="BE_geomartawrrprod"/>
    <d v="2020-05-13T16:23:18"/>
    <s v="a21d14aa-a9c9-449a-8c76-cf26874d6148"/>
  </r>
  <r>
    <n v="0"/>
    <n v="0"/>
    <n v="0"/>
    <n v="0"/>
    <n v="0"/>
    <n v="0"/>
    <n v="0"/>
    <n v="0"/>
    <n v="0"/>
    <n v="0"/>
    <x v="1"/>
    <n v="1"/>
    <n v="4"/>
    <n v="4"/>
    <n v="20"/>
    <x v="2"/>
    <d v="2020-05-13T15:55:50"/>
    <s v="AEA"/>
    <x v="0"/>
    <d v="2020-04-21T00:00:00"/>
    <d v="2020-04-21T14:18:07"/>
    <s v=""/>
    <s v="No"/>
    <s v="Old"/>
    <n v="0"/>
    <x v="0"/>
    <x v="0"/>
    <s v="Drew"/>
    <s v="Berlfein"/>
    <x v="0"/>
    <n v="3123005"/>
    <x v="1246"/>
    <x v="0"/>
    <s v="LP_AV115-J13_880612"/>
    <s v="CIP_AV115-J13_356687"/>
    <s v="Tree Work Complete"/>
    <m/>
    <x v="8"/>
    <s v="Ponderosa Pine"/>
    <s v="No"/>
    <s v="No"/>
    <n v="48"/>
    <n v="167"/>
    <s v="ABATE"/>
    <s v="F4B_FP-Rmv4 B"/>
    <s v="Cut and Leave"/>
    <m/>
    <s v="None Observed"/>
    <s v="0.3 spans north of pole 5-C. Tree is a Heritage tree. Tree has significant lean toward facilities. Black Oak growing into it. Lower branches showing signs of Decline. Uprooting. Wrapped in yellow tape pending approval. 4/28/20.sfrizf. Very large healthy, Heritage Tree with strong lean to line. Removals on this parcel damaged the hillside and created a very wet seepage in the root area of the tree. Water still pooling on East side of tree base. Very large healthy crown. Could also cause domino effect."/>
    <s v="AEA_A &amp; E Arborists Tree Care"/>
    <m/>
    <m/>
    <s v="F4B_FP-Rmv4 B"/>
    <d v="2020-05-13T15:55:18"/>
    <s v="A&amp;E 218"/>
    <s v="Unit"/>
    <s v="No"/>
    <s v="Not Invoiced"/>
    <m/>
    <m/>
    <m/>
    <s v="Broadcast chips., cut wood into 16” lengths."/>
    <x v="0"/>
    <d v="2020-05-13T15:55:50"/>
    <s v="Sierra"/>
    <s v="SI_Sierra"/>
    <m/>
    <s v="12913 GOLDEN EAGLE WAY"/>
    <s v="NEVADA CITY"/>
    <s v=""/>
    <s v=""/>
    <s v="jgaulf_awrr"/>
    <d v="2020-04-21T14:18:07"/>
    <s v="BE_geomartawrrprod"/>
    <d v="2020-05-13T17:33:18"/>
    <s v="0130416d-2d51-4772-86a4-85bfb71982e0"/>
  </r>
  <r>
    <n v="0"/>
    <n v="0"/>
    <n v="0"/>
    <n v="0"/>
    <n v="0"/>
    <n v="0"/>
    <n v="0"/>
    <n v="0"/>
    <n v="0"/>
    <n v="0"/>
    <x v="1"/>
    <n v="1"/>
    <n v="1"/>
    <n v="1"/>
    <n v="20"/>
    <x v="2"/>
    <d v="2020-05-13T15:57:19"/>
    <s v="MGE"/>
    <x v="4"/>
    <d v="2020-05-13T00:00:00"/>
    <d v="2020-05-13T15:52:38"/>
    <s v=""/>
    <s v="No"/>
    <s v="New"/>
    <n v="0"/>
    <x v="1"/>
    <x v="0"/>
    <s v="Andrew"/>
    <s v="Withers"/>
    <x v="13"/>
    <n v="3228778"/>
    <x v="1247"/>
    <x v="2"/>
    <s v="LP_AW116-A06_893799"/>
    <s v="CIP_AW116-A06_395928"/>
    <s v="Work Identified"/>
    <m/>
    <x v="2"/>
    <s v="Live Oak"/>
    <s v="No"/>
    <s v="No"/>
    <n v="4"/>
    <n v="26"/>
    <s v="Do Not ABATE"/>
    <s v="F1B_FP-Rmv1 B"/>
    <s v="Cut and Leave"/>
    <m/>
    <s v="None Observed"/>
    <s v="Pole B - end pole, .9 span, 22 feet south of end pole, tree has included bark and dead heart wood exposed."/>
    <m/>
    <m/>
    <m/>
    <m/>
    <m/>
    <m/>
    <s v="Unit"/>
    <s v="No"/>
    <s v="Not Invoiced"/>
    <m/>
    <m/>
    <m/>
    <s v="Wants oak only, cut into 16 inch rounds, pile chips in designated area, consult owner "/>
    <x v="16"/>
    <d v="2020-05-13T15:57:19"/>
    <s v="Sierra"/>
    <s v="SI_Sierra"/>
    <m/>
    <s v="20059 BOW VALLEY RD"/>
    <s v="GRASS VALLEY"/>
    <s v=""/>
    <s v=""/>
    <s v="awithm_awrr"/>
    <d v="2020-05-13T15:52:38"/>
    <s v="BE_geomartawrrprod"/>
    <d v="2020-05-14T14:20:34"/>
    <s v="63af43f1-b08d-4741-885b-c5fefc5c6810"/>
  </r>
  <r>
    <n v="0"/>
    <n v="0"/>
    <n v="0"/>
    <n v="0"/>
    <n v="0"/>
    <n v="0"/>
    <n v="0"/>
    <n v="0"/>
    <n v="0"/>
    <n v="0"/>
    <x v="1"/>
    <n v="1"/>
    <n v="1"/>
    <n v="1"/>
    <n v="20"/>
    <x v="2"/>
    <d v="2020-05-13T16:04:55"/>
    <s v="MGE"/>
    <x v="4"/>
    <d v="2020-05-13T00:00:00"/>
    <d v="2020-05-13T16:01:36"/>
    <s v=""/>
    <s v="No"/>
    <s v="New"/>
    <n v="0"/>
    <x v="1"/>
    <x v="0"/>
    <s v="Brandon"/>
    <s v="Fabela"/>
    <x v="21"/>
    <n v="3226247"/>
    <x v="1248"/>
    <x v="2"/>
    <s v="LP_AW116-A07_900829"/>
    <s v="CIP_AW116-A07_396655"/>
    <s v="Work Identified"/>
    <m/>
    <x v="2"/>
    <s v="Live Oak"/>
    <s v="No"/>
    <s v="No"/>
    <n v="5"/>
    <n v="24"/>
    <s v="Not a Strike Tree"/>
    <s v="R1B_Rmv 1-B"/>
    <s v="Haul offsite"/>
    <m/>
    <s v="Riparian"/>
    <s v="0.2 of span from pole#01-#14/ 10 feet west of line/ growing up towards line level/ will strike line within 18 months"/>
    <m/>
    <m/>
    <m/>
    <m/>
    <m/>
    <m/>
    <s v="Unit"/>
    <s v="No"/>
    <s v="Not Invoiced"/>
    <m/>
    <m/>
    <m/>
    <s v="Haul away all wood, chips, and debris"/>
    <x v="26"/>
    <d v="2020-05-13T16:04:55"/>
    <s v="Sierra"/>
    <s v="SI_Sierra"/>
    <m/>
    <s v="12352 SUNSHINE VALLEY RD"/>
    <s v="GRASS VALLEY"/>
    <s v=""/>
    <s v=""/>
    <s v="bfabem_awrr"/>
    <d v="2020-05-13T16:01:36"/>
    <s v="BE_geomartawrrprod"/>
    <d v="2020-05-13T18:12:14"/>
    <s v="ee3b5ab9-bf37-469e-a2c6-067cc29770ad"/>
  </r>
  <r>
    <n v="0"/>
    <n v="0"/>
    <n v="0"/>
    <n v="0"/>
    <n v="0"/>
    <n v="0"/>
    <n v="0"/>
    <n v="0"/>
    <n v="0"/>
    <n v="0"/>
    <x v="1"/>
    <n v="1"/>
    <n v="2"/>
    <s v="NA"/>
    <n v="20"/>
    <x v="2"/>
    <d v="2020-05-13T16:05:59"/>
    <s v="zAWRR Not in Roster"/>
    <x v="1"/>
    <d v="2020-04-01T00:00:00"/>
    <d v="2020-04-01T14:15:00"/>
    <s v=""/>
    <s v="No"/>
    <s v="Old"/>
    <n v="0"/>
    <x v="1"/>
    <x v="0"/>
    <s v="zAWRR Not in Roster"/>
    <s v="zAWRR Not in Roster"/>
    <x v="1"/>
    <n v="2965300"/>
    <x v="1249"/>
    <x v="2"/>
    <s v="LP_AW116-A04_898595"/>
    <s v="CIP_AW116-A04_398929"/>
    <s v="Tree Work Complete"/>
    <m/>
    <x v="1"/>
    <s v="Ponderosa Pine"/>
    <s v="No"/>
    <s v="No"/>
    <n v="22"/>
    <n v="98"/>
    <s v="Do Not ABATE"/>
    <s v="FOB_FP-Ov B"/>
    <s v="Haul offsite"/>
    <m/>
    <s v="None Observed"/>
    <s v=".8 span pole a to b. 16 feet north of line. Trim overhanging branches to bring into compliance "/>
    <s v="AEA_A &amp; E Arborists Tree Care"/>
    <m/>
    <n v="5650734"/>
    <s v="FOB_FP-Ov B"/>
    <d v="2020-05-13T16:05:52"/>
    <m/>
    <s v="Unit"/>
    <s v="No"/>
    <s v="Not Invoiced"/>
    <s v="AEA_A &amp; E Arborists Tree Care"/>
    <m/>
    <d v="2020-05-13T16:05:58"/>
    <s v="Remove all material "/>
    <x v="4"/>
    <d v="2020-05-13T16:05:59"/>
    <s v="Sierra"/>
    <s v="SI_Sierra"/>
    <m/>
    <s v="15729 LOWER COLFAX RD"/>
    <s v="GRASS VALLEY"/>
    <s v=""/>
    <s v=""/>
    <s v="rmorgm_awrr"/>
    <d v="2020-04-01T14:15:00"/>
    <s v="BE_geomartawrrprod"/>
    <d v="2020-05-13T19:31:39"/>
    <s v="e868b139-782e-46ab-a53b-f76808ce68e5"/>
  </r>
  <r>
    <n v="0"/>
    <n v="0"/>
    <n v="0"/>
    <n v="0"/>
    <n v="0"/>
    <n v="0"/>
    <n v="0"/>
    <n v="0"/>
    <n v="0"/>
    <n v="0"/>
    <x v="1"/>
    <n v="1"/>
    <s v="NA"/>
    <s v="NA"/>
    <n v="20"/>
    <x v="2"/>
    <d v="2020-05-13T16:08:58"/>
    <s v="MGE"/>
    <x v="4"/>
    <d v="2020-05-13T00:00:00"/>
    <d v="2020-05-13T15:44:50"/>
    <s v=""/>
    <s v="No"/>
    <s v="New"/>
    <n v="0"/>
    <x v="1"/>
    <x v="0"/>
    <s v="Andrew"/>
    <s v="Withers"/>
    <x v="13"/>
    <n v="3228774"/>
    <x v="1250"/>
    <x v="2"/>
    <s v="LP_AW116-A06_893799"/>
    <s v="CIP_AW116-A06_395928"/>
    <s v="No Work Required Under EVM"/>
    <m/>
    <x v="2"/>
    <s v="Knobcone Pine"/>
    <s v="No"/>
    <s v="No"/>
    <n v="29"/>
    <n v="100"/>
    <s v="Do Not ABATE"/>
    <s v="NW_No Work"/>
    <s v="Not Needed"/>
    <m/>
    <s v="None Observed"/>
    <s v="Pole B - end pole, .9 span, 68 feet west of line, tree has some sapping at breast height. Tree also has a small manzanita tree grow right next to it"/>
    <m/>
    <m/>
    <m/>
    <m/>
    <m/>
    <m/>
    <s v="Unit"/>
    <s v="No"/>
    <s v="Not Invoiced"/>
    <m/>
    <m/>
    <m/>
    <s v="TBD"/>
    <x v="16"/>
    <d v="2020-05-13T16:08:58"/>
    <s v="Sierra"/>
    <s v="SI_Sierra"/>
    <m/>
    <s v="20059 BOW VALLEY RD"/>
    <s v="GRASS VALLEY"/>
    <s v=""/>
    <s v=""/>
    <s v="awithm_awrr"/>
    <d v="2020-05-13T15:44:50"/>
    <s v="BE_geomartawrrprod"/>
    <d v="2020-05-14T14:20:34"/>
    <s v="2035df89-0b27-4896-ac7d-b3f48863f9b9"/>
  </r>
  <r>
    <n v="0"/>
    <n v="0"/>
    <n v="0"/>
    <n v="0"/>
    <n v="0"/>
    <n v="0"/>
    <n v="0"/>
    <n v="0"/>
    <n v="0"/>
    <n v="0"/>
    <x v="1"/>
    <n v="1"/>
    <n v="1"/>
    <n v="1"/>
    <n v="20"/>
    <x v="2"/>
    <d v="2020-05-13T16:14:19"/>
    <s v="MGE"/>
    <x v="4"/>
    <d v="2020-03-23T00:00:00"/>
    <d v="2020-03-23T10:08:40"/>
    <s v=""/>
    <s v="No"/>
    <s v="Old"/>
    <n v="0"/>
    <x v="1"/>
    <x v="0"/>
    <s v="Amanda"/>
    <s v="Winne"/>
    <x v="22"/>
    <n v="2943002"/>
    <x v="1251"/>
    <x v="2"/>
    <s v="LP_AW116-A03_900825"/>
    <s v="CIP_AW116-A03_398600"/>
    <s v="Work Identified"/>
    <m/>
    <x v="2"/>
    <s v="Sugar Pine"/>
    <s v="No"/>
    <s v="No"/>
    <n v="9"/>
    <n v="48"/>
    <s v="Do Not ABATE"/>
    <s v="F1B_FP-Rmv1 B"/>
    <s v="Haul offsite"/>
    <m/>
    <s v="None Observed"/>
    <s v="Pole K-L 24 feet southwest of pole/ poor taper, suppressed"/>
    <m/>
    <m/>
    <m/>
    <m/>
    <m/>
    <m/>
    <s v="Unit"/>
    <s v="No"/>
    <s v="Not Invoiced"/>
    <m/>
    <m/>
    <m/>
    <s v="Remove wood and leave chips in designated area per owner "/>
    <x v="27"/>
    <d v="2020-05-13T16:14:19"/>
    <s v="Sierra"/>
    <s v="SI_Sierra"/>
    <m/>
    <s v="15280 SUNSHINE SPRINGS PL"/>
    <s v="GRASS VALLEY"/>
    <s v=""/>
    <s v=""/>
    <s v="awinnm_awrr"/>
    <d v="2020-03-23T10:08:40"/>
    <s v="BE_geomartawrrprod"/>
    <d v="2020-05-13T17:33:17"/>
    <s v="e6967036-d571-4641-9688-7065fcaa419f"/>
  </r>
  <r>
    <n v="0"/>
    <n v="0"/>
    <n v="0"/>
    <n v="0"/>
    <n v="0"/>
    <n v="0"/>
    <n v="0"/>
    <n v="0"/>
    <n v="0"/>
    <n v="0"/>
    <x v="1"/>
    <n v="1"/>
    <s v="NA"/>
    <s v="NA"/>
    <n v="20"/>
    <x v="2"/>
    <d v="2020-05-13T16:16:39"/>
    <s v="MGE"/>
    <x v="4"/>
    <d v="2020-05-13T00:00:00"/>
    <d v="2020-05-13T16:16:39"/>
    <s v=""/>
    <s v="No"/>
    <s v="New"/>
    <n v="0"/>
    <x v="1"/>
    <x v="0"/>
    <s v="Aaron"/>
    <s v="Hansen"/>
    <x v="14"/>
    <n v="3226416"/>
    <x v="1252"/>
    <x v="2"/>
    <s v="LP_AW116-A07_900829"/>
    <s v="CIP_AW116-A07_396655"/>
    <s v="No Work Required Under EVM"/>
    <m/>
    <x v="2"/>
    <s v="Black Oak"/>
    <s v="No"/>
    <s v="No"/>
    <n v="15"/>
    <n v="40"/>
    <s v="Do Not ABATE"/>
    <s v="NW_No Work"/>
    <s v="Not Needed"/>
    <m/>
    <s v="Riparian"/>
    <s v="0.2 span between poles# 1-14, 40 feet West of line/ Tree has one dead leader and a slight lean towards lines/ Dead tree has fallen into the crotch of this tree. "/>
    <m/>
    <m/>
    <m/>
    <m/>
    <m/>
    <m/>
    <s v="Unit"/>
    <s v="No"/>
    <s v="Not Invoiced"/>
    <m/>
    <m/>
    <m/>
    <s v="TBD "/>
    <x v="17"/>
    <d v="2020-05-13T16:16:39"/>
    <s v="Sierra"/>
    <s v="SI_Sierra"/>
    <m/>
    <s v="12352 SUNSHINE VALLEY RD"/>
    <s v="GRASS VALLEY"/>
    <s v=""/>
    <s v=""/>
    <s v="ahansm_awrr"/>
    <d v="2020-05-13T16:16:39"/>
    <s v="BE_geomartawrrprod"/>
    <d v="2020-05-13T18:12:14"/>
    <s v="fc48fa89-da9d-4f57-b297-d14624e98668"/>
  </r>
  <r>
    <n v="0"/>
    <n v="0"/>
    <n v="0"/>
    <n v="0"/>
    <n v="0"/>
    <n v="0"/>
    <n v="0"/>
    <n v="0"/>
    <n v="0"/>
    <n v="0"/>
    <x v="1"/>
    <n v="1"/>
    <n v="1"/>
    <n v="1"/>
    <n v="20"/>
    <x v="2"/>
    <d v="2020-05-13T16:24:04"/>
    <s v="AEA"/>
    <x v="0"/>
    <d v="2020-04-02T00:00:00"/>
    <d v="2020-04-02T14:57:50"/>
    <s v=""/>
    <s v="No"/>
    <s v="Old"/>
    <n v="0"/>
    <x v="0"/>
    <x v="0"/>
    <s v="Drew"/>
    <s v="Berlfein"/>
    <x v="0"/>
    <n v="2972732"/>
    <x v="1253"/>
    <x v="2"/>
    <s v="LP_AW116-A03_894241"/>
    <s v="CIP_AW116-A03_398642"/>
    <s v="Tree Work Complete"/>
    <m/>
    <x v="2"/>
    <s v="Black Oak"/>
    <s v="No"/>
    <s v="No"/>
    <n v="11"/>
    <n v="60"/>
    <s v="Do Not ABATE"/>
    <s v="F1D_FS-R1B+Trt"/>
    <s v="Haul offsite"/>
    <m/>
    <s v="None Observed"/>
    <s v="Poles 1-2, 0.9 span, 30 feet north of GUI wire at pole 2. Combined dbh. Removing because of lean towards lines and poor canopy, suppressed tree and poor taper. "/>
    <s v="AEA_A &amp; E Arborists Tree Care"/>
    <m/>
    <n v="5585883"/>
    <s v="F1D_FS-R1B+Trt"/>
    <d v="2020-05-13T15:59:37"/>
    <s v="A&amp;E crew 43"/>
    <s v="Unit"/>
    <s v="No"/>
    <s v="Not Invoiced"/>
    <s v="AEA_A &amp; E Arborists Tree Care"/>
    <m/>
    <d v="2020-05-13T16:24:01"/>
    <s v="Remove all wood and Debris. "/>
    <x v="0"/>
    <d v="2020-05-13T16:24:04"/>
    <s v="Sierra"/>
    <s v="SI_Sierra"/>
    <m/>
    <s v="13026 SUNSHINE VALLEY RD"/>
    <s v="GRASS VALLEY"/>
    <s v=""/>
    <s v=""/>
    <s v="acoonm_awrr"/>
    <d v="2020-04-02T14:57:50"/>
    <s v="BE_geomartawrrprod"/>
    <d v="2020-05-13T17:33:17"/>
    <s v="9a283d97-737c-4b70-b36b-9b830dfa358b"/>
  </r>
  <r>
    <n v="0"/>
    <n v="0"/>
    <n v="0"/>
    <n v="0"/>
    <n v="0"/>
    <n v="0"/>
    <n v="0"/>
    <n v="0"/>
    <n v="0"/>
    <n v="0"/>
    <x v="1"/>
    <n v="1"/>
    <n v="4"/>
    <s v="NA"/>
    <n v="20"/>
    <x v="2"/>
    <d v="2020-05-13T16:24:24"/>
    <s v="AEA"/>
    <x v="0"/>
    <d v="2020-04-02T00:00:00"/>
    <d v="2020-04-02T15:02:30"/>
    <s v=""/>
    <s v="No"/>
    <s v="Old"/>
    <n v="0"/>
    <x v="0"/>
    <x v="0"/>
    <s v="Drew"/>
    <s v="Berlfein"/>
    <x v="0"/>
    <n v="2972783"/>
    <x v="1254"/>
    <x v="2"/>
    <s v="LP_AW116-A03_894241"/>
    <s v="CIP_AW116-A03_398642"/>
    <s v="Tree Work Complete"/>
    <m/>
    <x v="2"/>
    <s v="Live Oak"/>
    <s v="No"/>
    <s v="No"/>
    <n v="93"/>
    <n v="70"/>
    <s v="Do Not ABATE"/>
    <s v="FAB_FP-Trim B"/>
    <s v="Haul offsite"/>
    <m/>
    <s v="None Observed"/>
    <s v="Poles 1-2, 0.8 span, 50 feet north of GUI wire at pole 2. Tree has one dead spar that is definitely tall enough to strike facilities/ Tree is signed up for a trim and needs the southern dead spar removed, dead spar is marked with an “X”."/>
    <s v="AEA_A &amp; E Arborists Tree Care"/>
    <m/>
    <n v="5585883"/>
    <s v="F4B_FP-Rmv4 B"/>
    <d v="2020-05-13T15:58:35"/>
    <s v="A&amp;E crew 43"/>
    <s v="Unit"/>
    <s v="No"/>
    <s v="Not Invoiced"/>
    <s v="AEA_A &amp; E Arborists Tree Care"/>
    <m/>
    <d v="2020-05-13T16:24:19"/>
    <s v="Remove all wood and debris."/>
    <x v="0"/>
    <d v="2020-05-13T16:24:24"/>
    <s v="Sierra"/>
    <s v="SI_Sierra"/>
    <m/>
    <s v="13026 SUNSHINE VALLEY RD"/>
    <s v="GRASS VALLEY"/>
    <s v=""/>
    <s v=""/>
    <s v="acoonm_awrr"/>
    <d v="2020-04-02T15:02:30"/>
    <s v="BE_geomartawrrprod"/>
    <d v="2020-05-13T17:33:17"/>
    <s v="49ef88f0-86f4-473d-a1ae-cc7b6f4fc837"/>
  </r>
  <r>
    <n v="0"/>
    <n v="0"/>
    <n v="0"/>
    <n v="0"/>
    <n v="0"/>
    <n v="0"/>
    <n v="0"/>
    <n v="0"/>
    <n v="0"/>
    <n v="0"/>
    <x v="1"/>
    <n v="1"/>
    <n v="2"/>
    <n v="2"/>
    <n v="20"/>
    <x v="2"/>
    <d v="2020-05-13T16:24:41"/>
    <s v="AEA"/>
    <x v="0"/>
    <d v="2020-04-02T00:00:00"/>
    <d v="2020-04-02T15:14:02"/>
    <s v=""/>
    <s v="No"/>
    <s v="Old"/>
    <n v="0"/>
    <x v="0"/>
    <x v="0"/>
    <s v="Drew"/>
    <s v="Berlfein"/>
    <x v="0"/>
    <n v="2972787"/>
    <x v="1255"/>
    <x v="2"/>
    <s v="LP_AW116-A03_894241"/>
    <s v="CIP_AW116-A03_398642"/>
    <s v="Tree Work Complete"/>
    <m/>
    <x v="2"/>
    <s v="Black Oak"/>
    <s v="No"/>
    <s v="Yes"/>
    <n v="21"/>
    <n v="60"/>
    <s v="ABATE"/>
    <s v="F2D_FS-R2B+Trt"/>
    <s v="Haul offsite"/>
    <m/>
    <s v="None Observed"/>
    <s v="Poles 2-unmarked pole, 0.2 span, 58 feet southwest of GUI wire at pole, abating and removing because of dead limb with exposed heartwood."/>
    <s v="AEA_A &amp; E Arborists Tree Care"/>
    <m/>
    <n v="5585883"/>
    <s v="F2D_FS-R2B+Trt"/>
    <d v="2020-05-13T16:00:46"/>
    <s v="A&amp;E crew 43"/>
    <s v="Unit"/>
    <s v="No"/>
    <s v="Not Invoiced"/>
    <s v="AEA_A &amp; E Arborists Tree Care"/>
    <m/>
    <d v="2020-05-13T16:24:36"/>
    <s v="Remove all wood and debris."/>
    <x v="0"/>
    <d v="2020-05-13T16:24:41"/>
    <s v="Sierra"/>
    <s v="SI_Sierra"/>
    <m/>
    <s v="13026 SUNSHINE VALLEY RD"/>
    <s v="GRASS VALLEY"/>
    <s v=""/>
    <s v=""/>
    <s v="acoonm_awrr"/>
    <d v="2020-04-02T15:14:02"/>
    <s v="BE_geomartawrrprod"/>
    <d v="2020-05-13T17:33:17"/>
    <s v="651ab90f-2aea-487a-97f6-6034dc72202b"/>
  </r>
  <r>
    <n v="0"/>
    <n v="0"/>
    <n v="0"/>
    <n v="0"/>
    <n v="0"/>
    <n v="0"/>
    <n v="0"/>
    <n v="0"/>
    <n v="0"/>
    <n v="0"/>
    <x v="1"/>
    <n v="1"/>
    <n v="4"/>
    <n v="4"/>
    <n v="20"/>
    <x v="2"/>
    <d v="2020-05-13T16:24:58"/>
    <s v="AEA"/>
    <x v="0"/>
    <d v="2020-04-02T00:00:00"/>
    <d v="2020-04-02T15:36:44"/>
    <s v=""/>
    <s v="No"/>
    <s v="Old"/>
    <n v="0"/>
    <x v="0"/>
    <x v="0"/>
    <s v="Drew"/>
    <s v="Berlfein"/>
    <x v="0"/>
    <n v="2975200"/>
    <x v="1256"/>
    <x v="2"/>
    <s v="LP_AW116-A03_894241"/>
    <s v="CIP_AW116-A03_399227"/>
    <s v="Tree Work Complete"/>
    <m/>
    <x v="2"/>
    <s v="Black Oak"/>
    <s v="No"/>
    <s v="No"/>
    <n v="36"/>
    <n v="70"/>
    <s v="ABATE"/>
    <s v="F4D_FS-R4B+Trt"/>
    <s v="Haul offsite"/>
    <m/>
    <s v="None Observed"/>
    <s v="Poles 2-unmarked pole, 0.3 span, 15 feet west of lines/ Major rot in base of tree."/>
    <s v="AEA_A &amp; E Arborists Tree Care"/>
    <m/>
    <n v="5585883"/>
    <s v="F4D_FS-R4B+Trt"/>
    <d v="2020-05-13T16:02:41"/>
    <s v="A&amp;E crew 43"/>
    <s v="Unit"/>
    <s v="No"/>
    <s v="Not Invoiced"/>
    <s v="AEA_A &amp; E Arborists Tree Care"/>
    <m/>
    <d v="2020-05-13T16:24:56"/>
    <s v="Remove all wood and debris."/>
    <x v="0"/>
    <d v="2020-05-13T16:24:58"/>
    <s v="Sierra"/>
    <s v="SI_Sierra"/>
    <m/>
    <s v="13026 SUNSHINE VALLEY RD"/>
    <s v="GRASS VALLEY"/>
    <s v=""/>
    <s v=""/>
    <s v="acoonm_awrr"/>
    <d v="2020-04-02T15:36:44"/>
    <s v="BE_geomartawrrprod"/>
    <d v="2020-05-13T17:33:17"/>
    <s v="b795902b-9283-4a40-8ead-49189f28747d"/>
  </r>
  <r>
    <n v="0"/>
    <n v="0"/>
    <n v="0"/>
    <n v="0"/>
    <n v="0"/>
    <n v="0"/>
    <n v="0"/>
    <n v="0"/>
    <n v="0"/>
    <n v="0"/>
    <x v="1"/>
    <n v="1"/>
    <n v="2"/>
    <n v="2"/>
    <n v="20"/>
    <x v="2"/>
    <d v="2020-05-13T16:27:58"/>
    <s v="zAWRR Not in Roster"/>
    <x v="1"/>
    <d v="2020-03-30T00:00:00"/>
    <d v="2020-03-30T10:00:54"/>
    <s v=""/>
    <s v="No"/>
    <s v="Old"/>
    <n v="0"/>
    <x v="1"/>
    <x v="0"/>
    <s v="zAWRR Not in Roster"/>
    <s v="zAWRR Not in Roster"/>
    <x v="1"/>
    <n v="2957097"/>
    <x v="1257"/>
    <x v="0"/>
    <s v="LP_AV115-F22_883703"/>
    <s v="CIP_AV115-F22_356781"/>
    <s v="Tree Work Complete"/>
    <m/>
    <x v="8"/>
    <s v="Black Oak"/>
    <s v="No"/>
    <s v="Yes"/>
    <n v="17"/>
    <n v="53"/>
    <s v="ABATE"/>
    <s v="F2B_FP-Rmv2 B"/>
    <s v="Relocate on Property"/>
    <m/>
    <s v="None Observed"/>
    <s v="West of pole F; Rot at base, tree is dying and a threat to facilities "/>
    <s v="AEA_A &amp; E Arborists Tree Care"/>
    <m/>
    <n v="5493502"/>
    <s v="F2B_FP-Rmv2 B"/>
    <d v="2020-04-22T17:02:15"/>
    <s v="A&amp;E crew 11"/>
    <s v="Unit"/>
    <s v="No"/>
    <s v="Not Invoiced"/>
    <s v="AEA_A &amp; E Arborists Tree Care"/>
    <m/>
    <d v="2020-04-27T16:27:26"/>
    <s v="207"/>
    <x v="18"/>
    <d v="2020-05-13T16:27:58"/>
    <s v="Sierra"/>
    <s v="SI_Sierra"/>
    <m/>
    <s v="13027 ARTIC OWL RD"/>
    <s v="NEVADA CITY"/>
    <s v=""/>
    <s v=""/>
    <s v="sdealf_awrr"/>
    <d v="2020-03-30T10:00:54"/>
    <s v="BE_geomartawrrprod"/>
    <d v="2020-05-13T17:33:17"/>
    <s v="37a8023d-ec3f-4598-b834-d817ccee6c91"/>
  </r>
  <r>
    <n v="0"/>
    <n v="0"/>
    <n v="0"/>
    <n v="0"/>
    <n v="0"/>
    <n v="0"/>
    <n v="0"/>
    <n v="0"/>
    <n v="0"/>
    <n v="0"/>
    <x v="1"/>
    <n v="1"/>
    <n v="2"/>
    <n v="2"/>
    <n v="20"/>
    <x v="2"/>
    <d v="2020-05-13T16:28:46"/>
    <s v="AEA"/>
    <x v="0"/>
    <d v="2020-04-13T00:00:00"/>
    <d v="2020-04-13T15:44:13"/>
    <s v=""/>
    <s v="No"/>
    <s v="Old"/>
    <n v="0"/>
    <x v="0"/>
    <x v="0"/>
    <s v="Drew"/>
    <s v="Berlfein"/>
    <x v="0"/>
    <n v="3099255"/>
    <x v="1258"/>
    <x v="2"/>
    <s v="LP_AW116-A03_894360"/>
    <s v="CIP_AW116-A03_397470"/>
    <s v="Tree Work Complete"/>
    <m/>
    <x v="2"/>
    <s v="Ponderosa Pine"/>
    <s v="No"/>
    <s v="Yes"/>
    <n v="12"/>
    <n v="70"/>
    <s v="ABATE"/>
    <s v="F2B_FP-Rmv2 B"/>
    <s v="Haul offsite"/>
    <m/>
    <s v="None Observed"/>
    <s v="Poles 33-34, 0.1 span, 30 feet north of lines, removing because of dead tree with dead top."/>
    <s v="AEA_A &amp; E Arborists Tree Care"/>
    <m/>
    <n v="5585883"/>
    <s v="F2B_FP-Rmv2 B"/>
    <d v="2020-05-13T12:34:01"/>
    <s v="A&amp;E crew 43"/>
    <s v="Unit"/>
    <s v="No"/>
    <s v="Not Invoiced"/>
    <s v="AEA_A &amp; E Arborists Tree Care"/>
    <m/>
    <d v="2020-05-13T16:28:44"/>
    <s v="Remove all wood/ Pile wood chips in designated area on property."/>
    <x v="0"/>
    <d v="2020-05-13T16:28:46"/>
    <s v="Sierra"/>
    <s v="SI_Sierra"/>
    <m/>
    <s v="12923 MAIA LN"/>
    <s v="GRASS VALLEY"/>
    <s v=""/>
    <s v=""/>
    <s v="acoonm_awrr"/>
    <d v="2020-04-13T15:44:13"/>
    <s v="BE_geomartawrrprod"/>
    <d v="2020-05-13T17:33:18"/>
    <s v="dae2e752-6855-4e6b-8e60-a33a1d5f085e"/>
  </r>
  <r>
    <n v="0"/>
    <n v="0"/>
    <n v="0"/>
    <n v="0"/>
    <n v="0"/>
    <n v="0"/>
    <n v="0"/>
    <n v="0"/>
    <n v="0"/>
    <n v="0"/>
    <x v="1"/>
    <n v="1"/>
    <n v="1"/>
    <n v="1"/>
    <n v="20"/>
    <x v="2"/>
    <d v="2020-05-13T16:29:04"/>
    <s v="AEA"/>
    <x v="0"/>
    <d v="2020-04-14T00:00:00"/>
    <d v="2020-04-14T10:52:04"/>
    <s v=""/>
    <s v="No"/>
    <s v="Old"/>
    <n v="0"/>
    <x v="0"/>
    <x v="0"/>
    <s v="Drew"/>
    <s v="Berlfein"/>
    <x v="0"/>
    <n v="3102391"/>
    <x v="1259"/>
    <x v="2"/>
    <s v="LP_AW116-A03_894360"/>
    <s v="CIP_AW116-A03_397470"/>
    <s v="Tree Work Complete"/>
    <m/>
    <x v="2"/>
    <s v="Sugar Pine"/>
    <s v="No"/>
    <s v="No"/>
    <n v="9"/>
    <n v="60"/>
    <s v="Do Not ABATE"/>
    <s v="F1B_FP-Rmv1 B"/>
    <s v="Haul offsite"/>
    <m/>
    <s v="None Observed"/>
    <s v="Pole 32- pole 33, .9 span, 25 feet north of line, poor taper suppressed tree. Recommend removal"/>
    <s v="AEA_A &amp; E Arborists Tree Care"/>
    <m/>
    <n v="5585883"/>
    <s v="F2B_FP-Rmv2 B"/>
    <d v="2020-05-13T12:22:36"/>
    <s v="A&amp;E crew 43"/>
    <s v="Unit"/>
    <s v="No"/>
    <s v="Not Invoiced"/>
    <s v="AEA_A &amp; E Arborists Tree Care"/>
    <m/>
    <d v="2020-05-13T16:29:02"/>
    <s v="Remove all wood/ Pile wood chips in designated area on property."/>
    <x v="0"/>
    <d v="2020-05-13T16:29:04"/>
    <s v="Sierra"/>
    <s v="SI_Sierra"/>
    <m/>
    <s v="12923 MAIA LN"/>
    <s v="GRASS VALLEY"/>
    <s v=""/>
    <s v=""/>
    <s v="awithm_awrr"/>
    <d v="2020-04-14T10:52:04"/>
    <s v="BE_geomartawrrprod"/>
    <d v="2020-05-13T17:33:18"/>
    <s v="e5424070-20aa-454b-ad78-e6e9fc309f2b"/>
  </r>
  <r>
    <n v="0"/>
    <n v="0"/>
    <n v="0"/>
    <n v="0"/>
    <n v="0"/>
    <n v="0"/>
    <n v="0"/>
    <n v="0"/>
    <n v="0"/>
    <n v="0"/>
    <x v="1"/>
    <n v="1"/>
    <n v="3"/>
    <n v="3"/>
    <n v="20"/>
    <x v="2"/>
    <d v="2020-05-13T16:34:34"/>
    <s v="zAWRR Not in Roster"/>
    <x v="1"/>
    <d v="2020-03-17T00:00:00"/>
    <d v="2020-03-17T10:26:03"/>
    <s v=""/>
    <s v="No"/>
    <s v="Old"/>
    <n v="0"/>
    <x v="1"/>
    <x v="0"/>
    <s v="zAWRR Not in Roster"/>
    <s v="zAWRR Not in Roster"/>
    <x v="1"/>
    <n v="2930414"/>
    <x v="1260"/>
    <x v="0"/>
    <s v="LP_AV115-J08_812996"/>
    <s v="CIP_AV115-J08_356670"/>
    <s v="Tree Work Complete"/>
    <m/>
    <x v="8"/>
    <s v="Ponderosa Pine"/>
    <s v="No"/>
    <s v="No"/>
    <n v="28"/>
    <n v="107"/>
    <s v="ABATE"/>
    <s v="F3B_FP-Rmv3 B"/>
    <s v="Cut and Leave"/>
    <m/>
    <s v="None Observed"/>
    <s v="0.1 spans southwest of pole 8. Tree has 3 co dominate tops. With included bark. Tree has wound on west side of tree and south side of tree about 6-7 ft up. "/>
    <s v="AEA_A &amp; E Arborists Tree Care"/>
    <m/>
    <n v="5746657"/>
    <s v="F3B_FP-Rmv3 B"/>
    <d v="2020-05-13T16:34:28"/>
    <m/>
    <s v="Unit"/>
    <s v="No"/>
    <s v="Not Invoiced"/>
    <m/>
    <m/>
    <m/>
    <s v="Cut rounds into 16in remove all slash"/>
    <x v="4"/>
    <d v="2020-05-13T16:34:34"/>
    <s v="Sierra"/>
    <s v="SI_Sierra"/>
    <m/>
    <s v="13560 HOPEFUL HILL RD"/>
    <m/>
    <s v=""/>
    <s v=""/>
    <s v="jgaulf_awrr"/>
    <d v="2020-03-17T10:26:03"/>
    <s v="BE_geomartawrrprod"/>
    <d v="2020-05-13T17:33:16"/>
    <s v="89c0ea5d-8b6f-4d72-aa6d-e1b40e61b20d"/>
  </r>
  <r>
    <n v="0"/>
    <n v="0"/>
    <n v="0"/>
    <n v="0"/>
    <n v="0"/>
    <n v="0"/>
    <n v="0"/>
    <n v="0"/>
    <n v="0"/>
    <n v="0"/>
    <x v="1"/>
    <n v="1"/>
    <n v="4"/>
    <n v="4"/>
    <n v="20"/>
    <x v="2"/>
    <d v="2020-05-13T16:36:13"/>
    <s v="zAWRR Not in Roster"/>
    <x v="1"/>
    <d v="2020-03-17T00:00:00"/>
    <d v="2020-03-17T11:03:40"/>
    <s v=""/>
    <s v="No"/>
    <s v="Old"/>
    <n v="0"/>
    <x v="1"/>
    <x v="0"/>
    <s v="zAWRR Not in Roster"/>
    <s v="zAWRR Not in Roster"/>
    <x v="1"/>
    <n v="2930416"/>
    <x v="1261"/>
    <x v="0"/>
    <s v="LP_AV115-J08_812996"/>
    <s v="CIP_AV115-J08_356051"/>
    <s v="Tree Work Complete"/>
    <m/>
    <x v="8"/>
    <s v="Ponderosa Pine"/>
    <s v="No"/>
    <s v="No"/>
    <n v="50"/>
    <n v="110"/>
    <s v="ABATE"/>
    <s v="F4B_FP-Rmv4 B"/>
    <s v="Cut and Leave"/>
    <m/>
    <s v="None Observed"/>
    <s v="0.1 spans west of pole 8. Y- stem. Tree overhangs line trimming it will take away a 1/3 of the canopy. Previously trimmed. Possible heritage tree. Wrapped with yellow tape pending approval. Not a heritage tree just a larger two stem pine"/>
    <s v="AEA_A &amp; E Arborists Tree Care"/>
    <m/>
    <n v="5746657"/>
    <s v="F4B_FP-Rmv4 B"/>
    <d v="2020-05-13T16:36:10"/>
    <m/>
    <s v="Unit"/>
    <s v="No"/>
    <s v="Not Invoiced"/>
    <m/>
    <m/>
    <m/>
    <s v="Cut rounds into 16in remove all slash"/>
    <x v="4"/>
    <d v="2020-05-13T16:36:13"/>
    <s v="Sierra"/>
    <s v="SI_Sierra"/>
    <m/>
    <s v="13560 HOPEFUL HILL RD"/>
    <m/>
    <s v=""/>
    <s v=""/>
    <s v="jgaulf_awrr"/>
    <d v="2020-03-17T11:03:40"/>
    <s v="BE_geomartawrrprod"/>
    <d v="2020-05-13T17:33:16"/>
    <s v="1f455662-ba55-44da-a8a5-efd0314d5c0b"/>
  </r>
  <r>
    <n v="0"/>
    <n v="0"/>
    <n v="0"/>
    <n v="0"/>
    <n v="0"/>
    <n v="0"/>
    <n v="0"/>
    <n v="0"/>
    <n v="0"/>
    <n v="0"/>
    <x v="1"/>
    <n v="1"/>
    <s v="NA"/>
    <s v="NA"/>
    <n v="20"/>
    <x v="2"/>
    <d v="2020-05-13T16:37:40"/>
    <s v="MGE"/>
    <x v="4"/>
    <d v="2020-05-13T00:00:00"/>
    <d v="2020-05-13T16:37:40"/>
    <s v=""/>
    <s v="No"/>
    <s v="New"/>
    <n v="0"/>
    <x v="1"/>
    <x v="0"/>
    <s v="Aaron"/>
    <s v="Hansen"/>
    <x v="14"/>
    <n v="3226554"/>
    <x v="1262"/>
    <x v="2"/>
    <s v="LP_AW116-A07_900829"/>
    <s v="CIP_AW116-A07_396655"/>
    <s v="No Work Required Under EVM"/>
    <m/>
    <x v="2"/>
    <s v="Live Oak"/>
    <s v="No"/>
    <s v="No"/>
    <n v="9"/>
    <n v="28"/>
    <s v="Do Not ABATE"/>
    <s v="NW_No Work"/>
    <s v="Not Needed"/>
    <m/>
    <s v="Riparian"/>
    <s v="0.2 span between poles# 1-14, 21 feet West of line/ Slight lean towards lines "/>
    <m/>
    <m/>
    <m/>
    <m/>
    <m/>
    <m/>
    <s v="Unit"/>
    <s v="No"/>
    <s v="Not Invoiced"/>
    <m/>
    <m/>
    <m/>
    <s v="TBD "/>
    <x v="17"/>
    <d v="2020-05-13T16:37:40"/>
    <s v="Sierra"/>
    <s v="SI_Sierra"/>
    <m/>
    <s v="12352 SUNSHINE VALLEY RD"/>
    <s v="GRASS VALLEY"/>
    <s v=""/>
    <s v=""/>
    <s v="ahansm_awrr"/>
    <d v="2020-05-13T16:37:40"/>
    <s v="BE_geomartawrrprod"/>
    <d v="2020-05-13T18:14:35"/>
    <s v="f417c4c8-00fb-43f7-a407-c0fb9bbc5e1c"/>
  </r>
  <r>
    <n v="0"/>
    <n v="0"/>
    <n v="0"/>
    <n v="0"/>
    <n v="0"/>
    <n v="0"/>
    <n v="0"/>
    <n v="0"/>
    <n v="0"/>
    <n v="0"/>
    <x v="1"/>
    <n v="1"/>
    <n v="3"/>
    <n v="3"/>
    <n v="20"/>
    <x v="2"/>
    <d v="2020-05-13T16:38:48"/>
    <s v="zAWRR Not in Roster"/>
    <x v="1"/>
    <d v="2020-03-18T00:00:00"/>
    <d v="2020-03-18T13:28:09"/>
    <s v=""/>
    <s v="No"/>
    <s v="Old"/>
    <n v="0"/>
    <x v="1"/>
    <x v="0"/>
    <s v="zAWRR Not in Roster"/>
    <s v="zAWRR Not in Roster"/>
    <x v="1"/>
    <n v="2933397"/>
    <x v="1263"/>
    <x v="0"/>
    <s v="LP_AV115-J08_812996"/>
    <s v="CIP_AV115-J08_356049"/>
    <s v="Tree Work Complete"/>
    <m/>
    <x v="8"/>
    <s v="Black Oak"/>
    <s v="No"/>
    <s v="No"/>
    <n v="35"/>
    <n v="80"/>
    <s v="Do Not ABATE"/>
    <s v="F3D_FS-R3B+Trt"/>
    <s v="Cut and Leave"/>
    <m/>
    <s v="None Observed"/>
    <s v=".5 SPN P10-end pole. 30’ north of line. Included bark and rot. "/>
    <s v="AEA_A &amp; E Arborists Tree Care"/>
    <m/>
    <n v="5746657"/>
    <s v="F3B_FP-Rmv3 B"/>
    <d v="2020-05-13T16:38:45"/>
    <m/>
    <s v="Unit"/>
    <s v="No"/>
    <s v="Not Invoiced"/>
    <s v="AEA_A &amp; E Arborists Tree Care"/>
    <m/>
    <d v="2020-05-15T13:55:32"/>
    <s v="Cut rounds into 16in remove all slash"/>
    <x v="4"/>
    <d v="2020-05-13T16:38:48"/>
    <s v="Sierra"/>
    <s v="SI_Sierra"/>
    <m/>
    <s v="13560 HOPEFUL HILL RD"/>
    <s v="NEVADA CITY"/>
    <s v=""/>
    <s v=""/>
    <s v="flewif_awrr"/>
    <d v="2020-03-18T13:28:09"/>
    <s v="ajboga_awrr"/>
    <d v="2020-05-15T13:55:34"/>
    <s v="2bf9df7e-5978-4fe7-b359-dae251fdf203"/>
  </r>
  <r>
    <n v="0"/>
    <n v="0"/>
    <n v="0"/>
    <n v="0"/>
    <n v="0"/>
    <n v="0"/>
    <n v="0"/>
    <n v="0"/>
    <n v="0"/>
    <n v="0"/>
    <x v="1"/>
    <n v="1"/>
    <n v="2"/>
    <n v="2"/>
    <n v="20"/>
    <x v="2"/>
    <d v="2020-05-13T16:45:37"/>
    <s v="MGE"/>
    <x v="4"/>
    <d v="2020-05-13T00:00:00"/>
    <d v="2020-05-13T16:45:37"/>
    <s v=""/>
    <s v="No"/>
    <s v="New"/>
    <n v="0"/>
    <x v="1"/>
    <x v="0"/>
    <s v="Aaron"/>
    <s v="Hansen"/>
    <x v="14"/>
    <n v="3226661"/>
    <x v="1264"/>
    <x v="2"/>
    <s v="LP_AW116-A07_900829"/>
    <s v="CIP_AW116-A07_396655"/>
    <s v="Work Identified"/>
    <m/>
    <x v="2"/>
    <s v="Black Oak"/>
    <s v="No"/>
    <s v="No"/>
    <n v="17"/>
    <n v="45"/>
    <s v="ABATE"/>
    <s v="F2B_FP-Rmv2 B"/>
    <s v="Haul offsite"/>
    <m/>
    <s v="Riparian"/>
    <s v="0.2 span between poles# 1-14, 37 feet West of line/ Tree has a 25% or more lean towards lines"/>
    <m/>
    <m/>
    <m/>
    <m/>
    <m/>
    <m/>
    <s v="Unit"/>
    <s v="No"/>
    <s v="Not Invoiced"/>
    <m/>
    <m/>
    <m/>
    <s v="Haul away all wood/ haul away all wood  chips and debris "/>
    <x v="17"/>
    <d v="2020-05-13T16:45:37"/>
    <s v="Sierra"/>
    <s v="SI_Sierra"/>
    <m/>
    <s v="12352 SUNSHINE VALLEY RD"/>
    <s v="GRASS VALLEY"/>
    <s v=""/>
    <s v=""/>
    <s v="ahansm_awrr"/>
    <d v="2020-05-13T16:45:37"/>
    <s v="BE_geomartawrrprod"/>
    <d v="2020-05-13T18:14:37"/>
    <s v="ae52e6e8-aa2c-4cdf-8e1d-5f2d417e6ad5"/>
  </r>
  <r>
    <n v="0"/>
    <n v="0"/>
    <n v="0"/>
    <n v="0"/>
    <n v="0"/>
    <n v="0"/>
    <n v="0"/>
    <n v="0"/>
    <n v="0"/>
    <n v="0"/>
    <x v="1"/>
    <n v="1"/>
    <n v="3"/>
    <n v="3"/>
    <n v="20"/>
    <x v="2"/>
    <d v="2020-05-13T16:48:24"/>
    <s v="zAWRR Not in Roster"/>
    <x v="1"/>
    <d v="2020-02-26T00:00:00"/>
    <d v="2020-02-26T13:04:36"/>
    <s v=""/>
    <s v="No"/>
    <s v="Old"/>
    <n v="0"/>
    <x v="1"/>
    <x v="0"/>
    <s v="zAWRR Not in Roster"/>
    <s v="zAWRR Not in Roster"/>
    <x v="1"/>
    <n v="1781601"/>
    <x v="1265"/>
    <x v="0"/>
    <s v="LP_AV115-J09_878069"/>
    <s v="CIP_AV115-J09_357582"/>
    <s v="Tree Work Complete"/>
    <m/>
    <x v="0"/>
    <s v="Ponderosa Pine"/>
    <s v="No"/>
    <s v="No"/>
    <n v="24"/>
    <n v="115"/>
    <s v="ABATE"/>
    <s v="F3B_FP-Rmv3 B"/>
    <s v="Haul offsite"/>
    <s v="No"/>
    <s v="None Observed"/>
    <s v="90 feet south of pole J3. Large infestation of red bark beetle, sap is being expelled all the way up the stem."/>
    <s v="AEA_A &amp; E Arborists Tree Care"/>
    <m/>
    <n v="16"/>
    <s v="F3B_FP-Rmv3 B"/>
    <d v="2020-04-15T13:09:46"/>
    <m/>
    <s v="Unit"/>
    <m/>
    <m/>
    <s v="AEA_A &amp; E Arborists Tree Care"/>
    <m/>
    <d v="2020-05-13T16:48:21"/>
    <s v="Cut all wood to 16 inch rounds and remove all slash."/>
    <x v="4"/>
    <d v="2020-05-13T16:48:24"/>
    <s v="Sierra"/>
    <s v="SI_Sierra"/>
    <s v="1051749302"/>
    <s v="13022 EMERALD FOREST DR"/>
    <s v="NEVADA CITY"/>
    <s v=""/>
    <s v=""/>
    <s v="jsmitj_awrr"/>
    <d v="2020-02-26T13:04:36"/>
    <s v="BE_geomartawrrprod"/>
    <d v="2020-05-13T17:33:06"/>
    <s v="bd48ac34-ec0f-488c-8c89-66bd4c9ba655"/>
  </r>
  <r>
    <n v="0"/>
    <n v="0"/>
    <n v="0"/>
    <n v="0"/>
    <n v="0"/>
    <n v="0"/>
    <n v="0"/>
    <n v="0"/>
    <n v="0"/>
    <n v="0"/>
    <x v="1"/>
    <n v="1"/>
    <n v="3"/>
    <n v="3"/>
    <n v="20"/>
    <x v="2"/>
    <d v="2020-05-13T16:49:05"/>
    <s v="zAWRR Not in Roster"/>
    <x v="1"/>
    <d v="2020-02-26T00:00:00"/>
    <d v="2020-02-26T13:10:17"/>
    <s v=""/>
    <s v="No"/>
    <s v="Old"/>
    <n v="0"/>
    <x v="1"/>
    <x v="0"/>
    <s v="zAWRR Not in Roster"/>
    <s v="zAWRR Not in Roster"/>
    <x v="1"/>
    <n v="1781602"/>
    <x v="1266"/>
    <x v="0"/>
    <s v="LP_AV115-J09_878069"/>
    <s v="CIP_AV115-J09_357582"/>
    <s v="Tree Work Complete"/>
    <m/>
    <x v="0"/>
    <s v="Ponderosa Pine"/>
    <s v="No"/>
    <s v="No"/>
    <n v="24"/>
    <n v="125"/>
    <s v="ABATE"/>
    <s v="F3B_FP-Rmv3 B"/>
    <s v="Cut and Leave"/>
    <s v="No"/>
    <s v="None Observed"/>
    <s v="85 feet south of pole J3. Tree is leaning and sloped towards lines. Western gall rust present in canopy codom"/>
    <s v="AEA_A &amp; E Arborists Tree Care"/>
    <m/>
    <n v="15"/>
    <s v="F3B_FP-Rmv3 B"/>
    <d v="2020-04-15T13:10:31"/>
    <m/>
    <s v="Unit"/>
    <m/>
    <m/>
    <s v="AEA_A &amp; E Arborists Tree Care"/>
    <m/>
    <d v="2020-05-13T16:49:03"/>
    <s v="Cut all wood to 16 inch rounds and remove all slash."/>
    <x v="4"/>
    <d v="2020-05-13T16:49:05"/>
    <s v="Sierra"/>
    <s v="SI_Sierra"/>
    <s v="1051749302"/>
    <s v="13022 EMERALD FOREST DR"/>
    <s v="NEVADA CITY"/>
    <s v=""/>
    <s v=""/>
    <s v="jsmitj_awrr"/>
    <d v="2020-02-26T13:10:17"/>
    <s v="BE_geomartawrrprod"/>
    <d v="2020-05-13T17:33:06"/>
    <s v="6fe92c67-3a93-4831-96e6-d6de48a5694c"/>
  </r>
  <r>
    <n v="0"/>
    <n v="0"/>
    <n v="0"/>
    <n v="0"/>
    <n v="0"/>
    <n v="0"/>
    <n v="0"/>
    <n v="0"/>
    <n v="0"/>
    <n v="0"/>
    <x v="1"/>
    <n v="1"/>
    <n v="3"/>
    <n v="3"/>
    <n v="20"/>
    <x v="2"/>
    <d v="2020-05-13T17:23:38"/>
    <s v="zAWRR Not in Roster"/>
    <x v="1"/>
    <d v="2019-10-03T00:00:00"/>
    <d v="2019-10-03T14:37:24"/>
    <s v=""/>
    <s v="No"/>
    <s v="Old"/>
    <n v="0"/>
    <x v="1"/>
    <x v="0"/>
    <s v="zAWRR Not in Roster"/>
    <s v="zAWRR Not in Roster"/>
    <x v="1"/>
    <n v="1765279"/>
    <x v="1267"/>
    <x v="0"/>
    <s v="LP_AV115-J08_881077"/>
    <s v="CIP_AV115-J08_356049"/>
    <s v="Tree Work Complete"/>
    <s v=""/>
    <x v="1"/>
    <s v="Ponderosa Pine"/>
    <s v="No"/>
    <s v="No"/>
    <n v="35"/>
    <n v="124"/>
    <s v="Do Not ABATE"/>
    <s v="R3B_Rmv 3-B"/>
    <s v="Haul offsite"/>
    <s v="No"/>
    <s v="None Observed"/>
    <s v="0.5 span toward endpole. 20 feet South of lines. slight overhang. 4/20/20. Sfrizf. Has poor upper trunk structure at 42’. Side trim will impact tree. Recommend removal."/>
    <s v="AEA_A &amp; E Arborists Tree Care"/>
    <s v=""/>
    <n v="5746657"/>
    <s v="R3B_Rmv 3-B"/>
    <d v="2020-05-13T17:23:36"/>
    <s v=""/>
    <s v="Unit"/>
    <m/>
    <s v=""/>
    <s v=""/>
    <s v=""/>
    <m/>
    <s v="Remove all pine"/>
    <x v="4"/>
    <d v="2020-05-13T17:23:38"/>
    <s v="Sierra"/>
    <s v="SI_Sierra"/>
    <s v="1051749335"/>
    <s v="13690 HOPEFUL HILL RD"/>
    <s v="NEVADA CITY"/>
    <s v=""/>
    <s v=""/>
    <s v="ncolem_awrr"/>
    <d v="2019-10-03T14:37:24"/>
    <s v="BE_geomartawrrprod"/>
    <d v="2020-05-13T17:33:06"/>
    <s v="451cb3a7-21d3-4551-a121-ebba9b0908b8"/>
  </r>
  <r>
    <n v="0"/>
    <n v="0"/>
    <n v="0"/>
    <n v="0"/>
    <n v="0"/>
    <n v="0"/>
    <n v="0"/>
    <n v="0"/>
    <n v="0"/>
    <n v="0"/>
    <x v="1"/>
    <n v="1"/>
    <n v="2"/>
    <n v="2"/>
    <n v="20"/>
    <x v="2"/>
    <d v="2020-05-13T17:29:22"/>
    <s v="AEA"/>
    <x v="0"/>
    <d v="2020-03-17T00:00:00"/>
    <d v="2020-03-17T09:59:51"/>
    <s v=""/>
    <s v="No"/>
    <s v="Old"/>
    <n v="0"/>
    <x v="0"/>
    <x v="0"/>
    <s v="Drew"/>
    <s v="Berlfein"/>
    <x v="0"/>
    <n v="2929601"/>
    <x v="1268"/>
    <x v="0"/>
    <s v="LP_AV115-F23_882663"/>
    <s v="CIP_AV115-F23_356265"/>
    <s v="Tree Work Complete"/>
    <m/>
    <x v="2"/>
    <s v="Gray Pine"/>
    <s v="No"/>
    <s v="No"/>
    <n v="21"/>
    <n v="50"/>
    <s v="ABATE"/>
    <s v="F2B_FP-Rmv2 B"/>
    <s v="Haul offsite"/>
    <m/>
    <s v="None Observed"/>
    <s v="0.8 span between poles C-D, 10 feet South of lines/ Grey pine overhanging lines/ Trim would remove more than 1/3rd of the canopy. "/>
    <s v="AEA_A &amp; E Arborists Tree Care"/>
    <m/>
    <n v="211"/>
    <s v="F2B_FP-Rmv2 B"/>
    <d v="2020-05-13T17:29:10"/>
    <s v="A&amp;E, 211"/>
    <s v="Unit"/>
    <s v="No"/>
    <s v="Not Invoiced"/>
    <m/>
    <m/>
    <m/>
    <s v="Remove all wood and slash (if not possible lol and scatter)"/>
    <x v="0"/>
    <d v="2020-05-13T17:29:22"/>
    <s v="Sierra"/>
    <s v="SI_Sierra"/>
    <m/>
    <s v="13074 WOOLMAN LN"/>
    <m/>
    <s v=""/>
    <s v=""/>
    <s v="ahansm_awrr"/>
    <d v="2020-03-17T09:59:51"/>
    <s v="BE_geomartawrrprod"/>
    <d v="2020-05-13T19:31:39"/>
    <s v="605a4197-45a8-42b2-87f0-7df5bb537b88"/>
  </r>
  <r>
    <n v="0"/>
    <n v="0"/>
    <n v="0"/>
    <n v="0"/>
    <n v="0"/>
    <n v="0"/>
    <n v="0"/>
    <n v="0"/>
    <n v="0"/>
    <n v="0"/>
    <x v="1"/>
    <n v="1"/>
    <n v="2"/>
    <n v="2"/>
    <n v="20"/>
    <x v="2"/>
    <d v="2020-05-13T17:30:54"/>
    <s v="AEA"/>
    <x v="0"/>
    <d v="2020-03-31T00:00:00"/>
    <d v="2020-03-31T14:04:48"/>
    <s v=""/>
    <s v="No"/>
    <s v="Old"/>
    <n v="0"/>
    <x v="0"/>
    <x v="0"/>
    <s v="Drew"/>
    <s v="Berlfein"/>
    <x v="0"/>
    <n v="2961873"/>
    <x v="1269"/>
    <x v="0"/>
    <s v="LP_AV115-F23_882663"/>
    <s v="CIP_AV115-F23_356264"/>
    <s v="Tree Work Complete"/>
    <m/>
    <x v="8"/>
    <s v="Gray Pine"/>
    <s v="No"/>
    <s v="No"/>
    <n v="12"/>
    <n v="41"/>
    <s v="Do Not ABATE"/>
    <s v="R2B_Rmv 2-B"/>
    <s v="Haul offsite"/>
    <m/>
    <s v="None Observed"/>
    <s v=".8 span pole E-F growing north of lines and will need to be removed later. Species is known to fail and grows fast."/>
    <s v="AEA_A &amp; E Arborists Tree Care"/>
    <m/>
    <n v="205"/>
    <s v="R2B_Rmv 2-B"/>
    <d v="2020-05-13T16:48:51"/>
    <s v="A&amp;E. 205"/>
    <s v="Unit"/>
    <s v="No"/>
    <s v="Not Invoiced"/>
    <s v="AEA_A &amp; E Arborists Tree Care"/>
    <m/>
    <d v="2020-05-13T17:30:35"/>
    <s v="Remove all wood and slash (if not possible lol and scatter) wm complete by crew 205"/>
    <x v="0"/>
    <d v="2020-05-13T17:30:54"/>
    <s v="Sierra"/>
    <s v="SI_Sierra"/>
    <m/>
    <s v="13074 WOOLMAN LN"/>
    <s v="NEVADA CITY"/>
    <s v=""/>
    <s v=""/>
    <s v="sdealf_awrr"/>
    <d v="2020-03-31T14:04:48"/>
    <s v="BE_geomartawrrprod"/>
    <d v="2020-05-13T19:31:39"/>
    <s v="7707586d-bf27-469f-ba87-e97e94981fe6"/>
  </r>
  <r>
    <n v="0"/>
    <n v="0"/>
    <n v="0"/>
    <n v="0"/>
    <n v="0"/>
    <n v="0"/>
    <n v="0"/>
    <n v="0"/>
    <n v="0"/>
    <n v="0"/>
    <x v="1"/>
    <n v="1"/>
    <n v="2"/>
    <n v="2"/>
    <n v="20"/>
    <x v="2"/>
    <d v="2020-05-13T17:32:08"/>
    <s v="AEA"/>
    <x v="0"/>
    <d v="2020-03-31T00:00:00"/>
    <d v="2020-03-31T14:07:23"/>
    <s v=""/>
    <s v="No"/>
    <s v="Old"/>
    <n v="0"/>
    <x v="0"/>
    <x v="0"/>
    <s v="Drew"/>
    <s v="Berlfein"/>
    <x v="0"/>
    <n v="2961874"/>
    <x v="1270"/>
    <x v="0"/>
    <s v="LP_AV115-F23_882663"/>
    <s v="CIP_AV115-F23_356264"/>
    <s v="Tree Work Complete"/>
    <m/>
    <x v="8"/>
    <s v="Gray Pine"/>
    <s v="No"/>
    <s v="No"/>
    <n v="13"/>
    <n v="50"/>
    <s v="Do Not ABATE"/>
    <s v="R2B_Rmv 2-B"/>
    <s v="Haul offsite"/>
    <m/>
    <s v="None Observed"/>
    <s v=".9 span pole E-F, growing north of lines and will need to be removed later; co-dom top. Species is known to fail and grows fast."/>
    <s v="AEA_A &amp; E Arborists Tree Care"/>
    <m/>
    <n v="205"/>
    <s v="R2B_Rmv 2-B"/>
    <d v="2020-05-13T16:47:14"/>
    <s v="A&amp;E. 205"/>
    <s v="Unit"/>
    <s v="No"/>
    <s v="Not Invoiced"/>
    <s v="AEA_A &amp; E Arborists Tree Care"/>
    <m/>
    <d v="2020-05-13T17:31:55"/>
    <s v="Remove all wood and slash (if not possible lol and scatter) wm complete by crew 205"/>
    <x v="0"/>
    <d v="2020-05-13T17:32:08"/>
    <s v="Sierra"/>
    <s v="SI_Sierra"/>
    <m/>
    <s v="13074 WOOLMAN LN"/>
    <s v="NEVADA CITY"/>
    <s v=""/>
    <s v=""/>
    <s v="sdealf_awrr"/>
    <d v="2020-03-31T14:07:23"/>
    <s v="BE_geomartawrrprod"/>
    <d v="2020-05-13T19:31:39"/>
    <s v="b949b29b-6c74-4da1-8f6b-343d9c3f2edb"/>
  </r>
  <r>
    <n v="0"/>
    <n v="0"/>
    <n v="0"/>
    <n v="0"/>
    <n v="0"/>
    <n v="0"/>
    <n v="0"/>
    <n v="0"/>
    <n v="0"/>
    <n v="0"/>
    <x v="1"/>
    <n v="1"/>
    <n v="2"/>
    <n v="2"/>
    <n v="20"/>
    <x v="2"/>
    <d v="2020-05-13T17:32:31"/>
    <s v="AEA"/>
    <x v="0"/>
    <d v="2020-04-01T00:00:00"/>
    <d v="2020-04-01T09:01:28"/>
    <s v=""/>
    <s v="No"/>
    <s v="Old"/>
    <n v="0"/>
    <x v="0"/>
    <x v="0"/>
    <s v="Drew"/>
    <s v="Berlfein"/>
    <x v="0"/>
    <n v="2963793"/>
    <x v="1271"/>
    <x v="0"/>
    <s v="LP_AV115-F23_882663"/>
    <s v="CIP_AV115-F23_356264"/>
    <s v="Tree Work Complete"/>
    <m/>
    <x v="8"/>
    <s v="Gray Pine"/>
    <s v="No"/>
    <s v="No"/>
    <n v="12"/>
    <n v="45"/>
    <s v="Do Not ABATE"/>
    <s v="R2B_Rmv 2-B"/>
    <s v="Haul offsite"/>
    <m/>
    <s v="None Observed"/>
    <s v=".1 span pole F-G, trees known to fail and is within strike distance of pole F."/>
    <s v="AEA_A &amp; E Arborists Tree Care"/>
    <m/>
    <n v="205"/>
    <s v="R2B_Rmv 2-B"/>
    <d v="2020-05-13T16:46:10"/>
    <s v="A&amp;E. 205"/>
    <s v="Unit"/>
    <s v="No"/>
    <s v="Not Invoiced"/>
    <s v="AEA_A &amp; E Arborists Tree Care"/>
    <m/>
    <d v="2020-05-13T17:32:20"/>
    <s v="Remove all wood and slash (if not possible lol and scatter) wm complete by crew 205"/>
    <x v="0"/>
    <d v="2020-05-13T17:32:31"/>
    <s v="Sierra"/>
    <s v="SI_Sierra"/>
    <m/>
    <s v="13074 WOOLMAN LN"/>
    <s v="NEVADA CITY"/>
    <s v=""/>
    <s v=""/>
    <s v="sdealf_awrr"/>
    <d v="2020-04-01T09:01:28"/>
    <s v="BE_geomartawrrprod"/>
    <d v="2020-05-13T19:31:39"/>
    <s v="f45e0caa-8136-451e-a1fd-d023f8139fef"/>
  </r>
  <r>
    <n v="0"/>
    <n v="0"/>
    <n v="0"/>
    <n v="0"/>
    <n v="0"/>
    <n v="0"/>
    <n v="0"/>
    <n v="0"/>
    <n v="0"/>
    <n v="0"/>
    <x v="1"/>
    <n v="1"/>
    <n v="1"/>
    <n v="1"/>
    <n v="20"/>
    <x v="3"/>
    <d v="2020-05-14T08:52:21"/>
    <s v="MFE"/>
    <x v="0"/>
    <d v="2020-05-08T00:00:00"/>
    <d v="2020-05-08T12:02:00"/>
    <s v=""/>
    <s v="No"/>
    <s v="Old"/>
    <n v="0"/>
    <x v="0"/>
    <x v="0"/>
    <s v="Thomas"/>
    <s v="James"/>
    <x v="5"/>
    <n v="3214722"/>
    <x v="1272"/>
    <x v="0"/>
    <s v="LP_AV115-F11_878878"/>
    <s v="CIP_AV115-F11_357087"/>
    <s v="Tree Work Complete"/>
    <m/>
    <x v="2"/>
    <s v="Ponderosa Pine"/>
    <s v="No"/>
    <s v="No"/>
    <n v="8"/>
    <n v="45"/>
    <s v="ABATE"/>
    <s v="F1B_FP-Rmv1 B"/>
    <s v="Haul offsite"/>
    <s v="No"/>
    <s v="None Observed"/>
    <s v="Tree is .5 span from pole B to C, 25 ft west of line.poor taper beetle"/>
    <s v="MFE_Mountain F Enterprises"/>
    <s v="MFE_Mountain F Enterprises"/>
    <n v="5807646"/>
    <s v="F1B_FP-Rmv1 B"/>
    <d v="2020-05-14T08:52:12"/>
    <s v="Climb/Pedro "/>
    <s v="Unit"/>
    <m/>
    <m/>
    <m/>
    <m/>
    <m/>
    <s v="Remove all wood and debris"/>
    <x v="7"/>
    <d v="2020-05-14T08:52:21"/>
    <s v="Sierra"/>
    <s v="SI_Sierra"/>
    <s v="1051742980"/>
    <m/>
    <s v="NEVADA CITY"/>
    <s v=""/>
    <s v=""/>
    <s v="rjohnm_awrr"/>
    <d v="2020-05-08T12:02:00"/>
    <s v="BE_geomartawrrprod"/>
    <d v="2020-05-14T09:31:35"/>
    <s v="4277c78f-7e3c-4ca7-bd7b-5f6eba9e8575"/>
  </r>
  <r>
    <n v="0"/>
    <n v="0"/>
    <n v="0"/>
    <n v="0"/>
    <n v="0"/>
    <n v="0"/>
    <n v="0"/>
    <n v="0"/>
    <n v="0"/>
    <n v="0"/>
    <x v="1"/>
    <n v="1"/>
    <n v="1"/>
    <n v="1"/>
    <n v="20"/>
    <x v="3"/>
    <d v="2020-05-14T08:57:21"/>
    <s v="MFE"/>
    <x v="0"/>
    <d v="2019-09-30T00:00:00"/>
    <d v="2019-09-30T12:28:45"/>
    <s v=""/>
    <s v="No"/>
    <s v="Old"/>
    <n v="0"/>
    <x v="0"/>
    <x v="0"/>
    <s v="Thomas"/>
    <s v="James"/>
    <x v="5"/>
    <n v="1764316"/>
    <x v="1273"/>
    <x v="0"/>
    <s v="LP_AV115-F11_878878"/>
    <s v="CIP_AV115-F11_357087"/>
    <s v="Tree Work Complete"/>
    <m/>
    <x v="4"/>
    <s v="Ponderosa Pine"/>
    <s v="No"/>
    <s v="No"/>
    <n v="9"/>
    <n v="55"/>
    <s v="Do Not ABATE"/>
    <s v="R1B_Rmv 1-B"/>
    <s v="Haul offsite"/>
    <s v="No"/>
    <s v="None Observed"/>
    <s v=".5 span from Pole B to Pole C North of line minimum trim for compliance Tree could grow into 4 foot compliance within 18 months. 4/30/20. Owner okay with removal"/>
    <s v="MFE_Mountain F Enterprises"/>
    <s v="MFE_Mountain F Enterprises"/>
    <n v="5807646"/>
    <s v="R1B_Rmv 1-B"/>
    <d v="2020-05-14T08:57:07"/>
    <s v="Climb /Pedro "/>
    <s v="Unit"/>
    <m/>
    <m/>
    <m/>
    <m/>
    <m/>
    <s v="Remove all wood and debris"/>
    <x v="7"/>
    <d v="2020-05-14T08:57:21"/>
    <s v="Sierra"/>
    <s v="SI_Sierra"/>
    <s v="1051742980"/>
    <s v="11740 LOST RANCH WAY"/>
    <s v="NEVADA CITY"/>
    <s v=""/>
    <s v=""/>
    <s v="ameeks_awrr"/>
    <d v="2019-09-30T12:28:45"/>
    <s v="BE_geomartawrrprod"/>
    <d v="2020-05-14T09:31:20"/>
    <s v="00040fa1-f15f-42c8-9372-b73ee0b8ae0f"/>
  </r>
  <r>
    <n v="0"/>
    <n v="0"/>
    <n v="0"/>
    <n v="0"/>
    <n v="0"/>
    <n v="0"/>
    <n v="0"/>
    <n v="0"/>
    <n v="0"/>
    <n v="0"/>
    <x v="1"/>
    <n v="1"/>
    <n v="2"/>
    <s v="NA"/>
    <n v="20"/>
    <x v="3"/>
    <d v="2020-05-14T08:58:55"/>
    <s v="MFE"/>
    <x v="0"/>
    <d v="2019-09-30T00:00:00"/>
    <d v="2019-09-30T12:26:18"/>
    <s v=""/>
    <s v="No"/>
    <s v="Old"/>
    <n v="0"/>
    <x v="0"/>
    <x v="0"/>
    <s v="Thomas"/>
    <s v="James"/>
    <x v="5"/>
    <n v="1764315"/>
    <x v="1274"/>
    <x v="0"/>
    <s v="LP_AV115-F11_878878"/>
    <s v="CIP_AV115-F11_357087"/>
    <s v="Tree Work Complete"/>
    <s v=""/>
    <x v="4"/>
    <s v="Ponderosa Pine"/>
    <s v="No"/>
    <s v="No"/>
    <n v="14"/>
    <n v="60"/>
    <s v="Do Not ABATE"/>
    <s v="Trim"/>
    <s v="Not Needed"/>
    <s v="No"/>
    <s v="None Observed"/>
    <s v=".4 span from Pole B to Pole C North of line minimum trim for compliance Tree could grow into 4ft compliance within 18 months 4/30/20. Srizf. Trim for compliance."/>
    <s v="MFE_Mountain F Enterprises"/>
    <s v="MFE_Mountain F Enterprises"/>
    <n v="5807646"/>
    <s v="Trim"/>
    <d v="2020-05-14T08:58:45"/>
    <s v="Climb/Pedro "/>
    <s v="Unit"/>
    <m/>
    <s v=""/>
    <s v=""/>
    <s v=""/>
    <m/>
    <s v="please remove debris per unit pricing"/>
    <x v="7"/>
    <d v="2020-05-14T08:58:55"/>
    <s v="Sierra"/>
    <s v="SI_Sierra"/>
    <s v="1051742980"/>
    <s v="11740 LOST RANCH WAY"/>
    <s v="NEVADA CITY"/>
    <s v=""/>
    <s v=""/>
    <s v="ameeks_awrr"/>
    <d v="2019-09-30T12:26:18"/>
    <s v="BE_geomartawrrprod"/>
    <d v="2020-05-14T09:31:20"/>
    <s v="4d97c527-fd7c-4e8a-878e-2f28b6beb201"/>
  </r>
  <r>
    <n v="0"/>
    <n v="0"/>
    <n v="0"/>
    <n v="0"/>
    <n v="0"/>
    <n v="0"/>
    <n v="0"/>
    <n v="0"/>
    <n v="0"/>
    <n v="0"/>
    <x v="1"/>
    <n v="1"/>
    <s v="NA"/>
    <s v="NA"/>
    <n v="20"/>
    <x v="3"/>
    <d v="2020-05-14T09:02:28"/>
    <s v="MGE"/>
    <x v="4"/>
    <d v="2020-05-14T00:00:00"/>
    <d v="2020-05-14T09:02:28"/>
    <s v=""/>
    <s v="No"/>
    <s v="New"/>
    <n v="0"/>
    <x v="1"/>
    <x v="0"/>
    <s v="Aaron"/>
    <s v="Hansen"/>
    <x v="14"/>
    <n v="3227297"/>
    <x v="1275"/>
    <x v="2"/>
    <s v="LP_AW116-A07_900829"/>
    <s v="CIP_AW116-A07_396655"/>
    <s v="No Work Required Under EVM"/>
    <m/>
    <x v="2"/>
    <s v="Live Oak"/>
    <s v="No"/>
    <s v="No"/>
    <n v="18"/>
    <n v="30"/>
    <s v="Do Not ABATE"/>
    <s v="NW_No Work"/>
    <s v="Not Needed"/>
    <m/>
    <s v="Riparian"/>
    <s v="0.1 span between poles# 1-14, 10 feet East of line/ Tree canopy growing up towards line level/ Will be at line level in 18 months/ 3 stem combined DBH "/>
    <m/>
    <m/>
    <m/>
    <m/>
    <m/>
    <m/>
    <s v="Unit"/>
    <s v="No"/>
    <s v="Not Invoiced"/>
    <m/>
    <m/>
    <m/>
    <s v="TBD "/>
    <x v="17"/>
    <d v="2020-05-14T09:02:28"/>
    <s v="Sierra"/>
    <s v="SI_Sierra"/>
    <m/>
    <s v="12352 SUNSHINE VALLEY RD"/>
    <s v="GRASS VALLEY"/>
    <s v=""/>
    <s v=""/>
    <s v="ahansm_awrr"/>
    <d v="2020-05-14T09:02:28"/>
    <s v="BE_geomartawrrprod"/>
    <d v="2020-05-14T10:17:05"/>
    <s v="acb41a5a-0817-4c2e-a84a-7f9e5fe8d7cc"/>
  </r>
  <r>
    <n v="0"/>
    <n v="0"/>
    <n v="0"/>
    <n v="0"/>
    <n v="0"/>
    <n v="0"/>
    <n v="0"/>
    <n v="0"/>
    <n v="0"/>
    <n v="0"/>
    <x v="1"/>
    <n v="1"/>
    <n v="1"/>
    <s v="NA"/>
    <n v="20"/>
    <x v="3"/>
    <d v="2020-05-14T09:04:10"/>
    <s v="MFE"/>
    <x v="0"/>
    <d v="2019-09-30T00:00:00"/>
    <d v="2019-09-30T12:30:55"/>
    <s v=""/>
    <s v="No"/>
    <s v="Old"/>
    <n v="0"/>
    <x v="0"/>
    <x v="0"/>
    <s v="Thomas"/>
    <s v="James"/>
    <x v="5"/>
    <n v="1764317"/>
    <x v="1276"/>
    <x v="0"/>
    <s v="LP_AV115-F11_878878"/>
    <s v="CIP_AV115-F11_357087"/>
    <s v="Tree Work Complete"/>
    <s v=""/>
    <x v="4"/>
    <s v="Ponderosa Pine"/>
    <s v="No"/>
    <s v="No"/>
    <n v="10"/>
    <n v="50"/>
    <s v="Do Not ABATE"/>
    <s v="Trim"/>
    <s v="Not Needed"/>
    <s v="No"/>
    <s v="None Observed"/>
    <s v=".6 span from Pole B to Pole C North of line minimum trim for compliance Tree could grow into 4 foot compliance within 18 months. 4/30/20. Sfrizf. Tree marked for trim but Collector lists Hazard removal. Tree is young pine and not a hazard. Trim for future compliance is all that is needed. "/>
    <s v="MFE_Mountain F Enterprises"/>
    <s v="MFE_Mountain F Enterprises"/>
    <n v="5807646"/>
    <s v="Trim"/>
    <d v="2020-05-14T09:04:01"/>
    <s v="Climb/Pedro "/>
    <s v="Unit"/>
    <m/>
    <s v=""/>
    <s v=""/>
    <s v=""/>
    <m/>
    <s v="please remove debris per unit pricing"/>
    <x v="7"/>
    <d v="2020-05-14T09:04:10"/>
    <s v="Sierra"/>
    <s v="SI_Sierra"/>
    <s v="1051742980"/>
    <s v="11740 LOST RANCH WAY"/>
    <s v="NEVADA CITY"/>
    <s v=""/>
    <s v=""/>
    <s v="ameeks_awrr"/>
    <d v="2019-09-30T12:30:55"/>
    <s v="BE_geomartawrrprod"/>
    <d v="2020-05-14T09:31:20"/>
    <s v="f97f1a62-c6f9-4960-bb2f-b3600bcd1e07"/>
  </r>
  <r>
    <n v="0"/>
    <n v="0"/>
    <n v="0"/>
    <n v="0"/>
    <n v="0"/>
    <n v="0"/>
    <n v="0"/>
    <n v="0"/>
    <n v="0"/>
    <n v="0"/>
    <x v="1"/>
    <n v="1"/>
    <n v="1"/>
    <n v="1"/>
    <n v="20"/>
    <x v="3"/>
    <d v="2020-05-14T09:12:19"/>
    <s v="MGE"/>
    <x v="4"/>
    <d v="2020-05-14T00:00:00"/>
    <d v="2020-05-14T09:12:19"/>
    <s v=""/>
    <s v="No"/>
    <s v="New"/>
    <n v="0"/>
    <x v="1"/>
    <x v="0"/>
    <s v="Aaron"/>
    <s v="Hansen"/>
    <x v="14"/>
    <n v="3227334"/>
    <x v="1277"/>
    <x v="2"/>
    <s v="LP_AW116-A07_900829"/>
    <s v="CIP_AW116-A07_396655"/>
    <s v="Work Identified"/>
    <m/>
    <x v="2"/>
    <s v="Ponderosa Pine"/>
    <s v="No"/>
    <s v="No"/>
    <n v="5"/>
    <n v="18"/>
    <s v="Not a Strike Tree"/>
    <s v="R1B_Rmv 1-B"/>
    <s v="Haul offsite"/>
    <m/>
    <s v="Riparian"/>
    <s v="0.3 span between poles# 1-14, 12 feet East of line/ Remove tree for future hazard as it it growing up towards lines/ not able to strike yet "/>
    <m/>
    <m/>
    <m/>
    <m/>
    <m/>
    <m/>
    <s v="Unit"/>
    <s v="No"/>
    <s v="Not Invoiced"/>
    <m/>
    <m/>
    <m/>
    <s v="Haul away all wood/ wood chips and debris "/>
    <x v="17"/>
    <d v="2020-05-14T09:12:19"/>
    <s v="Sierra"/>
    <s v="SI_Sierra"/>
    <m/>
    <s v="12352 SUNSHINE VALLEY RD"/>
    <s v="GRASS VALLEY"/>
    <s v=""/>
    <s v=""/>
    <s v="ahansm_awrr"/>
    <d v="2020-05-14T09:12:19"/>
    <s v="BE_geomartawrrprod"/>
    <d v="2020-05-14T10:17:09"/>
    <s v="88a34b49-0f2e-412a-8785-e32ea31af3af"/>
  </r>
  <r>
    <n v="0"/>
    <n v="0"/>
    <n v="0"/>
    <n v="0"/>
    <n v="0"/>
    <n v="0"/>
    <n v="0"/>
    <n v="0"/>
    <n v="0"/>
    <n v="0"/>
    <x v="1"/>
    <n v="1"/>
    <n v="1"/>
    <n v="1"/>
    <n v="20"/>
    <x v="3"/>
    <d v="2020-05-14T09:16:52"/>
    <s v="MGE"/>
    <x v="4"/>
    <d v="2020-05-14T00:00:00"/>
    <d v="2020-05-14T09:16:52"/>
    <s v=""/>
    <s v="No"/>
    <s v="New"/>
    <n v="0"/>
    <x v="1"/>
    <x v="0"/>
    <s v="Aaron"/>
    <s v="Hansen"/>
    <x v="14"/>
    <n v="3227348"/>
    <x v="1278"/>
    <x v="2"/>
    <s v="LP_AW116-A07_900829"/>
    <s v="CIP_AW116-A07_396655"/>
    <s v="Work Identified"/>
    <m/>
    <x v="2"/>
    <s v="Ponderosa Pine"/>
    <s v="No"/>
    <s v="No"/>
    <n v="6"/>
    <n v="20"/>
    <s v="Not a Strike Tree"/>
    <s v="R1B_Rmv 1-B"/>
    <s v="Haul offsite"/>
    <m/>
    <s v="Riparian"/>
    <s v="0.3 span between poles# 1-14, 12 feet East of line/ Tree top is reaching line level/ Will be able to strike in 18 months/ Remove for future hazard "/>
    <m/>
    <m/>
    <m/>
    <m/>
    <m/>
    <m/>
    <s v="Unit"/>
    <s v="No"/>
    <s v="Not Invoiced"/>
    <m/>
    <m/>
    <m/>
    <s v="Haul away all wood/ wood chips and debris "/>
    <x v="17"/>
    <d v="2020-05-14T09:16:52"/>
    <s v="Sierra"/>
    <s v="SI_Sierra"/>
    <m/>
    <s v="12352 SUNSHINE VALLEY RD"/>
    <s v="GRASS VALLEY"/>
    <s v=""/>
    <s v=""/>
    <s v="ahansm_awrr"/>
    <d v="2020-05-14T09:16:52"/>
    <s v="BE_geomartawrrprod"/>
    <d v="2020-05-14T10:17:09"/>
    <s v="f1070f07-be45-4cc8-bf04-a947a9761886"/>
  </r>
  <r>
    <n v="0"/>
    <n v="0"/>
    <n v="0"/>
    <n v="0"/>
    <n v="0"/>
    <n v="0"/>
    <n v="0"/>
    <n v="0"/>
    <n v="0"/>
    <n v="0"/>
    <x v="1"/>
    <n v="1"/>
    <n v="3"/>
    <n v="3"/>
    <n v="20"/>
    <x v="3"/>
    <d v="2020-05-14T09:23:55"/>
    <s v="JEF"/>
    <x v="6"/>
    <d v="2020-05-14T00:00:00"/>
    <d v="2020-05-14T09:23:55"/>
    <s v=""/>
    <s v="No"/>
    <s v="New"/>
    <n v="0"/>
    <x v="1"/>
    <x v="0"/>
    <s v="Sterling"/>
    <s v="Fulford"/>
    <x v="17"/>
    <n v="3228362"/>
    <x v="1279"/>
    <x v="0"/>
    <s v="LP_AV115-F22_882929"/>
    <s v="CIP_AV115-F22_356536"/>
    <s v="Work Identified"/>
    <m/>
    <x v="0"/>
    <s v="Ponderosa Pine"/>
    <s v="No"/>
    <s v="No"/>
    <n v="31"/>
    <n v="140"/>
    <s v="Do Not ABATE"/>
    <s v="R3B_Rmv 3-B"/>
    <s v="Cut and Leave"/>
    <m/>
    <s v="None Observed"/>
    <s v="Tree .6 of span from poles 6 to A, 17ft west of lines. Tree likely to break 4ft compliance within 18months, trim to scope would remove more than 1/3 canopy"/>
    <m/>
    <m/>
    <m/>
    <m/>
    <m/>
    <m/>
    <s v="Unit"/>
    <s v="No"/>
    <s v="Not Invoiced"/>
    <m/>
    <m/>
    <m/>
    <s v="Cut wood to 16in rounds, remove all slash "/>
    <x v="21"/>
    <d v="2020-05-14T09:23:55"/>
    <s v="Sierra"/>
    <s v="SI_Sierra"/>
    <m/>
    <s v="13110 ARTIC OWL RD"/>
    <s v="NEVADA CITY"/>
    <s v=""/>
    <s v=""/>
    <s v="sfulfj_awrr"/>
    <d v="2020-05-14T09:23:55"/>
    <s v="BE_geomartawrrprod"/>
    <d v="2020-05-14T12:22:39"/>
    <s v="a3f5d32a-0ad7-4ea6-b6be-fec815d09807"/>
  </r>
  <r>
    <n v="0"/>
    <n v="0"/>
    <n v="0"/>
    <n v="0"/>
    <n v="0"/>
    <n v="0"/>
    <n v="0"/>
    <n v="0"/>
    <n v="0"/>
    <n v="0"/>
    <x v="1"/>
    <n v="1"/>
    <n v="2"/>
    <s v="NA"/>
    <n v="20"/>
    <x v="3"/>
    <d v="2020-05-14T09:24:30"/>
    <s v="MFE"/>
    <x v="0"/>
    <d v="2019-09-30T00:00:00"/>
    <d v="2019-09-30T13:01:59"/>
    <s v=""/>
    <s v="No"/>
    <s v="Old"/>
    <n v="0"/>
    <x v="0"/>
    <x v="0"/>
    <s v="Thomas"/>
    <s v="James"/>
    <x v="5"/>
    <n v="1764325"/>
    <x v="1280"/>
    <x v="0"/>
    <s v="LP_AV115-F11_878878"/>
    <s v="CIP_AV115-F11_357087"/>
    <s v="Tree Work Complete"/>
    <s v=""/>
    <x v="4"/>
    <s v="Black Oak"/>
    <s v="No"/>
    <s v="No"/>
    <n v="17"/>
    <n v="65"/>
    <s v="ABATE"/>
    <s v="Trim"/>
    <s v="Not Needed"/>
    <s v="No"/>
    <s v="None Observed"/>
    <s v=".4 span from Pole C to Pole D North of  line Trim for compliance. 4/30/20. Sfrizf. Marked as a compliance trim but prescription in Collector was a hazard. Changed to trim; 2 ‘ of overhang presently. Tree does have minor lean diagonally toward pole but does not have much evident decay. "/>
    <s v="MFE_Mountain F Enterprises"/>
    <s v="MFE_Mountain F Enterprises"/>
    <n v="5807646"/>
    <s v="Trim"/>
    <d v="2020-05-14T09:24:22"/>
    <s v="Climb/Pedro "/>
    <s v="Unit"/>
    <m/>
    <s v=""/>
    <s v=""/>
    <s v=""/>
    <m/>
    <s v="please remove debris per unit pricing"/>
    <x v="7"/>
    <d v="2020-05-14T09:24:30"/>
    <s v="Sierra"/>
    <s v="SI_Sierra"/>
    <s v="1051742980"/>
    <s v="11740 LOST RANCH WAY"/>
    <s v="NEVADA CITY"/>
    <s v=""/>
    <s v=""/>
    <s v="ameeks_awrr"/>
    <d v="2019-09-30T13:01:59"/>
    <s v="BE_geomartawrrprod"/>
    <d v="2020-05-14T09:31:20"/>
    <s v="d0c1383c-c786-4332-9ed8-e5d53f1ce4b7"/>
  </r>
  <r>
    <n v="0"/>
    <n v="0"/>
    <n v="0"/>
    <n v="0"/>
    <n v="0"/>
    <n v="0"/>
    <n v="0"/>
    <n v="0"/>
    <n v="0"/>
    <n v="0"/>
    <x v="1"/>
    <n v="1"/>
    <n v="2"/>
    <n v="2"/>
    <n v="20"/>
    <x v="3"/>
    <d v="2020-05-14T09:29:10"/>
    <s v="JEF"/>
    <x v="6"/>
    <d v="2019-10-15T00:00:00"/>
    <d v="2019-10-15T12:45:14"/>
    <s v=""/>
    <s v="No"/>
    <s v="Old"/>
    <n v="0"/>
    <x v="1"/>
    <x v="0"/>
    <s v="Sterling"/>
    <s v="Fulford"/>
    <x v="17"/>
    <n v="1767553"/>
    <x v="1281"/>
    <x v="0"/>
    <s v="LP_AV115-F22_882929"/>
    <s v="CIP_AV115-F22_356536"/>
    <s v="Work Identified"/>
    <m/>
    <x v="0"/>
    <s v="Ponderosa Pine"/>
    <s v="No"/>
    <s v="No"/>
    <n v="21"/>
    <n v="103"/>
    <s v="Do Not ABATE"/>
    <s v="R2B_Rmv 2-B"/>
    <s v="Cut and Leave"/>
    <s v="No"/>
    <s v="None Observed"/>
    <s v="0.7 span from pole 6 to pole A 5 ft west of line overhang 5/14/20 sfulfj change tree to remove due to future overhang, trim to scope would remove more than 1/3 canopy."/>
    <s v="AEA_A &amp; E Arborists Tree Care"/>
    <m/>
    <n v="5746657"/>
    <s v="FOB_FP-Ov B"/>
    <d v="2020-04-23T17:18:59"/>
    <m/>
    <s v="Unit"/>
    <m/>
    <m/>
    <s v="AEA_A &amp; E Arborists Tree Care"/>
    <m/>
    <d v="2020-05-13T16:04:34"/>
    <s v="If possible owner would like this tree cut long to place as barricade like neighbor. Cut wood to 16in rounds, remove all slash "/>
    <x v="21"/>
    <d v="2020-05-14T09:29:10"/>
    <s v="Sierra"/>
    <s v="SI_Sierra"/>
    <s v="1051742736"/>
    <s v="13110 ARTIC OWL RD"/>
    <s v="NEVADA CITY"/>
    <s v=""/>
    <s v=""/>
    <s v="cwongj_awrr"/>
    <d v="2019-10-15T12:45:14"/>
    <s v="BE_geomartawrrprod"/>
    <d v="2020-05-14T13:33:25"/>
    <s v="6c1ff538-309f-43cd-93e1-61a626131eb9"/>
  </r>
  <r>
    <n v="0"/>
    <n v="0"/>
    <n v="0"/>
    <n v="0"/>
    <n v="0"/>
    <n v="0"/>
    <n v="0"/>
    <n v="0"/>
    <n v="0"/>
    <n v="0"/>
    <x v="1"/>
    <n v="1"/>
    <n v="3"/>
    <n v="3"/>
    <n v="20"/>
    <x v="3"/>
    <d v="2020-05-14T09:30:14"/>
    <s v="MGE"/>
    <x v="4"/>
    <d v="2020-01-08T00:00:00"/>
    <d v="2020-01-08T14:14:13"/>
    <s v=""/>
    <s v="No"/>
    <s v="Old"/>
    <n v="0"/>
    <x v="1"/>
    <x v="0"/>
    <s v="Rae"/>
    <s v="Johnson"/>
    <x v="18"/>
    <n v="1707730"/>
    <x v="1282"/>
    <x v="1"/>
    <s v="LP_AU114-N16_1682759"/>
    <s v="CIP_AU114-N21_331165"/>
    <s v="Work Identified"/>
    <s v=""/>
    <x v="0"/>
    <s v="Cedar"/>
    <s v="No"/>
    <s v="No"/>
    <n v="31"/>
    <n v="24"/>
    <s v="Do Not ABATE"/>
    <s v="R3B_Rmv 3-B"/>
    <s v="Not Needed"/>
    <s v="No"/>
    <s v=""/>
    <s v="0.1 span from Pole 7 to Pole 8. Directly under line. 2 stem. Canopy is touching pole. Leaning to pole 7. Striking distance to pole "/>
    <s v=""/>
    <s v=""/>
    <m/>
    <s v=""/>
    <m/>
    <s v=""/>
    <s v="Unit"/>
    <m/>
    <s v=""/>
    <s v=""/>
    <s v=""/>
    <m/>
    <s v="Remove debris"/>
    <x v="22"/>
    <d v="2020-05-14T09:30:14"/>
    <s v="Sierra"/>
    <s v="SI_Sierra"/>
    <s v="1012533800"/>
    <s v="8639 MARYSVILLE RD"/>
    <s v="OREGON HOUSE"/>
    <s v=""/>
    <s v=""/>
    <s v="rsoulj_awrr"/>
    <d v="2020-01-08T14:14:13"/>
    <s v="BE_geomartawrrprod"/>
    <d v="2020-05-14T09:31:20"/>
    <s v="b59867fd-140f-4738-9b4f-ed0780d7744d"/>
  </r>
  <r>
    <n v="0"/>
    <n v="0"/>
    <n v="0"/>
    <n v="0"/>
    <n v="0"/>
    <n v="0"/>
    <n v="0"/>
    <n v="0"/>
    <n v="0"/>
    <n v="0"/>
    <x v="1"/>
    <n v="1"/>
    <s v="NA"/>
    <s v="NA"/>
    <n v="20"/>
    <x v="3"/>
    <d v="2020-05-14T09:33:34"/>
    <s v="JEF"/>
    <x v="6"/>
    <d v="2020-05-14T00:00:00"/>
    <d v="2020-05-14T09:33:34"/>
    <s v=""/>
    <s v="No"/>
    <s v="New"/>
    <n v="0"/>
    <x v="1"/>
    <x v="0"/>
    <s v="Sterling"/>
    <s v="Fulford"/>
    <x v="17"/>
    <n v="3228363"/>
    <x v="1283"/>
    <x v="0"/>
    <s v="LP_AV115-F22_882929"/>
    <s v="CIP_AV115-F22_356536"/>
    <s v="No Work Required Under EVM"/>
    <m/>
    <x v="0"/>
    <s v="Ponderosa Pine"/>
    <s v="No"/>
    <s v="No"/>
    <n v="18"/>
    <n v="125"/>
    <s v="Do Not ABATE"/>
    <s v="NW_No Work"/>
    <s v="Not Needed"/>
    <m/>
    <s v="None Observed"/>
    <s v="Tree .6 of span From poles 6 to A, 40ft west of lines. Tree has slight lean parallel to lines."/>
    <m/>
    <m/>
    <m/>
    <m/>
    <m/>
    <m/>
    <s v="Unit"/>
    <s v="No"/>
    <s v="Not Invoiced"/>
    <m/>
    <m/>
    <m/>
    <s v="TBD"/>
    <x v="21"/>
    <d v="2020-05-14T09:33:34"/>
    <s v="Sierra"/>
    <s v="SI_Sierra"/>
    <m/>
    <s v="13110 ARTIC OWL RD"/>
    <s v="NEVADA CITY"/>
    <s v=""/>
    <s v=""/>
    <s v="sfulfj_awrr"/>
    <d v="2020-05-14T09:33:34"/>
    <s v="BE_geomartawrrprod"/>
    <d v="2020-05-14T12:22:39"/>
    <s v="cf74e81f-c4b0-4d28-9295-8fa5f9e2bf68"/>
  </r>
  <r>
    <n v="0"/>
    <n v="0"/>
    <n v="0"/>
    <n v="0"/>
    <n v="0"/>
    <n v="0"/>
    <n v="0"/>
    <n v="0"/>
    <n v="0"/>
    <n v="0"/>
    <x v="1"/>
    <n v="1"/>
    <s v="NA"/>
    <s v="NA"/>
    <n v="20"/>
    <x v="3"/>
    <d v="2020-05-14T09:34:33"/>
    <s v="JEF"/>
    <x v="6"/>
    <d v="2020-05-14T00:00:00"/>
    <d v="2020-05-14T09:34:33"/>
    <s v=""/>
    <s v="No"/>
    <s v="New"/>
    <n v="0"/>
    <x v="1"/>
    <x v="0"/>
    <s v="Sterling"/>
    <s v="Fulford"/>
    <x v="17"/>
    <n v="3228364"/>
    <x v="1284"/>
    <x v="0"/>
    <s v="LP_AV115-F22_882929"/>
    <s v="CIP_AV115-F22_356536"/>
    <s v="No Work Required Under EVM"/>
    <m/>
    <x v="0"/>
    <s v="Ponderosa Pine"/>
    <s v="No"/>
    <s v="No"/>
    <n v="27"/>
    <n v="130"/>
    <s v="Do Not ABATE"/>
    <s v="NW_No Work"/>
    <s v="Not Needed"/>
    <m/>
    <s v="None Observed"/>
    <s v="Tree .6 of span From poles 6 to A, 40ft west of lines. Tree has slight lean parallel to lines"/>
    <m/>
    <m/>
    <m/>
    <m/>
    <m/>
    <m/>
    <s v="Unit"/>
    <s v="No"/>
    <s v="Not Invoiced"/>
    <m/>
    <m/>
    <m/>
    <s v="TBD"/>
    <x v="21"/>
    <d v="2020-05-14T09:34:33"/>
    <s v="Sierra"/>
    <s v="SI_Sierra"/>
    <m/>
    <s v="13110 ARTIC OWL RD"/>
    <s v="NEVADA CITY"/>
    <s v=""/>
    <s v=""/>
    <s v="sfulfj_awrr"/>
    <d v="2020-05-14T09:34:33"/>
    <s v="BE_geomartawrrprod"/>
    <d v="2020-05-14T12:22:39"/>
    <s v="8abc2490-f50d-4259-a1a0-1d74b5ee2444"/>
  </r>
  <r>
    <n v="0"/>
    <n v="0"/>
    <n v="0"/>
    <n v="0"/>
    <n v="0"/>
    <n v="0"/>
    <n v="0"/>
    <n v="0"/>
    <n v="0"/>
    <n v="0"/>
    <x v="1"/>
    <n v="1"/>
    <s v="Brush"/>
    <s v="NA"/>
    <n v="20"/>
    <x v="3"/>
    <d v="2020-05-14T09:36:53"/>
    <s v="MGE"/>
    <x v="4"/>
    <d v="2020-03-25T00:00:00"/>
    <d v="2020-03-25T10:08:19"/>
    <s v=""/>
    <s v="No"/>
    <s v="Old"/>
    <n v="0"/>
    <x v="1"/>
    <x v="0"/>
    <s v="Amanda"/>
    <s v="Winne"/>
    <x v="22"/>
    <n v="2949719"/>
    <x v="1285"/>
    <x v="2"/>
    <s v="LP_AW116-A03_901885"/>
    <s v="CIP_AW116-A03_398757"/>
    <s v="Work Identified"/>
    <m/>
    <x v="2"/>
    <s v="Black Oak"/>
    <s v="No"/>
    <s v="No"/>
    <n v="3"/>
    <n v="30"/>
    <s v="Do Not ABATE"/>
    <s v="BCS_Br Rmv+Trt"/>
    <s v="Not Needed"/>
    <m/>
    <s v="None Observed"/>
    <s v="2 feet west of pole M guy wire. Poor taper tree with strike potential to wire and pole. Removal recommended "/>
    <m/>
    <m/>
    <m/>
    <m/>
    <m/>
    <m/>
    <s v="Unit"/>
    <s v="No"/>
    <s v="Not Invoiced"/>
    <m/>
    <m/>
    <m/>
    <s v="Remove chips, cut oak into 16” rounds "/>
    <x v="27"/>
    <d v="2020-05-14T09:36:53"/>
    <s v="Sierra"/>
    <s v="SI_Sierra"/>
    <m/>
    <s v="13131 SUNSHINE VALLEY RD"/>
    <s v="GRASS VALLEY"/>
    <s v=""/>
    <s v=""/>
    <s v="jmonrm_awrr"/>
    <d v="2020-03-25T10:08:19"/>
    <s v="BE_geomartawrrprod"/>
    <d v="2020-05-14T11:32:34"/>
    <s v="a66e38de-c0d7-4b4c-8a29-162168034afe"/>
  </r>
  <r>
    <n v="0"/>
    <n v="0"/>
    <n v="0"/>
    <n v="0"/>
    <n v="0"/>
    <n v="0"/>
    <n v="0"/>
    <n v="0"/>
    <n v="0"/>
    <n v="0"/>
    <x v="1"/>
    <n v="1"/>
    <s v="NA"/>
    <s v="NA"/>
    <n v="20"/>
    <x v="3"/>
    <d v="2020-05-14T09:37:19"/>
    <s v="MBG"/>
    <x v="3"/>
    <d v="2020-05-14T00:00:00"/>
    <d v="2020-05-14T09:37:19"/>
    <s v=""/>
    <s v="No"/>
    <s v="New"/>
    <n v="0"/>
    <x v="1"/>
    <x v="0"/>
    <s v="Nathan"/>
    <s v="Vik"/>
    <x v="23"/>
    <n v="3227458"/>
    <x v="1286"/>
    <x v="2"/>
    <s v="LP_AW116-A09_893411"/>
    <s v="CIP_AW116-A09_396979"/>
    <s v="No Work Required Under EVM"/>
    <m/>
    <x v="1"/>
    <s v="Cedar"/>
    <s v="No"/>
    <s v="No"/>
    <n v="8"/>
    <n v="44"/>
    <s v="Do Not ABATE"/>
    <s v="NW_No Work"/>
    <s v="Not Needed"/>
    <m/>
    <s v="None Observed"/>
    <s v="Tree is .2 span from pole c to b, 14 ft NE of line. Overall healthy tree, borderline strike height. "/>
    <m/>
    <m/>
    <m/>
    <m/>
    <m/>
    <m/>
    <s v="Unit"/>
    <s v="No"/>
    <s v="Not Invoiced"/>
    <m/>
    <m/>
    <m/>
    <s v="TBD "/>
    <x v="28"/>
    <d v="2020-05-14T09:37:19"/>
    <s v="Sierra"/>
    <s v="SI_Sierra"/>
    <m/>
    <s v="13734 SUNSHINE MEADOWS TRL"/>
    <s v="GRASS VALLEY"/>
    <s v=""/>
    <s v=""/>
    <s v="nvikm_awrr"/>
    <d v="2020-05-14T09:37:19"/>
    <s v="BE_geomartawrrprod"/>
    <d v="2020-05-14T10:17:18"/>
    <s v="f8df6097-71fa-49a6-9ce6-1c587c7ffc1e"/>
  </r>
  <r>
    <n v="0"/>
    <n v="0"/>
    <n v="0"/>
    <n v="0"/>
    <n v="0"/>
    <n v="0"/>
    <n v="0"/>
    <n v="0"/>
    <n v="0"/>
    <n v="0"/>
    <x v="1"/>
    <n v="1"/>
    <s v="NA"/>
    <s v="NA"/>
    <n v="20"/>
    <x v="3"/>
    <d v="2020-05-14T09:37:36"/>
    <s v="JEF"/>
    <x v="6"/>
    <d v="2020-05-14T00:00:00"/>
    <d v="2020-05-14T09:37:36"/>
    <s v=""/>
    <s v="No"/>
    <s v="New"/>
    <n v="0"/>
    <x v="1"/>
    <x v="0"/>
    <s v="Sterling"/>
    <s v="Fulford"/>
    <x v="17"/>
    <n v="3228365"/>
    <x v="1287"/>
    <x v="0"/>
    <s v="LP_AV115-F22_882929"/>
    <s v="CIP_AV115-F22_356536"/>
    <s v="No Work Required Under EVM"/>
    <m/>
    <x v="0"/>
    <s v="Ponderosa Pine"/>
    <s v="No"/>
    <s v="No"/>
    <n v="22"/>
    <n v="130"/>
    <s v="Do Not ABATE"/>
    <s v="NW_No Work"/>
    <s v="Not Needed"/>
    <m/>
    <s v="None Observed"/>
    <s v="Tree .7 of span From poles 6 to A, 42ft west of lines."/>
    <m/>
    <m/>
    <m/>
    <m/>
    <m/>
    <m/>
    <s v="Unit"/>
    <s v="No"/>
    <s v="Not Invoiced"/>
    <m/>
    <m/>
    <m/>
    <s v="TBD"/>
    <x v="21"/>
    <d v="2020-05-14T09:37:36"/>
    <s v="Sierra"/>
    <s v="SI_Sierra"/>
    <m/>
    <s v="13110 ARTIC OWL RD"/>
    <s v="NEVADA CITY"/>
    <s v=""/>
    <s v=""/>
    <s v="sfulfj_awrr"/>
    <d v="2020-05-14T09:37:36"/>
    <s v="BE_geomartawrrprod"/>
    <d v="2020-05-14T12:22:39"/>
    <s v="d8540ec2-fa5a-4cf0-91a9-75e99e3fdb59"/>
  </r>
  <r>
    <n v="0"/>
    <n v="0"/>
    <n v="0"/>
    <n v="0"/>
    <n v="0"/>
    <n v="0"/>
    <n v="0"/>
    <n v="0"/>
    <n v="0"/>
    <n v="0"/>
    <x v="1"/>
    <n v="1"/>
    <n v="3"/>
    <s v="NA"/>
    <n v="20"/>
    <x v="3"/>
    <d v="2020-05-14T09:37:47"/>
    <s v="MBG"/>
    <x v="3"/>
    <d v="2020-05-14T00:00:00"/>
    <d v="2020-05-14T09:27:59"/>
    <s v=""/>
    <s v="No"/>
    <s v="New"/>
    <n v="0"/>
    <x v="1"/>
    <x v="0"/>
    <s v="Benjamin"/>
    <s v="Post"/>
    <x v="16"/>
    <n v="3227400"/>
    <x v="1288"/>
    <x v="2"/>
    <s v="LP_AW116-A09_893411"/>
    <s v="CIP_AW116-A09_396979"/>
    <s v="Work Identified"/>
    <m/>
    <x v="1"/>
    <s v="Black Oak"/>
    <s v="No"/>
    <s v="No"/>
    <n v="25"/>
    <n v="75"/>
    <s v="Do Not ABATE"/>
    <s v="Trim"/>
    <s v="Not Needed"/>
    <m/>
    <s v="None Observed"/>
    <s v="0.1 span from pole C to pole B, 50’ northeast of facilities, slight lean towards facilities, small cavity on north side of tree (does not meet TAT’s definition of a large wound, lateral branches reaching towards facilities, oak appears healthy overall but small cavity may prompt removal. Will inquire with customers. Tree will need at least a radial trim to maintain compliance."/>
    <m/>
    <m/>
    <m/>
    <m/>
    <m/>
    <m/>
    <s v="Unit"/>
    <s v="No"/>
    <s v="Not Invoiced"/>
    <m/>
    <m/>
    <m/>
    <s v="TBD"/>
    <x v="20"/>
    <d v="2020-05-14T09:37:47"/>
    <s v="Sierra"/>
    <s v="SI_Sierra"/>
    <m/>
    <s v="13734 SUNSHINE MEADOWS TRL"/>
    <s v="GRASS VALLEY"/>
    <s v=""/>
    <s v=""/>
    <s v="bpostm_awrr"/>
    <d v="2020-05-14T09:27:59"/>
    <s v="BE_geomartawrrprod"/>
    <d v="2020-05-14T10:17:14"/>
    <s v="fd528948-7812-4e78-bb89-03c24a5ee6d9"/>
  </r>
  <r>
    <n v="0"/>
    <n v="0"/>
    <n v="0"/>
    <n v="0"/>
    <n v="0"/>
    <n v="0"/>
    <n v="0"/>
    <n v="0"/>
    <n v="0"/>
    <n v="0"/>
    <x v="1"/>
    <n v="1"/>
    <n v="2"/>
    <n v="2"/>
    <n v="20"/>
    <x v="3"/>
    <d v="2020-05-14T09:38:11"/>
    <s v="MGE"/>
    <x v="4"/>
    <d v="2020-05-14T00:00:00"/>
    <d v="2020-05-14T09:38:11"/>
    <s v=""/>
    <s v="No"/>
    <s v="New"/>
    <n v="0"/>
    <x v="1"/>
    <x v="0"/>
    <s v="Aaron"/>
    <s v="Hansen"/>
    <x v="14"/>
    <n v="3227462"/>
    <x v="1289"/>
    <x v="2"/>
    <s v="LP_AW116-A07_900829"/>
    <s v="CIP_AW116-A07_396655"/>
    <s v="Work Identified"/>
    <m/>
    <x v="2"/>
    <s v="Live Oak"/>
    <s v="No"/>
    <s v="No"/>
    <n v="12"/>
    <n v="42"/>
    <s v="ABATE"/>
    <s v="F2B_FP-Rmv2 B"/>
    <s v="Haul offsite"/>
    <m/>
    <s v="Riparian"/>
    <s v="0.3 span between poles# 1-14, 15 feet West of line/ Top of canopy has lean towards lines/ Tree has rot at base/ Fruiting bodies on trunk  line side. "/>
    <m/>
    <m/>
    <m/>
    <m/>
    <m/>
    <m/>
    <s v="Unit"/>
    <s v="No"/>
    <s v="Not Invoiced"/>
    <m/>
    <m/>
    <m/>
    <s v="Haul away all wood/ wood chips and debris "/>
    <x v="17"/>
    <d v="2020-05-14T09:38:11"/>
    <s v="Sierra"/>
    <s v="SI_Sierra"/>
    <m/>
    <s v="12352 SUNSHINE VALLEY RD"/>
    <s v="GRASS VALLEY"/>
    <s v=""/>
    <s v=""/>
    <s v="ahansm_awrr"/>
    <d v="2020-05-14T09:38:11"/>
    <s v="BE_geomartawrrprod"/>
    <d v="2020-05-14T10:17:18"/>
    <s v="40b07be6-8531-4e9e-91c4-4939625161b8"/>
  </r>
  <r>
    <n v="0"/>
    <n v="0"/>
    <n v="0"/>
    <n v="0"/>
    <n v="0"/>
    <n v="0"/>
    <n v="0"/>
    <n v="0"/>
    <n v="0"/>
    <n v="0"/>
    <x v="1"/>
    <n v="1"/>
    <n v="1"/>
    <n v="1"/>
    <n v="20"/>
    <x v="3"/>
    <d v="2020-05-14T09:39:30"/>
    <s v="MGE"/>
    <x v="4"/>
    <d v="2020-05-14T00:00:00"/>
    <d v="2020-05-14T09:28:37"/>
    <s v=""/>
    <s v="No"/>
    <s v="New"/>
    <n v="0"/>
    <x v="1"/>
    <x v="0"/>
    <s v="Aaron"/>
    <s v="Hansen"/>
    <x v="14"/>
    <n v="3227403"/>
    <x v="1290"/>
    <x v="2"/>
    <s v="LP_AW116-A07_900829"/>
    <s v="CIP_AW116-A07_396655"/>
    <s v="Work Identified"/>
    <m/>
    <x v="2"/>
    <s v="Sugar Pine"/>
    <s v="No"/>
    <s v="No"/>
    <n v="5"/>
    <n v="15"/>
    <s v="Not a Strike Tree"/>
    <s v="R1B_Rmv 1-B"/>
    <s v="Haul offsite"/>
    <m/>
    <s v="None Observed"/>
    <s v="0.3 span between poles# 1-14, 10 feet West of lines/ Previously topped tree growing near lines with branches growing under lines/ Remove for future hazard "/>
    <m/>
    <m/>
    <m/>
    <m/>
    <m/>
    <m/>
    <s v="Unit"/>
    <s v="No"/>
    <s v="Not Invoiced"/>
    <m/>
    <m/>
    <m/>
    <s v="Haul away all wood/ wood chips and debris "/>
    <x v="17"/>
    <d v="2020-05-14T09:39:30"/>
    <s v="Sierra"/>
    <s v="SI_Sierra"/>
    <m/>
    <s v="12352 SUNSHINE VALLEY RD"/>
    <s v="GRASS VALLEY"/>
    <s v=""/>
    <s v=""/>
    <s v="ahansm_awrr"/>
    <d v="2020-05-14T09:28:37"/>
    <s v="BE_geomartawrrprod"/>
    <d v="2020-05-14T10:17:14"/>
    <s v="ae6dfb6d-bbaf-4f39-a2ea-7df82a8caeab"/>
  </r>
  <r>
    <n v="0"/>
    <n v="0"/>
    <n v="0"/>
    <n v="0"/>
    <n v="0"/>
    <n v="0"/>
    <n v="0"/>
    <n v="0"/>
    <n v="0"/>
    <n v="0"/>
    <x v="1"/>
    <n v="1"/>
    <s v="NA"/>
    <s v="NA"/>
    <n v="20"/>
    <x v="3"/>
    <d v="2020-05-14T09:40:39"/>
    <s v="MBG"/>
    <x v="3"/>
    <d v="2020-05-14T00:00:00"/>
    <d v="2020-05-14T09:40:39"/>
    <s v=""/>
    <s v="No"/>
    <s v="New"/>
    <n v="0"/>
    <x v="1"/>
    <x v="0"/>
    <s v="Nathan"/>
    <s v="Vik"/>
    <x v="23"/>
    <n v="3227475"/>
    <x v="1291"/>
    <x v="2"/>
    <s v="LP_AW116-A09_893411"/>
    <s v="CIP_AW116-A09_396979"/>
    <s v="No Work Required Under EVM"/>
    <m/>
    <x v="1"/>
    <s v="Cedar"/>
    <s v="No"/>
    <s v="No"/>
    <n v="11"/>
    <n v="69"/>
    <s v="Do Not ABATE"/>
    <s v="NW_No Work"/>
    <s v="Not Needed"/>
    <m/>
    <s v="Riparian"/>
    <s v="Tree is .2 span from pole c to b, 12 ft NE of line. Overall healthy. Previously trimmed, tall cedar near line. "/>
    <m/>
    <m/>
    <m/>
    <m/>
    <m/>
    <m/>
    <s v="Unit"/>
    <s v="No"/>
    <s v="Not Invoiced"/>
    <m/>
    <m/>
    <m/>
    <s v="TBD "/>
    <x v="28"/>
    <d v="2020-05-14T09:40:39"/>
    <s v="Sierra"/>
    <s v="SI_Sierra"/>
    <m/>
    <s v="13734 SUNSHINE MEADOWS TRL"/>
    <s v="GRASS VALLEY"/>
    <s v=""/>
    <s v=""/>
    <s v="nvikm_awrr"/>
    <d v="2020-05-14T09:40:39"/>
    <s v="BE_geomartawrrprod"/>
    <d v="2020-05-14T10:17:18"/>
    <s v="1cd65d4e-61ed-400c-9ad9-2ee0ca44cb8e"/>
  </r>
  <r>
    <n v="0"/>
    <n v="0"/>
    <n v="0"/>
    <n v="0"/>
    <n v="0"/>
    <n v="0"/>
    <n v="0"/>
    <n v="0"/>
    <n v="0"/>
    <n v="0"/>
    <x v="1"/>
    <n v="1"/>
    <s v="NA"/>
    <s v="NA"/>
    <n v="20"/>
    <x v="3"/>
    <d v="2020-05-14T09:42:18"/>
    <s v="JEF"/>
    <x v="6"/>
    <d v="2020-05-14T00:00:00"/>
    <d v="2020-05-14T09:42:18"/>
    <s v=""/>
    <s v="No"/>
    <s v="New"/>
    <n v="0"/>
    <x v="1"/>
    <x v="0"/>
    <s v="Sterling"/>
    <s v="Fulford"/>
    <x v="17"/>
    <n v="3228366"/>
    <x v="1292"/>
    <x v="0"/>
    <s v="LP_AV115-F22_882929"/>
    <s v="CIP_AV115-F22_356536"/>
    <s v="No Work Required Under EVM"/>
    <m/>
    <x v="0"/>
    <s v="Ponderosa Pine"/>
    <s v="No"/>
    <s v="No"/>
    <n v="22"/>
    <n v="130"/>
    <s v="Do Not ABATE"/>
    <s v="NW_No Work"/>
    <s v="Not Needed"/>
    <m/>
    <s v="None Observed"/>
    <s v="Tree .7 of span From poles 6 to A, 20ft  west of lines."/>
    <m/>
    <m/>
    <m/>
    <m/>
    <m/>
    <m/>
    <s v="Unit"/>
    <s v="No"/>
    <s v="Not Invoiced"/>
    <m/>
    <m/>
    <m/>
    <s v="TBD"/>
    <x v="21"/>
    <d v="2020-05-14T09:42:18"/>
    <s v="Sierra"/>
    <s v="SI_Sierra"/>
    <m/>
    <s v="13110 ARTIC OWL RD"/>
    <s v="NEVADA CITY"/>
    <s v=""/>
    <s v=""/>
    <s v="sfulfj_awrr"/>
    <d v="2020-05-14T09:42:18"/>
    <s v="BE_geomartawrrprod"/>
    <d v="2020-05-14T12:22:39"/>
    <s v="32488fad-f00a-4c7b-8c81-21d7ad859499"/>
  </r>
  <r>
    <n v="0"/>
    <n v="0"/>
    <n v="0"/>
    <n v="0"/>
    <n v="0"/>
    <n v="0"/>
    <n v="0"/>
    <n v="0"/>
    <n v="0"/>
    <n v="0"/>
    <x v="1"/>
    <n v="1"/>
    <s v="NA"/>
    <s v="NA"/>
    <n v="20"/>
    <x v="3"/>
    <d v="2020-05-14T09:43:35"/>
    <s v="JEF"/>
    <x v="6"/>
    <d v="2020-05-14T00:00:00"/>
    <d v="2020-05-14T09:43:35"/>
    <s v=""/>
    <s v="No"/>
    <s v="New"/>
    <n v="0"/>
    <x v="1"/>
    <x v="0"/>
    <s v="Sterling"/>
    <s v="Fulford"/>
    <x v="17"/>
    <n v="3228367"/>
    <x v="1293"/>
    <x v="0"/>
    <s v="LP_AV115-F22_882929"/>
    <s v="CIP_AV115-F22_356536"/>
    <s v="No Work Required Under EVM"/>
    <m/>
    <x v="0"/>
    <s v="Ponderosa Pine"/>
    <s v="No"/>
    <s v="No"/>
    <n v="23"/>
    <n v="130"/>
    <s v="Do Not ABATE"/>
    <s v="NW_No Work"/>
    <s v="Not Needed"/>
    <m/>
    <s v="None Observed"/>
    <s v="Tree .7 of span From poles 6 to A, 50ft west of lines. Tree has slight lean away"/>
    <m/>
    <m/>
    <m/>
    <m/>
    <m/>
    <m/>
    <s v="Unit"/>
    <s v="No"/>
    <s v="Not Invoiced"/>
    <m/>
    <m/>
    <m/>
    <s v="TBD"/>
    <x v="21"/>
    <d v="2020-05-14T09:43:35"/>
    <s v="Sierra"/>
    <s v="SI_Sierra"/>
    <m/>
    <s v="13110 ARTIC OWL RD"/>
    <s v="NEVADA CITY"/>
    <s v=""/>
    <s v=""/>
    <s v="sfulfj_awrr"/>
    <d v="2020-05-14T09:43:35"/>
    <s v="BE_geomartawrrprod"/>
    <d v="2020-05-14T12:22:39"/>
    <s v="88383461-35b0-4d24-bc06-0063939aea82"/>
  </r>
  <r>
    <n v="0"/>
    <n v="0"/>
    <n v="0"/>
    <n v="0"/>
    <n v="0"/>
    <n v="0"/>
    <n v="0"/>
    <n v="0"/>
    <n v="0"/>
    <n v="0"/>
    <x v="1"/>
    <n v="1"/>
    <n v="4"/>
    <s v="NA"/>
    <n v="20"/>
    <x v="3"/>
    <d v="2020-05-14T09:44:39"/>
    <s v="MBG"/>
    <x v="3"/>
    <d v="2020-05-14T00:00:00"/>
    <d v="2020-05-14T09:44:39"/>
    <s v=""/>
    <s v="No"/>
    <s v="New"/>
    <n v="0"/>
    <x v="1"/>
    <x v="0"/>
    <s v="Benjamin"/>
    <s v="Post"/>
    <x v="16"/>
    <n v="3227498"/>
    <x v="1294"/>
    <x v="2"/>
    <s v="LP_AW116-A09_893411"/>
    <s v="CIP_AW116-A09_396979"/>
    <s v="Work Identified"/>
    <m/>
    <x v="1"/>
    <s v="Ponderosa Pine"/>
    <s v="No"/>
    <s v="No"/>
    <n v="42"/>
    <n v="129"/>
    <s v="Do Not ABATE"/>
    <s v="OV_Overhang"/>
    <s v="Not Needed"/>
    <m/>
    <s v="None Observed"/>
    <s v="0.8 span from pole D to pole C, 29’ northeast of lines, overall healthy Ponderosa pine has some signs of gall rust and a slight lean towards facilities, will need a light overhang trim to meet project scope."/>
    <m/>
    <m/>
    <m/>
    <m/>
    <m/>
    <m/>
    <s v="Unit"/>
    <s v="No"/>
    <s v="Not Invoiced"/>
    <m/>
    <m/>
    <m/>
    <s v="N/A"/>
    <x v="20"/>
    <d v="2020-05-14T09:44:39"/>
    <s v="Sierra"/>
    <s v="SI_Sierra"/>
    <m/>
    <s v="13734 SUNSHINE MEADOWS TRL"/>
    <s v="GRASS VALLEY"/>
    <s v=""/>
    <s v=""/>
    <s v="bpostm_awrr"/>
    <d v="2020-05-14T09:44:39"/>
    <s v="BE_geomartawrrprod"/>
    <d v="2020-05-14T10:17:25"/>
    <s v="c366d3ab-55b8-4d84-8054-7c8ae9f3dd1e"/>
  </r>
  <r>
    <n v="0"/>
    <n v="0"/>
    <n v="0"/>
    <n v="0"/>
    <n v="0"/>
    <n v="0"/>
    <n v="0"/>
    <n v="0"/>
    <n v="0"/>
    <n v="0"/>
    <x v="1"/>
    <n v="1"/>
    <s v="NA"/>
    <s v="NA"/>
    <n v="20"/>
    <x v="3"/>
    <d v="2020-05-14T09:44:50"/>
    <s v="MGE"/>
    <x v="4"/>
    <d v="2020-05-14T00:00:00"/>
    <d v="2020-05-14T09:44:50"/>
    <s v=""/>
    <s v="No"/>
    <s v="New"/>
    <n v="0"/>
    <x v="1"/>
    <x v="0"/>
    <s v="Brandon"/>
    <s v="Fabela"/>
    <x v="21"/>
    <n v="3227500"/>
    <x v="1295"/>
    <x v="2"/>
    <s v="LP_AW116-A07_900829"/>
    <s v="CIP_AW116-A07_396655"/>
    <s v="No Work Required Under EVM"/>
    <m/>
    <x v="2"/>
    <s v="Black Oak"/>
    <s v="No"/>
    <s v="No"/>
    <n v="18"/>
    <n v="55"/>
    <s v="Do Not ABATE"/>
    <s v="NW_No Work"/>
    <s v="Not Needed"/>
    <m/>
    <s v="Riparian"/>
    <s v="0.2 of span from pole #01-#14/ 55 feet west of line"/>
    <m/>
    <m/>
    <m/>
    <m/>
    <m/>
    <m/>
    <s v="Unit"/>
    <s v="No"/>
    <s v="Not Invoiced"/>
    <m/>
    <m/>
    <m/>
    <s v="TBD"/>
    <x v="26"/>
    <d v="2020-05-14T09:44:50"/>
    <s v="Sierra"/>
    <s v="SI_Sierra"/>
    <m/>
    <s v="12352 SUNSHINE VALLEY RD"/>
    <s v="GRASS VALLEY"/>
    <s v=""/>
    <s v=""/>
    <s v="bfabem_awrr"/>
    <d v="2020-05-14T09:44:50"/>
    <s v="BE_geomartawrrprod"/>
    <d v="2020-05-14T10:17:25"/>
    <s v="d404380a-a32a-45f2-860e-088872d48186"/>
  </r>
  <r>
    <n v="0"/>
    <n v="0"/>
    <n v="0"/>
    <n v="0"/>
    <n v="0"/>
    <n v="0"/>
    <n v="0"/>
    <n v="0"/>
    <n v="0"/>
    <n v="0"/>
    <x v="1"/>
    <n v="1"/>
    <n v="3"/>
    <n v="3"/>
    <n v="20"/>
    <x v="3"/>
    <d v="2020-05-14T09:46:25"/>
    <s v="MGE"/>
    <x v="4"/>
    <d v="2020-05-11T00:00:00"/>
    <d v="2020-05-11T12:05:58"/>
    <s v=""/>
    <s v="No"/>
    <s v="Old"/>
    <n v="0"/>
    <x v="1"/>
    <x v="0"/>
    <s v="Amanda"/>
    <s v="Winne"/>
    <x v="22"/>
    <n v="3216874"/>
    <x v="1296"/>
    <x v="2"/>
    <s v="LP_AW116-A07_900483"/>
    <s v="CIP_AW116-A07_395523"/>
    <s v="Work Identified"/>
    <m/>
    <x v="2"/>
    <s v="Live Oak"/>
    <s v="No"/>
    <s v="No"/>
    <n v="24"/>
    <n v="15"/>
    <s v="ABATE"/>
    <s v="F3B_FP-Rmv3 B"/>
    <s v="Not Needed"/>
    <m/>
    <s v="None Observed"/>
    <s v="0.1 span between poles C-D / combined DBH 7-stem / rot at base, poor anchorage support, single stem leaning towards pole "/>
    <m/>
    <m/>
    <m/>
    <m/>
    <m/>
    <m/>
    <s v="Unit"/>
    <s v="No"/>
    <s v="Not Invoiced"/>
    <m/>
    <m/>
    <m/>
    <s v="TBD "/>
    <x v="27"/>
    <d v="2020-05-14T09:46:25"/>
    <s v="Sierra"/>
    <s v="SI_Sierra"/>
    <m/>
    <s v="15736 MCQUISTON LN"/>
    <s v="GRASS VALLEY"/>
    <s v=""/>
    <s v=""/>
    <s v="awinnm_awrr"/>
    <d v="2020-05-11T12:05:58"/>
    <s v="BE_geomartawrrprod"/>
    <d v="2020-05-14T11:32:37"/>
    <s v="c4df6a7c-9f12-4f5f-826d-9a1c7b49e704"/>
  </r>
  <r>
    <n v="0"/>
    <n v="0"/>
    <n v="0"/>
    <n v="0"/>
    <n v="0"/>
    <n v="0"/>
    <n v="0"/>
    <n v="0"/>
    <n v="0"/>
    <n v="0"/>
    <x v="1"/>
    <n v="1"/>
    <s v="NA"/>
    <s v="NA"/>
    <n v="20"/>
    <x v="3"/>
    <d v="2020-05-14T09:46:42"/>
    <s v="MBG"/>
    <x v="3"/>
    <d v="2020-05-14T00:00:00"/>
    <d v="2020-05-14T09:46:42"/>
    <s v=""/>
    <s v="No"/>
    <s v="New"/>
    <n v="0"/>
    <x v="1"/>
    <x v="0"/>
    <s v="Nathan"/>
    <s v="Vik"/>
    <x v="23"/>
    <n v="3227533"/>
    <x v="1297"/>
    <x v="2"/>
    <s v="LP_AW116-A09_893411"/>
    <s v="CIP_AW116-A09_396979"/>
    <s v="No Work Required Under EVM"/>
    <m/>
    <x v="1"/>
    <s v="Cedar"/>
    <s v="No"/>
    <s v="No"/>
    <n v="12"/>
    <n v="66"/>
    <s v="Do Not ABATE"/>
    <s v="NW_No Work"/>
    <s v="Not Needed"/>
    <m/>
    <s v="Riparian"/>
    <s v="Tree is .2 span from pole c to b, 16 ft NE of line. Overall healthy tree. Slight sweep in trunk. "/>
    <m/>
    <m/>
    <m/>
    <m/>
    <m/>
    <m/>
    <s v="Unit"/>
    <s v="No"/>
    <s v="Not Invoiced"/>
    <m/>
    <m/>
    <m/>
    <s v="TBD "/>
    <x v="28"/>
    <d v="2020-05-14T09:46:42"/>
    <s v="Sierra"/>
    <s v="SI_Sierra"/>
    <m/>
    <s v="13734 SUNSHINE MEADOWS TRL"/>
    <s v="GRASS VALLEY"/>
    <s v=""/>
    <s v=""/>
    <s v="nvikm_awrr"/>
    <d v="2020-05-14T09:46:42"/>
    <s v="BE_geomartawrrprod"/>
    <d v="2020-05-14T10:17:30"/>
    <s v="62579b02-3ca2-443b-b460-45cba1545759"/>
  </r>
  <r>
    <n v="0"/>
    <n v="0"/>
    <n v="0"/>
    <n v="0"/>
    <n v="0"/>
    <n v="0"/>
    <n v="0"/>
    <n v="0"/>
    <n v="0"/>
    <n v="0"/>
    <x v="1"/>
    <n v="1"/>
    <n v="3"/>
    <n v="3"/>
    <n v="20"/>
    <x v="3"/>
    <d v="2020-05-14T09:48:40"/>
    <s v="zAWRR Not in Roster"/>
    <x v="1"/>
    <d v="2020-03-19T00:00:00"/>
    <d v="2020-03-19T09:27:21"/>
    <s v=""/>
    <s v="No"/>
    <s v="Old"/>
    <n v="0"/>
    <x v="1"/>
    <x v="0"/>
    <s v="zAWRR Not in Roster"/>
    <s v="zAWRR Not in Roster"/>
    <x v="1"/>
    <n v="2934940"/>
    <x v="1298"/>
    <x v="0"/>
    <s v="LP_AV115-J09_814168"/>
    <s v="CIP_AV115-J09_356588"/>
    <s v="Tree Work Complete"/>
    <m/>
    <x v="8"/>
    <s v="Ponderosa Pine"/>
    <s v="No"/>
    <s v="No"/>
    <n v="34"/>
    <n v="105"/>
    <s v="ABATE"/>
    <s v="F3B_FP-Rmv3 B"/>
    <s v="Haul offsite"/>
    <m/>
    <s v="Riparian"/>
    <s v="-.5 from end pole. Strong lean towards facilities and some up rooting. Facilities protect "/>
    <s v="AEA_A &amp; E Arborists Tree Care"/>
    <m/>
    <n v="15"/>
    <s v="F3B_FP-Rmv3 B"/>
    <d v="2020-04-17T14:52:10"/>
    <m/>
    <s v="Unit"/>
    <s v="No"/>
    <s v="Not Invoiced"/>
    <s v="AEA_A &amp; E Arborists Tree Care"/>
    <m/>
    <d v="2020-05-14T09:47:47"/>
    <s v="Hauled off pine"/>
    <x v="9"/>
    <d v="2020-05-14T09:48:40"/>
    <s v="Sierra"/>
    <s v="SI_Sierra"/>
    <m/>
    <s v="13085 AVIAN PL"/>
    <s v="NEVADA CITY"/>
    <s v=""/>
    <s v=""/>
    <s v="sdealf_awrr"/>
    <d v="2020-03-19T09:27:21"/>
    <s v="BE_geomartawrrprod"/>
    <d v="2020-05-14T11:32:34"/>
    <s v="dbc4ea91-01a1-4cd8-baec-cbac39fc285c"/>
  </r>
  <r>
    <n v="0"/>
    <n v="0"/>
    <n v="0"/>
    <n v="0"/>
    <n v="0"/>
    <n v="0"/>
    <n v="0"/>
    <n v="0"/>
    <n v="0"/>
    <n v="0"/>
    <x v="1"/>
    <n v="1"/>
    <s v="NA"/>
    <s v="NA"/>
    <n v="20"/>
    <x v="3"/>
    <d v="2020-05-14T09:50:17"/>
    <s v="MBG"/>
    <x v="3"/>
    <d v="2020-05-14T00:00:00"/>
    <d v="2020-05-14T09:50:17"/>
    <s v=""/>
    <s v="No"/>
    <s v="New"/>
    <n v="0"/>
    <x v="1"/>
    <x v="0"/>
    <s v="Nathan"/>
    <s v="Vik"/>
    <x v="23"/>
    <n v="3227561"/>
    <x v="1299"/>
    <x v="2"/>
    <s v="LP_AW116-A09_893411"/>
    <s v="CIP_AW116-A09_396979"/>
    <s v="No Work Required Under EVM"/>
    <m/>
    <x v="1"/>
    <s v="Cedar"/>
    <s v="No"/>
    <s v="No"/>
    <n v="17"/>
    <n v="75"/>
    <s v="Do Not ABATE"/>
    <s v="NW_No Work"/>
    <s v="Not Needed"/>
    <m/>
    <s v="Riparian"/>
    <s v="Tree is .3 span from pole c to b, 17 ft NE of line. Overall healthy tree. "/>
    <m/>
    <m/>
    <m/>
    <m/>
    <m/>
    <m/>
    <s v="Unit"/>
    <s v="No"/>
    <s v="Not Invoiced"/>
    <m/>
    <m/>
    <m/>
    <s v="TBD "/>
    <x v="28"/>
    <d v="2020-05-14T09:50:17"/>
    <s v="Sierra"/>
    <s v="SI_Sierra"/>
    <m/>
    <s v="13734 SUNSHINE MEADOWS TRL"/>
    <s v="GRASS VALLEY"/>
    <s v=""/>
    <s v=""/>
    <s v="nvikm_awrr"/>
    <d v="2020-05-14T09:50:17"/>
    <s v="BE_geomartawrrprod"/>
    <d v="2020-05-14T10:17:33"/>
    <s v="fccb4833-bc34-4a05-b272-b998e518a706"/>
  </r>
  <r>
    <n v="0"/>
    <n v="0"/>
    <n v="0"/>
    <n v="0"/>
    <n v="0"/>
    <n v="0"/>
    <n v="0"/>
    <n v="0"/>
    <n v="0"/>
    <n v="0"/>
    <x v="1"/>
    <n v="1"/>
    <n v="2"/>
    <n v="2"/>
    <n v="20"/>
    <x v="3"/>
    <d v="2020-05-14T09:50:27"/>
    <s v="JEF"/>
    <x v="6"/>
    <d v="2020-05-14T00:00:00"/>
    <d v="2020-05-14T09:50:27"/>
    <s v=""/>
    <s v="No"/>
    <s v="New"/>
    <n v="0"/>
    <x v="1"/>
    <x v="0"/>
    <s v="Sterling"/>
    <s v="Fulford"/>
    <x v="17"/>
    <n v="3228369"/>
    <x v="1300"/>
    <x v="0"/>
    <s v="LP_AV115-F22_882929"/>
    <s v="CIP_AV115-F22_356536"/>
    <s v="Work Identified"/>
    <m/>
    <x v="0"/>
    <s v="Ponderosa Pine"/>
    <s v="No"/>
    <s v="No"/>
    <n v="13"/>
    <n v="60"/>
    <s v="ABATE"/>
    <s v="F2B_FP-Rmv2 B"/>
    <s v="Cut and Leave"/>
    <m/>
    <s v="None Observed"/>
    <s v="Tree .8 of span From poles 6 to A, 60ft west of lines. Tree has lean in top half parallel to lines. Large wound at location where lean begins "/>
    <m/>
    <m/>
    <m/>
    <m/>
    <m/>
    <m/>
    <s v="Unit"/>
    <s v="No"/>
    <s v="Not Invoiced"/>
    <m/>
    <m/>
    <m/>
    <s v="Cut wood to 16in rounds, remove all slash "/>
    <x v="21"/>
    <d v="2020-05-14T09:50:27"/>
    <s v="Sierra"/>
    <s v="SI_Sierra"/>
    <m/>
    <s v="13110 ARTIC OWL RD"/>
    <s v="NEVADA CITY"/>
    <s v=""/>
    <s v=""/>
    <s v="sfulfj_awrr"/>
    <d v="2020-05-14T09:50:27"/>
    <s v="BE_geomartawrrprod"/>
    <d v="2020-05-14T12:22:39"/>
    <s v="8ff36079-d833-4c6d-9e93-20f83838541c"/>
  </r>
  <r>
    <n v="0"/>
    <n v="0"/>
    <n v="0"/>
    <n v="0"/>
    <n v="0"/>
    <n v="0"/>
    <n v="0"/>
    <n v="0"/>
    <n v="0"/>
    <n v="0"/>
    <x v="1"/>
    <n v="1"/>
    <n v="1"/>
    <n v="1"/>
    <n v="20"/>
    <x v="3"/>
    <d v="2020-05-14T09:52:27"/>
    <s v="MGE"/>
    <x v="4"/>
    <d v="2020-05-11T00:00:00"/>
    <d v="2020-05-11T15:07:49"/>
    <s v=""/>
    <s v="No"/>
    <s v="Old"/>
    <n v="0"/>
    <x v="1"/>
    <x v="0"/>
    <s v="Amanda"/>
    <s v="Winne"/>
    <x v="22"/>
    <n v="3217332"/>
    <x v="1301"/>
    <x v="2"/>
    <s v="LP_AW116-A08_899992"/>
    <s v="CIP_AW116-A08_396050"/>
    <s v="Work Identified"/>
    <m/>
    <x v="2"/>
    <s v="Knobcone Pine"/>
    <s v="No"/>
    <s v="No"/>
    <n v="10"/>
    <n v="25"/>
    <s v="Do Not ABATE"/>
    <s v="F1B_FP-Rmv1 B"/>
    <s v="Not Needed"/>
    <m/>
    <s v="None Observed"/>
    <s v="0.1 span between poles 12-13 / 30 feet south of pole 12 / combined DBH 2-stem / 18 month growth strike potential against pole 12 "/>
    <m/>
    <m/>
    <m/>
    <m/>
    <m/>
    <m/>
    <s v="Unit"/>
    <s v="No"/>
    <s v="Not Invoiced"/>
    <m/>
    <m/>
    <m/>
    <s v="TBD "/>
    <x v="27"/>
    <d v="2020-05-14T09:52:27"/>
    <s v="Sierra"/>
    <s v="SI_Sierra"/>
    <m/>
    <s v="15815 MCQUISTON LN"/>
    <s v="GRASS VALLEY"/>
    <s v=""/>
    <s v=""/>
    <s v="awinnm_awrr"/>
    <d v="2020-05-11T15:07:49"/>
    <s v="BE_geomartawrrprod"/>
    <d v="2020-05-14T11:32:37"/>
    <s v="735b69d9-2e69-4a76-aad6-944059f5067f"/>
  </r>
  <r>
    <n v="0"/>
    <n v="0"/>
    <n v="0"/>
    <n v="0"/>
    <n v="0"/>
    <n v="0"/>
    <n v="0"/>
    <n v="0"/>
    <n v="0"/>
    <n v="0"/>
    <x v="1"/>
    <n v="1"/>
    <s v="NA"/>
    <s v="NA"/>
    <n v="20"/>
    <x v="3"/>
    <d v="2020-05-14T09:52:52"/>
    <s v="JEF"/>
    <x v="6"/>
    <d v="2020-05-14T00:00:00"/>
    <d v="2020-05-14T09:47:08"/>
    <s v=""/>
    <s v="No"/>
    <s v="New"/>
    <n v="0"/>
    <x v="1"/>
    <x v="0"/>
    <s v="Sterling"/>
    <s v="Fulford"/>
    <x v="17"/>
    <n v="3228368"/>
    <x v="1302"/>
    <x v="0"/>
    <s v="LP_AV115-F22_882929"/>
    <s v="CIP_AV115-F22_356536"/>
    <s v="No Work Required Under EVM"/>
    <m/>
    <x v="0"/>
    <s v="Ponderosa Pine"/>
    <s v="No"/>
    <s v="No"/>
    <n v="19"/>
    <n v="100"/>
    <s v="Do Not ABATE"/>
    <s v="NW_No Work"/>
    <s v="Not Needed"/>
    <m/>
    <s v="None Observed"/>
    <s v="Tree .7 of span From poles 6 to A, 85ft west of lines. Tree has lean parallel to lines."/>
    <m/>
    <m/>
    <m/>
    <m/>
    <m/>
    <m/>
    <s v="Unit"/>
    <s v="No"/>
    <s v="Not Invoiced"/>
    <m/>
    <m/>
    <m/>
    <s v="TBD"/>
    <x v="21"/>
    <d v="2020-05-14T09:52:52"/>
    <s v="Sierra"/>
    <s v="SI_Sierra"/>
    <m/>
    <s v="13110 ARTIC OWL RD"/>
    <s v="NEVADA CITY"/>
    <s v=""/>
    <s v=""/>
    <s v="sfulfj_awrr"/>
    <d v="2020-05-14T09:47:08"/>
    <s v="BE_geomartawrrprod"/>
    <d v="2020-05-14T12:22:39"/>
    <s v="bf722ee4-55d0-4133-bcc6-4cf6e417c994"/>
  </r>
  <r>
    <n v="0"/>
    <n v="0"/>
    <n v="0"/>
    <n v="0"/>
    <n v="0"/>
    <n v="0"/>
    <n v="0"/>
    <n v="0"/>
    <n v="0"/>
    <n v="0"/>
    <x v="1"/>
    <n v="1"/>
    <n v="4"/>
    <s v="NA"/>
    <n v="20"/>
    <x v="3"/>
    <d v="2020-05-14T09:54:18"/>
    <s v="MBG"/>
    <x v="3"/>
    <d v="2020-05-14T00:00:00"/>
    <d v="2020-05-14T09:54:18"/>
    <s v=""/>
    <s v="No"/>
    <s v="New"/>
    <n v="0"/>
    <x v="1"/>
    <x v="0"/>
    <s v="Benjamin"/>
    <s v="Post"/>
    <x v="16"/>
    <n v="3227584"/>
    <x v="1303"/>
    <x v="2"/>
    <s v="LP_AW116-A09_893411"/>
    <s v="CIP_AW116-A09_396979"/>
    <s v="Work Identified"/>
    <m/>
    <x v="1"/>
    <s v="Ponderosa Pine"/>
    <s v="No"/>
    <s v="No"/>
    <n v="43"/>
    <n v="130"/>
    <s v="Do Not ABATE"/>
    <s v="Trim"/>
    <s v="Not Needed"/>
    <m/>
    <s v="None Observed"/>
    <s v="0.7 span from pole D to pole C, 29’ northeast of lines, overall healthy Ponderosa pine with a co-dominant top is healthy overall. Lower branches may break radial compliance in the next 18 months, overall healthy pine will at least need a trim."/>
    <m/>
    <m/>
    <m/>
    <m/>
    <m/>
    <m/>
    <s v="Unit"/>
    <s v="No"/>
    <s v="Not Invoiced"/>
    <m/>
    <m/>
    <m/>
    <s v="TBD"/>
    <x v="20"/>
    <d v="2020-05-14T09:54:18"/>
    <s v="Sierra"/>
    <s v="SI_Sierra"/>
    <m/>
    <s v="13734 SUNSHINE MEADOWS TRL"/>
    <s v="GRASS VALLEY"/>
    <s v=""/>
    <s v=""/>
    <s v="bpostm_awrr"/>
    <d v="2020-05-14T09:54:18"/>
    <s v="BE_geomartawrrprod"/>
    <d v="2020-05-14T10:17:33"/>
    <s v="59f472bd-95fe-4559-8c7f-2bdf52650c05"/>
  </r>
  <r>
    <n v="0"/>
    <n v="0"/>
    <n v="0"/>
    <n v="0"/>
    <n v="0"/>
    <n v="0"/>
    <n v="0"/>
    <n v="0"/>
    <n v="0"/>
    <n v="0"/>
    <x v="1"/>
    <n v="1"/>
    <s v="NA"/>
    <s v="NA"/>
    <n v="20"/>
    <x v="3"/>
    <d v="2020-05-14T09:57:14"/>
    <s v="JEF"/>
    <x v="6"/>
    <d v="2020-05-14T00:00:00"/>
    <d v="2020-05-14T09:57:14"/>
    <s v=""/>
    <s v="No"/>
    <s v="New"/>
    <n v="0"/>
    <x v="1"/>
    <x v="0"/>
    <s v="Sterling"/>
    <s v="Fulford"/>
    <x v="17"/>
    <n v="3228370"/>
    <x v="1304"/>
    <x v="0"/>
    <s v="LP_AV115-F22_882929"/>
    <s v="CIP_AV115-F22_356536"/>
    <s v="No Work Required Under EVM"/>
    <m/>
    <x v="0"/>
    <s v="Ponderosa Pine"/>
    <s v="No"/>
    <s v="No"/>
    <n v="19"/>
    <n v="100"/>
    <s v="Do Not ABATE"/>
    <s v="NW_No Work"/>
    <s v="Not Needed"/>
    <m/>
    <s v="None Observed"/>
    <s v="Tree .8 of span From poles 6 to A, 90ft west of lines. "/>
    <m/>
    <m/>
    <m/>
    <m/>
    <m/>
    <m/>
    <s v="Unit"/>
    <s v="No"/>
    <s v="Not Invoiced"/>
    <m/>
    <m/>
    <m/>
    <s v="TBD"/>
    <x v="21"/>
    <d v="2020-05-14T09:57:14"/>
    <s v="Sierra"/>
    <s v="SI_Sierra"/>
    <m/>
    <s v="13110 ARTIC OWL RD"/>
    <s v="NEVADA CITY"/>
    <s v=""/>
    <s v=""/>
    <s v="sfulfj_awrr"/>
    <d v="2020-05-14T09:57:14"/>
    <s v="BE_geomartawrrprod"/>
    <d v="2020-05-14T12:22:39"/>
    <s v="8511d817-0533-416a-94f7-d717d10506d0"/>
  </r>
  <r>
    <n v="0"/>
    <n v="0"/>
    <n v="0"/>
    <n v="0"/>
    <n v="0"/>
    <n v="0"/>
    <n v="0"/>
    <n v="0"/>
    <n v="0"/>
    <n v="0"/>
    <x v="1"/>
    <n v="1"/>
    <n v="2"/>
    <n v="2"/>
    <n v="20"/>
    <x v="3"/>
    <d v="2020-05-14T10:00:32"/>
    <s v="MBG"/>
    <x v="3"/>
    <d v="2020-05-14T00:00:00"/>
    <d v="2020-05-14T10:00:32"/>
    <s v=""/>
    <s v="No"/>
    <s v="New"/>
    <n v="0"/>
    <x v="1"/>
    <x v="0"/>
    <s v="Nathan"/>
    <s v="Vik"/>
    <x v="23"/>
    <n v="3227619"/>
    <x v="1305"/>
    <x v="2"/>
    <s v="LP_AW116-A09_893411"/>
    <s v="CIP_AW116-A09_396979"/>
    <s v="Work Identified"/>
    <m/>
    <x v="1"/>
    <s v="Black Oak"/>
    <s v="No"/>
    <s v="No"/>
    <n v="18"/>
    <n v="65"/>
    <s v="ABATE"/>
    <s v="F2B_FP-Rmv2 B"/>
    <s v="Cut and Leave"/>
    <m/>
    <s v="Riparian"/>
    <s v="Tree is .3 span from pole c to b, 20 ft NE of line. Completely hollow in base, can see through it. "/>
    <m/>
    <m/>
    <m/>
    <m/>
    <m/>
    <m/>
    <s v="Unit"/>
    <s v="No"/>
    <s v="Not Invoiced"/>
    <m/>
    <m/>
    <m/>
    <s v="Cut to 16 inch rounds "/>
    <x v="28"/>
    <d v="2020-05-14T10:00:32"/>
    <s v="Sierra"/>
    <s v="SI_Sierra"/>
    <m/>
    <s v="13734 SUNSHINE MEADOWS TRL"/>
    <s v="GRASS VALLEY"/>
    <s v=""/>
    <s v=""/>
    <s v="nvikm_awrr"/>
    <d v="2020-05-14T10:00:32"/>
    <s v="BE_geomartawrrprod"/>
    <d v="2020-05-14T12:19:28"/>
    <s v="dc470fd6-d282-4922-a37f-160c1e9b0b1c"/>
  </r>
  <r>
    <n v="0"/>
    <n v="0"/>
    <n v="0"/>
    <n v="0"/>
    <n v="0"/>
    <n v="0"/>
    <n v="0"/>
    <n v="0"/>
    <n v="0"/>
    <n v="0"/>
    <x v="1"/>
    <n v="1"/>
    <n v="1"/>
    <n v="1"/>
    <n v="20"/>
    <x v="3"/>
    <d v="2020-05-14T10:02:26"/>
    <s v="zAWRR Not in Roster"/>
    <x v="1"/>
    <d v="2020-04-01T00:00:00"/>
    <d v="2020-04-01T11:41:59"/>
    <s v=""/>
    <s v="No"/>
    <s v="Old"/>
    <n v="0"/>
    <x v="1"/>
    <x v="0"/>
    <s v="zAWRR Not in Roster"/>
    <s v="zAWRR Not in Roster"/>
    <x v="1"/>
    <n v="2964403"/>
    <x v="1306"/>
    <x v="0"/>
    <s v="LP_AV115-F22_884099"/>
    <s v="CIP_AV115-F22_357810"/>
    <s v="Tree Work Complete"/>
    <m/>
    <x v="8"/>
    <s v="Ponderosa Pine"/>
    <s v="No"/>
    <s v="No"/>
    <n v="9"/>
    <n v="50"/>
    <s v="Do Not ABATE"/>
    <s v="F1A_FP-Rmv1 A"/>
    <s v="Cut and Leave"/>
    <m/>
    <s v="None Observed"/>
    <s v=".6 span pole 7-8 and north of line. Reformed top and lean towards line."/>
    <s v="AEA_A &amp; E Arborists Tree Care"/>
    <m/>
    <n v="5746657"/>
    <s v="F1A_FP-Rmv1 A"/>
    <d v="2020-04-17T15:17:11"/>
    <m/>
    <s v="Unit"/>
    <s v="No"/>
    <s v="Not Invoiced"/>
    <s v="AEA_A &amp; E Arborists Tree Care"/>
    <m/>
    <d v="2020-05-14T10:01:57"/>
    <m/>
    <x v="4"/>
    <d v="2020-05-14T10:02:26"/>
    <s v="Sierra"/>
    <s v="SI_Sierra"/>
    <m/>
    <m/>
    <s v="NEVADA CITY"/>
    <s v=""/>
    <s v=""/>
    <s v="flewif_awrr"/>
    <d v="2020-04-01T11:41:59"/>
    <s v="BE_geomartawrrprod"/>
    <d v="2020-05-14T11:32:34"/>
    <s v="e8dbb51a-3354-43e5-985f-4d3fdd2a1c20"/>
  </r>
  <r>
    <n v="0"/>
    <n v="0"/>
    <n v="0"/>
    <n v="0"/>
    <n v="0"/>
    <n v="0"/>
    <n v="0"/>
    <n v="0"/>
    <n v="0"/>
    <n v="0"/>
    <x v="1"/>
    <n v="1"/>
    <s v="NA"/>
    <s v="NA"/>
    <n v="20"/>
    <x v="3"/>
    <d v="2020-05-14T10:03:02"/>
    <s v="FCO"/>
    <x v="5"/>
    <d v="2020-02-25T00:00:00"/>
    <d v="2020-02-25T16:06:52"/>
    <s v=""/>
    <s v="No"/>
    <s v="Old"/>
    <n v="0"/>
    <x v="1"/>
    <x v="0"/>
    <s v="Sandy"/>
    <s v="Frizzell"/>
    <x v="7"/>
    <n v="1781013"/>
    <x v="1307"/>
    <x v="0"/>
    <s v="LP_AV115-F22_884580"/>
    <s v="CIP_AV115-F22_356142"/>
    <s v="No Work Required Under EVM"/>
    <m/>
    <x v="2"/>
    <s v="Black Oak"/>
    <s v="No"/>
    <s v="No"/>
    <n v="41"/>
    <n v="50"/>
    <m/>
    <s v="NW_No Work"/>
    <s v="Not Needed"/>
    <s v="No"/>
    <m/>
    <s v="3xstem 20' south of pole 10. dead. 5/14/20. Sfrizf. Tree is declining but is leaning away from pole and line."/>
    <m/>
    <m/>
    <m/>
    <m/>
    <m/>
    <m/>
    <s v="Unit"/>
    <m/>
    <m/>
    <m/>
    <m/>
    <m/>
    <s v="NA"/>
    <x v="10"/>
    <d v="2020-05-14T10:03:02"/>
    <s v="Sierra"/>
    <s v="SI_Sierra"/>
    <s v="1051742898"/>
    <s v="13198 OWL CREEK RD"/>
    <s v="NEVADA CITY"/>
    <s v=""/>
    <s v=""/>
    <s v="jdehkm_awrr"/>
    <d v="2020-02-25T16:06:52"/>
    <s v="BE_geomartawrrprod"/>
    <d v="2020-05-14T13:33:38"/>
    <s v="3a7e47a9-3790-456e-9004-0a344e479ad5"/>
  </r>
  <r>
    <n v="0"/>
    <n v="0"/>
    <n v="0"/>
    <n v="0"/>
    <n v="0"/>
    <n v="0"/>
    <n v="0"/>
    <n v="0"/>
    <n v="0"/>
    <n v="0"/>
    <x v="1"/>
    <n v="1"/>
    <s v="NA"/>
    <s v="NA"/>
    <n v="20"/>
    <x v="3"/>
    <d v="2020-05-14T10:03:20"/>
    <s v="JEF"/>
    <x v="6"/>
    <d v="2020-05-14T00:00:00"/>
    <d v="2020-05-14T10:03:20"/>
    <s v=""/>
    <s v="No"/>
    <s v="New"/>
    <n v="0"/>
    <x v="1"/>
    <x v="0"/>
    <s v="Sterling"/>
    <s v="Fulford"/>
    <x v="17"/>
    <n v="3228371"/>
    <x v="1308"/>
    <x v="0"/>
    <s v="LP_AV115-F22_882929"/>
    <s v="CIP_AV115-F22_356536"/>
    <s v="No Work Required Under EVM"/>
    <m/>
    <x v="0"/>
    <s v="Ponderosa Pine"/>
    <s v="No"/>
    <s v="No"/>
    <n v="28"/>
    <n v="130"/>
    <s v="Do Not ABATE"/>
    <s v="NW_No Work"/>
    <s v="Not Needed"/>
    <m/>
    <s v="None Observed"/>
    <s v="Tree .8 of span From poles 6 to A, 118ft west of lines. Tree has large vine wrapping around tree up to 70ft"/>
    <m/>
    <m/>
    <m/>
    <m/>
    <m/>
    <m/>
    <s v="Unit"/>
    <s v="No"/>
    <s v="Not Invoiced"/>
    <m/>
    <m/>
    <m/>
    <s v="TBD"/>
    <x v="21"/>
    <d v="2020-05-14T10:03:20"/>
    <s v="Sierra"/>
    <s v="SI_Sierra"/>
    <m/>
    <s v="13110 ARTIC OWL RD"/>
    <s v="NEVADA CITY"/>
    <s v=""/>
    <s v=""/>
    <s v="sfulfj_awrr"/>
    <d v="2020-05-14T10:03:20"/>
    <s v="BE_geomartawrrprod"/>
    <d v="2020-05-14T12:22:39"/>
    <s v="684634af-5ee7-4a42-ba97-83cf421566d6"/>
  </r>
  <r>
    <n v="0"/>
    <n v="0"/>
    <n v="0"/>
    <n v="0"/>
    <n v="0"/>
    <n v="0"/>
    <n v="0"/>
    <n v="0"/>
    <n v="0"/>
    <n v="0"/>
    <x v="1"/>
    <n v="1"/>
    <n v="2"/>
    <n v="2"/>
    <n v="20"/>
    <x v="3"/>
    <d v="2020-05-14T10:05:45"/>
    <s v="zAWRR Not in Roster"/>
    <x v="1"/>
    <d v="2019-10-25T00:00:00"/>
    <d v="2019-10-25T12:27:36"/>
    <s v=""/>
    <s v="No"/>
    <s v="Old"/>
    <n v="0"/>
    <x v="1"/>
    <x v="0"/>
    <s v="zAWRR Not in Roster"/>
    <s v="zAWRR Not in Roster"/>
    <x v="1"/>
    <n v="1770515"/>
    <x v="1309"/>
    <x v="0"/>
    <s v="LP_AV115-F22_884099"/>
    <s v="CIP_AV115-F22_356688"/>
    <s v="Tree Work Complete"/>
    <s v=""/>
    <x v="4"/>
    <s v="Ponderosa Pine"/>
    <s v="No"/>
    <s v="No"/>
    <n v="16"/>
    <n v="90"/>
    <s v="Do Not ABATE"/>
    <s v="F2B_FP-Rmv2 B"/>
    <s v="Haul offsite"/>
    <s v="No"/>
    <s v="None Observed"/>
    <s v="Pole 6-Pole 7 East of line .5 span. Poor taper, leans towards line "/>
    <s v="AEA_A &amp; E Arborists Tree Care"/>
    <s v=""/>
    <n v="5746657"/>
    <s v="F2B_FP-Rmv2 B"/>
    <d v="2020-04-17T11:56:47"/>
    <s v=""/>
    <s v="Unit"/>
    <m/>
    <s v=""/>
    <s v="AEA_A &amp; E Arborists Tree Care"/>
    <s v=""/>
    <d v="2020-05-14T10:05:40"/>
    <s v="Tbd"/>
    <x v="4"/>
    <d v="2020-05-14T10:05:45"/>
    <s v="Sierra"/>
    <s v="SI_Sierra"/>
    <s v="1051742718"/>
    <s v="13936 OAK CREEK DR"/>
    <s v="NEVADA CITY"/>
    <s v=""/>
    <s v=""/>
    <s v="bsaucs_awrr"/>
    <d v="2019-10-25T12:27:36"/>
    <s v="BE_geomartawrrprod"/>
    <d v="2020-05-14T11:32:30"/>
    <s v="094bd533-38fa-4e69-aef2-99a3c55f722e"/>
  </r>
  <r>
    <n v="0"/>
    <n v="0"/>
    <n v="0"/>
    <n v="0"/>
    <n v="0"/>
    <n v="0"/>
    <n v="0"/>
    <n v="0"/>
    <n v="0"/>
    <n v="0"/>
    <x v="1"/>
    <n v="1"/>
    <s v="NA"/>
    <s v="NA"/>
    <n v="20"/>
    <x v="3"/>
    <d v="2020-05-14T10:06:52"/>
    <s v="MBG"/>
    <x v="3"/>
    <d v="2020-05-14T00:00:00"/>
    <d v="2020-05-14T10:06:52"/>
    <s v=""/>
    <s v="No"/>
    <s v="New"/>
    <n v="0"/>
    <x v="1"/>
    <x v="0"/>
    <s v="Nathan"/>
    <s v="Vik"/>
    <x v="23"/>
    <n v="3227671"/>
    <x v="1310"/>
    <x v="2"/>
    <s v="LP_AW116-A09_893411"/>
    <s v="CIP_AW116-A09_396979"/>
    <s v="No Work Required Under EVM"/>
    <m/>
    <x v="1"/>
    <s v="Cedar"/>
    <s v="No"/>
    <s v="No"/>
    <n v="7"/>
    <n v="45"/>
    <s v="Do Not ABATE"/>
    <s v="NW_No Work"/>
    <s v="Not Needed"/>
    <m/>
    <s v="Riparian"/>
    <s v="Tree is .3 span from pole c to b, 21 ft NE of line. Poor taper but overall healthy "/>
    <m/>
    <m/>
    <m/>
    <m/>
    <m/>
    <m/>
    <s v="Unit"/>
    <s v="No"/>
    <s v="Not Invoiced"/>
    <m/>
    <m/>
    <m/>
    <s v="TBD "/>
    <x v="28"/>
    <d v="2020-05-14T10:06:52"/>
    <s v="Sierra"/>
    <s v="SI_Sierra"/>
    <m/>
    <s v="13734 SUNSHINE MEADOWS TRL"/>
    <s v="GRASS VALLEY"/>
    <s v=""/>
    <s v=""/>
    <s v="nvikm_awrr"/>
    <d v="2020-05-14T10:06:52"/>
    <s v="BE_geomartawrrprod"/>
    <d v="2020-05-14T12:19:28"/>
    <s v="13bc07b1-bbb6-4108-8d42-9174a3284b37"/>
  </r>
  <r>
    <n v="0"/>
    <n v="0"/>
    <n v="0"/>
    <n v="0"/>
    <n v="0"/>
    <n v="0"/>
    <n v="0"/>
    <n v="0"/>
    <n v="0"/>
    <n v="0"/>
    <x v="1"/>
    <n v="1"/>
    <n v="2"/>
    <n v="2"/>
    <n v="20"/>
    <x v="3"/>
    <d v="2020-05-14T10:08:17"/>
    <s v="JEF"/>
    <x v="6"/>
    <d v="2020-05-14T00:00:00"/>
    <d v="2020-05-14T10:08:17"/>
    <s v=""/>
    <s v="No"/>
    <s v="New"/>
    <n v="0"/>
    <x v="1"/>
    <x v="0"/>
    <s v="Sterling"/>
    <s v="Fulford"/>
    <x v="17"/>
    <n v="3228372"/>
    <x v="1311"/>
    <x v="0"/>
    <s v="LP_AV115-F22_882929"/>
    <s v="CIP_AV115-F22_356536"/>
    <s v="Work Identified"/>
    <m/>
    <x v="0"/>
    <s v="Ponderosa Pine"/>
    <s v="No"/>
    <s v="No"/>
    <n v="16"/>
    <n v="112"/>
    <s v="ABATE"/>
    <s v="F2B_FP-Rmv2 B"/>
    <s v="Cut and Leave"/>
    <m/>
    <s v="None Observed"/>
    <s v="Tree .8 of span From poles 6 to A, 72ft west of lines. Poor canopy tree leaning towards lines "/>
    <m/>
    <m/>
    <m/>
    <m/>
    <m/>
    <m/>
    <s v="Unit"/>
    <s v="No"/>
    <s v="Not Invoiced"/>
    <m/>
    <m/>
    <m/>
    <s v="Cut wood to 16in rounds, remove all slash "/>
    <x v="21"/>
    <d v="2020-05-14T10:08:17"/>
    <s v="Sierra"/>
    <s v="SI_Sierra"/>
    <m/>
    <s v="13110 ARTIC OWL RD"/>
    <s v="NEVADA CITY"/>
    <s v=""/>
    <s v=""/>
    <s v="sfulfj_awrr"/>
    <d v="2020-05-14T10:08:17"/>
    <s v="BE_geomartawrrprod"/>
    <d v="2020-05-14T12:22:39"/>
    <s v="01a1da9d-402e-48b4-a0a4-b4f5de72e9a7"/>
  </r>
  <r>
    <n v="0"/>
    <n v="0"/>
    <n v="0"/>
    <n v="0"/>
    <n v="0"/>
    <n v="0"/>
    <n v="0"/>
    <n v="0"/>
    <n v="0"/>
    <n v="0"/>
    <x v="1"/>
    <n v="1"/>
    <s v="NA"/>
    <s v="NA"/>
    <n v="20"/>
    <x v="3"/>
    <d v="2020-05-14T10:09:30"/>
    <s v="MBG"/>
    <x v="3"/>
    <d v="2020-05-14T00:00:00"/>
    <d v="2020-05-14T10:09:30"/>
    <s v=""/>
    <s v="No"/>
    <s v="New"/>
    <n v="0"/>
    <x v="1"/>
    <x v="0"/>
    <s v="Nathan"/>
    <s v="Vik"/>
    <x v="23"/>
    <n v="3227690"/>
    <x v="1312"/>
    <x v="2"/>
    <s v="LP_AW116-A09_893411"/>
    <s v="CIP_AW116-A09_396979"/>
    <s v="No Work Required Under EVM"/>
    <m/>
    <x v="1"/>
    <s v="Cedar"/>
    <s v="No"/>
    <s v="No"/>
    <n v="8"/>
    <n v="46"/>
    <s v="Do Not ABATE"/>
    <s v="NW_No Work"/>
    <s v="Not Needed"/>
    <m/>
    <s v="Riparian"/>
    <s v="Tree is .3 span from pole c to b, 26 ft NE of line. Poor taper but overall healthy "/>
    <m/>
    <m/>
    <m/>
    <m/>
    <m/>
    <m/>
    <s v="Unit"/>
    <s v="No"/>
    <s v="Not Invoiced"/>
    <m/>
    <m/>
    <m/>
    <s v="TBD "/>
    <x v="28"/>
    <d v="2020-05-14T10:09:30"/>
    <s v="Sierra"/>
    <s v="SI_Sierra"/>
    <m/>
    <s v="13734 SUNSHINE MEADOWS TRL"/>
    <s v="GRASS VALLEY"/>
    <s v=""/>
    <s v=""/>
    <s v="nvikm_awrr"/>
    <d v="2020-05-14T10:09:30"/>
    <s v="BE_geomartawrrprod"/>
    <d v="2020-05-14T12:19:28"/>
    <s v="712af855-76d9-4464-a0e8-9f772b613bc0"/>
  </r>
  <r>
    <n v="0"/>
    <n v="0"/>
    <n v="0"/>
    <n v="0"/>
    <n v="0"/>
    <n v="0"/>
    <n v="0"/>
    <n v="0"/>
    <n v="0"/>
    <n v="0"/>
    <x v="1"/>
    <n v="1"/>
    <s v="NA"/>
    <s v="NA"/>
    <n v="20"/>
    <x v="3"/>
    <d v="2020-05-14T10:09:38"/>
    <s v="MGE"/>
    <x v="4"/>
    <d v="2020-05-14T00:00:00"/>
    <d v="2020-05-14T10:09:38"/>
    <s v=""/>
    <s v="No"/>
    <s v="New"/>
    <n v="0"/>
    <x v="1"/>
    <x v="0"/>
    <s v="Brandon"/>
    <s v="Fabela"/>
    <x v="21"/>
    <n v="3227693"/>
    <x v="1313"/>
    <x v="2"/>
    <s v="LP_AW116-A07_900829"/>
    <s v="CIP_AW116-A07_396655"/>
    <s v="No Work Required Under EVM"/>
    <m/>
    <x v="2"/>
    <s v="Live Oak"/>
    <s v="No"/>
    <s v="No"/>
    <n v="10"/>
    <n v="41"/>
    <s v="Do Not ABATE"/>
    <s v="NW_No Work"/>
    <s v="Not Needed"/>
    <m/>
    <s v="Riparian"/>
    <s v="0.3 of span from pole#01-#14/ 39 feet west of line "/>
    <m/>
    <m/>
    <m/>
    <m/>
    <m/>
    <m/>
    <s v="Unit"/>
    <s v="No"/>
    <s v="Not Invoiced"/>
    <m/>
    <m/>
    <m/>
    <s v="TBD"/>
    <x v="26"/>
    <d v="2020-05-14T10:09:38"/>
    <s v="Sierra"/>
    <s v="SI_Sierra"/>
    <m/>
    <s v="12352 SUNSHINE VALLEY RD"/>
    <s v="GRASS VALLEY"/>
    <s v=""/>
    <s v=""/>
    <s v="bfabem_awrr"/>
    <d v="2020-05-14T10:09:38"/>
    <s v="BE_geomartawrrprod"/>
    <d v="2020-05-14T12:19:28"/>
    <s v="a71b5010-fafd-4140-9a22-e5512b87f45a"/>
  </r>
  <r>
    <n v="0"/>
    <n v="0"/>
    <n v="0"/>
    <n v="0"/>
    <n v="0"/>
    <n v="0"/>
    <n v="0"/>
    <n v="0"/>
    <n v="0"/>
    <n v="0"/>
    <x v="1"/>
    <n v="1"/>
    <s v="NA"/>
    <s v="NA"/>
    <n v="20"/>
    <x v="3"/>
    <d v="2020-05-14T10:11:00"/>
    <s v="JEF"/>
    <x v="6"/>
    <d v="2020-05-14T00:00:00"/>
    <d v="2020-05-14T10:11:00"/>
    <s v=""/>
    <s v="No"/>
    <s v="New"/>
    <n v="0"/>
    <x v="1"/>
    <x v="0"/>
    <s v="Sterling"/>
    <s v="Fulford"/>
    <x v="17"/>
    <n v="3228373"/>
    <x v="1314"/>
    <x v="0"/>
    <s v="LP_AV115-F22_882929"/>
    <s v="CIP_AV115-F22_356536"/>
    <s v="No Work Required Under EVM"/>
    <m/>
    <x v="0"/>
    <s v="Ponderosa Pine"/>
    <s v="No"/>
    <s v="No"/>
    <n v="16"/>
    <n v="110"/>
    <s v="Do Not ABATE"/>
    <s v="NW_No Work"/>
    <s v="Not Needed"/>
    <m/>
    <s v="None Observed"/>
    <s v="Tree .8 of span From poles 6 to A, 95ft west of lines. Tree has vine wrapped around it. "/>
    <m/>
    <m/>
    <m/>
    <m/>
    <m/>
    <m/>
    <s v="Unit"/>
    <s v="No"/>
    <s v="Not Invoiced"/>
    <m/>
    <m/>
    <m/>
    <s v="TBD"/>
    <x v="21"/>
    <d v="2020-05-14T10:11:00"/>
    <s v="Sierra"/>
    <s v="SI_Sierra"/>
    <m/>
    <s v="13110 ARTIC OWL RD"/>
    <s v="NEVADA CITY"/>
    <s v=""/>
    <s v=""/>
    <s v="sfulfj_awrr"/>
    <d v="2020-05-14T10:11:00"/>
    <s v="BE_geomartawrrprod"/>
    <d v="2020-05-14T12:22:39"/>
    <s v="7b223d8b-9d32-4978-a69e-d5531d2ad9b1"/>
  </r>
  <r>
    <n v="0"/>
    <n v="0"/>
    <n v="0"/>
    <n v="0"/>
    <n v="0"/>
    <n v="0"/>
    <n v="0"/>
    <n v="0"/>
    <n v="0"/>
    <n v="0"/>
    <x v="1"/>
    <n v="1"/>
    <s v="NA"/>
    <s v="NA"/>
    <n v="20"/>
    <x v="3"/>
    <d v="2020-05-14T10:12:06"/>
    <s v="MBG"/>
    <x v="3"/>
    <d v="2020-05-14T00:00:00"/>
    <d v="2020-05-14T10:12:06"/>
    <s v=""/>
    <s v="No"/>
    <s v="New"/>
    <n v="0"/>
    <x v="1"/>
    <x v="0"/>
    <s v="Nathan"/>
    <s v="Vik"/>
    <x v="23"/>
    <n v="3227702"/>
    <x v="1315"/>
    <x v="2"/>
    <s v="LP_AW116-A09_893411"/>
    <s v="CIP_AW116-A09_396979"/>
    <s v="No Work Required Under EVM"/>
    <m/>
    <x v="1"/>
    <s v="Cedar"/>
    <s v="No"/>
    <s v="No"/>
    <n v="6"/>
    <n v="35"/>
    <s v="Do Not ABATE"/>
    <s v="NW_No Work"/>
    <s v="Not Needed"/>
    <m/>
    <s v="Riparian"/>
    <s v="Tree is .3 span from pole c to b, 32 ft NE of line. Borderline strike potential. Poor taper but overall healthy "/>
    <m/>
    <m/>
    <m/>
    <m/>
    <m/>
    <m/>
    <s v="Unit"/>
    <s v="No"/>
    <s v="Not Invoiced"/>
    <m/>
    <m/>
    <m/>
    <s v="TBD "/>
    <x v="28"/>
    <d v="2020-05-14T10:12:06"/>
    <s v="Sierra"/>
    <s v="SI_Sierra"/>
    <m/>
    <s v="13734 SUNSHINE MEADOWS TRL"/>
    <s v="GRASS VALLEY"/>
    <s v=""/>
    <s v=""/>
    <s v="nvikm_awrr"/>
    <d v="2020-05-14T10:12:06"/>
    <s v="BE_geomartawrrprod"/>
    <d v="2020-05-14T12:19:28"/>
    <s v="b7a14cad-51e6-4cf9-ab83-94a327ea46e0"/>
  </r>
  <r>
    <n v="0"/>
    <n v="0"/>
    <n v="0"/>
    <n v="0"/>
    <n v="0"/>
    <n v="0"/>
    <n v="0"/>
    <n v="0"/>
    <n v="0"/>
    <n v="0"/>
    <x v="1"/>
    <n v="1"/>
    <s v="NA"/>
    <s v="NA"/>
    <n v="20"/>
    <x v="3"/>
    <d v="2020-05-14T10:13:05"/>
    <s v="JEF"/>
    <x v="6"/>
    <d v="2020-05-14T00:00:00"/>
    <d v="2020-05-14T10:13:05"/>
    <s v=""/>
    <s v="No"/>
    <s v="New"/>
    <n v="0"/>
    <x v="1"/>
    <x v="0"/>
    <s v="Sterling"/>
    <s v="Fulford"/>
    <x v="17"/>
    <n v="3228374"/>
    <x v="1316"/>
    <x v="0"/>
    <s v="LP_AV115-F22_882929"/>
    <s v="CIP_AV115-F22_356536"/>
    <s v="No Work Required Under EVM"/>
    <m/>
    <x v="0"/>
    <s v="Ponderosa Pine"/>
    <s v="No"/>
    <s v="No"/>
    <n v="29"/>
    <n v="130"/>
    <s v="Do Not ABATE"/>
    <s v="NW_No Work"/>
    <s v="Not Needed"/>
    <m/>
    <s v="None Observed"/>
    <s v="Tree .8 of span From poles 6 to A, 59ft west of lines. Tree has lean parallel to lines."/>
    <m/>
    <m/>
    <m/>
    <m/>
    <m/>
    <m/>
    <s v="Unit"/>
    <s v="No"/>
    <s v="Not Invoiced"/>
    <m/>
    <m/>
    <m/>
    <s v="TBD"/>
    <x v="21"/>
    <d v="2020-05-14T10:13:05"/>
    <s v="Sierra"/>
    <s v="SI_Sierra"/>
    <m/>
    <s v="13110 ARTIC OWL RD"/>
    <s v="NEVADA CITY"/>
    <s v=""/>
    <s v=""/>
    <s v="sfulfj_awrr"/>
    <d v="2020-05-14T10:13:05"/>
    <s v="BE_geomartawrrprod"/>
    <d v="2020-05-14T12:22:39"/>
    <s v="ce5495de-fa12-49a6-bb3a-bfdcb3317021"/>
  </r>
  <r>
    <n v="0"/>
    <n v="0"/>
    <n v="0"/>
    <n v="0"/>
    <n v="0"/>
    <n v="0"/>
    <n v="0"/>
    <n v="0"/>
    <n v="0"/>
    <n v="0"/>
    <x v="1"/>
    <n v="1"/>
    <n v="3"/>
    <s v="NA"/>
    <n v="20"/>
    <x v="3"/>
    <d v="2020-05-14T10:13:21"/>
    <s v="NCR"/>
    <x v="2"/>
    <d v="2019-08-13T00:00:00"/>
    <d v="2019-08-13T08:59:45"/>
    <s v=""/>
    <s v="No"/>
    <s v="Old"/>
    <n v="0"/>
    <x v="0"/>
    <x v="0"/>
    <s v="Ben"/>
    <s v="Chambers"/>
    <x v="2"/>
    <n v="1751628"/>
    <x v="1317"/>
    <x v="0"/>
    <s v="LP_AV115-F17_880600"/>
    <s v="CIP_AV115-F17_357242"/>
    <s v="In-Progress"/>
    <s v=""/>
    <x v="0"/>
    <s v="Black Oak"/>
    <s v="No"/>
    <s v="No"/>
    <n v="26"/>
    <n v="55"/>
    <s v="Do Not ABATE"/>
    <s v="Trim"/>
    <s v="Haul offsite"/>
    <s v="No"/>
    <s v="None Observed"/>
    <s v="0.4 span from pole 2 to pole 3. 25 feet north of line. Re-evaluate in 18 months. "/>
    <s v="MFE_Mountain F Enterprises"/>
    <s v=""/>
    <m/>
    <s v=""/>
    <m/>
    <s v=""/>
    <s v="Unit"/>
    <m/>
    <s v=""/>
    <s v=""/>
    <s v=""/>
    <m/>
    <s v="Remove wood and all slash."/>
    <x v="2"/>
    <d v="2020-05-14T10:13:21"/>
    <s v="Sierra"/>
    <s v="SI_Sierra"/>
    <s v="1051742942"/>
    <s v="11292 YUBA RIDGE DR"/>
    <s v="NEVADA CITY"/>
    <s v=""/>
    <s v=""/>
    <s v="salysj_awrr"/>
    <d v="2019-08-13T08:59:45"/>
    <s v="BE_geomartawrrprod"/>
    <d v="2020-05-14T11:32:30"/>
    <s v="68503184-ef67-4481-8df8-1d487e86b1e6"/>
  </r>
  <r>
    <n v="0"/>
    <n v="0"/>
    <n v="0"/>
    <n v="0"/>
    <n v="0"/>
    <n v="0"/>
    <n v="0"/>
    <n v="0"/>
    <n v="0"/>
    <n v="0"/>
    <x v="1"/>
    <n v="1"/>
    <n v="3"/>
    <n v="3"/>
    <n v="20"/>
    <x v="3"/>
    <d v="2020-05-14T10:13:21"/>
    <s v="NCR"/>
    <x v="2"/>
    <d v="2019-08-13T00:00:00"/>
    <d v="2019-08-13T09:28:52"/>
    <s v=""/>
    <s v="No"/>
    <s v="Old"/>
    <n v="0"/>
    <x v="0"/>
    <x v="0"/>
    <s v="Ben"/>
    <s v="Chambers"/>
    <x v="2"/>
    <n v="1751632"/>
    <x v="1318"/>
    <x v="0"/>
    <s v="LP_AV115-F17_880600"/>
    <s v="CIP_AV115-F17_357243"/>
    <s v="In-Progress"/>
    <s v=""/>
    <x v="0"/>
    <s v="Gray Pine"/>
    <s v="No"/>
    <s v="No"/>
    <n v="27"/>
    <n v="68"/>
    <s v="ABATE"/>
    <s v="R3B_Rmv 3-B"/>
    <s v="Not Needed"/>
    <s v="No"/>
    <s v="None Observed"/>
    <s v="HTRS 2/4  0.6 span from pole 1 to pole 2. 60 feet south of line. Could fall into ponderosa pine in front and that tree causing it to fall in lines. "/>
    <s v="MFE_Mountain F Enterprises"/>
    <s v=""/>
    <m/>
    <s v=""/>
    <m/>
    <s v=""/>
    <s v="Unit"/>
    <m/>
    <s v=""/>
    <s v=""/>
    <s v=""/>
    <m/>
    <s v="Remove pine wood from property. "/>
    <x v="2"/>
    <d v="2020-05-14T10:13:21"/>
    <s v="Sierra"/>
    <s v="SI_Sierra"/>
    <s v="1051742942"/>
    <s v="11292 YUBA RIDGE DR"/>
    <s v="NEVADA CITY"/>
    <s v=""/>
    <s v=""/>
    <s v="salysj_awrr"/>
    <d v="2019-08-13T09:28:52"/>
    <s v="BE_geomartawrrprod"/>
    <d v="2020-05-14T11:32:30"/>
    <s v="40d88d01-1e23-496f-a4f6-1bac1d1787b1"/>
  </r>
  <r>
    <n v="0"/>
    <n v="0"/>
    <n v="0"/>
    <n v="0"/>
    <n v="0"/>
    <n v="0"/>
    <n v="0"/>
    <n v="0"/>
    <n v="0"/>
    <n v="0"/>
    <x v="1"/>
    <n v="1"/>
    <n v="1"/>
    <n v="1"/>
    <n v="20"/>
    <x v="3"/>
    <d v="2020-05-14T10:13:21"/>
    <s v="NCR"/>
    <x v="2"/>
    <d v="2020-03-05T00:00:00"/>
    <d v="2020-03-05T15:21:03"/>
    <s v=""/>
    <s v="No"/>
    <s v="Old"/>
    <n v="0"/>
    <x v="0"/>
    <x v="0"/>
    <s v="Ben"/>
    <s v="Chambers"/>
    <x v="2"/>
    <n v="2316486"/>
    <x v="1319"/>
    <x v="0"/>
    <s v="LP_AV115-F17_880600"/>
    <s v="CIP_AV115-F17_357243"/>
    <s v="In-Progress"/>
    <m/>
    <x v="2"/>
    <s v="Gray Pine"/>
    <s v="No"/>
    <s v="No"/>
    <n v="4"/>
    <n v="15"/>
    <s v="Not a Strike Tree"/>
    <s v="R1B_Rmv 1-B"/>
    <s v="Haul offsite"/>
    <m/>
    <s v="None Observed"/>
    <s v="poles 1-2, .6 span, 10 feet north of line. remove to prevent continual topping"/>
    <s v="MFE_Mountain F Enterprises"/>
    <m/>
    <m/>
    <m/>
    <m/>
    <m/>
    <s v="Unit"/>
    <s v="No"/>
    <s v="Not Invoiced"/>
    <m/>
    <m/>
    <m/>
    <s v="remove all wood and brush "/>
    <x v="2"/>
    <d v="2020-05-14T10:13:21"/>
    <s v="Sierra"/>
    <s v="SI_Sierra"/>
    <m/>
    <s v="11292 YUBA RIDGE DR"/>
    <s v=""/>
    <s v=""/>
    <s v=""/>
    <s v="jmonrm_awrr"/>
    <d v="2020-03-05T15:21:03"/>
    <s v="BE_geomartawrrprod"/>
    <d v="2020-05-14T11:32:32"/>
    <s v="234d8ce8-ce74-420d-95b3-1991f94486e9"/>
  </r>
  <r>
    <n v="0"/>
    <n v="0"/>
    <n v="0"/>
    <n v="0"/>
    <n v="0"/>
    <n v="0"/>
    <n v="0"/>
    <n v="0"/>
    <n v="0"/>
    <n v="0"/>
    <x v="1"/>
    <n v="1"/>
    <n v="2"/>
    <n v="2"/>
    <n v="20"/>
    <x v="3"/>
    <d v="2020-05-14T10:13:24"/>
    <s v="zAWRR Not in Roster"/>
    <x v="1"/>
    <d v="2020-03-23T00:00:00"/>
    <d v="2020-03-23T14:43:47"/>
    <s v=""/>
    <s v="No"/>
    <s v="Old"/>
    <n v="0"/>
    <x v="1"/>
    <x v="0"/>
    <s v="zAWRR Not in Roster"/>
    <s v="zAWRR Not in Roster"/>
    <x v="1"/>
    <n v="2943435"/>
    <x v="1320"/>
    <x v="2"/>
    <s v="LP_AW116-A04_900730"/>
    <s v="CIP_AW116-A04_397449"/>
    <s v="Tree Work Complete"/>
    <m/>
    <x v="1"/>
    <s v="Black Oak"/>
    <s v="No"/>
    <s v="Yes"/>
    <n v="23"/>
    <n v="46"/>
    <s v="ABATE"/>
    <s v="F2B_FP-Rmv2 B"/>
    <s v="Haul offsite"/>
    <m/>
    <s v="None Observed"/>
    <s v=".2 span pole 9 to a. 5 feet south of line. 2 stem. Heavy mistletoe infestation. 1 stem broken with rot in wound. Other stem with dead/dying branches and open wounds with rot. Crown largely dead"/>
    <s v="AEA_A &amp; E Arborists Tree Care"/>
    <m/>
    <n v="5650734"/>
    <s v="F2B_FP-Rmv2 B"/>
    <d v="2020-05-11T00:00:00"/>
    <m/>
    <s v="Unit"/>
    <s v="No"/>
    <s v="Not Invoiced"/>
    <s v="AEA_A &amp; E Arborists Tree Care"/>
    <m/>
    <d v="2020-05-13T16:10:25"/>
    <s v="Remove all material "/>
    <x v="6"/>
    <d v="2020-05-14T10:13:24"/>
    <s v="Sierra"/>
    <s v="SI_Sierra"/>
    <m/>
    <s v="13581 SCHOONER HILL DR"/>
    <s v="GRASS VALLEY"/>
    <s v=""/>
    <s v=""/>
    <s v="rmorgm_awrr"/>
    <d v="2020-03-23T14:43:47"/>
    <s v="BE_geomartawrrprod"/>
    <d v="2020-05-14T11:32:34"/>
    <s v="caf02e78-cc71-43f6-8787-00c121e6acb7"/>
  </r>
  <r>
    <n v="0"/>
    <n v="0"/>
    <n v="0"/>
    <n v="0"/>
    <n v="0"/>
    <n v="0"/>
    <n v="0"/>
    <n v="0"/>
    <n v="0"/>
    <n v="0"/>
    <x v="1"/>
    <n v="1"/>
    <s v="NA"/>
    <s v="NA"/>
    <n v="20"/>
    <x v="3"/>
    <d v="2020-05-14T10:14:23"/>
    <s v="MGE"/>
    <x v="4"/>
    <d v="2020-05-14T00:00:00"/>
    <d v="2020-05-14T10:14:23"/>
    <s v=""/>
    <s v="No"/>
    <s v="New"/>
    <n v="0"/>
    <x v="1"/>
    <x v="0"/>
    <s v="Miguel"/>
    <s v="Dominguez-Diaz"/>
    <x v="20"/>
    <n v="3227721"/>
    <x v="1321"/>
    <x v="0"/>
    <s v="LP_AV115-F22_882926"/>
    <s v="CIP_AV115-F22_356420"/>
    <s v="No Work Required Under EVM"/>
    <m/>
    <x v="2"/>
    <s v="Black Oak"/>
    <s v="No"/>
    <s v="No"/>
    <n v="15"/>
    <n v="50"/>
    <s v="Do Not ABATE"/>
    <s v="NW_No Work"/>
    <s v="Not Needed"/>
    <m/>
    <s v="None Observed"/>
    <s v="0.6 of the span from pole A to B. 45 ft East of the line. Slight lean towards lines and on top of a hillside facing facilities. "/>
    <m/>
    <m/>
    <m/>
    <m/>
    <m/>
    <m/>
    <s v="Unit"/>
    <s v="No"/>
    <s v="Not Invoiced"/>
    <m/>
    <m/>
    <m/>
    <s v="TBD "/>
    <x v="24"/>
    <d v="2020-05-14T10:14:23"/>
    <s v="Sierra"/>
    <s v="SI_Sierra"/>
    <m/>
    <s v="13119 ARTIC OWL RD"/>
    <s v="NEVADA CITY"/>
    <s v=""/>
    <s v=""/>
    <s v="mdiazm_awrr"/>
    <d v="2020-05-14T10:14:23"/>
    <s v="BE_geomartawrrprod"/>
    <d v="2020-05-14T12:22:23"/>
    <s v="2dab63ce-8da6-4a51-87e8-7f3a0cdabc57"/>
  </r>
  <r>
    <n v="0"/>
    <n v="0"/>
    <n v="0"/>
    <n v="0"/>
    <n v="0"/>
    <n v="0"/>
    <n v="0"/>
    <n v="0"/>
    <n v="0"/>
    <n v="0"/>
    <x v="1"/>
    <n v="1"/>
    <n v="2"/>
    <n v="2"/>
    <n v="20"/>
    <x v="3"/>
    <d v="2020-05-14T10:14:38"/>
    <s v="zAWRR Not in Roster"/>
    <x v="1"/>
    <d v="2020-03-25T00:00:00"/>
    <d v="2020-03-25T10:54:20"/>
    <s v=""/>
    <s v="No"/>
    <s v="Old"/>
    <n v="0"/>
    <x v="1"/>
    <x v="0"/>
    <s v="zAWRR Not in Roster"/>
    <s v="zAWRR Not in Roster"/>
    <x v="1"/>
    <n v="2951912"/>
    <x v="1322"/>
    <x v="2"/>
    <s v="LP_AW116-A04_898595"/>
    <s v="CIP_AW116-A04_397449"/>
    <s v="Tree Work Complete"/>
    <m/>
    <x v="1"/>
    <s v="Black Oak"/>
    <s v="No"/>
    <s v="No"/>
    <n v="12"/>
    <n v="28"/>
    <s v="ABATE"/>
    <s v="R2B_Rmv 2-B"/>
    <s v="Haul offsite"/>
    <m/>
    <s v="None Observed"/>
    <s v=".1 span pole 9 to 10. Under intersection of lines. Previously topped, abrading pole, and growing towards lines. Removal recommended. 2 stem"/>
    <s v="AEA_A &amp; E Arborists Tree Care"/>
    <m/>
    <n v="5650734"/>
    <s v="R2B_Rmv 2-B"/>
    <d v="2020-05-11T00:00:00"/>
    <m/>
    <s v="Unit"/>
    <s v="No"/>
    <s v="Not Invoiced"/>
    <s v="AEA_A &amp; E Arborists Tree Care"/>
    <m/>
    <d v="2020-05-13T16:12:01"/>
    <s v="In county easement. Remove all material "/>
    <x v="6"/>
    <d v="2020-05-14T10:14:38"/>
    <s v="Sierra"/>
    <s v="SI_Sierra"/>
    <m/>
    <s v="15729 LOWER COLFAX RD"/>
    <s v="GRASS VALLEY"/>
    <s v=""/>
    <s v=""/>
    <s v="rmorgm_awrr"/>
    <d v="2020-03-25T10:54:20"/>
    <s v="BE_geomartawrrprod"/>
    <d v="2020-05-14T11:32:34"/>
    <s v="f8157219-8f27-4c92-94d3-d62060f0aff8"/>
  </r>
  <r>
    <n v="0"/>
    <n v="0"/>
    <n v="0"/>
    <n v="0"/>
    <n v="0"/>
    <n v="0"/>
    <n v="0"/>
    <n v="0"/>
    <n v="0"/>
    <n v="0"/>
    <x v="1"/>
    <n v="1"/>
    <s v="NA"/>
    <s v="NA"/>
    <n v="20"/>
    <x v="3"/>
    <d v="2020-05-14T10:14:57"/>
    <s v="MBG"/>
    <x v="3"/>
    <d v="2020-05-14T00:00:00"/>
    <d v="2020-05-14T10:14:57"/>
    <s v=""/>
    <s v="No"/>
    <s v="New"/>
    <n v="0"/>
    <x v="1"/>
    <x v="0"/>
    <s v="Nathan"/>
    <s v="Vik"/>
    <x v="23"/>
    <n v="3227723"/>
    <x v="1323"/>
    <x v="2"/>
    <s v="LP_AW116-A09_893411"/>
    <s v="CIP_AW116-A09_396979"/>
    <s v="No Work Required Under EVM"/>
    <m/>
    <x v="1"/>
    <s v="Cedar"/>
    <s v="No"/>
    <s v="No"/>
    <n v="9"/>
    <n v="47"/>
    <s v="Do Not ABATE"/>
    <s v="NW_No Work"/>
    <s v="Not Needed"/>
    <m/>
    <s v="Riparian"/>
    <s v="Tree is .3 span from pole c to b, 35 ft NE of line. Overall healthy tree "/>
    <m/>
    <m/>
    <m/>
    <m/>
    <m/>
    <m/>
    <s v="Unit"/>
    <s v="No"/>
    <s v="Not Invoiced"/>
    <m/>
    <m/>
    <m/>
    <s v="TBD "/>
    <x v="28"/>
    <d v="2020-05-14T10:14:57"/>
    <s v="Sierra"/>
    <s v="SI_Sierra"/>
    <m/>
    <s v="13734 SUNSHINE MEADOWS TRL"/>
    <s v="GRASS VALLEY"/>
    <s v=""/>
    <s v=""/>
    <s v="nvikm_awrr"/>
    <d v="2020-05-14T10:14:57"/>
    <s v="BE_geomartawrrprod"/>
    <d v="2020-05-14T12:22:23"/>
    <s v="74bc4ad3-df1e-4988-84bd-8bf0e380e455"/>
  </r>
  <r>
    <n v="0"/>
    <n v="0"/>
    <n v="0"/>
    <n v="0"/>
    <n v="0"/>
    <n v="0"/>
    <n v="0"/>
    <n v="0"/>
    <n v="0"/>
    <n v="0"/>
    <x v="1"/>
    <n v="1"/>
    <n v="2"/>
    <n v="2"/>
    <n v="20"/>
    <x v="3"/>
    <d v="2020-05-14T10:15:00"/>
    <s v="zAWRR Not in Roster"/>
    <x v="1"/>
    <d v="2020-03-25T00:00:00"/>
    <d v="2020-03-25T10:38:37"/>
    <s v=""/>
    <s v="No"/>
    <s v="Old"/>
    <n v="0"/>
    <x v="1"/>
    <x v="0"/>
    <s v="zAWRR Not in Roster"/>
    <s v="zAWRR Not in Roster"/>
    <x v="1"/>
    <n v="2951910"/>
    <x v="1324"/>
    <x v="2"/>
    <s v="LP_AW116-A04_898595"/>
    <s v="CIP_AW116-A04_397449"/>
    <s v="Tree Work Complete"/>
    <m/>
    <x v="1"/>
    <s v="Cedar"/>
    <s v="No"/>
    <s v="No"/>
    <n v="14"/>
    <n v="32"/>
    <s v="Do Not ABATE"/>
    <s v="R2B_Rmv 2-B"/>
    <s v="Haul offsite"/>
    <m/>
    <s v="None Observed"/>
    <s v=".1 span pole 9 to a. 5 feet north of line. Pole and guy strike potential. Previously topped and reaching to lines. Recommend removal "/>
    <s v="AEA_A &amp; E Arborists Tree Care"/>
    <m/>
    <n v="5650734"/>
    <s v="R2B_Rmv 2-B"/>
    <d v="2020-05-11T00:00:00"/>
    <m/>
    <s v="Unit"/>
    <s v="No"/>
    <s v="Not Invoiced"/>
    <s v="AEA_A &amp; E Arborists Tree Care"/>
    <m/>
    <d v="2020-05-13T16:13:44"/>
    <s v="Remove all material "/>
    <x v="6"/>
    <d v="2020-05-14T10:15:00"/>
    <s v="Sierra"/>
    <s v="SI_Sierra"/>
    <m/>
    <s v="15729 LOWER COLFAX RD"/>
    <s v="GRASS VALLEY"/>
    <s v=""/>
    <s v=""/>
    <s v="rmorgm_awrr"/>
    <d v="2020-03-25T10:38:37"/>
    <s v="BE_geomartawrrprod"/>
    <d v="2020-05-14T11:32:34"/>
    <s v="f54ef90c-6eec-48fd-a2c7-b59ad892cf3c"/>
  </r>
  <r>
    <n v="0"/>
    <n v="0"/>
    <n v="0"/>
    <n v="0"/>
    <n v="0"/>
    <n v="0"/>
    <n v="0"/>
    <n v="0"/>
    <n v="0"/>
    <n v="0"/>
    <x v="1"/>
    <n v="1"/>
    <s v="NA"/>
    <s v="NA"/>
    <n v="20"/>
    <x v="3"/>
    <d v="2020-05-14T10:16:56"/>
    <s v="JEF"/>
    <x v="6"/>
    <d v="2020-05-14T00:00:00"/>
    <d v="2020-05-14T10:16:56"/>
    <s v=""/>
    <s v="No"/>
    <s v="New"/>
    <n v="0"/>
    <x v="1"/>
    <x v="0"/>
    <s v="Sterling"/>
    <s v="Fulford"/>
    <x v="17"/>
    <n v="3228375"/>
    <x v="1325"/>
    <x v="0"/>
    <s v="LP_AV115-F22_882929"/>
    <s v="CIP_AV115-F22_356536"/>
    <s v="No Work Required Under EVM"/>
    <m/>
    <x v="0"/>
    <s v="Ponderosa Pine"/>
    <s v="No"/>
    <s v="No"/>
    <n v="20"/>
    <n v="130"/>
    <s v="Do Not ABATE"/>
    <s v="NW_No Work"/>
    <s v="Not Needed"/>
    <m/>
    <s v="None Observed"/>
    <s v="Tree .8 of span From poles 6 to A, 44ft  west of lines. Small wounds present halfway up tree"/>
    <m/>
    <m/>
    <m/>
    <m/>
    <m/>
    <m/>
    <s v="Unit"/>
    <s v="No"/>
    <s v="Not Invoiced"/>
    <m/>
    <m/>
    <m/>
    <s v="TBD"/>
    <x v="21"/>
    <d v="2020-05-14T10:16:56"/>
    <s v="Sierra"/>
    <s v="SI_Sierra"/>
    <m/>
    <s v="13110 ARTIC OWL RD"/>
    <s v="NEVADA CITY"/>
    <s v=""/>
    <s v=""/>
    <s v="sfulfj_awrr"/>
    <d v="2020-05-14T10:16:56"/>
    <s v="BE_geomartawrrprod"/>
    <d v="2020-05-14T12:22:39"/>
    <s v="4bc33d03-de2f-46b7-8e87-101d27cfaeb9"/>
  </r>
  <r>
    <n v="0"/>
    <n v="0"/>
    <n v="0"/>
    <n v="0"/>
    <n v="0"/>
    <n v="0"/>
    <n v="0"/>
    <n v="0"/>
    <n v="0"/>
    <n v="0"/>
    <x v="1"/>
    <n v="1"/>
    <s v="NA"/>
    <s v="NA"/>
    <n v="20"/>
    <x v="3"/>
    <d v="2020-05-14T10:17:12"/>
    <s v="MGE"/>
    <x v="4"/>
    <d v="2020-05-14T00:00:00"/>
    <d v="2020-05-14T10:17:12"/>
    <s v=""/>
    <s v="No"/>
    <s v="New"/>
    <n v="0"/>
    <x v="1"/>
    <x v="0"/>
    <s v="Brandon"/>
    <s v="Fabela"/>
    <x v="21"/>
    <n v="3227738"/>
    <x v="1326"/>
    <x v="2"/>
    <s v="LP_AW116-A07_900829"/>
    <s v="CIP_AW116-A07_396655"/>
    <s v="No Work Required Under EVM"/>
    <m/>
    <x v="2"/>
    <s v="Black Oak"/>
    <s v="No"/>
    <s v="No"/>
    <n v="22"/>
    <n v="50"/>
    <s v="Do Not ABATE"/>
    <s v="NW_No Work"/>
    <s v="Not Needed"/>
    <m/>
    <s v="Riparian"/>
    <s v="0.3 of span from pole#01-#14/33 feet west of line"/>
    <m/>
    <m/>
    <m/>
    <m/>
    <m/>
    <m/>
    <s v="Unit"/>
    <s v="No"/>
    <s v="Not Invoiced"/>
    <m/>
    <m/>
    <m/>
    <s v="TBD"/>
    <x v="26"/>
    <d v="2020-05-14T10:17:12"/>
    <s v="Sierra"/>
    <s v="SI_Sierra"/>
    <m/>
    <s v="12352 SUNSHINE VALLEY RD"/>
    <s v="GRASS VALLEY"/>
    <s v=""/>
    <s v=""/>
    <s v="bfabem_awrr"/>
    <d v="2020-05-14T10:17:12"/>
    <s v="BE_geomartawrrprod"/>
    <d v="2020-05-14T12:22:23"/>
    <s v="2c655aca-93ac-4b28-a187-0fcc83f578a3"/>
  </r>
  <r>
    <n v="0"/>
    <n v="0"/>
    <n v="0"/>
    <n v="0"/>
    <n v="0"/>
    <n v="0"/>
    <n v="0"/>
    <n v="0"/>
    <n v="0"/>
    <n v="0"/>
    <x v="1"/>
    <n v="1"/>
    <n v="1"/>
    <n v="1"/>
    <n v="20"/>
    <x v="3"/>
    <d v="2020-05-14T10:18:15"/>
    <s v="AEA"/>
    <x v="0"/>
    <d v="2020-04-13T00:00:00"/>
    <d v="2020-04-13T09:29:12"/>
    <s v=""/>
    <s v="No"/>
    <s v="Old"/>
    <n v="0"/>
    <x v="0"/>
    <x v="0"/>
    <s v="Drew"/>
    <s v="Berlfein"/>
    <x v="0"/>
    <n v="3096691"/>
    <x v="1327"/>
    <x v="0"/>
    <s v="LP_AV115-F22_884099"/>
    <s v="CIP_AV115-F22_356092"/>
    <s v="Tree Work Complete"/>
    <m/>
    <x v="8"/>
    <s v="Black Oak"/>
    <s v="No"/>
    <s v="No"/>
    <n v="6"/>
    <n v="20"/>
    <s v="Not a Strike Tree"/>
    <s v="R1A_Rmv 1-A"/>
    <s v="Cut and Leave"/>
    <s v="No"/>
    <s v="None Observed"/>
    <s v=".1 span poles 11-12 underlines will need continuous topping "/>
    <s v="AEA_A &amp; E Arborists Tree Care"/>
    <m/>
    <n v="5429731"/>
    <s v="R1A_Rmv 1-A"/>
    <d v="2020-05-14T10:18:03"/>
    <s v="Crew 202"/>
    <s v="Unit"/>
    <m/>
    <m/>
    <m/>
    <m/>
    <m/>
    <s v="Cut rounds into 16in remove all slash "/>
    <x v="0"/>
    <d v="2020-05-14T10:18:15"/>
    <s v="Sierra"/>
    <s v="SI_Sierra"/>
    <s v="1051742718"/>
    <m/>
    <s v="NEVADA CITY"/>
    <s v=""/>
    <s v=""/>
    <s v="smonrf_awrr"/>
    <d v="2020-04-13T09:29:12"/>
    <s v="BE_geomartawrrprod"/>
    <d v="2020-05-14T11:33:08"/>
    <s v="1282e847-228a-4bdc-9b9c-227317d9eb97"/>
  </r>
  <r>
    <n v="0"/>
    <n v="0"/>
    <n v="0"/>
    <n v="0"/>
    <n v="0"/>
    <n v="0"/>
    <n v="0"/>
    <n v="0"/>
    <n v="0"/>
    <n v="0"/>
    <x v="1"/>
    <n v="1"/>
    <n v="2"/>
    <n v="2"/>
    <n v="20"/>
    <x v="3"/>
    <d v="2020-05-14T10:18:35"/>
    <s v="zAWRR Not in Roster"/>
    <x v="1"/>
    <d v="2020-03-26T00:00:00"/>
    <d v="2020-03-26T14:43:59"/>
    <s v=""/>
    <s v="No"/>
    <s v="Old"/>
    <n v="0"/>
    <x v="1"/>
    <x v="0"/>
    <s v="zAWRR Not in Roster"/>
    <s v="zAWRR Not in Roster"/>
    <x v="1"/>
    <n v="2955533"/>
    <x v="1328"/>
    <x v="2"/>
    <s v="LP_AW116-A04_898595"/>
    <s v="CIP_AW116-A04_398916"/>
    <s v="Tree Work Complete"/>
    <m/>
    <x v="1"/>
    <s v="Black Oak"/>
    <s v="No"/>
    <s v="No"/>
    <n v="14"/>
    <n v="32"/>
    <s v="ABATE"/>
    <s v="R2B_Rmv 2-B"/>
    <s v="Haul offsite"/>
    <m/>
    <s v="None Observed"/>
    <s v=".9 span pole 7 to 8. 11 feet west of line. Between fence and large ponds. 4 stem. Abate for codom stem"/>
    <s v="AEA_A &amp; E Arborists Tree Care"/>
    <m/>
    <n v="5650734"/>
    <s v="R2B_Rmv 2-B"/>
    <d v="2020-05-11T00:00:00"/>
    <m/>
    <s v="Unit"/>
    <s v="No"/>
    <s v="Not Invoiced"/>
    <s v="AEA_A &amp; E Arborists Tree Care"/>
    <m/>
    <d v="2020-05-13T16:19:25"/>
    <s v="Remove all material "/>
    <x v="6"/>
    <d v="2020-05-14T10:18:35"/>
    <s v="Sierra"/>
    <s v="SI_Sierra"/>
    <m/>
    <s v="15729 LOWER COLFAX RD"/>
    <s v="GRASS VALLEY"/>
    <s v=""/>
    <s v=""/>
    <s v="rmorgm_awrr"/>
    <d v="2020-03-26T14:43:59"/>
    <s v="BE_geomartawrrprod"/>
    <d v="2020-05-14T11:33:02"/>
    <s v="1edeebb3-e67b-4535-bb33-9cba11f245e7"/>
  </r>
  <r>
    <n v="0"/>
    <n v="0"/>
    <n v="0"/>
    <n v="0"/>
    <n v="0"/>
    <n v="0"/>
    <n v="0"/>
    <n v="0"/>
    <n v="0"/>
    <n v="0"/>
    <x v="1"/>
    <n v="1"/>
    <n v="1"/>
    <n v="1"/>
    <n v="20"/>
    <x v="3"/>
    <d v="2020-05-14T10:18:48"/>
    <s v="zAWRR Not in Roster"/>
    <x v="1"/>
    <d v="2020-03-26T00:00:00"/>
    <d v="2020-03-26T13:46:23"/>
    <s v=""/>
    <s v="No"/>
    <s v="Old"/>
    <n v="0"/>
    <x v="1"/>
    <x v="0"/>
    <s v="zAWRR Not in Roster"/>
    <s v="zAWRR Not in Roster"/>
    <x v="1"/>
    <n v="2955528"/>
    <x v="1329"/>
    <x v="2"/>
    <s v="LP_AW116-A04_898595"/>
    <s v="CIP_AW116-A04_398916"/>
    <s v="Tree Work Complete"/>
    <m/>
    <x v="1"/>
    <s v="Black Oak"/>
    <s v="No"/>
    <s v="No"/>
    <n v="7"/>
    <n v="32"/>
    <s v="Do Not ABATE"/>
    <s v="R1B_Rmv 1-B"/>
    <s v="Haul offsite"/>
    <m/>
    <s v="None Observed"/>
    <s v=".9 span pole 7 to 8. Under lines in front of large ponds. Will break compliance over next 18 months and repeated topping not recommended. Recommend removal "/>
    <s v="AEA_A &amp; E Arborists Tree Care"/>
    <m/>
    <n v="5650734"/>
    <s v="R1B_Rmv 1-B"/>
    <d v="2020-05-11T00:00:00"/>
    <m/>
    <s v="Unit"/>
    <s v="No"/>
    <s v="Not Invoiced"/>
    <s v="AEA_A &amp; E Arborists Tree Care"/>
    <m/>
    <d v="2020-05-13T16:18:21"/>
    <s v="Remove all material. May be in county easement "/>
    <x v="6"/>
    <d v="2020-05-14T10:18:48"/>
    <s v="Sierra"/>
    <s v="SI_Sierra"/>
    <m/>
    <s v="15729 LOWER COLFAX RD"/>
    <s v="GRASS VALLEY"/>
    <s v=""/>
    <s v=""/>
    <s v="rmorgm_awrr"/>
    <d v="2020-03-26T13:46:23"/>
    <s v="BE_geomartawrrprod"/>
    <d v="2020-05-14T11:33:02"/>
    <s v="682ccfbb-728a-4ce2-9a67-c1f9da6e2039"/>
  </r>
  <r>
    <n v="0"/>
    <n v="0"/>
    <n v="0"/>
    <n v="0"/>
    <n v="0"/>
    <n v="0"/>
    <n v="0"/>
    <n v="0"/>
    <n v="0"/>
    <n v="0"/>
    <x v="1"/>
    <n v="1"/>
    <n v="2"/>
    <s v="NA"/>
    <n v="20"/>
    <x v="3"/>
    <d v="2020-05-14T10:19:06"/>
    <s v="MGE"/>
    <x v="4"/>
    <d v="2020-05-14T00:00:00"/>
    <d v="2020-05-14T10:04:18"/>
    <s v=""/>
    <s v="No"/>
    <s v="New"/>
    <n v="1"/>
    <x v="1"/>
    <x v="0"/>
    <s v="Alex"/>
    <s v="Coon"/>
    <x v="19"/>
    <n v="3227637"/>
    <x v="1330"/>
    <x v="0"/>
    <s v="LP_AV115-F18_878397"/>
    <s v="CIP_AV115-F18_356913"/>
    <s v="Hold"/>
    <m/>
    <x v="2"/>
    <s v="Blue Oak"/>
    <s v="No"/>
    <s v="No"/>
    <n v="14"/>
    <n v="45"/>
    <s v="Do Not ABATE"/>
    <s v="SD_Side"/>
    <s v="Chip on site/broadcast"/>
    <m/>
    <s v="None Observed"/>
    <s v="PLEASE DELETE!! Poles A-B, 0.8 span, 15 feet north of lines, TOUCHING LINES, trim away from lines."/>
    <m/>
    <m/>
    <m/>
    <m/>
    <m/>
    <m/>
    <s v="Unit"/>
    <s v="No"/>
    <s v="Not Invoiced"/>
    <m/>
    <m/>
    <m/>
    <s v="Chip and pile in front yard."/>
    <x v="23"/>
    <d v="2020-05-14T10:19:06"/>
    <s v="Sierra"/>
    <s v="SI_Sierra"/>
    <m/>
    <s v="10975 WILL O WISP CT"/>
    <s v="NEVADA CITY"/>
    <s v=""/>
    <s v=""/>
    <s v="acoonm_awrr"/>
    <d v="2020-05-14T10:04:18"/>
    <s v="BE_geomartawrrprod"/>
    <d v="2020-05-14T12:19:28"/>
    <s v="d8ff07b5-163e-4c21-b7eb-2fc5e112b8a2"/>
  </r>
  <r>
    <n v="0"/>
    <n v="0"/>
    <n v="0"/>
    <n v="0"/>
    <n v="0"/>
    <n v="0"/>
    <n v="0"/>
    <n v="0"/>
    <n v="0"/>
    <n v="0"/>
    <x v="1"/>
    <n v="1"/>
    <n v="1"/>
    <n v="1"/>
    <n v="20"/>
    <x v="3"/>
    <d v="2020-05-14T10:19:17"/>
    <s v="zAWRR Not in Roster"/>
    <x v="1"/>
    <d v="2020-03-26T00:00:00"/>
    <d v="2020-03-26T09:11:50"/>
    <s v=""/>
    <s v="No"/>
    <s v="Old"/>
    <n v="0"/>
    <x v="1"/>
    <x v="0"/>
    <s v="zAWRR Not in Roster"/>
    <s v="zAWRR Not in Roster"/>
    <x v="1"/>
    <n v="2955509"/>
    <x v="1331"/>
    <x v="2"/>
    <s v="LP_AW116-A04_898595"/>
    <s v="CIP_AW116-A04_397049"/>
    <s v="Tree Work Complete"/>
    <m/>
    <x v="1"/>
    <s v="Cedar"/>
    <s v="No"/>
    <s v="No"/>
    <n v="10"/>
    <n v="26"/>
    <s v="Do Not ABATE"/>
    <s v="R1B_Rmv 1-B"/>
    <s v="Cut and Leave"/>
    <m/>
    <s v="None Observed"/>
    <s v=".9 span pole a to b. Under lines. Pole and guy strike potential. Could break compliance over next 18 months and repeated topping not recommended . Recommend removal. Try to avoid redbud that is growing around tree. "/>
    <s v="AEA_A &amp; E Arborists Tree Care"/>
    <m/>
    <n v="5650734"/>
    <s v="R1B_Rmv 1-B"/>
    <d v="2020-05-11T00:00:00"/>
    <m/>
    <s v="Unit"/>
    <s v="No"/>
    <s v="Not Invoiced"/>
    <s v="AEA_A &amp; E Arborists Tree Care"/>
    <m/>
    <d v="2020-05-13T16:04:18"/>
    <s v="Cut to 16 inches"/>
    <x v="6"/>
    <d v="2020-05-14T10:19:17"/>
    <s v="Sierra"/>
    <s v="SI_Sierra"/>
    <m/>
    <s v="15729 LOWER COLFAX RD"/>
    <s v="GRASS VALLEY"/>
    <s v=""/>
    <s v=""/>
    <s v="rmorgm_awrr"/>
    <d v="2020-03-26T09:11:50"/>
    <s v="BE_geomartawrrprod"/>
    <d v="2020-05-14T11:33:02"/>
    <s v="c75ad51a-a910-4aa1-8c5e-af5e836cbbaf"/>
  </r>
  <r>
    <n v="0"/>
    <n v="0"/>
    <n v="0"/>
    <n v="0"/>
    <n v="0"/>
    <n v="0"/>
    <n v="0"/>
    <n v="0"/>
    <n v="0"/>
    <n v="0"/>
    <x v="1"/>
    <n v="1"/>
    <n v="1"/>
    <n v="1"/>
    <n v="20"/>
    <x v="3"/>
    <d v="2020-05-14T10:19:30"/>
    <s v="zAWRR Not in Roster"/>
    <x v="1"/>
    <d v="2020-03-26T00:00:00"/>
    <d v="2020-03-26T09:06:51"/>
    <s v=""/>
    <s v="No"/>
    <s v="Old"/>
    <n v="0"/>
    <x v="1"/>
    <x v="0"/>
    <s v="zAWRR Not in Roster"/>
    <s v="zAWRR Not in Roster"/>
    <x v="1"/>
    <n v="2955508"/>
    <x v="1332"/>
    <x v="2"/>
    <s v="LP_AW116-A04_898595"/>
    <s v="CIP_AW116-A04_397049"/>
    <s v="Tree Work Complete"/>
    <m/>
    <x v="1"/>
    <s v="Black Oak"/>
    <s v="No"/>
    <s v="No"/>
    <n v="6"/>
    <n v="26"/>
    <s v="Do Not ABATE"/>
    <s v="R1B_Rmv 1-B"/>
    <s v="Cut and Leave"/>
    <m/>
    <s v="None Observed"/>
    <s v=".9 span pole a to b. Under lines. Pole and guy strike potential. Will break compliance over next 18 months and repeated topping not recommended. Recommend removal "/>
    <s v="AEA_A &amp; E Arborists Tree Care"/>
    <m/>
    <n v="5650734"/>
    <s v="R1B_Rmv 1-B"/>
    <d v="2020-05-11T00:00:00"/>
    <m/>
    <s v="Unit"/>
    <s v="No"/>
    <s v="Not Invoiced"/>
    <s v="AEA_A &amp; E Arborists Tree Care"/>
    <m/>
    <d v="2020-05-13T16:04:55"/>
    <s v="Cut to 16 inches"/>
    <x v="6"/>
    <d v="2020-05-14T10:19:30"/>
    <s v="Sierra"/>
    <s v="SI_Sierra"/>
    <m/>
    <s v="15729 LOWER COLFAX RD"/>
    <s v="GRASS VALLEY"/>
    <s v=""/>
    <s v=""/>
    <s v="rmorgm_awrr"/>
    <d v="2020-03-26T09:06:51"/>
    <s v="BE_geomartawrrprod"/>
    <d v="2020-05-14T11:33:02"/>
    <s v="74d5b6e1-d380-4752-9fc0-45e5e050b3b5"/>
  </r>
  <r>
    <n v="0"/>
    <n v="0"/>
    <n v="0"/>
    <n v="0"/>
    <n v="0"/>
    <n v="0"/>
    <n v="0"/>
    <n v="0"/>
    <n v="0"/>
    <n v="0"/>
    <x v="1"/>
    <n v="1"/>
    <s v="NA"/>
    <s v="NA"/>
    <n v="20"/>
    <x v="3"/>
    <d v="2020-05-14T10:19:46"/>
    <s v="JEF"/>
    <x v="6"/>
    <d v="2020-05-14T00:00:00"/>
    <d v="2020-05-14T10:19:46"/>
    <s v=""/>
    <s v="No"/>
    <s v="New"/>
    <n v="0"/>
    <x v="1"/>
    <x v="0"/>
    <s v="Sterling"/>
    <s v="Fulford"/>
    <x v="17"/>
    <n v="3228376"/>
    <x v="1333"/>
    <x v="0"/>
    <s v="LP_AV115-F22_882929"/>
    <s v="CIP_AV115-F22_356536"/>
    <s v="No Work Required Under EVM"/>
    <m/>
    <x v="0"/>
    <s v="Ponderosa Pine"/>
    <s v="No"/>
    <s v="No"/>
    <n v="21"/>
    <n v="120"/>
    <s v="Do Not ABATE"/>
    <s v="NW_No Work"/>
    <s v="Not Needed"/>
    <m/>
    <s v="None Observed"/>
    <s v="Tree .8 of span From poles 6 to A, 17ft west of lines."/>
    <m/>
    <m/>
    <m/>
    <m/>
    <m/>
    <m/>
    <s v="Unit"/>
    <s v="No"/>
    <s v="Not Invoiced"/>
    <m/>
    <m/>
    <m/>
    <s v="TBD"/>
    <x v="21"/>
    <d v="2020-05-14T10:19:46"/>
    <s v="Sierra"/>
    <s v="SI_Sierra"/>
    <m/>
    <s v="13110 ARTIC OWL RD"/>
    <s v="NEVADA CITY"/>
    <s v=""/>
    <s v=""/>
    <s v="sfulfj_awrr"/>
    <d v="2020-05-14T10:19:46"/>
    <s v="BE_geomartawrrprod"/>
    <d v="2020-05-14T12:22:39"/>
    <s v="51c1ea5a-d6ca-4a36-af65-8cb8ca79e449"/>
  </r>
  <r>
    <n v="0"/>
    <n v="0"/>
    <n v="0"/>
    <n v="0"/>
    <n v="0"/>
    <n v="0"/>
    <n v="0"/>
    <n v="0"/>
    <n v="0"/>
    <n v="0"/>
    <x v="1"/>
    <n v="1"/>
    <s v="NA"/>
    <s v="NA"/>
    <n v="20"/>
    <x v="3"/>
    <d v="2020-05-14T10:20:01"/>
    <s v="MBG"/>
    <x v="3"/>
    <d v="2020-05-14T00:00:00"/>
    <d v="2020-05-14T10:20:01"/>
    <s v=""/>
    <s v="No"/>
    <s v="New"/>
    <n v="0"/>
    <x v="1"/>
    <x v="0"/>
    <s v="Benjamin"/>
    <s v="Post"/>
    <x v="16"/>
    <n v="3227757"/>
    <x v="1334"/>
    <x v="2"/>
    <s v="LP_AW116-A09_893411"/>
    <s v="CIP_AW116-A09_396979"/>
    <s v="No Work Required Under EVM"/>
    <m/>
    <x v="1"/>
    <s v="Cedar"/>
    <s v="No"/>
    <s v="No"/>
    <n v="17"/>
    <n v="59"/>
    <s v="Do Not ABATE"/>
    <s v="NW_No Work"/>
    <s v="Not Needed"/>
    <m/>
    <s v="None Observed"/>
    <s v="0.4 span from pole D to pole C, 47’ northeast of lines, overall healthy cedar is within striking distance of facilities, located immediately west of driveway."/>
    <m/>
    <m/>
    <m/>
    <m/>
    <m/>
    <m/>
    <s v="Unit"/>
    <s v="No"/>
    <s v="Not Invoiced"/>
    <m/>
    <m/>
    <m/>
    <s v="TBD"/>
    <x v="20"/>
    <d v="2020-05-14T10:20:01"/>
    <s v="Sierra"/>
    <s v="SI_Sierra"/>
    <m/>
    <s v="13734 SUNSHINE MEADOWS TRL"/>
    <s v="GRASS VALLEY"/>
    <s v=""/>
    <s v=""/>
    <s v="bpostm_awrr"/>
    <d v="2020-05-14T10:20:01"/>
    <s v="BE_geomartawrrprod"/>
    <d v="2020-05-14T12:22:24"/>
    <s v="dc97afab-aaf3-462d-9deb-0ec6f6aa06f2"/>
  </r>
  <r>
    <n v="0"/>
    <n v="0"/>
    <n v="0"/>
    <n v="0"/>
    <n v="0"/>
    <n v="0"/>
    <n v="0"/>
    <n v="0"/>
    <n v="0"/>
    <n v="0"/>
    <x v="1"/>
    <n v="1"/>
    <n v="4"/>
    <n v="4"/>
    <n v="20"/>
    <x v="3"/>
    <d v="2020-05-14T10:21:14"/>
    <s v="zAWRR Not in Roster"/>
    <x v="1"/>
    <d v="2020-03-30T00:00:00"/>
    <d v="2020-03-30T12:00:00"/>
    <s v=""/>
    <s v="No"/>
    <s v="Old"/>
    <n v="0"/>
    <x v="1"/>
    <x v="0"/>
    <s v="zAWRR Not in Roster"/>
    <s v="zAWRR Not in Roster"/>
    <x v="1"/>
    <n v="2957771"/>
    <x v="1335"/>
    <x v="2"/>
    <s v="LP_AW116-A04_900729"/>
    <s v="CIP_AW116-A04_397049"/>
    <s v="Tree Work Complete"/>
    <m/>
    <x v="1"/>
    <s v="Cedar"/>
    <s v="No"/>
    <s v="No"/>
    <n v="36"/>
    <n v="74"/>
    <s v="ABATE"/>
    <s v="F4B_FP-Rmv4 B"/>
    <s v="Cut and Leave"/>
    <m/>
    <s v="None Observed"/>
    <s v="Tree is .1 span from pole b to end pole, 30 ft south of line. Touching driveway. Old broken top, large decay fungus on trunk. Remove"/>
    <s v="AEA_A &amp; E Arborists Tree Care"/>
    <m/>
    <n v="5650734"/>
    <s v="F4B_FP-Rmv4 B"/>
    <d v="2020-05-11T00:00:00"/>
    <m/>
    <s v="Unit"/>
    <s v="No"/>
    <s v="Not Invoiced"/>
    <s v="AEA_A &amp; E Arborists Tree Care"/>
    <m/>
    <d v="2020-05-11T00:00:00"/>
    <s v="Cut wood to 16 inches and remove slash."/>
    <x v="6"/>
    <d v="2020-05-14T10:21:14"/>
    <s v="Sierra"/>
    <s v="SI_Sierra"/>
    <m/>
    <s v="13547 SCHOONER HILL DR"/>
    <s v="GRASS VALLEY"/>
    <s v=""/>
    <s v=""/>
    <s v="nvikm_awrr"/>
    <d v="2020-03-30T12:00:00"/>
    <s v="BE_geomartawrrprod"/>
    <d v="2020-05-14T11:33:02"/>
    <s v="3ea99c71-6182-41f8-b462-8cfaf231e9ec"/>
  </r>
  <r>
    <n v="0"/>
    <n v="0"/>
    <n v="0"/>
    <n v="0"/>
    <n v="0"/>
    <n v="0"/>
    <n v="0"/>
    <n v="0"/>
    <n v="0"/>
    <n v="0"/>
    <x v="1"/>
    <n v="1"/>
    <s v="NA"/>
    <s v="NA"/>
    <n v="20"/>
    <x v="3"/>
    <d v="2020-05-14T10:21:16"/>
    <s v="MBG"/>
    <x v="3"/>
    <d v="2020-05-14T00:00:00"/>
    <d v="2020-05-14T10:21:16"/>
    <s v=""/>
    <s v="No"/>
    <s v="New"/>
    <n v="0"/>
    <x v="1"/>
    <x v="0"/>
    <s v="Nathan"/>
    <s v="Vik"/>
    <x v="23"/>
    <n v="3227765"/>
    <x v="1336"/>
    <x v="2"/>
    <s v="LP_AW116-A09_893411"/>
    <s v="CIP_AW116-A09_396979"/>
    <s v="No Work Required Under EVM"/>
    <m/>
    <x v="1"/>
    <s v="Cedar"/>
    <s v="No"/>
    <s v="No"/>
    <n v="15"/>
    <n v="71"/>
    <s v="Do Not ABATE"/>
    <s v="NW_No Work"/>
    <s v="Not Needed"/>
    <m/>
    <s v="Riparian"/>
    <s v="Tree is .3 span from pole c to b, 34 ft NE of line. Overall healthy tree. "/>
    <m/>
    <m/>
    <m/>
    <m/>
    <m/>
    <m/>
    <s v="Unit"/>
    <s v="No"/>
    <s v="Not Invoiced"/>
    <m/>
    <m/>
    <m/>
    <s v="TBD "/>
    <x v="28"/>
    <d v="2020-05-14T10:21:16"/>
    <s v="Sierra"/>
    <s v="SI_Sierra"/>
    <m/>
    <s v="13734 SUNSHINE MEADOWS TRL"/>
    <s v="GRASS VALLEY"/>
    <s v=""/>
    <s v=""/>
    <s v="nvikm_awrr"/>
    <d v="2020-05-14T10:21:16"/>
    <s v="BE_geomartawrrprod"/>
    <d v="2020-05-14T12:22:24"/>
    <s v="12dc6a91-9511-49f4-91f5-7d59b3d53e05"/>
  </r>
  <r>
    <n v="0"/>
    <n v="0"/>
    <n v="0"/>
    <n v="0"/>
    <n v="0"/>
    <n v="0"/>
    <n v="0"/>
    <n v="0"/>
    <n v="0"/>
    <n v="0"/>
    <x v="1"/>
    <n v="1"/>
    <n v="2"/>
    <s v="NA"/>
    <n v="20"/>
    <x v="3"/>
    <d v="2020-05-14T10:21:58"/>
    <s v="zAWRR Not in Roster"/>
    <x v="1"/>
    <d v="2020-03-31T00:00:00"/>
    <d v="2020-03-31T15:51:17"/>
    <s v=""/>
    <s v="No"/>
    <s v="Old"/>
    <n v="0"/>
    <x v="1"/>
    <x v="0"/>
    <s v="zAWRR Not in Roster"/>
    <s v="zAWRR Not in Roster"/>
    <x v="1"/>
    <n v="2963462"/>
    <x v="1337"/>
    <x v="2"/>
    <s v="LP_AW116-A04_898595"/>
    <s v="CIP_AW116-A04_398916"/>
    <s v="Tree Work Complete"/>
    <m/>
    <x v="1"/>
    <s v="Fruit Tree"/>
    <s v="No"/>
    <s v="No"/>
    <n v="13"/>
    <n v="29"/>
    <s v="Do Not ABATE"/>
    <s v="Trim"/>
    <s v="Haul offsite"/>
    <m/>
    <s v="None Observed"/>
    <s v=".1 span pole a to b. 4 feet north of line. Pole and guy strike potential.  Likely a cherry tree.  Needs a pruning to prevent tree growing into line over next 18 months and to prevent pole abrasion. Prune off the vertical suckers and branches wrapping around pole. "/>
    <s v="AEA_A &amp; E Arborists Tree Care"/>
    <m/>
    <n v="5650734"/>
    <s v="FOB_FP-Ov B"/>
    <d v="2020-05-11T00:00:00"/>
    <m/>
    <s v="Unit"/>
    <s v="No"/>
    <s v="Not Invoiced"/>
    <s v="AEA_A &amp; E Arborists Tree Care"/>
    <m/>
    <d v="2020-05-13T16:08:31"/>
    <s v="Remove all material "/>
    <x v="6"/>
    <d v="2020-05-14T10:21:58"/>
    <s v="Sierra"/>
    <s v="SI_Sierra"/>
    <m/>
    <s v="15729 LOWER COLFAX RD"/>
    <s v="GRASS VALLEY"/>
    <s v=""/>
    <s v=""/>
    <s v="rmorgm_awrr"/>
    <d v="2020-03-31T15:51:17"/>
    <s v="BE_geomartawrrprod"/>
    <d v="2020-05-14T11:33:04"/>
    <s v="c61a56e2-82cd-4074-aed8-40901ad690ed"/>
  </r>
  <r>
    <n v="0"/>
    <n v="0"/>
    <n v="0"/>
    <n v="0"/>
    <n v="0"/>
    <n v="0"/>
    <n v="0"/>
    <n v="0"/>
    <n v="0"/>
    <n v="0"/>
    <x v="1"/>
    <n v="1"/>
    <n v="2"/>
    <s v="NA"/>
    <n v="20"/>
    <x v="3"/>
    <d v="2020-05-14T10:22:41"/>
    <s v="zAWRR Not in Roster"/>
    <x v="1"/>
    <d v="2020-04-01T00:00:00"/>
    <d v="2020-04-01T14:08:27"/>
    <s v=""/>
    <s v="No"/>
    <s v="Old"/>
    <n v="0"/>
    <x v="1"/>
    <x v="0"/>
    <s v="zAWRR Not in Roster"/>
    <s v="zAWRR Not in Roster"/>
    <x v="1"/>
    <n v="2965299"/>
    <x v="1338"/>
    <x v="2"/>
    <s v="LP_AW116-A04_898595"/>
    <s v="CIP_AW116-A04_398929"/>
    <s v="Tree Work Complete"/>
    <m/>
    <x v="1"/>
    <s v="Ponderosa Pine"/>
    <s v="No"/>
    <s v="No"/>
    <n v="22"/>
    <n v="99"/>
    <s v="Do Not ABATE"/>
    <s v="FOB_FP-Ov B"/>
    <s v="Haul offsite"/>
    <m/>
    <s v="None Observed"/>
    <s v=".7 pole a to b. 24 feet north of line. Behind fence. Overall healthy. Prune back some upper branches to maintain clearance over next 18 months"/>
    <s v="AEA_A &amp; E Arborists Tree Care"/>
    <m/>
    <n v="5650734"/>
    <s v="FOB_FP-Ov B"/>
    <d v="2020-05-11T00:00:00"/>
    <m/>
    <s v="Unit"/>
    <s v="No"/>
    <s v="Not Invoiced"/>
    <s v="AEA_A &amp; E Arborists Tree Care"/>
    <m/>
    <d v="2020-05-13T16:06:32"/>
    <s v="Remove all material "/>
    <x v="6"/>
    <d v="2020-05-14T10:22:41"/>
    <s v="Sierra"/>
    <s v="SI_Sierra"/>
    <m/>
    <s v="15729 LOWER COLFAX RD"/>
    <s v="GRASS VALLEY"/>
    <s v=""/>
    <s v=""/>
    <s v="rmorgm_awrr"/>
    <d v="2020-04-01T14:08:27"/>
    <s v="BE_geomartawrrprod"/>
    <d v="2020-05-14T11:33:04"/>
    <s v="dadf4c6b-0d3c-4e93-bc2c-dbcd5c4aa953"/>
  </r>
  <r>
    <n v="0"/>
    <n v="0"/>
    <n v="0"/>
    <n v="0"/>
    <n v="0"/>
    <n v="0"/>
    <n v="0"/>
    <n v="0"/>
    <n v="0"/>
    <n v="0"/>
    <x v="1"/>
    <n v="1"/>
    <n v="3"/>
    <n v="3"/>
    <n v="20"/>
    <x v="3"/>
    <d v="2020-05-14T10:23:37"/>
    <s v="zAWRR Not in Roster"/>
    <x v="1"/>
    <d v="2020-03-25T00:00:00"/>
    <d v="2020-03-25T10:03:34"/>
    <s v=""/>
    <s v="No"/>
    <s v="Old"/>
    <n v="0"/>
    <x v="1"/>
    <x v="0"/>
    <s v="zAWRR Not in Roster"/>
    <s v="zAWRR Not in Roster"/>
    <x v="1"/>
    <n v="2951906"/>
    <x v="1339"/>
    <x v="2"/>
    <s v="LP_AW116-A04_898595"/>
    <s v="CIP_AW116-A04_398916"/>
    <s v="Tree Work Complete"/>
    <m/>
    <x v="1"/>
    <s v="Ponderosa Pine"/>
    <s v="No"/>
    <s v="No"/>
    <n v="31"/>
    <n v="109"/>
    <s v="Do Not ABATE"/>
    <s v="F3B_FP-Rmv3 B"/>
    <s v="Haul offsite"/>
    <m/>
    <s v="None Observed"/>
    <s v=".4 span pole 8 to 9. 9 feet west of line. On edge of easement between two fences. Both fences attached to tree. Vertical single stem.  Overall healthy but close to line with many overhanging branches. Trim would remove over one third and likely kill "/>
    <s v="AEA_A &amp; E Arborists Tree Care"/>
    <m/>
    <m/>
    <s v="F3B_FP-Rmv3 B"/>
    <d v="2020-05-13T00:00:00"/>
    <s v="a21"/>
    <s v="Unit"/>
    <s v="No"/>
    <s v="Not Invoiced"/>
    <m/>
    <m/>
    <m/>
    <s v="Remove all material "/>
    <x v="6"/>
    <d v="2020-05-14T10:23:37"/>
    <s v="Sierra"/>
    <s v="SI_Sierra"/>
    <m/>
    <s v="15729 LOWER COLFAX RD"/>
    <s v="GRASS VALLEY"/>
    <s v=""/>
    <s v=""/>
    <s v="rmorgm_awrr"/>
    <d v="2020-03-25T10:03:34"/>
    <s v="BE_geomartawrrprod"/>
    <d v="2020-05-14T11:33:02"/>
    <s v="7f4b1d62-47ad-48c7-82ef-3f5d6b30216d"/>
  </r>
  <r>
    <n v="0"/>
    <n v="0"/>
    <n v="0"/>
    <n v="0"/>
    <n v="0"/>
    <n v="0"/>
    <n v="0"/>
    <n v="0"/>
    <n v="0"/>
    <n v="0"/>
    <x v="1"/>
    <n v="1"/>
    <s v="NA"/>
    <s v="NA"/>
    <n v="20"/>
    <x v="3"/>
    <d v="2020-05-14T10:24:19"/>
    <s v="MBG"/>
    <x v="3"/>
    <d v="2020-05-14T00:00:00"/>
    <d v="2020-05-14T10:24:19"/>
    <s v=""/>
    <s v="No"/>
    <s v="New"/>
    <n v="0"/>
    <x v="1"/>
    <x v="0"/>
    <s v="Nathan"/>
    <s v="Vik"/>
    <x v="23"/>
    <n v="3227786"/>
    <x v="1340"/>
    <x v="2"/>
    <s v="LP_AW116-A09_893411"/>
    <s v="CIP_AW116-A09_396979"/>
    <s v="No Work Required Under EVM"/>
    <m/>
    <x v="1"/>
    <s v="Cedar"/>
    <s v="No"/>
    <s v="No"/>
    <n v="21"/>
    <n v="79"/>
    <s v="Do Not ABATE"/>
    <s v="NW_No Work"/>
    <s v="Not Needed"/>
    <m/>
    <s v="Riparian"/>
    <s v="Tree is .3 span from pole c to b, 28 ft NE of line. Overall healthy tree "/>
    <m/>
    <m/>
    <m/>
    <m/>
    <m/>
    <m/>
    <s v="Unit"/>
    <s v="No"/>
    <s v="Not Invoiced"/>
    <m/>
    <m/>
    <m/>
    <s v="TBD "/>
    <x v="28"/>
    <d v="2020-05-14T10:24:19"/>
    <s v="Sierra"/>
    <s v="SI_Sierra"/>
    <m/>
    <s v="13734 SUNSHINE MEADOWS TRL"/>
    <s v="GRASS VALLEY"/>
    <s v=""/>
    <s v=""/>
    <s v="nvikm_awrr"/>
    <d v="2020-05-14T10:24:19"/>
    <s v="BE_geomartawrrprod"/>
    <d v="2020-05-14T12:22:25"/>
    <s v="eda00578-81bd-4379-9990-f66ff427f4ae"/>
  </r>
  <r>
    <n v="0"/>
    <n v="0"/>
    <n v="0"/>
    <n v="0"/>
    <n v="0"/>
    <n v="0"/>
    <n v="0"/>
    <n v="0"/>
    <n v="0"/>
    <n v="0"/>
    <x v="1"/>
    <n v="1"/>
    <s v="NA"/>
    <s v="NA"/>
    <n v="20"/>
    <x v="3"/>
    <d v="2020-05-14T10:24:47"/>
    <s v="MBG"/>
    <x v="3"/>
    <d v="2020-05-14T00:00:00"/>
    <d v="2020-05-14T10:24:47"/>
    <s v=""/>
    <s v="No"/>
    <s v="New"/>
    <n v="0"/>
    <x v="1"/>
    <x v="0"/>
    <s v="Benjamin"/>
    <s v="Post"/>
    <x v="16"/>
    <n v="3227788"/>
    <x v="1341"/>
    <x v="2"/>
    <s v="LP_AW116-A09_893411"/>
    <s v="CIP_AW116-A09_396979"/>
    <s v="No Work Required Under EVM"/>
    <m/>
    <x v="1"/>
    <s v="Cedar"/>
    <s v="No"/>
    <s v="No"/>
    <n v="13"/>
    <n v="53"/>
    <s v="Do Not ABATE"/>
    <s v="NW_No Work"/>
    <s v="Not Needed"/>
    <m/>
    <s v="None Observed"/>
    <s v="0.4 span from pole D to pole C, 59’ northeast of lines, borderline tree may grow within striking distance of facilities in next 18 months, however this is very unlikely."/>
    <m/>
    <m/>
    <m/>
    <m/>
    <m/>
    <m/>
    <s v="Unit"/>
    <s v="No"/>
    <s v="Not Invoiced"/>
    <m/>
    <m/>
    <m/>
    <s v="TBD"/>
    <x v="20"/>
    <d v="2020-05-14T10:24:47"/>
    <s v="Sierra"/>
    <s v="SI_Sierra"/>
    <m/>
    <s v="13734 SUNSHINE MEADOWS TRL"/>
    <s v="GRASS VALLEY"/>
    <s v=""/>
    <s v=""/>
    <s v="bpostm_awrr"/>
    <d v="2020-05-14T10:24:47"/>
    <s v="BE_geomartawrrprod"/>
    <d v="2020-05-14T12:22:25"/>
    <s v="1f429be1-73ed-44b7-93de-818747074036"/>
  </r>
  <r>
    <n v="0"/>
    <n v="0"/>
    <n v="0"/>
    <n v="0"/>
    <n v="0"/>
    <n v="0"/>
    <n v="0"/>
    <n v="0"/>
    <n v="0"/>
    <n v="0"/>
    <x v="1"/>
    <n v="1"/>
    <n v="3"/>
    <n v="3"/>
    <n v="20"/>
    <x v="3"/>
    <d v="2020-05-14T10:24:48"/>
    <s v="MGE"/>
    <x v="4"/>
    <d v="2020-05-14T00:00:00"/>
    <d v="2020-05-14T10:23:21"/>
    <s v=""/>
    <s v="No"/>
    <s v="New"/>
    <n v="0"/>
    <x v="1"/>
    <x v="0"/>
    <s v="Brandon"/>
    <s v="Fabela"/>
    <x v="21"/>
    <n v="3227783"/>
    <x v="1342"/>
    <x v="2"/>
    <s v="LP_AW116-A07_900829"/>
    <s v="CIP_AW116-A07_396655"/>
    <s v="Work Identified"/>
    <m/>
    <x v="2"/>
    <s v="Black Oak"/>
    <s v="No"/>
    <s v="No"/>
    <n v="34"/>
    <n v="50"/>
    <s v="Do Not ABATE"/>
    <s v="F3B_FP-Rmv3 B"/>
    <s v="Haul offsite"/>
    <m/>
    <s v="Riparian"/>
    <s v="0.3 of span from pole #01-#14/ 27 feet west of line/ tree branch is over hanging lines/ small amount of rot and insects found"/>
    <m/>
    <m/>
    <m/>
    <m/>
    <m/>
    <m/>
    <s v="Unit"/>
    <s v="No"/>
    <s v="Not Invoiced"/>
    <m/>
    <m/>
    <m/>
    <s v="Haul away all wood, chips, and debris"/>
    <x v="26"/>
    <d v="2020-05-14T10:24:48"/>
    <s v="Sierra"/>
    <s v="SI_Sierra"/>
    <m/>
    <s v="12352 SUNSHINE VALLEY RD"/>
    <s v="GRASS VALLEY"/>
    <s v=""/>
    <s v=""/>
    <s v="bfabem_awrr"/>
    <d v="2020-05-14T10:23:21"/>
    <s v="BE_geomartawrrprod"/>
    <d v="2020-05-14T12:22:25"/>
    <s v="9b9fa975-73d3-4b9c-be9e-cd216c2245d5"/>
  </r>
  <r>
    <n v="0"/>
    <n v="0"/>
    <n v="0"/>
    <n v="0"/>
    <n v="0"/>
    <n v="0"/>
    <n v="0"/>
    <n v="0"/>
    <n v="0"/>
    <n v="0"/>
    <x v="1"/>
    <n v="1"/>
    <n v="3"/>
    <n v="3"/>
    <n v="20"/>
    <x v="3"/>
    <d v="2020-05-14T10:25:13"/>
    <s v="zAWRR Not in Roster"/>
    <x v="1"/>
    <d v="2020-03-30T00:00:00"/>
    <d v="2020-03-30T10:57:52"/>
    <s v=""/>
    <s v="No"/>
    <s v="Old"/>
    <n v="0"/>
    <x v="1"/>
    <x v="0"/>
    <s v="zAWRR Not in Roster"/>
    <s v="zAWRR Not in Roster"/>
    <x v="1"/>
    <n v="2958268"/>
    <x v="1343"/>
    <x v="2"/>
    <s v="LP_AW116-A04_898595"/>
    <s v="CIP_AW116-A04_399199"/>
    <s v="Tree Work Complete"/>
    <m/>
    <x v="1"/>
    <s v="Ponderosa Pine"/>
    <s v="No"/>
    <s v="No"/>
    <n v="24"/>
    <n v="91"/>
    <s v="ABATE"/>
    <s v="F3B_FP-Rmv3 B"/>
    <s v="Haul offsite"/>
    <m/>
    <s v="None Observed"/>
    <s v=".2 span pole 6 to 7. 38 feet west of line. Old and major wound at base. Visible wood. No rot. Slight lean to line. Some woodpecker activity. New top at 47 feet and connection uncertain."/>
    <s v="AEA_A &amp; E Arborists Tree Care"/>
    <m/>
    <m/>
    <s v="F3B_FP-Rmv3 B"/>
    <d v="2020-05-13T00:00:00"/>
    <s v="a21"/>
    <s v="Unit"/>
    <s v="No"/>
    <s v="Not Invoiced"/>
    <m/>
    <m/>
    <m/>
    <s v="Remove all material. In county easement."/>
    <x v="6"/>
    <d v="2020-05-14T10:25:13"/>
    <s v="Sierra"/>
    <s v="SI_Sierra"/>
    <m/>
    <s v="15729 LOWER COLFAX RD"/>
    <s v="GRASS VALLEY"/>
    <s v=""/>
    <s v=""/>
    <s v="rmorgm_awrr"/>
    <d v="2020-03-30T10:57:52"/>
    <s v="BE_geomartawrrprod"/>
    <d v="2020-05-14T11:33:02"/>
    <s v="ff6ff3f8-6eaf-4d14-91ed-5f18c79c94f7"/>
  </r>
  <r>
    <n v="0"/>
    <n v="0"/>
    <n v="0"/>
    <n v="0"/>
    <n v="0"/>
    <n v="0"/>
    <n v="0"/>
    <n v="0"/>
    <n v="0"/>
    <n v="0"/>
    <x v="1"/>
    <n v="1"/>
    <n v="2"/>
    <n v="2"/>
    <n v="20"/>
    <x v="3"/>
    <d v="2020-05-14T10:25:33"/>
    <s v="zAWRR Not in Roster"/>
    <x v="1"/>
    <d v="2020-03-30T00:00:00"/>
    <d v="2020-03-30T13:01:59"/>
    <s v=""/>
    <s v="No"/>
    <s v="Old"/>
    <n v="0"/>
    <x v="1"/>
    <x v="0"/>
    <s v="zAWRR Not in Roster"/>
    <s v="zAWRR Not in Roster"/>
    <x v="1"/>
    <n v="2958274"/>
    <x v="1344"/>
    <x v="2"/>
    <s v="LP_AW116-A04_898595"/>
    <s v="CIP_AW116-A04_399199"/>
    <s v="Tree Work Complete"/>
    <m/>
    <x v="1"/>
    <s v="Ponderosa Pine"/>
    <s v="No"/>
    <s v="No"/>
    <n v="21"/>
    <n v="101"/>
    <s v="ABATE"/>
    <s v="F2B_FP-Rmv2 B"/>
    <s v="Haul offsite"/>
    <m/>
    <s v="None Observed"/>
    <s v=".7 span pole 6 to 7. 95 feet west of line. Large canker around half of base. Vertical single stem "/>
    <s v="AEA_A &amp; E Arborists Tree Care"/>
    <m/>
    <m/>
    <s v="F2B_FP-Rmv2 B"/>
    <d v="2020-05-13T00:00:00"/>
    <s v="a21"/>
    <s v="Unit"/>
    <s v="No"/>
    <s v="Not Invoiced"/>
    <m/>
    <m/>
    <m/>
    <s v="Remove all material "/>
    <x v="6"/>
    <d v="2020-05-14T10:25:33"/>
    <s v="Sierra"/>
    <s v="SI_Sierra"/>
    <m/>
    <s v="15729 LOWER COLFAX RD"/>
    <s v="GRASS VALLEY"/>
    <s v=""/>
    <s v=""/>
    <s v="rmorgm_awrr"/>
    <d v="2020-03-30T13:01:59"/>
    <s v="BE_geomartawrrprod"/>
    <d v="2020-05-14T11:33:02"/>
    <s v="d3a7b025-1e71-44cb-9ec2-93128d7f3fd2"/>
  </r>
  <r>
    <n v="0"/>
    <n v="0"/>
    <n v="0"/>
    <n v="0"/>
    <n v="0"/>
    <n v="0"/>
    <n v="0"/>
    <n v="0"/>
    <n v="0"/>
    <n v="0"/>
    <x v="1"/>
    <n v="1"/>
    <n v="4"/>
    <n v="4"/>
    <n v="20"/>
    <x v="3"/>
    <d v="2020-05-14T10:25:43"/>
    <s v="MGE"/>
    <x v="4"/>
    <d v="2020-05-14T00:00:00"/>
    <d v="2020-05-14T09:56:49"/>
    <s v=""/>
    <s v="No"/>
    <s v="New"/>
    <n v="0"/>
    <x v="1"/>
    <x v="0"/>
    <s v="Brandon"/>
    <s v="Fabela"/>
    <x v="21"/>
    <n v="3227600"/>
    <x v="1345"/>
    <x v="2"/>
    <s v="LP_AW116-A07_900829"/>
    <s v="CIP_AW116-A07_396655"/>
    <s v="Work Identified"/>
    <m/>
    <x v="2"/>
    <s v="Black Oak"/>
    <s v="No"/>
    <s v="No"/>
    <n v="64"/>
    <n v="65"/>
    <s v="ABATE"/>
    <s v="F4B_FP-Rmv4 B"/>
    <s v="Haul offsite"/>
    <m/>
    <s v="Riparian"/>
    <s v="0.3 of span from pole#1-#14/ 64 feet west of line/ combined stem x6/ rot beginning to form between the stems"/>
    <m/>
    <m/>
    <m/>
    <m/>
    <m/>
    <m/>
    <s v="Unit"/>
    <s v="No"/>
    <s v="Not Invoiced"/>
    <m/>
    <m/>
    <m/>
    <s v="Haul away all wood, chips, and debris"/>
    <x v="26"/>
    <d v="2020-05-14T10:25:43"/>
    <s v="Sierra"/>
    <s v="SI_Sierra"/>
    <m/>
    <s v="12352 SUNSHINE VALLEY RD"/>
    <s v="GRASS VALLEY"/>
    <s v=""/>
    <s v=""/>
    <s v="bfabem_awrr"/>
    <d v="2020-05-14T09:56:49"/>
    <s v="BE_geomartawrrprod"/>
    <d v="2020-05-14T11:32:20"/>
    <s v="80cef170-e616-4e69-bea0-d16f4920019a"/>
  </r>
  <r>
    <n v="0"/>
    <n v="0"/>
    <n v="0"/>
    <n v="0"/>
    <n v="0"/>
    <n v="0"/>
    <n v="0"/>
    <n v="0"/>
    <n v="0"/>
    <n v="0"/>
    <x v="1"/>
    <n v="1"/>
    <n v="2"/>
    <n v="2"/>
    <n v="20"/>
    <x v="3"/>
    <d v="2020-05-14T10:27:30"/>
    <s v="JEF"/>
    <x v="6"/>
    <d v="2020-05-14T00:00:00"/>
    <d v="2020-05-14T10:26:05"/>
    <s v=""/>
    <s v="No"/>
    <s v="New"/>
    <n v="0"/>
    <x v="1"/>
    <x v="0"/>
    <s v="Sterling"/>
    <s v="Fulford"/>
    <x v="17"/>
    <n v="3228377"/>
    <x v="1346"/>
    <x v="0"/>
    <s v="LP_AV115-F22_882929"/>
    <s v="CIP_AV115-F22_356536"/>
    <s v="Work Identified"/>
    <m/>
    <x v="0"/>
    <s v="Ponderosa Pine"/>
    <s v="No"/>
    <s v="Yes"/>
    <n v="16"/>
    <n v="60"/>
    <s v="ABATE"/>
    <s v="F2B_FP-Rmv2 B"/>
    <s v="Cut and Leave"/>
    <m/>
    <s v="None Observed"/>
    <s v="Tree .9 of span From poles 6 to A, 60ft west of lines. Tree has very poor canopy and slight lean towards facilities. "/>
    <m/>
    <m/>
    <m/>
    <m/>
    <m/>
    <m/>
    <s v="Unit"/>
    <s v="No"/>
    <s v="Not Invoiced"/>
    <m/>
    <m/>
    <m/>
    <s v="Cut wood to 16in rounds, remove all slash "/>
    <x v="21"/>
    <d v="2020-05-14T10:27:30"/>
    <s v="Sierra"/>
    <s v="SI_Sierra"/>
    <m/>
    <s v="13110 ARTIC OWL RD"/>
    <s v="NEVADA CITY"/>
    <s v=""/>
    <s v=""/>
    <s v="sfulfj_awrr"/>
    <d v="2020-05-14T10:26:05"/>
    <s v="BE_geomartawrrprod"/>
    <d v="2020-05-14T12:22:39"/>
    <s v="0d628577-470a-40f1-8707-56ced5ed4adb"/>
  </r>
  <r>
    <n v="0"/>
    <n v="0"/>
    <n v="0"/>
    <n v="0"/>
    <n v="0"/>
    <n v="0"/>
    <n v="0"/>
    <n v="0"/>
    <n v="0"/>
    <n v="0"/>
    <x v="1"/>
    <n v="1"/>
    <s v="NA"/>
    <s v="NA"/>
    <n v="20"/>
    <x v="3"/>
    <d v="2020-05-14T10:28:50"/>
    <s v="MBG"/>
    <x v="3"/>
    <d v="2020-05-14T00:00:00"/>
    <d v="2020-05-14T10:27:21"/>
    <s v=""/>
    <s v="No"/>
    <s v="New"/>
    <n v="0"/>
    <x v="1"/>
    <x v="0"/>
    <s v="Benjamin"/>
    <s v="Post"/>
    <x v="16"/>
    <n v="3227805"/>
    <x v="1347"/>
    <x v="2"/>
    <s v="LP_AW116-A09_893411"/>
    <s v="CIP_AW116-A09_396979"/>
    <s v="No Work Required Under EVM"/>
    <m/>
    <x v="1"/>
    <s v="Cedar"/>
    <s v="No"/>
    <s v="No"/>
    <n v="15"/>
    <n v="59"/>
    <s v="Do Not ABATE"/>
    <s v="NW_No Work"/>
    <s v="Not Needed"/>
    <m/>
    <s v="None Observed"/>
    <s v="0.4 span from pole D to pole C, 29’ northeast of lines, overall healthy cedar is within striking distance of facilities. Located SE of driveway."/>
    <m/>
    <m/>
    <m/>
    <m/>
    <m/>
    <m/>
    <s v="Unit"/>
    <s v="No"/>
    <s v="Not Invoiced"/>
    <m/>
    <m/>
    <m/>
    <s v="TBD"/>
    <x v="20"/>
    <d v="2020-05-14T10:28:50"/>
    <s v="Sierra"/>
    <s v="SI_Sierra"/>
    <m/>
    <s v="13734 SUNSHINE MEADOWS TRL"/>
    <s v="GRASS VALLEY"/>
    <s v=""/>
    <s v=""/>
    <s v="bpostm_awrr"/>
    <d v="2020-05-14T10:27:21"/>
    <s v="BE_geomartawrrprod"/>
    <d v="2020-05-14T12:22:25"/>
    <s v="82368ab4-61a7-4dfe-974c-88107a993116"/>
  </r>
  <r>
    <n v="0"/>
    <n v="0"/>
    <n v="0"/>
    <n v="0"/>
    <n v="0"/>
    <n v="0"/>
    <n v="0"/>
    <n v="0"/>
    <n v="0"/>
    <n v="0"/>
    <x v="1"/>
    <n v="1"/>
    <s v="NA"/>
    <s v="NA"/>
    <n v="20"/>
    <x v="3"/>
    <d v="2020-05-14T10:29:18"/>
    <s v="JEF"/>
    <x v="6"/>
    <d v="2020-05-14T00:00:00"/>
    <d v="2020-05-14T10:29:18"/>
    <s v=""/>
    <s v="No"/>
    <s v="New"/>
    <n v="0"/>
    <x v="1"/>
    <x v="0"/>
    <s v="Sterling"/>
    <s v="Fulford"/>
    <x v="17"/>
    <n v="3228378"/>
    <x v="1348"/>
    <x v="0"/>
    <s v="LP_AV115-F22_882929"/>
    <s v="CIP_AV115-F22_356536"/>
    <s v="No Work Required Under EVM"/>
    <m/>
    <x v="0"/>
    <s v="Ponderosa Pine"/>
    <s v="No"/>
    <s v="No"/>
    <n v="26"/>
    <n v="130"/>
    <s v="Do Not ABATE"/>
    <s v="NW_No Work"/>
    <s v="Not Needed"/>
    <m/>
    <s v="None Observed"/>
    <s v="Tree .9 of span From poles 6 to A, 62ft west of lines. Tree has slight lean towards lines."/>
    <m/>
    <m/>
    <m/>
    <m/>
    <m/>
    <m/>
    <s v="Unit"/>
    <s v="No"/>
    <s v="Not Invoiced"/>
    <m/>
    <m/>
    <m/>
    <s v="TBD"/>
    <x v="21"/>
    <d v="2020-05-14T10:29:18"/>
    <s v="Sierra"/>
    <s v="SI_Sierra"/>
    <m/>
    <s v="13110 ARTIC OWL RD"/>
    <s v="NEVADA CITY"/>
    <s v=""/>
    <s v=""/>
    <s v="sfulfj_awrr"/>
    <d v="2020-05-14T10:29:18"/>
    <s v="BE_geomartawrrprod"/>
    <d v="2020-05-14T12:22:39"/>
    <s v="2895df36-2029-4460-a1ae-fbb0c503d76d"/>
  </r>
  <r>
    <n v="0"/>
    <n v="0"/>
    <n v="0"/>
    <n v="0"/>
    <n v="0"/>
    <n v="0"/>
    <n v="0"/>
    <n v="0"/>
    <n v="0"/>
    <n v="0"/>
    <x v="1"/>
    <n v="1"/>
    <n v="3"/>
    <n v="3"/>
    <n v="20"/>
    <x v="3"/>
    <d v="2020-05-14T10:29:43"/>
    <s v="zAWRR Not in Roster"/>
    <x v="1"/>
    <d v="2020-03-09T00:00:00"/>
    <d v="2020-03-09T10:45:51"/>
    <s v=""/>
    <s v="No"/>
    <s v="Old"/>
    <n v="0"/>
    <x v="1"/>
    <x v="0"/>
    <s v="zAWRR Not in Roster"/>
    <s v="zAWRR Not in Roster"/>
    <x v="1"/>
    <n v="2320808"/>
    <x v="1349"/>
    <x v="0"/>
    <s v="LP_AV115-F22_878964"/>
    <s v="CIP_AV115-F22_357344"/>
    <s v="Tree Work Complete"/>
    <m/>
    <x v="8"/>
    <s v="Ponderosa Pine"/>
    <s v="No"/>
    <s v="No"/>
    <n v="31"/>
    <n v="120"/>
    <s v="Do Not ABATE"/>
    <s v="F3B_FP-Rmv3 B"/>
    <s v="Cut and Leave"/>
    <m/>
    <s v="Riparian"/>
    <s v="15’ south of P6A."/>
    <s v="AEA_A &amp; E Arborists Tree Care"/>
    <m/>
    <n v="5746657"/>
    <s v="F3B_FP-Rmv3 B"/>
    <d v="2020-04-21T13:39:16"/>
    <m/>
    <s v="Unit"/>
    <s v="No"/>
    <s v="Not Invoiced"/>
    <s v="AEA_A &amp; E Arborists Tree Care"/>
    <m/>
    <d v="2020-05-14T10:29:32"/>
    <m/>
    <x v="4"/>
    <d v="2020-05-14T10:29:43"/>
    <s v="Sierra"/>
    <s v="SI_Sierra"/>
    <m/>
    <s v="13775 OAK CREEK DR"/>
    <s v=""/>
    <s v=""/>
    <s v=""/>
    <s v="flewif_awrr"/>
    <d v="2020-03-09T10:45:51"/>
    <s v="BE_geomartawrrprod"/>
    <d v="2020-05-14T11:32:55"/>
    <s v="b4fe97e2-063f-482f-9afb-c8ba6d7b8708"/>
  </r>
  <r>
    <n v="0"/>
    <n v="0"/>
    <n v="0"/>
    <n v="0"/>
    <n v="0"/>
    <n v="0"/>
    <n v="0"/>
    <n v="0"/>
    <n v="0"/>
    <n v="0"/>
    <x v="1"/>
    <n v="1"/>
    <s v="NA"/>
    <s v="NA"/>
    <n v="20"/>
    <x v="3"/>
    <d v="2020-05-14T10:31:45"/>
    <s v="JEF"/>
    <x v="6"/>
    <d v="2020-05-14T00:00:00"/>
    <d v="2020-05-14T10:31:45"/>
    <s v=""/>
    <s v="No"/>
    <s v="New"/>
    <n v="0"/>
    <x v="1"/>
    <x v="0"/>
    <s v="Sterling"/>
    <s v="Fulford"/>
    <x v="17"/>
    <n v="3228379"/>
    <x v="1350"/>
    <x v="0"/>
    <s v="LP_AV115-F22_882929"/>
    <s v="CIP_AV115-F22_356536"/>
    <s v="No Work Required Under EVM"/>
    <m/>
    <x v="0"/>
    <s v="Ponderosa Pine"/>
    <s v="No"/>
    <s v="No"/>
    <n v="19"/>
    <n v="65"/>
    <s v="Do Not ABATE"/>
    <s v="NW_No Work"/>
    <s v="Not Needed"/>
    <m/>
    <s v="None Observed"/>
    <s v="Tree .9 of span From poles 6 to A, 65ft west of lines. Tree leans and weighted away from lines."/>
    <m/>
    <m/>
    <m/>
    <m/>
    <m/>
    <m/>
    <s v="Unit"/>
    <s v="No"/>
    <s v="Not Invoiced"/>
    <m/>
    <m/>
    <m/>
    <s v="TBD"/>
    <x v="21"/>
    <d v="2020-05-14T10:31:45"/>
    <s v="Sierra"/>
    <s v="SI_Sierra"/>
    <m/>
    <s v="13110 ARTIC OWL RD"/>
    <s v="NEVADA CITY"/>
    <s v=""/>
    <s v=""/>
    <s v="sfulfj_awrr"/>
    <d v="2020-05-14T10:31:45"/>
    <s v="BE_geomartawrrprod"/>
    <d v="2020-05-14T12:22:39"/>
    <s v="12d5bf77-434b-4a68-a704-1063abc4f037"/>
  </r>
  <r>
    <n v="0"/>
    <n v="0"/>
    <n v="0"/>
    <n v="0"/>
    <n v="0"/>
    <n v="0"/>
    <n v="0"/>
    <n v="0"/>
    <n v="0"/>
    <n v="0"/>
    <x v="1"/>
    <n v="1"/>
    <s v="NA"/>
    <s v="NA"/>
    <n v="20"/>
    <x v="3"/>
    <d v="2020-05-14T10:33:02"/>
    <s v="JEF"/>
    <x v="6"/>
    <d v="2019-10-15T00:00:00"/>
    <d v="2019-10-15T12:42:34"/>
    <s v=""/>
    <s v="No"/>
    <s v="Old"/>
    <n v="0"/>
    <x v="1"/>
    <x v="0"/>
    <s v="Sterling"/>
    <s v="Fulford"/>
    <x v="17"/>
    <n v="1767543"/>
    <x v="1351"/>
    <x v="0"/>
    <s v="LP_AV115-F22_882929"/>
    <s v="CIP_AV115-F22_356536"/>
    <s v="No Work Required Under EVM"/>
    <m/>
    <x v="0"/>
    <s v="Ponderosa Pine"/>
    <s v="No"/>
    <s v="No"/>
    <n v="27"/>
    <n v="130"/>
    <s v="Do Not ABATE"/>
    <s v="NW_No Work"/>
    <s v="Not Needed"/>
    <s v="No"/>
    <s v="None Observed"/>
    <s v="Tree .9 of span from poles 6 to A, 91ft west of lines. Weighted away from lines"/>
    <m/>
    <m/>
    <m/>
    <m/>
    <m/>
    <m/>
    <s v="Unit"/>
    <m/>
    <m/>
    <m/>
    <m/>
    <m/>
    <s v="TBD"/>
    <x v="21"/>
    <d v="2020-05-14T10:33:02"/>
    <s v="Sierra"/>
    <s v="SI_Sierra"/>
    <s v="1051742736"/>
    <s v="13110 ARTIC OWL RD"/>
    <s v="NEVADA CITY"/>
    <s v=""/>
    <s v=""/>
    <s v="eculhj_awrr"/>
    <d v="2019-10-15T12:42:34"/>
    <s v="BE_geomartawrrprod"/>
    <d v="2020-05-14T13:33:25"/>
    <s v="f0cbfb78-7a6c-4d97-8e81-6dec322970c6"/>
  </r>
  <r>
    <n v="0"/>
    <n v="0"/>
    <n v="0"/>
    <n v="0"/>
    <n v="0"/>
    <n v="0"/>
    <n v="0"/>
    <n v="0"/>
    <n v="0"/>
    <n v="0"/>
    <x v="1"/>
    <n v="1"/>
    <s v="NA"/>
    <s v="NA"/>
    <n v="20"/>
    <x v="3"/>
    <d v="2020-05-14T10:33:33"/>
    <s v="MGE"/>
    <x v="4"/>
    <d v="2020-05-14T00:00:00"/>
    <d v="2020-05-14T10:33:33"/>
    <s v=""/>
    <s v="No"/>
    <s v="New"/>
    <n v="0"/>
    <x v="1"/>
    <x v="0"/>
    <s v="Miguel"/>
    <s v="Dominguez-Diaz"/>
    <x v="20"/>
    <n v="3227833"/>
    <x v="1352"/>
    <x v="0"/>
    <s v="LP_AV115-F22_882926"/>
    <s v="CIP_AV115-F22_356420"/>
    <s v="No Work Required Under EVM"/>
    <m/>
    <x v="2"/>
    <s v="Ponderosa Pine"/>
    <s v="No"/>
    <s v="No"/>
    <n v="21"/>
    <n v="90"/>
    <s v="Do Not ABATE"/>
    <s v="NW_No Work"/>
    <s v="Not Needed"/>
    <m/>
    <s v="None Observed"/>
    <s v="0.6 of the span from pole A to B. 80ft East of the line. On a slope facing lines. "/>
    <m/>
    <m/>
    <m/>
    <m/>
    <m/>
    <m/>
    <s v="Unit"/>
    <s v="No"/>
    <s v="Not Invoiced"/>
    <m/>
    <m/>
    <m/>
    <s v="TBD "/>
    <x v="24"/>
    <d v="2020-05-14T10:33:33"/>
    <s v="Sierra"/>
    <s v="SI_Sierra"/>
    <m/>
    <s v="13119 ARTIC OWL RD"/>
    <s v="NEVADA CITY"/>
    <s v=""/>
    <s v=""/>
    <s v="mdiazm_awrr"/>
    <d v="2020-05-14T10:33:33"/>
    <s v="BE_geomartawrrprod"/>
    <d v="2020-05-14T12:22:26"/>
    <s v="d48d7652-2f38-48ff-b6ca-2deef2c8a1c9"/>
  </r>
  <r>
    <n v="0"/>
    <n v="0"/>
    <n v="0"/>
    <n v="0"/>
    <n v="0"/>
    <n v="0"/>
    <n v="0"/>
    <n v="0"/>
    <n v="0"/>
    <n v="0"/>
    <x v="1"/>
    <n v="1"/>
    <s v="NA"/>
    <s v="NA"/>
    <n v="20"/>
    <x v="3"/>
    <d v="2020-05-14T10:34:49"/>
    <s v="MGE"/>
    <x v="4"/>
    <d v="2020-05-14T00:00:00"/>
    <d v="2020-05-14T10:29:24"/>
    <s v=""/>
    <s v="No"/>
    <s v="New"/>
    <n v="0"/>
    <x v="1"/>
    <x v="0"/>
    <s v="Miguel"/>
    <s v="Dominguez-Diaz"/>
    <x v="20"/>
    <n v="3227820"/>
    <x v="1353"/>
    <x v="0"/>
    <s v="LP_AV115-F22_882926"/>
    <s v="CIP_AV115-F22_356420"/>
    <s v="No Work Required Under EVM"/>
    <m/>
    <x v="2"/>
    <s v="Ponderosa Pine"/>
    <s v="No"/>
    <s v="No"/>
    <n v="18"/>
    <n v="70"/>
    <s v="Do Not ABATE"/>
    <s v="NW_No Work"/>
    <s v="Not Needed"/>
    <m/>
    <s v="None Observed"/>
    <s v="0.6 of the span from pole A to B. 55ft East of the line. On a slope facing lines. Top of tree looks like it has previously been topped. "/>
    <m/>
    <m/>
    <m/>
    <m/>
    <m/>
    <m/>
    <s v="Unit"/>
    <s v="No"/>
    <s v="Not Invoiced"/>
    <m/>
    <m/>
    <m/>
    <s v="TBD "/>
    <x v="24"/>
    <d v="2020-05-14T10:34:49"/>
    <s v="Sierra"/>
    <s v="SI_Sierra"/>
    <m/>
    <s v="13119 ARTIC OWL RD"/>
    <s v="NEVADA CITY"/>
    <s v=""/>
    <s v=""/>
    <s v="mdiazm_awrr"/>
    <d v="2020-05-14T10:29:24"/>
    <s v="BE_geomartawrrprod"/>
    <d v="2020-05-14T12:22:26"/>
    <s v="b97163ae-585c-44b2-b64d-4c11dd520a99"/>
  </r>
  <r>
    <n v="0"/>
    <n v="0"/>
    <n v="0"/>
    <n v="0"/>
    <n v="0"/>
    <n v="0"/>
    <n v="0"/>
    <n v="0"/>
    <n v="0"/>
    <n v="0"/>
    <x v="1"/>
    <n v="1"/>
    <s v="NA"/>
    <s v="NA"/>
    <n v="20"/>
    <x v="3"/>
    <d v="2020-05-14T10:35:05"/>
    <s v="MGE"/>
    <x v="4"/>
    <d v="2020-05-14T00:00:00"/>
    <d v="2020-05-14T10:21:56"/>
    <s v=""/>
    <s v="No"/>
    <s v="New"/>
    <n v="0"/>
    <x v="1"/>
    <x v="0"/>
    <s v="Miguel"/>
    <s v="Dominguez-Diaz"/>
    <x v="20"/>
    <n v="3227768"/>
    <x v="1354"/>
    <x v="0"/>
    <s v="LP_AV115-F22_882926"/>
    <s v="CIP_AV115-F22_356420"/>
    <s v="No Work Required Under EVM"/>
    <m/>
    <x v="2"/>
    <s v="Ponderosa Pine"/>
    <s v="No"/>
    <s v="No"/>
    <n v="25"/>
    <n v="80"/>
    <s v="Do Not ABATE"/>
    <s v="NW_No Work"/>
    <s v="Not Needed"/>
    <m/>
    <s v="None Observed"/>
    <s v="0.5 of the span from pole A to B. 40 ft East of the line. "/>
    <m/>
    <m/>
    <m/>
    <m/>
    <m/>
    <m/>
    <s v="Unit"/>
    <s v="No"/>
    <s v="Not Invoiced"/>
    <m/>
    <m/>
    <m/>
    <s v="TBD "/>
    <x v="24"/>
    <d v="2020-05-14T10:35:05"/>
    <s v="Sierra"/>
    <s v="SI_Sierra"/>
    <m/>
    <s v="13119 ARTIC OWL RD"/>
    <s v="NEVADA CITY"/>
    <s v=""/>
    <s v=""/>
    <s v="mdiazm_awrr"/>
    <d v="2020-05-14T10:21:56"/>
    <s v="BE_geomartawrrprod"/>
    <d v="2020-05-14T12:22:24"/>
    <s v="3e8fa81d-9da2-4b77-ae21-cc0630ac9a89"/>
  </r>
  <r>
    <n v="0"/>
    <n v="0"/>
    <n v="0"/>
    <n v="0"/>
    <n v="0"/>
    <n v="0"/>
    <n v="0"/>
    <n v="0"/>
    <n v="0"/>
    <n v="0"/>
    <x v="1"/>
    <n v="1"/>
    <s v="NA"/>
    <s v="NA"/>
    <n v="20"/>
    <x v="3"/>
    <d v="2020-05-14T10:35:55"/>
    <s v="MBG"/>
    <x v="3"/>
    <d v="2020-05-14T00:00:00"/>
    <d v="2020-05-14T10:35:55"/>
    <s v=""/>
    <s v="No"/>
    <s v="New"/>
    <n v="0"/>
    <x v="1"/>
    <x v="0"/>
    <s v="Nathan"/>
    <s v="Vik"/>
    <x v="23"/>
    <n v="3227850"/>
    <x v="1355"/>
    <x v="2"/>
    <s v="LP_AW116-A09_893411"/>
    <s v="CIP_AW116-A09_396979"/>
    <s v="No Work Required Under EVM"/>
    <m/>
    <x v="1"/>
    <s v="Cedar"/>
    <s v="No"/>
    <s v="No"/>
    <n v="11"/>
    <n v="50"/>
    <s v="Do Not ABATE"/>
    <s v="NW_No Work"/>
    <s v="Not Needed"/>
    <m/>
    <s v="Riparian"/>
    <s v="Tree is .2 span from pole c to b, 54 ft NE of line. Borderline strike potential. Overall healthy tree "/>
    <m/>
    <m/>
    <m/>
    <m/>
    <m/>
    <m/>
    <s v="Unit"/>
    <s v="No"/>
    <s v="Not Invoiced"/>
    <m/>
    <m/>
    <m/>
    <s v="TBD "/>
    <x v="28"/>
    <d v="2020-05-14T10:35:55"/>
    <s v="Sierra"/>
    <s v="SI_Sierra"/>
    <m/>
    <s v="13734 SUNSHINE MEADOWS TRL"/>
    <s v="GRASS VALLEY"/>
    <s v=""/>
    <s v=""/>
    <s v="nvikm_awrr"/>
    <d v="2020-05-14T10:35:55"/>
    <s v="BE_geomartawrrprod"/>
    <d v="2020-05-14T12:22:26"/>
    <s v="9a8207c5-9acf-4b72-ab3b-e8b1a3908850"/>
  </r>
  <r>
    <n v="0"/>
    <n v="0"/>
    <n v="0"/>
    <n v="0"/>
    <n v="0"/>
    <n v="0"/>
    <n v="0"/>
    <n v="0"/>
    <n v="0"/>
    <n v="0"/>
    <x v="1"/>
    <n v="1"/>
    <n v="3"/>
    <s v="NA"/>
    <n v="20"/>
    <x v="3"/>
    <d v="2020-05-14T10:37:27"/>
    <s v="MBG"/>
    <x v="3"/>
    <d v="2020-05-14T00:00:00"/>
    <d v="2020-05-14T10:37:27"/>
    <s v=""/>
    <s v="No"/>
    <s v="New"/>
    <n v="0"/>
    <x v="1"/>
    <x v="0"/>
    <s v="Benjamin"/>
    <s v="Post"/>
    <x v="16"/>
    <n v="3227858"/>
    <x v="1356"/>
    <x v="2"/>
    <s v="LP_AW116-A09_893411"/>
    <s v="CIP_AW116-A09_396979"/>
    <s v="Work Identified"/>
    <m/>
    <x v="1"/>
    <s v="Ponderosa Pine"/>
    <s v="No"/>
    <s v="No"/>
    <n v="33"/>
    <n v="120"/>
    <s v="Do Not ABATE"/>
    <s v="Trim"/>
    <s v="Not Needed"/>
    <m/>
    <s v="None Observed"/>
    <s v="0.3 span from pole D to pole C, 29’ northeast of lines, overall healthy Ponderosa pine is within striking distance of facilities. Some lower branches should be trimmed to be compliant with project scope. Said limbs are not causing an immediate hazard."/>
    <m/>
    <m/>
    <m/>
    <m/>
    <m/>
    <m/>
    <s v="Unit"/>
    <s v="No"/>
    <s v="Not Invoiced"/>
    <m/>
    <m/>
    <m/>
    <s v="TBD"/>
    <x v="20"/>
    <d v="2020-05-14T10:37:27"/>
    <s v="Sierra"/>
    <s v="SI_Sierra"/>
    <m/>
    <s v="13734 SUNSHINE MEADOWS TRL"/>
    <s v="GRASS VALLEY"/>
    <s v=""/>
    <s v=""/>
    <s v="bpostm_awrr"/>
    <d v="2020-05-14T10:37:27"/>
    <s v="BE_geomartawrrprod"/>
    <d v="2020-05-14T12:22:26"/>
    <s v="00e9e6ab-77dd-4aa9-8428-b1ee51b24e2b"/>
  </r>
  <r>
    <n v="0"/>
    <n v="0"/>
    <n v="0"/>
    <n v="0"/>
    <n v="0"/>
    <n v="0"/>
    <n v="0"/>
    <n v="0"/>
    <n v="0"/>
    <n v="0"/>
    <x v="1"/>
    <n v="1"/>
    <s v="NA"/>
    <s v="NA"/>
    <n v="20"/>
    <x v="3"/>
    <d v="2020-05-14T10:37:48"/>
    <s v="MGE"/>
    <x v="4"/>
    <d v="2020-05-14T00:00:00"/>
    <d v="2020-05-14T10:37:48"/>
    <s v=""/>
    <s v="No"/>
    <s v="New"/>
    <n v="0"/>
    <x v="1"/>
    <x v="0"/>
    <s v="Miguel"/>
    <s v="Dominguez-Diaz"/>
    <x v="20"/>
    <n v="3227859"/>
    <x v="1357"/>
    <x v="0"/>
    <s v="LP_AV115-F22_882926"/>
    <s v="CIP_AV115-F22_356420"/>
    <s v="No Work Required Under EVM"/>
    <m/>
    <x v="2"/>
    <s v="Ponderosa Pine"/>
    <s v="No"/>
    <s v="No"/>
    <n v="20"/>
    <n v="90"/>
    <s v="Do Not ABATE"/>
    <s v="NW_No Work"/>
    <s v="Not Needed"/>
    <m/>
    <s v="None Observed"/>
    <s v="0.6 of the span from pole A to B. 90ft East of the line. On a slope facing lines. "/>
    <m/>
    <m/>
    <m/>
    <m/>
    <m/>
    <m/>
    <s v="Unit"/>
    <s v="No"/>
    <s v="Not Invoiced"/>
    <m/>
    <m/>
    <m/>
    <s v="TBD "/>
    <x v="24"/>
    <d v="2020-05-14T10:37:48"/>
    <s v="Sierra"/>
    <s v="SI_Sierra"/>
    <m/>
    <s v="13119 ARTIC OWL RD"/>
    <s v="NEVADA CITY"/>
    <s v=""/>
    <s v=""/>
    <s v="mdiazm_awrr"/>
    <d v="2020-05-14T10:37:48"/>
    <s v="BE_geomartawrrprod"/>
    <d v="2020-05-14T12:22:26"/>
    <s v="3c728bc3-f4fa-412c-a672-fd31b893b793"/>
  </r>
  <r>
    <n v="0"/>
    <n v="0"/>
    <n v="0"/>
    <n v="0"/>
    <n v="0"/>
    <n v="0"/>
    <n v="0"/>
    <n v="0"/>
    <n v="0"/>
    <n v="0"/>
    <x v="1"/>
    <n v="1"/>
    <n v="2"/>
    <n v="2"/>
    <n v="20"/>
    <x v="3"/>
    <d v="2020-05-14T10:38:24"/>
    <s v="zAWRR Not in Roster"/>
    <x v="1"/>
    <d v="2020-04-30T00:00:00"/>
    <d v="2020-04-30T09:29:02"/>
    <s v=""/>
    <s v="No"/>
    <s v="Old"/>
    <n v="0"/>
    <x v="1"/>
    <x v="0"/>
    <s v="zAWRR Not in Roster"/>
    <s v="zAWRR Not in Roster"/>
    <x v="1"/>
    <n v="3151090"/>
    <x v="1358"/>
    <x v="0"/>
    <s v="LP_AV115-J13_882453"/>
    <s v="CIP_AV115-J13_356955"/>
    <s v="Tree Work Complete"/>
    <m/>
    <x v="8"/>
    <s v="Juniper"/>
    <s v="No"/>
    <s v="No"/>
    <n v="19"/>
    <n v="65"/>
    <s v="ABATE"/>
    <s v="F2B_FP-Rmv2 B"/>
    <s v="Haul offsite"/>
    <m/>
    <s v="None Observed"/>
    <s v="0.2 spans south of unmarked pole. Behind fence on 13121 White Canoe rd. Lower branches showing signs of decline. "/>
    <s v="AEA_A &amp; E Arborists Tree Care"/>
    <m/>
    <n v="212"/>
    <s v="F2B_FP-Rmv2 B"/>
    <d v="2020-05-13T13:23:48"/>
    <s v="A&amp;E 212"/>
    <m/>
    <m/>
    <m/>
    <s v="AEA_A &amp; E Arborists Tree Care"/>
    <m/>
    <d v="2020-05-14T10:38:19"/>
    <s v="Haul offsite "/>
    <x v="4"/>
    <d v="2020-05-14T10:38:24"/>
    <s v="Sierra"/>
    <s v="SI_Sierra"/>
    <m/>
    <s v="13121 WHITE CANOE LN"/>
    <s v="NEVADA CITY"/>
    <s v=""/>
    <s v=""/>
    <s v="jgaulf_awrr"/>
    <d v="2020-04-30T09:29:02"/>
    <s v="BE_geomartawrrprod"/>
    <d v="2020-05-14T11:33:08"/>
    <s v="cee74662-2510-464d-bfdd-dc6606b34148"/>
  </r>
  <r>
    <n v="0"/>
    <n v="0"/>
    <n v="0"/>
    <n v="0"/>
    <n v="0"/>
    <n v="0"/>
    <n v="0"/>
    <n v="0"/>
    <n v="0"/>
    <n v="0"/>
    <x v="1"/>
    <n v="1"/>
    <n v="2"/>
    <n v="2"/>
    <n v="20"/>
    <x v="3"/>
    <d v="2020-05-14T10:39:11"/>
    <s v="zAWRR Not in Roster"/>
    <x v="1"/>
    <d v="2020-04-30T00:00:00"/>
    <d v="2020-04-30T09:33:03"/>
    <s v=""/>
    <s v="No"/>
    <s v="Old"/>
    <n v="0"/>
    <x v="1"/>
    <x v="0"/>
    <s v="zAWRR Not in Roster"/>
    <s v="zAWRR Not in Roster"/>
    <x v="1"/>
    <n v="3151100"/>
    <x v="1359"/>
    <x v="0"/>
    <s v="LP_AV115-J13_882453"/>
    <s v="CIP_AV115-J13_356955"/>
    <s v="Tree Work Complete"/>
    <m/>
    <x v="8"/>
    <s v="Juniper"/>
    <s v="No"/>
    <s v="No"/>
    <n v="15"/>
    <n v="60"/>
    <s v="Do Not ABATE"/>
    <s v="F2B_FP-Rmv2 B"/>
    <s v="Haul offsite"/>
    <m/>
    <s v="None Observed"/>
    <s v="0.2 spans south of line. Near small wood pile, and gardening area. Use caution small pice of metal growing at base of tree. Lower branches showing signs of decline. "/>
    <s v="AEA_A &amp; E Arborists Tree Care"/>
    <m/>
    <n v="212"/>
    <s v="F2B_FP-Rmv2 B"/>
    <d v="2020-05-13T13:22:29"/>
    <s v="A&amp;E 212"/>
    <m/>
    <m/>
    <m/>
    <s v="AEA_A &amp; E Arborists Tree Care"/>
    <m/>
    <d v="2020-05-14T10:39:08"/>
    <s v="Haul offsite "/>
    <x v="4"/>
    <d v="2020-05-14T10:39:11"/>
    <s v="Sierra"/>
    <s v="SI_Sierra"/>
    <m/>
    <s v="13121 WHITE CANOE LN"/>
    <s v="NEVADA CITY"/>
    <s v=""/>
    <s v=""/>
    <s v="jgaulf_awrr"/>
    <d v="2020-04-30T09:33:03"/>
    <s v="BE_geomartawrrprod"/>
    <d v="2020-05-14T11:33:08"/>
    <s v="3e314af9-e4de-4b18-bf08-fd7f4ba5a797"/>
  </r>
  <r>
    <n v="0"/>
    <n v="0"/>
    <n v="0"/>
    <n v="0"/>
    <n v="0"/>
    <n v="0"/>
    <n v="0"/>
    <n v="0"/>
    <n v="0"/>
    <n v="0"/>
    <x v="1"/>
    <n v="1"/>
    <n v="1"/>
    <n v="1"/>
    <n v="20"/>
    <x v="3"/>
    <d v="2020-05-14T10:39:58"/>
    <s v="zAWRR Not in Roster"/>
    <x v="1"/>
    <d v="2020-04-30T00:00:00"/>
    <d v="2020-04-30T10:21:37"/>
    <s v=""/>
    <s v="No"/>
    <s v="Old"/>
    <n v="0"/>
    <x v="1"/>
    <x v="0"/>
    <s v="zAWRR Not in Roster"/>
    <s v="zAWRR Not in Roster"/>
    <x v="1"/>
    <n v="3151431"/>
    <x v="1360"/>
    <x v="0"/>
    <s v="LP_AV115-J13_882453"/>
    <s v="CIP_AV115-J13_357230"/>
    <s v="Tree Work Complete"/>
    <m/>
    <x v="8"/>
    <s v="Pine"/>
    <s v="No"/>
    <s v="No"/>
    <n v="8"/>
    <n v="55"/>
    <s v="Do Not ABATE"/>
    <s v="F1B_FP-Rmv1 B"/>
    <s v="Haul offsite"/>
    <m/>
    <s v="None Observed"/>
    <s v="0.2 spans south of unmarked pole to pole C. Tree is leaning away but showing signs of decline. "/>
    <s v="AEA_A &amp; E Arborists Tree Care"/>
    <m/>
    <n v="212"/>
    <s v="F1B_FP-Rmv1 B"/>
    <d v="2020-05-13T17:09:58"/>
    <s v="A&amp;E CREW 212"/>
    <s v="Unit"/>
    <s v="No"/>
    <s v="Not Invoiced"/>
    <s v="AEA_A &amp; E Arborists Tree Care"/>
    <m/>
    <d v="2020-05-14T10:39:54"/>
    <s v="Haul offsite. "/>
    <x v="4"/>
    <d v="2020-05-14T10:39:58"/>
    <s v="Sierra"/>
    <s v="SI_Sierra"/>
    <m/>
    <s v="13121 WHITE CANOE LN"/>
    <s v="NEVADA CITY"/>
    <s v=""/>
    <s v=""/>
    <s v="jgaulf_awrr"/>
    <d v="2020-04-30T10:21:37"/>
    <s v="BE_geomartawrrprod"/>
    <d v="2020-05-14T11:33:08"/>
    <s v="d2cba1eb-e32f-4ffa-8ce3-fa27142062eb"/>
  </r>
  <r>
    <n v="0"/>
    <n v="0"/>
    <n v="0"/>
    <n v="0"/>
    <n v="0"/>
    <n v="0"/>
    <n v="0"/>
    <n v="0"/>
    <n v="0"/>
    <n v="0"/>
    <x v="1"/>
    <n v="1"/>
    <n v="2"/>
    <n v="2"/>
    <n v="20"/>
    <x v="3"/>
    <d v="2020-05-14T10:40:49"/>
    <s v="MGE"/>
    <x v="4"/>
    <d v="2020-05-11T00:00:00"/>
    <d v="2020-05-11T15:48:13"/>
    <s v=""/>
    <s v="No"/>
    <s v="Old"/>
    <n v="0"/>
    <x v="1"/>
    <x v="0"/>
    <s v="Amanda"/>
    <s v="Winne"/>
    <x v="22"/>
    <n v="3217725"/>
    <x v="1361"/>
    <x v="2"/>
    <s v="LP_AW116-A08_899991"/>
    <s v="CIP_AW116-A08_396050"/>
    <s v="Work Identified"/>
    <m/>
    <x v="2"/>
    <s v="Gray Pine"/>
    <s v="No"/>
    <s v="No"/>
    <n v="13"/>
    <n v="50"/>
    <s v="ABATE"/>
    <s v="F2B_FP-Rmv2 B"/>
    <s v="Not Needed"/>
    <m/>
    <s v="None Observed"/>
    <s v="0.7 span between poles 12-13 / 15 feet west of line, codominant"/>
    <m/>
    <m/>
    <m/>
    <m/>
    <m/>
    <m/>
    <s v="Unit"/>
    <s v="No"/>
    <s v="Not Invoiced"/>
    <m/>
    <m/>
    <m/>
    <s v="TBD "/>
    <x v="27"/>
    <d v="2020-05-14T10:40:49"/>
    <s v="Sierra"/>
    <s v="SI_Sierra"/>
    <m/>
    <s v="15872 MCQUISTON LN"/>
    <s v="GRASS VALLEY"/>
    <s v=""/>
    <s v=""/>
    <s v="awinnm_awrr"/>
    <d v="2020-05-11T15:48:13"/>
    <s v="BE_geomartawrrprod"/>
    <d v="2020-05-14T11:33:12"/>
    <s v="2ac5ce41-d03f-4f1e-8992-8ef0ea785bf6"/>
  </r>
  <r>
    <n v="0"/>
    <n v="0"/>
    <n v="0"/>
    <n v="0"/>
    <n v="0"/>
    <n v="0"/>
    <n v="0"/>
    <n v="0"/>
    <n v="0"/>
    <n v="0"/>
    <x v="1"/>
    <n v="1"/>
    <s v="NA"/>
    <s v="NA"/>
    <n v="20"/>
    <x v="3"/>
    <d v="2020-05-14T10:43:03"/>
    <s v="JEF"/>
    <x v="6"/>
    <d v="2020-05-14T00:00:00"/>
    <d v="2020-05-14T10:40:34"/>
    <s v=""/>
    <s v="No"/>
    <s v="New"/>
    <n v="0"/>
    <x v="1"/>
    <x v="0"/>
    <s v="Sterling"/>
    <s v="Fulford"/>
    <x v="17"/>
    <n v="3228381"/>
    <x v="1362"/>
    <x v="0"/>
    <s v="LP_AV115-F22_882929"/>
    <s v="CIP_AV115-F22_356536"/>
    <s v="No Work Required Under EVM"/>
    <m/>
    <x v="0"/>
    <s v="Ponderosa Pine"/>
    <s v="No"/>
    <s v="No"/>
    <n v="18"/>
    <n v="75"/>
    <s v="Do Not ABATE"/>
    <s v="NW_No Work"/>
    <s v="Not Needed"/>
    <m/>
    <s v="None Observed"/>
    <s v="Tree .9 of span From poles 6 to A, 41ft west of lines. Tree has slight lean away from lines."/>
    <m/>
    <m/>
    <m/>
    <m/>
    <m/>
    <m/>
    <s v="Unit"/>
    <s v="No"/>
    <s v="Not Invoiced"/>
    <m/>
    <m/>
    <m/>
    <s v="TBD"/>
    <x v="21"/>
    <d v="2020-05-14T10:43:03"/>
    <s v="Sierra"/>
    <s v="SI_Sierra"/>
    <m/>
    <s v="13110 ARTIC OWL RD"/>
    <s v="NEVADA CITY"/>
    <s v=""/>
    <s v=""/>
    <s v="sfulfj_awrr"/>
    <d v="2020-05-14T10:40:34"/>
    <s v="BE_geomartawrrprod"/>
    <d v="2020-05-14T12:22:39"/>
    <s v="6d51abaf-6226-4548-8f2f-2305449da881"/>
  </r>
  <r>
    <n v="0"/>
    <n v="0"/>
    <n v="0"/>
    <n v="0"/>
    <n v="0"/>
    <n v="0"/>
    <n v="0"/>
    <n v="0"/>
    <n v="0"/>
    <n v="0"/>
    <x v="1"/>
    <n v="1"/>
    <s v="NA"/>
    <s v="NA"/>
    <n v="20"/>
    <x v="3"/>
    <d v="2020-05-14T10:43:15"/>
    <s v="JEF"/>
    <x v="6"/>
    <d v="2020-05-14T00:00:00"/>
    <d v="2020-05-14T10:39:55"/>
    <s v=""/>
    <s v="No"/>
    <s v="New"/>
    <n v="0"/>
    <x v="1"/>
    <x v="0"/>
    <s v="Sterling"/>
    <s v="Fulford"/>
    <x v="17"/>
    <n v="3228380"/>
    <x v="1363"/>
    <x v="0"/>
    <s v="LP_AV115-F22_882929"/>
    <s v="CIP_AV115-F22_356536"/>
    <s v="No Work Required Under EVM"/>
    <m/>
    <x v="0"/>
    <s v="Ponderosa Pine"/>
    <s v="No"/>
    <s v="No"/>
    <n v="18"/>
    <n v="90"/>
    <s v="Do Not ABATE"/>
    <s v="NW_No Work"/>
    <s v="Not Needed"/>
    <m/>
    <s v="None Observed"/>
    <s v="Tree .9 of span From poles 6 to A, 38ft west of lines. Tree has slight lean towards lines."/>
    <m/>
    <m/>
    <m/>
    <m/>
    <m/>
    <m/>
    <s v="Unit"/>
    <s v="No"/>
    <s v="Not Invoiced"/>
    <m/>
    <m/>
    <m/>
    <s v="TBD"/>
    <x v="21"/>
    <d v="2020-05-14T10:43:15"/>
    <s v="Sierra"/>
    <s v="SI_Sierra"/>
    <m/>
    <s v="13110 ARTIC OWL RD"/>
    <s v="NEVADA CITY"/>
    <s v=""/>
    <s v=""/>
    <s v="sfulfj_awrr"/>
    <d v="2020-05-14T10:39:55"/>
    <s v="BE_geomartawrrprod"/>
    <d v="2020-05-14T12:22:39"/>
    <s v="adb799dc-fe17-4ff3-98c0-657e305d7733"/>
  </r>
  <r>
    <n v="0"/>
    <n v="0"/>
    <n v="0"/>
    <n v="0"/>
    <n v="0"/>
    <n v="0"/>
    <n v="0"/>
    <n v="0"/>
    <n v="0"/>
    <n v="0"/>
    <x v="1"/>
    <n v="1"/>
    <n v="3"/>
    <n v="3"/>
    <n v="20"/>
    <x v="3"/>
    <d v="2020-05-14T10:43:46"/>
    <s v="MGE"/>
    <x v="4"/>
    <d v="2020-05-11T00:00:00"/>
    <d v="2020-05-11T15:20:36"/>
    <s v=""/>
    <s v="No"/>
    <s v="Old"/>
    <n v="0"/>
    <x v="1"/>
    <x v="0"/>
    <s v="Amanda"/>
    <s v="Winne"/>
    <x v="22"/>
    <n v="3217527"/>
    <x v="1364"/>
    <x v="2"/>
    <s v="LP_AW116-A08_899991"/>
    <s v="CIP_AW116-A08_396050"/>
    <s v="Work Identified"/>
    <m/>
    <x v="2"/>
    <s v="Gray Pine"/>
    <s v="No"/>
    <s v="No"/>
    <n v="26"/>
    <n v="105"/>
    <s v="ABATE"/>
    <s v="F3B_FP-Rmv3 B"/>
    <s v="Not Needed"/>
    <m/>
    <s v="None Observed"/>
    <s v="0.4 span between poles 12-13 / 40 feet west of line / 5-stem codominant, corrective lean / "/>
    <m/>
    <m/>
    <m/>
    <m/>
    <m/>
    <m/>
    <s v="Unit"/>
    <s v="No"/>
    <s v="Not Invoiced"/>
    <m/>
    <m/>
    <m/>
    <s v="TBD "/>
    <x v="27"/>
    <d v="2020-05-14T10:43:46"/>
    <s v="Sierra"/>
    <s v="SI_Sierra"/>
    <m/>
    <s v="15872 MCQUISTON LN"/>
    <s v="GRASS VALLEY"/>
    <s v=""/>
    <s v=""/>
    <s v="awinnm_awrr"/>
    <d v="2020-05-11T15:20:36"/>
    <s v="BE_geomartawrrprod"/>
    <d v="2020-05-14T11:33:12"/>
    <s v="8272e421-7af6-4bda-88c2-22d0f62e3a36"/>
  </r>
  <r>
    <n v="0"/>
    <n v="0"/>
    <n v="0"/>
    <n v="0"/>
    <n v="0"/>
    <n v="0"/>
    <n v="0"/>
    <n v="0"/>
    <n v="0"/>
    <n v="0"/>
    <x v="1"/>
    <n v="1"/>
    <s v="NA"/>
    <s v="NA"/>
    <n v="20"/>
    <x v="3"/>
    <d v="2020-05-14T10:43:53"/>
    <s v="MGE"/>
    <x v="4"/>
    <d v="2020-05-14T00:00:00"/>
    <d v="2020-05-14T10:43:53"/>
    <s v=""/>
    <s v="No"/>
    <s v="New"/>
    <n v="0"/>
    <x v="1"/>
    <x v="0"/>
    <s v="Miguel"/>
    <s v="Dominguez-Diaz"/>
    <x v="20"/>
    <n v="3227902"/>
    <x v="1365"/>
    <x v="0"/>
    <s v="LP_AV115-F22_882926"/>
    <s v="CIP_AV115-F22_356536"/>
    <s v="No Work Required Under EVM"/>
    <m/>
    <x v="2"/>
    <s v="Black Oak"/>
    <s v="No"/>
    <s v="No"/>
    <n v="29"/>
    <n v="70"/>
    <s v="Do Not ABATE"/>
    <s v="NW_No Work"/>
    <s v="Not Needed"/>
    <m/>
    <s v="None Observed"/>
    <s v="0.5 of the span from pole A to B. 70ft East of the line. Slight lean towards lines.  "/>
    <m/>
    <m/>
    <m/>
    <m/>
    <m/>
    <m/>
    <s v="Unit"/>
    <s v="No"/>
    <s v="Not Invoiced"/>
    <m/>
    <m/>
    <m/>
    <s v="TBD "/>
    <x v="24"/>
    <d v="2020-05-14T10:43:53"/>
    <s v="Sierra"/>
    <s v="SI_Sierra"/>
    <m/>
    <s v="13119 ARTIC OWL RD"/>
    <s v="NEVADA CITY"/>
    <s v=""/>
    <s v=""/>
    <s v="mdiazm_awrr"/>
    <d v="2020-05-14T10:43:53"/>
    <s v="BE_geomartawrrprod"/>
    <d v="2020-05-14T12:22:28"/>
    <s v="3888ea06-1d56-4ba1-98e1-98327e6fb364"/>
  </r>
  <r>
    <n v="0"/>
    <n v="0"/>
    <n v="0"/>
    <n v="0"/>
    <n v="0"/>
    <n v="0"/>
    <n v="0"/>
    <n v="0"/>
    <n v="0"/>
    <n v="0"/>
    <x v="1"/>
    <n v="1"/>
    <s v="NA"/>
    <s v="NA"/>
    <n v="20"/>
    <x v="3"/>
    <d v="2020-05-14T10:45:28"/>
    <s v="JEF"/>
    <x v="6"/>
    <d v="2020-05-14T00:00:00"/>
    <d v="2020-05-14T10:45:28"/>
    <s v=""/>
    <s v="No"/>
    <s v="New"/>
    <n v="0"/>
    <x v="1"/>
    <x v="0"/>
    <s v="Sterling"/>
    <s v="Fulford"/>
    <x v="17"/>
    <n v="3228382"/>
    <x v="1366"/>
    <x v="0"/>
    <s v="LP_AV115-F22_882929"/>
    <s v="CIP_AV115-F22_356421"/>
    <s v="No Work Required Under EVM"/>
    <m/>
    <x v="0"/>
    <s v="Ponderosa Pine"/>
    <s v="No"/>
    <s v="No"/>
    <n v="24"/>
    <n v="90"/>
    <s v="Do Not ABATE"/>
    <s v="NW_No Work"/>
    <s v="Not Needed"/>
    <m/>
    <s v="None Observed"/>
    <s v="Tree .1 of span From poles A to B, 25ft west of lines."/>
    <m/>
    <m/>
    <m/>
    <m/>
    <m/>
    <m/>
    <s v="Unit"/>
    <s v="No"/>
    <s v="Not Invoiced"/>
    <m/>
    <m/>
    <m/>
    <s v="TBD"/>
    <x v="21"/>
    <d v="2020-05-14T10:45:28"/>
    <s v="Sierra"/>
    <s v="SI_Sierra"/>
    <m/>
    <s v="13110 ARTIC OWL RD"/>
    <s v="NEVADA CITY"/>
    <s v=""/>
    <s v=""/>
    <s v="sfulfj_awrr"/>
    <d v="2020-05-14T10:45:28"/>
    <s v="BE_geomartawrrprod"/>
    <d v="2020-05-14T12:22:39"/>
    <s v="8346e600-c5bc-4d60-8e9a-e0a06d1eceea"/>
  </r>
  <r>
    <n v="0"/>
    <n v="0"/>
    <n v="0"/>
    <n v="0"/>
    <n v="0"/>
    <n v="0"/>
    <n v="0"/>
    <n v="0"/>
    <n v="0"/>
    <n v="0"/>
    <x v="1"/>
    <n v="1"/>
    <n v="1"/>
    <n v="1"/>
    <n v="20"/>
    <x v="3"/>
    <d v="2020-05-14T10:45:41"/>
    <s v="FCO"/>
    <x v="5"/>
    <d v="2019-10-15T00:00:00"/>
    <d v="2019-10-15T14:21:57"/>
    <s v=""/>
    <s v="No"/>
    <s v="Old"/>
    <n v="1"/>
    <x v="1"/>
    <x v="0"/>
    <s v="Sierra"/>
    <s v="Monroe"/>
    <x v="10"/>
    <n v="1767625"/>
    <x v="1367"/>
    <x v="0"/>
    <s v="LP_AV115-F22_884580"/>
    <s v="CIP_AV115-F22_356069"/>
    <s v="Hold"/>
    <m/>
    <x v="4"/>
    <s v="Live Oak"/>
    <s v="No"/>
    <s v="No"/>
    <n v="6"/>
    <n v="21"/>
    <m/>
    <s v="F1B_FP-Rmv1 B"/>
    <s v="Cut and Leave"/>
    <s v="No"/>
    <m/>
    <s v="PLEASE DELETE Brush and oaks don’t exist points not needed "/>
    <m/>
    <m/>
    <m/>
    <m/>
    <m/>
    <m/>
    <s v="Unit"/>
    <m/>
    <m/>
    <m/>
    <m/>
    <m/>
    <s v="Cut oak into 16 inch firewood lengths/ Haul away all wood chips and debris "/>
    <x v="13"/>
    <d v="2020-05-14T10:45:41"/>
    <s v="Sierra"/>
    <s v="SI_Sierra"/>
    <s v="1051742898"/>
    <s v="13198 OWL CREEK RD"/>
    <s v="NEVADA CITY"/>
    <s v=""/>
    <s v=""/>
    <s v="sgills_awrr"/>
    <d v="2019-10-15T14:21:57"/>
    <s v="BE_geomartawrrprod"/>
    <d v="2020-05-14T13:33:24"/>
    <s v="c9977273-6966-4397-a740-78c223a4d54f"/>
  </r>
  <r>
    <n v="0"/>
    <n v="0"/>
    <n v="0"/>
    <n v="0"/>
    <n v="0"/>
    <n v="0"/>
    <n v="0"/>
    <n v="0"/>
    <n v="0"/>
    <n v="0"/>
    <x v="1"/>
    <n v="1"/>
    <n v="1"/>
    <n v="1"/>
    <n v="20"/>
    <x v="3"/>
    <d v="2020-05-14T10:45:41"/>
    <s v="FCO"/>
    <x v="5"/>
    <d v="2019-10-15T00:00:00"/>
    <d v="2019-10-15T14:27:57"/>
    <s v=""/>
    <s v="No"/>
    <s v="Old"/>
    <n v="1"/>
    <x v="1"/>
    <x v="0"/>
    <s v="Sierra"/>
    <s v="Monroe"/>
    <x v="10"/>
    <n v="1767626"/>
    <x v="1368"/>
    <x v="0"/>
    <s v="LP_AV115-F22_884580"/>
    <s v="CIP_AV115-F22_356069"/>
    <s v="Hold"/>
    <m/>
    <x v="4"/>
    <s v="Live Oak"/>
    <s v="No"/>
    <s v="No"/>
    <n v="6"/>
    <n v="20"/>
    <m/>
    <s v="F1B_FP-Rmv1 B"/>
    <s v="Cut and Leave"/>
    <s v="No"/>
    <m/>
    <s v="PLEASE DELETE Brush and oaks don’t exist points not needed "/>
    <m/>
    <m/>
    <m/>
    <m/>
    <m/>
    <m/>
    <s v="Unit"/>
    <m/>
    <m/>
    <m/>
    <m/>
    <m/>
    <s v="Cut oak into 16 inch firewood lengths/ Haul away all wood chips and debris "/>
    <x v="13"/>
    <d v="2020-05-14T10:45:41"/>
    <s v="Sierra"/>
    <s v="SI_Sierra"/>
    <s v="1051742898"/>
    <s v="13198 OWL CREEK RD"/>
    <s v="NEVADA CITY"/>
    <s v=""/>
    <s v=""/>
    <s v="sgills_awrr"/>
    <d v="2019-10-15T14:27:57"/>
    <s v="BE_geomartawrrprod"/>
    <d v="2020-05-14T13:33:24"/>
    <s v="5cb890f4-61e3-4eab-870c-ea75e3c657dc"/>
  </r>
  <r>
    <n v="0"/>
    <n v="0"/>
    <n v="0"/>
    <n v="0"/>
    <n v="0"/>
    <n v="0"/>
    <n v="0"/>
    <n v="0"/>
    <n v="0"/>
    <n v="0"/>
    <x v="1"/>
    <n v="1"/>
    <s v="NA"/>
    <s v="NA"/>
    <n v="20"/>
    <x v="3"/>
    <d v="2020-05-14T10:46:52"/>
    <s v="FCO"/>
    <x v="5"/>
    <d v="2019-10-18T00:00:00"/>
    <d v="2019-10-18T11:13:52"/>
    <s v=""/>
    <s v="No"/>
    <s v="Old"/>
    <n v="0"/>
    <x v="1"/>
    <x v="0"/>
    <s v="Sierra"/>
    <s v="Monroe"/>
    <x v="10"/>
    <n v="1768295"/>
    <x v="1369"/>
    <x v="0"/>
    <s v="LP_AV115-F22_884580"/>
    <s v="CIP_AV115-F22_356120"/>
    <s v="No Work Required Under EVM"/>
    <m/>
    <x v="0"/>
    <s v="Live Oak"/>
    <s v="No"/>
    <s v="No"/>
    <n v="18"/>
    <n v="25"/>
    <s v="Not a Strike Tree"/>
    <s v="NW_No Work"/>
    <s v="Haul offsite"/>
    <s v="No"/>
    <s v="None Observed"/>
    <s v="16 ft Northwest of pole 10 Combined dbh, 5 stems. "/>
    <m/>
    <m/>
    <m/>
    <m/>
    <m/>
    <m/>
    <s v="Unit"/>
    <m/>
    <m/>
    <m/>
    <m/>
    <m/>
    <s v="Haul away all wood chips and debris "/>
    <x v="13"/>
    <d v="2020-05-14T10:46:52"/>
    <s v="Sierra"/>
    <s v="SI_Sierra"/>
    <s v="1051742898"/>
    <s v="13198 OWL CREEK RD"/>
    <s v="NEVADA CITY"/>
    <s v=""/>
    <s v=""/>
    <s v="eculhj_awrr"/>
    <d v="2019-10-18T11:13:52"/>
    <s v="BE_geomartawrrprod"/>
    <d v="2020-05-14T13:33:24"/>
    <s v="f2cb57b0-3757-4e88-a548-47712ec7a4a9"/>
  </r>
  <r>
    <n v="0"/>
    <n v="0"/>
    <n v="0"/>
    <n v="0"/>
    <n v="0"/>
    <n v="0"/>
    <n v="0"/>
    <n v="0"/>
    <n v="0"/>
    <n v="0"/>
    <x v="1"/>
    <n v="1"/>
    <s v="NA"/>
    <s v="NA"/>
    <n v="20"/>
    <x v="3"/>
    <d v="2020-05-14T10:47:48"/>
    <s v="MBG"/>
    <x v="3"/>
    <d v="2020-05-14T00:00:00"/>
    <d v="2020-05-14T10:47:48"/>
    <s v=""/>
    <s v="No"/>
    <s v="New"/>
    <n v="0"/>
    <x v="1"/>
    <x v="0"/>
    <s v="Benjamin"/>
    <s v="Post"/>
    <x v="16"/>
    <n v="3227926"/>
    <x v="1370"/>
    <x v="2"/>
    <s v="LP_AW116-A09_893411"/>
    <s v="CIP_AW116-A09_396980"/>
    <s v="No Work Required Under EVM"/>
    <m/>
    <x v="1"/>
    <s v="Black Oak"/>
    <s v="No"/>
    <s v="No"/>
    <n v="52"/>
    <n v="85"/>
    <s v="Do Not ABATE"/>
    <s v="NW_No Work"/>
    <s v="Not Needed"/>
    <m/>
    <s v="None Observed"/>
    <s v="0.1 span from pole D to pole E, 85 ft north of lines, 3X stem black oak is within striking distance of lines, overall healthy tree is located uphill of equipment and materials shed."/>
    <m/>
    <m/>
    <m/>
    <m/>
    <m/>
    <m/>
    <s v="Unit"/>
    <s v="No"/>
    <s v="Not Invoiced"/>
    <m/>
    <m/>
    <m/>
    <s v="TBD"/>
    <x v="20"/>
    <d v="2020-05-14T10:47:48"/>
    <s v="Sierra"/>
    <s v="SI_Sierra"/>
    <m/>
    <s v="13734 SUNSHINE MEADOWS TRL"/>
    <s v="GRASS VALLEY"/>
    <s v=""/>
    <s v=""/>
    <s v="bpostm_awrr"/>
    <d v="2020-05-14T10:47:48"/>
    <s v="BE_geomartawrrprod"/>
    <d v="2020-05-14T12:22:29"/>
    <s v="ffc5d069-ea0a-46d1-93e4-4f517448f3ea"/>
  </r>
  <r>
    <n v="0"/>
    <n v="0"/>
    <n v="0"/>
    <n v="0"/>
    <n v="0"/>
    <n v="0"/>
    <n v="0"/>
    <n v="0"/>
    <n v="0"/>
    <n v="0"/>
    <x v="1"/>
    <n v="1"/>
    <n v="1"/>
    <n v="1"/>
    <n v="20"/>
    <x v="3"/>
    <d v="2020-05-14T10:50:14"/>
    <s v="JEF"/>
    <x v="6"/>
    <d v="2019-10-15T00:00:00"/>
    <d v="2019-10-15T12:22:22"/>
    <s v=""/>
    <s v="No"/>
    <s v="Old"/>
    <n v="0"/>
    <x v="1"/>
    <x v="0"/>
    <s v="Sterling"/>
    <s v="Fulford"/>
    <x v="17"/>
    <n v="1767551"/>
    <x v="1371"/>
    <x v="0"/>
    <s v="LP_AV115-F22_882929"/>
    <s v="CIP_AV115-F22_356536"/>
    <s v="Work Identified"/>
    <m/>
    <x v="0"/>
    <s v="Black Oak"/>
    <s v="No"/>
    <s v="No"/>
    <n v="4"/>
    <n v="30"/>
    <s v="Do Not ABATE"/>
    <s v="R1B_Rmv 1-B"/>
    <s v="Haul offsite"/>
    <s v="No"/>
    <s v="None Observed"/>
    <s v="0.1 span from pole A to pole B 5 ft west of line growing towards line. 5/14/20 sfulfj change to removal. Poor taper tree."/>
    <s v="AEA_A &amp; E Arborists Tree Care"/>
    <m/>
    <n v="5746657"/>
    <s v="TD_TopDirecti"/>
    <d v="2020-04-23T17:17:05"/>
    <m/>
    <s v="Unit"/>
    <m/>
    <m/>
    <s v="AEA_A &amp; E Arborists Tree Care"/>
    <m/>
    <d v="2020-05-13T16:22:31"/>
    <s v="Cut wood to 16in rounds, remove all slash "/>
    <x v="21"/>
    <d v="2020-05-14T10:50:14"/>
    <s v="Sierra"/>
    <s v="SI_Sierra"/>
    <s v="1051742736"/>
    <s v="13110 ARTIC OWL RD"/>
    <s v="NEVADA CITY"/>
    <s v=""/>
    <s v=""/>
    <s v="cwongj_awrr"/>
    <d v="2019-10-15T12:22:22"/>
    <s v="BE_geomartawrrprod"/>
    <d v="2020-05-14T13:33:25"/>
    <s v="e0dab8da-b05b-4f6a-b952-97d5eece4c9b"/>
  </r>
  <r>
    <n v="0"/>
    <n v="0"/>
    <n v="0"/>
    <n v="0"/>
    <n v="0"/>
    <n v="0"/>
    <n v="0"/>
    <n v="0"/>
    <n v="0"/>
    <n v="0"/>
    <x v="1"/>
    <n v="1"/>
    <n v="3"/>
    <s v="NA"/>
    <n v="20"/>
    <x v="3"/>
    <d v="2020-05-14T10:50:50"/>
    <s v="FCO"/>
    <x v="5"/>
    <d v="2019-09-20T00:00:00"/>
    <d v="2019-09-20T11:11:03"/>
    <s v=""/>
    <s v="No"/>
    <s v="Old"/>
    <n v="0"/>
    <x v="1"/>
    <x v="0"/>
    <s v="Sandy"/>
    <s v="Frizzell"/>
    <x v="7"/>
    <n v="1762644"/>
    <x v="1372"/>
    <x v="0"/>
    <s v="LP_AV115-F22_883688"/>
    <s v="CIP_AV115-F17_356318"/>
    <s v="Work Identified"/>
    <m/>
    <x v="3"/>
    <s v="Gray Pine"/>
    <s v="No"/>
    <s v="No"/>
    <n v="32"/>
    <n v="80"/>
    <s v="ABATE"/>
    <s v="TO_Top"/>
    <s v="Haul offsite"/>
    <s v="No"/>
    <s v="None Observed"/>
    <s v="0.7 of span from pole 30654  to end pole. Tree is 30' south of line. Tree has dish on it and wire connecting to house. // customers are not refusing the fact that the tree needs to be removed, but they want to know what will happen to there dish; 5/14/20. Sfrizf. Owners want dish left in tree but agreed to removing the hazardous codom stems to top the tree.. Lower branches to be left on the tree, do not remove branches along trunk. Retain stem that has satellite dish attached."/>
    <m/>
    <m/>
    <m/>
    <m/>
    <m/>
    <m/>
    <s v="Unit"/>
    <m/>
    <m/>
    <m/>
    <m/>
    <m/>
    <s v="Chip brush and dump at owners location. All gray pine wood to be removed."/>
    <x v="10"/>
    <d v="2020-05-14T10:50:50"/>
    <s v="Sierra"/>
    <s v="SI_Sierra"/>
    <s v="1051742888"/>
    <s v="13440 JONES BAR RD"/>
    <s v="NEVADA CITY"/>
    <s v=""/>
    <s v=""/>
    <s v="kfenke_awrr"/>
    <d v="2019-09-20T11:11:03"/>
    <s v="BE_geomartawrrprod"/>
    <d v="2020-05-14T13:33:38"/>
    <s v="7cffda55-c95e-4146-bf3d-3f88de74628a"/>
  </r>
  <r>
    <n v="0"/>
    <n v="0"/>
    <n v="0"/>
    <n v="0"/>
    <n v="0"/>
    <n v="0"/>
    <n v="0"/>
    <n v="0"/>
    <n v="0"/>
    <n v="0"/>
    <x v="1"/>
    <n v="1"/>
    <s v="NA"/>
    <s v="NA"/>
    <n v="20"/>
    <x v="3"/>
    <d v="2020-05-14T10:52:30"/>
    <s v="JEF"/>
    <x v="6"/>
    <d v="2020-05-14T00:00:00"/>
    <d v="2020-05-14T10:52:30"/>
    <s v=""/>
    <s v="No"/>
    <s v="New"/>
    <n v="0"/>
    <x v="1"/>
    <x v="0"/>
    <s v="Sterling"/>
    <s v="Fulford"/>
    <x v="17"/>
    <n v="3228383"/>
    <x v="1373"/>
    <x v="0"/>
    <s v="LP_AV115-F22_882929"/>
    <s v="CIP_AV115-F22_356421"/>
    <s v="No Work Required Under EVM"/>
    <m/>
    <x v="0"/>
    <s v="Ponderosa Pine"/>
    <s v="No"/>
    <s v="No"/>
    <n v="14"/>
    <n v="80"/>
    <s v="Do Not ABATE"/>
    <s v="NW_No Work"/>
    <s v="Not Needed"/>
    <m/>
    <s v="None Observed"/>
    <s v="Tree .2 of span From poles A to B, 40ft west of lines."/>
    <m/>
    <m/>
    <m/>
    <m/>
    <m/>
    <m/>
    <s v="Unit"/>
    <s v="No"/>
    <s v="Not Invoiced"/>
    <m/>
    <m/>
    <m/>
    <s v="TBD"/>
    <x v="21"/>
    <d v="2020-05-14T10:52:30"/>
    <s v="Sierra"/>
    <s v="SI_Sierra"/>
    <m/>
    <s v="13110 ARTIC OWL RD"/>
    <s v="NEVADA CITY"/>
    <s v=""/>
    <s v=""/>
    <s v="sfulfj_awrr"/>
    <d v="2020-05-14T10:52:30"/>
    <s v="BE_geomartawrrprod"/>
    <d v="2020-05-14T12:22:39"/>
    <s v="7f65b806-2423-42b2-b605-854f12f54fcf"/>
  </r>
  <r>
    <n v="0"/>
    <n v="0"/>
    <n v="0"/>
    <n v="0"/>
    <n v="0"/>
    <n v="0"/>
    <n v="0"/>
    <n v="0"/>
    <n v="0"/>
    <n v="0"/>
    <x v="1"/>
    <n v="1"/>
    <s v="NA"/>
    <s v="NA"/>
    <n v="20"/>
    <x v="3"/>
    <d v="2020-05-14T10:53:15"/>
    <s v="MGE"/>
    <x v="4"/>
    <d v="2020-05-14T00:00:00"/>
    <d v="2020-05-14T10:53:15"/>
    <s v=""/>
    <s v="No"/>
    <s v="New"/>
    <n v="0"/>
    <x v="1"/>
    <x v="0"/>
    <s v="Miguel"/>
    <s v="Dominguez-Diaz"/>
    <x v="20"/>
    <n v="3227978"/>
    <x v="1374"/>
    <x v="0"/>
    <s v="LP_AV115-F22_882926"/>
    <s v="CIP_AV115-F22_356536"/>
    <s v="No Work Required Under EVM"/>
    <m/>
    <x v="2"/>
    <s v="Ponderosa Pine"/>
    <s v="No"/>
    <s v="No"/>
    <n v="25"/>
    <n v="90"/>
    <s v="Do Not ABATE"/>
    <s v="NW_No Work"/>
    <s v="Not Needed"/>
    <m/>
    <s v="None Observed"/>
    <s v="0.4 of the span from pole A to B. 55ft East of line. Weighted line side. "/>
    <m/>
    <m/>
    <m/>
    <m/>
    <m/>
    <m/>
    <s v="Unit"/>
    <s v="No"/>
    <s v="Not Invoiced"/>
    <m/>
    <m/>
    <m/>
    <s v="TBD "/>
    <x v="24"/>
    <d v="2020-05-14T10:53:15"/>
    <s v="Sierra"/>
    <s v="SI_Sierra"/>
    <m/>
    <s v="13119 ARTIC OWL RD"/>
    <s v="NEVADA CITY"/>
    <s v=""/>
    <s v=""/>
    <s v="mdiazm_awrr"/>
    <d v="2020-05-14T10:53:15"/>
    <s v="BE_geomartawrrprod"/>
    <d v="2020-05-14T12:22:30"/>
    <s v="afd87f7f-00a0-4e2f-b32d-529400bd4e48"/>
  </r>
  <r>
    <n v="0"/>
    <n v="0"/>
    <n v="0"/>
    <n v="0"/>
    <n v="0"/>
    <n v="0"/>
    <n v="0"/>
    <n v="0"/>
    <n v="0"/>
    <n v="0"/>
    <x v="1"/>
    <n v="1"/>
    <s v="NA"/>
    <s v="NA"/>
    <n v="20"/>
    <x v="3"/>
    <d v="2020-05-14T10:55:22"/>
    <s v="MBG"/>
    <x v="3"/>
    <d v="2020-05-13T00:00:00"/>
    <d v="2020-05-13T13:36:07"/>
    <s v=""/>
    <s v="No"/>
    <s v="Old"/>
    <n v="0"/>
    <x v="1"/>
    <x v="0"/>
    <s v="Benjamin"/>
    <s v="Post"/>
    <x v="16"/>
    <n v="3225088"/>
    <x v="1375"/>
    <x v="2"/>
    <s v="LP_AW116-A09_893411"/>
    <s v="CIP_AW116-A09_396979"/>
    <s v="Hold"/>
    <m/>
    <x v="1"/>
    <s v="Cedar"/>
    <s v="No"/>
    <s v="No"/>
    <n v="8"/>
    <n v="27"/>
    <s v="Do Not ABATE"/>
    <s v="NW_No Work"/>
    <s v="Not Needed"/>
    <m/>
    <s v="None Observed"/>
    <m/>
    <m/>
    <m/>
    <m/>
    <m/>
    <m/>
    <m/>
    <m/>
    <m/>
    <m/>
    <m/>
    <m/>
    <m/>
    <s v="TBD"/>
    <x v="20"/>
    <d v="2020-05-14T10:55:22"/>
    <s v="Sierra"/>
    <s v="SI_Sierra"/>
    <m/>
    <s v="13734 SUNSHINE MEADOWS TRL"/>
    <s v="GRASS VALLEY"/>
    <s v=""/>
    <s v=""/>
    <s v="ncolem_awrr"/>
    <d v="2020-05-13T13:36:07"/>
    <s v="BE_geomartawrrprod"/>
    <d v="2020-05-14T11:33:12"/>
    <s v="3cd4d11a-a1a4-431d-bf8f-2f13a5139a48"/>
  </r>
  <r>
    <n v="0"/>
    <n v="0"/>
    <n v="0"/>
    <n v="0"/>
    <n v="0"/>
    <n v="0"/>
    <n v="0"/>
    <n v="0"/>
    <n v="0"/>
    <n v="0"/>
    <x v="1"/>
    <n v="1"/>
    <s v="NA"/>
    <s v="NA"/>
    <n v="20"/>
    <x v="3"/>
    <d v="2020-05-14T10:57:40"/>
    <s v="MGE"/>
    <x v="4"/>
    <d v="2019-11-12T00:00:00"/>
    <d v="2019-11-12T16:35:57"/>
    <s v=""/>
    <s v="No"/>
    <s v="Old"/>
    <n v="0"/>
    <x v="1"/>
    <x v="0"/>
    <s v="Miguel"/>
    <s v="Dominguez-Diaz"/>
    <x v="20"/>
    <n v="1771009"/>
    <x v="1376"/>
    <x v="0"/>
    <s v="LP_AV115-F22_882926"/>
    <s v="CIP_AV115-F22_356536"/>
    <s v="No Work Required Under EVM"/>
    <s v=""/>
    <x v="2"/>
    <s v="Cedar"/>
    <s v="No"/>
    <s v="No"/>
    <n v="6"/>
    <n v="20"/>
    <s v="Do Not ABATE"/>
    <s v="NW_No Work"/>
    <s v="Not Needed"/>
    <s v="No"/>
    <s v="None Observed"/>
    <s v="0.9 of the span from pole 6 to pole A. Underneath the lines. Tree can strike pole and guy wire. "/>
    <s v=""/>
    <s v=""/>
    <m/>
    <s v=""/>
    <m/>
    <s v=""/>
    <s v="Unit"/>
    <m/>
    <s v=""/>
    <s v=""/>
    <s v=""/>
    <m/>
    <s v="TBD "/>
    <x v="24"/>
    <d v="2020-05-14T10:57:40"/>
    <s v="Sierra"/>
    <s v="SI_Sierra"/>
    <s v="1051742733"/>
    <s v="13119 ARTIC OWL RD"/>
    <s v="NEVADA CITY"/>
    <s v=""/>
    <s v=""/>
    <s v="jgilis_awrr"/>
    <d v="2019-11-12T16:35:57"/>
    <s v="BE_geomartawrrprod"/>
    <d v="2020-05-14T11:32:42"/>
    <s v="9844cd26-aee4-4ca0-9bd5-5a6706dc76c6"/>
  </r>
  <r>
    <n v="0"/>
    <n v="0"/>
    <n v="0"/>
    <n v="0"/>
    <n v="0"/>
    <n v="0"/>
    <n v="0"/>
    <n v="0"/>
    <n v="0"/>
    <n v="0"/>
    <x v="1"/>
    <n v="1"/>
    <s v="NA"/>
    <s v="NA"/>
    <n v="20"/>
    <x v="3"/>
    <d v="2020-05-14T10:57:52"/>
    <s v="JEF"/>
    <x v="6"/>
    <d v="2020-05-14T00:00:00"/>
    <d v="2020-05-14T10:56:59"/>
    <s v=""/>
    <s v="No"/>
    <s v="New"/>
    <n v="0"/>
    <x v="1"/>
    <x v="0"/>
    <s v="Sterling"/>
    <s v="Fulford"/>
    <x v="17"/>
    <n v="3228385"/>
    <x v="1377"/>
    <x v="0"/>
    <s v="LP_AV115-F22_882929"/>
    <s v="CIP_AV115-F22_356421"/>
    <s v="No Work Required Under EVM"/>
    <m/>
    <x v="0"/>
    <s v="Black Oak"/>
    <s v="No"/>
    <s v="No"/>
    <n v="11"/>
    <n v="30"/>
    <s v="Not a Strike Tree"/>
    <s v="NW_No Work"/>
    <s v="Not Needed"/>
    <m/>
    <s v="None Observed"/>
    <s v="Tree .2 of span From poles A to B, 15ft west of lines. Likely to grow into strike height within 18months. "/>
    <m/>
    <m/>
    <m/>
    <m/>
    <m/>
    <m/>
    <s v="Unit"/>
    <s v="No"/>
    <s v="Not Invoiced"/>
    <m/>
    <m/>
    <m/>
    <s v="TBD"/>
    <x v="21"/>
    <d v="2020-05-14T10:57:52"/>
    <s v="Sierra"/>
    <s v="SI_Sierra"/>
    <m/>
    <s v="13110 ARTIC OWL RD"/>
    <s v="NEVADA CITY"/>
    <s v=""/>
    <s v=""/>
    <s v="sfulfj_awrr"/>
    <d v="2020-05-14T10:56:59"/>
    <s v="BE_geomartawrrprod"/>
    <d v="2020-05-14T12:22:40"/>
    <s v="d8b3c359-0f1a-42f6-bcea-feb4d1767dfd"/>
  </r>
  <r>
    <n v="0"/>
    <n v="0"/>
    <n v="0"/>
    <n v="0"/>
    <n v="0"/>
    <n v="0"/>
    <n v="0"/>
    <n v="0"/>
    <n v="0"/>
    <n v="0"/>
    <x v="1"/>
    <n v="1"/>
    <s v="NA"/>
    <s v="NA"/>
    <n v="20"/>
    <x v="3"/>
    <d v="2020-05-14T10:58:11"/>
    <s v="JEF"/>
    <x v="6"/>
    <d v="2020-05-14T00:00:00"/>
    <d v="2020-05-14T10:56:17"/>
    <s v=""/>
    <s v="No"/>
    <s v="New"/>
    <n v="0"/>
    <x v="1"/>
    <x v="0"/>
    <s v="Sterling"/>
    <s v="Fulford"/>
    <x v="17"/>
    <n v="3228384"/>
    <x v="1378"/>
    <x v="0"/>
    <s v="LP_AV115-F22_882929"/>
    <s v="CIP_AV115-F22_356421"/>
    <s v="No Work Required Under EVM"/>
    <m/>
    <x v="0"/>
    <s v="Black Oak"/>
    <s v="No"/>
    <s v="No"/>
    <n v="14"/>
    <n v="30"/>
    <s v="Not a Strike Tree"/>
    <s v="NW_No Work"/>
    <s v="Not Needed"/>
    <m/>
    <s v="None Observed"/>
    <s v="Tree .2 of span From poles A to B, 25ft west of lines. Likely to grow into strike height within 18months. x stem"/>
    <m/>
    <m/>
    <m/>
    <m/>
    <m/>
    <m/>
    <s v="Unit"/>
    <s v="No"/>
    <s v="Not Invoiced"/>
    <m/>
    <m/>
    <m/>
    <s v="TBD"/>
    <x v="21"/>
    <d v="2020-05-14T10:58:11"/>
    <s v="Sierra"/>
    <s v="SI_Sierra"/>
    <m/>
    <s v="13110 ARTIC OWL RD"/>
    <s v="NEVADA CITY"/>
    <s v=""/>
    <s v=""/>
    <s v="sfulfj_awrr"/>
    <d v="2020-05-14T10:56:17"/>
    <s v="BE_geomartawrrprod"/>
    <d v="2020-05-14T12:22:39"/>
    <s v="f98a133a-d713-467e-bd9a-a7ff8b8fd6d9"/>
  </r>
  <r>
    <n v="0"/>
    <n v="0"/>
    <n v="0"/>
    <n v="0"/>
    <n v="0"/>
    <n v="0"/>
    <n v="0"/>
    <n v="0"/>
    <n v="0"/>
    <n v="0"/>
    <x v="1"/>
    <n v="1"/>
    <n v="2"/>
    <s v="NA"/>
    <n v="20"/>
    <x v="3"/>
    <d v="2020-05-14T11:03:09"/>
    <s v="MGE"/>
    <x v="4"/>
    <d v="2019-09-18T00:00:00"/>
    <d v="2019-09-18T09:00:42"/>
    <s v=""/>
    <s v="No"/>
    <s v="Old"/>
    <n v="0"/>
    <x v="1"/>
    <x v="0"/>
    <s v="Alex"/>
    <s v="Coon"/>
    <x v="19"/>
    <n v="1762128"/>
    <x v="1379"/>
    <x v="0"/>
    <s v="LP_AV115-F18_878397"/>
    <s v="CIP_AV115-F18_356913"/>
    <s v="In-Progress"/>
    <m/>
    <x v="3"/>
    <s v="Blue Oak"/>
    <s v="No"/>
    <s v="No"/>
    <n v="14"/>
    <n v="35"/>
    <s v="Do Not ABATE"/>
    <s v="SEC_Sec Strain"/>
    <s v="Not Needed"/>
    <s v="No"/>
    <s v="None Observed"/>
    <s v="West At endpole B, 5 ft from pole, trim sec and strain on secondary lines."/>
    <s v="AEA_A &amp; E Arborists Tree Care"/>
    <m/>
    <m/>
    <m/>
    <m/>
    <m/>
    <s v="Unit"/>
    <m/>
    <m/>
    <m/>
    <m/>
    <m/>
    <s v="N/A"/>
    <x v="23"/>
    <d v="2020-05-14T11:03:09"/>
    <s v="Sierra"/>
    <s v="SI_Sierra"/>
    <s v="1051743222"/>
    <s v="10975 WILL O WISP CT"/>
    <s v="NEVADA CITY"/>
    <s v=""/>
    <s v=""/>
    <s v="asance_awrr"/>
    <d v="2019-09-18T09:00:42"/>
    <s v="BE_geomartawrrprod"/>
    <d v="2020-05-14T11:32:42"/>
    <s v="6f6aee69-bd38-4081-bb80-c8ea7db47d70"/>
  </r>
  <r>
    <n v="0"/>
    <n v="0"/>
    <n v="0"/>
    <n v="0"/>
    <n v="0"/>
    <n v="0"/>
    <n v="0"/>
    <n v="0"/>
    <n v="0"/>
    <n v="0"/>
    <x v="1"/>
    <n v="1"/>
    <s v="NA"/>
    <s v="NA"/>
    <n v="20"/>
    <x v="3"/>
    <d v="2020-05-14T11:04:41"/>
    <s v="MBG"/>
    <x v="3"/>
    <d v="2020-05-14T00:00:00"/>
    <d v="2020-05-14T11:04:41"/>
    <s v=""/>
    <s v="No"/>
    <s v="New"/>
    <n v="0"/>
    <x v="1"/>
    <x v="0"/>
    <s v="Nathan"/>
    <s v="Vik"/>
    <x v="23"/>
    <n v="3228050"/>
    <x v="1380"/>
    <x v="2"/>
    <s v="LP_AW116-A08_893410"/>
    <s v="CIP_AW116-A09_396979"/>
    <s v="No Work Required Under EVM"/>
    <m/>
    <x v="1"/>
    <s v="Ponderosa Pine"/>
    <s v="No"/>
    <s v="No"/>
    <n v="34"/>
    <n v="118"/>
    <s v="Do Not ABATE"/>
    <s v="NW_No Work"/>
    <s v="Not Needed"/>
    <m/>
    <s v="Riparian"/>
    <s v="Tree is .1 span from pole c to b, 115 ft NE of line. Near to creek. Slight lean away, overall healthy "/>
    <m/>
    <m/>
    <m/>
    <m/>
    <m/>
    <m/>
    <s v="Unit"/>
    <s v="No"/>
    <s v="Not Invoiced"/>
    <m/>
    <m/>
    <m/>
    <s v="TBD "/>
    <x v="28"/>
    <d v="2020-05-14T11:04:41"/>
    <s v="Sierra"/>
    <s v="SI_Sierra"/>
    <m/>
    <s v="13780 SUNSHINE MEADOWS TRL"/>
    <s v="GRASS VALLEY"/>
    <s v=""/>
    <s v=""/>
    <s v="nvikm_awrr"/>
    <d v="2020-05-14T11:04:41"/>
    <s v="BE_geomartawrrprod"/>
    <d v="2020-05-14T12:22:31"/>
    <s v="c4e2ddd2-3fff-4a6f-8718-ba216d655f45"/>
  </r>
  <r>
    <n v="0"/>
    <n v="0"/>
    <n v="0"/>
    <n v="0"/>
    <n v="0"/>
    <n v="0"/>
    <n v="0"/>
    <n v="0"/>
    <n v="0"/>
    <n v="0"/>
    <x v="1"/>
    <n v="1"/>
    <n v="2"/>
    <s v="NA"/>
    <n v="20"/>
    <x v="3"/>
    <d v="2020-05-14T11:06:13"/>
    <s v="MBG"/>
    <x v="3"/>
    <d v="2020-05-14T00:00:00"/>
    <d v="2020-05-14T11:06:13"/>
    <s v=""/>
    <s v="No"/>
    <s v="New"/>
    <n v="0"/>
    <x v="1"/>
    <x v="0"/>
    <s v="Benjamin"/>
    <s v="Post"/>
    <x v="16"/>
    <n v="3228070"/>
    <x v="1381"/>
    <x v="2"/>
    <s v="LP_AW116-A08_893410"/>
    <s v="CIP_AW116-A09_396960"/>
    <s v="Work Identified"/>
    <m/>
    <x v="1"/>
    <s v="Cedar"/>
    <s v="No"/>
    <s v="No"/>
    <n v="13"/>
    <n v="45"/>
    <s v="Do Not ABATE"/>
    <s v="OV_Overhang"/>
    <s v="Not Needed"/>
    <m/>
    <s v="Riparian"/>
    <s v="0.7 span from pole C to pole B, 10’ southwest of lines, a light overhang trim is needed to maintain compliance. Cedar has been trimmed in recent years."/>
    <m/>
    <m/>
    <m/>
    <m/>
    <m/>
    <m/>
    <s v="Unit"/>
    <s v="No"/>
    <s v="Not Invoiced"/>
    <m/>
    <m/>
    <m/>
    <s v="N/A"/>
    <x v="20"/>
    <d v="2020-05-14T11:06:13"/>
    <s v="Sierra"/>
    <s v="SI_Sierra"/>
    <m/>
    <s v="13780 SUNSHINE MEADOWS TRL"/>
    <s v="GRASS VALLEY"/>
    <s v=""/>
    <s v=""/>
    <s v="bpostm_awrr"/>
    <d v="2020-05-14T11:06:13"/>
    <s v="BE_geomartawrrprod"/>
    <d v="2020-05-14T12:22:32"/>
    <s v="a9634831-7de8-4fb7-9ff4-71fdf719fc9e"/>
  </r>
  <r>
    <n v="0"/>
    <n v="0"/>
    <n v="0"/>
    <n v="0"/>
    <n v="0"/>
    <n v="0"/>
    <n v="0"/>
    <n v="0"/>
    <n v="0"/>
    <n v="0"/>
    <x v="1"/>
    <n v="1"/>
    <n v="2"/>
    <s v="NA"/>
    <n v="20"/>
    <x v="3"/>
    <d v="2020-05-14T11:06:16"/>
    <s v="MGE"/>
    <x v="4"/>
    <d v="2020-05-14T00:00:00"/>
    <d v="2020-05-14T10:18:06"/>
    <s v=""/>
    <s v="No"/>
    <s v="New"/>
    <n v="0"/>
    <x v="1"/>
    <x v="0"/>
    <s v="Alex"/>
    <s v="Coon"/>
    <x v="19"/>
    <n v="3227750"/>
    <x v="1382"/>
    <x v="0"/>
    <s v="LP_AV115-F18_878397"/>
    <s v="CIP_AV115-F18_356913"/>
    <s v="In-Progress"/>
    <m/>
    <x v="2"/>
    <s v="Blue Oak"/>
    <s v="No"/>
    <s v="No"/>
    <n v="14"/>
    <n v="45"/>
    <s v="Do Not ABATE"/>
    <s v="SEC_Sec Strain"/>
    <s v="Not Needed"/>
    <m/>
    <s v="None Observed"/>
    <s v="Poles A-B, 0.6 span, 15 feet north of lines, TOUCHING LINES, trim away from lines."/>
    <m/>
    <m/>
    <m/>
    <m/>
    <m/>
    <m/>
    <s v="Unit"/>
    <s v="No"/>
    <s v="Not Invoiced"/>
    <m/>
    <m/>
    <m/>
    <s v="N/A"/>
    <x v="23"/>
    <d v="2020-05-14T11:06:16"/>
    <s v="Sierra"/>
    <s v="SI_Sierra"/>
    <m/>
    <s v="10975 WILL O WISP CT"/>
    <s v="NEVADA CITY"/>
    <s v=""/>
    <s v=""/>
    <s v="acoonm_awrr"/>
    <d v="2020-05-14T10:18:06"/>
    <s v="BE_geomartawrrprod"/>
    <d v="2020-05-14T12:22:24"/>
    <s v="f9ea0cf2-b6ba-4172-a6b1-decf30848fd6"/>
  </r>
  <r>
    <n v="0"/>
    <n v="0"/>
    <n v="0"/>
    <n v="0"/>
    <n v="0"/>
    <n v="0"/>
    <n v="0"/>
    <n v="0"/>
    <n v="0"/>
    <n v="0"/>
    <x v="1"/>
    <n v="1"/>
    <n v="1"/>
    <n v="1"/>
    <n v="20"/>
    <x v="3"/>
    <d v="2020-05-14T11:07:51"/>
    <s v="MGE"/>
    <x v="4"/>
    <d v="2019-12-13T00:00:00"/>
    <d v="2019-12-13T11:29:19"/>
    <s v=""/>
    <s v="No"/>
    <s v="Old"/>
    <n v="0"/>
    <x v="1"/>
    <x v="0"/>
    <s v="John Paul"/>
    <s v="Kubitschek"/>
    <x v="24"/>
    <n v="1729263"/>
    <x v="1383"/>
    <x v="2"/>
    <s v="LP_AW116-A20_895534"/>
    <s v="CIP_AW116-A20_399106"/>
    <s v="In-Progress"/>
    <s v=""/>
    <x v="7"/>
    <s v="Silver Maple"/>
    <s v="No"/>
    <s v="Yes"/>
    <n v="9"/>
    <n v="48"/>
    <s v="ABATE"/>
    <s v="F1D_FS-R1B+Trt"/>
    <s v="Cut and Leave"/>
    <s v="No"/>
    <s v="None Observed"/>
    <s v="40 feet south west from pole 12 . / tree can strike pole 12 /have internal rot at base of tree back side.,/ branch  leaning to pole12 have a big crack. /Recommend remove./ two stem combined DBH. Edited by jkubim, MGE, 5-14-2020, tree has been previously trimmed by “Routine”, tree is no longer a 2X stem, so changed DBH and prescription."/>
    <s v="AEA_A &amp; E Arborists Tree Care"/>
    <s v=""/>
    <m/>
    <s v=""/>
    <m/>
    <s v=""/>
    <s v="Unit"/>
    <m/>
    <s v=""/>
    <s v=""/>
    <s v=""/>
    <m/>
    <s v="Cut wood into 16” firewood lengths/ Pile wood chips in designated area on property."/>
    <x v="29"/>
    <d v="2020-05-14T11:07:51"/>
    <s v="Sierra"/>
    <s v="SI_Sierra"/>
    <s v="1051710618"/>
    <s v="15659 MOUNT OLIVE RD"/>
    <s v="GRASS VALLEY"/>
    <s v=""/>
    <s v=""/>
    <s v="jzambf_awrr"/>
    <d v="2019-12-13T11:29:19"/>
    <s v="BE_geomartawrrprod"/>
    <d v="2020-05-14T11:32:37"/>
    <s v="7245520b-aeb2-46f1-b904-99a7069bae79"/>
  </r>
  <r>
    <n v="0"/>
    <n v="0"/>
    <n v="0"/>
    <n v="0"/>
    <n v="0"/>
    <n v="0"/>
    <n v="0"/>
    <n v="0"/>
    <n v="0"/>
    <n v="0"/>
    <x v="1"/>
    <n v="1"/>
    <s v="NA"/>
    <s v="NA"/>
    <n v="20"/>
    <x v="3"/>
    <d v="2020-05-14T11:08:03"/>
    <s v="JEF"/>
    <x v="6"/>
    <d v="2020-05-14T00:00:00"/>
    <d v="2020-05-14T11:08:03"/>
    <s v=""/>
    <s v="No"/>
    <s v="New"/>
    <n v="0"/>
    <x v="1"/>
    <x v="0"/>
    <s v="Sterling"/>
    <s v="Fulford"/>
    <x v="17"/>
    <n v="3228387"/>
    <x v="1384"/>
    <x v="0"/>
    <s v="LP_AV115-F22_882929"/>
    <s v="CIP_AV115-F22_356421"/>
    <s v="No Work Required Under EVM"/>
    <m/>
    <x v="0"/>
    <s v="Black Oak"/>
    <s v="No"/>
    <s v="No"/>
    <n v="10"/>
    <n v="45"/>
    <s v="Do Not ABATE"/>
    <s v="NW_No Work"/>
    <s v="Not Needed"/>
    <m/>
    <s v="None Observed"/>
    <s v="Tree .4 of span From poles A to B, 25ft west of lines. Tree has slight lean away"/>
    <m/>
    <m/>
    <m/>
    <m/>
    <m/>
    <m/>
    <s v="Unit"/>
    <s v="No"/>
    <s v="Not Invoiced"/>
    <m/>
    <m/>
    <m/>
    <s v="TBD"/>
    <x v="21"/>
    <d v="2020-05-14T11:08:03"/>
    <s v="Sierra"/>
    <s v="SI_Sierra"/>
    <m/>
    <s v="13110 ARTIC OWL RD"/>
    <s v="NEVADA CITY"/>
    <s v=""/>
    <s v=""/>
    <s v="sfulfj_awrr"/>
    <d v="2020-05-14T11:08:03"/>
    <s v="BE_geomartawrrprod"/>
    <d v="2020-05-14T12:22:40"/>
    <s v="0bf26fe6-199f-42d8-9d3a-1966abb4e7de"/>
  </r>
  <r>
    <n v="0"/>
    <n v="0"/>
    <n v="0"/>
    <n v="0"/>
    <n v="0"/>
    <n v="0"/>
    <n v="0"/>
    <n v="0"/>
    <n v="0"/>
    <n v="0"/>
    <x v="1"/>
    <n v="1"/>
    <s v="NA"/>
    <s v="NA"/>
    <n v="20"/>
    <x v="3"/>
    <d v="2020-05-14T11:10:40"/>
    <s v="JEF"/>
    <x v="6"/>
    <d v="2020-05-14T00:00:00"/>
    <d v="2020-05-14T11:10:40"/>
    <s v=""/>
    <s v="No"/>
    <s v="New"/>
    <n v="0"/>
    <x v="1"/>
    <x v="0"/>
    <s v="Sterling"/>
    <s v="Fulford"/>
    <x v="17"/>
    <n v="3228388"/>
    <x v="1385"/>
    <x v="0"/>
    <s v="LP_AV115-F22_882929"/>
    <s v="CIP_AV115-F22_356421"/>
    <s v="No Work Required Under EVM"/>
    <m/>
    <x v="0"/>
    <s v="Black Oak"/>
    <s v="No"/>
    <s v="No"/>
    <n v="10"/>
    <n v="45"/>
    <s v="Do Not ABATE"/>
    <s v="NW_No Work"/>
    <s v="Not Needed"/>
    <m/>
    <s v="None Observed"/>
    <s v="Tree .5 of span From poles A to B, 20ft west of lines. "/>
    <m/>
    <m/>
    <m/>
    <m/>
    <m/>
    <m/>
    <s v="Unit"/>
    <s v="No"/>
    <s v="Not Invoiced"/>
    <m/>
    <m/>
    <m/>
    <s v="TBD"/>
    <x v="21"/>
    <d v="2020-05-14T11:10:40"/>
    <s v="Sierra"/>
    <s v="SI_Sierra"/>
    <m/>
    <s v="13110 ARTIC OWL RD"/>
    <s v="NEVADA CITY"/>
    <s v=""/>
    <s v=""/>
    <s v="sfulfj_awrr"/>
    <d v="2020-05-14T11:10:40"/>
    <s v="BE_geomartawrrprod"/>
    <d v="2020-05-14T12:22:40"/>
    <s v="67707bdf-ab23-4ef9-8496-b60c549d2996"/>
  </r>
  <r>
    <n v="0"/>
    <n v="0"/>
    <n v="0"/>
    <n v="0"/>
    <n v="0"/>
    <n v="0"/>
    <n v="0"/>
    <n v="0"/>
    <n v="0"/>
    <n v="0"/>
    <x v="1"/>
    <n v="1"/>
    <s v="NA"/>
    <s v="NA"/>
    <n v="20"/>
    <x v="3"/>
    <d v="2020-05-14T11:13:32"/>
    <s v="JEF"/>
    <x v="6"/>
    <d v="2020-05-14T00:00:00"/>
    <d v="2020-05-14T11:13:32"/>
    <s v=""/>
    <s v="No"/>
    <s v="New"/>
    <n v="0"/>
    <x v="1"/>
    <x v="0"/>
    <s v="Sterling"/>
    <s v="Fulford"/>
    <x v="17"/>
    <n v="3228390"/>
    <x v="1386"/>
    <x v="0"/>
    <s v="LP_AV115-F22_882929"/>
    <s v="CIP_AV115-F22_356421"/>
    <s v="No Work Required Under EVM"/>
    <m/>
    <x v="0"/>
    <s v="Black Oak"/>
    <s v="No"/>
    <s v="No"/>
    <n v="20"/>
    <n v="80"/>
    <s v="Do Not ABATE"/>
    <s v="NW_No Work"/>
    <s v="Not Needed"/>
    <m/>
    <s v="None Observed"/>
    <s v="Tree .5 of span From poles A to B, 60ft west of lines. "/>
    <m/>
    <m/>
    <m/>
    <m/>
    <m/>
    <m/>
    <s v="Unit"/>
    <s v="No"/>
    <s v="Not Invoiced"/>
    <m/>
    <m/>
    <m/>
    <s v="TBD"/>
    <x v="21"/>
    <d v="2020-05-14T11:13:32"/>
    <s v="Sierra"/>
    <s v="SI_Sierra"/>
    <m/>
    <s v="13110 ARTIC OWL RD"/>
    <s v="NEVADA CITY"/>
    <s v=""/>
    <s v=""/>
    <s v="sfulfj_awrr"/>
    <d v="2020-05-14T11:13:32"/>
    <s v="BE_geomartawrrprod"/>
    <d v="2020-05-14T12:22:40"/>
    <s v="8669821a-b3a1-4e02-acd0-0787dbf84ce9"/>
  </r>
  <r>
    <n v="0"/>
    <n v="0"/>
    <n v="0"/>
    <n v="0"/>
    <n v="0"/>
    <n v="0"/>
    <n v="0"/>
    <n v="0"/>
    <n v="0"/>
    <n v="0"/>
    <x v="1"/>
    <n v="1"/>
    <n v="1"/>
    <n v="1"/>
    <n v="20"/>
    <x v="3"/>
    <d v="2020-05-14T11:14:31"/>
    <s v="MBG"/>
    <x v="3"/>
    <d v="2020-05-14T00:00:00"/>
    <d v="2020-05-14T11:14:31"/>
    <s v=""/>
    <s v="No"/>
    <s v="New"/>
    <n v="0"/>
    <x v="1"/>
    <x v="0"/>
    <s v="Benjamin"/>
    <s v="Post"/>
    <x v="16"/>
    <n v="3228108"/>
    <x v="1387"/>
    <x v="2"/>
    <s v="LP_AW116-A08_893410"/>
    <s v="CIP_AW116-A09_396960"/>
    <s v="Work Identified"/>
    <m/>
    <x v="1"/>
    <s v="Black Oak"/>
    <s v="No"/>
    <s v="No"/>
    <n v="8"/>
    <n v="28"/>
    <s v="Do Not ABATE"/>
    <s v="F1B_FP-Rmv1 B"/>
    <s v="Cut and Leave"/>
    <m/>
    <s v="Riparian"/>
    <s v="0.7 span from pole C to pole B, 28’ southwest of lines, small black oak is being suppressed by nearby trees, some exposed tissue and epicormic sprouting observed, recommend removing black oak, path to facilities is mostly blocked but not completely."/>
    <m/>
    <m/>
    <m/>
    <m/>
    <m/>
    <m/>
    <s v="Unit"/>
    <s v="No"/>
    <s v="Not Invoiced"/>
    <m/>
    <m/>
    <m/>
    <s v="Cut wood to 16”, remove slash."/>
    <x v="20"/>
    <d v="2020-05-14T11:14:31"/>
    <s v="Sierra"/>
    <s v="SI_Sierra"/>
    <m/>
    <s v="13780 SUNSHINE MEADOWS TRL"/>
    <s v="GRASS VALLEY"/>
    <s v=""/>
    <s v=""/>
    <s v="bpostm_awrr"/>
    <d v="2020-05-14T11:14:31"/>
    <s v="BE_geomartawrrprod"/>
    <d v="2020-05-14T12:22:32"/>
    <s v="fde27935-f2d7-4562-b53f-d149de86be0d"/>
  </r>
  <r>
    <n v="0"/>
    <n v="0"/>
    <n v="0"/>
    <n v="0"/>
    <n v="0"/>
    <n v="0"/>
    <n v="0"/>
    <n v="0"/>
    <n v="0"/>
    <n v="0"/>
    <x v="1"/>
    <n v="1"/>
    <s v="NA"/>
    <s v="NA"/>
    <n v="20"/>
    <x v="3"/>
    <d v="2020-05-14T11:15:27"/>
    <s v="JEF"/>
    <x v="6"/>
    <d v="2020-05-14T00:00:00"/>
    <d v="2020-05-14T11:11:34"/>
    <s v=""/>
    <s v="No"/>
    <s v="New"/>
    <n v="0"/>
    <x v="1"/>
    <x v="0"/>
    <s v="Sterling"/>
    <s v="Fulford"/>
    <x v="17"/>
    <n v="3228389"/>
    <x v="1388"/>
    <x v="0"/>
    <s v="LP_AV115-F22_882929"/>
    <s v="CIP_AV115-F22_356421"/>
    <s v="No Work Required Under EVM"/>
    <m/>
    <x v="0"/>
    <s v="Black Oak"/>
    <s v="No"/>
    <s v="No"/>
    <n v="14"/>
    <n v="50"/>
    <s v="Do Not ABATE"/>
    <s v="NW_No Work"/>
    <s v="Not Needed"/>
    <m/>
    <s v="None Observed"/>
    <s v="Tree .5 of span From poles A to B, 20ft west of lines.  Tree leans away"/>
    <m/>
    <m/>
    <m/>
    <m/>
    <m/>
    <m/>
    <s v="Unit"/>
    <s v="No"/>
    <s v="Not Invoiced"/>
    <m/>
    <m/>
    <m/>
    <s v="TBD"/>
    <x v="21"/>
    <d v="2020-05-14T11:15:27"/>
    <s v="Sierra"/>
    <s v="SI_Sierra"/>
    <m/>
    <s v="13110 ARTIC OWL RD"/>
    <s v="NEVADA CITY"/>
    <s v=""/>
    <s v=""/>
    <s v="sfulfj_awrr"/>
    <d v="2020-05-14T11:11:34"/>
    <s v="BE_geomartawrrprod"/>
    <d v="2020-05-14T12:22:40"/>
    <s v="37161d3d-0a43-458b-bb1f-d6005316c9e3"/>
  </r>
  <r>
    <n v="0"/>
    <n v="0"/>
    <n v="0"/>
    <n v="0"/>
    <n v="0"/>
    <n v="0"/>
    <n v="0"/>
    <n v="0"/>
    <n v="0"/>
    <n v="0"/>
    <x v="1"/>
    <n v="1"/>
    <s v="NA"/>
    <s v="NA"/>
    <n v="20"/>
    <x v="3"/>
    <d v="2020-05-14T11:17:28"/>
    <s v="JEF"/>
    <x v="6"/>
    <d v="2020-05-14T00:00:00"/>
    <d v="2020-05-14T11:16:43"/>
    <s v=""/>
    <s v="No"/>
    <s v="New"/>
    <n v="0"/>
    <x v="1"/>
    <x v="0"/>
    <s v="Sterling"/>
    <s v="Fulford"/>
    <x v="17"/>
    <n v="3228392"/>
    <x v="1389"/>
    <x v="0"/>
    <s v="LP_AV115-F22_882929"/>
    <s v="CIP_AV115-F22_356421"/>
    <s v="No Work Required Under EVM"/>
    <m/>
    <x v="0"/>
    <s v="Cedar"/>
    <s v="No"/>
    <s v="No"/>
    <n v="8"/>
    <n v="48"/>
    <s v="Not a Strike Tree"/>
    <s v="NW_No Work"/>
    <s v="Not Needed"/>
    <m/>
    <s v="None Observed"/>
    <s v="Tree .5 of span From poles A to B, 10ft  west of lines. Tree likely to grow into strike height within 18months "/>
    <m/>
    <m/>
    <m/>
    <m/>
    <m/>
    <m/>
    <s v="Unit"/>
    <s v="No"/>
    <s v="Not Invoiced"/>
    <m/>
    <m/>
    <m/>
    <s v="TBD"/>
    <x v="21"/>
    <d v="2020-05-14T11:17:28"/>
    <s v="Sierra"/>
    <s v="SI_Sierra"/>
    <m/>
    <s v="13110 ARTIC OWL RD"/>
    <s v="NEVADA CITY"/>
    <s v=""/>
    <s v=""/>
    <s v="sfulfj_awrr"/>
    <d v="2020-05-14T11:16:43"/>
    <s v="BE_geomartawrrprod"/>
    <d v="2020-05-14T12:22:40"/>
    <s v="f6fc87a1-d8d3-416b-851f-003296f4f909"/>
  </r>
  <r>
    <n v="0"/>
    <n v="0"/>
    <n v="0"/>
    <n v="0"/>
    <n v="0"/>
    <n v="0"/>
    <n v="0"/>
    <n v="0"/>
    <n v="0"/>
    <n v="0"/>
    <x v="1"/>
    <n v="1"/>
    <s v="NA"/>
    <s v="NA"/>
    <n v="20"/>
    <x v="3"/>
    <d v="2020-05-14T11:17:39"/>
    <s v="JEF"/>
    <x v="6"/>
    <d v="2020-05-14T00:00:00"/>
    <d v="2020-05-14T11:16:30"/>
    <s v=""/>
    <s v="No"/>
    <s v="New"/>
    <n v="0"/>
    <x v="1"/>
    <x v="0"/>
    <s v="Sterling"/>
    <s v="Fulford"/>
    <x v="17"/>
    <n v="3228391"/>
    <x v="1390"/>
    <x v="0"/>
    <s v="LP_AV115-F22_882929"/>
    <s v="CIP_AV115-F22_356421"/>
    <s v="No Work Required Under EVM"/>
    <m/>
    <x v="0"/>
    <s v="Cedar"/>
    <s v="No"/>
    <s v="No"/>
    <n v="8"/>
    <n v="48"/>
    <s v="Not a Strike Tree"/>
    <s v="NW_No Work"/>
    <s v="Not Needed"/>
    <m/>
    <s v="None Observed"/>
    <s v="Tree .5 of span From poles A to B, 10ft  west of lines. Tree likely to grow into strike height within 18months "/>
    <m/>
    <m/>
    <m/>
    <m/>
    <m/>
    <m/>
    <s v="Unit"/>
    <s v="No"/>
    <s v="Not Invoiced"/>
    <m/>
    <m/>
    <m/>
    <s v="TBD"/>
    <x v="21"/>
    <d v="2020-05-14T11:17:39"/>
    <s v="Sierra"/>
    <s v="SI_Sierra"/>
    <m/>
    <s v="13110 ARTIC OWL RD"/>
    <s v="NEVADA CITY"/>
    <s v=""/>
    <s v=""/>
    <s v="sfulfj_awrr"/>
    <d v="2020-05-14T11:16:30"/>
    <s v="BE_geomartawrrprod"/>
    <d v="2020-05-14T12:22:40"/>
    <s v="b1a7b609-2d1a-412e-b9d7-8b23ff7ad854"/>
  </r>
  <r>
    <n v="0"/>
    <n v="0"/>
    <n v="0"/>
    <n v="0"/>
    <n v="0"/>
    <n v="0"/>
    <n v="0"/>
    <n v="0"/>
    <n v="0"/>
    <n v="0"/>
    <x v="1"/>
    <n v="1"/>
    <s v="NA"/>
    <s v="NA"/>
    <n v="20"/>
    <x v="3"/>
    <d v="2020-05-14T11:17:48"/>
    <s v="MBG"/>
    <x v="3"/>
    <d v="2020-05-14T00:00:00"/>
    <d v="2020-05-14T11:17:48"/>
    <s v=""/>
    <s v="No"/>
    <s v="New"/>
    <n v="0"/>
    <x v="1"/>
    <x v="0"/>
    <s v="Nathan"/>
    <s v="Vik"/>
    <x v="23"/>
    <n v="3228124"/>
    <x v="1391"/>
    <x v="2"/>
    <s v="LP_AW116-A08_893410"/>
    <s v="CIP_AW116-A09_396979"/>
    <s v="No Work Required Under EVM"/>
    <m/>
    <x v="1"/>
    <s v="Black Oak"/>
    <s v="No"/>
    <s v="No"/>
    <n v="40"/>
    <n v="89"/>
    <s v="Do Not ABATE"/>
    <s v="NW_No Work"/>
    <s v="Not Needed"/>
    <m/>
    <s v="Riparian"/>
    <s v="Tree is .2 span from pole c to b, 75 ft NE of line across driveway. Large healthy tree, has some washing out of roots on downhill side but no major defects "/>
    <m/>
    <m/>
    <m/>
    <m/>
    <m/>
    <m/>
    <s v="Unit"/>
    <s v="No"/>
    <s v="Not Invoiced"/>
    <m/>
    <m/>
    <m/>
    <s v="TBD "/>
    <x v="28"/>
    <d v="2020-05-14T11:17:48"/>
    <s v="Sierra"/>
    <s v="SI_Sierra"/>
    <m/>
    <s v="13780 SUNSHINE MEADOWS TRL"/>
    <s v="GRASS VALLEY"/>
    <s v=""/>
    <s v=""/>
    <s v="nvikm_awrr"/>
    <d v="2020-05-14T11:17:48"/>
    <s v="BE_geomartawrrprod"/>
    <d v="2020-05-14T12:22:32"/>
    <s v="984a65ef-5f16-4084-9d10-c8549da14424"/>
  </r>
  <r>
    <n v="0"/>
    <n v="0"/>
    <n v="0"/>
    <n v="0"/>
    <n v="0"/>
    <n v="0"/>
    <n v="0"/>
    <n v="0"/>
    <n v="0"/>
    <n v="0"/>
    <x v="1"/>
    <n v="1"/>
    <s v="NA"/>
    <s v="NA"/>
    <n v="20"/>
    <x v="3"/>
    <d v="2020-05-14T11:18:35"/>
    <s v="MBG"/>
    <x v="3"/>
    <d v="2020-05-14T00:00:00"/>
    <d v="2020-05-14T11:18:35"/>
    <s v=""/>
    <s v="No"/>
    <s v="New"/>
    <n v="0"/>
    <x v="1"/>
    <x v="0"/>
    <s v="Benjamin"/>
    <s v="Post"/>
    <x v="16"/>
    <n v="3228126"/>
    <x v="1392"/>
    <x v="2"/>
    <s v="LP_AW116-A08_893410"/>
    <s v="CIP_AW116-A09_396960"/>
    <s v="No Work Required Under EVM"/>
    <m/>
    <x v="1"/>
    <s v="Cedar"/>
    <s v="No"/>
    <s v="No"/>
    <n v="8"/>
    <n v="35"/>
    <s v="Do Not ABATE"/>
    <s v="NW_No Work"/>
    <s v="Not Needed"/>
    <m/>
    <s v="Riparian"/>
    <s v="0.7 span from pole C to pole B, 30’ southwest of facilities, overall healthy cedar is within striking distance of lines, located immediately downhill of suppressed oak."/>
    <m/>
    <m/>
    <m/>
    <m/>
    <m/>
    <m/>
    <s v="Unit"/>
    <s v="No"/>
    <s v="Not Invoiced"/>
    <m/>
    <m/>
    <m/>
    <s v="TBD"/>
    <x v="20"/>
    <d v="2020-05-14T11:18:35"/>
    <s v="Sierra"/>
    <s v="SI_Sierra"/>
    <m/>
    <s v="13780 SUNSHINE MEADOWS TRL"/>
    <s v="GRASS VALLEY"/>
    <s v=""/>
    <s v=""/>
    <s v="bpostm_awrr"/>
    <d v="2020-05-14T11:18:35"/>
    <s v="BE_geomartawrrprod"/>
    <d v="2020-05-14T12:22:32"/>
    <s v="d21f6475-6df5-4e61-be5d-04a09de379e7"/>
  </r>
  <r>
    <n v="0"/>
    <n v="0"/>
    <n v="0"/>
    <n v="0"/>
    <n v="0"/>
    <n v="0"/>
    <n v="0"/>
    <n v="0"/>
    <n v="0"/>
    <n v="0"/>
    <x v="1"/>
    <n v="1"/>
    <n v="2"/>
    <n v="2"/>
    <n v="20"/>
    <x v="3"/>
    <d v="2020-05-14T11:20:57"/>
    <s v="FCO"/>
    <x v="5"/>
    <d v="2019-11-19T00:00:00"/>
    <d v="2019-11-19T10:33:56"/>
    <s v=""/>
    <s v="No"/>
    <s v="Old"/>
    <n v="0"/>
    <x v="1"/>
    <x v="0"/>
    <s v="Sierra"/>
    <s v="Monroe"/>
    <x v="10"/>
    <n v="1771177"/>
    <x v="1393"/>
    <x v="0"/>
    <s v="LP_AV115-F22_884082"/>
    <s v="CIP_AV115-F22_356120"/>
    <s v="Work Identified"/>
    <m/>
    <x v="4"/>
    <s v="Ponderosa Pine"/>
    <s v="No"/>
    <s v="No"/>
    <n v="16"/>
    <n v="76"/>
    <s v="Do Not ABATE"/>
    <s v="R2B_Rmv 2-B"/>
    <s v="Cut and Leave"/>
    <s v="No"/>
    <s v="None Observed"/>
    <s v=".8 span from pole 10 to end pole, 10 ft East of line. Pine is overhanging onto lines, trim would take more than 30%of tree "/>
    <m/>
    <m/>
    <m/>
    <m/>
    <m/>
    <m/>
    <s v="Unit"/>
    <m/>
    <m/>
    <m/>
    <m/>
    <m/>
    <s v="Cut rounds into 14in remove all slash"/>
    <x v="13"/>
    <d v="2020-05-14T11:20:57"/>
    <s v="Sierra"/>
    <s v="SI_Sierra"/>
    <s v="1051742900"/>
    <s v="13128 OWL CREEK RD"/>
    <s v="NEVADA CITY"/>
    <s v=""/>
    <s v=""/>
    <s v="sgills_awrr"/>
    <d v="2019-11-19T10:33:56"/>
    <s v="BE_geomartawrrprod"/>
    <d v="2020-05-14T13:33:24"/>
    <s v="4d67b4d8-4139-4b90-ae4c-43c581aaad51"/>
  </r>
  <r>
    <n v="0"/>
    <n v="0"/>
    <n v="0"/>
    <n v="0"/>
    <n v="0"/>
    <n v="0"/>
    <n v="0"/>
    <n v="0"/>
    <n v="0"/>
    <n v="0"/>
    <x v="1"/>
    <n v="1"/>
    <n v="2"/>
    <n v="2"/>
    <n v="20"/>
    <x v="3"/>
    <d v="2020-05-14T11:22:58"/>
    <s v="FCO"/>
    <x v="5"/>
    <d v="2019-11-19T00:00:00"/>
    <d v="2019-11-19T10:32:17"/>
    <s v=""/>
    <s v="No"/>
    <s v="Old"/>
    <n v="0"/>
    <x v="1"/>
    <x v="0"/>
    <s v="Sierra"/>
    <s v="Monroe"/>
    <x v="10"/>
    <n v="1771206"/>
    <x v="1394"/>
    <x v="0"/>
    <s v="LP_AV115-F22_884082"/>
    <s v="CIP_AV115-F22_356120"/>
    <s v="Work Identified"/>
    <m/>
    <x v="4"/>
    <s v="Ponderosa Pine"/>
    <s v="No"/>
    <s v="No"/>
    <n v="19"/>
    <n v="75"/>
    <s v="Do Not ABATE"/>
    <s v="R2B_Rmv 2-B"/>
    <s v="Cut and Leave"/>
    <s v="No"/>
    <s v="None Observed"/>
    <s v="Pole 10 to end pole , .6 span east of line .  Right next to line Trim would take almost all of canopy "/>
    <m/>
    <m/>
    <m/>
    <m/>
    <m/>
    <m/>
    <s v="Unit"/>
    <m/>
    <m/>
    <m/>
    <m/>
    <m/>
    <s v="Cut rounds into 14in Haul away all chips and debris "/>
    <x v="13"/>
    <d v="2020-05-14T11:22:58"/>
    <s v="Sierra"/>
    <s v="SI_Sierra"/>
    <s v="1051742900"/>
    <s v="13128 OWL CREEK RD"/>
    <s v="NEVADA CITY"/>
    <s v=""/>
    <s v=""/>
    <s v="jgilis_awrr"/>
    <d v="2019-11-19T10:32:17"/>
    <s v="BE_geomartawrrprod"/>
    <d v="2020-05-14T13:33:24"/>
    <s v="c3185312-50f2-4a01-85b3-cdfbb1aaf9d1"/>
  </r>
  <r>
    <n v="0"/>
    <n v="0"/>
    <n v="0"/>
    <n v="0"/>
    <n v="0"/>
    <n v="0"/>
    <n v="0"/>
    <n v="0"/>
    <n v="0"/>
    <n v="0"/>
    <x v="1"/>
    <n v="1"/>
    <n v="1"/>
    <n v="1"/>
    <n v="20"/>
    <x v="3"/>
    <d v="2020-05-14T11:23:58"/>
    <s v="zAWRR Not in Roster"/>
    <x v="1"/>
    <d v="2020-04-30T00:00:00"/>
    <d v="2020-04-30T11:03:32"/>
    <s v=""/>
    <s v="No"/>
    <s v="Old"/>
    <n v="0"/>
    <x v="1"/>
    <x v="0"/>
    <s v="zAWRR Not in Roster"/>
    <s v="zAWRR Not in Roster"/>
    <x v="1"/>
    <n v="3151732"/>
    <x v="1395"/>
    <x v="0"/>
    <s v="LP_AV115-J13_882453"/>
    <s v="CIP_AV115-J13_356955"/>
    <s v="Tree Work Complete"/>
    <m/>
    <x v="8"/>
    <s v="Juniper"/>
    <s v="No"/>
    <s v="No"/>
    <n v="9"/>
    <n v="55"/>
    <s v="Do Not ABATE"/>
    <s v="F1B_FP-Rmv1 B"/>
    <s v="Haul offsite"/>
    <m/>
    <s v="None Observed"/>
    <s v="0.2 spans south of unmarked pole. Tree will be a snow loader when both trees on either side are removed. "/>
    <s v="AEA_A &amp; E Arborists Tree Care"/>
    <m/>
    <n v="212"/>
    <s v="F1B_FP-Rmv1 B"/>
    <d v="2020-05-13T14:57:00"/>
    <s v="A&amp;E CREW 212"/>
    <s v="Unit"/>
    <s v="No"/>
    <s v="Not Invoiced"/>
    <s v="AEA_A &amp; E Arborists Tree Care"/>
    <m/>
    <d v="2020-05-13T00:00:00"/>
    <s v="Haul offsite "/>
    <x v="6"/>
    <d v="2020-05-14T11:23:58"/>
    <s v="Sierra"/>
    <s v="SI_Sierra"/>
    <m/>
    <s v="13121 WHITE CANOE LN"/>
    <s v="NEVADA CITY"/>
    <s v=""/>
    <s v=""/>
    <s v="jgaulf_awrr"/>
    <d v="2020-04-30T11:03:32"/>
    <s v="BE_geomartawrrprod"/>
    <d v="2020-05-14T11:33:08"/>
    <s v="151448ca-1b41-43ef-b6a4-a0b81fa54c4c"/>
  </r>
  <r>
    <n v="0"/>
    <n v="0"/>
    <n v="0"/>
    <n v="0"/>
    <n v="0"/>
    <n v="0"/>
    <n v="0"/>
    <n v="0"/>
    <n v="0"/>
    <n v="0"/>
    <x v="1"/>
    <n v="1"/>
    <n v="3"/>
    <n v="3"/>
    <n v="20"/>
    <x v="3"/>
    <d v="2020-05-14T11:24:22"/>
    <s v="MGE"/>
    <x v="4"/>
    <d v="2020-05-14T00:00:00"/>
    <d v="2020-05-14T11:24:22"/>
    <s v=""/>
    <s v="No"/>
    <s v="New"/>
    <n v="0"/>
    <x v="1"/>
    <x v="0"/>
    <s v="Aaron"/>
    <s v="Hansen"/>
    <x v="14"/>
    <n v="3228160"/>
    <x v="1396"/>
    <x v="2"/>
    <s v="LP_AW116-A07_900829"/>
    <s v="CIP_AW116-A07_396655"/>
    <s v="Work Identified"/>
    <m/>
    <x v="2"/>
    <s v="Live Oak"/>
    <s v="No"/>
    <s v="No"/>
    <n v="31"/>
    <n v="45"/>
    <s v="Do Not ABATE"/>
    <s v="F3B_FP-Rmv3 B"/>
    <s v="Haul offsite"/>
    <m/>
    <s v="Riparian"/>
    <s v="0.3 span between poles# 1-14, 38 feet West of line/ unhealthy stems/ Crack in one of the main leaders/ Dead heartwood exposed "/>
    <m/>
    <m/>
    <m/>
    <m/>
    <m/>
    <m/>
    <s v="Unit"/>
    <s v="No"/>
    <s v="Not Invoiced"/>
    <m/>
    <m/>
    <m/>
    <s v="Haul away all wood/ wood chips and debris "/>
    <x v="17"/>
    <d v="2020-05-14T11:24:22"/>
    <s v="Sierra"/>
    <s v="SI_Sierra"/>
    <m/>
    <s v="12352 SUNSHINE VALLEY RD"/>
    <s v="GRASS VALLEY"/>
    <s v=""/>
    <s v=""/>
    <s v="ahansm_awrr"/>
    <d v="2020-05-14T11:24:22"/>
    <s v="BE_geomartawrrprod"/>
    <d v="2020-05-14T12:22:33"/>
    <s v="d2555446-4def-4568-b4a8-3ec8720c70f9"/>
  </r>
  <r>
    <n v="0"/>
    <n v="0"/>
    <n v="0"/>
    <n v="0"/>
    <n v="0"/>
    <n v="0"/>
    <n v="0"/>
    <n v="0"/>
    <n v="0"/>
    <n v="0"/>
    <x v="1"/>
    <n v="1"/>
    <n v="3"/>
    <n v="3"/>
    <n v="20"/>
    <x v="3"/>
    <d v="2020-05-14T11:24:40"/>
    <s v="FCO"/>
    <x v="5"/>
    <d v="2020-02-07T00:00:00"/>
    <d v="2020-02-07T11:12:14"/>
    <s v=""/>
    <s v="No"/>
    <s v="Old"/>
    <n v="0"/>
    <x v="1"/>
    <x v="0"/>
    <s v="Sierra"/>
    <s v="Monroe"/>
    <x v="10"/>
    <n v="1777875"/>
    <x v="1397"/>
    <x v="0"/>
    <s v="LP_AV115-F22_884082"/>
    <s v="CIP_AV115-F22_356120"/>
    <s v="Work Identified"/>
    <m/>
    <x v="0"/>
    <s v="Live Oak"/>
    <s v="No"/>
    <s v="Yes"/>
    <n v="31"/>
    <n v="50"/>
    <s v="ABATE"/>
    <s v="R3B_Rmv 3-B"/>
    <s v="Cut and Leave"/>
    <s v="No"/>
    <s v="None Observed"/>
    <s v="0.4 span from pole 10 to end pole # 056359. 20’ E of line. Hazard tree. Tree is dying, shows signs of rot and decay. High potential of splitting at forked base in direction of lines "/>
    <m/>
    <m/>
    <m/>
    <m/>
    <m/>
    <m/>
    <s v="Unit"/>
    <m/>
    <m/>
    <m/>
    <m/>
    <m/>
    <s v="Cut rounds into 14in remove all slash "/>
    <x v="13"/>
    <d v="2020-05-14T11:24:40"/>
    <s v="Sierra"/>
    <s v="SI_Sierra"/>
    <s v="1051742900"/>
    <s v="13128 OWL CREEK RD"/>
    <s v="NEVADA CITY"/>
    <s v=""/>
    <s v=""/>
    <s v="anemej_awrr"/>
    <d v="2020-02-07T11:12:14"/>
    <s v="BE_geomartawrrprod"/>
    <d v="2020-05-14T13:33:24"/>
    <s v="47da5033-1441-4fc9-898b-b69c33afb27e"/>
  </r>
  <r>
    <n v="0"/>
    <n v="0"/>
    <n v="0"/>
    <n v="0"/>
    <n v="0"/>
    <n v="0"/>
    <n v="0"/>
    <n v="0"/>
    <n v="0"/>
    <n v="0"/>
    <x v="1"/>
    <n v="1"/>
    <s v="NA"/>
    <s v="NA"/>
    <n v="20"/>
    <x v="3"/>
    <d v="2020-05-14T11:26:06"/>
    <s v="MBG"/>
    <x v="3"/>
    <d v="2020-05-14T00:00:00"/>
    <d v="2020-05-14T11:26:06"/>
    <s v=""/>
    <s v="No"/>
    <s v="New"/>
    <n v="0"/>
    <x v="1"/>
    <x v="0"/>
    <s v="Nathan"/>
    <s v="Vik"/>
    <x v="23"/>
    <n v="3228218"/>
    <x v="1398"/>
    <x v="2"/>
    <s v="LP_AW116-A08_893410"/>
    <s v="CIP_AW116-A09_396979"/>
    <s v="No Work Required Under EVM"/>
    <m/>
    <x v="1"/>
    <s v="Black Oak"/>
    <s v="No"/>
    <s v="No"/>
    <n v="24"/>
    <n v="78"/>
    <s v="Do Not ABATE"/>
    <s v="NW_No Work"/>
    <s v="Not Needed"/>
    <m/>
    <s v="Riparian"/>
    <s v="Tree is .3 span from pole c to b, 65 ft NE of line across driveway. Slight parallel to diagonal lean. Single healthy base, previously trimmed and looks healthy overall "/>
    <m/>
    <m/>
    <m/>
    <m/>
    <m/>
    <m/>
    <s v="Unit"/>
    <s v="No"/>
    <s v="Not Invoiced"/>
    <m/>
    <m/>
    <m/>
    <s v="TBD "/>
    <x v="28"/>
    <d v="2020-05-14T11:26:06"/>
    <s v="Sierra"/>
    <s v="SI_Sierra"/>
    <m/>
    <s v="13780 SUNSHINE MEADOWS TRL"/>
    <s v="GRASS VALLEY"/>
    <s v=""/>
    <s v=""/>
    <s v="nvikm_awrr"/>
    <d v="2020-05-14T11:26:06"/>
    <s v="BE_geomartawrrprod"/>
    <d v="2020-05-14T12:22:35"/>
    <s v="2d4214b8-f91d-4fd0-82c7-fdf33b286ea4"/>
  </r>
  <r>
    <n v="0"/>
    <n v="0"/>
    <n v="0"/>
    <n v="0"/>
    <n v="0"/>
    <n v="0"/>
    <n v="0"/>
    <n v="0"/>
    <n v="0"/>
    <n v="0"/>
    <x v="1"/>
    <n v="1"/>
    <s v="NA"/>
    <s v="NA"/>
    <n v="20"/>
    <x v="3"/>
    <d v="2020-05-14T11:26:13"/>
    <s v="MGE"/>
    <x v="4"/>
    <d v="2020-05-14T00:00:00"/>
    <d v="2020-05-14T11:26:13"/>
    <s v=""/>
    <s v="No"/>
    <s v="New"/>
    <n v="0"/>
    <x v="1"/>
    <x v="0"/>
    <s v="Miguel"/>
    <s v="Dominguez-Diaz"/>
    <x v="20"/>
    <n v="3228219"/>
    <x v="1399"/>
    <x v="0"/>
    <s v="LP_AV115-F22_882926"/>
    <s v="CIP_AV115-F22_356536"/>
    <s v="No Work Required Under EVM"/>
    <m/>
    <x v="2"/>
    <s v="Black Oak"/>
    <s v="No"/>
    <s v="No"/>
    <n v="7"/>
    <n v="30"/>
    <s v="Do Not ABATE"/>
    <s v="NW_No Work"/>
    <s v="Not Needed"/>
    <m/>
    <s v="None Observed"/>
    <s v="0.3 of the span from pole A to B. 13ft East of line.  Has previously been trimmed. "/>
    <m/>
    <m/>
    <m/>
    <m/>
    <m/>
    <m/>
    <s v="Unit"/>
    <s v="No"/>
    <s v="Not Invoiced"/>
    <m/>
    <m/>
    <m/>
    <s v="TBD "/>
    <x v="24"/>
    <d v="2020-05-14T11:26:13"/>
    <s v="Sierra"/>
    <s v="SI_Sierra"/>
    <m/>
    <s v="13119 ARTIC OWL RD"/>
    <s v="NEVADA CITY"/>
    <s v=""/>
    <s v=""/>
    <s v="mdiazm_awrr"/>
    <d v="2020-05-14T11:26:13"/>
    <s v="BE_geomartawrrprod"/>
    <d v="2020-05-14T12:22:35"/>
    <s v="59d4ac0a-996f-436f-9b74-b2d80aca91ab"/>
  </r>
  <r>
    <n v="0"/>
    <n v="0"/>
    <n v="0"/>
    <n v="0"/>
    <n v="0"/>
    <n v="0"/>
    <n v="0"/>
    <n v="0"/>
    <n v="0"/>
    <n v="0"/>
    <x v="1"/>
    <n v="1"/>
    <s v="NA"/>
    <s v="NA"/>
    <n v="20"/>
    <x v="3"/>
    <d v="2020-05-14T11:28:40"/>
    <s v="MGE"/>
    <x v="4"/>
    <d v="2020-05-14T00:00:00"/>
    <d v="2020-05-14T11:28:40"/>
    <s v=""/>
    <s v="No"/>
    <s v="New"/>
    <n v="0"/>
    <x v="1"/>
    <x v="0"/>
    <s v="Amanda"/>
    <s v="Winne"/>
    <x v="22"/>
    <n v="3230460"/>
    <x v="1400"/>
    <x v="2"/>
    <s v="LP_AW116-A08_899992"/>
    <s v="CIP_AW116-A08_396057"/>
    <s v="No Work Required Under EVM"/>
    <m/>
    <x v="2"/>
    <s v="Knobcone Pine"/>
    <s v="No"/>
    <s v="No"/>
    <n v="15"/>
    <n v="60"/>
    <s v="Do Not ABATE"/>
    <s v="NW_No Work"/>
    <s v="Not Needed"/>
    <m/>
    <s v="None Observed"/>
    <s v="0.2 span between poles 10-11 / 20 feet south of line "/>
    <m/>
    <m/>
    <m/>
    <m/>
    <m/>
    <m/>
    <s v="Unit"/>
    <s v="No"/>
    <s v="Not Invoiced"/>
    <m/>
    <m/>
    <m/>
    <s v="TBD "/>
    <x v="27"/>
    <d v="2020-05-14T11:28:40"/>
    <s v="Sierra"/>
    <s v="SI_Sierra"/>
    <m/>
    <s v="15815 MCQUISTON LN"/>
    <s v="GRASS VALLEY"/>
    <s v=""/>
    <s v=""/>
    <s v="awinnm_awrr"/>
    <d v="2020-05-14T11:28:40"/>
    <s v="BE_geomartawrrprod"/>
    <d v="2020-05-14T18:14:41"/>
    <s v="ed8efcbc-2c90-4064-a800-f5feab427628"/>
  </r>
  <r>
    <n v="0"/>
    <n v="0"/>
    <n v="0"/>
    <n v="0"/>
    <n v="0"/>
    <n v="0"/>
    <n v="0"/>
    <n v="0"/>
    <n v="0"/>
    <n v="0"/>
    <x v="1"/>
    <n v="1"/>
    <s v="NA"/>
    <s v="NA"/>
    <n v="20"/>
    <x v="3"/>
    <d v="2020-05-14T11:29:26"/>
    <s v="MBG"/>
    <x v="3"/>
    <d v="2020-05-14T00:00:00"/>
    <d v="2020-05-14T11:29:26"/>
    <s v=""/>
    <s v="No"/>
    <s v="New"/>
    <n v="0"/>
    <x v="1"/>
    <x v="0"/>
    <s v="Nathan"/>
    <s v="Vik"/>
    <x v="23"/>
    <n v="3228231"/>
    <x v="1401"/>
    <x v="2"/>
    <s v="LP_AW116-A08_893410"/>
    <s v="CIP_AW116-A09_396979"/>
    <s v="No Work Required Under EVM"/>
    <m/>
    <x v="1"/>
    <s v="Cedar"/>
    <s v="No"/>
    <s v="No"/>
    <n v="12"/>
    <n v="45"/>
    <s v="Do Not ABATE"/>
    <s v="NW_No Work"/>
    <s v="Not Needed"/>
    <m/>
    <s v="Riparian"/>
    <s v="Tree is .3 span from pole c to b, 48 ft NE of line across driveway. Borderline strike potential. Overall healthy vertical tree. "/>
    <m/>
    <m/>
    <m/>
    <m/>
    <m/>
    <m/>
    <s v="Unit"/>
    <s v="No"/>
    <s v="Not Invoiced"/>
    <m/>
    <m/>
    <m/>
    <s v="TBD "/>
    <x v="28"/>
    <d v="2020-05-14T11:29:26"/>
    <s v="Sierra"/>
    <s v="SI_Sierra"/>
    <m/>
    <s v="13780 SUNSHINE MEADOWS TRL"/>
    <s v="GRASS VALLEY"/>
    <s v=""/>
    <s v=""/>
    <s v="nvikm_awrr"/>
    <d v="2020-05-14T11:29:26"/>
    <s v="BE_geomartawrrprod"/>
    <d v="2020-05-14T12:22:35"/>
    <s v="6e007319-7da6-44d3-86e3-252fc66fc646"/>
  </r>
  <r>
    <n v="0"/>
    <n v="0"/>
    <n v="0"/>
    <n v="0"/>
    <n v="0"/>
    <n v="0"/>
    <n v="0"/>
    <n v="0"/>
    <n v="0"/>
    <n v="0"/>
    <x v="1"/>
    <n v="1"/>
    <s v="NA"/>
    <s v="NA"/>
    <n v="20"/>
    <x v="3"/>
    <d v="2020-05-14T11:29:58"/>
    <s v="MGE"/>
    <x v="4"/>
    <d v="2020-05-14T00:00:00"/>
    <d v="2020-05-14T11:29:58"/>
    <s v=""/>
    <s v="No"/>
    <s v="New"/>
    <n v="0"/>
    <x v="1"/>
    <x v="0"/>
    <s v="Miguel"/>
    <s v="Dominguez-Diaz"/>
    <x v="20"/>
    <n v="3228233"/>
    <x v="1402"/>
    <x v="0"/>
    <s v="LP_AV115-F22_882926"/>
    <s v="CIP_AV115-F22_356536"/>
    <s v="No Work Required Under EVM"/>
    <m/>
    <x v="2"/>
    <s v="Black Oak"/>
    <s v="No"/>
    <s v="No"/>
    <n v="15"/>
    <n v="37"/>
    <s v="Do Not ABATE"/>
    <s v="NW_No Work"/>
    <s v="Not Needed"/>
    <m/>
    <s v="None Observed"/>
    <s v="0.3 of the span from pole A to B. 25ft East of line. 2 stems at DBH. "/>
    <m/>
    <m/>
    <m/>
    <m/>
    <m/>
    <m/>
    <s v="Unit"/>
    <s v="No"/>
    <s v="Not Invoiced"/>
    <m/>
    <m/>
    <m/>
    <s v="TBD "/>
    <x v="24"/>
    <d v="2020-05-14T11:29:58"/>
    <s v="Sierra"/>
    <s v="SI_Sierra"/>
    <m/>
    <s v="13119 ARTIC OWL RD"/>
    <s v="NEVADA CITY"/>
    <s v=""/>
    <s v=""/>
    <s v="mdiazm_awrr"/>
    <d v="2020-05-14T11:29:58"/>
    <s v="BE_geomartawrrprod"/>
    <d v="2020-05-14T12:22:35"/>
    <s v="c4acbaef-48ea-45ba-a3e0-f41dd569e0ee"/>
  </r>
  <r>
    <n v="0"/>
    <n v="0"/>
    <n v="0"/>
    <n v="0"/>
    <n v="0"/>
    <n v="0"/>
    <n v="0"/>
    <n v="0"/>
    <n v="0"/>
    <n v="0"/>
    <x v="1"/>
    <n v="1"/>
    <n v="2"/>
    <s v="NA"/>
    <n v="20"/>
    <x v="3"/>
    <d v="2020-05-14T11:30:12"/>
    <s v="zAWRR Not in Roster"/>
    <x v="1"/>
    <d v="2020-04-14T00:00:00"/>
    <d v="2020-04-14T09:32:45"/>
    <s v=""/>
    <s v="No"/>
    <s v="Old"/>
    <n v="0"/>
    <x v="1"/>
    <x v="0"/>
    <s v="zAWRR Not in Roster"/>
    <s v="zAWRR Not in Roster"/>
    <x v="1"/>
    <n v="3102374"/>
    <x v="1403"/>
    <x v="2"/>
    <s v="LP_AW116-A03_894360"/>
    <s v="CIP_AW116-A03_397470"/>
    <s v="Tree Work Complete"/>
    <m/>
    <x v="2"/>
    <s v="Ponderosa Pine"/>
    <s v="No"/>
    <s v="No"/>
    <n v="16"/>
    <n v="80"/>
    <s v="Do Not ABATE"/>
    <s v="SD_Side"/>
    <s v="Not Needed"/>
    <m/>
    <s v="None Observed"/>
    <s v="Poles 33-34, 0.1 span, 30 feet north of lines, next to stand of small sugar pine removals, trim branch that is approaching line."/>
    <s v="AEA_A &amp; E Arborists Tree Care"/>
    <m/>
    <n v="5585883"/>
    <s v="SD_Side"/>
    <d v="2020-05-13T12:41:04"/>
    <s v="A&amp;E crew 43"/>
    <s v="Unit"/>
    <s v="No"/>
    <s v="Not Invoiced"/>
    <s v="AEA_A &amp; E Arborists Tree Care"/>
    <m/>
    <d v="2020-05-13T00:00:00"/>
    <s v="a43Pile wood chips in designated area on property."/>
    <x v="6"/>
    <d v="2020-05-14T11:30:12"/>
    <s v="Sierra"/>
    <s v="SI_Sierra"/>
    <m/>
    <m/>
    <s v="GRASS VALLEY"/>
    <s v=""/>
    <s v=""/>
    <s v="awithm_awrr"/>
    <d v="2020-04-14T09:32:45"/>
    <s v="BE_geomartawrrprod"/>
    <d v="2020-05-14T11:33:08"/>
    <s v="b6471fc7-d193-4003-b39c-8dd2d92338cb"/>
  </r>
  <r>
    <n v="0"/>
    <n v="0"/>
    <n v="0"/>
    <n v="0"/>
    <n v="0"/>
    <n v="0"/>
    <n v="0"/>
    <n v="0"/>
    <n v="0"/>
    <n v="0"/>
    <x v="1"/>
    <n v="1"/>
    <n v="3"/>
    <s v="NA"/>
    <n v="20"/>
    <x v="3"/>
    <d v="2020-05-14T11:30:34"/>
    <s v="zAWRR Not in Roster"/>
    <x v="1"/>
    <d v="2020-04-15T00:00:00"/>
    <d v="2020-04-15T10:04:57"/>
    <s v=""/>
    <s v="No"/>
    <s v="Old"/>
    <n v="0"/>
    <x v="1"/>
    <x v="0"/>
    <s v="zAWRR Not in Roster"/>
    <s v="zAWRR Not in Roster"/>
    <x v="1"/>
    <n v="3106557"/>
    <x v="1404"/>
    <x v="2"/>
    <s v="LP_AW116-A03_894360"/>
    <s v="CIP_AW116-A03_397472"/>
    <s v="Tree Work Complete"/>
    <m/>
    <x v="2"/>
    <s v="Ponderosa Pine"/>
    <s v="No"/>
    <s v="No"/>
    <n v="27"/>
    <n v="110"/>
    <s v="Do Not ABATE"/>
    <s v="SD_Side"/>
    <s v="Not Needed"/>
    <m/>
    <s v="None Observed"/>
    <s v="Pole 32- pole  33, .3 span, 20 feet north of line, trim branch away from line/ Trim lower branches to reach 4ft. to sky clearance for EVM."/>
    <s v="AEA_A &amp; E Arborists Tree Care"/>
    <m/>
    <n v="5585883"/>
    <s v="SD_Side"/>
    <d v="2020-05-13T08:52:36"/>
    <s v="A&amp;E crew 43"/>
    <s v="Unit"/>
    <s v="No"/>
    <s v="Not Invoiced"/>
    <s v="AEA_A &amp; E Arborists Tree Care"/>
    <m/>
    <d v="2020-05-13T00:00:00"/>
    <s v="a43 Pile wood chips in designated area on property."/>
    <x v="6"/>
    <d v="2020-05-14T11:30:34"/>
    <s v="Sierra"/>
    <s v="SI_Sierra"/>
    <m/>
    <s v="12923 MAIA LN"/>
    <s v="GRASS VALLEY"/>
    <s v=""/>
    <s v=""/>
    <s v="awithm_awrr"/>
    <d v="2020-04-15T10:04:57"/>
    <s v="BE_geomartawrrprod"/>
    <d v="2020-05-14T13:33:24"/>
    <s v="fb8f3549-537a-4988-8e89-f452b397ff6b"/>
  </r>
  <r>
    <n v="0"/>
    <n v="0"/>
    <n v="0"/>
    <n v="0"/>
    <n v="0"/>
    <n v="0"/>
    <n v="0"/>
    <n v="0"/>
    <n v="0"/>
    <n v="0"/>
    <x v="1"/>
    <n v="1"/>
    <n v="3"/>
    <s v="NA"/>
    <n v="20"/>
    <x v="3"/>
    <d v="2020-05-14T11:31:02"/>
    <s v="zAWRR Not in Roster"/>
    <x v="1"/>
    <d v="2020-04-15T00:00:00"/>
    <d v="2020-04-15T10:41:50"/>
    <s v=""/>
    <s v="No"/>
    <s v="Old"/>
    <n v="0"/>
    <x v="1"/>
    <x v="0"/>
    <s v="zAWRR Not in Roster"/>
    <s v="zAWRR Not in Roster"/>
    <x v="1"/>
    <n v="3106568"/>
    <x v="1405"/>
    <x v="2"/>
    <s v="LP_AW116-A03_894360"/>
    <s v="CIP_AW116-A03_397472"/>
    <s v="Tree Work Complete"/>
    <m/>
    <x v="2"/>
    <s v="Sugar Pine"/>
    <s v="No"/>
    <s v="No"/>
    <n v="33"/>
    <n v="120"/>
    <s v="Do Not ABATE"/>
    <s v="SD_Side"/>
    <s v="Not Needed"/>
    <m/>
    <s v="None Observed"/>
    <s v="Pole 32- pole  33, .4 span, 25 feet north of line, trim branches away from line/ Trim 3 lower branches to reach 4 ft. to sky clearance for EVM."/>
    <s v="AEA_A &amp; E Arborists Tree Care"/>
    <m/>
    <m/>
    <s v="SD_Side"/>
    <d v="2020-05-13T08:53:43"/>
    <s v="A&amp;E crew 43"/>
    <s v="Unit"/>
    <s v="No"/>
    <s v="Not Invoiced"/>
    <s v="AEA_A &amp; E Arborists Tree Care"/>
    <m/>
    <d v="2020-05-13T00:00:00"/>
    <s v="a43 Pile wood chips in designated area on property."/>
    <x v="6"/>
    <d v="2020-05-14T11:31:02"/>
    <s v="Sierra"/>
    <s v="SI_Sierra"/>
    <m/>
    <s v="12923 MAIA LN"/>
    <s v="GRASS VALLEY"/>
    <s v=""/>
    <s v=""/>
    <s v="awithm_awrr"/>
    <d v="2020-04-15T10:41:50"/>
    <s v="BE_geomartawrrprod"/>
    <d v="2020-05-14T13:33:24"/>
    <s v="e40da40b-3b4c-4f28-8f83-0241f610d20b"/>
  </r>
  <r>
    <n v="0"/>
    <n v="0"/>
    <n v="0"/>
    <n v="0"/>
    <n v="0"/>
    <n v="0"/>
    <n v="0"/>
    <n v="0"/>
    <n v="0"/>
    <n v="0"/>
    <x v="1"/>
    <n v="1"/>
    <s v="NA"/>
    <s v="NA"/>
    <n v="20"/>
    <x v="3"/>
    <d v="2020-05-14T11:31:05"/>
    <s v="MGE"/>
    <x v="4"/>
    <d v="2020-05-14T00:00:00"/>
    <d v="2020-05-14T11:31:05"/>
    <s v=""/>
    <s v="No"/>
    <s v="New"/>
    <n v="0"/>
    <x v="1"/>
    <x v="0"/>
    <s v="Aaron"/>
    <s v="Hansen"/>
    <x v="14"/>
    <n v="3228236"/>
    <x v="1406"/>
    <x v="2"/>
    <s v="LP_AW116-A07_900829"/>
    <s v="CIP_AW116-A07_396655"/>
    <s v="No Work Required Under EVM"/>
    <m/>
    <x v="2"/>
    <s v="Live Oak"/>
    <s v="No"/>
    <s v="No"/>
    <n v="15"/>
    <n v="40"/>
    <s v="Do Not ABATE"/>
    <s v="NW_No Work"/>
    <s v="Not Needed"/>
    <m/>
    <s v="Riparian and Nest"/>
    <s v="0.4 span between poles# 1-14, 35 feet West of lines/ 2 stem combined DBH "/>
    <m/>
    <m/>
    <m/>
    <m/>
    <m/>
    <m/>
    <s v="Unit"/>
    <s v="No"/>
    <s v="Not Invoiced"/>
    <m/>
    <m/>
    <m/>
    <s v="TBD "/>
    <x v="17"/>
    <d v="2020-05-14T11:31:05"/>
    <s v="Sierra"/>
    <s v="SI_Sierra"/>
    <m/>
    <s v="12352 SUNSHINE VALLEY RD"/>
    <s v="GRASS VALLEY"/>
    <s v=""/>
    <s v=""/>
    <s v="ahansm_awrr"/>
    <d v="2020-05-14T11:31:05"/>
    <s v="BE_geomartawrrprod"/>
    <d v="2020-05-14T12:22:35"/>
    <s v="1f63bcea-3a97-4b3a-b9b8-9a4ce14bce2e"/>
  </r>
  <r>
    <n v="0"/>
    <n v="0"/>
    <n v="0"/>
    <n v="0"/>
    <n v="0"/>
    <n v="0"/>
    <n v="0"/>
    <n v="0"/>
    <n v="0"/>
    <n v="0"/>
    <x v="1"/>
    <n v="1"/>
    <s v="NA"/>
    <s v="NA"/>
    <n v="20"/>
    <x v="3"/>
    <d v="2020-05-14T11:33:09"/>
    <s v="MBG"/>
    <x v="3"/>
    <d v="2020-05-14T00:00:00"/>
    <d v="2020-05-14T11:33:09"/>
    <s v=""/>
    <s v="No"/>
    <s v="New"/>
    <n v="0"/>
    <x v="1"/>
    <x v="0"/>
    <s v="Nathan"/>
    <s v="Vik"/>
    <x v="23"/>
    <n v="3228243"/>
    <x v="1407"/>
    <x v="2"/>
    <s v="LP_AW116-A08_893410"/>
    <s v="CIP_AW116-A09_396979"/>
    <s v="No Work Required Under EVM"/>
    <m/>
    <x v="1"/>
    <s v="Cedar"/>
    <s v="No"/>
    <s v="No"/>
    <n v="9"/>
    <n v="50"/>
    <s v="Do Not ABATE"/>
    <s v="NW_No Work"/>
    <s v="Not Needed"/>
    <m/>
    <s v="Riparian"/>
    <s v="Tree is .3 span from pole c to b, 48 ft NE of line across driveway. Overall healthy tree "/>
    <m/>
    <m/>
    <m/>
    <m/>
    <m/>
    <m/>
    <s v="Unit"/>
    <s v="No"/>
    <s v="Not Invoiced"/>
    <m/>
    <m/>
    <m/>
    <s v="TBD "/>
    <x v="28"/>
    <d v="2020-05-14T11:33:09"/>
    <s v="Sierra"/>
    <s v="SI_Sierra"/>
    <m/>
    <s v="13780 SUNSHINE MEADOWS TRL"/>
    <s v="GRASS VALLEY"/>
    <s v=""/>
    <s v=""/>
    <s v="nvikm_awrr"/>
    <d v="2020-05-14T11:33:09"/>
    <s v="BE_geomartawrrprod"/>
    <d v="2020-05-14T12:22:35"/>
    <s v="5ed64cbe-77cc-48c3-bca8-bbbfb109143d"/>
  </r>
  <r>
    <n v="0"/>
    <n v="0"/>
    <n v="0"/>
    <n v="0"/>
    <n v="0"/>
    <n v="0"/>
    <n v="0"/>
    <n v="0"/>
    <n v="0"/>
    <n v="0"/>
    <x v="1"/>
    <n v="1"/>
    <s v="NA"/>
    <s v="NA"/>
    <n v="20"/>
    <x v="3"/>
    <d v="2020-05-14T11:33:14"/>
    <s v="MGE"/>
    <x v="4"/>
    <d v="2020-05-14T00:00:00"/>
    <d v="2020-05-14T11:33:14"/>
    <s v=""/>
    <s v="No"/>
    <s v="New"/>
    <n v="0"/>
    <x v="1"/>
    <x v="0"/>
    <s v="Miguel"/>
    <s v="Dominguez-Diaz"/>
    <x v="20"/>
    <n v="3228244"/>
    <x v="1408"/>
    <x v="0"/>
    <s v="LP_AV115-F22_882926"/>
    <s v="CIP_AV115-F22_356536"/>
    <s v="No Work Required Under EVM"/>
    <m/>
    <x v="2"/>
    <s v="Black Oak"/>
    <s v="No"/>
    <s v="No"/>
    <n v="9"/>
    <n v="30"/>
    <s v="Do Not ABATE"/>
    <s v="NW_No Work"/>
    <s v="Not Needed"/>
    <m/>
    <s v="None Observed"/>
    <s v="0.3 of the span from pole A to B. 13ft East of line.  Has previously been trimmed. "/>
    <m/>
    <m/>
    <m/>
    <m/>
    <m/>
    <m/>
    <s v="Unit"/>
    <s v="No"/>
    <s v="Not Invoiced"/>
    <m/>
    <m/>
    <m/>
    <s v="TBD "/>
    <x v="24"/>
    <d v="2020-05-14T11:33:14"/>
    <s v="Sierra"/>
    <s v="SI_Sierra"/>
    <m/>
    <s v="13119 ARTIC OWL RD"/>
    <s v="NEVADA CITY"/>
    <s v=""/>
    <s v=""/>
    <s v="mdiazm_awrr"/>
    <d v="2020-05-14T11:33:14"/>
    <s v="BE_geomartawrrprod"/>
    <d v="2020-05-14T12:22:35"/>
    <s v="f6563be4-2ca8-4f12-8ce7-1953bba1967a"/>
  </r>
  <r>
    <n v="0"/>
    <n v="0"/>
    <n v="0"/>
    <n v="0"/>
    <n v="0"/>
    <n v="0"/>
    <n v="0"/>
    <n v="0"/>
    <n v="0"/>
    <n v="0"/>
    <x v="1"/>
    <n v="1"/>
    <n v="2"/>
    <n v="2"/>
    <n v="20"/>
    <x v="3"/>
    <d v="2020-05-14T11:33:49"/>
    <s v="MBG"/>
    <x v="3"/>
    <d v="2020-05-14T00:00:00"/>
    <d v="2020-05-14T11:32:30"/>
    <s v=""/>
    <s v="No"/>
    <s v="New"/>
    <n v="0"/>
    <x v="1"/>
    <x v="0"/>
    <s v="Benjamin"/>
    <s v="Post"/>
    <x v="16"/>
    <n v="3228241"/>
    <x v="1409"/>
    <x v="2"/>
    <s v="LP_AW116-A08_893410"/>
    <s v="CIP_AW116-A09_396960"/>
    <s v="Work Identified"/>
    <m/>
    <x v="1"/>
    <s v="Black Oak"/>
    <s v="No"/>
    <s v="No"/>
    <n v="22"/>
    <n v="75"/>
    <s v="Do Not ABATE"/>
    <s v="F2B_FP-Rmv2 B"/>
    <s v="Cut and Leave"/>
    <m/>
    <s v="Riparian"/>
    <s v="0.7 span from pole C to pole B, 45’ southwest of lines, overall healthy black oak overhangs facilities, cavity at base does not seem extensive but should not be ignored."/>
    <m/>
    <m/>
    <m/>
    <m/>
    <m/>
    <m/>
    <s v="Unit"/>
    <s v="No"/>
    <s v="Not Invoiced"/>
    <m/>
    <m/>
    <m/>
    <s v="Cut to customer’s preferred length."/>
    <x v="20"/>
    <d v="2020-05-14T11:33:49"/>
    <s v="Sierra"/>
    <s v="SI_Sierra"/>
    <m/>
    <s v="13780 SUNSHINE MEADOWS TRL"/>
    <s v="GRASS VALLEY"/>
    <s v=""/>
    <s v=""/>
    <s v="bpostm_awrr"/>
    <d v="2020-05-14T11:32:30"/>
    <s v="BE_geomartawrrprod"/>
    <d v="2020-05-14T12:22:35"/>
    <s v="aa303a4d-1dbd-4778-a056-4bf17dbc764e"/>
  </r>
  <r>
    <n v="0"/>
    <n v="0"/>
    <n v="0"/>
    <n v="0"/>
    <n v="0"/>
    <n v="0"/>
    <n v="0"/>
    <n v="0"/>
    <n v="0"/>
    <n v="0"/>
    <x v="1"/>
    <n v="1"/>
    <s v="NA"/>
    <s v="NA"/>
    <n v="20"/>
    <x v="3"/>
    <d v="2020-05-14T11:35:32"/>
    <s v="MBG"/>
    <x v="3"/>
    <d v="2020-05-14T00:00:00"/>
    <d v="2020-05-14T11:35:32"/>
    <s v=""/>
    <s v="No"/>
    <s v="New"/>
    <n v="0"/>
    <x v="1"/>
    <x v="0"/>
    <s v="Nathan"/>
    <s v="Vik"/>
    <x v="23"/>
    <n v="3228264"/>
    <x v="1410"/>
    <x v="2"/>
    <s v="LP_AW116-A08_893410"/>
    <s v="CIP_AW116-A09_396960"/>
    <s v="No Work Required Under EVM"/>
    <m/>
    <x v="1"/>
    <s v="Cedar"/>
    <s v="No"/>
    <s v="No"/>
    <n v="11"/>
    <n v="50"/>
    <s v="Do Not ABATE"/>
    <s v="NW_No Work"/>
    <s v="Not Needed"/>
    <m/>
    <s v="Riparian"/>
    <s v="Tree is .3 span from pole c to b, 49 ft NE of line across driveway. On back side of green shed. Overall healthy "/>
    <m/>
    <m/>
    <m/>
    <m/>
    <m/>
    <m/>
    <s v="Unit"/>
    <s v="No"/>
    <s v="Not Invoiced"/>
    <m/>
    <m/>
    <m/>
    <s v="TBD "/>
    <x v="28"/>
    <d v="2020-05-14T11:35:32"/>
    <s v="Sierra"/>
    <s v="SI_Sierra"/>
    <m/>
    <s v="13780 SUNSHINE MEADOWS TRL"/>
    <s v="GRASS VALLEY"/>
    <s v=""/>
    <s v=""/>
    <s v="nvikm_awrr"/>
    <d v="2020-05-14T11:35:32"/>
    <s v="BE_geomartawrrprod"/>
    <d v="2020-05-14T12:22:36"/>
    <s v="bffaefd7-8b70-45e8-9403-c53c6810f257"/>
  </r>
  <r>
    <n v="0"/>
    <n v="0"/>
    <n v="0"/>
    <n v="0"/>
    <n v="0"/>
    <n v="0"/>
    <n v="0"/>
    <n v="0"/>
    <n v="0"/>
    <n v="0"/>
    <x v="1"/>
    <n v="1"/>
    <s v="NA"/>
    <s v="NA"/>
    <n v="20"/>
    <x v="3"/>
    <d v="2020-05-14T11:36:31"/>
    <s v="MGE"/>
    <x v="4"/>
    <d v="2020-05-14T00:00:00"/>
    <d v="2020-05-14T11:36:31"/>
    <s v=""/>
    <s v="No"/>
    <s v="New"/>
    <n v="0"/>
    <x v="1"/>
    <x v="0"/>
    <s v="Miguel"/>
    <s v="Dominguez-Diaz"/>
    <x v="20"/>
    <n v="3228266"/>
    <x v="1411"/>
    <x v="0"/>
    <s v="LP_AV115-F22_882926"/>
    <s v="CIP_AV115-F22_356536"/>
    <s v="No Work Required Under EVM"/>
    <m/>
    <x v="2"/>
    <s v="Black Oak"/>
    <s v="No"/>
    <s v="No"/>
    <n v="7"/>
    <n v="35"/>
    <s v="Do Not ABATE"/>
    <s v="NW_No Work"/>
    <s v="Not Needed"/>
    <m/>
    <s v="None Observed"/>
    <s v="0.4 of the span from pole A to B. 25ft East of line. "/>
    <m/>
    <m/>
    <m/>
    <m/>
    <m/>
    <m/>
    <s v="Unit"/>
    <s v="No"/>
    <s v="Not Invoiced"/>
    <m/>
    <m/>
    <m/>
    <s v="TBD "/>
    <x v="24"/>
    <d v="2020-05-14T11:36:31"/>
    <s v="Sierra"/>
    <s v="SI_Sierra"/>
    <m/>
    <s v="13119 ARTIC OWL RD"/>
    <s v="NEVADA CITY"/>
    <s v=""/>
    <s v=""/>
    <s v="mdiazm_awrr"/>
    <d v="2020-05-14T11:36:31"/>
    <s v="BE_geomartawrrprod"/>
    <d v="2020-05-14T12:22:36"/>
    <s v="1e7c83e6-97f1-438f-8ed5-dcb8700a4879"/>
  </r>
  <r>
    <n v="0"/>
    <n v="0"/>
    <n v="0"/>
    <n v="0"/>
    <n v="0"/>
    <n v="0"/>
    <n v="0"/>
    <n v="0"/>
    <n v="0"/>
    <n v="0"/>
    <x v="1"/>
    <n v="1"/>
    <n v="3"/>
    <s v="NA"/>
    <n v="20"/>
    <x v="3"/>
    <d v="2020-05-14T11:36:45"/>
    <s v="MGE"/>
    <x v="4"/>
    <d v="2020-05-14T00:00:00"/>
    <d v="2020-05-14T11:36:45"/>
    <s v=""/>
    <s v="No"/>
    <s v="New"/>
    <n v="0"/>
    <x v="1"/>
    <x v="0"/>
    <s v="Aaron"/>
    <s v="Hansen"/>
    <x v="14"/>
    <n v="3228270"/>
    <x v="1412"/>
    <x v="2"/>
    <s v="LP_AW116-A07_900829"/>
    <s v="CIP_AW116-A07_396655"/>
    <s v="Work Identified"/>
    <m/>
    <x v="2"/>
    <s v="Live Oak"/>
    <s v="No"/>
    <s v="No"/>
    <n v="26"/>
    <n v="50"/>
    <s v="Do Not ABATE"/>
    <s v="OV_Overhang"/>
    <s v="Haul offsite"/>
    <m/>
    <s v="Riparian"/>
    <s v="0.4 span between poles# 1-14, 20 feet West of line/ Trim branch beginning to overhang line to prevent overhang. "/>
    <m/>
    <m/>
    <m/>
    <m/>
    <m/>
    <m/>
    <s v="Unit"/>
    <s v="No"/>
    <s v="Not Invoiced"/>
    <m/>
    <m/>
    <m/>
    <s v="Haul away all wood chips and debris "/>
    <x v="17"/>
    <d v="2020-05-14T11:36:45"/>
    <s v="Sierra"/>
    <s v="SI_Sierra"/>
    <m/>
    <s v="12352 SUNSHINE VALLEY RD"/>
    <s v="GRASS VALLEY"/>
    <s v=""/>
    <s v=""/>
    <s v="ahansm_awrr"/>
    <d v="2020-05-14T11:36:45"/>
    <s v="BE_geomartawrrprod"/>
    <d v="2020-05-14T12:22:36"/>
    <s v="2e062ec1-a4c5-4b61-9756-11a1f02e9bf0"/>
  </r>
  <r>
    <n v="0"/>
    <n v="0"/>
    <n v="0"/>
    <n v="0"/>
    <n v="0"/>
    <n v="0"/>
    <n v="0"/>
    <n v="0"/>
    <n v="0"/>
    <n v="0"/>
    <x v="1"/>
    <n v="1"/>
    <n v="1"/>
    <n v="1"/>
    <n v="20"/>
    <x v="3"/>
    <d v="2020-05-14T11:36:47"/>
    <s v="MGE"/>
    <x v="4"/>
    <d v="2020-05-14T00:00:00"/>
    <d v="2020-05-14T11:36:47"/>
    <s v=""/>
    <s v="No"/>
    <s v="New"/>
    <n v="0"/>
    <x v="1"/>
    <x v="0"/>
    <s v="Amanda"/>
    <s v="Winne"/>
    <x v="22"/>
    <n v="3230461"/>
    <x v="1413"/>
    <x v="2"/>
    <s v="LP_AW116-A08_899992"/>
    <s v="CIP_AW116-A08_396057"/>
    <s v="Work Identified"/>
    <m/>
    <x v="2"/>
    <s v="Knobcone Pine"/>
    <s v="No"/>
    <s v="No"/>
    <n v="8"/>
    <n v="45"/>
    <s v="Do Not ABATE"/>
    <s v="F1B_FP-Rmv1 B"/>
    <s v="Not Needed"/>
    <m/>
    <s v="None Observed"/>
    <s v="0.3 span between poles 10-1A / 15 feet south, poor taper, suppressed "/>
    <m/>
    <m/>
    <m/>
    <m/>
    <m/>
    <m/>
    <s v="Unit"/>
    <s v="No"/>
    <s v="Not Invoiced"/>
    <m/>
    <m/>
    <m/>
    <s v="TBD "/>
    <x v="27"/>
    <d v="2020-05-14T11:36:47"/>
    <s v="Sierra"/>
    <s v="SI_Sierra"/>
    <m/>
    <s v="15815 MCQUISTON LN"/>
    <s v="GRASS VALLEY"/>
    <s v=""/>
    <s v=""/>
    <s v="awinnm_awrr"/>
    <d v="2020-05-14T11:36:47"/>
    <s v="BE_geomartawrrprod"/>
    <d v="2020-05-14T18:14:41"/>
    <s v="f0b1437b-07d2-4c5b-bb09-fb2adb6b0053"/>
  </r>
  <r>
    <n v="0"/>
    <n v="0"/>
    <n v="0"/>
    <n v="0"/>
    <n v="0"/>
    <n v="0"/>
    <n v="0"/>
    <n v="0"/>
    <n v="0"/>
    <n v="0"/>
    <x v="1"/>
    <n v="1"/>
    <s v="NA"/>
    <s v="NA"/>
    <n v="20"/>
    <x v="3"/>
    <d v="2020-05-14T11:37:26"/>
    <s v="MGE"/>
    <x v="4"/>
    <d v="2020-05-14T00:00:00"/>
    <d v="2020-05-14T11:19:38"/>
    <s v=""/>
    <s v="No"/>
    <s v="New"/>
    <n v="0"/>
    <x v="1"/>
    <x v="0"/>
    <s v="Amanda"/>
    <s v="Winne"/>
    <x v="22"/>
    <n v="3230458"/>
    <x v="1414"/>
    <x v="2"/>
    <s v="LP_AW116-A07_900483"/>
    <s v="CIP_AW116-A08_396057"/>
    <s v="No Work Required Under EVM"/>
    <m/>
    <x v="2"/>
    <s v="Knobcone Pine"/>
    <s v="No"/>
    <s v="No"/>
    <n v="13"/>
    <n v="55"/>
    <s v="Do Not ABATE"/>
    <s v="NW_No Work"/>
    <s v="Not Needed"/>
    <m/>
    <s v="None Observed"/>
    <s v="0.1 span between poles 10-1A / 10 feet south of line "/>
    <m/>
    <m/>
    <m/>
    <m/>
    <m/>
    <m/>
    <s v="Unit"/>
    <s v="No"/>
    <s v="Not Invoiced"/>
    <m/>
    <m/>
    <m/>
    <s v="TBD "/>
    <x v="27"/>
    <d v="2020-05-14T11:37:26"/>
    <s v="Sierra"/>
    <s v="SI_Sierra"/>
    <m/>
    <s v="15736 MCQUISTON LN"/>
    <s v="GRASS VALLEY"/>
    <s v=""/>
    <s v=""/>
    <s v="awinnm_awrr"/>
    <d v="2020-05-14T11:19:38"/>
    <s v="BE_geomartawrrprod"/>
    <d v="2020-05-14T18:14:41"/>
    <s v="eb07a51a-37d0-4c35-a728-666911acba47"/>
  </r>
  <r>
    <n v="0"/>
    <n v="0"/>
    <n v="0"/>
    <n v="0"/>
    <n v="0"/>
    <n v="0"/>
    <n v="0"/>
    <n v="0"/>
    <n v="0"/>
    <n v="0"/>
    <x v="1"/>
    <n v="1"/>
    <s v="NA"/>
    <s v="NA"/>
    <n v="20"/>
    <x v="3"/>
    <d v="2020-05-14T11:38:10"/>
    <s v="MGE"/>
    <x v="4"/>
    <d v="2020-05-14T00:00:00"/>
    <d v="2020-05-14T11:22:21"/>
    <s v=""/>
    <s v="No"/>
    <s v="New"/>
    <n v="0"/>
    <x v="1"/>
    <x v="0"/>
    <s v="Amanda"/>
    <s v="Winne"/>
    <x v="22"/>
    <n v="3230459"/>
    <x v="1415"/>
    <x v="2"/>
    <s v="LP_AW116-A07_900483"/>
    <s v="CIP_AW116-A08_396057"/>
    <s v="No Work Required Under EVM"/>
    <m/>
    <x v="2"/>
    <s v="Knobcone Pine"/>
    <s v="No"/>
    <s v="No"/>
    <n v="15"/>
    <n v="66"/>
    <s v="Do Not ABATE"/>
    <s v="NW_No Work"/>
    <s v="Not Needed"/>
    <m/>
    <s v="None Observed"/>
    <s v="0.2 span between poles 10-1A / 15 feet south of line "/>
    <m/>
    <m/>
    <m/>
    <m/>
    <m/>
    <m/>
    <s v="Unit"/>
    <s v="No"/>
    <s v="Not Invoiced"/>
    <m/>
    <m/>
    <m/>
    <s v="TBD "/>
    <x v="27"/>
    <d v="2020-05-14T11:38:10"/>
    <s v="Sierra"/>
    <s v="SI_Sierra"/>
    <m/>
    <s v="15736 MCQUISTON LN"/>
    <s v="GRASS VALLEY"/>
    <s v=""/>
    <s v=""/>
    <s v="awinnm_awrr"/>
    <d v="2020-05-14T11:22:21"/>
    <s v="BE_geomartawrrprod"/>
    <d v="2020-05-14T18:14:41"/>
    <s v="102e87f5-a7dc-44c9-805d-0bbe6941aa64"/>
  </r>
  <r>
    <n v="0"/>
    <n v="0"/>
    <n v="0"/>
    <n v="0"/>
    <n v="0"/>
    <n v="0"/>
    <n v="0"/>
    <n v="0"/>
    <n v="0"/>
    <n v="0"/>
    <x v="1"/>
    <n v="1"/>
    <s v="NA"/>
    <s v="NA"/>
    <n v="20"/>
    <x v="3"/>
    <d v="2020-05-14T11:40:19"/>
    <s v="MBG"/>
    <x v="3"/>
    <d v="2020-05-14T00:00:00"/>
    <d v="2020-05-14T11:40:19"/>
    <s v=""/>
    <s v="No"/>
    <s v="New"/>
    <n v="0"/>
    <x v="1"/>
    <x v="0"/>
    <s v="Talia"/>
    <s v="Stewart"/>
    <x v="27"/>
    <n v="3228361"/>
    <x v="1416"/>
    <x v="2"/>
    <s v="LP_AW116-A08_893410"/>
    <s v="CIP_AW116-A09_396960"/>
    <s v="No Work Required Under EVM"/>
    <m/>
    <x v="1"/>
    <s v="Cedar"/>
    <s v="No"/>
    <s v="No"/>
    <n v="10"/>
    <n v="55"/>
    <s v="Do Not ABATE"/>
    <s v="NW_No Work"/>
    <s v="Not Needed"/>
    <m/>
    <s v="Riparian"/>
    <s v="Tree .4 span from pole C to B, 37 feet NE of line. Next to shed. Overall healthy. "/>
    <m/>
    <m/>
    <m/>
    <m/>
    <m/>
    <m/>
    <s v="Unit"/>
    <s v="No"/>
    <s v="Not Invoiced"/>
    <m/>
    <m/>
    <m/>
    <m/>
    <x v="32"/>
    <d v="2020-05-14T11:40:19"/>
    <s v="Sierra"/>
    <s v="SI_Sierra"/>
    <m/>
    <s v="13780 SUNSHINE MEADOWS TRL"/>
    <s v="GRASS VALLEY"/>
    <s v=""/>
    <s v=""/>
    <s v="tstewm_awrr"/>
    <d v="2020-05-14T11:40:19"/>
    <s v="BE_geomartawrrprod"/>
    <d v="2020-05-14T12:22:39"/>
    <s v="ea4f4399-29db-411b-ab4d-cc6e20578145"/>
  </r>
  <r>
    <n v="0"/>
    <n v="0"/>
    <n v="0"/>
    <n v="0"/>
    <n v="0"/>
    <n v="0"/>
    <n v="0"/>
    <n v="0"/>
    <n v="0"/>
    <n v="0"/>
    <x v="1"/>
    <n v="1"/>
    <s v="NA"/>
    <s v="NA"/>
    <n v="20"/>
    <x v="3"/>
    <d v="2020-05-14T11:41:56"/>
    <s v="MBG"/>
    <x v="3"/>
    <d v="2020-05-14T00:00:00"/>
    <d v="2020-05-14T11:41:56"/>
    <s v=""/>
    <s v="No"/>
    <s v="New"/>
    <n v="0"/>
    <x v="1"/>
    <x v="0"/>
    <s v="Benjamin"/>
    <s v="Post"/>
    <x v="16"/>
    <n v="3228395"/>
    <x v="1417"/>
    <x v="2"/>
    <s v="LP_AW116-A08_893410"/>
    <s v="CIP_AW116-A09_396960"/>
    <s v="No Work Required Under EVM"/>
    <m/>
    <x v="1"/>
    <s v="Black Oak"/>
    <s v="No"/>
    <s v="No"/>
    <n v="17"/>
    <n v="94"/>
    <s v="Do Not ABATE"/>
    <s v="NW_No Work"/>
    <s v="Not Needed"/>
    <m/>
    <s v="Riparian"/>
    <s v="0.7 span from pole C to pole B, 75’ SW of facilities, overall healthy black oak is within striking distance of facilities."/>
    <m/>
    <m/>
    <m/>
    <m/>
    <m/>
    <m/>
    <s v="Unit"/>
    <s v="No"/>
    <s v="Not Invoiced"/>
    <m/>
    <m/>
    <m/>
    <s v="TBD"/>
    <x v="20"/>
    <d v="2020-05-14T11:41:56"/>
    <s v="Sierra"/>
    <s v="SI_Sierra"/>
    <m/>
    <s v="13780 SUNSHINE MEADOWS TRL"/>
    <s v="GRASS VALLEY"/>
    <s v=""/>
    <s v=""/>
    <s v="bpostm_awrr"/>
    <d v="2020-05-14T11:41:56"/>
    <s v="BE_geomartawrrprod"/>
    <d v="2020-05-14T12:22:40"/>
    <s v="63c04e12-3a2e-4463-8415-b9d91c063434"/>
  </r>
  <r>
    <n v="0"/>
    <n v="0"/>
    <n v="0"/>
    <n v="0"/>
    <n v="0"/>
    <n v="0"/>
    <n v="0"/>
    <n v="0"/>
    <n v="0"/>
    <n v="0"/>
    <x v="1"/>
    <n v="1"/>
    <s v="NA"/>
    <s v="NA"/>
    <n v="20"/>
    <x v="3"/>
    <d v="2020-05-14T11:42:21"/>
    <s v="MGE"/>
    <x v="4"/>
    <d v="2020-05-14T00:00:00"/>
    <d v="2020-05-14T11:42:21"/>
    <s v=""/>
    <s v="No"/>
    <s v="New"/>
    <n v="0"/>
    <x v="1"/>
    <x v="0"/>
    <s v="Miguel"/>
    <s v="Dominguez-Diaz"/>
    <x v="20"/>
    <n v="3228402"/>
    <x v="1418"/>
    <x v="0"/>
    <s v="LP_AV115-F22_882926"/>
    <s v="CIP_AV115-F22_356536"/>
    <s v="No Work Required Under EVM"/>
    <m/>
    <x v="2"/>
    <s v="Black Oak"/>
    <s v="No"/>
    <s v="No"/>
    <n v="9"/>
    <n v="35"/>
    <s v="Do Not ABATE"/>
    <s v="NW_No Work"/>
    <s v="Not Needed"/>
    <m/>
    <s v="None Observed"/>
    <s v="0.4 of the span from pole A to B. 25ft East of line. "/>
    <m/>
    <m/>
    <m/>
    <m/>
    <m/>
    <m/>
    <s v="Unit"/>
    <s v="No"/>
    <s v="Not Invoiced"/>
    <m/>
    <m/>
    <m/>
    <s v="TBD "/>
    <x v="24"/>
    <d v="2020-05-14T11:42:21"/>
    <s v="Sierra"/>
    <s v="SI_Sierra"/>
    <m/>
    <s v="13119 ARTIC OWL RD"/>
    <s v="NEVADA CITY"/>
    <s v=""/>
    <s v=""/>
    <s v="mdiazm_awrr"/>
    <d v="2020-05-14T11:42:21"/>
    <s v="BE_geomartawrrprod"/>
    <d v="2020-05-14T12:22:40"/>
    <s v="44090105-8db2-4298-a481-211e882ec25d"/>
  </r>
  <r>
    <n v="0"/>
    <n v="0"/>
    <n v="0"/>
    <n v="0"/>
    <n v="0"/>
    <n v="0"/>
    <n v="0"/>
    <n v="0"/>
    <n v="0"/>
    <n v="0"/>
    <x v="1"/>
    <n v="1"/>
    <s v="NA"/>
    <s v="NA"/>
    <n v="20"/>
    <x v="3"/>
    <d v="2020-05-14T11:43:33"/>
    <s v="MGE"/>
    <x v="4"/>
    <d v="2020-05-14T00:00:00"/>
    <d v="2020-05-14T11:43:33"/>
    <s v=""/>
    <s v="No"/>
    <s v="New"/>
    <n v="0"/>
    <x v="1"/>
    <x v="0"/>
    <s v="Amanda"/>
    <s v="Winne"/>
    <x v="22"/>
    <n v="3230462"/>
    <x v="1419"/>
    <x v="2"/>
    <s v="LP_AW116-A08_899992"/>
    <s v="CIP_AW116-A08_396057"/>
    <s v="No Work Required Under EVM"/>
    <m/>
    <x v="2"/>
    <s v="Knobcone Pine"/>
    <s v="No"/>
    <s v="No"/>
    <n v="13"/>
    <n v="60"/>
    <s v="Do Not ABATE"/>
    <s v="NW_No Work"/>
    <s v="Not Needed"/>
    <m/>
    <s v="None Observed"/>
    <s v="0.3 span between poles 10-1A / 15 feet south of line "/>
    <m/>
    <m/>
    <m/>
    <m/>
    <m/>
    <m/>
    <s v="Unit"/>
    <s v="No"/>
    <s v="Not Invoiced"/>
    <m/>
    <m/>
    <m/>
    <s v="TBD "/>
    <x v="27"/>
    <d v="2020-05-14T11:43:33"/>
    <s v="Sierra"/>
    <s v="SI_Sierra"/>
    <m/>
    <s v="15815 MCQUISTON LN"/>
    <s v="GRASS VALLEY"/>
    <s v=""/>
    <s v=""/>
    <s v="awinnm_awrr"/>
    <d v="2020-05-14T11:43:33"/>
    <s v="BE_geomartawrrprod"/>
    <d v="2020-05-14T18:14:41"/>
    <s v="8ad4c976-ebcc-45c6-8f65-0381b82792d2"/>
  </r>
  <r>
    <n v="0"/>
    <n v="0"/>
    <n v="0"/>
    <n v="0"/>
    <n v="0"/>
    <n v="0"/>
    <n v="0"/>
    <n v="0"/>
    <n v="0"/>
    <n v="0"/>
    <x v="1"/>
    <n v="1"/>
    <n v="4"/>
    <n v="4"/>
    <n v="20"/>
    <x v="3"/>
    <d v="2020-05-14T11:44:07"/>
    <s v="JEF"/>
    <x v="6"/>
    <d v="2019-10-25T00:00:00"/>
    <d v="2019-10-25T10:06:49"/>
    <s v=""/>
    <s v="No"/>
    <s v="Old"/>
    <n v="0"/>
    <x v="1"/>
    <x v="0"/>
    <s v="Ricky"/>
    <s v="Shurtz"/>
    <x v="28"/>
    <n v="1769266"/>
    <x v="1420"/>
    <x v="0"/>
    <s v="LP_AV115-J06_902230"/>
    <s v="CIP_AV115-J06_356505"/>
    <s v="In-Progress"/>
    <s v=""/>
    <x v="0"/>
    <s v="Ponderosa Pine"/>
    <s v="No"/>
    <s v="No"/>
    <n v="51"/>
    <n v="145"/>
    <s v="Do Not ABATE"/>
    <s v="F4B_FP-Rmv4 B"/>
    <s v="Haul offsite"/>
    <s v="No"/>
    <s v=""/>
    <s v="(POSSIBLE HERITAGE TREE). 0.3 span. Pole 28 to Pole 29. 30 ft North of lines. Tree is over mature. Pitching out in its lower third. Tree has dead limbs and needle cast. Tree has strike potential to Pole 28 and lines large fork in top third of tree. Removal recommended.  Tree has a forked top and is a danger tree. Approved by RPF Ricky Shurtz on 5-14-20. "/>
    <s v="AEA_A &amp; E Arborists Tree Care."/>
    <s v=""/>
    <m/>
    <s v=""/>
    <m/>
    <s v=""/>
    <s v="Unit"/>
    <m/>
    <s v=""/>
    <s v=""/>
    <s v=""/>
    <m/>
    <s v="Remove all wood and debris"/>
    <x v="33"/>
    <d v="2020-05-14T11:44:07"/>
    <s v="Sierra"/>
    <s v="SI_Sierra"/>
    <s v="1051682455"/>
    <s v="12370 BITNEY SPRINGS RD"/>
    <s v="NEVADA CITY"/>
    <s v=""/>
    <s v=""/>
    <s v="jtwels_awrr"/>
    <d v="2019-10-25T10:06:49"/>
    <s v="BE_geomartawrrprod"/>
    <d v="2020-05-14T13:33:25"/>
    <s v="29025b41-04e9-4cb2-87e8-6c34cf146ab6"/>
  </r>
  <r>
    <n v="0"/>
    <n v="0"/>
    <n v="0"/>
    <n v="0"/>
    <n v="0"/>
    <n v="0"/>
    <n v="0"/>
    <n v="0"/>
    <n v="0"/>
    <n v="0"/>
    <x v="1"/>
    <n v="1"/>
    <s v="NA"/>
    <s v="NA"/>
    <n v="20"/>
    <x v="3"/>
    <d v="2020-05-14T11:44:59"/>
    <s v="MGE"/>
    <x v="4"/>
    <d v="2020-05-14T00:00:00"/>
    <d v="2020-05-14T11:44:59"/>
    <s v=""/>
    <s v="No"/>
    <s v="New"/>
    <n v="0"/>
    <x v="1"/>
    <x v="0"/>
    <s v="Miguel"/>
    <s v="Dominguez-Diaz"/>
    <x v="20"/>
    <n v="3228412"/>
    <x v="1421"/>
    <x v="0"/>
    <s v="LP_AV115-F22_882926"/>
    <s v="CIP_AV115-F22_356536"/>
    <s v="No Work Required Under EVM"/>
    <m/>
    <x v="2"/>
    <s v="Black Oak"/>
    <s v="No"/>
    <s v="No"/>
    <n v="7"/>
    <n v="30"/>
    <s v="Do Not ABATE"/>
    <s v="NW_No Work"/>
    <s v="Not Needed"/>
    <m/>
    <s v="None Observed"/>
    <s v="0.5 of the span from pole A to B. 15ft East of line.  Has previously been trimmed. "/>
    <m/>
    <m/>
    <m/>
    <m/>
    <m/>
    <m/>
    <s v="Unit"/>
    <s v="No"/>
    <s v="Not Invoiced"/>
    <m/>
    <m/>
    <m/>
    <s v="TBD "/>
    <x v="24"/>
    <d v="2020-05-14T11:44:59"/>
    <s v="Sierra"/>
    <s v="SI_Sierra"/>
    <m/>
    <s v="13119 ARTIC OWL RD"/>
    <s v="NEVADA CITY"/>
    <s v=""/>
    <s v=""/>
    <s v="mdiazm_awrr"/>
    <d v="2020-05-14T11:44:59"/>
    <s v="BE_geomartawrrprod"/>
    <d v="2020-05-14T12:22:40"/>
    <s v="0cce05ea-ba38-4c70-9544-5a1755bbf6eb"/>
  </r>
  <r>
    <n v="0"/>
    <n v="0"/>
    <n v="0"/>
    <n v="0"/>
    <n v="0"/>
    <n v="0"/>
    <n v="0"/>
    <n v="0"/>
    <n v="0"/>
    <n v="0"/>
    <x v="1"/>
    <n v="1"/>
    <s v="NA"/>
    <s v="NA"/>
    <n v="20"/>
    <x v="3"/>
    <d v="2020-05-14T11:46:29"/>
    <s v="MBG"/>
    <x v="3"/>
    <d v="2020-05-14T00:00:00"/>
    <d v="2020-05-14T11:46:29"/>
    <s v=""/>
    <s v="No"/>
    <s v="New"/>
    <n v="0"/>
    <x v="1"/>
    <x v="0"/>
    <s v="Talia"/>
    <s v="Stewart"/>
    <x v="27"/>
    <n v="3228416"/>
    <x v="1422"/>
    <x v="2"/>
    <s v="LP_AW116-A08_893410"/>
    <s v="CIP_AW116-A09_396960"/>
    <s v="No Work Required Under EVM"/>
    <m/>
    <x v="1"/>
    <s v="Black Oak"/>
    <s v="No"/>
    <s v="No"/>
    <n v="17"/>
    <n v="68"/>
    <s v="Do Not ABATE"/>
    <s v="NW_No Work"/>
    <s v="Not Needed"/>
    <m/>
    <s v="Riparian"/>
    <s v="Tree .6 span from pole C to B, 68 feet NE of line. Minor rot in old pruned stem at base, does not extend into main bole. Minor lean toward facilities. Overall healthy"/>
    <m/>
    <m/>
    <m/>
    <m/>
    <m/>
    <m/>
    <s v="Unit"/>
    <s v="No"/>
    <s v="Not Invoiced"/>
    <m/>
    <m/>
    <m/>
    <m/>
    <x v="32"/>
    <d v="2020-05-14T11:46:29"/>
    <s v="Sierra"/>
    <s v="SI_Sierra"/>
    <m/>
    <s v="13780 SUNSHINE MEADOWS TRL"/>
    <s v="GRASS VALLEY"/>
    <s v=""/>
    <s v=""/>
    <s v="tstewm_awrr"/>
    <d v="2020-05-14T11:46:29"/>
    <s v="BE_geomartawrrprod"/>
    <d v="2020-05-14T12:22:40"/>
    <s v="25192169-d649-4712-ac94-34b36cf34c71"/>
  </r>
  <r>
    <n v="0"/>
    <n v="0"/>
    <n v="0"/>
    <n v="0"/>
    <n v="0"/>
    <n v="0"/>
    <n v="0"/>
    <n v="0"/>
    <n v="0"/>
    <n v="0"/>
    <x v="1"/>
    <n v="1"/>
    <s v="NA"/>
    <s v="NA"/>
    <n v="20"/>
    <x v="3"/>
    <d v="2020-05-14T11:46:33"/>
    <s v="MGE"/>
    <x v="4"/>
    <d v="2020-05-14T00:00:00"/>
    <d v="2020-05-14T11:46:33"/>
    <s v=""/>
    <s v="No"/>
    <s v="New"/>
    <n v="0"/>
    <x v="1"/>
    <x v="0"/>
    <s v="Amanda"/>
    <s v="Winne"/>
    <x v="22"/>
    <n v="3230463"/>
    <x v="1423"/>
    <x v="2"/>
    <s v="LP_AW116-A08_899992"/>
    <s v="CIP_AW116-A08_396057"/>
    <s v="No Work Required Under EVM"/>
    <m/>
    <x v="2"/>
    <s v="Knobcone Pine"/>
    <s v="No"/>
    <s v="No"/>
    <n v="13"/>
    <n v="57"/>
    <s v="Do Not ABATE"/>
    <s v="NW_No Work"/>
    <s v="Not Needed"/>
    <m/>
    <s v="None Observed"/>
    <s v="0.3 span between poles 10-1A / 15 feet south of line "/>
    <m/>
    <m/>
    <m/>
    <m/>
    <m/>
    <m/>
    <s v="Unit"/>
    <s v="No"/>
    <s v="Not Invoiced"/>
    <m/>
    <m/>
    <m/>
    <s v="TBD "/>
    <x v="27"/>
    <d v="2020-05-14T11:46:33"/>
    <s v="Sierra"/>
    <s v="SI_Sierra"/>
    <m/>
    <s v="15815 MCQUISTON LN"/>
    <s v="GRASS VALLEY"/>
    <s v=""/>
    <s v=""/>
    <s v="awinnm_awrr"/>
    <d v="2020-05-14T11:46:33"/>
    <s v="BE_geomartawrrprod"/>
    <d v="2020-05-14T18:14:41"/>
    <s v="b331919a-159e-4815-8df7-58ece46083e5"/>
  </r>
  <r>
    <n v="0"/>
    <n v="0"/>
    <n v="0"/>
    <n v="0"/>
    <n v="0"/>
    <n v="0"/>
    <n v="0"/>
    <n v="0"/>
    <n v="0"/>
    <n v="0"/>
    <x v="1"/>
    <n v="1"/>
    <s v="NA"/>
    <s v="NA"/>
    <n v="20"/>
    <x v="3"/>
    <d v="2020-05-14T11:48:38"/>
    <s v="MGE"/>
    <x v="4"/>
    <d v="2020-05-14T00:00:00"/>
    <d v="2020-05-14T11:48:38"/>
    <s v=""/>
    <s v="No"/>
    <s v="New"/>
    <n v="0"/>
    <x v="1"/>
    <x v="0"/>
    <s v="Miguel"/>
    <s v="Dominguez-Diaz"/>
    <x v="20"/>
    <n v="3228436"/>
    <x v="1424"/>
    <x v="0"/>
    <s v="LP_AV115-F22_882926"/>
    <s v="CIP_AV115-F22_356536"/>
    <s v="No Work Required Under EVM"/>
    <m/>
    <x v="2"/>
    <s v="Cedar"/>
    <s v="No"/>
    <s v="No"/>
    <n v="4"/>
    <n v="14"/>
    <s v="Do Not ABATE"/>
    <s v="NW_No Work"/>
    <s v="Not Needed"/>
    <m/>
    <s v="None Observed"/>
    <s v="0.1 of the span from pole A to B. 10ft East of line.  Within striking distance of guy wire. "/>
    <m/>
    <m/>
    <m/>
    <m/>
    <m/>
    <m/>
    <s v="Unit"/>
    <s v="No"/>
    <s v="Not Invoiced"/>
    <m/>
    <m/>
    <m/>
    <s v="TBD "/>
    <x v="24"/>
    <d v="2020-05-14T11:48:38"/>
    <s v="Sierra"/>
    <s v="SI_Sierra"/>
    <m/>
    <s v="13119 ARTIC OWL RD"/>
    <s v="NEVADA CITY"/>
    <s v=""/>
    <s v=""/>
    <s v="mdiazm_awrr"/>
    <d v="2020-05-14T11:48:38"/>
    <s v="BE_geomartawrrprod"/>
    <d v="2020-05-14T12:22:40"/>
    <s v="b4529e22-0356-4a50-9f7f-af8a58f9af1a"/>
  </r>
  <r>
    <n v="0"/>
    <n v="0"/>
    <n v="0"/>
    <n v="0"/>
    <n v="0"/>
    <n v="0"/>
    <n v="0"/>
    <n v="0"/>
    <n v="0"/>
    <n v="0"/>
    <x v="1"/>
    <n v="1"/>
    <s v="NA"/>
    <s v="NA"/>
    <n v="20"/>
    <x v="3"/>
    <d v="2020-05-14T11:49:12"/>
    <s v="MBG"/>
    <x v="3"/>
    <d v="2020-05-14T00:00:00"/>
    <d v="2020-05-14T11:49:12"/>
    <s v=""/>
    <s v="No"/>
    <s v="New"/>
    <n v="0"/>
    <x v="1"/>
    <x v="0"/>
    <s v="Benjamin"/>
    <s v="Post"/>
    <x v="16"/>
    <n v="3228441"/>
    <x v="1425"/>
    <x v="2"/>
    <s v="LP_AW116-A08_893410"/>
    <s v="CIP_AW116-A09_396960"/>
    <s v="No Work Required Under EVM"/>
    <m/>
    <x v="1"/>
    <s v="Black Oak"/>
    <s v="No"/>
    <s v="No"/>
    <n v="45"/>
    <n v="94"/>
    <s v="Do Not ABATE"/>
    <s v="NW_No Work"/>
    <s v="Not Needed"/>
    <m/>
    <s v="Riparian"/>
    <s v="0.7 span from pole C to pole B, 82’ southwest of facilities, overall healthy black oak is within striking distance of facilities, 2X stem."/>
    <m/>
    <m/>
    <m/>
    <m/>
    <m/>
    <m/>
    <s v="Unit"/>
    <s v="No"/>
    <s v="Not Invoiced"/>
    <m/>
    <m/>
    <m/>
    <s v="TBD"/>
    <x v="20"/>
    <d v="2020-05-14T11:49:12"/>
    <s v="Sierra"/>
    <s v="SI_Sierra"/>
    <m/>
    <s v="13780 SUNSHINE MEADOWS TRL"/>
    <s v="GRASS VALLEY"/>
    <s v=""/>
    <s v=""/>
    <s v="bpostm_awrr"/>
    <d v="2020-05-14T11:49:12"/>
    <s v="BE_geomartawrrprod"/>
    <d v="2020-05-14T12:22:40"/>
    <s v="d4a5c982-aafb-4cca-ab8b-f7d045f1d98a"/>
  </r>
  <r>
    <n v="0"/>
    <n v="0"/>
    <n v="0"/>
    <n v="0"/>
    <n v="0"/>
    <n v="0"/>
    <n v="0"/>
    <n v="0"/>
    <n v="0"/>
    <n v="0"/>
    <x v="1"/>
    <n v="1"/>
    <s v="NA"/>
    <s v="NA"/>
    <n v="20"/>
    <x v="3"/>
    <d v="2020-05-14T11:49:32"/>
    <s v="MGE"/>
    <x v="4"/>
    <d v="2020-05-14T00:00:00"/>
    <d v="2020-05-14T11:49:32"/>
    <s v=""/>
    <s v="No"/>
    <s v="New"/>
    <n v="0"/>
    <x v="1"/>
    <x v="0"/>
    <s v="Aaron"/>
    <s v="Hansen"/>
    <x v="14"/>
    <n v="3228443"/>
    <x v="1426"/>
    <x v="2"/>
    <s v="LP_AW116-A07_900829"/>
    <s v="CIP_AW116-A07_396655"/>
    <s v="No Work Required Under EVM"/>
    <m/>
    <x v="2"/>
    <s v="Live Oak"/>
    <s v="No"/>
    <s v="No"/>
    <n v="9"/>
    <n v="38"/>
    <s v="Do Not ABATE"/>
    <s v="NW_No Work"/>
    <s v="Not Needed"/>
    <m/>
    <s v="Riparian"/>
    <s v="0.4 span between poles# 1-14, 20 feet West of line "/>
    <m/>
    <m/>
    <m/>
    <m/>
    <m/>
    <m/>
    <s v="Unit"/>
    <s v="No"/>
    <s v="Not Invoiced"/>
    <m/>
    <m/>
    <m/>
    <s v="TBD "/>
    <x v="17"/>
    <d v="2020-05-14T11:49:32"/>
    <s v="Sierra"/>
    <s v="SI_Sierra"/>
    <m/>
    <s v="12352 SUNSHINE VALLEY RD"/>
    <s v="GRASS VALLEY"/>
    <s v=""/>
    <s v=""/>
    <s v="ahansm_awrr"/>
    <d v="2020-05-14T11:49:32"/>
    <s v="BE_geomartawrrprod"/>
    <d v="2020-05-14T12:22:40"/>
    <s v="a4898f33-2e61-4f7c-bd3b-17735d4989a6"/>
  </r>
  <r>
    <n v="0"/>
    <n v="0"/>
    <n v="0"/>
    <n v="0"/>
    <n v="0"/>
    <n v="0"/>
    <n v="0"/>
    <n v="0"/>
    <n v="0"/>
    <n v="0"/>
    <x v="1"/>
    <n v="1"/>
    <n v="1"/>
    <n v="1"/>
    <n v="20"/>
    <x v="3"/>
    <d v="2020-05-14T11:50:01"/>
    <s v="MGE"/>
    <x v="4"/>
    <d v="2020-05-14T00:00:00"/>
    <d v="2020-05-14T11:50:01"/>
    <s v=""/>
    <s v="No"/>
    <s v="New"/>
    <n v="0"/>
    <x v="1"/>
    <x v="0"/>
    <s v="Amanda"/>
    <s v="Winne"/>
    <x v="22"/>
    <n v="3230464"/>
    <x v="1427"/>
    <x v="2"/>
    <s v="LP_AW116-A08_899992"/>
    <s v="CIP_AW116-A08_396057"/>
    <s v="Work Identified"/>
    <m/>
    <x v="2"/>
    <s v="Knobcone Pine"/>
    <s v="No"/>
    <s v="No"/>
    <n v="11"/>
    <n v="60"/>
    <s v="Do Not ABATE"/>
    <s v="F1B_FP-Rmv1 B"/>
    <s v="Not Needed"/>
    <m/>
    <s v="None Observed"/>
    <s v="0.3 span between poles 10-1A / 15 feet south, poor taper, suppressed "/>
    <m/>
    <m/>
    <m/>
    <m/>
    <m/>
    <m/>
    <s v="Unit"/>
    <s v="No"/>
    <s v="Not Invoiced"/>
    <m/>
    <m/>
    <m/>
    <s v="TBD "/>
    <x v="27"/>
    <d v="2020-05-14T11:50:01"/>
    <s v="Sierra"/>
    <s v="SI_Sierra"/>
    <m/>
    <s v="15815 MCQUISTON LN"/>
    <s v="GRASS VALLEY"/>
    <s v=""/>
    <s v=""/>
    <s v="awinnm_awrr"/>
    <d v="2020-05-14T11:50:01"/>
    <s v="BE_geomartawrrprod"/>
    <d v="2020-05-14T18:14:41"/>
    <s v="36388380-cac0-4fae-bf5c-e4d5f75cfed9"/>
  </r>
  <r>
    <n v="0"/>
    <n v="0"/>
    <n v="0"/>
    <n v="0"/>
    <n v="0"/>
    <n v="0"/>
    <n v="0"/>
    <n v="0"/>
    <n v="0"/>
    <n v="0"/>
    <x v="1"/>
    <n v="1"/>
    <n v="1"/>
    <n v="1"/>
    <n v="20"/>
    <x v="3"/>
    <d v="2020-05-14T11:50:01"/>
    <s v="FCO"/>
    <x v="5"/>
    <d v="2020-02-26T00:00:00"/>
    <d v="2020-02-26T14:51:35"/>
    <s v=""/>
    <s v="No"/>
    <s v="Old"/>
    <n v="1"/>
    <x v="1"/>
    <x v="0"/>
    <s v="Sierra"/>
    <s v="Monroe"/>
    <x v="10"/>
    <n v="1781616"/>
    <x v="1428"/>
    <x v="0"/>
    <s v="LP_AV115-F22_881178"/>
    <s v="CIP_AV115-F22_356817"/>
    <s v="Hold"/>
    <m/>
    <x v="2"/>
    <s v="Cedar"/>
    <s v="No"/>
    <s v="No"/>
    <n v="4"/>
    <n v="25"/>
    <m/>
    <s v="F1B_FP-Rmv1 B"/>
    <s v="Cut and Leave"/>
    <s v="No"/>
    <m/>
    <s v="DUPLICATE POINT PLEASE DELETE Poles A-End pole, at end pole, 22 feet northeast of end pole, removing because of poor taper tree able to strike pole. "/>
    <s v="AEA_A &amp; E Arborists Tree Care"/>
    <m/>
    <m/>
    <m/>
    <m/>
    <m/>
    <s v="Unit"/>
    <m/>
    <m/>
    <m/>
    <m/>
    <m/>
    <s v="Cut into 16 inch rounds, remove all debris. "/>
    <x v="13"/>
    <d v="2020-05-14T11:50:01"/>
    <s v="Sierra"/>
    <s v="SI_Sierra"/>
    <s v="1051742893"/>
    <s v="13205 HOOT OWL RD"/>
    <s v="NEVADA CITY"/>
    <s v=""/>
    <s v=""/>
    <s v="acoonm_awrr"/>
    <d v="2020-02-26T14:51:35"/>
    <s v="BE_geomartawrrprod"/>
    <d v="2020-05-14T13:33:38"/>
    <s v="70de6738-580a-4ee8-bc95-0a9e805ba187"/>
  </r>
  <r>
    <n v="0"/>
    <n v="0"/>
    <n v="0"/>
    <n v="0"/>
    <n v="0"/>
    <n v="0"/>
    <n v="0"/>
    <n v="0"/>
    <n v="0"/>
    <n v="0"/>
    <x v="1"/>
    <n v="1"/>
    <s v="NA"/>
    <s v="NA"/>
    <n v="20"/>
    <x v="3"/>
    <d v="2020-05-14T11:51:28"/>
    <s v="MGE"/>
    <x v="4"/>
    <d v="2020-05-14T00:00:00"/>
    <d v="2020-05-14T11:51:28"/>
    <s v=""/>
    <s v="No"/>
    <s v="New"/>
    <n v="0"/>
    <x v="1"/>
    <x v="0"/>
    <s v="Aaron"/>
    <s v="Hansen"/>
    <x v="14"/>
    <n v="3228445"/>
    <x v="1429"/>
    <x v="2"/>
    <s v="LP_AW116-A07_900829"/>
    <s v="CIP_AW116-A07_396655"/>
    <s v="No Work Required Under EVM"/>
    <m/>
    <x v="2"/>
    <s v="Live Oak"/>
    <s v="No"/>
    <s v="No"/>
    <n v="7"/>
    <n v="42"/>
    <s v="Do Not ABATE"/>
    <s v="NW_No Work"/>
    <s v="Not Needed"/>
    <m/>
    <s v="Riparian"/>
    <s v="0.5 span between poles# 1-14, 30 feet West of line "/>
    <m/>
    <m/>
    <m/>
    <m/>
    <m/>
    <m/>
    <s v="Unit"/>
    <s v="No"/>
    <s v="Not Invoiced"/>
    <m/>
    <m/>
    <m/>
    <s v="TBD "/>
    <x v="17"/>
    <d v="2020-05-14T11:51:28"/>
    <s v="Sierra"/>
    <s v="SI_Sierra"/>
    <m/>
    <s v="12352 SUNSHINE VALLEY RD"/>
    <s v="GRASS VALLEY"/>
    <s v=""/>
    <s v=""/>
    <s v="ahansm_awrr"/>
    <d v="2020-05-14T11:51:28"/>
    <s v="BE_geomartawrrprod"/>
    <d v="2020-05-14T12:22:40"/>
    <s v="bc14e14d-567a-4e25-a783-181bcfa3cb04"/>
  </r>
  <r>
    <n v="0"/>
    <n v="0"/>
    <n v="0"/>
    <n v="0"/>
    <n v="0"/>
    <n v="0"/>
    <n v="0"/>
    <n v="0"/>
    <n v="0"/>
    <n v="0"/>
    <x v="1"/>
    <n v="1"/>
    <s v="NA"/>
    <s v="NA"/>
    <n v="20"/>
    <x v="3"/>
    <d v="2020-05-14T11:52:05"/>
    <s v="FCO"/>
    <x v="5"/>
    <d v="2020-02-26T00:00:00"/>
    <d v="2020-02-26T14:39:17"/>
    <s v=""/>
    <s v="No"/>
    <s v="Old"/>
    <n v="0"/>
    <x v="1"/>
    <x v="0"/>
    <s v="Sierra"/>
    <s v="Monroe"/>
    <x v="10"/>
    <n v="1781584"/>
    <x v="1430"/>
    <x v="0"/>
    <s v="LP_AV115-F22_881178"/>
    <s v="CIP_AV115-F22_356817"/>
    <s v="No Work Required Under EVM"/>
    <m/>
    <x v="2"/>
    <s v="Cedar"/>
    <s v="No"/>
    <s v="No"/>
    <n v="5"/>
    <n v="25"/>
    <s v="Not a Strike Tree"/>
    <s v="NW_No Work"/>
    <s v="Cut and Leave"/>
    <s v="No"/>
    <s v="Riparian"/>
    <s v="Poles A-End pole, 24 feet southeast of guy wire"/>
    <m/>
    <m/>
    <m/>
    <m/>
    <m/>
    <m/>
    <s v="Unit"/>
    <m/>
    <m/>
    <m/>
    <m/>
    <m/>
    <s v="Cut into 16 inch rounds, remove all debris. "/>
    <x v="13"/>
    <d v="2020-05-14T11:52:05"/>
    <s v="Sierra"/>
    <s v="SI_Sierra"/>
    <s v="1051742893"/>
    <s v="13205 HOOT OWL RD"/>
    <s v="NEVADA CITY"/>
    <s v=""/>
    <s v=""/>
    <s v="acoonm_awrr"/>
    <d v="2020-02-26T14:39:17"/>
    <s v="BE_geomartawrrprod"/>
    <d v="2020-05-14T13:33:38"/>
    <s v="77de5303-82b4-47bb-81ba-6f8e53c6d2bd"/>
  </r>
  <r>
    <n v="0"/>
    <n v="0"/>
    <n v="0"/>
    <n v="0"/>
    <n v="0"/>
    <n v="0"/>
    <n v="0"/>
    <n v="0"/>
    <n v="0"/>
    <n v="0"/>
    <x v="1"/>
    <n v="1"/>
    <s v="NA"/>
    <s v="NA"/>
    <n v="20"/>
    <x v="3"/>
    <d v="2020-05-14T11:52:32"/>
    <s v="MBG"/>
    <x v="3"/>
    <d v="2020-05-14T00:00:00"/>
    <d v="2020-05-14T11:52:32"/>
    <s v=""/>
    <s v="No"/>
    <s v="New"/>
    <n v="0"/>
    <x v="1"/>
    <x v="0"/>
    <s v="Talia"/>
    <s v="Stewart"/>
    <x v="27"/>
    <n v="3228449"/>
    <x v="1431"/>
    <x v="2"/>
    <s v="LP_AW116-A08_893410"/>
    <s v="CIP_AW116-A09_396960"/>
    <s v="No Work Required Under EVM"/>
    <m/>
    <x v="1"/>
    <s v="Ponderosa Pine"/>
    <s v="No"/>
    <s v="No"/>
    <n v="35"/>
    <n v="110"/>
    <s v="Do Not ABATE"/>
    <s v="NW_No Work"/>
    <s v="Not Needed"/>
    <m/>
    <s v="Riparian"/>
    <s v="Tree .7 span from pole C to B, 80 feet NE of line. Directly adjacent to creek area between cedar and oak. Overall healthy. "/>
    <m/>
    <m/>
    <m/>
    <m/>
    <m/>
    <m/>
    <s v="Unit"/>
    <s v="No"/>
    <s v="Not Invoiced"/>
    <m/>
    <m/>
    <m/>
    <m/>
    <x v="32"/>
    <d v="2020-05-14T11:52:32"/>
    <s v="Sierra"/>
    <s v="SI_Sierra"/>
    <m/>
    <s v="13780 SUNSHINE MEADOWS TRL"/>
    <s v="GRASS VALLEY"/>
    <s v=""/>
    <s v=""/>
    <s v="tstewm_awrr"/>
    <d v="2020-05-14T11:52:32"/>
    <s v="BE_geomartawrrprod"/>
    <d v="2020-05-14T12:22:40"/>
    <s v="26562796-90ae-4df7-b938-367ae9503c6e"/>
  </r>
  <r>
    <n v="0"/>
    <n v="0"/>
    <n v="0"/>
    <n v="0"/>
    <n v="0"/>
    <n v="0"/>
    <n v="0"/>
    <n v="0"/>
    <n v="0"/>
    <n v="0"/>
    <x v="1"/>
    <n v="1"/>
    <s v="NA"/>
    <s v="NA"/>
    <n v="20"/>
    <x v="3"/>
    <d v="2020-05-14T11:52:58"/>
    <s v="MGE"/>
    <x v="4"/>
    <d v="2020-05-14T00:00:00"/>
    <d v="2020-05-14T11:52:58"/>
    <s v=""/>
    <s v="No"/>
    <s v="New"/>
    <n v="0"/>
    <x v="1"/>
    <x v="0"/>
    <s v="Miguel"/>
    <s v="Dominguez-Diaz"/>
    <x v="20"/>
    <n v="3228450"/>
    <x v="1432"/>
    <x v="0"/>
    <s v="LP_AV115-F22_882926"/>
    <s v="CIP_AV115-F22_356536"/>
    <s v="No Work Required Under EVM"/>
    <m/>
    <x v="2"/>
    <s v="Black Oak"/>
    <s v="No"/>
    <s v="No"/>
    <n v="11"/>
    <n v="30"/>
    <s v="Do Not ABATE"/>
    <s v="NW_No Work"/>
    <s v="Not Needed"/>
    <m/>
    <s v="None Observed"/>
    <s v="0.1 of the span from pole A to B. 35ft East of line.  Within striking distance of guy wire. 2 stems at DBH. "/>
    <m/>
    <m/>
    <m/>
    <m/>
    <m/>
    <m/>
    <s v="Unit"/>
    <s v="No"/>
    <s v="Not Invoiced"/>
    <m/>
    <m/>
    <m/>
    <s v="TBD "/>
    <x v="24"/>
    <d v="2020-05-14T11:52:58"/>
    <s v="Sierra"/>
    <s v="SI_Sierra"/>
    <m/>
    <s v="13119 ARTIC OWL RD"/>
    <s v="NEVADA CITY"/>
    <s v=""/>
    <s v=""/>
    <s v="mdiazm_awrr"/>
    <d v="2020-05-14T11:52:58"/>
    <s v="BE_geomartawrrprod"/>
    <d v="2020-05-14T12:22:40"/>
    <s v="c10cf423-01e4-4403-bdf0-3e32355f668c"/>
  </r>
  <r>
    <n v="0"/>
    <n v="0"/>
    <n v="0"/>
    <n v="0"/>
    <n v="0"/>
    <n v="0"/>
    <n v="0"/>
    <n v="0"/>
    <n v="0"/>
    <n v="0"/>
    <x v="1"/>
    <n v="1"/>
    <s v="NA"/>
    <s v="NA"/>
    <n v="20"/>
    <x v="3"/>
    <d v="2020-05-14T11:53:08"/>
    <s v="FCO"/>
    <x v="5"/>
    <d v="2020-05-07T00:00:00"/>
    <d v="2020-05-07T11:33:54"/>
    <s v=""/>
    <s v="No"/>
    <s v="Old"/>
    <n v="0"/>
    <x v="1"/>
    <x v="0"/>
    <s v="Frank"/>
    <s v="Lewicki "/>
    <x v="25"/>
    <n v="3214081"/>
    <x v="1433"/>
    <x v="0"/>
    <s v="LP_AV115-F22_878652"/>
    <s v="CIP_AV115-F23_356986"/>
    <s v="No Work Required Under EVM"/>
    <m/>
    <x v="8"/>
    <s v="Brush (misc)"/>
    <s v="No"/>
    <s v="No"/>
    <n v="1"/>
    <n v="3"/>
    <s v="Not a Strike Tree"/>
    <s v="NW_No Work"/>
    <s v="Not Needed"/>
    <m/>
    <s v="None Observed"/>
    <s v="At P26. Clear around pole."/>
    <s v="AEA_A &amp; E Arborists Tree Care"/>
    <m/>
    <m/>
    <m/>
    <m/>
    <m/>
    <s v="Unit"/>
    <s v="No"/>
    <s v="Not Invoiced"/>
    <m/>
    <m/>
    <m/>
    <s v="flewif confused about pole clearance."/>
    <x v="30"/>
    <d v="2020-05-14T11:53:08"/>
    <s v="Sierra"/>
    <s v="SI_Sierra"/>
    <m/>
    <s v="12876 JONES BAR RD"/>
    <s v="NEVADA CITY"/>
    <s v=""/>
    <s v=""/>
    <s v="flewif_awrr"/>
    <d v="2020-05-07T11:33:54"/>
    <s v="BE_geomartawrrprod"/>
    <d v="2020-05-14T13:33:34"/>
    <s v="c27b1542-77b3-4708-b1d3-57a20c89c998"/>
  </r>
  <r>
    <n v="0"/>
    <n v="0"/>
    <n v="0"/>
    <n v="0"/>
    <n v="0"/>
    <n v="0"/>
    <n v="0"/>
    <n v="0"/>
    <n v="0"/>
    <n v="0"/>
    <x v="1"/>
    <n v="1"/>
    <s v="NA"/>
    <s v="NA"/>
    <n v="20"/>
    <x v="3"/>
    <d v="2020-05-14T11:53:33"/>
    <s v="MGE"/>
    <x v="4"/>
    <d v="2020-05-14T00:00:00"/>
    <d v="2020-05-14T11:53:33"/>
    <s v=""/>
    <s v="No"/>
    <s v="New"/>
    <n v="0"/>
    <x v="1"/>
    <x v="0"/>
    <s v="Amanda"/>
    <s v="Winne"/>
    <x v="22"/>
    <n v="3230465"/>
    <x v="1434"/>
    <x v="2"/>
    <s v="LP_AW116-A08_899992"/>
    <s v="CIP_AW116-A08_396057"/>
    <s v="No Work Required Under EVM"/>
    <m/>
    <x v="2"/>
    <s v="Knobcone Pine"/>
    <s v="No"/>
    <s v="No"/>
    <n v="13"/>
    <n v="65"/>
    <s v="Do Not ABATE"/>
    <s v="NW_No Work"/>
    <s v="Not Needed"/>
    <m/>
    <s v="None Observed"/>
    <s v="0.4 span between poles 10-1A / 20 feet south of line "/>
    <m/>
    <m/>
    <m/>
    <m/>
    <m/>
    <m/>
    <s v="Unit"/>
    <s v="No"/>
    <s v="Not Invoiced"/>
    <m/>
    <m/>
    <m/>
    <s v="TBD "/>
    <x v="27"/>
    <d v="2020-05-14T11:53:33"/>
    <s v="Sierra"/>
    <s v="SI_Sierra"/>
    <m/>
    <s v="15815 MCQUISTON LN"/>
    <s v="GRASS VALLEY"/>
    <s v=""/>
    <s v=""/>
    <s v="awinnm_awrr"/>
    <d v="2020-05-14T11:53:33"/>
    <s v="BE_geomartawrrprod"/>
    <d v="2020-05-14T18:14:41"/>
    <s v="47f45a7c-9f02-4859-a453-62e6ea9059cc"/>
  </r>
  <r>
    <n v="0"/>
    <n v="0"/>
    <n v="0"/>
    <n v="0"/>
    <n v="0"/>
    <n v="0"/>
    <n v="0"/>
    <n v="0"/>
    <n v="0"/>
    <n v="0"/>
    <x v="1"/>
    <n v="1"/>
    <s v="NA"/>
    <s v="NA"/>
    <n v="20"/>
    <x v="3"/>
    <d v="2020-05-14T11:54:00"/>
    <s v="FCO"/>
    <x v="5"/>
    <d v="2020-02-26T00:00:00"/>
    <d v="2020-02-26T11:58:10"/>
    <s v=""/>
    <s v="No"/>
    <s v="Old"/>
    <n v="0"/>
    <x v="1"/>
    <x v="0"/>
    <s v="Sierra"/>
    <s v="Monroe"/>
    <x v="10"/>
    <n v="1781457"/>
    <x v="1435"/>
    <x v="0"/>
    <s v="LP_AV115-F22_881178"/>
    <s v="CIP_AV115-F22_356817"/>
    <s v="No Work Required Under EVM"/>
    <m/>
    <x v="2"/>
    <s v="Black Oak"/>
    <s v="No"/>
    <s v="No"/>
    <n v="4"/>
    <n v="25"/>
    <s v="Not a Strike Tree"/>
    <s v="NW_No Work"/>
    <s v="Cut and Leave"/>
    <s v="No"/>
    <s v="Riparian"/>
    <s v="Poles A l- End pole, at end pole, 15 feet west of endpole oak within striking distance of pole. "/>
    <m/>
    <m/>
    <m/>
    <m/>
    <m/>
    <m/>
    <s v="Unit"/>
    <m/>
    <m/>
    <m/>
    <m/>
    <m/>
    <s v="Cut into 16 inch rounds, remove all debris. "/>
    <x v="13"/>
    <d v="2020-05-14T11:54:00"/>
    <s v="Sierra"/>
    <s v="SI_Sierra"/>
    <s v="1051742893"/>
    <s v="13205 HOOT OWL RD"/>
    <s v="NEVADA CITY"/>
    <s v=""/>
    <s v=""/>
    <s v="acoonm_awrr"/>
    <d v="2020-02-26T11:58:10"/>
    <s v="BE_geomartawrrprod"/>
    <d v="2020-05-14T13:33:38"/>
    <s v="dbb0b114-b8b4-484c-8296-435d5a3fd695"/>
  </r>
  <r>
    <n v="0"/>
    <n v="0"/>
    <n v="0"/>
    <n v="0"/>
    <n v="0"/>
    <n v="0"/>
    <n v="0"/>
    <n v="0"/>
    <n v="0"/>
    <n v="0"/>
    <x v="1"/>
    <n v="1"/>
    <s v="NA"/>
    <s v="NA"/>
    <n v="20"/>
    <x v="3"/>
    <d v="2020-05-14T11:54:21"/>
    <s v="MGE"/>
    <x v="4"/>
    <d v="2020-05-14T00:00:00"/>
    <d v="2020-05-14T11:54:21"/>
    <s v=""/>
    <s v="No"/>
    <s v="New"/>
    <n v="0"/>
    <x v="1"/>
    <x v="0"/>
    <s v="Aaron"/>
    <s v="Hansen"/>
    <x v="14"/>
    <n v="3228453"/>
    <x v="1436"/>
    <x v="2"/>
    <s v="LP_AW116-A07_900829"/>
    <s v="CIP_AW116-A07_396655"/>
    <s v="No Work Required Under EVM"/>
    <m/>
    <x v="2"/>
    <s v="Live Oak"/>
    <s v="No"/>
    <s v="No"/>
    <n v="26"/>
    <n v="45"/>
    <s v="Do Not ABATE"/>
    <s v="NW_No Work"/>
    <s v="Not Needed"/>
    <m/>
    <s v="Riparian"/>
    <s v="0.5 span between poles# 1-14, 32 feet West of line "/>
    <m/>
    <m/>
    <m/>
    <m/>
    <m/>
    <m/>
    <s v="Unit"/>
    <s v="No"/>
    <s v="Not Invoiced"/>
    <m/>
    <m/>
    <m/>
    <s v="TBD "/>
    <x v="17"/>
    <d v="2020-05-14T11:54:21"/>
    <s v="Sierra"/>
    <s v="SI_Sierra"/>
    <m/>
    <s v="12352 SUNSHINE VALLEY RD"/>
    <s v="GRASS VALLEY"/>
    <s v=""/>
    <s v=""/>
    <s v="ahansm_awrr"/>
    <d v="2020-05-14T11:54:21"/>
    <s v="BE_geomartawrrprod"/>
    <d v="2020-05-14T12:22:40"/>
    <s v="dd4f0bc2-08d0-42e7-bcc4-eb24d3f2a7a6"/>
  </r>
  <r>
    <n v="0"/>
    <n v="0"/>
    <n v="0"/>
    <n v="0"/>
    <n v="0"/>
    <n v="0"/>
    <n v="0"/>
    <n v="0"/>
    <n v="0"/>
    <n v="0"/>
    <x v="1"/>
    <n v="1"/>
    <s v="NA"/>
    <s v="NA"/>
    <n v="20"/>
    <x v="3"/>
    <d v="2020-05-14T11:54:31"/>
    <s v="MBG"/>
    <x v="3"/>
    <d v="2020-05-14T00:00:00"/>
    <d v="2020-05-14T11:54:31"/>
    <s v=""/>
    <s v="No"/>
    <s v="New"/>
    <n v="0"/>
    <x v="1"/>
    <x v="0"/>
    <s v="Benjamin"/>
    <s v="Post"/>
    <x v="16"/>
    <n v="3228454"/>
    <x v="1437"/>
    <x v="2"/>
    <s v="LP_AW116-A08_893410"/>
    <s v="CIP_AW116-A09_396960"/>
    <s v="No Work Required Under EVM"/>
    <m/>
    <x v="1"/>
    <s v="Black Oak"/>
    <s v="No"/>
    <s v="No"/>
    <n v="14"/>
    <n v="93"/>
    <s v="Do Not ABATE"/>
    <s v="NW_No Work"/>
    <s v="Not Needed"/>
    <m/>
    <s v="Riparian"/>
    <s v="0.7 span from pole C to pole B, 93 ft SW of facilities, moderate lean away from facilities, overall healthy black oak."/>
    <m/>
    <m/>
    <m/>
    <m/>
    <m/>
    <m/>
    <s v="Unit"/>
    <s v="No"/>
    <s v="Not Invoiced"/>
    <m/>
    <m/>
    <m/>
    <s v="TBD"/>
    <x v="20"/>
    <d v="2020-05-14T11:54:31"/>
    <s v="Sierra"/>
    <s v="SI_Sierra"/>
    <m/>
    <s v="13780 SUNSHINE MEADOWS TRL"/>
    <s v="GRASS VALLEY"/>
    <s v=""/>
    <s v=""/>
    <s v="bpostm_awrr"/>
    <d v="2020-05-14T11:54:31"/>
    <s v="BE_geomartawrrprod"/>
    <d v="2020-05-14T12:22:40"/>
    <s v="b488b4ba-3362-4b54-bfda-18954debe21b"/>
  </r>
  <r>
    <n v="0"/>
    <n v="0"/>
    <n v="0"/>
    <n v="0"/>
    <n v="0"/>
    <n v="0"/>
    <n v="0"/>
    <n v="0"/>
    <n v="0"/>
    <n v="0"/>
    <x v="1"/>
    <n v="1"/>
    <s v="NA"/>
    <s v="NA"/>
    <n v="20"/>
    <x v="3"/>
    <d v="2020-05-14T11:55:15"/>
    <s v="MGE"/>
    <x v="4"/>
    <d v="2020-05-14T00:00:00"/>
    <d v="2020-05-14T11:55:15"/>
    <s v=""/>
    <s v="No"/>
    <s v="New"/>
    <n v="0"/>
    <x v="1"/>
    <x v="0"/>
    <s v="Miguel"/>
    <s v="Dominguez-Diaz"/>
    <x v="20"/>
    <n v="3228458"/>
    <x v="1438"/>
    <x v="0"/>
    <s v="LP_AV115-F22_882926"/>
    <s v="CIP_AV115-F22_356536"/>
    <s v="No Work Required Under EVM"/>
    <m/>
    <x v="2"/>
    <s v="Black Oak"/>
    <s v="No"/>
    <s v="No"/>
    <n v="12"/>
    <n v="40"/>
    <s v="Do Not ABATE"/>
    <s v="NW_No Work"/>
    <s v="Not Needed"/>
    <m/>
    <s v="None Observed"/>
    <s v="0.1 of the span from pole A to B. 40ft East of line.  Within striking distance of guy wire. "/>
    <m/>
    <m/>
    <m/>
    <m/>
    <m/>
    <m/>
    <s v="Unit"/>
    <s v="No"/>
    <s v="Not Invoiced"/>
    <m/>
    <m/>
    <m/>
    <s v="TBD "/>
    <x v="24"/>
    <d v="2020-05-14T11:55:15"/>
    <s v="Sierra"/>
    <s v="SI_Sierra"/>
    <m/>
    <s v="13119 ARTIC OWL RD"/>
    <s v="NEVADA CITY"/>
    <s v=""/>
    <s v=""/>
    <s v="mdiazm_awrr"/>
    <d v="2020-05-14T11:55:15"/>
    <s v="BE_geomartawrrprod"/>
    <d v="2020-05-14T12:22:41"/>
    <s v="9002446f-abc5-49af-8b00-f67e2ad999f4"/>
  </r>
  <r>
    <n v="0"/>
    <n v="0"/>
    <n v="0"/>
    <n v="0"/>
    <n v="0"/>
    <n v="0"/>
    <n v="0"/>
    <n v="0"/>
    <n v="0"/>
    <n v="0"/>
    <x v="1"/>
    <n v="1"/>
    <n v="2"/>
    <s v="NA"/>
    <n v="20"/>
    <x v="3"/>
    <d v="2020-05-14T11:57:45"/>
    <s v="MGE"/>
    <x v="4"/>
    <d v="2020-05-14T00:00:00"/>
    <d v="2020-05-14T11:57:45"/>
    <s v=""/>
    <s v="No"/>
    <s v="New"/>
    <n v="0"/>
    <x v="1"/>
    <x v="0"/>
    <s v="Amanda"/>
    <s v="Winne"/>
    <x v="22"/>
    <n v="3230466"/>
    <x v="1439"/>
    <x v="2"/>
    <s v="LP_AW116-A08_899992"/>
    <s v="CIP_AW116-A08_396057"/>
    <s v="Work Identified"/>
    <m/>
    <x v="2"/>
    <s v="Knobcone Pine"/>
    <s v="No"/>
    <s v="No"/>
    <n v="17"/>
    <n v="72"/>
    <s v="Do Not ABATE"/>
    <s v="OV_Overhang"/>
    <s v="Not Needed"/>
    <m/>
    <s v="None Observed"/>
    <s v="0.4 span between poles 10-1A / 15 feet south of line / overhang trim for potential growth over primary wire / old mechanical wound on west side of base "/>
    <m/>
    <m/>
    <m/>
    <m/>
    <m/>
    <m/>
    <s v="Unit"/>
    <s v="No"/>
    <s v="Not Invoiced"/>
    <m/>
    <m/>
    <m/>
    <s v="TBD "/>
    <x v="27"/>
    <d v="2020-05-14T11:57:45"/>
    <s v="Sierra"/>
    <s v="SI_Sierra"/>
    <m/>
    <s v="15815 MCQUISTON LN"/>
    <s v="GRASS VALLEY"/>
    <s v=""/>
    <s v=""/>
    <s v="awinnm_awrr"/>
    <d v="2020-05-14T11:57:45"/>
    <s v="BE_geomartawrrprod"/>
    <d v="2020-05-14T18:14:41"/>
    <s v="9781d0e9-4bd7-41e7-be82-dafb831b4bde"/>
  </r>
  <r>
    <n v="0"/>
    <n v="0"/>
    <n v="0"/>
    <n v="0"/>
    <n v="0"/>
    <n v="0"/>
    <n v="0"/>
    <n v="0"/>
    <n v="0"/>
    <n v="0"/>
    <x v="1"/>
    <n v="1"/>
    <s v="NA"/>
    <s v="NA"/>
    <n v="20"/>
    <x v="3"/>
    <d v="2020-05-14T12:00:41"/>
    <s v="MGE"/>
    <x v="4"/>
    <d v="2020-05-14T00:00:00"/>
    <d v="2020-05-14T12:00:41"/>
    <s v=""/>
    <s v="No"/>
    <s v="New"/>
    <n v="0"/>
    <x v="1"/>
    <x v="0"/>
    <s v="Miguel"/>
    <s v="Dominguez-Diaz"/>
    <x v="20"/>
    <n v="3228506"/>
    <x v="1440"/>
    <x v="0"/>
    <s v="LP_AV115-F22_882926"/>
    <s v="CIP_AV115-F22_356536"/>
    <s v="No Work Required Under EVM"/>
    <m/>
    <x v="2"/>
    <s v="Ponderosa Pine"/>
    <s v="No"/>
    <s v="No"/>
    <n v="24"/>
    <n v="90"/>
    <s v="Do Not ABATE"/>
    <s v="NW_No Work"/>
    <s v="Not Needed"/>
    <m/>
    <s v="None Observed"/>
    <s v="0.1 of the span from pole A to B. 50ft East of the line. "/>
    <m/>
    <m/>
    <m/>
    <m/>
    <m/>
    <m/>
    <s v="Unit"/>
    <s v="No"/>
    <s v="Not Invoiced"/>
    <m/>
    <m/>
    <m/>
    <s v="TBD "/>
    <x v="24"/>
    <d v="2020-05-14T12:00:41"/>
    <s v="Sierra"/>
    <s v="SI_Sierra"/>
    <m/>
    <s v="13119 ARTIC OWL RD"/>
    <s v="NEVADA CITY"/>
    <s v=""/>
    <s v=""/>
    <s v="mdiazm_awrr"/>
    <d v="2020-05-14T12:00:41"/>
    <s v="BE_geomartawrrprod"/>
    <d v="2020-05-14T14:17:53"/>
    <s v="d193501c-092a-4e0d-9038-49336b9a49f0"/>
  </r>
  <r>
    <n v="0"/>
    <n v="0"/>
    <n v="0"/>
    <n v="0"/>
    <n v="0"/>
    <n v="0"/>
    <n v="0"/>
    <n v="0"/>
    <n v="0"/>
    <n v="0"/>
    <x v="1"/>
    <n v="1"/>
    <n v="1"/>
    <n v="1"/>
    <n v="20"/>
    <x v="3"/>
    <d v="2020-05-14T12:01:41"/>
    <s v="MGE"/>
    <x v="4"/>
    <d v="2020-05-14T00:00:00"/>
    <d v="2020-05-14T12:00:17"/>
    <s v=""/>
    <s v="No"/>
    <s v="New"/>
    <n v="0"/>
    <x v="1"/>
    <x v="0"/>
    <s v="Amanda"/>
    <s v="Winne"/>
    <x v="22"/>
    <n v="3230467"/>
    <x v="1441"/>
    <x v="2"/>
    <s v="LP_AW116-A08_899992"/>
    <s v="CIP_AW116-A08_396057"/>
    <s v="Work Identified"/>
    <m/>
    <x v="2"/>
    <s v="Knobcone Pine"/>
    <s v="No"/>
    <s v="No"/>
    <n v="7"/>
    <n v="45"/>
    <s v="Do Not ABATE"/>
    <s v="F1B_FP-Rmv1 B"/>
    <s v="Not Needed"/>
    <m/>
    <s v="None Observed"/>
    <s v="0.5 span between poles 10-1A / 15 feet south of line / poor taper, suppressed, codominant "/>
    <m/>
    <m/>
    <m/>
    <m/>
    <m/>
    <m/>
    <s v="Unit"/>
    <s v="No"/>
    <s v="Not Invoiced"/>
    <m/>
    <m/>
    <m/>
    <s v="TBD "/>
    <x v="27"/>
    <d v="2020-05-14T12:01:41"/>
    <s v="Sierra"/>
    <s v="SI_Sierra"/>
    <m/>
    <s v="15815 MCQUISTON LN"/>
    <s v="GRASS VALLEY"/>
    <s v=""/>
    <s v=""/>
    <s v="awinnm_awrr"/>
    <d v="2020-05-14T12:00:17"/>
    <s v="BE_geomartawrrprod"/>
    <d v="2020-05-14T18:14:41"/>
    <s v="b467724c-6802-47ed-8e0a-fb4e8a987533"/>
  </r>
  <r>
    <n v="0"/>
    <n v="0"/>
    <n v="0"/>
    <n v="0"/>
    <n v="0"/>
    <n v="0"/>
    <n v="0"/>
    <n v="0"/>
    <n v="0"/>
    <n v="0"/>
    <x v="1"/>
    <n v="1"/>
    <n v="2"/>
    <n v="2"/>
    <n v="20"/>
    <x v="3"/>
    <d v="2020-05-14T12:02:14"/>
    <s v="MGE"/>
    <x v="4"/>
    <d v="2020-05-14T00:00:00"/>
    <d v="2020-05-14T12:02:14"/>
    <s v=""/>
    <s v="No"/>
    <s v="New"/>
    <n v="0"/>
    <x v="1"/>
    <x v="0"/>
    <s v="Brandon"/>
    <s v="Fabela"/>
    <x v="21"/>
    <n v="3228511"/>
    <x v="1442"/>
    <x v="2"/>
    <s v="LP_AW116-A07_900829"/>
    <s v="CIP_AW116-A07_395881"/>
    <s v="Work Identified"/>
    <m/>
    <x v="2"/>
    <s v="Gray Pine"/>
    <s v="No"/>
    <s v="No"/>
    <n v="15"/>
    <n v="55"/>
    <s v="Do Not ABATE"/>
    <s v="F2B_FP-Rmv2 B"/>
    <s v="Haul offsite"/>
    <m/>
    <s v="Riparian"/>
    <s v="0.5 of span from pole #01-#14/ 50 feet east of line/ gray pine with parallel lean to line"/>
    <m/>
    <m/>
    <m/>
    <m/>
    <m/>
    <m/>
    <s v="Unit"/>
    <s v="No"/>
    <s v="Not Invoiced"/>
    <m/>
    <m/>
    <m/>
    <s v="Haul away all wood, chips, and debris"/>
    <x v="26"/>
    <d v="2020-05-14T12:02:14"/>
    <s v="Sierra"/>
    <s v="SI_Sierra"/>
    <m/>
    <s v="12352 SUNSHINE VALLEY RD"/>
    <s v="GRASS VALLEY"/>
    <s v=""/>
    <s v=""/>
    <s v="bfabem_awrr"/>
    <d v="2020-05-14T12:02:14"/>
    <s v="BE_geomartawrrprod"/>
    <d v="2020-05-14T14:17:53"/>
    <s v="c072e5a2-854f-430e-956e-b34a56354969"/>
  </r>
  <r>
    <n v="0"/>
    <n v="0"/>
    <n v="0"/>
    <n v="0"/>
    <n v="0"/>
    <n v="0"/>
    <n v="0"/>
    <n v="0"/>
    <n v="0"/>
    <n v="0"/>
    <x v="1"/>
    <n v="1"/>
    <n v="1"/>
    <n v="1"/>
    <n v="20"/>
    <x v="3"/>
    <d v="2020-05-14T12:04:30"/>
    <s v="MGE"/>
    <x v="4"/>
    <d v="2020-05-14T00:00:00"/>
    <d v="2020-05-14T12:04:30"/>
    <s v=""/>
    <s v="No"/>
    <s v="New"/>
    <n v="0"/>
    <x v="1"/>
    <x v="0"/>
    <s v="Amanda"/>
    <s v="Winne"/>
    <x v="22"/>
    <n v="3230468"/>
    <x v="1443"/>
    <x v="2"/>
    <s v="LP_AW116-A08_899992"/>
    <s v="CIP_AW116-A08_396057"/>
    <s v="Work Identified"/>
    <m/>
    <x v="2"/>
    <s v="Knobcone Pine"/>
    <s v="No"/>
    <s v="No"/>
    <n v="10"/>
    <n v="63"/>
    <s v="ABATE"/>
    <s v="F1B_FP-Rmv1 B"/>
    <s v="Not Needed"/>
    <m/>
    <s v="None Observed"/>
    <s v="0.5 span between poles 10-1A / 12 feet south of line / insect activity and conks on lower half of stem"/>
    <m/>
    <m/>
    <m/>
    <m/>
    <m/>
    <m/>
    <s v="Unit"/>
    <s v="No"/>
    <s v="Not Invoiced"/>
    <m/>
    <m/>
    <m/>
    <s v="TBD "/>
    <x v="27"/>
    <d v="2020-05-14T12:04:30"/>
    <s v="Sierra"/>
    <s v="SI_Sierra"/>
    <m/>
    <s v="15815 MCQUISTON LN"/>
    <s v="GRASS VALLEY"/>
    <s v=""/>
    <s v=""/>
    <s v="awinnm_awrr"/>
    <d v="2020-05-14T12:04:30"/>
    <s v="BE_geomartawrrprod"/>
    <d v="2020-05-14T18:14:41"/>
    <s v="047461b1-d4cf-4db4-9ace-dacda0a08cf1"/>
  </r>
  <r>
    <n v="0"/>
    <n v="0"/>
    <n v="0"/>
    <n v="0"/>
    <n v="0"/>
    <n v="0"/>
    <n v="0"/>
    <n v="0"/>
    <n v="0"/>
    <n v="0"/>
    <x v="1"/>
    <n v="1"/>
    <s v="NA"/>
    <s v="NA"/>
    <n v="20"/>
    <x v="3"/>
    <d v="2020-05-14T12:05:10"/>
    <s v="MGE"/>
    <x v="4"/>
    <d v="2020-05-14T00:00:00"/>
    <d v="2020-05-14T12:02:51"/>
    <s v=""/>
    <s v="No"/>
    <s v="New"/>
    <n v="0"/>
    <x v="1"/>
    <x v="0"/>
    <s v="Miguel"/>
    <s v="Dominguez-Diaz"/>
    <x v="20"/>
    <n v="3228570"/>
    <x v="1444"/>
    <x v="0"/>
    <s v="LP_AV115-F22_882926"/>
    <s v="CIP_AV115-F22_356536"/>
    <s v="No Work Required Under EVM"/>
    <m/>
    <x v="2"/>
    <s v="Ponderosa Pine"/>
    <s v="No"/>
    <s v="No"/>
    <n v="18"/>
    <n v="85"/>
    <s v="Do Not ABATE"/>
    <s v="NW_No Work"/>
    <s v="Not Needed"/>
    <m/>
    <s v="None Observed"/>
    <s v="0.1 of the span from pole A to B. 44ft East of the line. "/>
    <m/>
    <m/>
    <m/>
    <m/>
    <m/>
    <m/>
    <s v="Unit"/>
    <s v="No"/>
    <s v="Not Invoiced"/>
    <m/>
    <m/>
    <m/>
    <s v="TBD "/>
    <x v="24"/>
    <d v="2020-05-14T12:05:10"/>
    <s v="Sierra"/>
    <s v="SI_Sierra"/>
    <m/>
    <s v="13119 ARTIC OWL RD"/>
    <s v="NEVADA CITY"/>
    <s v=""/>
    <s v=""/>
    <s v="mdiazm_awrr"/>
    <d v="2020-05-14T12:02:51"/>
    <s v="BE_geomartawrrprod"/>
    <d v="2020-05-14T14:17:53"/>
    <s v="89955f5a-9b5e-442f-a976-a21cb8404a86"/>
  </r>
  <r>
    <n v="0"/>
    <n v="0"/>
    <n v="0"/>
    <n v="0"/>
    <n v="0"/>
    <n v="0"/>
    <n v="0"/>
    <n v="0"/>
    <n v="0"/>
    <n v="0"/>
    <x v="1"/>
    <n v="1"/>
    <s v="NA"/>
    <s v="NA"/>
    <n v="20"/>
    <x v="3"/>
    <d v="2020-05-14T12:05:53"/>
    <s v="FCO"/>
    <x v="5"/>
    <d v="2020-05-14T00:00:00"/>
    <d v="2020-05-14T12:05:53"/>
    <s v=""/>
    <s v="No"/>
    <s v="New"/>
    <n v="0"/>
    <x v="1"/>
    <x v="0"/>
    <s v="Sarah"/>
    <s v="Deal"/>
    <x v="9"/>
    <n v="3228595"/>
    <x v="1445"/>
    <x v="0"/>
    <s v="LP_AV115-I02_864086"/>
    <s v="CIP_AV115-I02_356378"/>
    <s v="No Work Required Under EVM"/>
    <m/>
    <x v="8"/>
    <s v="Canyon Live Oak"/>
    <s v="No"/>
    <s v="No"/>
    <n v="6"/>
    <n v="38"/>
    <s v="Do Not ABATE"/>
    <s v="NW_No Work"/>
    <s v="Not Needed"/>
    <m/>
    <s v="Riparian"/>
    <s v=".2 span P4 to end and south of line. Pole protect "/>
    <m/>
    <m/>
    <m/>
    <m/>
    <m/>
    <m/>
    <s v="Unit"/>
    <s v="No"/>
    <s v="Not Invoiced"/>
    <m/>
    <m/>
    <m/>
    <m/>
    <x v="12"/>
    <d v="2020-05-14T12:05:53"/>
    <s v="Sierra"/>
    <s v="SI_Sierra"/>
    <m/>
    <s v="14277N PONDEROSA WAY"/>
    <s v="NEVADA CITY"/>
    <s v=""/>
    <s v=""/>
    <s v="sdealf_awrr"/>
    <d v="2020-05-14T12:05:53"/>
    <s v="BE_geomartawrrprod"/>
    <d v="2020-05-14T14:17:53"/>
    <s v="0a67634d-ac01-4fab-87b6-b339048c6bc6"/>
  </r>
  <r>
    <n v="0"/>
    <n v="0"/>
    <n v="0"/>
    <n v="0"/>
    <n v="0"/>
    <n v="0"/>
    <n v="0"/>
    <n v="0"/>
    <n v="0"/>
    <n v="0"/>
    <x v="1"/>
    <n v="1"/>
    <n v="2"/>
    <n v="2"/>
    <n v="20"/>
    <x v="3"/>
    <d v="2020-05-14T12:06:20"/>
    <s v="FCO"/>
    <x v="5"/>
    <d v="2020-03-05T00:00:00"/>
    <d v="2020-03-05T14:29:20"/>
    <s v=""/>
    <s v="No"/>
    <s v="Old"/>
    <n v="0"/>
    <x v="1"/>
    <x v="0"/>
    <s v="Sierra"/>
    <s v="Monroe"/>
    <x v="10"/>
    <n v="2316143"/>
    <x v="1446"/>
    <x v="0"/>
    <s v="LP_AV115-F22_881178"/>
    <s v="CIP_AV115-F22_356233"/>
    <s v="Work Identified"/>
    <m/>
    <x v="8"/>
    <s v="Ponderosa Pine"/>
    <s v="No"/>
    <s v="Yes"/>
    <n v="16"/>
    <n v="97"/>
    <s v="ABATE"/>
    <s v="F2B_FP-Rmv2 B"/>
    <s v="Haul offsite"/>
    <m/>
    <s v="None Observed"/>
    <s v=".8 SPN P11-12. 60’ South of line. Near live oak. Has Pini conks but leans away from line."/>
    <m/>
    <m/>
    <m/>
    <m/>
    <m/>
    <m/>
    <s v="Unit"/>
    <s v="No"/>
    <s v="Not Invoiced"/>
    <m/>
    <m/>
    <m/>
    <s v="Haul off site"/>
    <x v="13"/>
    <d v="2020-05-14T12:06:20"/>
    <s v="Sierra"/>
    <s v="SI_Sierra"/>
    <m/>
    <s v="13205 HOOT OWL RD"/>
    <m/>
    <s v=""/>
    <s v=""/>
    <s v="flewif_awrr"/>
    <d v="2020-03-05T14:29:20"/>
    <s v="BE_geomartawrrprod"/>
    <d v="2020-05-14T13:33:49"/>
    <s v="fee38527-930c-4b87-8060-ec457e7ad497"/>
  </r>
  <r>
    <n v="0"/>
    <n v="0"/>
    <n v="0"/>
    <n v="0"/>
    <n v="0"/>
    <n v="0"/>
    <n v="0"/>
    <n v="0"/>
    <n v="0"/>
    <n v="0"/>
    <x v="1"/>
    <n v="1"/>
    <n v="2"/>
    <n v="2"/>
    <n v="20"/>
    <x v="3"/>
    <d v="2020-05-14T12:07:27"/>
    <s v="FCO"/>
    <x v="5"/>
    <d v="2020-02-26T00:00:00"/>
    <d v="2020-02-26T14:46:55"/>
    <s v=""/>
    <s v="No"/>
    <s v="Old"/>
    <n v="0"/>
    <x v="1"/>
    <x v="0"/>
    <s v="Sierra"/>
    <s v="Monroe"/>
    <x v="10"/>
    <n v="1781609"/>
    <x v="1447"/>
    <x v="0"/>
    <s v="LP_AV115-F22_881178"/>
    <s v="CIP_AV115-F22_356817"/>
    <s v="Hold"/>
    <m/>
    <x v="2"/>
    <s v="Black Oak"/>
    <s v="No"/>
    <s v="No"/>
    <n v="16"/>
    <n v="50"/>
    <m/>
    <s v="F2D_FS-R2B+Trt"/>
    <s v="Cut and Leave"/>
    <s v="No"/>
    <s v="Riparian"/>
    <s v="Poles A-End pole, at end pole, 24 feet northeast of lines. NEST IN TREE. Removing because of Open tree attachment with rot halfway up tree. "/>
    <m/>
    <m/>
    <m/>
    <m/>
    <m/>
    <m/>
    <s v="Unit"/>
    <m/>
    <m/>
    <m/>
    <m/>
    <m/>
    <s v="Cut rounds into 16 remove all slash"/>
    <x v="13"/>
    <d v="2020-05-14T12:07:27"/>
    <s v="Sierra"/>
    <s v="SI_Sierra"/>
    <s v="1051742893"/>
    <s v="13205 HOOT OWL RD"/>
    <s v="NEVADA CITY"/>
    <s v=""/>
    <s v=""/>
    <s v="acoonm_awrr"/>
    <d v="2020-02-26T14:46:55"/>
    <s v="BE_geomartawrrprod"/>
    <d v="2020-05-14T13:33:38"/>
    <s v="6b9414ef-e397-4894-9e3b-37562f59bf33"/>
  </r>
  <r>
    <n v="0"/>
    <n v="0"/>
    <n v="0"/>
    <n v="0"/>
    <n v="0"/>
    <n v="0"/>
    <n v="0"/>
    <n v="0"/>
    <n v="0"/>
    <n v="0"/>
    <x v="1"/>
    <n v="1"/>
    <n v="1"/>
    <n v="1"/>
    <n v="20"/>
    <x v="3"/>
    <d v="2020-05-14T12:08:39"/>
    <s v="MGE"/>
    <x v="4"/>
    <d v="2020-05-14T00:00:00"/>
    <d v="2020-05-14T12:08:39"/>
    <s v=""/>
    <s v="No"/>
    <s v="New"/>
    <n v="0"/>
    <x v="1"/>
    <x v="0"/>
    <s v="Amanda"/>
    <s v="Winne"/>
    <x v="22"/>
    <n v="3230469"/>
    <x v="1448"/>
    <x v="2"/>
    <s v="LP_AW116-A08_899992"/>
    <s v="CIP_AW116-A08_396057"/>
    <s v="Work Identified"/>
    <m/>
    <x v="2"/>
    <s v="Knobcone Pine"/>
    <s v="No"/>
    <s v="No"/>
    <n v="11"/>
    <n v="66"/>
    <s v="Do Not ABATE"/>
    <s v="F1B_FP-Rmv1 B"/>
    <s v="Not Needed"/>
    <m/>
    <s v="None Observed"/>
    <s v="0.5 span between poles 10-1A / 12 feet south / poor taper, suppressed, conks on lower half of stem "/>
    <m/>
    <m/>
    <m/>
    <m/>
    <m/>
    <m/>
    <s v="Unit"/>
    <s v="No"/>
    <s v="Not Invoiced"/>
    <m/>
    <m/>
    <m/>
    <s v="TBD "/>
    <x v="27"/>
    <d v="2020-05-14T12:08:39"/>
    <s v="Sierra"/>
    <s v="SI_Sierra"/>
    <m/>
    <s v="15815 MCQUISTON LN"/>
    <s v="GRASS VALLEY"/>
    <s v=""/>
    <s v=""/>
    <s v="awinnm_awrr"/>
    <d v="2020-05-14T12:08:39"/>
    <s v="BE_geomartawrrprod"/>
    <d v="2020-05-14T18:14:41"/>
    <s v="e1af0d40-76e6-4ea0-a870-c73aa66e3de9"/>
  </r>
  <r>
    <n v="0"/>
    <n v="0"/>
    <n v="0"/>
    <n v="0"/>
    <n v="0"/>
    <n v="0"/>
    <n v="0"/>
    <n v="0"/>
    <n v="0"/>
    <n v="0"/>
    <x v="1"/>
    <n v="1"/>
    <n v="4"/>
    <n v="4"/>
    <n v="20"/>
    <x v="3"/>
    <d v="2020-05-14T12:08:44"/>
    <s v="MGE"/>
    <x v="4"/>
    <d v="2020-05-14T00:00:00"/>
    <d v="2020-05-14T12:08:11"/>
    <s v=""/>
    <s v="No"/>
    <s v="New"/>
    <n v="0"/>
    <x v="1"/>
    <x v="0"/>
    <s v="Brandon"/>
    <s v="Fabela"/>
    <x v="21"/>
    <n v="3228613"/>
    <x v="1449"/>
    <x v="2"/>
    <s v="LP_AW116-A07_900829"/>
    <s v="CIP_AW116-A07_395881"/>
    <s v="Work Identified"/>
    <m/>
    <x v="2"/>
    <s v="Live Oak"/>
    <s v="No"/>
    <s v="No"/>
    <n v="36"/>
    <n v="50"/>
    <s v="Do Not ABATE"/>
    <s v="F4B_FP-Rmv4 B"/>
    <s v="Haul offsite"/>
    <m/>
    <s v="Riparian"/>
    <s v="0.5 of span from pole #01-#14/ 25 feet west of line/ has hole with rot at base, and rot about 6 feet up the trunk / combined 4x stem"/>
    <m/>
    <m/>
    <m/>
    <m/>
    <m/>
    <m/>
    <s v="Unit"/>
    <s v="No"/>
    <s v="Not Invoiced"/>
    <m/>
    <m/>
    <m/>
    <s v="Haul away all wood, chips, and debris"/>
    <x v="26"/>
    <d v="2020-05-14T12:08:44"/>
    <s v="Sierra"/>
    <s v="SI_Sierra"/>
    <m/>
    <s v="12352 SUNSHINE VALLEY RD"/>
    <s v="GRASS VALLEY"/>
    <s v=""/>
    <s v=""/>
    <s v="bfabem_awrr"/>
    <d v="2020-05-14T12:08:11"/>
    <s v="BE_geomartawrrprod"/>
    <d v="2020-05-14T14:17:53"/>
    <s v="25d4ace6-d7f7-45cb-a9fc-362e6a2387b5"/>
  </r>
  <r>
    <n v="0"/>
    <n v="0"/>
    <n v="0"/>
    <n v="0"/>
    <n v="0"/>
    <n v="0"/>
    <n v="0"/>
    <n v="0"/>
    <n v="0"/>
    <n v="0"/>
    <x v="1"/>
    <n v="1"/>
    <s v="NA"/>
    <s v="NA"/>
    <n v="20"/>
    <x v="3"/>
    <d v="2020-05-14T12:09:14"/>
    <s v="FCO"/>
    <x v="5"/>
    <d v="2020-05-14T00:00:00"/>
    <d v="2020-05-14T12:09:14"/>
    <s v=""/>
    <s v="No"/>
    <s v="New"/>
    <n v="0"/>
    <x v="1"/>
    <x v="0"/>
    <s v="Sarah"/>
    <s v="Deal"/>
    <x v="9"/>
    <n v="3228615"/>
    <x v="1450"/>
    <x v="0"/>
    <s v="LP_AV115-I02_864086"/>
    <s v="CIP_AV115-I02_356378"/>
    <s v="No Work Required Under EVM"/>
    <m/>
    <x v="8"/>
    <s v="Black Oak"/>
    <s v="No"/>
    <s v="No"/>
    <n v="10"/>
    <n v="42"/>
    <s v="Do Not ABATE"/>
    <s v="NW_No Work"/>
    <s v="Not Needed"/>
    <m/>
    <s v="Riparian"/>
    <s v=".5 span P4 to end and south of line. On other side of driveway."/>
    <m/>
    <m/>
    <m/>
    <m/>
    <m/>
    <m/>
    <s v="Unit"/>
    <s v="No"/>
    <s v="Not Invoiced"/>
    <m/>
    <m/>
    <m/>
    <m/>
    <x v="12"/>
    <d v="2020-05-14T12:09:14"/>
    <s v="Sierra"/>
    <s v="SI_Sierra"/>
    <m/>
    <s v="14277N PONDEROSA WAY"/>
    <s v="NEVADA CITY"/>
    <s v=""/>
    <s v=""/>
    <s v="sdealf_awrr"/>
    <d v="2020-05-14T12:09:14"/>
    <s v="BE_geomartawrrprod"/>
    <d v="2020-05-14T14:17:53"/>
    <s v="487381c2-0780-45d5-a25e-d2b155c21fd7"/>
  </r>
  <r>
    <n v="0"/>
    <n v="0"/>
    <n v="0"/>
    <n v="0"/>
    <n v="0"/>
    <n v="0"/>
    <n v="0"/>
    <n v="0"/>
    <n v="0"/>
    <n v="0"/>
    <x v="1"/>
    <n v="1"/>
    <s v="NA"/>
    <s v="NA"/>
    <n v="20"/>
    <x v="3"/>
    <d v="2020-05-14T12:10:00"/>
    <s v="MGE"/>
    <x v="4"/>
    <d v="2020-05-14T00:00:00"/>
    <d v="2020-05-14T12:10:00"/>
    <s v=""/>
    <s v="No"/>
    <s v="New"/>
    <n v="0"/>
    <x v="1"/>
    <x v="0"/>
    <s v="Miguel"/>
    <s v="Dominguez-Diaz"/>
    <x v="20"/>
    <n v="3228618"/>
    <x v="1451"/>
    <x v="0"/>
    <s v="LP_AV115-F22_882926"/>
    <s v="CIP_AV115-F22_356536"/>
    <s v="No Work Required Under EVM"/>
    <m/>
    <x v="2"/>
    <s v="Black Oak"/>
    <s v="No"/>
    <s v="No"/>
    <n v="11"/>
    <n v="40"/>
    <s v="Do Not ABATE"/>
    <s v="NW_No Work"/>
    <s v="Not Needed"/>
    <m/>
    <s v="None Observed"/>
    <s v="0.1 of the span from pole A to B. 44ft East of the line. Can strike guy wire. 2 stems at DBH. "/>
    <m/>
    <m/>
    <m/>
    <m/>
    <m/>
    <m/>
    <s v="Unit"/>
    <s v="No"/>
    <s v="Not Invoiced"/>
    <m/>
    <m/>
    <m/>
    <s v="TBD "/>
    <x v="24"/>
    <d v="2020-05-14T12:10:00"/>
    <s v="Sierra"/>
    <s v="SI_Sierra"/>
    <m/>
    <s v="13119 ARTIC OWL RD"/>
    <s v="NEVADA CITY"/>
    <s v=""/>
    <s v=""/>
    <s v="mdiazm_awrr"/>
    <d v="2020-05-14T12:10:00"/>
    <s v="BE_geomartawrrprod"/>
    <d v="2020-05-14T14:17:53"/>
    <s v="e2f3d8c5-f490-4288-849f-d87cb2e74875"/>
  </r>
  <r>
    <n v="0"/>
    <n v="0"/>
    <n v="0"/>
    <n v="0"/>
    <n v="0"/>
    <n v="0"/>
    <n v="0"/>
    <n v="0"/>
    <n v="0"/>
    <n v="0"/>
    <x v="1"/>
    <n v="1"/>
    <s v="NA"/>
    <s v="NA"/>
    <n v="20"/>
    <x v="3"/>
    <d v="2020-05-14T12:11:10"/>
    <s v="MGE"/>
    <x v="4"/>
    <d v="2020-05-14T00:00:00"/>
    <d v="2020-05-14T12:06:48"/>
    <s v=""/>
    <s v="No"/>
    <s v="New"/>
    <n v="1"/>
    <x v="1"/>
    <x v="0"/>
    <s v="Miguel"/>
    <s v="Dominguez-Diaz"/>
    <x v="20"/>
    <n v="3228600"/>
    <x v="1452"/>
    <x v="0"/>
    <s v="LP_AV115-F22_882926"/>
    <s v="CIP_AV115-F22_356536"/>
    <s v="Hold"/>
    <m/>
    <x v="2"/>
    <s v="Black Oak"/>
    <s v="No"/>
    <s v="No"/>
    <n v="11"/>
    <n v="40"/>
    <s v="Do Not ABATE"/>
    <s v="NW_No Work"/>
    <s v="Not Needed"/>
    <m/>
    <s v="None Observed"/>
    <s v="DELETE. DUPLICATE POINT. 0.1 of the span from pole A to B. 44ft East of the line. Can strike guy wire. 2 stems at DBH. "/>
    <m/>
    <m/>
    <m/>
    <m/>
    <m/>
    <m/>
    <s v="Unit"/>
    <s v="No"/>
    <s v="Not Invoiced"/>
    <m/>
    <m/>
    <m/>
    <s v="TBD "/>
    <x v="24"/>
    <d v="2020-05-14T12:11:10"/>
    <s v="Sierra"/>
    <s v="SI_Sierra"/>
    <m/>
    <s v="13119 ARTIC OWL RD"/>
    <s v="NEVADA CITY"/>
    <s v=""/>
    <s v=""/>
    <s v="mdiazm_awrr"/>
    <d v="2020-05-14T12:06:48"/>
    <s v="BE_geomartawrrprod"/>
    <d v="2020-05-14T14:17:53"/>
    <s v="a9dd729e-4c99-4feb-97c8-7aa6f336b27c"/>
  </r>
  <r>
    <n v="0"/>
    <n v="0"/>
    <n v="0"/>
    <n v="0"/>
    <n v="0"/>
    <n v="0"/>
    <n v="0"/>
    <n v="0"/>
    <n v="0"/>
    <n v="0"/>
    <x v="1"/>
    <n v="1"/>
    <s v="NA"/>
    <s v="NA"/>
    <n v="20"/>
    <x v="3"/>
    <d v="2020-05-14T12:11:32"/>
    <s v="FCO"/>
    <x v="5"/>
    <d v="2020-05-14T00:00:00"/>
    <d v="2020-05-14T12:11:32"/>
    <s v=""/>
    <s v="No"/>
    <s v="New"/>
    <n v="0"/>
    <x v="1"/>
    <x v="0"/>
    <s v="Sarah"/>
    <s v="Deal"/>
    <x v="9"/>
    <n v="3228623"/>
    <x v="1453"/>
    <x v="0"/>
    <s v="LP_AV115-I02_864086"/>
    <s v="CIP_AV115-I02_356378"/>
    <s v="No Work Required Under EVM"/>
    <m/>
    <x v="8"/>
    <s v="Canyon Live Oak"/>
    <s v="No"/>
    <s v="No"/>
    <n v="17"/>
    <n v="40"/>
    <s v="Do Not ABATE"/>
    <s v="NW_No Work"/>
    <s v="Not Needed"/>
    <m/>
    <s v="Riparian"/>
    <s v=".5 span P4 to end and south of line. On other side of driveway."/>
    <m/>
    <m/>
    <m/>
    <m/>
    <m/>
    <m/>
    <s v="Unit"/>
    <s v="No"/>
    <s v="Not Invoiced"/>
    <m/>
    <m/>
    <m/>
    <m/>
    <x v="12"/>
    <d v="2020-05-14T12:11:32"/>
    <s v="Sierra"/>
    <s v="SI_Sierra"/>
    <m/>
    <s v="14277N PONDEROSA WAY"/>
    <s v="NEVADA CITY"/>
    <s v=""/>
    <s v=""/>
    <s v="sdealf_awrr"/>
    <d v="2020-05-14T12:11:32"/>
    <s v="BE_geomartawrrprod"/>
    <d v="2020-05-14T14:17:53"/>
    <s v="8f5b430b-327f-49df-b613-4fc419dc08dd"/>
  </r>
  <r>
    <n v="0"/>
    <n v="0"/>
    <n v="0"/>
    <n v="0"/>
    <n v="0"/>
    <n v="0"/>
    <n v="0"/>
    <n v="0"/>
    <n v="0"/>
    <n v="0"/>
    <x v="1"/>
    <n v="1"/>
    <n v="2"/>
    <n v="2"/>
    <n v="20"/>
    <x v="3"/>
    <d v="2020-05-14T12:12:03"/>
    <s v="MGE"/>
    <x v="4"/>
    <d v="2020-05-14T00:00:00"/>
    <d v="2020-05-14T12:12:03"/>
    <s v=""/>
    <s v="No"/>
    <s v="New"/>
    <n v="0"/>
    <x v="1"/>
    <x v="0"/>
    <s v="Amanda"/>
    <s v="Winne"/>
    <x v="22"/>
    <n v="3230470"/>
    <x v="1454"/>
    <x v="2"/>
    <s v="LP_AW116-A08_899992"/>
    <s v="CIP_AW116-A08_396057"/>
    <s v="Work Identified"/>
    <m/>
    <x v="2"/>
    <s v="Knobcone Pine"/>
    <s v="No"/>
    <s v="No"/>
    <n v="12"/>
    <n v="63"/>
    <s v="ABATE"/>
    <s v="F2B_FP-Rmv2 B"/>
    <s v="Not Needed"/>
    <m/>
    <s v="None Observed"/>
    <s v="0.5 span between poles 10-1A / 17 feet south of line/ bark beetle at base "/>
    <m/>
    <m/>
    <m/>
    <m/>
    <m/>
    <m/>
    <s v="Unit"/>
    <s v="No"/>
    <s v="Not Invoiced"/>
    <m/>
    <m/>
    <m/>
    <s v="TBD "/>
    <x v="27"/>
    <d v="2020-05-14T12:12:03"/>
    <s v="Sierra"/>
    <s v="SI_Sierra"/>
    <m/>
    <s v="15815 MCQUISTON LN"/>
    <s v="GRASS VALLEY"/>
    <s v=""/>
    <s v=""/>
    <s v="awinnm_awrr"/>
    <d v="2020-05-14T12:12:03"/>
    <s v="BE_geomartawrrprod"/>
    <d v="2020-05-14T18:14:41"/>
    <s v="4eb100f4-4c33-4ccc-a8db-d5ada50a8a49"/>
  </r>
  <r>
    <n v="0"/>
    <n v="0"/>
    <n v="0"/>
    <n v="0"/>
    <n v="0"/>
    <n v="0"/>
    <n v="0"/>
    <n v="0"/>
    <n v="0"/>
    <n v="0"/>
    <x v="1"/>
    <n v="1"/>
    <s v="NA"/>
    <s v="NA"/>
    <n v="20"/>
    <x v="3"/>
    <d v="2020-05-14T12:14:31"/>
    <s v="MGE"/>
    <x v="4"/>
    <d v="2020-05-14T00:00:00"/>
    <d v="2020-05-14T12:14:31"/>
    <s v=""/>
    <s v="No"/>
    <s v="New"/>
    <n v="0"/>
    <x v="1"/>
    <x v="0"/>
    <s v="Miguel"/>
    <s v="Dominguez-Diaz"/>
    <x v="20"/>
    <n v="3228643"/>
    <x v="1455"/>
    <x v="0"/>
    <s v="LP_AV115-F22_882926"/>
    <s v="CIP_AV115-F22_356536"/>
    <s v="No Work Required Under EVM"/>
    <m/>
    <x v="2"/>
    <s v="Ponderosa Pine"/>
    <s v="No"/>
    <s v="No"/>
    <n v="20"/>
    <n v="85"/>
    <s v="Do Not ABATE"/>
    <s v="NW_No Work"/>
    <s v="Not Needed"/>
    <m/>
    <s v="None Observed"/>
    <s v="0.1 of the span from pole A to B. 66 East of the line. Has an angle growth near top of tree. No wounds visible. Low risk if it is a weak point, cannot hit any facilities. "/>
    <m/>
    <m/>
    <m/>
    <m/>
    <m/>
    <m/>
    <s v="Unit"/>
    <s v="No"/>
    <s v="Not Invoiced"/>
    <m/>
    <m/>
    <m/>
    <s v="TBD "/>
    <x v="24"/>
    <d v="2020-05-14T12:14:31"/>
    <s v="Sierra"/>
    <s v="SI_Sierra"/>
    <m/>
    <s v="13119 ARTIC OWL RD"/>
    <s v="NEVADA CITY"/>
    <s v=""/>
    <s v=""/>
    <s v="mdiazm_awrr"/>
    <d v="2020-05-14T12:14:31"/>
    <s v="BE_geomartawrrprod"/>
    <d v="2020-05-14T14:17:53"/>
    <s v="46285668-b227-4844-a2c1-34af29a07f2f"/>
  </r>
  <r>
    <n v="0"/>
    <n v="0"/>
    <n v="0"/>
    <n v="0"/>
    <n v="0"/>
    <n v="0"/>
    <n v="0"/>
    <n v="0"/>
    <n v="0"/>
    <n v="0"/>
    <x v="1"/>
    <n v="1"/>
    <s v="NA"/>
    <s v="NA"/>
    <n v="20"/>
    <x v="3"/>
    <d v="2020-05-14T12:16:39"/>
    <s v="MGE"/>
    <x v="4"/>
    <d v="2020-05-14T00:00:00"/>
    <d v="2020-05-14T12:16:39"/>
    <s v=""/>
    <s v="No"/>
    <s v="New"/>
    <n v="0"/>
    <x v="1"/>
    <x v="0"/>
    <s v="Miguel"/>
    <s v="Dominguez-Diaz"/>
    <x v="20"/>
    <n v="3228645"/>
    <x v="1456"/>
    <x v="0"/>
    <s v="LP_AV115-F22_882926"/>
    <s v="CIP_AV115-F22_356536"/>
    <s v="No Work Required Under EVM"/>
    <m/>
    <x v="2"/>
    <s v="Black Oak"/>
    <s v="No"/>
    <s v="No"/>
    <n v="10"/>
    <n v="56"/>
    <s v="Do Not ABATE"/>
    <s v="NW_No Work"/>
    <s v="Not Needed"/>
    <m/>
    <s v="None Observed"/>
    <s v="0.1 of the span from pole A to B. 70 East of the line. Can barely strike guy wire. "/>
    <m/>
    <m/>
    <m/>
    <m/>
    <m/>
    <m/>
    <s v="Unit"/>
    <s v="No"/>
    <s v="Not Invoiced"/>
    <m/>
    <m/>
    <m/>
    <s v="TBD "/>
    <x v="24"/>
    <d v="2020-05-14T12:16:39"/>
    <s v="Sierra"/>
    <s v="SI_Sierra"/>
    <m/>
    <s v="13119 ARTIC OWL RD"/>
    <s v="NEVADA CITY"/>
    <s v=""/>
    <s v=""/>
    <s v="mdiazm_awrr"/>
    <d v="2020-05-14T12:16:39"/>
    <s v="BE_geomartawrrprod"/>
    <d v="2020-05-14T14:17:53"/>
    <s v="93db128a-48e1-4d83-a267-724939c606ce"/>
  </r>
  <r>
    <n v="0"/>
    <n v="0"/>
    <n v="0"/>
    <n v="0"/>
    <n v="0"/>
    <n v="0"/>
    <n v="0"/>
    <n v="0"/>
    <n v="0"/>
    <n v="0"/>
    <x v="1"/>
    <n v="1"/>
    <n v="2"/>
    <n v="2"/>
    <n v="20"/>
    <x v="3"/>
    <d v="2020-05-14T12:17:02"/>
    <s v="MGE"/>
    <x v="4"/>
    <d v="2020-05-14T00:00:00"/>
    <d v="2020-05-14T12:17:02"/>
    <s v=""/>
    <s v="No"/>
    <s v="New"/>
    <n v="0"/>
    <x v="1"/>
    <x v="0"/>
    <s v="Brandon"/>
    <s v="Fabela"/>
    <x v="21"/>
    <n v="3228646"/>
    <x v="1457"/>
    <x v="2"/>
    <s v="LP_AW116-A07_900829"/>
    <s v="CIP_AW116-A07_395881"/>
    <s v="Work Identified"/>
    <m/>
    <x v="2"/>
    <s v="Live Oak"/>
    <s v="No"/>
    <s v="No"/>
    <n v="20"/>
    <n v="38"/>
    <s v="ABATE"/>
    <s v="F2B_FP-Rmv2 B"/>
    <s v="Haul offsite"/>
    <m/>
    <s v="Riparian"/>
    <s v="0.6 of span from pole#01-#14/ 20 feet west of line/ has hole at base causing rot/ tree is growing into fence please cut above fence line/ combined 2x stem"/>
    <m/>
    <m/>
    <m/>
    <m/>
    <m/>
    <m/>
    <s v="Unit"/>
    <s v="No"/>
    <s v="Not Invoiced"/>
    <m/>
    <m/>
    <m/>
    <s v="Haul away all wood, chips, and debris"/>
    <x v="26"/>
    <d v="2020-05-14T12:17:02"/>
    <s v="Sierra"/>
    <s v="SI_Sierra"/>
    <m/>
    <s v="12352 SUNSHINE VALLEY RD"/>
    <s v="GRASS VALLEY"/>
    <s v=""/>
    <s v=""/>
    <s v="bfabem_awrr"/>
    <d v="2020-05-14T12:17:02"/>
    <s v="BE_geomartawrrprod"/>
    <d v="2020-05-14T14:17:53"/>
    <s v="b40072b5-694f-4ff3-b435-9fc6395b67fe"/>
  </r>
  <r>
    <n v="0"/>
    <n v="0"/>
    <n v="0"/>
    <n v="0"/>
    <n v="0"/>
    <n v="0"/>
    <n v="0"/>
    <n v="0"/>
    <n v="0"/>
    <n v="0"/>
    <x v="1"/>
    <n v="1"/>
    <n v="2"/>
    <n v="2"/>
    <n v="20"/>
    <x v="3"/>
    <d v="2020-05-14T12:19:40"/>
    <s v="MGE"/>
    <x v="4"/>
    <d v="2020-05-14T00:00:00"/>
    <d v="2020-05-14T12:19:40"/>
    <s v=""/>
    <s v="No"/>
    <s v="New"/>
    <n v="0"/>
    <x v="1"/>
    <x v="0"/>
    <s v="Amanda"/>
    <s v="Winne"/>
    <x v="22"/>
    <n v="3230471"/>
    <x v="1458"/>
    <x v="2"/>
    <s v="LP_AW116-A08_899992"/>
    <s v="CIP_AW116-A08_396057"/>
    <s v="Work Identified"/>
    <m/>
    <x v="2"/>
    <s v="Knobcone Pine"/>
    <s v="No"/>
    <s v="No"/>
    <n v="12"/>
    <n v="78"/>
    <s v="ABATE"/>
    <s v="F2B_FP-Rmv2 B"/>
    <s v="Not Needed"/>
    <m/>
    <s v="None Observed"/>
    <s v="0.5 span between poles 10-1A / 17 feet south of line/ bulge at base of trunk, dried sap in holes, possible bark beetle activity, poor taper, suppressed "/>
    <m/>
    <m/>
    <m/>
    <m/>
    <m/>
    <m/>
    <s v="Unit"/>
    <s v="No"/>
    <s v="Not Invoiced"/>
    <m/>
    <m/>
    <m/>
    <s v="TBD "/>
    <x v="27"/>
    <d v="2020-05-14T12:19:40"/>
    <s v="Sierra"/>
    <s v="SI_Sierra"/>
    <m/>
    <s v="15815 MCQUISTON LN"/>
    <s v="GRASS VALLEY"/>
    <s v=""/>
    <s v=""/>
    <s v="awinnm_awrr"/>
    <d v="2020-05-14T12:19:40"/>
    <s v="BE_geomartawrrprod"/>
    <d v="2020-05-14T18:14:41"/>
    <s v="ed8c923c-3535-4f69-9cf1-9e0b23aaa1e7"/>
  </r>
  <r>
    <n v="0"/>
    <n v="0"/>
    <n v="0"/>
    <n v="0"/>
    <n v="0"/>
    <n v="0"/>
    <n v="0"/>
    <n v="0"/>
    <n v="0"/>
    <n v="0"/>
    <x v="1"/>
    <n v="1"/>
    <s v="NA"/>
    <s v="NA"/>
    <n v="20"/>
    <x v="3"/>
    <d v="2020-05-14T12:20:01"/>
    <s v="MGE"/>
    <x v="4"/>
    <d v="2020-05-14T00:00:00"/>
    <d v="2020-05-14T12:20:01"/>
    <s v=""/>
    <s v="No"/>
    <s v="New"/>
    <n v="0"/>
    <x v="1"/>
    <x v="0"/>
    <s v="Miguel"/>
    <s v="Dominguez-Diaz"/>
    <x v="20"/>
    <n v="3228663"/>
    <x v="1459"/>
    <x v="0"/>
    <s v="LP_AV115-F22_882926"/>
    <s v="CIP_AV115-F22_356536"/>
    <s v="No Work Required Under EVM"/>
    <s v=""/>
    <x v="2"/>
    <s v="Cedar"/>
    <s v="No"/>
    <s v="No"/>
    <n v="6"/>
    <n v="28"/>
    <s v="Do Not ABATE"/>
    <s v="NW_No Work"/>
    <s v="Not Needed"/>
    <s v="No"/>
    <s v="None Observed"/>
    <s v="0.9 of the span from pole 6 to Pole A. 15 ft East of the line. Tree can strike guy wire. Is growing away from guy wire. "/>
    <s v=""/>
    <s v=""/>
    <m/>
    <s v=""/>
    <m/>
    <s v=""/>
    <s v="Unit"/>
    <m/>
    <s v=""/>
    <s v=""/>
    <s v=""/>
    <m/>
    <s v="TBD "/>
    <x v="24"/>
    <d v="2020-05-14T12:20:01"/>
    <s v="Sierra"/>
    <s v="SI_Sierra"/>
    <s v="1051742733"/>
    <m/>
    <s v="NEVADA CITY"/>
    <s v=""/>
    <s v=""/>
    <s v="mdiazm_awrr"/>
    <d v="2020-05-14T12:20:01"/>
    <s v="BE_geomartawrrprod"/>
    <d v="2020-05-15T04:04:09"/>
    <s v="b6411c9b-84cf-4479-95e3-f887c8914cba"/>
  </r>
  <r>
    <n v="0"/>
    <n v="0"/>
    <n v="0"/>
    <n v="0"/>
    <n v="0"/>
    <n v="0"/>
    <n v="0"/>
    <n v="0"/>
    <n v="0"/>
    <n v="0"/>
    <x v="1"/>
    <n v="1"/>
    <s v="NA"/>
    <s v="NA"/>
    <n v="20"/>
    <x v="3"/>
    <d v="2020-05-14T12:23:31"/>
    <s v="MGE"/>
    <x v="4"/>
    <d v="2020-05-14T00:00:00"/>
    <d v="2020-05-14T12:23:31"/>
    <s v=""/>
    <s v="No"/>
    <s v="New"/>
    <n v="0"/>
    <x v="1"/>
    <x v="0"/>
    <s v="Miguel"/>
    <s v="Dominguez-Diaz"/>
    <x v="20"/>
    <n v="3228710"/>
    <x v="1460"/>
    <x v="0"/>
    <s v="LP_AV115-F22_882926"/>
    <s v="CIP_AV115-F22_356536"/>
    <s v="No Work Required Under EVM"/>
    <s v=""/>
    <x v="2"/>
    <s v="Black Oak"/>
    <s v="No"/>
    <s v="No"/>
    <n v="5"/>
    <n v="20"/>
    <s v="Do Not ABATE"/>
    <s v="NW_No Work"/>
    <s v="Not Needed"/>
    <s v="No"/>
    <s v="None Observed"/>
    <s v="0.9 of the span from pole 6 to pole A. Underneath the lines. Tree can strike pole and guy wire. "/>
    <s v=""/>
    <s v=""/>
    <m/>
    <s v=""/>
    <m/>
    <s v=""/>
    <s v="Unit"/>
    <m/>
    <s v=""/>
    <s v=""/>
    <s v=""/>
    <m/>
    <s v="TBD "/>
    <x v="24"/>
    <d v="2020-05-14T12:23:31"/>
    <s v="Sierra"/>
    <s v="SI_Sierra"/>
    <s v="1051742733"/>
    <m/>
    <s v="NEVADA CITY"/>
    <s v=""/>
    <s v=""/>
    <s v="mdiazm_awrr"/>
    <d v="2020-05-14T12:23:31"/>
    <s v="BE_geomartawrrprod"/>
    <d v="2020-05-15T04:04:09"/>
    <s v="cdefd825-810d-4bec-a700-7cda5fd4664a"/>
  </r>
  <r>
    <n v="0"/>
    <n v="0"/>
    <n v="0"/>
    <n v="0"/>
    <n v="0"/>
    <n v="0"/>
    <n v="0"/>
    <n v="0"/>
    <n v="0"/>
    <n v="0"/>
    <x v="1"/>
    <n v="1"/>
    <s v="NA"/>
    <s v="NA"/>
    <n v="20"/>
    <x v="3"/>
    <d v="2020-05-14T12:25:58"/>
    <s v="MGE"/>
    <x v="4"/>
    <d v="2020-05-14T00:00:00"/>
    <d v="2020-05-14T12:25:58"/>
    <s v=""/>
    <s v="No"/>
    <s v="New"/>
    <n v="0"/>
    <x v="1"/>
    <x v="0"/>
    <s v="Aaron"/>
    <s v="Hansen"/>
    <x v="14"/>
    <n v="3228714"/>
    <x v="1461"/>
    <x v="2"/>
    <s v="LP_AW116-A07_900829"/>
    <s v="CIP_AW116-A07_395881"/>
    <s v="No Work Required Under EVM"/>
    <m/>
    <x v="2"/>
    <s v="Live Oak"/>
    <s v="No"/>
    <s v="No"/>
    <n v="36"/>
    <n v="45"/>
    <s v="Do Not ABATE"/>
    <s v="NW_No Work"/>
    <s v="Not Needed"/>
    <m/>
    <s v="Riparian"/>
    <s v="0.6 span between poles# 1-14, 30 feet West of line/ Small amount of rot on backside of trunk from a failed leader/ No major rot/ 3 stem combined DBH "/>
    <m/>
    <m/>
    <m/>
    <m/>
    <m/>
    <m/>
    <s v="Unit"/>
    <s v="No"/>
    <s v="Not Invoiced"/>
    <m/>
    <m/>
    <m/>
    <s v="TBD "/>
    <x v="17"/>
    <d v="2020-05-14T12:25:58"/>
    <s v="Sierra"/>
    <s v="SI_Sierra"/>
    <m/>
    <s v="12352 SUNSHINE VALLEY RD"/>
    <s v="GRASS VALLEY"/>
    <s v=""/>
    <s v=""/>
    <s v="ahansm_awrr"/>
    <d v="2020-05-14T12:25:58"/>
    <s v="BE_geomartawrrprod"/>
    <d v="2020-05-14T14:20:32"/>
    <s v="746ac5a2-ea6f-4eda-b674-f70ed184db7e"/>
  </r>
  <r>
    <n v="0"/>
    <n v="0"/>
    <n v="0"/>
    <n v="0"/>
    <n v="0"/>
    <n v="0"/>
    <n v="0"/>
    <n v="0"/>
    <n v="0"/>
    <n v="0"/>
    <x v="1"/>
    <n v="1"/>
    <n v="2"/>
    <n v="2"/>
    <n v="20"/>
    <x v="3"/>
    <d v="2020-05-14T12:26:05"/>
    <s v="MGE"/>
    <x v="4"/>
    <d v="2020-05-14T00:00:00"/>
    <d v="2020-05-14T12:26:05"/>
    <s v=""/>
    <s v="No"/>
    <s v="New"/>
    <n v="0"/>
    <x v="1"/>
    <x v="0"/>
    <s v="Amanda"/>
    <s v="Winne"/>
    <x v="22"/>
    <n v="3230472"/>
    <x v="1462"/>
    <x v="2"/>
    <s v="LP_AW116-A08_899992"/>
    <s v="CIP_AW116-A08_396057"/>
    <s v="Work Identified"/>
    <m/>
    <x v="2"/>
    <s v="Knobcone Pine"/>
    <s v="No"/>
    <s v="No"/>
    <n v="15"/>
    <n v="72"/>
    <s v="ABATE"/>
    <s v="F2B_FP-Rmv2 B"/>
    <s v="Not Needed"/>
    <m/>
    <s v="None Observed"/>
    <s v="0.5 span between poles 10-1A / 25 feet south of line / bark beetle, red sapping"/>
    <m/>
    <m/>
    <m/>
    <m/>
    <m/>
    <m/>
    <s v="Unit"/>
    <s v="No"/>
    <s v="Not Invoiced"/>
    <m/>
    <m/>
    <m/>
    <s v="TBD "/>
    <x v="27"/>
    <d v="2020-05-14T12:26:05"/>
    <s v="Sierra"/>
    <s v="SI_Sierra"/>
    <m/>
    <s v="15815 MCQUISTON LN"/>
    <s v="GRASS VALLEY"/>
    <s v=""/>
    <s v=""/>
    <s v="awinnm_awrr"/>
    <d v="2020-05-14T12:26:05"/>
    <s v="BE_geomartawrrprod"/>
    <d v="2020-05-14T18:14:41"/>
    <s v="a68b4e54-c46b-46b6-8f2d-aa70d1df9942"/>
  </r>
  <r>
    <n v="0"/>
    <n v="0"/>
    <n v="0"/>
    <n v="0"/>
    <n v="0"/>
    <n v="0"/>
    <n v="0"/>
    <n v="0"/>
    <n v="0"/>
    <n v="0"/>
    <x v="1"/>
    <n v="1"/>
    <s v="NA"/>
    <s v="NA"/>
    <n v="20"/>
    <x v="3"/>
    <d v="2020-05-14T12:26:37"/>
    <s v="JEF"/>
    <x v="6"/>
    <d v="2020-05-14T00:00:00"/>
    <d v="2020-05-14T12:26:37"/>
    <s v=""/>
    <s v="No"/>
    <s v="New"/>
    <n v="0"/>
    <x v="1"/>
    <x v="0"/>
    <s v="Kalli"/>
    <s v="Fenk"/>
    <x v="29"/>
    <n v="3231159"/>
    <x v="1463"/>
    <x v="0"/>
    <s v="LP_AV115-F22_882929"/>
    <s v="CIP_AV115-F22_356421"/>
    <s v="No Work Required Under EVM"/>
    <m/>
    <x v="0"/>
    <s v="Cedar"/>
    <s v="No"/>
    <s v="No"/>
    <n v="9"/>
    <n v="40"/>
    <s v="Not a Strike Tree"/>
    <s v="NW_No Work"/>
    <s v="Not Needed"/>
    <m/>
    <s v="None Observed"/>
    <s v="0.6 of span from pole A to B. 10 feet west of lines. May grow to be tall enough to strike lines within next 18 months. "/>
    <m/>
    <m/>
    <m/>
    <m/>
    <m/>
    <m/>
    <s v="Unit"/>
    <s v="No"/>
    <s v="Not Invoiced"/>
    <m/>
    <m/>
    <m/>
    <s v="TBD"/>
    <x v="34"/>
    <d v="2020-05-14T12:26:37"/>
    <s v="Sierra"/>
    <s v="SI_Sierra"/>
    <m/>
    <s v="13110 ARTIC OWL RD"/>
    <s v="NEVADA CITY"/>
    <s v=""/>
    <s v=""/>
    <s v="kfenkj_awrr"/>
    <d v="2020-05-14T12:26:37"/>
    <s v="BE_geomartawrrprod"/>
    <d v="2020-05-15T08:05:07"/>
    <s v="1639bae5-f3ef-4920-8b3b-ad06c446d93e"/>
  </r>
  <r>
    <n v="0"/>
    <n v="0"/>
    <n v="0"/>
    <n v="0"/>
    <n v="0"/>
    <n v="0"/>
    <n v="0"/>
    <n v="0"/>
    <n v="0"/>
    <n v="0"/>
    <x v="1"/>
    <n v="1"/>
    <s v="NA"/>
    <s v="NA"/>
    <n v="20"/>
    <x v="3"/>
    <d v="2020-05-14T12:29:04"/>
    <s v="JEF"/>
    <x v="6"/>
    <d v="2020-05-14T00:00:00"/>
    <d v="2020-05-14T12:29:04"/>
    <s v=""/>
    <s v="No"/>
    <s v="New"/>
    <n v="0"/>
    <x v="1"/>
    <x v="0"/>
    <s v="Kalli"/>
    <s v="Fenk"/>
    <x v="29"/>
    <n v="3231160"/>
    <x v="1464"/>
    <x v="0"/>
    <s v="LP_AV115-F22_882929"/>
    <s v="CIP_AV115-F22_356421"/>
    <s v="No Work Required Under EVM"/>
    <m/>
    <x v="0"/>
    <s v="Ponderosa Pine"/>
    <s v="No"/>
    <s v="No"/>
    <n v="21"/>
    <n v="90"/>
    <s v="Do Not ABATE"/>
    <s v="NW_No Work"/>
    <s v="Not Needed"/>
    <m/>
    <s v="None Observed"/>
    <s v="0.6 of span from pole A to B. 85 feet west of lines. Mixed in with all of the small cedar trees relatively far away from lines. "/>
    <m/>
    <m/>
    <m/>
    <m/>
    <m/>
    <m/>
    <s v="Unit"/>
    <s v="No"/>
    <s v="Not Invoiced"/>
    <m/>
    <m/>
    <m/>
    <s v="TBD"/>
    <x v="34"/>
    <d v="2020-05-14T12:29:04"/>
    <s v="Sierra"/>
    <s v="SI_Sierra"/>
    <m/>
    <s v="13110 ARTIC OWL RD"/>
    <s v="NEVADA CITY"/>
    <s v=""/>
    <s v=""/>
    <s v="kfenkj_awrr"/>
    <d v="2020-05-14T12:29:04"/>
    <s v="BE_geomartawrrprod"/>
    <d v="2020-05-15T08:05:07"/>
    <s v="b888bebf-8963-4b77-92d7-d45d306624a0"/>
  </r>
  <r>
    <n v="0"/>
    <n v="0"/>
    <n v="0"/>
    <n v="0"/>
    <n v="0"/>
    <n v="0"/>
    <n v="0"/>
    <n v="0"/>
    <n v="0"/>
    <n v="0"/>
    <x v="1"/>
    <n v="1"/>
    <s v="NA"/>
    <s v="NA"/>
    <n v="20"/>
    <x v="3"/>
    <d v="2020-05-14T12:32:17"/>
    <s v="JEF"/>
    <x v="6"/>
    <d v="2020-05-14T00:00:00"/>
    <d v="2020-05-14T12:32:17"/>
    <s v=""/>
    <s v="No"/>
    <s v="New"/>
    <n v="0"/>
    <x v="1"/>
    <x v="0"/>
    <s v="Kalli"/>
    <s v="Fenk"/>
    <x v="29"/>
    <n v="3231161"/>
    <x v="1465"/>
    <x v="0"/>
    <s v="LP_AV115-F22_882929"/>
    <s v="CIP_AV115-F22_356421"/>
    <s v="No Work Required Under EVM"/>
    <m/>
    <x v="0"/>
    <s v="Ponderosa Pine"/>
    <s v="No"/>
    <s v="No"/>
    <n v="11"/>
    <n v="75"/>
    <s v="Do Not ABATE"/>
    <s v="NW_No Work"/>
    <s v="Not Needed"/>
    <m/>
    <s v="None Observed"/>
    <s v="0.7 of span from pole A to B. 65 feet west of lines. Mixed in with all of the small cedar trees relatively far away from lines. "/>
    <m/>
    <m/>
    <m/>
    <m/>
    <m/>
    <m/>
    <s v="Unit"/>
    <s v="No"/>
    <s v="Not Invoiced"/>
    <m/>
    <m/>
    <m/>
    <s v="TBD"/>
    <x v="34"/>
    <d v="2020-05-14T12:32:17"/>
    <s v="Sierra"/>
    <s v="SI_Sierra"/>
    <m/>
    <s v="13110 ARTIC OWL RD"/>
    <s v="NEVADA CITY"/>
    <s v=""/>
    <s v=""/>
    <s v="kfenkj_awrr"/>
    <d v="2020-05-14T12:32:17"/>
    <s v="BE_geomartawrrprod"/>
    <d v="2020-05-15T08:05:07"/>
    <s v="48de7bd6-92d6-4850-8f49-f6e6a57c680e"/>
  </r>
  <r>
    <n v="0"/>
    <n v="0"/>
    <n v="0"/>
    <n v="0"/>
    <n v="0"/>
    <n v="0"/>
    <n v="0"/>
    <n v="0"/>
    <n v="0"/>
    <n v="0"/>
    <x v="1"/>
    <n v="1"/>
    <s v="NA"/>
    <s v="NA"/>
    <n v="20"/>
    <x v="3"/>
    <d v="2020-05-14T12:35:47"/>
    <s v="JEF"/>
    <x v="6"/>
    <d v="2020-05-14T00:00:00"/>
    <d v="2020-05-14T12:35:47"/>
    <s v=""/>
    <s v="No"/>
    <s v="New"/>
    <n v="0"/>
    <x v="1"/>
    <x v="0"/>
    <s v="Kalli"/>
    <s v="Fenk"/>
    <x v="29"/>
    <n v="3231162"/>
    <x v="1466"/>
    <x v="0"/>
    <s v="LP_AV115-F22_882929"/>
    <s v="CIP_AV115-F22_356421"/>
    <s v="No Work Required Under EVM"/>
    <m/>
    <x v="0"/>
    <s v="Ponderosa Pine"/>
    <s v="No"/>
    <s v="No"/>
    <n v="22"/>
    <n v="110"/>
    <s v="Do Not ABATE"/>
    <s v="NW_No Work"/>
    <s v="Not Needed"/>
    <m/>
    <s v="None Observed"/>
    <s v="0.9 of span from pole A to B. 49 feet west of lines. Mixed in with all of the small cedar trees. Slight lean away"/>
    <m/>
    <m/>
    <m/>
    <m/>
    <m/>
    <m/>
    <s v="Unit"/>
    <s v="No"/>
    <s v="Not Invoiced"/>
    <m/>
    <m/>
    <m/>
    <s v="TBD"/>
    <x v="34"/>
    <d v="2020-05-14T12:35:47"/>
    <s v="Sierra"/>
    <s v="SI_Sierra"/>
    <m/>
    <s v="13110 ARTIC OWL RD"/>
    <s v="NEVADA CITY"/>
    <s v=""/>
    <s v=""/>
    <s v="kfenkj_awrr"/>
    <d v="2020-05-14T12:35:47"/>
    <s v="BE_geomartawrrprod"/>
    <d v="2020-05-15T08:05:07"/>
    <s v="d82af36b-26c4-47e7-8741-2c3f66c4f8a7"/>
  </r>
  <r>
    <n v="0"/>
    <n v="0"/>
    <n v="0"/>
    <n v="0"/>
    <n v="0"/>
    <n v="0"/>
    <n v="0"/>
    <n v="0"/>
    <n v="0"/>
    <n v="0"/>
    <x v="1"/>
    <n v="1"/>
    <s v="NA"/>
    <s v="NA"/>
    <n v="20"/>
    <x v="3"/>
    <d v="2020-05-14T12:40:58"/>
    <s v="MGE"/>
    <x v="4"/>
    <d v="2020-05-14T00:00:00"/>
    <d v="2020-05-14T12:40:58"/>
    <s v=""/>
    <s v="No"/>
    <s v="New"/>
    <n v="0"/>
    <x v="1"/>
    <x v="0"/>
    <s v="Miguel"/>
    <s v="Dominguez-Diaz"/>
    <x v="20"/>
    <n v="3228814"/>
    <x v="1467"/>
    <x v="0"/>
    <s v="LP_AV115-F22_882926"/>
    <s v="CIP_AV115-F22_356536"/>
    <s v="No Work Required Under EVM"/>
    <s v=""/>
    <x v="2"/>
    <s v="Black Oak"/>
    <s v="No"/>
    <s v="No"/>
    <n v="19"/>
    <n v="65"/>
    <s v="Do Not ABATE"/>
    <s v="NW_No Work"/>
    <s v="Not Needed"/>
    <s v="No"/>
    <s v="None Observed"/>
    <s v="Pole 6 to 6A , .8 span east of line . 65ft East of line. Tree is within striking distance of guy wire. "/>
    <s v=""/>
    <s v=""/>
    <m/>
    <s v=""/>
    <m/>
    <s v=""/>
    <s v="Unit"/>
    <m/>
    <s v=""/>
    <s v=""/>
    <s v=""/>
    <m/>
    <s v="TBD"/>
    <x v="24"/>
    <d v="2020-05-14T12:40:58"/>
    <s v="Sierra"/>
    <s v="SI_Sierra"/>
    <s v="1051742733"/>
    <m/>
    <s v="NEVADA CITY"/>
    <s v=""/>
    <s v=""/>
    <s v="mdiazm_awrr"/>
    <d v="2020-05-14T12:40:58"/>
    <s v="BE_geomartawrrprod"/>
    <d v="2020-05-15T04:04:09"/>
    <s v="fd771a57-4125-4b81-aace-7f70d772385d"/>
  </r>
  <r>
    <n v="0"/>
    <n v="0"/>
    <n v="0"/>
    <n v="0"/>
    <n v="0"/>
    <n v="0"/>
    <n v="0"/>
    <n v="0"/>
    <n v="0"/>
    <n v="0"/>
    <x v="1"/>
    <n v="1"/>
    <n v="1"/>
    <n v="1"/>
    <n v="20"/>
    <x v="3"/>
    <d v="2020-05-14T12:45:40"/>
    <s v="JEF"/>
    <x v="6"/>
    <d v="2020-05-14T00:00:00"/>
    <d v="2020-05-14T12:45:40"/>
    <s v=""/>
    <s v="No"/>
    <s v="New"/>
    <n v="0"/>
    <x v="1"/>
    <x v="0"/>
    <s v="Kalli"/>
    <s v="Fenk"/>
    <x v="29"/>
    <n v="3231163"/>
    <x v="1468"/>
    <x v="0"/>
    <s v="LP_AV115-F22_882929"/>
    <s v="CIP_AV115-F22_356421"/>
    <s v="Work Identified"/>
    <m/>
    <x v="0"/>
    <s v="Cedar"/>
    <s v="No"/>
    <s v="No"/>
    <n v="7"/>
    <n v="35"/>
    <s v="Do Not ABATE"/>
    <s v="F1B_FP-Rmv1 B"/>
    <s v="Cut and Leave"/>
    <m/>
    <s v="None Observed"/>
    <s v="0.9 of span from pole A to B. Directly under lines. Previously topped. Can strike pole B. "/>
    <m/>
    <m/>
    <m/>
    <m/>
    <m/>
    <m/>
    <s v="Unit"/>
    <s v="No"/>
    <s v="Not Invoiced"/>
    <m/>
    <m/>
    <m/>
    <s v="Cut into 16 inches and remove brush "/>
    <x v="34"/>
    <d v="2020-05-14T12:45:40"/>
    <s v="Sierra"/>
    <s v="SI_Sierra"/>
    <m/>
    <s v="13110 ARTIC OWL RD"/>
    <s v="NEVADA CITY"/>
    <s v=""/>
    <s v=""/>
    <s v="kfenkj_awrr"/>
    <d v="2020-05-14T12:45:40"/>
    <s v="BE_geomartawrrprod"/>
    <d v="2020-05-15T08:05:07"/>
    <s v="4e24224b-6cc3-4f8e-8871-a3e92c97a9fa"/>
  </r>
  <r>
    <n v="0"/>
    <n v="0"/>
    <n v="0"/>
    <n v="0"/>
    <n v="0"/>
    <n v="0"/>
    <n v="0"/>
    <n v="0"/>
    <n v="0"/>
    <n v="0"/>
    <x v="1"/>
    <n v="1"/>
    <s v="NA"/>
    <s v="NA"/>
    <n v="20"/>
    <x v="3"/>
    <d v="2020-05-14T12:46:26"/>
    <s v="MGE"/>
    <x v="4"/>
    <d v="2020-05-14T00:00:00"/>
    <d v="2020-05-14T12:46:26"/>
    <s v=""/>
    <s v="No"/>
    <s v="New"/>
    <n v="0"/>
    <x v="1"/>
    <x v="0"/>
    <s v="Miguel"/>
    <s v="Dominguez-Diaz"/>
    <x v="20"/>
    <n v="3228826"/>
    <x v="1469"/>
    <x v="0"/>
    <s v="LP_AV115-F22_882926"/>
    <s v="CIP_AV115-F22_356536"/>
    <s v="No Work Required Under EVM"/>
    <s v=""/>
    <x v="2"/>
    <s v="Black Oak"/>
    <s v="No"/>
    <s v="No"/>
    <n v="12"/>
    <n v="55"/>
    <s v="Do Not ABATE"/>
    <s v="NW_No Work"/>
    <s v="Not Needed"/>
    <s v="No"/>
    <s v="None Observed"/>
    <s v="Pole 6 to 6A , .8 span east of line . 44ft East of line. Tree is within striking distance of guy wire."/>
    <s v=""/>
    <s v=""/>
    <m/>
    <s v=""/>
    <m/>
    <s v=""/>
    <s v="Unit"/>
    <m/>
    <s v=""/>
    <s v=""/>
    <s v=""/>
    <m/>
    <s v="TBD"/>
    <x v="24"/>
    <d v="2020-05-14T12:46:26"/>
    <s v="Sierra"/>
    <s v="SI_Sierra"/>
    <s v="1051742733"/>
    <m/>
    <s v="NEVADA CITY"/>
    <s v=""/>
    <s v=""/>
    <s v="mdiazm_awrr"/>
    <d v="2020-05-14T12:46:26"/>
    <s v="BE_geomartawrrprod"/>
    <d v="2020-05-15T04:04:09"/>
    <s v="3f72df41-c6ce-42ca-b39e-1ff26baac2f6"/>
  </r>
  <r>
    <n v="0"/>
    <n v="0"/>
    <n v="0"/>
    <n v="0"/>
    <n v="0"/>
    <n v="0"/>
    <n v="0"/>
    <n v="0"/>
    <n v="0"/>
    <n v="0"/>
    <x v="1"/>
    <n v="1"/>
    <s v="NA"/>
    <s v="NA"/>
    <n v="20"/>
    <x v="3"/>
    <d v="2020-05-14T12:49:13"/>
    <s v="MGE"/>
    <x v="4"/>
    <d v="2020-05-14T00:00:00"/>
    <d v="2020-05-14T12:49:13"/>
    <s v=""/>
    <s v="No"/>
    <s v="New"/>
    <n v="0"/>
    <x v="1"/>
    <x v="0"/>
    <s v="Miguel"/>
    <s v="Dominguez-Diaz"/>
    <x v="20"/>
    <n v="3228830"/>
    <x v="1470"/>
    <x v="0"/>
    <s v="LP_AV115-F22_882926"/>
    <s v="CIP_AV115-F22_356536"/>
    <s v="No Work Required Under EVM"/>
    <s v=""/>
    <x v="2"/>
    <s v="Ponderosa Pine"/>
    <s v="No"/>
    <s v="No"/>
    <n v="27"/>
    <n v="90"/>
    <s v="Do Not ABATE"/>
    <s v="NW_No Work"/>
    <s v="Not Needed"/>
    <s v="No"/>
    <s v="None Observed"/>
    <s v="Pole 6 to 6A , .8 span east of line . 45ft East of line."/>
    <s v=""/>
    <s v=""/>
    <m/>
    <s v=""/>
    <m/>
    <s v=""/>
    <s v="Unit"/>
    <m/>
    <s v=""/>
    <s v=""/>
    <s v=""/>
    <m/>
    <s v="TBD"/>
    <x v="24"/>
    <d v="2020-05-14T12:49:13"/>
    <s v="Sierra"/>
    <s v="SI_Sierra"/>
    <s v="1051742733"/>
    <m/>
    <s v="NEVADA CITY"/>
    <s v=""/>
    <s v=""/>
    <s v="mdiazm_awrr"/>
    <d v="2020-05-14T12:49:13"/>
    <s v="BE_geomartawrrprod"/>
    <d v="2020-05-15T04:04:09"/>
    <s v="5d39f2d7-01e7-45d1-8255-ceec7e815c1e"/>
  </r>
  <r>
    <n v="0"/>
    <n v="0"/>
    <n v="0"/>
    <n v="0"/>
    <n v="0"/>
    <n v="0"/>
    <n v="0"/>
    <n v="0"/>
    <n v="0"/>
    <n v="0"/>
    <x v="1"/>
    <n v="1"/>
    <n v="4"/>
    <n v="4"/>
    <n v="20"/>
    <x v="3"/>
    <d v="2020-05-14T12:51:07"/>
    <s v="zAWRR Not in Roster"/>
    <x v="1"/>
    <d v="2020-03-19T00:00:00"/>
    <d v="2020-03-19T11:30:18"/>
    <s v=""/>
    <s v="No"/>
    <s v="Old"/>
    <n v="0"/>
    <x v="1"/>
    <x v="0"/>
    <s v="zAWRR Not in Roster"/>
    <s v="zAWRR Not in Roster"/>
    <x v="1"/>
    <n v="2938024"/>
    <x v="1471"/>
    <x v="0"/>
    <s v="LP_AV115-J08_813373"/>
    <s v="CIP_AV115-J08_356051"/>
    <s v="Tree Work Complete"/>
    <m/>
    <x v="8"/>
    <s v="Ponderosa Pine"/>
    <s v="No"/>
    <s v="No"/>
    <n v="38"/>
    <n v="114"/>
    <s v="ABATE"/>
    <s v="F4B_FP-Rmv4 B"/>
    <s v="Haul offsite"/>
    <m/>
    <s v="None Observed"/>
    <s v="0.8 spans southeast of pole 8-9. Tree has co-dominate top. Extensive beetle damage throughout tree. "/>
    <s v="AEA_A &amp; E Arborists Tree Care"/>
    <m/>
    <n v="5746657"/>
    <s v="F4B_FP-Rmv4 B"/>
    <d v="2020-05-13T14:30:17"/>
    <m/>
    <s v="Unit"/>
    <s v="No"/>
    <s v="Not Invoiced"/>
    <s v="AEA_A &amp; E Arborists Tree Care"/>
    <m/>
    <d v="2020-05-14T12:50:52"/>
    <s v="Remove all wood and slash"/>
    <x v="9"/>
    <d v="2020-05-14T12:51:07"/>
    <s v="Sierra"/>
    <s v="SI_Sierra"/>
    <m/>
    <s v="13535 HOPEFUL HILL RD"/>
    <s v="NEVADA CITY"/>
    <s v=""/>
    <s v=""/>
    <s v="jgaulf_awrr"/>
    <d v="2020-03-19T11:30:18"/>
    <s v="BE_geomartawrrprod"/>
    <d v="2020-05-14T13:33:57"/>
    <s v="a2fc89a3-07f8-4a60-be59-964865e52c8d"/>
  </r>
  <r>
    <n v="0"/>
    <n v="0"/>
    <n v="0"/>
    <n v="0"/>
    <n v="0"/>
    <n v="0"/>
    <n v="0"/>
    <n v="0"/>
    <n v="0"/>
    <n v="0"/>
    <x v="1"/>
    <n v="1"/>
    <s v="NA"/>
    <s v="NA"/>
    <n v="20"/>
    <x v="3"/>
    <d v="2020-05-14T12:55:39"/>
    <s v="MGE"/>
    <x v="4"/>
    <d v="2019-11-12T00:00:00"/>
    <d v="2019-11-12T16:20:03"/>
    <s v=""/>
    <s v="No"/>
    <s v="Old"/>
    <n v="0"/>
    <x v="1"/>
    <x v="0"/>
    <s v="Miguel"/>
    <s v="Dominguez-Diaz"/>
    <x v="20"/>
    <n v="1771007"/>
    <x v="1472"/>
    <x v="0"/>
    <s v="LP_AV115-F22_882926"/>
    <s v="CIP_AV115-F22_356536"/>
    <s v="No Work Required Under EVM"/>
    <s v=""/>
    <x v="2"/>
    <s v="Ponderosa Pine"/>
    <s v="No"/>
    <s v="No"/>
    <n v="26"/>
    <n v="100"/>
    <s v="Do Not ABATE"/>
    <s v="NW_No Work"/>
    <s v="Not Needed"/>
    <s v="No"/>
    <s v="None Observed"/>
    <s v="0.7 of the span from pole 6 to Pole A. 24 ft East of the line. Tree has a slight to moderate lean towards facility after 20 ft above base. Asked if we can removal, but no defects besides lean. "/>
    <s v=""/>
    <s v=""/>
    <m/>
    <s v=""/>
    <m/>
    <s v=""/>
    <s v="Unit"/>
    <m/>
    <s v=""/>
    <s v=""/>
    <s v=""/>
    <m/>
    <s v="TBD "/>
    <x v="24"/>
    <d v="2020-05-14T12:55:39"/>
    <s v="Sierra"/>
    <s v="SI_Sierra"/>
    <s v="1051742733"/>
    <s v="13119 ARTIC OWL RD"/>
    <s v="NEVADA CITY"/>
    <s v=""/>
    <s v=""/>
    <s v="jgilis_awrr"/>
    <d v="2019-11-12T16:20:03"/>
    <s v="BE_geomartawrrprod"/>
    <d v="2020-05-14T13:33:38"/>
    <s v="4539dc37-36dd-40a1-bb23-8204004e2e90"/>
  </r>
  <r>
    <n v="0"/>
    <n v="0"/>
    <n v="0"/>
    <n v="0"/>
    <n v="0"/>
    <n v="0"/>
    <n v="0"/>
    <n v="0"/>
    <n v="0"/>
    <n v="0"/>
    <x v="1"/>
    <n v="1"/>
    <s v="NA"/>
    <s v="NA"/>
    <n v="20"/>
    <x v="3"/>
    <d v="2020-05-14T12:59:08"/>
    <s v="MGE"/>
    <x v="4"/>
    <d v="2020-05-14T00:00:00"/>
    <d v="2020-05-14T12:59:08"/>
    <s v=""/>
    <s v="No"/>
    <s v="New"/>
    <n v="0"/>
    <x v="1"/>
    <x v="0"/>
    <s v="Miguel"/>
    <s v="Dominguez-Diaz"/>
    <x v="20"/>
    <n v="3228882"/>
    <x v="1473"/>
    <x v="0"/>
    <s v="LP_AV115-F22_882926"/>
    <s v="CIP_AV115-F22_356536"/>
    <s v="No Work Required Under EVM"/>
    <s v=""/>
    <x v="2"/>
    <s v="Black Oak"/>
    <s v="No"/>
    <s v="No"/>
    <n v="6"/>
    <n v="27"/>
    <s v="Not a Strike Tree"/>
    <s v="NW_No Work"/>
    <s v="Not Needed"/>
    <s v="No"/>
    <s v="None Observed"/>
    <s v="0.7 of the span from pole 6 to Pole A. 24 ft East of the line. Tree is currently the same height as lines. May be able to strike in 18 months. "/>
    <s v=""/>
    <s v=""/>
    <m/>
    <s v=""/>
    <m/>
    <s v=""/>
    <s v="Unit"/>
    <m/>
    <s v=""/>
    <s v=""/>
    <s v=""/>
    <m/>
    <s v="TBD "/>
    <x v="24"/>
    <d v="2020-05-14T12:59:08"/>
    <s v="Sierra"/>
    <s v="SI_Sierra"/>
    <s v="1051742733"/>
    <m/>
    <s v="NEVADA CITY"/>
    <s v=""/>
    <s v=""/>
    <s v="mdiazm_awrr"/>
    <d v="2020-05-14T12:59:08"/>
    <s v="BE_geomartawrrprod"/>
    <d v="2020-05-15T04:04:09"/>
    <s v="cc5481b2-0b46-40a8-b530-2640a1e538c6"/>
  </r>
  <r>
    <n v="0"/>
    <n v="0"/>
    <n v="0"/>
    <n v="0"/>
    <n v="0"/>
    <n v="0"/>
    <n v="0"/>
    <n v="0"/>
    <n v="0"/>
    <n v="0"/>
    <x v="1"/>
    <n v="1"/>
    <s v="NA"/>
    <s v="NA"/>
    <n v="20"/>
    <x v="3"/>
    <d v="2020-05-14T13:04:12"/>
    <s v="MGE"/>
    <x v="4"/>
    <d v="2020-05-14T00:00:00"/>
    <d v="2020-05-14T13:04:12"/>
    <s v=""/>
    <s v="No"/>
    <s v="New"/>
    <n v="0"/>
    <x v="1"/>
    <x v="0"/>
    <s v="Miguel"/>
    <s v="Dominguez-Diaz"/>
    <x v="20"/>
    <n v="3228951"/>
    <x v="1474"/>
    <x v="0"/>
    <s v="LP_AV115-F22_882926"/>
    <s v="CIP_AV115-F22_357478"/>
    <s v="No Work Required Under EVM"/>
    <s v=""/>
    <x v="2"/>
    <s v="Black Oak"/>
    <s v="No"/>
    <s v="No"/>
    <n v="17"/>
    <n v="44"/>
    <s v="Do Not ABATE"/>
    <s v="NW_No Work"/>
    <s v="Not Needed"/>
    <s v="No"/>
    <s v="None Observed"/>
    <s v="0.7 of the span from pole 6 to Pole A. 40ft East of the line. 2 stems at DBH. Barely within striking distance of lines. "/>
    <s v=""/>
    <s v=""/>
    <m/>
    <s v=""/>
    <m/>
    <s v=""/>
    <s v="Unit"/>
    <m/>
    <s v=""/>
    <s v=""/>
    <s v=""/>
    <m/>
    <s v="TBD "/>
    <x v="24"/>
    <d v="2020-05-14T13:04:12"/>
    <s v="Sierra"/>
    <s v="SI_Sierra"/>
    <s v="1051742733"/>
    <m/>
    <s v="NEVADA CITY"/>
    <s v=""/>
    <s v=""/>
    <s v="mdiazm_awrr"/>
    <d v="2020-05-14T13:04:12"/>
    <s v="BE_geomartawrrprod"/>
    <d v="2020-05-15T04:04:09"/>
    <s v="eb8cd292-dbc6-43fa-9821-0134c485986f"/>
  </r>
  <r>
    <n v="0"/>
    <n v="0"/>
    <n v="0"/>
    <n v="0"/>
    <n v="0"/>
    <n v="0"/>
    <n v="0"/>
    <n v="0"/>
    <n v="0"/>
    <n v="0"/>
    <x v="1"/>
    <n v="1"/>
    <s v="NA"/>
    <s v="NA"/>
    <n v="20"/>
    <x v="3"/>
    <d v="2020-05-14T13:06:28"/>
    <s v="MGE"/>
    <x v="4"/>
    <d v="2020-05-14T00:00:00"/>
    <d v="2020-05-14T13:06:28"/>
    <s v=""/>
    <s v="No"/>
    <s v="New"/>
    <n v="0"/>
    <x v="1"/>
    <x v="0"/>
    <s v="Miguel"/>
    <s v="Dominguez-Diaz"/>
    <x v="20"/>
    <n v="3228975"/>
    <x v="1475"/>
    <x v="0"/>
    <s v="LP_AV115-F22_882926"/>
    <s v="CIP_AV115-F22_357478"/>
    <s v="No Work Required Under EVM"/>
    <s v=""/>
    <x v="2"/>
    <s v="Black Oak"/>
    <s v="No"/>
    <s v="No"/>
    <n v="12"/>
    <n v="40"/>
    <s v="Not a Strike Tree"/>
    <s v="NW_No Work"/>
    <s v="Not Needed"/>
    <s v="No"/>
    <s v="None Observed"/>
    <s v="0.7 of the span from pole 6 to Pole A. 39ft East of the line. 2 stems at DBH. May be a strike tree in 18 months. "/>
    <s v=""/>
    <s v=""/>
    <m/>
    <s v=""/>
    <m/>
    <s v=""/>
    <s v="Unit"/>
    <m/>
    <s v=""/>
    <s v=""/>
    <s v=""/>
    <m/>
    <s v="TBD "/>
    <x v="24"/>
    <d v="2020-05-14T13:06:28"/>
    <s v="Sierra"/>
    <s v="SI_Sierra"/>
    <s v="1051742733"/>
    <m/>
    <s v="NEVADA CITY"/>
    <s v=""/>
    <s v=""/>
    <s v="mdiazm_awrr"/>
    <d v="2020-05-14T13:06:28"/>
    <s v="BE_geomartawrrprod"/>
    <d v="2020-05-15T04:04:09"/>
    <s v="2d79254a-0066-40cd-9f31-2a2de14bd237"/>
  </r>
  <r>
    <n v="0"/>
    <n v="0"/>
    <n v="0"/>
    <n v="0"/>
    <n v="0"/>
    <n v="0"/>
    <n v="0"/>
    <n v="0"/>
    <n v="0"/>
    <n v="0"/>
    <x v="1"/>
    <n v="1"/>
    <s v="NA"/>
    <s v="NA"/>
    <n v="20"/>
    <x v="3"/>
    <d v="2020-05-14T13:06:36"/>
    <s v="MGE"/>
    <x v="4"/>
    <d v="2020-05-14T00:00:00"/>
    <d v="2020-05-14T13:06:36"/>
    <s v=""/>
    <s v="No"/>
    <s v="New"/>
    <n v="0"/>
    <x v="1"/>
    <x v="0"/>
    <s v="Alex"/>
    <s v="Coon"/>
    <x v="19"/>
    <n v="3229002"/>
    <x v="1476"/>
    <x v="2"/>
    <s v="LP_AW116-A07_894359"/>
    <s v="CIP_AW116-A07_395904"/>
    <s v="No Work Required Under EVM"/>
    <m/>
    <x v="2"/>
    <s v="Black Oak"/>
    <s v="No"/>
    <s v="No"/>
    <n v="25"/>
    <n v="65"/>
    <s v="Do Not ABATE"/>
    <s v="NW_No Work"/>
    <s v="Not Needed"/>
    <m/>
    <s v="None Observed"/>
    <s v="Pole 1 - end pole, .1 span, 10 feet west of line. Black oak previously trimmed."/>
    <m/>
    <m/>
    <m/>
    <m/>
    <m/>
    <m/>
    <s v="Unit"/>
    <s v="No"/>
    <s v="Not Invoiced"/>
    <m/>
    <m/>
    <m/>
    <s v="TBD"/>
    <x v="23"/>
    <d v="2020-05-14T13:06:36"/>
    <s v="Sierra"/>
    <s v="SI_Sierra"/>
    <m/>
    <m/>
    <s v="GRASS VALLEY"/>
    <s v=""/>
    <s v=""/>
    <s v="acoonm_awrr"/>
    <d v="2020-05-14T13:06:36"/>
    <s v="BE_geomartawrrprod"/>
    <d v="2020-05-15T04:04:09"/>
    <s v="f3d5f4bc-c9a6-4582-b382-2ff73ef63556"/>
  </r>
  <r>
    <n v="0"/>
    <n v="0"/>
    <n v="0"/>
    <n v="0"/>
    <n v="0"/>
    <n v="0"/>
    <n v="0"/>
    <n v="0"/>
    <n v="0"/>
    <n v="0"/>
    <x v="1"/>
    <n v="1"/>
    <s v="NA"/>
    <s v="NA"/>
    <n v="20"/>
    <x v="3"/>
    <d v="2020-05-14T13:10:08"/>
    <s v="MGE"/>
    <x v="4"/>
    <d v="2020-05-14T00:00:00"/>
    <d v="2020-05-14T13:10:08"/>
    <s v=""/>
    <s v="No"/>
    <s v="New"/>
    <n v="0"/>
    <x v="1"/>
    <x v="0"/>
    <s v="Alex"/>
    <s v="Coon"/>
    <x v="19"/>
    <n v="3229003"/>
    <x v="1477"/>
    <x v="2"/>
    <s v="LP_AW116-A07_894359"/>
    <s v="CIP_AW116-A07_395955"/>
    <s v="No Work Required Under EVM"/>
    <m/>
    <x v="2"/>
    <s v="Redwood, Coast"/>
    <s v="No"/>
    <s v="No"/>
    <n v="21"/>
    <n v="60"/>
    <s v="Do Not ABATE"/>
    <s v="NW_No Work"/>
    <s v="Not Needed"/>
    <m/>
    <s v="None Observed"/>
    <s v="Pole 1 - end pole, 0.4 span, 30 feet west of lines."/>
    <m/>
    <m/>
    <m/>
    <m/>
    <m/>
    <m/>
    <s v="Unit"/>
    <s v="No"/>
    <s v="Not Invoiced"/>
    <m/>
    <m/>
    <m/>
    <s v="TBD"/>
    <x v="23"/>
    <d v="2020-05-14T13:10:08"/>
    <s v="Sierra"/>
    <s v="SI_Sierra"/>
    <m/>
    <m/>
    <s v="GRASS VALLEY"/>
    <s v=""/>
    <s v=""/>
    <s v="acoonm_awrr"/>
    <d v="2020-05-14T13:10:08"/>
    <s v="BE_geomartawrrprod"/>
    <d v="2020-05-15T04:04:09"/>
    <s v="77376442-cf47-480c-9773-a6bd56fdb62e"/>
  </r>
  <r>
    <n v="0"/>
    <n v="0"/>
    <n v="0"/>
    <n v="0"/>
    <n v="0"/>
    <n v="0"/>
    <n v="0"/>
    <n v="0"/>
    <n v="0"/>
    <n v="0"/>
    <x v="1"/>
    <n v="1"/>
    <s v="NA"/>
    <s v="NA"/>
    <n v="20"/>
    <x v="3"/>
    <d v="2020-05-14T13:10:50"/>
    <s v="MGE"/>
    <x v="4"/>
    <d v="2020-05-12T00:00:00"/>
    <d v="2020-05-12T11:22:53"/>
    <s v=""/>
    <s v="No"/>
    <s v="Old"/>
    <n v="0"/>
    <x v="1"/>
    <x v="0"/>
    <s v="Alex"/>
    <s v="Coon"/>
    <x v="19"/>
    <n v="3220688"/>
    <x v="1478"/>
    <x v="2"/>
    <s v="LP_AW116-A07_894359"/>
    <s v="CIP_AW116-A07_395955"/>
    <s v="No Work Required Under EVM"/>
    <m/>
    <x v="2"/>
    <s v="Redwood, Coast"/>
    <s v="No"/>
    <s v="No"/>
    <n v="14"/>
    <n v="45"/>
    <s v="Do Not ABATE"/>
    <s v="NW_No Work"/>
    <s v="Not Needed"/>
    <m/>
    <s v="None Observed"/>
    <s v="Pole 1 - end pole, 0.4 span, 15 feet west of lines."/>
    <m/>
    <m/>
    <m/>
    <m/>
    <m/>
    <m/>
    <s v="Unit"/>
    <s v="No"/>
    <s v="Not Invoiced"/>
    <m/>
    <m/>
    <m/>
    <s v="TBD"/>
    <x v="23"/>
    <d v="2020-05-14T13:10:50"/>
    <s v="Sierra"/>
    <s v="SI_Sierra"/>
    <m/>
    <s v="12118 SUNSHINE VALLEY RD"/>
    <s v="GRASS VALLEY"/>
    <s v=""/>
    <s v=""/>
    <s v="awithm_awrr"/>
    <d v="2020-05-12T11:22:53"/>
    <s v="BE_geomartawrrprod"/>
    <d v="2020-05-14T13:34:04"/>
    <s v="3282c1c8-3fb6-4b27-971c-d5e84cd577f6"/>
  </r>
  <r>
    <n v="0"/>
    <n v="0"/>
    <n v="0"/>
    <n v="0"/>
    <n v="0"/>
    <n v="0"/>
    <n v="0"/>
    <n v="0"/>
    <n v="0"/>
    <n v="0"/>
    <x v="1"/>
    <n v="1"/>
    <s v="NA"/>
    <s v="NA"/>
    <n v="20"/>
    <x v="3"/>
    <d v="2020-05-14T13:12:52"/>
    <s v="MGE"/>
    <x v="4"/>
    <d v="2020-05-14T00:00:00"/>
    <d v="2020-05-14T13:12:52"/>
    <s v=""/>
    <s v="No"/>
    <s v="New"/>
    <n v="0"/>
    <x v="1"/>
    <x v="0"/>
    <s v="Alex"/>
    <s v="Coon"/>
    <x v="19"/>
    <n v="3229004"/>
    <x v="1479"/>
    <x v="2"/>
    <s v="LP_AW116-A07_894358"/>
    <s v="CIP_AW116-A07_395955"/>
    <s v="No Work Required Under EVM"/>
    <m/>
    <x v="2"/>
    <s v="Liq Ambar (Sw Gum)"/>
    <s v="No"/>
    <s v="No"/>
    <n v="9"/>
    <n v="40"/>
    <s v="Do Not ABATE"/>
    <s v="NW_No Work"/>
    <s v="Not Needed"/>
    <m/>
    <s v="None Observed"/>
    <s v="Poles 1- End pole, 0.5 span, 15 feet west of lines."/>
    <m/>
    <m/>
    <m/>
    <m/>
    <m/>
    <m/>
    <s v="Unit"/>
    <s v="No"/>
    <s v="Not Invoiced"/>
    <m/>
    <m/>
    <m/>
    <s v="TBD "/>
    <x v="23"/>
    <d v="2020-05-14T13:12:52"/>
    <s v="Sierra"/>
    <s v="SI_Sierra"/>
    <m/>
    <s v="12056 SUNSHINE VALLEY RD"/>
    <s v="GRASS VALLEY"/>
    <s v=""/>
    <s v=""/>
    <s v="acoonm_awrr"/>
    <d v="2020-05-14T13:12:52"/>
    <s v="BE_geomartawrrprod"/>
    <d v="2020-05-14T14:20:40"/>
    <s v="93a475cb-e273-4d0e-8b9e-60d5256bbadf"/>
  </r>
  <r>
    <n v="0"/>
    <n v="0"/>
    <n v="0"/>
    <n v="0"/>
    <n v="0"/>
    <n v="0"/>
    <n v="0"/>
    <n v="0"/>
    <n v="0"/>
    <n v="0"/>
    <x v="1"/>
    <n v="1"/>
    <s v="NA"/>
    <s v="NA"/>
    <n v="20"/>
    <x v="3"/>
    <d v="2020-05-14T13:12:57"/>
    <s v="MGE"/>
    <x v="4"/>
    <d v="2020-05-14T00:00:00"/>
    <d v="2020-05-14T13:12:57"/>
    <s v=""/>
    <s v="No"/>
    <s v="New"/>
    <n v="0"/>
    <x v="1"/>
    <x v="0"/>
    <s v="Miguel"/>
    <s v="Dominguez-Diaz"/>
    <x v="20"/>
    <n v="3228994"/>
    <x v="1480"/>
    <x v="0"/>
    <s v="LP_AV115-F22_882926"/>
    <s v="CIP_AV115-F22_357478"/>
    <s v="No Work Required Under EVM"/>
    <s v=""/>
    <x v="2"/>
    <s v="Ponderosa Pine"/>
    <s v="No"/>
    <s v="No"/>
    <n v="28"/>
    <n v="100"/>
    <s v="Do Not ABATE"/>
    <s v="NW_No Work"/>
    <s v="Not Needed"/>
    <s v="No"/>
    <s v="None Observed"/>
    <s v="0.6 of the span from pole 6 to Pole A. 24 ft East of the line."/>
    <s v=""/>
    <s v=""/>
    <m/>
    <s v=""/>
    <m/>
    <s v=""/>
    <s v="Unit"/>
    <m/>
    <s v=""/>
    <s v=""/>
    <s v=""/>
    <m/>
    <s v="TBD "/>
    <x v="24"/>
    <d v="2020-05-14T13:12:57"/>
    <s v="Sierra"/>
    <s v="SI_Sierra"/>
    <s v="1051742733"/>
    <m/>
    <s v="NEVADA CITY"/>
    <s v=""/>
    <s v=""/>
    <s v="mdiazm_awrr"/>
    <d v="2020-05-14T13:12:57"/>
    <s v="BE_geomartawrrprod"/>
    <d v="2020-05-15T04:04:09"/>
    <s v="8201897b-7225-4e36-b6a2-f3b67b60826a"/>
  </r>
  <r>
    <n v="0"/>
    <n v="0"/>
    <n v="0"/>
    <n v="0"/>
    <n v="0"/>
    <n v="0"/>
    <n v="0"/>
    <n v="0"/>
    <n v="0"/>
    <n v="0"/>
    <x v="1"/>
    <n v="1"/>
    <n v="2"/>
    <n v="2"/>
    <n v="20"/>
    <x v="3"/>
    <d v="2020-05-14T13:15:57"/>
    <s v="zAWRR Not in Roster"/>
    <x v="1"/>
    <d v="2020-03-18T00:00:00"/>
    <d v="2020-03-18T11:49:00"/>
    <s v=""/>
    <s v="No"/>
    <s v="Old"/>
    <n v="0"/>
    <x v="1"/>
    <x v="0"/>
    <s v="zAWRR Not in Roster"/>
    <s v="zAWRR Not in Roster"/>
    <x v="1"/>
    <n v="2932322"/>
    <x v="1481"/>
    <x v="0"/>
    <s v="LP_AV115-J09_814168"/>
    <s v="CIP_AV115-J10_356590"/>
    <s v="Tree Work Complete"/>
    <m/>
    <x v="8"/>
    <s v="Gray Pine"/>
    <s v="No"/>
    <s v="No"/>
    <n v="22"/>
    <n v="71"/>
    <s v="ABATE"/>
    <s v="R2B_Rmv 2-B"/>
    <s v="Haul offsite"/>
    <m/>
    <s v="Riparian"/>
    <s v="47’ NW of pole C2. Codom structure within strike distance of line.could also domino to adjacent gray pine in failure"/>
    <s v="AEA_A &amp; E Arborists Tree Care"/>
    <m/>
    <m/>
    <s v="R2B_Rmv 2-B"/>
    <d v="2020-04-17T00:00:00"/>
    <s v="A40"/>
    <s v="Unit"/>
    <s v="No"/>
    <s v="Not Invoiced"/>
    <s v="AEA_A &amp; E Arborists Tree Care"/>
    <m/>
    <d v="2020-05-14T00:00:00"/>
    <s v="Remove all wood and slash; crew lop and scatter"/>
    <x v="9"/>
    <d v="2020-05-14T13:15:57"/>
    <s v="Sierra"/>
    <s v="SI_Sierra"/>
    <m/>
    <s v="13085 AVIAN PL"/>
    <s v="NEVADA CITY"/>
    <s v=""/>
    <s v=""/>
    <s v="sfrizf_awrr"/>
    <d v="2020-03-18T11:49:00"/>
    <s v="BE_geomartawrrprod"/>
    <d v="2020-05-14T13:33:57"/>
    <s v="d0f9d823-edd0-4875-87ac-5b8369373f23"/>
  </r>
  <r>
    <n v="0"/>
    <n v="0"/>
    <n v="0"/>
    <n v="0"/>
    <n v="0"/>
    <n v="0"/>
    <n v="0"/>
    <n v="0"/>
    <n v="0"/>
    <n v="0"/>
    <x v="1"/>
    <n v="1"/>
    <s v="NA"/>
    <s v="NA"/>
    <n v="20"/>
    <x v="3"/>
    <d v="2020-05-14T13:16:30"/>
    <s v="MGE"/>
    <x v="4"/>
    <d v="2020-05-14T00:00:00"/>
    <d v="2020-05-14T13:16:30"/>
    <s v=""/>
    <s v="No"/>
    <s v="New"/>
    <n v="0"/>
    <x v="1"/>
    <x v="0"/>
    <s v="Alex"/>
    <s v="Coon"/>
    <x v="19"/>
    <n v="3229835"/>
    <x v="1482"/>
    <x v="2"/>
    <s v="LP_AW116-A07_894358"/>
    <s v="CIP_AW116-A07_395955"/>
    <s v="No Work Required Under EVM"/>
    <m/>
    <x v="2"/>
    <s v="Maple"/>
    <s v="No"/>
    <s v="No"/>
    <n v="11"/>
    <n v="40"/>
    <s v="Do Not ABATE"/>
    <s v="NW_No Work"/>
    <s v="Not Needed"/>
    <m/>
    <s v="None Observed"/>
    <s v="Poles 1-end pole, 0.7 span, 20 feet west of lines."/>
    <m/>
    <m/>
    <m/>
    <m/>
    <m/>
    <m/>
    <s v="Unit"/>
    <s v="No"/>
    <s v="Not Invoiced"/>
    <m/>
    <m/>
    <m/>
    <s v="TBD "/>
    <x v="23"/>
    <d v="2020-05-14T13:16:30"/>
    <s v="Sierra"/>
    <s v="SI_Sierra"/>
    <m/>
    <s v="12056 SUNSHINE VALLEY RD"/>
    <s v="GRASS VALLEY"/>
    <s v=""/>
    <s v=""/>
    <s v="acoonm_awrr"/>
    <d v="2020-05-14T13:16:30"/>
    <s v="BE_geomartawrrprod"/>
    <d v="2020-05-14T16:26:17"/>
    <s v="74085c6c-c65b-45e4-b7d1-cfd4078bfb1d"/>
  </r>
  <r>
    <n v="0"/>
    <n v="0"/>
    <n v="0"/>
    <n v="0"/>
    <n v="0"/>
    <n v="0"/>
    <n v="0"/>
    <n v="0"/>
    <n v="0"/>
    <n v="0"/>
    <x v="1"/>
    <n v="1"/>
    <n v="1"/>
    <n v="1"/>
    <n v="20"/>
    <x v="3"/>
    <d v="2020-05-14T13:16:58"/>
    <s v="JEF"/>
    <x v="6"/>
    <d v="2020-05-14T00:00:00"/>
    <d v="2020-05-14T13:16:50"/>
    <s v=""/>
    <s v="No"/>
    <s v="New"/>
    <n v="0"/>
    <x v="1"/>
    <x v="0"/>
    <s v="Kalli"/>
    <s v="Fenk"/>
    <x v="29"/>
    <n v="3231164"/>
    <x v="1483"/>
    <x v="0"/>
    <s v="LP_AV115-F22_882929"/>
    <s v="CIP_AV115-F22_356421"/>
    <s v="Work Identified"/>
    <m/>
    <x v="0"/>
    <s v="Cedar"/>
    <s v="No"/>
    <s v="No"/>
    <n v="9"/>
    <n v="45"/>
    <s v="Do Not ABATE"/>
    <s v="R1B_Rmv 1-B"/>
    <s v="Cut and Leave"/>
    <m/>
    <s v="None Observed"/>
    <s v="0.1 of span from pole B to C. 4 feet west of lines. Previously topped. Visible from roadside. "/>
    <m/>
    <m/>
    <m/>
    <m/>
    <m/>
    <m/>
    <s v="Unit"/>
    <s v="No"/>
    <s v="Not Invoiced"/>
    <m/>
    <m/>
    <m/>
    <s v="Cut into 16 inches and remove all brush "/>
    <x v="34"/>
    <d v="2020-05-14T13:16:58"/>
    <s v="Sierra"/>
    <s v="SI_Sierra"/>
    <m/>
    <s v="13110 ARTIC OWL RD"/>
    <s v="NEVADA CITY"/>
    <s v=""/>
    <s v=""/>
    <s v="kfenkj_awrr"/>
    <d v="2020-05-14T13:16:50"/>
    <s v="BE_geomartawrrprod"/>
    <d v="2020-05-15T08:05:07"/>
    <s v="bdab19c2-eb5a-48a4-a4c0-89dbad4a3af6"/>
  </r>
  <r>
    <n v="0"/>
    <n v="0"/>
    <n v="0"/>
    <n v="0"/>
    <n v="0"/>
    <n v="0"/>
    <n v="0"/>
    <n v="0"/>
    <n v="0"/>
    <n v="0"/>
    <x v="1"/>
    <n v="1"/>
    <n v="2"/>
    <n v="2"/>
    <n v="20"/>
    <x v="3"/>
    <d v="2020-05-14T13:17:05"/>
    <s v="zAWRR Not in Roster"/>
    <x v="1"/>
    <d v="2020-03-18T00:00:00"/>
    <d v="2020-03-18T12:24:50"/>
    <s v=""/>
    <s v="No"/>
    <s v="Old"/>
    <n v="0"/>
    <x v="1"/>
    <x v="0"/>
    <s v="zAWRR Not in Roster"/>
    <s v="zAWRR Not in Roster"/>
    <x v="1"/>
    <n v="2932323"/>
    <x v="1484"/>
    <x v="0"/>
    <s v="LP_AV115-J09_814168"/>
    <s v="CIP_AV115-J10_356590"/>
    <s v="Tree Work Complete"/>
    <m/>
    <x v="8"/>
    <s v="Gray Pine"/>
    <s v="No"/>
    <s v="No"/>
    <n v="16"/>
    <n v="45"/>
    <s v="ABATE"/>
    <s v="R2B_Rmv 2-B"/>
    <s v="Haul offsite"/>
    <m/>
    <s v="Riparian"/>
    <s v="89’ NW of pole C2. Previously pruned; pruned section of tree under the line, unpruned portion of tree is all codominant stems. Recommend removal due to condition and hazard failure potential of this species."/>
    <s v="AEA_A &amp; E Arborists Tree Care"/>
    <m/>
    <m/>
    <s v="R2B_Rmv 2-B"/>
    <d v="2020-04-17T00:00:00"/>
    <s v="A16"/>
    <s v="Unit"/>
    <s v="No"/>
    <s v="Not Invoiced"/>
    <s v="AEA_A &amp; E Arborists Tree Care"/>
    <m/>
    <d v="2020-05-14T00:00:00"/>
    <s v="REmove all wood and slash; crew lop and scatter"/>
    <x v="9"/>
    <d v="2020-05-14T13:17:05"/>
    <s v="Sierra"/>
    <s v="SI_Sierra"/>
    <m/>
    <s v="13085 AVIAN PL"/>
    <s v="NEVADA CITY"/>
    <s v=""/>
    <s v=""/>
    <s v="sfrizf_awrr"/>
    <d v="2020-03-18T12:24:50"/>
    <s v="BE_geomartawrrprod"/>
    <d v="2020-05-14T13:33:57"/>
    <s v="36039ddb-03f8-40cf-b637-f4ed4fcb30d7"/>
  </r>
  <r>
    <n v="0"/>
    <n v="0"/>
    <n v="0"/>
    <n v="0"/>
    <n v="0"/>
    <n v="0"/>
    <n v="0"/>
    <n v="0"/>
    <n v="0"/>
    <n v="0"/>
    <x v="1"/>
    <n v="1"/>
    <n v="2"/>
    <n v="2"/>
    <n v="20"/>
    <x v="3"/>
    <d v="2020-05-14T13:17:24"/>
    <s v="zAWRR Not in Roster"/>
    <x v="1"/>
    <d v="2020-03-19T00:00:00"/>
    <d v="2020-03-19T11:27:37"/>
    <s v=""/>
    <s v="No"/>
    <s v="Old"/>
    <n v="0"/>
    <x v="1"/>
    <x v="0"/>
    <s v="zAWRR Not in Roster"/>
    <s v="zAWRR Not in Roster"/>
    <x v="1"/>
    <n v="2935835"/>
    <x v="1485"/>
    <x v="0"/>
    <s v="LP_AV115-J09_814168"/>
    <s v="CIP_AV115-J09_356588"/>
    <s v="Tree Work Complete"/>
    <m/>
    <x v="8"/>
    <s v="Black Oak"/>
    <s v="No"/>
    <s v="No"/>
    <n v="23"/>
    <n v="35"/>
    <s v="ABATE"/>
    <s v="F2B_FP-Rmv2 B"/>
    <s v="Cut and Leave"/>
    <m/>
    <s v="Riparian"/>
    <s v=".7 span pole C to end pole 2xstem with combined dbh; facility protect "/>
    <s v="AEA_A &amp; E Arborists Tree Care"/>
    <m/>
    <n v="40"/>
    <s v="F2B_FP-Rmv2 B"/>
    <d v="2020-04-17T14:57:05"/>
    <m/>
    <s v="Unit"/>
    <s v="No"/>
    <s v="Not Invoiced"/>
    <s v="AEA_A &amp; E Arborists Tree Care"/>
    <m/>
    <d v="2020-05-14T00:00:00"/>
    <s v="Cut rounds into 16in remove all slash "/>
    <x v="9"/>
    <d v="2020-05-14T13:17:24"/>
    <s v="Sierra"/>
    <s v="SI_Sierra"/>
    <m/>
    <s v="13085 AVIAN PL"/>
    <s v="NEVADA CITY"/>
    <s v=""/>
    <s v=""/>
    <s v="sdealf_awrr"/>
    <d v="2020-03-19T11:27:37"/>
    <s v="BE_geomartawrrprod"/>
    <d v="2020-05-14T13:33:57"/>
    <s v="30ca5e6b-b291-4b00-a6e6-64228f7e1705"/>
  </r>
  <r>
    <n v="0"/>
    <n v="0"/>
    <n v="0"/>
    <n v="0"/>
    <n v="0"/>
    <n v="0"/>
    <n v="0"/>
    <n v="0"/>
    <n v="0"/>
    <n v="0"/>
    <x v="1"/>
    <n v="1"/>
    <n v="3"/>
    <n v="3"/>
    <n v="20"/>
    <x v="3"/>
    <d v="2020-05-14T13:17:38"/>
    <s v="zAWRR Not in Roster"/>
    <x v="1"/>
    <d v="2020-03-19T00:00:00"/>
    <d v="2020-03-19T10:41:34"/>
    <s v=""/>
    <s v="No"/>
    <s v="Old"/>
    <n v="0"/>
    <x v="1"/>
    <x v="0"/>
    <s v="zAWRR Not in Roster"/>
    <s v="zAWRR Not in Roster"/>
    <x v="1"/>
    <n v="2935780"/>
    <x v="1486"/>
    <x v="0"/>
    <s v="LP_AV115-J09_814168"/>
    <s v="CIP_AV115-J09_356588"/>
    <s v="Tree Work Complete"/>
    <m/>
    <x v="8"/>
    <s v="Black Oak"/>
    <s v="No"/>
    <s v="No"/>
    <n v="35"/>
    <n v="48"/>
    <s v="ABATE"/>
    <s v="R3B_Rmv 3-B"/>
    <s v="Cut and Leave"/>
    <m/>
    <s v="Riparian"/>
    <s v="   20’ NW of end pole on Baird Property P, downhill from pole C. Codom 2X, 20” stem leaning away from pole and 15” stem leaning toward pole. 42” diameter at base of tree."/>
    <s v="AEA_A &amp; E Arborists Tree Care"/>
    <m/>
    <n v="15"/>
    <s v="R3B_Rmv 3-B"/>
    <d v="2020-04-17T14:52:56"/>
    <m/>
    <s v="Unit"/>
    <s v="No"/>
    <s v="Not Invoiced"/>
    <s v="AEA_A &amp; E Arborists Tree Care"/>
    <m/>
    <d v="2020-05-14T00:00:00"/>
    <s v="Cut rounds into 16in remove all slash "/>
    <x v="9"/>
    <d v="2020-05-14T13:17:38"/>
    <s v="Sierra"/>
    <s v="SI_Sierra"/>
    <m/>
    <s v="13085 AVIAN PL"/>
    <s v="NEVADA CITY"/>
    <s v=""/>
    <s v=""/>
    <s v="sfrizf_awrr"/>
    <d v="2020-03-19T10:41:34"/>
    <s v="BE_geomartawrrprod"/>
    <d v="2020-05-14T13:33:57"/>
    <s v="dbf2d0a2-dcb4-42a1-8bfb-101140bc6f56"/>
  </r>
  <r>
    <n v="0"/>
    <n v="0"/>
    <n v="0"/>
    <n v="0"/>
    <n v="0"/>
    <n v="0"/>
    <n v="0"/>
    <n v="0"/>
    <n v="0"/>
    <n v="0"/>
    <x v="1"/>
    <n v="1"/>
    <n v="2"/>
    <n v="2"/>
    <n v="20"/>
    <x v="3"/>
    <d v="2020-05-14T13:19:06"/>
    <s v="zAWRR Not in Roster"/>
    <x v="1"/>
    <d v="2020-03-19T00:00:00"/>
    <d v="2020-03-19T10:59:30"/>
    <s v=""/>
    <s v="No"/>
    <s v="Old"/>
    <n v="0"/>
    <x v="1"/>
    <x v="0"/>
    <s v="zAWRR Not in Roster"/>
    <s v="zAWRR Not in Roster"/>
    <x v="1"/>
    <n v="2935782"/>
    <x v="1487"/>
    <x v="0"/>
    <s v="LP_AV115-J09_814168"/>
    <s v="CIP_AV115-J09_356588"/>
    <s v="Tree Work Complete"/>
    <m/>
    <x v="8"/>
    <s v="Black Oak"/>
    <s v="No"/>
    <s v="No"/>
    <n v="20"/>
    <n v="35"/>
    <s v="ABATE"/>
    <s v="R2B_Rmv 2-B"/>
    <s v="Cut and Leave"/>
    <m/>
    <s v="Riparian"/>
    <s v="32’ NW of end pole. Codom 2X stems. One stem leans toward pole; the other away from pole. Within striking distance of pole and guy wire."/>
    <s v="AEA_A &amp; E Arborists Tree Care"/>
    <m/>
    <n v="15"/>
    <s v="R2B_Rmv 2-B"/>
    <d v="2020-04-17T14:54:47"/>
    <m/>
    <s v="Unit"/>
    <s v="No"/>
    <s v="Not Invoiced"/>
    <s v="AEA_A &amp; E Arborists Tree Care"/>
    <m/>
    <d v="2020-05-14T00:00:00"/>
    <s v="Cut rounds into 16in remove all slash "/>
    <x v="9"/>
    <d v="2020-05-14T13:19:06"/>
    <s v="Sierra"/>
    <s v="SI_Sierra"/>
    <m/>
    <s v="13085 AVIAN PL"/>
    <s v="NEVADA CITY"/>
    <s v=""/>
    <s v=""/>
    <s v="sfrizf_awrr"/>
    <d v="2020-03-19T10:59:30"/>
    <s v="BE_geomartawrrprod"/>
    <d v="2020-05-14T13:33:57"/>
    <s v="6ea48544-7b74-4ef0-817b-eea8eae33bad"/>
  </r>
  <r>
    <n v="0"/>
    <n v="0"/>
    <n v="0"/>
    <n v="0"/>
    <n v="0"/>
    <n v="0"/>
    <n v="0"/>
    <n v="0"/>
    <n v="0"/>
    <n v="0"/>
    <x v="1"/>
    <n v="1"/>
    <n v="3"/>
    <n v="3"/>
    <n v="20"/>
    <x v="3"/>
    <d v="2020-05-14T13:19:40"/>
    <s v="zAWRR Not in Roster"/>
    <x v="1"/>
    <d v="2020-03-19T00:00:00"/>
    <d v="2020-03-19T10:50:09"/>
    <s v=""/>
    <s v="No"/>
    <s v="Old"/>
    <n v="0"/>
    <x v="1"/>
    <x v="0"/>
    <s v="zAWRR Not in Roster"/>
    <s v="zAWRR Not in Roster"/>
    <x v="1"/>
    <n v="2935478"/>
    <x v="1488"/>
    <x v="0"/>
    <s v="LP_AV115-J09_814168"/>
    <s v="CIP_AV115-J09_356588"/>
    <s v="Tree Work Complete"/>
    <m/>
    <x v="8"/>
    <s v="Black Oak"/>
    <s v="No"/>
    <s v="No"/>
    <n v="29"/>
    <n v="71"/>
    <s v="ABATE"/>
    <s v="F3B_FP-Rmv3 B"/>
    <s v="Cut and Leave"/>
    <m/>
    <s v="Riparian"/>
    <s v="60ft from facilities; fungus growing, some dead limbs, 2xstem with one leaning towards facilities. Combined dbh and hollow at base"/>
    <s v="AEA_A &amp; E Arborists Tree Care"/>
    <m/>
    <n v="16"/>
    <s v="F3B_FP-Rmv3 B"/>
    <d v="2020-04-17T14:55:20"/>
    <m/>
    <s v="Unit"/>
    <s v="No"/>
    <s v="Not Invoiced"/>
    <s v="AEA_A &amp; E Arborists Tree Care"/>
    <m/>
    <d v="2020-05-14T00:00:00"/>
    <s v="Cut rounds into 16in remove all slash "/>
    <x v="9"/>
    <d v="2020-05-14T13:19:40"/>
    <s v="Sierra"/>
    <s v="SI_Sierra"/>
    <m/>
    <s v="13085 AVIAN PL"/>
    <s v="NEVADA CITY"/>
    <s v=""/>
    <s v=""/>
    <s v="sdealf_awrr"/>
    <d v="2020-03-19T10:50:09"/>
    <s v="BE_geomartawrrprod"/>
    <d v="2020-05-14T13:33:57"/>
    <s v="791b8c63-f06d-4a6a-be06-2e2d936aca04"/>
  </r>
  <r>
    <n v="0"/>
    <n v="0"/>
    <n v="0"/>
    <n v="0"/>
    <n v="0"/>
    <n v="0"/>
    <n v="0"/>
    <n v="0"/>
    <n v="0"/>
    <n v="0"/>
    <x v="1"/>
    <n v="1"/>
    <n v="4"/>
    <n v="4"/>
    <n v="20"/>
    <x v="3"/>
    <d v="2020-05-14T13:20:08"/>
    <s v="zAWRR Not in Roster"/>
    <x v="1"/>
    <d v="2020-03-19T00:00:00"/>
    <d v="2020-03-19T09:24:51"/>
    <s v=""/>
    <s v="No"/>
    <s v="Old"/>
    <n v="0"/>
    <x v="1"/>
    <x v="0"/>
    <s v="zAWRR Not in Roster"/>
    <s v="zAWRR Not in Roster"/>
    <x v="1"/>
    <n v="2935777"/>
    <x v="1489"/>
    <x v="0"/>
    <s v="LP_AV115-J09_814168"/>
    <s v="CIP_AV115-J09_356588"/>
    <s v="Tree Work Complete"/>
    <m/>
    <x v="8"/>
    <s v="Interior Live Oak"/>
    <s v="No"/>
    <s v="No"/>
    <n v="69"/>
    <n v="42"/>
    <s v="ABATE"/>
    <s v="R4B_Rmv 4-B"/>
    <s v="Cut and Leave"/>
    <m/>
    <s v="None Observed"/>
    <s v="20’ N of line, 0.1 span between pole C and end pole on Baird property. 24, 17, 28” stems from a 79” base diameter tree. Clearly a Heritage Tree but 2 stems within striking distance of line.Basal decay on both stems leaning toward facility. RPF review. Has been pruned in past for compliance. Recommend removing pruning to preserve tree but eliminate hazard with severely impact the tree. Has been top directed previously."/>
    <s v="AEA_A &amp; E Arborists Tree Care"/>
    <m/>
    <n v="16"/>
    <s v="R4B_Rmv 4-B"/>
    <d v="2020-04-17T14:56:08"/>
    <m/>
    <s v="Unit"/>
    <s v="No"/>
    <s v="Not Invoiced"/>
    <s v="AEA_A &amp; E Arborists Tree Care"/>
    <m/>
    <d v="2020-05-14T00:00:00"/>
    <s v="TBD"/>
    <x v="9"/>
    <d v="2020-05-14T13:20:08"/>
    <s v="Sierra"/>
    <s v="SI_Sierra"/>
    <m/>
    <s v="13085 AVIAN PL"/>
    <s v="NEVADA CITY"/>
    <s v=""/>
    <s v=""/>
    <s v="sfrizf_awrr"/>
    <d v="2020-03-19T09:24:51"/>
    <s v="BE_geomartawrrprod"/>
    <d v="2020-05-14T13:33:57"/>
    <s v="09571758-8a5a-4146-b5df-7d2175214d66"/>
  </r>
  <r>
    <n v="0"/>
    <n v="0"/>
    <n v="0"/>
    <n v="0"/>
    <n v="0"/>
    <n v="0"/>
    <n v="0"/>
    <n v="0"/>
    <n v="0"/>
    <n v="0"/>
    <x v="1"/>
    <n v="1"/>
    <n v="2"/>
    <n v="2"/>
    <n v="20"/>
    <x v="3"/>
    <d v="2020-05-14T13:21:13"/>
    <s v="zAWRR Not in Roster"/>
    <x v="1"/>
    <d v="2020-03-19T00:00:00"/>
    <d v="2020-03-19T08:21:03"/>
    <s v=""/>
    <s v="No"/>
    <s v="Old"/>
    <n v="0"/>
    <x v="1"/>
    <x v="0"/>
    <s v="zAWRR Not in Roster"/>
    <s v="zAWRR Not in Roster"/>
    <x v="1"/>
    <n v="2934774"/>
    <x v="1490"/>
    <x v="0"/>
    <s v="LP_AV115-J09_814168"/>
    <s v="CIP_AV115-J10_356595"/>
    <s v="Tree Work Complete"/>
    <m/>
    <x v="8"/>
    <s v="Gray Pine"/>
    <s v="No"/>
    <s v="No"/>
    <n v="23"/>
    <n v="70"/>
    <s v="Do Not ABATE"/>
    <s v="R2B_Rmv 2-B"/>
    <s v="Haul offsite"/>
    <m/>
    <s v="None Observed"/>
    <s v=".7 span pole C-C1; co-dom tree with combined dbh. Will require continuous trimming, removal recommended "/>
    <s v="AEA_A &amp; E Arborists Tree Care"/>
    <m/>
    <n v="40"/>
    <s v="R2B_Rmv 2-B"/>
    <d v="2020-04-17T15:00:04"/>
    <m/>
    <s v="Unit"/>
    <s v="No"/>
    <s v="Not Invoiced"/>
    <s v="AEA_A &amp; E Arborists Tree Care"/>
    <m/>
    <d v="2020-05-14T00:00:00"/>
    <m/>
    <x v="9"/>
    <d v="2020-05-14T13:21:13"/>
    <s v="Sierra"/>
    <s v="SI_Sierra"/>
    <m/>
    <s v="13085 AVIAN PL"/>
    <s v="NEVADA CITY"/>
    <s v=""/>
    <s v=""/>
    <s v="sdealf_awrr"/>
    <d v="2020-03-19T08:21:03"/>
    <s v="BE_geomartawrrprod"/>
    <d v="2020-05-14T13:33:57"/>
    <s v="c4a6dfcf-b556-48ae-99e1-c6ea8f40db68"/>
  </r>
  <r>
    <n v="0"/>
    <n v="0"/>
    <n v="0"/>
    <n v="0"/>
    <n v="0"/>
    <n v="0"/>
    <n v="0"/>
    <n v="0"/>
    <n v="0"/>
    <n v="0"/>
    <x v="1"/>
    <n v="1"/>
    <s v="NA"/>
    <s v="NA"/>
    <n v="20"/>
    <x v="3"/>
    <d v="2020-05-14T13:21:15"/>
    <s v="JEF"/>
    <x v="6"/>
    <d v="2020-05-14T00:00:00"/>
    <d v="2020-05-14T13:18:00"/>
    <s v=""/>
    <s v="No"/>
    <s v="New"/>
    <n v="0"/>
    <x v="1"/>
    <x v="0"/>
    <s v="Kalli"/>
    <s v="Fenk"/>
    <x v="29"/>
    <n v="3231165"/>
    <x v="1491"/>
    <x v="0"/>
    <s v="LP_AV115-F22_882929"/>
    <s v="CIP_AV115-F22_356421"/>
    <s v="No Work Required Under EVM"/>
    <m/>
    <x v="0"/>
    <s v="Cedar"/>
    <s v="No"/>
    <s v="No"/>
    <n v="12"/>
    <n v="45"/>
    <s v="Do Not ABATE"/>
    <s v="NW_No Work"/>
    <s v="Not Needed"/>
    <m/>
    <s v="None Observed"/>
    <s v="0.1 of span from pole B to C. 6 feet west of lines. Can strike pole B. "/>
    <m/>
    <m/>
    <m/>
    <m/>
    <m/>
    <m/>
    <s v="Unit"/>
    <s v="No"/>
    <s v="Not Invoiced"/>
    <m/>
    <m/>
    <m/>
    <s v="TBD"/>
    <x v="34"/>
    <d v="2020-05-14T13:21:15"/>
    <s v="Sierra"/>
    <s v="SI_Sierra"/>
    <m/>
    <s v="13110 ARTIC OWL RD"/>
    <s v="NEVADA CITY"/>
    <s v=""/>
    <s v=""/>
    <s v="kfenkj_awrr"/>
    <d v="2020-05-14T13:18:00"/>
    <s v="BE_geomartawrrprod"/>
    <d v="2020-05-15T08:05:07"/>
    <s v="e0885e33-86e2-4d54-802d-be6563ea9f32"/>
  </r>
  <r>
    <n v="0"/>
    <n v="0"/>
    <n v="0"/>
    <n v="0"/>
    <n v="0"/>
    <n v="0"/>
    <n v="0"/>
    <n v="0"/>
    <n v="0"/>
    <n v="0"/>
    <x v="1"/>
    <n v="1"/>
    <n v="2"/>
    <s v="NA"/>
    <n v="20"/>
    <x v="3"/>
    <d v="2020-05-14T13:21:20"/>
    <s v="MGE"/>
    <x v="4"/>
    <d v="2020-05-14T00:00:00"/>
    <d v="2020-05-14T13:19:29"/>
    <s v=""/>
    <s v="No"/>
    <s v="New"/>
    <n v="0"/>
    <x v="1"/>
    <x v="0"/>
    <s v="Alex"/>
    <s v="Coon"/>
    <x v="19"/>
    <n v="3229836"/>
    <x v="1492"/>
    <x v="2"/>
    <s v="LP_AW116-A07_894358"/>
    <s v="CIP_AW116-A07_395955"/>
    <s v="Work Identified"/>
    <m/>
    <x v="2"/>
    <s v="Douglas Fir"/>
    <s v="No"/>
    <s v="No"/>
    <n v="14"/>
    <n v="45"/>
    <s v="Do Not ABATE"/>
    <s v="SD_Side"/>
    <s v="Not Needed"/>
    <m/>
    <s v="None Observed"/>
    <s v="Poles 1-End pole, 0.9 span, 15 feet west of lines, trim away from pole to assure compliance, may need overhang trim also, depending on growth in 18 months. Previously trimmed and has ants present at base, sapping from previous limb trimming also near base. "/>
    <m/>
    <m/>
    <m/>
    <m/>
    <m/>
    <m/>
    <s v="Unit"/>
    <s v="No"/>
    <s v="Not Invoiced"/>
    <m/>
    <m/>
    <m/>
    <s v="N/A."/>
    <x v="23"/>
    <d v="2020-05-14T13:21:20"/>
    <s v="Sierra"/>
    <s v="SI_Sierra"/>
    <m/>
    <s v="12056 SUNSHINE VALLEY RD"/>
    <s v="GRASS VALLEY"/>
    <s v=""/>
    <s v=""/>
    <s v="acoonm_awrr"/>
    <d v="2020-05-14T13:19:29"/>
    <s v="BE_geomartawrrprod"/>
    <d v="2020-05-14T16:26:17"/>
    <s v="dace07bf-f091-417c-a1f2-96df69eae470"/>
  </r>
  <r>
    <n v="0"/>
    <n v="0"/>
    <n v="0"/>
    <n v="0"/>
    <n v="0"/>
    <n v="0"/>
    <n v="0"/>
    <n v="0"/>
    <n v="0"/>
    <n v="0"/>
    <x v="1"/>
    <n v="1"/>
    <n v="2"/>
    <n v="2"/>
    <n v="20"/>
    <x v="3"/>
    <d v="2020-05-14T13:22:01"/>
    <s v="zAWRR Not in Roster"/>
    <x v="1"/>
    <d v="2020-03-18T00:00:00"/>
    <d v="2020-03-18T14:22:31"/>
    <s v=""/>
    <s v="No"/>
    <s v="Old"/>
    <n v="0"/>
    <x v="1"/>
    <x v="0"/>
    <s v="zAWRR Not in Roster"/>
    <s v="zAWRR Not in Roster"/>
    <x v="1"/>
    <n v="2933100"/>
    <x v="1493"/>
    <x v="0"/>
    <s v="LP_AV115-J09_814168"/>
    <s v="CIP_AV115-J10_356595"/>
    <s v="Tree Work Complete"/>
    <m/>
    <x v="8"/>
    <s v="Gray Pine"/>
    <s v="No"/>
    <s v="Yes"/>
    <n v="20"/>
    <n v="20"/>
    <s v="ABATE"/>
    <s v="R2B_Rmv 2-B"/>
    <s v="Haul offsite"/>
    <m/>
    <s v="None Observed"/>
    <s v=".5 span pole C-C1, previously topped and dead"/>
    <s v="AEA_A &amp; E Arborists Tree Care"/>
    <m/>
    <n v="5650718"/>
    <s v="R2B_Rmv 2-B"/>
    <d v="2020-04-17T11:22:31"/>
    <s v="A&amp;E CREW 22"/>
    <s v="Unit"/>
    <s v="No"/>
    <s v="Not Invoiced"/>
    <s v="AEA_A &amp; E Arborists Tree Care"/>
    <m/>
    <d v="2020-05-14T00:00:00"/>
    <m/>
    <x v="9"/>
    <d v="2020-05-14T13:22:01"/>
    <s v="Sierra"/>
    <s v="SI_Sierra"/>
    <m/>
    <s v="13085 AVIAN PL"/>
    <s v="NEVADA CITY"/>
    <s v=""/>
    <s v=""/>
    <s v="sdealf_awrr"/>
    <d v="2020-03-18T14:22:31"/>
    <s v="BE_geomartawrrprod"/>
    <d v="2020-05-14T13:33:57"/>
    <s v="1d37a06f-6da8-4c2f-9e75-af9398f4506c"/>
  </r>
  <r>
    <n v="0"/>
    <n v="0"/>
    <n v="0"/>
    <n v="0"/>
    <n v="0"/>
    <n v="0"/>
    <n v="0"/>
    <n v="0"/>
    <n v="0"/>
    <n v="0"/>
    <x v="1"/>
    <n v="1"/>
    <s v="NA"/>
    <s v="NA"/>
    <n v="20"/>
    <x v="3"/>
    <d v="2020-05-14T13:23:34"/>
    <s v="JEF"/>
    <x v="6"/>
    <d v="2020-05-14T00:00:00"/>
    <d v="2020-05-14T13:20:51"/>
    <s v=""/>
    <s v="No"/>
    <s v="New"/>
    <n v="0"/>
    <x v="1"/>
    <x v="0"/>
    <s v="Kalli"/>
    <s v="Fenk"/>
    <x v="29"/>
    <n v="3231166"/>
    <x v="1494"/>
    <x v="0"/>
    <s v="LP_AV115-F22_882929"/>
    <s v="CIP_AV115-F22_356421"/>
    <s v="No Work Required Under EVM"/>
    <m/>
    <x v="0"/>
    <s v="Madrone"/>
    <s v="No"/>
    <s v="No"/>
    <n v="15"/>
    <n v="50"/>
    <s v="Do Not ABATE"/>
    <s v="NW_No Work"/>
    <s v="Not Needed"/>
    <m/>
    <s v="None Observed"/>
    <s v="0.2  of span from pole B to C. 18 feet west of lines. 2 stems"/>
    <m/>
    <m/>
    <m/>
    <m/>
    <m/>
    <m/>
    <s v="Unit"/>
    <s v="No"/>
    <s v="Not Invoiced"/>
    <m/>
    <m/>
    <m/>
    <s v="TBD"/>
    <x v="34"/>
    <d v="2020-05-14T13:23:34"/>
    <s v="Sierra"/>
    <s v="SI_Sierra"/>
    <m/>
    <s v="13110 ARTIC OWL RD"/>
    <s v="NEVADA CITY"/>
    <s v=""/>
    <s v=""/>
    <s v="kfenkj_awrr"/>
    <d v="2020-05-14T13:20:51"/>
    <s v="BE_geomartawrrprod"/>
    <d v="2020-05-15T08:05:07"/>
    <s v="2aa003e2-6a0d-4490-a389-e75f9161b154"/>
  </r>
  <r>
    <n v="0"/>
    <n v="0"/>
    <n v="0"/>
    <n v="0"/>
    <n v="0"/>
    <n v="0"/>
    <n v="0"/>
    <n v="0"/>
    <n v="0"/>
    <n v="0"/>
    <x v="1"/>
    <n v="1"/>
    <n v="2"/>
    <n v="2"/>
    <n v="20"/>
    <x v="3"/>
    <d v="2020-05-14T13:24:04"/>
    <s v="zAWRR Not in Roster"/>
    <x v="1"/>
    <d v="2020-03-18T00:00:00"/>
    <d v="2020-03-18T14:01:52"/>
    <s v=""/>
    <s v="No"/>
    <s v="Old"/>
    <n v="0"/>
    <x v="1"/>
    <x v="0"/>
    <s v="zAWRR Not in Roster"/>
    <s v="zAWRR Not in Roster"/>
    <x v="1"/>
    <n v="2932942"/>
    <x v="1495"/>
    <x v="0"/>
    <s v="LP_AV115-J09_814168"/>
    <s v="CIP_AV115-J10_356595"/>
    <s v="Tree Work Complete"/>
    <m/>
    <x v="8"/>
    <s v="Gray Pine"/>
    <s v="No"/>
    <s v="No"/>
    <n v="23"/>
    <n v="86"/>
    <s v="ABATE"/>
    <s v="F2B_FP-Rmv2 B"/>
    <s v="Haul offsite"/>
    <m/>
    <s v="None Observed"/>
    <s v=".2 span pole C-C1; 2xstem and surrounded by manzanita. "/>
    <s v="AEA_A &amp; E Arborists Tree Care"/>
    <m/>
    <n v="5650718"/>
    <s v="F2B_FP-Rmv2 B"/>
    <d v="2020-04-17T11:20:46"/>
    <s v="A&amp;E CREW 22"/>
    <s v="Unit"/>
    <s v="No"/>
    <s v="Not Invoiced"/>
    <s v="AEA_A &amp; E Arborists Tree Care"/>
    <m/>
    <d v="2020-05-14T00:00:00"/>
    <m/>
    <x v="9"/>
    <d v="2020-05-14T13:24:04"/>
    <s v="Sierra"/>
    <s v="SI_Sierra"/>
    <m/>
    <s v="13085 AVIAN PL"/>
    <s v="NEVADA CITY"/>
    <s v=""/>
    <s v=""/>
    <s v="sdealf_awrr"/>
    <d v="2020-03-18T14:01:52"/>
    <s v="BE_geomartawrrprod"/>
    <d v="2020-05-14T13:33:57"/>
    <s v="fdec24c4-b7ab-4ca5-90f0-12d565f3e416"/>
  </r>
  <r>
    <n v="0"/>
    <n v="0"/>
    <n v="0"/>
    <n v="0"/>
    <n v="0"/>
    <n v="0"/>
    <n v="0"/>
    <n v="0"/>
    <n v="0"/>
    <n v="0"/>
    <x v="1"/>
    <n v="1"/>
    <s v="NA"/>
    <s v="NA"/>
    <n v="20"/>
    <x v="3"/>
    <d v="2020-05-14T13:24:49"/>
    <s v="JEF"/>
    <x v="6"/>
    <d v="2020-05-14T00:00:00"/>
    <d v="2020-05-14T13:24:49"/>
    <s v=""/>
    <s v="No"/>
    <s v="New"/>
    <n v="0"/>
    <x v="1"/>
    <x v="0"/>
    <s v="Kalli"/>
    <s v="Fenk"/>
    <x v="29"/>
    <n v="3231167"/>
    <x v="1496"/>
    <x v="0"/>
    <s v="LP_AV115-F22_882929"/>
    <s v="CIP_AV115-F22_356421"/>
    <s v="No Work Required Under EVM"/>
    <m/>
    <x v="0"/>
    <s v="Cedar"/>
    <s v="No"/>
    <s v="No"/>
    <n v="10"/>
    <n v="40"/>
    <s v="Do Not ABATE"/>
    <s v="NW_No Work"/>
    <s v="Not Needed"/>
    <m/>
    <s v="None Observed"/>
    <s v="0.2  of span from pole B to C. 12 feet west of lines. Can strike pole B"/>
    <m/>
    <m/>
    <m/>
    <m/>
    <m/>
    <m/>
    <s v="Unit"/>
    <s v="No"/>
    <s v="Not Invoiced"/>
    <m/>
    <m/>
    <m/>
    <s v="TBD"/>
    <x v="34"/>
    <d v="2020-05-14T13:24:49"/>
    <s v="Sierra"/>
    <s v="SI_Sierra"/>
    <m/>
    <s v="13110 ARTIC OWL RD"/>
    <s v="NEVADA CITY"/>
    <s v=""/>
    <s v=""/>
    <s v="kfenkj_awrr"/>
    <d v="2020-05-14T13:24:49"/>
    <s v="BE_geomartawrrprod"/>
    <d v="2020-05-15T08:05:07"/>
    <s v="686cc23b-0cee-44af-b14f-9d15638bc5a4"/>
  </r>
  <r>
    <n v="0"/>
    <n v="0"/>
    <n v="0"/>
    <n v="0"/>
    <n v="0"/>
    <n v="0"/>
    <n v="0"/>
    <n v="0"/>
    <n v="0"/>
    <n v="0"/>
    <x v="1"/>
    <n v="1"/>
    <n v="2"/>
    <n v="2"/>
    <n v="20"/>
    <x v="3"/>
    <d v="2020-05-14T13:25:02"/>
    <s v="zAWRR Not in Roster"/>
    <x v="1"/>
    <d v="2020-03-19T00:00:00"/>
    <d v="2020-03-19T08:34:18"/>
    <s v=""/>
    <s v="No"/>
    <s v="Old"/>
    <n v="0"/>
    <x v="1"/>
    <x v="0"/>
    <s v="zAWRR Not in Roster"/>
    <s v="zAWRR Not in Roster"/>
    <x v="1"/>
    <n v="2934803"/>
    <x v="1497"/>
    <x v="0"/>
    <s v="LP_AV115-J09_814168"/>
    <s v="CIP_AV115-J10_356595"/>
    <s v="Tree Work Complete"/>
    <m/>
    <x v="8"/>
    <s v="Gray Pine"/>
    <s v="No"/>
    <s v="No"/>
    <n v="12"/>
    <n v="19"/>
    <s v="Do Not ABATE"/>
    <s v="R2B_Rmv 2-B"/>
    <s v="Haul offsite"/>
    <m/>
    <s v="None Observed"/>
    <s v=".7 span pole C-C1; under lines and previously topped, health is declining. Further topping will kill tree"/>
    <s v="AEA_A &amp; E Arborists Tree Care"/>
    <m/>
    <n v="40"/>
    <s v="R2B_Rmv 2-B"/>
    <d v="2020-04-17T15:00:56"/>
    <m/>
    <s v="Unit"/>
    <s v="No"/>
    <s v="Not Invoiced"/>
    <s v="AEA_A &amp; E Arborists Tree Care"/>
    <m/>
    <d v="2020-05-14T00:00:00"/>
    <m/>
    <x v="9"/>
    <d v="2020-05-14T13:25:02"/>
    <s v="Sierra"/>
    <s v="SI_Sierra"/>
    <m/>
    <s v="13085 AVIAN PL"/>
    <s v="NEVADA CITY"/>
    <s v=""/>
    <s v=""/>
    <s v="sdealf_awrr"/>
    <d v="2020-03-19T08:34:18"/>
    <s v="BE_geomartawrrprod"/>
    <d v="2020-05-14T13:33:57"/>
    <s v="bdff1bd5-9b72-441a-b39f-4581fdc43423"/>
  </r>
  <r>
    <n v="0"/>
    <n v="0"/>
    <n v="0"/>
    <n v="0"/>
    <n v="0"/>
    <n v="0"/>
    <n v="0"/>
    <n v="0"/>
    <n v="0"/>
    <n v="0"/>
    <x v="1"/>
    <n v="1"/>
    <n v="1"/>
    <n v="1"/>
    <n v="20"/>
    <x v="3"/>
    <d v="2020-05-14T13:25:27"/>
    <s v="zAWRR Not in Roster"/>
    <x v="1"/>
    <d v="2020-03-18T00:00:00"/>
    <d v="2020-03-18T14:26:09"/>
    <s v=""/>
    <s v="No"/>
    <s v="Old"/>
    <n v="0"/>
    <x v="1"/>
    <x v="0"/>
    <s v="zAWRR Not in Roster"/>
    <s v="zAWRR Not in Roster"/>
    <x v="1"/>
    <n v="2933133"/>
    <x v="1498"/>
    <x v="0"/>
    <s v="LP_AV115-J09_814168"/>
    <s v="CIP_AV115-J10_356595"/>
    <s v="Tree Work Complete"/>
    <m/>
    <x v="8"/>
    <s v="Gray Pine"/>
    <s v="No"/>
    <s v="No"/>
    <n v="8"/>
    <n v="20"/>
    <s v="Do Not ABATE"/>
    <s v="F1B_FP-Rmv1 B"/>
    <s v="Haul offsite"/>
    <m/>
    <s v="None Observed"/>
    <s v=".5 span pole C-C1;  previously topped and under line. Will need continuous topping"/>
    <s v="AEA_A &amp; E Arborists Tree Care"/>
    <m/>
    <n v="5650718"/>
    <s v="F1B_FP-Rmv1 B"/>
    <d v="2020-04-17T11:24:15"/>
    <s v="A&amp;E CREW 22"/>
    <s v="Unit"/>
    <s v="No"/>
    <s v="Not Invoiced"/>
    <s v="AEA_A &amp; E Arborists Tree Care"/>
    <m/>
    <d v="2020-05-14T00:00:00"/>
    <m/>
    <x v="9"/>
    <d v="2020-05-14T13:25:27"/>
    <s v="Sierra"/>
    <s v="SI_Sierra"/>
    <m/>
    <s v="13085 AVIAN PL"/>
    <s v="NEVADA CITY"/>
    <s v=""/>
    <s v=""/>
    <s v="sdealf_awrr"/>
    <d v="2020-03-18T14:26:09"/>
    <s v="BE_geomartawrrprod"/>
    <d v="2020-05-14T13:33:57"/>
    <s v="b94da5ef-5694-4e14-92b9-20b4cd4973be"/>
  </r>
  <r>
    <n v="0"/>
    <n v="0"/>
    <n v="0"/>
    <n v="0"/>
    <n v="0"/>
    <n v="0"/>
    <n v="0"/>
    <n v="0"/>
    <n v="0"/>
    <n v="0"/>
    <x v="1"/>
    <n v="1"/>
    <n v="1"/>
    <n v="1"/>
    <n v="20"/>
    <x v="3"/>
    <d v="2020-05-14T13:25:41"/>
    <s v="zAWRR Not in Roster"/>
    <x v="1"/>
    <d v="2020-03-19T00:00:00"/>
    <d v="2020-03-19T08:31:00"/>
    <s v=""/>
    <s v="No"/>
    <s v="Old"/>
    <n v="0"/>
    <x v="1"/>
    <x v="0"/>
    <s v="zAWRR Not in Roster"/>
    <s v="zAWRR Not in Roster"/>
    <x v="1"/>
    <n v="2934798"/>
    <x v="1499"/>
    <x v="0"/>
    <s v="LP_AV115-J09_814168"/>
    <s v="CIP_AV115-J10_356595"/>
    <s v="Tree Work Complete"/>
    <m/>
    <x v="8"/>
    <s v="Gray Pine"/>
    <s v="No"/>
    <s v="No"/>
    <n v="11"/>
    <n v="21"/>
    <s v="Do Not ABATE"/>
    <s v="F1B_FP-Rmv1 B"/>
    <s v="Haul offsite"/>
    <m/>
    <s v="None Observed"/>
    <s v=".7 span pole C-C1; under lines and previously topped; tree health is declining. Further topping will kill tree"/>
    <s v="AEA_A &amp; E Arborists Tree Care"/>
    <m/>
    <n v="40"/>
    <s v="F1B_FP-Rmv1 B"/>
    <d v="2020-04-17T15:00:28"/>
    <m/>
    <s v="Unit"/>
    <s v="No"/>
    <s v="Not Invoiced"/>
    <s v="AEA_A &amp; E Arborists Tree Care"/>
    <m/>
    <d v="2020-05-14T00:00:00"/>
    <m/>
    <x v="9"/>
    <d v="2020-05-14T13:25:41"/>
    <s v="Sierra"/>
    <s v="SI_Sierra"/>
    <m/>
    <s v="13085 AVIAN PL"/>
    <s v="NEVADA CITY"/>
    <s v=""/>
    <s v=""/>
    <s v="sdealf_awrr"/>
    <d v="2020-03-19T08:31:00"/>
    <s v="BE_geomartawrrprod"/>
    <d v="2020-05-14T13:33:57"/>
    <s v="f7bb9588-0922-4930-8c8e-72537c4c407a"/>
  </r>
  <r>
    <n v="0"/>
    <n v="0"/>
    <n v="0"/>
    <n v="0"/>
    <n v="0"/>
    <n v="0"/>
    <n v="0"/>
    <n v="0"/>
    <n v="0"/>
    <n v="0"/>
    <x v="1"/>
    <n v="1"/>
    <s v="NA"/>
    <s v="NA"/>
    <n v="20"/>
    <x v="3"/>
    <d v="2020-05-14T13:28:20"/>
    <s v="JEF"/>
    <x v="6"/>
    <d v="2020-05-14T00:00:00"/>
    <d v="2020-05-14T13:28:20"/>
    <s v=""/>
    <s v="No"/>
    <s v="New"/>
    <n v="0"/>
    <x v="1"/>
    <x v="0"/>
    <s v="Kalli"/>
    <s v="Fenk"/>
    <x v="29"/>
    <n v="3231168"/>
    <x v="1500"/>
    <x v="0"/>
    <s v="LP_AV115-F22_882929"/>
    <s v="CIP_AV115-F22_356421"/>
    <s v="No Work Required Under EVM"/>
    <m/>
    <x v="0"/>
    <s v="Black Oak"/>
    <s v="No"/>
    <s v="No"/>
    <n v="21"/>
    <n v="80"/>
    <s v="Do Not ABATE"/>
    <s v="NW_No Work"/>
    <s v="Not Needed"/>
    <m/>
    <s v="None Observed"/>
    <s v="0.2  of span from pole B to C. 66 feet west of lines. Can strike pole B and lines."/>
    <m/>
    <m/>
    <m/>
    <m/>
    <m/>
    <m/>
    <s v="Unit"/>
    <s v="No"/>
    <s v="Not Invoiced"/>
    <m/>
    <m/>
    <m/>
    <s v="TBD"/>
    <x v="34"/>
    <d v="2020-05-14T13:28:20"/>
    <s v="Sierra"/>
    <s v="SI_Sierra"/>
    <m/>
    <s v="13110 ARTIC OWL RD"/>
    <s v="NEVADA CITY"/>
    <s v=""/>
    <s v=""/>
    <s v="kfenkj_awrr"/>
    <d v="2020-05-14T13:28:20"/>
    <s v="BE_geomartawrrprod"/>
    <d v="2020-05-15T08:05:07"/>
    <s v="33303e0c-3022-4606-aab8-628e53ba1e8b"/>
  </r>
  <r>
    <n v="0"/>
    <n v="0"/>
    <n v="0"/>
    <n v="0"/>
    <n v="0"/>
    <n v="0"/>
    <n v="0"/>
    <n v="0"/>
    <n v="0"/>
    <n v="0"/>
    <x v="1"/>
    <n v="1"/>
    <s v="NA"/>
    <s v="NA"/>
    <n v="20"/>
    <x v="3"/>
    <d v="2020-05-14T13:28:48"/>
    <s v="MBG"/>
    <x v="3"/>
    <d v="2020-05-14T00:00:00"/>
    <d v="2020-05-14T13:28:48"/>
    <s v=""/>
    <s v="No"/>
    <s v="New"/>
    <n v="0"/>
    <x v="1"/>
    <x v="0"/>
    <s v="Nathan"/>
    <s v="Vik"/>
    <x v="23"/>
    <n v="3229062"/>
    <x v="1501"/>
    <x v="2"/>
    <s v="LP_AW116-A08_893410"/>
    <s v="CIP_AW116-A09_396960"/>
    <s v="No Work Required Under EVM"/>
    <m/>
    <x v="1"/>
    <s v="Cedar"/>
    <s v="No"/>
    <s v="No"/>
    <n v="16"/>
    <n v="70"/>
    <s v="Do Not ABATE"/>
    <s v="NW_No Work"/>
    <s v="Not Needed"/>
    <m/>
    <s v="Riparian"/>
    <s v="Tree is .6 span from pole c to b, 15 ft NE of line. Just outside of fence line along driveway. Overall healthy "/>
    <m/>
    <m/>
    <m/>
    <m/>
    <m/>
    <m/>
    <s v="Unit"/>
    <s v="No"/>
    <s v="Not Invoiced"/>
    <m/>
    <m/>
    <m/>
    <s v="TBD "/>
    <x v="28"/>
    <d v="2020-05-14T13:28:48"/>
    <s v="Sierra"/>
    <s v="SI_Sierra"/>
    <m/>
    <s v="13780 SUNSHINE MEADOWS TRL"/>
    <s v="GRASS VALLEY"/>
    <s v=""/>
    <s v=""/>
    <s v="nvikm_awrr"/>
    <d v="2020-05-14T13:28:48"/>
    <s v="BE_geomartawrrprod"/>
    <d v="2020-05-14T14:20:41"/>
    <s v="ce253608-cf54-412b-82a4-bca0212c7b39"/>
  </r>
  <r>
    <n v="0"/>
    <n v="0"/>
    <n v="0"/>
    <n v="0"/>
    <n v="0"/>
    <n v="0"/>
    <n v="0"/>
    <n v="0"/>
    <n v="0"/>
    <n v="0"/>
    <x v="1"/>
    <n v="1"/>
    <s v="NA"/>
    <s v="NA"/>
    <n v="20"/>
    <x v="3"/>
    <d v="2020-05-14T13:29:55"/>
    <s v="JEF"/>
    <x v="6"/>
    <d v="2020-05-14T00:00:00"/>
    <d v="2020-05-14T13:29:55"/>
    <s v=""/>
    <s v="No"/>
    <s v="New"/>
    <n v="0"/>
    <x v="1"/>
    <x v="0"/>
    <s v="Kalli"/>
    <s v="Fenk"/>
    <x v="29"/>
    <n v="3231169"/>
    <x v="1502"/>
    <x v="0"/>
    <s v="LP_AV115-F22_882929"/>
    <s v="CIP_AV115-F22_356421"/>
    <s v="No Work Required Under EVM"/>
    <m/>
    <x v="0"/>
    <s v="Ponderosa Pine"/>
    <s v="No"/>
    <s v="No"/>
    <n v="18"/>
    <n v="88"/>
    <s v="Do Not ABATE"/>
    <s v="NW_No Work"/>
    <s v="Not Needed"/>
    <m/>
    <s v="None Observed"/>
    <s v="0.2  of span from pole B to C. 60 feet west of lines. Can strike pole B and lines."/>
    <m/>
    <m/>
    <m/>
    <m/>
    <m/>
    <m/>
    <s v="Unit"/>
    <s v="No"/>
    <s v="Not Invoiced"/>
    <m/>
    <m/>
    <m/>
    <s v="TBD"/>
    <x v="34"/>
    <d v="2020-05-14T13:29:55"/>
    <s v="Sierra"/>
    <s v="SI_Sierra"/>
    <m/>
    <s v="13110 ARTIC OWL RD"/>
    <s v="NEVADA CITY"/>
    <s v=""/>
    <s v=""/>
    <s v="kfenkj_awrr"/>
    <d v="2020-05-14T13:29:55"/>
    <s v="BE_geomartawrrprod"/>
    <d v="2020-05-15T08:05:07"/>
    <s v="77b21d54-bf8f-4713-bdd6-e752a142a16f"/>
  </r>
  <r>
    <n v="0"/>
    <n v="0"/>
    <n v="0"/>
    <n v="0"/>
    <n v="0"/>
    <n v="0"/>
    <n v="0"/>
    <n v="0"/>
    <n v="0"/>
    <n v="0"/>
    <x v="1"/>
    <n v="1"/>
    <s v="NA"/>
    <s v="NA"/>
    <n v="20"/>
    <x v="3"/>
    <d v="2020-05-14T13:30:58"/>
    <s v="MBG"/>
    <x v="3"/>
    <d v="2020-05-14T00:00:00"/>
    <d v="2020-05-14T13:30:58"/>
    <s v=""/>
    <s v="No"/>
    <s v="New"/>
    <n v="0"/>
    <x v="1"/>
    <x v="0"/>
    <s v="Nathan"/>
    <s v="Vik"/>
    <x v="23"/>
    <n v="3229066"/>
    <x v="1503"/>
    <x v="2"/>
    <s v="LP_AW116-A08_893410"/>
    <s v="CIP_AW116-A09_396960"/>
    <s v="No Work Required Under EVM"/>
    <m/>
    <x v="1"/>
    <s v="Cedar"/>
    <s v="No"/>
    <s v="No"/>
    <n v="12"/>
    <n v="62"/>
    <s v="Do Not ABATE"/>
    <s v="NW_No Work"/>
    <s v="Not Needed"/>
    <m/>
    <s v="Riparian"/>
    <s v="Tree is .6 span from pole c to b, 20 ft NE of line. Overall healthy tree, downhill from driveway. "/>
    <m/>
    <m/>
    <m/>
    <m/>
    <m/>
    <m/>
    <s v="Unit"/>
    <s v="No"/>
    <s v="Not Invoiced"/>
    <m/>
    <m/>
    <m/>
    <s v="TBD "/>
    <x v="28"/>
    <d v="2020-05-14T13:30:58"/>
    <s v="Sierra"/>
    <s v="SI_Sierra"/>
    <m/>
    <s v="13780 SUNSHINE MEADOWS TRL"/>
    <s v="GRASS VALLEY"/>
    <s v=""/>
    <s v=""/>
    <s v="nvikm_awrr"/>
    <d v="2020-05-14T13:30:58"/>
    <s v="BE_geomartawrrprod"/>
    <d v="2020-05-14T14:20:41"/>
    <s v="89d9c504-ec63-43b0-bf3f-0183222a593a"/>
  </r>
  <r>
    <n v="0"/>
    <n v="0"/>
    <n v="0"/>
    <n v="0"/>
    <n v="0"/>
    <n v="0"/>
    <n v="0"/>
    <n v="0"/>
    <n v="0"/>
    <n v="0"/>
    <x v="1"/>
    <n v="1"/>
    <s v="NA"/>
    <s v="NA"/>
    <n v="20"/>
    <x v="3"/>
    <d v="2020-05-14T13:32:22"/>
    <s v="JEF"/>
    <x v="6"/>
    <d v="2020-05-14T00:00:00"/>
    <d v="2020-05-14T13:32:22"/>
    <s v=""/>
    <s v="No"/>
    <s v="New"/>
    <n v="0"/>
    <x v="1"/>
    <x v="0"/>
    <s v="Kalli"/>
    <s v="Fenk"/>
    <x v="29"/>
    <n v="3231170"/>
    <x v="1504"/>
    <x v="0"/>
    <s v="LP_AV115-F22_882929"/>
    <s v="CIP_AV115-F22_356421"/>
    <s v="No Work Required Under EVM"/>
    <m/>
    <x v="0"/>
    <s v="Black Oak"/>
    <s v="No"/>
    <s v="No"/>
    <n v="18"/>
    <n v="70"/>
    <s v="Do Not ABATE"/>
    <s v="NW_No Work"/>
    <s v="Not Needed"/>
    <m/>
    <s v="None Observed"/>
    <s v="0.2  of span from pole B to C. 44 feet west of lines. Can strike pole B and lines. Leaning towards facilities near top of tree. "/>
    <m/>
    <m/>
    <m/>
    <m/>
    <m/>
    <m/>
    <s v="Unit"/>
    <s v="No"/>
    <s v="Not Invoiced"/>
    <m/>
    <m/>
    <m/>
    <s v="TBD"/>
    <x v="34"/>
    <d v="2020-05-14T13:32:22"/>
    <s v="Sierra"/>
    <s v="SI_Sierra"/>
    <m/>
    <s v="13110 ARTIC OWL RD"/>
    <s v="NEVADA CITY"/>
    <s v=""/>
    <s v=""/>
    <s v="kfenkj_awrr"/>
    <d v="2020-05-14T13:32:22"/>
    <s v="BE_geomartawrrprod"/>
    <d v="2020-05-15T08:05:07"/>
    <s v="d532649e-f5c0-4952-8881-605c0c25efd7"/>
  </r>
  <r>
    <n v="0"/>
    <n v="0"/>
    <n v="0"/>
    <n v="0"/>
    <n v="0"/>
    <n v="0"/>
    <n v="0"/>
    <n v="0"/>
    <n v="0"/>
    <n v="0"/>
    <x v="1"/>
    <n v="1"/>
    <n v="1"/>
    <n v="1"/>
    <n v="20"/>
    <x v="3"/>
    <d v="2020-05-14T13:32:52"/>
    <s v="MBG"/>
    <x v="3"/>
    <d v="2020-05-14T00:00:00"/>
    <d v="2020-05-14T13:32:52"/>
    <s v=""/>
    <s v="No"/>
    <s v="New"/>
    <n v="0"/>
    <x v="1"/>
    <x v="0"/>
    <s v="Benjamin"/>
    <s v="Post"/>
    <x v="16"/>
    <n v="3229093"/>
    <x v="1505"/>
    <x v="2"/>
    <s v="LP_AW116-A08_893410"/>
    <s v="CIP_AW116-A09_396960"/>
    <s v="Work Identified"/>
    <m/>
    <x v="1"/>
    <s v="Cedar"/>
    <s v="No"/>
    <s v="No"/>
    <n v="5"/>
    <n v="31"/>
    <s v="Do Not ABATE"/>
    <s v="F1A_FP-Rmv1 A"/>
    <s v="Cut and Leave"/>
    <m/>
    <s v="Riparian"/>
    <s v="0.8 span from pole C to pole B, young cedar is healthy overall but will likely grow within striking distance of facilities in next 18 months, repeated topping not recommended."/>
    <m/>
    <m/>
    <m/>
    <m/>
    <m/>
    <m/>
    <s v="Unit"/>
    <s v="No"/>
    <s v="Not Invoiced"/>
    <m/>
    <m/>
    <m/>
    <s v="TBD"/>
    <x v="20"/>
    <d v="2020-05-14T13:32:52"/>
    <s v="Sierra"/>
    <s v="SI_Sierra"/>
    <m/>
    <s v="13780 SUNSHINE MEADOWS TRL"/>
    <s v="GRASS VALLEY"/>
    <s v=""/>
    <s v=""/>
    <s v="bpostm_awrr"/>
    <d v="2020-05-14T13:32:52"/>
    <s v="BE_geomartawrrprod"/>
    <d v="2020-05-14T14:20:42"/>
    <s v="813f0edb-1e96-4c86-a697-62d4d9f104c8"/>
  </r>
  <r>
    <n v="0"/>
    <n v="0"/>
    <n v="0"/>
    <n v="0"/>
    <n v="0"/>
    <n v="0"/>
    <n v="0"/>
    <n v="0"/>
    <n v="0"/>
    <n v="0"/>
    <x v="1"/>
    <n v="1"/>
    <s v="NA"/>
    <s v="NA"/>
    <n v="20"/>
    <x v="3"/>
    <d v="2020-05-14T13:33:04"/>
    <s v="MBG"/>
    <x v="3"/>
    <d v="2020-05-14T00:00:00"/>
    <d v="2020-05-14T13:33:04"/>
    <s v=""/>
    <s v="No"/>
    <s v="New"/>
    <n v="0"/>
    <x v="1"/>
    <x v="0"/>
    <s v="Nathan"/>
    <s v="Vik"/>
    <x v="23"/>
    <n v="3229095"/>
    <x v="1506"/>
    <x v="2"/>
    <s v="LP_AW116-A08_893410"/>
    <s v="CIP_AW116-A09_396960"/>
    <s v="No Work Required Under EVM"/>
    <m/>
    <x v="1"/>
    <s v="Cedar"/>
    <s v="No"/>
    <s v="No"/>
    <n v="14"/>
    <n v="57"/>
    <s v="Do Not ABATE"/>
    <s v="NW_No Work"/>
    <s v="Not Needed"/>
    <m/>
    <s v="Riparian"/>
    <s v="Tree is .7 span from pole c to b, 26 ft NE of line. Overall healthy tree "/>
    <m/>
    <m/>
    <m/>
    <m/>
    <m/>
    <m/>
    <s v="Unit"/>
    <s v="No"/>
    <s v="Not Invoiced"/>
    <m/>
    <m/>
    <m/>
    <s v="TBD "/>
    <x v="28"/>
    <d v="2020-05-14T13:33:04"/>
    <s v="Sierra"/>
    <s v="SI_Sierra"/>
    <m/>
    <s v="13780 SUNSHINE MEADOWS TRL"/>
    <s v="GRASS VALLEY"/>
    <s v=""/>
    <s v=""/>
    <s v="nvikm_awrr"/>
    <d v="2020-05-14T13:33:04"/>
    <s v="BE_geomartawrrprod"/>
    <d v="2020-05-14T14:20:42"/>
    <s v="47a7ad8b-5d22-4251-a68f-e775b2cd70c3"/>
  </r>
  <r>
    <n v="0"/>
    <n v="0"/>
    <n v="0"/>
    <n v="0"/>
    <n v="0"/>
    <n v="0"/>
    <n v="0"/>
    <n v="0"/>
    <n v="0"/>
    <n v="0"/>
    <x v="1"/>
    <n v="1"/>
    <s v="NA"/>
    <s v="NA"/>
    <n v="20"/>
    <x v="3"/>
    <d v="2020-05-14T13:33:28"/>
    <s v="JEF"/>
    <x v="6"/>
    <d v="2020-05-14T00:00:00"/>
    <d v="2020-05-14T13:33:28"/>
    <s v=""/>
    <s v="No"/>
    <s v="New"/>
    <n v="0"/>
    <x v="1"/>
    <x v="0"/>
    <s v="Kalli"/>
    <s v="Fenk"/>
    <x v="29"/>
    <n v="3231171"/>
    <x v="1507"/>
    <x v="0"/>
    <s v="LP_AV115-F22_882929"/>
    <s v="CIP_AV115-F22_356421"/>
    <s v="No Work Required Under EVM"/>
    <m/>
    <x v="0"/>
    <s v="Ponderosa Pine"/>
    <s v="No"/>
    <s v="No"/>
    <n v="20"/>
    <n v="85"/>
    <s v="Do Not ABATE"/>
    <s v="NW_No Work"/>
    <s v="Not Needed"/>
    <m/>
    <s v="None Observed"/>
    <s v="0.2  of span from pole B to C. 70 feet west of lines. Can strike pole B and lines."/>
    <m/>
    <m/>
    <m/>
    <m/>
    <m/>
    <m/>
    <s v="Unit"/>
    <s v="No"/>
    <s v="Not Invoiced"/>
    <m/>
    <m/>
    <m/>
    <s v="TBD"/>
    <x v="34"/>
    <d v="2020-05-14T13:33:28"/>
    <s v="Sierra"/>
    <s v="SI_Sierra"/>
    <m/>
    <s v="13110 ARTIC OWL RD"/>
    <s v="NEVADA CITY"/>
    <s v=""/>
    <s v=""/>
    <s v="kfenkj_awrr"/>
    <d v="2020-05-14T13:33:28"/>
    <s v="BE_geomartawrrprod"/>
    <d v="2020-05-15T08:05:07"/>
    <s v="05c4f4a2-90b9-4455-a4e6-f49bcf3ee606"/>
  </r>
  <r>
    <n v="0"/>
    <n v="0"/>
    <n v="0"/>
    <n v="0"/>
    <n v="0"/>
    <n v="0"/>
    <n v="0"/>
    <n v="0"/>
    <n v="0"/>
    <n v="0"/>
    <x v="1"/>
    <n v="1"/>
    <s v="NA"/>
    <s v="NA"/>
    <n v="20"/>
    <x v="3"/>
    <d v="2020-05-14T13:35:09"/>
    <s v="JEF"/>
    <x v="6"/>
    <d v="2020-05-14T00:00:00"/>
    <d v="2020-05-14T13:35:09"/>
    <s v=""/>
    <s v="No"/>
    <s v="New"/>
    <n v="0"/>
    <x v="1"/>
    <x v="0"/>
    <s v="Kalli"/>
    <s v="Fenk"/>
    <x v="29"/>
    <n v="3231172"/>
    <x v="1508"/>
    <x v="0"/>
    <s v="LP_AV115-F22_882929"/>
    <s v="CIP_AV115-F22_356421"/>
    <s v="No Work Required Under EVM"/>
    <m/>
    <x v="0"/>
    <s v="Black Oak"/>
    <s v="No"/>
    <s v="No"/>
    <n v="38"/>
    <n v="80"/>
    <s v="Do Not ABATE"/>
    <s v="NW_No Work"/>
    <s v="Not Needed"/>
    <m/>
    <s v="None Observed"/>
    <s v="0.2  of span from pole B to C. 59 feet west of lines. Can strike pole B and lines. Heavy lean parallel to facilities. "/>
    <m/>
    <m/>
    <m/>
    <m/>
    <m/>
    <m/>
    <s v="Unit"/>
    <s v="No"/>
    <s v="Not Invoiced"/>
    <m/>
    <m/>
    <m/>
    <s v="TBD"/>
    <x v="34"/>
    <d v="2020-05-14T13:35:09"/>
    <s v="Sierra"/>
    <s v="SI_Sierra"/>
    <m/>
    <s v="13110 ARTIC OWL RD"/>
    <s v="NEVADA CITY"/>
    <s v=""/>
    <s v=""/>
    <s v="kfenkj_awrr"/>
    <d v="2020-05-14T13:35:09"/>
    <s v="BE_geomartawrrprod"/>
    <d v="2020-05-15T08:05:07"/>
    <s v="085680fc-1966-41b4-98b0-87fad92c8cce"/>
  </r>
  <r>
    <n v="0"/>
    <n v="0"/>
    <n v="0"/>
    <n v="0"/>
    <n v="0"/>
    <n v="0"/>
    <n v="0"/>
    <n v="0"/>
    <n v="0"/>
    <n v="0"/>
    <x v="1"/>
    <n v="1"/>
    <s v="NA"/>
    <s v="NA"/>
    <n v="20"/>
    <x v="3"/>
    <d v="2020-05-14T13:38:19"/>
    <s v="MBG"/>
    <x v="3"/>
    <d v="2020-05-14T00:00:00"/>
    <d v="2020-05-14T13:38:19"/>
    <s v=""/>
    <s v="No"/>
    <s v="New"/>
    <n v="0"/>
    <x v="1"/>
    <x v="0"/>
    <s v="Nathan"/>
    <s v="Vik"/>
    <x v="23"/>
    <n v="3229106"/>
    <x v="1509"/>
    <x v="2"/>
    <s v="LP_AW116-A08_893410"/>
    <s v="CIP_AW116-A09_396960"/>
    <s v="No Work Required Under EVM"/>
    <m/>
    <x v="1"/>
    <s v="Cedar"/>
    <s v="No"/>
    <s v="No"/>
    <n v="7"/>
    <n v="42"/>
    <s v="Do Not ABATE"/>
    <s v="NW_No Work"/>
    <s v="Not Needed"/>
    <m/>
    <s v="Riparian"/>
    <s v="Tree is .7 span from pole c to b, 8 ft NE of line. Previously trimmed. Overall healthy, borderline tall enough to strike. "/>
    <m/>
    <m/>
    <m/>
    <m/>
    <m/>
    <m/>
    <s v="Unit"/>
    <s v="No"/>
    <s v="Not Invoiced"/>
    <m/>
    <m/>
    <m/>
    <s v="TBD "/>
    <x v="28"/>
    <d v="2020-05-14T13:38:19"/>
    <s v="Sierra"/>
    <s v="SI_Sierra"/>
    <m/>
    <s v="13780 SUNSHINE MEADOWS TRL"/>
    <s v="GRASS VALLEY"/>
    <s v=""/>
    <s v=""/>
    <s v="nvikm_awrr"/>
    <d v="2020-05-14T13:38:19"/>
    <s v="BE_geomartawrrprod"/>
    <d v="2020-05-14T14:20:42"/>
    <s v="22db167c-00ce-4c2a-b9b1-4dbba9b0720a"/>
  </r>
  <r>
    <n v="0"/>
    <n v="0"/>
    <n v="0"/>
    <n v="0"/>
    <n v="0"/>
    <n v="0"/>
    <n v="0"/>
    <n v="0"/>
    <n v="0"/>
    <n v="0"/>
    <x v="1"/>
    <n v="1"/>
    <n v="1"/>
    <s v="NA"/>
    <n v="20"/>
    <x v="3"/>
    <d v="2020-05-14T13:39:32"/>
    <s v="MBG"/>
    <x v="3"/>
    <d v="2020-05-14T00:00:00"/>
    <d v="2020-05-14T13:39:32"/>
    <s v=""/>
    <s v="No"/>
    <s v="New"/>
    <n v="0"/>
    <x v="1"/>
    <x v="0"/>
    <s v="Benjamin"/>
    <s v="Post"/>
    <x v="16"/>
    <n v="3229111"/>
    <x v="1510"/>
    <x v="2"/>
    <s v="LP_AW116-A08_893410"/>
    <s v="CIP_AW116-A09_396960"/>
    <s v="Work Identified"/>
    <m/>
    <x v="1"/>
    <s v="Cedar"/>
    <s v="No"/>
    <s v="No"/>
    <n v="9"/>
    <n v="45"/>
    <s v="Do Not ABATE"/>
    <s v="OV_Overhang"/>
    <s v="Not Needed"/>
    <m/>
    <s v="Riparian"/>
    <s v="0.8 span from pole C to pole B, 10 ft SW of lines, light overhang trim on cedar is recommended to maintain compliance. Some trimming has been done in recent years."/>
    <m/>
    <m/>
    <m/>
    <m/>
    <m/>
    <m/>
    <s v="Unit"/>
    <s v="No"/>
    <s v="Not Invoiced"/>
    <m/>
    <m/>
    <m/>
    <s v="N/A"/>
    <x v="20"/>
    <d v="2020-05-14T13:39:32"/>
    <s v="Sierra"/>
    <s v="SI_Sierra"/>
    <m/>
    <s v="13780 SUNSHINE MEADOWS TRL"/>
    <s v="GRASS VALLEY"/>
    <s v=""/>
    <s v=""/>
    <s v="bpostm_awrr"/>
    <d v="2020-05-14T13:39:32"/>
    <s v="BE_geomartawrrprod"/>
    <d v="2020-05-14T14:20:42"/>
    <s v="a4725b62-8b22-49af-bf30-89d16fd56688"/>
  </r>
  <r>
    <n v="0"/>
    <n v="0"/>
    <n v="0"/>
    <n v="0"/>
    <n v="0"/>
    <n v="0"/>
    <n v="0"/>
    <n v="0"/>
    <n v="0"/>
    <n v="0"/>
    <x v="1"/>
    <n v="1"/>
    <s v="NA"/>
    <s v="NA"/>
    <n v="20"/>
    <x v="3"/>
    <d v="2020-05-14T13:44:09"/>
    <s v="MGE"/>
    <x v="4"/>
    <d v="2020-05-14T00:00:00"/>
    <d v="2020-05-14T13:26:24"/>
    <s v=""/>
    <s v="No"/>
    <s v="New"/>
    <n v="0"/>
    <x v="1"/>
    <x v="0"/>
    <s v="Miguel"/>
    <s v="Dominguez-Diaz"/>
    <x v="20"/>
    <n v="3229054"/>
    <x v="1511"/>
    <x v="0"/>
    <s v="LP_AV115-F22_882926"/>
    <s v="CIP_AV115-F22_357478"/>
    <s v="No Work Required Under EVM"/>
    <s v=""/>
    <x v="2"/>
    <s v="Ponderosa Pine"/>
    <s v="No"/>
    <s v="No"/>
    <n v="10"/>
    <n v="60"/>
    <s v="Do Not ABATE"/>
    <s v="NW_No Work"/>
    <s v="Not Needed"/>
    <s v="No"/>
    <s v="None Observed"/>
    <s v="0.6 of the span from pole 6 to Pole A. 10ft East of the line. Has previously been trimmed. "/>
    <s v=""/>
    <s v=""/>
    <m/>
    <s v=""/>
    <m/>
    <s v=""/>
    <s v="Unit"/>
    <m/>
    <s v=""/>
    <s v=""/>
    <s v=""/>
    <m/>
    <s v="TBD "/>
    <x v="24"/>
    <d v="2020-05-14T13:44:09"/>
    <s v="Sierra"/>
    <s v="SI_Sierra"/>
    <s v="1051742733"/>
    <m/>
    <s v="NEVADA CITY"/>
    <s v=""/>
    <s v=""/>
    <s v="mdiazm_awrr"/>
    <d v="2020-05-14T13:26:24"/>
    <s v="BE_geomartawrrprod"/>
    <d v="2020-05-15T04:04:09"/>
    <s v="541bf133-3fe9-4c1c-b710-174f97e8a7c8"/>
  </r>
  <r>
    <n v="0"/>
    <n v="0"/>
    <n v="0"/>
    <n v="0"/>
    <n v="0"/>
    <n v="0"/>
    <n v="0"/>
    <n v="0"/>
    <n v="0"/>
    <n v="0"/>
    <x v="1"/>
    <n v="1"/>
    <n v="4"/>
    <n v="4"/>
    <n v="20"/>
    <x v="3"/>
    <d v="2020-05-14T13:45:07"/>
    <s v="MBG"/>
    <x v="3"/>
    <d v="2020-05-14T00:00:00"/>
    <d v="2020-05-14T13:45:07"/>
    <s v=""/>
    <s v="No"/>
    <s v="New"/>
    <n v="0"/>
    <x v="1"/>
    <x v="0"/>
    <s v="Nathan"/>
    <s v="Vik"/>
    <x v="23"/>
    <n v="3229133"/>
    <x v="1512"/>
    <x v="2"/>
    <s v="LP_AW116-A08_893410"/>
    <s v="CIP_AW116-A09_396960"/>
    <s v="Work Identified"/>
    <m/>
    <x v="1"/>
    <s v="Cedar"/>
    <s v="No"/>
    <s v="Yes"/>
    <n v="38"/>
    <n v="96"/>
    <s v="ABATE"/>
    <s v="F4B_FP-Rmv4 B"/>
    <s v="Cut and Leave"/>
    <m/>
    <s v="Riparian"/>
    <s v="Tree is .9 span from pole c to b, 18 ft NE of line. Dead top, large wound with rot at base of tree. "/>
    <m/>
    <m/>
    <m/>
    <m/>
    <m/>
    <m/>
    <s v="Unit"/>
    <s v="No"/>
    <s v="Not Invoiced"/>
    <m/>
    <m/>
    <m/>
    <s v="TBD "/>
    <x v="28"/>
    <d v="2020-05-14T13:45:07"/>
    <s v="Sierra"/>
    <s v="SI_Sierra"/>
    <m/>
    <s v="13780 SUNSHINE MEADOWS TRL"/>
    <s v="GRASS VALLEY"/>
    <s v=""/>
    <s v=""/>
    <s v="nvikm_awrr"/>
    <d v="2020-05-14T13:45:07"/>
    <s v="BE_geomartawrrprod"/>
    <d v="2020-05-14T14:20:42"/>
    <s v="d1249973-77f9-4fda-acd2-b2992b597ee5"/>
  </r>
  <r>
    <n v="0"/>
    <n v="0"/>
    <n v="0"/>
    <n v="0"/>
    <n v="0"/>
    <n v="0"/>
    <n v="0"/>
    <n v="0"/>
    <n v="0"/>
    <n v="0"/>
    <x v="1"/>
    <n v="1"/>
    <s v="NA"/>
    <s v="NA"/>
    <n v="20"/>
    <x v="3"/>
    <d v="2020-05-14T13:49:58"/>
    <s v="MBG"/>
    <x v="3"/>
    <d v="2020-05-14T00:00:00"/>
    <d v="2020-05-14T13:49:58"/>
    <s v=""/>
    <s v="No"/>
    <s v="New"/>
    <n v="0"/>
    <x v="1"/>
    <x v="0"/>
    <s v="Benjamin"/>
    <s v="Post"/>
    <x v="16"/>
    <n v="3229166"/>
    <x v="1513"/>
    <x v="2"/>
    <s v="LP_AW116-A08_893410"/>
    <s v="CIP_AW116-A09_396960"/>
    <s v="No Work Required Under EVM"/>
    <m/>
    <x v="1"/>
    <s v="Cedar"/>
    <s v="No"/>
    <s v="No"/>
    <n v="6"/>
    <n v="45"/>
    <s v="Do Not ABATE"/>
    <s v="NW_No Work"/>
    <s v="Not Needed"/>
    <m/>
    <s v="None Observed"/>
    <s v="0.8 span from pole C to pole B, 15’ SW of lines, overall healthy cedar has a path to facilities that is mostly blocked."/>
    <m/>
    <m/>
    <m/>
    <m/>
    <m/>
    <m/>
    <s v="Unit"/>
    <s v="No"/>
    <s v="Not Invoiced"/>
    <m/>
    <m/>
    <m/>
    <s v="TBD"/>
    <x v="20"/>
    <d v="2020-05-14T13:49:58"/>
    <s v="Sierra"/>
    <s v="SI_Sierra"/>
    <m/>
    <s v="13780 SUNSHINE MEADOWS TRL"/>
    <s v="GRASS VALLEY"/>
    <s v=""/>
    <s v=""/>
    <s v="bpostm_awrr"/>
    <d v="2020-05-14T13:49:58"/>
    <s v="BE_geomartawrrprod"/>
    <d v="2020-05-14T14:20:43"/>
    <s v="d5e806cc-7bcc-443d-ad63-688826b6f605"/>
  </r>
  <r>
    <n v="0"/>
    <n v="0"/>
    <n v="0"/>
    <n v="0"/>
    <n v="0"/>
    <n v="0"/>
    <n v="0"/>
    <n v="0"/>
    <n v="0"/>
    <n v="0"/>
    <x v="1"/>
    <n v="1"/>
    <s v="NA"/>
    <s v="NA"/>
    <n v="20"/>
    <x v="3"/>
    <d v="2020-05-14T13:50:56"/>
    <s v="MGE"/>
    <x v="4"/>
    <d v="2020-05-14T00:00:00"/>
    <d v="2020-05-14T13:50:56"/>
    <s v=""/>
    <s v="No"/>
    <s v="New"/>
    <n v="0"/>
    <x v="1"/>
    <x v="0"/>
    <s v="Aaron"/>
    <s v="Hansen"/>
    <x v="14"/>
    <n v="3229170"/>
    <x v="1514"/>
    <x v="2"/>
    <s v="LP_AW116-A07_900829"/>
    <s v="CIP_AW116-A07_395881"/>
    <s v="No Work Required Under EVM"/>
    <m/>
    <x v="2"/>
    <s v="Live Oak"/>
    <s v="No"/>
    <s v="No"/>
    <n v="23"/>
    <n v="45"/>
    <s v="Do Not ABATE"/>
    <s v="NW_No Work"/>
    <s v="Not Needed"/>
    <m/>
    <s v="Riparian"/>
    <s v="0.6 span between poles# 1-14, 43 feet West of line/ 2 stem combined DBH "/>
    <m/>
    <m/>
    <m/>
    <m/>
    <m/>
    <m/>
    <s v="Unit"/>
    <s v="No"/>
    <s v="Not Invoiced"/>
    <m/>
    <m/>
    <m/>
    <s v="TBD "/>
    <x v="17"/>
    <d v="2020-05-14T13:50:56"/>
    <s v="Sierra"/>
    <s v="SI_Sierra"/>
    <m/>
    <s v="12352 SUNSHINE VALLEY RD"/>
    <s v="GRASS VALLEY"/>
    <s v=""/>
    <s v=""/>
    <s v="ahansm_awrr"/>
    <d v="2020-05-14T13:50:56"/>
    <s v="BE_geomartawrrprod"/>
    <d v="2020-05-14T14:20:43"/>
    <s v="773de579-41e1-4a21-a53a-50cf9661122b"/>
  </r>
  <r>
    <n v="0"/>
    <n v="0"/>
    <n v="0"/>
    <n v="0"/>
    <n v="0"/>
    <n v="0"/>
    <n v="0"/>
    <n v="0"/>
    <n v="0"/>
    <n v="0"/>
    <x v="1"/>
    <n v="1"/>
    <n v="1"/>
    <n v="1"/>
    <n v="20"/>
    <x v="3"/>
    <d v="2020-05-14T13:51:25"/>
    <s v="JEF"/>
    <x v="6"/>
    <d v="2020-05-14T00:00:00"/>
    <d v="2020-05-14T13:51:25"/>
    <s v=""/>
    <s v="No"/>
    <s v="New"/>
    <n v="0"/>
    <x v="1"/>
    <x v="0"/>
    <s v="Kalli"/>
    <s v="Fenk"/>
    <x v="29"/>
    <n v="3231173"/>
    <x v="1515"/>
    <x v="0"/>
    <s v="LP_AV115-F22_882929"/>
    <s v="CIP_AV115-F22_356421"/>
    <s v="Work Identified"/>
    <m/>
    <x v="0"/>
    <s v="Cedar"/>
    <s v="No"/>
    <s v="No"/>
    <n v="5"/>
    <n v="35"/>
    <s v="ABATE"/>
    <s v="F1B_FP-Rmv1 B"/>
    <s v="Cut and Leave"/>
    <m/>
    <s v="None Observed"/>
    <s v="0.8 of span from pole A to B. 5 feet west of lines. Poor taper, can strike pole B. Black trunk"/>
    <m/>
    <m/>
    <m/>
    <m/>
    <m/>
    <m/>
    <s v="Unit"/>
    <s v="No"/>
    <s v="Not Invoiced"/>
    <m/>
    <m/>
    <m/>
    <s v="Cut into 16 inches and remove brush "/>
    <x v="34"/>
    <d v="2020-05-14T13:51:25"/>
    <s v="Sierra"/>
    <s v="SI_Sierra"/>
    <m/>
    <s v="13110 ARTIC OWL RD"/>
    <s v="NEVADA CITY"/>
    <s v=""/>
    <s v=""/>
    <s v="kfenkj_awrr"/>
    <d v="2020-05-14T13:51:25"/>
    <s v="BE_geomartawrrprod"/>
    <d v="2020-05-15T08:05:07"/>
    <s v="c4efe0c7-b90f-4d67-b907-1af025783ff5"/>
  </r>
  <r>
    <n v="0"/>
    <n v="0"/>
    <n v="0"/>
    <n v="0"/>
    <n v="0"/>
    <n v="0"/>
    <n v="0"/>
    <n v="0"/>
    <n v="0"/>
    <n v="0"/>
    <x v="1"/>
    <n v="1"/>
    <n v="1"/>
    <n v="1"/>
    <n v="20"/>
    <x v="3"/>
    <d v="2020-05-14T13:52:09"/>
    <s v="JEF"/>
    <x v="6"/>
    <d v="2020-05-14T00:00:00"/>
    <d v="2020-05-14T13:52:09"/>
    <s v=""/>
    <s v="No"/>
    <s v="New"/>
    <n v="0"/>
    <x v="1"/>
    <x v="0"/>
    <s v="Kalli"/>
    <s v="Fenk"/>
    <x v="29"/>
    <n v="3231174"/>
    <x v="1516"/>
    <x v="0"/>
    <s v="LP_AV115-F22_882929"/>
    <s v="CIP_AV115-F22_356421"/>
    <s v="Work Identified"/>
    <m/>
    <x v="0"/>
    <s v="Cedar"/>
    <s v="No"/>
    <s v="No"/>
    <n v="5"/>
    <n v="35"/>
    <s v="ABATE"/>
    <s v="F1B_FP-Rmv1 B"/>
    <s v="Cut and Leave"/>
    <m/>
    <s v="None Observed"/>
    <s v="0.8 of span from pole A to B. 7 feet west of lines. Poor taper, can strike pole B. Black trunk"/>
    <m/>
    <m/>
    <m/>
    <m/>
    <m/>
    <m/>
    <s v="Unit"/>
    <s v="No"/>
    <s v="Not Invoiced"/>
    <m/>
    <m/>
    <m/>
    <s v="Cut into 16 inches and remove brush "/>
    <x v="34"/>
    <d v="2020-05-14T13:52:09"/>
    <s v="Sierra"/>
    <s v="SI_Sierra"/>
    <m/>
    <s v="13110 ARTIC OWL RD"/>
    <s v="NEVADA CITY"/>
    <s v=""/>
    <s v=""/>
    <s v="kfenkj_awrr"/>
    <d v="2020-05-14T13:52:09"/>
    <s v="BE_geomartawrrprod"/>
    <d v="2020-05-15T08:05:07"/>
    <s v="a4a42cde-599f-4a65-a62f-15f2fbc3d269"/>
  </r>
  <r>
    <n v="0"/>
    <n v="0"/>
    <n v="0"/>
    <n v="0"/>
    <n v="0"/>
    <n v="0"/>
    <n v="0"/>
    <n v="0"/>
    <n v="0"/>
    <n v="0"/>
    <x v="1"/>
    <n v="1"/>
    <s v="NA"/>
    <s v="NA"/>
    <n v="20"/>
    <x v="3"/>
    <d v="2020-05-14T13:53:52"/>
    <s v="MGE"/>
    <x v="4"/>
    <d v="2020-05-14T00:00:00"/>
    <d v="2020-05-14T13:53:52"/>
    <s v=""/>
    <s v="No"/>
    <s v="New"/>
    <n v="0"/>
    <x v="1"/>
    <x v="0"/>
    <s v="Miguel"/>
    <s v="Dominguez-Diaz"/>
    <x v="20"/>
    <n v="3229198"/>
    <x v="1517"/>
    <x v="0"/>
    <s v="LP_AV115-F22_882926"/>
    <s v="CIP_AV115-F22_357478"/>
    <s v="No Work Required Under EVM"/>
    <s v=""/>
    <x v="2"/>
    <s v="Cedar"/>
    <s v="No"/>
    <s v="No"/>
    <n v="8"/>
    <n v="27"/>
    <s v="Not a Strike Tree"/>
    <s v="NW_No Work"/>
    <s v="Not Needed"/>
    <s v="No"/>
    <s v="None Observed"/>
    <s v="0.6 of the span from pole 6 to Pole A. 8ft East of the line. Can grow to strike lines. "/>
    <s v=""/>
    <s v=""/>
    <m/>
    <s v=""/>
    <m/>
    <s v=""/>
    <s v="Unit"/>
    <m/>
    <s v=""/>
    <s v=""/>
    <s v=""/>
    <m/>
    <s v="TBD "/>
    <x v="24"/>
    <d v="2020-05-14T13:53:52"/>
    <s v="Sierra"/>
    <s v="SI_Sierra"/>
    <s v="1051742733"/>
    <m/>
    <s v="NEVADA CITY"/>
    <s v=""/>
    <s v=""/>
    <s v="mdiazm_awrr"/>
    <d v="2020-05-14T13:53:52"/>
    <s v="BE_geomartawrrprod"/>
    <d v="2020-05-15T04:04:09"/>
    <s v="3ffdf0fe-14f3-4541-87b0-1722d99d24a8"/>
  </r>
  <r>
    <n v="0"/>
    <n v="0"/>
    <n v="0"/>
    <n v="0"/>
    <n v="0"/>
    <n v="0"/>
    <n v="0"/>
    <n v="0"/>
    <n v="0"/>
    <n v="0"/>
    <x v="1"/>
    <n v="1"/>
    <s v="NA"/>
    <s v="NA"/>
    <n v="20"/>
    <x v="3"/>
    <d v="2020-05-14T13:53:54"/>
    <s v="JEF"/>
    <x v="6"/>
    <d v="2020-05-14T00:00:00"/>
    <d v="2020-05-14T13:53:54"/>
    <s v=""/>
    <s v="No"/>
    <s v="New"/>
    <n v="0"/>
    <x v="1"/>
    <x v="0"/>
    <s v="Kalli"/>
    <s v="Fenk"/>
    <x v="29"/>
    <n v="3231175"/>
    <x v="1518"/>
    <x v="0"/>
    <s v="LP_AV115-F22_882929"/>
    <s v="CIP_AV115-F22_356421"/>
    <s v="No Work Required Under EVM"/>
    <m/>
    <x v="0"/>
    <s v="Cedar"/>
    <s v="No"/>
    <s v="No"/>
    <n v="9"/>
    <n v="44"/>
    <s v="Do Not ABATE"/>
    <s v="NW_No Work"/>
    <s v="Not Needed"/>
    <m/>
    <s v="None Observed"/>
    <s v="0.9 of span from pole B to C. 12 feet west of lines. Can strike pole B. "/>
    <m/>
    <m/>
    <m/>
    <m/>
    <m/>
    <m/>
    <s v="Unit"/>
    <s v="No"/>
    <s v="Not Invoiced"/>
    <m/>
    <m/>
    <m/>
    <s v="TBD"/>
    <x v="34"/>
    <d v="2020-05-14T13:53:54"/>
    <s v="Sierra"/>
    <s v="SI_Sierra"/>
    <m/>
    <s v="13110 ARTIC OWL RD"/>
    <s v="NEVADA CITY"/>
    <s v=""/>
    <s v=""/>
    <s v="kfenkj_awrr"/>
    <d v="2020-05-14T13:53:54"/>
    <s v="BE_geomartawrrprod"/>
    <d v="2020-05-15T08:05:07"/>
    <s v="3c12bcf7-7ed4-4cdb-afa9-2712a3cf682b"/>
  </r>
  <r>
    <n v="0"/>
    <n v="0"/>
    <n v="0"/>
    <n v="0"/>
    <n v="0"/>
    <n v="0"/>
    <n v="0"/>
    <n v="0"/>
    <n v="0"/>
    <n v="0"/>
    <x v="1"/>
    <n v="1"/>
    <n v="2"/>
    <n v="2"/>
    <n v="20"/>
    <x v="3"/>
    <d v="2020-05-14T13:54:31"/>
    <s v="MGE"/>
    <x v="4"/>
    <d v="2020-05-14T00:00:00"/>
    <d v="2020-05-14T13:54:31"/>
    <s v=""/>
    <s v="No"/>
    <s v="New"/>
    <n v="0"/>
    <x v="1"/>
    <x v="0"/>
    <s v="Amanda"/>
    <s v="Winne"/>
    <x v="22"/>
    <n v="3230473"/>
    <x v="1519"/>
    <x v="2"/>
    <s v="LP_AW116-A08_899992"/>
    <s v="CIP_AW116-A08_396057"/>
    <s v="Work Identified"/>
    <m/>
    <x v="2"/>
    <s v="Knobcone Pine"/>
    <s v="No"/>
    <s v="No"/>
    <n v="16"/>
    <n v="80"/>
    <s v="ABATE"/>
    <s v="F2B_FP-Rmv2 B"/>
    <s v="Not Needed"/>
    <m/>
    <s v="None Observed"/>
    <s v="0.5 span between poles 10-1A / 27 feet south of line, large sapping wound 5 feet up west side of trunk "/>
    <m/>
    <m/>
    <m/>
    <m/>
    <m/>
    <m/>
    <s v="Unit"/>
    <s v="No"/>
    <s v="Not Invoiced"/>
    <m/>
    <m/>
    <m/>
    <s v="TBD "/>
    <x v="27"/>
    <d v="2020-05-14T13:54:31"/>
    <s v="Sierra"/>
    <s v="SI_Sierra"/>
    <m/>
    <s v="15815 MCQUISTON LN"/>
    <s v="GRASS VALLEY"/>
    <s v=""/>
    <s v=""/>
    <s v="awinnm_awrr"/>
    <d v="2020-05-14T13:54:31"/>
    <s v="BE_geomartawrrprod"/>
    <d v="2020-05-14T18:14:41"/>
    <s v="1839d012-479a-4cba-9c58-d9428e036e1e"/>
  </r>
  <r>
    <n v="0"/>
    <n v="0"/>
    <n v="0"/>
    <n v="0"/>
    <n v="0"/>
    <n v="0"/>
    <n v="0"/>
    <n v="0"/>
    <n v="0"/>
    <n v="0"/>
    <x v="1"/>
    <n v="1"/>
    <n v="1"/>
    <n v="1"/>
    <n v="20"/>
    <x v="3"/>
    <d v="2020-05-14T13:56:21"/>
    <s v="JEF"/>
    <x v="6"/>
    <d v="2020-05-14T00:00:00"/>
    <d v="2020-05-14T13:56:21"/>
    <s v=""/>
    <s v="No"/>
    <s v="New"/>
    <n v="0"/>
    <x v="1"/>
    <x v="0"/>
    <s v="Kalli"/>
    <s v="Fenk"/>
    <x v="29"/>
    <n v="3231176"/>
    <x v="1520"/>
    <x v="0"/>
    <s v="LP_AV115-F22_882929"/>
    <s v="CIP_AV115-F22_356421"/>
    <s v="Work Identified"/>
    <m/>
    <x v="0"/>
    <s v="Cedar"/>
    <s v="No"/>
    <s v="No"/>
    <n v="7"/>
    <n v="45"/>
    <s v="ABATE"/>
    <s v="F1B_FP-Rmv1 B"/>
    <s v="Cut and Leave"/>
    <m/>
    <s v="None Observed"/>
    <s v="0.9  of span from pole A to B. 10 feet west of lines. Poor taper, can strike pole B. Black trunk"/>
    <m/>
    <m/>
    <m/>
    <m/>
    <m/>
    <m/>
    <s v="Unit"/>
    <s v="No"/>
    <s v="Not Invoiced"/>
    <m/>
    <m/>
    <m/>
    <s v="Cut into 16 inches and remove brush "/>
    <x v="34"/>
    <d v="2020-05-14T13:56:21"/>
    <s v="Sierra"/>
    <s v="SI_Sierra"/>
    <m/>
    <s v="13110 ARTIC OWL RD"/>
    <s v="NEVADA CITY"/>
    <s v=""/>
    <s v=""/>
    <s v="kfenkj_awrr"/>
    <d v="2020-05-14T13:56:21"/>
    <s v="BE_geomartawrrprod"/>
    <d v="2020-05-15T08:05:07"/>
    <s v="6af56056-fc90-4e73-8225-ac0a13051599"/>
  </r>
  <r>
    <n v="0"/>
    <n v="0"/>
    <n v="0"/>
    <n v="0"/>
    <n v="0"/>
    <n v="0"/>
    <n v="0"/>
    <n v="0"/>
    <n v="0"/>
    <n v="0"/>
    <x v="1"/>
    <n v="1"/>
    <s v="NA"/>
    <s v="NA"/>
    <n v="20"/>
    <x v="3"/>
    <d v="2020-05-14T13:56:41"/>
    <s v="MGE"/>
    <x v="4"/>
    <d v="2020-05-14T00:00:00"/>
    <d v="2020-05-14T13:56:41"/>
    <s v=""/>
    <s v="No"/>
    <s v="New"/>
    <n v="0"/>
    <x v="1"/>
    <x v="0"/>
    <s v="Aaron"/>
    <s v="Hansen"/>
    <x v="14"/>
    <n v="3229222"/>
    <x v="1521"/>
    <x v="2"/>
    <s v="LP_AW116-A07_900829"/>
    <s v="CIP_AW116-A07_395881"/>
    <s v="No Work Required Under EVM"/>
    <m/>
    <x v="2"/>
    <s v="Live Oak"/>
    <s v="No"/>
    <s v="No"/>
    <n v="9"/>
    <n v="45"/>
    <s v="Do Not ABATE"/>
    <s v="NW_No Work"/>
    <s v="Not Needed"/>
    <m/>
    <s v="Riparian"/>
    <s v="0.6 span between poles# 1-14, 43 feet West of line "/>
    <m/>
    <m/>
    <m/>
    <m/>
    <m/>
    <m/>
    <s v="Unit"/>
    <s v="No"/>
    <s v="Not Invoiced"/>
    <m/>
    <m/>
    <m/>
    <s v="TBD "/>
    <x v="17"/>
    <d v="2020-05-14T13:56:41"/>
    <s v="Sierra"/>
    <s v="SI_Sierra"/>
    <m/>
    <s v="12352 SUNSHINE VALLEY RD"/>
    <s v="GRASS VALLEY"/>
    <s v=""/>
    <s v=""/>
    <s v="ahansm_awrr"/>
    <d v="2020-05-14T13:56:41"/>
    <s v="BE_geomartawrrprod"/>
    <d v="2020-05-14T14:20:44"/>
    <s v="1c856a07-3094-4931-a635-d6178a75d2cc"/>
  </r>
  <r>
    <n v="0"/>
    <n v="0"/>
    <n v="0"/>
    <n v="0"/>
    <n v="0"/>
    <n v="0"/>
    <n v="0"/>
    <n v="0"/>
    <n v="0"/>
    <n v="0"/>
    <x v="1"/>
    <n v="1"/>
    <s v="NA"/>
    <s v="NA"/>
    <n v="20"/>
    <x v="3"/>
    <d v="2020-05-14T13:57:07"/>
    <s v="MBG"/>
    <x v="3"/>
    <d v="2020-05-14T00:00:00"/>
    <d v="2020-05-14T13:57:07"/>
    <s v=""/>
    <s v="No"/>
    <s v="New"/>
    <n v="0"/>
    <x v="1"/>
    <x v="0"/>
    <s v="Benjamin"/>
    <s v="Post"/>
    <x v="16"/>
    <n v="3229231"/>
    <x v="1522"/>
    <x v="2"/>
    <s v="LP_AW116-A08_893410"/>
    <s v="CIP_AW116-A09_396960"/>
    <s v="No Work Required Under EVM"/>
    <m/>
    <x v="1"/>
    <s v="Cedar"/>
    <s v="No"/>
    <s v="No"/>
    <n v="9"/>
    <n v="45"/>
    <s v="Do Not ABATE"/>
    <s v="NW_No Work"/>
    <s v="Not Needed"/>
    <m/>
    <s v="Riparian"/>
    <s v="0.8 span from pole C to pole B, 20’ SW of lines, overall healthy cedar is within striking distance of lines, no work needed in next 18 months."/>
    <m/>
    <m/>
    <m/>
    <m/>
    <m/>
    <m/>
    <s v="Unit"/>
    <s v="No"/>
    <s v="Not Invoiced"/>
    <m/>
    <m/>
    <m/>
    <s v="TBD"/>
    <x v="20"/>
    <d v="2020-05-14T13:57:07"/>
    <s v="Sierra"/>
    <s v="SI_Sierra"/>
    <m/>
    <s v="13780 SUNSHINE MEADOWS TRL"/>
    <s v="GRASS VALLEY"/>
    <s v=""/>
    <s v=""/>
    <s v="bpostm_awrr"/>
    <d v="2020-05-14T13:57:07"/>
    <s v="BE_geomartawrrprod"/>
    <d v="2020-05-14T14:20:44"/>
    <s v="cdddb7fa-c073-4b71-bb31-c5f7e64fcdf0"/>
  </r>
  <r>
    <n v="0"/>
    <n v="0"/>
    <n v="0"/>
    <n v="0"/>
    <n v="0"/>
    <n v="0"/>
    <n v="0"/>
    <n v="0"/>
    <n v="0"/>
    <n v="0"/>
    <x v="1"/>
    <n v="1"/>
    <s v="NA"/>
    <s v="NA"/>
    <n v="20"/>
    <x v="3"/>
    <d v="2020-05-14T13:57:12"/>
    <s v="MBG"/>
    <x v="3"/>
    <d v="2020-05-14T00:00:00"/>
    <d v="2020-05-14T13:57:12"/>
    <s v=""/>
    <s v="No"/>
    <s v="New"/>
    <n v="0"/>
    <x v="1"/>
    <x v="0"/>
    <s v="Nathan"/>
    <s v="Vik"/>
    <x v="23"/>
    <n v="3229232"/>
    <x v="1523"/>
    <x v="2"/>
    <s v="LP_AW116-A08_893410"/>
    <s v="CIP_AW116-A09_396960"/>
    <s v="No Work Required Under EVM"/>
    <m/>
    <x v="1"/>
    <s v="Cedar"/>
    <s v="No"/>
    <s v="No"/>
    <n v="18"/>
    <n v="63"/>
    <s v="Do Not ABATE"/>
    <s v="NW_No Work"/>
    <s v="Not Needed"/>
    <m/>
    <s v="Riparian"/>
    <s v="Tree is .1 span from pole b to a, 20 ft north of line. Overall healthy "/>
    <m/>
    <m/>
    <m/>
    <m/>
    <m/>
    <m/>
    <s v="Unit"/>
    <s v="No"/>
    <s v="Not Invoiced"/>
    <m/>
    <m/>
    <m/>
    <s v="TBD "/>
    <x v="28"/>
    <d v="2020-05-14T13:57:12"/>
    <s v="Sierra"/>
    <s v="SI_Sierra"/>
    <m/>
    <s v="13780 SUNSHINE MEADOWS TRL"/>
    <s v="GRASS VALLEY"/>
    <s v=""/>
    <s v=""/>
    <s v="nvikm_awrr"/>
    <d v="2020-05-14T13:57:12"/>
    <s v="BE_geomartawrrprod"/>
    <d v="2020-05-14T14:20:44"/>
    <s v="3a08062a-bb95-4c1d-b11b-7d76a5db140a"/>
  </r>
  <r>
    <n v="0"/>
    <n v="0"/>
    <n v="0"/>
    <n v="0"/>
    <n v="0"/>
    <n v="0"/>
    <n v="0"/>
    <n v="0"/>
    <n v="0"/>
    <n v="0"/>
    <x v="1"/>
    <n v="1"/>
    <s v="NA"/>
    <s v="NA"/>
    <n v="20"/>
    <x v="3"/>
    <d v="2020-05-14T13:57:28"/>
    <s v="JEF"/>
    <x v="6"/>
    <d v="2020-05-14T00:00:00"/>
    <d v="2020-05-14T13:57:28"/>
    <s v=""/>
    <s v="No"/>
    <s v="New"/>
    <n v="0"/>
    <x v="1"/>
    <x v="0"/>
    <s v="Kalli"/>
    <s v="Fenk"/>
    <x v="29"/>
    <n v="3231177"/>
    <x v="1524"/>
    <x v="0"/>
    <s v="LP_AV115-F22_882929"/>
    <s v="CIP_AV115-F22_356421"/>
    <s v="No Work Required Under EVM"/>
    <m/>
    <x v="0"/>
    <s v="Cedar"/>
    <s v="No"/>
    <s v="No"/>
    <n v="10"/>
    <n v="45"/>
    <s v="Do Not ABATE"/>
    <s v="NW_No Work"/>
    <s v="Not Needed"/>
    <m/>
    <s v="None Observed"/>
    <s v="0.9 of span from pole B to C. 30 feet west of lines. Can strike pole B. "/>
    <m/>
    <m/>
    <m/>
    <m/>
    <m/>
    <m/>
    <s v="Unit"/>
    <s v="No"/>
    <s v="Not Invoiced"/>
    <m/>
    <m/>
    <m/>
    <s v="TBD"/>
    <x v="34"/>
    <d v="2020-05-14T13:57:28"/>
    <s v="Sierra"/>
    <s v="SI_Sierra"/>
    <m/>
    <s v="13110 ARTIC OWL RD"/>
    <s v="NEVADA CITY"/>
    <s v=""/>
    <s v=""/>
    <s v="kfenkj_awrr"/>
    <d v="2020-05-14T13:57:28"/>
    <s v="BE_geomartawrrprod"/>
    <d v="2020-05-15T08:05:07"/>
    <s v="ecf2507d-0d7f-4683-a428-8881250fbe8c"/>
  </r>
  <r>
    <n v="0"/>
    <n v="0"/>
    <n v="0"/>
    <n v="0"/>
    <n v="0"/>
    <n v="0"/>
    <n v="0"/>
    <n v="0"/>
    <n v="0"/>
    <n v="0"/>
    <x v="1"/>
    <n v="1"/>
    <n v="2"/>
    <n v="2"/>
    <n v="20"/>
    <x v="3"/>
    <d v="2020-05-14T13:57:42"/>
    <s v="zAWRR Not in Roster"/>
    <x v="1"/>
    <d v="2020-03-19T00:00:00"/>
    <d v="2020-03-19T11:17:49"/>
    <s v=""/>
    <s v="No"/>
    <s v="Old"/>
    <n v="0"/>
    <x v="1"/>
    <x v="0"/>
    <s v="zAWRR Not in Roster"/>
    <s v="zAWRR Not in Roster"/>
    <x v="1"/>
    <n v="2937151"/>
    <x v="1525"/>
    <x v="0"/>
    <s v="LP_AV115-J08_881077"/>
    <s v="CIP_AV115-J08_356052"/>
    <s v="Tree Work Complete"/>
    <m/>
    <x v="8"/>
    <s v="Ponderosa Pine"/>
    <s v="No"/>
    <s v="No"/>
    <n v="14"/>
    <n v="70"/>
    <s v="Do Not ABATE"/>
    <s v="F2B_FP-Rmv2 B"/>
    <s v="Haul offsite"/>
    <s v="No"/>
    <s v="None Observed"/>
    <s v=".8 SPN P9-10. 50’ east of line inside horse fence. Funky top and slight lean towards line."/>
    <s v="AEA_A &amp; E Arborists Tree Care"/>
    <m/>
    <n v="5746657"/>
    <s v="F2B_FP-Rmv2 B"/>
    <d v="2020-05-13T14:44:05"/>
    <m/>
    <s v="Unit"/>
    <m/>
    <m/>
    <s v="AEA_A &amp; E Arborists Tree Care"/>
    <m/>
    <d v="2020-05-14T13:57:18"/>
    <s v="Remove all wood and slash"/>
    <x v="9"/>
    <d v="2020-05-14T13:57:42"/>
    <s v="Sierra"/>
    <s v="SI_Sierra"/>
    <s v="1051749335"/>
    <m/>
    <s v="NEVADA CITY"/>
    <s v=""/>
    <s v=""/>
    <s v="flewif_awrr"/>
    <d v="2020-03-19T11:17:49"/>
    <s v="BE_geomartawrrprod"/>
    <d v="2020-05-14T15:33:53"/>
    <s v="1c4a0027-e109-49c0-b950-c2d6419f6a6d"/>
  </r>
  <r>
    <n v="0"/>
    <n v="0"/>
    <n v="0"/>
    <n v="0"/>
    <n v="0"/>
    <n v="0"/>
    <n v="0"/>
    <n v="0"/>
    <n v="0"/>
    <n v="0"/>
    <x v="1"/>
    <n v="1"/>
    <s v="NA"/>
    <s v="NA"/>
    <n v="20"/>
    <x v="3"/>
    <d v="2020-05-14T13:58:32"/>
    <s v="JEF"/>
    <x v="6"/>
    <d v="2020-05-14T00:00:00"/>
    <d v="2020-05-14T13:58:32"/>
    <s v=""/>
    <s v="No"/>
    <s v="New"/>
    <n v="0"/>
    <x v="1"/>
    <x v="0"/>
    <s v="Kalli"/>
    <s v="Fenk"/>
    <x v="29"/>
    <n v="3231178"/>
    <x v="1526"/>
    <x v="0"/>
    <s v="LP_AV115-F22_882929"/>
    <s v="CIP_AV115-F22_356421"/>
    <s v="No Work Required Under EVM"/>
    <m/>
    <x v="0"/>
    <s v="Cedar"/>
    <s v="No"/>
    <s v="No"/>
    <n v="7"/>
    <n v="40"/>
    <s v="Do Not ABATE"/>
    <s v="NW_No Work"/>
    <s v="Not Needed"/>
    <m/>
    <s v="None Observed"/>
    <s v="20 feet west of pole B. Can strike pole B. "/>
    <m/>
    <m/>
    <m/>
    <m/>
    <m/>
    <m/>
    <s v="Unit"/>
    <s v="No"/>
    <s v="Not Invoiced"/>
    <m/>
    <m/>
    <m/>
    <s v="TBD"/>
    <x v="34"/>
    <d v="2020-05-14T13:58:32"/>
    <s v="Sierra"/>
    <s v="SI_Sierra"/>
    <m/>
    <s v="13110 ARTIC OWL RD"/>
    <s v="NEVADA CITY"/>
    <s v=""/>
    <s v=""/>
    <s v="kfenkj_awrr"/>
    <d v="2020-05-14T13:58:32"/>
    <s v="BE_geomartawrrprod"/>
    <d v="2020-05-15T08:05:07"/>
    <s v="cfdce0b4-b183-4a5a-88b3-cb3a902f3824"/>
  </r>
  <r>
    <n v="0"/>
    <n v="0"/>
    <n v="0"/>
    <n v="0"/>
    <n v="0"/>
    <n v="0"/>
    <n v="0"/>
    <n v="0"/>
    <n v="0"/>
    <n v="0"/>
    <x v="1"/>
    <n v="1"/>
    <s v="NA"/>
    <s v="NA"/>
    <n v="20"/>
    <x v="3"/>
    <d v="2020-05-14T14:00:50"/>
    <s v="JEF"/>
    <x v="6"/>
    <d v="2020-05-14T00:00:00"/>
    <d v="2020-05-14T14:00:50"/>
    <s v=""/>
    <s v="No"/>
    <s v="New"/>
    <n v="0"/>
    <x v="1"/>
    <x v="0"/>
    <s v="Kalli"/>
    <s v="Fenk"/>
    <x v="29"/>
    <n v="3231179"/>
    <x v="1527"/>
    <x v="0"/>
    <s v="LP_AV115-F22_882929"/>
    <s v="CIP_AV115-F22_356421"/>
    <s v="No Work Required Under EVM"/>
    <m/>
    <x v="0"/>
    <s v="Cedar"/>
    <s v="No"/>
    <s v="No"/>
    <n v="6"/>
    <n v="30"/>
    <s v="Do Not ABATE"/>
    <s v="NW_No Work"/>
    <s v="Not Needed"/>
    <m/>
    <s v="None Observed"/>
    <s v="0.1 of span from pole B to C. 24 feet west of pole B. "/>
    <m/>
    <m/>
    <m/>
    <m/>
    <m/>
    <m/>
    <s v="Unit"/>
    <s v="No"/>
    <s v="Not Invoiced"/>
    <m/>
    <m/>
    <m/>
    <s v="TBD"/>
    <x v="34"/>
    <d v="2020-05-14T14:00:50"/>
    <s v="Sierra"/>
    <s v="SI_Sierra"/>
    <m/>
    <s v="13110 ARTIC OWL RD"/>
    <s v="NEVADA CITY"/>
    <s v=""/>
    <s v=""/>
    <s v="kfenkj_awrr"/>
    <d v="2020-05-14T14:00:50"/>
    <s v="BE_geomartawrrprod"/>
    <d v="2020-05-15T08:05:07"/>
    <s v="8a609472-feeb-455c-b8d9-ee8bfa405665"/>
  </r>
  <r>
    <n v="0"/>
    <n v="0"/>
    <n v="0"/>
    <n v="0"/>
    <n v="0"/>
    <n v="0"/>
    <n v="0"/>
    <n v="0"/>
    <n v="0"/>
    <n v="0"/>
    <x v="1"/>
    <n v="1"/>
    <n v="1"/>
    <n v="1"/>
    <n v="20"/>
    <x v="3"/>
    <d v="2020-05-14T14:01:46"/>
    <s v="MGE"/>
    <x v="4"/>
    <d v="2020-05-14T00:00:00"/>
    <d v="2020-05-14T14:01:46"/>
    <s v=""/>
    <s v="No"/>
    <s v="New"/>
    <n v="0"/>
    <x v="1"/>
    <x v="0"/>
    <s v="Amanda"/>
    <s v="Winne"/>
    <x v="22"/>
    <n v="3230474"/>
    <x v="1528"/>
    <x v="2"/>
    <s v="LP_AW116-A08_899992"/>
    <s v="CIP_AW116-A08_396057"/>
    <s v="Work Identified"/>
    <m/>
    <x v="2"/>
    <s v="Knobcone Pine"/>
    <s v="No"/>
    <s v="No"/>
    <n v="8"/>
    <n v="43"/>
    <s v="ABATE"/>
    <s v="F1B_FP-Rmv1 B"/>
    <s v="Not Needed"/>
    <m/>
    <s v="None Observed"/>
    <s v="0.6 span between poles 10-1A / 25 feet south of line, sapping wound three feet up trunk, possible bark beetle, poor taper, suppressed "/>
    <m/>
    <m/>
    <m/>
    <m/>
    <m/>
    <m/>
    <s v="Unit"/>
    <s v="No"/>
    <s v="Not Invoiced"/>
    <m/>
    <m/>
    <m/>
    <s v="TBD "/>
    <x v="27"/>
    <d v="2020-05-14T14:01:46"/>
    <s v="Sierra"/>
    <s v="SI_Sierra"/>
    <m/>
    <s v="15815 MCQUISTON LN"/>
    <s v="GRASS VALLEY"/>
    <s v=""/>
    <s v=""/>
    <s v="awinnm_awrr"/>
    <d v="2020-05-14T14:01:46"/>
    <s v="BE_geomartawrrprod"/>
    <d v="2020-05-14T18:14:41"/>
    <s v="0613d487-1606-4f72-a9b4-550d8c15f5a6"/>
  </r>
  <r>
    <n v="0"/>
    <n v="0"/>
    <n v="0"/>
    <n v="0"/>
    <n v="0"/>
    <n v="0"/>
    <n v="0"/>
    <n v="0"/>
    <n v="0"/>
    <n v="0"/>
    <x v="1"/>
    <n v="1"/>
    <s v="NA"/>
    <s v="NA"/>
    <n v="20"/>
    <x v="3"/>
    <d v="2020-05-14T14:02:07"/>
    <s v="MGE"/>
    <x v="4"/>
    <d v="2020-05-14T00:00:00"/>
    <d v="2020-05-14T14:02:07"/>
    <s v=""/>
    <s v="No"/>
    <s v="New"/>
    <n v="0"/>
    <x v="1"/>
    <x v="0"/>
    <s v="Aaron"/>
    <s v="Hansen"/>
    <x v="14"/>
    <n v="3229269"/>
    <x v="1529"/>
    <x v="2"/>
    <s v="LP_AW116-A07_900829"/>
    <s v="CIP_AW116-A07_395881"/>
    <s v="No Work Required Under EVM"/>
    <m/>
    <x v="2"/>
    <s v="Live Oak"/>
    <s v="No"/>
    <s v="No"/>
    <n v="35"/>
    <n v="45"/>
    <s v="Do Not ABATE"/>
    <s v="NW_No Work"/>
    <s v="Not Needed"/>
    <m/>
    <s v="Riparian"/>
    <s v="0.6 span between poles# 1-14, 50 feet West of line/ 4 stem Combined DBH/ Sucker sprout tree/ Debris in between stems at base "/>
    <m/>
    <m/>
    <m/>
    <m/>
    <m/>
    <m/>
    <s v="Unit"/>
    <s v="No"/>
    <s v="Not Invoiced"/>
    <m/>
    <m/>
    <m/>
    <s v="TBD "/>
    <x v="17"/>
    <d v="2020-05-14T14:02:07"/>
    <s v="Sierra"/>
    <s v="SI_Sierra"/>
    <m/>
    <s v="12352 SUNSHINE VALLEY RD"/>
    <s v="GRASS VALLEY"/>
    <s v=""/>
    <s v=""/>
    <s v="ahansm_awrr"/>
    <d v="2020-05-14T14:02:07"/>
    <s v="BE_geomartawrrprod"/>
    <d v="2020-05-14T16:23:47"/>
    <s v="5d6699ba-5b6d-411b-86fc-85838496ca89"/>
  </r>
  <r>
    <n v="0"/>
    <n v="0"/>
    <n v="0"/>
    <n v="0"/>
    <n v="0"/>
    <n v="0"/>
    <n v="0"/>
    <n v="0"/>
    <n v="0"/>
    <n v="0"/>
    <x v="1"/>
    <n v="1"/>
    <s v="NA"/>
    <s v="NA"/>
    <n v="20"/>
    <x v="3"/>
    <d v="2020-05-14T14:02:20"/>
    <s v="JEF"/>
    <x v="6"/>
    <d v="2020-05-14T00:00:00"/>
    <d v="2020-05-14T14:02:20"/>
    <s v=""/>
    <s v="No"/>
    <s v="New"/>
    <n v="0"/>
    <x v="1"/>
    <x v="0"/>
    <s v="Kalli"/>
    <s v="Fenk"/>
    <x v="29"/>
    <n v="3231180"/>
    <x v="1530"/>
    <x v="0"/>
    <s v="LP_AV115-F22_882929"/>
    <s v="CIP_AV115-F22_356421"/>
    <s v="No Work Required Under EVM"/>
    <m/>
    <x v="0"/>
    <s v="Cedar"/>
    <s v="No"/>
    <s v="No"/>
    <n v="12"/>
    <n v="50"/>
    <s v="Do Not ABATE"/>
    <s v="NW_No Work"/>
    <s v="Not Needed"/>
    <m/>
    <s v="None Observed"/>
    <s v="0.1 of span from pole B to C. 25 feet west of lines. Can strike pole B."/>
    <m/>
    <m/>
    <m/>
    <m/>
    <m/>
    <m/>
    <s v="Unit"/>
    <s v="No"/>
    <s v="Not Invoiced"/>
    <m/>
    <m/>
    <m/>
    <s v="TBD"/>
    <x v="34"/>
    <d v="2020-05-14T14:02:20"/>
    <s v="Sierra"/>
    <s v="SI_Sierra"/>
    <m/>
    <s v="13110 ARTIC OWL RD"/>
    <s v="NEVADA CITY"/>
    <s v=""/>
    <s v=""/>
    <s v="kfenkj_awrr"/>
    <d v="2020-05-14T14:02:20"/>
    <s v="BE_geomartawrrprod"/>
    <d v="2020-05-15T08:05:07"/>
    <s v="59a16ff9-74ed-4745-b9e0-75a8daa47e07"/>
  </r>
  <r>
    <n v="0"/>
    <n v="0"/>
    <n v="0"/>
    <n v="0"/>
    <n v="0"/>
    <n v="0"/>
    <n v="0"/>
    <n v="0"/>
    <n v="0"/>
    <n v="0"/>
    <x v="1"/>
    <n v="1"/>
    <s v="NA"/>
    <s v="NA"/>
    <n v="20"/>
    <x v="3"/>
    <d v="2020-05-14T14:03:12"/>
    <s v="JEF"/>
    <x v="6"/>
    <d v="2020-05-14T00:00:00"/>
    <d v="2020-05-14T14:03:12"/>
    <s v=""/>
    <s v="No"/>
    <s v="New"/>
    <n v="0"/>
    <x v="1"/>
    <x v="0"/>
    <s v="Kalli"/>
    <s v="Fenk"/>
    <x v="29"/>
    <n v="3231181"/>
    <x v="1531"/>
    <x v="0"/>
    <s v="LP_AV115-F22_882929"/>
    <s v="CIP_AV115-F22_356421"/>
    <s v="No Work Required Under EVM"/>
    <m/>
    <x v="0"/>
    <s v="Cedar"/>
    <s v="No"/>
    <s v="No"/>
    <n v="8"/>
    <n v="48"/>
    <s v="Do Not ABATE"/>
    <s v="NW_No Work"/>
    <s v="Not Needed"/>
    <m/>
    <s v="None Observed"/>
    <s v="0.1 of span from pole B to C. 27 feet west of lines. Can strike pole B."/>
    <m/>
    <m/>
    <m/>
    <m/>
    <m/>
    <m/>
    <s v="Unit"/>
    <s v="No"/>
    <s v="Not Invoiced"/>
    <m/>
    <m/>
    <m/>
    <s v="TBD"/>
    <x v="34"/>
    <d v="2020-05-14T14:03:12"/>
    <s v="Sierra"/>
    <s v="SI_Sierra"/>
    <m/>
    <s v="13110 ARTIC OWL RD"/>
    <s v="NEVADA CITY"/>
    <s v=""/>
    <s v=""/>
    <s v="kfenkj_awrr"/>
    <d v="2020-05-14T14:03:12"/>
    <s v="BE_geomartawrrprod"/>
    <d v="2020-05-15T08:05:07"/>
    <s v="d70ce121-5e71-4a36-912b-f9ece82297b8"/>
  </r>
  <r>
    <n v="0"/>
    <n v="0"/>
    <n v="0"/>
    <n v="0"/>
    <n v="0"/>
    <n v="0"/>
    <n v="0"/>
    <n v="0"/>
    <n v="0"/>
    <n v="0"/>
    <x v="1"/>
    <n v="1"/>
    <n v="3"/>
    <s v="NA"/>
    <n v="20"/>
    <x v="3"/>
    <d v="2020-05-14T14:04:06"/>
    <s v="MBG"/>
    <x v="3"/>
    <d v="2020-05-14T00:00:00"/>
    <d v="2020-05-14T14:04:06"/>
    <s v=""/>
    <s v="No"/>
    <s v="New"/>
    <n v="0"/>
    <x v="1"/>
    <x v="0"/>
    <s v="Nathan"/>
    <s v="Vik"/>
    <x v="23"/>
    <n v="3229285"/>
    <x v="1532"/>
    <x v="2"/>
    <s v="LP_AW116-A08_893410"/>
    <s v="CIP_AW116-A09_396960"/>
    <s v="Work Identified"/>
    <m/>
    <x v="1"/>
    <s v="Ponderosa Pine"/>
    <s v="No"/>
    <s v="No"/>
    <n v="24"/>
    <n v="87"/>
    <s v="Do Not ABATE"/>
    <s v="OV_Overhang"/>
    <s v="Not Needed"/>
    <m/>
    <s v="Riparian"/>
    <s v="Tree is .1 span from pole b to a, 15 ft north of line. Very slight overhang trim needed. Healthy tree except for codom top. "/>
    <m/>
    <m/>
    <m/>
    <m/>
    <m/>
    <m/>
    <s v="Unit"/>
    <s v="No"/>
    <s v="Not Invoiced"/>
    <m/>
    <m/>
    <m/>
    <s v="TBD "/>
    <x v="28"/>
    <d v="2020-05-14T14:04:06"/>
    <s v="Sierra"/>
    <s v="SI_Sierra"/>
    <m/>
    <s v="13780 SUNSHINE MEADOWS TRL"/>
    <s v="GRASS VALLEY"/>
    <s v=""/>
    <s v=""/>
    <s v="nvikm_awrr"/>
    <d v="2020-05-14T14:04:06"/>
    <s v="BE_geomartawrrprod"/>
    <d v="2020-05-14T16:23:47"/>
    <s v="a7b656da-bdd3-4d3b-80b5-bb585498317a"/>
  </r>
  <r>
    <n v="0"/>
    <n v="0"/>
    <n v="0"/>
    <n v="0"/>
    <n v="0"/>
    <n v="0"/>
    <n v="0"/>
    <n v="0"/>
    <n v="0"/>
    <n v="0"/>
    <x v="1"/>
    <n v="1"/>
    <n v="1"/>
    <n v="1"/>
    <n v="20"/>
    <x v="3"/>
    <d v="2020-05-14T14:05:53"/>
    <s v="MGE"/>
    <x v="4"/>
    <d v="2020-05-14T00:00:00"/>
    <d v="2020-05-14T14:05:53"/>
    <s v=""/>
    <s v="No"/>
    <s v="New"/>
    <n v="0"/>
    <x v="1"/>
    <x v="0"/>
    <s v="Amanda"/>
    <s v="Winne"/>
    <x v="22"/>
    <n v="3230475"/>
    <x v="1533"/>
    <x v="2"/>
    <s v="LP_AW116-A08_899992"/>
    <s v="CIP_AW116-A08_396057"/>
    <s v="Work Identified"/>
    <m/>
    <x v="2"/>
    <s v="Knobcone Pine"/>
    <s v="No"/>
    <s v="No"/>
    <n v="11"/>
    <n v="55"/>
    <s v="ABATE"/>
    <s v="F1B_FP-Rmv1 B"/>
    <s v="Not Needed"/>
    <m/>
    <s v="None Observed"/>
    <s v="0.6 span between poles 10-1A / 25 feet south of line, sapping wound 18 inches up trunk, possible bark beetle "/>
    <m/>
    <m/>
    <m/>
    <m/>
    <m/>
    <m/>
    <s v="Unit"/>
    <s v="No"/>
    <s v="Not Invoiced"/>
    <m/>
    <m/>
    <m/>
    <s v="TBD"/>
    <x v="27"/>
    <d v="2020-05-14T14:05:53"/>
    <s v="Sierra"/>
    <s v="SI_Sierra"/>
    <m/>
    <s v="15815 MCQUISTON LN"/>
    <s v="GRASS VALLEY"/>
    <s v=""/>
    <s v=""/>
    <s v="awinnm_awrr"/>
    <d v="2020-05-14T14:05:53"/>
    <s v="BE_geomartawrrprod"/>
    <d v="2020-05-14T18:14:41"/>
    <s v="88d7ec9b-04d3-4068-8199-491a66647237"/>
  </r>
  <r>
    <n v="0"/>
    <n v="0"/>
    <n v="0"/>
    <n v="0"/>
    <n v="0"/>
    <n v="0"/>
    <n v="0"/>
    <n v="0"/>
    <n v="0"/>
    <n v="0"/>
    <x v="1"/>
    <n v="1"/>
    <s v="NA"/>
    <s v="NA"/>
    <n v="20"/>
    <x v="3"/>
    <d v="2020-05-14T14:08:14"/>
    <s v="MGE"/>
    <x v="4"/>
    <d v="2020-05-14T00:00:00"/>
    <d v="2020-05-14T14:08:14"/>
    <s v=""/>
    <s v="No"/>
    <s v="New"/>
    <n v="0"/>
    <x v="1"/>
    <x v="0"/>
    <s v="Aaron"/>
    <s v="Hansen"/>
    <x v="14"/>
    <n v="3229300"/>
    <x v="1534"/>
    <x v="2"/>
    <s v="LP_AW116-A07_900829"/>
    <s v="CIP_AW116-A07_395881"/>
    <s v="No Work Required Under EVM"/>
    <m/>
    <x v="2"/>
    <s v="Live Oak"/>
    <s v="No"/>
    <s v="No"/>
    <n v="25"/>
    <n v="45"/>
    <s v="Do Not ABATE"/>
    <s v="NW_No Work"/>
    <s v="Not Needed"/>
    <m/>
    <s v="Riparian"/>
    <s v="0.6 span between poles# 1-14, 40 feet West of line/ 2 stem combined DBH "/>
    <m/>
    <m/>
    <m/>
    <m/>
    <m/>
    <m/>
    <s v="Unit"/>
    <s v="No"/>
    <s v="Not Invoiced"/>
    <m/>
    <m/>
    <m/>
    <s v="TBD "/>
    <x v="17"/>
    <d v="2020-05-14T14:08:14"/>
    <s v="Sierra"/>
    <s v="SI_Sierra"/>
    <m/>
    <s v="12352 SUNSHINE VALLEY RD"/>
    <s v="GRASS VALLEY"/>
    <s v=""/>
    <s v=""/>
    <s v="ahansm_awrr"/>
    <d v="2020-05-14T14:08:14"/>
    <s v="BE_geomartawrrprod"/>
    <d v="2020-05-14T16:23:47"/>
    <s v="456e54d3-9ec3-4406-ae0f-460d8059f501"/>
  </r>
  <r>
    <n v="0"/>
    <n v="0"/>
    <n v="0"/>
    <n v="0"/>
    <n v="0"/>
    <n v="0"/>
    <n v="0"/>
    <n v="0"/>
    <n v="0"/>
    <n v="0"/>
    <x v="1"/>
    <n v="1"/>
    <s v="NA"/>
    <s v="NA"/>
    <n v="20"/>
    <x v="3"/>
    <d v="2020-05-14T14:09:21"/>
    <s v="MBG"/>
    <x v="3"/>
    <d v="2020-05-14T00:00:00"/>
    <d v="2020-05-14T14:09:21"/>
    <s v=""/>
    <s v="No"/>
    <s v="New"/>
    <n v="0"/>
    <x v="1"/>
    <x v="0"/>
    <s v="Nathan"/>
    <s v="Vik"/>
    <x v="23"/>
    <n v="3229341"/>
    <x v="1535"/>
    <x v="2"/>
    <s v="LP_AW116-A08_893410"/>
    <s v="CIP_AW116-A09_396960"/>
    <s v="No Work Required Under EVM"/>
    <m/>
    <x v="1"/>
    <s v="Cedar"/>
    <s v="No"/>
    <s v="No"/>
    <n v="19"/>
    <n v="59"/>
    <s v="Do Not ABATE"/>
    <s v="NW_No Work"/>
    <s v="Not Needed"/>
    <m/>
    <s v="Riparian"/>
    <s v="Tree is .2 span from pole b to a, 13 ft north of line. Overall healthy tree "/>
    <m/>
    <m/>
    <m/>
    <m/>
    <m/>
    <m/>
    <s v="Unit"/>
    <s v="No"/>
    <s v="Not Invoiced"/>
    <m/>
    <m/>
    <m/>
    <s v="TBD "/>
    <x v="28"/>
    <d v="2020-05-14T14:09:21"/>
    <s v="Sierra"/>
    <s v="SI_Sierra"/>
    <m/>
    <s v="13780 SUNSHINE MEADOWS TRL"/>
    <s v="GRASS VALLEY"/>
    <s v=""/>
    <s v=""/>
    <s v="nvikm_awrr"/>
    <d v="2020-05-14T14:09:21"/>
    <s v="BE_geomartawrrprod"/>
    <d v="2020-05-14T16:23:47"/>
    <s v="e2c1c3f1-17f1-461e-ad0d-983bab6b972d"/>
  </r>
  <r>
    <n v="0"/>
    <n v="0"/>
    <n v="0"/>
    <n v="0"/>
    <n v="0"/>
    <n v="0"/>
    <n v="0"/>
    <n v="0"/>
    <n v="0"/>
    <n v="0"/>
    <x v="1"/>
    <n v="1"/>
    <n v="1"/>
    <n v="1"/>
    <n v="20"/>
    <x v="3"/>
    <d v="2020-05-14T14:10:04"/>
    <s v="MBG"/>
    <x v="3"/>
    <d v="2020-05-14T00:00:00"/>
    <d v="2020-05-14T14:10:04"/>
    <s v=""/>
    <s v="No"/>
    <s v="New"/>
    <n v="0"/>
    <x v="1"/>
    <x v="0"/>
    <s v="Benjamin"/>
    <s v="Post"/>
    <x v="16"/>
    <n v="3229342"/>
    <x v="1536"/>
    <x v="2"/>
    <s v="LP_AW116-A08_893410"/>
    <s v="CIP_AW116-A09_396960"/>
    <s v="Work Identified"/>
    <m/>
    <x v="1"/>
    <s v="Cedar"/>
    <s v="No"/>
    <s v="No"/>
    <n v="11"/>
    <n v="55"/>
    <s v="Do Not ABATE"/>
    <s v="F1B_FP-Rmv1 B"/>
    <s v="Cut and Leave"/>
    <m/>
    <s v="Riparian"/>
    <s v="0.8 span from pole C to pole B, 27 ft SW of lines, overall healthy cedar has a slight lean towards facilities, recommend removal due to impacts of removing nearby oak. The two trees appear to have an interdependent root system."/>
    <m/>
    <m/>
    <m/>
    <m/>
    <m/>
    <m/>
    <s v="Unit"/>
    <s v="No"/>
    <s v="Not Invoiced"/>
    <m/>
    <m/>
    <m/>
    <s v="TBD"/>
    <x v="20"/>
    <d v="2020-05-14T14:10:04"/>
    <s v="Sierra"/>
    <s v="SI_Sierra"/>
    <m/>
    <s v="13780 SUNSHINE MEADOWS TRL"/>
    <s v="GRASS VALLEY"/>
    <s v=""/>
    <s v=""/>
    <s v="bpostm_awrr"/>
    <d v="2020-05-14T14:10:04"/>
    <s v="BE_geomartawrrprod"/>
    <d v="2020-05-14T16:23:47"/>
    <s v="068deecf-593d-42bb-b277-5d0674982f0d"/>
  </r>
  <r>
    <n v="0"/>
    <n v="0"/>
    <n v="0"/>
    <n v="0"/>
    <n v="0"/>
    <n v="0"/>
    <n v="0"/>
    <n v="0"/>
    <n v="0"/>
    <n v="0"/>
    <x v="1"/>
    <n v="1"/>
    <s v="NA"/>
    <s v="NA"/>
    <n v="20"/>
    <x v="3"/>
    <d v="2020-05-14T14:11:53"/>
    <s v="MGE"/>
    <x v="4"/>
    <d v="2020-05-14T00:00:00"/>
    <d v="2020-05-14T14:11:53"/>
    <s v=""/>
    <s v="No"/>
    <s v="New"/>
    <n v="0"/>
    <x v="1"/>
    <x v="0"/>
    <s v="Amanda"/>
    <s v="Winne"/>
    <x v="22"/>
    <n v="3230476"/>
    <x v="1537"/>
    <x v="2"/>
    <s v="LP_AW116-A08_899992"/>
    <s v="CIP_AW116-A08_396057"/>
    <s v="No Work Required Under EVM"/>
    <m/>
    <x v="2"/>
    <s v="Knobcone Pine"/>
    <s v="No"/>
    <s v="No"/>
    <n v="13"/>
    <n v="70"/>
    <s v="Do Not ABATE"/>
    <s v="NW_No Work"/>
    <s v="Not Needed"/>
    <m/>
    <s v="None Observed"/>
    <s v="0.6 span between poles 10-1A / 40 feet south of line, mechanical wound, old sapping throughout tree "/>
    <m/>
    <m/>
    <m/>
    <m/>
    <m/>
    <m/>
    <s v="Unit"/>
    <s v="No"/>
    <s v="Not Invoiced"/>
    <m/>
    <m/>
    <m/>
    <s v="TBD "/>
    <x v="27"/>
    <d v="2020-05-14T14:11:53"/>
    <s v="Sierra"/>
    <s v="SI_Sierra"/>
    <m/>
    <s v="15815 MCQUISTON LN"/>
    <s v="GRASS VALLEY"/>
    <s v=""/>
    <s v=""/>
    <s v="awinnm_awrr"/>
    <d v="2020-05-14T14:11:53"/>
    <s v="BE_geomartawrrprod"/>
    <d v="2020-05-14T18:14:41"/>
    <s v="9552137d-076f-4c5f-89d5-fa87b34ff366"/>
  </r>
  <r>
    <n v="0"/>
    <n v="0"/>
    <n v="0"/>
    <n v="0"/>
    <n v="0"/>
    <n v="0"/>
    <n v="0"/>
    <n v="0"/>
    <n v="0"/>
    <n v="0"/>
    <x v="1"/>
    <n v="1"/>
    <s v="NA"/>
    <s v="NA"/>
    <n v="20"/>
    <x v="3"/>
    <d v="2020-05-14T14:12:21"/>
    <s v="MBG"/>
    <x v="3"/>
    <d v="2020-05-14T00:00:00"/>
    <d v="2020-05-14T14:12:21"/>
    <s v=""/>
    <s v="No"/>
    <s v="New"/>
    <n v="0"/>
    <x v="1"/>
    <x v="0"/>
    <s v="Nathan"/>
    <s v="Vik"/>
    <x v="23"/>
    <n v="3229349"/>
    <x v="1538"/>
    <x v="2"/>
    <s v="LP_AW116-A08_893410"/>
    <s v="CIP_AW116-A09_396960"/>
    <s v="No Work Required Under EVM"/>
    <m/>
    <x v="1"/>
    <s v="Ponderosa Pine"/>
    <s v="No"/>
    <s v="No"/>
    <n v="21"/>
    <n v="75"/>
    <s v="Do Not ABATE"/>
    <s v="NW_No Work"/>
    <s v="Not Needed"/>
    <m/>
    <s v="Riparian"/>
    <s v="Tree is .2 span from pole b to a, 15 ft north of line. Overall healthy tree, will not break compliance in near future. "/>
    <m/>
    <m/>
    <m/>
    <m/>
    <m/>
    <m/>
    <s v="Unit"/>
    <s v="No"/>
    <s v="Not Invoiced"/>
    <m/>
    <m/>
    <m/>
    <s v="TBD "/>
    <x v="28"/>
    <d v="2020-05-14T14:12:21"/>
    <s v="Sierra"/>
    <s v="SI_Sierra"/>
    <m/>
    <s v="13780 SUNSHINE MEADOWS TRL"/>
    <s v="GRASS VALLEY"/>
    <s v=""/>
    <s v=""/>
    <s v="nvikm_awrr"/>
    <d v="2020-05-14T14:12:21"/>
    <s v="BE_geomartawrrprod"/>
    <d v="2020-05-14T16:23:47"/>
    <s v="0447051c-4bc6-48ef-912c-56eb807897f4"/>
  </r>
  <r>
    <n v="0"/>
    <n v="0"/>
    <n v="0"/>
    <n v="0"/>
    <n v="0"/>
    <n v="0"/>
    <n v="0"/>
    <n v="0"/>
    <n v="0"/>
    <n v="0"/>
    <x v="1"/>
    <n v="1"/>
    <s v="NA"/>
    <s v="NA"/>
    <n v="20"/>
    <x v="3"/>
    <d v="2020-05-14T14:13:12"/>
    <s v="MGE"/>
    <x v="4"/>
    <d v="2020-05-14T00:00:00"/>
    <d v="2020-05-14T14:13:12"/>
    <s v=""/>
    <s v="No"/>
    <s v="New"/>
    <n v="0"/>
    <x v="1"/>
    <x v="0"/>
    <s v="Aaron"/>
    <s v="Hansen"/>
    <x v="14"/>
    <n v="3229352"/>
    <x v="1539"/>
    <x v="2"/>
    <s v="LP_AW116-A07_900829"/>
    <s v="CIP_AW116-A07_395881"/>
    <s v="No Work Required Under EVM"/>
    <m/>
    <x v="2"/>
    <s v="Live Oak"/>
    <s v="No"/>
    <s v="No"/>
    <n v="25"/>
    <n v="42"/>
    <s v="Do Not ABATE"/>
    <s v="NW_No Work"/>
    <s v="Not Needed"/>
    <m/>
    <s v="Riparian"/>
    <s v="0.7 span between poles# 1-14, 45 feet West of line/ 4 stem combined DBH "/>
    <m/>
    <m/>
    <m/>
    <m/>
    <m/>
    <m/>
    <s v="Unit"/>
    <s v="No"/>
    <s v="Not Invoiced"/>
    <m/>
    <m/>
    <m/>
    <s v="TBD "/>
    <x v="17"/>
    <d v="2020-05-14T14:13:12"/>
    <s v="Sierra"/>
    <s v="SI_Sierra"/>
    <m/>
    <s v="12352 SUNSHINE VALLEY RD"/>
    <s v="GRASS VALLEY"/>
    <s v=""/>
    <s v=""/>
    <s v="ahansm_awrr"/>
    <d v="2020-05-14T14:13:12"/>
    <s v="BE_geomartawrrprod"/>
    <d v="2020-05-14T16:23:47"/>
    <s v="e194bc80-a094-4e9d-bbe1-a57dc0eda3a0"/>
  </r>
  <r>
    <n v="0"/>
    <n v="0"/>
    <n v="0"/>
    <n v="0"/>
    <n v="0"/>
    <n v="0"/>
    <n v="0"/>
    <n v="0"/>
    <n v="0"/>
    <n v="0"/>
    <x v="1"/>
    <n v="1"/>
    <s v="NA"/>
    <s v="NA"/>
    <n v="20"/>
    <x v="3"/>
    <d v="2020-05-14T14:13:58"/>
    <s v="FCO"/>
    <x v="5"/>
    <d v="2020-02-25T00:00:00"/>
    <d v="2020-02-25T14:50:21"/>
    <s v=""/>
    <s v="No"/>
    <s v="Old"/>
    <n v="0"/>
    <x v="1"/>
    <x v="0"/>
    <s v="Sandy"/>
    <s v="Frizzell"/>
    <x v="7"/>
    <n v="1781131"/>
    <x v="1540"/>
    <x v="0"/>
    <s v="LP_AV115-J04_814167"/>
    <s v="CIP_AV115-J04_356541"/>
    <s v="Hold"/>
    <s v=""/>
    <x v="0"/>
    <s v="Ponderosa Pine"/>
    <s v="No"/>
    <s v="No"/>
    <n v="26"/>
    <n v="95"/>
    <s v=""/>
    <s v="NW_No Work"/>
    <s v="Not Needed"/>
    <s v="No"/>
    <s v=""/>
    <s v="70ft North East of End Pole: Mature Ponderosa Pine with Strike potential to end pole. 5/14/20. Sfrizf. Calling owner to review this pine and propose removal. Will write new WM if they approve. Pine has poor trunk structure in upper 1/2 of tree and is pitching profusely. Recommend removal."/>
    <s v=""/>
    <s v=""/>
    <m/>
    <s v=""/>
    <m/>
    <s v=""/>
    <s v="Unit"/>
    <m/>
    <s v=""/>
    <s v=""/>
    <s v=""/>
    <m/>
    <s v="N/A"/>
    <x v="10"/>
    <d v="2020-05-14T14:13:58"/>
    <s v="Sierra"/>
    <s v="SI_Sierra"/>
    <s v="1051682410"/>
    <s v="12826 NEWTOWN RD"/>
    <s v="NEVADA CITY"/>
    <s v=""/>
    <s v=""/>
    <s v="atylej_awrr"/>
    <d v="2020-02-25T14:50:21"/>
    <s v="BE_geomartawrrprod"/>
    <d v="2020-05-14T15:33:44"/>
    <s v="885b42e6-6ff9-426f-95c7-b7cba681cca2"/>
  </r>
  <r>
    <n v="0"/>
    <n v="0"/>
    <n v="0"/>
    <n v="0"/>
    <n v="0"/>
    <n v="0"/>
    <n v="0"/>
    <n v="0"/>
    <n v="0"/>
    <n v="0"/>
    <x v="1"/>
    <n v="1"/>
    <n v="4"/>
    <n v="4"/>
    <n v="20"/>
    <x v="3"/>
    <d v="2020-05-14T14:15:24"/>
    <s v="zAWRR Not in Roster"/>
    <x v="1"/>
    <d v="2019-10-03T00:00:00"/>
    <d v="2019-10-03T15:38:58"/>
    <s v=""/>
    <s v="No"/>
    <s v="Old"/>
    <n v="0"/>
    <x v="1"/>
    <x v="0"/>
    <s v="zAWRR Not in Roster"/>
    <s v="zAWRR Not in Roster"/>
    <x v="1"/>
    <n v="1765320"/>
    <x v="1541"/>
    <x v="0"/>
    <s v="LP_AV115-J08_881077"/>
    <s v="CIP_AV115-J08_356049"/>
    <s v="Tree Work Complete"/>
    <m/>
    <x v="1"/>
    <s v="Black Oak"/>
    <s v="No"/>
    <s v="No"/>
    <n v="108"/>
    <n v="70"/>
    <s v="ABATE"/>
    <s v="F4B_FP-Rmv4 B"/>
    <s v="Cut and Leave"/>
    <s v="No"/>
    <s v="None Observed"/>
    <s v="contact first, customer onsite for work. possible legacy / heritage tree, need RPF approval to proceed. 5x stems, 19, 19, 20, 22, 28 inches dbh. some mistletoe present, tree appears unaffected. few dead limbs are present with decay local to those limbs. Edited by flewif 03/20/20. Tree is NOT a heritage tree and is a 5 xstm. Gate wire attached to tree. One stem leans at 45 to lines. Remove 2 line side stems marked."/>
    <s v="AEA_A &amp; E Arborists Tree Care"/>
    <m/>
    <n v="5746657"/>
    <s v="F4B_FP-Rmv4 B"/>
    <d v="2020-05-14T14:15:20"/>
    <m/>
    <s v="Unit"/>
    <m/>
    <m/>
    <s v="AEA_A &amp; E Arborists Tree Care"/>
    <m/>
    <d v="2020-05-15T14:02:48"/>
    <s v="Cut rounds into 16in remove all slash "/>
    <x v="4"/>
    <d v="2020-05-14T14:15:24"/>
    <s v="Sierra"/>
    <s v="SI_Sierra"/>
    <s v="1051749335"/>
    <s v="13690 HOPEFUL HILL RD"/>
    <s v="NEVADA CITY"/>
    <s v=""/>
    <s v=""/>
    <s v="ncolem_awrr"/>
    <d v="2019-10-03T15:38:58"/>
    <s v="ajboga_awrr"/>
    <d v="2020-05-15T14:02:51"/>
    <s v="529d0df0-ee4e-4373-8d5f-8d6e52741daf"/>
  </r>
  <r>
    <n v="0"/>
    <n v="0"/>
    <n v="0"/>
    <n v="0"/>
    <n v="0"/>
    <n v="0"/>
    <n v="0"/>
    <n v="0"/>
    <n v="0"/>
    <n v="0"/>
    <x v="1"/>
    <n v="1"/>
    <s v="NA"/>
    <s v="NA"/>
    <n v="20"/>
    <x v="3"/>
    <d v="2020-05-14T14:16:51"/>
    <s v="MGE"/>
    <x v="4"/>
    <d v="2020-05-14T00:00:00"/>
    <d v="2020-05-14T14:16:51"/>
    <s v=""/>
    <s v="No"/>
    <s v="New"/>
    <n v="0"/>
    <x v="1"/>
    <x v="0"/>
    <s v="Amanda"/>
    <s v="Winne"/>
    <x v="22"/>
    <n v="3230477"/>
    <x v="1542"/>
    <x v="2"/>
    <s v="LP_AW116-A08_899992"/>
    <s v="CIP_AW116-A08_396057"/>
    <s v="No Work Required Under EVM"/>
    <m/>
    <x v="2"/>
    <s v="Knobcone Pine"/>
    <s v="No"/>
    <s v="No"/>
    <n v="15"/>
    <n v="93"/>
    <s v="Do Not ABATE"/>
    <s v="NW_No Work"/>
    <s v="Not Needed"/>
    <m/>
    <s v="None Observed"/>
    <s v="0.7 span between poles 10-1A / 30 feet south of line "/>
    <m/>
    <m/>
    <m/>
    <m/>
    <m/>
    <m/>
    <s v="Unit"/>
    <s v="No"/>
    <s v="Not Invoiced"/>
    <m/>
    <m/>
    <m/>
    <s v="TBD "/>
    <x v="27"/>
    <d v="2020-05-14T14:16:51"/>
    <s v="Sierra"/>
    <s v="SI_Sierra"/>
    <m/>
    <s v="15815 MCQUISTON LN"/>
    <s v="GRASS VALLEY"/>
    <s v=""/>
    <s v=""/>
    <s v="awinnm_awrr"/>
    <d v="2020-05-14T14:16:51"/>
    <s v="BE_geomartawrrprod"/>
    <d v="2020-05-14T18:14:41"/>
    <s v="da85a089-f652-46af-9b90-42426155d8f0"/>
  </r>
  <r>
    <n v="0"/>
    <n v="0"/>
    <n v="0"/>
    <n v="0"/>
    <n v="0"/>
    <n v="0"/>
    <n v="0"/>
    <n v="0"/>
    <n v="0"/>
    <n v="0"/>
    <x v="1"/>
    <n v="1"/>
    <n v="4"/>
    <n v="4"/>
    <n v="20"/>
    <x v="3"/>
    <d v="2020-05-14T14:17:30"/>
    <s v="zAWRR Not in Roster"/>
    <x v="1"/>
    <d v="2020-03-19T00:00:00"/>
    <d v="2020-03-19T11:36:20"/>
    <s v=""/>
    <s v="No"/>
    <s v="Old"/>
    <n v="0"/>
    <x v="1"/>
    <x v="0"/>
    <s v="zAWRR Not in Roster"/>
    <s v="zAWRR Not in Roster"/>
    <x v="1"/>
    <n v="2937153"/>
    <x v="1543"/>
    <x v="0"/>
    <s v="LP_AV115-J08_881077"/>
    <s v="CIP_AV115-J08_356051"/>
    <s v="Tree Work Complete"/>
    <m/>
    <x v="8"/>
    <s v="Ponderosa Pine"/>
    <s v="No"/>
    <s v="No"/>
    <n v="38"/>
    <n v="120"/>
    <s v="ABATE"/>
    <s v="F4B_FP-Rmv4 B"/>
    <s v="Haul offsite"/>
    <s v="No"/>
    <s v="None Observed"/>
    <s v=".8 SPN P8-9. 60’ east of line inside horse fence. Beetle damage."/>
    <s v="AEA_A &amp; E Arborists Tree Care"/>
    <m/>
    <n v="5746657"/>
    <s v="F4B_FP-Rmv4 B"/>
    <d v="2020-05-14T14:17:24"/>
    <m/>
    <s v="Unit"/>
    <m/>
    <m/>
    <m/>
    <m/>
    <m/>
    <s v="Remove all wood and slash"/>
    <x v="4"/>
    <d v="2020-05-14T14:17:30"/>
    <s v="Sierra"/>
    <s v="SI_Sierra"/>
    <s v="1051749335"/>
    <m/>
    <s v="NEVADA CITY"/>
    <s v=""/>
    <s v=""/>
    <s v="flewif_awrr"/>
    <d v="2020-03-19T11:36:20"/>
    <s v="BE_geomartawrrprod"/>
    <d v="2020-05-14T15:33:53"/>
    <s v="00a79dfa-a6f7-4a0a-b21c-2b61a28cf7eb"/>
  </r>
  <r>
    <n v="0"/>
    <n v="0"/>
    <n v="0"/>
    <n v="0"/>
    <n v="0"/>
    <n v="0"/>
    <n v="0"/>
    <n v="0"/>
    <n v="0"/>
    <n v="0"/>
    <x v="1"/>
    <n v="1"/>
    <n v="3"/>
    <n v="3"/>
    <n v="20"/>
    <x v="3"/>
    <d v="2020-05-14T14:19:21"/>
    <s v="MBG"/>
    <x v="3"/>
    <d v="2020-05-14T00:00:00"/>
    <d v="2020-05-14T14:19:21"/>
    <s v=""/>
    <s v="No"/>
    <s v="New"/>
    <n v="0"/>
    <x v="1"/>
    <x v="0"/>
    <s v="Benjamin"/>
    <s v="Post"/>
    <x v="16"/>
    <n v="3229370"/>
    <x v="1544"/>
    <x v="2"/>
    <s v="LP_AW116-A08_893410"/>
    <s v="CIP_AW116-A09_396960"/>
    <s v="Work Identified"/>
    <m/>
    <x v="1"/>
    <s v="Black Oak"/>
    <s v="No"/>
    <s v="No"/>
    <n v="30"/>
    <n v="70"/>
    <s v="ABATE"/>
    <s v="F3B_FP-Rmv3 B"/>
    <s v="Cut and Leave"/>
    <m/>
    <s v="Riparian"/>
    <s v="0.8 span from pole C to pole B, 35’ SW of facilities, black oak has severe lean towards facilities and multiple dead stems. Removal required."/>
    <m/>
    <m/>
    <m/>
    <m/>
    <m/>
    <m/>
    <s v="Unit"/>
    <s v="No"/>
    <s v="Not Invoiced"/>
    <m/>
    <m/>
    <m/>
    <s v="TBD"/>
    <x v="20"/>
    <d v="2020-05-14T14:19:21"/>
    <s v="Sierra"/>
    <s v="SI_Sierra"/>
    <m/>
    <s v="13780 SUNSHINE MEADOWS TRL"/>
    <s v="GRASS VALLEY"/>
    <s v=""/>
    <s v=""/>
    <s v="bpostm_awrr"/>
    <d v="2020-05-14T14:19:21"/>
    <s v="BE_geomartawrrprod"/>
    <d v="2020-05-14T16:26:07"/>
    <s v="e1a9b2f5-1a69-4715-85f5-6203a6f268a6"/>
  </r>
  <r>
    <n v="0"/>
    <n v="0"/>
    <n v="0"/>
    <n v="0"/>
    <n v="0"/>
    <n v="0"/>
    <n v="0"/>
    <n v="0"/>
    <n v="0"/>
    <n v="0"/>
    <x v="1"/>
    <n v="1"/>
    <n v="3"/>
    <n v="3"/>
    <n v="20"/>
    <x v="3"/>
    <d v="2020-05-14T14:20:11"/>
    <s v="MGE"/>
    <x v="4"/>
    <d v="2020-05-14T00:00:00"/>
    <d v="2020-05-14T14:20:11"/>
    <s v=""/>
    <s v="No"/>
    <s v="New"/>
    <n v="0"/>
    <x v="1"/>
    <x v="0"/>
    <s v="Aaron"/>
    <s v="Hansen"/>
    <x v="14"/>
    <n v="3229374"/>
    <x v="1545"/>
    <x v="2"/>
    <s v="LP_AW116-A07_900829"/>
    <s v="CIP_AW116-A07_395881"/>
    <s v="Work Identified"/>
    <m/>
    <x v="2"/>
    <s v="Live Oak"/>
    <s v="No"/>
    <s v="No"/>
    <n v="26"/>
    <n v="43"/>
    <s v="ABATE"/>
    <s v="F3B_FP-Rmv3 B"/>
    <s v="Haul offsite"/>
    <m/>
    <s v="Riparian"/>
    <s v="0.7 span between poles# 1-14, 36 feet West of line/ Rot at hole in base of tree/ Tree is growing into fencing/ Please cut above fence line/ 3 stem combined DBH "/>
    <m/>
    <m/>
    <m/>
    <m/>
    <m/>
    <m/>
    <s v="Unit"/>
    <s v="No"/>
    <s v="Not Invoiced"/>
    <m/>
    <m/>
    <m/>
    <s v="Haul away all wood/ Wood chips and debris "/>
    <x v="17"/>
    <d v="2020-05-14T14:20:11"/>
    <s v="Sierra"/>
    <s v="SI_Sierra"/>
    <m/>
    <s v="12352 SUNSHINE VALLEY RD"/>
    <s v="GRASS VALLEY"/>
    <s v=""/>
    <s v=""/>
    <s v="ahansm_awrr"/>
    <d v="2020-05-14T14:20:11"/>
    <s v="BE_geomartawrrprod"/>
    <d v="2020-05-14T16:26:08"/>
    <s v="cd6022fb-8e1e-4cdb-bcb5-603ed799945f"/>
  </r>
  <r>
    <n v="0"/>
    <n v="0"/>
    <n v="0"/>
    <n v="0"/>
    <n v="0"/>
    <n v="0"/>
    <n v="0"/>
    <n v="0"/>
    <n v="0"/>
    <n v="0"/>
    <x v="1"/>
    <n v="1"/>
    <s v="NA"/>
    <s v="NA"/>
    <n v="20"/>
    <x v="3"/>
    <d v="2020-05-14T14:20:24"/>
    <s v="MGE"/>
    <x v="4"/>
    <d v="2020-05-14T00:00:00"/>
    <d v="2020-05-14T14:20:24"/>
    <s v=""/>
    <s v="No"/>
    <s v="New"/>
    <n v="0"/>
    <x v="1"/>
    <x v="0"/>
    <s v="Miguel"/>
    <s v="Dominguez-Diaz"/>
    <x v="20"/>
    <n v="3229375"/>
    <x v="1546"/>
    <x v="0"/>
    <s v="LP_AV115-F22_882926"/>
    <s v="CIP_AV115-F22_357478"/>
    <s v="No Work Required Under EVM"/>
    <s v=""/>
    <x v="2"/>
    <s v="Black Oak"/>
    <s v="No"/>
    <s v="No"/>
    <n v="22"/>
    <n v="70"/>
    <s v="Do Not ABATE"/>
    <s v="NW_No Work"/>
    <s v="Not Needed"/>
    <s v="No"/>
    <s v="None Observed"/>
    <s v="0.5 of the span from pole 6 to Pole A. 65ft East of the line. Slight lean and barely within striking distance. "/>
    <s v=""/>
    <s v=""/>
    <m/>
    <s v=""/>
    <m/>
    <s v=""/>
    <s v="Unit"/>
    <m/>
    <s v=""/>
    <s v=""/>
    <s v=""/>
    <m/>
    <s v="TBD. "/>
    <x v="24"/>
    <d v="2020-05-14T14:20:24"/>
    <s v="Sierra"/>
    <s v="SI_Sierra"/>
    <s v="1051742733"/>
    <m/>
    <s v="NEVADA CITY"/>
    <s v=""/>
    <s v=""/>
    <s v="mdiazm_awrr"/>
    <d v="2020-05-14T14:20:24"/>
    <s v="BE_geomartawrrprod"/>
    <d v="2020-05-15T04:04:09"/>
    <s v="8820d8dd-75c4-4d38-8108-a8f084a9a2d4"/>
  </r>
  <r>
    <n v="0"/>
    <n v="0"/>
    <n v="0"/>
    <n v="0"/>
    <n v="0"/>
    <n v="0"/>
    <n v="0"/>
    <n v="0"/>
    <n v="0"/>
    <n v="0"/>
    <x v="1"/>
    <n v="1"/>
    <n v="4"/>
    <s v="NA"/>
    <n v="20"/>
    <x v="3"/>
    <d v="2020-05-14T14:21:12"/>
    <s v="zAWRR Not in Roster"/>
    <x v="1"/>
    <d v="2020-03-17T00:00:00"/>
    <d v="2020-03-17T14:22:17"/>
    <s v=""/>
    <s v="No"/>
    <s v="Old"/>
    <n v="0"/>
    <x v="1"/>
    <x v="0"/>
    <s v="zAWRR Not in Roster"/>
    <s v="zAWRR Not in Roster"/>
    <x v="1"/>
    <n v="2930427"/>
    <x v="1547"/>
    <x v="0"/>
    <s v="LP_AV115-J08_812996"/>
    <s v="CIP_AV115-J08_356779"/>
    <s v="Tree Work Complete"/>
    <m/>
    <x v="8"/>
    <s v="Black Oak"/>
    <s v="No"/>
    <s v="No"/>
    <n v="40"/>
    <n v="73"/>
    <s v="Do Not ABATE"/>
    <s v="FAB_FP-Trim B"/>
    <s v="Cut and Leave"/>
    <m/>
    <s v="None Observed"/>
    <s v="0.1 spans west of primary-secondary line. Tree has small rot at base of tree. Y-stem with possible included bark. Tree has possible rot throughout.Mistletoe present. Tree overhangs primary. Owner wants to remove branches that are line side. Owner has planted 3 new cedars marked with white tape. Use caution. Possible heritage tree. "/>
    <s v="AEA_A &amp; E Arborists Tree Care"/>
    <m/>
    <n v="5746657"/>
    <s v="FAB_FP-Trim B"/>
    <d v="2020-05-14T14:21:06"/>
    <m/>
    <s v="Unit"/>
    <s v="No"/>
    <s v="Not Invoiced"/>
    <m/>
    <m/>
    <m/>
    <s v="Owner keep. Cut into 16” rounds "/>
    <x v="4"/>
    <d v="2020-05-14T14:21:12"/>
    <s v="Sierra"/>
    <s v="SI_Sierra"/>
    <m/>
    <s v="13560 HOPEFUL HILL RD"/>
    <m/>
    <s v=""/>
    <s v=""/>
    <s v="jgaulf_awrr"/>
    <d v="2020-03-17T14:22:17"/>
    <s v="BE_geomartawrrprod"/>
    <d v="2020-05-14T15:33:53"/>
    <s v="bf889a1f-a679-4975-a7cb-ecbcede8c5d3"/>
  </r>
  <r>
    <n v="0"/>
    <n v="0"/>
    <n v="0"/>
    <n v="0"/>
    <n v="0"/>
    <n v="0"/>
    <n v="0"/>
    <n v="0"/>
    <n v="0"/>
    <n v="0"/>
    <x v="1"/>
    <n v="1"/>
    <s v="NA"/>
    <s v="NA"/>
    <n v="20"/>
    <x v="3"/>
    <d v="2020-05-14T14:26:17"/>
    <s v="MGE"/>
    <x v="4"/>
    <d v="2020-05-14T00:00:00"/>
    <d v="2020-05-14T14:26:17"/>
    <s v=""/>
    <s v="No"/>
    <s v="New"/>
    <n v="0"/>
    <x v="1"/>
    <x v="0"/>
    <s v="Miguel"/>
    <s v="Dominguez-Diaz"/>
    <x v="20"/>
    <n v="3229432"/>
    <x v="1548"/>
    <x v="0"/>
    <s v="LP_AV115-F22_882926"/>
    <s v="CIP_AV115-F22_357478"/>
    <s v="No Work Required Under EVM"/>
    <m/>
    <x v="2"/>
    <s v="Cedar"/>
    <s v="No"/>
    <s v="No"/>
    <n v="10"/>
    <n v="30"/>
    <s v="Not a Strike Tree"/>
    <s v="NW_No Work"/>
    <s v="Not Needed"/>
    <m/>
    <s v="None Observed"/>
    <s v="0.4 of the span from pole 6 to pole A. 10 ft East of the line. Tree currently not tall enough to strike lines but can be in 18 months. "/>
    <m/>
    <m/>
    <m/>
    <m/>
    <m/>
    <m/>
    <s v="Unit"/>
    <s v="No"/>
    <s v="Not Invoiced"/>
    <m/>
    <m/>
    <m/>
    <s v="TBD "/>
    <x v="24"/>
    <d v="2020-05-14T14:26:17"/>
    <s v="Sierra"/>
    <s v="SI_Sierra"/>
    <m/>
    <s v="13119 ARTIC OWL RD"/>
    <s v="NEVADA CITY"/>
    <s v=""/>
    <s v=""/>
    <s v="mdiazm_awrr"/>
    <d v="2020-05-14T14:26:17"/>
    <s v="BE_geomartawrrprod"/>
    <d v="2020-05-14T16:26:08"/>
    <s v="71da09ba-26cb-4f9a-968e-c744937af161"/>
  </r>
  <r>
    <n v="0"/>
    <n v="0"/>
    <n v="0"/>
    <n v="0"/>
    <n v="0"/>
    <n v="0"/>
    <n v="0"/>
    <n v="0"/>
    <n v="0"/>
    <n v="0"/>
    <x v="1"/>
    <n v="1"/>
    <s v="NA"/>
    <s v="NA"/>
    <n v="20"/>
    <x v="3"/>
    <d v="2020-05-14T14:29:00"/>
    <s v="MGE"/>
    <x v="4"/>
    <d v="2020-05-14T00:00:00"/>
    <d v="2020-05-14T14:28:03"/>
    <s v=""/>
    <s v="No"/>
    <s v="New"/>
    <n v="0"/>
    <x v="1"/>
    <x v="0"/>
    <s v="Miguel"/>
    <s v="Dominguez-Diaz"/>
    <x v="20"/>
    <n v="3229483"/>
    <x v="1549"/>
    <x v="0"/>
    <s v="LP_AV115-F22_882926"/>
    <s v="CIP_AV115-F22_357478"/>
    <s v="No Work Required Under EVM"/>
    <m/>
    <x v="2"/>
    <s v="Black Oak"/>
    <s v="No"/>
    <s v="No"/>
    <n v="8"/>
    <n v="38"/>
    <s v="Not a Strike Tree"/>
    <s v="NW_No Work"/>
    <s v="Not Needed"/>
    <m/>
    <s v="None Observed"/>
    <s v="0.4 of the span from pole 6 to pole A. 30ft East of the line. Tree currently not tall enough to strike lines but can be in 18 months. "/>
    <m/>
    <m/>
    <m/>
    <m/>
    <m/>
    <m/>
    <s v="Unit"/>
    <s v="No"/>
    <s v="Not Invoiced"/>
    <m/>
    <m/>
    <m/>
    <s v="TBD "/>
    <x v="24"/>
    <d v="2020-05-14T14:29:00"/>
    <s v="Sierra"/>
    <s v="SI_Sierra"/>
    <m/>
    <s v="13119 ARTIC OWL RD"/>
    <s v="NEVADA CITY"/>
    <s v=""/>
    <s v=""/>
    <s v="mdiazm_awrr"/>
    <d v="2020-05-14T14:28:03"/>
    <s v="BE_geomartawrrprod"/>
    <d v="2020-05-14T16:26:10"/>
    <s v="80039010-4fa8-41b8-92d2-e4d535fc4281"/>
  </r>
  <r>
    <n v="0"/>
    <n v="0"/>
    <n v="0"/>
    <n v="0"/>
    <n v="0"/>
    <n v="0"/>
    <n v="0"/>
    <n v="0"/>
    <n v="0"/>
    <n v="0"/>
    <x v="1"/>
    <n v="1"/>
    <n v="1"/>
    <n v="1"/>
    <n v="20"/>
    <x v="3"/>
    <d v="2020-05-14T14:29:49"/>
    <s v="MBG"/>
    <x v="3"/>
    <d v="2020-05-14T00:00:00"/>
    <d v="2020-05-14T14:28:47"/>
    <s v=""/>
    <s v="No"/>
    <s v="New"/>
    <n v="0"/>
    <x v="1"/>
    <x v="0"/>
    <s v="Benjamin"/>
    <s v="Post"/>
    <x v="16"/>
    <n v="3229485"/>
    <x v="1550"/>
    <x v="2"/>
    <s v="LP_AW116-A08_893410"/>
    <s v="CIP_AW116-A09_396960"/>
    <s v="Work Identified"/>
    <m/>
    <x v="1"/>
    <s v="Black Oak"/>
    <s v="No"/>
    <s v="Yes"/>
    <n v="10"/>
    <n v="47"/>
    <s v="Not a Strike Tree"/>
    <s v="F1B_FP-Rmv1 B"/>
    <s v="Cut and Leave"/>
    <m/>
    <s v="Riparian"/>
    <s v="0.8 span from pole C to pole B, 54’ SW of lines, snag cannot strike facilities but will pose a hazard to crews if it is ignored. Remove."/>
    <m/>
    <m/>
    <m/>
    <m/>
    <m/>
    <m/>
    <s v="Unit"/>
    <s v="No"/>
    <s v="Not Invoiced"/>
    <m/>
    <m/>
    <m/>
    <s v="TBD"/>
    <x v="20"/>
    <d v="2020-05-14T14:29:49"/>
    <s v="Sierra"/>
    <s v="SI_Sierra"/>
    <m/>
    <s v="13780 SUNSHINE MEADOWS TRL"/>
    <s v="GRASS VALLEY"/>
    <s v=""/>
    <s v=""/>
    <s v="bpostm_awrr"/>
    <d v="2020-05-14T14:28:47"/>
    <s v="BE_geomartawrrprod"/>
    <d v="2020-05-14T16:26:10"/>
    <s v="a5e5717e-b80f-4c9b-b397-75d75325f9a8"/>
  </r>
  <r>
    <n v="0"/>
    <n v="0"/>
    <n v="0"/>
    <n v="0"/>
    <n v="0"/>
    <n v="0"/>
    <n v="0"/>
    <n v="0"/>
    <n v="0"/>
    <n v="0"/>
    <x v="1"/>
    <n v="1"/>
    <n v="1"/>
    <n v="1"/>
    <n v="20"/>
    <x v="3"/>
    <d v="2020-05-14T14:30:01"/>
    <s v="MGE"/>
    <x v="4"/>
    <d v="2020-05-14T00:00:00"/>
    <d v="2020-05-14T14:30:01"/>
    <s v=""/>
    <s v="No"/>
    <s v="New"/>
    <n v="0"/>
    <x v="1"/>
    <x v="0"/>
    <s v="Amanda"/>
    <s v="Winne"/>
    <x v="22"/>
    <n v="3230478"/>
    <x v="1551"/>
    <x v="2"/>
    <s v="LP_AW116-A08_899992"/>
    <s v="CIP_AW116-A08_396057"/>
    <s v="Work Identified"/>
    <m/>
    <x v="2"/>
    <s v="Blue Oak"/>
    <s v="No"/>
    <s v="No"/>
    <n v="10"/>
    <n v="42"/>
    <s v="ABATE"/>
    <s v="F1B_FP-Rmv1 B"/>
    <s v="Not Needed"/>
    <m/>
    <s v="None Observed"/>
    <s v="0.7 span between poles 10-1A / 15 feet south of line, rot at previous stem failures "/>
    <m/>
    <m/>
    <m/>
    <m/>
    <m/>
    <m/>
    <s v="Unit"/>
    <s v="No"/>
    <s v="Not Invoiced"/>
    <m/>
    <m/>
    <m/>
    <s v="TBD "/>
    <x v="27"/>
    <d v="2020-05-14T14:30:01"/>
    <s v="Sierra"/>
    <s v="SI_Sierra"/>
    <m/>
    <s v="15815 MCQUISTON LN"/>
    <s v="GRASS VALLEY"/>
    <s v=""/>
    <s v=""/>
    <s v="awinnm_awrr"/>
    <d v="2020-05-14T14:30:01"/>
    <s v="BE_geomartawrrprod"/>
    <d v="2020-05-14T18:14:41"/>
    <s v="ae9ad4d5-feb6-49f5-af03-e1dcc507f8d0"/>
  </r>
  <r>
    <n v="0"/>
    <n v="0"/>
    <n v="0"/>
    <n v="0"/>
    <n v="0"/>
    <n v="0"/>
    <n v="0"/>
    <n v="0"/>
    <n v="0"/>
    <n v="0"/>
    <x v="1"/>
    <n v="1"/>
    <n v="3"/>
    <n v="3"/>
    <n v="20"/>
    <x v="3"/>
    <d v="2020-05-14T14:30:29"/>
    <s v="zAWRR Not in Roster"/>
    <x v="1"/>
    <d v="2020-03-19T00:00:00"/>
    <d v="2020-03-19T11:09:09"/>
    <s v=""/>
    <s v="No"/>
    <s v="Old"/>
    <n v="0"/>
    <x v="1"/>
    <x v="0"/>
    <s v="zAWRR Not in Roster"/>
    <s v="zAWRR Not in Roster"/>
    <x v="1"/>
    <n v="2938021"/>
    <x v="1552"/>
    <x v="0"/>
    <s v="LP_AV115-J08_813373"/>
    <s v="CIP_AV115-J08_356051"/>
    <s v="Tree Work Complete"/>
    <m/>
    <x v="8"/>
    <s v="Ponderosa Pine"/>
    <s v="No"/>
    <s v="No"/>
    <n v="29"/>
    <n v="92"/>
    <s v="ABATE"/>
    <s v="F3B_FP-Rmv3 B"/>
    <s v="Haul offsite"/>
    <m/>
    <s v="None Observed"/>
    <s v="0.5 spans south of pole 8-9. Tree in decline "/>
    <s v="AEA_A &amp; E Arborists Tree Care"/>
    <m/>
    <n v="5746657"/>
    <s v="F3B_FP-Rmv3 B"/>
    <d v="2020-05-14T14:30:27"/>
    <m/>
    <s v="Unit"/>
    <s v="No"/>
    <s v="Not Invoiced"/>
    <m/>
    <m/>
    <m/>
    <s v="Remove all wood and slash"/>
    <x v="4"/>
    <d v="2020-05-14T14:30:29"/>
    <s v="Sierra"/>
    <s v="SI_Sierra"/>
    <m/>
    <s v="13535 HOPEFUL HILL RD"/>
    <s v="NEVADA CITY"/>
    <s v=""/>
    <s v=""/>
    <s v="jgaulf_awrr"/>
    <d v="2020-03-19T11:09:09"/>
    <s v="BE_geomartawrrprod"/>
    <d v="2020-05-14T15:33:53"/>
    <s v="1bb7e9d4-61ae-4b2a-85f0-1c5421edc1bc"/>
  </r>
  <r>
    <n v="0"/>
    <n v="0"/>
    <n v="0"/>
    <n v="0"/>
    <n v="0"/>
    <n v="0"/>
    <n v="0"/>
    <n v="0"/>
    <n v="0"/>
    <n v="0"/>
    <x v="1"/>
    <n v="1"/>
    <s v="NA"/>
    <s v="NA"/>
    <n v="20"/>
    <x v="3"/>
    <d v="2020-05-14T14:31:36"/>
    <s v="MGE"/>
    <x v="4"/>
    <d v="2020-05-14T00:00:00"/>
    <d v="2020-05-14T14:31:36"/>
    <s v=""/>
    <s v="No"/>
    <s v="New"/>
    <n v="0"/>
    <x v="1"/>
    <x v="0"/>
    <s v="Miguel"/>
    <s v="Dominguez-Diaz"/>
    <x v="20"/>
    <n v="3229540"/>
    <x v="1553"/>
    <x v="0"/>
    <s v="LP_AV115-F22_882926"/>
    <s v="CIP_AV115-F22_357478"/>
    <s v="No Work Required Under EVM"/>
    <m/>
    <x v="2"/>
    <s v="Ponderosa Pine"/>
    <s v="No"/>
    <s v="No"/>
    <n v="21"/>
    <n v="108"/>
    <s v="Not a Strike Tree"/>
    <s v="NW_No Work"/>
    <s v="Not Needed"/>
    <m/>
    <s v="None Observed"/>
    <s v="0.3 of the span from pole 6 to pole A. 30ft East of the line. "/>
    <m/>
    <m/>
    <m/>
    <m/>
    <m/>
    <m/>
    <s v="Unit"/>
    <s v="No"/>
    <s v="Not Invoiced"/>
    <m/>
    <m/>
    <m/>
    <s v="TBD "/>
    <x v="24"/>
    <d v="2020-05-14T14:31:36"/>
    <s v="Sierra"/>
    <s v="SI_Sierra"/>
    <m/>
    <s v="13119 ARTIC OWL RD"/>
    <s v="NEVADA CITY"/>
    <s v=""/>
    <s v=""/>
    <s v="mdiazm_awrr"/>
    <d v="2020-05-14T14:31:36"/>
    <s v="BE_geomartawrrprod"/>
    <d v="2020-05-14T16:26:12"/>
    <s v="1e0505ac-9318-4291-a60b-66cebb5b6f94"/>
  </r>
  <r>
    <n v="0"/>
    <n v="0"/>
    <n v="0"/>
    <n v="0"/>
    <n v="0"/>
    <n v="0"/>
    <n v="0"/>
    <n v="0"/>
    <n v="0"/>
    <n v="0"/>
    <x v="1"/>
    <n v="1"/>
    <s v="NA"/>
    <s v="NA"/>
    <n v="20"/>
    <x v="3"/>
    <d v="2020-05-14T14:32:50"/>
    <s v="MBG"/>
    <x v="3"/>
    <d v="2020-05-14T00:00:00"/>
    <d v="2020-05-14T14:32:50"/>
    <s v=""/>
    <s v="No"/>
    <s v="New"/>
    <n v="0"/>
    <x v="1"/>
    <x v="0"/>
    <s v="Benjamin"/>
    <s v="Post"/>
    <x v="16"/>
    <n v="3229544"/>
    <x v="1554"/>
    <x v="2"/>
    <s v="LP_AW116-A08_893410"/>
    <s v="CIP_AW116-A09_396960"/>
    <s v="No Work Required Under EVM"/>
    <m/>
    <x v="1"/>
    <s v="Black Oak"/>
    <s v="No"/>
    <s v="No"/>
    <n v="38"/>
    <n v="71"/>
    <s v="Do Not ABATE"/>
    <s v="NW_No Work"/>
    <s v="Not Needed"/>
    <m/>
    <s v="Riparian"/>
    <s v="0.8 span from pole C to pole B, 54’ SW of facilities, 2X stem leans parallel to facilities, overall healthy tree."/>
    <m/>
    <m/>
    <m/>
    <m/>
    <m/>
    <m/>
    <s v="Unit"/>
    <s v="No"/>
    <s v="Not Invoiced"/>
    <m/>
    <m/>
    <m/>
    <s v="TBD"/>
    <x v="20"/>
    <d v="2020-05-14T14:32:50"/>
    <s v="Sierra"/>
    <s v="SI_Sierra"/>
    <m/>
    <s v="13780 SUNSHINE MEADOWS TRL"/>
    <s v="GRASS VALLEY"/>
    <s v=""/>
    <s v=""/>
    <s v="bpostm_awrr"/>
    <d v="2020-05-14T14:32:50"/>
    <s v="BE_geomartawrrprod"/>
    <d v="2020-05-14T16:26:12"/>
    <s v="a989be7f-a9c9-4b31-8c2c-1a71baf7cdd4"/>
  </r>
  <r>
    <n v="0"/>
    <n v="0"/>
    <n v="0"/>
    <n v="0"/>
    <n v="0"/>
    <n v="0"/>
    <n v="0"/>
    <n v="0"/>
    <n v="0"/>
    <n v="0"/>
    <x v="1"/>
    <n v="1"/>
    <n v="3"/>
    <n v="3"/>
    <n v="20"/>
    <x v="3"/>
    <d v="2020-05-14T14:33:23"/>
    <s v="zAWRR Not in Roster"/>
    <x v="1"/>
    <d v="2020-03-19T00:00:00"/>
    <d v="2020-03-19T11:16:38"/>
    <s v=""/>
    <s v="No"/>
    <s v="Old"/>
    <n v="0"/>
    <x v="1"/>
    <x v="0"/>
    <s v="zAWRR Not in Roster"/>
    <s v="zAWRR Not in Roster"/>
    <x v="1"/>
    <n v="2938022"/>
    <x v="1555"/>
    <x v="0"/>
    <s v="LP_AV115-J08_813373"/>
    <s v="CIP_AV115-J08_356051"/>
    <s v="Tree Work Complete"/>
    <m/>
    <x v="8"/>
    <s v="Ponderosa Pine"/>
    <s v="No"/>
    <s v="Yes"/>
    <n v="29"/>
    <n v="55"/>
    <s v="ABATE"/>
    <s v="F3B_FP-Rmv3 B"/>
    <s v="Haul offsite"/>
    <m/>
    <s v="None Observed"/>
    <s v="0.5 spans south of pole 8-9, tree has beetle damage. Broken top. Swollen base. "/>
    <s v="AEA_A &amp; E Arborists Tree Care"/>
    <m/>
    <n v="5746656"/>
    <s v="F3B_FP-Rmv3 B"/>
    <d v="2020-05-14T14:32:43"/>
    <m/>
    <s v="Unit"/>
    <s v="No"/>
    <s v="Not Invoiced"/>
    <m/>
    <m/>
    <m/>
    <s v="Remove all wood and slash"/>
    <x v="4"/>
    <d v="2020-05-14T14:33:23"/>
    <s v="Sierra"/>
    <s v="SI_Sierra"/>
    <m/>
    <s v="13535 HOPEFUL HILL RD"/>
    <s v="NEVADA CITY"/>
    <s v=""/>
    <s v=""/>
    <s v="jgaulf_awrr"/>
    <d v="2020-03-19T11:16:38"/>
    <s v="BE_geomartawrrprod"/>
    <d v="2020-05-14T15:33:53"/>
    <s v="1611ce52-2083-4441-b629-026e09b198bf"/>
  </r>
  <r>
    <n v="0"/>
    <n v="0"/>
    <n v="0"/>
    <n v="0"/>
    <n v="0"/>
    <n v="0"/>
    <n v="0"/>
    <n v="0"/>
    <n v="0"/>
    <n v="0"/>
    <x v="1"/>
    <n v="1"/>
    <s v="NA"/>
    <s v="NA"/>
    <n v="20"/>
    <x v="3"/>
    <d v="2020-05-14T14:34:03"/>
    <s v="MGE"/>
    <x v="4"/>
    <d v="2020-05-14T00:00:00"/>
    <d v="2020-05-14T14:34:03"/>
    <s v=""/>
    <s v="No"/>
    <s v="New"/>
    <n v="0"/>
    <x v="1"/>
    <x v="0"/>
    <s v="Amanda"/>
    <s v="Winne"/>
    <x v="22"/>
    <n v="3230479"/>
    <x v="1556"/>
    <x v="2"/>
    <s v="LP_AW116-A08_899992"/>
    <s v="CIP_AW116-A08_396057"/>
    <s v="No Work Required Under EVM"/>
    <m/>
    <x v="2"/>
    <s v="Black Oak"/>
    <s v="No"/>
    <s v="No"/>
    <n v="17"/>
    <n v="45"/>
    <s v="Do Not ABATE"/>
    <s v="NW_No Work"/>
    <s v="Not Needed"/>
    <m/>
    <s v="None Observed"/>
    <s v="0.7 span between poles 10-1A / 15 feet south of line "/>
    <m/>
    <m/>
    <m/>
    <m/>
    <m/>
    <m/>
    <s v="Unit"/>
    <s v="No"/>
    <s v="Not Invoiced"/>
    <m/>
    <m/>
    <m/>
    <s v="TBD "/>
    <x v="27"/>
    <d v="2020-05-14T14:34:03"/>
    <s v="Sierra"/>
    <s v="SI_Sierra"/>
    <m/>
    <s v="15815 MCQUISTON LN"/>
    <s v="GRASS VALLEY"/>
    <s v=""/>
    <s v=""/>
    <s v="awinnm_awrr"/>
    <d v="2020-05-14T14:34:03"/>
    <s v="BE_geomartawrrprod"/>
    <d v="2020-05-14T18:14:41"/>
    <s v="3dfd2ab6-7985-419d-bbf8-a4ea41696c4c"/>
  </r>
  <r>
    <n v="0"/>
    <n v="0"/>
    <n v="0"/>
    <n v="0"/>
    <n v="0"/>
    <n v="0"/>
    <n v="0"/>
    <n v="0"/>
    <n v="0"/>
    <n v="0"/>
    <x v="1"/>
    <n v="1"/>
    <s v="NA"/>
    <s v="NA"/>
    <n v="20"/>
    <x v="3"/>
    <d v="2020-05-14T14:34:52"/>
    <s v="MGE"/>
    <x v="4"/>
    <d v="2020-05-14T00:00:00"/>
    <d v="2020-05-14T14:34:52"/>
    <s v=""/>
    <s v="No"/>
    <s v="New"/>
    <n v="0"/>
    <x v="1"/>
    <x v="0"/>
    <s v="Miguel"/>
    <s v="Dominguez-Diaz"/>
    <x v="20"/>
    <n v="3229549"/>
    <x v="1557"/>
    <x v="0"/>
    <s v="LP_AV115-F22_882926"/>
    <s v="CIP_AV115-F22_357478"/>
    <s v="No Work Required Under EVM"/>
    <m/>
    <x v="2"/>
    <s v="Ponderosa Pine"/>
    <s v="No"/>
    <s v="No"/>
    <n v="22"/>
    <n v="110"/>
    <s v="Do Not ABATE"/>
    <s v="NW_No Work"/>
    <s v="Not Needed"/>
    <m/>
    <s v="None Observed"/>
    <s v="0.3 of the span from pole 6 to pole A. 40ft East of the line. "/>
    <m/>
    <m/>
    <m/>
    <m/>
    <m/>
    <m/>
    <s v="Unit"/>
    <s v="No"/>
    <s v="Not Invoiced"/>
    <m/>
    <m/>
    <m/>
    <s v="TBD "/>
    <x v="24"/>
    <d v="2020-05-14T14:34:52"/>
    <s v="Sierra"/>
    <s v="SI_Sierra"/>
    <m/>
    <s v="13119 ARTIC OWL RD"/>
    <s v="NEVADA CITY"/>
    <s v=""/>
    <s v=""/>
    <s v="mdiazm_awrr"/>
    <d v="2020-05-14T14:34:52"/>
    <s v="BE_geomartawrrprod"/>
    <d v="2020-05-14T16:26:12"/>
    <s v="7293f976-1891-4d1b-af22-64cc8fa6fb09"/>
  </r>
  <r>
    <n v="0"/>
    <n v="0"/>
    <n v="0"/>
    <n v="0"/>
    <n v="0"/>
    <n v="0"/>
    <n v="0"/>
    <n v="0"/>
    <n v="0"/>
    <n v="0"/>
    <x v="1"/>
    <n v="1"/>
    <n v="2"/>
    <n v="2"/>
    <n v="20"/>
    <x v="3"/>
    <d v="2020-05-14T14:39:34"/>
    <s v="zAWRR Not in Roster"/>
    <x v="1"/>
    <d v="2020-03-19T00:00:00"/>
    <d v="2020-03-19T10:58:35"/>
    <s v=""/>
    <s v="No"/>
    <s v="Old"/>
    <n v="0"/>
    <x v="1"/>
    <x v="0"/>
    <s v="zAWRR Not in Roster"/>
    <s v="zAWRR Not in Roster"/>
    <x v="1"/>
    <n v="2938019"/>
    <x v="1558"/>
    <x v="0"/>
    <s v="LP_AV115-J08_813373"/>
    <s v="CIP_AV115-J08_356051"/>
    <s v="Tree Work Complete"/>
    <m/>
    <x v="8"/>
    <s v="Ponderosa Pine"/>
    <s v="No"/>
    <s v="No"/>
    <n v="20"/>
    <n v="75"/>
    <s v="ABATE"/>
    <s v="F2B_FP-Rmv2 B"/>
    <s v="Haul offsite"/>
    <m/>
    <s v="None Observed"/>
    <s v="0.5 spans south of pole 8-9.tree in decline. "/>
    <s v="AEA_A &amp; E Arborists Tree Care"/>
    <m/>
    <n v="5746657"/>
    <s v="F2B_FP-Rmv2 B"/>
    <d v="2020-05-14T14:39:32"/>
    <m/>
    <s v="Unit"/>
    <s v="No"/>
    <s v="Not Invoiced"/>
    <m/>
    <m/>
    <m/>
    <s v="Remove all wood and slash"/>
    <x v="4"/>
    <d v="2020-05-14T14:39:34"/>
    <s v="Sierra"/>
    <s v="SI_Sierra"/>
    <m/>
    <s v="13535 HOPEFUL HILL RD"/>
    <s v="NEVADA CITY"/>
    <s v=""/>
    <s v=""/>
    <s v="jgaulf_awrr"/>
    <d v="2020-03-19T10:58:35"/>
    <s v="BE_geomartawrrprod"/>
    <d v="2020-05-14T15:33:53"/>
    <s v="6de99a9f-fba1-43f4-bff8-5292d5f71c06"/>
  </r>
  <r>
    <n v="0"/>
    <n v="0"/>
    <n v="0"/>
    <n v="0"/>
    <n v="0"/>
    <n v="0"/>
    <n v="0"/>
    <n v="0"/>
    <n v="0"/>
    <n v="0"/>
    <x v="1"/>
    <n v="1"/>
    <n v="1"/>
    <n v="1"/>
    <n v="20"/>
    <x v="3"/>
    <d v="2020-05-14T14:39:41"/>
    <s v="MGE"/>
    <x v="4"/>
    <d v="2020-05-14T00:00:00"/>
    <d v="2020-05-14T14:39:41"/>
    <s v=""/>
    <s v="No"/>
    <s v="New"/>
    <n v="0"/>
    <x v="1"/>
    <x v="0"/>
    <s v="Brandon"/>
    <s v="Fabela"/>
    <x v="21"/>
    <n v="3229591"/>
    <x v="1559"/>
    <x v="2"/>
    <s v="LP_AW116-A07_900829"/>
    <s v="CIP_AW116-A07_395584"/>
    <s v="Work Identified"/>
    <m/>
    <x v="2"/>
    <s v="Gray Pine"/>
    <s v="No"/>
    <s v="No"/>
    <n v="11"/>
    <n v="56"/>
    <s v="Do Not ABATE"/>
    <s v="F1B_FP-Rmv1 B"/>
    <s v="Haul offsite"/>
    <m/>
    <s v="Riparian"/>
    <s v="0.4 of span from pole #14-#15/ 36 feet north west of line/ high potential failure rate/ damage at base from machinery "/>
    <m/>
    <m/>
    <m/>
    <m/>
    <m/>
    <m/>
    <s v="Unit"/>
    <s v="No"/>
    <s v="Not Invoiced"/>
    <m/>
    <m/>
    <m/>
    <s v="Haul away all wood, chips, and debris"/>
    <x v="26"/>
    <d v="2020-05-14T14:39:41"/>
    <s v="Sierra"/>
    <s v="SI_Sierra"/>
    <m/>
    <s v="12352 SUNSHINE VALLEY RD"/>
    <s v="GRASS VALLEY"/>
    <s v=""/>
    <s v=""/>
    <s v="bfabem_awrr"/>
    <d v="2020-05-14T14:39:41"/>
    <s v="BE_geomartawrrprod"/>
    <d v="2020-05-14T16:26:12"/>
    <s v="275a3f23-a743-4ca6-84d5-59de87de050e"/>
  </r>
  <r>
    <n v="0"/>
    <n v="0"/>
    <n v="0"/>
    <n v="0"/>
    <n v="0"/>
    <n v="0"/>
    <n v="0"/>
    <n v="0"/>
    <n v="0"/>
    <n v="0"/>
    <x v="1"/>
    <n v="1"/>
    <s v="NA"/>
    <s v="NA"/>
    <n v="20"/>
    <x v="3"/>
    <d v="2020-05-14T14:40:57"/>
    <s v="MBG"/>
    <x v="3"/>
    <d v="2020-05-14T00:00:00"/>
    <d v="2020-05-14T14:40:57"/>
    <s v=""/>
    <s v="No"/>
    <s v="New"/>
    <n v="0"/>
    <x v="1"/>
    <x v="0"/>
    <s v="Benjamin"/>
    <s v="Post"/>
    <x v="16"/>
    <n v="3229592"/>
    <x v="1560"/>
    <x v="2"/>
    <s v="LP_AW116-A08_893410"/>
    <s v="CIP_AW116-A09_396960"/>
    <s v="No Work Required Under EVM"/>
    <m/>
    <x v="1"/>
    <s v="Cedar"/>
    <s v="No"/>
    <s v="No"/>
    <n v="9"/>
    <n v="49"/>
    <s v="Do Not ABATE"/>
    <s v="NW_No Work"/>
    <s v="Not Needed"/>
    <m/>
    <s v="Riparian"/>
    <s v="0.9 span from pole C to pole B, 15 ft SW of facilities, overall healthy cedar is growing between limbs of oak scheduled for removal. Avoid damage to tree if possible."/>
    <m/>
    <m/>
    <m/>
    <m/>
    <m/>
    <m/>
    <s v="Unit"/>
    <s v="No"/>
    <s v="Not Invoiced"/>
    <m/>
    <m/>
    <m/>
    <s v="TBD"/>
    <x v="20"/>
    <d v="2020-05-14T14:40:57"/>
    <s v="Sierra"/>
    <s v="SI_Sierra"/>
    <m/>
    <s v="13780 SUNSHINE MEADOWS TRL"/>
    <s v="GRASS VALLEY"/>
    <s v=""/>
    <s v=""/>
    <s v="bpostm_awrr"/>
    <d v="2020-05-14T14:40:57"/>
    <s v="BE_geomartawrrprod"/>
    <d v="2020-05-14T16:26:12"/>
    <s v="39429c03-0f23-4ce2-9c6a-2d95d82d9b8f"/>
  </r>
  <r>
    <n v="0"/>
    <n v="0"/>
    <n v="0"/>
    <n v="0"/>
    <n v="0"/>
    <n v="0"/>
    <n v="0"/>
    <n v="0"/>
    <n v="0"/>
    <n v="0"/>
    <x v="1"/>
    <n v="1"/>
    <n v="3"/>
    <n v="3"/>
    <n v="20"/>
    <x v="3"/>
    <d v="2020-05-14T14:41:32"/>
    <s v="zAWRR Not in Roster"/>
    <x v="1"/>
    <d v="2020-03-19T00:00:00"/>
    <d v="2020-03-19T11:05:16"/>
    <s v=""/>
    <s v="No"/>
    <s v="Old"/>
    <n v="0"/>
    <x v="1"/>
    <x v="0"/>
    <s v="zAWRR Not in Roster"/>
    <s v="zAWRR Not in Roster"/>
    <x v="1"/>
    <n v="2938020"/>
    <x v="1561"/>
    <x v="0"/>
    <s v="LP_AV115-J08_813373"/>
    <s v="CIP_AV115-J08_356051"/>
    <s v="Tree Work Complete"/>
    <m/>
    <x v="8"/>
    <s v="Ponderosa Pine"/>
    <s v="No"/>
    <s v="No"/>
    <n v="25"/>
    <n v="85"/>
    <s v="ABATE"/>
    <s v="F3B_FP-Rmv3 B"/>
    <s v="Haul offsite"/>
    <m/>
    <s v="None Observed"/>
    <s v="0.5 spans south of pole 8-9. Leaning towards facility. "/>
    <s v="AEA_A &amp; E Arborists Tree Care"/>
    <m/>
    <n v="5746657"/>
    <s v="F3B_FP-Rmv3 B"/>
    <d v="2020-05-14T14:41:29"/>
    <m/>
    <s v="Unit"/>
    <s v="No"/>
    <s v="Not Invoiced"/>
    <m/>
    <m/>
    <m/>
    <s v="Remove all wood and slash"/>
    <x v="4"/>
    <d v="2020-05-14T14:41:32"/>
    <s v="Sierra"/>
    <s v="SI_Sierra"/>
    <m/>
    <s v="13535 HOPEFUL HILL RD"/>
    <s v="NEVADA CITY"/>
    <s v=""/>
    <s v=""/>
    <s v="jgaulf_awrr"/>
    <d v="2020-03-19T11:05:16"/>
    <s v="BE_geomartawrrprod"/>
    <d v="2020-05-14T15:33:53"/>
    <s v="89478816-29a3-4d93-8770-b297690888f6"/>
  </r>
  <r>
    <n v="0"/>
    <n v="0"/>
    <n v="0"/>
    <n v="0"/>
    <n v="0"/>
    <n v="0"/>
    <n v="0"/>
    <n v="0"/>
    <n v="0"/>
    <n v="0"/>
    <x v="1"/>
    <n v="1"/>
    <s v="NA"/>
    <s v="NA"/>
    <n v="20"/>
    <x v="3"/>
    <d v="2020-05-14T14:45:17"/>
    <s v="MGE"/>
    <x v="4"/>
    <d v="2020-05-14T00:00:00"/>
    <d v="2020-05-14T14:45:17"/>
    <s v=""/>
    <s v="No"/>
    <s v="New"/>
    <n v="0"/>
    <x v="1"/>
    <x v="0"/>
    <s v="Miguel"/>
    <s v="Dominguez-Diaz"/>
    <x v="20"/>
    <n v="3229646"/>
    <x v="1562"/>
    <x v="0"/>
    <s v="LP_AV115-F22_882926"/>
    <s v="CIP_AV115-F22_357478"/>
    <s v="No Work Required Under EVM"/>
    <s v=""/>
    <x v="2"/>
    <s v="Ponderosa Pine"/>
    <s v="No"/>
    <s v="No"/>
    <n v="22"/>
    <n v="100"/>
    <s v="Do Not ABATE"/>
    <s v="NW_No Work"/>
    <s v="Not Needed"/>
    <s v="No"/>
    <s v="None Observed"/>
    <s v="0.2 of the span from pole 6 to pole A. 16ft East of the line. "/>
    <s v="AEA_A &amp; E Arborists Tree Care"/>
    <s v=""/>
    <m/>
    <s v=""/>
    <m/>
    <s v=""/>
    <s v="Unit"/>
    <m/>
    <s v=""/>
    <s v=""/>
    <s v=""/>
    <m/>
    <s v="TBD "/>
    <x v="24"/>
    <d v="2020-05-14T14:45:17"/>
    <s v="Sierra"/>
    <s v="SI_Sierra"/>
    <s v="1051742733"/>
    <m/>
    <s v="NEVADA CITY"/>
    <s v=""/>
    <s v=""/>
    <s v="mdiazm_awrr"/>
    <d v="2020-05-14T14:45:17"/>
    <s v="BE_geomartawrrprod"/>
    <d v="2020-05-15T04:04:09"/>
    <s v="8e2eb018-a226-49ff-8a5a-303c215ff4d5"/>
  </r>
  <r>
    <n v="0"/>
    <n v="0"/>
    <n v="0"/>
    <n v="0"/>
    <n v="0"/>
    <n v="0"/>
    <n v="0"/>
    <n v="0"/>
    <n v="0"/>
    <n v="0"/>
    <x v="1"/>
    <n v="1"/>
    <s v="NA"/>
    <s v="NA"/>
    <n v="20"/>
    <x v="3"/>
    <d v="2020-05-14T14:46:43"/>
    <s v="MBG"/>
    <x v="3"/>
    <d v="2020-05-14T00:00:00"/>
    <d v="2020-05-14T14:46:43"/>
    <s v=""/>
    <s v="No"/>
    <s v="New"/>
    <n v="0"/>
    <x v="1"/>
    <x v="0"/>
    <s v="Benjamin"/>
    <s v="Post"/>
    <x v="16"/>
    <n v="3229649"/>
    <x v="1563"/>
    <x v="2"/>
    <s v="LP_AW116-A08_893410"/>
    <s v="CIP_AW116-A09_396960"/>
    <s v="No Work Required Under EVM"/>
    <m/>
    <x v="1"/>
    <s v="Cedar"/>
    <s v="No"/>
    <s v="No"/>
    <n v="9"/>
    <n v="45"/>
    <s v="Do Not ABATE"/>
    <s v="NW_No Work"/>
    <s v="Not Needed"/>
    <m/>
    <s v="Riparian"/>
    <s v="0.9 span from pole C to pole B, 11 ft SW of facilities, overall healthy cedar."/>
    <m/>
    <m/>
    <m/>
    <m/>
    <m/>
    <m/>
    <s v="Unit"/>
    <s v="No"/>
    <s v="Not Invoiced"/>
    <m/>
    <m/>
    <m/>
    <s v="TBD"/>
    <x v="20"/>
    <d v="2020-05-14T14:46:43"/>
    <s v="Sierra"/>
    <s v="SI_Sierra"/>
    <m/>
    <s v="13780 SUNSHINE MEADOWS TRL"/>
    <s v="GRASS VALLEY"/>
    <s v=""/>
    <s v=""/>
    <s v="bpostm_awrr"/>
    <d v="2020-05-14T14:46:43"/>
    <s v="BE_geomartawrrprod"/>
    <d v="2020-05-14T16:26:13"/>
    <s v="c2c59396-1dee-4567-96ee-3e11c64339b4"/>
  </r>
  <r>
    <n v="0"/>
    <n v="0"/>
    <n v="0"/>
    <n v="0"/>
    <n v="0"/>
    <n v="0"/>
    <n v="0"/>
    <n v="0"/>
    <n v="0"/>
    <n v="0"/>
    <x v="1"/>
    <n v="1"/>
    <n v="2"/>
    <n v="2"/>
    <n v="20"/>
    <x v="3"/>
    <d v="2020-05-14T14:47:10"/>
    <s v="MGE"/>
    <x v="4"/>
    <d v="2020-05-14T00:00:00"/>
    <d v="2020-05-14T14:34:31"/>
    <s v=""/>
    <s v="No"/>
    <s v="New"/>
    <n v="0"/>
    <x v="1"/>
    <x v="0"/>
    <s v="John Paul"/>
    <s v="Kubitschek"/>
    <x v="24"/>
    <n v="3229801"/>
    <x v="1564"/>
    <x v="0"/>
    <s v="LP_AV115-F11_878878"/>
    <s v="CIP_AV115-F11_357086"/>
    <s v="Work Identified"/>
    <m/>
    <x v="2"/>
    <s v="Black Oak"/>
    <s v="No"/>
    <s v="No"/>
    <n v="15"/>
    <n v="70"/>
    <s v="Do Not ABATE"/>
    <s v="F2B_FP-Rmv2 B"/>
    <s v="Cut and Leave"/>
    <m/>
    <s v="None Observed"/>
    <s v="0.5 span between tap poles A-B/ 10 ft. east of line/ Trim will remove over half of canopy."/>
    <m/>
    <m/>
    <m/>
    <m/>
    <m/>
    <m/>
    <s v="Unit"/>
    <s v="No"/>
    <s v="Not Invoiced"/>
    <m/>
    <m/>
    <m/>
    <s v="Cut wood into 16” firewood lengths/ Remove wood chips and debris."/>
    <x v="29"/>
    <d v="2020-05-14T14:47:10"/>
    <s v="Sierra"/>
    <s v="SI_Sierra"/>
    <m/>
    <s v="11740 LOST RANCH WAY"/>
    <s v="NEVADA CITY"/>
    <s v=""/>
    <s v=""/>
    <s v="jkubim_awrr"/>
    <d v="2020-05-14T14:34:31"/>
    <s v="BE_geomartawrrprod"/>
    <d v="2020-05-14T16:26:16"/>
    <s v="ca0760bd-57d1-48e1-b345-fa307a4dcfba"/>
  </r>
  <r>
    <n v="0"/>
    <n v="0"/>
    <n v="0"/>
    <n v="0"/>
    <n v="0"/>
    <n v="0"/>
    <n v="0"/>
    <n v="0"/>
    <n v="0"/>
    <n v="0"/>
    <x v="1"/>
    <n v="1"/>
    <s v="NA"/>
    <s v="NA"/>
    <n v="20"/>
    <x v="3"/>
    <d v="2020-05-14T14:49:48"/>
    <s v="MGE"/>
    <x v="4"/>
    <d v="2020-05-14T00:00:00"/>
    <d v="2020-05-14T14:49:48"/>
    <s v=""/>
    <s v="No"/>
    <s v="New"/>
    <n v="0"/>
    <x v="1"/>
    <x v="0"/>
    <s v="Miguel"/>
    <s v="Dominguez-Diaz"/>
    <x v="20"/>
    <n v="3229667"/>
    <x v="1565"/>
    <x v="0"/>
    <s v="LP_AV115-F22_882926"/>
    <s v="CIP_AV115-F22_357478"/>
    <s v="No Work Required Under EVM"/>
    <s v=""/>
    <x v="2"/>
    <s v="Ponderosa Pine"/>
    <s v="No"/>
    <s v="No"/>
    <n v="20"/>
    <n v="100"/>
    <s v="Do Not ABATE"/>
    <s v="NW_No Work"/>
    <s v="Not Needed"/>
    <s v="No"/>
    <s v="None Observed"/>
    <s v="0.2 of the span from pole 6 to pole A. 16ft East of the line. "/>
    <s v="AEA_A &amp; E Arborists Tree Care"/>
    <s v=""/>
    <m/>
    <s v=""/>
    <m/>
    <s v=""/>
    <s v="Unit"/>
    <m/>
    <s v=""/>
    <s v=""/>
    <s v=""/>
    <m/>
    <s v="TBD "/>
    <x v="24"/>
    <d v="2020-05-14T14:49:48"/>
    <s v="Sierra"/>
    <s v="SI_Sierra"/>
    <s v="1051742733"/>
    <m/>
    <s v="NEVADA CITY"/>
    <s v=""/>
    <s v=""/>
    <s v="mdiazm_awrr"/>
    <d v="2020-05-14T14:49:48"/>
    <s v="BE_geomartawrrprod"/>
    <d v="2020-05-15T04:04:09"/>
    <s v="9051fe49-3bb1-4317-a4b7-aacd0969322b"/>
  </r>
  <r>
    <n v="0"/>
    <n v="0"/>
    <n v="0"/>
    <n v="0"/>
    <n v="0"/>
    <n v="0"/>
    <n v="0"/>
    <n v="0"/>
    <n v="0"/>
    <n v="0"/>
    <x v="1"/>
    <n v="1"/>
    <n v="3"/>
    <n v="3"/>
    <n v="20"/>
    <x v="3"/>
    <d v="2020-05-14T14:50:21"/>
    <s v="MGE"/>
    <x v="4"/>
    <d v="2020-05-14T00:00:00"/>
    <d v="2020-05-14T14:50:21"/>
    <s v=""/>
    <s v="No"/>
    <s v="New"/>
    <n v="0"/>
    <x v="1"/>
    <x v="0"/>
    <s v="Alex"/>
    <s v="Coon"/>
    <x v="19"/>
    <n v="3229837"/>
    <x v="1566"/>
    <x v="2"/>
    <s v="LP_AW116-A07_894358"/>
    <s v="CIP_AW116-A07_395955"/>
    <s v="Work Identified"/>
    <m/>
    <x v="2"/>
    <s v="Ponderosa Pine"/>
    <s v="No"/>
    <s v="No"/>
    <n v="35"/>
    <n v="60"/>
    <s v="Do Not ABATE"/>
    <s v="F3B_FP-Rmv3 B"/>
    <s v="Haul offsite"/>
    <m/>
    <s v="None Observed"/>
    <s v="Poles 1-End pole, 60 feet south of End pole, abating and removing because of snapped of top, declining health tree."/>
    <m/>
    <m/>
    <m/>
    <m/>
    <m/>
    <m/>
    <s v="Unit"/>
    <s v="No"/>
    <s v="Not Invoiced"/>
    <m/>
    <m/>
    <m/>
    <s v="Remove all wood and debris."/>
    <x v="23"/>
    <d v="2020-05-14T14:50:21"/>
    <s v="Sierra"/>
    <s v="SI_Sierra"/>
    <m/>
    <s v="12056 SUNSHINE VALLEY RD"/>
    <s v="GRASS VALLEY"/>
    <s v=""/>
    <s v=""/>
    <s v="acoonm_awrr"/>
    <d v="2020-05-14T14:50:21"/>
    <s v="BE_geomartawrrprod"/>
    <d v="2020-05-14T16:26:17"/>
    <s v="23f2e999-b3b4-4893-9f55-d86e43482a5c"/>
  </r>
  <r>
    <n v="0"/>
    <n v="0"/>
    <n v="0"/>
    <n v="0"/>
    <n v="0"/>
    <n v="0"/>
    <n v="0"/>
    <n v="0"/>
    <n v="0"/>
    <n v="0"/>
    <x v="1"/>
    <n v="1"/>
    <n v="1"/>
    <n v="1"/>
    <n v="20"/>
    <x v="3"/>
    <d v="2020-05-14T14:50:31"/>
    <s v="MGE"/>
    <x v="4"/>
    <d v="2020-05-14T00:00:00"/>
    <d v="2020-05-14T14:50:31"/>
    <s v=""/>
    <s v="No"/>
    <s v="New"/>
    <n v="0"/>
    <x v="1"/>
    <x v="0"/>
    <s v="Amanda"/>
    <s v="Winne"/>
    <x v="22"/>
    <n v="3230480"/>
    <x v="1567"/>
    <x v="2"/>
    <s v="LP_AW116-A08_899992"/>
    <s v="CIP_AW116-A08_396057"/>
    <s v="Work Identified"/>
    <m/>
    <x v="2"/>
    <s v="Knobcone Pine"/>
    <s v="No"/>
    <s v="No"/>
    <n v="9"/>
    <n v="60"/>
    <s v="Do Not ABATE"/>
    <s v="F1B_FP-Rmv1 B"/>
    <s v="Not Needed"/>
    <m/>
    <s v="None Observed"/>
    <s v="0.7 span between poles 10-1A / 30 feet south of line, poor taper, suppressed "/>
    <m/>
    <m/>
    <m/>
    <m/>
    <m/>
    <m/>
    <s v="Unit"/>
    <s v="No"/>
    <s v="Not Invoiced"/>
    <m/>
    <m/>
    <m/>
    <s v="TBD "/>
    <x v="27"/>
    <d v="2020-05-14T14:50:31"/>
    <s v="Sierra"/>
    <s v="SI_Sierra"/>
    <m/>
    <s v="15815 MCQUISTON LN"/>
    <s v="GRASS VALLEY"/>
    <s v=""/>
    <s v=""/>
    <s v="awinnm_awrr"/>
    <d v="2020-05-14T14:50:31"/>
    <s v="BE_geomartawrrprod"/>
    <d v="2020-05-14T18:14:41"/>
    <s v="3b9bae7b-3e6e-45ad-8ee3-badc552daea3"/>
  </r>
  <r>
    <n v="0"/>
    <n v="0"/>
    <n v="0"/>
    <n v="0"/>
    <n v="0"/>
    <n v="0"/>
    <n v="0"/>
    <n v="0"/>
    <n v="0"/>
    <n v="0"/>
    <x v="1"/>
    <n v="1"/>
    <n v="2"/>
    <n v="2"/>
    <n v="20"/>
    <x v="3"/>
    <d v="2020-05-14T14:51:08"/>
    <s v="zAWRR Not in Roster"/>
    <x v="1"/>
    <d v="2020-03-17T00:00:00"/>
    <d v="2020-03-17T12:10:07"/>
    <s v=""/>
    <s v="No"/>
    <s v="Old"/>
    <n v="0"/>
    <x v="1"/>
    <x v="0"/>
    <s v="zAWRR Not in Roster"/>
    <s v="zAWRR Not in Roster"/>
    <x v="1"/>
    <n v="2930133"/>
    <x v="1568"/>
    <x v="0"/>
    <s v="LP_AV115-J08_813371"/>
    <s v="CIP_AV115-J08_356779"/>
    <s v="Tree Work Complete"/>
    <m/>
    <x v="8"/>
    <s v="Tulip Tree"/>
    <s v="No"/>
    <s v="No"/>
    <n v="14"/>
    <n v="60"/>
    <s v="ABATE"/>
    <s v="F2B_FP-Rmv2 B"/>
    <s v="Haul offsite"/>
    <m/>
    <s v="None Observed"/>
    <s v=".6 SPN P8-end pole. 40’ north of line. Leans toward line. Notify first lots of obstacles. "/>
    <s v="AEA_A &amp; E Arborists Tree Care"/>
    <m/>
    <n v="5746657"/>
    <s v="F2B_FP-Rmv2 B"/>
    <d v="2020-05-14T14:51:05"/>
    <m/>
    <s v="Unit"/>
    <s v="No"/>
    <s v="Not Invoiced"/>
    <m/>
    <m/>
    <m/>
    <s v="Remove all wood and slash"/>
    <x v="4"/>
    <d v="2020-05-14T14:51:08"/>
    <s v="Sierra"/>
    <s v="SI_Sierra"/>
    <m/>
    <s v="13538 HOPEFUL HILL RD"/>
    <m/>
    <s v=""/>
    <s v=""/>
    <s v="flewif_awrr"/>
    <d v="2020-03-17T12:10:07"/>
    <s v="BE_geomartawrrprod"/>
    <d v="2020-05-14T15:33:53"/>
    <s v="2b3607c2-8b6f-4b50-a0fc-7ee4689f9afc"/>
  </r>
  <r>
    <n v="0"/>
    <n v="0"/>
    <n v="0"/>
    <n v="0"/>
    <n v="0"/>
    <n v="0"/>
    <n v="0"/>
    <n v="0"/>
    <n v="0"/>
    <n v="0"/>
    <x v="1"/>
    <n v="1"/>
    <n v="1"/>
    <n v="1"/>
    <n v="20"/>
    <x v="3"/>
    <d v="2020-05-14T14:51:47"/>
    <s v="MBG"/>
    <x v="3"/>
    <d v="2020-05-14T00:00:00"/>
    <d v="2020-05-14T14:51:47"/>
    <s v=""/>
    <s v="No"/>
    <s v="New"/>
    <n v="0"/>
    <x v="1"/>
    <x v="0"/>
    <s v="Benjamin"/>
    <s v="Post"/>
    <x v="16"/>
    <n v="3229689"/>
    <x v="1569"/>
    <x v="2"/>
    <s v="LP_AW116-A08_893410"/>
    <s v="CIP_AW116-A09_396960"/>
    <s v="Work Identified"/>
    <m/>
    <x v="1"/>
    <s v="Cedar"/>
    <s v="No"/>
    <s v="No"/>
    <n v="4"/>
    <n v="34"/>
    <s v="Do Not ABATE"/>
    <s v="F1B_FP-Rmv1 B"/>
    <s v="Cut and Leave"/>
    <m/>
    <s v="Riparian"/>
    <s v="0.9 span from pole C to pole B, 11 ft SW of facilities, remove young cedar on the account of poor taper."/>
    <m/>
    <m/>
    <m/>
    <m/>
    <m/>
    <m/>
    <s v="Unit"/>
    <s v="No"/>
    <s v="Not Invoiced"/>
    <m/>
    <m/>
    <m/>
    <s v="TBD"/>
    <x v="20"/>
    <d v="2020-05-14T14:51:47"/>
    <s v="Sierra"/>
    <s v="SI_Sierra"/>
    <m/>
    <s v="13780 SUNSHINE MEADOWS TRL"/>
    <s v="GRASS VALLEY"/>
    <s v=""/>
    <s v=""/>
    <s v="bpostm_awrr"/>
    <d v="2020-05-14T14:51:47"/>
    <s v="BE_geomartawrrprod"/>
    <d v="2020-05-14T16:26:14"/>
    <s v="8b429347-8871-4bca-b0e8-e619871c63ed"/>
  </r>
  <r>
    <n v="0"/>
    <n v="0"/>
    <n v="0"/>
    <n v="0"/>
    <n v="0"/>
    <n v="0"/>
    <n v="0"/>
    <n v="0"/>
    <n v="0"/>
    <n v="0"/>
    <x v="1"/>
    <n v="1"/>
    <s v="NA"/>
    <s v="NA"/>
    <n v="20"/>
    <x v="3"/>
    <d v="2020-05-14T14:51:50"/>
    <s v="MGE"/>
    <x v="4"/>
    <d v="2020-05-14T00:00:00"/>
    <d v="2020-05-14T14:48:22"/>
    <s v=""/>
    <s v="No"/>
    <s v="New"/>
    <n v="0"/>
    <x v="1"/>
    <x v="0"/>
    <s v="Brandon"/>
    <s v="Fabela"/>
    <x v="21"/>
    <n v="3229651"/>
    <x v="1570"/>
    <x v="2"/>
    <s v="LP_AW116-A07_900829"/>
    <s v="CIP_AW116-A07_395582"/>
    <s v="No Work Required Under EVM"/>
    <m/>
    <x v="2"/>
    <s v="Ponderosa Pine"/>
    <s v="No"/>
    <s v="No"/>
    <n v="40"/>
    <n v="141"/>
    <s v="Do Not ABATE"/>
    <s v="NW_No Work"/>
    <s v="Not Needed"/>
    <m/>
    <s v="Riparian"/>
    <s v="0.9 of span from pole#14-#15/ 51 feet northwest of line/ slight lean started halfway up"/>
    <m/>
    <m/>
    <m/>
    <m/>
    <m/>
    <m/>
    <s v="Unit"/>
    <s v="No"/>
    <s v="Not Invoiced"/>
    <m/>
    <m/>
    <m/>
    <s v="TBD"/>
    <x v="26"/>
    <d v="2020-05-14T14:51:50"/>
    <s v="Sierra"/>
    <s v="SI_Sierra"/>
    <m/>
    <s v="12352 SUNSHINE VALLEY RD"/>
    <s v="GRASS VALLEY"/>
    <s v=""/>
    <s v=""/>
    <s v="bfabem_awrr"/>
    <d v="2020-05-14T14:48:22"/>
    <s v="BE_geomartawrrprod"/>
    <d v="2020-05-14T16:26:13"/>
    <s v="90e6075c-3812-4fbb-bed3-6ad7dacbf6d4"/>
  </r>
  <r>
    <n v="0"/>
    <n v="0"/>
    <n v="0"/>
    <n v="0"/>
    <n v="0"/>
    <n v="0"/>
    <n v="0"/>
    <n v="0"/>
    <n v="0"/>
    <n v="0"/>
    <x v="1"/>
    <n v="1"/>
    <n v="2"/>
    <n v="2"/>
    <n v="20"/>
    <x v="3"/>
    <d v="2020-05-14T14:53:21"/>
    <s v="zAWRR Not in Roster"/>
    <x v="1"/>
    <d v="2020-03-17T00:00:00"/>
    <d v="2020-03-17T13:50:12"/>
    <s v=""/>
    <s v="No"/>
    <s v="Old"/>
    <n v="0"/>
    <x v="1"/>
    <x v="0"/>
    <s v="zAWRR Not in Roster"/>
    <s v="zAWRR Not in Roster"/>
    <x v="1"/>
    <n v="2930142"/>
    <x v="1571"/>
    <x v="0"/>
    <s v="LP_AV115-J08_813371"/>
    <s v="CIP_AV115-J08_356779"/>
    <s v="Tree Work Complete"/>
    <m/>
    <x v="8"/>
    <s v="Ponderosa Pine"/>
    <s v="No"/>
    <s v="No"/>
    <n v="19"/>
    <n v="110"/>
    <s v="Do Not ABATE"/>
    <s v="F2B_FP-Rmv2 B"/>
    <s v="Haul offsite"/>
    <m/>
    <s v="None Observed"/>
    <s v="30’ northwest of end pole near shipping container and fence. Notify first lots of obstacles. "/>
    <s v="AEA_A &amp; E Arborists Tree Care"/>
    <m/>
    <n v="5746657"/>
    <s v="F2B_FP-Rmv2 B"/>
    <d v="2020-05-14T14:53:18"/>
    <m/>
    <s v="Unit"/>
    <s v="No"/>
    <s v="Not Invoiced"/>
    <m/>
    <m/>
    <m/>
    <s v="Remove all wood and slash"/>
    <x v="4"/>
    <d v="2020-05-14T14:53:21"/>
    <s v="Sierra"/>
    <s v="SI_Sierra"/>
    <m/>
    <s v="13538 HOPEFUL HILL RD"/>
    <m/>
    <s v=""/>
    <s v=""/>
    <s v="flewif_awrr"/>
    <d v="2020-03-17T13:50:12"/>
    <s v="BE_geomartawrrprod"/>
    <d v="2020-05-14T15:33:53"/>
    <s v="13bde5b7-6075-410b-8b4c-98e0ed5c2ae8"/>
  </r>
  <r>
    <n v="0"/>
    <n v="0"/>
    <n v="0"/>
    <n v="0"/>
    <n v="0"/>
    <n v="0"/>
    <n v="0"/>
    <n v="0"/>
    <n v="0"/>
    <n v="0"/>
    <x v="1"/>
    <n v="1"/>
    <s v="NA"/>
    <s v="NA"/>
    <n v="20"/>
    <x v="3"/>
    <d v="2020-05-14T14:54:05"/>
    <s v="MGE"/>
    <x v="4"/>
    <d v="2020-05-14T00:00:00"/>
    <d v="2020-05-14T14:54:05"/>
    <s v=""/>
    <s v="No"/>
    <s v="New"/>
    <n v="0"/>
    <x v="1"/>
    <x v="0"/>
    <s v="Alex"/>
    <s v="Coon"/>
    <x v="19"/>
    <n v="3229838"/>
    <x v="1572"/>
    <x v="2"/>
    <s v="LP_AW116-A07_894358"/>
    <s v="CIP_AW116-A07_395955"/>
    <s v="No Work Required Under EVM"/>
    <m/>
    <x v="2"/>
    <s v="Black Oak"/>
    <s v="No"/>
    <s v="No"/>
    <n v="26"/>
    <n v="90"/>
    <s v="Do Not ABATE"/>
    <s v="NW_No Work"/>
    <s v="Not Needed"/>
    <m/>
    <s v="None Observed"/>
    <s v="Poles 1-End pole, 85 feet east of GUI wire at end pole. "/>
    <m/>
    <m/>
    <m/>
    <m/>
    <m/>
    <m/>
    <s v="Unit"/>
    <s v="No"/>
    <s v="Not Invoiced"/>
    <m/>
    <m/>
    <m/>
    <s v="TBD "/>
    <x v="23"/>
    <d v="2020-05-14T14:54:05"/>
    <s v="Sierra"/>
    <s v="SI_Sierra"/>
    <m/>
    <s v="12056 SUNSHINE VALLEY RD"/>
    <s v="GRASS VALLEY"/>
    <s v=""/>
    <s v=""/>
    <s v="acoonm_awrr"/>
    <d v="2020-05-14T14:54:05"/>
    <s v="BE_geomartawrrprod"/>
    <d v="2020-05-14T16:26:17"/>
    <s v="32441ab5-0c60-44de-ba6a-d799aa2ac166"/>
  </r>
  <r>
    <n v="0"/>
    <n v="0"/>
    <n v="0"/>
    <n v="0"/>
    <n v="0"/>
    <n v="0"/>
    <n v="0"/>
    <n v="0"/>
    <n v="0"/>
    <n v="0"/>
    <x v="1"/>
    <n v="1"/>
    <n v="2"/>
    <n v="2"/>
    <n v="20"/>
    <x v="3"/>
    <d v="2020-05-14T14:54:26"/>
    <s v="zAWRR Not in Roster"/>
    <x v="1"/>
    <d v="2020-03-17T00:00:00"/>
    <d v="2020-03-17T14:22:23"/>
    <s v=""/>
    <s v="No"/>
    <s v="Old"/>
    <n v="0"/>
    <x v="1"/>
    <x v="0"/>
    <s v="zAWRR Not in Roster"/>
    <s v="zAWRR Not in Roster"/>
    <x v="1"/>
    <n v="2930143"/>
    <x v="1573"/>
    <x v="0"/>
    <s v="LP_AV115-J08_813371"/>
    <s v="CIP_AV115-J08_356779"/>
    <s v="Tree Work Complete"/>
    <m/>
    <x v="8"/>
    <s v="Ponderosa Pine"/>
    <s v="No"/>
    <s v="No"/>
    <n v="21"/>
    <n v="80"/>
    <s v="Do Not ABATE"/>
    <s v="F2B_FP-Rmv2 B"/>
    <s v="Haul offsite"/>
    <m/>
    <s v="None Observed"/>
    <s v="30’ west of end pole. Lean towards line."/>
    <s v="AEA_A &amp; E Arborists Tree Care"/>
    <m/>
    <n v="5746657"/>
    <s v="F2B_FP-Rmv2 B"/>
    <d v="2020-05-14T14:54:20"/>
    <m/>
    <s v="Unit"/>
    <s v="No"/>
    <s v="Not Invoiced"/>
    <m/>
    <m/>
    <m/>
    <s v="Remove all wood and slash"/>
    <x v="4"/>
    <d v="2020-05-14T14:54:26"/>
    <s v="Sierra"/>
    <s v="SI_Sierra"/>
    <m/>
    <s v="13538 HOPEFUL HILL RD"/>
    <m/>
    <s v=""/>
    <s v=""/>
    <s v="flewif_awrr"/>
    <d v="2020-03-17T14:22:23"/>
    <s v="BE_geomartawrrprod"/>
    <d v="2020-05-14T15:33:53"/>
    <s v="f507daab-0da5-48d7-b731-7f2e457ba4dd"/>
  </r>
  <r>
    <n v="0"/>
    <n v="0"/>
    <n v="0"/>
    <n v="0"/>
    <n v="0"/>
    <n v="0"/>
    <n v="0"/>
    <n v="0"/>
    <n v="0"/>
    <n v="0"/>
    <x v="1"/>
    <n v="1"/>
    <s v="NA"/>
    <s v="NA"/>
    <n v="20"/>
    <x v="3"/>
    <d v="2020-05-14T14:54:54"/>
    <s v="MGE"/>
    <x v="4"/>
    <d v="2020-05-14T00:00:00"/>
    <d v="2020-05-14T14:54:54"/>
    <s v=""/>
    <s v="No"/>
    <s v="New"/>
    <n v="0"/>
    <x v="1"/>
    <x v="0"/>
    <s v="Miguel"/>
    <s v="Dominguez-Diaz"/>
    <x v="20"/>
    <n v="3229694"/>
    <x v="1574"/>
    <x v="0"/>
    <s v="LP_AV115-F22_882926"/>
    <s v="CIP_AV115-F22_357478"/>
    <s v="No Work Required Under EVM"/>
    <s v=""/>
    <x v="2"/>
    <s v="Ponderosa Pine"/>
    <s v="No"/>
    <s v="No"/>
    <n v="19"/>
    <n v="100"/>
    <s v="Do Not ABATE"/>
    <s v="NW_No Work"/>
    <s v="Not Needed"/>
    <s v="No"/>
    <s v="None Observed"/>
    <s v="0.8 of the span from pole 5-6. 45 ft South of the line. "/>
    <s v="AEA_A &amp; E Arborists Tree Care"/>
    <s v=""/>
    <m/>
    <s v=""/>
    <m/>
    <s v=""/>
    <s v="Unit"/>
    <m/>
    <s v=""/>
    <s v=""/>
    <s v=""/>
    <m/>
    <s v="TBD "/>
    <x v="24"/>
    <d v="2020-05-14T14:54:54"/>
    <s v="Sierra"/>
    <s v="SI_Sierra"/>
    <s v="1051742733"/>
    <m/>
    <s v="NEVADA CITY"/>
    <s v=""/>
    <s v=""/>
    <s v="mdiazm_awrr"/>
    <d v="2020-05-14T14:54:54"/>
    <s v="BE_geomartawrrprod"/>
    <d v="2020-05-15T04:04:09"/>
    <s v="bd8d07ad-5b28-4ae1-a515-223486796515"/>
  </r>
  <r>
    <n v="0"/>
    <n v="0"/>
    <n v="0"/>
    <n v="0"/>
    <n v="0"/>
    <n v="0"/>
    <n v="0"/>
    <n v="0"/>
    <n v="0"/>
    <n v="0"/>
    <x v="1"/>
    <n v="1"/>
    <n v="1"/>
    <n v="1"/>
    <n v="20"/>
    <x v="3"/>
    <d v="2020-05-14T14:56:08"/>
    <s v="MBG"/>
    <x v="3"/>
    <d v="2020-05-14T00:00:00"/>
    <d v="2020-05-14T14:56:08"/>
    <s v=""/>
    <s v="No"/>
    <s v="New"/>
    <n v="0"/>
    <x v="1"/>
    <x v="0"/>
    <s v="Benjamin"/>
    <s v="Post"/>
    <x v="16"/>
    <n v="3229698"/>
    <x v="1575"/>
    <x v="2"/>
    <s v="LP_AW116-A08_893410"/>
    <s v="CIP_AW116-A09_396960"/>
    <s v="Work Identified"/>
    <m/>
    <x v="1"/>
    <s v="Cedar"/>
    <s v="No"/>
    <s v="No"/>
    <n v="5"/>
    <n v="34"/>
    <s v="Do Not ABATE"/>
    <s v="F1B_FP-Rmv1 B"/>
    <s v="Cut and Leave"/>
    <m/>
    <s v="Riparian"/>
    <s v="0.9 span from pole C to pole B, 14’ SW of facilities, overall healthy tree has poor taper and should be removed."/>
    <m/>
    <m/>
    <m/>
    <m/>
    <m/>
    <m/>
    <s v="Unit"/>
    <s v="No"/>
    <s v="Not Invoiced"/>
    <m/>
    <m/>
    <m/>
    <s v="TBD"/>
    <x v="20"/>
    <d v="2020-05-14T14:56:08"/>
    <s v="Sierra"/>
    <s v="SI_Sierra"/>
    <m/>
    <s v="13780 SUNSHINE MEADOWS TRL"/>
    <s v="GRASS VALLEY"/>
    <s v=""/>
    <s v=""/>
    <s v="bpostm_awrr"/>
    <d v="2020-05-14T14:56:08"/>
    <s v="BE_geomartawrrprod"/>
    <d v="2020-05-14T16:26:14"/>
    <s v="00a9bd0e-e72f-4276-bc7e-be462a4644e5"/>
  </r>
  <r>
    <n v="0"/>
    <n v="0"/>
    <n v="0"/>
    <n v="0"/>
    <n v="0"/>
    <n v="0"/>
    <n v="0"/>
    <n v="0"/>
    <n v="0"/>
    <n v="0"/>
    <x v="1"/>
    <n v="1"/>
    <s v="NA"/>
    <s v="NA"/>
    <n v="20"/>
    <x v="3"/>
    <d v="2020-05-14T14:57:26"/>
    <s v="MGE"/>
    <x v="4"/>
    <d v="2020-05-14T00:00:00"/>
    <d v="2020-05-14T14:57:26"/>
    <s v=""/>
    <s v="No"/>
    <s v="New"/>
    <n v="0"/>
    <x v="1"/>
    <x v="0"/>
    <s v="Miguel"/>
    <s v="Dominguez-Diaz"/>
    <x v="20"/>
    <n v="3229714"/>
    <x v="1576"/>
    <x v="0"/>
    <s v="LP_AV115-F22_882926"/>
    <s v="CIP_AV115-F22_357478"/>
    <s v="No Work Required Under EVM"/>
    <s v=""/>
    <x v="2"/>
    <s v="Ponderosa Pine"/>
    <s v="No"/>
    <s v="No"/>
    <n v="12"/>
    <n v="80"/>
    <s v="Do Not ABATE"/>
    <s v="NW_No Work"/>
    <s v="Not Needed"/>
    <s v="No"/>
    <s v="None Observed"/>
    <s v="0.8 of the span from pole 5-6. 50 ft South of the line. "/>
    <s v="AEA_A &amp; E Arborists Tree Care"/>
    <s v=""/>
    <m/>
    <s v=""/>
    <m/>
    <s v=""/>
    <s v="Unit"/>
    <m/>
    <s v=""/>
    <s v=""/>
    <s v=""/>
    <m/>
    <s v="TBD "/>
    <x v="24"/>
    <d v="2020-05-14T14:57:26"/>
    <s v="Sierra"/>
    <s v="SI_Sierra"/>
    <s v="1051742733"/>
    <m/>
    <s v="NEVADA CITY"/>
    <s v=""/>
    <s v=""/>
    <s v="mdiazm_awrr"/>
    <d v="2020-05-14T14:57:26"/>
    <s v="BE_geomartawrrprod"/>
    <d v="2020-05-15T04:04:09"/>
    <s v="5ba44b35-0719-4302-b3be-70da843ba781"/>
  </r>
  <r>
    <n v="0"/>
    <n v="0"/>
    <n v="0"/>
    <n v="0"/>
    <n v="0"/>
    <n v="0"/>
    <n v="0"/>
    <n v="0"/>
    <n v="0"/>
    <n v="0"/>
    <x v="1"/>
    <n v="1"/>
    <s v="NA"/>
    <s v="NA"/>
    <n v="20"/>
    <x v="3"/>
    <d v="2020-05-14T15:00:01"/>
    <s v="MBG"/>
    <x v="3"/>
    <d v="2020-05-14T00:00:00"/>
    <d v="2020-05-14T15:00:01"/>
    <s v=""/>
    <s v="No"/>
    <s v="New"/>
    <n v="0"/>
    <x v="1"/>
    <x v="0"/>
    <s v="Benjamin"/>
    <s v="Post"/>
    <x v="16"/>
    <n v="3229788"/>
    <x v="1577"/>
    <x v="2"/>
    <s v="LP_AW116-A08_893410"/>
    <s v="CIP_AW116-A09_396960"/>
    <s v="No Work Required Under EVM"/>
    <m/>
    <x v="1"/>
    <s v="Cedar"/>
    <s v="No"/>
    <s v="No"/>
    <n v="8"/>
    <n v="51"/>
    <s v="Do Not ABATE"/>
    <s v="NW_No Work"/>
    <s v="Not Needed"/>
    <m/>
    <s v="Riparian"/>
    <s v="0.9 span from pole C to pole B, 17 ft SW of facilities, overall healthy cedar."/>
    <m/>
    <m/>
    <m/>
    <m/>
    <m/>
    <m/>
    <s v="Unit"/>
    <s v="No"/>
    <s v="Not Invoiced"/>
    <m/>
    <m/>
    <m/>
    <s v="TBD"/>
    <x v="20"/>
    <d v="2020-05-14T15:00:01"/>
    <s v="Sierra"/>
    <s v="SI_Sierra"/>
    <m/>
    <s v="13780 SUNSHINE MEADOWS TRL"/>
    <s v="GRASS VALLEY"/>
    <s v=""/>
    <s v=""/>
    <s v="bpostm_awrr"/>
    <d v="2020-05-14T15:00:01"/>
    <s v="BE_geomartawrrprod"/>
    <d v="2020-05-14T16:26:16"/>
    <s v="0e41fb73-9803-4df4-b979-15fd7d85f7ca"/>
  </r>
  <r>
    <n v="0"/>
    <n v="0"/>
    <n v="0"/>
    <n v="0"/>
    <n v="0"/>
    <n v="0"/>
    <n v="0"/>
    <n v="0"/>
    <n v="0"/>
    <n v="0"/>
    <x v="1"/>
    <n v="1"/>
    <s v="NA"/>
    <s v="NA"/>
    <n v="20"/>
    <x v="3"/>
    <d v="2020-05-14T15:00:36"/>
    <s v="MGE"/>
    <x v="4"/>
    <d v="2020-05-14T00:00:00"/>
    <d v="2020-05-14T15:00:36"/>
    <s v=""/>
    <s v="No"/>
    <s v="New"/>
    <n v="0"/>
    <x v="1"/>
    <x v="0"/>
    <s v="Miguel"/>
    <s v="Dominguez-Diaz"/>
    <x v="20"/>
    <n v="3229793"/>
    <x v="1578"/>
    <x v="0"/>
    <s v="LP_AV115-F22_882926"/>
    <s v="CIP_AV115-F22_357478"/>
    <s v="No Work Required Under EVM"/>
    <s v=""/>
    <x v="2"/>
    <s v="Ponderosa Pine"/>
    <s v="No"/>
    <s v="No"/>
    <n v="16"/>
    <n v="90"/>
    <s v="Do Not ABATE"/>
    <s v="NW_No Work"/>
    <s v="Not Needed"/>
    <s v="No"/>
    <s v="None Observed"/>
    <s v="0.8 of the span from pole 5-6. 60ft South of the line. "/>
    <s v="AEA_A &amp; E Arborists Tree Care"/>
    <s v=""/>
    <m/>
    <s v=""/>
    <m/>
    <s v=""/>
    <s v="Unit"/>
    <m/>
    <s v=""/>
    <s v=""/>
    <s v=""/>
    <m/>
    <s v="TBD "/>
    <x v="24"/>
    <d v="2020-05-14T15:00:36"/>
    <s v="Sierra"/>
    <s v="SI_Sierra"/>
    <s v="1051742733"/>
    <m/>
    <s v="NEVADA CITY"/>
    <s v=""/>
    <s v=""/>
    <s v="mdiazm_awrr"/>
    <d v="2020-05-14T15:00:36"/>
    <s v="BE_geomartawrrprod"/>
    <d v="2020-05-15T04:04:09"/>
    <s v="ec800a85-0be7-4e05-9129-b927498cc116"/>
  </r>
  <r>
    <n v="0"/>
    <n v="0"/>
    <n v="0"/>
    <n v="0"/>
    <n v="0"/>
    <n v="0"/>
    <n v="0"/>
    <n v="0"/>
    <n v="0"/>
    <n v="0"/>
    <x v="1"/>
    <n v="1"/>
    <s v="NA"/>
    <s v="NA"/>
    <n v="20"/>
    <x v="3"/>
    <d v="2020-05-14T15:01:55"/>
    <s v="MGE"/>
    <x v="4"/>
    <d v="2020-05-14T00:00:00"/>
    <d v="2020-05-14T15:01:55"/>
    <s v=""/>
    <s v="No"/>
    <s v="New"/>
    <n v="0"/>
    <x v="1"/>
    <x v="0"/>
    <s v="Brandon"/>
    <s v="Fabela"/>
    <x v="21"/>
    <n v="3229798"/>
    <x v="1579"/>
    <x v="2"/>
    <s v="LP_AW116-A07_900829"/>
    <s v="CIP_AW116-A07_395582"/>
    <s v="No Work Required Under EVM"/>
    <m/>
    <x v="2"/>
    <s v="Ponderosa Pine"/>
    <s v="No"/>
    <s v="No"/>
    <n v="20"/>
    <n v="81"/>
    <s v="Do Not ABATE"/>
    <s v="NW_No Work"/>
    <s v="Not Needed"/>
    <m/>
    <s v="Riparian"/>
    <s v="0.2 of span from pole#15-#16/ 22 feet south east of line/ previously trimmed"/>
    <m/>
    <m/>
    <m/>
    <m/>
    <m/>
    <m/>
    <s v="Unit"/>
    <s v="No"/>
    <s v="Not Invoiced"/>
    <m/>
    <m/>
    <m/>
    <s v="TBD"/>
    <x v="26"/>
    <d v="2020-05-14T15:01:55"/>
    <s v="Sierra"/>
    <s v="SI_Sierra"/>
    <m/>
    <s v="12352 SUNSHINE VALLEY RD"/>
    <s v="GRASS VALLEY"/>
    <s v=""/>
    <s v=""/>
    <s v="bfabem_awrr"/>
    <d v="2020-05-14T15:01:55"/>
    <s v="BE_geomartawrrprod"/>
    <d v="2020-05-14T16:26:16"/>
    <s v="31ca51d5-72bf-4ce8-b030-45c21335fb96"/>
  </r>
  <r>
    <n v="0"/>
    <n v="0"/>
    <n v="0"/>
    <n v="0"/>
    <n v="0"/>
    <n v="0"/>
    <n v="0"/>
    <n v="0"/>
    <n v="0"/>
    <n v="0"/>
    <x v="1"/>
    <n v="1"/>
    <s v="NA"/>
    <s v="NA"/>
    <n v="20"/>
    <x v="3"/>
    <d v="2020-05-14T15:03:07"/>
    <s v="MBG"/>
    <x v="3"/>
    <d v="2020-05-14T00:00:00"/>
    <d v="2020-05-14T15:03:07"/>
    <s v=""/>
    <s v="No"/>
    <s v="New"/>
    <n v="0"/>
    <x v="1"/>
    <x v="0"/>
    <s v="Benjamin"/>
    <s v="Post"/>
    <x v="16"/>
    <n v="3229804"/>
    <x v="1580"/>
    <x v="2"/>
    <s v="LP_AW116-A08_893410"/>
    <s v="CIP_AW116-A09_396960"/>
    <s v="No Work Required Under EVM"/>
    <m/>
    <x v="1"/>
    <s v="Cedar"/>
    <s v="No"/>
    <s v="No"/>
    <n v="7"/>
    <n v="42"/>
    <s v="Do Not ABATE"/>
    <s v="NW_No Work"/>
    <s v="Not Needed"/>
    <m/>
    <s v="Riparian"/>
    <s v="0.9 span from pole C to pole B, 22 ft SW of lines, overall healthy cedar."/>
    <m/>
    <m/>
    <m/>
    <m/>
    <m/>
    <m/>
    <s v="Unit"/>
    <s v="No"/>
    <s v="Not Invoiced"/>
    <m/>
    <m/>
    <m/>
    <s v="TBD"/>
    <x v="20"/>
    <d v="2020-05-14T15:03:07"/>
    <s v="Sierra"/>
    <s v="SI_Sierra"/>
    <m/>
    <s v="13780 SUNSHINE MEADOWS TRL"/>
    <s v="GRASS VALLEY"/>
    <s v=""/>
    <s v=""/>
    <s v="bpostm_awrr"/>
    <d v="2020-05-14T15:03:07"/>
    <s v="BE_geomartawrrprod"/>
    <d v="2020-05-14T16:26:16"/>
    <s v="71406b4f-e492-4052-b954-b28efebfddd2"/>
  </r>
  <r>
    <n v="0"/>
    <n v="0"/>
    <n v="0"/>
    <n v="0"/>
    <n v="0"/>
    <n v="0"/>
    <n v="0"/>
    <n v="0"/>
    <n v="0"/>
    <n v="0"/>
    <x v="1"/>
    <n v="1"/>
    <n v="1"/>
    <n v="1"/>
    <n v="20"/>
    <x v="3"/>
    <d v="2020-05-14T15:03:25"/>
    <s v="MGE"/>
    <x v="4"/>
    <d v="2020-05-14T00:00:00"/>
    <d v="2020-05-14T15:03:25"/>
    <s v=""/>
    <s v="No"/>
    <s v="New"/>
    <n v="0"/>
    <x v="1"/>
    <x v="0"/>
    <s v="Amanda"/>
    <s v="Winne"/>
    <x v="22"/>
    <n v="3230481"/>
    <x v="1581"/>
    <x v="2"/>
    <s v="LP_AW116-A08_899992"/>
    <s v="CIP_AW116-A08_396057"/>
    <s v="Work Identified"/>
    <m/>
    <x v="2"/>
    <s v="Knobcone Pine"/>
    <s v="No"/>
    <s v="No"/>
    <n v="10"/>
    <n v="60"/>
    <s v="ABATE"/>
    <s v="F1B_FP-Rmv1 B"/>
    <s v="Not Needed"/>
    <m/>
    <s v="None Observed"/>
    <s v="0.7 span between poles 10-1A / 30 feet south of line, two wounds at base, poor taper, suppressed "/>
    <m/>
    <m/>
    <m/>
    <m/>
    <m/>
    <m/>
    <s v="Unit"/>
    <s v="No"/>
    <s v="Not Invoiced"/>
    <m/>
    <m/>
    <m/>
    <s v="TBD "/>
    <x v="27"/>
    <d v="2020-05-14T15:03:25"/>
    <s v="Sierra"/>
    <s v="SI_Sierra"/>
    <m/>
    <s v="15815 MCQUISTON LN"/>
    <s v="GRASS VALLEY"/>
    <s v=""/>
    <s v=""/>
    <s v="awinnm_awrr"/>
    <d v="2020-05-14T15:03:25"/>
    <s v="BE_geomartawrrprod"/>
    <d v="2020-05-14T18:14:41"/>
    <s v="4c64ba4d-5ad1-49b8-bd25-45044c4e234a"/>
  </r>
  <r>
    <n v="0"/>
    <n v="0"/>
    <n v="0"/>
    <n v="0"/>
    <n v="0"/>
    <n v="0"/>
    <n v="0"/>
    <n v="0"/>
    <n v="0"/>
    <n v="0"/>
    <x v="1"/>
    <n v="1"/>
    <s v="NA"/>
    <s v="NA"/>
    <n v="20"/>
    <x v="3"/>
    <d v="2020-05-14T15:04:46"/>
    <s v="MGE"/>
    <x v="4"/>
    <d v="2020-05-14T00:00:00"/>
    <d v="2020-05-14T15:04:46"/>
    <s v=""/>
    <s v="No"/>
    <s v="New"/>
    <n v="0"/>
    <x v="1"/>
    <x v="0"/>
    <s v="Brandon"/>
    <s v="Fabela"/>
    <x v="21"/>
    <n v="3229833"/>
    <x v="1582"/>
    <x v="2"/>
    <s v="LP_AW116-A07_900829"/>
    <s v="CIP_AW116-A07_395582"/>
    <s v="No Work Required Under EVM"/>
    <m/>
    <x v="2"/>
    <s v="Ponderosa Pine"/>
    <s v="No"/>
    <s v="No"/>
    <n v="16"/>
    <n v="71"/>
    <s v="Do Not ABATE"/>
    <s v="NW_No Work"/>
    <s v="Not Needed"/>
    <m/>
    <s v="None Observed"/>
    <s v="0.2 of span from pole#15-#16/ 22 feet south east of line"/>
    <m/>
    <m/>
    <m/>
    <m/>
    <m/>
    <m/>
    <s v="Unit"/>
    <s v="No"/>
    <s v="Not Invoiced"/>
    <m/>
    <m/>
    <m/>
    <s v="TBD"/>
    <x v="26"/>
    <d v="2020-05-14T15:04:46"/>
    <s v="Sierra"/>
    <s v="SI_Sierra"/>
    <m/>
    <s v="12352 SUNSHINE VALLEY RD"/>
    <s v="GRASS VALLEY"/>
    <s v=""/>
    <s v=""/>
    <s v="bfabem_awrr"/>
    <d v="2020-05-14T15:04:46"/>
    <s v="BE_geomartawrrprod"/>
    <d v="2020-05-14T16:26:17"/>
    <s v="21f53217-0570-46ff-82c7-172f535e48cd"/>
  </r>
  <r>
    <n v="0"/>
    <n v="0"/>
    <n v="0"/>
    <n v="0"/>
    <n v="0"/>
    <n v="0"/>
    <n v="0"/>
    <n v="0"/>
    <n v="0"/>
    <n v="0"/>
    <x v="1"/>
    <n v="1"/>
    <s v="NA"/>
    <s v="NA"/>
    <n v="20"/>
    <x v="3"/>
    <d v="2020-05-14T15:11:01"/>
    <s v="MBG"/>
    <x v="3"/>
    <d v="2020-05-14T00:00:00"/>
    <d v="2020-05-14T15:11:01"/>
    <s v=""/>
    <s v="No"/>
    <s v="New"/>
    <n v="0"/>
    <x v="1"/>
    <x v="0"/>
    <s v="Benjamin"/>
    <s v="Post"/>
    <x v="16"/>
    <n v="3229891"/>
    <x v="1583"/>
    <x v="2"/>
    <s v="LP_AW116-A08_893410"/>
    <s v="CIP_AW116-A09_396960"/>
    <s v="No Work Required Under EVM"/>
    <m/>
    <x v="1"/>
    <s v="Cedar"/>
    <s v="No"/>
    <s v="No"/>
    <n v="7"/>
    <n v="45"/>
    <s v="Do Not ABATE"/>
    <s v="NW_No Work"/>
    <s v="Not Needed"/>
    <m/>
    <s v="Riparian"/>
    <s v="0.9 span from pole C to pole B, 21 ft SW of facilities, overall healthy cedar."/>
    <m/>
    <m/>
    <m/>
    <m/>
    <m/>
    <m/>
    <s v="Unit"/>
    <s v="No"/>
    <s v="Not Invoiced"/>
    <m/>
    <m/>
    <m/>
    <s v="TBD"/>
    <x v="20"/>
    <d v="2020-05-14T15:11:01"/>
    <s v="Sierra"/>
    <s v="SI_Sierra"/>
    <m/>
    <s v="13780 SUNSHINE MEADOWS TRL"/>
    <s v="GRASS VALLEY"/>
    <s v=""/>
    <s v=""/>
    <s v="bpostm_awrr"/>
    <d v="2020-05-14T15:11:01"/>
    <s v="BE_geomartawrrprod"/>
    <d v="2020-05-14T16:26:19"/>
    <s v="5963de15-7dd0-4ebd-ab12-f38ba68f2f43"/>
  </r>
  <r>
    <n v="0"/>
    <n v="0"/>
    <n v="0"/>
    <n v="0"/>
    <n v="0"/>
    <n v="0"/>
    <n v="0"/>
    <n v="0"/>
    <n v="0"/>
    <n v="0"/>
    <x v="1"/>
    <n v="1"/>
    <s v="NA"/>
    <s v="NA"/>
    <n v="20"/>
    <x v="3"/>
    <d v="2020-05-14T15:11:14"/>
    <s v="MGE"/>
    <x v="4"/>
    <d v="2020-05-14T00:00:00"/>
    <d v="2020-05-14T15:10:12"/>
    <s v=""/>
    <s v="No"/>
    <s v="New"/>
    <n v="0"/>
    <x v="1"/>
    <x v="0"/>
    <s v="Miguel"/>
    <s v="Dominguez-Diaz"/>
    <x v="20"/>
    <n v="3229890"/>
    <x v="1584"/>
    <x v="0"/>
    <s v="LP_AV115-F22_882926"/>
    <s v="CIP_AV115-F22_357478"/>
    <s v="No Work Required Under EVM"/>
    <s v=""/>
    <x v="2"/>
    <s v="Ponderosa Pine"/>
    <s v="No"/>
    <s v="No"/>
    <n v="20"/>
    <n v="100"/>
    <s v="Do Not ABATE"/>
    <s v="NW_No Work"/>
    <s v="Not Needed"/>
    <s v="No"/>
    <s v="Riparian"/>
    <s v="0.6 of the span from pole 5-6. 60ft South of the line. Has dried sap from old insect insertion. No major defects found. "/>
    <s v="AEA_A &amp; E Arborists Tree Care"/>
    <s v=""/>
    <m/>
    <s v=""/>
    <m/>
    <s v=""/>
    <s v="Unit"/>
    <m/>
    <s v=""/>
    <s v=""/>
    <s v=""/>
    <m/>
    <s v="TBD "/>
    <x v="24"/>
    <d v="2020-05-14T15:11:14"/>
    <s v="Sierra"/>
    <s v="SI_Sierra"/>
    <s v="1051742733"/>
    <m/>
    <s v="NEVADA CITY"/>
    <s v=""/>
    <s v=""/>
    <s v="mdiazm_awrr"/>
    <d v="2020-05-14T15:10:12"/>
    <s v="BE_geomartawrrprod"/>
    <d v="2020-05-15T04:04:09"/>
    <s v="8dde1468-4365-4d77-b3b5-0531ac443e21"/>
  </r>
  <r>
    <n v="0"/>
    <n v="0"/>
    <n v="0"/>
    <n v="0"/>
    <n v="0"/>
    <n v="0"/>
    <n v="0"/>
    <n v="0"/>
    <n v="0"/>
    <n v="0"/>
    <x v="1"/>
    <n v="1"/>
    <s v="NA"/>
    <s v="NA"/>
    <n v="20"/>
    <x v="3"/>
    <d v="2020-05-14T15:11:31"/>
    <s v="MGE"/>
    <x v="4"/>
    <d v="2020-05-14T00:00:00"/>
    <d v="2020-05-14T15:04:36"/>
    <s v=""/>
    <s v="No"/>
    <s v="New"/>
    <n v="0"/>
    <x v="1"/>
    <x v="0"/>
    <s v="Miguel"/>
    <s v="Dominguez-Diaz"/>
    <x v="20"/>
    <n v="3229807"/>
    <x v="1585"/>
    <x v="0"/>
    <s v="LP_AV115-F22_882926"/>
    <s v="CIP_AV115-F22_357478"/>
    <s v="No Work Required Under EVM"/>
    <s v=""/>
    <x v="2"/>
    <s v="Ponderosa Pine"/>
    <s v="No"/>
    <s v="No"/>
    <n v="32"/>
    <n v="110"/>
    <s v="Do Not ABATE"/>
    <s v="NW_No Work"/>
    <s v="Not Needed"/>
    <s v="No"/>
    <s v="Riparian"/>
    <s v="0.5 of the span from pole 5-6. 35ft South of the line. "/>
    <s v="AEA_A &amp; E Arborists Tree Care"/>
    <s v=""/>
    <m/>
    <s v=""/>
    <m/>
    <s v=""/>
    <s v="Unit"/>
    <m/>
    <s v=""/>
    <s v=""/>
    <s v=""/>
    <m/>
    <s v="TBD "/>
    <x v="24"/>
    <d v="2020-05-14T15:11:31"/>
    <s v="Sierra"/>
    <s v="SI_Sierra"/>
    <s v="1051742733"/>
    <m/>
    <s v="NEVADA CITY"/>
    <s v=""/>
    <s v=""/>
    <s v="mdiazm_awrr"/>
    <d v="2020-05-14T15:04:36"/>
    <s v="BE_geomartawrrprod"/>
    <d v="2020-05-15T04:04:09"/>
    <s v="de5b9e7e-177c-4f08-897b-f5a5cc7173c6"/>
  </r>
  <r>
    <n v="0"/>
    <n v="0"/>
    <n v="0"/>
    <n v="0"/>
    <n v="0"/>
    <n v="0"/>
    <n v="0"/>
    <n v="0"/>
    <n v="0"/>
    <n v="0"/>
    <x v="1"/>
    <n v="1"/>
    <s v="NA"/>
    <s v="NA"/>
    <n v="20"/>
    <x v="3"/>
    <d v="2020-05-14T15:11:59"/>
    <s v="MGE"/>
    <x v="4"/>
    <d v="2020-05-14T00:00:00"/>
    <d v="2020-05-14T15:11:59"/>
    <s v=""/>
    <s v="No"/>
    <s v="New"/>
    <n v="0"/>
    <x v="1"/>
    <x v="0"/>
    <s v="Amanda"/>
    <s v="Winne"/>
    <x v="22"/>
    <n v="3230482"/>
    <x v="1586"/>
    <x v="2"/>
    <s v="LP_AW116-A08_899992"/>
    <s v="CIP_AW116-A08_396057"/>
    <s v="No Work Required Under EVM"/>
    <m/>
    <x v="2"/>
    <s v="Knobcone Pine"/>
    <s v="No"/>
    <s v="No"/>
    <n v="11"/>
    <n v="66"/>
    <s v="Do Not ABATE"/>
    <s v="NW_No Work"/>
    <s v="Not Needed"/>
    <m/>
    <s v="None Observed"/>
    <s v="0.8 span between poles 10-1A / 33 feet south of line "/>
    <m/>
    <m/>
    <m/>
    <m/>
    <m/>
    <m/>
    <s v="Unit"/>
    <s v="No"/>
    <s v="Not Invoiced"/>
    <m/>
    <m/>
    <m/>
    <s v="TBD "/>
    <x v="27"/>
    <d v="2020-05-14T15:11:59"/>
    <s v="Sierra"/>
    <s v="SI_Sierra"/>
    <m/>
    <s v="15815 MCQUISTON LN"/>
    <s v="GRASS VALLEY"/>
    <s v=""/>
    <s v=""/>
    <s v="awinnm_awrr"/>
    <d v="2020-05-14T15:11:59"/>
    <s v="BE_geomartawrrprod"/>
    <d v="2020-05-14T18:14:41"/>
    <s v="234cc114-eda6-48d7-873b-d15370b7c0c7"/>
  </r>
  <r>
    <n v="0"/>
    <n v="0"/>
    <n v="0"/>
    <n v="0"/>
    <n v="0"/>
    <n v="0"/>
    <n v="0"/>
    <n v="0"/>
    <n v="0"/>
    <n v="0"/>
    <x v="1"/>
    <n v="1"/>
    <s v="NA"/>
    <s v="NA"/>
    <n v="20"/>
    <x v="3"/>
    <d v="2020-05-14T15:13:46"/>
    <s v="MGE"/>
    <x v="4"/>
    <d v="2020-05-14T00:00:00"/>
    <d v="2020-05-14T15:13:46"/>
    <s v=""/>
    <s v="No"/>
    <s v="New"/>
    <n v="0"/>
    <x v="1"/>
    <x v="0"/>
    <s v="Miguel"/>
    <s v="Dominguez-Diaz"/>
    <x v="20"/>
    <n v="3229911"/>
    <x v="1587"/>
    <x v="0"/>
    <s v="LP_AV115-F22_882926"/>
    <s v="CIP_AV115-F22_357478"/>
    <s v="No Work Required Under EVM"/>
    <s v=""/>
    <x v="2"/>
    <s v="Ponderosa Pine"/>
    <s v="No"/>
    <s v="No"/>
    <n v="28"/>
    <n v="105"/>
    <s v="Do Not ABATE"/>
    <s v="NW_No Work"/>
    <s v="Not Needed"/>
    <s v="No"/>
    <s v="Riparian"/>
    <s v="0.6 of the span from pole 5-6. 70ft South of the line. "/>
    <s v="AEA_A &amp; E Arborists Tree Care"/>
    <s v=""/>
    <m/>
    <s v=""/>
    <m/>
    <s v=""/>
    <s v="Unit"/>
    <m/>
    <s v=""/>
    <s v=""/>
    <s v=""/>
    <m/>
    <s v="TBD "/>
    <x v="24"/>
    <d v="2020-05-14T15:13:46"/>
    <s v="Sierra"/>
    <s v="SI_Sierra"/>
    <s v="1051742733"/>
    <m/>
    <s v="NEVADA CITY"/>
    <s v=""/>
    <s v=""/>
    <s v="mdiazm_awrr"/>
    <d v="2020-05-14T15:13:46"/>
    <s v="BE_geomartawrrprod"/>
    <d v="2020-05-15T04:04:09"/>
    <s v="aa20fae6-6420-4876-9740-4f3b6e678a7c"/>
  </r>
  <r>
    <n v="0"/>
    <n v="0"/>
    <n v="0"/>
    <n v="0"/>
    <n v="0"/>
    <n v="0"/>
    <n v="0"/>
    <n v="0"/>
    <n v="0"/>
    <n v="0"/>
    <x v="1"/>
    <n v="1"/>
    <s v="NA"/>
    <s v="NA"/>
    <n v="20"/>
    <x v="3"/>
    <d v="2020-05-14T15:13:56"/>
    <s v="MGE"/>
    <x v="4"/>
    <d v="2020-05-14T00:00:00"/>
    <d v="2020-05-14T15:13:56"/>
    <s v=""/>
    <s v="No"/>
    <s v="New"/>
    <n v="0"/>
    <x v="1"/>
    <x v="0"/>
    <s v="Alex"/>
    <s v="Coon"/>
    <x v="19"/>
    <n v="3229962"/>
    <x v="1588"/>
    <x v="2"/>
    <s v="LP_AW116-A07_894358"/>
    <s v="CIP_AW116-A07_395953"/>
    <s v="No Work Required Under EVM"/>
    <m/>
    <x v="2"/>
    <s v="Knobcone Pine"/>
    <s v="No"/>
    <s v="No"/>
    <n v="11"/>
    <n v="60"/>
    <s v="Do Not ABATE"/>
    <s v="NW_No Work"/>
    <s v="Not Needed"/>
    <m/>
    <s v="None Observed"/>
    <s v="Poles 2-3, 0.9 span, 50 feet north of lines."/>
    <m/>
    <m/>
    <m/>
    <m/>
    <m/>
    <m/>
    <s v="Unit"/>
    <s v="No"/>
    <s v="Not Invoiced"/>
    <m/>
    <m/>
    <m/>
    <s v="TBD"/>
    <x v="23"/>
    <d v="2020-05-14T15:13:56"/>
    <s v="Sierra"/>
    <s v="SI_Sierra"/>
    <m/>
    <s v="12056 SUNSHINE VALLEY RD"/>
    <s v="GRASS VALLEY"/>
    <s v=""/>
    <s v=""/>
    <s v="acoonm_awrr"/>
    <d v="2020-05-14T15:13:56"/>
    <s v="BE_geomartawrrprod"/>
    <d v="2020-05-14T16:26:20"/>
    <s v="6195ad66-3388-4948-9da5-d42ccf9ff808"/>
  </r>
  <r>
    <n v="0"/>
    <n v="0"/>
    <n v="0"/>
    <n v="0"/>
    <n v="0"/>
    <n v="0"/>
    <n v="0"/>
    <n v="0"/>
    <n v="0"/>
    <n v="0"/>
    <x v="1"/>
    <n v="1"/>
    <s v="NA"/>
    <s v="NA"/>
    <n v="20"/>
    <x v="3"/>
    <d v="2020-05-14T15:15:59"/>
    <s v="MGE"/>
    <x v="4"/>
    <d v="2020-05-14T00:00:00"/>
    <d v="2020-05-14T15:15:59"/>
    <s v=""/>
    <s v="No"/>
    <s v="New"/>
    <n v="0"/>
    <x v="1"/>
    <x v="0"/>
    <s v="Brandon"/>
    <s v="Fabela"/>
    <x v="21"/>
    <n v="3229945"/>
    <x v="1589"/>
    <x v="2"/>
    <s v="LP_AW116-A07_900829"/>
    <s v="CIP_AW116-A07_395582"/>
    <s v="No Work Required Under EVM"/>
    <m/>
    <x v="2"/>
    <s v="Ponderosa Pine"/>
    <s v="No"/>
    <s v="No"/>
    <n v="37"/>
    <n v="135"/>
    <s v="Do Not ABATE"/>
    <s v="NW_No Work"/>
    <s v="Not Needed"/>
    <m/>
    <s v="Riparian"/>
    <s v="0.3 of span from pole #15-#16/ 125 feet west of line"/>
    <m/>
    <m/>
    <m/>
    <m/>
    <m/>
    <m/>
    <s v="Unit"/>
    <s v="No"/>
    <s v="Not Invoiced"/>
    <m/>
    <m/>
    <m/>
    <s v="TBD"/>
    <x v="26"/>
    <d v="2020-05-14T15:15:59"/>
    <s v="Sierra"/>
    <s v="SI_Sierra"/>
    <m/>
    <s v="12352 SUNSHINE VALLEY RD"/>
    <s v="GRASS VALLEY"/>
    <s v=""/>
    <s v=""/>
    <s v="bfabem_awrr"/>
    <d v="2020-05-14T15:15:59"/>
    <s v="BE_geomartawrrprod"/>
    <d v="2020-05-14T16:26:20"/>
    <s v="5d88b38d-df6a-428a-8157-d9f0c19b57cb"/>
  </r>
  <r>
    <n v="0"/>
    <n v="0"/>
    <n v="0"/>
    <n v="0"/>
    <n v="0"/>
    <n v="0"/>
    <n v="0"/>
    <n v="0"/>
    <n v="0"/>
    <n v="0"/>
    <x v="1"/>
    <n v="1"/>
    <s v="NA"/>
    <s v="NA"/>
    <n v="20"/>
    <x v="3"/>
    <d v="2020-05-14T15:17:56"/>
    <s v="MGE"/>
    <x v="4"/>
    <d v="2020-05-14T00:00:00"/>
    <d v="2020-05-14T15:17:56"/>
    <s v=""/>
    <s v="No"/>
    <s v="New"/>
    <n v="0"/>
    <x v="1"/>
    <x v="0"/>
    <s v="Alex"/>
    <s v="Coon"/>
    <x v="19"/>
    <n v="3229963"/>
    <x v="1590"/>
    <x v="2"/>
    <s v="LP_AW116-A07_894358"/>
    <s v="CIP_AW116-A07_395955"/>
    <s v="No Work Required Under EVM"/>
    <m/>
    <x v="2"/>
    <s v="Knobcone Pine"/>
    <s v="No"/>
    <s v="No"/>
    <n v="20"/>
    <n v="100"/>
    <s v="Do Not ABATE"/>
    <s v="NW_No Work"/>
    <s v="Not Needed"/>
    <m/>
    <s v="None Observed"/>
    <s v="Poles 1-End pole, at end pole,85 feet east of end pole."/>
    <m/>
    <m/>
    <m/>
    <m/>
    <m/>
    <m/>
    <s v="Unit"/>
    <s v="No"/>
    <s v="Not Invoiced"/>
    <m/>
    <m/>
    <m/>
    <s v="TBD "/>
    <x v="23"/>
    <d v="2020-05-14T15:17:56"/>
    <s v="Sierra"/>
    <s v="SI_Sierra"/>
    <m/>
    <s v="12056 SUNSHINE VALLEY RD"/>
    <s v="GRASS VALLEY"/>
    <s v=""/>
    <s v=""/>
    <s v="acoonm_awrr"/>
    <d v="2020-05-14T15:17:56"/>
    <s v="BE_geomartawrrprod"/>
    <d v="2020-05-14T16:26:20"/>
    <s v="36c7f46a-6974-4791-a0a0-661d8243087c"/>
  </r>
  <r>
    <n v="0"/>
    <n v="0"/>
    <n v="0"/>
    <n v="0"/>
    <n v="0"/>
    <n v="0"/>
    <n v="0"/>
    <n v="0"/>
    <n v="0"/>
    <n v="0"/>
    <x v="1"/>
    <n v="1"/>
    <s v="NA"/>
    <s v="NA"/>
    <n v="20"/>
    <x v="3"/>
    <d v="2020-05-14T15:18:07"/>
    <s v="MGE"/>
    <x v="4"/>
    <d v="2020-05-14T00:00:00"/>
    <d v="2020-05-14T15:18:07"/>
    <s v=""/>
    <s v="No"/>
    <s v="New"/>
    <n v="0"/>
    <x v="1"/>
    <x v="0"/>
    <s v="Miguel"/>
    <s v="Dominguez-Diaz"/>
    <x v="20"/>
    <n v="3229955"/>
    <x v="1591"/>
    <x v="0"/>
    <s v="LP_AV115-F22_882926"/>
    <s v="CIP_AV115-F22_357478"/>
    <s v="No Work Required Under EVM"/>
    <s v=""/>
    <x v="2"/>
    <s v="Ponderosa Pine"/>
    <s v="No"/>
    <s v="No"/>
    <n v="24"/>
    <n v="100"/>
    <s v="Do Not ABATE"/>
    <s v="NW_No Work"/>
    <s v="Not Needed"/>
    <s v="No"/>
    <s v="Riparian"/>
    <s v="0.5 of the span from pole 5-6. 60ft South of the line. Next to pond. "/>
    <s v="AEA_A &amp; E Arborists Tree Care"/>
    <s v=""/>
    <m/>
    <s v=""/>
    <m/>
    <s v=""/>
    <s v="Unit"/>
    <m/>
    <s v=""/>
    <s v=""/>
    <s v=""/>
    <m/>
    <s v="TBD "/>
    <x v="24"/>
    <d v="2020-05-14T15:18:07"/>
    <s v="Sierra"/>
    <s v="SI_Sierra"/>
    <s v="1051742733"/>
    <m/>
    <s v="NEVADA CITY"/>
    <s v=""/>
    <s v=""/>
    <s v="mdiazm_awrr"/>
    <d v="2020-05-14T15:18:07"/>
    <s v="BE_geomartawrrprod"/>
    <d v="2020-05-15T04:04:09"/>
    <s v="bdfbce38-488f-4cb0-9c25-998b5bfbfd71"/>
  </r>
  <r>
    <n v="0"/>
    <n v="0"/>
    <n v="0"/>
    <n v="0"/>
    <n v="0"/>
    <n v="0"/>
    <n v="0"/>
    <n v="0"/>
    <n v="0"/>
    <n v="0"/>
    <x v="1"/>
    <n v="1"/>
    <s v="NA"/>
    <s v="NA"/>
    <n v="20"/>
    <x v="3"/>
    <d v="2020-05-14T15:19:00"/>
    <s v="MBG"/>
    <x v="3"/>
    <d v="2020-05-14T00:00:00"/>
    <d v="2020-05-14T15:19:00"/>
    <s v=""/>
    <s v="No"/>
    <s v="New"/>
    <n v="0"/>
    <x v="1"/>
    <x v="0"/>
    <s v="Benjamin"/>
    <s v="Post"/>
    <x v="16"/>
    <n v="3229956"/>
    <x v="1592"/>
    <x v="2"/>
    <s v="LP_AW116-A08_893410"/>
    <s v="CIP_AW116-A09_396960"/>
    <s v="No Work Required Under EVM"/>
    <m/>
    <x v="1"/>
    <s v="Cedar"/>
    <s v="No"/>
    <s v="No"/>
    <n v="7"/>
    <n v="38"/>
    <s v="Do Not ABATE"/>
    <s v="NW_No Work"/>
    <s v="Not Needed"/>
    <m/>
    <s v="Riparian"/>
    <s v="0.9 span from pole C to pole B, 25 ft SW of facilities, overall healthy tree."/>
    <m/>
    <m/>
    <m/>
    <m/>
    <m/>
    <m/>
    <s v="Unit"/>
    <s v="No"/>
    <s v="Not Invoiced"/>
    <m/>
    <m/>
    <m/>
    <s v="TBD"/>
    <x v="20"/>
    <d v="2020-05-14T15:19:00"/>
    <s v="Sierra"/>
    <s v="SI_Sierra"/>
    <m/>
    <s v="13780 SUNSHINE MEADOWS TRL"/>
    <s v="GRASS VALLEY"/>
    <s v=""/>
    <s v=""/>
    <s v="bpostm_awrr"/>
    <d v="2020-05-14T15:19:00"/>
    <s v="BE_geomartawrrprod"/>
    <d v="2020-05-14T16:26:20"/>
    <s v="1e4be4a8-a2f8-4b35-886f-a99d051455f7"/>
  </r>
  <r>
    <n v="0"/>
    <n v="0"/>
    <n v="0"/>
    <n v="0"/>
    <n v="0"/>
    <n v="0"/>
    <n v="0"/>
    <n v="0"/>
    <n v="0"/>
    <n v="0"/>
    <x v="1"/>
    <n v="1"/>
    <s v="NA"/>
    <s v="NA"/>
    <n v="20"/>
    <x v="3"/>
    <d v="2020-05-14T15:19:30"/>
    <s v="MGE"/>
    <x v="4"/>
    <d v="2020-05-14T00:00:00"/>
    <d v="2020-05-14T15:19:30"/>
    <s v=""/>
    <s v="No"/>
    <s v="New"/>
    <n v="0"/>
    <x v="1"/>
    <x v="0"/>
    <s v="Alex"/>
    <s v="Coon"/>
    <x v="19"/>
    <n v="3229964"/>
    <x v="1593"/>
    <x v="2"/>
    <s v="LP_AW116-A07_894358"/>
    <s v="CIP_AW116-A07_395955"/>
    <s v="No Work Required Under EVM"/>
    <m/>
    <x v="2"/>
    <s v="Knobcone Pine"/>
    <s v="No"/>
    <s v="No"/>
    <n v="14"/>
    <n v="90"/>
    <s v="Do Not ABATE"/>
    <s v="NW_No Work"/>
    <s v="Not Needed"/>
    <m/>
    <s v="None Observed"/>
    <s v="Poles 1-End pole, at end pole, 80 feet east of end pole. Ants in tree."/>
    <m/>
    <m/>
    <m/>
    <m/>
    <m/>
    <m/>
    <s v="Unit"/>
    <s v="No"/>
    <s v="Not Invoiced"/>
    <m/>
    <m/>
    <m/>
    <s v="TBD "/>
    <x v="23"/>
    <d v="2020-05-14T15:19:30"/>
    <s v="Sierra"/>
    <s v="SI_Sierra"/>
    <m/>
    <s v="12056 SUNSHINE VALLEY RD"/>
    <s v="GRASS VALLEY"/>
    <s v=""/>
    <s v=""/>
    <s v="acoonm_awrr"/>
    <d v="2020-05-14T15:19:30"/>
    <s v="BE_geomartawrrprod"/>
    <d v="2020-05-14T16:26:20"/>
    <s v="48dcc855-d7e6-4e2a-b579-fafb49038b20"/>
  </r>
  <r>
    <n v="0"/>
    <n v="0"/>
    <n v="0"/>
    <n v="0"/>
    <n v="0"/>
    <n v="0"/>
    <n v="0"/>
    <n v="0"/>
    <n v="0"/>
    <n v="0"/>
    <x v="1"/>
    <n v="1"/>
    <n v="3"/>
    <n v="3"/>
    <n v="20"/>
    <x v="3"/>
    <d v="2020-05-14T15:24:02"/>
    <s v="AEA"/>
    <x v="0"/>
    <d v="2020-04-30T00:00:00"/>
    <d v="2020-04-30T09:37:30"/>
    <s v=""/>
    <s v="No"/>
    <s v="Old"/>
    <n v="0"/>
    <x v="0"/>
    <x v="0"/>
    <s v="Drew"/>
    <s v="Berlfein"/>
    <x v="0"/>
    <n v="3151119"/>
    <x v="1594"/>
    <x v="0"/>
    <s v="LP_AV115-J13_882453"/>
    <s v="CIP_AV115-J13_356955"/>
    <s v="Tree Work Complete"/>
    <m/>
    <x v="8"/>
    <s v="Juniper"/>
    <s v="No"/>
    <s v="No"/>
    <n v="27"/>
    <n v="65"/>
    <s v="ABATE"/>
    <s v="F3B_FP-Rmv3 B"/>
    <s v="Haul offsite"/>
    <m/>
    <s v="None Observed"/>
    <s v="0.3 spans south of unmarked pole. Near 13121 white canoe mail box. Tree showing signs of decline on lower branches. And small signs of pitching. On tree "/>
    <s v="AEA_A &amp; E Arborists Tree Care"/>
    <m/>
    <n v="212"/>
    <s v="F3B_FP-Rmv3 B"/>
    <d v="2020-05-14T15:23:27"/>
    <s v="A&amp;E CREW 212"/>
    <m/>
    <m/>
    <m/>
    <m/>
    <m/>
    <m/>
    <s v="Haul offsite "/>
    <x v="0"/>
    <d v="2020-05-14T15:24:02"/>
    <s v="Sierra"/>
    <s v="SI_Sierra"/>
    <m/>
    <s v="13121 WHITE CANOE LN"/>
    <s v="NEVADA CITY"/>
    <s v=""/>
    <s v=""/>
    <s v="jgaulf_awrr"/>
    <d v="2020-04-30T09:37:30"/>
    <s v="BE_geomartawrrprod"/>
    <d v="2020-05-14T15:35:18"/>
    <s v="f5986368-8412-4e00-b897-35cb42e01e57"/>
  </r>
  <r>
    <n v="0"/>
    <n v="0"/>
    <n v="0"/>
    <n v="0"/>
    <n v="0"/>
    <n v="0"/>
    <n v="0"/>
    <n v="0"/>
    <n v="0"/>
    <n v="0"/>
    <x v="1"/>
    <n v="1"/>
    <s v="NA"/>
    <s v="NA"/>
    <n v="20"/>
    <x v="3"/>
    <d v="2020-05-14T15:25:02"/>
    <s v="MBG"/>
    <x v="3"/>
    <d v="2020-05-14T00:00:00"/>
    <d v="2020-05-14T15:25:02"/>
    <s v=""/>
    <s v="No"/>
    <s v="New"/>
    <n v="0"/>
    <x v="1"/>
    <x v="0"/>
    <s v="Benjamin"/>
    <s v="Post"/>
    <x v="16"/>
    <n v="3230023"/>
    <x v="1595"/>
    <x v="2"/>
    <s v="LP_AW116-A08_893410"/>
    <s v="CIP_AW116-A09_396960"/>
    <s v="No Work Required Under EVM"/>
    <m/>
    <x v="1"/>
    <s v="Cedar"/>
    <s v="No"/>
    <s v="No"/>
    <n v="9"/>
    <n v="46"/>
    <s v="Do Not ABATE"/>
    <s v="NW_No Work"/>
    <s v="Not Needed"/>
    <m/>
    <s v="Riparian"/>
    <s v="0.9 span from pole C to pole B, 31 ft SW of facilities, overall healthy cedar."/>
    <m/>
    <m/>
    <m/>
    <m/>
    <m/>
    <m/>
    <s v="Unit"/>
    <s v="No"/>
    <s v="Not Invoiced"/>
    <m/>
    <m/>
    <m/>
    <s v="TBD"/>
    <x v="20"/>
    <d v="2020-05-14T15:25:02"/>
    <s v="Sierra"/>
    <s v="SI_Sierra"/>
    <m/>
    <s v="13780 SUNSHINE MEADOWS TRL"/>
    <s v="GRASS VALLEY"/>
    <s v=""/>
    <s v=""/>
    <s v="bpostm_awrr"/>
    <d v="2020-05-14T15:25:02"/>
    <s v="BE_geomartawrrprod"/>
    <d v="2020-05-14T16:26:21"/>
    <s v="b3919a5e-b7ce-4c47-b9c6-0f5e043983e0"/>
  </r>
  <r>
    <n v="0"/>
    <n v="0"/>
    <n v="0"/>
    <n v="0"/>
    <n v="0"/>
    <n v="0"/>
    <n v="0"/>
    <n v="0"/>
    <n v="0"/>
    <n v="0"/>
    <x v="1"/>
    <n v="1"/>
    <n v="3"/>
    <n v="3"/>
    <n v="20"/>
    <x v="3"/>
    <d v="2020-05-14T15:33:33"/>
    <s v="MGE"/>
    <x v="4"/>
    <d v="2020-05-14T00:00:00"/>
    <d v="2020-05-14T15:26:51"/>
    <s v=""/>
    <s v="No"/>
    <s v="New"/>
    <n v="0"/>
    <x v="1"/>
    <x v="0"/>
    <s v="Alex"/>
    <s v="Coon"/>
    <x v="19"/>
    <n v="3230055"/>
    <x v="1596"/>
    <x v="2"/>
    <s v="LP_AW116-A07_894358"/>
    <s v="CIP_AW116-A07_395955"/>
    <s v="Work Identified"/>
    <m/>
    <x v="2"/>
    <s v="Black Oak"/>
    <s v="No"/>
    <s v="No"/>
    <n v="30"/>
    <n v="90"/>
    <s v="ABATE"/>
    <s v="F3B_FP-Rmv3 B"/>
    <s v="Haul offsite"/>
    <m/>
    <s v="None Observed"/>
    <s v="Poles 1-End pole, 50 feet east of end pole, abating and removing because of deep wound exposing heartwood in base of tree with an infestation of ants. "/>
    <m/>
    <m/>
    <m/>
    <m/>
    <m/>
    <m/>
    <s v="Unit"/>
    <s v="No"/>
    <s v="Not Invoiced"/>
    <m/>
    <m/>
    <m/>
    <s v="Remove all wood and debris."/>
    <x v="23"/>
    <d v="2020-05-14T15:33:33"/>
    <s v="Sierra"/>
    <s v="SI_Sierra"/>
    <m/>
    <s v="12056 SUNSHINE VALLEY RD"/>
    <s v="GRASS VALLEY"/>
    <s v=""/>
    <s v=""/>
    <s v="acoonm_awrr"/>
    <d v="2020-05-14T15:26:51"/>
    <s v="BE_geomartawrrprod"/>
    <d v="2020-05-14T16:26:22"/>
    <s v="93c70c67-460b-45da-879e-0fcebc2514cf"/>
  </r>
  <r>
    <n v="0"/>
    <n v="0"/>
    <n v="0"/>
    <n v="0"/>
    <n v="0"/>
    <n v="0"/>
    <n v="0"/>
    <n v="0"/>
    <n v="0"/>
    <n v="0"/>
    <x v="1"/>
    <n v="1"/>
    <n v="3"/>
    <n v="3"/>
    <n v="20"/>
    <x v="3"/>
    <d v="2020-05-14T15:33:44"/>
    <s v="MGE"/>
    <x v="4"/>
    <d v="2020-05-14T00:00:00"/>
    <d v="2020-05-14T15:09:20"/>
    <s v=""/>
    <s v="No"/>
    <s v="New"/>
    <n v="0"/>
    <x v="1"/>
    <x v="0"/>
    <s v="Alex"/>
    <s v="Coon"/>
    <x v="19"/>
    <n v="3229961"/>
    <x v="1597"/>
    <x v="2"/>
    <s v="LP_AW116-A07_894358"/>
    <s v="CIP_AW116-A07_395955"/>
    <s v="Work Identified"/>
    <m/>
    <x v="2"/>
    <s v="Black Oak"/>
    <s v="No"/>
    <s v="No"/>
    <n v="27"/>
    <n v="95"/>
    <s v="ABATE"/>
    <s v="F3B_FP-Rmv3 B"/>
    <s v="Haul offsite"/>
    <m/>
    <s v="None Observed"/>
    <s v="Poles 2-3, 0.9 span, 87 feet north of lines, abating and removing because of included bark, substantial wound exposing heartwood and rot present in base of tree, infested with ants."/>
    <m/>
    <m/>
    <m/>
    <m/>
    <m/>
    <m/>
    <s v="Unit"/>
    <s v="No"/>
    <s v="Not Invoiced"/>
    <m/>
    <m/>
    <m/>
    <s v="Remove all wood and debris. "/>
    <x v="23"/>
    <d v="2020-05-14T15:33:44"/>
    <s v="Sierra"/>
    <s v="SI_Sierra"/>
    <m/>
    <s v="12056 SUNSHINE VALLEY RD"/>
    <s v="GRASS VALLEY"/>
    <s v=""/>
    <s v=""/>
    <s v="acoonm_awrr"/>
    <d v="2020-05-14T15:09:20"/>
    <s v="BE_geomartawrrprod"/>
    <d v="2020-05-14T16:26:20"/>
    <s v="06930790-139b-4337-8174-3a823dd0d269"/>
  </r>
  <r>
    <n v="0"/>
    <n v="0"/>
    <n v="0"/>
    <n v="0"/>
    <n v="0"/>
    <n v="0"/>
    <n v="0"/>
    <n v="0"/>
    <n v="0"/>
    <n v="0"/>
    <x v="1"/>
    <n v="1"/>
    <s v="NA"/>
    <s v="NA"/>
    <n v="20"/>
    <x v="3"/>
    <d v="2020-05-14T15:34:20"/>
    <s v="MBG"/>
    <x v="3"/>
    <d v="2020-05-14T00:00:00"/>
    <d v="2020-05-14T15:34:20"/>
    <s v=""/>
    <s v="No"/>
    <s v="New"/>
    <n v="0"/>
    <x v="1"/>
    <x v="0"/>
    <s v="Benjamin"/>
    <s v="Post"/>
    <x v="16"/>
    <n v="3230053"/>
    <x v="1598"/>
    <x v="2"/>
    <s v="LP_AW116-A08_893410"/>
    <s v="CIP_AW116-A09_396960"/>
    <s v="No Work Required Under EVM"/>
    <m/>
    <x v="1"/>
    <s v="Cedar"/>
    <s v="No"/>
    <s v="No"/>
    <n v="9"/>
    <n v="39"/>
    <s v="Do Not ABATE"/>
    <s v="NW_No Work"/>
    <s v="Not Needed"/>
    <m/>
    <s v="Riparian"/>
    <s v="0.9 span from pole C to pole B, 39 ft SW of facilities, overall healthy cedar."/>
    <m/>
    <m/>
    <m/>
    <m/>
    <m/>
    <m/>
    <s v="Unit"/>
    <s v="No"/>
    <s v="Not Invoiced"/>
    <m/>
    <m/>
    <m/>
    <s v="TBD"/>
    <x v="20"/>
    <d v="2020-05-14T15:34:20"/>
    <s v="Sierra"/>
    <s v="SI_Sierra"/>
    <m/>
    <s v="13780 SUNSHINE MEADOWS TRL"/>
    <s v="GRASS VALLEY"/>
    <s v=""/>
    <s v=""/>
    <s v="bpostm_awrr"/>
    <d v="2020-05-14T15:34:20"/>
    <s v="BE_geomartawrrprod"/>
    <d v="2020-05-14T16:26:22"/>
    <s v="80286fd2-8ec0-4500-9fd3-8e46d8d8cff8"/>
  </r>
  <r>
    <n v="0"/>
    <n v="0"/>
    <n v="0"/>
    <n v="0"/>
    <n v="0"/>
    <n v="0"/>
    <n v="0"/>
    <n v="0"/>
    <n v="0"/>
    <n v="0"/>
    <x v="1"/>
    <n v="1"/>
    <s v="NA"/>
    <s v="NA"/>
    <n v="20"/>
    <x v="3"/>
    <d v="2020-05-14T15:35:27"/>
    <s v="MGE"/>
    <x v="4"/>
    <d v="2020-05-14T00:00:00"/>
    <d v="2020-05-14T15:35:27"/>
    <s v=""/>
    <s v="No"/>
    <s v="New"/>
    <n v="0"/>
    <x v="1"/>
    <x v="0"/>
    <s v="Miguel"/>
    <s v="Dominguez-Diaz"/>
    <x v="20"/>
    <n v="3230054"/>
    <x v="1599"/>
    <x v="0"/>
    <s v="LP_AV115-F22_882926"/>
    <s v="CIP_AV115-F22_357478"/>
    <s v="No Work Required Under EVM"/>
    <s v=""/>
    <x v="2"/>
    <s v="Ponderosa Pine"/>
    <s v="No"/>
    <s v="No"/>
    <n v="32"/>
    <n v="110"/>
    <s v="Do Not ABATE"/>
    <s v="NW_No Work"/>
    <s v="Not Needed"/>
    <s v="No"/>
    <s v="Riparian"/>
    <s v="0.5 of the span from pole 5-6. 80 ft South of the line. Next to pond. "/>
    <s v="AEA_A &amp; E Arborists Tree Care"/>
    <s v=""/>
    <m/>
    <s v=""/>
    <m/>
    <s v=""/>
    <s v="Unit"/>
    <m/>
    <s v=""/>
    <s v=""/>
    <s v=""/>
    <m/>
    <s v="TBD "/>
    <x v="24"/>
    <d v="2020-05-14T15:35:27"/>
    <s v="Sierra"/>
    <s v="SI_Sierra"/>
    <s v="1051742733"/>
    <m/>
    <s v="NEVADA CITY"/>
    <s v=""/>
    <s v=""/>
    <s v="mdiazm_awrr"/>
    <d v="2020-05-14T15:35:27"/>
    <s v="BE_geomartawrrprod"/>
    <d v="2020-05-15T04:04:09"/>
    <s v="4c3fc8a9-33fd-424c-96ba-bfb62e70329b"/>
  </r>
  <r>
    <n v="0"/>
    <n v="0"/>
    <n v="0"/>
    <n v="0"/>
    <n v="0"/>
    <n v="0"/>
    <n v="0"/>
    <n v="0"/>
    <n v="0"/>
    <n v="0"/>
    <x v="1"/>
    <n v="1"/>
    <n v="2"/>
    <n v="2"/>
    <n v="20"/>
    <x v="3"/>
    <d v="2020-05-14T15:36:12"/>
    <s v="MGE"/>
    <x v="4"/>
    <d v="2020-05-14T00:00:00"/>
    <d v="2020-05-14T15:36:12"/>
    <s v=""/>
    <s v="No"/>
    <s v="New"/>
    <n v="0"/>
    <x v="1"/>
    <x v="0"/>
    <s v="Amanda"/>
    <s v="Winne"/>
    <x v="22"/>
    <n v="3230483"/>
    <x v="1600"/>
    <x v="2"/>
    <s v="LP_AW116-A08_899992"/>
    <s v="CIP_AW116-A08_396057"/>
    <s v="Work Identified"/>
    <m/>
    <x v="2"/>
    <s v="Knobcone Pine"/>
    <s v="No"/>
    <s v="No"/>
    <n v="12"/>
    <n v="69"/>
    <s v="ABATE"/>
    <s v="F2B_FP-Rmv2 B"/>
    <s v="Not Needed"/>
    <m/>
    <s v="None Observed"/>
    <s v="0.7 span between poles 10-1A / 25 feet south of line, poor taper, suppressed, sapping "/>
    <m/>
    <m/>
    <m/>
    <m/>
    <m/>
    <m/>
    <s v="Unit"/>
    <s v="No"/>
    <s v="Not Invoiced"/>
    <m/>
    <m/>
    <m/>
    <s v="TBD "/>
    <x v="27"/>
    <d v="2020-05-14T15:36:12"/>
    <s v="Sierra"/>
    <s v="SI_Sierra"/>
    <m/>
    <s v="15815 MCQUISTON LN"/>
    <s v="GRASS VALLEY"/>
    <s v=""/>
    <s v=""/>
    <s v="awinnm_awrr"/>
    <d v="2020-05-14T15:36:12"/>
    <s v="BE_geomartawrrprod"/>
    <d v="2020-05-14T18:14:41"/>
    <s v="7eb1cac8-b87b-4315-9391-cc3676d4ceb6"/>
  </r>
  <r>
    <n v="0"/>
    <n v="0"/>
    <n v="0"/>
    <n v="0"/>
    <n v="0"/>
    <n v="0"/>
    <n v="0"/>
    <n v="0"/>
    <n v="0"/>
    <n v="0"/>
    <x v="1"/>
    <n v="1"/>
    <s v="NA"/>
    <s v="NA"/>
    <n v="20"/>
    <x v="3"/>
    <d v="2020-05-14T15:37:41"/>
    <s v="MGE"/>
    <x v="4"/>
    <d v="2020-05-14T00:00:00"/>
    <d v="2020-05-14T15:37:41"/>
    <s v=""/>
    <s v="No"/>
    <s v="New"/>
    <n v="0"/>
    <x v="1"/>
    <x v="0"/>
    <s v="Alex"/>
    <s v="Coon"/>
    <x v="19"/>
    <n v="3230136"/>
    <x v="1601"/>
    <x v="2"/>
    <s v="LP_AW116-A07_894358"/>
    <s v="CIP_AW116-A07_395955"/>
    <s v="No Work Required Under EVM"/>
    <m/>
    <x v="2"/>
    <s v="Cedar"/>
    <s v="No"/>
    <s v="No"/>
    <n v="7"/>
    <n v="30"/>
    <s v="Do Not ABATE"/>
    <s v="NW_No Work"/>
    <s v="Not Needed"/>
    <m/>
    <s v="None Observed"/>
    <s v="Poles 1-End pole, 20 feet east of end pole."/>
    <m/>
    <m/>
    <m/>
    <m/>
    <m/>
    <m/>
    <s v="Unit"/>
    <s v="No"/>
    <s v="Not Invoiced"/>
    <m/>
    <m/>
    <m/>
    <s v="TBD "/>
    <x v="23"/>
    <d v="2020-05-14T15:37:41"/>
    <s v="Sierra"/>
    <s v="SI_Sierra"/>
    <m/>
    <s v="12056 SUNSHINE VALLEY RD"/>
    <s v="GRASS VALLEY"/>
    <s v=""/>
    <s v=""/>
    <s v="acoonm_awrr"/>
    <d v="2020-05-14T15:37:41"/>
    <s v="BE_geomartawrrprod"/>
    <d v="2020-05-14T16:26:23"/>
    <s v="8744e8f0-76b6-4af2-b356-92f85abf3da0"/>
  </r>
  <r>
    <n v="0"/>
    <n v="0"/>
    <n v="0"/>
    <n v="0"/>
    <n v="0"/>
    <n v="0"/>
    <n v="0"/>
    <n v="0"/>
    <n v="0"/>
    <n v="0"/>
    <x v="1"/>
    <n v="1"/>
    <s v="NA"/>
    <s v="NA"/>
    <n v="20"/>
    <x v="3"/>
    <d v="2020-05-14T15:39:19"/>
    <s v="MGE"/>
    <x v="4"/>
    <d v="2020-05-14T00:00:00"/>
    <d v="2020-05-14T15:39:19"/>
    <s v=""/>
    <s v="No"/>
    <s v="New"/>
    <n v="0"/>
    <x v="1"/>
    <x v="0"/>
    <s v="Alex"/>
    <s v="Coon"/>
    <x v="19"/>
    <n v="3230137"/>
    <x v="1602"/>
    <x v="2"/>
    <s v="LP_AW116-A07_894358"/>
    <s v="CIP_AW116-A07_395955"/>
    <s v="No Work Required Under EVM"/>
    <m/>
    <x v="2"/>
    <s v="Maple"/>
    <s v="No"/>
    <s v="No"/>
    <n v="9"/>
    <n v="40"/>
    <s v="Do Not ABATE"/>
    <s v="NW_No Work"/>
    <s v="Not Needed"/>
    <m/>
    <s v="None Observed"/>
    <s v="Poles 1-End pole, 0.9 span, 30 feet east of lines."/>
    <m/>
    <m/>
    <m/>
    <m/>
    <m/>
    <m/>
    <s v="Unit"/>
    <s v="No"/>
    <s v="Not Invoiced"/>
    <m/>
    <m/>
    <m/>
    <s v="TBD "/>
    <x v="23"/>
    <d v="2020-05-14T15:39:19"/>
    <s v="Sierra"/>
    <s v="SI_Sierra"/>
    <m/>
    <s v="12056 SUNSHINE VALLEY RD"/>
    <s v="GRASS VALLEY"/>
    <s v=""/>
    <s v=""/>
    <s v="acoonm_awrr"/>
    <d v="2020-05-14T15:39:19"/>
    <s v="BE_geomartawrrprod"/>
    <d v="2020-05-14T16:26:23"/>
    <s v="7233bbb0-c152-4bde-af67-b827e64db81c"/>
  </r>
  <r>
    <n v="0"/>
    <n v="0"/>
    <n v="0"/>
    <n v="0"/>
    <n v="0"/>
    <n v="0"/>
    <n v="0"/>
    <n v="0"/>
    <n v="0"/>
    <n v="0"/>
    <x v="1"/>
    <n v="1"/>
    <n v="1"/>
    <n v="1"/>
    <n v="20"/>
    <x v="3"/>
    <d v="2020-05-14T15:43:28"/>
    <s v="MBG"/>
    <x v="3"/>
    <d v="2020-05-14T00:00:00"/>
    <d v="2020-05-14T15:43:28"/>
    <s v=""/>
    <s v="No"/>
    <s v="New"/>
    <n v="0"/>
    <x v="1"/>
    <x v="0"/>
    <s v="Benjamin"/>
    <s v="Post"/>
    <x v="16"/>
    <n v="3230073"/>
    <x v="1603"/>
    <x v="2"/>
    <s v="LP_AW116-A08_893410"/>
    <s v="CIP_AW116-A09_396960"/>
    <s v="Work Identified"/>
    <m/>
    <x v="1"/>
    <s v="Black Oak"/>
    <s v="No"/>
    <s v="No"/>
    <n v="11"/>
    <n v="60"/>
    <s v="Do Not ABATE"/>
    <s v="R1B_Rmv 1-B"/>
    <s v="Cut and Leave"/>
    <m/>
    <s v="Riparian"/>
    <s v="0.1 span from pole B to pole A, 21 ft SW of facilities, trimming oak to project compliance would remove more that 1/3 of canopy, remove."/>
    <m/>
    <m/>
    <m/>
    <m/>
    <m/>
    <m/>
    <s v="Unit"/>
    <s v="No"/>
    <s v="Not Invoiced"/>
    <m/>
    <m/>
    <m/>
    <s v="TBD"/>
    <x v="20"/>
    <d v="2020-05-14T15:43:28"/>
    <s v="Sierra"/>
    <s v="SI_Sierra"/>
    <m/>
    <s v="13780 SUNSHINE MEADOWS TRL"/>
    <s v="GRASS VALLEY"/>
    <s v=""/>
    <s v=""/>
    <s v="bpostm_awrr"/>
    <d v="2020-05-14T15:43:28"/>
    <s v="BE_geomartawrrprod"/>
    <d v="2020-05-14T16:26:22"/>
    <s v="e0a06596-78c9-4163-9c71-099f03884587"/>
  </r>
  <r>
    <n v="0"/>
    <n v="0"/>
    <n v="0"/>
    <n v="0"/>
    <n v="0"/>
    <n v="0"/>
    <n v="0"/>
    <n v="0"/>
    <n v="0"/>
    <n v="0"/>
    <x v="1"/>
    <n v="1"/>
    <s v="NA"/>
    <s v="NA"/>
    <n v="20"/>
    <x v="3"/>
    <d v="2020-05-14T15:43:32"/>
    <s v="MGE"/>
    <x v="4"/>
    <d v="2020-05-14T00:00:00"/>
    <d v="2020-05-14T15:43:32"/>
    <s v=""/>
    <s v="No"/>
    <s v="New"/>
    <n v="0"/>
    <x v="1"/>
    <x v="0"/>
    <s v="Alex"/>
    <s v="Coon"/>
    <x v="19"/>
    <n v="3230138"/>
    <x v="1604"/>
    <x v="2"/>
    <s v="LP_AW116-A07_894358"/>
    <s v="CIP_AW116-A07_395955"/>
    <s v="No Work Required Under EVM"/>
    <m/>
    <x v="2"/>
    <s v="Redwood, Coast"/>
    <s v="No"/>
    <s v="No"/>
    <n v="23"/>
    <n v="70"/>
    <s v="Do Not ABATE"/>
    <s v="NW_No Work"/>
    <s v="Not Needed"/>
    <m/>
    <s v="None Observed"/>
    <s v="Poles 1-End pole, 0.7 span, 20 feet east of lines Mx"/>
    <m/>
    <m/>
    <m/>
    <m/>
    <m/>
    <m/>
    <s v="Unit"/>
    <s v="No"/>
    <s v="Not Invoiced"/>
    <m/>
    <m/>
    <m/>
    <s v="TBD"/>
    <x v="23"/>
    <d v="2020-05-14T15:43:32"/>
    <s v="Sierra"/>
    <s v="SI_Sierra"/>
    <m/>
    <s v="12056 SUNSHINE VALLEY RD"/>
    <s v="GRASS VALLEY"/>
    <s v=""/>
    <s v=""/>
    <s v="acoonm_awrr"/>
    <d v="2020-05-14T15:43:32"/>
    <s v="BE_geomartawrrprod"/>
    <d v="2020-05-14T16:26:23"/>
    <s v="70cd4519-97d3-446c-9755-932ccc9dc88e"/>
  </r>
  <r>
    <n v="0"/>
    <n v="0"/>
    <n v="0"/>
    <n v="0"/>
    <n v="0"/>
    <n v="0"/>
    <n v="0"/>
    <n v="0"/>
    <n v="0"/>
    <n v="0"/>
    <x v="1"/>
    <n v="1"/>
    <n v="2"/>
    <n v="2"/>
    <n v="20"/>
    <x v="3"/>
    <d v="2020-05-14T15:43:39"/>
    <s v="AEA"/>
    <x v="0"/>
    <d v="2020-04-30T00:00:00"/>
    <d v="2020-04-30T10:10:29"/>
    <s v=""/>
    <s v="No"/>
    <s v="Old"/>
    <n v="0"/>
    <x v="0"/>
    <x v="0"/>
    <s v="Drew"/>
    <s v="Berlfein"/>
    <x v="0"/>
    <n v="3151356"/>
    <x v="1605"/>
    <x v="0"/>
    <s v="LP_AV115-J13_882453"/>
    <s v="CIP_AV115-J13_357230"/>
    <s v="Tree Work Complete"/>
    <m/>
    <x v="8"/>
    <s v="Pine"/>
    <s v="No"/>
    <s v="No"/>
    <n v="13"/>
    <n v="58"/>
    <s v="ABATE"/>
    <s v="F2B_FP-Rmv2 B"/>
    <s v="Haul offsite"/>
    <m/>
    <s v="None Observed"/>
    <s v="0.1 spans south of unmarked poles. On 13131 white canoe Ln property. Use caution metal stake growing in base of tree. "/>
    <s v="AEA_A &amp; E Arborists Tree Care"/>
    <m/>
    <n v="212"/>
    <s v="F2B_FP-Rmv2 B"/>
    <d v="2020-05-14T17:06:36"/>
    <s v="A&amp;E CREW 212"/>
    <s v="Unit"/>
    <s v="No"/>
    <s v="Not Invoiced"/>
    <m/>
    <m/>
    <m/>
    <s v="TBD "/>
    <x v="0"/>
    <d v="2020-05-14T15:43:39"/>
    <s v="Sierra"/>
    <s v="SI_Sierra"/>
    <m/>
    <s v="13121 WHITE CANOE LN"/>
    <s v="NEVADA CITY"/>
    <s v=""/>
    <s v=""/>
    <s v="jgaulf_awrr"/>
    <d v="2020-04-30T10:10:29"/>
    <s v="BE_geomartawrrprod"/>
    <d v="2020-05-14T17:32:58"/>
    <s v="ce9ee9af-bd97-4472-82e5-c5a2a7efef60"/>
  </r>
  <r>
    <n v="0"/>
    <n v="0"/>
    <n v="0"/>
    <n v="0"/>
    <n v="0"/>
    <n v="0"/>
    <n v="0"/>
    <n v="0"/>
    <n v="0"/>
    <n v="0"/>
    <x v="1"/>
    <n v="1"/>
    <s v="NA"/>
    <s v="NA"/>
    <n v="20"/>
    <x v="3"/>
    <d v="2020-05-14T15:46:20"/>
    <s v="MGE"/>
    <x v="4"/>
    <d v="2020-05-14T00:00:00"/>
    <d v="2020-05-14T15:46:20"/>
    <s v=""/>
    <s v="No"/>
    <s v="New"/>
    <n v="0"/>
    <x v="1"/>
    <x v="0"/>
    <s v="Miguel"/>
    <s v="Dominguez-Diaz"/>
    <x v="20"/>
    <n v="3230074"/>
    <x v="1606"/>
    <x v="0"/>
    <s v="LP_AV115-F22_882926"/>
    <s v="CIP_AV115-F22_356966"/>
    <s v="No Work Required Under EVM"/>
    <s v=""/>
    <x v="2"/>
    <s v="Black Oak"/>
    <s v="No"/>
    <s v="No"/>
    <n v="6"/>
    <n v="30"/>
    <s v="Do Not ABATE"/>
    <s v="NW_No Work"/>
    <s v="Not Needed"/>
    <s v="No"/>
    <s v="Riparian"/>
    <s v="0.2 of the span from pole 5-6. 24ft South of the line. "/>
    <s v="AEA_A &amp; E Arborists Tree Care"/>
    <s v=""/>
    <m/>
    <s v=""/>
    <m/>
    <s v=""/>
    <s v="Unit"/>
    <m/>
    <s v=""/>
    <s v=""/>
    <s v=""/>
    <m/>
    <s v="TBD "/>
    <x v="24"/>
    <d v="2020-05-14T15:46:20"/>
    <s v="Sierra"/>
    <s v="SI_Sierra"/>
    <s v="1051742733"/>
    <m/>
    <s v="NEVADA CITY"/>
    <s v=""/>
    <s v=""/>
    <s v="mdiazm_awrr"/>
    <d v="2020-05-14T15:46:20"/>
    <s v="BE_geomartawrrprod"/>
    <d v="2020-05-15T04:04:09"/>
    <s v="5d02db1e-ca10-4f4c-aa96-2ddb2c63499a"/>
  </r>
  <r>
    <n v="0"/>
    <n v="0"/>
    <n v="0"/>
    <n v="0"/>
    <n v="0"/>
    <n v="0"/>
    <n v="0"/>
    <n v="0"/>
    <n v="0"/>
    <n v="0"/>
    <x v="1"/>
    <n v="1"/>
    <s v="NA"/>
    <s v="NA"/>
    <n v="20"/>
    <x v="3"/>
    <d v="2020-05-14T15:46:58"/>
    <s v="MGE"/>
    <x v="4"/>
    <d v="2020-05-14T00:00:00"/>
    <d v="2020-05-14T15:46:58"/>
    <s v=""/>
    <s v="No"/>
    <s v="New"/>
    <n v="0"/>
    <x v="1"/>
    <x v="0"/>
    <s v="Alex"/>
    <s v="Coon"/>
    <x v="19"/>
    <n v="3230139"/>
    <x v="1607"/>
    <x v="2"/>
    <s v="LP_AW116-A07_894358"/>
    <s v="CIP_AW116-A07_395955"/>
    <s v="No Work Required Under EVM"/>
    <m/>
    <x v="2"/>
    <s v="Knobcone Pine"/>
    <s v="No"/>
    <s v="No"/>
    <n v="19"/>
    <n v="55"/>
    <s v="Do Not ABATE"/>
    <s v="NW_No Work"/>
    <s v="Not Needed"/>
    <m/>
    <s v="None Observed"/>
    <s v="Poles 1-End pole, 0.4 span, 30 feet east of lines."/>
    <m/>
    <m/>
    <m/>
    <m/>
    <m/>
    <m/>
    <s v="Unit"/>
    <s v="No"/>
    <s v="Not Invoiced"/>
    <m/>
    <m/>
    <m/>
    <s v="TBD"/>
    <x v="23"/>
    <d v="2020-05-14T15:46:58"/>
    <s v="Sierra"/>
    <s v="SI_Sierra"/>
    <m/>
    <s v="12056 SUNSHINE VALLEY RD"/>
    <s v="GRASS VALLEY"/>
    <s v=""/>
    <s v=""/>
    <s v="acoonm_awrr"/>
    <d v="2020-05-14T15:46:58"/>
    <s v="BE_geomartawrrprod"/>
    <d v="2020-05-14T16:26:23"/>
    <s v="41b70e73-7055-477f-9e51-f072992f2874"/>
  </r>
  <r>
    <n v="0"/>
    <n v="0"/>
    <n v="0"/>
    <n v="0"/>
    <n v="0"/>
    <n v="0"/>
    <n v="0"/>
    <n v="0"/>
    <n v="0"/>
    <n v="0"/>
    <x v="1"/>
    <n v="1"/>
    <s v="NA"/>
    <s v="NA"/>
    <n v="20"/>
    <x v="3"/>
    <d v="2020-05-14T15:48:46"/>
    <s v="MGE"/>
    <x v="4"/>
    <d v="2020-05-14T00:00:00"/>
    <d v="2020-05-14T15:48:46"/>
    <s v=""/>
    <s v="No"/>
    <s v="New"/>
    <n v="0"/>
    <x v="1"/>
    <x v="0"/>
    <s v="Miguel"/>
    <s v="Dominguez-Diaz"/>
    <x v="20"/>
    <n v="3230108"/>
    <x v="1608"/>
    <x v="0"/>
    <s v="LP_AV115-F22_882926"/>
    <s v="CIP_AV115-F22_356966"/>
    <s v="No Work Required Under EVM"/>
    <s v=""/>
    <x v="2"/>
    <s v="Black Oak"/>
    <s v="No"/>
    <s v="No"/>
    <n v="6"/>
    <n v="27"/>
    <s v="Do Not ABATE"/>
    <s v="NW_No Work"/>
    <s v="Not Needed"/>
    <s v="No"/>
    <s v="Riparian"/>
    <s v="0.2 of the span from pole 5-6. 20ft South of the line. Tree has previously been trimmed. Is currently the same height as lines.  "/>
    <s v="AEA_A &amp; E Arborists Tree Care"/>
    <s v=""/>
    <m/>
    <s v=""/>
    <m/>
    <s v=""/>
    <s v="Unit"/>
    <m/>
    <s v=""/>
    <s v=""/>
    <s v=""/>
    <m/>
    <s v="TBD "/>
    <x v="24"/>
    <d v="2020-05-14T15:48:46"/>
    <s v="Sierra"/>
    <s v="SI_Sierra"/>
    <s v="1051742733"/>
    <m/>
    <s v="NEVADA CITY"/>
    <s v=""/>
    <s v=""/>
    <s v="mdiazm_awrr"/>
    <d v="2020-05-14T15:48:46"/>
    <s v="BE_geomartawrrprod"/>
    <d v="2020-05-15T04:04:09"/>
    <s v="81923ad6-09e9-47f1-9f8d-7e2e697cbcb1"/>
  </r>
  <r>
    <n v="0"/>
    <n v="0"/>
    <n v="0"/>
    <n v="0"/>
    <n v="0"/>
    <n v="0"/>
    <n v="0"/>
    <n v="0"/>
    <n v="0"/>
    <n v="0"/>
    <x v="1"/>
    <n v="1"/>
    <n v="1"/>
    <n v="1"/>
    <n v="20"/>
    <x v="3"/>
    <d v="2020-05-14T15:49:47"/>
    <s v="MGE"/>
    <x v="4"/>
    <d v="2020-05-14T00:00:00"/>
    <d v="2020-05-14T15:49:47"/>
    <s v=""/>
    <s v="No"/>
    <s v="New"/>
    <n v="0"/>
    <x v="1"/>
    <x v="0"/>
    <s v="Amanda"/>
    <s v="Winne"/>
    <x v="22"/>
    <n v="3230484"/>
    <x v="1609"/>
    <x v="2"/>
    <s v="LP_AW116-A08_899992"/>
    <s v="CIP_AW116-A08_396057"/>
    <s v="Work Identified"/>
    <m/>
    <x v="2"/>
    <s v="Knobcone Pine"/>
    <s v="No"/>
    <s v="No"/>
    <n v="11"/>
    <n v="66"/>
    <s v="ABATE"/>
    <s v="F1B_FP-Rmv1 B"/>
    <s v="Not Needed"/>
    <m/>
    <s v="None Observed"/>
    <s v="0.8 span between poles 10-1A / 15 feet south of line, sapping wound at base, poor taper, suppressed "/>
    <m/>
    <m/>
    <m/>
    <m/>
    <m/>
    <m/>
    <s v="Unit"/>
    <s v="No"/>
    <s v="Not Invoiced"/>
    <m/>
    <m/>
    <m/>
    <s v="TBD "/>
    <x v="27"/>
    <d v="2020-05-14T15:49:47"/>
    <s v="Sierra"/>
    <s v="SI_Sierra"/>
    <m/>
    <s v="15815 MCQUISTON LN"/>
    <s v="GRASS VALLEY"/>
    <s v=""/>
    <s v=""/>
    <s v="awinnm_awrr"/>
    <d v="2020-05-14T15:49:47"/>
    <s v="BE_geomartawrrprod"/>
    <d v="2020-05-14T18:14:41"/>
    <s v="614b0dc2-d439-4f24-843f-b0347a973788"/>
  </r>
  <r>
    <n v="0"/>
    <n v="0"/>
    <n v="0"/>
    <n v="0"/>
    <n v="0"/>
    <n v="0"/>
    <n v="0"/>
    <n v="0"/>
    <n v="0"/>
    <n v="0"/>
    <x v="1"/>
    <n v="1"/>
    <s v="NA"/>
    <s v="NA"/>
    <n v="20"/>
    <x v="3"/>
    <d v="2020-05-14T15:51:41"/>
    <s v="MGE"/>
    <x v="4"/>
    <d v="2020-05-14T00:00:00"/>
    <d v="2020-05-14T15:51:41"/>
    <s v=""/>
    <s v="No"/>
    <s v="New"/>
    <n v="0"/>
    <x v="1"/>
    <x v="0"/>
    <s v="Alex"/>
    <s v="Coon"/>
    <x v="19"/>
    <n v="3230140"/>
    <x v="1610"/>
    <x v="2"/>
    <s v="LP_AW116-A07_894358"/>
    <s v="CIP_AW116-A07_395955"/>
    <s v="No Work Required Under EVM"/>
    <m/>
    <x v="2"/>
    <s v="Knobcone Pine"/>
    <s v="No"/>
    <s v="No"/>
    <n v="30"/>
    <n v="90"/>
    <s v="Do Not ABATE"/>
    <s v="NW_No Work"/>
    <s v="Not Needed"/>
    <m/>
    <s v="None Observed"/>
    <s v="Poles 1-End pole, 0.9 span, 80 feet west of lines. Previously trimmed lower branches with sapping, next to propane tank and behind carport."/>
    <m/>
    <m/>
    <m/>
    <m/>
    <m/>
    <m/>
    <s v="Unit"/>
    <s v="No"/>
    <s v="Not Invoiced"/>
    <m/>
    <m/>
    <m/>
    <s v="TBD"/>
    <x v="23"/>
    <d v="2020-05-14T15:51:41"/>
    <s v="Sierra"/>
    <s v="SI_Sierra"/>
    <m/>
    <s v="12056 SUNSHINE VALLEY RD"/>
    <s v="GRASS VALLEY"/>
    <s v=""/>
    <s v=""/>
    <s v="acoonm_awrr"/>
    <d v="2020-05-14T15:51:41"/>
    <s v="BE_geomartawrrprod"/>
    <d v="2020-05-14T16:26:23"/>
    <s v="c247b8be-90a6-4d94-9645-cc8c00a4cb21"/>
  </r>
  <r>
    <n v="0"/>
    <n v="0"/>
    <n v="0"/>
    <n v="0"/>
    <n v="0"/>
    <n v="0"/>
    <n v="0"/>
    <n v="0"/>
    <n v="0"/>
    <n v="0"/>
    <x v="1"/>
    <n v="1"/>
    <n v="2"/>
    <n v="2"/>
    <n v="20"/>
    <x v="3"/>
    <d v="2020-05-14T15:53:20"/>
    <s v="MBG"/>
    <x v="3"/>
    <d v="2020-05-14T00:00:00"/>
    <d v="2020-05-14T15:53:20"/>
    <s v=""/>
    <s v="No"/>
    <s v="New"/>
    <n v="0"/>
    <x v="1"/>
    <x v="0"/>
    <s v="Benjamin"/>
    <s v="Post"/>
    <x v="16"/>
    <n v="3230134"/>
    <x v="1611"/>
    <x v="2"/>
    <s v="LP_AW116-A08_893410"/>
    <s v="CIP_AW116-A09_396960"/>
    <s v="Work Identified"/>
    <m/>
    <x v="1"/>
    <s v="Black Oak"/>
    <s v="No"/>
    <s v="No"/>
    <n v="14"/>
    <n v="65"/>
    <s v="ABATE"/>
    <s v="F2B_FP-Rmv2 B"/>
    <s v="Cut and Leave"/>
    <m/>
    <s v="Riparian"/>
    <s v="0.1 span from pole B to pole A, 33 ft SW of facilities, oak with cavity and significant crown die back should be removed."/>
    <m/>
    <m/>
    <m/>
    <m/>
    <m/>
    <m/>
    <s v="Unit"/>
    <s v="No"/>
    <s v="Not Invoiced"/>
    <m/>
    <m/>
    <m/>
    <s v="TBD"/>
    <x v="20"/>
    <d v="2020-05-14T15:53:20"/>
    <s v="Sierra"/>
    <s v="SI_Sierra"/>
    <m/>
    <s v="13780 SUNSHINE MEADOWS TRL"/>
    <s v="GRASS VALLEY"/>
    <s v=""/>
    <s v=""/>
    <s v="bpostm_awrr"/>
    <d v="2020-05-14T15:53:20"/>
    <s v="BE_geomartawrrprod"/>
    <d v="2020-05-14T16:26:23"/>
    <s v="2275ff65-ec41-49d5-a7bb-01beb351a997"/>
  </r>
  <r>
    <n v="0"/>
    <n v="0"/>
    <n v="0"/>
    <n v="0"/>
    <n v="0"/>
    <n v="0"/>
    <n v="0"/>
    <n v="0"/>
    <n v="0"/>
    <n v="0"/>
    <x v="1"/>
    <n v="1"/>
    <s v="NA"/>
    <s v="NA"/>
    <n v="20"/>
    <x v="3"/>
    <d v="2020-05-14T15:53:37"/>
    <s v="MGE"/>
    <x v="4"/>
    <d v="2020-05-14T00:00:00"/>
    <d v="2020-05-14T15:53:37"/>
    <s v=""/>
    <s v="No"/>
    <s v="New"/>
    <n v="0"/>
    <x v="1"/>
    <x v="0"/>
    <s v="Miguel"/>
    <s v="Dominguez-Diaz"/>
    <x v="20"/>
    <n v="3230135"/>
    <x v="1612"/>
    <x v="0"/>
    <s v="LP_AV115-F22_882926"/>
    <s v="CIP_AV115-F22_356966"/>
    <s v="No Work Required Under EVM"/>
    <s v=""/>
    <x v="2"/>
    <s v="Ponderosa Pine"/>
    <s v="No"/>
    <s v="No"/>
    <n v="11"/>
    <n v="40"/>
    <s v="Do Not ABATE"/>
    <s v="NW_No Work"/>
    <s v="Not Needed"/>
    <s v="No"/>
    <s v="Riparian"/>
    <s v="0.3 of the span from pole 5-6. 20ft South of the line. "/>
    <s v="AEA_A &amp; E Arborists Tree Care"/>
    <s v=""/>
    <m/>
    <s v=""/>
    <m/>
    <s v=""/>
    <s v="Unit"/>
    <m/>
    <s v=""/>
    <s v=""/>
    <s v=""/>
    <m/>
    <s v="TBD "/>
    <x v="24"/>
    <d v="2020-05-14T15:53:37"/>
    <s v="Sierra"/>
    <s v="SI_Sierra"/>
    <s v="1051742733"/>
    <m/>
    <s v="NEVADA CITY"/>
    <s v=""/>
    <s v=""/>
    <s v="mdiazm_awrr"/>
    <d v="2020-05-14T15:53:37"/>
    <s v="BE_geomartawrrprod"/>
    <d v="2020-05-15T04:04:09"/>
    <s v="62f76167-3b44-4d5c-a561-c9f66713e6ba"/>
  </r>
  <r>
    <n v="0"/>
    <n v="0"/>
    <n v="0"/>
    <n v="0"/>
    <n v="0"/>
    <n v="0"/>
    <n v="0"/>
    <n v="0"/>
    <n v="0"/>
    <n v="0"/>
    <x v="1"/>
    <n v="1"/>
    <s v="NA"/>
    <s v="NA"/>
    <n v="20"/>
    <x v="3"/>
    <d v="2020-05-14T15:55:58"/>
    <s v="MGE"/>
    <x v="4"/>
    <d v="2020-05-14T00:00:00"/>
    <d v="2020-05-14T15:55:58"/>
    <s v=""/>
    <s v="No"/>
    <s v="New"/>
    <n v="0"/>
    <x v="1"/>
    <x v="0"/>
    <s v="Miguel"/>
    <s v="Dominguez-Diaz"/>
    <x v="20"/>
    <n v="3230197"/>
    <x v="1613"/>
    <x v="0"/>
    <s v="LP_AV115-F22_882926"/>
    <s v="CIP_AV115-F22_356966"/>
    <s v="No Work Required Under EVM"/>
    <s v=""/>
    <x v="2"/>
    <s v="Ponderosa Pine"/>
    <s v="No"/>
    <s v="No"/>
    <n v="10"/>
    <n v="35"/>
    <s v="Do Not ABATE"/>
    <s v="NW_No Work"/>
    <s v="Not Needed"/>
    <s v="No"/>
    <s v="Riparian"/>
    <s v="0.4 of the span from pole 5-6. 30 ft South of the line. "/>
    <s v="AEA_A &amp; E Arborists Tree Care"/>
    <s v=""/>
    <m/>
    <s v=""/>
    <m/>
    <s v=""/>
    <s v="Unit"/>
    <m/>
    <s v=""/>
    <s v=""/>
    <s v=""/>
    <m/>
    <s v="TBD "/>
    <x v="24"/>
    <d v="2020-05-14T15:55:58"/>
    <s v="Sierra"/>
    <s v="SI_Sierra"/>
    <s v="1051742733"/>
    <m/>
    <s v="NEVADA CITY"/>
    <s v=""/>
    <s v=""/>
    <s v="mdiazm_awrr"/>
    <d v="2020-05-14T15:55:58"/>
    <s v="BE_geomartawrrprod"/>
    <d v="2020-05-15T04:04:09"/>
    <s v="3a300a60-6760-4357-a331-5494dfa37f56"/>
  </r>
  <r>
    <n v="0"/>
    <n v="0"/>
    <n v="0"/>
    <n v="0"/>
    <n v="0"/>
    <n v="0"/>
    <n v="0"/>
    <n v="0"/>
    <n v="0"/>
    <n v="0"/>
    <x v="1"/>
    <n v="1"/>
    <s v="NA"/>
    <s v="NA"/>
    <n v="20"/>
    <x v="3"/>
    <d v="2020-05-14T15:59:13"/>
    <s v="MGE"/>
    <x v="4"/>
    <d v="2020-05-14T00:00:00"/>
    <d v="2020-05-14T15:59:13"/>
    <s v=""/>
    <s v="No"/>
    <s v="New"/>
    <n v="0"/>
    <x v="1"/>
    <x v="0"/>
    <s v="Miguel"/>
    <s v="Dominguez-Diaz"/>
    <x v="20"/>
    <n v="3230251"/>
    <x v="1614"/>
    <x v="0"/>
    <s v="LP_AV115-F22_882926"/>
    <s v="CIP_AV115-F22_356966"/>
    <s v="No Work Required Under EVM"/>
    <s v=""/>
    <x v="2"/>
    <s v="Live Oak"/>
    <s v="No"/>
    <s v="No"/>
    <n v="7"/>
    <n v="28"/>
    <s v="Not a Strike Tree"/>
    <s v="NW_No Work"/>
    <s v="Not Needed"/>
    <s v="No"/>
    <s v="Riparian"/>
    <s v="0.4 of the span from pole 5-6. 20ft South of the line. Tree is currently same height as lines. Will be within striking distance in 18 months. "/>
    <s v="AEA_A &amp; E Arborists Tree Care"/>
    <s v=""/>
    <m/>
    <s v=""/>
    <m/>
    <s v=""/>
    <s v="Unit"/>
    <m/>
    <s v=""/>
    <s v=""/>
    <s v=""/>
    <m/>
    <s v="TBD "/>
    <x v="24"/>
    <d v="2020-05-14T15:59:13"/>
    <s v="Sierra"/>
    <s v="SI_Sierra"/>
    <s v="1051742733"/>
    <m/>
    <s v="NEVADA CITY"/>
    <s v=""/>
    <s v=""/>
    <s v="mdiazm_awrr"/>
    <d v="2020-05-14T15:59:13"/>
    <s v="BE_geomartawrrprod"/>
    <d v="2020-05-15T04:04:09"/>
    <s v="2cb0f086-99d0-4ee7-abf5-3ec8cb172f2b"/>
  </r>
  <r>
    <n v="0"/>
    <n v="0"/>
    <n v="0"/>
    <n v="0"/>
    <n v="0"/>
    <n v="0"/>
    <n v="0"/>
    <n v="0"/>
    <n v="0"/>
    <n v="0"/>
    <x v="1"/>
    <n v="1"/>
    <s v="NA"/>
    <s v="NA"/>
    <n v="20"/>
    <x v="3"/>
    <d v="2020-05-14T16:00:04"/>
    <s v="MGE"/>
    <x v="4"/>
    <d v="2020-05-14T00:00:00"/>
    <d v="2020-05-14T16:00:04"/>
    <s v=""/>
    <s v="No"/>
    <s v="New"/>
    <n v="0"/>
    <x v="1"/>
    <x v="0"/>
    <s v="Amanda"/>
    <s v="Winne"/>
    <x v="22"/>
    <n v="3230485"/>
    <x v="1615"/>
    <x v="2"/>
    <s v="LP_AW116-A08_899992"/>
    <s v="CIP_AW116-A08_396057"/>
    <s v="No Work Required Under EVM"/>
    <m/>
    <x v="2"/>
    <s v="Knobcone Pine"/>
    <s v="No"/>
    <s v="No"/>
    <n v="13"/>
    <n v="63"/>
    <s v="Do Not ABATE"/>
    <s v="NW_No Work"/>
    <s v="Not Needed"/>
    <m/>
    <s v="None Observed"/>
    <s v="0.8 span between poles 10-1A / 25 feet south of line "/>
    <m/>
    <m/>
    <m/>
    <m/>
    <m/>
    <m/>
    <s v="Unit"/>
    <s v="No"/>
    <s v="Not Invoiced"/>
    <m/>
    <m/>
    <m/>
    <s v="TBD "/>
    <x v="27"/>
    <d v="2020-05-14T16:00:04"/>
    <s v="Sierra"/>
    <s v="SI_Sierra"/>
    <m/>
    <s v="15815 MCQUISTON LN"/>
    <s v="GRASS VALLEY"/>
    <s v=""/>
    <s v=""/>
    <s v="awinnm_awrr"/>
    <d v="2020-05-14T16:00:04"/>
    <s v="BE_geomartawrrprod"/>
    <d v="2020-05-14T18:14:41"/>
    <s v="7b30ffc4-d2c0-454c-ba04-8ac4568be404"/>
  </r>
  <r>
    <n v="0"/>
    <n v="0"/>
    <n v="0"/>
    <n v="0"/>
    <n v="0"/>
    <n v="0"/>
    <n v="0"/>
    <n v="0"/>
    <n v="0"/>
    <n v="0"/>
    <x v="1"/>
    <n v="1"/>
    <s v="NA"/>
    <s v="NA"/>
    <n v="20"/>
    <x v="3"/>
    <d v="2020-05-14T16:03:02"/>
    <s v="MGE"/>
    <x v="4"/>
    <d v="2020-05-14T00:00:00"/>
    <d v="2020-05-14T16:01:50"/>
    <s v=""/>
    <s v="No"/>
    <s v="New"/>
    <n v="0"/>
    <x v="1"/>
    <x v="0"/>
    <s v="Miguel"/>
    <s v="Dominguez-Diaz"/>
    <x v="20"/>
    <n v="3230304"/>
    <x v="1616"/>
    <x v="0"/>
    <s v="LP_AV115-F22_882926"/>
    <s v="CIP_AV115-F22_356966"/>
    <s v="No Work Required Under EVM"/>
    <s v=""/>
    <x v="2"/>
    <s v="Ponderosa Pine"/>
    <s v="No"/>
    <s v="No"/>
    <n v="30"/>
    <n v="110"/>
    <s v="Do Not ABATE"/>
    <s v="NW_No Work"/>
    <s v="Not Needed"/>
    <s v="No"/>
    <s v="Riparian"/>
    <s v="0.4 of the span from pole 5-6. 65ft ft South of the line. Tree is next to pond and has some root exposure. "/>
    <s v="AEA_A &amp; E Arborists Tree Care"/>
    <s v=""/>
    <m/>
    <s v=""/>
    <m/>
    <s v=""/>
    <s v="Unit"/>
    <m/>
    <s v=""/>
    <s v=""/>
    <s v=""/>
    <m/>
    <s v="TBD "/>
    <x v="24"/>
    <d v="2020-05-14T16:03:02"/>
    <s v="Sierra"/>
    <s v="SI_Sierra"/>
    <s v="1051742733"/>
    <m/>
    <s v="NEVADA CITY"/>
    <s v=""/>
    <s v=""/>
    <s v="mdiazm_awrr"/>
    <d v="2020-05-14T16:01:50"/>
    <s v="BE_geomartawrrprod"/>
    <d v="2020-05-15T04:04:09"/>
    <s v="8150af50-9ff3-45f5-8645-bfe7fbdff0b8"/>
  </r>
  <r>
    <n v="0"/>
    <n v="0"/>
    <n v="0"/>
    <n v="0"/>
    <n v="0"/>
    <n v="0"/>
    <n v="0"/>
    <n v="0"/>
    <n v="0"/>
    <n v="0"/>
    <x v="1"/>
    <n v="1"/>
    <s v="Brush"/>
    <s v="NA"/>
    <n v="20"/>
    <x v="3"/>
    <d v="2020-05-14T16:04:41"/>
    <s v="MGE"/>
    <x v="4"/>
    <d v="2020-05-14T00:00:00"/>
    <d v="2020-05-14T16:04:41"/>
    <s v=""/>
    <s v="No"/>
    <s v="New"/>
    <n v="0"/>
    <x v="1"/>
    <x v="0"/>
    <s v="Aaron"/>
    <s v="Hansen"/>
    <x v="14"/>
    <n v="3230326"/>
    <x v="1617"/>
    <x v="2"/>
    <s v="LP_AW116-A07_900829"/>
    <s v="CIP_AW116-A07_393857"/>
    <s v="Work Identified"/>
    <m/>
    <x v="2"/>
    <s v="Brush (misc)"/>
    <s v="No"/>
    <s v="No"/>
    <n v="2"/>
    <n v="15"/>
    <s v="Not a Strike Tree"/>
    <s v="BC_Br Rmv"/>
    <s v="Not Needed"/>
    <m/>
    <s v="Riparian"/>
    <s v="0.1 span between poles# 1-2/ brush unit tree growing directly underline/ Remove for future hazard "/>
    <m/>
    <m/>
    <m/>
    <m/>
    <m/>
    <m/>
    <s v="Unit"/>
    <s v="No"/>
    <s v="Not Invoiced"/>
    <m/>
    <m/>
    <m/>
    <s v="Haul away all wood chips and debris "/>
    <x v="17"/>
    <d v="2020-05-14T16:04:41"/>
    <s v="Sierra"/>
    <s v="SI_Sierra"/>
    <m/>
    <s v="12352 SUNSHINE VALLEY RD"/>
    <s v="GRASS VALLEY"/>
    <s v=""/>
    <s v=""/>
    <s v="ahansm_awrr"/>
    <d v="2020-05-14T16:04:41"/>
    <s v="BE_geomartawrrprod"/>
    <d v="2020-05-14T18:14:39"/>
    <s v="21cdb831-6c78-4932-a40f-9e9d9250c3fe"/>
  </r>
  <r>
    <n v="0"/>
    <n v="0"/>
    <n v="0"/>
    <n v="0"/>
    <n v="0"/>
    <n v="0"/>
    <n v="0"/>
    <n v="0"/>
    <n v="0"/>
    <n v="0"/>
    <x v="1"/>
    <n v="1"/>
    <s v="NA"/>
    <s v="NA"/>
    <n v="20"/>
    <x v="3"/>
    <d v="2020-05-14T16:06:01"/>
    <s v="MGE"/>
    <x v="4"/>
    <d v="2020-05-14T00:00:00"/>
    <d v="2020-05-14T16:06:01"/>
    <s v=""/>
    <s v="No"/>
    <s v="New"/>
    <n v="0"/>
    <x v="1"/>
    <x v="0"/>
    <s v="Amanda"/>
    <s v="Winne"/>
    <x v="22"/>
    <n v="3230486"/>
    <x v="1618"/>
    <x v="2"/>
    <s v="LP_AW116-A08_899992"/>
    <s v="CIP_AW116-A08_396057"/>
    <s v="No Work Required Under EVM"/>
    <m/>
    <x v="2"/>
    <s v="Knobcone Pine"/>
    <s v="No"/>
    <s v="No"/>
    <n v="14"/>
    <n v="65"/>
    <s v="Do Not ABATE"/>
    <s v="NW_No Work"/>
    <s v="Not Needed"/>
    <m/>
    <s v="None Observed"/>
    <s v="0.8 span between poles 10-1A / 35 feet south of line "/>
    <m/>
    <m/>
    <m/>
    <m/>
    <m/>
    <m/>
    <s v="Unit"/>
    <s v="No"/>
    <s v="Not Invoiced"/>
    <m/>
    <m/>
    <m/>
    <s v="TBD "/>
    <x v="27"/>
    <d v="2020-05-14T16:06:01"/>
    <s v="Sierra"/>
    <s v="SI_Sierra"/>
    <m/>
    <s v="15815 MCQUISTON LN"/>
    <s v="GRASS VALLEY"/>
    <s v=""/>
    <s v=""/>
    <s v="awinnm_awrr"/>
    <d v="2020-05-14T16:06:01"/>
    <s v="BE_geomartawrrprod"/>
    <d v="2020-05-14T18:14:41"/>
    <s v="37e7878b-9462-4b30-911e-0532d7611f4c"/>
  </r>
  <r>
    <n v="0"/>
    <n v="0"/>
    <n v="0"/>
    <n v="0"/>
    <n v="0"/>
    <n v="0"/>
    <n v="0"/>
    <n v="0"/>
    <n v="0"/>
    <n v="0"/>
    <x v="1"/>
    <n v="1"/>
    <s v="NA"/>
    <s v="NA"/>
    <n v="20"/>
    <x v="3"/>
    <d v="2020-05-14T16:08:51"/>
    <s v="MBG"/>
    <x v="3"/>
    <d v="2020-05-14T00:00:00"/>
    <d v="2020-05-14T16:01:55"/>
    <s v=""/>
    <s v="No"/>
    <s v="New"/>
    <n v="0"/>
    <x v="1"/>
    <x v="0"/>
    <s v="Benjamin"/>
    <s v="Post"/>
    <x v="16"/>
    <n v="3230305"/>
    <x v="1619"/>
    <x v="2"/>
    <s v="LP_AW116-A08_893410"/>
    <s v="CIP_AW116-A09_396960"/>
    <s v="No Work Required Under EVM"/>
    <m/>
    <x v="1"/>
    <s v="Black Oak"/>
    <s v="No"/>
    <s v="No"/>
    <n v="29"/>
    <n v="78"/>
    <s v="Do Not ABATE"/>
    <s v="NW_No Work"/>
    <s v="Not Needed"/>
    <m/>
    <s v="Riparian"/>
    <s v="0.2 span from pole B to pole A, 65 ft SW of facilities, overall healthy oak has an wound on uphill side of tree (does not meet TAT’s definition of a large wound), slight lean parallel to facilities."/>
    <m/>
    <m/>
    <m/>
    <m/>
    <m/>
    <m/>
    <s v="Unit"/>
    <s v="No"/>
    <s v="Not Invoiced"/>
    <m/>
    <m/>
    <m/>
    <s v="TBD"/>
    <x v="20"/>
    <d v="2020-05-14T16:08:51"/>
    <s v="Sierra"/>
    <s v="SI_Sierra"/>
    <m/>
    <s v="13780 SUNSHINE MEADOWS TRL"/>
    <s v="GRASS VALLEY"/>
    <s v=""/>
    <s v=""/>
    <s v="bpostm_awrr"/>
    <d v="2020-05-14T16:01:55"/>
    <s v="BE_geomartawrrprod"/>
    <d v="2020-05-14T18:14:39"/>
    <s v="d3a4ac2f-21e9-4d18-a6ee-7d381e82e5cc"/>
  </r>
  <r>
    <n v="0"/>
    <n v="0"/>
    <n v="0"/>
    <n v="0"/>
    <n v="0"/>
    <n v="0"/>
    <n v="0"/>
    <n v="0"/>
    <n v="0"/>
    <n v="0"/>
    <x v="1"/>
    <n v="1"/>
    <n v="2"/>
    <n v="2"/>
    <n v="20"/>
    <x v="3"/>
    <d v="2020-05-14T16:10:18"/>
    <s v="MGE"/>
    <x v="4"/>
    <d v="2020-05-14T00:00:00"/>
    <d v="2020-05-14T16:10:18"/>
    <s v=""/>
    <s v="No"/>
    <s v="New"/>
    <n v="0"/>
    <x v="1"/>
    <x v="0"/>
    <s v="Amanda"/>
    <s v="Winne"/>
    <x v="22"/>
    <n v="3230487"/>
    <x v="1620"/>
    <x v="2"/>
    <s v="LP_AW116-A08_899992"/>
    <s v="CIP_AW116-A08_396057"/>
    <s v="Work Identified"/>
    <m/>
    <x v="2"/>
    <s v="Knobcone Pine"/>
    <s v="No"/>
    <s v="No"/>
    <n v="17"/>
    <n v="95"/>
    <s v="ABATE"/>
    <s v="F2B_FP-Rmv2 B"/>
    <s v="Not Needed"/>
    <m/>
    <s v="None Observed"/>
    <s v="0.7 span between poles 10-1A / 10 feet north of line, sapping wound at base "/>
    <m/>
    <m/>
    <m/>
    <m/>
    <m/>
    <m/>
    <s v="Unit"/>
    <s v="No"/>
    <s v="Not Invoiced"/>
    <m/>
    <m/>
    <m/>
    <s v="TBD "/>
    <x v="27"/>
    <d v="2020-05-14T16:10:18"/>
    <s v="Sierra"/>
    <s v="SI_Sierra"/>
    <m/>
    <s v="15815 MCQUISTON LN"/>
    <s v="GRASS VALLEY"/>
    <s v=""/>
    <s v=""/>
    <s v="awinnm_awrr"/>
    <d v="2020-05-14T16:10:18"/>
    <s v="BE_geomartawrrprod"/>
    <d v="2020-05-14T18:14:41"/>
    <s v="e6464214-3228-4f70-90d5-a79d237c9c76"/>
  </r>
  <r>
    <n v="0"/>
    <n v="0"/>
    <n v="0"/>
    <n v="0"/>
    <n v="0"/>
    <n v="0"/>
    <n v="0"/>
    <n v="0"/>
    <n v="0"/>
    <n v="0"/>
    <x v="1"/>
    <n v="1"/>
    <n v="4"/>
    <n v="4"/>
    <n v="20"/>
    <x v="3"/>
    <d v="2020-05-14T16:13:48"/>
    <s v="MGE"/>
    <x v="4"/>
    <d v="2020-05-14T00:00:00"/>
    <d v="2020-05-14T16:13:48"/>
    <s v=""/>
    <s v="No"/>
    <s v="New"/>
    <n v="0"/>
    <x v="1"/>
    <x v="0"/>
    <s v="Aaron"/>
    <s v="Hansen"/>
    <x v="14"/>
    <n v="3230445"/>
    <x v="1621"/>
    <x v="2"/>
    <s v="LP_AW116-A07_900829"/>
    <s v="CIP_AW116-A07_393857"/>
    <s v="Work Identified"/>
    <m/>
    <x v="2"/>
    <s v="Live Oak"/>
    <s v="No"/>
    <s v="No"/>
    <n v="51"/>
    <n v="43"/>
    <s v="ABATE"/>
    <s v="F4B_FP-Rmv4 B"/>
    <s v="Haul offsite"/>
    <m/>
    <s v="Riparian"/>
    <s v="0.1 span between poles# 1-2, 26 feet South of line/ Rot in leaders of tree/ 4 stem combined DBH "/>
    <m/>
    <m/>
    <m/>
    <m/>
    <m/>
    <m/>
    <s v="Unit"/>
    <s v="No"/>
    <s v="Not Invoiced"/>
    <m/>
    <m/>
    <m/>
    <s v="Haul away all wood/ wood chips and debris "/>
    <x v="17"/>
    <d v="2020-05-14T16:13:48"/>
    <s v="Sierra"/>
    <s v="SI_Sierra"/>
    <m/>
    <s v="12352 SUNSHINE VALLEY RD"/>
    <s v="GRASS VALLEY"/>
    <s v=""/>
    <s v=""/>
    <s v="ahansm_awrr"/>
    <d v="2020-05-14T16:13:48"/>
    <s v="BE_geomartawrrprod"/>
    <d v="2020-05-14T18:14:39"/>
    <s v="74c6e5f0-1bce-4534-b309-56b280eff6fd"/>
  </r>
  <r>
    <n v="0"/>
    <n v="0"/>
    <n v="0"/>
    <n v="0"/>
    <n v="0"/>
    <n v="0"/>
    <n v="0"/>
    <n v="0"/>
    <n v="0"/>
    <n v="0"/>
    <x v="1"/>
    <n v="1"/>
    <s v="NA"/>
    <s v="NA"/>
    <n v="20"/>
    <x v="3"/>
    <d v="2020-05-14T16:14:46"/>
    <s v="MGE"/>
    <x v="4"/>
    <d v="2020-05-14T00:00:00"/>
    <d v="2020-05-14T16:09:57"/>
    <s v=""/>
    <s v="No"/>
    <s v="New"/>
    <n v="0"/>
    <x v="1"/>
    <x v="0"/>
    <s v="Aaron"/>
    <s v="Hansen"/>
    <x v="14"/>
    <n v="3230382"/>
    <x v="1622"/>
    <x v="2"/>
    <s v="LP_AW116-A07_900829"/>
    <s v="CIP_AW116-A07_393857"/>
    <s v="No Work Required Under EVM"/>
    <m/>
    <x v="2"/>
    <s v="Live Oak"/>
    <s v="No"/>
    <s v="No"/>
    <n v="25"/>
    <n v="45"/>
    <s v="Do Not ABATE"/>
    <s v="NW_No Work"/>
    <s v="Not Needed"/>
    <m/>
    <s v="Riparian"/>
    <s v="0.1 span between poles # 1-2, 17 feet West of line/ 2 stem combined DBH "/>
    <m/>
    <m/>
    <m/>
    <m/>
    <m/>
    <m/>
    <s v="Unit"/>
    <s v="No"/>
    <s v="Not Invoiced"/>
    <m/>
    <m/>
    <m/>
    <s v="TBD "/>
    <x v="17"/>
    <d v="2020-05-14T16:14:46"/>
    <s v="Sierra"/>
    <s v="SI_Sierra"/>
    <m/>
    <s v="12352 SUNSHINE VALLEY RD"/>
    <s v="GRASS VALLEY"/>
    <s v=""/>
    <s v=""/>
    <s v="ahansm_awrr"/>
    <d v="2020-05-14T16:09:57"/>
    <s v="BE_geomartawrrprod"/>
    <d v="2020-05-14T18:14:39"/>
    <s v="fb54b613-443e-4e1d-a194-5849f454cd1c"/>
  </r>
  <r>
    <n v="0"/>
    <n v="0"/>
    <n v="0"/>
    <n v="0"/>
    <n v="0"/>
    <n v="0"/>
    <n v="0"/>
    <n v="0"/>
    <n v="0"/>
    <n v="0"/>
    <x v="1"/>
    <n v="1"/>
    <n v="1"/>
    <n v="1"/>
    <n v="20"/>
    <x v="3"/>
    <d v="2020-05-14T16:18:13"/>
    <s v="MGE"/>
    <x v="4"/>
    <d v="2020-03-24T00:00:00"/>
    <d v="2020-03-24T12:50:15"/>
    <s v=""/>
    <s v="No"/>
    <s v="Old"/>
    <n v="0"/>
    <x v="1"/>
    <x v="0"/>
    <s v="Terry"/>
    <s v="Maokhamphiou"/>
    <x v="26"/>
    <n v="2946223"/>
    <x v="1623"/>
    <x v="0"/>
    <s v="LP_AV115-F23_879813"/>
    <s v="CIP_AV115-F18_357605"/>
    <s v="In-Progress"/>
    <m/>
    <x v="8"/>
    <s v="Blue Oak"/>
    <s v="No"/>
    <s v="No"/>
    <n v="9"/>
    <n v="45"/>
    <s v="Do Not ABATE"/>
    <s v="R1B_Rmv 1-B"/>
    <s v="Cut and Leave"/>
    <m/>
    <s v="None Observed"/>
    <s v="Wol .6 span poles h-I "/>
    <s v="AEA_A &amp; E Arborists Tree Care"/>
    <m/>
    <m/>
    <m/>
    <m/>
    <m/>
    <s v="Unit"/>
    <s v="No"/>
    <s v="Not Invoiced"/>
    <m/>
    <m/>
    <m/>
    <s v="Cut to 12 inches"/>
    <x v="31"/>
    <d v="2020-05-14T16:18:13"/>
    <s v="Sierra"/>
    <s v="SI_Sierra"/>
    <m/>
    <s v="11044 WEEPING WILLOW WAY"/>
    <s v="NEVADA CITY"/>
    <s v=""/>
    <s v=""/>
    <s v="smonrf_awrr"/>
    <d v="2020-03-24T12:50:15"/>
    <s v="BE_geomartawrrprod"/>
    <d v="2020-05-14T17:32:57"/>
    <s v="4db3dfe0-64ae-4f63-92ee-0818d948c4ca"/>
  </r>
  <r>
    <n v="0"/>
    <n v="0"/>
    <n v="0"/>
    <n v="0"/>
    <n v="0"/>
    <n v="0"/>
    <n v="0"/>
    <n v="0"/>
    <n v="0"/>
    <n v="0"/>
    <x v="1"/>
    <n v="1"/>
    <n v="2"/>
    <n v="2"/>
    <n v="20"/>
    <x v="3"/>
    <d v="2020-05-14T16:18:40"/>
    <s v="MGE"/>
    <x v="4"/>
    <d v="2020-03-24T00:00:00"/>
    <d v="2020-03-24T12:44:25"/>
    <s v=""/>
    <s v="No"/>
    <s v="Old"/>
    <n v="0"/>
    <x v="1"/>
    <x v="0"/>
    <s v="Terry"/>
    <s v="Maokhamphiou"/>
    <x v="26"/>
    <n v="2946221"/>
    <x v="1624"/>
    <x v="0"/>
    <s v="LP_AV115-F23_879813"/>
    <s v="CIP_AV115-F18_357605"/>
    <s v="In-Progress"/>
    <m/>
    <x v="8"/>
    <s v="Blue Oak"/>
    <s v="No"/>
    <s v="No"/>
    <n v="13"/>
    <n v="45"/>
    <s v="Do Not ABATE"/>
    <s v="R2B_Rmv 2-B"/>
    <s v="Cut and Leave"/>
    <m/>
    <s v="None Observed"/>
    <s v="Wol .5 span lean towards line"/>
    <s v="AEA_A &amp; E Arborists Tree Care"/>
    <m/>
    <m/>
    <m/>
    <m/>
    <m/>
    <s v="Unit"/>
    <s v="No"/>
    <s v="Not Invoiced"/>
    <m/>
    <m/>
    <m/>
    <s v="Cut to 12 inches"/>
    <x v="31"/>
    <d v="2020-05-14T16:18:40"/>
    <s v="Sierra"/>
    <s v="SI_Sierra"/>
    <m/>
    <s v="11044 WEEPING WILLOW WAY"/>
    <s v="NEVADA CITY"/>
    <s v=""/>
    <s v=""/>
    <s v="smonrf_awrr"/>
    <d v="2020-03-24T12:44:25"/>
    <s v="BE_geomartawrrprod"/>
    <d v="2020-05-14T17:32:57"/>
    <s v="4daa89b9-8140-4795-8d55-c46052b3032e"/>
  </r>
  <r>
    <n v="0"/>
    <n v="0"/>
    <n v="0"/>
    <n v="0"/>
    <n v="0"/>
    <n v="0"/>
    <n v="0"/>
    <n v="0"/>
    <n v="0"/>
    <n v="0"/>
    <x v="1"/>
    <n v="1"/>
    <n v="1"/>
    <n v="1"/>
    <n v="20"/>
    <x v="3"/>
    <d v="2020-05-14T16:19:12"/>
    <s v="MGE"/>
    <x v="4"/>
    <d v="2020-03-24T00:00:00"/>
    <d v="2020-03-24T12:47:32"/>
    <s v=""/>
    <s v="No"/>
    <s v="Old"/>
    <n v="0"/>
    <x v="1"/>
    <x v="0"/>
    <s v="Terry"/>
    <s v="Maokhamphiou"/>
    <x v="26"/>
    <n v="2946222"/>
    <x v="1625"/>
    <x v="0"/>
    <s v="LP_AV115-F23_879813"/>
    <s v="CIP_AV115-F18_357605"/>
    <s v="In-Progress"/>
    <m/>
    <x v="8"/>
    <s v="Gray Pine"/>
    <s v="No"/>
    <s v="No"/>
    <n v="8"/>
    <n v="49"/>
    <s v="ABATE"/>
    <s v="F1A_FP-Rmv1 A"/>
    <s v="Haul offsite"/>
    <m/>
    <s v="None Observed"/>
    <s v="Wol .5 span poles h-I strong lean towards line"/>
    <s v="AEA_A &amp; E Arborists Tree Care"/>
    <m/>
    <m/>
    <m/>
    <m/>
    <m/>
    <s v="Unit"/>
    <s v="No"/>
    <s v="Not Invoiced"/>
    <m/>
    <m/>
    <m/>
    <s v="Remove all pine"/>
    <x v="31"/>
    <d v="2020-05-14T16:19:12"/>
    <s v="Sierra"/>
    <s v="SI_Sierra"/>
    <m/>
    <s v="11044 WEEPING WILLOW WAY"/>
    <s v="NEVADA CITY"/>
    <s v=""/>
    <s v=""/>
    <s v="smonrf_awrr"/>
    <d v="2020-03-24T12:47:32"/>
    <s v="BE_geomartawrrprod"/>
    <d v="2020-05-14T17:32:57"/>
    <s v="f39e8d7f-a213-49a7-a913-371946f39e75"/>
  </r>
  <r>
    <n v="0"/>
    <n v="0"/>
    <n v="0"/>
    <n v="0"/>
    <n v="0"/>
    <n v="0"/>
    <n v="0"/>
    <n v="0"/>
    <n v="0"/>
    <n v="0"/>
    <x v="1"/>
    <n v="1"/>
    <n v="1"/>
    <n v="1"/>
    <n v="20"/>
    <x v="3"/>
    <d v="2020-05-14T16:20:07"/>
    <s v="MGE"/>
    <x v="4"/>
    <d v="2020-03-30T00:00:00"/>
    <d v="2020-03-30T14:22:44"/>
    <s v=""/>
    <s v="No"/>
    <s v="Old"/>
    <n v="0"/>
    <x v="1"/>
    <x v="0"/>
    <s v="Terry"/>
    <s v="Maokhamphiou"/>
    <x v="26"/>
    <n v="2959693"/>
    <x v="1626"/>
    <x v="0"/>
    <s v="LP_AV115-F23_879813"/>
    <s v="CIP_AV115-F23_356189"/>
    <s v="In-Progress"/>
    <m/>
    <x v="8"/>
    <s v="Gray Pine"/>
    <s v="No"/>
    <s v="No"/>
    <n v="5"/>
    <n v="27"/>
    <s v="Do Not ABATE"/>
    <s v="R1A_Rmv 1-A"/>
    <s v="Haul offsite"/>
    <m/>
    <s v="None Observed"/>
    <s v="12 sol  .2 span poles g-endpole"/>
    <s v="AEA_A &amp; E Arborists Tree Care"/>
    <m/>
    <m/>
    <m/>
    <m/>
    <m/>
    <s v="Unit"/>
    <s v="No"/>
    <s v="Not Invoiced"/>
    <m/>
    <m/>
    <m/>
    <s v="Remove all pine"/>
    <x v="31"/>
    <d v="2020-05-14T16:20:07"/>
    <s v="Sierra"/>
    <s v="SI_Sierra"/>
    <m/>
    <s v="11044 WEEPING WILLOW WAY"/>
    <s v="NEVADA CITY"/>
    <s v=""/>
    <s v=""/>
    <s v="smonrf_awrr"/>
    <d v="2020-03-30T14:22:44"/>
    <s v="BE_geomartawrrprod"/>
    <d v="2020-05-14T17:32:57"/>
    <s v="48200e1c-0ae1-4900-bece-d85613d985ca"/>
  </r>
  <r>
    <n v="0"/>
    <n v="0"/>
    <n v="0"/>
    <n v="0"/>
    <n v="0"/>
    <n v="0"/>
    <n v="0"/>
    <n v="0"/>
    <n v="0"/>
    <n v="0"/>
    <x v="1"/>
    <n v="1"/>
    <s v="NA"/>
    <s v="NA"/>
    <n v="20"/>
    <x v="3"/>
    <d v="2020-05-14T16:20:45"/>
    <s v="MGE"/>
    <x v="4"/>
    <d v="2020-05-14T00:00:00"/>
    <d v="2020-05-14T16:20:45"/>
    <s v=""/>
    <s v="No"/>
    <s v="New"/>
    <n v="0"/>
    <x v="1"/>
    <x v="0"/>
    <s v="Brandon"/>
    <s v="Fabela"/>
    <x v="21"/>
    <n v="3230491"/>
    <x v="1627"/>
    <x v="2"/>
    <s v="LP_AW116-A07_900829"/>
    <s v="CIP_AW116-A07_393857"/>
    <s v="No Work Required Under EVM"/>
    <m/>
    <x v="2"/>
    <s v="Live Oak"/>
    <s v="No"/>
    <s v="No"/>
    <n v="47"/>
    <n v="45"/>
    <s v="Do Not ABATE"/>
    <s v="NW_No Work"/>
    <s v="Not Needed"/>
    <m/>
    <s v="Riparian"/>
    <s v="0.4 of on from pol#01-#02/ 22 feet north west of line"/>
    <m/>
    <m/>
    <m/>
    <m/>
    <m/>
    <m/>
    <s v="Unit"/>
    <s v="No"/>
    <s v="Not Invoiced"/>
    <m/>
    <m/>
    <m/>
    <s v="TBD "/>
    <x v="26"/>
    <d v="2020-05-14T16:20:45"/>
    <s v="Sierra"/>
    <s v="SI_Sierra"/>
    <m/>
    <s v="12352 SUNSHINE VALLEY RD"/>
    <s v="GRASS VALLEY"/>
    <s v=""/>
    <s v=""/>
    <s v="bfabem_awrr"/>
    <d v="2020-05-14T16:20:45"/>
    <s v="BE_geomartawrrprod"/>
    <d v="2020-05-14T18:14:41"/>
    <s v="94c51de4-c2ce-4dbf-afe7-3e2a04c69d94"/>
  </r>
  <r>
    <n v="0"/>
    <n v="0"/>
    <n v="0"/>
    <n v="0"/>
    <n v="0"/>
    <n v="0"/>
    <n v="0"/>
    <n v="0"/>
    <n v="0"/>
    <n v="0"/>
    <x v="1"/>
    <n v="1"/>
    <n v="1"/>
    <n v="1"/>
    <n v="20"/>
    <x v="3"/>
    <d v="2020-05-14T16:20:52"/>
    <s v="MGE"/>
    <x v="4"/>
    <d v="2020-03-30T00:00:00"/>
    <d v="2020-03-30T14:31:10"/>
    <s v=""/>
    <s v="No"/>
    <s v="Old"/>
    <n v="0"/>
    <x v="1"/>
    <x v="0"/>
    <s v="Terry"/>
    <s v="Maokhamphiou"/>
    <x v="26"/>
    <n v="2959696"/>
    <x v="1628"/>
    <x v="0"/>
    <s v="LP_AV115-F23_879813"/>
    <s v="CIP_AV115-F23_356189"/>
    <s v="In-Progress"/>
    <m/>
    <x v="8"/>
    <s v="Blue Oak"/>
    <s v="No"/>
    <s v="Yes"/>
    <n v="5"/>
    <n v="20"/>
    <s v="Do Not ABATE"/>
    <s v="R1A_Rmv 1-A"/>
    <s v="Cut and Leave"/>
    <m/>
    <s v="None Observed"/>
    <s v="sol  .3 span poles g-endpole"/>
    <s v="AEA_A &amp; E Arborists Tree Care"/>
    <m/>
    <m/>
    <m/>
    <m/>
    <m/>
    <s v="Unit"/>
    <s v="No"/>
    <s v="Not Invoiced"/>
    <m/>
    <m/>
    <m/>
    <s v="Cut oak to 12 inches"/>
    <x v="31"/>
    <d v="2020-05-14T16:20:52"/>
    <s v="Sierra"/>
    <s v="SI_Sierra"/>
    <m/>
    <s v="11044 WEEPING WILLOW WAY"/>
    <s v="NEVADA CITY"/>
    <s v=""/>
    <s v=""/>
    <s v="smonrf_awrr"/>
    <d v="2020-03-30T14:31:10"/>
    <s v="BE_geomartawrrprod"/>
    <d v="2020-05-14T17:32:57"/>
    <s v="0dbb95d9-5185-489c-ae09-f4e858a0131b"/>
  </r>
  <r>
    <n v="0"/>
    <n v="0"/>
    <n v="0"/>
    <n v="0"/>
    <n v="0"/>
    <n v="0"/>
    <n v="0"/>
    <n v="0"/>
    <n v="0"/>
    <n v="0"/>
    <x v="1"/>
    <n v="1"/>
    <n v="2"/>
    <n v="2"/>
    <n v="20"/>
    <x v="3"/>
    <d v="2020-05-14T16:21:07"/>
    <s v="zAWRR Not in Roster"/>
    <x v="1"/>
    <d v="2020-03-17T00:00:00"/>
    <d v="2020-03-17T09:54:16"/>
    <s v=""/>
    <s v="No"/>
    <s v="Old"/>
    <n v="0"/>
    <x v="1"/>
    <x v="0"/>
    <s v="zAWRR Not in Roster"/>
    <s v="zAWRR Not in Roster"/>
    <x v="1"/>
    <n v="2930116"/>
    <x v="1629"/>
    <x v="0"/>
    <s v="LP_AV115-J08_812996"/>
    <s v="CIP_AV115-J08_356779"/>
    <s v="Tree Work Complete"/>
    <m/>
    <x v="8"/>
    <s v="Ponderosa Pine"/>
    <s v="No"/>
    <s v="No"/>
    <n v="14"/>
    <n v="70"/>
    <s v="Do Not ABATE"/>
    <s v="R2B_Rmv 2-B"/>
    <s v="Haul offsite"/>
    <m/>
    <s v="None Observed"/>
    <s v=".3 SPN P8-end pole. 20’ north of line inside fence. Small Wound at top of tree costumer fine with removal "/>
    <s v="AEA_A &amp; E Arborists Tree Care"/>
    <m/>
    <n v="5746657"/>
    <s v="R2B_Rmv 2-B"/>
    <d v="2020-05-11T15:07:22"/>
    <m/>
    <s v="Unit"/>
    <s v="No"/>
    <s v="Not Invoiced"/>
    <s v="AEA_A &amp; E Arborists Tree Care"/>
    <m/>
    <d v="2020-05-14T16:20:55"/>
    <s v="Remove all wood and slash"/>
    <x v="9"/>
    <d v="2020-05-14T16:21:07"/>
    <s v="Sierra"/>
    <s v="SI_Sierra"/>
    <m/>
    <s v="13560 HOPEFUL HILL RD"/>
    <m/>
    <s v=""/>
    <s v=""/>
    <s v="flewif_awrr"/>
    <d v="2020-03-17T09:54:16"/>
    <s v="BE_geomartawrrprod"/>
    <d v="2020-05-14T17:32:57"/>
    <s v="765db8cc-4ac9-4c3e-ae13-12480ab66cd6"/>
  </r>
  <r>
    <n v="0"/>
    <n v="0"/>
    <n v="0"/>
    <n v="0"/>
    <n v="0"/>
    <n v="0"/>
    <n v="0"/>
    <n v="0"/>
    <n v="0"/>
    <n v="0"/>
    <x v="1"/>
    <n v="1"/>
    <n v="2"/>
    <s v="NA"/>
    <n v="20"/>
    <x v="3"/>
    <d v="2020-05-14T16:32:10"/>
    <s v="AEA"/>
    <x v="0"/>
    <d v="2019-09-17T00:00:00"/>
    <d v="2019-09-17T14:01:05"/>
    <s v=""/>
    <s v="No"/>
    <s v="Old"/>
    <n v="0"/>
    <x v="0"/>
    <x v="0"/>
    <s v="Drew"/>
    <s v="Berlfein"/>
    <x v="0"/>
    <n v="1761781"/>
    <x v="1630"/>
    <x v="0"/>
    <s v="LP_AV115-F17_884322"/>
    <s v="CIP_AV115-F17_356319"/>
    <s v="Tree Work Complete"/>
    <m/>
    <x v="3"/>
    <s v="Blue Oak"/>
    <s v="No"/>
    <s v="No"/>
    <n v="14"/>
    <n v="22"/>
    <s v="Not a Strike Tree"/>
    <s v="TD_TopDirecti"/>
    <s v="Cut and Leave"/>
    <s v="No"/>
    <s v="None Observed"/>
    <s v=".5 span pole 2-endpole 3. 5' west of line/ Growing under line. Will encroach into scope soon can use a top direct trim"/>
    <s v="AEA_A &amp; E Arborists Tree Care"/>
    <m/>
    <n v="5744925"/>
    <s v="TD_TopDirecti"/>
    <d v="2020-05-14T16:31:54"/>
    <s v="A&amp;E. 18"/>
    <s v="Unit"/>
    <m/>
    <m/>
    <m/>
    <m/>
    <m/>
    <s v="Cut rounds into 16in chip and pile slash at owners choice "/>
    <x v="0"/>
    <d v="2020-05-14T16:32:10"/>
    <s v="Sierra"/>
    <s v="SI_Sierra"/>
    <s v="1051743215"/>
    <s v="10999 WILL O WISP CT"/>
    <s v="NEVADA CITY"/>
    <s v=""/>
    <s v=""/>
    <s v="ebarre_awrr"/>
    <d v="2019-09-17T14:01:05"/>
    <s v="BE_geomartawrrprod"/>
    <d v="2020-05-14T17:32:59"/>
    <s v="7d92d73f-131d-4d25-87f4-e0140b36a7ab"/>
  </r>
  <r>
    <n v="0"/>
    <n v="0"/>
    <n v="0"/>
    <n v="0"/>
    <n v="0"/>
    <n v="0"/>
    <n v="0"/>
    <n v="0"/>
    <n v="0"/>
    <n v="0"/>
    <x v="1"/>
    <n v="1"/>
    <n v="3"/>
    <n v="3"/>
    <n v="20"/>
    <x v="3"/>
    <d v="2020-05-14T16:34:24"/>
    <s v="AEA"/>
    <x v="0"/>
    <d v="2020-05-07T00:00:00"/>
    <d v="2020-05-07T10:16:16"/>
    <s v=""/>
    <s v="No"/>
    <s v="Old"/>
    <n v="0"/>
    <x v="0"/>
    <x v="0"/>
    <s v="Drew"/>
    <s v="Berlfein"/>
    <x v="0"/>
    <n v="3211453"/>
    <x v="1631"/>
    <x v="0"/>
    <s v="LP_AV115-F17_884322"/>
    <s v="CIP_AV115-F17_356319"/>
    <s v="Tree Work Complete"/>
    <m/>
    <x v="8"/>
    <s v="Blue Oak"/>
    <s v="No"/>
    <s v="Yes"/>
    <n v="27"/>
    <n v="30"/>
    <s v="ABATE"/>
    <s v="F3B_FP-Rmv3 B"/>
    <s v="Cut and Leave"/>
    <s v="No"/>
    <s v="None Observed"/>
    <s v="30ft SE of end pole dead 2x stem oak can hit guy wire"/>
    <s v="AEA_A &amp; E Arborists Tree Care"/>
    <m/>
    <n v="5744925"/>
    <s v="F3B_FP-Rmv3 B"/>
    <d v="2020-05-14T16:34:12"/>
    <s v="A&amp;E. 18"/>
    <s v="Unit"/>
    <m/>
    <m/>
    <m/>
    <m/>
    <m/>
    <s v="Cut rounds into 16in chip and pile slash"/>
    <x v="0"/>
    <d v="2020-05-14T16:34:24"/>
    <s v="Sierra"/>
    <s v="SI_Sierra"/>
    <s v="1051743215"/>
    <m/>
    <s v="NEVADA CITY"/>
    <s v=""/>
    <s v=""/>
    <s v="smonrf_awrr"/>
    <d v="2020-05-07T10:16:16"/>
    <s v="BE_geomartawrrprod"/>
    <d v="2020-05-14T17:33:04"/>
    <s v="99f5823f-4e9c-430d-b0f8-846d2a572115"/>
  </r>
  <r>
    <n v="0"/>
    <n v="0"/>
    <n v="0"/>
    <n v="0"/>
    <n v="0"/>
    <n v="0"/>
    <n v="0"/>
    <n v="0"/>
    <n v="0"/>
    <n v="0"/>
    <x v="1"/>
    <n v="1"/>
    <n v="4"/>
    <s v="NA"/>
    <n v="20"/>
    <x v="3"/>
    <d v="2020-05-14T16:35:54"/>
    <s v="AEA"/>
    <x v="0"/>
    <d v="2019-09-16T00:00:00"/>
    <d v="2019-09-16T11:10:05"/>
    <s v=""/>
    <s v="No"/>
    <s v="Old"/>
    <n v="0"/>
    <x v="0"/>
    <x v="0"/>
    <s v="Drew"/>
    <s v="Berlfein"/>
    <x v="0"/>
    <n v="1761557"/>
    <x v="1632"/>
    <x v="0"/>
    <s v="LP_AV115-F17_884322"/>
    <s v="CIP_AV115-F17_357232"/>
    <s v="Tree Work Complete"/>
    <m/>
    <x v="3"/>
    <s v="Blue Oak"/>
    <s v="No"/>
    <s v="No"/>
    <n v="40"/>
    <n v="50"/>
    <s v="ABATE"/>
    <s v="Trim"/>
    <s v="Cut and Leave"/>
    <s v="No"/>
    <s v="None Observed"/>
    <s v="Tree is .4 span from pole C to pole D. Tree is 25ft south of line. Tree will touch line within next growing season. 5/8/20. Sfrizf. DO NOT climb this tree; has decay in branches. Prune carefully to preserve this tree.This is a Heritage blue oak; use caution when trimming. only needs 24” prune."/>
    <s v="AEA_A &amp; E Arborists Tree Care"/>
    <m/>
    <n v="5744925"/>
    <s v="Trim"/>
    <d v="2020-05-14T16:35:42"/>
    <s v="A&amp;E. 18"/>
    <s v="Unit"/>
    <m/>
    <m/>
    <m/>
    <m/>
    <m/>
    <s v="Cut rounds into 16in chip and pile slash at owners choice "/>
    <x v="0"/>
    <d v="2020-05-14T16:35:54"/>
    <s v="Sierra"/>
    <s v="SI_Sierra"/>
    <s v="1051743215"/>
    <s v="10999 WILL O WISP CT"/>
    <s v="NEVADA CITY"/>
    <s v=""/>
    <s v=""/>
    <s v="vagude_awrr"/>
    <d v="2019-09-16T11:10:05"/>
    <s v="BE_geomartawrrprod"/>
    <d v="2020-05-14T17:32:59"/>
    <s v="930d367a-8fc9-4252-93c4-4f50450561da"/>
  </r>
  <r>
    <n v="0"/>
    <n v="0"/>
    <n v="0"/>
    <n v="0"/>
    <n v="0"/>
    <n v="0"/>
    <n v="0"/>
    <n v="0"/>
    <n v="0"/>
    <n v="0"/>
    <x v="1"/>
    <n v="1"/>
    <n v="3"/>
    <s v="NA"/>
    <n v="20"/>
    <x v="3"/>
    <d v="2020-05-14T16:49:27"/>
    <s v="AEA"/>
    <x v="0"/>
    <d v="2019-08-28T00:00:00"/>
    <d v="2019-08-28T10:11:13"/>
    <s v=""/>
    <s v="No"/>
    <s v="Old"/>
    <n v="0"/>
    <x v="0"/>
    <x v="0"/>
    <s v="Drew"/>
    <s v="Berlfein"/>
    <x v="0"/>
    <n v="1757296"/>
    <x v="1633"/>
    <x v="0"/>
    <s v="LP_AV115-J09_878292"/>
    <s v="CIP_AV115-J09_357423"/>
    <s v="Tree Work Complete"/>
    <m/>
    <x v="5"/>
    <s v="Ponderosa Pine"/>
    <s v="No"/>
    <s v="No"/>
    <n v="26"/>
    <n v="100"/>
    <s v="Do Not ABATE"/>
    <s v="Trim"/>
    <s v="Haul offsite"/>
    <s v="No"/>
    <s v="None Observed"/>
    <s v="0.8 span. Pole 3 to pole 4. 10 feet east of line. Branch needs to be trimmed back to compliance "/>
    <s v="AEA_A &amp; E Arborists Tree Care"/>
    <m/>
    <n v="208"/>
    <s v="Trim"/>
    <d v="2020-05-14T16:48:58"/>
    <s v="A&amp;E, 208"/>
    <s v="Unit"/>
    <m/>
    <m/>
    <s v="AEA_A &amp; E Arborists Tree Care"/>
    <m/>
    <d v="2020-05-14T16:49:13"/>
    <s v="Remove all wood and slash, wm complete by crew 208"/>
    <x v="0"/>
    <d v="2020-05-14T16:49:27"/>
    <s v="Sierra"/>
    <s v="SI_Sierra"/>
    <s v="1051749296"/>
    <s v="12715 KENTUCKY FLAT RD"/>
    <s v="NEVADA CITY"/>
    <s v=""/>
    <s v=""/>
    <s v="mhartn_awrr"/>
    <d v="2019-08-28T10:11:13"/>
    <s v="BE_geomartawrrprod"/>
    <d v="2020-05-14T17:32:59"/>
    <s v="8309f5d4-73ff-4e9b-aa82-6d844b760fcd"/>
  </r>
  <r>
    <n v="0"/>
    <n v="0"/>
    <n v="0"/>
    <n v="0"/>
    <n v="0"/>
    <n v="0"/>
    <n v="0"/>
    <n v="0"/>
    <n v="0"/>
    <n v="0"/>
    <x v="1"/>
    <n v="1"/>
    <n v="2"/>
    <n v="2"/>
    <n v="20"/>
    <x v="3"/>
    <d v="2020-05-14T16:50:29"/>
    <s v="AEA"/>
    <x v="0"/>
    <d v="2019-08-27T00:00:00"/>
    <d v="2019-08-27T09:50:55"/>
    <s v=""/>
    <s v="No"/>
    <s v="Old"/>
    <n v="0"/>
    <x v="0"/>
    <x v="0"/>
    <s v="Drew"/>
    <s v="Berlfein"/>
    <x v="0"/>
    <n v="1756269"/>
    <x v="1634"/>
    <x v="0"/>
    <s v="LP_AV115-J10_878228"/>
    <s v="CIP_AV115-J10_357419"/>
    <s v="Tree Work Complete"/>
    <m/>
    <x v="5"/>
    <s v="Ponderosa Pine"/>
    <s v="No"/>
    <s v="No"/>
    <n v="22"/>
    <n v="60"/>
    <s v="Do Not ABATE"/>
    <s v="R2B_Rmv 2-B"/>
    <s v="Haul offsite"/>
    <s v="No"/>
    <s v="None Observed"/>
    <s v="HTRS 4/3 0.1 span from pole 4 south to pole 5, 20 feet east of line major curve in trunk close to lines"/>
    <s v="AEA_A &amp; E Arborists Tree Care"/>
    <m/>
    <n v="208"/>
    <s v="R2B_Rmv 2-B"/>
    <d v="2020-05-14T16:50:13"/>
    <s v="A&amp;E, 208"/>
    <s v="Unit"/>
    <m/>
    <m/>
    <m/>
    <m/>
    <m/>
    <s v="Remove all wood and slash"/>
    <x v="0"/>
    <d v="2020-05-14T16:50:29"/>
    <s v="Sierra"/>
    <s v="SI_Sierra"/>
    <s v="1051749295"/>
    <s v="12619 KENTUCKY FLAT RD"/>
    <s v="NEVADA CITY"/>
    <s v=""/>
    <s v=""/>
    <s v="jselzn_awrr"/>
    <d v="2019-08-27T09:50:55"/>
    <s v="BE_geomartawrrprod"/>
    <d v="2020-05-14T17:32:59"/>
    <s v="f44d4e51-f8fa-485d-a07f-cf93a22acee4"/>
  </r>
  <r>
    <n v="0"/>
    <n v="0"/>
    <n v="0"/>
    <n v="0"/>
    <n v="0"/>
    <n v="0"/>
    <n v="0"/>
    <n v="0"/>
    <n v="0"/>
    <n v="0"/>
    <x v="1"/>
    <n v="1"/>
    <n v="2"/>
    <n v="2"/>
    <n v="20"/>
    <x v="3"/>
    <d v="2020-05-14T17:17:05"/>
    <s v="zAWRR Not in Roster"/>
    <x v="1"/>
    <d v="2020-03-17T00:00:00"/>
    <d v="2020-03-17T12:13:22"/>
    <s v=""/>
    <s v="No"/>
    <s v="Old"/>
    <n v="0"/>
    <x v="1"/>
    <x v="0"/>
    <s v="zAWRR Not in Roster"/>
    <s v="zAWRR Not in Roster"/>
    <x v="1"/>
    <n v="2930134"/>
    <x v="1635"/>
    <x v="0"/>
    <s v="LP_AV115-J08_813371"/>
    <s v="CIP_AV115-J08_356779"/>
    <s v="Tree Work Complete"/>
    <m/>
    <x v="8"/>
    <s v="Maple"/>
    <s v="No"/>
    <s v="No"/>
    <n v="16"/>
    <n v="60"/>
    <s v="ABATE"/>
    <s v="F2B_FP-Rmv2 B"/>
    <s v="Haul offsite"/>
    <m/>
    <s v="None Observed"/>
    <s v=".7 SPN P8-end pole. 40’ north of line. Leans toward line and codom. Notify first lots of obstacles. "/>
    <s v="AEA_A &amp; E Arborists Tree Care"/>
    <m/>
    <n v="5746657"/>
    <s v="F2B_FP-Rmv2 B"/>
    <d v="2020-05-14T17:17:03"/>
    <m/>
    <s v="Unit"/>
    <s v="No"/>
    <s v="Not Invoiced"/>
    <m/>
    <m/>
    <m/>
    <s v="Remove all wood and slash"/>
    <x v="4"/>
    <d v="2020-05-14T17:17:05"/>
    <s v="Sierra"/>
    <s v="SI_Sierra"/>
    <m/>
    <s v="13538 HOPEFUL HILL RD"/>
    <m/>
    <s v=""/>
    <s v=""/>
    <s v="flewif_awrr"/>
    <d v="2020-03-17T12:13:22"/>
    <s v="BE_geomartawrrprod"/>
    <d v="2020-05-14T17:33:03"/>
    <s v="1de4be8b-425a-4693-a3c1-5732aad813de"/>
  </r>
  <r>
    <n v="0"/>
    <n v="0"/>
    <n v="0"/>
    <n v="0"/>
    <n v="0"/>
    <n v="0"/>
    <n v="0"/>
    <n v="0"/>
    <n v="0"/>
    <n v="0"/>
    <x v="1"/>
    <n v="1"/>
    <n v="3"/>
    <n v="3"/>
    <n v="20"/>
    <x v="3"/>
    <d v="2020-05-14T17:17:51"/>
    <s v="AEA"/>
    <x v="0"/>
    <d v="2020-03-30T00:00:00"/>
    <d v="2020-03-30T13:21:30"/>
    <s v=""/>
    <s v="No"/>
    <s v="Old"/>
    <n v="0"/>
    <x v="0"/>
    <x v="0"/>
    <s v="Drew"/>
    <s v="Berlfein"/>
    <x v="0"/>
    <n v="2959683"/>
    <x v="1636"/>
    <x v="0"/>
    <s v="LP_AV115-F23_879576"/>
    <s v="CIP_AV115-F23_356265"/>
    <s v="Tree Work Complete"/>
    <m/>
    <x v="8"/>
    <s v="Gray Pine"/>
    <s v="No"/>
    <s v="No"/>
    <n v="28"/>
    <n v="80"/>
    <s v="Do Not ABATE"/>
    <s v="R3B_Rmv 3-B"/>
    <s v="Haul offsite"/>
    <m/>
    <s v="None Observed"/>
    <s v="10ft EOL .3 span poles f-g multi top"/>
    <s v="AEA_A &amp; E Arborists Tree Care"/>
    <m/>
    <n v="211"/>
    <s v="R3B_Rmv 3-B"/>
    <d v="2020-05-14T17:17:26"/>
    <s v="A&amp;E, 211"/>
    <s v="Unit"/>
    <s v="No"/>
    <s v="Not Invoiced"/>
    <s v="AEA_A &amp; E Arborists Tree Care"/>
    <m/>
    <d v="2020-05-14T17:17:35"/>
    <s v="Remove all wood and slash (if not possible pop and scatter) Wm complete by crew 211"/>
    <x v="0"/>
    <d v="2020-05-14T17:17:51"/>
    <s v="Sierra"/>
    <s v="SI_Sierra"/>
    <m/>
    <s v="10675 TASHA RD"/>
    <s v="PENN VALLEY"/>
    <s v=""/>
    <s v=""/>
    <s v="smonrf_awrr"/>
    <d v="2020-03-30T13:21:30"/>
    <s v="BE_geomartawrrprod"/>
    <d v="2020-05-14T17:33:03"/>
    <s v="d635f516-181e-4718-9abe-3b34d78bd031"/>
  </r>
  <r>
    <n v="0"/>
    <n v="0"/>
    <n v="0"/>
    <n v="0"/>
    <n v="0"/>
    <n v="0"/>
    <n v="0"/>
    <n v="0"/>
    <n v="0"/>
    <n v="0"/>
    <x v="1"/>
    <n v="1"/>
    <n v="3"/>
    <n v="3"/>
    <n v="20"/>
    <x v="3"/>
    <d v="2020-05-14T17:18:00"/>
    <s v="AEA"/>
    <x v="0"/>
    <d v="2020-03-30T00:00:00"/>
    <d v="2020-03-30T13:17:42"/>
    <s v=""/>
    <s v="No"/>
    <s v="Old"/>
    <n v="0"/>
    <x v="0"/>
    <x v="0"/>
    <s v="Drew"/>
    <s v="Berlfein"/>
    <x v="0"/>
    <n v="2959682"/>
    <x v="1637"/>
    <x v="0"/>
    <s v="LP_AV115-F23_879576"/>
    <s v="CIP_AV115-F23_356265"/>
    <s v="Tree Work Complete"/>
    <m/>
    <x v="8"/>
    <s v="Gray Pine"/>
    <s v="No"/>
    <s v="No"/>
    <n v="25"/>
    <n v="80"/>
    <s v="Do Not ABATE"/>
    <s v="R3B_Rmv 3-B"/>
    <s v="Haul offsite"/>
    <m/>
    <s v="None Observed"/>
    <s v="10ft EOL .2 span poles f-g multi top"/>
    <s v="AEA_A &amp; E Arborists Tree Care"/>
    <m/>
    <n v="205"/>
    <s v="R3B_Rmv 3-B"/>
    <d v="2020-05-14T17:15:57"/>
    <s v="A&amp;E. 205"/>
    <s v="Unit"/>
    <s v="No"/>
    <s v="Not Invoiced"/>
    <s v="AEA_A &amp; E Arborists Tree Care"/>
    <m/>
    <d v="2020-05-14T17:16:43"/>
    <s v="Remove all wood and slash (if not possible pop and scatter) wm complete by crew 205"/>
    <x v="0"/>
    <d v="2020-05-14T17:18:00"/>
    <s v="Sierra"/>
    <s v="SI_Sierra"/>
    <m/>
    <s v="10675 TASHA RD"/>
    <s v="PENN VALLEY"/>
    <s v=""/>
    <s v=""/>
    <s v="smonrf_awrr"/>
    <d v="2020-03-30T13:17:42"/>
    <s v="BE_geomartawrrprod"/>
    <d v="2020-05-14T17:33:03"/>
    <s v="9247752e-4288-483c-bdf0-2fa11e15a1d1"/>
  </r>
  <r>
    <n v="0"/>
    <n v="0"/>
    <n v="0"/>
    <n v="0"/>
    <n v="0"/>
    <n v="0"/>
    <n v="0"/>
    <n v="0"/>
    <n v="0"/>
    <n v="0"/>
    <x v="1"/>
    <n v="1"/>
    <n v="1"/>
    <n v="1"/>
    <n v="20"/>
    <x v="3"/>
    <d v="2020-05-14T17:19:38"/>
    <s v="AEA"/>
    <x v="0"/>
    <d v="2020-03-30T00:00:00"/>
    <d v="2020-03-30T13:26:54"/>
    <s v=""/>
    <s v="No"/>
    <s v="Old"/>
    <n v="0"/>
    <x v="0"/>
    <x v="0"/>
    <s v="Drew"/>
    <s v="Berlfein"/>
    <x v="0"/>
    <n v="2959684"/>
    <x v="1638"/>
    <x v="0"/>
    <s v="LP_AV115-F23_879576"/>
    <s v="CIP_AV115-F23_356189"/>
    <s v="Tree Work Complete"/>
    <m/>
    <x v="8"/>
    <s v="Gray Pine"/>
    <s v="No"/>
    <s v="No"/>
    <n v="6"/>
    <n v="35"/>
    <s v="Not a Strike Tree"/>
    <s v="R1A_Rmv 1-A"/>
    <s v="Haul offsite"/>
    <m/>
    <s v="None Observed"/>
    <s v="EOL .5 span poles f-g close to lines not tall enough to strike yet but will grow into lines soon"/>
    <s v="AEA_A &amp; E Arborists Tree Care"/>
    <m/>
    <n v="205"/>
    <s v="R1A_Rmv 1-A"/>
    <d v="2020-05-14T17:19:12"/>
    <s v="A&amp;E. 205 "/>
    <s v="Unit"/>
    <s v="No"/>
    <s v="Not Invoiced"/>
    <s v="AEA_A &amp; E Arborists Tree Care"/>
    <m/>
    <d v="2020-05-14T17:19:27"/>
    <s v="Remove all wood and slash (if not possible pop and scatter) wm complete by crew 205"/>
    <x v="0"/>
    <d v="2020-05-14T17:19:38"/>
    <s v="Sierra"/>
    <s v="SI_Sierra"/>
    <m/>
    <s v="10675 TASHA RD"/>
    <s v="PENN VALLEY"/>
    <s v=""/>
    <s v=""/>
    <s v="smonrf_awrr"/>
    <d v="2020-03-30T13:26:54"/>
    <s v="BE_geomartawrrprod"/>
    <d v="2020-05-14T17:33:03"/>
    <s v="b2fa81a8-80fb-4a6d-a0f7-29618ddc1d3d"/>
  </r>
  <r>
    <n v="0"/>
    <n v="0"/>
    <n v="0"/>
    <n v="0"/>
    <n v="0"/>
    <n v="0"/>
    <n v="0"/>
    <n v="0"/>
    <n v="0"/>
    <n v="0"/>
    <x v="1"/>
    <n v="1"/>
    <n v="2"/>
    <n v="2"/>
    <n v="20"/>
    <x v="3"/>
    <d v="2020-05-14T17:19:39"/>
    <s v="zAWRR Not in Roster"/>
    <x v="1"/>
    <d v="2020-03-17T00:00:00"/>
    <d v="2020-03-17T10:09:22"/>
    <s v=""/>
    <s v="No"/>
    <s v="Old"/>
    <n v="0"/>
    <x v="1"/>
    <x v="0"/>
    <s v="zAWRR Not in Roster"/>
    <s v="zAWRR Not in Roster"/>
    <x v="1"/>
    <n v="2930413"/>
    <x v="1639"/>
    <x v="0"/>
    <s v="LP_AV115-J08_813373"/>
    <s v="CIP_AV115-J08_356670"/>
    <s v="Tree Work Complete"/>
    <m/>
    <x v="8"/>
    <s v="Ponderosa Pine"/>
    <s v="No"/>
    <s v="No"/>
    <n v="23"/>
    <n v="76"/>
    <s v="ABATE"/>
    <s v="F2B_FP-Rmv2 B"/>
    <s v="Haul offsite"/>
    <m/>
    <s v="None Observed"/>
    <s v="0.2 spans southeast of 8. Tree has co- dominate top. Tree leaning towards facilities Slow 5 MPH sign on south side of tree. "/>
    <s v="AEA_A &amp; E Arborists Tree Care"/>
    <m/>
    <n v="5746657"/>
    <s v="F2B_FP-Rmv2 B"/>
    <d v="2020-05-14T17:19:37"/>
    <m/>
    <s v="Unit"/>
    <s v="No"/>
    <s v="Not Invoiced"/>
    <m/>
    <m/>
    <m/>
    <s v="Remove all wood and slash"/>
    <x v="4"/>
    <d v="2020-05-14T17:19:39"/>
    <s v="Sierra"/>
    <s v="SI_Sierra"/>
    <m/>
    <s v="13535 HOPEFUL HILL RD"/>
    <m/>
    <s v=""/>
    <s v=""/>
    <s v="jgaulf_awrr"/>
    <d v="2020-03-17T10:09:22"/>
    <s v="BE_geomartawrrprod"/>
    <d v="2020-05-14T17:33:03"/>
    <s v="ec1c7290-6c2b-47fb-98b1-d1a60ed86107"/>
  </r>
  <r>
    <n v="0"/>
    <n v="0"/>
    <n v="0"/>
    <n v="0"/>
    <n v="0"/>
    <n v="0"/>
    <n v="0"/>
    <n v="0"/>
    <n v="0"/>
    <n v="0"/>
    <x v="1"/>
    <n v="1"/>
    <n v="1"/>
    <n v="1"/>
    <n v="20"/>
    <x v="3"/>
    <d v="2020-05-14T17:19:47"/>
    <s v="AEA"/>
    <x v="0"/>
    <d v="2020-03-30T00:00:00"/>
    <d v="2020-03-30T13:28:18"/>
    <s v=""/>
    <s v="No"/>
    <s v="Old"/>
    <n v="0"/>
    <x v="0"/>
    <x v="0"/>
    <s v="Drew"/>
    <s v="Berlfein"/>
    <x v="0"/>
    <n v="2959685"/>
    <x v="1640"/>
    <x v="0"/>
    <s v="LP_AV115-F23_879576"/>
    <s v="CIP_AV115-F23_356189"/>
    <s v="Tree Work Complete"/>
    <m/>
    <x v="8"/>
    <s v="Gray Pine"/>
    <s v="No"/>
    <s v="No"/>
    <n v="9"/>
    <n v="37"/>
    <s v="Do Not ABATE"/>
    <s v="R1A_Rmv 1-A"/>
    <s v="Haul offsite"/>
    <m/>
    <s v="None Observed"/>
    <s v="EOL .5 span poles f-g close to lines 1:5 tree"/>
    <s v="AEA_A &amp; E Arborists Tree Care"/>
    <m/>
    <n v="211"/>
    <s v="R1A_Rmv 1-A"/>
    <d v="2020-05-14T17:19:23"/>
    <s v="A&amp;E, 211"/>
    <s v="Unit"/>
    <s v="No"/>
    <s v="Not Invoiced"/>
    <s v="AEA_A &amp; E Arborists Tree Care"/>
    <m/>
    <d v="2020-05-14T17:19:33"/>
    <s v="Remove all wood and slash (if not possible pop and scatter) wm complete by crew 211"/>
    <x v="0"/>
    <d v="2020-05-14T17:19:47"/>
    <s v="Sierra"/>
    <s v="SI_Sierra"/>
    <m/>
    <s v="10675 TASHA RD"/>
    <s v="PENN VALLEY"/>
    <s v=""/>
    <s v=""/>
    <s v="smonrf_awrr"/>
    <d v="2020-03-30T13:28:18"/>
    <s v="BE_geomartawrrprod"/>
    <d v="2020-05-14T17:33:03"/>
    <s v="68f01089-3a10-4031-97c0-e2a775d2477b"/>
  </r>
  <r>
    <n v="0"/>
    <n v="0"/>
    <n v="0"/>
    <n v="0"/>
    <n v="0"/>
    <n v="0"/>
    <n v="0"/>
    <n v="0"/>
    <n v="0"/>
    <n v="0"/>
    <x v="1"/>
    <n v="1"/>
    <n v="2"/>
    <n v="2"/>
    <n v="20"/>
    <x v="3"/>
    <d v="2020-05-14T17:21:14"/>
    <s v="AEA"/>
    <x v="0"/>
    <d v="2020-03-31T00:00:00"/>
    <d v="2020-03-31T14:11:43"/>
    <s v=""/>
    <s v="No"/>
    <s v="Old"/>
    <n v="0"/>
    <x v="0"/>
    <x v="0"/>
    <s v="Drew"/>
    <s v="Berlfein"/>
    <x v="0"/>
    <n v="2963465"/>
    <x v="1641"/>
    <x v="0"/>
    <s v="LP_AV115-F23_879576"/>
    <s v="CIP_AV115-F23_356264"/>
    <s v="Tree Work Complete"/>
    <m/>
    <x v="8"/>
    <s v="Gray Pine"/>
    <s v="No"/>
    <s v="No"/>
    <n v="19"/>
    <n v="41"/>
    <s v="ABATE"/>
    <s v="F2B_FP-Rmv2 B"/>
    <s v="Haul offsite"/>
    <m/>
    <s v="None Observed"/>
    <s v="0.8 spans pole E-F and west of pole F. North side of line. Tree is leaning toward line. "/>
    <s v="AEA_A &amp; E Arborists Tree Care"/>
    <m/>
    <n v="205"/>
    <s v="F2B_FP-Rmv2 B"/>
    <d v="2020-05-14T17:20:42"/>
    <s v="A&amp;E. 205 "/>
    <s v="Unit"/>
    <s v="No"/>
    <s v="Not Invoiced"/>
    <s v="AEA_A &amp; E Arborists Tree Care"/>
    <m/>
    <d v="2020-05-14T17:20:54"/>
    <s v="Remove all wood and slash (if not possible pop and scatter) wm complete by crew 205"/>
    <x v="0"/>
    <d v="2020-05-14T17:21:14"/>
    <s v="Sierra"/>
    <s v="SI_Sierra"/>
    <m/>
    <s v="10675 TASHA RD"/>
    <s v="PENN VALLEY"/>
    <s v=""/>
    <s v=""/>
    <s v="jgaulf_awrr"/>
    <d v="2020-03-31T14:11:43"/>
    <s v="BE_geomartawrrprod"/>
    <d v="2020-05-14T17:33:03"/>
    <s v="8d8ddfe4-b59d-4134-a6d5-1853cfc92659"/>
  </r>
  <r>
    <n v="0"/>
    <n v="0"/>
    <n v="0"/>
    <n v="0"/>
    <n v="0"/>
    <n v="0"/>
    <n v="0"/>
    <n v="0"/>
    <n v="0"/>
    <n v="0"/>
    <x v="1"/>
    <n v="1"/>
    <n v="2"/>
    <n v="2"/>
    <n v="20"/>
    <x v="3"/>
    <d v="2020-05-14T17:22:13"/>
    <s v="AEA"/>
    <x v="0"/>
    <d v="2020-04-01T00:00:00"/>
    <d v="2020-04-01T08:15:05"/>
    <s v=""/>
    <s v="No"/>
    <s v="Old"/>
    <n v="0"/>
    <x v="0"/>
    <x v="0"/>
    <s v="Drew"/>
    <s v="Berlfein"/>
    <x v="0"/>
    <n v="2963833"/>
    <x v="1642"/>
    <x v="0"/>
    <s v="LP_AV115-F23_879576"/>
    <s v="CIP_AV115-F23_356264"/>
    <s v="Tree Work Complete"/>
    <m/>
    <x v="8"/>
    <s v="Gray Pine"/>
    <s v="No"/>
    <s v="No"/>
    <n v="14"/>
    <n v="42"/>
    <s v="ABATE"/>
    <s v="R2B_Rmv 2-B"/>
    <s v="Haul offsite"/>
    <m/>
    <s v="None Observed"/>
    <s v="0.8 spans west of pole G-F. Tree is on north side of line. "/>
    <s v="AEA_A &amp; E Arborists Tree Care"/>
    <m/>
    <n v="211"/>
    <s v="R2B_Rmv 2-B"/>
    <d v="2020-05-14T17:21:22"/>
    <s v="A&amp;E, 211"/>
    <s v="Unit"/>
    <s v="No"/>
    <s v="Not Invoiced"/>
    <s v="AEA_A &amp; E Arborists Tree Care"/>
    <m/>
    <d v="2020-05-14T17:21:56"/>
    <s v="Remove all wood and slash (if not possible pop and scatter)wm complete by crew 211"/>
    <x v="0"/>
    <d v="2020-05-14T17:22:13"/>
    <s v="Sierra"/>
    <s v="SI_Sierra"/>
    <m/>
    <s v="10675 TASHA RD"/>
    <s v="PENN VALLEY"/>
    <s v=""/>
    <s v=""/>
    <s v="jgaulf_awrr"/>
    <d v="2020-04-01T08:15:05"/>
    <s v="BE_geomartawrrprod"/>
    <d v="2020-05-14T17:33:03"/>
    <s v="cda9fb24-8f3a-439b-b6b2-fb268d8cc08e"/>
  </r>
  <r>
    <n v="0"/>
    <n v="0"/>
    <n v="0"/>
    <n v="0"/>
    <n v="0"/>
    <n v="0"/>
    <n v="0"/>
    <n v="0"/>
    <n v="0"/>
    <n v="0"/>
    <x v="1"/>
    <n v="1"/>
    <n v="2"/>
    <n v="2"/>
    <n v="20"/>
    <x v="3"/>
    <d v="2020-05-14T17:23:02"/>
    <s v="AEA"/>
    <x v="0"/>
    <d v="2020-04-01T00:00:00"/>
    <d v="2020-04-01T09:07:05"/>
    <s v=""/>
    <s v="No"/>
    <s v="Old"/>
    <n v="0"/>
    <x v="0"/>
    <x v="0"/>
    <s v="Drew"/>
    <s v="Berlfein"/>
    <x v="0"/>
    <n v="2963840"/>
    <x v="1643"/>
    <x v="0"/>
    <s v="LP_AV115-F23_879576"/>
    <s v="CIP_AV115-F23_356264"/>
    <s v="Tree Work Complete"/>
    <m/>
    <x v="8"/>
    <s v="Gray Pine"/>
    <s v="No"/>
    <s v="No"/>
    <n v="16"/>
    <n v="50"/>
    <s v="ABATE"/>
    <s v="R2B_Rmv 2-B"/>
    <s v="Haul offsite"/>
    <m/>
    <s v="None Observed"/>
    <s v="0.2 spans north of pole F. Tree has another small gray pine growing up tree. Both trees are leaning toward facilities. "/>
    <s v="AEA_A &amp; E Arborists Tree Care"/>
    <m/>
    <n v="205"/>
    <s v="F2B_FP-Rmv2 B"/>
    <d v="2020-05-14T17:22:23"/>
    <s v="A&amp;E. 205"/>
    <s v="Unit"/>
    <s v="No"/>
    <s v="Not Invoiced"/>
    <s v="AEA_A &amp; E Arborists Tree Care"/>
    <m/>
    <d v="2020-05-14T17:22:39"/>
    <s v="Remove all wood and slash (if not possible pop and scatter) wm complete by crew 205"/>
    <x v="0"/>
    <d v="2020-05-14T17:23:02"/>
    <s v="Sierra"/>
    <s v="SI_Sierra"/>
    <m/>
    <s v="10675 TASHA RD"/>
    <s v="PENN VALLEY"/>
    <s v=""/>
    <s v=""/>
    <s v="jgaulf_awrr"/>
    <d v="2020-04-01T09:07:05"/>
    <s v="BE_geomartawrrprod"/>
    <d v="2020-05-14T17:33:03"/>
    <s v="4a35f386-5f14-426e-bb90-00c5d8dc2d3c"/>
  </r>
  <r>
    <n v="0"/>
    <n v="0"/>
    <n v="0"/>
    <n v="0"/>
    <n v="0"/>
    <n v="0"/>
    <n v="0"/>
    <n v="0"/>
    <n v="0"/>
    <n v="0"/>
    <x v="1"/>
    <n v="1"/>
    <n v="2"/>
    <n v="2"/>
    <n v="20"/>
    <x v="3"/>
    <d v="2020-05-14T17:24:06"/>
    <s v="AEA"/>
    <x v="0"/>
    <d v="2020-04-01T00:00:00"/>
    <d v="2020-04-01T09:26:02"/>
    <s v=""/>
    <s v="No"/>
    <s v="Old"/>
    <n v="0"/>
    <x v="0"/>
    <x v="0"/>
    <s v="Drew"/>
    <s v="Berlfein"/>
    <x v="0"/>
    <n v="2963841"/>
    <x v="1644"/>
    <x v="0"/>
    <s v="LP_AV115-F23_879576"/>
    <s v="CIP_AV115-F23_356265"/>
    <s v="Tree Work Complete"/>
    <m/>
    <x v="8"/>
    <s v="Gray Pine"/>
    <s v="No"/>
    <s v="Yes"/>
    <n v="16"/>
    <n v="35"/>
    <s v="ABATE"/>
    <s v="F2B_FP-Rmv2 B"/>
    <s v="Haul offsite"/>
    <m/>
    <s v="None Observed"/>
    <s v="0.4 spans west of pole F-E. Y-stem tree has included bark. Tree is underneath line. Previously topped. Tree in decline. Combined DBH"/>
    <s v="AEA_A &amp; E Arborists Tree Care"/>
    <m/>
    <n v="211"/>
    <s v="F2B_FP-Rmv2 B"/>
    <d v="2020-05-14T17:23:30"/>
    <s v="A&amp;E. 211"/>
    <s v="Unit"/>
    <s v="No"/>
    <s v="Not Invoiced"/>
    <s v="AEA_A &amp; E Arborists Tree Care"/>
    <m/>
    <d v="2020-05-14T17:23:42"/>
    <s v="Remove all wood and slash (if not possible pop and scatter) wm complete by crew 211"/>
    <x v="0"/>
    <d v="2020-05-14T17:24:06"/>
    <s v="Sierra"/>
    <s v="SI_Sierra"/>
    <m/>
    <s v="10675 TASHA RD"/>
    <s v="PENN VALLEY"/>
    <s v=""/>
    <s v=""/>
    <s v="jgaulf_awrr"/>
    <d v="2020-04-01T09:26:02"/>
    <s v="BE_geomartawrrprod"/>
    <d v="2020-05-14T17:33:03"/>
    <s v="85a8ea66-85c5-4277-879b-e4cb837e80e3"/>
  </r>
  <r>
    <n v="0"/>
    <n v="0"/>
    <n v="0"/>
    <n v="0"/>
    <n v="0"/>
    <n v="0"/>
    <n v="0"/>
    <n v="0"/>
    <n v="0"/>
    <n v="0"/>
    <x v="1"/>
    <n v="1"/>
    <n v="1"/>
    <n v="1"/>
    <n v="20"/>
    <x v="3"/>
    <d v="2020-05-14T17:26:23"/>
    <s v="AEA"/>
    <x v="0"/>
    <d v="2020-04-01T00:00:00"/>
    <d v="2020-04-01T09:34:07"/>
    <s v=""/>
    <s v="No"/>
    <s v="Old"/>
    <n v="0"/>
    <x v="0"/>
    <x v="0"/>
    <s v="Drew"/>
    <s v="Berlfein"/>
    <x v="0"/>
    <n v="2963842"/>
    <x v="1645"/>
    <x v="0"/>
    <s v="LP_AV115-F23_879576"/>
    <s v="CIP_AV115-F23_356265"/>
    <s v="Tree Work Complete"/>
    <m/>
    <x v="8"/>
    <s v="Gray Pine"/>
    <s v="No"/>
    <s v="Yes"/>
    <n v="10"/>
    <n v="25"/>
    <s v="ABATE"/>
    <s v="F1B_FP-Rmv1 B"/>
    <s v="Haul offsite"/>
    <m/>
    <s v="None Observed"/>
    <s v="0.4 spans west of pole F-E . Tree has been previously topped. Underneath lineContinually toppings has put tree in decline. "/>
    <s v="AEA_A &amp; E Arborists Tree Care"/>
    <m/>
    <n v="211"/>
    <s v="F1B_FP-Rmv1 B"/>
    <d v="2020-05-14T17:25:30"/>
    <s v="A&amp;E. 211"/>
    <s v="Unit"/>
    <s v="No"/>
    <s v="Not Invoiced"/>
    <s v="AEA_A &amp; E Arborists Tree Care"/>
    <m/>
    <d v="2020-05-14T17:26:02"/>
    <s v="Remove all wood and slash (if not possible lol and scatter) wm complete by crew 211"/>
    <x v="0"/>
    <d v="2020-05-14T17:26:23"/>
    <s v="Sierra"/>
    <s v="SI_Sierra"/>
    <m/>
    <s v="10675 TASHA RD"/>
    <s v="PENN VALLEY"/>
    <s v=""/>
    <s v=""/>
    <s v="jgaulf_awrr"/>
    <d v="2020-04-01T09:34:07"/>
    <s v="BE_geomartawrrprod"/>
    <d v="2020-05-14T17:33:03"/>
    <s v="137a780c-72f7-4b7a-8c25-ae0466eed2aa"/>
  </r>
  <r>
    <n v="0"/>
    <n v="0"/>
    <n v="0"/>
    <n v="0"/>
    <n v="0"/>
    <n v="0"/>
    <n v="0"/>
    <n v="0"/>
    <n v="0"/>
    <n v="0"/>
    <x v="1"/>
    <n v="1"/>
    <n v="2"/>
    <n v="2"/>
    <n v="20"/>
    <x v="3"/>
    <d v="2020-05-14T17:27:50"/>
    <s v="AEA"/>
    <x v="0"/>
    <d v="2020-05-07T00:00:00"/>
    <d v="2020-05-07T14:04:25"/>
    <s v=""/>
    <s v="No"/>
    <s v="Old"/>
    <n v="0"/>
    <x v="0"/>
    <x v="0"/>
    <s v="Drew"/>
    <s v="Berlfein"/>
    <x v="0"/>
    <n v="3212161"/>
    <x v="1646"/>
    <x v="0"/>
    <s v="LP_AV115-F23_879576"/>
    <s v="CIP_AV115-F23_356264"/>
    <s v="Tree Work Complete"/>
    <m/>
    <x v="8"/>
    <s v="Gray Pine"/>
    <s v="No"/>
    <s v="No"/>
    <n v="13"/>
    <n v="58"/>
    <s v="Do Not ABATE"/>
    <s v="R2B_Rmv 2-B"/>
    <s v="Haul offsite"/>
    <m/>
    <s v="Riparian"/>
    <s v="Sol .7 span pole F-G, fast growing tree and likely to fail. "/>
    <s v="AEA_A &amp; E Arborists Tree Care"/>
    <m/>
    <n v="205"/>
    <s v="R2B_Rmv 2-B"/>
    <d v="2020-05-14T17:27:11"/>
    <s v="A&amp;E. 205"/>
    <s v="Unit"/>
    <s v="No"/>
    <s v="Not Invoiced"/>
    <s v="AEA_A &amp; E Arborists Tree Care"/>
    <m/>
    <d v="2020-05-14T17:27:22"/>
    <s v="Remove all wood and slash (if not possible lol and scatter) wm complete by crew 205"/>
    <x v="0"/>
    <d v="2020-05-14T17:27:50"/>
    <s v="Sierra"/>
    <s v="SI_Sierra"/>
    <m/>
    <m/>
    <s v="PENN VALLEY"/>
    <s v=""/>
    <s v=""/>
    <s v="smonrf_awrr"/>
    <d v="2020-05-07T14:04:25"/>
    <s v="BE_geomartawrrprod"/>
    <d v="2020-05-14T17:33:04"/>
    <s v="309e467e-5f69-4009-a5ae-7d3a12475ba3"/>
  </r>
  <r>
    <n v="0"/>
    <n v="0"/>
    <n v="0"/>
    <n v="0"/>
    <n v="0"/>
    <n v="0"/>
    <n v="0"/>
    <n v="0"/>
    <n v="0"/>
    <n v="0"/>
    <x v="1"/>
    <n v="1"/>
    <n v="1"/>
    <n v="1"/>
    <n v="20"/>
    <x v="3"/>
    <d v="2020-05-14T17:29:15"/>
    <s v="AEA"/>
    <x v="0"/>
    <d v="2020-04-01T00:00:00"/>
    <d v="2020-04-01T09:02:45"/>
    <s v=""/>
    <s v="No"/>
    <s v="Old"/>
    <n v="0"/>
    <x v="0"/>
    <x v="0"/>
    <s v="Drew"/>
    <s v="Berlfein"/>
    <x v="0"/>
    <n v="2963839"/>
    <x v="1647"/>
    <x v="0"/>
    <s v="LP_AV115-F23_879576"/>
    <s v="CIP_AV115-F23_356264"/>
    <s v="Tree Work Complete"/>
    <m/>
    <x v="8"/>
    <s v="Gray Pine"/>
    <s v="No"/>
    <s v="No"/>
    <n v="8"/>
    <n v="45"/>
    <s v="ABATE"/>
    <s v="F1B_FP-Rmv1 B"/>
    <s v="Haul offsite"/>
    <m/>
    <s v="None Observed"/>
    <s v="0.1 spans west of pole F-E. Tree on north side of line.tree is in rocky area. "/>
    <s v="AEA_A &amp; E Arborists Tree Care"/>
    <m/>
    <n v="205"/>
    <s v="F1B_FP-Rmv1 B"/>
    <d v="2020-05-14T17:28:44"/>
    <s v="A&amp;E. 205"/>
    <s v="Unit"/>
    <s v="No"/>
    <s v="Not Invoiced"/>
    <s v="AEA_A &amp; E Arborists Tree Care"/>
    <m/>
    <d v="2020-05-14T17:28:56"/>
    <s v="Remove all wood and slash (if not possible pop and scatter) wm complete by crew 205"/>
    <x v="0"/>
    <d v="2020-05-14T17:29:15"/>
    <s v="Sierra"/>
    <s v="SI_Sierra"/>
    <m/>
    <s v="10675 TASHA RD"/>
    <s v="PENN VALLEY"/>
    <s v=""/>
    <s v=""/>
    <s v="jgaulf_awrr"/>
    <d v="2020-04-01T09:02:45"/>
    <s v="BE_geomartawrrprod"/>
    <d v="2020-05-14T17:33:03"/>
    <s v="95cc3cf2-a30f-49f7-bc10-888d65022f97"/>
  </r>
  <r>
    <n v="0"/>
    <n v="0"/>
    <n v="0"/>
    <n v="0"/>
    <n v="0"/>
    <n v="0"/>
    <n v="0"/>
    <n v="0"/>
    <n v="0"/>
    <n v="0"/>
    <x v="1"/>
    <n v="1"/>
    <n v="2"/>
    <n v="2"/>
    <n v="20"/>
    <x v="3"/>
    <d v="2020-05-14T17:34:04"/>
    <s v="zAWRR Not in Roster"/>
    <x v="1"/>
    <d v="2020-03-27T00:00:00"/>
    <d v="2020-03-27T11:24:50"/>
    <s v=""/>
    <s v="No"/>
    <s v="Old"/>
    <n v="0"/>
    <x v="1"/>
    <x v="0"/>
    <s v="zAWRR Not in Roster"/>
    <s v="zAWRR Not in Roster"/>
    <x v="1"/>
    <n v="2955820"/>
    <x v="1648"/>
    <x v="0"/>
    <s v="LP_AV115-F22_884099"/>
    <s v="CIP_AV115-F22_357227"/>
    <s v="Tree Work Complete"/>
    <m/>
    <x v="8"/>
    <s v="Gray Pine"/>
    <s v="No"/>
    <s v="No"/>
    <n v="23"/>
    <n v="81"/>
    <s v="ABATE"/>
    <s v="F2B_FP-Rmv2 B"/>
    <s v="Haul offsite"/>
    <m/>
    <s v="None Observed"/>
    <s v="68ft west of end pole and with strike distance. Tree is dying"/>
    <s v="AEA_A &amp; E Arborists Tree Care"/>
    <m/>
    <n v="5429731"/>
    <s v="F2B_FP-Rmv2 B"/>
    <d v="2020-05-14T10:19:34"/>
    <s v="Crew 202"/>
    <s v="Unit"/>
    <s v="No"/>
    <s v="Not Invoiced"/>
    <s v="AEA_A &amp; E Arborists Tree Care"/>
    <m/>
    <d v="2020-05-14T17:33:20"/>
    <m/>
    <x v="4"/>
    <d v="2020-05-14T17:34:04"/>
    <s v="Sierra"/>
    <s v="SI_Sierra"/>
    <m/>
    <s v="13936 OAK CREEK DR"/>
    <s v="NEVADA CITY"/>
    <s v=""/>
    <s v=""/>
    <s v="sdealf_awrr"/>
    <d v="2020-03-27T11:24:50"/>
    <s v="BE_geomartawrrprod"/>
    <d v="2020-05-14T19:31:30"/>
    <s v="d29011f2-4785-4d55-88e7-8cb7d01b388c"/>
  </r>
  <r>
    <n v="0"/>
    <n v="0"/>
    <n v="0"/>
    <n v="0"/>
    <n v="0"/>
    <n v="0"/>
    <n v="0"/>
    <n v="0"/>
    <n v="0"/>
    <n v="0"/>
    <x v="1"/>
    <n v="1"/>
    <n v="4"/>
    <n v="4"/>
    <n v="20"/>
    <x v="3"/>
    <d v="2020-05-14T17:38:58"/>
    <s v="AEA"/>
    <x v="0"/>
    <d v="2020-04-02T00:00:00"/>
    <d v="2020-04-02T14:47:24"/>
    <s v=""/>
    <s v="No"/>
    <s v="Old"/>
    <n v="0"/>
    <x v="0"/>
    <x v="0"/>
    <s v="Drew"/>
    <s v="Berlfein"/>
    <x v="0"/>
    <n v="2972727"/>
    <x v="1649"/>
    <x v="2"/>
    <s v="LP_AW116-A03_894241"/>
    <s v="CIP_AW116-A03_398642"/>
    <s v="Tree Work Complete"/>
    <m/>
    <x v="2"/>
    <s v="Black Oak"/>
    <s v="No"/>
    <s v="No"/>
    <n v="41"/>
    <n v="70"/>
    <s v="Do Not ABATE"/>
    <s v="F4D_FS-R4B+Trt"/>
    <s v="Haul offsite"/>
    <m/>
    <s v="None Observed"/>
    <s v="Poles 1-2, 0.7 span, 70 feet west of lines, combined dbh, removing because of rot at base of tree. "/>
    <s v="AEA_A &amp; E Arborists Tree Care"/>
    <m/>
    <n v="5585883"/>
    <s v="F4D_FS-R4B+Trt"/>
    <d v="2020-05-14T17:38:21"/>
    <s v="A&amp;E crew 43"/>
    <s v="Unit"/>
    <s v="No"/>
    <s v="Not Invoiced"/>
    <m/>
    <m/>
    <m/>
    <s v="Remove all wood and debris."/>
    <x v="0"/>
    <d v="2020-05-14T17:38:58"/>
    <s v="Sierra"/>
    <s v="SI_Sierra"/>
    <m/>
    <s v="13026 SUNSHINE VALLEY RD"/>
    <s v="GRASS VALLEY"/>
    <s v=""/>
    <s v=""/>
    <s v="acoonm_awrr"/>
    <d v="2020-04-02T14:47:24"/>
    <s v="BE_geomartawrrprod"/>
    <d v="2020-05-14T19:31:30"/>
    <s v="7b3d72ec-0e45-479c-b68f-0aeef98b298c"/>
  </r>
  <r>
    <n v="0"/>
    <n v="0"/>
    <n v="0"/>
    <n v="0"/>
    <n v="0"/>
    <n v="0"/>
    <n v="0"/>
    <n v="0"/>
    <n v="0"/>
    <n v="0"/>
    <x v="1"/>
    <n v="1"/>
    <n v="3"/>
    <n v="3"/>
    <n v="20"/>
    <x v="3"/>
    <d v="2020-05-14T17:45:57"/>
    <s v="AEA"/>
    <x v="0"/>
    <d v="2020-04-02T00:00:00"/>
    <d v="2020-04-02T13:39:33"/>
    <s v=""/>
    <s v="No"/>
    <s v="Old"/>
    <n v="0"/>
    <x v="0"/>
    <x v="0"/>
    <s v="Drew"/>
    <s v="Berlfein"/>
    <x v="0"/>
    <n v="2972624"/>
    <x v="1650"/>
    <x v="2"/>
    <s v="LP_AW116-A03_894241"/>
    <s v="CIP_AW116-A03_398642"/>
    <s v="In-Progress"/>
    <m/>
    <x v="2"/>
    <s v="Ponderosa Pine"/>
    <s v="No"/>
    <s v="No"/>
    <n v="24"/>
    <n v="130"/>
    <s v="Do Not ABATE"/>
    <s v="F3B_FP-Rmv3 B"/>
    <s v="Haul offsite"/>
    <m/>
    <s v="None Observed"/>
    <s v="Unmarked pole- unmarked pole, .7 span, 40 feet northeast of line/ Tree has wound from self abrasive cross branch, dog leg, ants present."/>
    <s v="AEA_A &amp; E Arborists Tree Care"/>
    <m/>
    <n v="5585883"/>
    <s v="F3B_FP-Rmv3 B"/>
    <d v="2020-05-14T17:45:11"/>
    <s v="A&amp;E crew 43"/>
    <s v="Unit"/>
    <s v="No"/>
    <s v="Not Invoiced"/>
    <m/>
    <m/>
    <m/>
    <s v="Remove all wood and debris."/>
    <x v="0"/>
    <d v="2020-05-14T17:45:57"/>
    <s v="Sierra"/>
    <s v="SI_Sierra"/>
    <m/>
    <s v="13026 SUNSHINE VALLEY RD"/>
    <s v="GRASS VALLEY"/>
    <s v=""/>
    <s v=""/>
    <s v="awithm_awrr"/>
    <d v="2020-04-02T13:39:33"/>
    <s v="BE_geomartawrrprod"/>
    <d v="2020-05-14T19:31:30"/>
    <s v="753f10e4-b03d-416e-a171-13590b2f24a6"/>
  </r>
  <r>
    <n v="0"/>
    <n v="0"/>
    <n v="0"/>
    <n v="0"/>
    <n v="0"/>
    <n v="0"/>
    <n v="0"/>
    <n v="0"/>
    <n v="0"/>
    <n v="0"/>
    <x v="1"/>
    <n v="1"/>
    <n v="3"/>
    <n v="3"/>
    <n v="20"/>
    <x v="3"/>
    <d v="2020-05-14T17:48:46"/>
    <s v="AEA"/>
    <x v="0"/>
    <d v="2020-04-02T00:00:00"/>
    <d v="2020-04-02T13:58:28"/>
    <s v=""/>
    <s v="No"/>
    <s v="Old"/>
    <n v="0"/>
    <x v="0"/>
    <x v="0"/>
    <s v="Drew"/>
    <s v="Berlfein"/>
    <x v="0"/>
    <n v="2972630"/>
    <x v="1651"/>
    <x v="2"/>
    <s v="LP_AW116-A03_894241"/>
    <s v="CIP_AW116-A03_398642"/>
    <s v="Tree Work Complete"/>
    <m/>
    <x v="2"/>
    <s v="Black Oak"/>
    <s v="No"/>
    <s v="No"/>
    <n v="29"/>
    <n v="80"/>
    <s v="Do Not ABATE"/>
    <s v="R3D_Rmv3-B+Trt"/>
    <s v="Haul offsite"/>
    <m/>
    <s v="None Observed"/>
    <s v="Unmarked pole- unmarked pole, .9 span, 10 feet east of line/ Rot in main stem, tree is growing over a pole with a transformer on it."/>
    <s v="AEA_A &amp; E Arborists Tree Care"/>
    <m/>
    <n v="5585883"/>
    <s v="R3D_Rmv3-B+Trt"/>
    <d v="2020-05-14T17:44:13"/>
    <s v="A&amp;E crew 43"/>
    <s v="Unit"/>
    <s v="No"/>
    <s v="Not Invoiced"/>
    <s v="AEA_A &amp; E Arborists Tree Care"/>
    <m/>
    <d v="2020-05-14T17:48:44"/>
    <s v="Remove all wood and debris"/>
    <x v="0"/>
    <d v="2020-05-14T17:48:46"/>
    <s v="Sierra"/>
    <s v="SI_Sierra"/>
    <m/>
    <s v="13026 SUNSHINE VALLEY RD"/>
    <s v="GRASS VALLEY"/>
    <s v=""/>
    <s v=""/>
    <s v="awithm_awrr"/>
    <d v="2020-04-02T13:58:28"/>
    <s v="BE_geomartawrrprod"/>
    <d v="2020-05-14T19:31:30"/>
    <s v="30efafb6-335e-4dea-b531-4ba16d2bd279"/>
  </r>
  <r>
    <n v="0"/>
    <n v="0"/>
    <n v="0"/>
    <n v="0"/>
    <n v="0"/>
    <n v="0"/>
    <n v="0"/>
    <n v="0"/>
    <n v="0"/>
    <n v="0"/>
    <x v="1"/>
    <n v="1"/>
    <n v="1"/>
    <n v="1"/>
    <n v="20"/>
    <x v="3"/>
    <d v="2020-05-14T17:49:02"/>
    <s v="AEA"/>
    <x v="0"/>
    <d v="2020-04-02T00:00:00"/>
    <d v="2020-04-02T14:26:18"/>
    <s v=""/>
    <s v="No"/>
    <s v="Old"/>
    <n v="0"/>
    <x v="0"/>
    <x v="0"/>
    <s v="Drew"/>
    <s v="Berlfein"/>
    <x v="0"/>
    <n v="2972633"/>
    <x v="1652"/>
    <x v="2"/>
    <s v="LP_AW116-A03_894241"/>
    <s v="CIP_AW116-A03_398642"/>
    <s v="Tree Work Complete"/>
    <m/>
    <x v="2"/>
    <s v="Black Oak"/>
    <s v="No"/>
    <s v="No"/>
    <n v="7"/>
    <n v="30"/>
    <s v="Do Not ABATE"/>
    <s v="F1D_FS-R1B+Trt"/>
    <s v="Haul offsite"/>
    <m/>
    <s v="None Observed"/>
    <s v="Unmarked pole- unmarked pole, .9 span, at pole, trimming would remove more that 1/3 of tree, remove to protect pole"/>
    <s v="AEA_A &amp; E Arborists Tree Care"/>
    <m/>
    <n v="5585883"/>
    <s v="F1D_FS-R1B+Trt"/>
    <d v="2020-05-14T17:43:08"/>
    <s v="A&amp;E crew 43"/>
    <s v="Unit"/>
    <s v="No"/>
    <s v="Not Invoiced"/>
    <s v="AEA_A &amp; E Arborists Tree Care"/>
    <m/>
    <d v="2020-05-14T17:49:00"/>
    <s v="Remove all wood and debris"/>
    <x v="0"/>
    <d v="2020-05-14T17:49:02"/>
    <s v="Sierra"/>
    <s v="SI_Sierra"/>
    <m/>
    <s v="13026 SUNSHINE VALLEY RD"/>
    <s v="GRASS VALLEY"/>
    <s v=""/>
    <s v=""/>
    <s v="awithm_awrr"/>
    <d v="2020-04-02T14:26:18"/>
    <s v="BE_geomartawrrprod"/>
    <d v="2020-05-14T19:31:30"/>
    <s v="2e1188b2-e6ab-4916-b5f4-2e82a8eb5af1"/>
  </r>
  <r>
    <n v="0"/>
    <n v="0"/>
    <n v="0"/>
    <n v="0"/>
    <n v="0"/>
    <n v="0"/>
    <n v="0"/>
    <n v="0"/>
    <n v="0"/>
    <n v="0"/>
    <x v="1"/>
    <n v="1"/>
    <n v="4"/>
    <n v="4"/>
    <n v="20"/>
    <x v="3"/>
    <d v="2020-05-14T17:49:21"/>
    <s v="AEA"/>
    <x v="0"/>
    <d v="2020-04-02T00:00:00"/>
    <d v="2020-04-02T13:45:41"/>
    <s v=""/>
    <s v="No"/>
    <s v="Old"/>
    <n v="0"/>
    <x v="0"/>
    <x v="0"/>
    <s v="Drew"/>
    <s v="Berlfein"/>
    <x v="0"/>
    <n v="2972625"/>
    <x v="1653"/>
    <x v="2"/>
    <s v="LP_AW116-A03_894241"/>
    <s v="CIP_AW116-A03_398642"/>
    <s v="Tree Work Complete"/>
    <m/>
    <x v="2"/>
    <s v="Black Oak"/>
    <s v="No"/>
    <s v="No"/>
    <n v="37"/>
    <n v="75"/>
    <s v="ABATE"/>
    <s v="F4D_FS-R4B+Trt"/>
    <s v="Haul offsite"/>
    <m/>
    <s v="None Observed"/>
    <s v="Unmarked pole- unmarked pole, .7 span, 20 feet east of line/ Rot in main stem, hard lean towards facilities, line side weight."/>
    <s v="AEA_A &amp; E Arborists Tree Care"/>
    <m/>
    <n v="5585883"/>
    <s v="F4D_FS-R4B+Trt"/>
    <d v="2020-05-14T17:44:45"/>
    <s v="A&amp;E crew 43"/>
    <s v="Unit"/>
    <s v="No"/>
    <s v="Not Invoiced"/>
    <s v="AEA_A &amp; E Arborists Tree Care"/>
    <m/>
    <d v="2020-05-14T17:49:18"/>
    <s v="Remove all wood and debris"/>
    <x v="0"/>
    <d v="2020-05-14T17:49:21"/>
    <s v="Sierra"/>
    <s v="SI_Sierra"/>
    <m/>
    <s v="13026 SUNSHINE VALLEY RD"/>
    <s v="GRASS VALLEY"/>
    <s v=""/>
    <s v=""/>
    <s v="awithm_awrr"/>
    <d v="2020-04-02T13:45:41"/>
    <s v="BE_geomartawrrprod"/>
    <d v="2020-05-14T19:31:30"/>
    <s v="22da8fc3-d921-4b6c-9a38-dc8fb34a7f58"/>
  </r>
  <r>
    <n v="0"/>
    <n v="0"/>
    <n v="0"/>
    <n v="0"/>
    <n v="0"/>
    <n v="0"/>
    <n v="0"/>
    <n v="0"/>
    <n v="0"/>
    <n v="0"/>
    <x v="1"/>
    <n v="1"/>
    <n v="4"/>
    <n v="4"/>
    <n v="20"/>
    <x v="3"/>
    <d v="2020-05-14T17:49:36"/>
    <s v="AEA"/>
    <x v="0"/>
    <d v="2020-04-02T00:00:00"/>
    <d v="2020-04-02T15:07:59"/>
    <s v=""/>
    <s v="No"/>
    <s v="Old"/>
    <n v="0"/>
    <x v="0"/>
    <x v="0"/>
    <s v="Drew"/>
    <s v="Berlfein"/>
    <x v="0"/>
    <n v="2972786"/>
    <x v="1654"/>
    <x v="2"/>
    <s v="LP_AW116-A03_894241"/>
    <s v="CIP_AW116-A03_398642"/>
    <s v="Tree Work Complete"/>
    <m/>
    <x v="2"/>
    <s v="Black Oak"/>
    <s v="No"/>
    <s v="No"/>
    <n v="53"/>
    <n v="80"/>
    <s v="Do Not ABATE"/>
    <s v="F4D_FS-R4B+Trt"/>
    <s v="Haul offsite"/>
    <m/>
    <s v="None Observed"/>
    <s v="Poles 2-unmarked pole, 0.1 span, 35 feet west of lines/ Old stump sprouts, branch dieback, browning leaves, cavity between stems, close proximity to lines/ 3X stem, combined DBH."/>
    <s v="AEA_A &amp; E Arborists Tree Care"/>
    <m/>
    <n v="5585883"/>
    <s v="F4B_FP-Rmv4 B"/>
    <d v="2020-05-14T17:39:43"/>
    <s v="A&amp;E crew 43"/>
    <s v="Unit"/>
    <s v="No"/>
    <s v="Not Invoiced"/>
    <s v="AEA_A &amp; E Arborists Tree Care"/>
    <m/>
    <d v="2020-05-14T17:49:34"/>
    <s v="Remove all wood and debris."/>
    <x v="0"/>
    <d v="2020-05-14T17:49:36"/>
    <s v="Sierra"/>
    <s v="SI_Sierra"/>
    <m/>
    <s v="13026 SUNSHINE VALLEY RD"/>
    <s v="GRASS VALLEY"/>
    <s v=""/>
    <s v=""/>
    <s v="acoonm_awrr"/>
    <d v="2020-04-02T15:07:59"/>
    <s v="BE_geomartawrrprod"/>
    <d v="2020-05-14T19:31:30"/>
    <s v="eb4d7353-1ab9-4065-8d77-5da7954db9c8"/>
  </r>
  <r>
    <n v="0"/>
    <n v="0"/>
    <n v="0"/>
    <n v="0"/>
    <n v="0"/>
    <n v="0"/>
    <n v="0"/>
    <n v="0"/>
    <n v="0"/>
    <n v="0"/>
    <x v="1"/>
    <n v="1"/>
    <n v="2"/>
    <n v="2"/>
    <n v="20"/>
    <x v="3"/>
    <d v="2020-05-14T17:49:52"/>
    <s v="AEA"/>
    <x v="0"/>
    <d v="2020-04-02T00:00:00"/>
    <d v="2020-04-02T15:25:17"/>
    <s v=""/>
    <s v="No"/>
    <s v="Old"/>
    <n v="0"/>
    <x v="0"/>
    <x v="0"/>
    <s v="Drew"/>
    <s v="Berlfein"/>
    <x v="0"/>
    <n v="2973011"/>
    <x v="1655"/>
    <x v="2"/>
    <s v="LP_AW116-A03_894241"/>
    <s v="CIP_AW116-A03_398642"/>
    <s v="Tree Work Complete"/>
    <m/>
    <x v="2"/>
    <s v="Black Oak"/>
    <s v="No"/>
    <s v="No"/>
    <n v="18"/>
    <n v="65"/>
    <s v="ABATE"/>
    <s v="F2D_FS-R2B+Trt"/>
    <s v="Haul offsite"/>
    <m/>
    <s v="None Observed"/>
    <s v="Poles 2-unmarked pole, 0.2 span, 30 feet west of lines/ Tree has rot in main stem, fruiting bodies of decay on main stem."/>
    <s v="AEA_A &amp; E Arborists Tree Care"/>
    <m/>
    <n v="5585883"/>
    <s v="F2D_FS-R2B+Trt"/>
    <d v="2020-05-14T17:40:51"/>
    <s v="A&amp;E crew 43"/>
    <s v="Unit"/>
    <s v="No"/>
    <s v="Not Invoiced"/>
    <s v="AEA_A &amp; E Arborists Tree Care"/>
    <m/>
    <d v="2020-05-14T17:49:48"/>
    <s v="Remove all wood and debris."/>
    <x v="0"/>
    <d v="2020-05-14T17:49:52"/>
    <s v="Sierra"/>
    <s v="SI_Sierra"/>
    <m/>
    <s v="13026 SUNSHINE VALLEY RD"/>
    <s v="GRASS VALLEY"/>
    <s v=""/>
    <s v=""/>
    <s v="acoonm_awrr"/>
    <d v="2020-04-02T15:25:17"/>
    <s v="BE_geomartawrrprod"/>
    <d v="2020-05-14T19:31:30"/>
    <s v="d3eb6768-cc9b-43c2-ac49-ebb3c7e9989a"/>
  </r>
  <r>
    <n v="0"/>
    <n v="0"/>
    <n v="0"/>
    <n v="0"/>
    <n v="0"/>
    <n v="0"/>
    <n v="0"/>
    <n v="0"/>
    <n v="0"/>
    <n v="0"/>
    <x v="1"/>
    <n v="1"/>
    <n v="2"/>
    <n v="2"/>
    <n v="20"/>
    <x v="3"/>
    <d v="2020-05-14T17:53:11"/>
    <s v="AEA"/>
    <x v="0"/>
    <d v="2020-03-31T00:00:00"/>
    <d v="2020-03-31T09:43:54"/>
    <s v=""/>
    <s v="No"/>
    <s v="Old"/>
    <n v="0"/>
    <x v="0"/>
    <x v="0"/>
    <s v="Drew"/>
    <s v="Berlfein"/>
    <x v="0"/>
    <n v="2962020"/>
    <x v="1656"/>
    <x v="2"/>
    <s v="LP_AW116-A03_894362"/>
    <s v="CIP_AW116-A03_397469"/>
    <s v="Tree Work Complete"/>
    <m/>
    <x v="2"/>
    <s v="Black Oak"/>
    <s v="No"/>
    <s v="Yes"/>
    <n v="20"/>
    <n v="60"/>
    <s v="ABATE"/>
    <s v="F2B_FP-Rmv2 B"/>
    <s v="Relocate on Property"/>
    <m/>
    <s v="Riparian"/>
    <s v="Pole 30- pole 31,.7 span, 20 feet south of line, dying black oak, included bark, huge scar tree never recovered from."/>
    <s v="AEA_A &amp; E Arborists Tree Care"/>
    <m/>
    <n v="5585874"/>
    <s v="F2B_FP-Rmv2 B"/>
    <d v="2020-05-11T16:35:22"/>
    <s v="A&amp;E crew 15"/>
    <s v="Unit"/>
    <s v="No"/>
    <s v="Not Invoiced"/>
    <s v="AEA_A &amp; E Arborists Tree Care"/>
    <m/>
    <d v="2020-05-14T17:53:06"/>
    <s v="Cut wood into 14 inch rounds, pile chips in designated area, consult owner"/>
    <x v="0"/>
    <d v="2020-05-14T17:53:11"/>
    <s v="Sierra"/>
    <s v="SI_Sierra"/>
    <m/>
    <m/>
    <s v="GRASS VALLEY"/>
    <s v=""/>
    <s v=""/>
    <s v="awithm_awrr"/>
    <d v="2020-03-31T09:43:54"/>
    <s v="BE_geomartawrrprod"/>
    <d v="2020-05-14T19:31:30"/>
    <s v="6807a6a2-f3ce-4741-a7e0-c17b6cded606"/>
  </r>
  <r>
    <n v="0"/>
    <n v="0"/>
    <n v="0"/>
    <n v="0"/>
    <n v="0"/>
    <n v="0"/>
    <n v="0"/>
    <n v="0"/>
    <n v="0"/>
    <n v="0"/>
    <x v="1"/>
    <n v="1"/>
    <n v="1"/>
    <n v="1"/>
    <n v="20"/>
    <x v="3"/>
    <d v="2020-05-14T18:22:26"/>
    <s v="MGE"/>
    <x v="4"/>
    <d v="2020-04-30T00:00:00"/>
    <d v="2020-04-30T10:27:53"/>
    <s v=""/>
    <s v="No"/>
    <s v="Old"/>
    <n v="0"/>
    <x v="1"/>
    <x v="0"/>
    <s v="Rae"/>
    <s v="Johnson"/>
    <x v="18"/>
    <n v="3151565"/>
    <x v="1657"/>
    <x v="0"/>
    <s v="LP_AV115-J13_882453"/>
    <s v="CIP_AV115-J13_357230"/>
    <s v="In-Progress"/>
    <m/>
    <x v="8"/>
    <s v="Juniper"/>
    <s v="No"/>
    <s v="No"/>
    <n v="10"/>
    <n v="60"/>
    <s v="ABATE"/>
    <s v="F1B_FP-Rmv1 B"/>
    <s v="Haul offsite"/>
    <m/>
    <s v="Nest"/>
    <s v="0.2 spans south of unmarked pole-pole C. Tree has nest in it. Yellow tape around tree pending approval. I WAS TRACKED DOWN BY JAMES (A &amp; E) ABOUT THIS NEST. I VERIFIED THAT IT WAS A SQUIRREL NEST AND CHANGED THE STATUS. flewif RPF 2559. 05/14/20. Rjohnm changed status back to hold until environmental confirms "/>
    <m/>
    <m/>
    <m/>
    <m/>
    <m/>
    <m/>
    <s v="Unit"/>
    <s v="No"/>
    <s v="Not Invoiced"/>
    <m/>
    <m/>
    <m/>
    <s v="Haul offsite "/>
    <x v="22"/>
    <d v="2020-05-14T18:22:26"/>
    <s v="Sierra"/>
    <s v="SI_Sierra"/>
    <m/>
    <s v="13121 WHITE CANOE LN"/>
    <s v="NEVADA CITY"/>
    <s v=""/>
    <s v=""/>
    <s v="jgaulf_awrr"/>
    <d v="2020-04-30T10:27:53"/>
    <s v="kdubom_awrr"/>
    <d v="2020-05-15T13:53:46"/>
    <s v="f4c604f6-1258-4f72-8513-643a7f6b44a9"/>
  </r>
  <r>
    <n v="0"/>
    <n v="0"/>
    <n v="0"/>
    <n v="0"/>
    <n v="0"/>
    <n v="0"/>
    <n v="0"/>
    <n v="0"/>
    <n v="0"/>
    <n v="0"/>
    <x v="1"/>
    <n v="1"/>
    <n v="4"/>
    <n v="4"/>
    <n v="20"/>
    <x v="3"/>
    <d v="2020-05-14T20:35:28"/>
    <s v="AEA"/>
    <x v="0"/>
    <d v="2020-03-11T00:00:00"/>
    <d v="2020-03-11T11:03:52"/>
    <s v=""/>
    <s v="No"/>
    <s v="Old"/>
    <n v="0"/>
    <x v="0"/>
    <x v="0"/>
    <s v="Drew"/>
    <s v="Berlfein"/>
    <x v="0"/>
    <n v="2328509"/>
    <x v="1658"/>
    <x v="0"/>
    <s v="LP_AV115-F22_882927"/>
    <s v="CIP_AV115-F22_356966"/>
    <s v="Tree Work Complete"/>
    <m/>
    <x v="2"/>
    <s v="Black Oak"/>
    <s v="No"/>
    <s v="No"/>
    <n v="36"/>
    <n v="63"/>
    <s v="ABATE"/>
    <s v="F4D_FS-R4B+Trt"/>
    <s v="Cut and Leave"/>
    <m/>
    <s v="None Observed"/>
    <s v="5.13.2020 mdiazm Owner as okay with working the tree just give notice when going to cut.//. 5.12.2020 mdiazm Owners wanted another look at this tree. Open wound is too large to overlook and the risk potential is still high to striking the lines. Wound shows evidence of insect infection and decayed wood. Owners are making a final decision to take responsibility of the tree or let us remove it. //poles 3-5, .7 span, 48 feet South of line. tree has large wound on south side"/>
    <s v="AEA_A &amp; E Arborists Tree Care"/>
    <m/>
    <n v="201"/>
    <s v="F4D_FS-R4B+Trt"/>
    <d v="2020-05-14T16:52:38"/>
    <s v="A&amp;E crew 201"/>
    <s v="Unit"/>
    <s v="No"/>
    <s v="Not Invoiced"/>
    <s v="AEA_A &amp; E Arborists Tree Care"/>
    <m/>
    <d v="2020-05-14T20:35:04"/>
    <s v="Cut stump 2 feet above ground. Cut rest into 12-16 inch rounds. Broadcast chips near fence area. Apply herbicide. A&amp;E crew 201"/>
    <x v="0"/>
    <d v="2020-05-14T20:35:28"/>
    <s v="Sierra"/>
    <s v="SI_Sierra"/>
    <m/>
    <s v="13544 MYERS PL"/>
    <s v=""/>
    <s v=""/>
    <s v=""/>
    <s v="jmonrm_awrr"/>
    <d v="2020-03-11T11:03:52"/>
    <s v="BE_geomartawrrprod"/>
    <d v="2020-05-14T21:31:34"/>
    <s v="2986657c-e042-4dfe-b406-157dcbd48c5f"/>
  </r>
  <r>
    <n v="0"/>
    <n v="0"/>
    <n v="0"/>
    <n v="0"/>
    <n v="0"/>
    <n v="0"/>
    <n v="0"/>
    <n v="0"/>
    <n v="0"/>
    <n v="0"/>
    <x v="1"/>
    <n v="1"/>
    <n v="2"/>
    <n v="2"/>
    <n v="20"/>
    <x v="4"/>
    <d v="2020-05-15T07:52:48"/>
    <s v="zAWRR Not in Roster"/>
    <x v="1"/>
    <d v="2020-03-31T00:00:00"/>
    <d v="2020-03-31T15:47:32"/>
    <s v=""/>
    <s v="No"/>
    <s v="Old"/>
    <n v="0"/>
    <x v="1"/>
    <x v="0"/>
    <s v="zAWRR Not in Roster"/>
    <s v="zAWRR Not in Roster"/>
    <x v="1"/>
    <n v="2962562"/>
    <x v="1659"/>
    <x v="2"/>
    <s v="LP_AW116-A02_894243"/>
    <s v="CIP_AW116-A02_397461"/>
    <s v="In-Progress"/>
    <m/>
    <x v="2"/>
    <s v="Ponderosa Pine"/>
    <s v="No"/>
    <s v="No"/>
    <n v="14"/>
    <n v="50"/>
    <s v="ABATE"/>
    <s v="F2B_FP-Rmv2 B"/>
    <s v="Haul offsite"/>
    <m/>
    <s v="None Observed"/>
    <s v="Poles 3-4, 0.1 span, 35 feet north of lines, abating and removing because of bark beetle and canker in lower 1/3 of tree. "/>
    <s v="AEA_A &amp; E Arborists Tree Care"/>
    <m/>
    <m/>
    <s v="F2B_FP-Rmv2 B"/>
    <d v="2020-05-14T00:00:00"/>
    <s v="A21"/>
    <s v="Unit"/>
    <s v="No"/>
    <s v="Not Invoiced"/>
    <m/>
    <m/>
    <m/>
    <s v="Remove all wood and debris."/>
    <x v="6"/>
    <d v="2020-05-15T07:52:48"/>
    <s v="Sierra"/>
    <s v="SI_Sierra"/>
    <m/>
    <s v="12934 SIERRA VISTA DR"/>
    <s v="GRASS VALLEY"/>
    <s v=""/>
    <s v=""/>
    <s v="acoonm_awrr"/>
    <d v="2020-03-31T15:47:32"/>
    <s v="ajboga_awrr"/>
    <d v="2020-05-15T13:37:00"/>
    <s v="748ce27d-9a1c-4030-a224-8bcc855a0257"/>
  </r>
  <r>
    <n v="0"/>
    <n v="0"/>
    <n v="0"/>
    <n v="0"/>
    <n v="0"/>
    <n v="0"/>
    <n v="0"/>
    <n v="0"/>
    <n v="0"/>
    <n v="0"/>
    <x v="1"/>
    <n v="1"/>
    <n v="4"/>
    <s v="NA"/>
    <n v="20"/>
    <x v="4"/>
    <d v="2020-05-15T07:57:19"/>
    <s v="NCR"/>
    <x v="2"/>
    <d v="2020-04-23T00:00:00"/>
    <d v="2020-04-23T11:38:51"/>
    <s v=""/>
    <s v="No"/>
    <s v="Old"/>
    <n v="0"/>
    <x v="0"/>
    <x v="0"/>
    <s v="Ben"/>
    <s v="Chambers"/>
    <x v="2"/>
    <n v="3132588"/>
    <x v="1660"/>
    <x v="2"/>
    <s v="LP_AW116-A03_894241"/>
    <s v="CIP_AW116-A03_398642"/>
    <s v="In-Progress"/>
    <m/>
    <x v="2"/>
    <s v="Black Oak"/>
    <s v="No"/>
    <s v="No"/>
    <n v="48"/>
    <n v="75"/>
    <s v="Do Not ABATE"/>
    <s v="SD_Side"/>
    <s v="Haul offsite"/>
    <m/>
    <s v="None Observed"/>
    <s v="Pole 1 - pole 2, .9 span, 10 feet northwest of line, trim branches away from guy wire , pole and line, please be mindful this is a heritage tree."/>
    <m/>
    <m/>
    <m/>
    <m/>
    <m/>
    <m/>
    <s v="Unit"/>
    <s v="No"/>
    <s v="Not Invoiced"/>
    <m/>
    <m/>
    <m/>
    <s v="remove all wood and debris"/>
    <x v="2"/>
    <d v="2020-05-15T07:57:19"/>
    <s v="Sierra"/>
    <s v="SI_Sierra"/>
    <m/>
    <m/>
    <s v="GRASS VALLEY"/>
    <s v=""/>
    <s v=""/>
    <s v="acoonm_awrr"/>
    <d v="2020-04-23T11:38:51"/>
    <s v="BE_geomartawrrprod"/>
    <d v="2020-05-15T09:31:10"/>
    <s v="37fde83d-3331-4027-a696-49f7d467a9f6"/>
  </r>
  <r>
    <n v="0"/>
    <n v="0"/>
    <n v="0"/>
    <n v="0"/>
    <n v="0"/>
    <n v="0"/>
    <n v="0"/>
    <n v="0"/>
    <n v="0"/>
    <n v="0"/>
    <x v="1"/>
    <n v="1"/>
    <n v="2"/>
    <s v="NA"/>
    <n v="20"/>
    <x v="4"/>
    <d v="2020-05-15T07:58:13"/>
    <s v="NCR"/>
    <x v="2"/>
    <d v="2020-05-05T00:00:00"/>
    <d v="2020-05-05T11:03:34"/>
    <s v=""/>
    <s v="No"/>
    <s v="Old"/>
    <n v="0"/>
    <x v="0"/>
    <x v="0"/>
    <s v="Ben"/>
    <s v="Chambers"/>
    <x v="2"/>
    <n v="3162495"/>
    <x v="1661"/>
    <x v="2"/>
    <s v="LP_AW116-A03_894362"/>
    <s v="CIP_AW116-A03_398642"/>
    <s v="In-Progress"/>
    <m/>
    <x v="2"/>
    <s v="Black Oak"/>
    <s v="No"/>
    <s v="No"/>
    <n v="22"/>
    <n v="25"/>
    <s v="Not a Strike Tree"/>
    <s v="TO_Top"/>
    <s v="Not Needed"/>
    <m/>
    <s v="None Observed"/>
    <s v="0.9 span between poles# 1-2/ 10 ft. west of line/ Top of tree will grow within 4 ft. of power line in 18 months, trim 12 ft. for EVM compliance/ 5X stem, combined DBH."/>
    <m/>
    <m/>
    <m/>
    <m/>
    <m/>
    <m/>
    <s v="Unit"/>
    <s v="No"/>
    <s v="Not Invoiced"/>
    <m/>
    <m/>
    <m/>
    <s v="Pile wood chips in designated area on property."/>
    <x v="2"/>
    <d v="2020-05-15T07:58:13"/>
    <s v="Sierra"/>
    <s v="SI_Sierra"/>
    <m/>
    <s v="13015 MAIA LN"/>
    <s v="GRASS VALLEY"/>
    <s v=""/>
    <s v=""/>
    <s v="jkubim_awrr"/>
    <d v="2020-05-05T11:03:34"/>
    <s v="BE_geomartawrrprod"/>
    <d v="2020-05-15T09:31:10"/>
    <s v="1952aa7f-36db-4083-9ed5-64691609b1ef"/>
  </r>
  <r>
    <n v="0"/>
    <n v="0"/>
    <n v="0"/>
    <n v="0"/>
    <n v="0"/>
    <n v="0"/>
    <n v="0"/>
    <n v="0"/>
    <n v="0"/>
    <n v="0"/>
    <x v="1"/>
    <n v="1"/>
    <s v="NA"/>
    <s v="NA"/>
    <n v="20"/>
    <x v="4"/>
    <d v="2020-05-15T08:00:17"/>
    <s v="zAWRR Not in Roster"/>
    <x v="1"/>
    <d v="2020-01-11T00:00:00"/>
    <d v="2020-01-11T14:50:41"/>
    <s v=""/>
    <s v="No"/>
    <s v="Old"/>
    <n v="0"/>
    <x v="1"/>
    <x v="0"/>
    <s v="zAWRR Not in Roster"/>
    <s v="zAWRR Not in Roster"/>
    <x v="1"/>
    <n v="1730741"/>
    <x v="1662"/>
    <x v="2"/>
    <s v="LP_AW116-A03_899265"/>
    <s v="CIP_AW116-A04_398873"/>
    <s v="Tree Work Complete"/>
    <s v=""/>
    <x v="6"/>
    <s v="Brush (misc)"/>
    <s v="No"/>
    <s v="No"/>
    <n v="0"/>
    <n v="6"/>
    <s v=""/>
    <s v="BC_Br Rmv"/>
    <s v="Not Needed"/>
    <s v="No"/>
    <s v=""/>
    <s v="10x10 brush unit around pole#1 to be cleared/ Nevada County tree"/>
    <s v="AEA_A &amp; E Arborists Tree Care"/>
    <s v=""/>
    <m/>
    <s v="BC_Br Rmv"/>
    <d v="2020-05-14T00:00:00"/>
    <s v="A21"/>
    <s v="Unit"/>
    <m/>
    <s v=""/>
    <s v=""/>
    <s v=""/>
    <m/>
    <s v="TBD"/>
    <x v="6"/>
    <d v="2020-05-15T08:00:17"/>
    <s v="Sierra"/>
    <s v="SI_Sierra"/>
    <s v="1051711418"/>
    <s v="15419 LOWER COLFAX RD"/>
    <s v="GRASS VALLEY"/>
    <s v=""/>
    <s v=""/>
    <s v="ewhits_awrr"/>
    <d v="2020-01-11T14:50:41"/>
    <s v="BE_geomartawrrprod"/>
    <d v="2020-05-15T09:30:59"/>
    <s v="09d7dd91-52ef-4ee0-b31b-5e15eb96d54e"/>
  </r>
  <r>
    <n v="0"/>
    <n v="0"/>
    <n v="0"/>
    <n v="0"/>
    <n v="0"/>
    <n v="0"/>
    <n v="0"/>
    <n v="0"/>
    <n v="0"/>
    <n v="0"/>
    <x v="1"/>
    <n v="1"/>
    <s v="NA"/>
    <s v="NA"/>
    <n v="20"/>
    <x v="4"/>
    <d v="2020-05-15T08:02:08"/>
    <s v="zAWRR Not in Roster"/>
    <x v="1"/>
    <d v="2020-01-11T00:00:00"/>
    <d v="2020-01-11T15:02:54"/>
    <s v=""/>
    <s v="No"/>
    <s v="Old"/>
    <n v="0"/>
    <x v="1"/>
    <x v="0"/>
    <s v="zAWRR Not in Roster"/>
    <s v="zAWRR Not in Roster"/>
    <x v="1"/>
    <n v="1730743"/>
    <x v="1663"/>
    <x v="2"/>
    <s v="LP_AW116-A03_899265"/>
    <s v="CIP_AW116-A04_398873"/>
    <s v="Tree Work Complete"/>
    <s v=""/>
    <x v="6"/>
    <s v="Brush (misc)"/>
    <s v="No"/>
    <s v="No"/>
    <n v="0"/>
    <n v="8"/>
    <s v=""/>
    <s v="BC_Br Rmv"/>
    <s v="Not Needed"/>
    <s v="No"/>
    <s v=""/>
    <s v="12 ft. Northeast of pole#1/10x10 brush unit to be cleared around guy lines/ Nevada County tree"/>
    <s v="AEA_A &amp; E Arborists Tree Care"/>
    <s v=""/>
    <m/>
    <s v="BC_Br Rmv"/>
    <d v="2020-05-14T00:00:00"/>
    <s v="A21"/>
    <s v="Unit"/>
    <m/>
    <s v=""/>
    <s v=""/>
    <s v=""/>
    <m/>
    <s v="TBD"/>
    <x v="6"/>
    <d v="2020-05-15T08:02:08"/>
    <s v="Sierra"/>
    <s v="SI_Sierra"/>
    <s v="1051711418"/>
    <s v="15419 LOWER COLFAX RD"/>
    <s v="GRASS VALLEY"/>
    <s v=""/>
    <s v=""/>
    <s v="ewhits_awrr"/>
    <d v="2020-01-11T15:02:54"/>
    <s v="BE_geomartawrrprod"/>
    <d v="2020-05-15T09:30:59"/>
    <s v="235ea84c-a284-4b83-af0f-1f475441bd64"/>
  </r>
  <r>
    <n v="0"/>
    <n v="0"/>
    <n v="0"/>
    <n v="0"/>
    <n v="0"/>
    <n v="0"/>
    <n v="0"/>
    <n v="0"/>
    <n v="0"/>
    <n v="0"/>
    <x v="1"/>
    <n v="1"/>
    <s v="NA"/>
    <s v="NA"/>
    <n v="20"/>
    <x v="4"/>
    <d v="2020-05-15T08:03:46"/>
    <s v="zAWRR Not in Roster"/>
    <x v="1"/>
    <d v="2020-01-22T00:00:00"/>
    <d v="2020-01-22T11:04:24"/>
    <s v=""/>
    <s v="No"/>
    <s v="Old"/>
    <n v="0"/>
    <x v="1"/>
    <x v="0"/>
    <s v="zAWRR Not in Roster"/>
    <s v="zAWRR Not in Roster"/>
    <x v="1"/>
    <n v="1731624"/>
    <x v="1664"/>
    <x v="2"/>
    <s v="LP_AW116-A04_901382"/>
    <s v="CIP_AW116-A04_398774"/>
    <s v="Tree Work Complete"/>
    <s v=""/>
    <x v="6"/>
    <s v="Brush (misc)"/>
    <s v="No"/>
    <s v="No"/>
    <n v="0"/>
    <n v="10"/>
    <s v=""/>
    <s v="BC_Br Rmv"/>
    <s v="Not Needed"/>
    <s v="No"/>
    <s v="Riparian"/>
    <s v="10x10 brush unit around guy wire"/>
    <s v="AEA_A &amp; E Arborists Tree Care"/>
    <s v=""/>
    <m/>
    <s v="BC_Br Rmv"/>
    <d v="2020-05-14T00:00:00"/>
    <s v="A21"/>
    <s v="Unit"/>
    <m/>
    <s v=""/>
    <s v=""/>
    <s v=""/>
    <m/>
    <s v="TBD"/>
    <x v="6"/>
    <d v="2020-05-15T08:03:46"/>
    <s v="Sierra"/>
    <s v="SI_Sierra"/>
    <s v="1051711315"/>
    <s v="15532 LOWER COLFAX RD"/>
    <s v="GRASS VALLEY"/>
    <s v=""/>
    <s v=""/>
    <s v="abucks_awrr"/>
    <d v="2020-01-22T11:04:24"/>
    <s v="BE_geomartawrrprod"/>
    <d v="2020-05-15T09:30:59"/>
    <s v="344b06ed-25d3-4b9a-ae9a-a93edb3b64e9"/>
  </r>
  <r>
    <n v="0"/>
    <n v="0"/>
    <n v="0"/>
    <n v="0"/>
    <n v="0"/>
    <n v="0"/>
    <n v="0"/>
    <n v="0"/>
    <n v="0"/>
    <n v="0"/>
    <x v="1"/>
    <n v="1"/>
    <n v="3"/>
    <n v="3"/>
    <n v="20"/>
    <x v="4"/>
    <d v="2020-05-15T08:04:32"/>
    <s v="zAWRR Not in Roster"/>
    <x v="1"/>
    <d v="2020-03-25T00:00:00"/>
    <d v="2020-03-25T10:06:50"/>
    <s v=""/>
    <s v="No"/>
    <s v="Old"/>
    <n v="0"/>
    <x v="1"/>
    <x v="0"/>
    <s v="zAWRR Not in Roster"/>
    <s v="zAWRR Not in Roster"/>
    <x v="1"/>
    <n v="2951907"/>
    <x v="1665"/>
    <x v="2"/>
    <s v="LP_AW116-A04_898595"/>
    <s v="CIP_AW116-A04_398916"/>
    <s v="Tree Work Complete"/>
    <m/>
    <x v="1"/>
    <s v="Ponderosa Pine"/>
    <s v="No"/>
    <s v="No"/>
    <n v="33"/>
    <n v="122"/>
    <s v="Do Not ABATE"/>
    <s v="F3B_FP-Rmv3 B"/>
    <s v="Haul offsite"/>
    <m/>
    <s v="None Observed"/>
    <s v="4 span pole 8 to 9. 9 feet west of line. On edge of easement between two fences. Both fences attached to tree. Vertical single stem.  Overall healthy but close to line with many overhanging branches. Trim would remove over one third and likely kill "/>
    <s v="AEA_A &amp; E Arborists Tree Care"/>
    <m/>
    <m/>
    <s v="F3B_FP-Rmv3 B"/>
    <d v="2020-05-14T00:00:00"/>
    <s v="A21"/>
    <s v="Unit"/>
    <s v="No"/>
    <s v="Not Invoiced"/>
    <m/>
    <m/>
    <m/>
    <s v="Remove all material "/>
    <x v="6"/>
    <d v="2020-05-15T08:04:32"/>
    <s v="Sierra"/>
    <s v="SI_Sierra"/>
    <m/>
    <s v="15729 LOWER COLFAX RD"/>
    <s v="GRASS VALLEY"/>
    <s v=""/>
    <s v=""/>
    <s v="rmorgm_awrr"/>
    <d v="2020-03-25T10:06:50"/>
    <s v="BE_geomartawrrprod"/>
    <d v="2020-05-15T09:31:08"/>
    <s v="d62b6377-ea1e-4d8a-b1a4-3a3bbc257e34"/>
  </r>
  <r>
    <n v="0"/>
    <n v="0"/>
    <n v="0"/>
    <n v="0"/>
    <n v="0"/>
    <n v="0"/>
    <n v="0"/>
    <n v="0"/>
    <n v="0"/>
    <n v="0"/>
    <x v="1"/>
    <n v="1"/>
    <n v="3"/>
    <n v="3"/>
    <n v="20"/>
    <x v="4"/>
    <d v="2020-05-15T08:05:15"/>
    <s v="zAWRR Not in Roster"/>
    <x v="1"/>
    <d v="2020-03-31T00:00:00"/>
    <d v="2020-03-31T10:45:49"/>
    <s v=""/>
    <s v="No"/>
    <s v="Old"/>
    <n v="0"/>
    <x v="1"/>
    <x v="0"/>
    <s v="zAWRR Not in Roster"/>
    <s v="zAWRR Not in Roster"/>
    <x v="1"/>
    <n v="2963441"/>
    <x v="1666"/>
    <x v="2"/>
    <s v="LP_AW116-A04_898595"/>
    <s v="CIP_AW116-A04_398520"/>
    <s v="Tree Work Complete"/>
    <m/>
    <x v="1"/>
    <s v="Cedar"/>
    <s v="No"/>
    <s v="No"/>
    <n v="34"/>
    <n v="69"/>
    <s v="Do Not ABATE"/>
    <s v="F3B_FP-Rmv3 B"/>
    <s v="Haul offsite"/>
    <m/>
    <s v="None Observed"/>
    <s v="36 feet southeast of endpole. 2 stem. Connection is a sharp v with included bark and faces endpole. Removal recommended. "/>
    <s v="AEA_A &amp; E Arborists Tree Care"/>
    <m/>
    <m/>
    <s v="F3B_FP-Rmv3 B"/>
    <d v="2020-05-14T00:00:00"/>
    <s v="A21"/>
    <s v="Unit"/>
    <s v="No"/>
    <s v="Not Invoiced"/>
    <m/>
    <m/>
    <m/>
    <s v="Remove all material "/>
    <x v="6"/>
    <d v="2020-05-15T08:05:15"/>
    <s v="Sierra"/>
    <s v="SI_Sierra"/>
    <m/>
    <s v="15729 LOWER COLFAX RD"/>
    <s v="GRASS VALLEY"/>
    <s v=""/>
    <s v=""/>
    <s v="rmorgm_awrr"/>
    <d v="2020-03-31T10:45:49"/>
    <s v="BE_geomartawrrprod"/>
    <d v="2020-05-15T09:31:09"/>
    <s v="11b3ad3f-49e4-4294-b95f-b4174b22c74b"/>
  </r>
  <r>
    <n v="0"/>
    <n v="0"/>
    <n v="0"/>
    <n v="0"/>
    <n v="0"/>
    <n v="0"/>
    <n v="0"/>
    <n v="0"/>
    <n v="0"/>
    <n v="0"/>
    <x v="1"/>
    <n v="1"/>
    <n v="2"/>
    <n v="2"/>
    <n v="20"/>
    <x v="4"/>
    <d v="2020-05-15T08:05:59"/>
    <s v="zAWRR Not in Roster"/>
    <x v="1"/>
    <d v="2020-03-31T00:00:00"/>
    <d v="2020-03-31T13:38:19"/>
    <s v=""/>
    <s v="No"/>
    <s v="Old"/>
    <n v="0"/>
    <x v="1"/>
    <x v="0"/>
    <s v="zAWRR Not in Roster"/>
    <s v="zAWRR Not in Roster"/>
    <x v="1"/>
    <n v="2963452"/>
    <x v="1667"/>
    <x v="2"/>
    <s v="LP_AW116-A04_898595"/>
    <s v="CIP_AW116-A04_398520"/>
    <s v="Tree Work Complete"/>
    <m/>
    <x v="1"/>
    <s v="Ponderosa Pine"/>
    <s v="No"/>
    <s v="No"/>
    <n v="12"/>
    <n v="75"/>
    <s v="Do Not ABATE"/>
    <s v="F2B_FP-Rmv2 B"/>
    <s v="Haul offsite"/>
    <m/>
    <s v="None Observed"/>
    <s v="36 feet east of endpole. Vertical single stem. Possibly a canker at 44 feet. Observe a band of sunken/swollen material exuding pitch around circumference. Recommend removal "/>
    <s v="AEA_A &amp; E Arborists Tree Care"/>
    <m/>
    <m/>
    <s v="F2B_FP-Rmv2 B"/>
    <d v="2020-05-14T00:00:00"/>
    <s v="A21"/>
    <s v="Unit"/>
    <s v="No"/>
    <s v="Not Invoiced"/>
    <m/>
    <m/>
    <m/>
    <s v="Remove all material "/>
    <x v="6"/>
    <d v="2020-05-15T08:05:59"/>
    <s v="Sierra"/>
    <s v="SI_Sierra"/>
    <m/>
    <s v="15729 LOWER COLFAX RD"/>
    <s v="GRASS VALLEY"/>
    <s v=""/>
    <s v=""/>
    <s v="rmorgm_awrr"/>
    <d v="2020-03-31T13:38:19"/>
    <s v="BE_geomartawrrprod"/>
    <d v="2020-05-15T09:31:09"/>
    <s v="1d476cd9-89a8-4eb3-aa4a-38907b85d759"/>
  </r>
  <r>
    <n v="0"/>
    <n v="0"/>
    <n v="0"/>
    <n v="0"/>
    <n v="0"/>
    <n v="0"/>
    <n v="0"/>
    <n v="0"/>
    <n v="0"/>
    <n v="0"/>
    <x v="1"/>
    <n v="1"/>
    <n v="4"/>
    <n v="4"/>
    <n v="20"/>
    <x v="4"/>
    <d v="2020-05-15T08:16:46"/>
    <s v="zAWRR Not in Roster"/>
    <x v="1"/>
    <d v="2020-03-26T00:00:00"/>
    <d v="2020-03-26T13:39:00"/>
    <s v=""/>
    <s v="No"/>
    <s v="Old"/>
    <n v="0"/>
    <x v="1"/>
    <x v="0"/>
    <s v="zAWRR Not in Roster"/>
    <s v="zAWRR Not in Roster"/>
    <x v="1"/>
    <n v="2955527"/>
    <x v="1668"/>
    <x v="2"/>
    <s v="LP_AW116-A04_898595"/>
    <s v="CIP_AW116-A04_398916"/>
    <s v="Tree Work Complete"/>
    <m/>
    <x v="1"/>
    <s v="Ponderosa Pine"/>
    <s v="No"/>
    <s v="No"/>
    <n v="37"/>
    <n v="116"/>
    <s v="Do Not ABATE"/>
    <s v="F4B_FP-Rmv4 B"/>
    <s v="Haul offsite"/>
    <m/>
    <s v="None Observed"/>
    <s v=".9 span pole 7 to 8. 6 feet west of line.  Many branches overhanging line and trim would likely kill. Top third broke off many years ago. Scattered dead branches on new top. Barbed wire and a nail in tree"/>
    <s v="AEA_A &amp; E Arborists Tree Care"/>
    <m/>
    <m/>
    <s v="F4B_FP-Rmv4 B"/>
    <d v="2020-05-13T00:00:00"/>
    <s v="a21"/>
    <s v="Unit"/>
    <s v="No"/>
    <s v="Not Invoiced"/>
    <s v="AEA_A &amp; E Arborists Tree Care"/>
    <m/>
    <d v="2020-05-14T00:00:00"/>
    <s v="A21 Remove all material. May be in county easement"/>
    <x v="6"/>
    <d v="2020-05-15T08:16:46"/>
    <s v="Sierra"/>
    <s v="SI_Sierra"/>
    <m/>
    <s v="15729 LOWER COLFAX RD"/>
    <s v="GRASS VALLEY"/>
    <s v=""/>
    <s v=""/>
    <s v="rmorgm_awrr"/>
    <d v="2020-03-26T13:39:00"/>
    <s v="BE_geomartawrrprod"/>
    <d v="2020-05-15T09:31:08"/>
    <s v="7cddd663-c046-4d0f-b4a9-88796d293731"/>
  </r>
  <r>
    <n v="0"/>
    <n v="0"/>
    <n v="0"/>
    <n v="0"/>
    <n v="0"/>
    <n v="0"/>
    <n v="0"/>
    <n v="0"/>
    <n v="0"/>
    <n v="0"/>
    <x v="1"/>
    <n v="1"/>
    <n v="1"/>
    <n v="1"/>
    <n v="20"/>
    <x v="4"/>
    <d v="2020-05-15T08:17:11"/>
    <s v="zAWRR Not in Roster"/>
    <x v="1"/>
    <d v="2020-03-30T00:00:00"/>
    <d v="2020-03-30T09:24:53"/>
    <s v=""/>
    <s v="No"/>
    <s v="Old"/>
    <n v="0"/>
    <x v="1"/>
    <x v="0"/>
    <s v="zAWRR Not in Roster"/>
    <s v="zAWRR Not in Roster"/>
    <x v="1"/>
    <n v="2958258"/>
    <x v="1669"/>
    <x v="2"/>
    <s v="LP_AW116-A04_898595"/>
    <s v="CIP_AW116-A04_398916"/>
    <s v="Tree Work Complete"/>
    <m/>
    <x v="1"/>
    <s v="Black Oak"/>
    <s v="No"/>
    <s v="No"/>
    <n v="9"/>
    <n v="42"/>
    <s v="ABATE"/>
    <s v="F1B_FP-Rmv1 B"/>
    <s v="Haul offsite"/>
    <m/>
    <s v="None Observed"/>
    <s v=".4 span pole 7 to 8. 29 feet west of line. Approximately 7 degree diagonal lean to line. Some mistletoe. Wound from road clearance trimming not healing well. A borderline strike tree."/>
    <s v="AEA_A &amp; E Arborists Tree Care"/>
    <m/>
    <m/>
    <s v="F1B_FP-Rmv1 B"/>
    <d v="2020-05-13T00:00:00"/>
    <s v="a21"/>
    <s v="Unit"/>
    <s v="No"/>
    <s v="Not Invoiced"/>
    <s v="AEA_A &amp; E Arborists Tree Care"/>
    <m/>
    <d v="2020-05-14T00:00:00"/>
    <s v="A21 Remove all material. On county road easement"/>
    <x v="6"/>
    <d v="2020-05-15T08:17:11"/>
    <s v="Sierra"/>
    <s v="SI_Sierra"/>
    <m/>
    <s v="15729 LOWER COLFAX RD"/>
    <s v="GRASS VALLEY"/>
    <s v=""/>
    <s v=""/>
    <s v="rmorgm_awrr"/>
    <d v="2020-03-30T09:24:53"/>
    <s v="BE_geomartawrrprod"/>
    <d v="2020-05-15T09:31:08"/>
    <s v="f28679d2-7647-48fd-8326-521f8349a9cf"/>
  </r>
  <r>
    <n v="0"/>
    <n v="0"/>
    <n v="0"/>
    <n v="0"/>
    <n v="0"/>
    <n v="0"/>
    <n v="0"/>
    <n v="0"/>
    <n v="0"/>
    <n v="0"/>
    <x v="1"/>
    <n v="1"/>
    <n v="3"/>
    <n v="3"/>
    <n v="20"/>
    <x v="4"/>
    <d v="2020-05-15T08:17:36"/>
    <s v="zAWRR Not in Roster"/>
    <x v="1"/>
    <d v="2020-03-30T00:00:00"/>
    <d v="2020-03-30T10:47:32"/>
    <s v=""/>
    <s v="No"/>
    <s v="Old"/>
    <n v="0"/>
    <x v="1"/>
    <x v="0"/>
    <s v="zAWRR Not in Roster"/>
    <s v="zAWRR Not in Roster"/>
    <x v="1"/>
    <n v="2958267"/>
    <x v="1670"/>
    <x v="2"/>
    <s v="LP_AW116-A04_898595"/>
    <s v="CIP_AW116-A04_399199"/>
    <s v="Tree Work Complete"/>
    <m/>
    <x v="1"/>
    <s v="Black Oak"/>
    <s v="No"/>
    <s v="No"/>
    <n v="31"/>
    <n v="46"/>
    <s v="ABATE"/>
    <s v="F3B_FP-Rmv3 B"/>
    <s v="Haul offsite"/>
    <m/>
    <s v="None Observed"/>
    <s v=".3 span pole 6 to 7. 39 feet west of line. 3 stem. Some epicormic sprouting.  Slight lean and weight away from line. No wounds, disease, or signs of rot. Abate for codom stem"/>
    <s v="AEA_A &amp; E Arborists Tree Care"/>
    <m/>
    <m/>
    <s v="F3B_FP-Rmv3 B"/>
    <d v="2020-05-13T00:00:00"/>
    <s v="a21"/>
    <s v="Unit"/>
    <s v="No"/>
    <s v="Not Invoiced"/>
    <s v="AEA_A &amp; E Arborists Tree Care"/>
    <m/>
    <d v="2020-05-14T00:00:00"/>
    <s v="A21 Remove all material. On county easement"/>
    <x v="6"/>
    <d v="2020-05-15T08:17:36"/>
    <s v="Sierra"/>
    <s v="SI_Sierra"/>
    <m/>
    <s v="15729 LOWER COLFAX RD"/>
    <s v="GRASS VALLEY"/>
    <s v=""/>
    <s v=""/>
    <s v="rmorgm_awrr"/>
    <d v="2020-03-30T10:47:32"/>
    <s v="BE_geomartawrrprod"/>
    <d v="2020-05-15T09:31:08"/>
    <s v="b2dc4a28-19f7-46aa-9280-deb6313a8ac9"/>
  </r>
  <r>
    <n v="0"/>
    <n v="0"/>
    <n v="0"/>
    <n v="0"/>
    <n v="0"/>
    <n v="0"/>
    <n v="0"/>
    <n v="0"/>
    <n v="0"/>
    <n v="0"/>
    <x v="1"/>
    <n v="1"/>
    <n v="3"/>
    <s v="NA"/>
    <n v="20"/>
    <x v="4"/>
    <d v="2020-05-15T08:18:33"/>
    <s v="zAWRR Not in Roster"/>
    <x v="1"/>
    <d v="2020-04-02T00:00:00"/>
    <d v="2020-04-02T14:54:26"/>
    <s v=""/>
    <s v="No"/>
    <s v="Old"/>
    <n v="0"/>
    <x v="1"/>
    <x v="0"/>
    <s v="zAWRR Not in Roster"/>
    <s v="zAWRR Not in Roster"/>
    <x v="1"/>
    <n v="2972731"/>
    <x v="1671"/>
    <x v="2"/>
    <s v="LP_AW116-A03_894241"/>
    <s v="CIP_AW116-A03_398642"/>
    <s v="Tree Work Complete"/>
    <m/>
    <x v="2"/>
    <s v="Black Oak"/>
    <s v="No"/>
    <s v="No"/>
    <n v="29"/>
    <n v="70"/>
    <s v="Do Not ABATE"/>
    <s v="OV_Overhang"/>
    <s v="Not Needed"/>
    <m/>
    <s v="None Observed"/>
    <s v="Poles 1-2, 0.8 span, 45 feet west of lines. Trim overhang above lines to assure compliance."/>
    <s v="AEA_A &amp; E Arborists Tree Care"/>
    <m/>
    <n v="5585883"/>
    <s v="OV_Overhang"/>
    <d v="2020-05-14T17:39:32"/>
    <s v="A&amp;E crew 43"/>
    <s v="Unit"/>
    <s v="No"/>
    <s v="Not Invoiced"/>
    <s v="AEA_A &amp; E Arborists Tree Care"/>
    <m/>
    <d v="2020-05-14T00:00:00"/>
    <s v="A43 Remove all wood and debris"/>
    <x v="6"/>
    <d v="2020-05-15T08:18:33"/>
    <s v="Sierra"/>
    <s v="SI_Sierra"/>
    <m/>
    <s v="13026 SUNSHINE VALLEY RD"/>
    <s v="GRASS VALLEY"/>
    <s v=""/>
    <s v=""/>
    <s v="acoonm_awrr"/>
    <d v="2020-04-02T14:54:26"/>
    <s v="BE_geomartawrrprod"/>
    <d v="2020-05-15T09:31:09"/>
    <s v="57f75a62-b264-48b9-877c-0509eda78af9"/>
  </r>
  <r>
    <n v="0"/>
    <n v="0"/>
    <n v="0"/>
    <n v="0"/>
    <n v="0"/>
    <n v="0"/>
    <n v="0"/>
    <n v="0"/>
    <n v="0"/>
    <n v="0"/>
    <x v="1"/>
    <n v="1"/>
    <n v="1"/>
    <s v="NA"/>
    <n v="20"/>
    <x v="4"/>
    <d v="2020-05-15T08:18:57"/>
    <s v="zAWRR Not in Roster"/>
    <x v="1"/>
    <d v="2020-04-02T00:00:00"/>
    <d v="2020-04-02T15:28:28"/>
    <s v=""/>
    <s v="No"/>
    <s v="Old"/>
    <n v="0"/>
    <x v="1"/>
    <x v="0"/>
    <s v="zAWRR Not in Roster"/>
    <s v="zAWRR Not in Roster"/>
    <x v="1"/>
    <n v="2973012"/>
    <x v="1672"/>
    <x v="2"/>
    <s v="LP_AW116-A03_894241"/>
    <s v="CIP_AW116-A03_398642"/>
    <s v="Tree Work Complete"/>
    <m/>
    <x v="2"/>
    <s v="Live Oak"/>
    <s v="No"/>
    <s v="No"/>
    <n v="11"/>
    <n v="50"/>
    <s v="Do Not ABATE"/>
    <s v="OV_Overhang"/>
    <s v="Not Needed"/>
    <m/>
    <s v="None Observed"/>
    <s v="Poles 2-unmarked pole, 0.3 span, 20 feet west of lines, may break compliance within 18 months, trim extending branches l, combined dbh."/>
    <s v="AEA_A &amp; E Arborists Tree Care"/>
    <m/>
    <n v="5585883"/>
    <s v="OV_Overhang"/>
    <d v="2020-05-14T17:37:02"/>
    <s v="A&amp;E crew 43"/>
    <s v="Unit"/>
    <s v="No"/>
    <s v="Not Invoiced"/>
    <s v="AEA_A &amp; E Arborists Tree Care"/>
    <m/>
    <d v="2020-05-14T00:00:00"/>
    <s v="A43Remove all wood and debris."/>
    <x v="6"/>
    <d v="2020-05-15T08:18:57"/>
    <s v="Sierra"/>
    <s v="SI_Sierra"/>
    <m/>
    <s v="13026 SUNSHINE VALLEY RD"/>
    <s v="GRASS VALLEY"/>
    <s v=""/>
    <s v=""/>
    <s v="acoonm_awrr"/>
    <d v="2020-04-02T15:28:28"/>
    <s v="BE_geomartawrrprod"/>
    <d v="2020-05-15T09:31:09"/>
    <s v="fd734bf3-1556-47fa-8d3b-6c82dfe46066"/>
  </r>
  <r>
    <n v="0"/>
    <n v="0"/>
    <n v="0"/>
    <n v="0"/>
    <n v="0"/>
    <n v="0"/>
    <n v="0"/>
    <n v="0"/>
    <n v="0"/>
    <n v="0"/>
    <x v="1"/>
    <n v="1"/>
    <n v="2"/>
    <s v="NA"/>
    <n v="20"/>
    <x v="4"/>
    <d v="2020-05-15T08:19:20"/>
    <s v="zAWRR Not in Roster"/>
    <x v="1"/>
    <d v="2020-04-02T00:00:00"/>
    <d v="2020-04-02T15:29:20"/>
    <s v=""/>
    <s v="No"/>
    <s v="Old"/>
    <n v="0"/>
    <x v="1"/>
    <x v="0"/>
    <s v="zAWRR Not in Roster"/>
    <s v="zAWRR Not in Roster"/>
    <x v="1"/>
    <n v="2973013"/>
    <x v="1673"/>
    <x v="2"/>
    <s v="LP_AW116-A03_894241"/>
    <s v="CIP_AW116-A03_398642"/>
    <s v="Tree Work Complete"/>
    <m/>
    <x v="2"/>
    <s v="Live Oak"/>
    <s v="No"/>
    <s v="No"/>
    <n v="19"/>
    <n v="55"/>
    <s v="Do Not ABATE"/>
    <s v="OV_Overhang"/>
    <s v="Not Needed"/>
    <m/>
    <s v="None Observed"/>
    <s v="Poles 2-unmarked pole, 0.3 span, 20 feet west of lines, may break compliance within 18 months, trim extending branches, combined dbh"/>
    <s v="AEA_A &amp; E Arborists Tree Care"/>
    <m/>
    <n v="5585883"/>
    <s v="OV_Overhang"/>
    <d v="2020-05-14T17:31:27"/>
    <s v="A&amp;E crew 43"/>
    <s v="Unit"/>
    <s v="No"/>
    <s v="Not Invoiced"/>
    <s v="AEA_A &amp; E Arborists Tree Care"/>
    <m/>
    <d v="2020-05-14T00:00:00"/>
    <s v="A43Remove all wood and debris."/>
    <x v="6"/>
    <d v="2020-05-15T08:19:20"/>
    <s v="Sierra"/>
    <s v="SI_Sierra"/>
    <m/>
    <s v="13026 SUNSHINE VALLEY RD"/>
    <s v="GRASS VALLEY"/>
    <s v=""/>
    <s v=""/>
    <s v="acoonm_awrr"/>
    <d v="2020-04-02T15:29:20"/>
    <s v="BE_geomartawrrprod"/>
    <d v="2020-05-15T09:31:09"/>
    <s v="bd217daf-55bf-46f6-8b21-41b2671b2a73"/>
  </r>
  <r>
    <n v="0"/>
    <n v="0"/>
    <n v="0"/>
    <n v="0"/>
    <n v="0"/>
    <n v="0"/>
    <n v="0"/>
    <n v="0"/>
    <n v="0"/>
    <n v="0"/>
    <x v="1"/>
    <n v="1"/>
    <n v="3"/>
    <s v="NA"/>
    <n v="20"/>
    <x v="4"/>
    <d v="2020-05-15T08:19:41"/>
    <s v="zAWRR Not in Roster"/>
    <x v="1"/>
    <d v="2020-04-02T00:00:00"/>
    <d v="2020-04-02T15:31:32"/>
    <s v=""/>
    <s v="No"/>
    <s v="Old"/>
    <n v="0"/>
    <x v="1"/>
    <x v="0"/>
    <s v="zAWRR Not in Roster"/>
    <s v="zAWRR Not in Roster"/>
    <x v="1"/>
    <n v="2973014"/>
    <x v="1674"/>
    <x v="2"/>
    <s v="LP_AW116-A03_894241"/>
    <s v="CIP_AW116-A03_398642"/>
    <s v="Tree Work Complete"/>
    <m/>
    <x v="2"/>
    <s v="Live Oak"/>
    <s v="No"/>
    <s v="No"/>
    <n v="34"/>
    <n v="55"/>
    <s v="Do Not ABATE"/>
    <s v="OV_Overhang"/>
    <s v="Not Needed"/>
    <m/>
    <s v="None Observed"/>
    <s v="Poles 2-unmarked pole, 0.3 span, 20 feet west of lines, may break compliance within 18 months, trim extending branches, combined dbh."/>
    <s v="AEA_A &amp; E Arborists Tree Care"/>
    <m/>
    <n v="5585883"/>
    <s v="OV_Overhang"/>
    <d v="2020-05-14T17:33:52"/>
    <s v="A&amp;E crew 43"/>
    <s v="Unit"/>
    <s v="No"/>
    <s v="Not Invoiced"/>
    <s v="AEA_A &amp; E Arborists Tree Care"/>
    <m/>
    <d v="2020-05-14T00:00:00"/>
    <s v="A43Remove all wood and debris."/>
    <x v="6"/>
    <d v="2020-05-15T08:19:41"/>
    <s v="Sierra"/>
    <s v="SI_Sierra"/>
    <m/>
    <s v="13026 SUNSHINE VALLEY RD"/>
    <s v="GRASS VALLEY"/>
    <s v=""/>
    <s v=""/>
    <s v="acoonm_awrr"/>
    <d v="2020-04-02T15:31:32"/>
    <s v="BE_geomartawrrprod"/>
    <d v="2020-05-15T09:31:09"/>
    <s v="6c489bc6-bc9b-4d9d-a53f-d24197c53fb9"/>
  </r>
  <r>
    <n v="0"/>
    <n v="0"/>
    <n v="0"/>
    <n v="0"/>
    <n v="0"/>
    <n v="0"/>
    <n v="0"/>
    <n v="0"/>
    <n v="0"/>
    <n v="0"/>
    <x v="1"/>
    <n v="1"/>
    <n v="4"/>
    <n v="4"/>
    <n v="20"/>
    <x v="4"/>
    <d v="2020-05-15T08:27:19"/>
    <s v="FCO"/>
    <x v="5"/>
    <d v="2019-08-20T00:00:00"/>
    <d v="2019-08-20T11:20:16"/>
    <s v=""/>
    <s v="No"/>
    <s v="Old"/>
    <n v="0"/>
    <x v="1"/>
    <x v="0"/>
    <s v="Sandy"/>
    <s v="Frizzell"/>
    <x v="7"/>
    <n v="1754222"/>
    <x v="1675"/>
    <x v="0"/>
    <s v="LP_AV115-J18_882865"/>
    <s v="CIP_AV115-J18_357176"/>
    <s v="Hold"/>
    <s v=""/>
    <x v="2"/>
    <s v="Ponderosa Pine"/>
    <s v="No"/>
    <s v="No"/>
    <n v="41"/>
    <n v="120"/>
    <s v="ABATE"/>
    <s v="F4B_FP-Rmv4 B"/>
    <s v="Haul offsite"/>
    <s v="No"/>
    <s v="None Observed"/>
    <s v="0.3 span// 18’W/O line// pole 3-A. Compliance would remove &amp;#6230% of crown. Owner ok with removal. 5/15/20. Sfrizf. Large mature pine with lean/ curve in trunk structure. Pathogen infestation extensive and a large canker defect on the SW side of the trunk at 40’.  Recommend removal. "/>
    <s v="AEA_A &amp; E Arborists Tree Care"/>
    <s v=""/>
    <m/>
    <s v=""/>
    <m/>
    <s v=""/>
    <s v="Unit"/>
    <m/>
    <s v=""/>
    <s v=""/>
    <s v=""/>
    <m/>
    <s v="Remove all debris and logs "/>
    <x v="10"/>
    <d v="2020-05-15T08:27:19"/>
    <s v="Sierra"/>
    <s v="SI_Sierra"/>
    <s v="1051749249"/>
    <s v="10340 BITNEY SPRINGS RD"/>
    <s v="NEVADA CITY"/>
    <s v=""/>
    <s v=""/>
    <s v="sbarnm_awrr"/>
    <d v="2019-08-20T11:20:16"/>
    <s v="BE_geomartawrrprod"/>
    <d v="2020-05-15T09:30:59"/>
    <s v="9609ffa3-81b0-4b65-b5e8-07b7cccd4fae"/>
  </r>
  <r>
    <n v="0"/>
    <n v="0"/>
    <n v="0"/>
    <n v="0"/>
    <n v="0"/>
    <n v="0"/>
    <n v="0"/>
    <n v="0"/>
    <n v="0"/>
    <n v="0"/>
    <x v="1"/>
    <n v="1"/>
    <n v="3"/>
    <n v="3"/>
    <n v="20"/>
    <x v="4"/>
    <d v="2020-05-15T08:33:56"/>
    <s v="zAWRR Not in Roster"/>
    <x v="1"/>
    <d v="2019-08-27T00:00:00"/>
    <d v="2019-08-27T09:45:20"/>
    <s v=""/>
    <s v="No"/>
    <s v="Old"/>
    <n v="0"/>
    <x v="1"/>
    <x v="0"/>
    <s v="zAWRR Not in Roster"/>
    <s v="zAWRR Not in Roster"/>
    <x v="1"/>
    <n v="1756267"/>
    <x v="1676"/>
    <x v="0"/>
    <s v="LP_AV115-J10_878228"/>
    <s v="CIP_AV115-J10_357419"/>
    <s v="Tree Work Complete"/>
    <m/>
    <x v="8"/>
    <s v="Ponderosa Pine"/>
    <s v="No"/>
    <s v="No"/>
    <n v="35"/>
    <n v="105"/>
    <s v="Do Not ABATE"/>
    <s v="R3B_Rmv 3-B"/>
    <s v="Cut and Leave"/>
    <s v="No"/>
    <s v="None Observed"/>
    <s v="0.2 span from pole 5 south to pole 6, 10 feet east of lines, trimming to compliance would kill tree"/>
    <s v="AEA_A &amp; E Arborists Tree Care"/>
    <m/>
    <n v="208"/>
    <s v="R3B_Rmv 3-B"/>
    <d v="2020-05-14T00:00:00"/>
    <s v="A&amp;E, 208"/>
    <s v="Unit"/>
    <m/>
    <m/>
    <s v="AEA_A &amp; E Arborists Tree Care"/>
    <m/>
    <d v="2020-05-14T16:54:26"/>
    <s v="leave logs (16ft and 20ft lengths) remove all slash OWNER WOULD LIKE TO BE THERE WHEN BEING WORKED DOES NOT WANT LOGS CUT TOO SMALL, Wm complete by crew 208"/>
    <x v="6"/>
    <d v="2020-05-15T08:33:56"/>
    <s v="Sierra"/>
    <s v="SI_Sierra"/>
    <s v="1051749295"/>
    <s v="12619 KENTUCKY FLAT RD"/>
    <s v="NEVADA CITY"/>
    <s v=""/>
    <s v=""/>
    <s v="jselzn_awrr"/>
    <d v="2019-08-27T09:45:20"/>
    <s v="BE_geomartawrrprod"/>
    <d v="2020-05-15T09:30:59"/>
    <s v="b979ed38-1b36-48f1-b988-ace702b419ef"/>
  </r>
  <r>
    <n v="0"/>
    <n v="0"/>
    <n v="0"/>
    <n v="0"/>
    <n v="0"/>
    <n v="0"/>
    <n v="0"/>
    <n v="0"/>
    <n v="0"/>
    <n v="0"/>
    <x v="1"/>
    <n v="1"/>
    <n v="2"/>
    <n v="2"/>
    <n v="20"/>
    <x v="4"/>
    <d v="2020-05-15T08:34:36"/>
    <s v="zAWRR Not in Roster"/>
    <x v="1"/>
    <d v="2020-04-30T00:00:00"/>
    <d v="2020-04-30T10:32:38"/>
    <s v=""/>
    <s v="No"/>
    <s v="Old"/>
    <n v="0"/>
    <x v="1"/>
    <x v="0"/>
    <s v="zAWRR Not in Roster"/>
    <s v="zAWRR Not in Roster"/>
    <x v="1"/>
    <n v="3151583"/>
    <x v="1677"/>
    <x v="0"/>
    <s v="LP_AV115-J13_882453"/>
    <s v="CIP_AV115-J13_357230"/>
    <s v="Tree Work Complete"/>
    <m/>
    <x v="8"/>
    <s v="Juniper"/>
    <s v="No"/>
    <s v="No"/>
    <n v="20"/>
    <n v="65"/>
    <s v="ABATE"/>
    <s v="F2B_FP-Rmv2 B"/>
    <s v="Haul offsite"/>
    <m/>
    <s v="None Observed"/>
    <s v="0.2 spans south of unmarked pole to pole c. Tree has Y stem, near small shed on property. Use Caution birds nest in tree to the west. Combined DBH. "/>
    <s v="AEA_A &amp; E Arborists Tree Care"/>
    <m/>
    <m/>
    <s v="F2B_FP-Rmv2 B"/>
    <d v="2020-05-14T00:00:00"/>
    <s v="212"/>
    <s v="Unit"/>
    <s v="No"/>
    <s v="Not Invoiced"/>
    <m/>
    <m/>
    <m/>
    <s v="Haul offsite "/>
    <x v="6"/>
    <d v="2020-05-15T08:34:36"/>
    <s v="Sierra"/>
    <s v="SI_Sierra"/>
    <m/>
    <s v="13121 WHITE CANOE LN"/>
    <s v="NEVADA CITY"/>
    <s v=""/>
    <s v=""/>
    <s v="jgaulf_awrr"/>
    <d v="2020-04-30T10:32:38"/>
    <s v="BE_geomartawrrprod"/>
    <d v="2020-05-15T09:31:10"/>
    <s v="bd386b7b-fe7b-487a-9827-30db9aff39af"/>
  </r>
  <r>
    <n v="0"/>
    <n v="0"/>
    <n v="0"/>
    <n v="0"/>
    <n v="0"/>
    <n v="0"/>
    <n v="0"/>
    <n v="0"/>
    <n v="0"/>
    <n v="0"/>
    <x v="1"/>
    <n v="1"/>
    <s v="NA"/>
    <s v="NA"/>
    <n v="20"/>
    <x v="4"/>
    <d v="2020-05-15T08:56:14"/>
    <s v="zAWRR Not in Roster"/>
    <x v="1"/>
    <d v="2019-09-11T00:00:00"/>
    <d v="2019-09-11T11:23:55"/>
    <s v=""/>
    <s v="No"/>
    <s v="Old"/>
    <n v="0"/>
    <x v="1"/>
    <x v="0"/>
    <s v="zAWRR Not in Roster"/>
    <s v="zAWRR Not in Roster"/>
    <x v="1"/>
    <n v="1760672"/>
    <x v="1678"/>
    <x v="0"/>
    <s v="LP_AV115-I02_871467"/>
    <s v="CIP_AV115-I03_357305"/>
    <s v="No Work Required Under EVM"/>
    <s v="Fail"/>
    <x v="3"/>
    <s v="Pine"/>
    <s v="No"/>
    <s v="No"/>
    <n v="19"/>
    <n v="75"/>
    <s v=""/>
    <s v="NW_No Work"/>
    <s v="Not Needed"/>
    <s v="No"/>
    <s v=""/>
    <s v=".7 of Span, from pole J to K, 60ft west of line"/>
    <s v=""/>
    <s v=""/>
    <m/>
    <s v=""/>
    <m/>
    <s v=""/>
    <s v="Unit"/>
    <m/>
    <s v=""/>
    <s v=""/>
    <s v=""/>
    <m/>
    <s v="TBD"/>
    <x v="35"/>
    <d v="2020-05-15T08:56:14"/>
    <s v="Sierra"/>
    <s v="SI_Sierra"/>
    <s v="1051708466"/>
    <s v="14137 CARTWRIGHT WAY"/>
    <s v="NEVADA CITY"/>
    <s v=""/>
    <s v=""/>
    <s v="atylee_awrr"/>
    <d v="2019-09-11T11:23:55"/>
    <s v="BE_geomartawrrprod"/>
    <d v="2020-05-15T09:30:59"/>
    <s v="b2e3ee7d-9d22-4bf7-b4c5-7ad6af055fd2"/>
  </r>
  <r>
    <n v="0"/>
    <n v="0"/>
    <n v="0"/>
    <n v="0"/>
    <n v="0"/>
    <n v="0"/>
    <n v="0"/>
    <n v="0"/>
    <n v="0"/>
    <n v="0"/>
    <x v="1"/>
    <n v="1"/>
    <s v="NA"/>
    <s v="NA"/>
    <n v="20"/>
    <x v="4"/>
    <d v="2020-05-15T09:08:21"/>
    <s v="zAWRR Not in Roster"/>
    <x v="1"/>
    <d v="2019-11-09T00:00:00"/>
    <d v="2019-11-09T12:21:54"/>
    <s v=""/>
    <s v="No"/>
    <s v="Old"/>
    <n v="0"/>
    <x v="1"/>
    <x v="0"/>
    <s v="zAWRR Not in Roster"/>
    <s v="zAWRR Not in Roster"/>
    <x v="1"/>
    <n v="1690613"/>
    <x v="1679"/>
    <x v="1"/>
    <s v="LP_AU115-A11_1677911"/>
    <s v="CIP_AU115-A11_333217"/>
    <s v="No Work Required Under EVM"/>
    <s v="Fail"/>
    <x v="7"/>
    <s v="Blue Oak"/>
    <s v="No"/>
    <s v="No"/>
    <n v="5"/>
    <n v="31"/>
    <s v=""/>
    <s v="NW_No Work"/>
    <s v="Not Needed"/>
    <s v="No"/>
    <s v=""/>
    <s v="0.3 span from pole pole 38 to pole 39. 35 feet west of line. can strike primary within the next 18 months."/>
    <s v=""/>
    <s v=""/>
    <m/>
    <s v=""/>
    <m/>
    <s v=""/>
    <s v="Unit"/>
    <m/>
    <s v=""/>
    <s v=""/>
    <s v=""/>
    <m/>
    <s v="TBD"/>
    <x v="25"/>
    <d v="2020-05-15T09:08:21"/>
    <s v="Sierra"/>
    <s v="SI_Sierra"/>
    <s v="1012547005"/>
    <s v="7530 COLLINS LAKE RD E"/>
    <s v="BROWNS VALLEY"/>
    <s v=""/>
    <s v=""/>
    <s v="opines_awrr"/>
    <d v="2019-11-09T12:21:54"/>
    <s v="BE_geomartawrrprod"/>
    <d v="2020-05-15T09:30:59"/>
    <s v="0b9dd178-b684-4566-937f-a397cfc04b1a"/>
  </r>
  <r>
    <n v="0"/>
    <n v="0"/>
    <n v="0"/>
    <n v="0"/>
    <n v="0"/>
    <n v="0"/>
    <n v="0"/>
    <n v="0"/>
    <n v="0"/>
    <n v="0"/>
    <x v="1"/>
    <n v="1"/>
    <s v="NA"/>
    <s v="NA"/>
    <n v="20"/>
    <x v="4"/>
    <d v="2020-05-15T09:08:44"/>
    <s v="zAWRR Not in Roster"/>
    <x v="1"/>
    <d v="2019-11-19T00:00:00"/>
    <d v="2019-11-19T15:08:27"/>
    <s v=""/>
    <s v="No"/>
    <s v="Old"/>
    <n v="0"/>
    <x v="1"/>
    <x v="0"/>
    <s v="zAWRR Not in Roster"/>
    <s v="zAWRR Not in Roster"/>
    <x v="1"/>
    <n v="1696779"/>
    <x v="1680"/>
    <x v="1"/>
    <s v="LP_AT115-D05_1685523"/>
    <s v="CIP_AT115-D05_320918"/>
    <s v="No Work Required Under EVM"/>
    <s v="Fail"/>
    <x v="6"/>
    <s v="Blue Oak"/>
    <s v="No"/>
    <s v="No"/>
    <n v="11"/>
    <n v="41"/>
    <s v=""/>
    <s v="NW_No Work"/>
    <s v="Not Needed"/>
    <s v="No"/>
    <s v=""/>
    <s v="0.6 span between poles #2-1/ 32 feet east of line"/>
    <s v=""/>
    <s v=""/>
    <m/>
    <s v=""/>
    <m/>
    <s v=""/>
    <s v="Unit"/>
    <m/>
    <s v=""/>
    <s v=""/>
    <s v=""/>
    <m/>
    <s v="TBD"/>
    <x v="25"/>
    <d v="2020-05-15T09:08:44"/>
    <s v="Sierra"/>
    <s v="SI_Sierra"/>
    <s v="1012543829"/>
    <s v="NO ADDRESS LISTED"/>
    <s v=""/>
    <s v=""/>
    <s v=""/>
    <s v="jcornf_awrr"/>
    <d v="2019-11-19T15:08:27"/>
    <s v="BE_geomartawrrprod"/>
    <d v="2020-05-15T09:30:59"/>
    <s v="6fbb9990-f51e-4f8e-9487-d771cdd75114"/>
  </r>
  <r>
    <n v="0"/>
    <n v="0"/>
    <n v="0"/>
    <n v="0"/>
    <n v="0"/>
    <n v="0"/>
    <n v="0"/>
    <n v="0"/>
    <n v="0"/>
    <n v="0"/>
    <x v="1"/>
    <n v="1"/>
    <s v="NA"/>
    <s v="NA"/>
    <n v="20"/>
    <x v="4"/>
    <d v="2020-05-15T09:18:51"/>
    <s v="MGE"/>
    <x v="4"/>
    <d v="2020-05-15T00:00:00"/>
    <d v="2020-05-15T09:18:51"/>
    <s v=""/>
    <s v="No"/>
    <s v="New"/>
    <n v="0"/>
    <x v="1"/>
    <x v="0"/>
    <s v="Brandon"/>
    <s v="Fabela"/>
    <x v="21"/>
    <n v="3231346"/>
    <x v="1681"/>
    <x v="2"/>
    <s v="LP_AW116-A07_900829"/>
    <s v="CIP_AW116-A07_393857"/>
    <s v="No Work Required Under EVM"/>
    <m/>
    <x v="2"/>
    <s v="Live Oak"/>
    <s v="No"/>
    <s v="No"/>
    <n v="50"/>
    <n v="45"/>
    <s v="Do Not ABATE"/>
    <s v="NW_No Work"/>
    <s v="Not Needed"/>
    <m/>
    <s v="Riparian"/>
    <s v="0.7 of span from pole #01-#02/ 42 feet south east of line/ combined 9x stem"/>
    <m/>
    <m/>
    <m/>
    <m/>
    <m/>
    <m/>
    <s v="Unit"/>
    <s v="No"/>
    <s v="Not Invoiced"/>
    <m/>
    <m/>
    <m/>
    <s v="TBD "/>
    <x v="26"/>
    <d v="2020-05-15T09:18:51"/>
    <s v="Sierra"/>
    <s v="SI_Sierra"/>
    <m/>
    <s v="12352 SUNSHINE VALLEY RD"/>
    <s v="GRASS VALLEY"/>
    <s v=""/>
    <s v=""/>
    <s v="bfabem_awrr"/>
    <d v="2020-05-15T09:18:51"/>
    <s v="BE_geomartawrrprod"/>
    <d v="2020-05-15T10:05:44"/>
    <s v="599e6311-6a6a-427a-985a-125361f7f0e4"/>
  </r>
  <r>
    <n v="0"/>
    <n v="0"/>
    <n v="0"/>
    <n v="0"/>
    <n v="0"/>
    <n v="0"/>
    <n v="0"/>
    <n v="0"/>
    <n v="0"/>
    <n v="0"/>
    <x v="1"/>
    <n v="1"/>
    <n v="1"/>
    <n v="1"/>
    <n v="20"/>
    <x v="4"/>
    <d v="2020-05-15T09:33:59"/>
    <s v="zAWRR Not in Roster"/>
    <x v="1"/>
    <d v="2020-05-07T00:00:00"/>
    <d v="2020-05-07T13:24:48"/>
    <s v=""/>
    <s v="No"/>
    <s v="Old"/>
    <n v="0"/>
    <x v="1"/>
    <x v="0"/>
    <s v="zAWRR Not in Roster"/>
    <s v="zAWRR Not in Roster"/>
    <x v="1"/>
    <n v="3212167"/>
    <x v="1682"/>
    <x v="0"/>
    <s v="LP_AV115-F23_878400"/>
    <s v="CIP_AV115-F23_356265"/>
    <s v="Tree Work Complete"/>
    <m/>
    <x v="2"/>
    <s v="Gray Pine"/>
    <s v="No"/>
    <s v="No"/>
    <n v="9"/>
    <n v="35"/>
    <s v="ABATE"/>
    <s v="F1B_FP-Rmv1 B"/>
    <s v="Haul offsite"/>
    <m/>
    <s v="None Observed"/>
    <s v="0.7 span between# C-D, 12 feet South of line/ Poor taper grey pine tall enough to strike lines/ Some disease in main trunk at top of trunk "/>
    <s v="AEA_A &amp; E Arborists Tree Care"/>
    <m/>
    <m/>
    <s v="F1B_FP-Rmv1 B"/>
    <d v="2020-05-14T00:00:00"/>
    <s v="211"/>
    <s v="Unit"/>
    <s v="No"/>
    <s v="Not Invoiced"/>
    <s v="AEA_A &amp; E Arborists Tree Care"/>
    <m/>
    <d v="2020-05-14T00:00:00"/>
    <s v="211 Remove all wood and slash (if not possible lol and scatter)"/>
    <x v="6"/>
    <d v="2020-05-15T09:33:59"/>
    <s v="Sierra"/>
    <s v="SI_Sierra"/>
    <m/>
    <s v="11036 WEEPING WILLOW WAY"/>
    <s v="NEVADA CITY"/>
    <s v=""/>
    <s v=""/>
    <s v="sfrizf_awrr"/>
    <d v="2020-05-07T13:24:48"/>
    <s v="BE_geomartawrrprod"/>
    <d v="2020-05-15T11:31:41"/>
    <s v="129fbc4b-cb25-49c6-9f9b-fd91eef458c1"/>
  </r>
  <r>
    <n v="0"/>
    <n v="0"/>
    <n v="0"/>
    <n v="0"/>
    <n v="0"/>
    <n v="0"/>
    <n v="0"/>
    <n v="0"/>
    <n v="0"/>
    <n v="0"/>
    <x v="1"/>
    <n v="1"/>
    <n v="1"/>
    <s v="NA"/>
    <n v="20"/>
    <x v="4"/>
    <d v="2020-05-15T09:36:51"/>
    <s v="MGE"/>
    <x v="4"/>
    <d v="2020-05-15T00:00:00"/>
    <d v="2020-05-15T09:36:37"/>
    <s v=""/>
    <s v="No"/>
    <s v="New"/>
    <n v="0"/>
    <x v="1"/>
    <x v="0"/>
    <s v="Brandon"/>
    <s v="Fabela"/>
    <x v="21"/>
    <n v="3231367"/>
    <x v="1683"/>
    <x v="2"/>
    <s v="LP_AW116-A07_900829"/>
    <s v="CIP_AW116-A07_393857"/>
    <s v="Work Identified"/>
    <m/>
    <x v="2"/>
    <s v="Live Oak"/>
    <s v="No"/>
    <s v="No"/>
    <n v="11"/>
    <n v="48"/>
    <s v="Do Not ABATE"/>
    <s v="OV_Overhang"/>
    <s v="Haul offsite"/>
    <m/>
    <s v="Riparian"/>
    <s v="0.7 of span from pole#01-#02/ 7 feet south / just a few branches need to be trimmed"/>
    <m/>
    <m/>
    <m/>
    <m/>
    <m/>
    <m/>
    <s v="Unit"/>
    <s v="No"/>
    <s v="Not Invoiced"/>
    <m/>
    <m/>
    <m/>
    <s v="Haul away all wood chips and debris"/>
    <x v="26"/>
    <d v="2020-05-15T09:36:51"/>
    <s v="Sierra"/>
    <s v="SI_Sierra"/>
    <m/>
    <s v="12352 SUNSHINE VALLEY RD"/>
    <s v="GRASS VALLEY"/>
    <s v=""/>
    <s v=""/>
    <s v="bfabem_awrr"/>
    <d v="2020-05-15T09:36:37"/>
    <s v="BE_geomartawrrprod"/>
    <d v="2020-05-15T10:05:45"/>
    <s v="d042e41c-d465-45b7-aa17-e200665d37d1"/>
  </r>
  <r>
    <n v="0"/>
    <n v="0"/>
    <n v="0"/>
    <n v="0"/>
    <n v="0"/>
    <n v="0"/>
    <n v="0"/>
    <n v="0"/>
    <n v="0"/>
    <n v="0"/>
    <x v="1"/>
    <n v="1"/>
    <n v="2"/>
    <n v="2"/>
    <n v="20"/>
    <x v="4"/>
    <d v="2020-05-15T09:39:44"/>
    <s v="MGE"/>
    <x v="4"/>
    <d v="2020-05-15T00:00:00"/>
    <d v="2020-05-15T09:27:05"/>
    <s v=""/>
    <s v="No"/>
    <s v="New"/>
    <n v="0"/>
    <x v="1"/>
    <x v="0"/>
    <s v="Aaron"/>
    <s v="Hansen"/>
    <x v="14"/>
    <n v="3231352"/>
    <x v="1684"/>
    <x v="2"/>
    <s v="LP_AW116-A07_900829"/>
    <s v="CIP_AW116-A07_393857"/>
    <s v="Work Identified"/>
    <m/>
    <x v="2"/>
    <s v="Live Oak"/>
    <s v="No"/>
    <s v="No"/>
    <n v="23"/>
    <n v="44"/>
    <s v="ABATE"/>
    <s v="F2B_FP-Rmv2 B"/>
    <s v="Haul offsite"/>
    <m/>
    <s v="Riparian"/>
    <s v="0.7 Of span from pole #01-#02/ 10 feet south east"/>
    <m/>
    <m/>
    <m/>
    <m/>
    <m/>
    <m/>
    <s v="Unit"/>
    <s v="No"/>
    <s v="Not Invoiced"/>
    <m/>
    <m/>
    <m/>
    <s v="Haul away all wood/ Wood chips and debris "/>
    <x v="17"/>
    <d v="2020-05-15T09:39:44"/>
    <s v="Sierra"/>
    <s v="SI_Sierra"/>
    <m/>
    <s v="12352 SUNSHINE VALLEY RD"/>
    <s v="GRASS VALLEY"/>
    <s v=""/>
    <s v=""/>
    <s v="bfabem_awrr"/>
    <d v="2020-05-15T09:27:05"/>
    <s v="BE_geomartawrrprod"/>
    <d v="2020-05-15T10:05:44"/>
    <s v="7d29d58a-03a5-485d-9ee7-f5f91e6d51ae"/>
  </r>
  <r>
    <n v="0"/>
    <n v="0"/>
    <n v="0"/>
    <n v="0"/>
    <n v="0"/>
    <n v="0"/>
    <n v="0"/>
    <n v="0"/>
    <n v="0"/>
    <n v="0"/>
    <x v="1"/>
    <n v="1"/>
    <s v="NA"/>
    <s v="NA"/>
    <n v="20"/>
    <x v="4"/>
    <d v="2020-05-15T09:52:07"/>
    <s v="MGE"/>
    <x v="4"/>
    <d v="2020-05-15T00:00:00"/>
    <d v="2020-05-15T09:52:07"/>
    <s v=""/>
    <s v="No"/>
    <s v="New"/>
    <n v="0"/>
    <x v="1"/>
    <x v="0"/>
    <s v="Brandon"/>
    <s v="Fabela"/>
    <x v="21"/>
    <n v="3231394"/>
    <x v="1685"/>
    <x v="2"/>
    <s v="LP_AW116-A07_900829"/>
    <s v="CIP_AW116-A07_393731"/>
    <s v="No Work Required Under EVM"/>
    <m/>
    <x v="2"/>
    <s v="Ponderosa Pine"/>
    <s v="No"/>
    <s v="No"/>
    <n v="17"/>
    <n v="64"/>
    <s v="Do Not ABATE"/>
    <s v="NW_No Work"/>
    <s v="Not Needed"/>
    <m/>
    <s v="None Observed"/>
    <s v="0.9 of span from pole #01-#02/ 52 feet south east of line"/>
    <m/>
    <m/>
    <m/>
    <m/>
    <m/>
    <m/>
    <s v="Unit"/>
    <s v="No"/>
    <s v="Not Invoiced"/>
    <m/>
    <m/>
    <m/>
    <s v="TBD "/>
    <x v="26"/>
    <d v="2020-05-15T09:52:07"/>
    <s v="Sierra"/>
    <s v="SI_Sierra"/>
    <m/>
    <s v="12352 SUNSHINE VALLEY RD"/>
    <s v="GRASS VALLEY"/>
    <s v=""/>
    <s v=""/>
    <s v="bfabem_awrr"/>
    <d v="2020-05-15T09:52:07"/>
    <s v="BE_geomartawrrprod"/>
    <d v="2020-05-15T10:05:46"/>
    <s v="9ed92b88-958b-49c9-9747-e25bd34e60d4"/>
  </r>
  <r>
    <n v="0"/>
    <n v="0"/>
    <n v="0"/>
    <n v="0"/>
    <n v="0"/>
    <n v="0"/>
    <n v="0"/>
    <n v="0"/>
    <n v="0"/>
    <n v="0"/>
    <x v="1"/>
    <n v="1"/>
    <n v="3"/>
    <s v="NA"/>
    <n v="20"/>
    <x v="4"/>
    <d v="2020-05-15T09:56:08"/>
    <s v="MGE"/>
    <x v="4"/>
    <d v="2019-11-12T00:00:00"/>
    <d v="2019-11-12T16:08:17"/>
    <s v=""/>
    <s v="No"/>
    <s v="Old"/>
    <n v="0"/>
    <x v="1"/>
    <x v="0"/>
    <s v="Miguel"/>
    <s v="Dominguez-Diaz"/>
    <x v="20"/>
    <n v="1771005"/>
    <x v="1686"/>
    <x v="0"/>
    <s v="LP_AV115-F22_882926"/>
    <s v="CIP_AV115-F22_357478"/>
    <s v="In-Progress"/>
    <s v=""/>
    <x v="4"/>
    <s v="Ponderosa Pine"/>
    <s v="No"/>
    <s v="No"/>
    <n v="24"/>
    <n v="100"/>
    <s v="Do Not ABATE"/>
    <s v="OV_Overhang"/>
    <s v="Haul offsite"/>
    <s v="No"/>
    <s v="None Observed"/>
    <s v="0.2 of the span from pole 6 to pole A. 13 ft East of the line. Trim branches back to meet compliance. "/>
    <s v="AEA_A &amp; E Arborists Tree Care"/>
    <s v=""/>
    <m/>
    <s v=""/>
    <m/>
    <s v=""/>
    <s v="Unit"/>
    <m/>
    <s v=""/>
    <s v=""/>
    <s v=""/>
    <m/>
    <s v="Remove all debris. If branches are larger than 4DBH cut and leave on property. "/>
    <x v="24"/>
    <d v="2020-05-15T09:56:08"/>
    <s v="Sierra"/>
    <s v="SI_Sierra"/>
    <s v="1051742733"/>
    <s v="13119 ARTIC OWL RD"/>
    <s v="NEVADA CITY"/>
    <s v=""/>
    <s v=""/>
    <s v="jgilis_awrr"/>
    <d v="2019-11-12T16:08:17"/>
    <s v="BE_geomartawrrprod"/>
    <d v="2020-05-15T11:31:37"/>
    <s v="eed6724b-7223-40aa-b9f1-9d24a636129b"/>
  </r>
  <r>
    <n v="0"/>
    <n v="0"/>
    <n v="0"/>
    <n v="0"/>
    <n v="0"/>
    <n v="0"/>
    <n v="0"/>
    <n v="0"/>
    <n v="0"/>
    <n v="0"/>
    <x v="1"/>
    <n v="1"/>
    <n v="2"/>
    <s v="NA"/>
    <n v="20"/>
    <x v="4"/>
    <d v="2020-05-15T09:56:08"/>
    <s v="MGE"/>
    <x v="4"/>
    <d v="2019-11-12T00:00:00"/>
    <d v="2019-11-12T16:12:09"/>
    <s v=""/>
    <s v="No"/>
    <s v="Old"/>
    <n v="0"/>
    <x v="1"/>
    <x v="0"/>
    <s v="Miguel"/>
    <s v="Dominguez-Diaz"/>
    <x v="20"/>
    <n v="1771006"/>
    <x v="1687"/>
    <x v="0"/>
    <s v="LP_AV115-F22_882926"/>
    <s v="CIP_AV115-F22_357478"/>
    <s v="In-Progress"/>
    <s v=""/>
    <x v="4"/>
    <s v="Black Oak"/>
    <s v="No"/>
    <s v="No"/>
    <n v="12"/>
    <n v="60"/>
    <s v="Do Not ABATE"/>
    <s v="OV_Overhang"/>
    <s v="Haul offsite"/>
    <s v="No"/>
    <s v="None Observed"/>
    <s v="0.3 of the span from pole 6 to pole A. Tree has overhang, so trim to meet compliance. "/>
    <s v="AEA_A &amp; E Arborists Tree Care"/>
    <s v=""/>
    <m/>
    <s v=""/>
    <m/>
    <s v=""/>
    <s v="Unit"/>
    <m/>
    <s v=""/>
    <s v=""/>
    <s v=""/>
    <m/>
    <s v="Remove all debris. If branches are larger than 4DBH cut and leave on property. "/>
    <x v="24"/>
    <d v="2020-05-15T09:56:08"/>
    <s v="Sierra"/>
    <s v="SI_Sierra"/>
    <s v="1051742733"/>
    <s v="13119 ARTIC OWL RD"/>
    <s v="NEVADA CITY"/>
    <s v=""/>
    <s v=""/>
    <s v="jgilis_awrr"/>
    <d v="2019-11-12T16:12:09"/>
    <s v="BE_geomartawrrprod"/>
    <d v="2020-05-15T11:31:37"/>
    <s v="cb5d64c7-27f1-4602-8400-02f7c1b3c83f"/>
  </r>
  <r>
    <n v="0"/>
    <n v="0"/>
    <n v="0"/>
    <n v="0"/>
    <n v="0"/>
    <n v="0"/>
    <n v="0"/>
    <n v="0"/>
    <n v="0"/>
    <n v="0"/>
    <x v="1"/>
    <n v="1"/>
    <n v="1"/>
    <s v="NA"/>
    <n v="20"/>
    <x v="4"/>
    <d v="2020-05-15T09:56:08"/>
    <s v="MGE"/>
    <x v="4"/>
    <d v="2019-11-12T00:00:00"/>
    <d v="2019-11-12T16:20:08"/>
    <s v=""/>
    <s v="No"/>
    <s v="Old"/>
    <n v="0"/>
    <x v="1"/>
    <x v="0"/>
    <s v="Miguel"/>
    <s v="Dominguez-Diaz"/>
    <x v="20"/>
    <n v="1771011"/>
    <x v="1688"/>
    <x v="0"/>
    <s v="LP_AV115-F22_882926"/>
    <s v="CIP_AV115-F22_356536"/>
    <s v="In-Progress"/>
    <s v=""/>
    <x v="4"/>
    <s v="Black Oak"/>
    <s v="No"/>
    <s v="No"/>
    <n v="11"/>
    <n v="25"/>
    <s v="Do Not ABATE"/>
    <s v="FAB_FP-Trim B"/>
    <s v="Haul offsite"/>
    <s v="No"/>
    <s v="None Observed"/>
    <s v="At pole A 10 ft north of line. X stem oak, stem is growing into the guy wire, remove one stem. Owner does not want entire tree cut down. Marked with a 6. "/>
    <s v="AEA_A &amp; E Arborists Tree Care"/>
    <s v=""/>
    <m/>
    <s v=""/>
    <m/>
    <s v=""/>
    <s v="Unit"/>
    <m/>
    <s v=""/>
    <s v=""/>
    <s v=""/>
    <m/>
    <s v="Remove all debris. If branches are larger than 4DBH cut and leave on property. "/>
    <x v="24"/>
    <d v="2020-05-15T09:56:08"/>
    <s v="Sierra"/>
    <s v="SI_Sierra"/>
    <s v="1051742733"/>
    <s v="13119 ARTIC OWL RD"/>
    <s v="NEVADA CITY"/>
    <s v=""/>
    <s v=""/>
    <s v="sgills_awrr"/>
    <d v="2019-11-12T16:20:08"/>
    <s v="BE_geomartawrrprod"/>
    <d v="2020-05-15T11:31:37"/>
    <s v="fd71178b-b701-45ca-b218-b3217f427270"/>
  </r>
  <r>
    <n v="0"/>
    <n v="0"/>
    <n v="0"/>
    <n v="0"/>
    <n v="0"/>
    <n v="0"/>
    <n v="0"/>
    <n v="0"/>
    <n v="0"/>
    <n v="0"/>
    <x v="1"/>
    <n v="1"/>
    <s v="NA"/>
    <s v="NA"/>
    <n v="20"/>
    <x v="4"/>
    <d v="2020-05-15T09:56:37"/>
    <s v="zAWRR Not in Roster"/>
    <x v="1"/>
    <d v="2019-11-02T00:00:00"/>
    <d v="2019-11-02T11:44:30"/>
    <s v=""/>
    <s v="No"/>
    <s v="Old"/>
    <n v="0"/>
    <x v="1"/>
    <x v="0"/>
    <s v="zAWRR Not in Roster"/>
    <s v="zAWRR Not in Roster"/>
    <x v="1"/>
    <n v="1686517"/>
    <x v="1689"/>
    <x v="1"/>
    <s v="LP_AT115-C25_1669285"/>
    <s v="CIP_AT115-C25_319338"/>
    <s v="No Work Required Under EVM"/>
    <s v="Fail"/>
    <x v="3"/>
    <s v="Blue Oak"/>
    <s v="No"/>
    <s v="No"/>
    <n v="47"/>
    <n v="54"/>
    <s v=""/>
    <s v="NW_No Work"/>
    <s v="Cut and Leave"/>
    <s v="No"/>
    <s v=""/>
    <s v=".7 Span from Pole 2 to Pole 3. 35ft South of Lines. Codominant stems and butt rot. Not Painted. WM TBD // Edited by jhuntm- majority of crown growth and tree away from lines, also downslope on the other side of the road"/>
    <s v=""/>
    <s v=""/>
    <m/>
    <s v=""/>
    <m/>
    <s v=""/>
    <s v="Unit"/>
    <m/>
    <s v=""/>
    <s v=""/>
    <s v=""/>
    <m/>
    <s v="TBD"/>
    <x v="25"/>
    <d v="2020-05-15T09:56:37"/>
    <s v="Sierra"/>
    <s v="SI_Sierra"/>
    <s v="1012546399"/>
    <s v="6610 THERESE TRL"/>
    <s v="BROWNS VALLEY"/>
    <s v=""/>
    <s v=""/>
    <s v="afilie_awrr"/>
    <d v="2019-11-02T11:44:30"/>
    <s v="BE_geomartawrrprod"/>
    <d v="2020-05-15T11:31:36"/>
    <s v="54767c98-7e43-43e0-808d-7c39355fc2fd"/>
  </r>
  <r>
    <n v="0"/>
    <n v="0"/>
    <n v="0"/>
    <n v="0"/>
    <n v="0"/>
    <n v="0"/>
    <n v="0"/>
    <n v="0"/>
    <n v="0"/>
    <n v="0"/>
    <x v="1"/>
    <n v="1"/>
    <n v="4"/>
    <s v="NA"/>
    <n v="20"/>
    <x v="4"/>
    <d v="2020-05-15T09:56:48"/>
    <s v="JEF"/>
    <x v="6"/>
    <d v="2019-10-25T00:00:00"/>
    <d v="2019-10-25T09:38:11"/>
    <s v=""/>
    <s v="No"/>
    <s v="Old"/>
    <n v="0"/>
    <x v="1"/>
    <x v="0"/>
    <s v="Emily"/>
    <s v="Culhane"/>
    <x v="11"/>
    <n v="1769260"/>
    <x v="1690"/>
    <x v="0"/>
    <s v="LP_AV115-J06_902230"/>
    <s v="CIP_AV115-J06_356504"/>
    <s v="Refusal"/>
    <s v=""/>
    <x v="7"/>
    <s v="Ponderosa Pine"/>
    <s v="No"/>
    <s v="No"/>
    <n v="36"/>
    <n v="115"/>
    <s v=""/>
    <s v="OV_Overhang"/>
    <s v="Haul offsite"/>
    <s v="No"/>
    <s v="Nest"/>
    <s v="0.6 span. Pole 28 to Pole 29. 20 ft. North of lines. Tree is overhanging primary lines. Has codominant top. Codominant split is not lineside. Canopy and tree appear healthy. Property owner does not want removed. Trim upper branches to compliance only. 5/15 eculhj WV review: insufficient trim, is still overhanging lines and included bark remains a serious threat, turned to refusal pending callback from fire chief, nest in neighboring tree, tree work may disturb"/>
    <s v="AEA_A &amp; E Arborists Tree Care"/>
    <s v=""/>
    <m/>
    <s v="OV_Overhang"/>
    <d v="2020-03-04T01:00:00"/>
    <s v="crew 23"/>
    <s v="Unit"/>
    <m/>
    <s v=""/>
    <s v="AEA_A &amp; E Arborists Tree Care"/>
    <s v=""/>
    <d v="2020-05-06T16:52:25"/>
    <s v="remove all debris"/>
    <x v="14"/>
    <d v="2020-05-15T09:56:48"/>
    <s v="Sierra"/>
    <s v="SI_Sierra"/>
    <s v="1051682455"/>
    <s v="12370 BITNEY SPRINGS RD"/>
    <s v="NEVADA CITY"/>
    <s v=""/>
    <s v=""/>
    <s v="jtwels_awrr"/>
    <d v="2019-10-25T09:38:11"/>
    <s v="BE_geomartawrrprod"/>
    <d v="2020-05-15T11:31:37"/>
    <s v="6c377bc4-09a9-4b46-8608-a7ee3b852862"/>
  </r>
  <r>
    <n v="0"/>
    <n v="0"/>
    <n v="0"/>
    <n v="0"/>
    <n v="0"/>
    <n v="0"/>
    <n v="0"/>
    <n v="0"/>
    <n v="0"/>
    <n v="0"/>
    <x v="1"/>
    <n v="1"/>
    <n v="2"/>
    <n v="2"/>
    <n v="20"/>
    <x v="4"/>
    <d v="2020-05-15T09:58:44"/>
    <s v="FCO"/>
    <x v="5"/>
    <d v="2019-10-23T00:00:00"/>
    <d v="2019-10-23T10:12:39"/>
    <s v=""/>
    <s v="No"/>
    <s v="Old"/>
    <n v="0"/>
    <x v="1"/>
    <x v="0"/>
    <s v="Sarah"/>
    <s v="Deal"/>
    <x v="9"/>
    <n v="1769118"/>
    <x v="1691"/>
    <x v="0"/>
    <s v="FP_AV115-J07_1945425"/>
    <s v="CIP_AV115-J08_357325"/>
    <s v="In-Progress"/>
    <s v=""/>
    <x v="2"/>
    <s v="Ponderosa Pine"/>
    <s v="No"/>
    <s v="No"/>
    <n v="20"/>
    <n v="100"/>
    <s v="ABATE"/>
    <s v="F2B_FP-Rmv2 B"/>
    <s v="Haul offsite"/>
    <s v="No"/>
    <s v="Riparian"/>
    <s v="between poles B and C, .5 spans, 25 feet east of the wire. Sdealf: signed tree up for removal, it is an overhang and will need a complete side, destroying canopy. "/>
    <s v=""/>
    <s v=""/>
    <m/>
    <s v=""/>
    <m/>
    <s v=""/>
    <s v="Unit"/>
    <m/>
    <s v=""/>
    <s v=""/>
    <s v=""/>
    <m/>
    <s v=""/>
    <x v="12"/>
    <d v="2020-05-15T09:58:44"/>
    <s v="Sierra"/>
    <s v="SI_Sierra"/>
    <s v="Nevada"/>
    <s v="NO ADDRESS LISTED"/>
    <s v=""/>
    <s v=""/>
    <s v=""/>
    <s v="treym_awrr"/>
    <d v="2019-10-23T10:12:39"/>
    <s v="BE_geomartawrrprod"/>
    <d v="2020-05-15T11:31:41"/>
    <s v="4da9a1c0-5998-465a-9728-e092de9aef1f"/>
  </r>
  <r>
    <n v="0"/>
    <n v="0"/>
    <n v="0"/>
    <n v="0"/>
    <n v="0"/>
    <n v="0"/>
    <n v="0"/>
    <n v="0"/>
    <n v="0"/>
    <n v="0"/>
    <x v="1"/>
    <n v="1"/>
    <s v="NA"/>
    <s v="NA"/>
    <n v="20"/>
    <x v="4"/>
    <d v="2020-05-15T09:59:45"/>
    <s v="MGE"/>
    <x v="4"/>
    <d v="2020-05-15T00:00:00"/>
    <d v="2020-05-15T09:59:01"/>
    <s v=""/>
    <s v="No"/>
    <s v="New"/>
    <n v="0"/>
    <x v="1"/>
    <x v="0"/>
    <s v="Brandon"/>
    <s v="Fabela"/>
    <x v="21"/>
    <n v="3231398"/>
    <x v="1692"/>
    <x v="2"/>
    <s v="LP_AW116-A07_900829"/>
    <s v="CIP_AW116-A07_393731"/>
    <s v="No Work Required Under EVM"/>
    <m/>
    <x v="2"/>
    <s v="Live Oak"/>
    <s v="No"/>
    <s v="No"/>
    <n v="56"/>
    <n v="40"/>
    <s v="Do Not ABATE"/>
    <s v="NW_No Work"/>
    <s v="Not Needed"/>
    <m/>
    <s v="None Observed"/>
    <s v="39 feet south east of pole #2/ combined 9x stem"/>
    <m/>
    <m/>
    <m/>
    <m/>
    <m/>
    <m/>
    <s v="Unit"/>
    <s v="No"/>
    <s v="Not Invoiced"/>
    <m/>
    <m/>
    <m/>
    <s v="TBD"/>
    <x v="26"/>
    <d v="2020-05-15T09:59:45"/>
    <s v="Sierra"/>
    <s v="SI_Sierra"/>
    <m/>
    <s v="12352 SUNSHINE VALLEY RD"/>
    <s v="GRASS VALLEY"/>
    <s v=""/>
    <s v=""/>
    <s v="bfabem_awrr"/>
    <d v="2020-05-15T09:59:01"/>
    <s v="BE_geomartawrrprod"/>
    <d v="2020-05-15T10:05:46"/>
    <s v="d7473202-4321-4399-966d-88ae7ef30143"/>
  </r>
  <r>
    <n v="0"/>
    <n v="0"/>
    <n v="0"/>
    <n v="0"/>
    <n v="0"/>
    <n v="0"/>
    <n v="0"/>
    <n v="0"/>
    <n v="0"/>
    <n v="0"/>
    <x v="1"/>
    <n v="1"/>
    <s v="NA"/>
    <s v="NA"/>
    <n v="20"/>
    <x v="4"/>
    <d v="2020-05-15T10:01:44"/>
    <s v="zAWRR Not in Roster"/>
    <x v="1"/>
    <d v="2019-11-15T00:00:00"/>
    <d v="2019-11-15T12:07:07"/>
    <s v=""/>
    <s v="No"/>
    <s v="Old"/>
    <n v="0"/>
    <x v="1"/>
    <x v="0"/>
    <s v="zAWRR Not in Roster"/>
    <s v="zAWRR Not in Roster"/>
    <x v="1"/>
    <n v="1694472"/>
    <x v="1693"/>
    <x v="1"/>
    <s v="LP_AT115-D05_1669314"/>
    <s v="CIP_AT115-D05_319625"/>
    <s v="No Work Required Under EVM"/>
    <s v="Fail"/>
    <x v="6"/>
    <s v="Blue Oak"/>
    <s v="No"/>
    <s v="No"/>
    <n v="24"/>
    <n v="44"/>
    <s v=""/>
    <s v="NW_No Work"/>
    <s v="Cut and Leave"/>
    <s v="No"/>
    <s v=""/>
    <s v="0.2 span between poles#1A-1B/ 17 feet north of line.co-dominate, but trim all the way around "/>
    <s v="MOW_Mowbray's"/>
    <s v=""/>
    <m/>
    <s v=""/>
    <m/>
    <s v=""/>
    <s v="Unit"/>
    <m/>
    <s v=""/>
    <s v=""/>
    <s v=""/>
    <m/>
    <s v="Cut into 16” rounds remove all debris."/>
    <x v="25"/>
    <d v="2020-05-15T10:01:44"/>
    <s v="Sierra"/>
    <s v="SI_Sierra"/>
    <s v="1012546732"/>
    <s v="7650 LAKESIDE ROW"/>
    <s v="BROWNS VALLEY"/>
    <s v=""/>
    <s v=""/>
    <s v="jzambf_awrr"/>
    <d v="2019-11-15T12:07:07"/>
    <s v="BE_geomartawrrprod"/>
    <d v="2020-05-15T11:31:41"/>
    <s v="b43530fc-eb7f-4bae-adbd-0b9c51169a37"/>
  </r>
  <r>
    <n v="0"/>
    <n v="0"/>
    <n v="0"/>
    <n v="0"/>
    <n v="0"/>
    <n v="0"/>
    <n v="0"/>
    <n v="0"/>
    <n v="0"/>
    <n v="0"/>
    <x v="1"/>
    <n v="1"/>
    <s v="NA"/>
    <s v="NA"/>
    <n v="20"/>
    <x v="4"/>
    <d v="2020-05-15T10:04:44"/>
    <s v="zAWRR Not in Roster"/>
    <x v="1"/>
    <d v="2019-08-09T00:00:00"/>
    <d v="2019-08-09T12:37:52"/>
    <s v=""/>
    <s v="No"/>
    <s v="Old"/>
    <n v="0"/>
    <x v="1"/>
    <x v="0"/>
    <s v="zAWRR Not in Roster"/>
    <s v="zAWRR Not in Roster"/>
    <x v="1"/>
    <n v="1750194"/>
    <x v="1694"/>
    <x v="0"/>
    <s v="LP_AU115-G22_810681"/>
    <s v="CIP_AU115-G24_334607"/>
    <s v="No Work Required Under EVM"/>
    <s v="Fail"/>
    <x v="2"/>
    <s v="Gray Pine"/>
    <s v="No"/>
    <s v="No"/>
    <n v="0"/>
    <n v="80"/>
    <s v=""/>
    <s v="NW_No Work"/>
    <s v="Haul offsite"/>
    <s v="No"/>
    <s v=""/>
    <s v="HTRS 4/4 40 feet North West of pole 13/ CO-DOM/ Tall enough to strike line/ Property owner: Approved"/>
    <s v=""/>
    <s v=""/>
    <m/>
    <s v=""/>
    <m/>
    <s v=""/>
    <s v="Unit"/>
    <m/>
    <s v=""/>
    <s v=""/>
    <s v=""/>
    <m/>
    <s v="Haul away pine wood and chips "/>
    <x v="25"/>
    <d v="2020-05-15T10:04:44"/>
    <s v="Sierra"/>
    <s v="SI_Sierra"/>
    <s v="1051745523"/>
    <s v="19100 PIPER LN"/>
    <s v="PENN VALLEY"/>
    <s v=""/>
    <s v=""/>
    <s v="ahansm_awrr"/>
    <d v="2019-08-09T12:37:52"/>
    <s v="BE_geomartawrrprod"/>
    <d v="2020-05-15T11:31:41"/>
    <s v="f8ca3e41-1c62-4f41-b25a-1d44f7128ae4"/>
  </r>
  <r>
    <n v="0"/>
    <n v="0"/>
    <n v="0"/>
    <n v="0"/>
    <n v="0"/>
    <n v="0"/>
    <n v="0"/>
    <n v="0"/>
    <n v="0"/>
    <n v="0"/>
    <x v="1"/>
    <n v="1"/>
    <s v="Brush"/>
    <s v="NA"/>
    <n v="20"/>
    <x v="4"/>
    <d v="2020-05-15T10:05:32"/>
    <s v="MGE"/>
    <x v="4"/>
    <d v="2020-05-15T00:00:00"/>
    <d v="2020-05-15T10:04:43"/>
    <s v=""/>
    <s v="No"/>
    <s v="New"/>
    <n v="0"/>
    <x v="1"/>
    <x v="0"/>
    <s v="Brandon"/>
    <s v="Fabela"/>
    <x v="21"/>
    <n v="3231440"/>
    <x v="1695"/>
    <x v="2"/>
    <s v="LP_AW116-A07_900829"/>
    <s v="CIP_AW116-A07_393731"/>
    <s v="Work Identified"/>
    <m/>
    <x v="2"/>
    <s v="Manzanita"/>
    <s v="No"/>
    <s v="No"/>
    <n v="3"/>
    <n v="15"/>
    <s v="Do Not ABATE"/>
    <s v="BC_Br Rmv"/>
    <s v="Not Needed"/>
    <m/>
    <s v="None Observed"/>
    <s v="Brush unit surrounding and touching pole #2"/>
    <m/>
    <m/>
    <m/>
    <m/>
    <m/>
    <m/>
    <s v="Unit"/>
    <s v="No"/>
    <s v="Not Invoiced"/>
    <m/>
    <m/>
    <m/>
    <s v="Haul away all wood chips and debris"/>
    <x v="26"/>
    <d v="2020-05-15T10:05:32"/>
    <s v="Sierra"/>
    <s v="SI_Sierra"/>
    <m/>
    <s v="12352 SUNSHINE VALLEY RD"/>
    <s v="GRASS VALLEY"/>
    <s v=""/>
    <s v=""/>
    <s v="bfabem_awrr"/>
    <d v="2020-05-15T10:04:43"/>
    <s v="BE_geomartawrrprod"/>
    <d v="2020-05-15T12:07:24"/>
    <s v="269e3710-04f8-4e78-85fd-8a4e41b79cae"/>
  </r>
  <r>
    <n v="0"/>
    <n v="0"/>
    <n v="0"/>
    <n v="0"/>
    <n v="0"/>
    <n v="0"/>
    <n v="0"/>
    <n v="0"/>
    <n v="0"/>
    <n v="0"/>
    <x v="1"/>
    <n v="1"/>
    <s v="NA"/>
    <s v="NA"/>
    <n v="20"/>
    <x v="4"/>
    <d v="2020-05-15T10:05:44"/>
    <s v="zAWRR Not in Roster"/>
    <x v="1"/>
    <d v="2019-08-09T00:00:00"/>
    <d v="2019-08-09T12:52:56"/>
    <s v=""/>
    <s v="No"/>
    <s v="Old"/>
    <n v="0"/>
    <x v="1"/>
    <x v="0"/>
    <s v="zAWRR Not in Roster"/>
    <s v="zAWRR Not in Roster"/>
    <x v="1"/>
    <n v="1750196"/>
    <x v="1696"/>
    <x v="0"/>
    <s v="LP_AU115-G22_810681"/>
    <s v="CIP_AU115-G24_334607"/>
    <s v="No Work Required Under EVM"/>
    <s v="Fail"/>
    <x v="2"/>
    <s v="Gray Pine"/>
    <s v="No"/>
    <s v="No"/>
    <n v="0"/>
    <n v="75"/>
    <s v=""/>
    <s v="NW_No Work"/>
    <s v="Haul offsite"/>
    <s v="No"/>
    <s v=""/>
    <s v="HTRS 4/4 0.2 span between poles#13-14, North West of line/ Behind yellow flagging, thick dense brush/ Property owner: Approved"/>
    <s v=""/>
    <s v=""/>
    <m/>
    <s v=""/>
    <m/>
    <s v=""/>
    <s v="Unit"/>
    <m/>
    <s v=""/>
    <s v=""/>
    <s v=""/>
    <m/>
    <s v="Haul away pine wood and chips "/>
    <x v="25"/>
    <d v="2020-05-15T10:05:44"/>
    <s v="Sierra"/>
    <s v="SI_Sierra"/>
    <s v="1051745523"/>
    <s v="19100 PIPER LN"/>
    <s v="PENN VALLEY"/>
    <s v=""/>
    <s v=""/>
    <s v="ahansm_awrr"/>
    <d v="2019-08-09T12:52:56"/>
    <s v="BE_geomartawrrprod"/>
    <d v="2020-05-15T11:31:41"/>
    <s v="07abe7e2-db39-4c80-90b0-78c766f65457"/>
  </r>
  <r>
    <n v="0"/>
    <n v="0"/>
    <n v="0"/>
    <n v="0"/>
    <n v="0"/>
    <n v="0"/>
    <n v="0"/>
    <n v="0"/>
    <n v="0"/>
    <n v="0"/>
    <x v="1"/>
    <n v="1"/>
    <s v="NA"/>
    <s v="NA"/>
    <n v="20"/>
    <x v="4"/>
    <d v="2020-05-15T10:06:06"/>
    <s v="zAWRR Not in Roster"/>
    <x v="1"/>
    <d v="2019-11-01T00:00:00"/>
    <d v="2019-11-01T10:13:53"/>
    <s v=""/>
    <s v="No"/>
    <s v="Old"/>
    <n v="0"/>
    <x v="1"/>
    <x v="0"/>
    <s v="zAWRR Not in Roster"/>
    <s v="zAWRR Not in Roster"/>
    <x v="1"/>
    <n v="1686188"/>
    <x v="1697"/>
    <x v="1"/>
    <s v="LP_AT115-C25_1680518"/>
    <s v="CIP_AT115-D21_319363"/>
    <s v="No Work Required Under EVM"/>
    <s v="Fail"/>
    <x v="3"/>
    <s v="Blue Oak"/>
    <s v="No"/>
    <s v="No"/>
    <n v="14"/>
    <n v="47"/>
    <s v=""/>
    <s v="NW_No Work"/>
    <s v="Not Needed"/>
    <s v="No"/>
    <s v=""/>
    <s v="tree at endpole 25ft northeast of lines. tree within strike range of pole. codominant stems, and the tree is leaning away from the facilities. "/>
    <s v=""/>
    <s v=""/>
    <m/>
    <s v=""/>
    <m/>
    <s v=""/>
    <s v="Unit"/>
    <m/>
    <s v=""/>
    <s v=""/>
    <s v=""/>
    <m/>
    <s v="TBD"/>
    <x v="25"/>
    <d v="2020-05-15T10:06:06"/>
    <s v="Sierra"/>
    <s v="SI_Sierra"/>
    <s v="1012547157"/>
    <s v="6731 PENNY WAY"/>
    <s v="BROWNS VALLEY"/>
    <s v=""/>
    <s v=""/>
    <s v="sfulfe_awrr"/>
    <d v="2019-11-01T10:13:53"/>
    <s v="BE_geomartawrrprod"/>
    <d v="2020-05-15T11:31:41"/>
    <s v="4e35c676-56a1-447e-805f-2d752e12dee1"/>
  </r>
  <r>
    <n v="0"/>
    <n v="0"/>
    <n v="0"/>
    <n v="0"/>
    <n v="0"/>
    <n v="0"/>
    <n v="0"/>
    <n v="0"/>
    <n v="0"/>
    <n v="0"/>
    <x v="1"/>
    <n v="1"/>
    <s v="NA"/>
    <s v="NA"/>
    <n v="20"/>
    <x v="4"/>
    <d v="2020-05-15T10:06:15"/>
    <s v="zAWRR Not in Roster"/>
    <x v="1"/>
    <d v="2019-11-04T00:00:00"/>
    <d v="2019-11-04T15:09:05"/>
    <s v=""/>
    <s v="No"/>
    <s v="Old"/>
    <n v="0"/>
    <x v="1"/>
    <x v="0"/>
    <s v="zAWRR Not in Roster"/>
    <s v="zAWRR Not in Roster"/>
    <x v="1"/>
    <n v="1687182"/>
    <x v="1698"/>
    <x v="1"/>
    <s v="LP_AU115-A16_1685669"/>
    <s v="CIP_AU115-A11_333417"/>
    <s v="No Work Required Under EVM"/>
    <s v="Fail"/>
    <x v="7"/>
    <s v="Oak"/>
    <s v="No"/>
    <s v="No"/>
    <n v="26"/>
    <n v="47"/>
    <s v=""/>
    <s v="NW_No Work"/>
    <s v="Not Needed"/>
    <s v="No"/>
    <s v=""/>
    <s v="32ft northeast of pole#42E/strikeable to pole/co-dominant "/>
    <s v=""/>
    <s v=""/>
    <m/>
    <s v=""/>
    <m/>
    <s v=""/>
    <s v="Unit"/>
    <m/>
    <s v=""/>
    <s v=""/>
    <s v=""/>
    <m/>
    <s v="TBD"/>
    <x v="36"/>
    <d v="2020-05-15T10:06:15"/>
    <s v="Sierra"/>
    <s v="SI_Sierra"/>
    <s v="1012547213"/>
    <s v="NO ADDRESS LISTED"/>
    <s v=""/>
    <s v=""/>
    <s v=""/>
    <s v="hwilsf_awrr"/>
    <d v="2019-11-04T15:09:05"/>
    <s v="BE_geomartawrrprod"/>
    <d v="2020-05-15T11:31:41"/>
    <s v="0445af53-01f0-467d-abf2-ce3e9bec46a4"/>
  </r>
  <r>
    <n v="0"/>
    <n v="0"/>
    <n v="0"/>
    <n v="0"/>
    <n v="0"/>
    <n v="0"/>
    <n v="0"/>
    <n v="0"/>
    <n v="0"/>
    <n v="0"/>
    <x v="1"/>
    <n v="1"/>
    <s v="NA"/>
    <s v="NA"/>
    <n v="20"/>
    <x v="4"/>
    <d v="2020-05-15T10:06:35"/>
    <s v="zAWRR Not in Roster"/>
    <x v="1"/>
    <d v="2019-09-24T00:00:00"/>
    <d v="2019-09-24T11:19:06"/>
    <s v=""/>
    <s v="No"/>
    <s v="Old"/>
    <n v="0"/>
    <x v="1"/>
    <x v="0"/>
    <s v="zAWRR Not in Roster"/>
    <s v="zAWRR Not in Roster"/>
    <x v="1"/>
    <n v="1763161"/>
    <x v="1699"/>
    <x v="0"/>
    <s v="LP_AV115-F23_878160"/>
    <s v="CIP_AV115-F24_357461"/>
    <s v="No Work Required Under EVM"/>
    <s v="Fail"/>
    <x v="2"/>
    <s v="Live Oak"/>
    <s v="No"/>
    <s v="No"/>
    <n v="10"/>
    <n v="25"/>
    <s v=""/>
    <s v="NW_No Work"/>
    <s v="Cut and Leave"/>
    <s v="No"/>
    <s v="Riparian"/>
    <s v="Poles 2-3, .9 span, 9 feet east of line, dead and in danger of hitting guy wire"/>
    <s v="AEA_A &amp; E Arborists Tree Care"/>
    <s v=""/>
    <m/>
    <s v=""/>
    <m/>
    <s v=""/>
    <s v="T&amp;M"/>
    <m/>
    <s v=""/>
    <s v=""/>
    <s v=""/>
    <m/>
    <s v="16 inch lengths for firewood, chip and pile slash at designated location, consult property owner"/>
    <x v="25"/>
    <d v="2020-05-15T10:06:35"/>
    <s v="Sierra"/>
    <s v="SI_Sierra"/>
    <s v="1051743660"/>
    <s v="13075 WOOLMAN LN"/>
    <s v="NEVADA CITY"/>
    <s v=""/>
    <s v=""/>
    <s v="acoonm_awrr"/>
    <d v="2019-09-24T11:19:06"/>
    <s v="BE_geomartawrrprod"/>
    <d v="2020-05-15T11:31:41"/>
    <s v="7c06414c-1c18-49ea-af45-4e98c5ad607b"/>
  </r>
  <r>
    <n v="0"/>
    <n v="0"/>
    <n v="0"/>
    <n v="0"/>
    <n v="0"/>
    <n v="0"/>
    <n v="0"/>
    <n v="0"/>
    <n v="0"/>
    <n v="0"/>
    <x v="1"/>
    <n v="1"/>
    <s v="NA"/>
    <s v="NA"/>
    <n v="20"/>
    <x v="4"/>
    <d v="2020-05-15T10:06:55"/>
    <s v="zAWRR Not in Roster"/>
    <x v="1"/>
    <d v="2019-09-24T00:00:00"/>
    <d v="2019-09-24T11:01:43"/>
    <s v=""/>
    <s v="No"/>
    <s v="Old"/>
    <n v="0"/>
    <x v="1"/>
    <x v="0"/>
    <s v="zAWRR Not in Roster"/>
    <s v="zAWRR Not in Roster"/>
    <x v="1"/>
    <n v="1763397"/>
    <x v="1700"/>
    <x v="0"/>
    <s v="LP_AV115-F23_878160"/>
    <s v="CIP_AV115-F24_357461"/>
    <s v="No Work Required Under EVM"/>
    <s v="Fail"/>
    <x v="2"/>
    <s v="Live Oak"/>
    <s v="No"/>
    <s v="No"/>
    <n v="8"/>
    <n v="16"/>
    <s v=""/>
    <s v="NW_No Work"/>
    <s v="Cut and Leave"/>
    <s v="No"/>
    <s v="Riparian"/>
    <s v="pole 2 to pole 3, .9 span, 10 feet east of line. remove snag "/>
    <s v="AEA_A &amp; E Arborists Tree Care"/>
    <s v=""/>
    <m/>
    <s v=""/>
    <m/>
    <s v=""/>
    <s v="T&amp;M"/>
    <m/>
    <s v=""/>
    <s v=""/>
    <s v=""/>
    <m/>
    <s v="cut into 16 inch firewood, chips TBD"/>
    <x v="25"/>
    <d v="2020-05-15T10:06:55"/>
    <s v="Sierra"/>
    <s v="SI_Sierra"/>
    <s v="1051743660"/>
    <s v="13075 WOOLMAN LN"/>
    <s v="NEVADA CITY"/>
    <s v=""/>
    <s v=""/>
    <s v="acoonm_awrr"/>
    <d v="2019-09-24T11:01:43"/>
    <s v="BE_geomartawrrprod"/>
    <d v="2020-05-15T11:31:41"/>
    <s v="93f625a1-0e5d-473b-92d9-61ce919918e2"/>
  </r>
  <r>
    <n v="0"/>
    <n v="0"/>
    <n v="0"/>
    <n v="0"/>
    <n v="0"/>
    <n v="0"/>
    <n v="0"/>
    <n v="0"/>
    <n v="0"/>
    <n v="0"/>
    <x v="1"/>
    <n v="1"/>
    <s v="NA"/>
    <s v="NA"/>
    <n v="20"/>
    <x v="4"/>
    <d v="2020-05-15T10:07:44"/>
    <s v="zAWRR Not in Roster"/>
    <x v="1"/>
    <d v="2019-11-13T00:00:00"/>
    <d v="2019-11-13T10:17:51"/>
    <s v=""/>
    <s v="No"/>
    <s v="Old"/>
    <n v="0"/>
    <x v="1"/>
    <x v="0"/>
    <s v="zAWRR Not in Roster"/>
    <s v="zAWRR Not in Roster"/>
    <x v="1"/>
    <n v="1771014"/>
    <x v="1701"/>
    <x v="0"/>
    <s v="LP_AU115-K19_813055"/>
    <s v="CIP_AU115-K19_333741"/>
    <s v="No Work Required Under EVM"/>
    <s v="Fail"/>
    <x v="4"/>
    <s v="Ponderosa Pine"/>
    <s v="No"/>
    <s v="No"/>
    <n v="18"/>
    <n v="80"/>
    <s v=""/>
    <s v="NW_No Work"/>
    <s v="Not Needed"/>
    <s v="No"/>
    <s v=""/>
    <s v="From Pole 3A to End pole 2 .8 span west of line strike potential pine to primary line no work needed "/>
    <s v=""/>
    <s v=""/>
    <m/>
    <s v=""/>
    <m/>
    <s v=""/>
    <s v="Unit"/>
    <m/>
    <s v=""/>
    <s v=""/>
    <s v=""/>
    <m/>
    <s v="NOT NEEDED "/>
    <x v="25"/>
    <d v="2020-05-15T10:07:44"/>
    <s v="Sierra"/>
    <s v="SI_Sierra"/>
    <s v="1051684449"/>
    <s v="12486 PLEASANT VALLEY RD"/>
    <s v="PENN VALLEY"/>
    <s v=""/>
    <s v=""/>
    <s v="whedrs_awrr"/>
    <d v="2019-11-13T10:17:51"/>
    <s v="BE_geomartawrrprod"/>
    <d v="2020-05-15T11:31:42"/>
    <s v="7b834f1f-10a2-4e86-894e-1b3328b43371"/>
  </r>
  <r>
    <n v="0"/>
    <n v="0"/>
    <n v="0"/>
    <n v="0"/>
    <n v="0"/>
    <n v="0"/>
    <n v="0"/>
    <n v="0"/>
    <n v="0"/>
    <n v="0"/>
    <x v="1"/>
    <n v="1"/>
    <n v="2"/>
    <n v="2"/>
    <n v="20"/>
    <x v="4"/>
    <d v="2020-05-15T10:10:45"/>
    <s v="NCR"/>
    <x v="2"/>
    <d v="2020-05-14T00:00:00"/>
    <d v="2020-05-14T14:13:22"/>
    <s v=""/>
    <s v="No"/>
    <s v="Old"/>
    <n v="0"/>
    <x v="0"/>
    <x v="0"/>
    <s v="Ben"/>
    <s v="Chambers"/>
    <x v="2"/>
    <n v="3229353"/>
    <x v="1702"/>
    <x v="0"/>
    <s v="LP_AV115-I07_814158"/>
    <s v="CIP_AV115-I07_357645"/>
    <s v="In-Progress"/>
    <m/>
    <x v="0"/>
    <s v="Live Oak"/>
    <s v="No"/>
    <s v="Yes"/>
    <n v="18"/>
    <n v="30"/>
    <s v="ABATE"/>
    <s v="F2B_FP-Rmv2 B"/>
    <s v="Cut and Leave"/>
    <m/>
    <s v="None Observed"/>
    <s v="20 ft Northwest of pole B. Mostly dead. Significant rot and mistletoe. "/>
    <s v="MFE_Mountain F Enterprises"/>
    <m/>
    <m/>
    <m/>
    <m/>
    <m/>
    <s v="Unit"/>
    <s v="No"/>
    <s v="Not Invoiced"/>
    <m/>
    <m/>
    <m/>
    <s v="Cut into and leave as 16 inch firewood rounds. Chip and pile slash "/>
    <x v="2"/>
    <d v="2020-05-15T10:10:45"/>
    <s v="Sierra"/>
    <s v="SI_Sierra"/>
    <m/>
    <s v="14130 BITNEY SPRINGS RD"/>
    <s v="NEVADA CITY"/>
    <s v=""/>
    <s v=""/>
    <s v="eculhj_awrr"/>
    <d v="2020-05-14T14:13:22"/>
    <s v="BE_geomartawrrprod"/>
    <d v="2020-05-15T11:31:51"/>
    <s v="94303728-5e85-490d-87a5-a9083d041791"/>
  </r>
  <r>
    <n v="0"/>
    <n v="0"/>
    <n v="0"/>
    <n v="0"/>
    <n v="0"/>
    <n v="0"/>
    <n v="0"/>
    <n v="0"/>
    <n v="0"/>
    <n v="0"/>
    <x v="1"/>
    <n v="1"/>
    <s v="NA"/>
    <s v="NA"/>
    <n v="20"/>
    <x v="4"/>
    <d v="2020-05-15T10:11:17"/>
    <s v="zAWRR Not in Roster"/>
    <x v="1"/>
    <d v="2019-12-04T00:00:00"/>
    <d v="2019-12-04T13:50:56"/>
    <s v=""/>
    <s v="No"/>
    <s v="Old"/>
    <n v="0"/>
    <x v="1"/>
    <x v="0"/>
    <s v="zAWRR Not in Roster"/>
    <s v="zAWRR Not in Roster"/>
    <x v="1"/>
    <n v="1700170"/>
    <x v="1703"/>
    <x v="1"/>
    <s v="LP_AT114-L06_194944"/>
    <s v="CIP_AT114-L11_316713"/>
    <s v="No Work Required Under EVM"/>
    <s v="Fail"/>
    <x v="2"/>
    <s v="Gray Pine"/>
    <s v="No"/>
    <s v="No"/>
    <n v="21"/>
    <n v="70"/>
    <s v=""/>
    <s v="NW_No Work"/>
    <s v="Cut and Leave"/>
    <s v="No"/>
    <s v=""/>
    <s v="PL 2 - PL 3 0.7SPN EAST OF LINE "/>
    <s v="MFE_Mountain F Enterprises"/>
    <s v=""/>
    <m/>
    <s v=""/>
    <m/>
    <s v=""/>
    <s v="Unit"/>
    <m/>
    <s v=""/>
    <s v=""/>
    <s v=""/>
    <m/>
    <s v="LEAVE WOOD CUT TO 16.6 FOOT LENGTHS REMOVE DEBRIS CHIP AND BROADCAST"/>
    <x v="25"/>
    <d v="2020-05-15T10:11:17"/>
    <s v="Sierra"/>
    <s v="SI_Sierra"/>
    <s v="1086232772"/>
    <s v="NO ADDRESS LISTED"/>
    <s v=""/>
    <s v=""/>
    <s v=""/>
    <s v="pbrows_awrr"/>
    <d v="2019-12-04T13:50:56"/>
    <s v="BE_geomartawrrprod"/>
    <d v="2020-05-15T11:31:41"/>
    <s v="5a50995e-4aba-41f9-a6db-618e2eb4a818"/>
  </r>
  <r>
    <n v="0"/>
    <n v="0"/>
    <n v="0"/>
    <n v="0"/>
    <n v="0"/>
    <n v="0"/>
    <n v="0"/>
    <n v="0"/>
    <n v="0"/>
    <n v="0"/>
    <x v="1"/>
    <n v="1"/>
    <s v="NA"/>
    <s v="NA"/>
    <n v="20"/>
    <x v="4"/>
    <d v="2020-05-15T10:11:43"/>
    <s v="zAWRR Not in Roster"/>
    <x v="1"/>
    <d v="2019-11-08T00:00:00"/>
    <d v="2019-11-08T16:20:05"/>
    <s v=""/>
    <s v="No"/>
    <s v="Old"/>
    <n v="0"/>
    <x v="1"/>
    <x v="0"/>
    <s v="zAWRR Not in Roster"/>
    <s v="zAWRR Not in Roster"/>
    <x v="1"/>
    <n v="1690289"/>
    <x v="1704"/>
    <x v="1"/>
    <s v="LP_AU115-A01_1683565"/>
    <s v="CIP_AT115-D10_320975"/>
    <s v="No Work Required Under EVM"/>
    <s v="Fail"/>
    <x v="7"/>
    <s v="Oak"/>
    <s v="No"/>
    <s v="No"/>
    <n v="15"/>
    <n v="47"/>
    <s v=""/>
    <s v="NW_No Work"/>
    <s v="Not Needed"/>
    <s v="No"/>
    <s v=""/>
    <s v="0.7 span between poles# 19-20/40ft south of lines"/>
    <s v=""/>
    <s v=""/>
    <m/>
    <s v=""/>
    <m/>
    <s v=""/>
    <s v="Unit"/>
    <m/>
    <s v=""/>
    <s v=""/>
    <s v=""/>
    <m/>
    <s v="TBD"/>
    <x v="25"/>
    <d v="2020-05-15T10:11:43"/>
    <s v="Sierra"/>
    <s v="SI_Sierra"/>
    <s v="1012543830"/>
    <s v="NO ADDRESS LISTED"/>
    <s v=""/>
    <s v=""/>
    <s v=""/>
    <s v="hwilsf_awrr"/>
    <d v="2019-11-08T16:20:05"/>
    <s v="BE_geomartawrrprod"/>
    <d v="2020-05-15T11:31:41"/>
    <s v="63376e21-2191-4909-9c61-14da9c774405"/>
  </r>
  <r>
    <n v="0"/>
    <n v="0"/>
    <n v="0"/>
    <n v="0"/>
    <n v="0"/>
    <n v="0"/>
    <n v="0"/>
    <n v="0"/>
    <n v="0"/>
    <n v="0"/>
    <x v="1"/>
    <n v="1"/>
    <s v="NA"/>
    <s v="NA"/>
    <n v="20"/>
    <x v="4"/>
    <d v="2020-05-15T10:12:05"/>
    <s v="zAWRR Not in Roster"/>
    <x v="1"/>
    <d v="2020-01-29T00:00:00"/>
    <d v="2020-01-29T12:16:07"/>
    <s v=""/>
    <s v="No"/>
    <s v="Old"/>
    <n v="0"/>
    <x v="1"/>
    <x v="0"/>
    <s v="zAWRR Not in Roster"/>
    <s v="zAWRR Not in Roster"/>
    <x v="1"/>
    <n v="1714990"/>
    <x v="1705"/>
    <x v="1"/>
    <s v="LP_AU115-B04_1683898"/>
    <s v="CIP_AU115-B04_333271"/>
    <s v="No Work Required Under EVM"/>
    <s v="Fail"/>
    <x v="2"/>
    <s v="Ponderosa Pine"/>
    <s v="No"/>
    <s v="No"/>
    <n v="21"/>
    <n v="95"/>
    <s v=""/>
    <s v="NW_No Work"/>
    <s v="Not Needed"/>
    <s v="No"/>
    <s v=""/>
    <s v="IN BACK OF END POLE SOUTH OF LINE 90' AWAY FROM LINE CROWN ONLY AND SATURATED SOIL "/>
    <s v=""/>
    <s v=""/>
    <m/>
    <s v=""/>
    <m/>
    <s v=""/>
    <s v="Unit"/>
    <m/>
    <s v=""/>
    <s v=""/>
    <s v=""/>
    <m/>
    <s v="REMOVE ALL PINE WOOD LEAVE OAK PLACE WOODCHIPS IN DESIGNATED AREA"/>
    <x v="25"/>
    <d v="2020-05-15T10:12:05"/>
    <s v="Sierra"/>
    <s v="SI_Sierra"/>
    <s v="1012546515"/>
    <s v="13335 ACME WAY"/>
    <s v="OREGON HOUSE"/>
    <s v=""/>
    <s v=""/>
    <s v="ckimbm_awrr"/>
    <d v="2020-01-29T12:16:07"/>
    <s v="BE_geomartawrrprod"/>
    <d v="2020-05-15T11:31:41"/>
    <s v="03031bac-74ca-4601-9844-f42e580b6470"/>
  </r>
  <r>
    <n v="0"/>
    <n v="0"/>
    <n v="0"/>
    <n v="0"/>
    <n v="0"/>
    <n v="0"/>
    <n v="0"/>
    <n v="0"/>
    <n v="0"/>
    <n v="0"/>
    <x v="1"/>
    <n v="1"/>
    <s v="NA"/>
    <s v="NA"/>
    <n v="20"/>
    <x v="4"/>
    <d v="2020-05-15T10:13:35"/>
    <s v="zAWRR Not in Roster"/>
    <x v="1"/>
    <d v="2019-09-13T00:00:00"/>
    <d v="2019-09-13T12:41:21"/>
    <s v=""/>
    <s v="No"/>
    <s v="Old"/>
    <n v="0"/>
    <x v="1"/>
    <x v="0"/>
    <s v="zAWRR Not in Roster"/>
    <s v="zAWRR Not in Roster"/>
    <x v="1"/>
    <n v="1682665"/>
    <x v="1706"/>
    <x v="1"/>
    <s v="LP_AT114-K15_195514"/>
    <s v="CIP_AT114-K20_317069"/>
    <s v="No Work Required Under EVM"/>
    <s v="Fail"/>
    <x v="4"/>
    <s v="Live Oak"/>
    <s v="No"/>
    <s v="No"/>
    <n v="31"/>
    <n v="44"/>
    <s v=""/>
    <s v="NW_No Work"/>
    <s v="Not Needed"/>
    <s v="No"/>
    <s v=""/>
    <s v="PL_6 TO PL_7 0.2SPN NORTH OF LINE."/>
    <s v=""/>
    <s v=""/>
    <m/>
    <s v=""/>
    <m/>
    <s v=""/>
    <s v="Unit"/>
    <m/>
    <s v=""/>
    <s v=""/>
    <s v=""/>
    <m/>
    <s v="NOT NEEDED "/>
    <x v="25"/>
    <d v="2020-05-15T10:13:35"/>
    <s v="Sierra"/>
    <s v="SI_Sierra"/>
    <s v="1086232510"/>
    <s v="104 DARBY RD"/>
    <s v="BANGOR"/>
    <s v=""/>
    <s v=""/>
    <s v="jbeess_awrr"/>
    <d v="2019-09-13T12:41:21"/>
    <s v="jberna_awrr"/>
    <d v="2020-05-15T14:11:28"/>
    <s v="63577a66-6ddf-496c-8230-d8e003695d01"/>
  </r>
  <r>
    <n v="0"/>
    <n v="0"/>
    <n v="0"/>
    <n v="0"/>
    <n v="0"/>
    <n v="0"/>
    <n v="0"/>
    <n v="0"/>
    <n v="0"/>
    <n v="0"/>
    <x v="1"/>
    <n v="1"/>
    <n v="1"/>
    <s v="NA"/>
    <n v="20"/>
    <x v="4"/>
    <d v="2020-05-15T10:16:01"/>
    <s v="JEF"/>
    <x v="6"/>
    <d v="2020-05-15T00:00:00"/>
    <d v="2020-05-15T10:16:01"/>
    <s v=""/>
    <s v="No"/>
    <s v="New"/>
    <n v="0"/>
    <x v="1"/>
    <x v="0"/>
    <s v="Kalli"/>
    <s v="Fenk"/>
    <x v="29"/>
    <n v="3231565"/>
    <x v="1707"/>
    <x v="0"/>
    <s v="LP_AV115-F22_882932"/>
    <s v="CIP_AV115-F22_356419"/>
    <s v="Work Identified"/>
    <m/>
    <x v="0"/>
    <s v="Live Oak"/>
    <s v="No"/>
    <s v="No"/>
    <n v="11"/>
    <n v="40"/>
    <s v="Do Not ABATE"/>
    <s v="Trim"/>
    <s v="Cut and Leave"/>
    <m/>
    <s v="None Observed"/>
    <s v="0.1  of span from pole 6 to A. 24 feet west of lines. Oak overhanging guy lines. Trim back minimally over guy lines so that nothing is overhanging anymore. "/>
    <m/>
    <m/>
    <m/>
    <m/>
    <m/>
    <m/>
    <s v="Unit"/>
    <s v="No"/>
    <s v="Not Invoiced"/>
    <m/>
    <m/>
    <m/>
    <s v="Cut into 16 inches and remove all slash. "/>
    <x v="34"/>
    <d v="2020-05-15T10:16:01"/>
    <s v="Sierra"/>
    <s v="SI_Sierra"/>
    <m/>
    <s v="13134 ARTIC OWL RD"/>
    <s v="NEVADA CITY"/>
    <s v=""/>
    <s v=""/>
    <s v="kfenkj_awrr"/>
    <d v="2020-05-15T10:16:01"/>
    <s v="BE_geomartawrrprod"/>
    <d v="2020-05-15T12:07:26"/>
    <s v="5e2c4855-7783-4ca2-b716-679e31044bdf"/>
  </r>
  <r>
    <n v="0"/>
    <n v="0"/>
    <n v="0"/>
    <n v="0"/>
    <n v="0"/>
    <n v="0"/>
    <n v="0"/>
    <n v="0"/>
    <n v="0"/>
    <n v="0"/>
    <x v="1"/>
    <n v="1"/>
    <s v="NA"/>
    <s v="NA"/>
    <n v="20"/>
    <x v="4"/>
    <d v="2020-05-15T10:18:13"/>
    <s v="JEF"/>
    <x v="6"/>
    <d v="2020-05-15T00:00:00"/>
    <d v="2020-05-15T10:18:13"/>
    <s v=""/>
    <s v="No"/>
    <s v="New"/>
    <n v="0"/>
    <x v="1"/>
    <x v="0"/>
    <s v="Kalli"/>
    <s v="Fenk"/>
    <x v="29"/>
    <n v="3231566"/>
    <x v="1708"/>
    <x v="0"/>
    <s v="LP_AV115-F22_882932"/>
    <s v="CIP_AV115-F22_356419"/>
    <s v="No Work Required Under EVM"/>
    <m/>
    <x v="0"/>
    <s v="Black Oak"/>
    <s v="No"/>
    <s v="No"/>
    <n v="7"/>
    <n v="40"/>
    <s v="Do Not ABATE"/>
    <s v="NW_No Work"/>
    <s v="Not Needed"/>
    <m/>
    <s v="None Observed"/>
    <s v="0.1 of span from pole 6 to A. 20 feet west of lines. Can strike pole 6 and may grow to be tall enough to strike lines within 18 months. "/>
    <m/>
    <m/>
    <m/>
    <m/>
    <m/>
    <m/>
    <s v="Unit"/>
    <s v="No"/>
    <s v="Not Invoiced"/>
    <m/>
    <m/>
    <m/>
    <s v="TBD"/>
    <x v="34"/>
    <d v="2020-05-15T10:18:13"/>
    <s v="Sierra"/>
    <s v="SI_Sierra"/>
    <m/>
    <s v="13134 ARTIC OWL RD"/>
    <s v="NEVADA CITY"/>
    <s v=""/>
    <s v=""/>
    <s v="kfenkj_awrr"/>
    <d v="2020-05-15T10:18:13"/>
    <s v="BE_geomartawrrprod"/>
    <d v="2020-05-15T12:07:26"/>
    <s v="01c813ed-c42a-4c4f-9b4b-a6aa9d9905c7"/>
  </r>
  <r>
    <n v="0"/>
    <n v="0"/>
    <n v="0"/>
    <n v="0"/>
    <n v="0"/>
    <n v="0"/>
    <n v="0"/>
    <n v="0"/>
    <n v="0"/>
    <n v="0"/>
    <x v="1"/>
    <n v="1"/>
    <s v="Brush"/>
    <s v="NA"/>
    <n v="20"/>
    <x v="4"/>
    <d v="2020-05-15T10:19:34"/>
    <s v="MGE"/>
    <x v="4"/>
    <d v="2020-05-15T00:00:00"/>
    <d v="2020-05-15T10:19:34"/>
    <s v=""/>
    <s v="No"/>
    <s v="New"/>
    <n v="0"/>
    <x v="1"/>
    <x v="0"/>
    <s v="Aaron"/>
    <s v="Hansen"/>
    <x v="14"/>
    <n v="3231465"/>
    <x v="1709"/>
    <x v="2"/>
    <s v="LP_AW116-A07_900829"/>
    <s v="CIP_AW116-A07_393731"/>
    <s v="Work Identified"/>
    <m/>
    <x v="2"/>
    <s v="Manzanita"/>
    <s v="No"/>
    <s v="No"/>
    <n v="3"/>
    <n v="12"/>
    <s v="Do Not ABATE"/>
    <s v="BC_Br Rmv"/>
    <s v="Not Needed"/>
    <m/>
    <s v="None Observed"/>
    <s v="0.9 span between poles# 3-3A, underline/ Brush unit growing on and around guy wire/ Remove brush for guy wire clearance "/>
    <m/>
    <m/>
    <m/>
    <m/>
    <m/>
    <m/>
    <s v="Unit"/>
    <s v="No"/>
    <s v="Not Invoiced"/>
    <m/>
    <m/>
    <m/>
    <s v="Haul away all wood chips and debris "/>
    <x v="17"/>
    <d v="2020-05-15T10:19:34"/>
    <s v="Sierra"/>
    <s v="SI_Sierra"/>
    <m/>
    <s v="12352 SUNSHINE VALLEY RD"/>
    <s v="GRASS VALLEY"/>
    <s v=""/>
    <s v=""/>
    <s v="ahansm_awrr"/>
    <d v="2020-05-15T10:19:34"/>
    <s v="BE_geomartawrrprod"/>
    <d v="2020-05-15T12:07:24"/>
    <s v="03d23a77-bde2-4c21-a9af-f2246af6807e"/>
  </r>
  <r>
    <n v="0"/>
    <n v="0"/>
    <n v="0"/>
    <n v="0"/>
    <n v="0"/>
    <n v="0"/>
    <n v="0"/>
    <n v="0"/>
    <n v="0"/>
    <n v="0"/>
    <x v="1"/>
    <n v="1"/>
    <s v="NA"/>
    <s v="NA"/>
    <n v="20"/>
    <x v="4"/>
    <d v="2020-05-15T10:19:47"/>
    <s v="JEF"/>
    <x v="6"/>
    <d v="2020-05-15T00:00:00"/>
    <d v="2020-05-15T10:19:47"/>
    <s v=""/>
    <s v="No"/>
    <s v="New"/>
    <n v="0"/>
    <x v="1"/>
    <x v="0"/>
    <s v="Kalli"/>
    <s v="Fenk"/>
    <x v="29"/>
    <n v="3231567"/>
    <x v="1710"/>
    <x v="0"/>
    <s v="LP_AV115-F22_882932"/>
    <s v="CIP_AV115-F22_356419"/>
    <s v="No Work Required Under EVM"/>
    <m/>
    <x v="0"/>
    <s v="Black Oak"/>
    <s v="No"/>
    <s v="No"/>
    <n v="4"/>
    <n v="28"/>
    <s v="Do Not ABATE"/>
    <s v="NW_No Work"/>
    <s v="Not Needed"/>
    <m/>
    <s v="None Observed"/>
    <s v="0.1 of span from pole 6 to A. 26 feet west of lines. Can strike pole 6 guy wire. Leaning heavily away. "/>
    <m/>
    <m/>
    <m/>
    <m/>
    <m/>
    <m/>
    <s v="Unit"/>
    <s v="No"/>
    <s v="Not Invoiced"/>
    <m/>
    <m/>
    <m/>
    <s v="TBD"/>
    <x v="34"/>
    <d v="2020-05-15T10:19:47"/>
    <s v="Sierra"/>
    <s v="SI_Sierra"/>
    <m/>
    <s v="13134 ARTIC OWL RD"/>
    <s v="NEVADA CITY"/>
    <s v=""/>
    <s v=""/>
    <s v="kfenkj_awrr"/>
    <d v="2020-05-15T10:19:47"/>
    <s v="BE_geomartawrrprod"/>
    <d v="2020-05-15T12:07:26"/>
    <s v="4f99b66e-9998-4c5c-8616-938b5b9aed7c"/>
  </r>
  <r>
    <n v="0"/>
    <n v="0"/>
    <n v="0"/>
    <n v="0"/>
    <n v="0"/>
    <n v="0"/>
    <n v="0"/>
    <n v="0"/>
    <n v="0"/>
    <n v="0"/>
    <x v="1"/>
    <n v="1"/>
    <n v="3"/>
    <n v="3"/>
    <n v="20"/>
    <x v="4"/>
    <d v="2020-05-15T10:21:16"/>
    <s v="MFE"/>
    <x v="0"/>
    <d v="2019-09-30T00:00:00"/>
    <d v="2019-09-30T12:48:36"/>
    <s v=""/>
    <s v="No"/>
    <s v="Old"/>
    <n v="0"/>
    <x v="0"/>
    <x v="0"/>
    <s v="Thomas"/>
    <s v="James"/>
    <x v="5"/>
    <n v="1764320"/>
    <x v="1711"/>
    <x v="0"/>
    <s v="LP_AV115-F11_878878"/>
    <s v="CIP_AV115-F11_357087"/>
    <s v="Tree Work Complete"/>
    <s v=""/>
    <x v="4"/>
    <s v="Ponderosa Pine"/>
    <s v="No"/>
    <s v="No"/>
    <n v="28"/>
    <n v="100"/>
    <s v="Do Not ABATE"/>
    <s v="R3B_Rmv 3-B"/>
    <s v="Haul offsite"/>
    <s v="No"/>
    <s v="None Observed"/>
    <s v=".8 span from Pole B to Pole C North of line trim to compliance would kill removing 1/3 of canopy "/>
    <s v="MFE_Mountain F Enterprises"/>
    <s v="MFE_Mountain F Enterprises"/>
    <n v="5807646"/>
    <s v="F3B_FP-Rmv3 B"/>
    <d v="2020-05-15T10:21:09"/>
    <s v="Climb/Pedro "/>
    <s v="Unit"/>
    <m/>
    <s v=""/>
    <s v=""/>
    <s v=""/>
    <m/>
    <s v="Remove all wood and debris"/>
    <x v="7"/>
    <d v="2020-05-15T10:21:16"/>
    <s v="Sierra"/>
    <s v="SI_Sierra"/>
    <s v="1051742980"/>
    <s v="11740 LOST RANCH WAY"/>
    <s v="NEVADA CITY"/>
    <s v=""/>
    <s v=""/>
    <s v="ameeks_awrr"/>
    <d v="2019-09-30T12:48:36"/>
    <s v="BE_geomartawrrprod"/>
    <d v="2020-05-15T11:31:41"/>
    <s v="e810ccb1-bd2b-4f8b-aec2-97e215ac67be"/>
  </r>
  <r>
    <n v="0"/>
    <n v="0"/>
    <n v="0"/>
    <n v="0"/>
    <n v="0"/>
    <n v="0"/>
    <n v="0"/>
    <n v="0"/>
    <n v="0"/>
    <n v="0"/>
    <x v="1"/>
    <n v="1"/>
    <s v="NA"/>
    <s v="NA"/>
    <n v="20"/>
    <x v="4"/>
    <d v="2020-05-15T10:22:28"/>
    <s v="JEF"/>
    <x v="6"/>
    <d v="2020-05-15T00:00:00"/>
    <d v="2020-05-15T10:22:28"/>
    <s v=""/>
    <s v="No"/>
    <s v="New"/>
    <n v="0"/>
    <x v="1"/>
    <x v="0"/>
    <s v="Kalli"/>
    <s v="Fenk"/>
    <x v="29"/>
    <n v="3231569"/>
    <x v="1712"/>
    <x v="0"/>
    <s v="LP_AV115-F22_882932"/>
    <s v="CIP_AV115-F22_356419"/>
    <s v="No Work Required Under EVM"/>
    <m/>
    <x v="0"/>
    <s v="Ponderosa Pine"/>
    <s v="No"/>
    <s v="No"/>
    <n v="22"/>
    <n v="120"/>
    <s v="Do Not ABATE"/>
    <s v="NW_No Work"/>
    <s v="Not Needed"/>
    <m/>
    <s v="None Observed"/>
    <s v="0.1 of span from pole 6 to A. 43 feet west of lines. Outside of fence line but within property boundary"/>
    <m/>
    <m/>
    <m/>
    <m/>
    <m/>
    <m/>
    <s v="Unit"/>
    <s v="No"/>
    <s v="Not Invoiced"/>
    <m/>
    <m/>
    <m/>
    <s v="TBD"/>
    <x v="34"/>
    <d v="2020-05-15T10:22:28"/>
    <s v="Sierra"/>
    <s v="SI_Sierra"/>
    <m/>
    <s v="13134 ARTIC OWL RD"/>
    <s v="NEVADA CITY"/>
    <s v=""/>
    <s v=""/>
    <s v="kfenkj_awrr"/>
    <d v="2020-05-15T10:22:28"/>
    <s v="BE_geomartawrrprod"/>
    <d v="2020-05-15T12:07:26"/>
    <s v="4afafbde-df43-4490-999b-a40b9fcc9a87"/>
  </r>
  <r>
    <n v="0"/>
    <n v="0"/>
    <n v="0"/>
    <n v="0"/>
    <n v="0"/>
    <n v="0"/>
    <n v="0"/>
    <n v="0"/>
    <n v="0"/>
    <n v="0"/>
    <x v="1"/>
    <n v="1"/>
    <s v="NA"/>
    <s v="NA"/>
    <n v="20"/>
    <x v="4"/>
    <d v="2020-05-15T10:23:50"/>
    <s v="JEF"/>
    <x v="6"/>
    <d v="2020-05-15T00:00:00"/>
    <d v="2020-05-15T10:23:50"/>
    <s v=""/>
    <s v="No"/>
    <s v="New"/>
    <n v="0"/>
    <x v="1"/>
    <x v="0"/>
    <s v="Kalli"/>
    <s v="Fenk"/>
    <x v="29"/>
    <n v="3231570"/>
    <x v="1713"/>
    <x v="0"/>
    <s v="LP_AV115-F22_882932"/>
    <s v="CIP_AV115-F22_356419"/>
    <s v="No Work Required Under EVM"/>
    <m/>
    <x v="0"/>
    <s v="Black Oak"/>
    <s v="No"/>
    <s v="No"/>
    <n v="7"/>
    <n v="48"/>
    <s v="Do Not ABATE"/>
    <s v="NW_No Work"/>
    <s v="Not Needed"/>
    <m/>
    <s v="None Observed"/>
    <s v="0.1 of span from pole 6 to A. 44 feet west of lines. Outside of fence line but within property boundary. Leaning parallel to facilities. Can strike pole 6 guy wire. "/>
    <m/>
    <m/>
    <m/>
    <m/>
    <m/>
    <m/>
    <s v="Unit"/>
    <s v="No"/>
    <s v="Not Invoiced"/>
    <m/>
    <m/>
    <m/>
    <s v="TBD"/>
    <x v="34"/>
    <d v="2020-05-15T10:23:50"/>
    <s v="Sierra"/>
    <s v="SI_Sierra"/>
    <m/>
    <s v="13134 ARTIC OWL RD"/>
    <s v="NEVADA CITY"/>
    <s v=""/>
    <s v=""/>
    <s v="kfenkj_awrr"/>
    <d v="2020-05-15T10:23:50"/>
    <s v="BE_geomartawrrprod"/>
    <d v="2020-05-15T12:07:26"/>
    <s v="398bcce4-fe51-4c8b-a887-d59a9f9eb277"/>
  </r>
  <r>
    <n v="0"/>
    <n v="0"/>
    <n v="0"/>
    <n v="0"/>
    <n v="0"/>
    <n v="0"/>
    <n v="0"/>
    <n v="0"/>
    <n v="0"/>
    <n v="0"/>
    <x v="1"/>
    <n v="1"/>
    <s v="Brush"/>
    <s v="NA"/>
    <n v="20"/>
    <x v="4"/>
    <d v="2020-05-15T10:25:03"/>
    <s v="MGE"/>
    <x v="4"/>
    <d v="2020-05-15T00:00:00"/>
    <d v="2020-05-15T10:25:03"/>
    <s v=""/>
    <s v="No"/>
    <s v="New"/>
    <n v="0"/>
    <x v="1"/>
    <x v="0"/>
    <s v="Aaron"/>
    <s v="Hansen"/>
    <x v="14"/>
    <n v="3231471"/>
    <x v="1714"/>
    <x v="2"/>
    <s v="LP_AW116-A07_900829"/>
    <s v="CIP_AW116-A07_393731"/>
    <s v="Work Identified"/>
    <m/>
    <x v="2"/>
    <s v="Manzanita"/>
    <s v="No"/>
    <s v="No"/>
    <n v="3"/>
    <n v="10"/>
    <s v="Do Not ABATE"/>
    <s v="BC_Br Rmv"/>
    <s v="Not Needed"/>
    <m/>
    <s v="None Observed"/>
    <s v="Brush unit at pole 3 "/>
    <m/>
    <m/>
    <m/>
    <m/>
    <m/>
    <m/>
    <s v="Unit"/>
    <s v="No"/>
    <s v="Not Invoiced"/>
    <m/>
    <m/>
    <m/>
    <s v="Haul away all wood chips and debris "/>
    <x v="17"/>
    <d v="2020-05-15T10:25:03"/>
    <s v="Sierra"/>
    <s v="SI_Sierra"/>
    <m/>
    <s v="12352 SUNSHINE VALLEY RD"/>
    <s v="GRASS VALLEY"/>
    <s v=""/>
    <s v=""/>
    <s v="ahansm_awrr"/>
    <d v="2020-05-15T10:25:03"/>
    <s v="BE_geomartawrrprod"/>
    <d v="2020-05-15T12:07:25"/>
    <s v="e7b8a937-7958-4837-af03-19f2b6b24bd5"/>
  </r>
  <r>
    <n v="0"/>
    <n v="0"/>
    <n v="0"/>
    <n v="0"/>
    <n v="0"/>
    <n v="0"/>
    <n v="0"/>
    <n v="0"/>
    <n v="0"/>
    <n v="0"/>
    <x v="1"/>
    <n v="1"/>
    <n v="2"/>
    <s v="NA"/>
    <n v="20"/>
    <x v="4"/>
    <d v="2020-05-15T10:25:33"/>
    <s v="NCR"/>
    <x v="2"/>
    <d v="2020-05-14T00:00:00"/>
    <d v="2020-05-14T12:32:28"/>
    <s v=""/>
    <s v="No"/>
    <s v="Old"/>
    <n v="0"/>
    <x v="0"/>
    <x v="0"/>
    <s v="Ben"/>
    <s v="Chambers"/>
    <x v="2"/>
    <n v="3228749"/>
    <x v="1715"/>
    <x v="0"/>
    <s v="LP_AV115-F22_882926"/>
    <s v="CIP_AV115-F22_356536"/>
    <s v="In-Progress"/>
    <s v=""/>
    <x v="2"/>
    <s v="Ponderosa Pine"/>
    <s v="No"/>
    <s v="No"/>
    <n v="18"/>
    <n v="87"/>
    <s v="Do Not ABATE"/>
    <s v="OV_Overhang"/>
    <s v="Haul offsite"/>
    <s v="No"/>
    <s v="None Observed"/>
    <s v="0.9 of the span from pole 6 to pole A. 10 ft East of the line. Has a small curved growth and overhanging branches need to be removed. "/>
    <s v="AEA_A &amp; E Arborists Tree Care"/>
    <s v=""/>
    <m/>
    <s v=""/>
    <m/>
    <s v=""/>
    <s v="Unit"/>
    <m/>
    <s v=""/>
    <s v=""/>
    <s v=""/>
    <m/>
    <s v="Remove all debris. If branches are larger than 4DBH cut and leave on property. "/>
    <x v="2"/>
    <d v="2020-05-15T10:25:33"/>
    <s v="Sierra"/>
    <s v="SI_Sierra"/>
    <s v="1051742733"/>
    <m/>
    <s v="NEVADA CITY"/>
    <s v=""/>
    <s v=""/>
    <s v="mdiazm_awrr"/>
    <d v="2020-05-14T12:32:28"/>
    <s v="BE_geomartawrrprod"/>
    <d v="2020-05-15T11:31:51"/>
    <s v="06d2abb9-2dfe-4a1e-a5ab-1840aa7fd5c2"/>
  </r>
  <r>
    <n v="0"/>
    <n v="0"/>
    <n v="0"/>
    <n v="0"/>
    <n v="0"/>
    <n v="0"/>
    <n v="0"/>
    <n v="0"/>
    <n v="0"/>
    <n v="0"/>
    <x v="1"/>
    <n v="1"/>
    <n v="1"/>
    <s v="NA"/>
    <n v="20"/>
    <x v="4"/>
    <d v="2020-05-15T10:25:33"/>
    <s v="NCR"/>
    <x v="2"/>
    <d v="2020-05-14T00:00:00"/>
    <d v="2020-05-14T14:07:00"/>
    <s v=""/>
    <s v="No"/>
    <s v="Old"/>
    <n v="0"/>
    <x v="0"/>
    <x v="0"/>
    <s v="Ben"/>
    <s v="Chambers"/>
    <x v="2"/>
    <n v="3229290"/>
    <x v="1716"/>
    <x v="0"/>
    <s v="LP_AV115-F22_882926"/>
    <s v="CIP_AV115-F22_357478"/>
    <s v="In-Progress"/>
    <s v=""/>
    <x v="2"/>
    <s v="Black Oak"/>
    <s v="No"/>
    <s v="No"/>
    <n v="5"/>
    <n v="30"/>
    <s v="Do Not ABATE"/>
    <s v="Trim"/>
    <s v="Haul offsite"/>
    <s v="No"/>
    <s v="None Observed"/>
    <s v="0.6 of the span from pole 6 to Pole A. 8ft East of the line. Tree has been trimmed before. May need a trim to keep out of 4 foot bubble. "/>
    <s v="AEA_A &amp; E Arborists Tree Care"/>
    <s v=""/>
    <m/>
    <s v=""/>
    <m/>
    <s v=""/>
    <s v="Unit"/>
    <m/>
    <s v=""/>
    <s v=""/>
    <s v=""/>
    <m/>
    <s v="Remove all debris. If branches are larger than 4DBH cut and leave on property. "/>
    <x v="2"/>
    <d v="2020-05-15T10:25:33"/>
    <s v="Sierra"/>
    <s v="SI_Sierra"/>
    <s v="1051742733"/>
    <m/>
    <s v="NEVADA CITY"/>
    <s v=""/>
    <s v=""/>
    <s v="mdiazm_awrr"/>
    <d v="2020-05-14T14:07:00"/>
    <s v="BE_geomartawrrprod"/>
    <d v="2020-05-15T11:31:51"/>
    <s v="beb87df9-eb6f-4c58-bb75-00d609086b61"/>
  </r>
  <r>
    <n v="0"/>
    <n v="0"/>
    <n v="0"/>
    <n v="0"/>
    <n v="0"/>
    <n v="0"/>
    <n v="0"/>
    <n v="0"/>
    <n v="0"/>
    <n v="0"/>
    <x v="1"/>
    <n v="1"/>
    <n v="1"/>
    <n v="1"/>
    <n v="20"/>
    <x v="4"/>
    <d v="2020-05-15T10:25:33"/>
    <s v="NCR"/>
    <x v="2"/>
    <d v="2020-05-14T00:00:00"/>
    <d v="2020-05-14T14:15:34"/>
    <s v=""/>
    <s v="No"/>
    <s v="Old"/>
    <n v="0"/>
    <x v="0"/>
    <x v="0"/>
    <s v="Ben"/>
    <s v="Chambers"/>
    <x v="2"/>
    <n v="3229357"/>
    <x v="1717"/>
    <x v="0"/>
    <s v="LP_AV115-F22_882926"/>
    <s v="CIP_AV115-F22_357478"/>
    <s v="In-Progress"/>
    <s v=""/>
    <x v="2"/>
    <s v="Ponderosa Pine"/>
    <s v="No"/>
    <s v="No"/>
    <n v="5"/>
    <n v="30"/>
    <s v="Not a Strike Tree"/>
    <s v="R1B_Rmv 1-B"/>
    <s v="Cut and Leave"/>
    <s v="No"/>
    <s v="None Observed"/>
    <s v="0.6 of the span from pole 6 to Pole A. 14ft East of the line. Tree has a Canker at base. Not a strike tree, but will be a problem later. "/>
    <s v="AEA_A &amp; E Arborists Tree Care"/>
    <s v=""/>
    <m/>
    <s v=""/>
    <m/>
    <s v=""/>
    <s v="Unit"/>
    <m/>
    <s v=""/>
    <s v=""/>
    <s v=""/>
    <m/>
    <s v="Cut wood into 16” rounds. Remove all debris. "/>
    <x v="2"/>
    <d v="2020-05-15T10:25:33"/>
    <s v="Sierra"/>
    <s v="SI_Sierra"/>
    <s v="1051742733"/>
    <m/>
    <s v="NEVADA CITY"/>
    <s v=""/>
    <s v=""/>
    <s v="mdiazm_awrr"/>
    <d v="2020-05-14T14:15:34"/>
    <s v="BE_geomartawrrprod"/>
    <d v="2020-05-15T11:31:51"/>
    <s v="035664a7-1b67-4b3f-a66d-8ff13913b804"/>
  </r>
  <r>
    <n v="0"/>
    <n v="0"/>
    <n v="0"/>
    <n v="0"/>
    <n v="0"/>
    <n v="0"/>
    <n v="0"/>
    <n v="0"/>
    <n v="0"/>
    <n v="0"/>
    <x v="1"/>
    <n v="1"/>
    <n v="2"/>
    <n v="2"/>
    <n v="20"/>
    <x v="4"/>
    <d v="2020-05-15T10:25:33"/>
    <s v="NCR"/>
    <x v="2"/>
    <d v="2020-05-14T00:00:00"/>
    <d v="2020-05-14T15:39:43"/>
    <s v=""/>
    <s v="No"/>
    <s v="Old"/>
    <n v="0"/>
    <x v="0"/>
    <x v="0"/>
    <s v="Ben"/>
    <s v="Chambers"/>
    <x v="2"/>
    <n v="3230065"/>
    <x v="1718"/>
    <x v="0"/>
    <s v="LP_AV115-F22_882926"/>
    <s v="CIP_AV115-F22_356966"/>
    <s v="In-Progress"/>
    <s v=""/>
    <x v="2"/>
    <s v="Black Oak"/>
    <s v="No"/>
    <s v="No"/>
    <n v="12"/>
    <n v="28"/>
    <s v="Do Not ABATE"/>
    <s v="R2B_Rmv 2-B"/>
    <s v="Cut and Leave"/>
    <s v="No"/>
    <s v="Riparian"/>
    <s v="0.1 of the span from pole 5-6. 20ft South of the line. 2 stems at DBH. Currently touching secondary line and is within compliance of pole. Trim would remove more than 1/3 of canopy. "/>
    <s v="AEA_A &amp; E Arborists Tree Care"/>
    <s v=""/>
    <m/>
    <s v=""/>
    <m/>
    <s v=""/>
    <s v="Unit"/>
    <m/>
    <s v=""/>
    <s v=""/>
    <s v=""/>
    <m/>
    <s v="Cut wood into 16” rounds. Remove all debris. "/>
    <x v="2"/>
    <d v="2020-05-15T10:25:33"/>
    <s v="Sierra"/>
    <s v="SI_Sierra"/>
    <s v="1051742733"/>
    <m/>
    <s v="NEVADA CITY"/>
    <s v=""/>
    <s v=""/>
    <s v="mdiazm_awrr"/>
    <d v="2020-05-14T15:39:43"/>
    <s v="BE_geomartawrrprod"/>
    <d v="2020-05-15T11:31:51"/>
    <s v="751b745c-15b2-42ce-a120-1bcd899f7a2c"/>
  </r>
  <r>
    <n v="0"/>
    <n v="0"/>
    <n v="0"/>
    <n v="0"/>
    <n v="0"/>
    <n v="0"/>
    <n v="0"/>
    <n v="0"/>
    <n v="0"/>
    <n v="0"/>
    <x v="1"/>
    <n v="1"/>
    <n v="1"/>
    <s v="NA"/>
    <n v="20"/>
    <x v="4"/>
    <d v="2020-05-15T10:25:33"/>
    <s v="NCR"/>
    <x v="2"/>
    <d v="2020-05-14T00:00:00"/>
    <d v="2020-05-14T15:51:25"/>
    <s v=""/>
    <s v="No"/>
    <s v="Old"/>
    <n v="0"/>
    <x v="0"/>
    <x v="0"/>
    <s v="Ben"/>
    <s v="Chambers"/>
    <x v="2"/>
    <n v="3230113"/>
    <x v="1719"/>
    <x v="0"/>
    <s v="LP_AV115-F22_882926"/>
    <s v="CIP_AV115-F22_356966"/>
    <s v="In-Progress"/>
    <s v=""/>
    <x v="2"/>
    <s v="Black Oak"/>
    <s v="No"/>
    <s v="No"/>
    <n v="7"/>
    <n v="35"/>
    <s v="Do Not ABATE"/>
    <s v="Trim"/>
    <s v="Haul offsite"/>
    <s v="No"/>
    <s v="Riparian"/>
    <s v="0.3 of the span from pole 5-6. 20ft South of the line. Tree has previously been trimmed. Tree is growing within 4 foot bubble trim to compliance. "/>
    <s v="AEA_A &amp; E Arborists Tree Care"/>
    <s v=""/>
    <m/>
    <s v=""/>
    <m/>
    <s v=""/>
    <s v="Unit"/>
    <m/>
    <s v=""/>
    <s v=""/>
    <s v=""/>
    <m/>
    <s v="Remove all debris. If branches are larger than 4DBH cut and leave on property. "/>
    <x v="2"/>
    <d v="2020-05-15T10:25:33"/>
    <s v="Sierra"/>
    <s v="SI_Sierra"/>
    <s v="1051742733"/>
    <m/>
    <s v="NEVADA CITY"/>
    <s v=""/>
    <s v=""/>
    <s v="mdiazm_awrr"/>
    <d v="2020-05-14T15:51:25"/>
    <s v="BE_geomartawrrprod"/>
    <d v="2020-05-15T11:31:51"/>
    <s v="609e766e-e69b-4323-abdd-270b8bbfb1e5"/>
  </r>
  <r>
    <n v="0"/>
    <n v="0"/>
    <n v="0"/>
    <n v="0"/>
    <n v="0"/>
    <n v="0"/>
    <n v="0"/>
    <n v="0"/>
    <n v="0"/>
    <n v="0"/>
    <x v="1"/>
    <n v="1"/>
    <n v="2"/>
    <s v="NA"/>
    <n v="20"/>
    <x v="4"/>
    <d v="2020-05-15T10:25:33"/>
    <s v="NCR"/>
    <x v="2"/>
    <d v="2019-11-12T00:00:00"/>
    <d v="2019-11-12T16:32:40"/>
    <s v=""/>
    <s v="No"/>
    <s v="Old"/>
    <n v="0"/>
    <x v="0"/>
    <x v="0"/>
    <s v="Ben"/>
    <s v="Chambers"/>
    <x v="2"/>
    <n v="1771008"/>
    <x v="1720"/>
    <x v="0"/>
    <s v="LP_AV115-F22_882926"/>
    <s v="CIP_AV115-F22_356536"/>
    <s v="In-Progress"/>
    <s v=""/>
    <x v="2"/>
    <s v="Ponderosa Pine"/>
    <s v="No"/>
    <s v="No"/>
    <n v="18"/>
    <n v="88"/>
    <s v="Do Not ABATE"/>
    <s v="OV_Overhang"/>
    <s v="Haul offsite"/>
    <s v="No"/>
    <s v="None Observed"/>
    <s v="Pole 6 to 6A , .8 span east of line . 6 ft East of line. Trim overhanging branches. "/>
    <s v="AEA_A &amp; E Arborists Tree Care"/>
    <s v=""/>
    <m/>
    <s v=""/>
    <m/>
    <s v=""/>
    <s v="Unit"/>
    <m/>
    <s v=""/>
    <s v=""/>
    <s v=""/>
    <m/>
    <s v="Remove all debris. If branches are larger than 4DBH cut and leave on property. "/>
    <x v="2"/>
    <d v="2020-05-15T10:25:33"/>
    <s v="Sierra"/>
    <s v="SI_Sierra"/>
    <s v="1051742733"/>
    <s v="13119 ARTIC OWL RD"/>
    <s v="NEVADA CITY"/>
    <s v=""/>
    <s v=""/>
    <s v="jgilis_awrr"/>
    <d v="2019-11-12T16:32:40"/>
    <s v="BE_geomartawrrprod"/>
    <d v="2020-05-15T11:31:42"/>
    <s v="ed05bab6-c8b4-491a-80cc-fdd3c2fa48b5"/>
  </r>
  <r>
    <n v="0"/>
    <n v="0"/>
    <n v="0"/>
    <n v="0"/>
    <n v="0"/>
    <n v="0"/>
    <n v="0"/>
    <n v="0"/>
    <n v="0"/>
    <n v="0"/>
    <x v="1"/>
    <n v="1"/>
    <s v="NA"/>
    <s v="NA"/>
    <n v="20"/>
    <x v="4"/>
    <d v="2020-05-15T10:26:01"/>
    <s v="JEF"/>
    <x v="6"/>
    <d v="2020-05-15T00:00:00"/>
    <d v="2020-05-15T10:25:38"/>
    <s v=""/>
    <s v="No"/>
    <s v="New"/>
    <n v="0"/>
    <x v="1"/>
    <x v="0"/>
    <s v="Kalli"/>
    <s v="Fenk"/>
    <x v="29"/>
    <n v="3231571"/>
    <x v="1721"/>
    <x v="0"/>
    <s v="LP_AV115-F22_882932"/>
    <s v="CIP_AV115-F22_356419"/>
    <s v="No Work Required Under EVM"/>
    <m/>
    <x v="0"/>
    <s v="Ponderosa Pine"/>
    <s v="No"/>
    <s v="No"/>
    <n v="25"/>
    <n v="110"/>
    <s v="Do Not ABATE"/>
    <s v="NW_No Work"/>
    <s v="Not Needed"/>
    <m/>
    <s v="None Observed"/>
    <s v="0.1 of span from pole 6 to A. 32 feet west of lines. Just to the right of gravel driveway outside of fence line. "/>
    <m/>
    <m/>
    <m/>
    <m/>
    <m/>
    <m/>
    <s v="Unit"/>
    <s v="No"/>
    <s v="Not Invoiced"/>
    <m/>
    <m/>
    <m/>
    <s v="TBD"/>
    <x v="34"/>
    <d v="2020-05-15T10:26:01"/>
    <s v="Sierra"/>
    <s v="SI_Sierra"/>
    <m/>
    <s v="13134 ARTIC OWL RD"/>
    <s v="NEVADA CITY"/>
    <s v=""/>
    <s v=""/>
    <s v="kfenkj_awrr"/>
    <d v="2020-05-15T10:25:38"/>
    <s v="BE_geomartawrrprod"/>
    <d v="2020-05-15T12:07:26"/>
    <s v="856f1136-5f09-499c-9fbe-7ba5438cebd7"/>
  </r>
  <r>
    <n v="0"/>
    <n v="0"/>
    <n v="0"/>
    <n v="0"/>
    <n v="0"/>
    <n v="0"/>
    <n v="0"/>
    <n v="0"/>
    <n v="0"/>
    <n v="0"/>
    <x v="1"/>
    <n v="1"/>
    <s v="NA"/>
    <s v="NA"/>
    <n v="20"/>
    <x v="4"/>
    <d v="2020-05-15T10:28:46"/>
    <s v="JEF"/>
    <x v="6"/>
    <d v="2020-05-15T00:00:00"/>
    <d v="2020-05-15T10:28:46"/>
    <s v=""/>
    <s v="No"/>
    <s v="New"/>
    <n v="0"/>
    <x v="1"/>
    <x v="0"/>
    <s v="Kalli"/>
    <s v="Fenk"/>
    <x v="29"/>
    <n v="3231572"/>
    <x v="1722"/>
    <x v="0"/>
    <s v="LP_AV115-F22_882932"/>
    <s v="CIP_AV115-F22_356419"/>
    <s v="No Work Required Under EVM"/>
    <m/>
    <x v="0"/>
    <s v="Ponderosa Pine"/>
    <s v="No"/>
    <s v="No"/>
    <n v="17"/>
    <n v="95"/>
    <s v="Do Not ABATE"/>
    <s v="NW_No Work"/>
    <s v="Not Needed"/>
    <m/>
    <s v="None Observed"/>
    <s v="0.1 of span from pole 6 to A. 48 feet west of lines. In front of fence line."/>
    <m/>
    <m/>
    <m/>
    <m/>
    <m/>
    <m/>
    <s v="Unit"/>
    <s v="No"/>
    <s v="Not Invoiced"/>
    <m/>
    <m/>
    <m/>
    <s v="TBD"/>
    <x v="34"/>
    <d v="2020-05-15T10:28:46"/>
    <s v="Sierra"/>
    <s v="SI_Sierra"/>
    <m/>
    <s v="13134 ARTIC OWL RD"/>
    <s v="NEVADA CITY"/>
    <s v=""/>
    <s v=""/>
    <s v="kfenkj_awrr"/>
    <d v="2020-05-15T10:28:46"/>
    <s v="BE_geomartawrrprod"/>
    <d v="2020-05-15T12:07:26"/>
    <s v="6d258981-7fa6-4b8f-aaf6-2f6f8e1d10b2"/>
  </r>
  <r>
    <n v="0"/>
    <n v="0"/>
    <n v="0"/>
    <n v="0"/>
    <n v="0"/>
    <n v="0"/>
    <n v="0"/>
    <n v="0"/>
    <n v="0"/>
    <n v="0"/>
    <x v="1"/>
    <n v="1"/>
    <s v="NA"/>
    <s v="NA"/>
    <n v="20"/>
    <x v="4"/>
    <d v="2020-05-15T10:28:59"/>
    <s v="zAWRR Not in Roster"/>
    <x v="1"/>
    <d v="2019-11-03T00:00:00"/>
    <d v="2019-11-03T15:12:02"/>
    <s v=""/>
    <s v="No"/>
    <s v="Old"/>
    <n v="0"/>
    <x v="1"/>
    <x v="0"/>
    <s v="zAWRR Not in Roster"/>
    <s v="zAWRR Not in Roster"/>
    <x v="1"/>
    <n v="1686977"/>
    <x v="1723"/>
    <x v="1"/>
    <s v="LP_AU115-A16_1669217"/>
    <s v="CIP_AU115-A11_333419"/>
    <s v="No Work Required Under EVM"/>
    <s v="Fail"/>
    <x v="7"/>
    <s v="Ponderosa Pine"/>
    <s v="No"/>
    <s v="No"/>
    <n v="20"/>
    <n v="65"/>
    <s v=""/>
    <s v="NW_No Work"/>
    <s v="Not Needed"/>
    <s v="No"/>
    <s v=""/>
    <s v="0.5 span between poles# 42C-42D/44ft west of lines"/>
    <s v=""/>
    <s v=""/>
    <m/>
    <s v=""/>
    <m/>
    <s v=""/>
    <s v="Unit"/>
    <m/>
    <s v=""/>
    <s v=""/>
    <s v=""/>
    <m/>
    <s v="TBD"/>
    <x v="25"/>
    <d v="2020-05-15T10:28:59"/>
    <s v="Sierra"/>
    <s v="SI_Sierra"/>
    <s v="1012547046"/>
    <s v="12743 SPRUCE LN"/>
    <s v="BROWNS VALLEY"/>
    <s v=""/>
    <s v=""/>
    <s v="hwilsf_awrr"/>
    <d v="2019-11-03T15:12:02"/>
    <s v="BE_geomartawrrprod"/>
    <d v="2020-05-15T11:31:41"/>
    <s v="20a97b87-9894-4f24-a6fc-261cf54a5087"/>
  </r>
  <r>
    <n v="0"/>
    <n v="0"/>
    <n v="0"/>
    <n v="0"/>
    <n v="0"/>
    <n v="0"/>
    <n v="0"/>
    <n v="0"/>
    <n v="0"/>
    <n v="0"/>
    <x v="1"/>
    <n v="1"/>
    <s v="NA"/>
    <s v="NA"/>
    <n v="20"/>
    <x v="4"/>
    <d v="2020-05-15T10:29:18"/>
    <s v="zAWRR Not in Roster"/>
    <x v="1"/>
    <d v="2019-11-03T00:00:00"/>
    <d v="2019-11-03T15:16:56"/>
    <s v=""/>
    <s v="No"/>
    <s v="Old"/>
    <n v="0"/>
    <x v="1"/>
    <x v="0"/>
    <s v="zAWRR Not in Roster"/>
    <s v="zAWRR Not in Roster"/>
    <x v="1"/>
    <n v="1686978"/>
    <x v="1724"/>
    <x v="1"/>
    <s v="LP_AU115-A16_1669217"/>
    <s v="CIP_AU115-A11_333419"/>
    <s v="No Work Required Under EVM"/>
    <s v="Fail"/>
    <x v="7"/>
    <s v="Ponderosa Pine"/>
    <s v="No"/>
    <s v="No"/>
    <n v="21"/>
    <n v="65"/>
    <s v=""/>
    <s v="NW_No Work"/>
    <s v="Not Needed"/>
    <s v="No"/>
    <s v=""/>
    <s v="0.4 span between poles# 42C-42D/48ft west of lines"/>
    <s v=""/>
    <s v=""/>
    <m/>
    <s v=""/>
    <m/>
    <s v=""/>
    <s v="Unit"/>
    <m/>
    <s v=""/>
    <s v=""/>
    <s v=""/>
    <m/>
    <s v="TBD"/>
    <x v="25"/>
    <d v="2020-05-15T10:29:18"/>
    <s v="Sierra"/>
    <s v="SI_Sierra"/>
    <s v="1012547046"/>
    <s v="12743 SPRUCE LN"/>
    <s v="BROWNS VALLEY"/>
    <s v=""/>
    <s v=""/>
    <s v="hwilsf_awrr"/>
    <d v="2019-11-03T15:16:56"/>
    <s v="BE_geomartawrrprod"/>
    <d v="2020-05-15T11:31:41"/>
    <s v="73d37141-c9ae-46b7-8aac-fa1eaa74ab48"/>
  </r>
  <r>
    <n v="0"/>
    <n v="0"/>
    <n v="0"/>
    <n v="0"/>
    <n v="0"/>
    <n v="0"/>
    <n v="0"/>
    <n v="0"/>
    <n v="0"/>
    <n v="0"/>
    <x v="1"/>
    <n v="1"/>
    <s v="NA"/>
    <s v="NA"/>
    <n v="20"/>
    <x v="4"/>
    <d v="2020-05-15T10:30:11"/>
    <s v="JEF"/>
    <x v="6"/>
    <d v="2020-05-15T00:00:00"/>
    <d v="2020-05-15T10:30:11"/>
    <s v=""/>
    <s v="No"/>
    <s v="New"/>
    <n v="0"/>
    <x v="1"/>
    <x v="0"/>
    <s v="Kalli"/>
    <s v="Fenk"/>
    <x v="29"/>
    <n v="3231573"/>
    <x v="1725"/>
    <x v="0"/>
    <s v="LP_AV115-F22_882932"/>
    <s v="CIP_AV115-F22_356419"/>
    <s v="No Work Required Under EVM"/>
    <m/>
    <x v="0"/>
    <s v="Ponderosa Pine"/>
    <s v="No"/>
    <s v="No"/>
    <n v="11"/>
    <n v="110"/>
    <s v="Do Not ABATE"/>
    <s v="NW_No Work"/>
    <s v="Not Needed"/>
    <m/>
    <s v="None Observed"/>
    <s v="0.1 of span from pole 6 to A. 50 feet west of lines. In front of fence line. Slightly leaning away. Small canopy"/>
    <m/>
    <m/>
    <m/>
    <m/>
    <m/>
    <m/>
    <s v="Unit"/>
    <s v="No"/>
    <s v="Not Invoiced"/>
    <m/>
    <m/>
    <m/>
    <s v="TBD"/>
    <x v="34"/>
    <d v="2020-05-15T10:30:11"/>
    <s v="Sierra"/>
    <s v="SI_Sierra"/>
    <m/>
    <s v="13134 ARTIC OWL RD"/>
    <s v="NEVADA CITY"/>
    <s v=""/>
    <s v=""/>
    <s v="kfenkj_awrr"/>
    <d v="2020-05-15T10:30:11"/>
    <s v="BE_geomartawrrprod"/>
    <d v="2020-05-15T12:07:26"/>
    <s v="54be4b6e-90db-4629-9c7b-895be653acbc"/>
  </r>
  <r>
    <n v="0"/>
    <n v="0"/>
    <n v="0"/>
    <n v="0"/>
    <n v="0"/>
    <n v="0"/>
    <n v="0"/>
    <n v="0"/>
    <n v="0"/>
    <n v="0"/>
    <x v="1"/>
    <n v="1"/>
    <s v="NA"/>
    <s v="NA"/>
    <n v="20"/>
    <x v="4"/>
    <d v="2020-05-15T10:41:32"/>
    <s v="JEF"/>
    <x v="6"/>
    <d v="2020-05-15T00:00:00"/>
    <d v="2020-05-15T10:41:32"/>
    <s v=""/>
    <s v="No"/>
    <s v="New"/>
    <n v="0"/>
    <x v="1"/>
    <x v="0"/>
    <s v="Kalli"/>
    <s v="Fenk"/>
    <x v="29"/>
    <n v="3231574"/>
    <x v="1726"/>
    <x v="0"/>
    <s v="LP_AV115-F22_882932"/>
    <s v="CIP_AV115-F22_356536"/>
    <s v="No Work Required Under EVM"/>
    <m/>
    <x v="0"/>
    <s v="Live Oak"/>
    <s v="No"/>
    <s v="No"/>
    <n v="13"/>
    <n v="37"/>
    <s v="Do Not ABATE"/>
    <s v="NW_No Work"/>
    <s v="Not Needed"/>
    <m/>
    <s v="None Observed"/>
    <s v="0.4  of span from pole 6 to A. 12 feet west of lines. Live oak in front of property that is just tall enough to strike lines. "/>
    <m/>
    <m/>
    <m/>
    <m/>
    <m/>
    <m/>
    <s v="Unit"/>
    <s v="No"/>
    <s v="Not Invoiced"/>
    <m/>
    <m/>
    <m/>
    <s v="TBD"/>
    <x v="34"/>
    <d v="2020-05-15T10:41:32"/>
    <s v="Sierra"/>
    <s v="SI_Sierra"/>
    <m/>
    <s v="13134 ARTIC OWL RD"/>
    <s v="NEVADA CITY"/>
    <s v=""/>
    <s v=""/>
    <s v="kfenkj_awrr"/>
    <d v="2020-05-15T10:41:32"/>
    <s v="BE_geomartawrrprod"/>
    <d v="2020-05-15T12:07:26"/>
    <s v="f97e54d2-c098-4e06-b306-6ff16a45e92d"/>
  </r>
  <r>
    <n v="0"/>
    <n v="0"/>
    <n v="0"/>
    <n v="0"/>
    <n v="0"/>
    <n v="0"/>
    <n v="0"/>
    <n v="0"/>
    <n v="0"/>
    <n v="0"/>
    <x v="1"/>
    <n v="1"/>
    <s v="NA"/>
    <s v="NA"/>
    <n v="20"/>
    <x v="4"/>
    <d v="2020-05-15T10:45:52"/>
    <s v="FCO"/>
    <x v="5"/>
    <d v="2020-02-21T00:00:00"/>
    <d v="2020-02-21T12:33:50"/>
    <s v=""/>
    <s v="No"/>
    <s v="Old"/>
    <n v="0"/>
    <x v="1"/>
    <x v="0"/>
    <s v="Sandy"/>
    <s v="Frizzell"/>
    <x v="7"/>
    <n v="1780331"/>
    <x v="1727"/>
    <x v="0"/>
    <s v="LP_AV115-F22_878650"/>
    <s v="CIP_AV115-F23_356363"/>
    <s v="No Work Required Under EVM"/>
    <s v=""/>
    <x v="0"/>
    <s v="Ponderosa Pine"/>
    <s v="No"/>
    <s v="No"/>
    <n v="26"/>
    <n v="81"/>
    <s v=""/>
    <s v="NW_No Work"/>
    <s v="Not Needed"/>
    <s v="No"/>
    <s v=""/>
    <s v=" .2 of span, 48 ft south of line, pole A-end pole.  Mature ponderosa with strike potential to conductor, Co dom. Stems with slight lean toward line. 5/15/20. Sfrizf. Tree does have a codom top but unlikely to strike line in a failure. Seems to be surviving pathogen infection; some gall rust present too. Tree is in compliance currently and owner wants to retain. If tree declines in the future , he will support its removal. Switched from refusal to inventory; met with Steve the owner to discuss."/>
    <s v=""/>
    <s v=""/>
    <m/>
    <s v=""/>
    <m/>
    <s v=""/>
    <s v="Unit"/>
    <m/>
    <s v=""/>
    <s v=""/>
    <s v=""/>
    <m/>
    <s v="NA"/>
    <x v="10"/>
    <d v="2020-05-15T10:45:52"/>
    <s v="Sierra"/>
    <s v="SI_Sierra"/>
    <s v="1051743678"/>
    <s v="12736 JONES BAR RD"/>
    <s v="NEVADA CITY"/>
    <s v=""/>
    <s v=""/>
    <s v="jeaslj_awrr"/>
    <d v="2020-02-21T12:33:50"/>
    <s v="BE_geomartawrrprod"/>
    <d v="2020-05-15T11:31:42"/>
    <s v="f12eb605-ec5a-4601-99ff-072fe853d286"/>
  </r>
  <r>
    <n v="0"/>
    <n v="0"/>
    <n v="0"/>
    <n v="0"/>
    <n v="0"/>
    <n v="0"/>
    <n v="0"/>
    <n v="0"/>
    <n v="0"/>
    <n v="0"/>
    <x v="1"/>
    <n v="1"/>
    <s v="NA"/>
    <s v="NA"/>
    <n v="20"/>
    <x v="4"/>
    <d v="2020-05-15T10:48:36"/>
    <s v="MGE"/>
    <x v="4"/>
    <d v="2020-05-15T00:00:00"/>
    <d v="2020-05-15T10:48:36"/>
    <s v=""/>
    <s v="No"/>
    <s v="New"/>
    <n v="0"/>
    <x v="1"/>
    <x v="0"/>
    <s v="Aaron"/>
    <s v="Hansen"/>
    <x v="14"/>
    <n v="3231515"/>
    <x v="1728"/>
    <x v="2"/>
    <s v="LP_AW116-A07_900829"/>
    <s v="CIP_AW116-A07_393731"/>
    <s v="No Work Required Under EVM"/>
    <m/>
    <x v="2"/>
    <s v="Ponderosa Pine"/>
    <s v="No"/>
    <s v="No"/>
    <n v="11"/>
    <n v="47"/>
    <s v="Do Not ABATE"/>
    <s v="NW_No Work"/>
    <s v="Not Needed"/>
    <m/>
    <s v="None Observed"/>
    <s v="0.2 span between poles# 3A-end pole, 18 feet East of lines/ Healthy tree, slightly poor taper top. "/>
    <m/>
    <m/>
    <m/>
    <m/>
    <m/>
    <m/>
    <s v="Unit"/>
    <s v="No"/>
    <s v="Not Invoiced"/>
    <m/>
    <m/>
    <m/>
    <s v="TBD "/>
    <x v="17"/>
    <d v="2020-05-15T10:48:36"/>
    <s v="Sierra"/>
    <s v="SI_Sierra"/>
    <m/>
    <s v="12352 SUNSHINE VALLEY RD"/>
    <s v="GRASS VALLEY"/>
    <s v=""/>
    <s v=""/>
    <s v="ahansm_awrr"/>
    <d v="2020-05-15T10:48:36"/>
    <s v="BE_geomartawrrprod"/>
    <d v="2020-05-15T12:07:25"/>
    <s v="5df198be-733e-4be5-9060-c4e3a117559d"/>
  </r>
  <r>
    <n v="0"/>
    <n v="0"/>
    <n v="0"/>
    <n v="0"/>
    <n v="0"/>
    <n v="0"/>
    <n v="0"/>
    <n v="0"/>
    <n v="0"/>
    <n v="0"/>
    <x v="1"/>
    <n v="1"/>
    <s v="NA"/>
    <s v="NA"/>
    <n v="20"/>
    <x v="4"/>
    <d v="2020-05-15T10:49:09"/>
    <s v="FCO"/>
    <x v="5"/>
    <d v="2020-02-21T00:00:00"/>
    <d v="2020-02-21T11:36:33"/>
    <s v=""/>
    <s v="No"/>
    <s v="Old"/>
    <n v="0"/>
    <x v="1"/>
    <x v="0"/>
    <s v="Sandy"/>
    <s v="Frizzell"/>
    <x v="7"/>
    <n v="1780287"/>
    <x v="1729"/>
    <x v="0"/>
    <s v="LP_AV115-F22_878650"/>
    <s v="CIP_AV115-F23_357623"/>
    <s v="No Work Required Under EVM"/>
    <s v="Fail"/>
    <x v="0"/>
    <s v="Ponderosa Pine"/>
    <s v="No"/>
    <s v="No"/>
    <n v="18"/>
    <n v="70"/>
    <s v="Do Not ABATE"/>
    <s v="NW_No Work"/>
    <s v="Not Needed"/>
    <s v="No"/>
    <s v=""/>
    <s v=".2 Span, Pole A-End Pole, 25ft South of line: mature Ponderosa pine with strike potential to conductor and pole A. Bark beetle gummosis present. 5/15/30. Sfrizf. Tree is healthy, minor pitch from last year. No recent pitch tubes. Young tree in compliance with small codom. top. Tree was previously blacked out and changed 5/15/20  to an inventory tree as it is in compliance."/>
    <s v=""/>
    <s v=""/>
    <m/>
    <s v=""/>
    <m/>
    <s v=""/>
    <s v="Unit"/>
    <m/>
    <s v=""/>
    <s v=""/>
    <s v=""/>
    <m/>
    <s v="NA"/>
    <x v="10"/>
    <d v="2020-05-15T10:49:09"/>
    <s v="Sierra"/>
    <s v="SI_Sierra"/>
    <s v="1051743678"/>
    <s v="12736 JONES BAR RD"/>
    <s v="NEVADA CITY"/>
    <s v=""/>
    <s v=""/>
    <s v="atylej_awrr"/>
    <d v="2020-02-21T11:36:33"/>
    <s v="BE_geomartawrrprod"/>
    <d v="2020-05-15T11:31:42"/>
    <s v="41d990a6-e7ff-49b1-8a5b-835cea0c4170"/>
  </r>
  <r>
    <n v="0"/>
    <n v="0"/>
    <n v="0"/>
    <n v="0"/>
    <n v="0"/>
    <n v="0"/>
    <n v="0"/>
    <n v="0"/>
    <n v="0"/>
    <n v="0"/>
    <x v="1"/>
    <n v="1"/>
    <s v="NA"/>
    <s v="NA"/>
    <n v="20"/>
    <x v="4"/>
    <d v="2020-05-15T10:49:14"/>
    <s v="JEF"/>
    <x v="6"/>
    <d v="2020-05-15T00:00:00"/>
    <d v="2020-05-15T10:49:14"/>
    <s v=""/>
    <s v="No"/>
    <s v="New"/>
    <n v="0"/>
    <x v="1"/>
    <x v="0"/>
    <s v="Kalli"/>
    <s v="Fenk"/>
    <x v="29"/>
    <n v="3231575"/>
    <x v="1730"/>
    <x v="0"/>
    <s v="LP_AV115-F22_882932"/>
    <s v="CIP_AV115-F22_356419"/>
    <s v="No Work Required Under EVM"/>
    <m/>
    <x v="0"/>
    <s v="Ponderosa Pine"/>
    <s v="No"/>
    <s v="No"/>
    <n v="25"/>
    <n v="125"/>
    <s v="Do Not ABATE"/>
    <s v="NW_No Work"/>
    <s v="Not Needed"/>
    <m/>
    <s v="None Observed"/>
    <s v="0.1 of span from pole 6 to A. 65 feet west of lines. Inside of fence line. "/>
    <m/>
    <m/>
    <m/>
    <m/>
    <m/>
    <m/>
    <s v="Unit"/>
    <s v="No"/>
    <s v="Not Invoiced"/>
    <m/>
    <m/>
    <m/>
    <s v="TBD"/>
    <x v="34"/>
    <d v="2020-05-15T10:49:14"/>
    <s v="Sierra"/>
    <s v="SI_Sierra"/>
    <m/>
    <s v="13134 ARTIC OWL RD"/>
    <s v="NEVADA CITY"/>
    <s v=""/>
    <s v=""/>
    <s v="kfenkj_awrr"/>
    <d v="2020-05-15T10:49:14"/>
    <s v="BE_geomartawrrprod"/>
    <d v="2020-05-15T12:07:26"/>
    <s v="6930e096-bf89-4f58-8fd0-1b12311786c3"/>
  </r>
  <r>
    <n v="0"/>
    <n v="0"/>
    <n v="0"/>
    <n v="0"/>
    <n v="0"/>
    <n v="0"/>
    <n v="0"/>
    <n v="0"/>
    <n v="0"/>
    <n v="0"/>
    <x v="1"/>
    <n v="1"/>
    <s v="NA"/>
    <s v="NA"/>
    <n v="20"/>
    <x v="4"/>
    <d v="2020-05-15T10:50:08"/>
    <s v="JEF"/>
    <x v="6"/>
    <d v="2020-05-15T00:00:00"/>
    <d v="2020-05-15T10:50:08"/>
    <s v=""/>
    <s v="No"/>
    <s v="New"/>
    <n v="0"/>
    <x v="1"/>
    <x v="0"/>
    <s v="Kalli"/>
    <s v="Fenk"/>
    <x v="29"/>
    <n v="3231576"/>
    <x v="1731"/>
    <x v="0"/>
    <s v="LP_AV115-F22_882932"/>
    <s v="CIP_AV115-F22_356419"/>
    <s v="No Work Required Under EVM"/>
    <m/>
    <x v="0"/>
    <s v="Ponderosa Pine"/>
    <s v="No"/>
    <s v="No"/>
    <n v="18"/>
    <n v="95"/>
    <s v="Do Not ABATE"/>
    <s v="NW_No Work"/>
    <s v="Not Needed"/>
    <m/>
    <s v="None Observed"/>
    <s v="0.1 of span from pole 6 to A. 80 feet west of lines. Inside of fence line. "/>
    <m/>
    <m/>
    <m/>
    <m/>
    <m/>
    <m/>
    <s v="Unit"/>
    <s v="No"/>
    <s v="Not Invoiced"/>
    <m/>
    <m/>
    <m/>
    <s v="TBD"/>
    <x v="34"/>
    <d v="2020-05-15T10:50:08"/>
    <s v="Sierra"/>
    <s v="SI_Sierra"/>
    <m/>
    <s v="13134 ARTIC OWL RD"/>
    <s v="NEVADA CITY"/>
    <s v=""/>
    <s v=""/>
    <s v="kfenkj_awrr"/>
    <d v="2020-05-15T10:50:08"/>
    <s v="BE_geomartawrrprod"/>
    <d v="2020-05-15T12:07:26"/>
    <s v="5ed1e5ec-1011-4c78-b372-cbaefee8c815"/>
  </r>
  <r>
    <n v="0"/>
    <n v="0"/>
    <n v="0"/>
    <n v="0"/>
    <n v="0"/>
    <n v="0"/>
    <n v="0"/>
    <n v="0"/>
    <n v="0"/>
    <n v="0"/>
    <x v="1"/>
    <n v="1"/>
    <s v="NA"/>
    <s v="NA"/>
    <n v="20"/>
    <x v="4"/>
    <d v="2020-05-15T10:51:38"/>
    <s v="JEF"/>
    <x v="6"/>
    <d v="2020-05-15T00:00:00"/>
    <d v="2020-05-15T10:51:38"/>
    <s v=""/>
    <s v="No"/>
    <s v="New"/>
    <n v="0"/>
    <x v="1"/>
    <x v="0"/>
    <s v="Kalli"/>
    <s v="Fenk"/>
    <x v="29"/>
    <n v="3231577"/>
    <x v="1732"/>
    <x v="0"/>
    <s v="LP_AV115-F22_882932"/>
    <s v="CIP_AV115-F22_356419"/>
    <s v="No Work Required Under EVM"/>
    <m/>
    <x v="0"/>
    <s v="Ponderosa Pine"/>
    <s v="No"/>
    <s v="No"/>
    <n v="21"/>
    <n v="90"/>
    <s v="Do Not ABATE"/>
    <s v="NW_No Work"/>
    <s v="Not Needed"/>
    <m/>
    <s v="None Observed"/>
    <s v="0.1 of span from pole 6 to A. 81 feet west of lines. Inside of fence line. Leaning away"/>
    <m/>
    <m/>
    <m/>
    <m/>
    <m/>
    <m/>
    <s v="Unit"/>
    <s v="No"/>
    <s v="Not Invoiced"/>
    <m/>
    <m/>
    <m/>
    <s v="TBD"/>
    <x v="34"/>
    <d v="2020-05-15T10:51:38"/>
    <s v="Sierra"/>
    <s v="SI_Sierra"/>
    <m/>
    <s v="13134 ARTIC OWL RD"/>
    <s v="NEVADA CITY"/>
    <s v=""/>
    <s v=""/>
    <s v="kfenkj_awrr"/>
    <d v="2020-05-15T10:51:38"/>
    <s v="BE_geomartawrrprod"/>
    <d v="2020-05-15T12:07:26"/>
    <s v="8125b24a-8e9f-4cf9-91ee-df6856b72d74"/>
  </r>
  <r>
    <n v="0"/>
    <n v="0"/>
    <n v="0"/>
    <n v="0"/>
    <n v="0"/>
    <n v="0"/>
    <n v="0"/>
    <n v="0"/>
    <n v="0"/>
    <n v="0"/>
    <x v="1"/>
    <n v="1"/>
    <s v="NA"/>
    <s v="NA"/>
    <n v="20"/>
    <x v="4"/>
    <d v="2020-05-15T10:53:49"/>
    <s v="JEF"/>
    <x v="6"/>
    <d v="2020-05-15T00:00:00"/>
    <d v="2020-05-15T10:53:49"/>
    <s v=""/>
    <s v="No"/>
    <s v="New"/>
    <n v="0"/>
    <x v="1"/>
    <x v="0"/>
    <s v="Kalli"/>
    <s v="Fenk"/>
    <x v="29"/>
    <n v="3231578"/>
    <x v="1733"/>
    <x v="0"/>
    <s v="LP_AV115-F22_882932"/>
    <s v="CIP_AV115-F22_356419"/>
    <s v="No Work Required Under EVM"/>
    <m/>
    <x v="0"/>
    <s v="Ponderosa Pine"/>
    <s v="No"/>
    <s v="No"/>
    <n v="24"/>
    <n v="120"/>
    <s v="Do Not ABATE"/>
    <s v="NW_No Work"/>
    <s v="Not Needed"/>
    <m/>
    <s v="None Observed"/>
    <s v="0.1 of span from pole 6 to A. 75 feet west of lines. Inside of fence line. "/>
    <m/>
    <m/>
    <m/>
    <m/>
    <m/>
    <m/>
    <s v="Unit"/>
    <s v="No"/>
    <s v="Not Invoiced"/>
    <m/>
    <m/>
    <m/>
    <s v="TBD"/>
    <x v="34"/>
    <d v="2020-05-15T10:53:49"/>
    <s v="Sierra"/>
    <s v="SI_Sierra"/>
    <m/>
    <s v="13134 ARTIC OWL RD"/>
    <s v="NEVADA CITY"/>
    <s v=""/>
    <s v=""/>
    <s v="kfenkj_awrr"/>
    <d v="2020-05-15T10:53:49"/>
    <s v="BE_geomartawrrprod"/>
    <d v="2020-05-15T12:07:26"/>
    <s v="bb661e11-8392-4865-8ae8-3333cab4d398"/>
  </r>
  <r>
    <n v="0"/>
    <n v="0"/>
    <n v="0"/>
    <n v="0"/>
    <n v="0"/>
    <n v="0"/>
    <n v="0"/>
    <n v="0"/>
    <n v="0"/>
    <n v="0"/>
    <x v="1"/>
    <n v="1"/>
    <s v="NA"/>
    <s v="NA"/>
    <n v="20"/>
    <x v="4"/>
    <d v="2020-05-15T10:54:54"/>
    <s v="JEF"/>
    <x v="6"/>
    <d v="2020-05-15T00:00:00"/>
    <d v="2020-05-15T10:54:54"/>
    <s v=""/>
    <s v="No"/>
    <s v="New"/>
    <n v="0"/>
    <x v="1"/>
    <x v="0"/>
    <s v="Kalli"/>
    <s v="Fenk"/>
    <x v="29"/>
    <n v="3231579"/>
    <x v="1734"/>
    <x v="0"/>
    <s v="LP_AV115-F22_882932"/>
    <s v="CIP_AV115-F22_356419"/>
    <s v="No Work Required Under EVM"/>
    <m/>
    <x v="0"/>
    <s v="Ponderosa Pine"/>
    <s v="No"/>
    <s v="No"/>
    <n v="13"/>
    <n v="85"/>
    <s v="Do Not ABATE"/>
    <s v="NW_No Work"/>
    <s v="Not Needed"/>
    <m/>
    <s v="None Observed"/>
    <s v="0.1 of span from pole 6 to A. 70 feet west of lines. Inside of fence line. "/>
    <m/>
    <m/>
    <m/>
    <m/>
    <m/>
    <m/>
    <s v="Unit"/>
    <s v="No"/>
    <s v="Not Invoiced"/>
    <m/>
    <m/>
    <m/>
    <s v="TBD"/>
    <x v="34"/>
    <d v="2020-05-15T10:54:54"/>
    <s v="Sierra"/>
    <s v="SI_Sierra"/>
    <m/>
    <s v="13134 ARTIC OWL RD"/>
    <s v="NEVADA CITY"/>
    <s v=""/>
    <s v=""/>
    <s v="kfenkj_awrr"/>
    <d v="2020-05-15T10:54:54"/>
    <s v="BE_geomartawrrprod"/>
    <d v="2020-05-15T12:07:26"/>
    <s v="5526614d-7858-4678-a80f-8e3799e1bb40"/>
  </r>
  <r>
    <n v="0"/>
    <n v="0"/>
    <n v="0"/>
    <n v="0"/>
    <n v="0"/>
    <n v="0"/>
    <n v="0"/>
    <n v="0"/>
    <n v="0"/>
    <n v="0"/>
    <x v="1"/>
    <n v="1"/>
    <n v="2"/>
    <n v="2"/>
    <n v="20"/>
    <x v="4"/>
    <d v="2020-05-15T10:55:28"/>
    <s v="MGE"/>
    <x v="4"/>
    <d v="2020-05-15T00:00:00"/>
    <d v="2020-05-15T10:55:28"/>
    <s v=""/>
    <s v="No"/>
    <s v="New"/>
    <n v="0"/>
    <x v="1"/>
    <x v="0"/>
    <s v="Aaron"/>
    <s v="Hansen"/>
    <x v="14"/>
    <n v="3231536"/>
    <x v="1735"/>
    <x v="2"/>
    <s v="LP_AW116-A07_900829"/>
    <s v="CIP_AW116-A07_393731"/>
    <s v="Work Identified"/>
    <m/>
    <x v="2"/>
    <s v="Ponderosa Pine"/>
    <s v="No"/>
    <s v="No"/>
    <n v="13"/>
    <n v="51"/>
    <s v="Do Not ABATE"/>
    <s v="F2B_FP-Rmv2 B"/>
    <s v="Haul offsite"/>
    <m/>
    <s v="None Observed"/>
    <s v="0.2 span between poles# 3A-end pole, 22 feet East of line/ Tree has a CO-DOM top 20 feet up on tree/ 30 foot tall CO-DOM top with striking distance to lines. "/>
    <m/>
    <m/>
    <m/>
    <m/>
    <m/>
    <m/>
    <s v="Unit"/>
    <s v="No"/>
    <s v="Not Invoiced"/>
    <m/>
    <m/>
    <m/>
    <s v="Haul away all wood/ Wood chips and debris "/>
    <x v="17"/>
    <d v="2020-05-15T10:55:28"/>
    <s v="Sierra"/>
    <s v="SI_Sierra"/>
    <m/>
    <s v="12352 SUNSHINE VALLEY RD"/>
    <s v="GRASS VALLEY"/>
    <s v=""/>
    <s v=""/>
    <s v="ahansm_awrr"/>
    <d v="2020-05-15T10:55:28"/>
    <s v="BE_geomartawrrprod"/>
    <d v="2020-05-15T12:07:26"/>
    <s v="2109b22c-efdd-449c-bf67-180cd63a73a3"/>
  </r>
  <r>
    <n v="0"/>
    <n v="0"/>
    <n v="0"/>
    <n v="0"/>
    <n v="0"/>
    <n v="0"/>
    <n v="0"/>
    <n v="0"/>
    <n v="0"/>
    <n v="0"/>
    <x v="1"/>
    <n v="1"/>
    <s v="NA"/>
    <s v="NA"/>
    <n v="20"/>
    <x v="4"/>
    <d v="2020-05-15T10:57:04"/>
    <s v="JEF"/>
    <x v="6"/>
    <d v="2020-05-15T00:00:00"/>
    <d v="2020-05-15T10:57:04"/>
    <s v=""/>
    <s v="No"/>
    <s v="New"/>
    <n v="0"/>
    <x v="1"/>
    <x v="0"/>
    <s v="Kalli"/>
    <s v="Fenk"/>
    <x v="29"/>
    <n v="3231580"/>
    <x v="1736"/>
    <x v="0"/>
    <s v="LP_AV115-F22_882932"/>
    <s v="CIP_AV115-F22_356419"/>
    <s v="No Work Required Under EVM"/>
    <m/>
    <x v="0"/>
    <s v="Ponderosa Pine"/>
    <s v="No"/>
    <s v="No"/>
    <n v="20"/>
    <n v="110"/>
    <s v="Do Not ABATE"/>
    <s v="NW_No Work"/>
    <s v="Not Needed"/>
    <m/>
    <s v="None Observed"/>
    <s v="0.1 of span from pole 6 to A. 68 feet west of lines. Inside of fence line. Just to right of fence opening. Curvy trunk near very top "/>
    <m/>
    <m/>
    <m/>
    <m/>
    <m/>
    <m/>
    <s v="Unit"/>
    <s v="No"/>
    <s v="Not Invoiced"/>
    <m/>
    <m/>
    <m/>
    <s v="TBD"/>
    <x v="34"/>
    <d v="2020-05-15T10:57:04"/>
    <s v="Sierra"/>
    <s v="SI_Sierra"/>
    <m/>
    <s v="13134 ARTIC OWL RD"/>
    <s v="NEVADA CITY"/>
    <s v=""/>
    <s v=""/>
    <s v="kfenkj_awrr"/>
    <d v="2020-05-15T10:57:04"/>
    <s v="BE_geomartawrrprod"/>
    <d v="2020-05-15T12:07:26"/>
    <s v="77e006c6-1c0d-4376-8743-1e9f68b4599b"/>
  </r>
  <r>
    <n v="0"/>
    <n v="0"/>
    <n v="0"/>
    <n v="0"/>
    <n v="0"/>
    <n v="0"/>
    <n v="0"/>
    <n v="0"/>
    <n v="0"/>
    <n v="0"/>
    <x v="1"/>
    <n v="1"/>
    <s v="NA"/>
    <s v="NA"/>
    <n v="20"/>
    <x v="4"/>
    <d v="2020-05-15T11:00:38"/>
    <s v="MGE"/>
    <x v="4"/>
    <d v="2020-05-15T00:00:00"/>
    <d v="2020-05-15T11:00:38"/>
    <s v=""/>
    <s v="No"/>
    <s v="New"/>
    <n v="0"/>
    <x v="1"/>
    <x v="0"/>
    <s v="Aaron"/>
    <s v="Hansen"/>
    <x v="14"/>
    <n v="3231540"/>
    <x v="1737"/>
    <x v="2"/>
    <s v="LP_AW116-A07_900829"/>
    <s v="CIP_AW116-A07_393731"/>
    <s v="No Work Required Under EVM"/>
    <m/>
    <x v="2"/>
    <s v="Ponderosa Pine"/>
    <s v="No"/>
    <s v="No"/>
    <n v="12"/>
    <n v="47"/>
    <s v="Do Not ABATE"/>
    <s v="NW_No Work"/>
    <s v="Not Needed"/>
    <m/>
    <s v="None Observed"/>
    <s v="0.2 span between poles# 3A-end pole, 36 feet East of lines/ Healthy pine slightly poor taper top "/>
    <m/>
    <m/>
    <m/>
    <m/>
    <m/>
    <m/>
    <s v="Unit"/>
    <s v="No"/>
    <s v="Not Invoiced"/>
    <m/>
    <m/>
    <m/>
    <s v="TBD "/>
    <x v="17"/>
    <d v="2020-05-15T11:00:38"/>
    <s v="Sierra"/>
    <s v="SI_Sierra"/>
    <m/>
    <s v="12352 SUNSHINE VALLEY RD"/>
    <s v="GRASS VALLEY"/>
    <s v=""/>
    <s v=""/>
    <s v="ahansm_awrr"/>
    <d v="2020-05-15T11:00:38"/>
    <s v="BE_geomartawrrprod"/>
    <d v="2020-05-15T12:07:26"/>
    <s v="09f03b51-8486-4201-9ad6-bd1e74705d15"/>
  </r>
  <r>
    <n v="0"/>
    <n v="0"/>
    <n v="0"/>
    <n v="0"/>
    <n v="0"/>
    <n v="0"/>
    <n v="0"/>
    <n v="0"/>
    <n v="0"/>
    <n v="0"/>
    <x v="1"/>
    <n v="1"/>
    <s v="NA"/>
    <s v="NA"/>
    <n v="20"/>
    <x v="4"/>
    <d v="2020-05-15T11:01:19"/>
    <s v="JEF"/>
    <x v="6"/>
    <d v="2020-05-15T00:00:00"/>
    <d v="2020-05-15T10:20:52"/>
    <s v=""/>
    <s v="No"/>
    <s v="New"/>
    <n v="0"/>
    <x v="1"/>
    <x v="0"/>
    <s v="Kalli"/>
    <s v="Fenk"/>
    <x v="29"/>
    <n v="3231568"/>
    <x v="1738"/>
    <x v="0"/>
    <s v="LP_AV115-F22_882932"/>
    <s v="CIP_AV115-F22_356419"/>
    <s v="No Work Required Under EVM"/>
    <m/>
    <x v="0"/>
    <s v="Cedar"/>
    <s v="No"/>
    <s v="No"/>
    <n v="5"/>
    <n v="20"/>
    <s v="Not a Strike Tree"/>
    <s v="NW_No Work"/>
    <s v="Not Needed"/>
    <m/>
    <s v="None Observed"/>
    <s v="0.1 of span from pole 6 to A. 26 feet west of lines. Can strike pole 6 guy wire within next 18 months. "/>
    <m/>
    <m/>
    <m/>
    <m/>
    <m/>
    <m/>
    <s v="Unit"/>
    <s v="No"/>
    <s v="Not Invoiced"/>
    <m/>
    <m/>
    <m/>
    <s v="TBD"/>
    <x v="34"/>
    <d v="2020-05-15T11:01:19"/>
    <s v="Sierra"/>
    <s v="SI_Sierra"/>
    <m/>
    <s v="13134 ARTIC OWL RD"/>
    <s v="NEVADA CITY"/>
    <s v=""/>
    <s v=""/>
    <s v="kfenkj_awrr"/>
    <d v="2020-05-15T10:20:52"/>
    <s v="BE_geomartawrrprod"/>
    <d v="2020-05-15T12:07:26"/>
    <s v="c2458b9c-94e2-45e2-b298-74e1059ee4f4"/>
  </r>
  <r>
    <n v="0"/>
    <n v="0"/>
    <n v="0"/>
    <n v="0"/>
    <n v="0"/>
    <n v="0"/>
    <n v="0"/>
    <n v="0"/>
    <n v="0"/>
    <n v="0"/>
    <x v="1"/>
    <n v="1"/>
    <n v="2"/>
    <n v="2"/>
    <n v="20"/>
    <x v="4"/>
    <d v="2020-05-15T11:06:30"/>
    <s v="AEA"/>
    <x v="0"/>
    <d v="2020-05-07T00:00:00"/>
    <d v="2020-05-07T11:24:20"/>
    <s v=""/>
    <s v="No"/>
    <s v="Old"/>
    <n v="0"/>
    <x v="0"/>
    <x v="0"/>
    <s v="Drew"/>
    <s v="Berlfein"/>
    <x v="0"/>
    <n v="3211454"/>
    <x v="1739"/>
    <x v="0"/>
    <s v="LP_AV115-F23_878649"/>
    <s v="CIP_AV115-F23_357625"/>
    <s v="Tree Work Complete"/>
    <m/>
    <x v="8"/>
    <s v="Gray Pine"/>
    <s v="No"/>
    <s v="No"/>
    <n v="17"/>
    <n v="50"/>
    <s v="ABATE"/>
    <s v="R2B_Rmv 2-B"/>
    <s v="Haul offsite"/>
    <m/>
    <s v="None Observed"/>
    <s v="Sol .6 span unmarked pole to pole a"/>
    <s v="AEA_A &amp; E Arborists Tree Care"/>
    <m/>
    <n v="5864178"/>
    <s v="F2B_FP-Rmv2 B"/>
    <d v="2020-05-15T10:44:25"/>
    <m/>
    <s v="Unit"/>
    <s v="No"/>
    <s v="Not Invoiced"/>
    <m/>
    <m/>
    <m/>
    <s v=" Remove all wood and slash "/>
    <x v="0"/>
    <d v="2020-05-15T11:06:30"/>
    <s v="Sierra"/>
    <s v="SI_Sierra"/>
    <m/>
    <s v="11199 WEEPING WILLOW WAY"/>
    <s v="NEVADA CITY"/>
    <s v=""/>
    <s v=""/>
    <s v="smonrf_awrr"/>
    <d v="2020-05-07T11:24:20"/>
    <s v="BE_geomartawrrprod"/>
    <d v="2020-05-15T11:31:51"/>
    <s v="a7ad6566-d1f6-4096-a538-a11be84aab6d"/>
  </r>
  <r>
    <n v="0"/>
    <n v="0"/>
    <n v="0"/>
    <n v="0"/>
    <n v="0"/>
    <n v="0"/>
    <n v="0"/>
    <n v="0"/>
    <n v="0"/>
    <n v="0"/>
    <x v="1"/>
    <n v="1"/>
    <n v="2"/>
    <n v="2"/>
    <n v="20"/>
    <x v="4"/>
    <d v="2020-05-15T11:07:03"/>
    <s v="MGE"/>
    <x v="4"/>
    <d v="2020-04-02T00:00:00"/>
    <d v="2020-04-02T05:40:23"/>
    <s v=""/>
    <s v="No"/>
    <s v="Old"/>
    <n v="1"/>
    <x v="1"/>
    <x v="0"/>
    <s v="Miguel"/>
    <s v="Dominguez-Diaz"/>
    <x v="20"/>
    <n v="2966877"/>
    <x v="1740"/>
    <x v="0"/>
    <s v="LP_AV115-F11_881827"/>
    <s v="CIP_AV115-F11_357552"/>
    <s v="Hold"/>
    <s v=""/>
    <x v="4"/>
    <s v="Pine"/>
    <s v="No"/>
    <s v="No"/>
    <n v="14"/>
    <n v="50"/>
    <s v=""/>
    <s v="F2B_FP-Rmv2 B"/>
    <s v="Haul offsite"/>
    <s v="No"/>
    <s v="None Observed"/>
    <s v="DELETE.  DUPLICATE POINT. Pole B to pole C , .7 span north of line. Leaning toward facility , removal highly recommended ."/>
    <s v="MFE_Mountain F Enterprises"/>
    <s v=""/>
    <n v="0"/>
    <s v=""/>
    <m/>
    <s v=""/>
    <s v="Unit"/>
    <s v=""/>
    <s v=""/>
    <s v=""/>
    <s v=""/>
    <m/>
    <s v="Remove all debris and logs "/>
    <x v="24"/>
    <d v="2020-05-15T11:07:03"/>
    <s v="Sierra"/>
    <s v="SI_Sierra"/>
    <s v="1051742948"/>
    <s v="13501 MCKITRICK RANCH RD"/>
    <s v="NEVADA CITY"/>
    <s v=""/>
    <s v=""/>
    <s v="BE_geomartawrrprod"/>
    <d v="2020-04-02T05:40:23"/>
    <s v="BE_geomartawrrprod"/>
    <d v="2020-05-15T11:31:50"/>
    <s v="e70c64c5-b46e-4aad-b8f4-c0bcf57c28e2"/>
  </r>
  <r>
    <n v="0"/>
    <n v="0"/>
    <n v="0"/>
    <n v="0"/>
    <n v="0"/>
    <n v="0"/>
    <n v="0"/>
    <n v="0"/>
    <n v="0"/>
    <n v="0"/>
    <x v="1"/>
    <n v="1"/>
    <n v="3"/>
    <n v="3"/>
    <n v="20"/>
    <x v="4"/>
    <d v="2020-05-15T11:08:24"/>
    <s v="MGE"/>
    <x v="4"/>
    <d v="2020-04-02T00:00:00"/>
    <d v="2020-04-02T05:40:23"/>
    <s v=""/>
    <s v="No"/>
    <s v="Old"/>
    <n v="1"/>
    <x v="1"/>
    <x v="0"/>
    <s v="Miguel"/>
    <s v="Dominguez-Diaz"/>
    <x v="20"/>
    <n v="2966876"/>
    <x v="1741"/>
    <x v="0"/>
    <s v="LP_AV115-F11_881827"/>
    <s v="CIP_AV115-F11_357552"/>
    <s v="Hold"/>
    <s v=""/>
    <x v="4"/>
    <s v="Pine"/>
    <s v="No"/>
    <s v="No"/>
    <n v="32"/>
    <n v="110"/>
    <s v=""/>
    <s v="F3B_FP-Rmv3 B"/>
    <s v="Haul offsite"/>
    <s v="No"/>
    <s v="None Observed"/>
    <s v="DELETE. DUPLICATE POINT. WORNG PARCEL. Pole B to pole C , .7 span north of line .  Lean toward facility , dead and dying branches , highly recommended removal "/>
    <s v="MFE_Mountain F Enterprises"/>
    <s v=""/>
    <n v="0"/>
    <s v=""/>
    <m/>
    <s v=""/>
    <s v="Unit"/>
    <s v=""/>
    <s v=""/>
    <s v=""/>
    <s v=""/>
    <m/>
    <s v="Remove all debris and logs "/>
    <x v="24"/>
    <d v="2020-05-15T11:08:24"/>
    <s v="Sierra"/>
    <s v="SI_Sierra"/>
    <s v="1051742948"/>
    <s v="13501 MCKITRICK RANCH RD"/>
    <s v="NEVADA CITY"/>
    <s v=""/>
    <s v=""/>
    <s v="BE_geomartawrrprod"/>
    <d v="2020-04-02T05:40:23"/>
    <s v="BE_geomartawrrprod"/>
    <d v="2020-05-15T11:31:50"/>
    <s v="3dad1cdb-6e68-4c53-ba70-122e31d7ae98"/>
  </r>
  <r>
    <n v="0"/>
    <n v="0"/>
    <n v="0"/>
    <n v="0"/>
    <n v="0"/>
    <n v="0"/>
    <n v="0"/>
    <n v="0"/>
    <n v="0"/>
    <n v="0"/>
    <x v="1"/>
    <n v="1"/>
    <n v="3"/>
    <n v="3"/>
    <n v="20"/>
    <x v="4"/>
    <d v="2020-05-15T11:09:06"/>
    <s v="MGE"/>
    <x v="4"/>
    <d v="2019-09-27T00:00:00"/>
    <d v="2019-09-27T13:32:42"/>
    <s v=""/>
    <s v="No"/>
    <s v="Old"/>
    <n v="1"/>
    <x v="1"/>
    <x v="0"/>
    <s v="Miguel"/>
    <s v="Dominguez-Diaz"/>
    <x v="20"/>
    <n v="1763808"/>
    <x v="1742"/>
    <x v="0"/>
    <s v="LP_AV115-F16_881830"/>
    <s v="CIP_AV115-F11_356108"/>
    <s v="Hold"/>
    <s v=""/>
    <x v="1"/>
    <s v="Ponderosa Pine"/>
    <s v="No"/>
    <s v="No"/>
    <n v="25"/>
    <n v="87"/>
    <s v=""/>
    <s v="F3B_FP-Rmv3 B"/>
    <s v="Haul offsite"/>
    <s v="No"/>
    <s v="None Observed"/>
    <s v="DELETE. DUPLICATE POINT. WRONG PARCEL. 0.1 span from pole E to pole A, 24’ north of lines. Tree has strike potential to lines and Pole A. Irregular growth form and poor taper prompt removal of tree."/>
    <s v="MFE_Mountain F Enterprises"/>
    <s v=""/>
    <m/>
    <s v=""/>
    <m/>
    <s v=""/>
    <s v="Unit"/>
    <m/>
    <s v=""/>
    <s v=""/>
    <s v=""/>
    <m/>
    <s v="Remove all wood and debris. "/>
    <x v="24"/>
    <d v="2020-05-15T11:09:06"/>
    <s v="Sierra"/>
    <s v="SI_Sierra"/>
    <s v="1051742951"/>
    <s v="13372 MCKITRICK RANCH RD"/>
    <s v="NEVADA CITY"/>
    <s v=""/>
    <s v=""/>
    <s v="sgills_awrr"/>
    <d v="2019-09-27T13:32:42"/>
    <s v="BE_geomartawrrprod"/>
    <d v="2020-05-15T11:31:41"/>
    <s v="dad7a6ba-0932-4bed-941c-5b5db4d3d088"/>
  </r>
  <r>
    <n v="0"/>
    <n v="0"/>
    <n v="0"/>
    <n v="0"/>
    <n v="0"/>
    <n v="0"/>
    <n v="0"/>
    <n v="0"/>
    <n v="0"/>
    <n v="0"/>
    <x v="1"/>
    <n v="1"/>
    <n v="1"/>
    <s v="NA"/>
    <n v="20"/>
    <x v="4"/>
    <d v="2020-05-15T11:14:32"/>
    <s v="AEA"/>
    <x v="0"/>
    <d v="2020-05-07T00:00:00"/>
    <d v="2020-05-07T08:42:11"/>
    <s v=""/>
    <s v="No"/>
    <s v="Old"/>
    <n v="0"/>
    <x v="0"/>
    <x v="0"/>
    <s v="Drew"/>
    <s v="Berlfein"/>
    <x v="0"/>
    <n v="3210210"/>
    <x v="1743"/>
    <x v="0"/>
    <s v="LP_AV115-F17_878404"/>
    <s v="CIP_AV115-F17_357232"/>
    <s v="Tree Work Complete"/>
    <m/>
    <x v="8"/>
    <s v="Blue Oak"/>
    <s v="No"/>
    <s v="No"/>
    <n v="11"/>
    <n v="30"/>
    <s v="Do Not ABATE"/>
    <s v="TD_TopDirecti"/>
    <s v="Cut and Leave"/>
    <s v="No"/>
    <s v="None Observed"/>
    <s v="Tree is  .6 span from pole C to pole D. Tree is 15ft North of line. 2x stem Tree limbs are encroaching lines"/>
    <s v="AEA_A &amp; E Arborists Tree Care"/>
    <m/>
    <n v="5429731"/>
    <s v="TD_TopDirecti"/>
    <d v="2020-05-15T11:14:18"/>
    <s v="Crew 202"/>
    <s v="Unit"/>
    <m/>
    <m/>
    <m/>
    <m/>
    <m/>
    <s v="Cut rounds into 14in chip and pile slash"/>
    <x v="0"/>
    <d v="2020-05-15T11:14:32"/>
    <s v="Sierra"/>
    <s v="SI_Sierra"/>
    <s v="1051743229"/>
    <m/>
    <s v="NEVADA CITY"/>
    <s v=""/>
    <s v=""/>
    <s v="smonrf_awrr"/>
    <d v="2020-05-07T08:42:11"/>
    <s v="BE_geomartawrrprod"/>
    <d v="2020-05-15T11:31:51"/>
    <s v="efe83791-6443-4077-b17c-c17825fbf525"/>
  </r>
  <r>
    <n v="0"/>
    <n v="0"/>
    <n v="0"/>
    <n v="0"/>
    <n v="0"/>
    <n v="0"/>
    <n v="0"/>
    <n v="0"/>
    <n v="0"/>
    <n v="0"/>
    <x v="1"/>
    <n v="1"/>
    <s v="NA"/>
    <s v="NA"/>
    <n v="20"/>
    <x v="4"/>
    <d v="2020-05-15T11:16:33"/>
    <s v="JEF"/>
    <x v="6"/>
    <d v="2020-05-15T00:00:00"/>
    <d v="2020-05-15T11:16:33"/>
    <s v=""/>
    <s v="No"/>
    <s v="New"/>
    <n v="0"/>
    <x v="1"/>
    <x v="0"/>
    <s v="Sterling"/>
    <s v="Fulford"/>
    <x v="17"/>
    <n v="3231950"/>
    <x v="1744"/>
    <x v="0"/>
    <s v="LP_AV115-F22_882929"/>
    <s v="CIP_AV115-F22_356536"/>
    <s v="No Work Required Under EVM"/>
    <m/>
    <x v="0"/>
    <s v="Ponderosa Pine"/>
    <s v="No"/>
    <s v="No"/>
    <n v="28"/>
    <n v="130"/>
    <s v="Do Not ABATE"/>
    <s v="NW_No Work"/>
    <s v="Not Needed"/>
    <m/>
    <s v="None Observed"/>
    <s v="Tree .2 of span from poles 6 to A, 70ft west of lines. Tree has codominant top about 10ft from top. "/>
    <m/>
    <m/>
    <m/>
    <m/>
    <m/>
    <m/>
    <s v="Unit"/>
    <s v="No"/>
    <s v="Not Invoiced"/>
    <m/>
    <m/>
    <m/>
    <s v="TBD"/>
    <x v="21"/>
    <d v="2020-05-15T11:16:33"/>
    <s v="Sierra"/>
    <s v="SI_Sierra"/>
    <m/>
    <s v="13110 ARTIC OWL RD"/>
    <s v="NEVADA CITY"/>
    <s v=""/>
    <s v=""/>
    <s v="sfulfj_awrr"/>
    <d v="2020-05-15T11:16:33"/>
    <s v="BE_geomartawrrprod"/>
    <d v="2020-05-15T14:07:00"/>
    <s v="1063e301-53d6-46b8-9bea-16656f32f63b"/>
  </r>
  <r>
    <n v="0"/>
    <n v="0"/>
    <n v="0"/>
    <n v="0"/>
    <n v="0"/>
    <n v="0"/>
    <n v="0"/>
    <n v="0"/>
    <n v="0"/>
    <n v="0"/>
    <x v="1"/>
    <n v="1"/>
    <s v="NA"/>
    <s v="NA"/>
    <n v="20"/>
    <x v="4"/>
    <d v="2020-05-15T11:17:56"/>
    <s v="MGE"/>
    <x v="4"/>
    <d v="2020-05-15T00:00:00"/>
    <d v="2020-05-15T11:17:56"/>
    <s v=""/>
    <s v="No"/>
    <s v="New"/>
    <n v="0"/>
    <x v="1"/>
    <x v="0"/>
    <s v="Aaron"/>
    <s v="Hansen"/>
    <x v="14"/>
    <n v="3231581"/>
    <x v="1745"/>
    <x v="2"/>
    <s v="LP_AW116-A07_900829"/>
    <s v="CIP_AW116-A07_393731"/>
    <s v="No Work Required Under EVM"/>
    <m/>
    <x v="2"/>
    <s v="Ponderosa Pine"/>
    <s v="No"/>
    <s v="No"/>
    <n v="37"/>
    <n v="126"/>
    <s v="Do Not ABATE"/>
    <s v="NW_No Work"/>
    <s v="Not Needed"/>
    <m/>
    <s v="None Observed"/>
    <s v="0.7 span between poles# 3A-end pole, 52 feet West of lines/ Tree has a large branch growing out of main trunk CO-DOM/ The smaller stem is about 31 feet tall/ This branch should not be in striking distance to lines being 52 feet away "/>
    <m/>
    <m/>
    <m/>
    <m/>
    <m/>
    <m/>
    <s v="Unit"/>
    <s v="No"/>
    <s v="Not Invoiced"/>
    <m/>
    <m/>
    <m/>
    <s v="TBD "/>
    <x v="17"/>
    <d v="2020-05-15T11:17:56"/>
    <s v="Sierra"/>
    <s v="SI_Sierra"/>
    <m/>
    <s v="12352 SUNSHINE VALLEY RD"/>
    <s v="GRASS VALLEY"/>
    <s v=""/>
    <s v=""/>
    <s v="ahansm_awrr"/>
    <d v="2020-05-15T11:17:56"/>
    <s v="BE_geomartawrrprod"/>
    <d v="2020-05-15T12:07:26"/>
    <s v="018c1150-9da1-411c-99fd-90bfaefb924d"/>
  </r>
  <r>
    <n v="0"/>
    <n v="0"/>
    <n v="0"/>
    <n v="0"/>
    <n v="0"/>
    <n v="0"/>
    <n v="0"/>
    <n v="0"/>
    <n v="0"/>
    <n v="0"/>
    <x v="1"/>
    <n v="1"/>
    <s v="NA"/>
    <s v="NA"/>
    <n v="20"/>
    <x v="4"/>
    <d v="2020-05-15T11:21:16"/>
    <s v="JEF"/>
    <x v="6"/>
    <d v="2020-05-15T00:00:00"/>
    <d v="2020-05-15T11:20:51"/>
    <s v=""/>
    <s v="No"/>
    <s v="New"/>
    <n v="0"/>
    <x v="1"/>
    <x v="0"/>
    <s v="Sterling"/>
    <s v="Fulford"/>
    <x v="17"/>
    <n v="3231951"/>
    <x v="1746"/>
    <x v="0"/>
    <s v="LP_AV115-F22_882929"/>
    <s v="CIP_AV115-F22_356536"/>
    <s v="No Work Required Under EVM"/>
    <m/>
    <x v="0"/>
    <s v="Ponderosa Pine"/>
    <s v="No"/>
    <s v="No"/>
    <n v="22"/>
    <n v="115"/>
    <s v="Do Not ABATE"/>
    <s v="NW_No Work"/>
    <s v="Not Needed"/>
    <m/>
    <s v="None Observed"/>
    <s v="Tree .3 of span from poles 6 to A, 65ft west of lines. "/>
    <m/>
    <m/>
    <m/>
    <m/>
    <m/>
    <m/>
    <s v="Unit"/>
    <s v="No"/>
    <s v="Not Invoiced"/>
    <m/>
    <m/>
    <m/>
    <s v="TBD"/>
    <x v="21"/>
    <d v="2020-05-15T11:21:16"/>
    <s v="Sierra"/>
    <s v="SI_Sierra"/>
    <m/>
    <s v="13110 ARTIC OWL RD"/>
    <s v="NEVADA CITY"/>
    <s v=""/>
    <s v=""/>
    <s v="sfulfj_awrr"/>
    <d v="2020-05-15T11:20:51"/>
    <s v="BE_geomartawrrprod"/>
    <d v="2020-05-15T14:07:00"/>
    <s v="3fdc9fdb-ddc6-4ab7-ada6-6a549ffdbf28"/>
  </r>
  <r>
    <n v="0"/>
    <n v="0"/>
    <n v="0"/>
    <n v="0"/>
    <n v="0"/>
    <n v="0"/>
    <n v="0"/>
    <n v="0"/>
    <n v="0"/>
    <n v="0"/>
    <x v="1"/>
    <n v="1"/>
    <s v="NA"/>
    <s v="NA"/>
    <n v="20"/>
    <x v="4"/>
    <d v="2020-05-15T11:24:37"/>
    <s v="JEF"/>
    <x v="6"/>
    <d v="2020-05-15T00:00:00"/>
    <d v="2020-05-15T11:24:37"/>
    <s v=""/>
    <s v="No"/>
    <s v="New"/>
    <n v="0"/>
    <x v="1"/>
    <x v="0"/>
    <s v="Sterling"/>
    <s v="Fulford"/>
    <x v="17"/>
    <n v="3231952"/>
    <x v="1747"/>
    <x v="0"/>
    <s v="LP_AV115-F22_882929"/>
    <s v="CIP_AV115-F22_356536"/>
    <s v="No Work Required Under EVM"/>
    <m/>
    <x v="0"/>
    <s v="Ponderosa Pine"/>
    <s v="No"/>
    <s v="No"/>
    <n v="32"/>
    <n v="130"/>
    <s v="Do Not ABATE"/>
    <s v="NW_No Work"/>
    <s v="Not Needed"/>
    <m/>
    <s v="None Observed"/>
    <s v="Tree .3 of span from poles 6 to A, 85ft west of lines. "/>
    <m/>
    <m/>
    <m/>
    <m/>
    <m/>
    <m/>
    <s v="Unit"/>
    <s v="No"/>
    <s v="Not Invoiced"/>
    <m/>
    <m/>
    <m/>
    <s v="TBD"/>
    <x v="21"/>
    <d v="2020-05-15T11:24:37"/>
    <s v="Sierra"/>
    <s v="SI_Sierra"/>
    <m/>
    <s v="13110 ARTIC OWL RD"/>
    <s v="NEVADA CITY"/>
    <s v=""/>
    <s v=""/>
    <s v="sfulfj_awrr"/>
    <d v="2020-05-15T11:24:37"/>
    <s v="BE_geomartawrrprod"/>
    <d v="2020-05-15T14:07:00"/>
    <s v="3f8f8292-fef9-4993-9388-e9ca71413ef2"/>
  </r>
  <r>
    <n v="0"/>
    <n v="0"/>
    <n v="0"/>
    <n v="0"/>
    <n v="0"/>
    <n v="0"/>
    <n v="0"/>
    <n v="0"/>
    <n v="0"/>
    <n v="0"/>
    <x v="1"/>
    <n v="1"/>
    <s v="Brush"/>
    <s v="NA"/>
    <n v="20"/>
    <x v="4"/>
    <d v="2020-05-15T11:24:44"/>
    <s v="MGE"/>
    <x v="4"/>
    <d v="2020-05-15T00:00:00"/>
    <d v="2020-05-15T11:21:38"/>
    <s v=""/>
    <s v="No"/>
    <s v="New"/>
    <n v="0"/>
    <x v="1"/>
    <x v="0"/>
    <s v="Brandon"/>
    <s v="Fabela"/>
    <x v="21"/>
    <n v="3231587"/>
    <x v="1748"/>
    <x v="2"/>
    <s v="LP_AW116-A07_900829"/>
    <s v="CIP_AW116-A07_393731"/>
    <s v="Work Identified"/>
    <m/>
    <x v="2"/>
    <s v="Ponderosa Pine"/>
    <s v="No"/>
    <s v="No"/>
    <n v="3"/>
    <n v="15"/>
    <s v="Not a Strike Tree"/>
    <s v="BC_Br Rmv"/>
    <s v="Not Needed"/>
    <m/>
    <s v="None Observed"/>
    <s v="0.8 of span from pole#3A- end pole/ 2 small brush units growing directly under lines/ remove for future hazard"/>
    <m/>
    <m/>
    <m/>
    <m/>
    <m/>
    <m/>
    <s v="Unit"/>
    <s v="No"/>
    <s v="Not Invoiced"/>
    <m/>
    <m/>
    <m/>
    <s v="Haul away all wood, chips, and debris "/>
    <x v="26"/>
    <d v="2020-05-15T11:24:44"/>
    <s v="Sierra"/>
    <s v="SI_Sierra"/>
    <m/>
    <s v="12352 SUNSHINE VALLEY RD"/>
    <s v="GRASS VALLEY"/>
    <s v=""/>
    <s v=""/>
    <s v="bfabem_awrr"/>
    <d v="2020-05-15T11:21:38"/>
    <s v="BE_geomartawrrprod"/>
    <d v="2020-05-15T12:07:26"/>
    <s v="22d21efd-0449-4db9-8814-2736b2f79fa7"/>
  </r>
  <r>
    <n v="0"/>
    <n v="0"/>
    <n v="0"/>
    <n v="0"/>
    <n v="0"/>
    <n v="0"/>
    <n v="0"/>
    <n v="0"/>
    <n v="0"/>
    <n v="0"/>
    <x v="1"/>
    <n v="1"/>
    <s v="Brush"/>
    <s v="NA"/>
    <n v="20"/>
    <x v="4"/>
    <d v="2020-05-15T11:25:27"/>
    <s v="MGE"/>
    <x v="4"/>
    <d v="2020-05-15T00:00:00"/>
    <d v="2020-05-15T11:23:20"/>
    <s v=""/>
    <s v="No"/>
    <s v="New"/>
    <n v="0"/>
    <x v="1"/>
    <x v="0"/>
    <s v="Aaron"/>
    <s v="Hansen"/>
    <x v="14"/>
    <n v="3231591"/>
    <x v="1749"/>
    <x v="2"/>
    <s v="LP_AW116-A07_900829"/>
    <s v="CIP_AW116-A07_393731"/>
    <s v="Work Identified"/>
    <m/>
    <x v="2"/>
    <s v="Ponderosa Pine"/>
    <s v="No"/>
    <s v="No"/>
    <n v="2"/>
    <n v="15"/>
    <s v="Not a Strike Tree"/>
    <s v="BC_Br Rmv"/>
    <s v="Not Needed"/>
    <m/>
    <s v="None Observed"/>
    <s v="0.7 span between poles# 3A-end pole, 9 feet East of lines/ 2 small Brush unit trees growing up towrdes lines/ Remove for future hazard. "/>
    <m/>
    <m/>
    <m/>
    <m/>
    <m/>
    <m/>
    <s v="Unit"/>
    <s v="No"/>
    <s v="Not Invoiced"/>
    <m/>
    <m/>
    <m/>
    <s v="Haul away all wood chips and debris "/>
    <x v="17"/>
    <d v="2020-05-15T11:25:27"/>
    <s v="Sierra"/>
    <s v="SI_Sierra"/>
    <m/>
    <s v="12352 SUNSHINE VALLEY RD"/>
    <s v="GRASS VALLEY"/>
    <s v=""/>
    <s v=""/>
    <s v="ahansm_awrr"/>
    <d v="2020-05-15T11:23:20"/>
    <s v="BE_geomartawrrprod"/>
    <d v="2020-05-15T12:07:27"/>
    <s v="484503d0-4f3a-4912-bd97-118e6466f774"/>
  </r>
  <r>
    <n v="0"/>
    <n v="0"/>
    <n v="0"/>
    <n v="0"/>
    <n v="0"/>
    <n v="0"/>
    <n v="0"/>
    <n v="0"/>
    <n v="0"/>
    <n v="0"/>
    <x v="1"/>
    <n v="1"/>
    <s v="NA"/>
    <s v="NA"/>
    <n v="20"/>
    <x v="4"/>
    <d v="2020-05-15T11:26:47"/>
    <s v="JEF"/>
    <x v="6"/>
    <d v="2020-05-15T00:00:00"/>
    <d v="2020-05-15T11:26:47"/>
    <s v=""/>
    <s v="No"/>
    <s v="New"/>
    <n v="0"/>
    <x v="1"/>
    <x v="0"/>
    <s v="Sterling"/>
    <s v="Fulford"/>
    <x v="17"/>
    <n v="3231953"/>
    <x v="1750"/>
    <x v="0"/>
    <s v="LP_AV115-F22_882929"/>
    <s v="CIP_AV115-F22_356536"/>
    <s v="No Work Required Under EVM"/>
    <m/>
    <x v="0"/>
    <s v="Redwood, Coast"/>
    <s v="No"/>
    <s v="No"/>
    <n v="21"/>
    <n v="64"/>
    <s v="Not a Strike Tree"/>
    <s v="NW_No Work"/>
    <s v="Not Needed"/>
    <m/>
    <s v="None Observed"/>
    <s v="Tree .4 of span from poles 6 to A, 68ft west of lines. 2x stem. Likely to grow into strike height within 18months. "/>
    <m/>
    <m/>
    <m/>
    <m/>
    <m/>
    <m/>
    <s v="Unit"/>
    <s v="No"/>
    <s v="Not Invoiced"/>
    <m/>
    <m/>
    <m/>
    <s v="TBD"/>
    <x v="21"/>
    <d v="2020-05-15T11:26:47"/>
    <s v="Sierra"/>
    <s v="SI_Sierra"/>
    <m/>
    <s v="13110 ARTIC OWL RD"/>
    <s v="NEVADA CITY"/>
    <s v=""/>
    <s v=""/>
    <s v="sfulfj_awrr"/>
    <d v="2020-05-15T11:26:47"/>
    <s v="BE_geomartawrrprod"/>
    <d v="2020-05-15T14:07:00"/>
    <s v="10145b14-e07c-4877-b041-0853bb59d9ff"/>
  </r>
  <r>
    <n v="0"/>
    <n v="0"/>
    <n v="0"/>
    <n v="0"/>
    <n v="0"/>
    <n v="0"/>
    <n v="0"/>
    <n v="0"/>
    <n v="0"/>
    <n v="0"/>
    <x v="1"/>
    <n v="1"/>
    <n v="1"/>
    <n v="1"/>
    <n v="20"/>
    <x v="4"/>
    <d v="2020-05-15T11:28:18"/>
    <s v="MGE"/>
    <x v="4"/>
    <d v="2020-05-15T00:00:00"/>
    <d v="2020-05-15T11:28:18"/>
    <s v=""/>
    <s v="No"/>
    <s v="New"/>
    <n v="0"/>
    <x v="1"/>
    <x v="0"/>
    <s v="Aaron"/>
    <s v="Hansen"/>
    <x v="14"/>
    <n v="3231597"/>
    <x v="1751"/>
    <x v="2"/>
    <s v="LP_AW116-A07_900829"/>
    <s v="CIP_AW116-A07_393731"/>
    <s v="Work Identified"/>
    <m/>
    <x v="2"/>
    <s v="Sugar Pine"/>
    <s v="No"/>
    <s v="No"/>
    <n v="4"/>
    <n v="18"/>
    <s v="Not a Strike Tree"/>
    <s v="R1B_Rmv 1-B"/>
    <s v="Haul offsite"/>
    <m/>
    <s v="None Observed"/>
    <s v="0.7 span between poles# 3A-end pole, 5 feet East of line/ Tree growing directly under lines/ Remove for future hazard. "/>
    <m/>
    <m/>
    <m/>
    <m/>
    <m/>
    <m/>
    <s v="Unit"/>
    <s v="No"/>
    <s v="Not Invoiced"/>
    <m/>
    <m/>
    <m/>
    <s v="Haul away all wood/ Wood chips and debris "/>
    <x v="17"/>
    <d v="2020-05-15T11:28:18"/>
    <s v="Sierra"/>
    <s v="SI_Sierra"/>
    <m/>
    <s v="12352 SUNSHINE VALLEY RD"/>
    <s v="GRASS VALLEY"/>
    <s v=""/>
    <s v=""/>
    <s v="ahansm_awrr"/>
    <d v="2020-05-15T11:28:18"/>
    <s v="BE_geomartawrrprod"/>
    <d v="2020-05-15T12:07:27"/>
    <s v="3a215084-6eca-47fa-b5cd-566e401c1657"/>
  </r>
  <r>
    <n v="0"/>
    <n v="0"/>
    <n v="0"/>
    <n v="0"/>
    <n v="0"/>
    <n v="0"/>
    <n v="0"/>
    <n v="0"/>
    <n v="0"/>
    <n v="0"/>
    <x v="1"/>
    <n v="1"/>
    <s v="Brush"/>
    <s v="NA"/>
    <n v="20"/>
    <x v="4"/>
    <d v="2020-05-15T11:31:05"/>
    <s v="MGE"/>
    <x v="4"/>
    <d v="2020-05-15T00:00:00"/>
    <d v="2020-05-15T11:31:05"/>
    <s v=""/>
    <s v="No"/>
    <s v="New"/>
    <n v="0"/>
    <x v="1"/>
    <x v="0"/>
    <s v="Aaron"/>
    <s v="Hansen"/>
    <x v="14"/>
    <n v="3231608"/>
    <x v="1752"/>
    <x v="2"/>
    <s v="LP_AW116-A07_900829"/>
    <s v="CIP_AW116-A07_393731"/>
    <s v="Work Identified"/>
    <m/>
    <x v="2"/>
    <s v="Ponderosa Pine"/>
    <s v="No"/>
    <s v="No"/>
    <n v="1"/>
    <n v="10"/>
    <s v="Not a Strike Tree"/>
    <s v="BC_Br Rmv"/>
    <s v="Not Needed"/>
    <m/>
    <s v="None Observed"/>
    <s v="0.8 span between poles# 3A-end pole/ 6 little brush unit trees growing directly under lines "/>
    <m/>
    <m/>
    <m/>
    <m/>
    <m/>
    <m/>
    <s v="Unit"/>
    <s v="No"/>
    <s v="Not Invoiced"/>
    <m/>
    <m/>
    <m/>
    <s v="Haul away all wood chips and debris "/>
    <x v="17"/>
    <d v="2020-05-15T11:31:05"/>
    <s v="Sierra"/>
    <s v="SI_Sierra"/>
    <m/>
    <s v="12352 SUNSHINE VALLEY RD"/>
    <s v="GRASS VALLEY"/>
    <s v=""/>
    <s v=""/>
    <s v="ahansm_awrr"/>
    <d v="2020-05-15T11:31:05"/>
    <s v="BE_geomartawrrprod"/>
    <d v="2020-05-15T12:07:27"/>
    <s v="128111c7-e8f9-46e8-a7a6-d1742054694b"/>
  </r>
  <r>
    <n v="0"/>
    <n v="0"/>
    <n v="0"/>
    <n v="0"/>
    <n v="0"/>
    <n v="0"/>
    <n v="0"/>
    <n v="0"/>
    <n v="0"/>
    <n v="0"/>
    <x v="1"/>
    <n v="1"/>
    <s v="NA"/>
    <s v="NA"/>
    <n v="20"/>
    <x v="4"/>
    <d v="2020-05-15T11:36:15"/>
    <s v="JEF"/>
    <x v="6"/>
    <d v="2020-05-15T00:00:00"/>
    <d v="2020-05-15T11:33:14"/>
    <s v=""/>
    <s v="No"/>
    <s v="New"/>
    <n v="0"/>
    <x v="1"/>
    <x v="0"/>
    <s v="Sterling"/>
    <s v="Fulford"/>
    <x v="17"/>
    <n v="3231954"/>
    <x v="1753"/>
    <x v="0"/>
    <s v="LP_AV115-F22_882929"/>
    <s v="CIP_AV115-F22_356536"/>
    <s v="No Work Required Under EVM"/>
    <m/>
    <x v="0"/>
    <s v="Ponderosa Pine"/>
    <s v="No"/>
    <s v="No"/>
    <n v="17"/>
    <n v="90"/>
    <s v="Do Not ABATE"/>
    <s v="NW_No Work"/>
    <s v="Not Needed"/>
    <m/>
    <s v="None Observed"/>
    <s v="Tree .4 of span from poles 6 to A, 90ft west of lines. Sign of recent single location bark beetle action.  Tree also has diminished"/>
    <m/>
    <m/>
    <m/>
    <m/>
    <m/>
    <m/>
    <s v="Unit"/>
    <s v="No"/>
    <s v="Not Invoiced"/>
    <m/>
    <m/>
    <m/>
    <s v="TBD"/>
    <x v="21"/>
    <d v="2020-05-15T11:36:15"/>
    <s v="Sierra"/>
    <s v="SI_Sierra"/>
    <m/>
    <s v="13110 ARTIC OWL RD"/>
    <s v="NEVADA CITY"/>
    <s v=""/>
    <s v=""/>
    <s v="sfulfj_awrr"/>
    <d v="2020-05-15T11:33:14"/>
    <s v="BE_geomartawrrprod"/>
    <d v="2020-05-15T14:07:00"/>
    <s v="5b5e3ea5-1b72-47e0-9527-525c2a7de871"/>
  </r>
  <r>
    <n v="0"/>
    <n v="0"/>
    <n v="0"/>
    <n v="0"/>
    <n v="0"/>
    <n v="0"/>
    <n v="0"/>
    <n v="0"/>
    <n v="0"/>
    <n v="0"/>
    <x v="1"/>
    <n v="1"/>
    <s v="NA"/>
    <s v="NA"/>
    <n v="20"/>
    <x v="4"/>
    <d v="2020-05-15T11:37:11"/>
    <s v="JEF"/>
    <x v="6"/>
    <d v="2020-05-15T00:00:00"/>
    <d v="2020-05-15T11:37:11"/>
    <s v=""/>
    <s v="No"/>
    <s v="New"/>
    <n v="0"/>
    <x v="1"/>
    <x v="0"/>
    <s v="Sterling"/>
    <s v="Fulford"/>
    <x v="17"/>
    <n v="3231955"/>
    <x v="1754"/>
    <x v="0"/>
    <s v="LP_AV115-F22_882929"/>
    <s v="CIP_AV115-F22_356536"/>
    <s v="No Work Required Under EVM"/>
    <m/>
    <x v="0"/>
    <s v="Ponderosa Pine"/>
    <s v="No"/>
    <s v="No"/>
    <n v="18"/>
    <n v="90"/>
    <s v="Not a Strike Tree"/>
    <s v="NW_No Work"/>
    <s v="Not Needed"/>
    <m/>
    <s v="None Observed"/>
    <s v="Tree .4 of span from poles 6 to A, 92ft  west of lines. Tree likely to grow into strike height within 18months "/>
    <m/>
    <m/>
    <m/>
    <m/>
    <m/>
    <m/>
    <s v="Unit"/>
    <s v="No"/>
    <s v="Not Invoiced"/>
    <m/>
    <m/>
    <m/>
    <s v="TBD"/>
    <x v="21"/>
    <d v="2020-05-15T11:37:11"/>
    <s v="Sierra"/>
    <s v="SI_Sierra"/>
    <m/>
    <s v="13110 ARTIC OWL RD"/>
    <s v="NEVADA CITY"/>
    <s v=""/>
    <s v=""/>
    <s v="sfulfj_awrr"/>
    <d v="2020-05-15T11:37:11"/>
    <s v="BE_geomartawrrprod"/>
    <d v="2020-05-15T14:07:00"/>
    <s v="05a3fbc3-b11e-416c-8d14-420e48887794"/>
  </r>
  <r>
    <n v="0"/>
    <n v="0"/>
    <n v="0"/>
    <n v="0"/>
    <n v="0"/>
    <n v="0"/>
    <n v="0"/>
    <n v="0"/>
    <n v="0"/>
    <n v="0"/>
    <x v="1"/>
    <n v="1"/>
    <s v="NA"/>
    <s v="NA"/>
    <n v="20"/>
    <x v="4"/>
    <d v="2020-05-15T11:39:56"/>
    <s v="JEF"/>
    <x v="6"/>
    <d v="2020-05-15T00:00:00"/>
    <d v="2020-05-15T11:39:56"/>
    <s v=""/>
    <s v="No"/>
    <s v="New"/>
    <n v="0"/>
    <x v="1"/>
    <x v="0"/>
    <s v="Sterling"/>
    <s v="Fulford"/>
    <x v="17"/>
    <n v="3231956"/>
    <x v="1755"/>
    <x v="0"/>
    <s v="LP_AV115-F22_882929"/>
    <s v="CIP_AV115-F22_356536"/>
    <s v="No Work Required Under EVM"/>
    <m/>
    <x v="0"/>
    <s v="Ponderosa Pine"/>
    <s v="No"/>
    <s v="No"/>
    <n v="20"/>
    <n v="107"/>
    <s v="Not a Strike Tree"/>
    <s v="NW_No Work"/>
    <s v="Not Needed"/>
    <m/>
    <s v="None Observed"/>
    <s v="Tree .4 of span from poles 6 to A, 90ft   west of lines. "/>
    <m/>
    <m/>
    <m/>
    <m/>
    <m/>
    <m/>
    <s v="Unit"/>
    <s v="No"/>
    <s v="Not Invoiced"/>
    <m/>
    <m/>
    <m/>
    <s v="TBD"/>
    <x v="21"/>
    <d v="2020-05-15T11:39:56"/>
    <s v="Sierra"/>
    <s v="SI_Sierra"/>
    <m/>
    <s v="13110 ARTIC OWL RD"/>
    <s v="NEVADA CITY"/>
    <s v=""/>
    <s v=""/>
    <s v="sfulfj_awrr"/>
    <d v="2020-05-15T11:39:56"/>
    <s v="BE_geomartawrrprod"/>
    <d v="2020-05-15T14:07:00"/>
    <s v="4263353d-9de6-4029-ac78-ae25cb0e5ac3"/>
  </r>
  <r>
    <n v="0"/>
    <n v="0"/>
    <n v="0"/>
    <n v="0"/>
    <n v="0"/>
    <n v="0"/>
    <n v="0"/>
    <n v="0"/>
    <n v="0"/>
    <n v="0"/>
    <x v="1"/>
    <n v="1"/>
    <n v="1"/>
    <n v="1"/>
    <n v="20"/>
    <x v="4"/>
    <d v="2020-05-15T11:40:54"/>
    <s v="AEA"/>
    <x v="0"/>
    <d v="2020-01-30T00:00:00"/>
    <d v="2020-01-30T13:04:01"/>
    <s v=""/>
    <s v="No"/>
    <s v="Old"/>
    <n v="0"/>
    <x v="0"/>
    <x v="0"/>
    <s v="Drew"/>
    <s v="Berlfein"/>
    <x v="0"/>
    <n v="1777138"/>
    <x v="1756"/>
    <x v="0"/>
    <s v="LP_AV115-F23_878649"/>
    <s v="CIP_AV115-F23_357626"/>
    <s v="Tree Work Complete"/>
    <s v="Fail"/>
    <x v="4"/>
    <s v="Gray Pine"/>
    <s v="No"/>
    <s v="No"/>
    <n v="9"/>
    <n v="45"/>
    <s v="ABATE"/>
    <s v="R1B_Rmv 1-B"/>
    <s v="Haul offsite"/>
    <s v="No"/>
    <s v="None Observed"/>
    <s v="Edited by ahansm MGE 3/4/20- South of Pole A Dead Tree with strike potential to Pole suggested removal/ Tree declining but could be tall enough to strike lines in 18 months "/>
    <s v="AEA_A &amp; E Arborists Tree Care"/>
    <s v=""/>
    <n v="5864178"/>
    <s v="R1B_Rmv 1-B"/>
    <d v="2020-05-15T11:40:45"/>
    <m/>
    <s v="Unit"/>
    <m/>
    <s v=""/>
    <s v=""/>
    <s v=""/>
    <m/>
    <s v="Haul away all pine wood/ Pile wood chips in designated location on property by house "/>
    <x v="0"/>
    <d v="2020-05-15T11:40:54"/>
    <s v="Sierra"/>
    <s v="SI_Sierra"/>
    <s v="1051743677"/>
    <s v="11199 WEEPING WILLOW WAY"/>
    <s v="NEVADA CITY"/>
    <s v=""/>
    <s v=""/>
    <s v="ameeks_awrr"/>
    <d v="2020-01-30T13:04:01"/>
    <s v="BE_geomartawrrprod"/>
    <d v="2020-05-15T13:31:46"/>
    <s v="ae9c9043-dfb5-4e7c-9b46-c5704ba4f452"/>
  </r>
  <r>
    <n v="0"/>
    <n v="0"/>
    <n v="0"/>
    <n v="0"/>
    <n v="0"/>
    <n v="0"/>
    <n v="0"/>
    <n v="0"/>
    <n v="0"/>
    <n v="0"/>
    <x v="1"/>
    <n v="1"/>
    <n v="1"/>
    <n v="1"/>
    <n v="20"/>
    <x v="4"/>
    <d v="2020-05-15T11:41:58"/>
    <s v="AEA"/>
    <x v="0"/>
    <d v="2020-01-30T00:00:00"/>
    <d v="2020-01-30T13:06:38"/>
    <s v=""/>
    <s v="No"/>
    <s v="Old"/>
    <n v="0"/>
    <x v="0"/>
    <x v="0"/>
    <s v="Drew"/>
    <s v="Berlfein"/>
    <x v="0"/>
    <n v="1777140"/>
    <x v="1757"/>
    <x v="0"/>
    <s v="LP_AV115-F23_878649"/>
    <s v="CIP_AV115-F23_357626"/>
    <s v="Tree Work Complete"/>
    <s v=""/>
    <x v="4"/>
    <s v="Gray Pine"/>
    <s v="No"/>
    <s v="No"/>
    <n v="5"/>
    <n v="18"/>
    <s v="ABATE"/>
    <s v="F1B_FP-Rmv1 B"/>
    <s v="Haul offsite"/>
    <s v="No"/>
    <s v="None Observed"/>
    <s v="Edited by ahansm MGE 3/4/20- .1 span from Pole A to Pole A1 Directly under line strike potential to Pole/ has strike potential to pole and is growing under lines. Recomend  removal for future hazard "/>
    <s v="AEA_A &amp; E Arborists Tree Care"/>
    <s v=""/>
    <n v="5864178"/>
    <s v="F1B_FP-Rmv1 B"/>
    <d v="2020-05-15T11:41:39"/>
    <m/>
    <s v="Unit"/>
    <m/>
    <s v=""/>
    <s v=""/>
    <s v=""/>
    <m/>
    <s v="Hall away pine wood/ Pile wood chips in designated location on property by house "/>
    <x v="0"/>
    <d v="2020-05-15T11:41:58"/>
    <s v="Sierra"/>
    <s v="SI_Sierra"/>
    <s v="1051743677"/>
    <s v="11199 WEEPING WILLOW WAY"/>
    <s v="NEVADA CITY"/>
    <s v=""/>
    <s v=""/>
    <s v="ameeks_awrr"/>
    <d v="2020-01-30T13:06:38"/>
    <s v="BE_geomartawrrprod"/>
    <d v="2020-05-15T13:31:46"/>
    <s v="91bc5764-b931-4281-aa45-4bec7ced715b"/>
  </r>
  <r>
    <n v="0"/>
    <n v="0"/>
    <n v="0"/>
    <n v="0"/>
    <n v="0"/>
    <n v="0"/>
    <n v="0"/>
    <n v="0"/>
    <n v="0"/>
    <n v="0"/>
    <x v="1"/>
    <n v="1"/>
    <n v="1"/>
    <n v="1"/>
    <n v="20"/>
    <x v="4"/>
    <d v="2020-05-15T11:42:52"/>
    <s v="AEA"/>
    <x v="0"/>
    <d v="2020-01-30T00:00:00"/>
    <d v="2020-01-30T13:05:19"/>
    <s v=""/>
    <s v="No"/>
    <s v="Old"/>
    <n v="0"/>
    <x v="0"/>
    <x v="0"/>
    <s v="Drew"/>
    <s v="Berlfein"/>
    <x v="0"/>
    <n v="1777139"/>
    <x v="1758"/>
    <x v="0"/>
    <s v="LP_AV115-F23_878649"/>
    <s v="CIP_AV115-F23_357626"/>
    <s v="Tree Work Complete"/>
    <s v="Fail"/>
    <x v="4"/>
    <s v="Gray Pine"/>
    <s v="No"/>
    <s v="Yes"/>
    <n v="9"/>
    <n v="40"/>
    <s v="ABATE"/>
    <s v="R1B_Rmv 1-B"/>
    <s v="Haul offsite"/>
    <s v="No"/>
    <s v="None Observed"/>
    <s v="Edited by ahansm MGE 3/4/20-South of line A Dead tree with strike potential to Pole suggested removal/will be tall enough to strike lines in 18 months "/>
    <s v="AEA_A &amp; E Arborists Tree Care"/>
    <s v=""/>
    <n v="5864178"/>
    <s v="R1B_Rmv 1-B"/>
    <d v="2020-05-15T11:42:46"/>
    <m/>
    <s v="Unit"/>
    <m/>
    <s v=""/>
    <s v=""/>
    <s v=""/>
    <m/>
    <s v="Haul away all pine wood/Pile wood chips in designated location on property by house "/>
    <x v="0"/>
    <d v="2020-05-15T11:42:52"/>
    <s v="Sierra"/>
    <s v="SI_Sierra"/>
    <s v="1051743677"/>
    <s v="11199 WEEPING WILLOW WAY"/>
    <s v="NEVADA CITY"/>
    <s v=""/>
    <s v=""/>
    <s v="ameeks_awrr"/>
    <d v="2020-01-30T13:05:19"/>
    <s v="BE_geomartawrrprod"/>
    <d v="2020-05-15T13:31:46"/>
    <s v="866436c7-209c-429a-8abe-0f8197992796"/>
  </r>
  <r>
    <n v="0"/>
    <n v="0"/>
    <n v="0"/>
    <n v="0"/>
    <n v="0"/>
    <n v="0"/>
    <n v="0"/>
    <n v="0"/>
    <n v="0"/>
    <n v="0"/>
    <x v="1"/>
    <n v="1"/>
    <n v="4"/>
    <n v="4"/>
    <n v="20"/>
    <x v="4"/>
    <d v="2020-05-15T11:47:40"/>
    <s v="MGE"/>
    <x v="4"/>
    <d v="2020-05-15T00:00:00"/>
    <d v="2020-05-15T11:47:40"/>
    <s v=""/>
    <s v="No"/>
    <s v="New"/>
    <n v="0"/>
    <x v="1"/>
    <x v="0"/>
    <s v="Aaron"/>
    <s v="Hansen"/>
    <x v="14"/>
    <n v="3231669"/>
    <x v="1759"/>
    <x v="2"/>
    <s v="LP_AW116-A07_900829"/>
    <s v="CIP_AW116-A07_393731"/>
    <s v="Work Identified"/>
    <m/>
    <x v="2"/>
    <s v="Live Oak"/>
    <s v="No"/>
    <s v="No"/>
    <n v="82"/>
    <n v="60"/>
    <s v="ABATE"/>
    <s v="F4B_FP-Rmv4 B"/>
    <s v="Haul offsite"/>
    <m/>
    <s v="None Observed"/>
    <s v="0.8 span between poles# 3A-end pole, 13 feet West of line/ Rot in base of tree/ Canopy overhanging lines/ 5 stem combined DBH "/>
    <m/>
    <m/>
    <m/>
    <m/>
    <m/>
    <m/>
    <s v="Unit"/>
    <s v="No"/>
    <s v="Not Invoiced"/>
    <m/>
    <m/>
    <m/>
    <s v="Haul away all wood/ Wood chips and debris "/>
    <x v="17"/>
    <d v="2020-05-15T11:47:40"/>
    <s v="Sierra"/>
    <s v="SI_Sierra"/>
    <m/>
    <s v="12352 SUNSHINE VALLEY RD"/>
    <s v="GRASS VALLEY"/>
    <s v=""/>
    <s v=""/>
    <s v="ahansm_awrr"/>
    <d v="2020-05-15T11:47:40"/>
    <s v="BE_geomartawrrprod"/>
    <d v="2020-05-15T12:07:28"/>
    <s v="350e9d90-eb03-4780-9e3b-0921960d0cc2"/>
  </r>
  <r>
    <n v="0"/>
    <n v="0"/>
    <n v="0"/>
    <n v="0"/>
    <n v="0"/>
    <n v="0"/>
    <n v="0"/>
    <n v="0"/>
    <n v="0"/>
    <n v="0"/>
    <x v="1"/>
    <n v="1"/>
    <n v="4"/>
    <n v="4"/>
    <n v="20"/>
    <x v="4"/>
    <d v="2020-05-15T11:48:54"/>
    <s v="MGE"/>
    <x v="4"/>
    <d v="2020-05-15T00:00:00"/>
    <d v="2020-05-15T11:43:22"/>
    <s v=""/>
    <s v="No"/>
    <s v="New"/>
    <n v="0"/>
    <x v="1"/>
    <x v="0"/>
    <s v="Aaron"/>
    <s v="Hansen"/>
    <x v="14"/>
    <n v="3231635"/>
    <x v="1760"/>
    <x v="2"/>
    <s v="LP_AW116-A07_900829"/>
    <s v="CIP_AW116-A07_393731"/>
    <s v="Work Identified"/>
    <m/>
    <x v="2"/>
    <s v="Live Oak"/>
    <s v="No"/>
    <s v="No"/>
    <n v="50"/>
    <n v="65"/>
    <s v="ABATE"/>
    <s v="F4B_FP-Rmv4 B"/>
    <s v="Haul offsite"/>
    <m/>
    <s v="None Observed"/>
    <s v="0.8 span between poles# 3A-end pole, 21 feet East of line/ Tree has some holes in base going under base causing potential rot under base/ Top of canopy is growing into the 4 foot bubble and needs at least a trim/ 2 stem combined DBH "/>
    <m/>
    <m/>
    <m/>
    <m/>
    <m/>
    <m/>
    <s v="Unit"/>
    <s v="No"/>
    <s v="Not Invoiced"/>
    <m/>
    <m/>
    <m/>
    <s v="Haul away all wood/ Wood chips and debris "/>
    <x v="17"/>
    <d v="2020-05-15T11:48:54"/>
    <s v="Sierra"/>
    <s v="SI_Sierra"/>
    <m/>
    <s v="12352 SUNSHINE VALLEY RD"/>
    <s v="GRASS VALLEY"/>
    <s v=""/>
    <s v=""/>
    <s v="ahansm_awrr"/>
    <d v="2020-05-15T11:43:22"/>
    <s v="BE_geomartawrrprod"/>
    <d v="2020-05-15T12:07:27"/>
    <s v="cf00197b-289a-43d8-99aa-94938d54e426"/>
  </r>
  <r>
    <n v="0"/>
    <n v="0"/>
    <n v="0"/>
    <n v="0"/>
    <n v="0"/>
    <n v="0"/>
    <n v="0"/>
    <n v="0"/>
    <n v="0"/>
    <n v="0"/>
    <x v="1"/>
    <n v="1"/>
    <s v="NA"/>
    <s v="NA"/>
    <n v="20"/>
    <x v="4"/>
    <d v="2020-05-15T12:17:05"/>
    <s v="zAWRR Not in Roster"/>
    <x v="1"/>
    <d v="2019-08-09T00:00:00"/>
    <d v="2019-08-09T10:46:55"/>
    <s v=""/>
    <s v="No"/>
    <s v="Old"/>
    <n v="0"/>
    <x v="1"/>
    <x v="0"/>
    <s v="zAWRR Not in Roster"/>
    <s v="zAWRR Not in Roster"/>
    <x v="1"/>
    <n v="1750190"/>
    <x v="1761"/>
    <x v="0"/>
    <s v="LP_AU115-G22_810681"/>
    <s v="CIP_AU115-G24_334609"/>
    <s v="No Work Required Under EVM"/>
    <s v="Fail"/>
    <x v="2"/>
    <s v="Live Oak"/>
    <s v="No"/>
    <s v="No"/>
    <n v="17"/>
    <n v="55"/>
    <s v=""/>
    <s v="NW_No Work"/>
    <s v="Cut and Leave"/>
    <s v="No"/>
    <s v=""/>
    <s v="HTRS 4/4 0.6  Span between poles#13-14, 10 feet South of line/ Property owner: Approved."/>
    <s v=""/>
    <s v=""/>
    <m/>
    <s v=""/>
    <m/>
    <s v=""/>
    <s v="Unit"/>
    <m/>
    <s v=""/>
    <s v=""/>
    <s v=""/>
    <m/>
    <s v="Cut oak into 16inch firewood lengths/ Leave wood chips in designated area on property "/>
    <x v="37"/>
    <d v="2020-05-15T12:17:05"/>
    <s v="Sierra"/>
    <s v="SI_Sierra"/>
    <s v="1051745523"/>
    <s v="19100 PIPER LN"/>
    <s v="PENN VALLEY"/>
    <s v=""/>
    <s v=""/>
    <s v="ahansm_awrr"/>
    <d v="2019-08-09T10:46:55"/>
    <s v="BE_geomartawrrprod"/>
    <d v="2020-05-15T13:31:46"/>
    <s v="80ca7970-51bf-4e24-8095-67daa8265b96"/>
  </r>
  <r>
    <n v="0"/>
    <n v="0"/>
    <n v="0"/>
    <n v="0"/>
    <n v="0"/>
    <n v="0"/>
    <n v="0"/>
    <n v="0"/>
    <n v="0"/>
    <n v="0"/>
    <x v="1"/>
    <n v="1"/>
    <s v="NA"/>
    <s v="NA"/>
    <n v="20"/>
    <x v="4"/>
    <d v="2020-05-15T12:17:24"/>
    <s v="zAWRR Not in Roster"/>
    <x v="1"/>
    <d v="2019-08-09T00:00:00"/>
    <d v="2019-08-09T10:56:30"/>
    <s v=""/>
    <s v="No"/>
    <s v="Old"/>
    <n v="0"/>
    <x v="1"/>
    <x v="0"/>
    <s v="zAWRR Not in Roster"/>
    <s v="zAWRR Not in Roster"/>
    <x v="1"/>
    <n v="1750192"/>
    <x v="1762"/>
    <x v="0"/>
    <s v="LP_AU115-G22_810681"/>
    <s v="CIP_AU115-G24_334609"/>
    <s v="No Work Required Under EVM"/>
    <s v="Fail"/>
    <x v="2"/>
    <s v="Gray Pine"/>
    <s v="No"/>
    <s v="No"/>
    <n v="10"/>
    <n v="45"/>
    <s v=""/>
    <s v="NW_No Work"/>
    <s v="Haul offsite"/>
    <s v="No"/>
    <s v=""/>
    <s v="HTRS 4/4 0.5 Span between poles#13-14, 10 feet North of line/ Property owner: Approved."/>
    <s v=""/>
    <s v=""/>
    <m/>
    <s v=""/>
    <m/>
    <s v=""/>
    <s v="Unit"/>
    <m/>
    <s v=""/>
    <s v=""/>
    <s v=""/>
    <m/>
    <s v="Haul away pine wood and chips "/>
    <x v="37"/>
    <d v="2020-05-15T12:17:24"/>
    <s v="Sierra"/>
    <s v="SI_Sierra"/>
    <s v="1051745523"/>
    <s v="19100 PIPER LN"/>
    <s v="PENN VALLEY"/>
    <s v=""/>
    <s v=""/>
    <s v="ahansm_awrr"/>
    <d v="2019-08-09T10:56:30"/>
    <s v="BE_geomartawrrprod"/>
    <d v="2020-05-15T13:31:46"/>
    <s v="0aab2442-c6d9-4728-b7ef-58b159cb54dc"/>
  </r>
  <r>
    <n v="0"/>
    <n v="0"/>
    <n v="0"/>
    <n v="0"/>
    <n v="0"/>
    <n v="0"/>
    <n v="0"/>
    <n v="0"/>
    <n v="0"/>
    <n v="0"/>
    <x v="1"/>
    <n v="1"/>
    <s v="NA"/>
    <s v="NA"/>
    <n v="20"/>
    <x v="4"/>
    <d v="2020-05-15T12:19:14"/>
    <s v="zAWRR Not in Roster"/>
    <x v="1"/>
    <d v="2019-08-12T00:00:00"/>
    <d v="2019-08-12T15:42:35"/>
    <s v=""/>
    <s v="No"/>
    <s v="Old"/>
    <n v="0"/>
    <x v="1"/>
    <x v="0"/>
    <s v="zAWRR Not in Roster"/>
    <s v="zAWRR Not in Roster"/>
    <x v="1"/>
    <n v="1751068"/>
    <x v="1763"/>
    <x v="0"/>
    <s v="LP_AU115-J05_1716883"/>
    <s v="CIP_AU115-K01_333606"/>
    <s v="No Work Required Under EVM"/>
    <s v="Fail"/>
    <x v="3"/>
    <s v="Blue Oak"/>
    <s v="No"/>
    <s v="No"/>
    <n v="20"/>
    <n v="32"/>
    <s v=""/>
    <s v="NW_No Work"/>
    <s v="Not Needed"/>
    <s v="No"/>
    <s v=""/>
    <s v="HTRS 5/3 .1 span from pole 2 to end of tap. 17 ft south of lines."/>
    <s v=""/>
    <s v=""/>
    <m/>
    <s v=""/>
    <m/>
    <s v=""/>
    <s v="Unit"/>
    <m/>
    <s v=""/>
    <s v=""/>
    <s v=""/>
    <m/>
    <s v="tbd"/>
    <x v="37"/>
    <d v="2020-05-15T12:19:14"/>
    <s v="Sierra"/>
    <s v="SI_Sierra"/>
    <s v="1051745487"/>
    <s v="14795 WINTERING GROUND RD"/>
    <s v="PENN VALLEY"/>
    <s v=""/>
    <s v=""/>
    <s v="afilie_awrr"/>
    <d v="2019-08-12T15:42:35"/>
    <s v="BE_geomartawrrprod"/>
    <d v="2020-05-15T13:31:46"/>
    <s v="e8389090-a997-4712-8251-c80decd4db73"/>
  </r>
  <r>
    <n v="0"/>
    <n v="0"/>
    <n v="0"/>
    <n v="0"/>
    <n v="0"/>
    <n v="0"/>
    <n v="0"/>
    <n v="0"/>
    <n v="0"/>
    <n v="0"/>
    <x v="1"/>
    <n v="1"/>
    <s v="NA"/>
    <s v="NA"/>
    <n v="20"/>
    <x v="4"/>
    <d v="2020-05-15T12:19:38"/>
    <s v="zAWRR Not in Roster"/>
    <x v="1"/>
    <d v="2019-09-16T00:00:00"/>
    <d v="2019-09-16T10:09:07"/>
    <s v=""/>
    <s v="No"/>
    <s v="Old"/>
    <n v="0"/>
    <x v="1"/>
    <x v="0"/>
    <s v="zAWRR Not in Roster"/>
    <s v="zAWRR Not in Roster"/>
    <x v="1"/>
    <n v="1761543"/>
    <x v="1764"/>
    <x v="0"/>
    <s v="LP_AV115-J13_883946"/>
    <s v="CIP_AV115-J13_357374"/>
    <s v="No Work Required Under EVM"/>
    <s v="Fail"/>
    <x v="2"/>
    <s v="Black Oak"/>
    <s v="No"/>
    <s v="No"/>
    <n v="17"/>
    <n v="70"/>
    <s v=""/>
    <s v="NW_No Work"/>
    <s v="Not Needed"/>
    <s v="No"/>
    <s v=""/>
    <s v=".1 span 70 feet east of line poles E-F"/>
    <s v=""/>
    <s v=""/>
    <m/>
    <s v=""/>
    <m/>
    <s v=""/>
    <s v="Unit"/>
    <m/>
    <s v=""/>
    <s v=""/>
    <s v=""/>
    <m/>
    <s v="TBD "/>
    <x v="37"/>
    <d v="2020-05-15T12:19:38"/>
    <s v="Sierra"/>
    <s v="SI_Sierra"/>
    <s v="1051748824"/>
    <s v="13095 GOLDEN EAGLE WAY"/>
    <s v="NEVADA CITY"/>
    <s v=""/>
    <s v=""/>
    <s v="jdehkm_awrr"/>
    <d v="2019-09-16T10:09:07"/>
    <s v="BE_geomartawrrprod"/>
    <d v="2020-05-15T13:31:46"/>
    <s v="9921969b-9c31-406e-9c3d-e61024f46711"/>
  </r>
  <r>
    <n v="0"/>
    <n v="0"/>
    <n v="0"/>
    <n v="0"/>
    <n v="0"/>
    <n v="0"/>
    <n v="0"/>
    <n v="0"/>
    <n v="0"/>
    <n v="0"/>
    <x v="1"/>
    <n v="1"/>
    <s v="NA"/>
    <s v="NA"/>
    <n v="20"/>
    <x v="4"/>
    <d v="2020-05-15T12:22:59"/>
    <s v="zAWRR Not in Roster"/>
    <x v="1"/>
    <d v="2019-08-29T00:00:00"/>
    <d v="2019-08-29T21:21:31"/>
    <s v=""/>
    <s v="No"/>
    <s v="Old"/>
    <n v="0"/>
    <x v="1"/>
    <x v="0"/>
    <s v="zAWRR Not in Roster"/>
    <s v="zAWRR Not in Roster"/>
    <x v="1"/>
    <n v="1757978"/>
    <x v="1765"/>
    <x v="0"/>
    <s v="LP_AU115-K03_813360"/>
    <s v="CIP_AU115-K09_333864"/>
    <s v="No Work Required Under EVM"/>
    <s v="Fail"/>
    <x v="0"/>
    <s v="Blue Oak"/>
    <s v="No"/>
    <s v="No"/>
    <n v="17"/>
    <n v="55"/>
    <s v=""/>
    <s v="NW_No Work"/>
    <s v="Not Needed"/>
    <s v="No"/>
    <s v=""/>
    <s v="HTRS 5/3 High strike likelihood to pole (@ end pole)"/>
    <s v=""/>
    <s v=""/>
    <m/>
    <s v=""/>
    <m/>
    <s v=""/>
    <s v="Unit"/>
    <m/>
    <s v=""/>
    <s v=""/>
    <s v=""/>
    <m/>
    <s v="TBD"/>
    <x v="37"/>
    <d v="2020-05-15T12:22:59"/>
    <s v="Sierra"/>
    <s v="SI_Sierra"/>
    <s v="1051745379"/>
    <s v="20120 PLATEAU CT"/>
    <s v="PENN VALLEY"/>
    <s v=""/>
    <s v=""/>
    <s v="kkellj_awrr"/>
    <d v="2019-08-29T21:21:31"/>
    <s v="BE_geomartawrrprod"/>
    <d v="2020-05-15T13:31:46"/>
    <s v="69a55ac4-df1e-43e6-a636-b9d587233be3"/>
  </r>
  <r>
    <n v="0"/>
    <n v="0"/>
    <n v="0"/>
    <n v="0"/>
    <n v="0"/>
    <n v="0"/>
    <n v="0"/>
    <n v="0"/>
    <n v="0"/>
    <n v="0"/>
    <x v="1"/>
    <n v="1"/>
    <n v="4"/>
    <s v="NA"/>
    <n v="20"/>
    <x v="4"/>
    <d v="2020-05-15T12:30:17"/>
    <s v="JEF"/>
    <x v="6"/>
    <d v="2019-10-25T00:00:00"/>
    <d v="2019-10-25T09:44:08"/>
    <s v=""/>
    <s v="No"/>
    <s v="Old"/>
    <n v="0"/>
    <x v="1"/>
    <x v="0"/>
    <s v="Emily"/>
    <s v="Culhane"/>
    <x v="11"/>
    <n v="1769262"/>
    <x v="1766"/>
    <x v="0"/>
    <s v="LP_AV115-J06_902230"/>
    <s v="CIP_AV115-J06_356504"/>
    <s v="Hold"/>
    <s v=""/>
    <x v="7"/>
    <s v="Ponderosa Pine"/>
    <s v="No"/>
    <s v="No"/>
    <n v="38"/>
    <n v="130"/>
    <s v=""/>
    <s v="FOB_FP-Ov B"/>
    <s v="Haul offsite"/>
    <s v="No"/>
    <s v="Nest"/>
    <s v="0.5 span. Pole 28 to Pole 29. 20 ft. North of lines. Tree is overhanging primary lines. overhang Trim to compliance only. 5/15 eculhj WV review: insufficient trim, still has branches within 4 ft to sky, turned back to in progress, NEST PRESENT, 70 ft up on East side"/>
    <s v="AEA_A &amp; E Arborists Tree Care"/>
    <s v=""/>
    <m/>
    <s v="FOB_FP-Ov B"/>
    <d v="2020-03-04T01:00:00"/>
    <s v="crew 23"/>
    <s v="Unit"/>
    <m/>
    <s v=""/>
    <s v="AEA_A &amp; E Arborists Tree Care"/>
    <s v=""/>
    <d v="2020-05-06T00:00:00"/>
    <s v="a21remove all debris"/>
    <x v="14"/>
    <d v="2020-05-15T12:30:17"/>
    <s v="Sierra"/>
    <s v="SI_Sierra"/>
    <s v="1051682455"/>
    <s v="12370 BITNEY SPRINGS RD"/>
    <s v="NEVADA CITY"/>
    <s v=""/>
    <s v=""/>
    <s v="jtwels_awrr"/>
    <d v="2019-10-25T09:44:08"/>
    <s v="BE_geomartawrrprod"/>
    <d v="2020-05-15T13:31:46"/>
    <s v="c1ad7b29-86f1-4a4f-bb59-2948d00040ca"/>
  </r>
  <r>
    <n v="0"/>
    <n v="0"/>
    <n v="0"/>
    <n v="0"/>
    <n v="0"/>
    <n v="0"/>
    <n v="0"/>
    <n v="0"/>
    <n v="0"/>
    <n v="0"/>
    <x v="1"/>
    <n v="1"/>
    <n v="2"/>
    <n v="2"/>
    <n v="20"/>
    <x v="4"/>
    <d v="2020-05-15T12:52:12"/>
    <s v="MGE"/>
    <x v="4"/>
    <d v="2020-04-22T00:00:00"/>
    <d v="2020-04-22T10:49:00"/>
    <s v=""/>
    <s v="No"/>
    <s v="Old"/>
    <n v="0"/>
    <x v="1"/>
    <x v="0"/>
    <s v="Rae"/>
    <s v="Johnson"/>
    <x v="18"/>
    <n v="3127343"/>
    <x v="1767"/>
    <x v="0"/>
    <s v="LP_AV115-J09_880854"/>
    <s v="CIP_AV115-J09_357667"/>
    <s v="In-Progress"/>
    <s v="Fail"/>
    <x v="8"/>
    <s v="Ponderosa Pine"/>
    <s v="No"/>
    <s v="No"/>
    <n v="22"/>
    <n v="100"/>
    <s v="ABATE"/>
    <s v="F2B_FP-Rmv2 B"/>
    <s v="Haul offsite"/>
    <m/>
    <s v="None Observed"/>
    <s v="0.5 spans east of pole K-L. Tree has a wound at base and 15 ft up on tree, tree has a lean toward facility, tree is on hillside. Tree in decline. "/>
    <s v="AEA_A &amp; E Arborists Tree Care"/>
    <m/>
    <m/>
    <m/>
    <m/>
    <m/>
    <s v="Unit"/>
    <s v="No"/>
    <s v="Not Invoiced"/>
    <m/>
    <m/>
    <m/>
    <s v="Remove pine"/>
    <x v="22"/>
    <d v="2020-05-15T12:52:12"/>
    <s v="Sierra"/>
    <s v="SI_Sierra"/>
    <m/>
    <s v="12906 KENTUCKY FLAT RD"/>
    <s v="NEVADA CITY"/>
    <s v=""/>
    <s v=""/>
    <s v="jgaulf_awrr"/>
    <d v="2020-04-22T10:49:00"/>
    <s v="BE_geomartawrrprod"/>
    <d v="2020-05-15T13:31:55"/>
    <s v="d42694ec-9bb8-404f-8284-52daf9d8ea37"/>
  </r>
  <r>
    <n v="0"/>
    <n v="0"/>
    <n v="0"/>
    <n v="0"/>
    <n v="0"/>
    <n v="0"/>
    <n v="0"/>
    <n v="0"/>
    <n v="0"/>
    <n v="0"/>
    <x v="1"/>
    <n v="1"/>
    <n v="2"/>
    <n v="2"/>
    <n v="20"/>
    <x v="4"/>
    <d v="2020-05-15T12:53:40"/>
    <s v="JEF"/>
    <x v="6"/>
    <d v="2020-05-15T00:00:00"/>
    <d v="2020-05-15T12:53:18"/>
    <s v=""/>
    <s v="No"/>
    <s v="New"/>
    <n v="0"/>
    <x v="1"/>
    <x v="0"/>
    <s v="Sterling"/>
    <s v="Fulford"/>
    <x v="17"/>
    <n v="3231957"/>
    <x v="1768"/>
    <x v="0"/>
    <s v="LP_AV115-F22_882929"/>
    <s v="CIP_AV115-F22_356419"/>
    <s v="Work Identified"/>
    <m/>
    <x v="0"/>
    <s v="Ponderosa Pine"/>
    <s v="No"/>
    <s v="No"/>
    <n v="16"/>
    <n v="115"/>
    <s v="ABATE"/>
    <s v="F2B_FP-Rmv2 B"/>
    <s v="Cut and Leave"/>
    <m/>
    <s v="None Observed"/>
    <s v="Tree .1 of span from poles 6 to A, 110ft west of lines. Tree has large amount of bark beetle at base. Tree is strike height for lines pole and guy."/>
    <m/>
    <m/>
    <m/>
    <m/>
    <m/>
    <m/>
    <s v="Unit"/>
    <s v="No"/>
    <s v="Not Invoiced"/>
    <m/>
    <m/>
    <m/>
    <s v="Remove all wood and slash "/>
    <x v="21"/>
    <d v="2020-05-15T12:53:40"/>
    <s v="Sierra"/>
    <s v="SI_Sierra"/>
    <m/>
    <s v="13110 ARTIC OWL RD"/>
    <s v="NEVADA CITY"/>
    <s v=""/>
    <s v=""/>
    <s v="sfulfj_awrr"/>
    <d v="2020-05-15T12:53:18"/>
    <s v="BE_geomartawrrprod"/>
    <d v="2020-05-15T14:07:00"/>
    <s v="5cbf3b26-7b86-4ca7-a0ce-7f8bb3b2fed9"/>
  </r>
  <r>
    <n v="0"/>
    <n v="0"/>
    <n v="0"/>
    <n v="0"/>
    <n v="0"/>
    <n v="0"/>
    <n v="0"/>
    <n v="0"/>
    <n v="0"/>
    <n v="0"/>
    <x v="1"/>
    <n v="1"/>
    <n v="2"/>
    <n v="2"/>
    <n v="20"/>
    <x v="4"/>
    <d v="2020-05-15T12:55:17"/>
    <s v="JEF"/>
    <x v="6"/>
    <d v="2020-05-15T00:00:00"/>
    <d v="2020-05-15T12:55:17"/>
    <s v=""/>
    <s v="No"/>
    <s v="New"/>
    <n v="0"/>
    <x v="1"/>
    <x v="0"/>
    <s v="Sterling"/>
    <s v="Fulford"/>
    <x v="17"/>
    <n v="3231958"/>
    <x v="1769"/>
    <x v="0"/>
    <s v="LP_AV115-F22_882929"/>
    <s v="CIP_AV115-F22_356419"/>
    <s v="Work Identified"/>
    <m/>
    <x v="0"/>
    <s v="Ponderosa Pine"/>
    <s v="No"/>
    <s v="No"/>
    <n v="16"/>
    <n v="107"/>
    <s v="ABATE"/>
    <s v="F2B_FP-Rmv2 B"/>
    <s v="Cut and Leave"/>
    <m/>
    <s v="None Observed"/>
    <s v="Tree .1 of span from poles 6 to A, 110ft west of lines. Tree has large amount of bark beetle at base. Tree is strike height for guy."/>
    <m/>
    <m/>
    <m/>
    <m/>
    <m/>
    <m/>
    <s v="Unit"/>
    <s v="No"/>
    <s v="Not Invoiced"/>
    <m/>
    <m/>
    <m/>
    <s v="Remove all wood and slash "/>
    <x v="21"/>
    <d v="2020-05-15T12:55:17"/>
    <s v="Sierra"/>
    <s v="SI_Sierra"/>
    <m/>
    <s v="13110 ARTIC OWL RD"/>
    <s v="NEVADA CITY"/>
    <s v=""/>
    <s v=""/>
    <s v="sfulfj_awrr"/>
    <d v="2020-05-15T12:55:17"/>
    <s v="BE_geomartawrrprod"/>
    <d v="2020-05-15T14:07:01"/>
    <s v="437cf03f-7365-470d-bd3e-9ddd85f4cffa"/>
  </r>
  <r>
    <n v="0"/>
    <n v="0"/>
    <n v="0"/>
    <n v="0"/>
    <n v="0"/>
    <n v="0"/>
    <n v="0"/>
    <n v="0"/>
    <n v="0"/>
    <n v="0"/>
    <x v="1"/>
    <n v="1"/>
    <n v="2"/>
    <n v="2"/>
    <n v="20"/>
    <x v="4"/>
    <d v="2020-05-15T12:56:25"/>
    <s v="JEF"/>
    <x v="6"/>
    <d v="2020-05-15T00:00:00"/>
    <d v="2020-05-15T12:56:25"/>
    <s v=""/>
    <s v="No"/>
    <s v="New"/>
    <n v="0"/>
    <x v="1"/>
    <x v="0"/>
    <s v="Sterling"/>
    <s v="Fulford"/>
    <x v="17"/>
    <n v="3231959"/>
    <x v="1770"/>
    <x v="0"/>
    <s v="LP_AV115-F22_882929"/>
    <s v="CIP_AV115-F22_356419"/>
    <s v="Work Identified"/>
    <m/>
    <x v="0"/>
    <s v="Ponderosa Pine"/>
    <s v="No"/>
    <s v="No"/>
    <n v="16"/>
    <n v="116"/>
    <s v="ABATE"/>
    <s v="F2B_FP-Rmv2 B"/>
    <s v="Cut and Leave"/>
    <m/>
    <s v="None Observed"/>
    <s v="Tree .3 of span from poles 6 to A, 110ft west of lines. Tree has large amount of bark beetle at base. Tree is strike height for lines."/>
    <m/>
    <m/>
    <m/>
    <m/>
    <m/>
    <m/>
    <s v="Unit"/>
    <s v="No"/>
    <s v="Not Invoiced"/>
    <m/>
    <m/>
    <m/>
    <s v="Remove all wood and slash "/>
    <x v="21"/>
    <d v="2020-05-15T12:56:25"/>
    <s v="Sierra"/>
    <s v="SI_Sierra"/>
    <m/>
    <s v="13110 ARTIC OWL RD"/>
    <s v="NEVADA CITY"/>
    <s v=""/>
    <s v=""/>
    <s v="sfulfj_awrr"/>
    <d v="2020-05-15T12:56:25"/>
    <s v="BE_geomartawrrprod"/>
    <d v="2020-05-15T14:07:01"/>
    <s v="22f57f78-6061-4f05-be19-96d7c90f80ea"/>
  </r>
  <r>
    <n v="0"/>
    <n v="0"/>
    <n v="0"/>
    <n v="0"/>
    <n v="0"/>
    <n v="0"/>
    <n v="0"/>
    <n v="0"/>
    <n v="0"/>
    <n v="0"/>
    <x v="1"/>
    <n v="1"/>
    <s v="NA"/>
    <s v="NA"/>
    <n v="20"/>
    <x v="4"/>
    <d v="2020-05-15T13:08:48"/>
    <s v="JEF"/>
    <x v="6"/>
    <d v="2020-05-15T00:00:00"/>
    <d v="2020-05-15T13:08:48"/>
    <s v=""/>
    <s v="No"/>
    <s v="New"/>
    <n v="0"/>
    <x v="1"/>
    <x v="0"/>
    <s v="Sterling"/>
    <s v="Fulford"/>
    <x v="17"/>
    <n v="3231960"/>
    <x v="1771"/>
    <x v="0"/>
    <s v="LP_AV115-F22_882932"/>
    <s v="CIP_AV115-F22_356419"/>
    <s v="No Work Required Under EVM"/>
    <m/>
    <x v="0"/>
    <s v="Ponderosa Pine"/>
    <s v="No"/>
    <s v="No"/>
    <n v="20"/>
    <n v="100"/>
    <s v="Do Not ABATE"/>
    <s v="NW_No Work"/>
    <s v="Not Needed"/>
    <m/>
    <s v="None Observed"/>
    <s v="Tree 110ft north of pole 6. Tree is strike height for guy wire only. "/>
    <m/>
    <m/>
    <m/>
    <m/>
    <m/>
    <m/>
    <s v="Unit"/>
    <s v="No"/>
    <s v="Not Invoiced"/>
    <m/>
    <m/>
    <m/>
    <s v="TBD"/>
    <x v="21"/>
    <d v="2020-05-15T13:08:48"/>
    <s v="Sierra"/>
    <s v="SI_Sierra"/>
    <m/>
    <s v="13134 ARTIC OWL RD"/>
    <s v="NEVADA CITY"/>
    <s v=""/>
    <s v=""/>
    <s v="sfulfj_awrr"/>
    <d v="2020-05-15T13:08:48"/>
    <s v="BE_geomartawrrprod"/>
    <d v="2020-05-15T14:07:01"/>
    <s v="24958d8d-412f-4aca-bd19-c3c64b07aec4"/>
  </r>
  <r>
    <n v="0"/>
    <n v="0"/>
    <n v="0"/>
    <n v="0"/>
    <n v="0"/>
    <n v="0"/>
    <n v="0"/>
    <n v="0"/>
    <n v="0"/>
    <n v="0"/>
    <x v="1"/>
    <n v="1"/>
    <s v="NA"/>
    <s v="NA"/>
    <n v="20"/>
    <x v="4"/>
    <d v="2020-05-15T13:10:53"/>
    <s v="JEF"/>
    <x v="6"/>
    <d v="2020-05-15T00:00:00"/>
    <d v="2020-05-15T13:10:53"/>
    <s v=""/>
    <s v="No"/>
    <s v="New"/>
    <n v="0"/>
    <x v="1"/>
    <x v="0"/>
    <s v="Sterling"/>
    <s v="Fulford"/>
    <x v="17"/>
    <n v="3231961"/>
    <x v="1772"/>
    <x v="0"/>
    <s v="LP_AV115-F22_882929"/>
    <s v="CIP_AV115-F22_356419"/>
    <s v="No Work Required Under EVM"/>
    <m/>
    <x v="0"/>
    <s v="Ponderosa Pine"/>
    <s v="No"/>
    <s v="No"/>
    <n v="21"/>
    <n v="116"/>
    <s v="Do Not ABATE"/>
    <s v="NW_No Work"/>
    <s v="Not Needed"/>
    <m/>
    <s v="None Observed"/>
    <s v="Tree .1 of span from poles 6 to A, 118ft west of lines. Tree is strike height for guy and grow into strike height for lines."/>
    <m/>
    <m/>
    <m/>
    <m/>
    <m/>
    <m/>
    <s v="Unit"/>
    <s v="No"/>
    <s v="Not Invoiced"/>
    <m/>
    <m/>
    <m/>
    <s v="TBD"/>
    <x v="21"/>
    <d v="2020-05-15T13:10:53"/>
    <s v="Sierra"/>
    <s v="SI_Sierra"/>
    <m/>
    <s v="13110 ARTIC OWL RD"/>
    <s v="NEVADA CITY"/>
    <s v=""/>
    <s v=""/>
    <s v="sfulfj_awrr"/>
    <d v="2020-05-15T13:10:53"/>
    <s v="BE_geomartawrrprod"/>
    <d v="2020-05-15T14:07:01"/>
    <s v="932e9768-7e54-469a-bb4a-05955bfe1f32"/>
  </r>
  <r>
    <n v="0"/>
    <n v="0"/>
    <n v="0"/>
    <n v="0"/>
    <n v="0"/>
    <n v="0"/>
    <n v="0"/>
    <n v="0"/>
    <n v="0"/>
    <n v="0"/>
    <x v="1"/>
    <n v="1"/>
    <s v="NA"/>
    <s v="NA"/>
    <n v="20"/>
    <x v="4"/>
    <d v="2020-05-15T13:18:38"/>
    <s v="JEF"/>
    <x v="6"/>
    <d v="2020-05-15T00:00:00"/>
    <d v="2020-05-15T13:18:38"/>
    <s v=""/>
    <s v="No"/>
    <s v="New"/>
    <n v="0"/>
    <x v="1"/>
    <x v="0"/>
    <s v="Sterling"/>
    <s v="Fulford"/>
    <x v="17"/>
    <n v="3231962"/>
    <x v="1773"/>
    <x v="0"/>
    <s v="LP_AV115-F22_882929"/>
    <s v="CIP_AV115-F22_356536"/>
    <s v="No Work Required Under EVM"/>
    <m/>
    <x v="0"/>
    <s v="Maple"/>
    <s v="No"/>
    <s v="No"/>
    <n v="6"/>
    <n v="48"/>
    <s v="Not a Strike Tree"/>
    <s v="NW_No Work"/>
    <s v="Not Needed"/>
    <m/>
    <s v="None Observed"/>
    <s v="Tree .5 of span from poles 6 to A, 50ft west of lines. Tree to strike height but likely to reach strike height within 18months "/>
    <m/>
    <m/>
    <m/>
    <m/>
    <m/>
    <m/>
    <s v="Unit"/>
    <s v="No"/>
    <s v="Not Invoiced"/>
    <m/>
    <m/>
    <m/>
    <s v="TBD"/>
    <x v="21"/>
    <d v="2020-05-15T13:18:38"/>
    <s v="Sierra"/>
    <s v="SI_Sierra"/>
    <m/>
    <s v="13110 ARTIC OWL RD"/>
    <s v="NEVADA CITY"/>
    <s v=""/>
    <s v=""/>
    <s v="sfulfj_awrr"/>
    <d v="2020-05-15T13:18:38"/>
    <s v="BE_geomartawrrprod"/>
    <d v="2020-05-15T14:07:01"/>
    <s v="7fe4dbd0-e84a-4377-917e-10a88da65781"/>
  </r>
  <r>
    <n v="0"/>
    <n v="0"/>
    <n v="0"/>
    <n v="0"/>
    <n v="0"/>
    <n v="0"/>
    <n v="0"/>
    <n v="0"/>
    <n v="0"/>
    <n v="0"/>
    <x v="1"/>
    <n v="1"/>
    <s v="NA"/>
    <s v="NA"/>
    <n v="20"/>
    <x v="4"/>
    <d v="2020-05-15T13:26:11"/>
    <s v="MGE"/>
    <x v="4"/>
    <d v="2020-05-15T00:00:00"/>
    <d v="2020-05-15T13:24:49"/>
    <s v=""/>
    <s v="No"/>
    <s v="New"/>
    <n v="0"/>
    <x v="1"/>
    <x v="0"/>
    <s v="Brandon"/>
    <s v="Fabela"/>
    <x v="21"/>
    <n v="3231927"/>
    <x v="1774"/>
    <x v="2"/>
    <s v="LP_AW116-A07_900829"/>
    <s v="CIP_AW116-A07_393732"/>
    <s v="No Work Required Under EVM"/>
    <m/>
    <x v="2"/>
    <s v="Ponderosa Pine"/>
    <s v="No"/>
    <s v="No"/>
    <n v="38"/>
    <n v="137"/>
    <s v="Do Not ABATE"/>
    <s v="NW_No Work"/>
    <s v="Not Needed"/>
    <m/>
    <s v="Riparian"/>
    <s v="93 feet south east of end pole/ the co-doms are 65 feet tall and should not be able to strike lines being 93 feet away from line"/>
    <m/>
    <m/>
    <m/>
    <m/>
    <m/>
    <m/>
    <s v="Unit"/>
    <s v="No"/>
    <s v="Not Invoiced"/>
    <m/>
    <m/>
    <m/>
    <s v="TBD "/>
    <x v="26"/>
    <d v="2020-05-15T13:26:11"/>
    <s v="Sierra"/>
    <s v="SI_Sierra"/>
    <m/>
    <s v="12352 SUNSHINE VALLEY RD"/>
    <s v="GRASS VALLEY"/>
    <s v=""/>
    <s v=""/>
    <s v="bfabem_awrr"/>
    <d v="2020-05-15T13:24:49"/>
    <s v="BE_geomartawrrprod"/>
    <d v="2020-05-15T14:07:00"/>
    <s v="d410b056-fa1a-414c-99d3-5b8fef37c3cb"/>
  </r>
  <r>
    <n v="0"/>
    <n v="0"/>
    <n v="0"/>
    <n v="0"/>
    <n v="0"/>
    <n v="0"/>
    <n v="0"/>
    <n v="0"/>
    <n v="0"/>
    <n v="0"/>
    <x v="1"/>
    <n v="1"/>
    <n v="1"/>
    <n v="1"/>
    <n v="20"/>
    <x v="4"/>
    <d v="2020-05-15T13:26:38"/>
    <s v="zAWRR Not in Roster"/>
    <x v="1"/>
    <d v="2020-03-18T00:00:00"/>
    <d v="2020-03-18T08:30:11"/>
    <s v=""/>
    <s v="No"/>
    <s v="Old"/>
    <n v="0"/>
    <x v="1"/>
    <x v="0"/>
    <s v="zAWRR Not in Roster"/>
    <s v="zAWRR Not in Roster"/>
    <x v="1"/>
    <n v="2934422"/>
    <x v="1775"/>
    <x v="0"/>
    <s v="LP_AV115-J08_813373"/>
    <s v="CIP_AV115-J08_356051"/>
    <s v="Tree Work Complete"/>
    <m/>
    <x v="8"/>
    <s v="Black Oak"/>
    <s v="No"/>
    <s v="No"/>
    <n v="11"/>
    <n v="52"/>
    <s v="ABATE"/>
    <s v="F1B_FP-Rmv1 B"/>
    <s v="Cut and Leave"/>
    <m/>
    <s v="None Observed"/>
    <s v="0.5 spans south of pole 8-9. Trimming will take away a 1/3 of the canopy. Tree gas been previously trimmed "/>
    <s v="AEA_A &amp; E Arborists Tree Care"/>
    <m/>
    <n v="5746657"/>
    <s v="F1B_FP-Rmv1 B"/>
    <d v="2020-05-15T13:26:35"/>
    <m/>
    <s v="Unit"/>
    <s v="No"/>
    <s v="Not Invoiced"/>
    <m/>
    <m/>
    <m/>
    <s v="Cut rounds into 16in remove all slash"/>
    <x v="4"/>
    <d v="2020-05-15T13:26:38"/>
    <s v="Sierra"/>
    <s v="SI_Sierra"/>
    <m/>
    <s v="13535 HOPEFUL HILL RD"/>
    <s v="NEVADA CITY"/>
    <s v=""/>
    <s v=""/>
    <s v="jgaulf_awrr"/>
    <d v="2020-03-18T08:30:11"/>
    <s v="BE_geomartawrrprod"/>
    <d v="2020-05-15T13:31:52"/>
    <s v="7f0aa523-796b-4a39-8160-8eea4c2f9d82"/>
  </r>
  <r>
    <n v="0"/>
    <n v="0"/>
    <n v="0"/>
    <n v="0"/>
    <n v="0"/>
    <n v="0"/>
    <n v="0"/>
    <n v="0"/>
    <n v="0"/>
    <n v="0"/>
    <x v="1"/>
    <n v="1"/>
    <n v="4"/>
    <n v="4"/>
    <n v="20"/>
    <x v="4"/>
    <d v="2020-05-15T13:27:31"/>
    <s v="zAWRR Not in Roster"/>
    <x v="1"/>
    <d v="2019-10-03T00:00:00"/>
    <d v="2019-10-03T16:03:37"/>
    <s v=""/>
    <s v="No"/>
    <s v="Old"/>
    <n v="0"/>
    <x v="1"/>
    <x v="0"/>
    <s v="zAWRR Not in Roster"/>
    <s v="zAWRR Not in Roster"/>
    <x v="1"/>
    <n v="1765560"/>
    <x v="1776"/>
    <x v="0"/>
    <s v="LP_AV115-J08_881077"/>
    <s v="CIP_AV115-J08_356049"/>
    <s v="Tree Work Complete"/>
    <m/>
    <x v="1"/>
    <s v="Ponderosa Pine"/>
    <s v="No"/>
    <s v="No"/>
    <n v="45"/>
    <n v="135"/>
    <s v="ABATE"/>
    <s v="F4B_FP-Rmv4 B"/>
    <s v="Haul offsite"/>
    <s v="No"/>
    <s v="None Observed"/>
    <s v="34 ft west of pole 10 along lines. 18 feet sth of lines. woodpecker holes, pitch, ants on base. pitch falling from above. root lift on downhill side. good lean to facility. 73 ft double top, v crotch, included bark. tree aimed at facilities. Yellow tape around tree pending approval. Edited by JGaulf. Updated by smonrf is a heritage tree but needs remove definite hazard"/>
    <s v="AEA_A &amp; E Arborists Tree Care"/>
    <m/>
    <n v="5746657"/>
    <s v="F4B_FP-Rmv4 B"/>
    <d v="2020-05-15T13:27:27"/>
    <m/>
    <s v="Unit"/>
    <m/>
    <m/>
    <m/>
    <m/>
    <m/>
    <s v="Remove all slash and wood"/>
    <x v="4"/>
    <d v="2020-05-15T13:27:31"/>
    <s v="Sierra"/>
    <s v="SI_Sierra"/>
    <s v="1051749335"/>
    <s v="13690 HOPEFUL HILL RD"/>
    <s v="NEVADA CITY"/>
    <s v=""/>
    <s v=""/>
    <s v="rmorgm_awrr"/>
    <d v="2019-10-03T16:03:37"/>
    <s v="BE_geomartawrrprod"/>
    <d v="2020-05-15T13:31:46"/>
    <s v="2781f4fa-fb14-4e0e-97ba-09297aee1c8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507E4EA-E7EF-4E48-8D09-0D894A63083F}" name="Pivot_Error_Veg_Table" cacheId="1" applyNumberFormats="0" applyBorderFormats="0" applyFontFormats="0" applyPatternFormats="0" applyAlignmentFormats="0" applyWidthHeightFormats="1" dataCaption="Values" updatedVersion="6" minRefreshableVersion="3" showDrill="0" itemPrintTitles="1" createdVersion="6" indent="0" compact="0" compactData="0" multipleFieldFilters="0">
  <location ref="BZ1:CO15" firstHeaderRow="0" firstDataRow="1" firstDataCol="7"/>
  <pivotFields count="76">
    <pivotField dataField="1" compact="0" outline="0" subtotalTop="0" showAll="0" defaultSubtotal="0"/>
    <pivotField dataField="1" compact="0" outline="0" showAll="0" defaultSubtotal="0"/>
    <pivotField dataField="1" compact="0" outline="0" showAll="0" defaultSubtotal="0"/>
    <pivotField dataField="1" compact="0" outline="0" showAll="0" defaultSubtotal="0"/>
    <pivotField dataField="1" compact="0" outline="0" subtotalTop="0" showAll="0" defaultSubtotal="0"/>
    <pivotField dataField="1" compact="0" outline="0" subtotalTop="0" showAll="0" defaultSubtotal="0"/>
    <pivotField dataField="1" compact="0" outline="0" showAll="0" defaultSubtotal="0"/>
    <pivotField dataField="1" compact="0" outline="0" subtotalTop="0" showAll="0" defaultSubtotal="0"/>
    <pivotField dataField="1" compact="0" outline="0" subtotalTop="0" showAll="0" defaultSubtotal="0"/>
    <pivotField compact="0" outline="0" showAll="0" defaultSubtotal="0"/>
    <pivotField compact="0" outline="0" showAll="0" defaultSubtotal="0">
      <items count="2">
        <item h="1" x="1"/>
        <item x="0"/>
      </items>
    </pivotField>
    <pivotField compact="0" outline="0" showAll="0" defaultSubtotal="0"/>
    <pivotField compact="0" outline="0" showAll="0" defaultSubtotal="0"/>
    <pivotField compact="0" outline="0" showAll="0" defaultSubtotal="0"/>
    <pivotField compact="0" outline="0" showAll="0" defaultSubtotal="0"/>
    <pivotField name="EVM LAST EDITED DAY" axis="axisRow" compact="0" numFmtId="14" outline="0" subtotalTop="0" showAll="0" sortType="ascending" defaultSubtotal="0">
      <items count="5">
        <item x="0"/>
        <item x="1"/>
        <item x="2"/>
        <item x="3"/>
        <item x="4"/>
      </items>
    </pivotField>
    <pivotField compact="0" numFmtId="165" outline="0" subtotalTop="0" showAll="0" defaultSubtotal="0"/>
    <pivotField name="Co" compact="0" outline="0" subtotalTop="0" showAll="0" defaultSubtotal="0"/>
    <pivotField name="COMPANY  -  EVM LAST EDITOR" axis="axisRow" compact="0" outline="0" subtotalTop="0" showAll="0" sortType="ascending" defaultSubtotal="0">
      <items count="7">
        <item x="5"/>
        <item x="6"/>
        <item x="3"/>
        <item x="4"/>
        <item x="2"/>
        <item x="0"/>
        <item x="1"/>
      </items>
    </pivotField>
    <pivotField compact="0" numFmtId="14" outline="0" subtotalTop="0" showAll="0" defaultSubtotal="0"/>
    <pivotField compact="0" numFmtId="164"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name="Include awrr in PI Error Report" compact="0" outline="0" subtotalTop="0" showAll="0" defaultSubtotal="0">
      <items count="2">
        <item x="1"/>
        <item h="1" x="0"/>
      </items>
    </pivotField>
    <pivotField name="Veg Has Error _CommentsHaveNoDelete_IncludeAwrrInReport_OR_PrescriptionChanged" axis="axisRow" compact="0" outline="0" subtotalTop="0" showAll="0" defaultSubtotal="0">
      <items count="2">
        <item h="1" x="0"/>
        <item x="1"/>
      </items>
    </pivotField>
    <pivotField compact="0" outline="0" showAll="0" defaultSubtotal="0"/>
    <pivotField compact="0" outline="0" showAll="0" defaultSubtotal="0"/>
    <pivotField name="Full Name" axis="axisRow" compact="0" outline="0" showAll="0" sortType="ascending" defaultSubtotal="0">
      <items count="30">
        <item x="14"/>
        <item x="19"/>
        <item x="22"/>
        <item x="13"/>
        <item x="4"/>
        <item x="2"/>
        <item x="16"/>
        <item x="21"/>
        <item x="0"/>
        <item x="11"/>
        <item x="25"/>
        <item x="24"/>
        <item x="29"/>
        <item x="15"/>
        <item x="20"/>
        <item x="23"/>
        <item x="12"/>
        <item x="18"/>
        <item x="28"/>
        <item x="3"/>
        <item x="7"/>
        <item x="9"/>
        <item x="10"/>
        <item x="8"/>
        <item x="17"/>
        <item x="27"/>
        <item x="26"/>
        <item x="5"/>
        <item x="6"/>
        <item x="1"/>
      </items>
    </pivotField>
    <pivotField compact="0" outline="0" showAll="0" defaultSubtotal="0"/>
    <pivotField axis="axisRow" compact="0" outline="0" showAll="0" sortType="ascending" defaultSubtotal="0">
      <items count="1777">
        <item x="603"/>
        <item x="1706"/>
        <item x="1703"/>
        <item x="224"/>
        <item x="222"/>
        <item x="225"/>
        <item x="226"/>
        <item x="214"/>
        <item x="476"/>
        <item x="727"/>
        <item x="240"/>
        <item x="239"/>
        <item x="238"/>
        <item x="909"/>
        <item x="139"/>
        <item x="138"/>
        <item x="242"/>
        <item x="137"/>
        <item x="136"/>
        <item x="140"/>
        <item x="134"/>
        <item x="132"/>
        <item x="131"/>
        <item x="133"/>
        <item x="127"/>
        <item x="126"/>
        <item x="135"/>
        <item x="130"/>
        <item x="129"/>
        <item x="128"/>
        <item x="125"/>
        <item x="241"/>
        <item x="1689"/>
        <item x="1693"/>
        <item x="1680"/>
        <item x="1704"/>
        <item x="530"/>
        <item x="355"/>
        <item x="383"/>
        <item x="388"/>
        <item x="379"/>
        <item x="376"/>
        <item x="372"/>
        <item x="415"/>
        <item x="364"/>
        <item x="552"/>
        <item x="554"/>
        <item x="354"/>
        <item x="553"/>
        <item x="1697"/>
        <item x="183"/>
        <item x="735"/>
        <item x="736"/>
        <item x="184"/>
        <item x="1282"/>
        <item x="483"/>
        <item x="484"/>
        <item x="485"/>
        <item x="260"/>
        <item x="529"/>
        <item x="528"/>
        <item x="1723"/>
        <item x="1724"/>
        <item x="1698"/>
        <item x="1679"/>
        <item x="114"/>
        <item x="486"/>
        <item x="487"/>
        <item x="488"/>
        <item x="414"/>
        <item x="489"/>
        <item x="490"/>
        <item x="491"/>
        <item x="314"/>
        <item x="313"/>
        <item x="573"/>
        <item x="574"/>
        <item x="576"/>
        <item x="577"/>
        <item x="575"/>
        <item x="571"/>
        <item x="570"/>
        <item x="569"/>
        <item x="481"/>
        <item x="482"/>
        <item x="317"/>
        <item x="353"/>
        <item x="352"/>
        <item x="351"/>
        <item x="349"/>
        <item x="568"/>
        <item x="311"/>
        <item x="243"/>
        <item x="347"/>
        <item x="348"/>
        <item x="506"/>
        <item x="338"/>
        <item x="249"/>
        <item x="320"/>
        <item x="322"/>
        <item x="323"/>
        <item x="324"/>
        <item x="325"/>
        <item x="326"/>
        <item x="327"/>
        <item x="329"/>
        <item x="332"/>
        <item x="333"/>
        <item x="335"/>
        <item x="336"/>
        <item x="337"/>
        <item x="248"/>
        <item x="245"/>
        <item x="247"/>
        <item x="246"/>
        <item x="244"/>
        <item x="250"/>
        <item x="572"/>
        <item x="330"/>
        <item x="1705"/>
        <item x="151"/>
        <item x="152"/>
        <item x="153"/>
        <item x="154"/>
        <item x="156"/>
        <item x="155"/>
        <item x="159"/>
        <item x="158"/>
        <item x="157"/>
        <item x="94"/>
        <item x="237"/>
        <item x="96"/>
        <item x="160"/>
        <item x="161"/>
        <item x="235"/>
        <item x="236"/>
        <item x="81"/>
        <item x="79"/>
        <item x="257"/>
        <item x="105"/>
        <item x="219"/>
        <item x="223"/>
        <item x="220"/>
        <item x="221"/>
        <item x="818"/>
        <item x="217"/>
        <item x="907"/>
        <item x="1761"/>
        <item x="1762"/>
        <item x="1694"/>
        <item x="1696"/>
        <item x="1763"/>
        <item x="1765"/>
        <item x="1701"/>
        <item x="181"/>
        <item x="46"/>
        <item x="9"/>
        <item x="30"/>
        <item x="61"/>
        <item x="665"/>
        <item x="53"/>
        <item x="38"/>
        <item x="42"/>
        <item x="36"/>
        <item x="44"/>
        <item x="34"/>
        <item x="40"/>
        <item x="54"/>
        <item x="55"/>
        <item x="45"/>
        <item x="227"/>
        <item x="959"/>
        <item x="228"/>
        <item x="966"/>
        <item x="1741"/>
        <item x="1740"/>
        <item x="973"/>
        <item x="1082"/>
        <item x="598"/>
        <item x="500"/>
        <item x="501"/>
        <item x="607"/>
        <item x="416"/>
        <item x="417"/>
        <item x="418"/>
        <item x="419"/>
        <item x="295"/>
        <item x="296"/>
        <item x="502"/>
        <item x="191"/>
        <item x="914"/>
        <item x="299"/>
        <item x="753"/>
        <item x="720"/>
        <item x="259"/>
        <item x="150"/>
        <item x="1084"/>
        <item x="493"/>
        <item x="1113"/>
        <item x="1114"/>
        <item x="272"/>
        <item x="494"/>
        <item x="495"/>
        <item x="1057"/>
        <item x="263"/>
        <item x="52"/>
        <item x="49"/>
        <item x="50"/>
        <item x="848"/>
        <item x="953"/>
        <item x="955"/>
        <item x="671"/>
        <item x="677"/>
        <item x="679"/>
        <item x="681"/>
        <item x="688"/>
        <item x="59"/>
        <item x="833"/>
        <item x="964"/>
        <item x="834"/>
        <item x="835"/>
        <item x="733"/>
        <item x="1194"/>
        <item x="253"/>
        <item x="1272"/>
        <item x="1564"/>
        <item x="1742"/>
        <item x="288"/>
        <item x="266"/>
        <item x="47"/>
        <item x="233"/>
        <item x="795"/>
        <item x="277"/>
        <item x="719"/>
        <item x="207"/>
        <item x="218"/>
        <item x="912"/>
        <item x="149"/>
        <item x="190"/>
        <item x="1161"/>
        <item x="496"/>
        <item x="759"/>
        <item x="760"/>
        <item x="1274"/>
        <item x="1273"/>
        <item x="1276"/>
        <item x="604"/>
        <item x="1711"/>
        <item x="497"/>
        <item x="498"/>
        <item x="499"/>
        <item x="1280"/>
        <item x="597"/>
        <item x="297"/>
        <item x="420"/>
        <item x="421"/>
        <item x="189"/>
        <item x="1038"/>
        <item x="188"/>
        <item x="187"/>
        <item x="186"/>
        <item x="261"/>
        <item x="251"/>
        <item x="185"/>
        <item x="182"/>
        <item x="216"/>
        <item x="229"/>
        <item x="539"/>
        <item x="533"/>
        <item x="540"/>
        <item x="541"/>
        <item x="542"/>
        <item x="543"/>
        <item x="544"/>
        <item x="545"/>
        <item x="546"/>
        <item x="547"/>
        <item x="548"/>
        <item x="404"/>
        <item x="403"/>
        <item x="402"/>
        <item x="401"/>
        <item x="230"/>
        <item x="400"/>
        <item x="531"/>
        <item x="836"/>
        <item x="840"/>
        <item x="844"/>
        <item x="845"/>
        <item x="232"/>
        <item x="276"/>
        <item x="839"/>
        <item x="231"/>
        <item x="273"/>
        <item x="274"/>
        <item x="275"/>
        <item x="910"/>
        <item x="465"/>
        <item x="1397"/>
        <item x="450"/>
        <item x="1319"/>
        <item x="911"/>
        <item x="1743"/>
        <item x="520"/>
        <item x="268"/>
        <item x="269"/>
        <item x="611"/>
        <item x="1632"/>
        <item x="521"/>
        <item x="522"/>
        <item x="523"/>
        <item x="524"/>
        <item x="1630"/>
        <item x="534"/>
        <item x="1372"/>
        <item x="1106"/>
        <item x="267"/>
        <item x="264"/>
        <item x="265"/>
        <item x="271"/>
        <item x="443"/>
        <item x="444"/>
        <item x="445"/>
        <item x="446"/>
        <item x="447"/>
        <item x="1317"/>
        <item x="1318"/>
        <item x="448"/>
        <item x="449"/>
        <item x="142"/>
        <item x="1393"/>
        <item x="1394"/>
        <item x="472"/>
        <item x="645"/>
        <item x="1624"/>
        <item x="1625"/>
        <item x="1623"/>
        <item x="1631"/>
        <item x="1330"/>
        <item x="1382"/>
        <item x="578"/>
        <item x="606"/>
        <item x="1244"/>
        <item x="357"/>
        <item x="356"/>
        <item x="579"/>
        <item x="526"/>
        <item x="605"/>
        <item x="471"/>
        <item x="589"/>
        <item x="590"/>
        <item x="591"/>
        <item x="592"/>
        <item x="593"/>
        <item x="594"/>
        <item x="580"/>
        <item x="503"/>
        <item x="504"/>
        <item x="505"/>
        <item x="595"/>
        <item x="596"/>
        <item x="507"/>
        <item x="514"/>
        <item x="644"/>
        <item x="1379"/>
        <item x="532"/>
        <item x="516"/>
        <item x="515"/>
        <item x="302"/>
        <item x="307"/>
        <item x="1186"/>
        <item x="1146"/>
        <item x="1124"/>
        <item x="303"/>
        <item x="304"/>
        <item x="300"/>
        <item x="305"/>
        <item x="306"/>
        <item x="413"/>
        <item x="301"/>
        <item x="469"/>
        <item x="474"/>
        <item x="89"/>
        <item x="88"/>
        <item x="695"/>
        <item x="71"/>
        <item x="470"/>
        <item x="1307"/>
        <item x="143"/>
        <item x="85"/>
        <item x="144"/>
        <item x="70"/>
        <item x="162"/>
        <item x="145"/>
        <item x="146"/>
        <item x="147"/>
        <item x="148"/>
        <item x="76"/>
        <item x="77"/>
        <item x="78"/>
        <item x="80"/>
        <item x="84"/>
        <item x="1435"/>
        <item x="58"/>
        <item x="86"/>
        <item x="1430"/>
        <item x="163"/>
        <item x="1447"/>
        <item x="164"/>
        <item x="1428"/>
        <item x="165"/>
        <item x="87"/>
        <item x="475"/>
        <item x="1446"/>
        <item x="1349"/>
        <item x="11"/>
        <item x="1658"/>
        <item x="1648"/>
        <item x="1257"/>
        <item x="1306"/>
        <item x="1327"/>
        <item x="1321"/>
        <item x="1354"/>
        <item x="1353"/>
        <item x="1352"/>
        <item x="1357"/>
        <item x="1365"/>
        <item x="1374"/>
        <item x="1399"/>
        <item x="1402"/>
        <item x="1408"/>
        <item x="1411"/>
        <item x="1279"/>
        <item x="1283"/>
        <item x="1284"/>
        <item x="1287"/>
        <item x="1292"/>
        <item x="1293"/>
        <item x="1302"/>
        <item x="1300"/>
        <item x="1304"/>
        <item x="1308"/>
        <item x="1311"/>
        <item x="1314"/>
        <item x="1316"/>
        <item x="1325"/>
        <item x="1333"/>
        <item x="1346"/>
        <item x="1348"/>
        <item x="1350"/>
        <item x="1363"/>
        <item x="1362"/>
        <item x="1366"/>
        <item x="1373"/>
        <item x="1378"/>
        <item x="1377"/>
        <item x="468"/>
        <item x="1384"/>
        <item x="1385"/>
        <item x="1388"/>
        <item x="1386"/>
        <item x="1390"/>
        <item x="1389"/>
        <item x="1418"/>
        <item x="1421"/>
        <item x="1424"/>
        <item x="1432"/>
        <item x="1438"/>
        <item x="1440"/>
        <item x="1444"/>
        <item x="1452"/>
        <item x="1451"/>
        <item x="1455"/>
        <item x="1456"/>
        <item x="1548"/>
        <item x="1549"/>
        <item x="1553"/>
        <item x="1557"/>
        <item x="1459"/>
        <item x="1460"/>
        <item x="1715"/>
        <item x="1467"/>
        <item x="1469"/>
        <item x="1470"/>
        <item x="1473"/>
        <item x="1474"/>
        <item x="1475"/>
        <item x="1480"/>
        <item x="1511"/>
        <item x="1517"/>
        <item x="1716"/>
        <item x="1717"/>
        <item x="1546"/>
        <item x="1562"/>
        <item x="1565"/>
        <item x="1574"/>
        <item x="1576"/>
        <item x="1578"/>
        <item x="1585"/>
        <item x="1584"/>
        <item x="1587"/>
        <item x="1591"/>
        <item x="1599"/>
        <item x="1718"/>
        <item x="1606"/>
        <item x="1608"/>
        <item x="1719"/>
        <item x="1612"/>
        <item x="1613"/>
        <item x="1614"/>
        <item x="1616"/>
        <item x="1463"/>
        <item x="1464"/>
        <item x="1465"/>
        <item x="1466"/>
        <item x="1468"/>
        <item x="1483"/>
        <item x="1491"/>
        <item x="1494"/>
        <item x="1496"/>
        <item x="1500"/>
        <item x="1502"/>
        <item x="1504"/>
        <item x="1507"/>
        <item x="1508"/>
        <item x="1515"/>
        <item x="1516"/>
        <item x="1518"/>
        <item x="1520"/>
        <item x="1524"/>
        <item x="1526"/>
        <item x="1527"/>
        <item x="1530"/>
        <item x="1531"/>
        <item x="1707"/>
        <item x="1708"/>
        <item x="1710"/>
        <item x="1738"/>
        <item x="1712"/>
        <item x="1713"/>
        <item x="1721"/>
        <item x="1722"/>
        <item x="1725"/>
        <item x="1726"/>
        <item x="1730"/>
        <item x="1731"/>
        <item x="1732"/>
        <item x="1733"/>
        <item x="1734"/>
        <item x="1736"/>
        <item x="1744"/>
        <item x="1746"/>
        <item x="1747"/>
        <item x="1750"/>
        <item x="1753"/>
        <item x="1754"/>
        <item x="1755"/>
        <item x="1768"/>
        <item x="1769"/>
        <item x="1770"/>
        <item x="1771"/>
        <item x="1772"/>
        <item x="1773"/>
        <item x="12"/>
        <item x="16"/>
        <item x="17"/>
        <item x="18"/>
        <item x="13"/>
        <item x="19"/>
        <item x="21"/>
        <item x="693"/>
        <item x="62"/>
        <item x="109"/>
        <item x="108"/>
        <item x="166"/>
        <item x="63"/>
        <item x="64"/>
        <item x="65"/>
        <item x="141"/>
        <item x="0"/>
        <item x="167"/>
        <item x="82"/>
        <item x="66"/>
        <item x="168"/>
        <item x="169"/>
        <item x="170"/>
        <item x="171"/>
        <item x="48"/>
        <item x="41"/>
        <item x="43"/>
        <item x="51"/>
        <item x="172"/>
        <item x="173"/>
        <item x="358"/>
        <item x="110"/>
        <item x="111"/>
        <item x="57"/>
        <item x="112"/>
        <item x="115"/>
        <item x="56"/>
        <item x="113"/>
        <item x="117"/>
        <item x="118"/>
        <item x="119"/>
        <item x="116"/>
        <item x="39"/>
        <item x="37"/>
        <item x="35"/>
        <item x="33"/>
        <item x="32"/>
        <item x="31"/>
        <item x="10"/>
        <item x="8"/>
        <item x="174"/>
        <item x="120"/>
        <item x="121"/>
        <item x="122"/>
        <item x="123"/>
        <item x="124"/>
        <item x="367"/>
        <item x="391"/>
        <item x="392"/>
        <item x="389"/>
        <item x="386"/>
        <item x="390"/>
        <item x="382"/>
        <item x="385"/>
        <item x="384"/>
        <item x="387"/>
        <item x="380"/>
        <item x="378"/>
        <item x="60"/>
        <item x="106"/>
        <item x="1"/>
        <item x="2"/>
        <item x="4"/>
        <item x="6"/>
        <item x="3"/>
        <item x="5"/>
        <item x="7"/>
        <item x="107"/>
        <item x="365"/>
        <item x="369"/>
        <item x="366"/>
        <item x="373"/>
        <item x="368"/>
        <item x="370"/>
        <item x="375"/>
        <item x="371"/>
        <item x="374"/>
        <item x="363"/>
        <item x="359"/>
        <item x="362"/>
        <item x="1351"/>
        <item x="361"/>
        <item x="73"/>
        <item x="75"/>
        <item x="381"/>
        <item x="1371"/>
        <item x="377"/>
        <item x="1281"/>
        <item x="175"/>
        <item x="176"/>
        <item x="177"/>
        <item x="178"/>
        <item x="83"/>
        <item x="466"/>
        <item x="1367"/>
        <item x="1368"/>
        <item x="478"/>
        <item x="90"/>
        <item x="67"/>
        <item x="69"/>
        <item x="68"/>
        <item x="394"/>
        <item x="433"/>
        <item x="1369"/>
        <item x="72"/>
        <item x="179"/>
        <item x="180"/>
        <item x="74"/>
        <item x="479"/>
        <item x="480"/>
        <item x="477"/>
        <item x="456"/>
        <item x="458"/>
        <item x="459"/>
        <item x="460"/>
        <item x="461"/>
        <item x="462"/>
        <item x="463"/>
        <item x="464"/>
        <item x="436"/>
        <item x="1309"/>
        <item x="438"/>
        <item x="439"/>
        <item x="441"/>
        <item x="442"/>
        <item x="451"/>
        <item x="452"/>
        <item x="453"/>
        <item x="454"/>
        <item x="424"/>
        <item x="425"/>
        <item x="426"/>
        <item x="427"/>
        <item x="428"/>
        <item x="429"/>
        <item x="432"/>
        <item x="434"/>
        <item x="602"/>
        <item x="1686"/>
        <item x="1687"/>
        <item x="1472"/>
        <item x="1720"/>
        <item x="1376"/>
        <item x="601"/>
        <item x="1688"/>
        <item x="599"/>
        <item x="600"/>
        <item x="1756"/>
        <item x="1758"/>
        <item x="1757"/>
        <item x="642"/>
        <item x="467"/>
        <item x="1729"/>
        <item x="1727"/>
        <item x="512"/>
        <item x="508"/>
        <item x="643"/>
        <item x="1268"/>
        <item x="913"/>
        <item x="1637"/>
        <item x="1636"/>
        <item x="1638"/>
        <item x="1640"/>
        <item x="1626"/>
        <item x="1628"/>
        <item x="1269"/>
        <item x="1270"/>
        <item x="412"/>
        <item x="1641"/>
        <item x="1271"/>
        <item x="1642"/>
        <item x="1647"/>
        <item x="1643"/>
        <item x="1644"/>
        <item x="1645"/>
        <item x="1739"/>
        <item x="1646"/>
        <item x="1682"/>
        <item x="1433"/>
        <item x="550"/>
        <item x="14"/>
        <item x="15"/>
        <item x="562"/>
        <item x="563"/>
        <item x="564"/>
        <item x="566"/>
        <item x="525"/>
        <item x="560"/>
        <item x="559"/>
        <item x="558"/>
        <item x="557"/>
        <item x="556"/>
        <item x="561"/>
        <item x="567"/>
        <item x="20"/>
        <item x="513"/>
        <item x="588"/>
        <item x="565"/>
        <item x="518"/>
        <item x="22"/>
        <item x="23"/>
        <item x="24"/>
        <item x="25"/>
        <item x="26"/>
        <item x="27"/>
        <item x="28"/>
        <item x="29"/>
        <item x="411"/>
        <item x="410"/>
        <item x="509"/>
        <item x="511"/>
        <item x="510"/>
        <item x="555"/>
        <item x="440"/>
        <item x="192"/>
        <item x="195"/>
        <item x="1699"/>
        <item x="1700"/>
        <item x="1445"/>
        <item x="1450"/>
        <item x="1453"/>
        <item x="630"/>
        <item x="629"/>
        <item x="635"/>
        <item x="638"/>
        <item x="637"/>
        <item x="640"/>
        <item x="631"/>
        <item x="632"/>
        <item x="628"/>
        <item x="633"/>
        <item x="626"/>
        <item x="1678"/>
        <item x="809"/>
        <item x="811"/>
        <item x="813"/>
        <item x="814"/>
        <item x="816"/>
        <item x="819"/>
        <item x="820"/>
        <item x="822"/>
        <item x="823"/>
        <item x="826"/>
        <item x="936"/>
        <item x="939"/>
        <item x="1702"/>
        <item x="610"/>
        <item x="291"/>
        <item x="293"/>
        <item x="196"/>
        <item x="1032"/>
        <item x="765"/>
        <item x="1091"/>
        <item x="262"/>
        <item x="197"/>
        <item x="198"/>
        <item x="199"/>
        <item x="200"/>
        <item x="201"/>
        <item x="202"/>
        <item x="203"/>
        <item x="204"/>
        <item x="205"/>
        <item x="767"/>
        <item x="768"/>
        <item x="769"/>
        <item x="770"/>
        <item x="771"/>
        <item x="772"/>
        <item x="773"/>
        <item x="774"/>
        <item x="775"/>
        <item x="776"/>
        <item x="777"/>
        <item x="778"/>
        <item x="779"/>
        <item x="780"/>
        <item x="781"/>
        <item x="782"/>
        <item x="783"/>
        <item x="784"/>
        <item x="785"/>
        <item x="786"/>
        <item x="787"/>
        <item x="788"/>
        <item x="789"/>
        <item x="764"/>
        <item x="726"/>
        <item x="551"/>
        <item x="538"/>
        <item x="1540"/>
        <item x="1210"/>
        <item x="1203"/>
        <item x="1205"/>
        <item x="1206"/>
        <item x="319"/>
        <item x="1207"/>
        <item x="1208"/>
        <item x="1204"/>
        <item x="281"/>
        <item x="1690"/>
        <item x="1766"/>
        <item x="1420"/>
        <item x="492"/>
        <item x="91"/>
        <item x="92"/>
        <item x="93"/>
        <item x="95"/>
        <item x="97"/>
        <item x="100"/>
        <item x="98"/>
        <item x="99"/>
        <item x="976"/>
        <item x="206"/>
        <item x="790"/>
        <item x="208"/>
        <item x="209"/>
        <item x="210"/>
        <item x="211"/>
        <item x="212"/>
        <item x="213"/>
        <item x="792"/>
        <item x="793"/>
        <item x="794"/>
        <item x="797"/>
        <item x="798"/>
        <item x="799"/>
        <item x="1629"/>
        <item x="646"/>
        <item x="647"/>
        <item x="649"/>
        <item x="650"/>
        <item x="653"/>
        <item x="654"/>
        <item x="656"/>
        <item x="658"/>
        <item x="1568"/>
        <item x="1635"/>
        <item x="1571"/>
        <item x="1573"/>
        <item x="1260"/>
        <item x="660"/>
        <item x="1261"/>
        <item x="661"/>
        <item x="662"/>
        <item x="1547"/>
        <item x="1154"/>
        <item x="1159"/>
        <item x="666"/>
        <item x="667"/>
        <item x="1263"/>
        <item x="713"/>
        <item x="1165"/>
        <item x="1170"/>
        <item x="1177"/>
        <item x="1182"/>
        <item x="1188"/>
        <item x="1191"/>
        <item x="678"/>
        <item x="680"/>
        <item x="689"/>
        <item x="692"/>
        <item x="800"/>
        <item x="670"/>
        <item x="672"/>
        <item x="675"/>
        <item x="1185"/>
        <item x="1187"/>
        <item x="754"/>
        <item x="1267"/>
        <item x="801"/>
        <item x="1541"/>
        <item x="308"/>
        <item x="310"/>
        <item x="1776"/>
        <item x="757"/>
        <item x="1691"/>
        <item x="294"/>
        <item x="292"/>
        <item x="286"/>
        <item x="278"/>
        <item x="1224"/>
        <item x="1265"/>
        <item x="1266"/>
        <item x="193"/>
        <item x="406"/>
        <item x="408"/>
        <item x="407"/>
        <item x="252"/>
        <item x="405"/>
        <item x="339"/>
        <item x="340"/>
        <item x="341"/>
        <item x="342"/>
        <item x="1226"/>
        <item x="343"/>
        <item x="1217"/>
        <item x="321"/>
        <item x="1218"/>
        <item x="1214"/>
        <item x="1213"/>
        <item x="1212"/>
        <item x="1211"/>
        <item x="1216"/>
        <item x="1215"/>
        <item x="1639"/>
        <item x="1775"/>
        <item x="1298"/>
        <item x="1488"/>
        <item x="1486"/>
        <item x="1487"/>
        <item x="1485"/>
        <item x="1193"/>
        <item x="1525"/>
        <item x="1198"/>
        <item x="1543"/>
        <item x="1558"/>
        <item x="1561"/>
        <item x="1552"/>
        <item x="1555"/>
        <item x="1471"/>
        <item x="1147"/>
        <item x="1222"/>
        <item x="1767"/>
        <item x="1232"/>
        <item x="194"/>
        <item x="289"/>
        <item x="1144"/>
        <item x="287"/>
        <item x="285"/>
        <item x="284"/>
        <item x="290"/>
        <item x="328"/>
        <item x="331"/>
        <item x="1223"/>
        <item x="334"/>
        <item x="344"/>
        <item x="345"/>
        <item x="346"/>
        <item x="1233"/>
        <item x="350"/>
        <item x="1230"/>
        <item x="612"/>
        <item x="1481"/>
        <item x="1484"/>
        <item x="652"/>
        <item x="1495"/>
        <item x="1493"/>
        <item x="1498"/>
        <item x="1490"/>
        <item x="1499"/>
        <item x="1497"/>
        <item x="1489"/>
        <item x="1156"/>
        <item x="1160"/>
        <item x="1158"/>
        <item x="1167"/>
        <item x="1173"/>
        <item x="1162"/>
        <item x="1163"/>
        <item x="1168"/>
        <item x="1169"/>
        <item x="1172"/>
        <item x="1171"/>
        <item x="1175"/>
        <item x="1176"/>
        <item x="1181"/>
        <item x="1180"/>
        <item x="1179"/>
        <item x="1178"/>
        <item x="1155"/>
        <item x="1151"/>
        <item x="1133"/>
        <item x="1132"/>
        <item x="1152"/>
        <item x="1131"/>
        <item x="1129"/>
        <item x="280"/>
        <item x="279"/>
        <item x="1130"/>
        <item x="527"/>
        <item x="1676"/>
        <item x="1634"/>
        <item x="1140"/>
        <item x="1138"/>
        <item x="1139"/>
        <item x="1189"/>
        <item x="1135"/>
        <item x="1136"/>
        <item x="270"/>
        <item x="283"/>
        <item x="282"/>
        <item x="1633"/>
        <item x="828"/>
        <item x="399"/>
        <item x="395"/>
        <item x="398"/>
        <item x="396"/>
        <item x="397"/>
        <item x="393"/>
        <item x="1246"/>
        <item x="1358"/>
        <item x="1359"/>
        <item x="1594"/>
        <item x="435"/>
        <item x="1605"/>
        <item x="1360"/>
        <item x="1657"/>
        <item x="1677"/>
        <item x="1395"/>
        <item x="255"/>
        <item x="1764"/>
        <item x="473"/>
        <item x="104"/>
        <item x="103"/>
        <item x="409"/>
        <item x="101"/>
        <item x="709"/>
        <item x="102"/>
        <item x="1241"/>
        <item x="707"/>
        <item x="215"/>
        <item x="1234"/>
        <item x="1020"/>
        <item x="1012"/>
        <item x="1675"/>
        <item x="1228"/>
        <item x="1229"/>
        <item x="1026"/>
        <item x="1023"/>
        <item x="1010"/>
        <item x="1007"/>
        <item x="1659"/>
        <item x="949"/>
        <item x="994"/>
        <item x="1097"/>
        <item x="946"/>
        <item x="1059"/>
        <item x="1060"/>
        <item x="1061"/>
        <item x="1062"/>
        <item x="1063"/>
        <item x="1064"/>
        <item x="1065"/>
        <item x="1066"/>
        <item x="1067"/>
        <item x="1068"/>
        <item x="1069"/>
        <item x="1070"/>
        <item x="1071"/>
        <item x="1072"/>
        <item x="1073"/>
        <item x="1074"/>
        <item x="1075"/>
        <item x="1076"/>
        <item x="1077"/>
        <item x="1078"/>
        <item x="1079"/>
        <item x="1080"/>
        <item x="1081"/>
        <item x="549"/>
        <item x="1242"/>
        <item x="1243"/>
        <item x="1251"/>
        <item x="1209"/>
        <item x="904"/>
        <item x="908"/>
        <item x="1127"/>
        <item x="829"/>
        <item x="360"/>
        <item x="898"/>
        <item x="882"/>
        <item x="843"/>
        <item x="842"/>
        <item x="841"/>
        <item x="1143"/>
        <item x="1285"/>
        <item x="315"/>
        <item x="318"/>
        <item x="1199"/>
        <item x="886"/>
        <item x="881"/>
        <item x="871"/>
        <item x="872"/>
        <item x="873"/>
        <item x="874"/>
        <item x="852"/>
        <item x="853"/>
        <item x="854"/>
        <item x="855"/>
        <item x="856"/>
        <item x="857"/>
        <item x="858"/>
        <item x="859"/>
        <item x="860"/>
        <item x="861"/>
        <item x="862"/>
        <item x="863"/>
        <item x="864"/>
        <item x="865"/>
        <item x="866"/>
        <item x="867"/>
        <item x="868"/>
        <item x="869"/>
        <item x="901"/>
        <item x="703"/>
        <item x="705"/>
        <item x="704"/>
        <item x="711"/>
        <item x="900"/>
        <item x="875"/>
        <item x="876"/>
        <item x="877"/>
        <item x="878"/>
        <item x="234"/>
        <item x="879"/>
        <item x="880"/>
        <item x="887"/>
        <item x="888"/>
        <item x="889"/>
        <item x="890"/>
        <item x="891"/>
        <item x="892"/>
        <item x="895"/>
        <item x="1656"/>
        <item x="1650"/>
        <item x="1653"/>
        <item x="1651"/>
        <item x="1652"/>
        <item x="1649"/>
        <item x="1671"/>
        <item x="1253"/>
        <item x="1254"/>
        <item x="1654"/>
        <item x="1255"/>
        <item x="1655"/>
        <item x="1672"/>
        <item x="1673"/>
        <item x="1674"/>
        <item x="1256"/>
        <item x="712"/>
        <item x="918"/>
        <item x="917"/>
        <item x="1017"/>
        <item x="1019"/>
        <item x="1021"/>
        <item x="1022"/>
        <item x="915"/>
        <item x="916"/>
        <item x="1013"/>
        <item x="1014"/>
        <item x="1016"/>
        <item x="919"/>
        <item x="920"/>
        <item x="922"/>
        <item x="923"/>
        <item x="924"/>
        <item x="937"/>
        <item x="941"/>
        <item x="938"/>
        <item x="944"/>
        <item x="256"/>
        <item x="1258"/>
        <item x="1100"/>
        <item x="1107"/>
        <item x="1259"/>
        <item x="1098"/>
        <item x="951"/>
        <item x="1403"/>
        <item x="1103"/>
        <item x="1101"/>
        <item x="1102"/>
        <item x="1404"/>
        <item x="1405"/>
        <item x="957"/>
        <item x="710"/>
        <item x="1660"/>
        <item x="1661"/>
        <item x="832"/>
        <item x="837"/>
        <item x="838"/>
        <item x="846"/>
        <item x="849"/>
        <item x="851"/>
        <item x="899"/>
        <item x="902"/>
        <item x="298"/>
        <item x="1183"/>
        <item x="1190"/>
        <item x="1192"/>
        <item x="1149"/>
        <item x="581"/>
        <item x="582"/>
        <item x="583"/>
        <item x="584"/>
        <item x="585"/>
        <item x="586"/>
        <item x="587"/>
        <item x="1662"/>
        <item x="1663"/>
        <item x="1664"/>
        <item x="536"/>
        <item x="706"/>
        <item x="1320"/>
        <item x="1339"/>
        <item x="1665"/>
        <item x="1324"/>
        <item x="1322"/>
        <item x="714"/>
        <item x="715"/>
        <item x="1332"/>
        <item x="1331"/>
        <item x="457"/>
        <item x="1668"/>
        <item x="1329"/>
        <item x="1328"/>
        <item x="455"/>
        <item x="708"/>
        <item x="700"/>
        <item x="1335"/>
        <item x="699"/>
        <item x="1669"/>
        <item x="1670"/>
        <item x="1343"/>
        <item x="1344"/>
        <item x="697"/>
        <item x="1666"/>
        <item x="1667"/>
        <item x="1337"/>
        <item x="1338"/>
        <item x="1249"/>
        <item x="716"/>
        <item x="942"/>
        <item x="958"/>
        <item x="974"/>
        <item x="981"/>
        <item x="991"/>
        <item x="1008"/>
        <item x="1015"/>
        <item x="1024"/>
        <item x="1049"/>
        <item x="1108"/>
        <item x="1109"/>
        <item x="1111"/>
        <item x="1116"/>
        <item x="1119"/>
        <item x="1121"/>
        <item x="1126"/>
        <item x="1137"/>
        <item x="1145"/>
        <item x="1150"/>
        <item x="1164"/>
        <item x="1196"/>
        <item x="1195"/>
        <item x="312"/>
        <item x="1236"/>
        <item x="664"/>
        <item x="669"/>
        <item x="641"/>
        <item x="676"/>
        <item x="617"/>
        <item x="674"/>
        <item x="620"/>
        <item x="636"/>
        <item x="639"/>
        <item x="648"/>
        <item x="663"/>
        <item x="651"/>
        <item x="655"/>
        <item x="657"/>
        <item x="659"/>
        <item x="732"/>
        <item x="729"/>
        <item x="730"/>
        <item x="728"/>
        <item x="731"/>
        <item x="734"/>
        <item x="737"/>
        <item x="738"/>
        <item x="756"/>
        <item x="755"/>
        <item x="1478"/>
        <item x="758"/>
        <item x="847"/>
        <item x="850"/>
        <item x="870"/>
        <item x="883"/>
        <item x="884"/>
        <item x="885"/>
        <item x="897"/>
        <item x="766"/>
        <item x="796"/>
        <item x="791"/>
        <item x="906"/>
        <item x="905"/>
        <item x="803"/>
        <item x="903"/>
        <item x="807"/>
        <item x="810"/>
        <item x="817"/>
        <item x="821"/>
        <item x="824"/>
        <item x="825"/>
        <item x="827"/>
        <item x="830"/>
        <item x="831"/>
        <item x="1096"/>
        <item x="1099"/>
        <item x="945"/>
        <item x="1220"/>
        <item x="1221"/>
        <item x="316"/>
        <item x="1219"/>
        <item x="1227"/>
        <item x="1235"/>
        <item x="1238"/>
        <item x="1245"/>
        <item x="1248"/>
        <item x="1252"/>
        <item x="1262"/>
        <item x="1264"/>
        <item x="1275"/>
        <item x="1277"/>
        <item x="1278"/>
        <item x="422"/>
        <item x="1290"/>
        <item x="1289"/>
        <item x="1295"/>
        <item x="1345"/>
        <item x="1313"/>
        <item x="1326"/>
        <item x="1342"/>
        <item x="1396"/>
        <item x="1406"/>
        <item x="1412"/>
        <item x="1426"/>
        <item x="1429"/>
        <item x="1436"/>
        <item x="1442"/>
        <item x="1449"/>
        <item x="1457"/>
        <item x="1461"/>
        <item x="1225"/>
        <item x="1231"/>
        <item x="1250"/>
        <item x="1237"/>
        <item x="1239"/>
        <item x="1240"/>
        <item x="1247"/>
        <item x="1479"/>
        <item x="1514"/>
        <item x="1521"/>
        <item x="1529"/>
        <item x="1534"/>
        <item x="1539"/>
        <item x="1545"/>
        <item x="1559"/>
        <item x="1570"/>
        <item x="1579"/>
        <item x="1582"/>
        <item x="1482"/>
        <item x="1492"/>
        <item x="1566"/>
        <item x="1572"/>
        <item x="1589"/>
        <item x="1597"/>
        <item x="1588"/>
        <item x="1590"/>
        <item x="1593"/>
        <item x="1596"/>
        <item x="517"/>
        <item x="1601"/>
        <item x="1602"/>
        <item x="1604"/>
        <item x="1607"/>
        <item x="1610"/>
        <item x="519"/>
        <item x="1617"/>
        <item x="1622"/>
        <item x="1621"/>
        <item x="1627"/>
        <item x="1476"/>
        <item x="1477"/>
        <item x="1681"/>
        <item x="1684"/>
        <item x="1683"/>
        <item x="1685"/>
        <item x="1692"/>
        <item x="1695"/>
        <item x="1709"/>
        <item x="1714"/>
        <item x="608"/>
        <item x="609"/>
        <item x="1728"/>
        <item x="1735"/>
        <item x="1737"/>
        <item x="1745"/>
        <item x="1748"/>
        <item x="1749"/>
        <item x="1751"/>
        <item x="1752"/>
        <item x="1760"/>
        <item x="1759"/>
        <item x="1774"/>
        <item x="613"/>
        <item x="614"/>
        <item x="893"/>
        <item x="894"/>
        <item x="896"/>
        <item x="999"/>
        <item x="1002"/>
        <item x="1003"/>
        <item x="998"/>
        <item x="1001"/>
        <item x="1009"/>
        <item x="997"/>
        <item x="1000"/>
        <item x="1004"/>
        <item x="986"/>
        <item x="985"/>
        <item x="989"/>
        <item x="987"/>
        <item x="990"/>
        <item x="983"/>
        <item x="980"/>
        <item x="258"/>
        <item x="979"/>
        <item x="978"/>
        <item x="968"/>
        <item x="969"/>
        <item x="970"/>
        <item x="928"/>
        <item x="971"/>
        <item x="929"/>
        <item x="972"/>
        <item x="930"/>
        <item x="975"/>
        <item x="927"/>
        <item x="931"/>
        <item x="926"/>
        <item x="932"/>
        <item x="933"/>
        <item x="254"/>
        <item x="1027"/>
        <item x="1028"/>
        <item x="1029"/>
        <item x="1104"/>
        <item x="1105"/>
        <item x="960"/>
        <item x="947"/>
        <item x="1115"/>
        <item x="1037"/>
        <item x="1039"/>
        <item x="1040"/>
        <item x="1041"/>
        <item x="1042"/>
        <item x="1043"/>
        <item x="1044"/>
        <item x="1045"/>
        <item x="1046"/>
        <item x="1047"/>
        <item x="1053"/>
        <item x="1051"/>
        <item x="1050"/>
        <item x="996"/>
        <item x="995"/>
        <item x="993"/>
        <item x="992"/>
        <item x="948"/>
        <item x="940"/>
        <item x="1052"/>
        <item x="934"/>
        <item x="935"/>
        <item x="682"/>
        <item x="683"/>
        <item x="684"/>
        <item x="685"/>
        <item x="686"/>
        <item x="687"/>
        <item x="691"/>
        <item x="694"/>
        <item x="690"/>
        <item x="1296"/>
        <item x="615"/>
        <item x="634"/>
        <item x="1301"/>
        <item x="1364"/>
        <item x="673"/>
        <item x="1361"/>
        <item x="696"/>
        <item x="698"/>
        <item x="701"/>
        <item x="702"/>
        <item x="812"/>
        <item x="1006"/>
        <item x="1005"/>
        <item x="1011"/>
        <item x="1112"/>
        <item x="1110"/>
        <item x="965"/>
        <item x="982"/>
        <item x="1033"/>
        <item x="1118"/>
        <item x="1414"/>
        <item x="1415"/>
        <item x="1400"/>
        <item x="1413"/>
        <item x="1419"/>
        <item x="1423"/>
        <item x="1427"/>
        <item x="1434"/>
        <item x="1439"/>
        <item x="1441"/>
        <item x="1443"/>
        <item x="1448"/>
        <item x="1454"/>
        <item x="1458"/>
        <item x="1462"/>
        <item x="1519"/>
        <item x="1528"/>
        <item x="1533"/>
        <item x="1537"/>
        <item x="1542"/>
        <item x="1551"/>
        <item x="1556"/>
        <item x="1567"/>
        <item x="1581"/>
        <item x="1586"/>
        <item x="1600"/>
        <item x="1609"/>
        <item x="1615"/>
        <item x="1618"/>
        <item x="1620"/>
        <item x="535"/>
        <item x="537"/>
        <item x="668"/>
        <item x="718"/>
        <item x="721"/>
        <item x="722"/>
        <item x="725"/>
        <item x="724"/>
        <item x="723"/>
        <item x="616"/>
        <item x="618"/>
        <item x="619"/>
        <item x="621"/>
        <item x="623"/>
        <item x="624"/>
        <item x="625"/>
        <item x="627"/>
        <item x="622"/>
        <item x="739"/>
        <item x="740"/>
        <item x="741"/>
        <item x="743"/>
        <item x="742"/>
        <item x="744"/>
        <item x="745"/>
        <item x="746"/>
        <item x="750"/>
        <item x="747"/>
        <item x="748"/>
        <item x="749"/>
        <item x="751"/>
        <item x="752"/>
        <item x="761"/>
        <item x="762"/>
        <item x="763"/>
        <item x="802"/>
        <item x="804"/>
        <item x="805"/>
        <item x="808"/>
        <item x="806"/>
        <item x="815"/>
        <item x="921"/>
        <item x="954"/>
        <item x="925"/>
        <item x="943"/>
        <item x="950"/>
        <item x="952"/>
        <item x="963"/>
        <item x="956"/>
        <item x="962"/>
        <item x="961"/>
        <item x="967"/>
        <item x="977"/>
        <item x="1030"/>
        <item x="988"/>
        <item x="984"/>
        <item x="1025"/>
        <item x="1018"/>
        <item x="1031"/>
        <item x="1034"/>
        <item x="1035"/>
        <item x="1036"/>
        <item x="1048"/>
        <item x="1054"/>
        <item x="1055"/>
        <item x="1056"/>
        <item x="1058"/>
        <item x="1083"/>
        <item x="1086"/>
        <item x="1085"/>
        <item x="1089"/>
        <item x="1087"/>
        <item x="1088"/>
        <item x="1090"/>
        <item x="1092"/>
        <item x="1093"/>
        <item x="1094"/>
        <item x="1095"/>
        <item x="1117"/>
        <item x="1120"/>
        <item x="1122"/>
        <item x="1375"/>
        <item x="1123"/>
        <item x="1125"/>
        <item x="1128"/>
        <item x="1134"/>
        <item x="1141"/>
        <item x="1142"/>
        <item x="1148"/>
        <item x="1153"/>
        <item x="1157"/>
        <item x="1166"/>
        <item x="1174"/>
        <item x="1184"/>
        <item x="1201"/>
        <item x="309"/>
        <item x="1197"/>
        <item x="1200"/>
        <item x="1202"/>
        <item x="1288"/>
        <item x="1286"/>
        <item x="1291"/>
        <item x="1294"/>
        <item x="1297"/>
        <item x="1299"/>
        <item x="1303"/>
        <item x="1305"/>
        <item x="437"/>
        <item x="1310"/>
        <item x="1312"/>
        <item x="1315"/>
        <item x="1323"/>
        <item x="1334"/>
        <item x="1336"/>
        <item x="1340"/>
        <item x="1341"/>
        <item x="1347"/>
        <item x="1355"/>
        <item x="1356"/>
        <item x="1370"/>
        <item x="1380"/>
        <item x="1381"/>
        <item x="1387"/>
        <item x="1391"/>
        <item x="1392"/>
        <item x="1398"/>
        <item x="1401"/>
        <item x="1409"/>
        <item x="1407"/>
        <item x="1410"/>
        <item x="1416"/>
        <item x="1417"/>
        <item x="1422"/>
        <item x="1425"/>
        <item x="1431"/>
        <item x="1437"/>
        <item x="1501"/>
        <item x="1503"/>
        <item x="1505"/>
        <item x="1506"/>
        <item x="1509"/>
        <item x="1510"/>
        <item x="1512"/>
        <item x="1513"/>
        <item x="1522"/>
        <item x="1523"/>
        <item x="1532"/>
        <item x="1535"/>
        <item x="1536"/>
        <item x="1538"/>
        <item x="1544"/>
        <item x="1550"/>
        <item x="1554"/>
        <item x="1560"/>
        <item x="1563"/>
        <item x="1569"/>
        <item x="1575"/>
        <item x="1577"/>
        <item x="1580"/>
        <item x="1583"/>
        <item x="1592"/>
        <item x="1595"/>
        <item x="1598"/>
        <item x="1603"/>
        <item x="1611"/>
        <item x="1619"/>
        <item x="717"/>
        <item x="423"/>
        <item x="1383"/>
        <item x="430"/>
        <item x="431"/>
      </items>
    </pivotField>
    <pivotField axis="axisRow" compact="0" outline="0" showAll="0" sortType="ascending" defaultSubtotal="0">
      <items count="3">
        <item x="1"/>
        <item x="2"/>
        <item x="0"/>
      </items>
    </pivotField>
    <pivotField compact="0" outline="0" subtotalTop="0" showAll="0" defaultSubtotal="0"/>
    <pivotField compact="0" outline="0" showAll="0" defaultSubtotal="0"/>
    <pivotField compact="0" outline="0" subtotalTop="0" showAll="0" sortType="ascending" defaultSubtotal="0"/>
    <pivotField compact="0" outline="0" subtotalTop="0" showAll="0" defaultSubtotal="0"/>
    <pivotField name="PI COMPANY" compact="0" outline="0" showAll="0" sortType="ascending" defaultSubtotal="0">
      <items count="9">
        <item x="3"/>
        <item x="8"/>
        <item x="7"/>
        <item x="0"/>
        <item x="1"/>
        <item x="2"/>
        <item x="5"/>
        <item x="6"/>
        <item x="4"/>
      </items>
    </pivotField>
    <pivotField compact="0" outline="0" showAll="0" defaultSubtotal="0"/>
    <pivotField compact="0" outline="0" showAll="0" defaultSubtotal="0"/>
    <pivotField compact="0" outline="0" subtotalTop="0" showAll="0" defaultSubtotal="0"/>
    <pivotField compact="0" outline="0" showAll="0" defaultSubtotal="0"/>
    <pivotField compact="0" outline="0" showAll="0" defaultSubtotal="0"/>
    <pivotField compact="0" outline="0" subtotalTop="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howAll="0" defaultSubtotal="0"/>
    <pivotField compact="0" outline="0" subtotalTop="0" showAll="0" defaultSubtotal="0"/>
    <pivotField compact="0" outline="0" showAll="0" defaultSubtotal="0"/>
    <pivotField compact="0" outline="0" showAll="0" defaultSubtotal="0"/>
    <pivotField name="EVM LAST EDITOR" axis="axisRow" compact="0" outline="0" showAll="0" sortType="ascending" defaultSubtotal="0">
      <items count="38">
        <item x="23"/>
        <item x="17"/>
        <item x="4"/>
        <item x="5"/>
        <item x="27"/>
        <item x="16"/>
        <item x="2"/>
        <item x="26"/>
        <item x="20"/>
        <item x="25"/>
        <item x="0"/>
        <item x="14"/>
        <item x="30"/>
        <item x="1"/>
        <item x="29"/>
        <item x="36"/>
        <item x="7"/>
        <item x="19"/>
        <item x="34"/>
        <item x="37"/>
        <item x="35"/>
        <item x="24"/>
        <item x="15"/>
        <item x="28"/>
        <item x="3"/>
        <item x="22"/>
        <item x="33"/>
        <item x="12"/>
        <item x="18"/>
        <item x="10"/>
        <item x="21"/>
        <item x="13"/>
        <item x="11"/>
        <item x="31"/>
        <item x="8"/>
        <item x="32"/>
        <item x="6"/>
        <item x="9"/>
      </items>
    </pivotField>
    <pivotField compact="0" numFmtId="22"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numFmtId="164" outline="0" subtotalTop="0" showAll="0" defaultSubtotal="0"/>
    <pivotField compact="0" outline="0" subtotalTop="0" showAll="0" defaultSubtotal="0"/>
    <pivotField compact="0" numFmtId="164" outline="0" subtotalTop="0" showAll="0" defaultSubtotal="0"/>
    <pivotField compact="0" outline="0" subtotalTop="0" showAll="0" defaultSubtotal="0"/>
  </pivotFields>
  <rowFields count="7">
    <field x="26"/>
    <field x="18"/>
    <field x="62"/>
    <field x="29"/>
    <field x="32"/>
    <field x="15"/>
    <field x="31"/>
  </rowFields>
  <rowItems count="14">
    <i>
      <x v="1"/>
      <x v="1"/>
      <x v="30"/>
      <x v="24"/>
      <x v="2"/>
      <x v="3"/>
      <x v="456"/>
    </i>
    <i r="1">
      <x v="2"/>
      <x v="8"/>
      <x v="6"/>
      <x v="1"/>
      <x v="3"/>
      <x v="1713"/>
    </i>
    <i r="2">
      <x v="22"/>
      <x v="16"/>
      <x v="1"/>
      <x v="2"/>
      <x v="1701"/>
    </i>
    <i r="1">
      <x v="3"/>
      <x/>
      <x v="1"/>
      <x v="1"/>
      <x v="3"/>
      <x v="1443"/>
    </i>
    <i r="2">
      <x v="1"/>
      <x/>
      <x v="1"/>
      <x v="2"/>
      <x v="1384"/>
    </i>
    <i r="5">
      <x v="3"/>
      <x v="1397"/>
    </i>
    <i r="6">
      <x v="1449"/>
    </i>
    <i r="2">
      <x v="5"/>
      <x v="3"/>
      <x v="1"/>
      <x v="2"/>
      <x v="1327"/>
    </i>
    <i r="2">
      <x v="7"/>
      <x v="7"/>
      <x v="1"/>
      <x v="4"/>
      <x v="1464"/>
    </i>
    <i r="6">
      <x v="1465"/>
    </i>
    <i r="6">
      <x v="1477"/>
    </i>
    <i r="6">
      <x v="1478"/>
    </i>
    <i r="2">
      <x v="34"/>
      <x v="28"/>
      <x v="1"/>
      <x v="2"/>
      <x v="1259"/>
    </i>
    <i t="grand">
      <x/>
    </i>
  </rowItems>
  <colFields count="1">
    <field x="-2"/>
  </colFields>
  <colItems count="9">
    <i>
      <x/>
    </i>
    <i i="1">
      <x v="1"/>
    </i>
    <i i="2">
      <x v="2"/>
    </i>
    <i i="3">
      <x v="3"/>
    </i>
    <i i="4">
      <x v="4"/>
    </i>
    <i i="5">
      <x v="5"/>
    </i>
    <i i="6">
      <x v="6"/>
    </i>
    <i i="7">
      <x v="7"/>
    </i>
    <i i="8">
      <x v="8"/>
    </i>
  </colItems>
  <dataFields count="9">
    <dataField name="Prescription and Status do not match " fld="0" baseField="0" baseItem="0"/>
    <dataField name="Missing Species" fld="1" baseField="54" baseItem="4"/>
    <dataField name="Missing Diameter" fld="2" baseField="54" baseItem="4"/>
    <dataField name="Missing Height" fld="3" baseField="54" baseItem="4"/>
    <dataField name="Missing TAT_Result " fld="4" baseField="0" baseItem="0"/>
    <dataField name="TAT_Result and Prescription do not match " fld="5" baseField="0" baseItem="0"/>
    <dataField name="Prescription R-Scale Does not match Diameter " fld="6" baseField="54" baseItem="4"/>
    <dataField name="Prescription is Brush, then WM Work Type should be Not Needed " fld="7" baseField="0" baseItem="0"/>
    <dataField name="Prescription Edited And TAT Is Blank" fld="8" baseField="30" baseItem="191"/>
  </dataFields>
  <formats count="58">
    <format dxfId="94">
      <pivotArea field="10" type="button" dataOnly="0" labelOnly="1" outline="0"/>
    </format>
    <format dxfId="93">
      <pivotArea field="37" type="button" dataOnly="0" labelOnly="1" outline="0"/>
    </format>
    <format dxfId="92">
      <pivotArea field="29" type="button" dataOnly="0" labelOnly="1" outline="0" axis="axisRow" fieldPosition="3"/>
    </format>
    <format dxfId="91">
      <pivotArea field="32" type="button" dataOnly="0" labelOnly="1" outline="0" axis="axisRow" fieldPosition="4"/>
    </format>
    <format dxfId="90">
      <pivotArea field="31" type="button" dataOnly="0" labelOnly="1" outline="0" axis="axisRow" fieldPosition="6"/>
    </format>
    <format dxfId="89">
      <pivotArea dataOnly="0" labelOnly="1" outline="0" fieldPosition="0">
        <references count="1">
          <reference field="4294967294" count="5">
            <x v="0"/>
            <x v="1"/>
            <x v="2"/>
            <x v="3"/>
            <x v="6"/>
          </reference>
        </references>
      </pivotArea>
    </format>
    <format dxfId="88">
      <pivotArea field="10" type="button" dataOnly="0" labelOnly="1" outline="0"/>
    </format>
    <format dxfId="87">
      <pivotArea field="37" type="button" dataOnly="0" labelOnly="1" outline="0"/>
    </format>
    <format dxfId="86">
      <pivotArea field="29" type="button" dataOnly="0" labelOnly="1" outline="0" axis="axisRow" fieldPosition="3"/>
    </format>
    <format dxfId="85">
      <pivotArea field="32" type="button" dataOnly="0" labelOnly="1" outline="0" axis="axisRow" fieldPosition="4"/>
    </format>
    <format dxfId="84">
      <pivotArea field="31" type="button" dataOnly="0" labelOnly="1" outline="0" axis="axisRow" fieldPosition="6"/>
    </format>
    <format dxfId="83">
      <pivotArea dataOnly="0" labelOnly="1" outline="0" fieldPosition="0">
        <references count="1">
          <reference field="4294967294" count="5">
            <x v="0"/>
            <x v="1"/>
            <x v="2"/>
            <x v="3"/>
            <x v="6"/>
          </reference>
        </references>
      </pivotArea>
    </format>
    <format dxfId="82">
      <pivotArea field="62" type="button" dataOnly="0" labelOnly="1" outline="0" axis="axisRow" fieldPosition="2"/>
    </format>
    <format dxfId="81">
      <pivotArea field="15" type="button" dataOnly="0" labelOnly="1" outline="0" axis="axisRow" fieldPosition="5"/>
    </format>
    <format dxfId="80">
      <pivotArea dataOnly="0" labelOnly="1" outline="0" fieldPosition="0">
        <references count="1">
          <reference field="4294967294" count="1">
            <x v="4"/>
          </reference>
        </references>
      </pivotArea>
    </format>
    <format dxfId="79">
      <pivotArea dataOnly="0" labelOnly="1" outline="0" fieldPosition="0">
        <references count="1">
          <reference field="4294967294" count="1">
            <x v="5"/>
          </reference>
        </references>
      </pivotArea>
    </format>
    <format dxfId="78">
      <pivotArea field="15" type="button" dataOnly="0" labelOnly="1" outline="0" axis="axisRow" fieldPosition="5"/>
    </format>
    <format dxfId="77">
      <pivotArea field="15" type="button" dataOnly="0" labelOnly="1" outline="0" axis="axisRow" fieldPosition="5"/>
    </format>
    <format dxfId="76">
      <pivotArea field="15" type="button" dataOnly="0" labelOnly="1" outline="0" axis="axisRow" fieldPosition="5"/>
    </format>
    <format dxfId="75">
      <pivotArea field="31" type="button" dataOnly="0" labelOnly="1" outline="0" axis="axisRow" fieldPosition="6"/>
    </format>
    <format dxfId="74">
      <pivotArea dataOnly="0" labelOnly="1" grandRow="1" outline="0" fieldPosition="0"/>
    </format>
    <format dxfId="73">
      <pivotArea field="15" type="button" dataOnly="0" labelOnly="1" outline="0" axis="axisRow" fieldPosition="5"/>
    </format>
    <format dxfId="72">
      <pivotArea dataOnly="0" labelOnly="1" outline="0" fieldPosition="0">
        <references count="1">
          <reference field="4294967294" count="1">
            <x v="7"/>
          </reference>
        </references>
      </pivotArea>
    </format>
    <format dxfId="71">
      <pivotArea field="25" type="button" dataOnly="0" labelOnly="1" outline="0"/>
    </format>
    <format dxfId="70">
      <pivotArea field="15" type="button" dataOnly="0" labelOnly="1" outline="0" axis="axisRow" fieldPosition="5"/>
    </format>
    <format dxfId="69">
      <pivotArea field="15" type="button" dataOnly="0" labelOnly="1" outline="0" axis="axisRow" fieldPosition="5"/>
    </format>
    <format dxfId="68">
      <pivotArea field="15" type="button" dataOnly="0" labelOnly="1" outline="0" axis="axisRow" fieldPosition="5"/>
    </format>
    <format dxfId="67">
      <pivotArea field="15" type="button" dataOnly="0" labelOnly="1" outline="0" axis="axisRow" fieldPosition="5"/>
    </format>
    <format dxfId="66">
      <pivotArea field="15" type="button" dataOnly="0" labelOnly="1" outline="0" axis="axisRow" fieldPosition="5"/>
    </format>
    <format dxfId="65">
      <pivotArea field="15" type="button" dataOnly="0" labelOnly="1" outline="0" axis="axisRow" fieldPosition="5"/>
    </format>
    <format dxfId="64">
      <pivotArea field="15" type="button" dataOnly="0" labelOnly="1" outline="0" axis="axisRow" fieldPosition="5"/>
    </format>
    <format dxfId="63">
      <pivotArea field="15" type="button" dataOnly="0" labelOnly="1" outline="0" axis="axisRow" fieldPosition="5"/>
    </format>
    <format dxfId="62">
      <pivotArea dataOnly="0" labelOnly="1" outline="0" fieldPosition="0">
        <references count="1">
          <reference field="4294967294" count="1">
            <x v="8"/>
          </reference>
        </references>
      </pivotArea>
    </format>
    <format dxfId="61">
      <pivotArea field="18" type="button" dataOnly="0" labelOnly="1" outline="0" axis="axisRow" fieldPosition="1"/>
    </format>
    <format dxfId="60">
      <pivotArea field="26" type="button" dataOnly="0" labelOnly="1" outline="0" axis="axisRow" fieldPosition="0"/>
    </format>
    <format dxfId="59">
      <pivotArea field="26" type="button" dataOnly="0" labelOnly="1" outline="0" axis="axisRow" fieldPosition="0"/>
    </format>
    <format dxfId="58">
      <pivotArea field="15" type="button" dataOnly="0" labelOnly="1" outline="0" axis="axisRow" fieldPosition="5"/>
    </format>
    <format dxfId="57">
      <pivotArea field="15" type="button" dataOnly="0" labelOnly="1" outline="0" axis="axisRow" fieldPosition="5"/>
    </format>
    <format dxfId="56">
      <pivotArea field="15" type="button" dataOnly="0" labelOnly="1" outline="0" axis="axisRow" fieldPosition="5"/>
    </format>
    <format dxfId="55">
      <pivotArea field="15" type="button" dataOnly="0" labelOnly="1" outline="0" axis="axisRow" fieldPosition="5"/>
    </format>
    <format dxfId="54">
      <pivotArea field="15" type="button" dataOnly="0" labelOnly="1" outline="0" axis="axisRow" fieldPosition="5"/>
    </format>
    <format dxfId="53">
      <pivotArea field="15" type="button" dataOnly="0" labelOnly="1" outline="0" axis="axisRow" fieldPosition="5"/>
    </format>
    <format dxfId="52">
      <pivotArea field="15" type="button" dataOnly="0" labelOnly="1" outline="0" axis="axisRow" fieldPosition="5"/>
    </format>
    <format dxfId="51">
      <pivotArea field="15" type="button" dataOnly="0" labelOnly="1" outline="0" axis="axisRow" fieldPosition="5"/>
    </format>
    <format dxfId="50">
      <pivotArea field="15" type="button" dataOnly="0" labelOnly="1" outline="0" axis="axisRow" fieldPosition="5"/>
    </format>
    <format dxfId="49">
      <pivotArea field="15" type="button" dataOnly="0" labelOnly="1" outline="0" axis="axisRow" fieldPosition="5"/>
    </format>
    <format dxfId="48">
      <pivotArea field="15" type="button" dataOnly="0" labelOnly="1" outline="0" axis="axisRow" fieldPosition="5"/>
    </format>
    <format dxfId="47">
      <pivotArea field="15" type="button" dataOnly="0" labelOnly="1" outline="0" axis="axisRow" fieldPosition="5"/>
    </format>
    <format dxfId="46">
      <pivotArea field="15" type="button" dataOnly="0" labelOnly="1" outline="0" axis="axisRow" fieldPosition="5"/>
    </format>
    <format dxfId="45">
      <pivotArea field="15" type="button" dataOnly="0" labelOnly="1" outline="0" axis="axisRow" fieldPosition="5"/>
    </format>
    <format dxfId="44">
      <pivotArea field="15" type="button" dataOnly="0" labelOnly="1" outline="0" axis="axisRow" fieldPosition="5"/>
    </format>
    <format dxfId="43">
      <pivotArea field="15" type="button" dataOnly="0" labelOnly="1" outline="0" axis="axisRow" fieldPosition="5"/>
    </format>
    <format dxfId="42">
      <pivotArea field="15" type="button" dataOnly="0" labelOnly="1" outline="0" axis="axisRow" fieldPosition="5"/>
    </format>
    <format dxfId="41">
      <pivotArea field="15" type="button" dataOnly="0" labelOnly="1" outline="0" axis="axisRow" fieldPosition="5"/>
    </format>
    <format dxfId="40">
      <pivotArea field="15" type="button" dataOnly="0" labelOnly="1" outline="0" axis="axisRow" fieldPosition="5"/>
    </format>
    <format dxfId="39">
      <pivotArea field="15" type="button" dataOnly="0" labelOnly="1" outline="0" axis="axisRow" fieldPosition="5"/>
    </format>
    <format dxfId="38">
      <pivotArea field="15" type="button" dataOnly="0" labelOnly="1" outline="0" axis="axisRow" fieldPosition="5"/>
    </format>
    <format dxfId="37">
      <pivotArea field="15" type="button" dataOnly="0" labelOnly="1" outline="0" axis="axisRow" fieldPosition="5"/>
    </format>
  </formats>
  <conditionalFormats count="9">
    <conditionalFormat scope="data" priority="16">
      <pivotAreas count="1">
        <pivotArea outline="0" fieldPosition="0">
          <references count="1">
            <reference field="4294967294" count="1" selected="0">
              <x v="0"/>
            </reference>
          </references>
        </pivotArea>
      </pivotAreas>
    </conditionalFormat>
    <conditionalFormat scope="data" priority="15">
      <pivotAreas count="1">
        <pivotArea outline="0" fieldPosition="0">
          <references count="1">
            <reference field="4294967294" count="1" selected="0">
              <x v="1"/>
            </reference>
          </references>
        </pivotArea>
      </pivotAreas>
    </conditionalFormat>
    <conditionalFormat scope="data" priority="14">
      <pivotAreas count="1">
        <pivotArea outline="0" fieldPosition="0">
          <references count="1">
            <reference field="4294967294" count="1" selected="0">
              <x v="2"/>
            </reference>
          </references>
        </pivotArea>
      </pivotAreas>
    </conditionalFormat>
    <conditionalFormat scope="data" priority="6">
      <pivotAreas count="1">
        <pivotArea outline="0" fieldPosition="0">
          <references count="1">
            <reference field="4294967294" count="1" selected="0">
              <x v="8"/>
            </reference>
          </references>
        </pivotArea>
      </pivotAreas>
    </conditionalFormat>
    <conditionalFormat scope="data" priority="5">
      <pivotAreas count="1">
        <pivotArea outline="0" fieldPosition="0">
          <references count="1">
            <reference field="4294967294" count="1" selected="0">
              <x v="3"/>
            </reference>
          </references>
        </pivotArea>
      </pivotAreas>
    </conditionalFormat>
    <conditionalFormat scope="data" priority="4">
      <pivotAreas count="1">
        <pivotArea outline="0" fieldPosition="0">
          <references count="1">
            <reference field="4294967294" count="1" selected="0">
              <x v="4"/>
            </reference>
          </references>
        </pivotArea>
      </pivotAreas>
    </conditionalFormat>
    <conditionalFormat scope="data" priority="3">
      <pivotAreas count="1">
        <pivotArea outline="0" fieldPosition="0">
          <references count="1">
            <reference field="4294967294" count="1" selected="0">
              <x v="5"/>
            </reference>
          </references>
        </pivotArea>
      </pivotAreas>
    </conditionalFormat>
    <conditionalFormat scope="data" priority="2">
      <pivotAreas count="1">
        <pivotArea outline="0" fieldPosition="0">
          <references count="1">
            <reference field="4294967294" count="1" selected="0">
              <x v="6"/>
            </reference>
          </references>
        </pivotArea>
      </pivotAreas>
    </conditionalFormat>
    <conditionalFormat scope="data" priority="1">
      <pivotAreas count="1">
        <pivotArea outline="0" fieldPosition="0">
          <references count="1">
            <reference field="4294967294" count="1" selected="0">
              <x v="7"/>
            </reference>
          </references>
        </pivotArea>
      </pivotAreas>
    </conditionalFormat>
  </conditionalFormats>
  <pivotTableStyleInfo name="PivotStyleDark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88CF84D-6DA1-4360-BC93-08B2CF4DC9D9}" name="Parcels_Units_Pivot" cacheId="0"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6" indent="0" compact="0" compactData="0" multipleFieldFilters="0">
  <location ref="A7:E45" firstHeaderRow="0" firstDataRow="1" firstDataCol="3"/>
  <pivotFields count="7">
    <pivotField axis="axisRow" compact="0" allDrilled="1" outline="0" subtotalTop="0" showAll="0" sortType="ascending"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autoSortScope>
        <pivotArea dataOnly="0" outline="0" fieldPosition="0">
          <references count="1">
            <reference field="4294967294" count="1" selected="0">
              <x v="0"/>
            </reference>
          </references>
        </pivotArea>
      </autoSortScope>
    </pivotField>
    <pivotField axis="axisRow" compact="0" allDrilled="1" outline="0"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compact="0" allDrilled="1" outline="0" subtotalTop="0" showAll="0" sortType="ascending" defaultSubtotal="0" defaultAttributeDrillState="1">
      <items count="10">
        <item x="3"/>
        <item x="9"/>
        <item x="4"/>
        <item x="5"/>
        <item x="7"/>
        <item x="0"/>
        <item x="1"/>
        <item x="8"/>
        <item x="6"/>
        <item x="2"/>
      </items>
    </pivotField>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7">
        <item x="0"/>
        <item x="1"/>
        <item x="2"/>
        <item x="3"/>
        <item x="4"/>
        <item x="5"/>
        <item x="6"/>
      </items>
    </pivotField>
    <pivotField compact="0" allDrilled="1" outline="0" subtotalTop="0" showAll="0" dataSourceSort="1" defaultSubtotal="0" defaultAttributeDrillState="1"/>
  </pivotFields>
  <rowFields count="3">
    <field x="0"/>
    <field x="1"/>
    <field x="5"/>
  </rowFields>
  <rowItems count="38">
    <i>
      <x v="15"/>
      <x v="2"/>
      <x v="1"/>
    </i>
    <i>
      <x v="20"/>
      <x v="2"/>
      <x v="1"/>
    </i>
    <i>
      <x v="26"/>
      <x v="21"/>
      <x v="5"/>
    </i>
    <i>
      <x v="32"/>
      <x v="26"/>
      <x v="4"/>
    </i>
    <i>
      <x v="35"/>
      <x v="29"/>
      <x v="2"/>
    </i>
    <i>
      <x v="17"/>
      <x v="14"/>
      <x/>
    </i>
    <i>
      <x v="11"/>
      <x v="10"/>
      <x v="5"/>
    </i>
    <i>
      <x v="19"/>
      <x v="2"/>
      <x v="1"/>
    </i>
    <i>
      <x v="12"/>
      <x v="11"/>
      <x v="6"/>
    </i>
    <i>
      <x v="29"/>
      <x v="23"/>
      <x v="6"/>
    </i>
    <i>
      <x v="33"/>
      <x v="27"/>
      <x/>
    </i>
    <i>
      <x v="25"/>
      <x v="20"/>
      <x/>
    </i>
    <i>
      <x v="9"/>
      <x v="2"/>
      <x v="1"/>
    </i>
    <i>
      <x v="3"/>
      <x v="3"/>
      <x v="2"/>
    </i>
    <i>
      <x v="27"/>
      <x v="22"/>
      <x v="6"/>
    </i>
    <i>
      <x v="14"/>
      <x v="12"/>
      <x/>
    </i>
    <i>
      <x v="7"/>
      <x v="7"/>
      <x/>
    </i>
    <i>
      <x v="18"/>
      <x v="15"/>
      <x v="5"/>
    </i>
    <i>
      <x v="31"/>
      <x v="25"/>
      <x v="6"/>
    </i>
    <i>
      <x v="22"/>
      <x v="17"/>
      <x v="2"/>
    </i>
    <i>
      <x v="28"/>
      <x v="2"/>
      <x v="1"/>
    </i>
    <i>
      <x v="13"/>
      <x v="2"/>
      <x v="1"/>
    </i>
    <i>
      <x v="1"/>
      <x v="1"/>
      <x/>
    </i>
    <i>
      <x v="30"/>
      <x v="24"/>
      <x v="5"/>
    </i>
    <i>
      <x v="8"/>
      <x v="8"/>
      <x v="2"/>
    </i>
    <i>
      <x/>
      <x/>
      <x/>
    </i>
    <i>
      <x v="5"/>
      <x v="5"/>
      <x/>
    </i>
    <i>
      <x v="23"/>
      <x v="18"/>
      <x v="2"/>
    </i>
    <i>
      <x v="4"/>
      <x v="4"/>
      <x/>
    </i>
    <i>
      <x v="21"/>
      <x v="16"/>
      <x/>
    </i>
    <i>
      <x v="6"/>
      <x v="6"/>
      <x v="3"/>
    </i>
    <i>
      <x v="16"/>
      <x v="13"/>
      <x v="4"/>
    </i>
    <i>
      <x v="37"/>
      <x v="2"/>
      <x v="1"/>
    </i>
    <i>
      <x v="2"/>
      <x v="2"/>
      <x v="1"/>
    </i>
    <i>
      <x v="34"/>
      <x v="28"/>
      <x/>
    </i>
    <i>
      <x v="24"/>
      <x v="19"/>
      <x v="4"/>
    </i>
    <i>
      <x v="36"/>
      <x v="2"/>
      <x v="1"/>
    </i>
    <i>
      <x v="10"/>
      <x v="9"/>
      <x v="4"/>
    </i>
  </rowItems>
  <colFields count="1">
    <field x="-2"/>
  </colFields>
  <colItems count="2">
    <i>
      <x/>
    </i>
    <i i="1">
      <x v="1"/>
    </i>
  </colItems>
  <dataFields count="2">
    <dataField name="Veg Points Created" fld="3" baseField="0" baseItem="0"/>
    <dataField name="Parcels Visited (Distinct)" fld="4" subtotal="count" baseField="0" baseItem="0">
      <extLst>
        <ext xmlns:x15="http://schemas.microsoft.com/office/spreadsheetml/2010/11/main" uri="{FABC7310-3BB5-11E1-824E-6D434824019B}">
          <x15:dataField isCountDistinct="1"/>
        </ext>
      </extLst>
    </dataField>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Veg Points Created"/>
    <pivotHierarchy dragToData="1" caption="Parcels Visited (Distinct)"/>
  </pivotHierarchies>
  <pivotTableStyleInfo name="PivotStyleDark2" showRowHeaders="1" showColHeaders="1" showRowStripes="1" showColStripes="1" showLastColumn="1"/>
  <rowHierarchiesUsage count="3">
    <rowHierarchyUsage hierarchyUsage="62"/>
    <rowHierarchyUsage hierarchyUsage="29"/>
    <rowHierarchyUsage hierarchyUsage="1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I_Error_Report_V44_Last_4_Days.xlsm!Veg_Table">
        <x15:activeTabTopLevelEntity name="[Veg_Tabl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RCUITNAME" xr10:uid="{993FD3A6-9B82-4BFE-8ACA-5B437AB85268}" sourceName="[Veg_Table].[CIRCUITNAME]">
  <pivotTables>
    <pivotTable tabId="30" name="Parcels_Units_Pivot"/>
  </pivotTables>
  <data>
    <olap pivotCacheId="1774042123">
      <levels count="2">
        <level uniqueName="[Veg_Table].[CIRCUITNAME].[(All)]" sourceCaption="(All)" count="0"/>
        <level uniqueName="[Veg_Table].[CIRCUITNAME].[CIRCUITNAME]" sourceCaption="CIRCUITNAME" count="3">
          <ranges>
            <range startItem="0">
              <i n="[Veg_Table].[CIRCUITNAME].&amp;[BANGOR 1101]" c="BANGOR 1101"/>
              <i n="[Veg_Table].[CIRCUITNAME].&amp;[BRUNSWICK 1106]" c="BRUNSWICK 1106"/>
              <i n="[Veg_Table].[CIRCUITNAME].&amp;[NARROWS 2102]" c="NARROWS 2102"/>
            </range>
          </ranges>
        </level>
      </levels>
      <selections count="1">
        <selection n="[Veg_Table].[CIRCUIT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_EVM_LAST_EDITOR" xr10:uid="{50739310-3105-479B-9ECC-F13598AE3352}" sourceName="[Veg_Table].[COMPANY_EVM_LAST_EDITOR]">
  <pivotTables>
    <pivotTable tabId="30" name="Parcels_Units_Pivot"/>
  </pivotTables>
  <data>
    <olap pivotCacheId="1774042123">
      <levels count="2">
        <level uniqueName="[Veg_Table].[COMPANY_EVM_LAST_EDITOR].[(All)]" sourceCaption="(All)" count="0"/>
        <level uniqueName="[Veg_Table].[COMPANY_EVM_LAST_EDITOR].[COMPANY_EVM_LAST_EDITOR]" sourceCaption="COMPANY_EVM_LAST_EDITOR" count="7">
          <ranges>
            <range startItem="0">
              <i n="[Veg_Table].[COMPANY_EVM_LAST_EDITOR].&amp;[FCO_Forester’s Co-op]" c="FCO_Forester’s Co-op"/>
              <i n="[Veg_Table].[COMPANY_EVM_LAST_EDITOR].&amp;[JEF_Jefferson Resources]" c="JEF_Jefferson Resources"/>
              <i n="[Veg_Table].[COMPANY_EVM_LAST_EDITOR].&amp;[MBG_Mason, Bruce &amp; Girard]" c="MBG_Mason, Bruce &amp; Girard"/>
              <i n="[Veg_Table].[COMPANY_EVM_LAST_EDITOR].&amp;[MGE_Mountain G Enterprises]" c="MGE_Mountain G Enterprises"/>
              <i n="[Veg_Table].[COMPANY_EVM_LAST_EDITOR].&amp;[NCR_North Coast Resource Management]" c="NCR_North Coast Resource Management"/>
              <i n="[Veg_Table].[COMPANY_EVM_LAST_EDITOR].&amp;[Not in Sierra Roster]" c="Not in Sierra Roster"/>
              <i n="[Veg_Table].[COMPANY_EVM_LAST_EDITOR].&amp;[zCompany_AWRR not in Roster]" c="zCompany_AWRR not in Roster"/>
            </range>
          </ranges>
        </level>
      </levels>
      <selections count="1">
        <selection n="[Veg_Table].[COMPANY_EVM_LAST_EDITO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RCUITNAME" xr10:uid="{390FE2BD-5163-4127-90A2-4EEFF4E66D38}" cache="Slicer_CIRCUITNAME" caption="CIRCUITNAME" level="1" rowHeight="241300"/>
  <slicer name="COMPANY_EVM_LAST_EDITOR" xr10:uid="{CC65674E-1245-481B-8786-C94BF0676899}" cache="Slicer_COMPANY_EVM_LAST_EDITOR" caption="COMPANY_EVM_LAST_EDITOR"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B4E02B0-DF7A-46BD-9455-EBDD75717BA8}" name="Circuit_Table" displayName="Circuit_Table" ref="R1:U27" totalsRowShown="0">
  <autoFilter ref="R1:U27" xr:uid="{24E190B2-B0B2-40AD-910A-D84AFE423C5B}"/>
  <sortState xmlns:xlrd2="http://schemas.microsoft.com/office/spreadsheetml/2017/richdata2" ref="R2:U8">
    <sortCondition ref="R1:R8"/>
  </sortState>
  <tableColumns count="4">
    <tableColumn id="1" xr3:uid="{C2C8BFFF-E050-4CFF-8D2B-DA5D1A23C3DB}" name="Circuit"/>
    <tableColumn id="2" xr3:uid="{31C620E1-62B5-4AE1-83D6-94B5A7892F5B}" name="In Veg Table" dataDxfId="125">
      <calculatedColumnFormula>_xlfn.IFNA(VLOOKUP(Circuit_Table[[#This Row],[Circuit]],Veg_Table[[#All],[CIRCUITNAME]],1,FALSE),"")</calculatedColumnFormula>
    </tableColumn>
    <tableColumn id="4" xr3:uid="{4ACA1021-DDBE-4F75-8BCB-8157F43184B3}" name="Min Date" dataDxfId="124">
      <calculatedColumnFormula>IF(Circuit_Table[[#This Row],[In Veg Table]]="","-",_xlfn.MINIFS(Veg_Table[[#All],[EVM_LAST_EDITED2]],Veg_Table[[#All],[CIRCUITNAME]],Circuit_Table[[#This Row],[Circuit]]))</calculatedColumnFormula>
    </tableColumn>
    <tableColumn id="3" xr3:uid="{BECA1DFD-A08B-4AD5-9B1B-7FECBB0A09FD}" name="Max Date" dataDxfId="123">
      <calculatedColumnFormula>IF(Circuit_Table[[#This Row],[In Veg Table]]="","-",_xlfn.MAXIFS(Veg_Table[[#All],[EVM_LAST_EDITED2]],Veg_Table[[#All],[CIRCUITNAME]],Circuit_Table[[#This Row],[Circuit]]))</calculatedColumnFormula>
    </tableColumn>
  </tableColumns>
  <tableStyleInfo name="TableStyleMedium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F65FBE2-8ECF-49BE-91A2-5F2AF9B3B623}" name="Company_Table" displayName="Company_Table" ref="AA1:AJ11" totalsRowShown="0">
  <autoFilter ref="AA1:AJ11" xr:uid="{EB9F4C37-9399-4140-A324-B1C31522F594}"/>
  <sortState xmlns:xlrd2="http://schemas.microsoft.com/office/spreadsheetml/2017/richdata2" ref="AA2:AJ10">
    <sortCondition ref="AA1:AA10"/>
  </sortState>
  <tableColumns count="10">
    <tableColumn id="1" xr3:uid="{F893D66D-0A8A-4E6A-AA91-F7CE6F6BE960}" name="Company"/>
    <tableColumn id="10" xr3:uid="{37E437F5-B305-4E7C-944D-1C209D2B3C18}" name="Email List" dataDxfId="122">
      <calculatedColumnFormula>_xlfn.CONCAT(Company_Table[[#This Row],[Contact1 Email]],";",Company_Table[[#This Row],[Contact2 Email]],";",Company_Table[[#This Row],[Contact3 Email]],";",Company_Table[[#This Row],[Contact4 Email]])</calculatedColumnFormula>
    </tableColumn>
    <tableColumn id="5" xr3:uid="{B1D48488-6EFE-4CBE-AA1A-947EF83D7D5B}" name="Contact1 Name"/>
    <tableColumn id="2" xr3:uid="{8400F91E-B4A0-4757-BAAE-7C9CCFCDCBF3}" name="Contact1 Email"/>
    <tableColumn id="6" xr3:uid="{216ABDDB-7D70-41BE-ABFB-D28011594BFE}" name="Contact2 Name"/>
    <tableColumn id="3" xr3:uid="{1164A731-8F06-4884-B1C7-9C561C3AA33A}" name="Contact2 Email"/>
    <tableColumn id="7" xr3:uid="{480ECCA1-481F-4FD4-B1C7-64FFDBCFEF16}" name="Contact3 Name"/>
    <tableColumn id="4" xr3:uid="{A1F7BC46-00F6-447A-9620-C7F4F5925ECE}" name="Contact3 Email"/>
    <tableColumn id="8" xr3:uid="{4CE8C07A-2208-4868-8C4F-7984B69CB654}" name="Contact4 Name"/>
    <tableColumn id="9" xr3:uid="{11ABE6D8-AD2C-427E-9C7D-EA40DE95DCE9}" name="Contact4 Email"/>
  </tableColumns>
  <tableStyleInfo name="TableStyleMedium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16A52A09-BB4D-4A52-A95D-05640AC31508}" name="Email_Table" displayName="Email_Table" ref="AM1:AU2" totalsRowShown="0">
  <autoFilter ref="AM1:AU2" xr:uid="{ABDB43ED-F930-4FE5-ACB1-9CDAC7281340}"/>
  <tableColumns count="9">
    <tableColumn id="1" xr3:uid="{1DD168B6-1915-4F15-8C3D-6C0590B94B35}" name="Start of Subject"/>
    <tableColumn id="2" xr3:uid="{369F23C9-43B6-4C3F-A7CA-95E05E5E38FC}" name="End of Subject with WB Name End">
      <calculatedColumnFormula>WorkBookNameEnd()</calculatedColumnFormula>
    </tableColumn>
    <tableColumn id="3" xr3:uid="{11F5DCE6-F8FD-4CFF-92DB-BAD8BD51DC76}" name="Subject">
      <calculatedColumnFormula>_xlfn.CONCAT(Email_Table[[#This Row],[Start of Subject]]," - ",Email_Table[[#This Row],[End of Subject with WB Name End]])</calculatedColumnFormula>
    </tableColumn>
    <tableColumn id="4" xr3:uid="{41B1D3B0-5140-412D-AE57-60ECBAF76525}" name="CC"/>
    <tableColumn id="5" xr3:uid="{A3A0C5FB-7AB7-4E6C-99C9-298204C40213}" name="Additional Message in Body Line 1">
      <calculatedColumnFormula>_xlfn.CONCAT("Below is a table of PI Errors for ",LOWER(Email_Table[[#This Row],[End of Subject with WB Name End]]),".")</calculatedColumnFormula>
    </tableColumn>
    <tableColumn id="6" xr3:uid="{5FF3F913-482D-4866-8829-69210C7A3E9E}" name="Additional Message in Body Line 2">
      <calculatedColumnFormula>_xlfn.CONCAT("Circuits - ",_xlfn.TEXTJOIN(", ",TRUE,Circuit_Table[In Veg Table]))</calculatedColumnFormula>
    </tableColumn>
    <tableColumn id="7" xr3:uid="{F206DD26-EADD-40C6-B110-03E2131FB586}" name="Additional Message in Body Line 3"/>
    <tableColumn id="9" xr3:uid="{D240278A-E8B1-4A94-8B13-24185A9B36BD}" name="All Pivot Tables Sent To"/>
    <tableColumn id="8" xr3:uid="{A15B20ED-85B3-469B-B32B-9717843E24F5}" name="Links to include" dataCellStyle="Hyperlink">
      <calculatedColumnFormula>_xlfn.CONCAT("\\RcShare-NAS05\VMShared\SIERRA\2020_EVM\NEVADA\PI Reports\Production\PI_Error_Report\",TEXT(TODAY(),"YYYYMMDD"))</calculatedColumnFormula>
    </tableColumn>
  </tableColumns>
  <tableStyleInfo name="TableStyleMedium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AC8AAEA0-54D3-40CB-B991-6A4B3CE17AE3}" name="Veg_Table_Unique_PI_Company" displayName="Veg_Table_Unique_PI_Company" ref="W1:Y6" totalsRowShown="0">
  <autoFilter ref="W1:Y6" xr:uid="{D5B67E9D-8C28-4F8D-9667-C554D525298C}"/>
  <tableColumns count="3">
    <tableColumn id="1" xr3:uid="{254B865A-BD07-4995-8250-B9CB15B02E41}" name="Co_EVM_LAST_EDITOR"/>
    <tableColumn id="2" xr3:uid="{4C9E8794-F5FD-462D-B292-B3FBEBB1C349}" name="COMPANY_EVM_LAST_EDITOR"/>
    <tableColumn id="3" xr3:uid="{1C6D89F8-BCC5-4A83-9AD9-CE1DA8F40F99}" name="Email" dataDxfId="121">
      <calculatedColumnFormula>VLOOKUP(Veg_Table_Unique_PI_Company[[#This Row],[Co_EVM_LAST_EDITOR]],Company_Table[[#All],[Company]:[Email List]],2,FALSE)</calculatedColumnFormula>
    </tableColumn>
  </tableColumns>
  <tableStyleInfo name="TableStyleMedium1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84C4BB0-6F87-406C-92A5-5F89AB368040}" name="Roster_Table" displayName="Roster_Table" ref="A1:P84" totalsRowShown="0">
  <autoFilter ref="A1:P84" xr:uid="{6469C463-DE01-4858-8C84-EEEEBB3D5779}"/>
  <tableColumns count="16">
    <tableColumn id="1" xr3:uid="{B82ED58A-EAA9-46CD-BE1B-584B4AAAF2AD}" name="Username_awrr" dataDxfId="120"/>
    <tableColumn id="2" xr3:uid="{5448FD11-21D7-4C16-B90B-B5E844C05DE2}" name="Last" dataDxfId="119"/>
    <tableColumn id="3" xr3:uid="{A4DAA1A2-C186-4B62-8A7D-7F98DE071665}" name="First" dataDxfId="118"/>
    <tableColumn id="4" xr3:uid="{00D63254-087F-45F6-A080-89BCFEE38F58}" name="Company" dataDxfId="117"/>
    <tableColumn id="5" xr3:uid="{0EBD1679-5ECF-42DC-94D6-537FBC6156A8}" name="Status" dataDxfId="116"/>
    <tableColumn id="6" xr3:uid="{2CE801C3-FD6F-42A6-9DF6-26A6D906039A}" name="EVM Oriented" dataDxfId="115"/>
    <tableColumn id="7" xr3:uid="{C8110A37-1322-4AEA-98A6-9EA7EFF3CFBB}" name="Position" dataDxfId="114"/>
    <tableColumn id="8" xr3:uid="{AC5FD7BB-FE0A-42D4-B691-521F66439382}" name="Per diem" dataDxfId="113"/>
    <tableColumn id="9" xr3:uid="{FC1CB1BB-6D83-4DC7-A810-D43E69DB91CC}" name="Number" dataDxfId="112"/>
    <tableColumn id="10" xr3:uid="{FF8370BE-9B21-4258-9D3D-F5C7068277B3}" name="Username" dataDxfId="111"/>
    <tableColumn id="11" xr3:uid="{B0D268FC-D627-4AF9-B68B-D512B99612C1}" name="PG&amp;E Lan ID" dataDxfId="110"/>
    <tableColumn id="12" xr3:uid="{DA447481-2467-4D07-9353-862E726D057F}" name="PG&amp;E ID Card" dataDxfId="109"/>
    <tableColumn id="13" xr3:uid="{A204A9F2-CEAD-4D77-84A5-FFE2E98063EA}" name="Email" dataDxfId="108"/>
    <tableColumn id="14" xr3:uid="{22FBB8B4-4198-4BE7-9738-E9DBF0F80A48}" name="Full_Name" dataDxfId="107"/>
    <tableColumn id="15" xr3:uid="{D3744EFB-B6DB-405D-9AFC-4AFBA15E0ABD}" name="Include awrr in PI Error Report" dataDxfId="106"/>
    <tableColumn id="16" xr3:uid="{EE23BF5A-D865-4D08-8C00-9FFC6AF93243}" name="Company_Full" dataDxfId="105"/>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B1DD2AD3-06A1-4107-A9AD-082059146229}" name="Veg_Table" displayName="Veg_Table" ref="A1:BX1779" totalsRowShown="0" headerRowDxfId="36">
  <autoFilter ref="A1:BX1779" xr:uid="{3F47F3BB-80E2-4BB4-B153-73E4DA1338CC}"/>
  <sortState xmlns:xlrd2="http://schemas.microsoft.com/office/spreadsheetml/2017/richdata2" ref="A2:BX1779">
    <sortCondition descending="1" ref="K2:K1779"/>
    <sortCondition ref="Q2:Q1779"/>
  </sortState>
  <tableColumns count="76">
    <tableColumn id="60" xr3:uid="{410A4A52-A851-4619-AE59-59606CE9D30A}" name="Prescription and Status do not match" dataDxfId="35">
      <calculatedColumnFormula>IF(Veg_Table[[#This Row],[VP_STATUS]]="Hold",0,IF(OR(AND(Veg_Table[[#This Row],[PRESCRIP]]="NW_No Work",Veg_Table[[#This Row],[VP_STATUS]]&lt;&gt;"No Work Required Under EVM"),AND(Veg_Table[[#This Row],[VP_STATUS]]="No Work Required Under EVM",Veg_Table[[#This Row],[PRESCRIP]]&lt;&gt;"NW_No Work")),1,0))</calculatedColumnFormula>
    </tableColumn>
    <tableColumn id="61" xr3:uid="{58BE98D1-03F0-467F-90C9-B0CA664D8D6F}" name="Missing_Species" dataDxfId="34">
      <calculatedColumnFormula>IF(Veg_Table[[#This Row],[SPECIES]]="",1,0)</calculatedColumnFormula>
    </tableColumn>
    <tableColumn id="62" xr3:uid="{F3CBDFF3-B0C4-4F3F-8BE2-08816418F539}" name="Missing_Diameter" dataDxfId="33">
      <calculatedColumnFormula>IF(Veg_Table[[#This Row],[DIAMETER]]="",1,0)</calculatedColumnFormula>
    </tableColumn>
    <tableColumn id="63" xr3:uid="{26E95A98-A0CB-47D5-89A3-D4430360370B}" name="Missing_Height" dataDxfId="32">
      <calculatedColumnFormula>IF(Veg_Table[[#This Row],[HEIGHT]]="",1,0)</calculatedColumnFormula>
    </tableColumn>
    <tableColumn id="36" xr3:uid="{25F346C2-C2FA-4143-B674-7E0D04518972}" name="Missing_TAT_Result" dataDxfId="31">
      <calculatedColumnFormula>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calculatedColumnFormula>
    </tableColumn>
    <tableColumn id="38" xr3:uid="{9DDEBD9F-381C-4FB0-8E67-E2811A5F52CD}" name="TAT_Result and Prescription do not match" dataDxfId="30">
      <calculatedColumnFormula>IF(AND(Veg_Table[[#This Row],[TAT_RESULT]]="ABATE",Veg_Table[[#This Row],[PRESCRIP]]="NW_No Work"),1,0)</calculatedColumnFormula>
    </tableColumn>
    <tableColumn id="64" xr3:uid="{C623238D-1B1B-4FB0-B375-FC39BF69368F}" name="Prescription R-Scale Does not match Diameter" dataDxfId="29">
      <calculatedColumnFormula>IF(OR(Veg_Table[[#This Row],[Prescription R-Scale]]="NA",Veg_Table[[#This Row],[Diameter R-Scale]]="NA"),0,IF(Veg_Table[[#This Row],[Diameter R-Scale]]&lt;&gt;Veg_Table[[#This Row],[Prescription R-Scale]],1,0))</calculatedColumnFormula>
    </tableColumn>
    <tableColumn id="14" xr3:uid="{4F624659-1EA2-4953-AA8F-58F21F70F07C}" name="Prescription is Brush, then WM Work Type should be Not Needed" dataDxfId="28">
      <calculatedColumnFormula>IF(OR(AND(Veg_Table[[#This Row],[PRESCRIP]]="BC_Br Rmv", Veg_Table[[#This Row],[WOOD_MAN]]&lt;&gt;"Not Needed"),AND(Veg_Table[[#This Row],[PRESCRIP]]="BCS_Br Rmv+Trt", Veg_Table[[#This Row],[WOOD_MAN]]&lt;&gt;"Not Needed")),1,0)</calculatedColumnFormula>
    </tableColumn>
    <tableColumn id="59" xr3:uid="{A5ACB838-167F-4D7B-8268-917FFEED642A}" name="Prescription_Edited_And_TAT_Is_Blank" dataDxfId="27">
      <calculatedColumnFormula>IF(AND(Veg_Table[[#This Row],[Prescription_Changed]]="Yes",Veg_Table[[#This Row],[TAT_RESULT]]=""),1,0)</calculatedColumnFormula>
    </tableColumn>
    <tableColumn id="67" xr3:uid="{C87BB54C-B439-4FD4-852D-D00D3CC63E61}" name="Sum of Errors" dataDxfId="26">
      <calculatedColumnFormula>SUM(Veg_Table[[#This Row],[Prescription and Status do not match]:[Prescription_Edited_And_TAT_Is_Blank]])</calculatedColumnFormula>
    </tableColumn>
    <tableColumn id="68" xr3:uid="{D912D39F-8041-4A9A-8FBE-CFB5782ECCC4}" name="Veg Point has Errors" dataDxfId="25">
      <calculatedColumnFormula>IF(Veg_Table[[#This Row],[Sum of Errors]]&gt;0,1,0)</calculatedColumnFormula>
    </tableColumn>
    <tableColumn id="69" xr3:uid="{694A8B20-084D-47BB-9863-DA6F16835DED}" name="Total Veg Points Created" dataDxfId="24">
      <calculatedColumnFormula>1</calculatedColumnFormula>
    </tableColumn>
    <tableColumn id="71" xr3:uid="{47C25B29-6D27-4602-A873-A38614AFE4B1}" name="Diameter R-Scale" dataDxfId="23">
      <calculatedColumnFormula>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calculatedColumnFormula>
    </tableColumn>
    <tableColumn id="72" xr3:uid="{5D611FD2-EAD8-4E42-A9F1-0031ACB2A1ED}" name="Prescription R-Scale" dataDxfId="22">
      <calculatedColumnFormula>IF(OR(MID(Veg_Table[[#This Row],[PRESCRIP]],2,1)="1",MID(Veg_Table[[#This Row],[PRESCRIP]],2,1)="2",MID(Veg_Table[[#This Row],[PRESCRIP]],2,1)="3",MID(Veg_Table[[#This Row],[PRESCRIP]],2,1)="4"),_xlfn.NUMBERVALUE(MID(Veg_Table[[#This Row],[PRESCRIP]],2,1)),"NA")</calculatedColumnFormula>
    </tableColumn>
    <tableColumn id="73" xr3:uid="{1B2308DA-C540-4361-A4EC-DCE4EB61EDD6}" name="Week (M-Su)" dataDxfId="21">
      <calculatedColumnFormula>WEEKNUM(Veg_Table[[#This Row],[EVM_LAST_EDITED_Day]],2)</calculatedColumnFormula>
    </tableColumn>
    <tableColumn id="74" xr3:uid="{92553AD4-2C70-4EA3-8382-AAF9E5CED3DB}" name="EVM_LAST_EDITED_Day" dataDxfId="20">
      <calculatedColumnFormula>IFERROR(DATE(YEAR(Veg_Table[[#This Row],[EVM_LAST_EDITED2]]),MONTH(Veg_Table[[#This Row],[EVM_LAST_EDITED2]]),DAY(Veg_Table[[#This Row],[EVM_LAST_EDITED2]])),DATE(2019,1,1))</calculatedColumnFormula>
    </tableColumn>
    <tableColumn id="75" xr3:uid="{78BD8BCA-8D35-4D0A-ACC7-787C20C7C4BF}" name="EVM_LAST_EDITED2" dataDxfId="19">
      <calculatedColumnFormula>VALUE(SUBSTITUTE(Veg_Table[[#This Row],[EVM_LAST_EDITED]],",",""))</calculatedColumnFormula>
    </tableColumn>
    <tableColumn id="32" xr3:uid="{A8EEB112-3C21-4E4D-8923-3AE6D82AE811}" name="Co_EVM_LAST_EDITOR" dataDxfId="18">
      <calculatedColumnFormula>_xlfn.IFNA(IF(Veg_Table[[#This Row],[EVM_LAST_EDITOR]]="","zBlank EVM Last Editor",VLOOKUP(Veg_Table[[#This Row],[EVM_LAST_EDITOR]],Roster_Table[#All],4,FALSE)),"zAWRR Not in Roster")</calculatedColumnFormula>
    </tableColumn>
    <tableColumn id="35" xr3:uid="{6D126D5A-E8AD-47BB-92BE-2847CBB3398E}" name="COMPANY_EVM_LAST_EDITOR" dataDxfId="17">
      <calculatedColumnFormula>_xlfn.IFNA(IF(Veg_Table[[#This Row],[EVM_LAST_EDITOR]]="","zBlank EVM Last Editor",VLOOKUP(Veg_Table[[#This Row],[EVM_LAST_EDITOR]],Roster_Table[#All],16,FALSE)),"zCompany_AWRR not in Roster")</calculatedColumnFormula>
    </tableColumn>
    <tableColumn id="53" xr3:uid="{0D7E6AA4-E860-41E4-859C-2BB9DECDE2B9}" name="Created_Day" dataDxfId="16">
      <calculatedColumnFormula>IFERROR(DATE(YEAR(Veg_Table[[#This Row],[Created2]]),MONTH(Veg_Table[[#This Row],[Created2]]),DAY(Veg_Table[[#This Row],[Created2]])),DATE(2019,1,1))</calculatedColumnFormula>
    </tableColumn>
    <tableColumn id="52" xr3:uid="{6148D225-06C0-4D3B-9E35-F74A2B1E26B8}" name="Created2" dataDxfId="15">
      <calculatedColumnFormula>VALUE(SUBSTITUTE(Veg_Table[[#This Row],[Created]],",",""))</calculatedColumnFormula>
    </tableColumn>
    <tableColumn id="58" xr3:uid="{D9A63CAF-F41F-4D60-AFDD-EE8E122462DB}" name="Previous_Prescription" dataDxfId="14">
      <calculatedColumnFormula>IFERROR(_xlfn.IFNA(CELL("contents",INDIRECT(_xlfn.CONCAT("Veg_Table_Production_Data!",ADDRESS(MATCH(_xlfn.MAXIFS(#REF!,#REF!,"="&amp;Veg_Table[[#This Row],[AUTO_ID]],#REF!,"&lt;"&amp;Veg_Table[[#This Row],[EVM_LAST_EDITED_Day]]),#REF!,0),COLUMN(#REF!),4,1,)))),""),"")</calculatedColumnFormula>
    </tableColumn>
    <tableColumn id="65" xr3:uid="{4218A760-9CBE-42E9-A800-22A08944F02F}" name="Prescription_Changed" dataDxfId="13">
      <calculatedColumnFormula>IF(Veg_Table[[#This Row],[Previous_Prescription]]="","No",IF(Veg_Table[[#This Row],[Previous_Prescription]]=Veg_Table[[#This Row],[PRESCRIP]],"No","Yes"))</calculatedColumnFormula>
    </tableColumn>
    <tableColumn id="54" xr3:uid="{4106B0AA-7F51-4D28-94E2-BAC380354375}" name="New_or_Old_Veg" dataDxfId="12">
      <calculatedColumnFormula>IF(Veg_Table[[#This Row],[EVM_LAST_EDITED_Day]]=Veg_Table[[#This Row],[Created_Day]],"New","Old")</calculatedColumnFormula>
    </tableColumn>
    <tableColumn id="39" xr3:uid="{96CDE211-90AD-4281-975A-692DEF84105D}" name="Comments_Contain_Delete" dataDxfId="11">
      <calculatedColumnFormula>IFERROR(IF(FIND("delete",LOWER(Veg_Table[[#This Row],[PI_COMMENTS]]))&gt;=1,1,0),0)</calculatedColumnFormula>
    </tableColumn>
    <tableColumn id="16" xr3:uid="{97F76AE2-CA2C-4592-879E-4D206472ED59}" name="Include_awrr_in_PI_Error_Report" dataDxfId="10">
      <calculatedColumnFormula>_xlfn.IFNA(IF(Veg_Table[[#This Row],[EVM_LAST_EDITOR]]="","Yes",VLOOKUP(Veg_Table[[#This Row],[EVM_LAST_EDITOR]],Roster_Table[#All],15,FALSE)),"Yes")</calculatedColumnFormula>
    </tableColumn>
    <tableColumn id="57" xr3:uid="{54BB486E-F0BC-4FB5-B005-E8A35BC220A9}" name="VegHasError_CommentsHaveNoDelete_IncludeAwrrInReport_OR_PrescriptionChanged" dataDxfId="9">
      <calculatedColumnFormula>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calculatedColumnFormula>
    </tableColumn>
    <tableColumn id="79" xr3:uid="{2EDB114A-3DC3-45ED-943C-32E19CFAA697}" name="First_Name" dataDxfId="8">
      <calculatedColumnFormula>_xlfn.IFNA(VLOOKUP(Veg_Table[[#This Row],[EVM_LAST_EDITOR]],Roster_Table[#All],3,FALSE),"zAWRR Not in Roster")</calculatedColumnFormula>
    </tableColumn>
    <tableColumn id="78" xr3:uid="{00DCDEBF-7C05-465B-AFB2-A6E854697BE3}" name="Last_Name" dataDxfId="7">
      <calculatedColumnFormula>_xlfn.IFNA(VLOOKUP(Veg_Table[[#This Row],[EVM_LAST_EDITOR]],Roster_Table[#All],2,FALSE),"zAWRR Not in Roster")</calculatedColumnFormula>
    </tableColumn>
    <tableColumn id="77" xr3:uid="{7D448EF5-EE70-40F8-BB69-ABD1CCA1504D}" name="Full_Name" dataDxfId="6">
      <calculatedColumnFormula>IF(_xlfn.CONCAT(Veg_Table[[#This Row],[First_Name]]," ",Veg_Table[[#This Row],[Last_Name]])="zAWRR Not in Roster zAWRR Not in Roster","zAWRR Not in Roster",_xlfn.CONCAT(Veg_Table[[#This Row],[First_Name]]," ",Veg_Table[[#This Row],[Last_Name]]))</calculatedColumnFormula>
    </tableColumn>
    <tableColumn id="1" xr3:uid="{6594FB56-D077-401F-A5A3-3CC1CF277146}" name="OBJECTID"/>
    <tableColumn id="43" xr3:uid="{F698FA15-C811-472F-ADB0-70D0CF1D809C}" name="AUTO_ID"/>
    <tableColumn id="41" xr3:uid="{0A009578-8C00-480A-BDD8-C2C16C274A02}" name="CIRCUITNAME"/>
    <tableColumn id="31" xr3:uid="{C509B8FB-F8E7-49A3-AED2-1A727CE09A9C}" name="UNIQUE_PARCEL_ID"/>
    <tableColumn id="42" xr3:uid="{E2EAC084-39BA-4212-A329-15FBC5307FC2}" name="UNIQUE_SEGMENT_ID"/>
    <tableColumn id="3" xr3:uid="{B90EA7C8-4F20-480A-A5CE-1EAB8ACD6CA4}" name="VP_STATUS"/>
    <tableColumn id="4" xr3:uid="{81D27CA0-D7A6-42E9-981F-1D97220D5E4B}" name="WORK_VERIFICATION_STATUS"/>
    <tableColumn id="6" xr3:uid="{B29748D5-8333-487D-A1F8-0F21C877AD55}" name="PI_COMPANY"/>
    <tableColumn id="9" xr3:uid="{F3FE04BF-85C7-40CE-864E-E01C28CD16F4}" name="SPECIES"/>
    <tableColumn id="17" xr3:uid="{2AE5DBCA-C9DA-49AE-A605-22FAF1C81037}" name="RWD_EXC"/>
    <tableColumn id="5" xr3:uid="{FB170018-578A-4926-85A4-FFA93168744F}" name="DEAD_DYING"/>
    <tableColumn id="10" xr3:uid="{9F00C19C-7C18-4BFA-A415-99CF7E1DEAFA}" name="DIAMETER"/>
    <tableColumn id="11" xr3:uid="{16CC868A-00FD-4E8E-96B4-4D00DBA90692}" name="HEIGHT"/>
    <tableColumn id="8" xr3:uid="{95AC0F38-B00E-4BD7-AA1A-5404FD659C4F}" name="TAT_RESULT"/>
    <tableColumn id="12" xr3:uid="{AC2B6B99-2C06-4942-9147-746D6BFA496F}" name="PRESCRIP"/>
    <tableColumn id="18" xr3:uid="{A4665E59-8AA4-4ACF-988A-EB8162626640}" name="WOOD_MAN"/>
    <tableColumn id="15" xr3:uid="{50CFA071-E405-4755-BCF6-EB3147454B48}" name="TRAFFIC"/>
    <tableColumn id="19" xr3:uid="{12F9F7C4-A882-434E-8665-932E6C4BE264}" name="ENVIRONMENTAL_CONCERN"/>
    <tableColumn id="7" xr3:uid="{6B484190-E5F3-41AC-94CA-10C2802626E0}" name="PI_COMMENTS"/>
    <tableColumn id="33" xr3:uid="{591D4954-15EE-42C2-96FB-5C30F91706E9}" name="TW_COMPANY"/>
    <tableColumn id="34" xr3:uid="{3D760689-01E6-4427-ABE5-BC14854FA3EB}" name="TW_SUB"/>
    <tableColumn id="24" xr3:uid="{A24C520E-A115-45F1-B11E-A25F5630582F}" name="TW_FOREMAN_ISN"/>
    <tableColumn id="25" xr3:uid="{7B567283-AD9C-4F43-B9EB-497CA7152BAD}" name="TW_ACT_WORK"/>
    <tableColumn id="26" xr3:uid="{E6FE696E-9EF9-4A30-96BA-9E31459064B9}" name="TW_WORK_DATE" dataDxfId="5"/>
    <tableColumn id="37" xr3:uid="{076A2952-5C6E-4817-B049-6395E99AE297}" name="TW_COMMENTS"/>
    <tableColumn id="27" xr3:uid="{A0B3BF68-3A48-49A5-BA18-2BDF068832E2}" name="TW_BILLING_TYPE"/>
    <tableColumn id="28" xr3:uid="{26AC0E72-5682-4AFE-9360-550604F1FEC8}" name="TW_READY_TO_INVOICE"/>
    <tableColumn id="29" xr3:uid="{631E657A-3F3F-4D6B-A6FD-F41B36FF2D0F}" name="TW_INVOICING_STATUS"/>
    <tableColumn id="21" xr3:uid="{235B20D2-036B-4163-A044-E3A49C128036}" name="WM_COMPANY"/>
    <tableColumn id="30" xr3:uid="{54BFCCEA-B25F-4B74-B802-8D8DB054FB14}" name="WM_SUB"/>
    <tableColumn id="22" xr3:uid="{F5D67DB2-4841-4EAA-94A5-4507A7E2A0C1}" name="WM_DATE" dataDxfId="4"/>
    <tableColumn id="20" xr3:uid="{C22E87CC-32D6-4E32-AD04-0A3756385CDD}" name="WM_COMMENTS"/>
    <tableColumn id="55" xr3:uid="{423E0C68-268E-4292-A2A3-6A41FA00347E}" name="EVM_LAST_EDITOR" dataDxfId="3"/>
    <tableColumn id="56" xr3:uid="{1C95C3EA-7FB7-49CE-9307-7AAFAB56CA19}" name="EVM_LAST_EDITED" dataDxfId="2"/>
    <tableColumn id="44" xr3:uid="{069A1ABB-E428-416C-A669-5341D7D694F4}" name="REGION"/>
    <tableColumn id="45" xr3:uid="{510141F2-06B6-4E63-BB7A-63ACA46C3E99}" name="DIVISION"/>
    <tableColumn id="46" xr3:uid="{2B2E92DC-F1B9-4C01-B5D0-7E2FA793B8C0}" name="PARCEL_NAME"/>
    <tableColumn id="47" xr3:uid="{035CE3D6-9651-4265-9B2E-6541F42A45FE}" name="SITE_ADDRESS"/>
    <tableColumn id="48" xr3:uid="{25DE1A82-1278-4655-B059-BF58F4D24BC7}" name="PROPERTY_CITY"/>
    <tableColumn id="2" xr3:uid="{586F075D-8C6A-4B6F-9C1F-D87A15CE82BC}" name="x"/>
    <tableColumn id="13" xr3:uid="{B232CF5F-1292-4BBD-AF36-3191AB4E044A}" name="y"/>
    <tableColumn id="23" xr3:uid="{F4DC7CDC-DB05-4CBE-98EE-E34ACAB82C06}" name="Creator"/>
    <tableColumn id="40" xr3:uid="{47738FDE-7140-4BC2-88E9-5E0B00E48A8F}" name="Created" dataDxfId="1"/>
    <tableColumn id="49" xr3:uid="{EABDB91C-64BF-49E7-888B-1B7E1700D608}" name="Editor"/>
    <tableColumn id="50" xr3:uid="{B3B21F0A-006C-4E7D-A08A-503FD323C620}" name="Edited" dataDxfId="0"/>
    <tableColumn id="51" xr3:uid="{9E1D8B53-568F-46DC-B114-5E8719A1545B}" name="EVM_SYNC_ID"/>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table" Target="../tables/table4.xml"/><Relationship Id="rId3" Type="http://schemas.openxmlformats.org/officeDocument/2006/relationships/printerSettings" Target="../printerSettings/printerSettings1.bin"/><Relationship Id="rId7" Type="http://schemas.openxmlformats.org/officeDocument/2006/relationships/table" Target="../tables/table3.xml"/><Relationship Id="rId2" Type="http://schemas.openxmlformats.org/officeDocument/2006/relationships/hyperlink" Target="https://pgegisportal.maps.arcgis.com/home/item.html?id=b978f8ff24924542957bc8303a6b9cb1" TargetMode="External"/><Relationship Id="rId1" Type="http://schemas.openxmlformats.org/officeDocument/2006/relationships/hyperlink" Target="file:///\\RcShare-NAS05\VMShared\SIERRA\2020_EVM\NEVADA\PI%20Reports\Production\PI_Error_Report\20200228" TargetMode="External"/><Relationship Id="rId6" Type="http://schemas.openxmlformats.org/officeDocument/2006/relationships/table" Target="../tables/table2.xml"/><Relationship Id="rId5" Type="http://schemas.openxmlformats.org/officeDocument/2006/relationships/table" Target="../tables/table1.xml"/><Relationship Id="rId4" Type="http://schemas.openxmlformats.org/officeDocument/2006/relationships/drawing" Target="../drawings/drawing1.xml"/><Relationship Id="rId9" Type="http://schemas.openxmlformats.org/officeDocument/2006/relationships/table" Target="../tables/table5.xml"/></Relationships>
</file>

<file path=xl/worksheets/_rels/sheet2.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2.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CA6BE-8782-4C6E-8175-E3D50A125301}">
  <sheetPr codeName="Sheet2">
    <tabColor theme="1" tint="0.249977111117893"/>
  </sheetPr>
  <dimension ref="A1:AU84"/>
  <sheetViews>
    <sheetView topLeftCell="AL1" zoomScale="90" zoomScaleNormal="90" workbookViewId="0">
      <selection activeCell="AQ12" sqref="AQ12"/>
    </sheetView>
  </sheetViews>
  <sheetFormatPr defaultRowHeight="15" x14ac:dyDescent="0.25"/>
  <cols>
    <col min="1" max="1" width="17.7109375" bestFit="1" customWidth="1"/>
    <col min="2" max="2" width="15.7109375" bestFit="1" customWidth="1"/>
    <col min="3" max="3" width="9.85546875" bestFit="1" customWidth="1"/>
    <col min="4" max="4" width="11.7109375" bestFit="1" customWidth="1"/>
    <col min="5" max="5" width="16.85546875" bestFit="1" customWidth="1"/>
    <col min="6" max="6" width="16" bestFit="1" customWidth="1"/>
    <col min="7" max="7" width="20.140625" bestFit="1" customWidth="1"/>
    <col min="8" max="8" width="11.5703125" bestFit="1" customWidth="1"/>
    <col min="9" max="9" width="15.42578125" bestFit="1" customWidth="1"/>
    <col min="10" max="10" width="14.42578125" bestFit="1" customWidth="1"/>
    <col min="11" max="11" width="14.140625" bestFit="1" customWidth="1"/>
    <col min="12" max="12" width="15.140625" bestFit="1" customWidth="1"/>
    <col min="13" max="13" width="41.140625" bestFit="1" customWidth="1"/>
    <col min="14" max="14" width="22.5703125" bestFit="1" customWidth="1"/>
    <col min="15" max="15" width="30.42578125" bestFit="1" customWidth="1"/>
    <col min="16" max="16" width="37.85546875" bestFit="1" customWidth="1"/>
    <col min="18" max="18" width="35.42578125" bestFit="1" customWidth="1"/>
    <col min="19" max="19" width="16.28515625" bestFit="1" customWidth="1"/>
    <col min="20" max="21" width="19.7109375" style="3" customWidth="1"/>
    <col min="22" max="22" width="9.5703125" style="3" customWidth="1"/>
    <col min="23" max="23" width="23.7109375" style="3" bestFit="1" customWidth="1"/>
    <col min="24" max="24" width="37.85546875" style="3" bestFit="1" customWidth="1"/>
    <col min="25" max="25" width="81.140625" style="3" bestFit="1" customWidth="1"/>
    <col min="26" max="26" width="11" style="3" customWidth="1"/>
    <col min="27" max="27" width="12.85546875" style="3" customWidth="1"/>
    <col min="28" max="28" width="11.85546875" customWidth="1"/>
    <col min="29" max="29" width="20.85546875" customWidth="1"/>
    <col min="30" max="30" width="41" style="7" bestFit="1" customWidth="1"/>
    <col min="31" max="31" width="18.42578125" bestFit="1" customWidth="1"/>
    <col min="32" max="32" width="41" bestFit="1" customWidth="1"/>
    <col min="33" max="33" width="17.5703125" bestFit="1" customWidth="1"/>
    <col min="34" max="34" width="27.85546875" bestFit="1" customWidth="1"/>
    <col min="35" max="35" width="24.5703125" customWidth="1"/>
    <col min="36" max="36" width="25.42578125" bestFit="1" customWidth="1"/>
    <col min="37" max="37" width="9.140625" customWidth="1"/>
    <col min="38" max="38" width="10.85546875" customWidth="1"/>
    <col min="41" max="41" width="16.85546875" customWidth="1"/>
    <col min="42" max="42" width="12.28515625" customWidth="1"/>
    <col min="43" max="43" width="35.28515625" customWidth="1"/>
    <col min="44" max="44" width="33.85546875" bestFit="1" customWidth="1"/>
    <col min="45" max="45" width="42.42578125" bestFit="1" customWidth="1"/>
    <col min="46" max="46" width="34.140625" bestFit="1" customWidth="1"/>
    <col min="47" max="47" width="41.85546875" customWidth="1"/>
    <col min="48" max="48" width="56.28515625" bestFit="1" customWidth="1"/>
  </cols>
  <sheetData>
    <row r="1" spans="1:47" ht="39" thickTop="1" thickBot="1" x14ac:dyDescent="0.35">
      <c r="A1" s="6" t="s">
        <v>475</v>
      </c>
      <c r="B1" t="s">
        <v>81</v>
      </c>
      <c r="C1" t="s">
        <v>82</v>
      </c>
      <c r="D1" t="s">
        <v>83</v>
      </c>
      <c r="E1" t="s">
        <v>70</v>
      </c>
      <c r="F1" t="s">
        <v>84</v>
      </c>
      <c r="G1" t="s">
        <v>85</v>
      </c>
      <c r="H1" t="s">
        <v>86</v>
      </c>
      <c r="I1" t="s">
        <v>87</v>
      </c>
      <c r="J1" t="s">
        <v>88</v>
      </c>
      <c r="K1" t="s">
        <v>373</v>
      </c>
      <c r="L1" t="s">
        <v>548</v>
      </c>
      <c r="M1" t="s">
        <v>89</v>
      </c>
      <c r="N1" s="6" t="s">
        <v>90</v>
      </c>
      <c r="O1" s="6" t="s">
        <v>700</v>
      </c>
      <c r="P1" s="26" t="s">
        <v>652</v>
      </c>
      <c r="R1" t="s">
        <v>91</v>
      </c>
      <c r="S1" t="s">
        <v>436</v>
      </c>
      <c r="T1" s="3" t="s">
        <v>461</v>
      </c>
      <c r="U1" s="3" t="s">
        <v>460</v>
      </c>
      <c r="W1" t="s">
        <v>667</v>
      </c>
      <c r="X1" t="s">
        <v>659</v>
      </c>
      <c r="Y1" s="3" t="s">
        <v>89</v>
      </c>
      <c r="Z1"/>
      <c r="AA1" t="s">
        <v>83</v>
      </c>
      <c r="AB1" s="7" t="s">
        <v>416</v>
      </c>
      <c r="AC1" t="s">
        <v>401</v>
      </c>
      <c r="AD1" t="s">
        <v>402</v>
      </c>
      <c r="AE1" t="s">
        <v>403</v>
      </c>
      <c r="AF1" t="s">
        <v>404</v>
      </c>
      <c r="AG1" t="s">
        <v>405</v>
      </c>
      <c r="AH1" t="s">
        <v>406</v>
      </c>
      <c r="AI1" t="s">
        <v>407</v>
      </c>
      <c r="AJ1" t="s">
        <v>408</v>
      </c>
      <c r="AM1" t="s">
        <v>420</v>
      </c>
      <c r="AN1" t="s">
        <v>421</v>
      </c>
      <c r="AO1" t="s">
        <v>418</v>
      </c>
      <c r="AP1" t="s">
        <v>419</v>
      </c>
      <c r="AQ1" t="s">
        <v>423</v>
      </c>
      <c r="AR1" s="11" t="s">
        <v>424</v>
      </c>
      <c r="AS1" s="12" t="s">
        <v>425</v>
      </c>
      <c r="AT1" s="13" t="s">
        <v>427</v>
      </c>
      <c r="AU1" t="s">
        <v>697</v>
      </c>
    </row>
    <row r="2" spans="1:47" ht="15.75" thickTop="1" x14ac:dyDescent="0.25">
      <c r="A2" s="1" t="s">
        <v>385</v>
      </c>
      <c r="B2" s="1" t="s">
        <v>431</v>
      </c>
      <c r="C2" s="1" t="s">
        <v>238</v>
      </c>
      <c r="D2" s="1" t="s">
        <v>413</v>
      </c>
      <c r="E2" s="1"/>
      <c r="F2" s="1" t="s">
        <v>94</v>
      </c>
      <c r="G2" s="1" t="s">
        <v>549</v>
      </c>
      <c r="H2" s="1" t="s">
        <v>132</v>
      </c>
      <c r="I2" s="1" t="s">
        <v>550</v>
      </c>
      <c r="J2" s="1" t="s">
        <v>385</v>
      </c>
      <c r="K2" s="1" t="s">
        <v>551</v>
      </c>
      <c r="L2" s="1" t="s">
        <v>552</v>
      </c>
      <c r="M2" s="1" t="s">
        <v>553</v>
      </c>
      <c r="N2" s="1" t="s">
        <v>465</v>
      </c>
      <c r="O2" s="1" t="s">
        <v>43</v>
      </c>
      <c r="P2" s="1" t="s">
        <v>371</v>
      </c>
      <c r="R2" t="s">
        <v>97</v>
      </c>
      <c r="S2" s="2" t="str">
        <f>_xlfn.IFNA(VLOOKUP(Circuit_Table[[#This Row],[Circuit]],Veg_Table[[#All],[CIRCUITNAME]],1,FALSE),"")</f>
        <v>BANGOR 1101</v>
      </c>
      <c r="T2" s="3">
        <f>IF(Circuit_Table[[#This Row],[In Veg Table]]="","-",_xlfn.MINIFS(Veg_Table[[#All],[EVM_LAST_EDITED2]],Veg_Table[[#All],[CIRCUITNAME]],Circuit_Table[[#This Row],[Circuit]]))</f>
        <v>43962.668194780097</v>
      </c>
      <c r="U2" s="21">
        <f>IF(Circuit_Table[[#This Row],[In Veg Table]]="","-",_xlfn.MAXIFS(Veg_Table[[#All],[EVM_LAST_EDITED2]],Veg_Table[[#All],[CIRCUITNAME]],Circuit_Table[[#This Row],[Circuit]]))</f>
        <v>43966.437018032397</v>
      </c>
      <c r="V2" s="21"/>
      <c r="W2" t="s">
        <v>413</v>
      </c>
      <c r="X2" t="s">
        <v>371</v>
      </c>
      <c r="Y2" s="22" t="str">
        <f>VLOOKUP(Veg_Table_Unique_PI_Company[[#This Row],[Co_EVM_LAST_EDITOR]],Company_Table[[#All],[Company]:[Email List]],2,FALSE)</f>
        <v>adam@forco-op.com;KYLE@FORCO-OP.COM;;</v>
      </c>
      <c r="Z2"/>
      <c r="AA2" t="s">
        <v>92</v>
      </c>
      <c r="AB2" s="7" t="str">
        <f>_xlfn.CONCAT(Company_Table[[#This Row],[Contact1 Email]],";",Company_Table[[#This Row],[Contact2 Email]],";",Company_Table[[#This Row],[Contact3 Email]],";",Company_Table[[#This Row],[Contact4 Email]])</f>
        <v>SHILLMAN@COASTAL-RG.COM;;;</v>
      </c>
      <c r="AC2" t="s">
        <v>390</v>
      </c>
      <c r="AD2" t="s">
        <v>96</v>
      </c>
      <c r="AM2" t="s">
        <v>422</v>
      </c>
      <c r="AN2" t="e">
        <f ca="1">WorkBookNameEnd()</f>
        <v>#NAME?</v>
      </c>
      <c r="AO2" t="e">
        <f ca="1">_xlfn.CONCAT(Email_Table[[#This Row],[Start of Subject]]," - ",Email_Table[[#This Row],[End of Subject with WB Name End]])</f>
        <v>#NAME?</v>
      </c>
      <c r="AP2" t="s">
        <v>426</v>
      </c>
      <c r="AQ2" t="e">
        <f ca="1">_xlfn.CONCAT("Below is a table of PI Errors for ",LOWER(Email_Table[[#This Row],[End of Subject with WB Name End]]),".")</f>
        <v>#NAME?</v>
      </c>
      <c r="AR2" t="str">
        <f>_xlfn.CONCAT("Circuits - ",_xlfn.TEXTJOIN(", ",TRUE,Circuit_Table[In Veg Table]))</f>
        <v>Circuits - BANGOR 1101, BRUNSWICK 1106, NARROWS 2102</v>
      </c>
      <c r="AT2" t="s">
        <v>428</v>
      </c>
      <c r="AU2" s="32" t="str">
        <f ca="1">_xlfn.CONCAT("\\RcShare-NAS05\VMShared\SIERRA\2020_EVM\NEVADA\PI Reports\Production\PI_Error_Report\",TEXT(TODAY(),"YYYYMMDD"))</f>
        <v>\\RcShare-NAS05\VMShared\SIERRA\2020_EVM\NEVADA\PI Reports\Production\PI_Error_Report\20200527</v>
      </c>
    </row>
    <row r="3" spans="1:47" x14ac:dyDescent="0.25">
      <c r="A3" s="1" t="s">
        <v>400</v>
      </c>
      <c r="B3" s="1" t="s">
        <v>433</v>
      </c>
      <c r="C3" s="1" t="s">
        <v>432</v>
      </c>
      <c r="D3" s="1" t="s">
        <v>413</v>
      </c>
      <c r="E3" s="1" t="s">
        <v>30</v>
      </c>
      <c r="F3" s="1" t="s">
        <v>94</v>
      </c>
      <c r="G3" s="1" t="s">
        <v>105</v>
      </c>
      <c r="H3" s="1" t="s">
        <v>132</v>
      </c>
      <c r="I3" s="1" t="s">
        <v>554</v>
      </c>
      <c r="J3" s="1" t="s">
        <v>400</v>
      </c>
      <c r="K3" s="1" t="s">
        <v>555</v>
      </c>
      <c r="L3" s="1" t="s">
        <v>552</v>
      </c>
      <c r="M3" s="1" t="s">
        <v>556</v>
      </c>
      <c r="N3" s="1" t="s">
        <v>547</v>
      </c>
      <c r="O3" s="1" t="s">
        <v>43</v>
      </c>
      <c r="P3" s="1" t="s">
        <v>371</v>
      </c>
      <c r="R3" t="s">
        <v>93</v>
      </c>
      <c r="S3" s="2" t="str">
        <f>_xlfn.IFNA(VLOOKUP(Circuit_Table[[#This Row],[Circuit]],Veg_Table[[#All],[CIRCUITNAME]],1,FALSE),"")</f>
        <v>BRUNSWICK 1106</v>
      </c>
      <c r="T3" s="3">
        <f>IF(Circuit_Table[[#This Row],[In Veg Table]]="","-",_xlfn.MINIFS(Veg_Table[[#All],[EVM_LAST_EDITED2]],Veg_Table[[#All],[CIRCUITNAME]],Circuit_Table[[#This Row],[Circuit]]))</f>
        <v>43962.605345914402</v>
      </c>
      <c r="U3" s="21">
        <f>IF(Circuit_Table[[#This Row],[In Veg Table]]="","-",_xlfn.MAXIFS(Veg_Table[[#All],[EVM_LAST_EDITED2]],Veg_Table[[#All],[CIRCUITNAME]],Circuit_Table[[#This Row],[Circuit]]))</f>
        <v>43966.573519236103</v>
      </c>
      <c r="V3" s="21"/>
      <c r="W3" t="s">
        <v>393</v>
      </c>
      <c r="X3" t="s">
        <v>37</v>
      </c>
      <c r="Y3" s="22" t="str">
        <f>VLOOKUP(Veg_Table_Unique_PI_Company[[#This Row],[Co_EVM_LAST_EDITOR]],Company_Table[[#All],[Company]:[Email List]],2,FALSE)</f>
        <v>ASTUBBENDICK@JEFFERSONRESOURCE.COM;DSCHEEL@JEFFERSONRESOURCE.COM;PSOMERS@JEFFERSONRESOURCE.COM;bhoy@jeffersonresource.com</v>
      </c>
      <c r="Z3"/>
      <c r="AA3" t="s">
        <v>413</v>
      </c>
      <c r="AB3" s="7" t="str">
        <f>_xlfn.CONCAT(Company_Table[[#This Row],[Contact1 Email]],";",Company_Table[[#This Row],[Contact2 Email]],";",Company_Table[[#This Row],[Contact3 Email]],";",Company_Table[[#This Row],[Contact4 Email]])</f>
        <v>adam@forco-op.com;KYLE@FORCO-OP.COM;;</v>
      </c>
      <c r="AC3" t="s">
        <v>465</v>
      </c>
      <c r="AD3" t="s">
        <v>466</v>
      </c>
      <c r="AE3" t="s">
        <v>490</v>
      </c>
      <c r="AF3" s="20" t="s">
        <v>489</v>
      </c>
    </row>
    <row r="4" spans="1:47" x14ac:dyDescent="0.25">
      <c r="A4" s="1" t="s">
        <v>527</v>
      </c>
      <c r="B4" s="1" t="s">
        <v>557</v>
      </c>
      <c r="C4" s="1" t="s">
        <v>558</v>
      </c>
      <c r="D4" s="1" t="s">
        <v>413</v>
      </c>
      <c r="E4" s="1" t="s">
        <v>30</v>
      </c>
      <c r="F4" s="1" t="s">
        <v>94</v>
      </c>
      <c r="G4" s="1" t="s">
        <v>105</v>
      </c>
      <c r="H4" s="1" t="s">
        <v>132</v>
      </c>
      <c r="I4" s="1" t="s">
        <v>559</v>
      </c>
      <c r="J4" s="1" t="s">
        <v>527</v>
      </c>
      <c r="K4" s="1" t="s">
        <v>560</v>
      </c>
      <c r="L4" s="1" t="s">
        <v>552</v>
      </c>
      <c r="M4" s="1" t="s">
        <v>561</v>
      </c>
      <c r="N4" s="1" t="s">
        <v>657</v>
      </c>
      <c r="O4" s="1" t="s">
        <v>43</v>
      </c>
      <c r="P4" s="1" t="s">
        <v>371</v>
      </c>
      <c r="R4" t="s">
        <v>30</v>
      </c>
      <c r="S4" s="2" t="str">
        <f>_xlfn.IFNA(VLOOKUP(Circuit_Table[[#This Row],[Circuit]],Veg_Table[[#All],[CIRCUITNAME]],1,FALSE),"")</f>
        <v>NARROWS 2102</v>
      </c>
      <c r="T4" s="3">
        <f>IF(Circuit_Table[[#This Row],[In Veg Table]]="","-",_xlfn.MINIFS(Veg_Table[[#All],[EVM_LAST_EDITED2]],Veg_Table[[#All],[CIRCUITNAME]],Circuit_Table[[#This Row],[Circuit]]))</f>
        <v>43962.606049861097</v>
      </c>
      <c r="U4" s="21">
        <f>IF(Circuit_Table[[#This Row],[In Veg Table]]="","-",_xlfn.MAXIFS(Veg_Table[[#All],[EVM_LAST_EDITED2]],Veg_Table[[#All],[CIRCUITNAME]],Circuit_Table[[#This Row],[Circuit]]))</f>
        <v>43966.560770613403</v>
      </c>
      <c r="V4" s="21"/>
      <c r="W4" t="s">
        <v>104</v>
      </c>
      <c r="X4" t="s">
        <v>372</v>
      </c>
      <c r="Y4" s="22" t="str">
        <f>VLOOKUP(Veg_Table_Unique_PI_Company[[#This Row],[Co_EVM_LAST_EDITOR]],Company_Table[[#All],[Company]:[Email List]],2,FALSE)</f>
        <v>NVIK@MASONBRUCE.COM;RGallian@masonbruce.com;;</v>
      </c>
      <c r="Z4"/>
      <c r="AA4" s="7" t="s">
        <v>414</v>
      </c>
      <c r="AB4" s="7" t="str">
        <f>_xlfn.CONCAT(Company_Table[[#This Row],[Contact1 Email]],";",Company_Table[[#This Row],[Contact2 Email]],";",Company_Table[[#This Row],[Contact3 Email]],";",Company_Table[[#This Row],[Contact4 Email]])</f>
        <v>CBRANDTANONYMOUS@GMAIL.COM;JTWELLMEYER@SAWCAL.COM;;</v>
      </c>
      <c r="AC4" t="s">
        <v>391</v>
      </c>
      <c r="AD4" t="s">
        <v>100</v>
      </c>
      <c r="AE4" t="s">
        <v>392</v>
      </c>
      <c r="AF4" t="s">
        <v>101</v>
      </c>
    </row>
    <row r="5" spans="1:47" x14ac:dyDescent="0.25">
      <c r="A5" s="1" t="s">
        <v>384</v>
      </c>
      <c r="B5" s="1" t="s">
        <v>430</v>
      </c>
      <c r="C5" s="1" t="s">
        <v>239</v>
      </c>
      <c r="D5" s="1" t="s">
        <v>413</v>
      </c>
      <c r="E5" s="1" t="s">
        <v>30</v>
      </c>
      <c r="F5" s="1" t="s">
        <v>94</v>
      </c>
      <c r="G5" s="1" t="s">
        <v>105</v>
      </c>
      <c r="H5" s="1" t="s">
        <v>132</v>
      </c>
      <c r="I5" s="1" t="s">
        <v>562</v>
      </c>
      <c r="J5" s="1" t="s">
        <v>384</v>
      </c>
      <c r="K5" s="1" t="s">
        <v>563</v>
      </c>
      <c r="L5" s="1" t="s">
        <v>564</v>
      </c>
      <c r="M5" s="1" t="s">
        <v>565</v>
      </c>
      <c r="N5" s="1" t="s">
        <v>464</v>
      </c>
      <c r="O5" s="1" t="s">
        <v>43</v>
      </c>
      <c r="P5" s="1" t="s">
        <v>371</v>
      </c>
      <c r="R5" t="s">
        <v>438</v>
      </c>
      <c r="S5" s="2" t="str">
        <f>_xlfn.IFNA(VLOOKUP(Circuit_Table[[#This Row],[Circuit]],Veg_Table[[#All],[CIRCUITNAME]],1,FALSE),"")</f>
        <v/>
      </c>
      <c r="T5" s="3" t="str">
        <f>IF(Circuit_Table[[#This Row],[In Veg Table]]="","-",_xlfn.MINIFS(Veg_Table[[#All],[EVM_LAST_EDITED2]],Veg_Table[[#All],[CIRCUITNAME]],Circuit_Table[[#This Row],[Circuit]]))</f>
        <v>-</v>
      </c>
      <c r="U5" s="21" t="str">
        <f>IF(Circuit_Table[[#This Row],[In Veg Table]]="","-",_xlfn.MAXIFS(Veg_Table[[#All],[EVM_LAST_EDITED2]],Veg_Table[[#All],[CIRCUITNAME]],Circuit_Table[[#This Row],[Circuit]]))</f>
        <v>-</v>
      </c>
      <c r="V5" s="21"/>
      <c r="W5" t="s">
        <v>131</v>
      </c>
      <c r="X5" t="s">
        <v>22</v>
      </c>
      <c r="Y5" s="22" t="str">
        <f>VLOOKUP(Veg_Table_Unique_PI_Company[[#This Row],[Co_EVM_LAST_EDITOR]],Company_Table[[#All],[Company]:[Email List]],2,FALSE)</f>
        <v>JNH@MGEINC.COM;IPM@MGEINC.COM;RLJ@MGEINC.COM;JPK@mgeinc.com; mad@mgeinc.com</v>
      </c>
      <c r="Z5"/>
      <c r="AA5" s="7" t="s">
        <v>393</v>
      </c>
      <c r="AB5" s="7" t="str">
        <f>_xlfn.CONCAT(Company_Table[[#This Row],[Contact1 Email]],";",Company_Table[[#This Row],[Contact2 Email]],";",Company_Table[[#This Row],[Contact3 Email]],";",Company_Table[[#This Row],[Contact4 Email]])</f>
        <v>ASTUBBENDICK@JEFFERSONRESOURCE.COM;DSCHEEL@JEFFERSONRESOURCE.COM;PSOMERS@JEFFERSONRESOURCE.COM;bhoy@jeffersonresource.com</v>
      </c>
      <c r="AC5" t="s">
        <v>394</v>
      </c>
      <c r="AD5" t="s">
        <v>318</v>
      </c>
      <c r="AE5" t="s">
        <v>409</v>
      </c>
      <c r="AF5" t="s">
        <v>292</v>
      </c>
      <c r="AG5" t="s">
        <v>410</v>
      </c>
      <c r="AH5" t="s">
        <v>304</v>
      </c>
      <c r="AI5" t="s">
        <v>411</v>
      </c>
      <c r="AJ5" t="s">
        <v>412</v>
      </c>
      <c r="AT5" s="42" t="s">
        <v>722</v>
      </c>
    </row>
    <row r="6" spans="1:47" x14ac:dyDescent="0.25">
      <c r="A6" s="1" t="s">
        <v>544</v>
      </c>
      <c r="B6" s="1" t="s">
        <v>566</v>
      </c>
      <c r="C6" s="1" t="s">
        <v>567</v>
      </c>
      <c r="D6" s="1" t="s">
        <v>413</v>
      </c>
      <c r="E6" s="1" t="s">
        <v>30</v>
      </c>
      <c r="F6" s="1" t="s">
        <v>94</v>
      </c>
      <c r="G6" s="1" t="s">
        <v>549</v>
      </c>
      <c r="H6" s="1" t="s">
        <v>132</v>
      </c>
      <c r="I6" s="1" t="s">
        <v>568</v>
      </c>
      <c r="J6" s="1" t="s">
        <v>544</v>
      </c>
      <c r="K6" s="1" t="s">
        <v>569</v>
      </c>
      <c r="L6" s="1" t="s">
        <v>552</v>
      </c>
      <c r="M6" s="1" t="s">
        <v>570</v>
      </c>
      <c r="N6" s="1" t="s">
        <v>655</v>
      </c>
      <c r="O6" s="1" t="s">
        <v>43</v>
      </c>
      <c r="P6" s="1" t="s">
        <v>371</v>
      </c>
      <c r="R6" t="s">
        <v>437</v>
      </c>
      <c r="S6" s="2" t="str">
        <f>_xlfn.IFNA(VLOOKUP(Circuit_Table[[#This Row],[Circuit]],Veg_Table[[#All],[CIRCUITNAME]],1,FALSE),"")</f>
        <v/>
      </c>
      <c r="T6" s="3" t="str">
        <f>IF(Circuit_Table[[#This Row],[In Veg Table]]="","-",_xlfn.MINIFS(Veg_Table[[#All],[EVM_LAST_EDITED2]],Veg_Table[[#All],[CIRCUITNAME]],Circuit_Table[[#This Row],[Circuit]]))</f>
        <v>-</v>
      </c>
      <c r="U6" s="21" t="str">
        <f>IF(Circuit_Table[[#This Row],[In Veg Table]]="","-",_xlfn.MAXIFS(Veg_Table[[#All],[EVM_LAST_EDITED2]],Veg_Table[[#All],[CIRCUITNAME]],Circuit_Table[[#This Row],[Circuit]]))</f>
        <v>-</v>
      </c>
      <c r="V6" s="21"/>
      <c r="W6" t="s">
        <v>415</v>
      </c>
      <c r="X6" t="s">
        <v>368</v>
      </c>
      <c r="Y6" s="22" t="str">
        <f>VLOOKUP(Veg_Table_Unique_PI_Company[[#This Row],[Co_EVM_LAST_EDITOR]],Company_Table[[#All],[Company]:[Email List]],2,FALSE)</f>
        <v>RWILLAERT@NCRM.COM;aeberman@ncrm.com;karry@jaforestry.com;</v>
      </c>
      <c r="Z6"/>
      <c r="AA6" s="7" t="s">
        <v>104</v>
      </c>
      <c r="AB6" s="7" t="str">
        <f>_xlfn.CONCAT(Company_Table[[#This Row],[Contact1 Email]],";",Company_Table[[#This Row],[Contact2 Email]],";",Company_Table[[#This Row],[Contact3 Email]],";",Company_Table[[#This Row],[Contact4 Email]])</f>
        <v>NVIK@MASONBRUCE.COM;RGallian@masonbruce.com;;</v>
      </c>
      <c r="AC6" t="s">
        <v>378</v>
      </c>
      <c r="AD6" t="s">
        <v>116</v>
      </c>
      <c r="AE6" t="s">
        <v>471</v>
      </c>
      <c r="AF6" t="s">
        <v>470</v>
      </c>
      <c r="AT6" s="42"/>
    </row>
    <row r="7" spans="1:47" x14ac:dyDescent="0.25">
      <c r="A7" s="1" t="s">
        <v>491</v>
      </c>
      <c r="B7" s="1" t="s">
        <v>487</v>
      </c>
      <c r="C7" s="1" t="s">
        <v>488</v>
      </c>
      <c r="D7" s="1" t="s">
        <v>413</v>
      </c>
      <c r="E7" s="1" t="s">
        <v>269</v>
      </c>
      <c r="F7" s="1" t="s">
        <v>94</v>
      </c>
      <c r="G7" s="1" t="s">
        <v>549</v>
      </c>
      <c r="H7" s="1" t="s">
        <v>132</v>
      </c>
      <c r="I7" s="1" t="s">
        <v>571</v>
      </c>
      <c r="J7" s="1" t="s">
        <v>491</v>
      </c>
      <c r="K7" s="1" t="s">
        <v>572</v>
      </c>
      <c r="L7" s="1" t="s">
        <v>564</v>
      </c>
      <c r="M7" s="1" t="s">
        <v>489</v>
      </c>
      <c r="N7" s="1" t="s">
        <v>490</v>
      </c>
      <c r="O7" s="1" t="s">
        <v>43</v>
      </c>
      <c r="P7" s="1" t="s">
        <v>371</v>
      </c>
      <c r="R7" t="s">
        <v>439</v>
      </c>
      <c r="S7" s="2" t="str">
        <f>_xlfn.IFNA(VLOOKUP(Circuit_Table[[#This Row],[Circuit]],Veg_Table[[#All],[CIRCUITNAME]],1,FALSE),"")</f>
        <v/>
      </c>
      <c r="T7" s="3" t="str">
        <f>IF(Circuit_Table[[#This Row],[In Veg Table]]="","-",_xlfn.MINIFS(Veg_Table[[#All],[EVM_LAST_EDITED2]],Veg_Table[[#All],[CIRCUITNAME]],Circuit_Table[[#This Row],[Circuit]]))</f>
        <v>-</v>
      </c>
      <c r="U7" s="21" t="str">
        <f>IF(Circuit_Table[[#This Row],[In Veg Table]]="","-",_xlfn.MAXIFS(Veg_Table[[#All],[EVM_LAST_EDITED2]],Veg_Table[[#All],[CIRCUITNAME]],Circuit_Table[[#This Row],[Circuit]]))</f>
        <v>-</v>
      </c>
      <c r="V7" s="21"/>
      <c r="W7"/>
      <c r="X7"/>
      <c r="Y7" s="22"/>
      <c r="Z7"/>
      <c r="AA7" s="7" t="s">
        <v>131</v>
      </c>
      <c r="AB7" s="7" t="str">
        <f>_xlfn.CONCAT(Company_Table[[#This Row],[Contact1 Email]],";",Company_Table[[#This Row],[Contact2 Email]],";",Company_Table[[#This Row],[Contact3 Email]],";",Company_Table[[#This Row],[Contact4 Email]])</f>
        <v>JNH@MGEINC.COM;IPM@MGEINC.COM;RLJ@MGEINC.COM;JPK@mgeinc.com; mad@mgeinc.com</v>
      </c>
      <c r="AC7" t="s">
        <v>395</v>
      </c>
      <c r="AD7" t="s">
        <v>335</v>
      </c>
      <c r="AE7" t="s">
        <v>396</v>
      </c>
      <c r="AF7" t="s">
        <v>351</v>
      </c>
      <c r="AG7" t="s">
        <v>397</v>
      </c>
      <c r="AH7" t="s">
        <v>340</v>
      </c>
      <c r="AI7" t="s">
        <v>796</v>
      </c>
      <c r="AJ7" t="s">
        <v>795</v>
      </c>
    </row>
    <row r="8" spans="1:47" x14ac:dyDescent="0.25">
      <c r="A8" s="1" t="s">
        <v>518</v>
      </c>
      <c r="B8" s="1" t="s">
        <v>158</v>
      </c>
      <c r="C8" s="1" t="s">
        <v>31</v>
      </c>
      <c r="D8" s="1" t="s">
        <v>413</v>
      </c>
      <c r="E8" s="1" t="s">
        <v>30</v>
      </c>
      <c r="F8" s="1" t="s">
        <v>94</v>
      </c>
      <c r="G8" s="1" t="s">
        <v>105</v>
      </c>
      <c r="H8" s="1" t="s">
        <v>132</v>
      </c>
      <c r="I8" s="1" t="s">
        <v>573</v>
      </c>
      <c r="J8" s="1" t="s">
        <v>518</v>
      </c>
      <c r="K8" s="1" t="s">
        <v>574</v>
      </c>
      <c r="L8" s="1" t="s">
        <v>552</v>
      </c>
      <c r="M8" s="1" t="s">
        <v>575</v>
      </c>
      <c r="N8" s="1" t="s">
        <v>658</v>
      </c>
      <c r="O8" s="1" t="s">
        <v>43</v>
      </c>
      <c r="P8" s="1" t="s">
        <v>371</v>
      </c>
      <c r="R8" t="s">
        <v>440</v>
      </c>
      <c r="S8" s="2" t="str">
        <f>_xlfn.IFNA(VLOOKUP(Circuit_Table[[#This Row],[Circuit]],Veg_Table[[#All],[CIRCUITNAME]],1,FALSE),"")</f>
        <v/>
      </c>
      <c r="T8" s="3" t="str">
        <f>IF(Circuit_Table[[#This Row],[In Veg Table]]="","-",_xlfn.MINIFS(Veg_Table[[#All],[EVM_LAST_EDITED2]],Veg_Table[[#All],[CIRCUITNAME]],Circuit_Table[[#This Row],[Circuit]]))</f>
        <v>-</v>
      </c>
      <c r="U8" s="21" t="str">
        <f>IF(Circuit_Table[[#This Row],[In Veg Table]]="","-",_xlfn.MAXIFS(Veg_Table[[#All],[EVM_LAST_EDITED2]],Veg_Table[[#All],[CIRCUITNAME]],Circuit_Table[[#This Row],[Circuit]]))</f>
        <v>-</v>
      </c>
      <c r="V8" s="21"/>
      <c r="W8" s="21"/>
      <c r="X8" s="21"/>
      <c r="Y8" s="21"/>
      <c r="Z8"/>
      <c r="AA8" s="7" t="s">
        <v>415</v>
      </c>
      <c r="AB8" s="7" t="str">
        <f>_xlfn.CONCAT(Company_Table[[#This Row],[Contact1 Email]],";",Company_Table[[#This Row],[Contact2 Email]],";",Company_Table[[#This Row],[Contact3 Email]],";",Company_Table[[#This Row],[Contact4 Email]])</f>
        <v>RWILLAERT@NCRM.COM;aeberman@ncrm.com;karry@jaforestry.com;</v>
      </c>
      <c r="AC8" t="s">
        <v>398</v>
      </c>
      <c r="AD8" t="s">
        <v>367</v>
      </c>
      <c r="AE8" t="s">
        <v>434</v>
      </c>
      <c r="AF8" t="s">
        <v>435</v>
      </c>
      <c r="AG8" t="s">
        <v>474</v>
      </c>
      <c r="AH8" s="20" t="s">
        <v>492</v>
      </c>
      <c r="AJ8" s="20"/>
    </row>
    <row r="9" spans="1:47" x14ac:dyDescent="0.25">
      <c r="A9" s="1" t="s">
        <v>107</v>
      </c>
      <c r="B9" s="1" t="s">
        <v>102</v>
      </c>
      <c r="C9" s="1" t="s">
        <v>103</v>
      </c>
      <c r="D9" s="1" t="s">
        <v>104</v>
      </c>
      <c r="E9" s="1" t="s">
        <v>30</v>
      </c>
      <c r="F9" s="1" t="s">
        <v>94</v>
      </c>
      <c r="G9" s="1" t="s">
        <v>105</v>
      </c>
      <c r="H9" s="1" t="s">
        <v>132</v>
      </c>
      <c r="I9" s="1" t="s">
        <v>106</v>
      </c>
      <c r="J9" s="1" t="s">
        <v>107</v>
      </c>
      <c r="K9" s="1" t="s">
        <v>552</v>
      </c>
      <c r="L9" s="1" t="s">
        <v>552</v>
      </c>
      <c r="M9" s="1" t="s">
        <v>108</v>
      </c>
      <c r="N9" s="1" t="s">
        <v>710</v>
      </c>
      <c r="O9" s="1" t="s">
        <v>43</v>
      </c>
      <c r="P9" s="1" t="s">
        <v>372</v>
      </c>
      <c r="R9" t="s">
        <v>441</v>
      </c>
      <c r="S9" s="2" t="str">
        <f>_xlfn.IFNA(VLOOKUP(Circuit_Table[[#This Row],[Circuit]],Veg_Table[[#All],[CIRCUITNAME]],1,FALSE),"")</f>
        <v/>
      </c>
      <c r="T9" s="3" t="str">
        <f>IF(Circuit_Table[[#This Row],[In Veg Table]]="","-",_xlfn.MINIFS(Veg_Table[[#All],[EVM_LAST_EDITED2]],Veg_Table[[#All],[CIRCUITNAME]],Circuit_Table[[#This Row],[Circuit]]))</f>
        <v>-</v>
      </c>
      <c r="U9" s="21" t="str">
        <f>IF(Circuit_Table[[#This Row],[In Veg Table]]="","-",_xlfn.MAXIFS(Veg_Table[[#All],[EVM_LAST_EDITED2]],Veg_Table[[#All],[CIRCUITNAME]],Circuit_Table[[#This Row],[Circuit]]))</f>
        <v>-</v>
      </c>
      <c r="V9" s="21"/>
      <c r="W9" s="21"/>
      <c r="X9" s="21"/>
      <c r="Y9"/>
      <c r="Z9"/>
      <c r="AA9" t="s">
        <v>234</v>
      </c>
      <c r="AB9" s="7" t="str">
        <f>_xlfn.CONCAT(Company_Table[[#This Row],[Contact1 Email]],";",Company_Table[[#This Row],[Contact2 Email]],";",Company_Table[[#This Row],[Contact3 Email]],";",Company_Table[[#This Row],[Contact4 Email]])</f>
        <v>SHILLMAN@COASTAL-RG.COM;;;</v>
      </c>
      <c r="AC9" t="s">
        <v>390</v>
      </c>
      <c r="AD9" t="s">
        <v>96</v>
      </c>
      <c r="AM9" s="45" t="s">
        <v>773</v>
      </c>
      <c r="AN9" s="45"/>
      <c r="AP9" s="34" t="s">
        <v>713</v>
      </c>
      <c r="AQ9" s="34"/>
    </row>
    <row r="10" spans="1:47" x14ac:dyDescent="0.25">
      <c r="A10" s="1" t="s">
        <v>577</v>
      </c>
      <c r="B10" s="1" t="s">
        <v>469</v>
      </c>
      <c r="C10" s="1" t="s">
        <v>285</v>
      </c>
      <c r="D10" s="1" t="s">
        <v>104</v>
      </c>
      <c r="E10" s="1"/>
      <c r="F10" s="1" t="s">
        <v>94</v>
      </c>
      <c r="G10" s="1" t="s">
        <v>549</v>
      </c>
      <c r="H10" s="1" t="s">
        <v>132</v>
      </c>
      <c r="I10" s="1" t="s">
        <v>576</v>
      </c>
      <c r="J10" s="1" t="s">
        <v>577</v>
      </c>
      <c r="K10" s="1" t="s">
        <v>578</v>
      </c>
      <c r="L10" s="1" t="s">
        <v>564</v>
      </c>
      <c r="M10" s="1" t="s">
        <v>579</v>
      </c>
      <c r="N10" s="1" t="s">
        <v>471</v>
      </c>
      <c r="O10" s="1" t="s">
        <v>43</v>
      </c>
      <c r="P10" s="1" t="s">
        <v>372</v>
      </c>
      <c r="R10" t="s">
        <v>442</v>
      </c>
      <c r="S10" s="2" t="str">
        <f>_xlfn.IFNA(VLOOKUP(Circuit_Table[[#This Row],[Circuit]],Veg_Table[[#All],[CIRCUITNAME]],1,FALSE),"")</f>
        <v/>
      </c>
      <c r="T10" s="3" t="str">
        <f>IF(Circuit_Table[[#This Row],[In Veg Table]]="","-",_xlfn.MINIFS(Veg_Table[[#All],[EVM_LAST_EDITED2]],Veg_Table[[#All],[CIRCUITNAME]],Circuit_Table[[#This Row],[Circuit]]))</f>
        <v>-</v>
      </c>
      <c r="U10" s="21" t="str">
        <f>IF(Circuit_Table[[#This Row],[In Veg Table]]="","-",_xlfn.MAXIFS(Veg_Table[[#All],[EVM_LAST_EDITED2]],Veg_Table[[#All],[CIRCUITNAME]],Circuit_Table[[#This Row],[Circuit]]))</f>
        <v>-</v>
      </c>
      <c r="V10" s="21"/>
      <c r="W10" s="21"/>
      <c r="X10" s="21"/>
      <c r="Y10" s="21"/>
      <c r="Z10"/>
      <c r="AA10" t="s">
        <v>236</v>
      </c>
      <c r="AB10" s="7" t="str">
        <f>_xlfn.CONCAT(Company_Table[[#This Row],[Contact1 Email]],";",Company_Table[[#This Row],[Contact2 Email]],";",Company_Table[[#This Row],[Contact3 Email]],";",Company_Table[[#This Row],[Contact4 Email]])</f>
        <v>WDH@SIERRAFORESTRY.COM;;;</v>
      </c>
      <c r="AC10" t="s">
        <v>399</v>
      </c>
      <c r="AD10" t="s">
        <v>237</v>
      </c>
      <c r="AM10" s="45"/>
      <c r="AN10" s="45"/>
      <c r="AO10" t="s">
        <v>1337</v>
      </c>
      <c r="AP10" s="32" t="s">
        <v>715</v>
      </c>
    </row>
    <row r="11" spans="1:47" x14ac:dyDescent="0.25">
      <c r="A11" s="1" t="s">
        <v>129</v>
      </c>
      <c r="B11" s="1" t="s">
        <v>127</v>
      </c>
      <c r="C11" s="1" t="s">
        <v>128</v>
      </c>
      <c r="D11" s="1" t="s">
        <v>104</v>
      </c>
      <c r="E11" s="1" t="s">
        <v>30</v>
      </c>
      <c r="F11" s="1" t="s">
        <v>94</v>
      </c>
      <c r="G11" s="1" t="s">
        <v>105</v>
      </c>
      <c r="H11" s="1" t="s">
        <v>132</v>
      </c>
      <c r="I11" s="1" t="s">
        <v>580</v>
      </c>
      <c r="J11" s="1" t="s">
        <v>129</v>
      </c>
      <c r="K11" s="1" t="s">
        <v>581</v>
      </c>
      <c r="L11" s="1" t="s">
        <v>552</v>
      </c>
      <c r="M11" s="1" t="s">
        <v>130</v>
      </c>
      <c r="N11" s="1" t="s">
        <v>708</v>
      </c>
      <c r="O11" s="1" t="s">
        <v>43</v>
      </c>
      <c r="P11" s="1" t="s">
        <v>372</v>
      </c>
      <c r="R11" t="s">
        <v>443</v>
      </c>
      <c r="S11" s="2" t="str">
        <f>_xlfn.IFNA(VLOOKUP(Circuit_Table[[#This Row],[Circuit]],Veg_Table[[#All],[CIRCUITNAME]],1,FALSE),"")</f>
        <v/>
      </c>
      <c r="T11" s="3" t="str">
        <f>IF(Circuit_Table[[#This Row],[In Veg Table]]="","-",_xlfn.MINIFS(Veg_Table[[#All],[EVM_LAST_EDITED2]],Veg_Table[[#All],[CIRCUITNAME]],Circuit_Table[[#This Row],[Circuit]]))</f>
        <v>-</v>
      </c>
      <c r="U11" s="21" t="str">
        <f>IF(Circuit_Table[[#This Row],[In Veg Table]]="","-",_xlfn.MAXIFS(Veg_Table[[#All],[EVM_LAST_EDITED2]],Veg_Table[[#All],[CIRCUITNAME]],Circuit_Table[[#This Row],[Circuit]]))</f>
        <v>-</v>
      </c>
      <c r="V11" s="21"/>
      <c r="W11" s="21"/>
      <c r="X11" s="21"/>
      <c r="Y11" s="21"/>
      <c r="Z11"/>
      <c r="AA11" t="s">
        <v>468</v>
      </c>
      <c r="AB11" s="24" t="str">
        <f>_xlfn.CONCAT(Company_Table[[#This Row],[Contact1 Email]],";",Company_Table[[#This Row],[Contact2 Email]],";",Company_Table[[#This Row],[Contact3 Email]],";",Company_Table[[#This Row],[Contact4 Email]])</f>
        <v>;;;</v>
      </c>
      <c r="AD11"/>
      <c r="AM11" s="45"/>
      <c r="AN11" s="45"/>
    </row>
    <row r="12" spans="1:47" x14ac:dyDescent="0.25">
      <c r="A12" s="1" t="s">
        <v>120</v>
      </c>
      <c r="B12" s="1" t="s">
        <v>117</v>
      </c>
      <c r="C12" s="1" t="s">
        <v>118</v>
      </c>
      <c r="D12" s="1" t="s">
        <v>104</v>
      </c>
      <c r="E12" s="1"/>
      <c r="F12" s="1" t="s">
        <v>94</v>
      </c>
      <c r="G12" s="1" t="s">
        <v>105</v>
      </c>
      <c r="H12" s="1" t="s">
        <v>132</v>
      </c>
      <c r="I12" s="1" t="s">
        <v>119</v>
      </c>
      <c r="J12" s="1" t="s">
        <v>120</v>
      </c>
      <c r="K12" s="1" t="s">
        <v>582</v>
      </c>
      <c r="L12" s="1" t="s">
        <v>564</v>
      </c>
      <c r="M12" s="1" t="s">
        <v>121</v>
      </c>
      <c r="N12" s="1" t="s">
        <v>707</v>
      </c>
      <c r="O12" s="1" t="s">
        <v>43</v>
      </c>
      <c r="P12" s="1" t="s">
        <v>372</v>
      </c>
      <c r="R12" t="s">
        <v>444</v>
      </c>
      <c r="S12" s="2" t="str">
        <f>_xlfn.IFNA(VLOOKUP(Circuit_Table[[#This Row],[Circuit]],Veg_Table[[#All],[CIRCUITNAME]],1,FALSE),"")</f>
        <v/>
      </c>
      <c r="T12" s="3" t="str">
        <f>IF(Circuit_Table[[#This Row],[In Veg Table]]="","-",_xlfn.MINIFS(Veg_Table[[#All],[EVM_LAST_EDITED2]],Veg_Table[[#All],[CIRCUITNAME]],Circuit_Table[[#This Row],[Circuit]]))</f>
        <v>-</v>
      </c>
      <c r="U12" s="21" t="str">
        <f>IF(Circuit_Table[[#This Row],[In Veg Table]]="","-",_xlfn.MAXIFS(Veg_Table[[#All],[EVM_LAST_EDITED2]],Veg_Table[[#All],[CIRCUITNAME]],Circuit_Table[[#This Row],[Circuit]]))</f>
        <v>-</v>
      </c>
      <c r="V12" s="21"/>
      <c r="W12" s="21"/>
      <c r="X12" s="21"/>
      <c r="Y12" s="21"/>
      <c r="Z12"/>
      <c r="AA12"/>
      <c r="AB12" s="7"/>
      <c r="AD12"/>
      <c r="AM12" s="45"/>
      <c r="AN12" s="45"/>
    </row>
    <row r="13" spans="1:47" x14ac:dyDescent="0.25">
      <c r="A13" s="1" t="s">
        <v>125</v>
      </c>
      <c r="B13" s="1" t="s">
        <v>122</v>
      </c>
      <c r="C13" s="1" t="s">
        <v>123</v>
      </c>
      <c r="D13" s="1" t="s">
        <v>104</v>
      </c>
      <c r="E13" s="1"/>
      <c r="F13" s="1" t="s">
        <v>94</v>
      </c>
      <c r="G13" s="1" t="s">
        <v>105</v>
      </c>
      <c r="H13" s="1" t="s">
        <v>132</v>
      </c>
      <c r="I13" s="1" t="s">
        <v>124</v>
      </c>
      <c r="J13" s="1" t="s">
        <v>125</v>
      </c>
      <c r="K13" s="1" t="s">
        <v>552</v>
      </c>
      <c r="L13" s="1" t="s">
        <v>552</v>
      </c>
      <c r="M13" s="1" t="s">
        <v>126</v>
      </c>
      <c r="N13" s="1" t="s">
        <v>740</v>
      </c>
      <c r="O13" s="1" t="s">
        <v>43</v>
      </c>
      <c r="P13" s="1" t="s">
        <v>372</v>
      </c>
      <c r="R13" t="s">
        <v>445</v>
      </c>
      <c r="S13" s="2" t="str">
        <f>_xlfn.IFNA(VLOOKUP(Circuit_Table[[#This Row],[Circuit]],Veg_Table[[#All],[CIRCUITNAME]],1,FALSE),"")</f>
        <v/>
      </c>
      <c r="T13" s="3" t="str">
        <f>IF(Circuit_Table[[#This Row],[In Veg Table]]="","-",_xlfn.MINIFS(Veg_Table[[#All],[EVM_LAST_EDITED2]],Veg_Table[[#All],[CIRCUITNAME]],Circuit_Table[[#This Row],[Circuit]]))</f>
        <v>-</v>
      </c>
      <c r="U13" s="21" t="str">
        <f>IF(Circuit_Table[[#This Row],[In Veg Table]]="","-",_xlfn.MAXIFS(Veg_Table[[#All],[EVM_LAST_EDITED2]],Veg_Table[[#All],[CIRCUITNAME]],Circuit_Table[[#This Row],[Circuit]]))</f>
        <v>-</v>
      </c>
      <c r="V13" s="21"/>
      <c r="W13" s="21"/>
      <c r="X13" s="21"/>
      <c r="Y13" s="21"/>
      <c r="Z13" s="21"/>
      <c r="AA13" s="21"/>
      <c r="AM13" s="45"/>
      <c r="AN13" s="45"/>
    </row>
    <row r="14" spans="1:47" x14ac:dyDescent="0.25">
      <c r="A14" s="1" t="s">
        <v>473</v>
      </c>
      <c r="B14" s="1" t="s">
        <v>240</v>
      </c>
      <c r="C14" s="1" t="s">
        <v>481</v>
      </c>
      <c r="D14" s="1" t="s">
        <v>104</v>
      </c>
      <c r="E14" s="1" t="s">
        <v>30</v>
      </c>
      <c r="F14" s="1" t="s">
        <v>94</v>
      </c>
      <c r="G14" s="1" t="s">
        <v>105</v>
      </c>
      <c r="H14" s="1" t="s">
        <v>94</v>
      </c>
      <c r="I14" s="1" t="s">
        <v>583</v>
      </c>
      <c r="J14" s="1" t="s">
        <v>473</v>
      </c>
      <c r="K14" s="1" t="s">
        <v>552</v>
      </c>
      <c r="L14" s="1" t="s">
        <v>552</v>
      </c>
      <c r="M14" s="1" t="s">
        <v>584</v>
      </c>
      <c r="N14" s="1" t="s">
        <v>482</v>
      </c>
      <c r="O14" s="1" t="s">
        <v>43</v>
      </c>
      <c r="P14" s="1" t="s">
        <v>372</v>
      </c>
      <c r="R14" t="s">
        <v>446</v>
      </c>
      <c r="S14" s="2" t="str">
        <f>_xlfn.IFNA(VLOOKUP(Circuit_Table[[#This Row],[Circuit]],Veg_Table[[#All],[CIRCUITNAME]],1,FALSE),"")</f>
        <v/>
      </c>
      <c r="T14" s="3" t="str">
        <f>IF(Circuit_Table[[#This Row],[In Veg Table]]="","-",_xlfn.MINIFS(Veg_Table[[#All],[EVM_LAST_EDITED2]],Veg_Table[[#All],[CIRCUITNAME]],Circuit_Table[[#This Row],[Circuit]]))</f>
        <v>-</v>
      </c>
      <c r="U14" s="21" t="str">
        <f>IF(Circuit_Table[[#This Row],[In Veg Table]]="","-",_xlfn.MAXIFS(Veg_Table[[#All],[EVM_LAST_EDITED2]],Veg_Table[[#All],[CIRCUITNAME]],Circuit_Table[[#This Row],[Circuit]]))</f>
        <v>-</v>
      </c>
      <c r="V14" s="21"/>
      <c r="W14" s="21"/>
      <c r="X14" s="21"/>
      <c r="Y14" s="21"/>
      <c r="Z14"/>
      <c r="AA14" s="21"/>
      <c r="AM14" s="45"/>
      <c r="AN14" s="45"/>
    </row>
    <row r="15" spans="1:47" x14ac:dyDescent="0.25">
      <c r="A15" s="1" t="s">
        <v>111</v>
      </c>
      <c r="B15" s="1" t="s">
        <v>109</v>
      </c>
      <c r="C15" s="1" t="s">
        <v>110</v>
      </c>
      <c r="D15" s="1" t="s">
        <v>104</v>
      </c>
      <c r="E15" s="1"/>
      <c r="F15" s="1" t="s">
        <v>94</v>
      </c>
      <c r="G15" s="1" t="s">
        <v>549</v>
      </c>
      <c r="H15" s="1" t="s">
        <v>132</v>
      </c>
      <c r="I15" s="1" t="s">
        <v>585</v>
      </c>
      <c r="J15" s="1" t="s">
        <v>111</v>
      </c>
      <c r="K15" s="1" t="s">
        <v>586</v>
      </c>
      <c r="L15" s="1" t="s">
        <v>552</v>
      </c>
      <c r="M15" s="1" t="s">
        <v>587</v>
      </c>
      <c r="N15" s="1" t="s">
        <v>741</v>
      </c>
      <c r="O15" s="1" t="s">
        <v>43</v>
      </c>
      <c r="P15" s="1" t="s">
        <v>372</v>
      </c>
      <c r="R15" t="s">
        <v>447</v>
      </c>
      <c r="S15" s="2" t="str">
        <f>_xlfn.IFNA(VLOOKUP(Circuit_Table[[#This Row],[Circuit]],Veg_Table[[#All],[CIRCUITNAME]],1,FALSE),"")</f>
        <v/>
      </c>
      <c r="T15" s="3" t="str">
        <f>IF(Circuit_Table[[#This Row],[In Veg Table]]="","-",_xlfn.MINIFS(Veg_Table[[#All],[EVM_LAST_EDITED2]],Veg_Table[[#All],[CIRCUITNAME]],Circuit_Table[[#This Row],[Circuit]]))</f>
        <v>-</v>
      </c>
      <c r="U15" s="21" t="str">
        <f>IF(Circuit_Table[[#This Row],[In Veg Table]]="","-",_xlfn.MAXIFS(Veg_Table[[#All],[EVM_LAST_EDITED2]],Veg_Table[[#All],[CIRCUITNAME]],Circuit_Table[[#This Row],[Circuit]]))</f>
        <v>-</v>
      </c>
      <c r="V15" s="21"/>
      <c r="W15" s="21"/>
      <c r="X15" s="21"/>
      <c r="Y15" s="21"/>
      <c r="Z15" s="21"/>
      <c r="AA15" s="21"/>
      <c r="AR15" s="43" t="s">
        <v>429</v>
      </c>
    </row>
    <row r="16" spans="1:47" x14ac:dyDescent="0.25">
      <c r="A16" s="1" t="s">
        <v>115</v>
      </c>
      <c r="B16" s="1" t="s">
        <v>112</v>
      </c>
      <c r="C16" s="1" t="s">
        <v>113</v>
      </c>
      <c r="D16" s="1" t="s">
        <v>104</v>
      </c>
      <c r="E16" s="1" t="s">
        <v>30</v>
      </c>
      <c r="F16" s="1" t="s">
        <v>94</v>
      </c>
      <c r="G16" s="1" t="s">
        <v>105</v>
      </c>
      <c r="H16" s="1" t="s">
        <v>132</v>
      </c>
      <c r="I16" s="1" t="s">
        <v>114</v>
      </c>
      <c r="J16" s="1" t="s">
        <v>115</v>
      </c>
      <c r="K16" s="1" t="s">
        <v>552</v>
      </c>
      <c r="L16" s="1" t="s">
        <v>552</v>
      </c>
      <c r="M16" s="1" t="s">
        <v>116</v>
      </c>
      <c r="N16" s="1" t="s">
        <v>378</v>
      </c>
      <c r="O16" s="1" t="s">
        <v>43</v>
      </c>
      <c r="P16" s="1" t="s">
        <v>372</v>
      </c>
      <c r="R16" t="s">
        <v>448</v>
      </c>
      <c r="S16" s="2" t="str">
        <f>_xlfn.IFNA(VLOOKUP(Circuit_Table[[#This Row],[Circuit]],Veg_Table[[#All],[CIRCUITNAME]],1,FALSE),"")</f>
        <v/>
      </c>
      <c r="T16" s="3" t="str">
        <f>IF(Circuit_Table[[#This Row],[In Veg Table]]="","-",_xlfn.MINIFS(Veg_Table[[#All],[EVM_LAST_EDITED2]],Veg_Table[[#All],[CIRCUITNAME]],Circuit_Table[[#This Row],[Circuit]]))</f>
        <v>-</v>
      </c>
      <c r="U16" s="21" t="str">
        <f>IF(Circuit_Table[[#This Row],[In Veg Table]]="","-",_xlfn.MAXIFS(Veg_Table[[#All],[EVM_LAST_EDITED2]],Veg_Table[[#All],[CIRCUITNAME]],Circuit_Table[[#This Row],[Circuit]]))</f>
        <v>-</v>
      </c>
      <c r="V16" s="21"/>
      <c r="W16" s="21"/>
      <c r="X16" s="21"/>
      <c r="Y16" s="21"/>
      <c r="Z16" s="21"/>
      <c r="AA16" s="21"/>
      <c r="AR16" s="43"/>
    </row>
    <row r="17" spans="1:46" x14ac:dyDescent="0.25">
      <c r="A17" s="1" t="s">
        <v>33</v>
      </c>
      <c r="B17" s="1" t="s">
        <v>133</v>
      </c>
      <c r="C17" s="1" t="s">
        <v>134</v>
      </c>
      <c r="D17" s="1" t="s">
        <v>131</v>
      </c>
      <c r="E17" s="1" t="s">
        <v>30</v>
      </c>
      <c r="F17" s="1" t="s">
        <v>94</v>
      </c>
      <c r="G17" s="1" t="s">
        <v>98</v>
      </c>
      <c r="H17" s="1" t="s">
        <v>132</v>
      </c>
      <c r="I17" s="1" t="s">
        <v>135</v>
      </c>
      <c r="J17" s="1" t="s">
        <v>33</v>
      </c>
      <c r="K17" s="1" t="s">
        <v>588</v>
      </c>
      <c r="L17" s="1" t="s">
        <v>552</v>
      </c>
      <c r="M17" s="1" t="s">
        <v>136</v>
      </c>
      <c r="N17" s="1" t="s">
        <v>721</v>
      </c>
      <c r="O17" s="1" t="s">
        <v>43</v>
      </c>
      <c r="P17" s="1" t="s">
        <v>22</v>
      </c>
      <c r="R17" t="s">
        <v>449</v>
      </c>
      <c r="S17" s="2" t="str">
        <f>_xlfn.IFNA(VLOOKUP(Circuit_Table[[#This Row],[Circuit]],Veg_Table[[#All],[CIRCUITNAME]],1,FALSE),"")</f>
        <v/>
      </c>
      <c r="T17" s="3" t="str">
        <f>IF(Circuit_Table[[#This Row],[In Veg Table]]="","-",_xlfn.MINIFS(Veg_Table[[#All],[EVM_LAST_EDITED2]],Veg_Table[[#All],[CIRCUITNAME]],Circuit_Table[[#This Row],[Circuit]]))</f>
        <v>-</v>
      </c>
      <c r="U17" s="21" t="str">
        <f>IF(Circuit_Table[[#This Row],[In Veg Table]]="","-",_xlfn.MAXIFS(Veg_Table[[#All],[EVM_LAST_EDITED2]],Veg_Table[[#All],[CIRCUITNAME]],Circuit_Table[[#This Row],[Circuit]]))</f>
        <v>-</v>
      </c>
      <c r="V17" s="21"/>
      <c r="W17" s="21"/>
      <c r="X17" s="21"/>
      <c r="Y17" s="21"/>
      <c r="Z17" s="21"/>
      <c r="AA17" s="21"/>
    </row>
    <row r="18" spans="1:46" x14ac:dyDescent="0.25">
      <c r="A18" s="1" t="s">
        <v>140</v>
      </c>
      <c r="B18" s="1" t="s">
        <v>137</v>
      </c>
      <c r="C18" s="1" t="s">
        <v>138</v>
      </c>
      <c r="D18" s="1" t="s">
        <v>131</v>
      </c>
      <c r="E18" s="1" t="s">
        <v>30</v>
      </c>
      <c r="F18" s="1" t="s">
        <v>94</v>
      </c>
      <c r="G18" s="1" t="s">
        <v>98</v>
      </c>
      <c r="H18" s="1" t="s">
        <v>132</v>
      </c>
      <c r="I18" s="1" t="s">
        <v>139</v>
      </c>
      <c r="J18" s="1" t="s">
        <v>140</v>
      </c>
      <c r="K18" s="1" t="s">
        <v>589</v>
      </c>
      <c r="L18" s="1" t="s">
        <v>552</v>
      </c>
      <c r="M18" s="1" t="s">
        <v>141</v>
      </c>
      <c r="N18" s="1" t="s">
        <v>493</v>
      </c>
      <c r="O18" s="1" t="s">
        <v>43</v>
      </c>
      <c r="P18" s="1" t="s">
        <v>22</v>
      </c>
      <c r="R18" t="s">
        <v>450</v>
      </c>
      <c r="S18" s="2" t="str">
        <f>_xlfn.IFNA(VLOOKUP(Circuit_Table[[#This Row],[Circuit]],Veg_Table[[#All],[CIRCUITNAME]],1,FALSE),"")</f>
        <v/>
      </c>
      <c r="T18" s="3" t="str">
        <f>IF(Circuit_Table[[#This Row],[In Veg Table]]="","-",_xlfn.MINIFS(Veg_Table[[#All],[EVM_LAST_EDITED2]],Veg_Table[[#All],[CIRCUITNAME]],Circuit_Table[[#This Row],[Circuit]]))</f>
        <v>-</v>
      </c>
      <c r="U18" s="21" t="str">
        <f>IF(Circuit_Table[[#This Row],[In Veg Table]]="","-",_xlfn.MAXIFS(Veg_Table[[#All],[EVM_LAST_EDITED2]],Veg_Table[[#All],[CIRCUITNAME]],Circuit_Table[[#This Row],[Circuit]]))</f>
        <v>-</v>
      </c>
      <c r="V18" s="21"/>
      <c r="W18" s="21"/>
      <c r="X18" s="21"/>
      <c r="Y18" s="21"/>
      <c r="Z18" s="21"/>
      <c r="AA18" s="21"/>
      <c r="AT18" s="44" t="s">
        <v>723</v>
      </c>
    </row>
    <row r="19" spans="1:46" x14ac:dyDescent="0.25">
      <c r="A19" s="1" t="s">
        <v>146</v>
      </c>
      <c r="B19" s="1" t="s">
        <v>143</v>
      </c>
      <c r="C19" s="1" t="s">
        <v>144</v>
      </c>
      <c r="D19" s="1" t="s">
        <v>131</v>
      </c>
      <c r="E19" s="1" t="s">
        <v>30</v>
      </c>
      <c r="F19" s="1" t="s">
        <v>94</v>
      </c>
      <c r="G19" s="1" t="s">
        <v>98</v>
      </c>
      <c r="H19" s="1" t="s">
        <v>132</v>
      </c>
      <c r="I19" s="1" t="s">
        <v>145</v>
      </c>
      <c r="J19" s="1" t="s">
        <v>146</v>
      </c>
      <c r="K19" s="1" t="s">
        <v>552</v>
      </c>
      <c r="L19" s="1" t="s">
        <v>552</v>
      </c>
      <c r="M19" s="1" t="s">
        <v>147</v>
      </c>
      <c r="N19" s="1" t="s">
        <v>665</v>
      </c>
      <c r="O19" s="1" t="s">
        <v>43</v>
      </c>
      <c r="P19" s="1" t="s">
        <v>22</v>
      </c>
      <c r="R19" t="s">
        <v>451</v>
      </c>
      <c r="S19" s="2" t="str">
        <f>_xlfn.IFNA(VLOOKUP(Circuit_Table[[#This Row],[Circuit]],Veg_Table[[#All],[CIRCUITNAME]],1,FALSE),"")</f>
        <v/>
      </c>
      <c r="T19" s="3" t="str">
        <f>IF(Circuit_Table[[#This Row],[In Veg Table]]="","-",_xlfn.MINIFS(Veg_Table[[#All],[EVM_LAST_EDITED2]],Veg_Table[[#All],[CIRCUITNAME]],Circuit_Table[[#This Row],[Circuit]]))</f>
        <v>-</v>
      </c>
      <c r="U19" s="21" t="str">
        <f>IF(Circuit_Table[[#This Row],[In Veg Table]]="","-",_xlfn.MAXIFS(Veg_Table[[#All],[EVM_LAST_EDITED2]],Veg_Table[[#All],[CIRCUITNAME]],Circuit_Table[[#This Row],[Circuit]]))</f>
        <v>-</v>
      </c>
      <c r="V19" s="21"/>
      <c r="W19" s="21"/>
      <c r="X19" s="21"/>
      <c r="Y19" s="21"/>
      <c r="Z19" s="21"/>
      <c r="AA19" s="21"/>
      <c r="AT19" s="44"/>
    </row>
    <row r="20" spans="1:46" x14ac:dyDescent="0.25">
      <c r="A20" s="1" t="s">
        <v>668</v>
      </c>
      <c r="B20" s="1" t="s">
        <v>590</v>
      </c>
      <c r="C20" s="1" t="s">
        <v>591</v>
      </c>
      <c r="D20" s="1" t="s">
        <v>131</v>
      </c>
      <c r="E20" s="1" t="s">
        <v>30</v>
      </c>
      <c r="F20" s="1" t="s">
        <v>132</v>
      </c>
      <c r="G20" s="1" t="s">
        <v>98</v>
      </c>
      <c r="H20" s="1"/>
      <c r="I20" s="1" t="s">
        <v>592</v>
      </c>
      <c r="J20" s="1" t="s">
        <v>668</v>
      </c>
      <c r="K20" s="1" t="s">
        <v>552</v>
      </c>
      <c r="L20" s="1" t="s">
        <v>552</v>
      </c>
      <c r="M20" s="1" t="s">
        <v>593</v>
      </c>
      <c r="N20" s="1" t="s">
        <v>742</v>
      </c>
      <c r="O20" s="1" t="s">
        <v>43</v>
      </c>
      <c r="P20" s="1" t="s">
        <v>22</v>
      </c>
      <c r="R20" t="s">
        <v>452</v>
      </c>
      <c r="S20" s="2" t="str">
        <f>_xlfn.IFNA(VLOOKUP(Circuit_Table[[#This Row],[Circuit]],Veg_Table[[#All],[CIRCUITNAME]],1,FALSE),"")</f>
        <v/>
      </c>
      <c r="T20" s="3" t="str">
        <f>IF(Circuit_Table[[#This Row],[In Veg Table]]="","-",_xlfn.MINIFS(Veg_Table[[#All],[EVM_LAST_EDITED2]],Veg_Table[[#All],[CIRCUITNAME]],Circuit_Table[[#This Row],[Circuit]]))</f>
        <v>-</v>
      </c>
      <c r="U20" s="21" t="str">
        <f>IF(Circuit_Table[[#This Row],[In Veg Table]]="","-",_xlfn.MAXIFS(Veg_Table[[#All],[EVM_LAST_EDITED2]],Veg_Table[[#All],[CIRCUITNAME]],Circuit_Table[[#This Row],[Circuit]]))</f>
        <v>-</v>
      </c>
      <c r="V20" s="21"/>
      <c r="W20" s="21"/>
      <c r="X20" s="21"/>
      <c r="Y20" s="21"/>
      <c r="Z20" s="21"/>
      <c r="AA20" s="21"/>
      <c r="AT20" s="44"/>
    </row>
    <row r="21" spans="1:46" x14ac:dyDescent="0.25">
      <c r="A21" s="1" t="s">
        <v>151</v>
      </c>
      <c r="B21" s="1" t="s">
        <v>148</v>
      </c>
      <c r="C21" s="1" t="s">
        <v>149</v>
      </c>
      <c r="D21" s="1" t="s">
        <v>131</v>
      </c>
      <c r="E21" s="1" t="s">
        <v>30</v>
      </c>
      <c r="F21" s="1" t="s">
        <v>94</v>
      </c>
      <c r="G21" s="1" t="s">
        <v>98</v>
      </c>
      <c r="H21" s="1" t="s">
        <v>132</v>
      </c>
      <c r="I21" s="1" t="s">
        <v>150</v>
      </c>
      <c r="J21" s="1" t="s">
        <v>151</v>
      </c>
      <c r="K21" s="1" t="s">
        <v>594</v>
      </c>
      <c r="L21" s="1" t="s">
        <v>552</v>
      </c>
      <c r="M21" s="1" t="s">
        <v>152</v>
      </c>
      <c r="N21" s="1" t="s">
        <v>477</v>
      </c>
      <c r="O21" s="1" t="s">
        <v>43</v>
      </c>
      <c r="P21" s="1" t="s">
        <v>22</v>
      </c>
      <c r="R21" t="s">
        <v>453</v>
      </c>
      <c r="S21" s="2" t="str">
        <f>_xlfn.IFNA(VLOOKUP(Circuit_Table[[#This Row],[Circuit]],Veg_Table[[#All],[CIRCUITNAME]],1,FALSE),"")</f>
        <v/>
      </c>
      <c r="T21" s="3" t="str">
        <f>IF(Circuit_Table[[#This Row],[In Veg Table]]="","-",_xlfn.MINIFS(Veg_Table[[#All],[EVM_LAST_EDITED2]],Veg_Table[[#All],[CIRCUITNAME]],Circuit_Table[[#This Row],[Circuit]]))</f>
        <v>-</v>
      </c>
      <c r="U21" s="21" t="str">
        <f>IF(Circuit_Table[[#This Row],[In Veg Table]]="","-",_xlfn.MAXIFS(Veg_Table[[#All],[EVM_LAST_EDITED2]],Veg_Table[[#All],[CIRCUITNAME]],Circuit_Table[[#This Row],[Circuit]]))</f>
        <v>-</v>
      </c>
      <c r="V21" s="21"/>
      <c r="W21" s="21"/>
      <c r="X21" s="21"/>
      <c r="Y21" s="21"/>
      <c r="Z21" s="21"/>
      <c r="AA21" s="21"/>
      <c r="AT21" s="44"/>
    </row>
    <row r="22" spans="1:46" x14ac:dyDescent="0.25">
      <c r="A22" s="1" t="s">
        <v>156</v>
      </c>
      <c r="B22" s="1" t="s">
        <v>153</v>
      </c>
      <c r="C22" s="1" t="s">
        <v>154</v>
      </c>
      <c r="D22" s="1" t="s">
        <v>131</v>
      </c>
      <c r="E22" s="1" t="s">
        <v>30</v>
      </c>
      <c r="F22" s="1" t="s">
        <v>94</v>
      </c>
      <c r="G22" s="1" t="s">
        <v>98</v>
      </c>
      <c r="H22" s="1" t="s">
        <v>132</v>
      </c>
      <c r="I22" s="1" t="s">
        <v>155</v>
      </c>
      <c r="J22" s="1" t="s">
        <v>156</v>
      </c>
      <c r="K22" s="1" t="s">
        <v>595</v>
      </c>
      <c r="L22" s="1" t="s">
        <v>552</v>
      </c>
      <c r="M22" s="1" t="s">
        <v>157</v>
      </c>
      <c r="N22" s="1" t="s">
        <v>486</v>
      </c>
      <c r="O22" s="1" t="s">
        <v>43</v>
      </c>
      <c r="P22" s="1" t="s">
        <v>22</v>
      </c>
      <c r="R22" t="s">
        <v>454</v>
      </c>
      <c r="S22" s="2" t="str">
        <f>_xlfn.IFNA(VLOOKUP(Circuit_Table[[#This Row],[Circuit]],Veg_Table[[#All],[CIRCUITNAME]],1,FALSE),"")</f>
        <v/>
      </c>
      <c r="T22" s="3" t="str">
        <f>IF(Circuit_Table[[#This Row],[In Veg Table]]="","-",_xlfn.MINIFS(Veg_Table[[#All],[EVM_LAST_EDITED2]],Veg_Table[[#All],[CIRCUITNAME]],Circuit_Table[[#This Row],[Circuit]]))</f>
        <v>-</v>
      </c>
      <c r="U22" s="21" t="str">
        <f>IF(Circuit_Table[[#This Row],[In Veg Table]]="","-",_xlfn.MAXIFS(Veg_Table[[#All],[EVM_LAST_EDITED2]],Veg_Table[[#All],[CIRCUITNAME]],Circuit_Table[[#This Row],[Circuit]]))</f>
        <v>-</v>
      </c>
      <c r="V22" s="21"/>
      <c r="W22" s="21"/>
      <c r="X22" s="21"/>
      <c r="Y22" s="21"/>
      <c r="Z22" s="21"/>
      <c r="AA22" s="21"/>
      <c r="AT22" s="44"/>
    </row>
    <row r="23" spans="1:46" x14ac:dyDescent="0.25">
      <c r="A23" s="1" t="s">
        <v>161</v>
      </c>
      <c r="B23" s="1" t="s">
        <v>158</v>
      </c>
      <c r="C23" s="1" t="s">
        <v>159</v>
      </c>
      <c r="D23" s="1" t="s">
        <v>131</v>
      </c>
      <c r="E23" s="1" t="s">
        <v>30</v>
      </c>
      <c r="F23" s="1" t="s">
        <v>94</v>
      </c>
      <c r="G23" s="1" t="s">
        <v>98</v>
      </c>
      <c r="H23" s="1" t="s">
        <v>132</v>
      </c>
      <c r="I23" s="1" t="s">
        <v>160</v>
      </c>
      <c r="J23" s="1" t="s">
        <v>161</v>
      </c>
      <c r="K23" s="1" t="s">
        <v>552</v>
      </c>
      <c r="L23" s="1" t="s">
        <v>552</v>
      </c>
      <c r="M23" s="1" t="s">
        <v>162</v>
      </c>
      <c r="N23" s="1" t="s">
        <v>664</v>
      </c>
      <c r="O23" s="1" t="s">
        <v>43</v>
      </c>
      <c r="P23" s="1" t="s">
        <v>22</v>
      </c>
      <c r="R23" t="s">
        <v>455</v>
      </c>
      <c r="S23" s="2" t="str">
        <f>_xlfn.IFNA(VLOOKUP(Circuit_Table[[#This Row],[Circuit]],Veg_Table[[#All],[CIRCUITNAME]],1,FALSE),"")</f>
        <v/>
      </c>
      <c r="T23" s="3" t="str">
        <f>IF(Circuit_Table[[#This Row],[In Veg Table]]="","-",_xlfn.MINIFS(Veg_Table[[#All],[EVM_LAST_EDITED2]],Veg_Table[[#All],[CIRCUITNAME]],Circuit_Table[[#This Row],[Circuit]]))</f>
        <v>-</v>
      </c>
      <c r="U23" s="21" t="str">
        <f>IF(Circuit_Table[[#This Row],[In Veg Table]]="","-",_xlfn.MAXIFS(Veg_Table[[#All],[EVM_LAST_EDITED2]],Veg_Table[[#All],[CIRCUITNAME]],Circuit_Table[[#This Row],[Circuit]]))</f>
        <v>-</v>
      </c>
      <c r="V23" s="21"/>
      <c r="Y23" s="21"/>
      <c r="Z23" s="21"/>
      <c r="AA23" s="21"/>
      <c r="AT23" s="44"/>
    </row>
    <row r="24" spans="1:46" x14ac:dyDescent="0.25">
      <c r="A24" s="1" t="s">
        <v>166</v>
      </c>
      <c r="B24" s="1" t="s">
        <v>163</v>
      </c>
      <c r="C24" s="1" t="s">
        <v>164</v>
      </c>
      <c r="D24" s="1" t="s">
        <v>131</v>
      </c>
      <c r="E24" s="1" t="s">
        <v>30</v>
      </c>
      <c r="F24" s="1" t="s">
        <v>94</v>
      </c>
      <c r="G24" s="1" t="s">
        <v>98</v>
      </c>
      <c r="H24" s="1" t="s">
        <v>132</v>
      </c>
      <c r="I24" s="1" t="s">
        <v>165</v>
      </c>
      <c r="J24" s="1" t="s">
        <v>166</v>
      </c>
      <c r="K24" s="1" t="s">
        <v>596</v>
      </c>
      <c r="L24" s="1" t="s">
        <v>552</v>
      </c>
      <c r="M24" s="1" t="s">
        <v>167</v>
      </c>
      <c r="N24" s="1" t="s">
        <v>720</v>
      </c>
      <c r="O24" s="1" t="s">
        <v>43</v>
      </c>
      <c r="P24" s="1" t="s">
        <v>22</v>
      </c>
      <c r="R24" t="s">
        <v>456</v>
      </c>
      <c r="S24" s="2" t="str">
        <f>_xlfn.IFNA(VLOOKUP(Circuit_Table[[#This Row],[Circuit]],Veg_Table[[#All],[CIRCUITNAME]],1,FALSE),"")</f>
        <v/>
      </c>
      <c r="T24" s="3" t="str">
        <f>IF(Circuit_Table[[#This Row],[In Veg Table]]="","-",_xlfn.MINIFS(Veg_Table[[#All],[EVM_LAST_EDITED2]],Veg_Table[[#All],[CIRCUITNAME]],Circuit_Table[[#This Row],[Circuit]]))</f>
        <v>-</v>
      </c>
      <c r="U24" s="21" t="str">
        <f>IF(Circuit_Table[[#This Row],[In Veg Table]]="","-",_xlfn.MAXIFS(Veg_Table[[#All],[EVM_LAST_EDITED2]],Veg_Table[[#All],[CIRCUITNAME]],Circuit_Table[[#This Row],[Circuit]]))</f>
        <v>-</v>
      </c>
      <c r="V24" s="21"/>
      <c r="Y24" s="21"/>
      <c r="Z24" s="21"/>
      <c r="AA24" s="21"/>
      <c r="AT24" s="44"/>
    </row>
    <row r="25" spans="1:46" x14ac:dyDescent="0.25">
      <c r="A25" s="1" t="s">
        <v>520</v>
      </c>
      <c r="B25" s="1" t="s">
        <v>597</v>
      </c>
      <c r="C25" s="1" t="s">
        <v>598</v>
      </c>
      <c r="D25" s="1" t="s">
        <v>131</v>
      </c>
      <c r="E25" s="1" t="s">
        <v>30</v>
      </c>
      <c r="F25" s="1" t="s">
        <v>94</v>
      </c>
      <c r="G25" s="1" t="s">
        <v>98</v>
      </c>
      <c r="H25" s="1"/>
      <c r="I25" s="1" t="s">
        <v>599</v>
      </c>
      <c r="J25" s="1" t="s">
        <v>520</v>
      </c>
      <c r="K25" s="1" t="s">
        <v>552</v>
      </c>
      <c r="L25" s="1" t="s">
        <v>552</v>
      </c>
      <c r="M25" s="1" t="s">
        <v>600</v>
      </c>
      <c r="N25" s="1" t="s">
        <v>653</v>
      </c>
      <c r="O25" s="1" t="s">
        <v>43</v>
      </c>
      <c r="P25" s="1" t="s">
        <v>22</v>
      </c>
      <c r="R25" t="s">
        <v>457</v>
      </c>
      <c r="S25" s="2" t="str">
        <f>_xlfn.IFNA(VLOOKUP(Circuit_Table[[#This Row],[Circuit]],Veg_Table[[#All],[CIRCUITNAME]],1,FALSE),"")</f>
        <v/>
      </c>
      <c r="T25" s="3" t="str">
        <f>IF(Circuit_Table[[#This Row],[In Veg Table]]="","-",_xlfn.MINIFS(Veg_Table[[#All],[EVM_LAST_EDITED2]],Veg_Table[[#All],[CIRCUITNAME]],Circuit_Table[[#This Row],[Circuit]]))</f>
        <v>-</v>
      </c>
      <c r="U25" s="21" t="str">
        <f>IF(Circuit_Table[[#This Row],[In Veg Table]]="","-",_xlfn.MAXIFS(Veg_Table[[#All],[EVM_LAST_EDITED2]],Veg_Table[[#All],[CIRCUITNAME]],Circuit_Table[[#This Row],[Circuit]]))</f>
        <v>-</v>
      </c>
      <c r="V25" s="21"/>
      <c r="Y25" s="21"/>
      <c r="Z25" s="21"/>
      <c r="AA25" s="21"/>
    </row>
    <row r="26" spans="1:46" x14ac:dyDescent="0.25">
      <c r="A26" s="1" t="s">
        <v>176</v>
      </c>
      <c r="B26" s="1" t="s">
        <v>173</v>
      </c>
      <c r="C26" s="1" t="s">
        <v>174</v>
      </c>
      <c r="D26" s="1" t="s">
        <v>131</v>
      </c>
      <c r="E26" s="1" t="s">
        <v>30</v>
      </c>
      <c r="F26" s="1" t="s">
        <v>94</v>
      </c>
      <c r="G26" s="1" t="s">
        <v>98</v>
      </c>
      <c r="H26" s="1" t="s">
        <v>132</v>
      </c>
      <c r="I26" s="1" t="s">
        <v>175</v>
      </c>
      <c r="J26" s="1" t="s">
        <v>176</v>
      </c>
      <c r="K26" s="1" t="s">
        <v>601</v>
      </c>
      <c r="L26" s="1" t="s">
        <v>552</v>
      </c>
      <c r="M26" s="1" t="s">
        <v>177</v>
      </c>
      <c r="N26" s="1" t="s">
        <v>546</v>
      </c>
      <c r="O26" s="1" t="s">
        <v>43</v>
      </c>
      <c r="P26" s="1" t="s">
        <v>22</v>
      </c>
      <c r="R26" t="s">
        <v>458</v>
      </c>
      <c r="S26" s="2" t="str">
        <f>_xlfn.IFNA(VLOOKUP(Circuit_Table[[#This Row],[Circuit]],Veg_Table[[#All],[CIRCUITNAME]],1,FALSE),"")</f>
        <v/>
      </c>
      <c r="T26" s="3" t="str">
        <f>IF(Circuit_Table[[#This Row],[In Veg Table]]="","-",_xlfn.MINIFS(Veg_Table[[#All],[EVM_LAST_EDITED2]],Veg_Table[[#All],[CIRCUITNAME]],Circuit_Table[[#This Row],[Circuit]]))</f>
        <v>-</v>
      </c>
      <c r="U26" s="21" t="str">
        <f>IF(Circuit_Table[[#This Row],[In Veg Table]]="","-",_xlfn.MAXIFS(Veg_Table[[#All],[EVM_LAST_EDITED2]],Veg_Table[[#All],[CIRCUITNAME]],Circuit_Table[[#This Row],[Circuit]]))</f>
        <v>-</v>
      </c>
      <c r="V26" s="21"/>
      <c r="Y26" s="21"/>
      <c r="Z26" s="21"/>
      <c r="AA26" s="21"/>
    </row>
    <row r="27" spans="1:46" x14ac:dyDescent="0.25">
      <c r="A27" s="1" t="s">
        <v>525</v>
      </c>
      <c r="B27" s="1" t="s">
        <v>178</v>
      </c>
      <c r="C27" s="1" t="s">
        <v>179</v>
      </c>
      <c r="D27" s="1" t="s">
        <v>415</v>
      </c>
      <c r="E27" s="1" t="s">
        <v>97</v>
      </c>
      <c r="F27" s="1" t="s">
        <v>94</v>
      </c>
      <c r="G27" s="1" t="s">
        <v>98</v>
      </c>
      <c r="H27" s="1" t="s">
        <v>94</v>
      </c>
      <c r="I27" s="1" t="s">
        <v>180</v>
      </c>
      <c r="J27" s="1" t="s">
        <v>525</v>
      </c>
      <c r="K27" s="1" t="s">
        <v>602</v>
      </c>
      <c r="L27" s="1" t="s">
        <v>552</v>
      </c>
      <c r="M27" s="1" t="s">
        <v>181</v>
      </c>
      <c r="N27" s="1" t="s">
        <v>654</v>
      </c>
      <c r="O27" s="1" t="s">
        <v>43</v>
      </c>
      <c r="P27" s="1" t="s">
        <v>368</v>
      </c>
      <c r="R27" t="s">
        <v>459</v>
      </c>
      <c r="S27" s="2" t="str">
        <f>_xlfn.IFNA(VLOOKUP(Circuit_Table[[#This Row],[Circuit]],Veg_Table[[#All],[CIRCUITNAME]],1,FALSE),"")</f>
        <v/>
      </c>
      <c r="T27" s="3" t="str">
        <f>IF(Circuit_Table[[#This Row],[In Veg Table]]="","-",_xlfn.MINIFS(Veg_Table[[#All],[EVM_LAST_EDITED2]],Veg_Table[[#All],[CIRCUITNAME]],Circuit_Table[[#This Row],[Circuit]]))</f>
        <v>-</v>
      </c>
      <c r="U27" s="21" t="str">
        <f>IF(Circuit_Table[[#This Row],[In Veg Table]]="","-",_xlfn.MAXIFS(Veg_Table[[#All],[EVM_LAST_EDITED2]],Veg_Table[[#All],[CIRCUITNAME]],Circuit_Table[[#This Row],[Circuit]]))</f>
        <v>-</v>
      </c>
      <c r="V27" s="21"/>
      <c r="Z27" s="21"/>
      <c r="AA27" s="21"/>
    </row>
    <row r="28" spans="1:46" x14ac:dyDescent="0.25">
      <c r="A28" s="1" t="s">
        <v>542</v>
      </c>
      <c r="B28" s="1" t="s">
        <v>182</v>
      </c>
      <c r="C28" s="1" t="s">
        <v>164</v>
      </c>
      <c r="D28" s="1" t="s">
        <v>415</v>
      </c>
      <c r="E28" s="1" t="s">
        <v>97</v>
      </c>
      <c r="F28" s="1" t="s">
        <v>94</v>
      </c>
      <c r="G28" s="1" t="s">
        <v>98</v>
      </c>
      <c r="H28" s="1" t="s">
        <v>94</v>
      </c>
      <c r="I28" s="1" t="s">
        <v>183</v>
      </c>
      <c r="J28" s="1" t="s">
        <v>542</v>
      </c>
      <c r="K28" s="1" t="s">
        <v>603</v>
      </c>
      <c r="L28" s="1" t="s">
        <v>552</v>
      </c>
      <c r="M28" s="1" t="s">
        <v>184</v>
      </c>
      <c r="N28" s="1" t="s">
        <v>739</v>
      </c>
      <c r="O28" s="1" t="s">
        <v>43</v>
      </c>
      <c r="P28" s="1" t="s">
        <v>368</v>
      </c>
      <c r="Z28" s="21"/>
      <c r="AA28" s="21"/>
    </row>
    <row r="29" spans="1:46" x14ac:dyDescent="0.25">
      <c r="A29" s="1" t="s">
        <v>189</v>
      </c>
      <c r="B29" s="1" t="s">
        <v>186</v>
      </c>
      <c r="C29" s="1" t="s">
        <v>187</v>
      </c>
      <c r="D29" s="1" t="s">
        <v>415</v>
      </c>
      <c r="E29" s="1" t="s">
        <v>97</v>
      </c>
      <c r="F29" s="1" t="s">
        <v>94</v>
      </c>
      <c r="G29" s="1" t="s">
        <v>98</v>
      </c>
      <c r="H29" s="1" t="s">
        <v>94</v>
      </c>
      <c r="I29" s="1" t="s">
        <v>188</v>
      </c>
      <c r="J29" s="1" t="s">
        <v>189</v>
      </c>
      <c r="K29" s="1" t="s">
        <v>604</v>
      </c>
      <c r="L29" s="1" t="s">
        <v>552</v>
      </c>
      <c r="M29" s="1" t="s">
        <v>190</v>
      </c>
      <c r="N29" s="1" t="s">
        <v>743</v>
      </c>
      <c r="O29" s="1" t="s">
        <v>43</v>
      </c>
      <c r="P29" s="1" t="s">
        <v>368</v>
      </c>
      <c r="Z29" s="21"/>
      <c r="AA29" s="21"/>
    </row>
    <row r="30" spans="1:46" x14ac:dyDescent="0.25">
      <c r="A30" s="1" t="s">
        <v>516</v>
      </c>
      <c r="B30" s="1" t="s">
        <v>191</v>
      </c>
      <c r="C30" s="1" t="s">
        <v>142</v>
      </c>
      <c r="D30" s="1" t="s">
        <v>415</v>
      </c>
      <c r="E30" s="1" t="s">
        <v>97</v>
      </c>
      <c r="F30" s="1" t="s">
        <v>94</v>
      </c>
      <c r="G30" s="1" t="s">
        <v>98</v>
      </c>
      <c r="H30" s="1" t="s">
        <v>94</v>
      </c>
      <c r="I30" s="1" t="s">
        <v>192</v>
      </c>
      <c r="J30" s="1" t="s">
        <v>516</v>
      </c>
      <c r="K30" s="1" t="s">
        <v>605</v>
      </c>
      <c r="L30" s="1" t="s">
        <v>552</v>
      </c>
      <c r="M30" s="1" t="s">
        <v>193</v>
      </c>
      <c r="N30" s="1" t="s">
        <v>656</v>
      </c>
      <c r="O30" s="1" t="s">
        <v>43</v>
      </c>
      <c r="P30" s="1" t="s">
        <v>368</v>
      </c>
      <c r="Z30" s="21"/>
      <c r="AA30" s="21"/>
    </row>
    <row r="31" spans="1:46" x14ac:dyDescent="0.25">
      <c r="A31" s="1" t="s">
        <v>197</v>
      </c>
      <c r="B31" s="1" t="s">
        <v>194</v>
      </c>
      <c r="C31" s="1" t="s">
        <v>195</v>
      </c>
      <c r="D31" s="1" t="s">
        <v>415</v>
      </c>
      <c r="E31" s="1" t="s">
        <v>97</v>
      </c>
      <c r="F31" s="1" t="s">
        <v>94</v>
      </c>
      <c r="G31" s="1" t="s">
        <v>98</v>
      </c>
      <c r="H31" s="1" t="s">
        <v>94</v>
      </c>
      <c r="I31" s="1" t="s">
        <v>196</v>
      </c>
      <c r="J31" s="1" t="s">
        <v>197</v>
      </c>
      <c r="K31" s="1" t="s">
        <v>606</v>
      </c>
      <c r="L31" s="1" t="s">
        <v>552</v>
      </c>
      <c r="M31" s="1" t="s">
        <v>198</v>
      </c>
      <c r="N31" s="1" t="s">
        <v>474</v>
      </c>
      <c r="O31" s="1" t="s">
        <v>43</v>
      </c>
      <c r="P31" s="1" t="s">
        <v>368</v>
      </c>
      <c r="Z31" s="21"/>
      <c r="AA31" s="21"/>
    </row>
    <row r="32" spans="1:46" x14ac:dyDescent="0.25">
      <c r="A32" s="1" t="s">
        <v>462</v>
      </c>
      <c r="B32" s="1" t="s">
        <v>199</v>
      </c>
      <c r="C32" s="1" t="s">
        <v>99</v>
      </c>
      <c r="D32" s="1" t="s">
        <v>415</v>
      </c>
      <c r="E32" s="1"/>
      <c r="F32" s="1" t="s">
        <v>94</v>
      </c>
      <c r="G32" s="1" t="s">
        <v>98</v>
      </c>
      <c r="H32" s="1" t="s">
        <v>94</v>
      </c>
      <c r="I32" s="1" t="s">
        <v>200</v>
      </c>
      <c r="J32" s="1" t="s">
        <v>462</v>
      </c>
      <c r="K32" s="1" t="s">
        <v>607</v>
      </c>
      <c r="L32" s="1" t="s">
        <v>552</v>
      </c>
      <c r="M32" s="1" t="s">
        <v>201</v>
      </c>
      <c r="N32" s="1" t="s">
        <v>744</v>
      </c>
      <c r="O32" s="1" t="s">
        <v>43</v>
      </c>
      <c r="P32" s="1" t="s">
        <v>368</v>
      </c>
    </row>
    <row r="33" spans="1:16" x14ac:dyDescent="0.25">
      <c r="A33" s="1" t="s">
        <v>205</v>
      </c>
      <c r="B33" s="1" t="s">
        <v>202</v>
      </c>
      <c r="C33" s="1" t="s">
        <v>203</v>
      </c>
      <c r="D33" s="1" t="s">
        <v>415</v>
      </c>
      <c r="E33" s="1" t="s">
        <v>97</v>
      </c>
      <c r="F33" s="1" t="s">
        <v>94</v>
      </c>
      <c r="G33" s="1" t="s">
        <v>185</v>
      </c>
      <c r="H33" s="1" t="s">
        <v>52</v>
      </c>
      <c r="I33" s="1" t="s">
        <v>204</v>
      </c>
      <c r="J33" s="1" t="s">
        <v>205</v>
      </c>
      <c r="K33" s="1" t="s">
        <v>608</v>
      </c>
      <c r="L33" s="1" t="s">
        <v>564</v>
      </c>
      <c r="M33" s="1" t="s">
        <v>206</v>
      </c>
      <c r="N33" s="1" t="s">
        <v>434</v>
      </c>
      <c r="O33" s="1" t="s">
        <v>43</v>
      </c>
      <c r="P33" s="1" t="s">
        <v>368</v>
      </c>
    </row>
    <row r="34" spans="1:16" x14ac:dyDescent="0.25">
      <c r="A34" s="1" t="s">
        <v>209</v>
      </c>
      <c r="B34" s="1" t="s">
        <v>207</v>
      </c>
      <c r="C34" s="1" t="s">
        <v>142</v>
      </c>
      <c r="D34" s="1" t="s">
        <v>415</v>
      </c>
      <c r="E34" s="1" t="s">
        <v>97</v>
      </c>
      <c r="F34" s="1" t="s">
        <v>94</v>
      </c>
      <c r="G34" s="1" t="s">
        <v>185</v>
      </c>
      <c r="H34" s="1" t="s">
        <v>52</v>
      </c>
      <c r="I34" s="1" t="s">
        <v>208</v>
      </c>
      <c r="J34" s="1" t="s">
        <v>209</v>
      </c>
      <c r="K34" s="1" t="s">
        <v>609</v>
      </c>
      <c r="L34" s="1" t="s">
        <v>552</v>
      </c>
      <c r="M34" s="1" t="s">
        <v>210</v>
      </c>
      <c r="N34" s="1" t="s">
        <v>666</v>
      </c>
      <c r="O34" s="1" t="s">
        <v>43</v>
      </c>
      <c r="P34" s="1" t="s">
        <v>368</v>
      </c>
    </row>
    <row r="35" spans="1:16" x14ac:dyDescent="0.25">
      <c r="A35" s="1" t="s">
        <v>214</v>
      </c>
      <c r="B35" s="1" t="s">
        <v>211</v>
      </c>
      <c r="C35" s="1" t="s">
        <v>212</v>
      </c>
      <c r="D35" s="1" t="s">
        <v>415</v>
      </c>
      <c r="E35" s="1" t="s">
        <v>97</v>
      </c>
      <c r="F35" s="1" t="s">
        <v>94</v>
      </c>
      <c r="G35" s="1" t="s">
        <v>185</v>
      </c>
      <c r="H35" s="1" t="s">
        <v>94</v>
      </c>
      <c r="I35" s="1" t="s">
        <v>213</v>
      </c>
      <c r="J35" s="1" t="s">
        <v>214</v>
      </c>
      <c r="K35" s="1" t="s">
        <v>610</v>
      </c>
      <c r="L35" s="1" t="s">
        <v>564</v>
      </c>
      <c r="M35" s="1" t="s">
        <v>215</v>
      </c>
      <c r="N35" s="1" t="s">
        <v>745</v>
      </c>
      <c r="O35" s="1" t="s">
        <v>43</v>
      </c>
      <c r="P35" s="1" t="s">
        <v>368</v>
      </c>
    </row>
    <row r="36" spans="1:16" x14ac:dyDescent="0.25">
      <c r="A36" s="1" t="s">
        <v>219</v>
      </c>
      <c r="B36" s="1" t="s">
        <v>216</v>
      </c>
      <c r="C36" s="1" t="s">
        <v>217</v>
      </c>
      <c r="D36" s="1" t="s">
        <v>415</v>
      </c>
      <c r="E36" s="1"/>
      <c r="F36" s="1" t="s">
        <v>94</v>
      </c>
      <c r="G36" s="1" t="s">
        <v>185</v>
      </c>
      <c r="H36" s="1" t="s">
        <v>52</v>
      </c>
      <c r="I36" s="1" t="s">
        <v>218</v>
      </c>
      <c r="J36" s="1" t="s">
        <v>219</v>
      </c>
      <c r="K36" s="1" t="s">
        <v>611</v>
      </c>
      <c r="L36" s="1" t="s">
        <v>552</v>
      </c>
      <c r="M36" s="1" t="s">
        <v>220</v>
      </c>
      <c r="N36" s="1" t="s">
        <v>746</v>
      </c>
      <c r="O36" s="1" t="s">
        <v>43</v>
      </c>
      <c r="P36" s="1" t="s">
        <v>368</v>
      </c>
    </row>
    <row r="37" spans="1:16" x14ac:dyDescent="0.25">
      <c r="A37" s="1" t="s">
        <v>389</v>
      </c>
      <c r="B37" s="1" t="s">
        <v>221</v>
      </c>
      <c r="C37" s="1" t="s">
        <v>222</v>
      </c>
      <c r="D37" s="1" t="s">
        <v>415</v>
      </c>
      <c r="E37" s="1" t="s">
        <v>97</v>
      </c>
      <c r="F37" s="1" t="s">
        <v>94</v>
      </c>
      <c r="G37" s="1" t="s">
        <v>98</v>
      </c>
      <c r="H37" s="1" t="s">
        <v>94</v>
      </c>
      <c r="I37" s="1" t="s">
        <v>223</v>
      </c>
      <c r="J37" s="1" t="s">
        <v>389</v>
      </c>
      <c r="K37" s="1" t="s">
        <v>612</v>
      </c>
      <c r="L37" s="1" t="s">
        <v>552</v>
      </c>
      <c r="M37" s="1" t="s">
        <v>224</v>
      </c>
      <c r="N37" s="1" t="s">
        <v>537</v>
      </c>
      <c r="O37" s="1" t="s">
        <v>43</v>
      </c>
      <c r="P37" s="1" t="s">
        <v>368</v>
      </c>
    </row>
    <row r="38" spans="1:16" x14ac:dyDescent="0.25">
      <c r="A38" s="1" t="s">
        <v>228</v>
      </c>
      <c r="B38" s="1" t="s">
        <v>225</v>
      </c>
      <c r="C38" s="1" t="s">
        <v>226</v>
      </c>
      <c r="D38" s="1" t="s">
        <v>415</v>
      </c>
      <c r="E38" s="1" t="s">
        <v>97</v>
      </c>
      <c r="F38" s="1" t="s">
        <v>94</v>
      </c>
      <c r="G38" s="1" t="s">
        <v>98</v>
      </c>
      <c r="H38" s="1"/>
      <c r="I38" s="1" t="s">
        <v>227</v>
      </c>
      <c r="J38" s="1" t="s">
        <v>228</v>
      </c>
      <c r="K38" s="1" t="s">
        <v>613</v>
      </c>
      <c r="L38" s="1" t="s">
        <v>552</v>
      </c>
      <c r="M38" s="1" t="s">
        <v>229</v>
      </c>
      <c r="N38" s="1" t="s">
        <v>538</v>
      </c>
      <c r="O38" s="1" t="s">
        <v>43</v>
      </c>
      <c r="P38" s="1" t="s">
        <v>368</v>
      </c>
    </row>
    <row r="39" spans="1:16" x14ac:dyDescent="0.25">
      <c r="A39" s="1" t="s">
        <v>484</v>
      </c>
      <c r="B39" s="1" t="s">
        <v>230</v>
      </c>
      <c r="C39" s="1" t="s">
        <v>231</v>
      </c>
      <c r="D39" s="1" t="s">
        <v>415</v>
      </c>
      <c r="E39" s="1" t="s">
        <v>97</v>
      </c>
      <c r="F39" s="1" t="s">
        <v>94</v>
      </c>
      <c r="G39" s="1" t="s">
        <v>98</v>
      </c>
      <c r="H39" s="1"/>
      <c r="I39" s="1" t="s">
        <v>232</v>
      </c>
      <c r="J39" s="1" t="s">
        <v>484</v>
      </c>
      <c r="K39" s="1" t="s">
        <v>614</v>
      </c>
      <c r="L39" s="1" t="s">
        <v>552</v>
      </c>
      <c r="M39" s="1" t="s">
        <v>233</v>
      </c>
      <c r="N39" s="1" t="s">
        <v>539</v>
      </c>
      <c r="O39" s="1" t="s">
        <v>43</v>
      </c>
      <c r="P39" s="1" t="s">
        <v>368</v>
      </c>
    </row>
    <row r="40" spans="1:16" x14ac:dyDescent="0.25">
      <c r="A40" s="1" t="s">
        <v>365</v>
      </c>
      <c r="B40" s="1" t="s">
        <v>300</v>
      </c>
      <c r="C40" s="1" t="s">
        <v>362</v>
      </c>
      <c r="D40" s="1" t="s">
        <v>415</v>
      </c>
      <c r="E40" s="1"/>
      <c r="F40" s="1" t="s">
        <v>94</v>
      </c>
      <c r="G40" s="1" t="s">
        <v>363</v>
      </c>
      <c r="H40" s="1" t="s">
        <v>94</v>
      </c>
      <c r="I40" s="1" t="s">
        <v>364</v>
      </c>
      <c r="J40" s="1" t="s">
        <v>365</v>
      </c>
      <c r="K40" s="1" t="s">
        <v>615</v>
      </c>
      <c r="L40" s="1" t="s">
        <v>564</v>
      </c>
      <c r="M40" s="1" t="s">
        <v>366</v>
      </c>
      <c r="N40" s="1" t="s">
        <v>709</v>
      </c>
      <c r="O40" s="1" t="s">
        <v>43</v>
      </c>
      <c r="P40" s="1" t="s">
        <v>368</v>
      </c>
    </row>
    <row r="41" spans="1:16" x14ac:dyDescent="0.25">
      <c r="A41" s="1" t="s">
        <v>543</v>
      </c>
      <c r="B41" s="1" t="s">
        <v>616</v>
      </c>
      <c r="C41" s="1" t="s">
        <v>617</v>
      </c>
      <c r="D41" s="1" t="s">
        <v>415</v>
      </c>
      <c r="E41" s="1" t="s">
        <v>97</v>
      </c>
      <c r="F41" s="1" t="s">
        <v>94</v>
      </c>
      <c r="G41" s="1" t="s">
        <v>185</v>
      </c>
      <c r="H41" s="1" t="s">
        <v>94</v>
      </c>
      <c r="I41" s="1" t="s">
        <v>618</v>
      </c>
      <c r="J41" s="1" t="s">
        <v>543</v>
      </c>
      <c r="K41" s="1" t="s">
        <v>619</v>
      </c>
      <c r="L41" s="1" t="s">
        <v>552</v>
      </c>
      <c r="M41" s="1" t="s">
        <v>620</v>
      </c>
      <c r="N41" s="1" t="s">
        <v>716</v>
      </c>
      <c r="O41" s="1" t="s">
        <v>43</v>
      </c>
      <c r="P41" s="1" t="s">
        <v>368</v>
      </c>
    </row>
    <row r="42" spans="1:16" x14ac:dyDescent="0.25">
      <c r="A42" s="1" t="s">
        <v>623</v>
      </c>
      <c r="B42" s="1" t="s">
        <v>621</v>
      </c>
      <c r="C42" s="1" t="s">
        <v>142</v>
      </c>
      <c r="D42" s="1" t="s">
        <v>393</v>
      </c>
      <c r="E42" s="1"/>
      <c r="F42" s="1" t="s">
        <v>94</v>
      </c>
      <c r="G42" s="1" t="s">
        <v>296</v>
      </c>
      <c r="H42" s="1"/>
      <c r="I42" s="1" t="s">
        <v>622</v>
      </c>
      <c r="J42" s="1" t="s">
        <v>623</v>
      </c>
      <c r="K42" s="1" t="s">
        <v>552</v>
      </c>
      <c r="L42" s="1" t="s">
        <v>552</v>
      </c>
      <c r="M42" s="1" t="s">
        <v>624</v>
      </c>
      <c r="N42" s="1" t="s">
        <v>747</v>
      </c>
      <c r="O42" s="1" t="s">
        <v>43</v>
      </c>
      <c r="P42" s="1" t="s">
        <v>37</v>
      </c>
    </row>
    <row r="43" spans="1:16" x14ac:dyDescent="0.25">
      <c r="A43" s="1" t="s">
        <v>44</v>
      </c>
      <c r="B43" s="1" t="s">
        <v>243</v>
      </c>
      <c r="C43" s="1" t="s">
        <v>244</v>
      </c>
      <c r="D43" s="1" t="s">
        <v>393</v>
      </c>
      <c r="E43" s="1"/>
      <c r="F43" s="1" t="s">
        <v>94</v>
      </c>
      <c r="G43" s="1" t="s">
        <v>105</v>
      </c>
      <c r="H43" s="1" t="s">
        <v>94</v>
      </c>
      <c r="I43" s="1" t="s">
        <v>245</v>
      </c>
      <c r="J43" s="1" t="s">
        <v>44</v>
      </c>
      <c r="K43" s="1" t="s">
        <v>552</v>
      </c>
      <c r="L43" s="1" t="s">
        <v>552</v>
      </c>
      <c r="M43" s="1" t="s">
        <v>246</v>
      </c>
      <c r="N43" s="1" t="s">
        <v>748</v>
      </c>
      <c r="O43" s="1" t="s">
        <v>43</v>
      </c>
      <c r="P43" s="1" t="s">
        <v>37</v>
      </c>
    </row>
    <row r="44" spans="1:16" x14ac:dyDescent="0.25">
      <c r="A44" s="1" t="s">
        <v>75</v>
      </c>
      <c r="B44" s="1" t="s">
        <v>247</v>
      </c>
      <c r="C44" s="1" t="s">
        <v>248</v>
      </c>
      <c r="D44" s="1" t="s">
        <v>393</v>
      </c>
      <c r="E44" s="1"/>
      <c r="F44" s="1" t="s">
        <v>94</v>
      </c>
      <c r="G44" s="1" t="s">
        <v>105</v>
      </c>
      <c r="H44" s="1" t="s">
        <v>94</v>
      </c>
      <c r="I44" s="1" t="s">
        <v>249</v>
      </c>
      <c r="J44" s="1" t="s">
        <v>75</v>
      </c>
      <c r="K44" s="1" t="s">
        <v>552</v>
      </c>
      <c r="L44" s="1" t="s">
        <v>552</v>
      </c>
      <c r="M44" s="1" t="s">
        <v>250</v>
      </c>
      <c r="N44" s="1" t="s">
        <v>749</v>
      </c>
      <c r="O44" s="1" t="s">
        <v>43</v>
      </c>
      <c r="P44" s="1" t="s">
        <v>37</v>
      </c>
    </row>
    <row r="45" spans="1:16" x14ac:dyDescent="0.25">
      <c r="A45" s="1" t="s">
        <v>628</v>
      </c>
      <c r="B45" s="1" t="s">
        <v>625</v>
      </c>
      <c r="C45" s="1" t="s">
        <v>626</v>
      </c>
      <c r="D45" s="1" t="s">
        <v>393</v>
      </c>
      <c r="E45" s="1"/>
      <c r="F45" s="1"/>
      <c r="G45" s="1" t="s">
        <v>296</v>
      </c>
      <c r="H45" s="1"/>
      <c r="I45" s="1" t="s">
        <v>627</v>
      </c>
      <c r="J45" s="1" t="s">
        <v>628</v>
      </c>
      <c r="K45" s="1" t="s">
        <v>629</v>
      </c>
      <c r="L45" s="1" t="s">
        <v>552</v>
      </c>
      <c r="M45" s="1" t="s">
        <v>630</v>
      </c>
      <c r="N45" s="1" t="s">
        <v>750</v>
      </c>
      <c r="O45" s="1" t="s">
        <v>43</v>
      </c>
      <c r="P45" s="1" t="s">
        <v>37</v>
      </c>
    </row>
    <row r="46" spans="1:16" x14ac:dyDescent="0.25">
      <c r="A46" s="1" t="s">
        <v>467</v>
      </c>
      <c r="B46" s="1" t="s">
        <v>479</v>
      </c>
      <c r="C46" s="1" t="s">
        <v>480</v>
      </c>
      <c r="D46" s="1" t="s">
        <v>393</v>
      </c>
      <c r="E46" s="1"/>
      <c r="F46" s="1" t="s">
        <v>94</v>
      </c>
      <c r="G46" s="1" t="s">
        <v>631</v>
      </c>
      <c r="H46" s="1" t="s">
        <v>132</v>
      </c>
      <c r="I46" s="1" t="s">
        <v>632</v>
      </c>
      <c r="J46" s="1" t="s">
        <v>467</v>
      </c>
      <c r="K46" s="1" t="s">
        <v>552</v>
      </c>
      <c r="L46" s="1" t="s">
        <v>552</v>
      </c>
      <c r="M46" s="1" t="s">
        <v>633</v>
      </c>
      <c r="N46" s="1" t="s">
        <v>751</v>
      </c>
      <c r="O46" s="1" t="s">
        <v>43</v>
      </c>
      <c r="P46" s="1" t="s">
        <v>37</v>
      </c>
    </row>
    <row r="47" spans="1:16" x14ac:dyDescent="0.25">
      <c r="A47" s="1" t="s">
        <v>39</v>
      </c>
      <c r="B47" s="1" t="s">
        <v>251</v>
      </c>
      <c r="C47" s="1" t="s">
        <v>252</v>
      </c>
      <c r="D47" s="1" t="s">
        <v>393</v>
      </c>
      <c r="E47" s="1"/>
      <c r="F47" s="1" t="s">
        <v>94</v>
      </c>
      <c r="G47" s="1" t="s">
        <v>105</v>
      </c>
      <c r="H47" s="1" t="s">
        <v>94</v>
      </c>
      <c r="I47" s="1" t="s">
        <v>253</v>
      </c>
      <c r="J47" s="1" t="s">
        <v>39</v>
      </c>
      <c r="K47" s="1" t="s">
        <v>552</v>
      </c>
      <c r="L47" s="1" t="s">
        <v>552</v>
      </c>
      <c r="M47" s="1" t="s">
        <v>254</v>
      </c>
      <c r="N47" s="1" t="s">
        <v>752</v>
      </c>
      <c r="O47" s="1" t="s">
        <v>43</v>
      </c>
      <c r="P47" s="1" t="s">
        <v>37</v>
      </c>
    </row>
    <row r="48" spans="1:16" x14ac:dyDescent="0.25">
      <c r="A48" s="1" t="s">
        <v>65</v>
      </c>
      <c r="B48" s="1" t="s">
        <v>255</v>
      </c>
      <c r="C48" s="1" t="s">
        <v>256</v>
      </c>
      <c r="D48" s="1" t="s">
        <v>393</v>
      </c>
      <c r="E48" s="1"/>
      <c r="F48" s="1" t="s">
        <v>94</v>
      </c>
      <c r="G48" s="1" t="s">
        <v>98</v>
      </c>
      <c r="H48" s="1" t="s">
        <v>94</v>
      </c>
      <c r="I48" s="1" t="s">
        <v>257</v>
      </c>
      <c r="J48" s="1" t="s">
        <v>65</v>
      </c>
      <c r="K48" s="1" t="s">
        <v>552</v>
      </c>
      <c r="L48" s="1" t="s">
        <v>552</v>
      </c>
      <c r="M48" s="1" t="s">
        <v>258</v>
      </c>
      <c r="N48" s="1" t="s">
        <v>753</v>
      </c>
      <c r="O48" s="1" t="s">
        <v>43</v>
      </c>
      <c r="P48" s="1" t="s">
        <v>37</v>
      </c>
    </row>
    <row r="49" spans="1:16" x14ac:dyDescent="0.25">
      <c r="A49" s="1" t="s">
        <v>78</v>
      </c>
      <c r="B49" s="1" t="s">
        <v>259</v>
      </c>
      <c r="C49" s="1" t="s">
        <v>260</v>
      </c>
      <c r="D49" s="1" t="s">
        <v>393</v>
      </c>
      <c r="E49" s="1"/>
      <c r="F49" s="1" t="s">
        <v>94</v>
      </c>
      <c r="G49" s="1" t="s">
        <v>98</v>
      </c>
      <c r="H49" s="1" t="s">
        <v>132</v>
      </c>
      <c r="I49" s="1" t="s">
        <v>261</v>
      </c>
      <c r="J49" s="1" t="s">
        <v>78</v>
      </c>
      <c r="K49" s="1" t="s">
        <v>552</v>
      </c>
      <c r="L49" s="1" t="s">
        <v>552</v>
      </c>
      <c r="M49" s="1" t="s">
        <v>262</v>
      </c>
      <c r="N49" s="1" t="s">
        <v>754</v>
      </c>
      <c r="O49" s="1" t="s">
        <v>43</v>
      </c>
      <c r="P49" s="1" t="s">
        <v>37</v>
      </c>
    </row>
    <row r="50" spans="1:16" x14ac:dyDescent="0.25">
      <c r="A50" s="1" t="s">
        <v>76</v>
      </c>
      <c r="B50" s="1" t="s">
        <v>263</v>
      </c>
      <c r="C50" s="1" t="s">
        <v>264</v>
      </c>
      <c r="D50" s="1" t="s">
        <v>393</v>
      </c>
      <c r="E50" s="1"/>
      <c r="F50" s="1" t="s">
        <v>94</v>
      </c>
      <c r="G50" s="1" t="s">
        <v>105</v>
      </c>
      <c r="H50" s="1" t="s">
        <v>94</v>
      </c>
      <c r="I50" s="1" t="s">
        <v>265</v>
      </c>
      <c r="J50" s="1" t="s">
        <v>76</v>
      </c>
      <c r="K50" s="1" t="s">
        <v>552</v>
      </c>
      <c r="L50" s="1" t="s">
        <v>552</v>
      </c>
      <c r="M50" s="1" t="s">
        <v>266</v>
      </c>
      <c r="N50" s="1" t="s">
        <v>755</v>
      </c>
      <c r="O50" s="1" t="s">
        <v>43</v>
      </c>
      <c r="P50" s="1" t="s">
        <v>37</v>
      </c>
    </row>
    <row r="51" spans="1:16" x14ac:dyDescent="0.25">
      <c r="A51" s="1" t="s">
        <v>271</v>
      </c>
      <c r="B51" s="1" t="s">
        <v>267</v>
      </c>
      <c r="C51" s="1" t="s">
        <v>268</v>
      </c>
      <c r="D51" s="1" t="s">
        <v>393</v>
      </c>
      <c r="E51" s="1"/>
      <c r="F51" s="1" t="s">
        <v>94</v>
      </c>
      <c r="G51" s="1" t="s">
        <v>105</v>
      </c>
      <c r="H51" s="1" t="s">
        <v>94</v>
      </c>
      <c r="I51" s="1" t="s">
        <v>270</v>
      </c>
      <c r="J51" s="1" t="s">
        <v>271</v>
      </c>
      <c r="K51" s="1" t="s">
        <v>552</v>
      </c>
      <c r="L51" s="1" t="s">
        <v>552</v>
      </c>
      <c r="M51" s="1" t="s">
        <v>272</v>
      </c>
      <c r="N51" s="1" t="s">
        <v>411</v>
      </c>
      <c r="O51" s="1" t="s">
        <v>43</v>
      </c>
      <c r="P51" s="1" t="s">
        <v>37</v>
      </c>
    </row>
    <row r="52" spans="1:16" x14ac:dyDescent="0.25">
      <c r="A52" s="1" t="s">
        <v>71</v>
      </c>
      <c r="B52" s="1" t="s">
        <v>273</v>
      </c>
      <c r="C52" s="1" t="s">
        <v>274</v>
      </c>
      <c r="D52" s="1" t="s">
        <v>393</v>
      </c>
      <c r="E52" s="1"/>
      <c r="F52" s="1" t="s">
        <v>94</v>
      </c>
      <c r="G52" s="1" t="s">
        <v>98</v>
      </c>
      <c r="H52" s="1" t="s">
        <v>94</v>
      </c>
      <c r="I52" s="1" t="s">
        <v>275</v>
      </c>
      <c r="J52" s="1" t="s">
        <v>71</v>
      </c>
      <c r="K52" s="1" t="s">
        <v>552</v>
      </c>
      <c r="L52" s="1" t="s">
        <v>552</v>
      </c>
      <c r="M52" s="1" t="s">
        <v>276</v>
      </c>
      <c r="N52" s="1" t="s">
        <v>756</v>
      </c>
      <c r="O52" s="1" t="s">
        <v>43</v>
      </c>
      <c r="P52" s="1" t="s">
        <v>37</v>
      </c>
    </row>
    <row r="53" spans="1:16" x14ac:dyDescent="0.25">
      <c r="A53" s="1" t="s">
        <v>53</v>
      </c>
      <c r="B53" s="1" t="s">
        <v>277</v>
      </c>
      <c r="C53" s="1" t="s">
        <v>238</v>
      </c>
      <c r="D53" s="1" t="s">
        <v>393</v>
      </c>
      <c r="E53" s="1"/>
      <c r="F53" s="1" t="s">
        <v>94</v>
      </c>
      <c r="G53" s="1" t="s">
        <v>105</v>
      </c>
      <c r="H53" s="1" t="s">
        <v>94</v>
      </c>
      <c r="I53" s="1" t="s">
        <v>278</v>
      </c>
      <c r="J53" s="1" t="s">
        <v>53</v>
      </c>
      <c r="K53" s="1" t="s">
        <v>634</v>
      </c>
      <c r="L53" s="1"/>
      <c r="M53" s="1" t="s">
        <v>279</v>
      </c>
      <c r="N53" s="1" t="s">
        <v>757</v>
      </c>
      <c r="O53" s="1" t="s">
        <v>43</v>
      </c>
      <c r="P53" s="1" t="s">
        <v>37</v>
      </c>
    </row>
    <row r="54" spans="1:16" x14ac:dyDescent="0.25">
      <c r="A54" s="1" t="s">
        <v>282</v>
      </c>
      <c r="B54" s="1" t="s">
        <v>280</v>
      </c>
      <c r="C54" s="1" t="s">
        <v>235</v>
      </c>
      <c r="D54" s="1" t="s">
        <v>393</v>
      </c>
      <c r="E54" s="1"/>
      <c r="F54" s="1" t="s">
        <v>94</v>
      </c>
      <c r="G54" s="1" t="s">
        <v>105</v>
      </c>
      <c r="H54" s="1" t="s">
        <v>94</v>
      </c>
      <c r="I54" s="1" t="s">
        <v>281</v>
      </c>
      <c r="J54" s="1" t="s">
        <v>282</v>
      </c>
      <c r="K54" s="1" t="s">
        <v>552</v>
      </c>
      <c r="L54" s="1" t="s">
        <v>552</v>
      </c>
      <c r="M54" s="1" t="s">
        <v>283</v>
      </c>
      <c r="N54" s="1" t="s">
        <v>758</v>
      </c>
      <c r="O54" s="1" t="s">
        <v>43</v>
      </c>
      <c r="P54" s="1" t="s">
        <v>37</v>
      </c>
    </row>
    <row r="55" spans="1:16" x14ac:dyDescent="0.25">
      <c r="A55" s="1" t="s">
        <v>287</v>
      </c>
      <c r="B55" s="1" t="s">
        <v>284</v>
      </c>
      <c r="C55" s="1" t="s">
        <v>285</v>
      </c>
      <c r="D55" s="1" t="s">
        <v>393</v>
      </c>
      <c r="E55" s="1"/>
      <c r="F55" s="1" t="s">
        <v>94</v>
      </c>
      <c r="G55" s="1" t="s">
        <v>105</v>
      </c>
      <c r="H55" s="1" t="s">
        <v>94</v>
      </c>
      <c r="I55" s="1" t="s">
        <v>286</v>
      </c>
      <c r="J55" s="1" t="s">
        <v>287</v>
      </c>
      <c r="K55" s="1" t="s">
        <v>552</v>
      </c>
      <c r="L55" s="1" t="s">
        <v>552</v>
      </c>
      <c r="M55" s="1" t="s">
        <v>288</v>
      </c>
      <c r="N55" s="1" t="s">
        <v>759</v>
      </c>
      <c r="O55" s="1" t="s">
        <v>43</v>
      </c>
      <c r="P55" s="1" t="s">
        <v>37</v>
      </c>
    </row>
    <row r="56" spans="1:16" x14ac:dyDescent="0.25">
      <c r="A56" s="1" t="s">
        <v>69</v>
      </c>
      <c r="B56" s="1" t="s">
        <v>289</v>
      </c>
      <c r="C56" s="1" t="s">
        <v>290</v>
      </c>
      <c r="D56" s="1" t="s">
        <v>393</v>
      </c>
      <c r="E56" s="1"/>
      <c r="F56" s="1" t="s">
        <v>94</v>
      </c>
      <c r="G56" s="1" t="s">
        <v>98</v>
      </c>
      <c r="H56" s="1" t="s">
        <v>132</v>
      </c>
      <c r="I56" s="1" t="s">
        <v>291</v>
      </c>
      <c r="J56" s="1" t="s">
        <v>69</v>
      </c>
      <c r="K56" s="1" t="s">
        <v>374</v>
      </c>
      <c r="L56" s="1" t="s">
        <v>564</v>
      </c>
      <c r="M56" s="1" t="s">
        <v>292</v>
      </c>
      <c r="N56" s="1" t="s">
        <v>409</v>
      </c>
      <c r="O56" s="1" t="s">
        <v>43</v>
      </c>
      <c r="P56" s="1" t="s">
        <v>37</v>
      </c>
    </row>
    <row r="57" spans="1:16" x14ac:dyDescent="0.25">
      <c r="A57" s="1" t="s">
        <v>298</v>
      </c>
      <c r="B57" s="1" t="s">
        <v>293</v>
      </c>
      <c r="C57" s="1" t="s">
        <v>294</v>
      </c>
      <c r="D57" s="1" t="s">
        <v>393</v>
      </c>
      <c r="E57" s="1"/>
      <c r="F57" s="1" t="s">
        <v>94</v>
      </c>
      <c r="G57" s="1" t="s">
        <v>296</v>
      </c>
      <c r="H57" s="1" t="s">
        <v>94</v>
      </c>
      <c r="I57" s="1" t="s">
        <v>297</v>
      </c>
      <c r="J57" s="1" t="s">
        <v>298</v>
      </c>
      <c r="K57" s="1" t="s">
        <v>635</v>
      </c>
      <c r="L57" s="1" t="s">
        <v>564</v>
      </c>
      <c r="M57" s="1" t="s">
        <v>299</v>
      </c>
      <c r="N57" s="1" t="s">
        <v>760</v>
      </c>
      <c r="O57" s="1" t="s">
        <v>43</v>
      </c>
      <c r="P57" s="1" t="s">
        <v>37</v>
      </c>
    </row>
    <row r="58" spans="1:16" x14ac:dyDescent="0.25">
      <c r="A58" s="1" t="s">
        <v>472</v>
      </c>
      <c r="B58" s="1" t="s">
        <v>300</v>
      </c>
      <c r="C58" s="1" t="s">
        <v>301</v>
      </c>
      <c r="D58" s="1" t="s">
        <v>393</v>
      </c>
      <c r="E58" s="1"/>
      <c r="F58" s="1" t="s">
        <v>94</v>
      </c>
      <c r="G58" s="1" t="s">
        <v>95</v>
      </c>
      <c r="H58" s="1" t="s">
        <v>132</v>
      </c>
      <c r="I58" s="1"/>
      <c r="J58" s="1" t="s">
        <v>472</v>
      </c>
      <c r="K58" s="1" t="s">
        <v>636</v>
      </c>
      <c r="L58" s="1"/>
      <c r="M58" s="1" t="s">
        <v>637</v>
      </c>
      <c r="N58" s="1" t="s">
        <v>761</v>
      </c>
      <c r="O58" s="1" t="s">
        <v>43</v>
      </c>
      <c r="P58" s="1" t="s">
        <v>37</v>
      </c>
    </row>
    <row r="59" spans="1:16" x14ac:dyDescent="0.25">
      <c r="A59" s="1" t="s">
        <v>74</v>
      </c>
      <c r="B59" s="1" t="s">
        <v>302</v>
      </c>
      <c r="C59" s="1" t="s">
        <v>241</v>
      </c>
      <c r="D59" s="1" t="s">
        <v>393</v>
      </c>
      <c r="E59" s="1"/>
      <c r="F59" s="1" t="s">
        <v>94</v>
      </c>
      <c r="G59" s="1" t="s">
        <v>242</v>
      </c>
      <c r="H59" s="1" t="s">
        <v>94</v>
      </c>
      <c r="I59" s="1" t="s">
        <v>303</v>
      </c>
      <c r="J59" s="1" t="s">
        <v>74</v>
      </c>
      <c r="K59" s="1" t="s">
        <v>552</v>
      </c>
      <c r="L59" s="1" t="s">
        <v>552</v>
      </c>
      <c r="M59" s="1" t="s">
        <v>304</v>
      </c>
      <c r="N59" s="1" t="s">
        <v>410</v>
      </c>
      <c r="O59" s="1" t="s">
        <v>43</v>
      </c>
      <c r="P59" s="1" t="s">
        <v>37</v>
      </c>
    </row>
    <row r="60" spans="1:16" x14ac:dyDescent="0.25">
      <c r="A60" s="1" t="s">
        <v>72</v>
      </c>
      <c r="B60" s="1" t="s">
        <v>305</v>
      </c>
      <c r="C60" s="1" t="s">
        <v>306</v>
      </c>
      <c r="D60" s="1" t="s">
        <v>393</v>
      </c>
      <c r="E60" s="1"/>
      <c r="F60" s="1" t="s">
        <v>94</v>
      </c>
      <c r="G60" s="1" t="s">
        <v>98</v>
      </c>
      <c r="H60" s="1" t="s">
        <v>94</v>
      </c>
      <c r="I60" s="1" t="s">
        <v>307</v>
      </c>
      <c r="J60" s="1" t="s">
        <v>72</v>
      </c>
      <c r="K60" s="1" t="s">
        <v>552</v>
      </c>
      <c r="L60" s="1" t="s">
        <v>552</v>
      </c>
      <c r="M60" s="1" t="s">
        <v>308</v>
      </c>
      <c r="N60" s="1" t="s">
        <v>762</v>
      </c>
      <c r="O60" s="1" t="s">
        <v>43</v>
      </c>
      <c r="P60" s="1" t="s">
        <v>37</v>
      </c>
    </row>
    <row r="61" spans="1:16" x14ac:dyDescent="0.25">
      <c r="A61" s="1" t="s">
        <v>311</v>
      </c>
      <c r="B61" s="1" t="s">
        <v>309</v>
      </c>
      <c r="C61" s="1" t="s">
        <v>187</v>
      </c>
      <c r="D61" s="1" t="s">
        <v>393</v>
      </c>
      <c r="E61" s="1"/>
      <c r="F61" s="1" t="s">
        <v>94</v>
      </c>
      <c r="G61" s="1" t="s">
        <v>105</v>
      </c>
      <c r="H61" s="1" t="s">
        <v>94</v>
      </c>
      <c r="I61" s="1" t="s">
        <v>310</v>
      </c>
      <c r="J61" s="1" t="s">
        <v>311</v>
      </c>
      <c r="K61" s="1" t="s">
        <v>552</v>
      </c>
      <c r="L61" s="1" t="s">
        <v>552</v>
      </c>
      <c r="M61" s="1" t="s">
        <v>312</v>
      </c>
      <c r="N61" s="1" t="s">
        <v>763</v>
      </c>
      <c r="O61" s="1" t="s">
        <v>43</v>
      </c>
      <c r="P61" s="1" t="s">
        <v>37</v>
      </c>
    </row>
    <row r="62" spans="1:16" x14ac:dyDescent="0.25">
      <c r="A62" s="1" t="s">
        <v>317</v>
      </c>
      <c r="B62" s="1" t="s">
        <v>313</v>
      </c>
      <c r="C62" s="1" t="s">
        <v>314</v>
      </c>
      <c r="D62" s="1" t="s">
        <v>393</v>
      </c>
      <c r="E62" s="1"/>
      <c r="F62" s="1" t="s">
        <v>94</v>
      </c>
      <c r="G62" s="1" t="s">
        <v>315</v>
      </c>
      <c r="H62" s="1" t="s">
        <v>94</v>
      </c>
      <c r="I62" s="1" t="s">
        <v>316</v>
      </c>
      <c r="J62" s="1" t="s">
        <v>317</v>
      </c>
      <c r="K62" s="1" t="s">
        <v>638</v>
      </c>
      <c r="L62" s="1" t="s">
        <v>564</v>
      </c>
      <c r="M62" s="1" t="s">
        <v>318</v>
      </c>
      <c r="N62" s="1" t="s">
        <v>394</v>
      </c>
      <c r="O62" s="1" t="s">
        <v>43</v>
      </c>
      <c r="P62" s="1" t="s">
        <v>37</v>
      </c>
    </row>
    <row r="63" spans="1:16" x14ac:dyDescent="0.25">
      <c r="A63" s="1" t="s">
        <v>641</v>
      </c>
      <c r="B63" s="1" t="s">
        <v>639</v>
      </c>
      <c r="C63" s="1" t="s">
        <v>626</v>
      </c>
      <c r="D63" s="1" t="s">
        <v>393</v>
      </c>
      <c r="E63" s="1"/>
      <c r="F63" s="1" t="s">
        <v>94</v>
      </c>
      <c r="G63" s="1" t="s">
        <v>296</v>
      </c>
      <c r="H63" s="1"/>
      <c r="I63" s="1" t="s">
        <v>640</v>
      </c>
      <c r="J63" s="1" t="s">
        <v>641</v>
      </c>
      <c r="K63" s="1" t="s">
        <v>552</v>
      </c>
      <c r="L63" s="1"/>
      <c r="M63" s="1" t="s">
        <v>642</v>
      </c>
      <c r="N63" s="1" t="s">
        <v>764</v>
      </c>
      <c r="O63" s="1" t="s">
        <v>43</v>
      </c>
      <c r="P63" s="1" t="s">
        <v>37</v>
      </c>
    </row>
    <row r="64" spans="1:16" x14ac:dyDescent="0.25">
      <c r="A64" s="1" t="s">
        <v>73</v>
      </c>
      <c r="B64" s="1" t="s">
        <v>164</v>
      </c>
      <c r="C64" s="1" t="s">
        <v>319</v>
      </c>
      <c r="D64" s="1" t="s">
        <v>393</v>
      </c>
      <c r="E64" s="1"/>
      <c r="F64" s="1" t="s">
        <v>94</v>
      </c>
      <c r="G64" s="1" t="s">
        <v>98</v>
      </c>
      <c r="H64" s="1" t="s">
        <v>132</v>
      </c>
      <c r="I64" s="1" t="s">
        <v>320</v>
      </c>
      <c r="J64" s="1" t="s">
        <v>73</v>
      </c>
      <c r="K64" s="1" t="s">
        <v>552</v>
      </c>
      <c r="L64" s="1" t="s">
        <v>552</v>
      </c>
      <c r="M64" s="1" t="s">
        <v>321</v>
      </c>
      <c r="N64" s="1" t="s">
        <v>765</v>
      </c>
      <c r="O64" s="1" t="s">
        <v>43</v>
      </c>
      <c r="P64" s="1" t="s">
        <v>37</v>
      </c>
    </row>
    <row r="65" spans="1:16" x14ac:dyDescent="0.25">
      <c r="A65" s="1" t="s">
        <v>54</v>
      </c>
      <c r="B65" s="1" t="s">
        <v>322</v>
      </c>
      <c r="C65" s="1" t="s">
        <v>323</v>
      </c>
      <c r="D65" s="1" t="s">
        <v>393</v>
      </c>
      <c r="E65" s="1"/>
      <c r="F65" s="1" t="s">
        <v>94</v>
      </c>
      <c r="G65" s="1" t="s">
        <v>105</v>
      </c>
      <c r="H65" s="1" t="s">
        <v>94</v>
      </c>
      <c r="I65" s="1" t="s">
        <v>324</v>
      </c>
      <c r="J65" s="1" t="s">
        <v>54</v>
      </c>
      <c r="K65" s="1" t="s">
        <v>552</v>
      </c>
      <c r="L65" s="1" t="s">
        <v>552</v>
      </c>
      <c r="M65" s="1" t="s">
        <v>325</v>
      </c>
      <c r="N65" s="1" t="s">
        <v>766</v>
      </c>
      <c r="O65" s="1" t="s">
        <v>43</v>
      </c>
      <c r="P65" s="1" t="s">
        <v>37</v>
      </c>
    </row>
    <row r="66" spans="1:16" x14ac:dyDescent="0.25">
      <c r="A66" s="1" t="s">
        <v>330</v>
      </c>
      <c r="B66" s="1" t="s">
        <v>326</v>
      </c>
      <c r="C66" s="1" t="s">
        <v>327</v>
      </c>
      <c r="D66" s="1" t="s">
        <v>131</v>
      </c>
      <c r="E66" s="1" t="s">
        <v>328</v>
      </c>
      <c r="F66" s="1" t="s">
        <v>94</v>
      </c>
      <c r="G66" s="1" t="s">
        <v>358</v>
      </c>
      <c r="H66" s="1" t="s">
        <v>132</v>
      </c>
      <c r="I66" s="1" t="s">
        <v>329</v>
      </c>
      <c r="J66" s="1" t="s">
        <v>330</v>
      </c>
      <c r="K66" s="1" t="s">
        <v>375</v>
      </c>
      <c r="L66" s="1" t="s">
        <v>564</v>
      </c>
      <c r="M66" s="1" t="s">
        <v>331</v>
      </c>
      <c r="N66" s="1" t="s">
        <v>767</v>
      </c>
      <c r="O66" s="1" t="s">
        <v>25</v>
      </c>
      <c r="P66" s="1" t="s">
        <v>22</v>
      </c>
    </row>
    <row r="67" spans="1:16" x14ac:dyDescent="0.25">
      <c r="A67" s="1" t="s">
        <v>35</v>
      </c>
      <c r="B67" s="1" t="s">
        <v>332</v>
      </c>
      <c r="C67" s="1" t="s">
        <v>333</v>
      </c>
      <c r="D67" s="1" t="s">
        <v>131</v>
      </c>
      <c r="E67" s="1" t="s">
        <v>30</v>
      </c>
      <c r="F67" s="1" t="s">
        <v>94</v>
      </c>
      <c r="G67" s="1" t="s">
        <v>643</v>
      </c>
      <c r="H67" s="1" t="s">
        <v>94</v>
      </c>
      <c r="I67" s="1" t="s">
        <v>334</v>
      </c>
      <c r="J67" s="1" t="s">
        <v>35</v>
      </c>
      <c r="K67" s="1" t="s">
        <v>376</v>
      </c>
      <c r="L67" s="1" t="s">
        <v>564</v>
      </c>
      <c r="M67" s="1" t="s">
        <v>335</v>
      </c>
      <c r="N67" s="1" t="s">
        <v>395</v>
      </c>
      <c r="O67" s="1" t="s">
        <v>43</v>
      </c>
      <c r="P67" s="1" t="s">
        <v>22</v>
      </c>
    </row>
    <row r="68" spans="1:16" x14ac:dyDescent="0.25">
      <c r="A68" s="1" t="s">
        <v>339</v>
      </c>
      <c r="B68" s="1" t="s">
        <v>211</v>
      </c>
      <c r="C68" s="1" t="s">
        <v>336</v>
      </c>
      <c r="D68" s="1" t="s">
        <v>131</v>
      </c>
      <c r="E68" s="1" t="s">
        <v>30</v>
      </c>
      <c r="F68" s="1" t="s">
        <v>94</v>
      </c>
      <c r="G68" s="1" t="s">
        <v>337</v>
      </c>
      <c r="H68" s="1" t="s">
        <v>132</v>
      </c>
      <c r="I68" s="1" t="s">
        <v>338</v>
      </c>
      <c r="J68" s="1" t="s">
        <v>339</v>
      </c>
      <c r="K68" s="1" t="s">
        <v>644</v>
      </c>
      <c r="L68" s="1" t="s">
        <v>552</v>
      </c>
      <c r="M68" s="1" t="s">
        <v>340</v>
      </c>
      <c r="N68" s="1" t="s">
        <v>397</v>
      </c>
      <c r="O68" s="1" t="s">
        <v>43</v>
      </c>
      <c r="P68" s="1" t="s">
        <v>22</v>
      </c>
    </row>
    <row r="69" spans="1:16" x14ac:dyDescent="0.25">
      <c r="A69" s="1" t="s">
        <v>344</v>
      </c>
      <c r="B69" s="1" t="s">
        <v>341</v>
      </c>
      <c r="C69" s="1" t="s">
        <v>342</v>
      </c>
      <c r="D69" s="1" t="s">
        <v>131</v>
      </c>
      <c r="E69" s="1" t="s">
        <v>645</v>
      </c>
      <c r="F69" s="1" t="s">
        <v>94</v>
      </c>
      <c r="G69" s="1"/>
      <c r="H69" s="1" t="s">
        <v>132</v>
      </c>
      <c r="I69" s="1" t="s">
        <v>343</v>
      </c>
      <c r="J69" s="1" t="s">
        <v>344</v>
      </c>
      <c r="K69" s="1" t="s">
        <v>646</v>
      </c>
      <c r="L69" s="1" t="s">
        <v>564</v>
      </c>
      <c r="M69" s="1" t="s">
        <v>345</v>
      </c>
      <c r="N69" s="1" t="s">
        <v>711</v>
      </c>
      <c r="O69" s="1" t="s">
        <v>43</v>
      </c>
      <c r="P69" s="1" t="s">
        <v>22</v>
      </c>
    </row>
    <row r="70" spans="1:16" x14ac:dyDescent="0.25">
      <c r="A70" s="1" t="s">
        <v>350</v>
      </c>
      <c r="B70" s="1" t="s">
        <v>346</v>
      </c>
      <c r="C70" s="1" t="s">
        <v>347</v>
      </c>
      <c r="D70" s="1" t="s">
        <v>131</v>
      </c>
      <c r="E70" s="1" t="s">
        <v>446</v>
      </c>
      <c r="F70" s="1" t="s">
        <v>94</v>
      </c>
      <c r="G70" s="1" t="s">
        <v>348</v>
      </c>
      <c r="H70" s="1" t="s">
        <v>132</v>
      </c>
      <c r="I70" s="1" t="s">
        <v>349</v>
      </c>
      <c r="J70" s="1" t="s">
        <v>350</v>
      </c>
      <c r="K70" s="1" t="s">
        <v>377</v>
      </c>
      <c r="L70" s="1" t="s">
        <v>564</v>
      </c>
      <c r="M70" s="1" t="s">
        <v>351</v>
      </c>
      <c r="N70" s="1" t="s">
        <v>396</v>
      </c>
      <c r="O70" s="1" t="s">
        <v>43</v>
      </c>
      <c r="P70" s="1" t="s">
        <v>22</v>
      </c>
    </row>
    <row r="71" spans="1:16" x14ac:dyDescent="0.25">
      <c r="A71" s="1" t="s">
        <v>171</v>
      </c>
      <c r="B71" s="1" t="s">
        <v>168</v>
      </c>
      <c r="C71" s="1" t="s">
        <v>169</v>
      </c>
      <c r="D71" s="1" t="s">
        <v>131</v>
      </c>
      <c r="E71" s="1" t="s">
        <v>295</v>
      </c>
      <c r="F71" s="1" t="s">
        <v>94</v>
      </c>
      <c r="G71" s="1" t="s">
        <v>647</v>
      </c>
      <c r="H71" s="1" t="s">
        <v>132</v>
      </c>
      <c r="I71" s="1" t="s">
        <v>170</v>
      </c>
      <c r="J71" s="1" t="s">
        <v>171</v>
      </c>
      <c r="K71" s="1" t="s">
        <v>648</v>
      </c>
      <c r="L71" s="1" t="s">
        <v>564</v>
      </c>
      <c r="M71" s="1" t="s">
        <v>172</v>
      </c>
      <c r="N71" s="1" t="s">
        <v>768</v>
      </c>
      <c r="O71" s="1" t="s">
        <v>43</v>
      </c>
      <c r="P71" s="1" t="s">
        <v>22</v>
      </c>
    </row>
    <row r="72" spans="1:16" x14ac:dyDescent="0.25">
      <c r="A72" s="1" t="s">
        <v>355</v>
      </c>
      <c r="B72" s="1" t="s">
        <v>352</v>
      </c>
      <c r="C72" s="1" t="s">
        <v>353</v>
      </c>
      <c r="D72" s="1" t="s">
        <v>131</v>
      </c>
      <c r="E72" s="1" t="s">
        <v>649</v>
      </c>
      <c r="F72" s="1" t="s">
        <v>94</v>
      </c>
      <c r="G72" s="1" t="s">
        <v>358</v>
      </c>
      <c r="H72" s="1" t="s">
        <v>132</v>
      </c>
      <c r="I72" s="1" t="s">
        <v>354</v>
      </c>
      <c r="J72" s="1" t="s">
        <v>355</v>
      </c>
      <c r="K72" s="1" t="s">
        <v>650</v>
      </c>
      <c r="L72" s="1" t="s">
        <v>552</v>
      </c>
      <c r="M72" s="1" t="s">
        <v>356</v>
      </c>
      <c r="N72" s="1" t="s">
        <v>769</v>
      </c>
      <c r="O72" s="1" t="s">
        <v>25</v>
      </c>
      <c r="P72" s="1" t="s">
        <v>22</v>
      </c>
    </row>
    <row r="73" spans="1:16" x14ac:dyDescent="0.25">
      <c r="A73" s="1" t="s">
        <v>360</v>
      </c>
      <c r="B73" s="1" t="s">
        <v>357</v>
      </c>
      <c r="C73" s="1" t="s">
        <v>187</v>
      </c>
      <c r="D73" s="1" t="s">
        <v>415</v>
      </c>
      <c r="E73" s="1" t="s">
        <v>328</v>
      </c>
      <c r="F73" s="1" t="s">
        <v>94</v>
      </c>
      <c r="G73" s="1" t="s">
        <v>358</v>
      </c>
      <c r="H73" s="1" t="s">
        <v>132</v>
      </c>
      <c r="I73" s="1" t="s">
        <v>359</v>
      </c>
      <c r="J73" s="1" t="s">
        <v>360</v>
      </c>
      <c r="K73" s="1" t="s">
        <v>651</v>
      </c>
      <c r="L73" s="1" t="s">
        <v>564</v>
      </c>
      <c r="M73" s="1" t="s">
        <v>361</v>
      </c>
      <c r="N73" s="1" t="s">
        <v>712</v>
      </c>
      <c r="O73" s="1" t="s">
        <v>25</v>
      </c>
      <c r="P73" s="1" t="s">
        <v>368</v>
      </c>
    </row>
    <row r="74" spans="1:16" x14ac:dyDescent="0.25">
      <c r="A74" s="1" t="s">
        <v>533</v>
      </c>
      <c r="B74" s="1" t="s">
        <v>670</v>
      </c>
      <c r="C74" s="1" t="s">
        <v>674</v>
      </c>
      <c r="D74" s="1" t="s">
        <v>671</v>
      </c>
      <c r="E74" s="1"/>
      <c r="F74" s="1"/>
      <c r="G74" s="1"/>
      <c r="H74" s="1"/>
      <c r="I74" s="1"/>
      <c r="J74" s="1" t="s">
        <v>533</v>
      </c>
      <c r="K74" s="1"/>
      <c r="L74" s="1"/>
      <c r="M74" s="1"/>
      <c r="N74" s="1" t="s">
        <v>686</v>
      </c>
      <c r="O74" s="1" t="s">
        <v>25</v>
      </c>
      <c r="P74" s="1" t="s">
        <v>688</v>
      </c>
    </row>
    <row r="75" spans="1:16" x14ac:dyDescent="0.25">
      <c r="A75" s="1" t="s">
        <v>661</v>
      </c>
      <c r="B75" s="1" t="s">
        <v>672</v>
      </c>
      <c r="C75" s="1" t="s">
        <v>673</v>
      </c>
      <c r="D75" s="1" t="s">
        <v>131</v>
      </c>
      <c r="E75" s="1"/>
      <c r="F75" s="1"/>
      <c r="G75" s="1"/>
      <c r="H75" s="1"/>
      <c r="I75" s="1"/>
      <c r="J75" s="1" t="s">
        <v>661</v>
      </c>
      <c r="K75" s="1"/>
      <c r="L75" s="1"/>
      <c r="M75" s="1"/>
      <c r="N75" s="1" t="s">
        <v>770</v>
      </c>
      <c r="O75" s="1" t="s">
        <v>25</v>
      </c>
      <c r="P75" s="1" t="s">
        <v>688</v>
      </c>
    </row>
    <row r="76" spans="1:16" x14ac:dyDescent="0.25">
      <c r="A76" s="1" t="s">
        <v>536</v>
      </c>
      <c r="B76" s="1" t="s">
        <v>676</v>
      </c>
      <c r="C76" s="1" t="s">
        <v>675</v>
      </c>
      <c r="D76" s="1" t="s">
        <v>677</v>
      </c>
      <c r="E76" s="1"/>
      <c r="F76" s="1"/>
      <c r="G76" s="1"/>
      <c r="H76" s="1"/>
      <c r="I76" s="1"/>
      <c r="J76" s="1" t="s">
        <v>536</v>
      </c>
      <c r="K76" s="1"/>
      <c r="L76" s="1"/>
      <c r="M76" s="1"/>
      <c r="N76" s="1" t="s">
        <v>771</v>
      </c>
      <c r="O76" s="1" t="s">
        <v>25</v>
      </c>
      <c r="P76" s="1" t="s">
        <v>688</v>
      </c>
    </row>
    <row r="77" spans="1:16" x14ac:dyDescent="0.25">
      <c r="A77" s="1" t="s">
        <v>535</v>
      </c>
      <c r="B77" s="1" t="s">
        <v>678</v>
      </c>
      <c r="C77" s="1" t="s">
        <v>239</v>
      </c>
      <c r="D77" s="1" t="s">
        <v>671</v>
      </c>
      <c r="E77" s="1"/>
      <c r="F77" s="1"/>
      <c r="G77" s="1"/>
      <c r="H77" s="1"/>
      <c r="I77" s="1"/>
      <c r="J77" s="1" t="s">
        <v>535</v>
      </c>
      <c r="K77" s="1"/>
      <c r="L77" s="1"/>
      <c r="M77" s="1"/>
      <c r="N77" s="1" t="s">
        <v>685</v>
      </c>
      <c r="O77" s="1" t="s">
        <v>25</v>
      </c>
      <c r="P77" s="1" t="s">
        <v>688</v>
      </c>
    </row>
    <row r="78" spans="1:16" x14ac:dyDescent="0.25">
      <c r="A78" s="1" t="s">
        <v>531</v>
      </c>
      <c r="B78" s="1" t="s">
        <v>680</v>
      </c>
      <c r="C78" s="1" t="s">
        <v>679</v>
      </c>
      <c r="D78" s="1" t="s">
        <v>681</v>
      </c>
      <c r="E78" s="1"/>
      <c r="F78" s="1"/>
      <c r="G78" s="1"/>
      <c r="H78" s="1"/>
      <c r="I78" s="1"/>
      <c r="J78" s="1" t="s">
        <v>531</v>
      </c>
      <c r="K78" s="1"/>
      <c r="L78" s="1"/>
      <c r="M78" s="1"/>
      <c r="N78" s="1" t="s">
        <v>772</v>
      </c>
      <c r="O78" s="1" t="s">
        <v>25</v>
      </c>
      <c r="P78" s="1" t="s">
        <v>688</v>
      </c>
    </row>
    <row r="79" spans="1:16" x14ac:dyDescent="0.25">
      <c r="A79" s="1" t="s">
        <v>660</v>
      </c>
      <c r="B79" s="1" t="s">
        <v>683</v>
      </c>
      <c r="C79" s="1" t="s">
        <v>682</v>
      </c>
      <c r="D79" s="1" t="s">
        <v>687</v>
      </c>
      <c r="E79" s="1"/>
      <c r="F79" s="1"/>
      <c r="G79" s="1"/>
      <c r="H79" s="1"/>
      <c r="I79" s="1"/>
      <c r="J79" s="1" t="s">
        <v>660</v>
      </c>
      <c r="K79" s="1"/>
      <c r="L79" s="1"/>
      <c r="M79" s="1"/>
      <c r="N79" s="1" t="s">
        <v>684</v>
      </c>
      <c r="O79" s="1" t="s">
        <v>25</v>
      </c>
      <c r="P79" s="1" t="s">
        <v>688</v>
      </c>
    </row>
    <row r="80" spans="1:16" x14ac:dyDescent="0.25">
      <c r="A80" s="1" t="s">
        <v>694</v>
      </c>
      <c r="B80" s="1" t="s">
        <v>695</v>
      </c>
      <c r="C80" s="1" t="s">
        <v>696</v>
      </c>
      <c r="D80" s="1" t="s">
        <v>677</v>
      </c>
      <c r="E80" s="1"/>
      <c r="F80" s="1"/>
      <c r="G80" s="1"/>
      <c r="H80" s="1"/>
      <c r="I80" s="1"/>
      <c r="J80" s="1" t="s">
        <v>694</v>
      </c>
      <c r="K80" s="1"/>
      <c r="L80" s="1"/>
      <c r="M80" s="1"/>
      <c r="N80" s="1" t="s">
        <v>706</v>
      </c>
      <c r="O80" s="1" t="s">
        <v>25</v>
      </c>
      <c r="P80" s="1" t="s">
        <v>688</v>
      </c>
    </row>
    <row r="81" spans="1:16" x14ac:dyDescent="0.25">
      <c r="A81" s="1" t="s">
        <v>663</v>
      </c>
      <c r="B81" s="1" t="s">
        <v>717</v>
      </c>
      <c r="C81" s="1" t="s">
        <v>718</v>
      </c>
      <c r="D81" s="1" t="s">
        <v>677</v>
      </c>
      <c r="E81" s="1"/>
      <c r="F81" s="1"/>
      <c r="G81" s="1"/>
      <c r="H81" s="1"/>
      <c r="I81" s="1"/>
      <c r="J81" s="1" t="s">
        <v>663</v>
      </c>
      <c r="K81" s="1"/>
      <c r="L81" s="1"/>
      <c r="M81" s="1"/>
      <c r="N81" s="1" t="s">
        <v>719</v>
      </c>
      <c r="O81" s="1" t="s">
        <v>25</v>
      </c>
      <c r="P81" s="1" t="s">
        <v>688</v>
      </c>
    </row>
    <row r="82" spans="1:16" x14ac:dyDescent="0.25">
      <c r="A82" s="1" t="s">
        <v>1922</v>
      </c>
      <c r="B82" s="1" t="s">
        <v>2517</v>
      </c>
      <c r="C82" s="1" t="s">
        <v>2518</v>
      </c>
      <c r="D82" s="1" t="s">
        <v>131</v>
      </c>
      <c r="E82" s="1" t="s">
        <v>295</v>
      </c>
      <c r="F82" s="1" t="s">
        <v>94</v>
      </c>
      <c r="G82" s="1" t="s">
        <v>647</v>
      </c>
      <c r="H82" s="1" t="s">
        <v>132</v>
      </c>
      <c r="I82" s="1" t="s">
        <v>2519</v>
      </c>
      <c r="J82" s="1" t="s">
        <v>1922</v>
      </c>
      <c r="K82" s="1" t="s">
        <v>2520</v>
      </c>
      <c r="L82" s="1" t="s">
        <v>552</v>
      </c>
      <c r="M82" s="1" t="s">
        <v>2521</v>
      </c>
      <c r="N82" s="1" t="s">
        <v>2522</v>
      </c>
      <c r="O82" s="1" t="s">
        <v>43</v>
      </c>
      <c r="P82" s="1" t="s">
        <v>22</v>
      </c>
    </row>
    <row r="83" spans="1:16" x14ac:dyDescent="0.25">
      <c r="A83" s="1" t="s">
        <v>2137</v>
      </c>
      <c r="B83" s="1" t="s">
        <v>2523</v>
      </c>
      <c r="C83" s="1" t="s">
        <v>2524</v>
      </c>
      <c r="D83" s="1" t="s">
        <v>104</v>
      </c>
      <c r="E83" s="1" t="s">
        <v>93</v>
      </c>
      <c r="F83" s="1" t="s">
        <v>94</v>
      </c>
      <c r="G83" s="1" t="s">
        <v>105</v>
      </c>
      <c r="H83" s="1" t="s">
        <v>132</v>
      </c>
      <c r="I83" s="1" t="s">
        <v>2525</v>
      </c>
      <c r="J83" s="1" t="s">
        <v>2137</v>
      </c>
      <c r="K83" s="1" t="s">
        <v>2526</v>
      </c>
      <c r="L83" s="1" t="s">
        <v>552</v>
      </c>
      <c r="M83" s="1" t="s">
        <v>2527</v>
      </c>
      <c r="N83" s="1" t="s">
        <v>2528</v>
      </c>
      <c r="O83" s="1" t="s">
        <v>43</v>
      </c>
      <c r="P83" s="1" t="s">
        <v>372</v>
      </c>
    </row>
    <row r="84" spans="1:16" x14ac:dyDescent="0.25">
      <c r="A84" s="1" t="s">
        <v>668</v>
      </c>
      <c r="B84" s="1" t="s">
        <v>590</v>
      </c>
      <c r="C84" s="1" t="s">
        <v>591</v>
      </c>
      <c r="D84" s="1" t="s">
        <v>131</v>
      </c>
      <c r="E84" s="1"/>
      <c r="F84" s="1" t="s">
        <v>132</v>
      </c>
      <c r="G84" s="1" t="s">
        <v>98</v>
      </c>
      <c r="H84" s="1" t="s">
        <v>132</v>
      </c>
      <c r="I84" s="1" t="s">
        <v>592</v>
      </c>
      <c r="J84" s="1" t="s">
        <v>668</v>
      </c>
      <c r="K84" s="1" t="s">
        <v>2529</v>
      </c>
      <c r="L84" s="1" t="s">
        <v>552</v>
      </c>
      <c r="M84" s="1" t="s">
        <v>593</v>
      </c>
      <c r="N84" s="1" t="s">
        <v>742</v>
      </c>
      <c r="O84" s="1" t="s">
        <v>43</v>
      </c>
      <c r="P84" s="1" t="s">
        <v>22</v>
      </c>
    </row>
  </sheetData>
  <mergeCells count="4">
    <mergeCell ref="AT5:AT6"/>
    <mergeCell ref="AR15:AR16"/>
    <mergeCell ref="AT18:AT24"/>
    <mergeCell ref="AM9:AN14"/>
  </mergeCells>
  <phoneticPr fontId="5" type="noConversion"/>
  <hyperlinks>
    <hyperlink ref="AU2" r:id="rId1" display="\\RcShare-NAS05\VMShared\SIERRA\2020_EVM\NEVADA\PI Reports\Production\PI_Error_Report\20200228" xr:uid="{A273D330-DB7F-4FBB-86F5-546EB0EF7CE8}"/>
    <hyperlink ref="AP10" r:id="rId2" xr:uid="{7B17A557-5C77-4A80-B2DA-1361F56A0B21}"/>
  </hyperlinks>
  <pageMargins left="0.7" right="0.7" top="0.75" bottom="0.75" header="0.3" footer="0.3"/>
  <pageSetup orientation="portrait" r:id="rId3"/>
  <drawing r:id="rId4"/>
  <tableParts count="5">
    <tablePart r:id="rId5"/>
    <tablePart r:id="rId6"/>
    <tablePart r:id="rId7"/>
    <tablePart r:id="rId8"/>
    <tablePart r:id="rId9"/>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EC748-DF62-4344-9955-4CC430937472}">
  <sheetPr codeName="Sheet3">
    <tabColor theme="8" tint="-0.499984740745262"/>
  </sheetPr>
  <dimension ref="A1:DF6900"/>
  <sheetViews>
    <sheetView tabSelected="1" workbookViewId="0">
      <selection activeCell="Z2" sqref="Z2"/>
    </sheetView>
  </sheetViews>
  <sheetFormatPr defaultRowHeight="15" outlineLevelCol="2" x14ac:dyDescent="0.25"/>
  <cols>
    <col min="1" max="1" width="18" bestFit="1" customWidth="1" outlineLevel="1"/>
    <col min="2" max="2" width="18.140625" bestFit="1" customWidth="1" outlineLevel="1"/>
    <col min="3" max="3" width="19.85546875" bestFit="1" customWidth="1" outlineLevel="1"/>
    <col min="4" max="4" width="17.28515625" bestFit="1" customWidth="1" outlineLevel="1"/>
    <col min="5" max="5" width="21.42578125" bestFit="1" customWidth="1" outlineLevel="1"/>
    <col min="6" max="6" width="17.140625" bestFit="1" customWidth="1" outlineLevel="2"/>
    <col min="7" max="7" width="17.7109375" bestFit="1" customWidth="1" outlineLevel="2"/>
    <col min="8" max="8" width="23.85546875" bestFit="1" customWidth="1" outlineLevel="2"/>
    <col min="9" max="9" width="38.85546875" bestFit="1" customWidth="1" outlineLevel="2"/>
    <col min="10" max="10" width="9.5703125" bestFit="1" customWidth="1" outlineLevel="2"/>
    <col min="11" max="11" width="12" bestFit="1" customWidth="1" outlineLevel="2"/>
    <col min="12" max="12" width="11.7109375" bestFit="1" customWidth="1" outlineLevel="2"/>
    <col min="13" max="13" width="14" bestFit="1" customWidth="1" outlineLevel="2"/>
    <col min="14" max="14" width="16.5703125" bestFit="1" customWidth="1" outlineLevel="2"/>
    <col min="15" max="15" width="12.42578125" bestFit="1" customWidth="1" outlineLevel="2"/>
    <col min="16" max="16" width="24.5703125" bestFit="1" customWidth="1" outlineLevel="2"/>
    <col min="17" max="17" width="21.140625" style="25" bestFit="1" customWidth="1" outlineLevel="2"/>
    <col min="18" max="18" width="23.85546875" style="3" bestFit="1" customWidth="1" outlineLevel="2"/>
    <col min="19" max="19" width="37.85546875" style="1" bestFit="1" customWidth="1" outlineLevel="2"/>
    <col min="20" max="20" width="14.7109375" style="2" bestFit="1" customWidth="1" outlineLevel="2"/>
    <col min="21" max="21" width="20.140625" style="1" bestFit="1" customWidth="1" outlineLevel="2"/>
    <col min="22" max="23" width="23.140625" style="1" bestFit="1" customWidth="1" outlineLevel="2"/>
    <col min="24" max="24" width="19.140625" style="1" bestFit="1" customWidth="1" outlineLevel="2"/>
    <col min="25" max="25" width="28.42578125" style="1" bestFit="1" customWidth="1" outlineLevel="2"/>
    <col min="26" max="26" width="33.42578125" style="3" bestFit="1" customWidth="1" outlineLevel="2"/>
    <col min="27" max="27" width="81.140625" style="3" bestFit="1" customWidth="1" outlineLevel="2"/>
    <col min="28" max="29" width="19.7109375" bestFit="1" customWidth="1" outlineLevel="2"/>
    <col min="30" max="30" width="22.5703125" bestFit="1" customWidth="1" outlineLevel="2"/>
    <col min="31" max="31" width="11.7109375" bestFit="1" customWidth="1" outlineLevel="2"/>
    <col min="32" max="32" width="28.28515625" bestFit="1" customWidth="1" outlineLevel="2"/>
    <col min="33" max="33" width="16.42578125" bestFit="1" customWidth="1" outlineLevel="2"/>
    <col min="34" max="34" width="22.7109375" bestFit="1" customWidth="1" outlineLevel="2"/>
    <col min="35" max="35" width="23.5703125" bestFit="1" customWidth="1" outlineLevel="2"/>
    <col min="36" max="36" width="28.28515625" bestFit="1" customWidth="1" outlineLevel="1"/>
    <col min="37" max="37" width="30.85546875" bestFit="1" customWidth="1" outlineLevel="1"/>
    <col min="38" max="38" width="37.85546875" bestFit="1" customWidth="1" outlineLevel="1"/>
    <col min="39" max="39" width="21" bestFit="1" customWidth="1" outlineLevel="1"/>
    <col min="40" max="40" width="12.140625" bestFit="1" customWidth="1" outlineLevel="1"/>
    <col min="41" max="41" width="15.140625" bestFit="1" customWidth="1" outlineLevel="1"/>
    <col min="42" max="42" width="12.5703125" bestFit="1" customWidth="1" outlineLevel="1"/>
    <col min="43" max="43" width="10" bestFit="1" customWidth="1" outlineLevel="1"/>
    <col min="44" max="44" width="16" bestFit="1" customWidth="1" outlineLevel="1"/>
    <col min="45" max="45" width="15.85546875" bestFit="1" customWidth="1" outlineLevel="1"/>
    <col min="46" max="46" width="21.28515625" bestFit="1" customWidth="1" outlineLevel="1"/>
    <col min="47" max="47" width="10.5703125" bestFit="1" customWidth="1" outlineLevel="1"/>
    <col min="48" max="48" width="29.42578125" bestFit="1" customWidth="1" outlineLevel="1"/>
    <col min="49" max="49" width="81.140625" customWidth="1" outlineLevel="1"/>
    <col min="50" max="50" width="28.7109375" bestFit="1" customWidth="1" outlineLevel="1"/>
    <col min="51" max="51" width="28.5703125" bestFit="1" customWidth="1" outlineLevel="1"/>
    <col min="52" max="52" width="20.85546875" style="3" bestFit="1" customWidth="1" outlineLevel="1"/>
    <col min="53" max="53" width="17.7109375" bestFit="1" customWidth="1" outlineLevel="1"/>
    <col min="54" max="54" width="18.85546875" bestFit="1" customWidth="1" outlineLevel="1"/>
    <col min="55" max="55" width="74.140625" bestFit="1" customWidth="1" outlineLevel="1"/>
    <col min="56" max="56" width="19.85546875" bestFit="1" customWidth="1" outlineLevel="1"/>
    <col min="57" max="57" width="25.5703125" bestFit="1" customWidth="1" outlineLevel="1"/>
    <col min="58" max="58" width="25.42578125" bestFit="1" customWidth="1" outlineLevel="1"/>
    <col min="59" max="59" width="28.140625" bestFit="1" customWidth="1" outlineLevel="1"/>
    <col min="60" max="60" width="28.5703125" bestFit="1" customWidth="1" outlineLevel="1"/>
    <col min="61" max="61" width="19.140625" bestFit="1" customWidth="1" outlineLevel="1"/>
    <col min="62" max="62" width="81.140625" customWidth="1" outlineLevel="1"/>
    <col min="63" max="63" width="20.42578125" style="30" bestFit="1" customWidth="1" outlineLevel="1"/>
    <col min="64" max="64" width="20.140625" bestFit="1" customWidth="1" outlineLevel="1"/>
    <col min="65" max="65" width="10.42578125" bestFit="1" customWidth="1" outlineLevel="1"/>
    <col min="66" max="66" width="11.5703125" bestFit="1" customWidth="1" outlineLevel="1"/>
    <col min="67" max="67" width="16.7109375" bestFit="1" customWidth="1" outlineLevel="1"/>
    <col min="68" max="68" width="29.5703125" bestFit="1" customWidth="1" outlineLevel="1"/>
    <col min="69" max="69" width="17.5703125" bestFit="1" customWidth="1" outlineLevel="1"/>
    <col min="70" max="71" width="4.42578125" bestFit="1" customWidth="1" outlineLevel="1"/>
    <col min="72" max="72" width="20.140625" bestFit="1" customWidth="1" outlineLevel="1"/>
    <col min="73" max="73" width="20.140625" style="3" bestFit="1" customWidth="1" outlineLevel="1"/>
    <col min="74" max="74" width="20.140625" bestFit="1" customWidth="1" outlineLevel="1"/>
    <col min="75" max="75" width="19.140625" style="3" bestFit="1" customWidth="1" outlineLevel="1"/>
    <col min="76" max="76" width="38.7109375" bestFit="1" customWidth="1" outlineLevel="1"/>
    <col min="77" max="77" width="19.42578125" customWidth="1" outlineLevel="1"/>
    <col min="78" max="78" width="7.42578125" customWidth="1"/>
    <col min="79" max="79" width="16.42578125" customWidth="1"/>
    <col min="80" max="81" width="16.5703125" customWidth="1"/>
    <col min="82" max="82" width="16.85546875" customWidth="1"/>
    <col min="83" max="83" width="13.5703125" style="9" bestFit="1" customWidth="1"/>
    <col min="84" max="84" width="29.28515625" customWidth="1"/>
    <col min="85" max="85" width="12.28515625" style="9" customWidth="1"/>
    <col min="86" max="86" width="7.85546875" style="30" bestFit="1" customWidth="1"/>
    <col min="87" max="87" width="9.28515625" style="3" bestFit="1" customWidth="1"/>
    <col min="88" max="88" width="7.85546875" bestFit="1" customWidth="1"/>
    <col min="89" max="89" width="10.5703125" customWidth="1"/>
    <col min="90" max="90" width="14.7109375" bestFit="1" customWidth="1"/>
    <col min="91" max="91" width="15.28515625" customWidth="1"/>
    <col min="92" max="92" width="21" customWidth="1"/>
    <col min="93" max="93" width="11.7109375" bestFit="1" customWidth="1"/>
    <col min="94" max="94" width="21.42578125" bestFit="1" customWidth="1"/>
    <col min="95" max="95" width="11.7109375" bestFit="1" customWidth="1"/>
    <col min="96" max="96" width="13.85546875" bestFit="1" customWidth="1"/>
    <col min="97" max="97" width="38.28515625" bestFit="1" customWidth="1"/>
    <col min="98" max="98" width="12.7109375" bestFit="1" customWidth="1"/>
    <col min="99" max="99" width="12" bestFit="1" customWidth="1"/>
    <col min="100" max="100" width="18" bestFit="1" customWidth="1"/>
    <col min="101" max="101" width="19.85546875" bestFit="1" customWidth="1"/>
    <col min="102" max="102" width="38.28515625" bestFit="1" customWidth="1"/>
    <col min="103" max="103" width="12" style="3" bestFit="1" customWidth="1"/>
    <col min="104" max="104" width="20.85546875" customWidth="1"/>
    <col min="105" max="105" width="24.85546875" style="3" customWidth="1"/>
    <col min="106" max="106" width="14.5703125" customWidth="1"/>
    <col min="107" max="107" width="18.85546875" bestFit="1" customWidth="1"/>
    <col min="108" max="108" width="18.140625" bestFit="1" customWidth="1"/>
    <col min="109" max="109" width="12.5703125" style="10" bestFit="1" customWidth="1"/>
    <col min="110" max="110" width="24" style="3" bestFit="1" customWidth="1"/>
    <col min="111" max="111" width="14.7109375" customWidth="1"/>
    <col min="112" max="112" width="9.28515625" bestFit="1" customWidth="1"/>
    <col min="113" max="113" width="7.85546875" bestFit="1" customWidth="1"/>
    <col min="114" max="114" width="15.28515625" bestFit="1" customWidth="1"/>
    <col min="115" max="115" width="12.28515625" bestFit="1" customWidth="1"/>
    <col min="116" max="116" width="14.42578125" bestFit="1" customWidth="1"/>
  </cols>
  <sheetData>
    <row r="1" spans="1:110" s="9" customFormat="1" ht="60.75" thickBot="1" x14ac:dyDescent="0.3">
      <c r="A1" s="14" t="s">
        <v>387</v>
      </c>
      <c r="B1" s="14" t="s">
        <v>59</v>
      </c>
      <c r="C1" s="14" t="s">
        <v>60</v>
      </c>
      <c r="D1" s="14" t="s">
        <v>61</v>
      </c>
      <c r="E1" s="14" t="s">
        <v>689</v>
      </c>
      <c r="F1" s="14" t="s">
        <v>691</v>
      </c>
      <c r="G1" s="14" t="s">
        <v>64</v>
      </c>
      <c r="H1" s="14" t="s">
        <v>698</v>
      </c>
      <c r="I1" s="14" t="s">
        <v>858</v>
      </c>
      <c r="J1" s="15" t="s">
        <v>66</v>
      </c>
      <c r="K1" s="37" t="s">
        <v>67</v>
      </c>
      <c r="L1" s="46" t="s">
        <v>79</v>
      </c>
      <c r="M1" s="16" t="s">
        <v>62</v>
      </c>
      <c r="N1" s="16" t="s">
        <v>63</v>
      </c>
      <c r="O1" s="16" t="s">
        <v>80</v>
      </c>
      <c r="P1" s="17" t="s">
        <v>524</v>
      </c>
      <c r="Q1" s="36" t="s">
        <v>523</v>
      </c>
      <c r="R1" s="28" t="s">
        <v>667</v>
      </c>
      <c r="S1" s="28" t="s">
        <v>659</v>
      </c>
      <c r="T1" s="39" t="s">
        <v>855</v>
      </c>
      <c r="U1" s="35" t="s">
        <v>854</v>
      </c>
      <c r="V1" s="47" t="s">
        <v>857</v>
      </c>
      <c r="W1" s="48" t="s">
        <v>996</v>
      </c>
      <c r="X1" s="37" t="s">
        <v>856</v>
      </c>
      <c r="Y1" s="37" t="s">
        <v>693</v>
      </c>
      <c r="Z1" s="38" t="s">
        <v>703</v>
      </c>
      <c r="AA1" s="40" t="s">
        <v>997</v>
      </c>
      <c r="AB1" s="18" t="s">
        <v>369</v>
      </c>
      <c r="AC1" s="18" t="s">
        <v>370</v>
      </c>
      <c r="AD1" s="18" t="s">
        <v>90</v>
      </c>
      <c r="AE1" s="9" t="s">
        <v>0</v>
      </c>
      <c r="AF1" s="9" t="s">
        <v>14</v>
      </c>
      <c r="AG1" s="9" t="s">
        <v>12</v>
      </c>
      <c r="AH1" s="9" t="s">
        <v>510</v>
      </c>
      <c r="AI1" s="9" t="s">
        <v>13</v>
      </c>
      <c r="AJ1" s="9" t="s">
        <v>494</v>
      </c>
      <c r="AK1" s="9" t="s">
        <v>495</v>
      </c>
      <c r="AL1" s="9" t="s">
        <v>1</v>
      </c>
      <c r="AM1" s="9" t="s">
        <v>3</v>
      </c>
      <c r="AN1" s="9" t="s">
        <v>6</v>
      </c>
      <c r="AO1" s="9" t="s">
        <v>496</v>
      </c>
      <c r="AP1" s="9" t="s">
        <v>68</v>
      </c>
      <c r="AQ1" s="9" t="s">
        <v>4</v>
      </c>
      <c r="AR1" s="9" t="s">
        <v>497</v>
      </c>
      <c r="AS1" s="9" t="s">
        <v>5</v>
      </c>
      <c r="AT1" s="9" t="s">
        <v>7</v>
      </c>
      <c r="AU1" s="9" t="s">
        <v>498</v>
      </c>
      <c r="AV1" s="9" t="s">
        <v>499</v>
      </c>
      <c r="AW1" s="9" t="s">
        <v>2</v>
      </c>
      <c r="AX1" s="9" t="s">
        <v>9</v>
      </c>
      <c r="AY1" s="9" t="s">
        <v>10</v>
      </c>
      <c r="AZ1" s="9" t="s">
        <v>500</v>
      </c>
      <c r="BA1" s="9" t="s">
        <v>501</v>
      </c>
      <c r="BB1" s="9" t="s">
        <v>502</v>
      </c>
      <c r="BC1" s="9" t="s">
        <v>11</v>
      </c>
      <c r="BD1" s="9" t="s">
        <v>503</v>
      </c>
      <c r="BE1" s="9" t="s">
        <v>504</v>
      </c>
      <c r="BF1" s="9" t="s">
        <v>505</v>
      </c>
      <c r="BG1" s="9" t="s">
        <v>506</v>
      </c>
      <c r="BH1" s="9" t="s">
        <v>507</v>
      </c>
      <c r="BI1" s="19" t="s">
        <v>508</v>
      </c>
      <c r="BJ1" s="9" t="s">
        <v>8</v>
      </c>
      <c r="BK1" s="29" t="s">
        <v>19</v>
      </c>
      <c r="BL1" s="19" t="s">
        <v>20</v>
      </c>
      <c r="BM1" s="9" t="s">
        <v>15</v>
      </c>
      <c r="BN1" s="9" t="s">
        <v>509</v>
      </c>
      <c r="BO1" s="9" t="s">
        <v>16</v>
      </c>
      <c r="BP1" s="9" t="s">
        <v>17</v>
      </c>
      <c r="BQ1" s="9" t="s">
        <v>18</v>
      </c>
      <c r="BR1" s="9" t="s">
        <v>540</v>
      </c>
      <c r="BS1" s="9" t="s">
        <v>541</v>
      </c>
      <c r="BT1" s="9" t="s">
        <v>798</v>
      </c>
      <c r="BU1" s="19" t="s">
        <v>799</v>
      </c>
      <c r="BV1" s="9" t="s">
        <v>800</v>
      </c>
      <c r="BW1" s="19" t="s">
        <v>801</v>
      </c>
      <c r="BX1" s="9" t="s">
        <v>802</v>
      </c>
      <c r="BZ1" s="33" t="s">
        <v>998</v>
      </c>
      <c r="CA1" s="5" t="s">
        <v>702</v>
      </c>
      <c r="CB1" s="5" t="s">
        <v>476</v>
      </c>
      <c r="CC1" s="8" t="s">
        <v>386</v>
      </c>
      <c r="CD1" s="8" t="s">
        <v>12</v>
      </c>
      <c r="CE1" s="8" t="s">
        <v>701</v>
      </c>
      <c r="CF1" s="31" t="s">
        <v>14</v>
      </c>
      <c r="CG1" s="41" t="s">
        <v>388</v>
      </c>
      <c r="CH1" s="41" t="s">
        <v>380</v>
      </c>
      <c r="CI1" s="41" t="s">
        <v>381</v>
      </c>
      <c r="CJ1" s="41" t="s">
        <v>382</v>
      </c>
      <c r="CK1" s="27" t="s">
        <v>690</v>
      </c>
      <c r="CL1" s="27" t="s">
        <v>692</v>
      </c>
      <c r="CM1" s="41" t="s">
        <v>383</v>
      </c>
      <c r="CN1" s="27" t="s">
        <v>699</v>
      </c>
      <c r="CO1" s="27" t="s">
        <v>995</v>
      </c>
      <c r="CP1"/>
      <c r="CQ1"/>
      <c r="CR1"/>
      <c r="CS1"/>
    </row>
    <row r="2" spans="1:110" x14ac:dyDescent="0.25">
      <c r="A2" s="1">
        <f>IF(Veg_Table[[#This Row],[VP_STATUS]]="Hold",0,IF(OR(AND(Veg_Table[[#This Row],[PRESCRIP]]="NW_No Work",Veg_Table[[#This Row],[VP_STATUS]]&lt;&gt;"No Work Required Under EVM"),AND(Veg_Table[[#This Row],[VP_STATUS]]="No Work Required Under EVM",Veg_Table[[#This Row],[PRESCRIP]]&lt;&gt;"NW_No Work")),1,0))</f>
        <v>0</v>
      </c>
      <c r="B2" s="1">
        <f>IF(Veg_Table[[#This Row],[SPECIES]]="",1,0)</f>
        <v>0</v>
      </c>
      <c r="C2" s="1">
        <f>IF(Veg_Table[[#This Row],[DIAMETER]]="",1,0)</f>
        <v>0</v>
      </c>
      <c r="D2" s="1">
        <f>IF(Veg_Table[[#This Row],[HEIGHT]]="",1,0)</f>
        <v>0</v>
      </c>
      <c r="E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 s="1">
        <f>IF(AND(Veg_Table[[#This Row],[TAT_RESULT]]="ABATE",Veg_Table[[#This Row],[PRESCRIP]]="NW_No Work"),1,0)</f>
        <v>0</v>
      </c>
      <c r="G2" s="1">
        <f>IF(OR(Veg_Table[[#This Row],[Prescription R-Scale]]="NA",Veg_Table[[#This Row],[Diameter R-Scale]]="NA"),0,IF(Veg_Table[[#This Row],[Diameter R-Scale]]&lt;&gt;Veg_Table[[#This Row],[Prescription R-Scale]],1,0))</f>
        <v>0</v>
      </c>
      <c r="H2" s="1">
        <f>IF(OR(AND(Veg_Table[[#This Row],[PRESCRIP]]="BC_Br Rmv", Veg_Table[[#This Row],[WOOD_MAN]]&lt;&gt;"Not Needed"),AND(Veg_Table[[#This Row],[PRESCRIP]]="BCS_Br Rmv+Trt", Veg_Table[[#This Row],[WOOD_MAN]]&lt;&gt;"Not Needed")),1,0)</f>
        <v>0</v>
      </c>
      <c r="I2" s="1">
        <f ca="1">IF(AND(Veg_Table[[#This Row],[Prescription_Changed]]="Yes",Veg_Table[[#This Row],[TAT_RESULT]]=""),1,0)</f>
        <v>0</v>
      </c>
      <c r="J2" s="1">
        <f ca="1">SUM(Veg_Table[[#This Row],[Prescription and Status do not match]:[Prescription_Edited_And_TAT_Is_Blank]])</f>
        <v>1</v>
      </c>
      <c r="K2" s="1">
        <f ca="1">IF(Veg_Table[[#This Row],[Sum of Errors]]&gt;0,1,0)</f>
        <v>1</v>
      </c>
      <c r="L2" s="1">
        <f>1</f>
        <v>1</v>
      </c>
      <c r="M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2" s="1">
        <f>IF(OR(MID(Veg_Table[[#This Row],[PRESCRIP]],2,1)="1",MID(Veg_Table[[#This Row],[PRESCRIP]],2,1)="2",MID(Veg_Table[[#This Row],[PRESCRIP]],2,1)="3",MID(Veg_Table[[#This Row],[PRESCRIP]],2,1)="4"),_xlfn.NUMBERVALUE(MID(Veg_Table[[#This Row],[PRESCRIP]],2,1)),"NA")</f>
        <v>2</v>
      </c>
      <c r="O2" s="1">
        <f>WEEKNUM(Veg_Table[[#This Row],[EVM_LAST_EDITED_Day]],2)</f>
        <v>20</v>
      </c>
      <c r="P2" s="25">
        <f>IFERROR(DATE(YEAR(Veg_Table[[#This Row],[EVM_LAST_EDITED2]]),MONTH(Veg_Table[[#This Row],[EVM_LAST_EDITED2]]),DAY(Veg_Table[[#This Row],[EVM_LAST_EDITED2]])),DATE(2019,1,1))</f>
        <v>43962</v>
      </c>
      <c r="Q2" s="3">
        <f>VALUE(SUBSTITUTE(Veg_Table[[#This Row],[EVM_LAST_EDITED]],",",""))</f>
        <v>43962.606049861097</v>
      </c>
      <c r="R2" s="1" t="str">
        <f>_xlfn.IFNA(IF(Veg_Table[[#This Row],[EVM_LAST_EDITOR]]="","zBlank EVM Last Editor",VLOOKUP(Veg_Table[[#This Row],[EVM_LAST_EDITOR]],Roster_Table[#All],4,FALSE)),"zAWRR Not in Roster")</f>
        <v>AEA</v>
      </c>
      <c r="S2" s="1" t="str">
        <f>_xlfn.IFNA(IF(Veg_Table[[#This Row],[EVM_LAST_EDITOR]]="","zBlank EVM Last Editor",VLOOKUP(Veg_Table[[#This Row],[EVM_LAST_EDITOR]],Roster_Table[#All],16,FALSE)),"zCompany_AWRR not in Roster")</f>
        <v>Not in Sierra Roster</v>
      </c>
      <c r="T2" s="2">
        <f>IFERROR(DATE(YEAR(Veg_Table[[#This Row],[Created2]]),MONTH(Veg_Table[[#This Row],[Created2]]),DAY(Veg_Table[[#This Row],[Created2]])),DATE(2019,1,1))</f>
        <v>43746</v>
      </c>
      <c r="U2" s="3">
        <f>VALUE(SUBSTITUTE(Veg_Table[[#This Row],[Created]],",",""))</f>
        <v>43746.629826388897</v>
      </c>
      <c r="V2" s="3" t="str">
        <f ca="1">IFERROR(_xlfn.IFNA(CELL("contents",INDIRECT(_xlfn.CONCAT("Veg_Table_Production_Data!",ADDRESS(MATCH(_xlfn.MAXIFS(#REF!,#REF!,"="&amp;Veg_Table[[#This Row],[AUTO_ID]],#REF!,"&lt;"&amp;Veg_Table[[#This Row],[EVM_LAST_EDITED_Day]]),#REF!,0),COLUMN(#REF!),4,1,)))),""),"")</f>
        <v/>
      </c>
      <c r="W2" s="3" t="str">
        <f ca="1">IF(Veg_Table[[#This Row],[Previous_Prescription]]="","No",IF(Veg_Table[[#This Row],[Previous_Prescription]]=Veg_Table[[#This Row],[PRESCRIP]],"No","Yes"))</f>
        <v>No</v>
      </c>
      <c r="X2" s="3" t="str">
        <f>IF(Veg_Table[[#This Row],[EVM_LAST_EDITED_Day]]=Veg_Table[[#This Row],[Created_Day]],"New","Old")</f>
        <v>Old</v>
      </c>
      <c r="Y2" s="1">
        <f>IFERROR(IF(FIND("delete",LOWER(Veg_Table[[#This Row],[PI_COMMENTS]]))&gt;=1,1,0),0)</f>
        <v>0</v>
      </c>
      <c r="Z2" s="1" t="str">
        <f>_xlfn.IFNA(IF(Veg_Table[[#This Row],[EVM_LAST_EDITOR]]="","Yes",VLOOKUP(Veg_Table[[#This Row],[EVM_LAST_EDITOR]],Roster_Table[#All],15,FALSE)),"Yes")</f>
        <v>No</v>
      </c>
      <c r="AA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 s="1" t="str">
        <f>_xlfn.IFNA(VLOOKUP(Veg_Table[[#This Row],[EVM_LAST_EDITOR]],Roster_Table[#All],3,FALSE),"zAWRR Not in Roster")</f>
        <v>Drew</v>
      </c>
      <c r="AC2" s="1" t="str">
        <f>_xlfn.IFNA(VLOOKUP(Veg_Table[[#This Row],[EVM_LAST_EDITOR]],Roster_Table[#All],2,FALSE),"zAWRR Not in Roster")</f>
        <v>Berlfein</v>
      </c>
      <c r="AD2" s="1" t="str">
        <f>IF(_xlfn.CONCAT(Veg_Table[[#This Row],[First_Name]]," ",Veg_Table[[#This Row],[Last_Name]])="zAWRR Not in Roster zAWRR Not in Roster","zAWRR Not in Roster",_xlfn.CONCAT(Veg_Table[[#This Row],[First_Name]]," ",Veg_Table[[#This Row],[Last_Name]]))</f>
        <v>Drew Berlfein</v>
      </c>
      <c r="AE2">
        <v>1767021</v>
      </c>
      <c r="AF2" t="s">
        <v>2947</v>
      </c>
      <c r="AG2" t="s">
        <v>30</v>
      </c>
      <c r="AH2" t="s">
        <v>2920</v>
      </c>
      <c r="AI2" t="s">
        <v>2921</v>
      </c>
      <c r="AJ2" t="s">
        <v>820</v>
      </c>
      <c r="AK2" t="s">
        <v>28</v>
      </c>
      <c r="AL2" t="s">
        <v>37</v>
      </c>
      <c r="AM2" t="s">
        <v>529</v>
      </c>
      <c r="AN2" t="s">
        <v>25</v>
      </c>
      <c r="AO2" t="s">
        <v>25</v>
      </c>
      <c r="AP2">
        <v>15</v>
      </c>
      <c r="AQ2">
        <v>39</v>
      </c>
      <c r="AR2" t="s">
        <v>28</v>
      </c>
      <c r="AS2" t="s">
        <v>985</v>
      </c>
      <c r="AT2" t="s">
        <v>522</v>
      </c>
      <c r="AU2" t="s">
        <v>25</v>
      </c>
      <c r="AV2" t="s">
        <v>28</v>
      </c>
      <c r="AW2" t="s">
        <v>2948</v>
      </c>
      <c r="AX2" t="s">
        <v>534</v>
      </c>
      <c r="AY2" t="s">
        <v>28</v>
      </c>
      <c r="AZ2">
        <v>5746657</v>
      </c>
      <c r="BA2" t="s">
        <v>985</v>
      </c>
      <c r="BB2" s="4">
        <v>43945.703611712961</v>
      </c>
      <c r="BC2" t="s">
        <v>28</v>
      </c>
      <c r="BD2" t="s">
        <v>29</v>
      </c>
      <c r="BF2" t="s">
        <v>28</v>
      </c>
      <c r="BG2" t="s">
        <v>534</v>
      </c>
      <c r="BH2" t="s">
        <v>28</v>
      </c>
      <c r="BI2" s="3">
        <v>43962.605733865741</v>
      </c>
      <c r="BJ2" t="s">
        <v>4273</v>
      </c>
      <c r="BK2" s="30" t="s">
        <v>533</v>
      </c>
      <c r="BL2" s="3">
        <v>43962.606049861111</v>
      </c>
      <c r="BM2" t="s">
        <v>31</v>
      </c>
      <c r="BN2" t="s">
        <v>32</v>
      </c>
      <c r="BO2" t="s">
        <v>4138</v>
      </c>
      <c r="BP2" t="s">
        <v>2923</v>
      </c>
      <c r="BQ2" t="s">
        <v>826</v>
      </c>
      <c r="BR2" t="s">
        <v>28</v>
      </c>
      <c r="BS2" t="s">
        <v>28</v>
      </c>
      <c r="BT2" t="s">
        <v>44</v>
      </c>
      <c r="BU2" s="3">
        <v>43746.629826388889</v>
      </c>
      <c r="BV2" t="s">
        <v>803</v>
      </c>
      <c r="BW2" s="3">
        <v>43962.648486087965</v>
      </c>
      <c r="BX2" t="s">
        <v>2949</v>
      </c>
      <c r="BZ2">
        <v>1</v>
      </c>
      <c r="CA2" t="s">
        <v>37</v>
      </c>
      <c r="CB2" t="s">
        <v>78</v>
      </c>
      <c r="CC2" t="s">
        <v>754</v>
      </c>
      <c r="CD2" t="s">
        <v>30</v>
      </c>
      <c r="CE2" s="2">
        <v>43965</v>
      </c>
      <c r="CF2" t="s">
        <v>6871</v>
      </c>
      <c r="CG2" s="1">
        <v>1</v>
      </c>
      <c r="CH2" s="1">
        <v>0</v>
      </c>
      <c r="CI2" s="1">
        <v>0</v>
      </c>
      <c r="CJ2" s="1">
        <v>0</v>
      </c>
      <c r="CK2" s="1">
        <v>0</v>
      </c>
      <c r="CL2" s="1">
        <v>1</v>
      </c>
      <c r="CM2" s="1">
        <v>0</v>
      </c>
      <c r="CN2" s="1">
        <v>0</v>
      </c>
      <c r="CO2" s="1">
        <v>0</v>
      </c>
      <c r="CY2"/>
      <c r="DA2"/>
      <c r="DE2"/>
      <c r="DF2"/>
    </row>
    <row r="3" spans="1:110" x14ac:dyDescent="0.25">
      <c r="A3" s="1">
        <f>IF(Veg_Table[[#This Row],[VP_STATUS]]="Hold",0,IF(OR(AND(Veg_Table[[#This Row],[PRESCRIP]]="NW_No Work",Veg_Table[[#This Row],[VP_STATUS]]&lt;&gt;"No Work Required Under EVM"),AND(Veg_Table[[#This Row],[VP_STATUS]]="No Work Required Under EVM",Veg_Table[[#This Row],[PRESCRIP]]&lt;&gt;"NW_No Work")),1,0))</f>
        <v>0</v>
      </c>
      <c r="B3" s="1">
        <f>IF(Veg_Table[[#This Row],[SPECIES]]="",1,0)</f>
        <v>0</v>
      </c>
      <c r="C3" s="1">
        <f>IF(Veg_Table[[#This Row],[DIAMETER]]="",1,0)</f>
        <v>0</v>
      </c>
      <c r="D3" s="1">
        <f>IF(Veg_Table[[#This Row],[HEIGHT]]="",1,0)</f>
        <v>0</v>
      </c>
      <c r="E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 s="1">
        <f>IF(AND(Veg_Table[[#This Row],[TAT_RESULT]]="ABATE",Veg_Table[[#This Row],[PRESCRIP]]="NW_No Work"),1,0)</f>
        <v>0</v>
      </c>
      <c r="G3" s="1">
        <f>IF(OR(Veg_Table[[#This Row],[Prescription R-Scale]]="NA",Veg_Table[[#This Row],[Diameter R-Scale]]="NA"),0,IF(Veg_Table[[#This Row],[Diameter R-Scale]]&lt;&gt;Veg_Table[[#This Row],[Prescription R-Scale]],1,0))</f>
        <v>0</v>
      </c>
      <c r="H3" s="1">
        <f>IF(OR(AND(Veg_Table[[#This Row],[PRESCRIP]]="BC_Br Rmv", Veg_Table[[#This Row],[WOOD_MAN]]&lt;&gt;"Not Needed"),AND(Veg_Table[[#This Row],[PRESCRIP]]="BCS_Br Rmv+Trt", Veg_Table[[#This Row],[WOOD_MAN]]&lt;&gt;"Not Needed")),1,0)</f>
        <v>0</v>
      </c>
      <c r="I3" s="1">
        <f ca="1">IF(AND(Veg_Table[[#This Row],[Prescription_Changed]]="Yes",Veg_Table[[#This Row],[TAT_RESULT]]=""),1,0)</f>
        <v>0</v>
      </c>
      <c r="J3" s="1">
        <f ca="1">SUM(Veg_Table[[#This Row],[Prescription and Status do not match]:[Prescription_Edited_And_TAT_Is_Blank]])</f>
        <v>1</v>
      </c>
      <c r="K3" s="1">
        <f ca="1">IF(Veg_Table[[#This Row],[Sum of Errors]]&gt;0,1,0)</f>
        <v>1</v>
      </c>
      <c r="L3" s="1">
        <f>1</f>
        <v>1</v>
      </c>
      <c r="M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3" s="1">
        <f>IF(OR(MID(Veg_Table[[#This Row],[PRESCRIP]],2,1)="1",MID(Veg_Table[[#This Row],[PRESCRIP]],2,1)="2",MID(Veg_Table[[#This Row],[PRESCRIP]],2,1)="3",MID(Veg_Table[[#This Row],[PRESCRIP]],2,1)="4"),_xlfn.NUMBERVALUE(MID(Veg_Table[[#This Row],[PRESCRIP]],2,1)),"NA")</f>
        <v>1</v>
      </c>
      <c r="O3" s="1">
        <f>WEEKNUM(Veg_Table[[#This Row],[EVM_LAST_EDITED_Day]],2)</f>
        <v>20</v>
      </c>
      <c r="P3" s="25">
        <f>IFERROR(DATE(YEAR(Veg_Table[[#This Row],[EVM_LAST_EDITED2]]),MONTH(Veg_Table[[#This Row],[EVM_LAST_EDITED2]]),DAY(Veg_Table[[#This Row],[EVM_LAST_EDITED2]])),DATE(2019,1,1))</f>
        <v>43962</v>
      </c>
      <c r="Q3" s="3">
        <f>VALUE(SUBSTITUTE(Veg_Table[[#This Row],[EVM_LAST_EDITED]],",",""))</f>
        <v>43962.606911087998</v>
      </c>
      <c r="R3" s="1" t="str">
        <f>_xlfn.IFNA(IF(Veg_Table[[#This Row],[EVM_LAST_EDITOR]]="","zBlank EVM Last Editor",VLOOKUP(Veg_Table[[#This Row],[EVM_LAST_EDITOR]],Roster_Table[#All],4,FALSE)),"zAWRR Not in Roster")</f>
        <v>AEA</v>
      </c>
      <c r="S3" s="1" t="str">
        <f>_xlfn.IFNA(IF(Veg_Table[[#This Row],[EVM_LAST_EDITOR]]="","zBlank EVM Last Editor",VLOOKUP(Veg_Table[[#This Row],[EVM_LAST_EDITOR]],Roster_Table[#All],16,FALSE)),"zCompany_AWRR not in Roster")</f>
        <v>Not in Sierra Roster</v>
      </c>
      <c r="T3" s="2">
        <f>IFERROR(DATE(YEAR(Veg_Table[[#This Row],[Created2]]),MONTH(Veg_Table[[#This Row],[Created2]]),DAY(Veg_Table[[#This Row],[Created2]])),DATE(2019,1,1))</f>
        <v>43752</v>
      </c>
      <c r="U3" s="3">
        <f>VALUE(SUBSTITUTE(Veg_Table[[#This Row],[Created]],",",""))</f>
        <v>43752.551365740699</v>
      </c>
      <c r="V3" s="3" t="str">
        <f ca="1">IFERROR(_xlfn.IFNA(CELL("contents",INDIRECT(_xlfn.CONCAT("Veg_Table_Production_Data!",ADDRESS(MATCH(_xlfn.MAXIFS(#REF!,#REF!,"="&amp;Veg_Table[[#This Row],[AUTO_ID]],#REF!,"&lt;"&amp;Veg_Table[[#This Row],[EVM_LAST_EDITED_Day]]),#REF!,0),COLUMN(#REF!),4,1,)))),""),"")</f>
        <v/>
      </c>
      <c r="W3" s="3" t="str">
        <f ca="1">IF(Veg_Table[[#This Row],[Previous_Prescription]]="","No",IF(Veg_Table[[#This Row],[Previous_Prescription]]=Veg_Table[[#This Row],[PRESCRIP]],"No","Yes"))</f>
        <v>No</v>
      </c>
      <c r="X3" s="3" t="str">
        <f>IF(Veg_Table[[#This Row],[EVM_LAST_EDITED_Day]]=Veg_Table[[#This Row],[Created_Day]],"New","Old")</f>
        <v>Old</v>
      </c>
      <c r="Y3" s="1">
        <f>IFERROR(IF(FIND("delete",LOWER(Veg_Table[[#This Row],[PI_COMMENTS]]))&gt;=1,1,0),0)</f>
        <v>0</v>
      </c>
      <c r="Z3" s="1" t="str">
        <f>_xlfn.IFNA(IF(Veg_Table[[#This Row],[EVM_LAST_EDITOR]]="","Yes",VLOOKUP(Veg_Table[[#This Row],[EVM_LAST_EDITOR]],Roster_Table[#All],15,FALSE)),"Yes")</f>
        <v>No</v>
      </c>
      <c r="AA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 s="1" t="str">
        <f>_xlfn.IFNA(VLOOKUP(Veg_Table[[#This Row],[EVM_LAST_EDITOR]],Roster_Table[#All],3,FALSE),"zAWRR Not in Roster")</f>
        <v>Drew</v>
      </c>
      <c r="AC3" s="1" t="str">
        <f>_xlfn.IFNA(VLOOKUP(Veg_Table[[#This Row],[EVM_LAST_EDITOR]],Roster_Table[#All],2,FALSE),"zAWRR Not in Roster")</f>
        <v>Berlfein</v>
      </c>
      <c r="AD3" s="1" t="str">
        <f>IF(_xlfn.CONCAT(Veg_Table[[#This Row],[First_Name]]," ",Veg_Table[[#This Row],[Last_Name]])="zAWRR Not in Roster zAWRR Not in Roster","zAWRR Not in Roster",_xlfn.CONCAT(Veg_Table[[#This Row],[First_Name]]," ",Veg_Table[[#This Row],[Last_Name]]))</f>
        <v>Drew Berlfein</v>
      </c>
      <c r="AE3">
        <v>1767380</v>
      </c>
      <c r="AF3" t="s">
        <v>2919</v>
      </c>
      <c r="AG3" t="s">
        <v>30</v>
      </c>
      <c r="AH3" t="s">
        <v>2920</v>
      </c>
      <c r="AI3" t="s">
        <v>2921</v>
      </c>
      <c r="AJ3" t="s">
        <v>820</v>
      </c>
      <c r="AK3" t="s">
        <v>28</v>
      </c>
      <c r="AL3" t="s">
        <v>37</v>
      </c>
      <c r="AM3" t="s">
        <v>40</v>
      </c>
      <c r="AN3" t="s">
        <v>25</v>
      </c>
      <c r="AO3" t="s">
        <v>25</v>
      </c>
      <c r="AP3">
        <v>10</v>
      </c>
      <c r="AQ3">
        <v>44</v>
      </c>
      <c r="AR3" t="s">
        <v>28</v>
      </c>
      <c r="AS3" t="s">
        <v>532</v>
      </c>
      <c r="AT3" t="s">
        <v>522</v>
      </c>
      <c r="AU3" t="s">
        <v>25</v>
      </c>
      <c r="AV3" t="s">
        <v>28</v>
      </c>
      <c r="AW3" t="s">
        <v>2922</v>
      </c>
      <c r="AX3" t="s">
        <v>534</v>
      </c>
      <c r="AY3" t="s">
        <v>28</v>
      </c>
      <c r="AZ3">
        <v>5746657</v>
      </c>
      <c r="BA3" t="s">
        <v>532</v>
      </c>
      <c r="BB3" s="4">
        <v>43945.704312268521</v>
      </c>
      <c r="BC3" t="s">
        <v>28</v>
      </c>
      <c r="BD3" t="s">
        <v>29</v>
      </c>
      <c r="BF3" t="s">
        <v>28</v>
      </c>
      <c r="BG3" t="s">
        <v>534</v>
      </c>
      <c r="BH3" t="s">
        <v>28</v>
      </c>
      <c r="BI3" s="3">
        <v>43962.606576932871</v>
      </c>
      <c r="BJ3" t="s">
        <v>4272</v>
      </c>
      <c r="BK3" s="30" t="s">
        <v>533</v>
      </c>
      <c r="BL3" s="3">
        <v>43962.606911087962</v>
      </c>
      <c r="BM3" t="s">
        <v>31</v>
      </c>
      <c r="BN3" t="s">
        <v>32</v>
      </c>
      <c r="BO3" t="s">
        <v>4138</v>
      </c>
      <c r="BP3" t="s">
        <v>2923</v>
      </c>
      <c r="BQ3" t="s">
        <v>826</v>
      </c>
      <c r="BR3" t="s">
        <v>28</v>
      </c>
      <c r="BS3" t="s">
        <v>28</v>
      </c>
      <c r="BT3" t="s">
        <v>44</v>
      </c>
      <c r="BU3" s="3">
        <v>43752.551365740743</v>
      </c>
      <c r="BV3" t="s">
        <v>803</v>
      </c>
      <c r="BW3" s="3">
        <v>43962.648497060189</v>
      </c>
      <c r="BX3" t="s">
        <v>2924</v>
      </c>
      <c r="CA3" t="s">
        <v>372</v>
      </c>
      <c r="CB3" t="s">
        <v>120</v>
      </c>
      <c r="CC3" t="s">
        <v>707</v>
      </c>
      <c r="CD3" t="s">
        <v>93</v>
      </c>
      <c r="CE3" s="2">
        <v>43965</v>
      </c>
      <c r="CF3" t="s">
        <v>6203</v>
      </c>
      <c r="CG3" s="1">
        <v>0</v>
      </c>
      <c r="CH3" s="1">
        <v>0</v>
      </c>
      <c r="CI3" s="1">
        <v>0</v>
      </c>
      <c r="CJ3" s="1">
        <v>0</v>
      </c>
      <c r="CK3" s="1">
        <v>0</v>
      </c>
      <c r="CL3" s="1">
        <v>0</v>
      </c>
      <c r="CM3" s="1">
        <v>1</v>
      </c>
      <c r="CN3" s="1">
        <v>0</v>
      </c>
      <c r="CO3" s="1">
        <v>0</v>
      </c>
      <c r="CY3"/>
      <c r="DA3"/>
      <c r="DE3"/>
      <c r="DF3"/>
    </row>
    <row r="4" spans="1:110" x14ac:dyDescent="0.25">
      <c r="A4" s="1">
        <f>IF(Veg_Table[[#This Row],[VP_STATUS]]="Hold",0,IF(OR(AND(Veg_Table[[#This Row],[PRESCRIP]]="NW_No Work",Veg_Table[[#This Row],[VP_STATUS]]&lt;&gt;"No Work Required Under EVM"),AND(Veg_Table[[#This Row],[VP_STATUS]]="No Work Required Under EVM",Veg_Table[[#This Row],[PRESCRIP]]&lt;&gt;"NW_No Work")),1,0))</f>
        <v>0</v>
      </c>
      <c r="B4" s="1">
        <f>IF(Veg_Table[[#This Row],[SPECIES]]="",1,0)</f>
        <v>0</v>
      </c>
      <c r="C4" s="1">
        <f>IF(Veg_Table[[#This Row],[DIAMETER]]="",1,0)</f>
        <v>0</v>
      </c>
      <c r="D4" s="1">
        <f>IF(Veg_Table[[#This Row],[HEIGHT]]="",1,0)</f>
        <v>0</v>
      </c>
      <c r="E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 s="1">
        <f>IF(AND(Veg_Table[[#This Row],[TAT_RESULT]]="ABATE",Veg_Table[[#This Row],[PRESCRIP]]="NW_No Work"),1,0)</f>
        <v>0</v>
      </c>
      <c r="G4" s="1">
        <f>IF(OR(Veg_Table[[#This Row],[Prescription R-Scale]]="NA",Veg_Table[[#This Row],[Diameter R-Scale]]="NA"),0,IF(Veg_Table[[#This Row],[Diameter R-Scale]]&lt;&gt;Veg_Table[[#This Row],[Prescription R-Scale]],1,0))</f>
        <v>0</v>
      </c>
      <c r="H4" s="1">
        <f>IF(OR(AND(Veg_Table[[#This Row],[PRESCRIP]]="BC_Br Rmv", Veg_Table[[#This Row],[WOOD_MAN]]&lt;&gt;"Not Needed"),AND(Veg_Table[[#This Row],[PRESCRIP]]="BCS_Br Rmv+Trt", Veg_Table[[#This Row],[WOOD_MAN]]&lt;&gt;"Not Needed")),1,0)</f>
        <v>0</v>
      </c>
      <c r="I4" s="1">
        <f ca="1">IF(AND(Veg_Table[[#This Row],[Prescription_Changed]]="Yes",Veg_Table[[#This Row],[TAT_RESULT]]=""),1,0)</f>
        <v>0</v>
      </c>
      <c r="J4" s="1">
        <f ca="1">SUM(Veg_Table[[#This Row],[Prescription and Status do not match]:[Prescription_Edited_And_TAT_Is_Blank]])</f>
        <v>1</v>
      </c>
      <c r="K4" s="1">
        <f ca="1">IF(Veg_Table[[#This Row],[Sum of Errors]]&gt;0,1,0)</f>
        <v>1</v>
      </c>
      <c r="L4" s="1">
        <f>1</f>
        <v>1</v>
      </c>
      <c r="M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4" s="1">
        <f>IF(OR(MID(Veg_Table[[#This Row],[PRESCRIP]],2,1)="1",MID(Veg_Table[[#This Row],[PRESCRIP]],2,1)="2",MID(Veg_Table[[#This Row],[PRESCRIP]],2,1)="3",MID(Veg_Table[[#This Row],[PRESCRIP]],2,1)="4"),_xlfn.NUMBERVALUE(MID(Veg_Table[[#This Row],[PRESCRIP]],2,1)),"NA")</f>
        <v>2</v>
      </c>
      <c r="O4" s="1">
        <f>WEEKNUM(Veg_Table[[#This Row],[EVM_LAST_EDITED_Day]],2)</f>
        <v>20</v>
      </c>
      <c r="P4" s="25">
        <f>IFERROR(DATE(YEAR(Veg_Table[[#This Row],[EVM_LAST_EDITED2]]),MONTH(Veg_Table[[#This Row],[EVM_LAST_EDITED2]]),DAY(Veg_Table[[#This Row],[EVM_LAST_EDITED2]])),DATE(2019,1,1))</f>
        <v>43962</v>
      </c>
      <c r="Q4" s="3">
        <f>VALUE(SUBSTITUTE(Veg_Table[[#This Row],[EVM_LAST_EDITED]],",",""))</f>
        <v>43962.6077747569</v>
      </c>
      <c r="R4" s="1" t="str">
        <f>_xlfn.IFNA(IF(Veg_Table[[#This Row],[EVM_LAST_EDITOR]]="","zBlank EVM Last Editor",VLOOKUP(Veg_Table[[#This Row],[EVM_LAST_EDITOR]],Roster_Table[#All],4,FALSE)),"zAWRR Not in Roster")</f>
        <v>AEA</v>
      </c>
      <c r="S4" s="1" t="str">
        <f>_xlfn.IFNA(IF(Veg_Table[[#This Row],[EVM_LAST_EDITOR]]="","zBlank EVM Last Editor",VLOOKUP(Veg_Table[[#This Row],[EVM_LAST_EDITOR]],Roster_Table[#All],16,FALSE)),"zCompany_AWRR not in Roster")</f>
        <v>Not in Sierra Roster</v>
      </c>
      <c r="T4" s="2">
        <f>IFERROR(DATE(YEAR(Veg_Table[[#This Row],[Created2]]),MONTH(Veg_Table[[#This Row],[Created2]]),DAY(Veg_Table[[#This Row],[Created2]])),DATE(2019,1,1))</f>
        <v>43752</v>
      </c>
      <c r="U4" s="3">
        <f>VALUE(SUBSTITUTE(Veg_Table[[#This Row],[Created]],",",""))</f>
        <v>43752.5559953704</v>
      </c>
      <c r="V4" s="3" t="str">
        <f ca="1">IFERROR(_xlfn.IFNA(CELL("contents",INDIRECT(_xlfn.CONCAT("Veg_Table_Production_Data!",ADDRESS(MATCH(_xlfn.MAXIFS(#REF!,#REF!,"="&amp;Veg_Table[[#This Row],[AUTO_ID]],#REF!,"&lt;"&amp;Veg_Table[[#This Row],[EVM_LAST_EDITED_Day]]),#REF!,0),COLUMN(#REF!),4,1,)))),""),"")</f>
        <v/>
      </c>
      <c r="W4" s="3" t="str">
        <f ca="1">IF(Veg_Table[[#This Row],[Previous_Prescription]]="","No",IF(Veg_Table[[#This Row],[Previous_Prescription]]=Veg_Table[[#This Row],[PRESCRIP]],"No","Yes"))</f>
        <v>No</v>
      </c>
      <c r="X4" s="3" t="str">
        <f>IF(Veg_Table[[#This Row],[EVM_LAST_EDITED_Day]]=Veg_Table[[#This Row],[Created_Day]],"New","Old")</f>
        <v>Old</v>
      </c>
      <c r="Y4" s="1">
        <f>IFERROR(IF(FIND("delete",LOWER(Veg_Table[[#This Row],[PI_COMMENTS]]))&gt;=1,1,0),0)</f>
        <v>0</v>
      </c>
      <c r="Z4" s="1" t="str">
        <f>_xlfn.IFNA(IF(Veg_Table[[#This Row],[EVM_LAST_EDITOR]]="","Yes",VLOOKUP(Veg_Table[[#This Row],[EVM_LAST_EDITOR]],Roster_Table[#All],15,FALSE)),"Yes")</f>
        <v>No</v>
      </c>
      <c r="AA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 s="1" t="str">
        <f>_xlfn.IFNA(VLOOKUP(Veg_Table[[#This Row],[EVM_LAST_EDITOR]],Roster_Table[#All],3,FALSE),"zAWRR Not in Roster")</f>
        <v>Drew</v>
      </c>
      <c r="AC4" s="1" t="str">
        <f>_xlfn.IFNA(VLOOKUP(Veg_Table[[#This Row],[EVM_LAST_EDITOR]],Roster_Table[#All],2,FALSE),"zAWRR Not in Roster")</f>
        <v>Berlfein</v>
      </c>
      <c r="AD4" s="1" t="str">
        <f>IF(_xlfn.CONCAT(Veg_Table[[#This Row],[First_Name]]," ",Veg_Table[[#This Row],[Last_Name]])="zAWRR Not in Roster zAWRR Not in Roster","zAWRR Not in Roster",_xlfn.CONCAT(Veg_Table[[#This Row],[First_Name]]," ",Veg_Table[[#This Row],[Last_Name]]))</f>
        <v>Drew Berlfein</v>
      </c>
      <c r="AE4">
        <v>1767381</v>
      </c>
      <c r="AF4" t="s">
        <v>2925</v>
      </c>
      <c r="AG4" t="s">
        <v>30</v>
      </c>
      <c r="AH4" t="s">
        <v>2920</v>
      </c>
      <c r="AI4" t="s">
        <v>2921</v>
      </c>
      <c r="AJ4" t="s">
        <v>820</v>
      </c>
      <c r="AK4" t="s">
        <v>28</v>
      </c>
      <c r="AL4" t="s">
        <v>37</v>
      </c>
      <c r="AM4" t="s">
        <v>38</v>
      </c>
      <c r="AN4" t="s">
        <v>25</v>
      </c>
      <c r="AO4" t="s">
        <v>25</v>
      </c>
      <c r="AP4">
        <v>14</v>
      </c>
      <c r="AQ4">
        <v>85</v>
      </c>
      <c r="AR4" t="s">
        <v>28</v>
      </c>
      <c r="AS4" t="s">
        <v>985</v>
      </c>
      <c r="AT4" t="s">
        <v>522</v>
      </c>
      <c r="AU4" t="s">
        <v>25</v>
      </c>
      <c r="AV4" t="s">
        <v>28</v>
      </c>
      <c r="AW4" t="s">
        <v>2926</v>
      </c>
      <c r="AX4" t="s">
        <v>534</v>
      </c>
      <c r="AY4" t="s">
        <v>28</v>
      </c>
      <c r="AZ4">
        <v>212</v>
      </c>
      <c r="BA4" t="s">
        <v>28</v>
      </c>
      <c r="BB4" s="4">
        <v>43959.606091319445</v>
      </c>
      <c r="BC4" t="s">
        <v>3713</v>
      </c>
      <c r="BD4" t="s">
        <v>29</v>
      </c>
      <c r="BF4" t="s">
        <v>28</v>
      </c>
      <c r="BG4" t="s">
        <v>534</v>
      </c>
      <c r="BH4" t="s">
        <v>28</v>
      </c>
      <c r="BI4" s="3">
        <v>43962.607277476855</v>
      </c>
      <c r="BJ4" t="s">
        <v>4137</v>
      </c>
      <c r="BK4" s="30" t="s">
        <v>533</v>
      </c>
      <c r="BL4" s="3">
        <v>43962.607774756943</v>
      </c>
      <c r="BM4" t="s">
        <v>31</v>
      </c>
      <c r="BN4" t="s">
        <v>32</v>
      </c>
      <c r="BO4" t="s">
        <v>4138</v>
      </c>
      <c r="BP4" t="s">
        <v>2923</v>
      </c>
      <c r="BQ4" t="s">
        <v>826</v>
      </c>
      <c r="BR4" t="s">
        <v>28</v>
      </c>
      <c r="BS4" t="s">
        <v>28</v>
      </c>
      <c r="BT4" t="s">
        <v>44</v>
      </c>
      <c r="BU4" s="3">
        <v>43752.555995370371</v>
      </c>
      <c r="BV4" t="s">
        <v>803</v>
      </c>
      <c r="BW4" s="3">
        <v>43962.648497060189</v>
      </c>
      <c r="BX4" t="s">
        <v>2927</v>
      </c>
      <c r="CB4" t="s">
        <v>107</v>
      </c>
      <c r="CC4" t="s">
        <v>710</v>
      </c>
      <c r="CD4" t="s">
        <v>93</v>
      </c>
      <c r="CE4" s="2">
        <v>43964</v>
      </c>
      <c r="CF4" t="s">
        <v>5961</v>
      </c>
      <c r="CG4" s="1">
        <v>0</v>
      </c>
      <c r="CH4" s="1">
        <v>0</v>
      </c>
      <c r="CI4" s="1">
        <v>0</v>
      </c>
      <c r="CJ4" s="1">
        <v>0</v>
      </c>
      <c r="CK4" s="1">
        <v>0</v>
      </c>
      <c r="CL4" s="1">
        <v>0</v>
      </c>
      <c r="CM4" s="1">
        <v>1</v>
      </c>
      <c r="CN4" s="1">
        <v>0</v>
      </c>
      <c r="CO4" s="1">
        <v>0</v>
      </c>
      <c r="CY4"/>
      <c r="DA4"/>
      <c r="DE4"/>
      <c r="DF4"/>
    </row>
    <row r="5" spans="1:110" x14ac:dyDescent="0.25">
      <c r="A5" s="1">
        <f>IF(Veg_Table[[#This Row],[VP_STATUS]]="Hold",0,IF(OR(AND(Veg_Table[[#This Row],[PRESCRIP]]="NW_No Work",Veg_Table[[#This Row],[VP_STATUS]]&lt;&gt;"No Work Required Under EVM"),AND(Veg_Table[[#This Row],[VP_STATUS]]="No Work Required Under EVM",Veg_Table[[#This Row],[PRESCRIP]]&lt;&gt;"NW_No Work")),1,0))</f>
        <v>0</v>
      </c>
      <c r="B5" s="1">
        <f>IF(Veg_Table[[#This Row],[SPECIES]]="",1,0)</f>
        <v>0</v>
      </c>
      <c r="C5" s="1">
        <f>IF(Veg_Table[[#This Row],[DIAMETER]]="",1,0)</f>
        <v>0</v>
      </c>
      <c r="D5" s="1">
        <f>IF(Veg_Table[[#This Row],[HEIGHT]]="",1,0)</f>
        <v>0</v>
      </c>
      <c r="E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 s="1">
        <f>IF(AND(Veg_Table[[#This Row],[TAT_RESULT]]="ABATE",Veg_Table[[#This Row],[PRESCRIP]]="NW_No Work"),1,0)</f>
        <v>0</v>
      </c>
      <c r="G5" s="1">
        <f>IF(OR(Veg_Table[[#This Row],[Prescription R-Scale]]="NA",Veg_Table[[#This Row],[Diameter R-Scale]]="NA"),0,IF(Veg_Table[[#This Row],[Diameter R-Scale]]&lt;&gt;Veg_Table[[#This Row],[Prescription R-Scale]],1,0))</f>
        <v>0</v>
      </c>
      <c r="H5" s="1">
        <f>IF(OR(AND(Veg_Table[[#This Row],[PRESCRIP]]="BC_Br Rmv", Veg_Table[[#This Row],[WOOD_MAN]]&lt;&gt;"Not Needed"),AND(Veg_Table[[#This Row],[PRESCRIP]]="BCS_Br Rmv+Trt", Veg_Table[[#This Row],[WOOD_MAN]]&lt;&gt;"Not Needed")),1,0)</f>
        <v>0</v>
      </c>
      <c r="I5" s="1">
        <f ca="1">IF(AND(Veg_Table[[#This Row],[Prescription_Changed]]="Yes",Veg_Table[[#This Row],[TAT_RESULT]]=""),1,0)</f>
        <v>0</v>
      </c>
      <c r="J5" s="1">
        <f ca="1">SUM(Veg_Table[[#This Row],[Prescription and Status do not match]:[Prescription_Edited_And_TAT_Is_Blank]])</f>
        <v>1</v>
      </c>
      <c r="K5" s="1">
        <f ca="1">IF(Veg_Table[[#This Row],[Sum of Errors]]&gt;0,1,0)</f>
        <v>1</v>
      </c>
      <c r="L5" s="1">
        <f>1</f>
        <v>1</v>
      </c>
      <c r="M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5" s="1" t="str">
        <f>IF(OR(MID(Veg_Table[[#This Row],[PRESCRIP]],2,1)="1",MID(Veg_Table[[#This Row],[PRESCRIP]],2,1)="2",MID(Veg_Table[[#This Row],[PRESCRIP]],2,1)="3",MID(Veg_Table[[#This Row],[PRESCRIP]],2,1)="4"),_xlfn.NUMBERVALUE(MID(Veg_Table[[#This Row],[PRESCRIP]],2,1)),"NA")</f>
        <v>NA</v>
      </c>
      <c r="O5" s="1">
        <f>WEEKNUM(Veg_Table[[#This Row],[EVM_LAST_EDITED_Day]],2)</f>
        <v>20</v>
      </c>
      <c r="P5" s="25">
        <f>IFERROR(DATE(YEAR(Veg_Table[[#This Row],[EVM_LAST_EDITED2]]),MONTH(Veg_Table[[#This Row],[EVM_LAST_EDITED2]]),DAY(Veg_Table[[#This Row],[EVM_LAST_EDITED2]])),DATE(2019,1,1))</f>
        <v>43962</v>
      </c>
      <c r="Q5" s="3">
        <f>VALUE(SUBSTITUTE(Veg_Table[[#This Row],[EVM_LAST_EDITED]],",",""))</f>
        <v>43962.6089221527</v>
      </c>
      <c r="R5" s="1" t="str">
        <f>_xlfn.IFNA(IF(Veg_Table[[#This Row],[EVM_LAST_EDITOR]]="","zBlank EVM Last Editor",VLOOKUP(Veg_Table[[#This Row],[EVM_LAST_EDITOR]],Roster_Table[#All],4,FALSE)),"zAWRR Not in Roster")</f>
        <v>AEA</v>
      </c>
      <c r="S5" s="1" t="str">
        <f>_xlfn.IFNA(IF(Veg_Table[[#This Row],[EVM_LAST_EDITOR]]="","zBlank EVM Last Editor",VLOOKUP(Veg_Table[[#This Row],[EVM_LAST_EDITOR]],Roster_Table[#All],16,FALSE)),"zCompany_AWRR not in Roster")</f>
        <v>Not in Sierra Roster</v>
      </c>
      <c r="T5" s="2">
        <f>IFERROR(DATE(YEAR(Veg_Table[[#This Row],[Created2]]),MONTH(Veg_Table[[#This Row],[Created2]]),DAY(Veg_Table[[#This Row],[Created2]])),DATE(2019,1,1))</f>
        <v>43752</v>
      </c>
      <c r="U5" s="3">
        <f>VALUE(SUBSTITUTE(Veg_Table[[#This Row],[Created]],",",""))</f>
        <v>43752.574074074102</v>
      </c>
      <c r="V5" s="3" t="str">
        <f ca="1">IFERROR(_xlfn.IFNA(CELL("contents",INDIRECT(_xlfn.CONCAT("Veg_Table_Production_Data!",ADDRESS(MATCH(_xlfn.MAXIFS(#REF!,#REF!,"="&amp;Veg_Table[[#This Row],[AUTO_ID]],#REF!,"&lt;"&amp;Veg_Table[[#This Row],[EVM_LAST_EDITED_Day]]),#REF!,0),COLUMN(#REF!),4,1,)))),""),"")</f>
        <v/>
      </c>
      <c r="W5" s="3" t="str">
        <f ca="1">IF(Veg_Table[[#This Row],[Previous_Prescription]]="","No",IF(Veg_Table[[#This Row],[Previous_Prescription]]=Veg_Table[[#This Row],[PRESCRIP]],"No","Yes"))</f>
        <v>No</v>
      </c>
      <c r="X5" s="3" t="str">
        <f>IF(Veg_Table[[#This Row],[EVM_LAST_EDITED_Day]]=Veg_Table[[#This Row],[Created_Day]],"New","Old")</f>
        <v>Old</v>
      </c>
      <c r="Y5" s="1">
        <f>IFERROR(IF(FIND("delete",LOWER(Veg_Table[[#This Row],[PI_COMMENTS]]))&gt;=1,1,0),0)</f>
        <v>0</v>
      </c>
      <c r="Z5" s="1" t="str">
        <f>_xlfn.IFNA(IF(Veg_Table[[#This Row],[EVM_LAST_EDITOR]]="","Yes",VLOOKUP(Veg_Table[[#This Row],[EVM_LAST_EDITOR]],Roster_Table[#All],15,FALSE)),"Yes")</f>
        <v>No</v>
      </c>
      <c r="AA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 s="1" t="str">
        <f>_xlfn.IFNA(VLOOKUP(Veg_Table[[#This Row],[EVM_LAST_EDITOR]],Roster_Table[#All],3,FALSE),"zAWRR Not in Roster")</f>
        <v>Drew</v>
      </c>
      <c r="AC5" s="1" t="str">
        <f>_xlfn.IFNA(VLOOKUP(Veg_Table[[#This Row],[EVM_LAST_EDITOR]],Roster_Table[#All],2,FALSE),"zAWRR Not in Roster")</f>
        <v>Berlfein</v>
      </c>
      <c r="AD5" s="1" t="str">
        <f>IF(_xlfn.CONCAT(Veg_Table[[#This Row],[First_Name]]," ",Veg_Table[[#This Row],[Last_Name]])="zAWRR Not in Roster zAWRR Not in Roster","zAWRR Not in Roster",_xlfn.CONCAT(Veg_Table[[#This Row],[First_Name]]," ",Veg_Table[[#This Row],[Last_Name]]))</f>
        <v>Drew Berlfein</v>
      </c>
      <c r="AE5">
        <v>1767384</v>
      </c>
      <c r="AF5" t="s">
        <v>2935</v>
      </c>
      <c r="AG5" t="s">
        <v>30</v>
      </c>
      <c r="AH5" t="s">
        <v>2920</v>
      </c>
      <c r="AI5" t="s">
        <v>2921</v>
      </c>
      <c r="AJ5" t="s">
        <v>820</v>
      </c>
      <c r="AK5" t="s">
        <v>28</v>
      </c>
      <c r="AL5" t="s">
        <v>37</v>
      </c>
      <c r="AM5" t="s">
        <v>40</v>
      </c>
      <c r="AN5" t="s">
        <v>25</v>
      </c>
      <c r="AO5" t="s">
        <v>25</v>
      </c>
      <c r="AP5">
        <v>6</v>
      </c>
      <c r="AQ5">
        <v>28</v>
      </c>
      <c r="AR5" t="s">
        <v>28</v>
      </c>
      <c r="AS5" t="s">
        <v>993</v>
      </c>
      <c r="AT5" t="s">
        <v>843</v>
      </c>
      <c r="AU5" t="s">
        <v>25</v>
      </c>
      <c r="AV5" t="s">
        <v>28</v>
      </c>
      <c r="AW5" t="s">
        <v>2936</v>
      </c>
      <c r="AX5" t="s">
        <v>534</v>
      </c>
      <c r="AY5" t="s">
        <v>28</v>
      </c>
      <c r="AZ5">
        <v>212</v>
      </c>
      <c r="BA5" t="s">
        <v>993</v>
      </c>
      <c r="BB5" s="4">
        <v>43958.683228252317</v>
      </c>
      <c r="BC5" t="s">
        <v>3713</v>
      </c>
      <c r="BD5" t="s">
        <v>29</v>
      </c>
      <c r="BF5" t="s">
        <v>28</v>
      </c>
      <c r="BG5" t="s">
        <v>534</v>
      </c>
      <c r="BH5" t="s">
        <v>28</v>
      </c>
      <c r="BI5" s="3">
        <v>43962.608727152779</v>
      </c>
      <c r="BJ5" t="s">
        <v>4184</v>
      </c>
      <c r="BK5" s="30" t="s">
        <v>533</v>
      </c>
      <c r="BL5" s="3">
        <v>43962.60892215278</v>
      </c>
      <c r="BM5" t="s">
        <v>31</v>
      </c>
      <c r="BN5" t="s">
        <v>32</v>
      </c>
      <c r="BO5" t="s">
        <v>4138</v>
      </c>
      <c r="BP5" t="s">
        <v>2923</v>
      </c>
      <c r="BQ5" t="s">
        <v>826</v>
      </c>
      <c r="BR5" t="s">
        <v>28</v>
      </c>
      <c r="BS5" t="s">
        <v>28</v>
      </c>
      <c r="BT5" t="s">
        <v>44</v>
      </c>
      <c r="BU5" s="3">
        <v>43752.574074074073</v>
      </c>
      <c r="BV5" t="s">
        <v>803</v>
      </c>
      <c r="BW5" s="3">
        <v>43962.648497060189</v>
      </c>
      <c r="BX5" t="s">
        <v>2937</v>
      </c>
      <c r="CA5" t="s">
        <v>22</v>
      </c>
      <c r="CB5" t="s">
        <v>140</v>
      </c>
      <c r="CC5" t="s">
        <v>493</v>
      </c>
      <c r="CD5" t="s">
        <v>93</v>
      </c>
      <c r="CE5" s="2">
        <v>43965</v>
      </c>
      <c r="CF5" t="s">
        <v>6488</v>
      </c>
      <c r="CG5" s="1">
        <v>1</v>
      </c>
      <c r="CH5" s="1">
        <v>0</v>
      </c>
      <c r="CI5" s="1">
        <v>0</v>
      </c>
      <c r="CJ5" s="1">
        <v>0</v>
      </c>
      <c r="CK5" s="1">
        <v>0</v>
      </c>
      <c r="CL5" s="1">
        <v>0</v>
      </c>
      <c r="CM5" s="1">
        <v>0</v>
      </c>
      <c r="CN5" s="1">
        <v>0</v>
      </c>
      <c r="CO5" s="1">
        <v>0</v>
      </c>
      <c r="CY5"/>
      <c r="DA5"/>
      <c r="DE5"/>
      <c r="DF5"/>
    </row>
    <row r="6" spans="1:110" x14ac:dyDescent="0.25">
      <c r="A6" s="1">
        <f>IF(Veg_Table[[#This Row],[VP_STATUS]]="Hold",0,IF(OR(AND(Veg_Table[[#This Row],[PRESCRIP]]="NW_No Work",Veg_Table[[#This Row],[VP_STATUS]]&lt;&gt;"No Work Required Under EVM"),AND(Veg_Table[[#This Row],[VP_STATUS]]="No Work Required Under EVM",Veg_Table[[#This Row],[PRESCRIP]]&lt;&gt;"NW_No Work")),1,0))</f>
        <v>0</v>
      </c>
      <c r="B6" s="1">
        <f>IF(Veg_Table[[#This Row],[SPECIES]]="",1,0)</f>
        <v>0</v>
      </c>
      <c r="C6" s="1">
        <f>IF(Veg_Table[[#This Row],[DIAMETER]]="",1,0)</f>
        <v>0</v>
      </c>
      <c r="D6" s="1">
        <f>IF(Veg_Table[[#This Row],[HEIGHT]]="",1,0)</f>
        <v>0</v>
      </c>
      <c r="E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6" s="1">
        <f>IF(AND(Veg_Table[[#This Row],[TAT_RESULT]]="ABATE",Veg_Table[[#This Row],[PRESCRIP]]="NW_No Work"),1,0)</f>
        <v>0</v>
      </c>
      <c r="G6" s="1">
        <f>IF(OR(Veg_Table[[#This Row],[Prescription R-Scale]]="NA",Veg_Table[[#This Row],[Diameter R-Scale]]="NA"),0,IF(Veg_Table[[#This Row],[Diameter R-Scale]]&lt;&gt;Veg_Table[[#This Row],[Prescription R-Scale]],1,0))</f>
        <v>0</v>
      </c>
      <c r="H6" s="1">
        <f>IF(OR(AND(Veg_Table[[#This Row],[PRESCRIP]]="BC_Br Rmv", Veg_Table[[#This Row],[WOOD_MAN]]&lt;&gt;"Not Needed"),AND(Veg_Table[[#This Row],[PRESCRIP]]="BCS_Br Rmv+Trt", Veg_Table[[#This Row],[WOOD_MAN]]&lt;&gt;"Not Needed")),1,0)</f>
        <v>0</v>
      </c>
      <c r="I6" s="1">
        <f ca="1">IF(AND(Veg_Table[[#This Row],[Prescription_Changed]]="Yes",Veg_Table[[#This Row],[TAT_RESULT]]=""),1,0)</f>
        <v>0</v>
      </c>
      <c r="J6" s="1">
        <f ca="1">SUM(Veg_Table[[#This Row],[Prescription and Status do not match]:[Prescription_Edited_And_TAT_Is_Blank]])</f>
        <v>1</v>
      </c>
      <c r="K6" s="1">
        <f ca="1">IF(Veg_Table[[#This Row],[Sum of Errors]]&gt;0,1,0)</f>
        <v>1</v>
      </c>
      <c r="L6" s="1">
        <f>1</f>
        <v>1</v>
      </c>
      <c r="M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6" s="1">
        <f>IF(OR(MID(Veg_Table[[#This Row],[PRESCRIP]],2,1)="1",MID(Veg_Table[[#This Row],[PRESCRIP]],2,1)="2",MID(Veg_Table[[#This Row],[PRESCRIP]],2,1)="3",MID(Veg_Table[[#This Row],[PRESCRIP]],2,1)="4"),_xlfn.NUMBERVALUE(MID(Veg_Table[[#This Row],[PRESCRIP]],2,1)),"NA")</f>
        <v>2</v>
      </c>
      <c r="O6" s="1">
        <f>WEEKNUM(Veg_Table[[#This Row],[EVM_LAST_EDITED_Day]],2)</f>
        <v>20</v>
      </c>
      <c r="P6" s="25">
        <f>IFERROR(DATE(YEAR(Veg_Table[[#This Row],[EVM_LAST_EDITED2]]),MONTH(Veg_Table[[#This Row],[EVM_LAST_EDITED2]]),DAY(Veg_Table[[#This Row],[EVM_LAST_EDITED2]])),DATE(2019,1,1))</f>
        <v>43962</v>
      </c>
      <c r="Q6" s="3">
        <f>VALUE(SUBSTITUTE(Veg_Table[[#This Row],[EVM_LAST_EDITED]],",",""))</f>
        <v>43962.609852650501</v>
      </c>
      <c r="R6" s="1" t="str">
        <f>_xlfn.IFNA(IF(Veg_Table[[#This Row],[EVM_LAST_EDITOR]]="","zBlank EVM Last Editor",VLOOKUP(Veg_Table[[#This Row],[EVM_LAST_EDITOR]],Roster_Table[#All],4,FALSE)),"zAWRR Not in Roster")</f>
        <v>AEA</v>
      </c>
      <c r="S6" s="1" t="str">
        <f>_xlfn.IFNA(IF(Veg_Table[[#This Row],[EVM_LAST_EDITOR]]="","zBlank EVM Last Editor",VLOOKUP(Veg_Table[[#This Row],[EVM_LAST_EDITOR]],Roster_Table[#All],16,FALSE)),"zCompany_AWRR not in Roster")</f>
        <v>Not in Sierra Roster</v>
      </c>
      <c r="T6" s="2">
        <f>IFERROR(DATE(YEAR(Veg_Table[[#This Row],[Created2]]),MONTH(Veg_Table[[#This Row],[Created2]]),DAY(Veg_Table[[#This Row],[Created2]])),DATE(2019,1,1))</f>
        <v>43752</v>
      </c>
      <c r="U6" s="3">
        <f>VALUE(SUBSTITUTE(Veg_Table[[#This Row],[Created]],",",""))</f>
        <v>43752.563541666699</v>
      </c>
      <c r="V6" s="3" t="str">
        <f ca="1">IFERROR(_xlfn.IFNA(CELL("contents",INDIRECT(_xlfn.CONCAT("Veg_Table_Production_Data!",ADDRESS(MATCH(_xlfn.MAXIFS(#REF!,#REF!,"="&amp;Veg_Table[[#This Row],[AUTO_ID]],#REF!,"&lt;"&amp;Veg_Table[[#This Row],[EVM_LAST_EDITED_Day]]),#REF!,0),COLUMN(#REF!),4,1,)))),""),"")</f>
        <v/>
      </c>
      <c r="W6" s="3" t="str">
        <f ca="1">IF(Veg_Table[[#This Row],[Previous_Prescription]]="","No",IF(Veg_Table[[#This Row],[Previous_Prescription]]=Veg_Table[[#This Row],[PRESCRIP]],"No","Yes"))</f>
        <v>No</v>
      </c>
      <c r="X6" s="3" t="str">
        <f>IF(Veg_Table[[#This Row],[EVM_LAST_EDITED_Day]]=Veg_Table[[#This Row],[Created_Day]],"New","Old")</f>
        <v>Old</v>
      </c>
      <c r="Y6" s="1">
        <f>IFERROR(IF(FIND("delete",LOWER(Veg_Table[[#This Row],[PI_COMMENTS]]))&gt;=1,1,0),0)</f>
        <v>0</v>
      </c>
      <c r="Z6" s="1" t="str">
        <f>_xlfn.IFNA(IF(Veg_Table[[#This Row],[EVM_LAST_EDITOR]]="","Yes",VLOOKUP(Veg_Table[[#This Row],[EVM_LAST_EDITOR]],Roster_Table[#All],15,FALSE)),"Yes")</f>
        <v>No</v>
      </c>
      <c r="AA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 s="1" t="str">
        <f>_xlfn.IFNA(VLOOKUP(Veg_Table[[#This Row],[EVM_LAST_EDITOR]],Roster_Table[#All],3,FALSE),"zAWRR Not in Roster")</f>
        <v>Drew</v>
      </c>
      <c r="AC6" s="1" t="str">
        <f>_xlfn.IFNA(VLOOKUP(Veg_Table[[#This Row],[EVM_LAST_EDITOR]],Roster_Table[#All],2,FALSE),"zAWRR Not in Roster")</f>
        <v>Berlfein</v>
      </c>
      <c r="AD6" s="1" t="str">
        <f>IF(_xlfn.CONCAT(Veg_Table[[#This Row],[First_Name]]," ",Veg_Table[[#This Row],[Last_Name]])="zAWRR Not in Roster zAWRR Not in Roster","zAWRR Not in Roster",_xlfn.CONCAT(Veg_Table[[#This Row],[First_Name]]," ",Veg_Table[[#This Row],[Last_Name]]))</f>
        <v>Drew Berlfein</v>
      </c>
      <c r="AE6">
        <v>1767382</v>
      </c>
      <c r="AF6" t="s">
        <v>2928</v>
      </c>
      <c r="AG6" t="s">
        <v>30</v>
      </c>
      <c r="AH6" t="s">
        <v>2920</v>
      </c>
      <c r="AI6" t="s">
        <v>2929</v>
      </c>
      <c r="AJ6" t="s">
        <v>820</v>
      </c>
      <c r="AK6" t="s">
        <v>28</v>
      </c>
      <c r="AL6" t="s">
        <v>37</v>
      </c>
      <c r="AM6" t="s">
        <v>38</v>
      </c>
      <c r="AN6" t="s">
        <v>25</v>
      </c>
      <c r="AO6" t="s">
        <v>25</v>
      </c>
      <c r="AP6">
        <v>21</v>
      </c>
      <c r="AQ6">
        <v>115</v>
      </c>
      <c r="AR6" t="s">
        <v>28</v>
      </c>
      <c r="AS6" t="s">
        <v>42</v>
      </c>
      <c r="AT6" t="s">
        <v>522</v>
      </c>
      <c r="AU6" t="s">
        <v>25</v>
      </c>
      <c r="AV6" t="s">
        <v>28</v>
      </c>
      <c r="AW6" t="s">
        <v>2930</v>
      </c>
      <c r="AX6" t="s">
        <v>534</v>
      </c>
      <c r="AY6" t="s">
        <v>28</v>
      </c>
      <c r="AZ6">
        <v>212</v>
      </c>
      <c r="BA6" t="s">
        <v>42</v>
      </c>
      <c r="BB6" s="4">
        <v>43959.605514224539</v>
      </c>
      <c r="BC6" t="s">
        <v>3713</v>
      </c>
      <c r="BD6" t="s">
        <v>29</v>
      </c>
      <c r="BF6" t="s">
        <v>28</v>
      </c>
      <c r="BG6" t="s">
        <v>534</v>
      </c>
      <c r="BH6" t="s">
        <v>28</v>
      </c>
      <c r="BI6" s="3">
        <v>43962.609328032406</v>
      </c>
      <c r="BJ6" t="s">
        <v>4137</v>
      </c>
      <c r="BK6" s="30" t="s">
        <v>533</v>
      </c>
      <c r="BL6" s="3">
        <v>43962.609852650465</v>
      </c>
      <c r="BM6" t="s">
        <v>31</v>
      </c>
      <c r="BN6" t="s">
        <v>32</v>
      </c>
      <c r="BO6" t="s">
        <v>4138</v>
      </c>
      <c r="BP6" t="s">
        <v>2923</v>
      </c>
      <c r="BQ6" t="s">
        <v>826</v>
      </c>
      <c r="BR6" t="s">
        <v>28</v>
      </c>
      <c r="BS6" t="s">
        <v>28</v>
      </c>
      <c r="BT6" t="s">
        <v>44</v>
      </c>
      <c r="BU6" s="3">
        <v>43752.56354166667</v>
      </c>
      <c r="BV6" t="s">
        <v>803</v>
      </c>
      <c r="BW6" s="3">
        <v>43962.648497060189</v>
      </c>
      <c r="BX6" t="s">
        <v>2931</v>
      </c>
      <c r="CB6" t="s">
        <v>156</v>
      </c>
      <c r="CC6" t="s">
        <v>486</v>
      </c>
      <c r="CD6" t="s">
        <v>93</v>
      </c>
      <c r="CE6" s="2">
        <v>43964</v>
      </c>
      <c r="CF6" t="s">
        <v>5966</v>
      </c>
      <c r="CG6" s="1">
        <v>0</v>
      </c>
      <c r="CH6" s="1">
        <v>0</v>
      </c>
      <c r="CI6" s="1">
        <v>0</v>
      </c>
      <c r="CJ6" s="1">
        <v>0</v>
      </c>
      <c r="CK6" s="1">
        <v>0</v>
      </c>
      <c r="CL6" s="1">
        <v>0</v>
      </c>
      <c r="CM6" s="1">
        <v>0</v>
      </c>
      <c r="CN6" s="1">
        <v>1</v>
      </c>
      <c r="CO6" s="1">
        <v>0</v>
      </c>
      <c r="CY6"/>
      <c r="DA6"/>
      <c r="DE6"/>
      <c r="DF6"/>
    </row>
    <row r="7" spans="1:110" x14ac:dyDescent="0.25">
      <c r="A7" s="1">
        <f>IF(Veg_Table[[#This Row],[VP_STATUS]]="Hold",0,IF(OR(AND(Veg_Table[[#This Row],[PRESCRIP]]="NW_No Work",Veg_Table[[#This Row],[VP_STATUS]]&lt;&gt;"No Work Required Under EVM"),AND(Veg_Table[[#This Row],[VP_STATUS]]="No Work Required Under EVM",Veg_Table[[#This Row],[PRESCRIP]]&lt;&gt;"NW_No Work")),1,0))</f>
        <v>0</v>
      </c>
      <c r="B7" s="1">
        <f>IF(Veg_Table[[#This Row],[SPECIES]]="",1,0)</f>
        <v>0</v>
      </c>
      <c r="C7" s="1">
        <f>IF(Veg_Table[[#This Row],[DIAMETER]]="",1,0)</f>
        <v>0</v>
      </c>
      <c r="D7" s="1">
        <f>IF(Veg_Table[[#This Row],[HEIGHT]]="",1,0)</f>
        <v>0</v>
      </c>
      <c r="E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7" s="1">
        <f>IF(AND(Veg_Table[[#This Row],[TAT_RESULT]]="ABATE",Veg_Table[[#This Row],[PRESCRIP]]="NW_No Work"),1,0)</f>
        <v>0</v>
      </c>
      <c r="G7" s="1">
        <f>IF(OR(Veg_Table[[#This Row],[Prescription R-Scale]]="NA",Veg_Table[[#This Row],[Diameter R-Scale]]="NA"),0,IF(Veg_Table[[#This Row],[Diameter R-Scale]]&lt;&gt;Veg_Table[[#This Row],[Prescription R-Scale]],1,0))</f>
        <v>0</v>
      </c>
      <c r="H7" s="1">
        <f>IF(OR(AND(Veg_Table[[#This Row],[PRESCRIP]]="BC_Br Rmv", Veg_Table[[#This Row],[WOOD_MAN]]&lt;&gt;"Not Needed"),AND(Veg_Table[[#This Row],[PRESCRIP]]="BCS_Br Rmv+Trt", Veg_Table[[#This Row],[WOOD_MAN]]&lt;&gt;"Not Needed")),1,0)</f>
        <v>0</v>
      </c>
      <c r="I7" s="1">
        <f ca="1">IF(AND(Veg_Table[[#This Row],[Prescription_Changed]]="Yes",Veg_Table[[#This Row],[TAT_RESULT]]=""),1,0)</f>
        <v>0</v>
      </c>
      <c r="J7" s="1">
        <f ca="1">SUM(Veg_Table[[#This Row],[Prescription and Status do not match]:[Prescription_Edited_And_TAT_Is_Blank]])</f>
        <v>1</v>
      </c>
      <c r="K7" s="1">
        <f ca="1">IF(Veg_Table[[#This Row],[Sum of Errors]]&gt;0,1,0)</f>
        <v>1</v>
      </c>
      <c r="L7" s="1">
        <f>1</f>
        <v>1</v>
      </c>
      <c r="M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7" s="1" t="str">
        <f>IF(OR(MID(Veg_Table[[#This Row],[PRESCRIP]],2,1)="1",MID(Veg_Table[[#This Row],[PRESCRIP]],2,1)="2",MID(Veg_Table[[#This Row],[PRESCRIP]],2,1)="3",MID(Veg_Table[[#This Row],[PRESCRIP]],2,1)="4"),_xlfn.NUMBERVALUE(MID(Veg_Table[[#This Row],[PRESCRIP]],2,1)),"NA")</f>
        <v>NA</v>
      </c>
      <c r="O7" s="1">
        <f>WEEKNUM(Veg_Table[[#This Row],[EVM_LAST_EDITED_Day]],2)</f>
        <v>20</v>
      </c>
      <c r="P7" s="25">
        <f>IFERROR(DATE(YEAR(Veg_Table[[#This Row],[EVM_LAST_EDITED2]]),MONTH(Veg_Table[[#This Row],[EVM_LAST_EDITED2]]),DAY(Veg_Table[[#This Row],[EVM_LAST_EDITED2]])),DATE(2019,1,1))</f>
        <v>43962</v>
      </c>
      <c r="Q7" s="3">
        <f>VALUE(SUBSTITUTE(Veg_Table[[#This Row],[EVM_LAST_EDITED]],",",""))</f>
        <v>43962.610794953704</v>
      </c>
      <c r="R7" s="1" t="str">
        <f>_xlfn.IFNA(IF(Veg_Table[[#This Row],[EVM_LAST_EDITOR]]="","zBlank EVM Last Editor",VLOOKUP(Veg_Table[[#This Row],[EVM_LAST_EDITOR]],Roster_Table[#All],4,FALSE)),"zAWRR Not in Roster")</f>
        <v>AEA</v>
      </c>
      <c r="S7" s="1" t="str">
        <f>_xlfn.IFNA(IF(Veg_Table[[#This Row],[EVM_LAST_EDITOR]]="","zBlank EVM Last Editor",VLOOKUP(Veg_Table[[#This Row],[EVM_LAST_EDITOR]],Roster_Table[#All],16,FALSE)),"zCompany_AWRR not in Roster")</f>
        <v>Not in Sierra Roster</v>
      </c>
      <c r="T7" s="2">
        <f>IFERROR(DATE(YEAR(Veg_Table[[#This Row],[Created2]]),MONTH(Veg_Table[[#This Row],[Created2]]),DAY(Veg_Table[[#This Row],[Created2]])),DATE(2019,1,1))</f>
        <v>43752</v>
      </c>
      <c r="U7" s="3">
        <f>VALUE(SUBSTITUTE(Veg_Table[[#This Row],[Created]],",",""))</f>
        <v>43752.581388888902</v>
      </c>
      <c r="V7" s="3" t="str">
        <f ca="1">IFERROR(_xlfn.IFNA(CELL("contents",INDIRECT(_xlfn.CONCAT("Veg_Table_Production_Data!",ADDRESS(MATCH(_xlfn.MAXIFS(#REF!,#REF!,"="&amp;Veg_Table[[#This Row],[AUTO_ID]],#REF!,"&lt;"&amp;Veg_Table[[#This Row],[EVM_LAST_EDITED_Day]]),#REF!,0),COLUMN(#REF!),4,1,)))),""),"")</f>
        <v/>
      </c>
      <c r="W7" s="3" t="str">
        <f ca="1">IF(Veg_Table[[#This Row],[Previous_Prescription]]="","No",IF(Veg_Table[[#This Row],[Previous_Prescription]]=Veg_Table[[#This Row],[PRESCRIP]],"No","Yes"))</f>
        <v>No</v>
      </c>
      <c r="X7" s="3" t="str">
        <f>IF(Veg_Table[[#This Row],[EVM_LAST_EDITED_Day]]=Veg_Table[[#This Row],[Created_Day]],"New","Old")</f>
        <v>Old</v>
      </c>
      <c r="Y7" s="1">
        <f>IFERROR(IF(FIND("delete",LOWER(Veg_Table[[#This Row],[PI_COMMENTS]]))&gt;=1,1,0),0)</f>
        <v>0</v>
      </c>
      <c r="Z7" s="1" t="str">
        <f>_xlfn.IFNA(IF(Veg_Table[[#This Row],[EVM_LAST_EDITOR]]="","Yes",VLOOKUP(Veg_Table[[#This Row],[EVM_LAST_EDITOR]],Roster_Table[#All],15,FALSE)),"Yes")</f>
        <v>No</v>
      </c>
      <c r="AA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 s="1" t="str">
        <f>_xlfn.IFNA(VLOOKUP(Veg_Table[[#This Row],[EVM_LAST_EDITOR]],Roster_Table[#All],3,FALSE),"zAWRR Not in Roster")</f>
        <v>Drew</v>
      </c>
      <c r="AC7" s="1" t="str">
        <f>_xlfn.IFNA(VLOOKUP(Veg_Table[[#This Row],[EVM_LAST_EDITOR]],Roster_Table[#All],2,FALSE),"zAWRR Not in Roster")</f>
        <v>Berlfein</v>
      </c>
      <c r="AD7" s="1" t="str">
        <f>IF(_xlfn.CONCAT(Veg_Table[[#This Row],[First_Name]]," ",Veg_Table[[#This Row],[Last_Name]])="zAWRR Not in Roster zAWRR Not in Roster","zAWRR Not in Roster",_xlfn.CONCAT(Veg_Table[[#This Row],[First_Name]]," ",Veg_Table[[#This Row],[Last_Name]]))</f>
        <v>Drew Berlfein</v>
      </c>
      <c r="AE7">
        <v>1767385</v>
      </c>
      <c r="AF7" t="s">
        <v>2938</v>
      </c>
      <c r="AG7" t="s">
        <v>30</v>
      </c>
      <c r="AH7" t="s">
        <v>2920</v>
      </c>
      <c r="AI7" t="s">
        <v>2929</v>
      </c>
      <c r="AJ7" t="s">
        <v>820</v>
      </c>
      <c r="AK7" t="s">
        <v>28</v>
      </c>
      <c r="AL7" t="s">
        <v>37</v>
      </c>
      <c r="AM7" t="s">
        <v>38</v>
      </c>
      <c r="AN7" t="s">
        <v>25</v>
      </c>
      <c r="AO7" t="s">
        <v>25</v>
      </c>
      <c r="AP7">
        <v>27</v>
      </c>
      <c r="AQ7">
        <v>113</v>
      </c>
      <c r="AR7" t="s">
        <v>28</v>
      </c>
      <c r="AS7" t="s">
        <v>872</v>
      </c>
      <c r="AT7" t="s">
        <v>843</v>
      </c>
      <c r="AU7" t="s">
        <v>25</v>
      </c>
      <c r="AV7" t="s">
        <v>28</v>
      </c>
      <c r="AW7" t="s">
        <v>2939</v>
      </c>
      <c r="AX7" t="s">
        <v>534</v>
      </c>
      <c r="AY7" t="s">
        <v>28</v>
      </c>
      <c r="AZ7">
        <v>212</v>
      </c>
      <c r="BA7" t="s">
        <v>872</v>
      </c>
      <c r="BB7" s="4">
        <v>43958.682152060188</v>
      </c>
      <c r="BC7" t="s">
        <v>4185</v>
      </c>
      <c r="BD7" t="s">
        <v>29</v>
      </c>
      <c r="BF7" t="s">
        <v>28</v>
      </c>
      <c r="BG7" t="s">
        <v>534</v>
      </c>
      <c r="BH7" t="s">
        <v>28</v>
      </c>
      <c r="BI7" s="3">
        <v>43962.610362453706</v>
      </c>
      <c r="BJ7" t="s">
        <v>4186</v>
      </c>
      <c r="BK7" s="30" t="s">
        <v>533</v>
      </c>
      <c r="BL7" s="3">
        <v>43962.610794953704</v>
      </c>
      <c r="BM7" t="s">
        <v>31</v>
      </c>
      <c r="BN7" t="s">
        <v>32</v>
      </c>
      <c r="BO7" t="s">
        <v>4138</v>
      </c>
      <c r="BP7" t="s">
        <v>2923</v>
      </c>
      <c r="BQ7" t="s">
        <v>826</v>
      </c>
      <c r="BR7" t="s">
        <v>28</v>
      </c>
      <c r="BS7" t="s">
        <v>28</v>
      </c>
      <c r="BT7" t="s">
        <v>44</v>
      </c>
      <c r="BU7" s="3">
        <v>43752.581388888888</v>
      </c>
      <c r="BV7" t="s">
        <v>803</v>
      </c>
      <c r="BW7" s="3">
        <v>43962.648497060189</v>
      </c>
      <c r="BX7" t="s">
        <v>2940</v>
      </c>
      <c r="CE7" s="2">
        <v>43965</v>
      </c>
      <c r="CF7" t="s">
        <v>6164</v>
      </c>
      <c r="CG7" s="1">
        <v>0</v>
      </c>
      <c r="CH7" s="1">
        <v>0</v>
      </c>
      <c r="CI7" s="1">
        <v>0</v>
      </c>
      <c r="CJ7" s="1">
        <v>0</v>
      </c>
      <c r="CK7" s="1">
        <v>0</v>
      </c>
      <c r="CL7" s="1">
        <v>0</v>
      </c>
      <c r="CM7" s="1">
        <v>1</v>
      </c>
      <c r="CN7" s="1">
        <v>0</v>
      </c>
      <c r="CO7" s="1">
        <v>0</v>
      </c>
      <c r="CY7"/>
      <c r="DA7"/>
      <c r="DE7"/>
      <c r="DF7"/>
    </row>
    <row r="8" spans="1:110" x14ac:dyDescent="0.25">
      <c r="A8" s="1">
        <f>IF(Veg_Table[[#This Row],[VP_STATUS]]="Hold",0,IF(OR(AND(Veg_Table[[#This Row],[PRESCRIP]]="NW_No Work",Veg_Table[[#This Row],[VP_STATUS]]&lt;&gt;"No Work Required Under EVM"),AND(Veg_Table[[#This Row],[VP_STATUS]]="No Work Required Under EVM",Veg_Table[[#This Row],[PRESCRIP]]&lt;&gt;"NW_No Work")),1,0))</f>
        <v>0</v>
      </c>
      <c r="B8" s="1">
        <f>IF(Veg_Table[[#This Row],[SPECIES]]="",1,0)</f>
        <v>0</v>
      </c>
      <c r="C8" s="1">
        <f>IF(Veg_Table[[#This Row],[DIAMETER]]="",1,0)</f>
        <v>0</v>
      </c>
      <c r="D8" s="1">
        <f>IF(Veg_Table[[#This Row],[HEIGHT]]="",1,0)</f>
        <v>0</v>
      </c>
      <c r="E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8" s="1">
        <f>IF(AND(Veg_Table[[#This Row],[TAT_RESULT]]="ABATE",Veg_Table[[#This Row],[PRESCRIP]]="NW_No Work"),1,0)</f>
        <v>0</v>
      </c>
      <c r="G8" s="1">
        <f>IF(OR(Veg_Table[[#This Row],[Prescription R-Scale]]="NA",Veg_Table[[#This Row],[Diameter R-Scale]]="NA"),0,IF(Veg_Table[[#This Row],[Diameter R-Scale]]&lt;&gt;Veg_Table[[#This Row],[Prescription R-Scale]],1,0))</f>
        <v>0</v>
      </c>
      <c r="H8" s="1">
        <f>IF(OR(AND(Veg_Table[[#This Row],[PRESCRIP]]="BC_Br Rmv", Veg_Table[[#This Row],[WOOD_MAN]]&lt;&gt;"Not Needed"),AND(Veg_Table[[#This Row],[PRESCRIP]]="BCS_Br Rmv+Trt", Veg_Table[[#This Row],[WOOD_MAN]]&lt;&gt;"Not Needed")),1,0)</f>
        <v>0</v>
      </c>
      <c r="I8" s="1">
        <f ca="1">IF(AND(Veg_Table[[#This Row],[Prescription_Changed]]="Yes",Veg_Table[[#This Row],[TAT_RESULT]]=""),1,0)</f>
        <v>0</v>
      </c>
      <c r="J8" s="1">
        <f ca="1">SUM(Veg_Table[[#This Row],[Prescription and Status do not match]:[Prescription_Edited_And_TAT_Is_Blank]])</f>
        <v>1</v>
      </c>
      <c r="K8" s="1">
        <f ca="1">IF(Veg_Table[[#This Row],[Sum of Errors]]&gt;0,1,0)</f>
        <v>1</v>
      </c>
      <c r="L8" s="1">
        <f>1</f>
        <v>1</v>
      </c>
      <c r="M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8" s="1">
        <f>IF(OR(MID(Veg_Table[[#This Row],[PRESCRIP]],2,1)="1",MID(Veg_Table[[#This Row],[PRESCRIP]],2,1)="2",MID(Veg_Table[[#This Row],[PRESCRIP]],2,1)="3",MID(Veg_Table[[#This Row],[PRESCRIP]],2,1)="4"),_xlfn.NUMBERVALUE(MID(Veg_Table[[#This Row],[PRESCRIP]],2,1)),"NA")</f>
        <v>2</v>
      </c>
      <c r="O8" s="1">
        <f>WEEKNUM(Veg_Table[[#This Row],[EVM_LAST_EDITED_Day]],2)</f>
        <v>20</v>
      </c>
      <c r="P8" s="25">
        <f>IFERROR(DATE(YEAR(Veg_Table[[#This Row],[EVM_LAST_EDITED2]]),MONTH(Veg_Table[[#This Row],[EVM_LAST_EDITED2]]),DAY(Veg_Table[[#This Row],[EVM_LAST_EDITED2]])),DATE(2019,1,1))</f>
        <v>43962</v>
      </c>
      <c r="Q8" s="3">
        <f>VALUE(SUBSTITUTE(Veg_Table[[#This Row],[EVM_LAST_EDITED]],",",""))</f>
        <v>43962.611527569403</v>
      </c>
      <c r="R8" s="1" t="str">
        <f>_xlfn.IFNA(IF(Veg_Table[[#This Row],[EVM_LAST_EDITOR]]="","zBlank EVM Last Editor",VLOOKUP(Veg_Table[[#This Row],[EVM_LAST_EDITOR]],Roster_Table[#All],4,FALSE)),"zAWRR Not in Roster")</f>
        <v>AEA</v>
      </c>
      <c r="S8" s="1" t="str">
        <f>_xlfn.IFNA(IF(Veg_Table[[#This Row],[EVM_LAST_EDITOR]]="","zBlank EVM Last Editor",VLOOKUP(Veg_Table[[#This Row],[EVM_LAST_EDITOR]],Roster_Table[#All],16,FALSE)),"zCompany_AWRR not in Roster")</f>
        <v>Not in Sierra Roster</v>
      </c>
      <c r="T8" s="2">
        <f>IFERROR(DATE(YEAR(Veg_Table[[#This Row],[Created2]]),MONTH(Veg_Table[[#This Row],[Created2]]),DAY(Veg_Table[[#This Row],[Created2]])),DATE(2019,1,1))</f>
        <v>43752</v>
      </c>
      <c r="U8" s="3">
        <f>VALUE(SUBSTITUTE(Veg_Table[[#This Row],[Created]],",",""))</f>
        <v>43752.566990740699</v>
      </c>
      <c r="V8" s="3" t="str">
        <f ca="1">IFERROR(_xlfn.IFNA(CELL("contents",INDIRECT(_xlfn.CONCAT("Veg_Table_Production_Data!",ADDRESS(MATCH(_xlfn.MAXIFS(#REF!,#REF!,"="&amp;Veg_Table[[#This Row],[AUTO_ID]],#REF!,"&lt;"&amp;Veg_Table[[#This Row],[EVM_LAST_EDITED_Day]]),#REF!,0),COLUMN(#REF!),4,1,)))),""),"")</f>
        <v/>
      </c>
      <c r="W8" s="3" t="str">
        <f ca="1">IF(Veg_Table[[#This Row],[Previous_Prescription]]="","No",IF(Veg_Table[[#This Row],[Previous_Prescription]]=Veg_Table[[#This Row],[PRESCRIP]],"No","Yes"))</f>
        <v>No</v>
      </c>
      <c r="X8" s="3" t="str">
        <f>IF(Veg_Table[[#This Row],[EVM_LAST_EDITED_Day]]=Veg_Table[[#This Row],[Created_Day]],"New","Old")</f>
        <v>Old</v>
      </c>
      <c r="Y8" s="1">
        <f>IFERROR(IF(FIND("delete",LOWER(Veg_Table[[#This Row],[PI_COMMENTS]]))&gt;=1,1,0),0)</f>
        <v>0</v>
      </c>
      <c r="Z8" s="1" t="str">
        <f>_xlfn.IFNA(IF(Veg_Table[[#This Row],[EVM_LAST_EDITOR]]="","Yes",VLOOKUP(Veg_Table[[#This Row],[EVM_LAST_EDITOR]],Roster_Table[#All],15,FALSE)),"Yes")</f>
        <v>No</v>
      </c>
      <c r="AA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 s="1" t="str">
        <f>_xlfn.IFNA(VLOOKUP(Veg_Table[[#This Row],[EVM_LAST_EDITOR]],Roster_Table[#All],3,FALSE),"zAWRR Not in Roster")</f>
        <v>Drew</v>
      </c>
      <c r="AC8" s="1" t="str">
        <f>_xlfn.IFNA(VLOOKUP(Veg_Table[[#This Row],[EVM_LAST_EDITOR]],Roster_Table[#All],2,FALSE),"zAWRR Not in Roster")</f>
        <v>Berlfein</v>
      </c>
      <c r="AD8" s="1" t="str">
        <f>IF(_xlfn.CONCAT(Veg_Table[[#This Row],[First_Name]]," ",Veg_Table[[#This Row],[Last_Name]])="zAWRR Not in Roster zAWRR Not in Roster","zAWRR Not in Roster",_xlfn.CONCAT(Veg_Table[[#This Row],[First_Name]]," ",Veg_Table[[#This Row],[Last_Name]]))</f>
        <v>Drew Berlfein</v>
      </c>
      <c r="AE8">
        <v>1767383</v>
      </c>
      <c r="AF8" t="s">
        <v>2932</v>
      </c>
      <c r="AG8" t="s">
        <v>30</v>
      </c>
      <c r="AH8" t="s">
        <v>2920</v>
      </c>
      <c r="AI8" t="s">
        <v>2929</v>
      </c>
      <c r="AJ8" t="s">
        <v>820</v>
      </c>
      <c r="AK8" t="s">
        <v>28</v>
      </c>
      <c r="AL8" t="s">
        <v>37</v>
      </c>
      <c r="AM8" t="s">
        <v>38</v>
      </c>
      <c r="AN8" t="s">
        <v>25</v>
      </c>
      <c r="AO8" t="s">
        <v>25</v>
      </c>
      <c r="AP8">
        <v>13</v>
      </c>
      <c r="AQ8">
        <v>74</v>
      </c>
      <c r="AR8" t="s">
        <v>28</v>
      </c>
      <c r="AS8" t="s">
        <v>42</v>
      </c>
      <c r="AT8" t="s">
        <v>522</v>
      </c>
      <c r="AU8" t="s">
        <v>25</v>
      </c>
      <c r="AV8" t="s">
        <v>28</v>
      </c>
      <c r="AW8" t="s">
        <v>2933</v>
      </c>
      <c r="AX8" t="s">
        <v>534</v>
      </c>
      <c r="AY8" t="s">
        <v>28</v>
      </c>
      <c r="AZ8">
        <v>212</v>
      </c>
      <c r="BA8" t="s">
        <v>42</v>
      </c>
      <c r="BB8" s="4">
        <v>43958.680705729166</v>
      </c>
      <c r="BC8" t="s">
        <v>3713</v>
      </c>
      <c r="BD8" t="s">
        <v>29</v>
      </c>
      <c r="BF8" t="s">
        <v>28</v>
      </c>
      <c r="BG8" t="s">
        <v>534</v>
      </c>
      <c r="BH8" t="s">
        <v>28</v>
      </c>
      <c r="BI8" s="3">
        <v>43962.611295949071</v>
      </c>
      <c r="BJ8" t="s">
        <v>4187</v>
      </c>
      <c r="BK8" s="30" t="s">
        <v>533</v>
      </c>
      <c r="BL8" s="3">
        <v>43962.611527569446</v>
      </c>
      <c r="BM8" t="s">
        <v>31</v>
      </c>
      <c r="BN8" t="s">
        <v>32</v>
      </c>
      <c r="BO8" t="s">
        <v>4138</v>
      </c>
      <c r="BP8" t="s">
        <v>2923</v>
      </c>
      <c r="BQ8" t="s">
        <v>826</v>
      </c>
      <c r="BR8" t="s">
        <v>28</v>
      </c>
      <c r="BS8" t="s">
        <v>28</v>
      </c>
      <c r="BT8" t="s">
        <v>44</v>
      </c>
      <c r="BU8" s="3">
        <v>43752.566990740743</v>
      </c>
      <c r="BV8" t="s">
        <v>803</v>
      </c>
      <c r="BW8" s="3">
        <v>43962.648497060189</v>
      </c>
      <c r="BX8" t="s">
        <v>2934</v>
      </c>
      <c r="CE8"/>
      <c r="CF8" t="s">
        <v>6515</v>
      </c>
      <c r="CG8" s="1">
        <v>0</v>
      </c>
      <c r="CH8" s="1">
        <v>0</v>
      </c>
      <c r="CI8" s="1">
        <v>1</v>
      </c>
      <c r="CJ8" s="1">
        <v>1</v>
      </c>
      <c r="CK8" s="1">
        <v>0</v>
      </c>
      <c r="CL8" s="1">
        <v>0</v>
      </c>
      <c r="CM8" s="1">
        <v>0</v>
      </c>
      <c r="CN8" s="1">
        <v>0</v>
      </c>
      <c r="CO8" s="1">
        <v>0</v>
      </c>
      <c r="CY8"/>
      <c r="DA8"/>
      <c r="DE8"/>
      <c r="DF8"/>
    </row>
    <row r="9" spans="1:110" x14ac:dyDescent="0.25">
      <c r="A9" s="1">
        <f>IF(Veg_Table[[#This Row],[VP_STATUS]]="Hold",0,IF(OR(AND(Veg_Table[[#This Row],[PRESCRIP]]="NW_No Work",Veg_Table[[#This Row],[VP_STATUS]]&lt;&gt;"No Work Required Under EVM"),AND(Veg_Table[[#This Row],[VP_STATUS]]="No Work Required Under EVM",Veg_Table[[#This Row],[PRESCRIP]]&lt;&gt;"NW_No Work")),1,0))</f>
        <v>0</v>
      </c>
      <c r="B9" s="1">
        <f>IF(Veg_Table[[#This Row],[SPECIES]]="",1,0)</f>
        <v>0</v>
      </c>
      <c r="C9" s="1">
        <f>IF(Veg_Table[[#This Row],[DIAMETER]]="",1,0)</f>
        <v>0</v>
      </c>
      <c r="D9" s="1">
        <f>IF(Veg_Table[[#This Row],[HEIGHT]]="",1,0)</f>
        <v>0</v>
      </c>
      <c r="E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9" s="1">
        <f>IF(AND(Veg_Table[[#This Row],[TAT_RESULT]]="ABATE",Veg_Table[[#This Row],[PRESCRIP]]="NW_No Work"),1,0)</f>
        <v>0</v>
      </c>
      <c r="G9" s="1">
        <f>IF(OR(Veg_Table[[#This Row],[Prescription R-Scale]]="NA",Veg_Table[[#This Row],[Diameter R-Scale]]="NA"),0,IF(Veg_Table[[#This Row],[Diameter R-Scale]]&lt;&gt;Veg_Table[[#This Row],[Prescription R-Scale]],1,0))</f>
        <v>0</v>
      </c>
      <c r="H9" s="1">
        <f>IF(OR(AND(Veg_Table[[#This Row],[PRESCRIP]]="BC_Br Rmv", Veg_Table[[#This Row],[WOOD_MAN]]&lt;&gt;"Not Needed"),AND(Veg_Table[[#This Row],[PRESCRIP]]="BCS_Br Rmv+Trt", Veg_Table[[#This Row],[WOOD_MAN]]&lt;&gt;"Not Needed")),1,0)</f>
        <v>0</v>
      </c>
      <c r="I9" s="1">
        <f ca="1">IF(AND(Veg_Table[[#This Row],[Prescription_Changed]]="Yes",Veg_Table[[#This Row],[TAT_RESULT]]=""),1,0)</f>
        <v>0</v>
      </c>
      <c r="J9" s="1">
        <f ca="1">SUM(Veg_Table[[#This Row],[Prescription and Status do not match]:[Prescription_Edited_And_TAT_Is_Blank]])</f>
        <v>1</v>
      </c>
      <c r="K9" s="1">
        <f ca="1">IF(Veg_Table[[#This Row],[Sum of Errors]]&gt;0,1,0)</f>
        <v>1</v>
      </c>
      <c r="L9" s="1">
        <f>1</f>
        <v>1</v>
      </c>
      <c r="M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9" s="1">
        <f>IF(OR(MID(Veg_Table[[#This Row],[PRESCRIP]],2,1)="1",MID(Veg_Table[[#This Row],[PRESCRIP]],2,1)="2",MID(Veg_Table[[#This Row],[PRESCRIP]],2,1)="3",MID(Veg_Table[[#This Row],[PRESCRIP]],2,1)="4"),_xlfn.NUMBERVALUE(MID(Veg_Table[[#This Row],[PRESCRIP]],2,1)),"NA")</f>
        <v>1</v>
      </c>
      <c r="O9" s="1">
        <f>WEEKNUM(Veg_Table[[#This Row],[EVM_LAST_EDITED_Day]],2)</f>
        <v>20</v>
      </c>
      <c r="P9" s="25">
        <f>IFERROR(DATE(YEAR(Veg_Table[[#This Row],[EVM_LAST_EDITED2]]),MONTH(Veg_Table[[#This Row],[EVM_LAST_EDITED2]]),DAY(Veg_Table[[#This Row],[EVM_LAST_EDITED2]])),DATE(2019,1,1))</f>
        <v>43962</v>
      </c>
      <c r="Q9" s="3">
        <f>VALUE(SUBSTITUTE(Veg_Table[[#This Row],[EVM_LAST_EDITED]],",",""))</f>
        <v>43962.612037199098</v>
      </c>
      <c r="R9" s="1" t="str">
        <f>_xlfn.IFNA(IF(Veg_Table[[#This Row],[EVM_LAST_EDITOR]]="","zBlank EVM Last Editor",VLOOKUP(Veg_Table[[#This Row],[EVM_LAST_EDITOR]],Roster_Table[#All],4,FALSE)),"zAWRR Not in Roster")</f>
        <v>AEA</v>
      </c>
      <c r="S9" s="1" t="str">
        <f>_xlfn.IFNA(IF(Veg_Table[[#This Row],[EVM_LAST_EDITOR]]="","zBlank EVM Last Editor",VLOOKUP(Veg_Table[[#This Row],[EVM_LAST_EDITOR]],Roster_Table[#All],16,FALSE)),"zCompany_AWRR not in Roster")</f>
        <v>Not in Sierra Roster</v>
      </c>
      <c r="T9" s="2">
        <f>IFERROR(DATE(YEAR(Veg_Table[[#This Row],[Created2]]),MONTH(Veg_Table[[#This Row],[Created2]]),DAY(Veg_Table[[#This Row],[Created2]])),DATE(2019,1,1))</f>
        <v>43752</v>
      </c>
      <c r="U9" s="3">
        <f>VALUE(SUBSTITUTE(Veg_Table[[#This Row],[Created]],",",""))</f>
        <v>43752.585555555597</v>
      </c>
      <c r="V9" s="3" t="str">
        <f ca="1">IFERROR(_xlfn.IFNA(CELL("contents",INDIRECT(_xlfn.CONCAT("Veg_Table_Production_Data!",ADDRESS(MATCH(_xlfn.MAXIFS(#REF!,#REF!,"="&amp;Veg_Table[[#This Row],[AUTO_ID]],#REF!,"&lt;"&amp;Veg_Table[[#This Row],[EVM_LAST_EDITED_Day]]),#REF!,0),COLUMN(#REF!),4,1,)))),""),"")</f>
        <v/>
      </c>
      <c r="W9" s="3" t="str">
        <f ca="1">IF(Veg_Table[[#This Row],[Previous_Prescription]]="","No",IF(Veg_Table[[#This Row],[Previous_Prescription]]=Veg_Table[[#This Row],[PRESCRIP]],"No","Yes"))</f>
        <v>No</v>
      </c>
      <c r="X9" s="3" t="str">
        <f>IF(Veg_Table[[#This Row],[EVM_LAST_EDITED_Day]]=Veg_Table[[#This Row],[Created_Day]],"New","Old")</f>
        <v>Old</v>
      </c>
      <c r="Y9" s="1">
        <f>IFERROR(IF(FIND("delete",LOWER(Veg_Table[[#This Row],[PI_COMMENTS]]))&gt;=1,1,0),0)</f>
        <v>0</v>
      </c>
      <c r="Z9" s="1" t="str">
        <f>_xlfn.IFNA(IF(Veg_Table[[#This Row],[EVM_LAST_EDITOR]]="","Yes",VLOOKUP(Veg_Table[[#This Row],[EVM_LAST_EDITOR]],Roster_Table[#All],15,FALSE)),"Yes")</f>
        <v>No</v>
      </c>
      <c r="AA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 s="1" t="str">
        <f>_xlfn.IFNA(VLOOKUP(Veg_Table[[#This Row],[EVM_LAST_EDITOR]],Roster_Table[#All],3,FALSE),"zAWRR Not in Roster")</f>
        <v>Drew</v>
      </c>
      <c r="AC9" s="1" t="str">
        <f>_xlfn.IFNA(VLOOKUP(Veg_Table[[#This Row],[EVM_LAST_EDITOR]],Roster_Table[#All],2,FALSE),"zAWRR Not in Roster")</f>
        <v>Berlfein</v>
      </c>
      <c r="AD9" s="1" t="str">
        <f>IF(_xlfn.CONCAT(Veg_Table[[#This Row],[First_Name]]," ",Veg_Table[[#This Row],[Last_Name]])="zAWRR Not in Roster zAWRR Not in Roster","zAWRR Not in Roster",_xlfn.CONCAT(Veg_Table[[#This Row],[First_Name]]," ",Veg_Table[[#This Row],[Last_Name]]))</f>
        <v>Drew Berlfein</v>
      </c>
      <c r="AE9">
        <v>1767386</v>
      </c>
      <c r="AF9" t="s">
        <v>2941</v>
      </c>
      <c r="AG9" t="s">
        <v>30</v>
      </c>
      <c r="AH9" t="s">
        <v>2920</v>
      </c>
      <c r="AI9" t="s">
        <v>2929</v>
      </c>
      <c r="AJ9" t="s">
        <v>820</v>
      </c>
      <c r="AK9" t="s">
        <v>28</v>
      </c>
      <c r="AL9" t="s">
        <v>37</v>
      </c>
      <c r="AM9" t="s">
        <v>38</v>
      </c>
      <c r="AN9" t="s">
        <v>25</v>
      </c>
      <c r="AO9" t="s">
        <v>25</v>
      </c>
      <c r="AP9">
        <v>10</v>
      </c>
      <c r="AQ9">
        <v>46</v>
      </c>
      <c r="AR9" t="s">
        <v>28</v>
      </c>
      <c r="AS9" t="s">
        <v>532</v>
      </c>
      <c r="AT9" t="s">
        <v>522</v>
      </c>
      <c r="AU9" t="s">
        <v>25</v>
      </c>
      <c r="AV9" t="s">
        <v>28</v>
      </c>
      <c r="AW9" t="s">
        <v>2942</v>
      </c>
      <c r="AX9" t="s">
        <v>534</v>
      </c>
      <c r="AY9" t="s">
        <v>28</v>
      </c>
      <c r="AZ9">
        <v>212</v>
      </c>
      <c r="BA9" t="s">
        <v>532</v>
      </c>
      <c r="BB9" s="4">
        <v>43958.679999826389</v>
      </c>
      <c r="BC9" t="s">
        <v>3713</v>
      </c>
      <c r="BD9" t="s">
        <v>29</v>
      </c>
      <c r="BF9" t="s">
        <v>28</v>
      </c>
      <c r="BG9" t="s">
        <v>534</v>
      </c>
      <c r="BH9" t="s">
        <v>28</v>
      </c>
      <c r="BI9" s="3">
        <v>43962.611778495368</v>
      </c>
      <c r="BJ9" t="s">
        <v>4187</v>
      </c>
      <c r="BK9" s="30" t="s">
        <v>533</v>
      </c>
      <c r="BL9" s="3">
        <v>43962.612037199076</v>
      </c>
      <c r="BM9" t="s">
        <v>31</v>
      </c>
      <c r="BN9" t="s">
        <v>32</v>
      </c>
      <c r="BO9" t="s">
        <v>4138</v>
      </c>
      <c r="BP9" t="s">
        <v>2923</v>
      </c>
      <c r="BQ9" t="s">
        <v>826</v>
      </c>
      <c r="BR9" t="s">
        <v>28</v>
      </c>
      <c r="BS9" t="s">
        <v>28</v>
      </c>
      <c r="BT9" t="s">
        <v>44</v>
      </c>
      <c r="BU9" s="3">
        <v>43752.585555555554</v>
      </c>
      <c r="BV9" t="s">
        <v>803</v>
      </c>
      <c r="BW9" s="3">
        <v>43962.648497060189</v>
      </c>
      <c r="BX9" t="s">
        <v>2943</v>
      </c>
      <c r="CB9" t="s">
        <v>176</v>
      </c>
      <c r="CC9" t="s">
        <v>546</v>
      </c>
      <c r="CD9" t="s">
        <v>93</v>
      </c>
      <c r="CE9" s="2">
        <v>43964</v>
      </c>
      <c r="CF9" t="s">
        <v>7264</v>
      </c>
      <c r="CG9" s="1">
        <v>0</v>
      </c>
      <c r="CH9" s="1">
        <v>0</v>
      </c>
      <c r="CI9" s="1">
        <v>0</v>
      </c>
      <c r="CJ9" s="1">
        <v>0</v>
      </c>
      <c r="CK9" s="1">
        <v>0</v>
      </c>
      <c r="CL9" s="1">
        <v>0</v>
      </c>
      <c r="CM9" s="1">
        <v>1</v>
      </c>
      <c r="CN9" s="1">
        <v>0</v>
      </c>
      <c r="CO9" s="1">
        <v>0</v>
      </c>
      <c r="CY9"/>
      <c r="DA9"/>
      <c r="DE9"/>
      <c r="DF9"/>
    </row>
    <row r="10" spans="1:110" x14ac:dyDescent="0.25">
      <c r="A10" s="1">
        <f>IF(Veg_Table[[#This Row],[VP_STATUS]]="Hold",0,IF(OR(AND(Veg_Table[[#This Row],[PRESCRIP]]="NW_No Work",Veg_Table[[#This Row],[VP_STATUS]]&lt;&gt;"No Work Required Under EVM"),AND(Veg_Table[[#This Row],[VP_STATUS]]="No Work Required Under EVM",Veg_Table[[#This Row],[PRESCRIP]]&lt;&gt;"NW_No Work")),1,0))</f>
        <v>0</v>
      </c>
      <c r="B10" s="1">
        <f>IF(Veg_Table[[#This Row],[SPECIES]]="",1,0)</f>
        <v>0</v>
      </c>
      <c r="C10" s="1">
        <f>IF(Veg_Table[[#This Row],[DIAMETER]]="",1,0)</f>
        <v>0</v>
      </c>
      <c r="D10" s="1">
        <f>IF(Veg_Table[[#This Row],[HEIGHT]]="",1,0)</f>
        <v>0</v>
      </c>
      <c r="E1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0" s="1">
        <f>IF(AND(Veg_Table[[#This Row],[TAT_RESULT]]="ABATE",Veg_Table[[#This Row],[PRESCRIP]]="NW_No Work"),1,0)</f>
        <v>0</v>
      </c>
      <c r="G10" s="1">
        <f>IF(OR(Veg_Table[[#This Row],[Prescription R-Scale]]="NA",Veg_Table[[#This Row],[Diameter R-Scale]]="NA"),0,IF(Veg_Table[[#This Row],[Diameter R-Scale]]&lt;&gt;Veg_Table[[#This Row],[Prescription R-Scale]],1,0))</f>
        <v>0</v>
      </c>
      <c r="H10" s="1">
        <f>IF(OR(AND(Veg_Table[[#This Row],[PRESCRIP]]="BC_Br Rmv", Veg_Table[[#This Row],[WOOD_MAN]]&lt;&gt;"Not Needed"),AND(Veg_Table[[#This Row],[PRESCRIP]]="BCS_Br Rmv+Trt", Veg_Table[[#This Row],[WOOD_MAN]]&lt;&gt;"Not Needed")),1,0)</f>
        <v>0</v>
      </c>
      <c r="I10" s="1">
        <f ca="1">IF(AND(Veg_Table[[#This Row],[Prescription_Changed]]="Yes",Veg_Table[[#This Row],[TAT_RESULT]]=""),1,0)</f>
        <v>0</v>
      </c>
      <c r="J10" s="1">
        <f ca="1">SUM(Veg_Table[[#This Row],[Prescription and Status do not match]:[Prescription_Edited_And_TAT_Is_Blank]])</f>
        <v>1</v>
      </c>
      <c r="K10" s="1">
        <f ca="1">IF(Veg_Table[[#This Row],[Sum of Errors]]&gt;0,1,0)</f>
        <v>1</v>
      </c>
      <c r="L10" s="1">
        <f>1</f>
        <v>1</v>
      </c>
      <c r="M1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0" s="1" t="str">
        <f>IF(OR(MID(Veg_Table[[#This Row],[PRESCRIP]],2,1)="1",MID(Veg_Table[[#This Row],[PRESCRIP]],2,1)="2",MID(Veg_Table[[#This Row],[PRESCRIP]],2,1)="3",MID(Veg_Table[[#This Row],[PRESCRIP]],2,1)="4"),_xlfn.NUMBERVALUE(MID(Veg_Table[[#This Row],[PRESCRIP]],2,1)),"NA")</f>
        <v>NA</v>
      </c>
      <c r="O10" s="1">
        <f>WEEKNUM(Veg_Table[[#This Row],[EVM_LAST_EDITED_Day]],2)</f>
        <v>20</v>
      </c>
      <c r="P10" s="25">
        <f>IFERROR(DATE(YEAR(Veg_Table[[#This Row],[EVM_LAST_EDITED2]]),MONTH(Veg_Table[[#This Row],[EVM_LAST_EDITED2]]),DAY(Veg_Table[[#This Row],[EVM_LAST_EDITED2]])),DATE(2019,1,1))</f>
        <v>43962</v>
      </c>
      <c r="Q10" s="3">
        <f>VALUE(SUBSTITUTE(Veg_Table[[#This Row],[EVM_LAST_EDITED]],",",""))</f>
        <v>43962.631279351903</v>
      </c>
      <c r="R10" s="1" t="str">
        <f>_xlfn.IFNA(IF(Veg_Table[[#This Row],[EVM_LAST_EDITOR]]="","zBlank EVM Last Editor",VLOOKUP(Veg_Table[[#This Row],[EVM_LAST_EDITOR]],Roster_Table[#All],4,FALSE)),"zAWRR Not in Roster")</f>
        <v>AEA</v>
      </c>
      <c r="S10" s="1" t="str">
        <f>_xlfn.IFNA(IF(Veg_Table[[#This Row],[EVM_LAST_EDITOR]]="","zBlank EVM Last Editor",VLOOKUP(Veg_Table[[#This Row],[EVM_LAST_EDITOR]],Roster_Table[#All],16,FALSE)),"zCompany_AWRR not in Roster")</f>
        <v>Not in Sierra Roster</v>
      </c>
      <c r="T10" s="2">
        <f>IFERROR(DATE(YEAR(Veg_Table[[#This Row],[Created2]]),MONTH(Veg_Table[[#This Row],[Created2]]),DAY(Veg_Table[[#This Row],[Created2]])),DATE(2019,1,1))</f>
        <v>43752</v>
      </c>
      <c r="U10" s="3">
        <f>VALUE(SUBSTITUTE(Veg_Table[[#This Row],[Created]],",",""))</f>
        <v>43752.596979166701</v>
      </c>
      <c r="V10" s="3" t="str">
        <f ca="1">IFERROR(_xlfn.IFNA(CELL("contents",INDIRECT(_xlfn.CONCAT("Veg_Table_Production_Data!",ADDRESS(MATCH(_xlfn.MAXIFS(#REF!,#REF!,"="&amp;Veg_Table[[#This Row],[AUTO_ID]],#REF!,"&lt;"&amp;Veg_Table[[#This Row],[EVM_LAST_EDITED_Day]]),#REF!,0),COLUMN(#REF!),4,1,)))),""),"")</f>
        <v/>
      </c>
      <c r="W10" s="3" t="str">
        <f ca="1">IF(Veg_Table[[#This Row],[Previous_Prescription]]="","No",IF(Veg_Table[[#This Row],[Previous_Prescription]]=Veg_Table[[#This Row],[PRESCRIP]],"No","Yes"))</f>
        <v>No</v>
      </c>
      <c r="X10" s="3" t="str">
        <f>IF(Veg_Table[[#This Row],[EVM_LAST_EDITED_Day]]=Veg_Table[[#This Row],[Created_Day]],"New","Old")</f>
        <v>Old</v>
      </c>
      <c r="Y10" s="1">
        <f>IFERROR(IF(FIND("delete",LOWER(Veg_Table[[#This Row],[PI_COMMENTS]]))&gt;=1,1,0),0)</f>
        <v>0</v>
      </c>
      <c r="Z10" s="1" t="str">
        <f>_xlfn.IFNA(IF(Veg_Table[[#This Row],[EVM_LAST_EDITOR]]="","Yes",VLOOKUP(Veg_Table[[#This Row],[EVM_LAST_EDITOR]],Roster_Table[#All],15,FALSE)),"Yes")</f>
        <v>No</v>
      </c>
      <c r="AA1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 s="1" t="str">
        <f>_xlfn.IFNA(VLOOKUP(Veg_Table[[#This Row],[EVM_LAST_EDITOR]],Roster_Table[#All],3,FALSE),"zAWRR Not in Roster")</f>
        <v>Drew</v>
      </c>
      <c r="AC10" s="1" t="str">
        <f>_xlfn.IFNA(VLOOKUP(Veg_Table[[#This Row],[EVM_LAST_EDITOR]],Roster_Table[#All],2,FALSE),"zAWRR Not in Roster")</f>
        <v>Berlfein</v>
      </c>
      <c r="AD10" s="1" t="str">
        <f>IF(_xlfn.CONCAT(Veg_Table[[#This Row],[First_Name]]," ",Veg_Table[[#This Row],[Last_Name]])="zAWRR Not in Roster zAWRR Not in Roster","zAWRR Not in Roster",_xlfn.CONCAT(Veg_Table[[#This Row],[First_Name]]," ",Veg_Table[[#This Row],[Last_Name]]))</f>
        <v>Drew Berlfein</v>
      </c>
      <c r="AE10">
        <v>1767342</v>
      </c>
      <c r="AF10" t="s">
        <v>3319</v>
      </c>
      <c r="AG10" t="s">
        <v>30</v>
      </c>
      <c r="AH10" t="s">
        <v>3230</v>
      </c>
      <c r="AI10" t="s">
        <v>2967</v>
      </c>
      <c r="AJ10" t="s">
        <v>820</v>
      </c>
      <c r="AK10" t="s">
        <v>28</v>
      </c>
      <c r="AL10" t="s">
        <v>37</v>
      </c>
      <c r="AM10" t="s">
        <v>38</v>
      </c>
      <c r="AN10" t="s">
        <v>25</v>
      </c>
      <c r="AO10" t="s">
        <v>25</v>
      </c>
      <c r="AP10">
        <v>6</v>
      </c>
      <c r="AQ10">
        <v>25</v>
      </c>
      <c r="AR10" t="s">
        <v>28</v>
      </c>
      <c r="AS10" t="s">
        <v>988</v>
      </c>
      <c r="AT10" t="s">
        <v>515</v>
      </c>
      <c r="AU10" t="s">
        <v>25</v>
      </c>
      <c r="AV10" t="s">
        <v>28</v>
      </c>
      <c r="AW10" t="s">
        <v>3320</v>
      </c>
      <c r="AX10" t="s">
        <v>534</v>
      </c>
      <c r="AY10" t="s">
        <v>28</v>
      </c>
      <c r="AZ10">
        <v>5746657</v>
      </c>
      <c r="BA10" t="s">
        <v>988</v>
      </c>
      <c r="BB10" s="4">
        <v>43945.65423266204</v>
      </c>
      <c r="BC10" t="s">
        <v>28</v>
      </c>
      <c r="BD10" t="s">
        <v>29</v>
      </c>
      <c r="BF10" t="s">
        <v>28</v>
      </c>
      <c r="BG10" t="s">
        <v>534</v>
      </c>
      <c r="BH10" t="s">
        <v>28</v>
      </c>
      <c r="BI10" s="3">
        <v>43962.631162245372</v>
      </c>
      <c r="BJ10" t="s">
        <v>4228</v>
      </c>
      <c r="BK10" s="30" t="s">
        <v>533</v>
      </c>
      <c r="BL10" s="3">
        <v>43962.631279351852</v>
      </c>
      <c r="BM10" t="s">
        <v>31</v>
      </c>
      <c r="BN10" t="s">
        <v>32</v>
      </c>
      <c r="BO10" t="s">
        <v>4212</v>
      </c>
      <c r="BP10" t="s">
        <v>3233</v>
      </c>
      <c r="BQ10" t="s">
        <v>826</v>
      </c>
      <c r="BR10" t="s">
        <v>28</v>
      </c>
      <c r="BS10" t="s">
        <v>28</v>
      </c>
      <c r="BT10" t="s">
        <v>54</v>
      </c>
      <c r="BU10" s="3">
        <v>43752.596979166665</v>
      </c>
      <c r="BV10" t="s">
        <v>803</v>
      </c>
      <c r="BW10" s="3">
        <v>43962.648497060189</v>
      </c>
      <c r="BX10" t="s">
        <v>3321</v>
      </c>
      <c r="CB10" t="s">
        <v>668</v>
      </c>
      <c r="CC10" t="s">
        <v>742</v>
      </c>
      <c r="CD10" t="s">
        <v>93</v>
      </c>
      <c r="CE10" s="2">
        <v>43966</v>
      </c>
      <c r="CF10" t="s">
        <v>7314</v>
      </c>
      <c r="CG10" s="1">
        <v>1</v>
      </c>
      <c r="CH10" s="1">
        <v>0</v>
      </c>
      <c r="CI10" s="1">
        <v>0</v>
      </c>
      <c r="CJ10" s="1">
        <v>0</v>
      </c>
      <c r="CK10" s="1">
        <v>0</v>
      </c>
      <c r="CL10" s="1">
        <v>1</v>
      </c>
      <c r="CM10" s="1">
        <v>0</v>
      </c>
      <c r="CN10" s="1">
        <v>0</v>
      </c>
      <c r="CO10" s="1">
        <v>0</v>
      </c>
      <c r="CY10"/>
      <c r="DA10"/>
      <c r="DE10"/>
      <c r="DF10"/>
    </row>
    <row r="11" spans="1:110" x14ac:dyDescent="0.25">
      <c r="A11" s="1">
        <f>IF(Veg_Table[[#This Row],[VP_STATUS]]="Hold",0,IF(OR(AND(Veg_Table[[#This Row],[PRESCRIP]]="NW_No Work",Veg_Table[[#This Row],[VP_STATUS]]&lt;&gt;"No Work Required Under EVM"),AND(Veg_Table[[#This Row],[VP_STATUS]]="No Work Required Under EVM",Veg_Table[[#This Row],[PRESCRIP]]&lt;&gt;"NW_No Work")),1,0))</f>
        <v>0</v>
      </c>
      <c r="B11" s="1">
        <f>IF(Veg_Table[[#This Row],[SPECIES]]="",1,0)</f>
        <v>0</v>
      </c>
      <c r="C11" s="1">
        <f>IF(Veg_Table[[#This Row],[DIAMETER]]="",1,0)</f>
        <v>0</v>
      </c>
      <c r="D11" s="1">
        <f>IF(Veg_Table[[#This Row],[HEIGHT]]="",1,0)</f>
        <v>0</v>
      </c>
      <c r="E1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1" s="1">
        <f>IF(AND(Veg_Table[[#This Row],[TAT_RESULT]]="ABATE",Veg_Table[[#This Row],[PRESCRIP]]="NW_No Work"),1,0)</f>
        <v>0</v>
      </c>
      <c r="G11" s="1">
        <f>IF(OR(Veg_Table[[#This Row],[Prescription R-Scale]]="NA",Veg_Table[[#This Row],[Diameter R-Scale]]="NA"),0,IF(Veg_Table[[#This Row],[Diameter R-Scale]]&lt;&gt;Veg_Table[[#This Row],[Prescription R-Scale]],1,0))</f>
        <v>0</v>
      </c>
      <c r="H11" s="1">
        <f>IF(OR(AND(Veg_Table[[#This Row],[PRESCRIP]]="BC_Br Rmv", Veg_Table[[#This Row],[WOOD_MAN]]&lt;&gt;"Not Needed"),AND(Veg_Table[[#This Row],[PRESCRIP]]="BCS_Br Rmv+Trt", Veg_Table[[#This Row],[WOOD_MAN]]&lt;&gt;"Not Needed")),1,0)</f>
        <v>0</v>
      </c>
      <c r="I11" s="1">
        <f ca="1">IF(AND(Veg_Table[[#This Row],[Prescription_Changed]]="Yes",Veg_Table[[#This Row],[TAT_RESULT]]=""),1,0)</f>
        <v>0</v>
      </c>
      <c r="J11" s="1">
        <f ca="1">SUM(Veg_Table[[#This Row],[Prescription and Status do not match]:[Prescription_Edited_And_TAT_Is_Blank]])</f>
        <v>1</v>
      </c>
      <c r="K11" s="1">
        <f ca="1">IF(Veg_Table[[#This Row],[Sum of Errors]]&gt;0,1,0)</f>
        <v>1</v>
      </c>
      <c r="L11" s="1">
        <f>1</f>
        <v>1</v>
      </c>
      <c r="M1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1" s="1">
        <f>IF(OR(MID(Veg_Table[[#This Row],[PRESCRIP]],2,1)="1",MID(Veg_Table[[#This Row],[PRESCRIP]],2,1)="2",MID(Veg_Table[[#This Row],[PRESCRIP]],2,1)="3",MID(Veg_Table[[#This Row],[PRESCRIP]],2,1)="4"),_xlfn.NUMBERVALUE(MID(Veg_Table[[#This Row],[PRESCRIP]],2,1)),"NA")</f>
        <v>2</v>
      </c>
      <c r="O11" s="1">
        <f>WEEKNUM(Veg_Table[[#This Row],[EVM_LAST_EDITED_Day]],2)</f>
        <v>20</v>
      </c>
      <c r="P11" s="25">
        <f>IFERROR(DATE(YEAR(Veg_Table[[#This Row],[EVM_LAST_EDITED2]]),MONTH(Veg_Table[[#This Row],[EVM_LAST_EDITED2]]),DAY(Veg_Table[[#This Row],[EVM_LAST_EDITED2]])),DATE(2019,1,1))</f>
        <v>43962</v>
      </c>
      <c r="Q11" s="3">
        <f>VALUE(SUBSTITUTE(Veg_Table[[#This Row],[EVM_LAST_EDITED]],",",""))</f>
        <v>43962.631334363403</v>
      </c>
      <c r="R11" s="1" t="str">
        <f>_xlfn.IFNA(IF(Veg_Table[[#This Row],[EVM_LAST_EDITOR]]="","zBlank EVM Last Editor",VLOOKUP(Veg_Table[[#This Row],[EVM_LAST_EDITOR]],Roster_Table[#All],4,FALSE)),"zAWRR Not in Roster")</f>
        <v>zAWRR Not in Roster</v>
      </c>
      <c r="S11" s="1" t="str">
        <f>_xlfn.IFNA(IF(Veg_Table[[#This Row],[EVM_LAST_EDITOR]]="","zBlank EVM Last Editor",VLOOKUP(Veg_Table[[#This Row],[EVM_LAST_EDITOR]],Roster_Table[#All],16,FALSE)),"zCompany_AWRR not in Roster")</f>
        <v>zCompany_AWRR not in Roster</v>
      </c>
      <c r="T11" s="2">
        <f>IFERROR(DATE(YEAR(Veg_Table[[#This Row],[Created2]]),MONTH(Veg_Table[[#This Row],[Created2]]),DAY(Veg_Table[[#This Row],[Created2]])),DATE(2019,1,1))</f>
        <v>43838</v>
      </c>
      <c r="U11" s="3">
        <f>VALUE(SUBSTITUTE(Veg_Table[[#This Row],[Created]],",",""))</f>
        <v>43838.446145833303</v>
      </c>
      <c r="V11" s="3" t="str">
        <f ca="1">IFERROR(_xlfn.IFNA(CELL("contents",INDIRECT(_xlfn.CONCAT("Veg_Table_Production_Data!",ADDRESS(MATCH(_xlfn.MAXIFS(#REF!,#REF!,"="&amp;Veg_Table[[#This Row],[AUTO_ID]],#REF!,"&lt;"&amp;Veg_Table[[#This Row],[EVM_LAST_EDITED_Day]]),#REF!,0),COLUMN(#REF!),4,1,)))),""),"")</f>
        <v/>
      </c>
      <c r="W11" s="3" t="str">
        <f ca="1">IF(Veg_Table[[#This Row],[Previous_Prescription]]="","No",IF(Veg_Table[[#This Row],[Previous_Prescription]]=Veg_Table[[#This Row],[PRESCRIP]],"No","Yes"))</f>
        <v>No</v>
      </c>
      <c r="X11" s="3" t="str">
        <f>IF(Veg_Table[[#This Row],[EVM_LAST_EDITED_Day]]=Veg_Table[[#This Row],[Created_Day]],"New","Old")</f>
        <v>Old</v>
      </c>
      <c r="Y11" s="1">
        <f>IFERROR(IF(FIND("delete",LOWER(Veg_Table[[#This Row],[PI_COMMENTS]]))&gt;=1,1,0),0)</f>
        <v>0</v>
      </c>
      <c r="Z11" s="1" t="str">
        <f>_xlfn.IFNA(IF(Veg_Table[[#This Row],[EVM_LAST_EDITOR]]="","Yes",VLOOKUP(Veg_Table[[#This Row],[EVM_LAST_EDITOR]],Roster_Table[#All],15,FALSE)),"Yes")</f>
        <v>Yes</v>
      </c>
      <c r="AA1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 s="1" t="str">
        <f>_xlfn.IFNA(VLOOKUP(Veg_Table[[#This Row],[EVM_LAST_EDITOR]],Roster_Table[#All],3,FALSE),"zAWRR Not in Roster")</f>
        <v>zAWRR Not in Roster</v>
      </c>
      <c r="AC11" s="1" t="str">
        <f>_xlfn.IFNA(VLOOKUP(Veg_Table[[#This Row],[EVM_LAST_EDITOR]],Roster_Table[#All],2,FALSE),"zAWRR Not in Roster")</f>
        <v>zAWRR Not in Roster</v>
      </c>
      <c r="AD11" s="1" t="str">
        <f>IF(_xlfn.CONCAT(Veg_Table[[#This Row],[First_Name]]," ",Veg_Table[[#This Row],[Last_Name]])="zAWRR Not in Roster zAWRR Not in Roster","zAWRR Not in Roster",_xlfn.CONCAT(Veg_Table[[#This Row],[First_Name]]," ",Veg_Table[[#This Row],[Last_Name]]))</f>
        <v>zAWRR Not in Roster</v>
      </c>
      <c r="AE11">
        <v>1773670</v>
      </c>
      <c r="AF11" t="s">
        <v>2318</v>
      </c>
      <c r="AG11" t="s">
        <v>30</v>
      </c>
      <c r="AH11" t="s">
        <v>1345</v>
      </c>
      <c r="AI11" t="s">
        <v>2291</v>
      </c>
      <c r="AJ11" t="s">
        <v>820</v>
      </c>
      <c r="AK11" t="s">
        <v>28</v>
      </c>
      <c r="AL11" t="s">
        <v>372</v>
      </c>
      <c r="AM11" t="s">
        <v>38</v>
      </c>
      <c r="AN11" t="s">
        <v>25</v>
      </c>
      <c r="AO11" t="s">
        <v>25</v>
      </c>
      <c r="AP11">
        <v>22</v>
      </c>
      <c r="AQ11">
        <v>136</v>
      </c>
      <c r="AR11" t="s">
        <v>28</v>
      </c>
      <c r="AS11" t="s">
        <v>42</v>
      </c>
      <c r="AT11" t="s">
        <v>515</v>
      </c>
      <c r="AU11" t="s">
        <v>25</v>
      </c>
      <c r="AV11" t="s">
        <v>512</v>
      </c>
      <c r="AW11" t="s">
        <v>2319</v>
      </c>
      <c r="AX11" t="s">
        <v>825</v>
      </c>
      <c r="AY11" t="s">
        <v>825</v>
      </c>
      <c r="AZ11">
        <v>5807646</v>
      </c>
      <c r="BA11" t="s">
        <v>42</v>
      </c>
      <c r="BB11" s="4">
        <v>43958.487547129633</v>
      </c>
      <c r="BC11" t="s">
        <v>2284</v>
      </c>
      <c r="BD11" t="s">
        <v>29</v>
      </c>
      <c r="BF11" t="s">
        <v>28</v>
      </c>
      <c r="BG11" t="s">
        <v>825</v>
      </c>
      <c r="BH11" t="s">
        <v>825</v>
      </c>
      <c r="BI11" s="3">
        <v>43962.631306226853</v>
      </c>
      <c r="BJ11" t="s">
        <v>1284</v>
      </c>
      <c r="BK11" s="30" t="s">
        <v>878</v>
      </c>
      <c r="BL11" s="3">
        <v>43962.631334363425</v>
      </c>
      <c r="BM11" t="s">
        <v>31</v>
      </c>
      <c r="BN11" t="s">
        <v>32</v>
      </c>
      <c r="BO11" t="s">
        <v>2179</v>
      </c>
      <c r="BP11" t="s">
        <v>1971</v>
      </c>
      <c r="BQ11" t="s">
        <v>826</v>
      </c>
      <c r="BR11" t="s">
        <v>28</v>
      </c>
      <c r="BS11" t="s">
        <v>28</v>
      </c>
      <c r="BT11" t="s">
        <v>1023</v>
      </c>
      <c r="BU11" s="3">
        <v>43838.446145833332</v>
      </c>
      <c r="BV11" t="s">
        <v>803</v>
      </c>
      <c r="BW11" s="3">
        <v>43962.648497060189</v>
      </c>
      <c r="BX11" t="s">
        <v>2320</v>
      </c>
      <c r="CE11"/>
      <c r="CF11" t="s">
        <v>7310</v>
      </c>
      <c r="CG11" s="1">
        <v>0</v>
      </c>
      <c r="CH11" s="1">
        <v>0</v>
      </c>
      <c r="CI11" s="1">
        <v>0</v>
      </c>
      <c r="CJ11" s="1">
        <v>0</v>
      </c>
      <c r="CK11" s="1">
        <v>0</v>
      </c>
      <c r="CL11" s="1">
        <v>0</v>
      </c>
      <c r="CM11" s="1">
        <v>0</v>
      </c>
      <c r="CN11" s="1">
        <v>1</v>
      </c>
      <c r="CO11" s="1">
        <v>0</v>
      </c>
      <c r="CY11"/>
      <c r="DA11"/>
      <c r="DE11"/>
      <c r="DF11"/>
    </row>
    <row r="12" spans="1:110" x14ac:dyDescent="0.25">
      <c r="A12" s="1">
        <f>IF(Veg_Table[[#This Row],[VP_STATUS]]="Hold",0,IF(OR(AND(Veg_Table[[#This Row],[PRESCRIP]]="NW_No Work",Veg_Table[[#This Row],[VP_STATUS]]&lt;&gt;"No Work Required Under EVM"),AND(Veg_Table[[#This Row],[VP_STATUS]]="No Work Required Under EVM",Veg_Table[[#This Row],[PRESCRIP]]&lt;&gt;"NW_No Work")),1,0))</f>
        <v>0</v>
      </c>
      <c r="B12" s="1">
        <f>IF(Veg_Table[[#This Row],[SPECIES]]="",1,0)</f>
        <v>0</v>
      </c>
      <c r="C12" s="1">
        <f>IF(Veg_Table[[#This Row],[DIAMETER]]="",1,0)</f>
        <v>0</v>
      </c>
      <c r="D12" s="1">
        <f>IF(Veg_Table[[#This Row],[HEIGHT]]="",1,0)</f>
        <v>0</v>
      </c>
      <c r="E1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 s="1">
        <f>IF(AND(Veg_Table[[#This Row],[TAT_RESULT]]="ABATE",Veg_Table[[#This Row],[PRESCRIP]]="NW_No Work"),1,0)</f>
        <v>0</v>
      </c>
      <c r="G12" s="1">
        <f>IF(OR(Veg_Table[[#This Row],[Prescription R-Scale]]="NA",Veg_Table[[#This Row],[Diameter R-Scale]]="NA"),0,IF(Veg_Table[[#This Row],[Diameter R-Scale]]&lt;&gt;Veg_Table[[#This Row],[Prescription R-Scale]],1,0))</f>
        <v>0</v>
      </c>
      <c r="H12" s="1">
        <f>IF(OR(AND(Veg_Table[[#This Row],[PRESCRIP]]="BC_Br Rmv", Veg_Table[[#This Row],[WOOD_MAN]]&lt;&gt;"Not Needed"),AND(Veg_Table[[#This Row],[PRESCRIP]]="BCS_Br Rmv+Trt", Veg_Table[[#This Row],[WOOD_MAN]]&lt;&gt;"Not Needed")),1,0)</f>
        <v>1</v>
      </c>
      <c r="I12" s="1">
        <f ca="1">IF(AND(Veg_Table[[#This Row],[Prescription_Changed]]="Yes",Veg_Table[[#This Row],[TAT_RESULT]]=""),1,0)</f>
        <v>0</v>
      </c>
      <c r="J12" s="1">
        <f ca="1">SUM(Veg_Table[[#This Row],[Prescription and Status do not match]:[Prescription_Edited_And_TAT_Is_Blank]])</f>
        <v>1</v>
      </c>
      <c r="K12" s="1">
        <f ca="1">IF(Veg_Table[[#This Row],[Sum of Errors]]&gt;0,1,0)</f>
        <v>1</v>
      </c>
      <c r="L12" s="1">
        <f>1</f>
        <v>1</v>
      </c>
      <c r="M12"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Brush</v>
      </c>
      <c r="N12" s="1" t="str">
        <f>IF(OR(MID(Veg_Table[[#This Row],[PRESCRIP]],2,1)="1",MID(Veg_Table[[#This Row],[PRESCRIP]],2,1)="2",MID(Veg_Table[[#This Row],[PRESCRIP]],2,1)="3",MID(Veg_Table[[#This Row],[PRESCRIP]],2,1)="4"),_xlfn.NUMBERVALUE(MID(Veg_Table[[#This Row],[PRESCRIP]],2,1)),"NA")</f>
        <v>NA</v>
      </c>
      <c r="O12" s="1">
        <f>WEEKNUM(Veg_Table[[#This Row],[EVM_LAST_EDITED_Day]],2)</f>
        <v>20</v>
      </c>
      <c r="P12" s="25">
        <f>IFERROR(DATE(YEAR(Veg_Table[[#This Row],[EVM_LAST_EDITED2]]),MONTH(Veg_Table[[#This Row],[EVM_LAST_EDITED2]]),DAY(Veg_Table[[#This Row],[EVM_LAST_EDITED2]])),DATE(2019,1,1))</f>
        <v>43962</v>
      </c>
      <c r="Q12" s="3">
        <f>VALUE(SUBSTITUTE(Veg_Table[[#This Row],[EVM_LAST_EDITED]],",",""))</f>
        <v>43962.631906562499</v>
      </c>
      <c r="R12" s="1" t="str">
        <f>_xlfn.IFNA(IF(Veg_Table[[#This Row],[EVM_LAST_EDITOR]]="","zBlank EVM Last Editor",VLOOKUP(Veg_Table[[#This Row],[EVM_LAST_EDITOR]],Roster_Table[#All],4,FALSE)),"zAWRR Not in Roster")</f>
        <v>AEA</v>
      </c>
      <c r="S12" s="1" t="str">
        <f>_xlfn.IFNA(IF(Veg_Table[[#This Row],[EVM_LAST_EDITOR]]="","zBlank EVM Last Editor",VLOOKUP(Veg_Table[[#This Row],[EVM_LAST_EDITOR]],Roster_Table[#All],16,FALSE)),"zCompany_AWRR not in Roster")</f>
        <v>Not in Sierra Roster</v>
      </c>
      <c r="T12" s="2">
        <f>IFERROR(DATE(YEAR(Veg_Table[[#This Row],[Created2]]),MONTH(Veg_Table[[#This Row],[Created2]]),DAY(Veg_Table[[#This Row],[Created2]])),DATE(2019,1,1))</f>
        <v>43752</v>
      </c>
      <c r="U12" s="3">
        <f>VALUE(SUBSTITUTE(Veg_Table[[#This Row],[Created]],",",""))</f>
        <v>43752.595185185201</v>
      </c>
      <c r="V12" s="3" t="str">
        <f ca="1">IFERROR(_xlfn.IFNA(CELL("contents",INDIRECT(_xlfn.CONCAT("Veg_Table_Production_Data!",ADDRESS(MATCH(_xlfn.MAXIFS(#REF!,#REF!,"="&amp;Veg_Table[[#This Row],[AUTO_ID]],#REF!,"&lt;"&amp;Veg_Table[[#This Row],[EVM_LAST_EDITED_Day]]),#REF!,0),COLUMN(#REF!),4,1,)))),""),"")</f>
        <v/>
      </c>
      <c r="W12" s="3" t="str">
        <f ca="1">IF(Veg_Table[[#This Row],[Previous_Prescription]]="","No",IF(Veg_Table[[#This Row],[Previous_Prescription]]=Veg_Table[[#This Row],[PRESCRIP]],"No","Yes"))</f>
        <v>No</v>
      </c>
      <c r="X12" s="3" t="str">
        <f>IF(Veg_Table[[#This Row],[EVM_LAST_EDITED_Day]]=Veg_Table[[#This Row],[Created_Day]],"New","Old")</f>
        <v>Old</v>
      </c>
      <c r="Y12" s="1">
        <f>IFERROR(IF(FIND("delete",LOWER(Veg_Table[[#This Row],[PI_COMMENTS]]))&gt;=1,1,0),0)</f>
        <v>0</v>
      </c>
      <c r="Z12" s="1" t="str">
        <f>_xlfn.IFNA(IF(Veg_Table[[#This Row],[EVM_LAST_EDITOR]]="","Yes",VLOOKUP(Veg_Table[[#This Row],[EVM_LAST_EDITOR]],Roster_Table[#All],15,FALSE)),"Yes")</f>
        <v>No</v>
      </c>
      <c r="AA1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 s="1" t="str">
        <f>_xlfn.IFNA(VLOOKUP(Veg_Table[[#This Row],[EVM_LAST_EDITOR]],Roster_Table[#All],3,FALSE),"zAWRR Not in Roster")</f>
        <v>Drew</v>
      </c>
      <c r="AC12" s="1" t="str">
        <f>_xlfn.IFNA(VLOOKUP(Veg_Table[[#This Row],[EVM_LAST_EDITOR]],Roster_Table[#All],2,FALSE),"zAWRR Not in Roster")</f>
        <v>Berlfein</v>
      </c>
      <c r="AD12" s="1" t="str">
        <f>IF(_xlfn.CONCAT(Veg_Table[[#This Row],[First_Name]]," ",Veg_Table[[#This Row],[Last_Name]])="zAWRR Not in Roster zAWRR Not in Roster","zAWRR Not in Roster",_xlfn.CONCAT(Veg_Table[[#This Row],[First_Name]]," ",Veg_Table[[#This Row],[Last_Name]]))</f>
        <v>Drew Berlfein</v>
      </c>
      <c r="AE12">
        <v>1767341</v>
      </c>
      <c r="AF12" t="s">
        <v>3317</v>
      </c>
      <c r="AG12" t="s">
        <v>30</v>
      </c>
      <c r="AH12" t="s">
        <v>3230</v>
      </c>
      <c r="AI12" t="s">
        <v>2967</v>
      </c>
      <c r="AJ12" t="s">
        <v>820</v>
      </c>
      <c r="AK12" t="s">
        <v>28</v>
      </c>
      <c r="AL12" t="s">
        <v>37</v>
      </c>
      <c r="AM12" t="s">
        <v>49</v>
      </c>
      <c r="AN12" t="s">
        <v>25</v>
      </c>
      <c r="AO12" t="s">
        <v>25</v>
      </c>
      <c r="AP12">
        <v>3</v>
      </c>
      <c r="AQ12">
        <v>25</v>
      </c>
      <c r="AR12" t="s">
        <v>28</v>
      </c>
      <c r="AS12" t="s">
        <v>50</v>
      </c>
      <c r="AT12" t="s">
        <v>515</v>
      </c>
      <c r="AU12" t="s">
        <v>25</v>
      </c>
      <c r="AV12" t="s">
        <v>28</v>
      </c>
      <c r="AW12" t="s">
        <v>3313</v>
      </c>
      <c r="AX12" t="s">
        <v>534</v>
      </c>
      <c r="AY12" t="s">
        <v>28</v>
      </c>
      <c r="AZ12">
        <v>5746657</v>
      </c>
      <c r="BA12" t="s">
        <v>50</v>
      </c>
      <c r="BB12" s="4">
        <v>43945.65367216435</v>
      </c>
      <c r="BC12" t="s">
        <v>28</v>
      </c>
      <c r="BD12" t="s">
        <v>29</v>
      </c>
      <c r="BF12" t="s">
        <v>28</v>
      </c>
      <c r="BG12" t="s">
        <v>534</v>
      </c>
      <c r="BH12" t="s">
        <v>28</v>
      </c>
      <c r="BI12" s="3">
        <v>43962.631818287038</v>
      </c>
      <c r="BJ12" t="s">
        <v>4228</v>
      </c>
      <c r="BK12" s="30" t="s">
        <v>533</v>
      </c>
      <c r="BL12" s="3">
        <v>43962.631906562499</v>
      </c>
      <c r="BM12" t="s">
        <v>31</v>
      </c>
      <c r="BN12" t="s">
        <v>32</v>
      </c>
      <c r="BO12" t="s">
        <v>4212</v>
      </c>
      <c r="BP12" t="s">
        <v>3233</v>
      </c>
      <c r="BQ12" t="s">
        <v>826</v>
      </c>
      <c r="BR12" t="s">
        <v>28</v>
      </c>
      <c r="BS12" t="s">
        <v>28</v>
      </c>
      <c r="BT12" t="s">
        <v>54</v>
      </c>
      <c r="BU12" s="3">
        <v>43752.595185185186</v>
      </c>
      <c r="BV12" t="s">
        <v>803</v>
      </c>
      <c r="BW12" s="3">
        <v>43962.648486087965</v>
      </c>
      <c r="BX12" t="s">
        <v>3318</v>
      </c>
      <c r="CE12"/>
      <c r="CF12" t="s">
        <v>7504</v>
      </c>
      <c r="CG12" s="1">
        <v>0</v>
      </c>
      <c r="CH12" s="1">
        <v>0</v>
      </c>
      <c r="CI12" s="1">
        <v>1</v>
      </c>
      <c r="CJ12" s="1">
        <v>0</v>
      </c>
      <c r="CK12" s="1">
        <v>0</v>
      </c>
      <c r="CL12" s="1">
        <v>1</v>
      </c>
      <c r="CM12" s="1">
        <v>0</v>
      </c>
      <c r="CN12" s="1">
        <v>0</v>
      </c>
      <c r="CO12" s="1">
        <v>0</v>
      </c>
      <c r="CY12"/>
      <c r="DA12"/>
      <c r="DE12"/>
      <c r="DF12"/>
    </row>
    <row r="13" spans="1:110" x14ac:dyDescent="0.25">
      <c r="A13" s="1">
        <f>IF(Veg_Table[[#This Row],[VP_STATUS]]="Hold",0,IF(OR(AND(Veg_Table[[#This Row],[PRESCRIP]]="NW_No Work",Veg_Table[[#This Row],[VP_STATUS]]&lt;&gt;"No Work Required Under EVM"),AND(Veg_Table[[#This Row],[VP_STATUS]]="No Work Required Under EVM",Veg_Table[[#This Row],[PRESCRIP]]&lt;&gt;"NW_No Work")),1,0))</f>
        <v>0</v>
      </c>
      <c r="B13" s="1">
        <f>IF(Veg_Table[[#This Row],[SPECIES]]="",1,0)</f>
        <v>0</v>
      </c>
      <c r="C13" s="1">
        <f>IF(Veg_Table[[#This Row],[DIAMETER]]="",1,0)</f>
        <v>0</v>
      </c>
      <c r="D13" s="1">
        <f>IF(Veg_Table[[#This Row],[HEIGHT]]="",1,0)</f>
        <v>0</v>
      </c>
      <c r="E1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3" s="1">
        <f>IF(AND(Veg_Table[[#This Row],[TAT_RESULT]]="ABATE",Veg_Table[[#This Row],[PRESCRIP]]="NW_No Work"),1,0)</f>
        <v>0</v>
      </c>
      <c r="G13" s="1">
        <f>IF(OR(Veg_Table[[#This Row],[Prescription R-Scale]]="NA",Veg_Table[[#This Row],[Diameter R-Scale]]="NA"),0,IF(Veg_Table[[#This Row],[Diameter R-Scale]]&lt;&gt;Veg_Table[[#This Row],[Prescription R-Scale]],1,0))</f>
        <v>0</v>
      </c>
      <c r="H13" s="1">
        <f>IF(OR(AND(Veg_Table[[#This Row],[PRESCRIP]]="BC_Br Rmv", Veg_Table[[#This Row],[WOOD_MAN]]&lt;&gt;"Not Needed"),AND(Veg_Table[[#This Row],[PRESCRIP]]="BCS_Br Rmv+Trt", Veg_Table[[#This Row],[WOOD_MAN]]&lt;&gt;"Not Needed")),1,0)</f>
        <v>0</v>
      </c>
      <c r="I13" s="1">
        <f ca="1">IF(AND(Veg_Table[[#This Row],[Prescription_Changed]]="Yes",Veg_Table[[#This Row],[TAT_RESULT]]=""),1,0)</f>
        <v>0</v>
      </c>
      <c r="J13" s="1">
        <f ca="1">SUM(Veg_Table[[#This Row],[Prescription and Status do not match]:[Prescription_Edited_And_TAT_Is_Blank]])</f>
        <v>1</v>
      </c>
      <c r="K13" s="1">
        <f ca="1">IF(Veg_Table[[#This Row],[Sum of Errors]]&gt;0,1,0)</f>
        <v>1</v>
      </c>
      <c r="L13" s="1">
        <f>1</f>
        <v>1</v>
      </c>
      <c r="M1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3" s="1">
        <f>IF(OR(MID(Veg_Table[[#This Row],[PRESCRIP]],2,1)="1",MID(Veg_Table[[#This Row],[PRESCRIP]],2,1)="2",MID(Veg_Table[[#This Row],[PRESCRIP]],2,1)="3",MID(Veg_Table[[#This Row],[PRESCRIP]],2,1)="4"),_xlfn.NUMBERVALUE(MID(Veg_Table[[#This Row],[PRESCRIP]],2,1)),"NA")</f>
        <v>2</v>
      </c>
      <c r="O13" s="1">
        <f>WEEKNUM(Veg_Table[[#This Row],[EVM_LAST_EDITED_Day]],2)</f>
        <v>20</v>
      </c>
      <c r="P13" s="25">
        <f>IFERROR(DATE(YEAR(Veg_Table[[#This Row],[EVM_LAST_EDITED2]]),MONTH(Veg_Table[[#This Row],[EVM_LAST_EDITED2]]),DAY(Veg_Table[[#This Row],[EVM_LAST_EDITED2]])),DATE(2019,1,1))</f>
        <v>43962</v>
      </c>
      <c r="Q13" s="3">
        <f>VALUE(SUBSTITUTE(Veg_Table[[#This Row],[EVM_LAST_EDITED]],",",""))</f>
        <v>43962.632139918998</v>
      </c>
      <c r="R13" s="1" t="str">
        <f>_xlfn.IFNA(IF(Veg_Table[[#This Row],[EVM_LAST_EDITOR]]="","zBlank EVM Last Editor",VLOOKUP(Veg_Table[[#This Row],[EVM_LAST_EDITOR]],Roster_Table[#All],4,FALSE)),"zAWRR Not in Roster")</f>
        <v>NCR</v>
      </c>
      <c r="S13" s="1" t="str">
        <f>_xlfn.IFNA(IF(Veg_Table[[#This Row],[EVM_LAST_EDITOR]]="","zBlank EVM Last Editor",VLOOKUP(Veg_Table[[#This Row],[EVM_LAST_EDITOR]],Roster_Table[#All],16,FALSE)),"zCompany_AWRR not in Roster")</f>
        <v>NCR_North Coast Resource Management</v>
      </c>
      <c r="T13" s="2">
        <f>IFERROR(DATE(YEAR(Veg_Table[[#This Row],[Created2]]),MONTH(Veg_Table[[#This Row],[Created2]]),DAY(Veg_Table[[#This Row],[Created2]])),DATE(2019,1,1))</f>
        <v>43899</v>
      </c>
      <c r="U13" s="3">
        <f>VALUE(SUBSTITUTE(Veg_Table[[#This Row],[Created]],",",""))</f>
        <v>43899.502389722198</v>
      </c>
      <c r="V13" s="3" t="str">
        <f ca="1">IFERROR(_xlfn.IFNA(CELL("contents",INDIRECT(_xlfn.CONCAT("Veg_Table_Production_Data!",ADDRESS(MATCH(_xlfn.MAXIFS(#REF!,#REF!,"="&amp;Veg_Table[[#This Row],[AUTO_ID]],#REF!,"&lt;"&amp;Veg_Table[[#This Row],[EVM_LAST_EDITED_Day]]),#REF!,0),COLUMN(#REF!),4,1,)))),""),"")</f>
        <v/>
      </c>
      <c r="W13" s="3" t="str">
        <f ca="1">IF(Veg_Table[[#This Row],[Previous_Prescription]]="","No",IF(Veg_Table[[#This Row],[Previous_Prescription]]=Veg_Table[[#This Row],[PRESCRIP]],"No","Yes"))</f>
        <v>No</v>
      </c>
      <c r="X13" s="3" t="str">
        <f>IF(Veg_Table[[#This Row],[EVM_LAST_EDITED_Day]]=Veg_Table[[#This Row],[Created_Day]],"New","Old")</f>
        <v>Old</v>
      </c>
      <c r="Y13" s="1">
        <f>IFERROR(IF(FIND("delete",LOWER(Veg_Table[[#This Row],[PI_COMMENTS]]))&gt;=1,1,0),0)</f>
        <v>0</v>
      </c>
      <c r="Z13" s="1" t="str">
        <f>_xlfn.IFNA(IF(Veg_Table[[#This Row],[EVM_LAST_EDITOR]]="","Yes",VLOOKUP(Veg_Table[[#This Row],[EVM_LAST_EDITOR]],Roster_Table[#All],15,FALSE)),"Yes")</f>
        <v>No</v>
      </c>
      <c r="AA1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 s="1" t="str">
        <f>_xlfn.IFNA(VLOOKUP(Veg_Table[[#This Row],[EVM_LAST_EDITOR]],Roster_Table[#All],3,FALSE),"zAWRR Not in Roster")</f>
        <v>Ben</v>
      </c>
      <c r="AC13" s="1" t="str">
        <f>_xlfn.IFNA(VLOOKUP(Veg_Table[[#This Row],[EVM_LAST_EDITOR]],Roster_Table[#All],2,FALSE),"zAWRR Not in Roster")</f>
        <v>Chambers</v>
      </c>
      <c r="AD13" s="1" t="str">
        <f>IF(_xlfn.CONCAT(Veg_Table[[#This Row],[First_Name]]," ",Veg_Table[[#This Row],[Last_Name]])="zAWRR Not in Roster zAWRR Not in Roster","zAWRR Not in Roster",_xlfn.CONCAT(Veg_Table[[#This Row],[First_Name]]," ",Veg_Table[[#This Row],[Last_Name]]))</f>
        <v>Ben Chambers</v>
      </c>
      <c r="AE13">
        <v>2321246</v>
      </c>
      <c r="AF13" t="s">
        <v>1393</v>
      </c>
      <c r="AG13" t="s">
        <v>30</v>
      </c>
      <c r="AH13" t="s">
        <v>1375</v>
      </c>
      <c r="AI13" t="s">
        <v>1376</v>
      </c>
      <c r="AJ13" t="s">
        <v>48</v>
      </c>
      <c r="AK13" t="s">
        <v>833</v>
      </c>
      <c r="AL13" t="s">
        <v>22</v>
      </c>
      <c r="AM13" t="s">
        <v>34</v>
      </c>
      <c r="AN13" t="s">
        <v>25</v>
      </c>
      <c r="AO13" t="s">
        <v>25</v>
      </c>
      <c r="AP13">
        <v>16</v>
      </c>
      <c r="AQ13">
        <v>40</v>
      </c>
      <c r="AR13" t="s">
        <v>28</v>
      </c>
      <c r="AS13" t="s">
        <v>1115</v>
      </c>
      <c r="AT13" t="s">
        <v>515</v>
      </c>
      <c r="AU13" t="s">
        <v>43</v>
      </c>
      <c r="AV13" t="s">
        <v>519</v>
      </c>
      <c r="AW13" t="s">
        <v>1394</v>
      </c>
      <c r="AX13" t="s">
        <v>534</v>
      </c>
      <c r="AY13" t="s">
        <v>28</v>
      </c>
      <c r="AZ13"/>
      <c r="BA13" t="s">
        <v>28</v>
      </c>
      <c r="BB13" s="4"/>
      <c r="BC13" t="s">
        <v>28</v>
      </c>
      <c r="BD13" t="s">
        <v>29</v>
      </c>
      <c r="BF13" t="s">
        <v>28</v>
      </c>
      <c r="BG13" t="s">
        <v>28</v>
      </c>
      <c r="BH13" t="s">
        <v>28</v>
      </c>
      <c r="BI13" s="3"/>
      <c r="BJ13" t="s">
        <v>528</v>
      </c>
      <c r="BK13" s="30" t="s">
        <v>360</v>
      </c>
      <c r="BL13" s="3">
        <v>43962.632139918984</v>
      </c>
      <c r="BM13" t="s">
        <v>31</v>
      </c>
      <c r="BN13" t="s">
        <v>32</v>
      </c>
      <c r="BO13" t="s">
        <v>1378</v>
      </c>
      <c r="BP13" t="s">
        <v>1379</v>
      </c>
      <c r="BQ13" t="s">
        <v>826</v>
      </c>
      <c r="BR13" t="s">
        <v>28</v>
      </c>
      <c r="BS13" t="s">
        <v>28</v>
      </c>
      <c r="BT13" t="s">
        <v>344</v>
      </c>
      <c r="BU13" s="3">
        <v>43899.50238972222</v>
      </c>
      <c r="BV13" t="s">
        <v>803</v>
      </c>
      <c r="BW13" s="3">
        <v>43962.649272141207</v>
      </c>
      <c r="BX13" t="s">
        <v>1395</v>
      </c>
      <c r="CE13"/>
      <c r="CF13" t="s">
        <v>7501</v>
      </c>
      <c r="CG13" s="1">
        <v>1</v>
      </c>
      <c r="CH13" s="1">
        <v>0</v>
      </c>
      <c r="CI13" s="1">
        <v>0</v>
      </c>
      <c r="CJ13" s="1">
        <v>0</v>
      </c>
      <c r="CK13" s="1">
        <v>0</v>
      </c>
      <c r="CL13" s="1">
        <v>0</v>
      </c>
      <c r="CM13" s="1">
        <v>0</v>
      </c>
      <c r="CN13" s="1">
        <v>0</v>
      </c>
      <c r="CO13" s="1">
        <v>0</v>
      </c>
      <c r="CY13"/>
      <c r="DA13"/>
      <c r="DE13"/>
      <c r="DF13"/>
    </row>
    <row r="14" spans="1:110" x14ac:dyDescent="0.25">
      <c r="A14" s="1">
        <f>IF(Veg_Table[[#This Row],[VP_STATUS]]="Hold",0,IF(OR(AND(Veg_Table[[#This Row],[PRESCRIP]]="NW_No Work",Veg_Table[[#This Row],[VP_STATUS]]&lt;&gt;"No Work Required Under EVM"),AND(Veg_Table[[#This Row],[VP_STATUS]]="No Work Required Under EVM",Veg_Table[[#This Row],[PRESCRIP]]&lt;&gt;"NW_No Work")),1,0))</f>
        <v>0</v>
      </c>
      <c r="B14" s="1">
        <f>IF(Veg_Table[[#This Row],[SPECIES]]="",1,0)</f>
        <v>0</v>
      </c>
      <c r="C14" s="1">
        <f>IF(Veg_Table[[#This Row],[DIAMETER]]="",1,0)</f>
        <v>0</v>
      </c>
      <c r="D14" s="1">
        <f>IF(Veg_Table[[#This Row],[HEIGHT]]="",1,0)</f>
        <v>0</v>
      </c>
      <c r="E1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4" s="1">
        <f>IF(AND(Veg_Table[[#This Row],[TAT_RESULT]]="ABATE",Veg_Table[[#This Row],[PRESCRIP]]="NW_No Work"),1,0)</f>
        <v>0</v>
      </c>
      <c r="G14" s="1">
        <f>IF(OR(Veg_Table[[#This Row],[Prescription R-Scale]]="NA",Veg_Table[[#This Row],[Diameter R-Scale]]="NA"),0,IF(Veg_Table[[#This Row],[Diameter R-Scale]]&lt;&gt;Veg_Table[[#This Row],[Prescription R-Scale]],1,0))</f>
        <v>0</v>
      </c>
      <c r="H14" s="1">
        <f>IF(OR(AND(Veg_Table[[#This Row],[PRESCRIP]]="BC_Br Rmv", Veg_Table[[#This Row],[WOOD_MAN]]&lt;&gt;"Not Needed"),AND(Veg_Table[[#This Row],[PRESCRIP]]="BCS_Br Rmv+Trt", Veg_Table[[#This Row],[WOOD_MAN]]&lt;&gt;"Not Needed")),1,0)</f>
        <v>0</v>
      </c>
      <c r="I14" s="1">
        <f ca="1">IF(AND(Veg_Table[[#This Row],[Prescription_Changed]]="Yes",Veg_Table[[#This Row],[TAT_RESULT]]=""),1,0)</f>
        <v>0</v>
      </c>
      <c r="J14" s="1">
        <f ca="1">SUM(Veg_Table[[#This Row],[Prescription and Status do not match]:[Prescription_Edited_And_TAT_Is_Blank]])</f>
        <v>1</v>
      </c>
      <c r="K14" s="1">
        <f ca="1">IF(Veg_Table[[#This Row],[Sum of Errors]]&gt;0,1,0)</f>
        <v>1</v>
      </c>
      <c r="L14" s="1">
        <f>1</f>
        <v>1</v>
      </c>
      <c r="M1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4" s="1">
        <f>IF(OR(MID(Veg_Table[[#This Row],[PRESCRIP]],2,1)="1",MID(Veg_Table[[#This Row],[PRESCRIP]],2,1)="2",MID(Veg_Table[[#This Row],[PRESCRIP]],2,1)="3",MID(Veg_Table[[#This Row],[PRESCRIP]],2,1)="4"),_xlfn.NUMBERVALUE(MID(Veg_Table[[#This Row],[PRESCRIP]],2,1)),"NA")</f>
        <v>1</v>
      </c>
      <c r="O14" s="1">
        <f>WEEKNUM(Veg_Table[[#This Row],[EVM_LAST_EDITED_Day]],2)</f>
        <v>20</v>
      </c>
      <c r="P14" s="25">
        <f>IFERROR(DATE(YEAR(Veg_Table[[#This Row],[EVM_LAST_EDITED2]]),MONTH(Veg_Table[[#This Row],[EVM_LAST_EDITED2]]),DAY(Veg_Table[[#This Row],[EVM_LAST_EDITED2]])),DATE(2019,1,1))</f>
        <v>43962</v>
      </c>
      <c r="Q14" s="3">
        <f>VALUE(SUBSTITUTE(Veg_Table[[#This Row],[EVM_LAST_EDITED]],",",""))</f>
        <v>43962.632139918998</v>
      </c>
      <c r="R14" s="1" t="str">
        <f>_xlfn.IFNA(IF(Veg_Table[[#This Row],[EVM_LAST_EDITOR]]="","zBlank EVM Last Editor",VLOOKUP(Veg_Table[[#This Row],[EVM_LAST_EDITOR]],Roster_Table[#All],4,FALSE)),"zAWRR Not in Roster")</f>
        <v>NCR</v>
      </c>
      <c r="S14" s="1" t="str">
        <f>_xlfn.IFNA(IF(Veg_Table[[#This Row],[EVM_LAST_EDITOR]]="","zBlank EVM Last Editor",VLOOKUP(Veg_Table[[#This Row],[EVM_LAST_EDITOR]],Roster_Table[#All],16,FALSE)),"zCompany_AWRR not in Roster")</f>
        <v>NCR_North Coast Resource Management</v>
      </c>
      <c r="T14" s="2">
        <f>IFERROR(DATE(YEAR(Veg_Table[[#This Row],[Created2]]),MONTH(Veg_Table[[#This Row],[Created2]]),DAY(Veg_Table[[#This Row],[Created2]])),DATE(2019,1,1))</f>
        <v>43923</v>
      </c>
      <c r="U14" s="3">
        <f>VALUE(SUBSTITUTE(Veg_Table[[#This Row],[Created]],",",""))</f>
        <v>43923.236378703703</v>
      </c>
      <c r="V14" s="3" t="str">
        <f ca="1">IFERROR(_xlfn.IFNA(CELL("contents",INDIRECT(_xlfn.CONCAT("Veg_Table_Production_Data!",ADDRESS(MATCH(_xlfn.MAXIFS(#REF!,#REF!,"="&amp;Veg_Table[[#This Row],[AUTO_ID]],#REF!,"&lt;"&amp;Veg_Table[[#This Row],[EVM_LAST_EDITED_Day]]),#REF!,0),COLUMN(#REF!),4,1,)))),""),"")</f>
        <v/>
      </c>
      <c r="W14" s="3" t="str">
        <f ca="1">IF(Veg_Table[[#This Row],[Previous_Prescription]]="","No",IF(Veg_Table[[#This Row],[Previous_Prescription]]=Veg_Table[[#This Row],[PRESCRIP]],"No","Yes"))</f>
        <v>No</v>
      </c>
      <c r="X14" s="3" t="str">
        <f>IF(Veg_Table[[#This Row],[EVM_LAST_EDITED_Day]]=Veg_Table[[#This Row],[Created_Day]],"New","Old")</f>
        <v>Old</v>
      </c>
      <c r="Y14" s="1">
        <f>IFERROR(IF(FIND("delete",LOWER(Veg_Table[[#This Row],[PI_COMMENTS]]))&gt;=1,1,0),0)</f>
        <v>0</v>
      </c>
      <c r="Z14" s="1" t="str">
        <f>_xlfn.IFNA(IF(Veg_Table[[#This Row],[EVM_LAST_EDITOR]]="","Yes",VLOOKUP(Veg_Table[[#This Row],[EVM_LAST_EDITOR]],Roster_Table[#All],15,FALSE)),"Yes")</f>
        <v>No</v>
      </c>
      <c r="AA1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 s="1" t="str">
        <f>_xlfn.IFNA(VLOOKUP(Veg_Table[[#This Row],[EVM_LAST_EDITOR]],Roster_Table[#All],3,FALSE),"zAWRR Not in Roster")</f>
        <v>Ben</v>
      </c>
      <c r="AC14" s="1" t="str">
        <f>_xlfn.IFNA(VLOOKUP(Veg_Table[[#This Row],[EVM_LAST_EDITOR]],Roster_Table[#All],2,FALSE),"zAWRR Not in Roster")</f>
        <v>Chambers</v>
      </c>
      <c r="AD14" s="1" t="str">
        <f>IF(_xlfn.CONCAT(Veg_Table[[#This Row],[First_Name]]," ",Veg_Table[[#This Row],[Last_Name]])="zAWRR Not in Roster zAWRR Not in Roster","zAWRR Not in Roster",_xlfn.CONCAT(Veg_Table[[#This Row],[First_Name]]," ",Veg_Table[[#This Row],[Last_Name]]))</f>
        <v>Ben Chambers</v>
      </c>
      <c r="AE14">
        <v>2966732</v>
      </c>
      <c r="AF14" t="s">
        <v>4265</v>
      </c>
      <c r="AG14" t="s">
        <v>30</v>
      </c>
      <c r="AH14" t="s">
        <v>1375</v>
      </c>
      <c r="AI14" t="s">
        <v>1376</v>
      </c>
      <c r="AJ14" t="s">
        <v>48</v>
      </c>
      <c r="AK14" t="s">
        <v>28</v>
      </c>
      <c r="AL14" t="s">
        <v>37</v>
      </c>
      <c r="AM14" t="s">
        <v>38</v>
      </c>
      <c r="AN14" t="s">
        <v>25</v>
      </c>
      <c r="AO14" t="s">
        <v>25</v>
      </c>
      <c r="AP14">
        <v>7</v>
      </c>
      <c r="AQ14">
        <v>22</v>
      </c>
      <c r="AR14" t="s">
        <v>28</v>
      </c>
      <c r="AS14" t="s">
        <v>77</v>
      </c>
      <c r="AT14" t="s">
        <v>515</v>
      </c>
      <c r="AU14" t="s">
        <v>25</v>
      </c>
      <c r="AV14" t="s">
        <v>28</v>
      </c>
      <c r="AW14" t="s">
        <v>4266</v>
      </c>
      <c r="AX14" t="s">
        <v>534</v>
      </c>
      <c r="AY14" t="s">
        <v>28</v>
      </c>
      <c r="AZ14">
        <v>0</v>
      </c>
      <c r="BA14" t="s">
        <v>28</v>
      </c>
      <c r="BB14" s="4"/>
      <c r="BC14" t="s">
        <v>28</v>
      </c>
      <c r="BD14" t="s">
        <v>29</v>
      </c>
      <c r="BE14" t="s">
        <v>28</v>
      </c>
      <c r="BF14" t="s">
        <v>28</v>
      </c>
      <c r="BG14" t="s">
        <v>28</v>
      </c>
      <c r="BH14" t="s">
        <v>28</v>
      </c>
      <c r="BI14" s="3"/>
      <c r="BJ14" t="s">
        <v>903</v>
      </c>
      <c r="BK14" s="30" t="s">
        <v>360</v>
      </c>
      <c r="BL14" s="3">
        <v>43962.632139918984</v>
      </c>
      <c r="BM14" t="s">
        <v>31</v>
      </c>
      <c r="BN14" t="s">
        <v>32</v>
      </c>
      <c r="BO14" t="s">
        <v>1378</v>
      </c>
      <c r="BP14" t="s">
        <v>1379</v>
      </c>
      <c r="BQ14" t="s">
        <v>826</v>
      </c>
      <c r="BR14" t="s">
        <v>28</v>
      </c>
      <c r="BS14" t="s">
        <v>28</v>
      </c>
      <c r="BT14" t="s">
        <v>803</v>
      </c>
      <c r="BU14" s="3">
        <v>43923.236378703703</v>
      </c>
      <c r="BV14" t="s">
        <v>803</v>
      </c>
      <c r="BW14" s="3">
        <v>43962.649621724537</v>
      </c>
      <c r="BX14" t="s">
        <v>4267</v>
      </c>
      <c r="CB14" t="s">
        <v>166</v>
      </c>
      <c r="CC14" t="s">
        <v>720</v>
      </c>
      <c r="CD14" t="s">
        <v>93</v>
      </c>
      <c r="CE14" s="2">
        <v>43964</v>
      </c>
      <c r="CF14" t="s">
        <v>5977</v>
      </c>
      <c r="CG14" s="1">
        <v>0</v>
      </c>
      <c r="CH14" s="1">
        <v>0</v>
      </c>
      <c r="CI14" s="1">
        <v>0</v>
      </c>
      <c r="CJ14" s="1">
        <v>0</v>
      </c>
      <c r="CK14" s="1">
        <v>0</v>
      </c>
      <c r="CL14" s="1">
        <v>0</v>
      </c>
      <c r="CM14" s="1">
        <v>1</v>
      </c>
      <c r="CN14" s="1">
        <v>0</v>
      </c>
      <c r="CO14" s="1">
        <v>0</v>
      </c>
      <c r="CY14"/>
      <c r="DA14"/>
      <c r="DE14"/>
      <c r="DF14"/>
    </row>
    <row r="15" spans="1:110" x14ac:dyDescent="0.25">
      <c r="A15" s="1">
        <f>IF(Veg_Table[[#This Row],[VP_STATUS]]="Hold",0,IF(OR(AND(Veg_Table[[#This Row],[PRESCRIP]]="NW_No Work",Veg_Table[[#This Row],[VP_STATUS]]&lt;&gt;"No Work Required Under EVM"),AND(Veg_Table[[#This Row],[VP_STATUS]]="No Work Required Under EVM",Veg_Table[[#This Row],[PRESCRIP]]&lt;&gt;"NW_No Work")),1,0))</f>
        <v>0</v>
      </c>
      <c r="B15" s="1">
        <f>IF(Veg_Table[[#This Row],[SPECIES]]="",1,0)</f>
        <v>0</v>
      </c>
      <c r="C15" s="1">
        <f>IF(Veg_Table[[#This Row],[DIAMETER]]="",1,0)</f>
        <v>0</v>
      </c>
      <c r="D15" s="1">
        <f>IF(Veg_Table[[#This Row],[HEIGHT]]="",1,0)</f>
        <v>0</v>
      </c>
      <c r="E1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5" s="1">
        <f>IF(AND(Veg_Table[[#This Row],[TAT_RESULT]]="ABATE",Veg_Table[[#This Row],[PRESCRIP]]="NW_No Work"),1,0)</f>
        <v>0</v>
      </c>
      <c r="G15" s="1">
        <f>IF(OR(Veg_Table[[#This Row],[Prescription R-Scale]]="NA",Veg_Table[[#This Row],[Diameter R-Scale]]="NA"),0,IF(Veg_Table[[#This Row],[Diameter R-Scale]]&lt;&gt;Veg_Table[[#This Row],[Prescription R-Scale]],1,0))</f>
        <v>0</v>
      </c>
      <c r="H15" s="1">
        <f>IF(OR(AND(Veg_Table[[#This Row],[PRESCRIP]]="BC_Br Rmv", Veg_Table[[#This Row],[WOOD_MAN]]&lt;&gt;"Not Needed"),AND(Veg_Table[[#This Row],[PRESCRIP]]="BCS_Br Rmv+Trt", Veg_Table[[#This Row],[WOOD_MAN]]&lt;&gt;"Not Needed")),1,0)</f>
        <v>0</v>
      </c>
      <c r="I15" s="1">
        <f ca="1">IF(AND(Veg_Table[[#This Row],[Prescription_Changed]]="Yes",Veg_Table[[#This Row],[TAT_RESULT]]=""),1,0)</f>
        <v>0</v>
      </c>
      <c r="J15" s="1">
        <f ca="1">SUM(Veg_Table[[#This Row],[Prescription and Status do not match]:[Prescription_Edited_And_TAT_Is_Blank]])</f>
        <v>1</v>
      </c>
      <c r="K15" s="1">
        <f ca="1">IF(Veg_Table[[#This Row],[Sum of Errors]]&gt;0,1,0)</f>
        <v>1</v>
      </c>
      <c r="L15" s="1">
        <f>1</f>
        <v>1</v>
      </c>
      <c r="M1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5" s="1">
        <f>IF(OR(MID(Veg_Table[[#This Row],[PRESCRIP]],2,1)="1",MID(Veg_Table[[#This Row],[PRESCRIP]],2,1)="2",MID(Veg_Table[[#This Row],[PRESCRIP]],2,1)="3",MID(Veg_Table[[#This Row],[PRESCRIP]],2,1)="4"),_xlfn.NUMBERVALUE(MID(Veg_Table[[#This Row],[PRESCRIP]],2,1)),"NA")</f>
        <v>2</v>
      </c>
      <c r="O15" s="1">
        <f>WEEKNUM(Veg_Table[[#This Row],[EVM_LAST_EDITED_Day]],2)</f>
        <v>20</v>
      </c>
      <c r="P15" s="25">
        <f>IFERROR(DATE(YEAR(Veg_Table[[#This Row],[EVM_LAST_EDITED2]]),MONTH(Veg_Table[[#This Row],[EVM_LAST_EDITED2]]),DAY(Veg_Table[[#This Row],[EVM_LAST_EDITED2]])),DATE(2019,1,1))</f>
        <v>43962</v>
      </c>
      <c r="Q15" s="3">
        <f>VALUE(SUBSTITUTE(Veg_Table[[#This Row],[EVM_LAST_EDITED]],",",""))</f>
        <v>43962.632139918998</v>
      </c>
      <c r="R15" s="1" t="str">
        <f>_xlfn.IFNA(IF(Veg_Table[[#This Row],[EVM_LAST_EDITOR]]="","zBlank EVM Last Editor",VLOOKUP(Veg_Table[[#This Row],[EVM_LAST_EDITOR]],Roster_Table[#All],4,FALSE)),"zAWRR Not in Roster")</f>
        <v>NCR</v>
      </c>
      <c r="S15" s="1" t="str">
        <f>_xlfn.IFNA(IF(Veg_Table[[#This Row],[EVM_LAST_EDITOR]]="","zBlank EVM Last Editor",VLOOKUP(Veg_Table[[#This Row],[EVM_LAST_EDITOR]],Roster_Table[#All],16,FALSE)),"zCompany_AWRR not in Roster")</f>
        <v>NCR_North Coast Resource Management</v>
      </c>
      <c r="T15" s="2">
        <f>IFERROR(DATE(YEAR(Veg_Table[[#This Row],[Created2]]),MONTH(Veg_Table[[#This Row],[Created2]]),DAY(Veg_Table[[#This Row],[Created2]])),DATE(2019,1,1))</f>
        <v>43923</v>
      </c>
      <c r="U15" s="3">
        <f>VALUE(SUBSTITUTE(Veg_Table[[#This Row],[Created]],",",""))</f>
        <v>43923.236378703703</v>
      </c>
      <c r="V15" s="3" t="str">
        <f ca="1">IFERROR(_xlfn.IFNA(CELL("contents",INDIRECT(_xlfn.CONCAT("Veg_Table_Production_Data!",ADDRESS(MATCH(_xlfn.MAXIFS(#REF!,#REF!,"="&amp;Veg_Table[[#This Row],[AUTO_ID]],#REF!,"&lt;"&amp;Veg_Table[[#This Row],[EVM_LAST_EDITED_Day]]),#REF!,0),COLUMN(#REF!),4,1,)))),""),"")</f>
        <v/>
      </c>
      <c r="W15" s="3" t="str">
        <f ca="1">IF(Veg_Table[[#This Row],[Previous_Prescription]]="","No",IF(Veg_Table[[#This Row],[Previous_Prescription]]=Veg_Table[[#This Row],[PRESCRIP]],"No","Yes"))</f>
        <v>No</v>
      </c>
      <c r="X15" s="3" t="str">
        <f>IF(Veg_Table[[#This Row],[EVM_LAST_EDITED_Day]]=Veg_Table[[#This Row],[Created_Day]],"New","Old")</f>
        <v>Old</v>
      </c>
      <c r="Y15" s="1">
        <f>IFERROR(IF(FIND("delete",LOWER(Veg_Table[[#This Row],[PI_COMMENTS]]))&gt;=1,1,0),0)</f>
        <v>0</v>
      </c>
      <c r="Z15" s="1" t="str">
        <f>_xlfn.IFNA(IF(Veg_Table[[#This Row],[EVM_LAST_EDITOR]]="","Yes",VLOOKUP(Veg_Table[[#This Row],[EVM_LAST_EDITOR]],Roster_Table[#All],15,FALSE)),"Yes")</f>
        <v>No</v>
      </c>
      <c r="AA1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 s="1" t="str">
        <f>_xlfn.IFNA(VLOOKUP(Veg_Table[[#This Row],[EVM_LAST_EDITOR]],Roster_Table[#All],3,FALSE),"zAWRR Not in Roster")</f>
        <v>Ben</v>
      </c>
      <c r="AC15" s="1" t="str">
        <f>_xlfn.IFNA(VLOOKUP(Veg_Table[[#This Row],[EVM_LAST_EDITOR]],Roster_Table[#All],2,FALSE),"zAWRR Not in Roster")</f>
        <v>Chambers</v>
      </c>
      <c r="AD15" s="1" t="str">
        <f>IF(_xlfn.CONCAT(Veg_Table[[#This Row],[First_Name]]," ",Veg_Table[[#This Row],[Last_Name]])="zAWRR Not in Roster zAWRR Not in Roster","zAWRR Not in Roster",_xlfn.CONCAT(Veg_Table[[#This Row],[First_Name]]," ",Veg_Table[[#This Row],[Last_Name]]))</f>
        <v>Ben Chambers</v>
      </c>
      <c r="AE15">
        <v>2966733</v>
      </c>
      <c r="AF15" t="s">
        <v>2249</v>
      </c>
      <c r="AG15" t="s">
        <v>30</v>
      </c>
      <c r="AH15" t="s">
        <v>1375</v>
      </c>
      <c r="AI15" t="s">
        <v>1376</v>
      </c>
      <c r="AJ15" t="s">
        <v>48</v>
      </c>
      <c r="AK15" t="s">
        <v>833</v>
      </c>
      <c r="AL15" t="s">
        <v>37</v>
      </c>
      <c r="AM15" t="s">
        <v>34</v>
      </c>
      <c r="AN15" t="s">
        <v>25</v>
      </c>
      <c r="AO15" t="s">
        <v>25</v>
      </c>
      <c r="AP15">
        <v>16</v>
      </c>
      <c r="AQ15">
        <v>40</v>
      </c>
      <c r="AR15" t="s">
        <v>28</v>
      </c>
      <c r="AS15" t="s">
        <v>1115</v>
      </c>
      <c r="AT15" t="s">
        <v>515</v>
      </c>
      <c r="AU15" t="s">
        <v>43</v>
      </c>
      <c r="AV15" t="s">
        <v>519</v>
      </c>
      <c r="AW15" t="s">
        <v>1394</v>
      </c>
      <c r="AX15" t="s">
        <v>534</v>
      </c>
      <c r="AY15" t="s">
        <v>28</v>
      </c>
      <c r="AZ15">
        <v>0</v>
      </c>
      <c r="BA15" t="s">
        <v>28</v>
      </c>
      <c r="BB15" s="4"/>
      <c r="BC15" t="s">
        <v>28</v>
      </c>
      <c r="BD15" t="s">
        <v>29</v>
      </c>
      <c r="BE15" t="s">
        <v>28</v>
      </c>
      <c r="BF15" t="s">
        <v>28</v>
      </c>
      <c r="BG15" t="s">
        <v>28</v>
      </c>
      <c r="BH15" t="s">
        <v>28</v>
      </c>
      <c r="BI15" s="3"/>
      <c r="BJ15" t="s">
        <v>903</v>
      </c>
      <c r="BK15" s="30" t="s">
        <v>360</v>
      </c>
      <c r="BL15" s="3">
        <v>43962.632139918984</v>
      </c>
      <c r="BM15" t="s">
        <v>31</v>
      </c>
      <c r="BN15" t="s">
        <v>32</v>
      </c>
      <c r="BO15" t="s">
        <v>1378</v>
      </c>
      <c r="BP15" t="s">
        <v>1379</v>
      </c>
      <c r="BQ15" t="s">
        <v>826</v>
      </c>
      <c r="BR15" t="s">
        <v>28</v>
      </c>
      <c r="BS15" t="s">
        <v>28</v>
      </c>
      <c r="BT15" t="s">
        <v>803</v>
      </c>
      <c r="BU15" s="3">
        <v>43923.236378703703</v>
      </c>
      <c r="BV15" t="s">
        <v>803</v>
      </c>
      <c r="BW15" s="3">
        <v>43962.649621724537</v>
      </c>
      <c r="BX15" t="s">
        <v>2250</v>
      </c>
      <c r="BZ15" s="30" t="s">
        <v>379</v>
      </c>
      <c r="CA15" s="30"/>
      <c r="CB15" s="30"/>
      <c r="CC15" s="30"/>
      <c r="CD15" s="30"/>
      <c r="CE15" s="30"/>
      <c r="CF15" s="30"/>
      <c r="CG15" s="1">
        <v>4</v>
      </c>
      <c r="CH15" s="1">
        <v>0</v>
      </c>
      <c r="CI15" s="1">
        <v>2</v>
      </c>
      <c r="CJ15" s="1">
        <v>1</v>
      </c>
      <c r="CK15" s="1">
        <v>0</v>
      </c>
      <c r="CL15" s="1">
        <v>3</v>
      </c>
      <c r="CM15" s="1">
        <v>5</v>
      </c>
      <c r="CN15" s="1">
        <v>2</v>
      </c>
      <c r="CO15" s="1">
        <v>0</v>
      </c>
      <c r="CY15"/>
      <c r="DA15"/>
      <c r="DE15"/>
      <c r="DF15"/>
    </row>
    <row r="16" spans="1:110" x14ac:dyDescent="0.25">
      <c r="A16" s="1">
        <f>IF(Veg_Table[[#This Row],[VP_STATUS]]="Hold",0,IF(OR(AND(Veg_Table[[#This Row],[PRESCRIP]]="NW_No Work",Veg_Table[[#This Row],[VP_STATUS]]&lt;&gt;"No Work Required Under EVM"),AND(Veg_Table[[#This Row],[VP_STATUS]]="No Work Required Under EVM",Veg_Table[[#This Row],[PRESCRIP]]&lt;&gt;"NW_No Work")),1,0))</f>
        <v>0</v>
      </c>
      <c r="B16" s="1">
        <f>IF(Veg_Table[[#This Row],[SPECIES]]="",1,0)</f>
        <v>0</v>
      </c>
      <c r="C16" s="1">
        <f>IF(Veg_Table[[#This Row],[DIAMETER]]="",1,0)</f>
        <v>0</v>
      </c>
      <c r="D16" s="1">
        <f>IF(Veg_Table[[#This Row],[HEIGHT]]="",1,0)</f>
        <v>0</v>
      </c>
      <c r="E1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6" s="1">
        <f>IF(AND(Veg_Table[[#This Row],[TAT_RESULT]]="ABATE",Veg_Table[[#This Row],[PRESCRIP]]="NW_No Work"),1,0)</f>
        <v>0</v>
      </c>
      <c r="G16" s="1">
        <f>IF(OR(Veg_Table[[#This Row],[Prescription R-Scale]]="NA",Veg_Table[[#This Row],[Diameter R-Scale]]="NA"),0,IF(Veg_Table[[#This Row],[Diameter R-Scale]]&lt;&gt;Veg_Table[[#This Row],[Prescription R-Scale]],1,0))</f>
        <v>0</v>
      </c>
      <c r="H16" s="1">
        <f>IF(OR(AND(Veg_Table[[#This Row],[PRESCRIP]]="BC_Br Rmv", Veg_Table[[#This Row],[WOOD_MAN]]&lt;&gt;"Not Needed"),AND(Veg_Table[[#This Row],[PRESCRIP]]="BCS_Br Rmv+Trt", Veg_Table[[#This Row],[WOOD_MAN]]&lt;&gt;"Not Needed")),1,0)</f>
        <v>0</v>
      </c>
      <c r="I16" s="1">
        <f ca="1">IF(AND(Veg_Table[[#This Row],[Prescription_Changed]]="Yes",Veg_Table[[#This Row],[TAT_RESULT]]=""),1,0)</f>
        <v>0</v>
      </c>
      <c r="J16" s="1">
        <f ca="1">SUM(Veg_Table[[#This Row],[Prescription and Status do not match]:[Prescription_Edited_And_TAT_Is_Blank]])</f>
        <v>1</v>
      </c>
      <c r="K16" s="1">
        <f ca="1">IF(Veg_Table[[#This Row],[Sum of Errors]]&gt;0,1,0)</f>
        <v>1</v>
      </c>
      <c r="L16" s="1">
        <f>1</f>
        <v>1</v>
      </c>
      <c r="M1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6" s="1">
        <f>IF(OR(MID(Veg_Table[[#This Row],[PRESCRIP]],2,1)="1",MID(Veg_Table[[#This Row],[PRESCRIP]],2,1)="2",MID(Veg_Table[[#This Row],[PRESCRIP]],2,1)="3",MID(Veg_Table[[#This Row],[PRESCRIP]],2,1)="4"),_xlfn.NUMBERVALUE(MID(Veg_Table[[#This Row],[PRESCRIP]],2,1)),"NA")</f>
        <v>1</v>
      </c>
      <c r="O16" s="1">
        <f>WEEKNUM(Veg_Table[[#This Row],[EVM_LAST_EDITED_Day]],2)</f>
        <v>20</v>
      </c>
      <c r="P16" s="25">
        <f>IFERROR(DATE(YEAR(Veg_Table[[#This Row],[EVM_LAST_EDITED2]]),MONTH(Veg_Table[[#This Row],[EVM_LAST_EDITED2]]),DAY(Veg_Table[[#This Row],[EVM_LAST_EDITED2]])),DATE(2019,1,1))</f>
        <v>43962</v>
      </c>
      <c r="Q16" s="3">
        <f>VALUE(SUBSTITUTE(Veg_Table[[#This Row],[EVM_LAST_EDITED]],",",""))</f>
        <v>43962.632139918998</v>
      </c>
      <c r="R16" s="1" t="str">
        <f>_xlfn.IFNA(IF(Veg_Table[[#This Row],[EVM_LAST_EDITOR]]="","zBlank EVM Last Editor",VLOOKUP(Veg_Table[[#This Row],[EVM_LAST_EDITOR]],Roster_Table[#All],4,FALSE)),"zAWRR Not in Roster")</f>
        <v>NCR</v>
      </c>
      <c r="S16" s="1" t="str">
        <f>_xlfn.IFNA(IF(Veg_Table[[#This Row],[EVM_LAST_EDITOR]]="","zBlank EVM Last Editor",VLOOKUP(Veg_Table[[#This Row],[EVM_LAST_EDITOR]],Roster_Table[#All],16,FALSE)),"zCompany_AWRR not in Roster")</f>
        <v>NCR_North Coast Resource Management</v>
      </c>
      <c r="T16" s="2">
        <f>IFERROR(DATE(YEAR(Veg_Table[[#This Row],[Created2]]),MONTH(Veg_Table[[#This Row],[Created2]]),DAY(Veg_Table[[#This Row],[Created2]])),DATE(2019,1,1))</f>
        <v>43727</v>
      </c>
      <c r="U16" s="3">
        <f>VALUE(SUBSTITUTE(Veg_Table[[#This Row],[Created]],",",""))</f>
        <v>43727.539212962998</v>
      </c>
      <c r="V16" s="3" t="str">
        <f ca="1">IFERROR(_xlfn.IFNA(CELL("contents",INDIRECT(_xlfn.CONCAT("Veg_Table_Production_Data!",ADDRESS(MATCH(_xlfn.MAXIFS(#REF!,#REF!,"="&amp;Veg_Table[[#This Row],[AUTO_ID]],#REF!,"&lt;"&amp;Veg_Table[[#This Row],[EVM_LAST_EDITED_Day]]),#REF!,0),COLUMN(#REF!),4,1,)))),""),"")</f>
        <v/>
      </c>
      <c r="W16" s="3" t="str">
        <f ca="1">IF(Veg_Table[[#This Row],[Previous_Prescription]]="","No",IF(Veg_Table[[#This Row],[Previous_Prescription]]=Veg_Table[[#This Row],[PRESCRIP]],"No","Yes"))</f>
        <v>No</v>
      </c>
      <c r="X16" s="3" t="str">
        <f>IF(Veg_Table[[#This Row],[EVM_LAST_EDITED_Day]]=Veg_Table[[#This Row],[Created_Day]],"New","Old")</f>
        <v>Old</v>
      </c>
      <c r="Y16" s="1">
        <f>IFERROR(IF(FIND("delete",LOWER(Veg_Table[[#This Row],[PI_COMMENTS]]))&gt;=1,1,0),0)</f>
        <v>0</v>
      </c>
      <c r="Z16" s="1" t="str">
        <f>_xlfn.IFNA(IF(Veg_Table[[#This Row],[EVM_LAST_EDITOR]]="","Yes",VLOOKUP(Veg_Table[[#This Row],[EVM_LAST_EDITOR]],Roster_Table[#All],15,FALSE)),"Yes")</f>
        <v>No</v>
      </c>
      <c r="AA1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 s="1" t="str">
        <f>_xlfn.IFNA(VLOOKUP(Veg_Table[[#This Row],[EVM_LAST_EDITOR]],Roster_Table[#All],3,FALSE),"zAWRR Not in Roster")</f>
        <v>Ben</v>
      </c>
      <c r="AC16" s="1" t="str">
        <f>_xlfn.IFNA(VLOOKUP(Veg_Table[[#This Row],[EVM_LAST_EDITOR]],Roster_Table[#All],2,FALSE),"zAWRR Not in Roster")</f>
        <v>Chambers</v>
      </c>
      <c r="AD16" s="1" t="str">
        <f>IF(_xlfn.CONCAT(Veg_Table[[#This Row],[First_Name]]," ",Veg_Table[[#This Row],[Last_Name]])="zAWRR Not in Roster zAWRR Not in Roster","zAWRR Not in Roster",_xlfn.CONCAT(Veg_Table[[#This Row],[First_Name]]," ",Veg_Table[[#This Row],[Last_Name]]))</f>
        <v>Ben Chambers</v>
      </c>
      <c r="AE16">
        <v>1762246</v>
      </c>
      <c r="AF16" t="s">
        <v>4149</v>
      </c>
      <c r="AG16" t="s">
        <v>30</v>
      </c>
      <c r="AH16" t="s">
        <v>838</v>
      </c>
      <c r="AI16" t="s">
        <v>839</v>
      </c>
      <c r="AJ16" t="s">
        <v>48</v>
      </c>
      <c r="AL16" t="s">
        <v>822</v>
      </c>
      <c r="AM16" t="s">
        <v>844</v>
      </c>
      <c r="AN16" t="s">
        <v>25</v>
      </c>
      <c r="AO16" t="s">
        <v>25</v>
      </c>
      <c r="AP16">
        <v>6</v>
      </c>
      <c r="AQ16">
        <v>20</v>
      </c>
      <c r="AS16" t="s">
        <v>55</v>
      </c>
      <c r="AT16" t="s">
        <v>515</v>
      </c>
      <c r="AU16" t="s">
        <v>25</v>
      </c>
      <c r="AV16" t="s">
        <v>519</v>
      </c>
      <c r="AW16" t="s">
        <v>4150</v>
      </c>
      <c r="AX16" t="s">
        <v>534</v>
      </c>
      <c r="AZ16"/>
      <c r="BB16" s="4"/>
      <c r="BD16" t="s">
        <v>29</v>
      </c>
      <c r="BI16" s="3"/>
      <c r="BJ16" t="s">
        <v>4148</v>
      </c>
      <c r="BK16" s="30" t="s">
        <v>360</v>
      </c>
      <c r="BL16" s="3">
        <v>43962.632139918984</v>
      </c>
      <c r="BM16" t="s">
        <v>31</v>
      </c>
      <c r="BN16" t="s">
        <v>32</v>
      </c>
      <c r="BO16" t="s">
        <v>3810</v>
      </c>
      <c r="BP16" t="s">
        <v>1990</v>
      </c>
      <c r="BQ16" t="s">
        <v>826</v>
      </c>
      <c r="BR16" t="s">
        <v>28</v>
      </c>
      <c r="BS16" t="s">
        <v>28</v>
      </c>
      <c r="BT16" t="s">
        <v>827</v>
      </c>
      <c r="BU16" s="3">
        <v>43727.539212962962</v>
      </c>
      <c r="BV16" t="s">
        <v>803</v>
      </c>
      <c r="BW16" s="3">
        <v>43962.648486087965</v>
      </c>
      <c r="BX16" t="s">
        <v>4151</v>
      </c>
      <c r="CG16"/>
      <c r="CH16"/>
      <c r="CI16"/>
      <c r="CY16"/>
      <c r="DA16"/>
      <c r="DE16"/>
      <c r="DF16"/>
    </row>
    <row r="17" spans="1:110" x14ac:dyDescent="0.25">
      <c r="A17" s="1">
        <f>IF(Veg_Table[[#This Row],[VP_STATUS]]="Hold",0,IF(OR(AND(Veg_Table[[#This Row],[PRESCRIP]]="NW_No Work",Veg_Table[[#This Row],[VP_STATUS]]&lt;&gt;"No Work Required Under EVM"),AND(Veg_Table[[#This Row],[VP_STATUS]]="No Work Required Under EVM",Veg_Table[[#This Row],[PRESCRIP]]&lt;&gt;"NW_No Work")),1,0))</f>
        <v>0</v>
      </c>
      <c r="B17" s="1">
        <f>IF(Veg_Table[[#This Row],[SPECIES]]="",1,0)</f>
        <v>0</v>
      </c>
      <c r="C17" s="1">
        <f>IF(Veg_Table[[#This Row],[DIAMETER]]="",1,0)</f>
        <v>0</v>
      </c>
      <c r="D17" s="1">
        <f>IF(Veg_Table[[#This Row],[HEIGHT]]="",1,0)</f>
        <v>0</v>
      </c>
      <c r="E1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7" s="1">
        <f>IF(AND(Veg_Table[[#This Row],[TAT_RESULT]]="ABATE",Veg_Table[[#This Row],[PRESCRIP]]="NW_No Work"),1,0)</f>
        <v>0</v>
      </c>
      <c r="G17" s="1">
        <f>IF(OR(Veg_Table[[#This Row],[Prescription R-Scale]]="NA",Veg_Table[[#This Row],[Diameter R-Scale]]="NA"),0,IF(Veg_Table[[#This Row],[Diameter R-Scale]]&lt;&gt;Veg_Table[[#This Row],[Prescription R-Scale]],1,0))</f>
        <v>0</v>
      </c>
      <c r="H17" s="1">
        <f>IF(OR(AND(Veg_Table[[#This Row],[PRESCRIP]]="BC_Br Rmv", Veg_Table[[#This Row],[WOOD_MAN]]&lt;&gt;"Not Needed"),AND(Veg_Table[[#This Row],[PRESCRIP]]="BCS_Br Rmv+Trt", Veg_Table[[#This Row],[WOOD_MAN]]&lt;&gt;"Not Needed")),1,0)</f>
        <v>0</v>
      </c>
      <c r="I17" s="1">
        <f ca="1">IF(AND(Veg_Table[[#This Row],[Prescription_Changed]]="Yes",Veg_Table[[#This Row],[TAT_RESULT]]=""),1,0)</f>
        <v>0</v>
      </c>
      <c r="J17" s="1">
        <f ca="1">SUM(Veg_Table[[#This Row],[Prescription and Status do not match]:[Prescription_Edited_And_TAT_Is_Blank]])</f>
        <v>1</v>
      </c>
      <c r="K17" s="1">
        <f ca="1">IF(Veg_Table[[#This Row],[Sum of Errors]]&gt;0,1,0)</f>
        <v>1</v>
      </c>
      <c r="L17" s="1">
        <f>1</f>
        <v>1</v>
      </c>
      <c r="M1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7" s="1">
        <f>IF(OR(MID(Veg_Table[[#This Row],[PRESCRIP]],2,1)="1",MID(Veg_Table[[#This Row],[PRESCRIP]],2,1)="2",MID(Veg_Table[[#This Row],[PRESCRIP]],2,1)="3",MID(Veg_Table[[#This Row],[PRESCRIP]],2,1)="4"),_xlfn.NUMBERVALUE(MID(Veg_Table[[#This Row],[PRESCRIP]],2,1)),"NA")</f>
        <v>1</v>
      </c>
      <c r="O17" s="1">
        <f>WEEKNUM(Veg_Table[[#This Row],[EVM_LAST_EDITED_Day]],2)</f>
        <v>20</v>
      </c>
      <c r="P17" s="25">
        <f>IFERROR(DATE(YEAR(Veg_Table[[#This Row],[EVM_LAST_EDITED2]]),MONTH(Veg_Table[[#This Row],[EVM_LAST_EDITED2]]),DAY(Veg_Table[[#This Row],[EVM_LAST_EDITED2]])),DATE(2019,1,1))</f>
        <v>43962</v>
      </c>
      <c r="Q17" s="3">
        <f>VALUE(SUBSTITUTE(Veg_Table[[#This Row],[EVM_LAST_EDITED]],",",""))</f>
        <v>43962.632139918998</v>
      </c>
      <c r="R17" s="1" t="str">
        <f>_xlfn.IFNA(IF(Veg_Table[[#This Row],[EVM_LAST_EDITOR]]="","zBlank EVM Last Editor",VLOOKUP(Veg_Table[[#This Row],[EVM_LAST_EDITOR]],Roster_Table[#All],4,FALSE)),"zAWRR Not in Roster")</f>
        <v>NCR</v>
      </c>
      <c r="S17" s="1" t="str">
        <f>_xlfn.IFNA(IF(Veg_Table[[#This Row],[EVM_LAST_EDITOR]]="","zBlank EVM Last Editor",VLOOKUP(Veg_Table[[#This Row],[EVM_LAST_EDITOR]],Roster_Table[#All],16,FALSE)),"zCompany_AWRR not in Roster")</f>
        <v>NCR_North Coast Resource Management</v>
      </c>
      <c r="T17" s="2">
        <f>IFERROR(DATE(YEAR(Veg_Table[[#This Row],[Created2]]),MONTH(Veg_Table[[#This Row],[Created2]]),DAY(Veg_Table[[#This Row],[Created2]])),DATE(2019,1,1))</f>
        <v>43727</v>
      </c>
      <c r="U17" s="3">
        <f>VALUE(SUBSTITUTE(Veg_Table[[#This Row],[Created]],",",""))</f>
        <v>43727.566006944398</v>
      </c>
      <c r="V17" s="3" t="str">
        <f ca="1">IFERROR(_xlfn.IFNA(CELL("contents",INDIRECT(_xlfn.CONCAT("Veg_Table_Production_Data!",ADDRESS(MATCH(_xlfn.MAXIFS(#REF!,#REF!,"="&amp;Veg_Table[[#This Row],[AUTO_ID]],#REF!,"&lt;"&amp;Veg_Table[[#This Row],[EVM_LAST_EDITED_Day]]),#REF!,0),COLUMN(#REF!),4,1,)))),""),"")</f>
        <v/>
      </c>
      <c r="W17" s="3" t="str">
        <f ca="1">IF(Veg_Table[[#This Row],[Previous_Prescription]]="","No",IF(Veg_Table[[#This Row],[Previous_Prescription]]=Veg_Table[[#This Row],[PRESCRIP]],"No","Yes"))</f>
        <v>No</v>
      </c>
      <c r="X17" s="3" t="str">
        <f>IF(Veg_Table[[#This Row],[EVM_LAST_EDITED_Day]]=Veg_Table[[#This Row],[Created_Day]],"New","Old")</f>
        <v>Old</v>
      </c>
      <c r="Y17" s="1">
        <f>IFERROR(IF(FIND("delete",LOWER(Veg_Table[[#This Row],[PI_COMMENTS]]))&gt;=1,1,0),0)</f>
        <v>0</v>
      </c>
      <c r="Z17" s="1" t="str">
        <f>_xlfn.IFNA(IF(Veg_Table[[#This Row],[EVM_LAST_EDITOR]]="","Yes",VLOOKUP(Veg_Table[[#This Row],[EVM_LAST_EDITOR]],Roster_Table[#All],15,FALSE)),"Yes")</f>
        <v>No</v>
      </c>
      <c r="AA1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 s="1" t="str">
        <f>_xlfn.IFNA(VLOOKUP(Veg_Table[[#This Row],[EVM_LAST_EDITOR]],Roster_Table[#All],3,FALSE),"zAWRR Not in Roster")</f>
        <v>Ben</v>
      </c>
      <c r="AC17" s="1" t="str">
        <f>_xlfn.IFNA(VLOOKUP(Veg_Table[[#This Row],[EVM_LAST_EDITOR]],Roster_Table[#All],2,FALSE),"zAWRR Not in Roster")</f>
        <v>Chambers</v>
      </c>
      <c r="AD17" s="1" t="str">
        <f>IF(_xlfn.CONCAT(Veg_Table[[#This Row],[First_Name]]," ",Veg_Table[[#This Row],[Last_Name]])="zAWRR Not in Roster zAWRR Not in Roster","zAWRR Not in Roster",_xlfn.CONCAT(Veg_Table[[#This Row],[First_Name]]," ",Veg_Table[[#This Row],[Last_Name]]))</f>
        <v>Ben Chambers</v>
      </c>
      <c r="AE17">
        <v>1762635</v>
      </c>
      <c r="AF17" t="s">
        <v>4155</v>
      </c>
      <c r="AG17" t="s">
        <v>30</v>
      </c>
      <c r="AH17" t="s">
        <v>838</v>
      </c>
      <c r="AI17" t="s">
        <v>839</v>
      </c>
      <c r="AJ17" t="s">
        <v>48</v>
      </c>
      <c r="AL17" t="s">
        <v>822</v>
      </c>
      <c r="AM17" t="s">
        <v>844</v>
      </c>
      <c r="AN17" t="s">
        <v>25</v>
      </c>
      <c r="AO17" t="s">
        <v>25</v>
      </c>
      <c r="AP17">
        <v>5</v>
      </c>
      <c r="AQ17">
        <v>16</v>
      </c>
      <c r="AS17" t="s">
        <v>55</v>
      </c>
      <c r="AT17" t="s">
        <v>515</v>
      </c>
      <c r="AU17" t="s">
        <v>25</v>
      </c>
      <c r="AV17" t="s">
        <v>519</v>
      </c>
      <c r="AW17" t="s">
        <v>4156</v>
      </c>
      <c r="AX17" t="s">
        <v>534</v>
      </c>
      <c r="AZ17"/>
      <c r="BB17" s="4"/>
      <c r="BD17" t="s">
        <v>29</v>
      </c>
      <c r="BI17" s="3"/>
      <c r="BJ17" t="s">
        <v>4148</v>
      </c>
      <c r="BK17" s="30" t="s">
        <v>360</v>
      </c>
      <c r="BL17" s="3">
        <v>43962.632139918984</v>
      </c>
      <c r="BM17" t="s">
        <v>31</v>
      </c>
      <c r="BN17" t="s">
        <v>32</v>
      </c>
      <c r="BO17" t="s">
        <v>3810</v>
      </c>
      <c r="BP17" t="s">
        <v>1990</v>
      </c>
      <c r="BQ17" t="s">
        <v>826</v>
      </c>
      <c r="BR17" t="s">
        <v>28</v>
      </c>
      <c r="BS17" t="s">
        <v>28</v>
      </c>
      <c r="BT17" t="s">
        <v>827</v>
      </c>
      <c r="BU17" s="3">
        <v>43727.566006944442</v>
      </c>
      <c r="BV17" t="s">
        <v>803</v>
      </c>
      <c r="BW17" s="3">
        <v>43962.648486087965</v>
      </c>
      <c r="BX17" t="s">
        <v>4157</v>
      </c>
      <c r="CG17"/>
      <c r="CH17"/>
      <c r="CI17"/>
      <c r="CY17"/>
      <c r="DA17"/>
      <c r="DE17"/>
      <c r="DF17"/>
    </row>
    <row r="18" spans="1:110" x14ac:dyDescent="0.25">
      <c r="A18" s="1">
        <f>IF(Veg_Table[[#This Row],[VP_STATUS]]="Hold",0,IF(OR(AND(Veg_Table[[#This Row],[PRESCRIP]]="NW_No Work",Veg_Table[[#This Row],[VP_STATUS]]&lt;&gt;"No Work Required Under EVM"),AND(Veg_Table[[#This Row],[VP_STATUS]]="No Work Required Under EVM",Veg_Table[[#This Row],[PRESCRIP]]&lt;&gt;"NW_No Work")),1,0))</f>
        <v>0</v>
      </c>
      <c r="B18" s="1">
        <f>IF(Veg_Table[[#This Row],[SPECIES]]="",1,0)</f>
        <v>0</v>
      </c>
      <c r="C18" s="1">
        <f>IF(Veg_Table[[#This Row],[DIAMETER]]="",1,0)</f>
        <v>0</v>
      </c>
      <c r="D18" s="1">
        <f>IF(Veg_Table[[#This Row],[HEIGHT]]="",1,0)</f>
        <v>0</v>
      </c>
      <c r="E1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8" s="1">
        <f>IF(AND(Veg_Table[[#This Row],[TAT_RESULT]]="ABATE",Veg_Table[[#This Row],[PRESCRIP]]="NW_No Work"),1,0)</f>
        <v>0</v>
      </c>
      <c r="G18" s="1">
        <f>IF(OR(Veg_Table[[#This Row],[Prescription R-Scale]]="NA",Veg_Table[[#This Row],[Diameter R-Scale]]="NA"),0,IF(Veg_Table[[#This Row],[Diameter R-Scale]]&lt;&gt;Veg_Table[[#This Row],[Prescription R-Scale]],1,0))</f>
        <v>0</v>
      </c>
      <c r="H18" s="1">
        <f>IF(OR(AND(Veg_Table[[#This Row],[PRESCRIP]]="BC_Br Rmv", Veg_Table[[#This Row],[WOOD_MAN]]&lt;&gt;"Not Needed"),AND(Veg_Table[[#This Row],[PRESCRIP]]="BCS_Br Rmv+Trt", Veg_Table[[#This Row],[WOOD_MAN]]&lt;&gt;"Not Needed")),1,0)</f>
        <v>1</v>
      </c>
      <c r="I18" s="1">
        <f ca="1">IF(AND(Veg_Table[[#This Row],[Prescription_Changed]]="Yes",Veg_Table[[#This Row],[TAT_RESULT]]=""),1,0)</f>
        <v>0</v>
      </c>
      <c r="J18" s="1">
        <f ca="1">SUM(Veg_Table[[#This Row],[Prescription and Status do not match]:[Prescription_Edited_And_TAT_Is_Blank]])</f>
        <v>1</v>
      </c>
      <c r="K18" s="1">
        <f ca="1">IF(Veg_Table[[#This Row],[Sum of Errors]]&gt;0,1,0)</f>
        <v>1</v>
      </c>
      <c r="L18" s="1">
        <f>1</f>
        <v>1</v>
      </c>
      <c r="M18"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8" s="1" t="str">
        <f>IF(OR(MID(Veg_Table[[#This Row],[PRESCRIP]],2,1)="1",MID(Veg_Table[[#This Row],[PRESCRIP]],2,1)="2",MID(Veg_Table[[#This Row],[PRESCRIP]],2,1)="3",MID(Veg_Table[[#This Row],[PRESCRIP]],2,1)="4"),_xlfn.NUMBERVALUE(MID(Veg_Table[[#This Row],[PRESCRIP]],2,1)),"NA")</f>
        <v>NA</v>
      </c>
      <c r="O18" s="1">
        <f>WEEKNUM(Veg_Table[[#This Row],[EVM_LAST_EDITED_Day]],2)</f>
        <v>20</v>
      </c>
      <c r="P18" s="25">
        <f>IFERROR(DATE(YEAR(Veg_Table[[#This Row],[EVM_LAST_EDITED2]]),MONTH(Veg_Table[[#This Row],[EVM_LAST_EDITED2]]),DAY(Veg_Table[[#This Row],[EVM_LAST_EDITED2]])),DATE(2019,1,1))</f>
        <v>43962</v>
      </c>
      <c r="Q18" s="3">
        <f>VALUE(SUBSTITUTE(Veg_Table[[#This Row],[EVM_LAST_EDITED]],",",""))</f>
        <v>43962.632139918998</v>
      </c>
      <c r="R18" s="1" t="str">
        <f>_xlfn.IFNA(IF(Veg_Table[[#This Row],[EVM_LAST_EDITOR]]="","zBlank EVM Last Editor",VLOOKUP(Veg_Table[[#This Row],[EVM_LAST_EDITOR]],Roster_Table[#All],4,FALSE)),"zAWRR Not in Roster")</f>
        <v>NCR</v>
      </c>
      <c r="S18" s="1" t="str">
        <f>_xlfn.IFNA(IF(Veg_Table[[#This Row],[EVM_LAST_EDITOR]]="","zBlank EVM Last Editor",VLOOKUP(Veg_Table[[#This Row],[EVM_LAST_EDITOR]],Roster_Table[#All],16,FALSE)),"zCompany_AWRR not in Roster")</f>
        <v>NCR_North Coast Resource Management</v>
      </c>
      <c r="T18" s="2">
        <f>IFERROR(DATE(YEAR(Veg_Table[[#This Row],[Created2]]),MONTH(Veg_Table[[#This Row],[Created2]]),DAY(Veg_Table[[#This Row],[Created2]])),DATE(2019,1,1))</f>
        <v>43686</v>
      </c>
      <c r="U18" s="3">
        <f>VALUE(SUBSTITUTE(Veg_Table[[#This Row],[Created]],",",""))</f>
        <v>43686.418530092596</v>
      </c>
      <c r="V18" s="3" t="str">
        <f ca="1">IFERROR(_xlfn.IFNA(CELL("contents",INDIRECT(_xlfn.CONCAT("Veg_Table_Production_Data!",ADDRESS(MATCH(_xlfn.MAXIFS(#REF!,#REF!,"="&amp;Veg_Table[[#This Row],[AUTO_ID]],#REF!,"&lt;"&amp;Veg_Table[[#This Row],[EVM_LAST_EDITED_Day]]),#REF!,0),COLUMN(#REF!),4,1,)))),""),"")</f>
        <v/>
      </c>
      <c r="W18" s="3" t="str">
        <f ca="1">IF(Veg_Table[[#This Row],[Previous_Prescription]]="","No",IF(Veg_Table[[#This Row],[Previous_Prescription]]=Veg_Table[[#This Row],[PRESCRIP]],"No","Yes"))</f>
        <v>No</v>
      </c>
      <c r="X18" s="3" t="str">
        <f>IF(Veg_Table[[#This Row],[EVM_LAST_EDITED_Day]]=Veg_Table[[#This Row],[Created_Day]],"New","Old")</f>
        <v>Old</v>
      </c>
      <c r="Y18" s="1">
        <f>IFERROR(IF(FIND("delete",LOWER(Veg_Table[[#This Row],[PI_COMMENTS]]))&gt;=1,1,0),0)</f>
        <v>0</v>
      </c>
      <c r="Z18" s="1" t="str">
        <f>_xlfn.IFNA(IF(Veg_Table[[#This Row],[EVM_LAST_EDITOR]]="","Yes",VLOOKUP(Veg_Table[[#This Row],[EVM_LAST_EDITOR]],Roster_Table[#All],15,FALSE)),"Yes")</f>
        <v>No</v>
      </c>
      <c r="AA1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8" s="1" t="str">
        <f>_xlfn.IFNA(VLOOKUP(Veg_Table[[#This Row],[EVM_LAST_EDITOR]],Roster_Table[#All],3,FALSE),"zAWRR Not in Roster")</f>
        <v>Ben</v>
      </c>
      <c r="AC18" s="1" t="str">
        <f>_xlfn.IFNA(VLOOKUP(Veg_Table[[#This Row],[EVM_LAST_EDITOR]],Roster_Table[#All],2,FALSE),"zAWRR Not in Roster")</f>
        <v>Chambers</v>
      </c>
      <c r="AD18" s="1" t="str">
        <f>IF(_xlfn.CONCAT(Veg_Table[[#This Row],[First_Name]]," ",Veg_Table[[#This Row],[Last_Name]])="zAWRR Not in Roster zAWRR Not in Roster","zAWRR Not in Roster",_xlfn.CONCAT(Veg_Table[[#This Row],[First_Name]]," ",Veg_Table[[#This Row],[Last_Name]]))</f>
        <v>Ben Chambers</v>
      </c>
      <c r="AE18">
        <v>1750224</v>
      </c>
      <c r="AF18" t="s">
        <v>4229</v>
      </c>
      <c r="AG18" t="s">
        <v>30</v>
      </c>
      <c r="AH18" t="s">
        <v>1375</v>
      </c>
      <c r="AI18" t="s">
        <v>1376</v>
      </c>
      <c r="AJ18" t="s">
        <v>48</v>
      </c>
      <c r="AK18" t="s">
        <v>28</v>
      </c>
      <c r="AL18" t="s">
        <v>37</v>
      </c>
      <c r="AM18" t="s">
        <v>49</v>
      </c>
      <c r="AN18" t="s">
        <v>25</v>
      </c>
      <c r="AO18" t="s">
        <v>25</v>
      </c>
      <c r="AP18">
        <v>0</v>
      </c>
      <c r="AQ18">
        <v>3</v>
      </c>
      <c r="AR18" t="s">
        <v>28</v>
      </c>
      <c r="AS18" t="s">
        <v>50</v>
      </c>
      <c r="AT18" t="s">
        <v>515</v>
      </c>
      <c r="AU18" t="s">
        <v>25</v>
      </c>
      <c r="AV18" t="s">
        <v>28</v>
      </c>
      <c r="AW18" t="s">
        <v>4230</v>
      </c>
      <c r="AX18" t="s">
        <v>534</v>
      </c>
      <c r="AY18" t="s">
        <v>28</v>
      </c>
      <c r="AZ18"/>
      <c r="BA18" t="s">
        <v>28</v>
      </c>
      <c r="BB18" s="4"/>
      <c r="BC18" t="s">
        <v>28</v>
      </c>
      <c r="BD18" t="s">
        <v>29</v>
      </c>
      <c r="BF18" t="s">
        <v>28</v>
      </c>
      <c r="BG18" t="s">
        <v>28</v>
      </c>
      <c r="BH18" t="s">
        <v>28</v>
      </c>
      <c r="BI18" s="3"/>
      <c r="BJ18" t="s">
        <v>1716</v>
      </c>
      <c r="BK18" s="30" t="s">
        <v>360</v>
      </c>
      <c r="BL18" s="3">
        <v>43962.632139918984</v>
      </c>
      <c r="BM18" t="s">
        <v>31</v>
      </c>
      <c r="BN18" t="s">
        <v>32</v>
      </c>
      <c r="BO18" t="s">
        <v>1378</v>
      </c>
      <c r="BP18" t="s">
        <v>1379</v>
      </c>
      <c r="BQ18" t="s">
        <v>826</v>
      </c>
      <c r="BR18" t="s">
        <v>28</v>
      </c>
      <c r="BS18" t="s">
        <v>28</v>
      </c>
      <c r="BT18" t="s">
        <v>44</v>
      </c>
      <c r="BU18" s="3">
        <v>43686.418530092589</v>
      </c>
      <c r="BV18" t="s">
        <v>803</v>
      </c>
      <c r="BW18" s="3">
        <v>43962.648486087965</v>
      </c>
      <c r="BX18" t="s">
        <v>4231</v>
      </c>
      <c r="CG18"/>
      <c r="CH18"/>
      <c r="CI18"/>
      <c r="CY18"/>
      <c r="DA18"/>
      <c r="DE18"/>
      <c r="DF18"/>
    </row>
    <row r="19" spans="1:110" x14ac:dyDescent="0.25">
      <c r="A19" s="1">
        <f>IF(Veg_Table[[#This Row],[VP_STATUS]]="Hold",0,IF(OR(AND(Veg_Table[[#This Row],[PRESCRIP]]="NW_No Work",Veg_Table[[#This Row],[VP_STATUS]]&lt;&gt;"No Work Required Under EVM"),AND(Veg_Table[[#This Row],[VP_STATUS]]="No Work Required Under EVM",Veg_Table[[#This Row],[PRESCRIP]]&lt;&gt;"NW_No Work")),1,0))</f>
        <v>0</v>
      </c>
      <c r="B19" s="1">
        <f>IF(Veg_Table[[#This Row],[SPECIES]]="",1,0)</f>
        <v>0</v>
      </c>
      <c r="C19" s="1">
        <f>IF(Veg_Table[[#This Row],[DIAMETER]]="",1,0)</f>
        <v>0</v>
      </c>
      <c r="D19" s="1">
        <f>IF(Veg_Table[[#This Row],[HEIGHT]]="",1,0)</f>
        <v>0</v>
      </c>
      <c r="E1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9" s="1">
        <f>IF(AND(Veg_Table[[#This Row],[TAT_RESULT]]="ABATE",Veg_Table[[#This Row],[PRESCRIP]]="NW_No Work"),1,0)</f>
        <v>0</v>
      </c>
      <c r="G19" s="1">
        <f>IF(OR(Veg_Table[[#This Row],[Prescription R-Scale]]="NA",Veg_Table[[#This Row],[Diameter R-Scale]]="NA"),0,IF(Veg_Table[[#This Row],[Diameter R-Scale]]&lt;&gt;Veg_Table[[#This Row],[Prescription R-Scale]],1,0))</f>
        <v>0</v>
      </c>
      <c r="H19" s="1">
        <f>IF(OR(AND(Veg_Table[[#This Row],[PRESCRIP]]="BC_Br Rmv", Veg_Table[[#This Row],[WOOD_MAN]]&lt;&gt;"Not Needed"),AND(Veg_Table[[#This Row],[PRESCRIP]]="BCS_Br Rmv+Trt", Veg_Table[[#This Row],[WOOD_MAN]]&lt;&gt;"Not Needed")),1,0)</f>
        <v>1</v>
      </c>
      <c r="I19" s="1">
        <f ca="1">IF(AND(Veg_Table[[#This Row],[Prescription_Changed]]="Yes",Veg_Table[[#This Row],[TAT_RESULT]]=""),1,0)</f>
        <v>0</v>
      </c>
      <c r="J19" s="1">
        <f ca="1">SUM(Veg_Table[[#This Row],[Prescription and Status do not match]:[Prescription_Edited_And_TAT_Is_Blank]])</f>
        <v>1</v>
      </c>
      <c r="K19" s="1">
        <f ca="1">IF(Veg_Table[[#This Row],[Sum of Errors]]&gt;0,1,0)</f>
        <v>1</v>
      </c>
      <c r="L19" s="1">
        <f>1</f>
        <v>1</v>
      </c>
      <c r="M19"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9" s="1" t="str">
        <f>IF(OR(MID(Veg_Table[[#This Row],[PRESCRIP]],2,1)="1",MID(Veg_Table[[#This Row],[PRESCRIP]],2,1)="2",MID(Veg_Table[[#This Row],[PRESCRIP]],2,1)="3",MID(Veg_Table[[#This Row],[PRESCRIP]],2,1)="4"),_xlfn.NUMBERVALUE(MID(Veg_Table[[#This Row],[PRESCRIP]],2,1)),"NA")</f>
        <v>NA</v>
      </c>
      <c r="O19" s="1">
        <f>WEEKNUM(Veg_Table[[#This Row],[EVM_LAST_EDITED_Day]],2)</f>
        <v>20</v>
      </c>
      <c r="P19" s="25">
        <f>IFERROR(DATE(YEAR(Veg_Table[[#This Row],[EVM_LAST_EDITED2]]),MONTH(Veg_Table[[#This Row],[EVM_LAST_EDITED2]]),DAY(Veg_Table[[#This Row],[EVM_LAST_EDITED2]])),DATE(2019,1,1))</f>
        <v>43962</v>
      </c>
      <c r="Q19" s="3">
        <f>VALUE(SUBSTITUTE(Veg_Table[[#This Row],[EVM_LAST_EDITED]],",",""))</f>
        <v>43962.632139918998</v>
      </c>
      <c r="R19" s="1" t="str">
        <f>_xlfn.IFNA(IF(Veg_Table[[#This Row],[EVM_LAST_EDITOR]]="","zBlank EVM Last Editor",VLOOKUP(Veg_Table[[#This Row],[EVM_LAST_EDITOR]],Roster_Table[#All],4,FALSE)),"zAWRR Not in Roster")</f>
        <v>NCR</v>
      </c>
      <c r="S19" s="1" t="str">
        <f>_xlfn.IFNA(IF(Veg_Table[[#This Row],[EVM_LAST_EDITOR]]="","zBlank EVM Last Editor",VLOOKUP(Veg_Table[[#This Row],[EVM_LAST_EDITOR]],Roster_Table[#All],16,FALSE)),"zCompany_AWRR not in Roster")</f>
        <v>NCR_North Coast Resource Management</v>
      </c>
      <c r="T19" s="2">
        <f>IFERROR(DATE(YEAR(Veg_Table[[#This Row],[Created2]]),MONTH(Veg_Table[[#This Row],[Created2]]),DAY(Veg_Table[[#This Row],[Created2]])),DATE(2019,1,1))</f>
        <v>43686</v>
      </c>
      <c r="U19" s="3">
        <f>VALUE(SUBSTITUTE(Veg_Table[[#This Row],[Created]],",",""))</f>
        <v>43686.423252314802</v>
      </c>
      <c r="V19" s="3" t="str">
        <f ca="1">IFERROR(_xlfn.IFNA(CELL("contents",INDIRECT(_xlfn.CONCAT("Veg_Table_Production_Data!",ADDRESS(MATCH(_xlfn.MAXIFS(#REF!,#REF!,"="&amp;Veg_Table[[#This Row],[AUTO_ID]],#REF!,"&lt;"&amp;Veg_Table[[#This Row],[EVM_LAST_EDITED_Day]]),#REF!,0),COLUMN(#REF!),4,1,)))),""),"")</f>
        <v/>
      </c>
      <c r="W19" s="3" t="str">
        <f ca="1">IF(Veg_Table[[#This Row],[Previous_Prescription]]="","No",IF(Veg_Table[[#This Row],[Previous_Prescription]]=Veg_Table[[#This Row],[PRESCRIP]],"No","Yes"))</f>
        <v>No</v>
      </c>
      <c r="X19" s="3" t="str">
        <f>IF(Veg_Table[[#This Row],[EVM_LAST_EDITED_Day]]=Veg_Table[[#This Row],[Created_Day]],"New","Old")</f>
        <v>Old</v>
      </c>
      <c r="Y19" s="1">
        <f>IFERROR(IF(FIND("delete",LOWER(Veg_Table[[#This Row],[PI_COMMENTS]]))&gt;=1,1,0),0)</f>
        <v>0</v>
      </c>
      <c r="Z19" s="1" t="str">
        <f>_xlfn.IFNA(IF(Veg_Table[[#This Row],[EVM_LAST_EDITOR]]="","Yes",VLOOKUP(Veg_Table[[#This Row],[EVM_LAST_EDITOR]],Roster_Table[#All],15,FALSE)),"Yes")</f>
        <v>No</v>
      </c>
      <c r="AA1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9" s="1" t="str">
        <f>_xlfn.IFNA(VLOOKUP(Veg_Table[[#This Row],[EVM_LAST_EDITOR]],Roster_Table[#All],3,FALSE),"zAWRR Not in Roster")</f>
        <v>Ben</v>
      </c>
      <c r="AC19" s="1" t="str">
        <f>_xlfn.IFNA(VLOOKUP(Veg_Table[[#This Row],[EVM_LAST_EDITOR]],Roster_Table[#All],2,FALSE),"zAWRR Not in Roster")</f>
        <v>Chambers</v>
      </c>
      <c r="AD19" s="1" t="str">
        <f>IF(_xlfn.CONCAT(Veg_Table[[#This Row],[First_Name]]," ",Veg_Table[[#This Row],[Last_Name]])="zAWRR Not in Roster zAWRR Not in Roster","zAWRR Not in Roster",_xlfn.CONCAT(Veg_Table[[#This Row],[First_Name]]," ",Veg_Table[[#This Row],[Last_Name]]))</f>
        <v>Ben Chambers</v>
      </c>
      <c r="AE19">
        <v>1750225</v>
      </c>
      <c r="AF19" t="s">
        <v>4232</v>
      </c>
      <c r="AG19" t="s">
        <v>30</v>
      </c>
      <c r="AH19" t="s">
        <v>1375</v>
      </c>
      <c r="AI19" t="s">
        <v>1376</v>
      </c>
      <c r="AJ19" t="s">
        <v>48</v>
      </c>
      <c r="AK19" t="s">
        <v>28</v>
      </c>
      <c r="AL19" t="s">
        <v>37</v>
      </c>
      <c r="AM19" t="s">
        <v>49</v>
      </c>
      <c r="AN19" t="s">
        <v>25</v>
      </c>
      <c r="AO19" t="s">
        <v>25</v>
      </c>
      <c r="AP19">
        <v>0</v>
      </c>
      <c r="AQ19">
        <v>5</v>
      </c>
      <c r="AR19" t="s">
        <v>28</v>
      </c>
      <c r="AS19" t="s">
        <v>50</v>
      </c>
      <c r="AT19" t="s">
        <v>515</v>
      </c>
      <c r="AU19" t="s">
        <v>25</v>
      </c>
      <c r="AV19" t="s">
        <v>28</v>
      </c>
      <c r="AW19" t="s">
        <v>4233</v>
      </c>
      <c r="AX19" t="s">
        <v>534</v>
      </c>
      <c r="AY19" t="s">
        <v>28</v>
      </c>
      <c r="AZ19"/>
      <c r="BA19" t="s">
        <v>28</v>
      </c>
      <c r="BB19" s="4"/>
      <c r="BC19" t="s">
        <v>28</v>
      </c>
      <c r="BD19" t="s">
        <v>29</v>
      </c>
      <c r="BF19" t="s">
        <v>28</v>
      </c>
      <c r="BG19" t="s">
        <v>28</v>
      </c>
      <c r="BH19" t="s">
        <v>28</v>
      </c>
      <c r="BI19" s="3"/>
      <c r="BJ19" t="s">
        <v>1716</v>
      </c>
      <c r="BK19" s="30" t="s">
        <v>360</v>
      </c>
      <c r="BL19" s="3">
        <v>43962.632139918984</v>
      </c>
      <c r="BM19" t="s">
        <v>31</v>
      </c>
      <c r="BN19" t="s">
        <v>32</v>
      </c>
      <c r="BO19" t="s">
        <v>1378</v>
      </c>
      <c r="BP19" t="s">
        <v>1379</v>
      </c>
      <c r="BQ19" t="s">
        <v>826</v>
      </c>
      <c r="BR19" t="s">
        <v>28</v>
      </c>
      <c r="BS19" t="s">
        <v>28</v>
      </c>
      <c r="BT19" t="s">
        <v>44</v>
      </c>
      <c r="BU19" s="3">
        <v>43686.423252314817</v>
      </c>
      <c r="BV19" t="s">
        <v>803</v>
      </c>
      <c r="BW19" s="3">
        <v>43962.648486087965</v>
      </c>
      <c r="BX19" t="s">
        <v>4234</v>
      </c>
      <c r="CG19"/>
      <c r="CH19"/>
      <c r="CI19"/>
      <c r="CY19"/>
      <c r="DA19"/>
      <c r="DE19"/>
      <c r="DF19"/>
    </row>
    <row r="20" spans="1:110" x14ac:dyDescent="0.25">
      <c r="A20" s="1">
        <f>IF(Veg_Table[[#This Row],[VP_STATUS]]="Hold",0,IF(OR(AND(Veg_Table[[#This Row],[PRESCRIP]]="NW_No Work",Veg_Table[[#This Row],[VP_STATUS]]&lt;&gt;"No Work Required Under EVM"),AND(Veg_Table[[#This Row],[VP_STATUS]]="No Work Required Under EVM",Veg_Table[[#This Row],[PRESCRIP]]&lt;&gt;"NW_No Work")),1,0))</f>
        <v>0</v>
      </c>
      <c r="B20" s="1">
        <f>IF(Veg_Table[[#This Row],[SPECIES]]="",1,0)</f>
        <v>0</v>
      </c>
      <c r="C20" s="1">
        <f>IF(Veg_Table[[#This Row],[DIAMETER]]="",1,0)</f>
        <v>0</v>
      </c>
      <c r="D20" s="1">
        <f>IF(Veg_Table[[#This Row],[HEIGHT]]="",1,0)</f>
        <v>0</v>
      </c>
      <c r="E2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20" s="1">
        <f>IF(AND(Veg_Table[[#This Row],[TAT_RESULT]]="ABATE",Veg_Table[[#This Row],[PRESCRIP]]="NW_No Work"),1,0)</f>
        <v>0</v>
      </c>
      <c r="G20" s="1">
        <f>IF(OR(Veg_Table[[#This Row],[Prescription R-Scale]]="NA",Veg_Table[[#This Row],[Diameter R-Scale]]="NA"),0,IF(Veg_Table[[#This Row],[Diameter R-Scale]]&lt;&gt;Veg_Table[[#This Row],[Prescription R-Scale]],1,0))</f>
        <v>0</v>
      </c>
      <c r="H20" s="1">
        <f>IF(OR(AND(Veg_Table[[#This Row],[PRESCRIP]]="BC_Br Rmv", Veg_Table[[#This Row],[WOOD_MAN]]&lt;&gt;"Not Needed"),AND(Veg_Table[[#This Row],[PRESCRIP]]="BCS_Br Rmv+Trt", Veg_Table[[#This Row],[WOOD_MAN]]&lt;&gt;"Not Needed")),1,0)</f>
        <v>1</v>
      </c>
      <c r="I20" s="1">
        <f ca="1">IF(AND(Veg_Table[[#This Row],[Prescription_Changed]]="Yes",Veg_Table[[#This Row],[TAT_RESULT]]=""),1,0)</f>
        <v>0</v>
      </c>
      <c r="J20" s="1">
        <f ca="1">SUM(Veg_Table[[#This Row],[Prescription and Status do not match]:[Prescription_Edited_And_TAT_Is_Blank]])</f>
        <v>1</v>
      </c>
      <c r="K20" s="1">
        <f ca="1">IF(Veg_Table[[#This Row],[Sum of Errors]]&gt;0,1,0)</f>
        <v>1</v>
      </c>
      <c r="L20" s="1">
        <f>1</f>
        <v>1</v>
      </c>
      <c r="M20"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20" s="1" t="str">
        <f>IF(OR(MID(Veg_Table[[#This Row],[PRESCRIP]],2,1)="1",MID(Veg_Table[[#This Row],[PRESCRIP]],2,1)="2",MID(Veg_Table[[#This Row],[PRESCRIP]],2,1)="3",MID(Veg_Table[[#This Row],[PRESCRIP]],2,1)="4"),_xlfn.NUMBERVALUE(MID(Veg_Table[[#This Row],[PRESCRIP]],2,1)),"NA")</f>
        <v>NA</v>
      </c>
      <c r="O20" s="1">
        <f>WEEKNUM(Veg_Table[[#This Row],[EVM_LAST_EDITED_Day]],2)</f>
        <v>20</v>
      </c>
      <c r="P20" s="25">
        <f>IFERROR(DATE(YEAR(Veg_Table[[#This Row],[EVM_LAST_EDITED2]]),MONTH(Veg_Table[[#This Row],[EVM_LAST_EDITED2]]),DAY(Veg_Table[[#This Row],[EVM_LAST_EDITED2]])),DATE(2019,1,1))</f>
        <v>43962</v>
      </c>
      <c r="Q20" s="3">
        <f>VALUE(SUBSTITUTE(Veg_Table[[#This Row],[EVM_LAST_EDITED]],",",""))</f>
        <v>43962.632139918998</v>
      </c>
      <c r="R20" s="1" t="str">
        <f>_xlfn.IFNA(IF(Veg_Table[[#This Row],[EVM_LAST_EDITOR]]="","zBlank EVM Last Editor",VLOOKUP(Veg_Table[[#This Row],[EVM_LAST_EDITOR]],Roster_Table[#All],4,FALSE)),"zAWRR Not in Roster")</f>
        <v>NCR</v>
      </c>
      <c r="S20" s="1" t="str">
        <f>_xlfn.IFNA(IF(Veg_Table[[#This Row],[EVM_LAST_EDITOR]]="","zBlank EVM Last Editor",VLOOKUP(Veg_Table[[#This Row],[EVM_LAST_EDITOR]],Roster_Table[#All],16,FALSE)),"zCompany_AWRR not in Roster")</f>
        <v>NCR_North Coast Resource Management</v>
      </c>
      <c r="T20" s="2">
        <f>IFERROR(DATE(YEAR(Veg_Table[[#This Row],[Created2]]),MONTH(Veg_Table[[#This Row],[Created2]]),DAY(Veg_Table[[#This Row],[Created2]])),DATE(2019,1,1))</f>
        <v>43686</v>
      </c>
      <c r="U20" s="3">
        <f>VALUE(SUBSTITUTE(Veg_Table[[#This Row],[Created]],",",""))</f>
        <v>43686.424826388902</v>
      </c>
      <c r="V20" s="3" t="str">
        <f ca="1">IFERROR(_xlfn.IFNA(CELL("contents",INDIRECT(_xlfn.CONCAT("Veg_Table_Production_Data!",ADDRESS(MATCH(_xlfn.MAXIFS(#REF!,#REF!,"="&amp;Veg_Table[[#This Row],[AUTO_ID]],#REF!,"&lt;"&amp;Veg_Table[[#This Row],[EVM_LAST_EDITED_Day]]),#REF!,0),COLUMN(#REF!),4,1,)))),""),"")</f>
        <v/>
      </c>
      <c r="W20" s="3" t="str">
        <f ca="1">IF(Veg_Table[[#This Row],[Previous_Prescription]]="","No",IF(Veg_Table[[#This Row],[Previous_Prescription]]=Veg_Table[[#This Row],[PRESCRIP]],"No","Yes"))</f>
        <v>No</v>
      </c>
      <c r="X20" s="3" t="str">
        <f>IF(Veg_Table[[#This Row],[EVM_LAST_EDITED_Day]]=Veg_Table[[#This Row],[Created_Day]],"New","Old")</f>
        <v>Old</v>
      </c>
      <c r="Y20" s="1">
        <f>IFERROR(IF(FIND("delete",LOWER(Veg_Table[[#This Row],[PI_COMMENTS]]))&gt;=1,1,0),0)</f>
        <v>0</v>
      </c>
      <c r="Z20" s="1" t="str">
        <f>_xlfn.IFNA(IF(Veg_Table[[#This Row],[EVM_LAST_EDITOR]]="","Yes",VLOOKUP(Veg_Table[[#This Row],[EVM_LAST_EDITOR]],Roster_Table[#All],15,FALSE)),"Yes")</f>
        <v>No</v>
      </c>
      <c r="AA2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0" s="1" t="str">
        <f>_xlfn.IFNA(VLOOKUP(Veg_Table[[#This Row],[EVM_LAST_EDITOR]],Roster_Table[#All],3,FALSE),"zAWRR Not in Roster")</f>
        <v>Ben</v>
      </c>
      <c r="AC20" s="1" t="str">
        <f>_xlfn.IFNA(VLOOKUP(Veg_Table[[#This Row],[EVM_LAST_EDITOR]],Roster_Table[#All],2,FALSE),"zAWRR Not in Roster")</f>
        <v>Chambers</v>
      </c>
      <c r="AD20" s="1" t="str">
        <f>IF(_xlfn.CONCAT(Veg_Table[[#This Row],[First_Name]]," ",Veg_Table[[#This Row],[Last_Name]])="zAWRR Not in Roster zAWRR Not in Roster","zAWRR Not in Roster",_xlfn.CONCAT(Veg_Table[[#This Row],[First_Name]]," ",Veg_Table[[#This Row],[Last_Name]]))</f>
        <v>Ben Chambers</v>
      </c>
      <c r="AE20">
        <v>1750226</v>
      </c>
      <c r="AF20" t="s">
        <v>4235</v>
      </c>
      <c r="AG20" t="s">
        <v>30</v>
      </c>
      <c r="AH20" t="s">
        <v>1375</v>
      </c>
      <c r="AI20" t="s">
        <v>1376</v>
      </c>
      <c r="AJ20" t="s">
        <v>48</v>
      </c>
      <c r="AK20" t="s">
        <v>28</v>
      </c>
      <c r="AL20" t="s">
        <v>37</v>
      </c>
      <c r="AM20" t="s">
        <v>49</v>
      </c>
      <c r="AN20" t="s">
        <v>25</v>
      </c>
      <c r="AO20" t="s">
        <v>25</v>
      </c>
      <c r="AP20">
        <v>0</v>
      </c>
      <c r="AQ20">
        <v>7</v>
      </c>
      <c r="AR20" t="s">
        <v>28</v>
      </c>
      <c r="AS20" t="s">
        <v>50</v>
      </c>
      <c r="AT20" t="s">
        <v>515</v>
      </c>
      <c r="AU20" t="s">
        <v>25</v>
      </c>
      <c r="AV20" t="s">
        <v>28</v>
      </c>
      <c r="AW20" t="s">
        <v>4236</v>
      </c>
      <c r="AX20" t="s">
        <v>534</v>
      </c>
      <c r="AY20" t="s">
        <v>28</v>
      </c>
      <c r="AZ20"/>
      <c r="BA20" t="s">
        <v>28</v>
      </c>
      <c r="BB20" s="4"/>
      <c r="BC20" t="s">
        <v>28</v>
      </c>
      <c r="BD20" t="s">
        <v>29</v>
      </c>
      <c r="BF20" t="s">
        <v>28</v>
      </c>
      <c r="BG20" t="s">
        <v>28</v>
      </c>
      <c r="BH20" t="s">
        <v>28</v>
      </c>
      <c r="BI20" s="3"/>
      <c r="BJ20" t="s">
        <v>1716</v>
      </c>
      <c r="BK20" s="30" t="s">
        <v>360</v>
      </c>
      <c r="BL20" s="3">
        <v>43962.632139918984</v>
      </c>
      <c r="BM20" t="s">
        <v>31</v>
      </c>
      <c r="BN20" t="s">
        <v>32</v>
      </c>
      <c r="BO20" t="s">
        <v>1378</v>
      </c>
      <c r="BP20" t="s">
        <v>1379</v>
      </c>
      <c r="BQ20" t="s">
        <v>826</v>
      </c>
      <c r="BR20" t="s">
        <v>28</v>
      </c>
      <c r="BS20" t="s">
        <v>28</v>
      </c>
      <c r="BT20" t="s">
        <v>44</v>
      </c>
      <c r="BU20" s="3">
        <v>43686.424826388888</v>
      </c>
      <c r="BV20" t="s">
        <v>803</v>
      </c>
      <c r="BW20" s="3">
        <v>43962.648486087965</v>
      </c>
      <c r="BX20" t="s">
        <v>4237</v>
      </c>
      <c r="CG20"/>
      <c r="CH20"/>
      <c r="CI20"/>
      <c r="CY20"/>
      <c r="DA20"/>
      <c r="DE20"/>
      <c r="DF20"/>
    </row>
    <row r="21" spans="1:110" x14ac:dyDescent="0.25">
      <c r="A21" s="1">
        <f>IF(Veg_Table[[#This Row],[VP_STATUS]]="Hold",0,IF(OR(AND(Veg_Table[[#This Row],[PRESCRIP]]="NW_No Work",Veg_Table[[#This Row],[VP_STATUS]]&lt;&gt;"No Work Required Under EVM"),AND(Veg_Table[[#This Row],[VP_STATUS]]="No Work Required Under EVM",Veg_Table[[#This Row],[PRESCRIP]]&lt;&gt;"NW_No Work")),1,0))</f>
        <v>0</v>
      </c>
      <c r="B21" s="1">
        <f>IF(Veg_Table[[#This Row],[SPECIES]]="",1,0)</f>
        <v>0</v>
      </c>
      <c r="C21" s="1">
        <f>IF(Veg_Table[[#This Row],[DIAMETER]]="",1,0)</f>
        <v>0</v>
      </c>
      <c r="D21" s="1">
        <f>IF(Veg_Table[[#This Row],[HEIGHT]]="",1,0)</f>
        <v>0</v>
      </c>
      <c r="E2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1" s="1">
        <f>IF(AND(Veg_Table[[#This Row],[TAT_RESULT]]="ABATE",Veg_Table[[#This Row],[PRESCRIP]]="NW_No Work"),1,0)</f>
        <v>0</v>
      </c>
      <c r="G21" s="1">
        <f>IF(OR(Veg_Table[[#This Row],[Prescription R-Scale]]="NA",Veg_Table[[#This Row],[Diameter R-Scale]]="NA"),0,IF(Veg_Table[[#This Row],[Diameter R-Scale]]&lt;&gt;Veg_Table[[#This Row],[Prescription R-Scale]],1,0))</f>
        <v>0</v>
      </c>
      <c r="H21" s="1">
        <f>IF(OR(AND(Veg_Table[[#This Row],[PRESCRIP]]="BC_Br Rmv", Veg_Table[[#This Row],[WOOD_MAN]]&lt;&gt;"Not Needed"),AND(Veg_Table[[#This Row],[PRESCRIP]]="BCS_Br Rmv+Trt", Veg_Table[[#This Row],[WOOD_MAN]]&lt;&gt;"Not Needed")),1,0)</f>
        <v>0</v>
      </c>
      <c r="I21" s="1">
        <f ca="1">IF(AND(Veg_Table[[#This Row],[Prescription_Changed]]="Yes",Veg_Table[[#This Row],[TAT_RESULT]]=""),1,0)</f>
        <v>0</v>
      </c>
      <c r="J21" s="1">
        <f ca="1">SUM(Veg_Table[[#This Row],[Prescription and Status do not match]:[Prescription_Edited_And_TAT_Is_Blank]])</f>
        <v>1</v>
      </c>
      <c r="K21" s="1">
        <f ca="1">IF(Veg_Table[[#This Row],[Sum of Errors]]&gt;0,1,0)</f>
        <v>1</v>
      </c>
      <c r="L21" s="1">
        <f>1</f>
        <v>1</v>
      </c>
      <c r="M2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21" s="1">
        <f>IF(OR(MID(Veg_Table[[#This Row],[PRESCRIP]],2,1)="1",MID(Veg_Table[[#This Row],[PRESCRIP]],2,1)="2",MID(Veg_Table[[#This Row],[PRESCRIP]],2,1)="3",MID(Veg_Table[[#This Row],[PRESCRIP]],2,1)="4"),_xlfn.NUMBERVALUE(MID(Veg_Table[[#This Row],[PRESCRIP]],2,1)),"NA")</f>
        <v>2</v>
      </c>
      <c r="O21" s="1">
        <f>WEEKNUM(Veg_Table[[#This Row],[EVM_LAST_EDITED_Day]],2)</f>
        <v>20</v>
      </c>
      <c r="P21" s="25">
        <f>IFERROR(DATE(YEAR(Veg_Table[[#This Row],[EVM_LAST_EDITED2]]),MONTH(Veg_Table[[#This Row],[EVM_LAST_EDITED2]]),DAY(Veg_Table[[#This Row],[EVM_LAST_EDITED2]])),DATE(2019,1,1))</f>
        <v>43962</v>
      </c>
      <c r="Q21" s="3">
        <f>VALUE(SUBSTITUTE(Veg_Table[[#This Row],[EVM_LAST_EDITED]],",",""))</f>
        <v>43962.632139918998</v>
      </c>
      <c r="R21" s="1" t="str">
        <f>_xlfn.IFNA(IF(Veg_Table[[#This Row],[EVM_LAST_EDITOR]]="","zBlank EVM Last Editor",VLOOKUP(Veg_Table[[#This Row],[EVM_LAST_EDITOR]],Roster_Table[#All],4,FALSE)),"zAWRR Not in Roster")</f>
        <v>NCR</v>
      </c>
      <c r="S21" s="1" t="str">
        <f>_xlfn.IFNA(IF(Veg_Table[[#This Row],[EVM_LAST_EDITOR]]="","zBlank EVM Last Editor",VLOOKUP(Veg_Table[[#This Row],[EVM_LAST_EDITOR]],Roster_Table[#All],16,FALSE)),"zCompany_AWRR not in Roster")</f>
        <v>NCR_North Coast Resource Management</v>
      </c>
      <c r="T21" s="2">
        <f>IFERROR(DATE(YEAR(Veg_Table[[#This Row],[Created2]]),MONTH(Veg_Table[[#This Row],[Created2]]),DAY(Veg_Table[[#This Row],[Created2]])),DATE(2019,1,1))</f>
        <v>43686</v>
      </c>
      <c r="U21" s="3">
        <f>VALUE(SUBSTITUTE(Veg_Table[[#This Row],[Created]],",",""))</f>
        <v>43686.422939814802</v>
      </c>
      <c r="V21" s="3" t="str">
        <f ca="1">IFERROR(_xlfn.IFNA(CELL("contents",INDIRECT(_xlfn.CONCAT("Veg_Table_Production_Data!",ADDRESS(MATCH(_xlfn.MAXIFS(#REF!,#REF!,"="&amp;Veg_Table[[#This Row],[AUTO_ID]],#REF!,"&lt;"&amp;Veg_Table[[#This Row],[EVM_LAST_EDITED_Day]]),#REF!,0),COLUMN(#REF!),4,1,)))),""),"")</f>
        <v/>
      </c>
      <c r="W21" s="3" t="str">
        <f ca="1">IF(Veg_Table[[#This Row],[Previous_Prescription]]="","No",IF(Veg_Table[[#This Row],[Previous_Prescription]]=Veg_Table[[#This Row],[PRESCRIP]],"No","Yes"))</f>
        <v>No</v>
      </c>
      <c r="X21" s="3" t="str">
        <f>IF(Veg_Table[[#This Row],[EVM_LAST_EDITED_Day]]=Veg_Table[[#This Row],[Created_Day]],"New","Old")</f>
        <v>Old</v>
      </c>
      <c r="Y21" s="1">
        <f>IFERROR(IF(FIND("delete",LOWER(Veg_Table[[#This Row],[PI_COMMENTS]]))&gt;=1,1,0),0)</f>
        <v>0</v>
      </c>
      <c r="Z21" s="1" t="str">
        <f>_xlfn.IFNA(IF(Veg_Table[[#This Row],[EVM_LAST_EDITOR]]="","Yes",VLOOKUP(Veg_Table[[#This Row],[EVM_LAST_EDITOR]],Roster_Table[#All],15,FALSE)),"Yes")</f>
        <v>No</v>
      </c>
      <c r="AA2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1" s="1" t="str">
        <f>_xlfn.IFNA(VLOOKUP(Veg_Table[[#This Row],[EVM_LAST_EDITOR]],Roster_Table[#All],3,FALSE),"zAWRR Not in Roster")</f>
        <v>Ben</v>
      </c>
      <c r="AC21" s="1" t="str">
        <f>_xlfn.IFNA(VLOOKUP(Veg_Table[[#This Row],[EVM_LAST_EDITOR]],Roster_Table[#All],2,FALSE),"zAWRR Not in Roster")</f>
        <v>Chambers</v>
      </c>
      <c r="AD21" s="1" t="str">
        <f>IF(_xlfn.CONCAT(Veg_Table[[#This Row],[First_Name]]," ",Veg_Table[[#This Row],[Last_Name]])="zAWRR Not in Roster zAWRR Not in Roster","zAWRR Not in Roster",_xlfn.CONCAT(Veg_Table[[#This Row],[First_Name]]," ",Veg_Table[[#This Row],[Last_Name]]))</f>
        <v>Ben Chambers</v>
      </c>
      <c r="AE21">
        <v>1750359</v>
      </c>
      <c r="AF21" t="s">
        <v>4259</v>
      </c>
      <c r="AG21" t="s">
        <v>30</v>
      </c>
      <c r="AH21" t="s">
        <v>1375</v>
      </c>
      <c r="AI21" t="s">
        <v>1376</v>
      </c>
      <c r="AJ21" t="s">
        <v>48</v>
      </c>
      <c r="AK21" t="s">
        <v>833</v>
      </c>
      <c r="AL21" t="s">
        <v>37</v>
      </c>
      <c r="AM21" t="s">
        <v>38</v>
      </c>
      <c r="AN21" t="s">
        <v>25</v>
      </c>
      <c r="AO21" t="s">
        <v>25</v>
      </c>
      <c r="AP21">
        <v>20</v>
      </c>
      <c r="AQ21">
        <v>30</v>
      </c>
      <c r="AR21" t="s">
        <v>28</v>
      </c>
      <c r="AS21" t="s">
        <v>1115</v>
      </c>
      <c r="AT21" t="s">
        <v>515</v>
      </c>
      <c r="AU21" t="s">
        <v>43</v>
      </c>
      <c r="AV21" t="s">
        <v>519</v>
      </c>
      <c r="AW21" t="s">
        <v>4260</v>
      </c>
      <c r="AX21" t="s">
        <v>534</v>
      </c>
      <c r="AY21" t="s">
        <v>28</v>
      </c>
      <c r="AZ21"/>
      <c r="BA21" t="s">
        <v>28</v>
      </c>
      <c r="BB21" s="4"/>
      <c r="BC21" t="s">
        <v>28</v>
      </c>
      <c r="BD21" t="s">
        <v>29</v>
      </c>
      <c r="BF21" t="s">
        <v>28</v>
      </c>
      <c r="BG21" t="s">
        <v>28</v>
      </c>
      <c r="BH21" t="s">
        <v>28</v>
      </c>
      <c r="BI21" s="3"/>
      <c r="BJ21" t="s">
        <v>903</v>
      </c>
      <c r="BK21" s="30" t="s">
        <v>360</v>
      </c>
      <c r="BL21" s="3">
        <v>43962.632139918984</v>
      </c>
      <c r="BM21" t="s">
        <v>31</v>
      </c>
      <c r="BN21" t="s">
        <v>32</v>
      </c>
      <c r="BO21" t="s">
        <v>1378</v>
      </c>
      <c r="BP21" t="s">
        <v>1379</v>
      </c>
      <c r="BQ21" t="s">
        <v>826</v>
      </c>
      <c r="BR21" t="s">
        <v>28</v>
      </c>
      <c r="BS21" t="s">
        <v>28</v>
      </c>
      <c r="BT21" t="s">
        <v>44</v>
      </c>
      <c r="BU21" s="3">
        <v>43686.422939814816</v>
      </c>
      <c r="BV21" t="s">
        <v>803</v>
      </c>
      <c r="BW21" s="3">
        <v>43962.648486087965</v>
      </c>
      <c r="BX21" t="s">
        <v>4261</v>
      </c>
      <c r="CG21"/>
      <c r="CH21"/>
      <c r="CI21"/>
      <c r="CY21"/>
      <c r="DA21"/>
      <c r="DE21"/>
      <c r="DF21"/>
    </row>
    <row r="22" spans="1:110" x14ac:dyDescent="0.25">
      <c r="A22" s="1">
        <f>IF(Veg_Table[[#This Row],[VP_STATUS]]="Hold",0,IF(OR(AND(Veg_Table[[#This Row],[PRESCRIP]]="NW_No Work",Veg_Table[[#This Row],[VP_STATUS]]&lt;&gt;"No Work Required Under EVM"),AND(Veg_Table[[#This Row],[VP_STATUS]]="No Work Required Under EVM",Veg_Table[[#This Row],[PRESCRIP]]&lt;&gt;"NW_No Work")),1,0))</f>
        <v>0</v>
      </c>
      <c r="B22" s="1">
        <f>IF(Veg_Table[[#This Row],[SPECIES]]="",1,0)</f>
        <v>0</v>
      </c>
      <c r="C22" s="1">
        <f>IF(Veg_Table[[#This Row],[DIAMETER]]="",1,0)</f>
        <v>0</v>
      </c>
      <c r="D22" s="1">
        <f>IF(Veg_Table[[#This Row],[HEIGHT]]="",1,0)</f>
        <v>0</v>
      </c>
      <c r="E2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2" s="1">
        <f>IF(AND(Veg_Table[[#This Row],[TAT_RESULT]]="ABATE",Veg_Table[[#This Row],[PRESCRIP]]="NW_No Work"),1,0)</f>
        <v>0</v>
      </c>
      <c r="G22" s="1">
        <f>IF(OR(Veg_Table[[#This Row],[Prescription R-Scale]]="NA",Veg_Table[[#This Row],[Diameter R-Scale]]="NA"),0,IF(Veg_Table[[#This Row],[Diameter R-Scale]]&lt;&gt;Veg_Table[[#This Row],[Prescription R-Scale]],1,0))</f>
        <v>0</v>
      </c>
      <c r="H22" s="1">
        <f>IF(OR(AND(Veg_Table[[#This Row],[PRESCRIP]]="BC_Br Rmv", Veg_Table[[#This Row],[WOOD_MAN]]&lt;&gt;"Not Needed"),AND(Veg_Table[[#This Row],[PRESCRIP]]="BCS_Br Rmv+Trt", Veg_Table[[#This Row],[WOOD_MAN]]&lt;&gt;"Not Needed")),1,0)</f>
        <v>0</v>
      </c>
      <c r="I22" s="1">
        <f ca="1">IF(AND(Veg_Table[[#This Row],[Prescription_Changed]]="Yes",Veg_Table[[#This Row],[TAT_RESULT]]=""),1,0)</f>
        <v>0</v>
      </c>
      <c r="J22" s="1">
        <f ca="1">SUM(Veg_Table[[#This Row],[Prescription and Status do not match]:[Prescription_Edited_And_TAT_Is_Blank]])</f>
        <v>1</v>
      </c>
      <c r="K22" s="1">
        <f ca="1">IF(Veg_Table[[#This Row],[Sum of Errors]]&gt;0,1,0)</f>
        <v>1</v>
      </c>
      <c r="L22" s="1">
        <f>1</f>
        <v>1</v>
      </c>
      <c r="M2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22" s="1">
        <f>IF(OR(MID(Veg_Table[[#This Row],[PRESCRIP]],2,1)="1",MID(Veg_Table[[#This Row],[PRESCRIP]],2,1)="2",MID(Veg_Table[[#This Row],[PRESCRIP]],2,1)="3",MID(Veg_Table[[#This Row],[PRESCRIP]],2,1)="4"),_xlfn.NUMBERVALUE(MID(Veg_Table[[#This Row],[PRESCRIP]],2,1)),"NA")</f>
        <v>3</v>
      </c>
      <c r="O22" s="1">
        <f>WEEKNUM(Veg_Table[[#This Row],[EVM_LAST_EDITED_Day]],2)</f>
        <v>20</v>
      </c>
      <c r="P22" s="25">
        <f>IFERROR(DATE(YEAR(Veg_Table[[#This Row],[EVM_LAST_EDITED2]]),MONTH(Veg_Table[[#This Row],[EVM_LAST_EDITED2]]),DAY(Veg_Table[[#This Row],[EVM_LAST_EDITED2]])),DATE(2019,1,1))</f>
        <v>43962</v>
      </c>
      <c r="Q22" s="3">
        <f>VALUE(SUBSTITUTE(Veg_Table[[#This Row],[EVM_LAST_EDITED]],",",""))</f>
        <v>43962.632139918998</v>
      </c>
      <c r="R22" s="1" t="str">
        <f>_xlfn.IFNA(IF(Veg_Table[[#This Row],[EVM_LAST_EDITOR]]="","zBlank EVM Last Editor",VLOOKUP(Veg_Table[[#This Row],[EVM_LAST_EDITOR]],Roster_Table[#All],4,FALSE)),"zAWRR Not in Roster")</f>
        <v>NCR</v>
      </c>
      <c r="S22" s="1" t="str">
        <f>_xlfn.IFNA(IF(Veg_Table[[#This Row],[EVM_LAST_EDITOR]]="","zBlank EVM Last Editor",VLOOKUP(Veg_Table[[#This Row],[EVM_LAST_EDITOR]],Roster_Table[#All],16,FALSE)),"zCompany_AWRR not in Roster")</f>
        <v>NCR_North Coast Resource Management</v>
      </c>
      <c r="T22" s="2">
        <f>IFERROR(DATE(YEAR(Veg_Table[[#This Row],[Created2]]),MONTH(Veg_Table[[#This Row],[Created2]]),DAY(Veg_Table[[#This Row],[Created2]])),DATE(2019,1,1))</f>
        <v>43686</v>
      </c>
      <c r="U22" s="3">
        <f>VALUE(SUBSTITUTE(Veg_Table[[#This Row],[Created]],",",""))</f>
        <v>43686.430891203701</v>
      </c>
      <c r="V22" s="3" t="str">
        <f ca="1">IFERROR(_xlfn.IFNA(CELL("contents",INDIRECT(_xlfn.CONCAT("Veg_Table_Production_Data!",ADDRESS(MATCH(_xlfn.MAXIFS(#REF!,#REF!,"="&amp;Veg_Table[[#This Row],[AUTO_ID]],#REF!,"&lt;"&amp;Veg_Table[[#This Row],[EVM_LAST_EDITED_Day]]),#REF!,0),COLUMN(#REF!),4,1,)))),""),"")</f>
        <v/>
      </c>
      <c r="W22" s="3" t="str">
        <f ca="1">IF(Veg_Table[[#This Row],[Previous_Prescription]]="","No",IF(Veg_Table[[#This Row],[Previous_Prescription]]=Veg_Table[[#This Row],[PRESCRIP]],"No","Yes"))</f>
        <v>No</v>
      </c>
      <c r="X22" s="3" t="str">
        <f>IF(Veg_Table[[#This Row],[EVM_LAST_EDITED_Day]]=Veg_Table[[#This Row],[Created_Day]],"New","Old")</f>
        <v>Old</v>
      </c>
      <c r="Y22" s="1">
        <f>IFERROR(IF(FIND("delete",LOWER(Veg_Table[[#This Row],[PI_COMMENTS]]))&gt;=1,1,0),0)</f>
        <v>0</v>
      </c>
      <c r="Z22" s="1" t="str">
        <f>_xlfn.IFNA(IF(Veg_Table[[#This Row],[EVM_LAST_EDITOR]]="","Yes",VLOOKUP(Veg_Table[[#This Row],[EVM_LAST_EDITOR]],Roster_Table[#All],15,FALSE)),"Yes")</f>
        <v>No</v>
      </c>
      <c r="AA2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2" s="1" t="str">
        <f>_xlfn.IFNA(VLOOKUP(Veg_Table[[#This Row],[EVM_LAST_EDITOR]],Roster_Table[#All],3,FALSE),"zAWRR Not in Roster")</f>
        <v>Ben</v>
      </c>
      <c r="AC22" s="1" t="str">
        <f>_xlfn.IFNA(VLOOKUP(Veg_Table[[#This Row],[EVM_LAST_EDITOR]],Roster_Table[#All],2,FALSE),"zAWRR Not in Roster")</f>
        <v>Chambers</v>
      </c>
      <c r="AD22" s="1" t="str">
        <f>IF(_xlfn.CONCAT(Veg_Table[[#This Row],[First_Name]]," ",Veg_Table[[#This Row],[Last_Name]])="zAWRR Not in Roster zAWRR Not in Roster","zAWRR Not in Roster",_xlfn.CONCAT(Veg_Table[[#This Row],[First_Name]]," ",Veg_Table[[#This Row],[Last_Name]]))</f>
        <v>Ben Chambers</v>
      </c>
      <c r="AE22">
        <v>1750360</v>
      </c>
      <c r="AF22" t="s">
        <v>4262</v>
      </c>
      <c r="AG22" t="s">
        <v>30</v>
      </c>
      <c r="AH22" t="s">
        <v>1375</v>
      </c>
      <c r="AI22" t="s">
        <v>1376</v>
      </c>
      <c r="AJ22" t="s">
        <v>48</v>
      </c>
      <c r="AK22" t="s">
        <v>28</v>
      </c>
      <c r="AL22" t="s">
        <v>37</v>
      </c>
      <c r="AM22" t="s">
        <v>38</v>
      </c>
      <c r="AN22" t="s">
        <v>25</v>
      </c>
      <c r="AO22" t="s">
        <v>25</v>
      </c>
      <c r="AP22">
        <v>29</v>
      </c>
      <c r="AQ22">
        <v>55</v>
      </c>
      <c r="AR22" t="s">
        <v>28</v>
      </c>
      <c r="AS22" t="s">
        <v>804</v>
      </c>
      <c r="AT22" t="s">
        <v>522</v>
      </c>
      <c r="AU22" t="s">
        <v>25</v>
      </c>
      <c r="AV22" t="s">
        <v>519</v>
      </c>
      <c r="AW22" t="s">
        <v>4263</v>
      </c>
      <c r="AX22" t="s">
        <v>534</v>
      </c>
      <c r="AY22" t="s">
        <v>28</v>
      </c>
      <c r="AZ22"/>
      <c r="BA22" t="s">
        <v>28</v>
      </c>
      <c r="BB22" s="4"/>
      <c r="BC22" t="s">
        <v>28</v>
      </c>
      <c r="BD22" t="s">
        <v>29</v>
      </c>
      <c r="BF22" t="s">
        <v>28</v>
      </c>
      <c r="BG22" t="s">
        <v>28</v>
      </c>
      <c r="BH22" t="s">
        <v>28</v>
      </c>
      <c r="BI22" s="3"/>
      <c r="BJ22" t="s">
        <v>27</v>
      </c>
      <c r="BK22" s="30" t="s">
        <v>360</v>
      </c>
      <c r="BL22" s="3">
        <v>43962.632139918984</v>
      </c>
      <c r="BM22" t="s">
        <v>31</v>
      </c>
      <c r="BN22" t="s">
        <v>32</v>
      </c>
      <c r="BO22" t="s">
        <v>1378</v>
      </c>
      <c r="BP22" t="s">
        <v>1379</v>
      </c>
      <c r="BQ22" t="s">
        <v>826</v>
      </c>
      <c r="BR22" t="s">
        <v>28</v>
      </c>
      <c r="BS22" t="s">
        <v>28</v>
      </c>
      <c r="BT22" t="s">
        <v>44</v>
      </c>
      <c r="BU22" s="3">
        <v>43686.430891203701</v>
      </c>
      <c r="BV22" t="s">
        <v>803</v>
      </c>
      <c r="BW22" s="3">
        <v>43962.648486087965</v>
      </c>
      <c r="BX22" t="s">
        <v>4264</v>
      </c>
      <c r="CG22"/>
      <c r="CH22"/>
      <c r="CI22"/>
      <c r="CY22"/>
      <c r="DA22"/>
      <c r="DE22"/>
      <c r="DF22"/>
    </row>
    <row r="23" spans="1:110" x14ac:dyDescent="0.25">
      <c r="A23" s="1">
        <f>IF(Veg_Table[[#This Row],[VP_STATUS]]="Hold",0,IF(OR(AND(Veg_Table[[#This Row],[PRESCRIP]]="NW_No Work",Veg_Table[[#This Row],[VP_STATUS]]&lt;&gt;"No Work Required Under EVM"),AND(Veg_Table[[#This Row],[VP_STATUS]]="No Work Required Under EVM",Veg_Table[[#This Row],[PRESCRIP]]&lt;&gt;"NW_No Work")),1,0))</f>
        <v>0</v>
      </c>
      <c r="B23" s="1">
        <f>IF(Veg_Table[[#This Row],[SPECIES]]="",1,0)</f>
        <v>0</v>
      </c>
      <c r="C23" s="1">
        <f>IF(Veg_Table[[#This Row],[DIAMETER]]="",1,0)</f>
        <v>0</v>
      </c>
      <c r="D23" s="1">
        <f>IF(Veg_Table[[#This Row],[HEIGHT]]="",1,0)</f>
        <v>0</v>
      </c>
      <c r="E2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3" s="1">
        <f>IF(AND(Veg_Table[[#This Row],[TAT_RESULT]]="ABATE",Veg_Table[[#This Row],[PRESCRIP]]="NW_No Work"),1,0)</f>
        <v>0</v>
      </c>
      <c r="G23" s="1">
        <f>IF(OR(Veg_Table[[#This Row],[Prescription R-Scale]]="NA",Veg_Table[[#This Row],[Diameter R-Scale]]="NA"),0,IF(Veg_Table[[#This Row],[Diameter R-Scale]]&lt;&gt;Veg_Table[[#This Row],[Prescription R-Scale]],1,0))</f>
        <v>0</v>
      </c>
      <c r="H23" s="1">
        <f>IF(OR(AND(Veg_Table[[#This Row],[PRESCRIP]]="BC_Br Rmv", Veg_Table[[#This Row],[WOOD_MAN]]&lt;&gt;"Not Needed"),AND(Veg_Table[[#This Row],[PRESCRIP]]="BCS_Br Rmv+Trt", Veg_Table[[#This Row],[WOOD_MAN]]&lt;&gt;"Not Needed")),1,0)</f>
        <v>0</v>
      </c>
      <c r="I23" s="1">
        <f ca="1">IF(AND(Veg_Table[[#This Row],[Prescription_Changed]]="Yes",Veg_Table[[#This Row],[TAT_RESULT]]=""),1,0)</f>
        <v>0</v>
      </c>
      <c r="J23" s="1">
        <f ca="1">SUM(Veg_Table[[#This Row],[Prescription and Status do not match]:[Prescription_Edited_And_TAT_Is_Blank]])</f>
        <v>1</v>
      </c>
      <c r="K23" s="1">
        <f ca="1">IF(Veg_Table[[#This Row],[Sum of Errors]]&gt;0,1,0)</f>
        <v>1</v>
      </c>
      <c r="L23" s="1">
        <f>1</f>
        <v>1</v>
      </c>
      <c r="M2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23" s="1">
        <f>IF(OR(MID(Veg_Table[[#This Row],[PRESCRIP]],2,1)="1",MID(Veg_Table[[#This Row],[PRESCRIP]],2,1)="2",MID(Veg_Table[[#This Row],[PRESCRIP]],2,1)="3",MID(Veg_Table[[#This Row],[PRESCRIP]],2,1)="4"),_xlfn.NUMBERVALUE(MID(Veg_Table[[#This Row],[PRESCRIP]],2,1)),"NA")</f>
        <v>1</v>
      </c>
      <c r="O23" s="1">
        <f>WEEKNUM(Veg_Table[[#This Row],[EVM_LAST_EDITED_Day]],2)</f>
        <v>20</v>
      </c>
      <c r="P23" s="25">
        <f>IFERROR(DATE(YEAR(Veg_Table[[#This Row],[EVM_LAST_EDITED2]]),MONTH(Veg_Table[[#This Row],[EVM_LAST_EDITED2]]),DAY(Veg_Table[[#This Row],[EVM_LAST_EDITED2]])),DATE(2019,1,1))</f>
        <v>43962</v>
      </c>
      <c r="Q23" s="3">
        <f>VALUE(SUBSTITUTE(Veg_Table[[#This Row],[EVM_LAST_EDITED]],",",""))</f>
        <v>43962.632139918998</v>
      </c>
      <c r="R23" s="1" t="str">
        <f>_xlfn.IFNA(IF(Veg_Table[[#This Row],[EVM_LAST_EDITOR]]="","zBlank EVM Last Editor",VLOOKUP(Veg_Table[[#This Row],[EVM_LAST_EDITOR]],Roster_Table[#All],4,FALSE)),"zAWRR Not in Roster")</f>
        <v>NCR</v>
      </c>
      <c r="S23" s="1" t="str">
        <f>_xlfn.IFNA(IF(Veg_Table[[#This Row],[EVM_LAST_EDITOR]]="","zBlank EVM Last Editor",VLOOKUP(Veg_Table[[#This Row],[EVM_LAST_EDITOR]],Roster_Table[#All],16,FALSE)),"zCompany_AWRR not in Roster")</f>
        <v>NCR_North Coast Resource Management</v>
      </c>
      <c r="T23" s="2">
        <f>IFERROR(DATE(YEAR(Veg_Table[[#This Row],[Created2]]),MONTH(Veg_Table[[#This Row],[Created2]]),DAY(Veg_Table[[#This Row],[Created2]])),DATE(2019,1,1))</f>
        <v>43689</v>
      </c>
      <c r="U23" s="3">
        <f>VALUE(SUBSTITUTE(Veg_Table[[#This Row],[Created]],",",""))</f>
        <v>43689.549710648098</v>
      </c>
      <c r="V23" s="3" t="str">
        <f ca="1">IFERROR(_xlfn.IFNA(CELL("contents",INDIRECT(_xlfn.CONCAT("Veg_Table_Production_Data!",ADDRESS(MATCH(_xlfn.MAXIFS(#REF!,#REF!,"="&amp;Veg_Table[[#This Row],[AUTO_ID]],#REF!,"&lt;"&amp;Veg_Table[[#This Row],[EVM_LAST_EDITED_Day]]),#REF!,0),COLUMN(#REF!),4,1,)))),""),"")</f>
        <v/>
      </c>
      <c r="W23" s="3" t="str">
        <f ca="1">IF(Veg_Table[[#This Row],[Previous_Prescription]]="","No",IF(Veg_Table[[#This Row],[Previous_Prescription]]=Veg_Table[[#This Row],[PRESCRIP]],"No","Yes"))</f>
        <v>No</v>
      </c>
      <c r="X23" s="3" t="str">
        <f>IF(Veg_Table[[#This Row],[EVM_LAST_EDITED_Day]]=Veg_Table[[#This Row],[Created_Day]],"New","Old")</f>
        <v>Old</v>
      </c>
      <c r="Y23" s="1">
        <f>IFERROR(IF(FIND("delete",LOWER(Veg_Table[[#This Row],[PI_COMMENTS]]))&gt;=1,1,0),0)</f>
        <v>0</v>
      </c>
      <c r="Z23" s="1" t="str">
        <f>_xlfn.IFNA(IF(Veg_Table[[#This Row],[EVM_LAST_EDITOR]]="","Yes",VLOOKUP(Veg_Table[[#This Row],[EVM_LAST_EDITOR]],Roster_Table[#All],15,FALSE)),"Yes")</f>
        <v>No</v>
      </c>
      <c r="AA2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3" s="1" t="str">
        <f>_xlfn.IFNA(VLOOKUP(Veg_Table[[#This Row],[EVM_LAST_EDITOR]],Roster_Table[#All],3,FALSE),"zAWRR Not in Roster")</f>
        <v>Ben</v>
      </c>
      <c r="AC23" s="1" t="str">
        <f>_xlfn.IFNA(VLOOKUP(Veg_Table[[#This Row],[EVM_LAST_EDITOR]],Roster_Table[#All],2,FALSE),"zAWRR Not in Roster")</f>
        <v>Chambers</v>
      </c>
      <c r="AD23" s="1" t="str">
        <f>IF(_xlfn.CONCAT(Veg_Table[[#This Row],[First_Name]]," ",Veg_Table[[#This Row],[Last_Name]])="zAWRR Not in Roster zAWRR Not in Roster","zAWRR Not in Roster",_xlfn.CONCAT(Veg_Table[[#This Row],[First_Name]]," ",Veg_Table[[#This Row],[Last_Name]]))</f>
        <v>Ben Chambers</v>
      </c>
      <c r="AE23">
        <v>1750826</v>
      </c>
      <c r="AF23" t="s">
        <v>4238</v>
      </c>
      <c r="AG23" t="s">
        <v>30</v>
      </c>
      <c r="AH23" t="s">
        <v>1375</v>
      </c>
      <c r="AI23" t="s">
        <v>1376</v>
      </c>
      <c r="AJ23" t="s">
        <v>48</v>
      </c>
      <c r="AK23" t="s">
        <v>28</v>
      </c>
      <c r="AL23" t="s">
        <v>37</v>
      </c>
      <c r="AM23" t="s">
        <v>34</v>
      </c>
      <c r="AN23" t="s">
        <v>25</v>
      </c>
      <c r="AO23" t="s">
        <v>25</v>
      </c>
      <c r="AP23">
        <v>9</v>
      </c>
      <c r="AQ23">
        <v>35</v>
      </c>
      <c r="AR23" t="s">
        <v>28</v>
      </c>
      <c r="AS23" t="s">
        <v>532</v>
      </c>
      <c r="AT23" t="s">
        <v>515</v>
      </c>
      <c r="AU23" t="s">
        <v>25</v>
      </c>
      <c r="AV23" t="s">
        <v>28</v>
      </c>
      <c r="AW23" t="s">
        <v>4239</v>
      </c>
      <c r="AX23" t="s">
        <v>534</v>
      </c>
      <c r="AY23" t="s">
        <v>28</v>
      </c>
      <c r="AZ23"/>
      <c r="BA23" t="s">
        <v>28</v>
      </c>
      <c r="BB23" s="4"/>
      <c r="BC23" t="s">
        <v>28</v>
      </c>
      <c r="BD23" t="s">
        <v>29</v>
      </c>
      <c r="BF23" t="s">
        <v>28</v>
      </c>
      <c r="BG23" t="s">
        <v>28</v>
      </c>
      <c r="BH23" t="s">
        <v>28</v>
      </c>
      <c r="BI23" s="3"/>
      <c r="BJ23" t="s">
        <v>1243</v>
      </c>
      <c r="BK23" s="30" t="s">
        <v>360</v>
      </c>
      <c r="BL23" s="3">
        <v>43962.632139918984</v>
      </c>
      <c r="BM23" t="s">
        <v>31</v>
      </c>
      <c r="BN23" t="s">
        <v>32</v>
      </c>
      <c r="BO23" t="s">
        <v>1378</v>
      </c>
      <c r="BP23" t="s">
        <v>1379</v>
      </c>
      <c r="BQ23" t="s">
        <v>826</v>
      </c>
      <c r="BR23" t="s">
        <v>28</v>
      </c>
      <c r="BS23" t="s">
        <v>28</v>
      </c>
      <c r="BT23" t="s">
        <v>1992</v>
      </c>
      <c r="BU23" s="3">
        <v>43689.549710648149</v>
      </c>
      <c r="BV23" t="s">
        <v>803</v>
      </c>
      <c r="BW23" s="3">
        <v>43962.648486087965</v>
      </c>
      <c r="BX23" t="s">
        <v>4240</v>
      </c>
      <c r="CG23"/>
      <c r="CH23"/>
      <c r="CI23"/>
      <c r="CY23"/>
      <c r="DA23"/>
      <c r="DE23"/>
      <c r="DF23"/>
    </row>
    <row r="24" spans="1:110" x14ac:dyDescent="0.25">
      <c r="A24" s="1">
        <f>IF(Veg_Table[[#This Row],[VP_STATUS]]="Hold",0,IF(OR(AND(Veg_Table[[#This Row],[PRESCRIP]]="NW_No Work",Veg_Table[[#This Row],[VP_STATUS]]&lt;&gt;"No Work Required Under EVM"),AND(Veg_Table[[#This Row],[VP_STATUS]]="No Work Required Under EVM",Veg_Table[[#This Row],[PRESCRIP]]&lt;&gt;"NW_No Work")),1,0))</f>
        <v>0</v>
      </c>
      <c r="B24" s="1">
        <f>IF(Veg_Table[[#This Row],[SPECIES]]="",1,0)</f>
        <v>0</v>
      </c>
      <c r="C24" s="1">
        <f>IF(Veg_Table[[#This Row],[DIAMETER]]="",1,0)</f>
        <v>0</v>
      </c>
      <c r="D24" s="1">
        <f>IF(Veg_Table[[#This Row],[HEIGHT]]="",1,0)</f>
        <v>0</v>
      </c>
      <c r="E2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24" s="1">
        <f>IF(AND(Veg_Table[[#This Row],[TAT_RESULT]]="ABATE",Veg_Table[[#This Row],[PRESCRIP]]="NW_No Work"),1,0)</f>
        <v>0</v>
      </c>
      <c r="G24" s="1">
        <f>IF(OR(Veg_Table[[#This Row],[Prescription R-Scale]]="NA",Veg_Table[[#This Row],[Diameter R-Scale]]="NA"),0,IF(Veg_Table[[#This Row],[Diameter R-Scale]]&lt;&gt;Veg_Table[[#This Row],[Prescription R-Scale]],1,0))</f>
        <v>0</v>
      </c>
      <c r="H24" s="1">
        <f>IF(OR(AND(Veg_Table[[#This Row],[PRESCRIP]]="BC_Br Rmv", Veg_Table[[#This Row],[WOOD_MAN]]&lt;&gt;"Not Needed"),AND(Veg_Table[[#This Row],[PRESCRIP]]="BCS_Br Rmv+Trt", Veg_Table[[#This Row],[WOOD_MAN]]&lt;&gt;"Not Needed")),1,0)</f>
        <v>1</v>
      </c>
      <c r="I24" s="1">
        <f ca="1">IF(AND(Veg_Table[[#This Row],[Prescription_Changed]]="Yes",Veg_Table[[#This Row],[TAT_RESULT]]=""),1,0)</f>
        <v>0</v>
      </c>
      <c r="J24" s="1">
        <f ca="1">SUM(Veg_Table[[#This Row],[Prescription and Status do not match]:[Prescription_Edited_And_TAT_Is_Blank]])</f>
        <v>1</v>
      </c>
      <c r="K24" s="1">
        <f ca="1">IF(Veg_Table[[#This Row],[Sum of Errors]]&gt;0,1,0)</f>
        <v>1</v>
      </c>
      <c r="L24" s="1">
        <f>1</f>
        <v>1</v>
      </c>
      <c r="M24"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24" s="1" t="str">
        <f>IF(OR(MID(Veg_Table[[#This Row],[PRESCRIP]],2,1)="1",MID(Veg_Table[[#This Row],[PRESCRIP]],2,1)="2",MID(Veg_Table[[#This Row],[PRESCRIP]],2,1)="3",MID(Veg_Table[[#This Row],[PRESCRIP]],2,1)="4"),_xlfn.NUMBERVALUE(MID(Veg_Table[[#This Row],[PRESCRIP]],2,1)),"NA")</f>
        <v>NA</v>
      </c>
      <c r="O24" s="1">
        <f>WEEKNUM(Veg_Table[[#This Row],[EVM_LAST_EDITED_Day]],2)</f>
        <v>20</v>
      </c>
      <c r="P24" s="25">
        <f>IFERROR(DATE(YEAR(Veg_Table[[#This Row],[EVM_LAST_EDITED2]]),MONTH(Veg_Table[[#This Row],[EVM_LAST_EDITED2]]),DAY(Veg_Table[[#This Row],[EVM_LAST_EDITED2]])),DATE(2019,1,1))</f>
        <v>43962</v>
      </c>
      <c r="Q24" s="3">
        <f>VALUE(SUBSTITUTE(Veg_Table[[#This Row],[EVM_LAST_EDITED]],",",""))</f>
        <v>43962.632139918998</v>
      </c>
      <c r="R24" s="1" t="str">
        <f>_xlfn.IFNA(IF(Veg_Table[[#This Row],[EVM_LAST_EDITOR]]="","zBlank EVM Last Editor",VLOOKUP(Veg_Table[[#This Row],[EVM_LAST_EDITOR]],Roster_Table[#All],4,FALSE)),"zAWRR Not in Roster")</f>
        <v>NCR</v>
      </c>
      <c r="S24" s="1" t="str">
        <f>_xlfn.IFNA(IF(Veg_Table[[#This Row],[EVM_LAST_EDITOR]]="","zBlank EVM Last Editor",VLOOKUP(Veg_Table[[#This Row],[EVM_LAST_EDITOR]],Roster_Table[#All],16,FALSE)),"zCompany_AWRR not in Roster")</f>
        <v>NCR_North Coast Resource Management</v>
      </c>
      <c r="T24" s="2">
        <f>IFERROR(DATE(YEAR(Veg_Table[[#This Row],[Created2]]),MONTH(Veg_Table[[#This Row],[Created2]]),DAY(Veg_Table[[#This Row],[Created2]])),DATE(2019,1,1))</f>
        <v>43689</v>
      </c>
      <c r="U24" s="3">
        <f>VALUE(SUBSTITUTE(Veg_Table[[#This Row],[Created]],",",""))</f>
        <v>43689.627615740697</v>
      </c>
      <c r="V24" s="3" t="str">
        <f ca="1">IFERROR(_xlfn.IFNA(CELL("contents",INDIRECT(_xlfn.CONCAT("Veg_Table_Production_Data!",ADDRESS(MATCH(_xlfn.MAXIFS(#REF!,#REF!,"="&amp;Veg_Table[[#This Row],[AUTO_ID]],#REF!,"&lt;"&amp;Veg_Table[[#This Row],[EVM_LAST_EDITED_Day]]),#REF!,0),COLUMN(#REF!),4,1,)))),""),"")</f>
        <v/>
      </c>
      <c r="W24" s="3" t="str">
        <f ca="1">IF(Veg_Table[[#This Row],[Previous_Prescription]]="","No",IF(Veg_Table[[#This Row],[Previous_Prescription]]=Veg_Table[[#This Row],[PRESCRIP]],"No","Yes"))</f>
        <v>No</v>
      </c>
      <c r="X24" s="3" t="str">
        <f>IF(Veg_Table[[#This Row],[EVM_LAST_EDITED_Day]]=Veg_Table[[#This Row],[Created_Day]],"New","Old")</f>
        <v>Old</v>
      </c>
      <c r="Y24" s="1">
        <f>IFERROR(IF(FIND("delete",LOWER(Veg_Table[[#This Row],[PI_COMMENTS]]))&gt;=1,1,0),0)</f>
        <v>0</v>
      </c>
      <c r="Z24" s="1" t="str">
        <f>_xlfn.IFNA(IF(Veg_Table[[#This Row],[EVM_LAST_EDITOR]]="","Yes",VLOOKUP(Veg_Table[[#This Row],[EVM_LAST_EDITOR]],Roster_Table[#All],15,FALSE)),"Yes")</f>
        <v>No</v>
      </c>
      <c r="AA2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4" s="1" t="str">
        <f>_xlfn.IFNA(VLOOKUP(Veg_Table[[#This Row],[EVM_LAST_EDITOR]],Roster_Table[#All],3,FALSE),"zAWRR Not in Roster")</f>
        <v>Ben</v>
      </c>
      <c r="AC24" s="1" t="str">
        <f>_xlfn.IFNA(VLOOKUP(Veg_Table[[#This Row],[EVM_LAST_EDITOR]],Roster_Table[#All],2,FALSE),"zAWRR Not in Roster")</f>
        <v>Chambers</v>
      </c>
      <c r="AD24" s="1" t="str">
        <f>IF(_xlfn.CONCAT(Veg_Table[[#This Row],[First_Name]]," ",Veg_Table[[#This Row],[Last_Name]])="zAWRR Not in Roster zAWRR Not in Roster","zAWRR Not in Roster",_xlfn.CONCAT(Veg_Table[[#This Row],[First_Name]]," ",Veg_Table[[#This Row],[Last_Name]]))</f>
        <v>Ben Chambers</v>
      </c>
      <c r="AE24">
        <v>1750832</v>
      </c>
      <c r="AF24" t="s">
        <v>4152</v>
      </c>
      <c r="AG24" t="s">
        <v>30</v>
      </c>
      <c r="AH24" t="s">
        <v>838</v>
      </c>
      <c r="AI24" t="s">
        <v>839</v>
      </c>
      <c r="AJ24" t="s">
        <v>48</v>
      </c>
      <c r="AL24" t="s">
        <v>37</v>
      </c>
      <c r="AM24" t="s">
        <v>49</v>
      </c>
      <c r="AN24" t="s">
        <v>25</v>
      </c>
      <c r="AO24" t="s">
        <v>25</v>
      </c>
      <c r="AP24">
        <v>0</v>
      </c>
      <c r="AQ24">
        <v>15</v>
      </c>
      <c r="AS24" t="s">
        <v>50</v>
      </c>
      <c r="AT24" t="s">
        <v>515</v>
      </c>
      <c r="AU24" t="s">
        <v>25</v>
      </c>
      <c r="AW24" t="s">
        <v>4153</v>
      </c>
      <c r="AX24" t="s">
        <v>534</v>
      </c>
      <c r="AZ24"/>
      <c r="BB24" s="4"/>
      <c r="BD24" t="s">
        <v>29</v>
      </c>
      <c r="BI24" s="3"/>
      <c r="BJ24" t="s">
        <v>4148</v>
      </c>
      <c r="BK24" s="30" t="s">
        <v>360</v>
      </c>
      <c r="BL24" s="3">
        <v>43962.632139918984</v>
      </c>
      <c r="BM24" t="s">
        <v>31</v>
      </c>
      <c r="BN24" t="s">
        <v>32</v>
      </c>
      <c r="BO24" t="s">
        <v>3810</v>
      </c>
      <c r="BP24" t="s">
        <v>1990</v>
      </c>
      <c r="BQ24" t="s">
        <v>826</v>
      </c>
      <c r="BR24" t="s">
        <v>28</v>
      </c>
      <c r="BS24" t="s">
        <v>28</v>
      </c>
      <c r="BT24" t="s">
        <v>298</v>
      </c>
      <c r="BU24" s="3">
        <v>43689.627615740741</v>
      </c>
      <c r="BV24" t="s">
        <v>803</v>
      </c>
      <c r="BW24" s="3">
        <v>43962.648486087965</v>
      </c>
      <c r="BX24" t="s">
        <v>4154</v>
      </c>
      <c r="CG24"/>
      <c r="CH24"/>
      <c r="CI24"/>
      <c r="CY24"/>
      <c r="DA24"/>
      <c r="DE24"/>
      <c r="DF24"/>
    </row>
    <row r="25" spans="1:110" x14ac:dyDescent="0.25">
      <c r="A25" s="1">
        <f>IF(Veg_Table[[#This Row],[VP_STATUS]]="Hold",0,IF(OR(AND(Veg_Table[[#This Row],[PRESCRIP]]="NW_No Work",Veg_Table[[#This Row],[VP_STATUS]]&lt;&gt;"No Work Required Under EVM"),AND(Veg_Table[[#This Row],[VP_STATUS]]="No Work Required Under EVM",Veg_Table[[#This Row],[PRESCRIP]]&lt;&gt;"NW_No Work")),1,0))</f>
        <v>0</v>
      </c>
      <c r="B25" s="1">
        <f>IF(Veg_Table[[#This Row],[SPECIES]]="",1,0)</f>
        <v>0</v>
      </c>
      <c r="C25" s="1">
        <f>IF(Veg_Table[[#This Row],[DIAMETER]]="",1,0)</f>
        <v>0</v>
      </c>
      <c r="D25" s="1">
        <f>IF(Veg_Table[[#This Row],[HEIGHT]]="",1,0)</f>
        <v>0</v>
      </c>
      <c r="E2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25" s="1">
        <f>IF(AND(Veg_Table[[#This Row],[TAT_RESULT]]="ABATE",Veg_Table[[#This Row],[PRESCRIP]]="NW_No Work"),1,0)</f>
        <v>0</v>
      </c>
      <c r="G25" s="1">
        <f>IF(OR(Veg_Table[[#This Row],[Prescription R-Scale]]="NA",Veg_Table[[#This Row],[Diameter R-Scale]]="NA"),0,IF(Veg_Table[[#This Row],[Diameter R-Scale]]&lt;&gt;Veg_Table[[#This Row],[Prescription R-Scale]],1,0))</f>
        <v>1</v>
      </c>
      <c r="H25" s="1">
        <f>IF(OR(AND(Veg_Table[[#This Row],[PRESCRIP]]="BC_Br Rmv", Veg_Table[[#This Row],[WOOD_MAN]]&lt;&gt;"Not Needed"),AND(Veg_Table[[#This Row],[PRESCRIP]]="BCS_Br Rmv+Trt", Veg_Table[[#This Row],[WOOD_MAN]]&lt;&gt;"Not Needed")),1,0)</f>
        <v>0</v>
      </c>
      <c r="I25" s="1">
        <f ca="1">IF(AND(Veg_Table[[#This Row],[Prescription_Changed]]="Yes",Veg_Table[[#This Row],[TAT_RESULT]]=""),1,0)</f>
        <v>0</v>
      </c>
      <c r="J25" s="1">
        <f ca="1">SUM(Veg_Table[[#This Row],[Prescription and Status do not match]:[Prescription_Edited_And_TAT_Is_Blank]])</f>
        <v>1</v>
      </c>
      <c r="K25" s="1">
        <f ca="1">IF(Veg_Table[[#This Row],[Sum of Errors]]&gt;0,1,0)</f>
        <v>1</v>
      </c>
      <c r="L25" s="1">
        <f>1</f>
        <v>1</v>
      </c>
      <c r="M2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25" s="1">
        <f>IF(OR(MID(Veg_Table[[#This Row],[PRESCRIP]],2,1)="1",MID(Veg_Table[[#This Row],[PRESCRIP]],2,1)="2",MID(Veg_Table[[#This Row],[PRESCRIP]],2,1)="3",MID(Veg_Table[[#This Row],[PRESCRIP]],2,1)="4"),_xlfn.NUMBERVALUE(MID(Veg_Table[[#This Row],[PRESCRIP]],2,1)),"NA")</f>
        <v>2</v>
      </c>
      <c r="O25" s="1">
        <f>WEEKNUM(Veg_Table[[#This Row],[EVM_LAST_EDITED_Day]],2)</f>
        <v>20</v>
      </c>
      <c r="P25" s="25">
        <f>IFERROR(DATE(YEAR(Veg_Table[[#This Row],[EVM_LAST_EDITED2]]),MONTH(Veg_Table[[#This Row],[EVM_LAST_EDITED2]]),DAY(Veg_Table[[#This Row],[EVM_LAST_EDITED2]])),DATE(2019,1,1))</f>
        <v>43962</v>
      </c>
      <c r="Q25" s="3">
        <f>VALUE(SUBSTITUTE(Veg_Table[[#This Row],[EVM_LAST_EDITED]],",",""))</f>
        <v>43962.632139918998</v>
      </c>
      <c r="R25" s="1" t="str">
        <f>_xlfn.IFNA(IF(Veg_Table[[#This Row],[EVM_LAST_EDITOR]]="","zBlank EVM Last Editor",VLOOKUP(Veg_Table[[#This Row],[EVM_LAST_EDITOR]],Roster_Table[#All],4,FALSE)),"zAWRR Not in Roster")</f>
        <v>NCR</v>
      </c>
      <c r="S25" s="1" t="str">
        <f>_xlfn.IFNA(IF(Veg_Table[[#This Row],[EVM_LAST_EDITOR]]="","zBlank EVM Last Editor",VLOOKUP(Veg_Table[[#This Row],[EVM_LAST_EDITOR]],Roster_Table[#All],16,FALSE)),"zCompany_AWRR not in Roster")</f>
        <v>NCR_North Coast Resource Management</v>
      </c>
      <c r="T25" s="2">
        <f>IFERROR(DATE(YEAR(Veg_Table[[#This Row],[Created2]]),MONTH(Veg_Table[[#This Row],[Created2]]),DAY(Veg_Table[[#This Row],[Created2]])),DATE(2019,1,1))</f>
        <v>43689</v>
      </c>
      <c r="U25" s="3">
        <f>VALUE(SUBSTITUTE(Veg_Table[[#This Row],[Created]],",",""))</f>
        <v>43689.632511573996</v>
      </c>
      <c r="V25" s="3" t="str">
        <f ca="1">IFERROR(_xlfn.IFNA(CELL("contents",INDIRECT(_xlfn.CONCAT("Veg_Table_Production_Data!",ADDRESS(MATCH(_xlfn.MAXIFS(#REF!,#REF!,"="&amp;Veg_Table[[#This Row],[AUTO_ID]],#REF!,"&lt;"&amp;Veg_Table[[#This Row],[EVM_LAST_EDITED_Day]]),#REF!,0),COLUMN(#REF!),4,1,)))),""),"")</f>
        <v/>
      </c>
      <c r="W25" s="3" t="str">
        <f ca="1">IF(Veg_Table[[#This Row],[Previous_Prescription]]="","No",IF(Veg_Table[[#This Row],[Previous_Prescription]]=Veg_Table[[#This Row],[PRESCRIP]],"No","Yes"))</f>
        <v>No</v>
      </c>
      <c r="X25" s="3" t="str">
        <f>IF(Veg_Table[[#This Row],[EVM_LAST_EDITED_Day]]=Veg_Table[[#This Row],[Created_Day]],"New","Old")</f>
        <v>Old</v>
      </c>
      <c r="Y25" s="1">
        <f>IFERROR(IF(FIND("delete",LOWER(Veg_Table[[#This Row],[PI_COMMENTS]]))&gt;=1,1,0),0)</f>
        <v>0</v>
      </c>
      <c r="Z25" s="1" t="str">
        <f>_xlfn.IFNA(IF(Veg_Table[[#This Row],[EVM_LAST_EDITOR]]="","Yes",VLOOKUP(Veg_Table[[#This Row],[EVM_LAST_EDITOR]],Roster_Table[#All],15,FALSE)),"Yes")</f>
        <v>No</v>
      </c>
      <c r="AA2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5" s="1" t="str">
        <f>_xlfn.IFNA(VLOOKUP(Veg_Table[[#This Row],[EVM_LAST_EDITOR]],Roster_Table[#All],3,FALSE),"zAWRR Not in Roster")</f>
        <v>Ben</v>
      </c>
      <c r="AC25" s="1" t="str">
        <f>_xlfn.IFNA(VLOOKUP(Veg_Table[[#This Row],[EVM_LAST_EDITOR]],Roster_Table[#All],2,FALSE),"zAWRR Not in Roster")</f>
        <v>Chambers</v>
      </c>
      <c r="AD25" s="1" t="str">
        <f>IF(_xlfn.CONCAT(Veg_Table[[#This Row],[First_Name]]," ",Veg_Table[[#This Row],[Last_Name]])="zAWRR Not in Roster zAWRR Not in Roster","zAWRR Not in Roster",_xlfn.CONCAT(Veg_Table[[#This Row],[First_Name]]," ",Veg_Table[[#This Row],[Last_Name]]))</f>
        <v>Ben Chambers</v>
      </c>
      <c r="AE25">
        <v>1750833</v>
      </c>
      <c r="AF25" t="s">
        <v>4162</v>
      </c>
      <c r="AG25" t="s">
        <v>30</v>
      </c>
      <c r="AH25" t="s">
        <v>838</v>
      </c>
      <c r="AI25" t="s">
        <v>839</v>
      </c>
      <c r="AJ25" t="s">
        <v>48</v>
      </c>
      <c r="AL25" t="s">
        <v>37</v>
      </c>
      <c r="AM25" t="s">
        <v>844</v>
      </c>
      <c r="AN25" t="s">
        <v>25</v>
      </c>
      <c r="AO25" t="s">
        <v>25</v>
      </c>
      <c r="AP25">
        <v>69</v>
      </c>
      <c r="AQ25">
        <v>25</v>
      </c>
      <c r="AR25" t="s">
        <v>514</v>
      </c>
      <c r="AS25" t="s">
        <v>985</v>
      </c>
      <c r="AT25" t="s">
        <v>515</v>
      </c>
      <c r="AU25" t="s">
        <v>25</v>
      </c>
      <c r="AV25" t="s">
        <v>512</v>
      </c>
      <c r="AW25" t="s">
        <v>4163</v>
      </c>
      <c r="AX25" t="s">
        <v>534</v>
      </c>
      <c r="AZ25"/>
      <c r="BB25" s="4"/>
      <c r="BD25" t="s">
        <v>29</v>
      </c>
      <c r="BI25" s="3"/>
      <c r="BJ25" t="s">
        <v>4164</v>
      </c>
      <c r="BK25" s="30" t="s">
        <v>360</v>
      </c>
      <c r="BL25" s="3">
        <v>43962.632139918984</v>
      </c>
      <c r="BM25" t="s">
        <v>31</v>
      </c>
      <c r="BN25" t="s">
        <v>32</v>
      </c>
      <c r="BO25" t="s">
        <v>3810</v>
      </c>
      <c r="BP25" t="s">
        <v>1990</v>
      </c>
      <c r="BQ25" t="s">
        <v>826</v>
      </c>
      <c r="BR25" t="s">
        <v>28</v>
      </c>
      <c r="BS25" t="s">
        <v>28</v>
      </c>
      <c r="BT25" t="s">
        <v>298</v>
      </c>
      <c r="BU25" s="3">
        <v>43689.632511574076</v>
      </c>
      <c r="BV25" t="s">
        <v>803</v>
      </c>
      <c r="BW25" s="3">
        <v>43962.648486087965</v>
      </c>
      <c r="BX25" t="s">
        <v>4165</v>
      </c>
      <c r="CG25"/>
      <c r="CH25"/>
      <c r="CI25"/>
      <c r="CY25"/>
      <c r="DA25"/>
      <c r="DE25"/>
      <c r="DF25"/>
    </row>
    <row r="26" spans="1:110" x14ac:dyDescent="0.25">
      <c r="A26" s="1">
        <f>IF(Veg_Table[[#This Row],[VP_STATUS]]="Hold",0,IF(OR(AND(Veg_Table[[#This Row],[PRESCRIP]]="NW_No Work",Veg_Table[[#This Row],[VP_STATUS]]&lt;&gt;"No Work Required Under EVM"),AND(Veg_Table[[#This Row],[VP_STATUS]]="No Work Required Under EVM",Veg_Table[[#This Row],[PRESCRIP]]&lt;&gt;"NW_No Work")),1,0))</f>
        <v>0</v>
      </c>
      <c r="B26" s="1">
        <f>IF(Veg_Table[[#This Row],[SPECIES]]="",1,0)</f>
        <v>0</v>
      </c>
      <c r="C26" s="1">
        <f>IF(Veg_Table[[#This Row],[DIAMETER]]="",1,0)</f>
        <v>0</v>
      </c>
      <c r="D26" s="1">
        <f>IF(Veg_Table[[#This Row],[HEIGHT]]="",1,0)</f>
        <v>0</v>
      </c>
      <c r="E2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6" s="1">
        <f>IF(AND(Veg_Table[[#This Row],[TAT_RESULT]]="ABATE",Veg_Table[[#This Row],[PRESCRIP]]="NW_No Work"),1,0)</f>
        <v>0</v>
      </c>
      <c r="G26" s="1">
        <f>IF(OR(Veg_Table[[#This Row],[Prescription R-Scale]]="NA",Veg_Table[[#This Row],[Diameter R-Scale]]="NA"),0,IF(Veg_Table[[#This Row],[Diameter R-Scale]]&lt;&gt;Veg_Table[[#This Row],[Prescription R-Scale]],1,0))</f>
        <v>0</v>
      </c>
      <c r="H26" s="1">
        <f>IF(OR(AND(Veg_Table[[#This Row],[PRESCRIP]]="BC_Br Rmv", Veg_Table[[#This Row],[WOOD_MAN]]&lt;&gt;"Not Needed"),AND(Veg_Table[[#This Row],[PRESCRIP]]="BCS_Br Rmv+Trt", Veg_Table[[#This Row],[WOOD_MAN]]&lt;&gt;"Not Needed")),1,0)</f>
        <v>0</v>
      </c>
      <c r="I26" s="1">
        <f ca="1">IF(AND(Veg_Table[[#This Row],[Prescription_Changed]]="Yes",Veg_Table[[#This Row],[TAT_RESULT]]=""),1,0)</f>
        <v>0</v>
      </c>
      <c r="J26" s="1">
        <f ca="1">SUM(Veg_Table[[#This Row],[Prescription and Status do not match]:[Prescription_Edited_And_TAT_Is_Blank]])</f>
        <v>1</v>
      </c>
      <c r="K26" s="1">
        <f ca="1">IF(Veg_Table[[#This Row],[Sum of Errors]]&gt;0,1,0)</f>
        <v>1</v>
      </c>
      <c r="L26" s="1">
        <f>1</f>
        <v>1</v>
      </c>
      <c r="M2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26" s="1">
        <f>IF(OR(MID(Veg_Table[[#This Row],[PRESCRIP]],2,1)="1",MID(Veg_Table[[#This Row],[PRESCRIP]],2,1)="2",MID(Veg_Table[[#This Row],[PRESCRIP]],2,1)="3",MID(Veg_Table[[#This Row],[PRESCRIP]],2,1)="4"),_xlfn.NUMBERVALUE(MID(Veg_Table[[#This Row],[PRESCRIP]],2,1)),"NA")</f>
        <v>3</v>
      </c>
      <c r="O26" s="1">
        <f>WEEKNUM(Veg_Table[[#This Row],[EVM_LAST_EDITED_Day]],2)</f>
        <v>20</v>
      </c>
      <c r="P26" s="25">
        <f>IFERROR(DATE(YEAR(Veg_Table[[#This Row],[EVM_LAST_EDITED2]]),MONTH(Veg_Table[[#This Row],[EVM_LAST_EDITED2]]),DAY(Veg_Table[[#This Row],[EVM_LAST_EDITED2]])),DATE(2019,1,1))</f>
        <v>43962</v>
      </c>
      <c r="Q26" s="3">
        <f>VALUE(SUBSTITUTE(Veg_Table[[#This Row],[EVM_LAST_EDITED]],",",""))</f>
        <v>43962.632139918998</v>
      </c>
      <c r="R26" s="1" t="str">
        <f>_xlfn.IFNA(IF(Veg_Table[[#This Row],[EVM_LAST_EDITOR]]="","zBlank EVM Last Editor",VLOOKUP(Veg_Table[[#This Row],[EVM_LAST_EDITOR]],Roster_Table[#All],4,FALSE)),"zAWRR Not in Roster")</f>
        <v>NCR</v>
      </c>
      <c r="S26" s="1" t="str">
        <f>_xlfn.IFNA(IF(Veg_Table[[#This Row],[EVM_LAST_EDITOR]]="","zBlank EVM Last Editor",VLOOKUP(Veg_Table[[#This Row],[EVM_LAST_EDITOR]],Roster_Table[#All],16,FALSE)),"zCompany_AWRR not in Roster")</f>
        <v>NCR_North Coast Resource Management</v>
      </c>
      <c r="T26" s="2">
        <f>IFERROR(DATE(YEAR(Veg_Table[[#This Row],[Created2]]),MONTH(Veg_Table[[#This Row],[Created2]]),DAY(Veg_Table[[#This Row],[Created2]])),DATE(2019,1,1))</f>
        <v>43689</v>
      </c>
      <c r="U26" s="3">
        <f>VALUE(SUBSTITUTE(Veg_Table[[#This Row],[Created]],",",""))</f>
        <v>43689.506087962996</v>
      </c>
      <c r="V26" s="3" t="str">
        <f ca="1">IFERROR(_xlfn.IFNA(CELL("contents",INDIRECT(_xlfn.CONCAT("Veg_Table_Production_Data!",ADDRESS(MATCH(_xlfn.MAXIFS(#REF!,#REF!,"="&amp;Veg_Table[[#This Row],[AUTO_ID]],#REF!,"&lt;"&amp;Veg_Table[[#This Row],[EVM_LAST_EDITED_Day]]),#REF!,0),COLUMN(#REF!),4,1,)))),""),"")</f>
        <v/>
      </c>
      <c r="W26" s="3" t="str">
        <f ca="1">IF(Veg_Table[[#This Row],[Previous_Prescription]]="","No",IF(Veg_Table[[#This Row],[Previous_Prescription]]=Veg_Table[[#This Row],[PRESCRIP]],"No","Yes"))</f>
        <v>No</v>
      </c>
      <c r="X26" s="3" t="str">
        <f>IF(Veg_Table[[#This Row],[EVM_LAST_EDITED_Day]]=Veg_Table[[#This Row],[Created_Day]],"New","Old")</f>
        <v>Old</v>
      </c>
      <c r="Y26" s="1">
        <f>IFERROR(IF(FIND("delete",LOWER(Veg_Table[[#This Row],[PI_COMMENTS]]))&gt;=1,1,0),0)</f>
        <v>0</v>
      </c>
      <c r="Z26" s="1" t="str">
        <f>_xlfn.IFNA(IF(Veg_Table[[#This Row],[EVM_LAST_EDITOR]]="","Yes",VLOOKUP(Veg_Table[[#This Row],[EVM_LAST_EDITOR]],Roster_Table[#All],15,FALSE)),"Yes")</f>
        <v>No</v>
      </c>
      <c r="AA2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6" s="1" t="str">
        <f>_xlfn.IFNA(VLOOKUP(Veg_Table[[#This Row],[EVM_LAST_EDITOR]],Roster_Table[#All],3,FALSE),"zAWRR Not in Roster")</f>
        <v>Ben</v>
      </c>
      <c r="AC26" s="1" t="str">
        <f>_xlfn.IFNA(VLOOKUP(Veg_Table[[#This Row],[EVM_LAST_EDITOR]],Roster_Table[#All],2,FALSE),"zAWRR Not in Roster")</f>
        <v>Chambers</v>
      </c>
      <c r="AD26" s="1" t="str">
        <f>IF(_xlfn.CONCAT(Veg_Table[[#This Row],[First_Name]]," ",Veg_Table[[#This Row],[Last_Name]])="zAWRR Not in Roster zAWRR Not in Roster","zAWRR Not in Roster",_xlfn.CONCAT(Veg_Table[[#This Row],[First_Name]]," ",Veg_Table[[#This Row],[Last_Name]]))</f>
        <v>Ben Chambers</v>
      </c>
      <c r="AE26">
        <v>1750917</v>
      </c>
      <c r="AF26" t="s">
        <v>4241</v>
      </c>
      <c r="AG26" t="s">
        <v>30</v>
      </c>
      <c r="AH26" t="s">
        <v>1375</v>
      </c>
      <c r="AI26" t="s">
        <v>1376</v>
      </c>
      <c r="AJ26" t="s">
        <v>48</v>
      </c>
      <c r="AK26" t="s">
        <v>28</v>
      </c>
      <c r="AL26" t="s">
        <v>37</v>
      </c>
      <c r="AM26" t="s">
        <v>38</v>
      </c>
      <c r="AN26" t="s">
        <v>25</v>
      </c>
      <c r="AO26" t="s">
        <v>25</v>
      </c>
      <c r="AP26">
        <v>25</v>
      </c>
      <c r="AQ26">
        <v>95</v>
      </c>
      <c r="AR26" t="s">
        <v>28</v>
      </c>
      <c r="AS26" t="s">
        <v>804</v>
      </c>
      <c r="AT26" t="s">
        <v>515</v>
      </c>
      <c r="AU26" t="s">
        <v>25</v>
      </c>
      <c r="AV26" t="s">
        <v>28</v>
      </c>
      <c r="AW26" t="s">
        <v>4242</v>
      </c>
      <c r="AX26" t="s">
        <v>534</v>
      </c>
      <c r="AY26" t="s">
        <v>28</v>
      </c>
      <c r="AZ26"/>
      <c r="BA26" t="s">
        <v>28</v>
      </c>
      <c r="BB26" s="4"/>
      <c r="BC26" t="s">
        <v>28</v>
      </c>
      <c r="BD26" t="s">
        <v>29</v>
      </c>
      <c r="BF26" t="s">
        <v>28</v>
      </c>
      <c r="BG26" t="s">
        <v>28</v>
      </c>
      <c r="BH26" t="s">
        <v>28</v>
      </c>
      <c r="BI26" s="3"/>
      <c r="BJ26" t="s">
        <v>1243</v>
      </c>
      <c r="BK26" s="30" t="s">
        <v>360</v>
      </c>
      <c r="BL26" s="3">
        <v>43962.632139918984</v>
      </c>
      <c r="BM26" t="s">
        <v>31</v>
      </c>
      <c r="BN26" t="s">
        <v>32</v>
      </c>
      <c r="BO26" t="s">
        <v>1378</v>
      </c>
      <c r="BP26" t="s">
        <v>1379</v>
      </c>
      <c r="BQ26" t="s">
        <v>826</v>
      </c>
      <c r="BR26" t="s">
        <v>28</v>
      </c>
      <c r="BS26" t="s">
        <v>28</v>
      </c>
      <c r="BT26" t="s">
        <v>44</v>
      </c>
      <c r="BU26" s="3">
        <v>43689.50608796296</v>
      </c>
      <c r="BV26" t="s">
        <v>803</v>
      </c>
      <c r="BW26" s="3">
        <v>43962.648486087965</v>
      </c>
      <c r="BX26" t="s">
        <v>4243</v>
      </c>
      <c r="CG26"/>
      <c r="CH26"/>
      <c r="CI26"/>
      <c r="CY26"/>
      <c r="DA26"/>
      <c r="DE26"/>
      <c r="DF26"/>
    </row>
    <row r="27" spans="1:110" x14ac:dyDescent="0.25">
      <c r="A27" s="1">
        <f>IF(Veg_Table[[#This Row],[VP_STATUS]]="Hold",0,IF(OR(AND(Veg_Table[[#This Row],[PRESCRIP]]="NW_No Work",Veg_Table[[#This Row],[VP_STATUS]]&lt;&gt;"No Work Required Under EVM"),AND(Veg_Table[[#This Row],[VP_STATUS]]="No Work Required Under EVM",Veg_Table[[#This Row],[PRESCRIP]]&lt;&gt;"NW_No Work")),1,0))</f>
        <v>0</v>
      </c>
      <c r="B27" s="1">
        <f>IF(Veg_Table[[#This Row],[SPECIES]]="",1,0)</f>
        <v>0</v>
      </c>
      <c r="C27" s="1">
        <f>IF(Veg_Table[[#This Row],[DIAMETER]]="",1,0)</f>
        <v>0</v>
      </c>
      <c r="D27" s="1">
        <f>IF(Veg_Table[[#This Row],[HEIGHT]]="",1,0)</f>
        <v>0</v>
      </c>
      <c r="E2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7" s="1">
        <f>IF(AND(Veg_Table[[#This Row],[TAT_RESULT]]="ABATE",Veg_Table[[#This Row],[PRESCRIP]]="NW_No Work"),1,0)</f>
        <v>0</v>
      </c>
      <c r="G27" s="1">
        <f>IF(OR(Veg_Table[[#This Row],[Prescription R-Scale]]="NA",Veg_Table[[#This Row],[Diameter R-Scale]]="NA"),0,IF(Veg_Table[[#This Row],[Diameter R-Scale]]&lt;&gt;Veg_Table[[#This Row],[Prescription R-Scale]],1,0))</f>
        <v>0</v>
      </c>
      <c r="H27" s="1">
        <f>IF(OR(AND(Veg_Table[[#This Row],[PRESCRIP]]="BC_Br Rmv", Veg_Table[[#This Row],[WOOD_MAN]]&lt;&gt;"Not Needed"),AND(Veg_Table[[#This Row],[PRESCRIP]]="BCS_Br Rmv+Trt", Veg_Table[[#This Row],[WOOD_MAN]]&lt;&gt;"Not Needed")),1,0)</f>
        <v>0</v>
      </c>
      <c r="I27" s="1">
        <f ca="1">IF(AND(Veg_Table[[#This Row],[Prescription_Changed]]="Yes",Veg_Table[[#This Row],[TAT_RESULT]]=""),1,0)</f>
        <v>0</v>
      </c>
      <c r="J27" s="1">
        <f ca="1">SUM(Veg_Table[[#This Row],[Prescription and Status do not match]:[Prescription_Edited_And_TAT_Is_Blank]])</f>
        <v>1</v>
      </c>
      <c r="K27" s="1">
        <f ca="1">IF(Veg_Table[[#This Row],[Sum of Errors]]&gt;0,1,0)</f>
        <v>1</v>
      </c>
      <c r="L27" s="1">
        <f>1</f>
        <v>1</v>
      </c>
      <c r="M2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27" s="1">
        <f>IF(OR(MID(Veg_Table[[#This Row],[PRESCRIP]],2,1)="1",MID(Veg_Table[[#This Row],[PRESCRIP]],2,1)="2",MID(Veg_Table[[#This Row],[PRESCRIP]],2,1)="3",MID(Veg_Table[[#This Row],[PRESCRIP]],2,1)="4"),_xlfn.NUMBERVALUE(MID(Veg_Table[[#This Row],[PRESCRIP]],2,1)),"NA")</f>
        <v>2</v>
      </c>
      <c r="O27" s="1">
        <f>WEEKNUM(Veg_Table[[#This Row],[EVM_LAST_EDITED_Day]],2)</f>
        <v>20</v>
      </c>
      <c r="P27" s="25">
        <f>IFERROR(DATE(YEAR(Veg_Table[[#This Row],[EVM_LAST_EDITED2]]),MONTH(Veg_Table[[#This Row],[EVM_LAST_EDITED2]]),DAY(Veg_Table[[#This Row],[EVM_LAST_EDITED2]])),DATE(2019,1,1))</f>
        <v>43962</v>
      </c>
      <c r="Q27" s="3">
        <f>VALUE(SUBSTITUTE(Veg_Table[[#This Row],[EVM_LAST_EDITED]],",",""))</f>
        <v>43962.632139918998</v>
      </c>
      <c r="R27" s="1" t="str">
        <f>_xlfn.IFNA(IF(Veg_Table[[#This Row],[EVM_LAST_EDITOR]]="","zBlank EVM Last Editor",VLOOKUP(Veg_Table[[#This Row],[EVM_LAST_EDITOR]],Roster_Table[#All],4,FALSE)),"zAWRR Not in Roster")</f>
        <v>NCR</v>
      </c>
      <c r="S27" s="1" t="str">
        <f>_xlfn.IFNA(IF(Veg_Table[[#This Row],[EVM_LAST_EDITOR]]="","zBlank EVM Last Editor",VLOOKUP(Veg_Table[[#This Row],[EVM_LAST_EDITOR]],Roster_Table[#All],16,FALSE)),"zCompany_AWRR not in Roster")</f>
        <v>NCR_North Coast Resource Management</v>
      </c>
      <c r="T27" s="2">
        <f>IFERROR(DATE(YEAR(Veg_Table[[#This Row],[Created2]]),MONTH(Veg_Table[[#This Row],[Created2]]),DAY(Veg_Table[[#This Row],[Created2]])),DATE(2019,1,1))</f>
        <v>43689</v>
      </c>
      <c r="U27" s="3">
        <f>VALUE(SUBSTITUTE(Veg_Table[[#This Row],[Created]],",",""))</f>
        <v>43689.5313425926</v>
      </c>
      <c r="V27" s="3" t="str">
        <f ca="1">IFERROR(_xlfn.IFNA(CELL("contents",INDIRECT(_xlfn.CONCAT("Veg_Table_Production_Data!",ADDRESS(MATCH(_xlfn.MAXIFS(#REF!,#REF!,"="&amp;Veg_Table[[#This Row],[AUTO_ID]],#REF!,"&lt;"&amp;Veg_Table[[#This Row],[EVM_LAST_EDITED_Day]]),#REF!,0),COLUMN(#REF!),4,1,)))),""),"")</f>
        <v/>
      </c>
      <c r="W27" s="3" t="str">
        <f ca="1">IF(Veg_Table[[#This Row],[Previous_Prescription]]="","No",IF(Veg_Table[[#This Row],[Previous_Prescription]]=Veg_Table[[#This Row],[PRESCRIP]],"No","Yes"))</f>
        <v>No</v>
      </c>
      <c r="X27" s="3" t="str">
        <f>IF(Veg_Table[[#This Row],[EVM_LAST_EDITED_Day]]=Veg_Table[[#This Row],[Created_Day]],"New","Old")</f>
        <v>Old</v>
      </c>
      <c r="Y27" s="1">
        <f>IFERROR(IF(FIND("delete",LOWER(Veg_Table[[#This Row],[PI_COMMENTS]]))&gt;=1,1,0),0)</f>
        <v>0</v>
      </c>
      <c r="Z27" s="1" t="str">
        <f>_xlfn.IFNA(IF(Veg_Table[[#This Row],[EVM_LAST_EDITOR]]="","Yes",VLOOKUP(Veg_Table[[#This Row],[EVM_LAST_EDITOR]],Roster_Table[#All],15,FALSE)),"Yes")</f>
        <v>No</v>
      </c>
      <c r="AA2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7" s="1" t="str">
        <f>_xlfn.IFNA(VLOOKUP(Veg_Table[[#This Row],[EVM_LAST_EDITOR]],Roster_Table[#All],3,FALSE),"zAWRR Not in Roster")</f>
        <v>Ben</v>
      </c>
      <c r="AC27" s="1" t="str">
        <f>_xlfn.IFNA(VLOOKUP(Veg_Table[[#This Row],[EVM_LAST_EDITOR]],Roster_Table[#All],2,FALSE),"zAWRR Not in Roster")</f>
        <v>Chambers</v>
      </c>
      <c r="AD27" s="1" t="str">
        <f>IF(_xlfn.CONCAT(Veg_Table[[#This Row],[First_Name]]," ",Veg_Table[[#This Row],[Last_Name]])="zAWRR Not in Roster zAWRR Not in Roster","zAWRR Not in Roster",_xlfn.CONCAT(Veg_Table[[#This Row],[First_Name]]," ",Veg_Table[[#This Row],[Last_Name]]))</f>
        <v>Ben Chambers</v>
      </c>
      <c r="AE27">
        <v>1750921</v>
      </c>
      <c r="AF27" t="s">
        <v>4244</v>
      </c>
      <c r="AG27" t="s">
        <v>30</v>
      </c>
      <c r="AH27" t="s">
        <v>1375</v>
      </c>
      <c r="AI27" t="s">
        <v>1376</v>
      </c>
      <c r="AJ27" t="s">
        <v>48</v>
      </c>
      <c r="AK27" t="s">
        <v>28</v>
      </c>
      <c r="AL27" t="s">
        <v>37</v>
      </c>
      <c r="AM27" t="s">
        <v>38</v>
      </c>
      <c r="AN27" t="s">
        <v>25</v>
      </c>
      <c r="AO27" t="s">
        <v>25</v>
      </c>
      <c r="AP27">
        <v>23</v>
      </c>
      <c r="AQ27">
        <v>90</v>
      </c>
      <c r="AR27" t="s">
        <v>28</v>
      </c>
      <c r="AS27" t="s">
        <v>530</v>
      </c>
      <c r="AT27" t="s">
        <v>515</v>
      </c>
      <c r="AU27" t="s">
        <v>25</v>
      </c>
      <c r="AV27" t="s">
        <v>28</v>
      </c>
      <c r="AW27" t="s">
        <v>4245</v>
      </c>
      <c r="AX27" t="s">
        <v>534</v>
      </c>
      <c r="AY27" t="s">
        <v>28</v>
      </c>
      <c r="AZ27"/>
      <c r="BA27" t="s">
        <v>28</v>
      </c>
      <c r="BB27" s="4"/>
      <c r="BC27" t="s">
        <v>28</v>
      </c>
      <c r="BD27" t="s">
        <v>29</v>
      </c>
      <c r="BF27" t="s">
        <v>28</v>
      </c>
      <c r="BG27" t="s">
        <v>28</v>
      </c>
      <c r="BH27" t="s">
        <v>28</v>
      </c>
      <c r="BI27" s="3"/>
      <c r="BJ27" t="s">
        <v>1243</v>
      </c>
      <c r="BK27" s="30" t="s">
        <v>360</v>
      </c>
      <c r="BL27" s="3">
        <v>43962.632139918984</v>
      </c>
      <c r="BM27" t="s">
        <v>31</v>
      </c>
      <c r="BN27" t="s">
        <v>32</v>
      </c>
      <c r="BO27" t="s">
        <v>1378</v>
      </c>
      <c r="BP27" t="s">
        <v>1379</v>
      </c>
      <c r="BQ27" t="s">
        <v>826</v>
      </c>
      <c r="BR27" t="s">
        <v>28</v>
      </c>
      <c r="BS27" t="s">
        <v>28</v>
      </c>
      <c r="BT27" t="s">
        <v>44</v>
      </c>
      <c r="BU27" s="3">
        <v>43689.531342592592</v>
      </c>
      <c r="BV27" t="s">
        <v>803</v>
      </c>
      <c r="BW27" s="3">
        <v>43962.648486087965</v>
      </c>
      <c r="BX27" t="s">
        <v>4246</v>
      </c>
      <c r="CG27"/>
      <c r="CH27"/>
      <c r="CI27"/>
      <c r="CY27"/>
      <c r="DA27"/>
      <c r="DE27"/>
      <c r="DF27"/>
    </row>
    <row r="28" spans="1:110" x14ac:dyDescent="0.25">
      <c r="A28" s="1">
        <f>IF(Veg_Table[[#This Row],[VP_STATUS]]="Hold",0,IF(OR(AND(Veg_Table[[#This Row],[PRESCRIP]]="NW_No Work",Veg_Table[[#This Row],[VP_STATUS]]&lt;&gt;"No Work Required Under EVM"),AND(Veg_Table[[#This Row],[VP_STATUS]]="No Work Required Under EVM",Veg_Table[[#This Row],[PRESCRIP]]&lt;&gt;"NW_No Work")),1,0))</f>
        <v>0</v>
      </c>
      <c r="B28" s="1">
        <f>IF(Veg_Table[[#This Row],[SPECIES]]="",1,0)</f>
        <v>0</v>
      </c>
      <c r="C28" s="1">
        <f>IF(Veg_Table[[#This Row],[DIAMETER]]="",1,0)</f>
        <v>0</v>
      </c>
      <c r="D28" s="1">
        <f>IF(Veg_Table[[#This Row],[HEIGHT]]="",1,0)</f>
        <v>0</v>
      </c>
      <c r="E2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8" s="1">
        <f>IF(AND(Veg_Table[[#This Row],[TAT_RESULT]]="ABATE",Veg_Table[[#This Row],[PRESCRIP]]="NW_No Work"),1,0)</f>
        <v>0</v>
      </c>
      <c r="G28" s="1">
        <f>IF(OR(Veg_Table[[#This Row],[Prescription R-Scale]]="NA",Veg_Table[[#This Row],[Diameter R-Scale]]="NA"),0,IF(Veg_Table[[#This Row],[Diameter R-Scale]]&lt;&gt;Veg_Table[[#This Row],[Prescription R-Scale]],1,0))</f>
        <v>0</v>
      </c>
      <c r="H28" s="1">
        <f>IF(OR(AND(Veg_Table[[#This Row],[PRESCRIP]]="BC_Br Rmv", Veg_Table[[#This Row],[WOOD_MAN]]&lt;&gt;"Not Needed"),AND(Veg_Table[[#This Row],[PRESCRIP]]="BCS_Br Rmv+Trt", Veg_Table[[#This Row],[WOOD_MAN]]&lt;&gt;"Not Needed")),1,0)</f>
        <v>0</v>
      </c>
      <c r="I28" s="1">
        <f ca="1">IF(AND(Veg_Table[[#This Row],[Prescription_Changed]]="Yes",Veg_Table[[#This Row],[TAT_RESULT]]=""),1,0)</f>
        <v>0</v>
      </c>
      <c r="J28" s="1">
        <f ca="1">SUM(Veg_Table[[#This Row],[Prescription and Status do not match]:[Prescription_Edited_And_TAT_Is_Blank]])</f>
        <v>1</v>
      </c>
      <c r="K28" s="1">
        <f ca="1">IF(Veg_Table[[#This Row],[Sum of Errors]]&gt;0,1,0)</f>
        <v>1</v>
      </c>
      <c r="L28" s="1">
        <f>1</f>
        <v>1</v>
      </c>
      <c r="M2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28" s="1">
        <f>IF(OR(MID(Veg_Table[[#This Row],[PRESCRIP]],2,1)="1",MID(Veg_Table[[#This Row],[PRESCRIP]],2,1)="2",MID(Veg_Table[[#This Row],[PRESCRIP]],2,1)="3",MID(Veg_Table[[#This Row],[PRESCRIP]],2,1)="4"),_xlfn.NUMBERVALUE(MID(Veg_Table[[#This Row],[PRESCRIP]],2,1)),"NA")</f>
        <v>2</v>
      </c>
      <c r="O28" s="1">
        <f>WEEKNUM(Veg_Table[[#This Row],[EVM_LAST_EDITED_Day]],2)</f>
        <v>20</v>
      </c>
      <c r="P28" s="25">
        <f>IFERROR(DATE(YEAR(Veg_Table[[#This Row],[EVM_LAST_EDITED2]]),MONTH(Veg_Table[[#This Row],[EVM_LAST_EDITED2]]),DAY(Veg_Table[[#This Row],[EVM_LAST_EDITED2]])),DATE(2019,1,1))</f>
        <v>43962</v>
      </c>
      <c r="Q28" s="3">
        <f>VALUE(SUBSTITUTE(Veg_Table[[#This Row],[EVM_LAST_EDITED]],",",""))</f>
        <v>43962.632139918998</v>
      </c>
      <c r="R28" s="1" t="str">
        <f>_xlfn.IFNA(IF(Veg_Table[[#This Row],[EVM_LAST_EDITOR]]="","zBlank EVM Last Editor",VLOOKUP(Veg_Table[[#This Row],[EVM_LAST_EDITOR]],Roster_Table[#All],4,FALSE)),"zAWRR Not in Roster")</f>
        <v>NCR</v>
      </c>
      <c r="S28" s="1" t="str">
        <f>_xlfn.IFNA(IF(Veg_Table[[#This Row],[EVM_LAST_EDITOR]]="","zBlank EVM Last Editor",VLOOKUP(Veg_Table[[#This Row],[EVM_LAST_EDITOR]],Roster_Table[#All],16,FALSE)),"zCompany_AWRR not in Roster")</f>
        <v>NCR_North Coast Resource Management</v>
      </c>
      <c r="T28" s="2">
        <f>IFERROR(DATE(YEAR(Veg_Table[[#This Row],[Created2]]),MONTH(Veg_Table[[#This Row],[Created2]]),DAY(Veg_Table[[#This Row],[Created2]])),DATE(2019,1,1))</f>
        <v>43689</v>
      </c>
      <c r="U28" s="3">
        <f>VALUE(SUBSTITUTE(Veg_Table[[#This Row],[Created]],",",""))</f>
        <v>43689.547245370399</v>
      </c>
      <c r="V28" s="3" t="str">
        <f ca="1">IFERROR(_xlfn.IFNA(CELL("contents",INDIRECT(_xlfn.CONCAT("Veg_Table_Production_Data!",ADDRESS(MATCH(_xlfn.MAXIFS(#REF!,#REF!,"="&amp;Veg_Table[[#This Row],[AUTO_ID]],#REF!,"&lt;"&amp;Veg_Table[[#This Row],[EVM_LAST_EDITED_Day]]),#REF!,0),COLUMN(#REF!),4,1,)))),""),"")</f>
        <v/>
      </c>
      <c r="W28" s="3" t="str">
        <f ca="1">IF(Veg_Table[[#This Row],[Previous_Prescription]]="","No",IF(Veg_Table[[#This Row],[Previous_Prescription]]=Veg_Table[[#This Row],[PRESCRIP]],"No","Yes"))</f>
        <v>No</v>
      </c>
      <c r="X28" s="3" t="str">
        <f>IF(Veg_Table[[#This Row],[EVM_LAST_EDITED_Day]]=Veg_Table[[#This Row],[Created_Day]],"New","Old")</f>
        <v>Old</v>
      </c>
      <c r="Y28" s="1">
        <f>IFERROR(IF(FIND("delete",LOWER(Veg_Table[[#This Row],[PI_COMMENTS]]))&gt;=1,1,0),0)</f>
        <v>0</v>
      </c>
      <c r="Z28" s="1" t="str">
        <f>_xlfn.IFNA(IF(Veg_Table[[#This Row],[EVM_LAST_EDITOR]]="","Yes",VLOOKUP(Veg_Table[[#This Row],[EVM_LAST_EDITOR]],Roster_Table[#All],15,FALSE)),"Yes")</f>
        <v>No</v>
      </c>
      <c r="AA2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8" s="1" t="str">
        <f>_xlfn.IFNA(VLOOKUP(Veg_Table[[#This Row],[EVM_LAST_EDITOR]],Roster_Table[#All],3,FALSE),"zAWRR Not in Roster")</f>
        <v>Ben</v>
      </c>
      <c r="AC28" s="1" t="str">
        <f>_xlfn.IFNA(VLOOKUP(Veg_Table[[#This Row],[EVM_LAST_EDITOR]],Roster_Table[#All],2,FALSE),"zAWRR Not in Roster")</f>
        <v>Chambers</v>
      </c>
      <c r="AD28" s="1" t="str">
        <f>IF(_xlfn.CONCAT(Veg_Table[[#This Row],[First_Name]]," ",Veg_Table[[#This Row],[Last_Name]])="zAWRR Not in Roster zAWRR Not in Roster","zAWRR Not in Roster",_xlfn.CONCAT(Veg_Table[[#This Row],[First_Name]]," ",Veg_Table[[#This Row],[Last_Name]]))</f>
        <v>Ben Chambers</v>
      </c>
      <c r="AE28">
        <v>1750923</v>
      </c>
      <c r="AF28" t="s">
        <v>4247</v>
      </c>
      <c r="AG28" t="s">
        <v>30</v>
      </c>
      <c r="AH28" t="s">
        <v>1375</v>
      </c>
      <c r="AI28" t="s">
        <v>1376</v>
      </c>
      <c r="AJ28" t="s">
        <v>48</v>
      </c>
      <c r="AK28" t="s">
        <v>28</v>
      </c>
      <c r="AL28" t="s">
        <v>37</v>
      </c>
      <c r="AM28" t="s">
        <v>38</v>
      </c>
      <c r="AN28" t="s">
        <v>25</v>
      </c>
      <c r="AO28" t="s">
        <v>25</v>
      </c>
      <c r="AP28">
        <v>17</v>
      </c>
      <c r="AQ28">
        <v>40</v>
      </c>
      <c r="AR28" t="s">
        <v>28</v>
      </c>
      <c r="AS28" t="s">
        <v>530</v>
      </c>
      <c r="AT28" t="s">
        <v>515</v>
      </c>
      <c r="AU28" t="s">
        <v>25</v>
      </c>
      <c r="AV28" t="s">
        <v>28</v>
      </c>
      <c r="AW28" t="s">
        <v>4248</v>
      </c>
      <c r="AX28" t="s">
        <v>534</v>
      </c>
      <c r="AY28" t="s">
        <v>28</v>
      </c>
      <c r="AZ28"/>
      <c r="BA28" t="s">
        <v>28</v>
      </c>
      <c r="BB28" s="4"/>
      <c r="BC28" t="s">
        <v>28</v>
      </c>
      <c r="BD28" t="s">
        <v>29</v>
      </c>
      <c r="BF28" t="s">
        <v>28</v>
      </c>
      <c r="BG28" t="s">
        <v>28</v>
      </c>
      <c r="BH28" t="s">
        <v>28</v>
      </c>
      <c r="BI28" s="3"/>
      <c r="BJ28" t="s">
        <v>1243</v>
      </c>
      <c r="BK28" s="30" t="s">
        <v>360</v>
      </c>
      <c r="BL28" s="3">
        <v>43962.632139918984</v>
      </c>
      <c r="BM28" t="s">
        <v>31</v>
      </c>
      <c r="BN28" t="s">
        <v>32</v>
      </c>
      <c r="BO28" t="s">
        <v>1378</v>
      </c>
      <c r="BP28" t="s">
        <v>1379</v>
      </c>
      <c r="BQ28" t="s">
        <v>826</v>
      </c>
      <c r="BR28" t="s">
        <v>28</v>
      </c>
      <c r="BS28" t="s">
        <v>28</v>
      </c>
      <c r="BT28" t="s">
        <v>44</v>
      </c>
      <c r="BU28" s="3">
        <v>43689.54724537037</v>
      </c>
      <c r="BV28" t="s">
        <v>803</v>
      </c>
      <c r="BW28" s="3">
        <v>43962.648486087965</v>
      </c>
      <c r="BX28" t="s">
        <v>4249</v>
      </c>
      <c r="CG28"/>
      <c r="CH28"/>
      <c r="CI28"/>
      <c r="CY28"/>
      <c r="DA28"/>
      <c r="DE28"/>
      <c r="DF28"/>
    </row>
    <row r="29" spans="1:110" x14ac:dyDescent="0.25">
      <c r="A29" s="1">
        <f>IF(Veg_Table[[#This Row],[VP_STATUS]]="Hold",0,IF(OR(AND(Veg_Table[[#This Row],[PRESCRIP]]="NW_No Work",Veg_Table[[#This Row],[VP_STATUS]]&lt;&gt;"No Work Required Under EVM"),AND(Veg_Table[[#This Row],[VP_STATUS]]="No Work Required Under EVM",Veg_Table[[#This Row],[PRESCRIP]]&lt;&gt;"NW_No Work")),1,0))</f>
        <v>0</v>
      </c>
      <c r="B29" s="1">
        <f>IF(Veg_Table[[#This Row],[SPECIES]]="",1,0)</f>
        <v>0</v>
      </c>
      <c r="C29" s="1">
        <f>IF(Veg_Table[[#This Row],[DIAMETER]]="",1,0)</f>
        <v>0</v>
      </c>
      <c r="D29" s="1">
        <f>IF(Veg_Table[[#This Row],[HEIGHT]]="",1,0)</f>
        <v>0</v>
      </c>
      <c r="E2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9" s="1">
        <f>IF(AND(Veg_Table[[#This Row],[TAT_RESULT]]="ABATE",Veg_Table[[#This Row],[PRESCRIP]]="NW_No Work"),1,0)</f>
        <v>0</v>
      </c>
      <c r="G29" s="1">
        <f>IF(OR(Veg_Table[[#This Row],[Prescription R-Scale]]="NA",Veg_Table[[#This Row],[Diameter R-Scale]]="NA"),0,IF(Veg_Table[[#This Row],[Diameter R-Scale]]&lt;&gt;Veg_Table[[#This Row],[Prescription R-Scale]],1,0))</f>
        <v>0</v>
      </c>
      <c r="H29" s="1">
        <f>IF(OR(AND(Veg_Table[[#This Row],[PRESCRIP]]="BC_Br Rmv", Veg_Table[[#This Row],[WOOD_MAN]]&lt;&gt;"Not Needed"),AND(Veg_Table[[#This Row],[PRESCRIP]]="BCS_Br Rmv+Trt", Veg_Table[[#This Row],[WOOD_MAN]]&lt;&gt;"Not Needed")),1,0)</f>
        <v>0</v>
      </c>
      <c r="I29" s="1">
        <f ca="1">IF(AND(Veg_Table[[#This Row],[Prescription_Changed]]="Yes",Veg_Table[[#This Row],[TAT_RESULT]]=""),1,0)</f>
        <v>0</v>
      </c>
      <c r="J29" s="1">
        <f ca="1">SUM(Veg_Table[[#This Row],[Prescription and Status do not match]:[Prescription_Edited_And_TAT_Is_Blank]])</f>
        <v>1</v>
      </c>
      <c r="K29" s="1">
        <f ca="1">IF(Veg_Table[[#This Row],[Sum of Errors]]&gt;0,1,0)</f>
        <v>1</v>
      </c>
      <c r="L29" s="1">
        <f>1</f>
        <v>1</v>
      </c>
      <c r="M2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29" s="1">
        <f>IF(OR(MID(Veg_Table[[#This Row],[PRESCRIP]],2,1)="1",MID(Veg_Table[[#This Row],[PRESCRIP]],2,1)="2",MID(Veg_Table[[#This Row],[PRESCRIP]],2,1)="3",MID(Veg_Table[[#This Row],[PRESCRIP]],2,1)="4"),_xlfn.NUMBERVALUE(MID(Veg_Table[[#This Row],[PRESCRIP]],2,1)),"NA")</f>
        <v>3</v>
      </c>
      <c r="O29" s="1">
        <f>WEEKNUM(Veg_Table[[#This Row],[EVM_LAST_EDITED_Day]],2)</f>
        <v>20</v>
      </c>
      <c r="P29" s="25">
        <f>IFERROR(DATE(YEAR(Veg_Table[[#This Row],[EVM_LAST_EDITED2]]),MONTH(Veg_Table[[#This Row],[EVM_LAST_EDITED2]]),DAY(Veg_Table[[#This Row],[EVM_LAST_EDITED2]])),DATE(2019,1,1))</f>
        <v>43962</v>
      </c>
      <c r="Q29" s="3">
        <f>VALUE(SUBSTITUTE(Veg_Table[[#This Row],[EVM_LAST_EDITED]],",",""))</f>
        <v>43962.632139918998</v>
      </c>
      <c r="R29" s="1" t="str">
        <f>_xlfn.IFNA(IF(Veg_Table[[#This Row],[EVM_LAST_EDITOR]]="","zBlank EVM Last Editor",VLOOKUP(Veg_Table[[#This Row],[EVM_LAST_EDITOR]],Roster_Table[#All],4,FALSE)),"zAWRR Not in Roster")</f>
        <v>NCR</v>
      </c>
      <c r="S29" s="1" t="str">
        <f>_xlfn.IFNA(IF(Veg_Table[[#This Row],[EVM_LAST_EDITOR]]="","zBlank EVM Last Editor",VLOOKUP(Veg_Table[[#This Row],[EVM_LAST_EDITOR]],Roster_Table[#All],16,FALSE)),"zCompany_AWRR not in Roster")</f>
        <v>NCR_North Coast Resource Management</v>
      </c>
      <c r="T29" s="2">
        <f>IFERROR(DATE(YEAR(Veg_Table[[#This Row],[Created2]]),MONTH(Veg_Table[[#This Row],[Created2]]),DAY(Veg_Table[[#This Row],[Created2]])),DATE(2019,1,1))</f>
        <v>43689</v>
      </c>
      <c r="U29" s="3">
        <f>VALUE(SUBSTITUTE(Veg_Table[[#This Row],[Created]],",",""))</f>
        <v>43689.553946759297</v>
      </c>
      <c r="V29" s="3" t="str">
        <f ca="1">IFERROR(_xlfn.IFNA(CELL("contents",INDIRECT(_xlfn.CONCAT("Veg_Table_Production_Data!",ADDRESS(MATCH(_xlfn.MAXIFS(#REF!,#REF!,"="&amp;Veg_Table[[#This Row],[AUTO_ID]],#REF!,"&lt;"&amp;Veg_Table[[#This Row],[EVM_LAST_EDITED_Day]]),#REF!,0),COLUMN(#REF!),4,1,)))),""),"")</f>
        <v/>
      </c>
      <c r="W29" s="3" t="str">
        <f ca="1">IF(Veg_Table[[#This Row],[Previous_Prescription]]="","No",IF(Veg_Table[[#This Row],[Previous_Prescription]]=Veg_Table[[#This Row],[PRESCRIP]],"No","Yes"))</f>
        <v>No</v>
      </c>
      <c r="X29" s="3" t="str">
        <f>IF(Veg_Table[[#This Row],[EVM_LAST_EDITED_Day]]=Veg_Table[[#This Row],[Created_Day]],"New","Old")</f>
        <v>Old</v>
      </c>
      <c r="Y29" s="1">
        <f>IFERROR(IF(FIND("delete",LOWER(Veg_Table[[#This Row],[PI_COMMENTS]]))&gt;=1,1,0),0)</f>
        <v>0</v>
      </c>
      <c r="Z29" s="1" t="str">
        <f>_xlfn.IFNA(IF(Veg_Table[[#This Row],[EVM_LAST_EDITOR]]="","Yes",VLOOKUP(Veg_Table[[#This Row],[EVM_LAST_EDITOR]],Roster_Table[#All],15,FALSE)),"Yes")</f>
        <v>No</v>
      </c>
      <c r="AA2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9" s="1" t="str">
        <f>_xlfn.IFNA(VLOOKUP(Veg_Table[[#This Row],[EVM_LAST_EDITOR]],Roster_Table[#All],3,FALSE),"zAWRR Not in Roster")</f>
        <v>Ben</v>
      </c>
      <c r="AC29" s="1" t="str">
        <f>_xlfn.IFNA(VLOOKUP(Veg_Table[[#This Row],[EVM_LAST_EDITOR]],Roster_Table[#All],2,FALSE),"zAWRR Not in Roster")</f>
        <v>Chambers</v>
      </c>
      <c r="AD29" s="1" t="str">
        <f>IF(_xlfn.CONCAT(Veg_Table[[#This Row],[First_Name]]," ",Veg_Table[[#This Row],[Last_Name]])="zAWRR Not in Roster zAWRR Not in Roster","zAWRR Not in Roster",_xlfn.CONCAT(Veg_Table[[#This Row],[First_Name]]," ",Veg_Table[[#This Row],[Last_Name]]))</f>
        <v>Ben Chambers</v>
      </c>
      <c r="AE29">
        <v>1750924</v>
      </c>
      <c r="AF29" t="s">
        <v>4250</v>
      </c>
      <c r="AG29" t="s">
        <v>30</v>
      </c>
      <c r="AH29" t="s">
        <v>1375</v>
      </c>
      <c r="AI29" t="s">
        <v>1376</v>
      </c>
      <c r="AJ29" t="s">
        <v>48</v>
      </c>
      <c r="AK29" t="s">
        <v>28</v>
      </c>
      <c r="AL29" t="s">
        <v>37</v>
      </c>
      <c r="AM29" t="s">
        <v>34</v>
      </c>
      <c r="AN29" t="s">
        <v>25</v>
      </c>
      <c r="AO29" t="s">
        <v>25</v>
      </c>
      <c r="AP29">
        <v>25</v>
      </c>
      <c r="AQ29">
        <v>65</v>
      </c>
      <c r="AR29" t="s">
        <v>28</v>
      </c>
      <c r="AS29" t="s">
        <v>51</v>
      </c>
      <c r="AT29" t="s">
        <v>26</v>
      </c>
      <c r="AU29" t="s">
        <v>25</v>
      </c>
      <c r="AV29" t="s">
        <v>28</v>
      </c>
      <c r="AW29" t="s">
        <v>4251</v>
      </c>
      <c r="AX29" t="s">
        <v>534</v>
      </c>
      <c r="AY29" t="s">
        <v>28</v>
      </c>
      <c r="AZ29"/>
      <c r="BA29" t="s">
        <v>28</v>
      </c>
      <c r="BB29" s="4"/>
      <c r="BC29" t="s">
        <v>28</v>
      </c>
      <c r="BD29" t="s">
        <v>29</v>
      </c>
      <c r="BF29" t="s">
        <v>28</v>
      </c>
      <c r="BG29" t="s">
        <v>28</v>
      </c>
      <c r="BH29" t="s">
        <v>28</v>
      </c>
      <c r="BI29" s="3"/>
      <c r="BJ29" t="s">
        <v>1243</v>
      </c>
      <c r="BK29" s="30" t="s">
        <v>360</v>
      </c>
      <c r="BL29" s="3">
        <v>43962.632139918984</v>
      </c>
      <c r="BM29" t="s">
        <v>31</v>
      </c>
      <c r="BN29" t="s">
        <v>32</v>
      </c>
      <c r="BO29" t="s">
        <v>1378</v>
      </c>
      <c r="BP29" t="s">
        <v>1379</v>
      </c>
      <c r="BQ29" t="s">
        <v>826</v>
      </c>
      <c r="BR29" t="s">
        <v>28</v>
      </c>
      <c r="BS29" t="s">
        <v>28</v>
      </c>
      <c r="BT29" t="s">
        <v>44</v>
      </c>
      <c r="BU29" s="3">
        <v>43689.553946759261</v>
      </c>
      <c r="BV29" t="s">
        <v>803</v>
      </c>
      <c r="BW29" s="3">
        <v>43962.648486087965</v>
      </c>
      <c r="BX29" t="s">
        <v>4252</v>
      </c>
      <c r="CG29"/>
      <c r="CH29"/>
      <c r="CI29"/>
      <c r="CY29"/>
      <c r="DA29"/>
      <c r="DE29"/>
      <c r="DF29"/>
    </row>
    <row r="30" spans="1:110" x14ac:dyDescent="0.25">
      <c r="A30" s="1">
        <f>IF(Veg_Table[[#This Row],[VP_STATUS]]="Hold",0,IF(OR(AND(Veg_Table[[#This Row],[PRESCRIP]]="NW_No Work",Veg_Table[[#This Row],[VP_STATUS]]&lt;&gt;"No Work Required Under EVM"),AND(Veg_Table[[#This Row],[VP_STATUS]]="No Work Required Under EVM",Veg_Table[[#This Row],[PRESCRIP]]&lt;&gt;"NW_No Work")),1,0))</f>
        <v>0</v>
      </c>
      <c r="B30" s="1">
        <f>IF(Veg_Table[[#This Row],[SPECIES]]="",1,0)</f>
        <v>0</v>
      </c>
      <c r="C30" s="1">
        <f>IF(Veg_Table[[#This Row],[DIAMETER]]="",1,0)</f>
        <v>0</v>
      </c>
      <c r="D30" s="1">
        <f>IF(Veg_Table[[#This Row],[HEIGHT]]="",1,0)</f>
        <v>0</v>
      </c>
      <c r="E3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0" s="1">
        <f>IF(AND(Veg_Table[[#This Row],[TAT_RESULT]]="ABATE",Veg_Table[[#This Row],[PRESCRIP]]="NW_No Work"),1,0)</f>
        <v>0</v>
      </c>
      <c r="G30" s="1">
        <f>IF(OR(Veg_Table[[#This Row],[Prescription R-Scale]]="NA",Veg_Table[[#This Row],[Diameter R-Scale]]="NA"),0,IF(Veg_Table[[#This Row],[Diameter R-Scale]]&lt;&gt;Veg_Table[[#This Row],[Prescription R-Scale]],1,0))</f>
        <v>0</v>
      </c>
      <c r="H30" s="1">
        <f>IF(OR(AND(Veg_Table[[#This Row],[PRESCRIP]]="BC_Br Rmv", Veg_Table[[#This Row],[WOOD_MAN]]&lt;&gt;"Not Needed"),AND(Veg_Table[[#This Row],[PRESCRIP]]="BCS_Br Rmv+Trt", Veg_Table[[#This Row],[WOOD_MAN]]&lt;&gt;"Not Needed")),1,0)</f>
        <v>0</v>
      </c>
      <c r="I30" s="1">
        <f ca="1">IF(AND(Veg_Table[[#This Row],[Prescription_Changed]]="Yes",Veg_Table[[#This Row],[TAT_RESULT]]=""),1,0)</f>
        <v>0</v>
      </c>
      <c r="J30" s="1">
        <f ca="1">SUM(Veg_Table[[#This Row],[Prescription and Status do not match]:[Prescription_Edited_And_TAT_Is_Blank]])</f>
        <v>1</v>
      </c>
      <c r="K30" s="1">
        <f ca="1">IF(Veg_Table[[#This Row],[Sum of Errors]]&gt;0,1,0)</f>
        <v>1</v>
      </c>
      <c r="L30" s="1">
        <f>1</f>
        <v>1</v>
      </c>
      <c r="M3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30" s="1">
        <f>IF(OR(MID(Veg_Table[[#This Row],[PRESCRIP]],2,1)="1",MID(Veg_Table[[#This Row],[PRESCRIP]],2,1)="2",MID(Veg_Table[[#This Row],[PRESCRIP]],2,1)="3",MID(Veg_Table[[#This Row],[PRESCRIP]],2,1)="4"),_xlfn.NUMBERVALUE(MID(Veg_Table[[#This Row],[PRESCRIP]],2,1)),"NA")</f>
        <v>1</v>
      </c>
      <c r="O30" s="1">
        <f>WEEKNUM(Veg_Table[[#This Row],[EVM_LAST_EDITED_Day]],2)</f>
        <v>20</v>
      </c>
      <c r="P30" s="25">
        <f>IFERROR(DATE(YEAR(Veg_Table[[#This Row],[EVM_LAST_EDITED2]]),MONTH(Veg_Table[[#This Row],[EVM_LAST_EDITED2]]),DAY(Veg_Table[[#This Row],[EVM_LAST_EDITED2]])),DATE(2019,1,1))</f>
        <v>43962</v>
      </c>
      <c r="Q30" s="3">
        <f>VALUE(SUBSTITUTE(Veg_Table[[#This Row],[EVM_LAST_EDITED]],",",""))</f>
        <v>43962.632139918998</v>
      </c>
      <c r="R30" s="1" t="str">
        <f>_xlfn.IFNA(IF(Veg_Table[[#This Row],[EVM_LAST_EDITOR]]="","zBlank EVM Last Editor",VLOOKUP(Veg_Table[[#This Row],[EVM_LAST_EDITOR]],Roster_Table[#All],4,FALSE)),"zAWRR Not in Roster")</f>
        <v>NCR</v>
      </c>
      <c r="S30" s="1" t="str">
        <f>_xlfn.IFNA(IF(Veg_Table[[#This Row],[EVM_LAST_EDITOR]]="","zBlank EVM Last Editor",VLOOKUP(Veg_Table[[#This Row],[EVM_LAST_EDITOR]],Roster_Table[#All],16,FALSE)),"zCompany_AWRR not in Roster")</f>
        <v>NCR_North Coast Resource Management</v>
      </c>
      <c r="T30" s="2">
        <f>IFERROR(DATE(YEAR(Veg_Table[[#This Row],[Created2]]),MONTH(Veg_Table[[#This Row],[Created2]]),DAY(Veg_Table[[#This Row],[Created2]])),DATE(2019,1,1))</f>
        <v>43689</v>
      </c>
      <c r="U30" s="3">
        <f>VALUE(SUBSTITUTE(Veg_Table[[#This Row],[Created]],",",""))</f>
        <v>43689.592546296299</v>
      </c>
      <c r="V30" s="3" t="str">
        <f ca="1">IFERROR(_xlfn.IFNA(CELL("contents",INDIRECT(_xlfn.CONCAT("Veg_Table_Production_Data!",ADDRESS(MATCH(_xlfn.MAXIFS(#REF!,#REF!,"="&amp;Veg_Table[[#This Row],[AUTO_ID]],#REF!,"&lt;"&amp;Veg_Table[[#This Row],[EVM_LAST_EDITED_Day]]),#REF!,0),COLUMN(#REF!),4,1,)))),""),"")</f>
        <v/>
      </c>
      <c r="W30" s="3" t="str">
        <f ca="1">IF(Veg_Table[[#This Row],[Previous_Prescription]]="","No",IF(Veg_Table[[#This Row],[Previous_Prescription]]=Veg_Table[[#This Row],[PRESCRIP]],"No","Yes"))</f>
        <v>No</v>
      </c>
      <c r="X30" s="3" t="str">
        <f>IF(Veg_Table[[#This Row],[EVM_LAST_EDITED_Day]]=Veg_Table[[#This Row],[Created_Day]],"New","Old")</f>
        <v>Old</v>
      </c>
      <c r="Y30" s="1">
        <f>IFERROR(IF(FIND("delete",LOWER(Veg_Table[[#This Row],[PI_COMMENTS]]))&gt;=1,1,0),0)</f>
        <v>0</v>
      </c>
      <c r="Z30" s="1" t="str">
        <f>_xlfn.IFNA(IF(Veg_Table[[#This Row],[EVM_LAST_EDITOR]]="","Yes",VLOOKUP(Veg_Table[[#This Row],[EVM_LAST_EDITOR]],Roster_Table[#All],15,FALSE)),"Yes")</f>
        <v>No</v>
      </c>
      <c r="AA3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0" s="1" t="str">
        <f>_xlfn.IFNA(VLOOKUP(Veg_Table[[#This Row],[EVM_LAST_EDITOR]],Roster_Table[#All],3,FALSE),"zAWRR Not in Roster")</f>
        <v>Ben</v>
      </c>
      <c r="AC30" s="1" t="str">
        <f>_xlfn.IFNA(VLOOKUP(Veg_Table[[#This Row],[EVM_LAST_EDITOR]],Roster_Table[#All],2,FALSE),"zAWRR Not in Roster")</f>
        <v>Chambers</v>
      </c>
      <c r="AD30" s="1" t="str">
        <f>IF(_xlfn.CONCAT(Veg_Table[[#This Row],[First_Name]]," ",Veg_Table[[#This Row],[Last_Name]])="zAWRR Not in Roster zAWRR Not in Roster","zAWRR Not in Roster",_xlfn.CONCAT(Veg_Table[[#This Row],[First_Name]]," ",Veg_Table[[#This Row],[Last_Name]]))</f>
        <v>Ben Chambers</v>
      </c>
      <c r="AE30">
        <v>1750927</v>
      </c>
      <c r="AF30" t="s">
        <v>4253</v>
      </c>
      <c r="AG30" t="s">
        <v>30</v>
      </c>
      <c r="AH30" t="s">
        <v>1375</v>
      </c>
      <c r="AI30" t="s">
        <v>1376</v>
      </c>
      <c r="AJ30" t="s">
        <v>48</v>
      </c>
      <c r="AK30" t="s">
        <v>833</v>
      </c>
      <c r="AL30" t="s">
        <v>37</v>
      </c>
      <c r="AM30" t="s">
        <v>38</v>
      </c>
      <c r="AN30" t="s">
        <v>25</v>
      </c>
      <c r="AO30" t="s">
        <v>25</v>
      </c>
      <c r="AP30">
        <v>6</v>
      </c>
      <c r="AQ30">
        <v>20</v>
      </c>
      <c r="AR30" t="s">
        <v>28</v>
      </c>
      <c r="AS30" t="s">
        <v>55</v>
      </c>
      <c r="AT30" t="s">
        <v>843</v>
      </c>
      <c r="AU30" t="s">
        <v>25</v>
      </c>
      <c r="AV30" t="s">
        <v>28</v>
      </c>
      <c r="AW30" t="s">
        <v>4254</v>
      </c>
      <c r="AX30" t="s">
        <v>534</v>
      </c>
      <c r="AY30" t="s">
        <v>28</v>
      </c>
      <c r="AZ30"/>
      <c r="BA30" t="s">
        <v>28</v>
      </c>
      <c r="BB30" s="4"/>
      <c r="BC30" t="s">
        <v>28</v>
      </c>
      <c r="BD30" t="s">
        <v>29</v>
      </c>
      <c r="BF30" t="s">
        <v>28</v>
      </c>
      <c r="BG30" t="s">
        <v>28</v>
      </c>
      <c r="BH30" t="s">
        <v>28</v>
      </c>
      <c r="BI30" s="3"/>
      <c r="BJ30" t="s">
        <v>1815</v>
      </c>
      <c r="BK30" s="30" t="s">
        <v>360</v>
      </c>
      <c r="BL30" s="3">
        <v>43962.632139918984</v>
      </c>
      <c r="BM30" t="s">
        <v>31</v>
      </c>
      <c r="BN30" t="s">
        <v>32</v>
      </c>
      <c r="BO30" t="s">
        <v>1378</v>
      </c>
      <c r="BP30" t="s">
        <v>1379</v>
      </c>
      <c r="BQ30" t="s">
        <v>826</v>
      </c>
      <c r="BR30" t="s">
        <v>28</v>
      </c>
      <c r="BS30" t="s">
        <v>28</v>
      </c>
      <c r="BT30" t="s">
        <v>44</v>
      </c>
      <c r="BU30" s="3">
        <v>43689.592546296299</v>
      </c>
      <c r="BV30" t="s">
        <v>803</v>
      </c>
      <c r="BW30" s="3">
        <v>43962.648486087965</v>
      </c>
      <c r="BX30" t="s">
        <v>4255</v>
      </c>
      <c r="CG30"/>
      <c r="CH30"/>
      <c r="CI30"/>
      <c r="CY30"/>
      <c r="DA30"/>
      <c r="DE30"/>
      <c r="DF30"/>
    </row>
    <row r="31" spans="1:110" x14ac:dyDescent="0.25">
      <c r="A31" s="1">
        <f>IF(Veg_Table[[#This Row],[VP_STATUS]]="Hold",0,IF(OR(AND(Veg_Table[[#This Row],[PRESCRIP]]="NW_No Work",Veg_Table[[#This Row],[VP_STATUS]]&lt;&gt;"No Work Required Under EVM"),AND(Veg_Table[[#This Row],[VP_STATUS]]="No Work Required Under EVM",Veg_Table[[#This Row],[PRESCRIP]]&lt;&gt;"NW_No Work")),1,0))</f>
        <v>0</v>
      </c>
      <c r="B31" s="1">
        <f>IF(Veg_Table[[#This Row],[SPECIES]]="",1,0)</f>
        <v>0</v>
      </c>
      <c r="C31" s="1">
        <f>IF(Veg_Table[[#This Row],[DIAMETER]]="",1,0)</f>
        <v>0</v>
      </c>
      <c r="D31" s="1">
        <f>IF(Veg_Table[[#This Row],[HEIGHT]]="",1,0)</f>
        <v>0</v>
      </c>
      <c r="E3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31" s="1">
        <f>IF(AND(Veg_Table[[#This Row],[TAT_RESULT]]="ABATE",Veg_Table[[#This Row],[PRESCRIP]]="NW_No Work"),1,0)</f>
        <v>0</v>
      </c>
      <c r="G31" s="1">
        <f>IF(OR(Veg_Table[[#This Row],[Prescription R-Scale]]="NA",Veg_Table[[#This Row],[Diameter R-Scale]]="NA"),0,IF(Veg_Table[[#This Row],[Diameter R-Scale]]&lt;&gt;Veg_Table[[#This Row],[Prescription R-Scale]],1,0))</f>
        <v>0</v>
      </c>
      <c r="H31" s="1">
        <f>IF(OR(AND(Veg_Table[[#This Row],[PRESCRIP]]="BC_Br Rmv", Veg_Table[[#This Row],[WOOD_MAN]]&lt;&gt;"Not Needed"),AND(Veg_Table[[#This Row],[PRESCRIP]]="BCS_Br Rmv+Trt", Veg_Table[[#This Row],[WOOD_MAN]]&lt;&gt;"Not Needed")),1,0)</f>
        <v>1</v>
      </c>
      <c r="I31" s="1">
        <f ca="1">IF(AND(Veg_Table[[#This Row],[Prescription_Changed]]="Yes",Veg_Table[[#This Row],[TAT_RESULT]]=""),1,0)</f>
        <v>0</v>
      </c>
      <c r="J31" s="1">
        <f ca="1">SUM(Veg_Table[[#This Row],[Prescription and Status do not match]:[Prescription_Edited_And_TAT_Is_Blank]])</f>
        <v>1</v>
      </c>
      <c r="K31" s="1">
        <f ca="1">IF(Veg_Table[[#This Row],[Sum of Errors]]&gt;0,1,0)</f>
        <v>1</v>
      </c>
      <c r="L31" s="1">
        <f>1</f>
        <v>1</v>
      </c>
      <c r="M31"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Brush</v>
      </c>
      <c r="N31" s="1" t="str">
        <f>IF(OR(MID(Veg_Table[[#This Row],[PRESCRIP]],2,1)="1",MID(Veg_Table[[#This Row],[PRESCRIP]],2,1)="2",MID(Veg_Table[[#This Row],[PRESCRIP]],2,1)="3",MID(Veg_Table[[#This Row],[PRESCRIP]],2,1)="4"),_xlfn.NUMBERVALUE(MID(Veg_Table[[#This Row],[PRESCRIP]],2,1)),"NA")</f>
        <v>NA</v>
      </c>
      <c r="O31" s="1">
        <f>WEEKNUM(Veg_Table[[#This Row],[EVM_LAST_EDITED_Day]],2)</f>
        <v>20</v>
      </c>
      <c r="P31" s="25">
        <f>IFERROR(DATE(YEAR(Veg_Table[[#This Row],[EVM_LAST_EDITED2]]),MONTH(Veg_Table[[#This Row],[EVM_LAST_EDITED2]]),DAY(Veg_Table[[#This Row],[EVM_LAST_EDITED2]])),DATE(2019,1,1))</f>
        <v>43962</v>
      </c>
      <c r="Q31" s="3">
        <f>VALUE(SUBSTITUTE(Veg_Table[[#This Row],[EVM_LAST_EDITED]],",",""))</f>
        <v>43962.632139918998</v>
      </c>
      <c r="R31" s="1" t="str">
        <f>_xlfn.IFNA(IF(Veg_Table[[#This Row],[EVM_LAST_EDITOR]]="","zBlank EVM Last Editor",VLOOKUP(Veg_Table[[#This Row],[EVM_LAST_EDITOR]],Roster_Table[#All],4,FALSE)),"zAWRR Not in Roster")</f>
        <v>NCR</v>
      </c>
      <c r="S31" s="1" t="str">
        <f>_xlfn.IFNA(IF(Veg_Table[[#This Row],[EVM_LAST_EDITOR]]="","zBlank EVM Last Editor",VLOOKUP(Veg_Table[[#This Row],[EVM_LAST_EDITOR]],Roster_Table[#All],16,FALSE)),"zCompany_AWRR not in Roster")</f>
        <v>NCR_North Coast Resource Management</v>
      </c>
      <c r="T31" s="2">
        <f>IFERROR(DATE(YEAR(Veg_Table[[#This Row],[Created2]]),MONTH(Veg_Table[[#This Row],[Created2]]),DAY(Veg_Table[[#This Row],[Created2]])),DATE(2019,1,1))</f>
        <v>43689</v>
      </c>
      <c r="U31" s="3">
        <f>VALUE(SUBSTITUTE(Veg_Table[[#This Row],[Created]],",",""))</f>
        <v>43689.595833333296</v>
      </c>
      <c r="V31" s="3" t="str">
        <f ca="1">IFERROR(_xlfn.IFNA(CELL("contents",INDIRECT(_xlfn.CONCAT("Veg_Table_Production_Data!",ADDRESS(MATCH(_xlfn.MAXIFS(#REF!,#REF!,"="&amp;Veg_Table[[#This Row],[AUTO_ID]],#REF!,"&lt;"&amp;Veg_Table[[#This Row],[EVM_LAST_EDITED_Day]]),#REF!,0),COLUMN(#REF!),4,1,)))),""),"")</f>
        <v/>
      </c>
      <c r="W31" s="3" t="str">
        <f ca="1">IF(Veg_Table[[#This Row],[Previous_Prescription]]="","No",IF(Veg_Table[[#This Row],[Previous_Prescription]]=Veg_Table[[#This Row],[PRESCRIP]],"No","Yes"))</f>
        <v>No</v>
      </c>
      <c r="X31" s="3" t="str">
        <f>IF(Veg_Table[[#This Row],[EVM_LAST_EDITED_Day]]=Veg_Table[[#This Row],[Created_Day]],"New","Old")</f>
        <v>Old</v>
      </c>
      <c r="Y31" s="1">
        <f>IFERROR(IF(FIND("delete",LOWER(Veg_Table[[#This Row],[PI_COMMENTS]]))&gt;=1,1,0),0)</f>
        <v>0</v>
      </c>
      <c r="Z31" s="1" t="str">
        <f>_xlfn.IFNA(IF(Veg_Table[[#This Row],[EVM_LAST_EDITOR]]="","Yes",VLOOKUP(Veg_Table[[#This Row],[EVM_LAST_EDITOR]],Roster_Table[#All],15,FALSE)),"Yes")</f>
        <v>No</v>
      </c>
      <c r="AA3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1" s="1" t="str">
        <f>_xlfn.IFNA(VLOOKUP(Veg_Table[[#This Row],[EVM_LAST_EDITOR]],Roster_Table[#All],3,FALSE),"zAWRR Not in Roster")</f>
        <v>Ben</v>
      </c>
      <c r="AC31" s="1" t="str">
        <f>_xlfn.IFNA(VLOOKUP(Veg_Table[[#This Row],[EVM_LAST_EDITOR]],Roster_Table[#All],2,FALSE),"zAWRR Not in Roster")</f>
        <v>Chambers</v>
      </c>
      <c r="AD31" s="1" t="str">
        <f>IF(_xlfn.CONCAT(Veg_Table[[#This Row],[First_Name]]," ",Veg_Table[[#This Row],[Last_Name]])="zAWRR Not in Roster zAWRR Not in Roster","zAWRR Not in Roster",_xlfn.CONCAT(Veg_Table[[#This Row],[First_Name]]," ",Veg_Table[[#This Row],[Last_Name]]))</f>
        <v>Ben Chambers</v>
      </c>
      <c r="AE31">
        <v>1750928</v>
      </c>
      <c r="AF31" t="s">
        <v>4256</v>
      </c>
      <c r="AG31" t="s">
        <v>30</v>
      </c>
      <c r="AH31" t="s">
        <v>1375</v>
      </c>
      <c r="AI31" t="s">
        <v>1376</v>
      </c>
      <c r="AJ31" t="s">
        <v>48</v>
      </c>
      <c r="AK31" t="s">
        <v>833</v>
      </c>
      <c r="AL31" t="s">
        <v>37</v>
      </c>
      <c r="AM31" t="s">
        <v>34</v>
      </c>
      <c r="AN31" t="s">
        <v>25</v>
      </c>
      <c r="AO31" t="s">
        <v>25</v>
      </c>
      <c r="AP31">
        <v>2</v>
      </c>
      <c r="AQ31">
        <v>27</v>
      </c>
      <c r="AR31" t="s">
        <v>28</v>
      </c>
      <c r="AS31" t="s">
        <v>50</v>
      </c>
      <c r="AT31" t="s">
        <v>515</v>
      </c>
      <c r="AU31" t="s">
        <v>25</v>
      </c>
      <c r="AV31" t="s">
        <v>28</v>
      </c>
      <c r="AW31" t="s">
        <v>4257</v>
      </c>
      <c r="AX31" t="s">
        <v>534</v>
      </c>
      <c r="AY31" t="s">
        <v>28</v>
      </c>
      <c r="AZ31"/>
      <c r="BA31" t="s">
        <v>28</v>
      </c>
      <c r="BB31" s="4"/>
      <c r="BC31" t="s">
        <v>28</v>
      </c>
      <c r="BD31" t="s">
        <v>29</v>
      </c>
      <c r="BF31" t="s">
        <v>28</v>
      </c>
      <c r="BG31" t="s">
        <v>28</v>
      </c>
      <c r="BH31" t="s">
        <v>28</v>
      </c>
      <c r="BI31" s="3"/>
      <c r="BJ31" t="s">
        <v>1815</v>
      </c>
      <c r="BK31" s="30" t="s">
        <v>360</v>
      </c>
      <c r="BL31" s="3">
        <v>43962.632139918984</v>
      </c>
      <c r="BM31" t="s">
        <v>31</v>
      </c>
      <c r="BN31" t="s">
        <v>32</v>
      </c>
      <c r="BO31" t="s">
        <v>1378</v>
      </c>
      <c r="BP31" t="s">
        <v>1379</v>
      </c>
      <c r="BQ31" t="s">
        <v>826</v>
      </c>
      <c r="BR31" t="s">
        <v>28</v>
      </c>
      <c r="BS31" t="s">
        <v>28</v>
      </c>
      <c r="BT31" t="s">
        <v>44</v>
      </c>
      <c r="BU31" s="3">
        <v>43689.595833333333</v>
      </c>
      <c r="BV31" t="s">
        <v>803</v>
      </c>
      <c r="BW31" s="3">
        <v>43962.648486087965</v>
      </c>
      <c r="BX31" t="s">
        <v>4258</v>
      </c>
      <c r="CG31"/>
      <c r="CH31"/>
      <c r="CI31"/>
      <c r="CY31"/>
      <c r="DA31"/>
      <c r="DE31"/>
      <c r="DF31"/>
    </row>
    <row r="32" spans="1:110" x14ac:dyDescent="0.25">
      <c r="A32" s="1">
        <f>IF(Veg_Table[[#This Row],[VP_STATUS]]="Hold",0,IF(OR(AND(Veg_Table[[#This Row],[PRESCRIP]]="NW_No Work",Veg_Table[[#This Row],[VP_STATUS]]&lt;&gt;"No Work Required Under EVM"),AND(Veg_Table[[#This Row],[VP_STATUS]]="No Work Required Under EVM",Veg_Table[[#This Row],[PRESCRIP]]&lt;&gt;"NW_No Work")),1,0))</f>
        <v>0</v>
      </c>
      <c r="B32" s="1">
        <f>IF(Veg_Table[[#This Row],[SPECIES]]="",1,0)</f>
        <v>0</v>
      </c>
      <c r="C32" s="1">
        <f>IF(Veg_Table[[#This Row],[DIAMETER]]="",1,0)</f>
        <v>0</v>
      </c>
      <c r="D32" s="1">
        <f>IF(Veg_Table[[#This Row],[HEIGHT]]="",1,0)</f>
        <v>0</v>
      </c>
      <c r="E3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2" s="1">
        <f>IF(AND(Veg_Table[[#This Row],[TAT_RESULT]]="ABATE",Veg_Table[[#This Row],[PRESCRIP]]="NW_No Work"),1,0)</f>
        <v>0</v>
      </c>
      <c r="G32" s="1">
        <f>IF(OR(Veg_Table[[#This Row],[Prescription R-Scale]]="NA",Veg_Table[[#This Row],[Diameter R-Scale]]="NA"),0,IF(Veg_Table[[#This Row],[Diameter R-Scale]]&lt;&gt;Veg_Table[[#This Row],[Prescription R-Scale]],1,0))</f>
        <v>0</v>
      </c>
      <c r="H32" s="1">
        <f>IF(OR(AND(Veg_Table[[#This Row],[PRESCRIP]]="BC_Br Rmv", Veg_Table[[#This Row],[WOOD_MAN]]&lt;&gt;"Not Needed"),AND(Veg_Table[[#This Row],[PRESCRIP]]="BCS_Br Rmv+Trt", Veg_Table[[#This Row],[WOOD_MAN]]&lt;&gt;"Not Needed")),1,0)</f>
        <v>0</v>
      </c>
      <c r="I32" s="1">
        <f ca="1">IF(AND(Veg_Table[[#This Row],[Prescription_Changed]]="Yes",Veg_Table[[#This Row],[TAT_RESULT]]=""),1,0)</f>
        <v>0</v>
      </c>
      <c r="J32" s="1">
        <f ca="1">SUM(Veg_Table[[#This Row],[Prescription and Status do not match]:[Prescription_Edited_And_TAT_Is_Blank]])</f>
        <v>1</v>
      </c>
      <c r="K32" s="1">
        <f ca="1">IF(Veg_Table[[#This Row],[Sum of Errors]]&gt;0,1,0)</f>
        <v>1</v>
      </c>
      <c r="L32" s="1">
        <f>1</f>
        <v>1</v>
      </c>
      <c r="M3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32" s="1">
        <f>IF(OR(MID(Veg_Table[[#This Row],[PRESCRIP]],2,1)="1",MID(Veg_Table[[#This Row],[PRESCRIP]],2,1)="2",MID(Veg_Table[[#This Row],[PRESCRIP]],2,1)="3",MID(Veg_Table[[#This Row],[PRESCRIP]],2,1)="4"),_xlfn.NUMBERVALUE(MID(Veg_Table[[#This Row],[PRESCRIP]],2,1)),"NA")</f>
        <v>2</v>
      </c>
      <c r="O32" s="1">
        <f>WEEKNUM(Veg_Table[[#This Row],[EVM_LAST_EDITED_Day]],2)</f>
        <v>20</v>
      </c>
      <c r="P32" s="25">
        <f>IFERROR(DATE(YEAR(Veg_Table[[#This Row],[EVM_LAST_EDITED2]]),MONTH(Veg_Table[[#This Row],[EVM_LAST_EDITED2]]),DAY(Veg_Table[[#This Row],[EVM_LAST_EDITED2]])),DATE(2019,1,1))</f>
        <v>43962</v>
      </c>
      <c r="Q32" s="3">
        <f>VALUE(SUBSTITUTE(Veg_Table[[#This Row],[EVM_LAST_EDITED]],",",""))</f>
        <v>43962.632410231497</v>
      </c>
      <c r="R32" s="1" t="str">
        <f>_xlfn.IFNA(IF(Veg_Table[[#This Row],[EVM_LAST_EDITOR]]="","zBlank EVM Last Editor",VLOOKUP(Veg_Table[[#This Row],[EVM_LAST_EDITOR]],Roster_Table[#All],4,FALSE)),"zAWRR Not in Roster")</f>
        <v>zAWRR Not in Roster</v>
      </c>
      <c r="S32" s="1" t="str">
        <f>_xlfn.IFNA(IF(Veg_Table[[#This Row],[EVM_LAST_EDITOR]]="","zBlank EVM Last Editor",VLOOKUP(Veg_Table[[#This Row],[EVM_LAST_EDITOR]],Roster_Table[#All],16,FALSE)),"zCompany_AWRR not in Roster")</f>
        <v>zCompany_AWRR not in Roster</v>
      </c>
      <c r="T32" s="2">
        <f>IFERROR(DATE(YEAR(Veg_Table[[#This Row],[Created2]]),MONTH(Veg_Table[[#This Row],[Created2]]),DAY(Veg_Table[[#This Row],[Created2]])),DATE(2019,1,1))</f>
        <v>43838</v>
      </c>
      <c r="U32" s="3">
        <f>VALUE(SUBSTITUTE(Veg_Table[[#This Row],[Created]],",",""))</f>
        <v>43838.448807870402</v>
      </c>
      <c r="V32" s="3" t="str">
        <f ca="1">IFERROR(_xlfn.IFNA(CELL("contents",INDIRECT(_xlfn.CONCAT("Veg_Table_Production_Data!",ADDRESS(MATCH(_xlfn.MAXIFS(#REF!,#REF!,"="&amp;Veg_Table[[#This Row],[AUTO_ID]],#REF!,"&lt;"&amp;Veg_Table[[#This Row],[EVM_LAST_EDITED_Day]]),#REF!,0),COLUMN(#REF!),4,1,)))),""),"")</f>
        <v/>
      </c>
      <c r="W32" s="3" t="str">
        <f ca="1">IF(Veg_Table[[#This Row],[Previous_Prescription]]="","No",IF(Veg_Table[[#This Row],[Previous_Prescription]]=Veg_Table[[#This Row],[PRESCRIP]],"No","Yes"))</f>
        <v>No</v>
      </c>
      <c r="X32" s="3" t="str">
        <f>IF(Veg_Table[[#This Row],[EVM_LAST_EDITED_Day]]=Veg_Table[[#This Row],[Created_Day]],"New","Old")</f>
        <v>Old</v>
      </c>
      <c r="Y32" s="1">
        <f>IFERROR(IF(FIND("delete",LOWER(Veg_Table[[#This Row],[PI_COMMENTS]]))&gt;=1,1,0),0)</f>
        <v>0</v>
      </c>
      <c r="Z32" s="1" t="str">
        <f>_xlfn.IFNA(IF(Veg_Table[[#This Row],[EVM_LAST_EDITOR]]="","Yes",VLOOKUP(Veg_Table[[#This Row],[EVM_LAST_EDITOR]],Roster_Table[#All],15,FALSE)),"Yes")</f>
        <v>Yes</v>
      </c>
      <c r="AA3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2" s="1" t="str">
        <f>_xlfn.IFNA(VLOOKUP(Veg_Table[[#This Row],[EVM_LAST_EDITOR]],Roster_Table[#All],3,FALSE),"zAWRR Not in Roster")</f>
        <v>zAWRR Not in Roster</v>
      </c>
      <c r="AC32" s="1" t="str">
        <f>_xlfn.IFNA(VLOOKUP(Veg_Table[[#This Row],[EVM_LAST_EDITOR]],Roster_Table[#All],2,FALSE),"zAWRR Not in Roster")</f>
        <v>zAWRR Not in Roster</v>
      </c>
      <c r="AD32" s="1" t="str">
        <f>IF(_xlfn.CONCAT(Veg_Table[[#This Row],[First_Name]]," ",Veg_Table[[#This Row],[Last_Name]])="zAWRR Not in Roster zAWRR Not in Roster","zAWRR Not in Roster",_xlfn.CONCAT(Veg_Table[[#This Row],[First_Name]]," ",Veg_Table[[#This Row],[Last_Name]]))</f>
        <v>zAWRR Not in Roster</v>
      </c>
      <c r="AE32">
        <v>1773671</v>
      </c>
      <c r="AF32" t="s">
        <v>2321</v>
      </c>
      <c r="AG32" t="s">
        <v>30</v>
      </c>
      <c r="AH32" t="s">
        <v>1345</v>
      </c>
      <c r="AI32" t="s">
        <v>2291</v>
      </c>
      <c r="AJ32" t="s">
        <v>820</v>
      </c>
      <c r="AK32" t="s">
        <v>28</v>
      </c>
      <c r="AL32" t="s">
        <v>372</v>
      </c>
      <c r="AM32" t="s">
        <v>38</v>
      </c>
      <c r="AN32" t="s">
        <v>25</v>
      </c>
      <c r="AO32" t="s">
        <v>25</v>
      </c>
      <c r="AP32">
        <v>18</v>
      </c>
      <c r="AQ32">
        <v>90</v>
      </c>
      <c r="AR32" t="s">
        <v>28</v>
      </c>
      <c r="AS32" t="s">
        <v>42</v>
      </c>
      <c r="AT32" t="s">
        <v>515</v>
      </c>
      <c r="AU32" t="s">
        <v>25</v>
      </c>
      <c r="AV32" t="s">
        <v>512</v>
      </c>
      <c r="AW32" t="s">
        <v>2322</v>
      </c>
      <c r="AX32" t="s">
        <v>825</v>
      </c>
      <c r="AY32" t="s">
        <v>825</v>
      </c>
      <c r="AZ32">
        <v>5807646</v>
      </c>
      <c r="BA32" t="s">
        <v>42</v>
      </c>
      <c r="BB32" s="4">
        <v>43957.603483194442</v>
      </c>
      <c r="BC32" t="s">
        <v>845</v>
      </c>
      <c r="BD32" t="s">
        <v>29</v>
      </c>
      <c r="BF32" t="s">
        <v>28</v>
      </c>
      <c r="BG32" t="s">
        <v>825</v>
      </c>
      <c r="BH32" t="s">
        <v>825</v>
      </c>
      <c r="BI32" s="3">
        <v>43962.632385370373</v>
      </c>
      <c r="BJ32" t="s">
        <v>1284</v>
      </c>
      <c r="BK32" s="30" t="s">
        <v>878</v>
      </c>
      <c r="BL32" s="3">
        <v>43962.632410231483</v>
      </c>
      <c r="BM32" t="s">
        <v>31</v>
      </c>
      <c r="BN32" t="s">
        <v>32</v>
      </c>
      <c r="BO32" t="s">
        <v>2179</v>
      </c>
      <c r="BP32" t="s">
        <v>1971</v>
      </c>
      <c r="BQ32" t="s">
        <v>826</v>
      </c>
      <c r="BR32" t="s">
        <v>28</v>
      </c>
      <c r="BS32" t="s">
        <v>28</v>
      </c>
      <c r="BT32" t="s">
        <v>1023</v>
      </c>
      <c r="BU32" s="3">
        <v>43838.448807870373</v>
      </c>
      <c r="BV32" t="s">
        <v>803</v>
      </c>
      <c r="BW32" s="3">
        <v>43962.648497060189</v>
      </c>
      <c r="BX32" t="s">
        <v>2323</v>
      </c>
      <c r="CG32"/>
      <c r="CH32"/>
      <c r="CI32"/>
      <c r="CY32"/>
      <c r="DA32"/>
      <c r="DE32"/>
      <c r="DF32"/>
    </row>
    <row r="33" spans="1:110" x14ac:dyDescent="0.25">
      <c r="A33" s="1">
        <f>IF(Veg_Table[[#This Row],[VP_STATUS]]="Hold",0,IF(OR(AND(Veg_Table[[#This Row],[PRESCRIP]]="NW_No Work",Veg_Table[[#This Row],[VP_STATUS]]&lt;&gt;"No Work Required Under EVM"),AND(Veg_Table[[#This Row],[VP_STATUS]]="No Work Required Under EVM",Veg_Table[[#This Row],[PRESCRIP]]&lt;&gt;"NW_No Work")),1,0))</f>
        <v>0</v>
      </c>
      <c r="B33" s="1">
        <f>IF(Veg_Table[[#This Row],[SPECIES]]="",1,0)</f>
        <v>0</v>
      </c>
      <c r="C33" s="1">
        <f>IF(Veg_Table[[#This Row],[DIAMETER]]="",1,0)</f>
        <v>0</v>
      </c>
      <c r="D33" s="1">
        <f>IF(Veg_Table[[#This Row],[HEIGHT]]="",1,0)</f>
        <v>0</v>
      </c>
      <c r="E3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3" s="1">
        <f>IF(AND(Veg_Table[[#This Row],[TAT_RESULT]]="ABATE",Veg_Table[[#This Row],[PRESCRIP]]="NW_No Work"),1,0)</f>
        <v>0</v>
      </c>
      <c r="G33" s="1">
        <f>IF(OR(Veg_Table[[#This Row],[Prescription R-Scale]]="NA",Veg_Table[[#This Row],[Diameter R-Scale]]="NA"),0,IF(Veg_Table[[#This Row],[Diameter R-Scale]]&lt;&gt;Veg_Table[[#This Row],[Prescription R-Scale]],1,0))</f>
        <v>0</v>
      </c>
      <c r="H33" s="1">
        <f>IF(OR(AND(Veg_Table[[#This Row],[PRESCRIP]]="BC_Br Rmv", Veg_Table[[#This Row],[WOOD_MAN]]&lt;&gt;"Not Needed"),AND(Veg_Table[[#This Row],[PRESCRIP]]="BCS_Br Rmv+Trt", Veg_Table[[#This Row],[WOOD_MAN]]&lt;&gt;"Not Needed")),1,0)</f>
        <v>0</v>
      </c>
      <c r="I33" s="1">
        <f ca="1">IF(AND(Veg_Table[[#This Row],[Prescription_Changed]]="Yes",Veg_Table[[#This Row],[TAT_RESULT]]=""),1,0)</f>
        <v>0</v>
      </c>
      <c r="J33" s="1">
        <f ca="1">SUM(Veg_Table[[#This Row],[Prescription and Status do not match]:[Prescription_Edited_And_TAT_Is_Blank]])</f>
        <v>1</v>
      </c>
      <c r="K33" s="1">
        <f ca="1">IF(Veg_Table[[#This Row],[Sum of Errors]]&gt;0,1,0)</f>
        <v>1</v>
      </c>
      <c r="L33" s="1">
        <f>1</f>
        <v>1</v>
      </c>
      <c r="M3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33" s="1" t="str">
        <f>IF(OR(MID(Veg_Table[[#This Row],[PRESCRIP]],2,1)="1",MID(Veg_Table[[#This Row],[PRESCRIP]],2,1)="2",MID(Veg_Table[[#This Row],[PRESCRIP]],2,1)="3",MID(Veg_Table[[#This Row],[PRESCRIP]],2,1)="4"),_xlfn.NUMBERVALUE(MID(Veg_Table[[#This Row],[PRESCRIP]],2,1)),"NA")</f>
        <v>NA</v>
      </c>
      <c r="O33" s="1">
        <f>WEEKNUM(Veg_Table[[#This Row],[EVM_LAST_EDITED_Day]],2)</f>
        <v>20</v>
      </c>
      <c r="P33" s="25">
        <f>IFERROR(DATE(YEAR(Veg_Table[[#This Row],[EVM_LAST_EDITED2]]),MONTH(Veg_Table[[#This Row],[EVM_LAST_EDITED2]]),DAY(Veg_Table[[#This Row],[EVM_LAST_EDITED2]])),DATE(2019,1,1))</f>
        <v>43962</v>
      </c>
      <c r="Q33" s="3">
        <f>VALUE(SUBSTITUTE(Veg_Table[[#This Row],[EVM_LAST_EDITED]],",",""))</f>
        <v>43962.632715972199</v>
      </c>
      <c r="R33" s="1" t="str">
        <f>_xlfn.IFNA(IF(Veg_Table[[#This Row],[EVM_LAST_EDITOR]]="","zBlank EVM Last Editor",VLOOKUP(Veg_Table[[#This Row],[EVM_LAST_EDITOR]],Roster_Table[#All],4,FALSE)),"zAWRR Not in Roster")</f>
        <v>AEA</v>
      </c>
      <c r="S33" s="1" t="str">
        <f>_xlfn.IFNA(IF(Veg_Table[[#This Row],[EVM_LAST_EDITOR]]="","zBlank EVM Last Editor",VLOOKUP(Veg_Table[[#This Row],[EVM_LAST_EDITOR]],Roster_Table[#All],16,FALSE)),"zCompany_AWRR not in Roster")</f>
        <v>Not in Sierra Roster</v>
      </c>
      <c r="T33" s="2">
        <f>IFERROR(DATE(YEAR(Veg_Table[[#This Row],[Created2]]),MONTH(Veg_Table[[#This Row],[Created2]]),DAY(Veg_Table[[#This Row],[Created2]])),DATE(2019,1,1))</f>
        <v>43752</v>
      </c>
      <c r="U33" s="3">
        <f>VALUE(SUBSTITUTE(Veg_Table[[#This Row],[Created]],",",""))</f>
        <v>43752.593981481499</v>
      </c>
      <c r="V33" s="3" t="str">
        <f ca="1">IFERROR(_xlfn.IFNA(CELL("contents",INDIRECT(_xlfn.CONCAT("Veg_Table_Production_Data!",ADDRESS(MATCH(_xlfn.MAXIFS(#REF!,#REF!,"="&amp;Veg_Table[[#This Row],[AUTO_ID]],#REF!,"&lt;"&amp;Veg_Table[[#This Row],[EVM_LAST_EDITED_Day]]),#REF!,0),COLUMN(#REF!),4,1,)))),""),"")</f>
        <v/>
      </c>
      <c r="W33" s="3" t="str">
        <f ca="1">IF(Veg_Table[[#This Row],[Previous_Prescription]]="","No",IF(Veg_Table[[#This Row],[Previous_Prescription]]=Veg_Table[[#This Row],[PRESCRIP]],"No","Yes"))</f>
        <v>No</v>
      </c>
      <c r="X33" s="3" t="str">
        <f>IF(Veg_Table[[#This Row],[EVM_LAST_EDITED_Day]]=Veg_Table[[#This Row],[Created_Day]],"New","Old")</f>
        <v>Old</v>
      </c>
      <c r="Y33" s="1">
        <f>IFERROR(IF(FIND("delete",LOWER(Veg_Table[[#This Row],[PI_COMMENTS]]))&gt;=1,1,0),0)</f>
        <v>0</v>
      </c>
      <c r="Z33" s="1" t="str">
        <f>_xlfn.IFNA(IF(Veg_Table[[#This Row],[EVM_LAST_EDITOR]]="","Yes",VLOOKUP(Veg_Table[[#This Row],[EVM_LAST_EDITOR]],Roster_Table[#All],15,FALSE)),"Yes")</f>
        <v>No</v>
      </c>
      <c r="AA3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3" s="1" t="str">
        <f>_xlfn.IFNA(VLOOKUP(Veg_Table[[#This Row],[EVM_LAST_EDITOR]],Roster_Table[#All],3,FALSE),"zAWRR Not in Roster")</f>
        <v>Drew</v>
      </c>
      <c r="AC33" s="1" t="str">
        <f>_xlfn.IFNA(VLOOKUP(Veg_Table[[#This Row],[EVM_LAST_EDITOR]],Roster_Table[#All],2,FALSE),"zAWRR Not in Roster")</f>
        <v>Berlfein</v>
      </c>
      <c r="AD33" s="1" t="str">
        <f>IF(_xlfn.CONCAT(Veg_Table[[#This Row],[First_Name]]," ",Veg_Table[[#This Row],[Last_Name]])="zAWRR Not in Roster zAWRR Not in Roster","zAWRR Not in Roster",_xlfn.CONCAT(Veg_Table[[#This Row],[First_Name]]," ",Veg_Table[[#This Row],[Last_Name]]))</f>
        <v>Drew Berlfein</v>
      </c>
      <c r="AE33">
        <v>1767340</v>
      </c>
      <c r="AF33" t="s">
        <v>3315</v>
      </c>
      <c r="AG33" t="s">
        <v>30</v>
      </c>
      <c r="AH33" t="s">
        <v>3230</v>
      </c>
      <c r="AI33" t="s">
        <v>2967</v>
      </c>
      <c r="AJ33" t="s">
        <v>820</v>
      </c>
      <c r="AK33" t="s">
        <v>28</v>
      </c>
      <c r="AL33" t="s">
        <v>37</v>
      </c>
      <c r="AM33" t="s">
        <v>38</v>
      </c>
      <c r="AN33" t="s">
        <v>25</v>
      </c>
      <c r="AO33" t="s">
        <v>25</v>
      </c>
      <c r="AP33">
        <v>5</v>
      </c>
      <c r="AQ33">
        <v>25</v>
      </c>
      <c r="AR33" t="s">
        <v>28</v>
      </c>
      <c r="AS33" t="s">
        <v>993</v>
      </c>
      <c r="AT33" t="s">
        <v>522</v>
      </c>
      <c r="AU33" t="s">
        <v>25</v>
      </c>
      <c r="AV33" t="s">
        <v>28</v>
      </c>
      <c r="AW33" t="s">
        <v>3313</v>
      </c>
      <c r="AX33" t="s">
        <v>534</v>
      </c>
      <c r="AY33" t="s">
        <v>28</v>
      </c>
      <c r="AZ33">
        <v>5746657</v>
      </c>
      <c r="BA33" t="s">
        <v>993</v>
      </c>
      <c r="BB33" s="4">
        <v>43945.653216527775</v>
      </c>
      <c r="BC33" t="s">
        <v>28</v>
      </c>
      <c r="BD33" t="s">
        <v>29</v>
      </c>
      <c r="BF33" t="s">
        <v>28</v>
      </c>
      <c r="BG33" t="s">
        <v>534</v>
      </c>
      <c r="BH33" t="s">
        <v>28</v>
      </c>
      <c r="BI33" s="3">
        <v>43962.63224111111</v>
      </c>
      <c r="BJ33" t="s">
        <v>4228</v>
      </c>
      <c r="BK33" s="30" t="s">
        <v>533</v>
      </c>
      <c r="BL33" s="3">
        <v>43962.63271597222</v>
      </c>
      <c r="BM33" t="s">
        <v>31</v>
      </c>
      <c r="BN33" t="s">
        <v>32</v>
      </c>
      <c r="BO33" t="s">
        <v>4212</v>
      </c>
      <c r="BP33" t="s">
        <v>3233</v>
      </c>
      <c r="BQ33" t="s">
        <v>826</v>
      </c>
      <c r="BR33" t="s">
        <v>28</v>
      </c>
      <c r="BS33" t="s">
        <v>28</v>
      </c>
      <c r="BT33" t="s">
        <v>54</v>
      </c>
      <c r="BU33" s="3">
        <v>43752.593981481485</v>
      </c>
      <c r="BV33" t="s">
        <v>803</v>
      </c>
      <c r="BW33" s="3">
        <v>43962.648486087965</v>
      </c>
      <c r="BX33" t="s">
        <v>3316</v>
      </c>
      <c r="CG33"/>
      <c r="CH33"/>
      <c r="CI33"/>
      <c r="CY33"/>
      <c r="DA33"/>
      <c r="DE33"/>
      <c r="DF33"/>
    </row>
    <row r="34" spans="1:110" x14ac:dyDescent="0.25">
      <c r="A34" s="1">
        <f>IF(Veg_Table[[#This Row],[VP_STATUS]]="Hold",0,IF(OR(AND(Veg_Table[[#This Row],[PRESCRIP]]="NW_No Work",Veg_Table[[#This Row],[VP_STATUS]]&lt;&gt;"No Work Required Under EVM"),AND(Veg_Table[[#This Row],[VP_STATUS]]="No Work Required Under EVM",Veg_Table[[#This Row],[PRESCRIP]]&lt;&gt;"NW_No Work")),1,0))</f>
        <v>0</v>
      </c>
      <c r="B34" s="1">
        <f>IF(Veg_Table[[#This Row],[SPECIES]]="",1,0)</f>
        <v>0</v>
      </c>
      <c r="C34" s="1">
        <f>IF(Veg_Table[[#This Row],[DIAMETER]]="",1,0)</f>
        <v>0</v>
      </c>
      <c r="D34" s="1">
        <f>IF(Veg_Table[[#This Row],[HEIGHT]]="",1,0)</f>
        <v>0</v>
      </c>
      <c r="E3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4" s="1">
        <f>IF(AND(Veg_Table[[#This Row],[TAT_RESULT]]="ABATE",Veg_Table[[#This Row],[PRESCRIP]]="NW_No Work"),1,0)</f>
        <v>0</v>
      </c>
      <c r="G34" s="1">
        <f>IF(OR(Veg_Table[[#This Row],[Prescription R-Scale]]="NA",Veg_Table[[#This Row],[Diameter R-Scale]]="NA"),0,IF(Veg_Table[[#This Row],[Diameter R-Scale]]&lt;&gt;Veg_Table[[#This Row],[Prescription R-Scale]],1,0))</f>
        <v>0</v>
      </c>
      <c r="H34" s="1">
        <f>IF(OR(AND(Veg_Table[[#This Row],[PRESCRIP]]="BC_Br Rmv", Veg_Table[[#This Row],[WOOD_MAN]]&lt;&gt;"Not Needed"),AND(Veg_Table[[#This Row],[PRESCRIP]]="BCS_Br Rmv+Trt", Veg_Table[[#This Row],[WOOD_MAN]]&lt;&gt;"Not Needed")),1,0)</f>
        <v>0</v>
      </c>
      <c r="I34" s="1">
        <f ca="1">IF(AND(Veg_Table[[#This Row],[Prescription_Changed]]="Yes",Veg_Table[[#This Row],[TAT_RESULT]]=""),1,0)</f>
        <v>0</v>
      </c>
      <c r="J34" s="1">
        <f ca="1">SUM(Veg_Table[[#This Row],[Prescription and Status do not match]:[Prescription_Edited_And_TAT_Is_Blank]])</f>
        <v>1</v>
      </c>
      <c r="K34" s="1">
        <f ca="1">IF(Veg_Table[[#This Row],[Sum of Errors]]&gt;0,1,0)</f>
        <v>1</v>
      </c>
      <c r="L34" s="1">
        <f>1</f>
        <v>1</v>
      </c>
      <c r="M3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34" s="1" t="str">
        <f>IF(OR(MID(Veg_Table[[#This Row],[PRESCRIP]],2,1)="1",MID(Veg_Table[[#This Row],[PRESCRIP]],2,1)="2",MID(Veg_Table[[#This Row],[PRESCRIP]],2,1)="3",MID(Veg_Table[[#This Row],[PRESCRIP]],2,1)="4"),_xlfn.NUMBERVALUE(MID(Veg_Table[[#This Row],[PRESCRIP]],2,1)),"NA")</f>
        <v>NA</v>
      </c>
      <c r="O34" s="1">
        <f>WEEKNUM(Veg_Table[[#This Row],[EVM_LAST_EDITED_Day]],2)</f>
        <v>20</v>
      </c>
      <c r="P34" s="25">
        <f>IFERROR(DATE(YEAR(Veg_Table[[#This Row],[EVM_LAST_EDITED2]]),MONTH(Veg_Table[[#This Row],[EVM_LAST_EDITED2]]),DAY(Veg_Table[[#This Row],[EVM_LAST_EDITED2]])),DATE(2019,1,1))</f>
        <v>43962</v>
      </c>
      <c r="Q34" s="3">
        <f>VALUE(SUBSTITUTE(Veg_Table[[#This Row],[EVM_LAST_EDITED]],",",""))</f>
        <v>43962.633086643502</v>
      </c>
      <c r="R34" s="1" t="str">
        <f>_xlfn.IFNA(IF(Veg_Table[[#This Row],[EVM_LAST_EDITOR]]="","zBlank EVM Last Editor",VLOOKUP(Veg_Table[[#This Row],[EVM_LAST_EDITOR]],Roster_Table[#All],4,FALSE)),"zAWRR Not in Roster")</f>
        <v>AEA</v>
      </c>
      <c r="S34" s="1" t="str">
        <f>_xlfn.IFNA(IF(Veg_Table[[#This Row],[EVM_LAST_EDITOR]]="","zBlank EVM Last Editor",VLOOKUP(Veg_Table[[#This Row],[EVM_LAST_EDITOR]],Roster_Table[#All],16,FALSE)),"zCompany_AWRR not in Roster")</f>
        <v>Not in Sierra Roster</v>
      </c>
      <c r="T34" s="2">
        <f>IFERROR(DATE(YEAR(Veg_Table[[#This Row],[Created2]]),MONTH(Veg_Table[[#This Row],[Created2]]),DAY(Veg_Table[[#This Row],[Created2]])),DATE(2019,1,1))</f>
        <v>43752</v>
      </c>
      <c r="U34" s="3">
        <f>VALUE(SUBSTITUTE(Veg_Table[[#This Row],[Created]],",",""))</f>
        <v>43752.592916666697</v>
      </c>
      <c r="V34" s="3" t="str">
        <f ca="1">IFERROR(_xlfn.IFNA(CELL("contents",INDIRECT(_xlfn.CONCAT("Veg_Table_Production_Data!",ADDRESS(MATCH(_xlfn.MAXIFS(#REF!,#REF!,"="&amp;Veg_Table[[#This Row],[AUTO_ID]],#REF!,"&lt;"&amp;Veg_Table[[#This Row],[EVM_LAST_EDITED_Day]]),#REF!,0),COLUMN(#REF!),4,1,)))),""),"")</f>
        <v/>
      </c>
      <c r="W34" s="3" t="str">
        <f ca="1">IF(Veg_Table[[#This Row],[Previous_Prescription]]="","No",IF(Veg_Table[[#This Row],[Previous_Prescription]]=Veg_Table[[#This Row],[PRESCRIP]],"No","Yes"))</f>
        <v>No</v>
      </c>
      <c r="X34" s="3" t="str">
        <f>IF(Veg_Table[[#This Row],[EVM_LAST_EDITED_Day]]=Veg_Table[[#This Row],[Created_Day]],"New","Old")</f>
        <v>Old</v>
      </c>
      <c r="Y34" s="1">
        <f>IFERROR(IF(FIND("delete",LOWER(Veg_Table[[#This Row],[PI_COMMENTS]]))&gt;=1,1,0),0)</f>
        <v>0</v>
      </c>
      <c r="Z34" s="1" t="str">
        <f>_xlfn.IFNA(IF(Veg_Table[[#This Row],[EVM_LAST_EDITOR]]="","Yes",VLOOKUP(Veg_Table[[#This Row],[EVM_LAST_EDITOR]],Roster_Table[#All],15,FALSE)),"Yes")</f>
        <v>No</v>
      </c>
      <c r="AA3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4" s="1" t="str">
        <f>_xlfn.IFNA(VLOOKUP(Veg_Table[[#This Row],[EVM_LAST_EDITOR]],Roster_Table[#All],3,FALSE),"zAWRR Not in Roster")</f>
        <v>Drew</v>
      </c>
      <c r="AC34" s="1" t="str">
        <f>_xlfn.IFNA(VLOOKUP(Veg_Table[[#This Row],[EVM_LAST_EDITOR]],Roster_Table[#All],2,FALSE),"zAWRR Not in Roster")</f>
        <v>Berlfein</v>
      </c>
      <c r="AD34" s="1" t="str">
        <f>IF(_xlfn.CONCAT(Veg_Table[[#This Row],[First_Name]]," ",Veg_Table[[#This Row],[Last_Name]])="zAWRR Not in Roster zAWRR Not in Roster","zAWRR Not in Roster",_xlfn.CONCAT(Veg_Table[[#This Row],[First_Name]]," ",Veg_Table[[#This Row],[Last_Name]]))</f>
        <v>Drew Berlfein</v>
      </c>
      <c r="AE34">
        <v>1767339</v>
      </c>
      <c r="AF34" t="s">
        <v>3312</v>
      </c>
      <c r="AG34" t="s">
        <v>30</v>
      </c>
      <c r="AH34" t="s">
        <v>3230</v>
      </c>
      <c r="AI34" t="s">
        <v>2967</v>
      </c>
      <c r="AJ34" t="s">
        <v>820</v>
      </c>
      <c r="AK34" t="s">
        <v>28</v>
      </c>
      <c r="AL34" t="s">
        <v>37</v>
      </c>
      <c r="AM34" t="s">
        <v>38</v>
      </c>
      <c r="AN34" t="s">
        <v>25</v>
      </c>
      <c r="AO34" t="s">
        <v>25</v>
      </c>
      <c r="AP34">
        <v>4</v>
      </c>
      <c r="AQ34">
        <v>25</v>
      </c>
      <c r="AR34" t="s">
        <v>28</v>
      </c>
      <c r="AS34" t="s">
        <v>993</v>
      </c>
      <c r="AT34" t="s">
        <v>515</v>
      </c>
      <c r="AU34" t="s">
        <v>25</v>
      </c>
      <c r="AV34" t="s">
        <v>28</v>
      </c>
      <c r="AW34" t="s">
        <v>3313</v>
      </c>
      <c r="AX34" t="s">
        <v>534</v>
      </c>
      <c r="AY34" t="s">
        <v>28</v>
      </c>
      <c r="AZ34">
        <v>5746657</v>
      </c>
      <c r="BA34" t="s">
        <v>993</v>
      </c>
      <c r="BB34" s="4">
        <v>43945.652678368053</v>
      </c>
      <c r="BC34" t="s">
        <v>28</v>
      </c>
      <c r="BD34" t="s">
        <v>29</v>
      </c>
      <c r="BF34" t="s">
        <v>28</v>
      </c>
      <c r="BG34" t="s">
        <v>534</v>
      </c>
      <c r="BH34" t="s">
        <v>28</v>
      </c>
      <c r="BI34" s="3">
        <v>43962.632999490743</v>
      </c>
      <c r="BJ34" t="s">
        <v>4228</v>
      </c>
      <c r="BK34" s="30" t="s">
        <v>533</v>
      </c>
      <c r="BL34" s="3">
        <v>43962.633086643516</v>
      </c>
      <c r="BM34" t="s">
        <v>31</v>
      </c>
      <c r="BN34" t="s">
        <v>32</v>
      </c>
      <c r="BO34" t="s">
        <v>4212</v>
      </c>
      <c r="BP34" t="s">
        <v>3233</v>
      </c>
      <c r="BQ34" t="s">
        <v>826</v>
      </c>
      <c r="BR34" t="s">
        <v>28</v>
      </c>
      <c r="BS34" t="s">
        <v>28</v>
      </c>
      <c r="BT34" t="s">
        <v>54</v>
      </c>
      <c r="BU34" s="3">
        <v>43752.592916666668</v>
      </c>
      <c r="BV34" t="s">
        <v>803</v>
      </c>
      <c r="BW34" s="3">
        <v>43962.648486087965</v>
      </c>
      <c r="BX34" t="s">
        <v>3314</v>
      </c>
      <c r="CG34"/>
      <c r="CH34"/>
      <c r="CI34"/>
      <c r="CY34"/>
      <c r="DA34"/>
      <c r="DE34"/>
      <c r="DF34"/>
    </row>
    <row r="35" spans="1:110" x14ac:dyDescent="0.25">
      <c r="A35" s="1">
        <f>IF(Veg_Table[[#This Row],[VP_STATUS]]="Hold",0,IF(OR(AND(Veg_Table[[#This Row],[PRESCRIP]]="NW_No Work",Veg_Table[[#This Row],[VP_STATUS]]&lt;&gt;"No Work Required Under EVM"),AND(Veg_Table[[#This Row],[VP_STATUS]]="No Work Required Under EVM",Veg_Table[[#This Row],[PRESCRIP]]&lt;&gt;"NW_No Work")),1,0))</f>
        <v>0</v>
      </c>
      <c r="B35" s="1">
        <f>IF(Veg_Table[[#This Row],[SPECIES]]="",1,0)</f>
        <v>0</v>
      </c>
      <c r="C35" s="1">
        <f>IF(Veg_Table[[#This Row],[DIAMETER]]="",1,0)</f>
        <v>0</v>
      </c>
      <c r="D35" s="1">
        <f>IF(Veg_Table[[#This Row],[HEIGHT]]="",1,0)</f>
        <v>0</v>
      </c>
      <c r="E3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5" s="1">
        <f>IF(AND(Veg_Table[[#This Row],[TAT_RESULT]]="ABATE",Veg_Table[[#This Row],[PRESCRIP]]="NW_No Work"),1,0)</f>
        <v>0</v>
      </c>
      <c r="G35" s="1">
        <f>IF(OR(Veg_Table[[#This Row],[Prescription R-Scale]]="NA",Veg_Table[[#This Row],[Diameter R-Scale]]="NA"),0,IF(Veg_Table[[#This Row],[Diameter R-Scale]]&lt;&gt;Veg_Table[[#This Row],[Prescription R-Scale]],1,0))</f>
        <v>0</v>
      </c>
      <c r="H35" s="1">
        <f>IF(OR(AND(Veg_Table[[#This Row],[PRESCRIP]]="BC_Br Rmv", Veg_Table[[#This Row],[WOOD_MAN]]&lt;&gt;"Not Needed"),AND(Veg_Table[[#This Row],[PRESCRIP]]="BCS_Br Rmv+Trt", Veg_Table[[#This Row],[WOOD_MAN]]&lt;&gt;"Not Needed")),1,0)</f>
        <v>0</v>
      </c>
      <c r="I35" s="1">
        <f ca="1">IF(AND(Veg_Table[[#This Row],[Prescription_Changed]]="Yes",Veg_Table[[#This Row],[TAT_RESULT]]=""),1,0)</f>
        <v>0</v>
      </c>
      <c r="J35" s="1">
        <f ca="1">SUM(Veg_Table[[#This Row],[Prescription and Status do not match]:[Prescription_Edited_And_TAT_Is_Blank]])</f>
        <v>1</v>
      </c>
      <c r="K35" s="1">
        <f ca="1">IF(Veg_Table[[#This Row],[Sum of Errors]]&gt;0,1,0)</f>
        <v>1</v>
      </c>
      <c r="L35" s="1">
        <f>1</f>
        <v>1</v>
      </c>
      <c r="M3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35" s="1" t="str">
        <f>IF(OR(MID(Veg_Table[[#This Row],[PRESCRIP]],2,1)="1",MID(Veg_Table[[#This Row],[PRESCRIP]],2,1)="2",MID(Veg_Table[[#This Row],[PRESCRIP]],2,1)="3",MID(Veg_Table[[#This Row],[PRESCRIP]],2,1)="4"),_xlfn.NUMBERVALUE(MID(Veg_Table[[#This Row],[PRESCRIP]],2,1)),"NA")</f>
        <v>NA</v>
      </c>
      <c r="O35" s="1">
        <f>WEEKNUM(Veg_Table[[#This Row],[EVM_LAST_EDITED_Day]],2)</f>
        <v>20</v>
      </c>
      <c r="P35" s="25">
        <f>IFERROR(DATE(YEAR(Veg_Table[[#This Row],[EVM_LAST_EDITED2]]),MONTH(Veg_Table[[#This Row],[EVM_LAST_EDITED2]]),DAY(Veg_Table[[#This Row],[EVM_LAST_EDITED2]])),DATE(2019,1,1))</f>
        <v>43962</v>
      </c>
      <c r="Q35" s="3">
        <f>VALUE(SUBSTITUTE(Veg_Table[[#This Row],[EVM_LAST_EDITED]],",",""))</f>
        <v>43962.633651249998</v>
      </c>
      <c r="R35" s="1" t="str">
        <f>_xlfn.IFNA(IF(Veg_Table[[#This Row],[EVM_LAST_EDITOR]]="","zBlank EVM Last Editor",VLOOKUP(Veg_Table[[#This Row],[EVM_LAST_EDITOR]],Roster_Table[#All],4,FALSE)),"zAWRR Not in Roster")</f>
        <v>AEA</v>
      </c>
      <c r="S35" s="1" t="str">
        <f>_xlfn.IFNA(IF(Veg_Table[[#This Row],[EVM_LAST_EDITOR]]="","zBlank EVM Last Editor",VLOOKUP(Veg_Table[[#This Row],[EVM_LAST_EDITOR]],Roster_Table[#All],16,FALSE)),"zCompany_AWRR not in Roster")</f>
        <v>Not in Sierra Roster</v>
      </c>
      <c r="T35" s="2">
        <f>IFERROR(DATE(YEAR(Veg_Table[[#This Row],[Created2]]),MONTH(Veg_Table[[#This Row],[Created2]]),DAY(Veg_Table[[#This Row],[Created2]])),DATE(2019,1,1))</f>
        <v>43752</v>
      </c>
      <c r="U35" s="3">
        <f>VALUE(SUBSTITUTE(Veg_Table[[#This Row],[Created]],",",""))</f>
        <v>43752.586759259299</v>
      </c>
      <c r="V35" s="3" t="str">
        <f ca="1">IFERROR(_xlfn.IFNA(CELL("contents",INDIRECT(_xlfn.CONCAT("Veg_Table_Production_Data!",ADDRESS(MATCH(_xlfn.MAXIFS(#REF!,#REF!,"="&amp;Veg_Table[[#This Row],[AUTO_ID]],#REF!,"&lt;"&amp;Veg_Table[[#This Row],[EVM_LAST_EDITED_Day]]),#REF!,0),COLUMN(#REF!),4,1,)))),""),"")</f>
        <v/>
      </c>
      <c r="W35" s="3" t="str">
        <f ca="1">IF(Veg_Table[[#This Row],[Previous_Prescription]]="","No",IF(Veg_Table[[#This Row],[Previous_Prescription]]=Veg_Table[[#This Row],[PRESCRIP]],"No","Yes"))</f>
        <v>No</v>
      </c>
      <c r="X35" s="3" t="str">
        <f>IF(Veg_Table[[#This Row],[EVM_LAST_EDITED_Day]]=Veg_Table[[#This Row],[Created_Day]],"New","Old")</f>
        <v>Old</v>
      </c>
      <c r="Y35" s="1">
        <f>IFERROR(IF(FIND("delete",LOWER(Veg_Table[[#This Row],[PI_COMMENTS]]))&gt;=1,1,0),0)</f>
        <v>0</v>
      </c>
      <c r="Z35" s="1" t="str">
        <f>_xlfn.IFNA(IF(Veg_Table[[#This Row],[EVM_LAST_EDITOR]]="","Yes",VLOOKUP(Veg_Table[[#This Row],[EVM_LAST_EDITOR]],Roster_Table[#All],15,FALSE)),"Yes")</f>
        <v>No</v>
      </c>
      <c r="AA3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5" s="1" t="str">
        <f>_xlfn.IFNA(VLOOKUP(Veg_Table[[#This Row],[EVM_LAST_EDITOR]],Roster_Table[#All],3,FALSE),"zAWRR Not in Roster")</f>
        <v>Drew</v>
      </c>
      <c r="AC35" s="1" t="str">
        <f>_xlfn.IFNA(VLOOKUP(Veg_Table[[#This Row],[EVM_LAST_EDITOR]],Roster_Table[#All],2,FALSE),"zAWRR Not in Roster")</f>
        <v>Berlfein</v>
      </c>
      <c r="AD35" s="1" t="str">
        <f>IF(_xlfn.CONCAT(Veg_Table[[#This Row],[First_Name]]," ",Veg_Table[[#This Row],[Last_Name]])="zAWRR Not in Roster zAWRR Not in Roster","zAWRR Not in Roster",_xlfn.CONCAT(Veg_Table[[#This Row],[First_Name]]," ",Veg_Table[[#This Row],[Last_Name]]))</f>
        <v>Drew Berlfein</v>
      </c>
      <c r="AE35">
        <v>1767338</v>
      </c>
      <c r="AF35" t="s">
        <v>3309</v>
      </c>
      <c r="AG35" t="s">
        <v>30</v>
      </c>
      <c r="AH35" t="s">
        <v>3230</v>
      </c>
      <c r="AI35" t="s">
        <v>2967</v>
      </c>
      <c r="AJ35" t="s">
        <v>820</v>
      </c>
      <c r="AK35" t="s">
        <v>28</v>
      </c>
      <c r="AL35" t="s">
        <v>37</v>
      </c>
      <c r="AM35" t="s">
        <v>38</v>
      </c>
      <c r="AN35" t="s">
        <v>25</v>
      </c>
      <c r="AO35" t="s">
        <v>25</v>
      </c>
      <c r="AP35">
        <v>5</v>
      </c>
      <c r="AQ35">
        <v>30</v>
      </c>
      <c r="AR35" t="s">
        <v>28</v>
      </c>
      <c r="AS35" t="s">
        <v>993</v>
      </c>
      <c r="AT35" t="s">
        <v>515</v>
      </c>
      <c r="AU35" t="s">
        <v>25</v>
      </c>
      <c r="AV35" t="s">
        <v>28</v>
      </c>
      <c r="AW35" t="s">
        <v>3310</v>
      </c>
      <c r="AX35" t="s">
        <v>534</v>
      </c>
      <c r="AY35" t="s">
        <v>28</v>
      </c>
      <c r="AZ35">
        <v>5746657</v>
      </c>
      <c r="BA35" t="s">
        <v>993</v>
      </c>
      <c r="BB35" s="4">
        <v>43945.652013969906</v>
      </c>
      <c r="BC35" t="s">
        <v>28</v>
      </c>
      <c r="BD35" t="s">
        <v>29</v>
      </c>
      <c r="BF35" t="s">
        <v>28</v>
      </c>
      <c r="BG35" t="s">
        <v>534</v>
      </c>
      <c r="BH35" t="s">
        <v>28</v>
      </c>
      <c r="BI35" s="3">
        <v>43962.63356559028</v>
      </c>
      <c r="BJ35" t="s">
        <v>4228</v>
      </c>
      <c r="BK35" s="30" t="s">
        <v>533</v>
      </c>
      <c r="BL35" s="3">
        <v>43962.633651249998</v>
      </c>
      <c r="BM35" t="s">
        <v>31</v>
      </c>
      <c r="BN35" t="s">
        <v>32</v>
      </c>
      <c r="BO35" t="s">
        <v>4212</v>
      </c>
      <c r="BP35" t="s">
        <v>3233</v>
      </c>
      <c r="BQ35" t="s">
        <v>826</v>
      </c>
      <c r="BR35" t="s">
        <v>28</v>
      </c>
      <c r="BS35" t="s">
        <v>28</v>
      </c>
      <c r="BT35" t="s">
        <v>54</v>
      </c>
      <c r="BU35" s="3">
        <v>43752.586759259262</v>
      </c>
      <c r="BV35" t="s">
        <v>803</v>
      </c>
      <c r="BW35" s="3">
        <v>43962.648486087965</v>
      </c>
      <c r="BX35" t="s">
        <v>3311</v>
      </c>
      <c r="CG35"/>
      <c r="CH35"/>
      <c r="CI35"/>
      <c r="CY35"/>
      <c r="DA35"/>
      <c r="DE35"/>
      <c r="DF35"/>
    </row>
    <row r="36" spans="1:110" x14ac:dyDescent="0.25">
      <c r="A36" s="1">
        <f>IF(Veg_Table[[#This Row],[VP_STATUS]]="Hold",0,IF(OR(AND(Veg_Table[[#This Row],[PRESCRIP]]="NW_No Work",Veg_Table[[#This Row],[VP_STATUS]]&lt;&gt;"No Work Required Under EVM"),AND(Veg_Table[[#This Row],[VP_STATUS]]="No Work Required Under EVM",Veg_Table[[#This Row],[PRESCRIP]]&lt;&gt;"NW_No Work")),1,0))</f>
        <v>0</v>
      </c>
      <c r="B36" s="1">
        <f>IF(Veg_Table[[#This Row],[SPECIES]]="",1,0)</f>
        <v>0</v>
      </c>
      <c r="C36" s="1">
        <f>IF(Veg_Table[[#This Row],[DIAMETER]]="",1,0)</f>
        <v>0</v>
      </c>
      <c r="D36" s="1">
        <f>IF(Veg_Table[[#This Row],[HEIGHT]]="",1,0)</f>
        <v>0</v>
      </c>
      <c r="E3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6" s="1">
        <f>IF(AND(Veg_Table[[#This Row],[TAT_RESULT]]="ABATE",Veg_Table[[#This Row],[PRESCRIP]]="NW_No Work"),1,0)</f>
        <v>0</v>
      </c>
      <c r="G36" s="1">
        <f>IF(OR(Veg_Table[[#This Row],[Prescription R-Scale]]="NA",Veg_Table[[#This Row],[Diameter R-Scale]]="NA"),0,IF(Veg_Table[[#This Row],[Diameter R-Scale]]&lt;&gt;Veg_Table[[#This Row],[Prescription R-Scale]],1,0))</f>
        <v>0</v>
      </c>
      <c r="H36" s="1">
        <f>IF(OR(AND(Veg_Table[[#This Row],[PRESCRIP]]="BC_Br Rmv", Veg_Table[[#This Row],[WOOD_MAN]]&lt;&gt;"Not Needed"),AND(Veg_Table[[#This Row],[PRESCRIP]]="BCS_Br Rmv+Trt", Veg_Table[[#This Row],[WOOD_MAN]]&lt;&gt;"Not Needed")),1,0)</f>
        <v>0</v>
      </c>
      <c r="I36" s="1">
        <f ca="1">IF(AND(Veg_Table[[#This Row],[Prescription_Changed]]="Yes",Veg_Table[[#This Row],[TAT_RESULT]]=""),1,0)</f>
        <v>0</v>
      </c>
      <c r="J36" s="1">
        <f ca="1">SUM(Veg_Table[[#This Row],[Prescription and Status do not match]:[Prescription_Edited_And_TAT_Is_Blank]])</f>
        <v>1</v>
      </c>
      <c r="K36" s="1">
        <f ca="1">IF(Veg_Table[[#This Row],[Sum of Errors]]&gt;0,1,0)</f>
        <v>1</v>
      </c>
      <c r="L36" s="1">
        <f>1</f>
        <v>1</v>
      </c>
      <c r="M3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36" s="1">
        <f>IF(OR(MID(Veg_Table[[#This Row],[PRESCRIP]],2,1)="1",MID(Veg_Table[[#This Row],[PRESCRIP]],2,1)="2",MID(Veg_Table[[#This Row],[PRESCRIP]],2,1)="3",MID(Veg_Table[[#This Row],[PRESCRIP]],2,1)="4"),_xlfn.NUMBERVALUE(MID(Veg_Table[[#This Row],[PRESCRIP]],2,1)),"NA")</f>
        <v>2</v>
      </c>
      <c r="O36" s="1">
        <f>WEEKNUM(Veg_Table[[#This Row],[EVM_LAST_EDITED_Day]],2)</f>
        <v>20</v>
      </c>
      <c r="P36" s="25">
        <f>IFERROR(DATE(YEAR(Veg_Table[[#This Row],[EVM_LAST_EDITED2]]),MONTH(Veg_Table[[#This Row],[EVM_LAST_EDITED2]]),DAY(Veg_Table[[#This Row],[EVM_LAST_EDITED2]])),DATE(2019,1,1))</f>
        <v>43962</v>
      </c>
      <c r="Q36" s="3">
        <f>VALUE(SUBSTITUTE(Veg_Table[[#This Row],[EVM_LAST_EDITED]],",",""))</f>
        <v>43962.633861354203</v>
      </c>
      <c r="R36" s="1" t="str">
        <f>_xlfn.IFNA(IF(Veg_Table[[#This Row],[EVM_LAST_EDITOR]]="","zBlank EVM Last Editor",VLOOKUP(Veg_Table[[#This Row],[EVM_LAST_EDITOR]],Roster_Table[#All],4,FALSE)),"zAWRR Not in Roster")</f>
        <v>zAWRR Not in Roster</v>
      </c>
      <c r="S36" s="1" t="str">
        <f>_xlfn.IFNA(IF(Veg_Table[[#This Row],[EVM_LAST_EDITOR]]="","zBlank EVM Last Editor",VLOOKUP(Veg_Table[[#This Row],[EVM_LAST_EDITOR]],Roster_Table[#All],16,FALSE)),"zCompany_AWRR not in Roster")</f>
        <v>zCompany_AWRR not in Roster</v>
      </c>
      <c r="T36" s="2">
        <f>IFERROR(DATE(YEAR(Veg_Table[[#This Row],[Created2]]),MONTH(Veg_Table[[#This Row],[Created2]]),DAY(Veg_Table[[#This Row],[Created2]])),DATE(2019,1,1))</f>
        <v>43838</v>
      </c>
      <c r="U36" s="3">
        <f>VALUE(SUBSTITUTE(Veg_Table[[#This Row],[Created]],",",""))</f>
        <v>43838.542164351798</v>
      </c>
      <c r="V36" s="3" t="str">
        <f ca="1">IFERROR(_xlfn.IFNA(CELL("contents",INDIRECT(_xlfn.CONCAT("Veg_Table_Production_Data!",ADDRESS(MATCH(_xlfn.MAXIFS(#REF!,#REF!,"="&amp;Veg_Table[[#This Row],[AUTO_ID]],#REF!,"&lt;"&amp;Veg_Table[[#This Row],[EVM_LAST_EDITED_Day]]),#REF!,0),COLUMN(#REF!),4,1,)))),""),"")</f>
        <v/>
      </c>
      <c r="W36" s="3" t="str">
        <f ca="1">IF(Veg_Table[[#This Row],[Previous_Prescription]]="","No",IF(Veg_Table[[#This Row],[Previous_Prescription]]=Veg_Table[[#This Row],[PRESCRIP]],"No","Yes"))</f>
        <v>No</v>
      </c>
      <c r="X36" s="3" t="str">
        <f>IF(Veg_Table[[#This Row],[EVM_LAST_EDITED_Day]]=Veg_Table[[#This Row],[Created_Day]],"New","Old")</f>
        <v>Old</v>
      </c>
      <c r="Y36" s="1">
        <f>IFERROR(IF(FIND("delete",LOWER(Veg_Table[[#This Row],[PI_COMMENTS]]))&gt;=1,1,0),0)</f>
        <v>0</v>
      </c>
      <c r="Z36" s="1" t="str">
        <f>_xlfn.IFNA(IF(Veg_Table[[#This Row],[EVM_LAST_EDITOR]]="","Yes",VLOOKUP(Veg_Table[[#This Row],[EVM_LAST_EDITOR]],Roster_Table[#All],15,FALSE)),"Yes")</f>
        <v>Yes</v>
      </c>
      <c r="AA3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6" s="1" t="str">
        <f>_xlfn.IFNA(VLOOKUP(Veg_Table[[#This Row],[EVM_LAST_EDITOR]],Roster_Table[#All],3,FALSE),"zAWRR Not in Roster")</f>
        <v>zAWRR Not in Roster</v>
      </c>
      <c r="AC36" s="1" t="str">
        <f>_xlfn.IFNA(VLOOKUP(Veg_Table[[#This Row],[EVM_LAST_EDITOR]],Roster_Table[#All],2,FALSE),"zAWRR Not in Roster")</f>
        <v>zAWRR Not in Roster</v>
      </c>
      <c r="AD36" s="1" t="str">
        <f>IF(_xlfn.CONCAT(Veg_Table[[#This Row],[First_Name]]," ",Veg_Table[[#This Row],[Last_Name]])="zAWRR Not in Roster zAWRR Not in Roster","zAWRR Not in Roster",_xlfn.CONCAT(Veg_Table[[#This Row],[First_Name]]," ",Veg_Table[[#This Row],[Last_Name]]))</f>
        <v>zAWRR Not in Roster</v>
      </c>
      <c r="AE36">
        <v>1773699</v>
      </c>
      <c r="AF36" t="s">
        <v>2342</v>
      </c>
      <c r="AG36" t="s">
        <v>30</v>
      </c>
      <c r="AH36" t="s">
        <v>1345</v>
      </c>
      <c r="AI36" t="s">
        <v>1346</v>
      </c>
      <c r="AJ36" t="s">
        <v>820</v>
      </c>
      <c r="AK36" t="s">
        <v>28</v>
      </c>
      <c r="AL36" t="s">
        <v>372</v>
      </c>
      <c r="AM36" t="s">
        <v>38</v>
      </c>
      <c r="AN36" t="s">
        <v>25</v>
      </c>
      <c r="AO36" t="s">
        <v>25</v>
      </c>
      <c r="AP36">
        <v>15</v>
      </c>
      <c r="AQ36">
        <v>100</v>
      </c>
      <c r="AR36" t="s">
        <v>28</v>
      </c>
      <c r="AS36" t="s">
        <v>42</v>
      </c>
      <c r="AT36" t="s">
        <v>515</v>
      </c>
      <c r="AU36" t="s">
        <v>25</v>
      </c>
      <c r="AV36" t="s">
        <v>512</v>
      </c>
      <c r="AW36" t="s">
        <v>2343</v>
      </c>
      <c r="AX36" t="s">
        <v>825</v>
      </c>
      <c r="AY36" t="s">
        <v>825</v>
      </c>
      <c r="AZ36">
        <v>5807646</v>
      </c>
      <c r="BA36" t="s">
        <v>42</v>
      </c>
      <c r="BB36" s="4">
        <v>43958.627111608796</v>
      </c>
      <c r="BC36" t="s">
        <v>837</v>
      </c>
      <c r="BD36" t="s">
        <v>29</v>
      </c>
      <c r="BF36" t="s">
        <v>28</v>
      </c>
      <c r="BG36" t="s">
        <v>825</v>
      </c>
      <c r="BH36" t="s">
        <v>825</v>
      </c>
      <c r="BI36" s="3">
        <v>43962.633838321759</v>
      </c>
      <c r="BJ36" t="s">
        <v>1799</v>
      </c>
      <c r="BK36" s="30" t="s">
        <v>878</v>
      </c>
      <c r="BL36" s="3">
        <v>43962.633861354167</v>
      </c>
      <c r="BM36" t="s">
        <v>31</v>
      </c>
      <c r="BN36" t="s">
        <v>32</v>
      </c>
      <c r="BO36" t="s">
        <v>2179</v>
      </c>
      <c r="BP36" t="s">
        <v>1971</v>
      </c>
      <c r="BQ36" t="s">
        <v>826</v>
      </c>
      <c r="BR36" t="s">
        <v>28</v>
      </c>
      <c r="BS36" t="s">
        <v>28</v>
      </c>
      <c r="BT36" t="s">
        <v>1023</v>
      </c>
      <c r="BU36" s="3">
        <v>43838.542164351849</v>
      </c>
      <c r="BV36" t="s">
        <v>803</v>
      </c>
      <c r="BW36" s="3">
        <v>43962.648497060189</v>
      </c>
      <c r="BX36" t="s">
        <v>2344</v>
      </c>
      <c r="CG36"/>
      <c r="CH36"/>
      <c r="CI36"/>
      <c r="CY36"/>
      <c r="DA36"/>
      <c r="DE36"/>
      <c r="DF36"/>
    </row>
    <row r="37" spans="1:110" x14ac:dyDescent="0.25">
      <c r="A37" s="1">
        <f>IF(Veg_Table[[#This Row],[VP_STATUS]]="Hold",0,IF(OR(AND(Veg_Table[[#This Row],[PRESCRIP]]="NW_No Work",Veg_Table[[#This Row],[VP_STATUS]]&lt;&gt;"No Work Required Under EVM"),AND(Veg_Table[[#This Row],[VP_STATUS]]="No Work Required Under EVM",Veg_Table[[#This Row],[PRESCRIP]]&lt;&gt;"NW_No Work")),1,0))</f>
        <v>0</v>
      </c>
      <c r="B37" s="1">
        <f>IF(Veg_Table[[#This Row],[SPECIES]]="",1,0)</f>
        <v>0</v>
      </c>
      <c r="C37" s="1">
        <f>IF(Veg_Table[[#This Row],[DIAMETER]]="",1,0)</f>
        <v>0</v>
      </c>
      <c r="D37" s="1">
        <f>IF(Veg_Table[[#This Row],[HEIGHT]]="",1,0)</f>
        <v>0</v>
      </c>
      <c r="E3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7" s="1">
        <f>IF(AND(Veg_Table[[#This Row],[TAT_RESULT]]="ABATE",Veg_Table[[#This Row],[PRESCRIP]]="NW_No Work"),1,0)</f>
        <v>0</v>
      </c>
      <c r="G37" s="1">
        <f>IF(OR(Veg_Table[[#This Row],[Prescription R-Scale]]="NA",Veg_Table[[#This Row],[Diameter R-Scale]]="NA"),0,IF(Veg_Table[[#This Row],[Diameter R-Scale]]&lt;&gt;Veg_Table[[#This Row],[Prescription R-Scale]],1,0))</f>
        <v>0</v>
      </c>
      <c r="H37" s="1">
        <f>IF(OR(AND(Veg_Table[[#This Row],[PRESCRIP]]="BC_Br Rmv", Veg_Table[[#This Row],[WOOD_MAN]]&lt;&gt;"Not Needed"),AND(Veg_Table[[#This Row],[PRESCRIP]]="BCS_Br Rmv+Trt", Veg_Table[[#This Row],[WOOD_MAN]]&lt;&gt;"Not Needed")),1,0)</f>
        <v>0</v>
      </c>
      <c r="I37" s="1">
        <f ca="1">IF(AND(Veg_Table[[#This Row],[Prescription_Changed]]="Yes",Veg_Table[[#This Row],[TAT_RESULT]]=""),1,0)</f>
        <v>0</v>
      </c>
      <c r="J37" s="1">
        <f ca="1">SUM(Veg_Table[[#This Row],[Prescription and Status do not match]:[Prescription_Edited_And_TAT_Is_Blank]])</f>
        <v>1</v>
      </c>
      <c r="K37" s="1">
        <f ca="1">IF(Veg_Table[[#This Row],[Sum of Errors]]&gt;0,1,0)</f>
        <v>1</v>
      </c>
      <c r="L37" s="1">
        <f>1</f>
        <v>1</v>
      </c>
      <c r="M3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37" s="1" t="str">
        <f>IF(OR(MID(Veg_Table[[#This Row],[PRESCRIP]],2,1)="1",MID(Veg_Table[[#This Row],[PRESCRIP]],2,1)="2",MID(Veg_Table[[#This Row],[PRESCRIP]],2,1)="3",MID(Veg_Table[[#This Row],[PRESCRIP]],2,1)="4"),_xlfn.NUMBERVALUE(MID(Veg_Table[[#This Row],[PRESCRIP]],2,1)),"NA")</f>
        <v>NA</v>
      </c>
      <c r="O37" s="1">
        <f>WEEKNUM(Veg_Table[[#This Row],[EVM_LAST_EDITED_Day]],2)</f>
        <v>20</v>
      </c>
      <c r="P37" s="25">
        <f>IFERROR(DATE(YEAR(Veg_Table[[#This Row],[EVM_LAST_EDITED2]]),MONTH(Veg_Table[[#This Row],[EVM_LAST_EDITED2]]),DAY(Veg_Table[[#This Row],[EVM_LAST_EDITED2]])),DATE(2019,1,1))</f>
        <v>43962</v>
      </c>
      <c r="Q37" s="3">
        <f>VALUE(SUBSTITUTE(Veg_Table[[#This Row],[EVM_LAST_EDITED]],",",""))</f>
        <v>43962.634150370402</v>
      </c>
      <c r="R37" s="1" t="str">
        <f>_xlfn.IFNA(IF(Veg_Table[[#This Row],[EVM_LAST_EDITOR]]="","zBlank EVM Last Editor",VLOOKUP(Veg_Table[[#This Row],[EVM_LAST_EDITOR]],Roster_Table[#All],4,FALSE)),"zAWRR Not in Roster")</f>
        <v>AEA</v>
      </c>
      <c r="S37" s="1" t="str">
        <f>_xlfn.IFNA(IF(Veg_Table[[#This Row],[EVM_LAST_EDITOR]]="","zBlank EVM Last Editor",VLOOKUP(Veg_Table[[#This Row],[EVM_LAST_EDITOR]],Roster_Table[#All],16,FALSE)),"zCompany_AWRR not in Roster")</f>
        <v>Not in Sierra Roster</v>
      </c>
      <c r="T37" s="2">
        <f>IFERROR(DATE(YEAR(Veg_Table[[#This Row],[Created2]]),MONTH(Veg_Table[[#This Row],[Created2]]),DAY(Veg_Table[[#This Row],[Created2]])),DATE(2019,1,1))</f>
        <v>43752</v>
      </c>
      <c r="U37" s="3">
        <f>VALUE(SUBSTITUTE(Veg_Table[[#This Row],[Created]],",",""))</f>
        <v>43752.585648148102</v>
      </c>
      <c r="V37" s="3" t="str">
        <f ca="1">IFERROR(_xlfn.IFNA(CELL("contents",INDIRECT(_xlfn.CONCAT("Veg_Table_Production_Data!",ADDRESS(MATCH(_xlfn.MAXIFS(#REF!,#REF!,"="&amp;Veg_Table[[#This Row],[AUTO_ID]],#REF!,"&lt;"&amp;Veg_Table[[#This Row],[EVM_LAST_EDITED_Day]]),#REF!,0),COLUMN(#REF!),4,1,)))),""),"")</f>
        <v/>
      </c>
      <c r="W37" s="3" t="str">
        <f ca="1">IF(Veg_Table[[#This Row],[Previous_Prescription]]="","No",IF(Veg_Table[[#This Row],[Previous_Prescription]]=Veg_Table[[#This Row],[PRESCRIP]],"No","Yes"))</f>
        <v>No</v>
      </c>
      <c r="X37" s="3" t="str">
        <f>IF(Veg_Table[[#This Row],[EVM_LAST_EDITED_Day]]=Veg_Table[[#This Row],[Created_Day]],"New","Old")</f>
        <v>Old</v>
      </c>
      <c r="Y37" s="1">
        <f>IFERROR(IF(FIND("delete",LOWER(Veg_Table[[#This Row],[PI_COMMENTS]]))&gt;=1,1,0),0)</f>
        <v>0</v>
      </c>
      <c r="Z37" s="1" t="str">
        <f>_xlfn.IFNA(IF(Veg_Table[[#This Row],[EVM_LAST_EDITOR]]="","Yes",VLOOKUP(Veg_Table[[#This Row],[EVM_LAST_EDITOR]],Roster_Table[#All],15,FALSE)),"Yes")</f>
        <v>No</v>
      </c>
      <c r="AA3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7" s="1" t="str">
        <f>_xlfn.IFNA(VLOOKUP(Veg_Table[[#This Row],[EVM_LAST_EDITOR]],Roster_Table[#All],3,FALSE),"zAWRR Not in Roster")</f>
        <v>Drew</v>
      </c>
      <c r="AC37" s="1" t="str">
        <f>_xlfn.IFNA(VLOOKUP(Veg_Table[[#This Row],[EVM_LAST_EDITOR]],Roster_Table[#All],2,FALSE),"zAWRR Not in Roster")</f>
        <v>Berlfein</v>
      </c>
      <c r="AD37" s="1" t="str">
        <f>IF(_xlfn.CONCAT(Veg_Table[[#This Row],[First_Name]]," ",Veg_Table[[#This Row],[Last_Name]])="zAWRR Not in Roster zAWRR Not in Roster","zAWRR Not in Roster",_xlfn.CONCAT(Veg_Table[[#This Row],[First_Name]]," ",Veg_Table[[#This Row],[Last_Name]]))</f>
        <v>Drew Berlfein</v>
      </c>
      <c r="AE37">
        <v>1767337</v>
      </c>
      <c r="AF37" t="s">
        <v>3306</v>
      </c>
      <c r="AG37" t="s">
        <v>30</v>
      </c>
      <c r="AH37" t="s">
        <v>3230</v>
      </c>
      <c r="AI37" t="s">
        <v>2967</v>
      </c>
      <c r="AJ37" t="s">
        <v>820</v>
      </c>
      <c r="AK37" t="s">
        <v>28</v>
      </c>
      <c r="AL37" t="s">
        <v>37</v>
      </c>
      <c r="AM37" t="s">
        <v>38</v>
      </c>
      <c r="AN37" t="s">
        <v>25</v>
      </c>
      <c r="AO37" t="s">
        <v>25</v>
      </c>
      <c r="AP37">
        <v>5</v>
      </c>
      <c r="AQ37">
        <v>25</v>
      </c>
      <c r="AR37" t="s">
        <v>28</v>
      </c>
      <c r="AS37" t="s">
        <v>993</v>
      </c>
      <c r="AT37" t="s">
        <v>515</v>
      </c>
      <c r="AU37" t="s">
        <v>25</v>
      </c>
      <c r="AV37" t="s">
        <v>28</v>
      </c>
      <c r="AW37" t="s">
        <v>3307</v>
      </c>
      <c r="AX37" t="s">
        <v>534</v>
      </c>
      <c r="AY37" t="s">
        <v>28</v>
      </c>
      <c r="AZ37">
        <v>5746657</v>
      </c>
      <c r="BA37" t="s">
        <v>993</v>
      </c>
      <c r="BB37" s="4">
        <v>43945.651322997684</v>
      </c>
      <c r="BC37" t="s">
        <v>28</v>
      </c>
      <c r="BD37" t="s">
        <v>29</v>
      </c>
      <c r="BF37" t="s">
        <v>28</v>
      </c>
      <c r="BG37" t="s">
        <v>534</v>
      </c>
      <c r="BH37" t="s">
        <v>28</v>
      </c>
      <c r="BI37" s="3">
        <v>43962.634062245372</v>
      </c>
      <c r="BJ37" t="s">
        <v>4228</v>
      </c>
      <c r="BK37" s="30" t="s">
        <v>533</v>
      </c>
      <c r="BL37" s="3">
        <v>43962.634150370373</v>
      </c>
      <c r="BM37" t="s">
        <v>31</v>
      </c>
      <c r="BN37" t="s">
        <v>32</v>
      </c>
      <c r="BO37" t="s">
        <v>4212</v>
      </c>
      <c r="BP37" t="s">
        <v>3233</v>
      </c>
      <c r="BQ37" t="s">
        <v>826</v>
      </c>
      <c r="BR37" t="s">
        <v>28</v>
      </c>
      <c r="BS37" t="s">
        <v>28</v>
      </c>
      <c r="BT37" t="s">
        <v>54</v>
      </c>
      <c r="BU37" s="3">
        <v>43752.585648148146</v>
      </c>
      <c r="BV37" t="s">
        <v>803</v>
      </c>
      <c r="BW37" s="3">
        <v>43962.648486087965</v>
      </c>
      <c r="BX37" t="s">
        <v>3308</v>
      </c>
      <c r="CG37"/>
      <c r="CH37"/>
      <c r="CI37"/>
      <c r="CY37"/>
      <c r="DA37"/>
      <c r="DE37"/>
      <c r="DF37"/>
    </row>
    <row r="38" spans="1:110" x14ac:dyDescent="0.25">
      <c r="A38" s="1">
        <f>IF(Veg_Table[[#This Row],[VP_STATUS]]="Hold",0,IF(OR(AND(Veg_Table[[#This Row],[PRESCRIP]]="NW_No Work",Veg_Table[[#This Row],[VP_STATUS]]&lt;&gt;"No Work Required Under EVM"),AND(Veg_Table[[#This Row],[VP_STATUS]]="No Work Required Under EVM",Veg_Table[[#This Row],[PRESCRIP]]&lt;&gt;"NW_No Work")),1,0))</f>
        <v>0</v>
      </c>
      <c r="B38" s="1">
        <f>IF(Veg_Table[[#This Row],[SPECIES]]="",1,0)</f>
        <v>0</v>
      </c>
      <c r="C38" s="1">
        <f>IF(Veg_Table[[#This Row],[DIAMETER]]="",1,0)</f>
        <v>0</v>
      </c>
      <c r="D38" s="1">
        <f>IF(Veg_Table[[#This Row],[HEIGHT]]="",1,0)</f>
        <v>0</v>
      </c>
      <c r="E3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8" s="1">
        <f>IF(AND(Veg_Table[[#This Row],[TAT_RESULT]]="ABATE",Veg_Table[[#This Row],[PRESCRIP]]="NW_No Work"),1,0)</f>
        <v>0</v>
      </c>
      <c r="G38" s="1">
        <f>IF(OR(Veg_Table[[#This Row],[Prescription R-Scale]]="NA",Veg_Table[[#This Row],[Diameter R-Scale]]="NA"),0,IF(Veg_Table[[#This Row],[Diameter R-Scale]]&lt;&gt;Veg_Table[[#This Row],[Prescription R-Scale]],1,0))</f>
        <v>0</v>
      </c>
      <c r="H38" s="1">
        <f>IF(OR(AND(Veg_Table[[#This Row],[PRESCRIP]]="BC_Br Rmv", Veg_Table[[#This Row],[WOOD_MAN]]&lt;&gt;"Not Needed"),AND(Veg_Table[[#This Row],[PRESCRIP]]="BCS_Br Rmv+Trt", Veg_Table[[#This Row],[WOOD_MAN]]&lt;&gt;"Not Needed")),1,0)</f>
        <v>0</v>
      </c>
      <c r="I38" s="1">
        <f ca="1">IF(AND(Veg_Table[[#This Row],[Prescription_Changed]]="Yes",Veg_Table[[#This Row],[TAT_RESULT]]=""),1,0)</f>
        <v>0</v>
      </c>
      <c r="J38" s="1">
        <f ca="1">SUM(Veg_Table[[#This Row],[Prescription and Status do not match]:[Prescription_Edited_And_TAT_Is_Blank]])</f>
        <v>1</v>
      </c>
      <c r="K38" s="1">
        <f ca="1">IF(Veg_Table[[#This Row],[Sum of Errors]]&gt;0,1,0)</f>
        <v>1</v>
      </c>
      <c r="L38" s="1">
        <f>1</f>
        <v>1</v>
      </c>
      <c r="M3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38" s="1">
        <f>IF(OR(MID(Veg_Table[[#This Row],[PRESCRIP]],2,1)="1",MID(Veg_Table[[#This Row],[PRESCRIP]],2,1)="2",MID(Veg_Table[[#This Row],[PRESCRIP]],2,1)="3",MID(Veg_Table[[#This Row],[PRESCRIP]],2,1)="4"),_xlfn.NUMBERVALUE(MID(Veg_Table[[#This Row],[PRESCRIP]],2,1)),"NA")</f>
        <v>3</v>
      </c>
      <c r="O38" s="1">
        <f>WEEKNUM(Veg_Table[[#This Row],[EVM_LAST_EDITED_Day]],2)</f>
        <v>20</v>
      </c>
      <c r="P38" s="25">
        <f>IFERROR(DATE(YEAR(Veg_Table[[#This Row],[EVM_LAST_EDITED2]]),MONTH(Veg_Table[[#This Row],[EVM_LAST_EDITED2]]),DAY(Veg_Table[[#This Row],[EVM_LAST_EDITED2]])),DATE(2019,1,1))</f>
        <v>43962</v>
      </c>
      <c r="Q38" s="3">
        <f>VALUE(SUBSTITUTE(Veg_Table[[#This Row],[EVM_LAST_EDITED]],",",""))</f>
        <v>43962.634602546299</v>
      </c>
      <c r="R38" s="1" t="str">
        <f>_xlfn.IFNA(IF(Veg_Table[[#This Row],[EVM_LAST_EDITOR]]="","zBlank EVM Last Editor",VLOOKUP(Veg_Table[[#This Row],[EVM_LAST_EDITOR]],Roster_Table[#All],4,FALSE)),"zAWRR Not in Roster")</f>
        <v>zAWRR Not in Roster</v>
      </c>
      <c r="S38" s="1" t="str">
        <f>_xlfn.IFNA(IF(Veg_Table[[#This Row],[EVM_LAST_EDITOR]]="","zBlank EVM Last Editor",VLOOKUP(Veg_Table[[#This Row],[EVM_LAST_EDITOR]],Roster_Table[#All],16,FALSE)),"zCompany_AWRR not in Roster")</f>
        <v>zCompany_AWRR not in Roster</v>
      </c>
      <c r="T38" s="2">
        <f>IFERROR(DATE(YEAR(Veg_Table[[#This Row],[Created2]]),MONTH(Veg_Table[[#This Row],[Created2]]),DAY(Veg_Table[[#This Row],[Created2]])),DATE(2019,1,1))</f>
        <v>43838</v>
      </c>
      <c r="U38" s="3">
        <f>VALUE(SUBSTITUTE(Veg_Table[[#This Row],[Created]],",",""))</f>
        <v>43838.527662036999</v>
      </c>
      <c r="V38" s="3" t="str">
        <f ca="1">IFERROR(_xlfn.IFNA(CELL("contents",INDIRECT(_xlfn.CONCAT("Veg_Table_Production_Data!",ADDRESS(MATCH(_xlfn.MAXIFS(#REF!,#REF!,"="&amp;Veg_Table[[#This Row],[AUTO_ID]],#REF!,"&lt;"&amp;Veg_Table[[#This Row],[EVM_LAST_EDITED_Day]]),#REF!,0),COLUMN(#REF!),4,1,)))),""),"")</f>
        <v/>
      </c>
      <c r="W38" s="3" t="str">
        <f ca="1">IF(Veg_Table[[#This Row],[Previous_Prescription]]="","No",IF(Veg_Table[[#This Row],[Previous_Prescription]]=Veg_Table[[#This Row],[PRESCRIP]],"No","Yes"))</f>
        <v>No</v>
      </c>
      <c r="X38" s="3" t="str">
        <f>IF(Veg_Table[[#This Row],[EVM_LAST_EDITED_Day]]=Veg_Table[[#This Row],[Created_Day]],"New","Old")</f>
        <v>Old</v>
      </c>
      <c r="Y38" s="1">
        <f>IFERROR(IF(FIND("delete",LOWER(Veg_Table[[#This Row],[PI_COMMENTS]]))&gt;=1,1,0),0)</f>
        <v>0</v>
      </c>
      <c r="Z38" s="1" t="str">
        <f>_xlfn.IFNA(IF(Veg_Table[[#This Row],[EVM_LAST_EDITOR]]="","Yes",VLOOKUP(Veg_Table[[#This Row],[EVM_LAST_EDITOR]],Roster_Table[#All],15,FALSE)),"Yes")</f>
        <v>Yes</v>
      </c>
      <c r="AA3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8" s="1" t="str">
        <f>_xlfn.IFNA(VLOOKUP(Veg_Table[[#This Row],[EVM_LAST_EDITOR]],Roster_Table[#All],3,FALSE),"zAWRR Not in Roster")</f>
        <v>zAWRR Not in Roster</v>
      </c>
      <c r="AC38" s="1" t="str">
        <f>_xlfn.IFNA(VLOOKUP(Veg_Table[[#This Row],[EVM_LAST_EDITOR]],Roster_Table[#All],2,FALSE),"zAWRR Not in Roster")</f>
        <v>zAWRR Not in Roster</v>
      </c>
      <c r="AD38" s="1" t="str">
        <f>IF(_xlfn.CONCAT(Veg_Table[[#This Row],[First_Name]]," ",Veg_Table[[#This Row],[Last_Name]])="zAWRR Not in Roster zAWRR Not in Roster","zAWRR Not in Roster",_xlfn.CONCAT(Veg_Table[[#This Row],[First_Name]]," ",Veg_Table[[#This Row],[Last_Name]]))</f>
        <v>zAWRR Not in Roster</v>
      </c>
      <c r="AE38">
        <v>1773691</v>
      </c>
      <c r="AF38" t="s">
        <v>2336</v>
      </c>
      <c r="AG38" t="s">
        <v>30</v>
      </c>
      <c r="AH38" t="s">
        <v>1345</v>
      </c>
      <c r="AI38" t="s">
        <v>1346</v>
      </c>
      <c r="AJ38" t="s">
        <v>820</v>
      </c>
      <c r="AK38" t="s">
        <v>28</v>
      </c>
      <c r="AL38" t="s">
        <v>372</v>
      </c>
      <c r="AM38" t="s">
        <v>38</v>
      </c>
      <c r="AN38" t="s">
        <v>25</v>
      </c>
      <c r="AO38" t="s">
        <v>25</v>
      </c>
      <c r="AP38">
        <v>25</v>
      </c>
      <c r="AQ38">
        <v>120</v>
      </c>
      <c r="AR38" t="s">
        <v>28</v>
      </c>
      <c r="AS38" t="s">
        <v>51</v>
      </c>
      <c r="AT38" t="s">
        <v>515</v>
      </c>
      <c r="AU38" t="s">
        <v>25</v>
      </c>
      <c r="AV38" t="s">
        <v>512</v>
      </c>
      <c r="AW38" t="s">
        <v>2337</v>
      </c>
      <c r="AX38" t="s">
        <v>825</v>
      </c>
      <c r="AY38" t="s">
        <v>825</v>
      </c>
      <c r="AZ38">
        <v>5807646</v>
      </c>
      <c r="BA38" t="s">
        <v>51</v>
      </c>
      <c r="BB38" s="4">
        <v>43956.604602083331</v>
      </c>
      <c r="BC38" t="s">
        <v>837</v>
      </c>
      <c r="BD38" t="s">
        <v>29</v>
      </c>
      <c r="BF38" t="s">
        <v>28</v>
      </c>
      <c r="BG38" t="s">
        <v>825</v>
      </c>
      <c r="BH38" t="s">
        <v>825</v>
      </c>
      <c r="BI38" s="3">
        <v>43962.634582708335</v>
      </c>
      <c r="BJ38" t="s">
        <v>1799</v>
      </c>
      <c r="BK38" s="30" t="s">
        <v>878</v>
      </c>
      <c r="BL38" s="3">
        <v>43962.634602546299</v>
      </c>
      <c r="BM38" t="s">
        <v>31</v>
      </c>
      <c r="BN38" t="s">
        <v>32</v>
      </c>
      <c r="BO38" t="s">
        <v>2179</v>
      </c>
      <c r="BP38" t="s">
        <v>1971</v>
      </c>
      <c r="BQ38" t="s">
        <v>826</v>
      </c>
      <c r="BR38" t="s">
        <v>28</v>
      </c>
      <c r="BS38" t="s">
        <v>28</v>
      </c>
      <c r="BT38" t="s">
        <v>1023</v>
      </c>
      <c r="BU38" s="3">
        <v>43838.527662037035</v>
      </c>
      <c r="BV38" t="s">
        <v>803</v>
      </c>
      <c r="BW38" s="3">
        <v>43962.648497060189</v>
      </c>
      <c r="BX38" t="s">
        <v>2338</v>
      </c>
      <c r="CG38"/>
      <c r="CH38"/>
      <c r="CI38"/>
      <c r="CY38"/>
      <c r="DA38"/>
      <c r="DE38"/>
      <c r="DF38"/>
    </row>
    <row r="39" spans="1:110" x14ac:dyDescent="0.25">
      <c r="A39" s="1">
        <f>IF(Veg_Table[[#This Row],[VP_STATUS]]="Hold",0,IF(OR(AND(Veg_Table[[#This Row],[PRESCRIP]]="NW_No Work",Veg_Table[[#This Row],[VP_STATUS]]&lt;&gt;"No Work Required Under EVM"),AND(Veg_Table[[#This Row],[VP_STATUS]]="No Work Required Under EVM",Veg_Table[[#This Row],[PRESCRIP]]&lt;&gt;"NW_No Work")),1,0))</f>
        <v>0</v>
      </c>
      <c r="B39" s="1">
        <f>IF(Veg_Table[[#This Row],[SPECIES]]="",1,0)</f>
        <v>0</v>
      </c>
      <c r="C39" s="1">
        <f>IF(Veg_Table[[#This Row],[DIAMETER]]="",1,0)</f>
        <v>0</v>
      </c>
      <c r="D39" s="1">
        <f>IF(Veg_Table[[#This Row],[HEIGHT]]="",1,0)</f>
        <v>0</v>
      </c>
      <c r="E3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9" s="1">
        <f>IF(AND(Veg_Table[[#This Row],[TAT_RESULT]]="ABATE",Veg_Table[[#This Row],[PRESCRIP]]="NW_No Work"),1,0)</f>
        <v>0</v>
      </c>
      <c r="G39" s="1">
        <f>IF(OR(Veg_Table[[#This Row],[Prescription R-Scale]]="NA",Veg_Table[[#This Row],[Diameter R-Scale]]="NA"),0,IF(Veg_Table[[#This Row],[Diameter R-Scale]]&lt;&gt;Veg_Table[[#This Row],[Prescription R-Scale]],1,0))</f>
        <v>0</v>
      </c>
      <c r="H39" s="1">
        <f>IF(OR(AND(Veg_Table[[#This Row],[PRESCRIP]]="BC_Br Rmv", Veg_Table[[#This Row],[WOOD_MAN]]&lt;&gt;"Not Needed"),AND(Veg_Table[[#This Row],[PRESCRIP]]="BCS_Br Rmv+Trt", Veg_Table[[#This Row],[WOOD_MAN]]&lt;&gt;"Not Needed")),1,0)</f>
        <v>0</v>
      </c>
      <c r="I39" s="1">
        <f ca="1">IF(AND(Veg_Table[[#This Row],[Prescription_Changed]]="Yes",Veg_Table[[#This Row],[TAT_RESULT]]=""),1,0)</f>
        <v>0</v>
      </c>
      <c r="J39" s="1">
        <f ca="1">SUM(Veg_Table[[#This Row],[Prescription and Status do not match]:[Prescription_Edited_And_TAT_Is_Blank]])</f>
        <v>1</v>
      </c>
      <c r="K39" s="1">
        <f ca="1">IF(Veg_Table[[#This Row],[Sum of Errors]]&gt;0,1,0)</f>
        <v>1</v>
      </c>
      <c r="L39" s="1">
        <f>1</f>
        <v>1</v>
      </c>
      <c r="M3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39" s="1" t="str">
        <f>IF(OR(MID(Veg_Table[[#This Row],[PRESCRIP]],2,1)="1",MID(Veg_Table[[#This Row],[PRESCRIP]],2,1)="2",MID(Veg_Table[[#This Row],[PRESCRIP]],2,1)="3",MID(Veg_Table[[#This Row],[PRESCRIP]],2,1)="4"),_xlfn.NUMBERVALUE(MID(Veg_Table[[#This Row],[PRESCRIP]],2,1)),"NA")</f>
        <v>NA</v>
      </c>
      <c r="O39" s="1">
        <f>WEEKNUM(Veg_Table[[#This Row],[EVM_LAST_EDITED_Day]],2)</f>
        <v>20</v>
      </c>
      <c r="P39" s="25">
        <f>IFERROR(DATE(YEAR(Veg_Table[[#This Row],[EVM_LAST_EDITED2]]),MONTH(Veg_Table[[#This Row],[EVM_LAST_EDITED2]]),DAY(Veg_Table[[#This Row],[EVM_LAST_EDITED2]])),DATE(2019,1,1))</f>
        <v>43962</v>
      </c>
      <c r="Q39" s="3">
        <f>VALUE(SUBSTITUTE(Veg_Table[[#This Row],[EVM_LAST_EDITED]],",",""))</f>
        <v>43962.635232963003</v>
      </c>
      <c r="R39" s="1" t="str">
        <f>_xlfn.IFNA(IF(Veg_Table[[#This Row],[EVM_LAST_EDITOR]]="","zBlank EVM Last Editor",VLOOKUP(Veg_Table[[#This Row],[EVM_LAST_EDITOR]],Roster_Table[#All],4,FALSE)),"zAWRR Not in Roster")</f>
        <v>AEA</v>
      </c>
      <c r="S39" s="1" t="str">
        <f>_xlfn.IFNA(IF(Veg_Table[[#This Row],[EVM_LAST_EDITOR]]="","zBlank EVM Last Editor",VLOOKUP(Veg_Table[[#This Row],[EVM_LAST_EDITOR]],Roster_Table[#All],16,FALSE)),"zCompany_AWRR not in Roster")</f>
        <v>Not in Sierra Roster</v>
      </c>
      <c r="T39" s="2">
        <f>IFERROR(DATE(YEAR(Veg_Table[[#This Row],[Created2]]),MONTH(Veg_Table[[#This Row],[Created2]]),DAY(Veg_Table[[#This Row],[Created2]])),DATE(2019,1,1))</f>
        <v>43752</v>
      </c>
      <c r="U39" s="3">
        <f>VALUE(SUBSTITUTE(Veg_Table[[#This Row],[Created]],",",""))</f>
        <v>43752.583483796298</v>
      </c>
      <c r="V39" s="3" t="str">
        <f ca="1">IFERROR(_xlfn.IFNA(CELL("contents",INDIRECT(_xlfn.CONCAT("Veg_Table_Production_Data!",ADDRESS(MATCH(_xlfn.MAXIFS(#REF!,#REF!,"="&amp;Veg_Table[[#This Row],[AUTO_ID]],#REF!,"&lt;"&amp;Veg_Table[[#This Row],[EVM_LAST_EDITED_Day]]),#REF!,0),COLUMN(#REF!),4,1,)))),""),"")</f>
        <v/>
      </c>
      <c r="W39" s="3" t="str">
        <f ca="1">IF(Veg_Table[[#This Row],[Previous_Prescription]]="","No",IF(Veg_Table[[#This Row],[Previous_Prescription]]=Veg_Table[[#This Row],[PRESCRIP]],"No","Yes"))</f>
        <v>No</v>
      </c>
      <c r="X39" s="3" t="str">
        <f>IF(Veg_Table[[#This Row],[EVM_LAST_EDITED_Day]]=Veg_Table[[#This Row],[Created_Day]],"New","Old")</f>
        <v>Old</v>
      </c>
      <c r="Y39" s="1">
        <f>IFERROR(IF(FIND("delete",LOWER(Veg_Table[[#This Row],[PI_COMMENTS]]))&gt;=1,1,0),0)</f>
        <v>0</v>
      </c>
      <c r="Z39" s="1" t="str">
        <f>_xlfn.IFNA(IF(Veg_Table[[#This Row],[EVM_LAST_EDITOR]]="","Yes",VLOOKUP(Veg_Table[[#This Row],[EVM_LAST_EDITOR]],Roster_Table[#All],15,FALSE)),"Yes")</f>
        <v>No</v>
      </c>
      <c r="AA3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9" s="1" t="str">
        <f>_xlfn.IFNA(VLOOKUP(Veg_Table[[#This Row],[EVM_LAST_EDITOR]],Roster_Table[#All],3,FALSE),"zAWRR Not in Roster")</f>
        <v>Drew</v>
      </c>
      <c r="AC39" s="1" t="str">
        <f>_xlfn.IFNA(VLOOKUP(Veg_Table[[#This Row],[EVM_LAST_EDITOR]],Roster_Table[#All],2,FALSE),"zAWRR Not in Roster")</f>
        <v>Berlfein</v>
      </c>
      <c r="AD39" s="1" t="str">
        <f>IF(_xlfn.CONCAT(Veg_Table[[#This Row],[First_Name]]," ",Veg_Table[[#This Row],[Last_Name]])="zAWRR Not in Roster zAWRR Not in Roster","zAWRR Not in Roster",_xlfn.CONCAT(Veg_Table[[#This Row],[First_Name]]," ",Veg_Table[[#This Row],[Last_Name]]))</f>
        <v>Drew Berlfein</v>
      </c>
      <c r="AE39">
        <v>1767336</v>
      </c>
      <c r="AF39" t="s">
        <v>3303</v>
      </c>
      <c r="AG39" t="s">
        <v>30</v>
      </c>
      <c r="AH39" t="s">
        <v>3230</v>
      </c>
      <c r="AI39" t="s">
        <v>2967</v>
      </c>
      <c r="AJ39" t="s">
        <v>820</v>
      </c>
      <c r="AK39" t="s">
        <v>28</v>
      </c>
      <c r="AL39" t="s">
        <v>37</v>
      </c>
      <c r="AM39" t="s">
        <v>38</v>
      </c>
      <c r="AN39" t="s">
        <v>25</v>
      </c>
      <c r="AO39" t="s">
        <v>25</v>
      </c>
      <c r="AP39">
        <v>7</v>
      </c>
      <c r="AQ39">
        <v>30</v>
      </c>
      <c r="AR39" t="s">
        <v>28</v>
      </c>
      <c r="AS39" t="s">
        <v>993</v>
      </c>
      <c r="AT39" t="s">
        <v>515</v>
      </c>
      <c r="AU39" t="s">
        <v>25</v>
      </c>
      <c r="AV39" t="s">
        <v>28</v>
      </c>
      <c r="AW39" t="s">
        <v>3304</v>
      </c>
      <c r="AX39" t="s">
        <v>534</v>
      </c>
      <c r="AY39" t="s">
        <v>28</v>
      </c>
      <c r="AZ39">
        <v>5746657</v>
      </c>
      <c r="BA39" t="s">
        <v>993</v>
      </c>
      <c r="BB39" s="4">
        <v>43945.650780925927</v>
      </c>
      <c r="BC39" t="s">
        <v>28</v>
      </c>
      <c r="BD39" t="s">
        <v>29</v>
      </c>
      <c r="BF39" t="s">
        <v>28</v>
      </c>
      <c r="BG39" t="s">
        <v>534</v>
      </c>
      <c r="BH39" t="s">
        <v>28</v>
      </c>
      <c r="BI39" s="3">
        <v>43962.6349496412</v>
      </c>
      <c r="BJ39" t="s">
        <v>4228</v>
      </c>
      <c r="BK39" s="30" t="s">
        <v>533</v>
      </c>
      <c r="BL39" s="3">
        <v>43962.635232962966</v>
      </c>
      <c r="BM39" t="s">
        <v>31</v>
      </c>
      <c r="BN39" t="s">
        <v>32</v>
      </c>
      <c r="BO39" t="s">
        <v>4212</v>
      </c>
      <c r="BP39" t="s">
        <v>3233</v>
      </c>
      <c r="BQ39" t="s">
        <v>826</v>
      </c>
      <c r="BR39" t="s">
        <v>28</v>
      </c>
      <c r="BS39" t="s">
        <v>28</v>
      </c>
      <c r="BT39" t="s">
        <v>54</v>
      </c>
      <c r="BU39" s="3">
        <v>43752.583483796298</v>
      </c>
      <c r="BV39" t="s">
        <v>803</v>
      </c>
      <c r="BW39" s="3">
        <v>43962.648486087965</v>
      </c>
      <c r="BX39" t="s">
        <v>3305</v>
      </c>
      <c r="CG39"/>
      <c r="CH39"/>
      <c r="CI39"/>
      <c r="CY39"/>
      <c r="DA39"/>
      <c r="DE39"/>
      <c r="DF39"/>
    </row>
    <row r="40" spans="1:110" x14ac:dyDescent="0.25">
      <c r="A40" s="1">
        <f>IF(Veg_Table[[#This Row],[VP_STATUS]]="Hold",0,IF(OR(AND(Veg_Table[[#This Row],[PRESCRIP]]="NW_No Work",Veg_Table[[#This Row],[VP_STATUS]]&lt;&gt;"No Work Required Under EVM"),AND(Veg_Table[[#This Row],[VP_STATUS]]="No Work Required Under EVM",Veg_Table[[#This Row],[PRESCRIP]]&lt;&gt;"NW_No Work")),1,0))</f>
        <v>0</v>
      </c>
      <c r="B40" s="1">
        <f>IF(Veg_Table[[#This Row],[SPECIES]]="",1,0)</f>
        <v>0</v>
      </c>
      <c r="C40" s="1">
        <f>IF(Veg_Table[[#This Row],[DIAMETER]]="",1,0)</f>
        <v>0</v>
      </c>
      <c r="D40" s="1">
        <f>IF(Veg_Table[[#This Row],[HEIGHT]]="",1,0)</f>
        <v>0</v>
      </c>
      <c r="E4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0" s="1">
        <f>IF(AND(Veg_Table[[#This Row],[TAT_RESULT]]="ABATE",Veg_Table[[#This Row],[PRESCRIP]]="NW_No Work"),1,0)</f>
        <v>0</v>
      </c>
      <c r="G40" s="1">
        <f>IF(OR(Veg_Table[[#This Row],[Prescription R-Scale]]="NA",Veg_Table[[#This Row],[Diameter R-Scale]]="NA"),0,IF(Veg_Table[[#This Row],[Diameter R-Scale]]&lt;&gt;Veg_Table[[#This Row],[Prescription R-Scale]],1,0))</f>
        <v>0</v>
      </c>
      <c r="H40" s="1">
        <f>IF(OR(AND(Veg_Table[[#This Row],[PRESCRIP]]="BC_Br Rmv", Veg_Table[[#This Row],[WOOD_MAN]]&lt;&gt;"Not Needed"),AND(Veg_Table[[#This Row],[PRESCRIP]]="BCS_Br Rmv+Trt", Veg_Table[[#This Row],[WOOD_MAN]]&lt;&gt;"Not Needed")),1,0)</f>
        <v>0</v>
      </c>
      <c r="I40" s="1">
        <f ca="1">IF(AND(Veg_Table[[#This Row],[Prescription_Changed]]="Yes",Veg_Table[[#This Row],[TAT_RESULT]]=""),1,0)</f>
        <v>0</v>
      </c>
      <c r="J40" s="1">
        <f ca="1">SUM(Veg_Table[[#This Row],[Prescription and Status do not match]:[Prescription_Edited_And_TAT_Is_Blank]])</f>
        <v>1</v>
      </c>
      <c r="K40" s="1">
        <f ca="1">IF(Veg_Table[[#This Row],[Sum of Errors]]&gt;0,1,0)</f>
        <v>1</v>
      </c>
      <c r="L40" s="1">
        <f>1</f>
        <v>1</v>
      </c>
      <c r="M4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40" s="1">
        <f>IF(OR(MID(Veg_Table[[#This Row],[PRESCRIP]],2,1)="1",MID(Veg_Table[[#This Row],[PRESCRIP]],2,1)="2",MID(Veg_Table[[#This Row],[PRESCRIP]],2,1)="3",MID(Veg_Table[[#This Row],[PRESCRIP]],2,1)="4"),_xlfn.NUMBERVALUE(MID(Veg_Table[[#This Row],[PRESCRIP]],2,1)),"NA")</f>
        <v>1</v>
      </c>
      <c r="O40" s="1">
        <f>WEEKNUM(Veg_Table[[#This Row],[EVM_LAST_EDITED_Day]],2)</f>
        <v>20</v>
      </c>
      <c r="P40" s="25">
        <f>IFERROR(DATE(YEAR(Veg_Table[[#This Row],[EVM_LAST_EDITED2]]),MONTH(Veg_Table[[#This Row],[EVM_LAST_EDITED2]]),DAY(Veg_Table[[#This Row],[EVM_LAST_EDITED2]])),DATE(2019,1,1))</f>
        <v>43962</v>
      </c>
      <c r="Q40" s="3">
        <f>VALUE(SUBSTITUTE(Veg_Table[[#This Row],[EVM_LAST_EDITED]],",",""))</f>
        <v>43962.6355441782</v>
      </c>
      <c r="R40" s="1" t="str">
        <f>_xlfn.IFNA(IF(Veg_Table[[#This Row],[EVM_LAST_EDITOR]]="","zBlank EVM Last Editor",VLOOKUP(Veg_Table[[#This Row],[EVM_LAST_EDITOR]],Roster_Table[#All],4,FALSE)),"zAWRR Not in Roster")</f>
        <v>zAWRR Not in Roster</v>
      </c>
      <c r="S40" s="1" t="str">
        <f>_xlfn.IFNA(IF(Veg_Table[[#This Row],[EVM_LAST_EDITOR]]="","zBlank EVM Last Editor",VLOOKUP(Veg_Table[[#This Row],[EVM_LAST_EDITOR]],Roster_Table[#All],16,FALSE)),"zCompany_AWRR not in Roster")</f>
        <v>zCompany_AWRR not in Roster</v>
      </c>
      <c r="T40" s="2">
        <f>IFERROR(DATE(YEAR(Veg_Table[[#This Row],[Created2]]),MONTH(Veg_Table[[#This Row],[Created2]]),DAY(Veg_Table[[#This Row],[Created2]])),DATE(2019,1,1))</f>
        <v>43838</v>
      </c>
      <c r="U40" s="3">
        <f>VALUE(SUBSTITUTE(Veg_Table[[#This Row],[Created]],",",""))</f>
        <v>43838.502835648098</v>
      </c>
      <c r="V40" s="3" t="str">
        <f ca="1">IFERROR(_xlfn.IFNA(CELL("contents",INDIRECT(_xlfn.CONCAT("Veg_Table_Production_Data!",ADDRESS(MATCH(_xlfn.MAXIFS(#REF!,#REF!,"="&amp;Veg_Table[[#This Row],[AUTO_ID]],#REF!,"&lt;"&amp;Veg_Table[[#This Row],[EVM_LAST_EDITED_Day]]),#REF!,0),COLUMN(#REF!),4,1,)))),""),"")</f>
        <v/>
      </c>
      <c r="W40" s="3" t="str">
        <f ca="1">IF(Veg_Table[[#This Row],[Previous_Prescription]]="","No",IF(Veg_Table[[#This Row],[Previous_Prescription]]=Veg_Table[[#This Row],[PRESCRIP]],"No","Yes"))</f>
        <v>No</v>
      </c>
      <c r="X40" s="3" t="str">
        <f>IF(Veg_Table[[#This Row],[EVM_LAST_EDITED_Day]]=Veg_Table[[#This Row],[Created_Day]],"New","Old")</f>
        <v>Old</v>
      </c>
      <c r="Y40" s="1">
        <f>IFERROR(IF(FIND("delete",LOWER(Veg_Table[[#This Row],[PI_COMMENTS]]))&gt;=1,1,0),0)</f>
        <v>0</v>
      </c>
      <c r="Z40" s="1" t="str">
        <f>_xlfn.IFNA(IF(Veg_Table[[#This Row],[EVM_LAST_EDITOR]]="","Yes",VLOOKUP(Veg_Table[[#This Row],[EVM_LAST_EDITOR]],Roster_Table[#All],15,FALSE)),"Yes")</f>
        <v>Yes</v>
      </c>
      <c r="AA4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0" s="1" t="str">
        <f>_xlfn.IFNA(VLOOKUP(Veg_Table[[#This Row],[EVM_LAST_EDITOR]],Roster_Table[#All],3,FALSE),"zAWRR Not in Roster")</f>
        <v>zAWRR Not in Roster</v>
      </c>
      <c r="AC40" s="1" t="str">
        <f>_xlfn.IFNA(VLOOKUP(Veg_Table[[#This Row],[EVM_LAST_EDITOR]],Roster_Table[#All],2,FALSE),"zAWRR Not in Roster")</f>
        <v>zAWRR Not in Roster</v>
      </c>
      <c r="AD40" s="1" t="str">
        <f>IF(_xlfn.CONCAT(Veg_Table[[#This Row],[First_Name]]," ",Veg_Table[[#This Row],[Last_Name]])="zAWRR Not in Roster zAWRR Not in Roster","zAWRR Not in Roster",_xlfn.CONCAT(Veg_Table[[#This Row],[First_Name]]," ",Veg_Table[[#This Row],[Last_Name]]))</f>
        <v>zAWRR Not in Roster</v>
      </c>
      <c r="AE40">
        <v>1773685</v>
      </c>
      <c r="AF40" t="s">
        <v>2330</v>
      </c>
      <c r="AG40" t="s">
        <v>30</v>
      </c>
      <c r="AH40" t="s">
        <v>1345</v>
      </c>
      <c r="AI40" t="s">
        <v>1346</v>
      </c>
      <c r="AJ40" t="s">
        <v>820</v>
      </c>
      <c r="AK40" t="s">
        <v>28</v>
      </c>
      <c r="AL40" t="s">
        <v>372</v>
      </c>
      <c r="AM40" t="s">
        <v>38</v>
      </c>
      <c r="AN40" t="s">
        <v>25</v>
      </c>
      <c r="AO40" t="s">
        <v>25</v>
      </c>
      <c r="AP40">
        <v>8</v>
      </c>
      <c r="AQ40">
        <v>50</v>
      </c>
      <c r="AR40" t="s">
        <v>28</v>
      </c>
      <c r="AS40" t="s">
        <v>45</v>
      </c>
      <c r="AT40" t="s">
        <v>515</v>
      </c>
      <c r="AU40" t="s">
        <v>25</v>
      </c>
      <c r="AV40" t="s">
        <v>512</v>
      </c>
      <c r="AW40" t="s">
        <v>2331</v>
      </c>
      <c r="AX40" t="s">
        <v>825</v>
      </c>
      <c r="AY40" t="s">
        <v>825</v>
      </c>
      <c r="AZ40">
        <v>5807646</v>
      </c>
      <c r="BA40" t="s">
        <v>45</v>
      </c>
      <c r="BB40" s="4">
        <v>43956.504976944445</v>
      </c>
      <c r="BC40" t="s">
        <v>837</v>
      </c>
      <c r="BD40" t="s">
        <v>29</v>
      </c>
      <c r="BF40" t="s">
        <v>28</v>
      </c>
      <c r="BG40" t="s">
        <v>825</v>
      </c>
      <c r="BH40" t="s">
        <v>825</v>
      </c>
      <c r="BI40" s="3">
        <v>43962.635523067132</v>
      </c>
      <c r="BJ40" t="s">
        <v>1799</v>
      </c>
      <c r="BK40" s="30" t="s">
        <v>878</v>
      </c>
      <c r="BL40" s="3">
        <v>43962.635544178243</v>
      </c>
      <c r="BM40" t="s">
        <v>31</v>
      </c>
      <c r="BN40" t="s">
        <v>32</v>
      </c>
      <c r="BO40" t="s">
        <v>2179</v>
      </c>
      <c r="BP40" t="s">
        <v>1971</v>
      </c>
      <c r="BQ40" t="s">
        <v>826</v>
      </c>
      <c r="BR40" t="s">
        <v>28</v>
      </c>
      <c r="BS40" t="s">
        <v>28</v>
      </c>
      <c r="BT40" t="s">
        <v>1023</v>
      </c>
      <c r="BU40" s="3">
        <v>43838.502835648149</v>
      </c>
      <c r="BV40" t="s">
        <v>803</v>
      </c>
      <c r="BW40" s="3">
        <v>43962.648497060189</v>
      </c>
      <c r="BX40" t="s">
        <v>2332</v>
      </c>
      <c r="CG40"/>
      <c r="CH40"/>
      <c r="CI40"/>
      <c r="CY40"/>
      <c r="DA40"/>
      <c r="DE40"/>
      <c r="DF40"/>
    </row>
    <row r="41" spans="1:110" x14ac:dyDescent="0.25">
      <c r="A41" s="1">
        <f>IF(Veg_Table[[#This Row],[VP_STATUS]]="Hold",0,IF(OR(AND(Veg_Table[[#This Row],[PRESCRIP]]="NW_No Work",Veg_Table[[#This Row],[VP_STATUS]]&lt;&gt;"No Work Required Under EVM"),AND(Veg_Table[[#This Row],[VP_STATUS]]="No Work Required Under EVM",Veg_Table[[#This Row],[PRESCRIP]]&lt;&gt;"NW_No Work")),1,0))</f>
        <v>0</v>
      </c>
      <c r="B41" s="1">
        <f>IF(Veg_Table[[#This Row],[SPECIES]]="",1,0)</f>
        <v>0</v>
      </c>
      <c r="C41" s="1">
        <f>IF(Veg_Table[[#This Row],[DIAMETER]]="",1,0)</f>
        <v>0</v>
      </c>
      <c r="D41" s="1">
        <f>IF(Veg_Table[[#This Row],[HEIGHT]]="",1,0)</f>
        <v>0</v>
      </c>
      <c r="E4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1" s="1">
        <f>IF(AND(Veg_Table[[#This Row],[TAT_RESULT]]="ABATE",Veg_Table[[#This Row],[PRESCRIP]]="NW_No Work"),1,0)</f>
        <v>0</v>
      </c>
      <c r="G41" s="1">
        <f>IF(OR(Veg_Table[[#This Row],[Prescription R-Scale]]="NA",Veg_Table[[#This Row],[Diameter R-Scale]]="NA"),0,IF(Veg_Table[[#This Row],[Diameter R-Scale]]&lt;&gt;Veg_Table[[#This Row],[Prescription R-Scale]],1,0))</f>
        <v>0</v>
      </c>
      <c r="H41" s="1">
        <f>IF(OR(AND(Veg_Table[[#This Row],[PRESCRIP]]="BC_Br Rmv", Veg_Table[[#This Row],[WOOD_MAN]]&lt;&gt;"Not Needed"),AND(Veg_Table[[#This Row],[PRESCRIP]]="BCS_Br Rmv+Trt", Veg_Table[[#This Row],[WOOD_MAN]]&lt;&gt;"Not Needed")),1,0)</f>
        <v>0</v>
      </c>
      <c r="I41" s="1">
        <f ca="1">IF(AND(Veg_Table[[#This Row],[Prescription_Changed]]="Yes",Veg_Table[[#This Row],[TAT_RESULT]]=""),1,0)</f>
        <v>0</v>
      </c>
      <c r="J41" s="1">
        <f ca="1">SUM(Veg_Table[[#This Row],[Prescription and Status do not match]:[Prescription_Edited_And_TAT_Is_Blank]])</f>
        <v>1</v>
      </c>
      <c r="K41" s="1">
        <f ca="1">IF(Veg_Table[[#This Row],[Sum of Errors]]&gt;0,1,0)</f>
        <v>1</v>
      </c>
      <c r="L41" s="1">
        <f>1</f>
        <v>1</v>
      </c>
      <c r="M4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41" s="1" t="str">
        <f>IF(OR(MID(Veg_Table[[#This Row],[PRESCRIP]],2,1)="1",MID(Veg_Table[[#This Row],[PRESCRIP]],2,1)="2",MID(Veg_Table[[#This Row],[PRESCRIP]],2,1)="3",MID(Veg_Table[[#This Row],[PRESCRIP]],2,1)="4"),_xlfn.NUMBERVALUE(MID(Veg_Table[[#This Row],[PRESCRIP]],2,1)),"NA")</f>
        <v>NA</v>
      </c>
      <c r="O41" s="1">
        <f>WEEKNUM(Veg_Table[[#This Row],[EVM_LAST_EDITED_Day]],2)</f>
        <v>20</v>
      </c>
      <c r="P41" s="25">
        <f>IFERROR(DATE(YEAR(Veg_Table[[#This Row],[EVM_LAST_EDITED2]]),MONTH(Veg_Table[[#This Row],[EVM_LAST_EDITED2]]),DAY(Veg_Table[[#This Row],[EVM_LAST_EDITED2]])),DATE(2019,1,1))</f>
        <v>43962</v>
      </c>
      <c r="Q41" s="3">
        <f>VALUE(SUBSTITUTE(Veg_Table[[#This Row],[EVM_LAST_EDITED]],",",""))</f>
        <v>43962.635986875001</v>
      </c>
      <c r="R41" s="1" t="str">
        <f>_xlfn.IFNA(IF(Veg_Table[[#This Row],[EVM_LAST_EDITOR]]="","zBlank EVM Last Editor",VLOOKUP(Veg_Table[[#This Row],[EVM_LAST_EDITOR]],Roster_Table[#All],4,FALSE)),"zAWRR Not in Roster")</f>
        <v>AEA</v>
      </c>
      <c r="S41" s="1" t="str">
        <f>_xlfn.IFNA(IF(Veg_Table[[#This Row],[EVM_LAST_EDITOR]]="","zBlank EVM Last Editor",VLOOKUP(Veg_Table[[#This Row],[EVM_LAST_EDITOR]],Roster_Table[#All],16,FALSE)),"zCompany_AWRR not in Roster")</f>
        <v>Not in Sierra Roster</v>
      </c>
      <c r="T41" s="2">
        <f>IFERROR(DATE(YEAR(Veg_Table[[#This Row],[Created2]]),MONTH(Veg_Table[[#This Row],[Created2]]),DAY(Veg_Table[[#This Row],[Created2]])),DATE(2019,1,1))</f>
        <v>43752</v>
      </c>
      <c r="U41" s="3">
        <f>VALUE(SUBSTITUTE(Veg_Table[[#This Row],[Created]],",",""))</f>
        <v>43752.582164351901</v>
      </c>
      <c r="V41" s="3" t="str">
        <f ca="1">IFERROR(_xlfn.IFNA(CELL("contents",INDIRECT(_xlfn.CONCAT("Veg_Table_Production_Data!",ADDRESS(MATCH(_xlfn.MAXIFS(#REF!,#REF!,"="&amp;Veg_Table[[#This Row],[AUTO_ID]],#REF!,"&lt;"&amp;Veg_Table[[#This Row],[EVM_LAST_EDITED_Day]]),#REF!,0),COLUMN(#REF!),4,1,)))),""),"")</f>
        <v/>
      </c>
      <c r="W41" s="3" t="str">
        <f ca="1">IF(Veg_Table[[#This Row],[Previous_Prescription]]="","No",IF(Veg_Table[[#This Row],[Previous_Prescription]]=Veg_Table[[#This Row],[PRESCRIP]],"No","Yes"))</f>
        <v>No</v>
      </c>
      <c r="X41" s="3" t="str">
        <f>IF(Veg_Table[[#This Row],[EVM_LAST_EDITED_Day]]=Veg_Table[[#This Row],[Created_Day]],"New","Old")</f>
        <v>Old</v>
      </c>
      <c r="Y41" s="1">
        <f>IFERROR(IF(FIND("delete",LOWER(Veg_Table[[#This Row],[PI_COMMENTS]]))&gt;=1,1,0),0)</f>
        <v>0</v>
      </c>
      <c r="Z41" s="1" t="str">
        <f>_xlfn.IFNA(IF(Veg_Table[[#This Row],[EVM_LAST_EDITOR]]="","Yes",VLOOKUP(Veg_Table[[#This Row],[EVM_LAST_EDITOR]],Roster_Table[#All],15,FALSE)),"Yes")</f>
        <v>No</v>
      </c>
      <c r="AA4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1" s="1" t="str">
        <f>_xlfn.IFNA(VLOOKUP(Veg_Table[[#This Row],[EVM_LAST_EDITOR]],Roster_Table[#All],3,FALSE),"zAWRR Not in Roster")</f>
        <v>Drew</v>
      </c>
      <c r="AC41" s="1" t="str">
        <f>_xlfn.IFNA(VLOOKUP(Veg_Table[[#This Row],[EVM_LAST_EDITOR]],Roster_Table[#All],2,FALSE),"zAWRR Not in Roster")</f>
        <v>Berlfein</v>
      </c>
      <c r="AD41" s="1" t="str">
        <f>IF(_xlfn.CONCAT(Veg_Table[[#This Row],[First_Name]]," ",Veg_Table[[#This Row],[Last_Name]])="zAWRR Not in Roster zAWRR Not in Roster","zAWRR Not in Roster",_xlfn.CONCAT(Veg_Table[[#This Row],[First_Name]]," ",Veg_Table[[#This Row],[Last_Name]]))</f>
        <v>Drew Berlfein</v>
      </c>
      <c r="AE41">
        <v>1767335</v>
      </c>
      <c r="AF41" t="s">
        <v>3300</v>
      </c>
      <c r="AG41" t="s">
        <v>30</v>
      </c>
      <c r="AH41" t="s">
        <v>3230</v>
      </c>
      <c r="AI41" t="s">
        <v>2967</v>
      </c>
      <c r="AJ41" t="s">
        <v>820</v>
      </c>
      <c r="AK41" t="s">
        <v>28</v>
      </c>
      <c r="AL41" t="s">
        <v>37</v>
      </c>
      <c r="AM41" t="s">
        <v>38</v>
      </c>
      <c r="AN41" t="s">
        <v>25</v>
      </c>
      <c r="AO41" t="s">
        <v>25</v>
      </c>
      <c r="AP41">
        <v>5</v>
      </c>
      <c r="AQ41">
        <v>30</v>
      </c>
      <c r="AR41" t="s">
        <v>28</v>
      </c>
      <c r="AS41" t="s">
        <v>993</v>
      </c>
      <c r="AT41" t="s">
        <v>515</v>
      </c>
      <c r="AU41" t="s">
        <v>25</v>
      </c>
      <c r="AV41" t="s">
        <v>28</v>
      </c>
      <c r="AW41" t="s">
        <v>3301</v>
      </c>
      <c r="AX41" t="s">
        <v>534</v>
      </c>
      <c r="AY41" t="s">
        <v>28</v>
      </c>
      <c r="AZ41">
        <v>5746657</v>
      </c>
      <c r="BA41" t="s">
        <v>993</v>
      </c>
      <c r="BB41" s="4">
        <v>43945.650199201387</v>
      </c>
      <c r="BC41" t="s">
        <v>28</v>
      </c>
      <c r="BD41" t="s">
        <v>29</v>
      </c>
      <c r="BF41" t="s">
        <v>28</v>
      </c>
      <c r="BG41" t="s">
        <v>534</v>
      </c>
      <c r="BH41" t="s">
        <v>28</v>
      </c>
      <c r="BI41" s="3">
        <v>43962.635613252314</v>
      </c>
      <c r="BJ41" t="s">
        <v>4228</v>
      </c>
      <c r="BK41" s="30" t="s">
        <v>533</v>
      </c>
      <c r="BL41" s="3">
        <v>43962.635986875001</v>
      </c>
      <c r="BM41" t="s">
        <v>31</v>
      </c>
      <c r="BN41" t="s">
        <v>32</v>
      </c>
      <c r="BO41" t="s">
        <v>4212</v>
      </c>
      <c r="BP41" t="s">
        <v>3233</v>
      </c>
      <c r="BQ41" t="s">
        <v>826</v>
      </c>
      <c r="BR41" t="s">
        <v>28</v>
      </c>
      <c r="BS41" t="s">
        <v>28</v>
      </c>
      <c r="BT41" t="s">
        <v>54</v>
      </c>
      <c r="BU41" s="3">
        <v>43752.58216435185</v>
      </c>
      <c r="BV41" t="s">
        <v>803</v>
      </c>
      <c r="BW41" s="3">
        <v>43962.648486087965</v>
      </c>
      <c r="BX41" t="s">
        <v>3302</v>
      </c>
      <c r="CG41"/>
      <c r="CH41"/>
      <c r="CI41"/>
      <c r="CY41"/>
      <c r="DA41"/>
      <c r="DE41"/>
      <c r="DF41"/>
    </row>
    <row r="42" spans="1:110" x14ac:dyDescent="0.25">
      <c r="A42" s="1">
        <f>IF(Veg_Table[[#This Row],[VP_STATUS]]="Hold",0,IF(OR(AND(Veg_Table[[#This Row],[PRESCRIP]]="NW_No Work",Veg_Table[[#This Row],[VP_STATUS]]&lt;&gt;"No Work Required Under EVM"),AND(Veg_Table[[#This Row],[VP_STATUS]]="No Work Required Under EVM",Veg_Table[[#This Row],[PRESCRIP]]&lt;&gt;"NW_No Work")),1,0))</f>
        <v>0</v>
      </c>
      <c r="B42" s="1">
        <f>IF(Veg_Table[[#This Row],[SPECIES]]="",1,0)</f>
        <v>0</v>
      </c>
      <c r="C42" s="1">
        <f>IF(Veg_Table[[#This Row],[DIAMETER]]="",1,0)</f>
        <v>0</v>
      </c>
      <c r="D42" s="1">
        <f>IF(Veg_Table[[#This Row],[HEIGHT]]="",1,0)</f>
        <v>0</v>
      </c>
      <c r="E4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2" s="1">
        <f>IF(AND(Veg_Table[[#This Row],[TAT_RESULT]]="ABATE",Veg_Table[[#This Row],[PRESCRIP]]="NW_No Work"),1,0)</f>
        <v>0</v>
      </c>
      <c r="G42" s="1">
        <f>IF(OR(Veg_Table[[#This Row],[Prescription R-Scale]]="NA",Veg_Table[[#This Row],[Diameter R-Scale]]="NA"),0,IF(Veg_Table[[#This Row],[Diameter R-Scale]]&lt;&gt;Veg_Table[[#This Row],[Prescription R-Scale]],1,0))</f>
        <v>0</v>
      </c>
      <c r="H42" s="1">
        <f>IF(OR(AND(Veg_Table[[#This Row],[PRESCRIP]]="BC_Br Rmv", Veg_Table[[#This Row],[WOOD_MAN]]&lt;&gt;"Not Needed"),AND(Veg_Table[[#This Row],[PRESCRIP]]="BCS_Br Rmv+Trt", Veg_Table[[#This Row],[WOOD_MAN]]&lt;&gt;"Not Needed")),1,0)</f>
        <v>0</v>
      </c>
      <c r="I42" s="1">
        <f ca="1">IF(AND(Veg_Table[[#This Row],[Prescription_Changed]]="Yes",Veg_Table[[#This Row],[TAT_RESULT]]=""),1,0)</f>
        <v>0</v>
      </c>
      <c r="J42" s="1">
        <f ca="1">SUM(Veg_Table[[#This Row],[Prescription and Status do not match]:[Prescription_Edited_And_TAT_Is_Blank]])</f>
        <v>1</v>
      </c>
      <c r="K42" s="1">
        <f ca="1">IF(Veg_Table[[#This Row],[Sum of Errors]]&gt;0,1,0)</f>
        <v>1</v>
      </c>
      <c r="L42" s="1">
        <f>1</f>
        <v>1</v>
      </c>
      <c r="M4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42" s="1">
        <f>IF(OR(MID(Veg_Table[[#This Row],[PRESCRIP]],2,1)="1",MID(Veg_Table[[#This Row],[PRESCRIP]],2,1)="2",MID(Veg_Table[[#This Row],[PRESCRIP]],2,1)="3",MID(Veg_Table[[#This Row],[PRESCRIP]],2,1)="4"),_xlfn.NUMBERVALUE(MID(Veg_Table[[#This Row],[PRESCRIP]],2,1)),"NA")</f>
        <v>3</v>
      </c>
      <c r="O42" s="1">
        <f>WEEKNUM(Veg_Table[[#This Row],[EVM_LAST_EDITED_Day]],2)</f>
        <v>20</v>
      </c>
      <c r="P42" s="25">
        <f>IFERROR(DATE(YEAR(Veg_Table[[#This Row],[EVM_LAST_EDITED2]]),MONTH(Veg_Table[[#This Row],[EVM_LAST_EDITED2]]),DAY(Veg_Table[[#This Row],[EVM_LAST_EDITED2]])),DATE(2019,1,1))</f>
        <v>43962</v>
      </c>
      <c r="Q42" s="3">
        <f>VALUE(SUBSTITUTE(Veg_Table[[#This Row],[EVM_LAST_EDITED]],",",""))</f>
        <v>43962.636331666698</v>
      </c>
      <c r="R42" s="1" t="str">
        <f>_xlfn.IFNA(IF(Veg_Table[[#This Row],[EVM_LAST_EDITOR]]="","zBlank EVM Last Editor",VLOOKUP(Veg_Table[[#This Row],[EVM_LAST_EDITOR]],Roster_Table[#All],4,FALSE)),"zAWRR Not in Roster")</f>
        <v>zAWRR Not in Roster</v>
      </c>
      <c r="S42" s="1" t="str">
        <f>_xlfn.IFNA(IF(Veg_Table[[#This Row],[EVM_LAST_EDITOR]]="","zBlank EVM Last Editor",VLOOKUP(Veg_Table[[#This Row],[EVM_LAST_EDITOR]],Roster_Table[#All],16,FALSE)),"zCompany_AWRR not in Roster")</f>
        <v>zCompany_AWRR not in Roster</v>
      </c>
      <c r="T42" s="2">
        <f>IFERROR(DATE(YEAR(Veg_Table[[#This Row],[Created2]]),MONTH(Veg_Table[[#This Row],[Created2]]),DAY(Veg_Table[[#This Row],[Created2]])),DATE(2019,1,1))</f>
        <v>43838</v>
      </c>
      <c r="U42" s="3">
        <f>VALUE(SUBSTITUTE(Veg_Table[[#This Row],[Created]],",",""))</f>
        <v>43838.590960648202</v>
      </c>
      <c r="V42" s="3" t="str">
        <f ca="1">IFERROR(_xlfn.IFNA(CELL("contents",INDIRECT(_xlfn.CONCAT("Veg_Table_Production_Data!",ADDRESS(MATCH(_xlfn.MAXIFS(#REF!,#REF!,"="&amp;Veg_Table[[#This Row],[AUTO_ID]],#REF!,"&lt;"&amp;Veg_Table[[#This Row],[EVM_LAST_EDITED_Day]]),#REF!,0),COLUMN(#REF!),4,1,)))),""),"")</f>
        <v/>
      </c>
      <c r="W42" s="3" t="str">
        <f ca="1">IF(Veg_Table[[#This Row],[Previous_Prescription]]="","No",IF(Veg_Table[[#This Row],[Previous_Prescription]]=Veg_Table[[#This Row],[PRESCRIP]],"No","Yes"))</f>
        <v>No</v>
      </c>
      <c r="X42" s="3" t="str">
        <f>IF(Veg_Table[[#This Row],[EVM_LAST_EDITED_Day]]=Veg_Table[[#This Row],[Created_Day]],"New","Old")</f>
        <v>Old</v>
      </c>
      <c r="Y42" s="1">
        <f>IFERROR(IF(FIND("delete",LOWER(Veg_Table[[#This Row],[PI_COMMENTS]]))&gt;=1,1,0),0)</f>
        <v>0</v>
      </c>
      <c r="Z42" s="1" t="str">
        <f>_xlfn.IFNA(IF(Veg_Table[[#This Row],[EVM_LAST_EDITOR]]="","Yes",VLOOKUP(Veg_Table[[#This Row],[EVM_LAST_EDITOR]],Roster_Table[#All],15,FALSE)),"Yes")</f>
        <v>Yes</v>
      </c>
      <c r="AA4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2" s="1" t="str">
        <f>_xlfn.IFNA(VLOOKUP(Veg_Table[[#This Row],[EVM_LAST_EDITOR]],Roster_Table[#All],3,FALSE),"zAWRR Not in Roster")</f>
        <v>zAWRR Not in Roster</v>
      </c>
      <c r="AC42" s="1" t="str">
        <f>_xlfn.IFNA(VLOOKUP(Veg_Table[[#This Row],[EVM_LAST_EDITOR]],Roster_Table[#All],2,FALSE),"zAWRR Not in Roster")</f>
        <v>zAWRR Not in Roster</v>
      </c>
      <c r="AD42" s="1" t="str">
        <f>IF(_xlfn.CONCAT(Veg_Table[[#This Row],[First_Name]]," ",Veg_Table[[#This Row],[Last_Name]])="zAWRR Not in Roster zAWRR Not in Roster","zAWRR Not in Roster",_xlfn.CONCAT(Veg_Table[[#This Row],[First_Name]]," ",Veg_Table[[#This Row],[Last_Name]]))</f>
        <v>zAWRR Not in Roster</v>
      </c>
      <c r="AE42">
        <v>1773802</v>
      </c>
      <c r="AF42" t="s">
        <v>2345</v>
      </c>
      <c r="AG42" t="s">
        <v>30</v>
      </c>
      <c r="AH42" t="s">
        <v>1345</v>
      </c>
      <c r="AI42" t="s">
        <v>1346</v>
      </c>
      <c r="AJ42" t="s">
        <v>820</v>
      </c>
      <c r="AK42" t="s">
        <v>28</v>
      </c>
      <c r="AL42" t="s">
        <v>830</v>
      </c>
      <c r="AM42" t="s">
        <v>38</v>
      </c>
      <c r="AN42" t="s">
        <v>25</v>
      </c>
      <c r="AO42" t="s">
        <v>25</v>
      </c>
      <c r="AP42">
        <v>29</v>
      </c>
      <c r="AQ42">
        <v>130</v>
      </c>
      <c r="AR42" t="s">
        <v>28</v>
      </c>
      <c r="AS42" t="s">
        <v>51</v>
      </c>
      <c r="AT42" t="s">
        <v>515</v>
      </c>
      <c r="AU42" t="s">
        <v>25</v>
      </c>
      <c r="AV42" t="s">
        <v>512</v>
      </c>
      <c r="AW42" t="s">
        <v>2346</v>
      </c>
      <c r="AX42" t="s">
        <v>825</v>
      </c>
      <c r="AY42" t="s">
        <v>825</v>
      </c>
      <c r="AZ42">
        <v>5807646</v>
      </c>
      <c r="BA42" t="s">
        <v>51</v>
      </c>
      <c r="BB42" s="4">
        <v>43957.506653599536</v>
      </c>
      <c r="BC42" t="s">
        <v>837</v>
      </c>
      <c r="BD42" t="s">
        <v>29</v>
      </c>
      <c r="BF42" t="s">
        <v>28</v>
      </c>
      <c r="BG42" t="s">
        <v>825</v>
      </c>
      <c r="BH42" t="s">
        <v>825</v>
      </c>
      <c r="BI42" s="3">
        <v>43962.636296805555</v>
      </c>
      <c r="BJ42" t="s">
        <v>1799</v>
      </c>
      <c r="BK42" s="30" t="s">
        <v>878</v>
      </c>
      <c r="BL42" s="3">
        <v>43962.636331666668</v>
      </c>
      <c r="BM42" t="s">
        <v>31</v>
      </c>
      <c r="BN42" t="s">
        <v>32</v>
      </c>
      <c r="BO42" t="s">
        <v>2179</v>
      </c>
      <c r="BP42" t="s">
        <v>1971</v>
      </c>
      <c r="BQ42" t="s">
        <v>826</v>
      </c>
      <c r="BR42" t="s">
        <v>28</v>
      </c>
      <c r="BS42" t="s">
        <v>28</v>
      </c>
      <c r="BT42" t="s">
        <v>1023</v>
      </c>
      <c r="BU42" s="3">
        <v>43838.590960648151</v>
      </c>
      <c r="BV42" t="s">
        <v>803</v>
      </c>
      <c r="BW42" s="3">
        <v>43962.648497060189</v>
      </c>
      <c r="BX42" t="s">
        <v>2347</v>
      </c>
      <c r="CG42"/>
      <c r="CH42"/>
      <c r="CI42"/>
      <c r="CY42"/>
      <c r="DA42"/>
      <c r="DE42"/>
      <c r="DF42"/>
    </row>
    <row r="43" spans="1:110" x14ac:dyDescent="0.25">
      <c r="A43" s="1">
        <f>IF(Veg_Table[[#This Row],[VP_STATUS]]="Hold",0,IF(OR(AND(Veg_Table[[#This Row],[PRESCRIP]]="NW_No Work",Veg_Table[[#This Row],[VP_STATUS]]&lt;&gt;"No Work Required Under EVM"),AND(Veg_Table[[#This Row],[VP_STATUS]]="No Work Required Under EVM",Veg_Table[[#This Row],[PRESCRIP]]&lt;&gt;"NW_No Work")),1,0))</f>
        <v>0</v>
      </c>
      <c r="B43" s="1">
        <f>IF(Veg_Table[[#This Row],[SPECIES]]="",1,0)</f>
        <v>0</v>
      </c>
      <c r="C43" s="1">
        <f>IF(Veg_Table[[#This Row],[DIAMETER]]="",1,0)</f>
        <v>0</v>
      </c>
      <c r="D43" s="1">
        <f>IF(Veg_Table[[#This Row],[HEIGHT]]="",1,0)</f>
        <v>0</v>
      </c>
      <c r="E4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3" s="1">
        <f>IF(AND(Veg_Table[[#This Row],[TAT_RESULT]]="ABATE",Veg_Table[[#This Row],[PRESCRIP]]="NW_No Work"),1,0)</f>
        <v>0</v>
      </c>
      <c r="G43" s="1">
        <f>IF(OR(Veg_Table[[#This Row],[Prescription R-Scale]]="NA",Veg_Table[[#This Row],[Diameter R-Scale]]="NA"),0,IF(Veg_Table[[#This Row],[Diameter R-Scale]]&lt;&gt;Veg_Table[[#This Row],[Prescription R-Scale]],1,0))</f>
        <v>1</v>
      </c>
      <c r="H43" s="1">
        <f>IF(OR(AND(Veg_Table[[#This Row],[PRESCRIP]]="BC_Br Rmv", Veg_Table[[#This Row],[WOOD_MAN]]&lt;&gt;"Not Needed"),AND(Veg_Table[[#This Row],[PRESCRIP]]="BCS_Br Rmv+Trt", Veg_Table[[#This Row],[WOOD_MAN]]&lt;&gt;"Not Needed")),1,0)</f>
        <v>0</v>
      </c>
      <c r="I43" s="1">
        <f ca="1">IF(AND(Veg_Table[[#This Row],[Prescription_Changed]]="Yes",Veg_Table[[#This Row],[TAT_RESULT]]=""),1,0)</f>
        <v>0</v>
      </c>
      <c r="J43" s="1">
        <f ca="1">SUM(Veg_Table[[#This Row],[Prescription and Status do not match]:[Prescription_Edited_And_TAT_Is_Blank]])</f>
        <v>2</v>
      </c>
      <c r="K43" s="1">
        <f ca="1">IF(Veg_Table[[#This Row],[Sum of Errors]]&gt;0,1,0)</f>
        <v>1</v>
      </c>
      <c r="L43" s="1">
        <f>1</f>
        <v>1</v>
      </c>
      <c r="M4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43" s="1">
        <f>IF(OR(MID(Veg_Table[[#This Row],[PRESCRIP]],2,1)="1",MID(Veg_Table[[#This Row],[PRESCRIP]],2,1)="2",MID(Veg_Table[[#This Row],[PRESCRIP]],2,1)="3",MID(Veg_Table[[#This Row],[PRESCRIP]],2,1)="4"),_xlfn.NUMBERVALUE(MID(Veg_Table[[#This Row],[PRESCRIP]],2,1)),"NA")</f>
        <v>1</v>
      </c>
      <c r="O43" s="1">
        <f>WEEKNUM(Veg_Table[[#This Row],[EVM_LAST_EDITED_Day]],2)</f>
        <v>20</v>
      </c>
      <c r="P43" s="25">
        <f>IFERROR(DATE(YEAR(Veg_Table[[#This Row],[EVM_LAST_EDITED2]]),MONTH(Veg_Table[[#This Row],[EVM_LAST_EDITED2]]),DAY(Veg_Table[[#This Row],[EVM_LAST_EDITED2]])),DATE(2019,1,1))</f>
        <v>43962</v>
      </c>
      <c r="Q43" s="3">
        <f>VALUE(SUBSTITUTE(Veg_Table[[#This Row],[EVM_LAST_EDITED]],",",""))</f>
        <v>43962.6367342593</v>
      </c>
      <c r="R43" s="1" t="str">
        <f>_xlfn.IFNA(IF(Veg_Table[[#This Row],[EVM_LAST_EDITOR]]="","zBlank EVM Last Editor",VLOOKUP(Veg_Table[[#This Row],[EVM_LAST_EDITOR]],Roster_Table[#All],4,FALSE)),"zAWRR Not in Roster")</f>
        <v>AEA</v>
      </c>
      <c r="S43" s="1" t="str">
        <f>_xlfn.IFNA(IF(Veg_Table[[#This Row],[EVM_LAST_EDITOR]]="","zBlank EVM Last Editor",VLOOKUP(Veg_Table[[#This Row],[EVM_LAST_EDITOR]],Roster_Table[#All],16,FALSE)),"zCompany_AWRR not in Roster")</f>
        <v>Not in Sierra Roster</v>
      </c>
      <c r="T43" s="2">
        <f>IFERROR(DATE(YEAR(Veg_Table[[#This Row],[Created2]]),MONTH(Veg_Table[[#This Row],[Created2]]),DAY(Veg_Table[[#This Row],[Created2]])),DATE(2019,1,1))</f>
        <v>43746</v>
      </c>
      <c r="U43" s="3">
        <f>VALUE(SUBSTITUTE(Veg_Table[[#This Row],[Created]],",",""))</f>
        <v>43746.6269791667</v>
      </c>
      <c r="V43" s="3" t="str">
        <f ca="1">IFERROR(_xlfn.IFNA(CELL("contents",INDIRECT(_xlfn.CONCAT("Veg_Table_Production_Data!",ADDRESS(MATCH(_xlfn.MAXIFS(#REF!,#REF!,"="&amp;Veg_Table[[#This Row],[AUTO_ID]],#REF!,"&lt;"&amp;Veg_Table[[#This Row],[EVM_LAST_EDITED_Day]]),#REF!,0),COLUMN(#REF!),4,1,)))),""),"")</f>
        <v/>
      </c>
      <c r="W43" s="3" t="str">
        <f ca="1">IF(Veg_Table[[#This Row],[Previous_Prescription]]="","No",IF(Veg_Table[[#This Row],[Previous_Prescription]]=Veg_Table[[#This Row],[PRESCRIP]],"No","Yes"))</f>
        <v>No</v>
      </c>
      <c r="X43" s="3" t="str">
        <f>IF(Veg_Table[[#This Row],[EVM_LAST_EDITED_Day]]=Veg_Table[[#This Row],[Created_Day]],"New","Old")</f>
        <v>Old</v>
      </c>
      <c r="Y43" s="1">
        <f>IFERROR(IF(FIND("delete",LOWER(Veg_Table[[#This Row],[PI_COMMENTS]]))&gt;=1,1,0),0)</f>
        <v>0</v>
      </c>
      <c r="Z43" s="1" t="str">
        <f>_xlfn.IFNA(IF(Veg_Table[[#This Row],[EVM_LAST_EDITOR]]="","Yes",VLOOKUP(Veg_Table[[#This Row],[EVM_LAST_EDITOR]],Roster_Table[#All],15,FALSE)),"Yes")</f>
        <v>No</v>
      </c>
      <c r="AA4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3" s="1" t="str">
        <f>_xlfn.IFNA(VLOOKUP(Veg_Table[[#This Row],[EVM_LAST_EDITOR]],Roster_Table[#All],3,FALSE),"zAWRR Not in Roster")</f>
        <v>Drew</v>
      </c>
      <c r="AC43" s="1" t="str">
        <f>_xlfn.IFNA(VLOOKUP(Veg_Table[[#This Row],[EVM_LAST_EDITOR]],Roster_Table[#All],2,FALSE),"zAWRR Not in Roster")</f>
        <v>Berlfein</v>
      </c>
      <c r="AD43" s="1" t="str">
        <f>IF(_xlfn.CONCAT(Veg_Table[[#This Row],[First_Name]]," ",Veg_Table[[#This Row],[Last_Name]])="zAWRR Not in Roster zAWRR Not in Roster","zAWRR Not in Roster",_xlfn.CONCAT(Veg_Table[[#This Row],[First_Name]]," ",Veg_Table[[#This Row],[Last_Name]]))</f>
        <v>Drew Berlfein</v>
      </c>
      <c r="AE43">
        <v>1767032</v>
      </c>
      <c r="AF43" t="s">
        <v>3262</v>
      </c>
      <c r="AG43" t="s">
        <v>30</v>
      </c>
      <c r="AH43" t="s">
        <v>3230</v>
      </c>
      <c r="AI43" t="s">
        <v>2967</v>
      </c>
      <c r="AJ43" t="s">
        <v>820</v>
      </c>
      <c r="AK43" t="s">
        <v>28</v>
      </c>
      <c r="AL43" t="s">
        <v>37</v>
      </c>
      <c r="AM43" t="s">
        <v>529</v>
      </c>
      <c r="AN43" t="s">
        <v>25</v>
      </c>
      <c r="AO43" t="s">
        <v>25</v>
      </c>
      <c r="AP43">
        <v>13</v>
      </c>
      <c r="AQ43">
        <v>15</v>
      </c>
      <c r="AR43" t="s">
        <v>28</v>
      </c>
      <c r="AS43" t="s">
        <v>532</v>
      </c>
      <c r="AT43" t="s">
        <v>522</v>
      </c>
      <c r="AU43" t="s">
        <v>25</v>
      </c>
      <c r="AV43" t="s">
        <v>28</v>
      </c>
      <c r="AW43" t="s">
        <v>3263</v>
      </c>
      <c r="AX43" t="s">
        <v>534</v>
      </c>
      <c r="AY43" t="s">
        <v>28</v>
      </c>
      <c r="AZ43">
        <v>5746657</v>
      </c>
      <c r="BA43" t="s">
        <v>532</v>
      </c>
      <c r="BB43" s="4">
        <v>43945.619164594907</v>
      </c>
      <c r="BC43" t="s">
        <v>28</v>
      </c>
      <c r="BD43" t="s">
        <v>29</v>
      </c>
      <c r="BF43" t="s">
        <v>28</v>
      </c>
      <c r="BG43" t="s">
        <v>534</v>
      </c>
      <c r="BH43" t="s">
        <v>28</v>
      </c>
      <c r="BI43" s="3">
        <v>43962.63663912037</v>
      </c>
      <c r="BJ43" t="s">
        <v>4227</v>
      </c>
      <c r="BK43" s="30" t="s">
        <v>533</v>
      </c>
      <c r="BL43" s="3">
        <v>43962.636734259257</v>
      </c>
      <c r="BM43" t="s">
        <v>31</v>
      </c>
      <c r="BN43" t="s">
        <v>32</v>
      </c>
      <c r="BO43" t="s">
        <v>4212</v>
      </c>
      <c r="BP43" t="s">
        <v>3233</v>
      </c>
      <c r="BQ43" t="s">
        <v>826</v>
      </c>
      <c r="BR43" t="s">
        <v>28</v>
      </c>
      <c r="BS43" t="s">
        <v>28</v>
      </c>
      <c r="BT43" t="s">
        <v>54</v>
      </c>
      <c r="BU43" s="3">
        <v>43746.626979166664</v>
      </c>
      <c r="BV43" t="s">
        <v>803</v>
      </c>
      <c r="BW43" s="3">
        <v>43962.648486087965</v>
      </c>
      <c r="BX43" t="s">
        <v>3264</v>
      </c>
      <c r="CG43"/>
      <c r="CH43"/>
      <c r="CI43"/>
      <c r="CY43"/>
      <c r="DA43"/>
      <c r="DE43"/>
      <c r="DF43"/>
    </row>
    <row r="44" spans="1:110" x14ac:dyDescent="0.25">
      <c r="A44" s="1">
        <f>IF(Veg_Table[[#This Row],[VP_STATUS]]="Hold",0,IF(OR(AND(Veg_Table[[#This Row],[PRESCRIP]]="NW_No Work",Veg_Table[[#This Row],[VP_STATUS]]&lt;&gt;"No Work Required Under EVM"),AND(Veg_Table[[#This Row],[VP_STATUS]]="No Work Required Under EVM",Veg_Table[[#This Row],[PRESCRIP]]&lt;&gt;"NW_No Work")),1,0))</f>
        <v>0</v>
      </c>
      <c r="B44" s="1">
        <f>IF(Veg_Table[[#This Row],[SPECIES]]="",1,0)</f>
        <v>0</v>
      </c>
      <c r="C44" s="1">
        <f>IF(Veg_Table[[#This Row],[DIAMETER]]="",1,0)</f>
        <v>0</v>
      </c>
      <c r="D44" s="1">
        <f>IF(Veg_Table[[#This Row],[HEIGHT]]="",1,0)</f>
        <v>0</v>
      </c>
      <c r="E4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4" s="1">
        <f>IF(AND(Veg_Table[[#This Row],[TAT_RESULT]]="ABATE",Veg_Table[[#This Row],[PRESCRIP]]="NW_No Work"),1,0)</f>
        <v>0</v>
      </c>
      <c r="G44" s="1">
        <f>IF(OR(Veg_Table[[#This Row],[Prescription R-Scale]]="NA",Veg_Table[[#This Row],[Diameter R-Scale]]="NA"),0,IF(Veg_Table[[#This Row],[Diameter R-Scale]]&lt;&gt;Veg_Table[[#This Row],[Prescription R-Scale]],1,0))</f>
        <v>0</v>
      </c>
      <c r="H44" s="1">
        <f>IF(OR(AND(Veg_Table[[#This Row],[PRESCRIP]]="BC_Br Rmv", Veg_Table[[#This Row],[WOOD_MAN]]&lt;&gt;"Not Needed"),AND(Veg_Table[[#This Row],[PRESCRIP]]="BCS_Br Rmv+Trt", Veg_Table[[#This Row],[WOOD_MAN]]&lt;&gt;"Not Needed")),1,0)</f>
        <v>0</v>
      </c>
      <c r="I44" s="1">
        <f ca="1">IF(AND(Veg_Table[[#This Row],[Prescription_Changed]]="Yes",Veg_Table[[#This Row],[TAT_RESULT]]=""),1,0)</f>
        <v>0</v>
      </c>
      <c r="J44" s="1">
        <f ca="1">SUM(Veg_Table[[#This Row],[Prescription and Status do not match]:[Prescription_Edited_And_TAT_Is_Blank]])</f>
        <v>1</v>
      </c>
      <c r="K44" s="1">
        <f ca="1">IF(Veg_Table[[#This Row],[Sum of Errors]]&gt;0,1,0)</f>
        <v>1</v>
      </c>
      <c r="L44" s="1">
        <f>1</f>
        <v>1</v>
      </c>
      <c r="M4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44" s="1">
        <f>IF(OR(MID(Veg_Table[[#This Row],[PRESCRIP]],2,1)="1",MID(Veg_Table[[#This Row],[PRESCRIP]],2,1)="2",MID(Veg_Table[[#This Row],[PRESCRIP]],2,1)="3",MID(Veg_Table[[#This Row],[PRESCRIP]],2,1)="4"),_xlfn.NUMBERVALUE(MID(Veg_Table[[#This Row],[PRESCRIP]],2,1)),"NA")</f>
        <v>1</v>
      </c>
      <c r="O44" s="1">
        <f>WEEKNUM(Veg_Table[[#This Row],[EVM_LAST_EDITED_Day]],2)</f>
        <v>20</v>
      </c>
      <c r="P44" s="25">
        <f>IFERROR(DATE(YEAR(Veg_Table[[#This Row],[EVM_LAST_EDITED2]]),MONTH(Veg_Table[[#This Row],[EVM_LAST_EDITED2]]),DAY(Veg_Table[[#This Row],[EVM_LAST_EDITED2]])),DATE(2019,1,1))</f>
        <v>43962</v>
      </c>
      <c r="Q44" s="3">
        <f>VALUE(SUBSTITUTE(Veg_Table[[#This Row],[EVM_LAST_EDITED]],",",""))</f>
        <v>43962.637154189797</v>
      </c>
      <c r="R44" s="1" t="str">
        <f>_xlfn.IFNA(IF(Veg_Table[[#This Row],[EVM_LAST_EDITOR]]="","zBlank EVM Last Editor",VLOOKUP(Veg_Table[[#This Row],[EVM_LAST_EDITOR]],Roster_Table[#All],4,FALSE)),"zAWRR Not in Roster")</f>
        <v>zAWRR Not in Roster</v>
      </c>
      <c r="S44" s="1" t="str">
        <f>_xlfn.IFNA(IF(Veg_Table[[#This Row],[EVM_LAST_EDITOR]]="","zBlank EVM Last Editor",VLOOKUP(Veg_Table[[#This Row],[EVM_LAST_EDITOR]],Roster_Table[#All],16,FALSE)),"zCompany_AWRR not in Roster")</f>
        <v>zCompany_AWRR not in Roster</v>
      </c>
      <c r="T44" s="2">
        <f>IFERROR(DATE(YEAR(Veg_Table[[#This Row],[Created2]]),MONTH(Veg_Table[[#This Row],[Created2]]),DAY(Veg_Table[[#This Row],[Created2]])),DATE(2019,1,1))</f>
        <v>43838</v>
      </c>
      <c r="U44" s="3">
        <f>VALUE(SUBSTITUTE(Veg_Table[[#This Row],[Created]],",",""))</f>
        <v>43838.504699074103</v>
      </c>
      <c r="V44" s="3" t="str">
        <f ca="1">IFERROR(_xlfn.IFNA(CELL("contents",INDIRECT(_xlfn.CONCAT("Veg_Table_Production_Data!",ADDRESS(MATCH(_xlfn.MAXIFS(#REF!,#REF!,"="&amp;Veg_Table[[#This Row],[AUTO_ID]],#REF!,"&lt;"&amp;Veg_Table[[#This Row],[EVM_LAST_EDITED_Day]]),#REF!,0),COLUMN(#REF!),4,1,)))),""),"")</f>
        <v/>
      </c>
      <c r="W44" s="3" t="str">
        <f ca="1">IF(Veg_Table[[#This Row],[Previous_Prescription]]="","No",IF(Veg_Table[[#This Row],[Previous_Prescription]]=Veg_Table[[#This Row],[PRESCRIP]],"No","Yes"))</f>
        <v>No</v>
      </c>
      <c r="X44" s="3" t="str">
        <f>IF(Veg_Table[[#This Row],[EVM_LAST_EDITED_Day]]=Veg_Table[[#This Row],[Created_Day]],"New","Old")</f>
        <v>Old</v>
      </c>
      <c r="Y44" s="1">
        <f>IFERROR(IF(FIND("delete",LOWER(Veg_Table[[#This Row],[PI_COMMENTS]]))&gt;=1,1,0),0)</f>
        <v>0</v>
      </c>
      <c r="Z44" s="1" t="str">
        <f>_xlfn.IFNA(IF(Veg_Table[[#This Row],[EVM_LAST_EDITOR]]="","Yes",VLOOKUP(Veg_Table[[#This Row],[EVM_LAST_EDITOR]],Roster_Table[#All],15,FALSE)),"Yes")</f>
        <v>Yes</v>
      </c>
      <c r="AA4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4" s="1" t="str">
        <f>_xlfn.IFNA(VLOOKUP(Veg_Table[[#This Row],[EVM_LAST_EDITOR]],Roster_Table[#All],3,FALSE),"zAWRR Not in Roster")</f>
        <v>zAWRR Not in Roster</v>
      </c>
      <c r="AC44" s="1" t="str">
        <f>_xlfn.IFNA(VLOOKUP(Veg_Table[[#This Row],[EVM_LAST_EDITOR]],Roster_Table[#All],2,FALSE),"zAWRR Not in Roster")</f>
        <v>zAWRR Not in Roster</v>
      </c>
      <c r="AD44" s="1" t="str">
        <f>IF(_xlfn.CONCAT(Veg_Table[[#This Row],[First_Name]]," ",Veg_Table[[#This Row],[Last_Name]])="zAWRR Not in Roster zAWRR Not in Roster","zAWRR Not in Roster",_xlfn.CONCAT(Veg_Table[[#This Row],[First_Name]]," ",Veg_Table[[#This Row],[Last_Name]]))</f>
        <v>zAWRR Not in Roster</v>
      </c>
      <c r="AE44">
        <v>1773686</v>
      </c>
      <c r="AF44" t="s">
        <v>2333</v>
      </c>
      <c r="AG44" t="s">
        <v>30</v>
      </c>
      <c r="AH44" t="s">
        <v>1345</v>
      </c>
      <c r="AI44" t="s">
        <v>1346</v>
      </c>
      <c r="AJ44" t="s">
        <v>820</v>
      </c>
      <c r="AK44" t="s">
        <v>28</v>
      </c>
      <c r="AL44" t="s">
        <v>372</v>
      </c>
      <c r="AM44" t="s">
        <v>875</v>
      </c>
      <c r="AN44" t="s">
        <v>25</v>
      </c>
      <c r="AO44" t="s">
        <v>25</v>
      </c>
      <c r="AP44">
        <v>5</v>
      </c>
      <c r="AQ44">
        <v>25</v>
      </c>
      <c r="AR44" t="s">
        <v>28</v>
      </c>
      <c r="AS44" t="s">
        <v>55</v>
      </c>
      <c r="AT44" t="s">
        <v>515</v>
      </c>
      <c r="AU44" t="s">
        <v>25</v>
      </c>
      <c r="AV44" t="s">
        <v>512</v>
      </c>
      <c r="AW44" t="s">
        <v>2334</v>
      </c>
      <c r="AX44" t="s">
        <v>825</v>
      </c>
      <c r="AY44" t="s">
        <v>825</v>
      </c>
      <c r="AZ44">
        <v>5807646</v>
      </c>
      <c r="BA44" t="s">
        <v>45</v>
      </c>
      <c r="BB44" s="4">
        <v>43956.505935532405</v>
      </c>
      <c r="BC44" t="s">
        <v>837</v>
      </c>
      <c r="BD44" t="s">
        <v>29</v>
      </c>
      <c r="BF44" t="s">
        <v>28</v>
      </c>
      <c r="BG44" t="s">
        <v>825</v>
      </c>
      <c r="BH44" t="s">
        <v>825</v>
      </c>
      <c r="BI44" s="3">
        <v>43962.637128645831</v>
      </c>
      <c r="BJ44" t="s">
        <v>1284</v>
      </c>
      <c r="BK44" s="30" t="s">
        <v>878</v>
      </c>
      <c r="BL44" s="3">
        <v>43962.637154189812</v>
      </c>
      <c r="BM44" t="s">
        <v>31</v>
      </c>
      <c r="BN44" t="s">
        <v>32</v>
      </c>
      <c r="BO44" t="s">
        <v>2179</v>
      </c>
      <c r="BP44" t="s">
        <v>1971</v>
      </c>
      <c r="BQ44" t="s">
        <v>826</v>
      </c>
      <c r="BR44" t="s">
        <v>28</v>
      </c>
      <c r="BS44" t="s">
        <v>28</v>
      </c>
      <c r="BT44" t="s">
        <v>1023</v>
      </c>
      <c r="BU44" s="3">
        <v>43838.504699074074</v>
      </c>
      <c r="BV44" t="s">
        <v>803</v>
      </c>
      <c r="BW44" s="3">
        <v>43962.648497060189</v>
      </c>
      <c r="BX44" t="s">
        <v>2335</v>
      </c>
      <c r="CG44"/>
      <c r="CH44"/>
      <c r="CI44"/>
      <c r="CY44"/>
      <c r="DA44"/>
      <c r="DE44"/>
      <c r="DF44"/>
    </row>
    <row r="45" spans="1:110" x14ac:dyDescent="0.25">
      <c r="A45" s="1">
        <f>IF(Veg_Table[[#This Row],[VP_STATUS]]="Hold",0,IF(OR(AND(Veg_Table[[#This Row],[PRESCRIP]]="NW_No Work",Veg_Table[[#This Row],[VP_STATUS]]&lt;&gt;"No Work Required Under EVM"),AND(Veg_Table[[#This Row],[VP_STATUS]]="No Work Required Under EVM",Veg_Table[[#This Row],[PRESCRIP]]&lt;&gt;"NW_No Work")),1,0))</f>
        <v>0</v>
      </c>
      <c r="B45" s="1">
        <f>IF(Veg_Table[[#This Row],[SPECIES]]="",1,0)</f>
        <v>0</v>
      </c>
      <c r="C45" s="1">
        <f>IF(Veg_Table[[#This Row],[DIAMETER]]="",1,0)</f>
        <v>0</v>
      </c>
      <c r="D45" s="1">
        <f>IF(Veg_Table[[#This Row],[HEIGHT]]="",1,0)</f>
        <v>0</v>
      </c>
      <c r="E4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5" s="1">
        <f>IF(AND(Veg_Table[[#This Row],[TAT_RESULT]]="ABATE",Veg_Table[[#This Row],[PRESCRIP]]="NW_No Work"),1,0)</f>
        <v>0</v>
      </c>
      <c r="G45" s="1">
        <f>IF(OR(Veg_Table[[#This Row],[Prescription R-Scale]]="NA",Veg_Table[[#This Row],[Diameter R-Scale]]="NA"),0,IF(Veg_Table[[#This Row],[Diameter R-Scale]]&lt;&gt;Veg_Table[[#This Row],[Prescription R-Scale]],1,0))</f>
        <v>0</v>
      </c>
      <c r="H45" s="1">
        <f>IF(OR(AND(Veg_Table[[#This Row],[PRESCRIP]]="BC_Br Rmv", Veg_Table[[#This Row],[WOOD_MAN]]&lt;&gt;"Not Needed"),AND(Veg_Table[[#This Row],[PRESCRIP]]="BCS_Br Rmv+Trt", Veg_Table[[#This Row],[WOOD_MAN]]&lt;&gt;"Not Needed")),1,0)</f>
        <v>0</v>
      </c>
      <c r="I45" s="1">
        <f ca="1">IF(AND(Veg_Table[[#This Row],[Prescription_Changed]]="Yes",Veg_Table[[#This Row],[TAT_RESULT]]=""),1,0)</f>
        <v>0</v>
      </c>
      <c r="J45" s="1">
        <f ca="1">SUM(Veg_Table[[#This Row],[Prescription and Status do not match]:[Prescription_Edited_And_TAT_Is_Blank]])</f>
        <v>1</v>
      </c>
      <c r="K45" s="1">
        <f ca="1">IF(Veg_Table[[#This Row],[Sum of Errors]]&gt;0,1,0)</f>
        <v>1</v>
      </c>
      <c r="L45" s="1">
        <f>1</f>
        <v>1</v>
      </c>
      <c r="M4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45" s="1">
        <f>IF(OR(MID(Veg_Table[[#This Row],[PRESCRIP]],2,1)="1",MID(Veg_Table[[#This Row],[PRESCRIP]],2,1)="2",MID(Veg_Table[[#This Row],[PRESCRIP]],2,1)="3",MID(Veg_Table[[#This Row],[PRESCRIP]],2,1)="4"),_xlfn.NUMBERVALUE(MID(Veg_Table[[#This Row],[PRESCRIP]],2,1)),"NA")</f>
        <v>1</v>
      </c>
      <c r="O45" s="1">
        <f>WEEKNUM(Veg_Table[[#This Row],[EVM_LAST_EDITED_Day]],2)</f>
        <v>20</v>
      </c>
      <c r="P45" s="25">
        <f>IFERROR(DATE(YEAR(Veg_Table[[#This Row],[EVM_LAST_EDITED2]]),MONTH(Veg_Table[[#This Row],[EVM_LAST_EDITED2]]),DAY(Veg_Table[[#This Row],[EVM_LAST_EDITED2]])),DATE(2019,1,1))</f>
        <v>43962</v>
      </c>
      <c r="Q45" s="3">
        <f>VALUE(SUBSTITUTE(Veg_Table[[#This Row],[EVM_LAST_EDITED]],",",""))</f>
        <v>43962.637244965299</v>
      </c>
      <c r="R45" s="1" t="str">
        <f>_xlfn.IFNA(IF(Veg_Table[[#This Row],[EVM_LAST_EDITOR]]="","zBlank EVM Last Editor",VLOOKUP(Veg_Table[[#This Row],[EVM_LAST_EDITOR]],Roster_Table[#All],4,FALSE)),"zAWRR Not in Roster")</f>
        <v>AEA</v>
      </c>
      <c r="S45" s="1" t="str">
        <f>_xlfn.IFNA(IF(Veg_Table[[#This Row],[EVM_LAST_EDITOR]]="","zBlank EVM Last Editor",VLOOKUP(Veg_Table[[#This Row],[EVM_LAST_EDITOR]],Roster_Table[#All],16,FALSE)),"zCompany_AWRR not in Roster")</f>
        <v>Not in Sierra Roster</v>
      </c>
      <c r="T45" s="2">
        <f>IFERROR(DATE(YEAR(Veg_Table[[#This Row],[Created2]]),MONTH(Veg_Table[[#This Row],[Created2]]),DAY(Veg_Table[[#This Row],[Created2]])),DATE(2019,1,1))</f>
        <v>43746</v>
      </c>
      <c r="U45" s="3">
        <f>VALUE(SUBSTITUTE(Veg_Table[[#This Row],[Created]],",",""))</f>
        <v>43746.628634259301</v>
      </c>
      <c r="V45" s="3" t="str">
        <f ca="1">IFERROR(_xlfn.IFNA(CELL("contents",INDIRECT(_xlfn.CONCAT("Veg_Table_Production_Data!",ADDRESS(MATCH(_xlfn.MAXIFS(#REF!,#REF!,"="&amp;Veg_Table[[#This Row],[AUTO_ID]],#REF!,"&lt;"&amp;Veg_Table[[#This Row],[EVM_LAST_EDITED_Day]]),#REF!,0),COLUMN(#REF!),4,1,)))),""),"")</f>
        <v/>
      </c>
      <c r="W45" s="3" t="str">
        <f ca="1">IF(Veg_Table[[#This Row],[Previous_Prescription]]="","No",IF(Veg_Table[[#This Row],[Previous_Prescription]]=Veg_Table[[#This Row],[PRESCRIP]],"No","Yes"))</f>
        <v>No</v>
      </c>
      <c r="X45" s="3" t="str">
        <f>IF(Veg_Table[[#This Row],[EVM_LAST_EDITED_Day]]=Veg_Table[[#This Row],[Created_Day]],"New","Old")</f>
        <v>Old</v>
      </c>
      <c r="Y45" s="1">
        <f>IFERROR(IF(FIND("delete",LOWER(Veg_Table[[#This Row],[PI_COMMENTS]]))&gt;=1,1,0),0)</f>
        <v>0</v>
      </c>
      <c r="Z45" s="1" t="str">
        <f>_xlfn.IFNA(IF(Veg_Table[[#This Row],[EVM_LAST_EDITOR]]="","Yes",VLOOKUP(Veg_Table[[#This Row],[EVM_LAST_EDITOR]],Roster_Table[#All],15,FALSE)),"Yes")</f>
        <v>No</v>
      </c>
      <c r="AA4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5" s="1" t="str">
        <f>_xlfn.IFNA(VLOOKUP(Veg_Table[[#This Row],[EVM_LAST_EDITOR]],Roster_Table[#All],3,FALSE),"zAWRR Not in Roster")</f>
        <v>Drew</v>
      </c>
      <c r="AC45" s="1" t="str">
        <f>_xlfn.IFNA(VLOOKUP(Veg_Table[[#This Row],[EVM_LAST_EDITOR]],Roster_Table[#All],2,FALSE),"zAWRR Not in Roster")</f>
        <v>Berlfein</v>
      </c>
      <c r="AD45" s="1" t="str">
        <f>IF(_xlfn.CONCAT(Veg_Table[[#This Row],[First_Name]]," ",Veg_Table[[#This Row],[Last_Name]])="zAWRR Not in Roster zAWRR Not in Roster","zAWRR Not in Roster",_xlfn.CONCAT(Veg_Table[[#This Row],[First_Name]]," ",Veg_Table[[#This Row],[Last_Name]]))</f>
        <v>Drew Berlfein</v>
      </c>
      <c r="AE45">
        <v>1767033</v>
      </c>
      <c r="AF45" t="s">
        <v>3265</v>
      </c>
      <c r="AG45" t="s">
        <v>30</v>
      </c>
      <c r="AH45" t="s">
        <v>3230</v>
      </c>
      <c r="AI45" t="s">
        <v>2967</v>
      </c>
      <c r="AJ45" t="s">
        <v>820</v>
      </c>
      <c r="AK45" t="s">
        <v>28</v>
      </c>
      <c r="AL45" t="s">
        <v>37</v>
      </c>
      <c r="AM45" t="s">
        <v>38</v>
      </c>
      <c r="AN45" t="s">
        <v>25</v>
      </c>
      <c r="AO45" t="s">
        <v>25</v>
      </c>
      <c r="AP45">
        <v>5</v>
      </c>
      <c r="AQ45">
        <v>25</v>
      </c>
      <c r="AR45" t="s">
        <v>28</v>
      </c>
      <c r="AS45" t="s">
        <v>532</v>
      </c>
      <c r="AT45" t="s">
        <v>522</v>
      </c>
      <c r="AU45" t="s">
        <v>25</v>
      </c>
      <c r="AV45" t="s">
        <v>28</v>
      </c>
      <c r="AW45" t="s">
        <v>3266</v>
      </c>
      <c r="AX45" t="s">
        <v>534</v>
      </c>
      <c r="AY45" t="s">
        <v>28</v>
      </c>
      <c r="AZ45">
        <v>5746657</v>
      </c>
      <c r="BA45" t="s">
        <v>532</v>
      </c>
      <c r="BB45" s="4">
        <v>43945.619751006947</v>
      </c>
      <c r="BC45" t="s">
        <v>28</v>
      </c>
      <c r="BD45" t="s">
        <v>29</v>
      </c>
      <c r="BF45" t="s">
        <v>28</v>
      </c>
      <c r="BG45" t="s">
        <v>534</v>
      </c>
      <c r="BH45" t="s">
        <v>28</v>
      </c>
      <c r="BI45" s="3">
        <v>43962.637151041665</v>
      </c>
      <c r="BJ45" t="s">
        <v>4227</v>
      </c>
      <c r="BK45" s="30" t="s">
        <v>533</v>
      </c>
      <c r="BL45" s="3">
        <v>43962.637244965277</v>
      </c>
      <c r="BM45" t="s">
        <v>31</v>
      </c>
      <c r="BN45" t="s">
        <v>32</v>
      </c>
      <c r="BO45" t="s">
        <v>4212</v>
      </c>
      <c r="BP45" t="s">
        <v>3233</v>
      </c>
      <c r="BQ45" t="s">
        <v>826</v>
      </c>
      <c r="BR45" t="s">
        <v>28</v>
      </c>
      <c r="BS45" t="s">
        <v>28</v>
      </c>
      <c r="BT45" t="s">
        <v>54</v>
      </c>
      <c r="BU45" s="3">
        <v>43746.628634259258</v>
      </c>
      <c r="BV45" t="s">
        <v>803</v>
      </c>
      <c r="BW45" s="3">
        <v>43962.648486087965</v>
      </c>
      <c r="BX45" t="s">
        <v>3267</v>
      </c>
      <c r="CG45"/>
      <c r="CH45"/>
      <c r="CI45"/>
      <c r="CY45"/>
      <c r="DA45"/>
      <c r="DE45"/>
      <c r="DF45"/>
    </row>
    <row r="46" spans="1:110" x14ac:dyDescent="0.25">
      <c r="A46" s="1">
        <f>IF(Veg_Table[[#This Row],[VP_STATUS]]="Hold",0,IF(OR(AND(Veg_Table[[#This Row],[PRESCRIP]]="NW_No Work",Veg_Table[[#This Row],[VP_STATUS]]&lt;&gt;"No Work Required Under EVM"),AND(Veg_Table[[#This Row],[VP_STATUS]]="No Work Required Under EVM",Veg_Table[[#This Row],[PRESCRIP]]&lt;&gt;"NW_No Work")),1,0))</f>
        <v>0</v>
      </c>
      <c r="B46" s="1">
        <f>IF(Veg_Table[[#This Row],[SPECIES]]="",1,0)</f>
        <v>0</v>
      </c>
      <c r="C46" s="1">
        <f>IF(Veg_Table[[#This Row],[DIAMETER]]="",1,0)</f>
        <v>0</v>
      </c>
      <c r="D46" s="1">
        <f>IF(Veg_Table[[#This Row],[HEIGHT]]="",1,0)</f>
        <v>0</v>
      </c>
      <c r="E4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6" s="1">
        <f>IF(AND(Veg_Table[[#This Row],[TAT_RESULT]]="ABATE",Veg_Table[[#This Row],[PRESCRIP]]="NW_No Work"),1,0)</f>
        <v>0</v>
      </c>
      <c r="G46" s="1">
        <f>IF(OR(Veg_Table[[#This Row],[Prescription R-Scale]]="NA",Veg_Table[[#This Row],[Diameter R-Scale]]="NA"),0,IF(Veg_Table[[#This Row],[Diameter R-Scale]]&lt;&gt;Veg_Table[[#This Row],[Prescription R-Scale]],1,0))</f>
        <v>0</v>
      </c>
      <c r="H46" s="1">
        <f>IF(OR(AND(Veg_Table[[#This Row],[PRESCRIP]]="BC_Br Rmv", Veg_Table[[#This Row],[WOOD_MAN]]&lt;&gt;"Not Needed"),AND(Veg_Table[[#This Row],[PRESCRIP]]="BCS_Br Rmv+Trt", Veg_Table[[#This Row],[WOOD_MAN]]&lt;&gt;"Not Needed")),1,0)</f>
        <v>0</v>
      </c>
      <c r="I46" s="1">
        <f ca="1">IF(AND(Veg_Table[[#This Row],[Prescription_Changed]]="Yes",Veg_Table[[#This Row],[TAT_RESULT]]=""),1,0)</f>
        <v>0</v>
      </c>
      <c r="J46" s="1">
        <f ca="1">SUM(Veg_Table[[#This Row],[Prescription and Status do not match]:[Prescription_Edited_And_TAT_Is_Blank]])</f>
        <v>1</v>
      </c>
      <c r="K46" s="1">
        <f ca="1">IF(Veg_Table[[#This Row],[Sum of Errors]]&gt;0,1,0)</f>
        <v>1</v>
      </c>
      <c r="L46" s="1">
        <f>1</f>
        <v>1</v>
      </c>
      <c r="M4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46" s="1" t="str">
        <f>IF(OR(MID(Veg_Table[[#This Row],[PRESCRIP]],2,1)="1",MID(Veg_Table[[#This Row],[PRESCRIP]],2,1)="2",MID(Veg_Table[[#This Row],[PRESCRIP]],2,1)="3",MID(Veg_Table[[#This Row],[PRESCRIP]],2,1)="4"),_xlfn.NUMBERVALUE(MID(Veg_Table[[#This Row],[PRESCRIP]],2,1)),"NA")</f>
        <v>NA</v>
      </c>
      <c r="O46" s="1">
        <f>WEEKNUM(Veg_Table[[#This Row],[EVM_LAST_EDITED_Day]],2)</f>
        <v>20</v>
      </c>
      <c r="P46" s="25">
        <f>IFERROR(DATE(YEAR(Veg_Table[[#This Row],[EVM_LAST_EDITED2]]),MONTH(Veg_Table[[#This Row],[EVM_LAST_EDITED2]]),DAY(Veg_Table[[#This Row],[EVM_LAST_EDITED2]])),DATE(2019,1,1))</f>
        <v>43962</v>
      </c>
      <c r="Q46" s="3">
        <f>VALUE(SUBSTITUTE(Veg_Table[[#This Row],[EVM_LAST_EDITED]],",",""))</f>
        <v>43962.638037175901</v>
      </c>
      <c r="R46" s="1" t="str">
        <f>_xlfn.IFNA(IF(Veg_Table[[#This Row],[EVM_LAST_EDITOR]]="","zBlank EVM Last Editor",VLOOKUP(Veg_Table[[#This Row],[EVM_LAST_EDITOR]],Roster_Table[#All],4,FALSE)),"zAWRR Not in Roster")</f>
        <v>zAWRR Not in Roster</v>
      </c>
      <c r="S46" s="1" t="str">
        <f>_xlfn.IFNA(IF(Veg_Table[[#This Row],[EVM_LAST_EDITOR]]="","zBlank EVM Last Editor",VLOOKUP(Veg_Table[[#This Row],[EVM_LAST_EDITOR]],Roster_Table[#All],16,FALSE)),"zCompany_AWRR not in Roster")</f>
        <v>zCompany_AWRR not in Roster</v>
      </c>
      <c r="T46" s="2">
        <f>IFERROR(DATE(YEAR(Veg_Table[[#This Row],[Created2]]),MONTH(Veg_Table[[#This Row],[Created2]]),DAY(Veg_Table[[#This Row],[Created2]])),DATE(2019,1,1))</f>
        <v>43838</v>
      </c>
      <c r="U46" s="3">
        <f>VALUE(SUBSTITUTE(Veg_Table[[#This Row],[Created]],",",""))</f>
        <v>43838.529444444401</v>
      </c>
      <c r="V46" s="3" t="str">
        <f ca="1">IFERROR(_xlfn.IFNA(CELL("contents",INDIRECT(_xlfn.CONCAT("Veg_Table_Production_Data!",ADDRESS(MATCH(_xlfn.MAXIFS(#REF!,#REF!,"="&amp;Veg_Table[[#This Row],[AUTO_ID]],#REF!,"&lt;"&amp;Veg_Table[[#This Row],[EVM_LAST_EDITED_Day]]),#REF!,0),COLUMN(#REF!),4,1,)))),""),"")</f>
        <v/>
      </c>
      <c r="W46" s="3" t="str">
        <f ca="1">IF(Veg_Table[[#This Row],[Previous_Prescription]]="","No",IF(Veg_Table[[#This Row],[Previous_Prescription]]=Veg_Table[[#This Row],[PRESCRIP]],"No","Yes"))</f>
        <v>No</v>
      </c>
      <c r="X46" s="3" t="str">
        <f>IF(Veg_Table[[#This Row],[EVM_LAST_EDITED_Day]]=Veg_Table[[#This Row],[Created_Day]],"New","Old")</f>
        <v>Old</v>
      </c>
      <c r="Y46" s="1">
        <f>IFERROR(IF(FIND("delete",LOWER(Veg_Table[[#This Row],[PI_COMMENTS]]))&gt;=1,1,0),0)</f>
        <v>0</v>
      </c>
      <c r="Z46" s="1" t="str">
        <f>_xlfn.IFNA(IF(Veg_Table[[#This Row],[EVM_LAST_EDITOR]]="","Yes",VLOOKUP(Veg_Table[[#This Row],[EVM_LAST_EDITOR]],Roster_Table[#All],15,FALSE)),"Yes")</f>
        <v>Yes</v>
      </c>
      <c r="AA4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6" s="1" t="str">
        <f>_xlfn.IFNA(VLOOKUP(Veg_Table[[#This Row],[EVM_LAST_EDITOR]],Roster_Table[#All],3,FALSE),"zAWRR Not in Roster")</f>
        <v>zAWRR Not in Roster</v>
      </c>
      <c r="AC46" s="1" t="str">
        <f>_xlfn.IFNA(VLOOKUP(Veg_Table[[#This Row],[EVM_LAST_EDITOR]],Roster_Table[#All],2,FALSE),"zAWRR Not in Roster")</f>
        <v>zAWRR Not in Roster</v>
      </c>
      <c r="AD46" s="1" t="str">
        <f>IF(_xlfn.CONCAT(Veg_Table[[#This Row],[First_Name]]," ",Veg_Table[[#This Row],[Last_Name]])="zAWRR Not in Roster zAWRR Not in Roster","zAWRR Not in Roster",_xlfn.CONCAT(Veg_Table[[#This Row],[First_Name]]," ",Veg_Table[[#This Row],[Last_Name]]))</f>
        <v>zAWRR Not in Roster</v>
      </c>
      <c r="AE46">
        <v>1773692</v>
      </c>
      <c r="AF46" t="s">
        <v>2339</v>
      </c>
      <c r="AG46" t="s">
        <v>30</v>
      </c>
      <c r="AH46" t="s">
        <v>1345</v>
      </c>
      <c r="AI46" t="s">
        <v>1346</v>
      </c>
      <c r="AJ46" t="s">
        <v>820</v>
      </c>
      <c r="AK46" t="s">
        <v>28</v>
      </c>
      <c r="AL46" t="s">
        <v>372</v>
      </c>
      <c r="AM46" t="s">
        <v>40</v>
      </c>
      <c r="AN46" t="s">
        <v>25</v>
      </c>
      <c r="AO46" t="s">
        <v>25</v>
      </c>
      <c r="AP46">
        <v>17</v>
      </c>
      <c r="AQ46">
        <v>35</v>
      </c>
      <c r="AR46" t="s">
        <v>28</v>
      </c>
      <c r="AS46" t="s">
        <v>901</v>
      </c>
      <c r="AT46" t="s">
        <v>515</v>
      </c>
      <c r="AU46" t="s">
        <v>25</v>
      </c>
      <c r="AV46" t="s">
        <v>512</v>
      </c>
      <c r="AW46" t="s">
        <v>2340</v>
      </c>
      <c r="AX46" t="s">
        <v>825</v>
      </c>
      <c r="AY46" t="s">
        <v>825</v>
      </c>
      <c r="AZ46">
        <v>5807646</v>
      </c>
      <c r="BA46" t="s">
        <v>901</v>
      </c>
      <c r="BB46" s="4">
        <v>43957.605451192132</v>
      </c>
      <c r="BC46" t="s">
        <v>837</v>
      </c>
      <c r="BD46" t="s">
        <v>29</v>
      </c>
      <c r="BF46" t="s">
        <v>28</v>
      </c>
      <c r="BG46" t="s">
        <v>825</v>
      </c>
      <c r="BH46" t="s">
        <v>825</v>
      </c>
      <c r="BI46" s="3">
        <v>43962.638012997682</v>
      </c>
      <c r="BJ46" t="s">
        <v>1577</v>
      </c>
      <c r="BK46" s="30" t="s">
        <v>878</v>
      </c>
      <c r="BL46" s="3">
        <v>43962.638037175922</v>
      </c>
      <c r="BM46" t="s">
        <v>31</v>
      </c>
      <c r="BN46" t="s">
        <v>32</v>
      </c>
      <c r="BO46" t="s">
        <v>2179</v>
      </c>
      <c r="BP46" t="s">
        <v>1971</v>
      </c>
      <c r="BQ46" t="s">
        <v>826</v>
      </c>
      <c r="BR46" t="s">
        <v>28</v>
      </c>
      <c r="BS46" t="s">
        <v>28</v>
      </c>
      <c r="BT46" t="s">
        <v>1023</v>
      </c>
      <c r="BU46" s="3">
        <v>43838.529444444444</v>
      </c>
      <c r="BV46" t="s">
        <v>803</v>
      </c>
      <c r="BW46" s="3">
        <v>43962.648497060189</v>
      </c>
      <c r="BX46" t="s">
        <v>2341</v>
      </c>
      <c r="CG46"/>
      <c r="CH46"/>
      <c r="CI46"/>
      <c r="CY46"/>
      <c r="DA46"/>
      <c r="DE46"/>
      <c r="DF46"/>
    </row>
    <row r="47" spans="1:110" x14ac:dyDescent="0.25">
      <c r="A47" s="1">
        <f>IF(Veg_Table[[#This Row],[VP_STATUS]]="Hold",0,IF(OR(AND(Veg_Table[[#This Row],[PRESCRIP]]="NW_No Work",Veg_Table[[#This Row],[VP_STATUS]]&lt;&gt;"No Work Required Under EVM"),AND(Veg_Table[[#This Row],[VP_STATUS]]="No Work Required Under EVM",Veg_Table[[#This Row],[PRESCRIP]]&lt;&gt;"NW_No Work")),1,0))</f>
        <v>0</v>
      </c>
      <c r="B47" s="1">
        <f>IF(Veg_Table[[#This Row],[SPECIES]]="",1,0)</f>
        <v>0</v>
      </c>
      <c r="C47" s="1">
        <f>IF(Veg_Table[[#This Row],[DIAMETER]]="",1,0)</f>
        <v>0</v>
      </c>
      <c r="D47" s="1">
        <f>IF(Veg_Table[[#This Row],[HEIGHT]]="",1,0)</f>
        <v>0</v>
      </c>
      <c r="E4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7" s="1">
        <f>IF(AND(Veg_Table[[#This Row],[TAT_RESULT]]="ABATE",Veg_Table[[#This Row],[PRESCRIP]]="NW_No Work"),1,0)</f>
        <v>0</v>
      </c>
      <c r="G47" s="1">
        <f>IF(OR(Veg_Table[[#This Row],[Prescription R-Scale]]="NA",Veg_Table[[#This Row],[Diameter R-Scale]]="NA"),0,IF(Veg_Table[[#This Row],[Diameter R-Scale]]&lt;&gt;Veg_Table[[#This Row],[Prescription R-Scale]],1,0))</f>
        <v>0</v>
      </c>
      <c r="H47" s="1">
        <f>IF(OR(AND(Veg_Table[[#This Row],[PRESCRIP]]="BC_Br Rmv", Veg_Table[[#This Row],[WOOD_MAN]]&lt;&gt;"Not Needed"),AND(Veg_Table[[#This Row],[PRESCRIP]]="BCS_Br Rmv+Trt", Veg_Table[[#This Row],[WOOD_MAN]]&lt;&gt;"Not Needed")),1,0)</f>
        <v>0</v>
      </c>
      <c r="I47" s="1">
        <f ca="1">IF(AND(Veg_Table[[#This Row],[Prescription_Changed]]="Yes",Veg_Table[[#This Row],[TAT_RESULT]]=""),1,0)</f>
        <v>0</v>
      </c>
      <c r="J47" s="1">
        <f ca="1">SUM(Veg_Table[[#This Row],[Prescription and Status do not match]:[Prescription_Edited_And_TAT_Is_Blank]])</f>
        <v>1</v>
      </c>
      <c r="K47" s="1">
        <f ca="1">IF(Veg_Table[[#This Row],[Sum of Errors]]&gt;0,1,0)</f>
        <v>1</v>
      </c>
      <c r="L47" s="1">
        <f>1</f>
        <v>1</v>
      </c>
      <c r="M4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47" s="1">
        <f>IF(OR(MID(Veg_Table[[#This Row],[PRESCRIP]],2,1)="1",MID(Veg_Table[[#This Row],[PRESCRIP]],2,1)="2",MID(Veg_Table[[#This Row],[PRESCRIP]],2,1)="3",MID(Veg_Table[[#This Row],[PRESCRIP]],2,1)="4"),_xlfn.NUMBERVALUE(MID(Veg_Table[[#This Row],[PRESCRIP]],2,1)),"NA")</f>
        <v>4</v>
      </c>
      <c r="O47" s="1">
        <f>WEEKNUM(Veg_Table[[#This Row],[EVM_LAST_EDITED_Day]],2)</f>
        <v>20</v>
      </c>
      <c r="P47" s="25">
        <f>IFERROR(DATE(YEAR(Veg_Table[[#This Row],[EVM_LAST_EDITED2]]),MONTH(Veg_Table[[#This Row],[EVM_LAST_EDITED2]]),DAY(Veg_Table[[#This Row],[EVM_LAST_EDITED2]])),DATE(2019,1,1))</f>
        <v>43962</v>
      </c>
      <c r="Q47" s="3">
        <f>VALUE(SUBSTITUTE(Veg_Table[[#This Row],[EVM_LAST_EDITED]],",",""))</f>
        <v>43962.639213252303</v>
      </c>
      <c r="R47" s="1" t="str">
        <f>_xlfn.IFNA(IF(Veg_Table[[#This Row],[EVM_LAST_EDITOR]]="","zBlank EVM Last Editor",VLOOKUP(Veg_Table[[#This Row],[EVM_LAST_EDITOR]],Roster_Table[#All],4,FALSE)),"zAWRR Not in Roster")</f>
        <v>zAWRR Not in Roster</v>
      </c>
      <c r="S47" s="1" t="str">
        <f>_xlfn.IFNA(IF(Veg_Table[[#This Row],[EVM_LAST_EDITOR]]="","zBlank EVM Last Editor",VLOOKUP(Veg_Table[[#This Row],[EVM_LAST_EDITOR]],Roster_Table[#All],16,FALSE)),"zCompany_AWRR not in Roster")</f>
        <v>zCompany_AWRR not in Roster</v>
      </c>
      <c r="T47" s="2">
        <f>IFERROR(DATE(YEAR(Veg_Table[[#This Row],[Created2]]),MONTH(Veg_Table[[#This Row],[Created2]]),DAY(Veg_Table[[#This Row],[Created2]])),DATE(2019,1,1))</f>
        <v>43923</v>
      </c>
      <c r="U47" s="3">
        <f>VALUE(SUBSTITUTE(Veg_Table[[#This Row],[Created]],",",""))</f>
        <v>43923.236378703703</v>
      </c>
      <c r="V47" s="3" t="str">
        <f ca="1">IFERROR(_xlfn.IFNA(CELL("contents",INDIRECT(_xlfn.CONCAT("Veg_Table_Production_Data!",ADDRESS(MATCH(_xlfn.MAXIFS(#REF!,#REF!,"="&amp;Veg_Table[[#This Row],[AUTO_ID]],#REF!,"&lt;"&amp;Veg_Table[[#This Row],[EVM_LAST_EDITED_Day]]),#REF!,0),COLUMN(#REF!),4,1,)))),""),"")</f>
        <v/>
      </c>
      <c r="W47" s="3" t="str">
        <f ca="1">IF(Veg_Table[[#This Row],[Previous_Prescription]]="","No",IF(Veg_Table[[#This Row],[Previous_Prescription]]=Veg_Table[[#This Row],[PRESCRIP]],"No","Yes"))</f>
        <v>No</v>
      </c>
      <c r="X47" s="3" t="str">
        <f>IF(Veg_Table[[#This Row],[EVM_LAST_EDITED_Day]]=Veg_Table[[#This Row],[Created_Day]],"New","Old")</f>
        <v>Old</v>
      </c>
      <c r="Y47" s="1">
        <f>IFERROR(IF(FIND("delete",LOWER(Veg_Table[[#This Row],[PI_COMMENTS]]))&gt;=1,1,0),0)</f>
        <v>0</v>
      </c>
      <c r="Z47" s="1" t="str">
        <f>_xlfn.IFNA(IF(Veg_Table[[#This Row],[EVM_LAST_EDITOR]]="","Yes",VLOOKUP(Veg_Table[[#This Row],[EVM_LAST_EDITOR]],Roster_Table[#All],15,FALSE)),"Yes")</f>
        <v>Yes</v>
      </c>
      <c r="AA4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7" s="1" t="str">
        <f>_xlfn.IFNA(VLOOKUP(Veg_Table[[#This Row],[EVM_LAST_EDITOR]],Roster_Table[#All],3,FALSE),"zAWRR Not in Roster")</f>
        <v>zAWRR Not in Roster</v>
      </c>
      <c r="AC47" s="1" t="str">
        <f>_xlfn.IFNA(VLOOKUP(Veg_Table[[#This Row],[EVM_LAST_EDITOR]],Roster_Table[#All],2,FALSE),"zAWRR Not in Roster")</f>
        <v>zAWRR Not in Roster</v>
      </c>
      <c r="AD47" s="1" t="str">
        <f>IF(_xlfn.CONCAT(Veg_Table[[#This Row],[First_Name]]," ",Veg_Table[[#This Row],[Last_Name]])="zAWRR Not in Roster zAWRR Not in Roster","zAWRR Not in Roster",_xlfn.CONCAT(Veg_Table[[#This Row],[First_Name]]," ",Veg_Table[[#This Row],[Last_Name]]))</f>
        <v>zAWRR Not in Roster</v>
      </c>
      <c r="AE47">
        <v>2966852</v>
      </c>
      <c r="AF47" t="s">
        <v>2398</v>
      </c>
      <c r="AG47" t="s">
        <v>30</v>
      </c>
      <c r="AH47" t="s">
        <v>1345</v>
      </c>
      <c r="AI47" t="s">
        <v>1350</v>
      </c>
      <c r="AJ47" t="s">
        <v>820</v>
      </c>
      <c r="AK47" t="s">
        <v>28</v>
      </c>
      <c r="AL47" t="s">
        <v>830</v>
      </c>
      <c r="AM47" t="s">
        <v>1034</v>
      </c>
      <c r="AN47" t="s">
        <v>25</v>
      </c>
      <c r="AO47" t="s">
        <v>25</v>
      </c>
      <c r="AP47">
        <v>38</v>
      </c>
      <c r="AQ47">
        <v>130</v>
      </c>
      <c r="AR47" t="s">
        <v>28</v>
      </c>
      <c r="AS47" t="s">
        <v>57</v>
      </c>
      <c r="AT47" t="s">
        <v>515</v>
      </c>
      <c r="AU47" t="s">
        <v>25</v>
      </c>
      <c r="AV47" t="s">
        <v>512</v>
      </c>
      <c r="AW47" t="s">
        <v>2399</v>
      </c>
      <c r="AX47" t="s">
        <v>825</v>
      </c>
      <c r="AY47" t="s">
        <v>825</v>
      </c>
      <c r="AZ47">
        <v>5807646</v>
      </c>
      <c r="BA47" t="s">
        <v>57</v>
      </c>
      <c r="BB47" s="4">
        <v>43957.58859752315</v>
      </c>
      <c r="BC47" t="s">
        <v>837</v>
      </c>
      <c r="BD47" t="s">
        <v>29</v>
      </c>
      <c r="BE47" t="s">
        <v>28</v>
      </c>
      <c r="BF47" t="s">
        <v>28</v>
      </c>
      <c r="BG47" t="s">
        <v>825</v>
      </c>
      <c r="BH47" t="s">
        <v>825</v>
      </c>
      <c r="BI47" s="3">
        <v>43962.63918917824</v>
      </c>
      <c r="BJ47" t="s">
        <v>1799</v>
      </c>
      <c r="BK47" s="30" t="s">
        <v>878</v>
      </c>
      <c r="BL47" s="3">
        <v>43962.639213252318</v>
      </c>
      <c r="BM47" t="s">
        <v>31</v>
      </c>
      <c r="BN47" t="s">
        <v>32</v>
      </c>
      <c r="BO47" t="s">
        <v>2179</v>
      </c>
      <c r="BP47" t="s">
        <v>1971</v>
      </c>
      <c r="BQ47" t="s">
        <v>826</v>
      </c>
      <c r="BR47" t="s">
        <v>28</v>
      </c>
      <c r="BS47" t="s">
        <v>28</v>
      </c>
      <c r="BT47" t="s">
        <v>803</v>
      </c>
      <c r="BU47" s="3">
        <v>43923.236378703703</v>
      </c>
      <c r="BV47" t="s">
        <v>803</v>
      </c>
      <c r="BW47" s="3">
        <v>43962.649621724537</v>
      </c>
      <c r="BX47" t="s">
        <v>2400</v>
      </c>
      <c r="CG47"/>
      <c r="CH47"/>
      <c r="CI47"/>
      <c r="CY47"/>
      <c r="DA47"/>
      <c r="DE47"/>
      <c r="DF47"/>
    </row>
    <row r="48" spans="1:110" x14ac:dyDescent="0.25">
      <c r="A48" s="1">
        <f>IF(Veg_Table[[#This Row],[VP_STATUS]]="Hold",0,IF(OR(AND(Veg_Table[[#This Row],[PRESCRIP]]="NW_No Work",Veg_Table[[#This Row],[VP_STATUS]]&lt;&gt;"No Work Required Under EVM"),AND(Veg_Table[[#This Row],[VP_STATUS]]="No Work Required Under EVM",Veg_Table[[#This Row],[PRESCRIP]]&lt;&gt;"NW_No Work")),1,0))</f>
        <v>0</v>
      </c>
      <c r="B48" s="1">
        <f>IF(Veg_Table[[#This Row],[SPECIES]]="",1,0)</f>
        <v>0</v>
      </c>
      <c r="C48" s="1">
        <f>IF(Veg_Table[[#This Row],[DIAMETER]]="",1,0)</f>
        <v>0</v>
      </c>
      <c r="D48" s="1">
        <f>IF(Veg_Table[[#This Row],[HEIGHT]]="",1,0)</f>
        <v>0</v>
      </c>
      <c r="E4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8" s="1">
        <f>IF(AND(Veg_Table[[#This Row],[TAT_RESULT]]="ABATE",Veg_Table[[#This Row],[PRESCRIP]]="NW_No Work"),1,0)</f>
        <v>0</v>
      </c>
      <c r="G48" s="1">
        <f>IF(OR(Veg_Table[[#This Row],[Prescription R-Scale]]="NA",Veg_Table[[#This Row],[Diameter R-Scale]]="NA"),0,IF(Veg_Table[[#This Row],[Diameter R-Scale]]&lt;&gt;Veg_Table[[#This Row],[Prescription R-Scale]],1,0))</f>
        <v>0</v>
      </c>
      <c r="H48" s="1">
        <f>IF(OR(AND(Veg_Table[[#This Row],[PRESCRIP]]="BC_Br Rmv", Veg_Table[[#This Row],[WOOD_MAN]]&lt;&gt;"Not Needed"),AND(Veg_Table[[#This Row],[PRESCRIP]]="BCS_Br Rmv+Trt", Veg_Table[[#This Row],[WOOD_MAN]]&lt;&gt;"Not Needed")),1,0)</f>
        <v>0</v>
      </c>
      <c r="I48" s="1">
        <f ca="1">IF(AND(Veg_Table[[#This Row],[Prescription_Changed]]="Yes",Veg_Table[[#This Row],[TAT_RESULT]]=""),1,0)</f>
        <v>0</v>
      </c>
      <c r="J48" s="1">
        <f ca="1">SUM(Veg_Table[[#This Row],[Prescription and Status do not match]:[Prescription_Edited_And_TAT_Is_Blank]])</f>
        <v>1</v>
      </c>
      <c r="K48" s="1">
        <f ca="1">IF(Veg_Table[[#This Row],[Sum of Errors]]&gt;0,1,0)</f>
        <v>1</v>
      </c>
      <c r="L48" s="1">
        <f>1</f>
        <v>1</v>
      </c>
      <c r="M4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48" s="1">
        <f>IF(OR(MID(Veg_Table[[#This Row],[PRESCRIP]],2,1)="1",MID(Veg_Table[[#This Row],[PRESCRIP]],2,1)="2",MID(Veg_Table[[#This Row],[PRESCRIP]],2,1)="3",MID(Veg_Table[[#This Row],[PRESCRIP]],2,1)="4"),_xlfn.NUMBERVALUE(MID(Veg_Table[[#This Row],[PRESCRIP]],2,1)),"NA")</f>
        <v>1</v>
      </c>
      <c r="O48" s="1">
        <f>WEEKNUM(Veg_Table[[#This Row],[EVM_LAST_EDITED_Day]],2)</f>
        <v>20</v>
      </c>
      <c r="P48" s="25">
        <f>IFERROR(DATE(YEAR(Veg_Table[[#This Row],[EVM_LAST_EDITED2]]),MONTH(Veg_Table[[#This Row],[EVM_LAST_EDITED2]]),DAY(Veg_Table[[#This Row],[EVM_LAST_EDITED2]])),DATE(2019,1,1))</f>
        <v>43962</v>
      </c>
      <c r="Q48" s="3">
        <f>VALUE(SUBSTITUTE(Veg_Table[[#This Row],[EVM_LAST_EDITED]],",",""))</f>
        <v>43962.640013923599</v>
      </c>
      <c r="R48" s="1" t="str">
        <f>_xlfn.IFNA(IF(Veg_Table[[#This Row],[EVM_LAST_EDITOR]]="","zBlank EVM Last Editor",VLOOKUP(Veg_Table[[#This Row],[EVM_LAST_EDITOR]],Roster_Table[#All],4,FALSE)),"zAWRR Not in Roster")</f>
        <v>zAWRR Not in Roster</v>
      </c>
      <c r="S48" s="1" t="str">
        <f>_xlfn.IFNA(IF(Veg_Table[[#This Row],[EVM_LAST_EDITOR]]="","zBlank EVM Last Editor",VLOOKUP(Veg_Table[[#This Row],[EVM_LAST_EDITOR]],Roster_Table[#All],16,FALSE)),"zCompany_AWRR not in Roster")</f>
        <v>zCompany_AWRR not in Roster</v>
      </c>
      <c r="T48" s="2">
        <f>IFERROR(DATE(YEAR(Veg_Table[[#This Row],[Created2]]),MONTH(Veg_Table[[#This Row],[Created2]]),DAY(Veg_Table[[#This Row],[Created2]])),DATE(2019,1,1))</f>
        <v>43838</v>
      </c>
      <c r="U48" s="3">
        <f>VALUE(SUBSTITUTE(Veg_Table[[#This Row],[Created]],",",""))</f>
        <v>43838.432824074102</v>
      </c>
      <c r="V48" s="3" t="str">
        <f ca="1">IFERROR(_xlfn.IFNA(CELL("contents",INDIRECT(_xlfn.CONCAT("Veg_Table_Production_Data!",ADDRESS(MATCH(_xlfn.MAXIFS(#REF!,#REF!,"="&amp;Veg_Table[[#This Row],[AUTO_ID]],#REF!,"&lt;"&amp;Veg_Table[[#This Row],[EVM_LAST_EDITED_Day]]),#REF!,0),COLUMN(#REF!),4,1,)))),""),"")</f>
        <v/>
      </c>
      <c r="W48" s="3" t="str">
        <f ca="1">IF(Veg_Table[[#This Row],[Previous_Prescription]]="","No",IF(Veg_Table[[#This Row],[Previous_Prescription]]=Veg_Table[[#This Row],[PRESCRIP]],"No","Yes"))</f>
        <v>No</v>
      </c>
      <c r="X48" s="3" t="str">
        <f>IF(Veg_Table[[#This Row],[EVM_LAST_EDITED_Day]]=Veg_Table[[#This Row],[Created_Day]],"New","Old")</f>
        <v>Old</v>
      </c>
      <c r="Y48" s="1">
        <f>IFERROR(IF(FIND("delete",LOWER(Veg_Table[[#This Row],[PI_COMMENTS]]))&gt;=1,1,0),0)</f>
        <v>0</v>
      </c>
      <c r="Z48" s="1" t="str">
        <f>_xlfn.IFNA(IF(Veg_Table[[#This Row],[EVM_LAST_EDITOR]]="","Yes",VLOOKUP(Veg_Table[[#This Row],[EVM_LAST_EDITOR]],Roster_Table[#All],15,FALSE)),"Yes")</f>
        <v>Yes</v>
      </c>
      <c r="AA4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8" s="1" t="str">
        <f>_xlfn.IFNA(VLOOKUP(Veg_Table[[#This Row],[EVM_LAST_EDITOR]],Roster_Table[#All],3,FALSE),"zAWRR Not in Roster")</f>
        <v>zAWRR Not in Roster</v>
      </c>
      <c r="AC48" s="1" t="str">
        <f>_xlfn.IFNA(VLOOKUP(Veg_Table[[#This Row],[EVM_LAST_EDITOR]],Roster_Table[#All],2,FALSE),"zAWRR Not in Roster")</f>
        <v>zAWRR Not in Roster</v>
      </c>
      <c r="AD48" s="1" t="str">
        <f>IF(_xlfn.CONCAT(Veg_Table[[#This Row],[First_Name]]," ",Veg_Table[[#This Row],[Last_Name]])="zAWRR Not in Roster zAWRR Not in Roster","zAWRR Not in Roster",_xlfn.CONCAT(Veg_Table[[#This Row],[First_Name]]," ",Veg_Table[[#This Row],[Last_Name]]))</f>
        <v>zAWRR Not in Roster</v>
      </c>
      <c r="AE48">
        <v>1773662</v>
      </c>
      <c r="AF48" t="s">
        <v>2314</v>
      </c>
      <c r="AG48" t="s">
        <v>30</v>
      </c>
      <c r="AH48" t="s">
        <v>1345</v>
      </c>
      <c r="AI48" t="s">
        <v>2291</v>
      </c>
      <c r="AJ48" t="s">
        <v>820</v>
      </c>
      <c r="AK48" t="s">
        <v>28</v>
      </c>
      <c r="AL48" t="s">
        <v>372</v>
      </c>
      <c r="AM48" t="s">
        <v>40</v>
      </c>
      <c r="AN48" t="s">
        <v>25</v>
      </c>
      <c r="AO48" t="s">
        <v>25</v>
      </c>
      <c r="AP48">
        <v>4</v>
      </c>
      <c r="AQ48">
        <v>30</v>
      </c>
      <c r="AR48" t="s">
        <v>28</v>
      </c>
      <c r="AS48" t="s">
        <v>55</v>
      </c>
      <c r="AT48" t="s">
        <v>515</v>
      </c>
      <c r="AU48" t="s">
        <v>25</v>
      </c>
      <c r="AV48" t="s">
        <v>512</v>
      </c>
      <c r="AW48" t="s">
        <v>2315</v>
      </c>
      <c r="AX48" t="s">
        <v>825</v>
      </c>
      <c r="AY48" t="s">
        <v>825</v>
      </c>
      <c r="AZ48">
        <v>5807646</v>
      </c>
      <c r="BA48" t="s">
        <v>55</v>
      </c>
      <c r="BB48" s="4">
        <v>43956.509430196762</v>
      </c>
      <c r="BC48" t="s">
        <v>837</v>
      </c>
      <c r="BD48" t="s">
        <v>29</v>
      </c>
      <c r="BF48" t="s">
        <v>28</v>
      </c>
      <c r="BG48" t="s">
        <v>825</v>
      </c>
      <c r="BH48" t="s">
        <v>825</v>
      </c>
      <c r="BI48" s="3">
        <v>43962.639993368059</v>
      </c>
      <c r="BJ48" t="s">
        <v>2316</v>
      </c>
      <c r="BK48" s="30" t="s">
        <v>878</v>
      </c>
      <c r="BL48" s="3">
        <v>43962.640013923614</v>
      </c>
      <c r="BM48" t="s">
        <v>31</v>
      </c>
      <c r="BN48" t="s">
        <v>32</v>
      </c>
      <c r="BO48" t="s">
        <v>2179</v>
      </c>
      <c r="BP48" t="s">
        <v>1971</v>
      </c>
      <c r="BQ48" t="s">
        <v>826</v>
      </c>
      <c r="BR48" t="s">
        <v>28</v>
      </c>
      <c r="BS48" t="s">
        <v>28</v>
      </c>
      <c r="BT48" t="s">
        <v>1023</v>
      </c>
      <c r="BU48" s="3">
        <v>43838.432824074072</v>
      </c>
      <c r="BV48" t="s">
        <v>803</v>
      </c>
      <c r="BW48" s="3">
        <v>43962.648497060189</v>
      </c>
      <c r="BX48" t="s">
        <v>2317</v>
      </c>
      <c r="CG48"/>
      <c r="CH48"/>
      <c r="CI48"/>
      <c r="CY48"/>
      <c r="DA48"/>
      <c r="DE48"/>
      <c r="DF48"/>
    </row>
    <row r="49" spans="1:110" x14ac:dyDescent="0.25">
      <c r="A49" s="1">
        <f>IF(Veg_Table[[#This Row],[VP_STATUS]]="Hold",0,IF(OR(AND(Veg_Table[[#This Row],[PRESCRIP]]="NW_No Work",Veg_Table[[#This Row],[VP_STATUS]]&lt;&gt;"No Work Required Under EVM"),AND(Veg_Table[[#This Row],[VP_STATUS]]="No Work Required Under EVM",Veg_Table[[#This Row],[PRESCRIP]]&lt;&gt;"NW_No Work")),1,0))</f>
        <v>0</v>
      </c>
      <c r="B49" s="1">
        <f>IF(Veg_Table[[#This Row],[SPECIES]]="",1,0)</f>
        <v>0</v>
      </c>
      <c r="C49" s="1">
        <f>IF(Veg_Table[[#This Row],[DIAMETER]]="",1,0)</f>
        <v>0</v>
      </c>
      <c r="D49" s="1">
        <f>IF(Veg_Table[[#This Row],[HEIGHT]]="",1,0)</f>
        <v>0</v>
      </c>
      <c r="E4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9" s="1">
        <f>IF(AND(Veg_Table[[#This Row],[TAT_RESULT]]="ABATE",Veg_Table[[#This Row],[PRESCRIP]]="NW_No Work"),1,0)</f>
        <v>0</v>
      </c>
      <c r="G49" s="1">
        <f>IF(OR(Veg_Table[[#This Row],[Prescription R-Scale]]="NA",Veg_Table[[#This Row],[Diameter R-Scale]]="NA"),0,IF(Veg_Table[[#This Row],[Diameter R-Scale]]&lt;&gt;Veg_Table[[#This Row],[Prescription R-Scale]],1,0))</f>
        <v>0</v>
      </c>
      <c r="H49" s="1">
        <f>IF(OR(AND(Veg_Table[[#This Row],[PRESCRIP]]="BC_Br Rmv", Veg_Table[[#This Row],[WOOD_MAN]]&lt;&gt;"Not Needed"),AND(Veg_Table[[#This Row],[PRESCRIP]]="BCS_Br Rmv+Trt", Veg_Table[[#This Row],[WOOD_MAN]]&lt;&gt;"Not Needed")),1,0)</f>
        <v>0</v>
      </c>
      <c r="I49" s="1">
        <f ca="1">IF(AND(Veg_Table[[#This Row],[Prescription_Changed]]="Yes",Veg_Table[[#This Row],[TAT_RESULT]]=""),1,0)</f>
        <v>0</v>
      </c>
      <c r="J49" s="1">
        <f ca="1">SUM(Veg_Table[[#This Row],[Prescription and Status do not match]:[Prescription_Edited_And_TAT_Is_Blank]])</f>
        <v>1</v>
      </c>
      <c r="K49" s="1">
        <f ca="1">IF(Veg_Table[[#This Row],[Sum of Errors]]&gt;0,1,0)</f>
        <v>1</v>
      </c>
      <c r="L49" s="1">
        <f>1</f>
        <v>1</v>
      </c>
      <c r="M4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49" s="1">
        <f>IF(OR(MID(Veg_Table[[#This Row],[PRESCRIP]],2,1)="1",MID(Veg_Table[[#This Row],[PRESCRIP]],2,1)="2",MID(Veg_Table[[#This Row],[PRESCRIP]],2,1)="3",MID(Veg_Table[[#This Row],[PRESCRIP]],2,1)="4"),_xlfn.NUMBERVALUE(MID(Veg_Table[[#This Row],[PRESCRIP]],2,1)),"NA")</f>
        <v>3</v>
      </c>
      <c r="O49" s="1">
        <f>WEEKNUM(Veg_Table[[#This Row],[EVM_LAST_EDITED_Day]],2)</f>
        <v>20</v>
      </c>
      <c r="P49" s="25">
        <f>IFERROR(DATE(YEAR(Veg_Table[[#This Row],[EVM_LAST_EDITED2]]),MONTH(Veg_Table[[#This Row],[EVM_LAST_EDITED2]]),DAY(Veg_Table[[#This Row],[EVM_LAST_EDITED2]])),DATE(2019,1,1))</f>
        <v>43962</v>
      </c>
      <c r="Q49" s="3">
        <f>VALUE(SUBSTITUTE(Veg_Table[[#This Row],[EVM_LAST_EDITED]],",",""))</f>
        <v>43962.640721076401</v>
      </c>
      <c r="R49" s="1" t="str">
        <f>_xlfn.IFNA(IF(Veg_Table[[#This Row],[EVM_LAST_EDITOR]]="","zBlank EVM Last Editor",VLOOKUP(Veg_Table[[#This Row],[EVM_LAST_EDITOR]],Roster_Table[#All],4,FALSE)),"zAWRR Not in Roster")</f>
        <v>zAWRR Not in Roster</v>
      </c>
      <c r="S49" s="1" t="str">
        <f>_xlfn.IFNA(IF(Veg_Table[[#This Row],[EVM_LAST_EDITOR]]="","zBlank EVM Last Editor",VLOOKUP(Veg_Table[[#This Row],[EVM_LAST_EDITOR]],Roster_Table[#All],16,FALSE)),"zCompany_AWRR not in Roster")</f>
        <v>zCompany_AWRR not in Roster</v>
      </c>
      <c r="T49" s="2">
        <f>IFERROR(DATE(YEAR(Veg_Table[[#This Row],[Created2]]),MONTH(Veg_Table[[#This Row],[Created2]]),DAY(Veg_Table[[#This Row],[Created2]])),DATE(2019,1,1))</f>
        <v>43735</v>
      </c>
      <c r="U49" s="3">
        <f>VALUE(SUBSTITUTE(Veg_Table[[#This Row],[Created]],",",""))</f>
        <v>43735.568599537</v>
      </c>
      <c r="V49" s="3" t="str">
        <f ca="1">IFERROR(_xlfn.IFNA(CELL("contents",INDIRECT(_xlfn.CONCAT("Veg_Table_Production_Data!",ADDRESS(MATCH(_xlfn.MAXIFS(#REF!,#REF!,"="&amp;Veg_Table[[#This Row],[AUTO_ID]],#REF!,"&lt;"&amp;Veg_Table[[#This Row],[EVM_LAST_EDITED_Day]]),#REF!,0),COLUMN(#REF!),4,1,)))),""),"")</f>
        <v/>
      </c>
      <c r="W49" s="3" t="str">
        <f ca="1">IF(Veg_Table[[#This Row],[Previous_Prescription]]="","No",IF(Veg_Table[[#This Row],[Previous_Prescription]]=Veg_Table[[#This Row],[PRESCRIP]],"No","Yes"))</f>
        <v>No</v>
      </c>
      <c r="X49" s="3" t="str">
        <f>IF(Veg_Table[[#This Row],[EVM_LAST_EDITED_Day]]=Veg_Table[[#This Row],[Created_Day]],"New","Old")</f>
        <v>Old</v>
      </c>
      <c r="Y49" s="1">
        <f>IFERROR(IF(FIND("delete",LOWER(Veg_Table[[#This Row],[PI_COMMENTS]]))&gt;=1,1,0),0)</f>
        <v>0</v>
      </c>
      <c r="Z49" s="1" t="str">
        <f>_xlfn.IFNA(IF(Veg_Table[[#This Row],[EVM_LAST_EDITOR]]="","Yes",VLOOKUP(Veg_Table[[#This Row],[EVM_LAST_EDITOR]],Roster_Table[#All],15,FALSE)),"Yes")</f>
        <v>Yes</v>
      </c>
      <c r="AA4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9" s="1" t="str">
        <f>_xlfn.IFNA(VLOOKUP(Veg_Table[[#This Row],[EVM_LAST_EDITOR]],Roster_Table[#All],3,FALSE),"zAWRR Not in Roster")</f>
        <v>zAWRR Not in Roster</v>
      </c>
      <c r="AC49" s="1" t="str">
        <f>_xlfn.IFNA(VLOOKUP(Veg_Table[[#This Row],[EVM_LAST_EDITOR]],Roster_Table[#All],2,FALSE),"zAWRR Not in Roster")</f>
        <v>zAWRR Not in Roster</v>
      </c>
      <c r="AD49" s="1" t="str">
        <f>IF(_xlfn.CONCAT(Veg_Table[[#This Row],[First_Name]]," ",Veg_Table[[#This Row],[Last_Name]])="zAWRR Not in Roster zAWRR Not in Roster","zAWRR Not in Roster",_xlfn.CONCAT(Veg_Table[[#This Row],[First_Name]]," ",Veg_Table[[#This Row],[Last_Name]]))</f>
        <v>zAWRR Not in Roster</v>
      </c>
      <c r="AE49">
        <v>1763931</v>
      </c>
      <c r="AF49" t="s">
        <v>2293</v>
      </c>
      <c r="AG49" t="s">
        <v>30</v>
      </c>
      <c r="AH49" t="s">
        <v>2294</v>
      </c>
      <c r="AI49" t="s">
        <v>2291</v>
      </c>
      <c r="AJ49" t="s">
        <v>820</v>
      </c>
      <c r="AK49" t="s">
        <v>28</v>
      </c>
      <c r="AL49" t="s">
        <v>372</v>
      </c>
      <c r="AM49" t="s">
        <v>38</v>
      </c>
      <c r="AN49" t="s">
        <v>25</v>
      </c>
      <c r="AO49" t="s">
        <v>25</v>
      </c>
      <c r="AP49">
        <v>31</v>
      </c>
      <c r="AQ49">
        <v>140</v>
      </c>
      <c r="AR49" t="s">
        <v>28</v>
      </c>
      <c r="AS49" t="s">
        <v>804</v>
      </c>
      <c r="AT49" t="s">
        <v>515</v>
      </c>
      <c r="AU49" t="s">
        <v>25</v>
      </c>
      <c r="AV49" t="s">
        <v>512</v>
      </c>
      <c r="AW49" t="s">
        <v>2295</v>
      </c>
      <c r="AX49" t="s">
        <v>825</v>
      </c>
      <c r="AY49" t="s">
        <v>825</v>
      </c>
      <c r="AZ49">
        <v>5807646</v>
      </c>
      <c r="BA49" t="s">
        <v>804</v>
      </c>
      <c r="BB49" s="4">
        <v>43957.496724837962</v>
      </c>
      <c r="BC49" t="s">
        <v>837</v>
      </c>
      <c r="BD49" t="s">
        <v>29</v>
      </c>
      <c r="BF49" t="s">
        <v>28</v>
      </c>
      <c r="BG49" t="s">
        <v>825</v>
      </c>
      <c r="BH49" t="s">
        <v>825</v>
      </c>
      <c r="BI49" s="3">
        <v>43962.640693773152</v>
      </c>
      <c r="BJ49" t="s">
        <v>528</v>
      </c>
      <c r="BK49" s="30" t="s">
        <v>878</v>
      </c>
      <c r="BL49" s="3">
        <v>43962.640721076386</v>
      </c>
      <c r="BM49" t="s">
        <v>31</v>
      </c>
      <c r="BN49" t="s">
        <v>32</v>
      </c>
      <c r="BO49" t="s">
        <v>2296</v>
      </c>
      <c r="BP49" t="s">
        <v>2297</v>
      </c>
      <c r="BQ49" t="s">
        <v>826</v>
      </c>
      <c r="BR49" t="s">
        <v>28</v>
      </c>
      <c r="BS49" t="s">
        <v>28</v>
      </c>
      <c r="BT49" t="s">
        <v>1852</v>
      </c>
      <c r="BU49" s="3">
        <v>43735.568599537037</v>
      </c>
      <c r="BV49" t="s">
        <v>803</v>
      </c>
      <c r="BW49" s="3">
        <v>43962.648486087965</v>
      </c>
      <c r="BX49" t="s">
        <v>2298</v>
      </c>
      <c r="CG49"/>
      <c r="CH49"/>
      <c r="CI49"/>
      <c r="CY49"/>
      <c r="DA49"/>
      <c r="DE49"/>
      <c r="DF49"/>
    </row>
    <row r="50" spans="1:110" x14ac:dyDescent="0.25">
      <c r="A50" s="1">
        <f>IF(Veg_Table[[#This Row],[VP_STATUS]]="Hold",0,IF(OR(AND(Veg_Table[[#This Row],[PRESCRIP]]="NW_No Work",Veg_Table[[#This Row],[VP_STATUS]]&lt;&gt;"No Work Required Under EVM"),AND(Veg_Table[[#This Row],[VP_STATUS]]="No Work Required Under EVM",Veg_Table[[#This Row],[PRESCRIP]]&lt;&gt;"NW_No Work")),1,0))</f>
        <v>0</v>
      </c>
      <c r="B50" s="1">
        <f>IF(Veg_Table[[#This Row],[SPECIES]]="",1,0)</f>
        <v>0</v>
      </c>
      <c r="C50" s="1">
        <f>IF(Veg_Table[[#This Row],[DIAMETER]]="",1,0)</f>
        <v>0</v>
      </c>
      <c r="D50" s="1">
        <f>IF(Veg_Table[[#This Row],[HEIGHT]]="",1,0)</f>
        <v>0</v>
      </c>
      <c r="E5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0" s="1">
        <f>IF(AND(Veg_Table[[#This Row],[TAT_RESULT]]="ABATE",Veg_Table[[#This Row],[PRESCRIP]]="NW_No Work"),1,0)</f>
        <v>0</v>
      </c>
      <c r="G50" s="1">
        <f>IF(OR(Veg_Table[[#This Row],[Prescription R-Scale]]="NA",Veg_Table[[#This Row],[Diameter R-Scale]]="NA"),0,IF(Veg_Table[[#This Row],[Diameter R-Scale]]&lt;&gt;Veg_Table[[#This Row],[Prescription R-Scale]],1,0))</f>
        <v>0</v>
      </c>
      <c r="H50" s="1">
        <f>IF(OR(AND(Veg_Table[[#This Row],[PRESCRIP]]="BC_Br Rmv", Veg_Table[[#This Row],[WOOD_MAN]]&lt;&gt;"Not Needed"),AND(Veg_Table[[#This Row],[PRESCRIP]]="BCS_Br Rmv+Trt", Veg_Table[[#This Row],[WOOD_MAN]]&lt;&gt;"Not Needed")),1,0)</f>
        <v>0</v>
      </c>
      <c r="I50" s="1">
        <f ca="1">IF(AND(Veg_Table[[#This Row],[Prescription_Changed]]="Yes",Veg_Table[[#This Row],[TAT_RESULT]]=""),1,0)</f>
        <v>0</v>
      </c>
      <c r="J50" s="1">
        <f ca="1">SUM(Veg_Table[[#This Row],[Prescription and Status do not match]:[Prescription_Edited_And_TAT_Is_Blank]])</f>
        <v>1</v>
      </c>
      <c r="K50" s="1">
        <f ca="1">IF(Veg_Table[[#This Row],[Sum of Errors]]&gt;0,1,0)</f>
        <v>1</v>
      </c>
      <c r="L50" s="1">
        <f>1</f>
        <v>1</v>
      </c>
      <c r="M5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50" s="1">
        <f>IF(OR(MID(Veg_Table[[#This Row],[PRESCRIP]],2,1)="1",MID(Veg_Table[[#This Row],[PRESCRIP]],2,1)="2",MID(Veg_Table[[#This Row],[PRESCRIP]],2,1)="3",MID(Veg_Table[[#This Row],[PRESCRIP]],2,1)="4"),_xlfn.NUMBERVALUE(MID(Veg_Table[[#This Row],[PRESCRIP]],2,1)),"NA")</f>
        <v>1</v>
      </c>
      <c r="O50" s="1">
        <f>WEEKNUM(Veg_Table[[#This Row],[EVM_LAST_EDITED_Day]],2)</f>
        <v>20</v>
      </c>
      <c r="P50" s="25">
        <f>IFERROR(DATE(YEAR(Veg_Table[[#This Row],[EVM_LAST_EDITED2]]),MONTH(Veg_Table[[#This Row],[EVM_LAST_EDITED2]]),DAY(Veg_Table[[#This Row],[EVM_LAST_EDITED2]])),DATE(2019,1,1))</f>
        <v>43962</v>
      </c>
      <c r="Q50" s="3">
        <f>VALUE(SUBSTITUTE(Veg_Table[[#This Row],[EVM_LAST_EDITED]],",",""))</f>
        <v>43962.640906655099</v>
      </c>
      <c r="R50" s="1" t="str">
        <f>_xlfn.IFNA(IF(Veg_Table[[#This Row],[EVM_LAST_EDITOR]]="","zBlank EVM Last Editor",VLOOKUP(Veg_Table[[#This Row],[EVM_LAST_EDITOR]],Roster_Table[#All],4,FALSE)),"zAWRR Not in Roster")</f>
        <v>AEA</v>
      </c>
      <c r="S50" s="1" t="str">
        <f>_xlfn.IFNA(IF(Veg_Table[[#This Row],[EVM_LAST_EDITOR]]="","zBlank EVM Last Editor",VLOOKUP(Veg_Table[[#This Row],[EVM_LAST_EDITOR]],Roster_Table[#All],16,FALSE)),"zCompany_AWRR not in Roster")</f>
        <v>Not in Sierra Roster</v>
      </c>
      <c r="T50" s="2">
        <f>IFERROR(DATE(YEAR(Veg_Table[[#This Row],[Created2]]),MONTH(Veg_Table[[#This Row],[Created2]]),DAY(Veg_Table[[#This Row],[Created2]])),DATE(2019,1,1))</f>
        <v>43746</v>
      </c>
      <c r="U50" s="3">
        <f>VALUE(SUBSTITUTE(Veg_Table[[#This Row],[Created]],",",""))</f>
        <v>43746.622175925899</v>
      </c>
      <c r="V50" s="3" t="str">
        <f ca="1">IFERROR(_xlfn.IFNA(CELL("contents",INDIRECT(_xlfn.CONCAT("Veg_Table_Production_Data!",ADDRESS(MATCH(_xlfn.MAXIFS(#REF!,#REF!,"="&amp;Veg_Table[[#This Row],[AUTO_ID]],#REF!,"&lt;"&amp;Veg_Table[[#This Row],[EVM_LAST_EDITED_Day]]),#REF!,0),COLUMN(#REF!),4,1,)))),""),"")</f>
        <v/>
      </c>
      <c r="W50" s="3" t="str">
        <f ca="1">IF(Veg_Table[[#This Row],[Previous_Prescription]]="","No",IF(Veg_Table[[#This Row],[Previous_Prescription]]=Veg_Table[[#This Row],[PRESCRIP]],"No","Yes"))</f>
        <v>No</v>
      </c>
      <c r="X50" s="3" t="str">
        <f>IF(Veg_Table[[#This Row],[EVM_LAST_EDITED_Day]]=Veg_Table[[#This Row],[Created_Day]],"New","Old")</f>
        <v>Old</v>
      </c>
      <c r="Y50" s="1">
        <f>IFERROR(IF(FIND("delete",LOWER(Veg_Table[[#This Row],[PI_COMMENTS]]))&gt;=1,1,0),0)</f>
        <v>0</v>
      </c>
      <c r="Z50" s="1" t="str">
        <f>_xlfn.IFNA(IF(Veg_Table[[#This Row],[EVM_LAST_EDITOR]]="","Yes",VLOOKUP(Veg_Table[[#This Row],[EVM_LAST_EDITOR]],Roster_Table[#All],15,FALSE)),"Yes")</f>
        <v>No</v>
      </c>
      <c r="AA5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0" s="1" t="str">
        <f>_xlfn.IFNA(VLOOKUP(Veg_Table[[#This Row],[EVM_LAST_EDITOR]],Roster_Table[#All],3,FALSE),"zAWRR Not in Roster")</f>
        <v>Drew</v>
      </c>
      <c r="AC50" s="1" t="str">
        <f>_xlfn.IFNA(VLOOKUP(Veg_Table[[#This Row],[EVM_LAST_EDITOR]],Roster_Table[#All],2,FALSE),"zAWRR Not in Roster")</f>
        <v>Berlfein</v>
      </c>
      <c r="AD50" s="1" t="str">
        <f>IF(_xlfn.CONCAT(Veg_Table[[#This Row],[First_Name]]," ",Veg_Table[[#This Row],[Last_Name]])="zAWRR Not in Roster zAWRR Not in Roster","zAWRR Not in Roster",_xlfn.CONCAT(Veg_Table[[#This Row],[First_Name]]," ",Veg_Table[[#This Row],[Last_Name]]))</f>
        <v>Drew Berlfein</v>
      </c>
      <c r="AE50">
        <v>1767031</v>
      </c>
      <c r="AF50" t="s">
        <v>3259</v>
      </c>
      <c r="AG50" t="s">
        <v>30</v>
      </c>
      <c r="AH50" t="s">
        <v>3230</v>
      </c>
      <c r="AI50" t="s">
        <v>2967</v>
      </c>
      <c r="AJ50" t="s">
        <v>820</v>
      </c>
      <c r="AK50" t="s">
        <v>28</v>
      </c>
      <c r="AL50" t="s">
        <v>37</v>
      </c>
      <c r="AM50" t="s">
        <v>529</v>
      </c>
      <c r="AN50" t="s">
        <v>25</v>
      </c>
      <c r="AO50" t="s">
        <v>25</v>
      </c>
      <c r="AP50">
        <v>10</v>
      </c>
      <c r="AQ50">
        <v>31</v>
      </c>
      <c r="AR50" t="s">
        <v>28</v>
      </c>
      <c r="AS50" t="s">
        <v>532</v>
      </c>
      <c r="AT50" t="s">
        <v>522</v>
      </c>
      <c r="AU50" t="s">
        <v>25</v>
      </c>
      <c r="AV50" t="s">
        <v>28</v>
      </c>
      <c r="AW50" t="s">
        <v>3260</v>
      </c>
      <c r="AX50" t="s">
        <v>534</v>
      </c>
      <c r="AY50" t="s">
        <v>28</v>
      </c>
      <c r="AZ50">
        <v>5746657</v>
      </c>
      <c r="BA50" t="s">
        <v>532</v>
      </c>
      <c r="BB50" s="4">
        <v>43945.618377928244</v>
      </c>
      <c r="BC50" t="s">
        <v>28</v>
      </c>
      <c r="BD50" t="s">
        <v>29</v>
      </c>
      <c r="BF50" t="s">
        <v>28</v>
      </c>
      <c r="BG50" t="s">
        <v>534</v>
      </c>
      <c r="BH50" t="s">
        <v>28</v>
      </c>
      <c r="BI50" s="3">
        <v>43962.637947488423</v>
      </c>
      <c r="BJ50" t="s">
        <v>4227</v>
      </c>
      <c r="BK50" s="30" t="s">
        <v>533</v>
      </c>
      <c r="BL50" s="3">
        <v>43962.640906655091</v>
      </c>
      <c r="BM50" t="s">
        <v>31</v>
      </c>
      <c r="BN50" t="s">
        <v>32</v>
      </c>
      <c r="BO50" t="s">
        <v>4212</v>
      </c>
      <c r="BP50" t="s">
        <v>3233</v>
      </c>
      <c r="BQ50" t="s">
        <v>826</v>
      </c>
      <c r="BR50" t="s">
        <v>28</v>
      </c>
      <c r="BS50" t="s">
        <v>28</v>
      </c>
      <c r="BT50" t="s">
        <v>54</v>
      </c>
      <c r="BU50" s="3">
        <v>43746.622175925928</v>
      </c>
      <c r="BV50" t="s">
        <v>803</v>
      </c>
      <c r="BW50" s="3">
        <v>43962.648486087965</v>
      </c>
      <c r="BX50" t="s">
        <v>3261</v>
      </c>
      <c r="CG50"/>
      <c r="CH50"/>
      <c r="CI50"/>
      <c r="CY50"/>
      <c r="DA50"/>
      <c r="DE50"/>
      <c r="DF50"/>
    </row>
    <row r="51" spans="1:110" x14ac:dyDescent="0.25">
      <c r="A51" s="1">
        <f>IF(Veg_Table[[#This Row],[VP_STATUS]]="Hold",0,IF(OR(AND(Veg_Table[[#This Row],[PRESCRIP]]="NW_No Work",Veg_Table[[#This Row],[VP_STATUS]]&lt;&gt;"No Work Required Under EVM"),AND(Veg_Table[[#This Row],[VP_STATUS]]="No Work Required Under EVM",Veg_Table[[#This Row],[PRESCRIP]]&lt;&gt;"NW_No Work")),1,0))</f>
        <v>0</v>
      </c>
      <c r="B51" s="1">
        <f>IF(Veg_Table[[#This Row],[SPECIES]]="",1,0)</f>
        <v>0</v>
      </c>
      <c r="C51" s="1">
        <f>IF(Veg_Table[[#This Row],[DIAMETER]]="",1,0)</f>
        <v>0</v>
      </c>
      <c r="D51" s="1">
        <f>IF(Veg_Table[[#This Row],[HEIGHT]]="",1,0)</f>
        <v>0</v>
      </c>
      <c r="E5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1" s="1">
        <f>IF(AND(Veg_Table[[#This Row],[TAT_RESULT]]="ABATE",Veg_Table[[#This Row],[PRESCRIP]]="NW_No Work"),1,0)</f>
        <v>0</v>
      </c>
      <c r="G51" s="1">
        <f>IF(OR(Veg_Table[[#This Row],[Prescription R-Scale]]="NA",Veg_Table[[#This Row],[Diameter R-Scale]]="NA"),0,IF(Veg_Table[[#This Row],[Diameter R-Scale]]&lt;&gt;Veg_Table[[#This Row],[Prescription R-Scale]],1,0))</f>
        <v>0</v>
      </c>
      <c r="H51" s="1">
        <f>IF(OR(AND(Veg_Table[[#This Row],[PRESCRIP]]="BC_Br Rmv", Veg_Table[[#This Row],[WOOD_MAN]]&lt;&gt;"Not Needed"),AND(Veg_Table[[#This Row],[PRESCRIP]]="BCS_Br Rmv+Trt", Veg_Table[[#This Row],[WOOD_MAN]]&lt;&gt;"Not Needed")),1,0)</f>
        <v>0</v>
      </c>
      <c r="I51" s="1">
        <f ca="1">IF(AND(Veg_Table[[#This Row],[Prescription_Changed]]="Yes",Veg_Table[[#This Row],[TAT_RESULT]]=""),1,0)</f>
        <v>0</v>
      </c>
      <c r="J51" s="1">
        <f ca="1">SUM(Veg_Table[[#This Row],[Prescription and Status do not match]:[Prescription_Edited_And_TAT_Is_Blank]])</f>
        <v>1</v>
      </c>
      <c r="K51" s="1">
        <f ca="1">IF(Veg_Table[[#This Row],[Sum of Errors]]&gt;0,1,0)</f>
        <v>1</v>
      </c>
      <c r="L51" s="1">
        <f>1</f>
        <v>1</v>
      </c>
      <c r="M5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51" s="1">
        <f>IF(OR(MID(Veg_Table[[#This Row],[PRESCRIP]],2,1)="1",MID(Veg_Table[[#This Row],[PRESCRIP]],2,1)="2",MID(Veg_Table[[#This Row],[PRESCRIP]],2,1)="3",MID(Veg_Table[[#This Row],[PRESCRIP]],2,1)="4"),_xlfn.NUMBERVALUE(MID(Veg_Table[[#This Row],[PRESCRIP]],2,1)),"NA")</f>
        <v>1</v>
      </c>
      <c r="O51" s="1">
        <f>WEEKNUM(Veg_Table[[#This Row],[EVM_LAST_EDITED_Day]],2)</f>
        <v>20</v>
      </c>
      <c r="P51" s="25">
        <f>IFERROR(DATE(YEAR(Veg_Table[[#This Row],[EVM_LAST_EDITED2]]),MONTH(Veg_Table[[#This Row],[EVM_LAST_EDITED2]]),DAY(Veg_Table[[#This Row],[EVM_LAST_EDITED2]])),DATE(2019,1,1))</f>
        <v>43962</v>
      </c>
      <c r="Q51" s="3">
        <f>VALUE(SUBSTITUTE(Veg_Table[[#This Row],[EVM_LAST_EDITED]],",",""))</f>
        <v>43962.641840243101</v>
      </c>
      <c r="R51" s="1" t="str">
        <f>_xlfn.IFNA(IF(Veg_Table[[#This Row],[EVM_LAST_EDITOR]]="","zBlank EVM Last Editor",VLOOKUP(Veg_Table[[#This Row],[EVM_LAST_EDITOR]],Roster_Table[#All],4,FALSE)),"zAWRR Not in Roster")</f>
        <v>zAWRR Not in Roster</v>
      </c>
      <c r="S51" s="1" t="str">
        <f>_xlfn.IFNA(IF(Veg_Table[[#This Row],[EVM_LAST_EDITOR]]="","zBlank EVM Last Editor",VLOOKUP(Veg_Table[[#This Row],[EVM_LAST_EDITOR]],Roster_Table[#All],16,FALSE)),"zCompany_AWRR not in Roster")</f>
        <v>zCompany_AWRR not in Roster</v>
      </c>
      <c r="T51" s="2">
        <f>IFERROR(DATE(YEAR(Veg_Table[[#This Row],[Created2]]),MONTH(Veg_Table[[#This Row],[Created2]]),DAY(Veg_Table[[#This Row],[Created2]])),DATE(2019,1,1))</f>
        <v>43889</v>
      </c>
      <c r="U51" s="3">
        <f>VALUE(SUBSTITUTE(Veg_Table[[#This Row],[Created]],",",""))</f>
        <v>43889.637719907398</v>
      </c>
      <c r="V51" s="3" t="str">
        <f ca="1">IFERROR(_xlfn.IFNA(CELL("contents",INDIRECT(_xlfn.CONCAT("Veg_Table_Production_Data!",ADDRESS(MATCH(_xlfn.MAXIFS(#REF!,#REF!,"="&amp;Veg_Table[[#This Row],[AUTO_ID]],#REF!,"&lt;"&amp;Veg_Table[[#This Row],[EVM_LAST_EDITED_Day]]),#REF!,0),COLUMN(#REF!),4,1,)))),""),"")</f>
        <v/>
      </c>
      <c r="W51" s="3" t="str">
        <f ca="1">IF(Veg_Table[[#This Row],[Previous_Prescription]]="","No",IF(Veg_Table[[#This Row],[Previous_Prescription]]=Veg_Table[[#This Row],[PRESCRIP]],"No","Yes"))</f>
        <v>No</v>
      </c>
      <c r="X51" s="3" t="str">
        <f>IF(Veg_Table[[#This Row],[EVM_LAST_EDITED_Day]]=Veg_Table[[#This Row],[Created_Day]],"New","Old")</f>
        <v>Old</v>
      </c>
      <c r="Y51" s="1">
        <f>IFERROR(IF(FIND("delete",LOWER(Veg_Table[[#This Row],[PI_COMMENTS]]))&gt;=1,1,0),0)</f>
        <v>0</v>
      </c>
      <c r="Z51" s="1" t="str">
        <f>_xlfn.IFNA(IF(Veg_Table[[#This Row],[EVM_LAST_EDITOR]]="","Yes",VLOOKUP(Veg_Table[[#This Row],[EVM_LAST_EDITOR]],Roster_Table[#All],15,FALSE)),"Yes")</f>
        <v>Yes</v>
      </c>
      <c r="AA5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1" s="1" t="str">
        <f>_xlfn.IFNA(VLOOKUP(Veg_Table[[#This Row],[EVM_LAST_EDITOR]],Roster_Table[#All],3,FALSE),"zAWRR Not in Roster")</f>
        <v>zAWRR Not in Roster</v>
      </c>
      <c r="AC51" s="1" t="str">
        <f>_xlfn.IFNA(VLOOKUP(Veg_Table[[#This Row],[EVM_LAST_EDITOR]],Roster_Table[#All],2,FALSE),"zAWRR Not in Roster")</f>
        <v>zAWRR Not in Roster</v>
      </c>
      <c r="AD51" s="1" t="str">
        <f>IF(_xlfn.CONCAT(Veg_Table[[#This Row],[First_Name]]," ",Veg_Table[[#This Row],[Last_Name]])="zAWRR Not in Roster zAWRR Not in Roster","zAWRR Not in Roster",_xlfn.CONCAT(Veg_Table[[#This Row],[First_Name]]," ",Veg_Table[[#This Row],[Last_Name]]))</f>
        <v>zAWRR Not in Roster</v>
      </c>
      <c r="AE51">
        <v>1782146</v>
      </c>
      <c r="AF51" t="s">
        <v>2388</v>
      </c>
      <c r="AG51" t="s">
        <v>30</v>
      </c>
      <c r="AH51" t="s">
        <v>1345</v>
      </c>
      <c r="AI51" t="s">
        <v>2389</v>
      </c>
      <c r="AJ51" t="s">
        <v>820</v>
      </c>
      <c r="AK51" t="s">
        <v>28</v>
      </c>
      <c r="AL51" t="s">
        <v>372</v>
      </c>
      <c r="AM51" t="s">
        <v>40</v>
      </c>
      <c r="AN51" t="s">
        <v>25</v>
      </c>
      <c r="AO51" t="s">
        <v>25</v>
      </c>
      <c r="AP51">
        <v>4</v>
      </c>
      <c r="AQ51">
        <v>25</v>
      </c>
      <c r="AR51" t="s">
        <v>28</v>
      </c>
      <c r="AS51" t="s">
        <v>77</v>
      </c>
      <c r="AT51" t="s">
        <v>515</v>
      </c>
      <c r="AU51" t="s">
        <v>25</v>
      </c>
      <c r="AV51" t="s">
        <v>512</v>
      </c>
      <c r="AW51" t="s">
        <v>2390</v>
      </c>
      <c r="AX51" t="s">
        <v>825</v>
      </c>
      <c r="AY51" t="s">
        <v>825</v>
      </c>
      <c r="AZ51">
        <v>5807646</v>
      </c>
      <c r="BA51" t="s">
        <v>77</v>
      </c>
      <c r="BB51" s="4">
        <v>43956.556720879627</v>
      </c>
      <c r="BC51" t="s">
        <v>837</v>
      </c>
      <c r="BD51" t="s">
        <v>29</v>
      </c>
      <c r="BF51" t="s">
        <v>28</v>
      </c>
      <c r="BG51" t="s">
        <v>825</v>
      </c>
      <c r="BH51" t="s">
        <v>825</v>
      </c>
      <c r="BI51" s="3">
        <v>43962.641811898146</v>
      </c>
      <c r="BJ51" t="s">
        <v>1284</v>
      </c>
      <c r="BK51" s="30" t="s">
        <v>878</v>
      </c>
      <c r="BL51" s="3">
        <v>43962.641840243057</v>
      </c>
      <c r="BM51" t="s">
        <v>31</v>
      </c>
      <c r="BN51" t="s">
        <v>32</v>
      </c>
      <c r="BO51" t="s">
        <v>2179</v>
      </c>
      <c r="BP51" t="s">
        <v>1971</v>
      </c>
      <c r="BQ51" t="s">
        <v>826</v>
      </c>
      <c r="BR51" t="s">
        <v>28</v>
      </c>
      <c r="BS51" t="s">
        <v>28</v>
      </c>
      <c r="BT51" t="s">
        <v>120</v>
      </c>
      <c r="BU51" s="3">
        <v>43889.637719907405</v>
      </c>
      <c r="BV51" t="s">
        <v>803</v>
      </c>
      <c r="BW51" s="3">
        <v>43962.648497060189</v>
      </c>
      <c r="BX51" t="s">
        <v>2391</v>
      </c>
      <c r="CG51"/>
      <c r="CH51"/>
      <c r="CI51"/>
      <c r="CY51"/>
      <c r="DA51"/>
      <c r="DE51"/>
      <c r="DF51"/>
    </row>
    <row r="52" spans="1:110" x14ac:dyDescent="0.25">
      <c r="A52" s="1">
        <f>IF(Veg_Table[[#This Row],[VP_STATUS]]="Hold",0,IF(OR(AND(Veg_Table[[#This Row],[PRESCRIP]]="NW_No Work",Veg_Table[[#This Row],[VP_STATUS]]&lt;&gt;"No Work Required Under EVM"),AND(Veg_Table[[#This Row],[VP_STATUS]]="No Work Required Under EVM",Veg_Table[[#This Row],[PRESCRIP]]&lt;&gt;"NW_No Work")),1,0))</f>
        <v>0</v>
      </c>
      <c r="B52" s="1">
        <f>IF(Veg_Table[[#This Row],[SPECIES]]="",1,0)</f>
        <v>0</v>
      </c>
      <c r="C52" s="1">
        <f>IF(Veg_Table[[#This Row],[DIAMETER]]="",1,0)</f>
        <v>0</v>
      </c>
      <c r="D52" s="1">
        <f>IF(Veg_Table[[#This Row],[HEIGHT]]="",1,0)</f>
        <v>0</v>
      </c>
      <c r="E5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2" s="1">
        <f>IF(AND(Veg_Table[[#This Row],[TAT_RESULT]]="ABATE",Veg_Table[[#This Row],[PRESCRIP]]="NW_No Work"),1,0)</f>
        <v>0</v>
      </c>
      <c r="G52" s="1">
        <f>IF(OR(Veg_Table[[#This Row],[Prescription R-Scale]]="NA",Veg_Table[[#This Row],[Diameter R-Scale]]="NA"),0,IF(Veg_Table[[#This Row],[Diameter R-Scale]]&lt;&gt;Veg_Table[[#This Row],[Prescription R-Scale]],1,0))</f>
        <v>0</v>
      </c>
      <c r="H52" s="1">
        <f>IF(OR(AND(Veg_Table[[#This Row],[PRESCRIP]]="BC_Br Rmv", Veg_Table[[#This Row],[WOOD_MAN]]&lt;&gt;"Not Needed"),AND(Veg_Table[[#This Row],[PRESCRIP]]="BCS_Br Rmv+Trt", Veg_Table[[#This Row],[WOOD_MAN]]&lt;&gt;"Not Needed")),1,0)</f>
        <v>0</v>
      </c>
      <c r="I52" s="1">
        <f ca="1">IF(AND(Veg_Table[[#This Row],[Prescription_Changed]]="Yes",Veg_Table[[#This Row],[TAT_RESULT]]=""),1,0)</f>
        <v>0</v>
      </c>
      <c r="J52" s="1">
        <f ca="1">SUM(Veg_Table[[#This Row],[Prescription and Status do not match]:[Prescription_Edited_And_TAT_Is_Blank]])</f>
        <v>1</v>
      </c>
      <c r="K52" s="1">
        <f ca="1">IF(Veg_Table[[#This Row],[Sum of Errors]]&gt;0,1,0)</f>
        <v>1</v>
      </c>
      <c r="L52" s="1">
        <f>1</f>
        <v>1</v>
      </c>
      <c r="M5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52" s="1">
        <f>IF(OR(MID(Veg_Table[[#This Row],[PRESCRIP]],2,1)="1",MID(Veg_Table[[#This Row],[PRESCRIP]],2,1)="2",MID(Veg_Table[[#This Row],[PRESCRIP]],2,1)="3",MID(Veg_Table[[#This Row],[PRESCRIP]],2,1)="4"),_xlfn.NUMBERVALUE(MID(Veg_Table[[#This Row],[PRESCRIP]],2,1)),"NA")</f>
        <v>1</v>
      </c>
      <c r="O52" s="1">
        <f>WEEKNUM(Veg_Table[[#This Row],[EVM_LAST_EDITED_Day]],2)</f>
        <v>20</v>
      </c>
      <c r="P52" s="25">
        <f>IFERROR(DATE(YEAR(Veg_Table[[#This Row],[EVM_LAST_EDITED2]]),MONTH(Veg_Table[[#This Row],[EVM_LAST_EDITED2]]),DAY(Veg_Table[[#This Row],[EVM_LAST_EDITED2]])),DATE(2019,1,1))</f>
        <v>43962</v>
      </c>
      <c r="Q52" s="3">
        <f>VALUE(SUBSTITUTE(Veg_Table[[#This Row],[EVM_LAST_EDITED]],",",""))</f>
        <v>43962.644712951398</v>
      </c>
      <c r="R52" s="1" t="str">
        <f>_xlfn.IFNA(IF(Veg_Table[[#This Row],[EVM_LAST_EDITOR]]="","zBlank EVM Last Editor",VLOOKUP(Veg_Table[[#This Row],[EVM_LAST_EDITOR]],Roster_Table[#All],4,FALSE)),"zAWRR Not in Roster")</f>
        <v>zAWRR Not in Roster</v>
      </c>
      <c r="S52" s="1" t="str">
        <f>_xlfn.IFNA(IF(Veg_Table[[#This Row],[EVM_LAST_EDITOR]]="","zBlank EVM Last Editor",VLOOKUP(Veg_Table[[#This Row],[EVM_LAST_EDITOR]],Roster_Table[#All],16,FALSE)),"zCompany_AWRR not in Roster")</f>
        <v>zCompany_AWRR not in Roster</v>
      </c>
      <c r="T52" s="2">
        <f>IFERROR(DATE(YEAR(Veg_Table[[#This Row],[Created2]]),MONTH(Veg_Table[[#This Row],[Created2]]),DAY(Veg_Table[[#This Row],[Created2]])),DATE(2019,1,1))</f>
        <v>43889</v>
      </c>
      <c r="U52" s="3">
        <f>VALUE(SUBSTITUTE(Veg_Table[[#This Row],[Created]],",",""))</f>
        <v>43889.640416666698</v>
      </c>
      <c r="V52" s="3" t="str">
        <f ca="1">IFERROR(_xlfn.IFNA(CELL("contents",INDIRECT(_xlfn.CONCAT("Veg_Table_Production_Data!",ADDRESS(MATCH(_xlfn.MAXIFS(#REF!,#REF!,"="&amp;Veg_Table[[#This Row],[AUTO_ID]],#REF!,"&lt;"&amp;Veg_Table[[#This Row],[EVM_LAST_EDITED_Day]]),#REF!,0),COLUMN(#REF!),4,1,)))),""),"")</f>
        <v/>
      </c>
      <c r="W52" s="3" t="str">
        <f ca="1">IF(Veg_Table[[#This Row],[Previous_Prescription]]="","No",IF(Veg_Table[[#This Row],[Previous_Prescription]]=Veg_Table[[#This Row],[PRESCRIP]],"No","Yes"))</f>
        <v>No</v>
      </c>
      <c r="X52" s="3" t="str">
        <f>IF(Veg_Table[[#This Row],[EVM_LAST_EDITED_Day]]=Veg_Table[[#This Row],[Created_Day]],"New","Old")</f>
        <v>Old</v>
      </c>
      <c r="Y52" s="1">
        <f>IFERROR(IF(FIND("delete",LOWER(Veg_Table[[#This Row],[PI_COMMENTS]]))&gt;=1,1,0),0)</f>
        <v>0</v>
      </c>
      <c r="Z52" s="1" t="str">
        <f>_xlfn.IFNA(IF(Veg_Table[[#This Row],[EVM_LAST_EDITOR]]="","Yes",VLOOKUP(Veg_Table[[#This Row],[EVM_LAST_EDITOR]],Roster_Table[#All],15,FALSE)),"Yes")</f>
        <v>Yes</v>
      </c>
      <c r="AA5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2" s="1" t="str">
        <f>_xlfn.IFNA(VLOOKUP(Veg_Table[[#This Row],[EVM_LAST_EDITOR]],Roster_Table[#All],3,FALSE),"zAWRR Not in Roster")</f>
        <v>zAWRR Not in Roster</v>
      </c>
      <c r="AC52" s="1" t="str">
        <f>_xlfn.IFNA(VLOOKUP(Veg_Table[[#This Row],[EVM_LAST_EDITOR]],Roster_Table[#All],2,FALSE),"zAWRR Not in Roster")</f>
        <v>zAWRR Not in Roster</v>
      </c>
      <c r="AD52" s="1" t="str">
        <f>IF(_xlfn.CONCAT(Veg_Table[[#This Row],[First_Name]]," ",Veg_Table[[#This Row],[Last_Name]])="zAWRR Not in Roster zAWRR Not in Roster","zAWRR Not in Roster",_xlfn.CONCAT(Veg_Table[[#This Row],[First_Name]]," ",Veg_Table[[#This Row],[Last_Name]]))</f>
        <v>zAWRR Not in Roster</v>
      </c>
      <c r="AE52">
        <v>1782147</v>
      </c>
      <c r="AF52" t="s">
        <v>2392</v>
      </c>
      <c r="AG52" t="s">
        <v>30</v>
      </c>
      <c r="AH52" t="s">
        <v>1345</v>
      </c>
      <c r="AI52" t="s">
        <v>2389</v>
      </c>
      <c r="AJ52" t="s">
        <v>820</v>
      </c>
      <c r="AK52" t="s">
        <v>28</v>
      </c>
      <c r="AL52" t="s">
        <v>372</v>
      </c>
      <c r="AM52" t="s">
        <v>40</v>
      </c>
      <c r="AN52" t="s">
        <v>25</v>
      </c>
      <c r="AO52" t="s">
        <v>25</v>
      </c>
      <c r="AP52">
        <v>4</v>
      </c>
      <c r="AQ52">
        <v>26</v>
      </c>
      <c r="AR52" t="s">
        <v>28</v>
      </c>
      <c r="AS52" t="s">
        <v>55</v>
      </c>
      <c r="AT52" t="s">
        <v>515</v>
      </c>
      <c r="AU52" t="s">
        <v>25</v>
      </c>
      <c r="AV52" t="s">
        <v>512</v>
      </c>
      <c r="AW52" t="s">
        <v>2393</v>
      </c>
      <c r="AX52" t="s">
        <v>825</v>
      </c>
      <c r="AY52" t="s">
        <v>825</v>
      </c>
      <c r="AZ52">
        <v>5807646</v>
      </c>
      <c r="BA52" t="s">
        <v>55</v>
      </c>
      <c r="BB52" s="4">
        <v>43956.55568070602</v>
      </c>
      <c r="BC52" t="s">
        <v>2284</v>
      </c>
      <c r="BD52" t="s">
        <v>29</v>
      </c>
      <c r="BF52" t="s">
        <v>28</v>
      </c>
      <c r="BG52" t="s">
        <v>825</v>
      </c>
      <c r="BH52" t="s">
        <v>825</v>
      </c>
      <c r="BI52" s="3">
        <v>43962.644680578705</v>
      </c>
      <c r="BJ52" t="s">
        <v>1284</v>
      </c>
      <c r="BK52" s="30" t="s">
        <v>878</v>
      </c>
      <c r="BL52" s="3">
        <v>43962.644712951391</v>
      </c>
      <c r="BM52" t="s">
        <v>31</v>
      </c>
      <c r="BN52" t="s">
        <v>32</v>
      </c>
      <c r="BO52" t="s">
        <v>2179</v>
      </c>
      <c r="BP52" t="s">
        <v>1971</v>
      </c>
      <c r="BQ52" t="s">
        <v>826</v>
      </c>
      <c r="BR52" t="s">
        <v>28</v>
      </c>
      <c r="BS52" t="s">
        <v>28</v>
      </c>
      <c r="BT52" t="s">
        <v>120</v>
      </c>
      <c r="BU52" s="3">
        <v>43889.640416666669</v>
      </c>
      <c r="BV52" t="s">
        <v>803</v>
      </c>
      <c r="BW52" s="3">
        <v>43962.648497060189</v>
      </c>
      <c r="BX52" t="s">
        <v>2394</v>
      </c>
      <c r="CG52"/>
      <c r="CH52"/>
      <c r="CI52"/>
      <c r="CY52"/>
      <c r="DA52"/>
      <c r="DE52"/>
      <c r="DF52"/>
    </row>
    <row r="53" spans="1:110" x14ac:dyDescent="0.25">
      <c r="A53" s="1">
        <f>IF(Veg_Table[[#This Row],[VP_STATUS]]="Hold",0,IF(OR(AND(Veg_Table[[#This Row],[PRESCRIP]]="NW_No Work",Veg_Table[[#This Row],[VP_STATUS]]&lt;&gt;"No Work Required Under EVM"),AND(Veg_Table[[#This Row],[VP_STATUS]]="No Work Required Under EVM",Veg_Table[[#This Row],[PRESCRIP]]&lt;&gt;"NW_No Work")),1,0))</f>
        <v>0</v>
      </c>
      <c r="B53" s="1">
        <f>IF(Veg_Table[[#This Row],[SPECIES]]="",1,0)</f>
        <v>0</v>
      </c>
      <c r="C53" s="1">
        <f>IF(Veg_Table[[#This Row],[DIAMETER]]="",1,0)</f>
        <v>0</v>
      </c>
      <c r="D53" s="1">
        <f>IF(Veg_Table[[#This Row],[HEIGHT]]="",1,0)</f>
        <v>0</v>
      </c>
      <c r="E5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3" s="1">
        <f>IF(AND(Veg_Table[[#This Row],[TAT_RESULT]]="ABATE",Veg_Table[[#This Row],[PRESCRIP]]="NW_No Work"),1,0)</f>
        <v>0</v>
      </c>
      <c r="G53" s="1">
        <f>IF(OR(Veg_Table[[#This Row],[Prescription R-Scale]]="NA",Veg_Table[[#This Row],[Diameter R-Scale]]="NA"),0,IF(Veg_Table[[#This Row],[Diameter R-Scale]]&lt;&gt;Veg_Table[[#This Row],[Prescription R-Scale]],1,0))</f>
        <v>0</v>
      </c>
      <c r="H53" s="1">
        <f>IF(OR(AND(Veg_Table[[#This Row],[PRESCRIP]]="BC_Br Rmv", Veg_Table[[#This Row],[WOOD_MAN]]&lt;&gt;"Not Needed"),AND(Veg_Table[[#This Row],[PRESCRIP]]="BCS_Br Rmv+Trt", Veg_Table[[#This Row],[WOOD_MAN]]&lt;&gt;"Not Needed")),1,0)</f>
        <v>0</v>
      </c>
      <c r="I53" s="1">
        <f ca="1">IF(AND(Veg_Table[[#This Row],[Prescription_Changed]]="Yes",Veg_Table[[#This Row],[TAT_RESULT]]=""),1,0)</f>
        <v>0</v>
      </c>
      <c r="J53" s="1">
        <f ca="1">SUM(Veg_Table[[#This Row],[Prescription and Status do not match]:[Prescription_Edited_And_TAT_Is_Blank]])</f>
        <v>1</v>
      </c>
      <c r="K53" s="1">
        <f ca="1">IF(Veg_Table[[#This Row],[Sum of Errors]]&gt;0,1,0)</f>
        <v>1</v>
      </c>
      <c r="L53" s="1">
        <f>1</f>
        <v>1</v>
      </c>
      <c r="M5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53" s="1">
        <f>IF(OR(MID(Veg_Table[[#This Row],[PRESCRIP]],2,1)="1",MID(Veg_Table[[#This Row],[PRESCRIP]],2,1)="2",MID(Veg_Table[[#This Row],[PRESCRIP]],2,1)="3",MID(Veg_Table[[#This Row],[PRESCRIP]],2,1)="4"),_xlfn.NUMBERVALUE(MID(Veg_Table[[#This Row],[PRESCRIP]],2,1)),"NA")</f>
        <v>1</v>
      </c>
      <c r="O53" s="1">
        <f>WEEKNUM(Veg_Table[[#This Row],[EVM_LAST_EDITED_Day]],2)</f>
        <v>20</v>
      </c>
      <c r="P53" s="25">
        <f>IFERROR(DATE(YEAR(Veg_Table[[#This Row],[EVM_LAST_EDITED2]]),MONTH(Veg_Table[[#This Row],[EVM_LAST_EDITED2]]),DAY(Veg_Table[[#This Row],[EVM_LAST_EDITED2]])),DATE(2019,1,1))</f>
        <v>43962</v>
      </c>
      <c r="Q53" s="3">
        <f>VALUE(SUBSTITUTE(Veg_Table[[#This Row],[EVM_LAST_EDITED]],",",""))</f>
        <v>43962.645616643502</v>
      </c>
      <c r="R53" s="1" t="str">
        <f>_xlfn.IFNA(IF(Veg_Table[[#This Row],[EVM_LAST_EDITOR]]="","zBlank EVM Last Editor",VLOOKUP(Veg_Table[[#This Row],[EVM_LAST_EDITOR]],Roster_Table[#All],4,FALSE)),"zAWRR Not in Roster")</f>
        <v>AEA</v>
      </c>
      <c r="S53" s="1" t="str">
        <f>_xlfn.IFNA(IF(Veg_Table[[#This Row],[EVM_LAST_EDITOR]]="","zBlank EVM Last Editor",VLOOKUP(Veg_Table[[#This Row],[EVM_LAST_EDITOR]],Roster_Table[#All],16,FALSE)),"zCompany_AWRR not in Roster")</f>
        <v>Not in Sierra Roster</v>
      </c>
      <c r="T53" s="2">
        <f>IFERROR(DATE(YEAR(Veg_Table[[#This Row],[Created2]]),MONTH(Veg_Table[[#This Row],[Created2]]),DAY(Veg_Table[[#This Row],[Created2]])),DATE(2019,1,1))</f>
        <v>43746</v>
      </c>
      <c r="U53" s="3">
        <f>VALUE(SUBSTITUTE(Veg_Table[[#This Row],[Created]],",",""))</f>
        <v>43746.629942129599</v>
      </c>
      <c r="V53" s="3" t="str">
        <f ca="1">IFERROR(_xlfn.IFNA(CELL("contents",INDIRECT(_xlfn.CONCAT("Veg_Table_Production_Data!",ADDRESS(MATCH(_xlfn.MAXIFS(#REF!,#REF!,"="&amp;Veg_Table[[#This Row],[AUTO_ID]],#REF!,"&lt;"&amp;Veg_Table[[#This Row],[EVM_LAST_EDITED_Day]]),#REF!,0),COLUMN(#REF!),4,1,)))),""),"")</f>
        <v/>
      </c>
      <c r="W53" s="3" t="str">
        <f ca="1">IF(Veg_Table[[#This Row],[Previous_Prescription]]="","No",IF(Veg_Table[[#This Row],[Previous_Prescription]]=Veg_Table[[#This Row],[PRESCRIP]],"No","Yes"))</f>
        <v>No</v>
      </c>
      <c r="X53" s="3" t="str">
        <f>IF(Veg_Table[[#This Row],[EVM_LAST_EDITED_Day]]=Veg_Table[[#This Row],[Created_Day]],"New","Old")</f>
        <v>Old</v>
      </c>
      <c r="Y53" s="1">
        <f>IFERROR(IF(FIND("delete",LOWER(Veg_Table[[#This Row],[PI_COMMENTS]]))&gt;=1,1,0),0)</f>
        <v>0</v>
      </c>
      <c r="Z53" s="1" t="str">
        <f>_xlfn.IFNA(IF(Veg_Table[[#This Row],[EVM_LAST_EDITOR]]="","Yes",VLOOKUP(Veg_Table[[#This Row],[EVM_LAST_EDITOR]],Roster_Table[#All],15,FALSE)),"Yes")</f>
        <v>No</v>
      </c>
      <c r="AA5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3" s="1" t="str">
        <f>_xlfn.IFNA(VLOOKUP(Veg_Table[[#This Row],[EVM_LAST_EDITOR]],Roster_Table[#All],3,FALSE),"zAWRR Not in Roster")</f>
        <v>Drew</v>
      </c>
      <c r="AC53" s="1" t="str">
        <f>_xlfn.IFNA(VLOOKUP(Veg_Table[[#This Row],[EVM_LAST_EDITOR]],Roster_Table[#All],2,FALSE),"zAWRR Not in Roster")</f>
        <v>Berlfein</v>
      </c>
      <c r="AD53" s="1" t="str">
        <f>IF(_xlfn.CONCAT(Veg_Table[[#This Row],[First_Name]]," ",Veg_Table[[#This Row],[Last_Name]])="zAWRR Not in Roster zAWRR Not in Roster","zAWRR Not in Roster",_xlfn.CONCAT(Veg_Table[[#This Row],[First_Name]]," ",Veg_Table[[#This Row],[Last_Name]]))</f>
        <v>Drew Berlfein</v>
      </c>
      <c r="AE53">
        <v>1767034</v>
      </c>
      <c r="AF53" t="s">
        <v>3268</v>
      </c>
      <c r="AG53" t="s">
        <v>30</v>
      </c>
      <c r="AH53" t="s">
        <v>3230</v>
      </c>
      <c r="AI53" t="s">
        <v>2967</v>
      </c>
      <c r="AJ53" t="s">
        <v>820</v>
      </c>
      <c r="AK53" t="s">
        <v>28</v>
      </c>
      <c r="AL53" t="s">
        <v>37</v>
      </c>
      <c r="AM53" t="s">
        <v>529</v>
      </c>
      <c r="AN53" t="s">
        <v>25</v>
      </c>
      <c r="AO53" t="s">
        <v>25</v>
      </c>
      <c r="AP53">
        <v>6</v>
      </c>
      <c r="AQ53">
        <v>30</v>
      </c>
      <c r="AR53" t="s">
        <v>28</v>
      </c>
      <c r="AS53" t="s">
        <v>532</v>
      </c>
      <c r="AT53" t="s">
        <v>522</v>
      </c>
      <c r="AU53" t="s">
        <v>25</v>
      </c>
      <c r="AV53" t="s">
        <v>28</v>
      </c>
      <c r="AW53" t="s">
        <v>3269</v>
      </c>
      <c r="AX53" t="s">
        <v>534</v>
      </c>
      <c r="AY53" t="s">
        <v>28</v>
      </c>
      <c r="AZ53">
        <v>5746657</v>
      </c>
      <c r="BA53" t="s">
        <v>532</v>
      </c>
      <c r="BB53" s="4">
        <v>43945.620496041665</v>
      </c>
      <c r="BC53" t="s">
        <v>28</v>
      </c>
      <c r="BD53" t="s">
        <v>29</v>
      </c>
      <c r="BF53" t="s">
        <v>28</v>
      </c>
      <c r="BG53" t="s">
        <v>534</v>
      </c>
      <c r="BH53" t="s">
        <v>28</v>
      </c>
      <c r="BI53" s="3">
        <v>43962.645462546294</v>
      </c>
      <c r="BJ53" t="s">
        <v>4226</v>
      </c>
      <c r="BK53" s="30" t="s">
        <v>533</v>
      </c>
      <c r="BL53" s="3">
        <v>43962.645616643516</v>
      </c>
      <c r="BM53" t="s">
        <v>31</v>
      </c>
      <c r="BN53" t="s">
        <v>32</v>
      </c>
      <c r="BO53" t="s">
        <v>4212</v>
      </c>
      <c r="BP53" t="s">
        <v>3233</v>
      </c>
      <c r="BQ53" t="s">
        <v>826</v>
      </c>
      <c r="BR53" t="s">
        <v>28</v>
      </c>
      <c r="BS53" t="s">
        <v>28</v>
      </c>
      <c r="BT53" t="s">
        <v>54</v>
      </c>
      <c r="BU53" s="3">
        <v>43746.629942129628</v>
      </c>
      <c r="BV53" t="s">
        <v>803</v>
      </c>
      <c r="BW53" s="3">
        <v>43962.648486087965</v>
      </c>
      <c r="BX53" t="s">
        <v>3270</v>
      </c>
      <c r="CG53"/>
      <c r="CH53"/>
      <c r="CI53"/>
      <c r="CY53"/>
      <c r="DA53"/>
      <c r="DE53"/>
      <c r="DF53"/>
    </row>
    <row r="54" spans="1:110" x14ac:dyDescent="0.25">
      <c r="A54" s="1">
        <f>IF(Veg_Table[[#This Row],[VP_STATUS]]="Hold",0,IF(OR(AND(Veg_Table[[#This Row],[PRESCRIP]]="NW_No Work",Veg_Table[[#This Row],[VP_STATUS]]&lt;&gt;"No Work Required Under EVM"),AND(Veg_Table[[#This Row],[VP_STATUS]]="No Work Required Under EVM",Veg_Table[[#This Row],[PRESCRIP]]&lt;&gt;"NW_No Work")),1,0))</f>
        <v>0</v>
      </c>
      <c r="B54" s="1">
        <f>IF(Veg_Table[[#This Row],[SPECIES]]="",1,0)</f>
        <v>0</v>
      </c>
      <c r="C54" s="1">
        <f>IF(Veg_Table[[#This Row],[DIAMETER]]="",1,0)</f>
        <v>0</v>
      </c>
      <c r="D54" s="1">
        <f>IF(Veg_Table[[#This Row],[HEIGHT]]="",1,0)</f>
        <v>0</v>
      </c>
      <c r="E5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4" s="1">
        <f>IF(AND(Veg_Table[[#This Row],[TAT_RESULT]]="ABATE",Veg_Table[[#This Row],[PRESCRIP]]="NW_No Work"),1,0)</f>
        <v>0</v>
      </c>
      <c r="G54" s="1">
        <f>IF(OR(Veg_Table[[#This Row],[Prescription R-Scale]]="NA",Veg_Table[[#This Row],[Diameter R-Scale]]="NA"),0,IF(Veg_Table[[#This Row],[Diameter R-Scale]]&lt;&gt;Veg_Table[[#This Row],[Prescription R-Scale]],1,0))</f>
        <v>0</v>
      </c>
      <c r="H54" s="1">
        <f>IF(OR(AND(Veg_Table[[#This Row],[PRESCRIP]]="BC_Br Rmv", Veg_Table[[#This Row],[WOOD_MAN]]&lt;&gt;"Not Needed"),AND(Veg_Table[[#This Row],[PRESCRIP]]="BCS_Br Rmv+Trt", Veg_Table[[#This Row],[WOOD_MAN]]&lt;&gt;"Not Needed")),1,0)</f>
        <v>0</v>
      </c>
      <c r="I54" s="1">
        <f ca="1">IF(AND(Veg_Table[[#This Row],[Prescription_Changed]]="Yes",Veg_Table[[#This Row],[TAT_RESULT]]=""),1,0)</f>
        <v>0</v>
      </c>
      <c r="J54" s="1">
        <f ca="1">SUM(Veg_Table[[#This Row],[Prescription and Status do not match]:[Prescription_Edited_And_TAT_Is_Blank]])</f>
        <v>1</v>
      </c>
      <c r="K54" s="1">
        <f ca="1">IF(Veg_Table[[#This Row],[Sum of Errors]]&gt;0,1,0)</f>
        <v>1</v>
      </c>
      <c r="L54" s="1">
        <f>1</f>
        <v>1</v>
      </c>
      <c r="M5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54" s="1">
        <f>IF(OR(MID(Veg_Table[[#This Row],[PRESCRIP]],2,1)="1",MID(Veg_Table[[#This Row],[PRESCRIP]],2,1)="2",MID(Veg_Table[[#This Row],[PRESCRIP]],2,1)="3",MID(Veg_Table[[#This Row],[PRESCRIP]],2,1)="4"),_xlfn.NUMBERVALUE(MID(Veg_Table[[#This Row],[PRESCRIP]],2,1)),"NA")</f>
        <v>1</v>
      </c>
      <c r="O54" s="1">
        <f>WEEKNUM(Veg_Table[[#This Row],[EVM_LAST_EDITED_Day]],2)</f>
        <v>20</v>
      </c>
      <c r="P54" s="25">
        <f>IFERROR(DATE(YEAR(Veg_Table[[#This Row],[EVM_LAST_EDITED2]]),MONTH(Veg_Table[[#This Row],[EVM_LAST_EDITED2]]),DAY(Veg_Table[[#This Row],[EVM_LAST_EDITED2]])),DATE(2019,1,1))</f>
        <v>43962</v>
      </c>
      <c r="Q54" s="3">
        <f>VALUE(SUBSTITUTE(Veg_Table[[#This Row],[EVM_LAST_EDITED]],",",""))</f>
        <v>43962.646706412001</v>
      </c>
      <c r="R54" s="1" t="str">
        <f>_xlfn.IFNA(IF(Veg_Table[[#This Row],[EVM_LAST_EDITOR]]="","zBlank EVM Last Editor",VLOOKUP(Veg_Table[[#This Row],[EVM_LAST_EDITOR]],Roster_Table[#All],4,FALSE)),"zAWRR Not in Roster")</f>
        <v>zAWRR Not in Roster</v>
      </c>
      <c r="S54" s="1" t="str">
        <f>_xlfn.IFNA(IF(Veg_Table[[#This Row],[EVM_LAST_EDITOR]]="","zBlank EVM Last Editor",VLOOKUP(Veg_Table[[#This Row],[EVM_LAST_EDITOR]],Roster_Table[#All],16,FALSE)),"zCompany_AWRR not in Roster")</f>
        <v>zCompany_AWRR not in Roster</v>
      </c>
      <c r="T54" s="2">
        <f>IFERROR(DATE(YEAR(Veg_Table[[#This Row],[Created2]]),MONTH(Veg_Table[[#This Row],[Created2]]),DAY(Veg_Table[[#This Row],[Created2]])),DATE(2019,1,1))</f>
        <v>43889</v>
      </c>
      <c r="U54" s="3">
        <f>VALUE(SUBSTITUTE(Veg_Table[[#This Row],[Created]],",",""))</f>
        <v>43889.529386574097</v>
      </c>
      <c r="V54" s="3" t="str">
        <f ca="1">IFERROR(_xlfn.IFNA(CELL("contents",INDIRECT(_xlfn.CONCAT("Veg_Table_Production_Data!",ADDRESS(MATCH(_xlfn.MAXIFS(#REF!,#REF!,"="&amp;Veg_Table[[#This Row],[AUTO_ID]],#REF!,"&lt;"&amp;Veg_Table[[#This Row],[EVM_LAST_EDITED_Day]]),#REF!,0),COLUMN(#REF!),4,1,)))),""),"")</f>
        <v/>
      </c>
      <c r="W54" s="3" t="str">
        <f ca="1">IF(Veg_Table[[#This Row],[Previous_Prescription]]="","No",IF(Veg_Table[[#This Row],[Previous_Prescription]]=Veg_Table[[#This Row],[PRESCRIP]],"No","Yes"))</f>
        <v>No</v>
      </c>
      <c r="X54" s="3" t="str">
        <f>IF(Veg_Table[[#This Row],[EVM_LAST_EDITED_Day]]=Veg_Table[[#This Row],[Created_Day]],"New","Old")</f>
        <v>Old</v>
      </c>
      <c r="Y54" s="1">
        <f>IFERROR(IF(FIND("delete",LOWER(Veg_Table[[#This Row],[PI_COMMENTS]]))&gt;=1,1,0),0)</f>
        <v>0</v>
      </c>
      <c r="Z54" s="1" t="str">
        <f>_xlfn.IFNA(IF(Veg_Table[[#This Row],[EVM_LAST_EDITOR]]="","Yes",VLOOKUP(Veg_Table[[#This Row],[EVM_LAST_EDITOR]],Roster_Table[#All],15,FALSE)),"Yes")</f>
        <v>Yes</v>
      </c>
      <c r="AA5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4" s="1" t="str">
        <f>_xlfn.IFNA(VLOOKUP(Veg_Table[[#This Row],[EVM_LAST_EDITOR]],Roster_Table[#All],3,FALSE),"zAWRR Not in Roster")</f>
        <v>zAWRR Not in Roster</v>
      </c>
      <c r="AC54" s="1" t="str">
        <f>_xlfn.IFNA(VLOOKUP(Veg_Table[[#This Row],[EVM_LAST_EDITOR]],Roster_Table[#All],2,FALSE),"zAWRR Not in Roster")</f>
        <v>zAWRR Not in Roster</v>
      </c>
      <c r="AD54" s="1" t="str">
        <f>IF(_xlfn.CONCAT(Veg_Table[[#This Row],[First_Name]]," ",Veg_Table[[#This Row],[Last_Name]])="zAWRR Not in Roster zAWRR Not in Roster","zAWRR Not in Roster",_xlfn.CONCAT(Veg_Table[[#This Row],[First_Name]]," ",Veg_Table[[#This Row],[Last_Name]]))</f>
        <v>zAWRR Not in Roster</v>
      </c>
      <c r="AE54">
        <v>1782100</v>
      </c>
      <c r="AF54" t="s">
        <v>2438</v>
      </c>
      <c r="AG54" t="s">
        <v>30</v>
      </c>
      <c r="AH54" t="s">
        <v>1345</v>
      </c>
      <c r="AI54" t="s">
        <v>2291</v>
      </c>
      <c r="AJ54" t="s">
        <v>820</v>
      </c>
      <c r="AK54" t="s">
        <v>28</v>
      </c>
      <c r="AL54" t="s">
        <v>372</v>
      </c>
      <c r="AM54" t="s">
        <v>40</v>
      </c>
      <c r="AN54" t="s">
        <v>25</v>
      </c>
      <c r="AO54" t="s">
        <v>25</v>
      </c>
      <c r="AP54">
        <v>4</v>
      </c>
      <c r="AQ54">
        <v>20</v>
      </c>
      <c r="AR54" t="s">
        <v>28</v>
      </c>
      <c r="AS54" t="s">
        <v>55</v>
      </c>
      <c r="AT54" t="s">
        <v>515</v>
      </c>
      <c r="AU54" t="s">
        <v>25</v>
      </c>
      <c r="AV54" t="s">
        <v>28</v>
      </c>
      <c r="AW54" t="s">
        <v>2439</v>
      </c>
      <c r="AX54" t="s">
        <v>825</v>
      </c>
      <c r="AY54" t="s">
        <v>825</v>
      </c>
      <c r="AZ54">
        <v>5807646</v>
      </c>
      <c r="BA54" t="s">
        <v>55</v>
      </c>
      <c r="BB54" s="4">
        <v>43956.508292939812</v>
      </c>
      <c r="BC54" t="s">
        <v>2284</v>
      </c>
      <c r="BD54" t="s">
        <v>29</v>
      </c>
      <c r="BF54" t="s">
        <v>28</v>
      </c>
      <c r="BG54" t="s">
        <v>825</v>
      </c>
      <c r="BH54" t="s">
        <v>825</v>
      </c>
      <c r="BI54" s="3">
        <v>43962.646680289348</v>
      </c>
      <c r="BJ54" t="s">
        <v>1284</v>
      </c>
      <c r="BK54" s="30" t="s">
        <v>878</v>
      </c>
      <c r="BL54" s="3">
        <v>43962.646706412037</v>
      </c>
      <c r="BM54" t="s">
        <v>31</v>
      </c>
      <c r="BN54" t="s">
        <v>32</v>
      </c>
      <c r="BO54" t="s">
        <v>2179</v>
      </c>
      <c r="BP54" t="s">
        <v>1971</v>
      </c>
      <c r="BQ54" t="s">
        <v>826</v>
      </c>
      <c r="BR54" t="s">
        <v>28</v>
      </c>
      <c r="BS54" t="s">
        <v>28</v>
      </c>
      <c r="BT54" t="s">
        <v>120</v>
      </c>
      <c r="BU54" s="3">
        <v>43889.529386574075</v>
      </c>
      <c r="BV54" t="s">
        <v>803</v>
      </c>
      <c r="BW54" s="3">
        <v>43962.731545740739</v>
      </c>
      <c r="BX54" t="s">
        <v>2440</v>
      </c>
      <c r="CG54"/>
      <c r="CH54"/>
      <c r="CI54"/>
      <c r="CY54"/>
      <c r="DA54"/>
      <c r="DE54"/>
      <c r="DF54"/>
    </row>
    <row r="55" spans="1:110" x14ac:dyDescent="0.25">
      <c r="A55" s="1">
        <f>IF(Veg_Table[[#This Row],[VP_STATUS]]="Hold",0,IF(OR(AND(Veg_Table[[#This Row],[PRESCRIP]]="NW_No Work",Veg_Table[[#This Row],[VP_STATUS]]&lt;&gt;"No Work Required Under EVM"),AND(Veg_Table[[#This Row],[VP_STATUS]]="No Work Required Under EVM",Veg_Table[[#This Row],[PRESCRIP]]&lt;&gt;"NW_No Work")),1,0))</f>
        <v>0</v>
      </c>
      <c r="B55" s="1">
        <f>IF(Veg_Table[[#This Row],[SPECIES]]="",1,0)</f>
        <v>0</v>
      </c>
      <c r="C55" s="1">
        <f>IF(Veg_Table[[#This Row],[DIAMETER]]="",1,0)</f>
        <v>0</v>
      </c>
      <c r="D55" s="1">
        <f>IF(Veg_Table[[#This Row],[HEIGHT]]="",1,0)</f>
        <v>0</v>
      </c>
      <c r="E5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5" s="1">
        <f>IF(AND(Veg_Table[[#This Row],[TAT_RESULT]]="ABATE",Veg_Table[[#This Row],[PRESCRIP]]="NW_No Work"),1,0)</f>
        <v>0</v>
      </c>
      <c r="G55" s="1">
        <f>IF(OR(Veg_Table[[#This Row],[Prescription R-Scale]]="NA",Veg_Table[[#This Row],[Diameter R-Scale]]="NA"),0,IF(Veg_Table[[#This Row],[Diameter R-Scale]]&lt;&gt;Veg_Table[[#This Row],[Prescription R-Scale]],1,0))</f>
        <v>0</v>
      </c>
      <c r="H55" s="1">
        <f>IF(OR(AND(Veg_Table[[#This Row],[PRESCRIP]]="BC_Br Rmv", Veg_Table[[#This Row],[WOOD_MAN]]&lt;&gt;"Not Needed"),AND(Veg_Table[[#This Row],[PRESCRIP]]="BCS_Br Rmv+Trt", Veg_Table[[#This Row],[WOOD_MAN]]&lt;&gt;"Not Needed")),1,0)</f>
        <v>0</v>
      </c>
      <c r="I55" s="1">
        <f ca="1">IF(AND(Veg_Table[[#This Row],[Prescription_Changed]]="Yes",Veg_Table[[#This Row],[TAT_RESULT]]=""),1,0)</f>
        <v>0</v>
      </c>
      <c r="J55" s="1">
        <f ca="1">SUM(Veg_Table[[#This Row],[Prescription and Status do not match]:[Prescription_Edited_And_TAT_Is_Blank]])</f>
        <v>1</v>
      </c>
      <c r="K55" s="1">
        <f ca="1">IF(Veg_Table[[#This Row],[Sum of Errors]]&gt;0,1,0)</f>
        <v>1</v>
      </c>
      <c r="L55" s="1">
        <f>1</f>
        <v>1</v>
      </c>
      <c r="M5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55" s="1">
        <f>IF(OR(MID(Veg_Table[[#This Row],[PRESCRIP]],2,1)="1",MID(Veg_Table[[#This Row],[PRESCRIP]],2,1)="2",MID(Veg_Table[[#This Row],[PRESCRIP]],2,1)="3",MID(Veg_Table[[#This Row],[PRESCRIP]],2,1)="4"),_xlfn.NUMBERVALUE(MID(Veg_Table[[#This Row],[PRESCRIP]],2,1)),"NA")</f>
        <v>1</v>
      </c>
      <c r="O55" s="1">
        <f>WEEKNUM(Veg_Table[[#This Row],[EVM_LAST_EDITED_Day]],2)</f>
        <v>20</v>
      </c>
      <c r="P55" s="25">
        <f>IFERROR(DATE(YEAR(Veg_Table[[#This Row],[EVM_LAST_EDITED2]]),MONTH(Veg_Table[[#This Row],[EVM_LAST_EDITED2]]),DAY(Veg_Table[[#This Row],[EVM_LAST_EDITED2]])),DATE(2019,1,1))</f>
        <v>43962</v>
      </c>
      <c r="Q55" s="3">
        <f>VALUE(SUBSTITUTE(Veg_Table[[#This Row],[EVM_LAST_EDITED]],",",""))</f>
        <v>43962.647441169</v>
      </c>
      <c r="R55" s="1" t="str">
        <f>_xlfn.IFNA(IF(Veg_Table[[#This Row],[EVM_LAST_EDITOR]]="","zBlank EVM Last Editor",VLOOKUP(Veg_Table[[#This Row],[EVM_LAST_EDITOR]],Roster_Table[#All],4,FALSE)),"zAWRR Not in Roster")</f>
        <v>zAWRR Not in Roster</v>
      </c>
      <c r="S55" s="1" t="str">
        <f>_xlfn.IFNA(IF(Veg_Table[[#This Row],[EVM_LAST_EDITOR]]="","zBlank EVM Last Editor",VLOOKUP(Veg_Table[[#This Row],[EVM_LAST_EDITOR]],Roster_Table[#All],16,FALSE)),"zCompany_AWRR not in Roster")</f>
        <v>zCompany_AWRR not in Roster</v>
      </c>
      <c r="T55" s="2">
        <f>IFERROR(DATE(YEAR(Veg_Table[[#This Row],[Created2]]),MONTH(Veg_Table[[#This Row],[Created2]]),DAY(Veg_Table[[#This Row],[Created2]])),DATE(2019,1,1))</f>
        <v>43838</v>
      </c>
      <c r="U55" s="3">
        <f>VALUE(SUBSTITUTE(Veg_Table[[#This Row],[Created]],",",""))</f>
        <v>43838.489050925898</v>
      </c>
      <c r="V55" s="3" t="str">
        <f ca="1">IFERROR(_xlfn.IFNA(CELL("contents",INDIRECT(_xlfn.CONCAT("Veg_Table_Production_Data!",ADDRESS(MATCH(_xlfn.MAXIFS(#REF!,#REF!,"="&amp;Veg_Table[[#This Row],[AUTO_ID]],#REF!,"&lt;"&amp;Veg_Table[[#This Row],[EVM_LAST_EDITED_Day]]),#REF!,0),COLUMN(#REF!),4,1,)))),""),"")</f>
        <v/>
      </c>
      <c r="W55" s="3" t="str">
        <f ca="1">IF(Veg_Table[[#This Row],[Previous_Prescription]]="","No",IF(Veg_Table[[#This Row],[Previous_Prescription]]=Veg_Table[[#This Row],[PRESCRIP]],"No","Yes"))</f>
        <v>No</v>
      </c>
      <c r="X55" s="3" t="str">
        <f>IF(Veg_Table[[#This Row],[EVM_LAST_EDITED_Day]]=Veg_Table[[#This Row],[Created_Day]],"New","Old")</f>
        <v>Old</v>
      </c>
      <c r="Y55" s="1">
        <f>IFERROR(IF(FIND("delete",LOWER(Veg_Table[[#This Row],[PI_COMMENTS]]))&gt;=1,1,0),0)</f>
        <v>0</v>
      </c>
      <c r="Z55" s="1" t="str">
        <f>_xlfn.IFNA(IF(Veg_Table[[#This Row],[EVM_LAST_EDITOR]]="","Yes",VLOOKUP(Veg_Table[[#This Row],[EVM_LAST_EDITOR]],Roster_Table[#All],15,FALSE)),"Yes")</f>
        <v>Yes</v>
      </c>
      <c r="AA5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5" s="1" t="str">
        <f>_xlfn.IFNA(VLOOKUP(Veg_Table[[#This Row],[EVM_LAST_EDITOR]],Roster_Table[#All],3,FALSE),"zAWRR Not in Roster")</f>
        <v>zAWRR Not in Roster</v>
      </c>
      <c r="AC55" s="1" t="str">
        <f>_xlfn.IFNA(VLOOKUP(Veg_Table[[#This Row],[EVM_LAST_EDITOR]],Roster_Table[#All],2,FALSE),"zAWRR Not in Roster")</f>
        <v>zAWRR Not in Roster</v>
      </c>
      <c r="AD55" s="1" t="str">
        <f>IF(_xlfn.CONCAT(Veg_Table[[#This Row],[First_Name]]," ",Veg_Table[[#This Row],[Last_Name]])="zAWRR Not in Roster zAWRR Not in Roster","zAWRR Not in Roster",_xlfn.CONCAT(Veg_Table[[#This Row],[First_Name]]," ",Veg_Table[[#This Row],[Last_Name]]))</f>
        <v>zAWRR Not in Roster</v>
      </c>
      <c r="AE55">
        <v>1773681</v>
      </c>
      <c r="AF55" t="s">
        <v>2327</v>
      </c>
      <c r="AG55" t="s">
        <v>30</v>
      </c>
      <c r="AH55" t="s">
        <v>1345</v>
      </c>
      <c r="AI55" t="s">
        <v>2176</v>
      </c>
      <c r="AJ55" t="s">
        <v>820</v>
      </c>
      <c r="AK55" t="s">
        <v>28</v>
      </c>
      <c r="AL55" t="s">
        <v>372</v>
      </c>
      <c r="AM55" t="s">
        <v>40</v>
      </c>
      <c r="AN55" t="s">
        <v>25</v>
      </c>
      <c r="AO55" t="s">
        <v>25</v>
      </c>
      <c r="AP55">
        <v>7</v>
      </c>
      <c r="AQ55">
        <v>32</v>
      </c>
      <c r="AR55" t="s">
        <v>28</v>
      </c>
      <c r="AS55" t="s">
        <v>924</v>
      </c>
      <c r="AT55" t="s">
        <v>515</v>
      </c>
      <c r="AU55" t="s">
        <v>25</v>
      </c>
      <c r="AV55" t="s">
        <v>512</v>
      </c>
      <c r="AW55" t="s">
        <v>2328</v>
      </c>
      <c r="AX55" t="s">
        <v>825</v>
      </c>
      <c r="AY55" t="s">
        <v>825</v>
      </c>
      <c r="AZ55">
        <v>5807646</v>
      </c>
      <c r="BA55" t="s">
        <v>924</v>
      </c>
      <c r="BB55" s="4">
        <v>43956.507347789353</v>
      </c>
      <c r="BC55" t="s">
        <v>837</v>
      </c>
      <c r="BD55" t="s">
        <v>29</v>
      </c>
      <c r="BF55" t="s">
        <v>28</v>
      </c>
      <c r="BG55" t="s">
        <v>825</v>
      </c>
      <c r="BH55" t="s">
        <v>825</v>
      </c>
      <c r="BI55" s="3">
        <v>43962.647420381945</v>
      </c>
      <c r="BJ55" t="s">
        <v>1284</v>
      </c>
      <c r="BK55" s="30" t="s">
        <v>878</v>
      </c>
      <c r="BL55" s="3">
        <v>43962.647441168985</v>
      </c>
      <c r="BM55" t="s">
        <v>31</v>
      </c>
      <c r="BN55" t="s">
        <v>32</v>
      </c>
      <c r="BO55" t="s">
        <v>2179</v>
      </c>
      <c r="BP55" t="s">
        <v>1971</v>
      </c>
      <c r="BQ55" t="s">
        <v>826</v>
      </c>
      <c r="BR55" t="s">
        <v>28</v>
      </c>
      <c r="BS55" t="s">
        <v>28</v>
      </c>
      <c r="BT55" t="s">
        <v>1023</v>
      </c>
      <c r="BU55" s="3">
        <v>43838.489050925928</v>
      </c>
      <c r="BV55" t="s">
        <v>803</v>
      </c>
      <c r="BW55" s="3">
        <v>43962.731545740739</v>
      </c>
      <c r="BX55" t="s">
        <v>2329</v>
      </c>
      <c r="CG55"/>
      <c r="CH55"/>
      <c r="CI55"/>
      <c r="CY55"/>
      <c r="DA55"/>
      <c r="DE55"/>
      <c r="DF55"/>
    </row>
    <row r="56" spans="1:110" x14ac:dyDescent="0.25">
      <c r="A56" s="1">
        <f>IF(Veg_Table[[#This Row],[VP_STATUS]]="Hold",0,IF(OR(AND(Veg_Table[[#This Row],[PRESCRIP]]="NW_No Work",Veg_Table[[#This Row],[VP_STATUS]]&lt;&gt;"No Work Required Under EVM"),AND(Veg_Table[[#This Row],[VP_STATUS]]="No Work Required Under EVM",Veg_Table[[#This Row],[PRESCRIP]]&lt;&gt;"NW_No Work")),1,0))</f>
        <v>0</v>
      </c>
      <c r="B56" s="1">
        <f>IF(Veg_Table[[#This Row],[SPECIES]]="",1,0)</f>
        <v>0</v>
      </c>
      <c r="C56" s="1">
        <f>IF(Veg_Table[[#This Row],[DIAMETER]]="",1,0)</f>
        <v>0</v>
      </c>
      <c r="D56" s="1">
        <f>IF(Veg_Table[[#This Row],[HEIGHT]]="",1,0)</f>
        <v>0</v>
      </c>
      <c r="E5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6" s="1">
        <f>IF(AND(Veg_Table[[#This Row],[TAT_RESULT]]="ABATE",Veg_Table[[#This Row],[PRESCRIP]]="NW_No Work"),1,0)</f>
        <v>0</v>
      </c>
      <c r="G56" s="1">
        <f>IF(OR(Veg_Table[[#This Row],[Prescription R-Scale]]="NA",Veg_Table[[#This Row],[Diameter R-Scale]]="NA"),0,IF(Veg_Table[[#This Row],[Diameter R-Scale]]&lt;&gt;Veg_Table[[#This Row],[Prescription R-Scale]],1,0))</f>
        <v>0</v>
      </c>
      <c r="H56" s="1">
        <f>IF(OR(AND(Veg_Table[[#This Row],[PRESCRIP]]="BC_Br Rmv", Veg_Table[[#This Row],[WOOD_MAN]]&lt;&gt;"Not Needed"),AND(Veg_Table[[#This Row],[PRESCRIP]]="BCS_Br Rmv+Trt", Veg_Table[[#This Row],[WOOD_MAN]]&lt;&gt;"Not Needed")),1,0)</f>
        <v>0</v>
      </c>
      <c r="I56" s="1">
        <f ca="1">IF(AND(Veg_Table[[#This Row],[Prescription_Changed]]="Yes",Veg_Table[[#This Row],[TAT_RESULT]]=""),1,0)</f>
        <v>0</v>
      </c>
      <c r="J56" s="1">
        <f ca="1">SUM(Veg_Table[[#This Row],[Prescription and Status do not match]:[Prescription_Edited_And_TAT_Is_Blank]])</f>
        <v>1</v>
      </c>
      <c r="K56" s="1">
        <f ca="1">IF(Veg_Table[[#This Row],[Sum of Errors]]&gt;0,1,0)</f>
        <v>1</v>
      </c>
      <c r="L56" s="1">
        <f>1</f>
        <v>1</v>
      </c>
      <c r="M5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56" s="1" t="str">
        <f>IF(OR(MID(Veg_Table[[#This Row],[PRESCRIP]],2,1)="1",MID(Veg_Table[[#This Row],[PRESCRIP]],2,1)="2",MID(Veg_Table[[#This Row],[PRESCRIP]],2,1)="3",MID(Veg_Table[[#This Row],[PRESCRIP]],2,1)="4"),_xlfn.NUMBERVALUE(MID(Veg_Table[[#This Row],[PRESCRIP]],2,1)),"NA")</f>
        <v>NA</v>
      </c>
      <c r="O56" s="1">
        <f>WEEKNUM(Veg_Table[[#This Row],[EVM_LAST_EDITED_Day]],2)</f>
        <v>20</v>
      </c>
      <c r="P56" s="25">
        <f>IFERROR(DATE(YEAR(Veg_Table[[#This Row],[EVM_LAST_EDITED2]]),MONTH(Veg_Table[[#This Row],[EVM_LAST_EDITED2]]),DAY(Veg_Table[[#This Row],[EVM_LAST_EDITED2]])),DATE(2019,1,1))</f>
        <v>43962</v>
      </c>
      <c r="Q56" s="3">
        <f>VALUE(SUBSTITUTE(Veg_Table[[#This Row],[EVM_LAST_EDITED]],",",""))</f>
        <v>43962.650280347203</v>
      </c>
      <c r="R56" s="1" t="str">
        <f>_xlfn.IFNA(IF(Veg_Table[[#This Row],[EVM_LAST_EDITOR]]="","zBlank EVM Last Editor",VLOOKUP(Veg_Table[[#This Row],[EVM_LAST_EDITOR]],Roster_Table[#All],4,FALSE)),"zAWRR Not in Roster")</f>
        <v>zAWRR Not in Roster</v>
      </c>
      <c r="S56" s="1" t="str">
        <f>_xlfn.IFNA(IF(Veg_Table[[#This Row],[EVM_LAST_EDITOR]]="","zBlank EVM Last Editor",VLOOKUP(Veg_Table[[#This Row],[EVM_LAST_EDITOR]],Roster_Table[#All],16,FALSE)),"zCompany_AWRR not in Roster")</f>
        <v>zCompany_AWRR not in Roster</v>
      </c>
      <c r="T56" s="2">
        <f>IFERROR(DATE(YEAR(Veg_Table[[#This Row],[Created2]]),MONTH(Veg_Table[[#This Row],[Created2]]),DAY(Veg_Table[[#This Row],[Created2]])),DATE(2019,1,1))</f>
        <v>43838</v>
      </c>
      <c r="U56" s="3">
        <f>VALUE(SUBSTITUTE(Veg_Table[[#This Row],[Created]],",",""))</f>
        <v>43838.599016203698</v>
      </c>
      <c r="V56" s="3" t="str">
        <f ca="1">IFERROR(_xlfn.IFNA(CELL("contents",INDIRECT(_xlfn.CONCAT("Veg_Table_Production_Data!",ADDRESS(MATCH(_xlfn.MAXIFS(#REF!,#REF!,"="&amp;Veg_Table[[#This Row],[AUTO_ID]],#REF!,"&lt;"&amp;Veg_Table[[#This Row],[EVM_LAST_EDITED_Day]]),#REF!,0),COLUMN(#REF!),4,1,)))),""),"")</f>
        <v/>
      </c>
      <c r="W56" s="3" t="str">
        <f ca="1">IF(Veg_Table[[#This Row],[Previous_Prescription]]="","No",IF(Veg_Table[[#This Row],[Previous_Prescription]]=Veg_Table[[#This Row],[PRESCRIP]],"No","Yes"))</f>
        <v>No</v>
      </c>
      <c r="X56" s="3" t="str">
        <f>IF(Veg_Table[[#This Row],[EVM_LAST_EDITED_Day]]=Veg_Table[[#This Row],[Created_Day]],"New","Old")</f>
        <v>Old</v>
      </c>
      <c r="Y56" s="1">
        <f>IFERROR(IF(FIND("delete",LOWER(Veg_Table[[#This Row],[PI_COMMENTS]]))&gt;=1,1,0),0)</f>
        <v>0</v>
      </c>
      <c r="Z56" s="1" t="str">
        <f>_xlfn.IFNA(IF(Veg_Table[[#This Row],[EVM_LAST_EDITOR]]="","Yes",VLOOKUP(Veg_Table[[#This Row],[EVM_LAST_EDITOR]],Roster_Table[#All],15,FALSE)),"Yes")</f>
        <v>Yes</v>
      </c>
      <c r="AA5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6" s="1" t="str">
        <f>_xlfn.IFNA(VLOOKUP(Veg_Table[[#This Row],[EVM_LAST_EDITOR]],Roster_Table[#All],3,FALSE),"zAWRR Not in Roster")</f>
        <v>zAWRR Not in Roster</v>
      </c>
      <c r="AC56" s="1" t="str">
        <f>_xlfn.IFNA(VLOOKUP(Veg_Table[[#This Row],[EVM_LAST_EDITOR]],Roster_Table[#All],2,FALSE),"zAWRR Not in Roster")</f>
        <v>zAWRR Not in Roster</v>
      </c>
      <c r="AD56" s="1" t="str">
        <f>IF(_xlfn.CONCAT(Veg_Table[[#This Row],[First_Name]]," ",Veg_Table[[#This Row],[Last_Name]])="zAWRR Not in Roster zAWRR Not in Roster","zAWRR Not in Roster",_xlfn.CONCAT(Veg_Table[[#This Row],[First_Name]]," ",Veg_Table[[#This Row],[Last_Name]]))</f>
        <v>zAWRR Not in Roster</v>
      </c>
      <c r="AE56">
        <v>1773805</v>
      </c>
      <c r="AF56" t="s">
        <v>2348</v>
      </c>
      <c r="AG56" t="s">
        <v>30</v>
      </c>
      <c r="AH56" t="s">
        <v>1345</v>
      </c>
      <c r="AI56" t="s">
        <v>1346</v>
      </c>
      <c r="AJ56" t="s">
        <v>820</v>
      </c>
      <c r="AK56" t="s">
        <v>28</v>
      </c>
      <c r="AL56" t="s">
        <v>830</v>
      </c>
      <c r="AM56" t="s">
        <v>875</v>
      </c>
      <c r="AN56" t="s">
        <v>25</v>
      </c>
      <c r="AO56" t="s">
        <v>25</v>
      </c>
      <c r="AP56">
        <v>27</v>
      </c>
      <c r="AQ56">
        <v>80</v>
      </c>
      <c r="AR56" t="s">
        <v>28</v>
      </c>
      <c r="AS56" t="s">
        <v>990</v>
      </c>
      <c r="AT56" t="s">
        <v>515</v>
      </c>
      <c r="AU56" t="s">
        <v>25</v>
      </c>
      <c r="AV56" t="s">
        <v>512</v>
      </c>
      <c r="AW56" t="s">
        <v>2349</v>
      </c>
      <c r="AX56" t="s">
        <v>825</v>
      </c>
      <c r="AY56" t="s">
        <v>825</v>
      </c>
      <c r="AZ56">
        <v>5807646</v>
      </c>
      <c r="BA56" t="s">
        <v>990</v>
      </c>
      <c r="BB56" s="4">
        <v>43956.552121990739</v>
      </c>
      <c r="BC56" t="s">
        <v>2159</v>
      </c>
      <c r="BD56" t="s">
        <v>29</v>
      </c>
      <c r="BF56" t="s">
        <v>28</v>
      </c>
      <c r="BG56" t="s">
        <v>825</v>
      </c>
      <c r="BH56" t="s">
        <v>825</v>
      </c>
      <c r="BI56" s="3">
        <v>43962.650250601851</v>
      </c>
      <c r="BJ56" t="s">
        <v>1799</v>
      </c>
      <c r="BK56" s="30" t="s">
        <v>878</v>
      </c>
      <c r="BL56" s="3">
        <v>43962.650280347225</v>
      </c>
      <c r="BM56" t="s">
        <v>31</v>
      </c>
      <c r="BN56" t="s">
        <v>32</v>
      </c>
      <c r="BO56" t="s">
        <v>2179</v>
      </c>
      <c r="BP56" t="s">
        <v>1971</v>
      </c>
      <c r="BQ56" t="s">
        <v>826</v>
      </c>
      <c r="BR56" t="s">
        <v>28</v>
      </c>
      <c r="BS56" t="s">
        <v>28</v>
      </c>
      <c r="BT56" t="s">
        <v>1023</v>
      </c>
      <c r="BU56" s="3">
        <v>43838.599016203705</v>
      </c>
      <c r="BV56" t="s">
        <v>803</v>
      </c>
      <c r="BW56" s="3">
        <v>43962.731554606478</v>
      </c>
      <c r="BX56" t="s">
        <v>2350</v>
      </c>
      <c r="CG56"/>
      <c r="CH56"/>
      <c r="CI56"/>
      <c r="CY56"/>
      <c r="DA56"/>
      <c r="DE56"/>
      <c r="DF56"/>
    </row>
    <row r="57" spans="1:110" x14ac:dyDescent="0.25">
      <c r="A57" s="1">
        <f>IF(Veg_Table[[#This Row],[VP_STATUS]]="Hold",0,IF(OR(AND(Veg_Table[[#This Row],[PRESCRIP]]="NW_No Work",Veg_Table[[#This Row],[VP_STATUS]]&lt;&gt;"No Work Required Under EVM"),AND(Veg_Table[[#This Row],[VP_STATUS]]="No Work Required Under EVM",Veg_Table[[#This Row],[PRESCRIP]]&lt;&gt;"NW_No Work")),1,0))</f>
        <v>0</v>
      </c>
      <c r="B57" s="1">
        <f>IF(Veg_Table[[#This Row],[SPECIES]]="",1,0)</f>
        <v>0</v>
      </c>
      <c r="C57" s="1">
        <f>IF(Veg_Table[[#This Row],[DIAMETER]]="",1,0)</f>
        <v>0</v>
      </c>
      <c r="D57" s="1">
        <f>IF(Veg_Table[[#This Row],[HEIGHT]]="",1,0)</f>
        <v>0</v>
      </c>
      <c r="E5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7" s="1">
        <f>IF(AND(Veg_Table[[#This Row],[TAT_RESULT]]="ABATE",Veg_Table[[#This Row],[PRESCRIP]]="NW_No Work"),1,0)</f>
        <v>0</v>
      </c>
      <c r="G57" s="1">
        <f>IF(OR(Veg_Table[[#This Row],[Prescription R-Scale]]="NA",Veg_Table[[#This Row],[Diameter R-Scale]]="NA"),0,IF(Veg_Table[[#This Row],[Diameter R-Scale]]&lt;&gt;Veg_Table[[#This Row],[Prescription R-Scale]],1,0))</f>
        <v>0</v>
      </c>
      <c r="H57" s="1">
        <f>IF(OR(AND(Veg_Table[[#This Row],[PRESCRIP]]="BC_Br Rmv", Veg_Table[[#This Row],[WOOD_MAN]]&lt;&gt;"Not Needed"),AND(Veg_Table[[#This Row],[PRESCRIP]]="BCS_Br Rmv+Trt", Veg_Table[[#This Row],[WOOD_MAN]]&lt;&gt;"Not Needed")),1,0)</f>
        <v>0</v>
      </c>
      <c r="I57" s="1">
        <f ca="1">IF(AND(Veg_Table[[#This Row],[Prescription_Changed]]="Yes",Veg_Table[[#This Row],[TAT_RESULT]]=""),1,0)</f>
        <v>0</v>
      </c>
      <c r="J57" s="1">
        <f ca="1">SUM(Veg_Table[[#This Row],[Prescription and Status do not match]:[Prescription_Edited_And_TAT_Is_Blank]])</f>
        <v>1</v>
      </c>
      <c r="K57" s="1">
        <f ca="1">IF(Veg_Table[[#This Row],[Sum of Errors]]&gt;0,1,0)</f>
        <v>1</v>
      </c>
      <c r="L57" s="1">
        <f>1</f>
        <v>1</v>
      </c>
      <c r="M5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57" s="1">
        <f>IF(OR(MID(Veg_Table[[#This Row],[PRESCRIP]],2,1)="1",MID(Veg_Table[[#This Row],[PRESCRIP]],2,1)="2",MID(Veg_Table[[#This Row],[PRESCRIP]],2,1)="3",MID(Veg_Table[[#This Row],[PRESCRIP]],2,1)="4"),_xlfn.NUMBERVALUE(MID(Veg_Table[[#This Row],[PRESCRIP]],2,1)),"NA")</f>
        <v>3</v>
      </c>
      <c r="O57" s="1">
        <f>WEEKNUM(Veg_Table[[#This Row],[EVM_LAST_EDITED_Day]],2)</f>
        <v>20</v>
      </c>
      <c r="P57" s="25">
        <f>IFERROR(DATE(YEAR(Veg_Table[[#This Row],[EVM_LAST_EDITED2]]),MONTH(Veg_Table[[#This Row],[EVM_LAST_EDITED2]]),DAY(Veg_Table[[#This Row],[EVM_LAST_EDITED2]])),DATE(2019,1,1))</f>
        <v>43962</v>
      </c>
      <c r="Q57" s="3">
        <f>VALUE(SUBSTITUTE(Veg_Table[[#This Row],[EVM_LAST_EDITED]],",",""))</f>
        <v>43962.652205775499</v>
      </c>
      <c r="R57" s="1" t="str">
        <f>_xlfn.IFNA(IF(Veg_Table[[#This Row],[EVM_LAST_EDITOR]]="","zBlank EVM Last Editor",VLOOKUP(Veg_Table[[#This Row],[EVM_LAST_EDITOR]],Roster_Table[#All],4,FALSE)),"zAWRR Not in Roster")</f>
        <v>zAWRR Not in Roster</v>
      </c>
      <c r="S57" s="1" t="str">
        <f>_xlfn.IFNA(IF(Veg_Table[[#This Row],[EVM_LAST_EDITOR]]="","zBlank EVM Last Editor",VLOOKUP(Veg_Table[[#This Row],[EVM_LAST_EDITOR]],Roster_Table[#All],16,FALSE)),"zCompany_AWRR not in Roster")</f>
        <v>zCompany_AWRR not in Roster</v>
      </c>
      <c r="T57" s="2">
        <f>IFERROR(DATE(YEAR(Veg_Table[[#This Row],[Created2]]),MONTH(Veg_Table[[#This Row],[Created2]]),DAY(Veg_Table[[#This Row],[Created2]])),DATE(2019,1,1))</f>
        <v>43923</v>
      </c>
      <c r="U57" s="3">
        <f>VALUE(SUBSTITUTE(Veg_Table[[#This Row],[Created]],",",""))</f>
        <v>43923.236378703703</v>
      </c>
      <c r="V57" s="3" t="str">
        <f ca="1">IFERROR(_xlfn.IFNA(CELL("contents",INDIRECT(_xlfn.CONCAT("Veg_Table_Production_Data!",ADDRESS(MATCH(_xlfn.MAXIFS(#REF!,#REF!,"="&amp;Veg_Table[[#This Row],[AUTO_ID]],#REF!,"&lt;"&amp;Veg_Table[[#This Row],[EVM_LAST_EDITED_Day]]),#REF!,0),COLUMN(#REF!),4,1,)))),""),"")</f>
        <v/>
      </c>
      <c r="W57" s="3" t="str">
        <f ca="1">IF(Veg_Table[[#This Row],[Previous_Prescription]]="","No",IF(Veg_Table[[#This Row],[Previous_Prescription]]=Veg_Table[[#This Row],[PRESCRIP]],"No","Yes"))</f>
        <v>No</v>
      </c>
      <c r="X57" s="3" t="str">
        <f>IF(Veg_Table[[#This Row],[EVM_LAST_EDITED_Day]]=Veg_Table[[#This Row],[Created_Day]],"New","Old")</f>
        <v>Old</v>
      </c>
      <c r="Y57" s="1">
        <f>IFERROR(IF(FIND("delete",LOWER(Veg_Table[[#This Row],[PI_COMMENTS]]))&gt;=1,1,0),0)</f>
        <v>0</v>
      </c>
      <c r="Z57" s="1" t="str">
        <f>_xlfn.IFNA(IF(Veg_Table[[#This Row],[EVM_LAST_EDITOR]]="","Yes",VLOOKUP(Veg_Table[[#This Row],[EVM_LAST_EDITOR]],Roster_Table[#All],15,FALSE)),"Yes")</f>
        <v>Yes</v>
      </c>
      <c r="AA5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7" s="1" t="str">
        <f>_xlfn.IFNA(VLOOKUP(Veg_Table[[#This Row],[EVM_LAST_EDITOR]],Roster_Table[#All],3,FALSE),"zAWRR Not in Roster")</f>
        <v>zAWRR Not in Roster</v>
      </c>
      <c r="AC57" s="1" t="str">
        <f>_xlfn.IFNA(VLOOKUP(Veg_Table[[#This Row],[EVM_LAST_EDITOR]],Roster_Table[#All],2,FALSE),"zAWRR Not in Roster")</f>
        <v>zAWRR Not in Roster</v>
      </c>
      <c r="AD57" s="1" t="str">
        <f>IF(_xlfn.CONCAT(Veg_Table[[#This Row],[First_Name]]," ",Veg_Table[[#This Row],[Last_Name]])="zAWRR Not in Roster zAWRR Not in Roster","zAWRR Not in Roster",_xlfn.CONCAT(Veg_Table[[#This Row],[First_Name]]," ",Veg_Table[[#This Row],[Last_Name]]))</f>
        <v>zAWRR Not in Roster</v>
      </c>
      <c r="AE57">
        <v>2966845</v>
      </c>
      <c r="AF57" t="s">
        <v>2395</v>
      </c>
      <c r="AG57" t="s">
        <v>30</v>
      </c>
      <c r="AH57" t="s">
        <v>1345</v>
      </c>
      <c r="AI57" t="s">
        <v>1350</v>
      </c>
      <c r="AJ57" t="s">
        <v>820</v>
      </c>
      <c r="AK57" t="s">
        <v>28</v>
      </c>
      <c r="AL57" t="s">
        <v>830</v>
      </c>
      <c r="AM57" t="s">
        <v>1034</v>
      </c>
      <c r="AN57" t="s">
        <v>25</v>
      </c>
      <c r="AO57" t="s">
        <v>25</v>
      </c>
      <c r="AP57">
        <v>30</v>
      </c>
      <c r="AQ57">
        <v>130</v>
      </c>
      <c r="AR57" t="s">
        <v>28</v>
      </c>
      <c r="AS57" t="s">
        <v>51</v>
      </c>
      <c r="AT57" t="s">
        <v>515</v>
      </c>
      <c r="AU57" t="s">
        <v>25</v>
      </c>
      <c r="AV57" t="s">
        <v>512</v>
      </c>
      <c r="AW57" t="s">
        <v>2396</v>
      </c>
      <c r="AX57" t="s">
        <v>825</v>
      </c>
      <c r="AY57" t="s">
        <v>825</v>
      </c>
      <c r="AZ57">
        <v>5807646</v>
      </c>
      <c r="BA57" t="s">
        <v>51</v>
      </c>
      <c r="BB57" s="4">
        <v>43959.489415729164</v>
      </c>
      <c r="BC57" t="s">
        <v>837</v>
      </c>
      <c r="BD57" t="s">
        <v>29</v>
      </c>
      <c r="BE57" t="s">
        <v>28</v>
      </c>
      <c r="BF57" t="s">
        <v>28</v>
      </c>
      <c r="BG57" t="s">
        <v>825</v>
      </c>
      <c r="BH57" t="s">
        <v>825</v>
      </c>
      <c r="BI57" s="3">
        <v>43962.652184293984</v>
      </c>
      <c r="BJ57" t="s">
        <v>1799</v>
      </c>
      <c r="BK57" s="30" t="s">
        <v>878</v>
      </c>
      <c r="BL57" s="3">
        <v>43962.652205775463</v>
      </c>
      <c r="BM57" t="s">
        <v>31</v>
      </c>
      <c r="BN57" t="s">
        <v>32</v>
      </c>
      <c r="BO57" t="s">
        <v>2179</v>
      </c>
      <c r="BP57" t="s">
        <v>1971</v>
      </c>
      <c r="BQ57" t="s">
        <v>826</v>
      </c>
      <c r="BR57" t="s">
        <v>28</v>
      </c>
      <c r="BS57" t="s">
        <v>28</v>
      </c>
      <c r="BT57" t="s">
        <v>803</v>
      </c>
      <c r="BU57" s="3">
        <v>43923.236378703703</v>
      </c>
      <c r="BV57" t="s">
        <v>803</v>
      </c>
      <c r="BW57" s="3">
        <v>43962.731747650461</v>
      </c>
      <c r="BX57" t="s">
        <v>2397</v>
      </c>
      <c r="CG57"/>
      <c r="CH57"/>
      <c r="CI57"/>
      <c r="CY57"/>
      <c r="DA57"/>
      <c r="DE57"/>
      <c r="DF57"/>
    </row>
    <row r="58" spans="1:110" x14ac:dyDescent="0.25">
      <c r="A58" s="1">
        <f>IF(Veg_Table[[#This Row],[VP_STATUS]]="Hold",0,IF(OR(AND(Veg_Table[[#This Row],[PRESCRIP]]="NW_No Work",Veg_Table[[#This Row],[VP_STATUS]]&lt;&gt;"No Work Required Under EVM"),AND(Veg_Table[[#This Row],[VP_STATUS]]="No Work Required Under EVM",Veg_Table[[#This Row],[PRESCRIP]]&lt;&gt;"NW_No Work")),1,0))</f>
        <v>0</v>
      </c>
      <c r="B58" s="1">
        <f>IF(Veg_Table[[#This Row],[SPECIES]]="",1,0)</f>
        <v>0</v>
      </c>
      <c r="C58" s="1">
        <f>IF(Veg_Table[[#This Row],[DIAMETER]]="",1,0)</f>
        <v>0</v>
      </c>
      <c r="D58" s="1">
        <f>IF(Veg_Table[[#This Row],[HEIGHT]]="",1,0)</f>
        <v>0</v>
      </c>
      <c r="E5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8" s="1">
        <f>IF(AND(Veg_Table[[#This Row],[TAT_RESULT]]="ABATE",Veg_Table[[#This Row],[PRESCRIP]]="NW_No Work"),1,0)</f>
        <v>0</v>
      </c>
      <c r="G58" s="1">
        <f>IF(OR(Veg_Table[[#This Row],[Prescription R-Scale]]="NA",Veg_Table[[#This Row],[Diameter R-Scale]]="NA"),0,IF(Veg_Table[[#This Row],[Diameter R-Scale]]&lt;&gt;Veg_Table[[#This Row],[Prescription R-Scale]],1,0))</f>
        <v>0</v>
      </c>
      <c r="H58" s="1">
        <f>IF(OR(AND(Veg_Table[[#This Row],[PRESCRIP]]="BC_Br Rmv", Veg_Table[[#This Row],[WOOD_MAN]]&lt;&gt;"Not Needed"),AND(Veg_Table[[#This Row],[PRESCRIP]]="BCS_Br Rmv+Trt", Veg_Table[[#This Row],[WOOD_MAN]]&lt;&gt;"Not Needed")),1,0)</f>
        <v>0</v>
      </c>
      <c r="I58" s="1">
        <f ca="1">IF(AND(Veg_Table[[#This Row],[Prescription_Changed]]="Yes",Veg_Table[[#This Row],[TAT_RESULT]]=""),1,0)</f>
        <v>0</v>
      </c>
      <c r="J58" s="1">
        <f ca="1">SUM(Veg_Table[[#This Row],[Prescription and Status do not match]:[Prescription_Edited_And_TAT_Is_Blank]])</f>
        <v>1</v>
      </c>
      <c r="K58" s="1">
        <f ca="1">IF(Veg_Table[[#This Row],[Sum of Errors]]&gt;0,1,0)</f>
        <v>1</v>
      </c>
      <c r="L58" s="1">
        <f>1</f>
        <v>1</v>
      </c>
      <c r="M5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58" s="1">
        <f>IF(OR(MID(Veg_Table[[#This Row],[PRESCRIP]],2,1)="1",MID(Veg_Table[[#This Row],[PRESCRIP]],2,1)="2",MID(Veg_Table[[#This Row],[PRESCRIP]],2,1)="3",MID(Veg_Table[[#This Row],[PRESCRIP]],2,1)="4"),_xlfn.NUMBERVALUE(MID(Veg_Table[[#This Row],[PRESCRIP]],2,1)),"NA")</f>
        <v>2</v>
      </c>
      <c r="O58" s="1">
        <f>WEEKNUM(Veg_Table[[#This Row],[EVM_LAST_EDITED_Day]],2)</f>
        <v>20</v>
      </c>
      <c r="P58" s="25">
        <f>IFERROR(DATE(YEAR(Veg_Table[[#This Row],[EVM_LAST_EDITED2]]),MONTH(Veg_Table[[#This Row],[EVM_LAST_EDITED2]]),DAY(Veg_Table[[#This Row],[EVM_LAST_EDITED2]])),DATE(2019,1,1))</f>
        <v>43962</v>
      </c>
      <c r="Q58" s="3">
        <f>VALUE(SUBSTITUTE(Veg_Table[[#This Row],[EVM_LAST_EDITED]],",",""))</f>
        <v>43962.653668229199</v>
      </c>
      <c r="R58" s="1" t="str">
        <f>_xlfn.IFNA(IF(Veg_Table[[#This Row],[EVM_LAST_EDITOR]]="","zBlank EVM Last Editor",VLOOKUP(Veg_Table[[#This Row],[EVM_LAST_EDITOR]],Roster_Table[#All],4,FALSE)),"zAWRR Not in Roster")</f>
        <v>AEA</v>
      </c>
      <c r="S58" s="1" t="str">
        <f>_xlfn.IFNA(IF(Veg_Table[[#This Row],[EVM_LAST_EDITOR]]="","zBlank EVM Last Editor",VLOOKUP(Veg_Table[[#This Row],[EVM_LAST_EDITOR]],Roster_Table[#All],16,FALSE)),"zCompany_AWRR not in Roster")</f>
        <v>Not in Sierra Roster</v>
      </c>
      <c r="T58" s="2">
        <f>IFERROR(DATE(YEAR(Veg_Table[[#This Row],[Created2]]),MONTH(Veg_Table[[#This Row],[Created2]]),DAY(Veg_Table[[#This Row],[Created2]])),DATE(2019,1,1))</f>
        <v>43752</v>
      </c>
      <c r="U58" s="3">
        <f>VALUE(SUBSTITUTE(Veg_Table[[#This Row],[Created]],",",""))</f>
        <v>43752.554259259297</v>
      </c>
      <c r="V58" s="3" t="str">
        <f ca="1">IFERROR(_xlfn.IFNA(CELL("contents",INDIRECT(_xlfn.CONCAT("Veg_Table_Production_Data!",ADDRESS(MATCH(_xlfn.MAXIFS(#REF!,#REF!,"="&amp;Veg_Table[[#This Row],[AUTO_ID]],#REF!,"&lt;"&amp;Veg_Table[[#This Row],[EVM_LAST_EDITED_Day]]),#REF!,0),COLUMN(#REF!),4,1,)))),""),"")</f>
        <v/>
      </c>
      <c r="W58" s="3" t="str">
        <f ca="1">IF(Veg_Table[[#This Row],[Previous_Prescription]]="","No",IF(Veg_Table[[#This Row],[Previous_Prescription]]=Veg_Table[[#This Row],[PRESCRIP]],"No","Yes"))</f>
        <v>No</v>
      </c>
      <c r="X58" s="3" t="str">
        <f>IF(Veg_Table[[#This Row],[EVM_LAST_EDITED_Day]]=Veg_Table[[#This Row],[Created_Day]],"New","Old")</f>
        <v>Old</v>
      </c>
      <c r="Y58" s="1">
        <f>IFERROR(IF(FIND("delete",LOWER(Veg_Table[[#This Row],[PI_COMMENTS]]))&gt;=1,1,0),0)</f>
        <v>0</v>
      </c>
      <c r="Z58" s="1" t="str">
        <f>_xlfn.IFNA(IF(Veg_Table[[#This Row],[EVM_LAST_EDITOR]]="","Yes",VLOOKUP(Veg_Table[[#This Row],[EVM_LAST_EDITOR]],Roster_Table[#All],15,FALSE)),"Yes")</f>
        <v>No</v>
      </c>
      <c r="AA5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8" s="1" t="str">
        <f>_xlfn.IFNA(VLOOKUP(Veg_Table[[#This Row],[EVM_LAST_EDITOR]],Roster_Table[#All],3,FALSE),"zAWRR Not in Roster")</f>
        <v>Drew</v>
      </c>
      <c r="AC58" s="1" t="str">
        <f>_xlfn.IFNA(VLOOKUP(Veg_Table[[#This Row],[EVM_LAST_EDITOR]],Roster_Table[#All],2,FALSE),"zAWRR Not in Roster")</f>
        <v>Berlfein</v>
      </c>
      <c r="AD58" s="1" t="str">
        <f>IF(_xlfn.CONCAT(Veg_Table[[#This Row],[First_Name]]," ",Veg_Table[[#This Row],[Last_Name]])="zAWRR Not in Roster zAWRR Not in Roster","zAWRR Not in Roster",_xlfn.CONCAT(Veg_Table[[#This Row],[First_Name]]," ",Veg_Table[[#This Row],[Last_Name]]))</f>
        <v>Drew Berlfein</v>
      </c>
      <c r="AE58">
        <v>1767329</v>
      </c>
      <c r="AF58" t="s">
        <v>3284</v>
      </c>
      <c r="AG58" t="s">
        <v>30</v>
      </c>
      <c r="AH58" t="s">
        <v>3230</v>
      </c>
      <c r="AI58" t="s">
        <v>2967</v>
      </c>
      <c r="AJ58" t="s">
        <v>820</v>
      </c>
      <c r="AK58" t="s">
        <v>28</v>
      </c>
      <c r="AL58" t="s">
        <v>37</v>
      </c>
      <c r="AM58" t="s">
        <v>38</v>
      </c>
      <c r="AN58" t="s">
        <v>25</v>
      </c>
      <c r="AO58" t="s">
        <v>25</v>
      </c>
      <c r="AP58">
        <v>12</v>
      </c>
      <c r="AQ58">
        <v>68</v>
      </c>
      <c r="AR58" t="s">
        <v>28</v>
      </c>
      <c r="AS58" t="s">
        <v>42</v>
      </c>
      <c r="AT58" t="s">
        <v>522</v>
      </c>
      <c r="AU58" t="s">
        <v>25</v>
      </c>
      <c r="AV58" t="s">
        <v>28</v>
      </c>
      <c r="AW58" t="s">
        <v>3285</v>
      </c>
      <c r="AX58" t="s">
        <v>534</v>
      </c>
      <c r="AY58" t="s">
        <v>28</v>
      </c>
      <c r="AZ58">
        <v>5746657</v>
      </c>
      <c r="BA58" t="s">
        <v>42</v>
      </c>
      <c r="BB58" s="4">
        <v>43945.625161979166</v>
      </c>
      <c r="BC58" t="s">
        <v>28</v>
      </c>
      <c r="BD58" t="s">
        <v>29</v>
      </c>
      <c r="BF58" t="s">
        <v>28</v>
      </c>
      <c r="BG58" t="s">
        <v>534</v>
      </c>
      <c r="BH58" t="s">
        <v>28</v>
      </c>
      <c r="BI58" s="3">
        <v>43962.653543819448</v>
      </c>
      <c r="BJ58" t="s">
        <v>4456</v>
      </c>
      <c r="BK58" s="30" t="s">
        <v>533</v>
      </c>
      <c r="BL58" s="3">
        <v>43962.65366822917</v>
      </c>
      <c r="BM58" t="s">
        <v>31</v>
      </c>
      <c r="BN58" t="s">
        <v>32</v>
      </c>
      <c r="BO58" t="s">
        <v>4212</v>
      </c>
      <c r="BP58" t="s">
        <v>3233</v>
      </c>
      <c r="BQ58" t="s">
        <v>826</v>
      </c>
      <c r="BR58" t="s">
        <v>28</v>
      </c>
      <c r="BS58" t="s">
        <v>28</v>
      </c>
      <c r="BT58" t="s">
        <v>54</v>
      </c>
      <c r="BU58" s="3">
        <v>43752.554259259261</v>
      </c>
      <c r="BV58" t="s">
        <v>803</v>
      </c>
      <c r="BW58" s="3">
        <v>43962.731545740739</v>
      </c>
      <c r="BX58" t="s">
        <v>3286</v>
      </c>
      <c r="CG58"/>
      <c r="CH58"/>
      <c r="CI58"/>
      <c r="CY58"/>
      <c r="DA58"/>
      <c r="DE58"/>
      <c r="DF58"/>
    </row>
    <row r="59" spans="1:110" x14ac:dyDescent="0.25">
      <c r="A59" s="1">
        <f>IF(Veg_Table[[#This Row],[VP_STATUS]]="Hold",0,IF(OR(AND(Veg_Table[[#This Row],[PRESCRIP]]="NW_No Work",Veg_Table[[#This Row],[VP_STATUS]]&lt;&gt;"No Work Required Under EVM"),AND(Veg_Table[[#This Row],[VP_STATUS]]="No Work Required Under EVM",Veg_Table[[#This Row],[PRESCRIP]]&lt;&gt;"NW_No Work")),1,0))</f>
        <v>0</v>
      </c>
      <c r="B59" s="1">
        <f>IF(Veg_Table[[#This Row],[SPECIES]]="",1,0)</f>
        <v>0</v>
      </c>
      <c r="C59" s="1">
        <f>IF(Veg_Table[[#This Row],[DIAMETER]]="",1,0)</f>
        <v>0</v>
      </c>
      <c r="D59" s="1">
        <f>IF(Veg_Table[[#This Row],[HEIGHT]]="",1,0)</f>
        <v>0</v>
      </c>
      <c r="E5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9" s="1">
        <f>IF(AND(Veg_Table[[#This Row],[TAT_RESULT]]="ABATE",Veg_Table[[#This Row],[PRESCRIP]]="NW_No Work"),1,0)</f>
        <v>0</v>
      </c>
      <c r="G59" s="1">
        <f>IF(OR(Veg_Table[[#This Row],[Prescription R-Scale]]="NA",Veg_Table[[#This Row],[Diameter R-Scale]]="NA"),0,IF(Veg_Table[[#This Row],[Diameter R-Scale]]&lt;&gt;Veg_Table[[#This Row],[Prescription R-Scale]],1,0))</f>
        <v>0</v>
      </c>
      <c r="H59" s="1">
        <f>IF(OR(AND(Veg_Table[[#This Row],[PRESCRIP]]="BC_Br Rmv", Veg_Table[[#This Row],[WOOD_MAN]]&lt;&gt;"Not Needed"),AND(Veg_Table[[#This Row],[PRESCRIP]]="BCS_Br Rmv+Trt", Veg_Table[[#This Row],[WOOD_MAN]]&lt;&gt;"Not Needed")),1,0)</f>
        <v>0</v>
      </c>
      <c r="I59" s="1">
        <f ca="1">IF(AND(Veg_Table[[#This Row],[Prescription_Changed]]="Yes",Veg_Table[[#This Row],[TAT_RESULT]]=""),1,0)</f>
        <v>0</v>
      </c>
      <c r="J59" s="1">
        <f ca="1">SUM(Veg_Table[[#This Row],[Prescription and Status do not match]:[Prescription_Edited_And_TAT_Is_Blank]])</f>
        <v>1</v>
      </c>
      <c r="K59" s="1">
        <f ca="1">IF(Veg_Table[[#This Row],[Sum of Errors]]&gt;0,1,0)</f>
        <v>1</v>
      </c>
      <c r="L59" s="1">
        <f>1</f>
        <v>1</v>
      </c>
      <c r="M5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59" s="1" t="str">
        <f>IF(OR(MID(Veg_Table[[#This Row],[PRESCRIP]],2,1)="1",MID(Veg_Table[[#This Row],[PRESCRIP]],2,1)="2",MID(Veg_Table[[#This Row],[PRESCRIP]],2,1)="3",MID(Veg_Table[[#This Row],[PRESCRIP]],2,1)="4"),_xlfn.NUMBERVALUE(MID(Veg_Table[[#This Row],[PRESCRIP]],2,1)),"NA")</f>
        <v>NA</v>
      </c>
      <c r="O59" s="1">
        <f>WEEKNUM(Veg_Table[[#This Row],[EVM_LAST_EDITED_Day]],2)</f>
        <v>20</v>
      </c>
      <c r="P59" s="25">
        <f>IFERROR(DATE(YEAR(Veg_Table[[#This Row],[EVM_LAST_EDITED2]]),MONTH(Veg_Table[[#This Row],[EVM_LAST_EDITED2]]),DAY(Veg_Table[[#This Row],[EVM_LAST_EDITED2]])),DATE(2019,1,1))</f>
        <v>43962</v>
      </c>
      <c r="Q59" s="3">
        <f>VALUE(SUBSTITUTE(Veg_Table[[#This Row],[EVM_LAST_EDITED]],",",""))</f>
        <v>43962.655281736101</v>
      </c>
      <c r="R59" s="1" t="str">
        <f>_xlfn.IFNA(IF(Veg_Table[[#This Row],[EVM_LAST_EDITOR]]="","zBlank EVM Last Editor",VLOOKUP(Veg_Table[[#This Row],[EVM_LAST_EDITOR]],Roster_Table[#All],4,FALSE)),"zAWRR Not in Roster")</f>
        <v>AEA</v>
      </c>
      <c r="S59" s="1" t="str">
        <f>_xlfn.IFNA(IF(Veg_Table[[#This Row],[EVM_LAST_EDITOR]]="","zBlank EVM Last Editor",VLOOKUP(Veg_Table[[#This Row],[EVM_LAST_EDITOR]],Roster_Table[#All],16,FALSE)),"zCompany_AWRR not in Roster")</f>
        <v>Not in Sierra Roster</v>
      </c>
      <c r="T59" s="2">
        <f>IFERROR(DATE(YEAR(Veg_Table[[#This Row],[Created2]]),MONTH(Veg_Table[[#This Row],[Created2]]),DAY(Veg_Table[[#This Row],[Created2]])),DATE(2019,1,1))</f>
        <v>43752</v>
      </c>
      <c r="U59" s="3">
        <f>VALUE(SUBSTITUTE(Veg_Table[[#This Row],[Created]],",",""))</f>
        <v>43752.542141203703</v>
      </c>
      <c r="V59" s="3" t="str">
        <f ca="1">IFERROR(_xlfn.IFNA(CELL("contents",INDIRECT(_xlfn.CONCAT("Veg_Table_Production_Data!",ADDRESS(MATCH(_xlfn.MAXIFS(#REF!,#REF!,"="&amp;Veg_Table[[#This Row],[AUTO_ID]],#REF!,"&lt;"&amp;Veg_Table[[#This Row],[EVM_LAST_EDITED_Day]]),#REF!,0),COLUMN(#REF!),4,1,)))),""),"")</f>
        <v/>
      </c>
      <c r="W59" s="3" t="str">
        <f ca="1">IF(Veg_Table[[#This Row],[Previous_Prescription]]="","No",IF(Veg_Table[[#This Row],[Previous_Prescription]]=Veg_Table[[#This Row],[PRESCRIP]],"No","Yes"))</f>
        <v>No</v>
      </c>
      <c r="X59" s="3" t="str">
        <f>IF(Veg_Table[[#This Row],[EVM_LAST_EDITED_Day]]=Veg_Table[[#This Row],[Created_Day]],"New","Old")</f>
        <v>Old</v>
      </c>
      <c r="Y59" s="1">
        <f>IFERROR(IF(FIND("delete",LOWER(Veg_Table[[#This Row],[PI_COMMENTS]]))&gt;=1,1,0),0)</f>
        <v>0</v>
      </c>
      <c r="Z59" s="1" t="str">
        <f>_xlfn.IFNA(IF(Veg_Table[[#This Row],[EVM_LAST_EDITOR]]="","Yes",VLOOKUP(Veg_Table[[#This Row],[EVM_LAST_EDITOR]],Roster_Table[#All],15,FALSE)),"Yes")</f>
        <v>No</v>
      </c>
      <c r="AA5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9" s="1" t="str">
        <f>_xlfn.IFNA(VLOOKUP(Veg_Table[[#This Row],[EVM_LAST_EDITOR]],Roster_Table[#All],3,FALSE),"zAWRR Not in Roster")</f>
        <v>Drew</v>
      </c>
      <c r="AC59" s="1" t="str">
        <f>_xlfn.IFNA(VLOOKUP(Veg_Table[[#This Row],[EVM_LAST_EDITOR]],Roster_Table[#All],2,FALSE),"zAWRR Not in Roster")</f>
        <v>Berlfein</v>
      </c>
      <c r="AD59" s="1" t="str">
        <f>IF(_xlfn.CONCAT(Veg_Table[[#This Row],[First_Name]]," ",Veg_Table[[#This Row],[Last_Name]])="zAWRR Not in Roster zAWRR Not in Roster","zAWRR Not in Roster",_xlfn.CONCAT(Veg_Table[[#This Row],[First_Name]]," ",Veg_Table[[#This Row],[Last_Name]]))</f>
        <v>Drew Berlfein</v>
      </c>
      <c r="AE59">
        <v>1767326</v>
      </c>
      <c r="AF59" t="s">
        <v>3276</v>
      </c>
      <c r="AG59" t="s">
        <v>30</v>
      </c>
      <c r="AH59" t="s">
        <v>3230</v>
      </c>
      <c r="AI59" t="s">
        <v>2967</v>
      </c>
      <c r="AJ59" t="s">
        <v>820</v>
      </c>
      <c r="AK59" t="s">
        <v>28</v>
      </c>
      <c r="AL59" t="s">
        <v>37</v>
      </c>
      <c r="AM59" t="s">
        <v>529</v>
      </c>
      <c r="AN59" t="s">
        <v>25</v>
      </c>
      <c r="AO59" t="s">
        <v>25</v>
      </c>
      <c r="AP59">
        <v>11</v>
      </c>
      <c r="AQ59">
        <v>35</v>
      </c>
      <c r="AR59" t="s">
        <v>28</v>
      </c>
      <c r="AS59" t="s">
        <v>993</v>
      </c>
      <c r="AT59" t="s">
        <v>515</v>
      </c>
      <c r="AU59" t="s">
        <v>25</v>
      </c>
      <c r="AV59" t="s">
        <v>28</v>
      </c>
      <c r="AW59" t="s">
        <v>3277</v>
      </c>
      <c r="AX59" t="s">
        <v>534</v>
      </c>
      <c r="AY59" t="s">
        <v>28</v>
      </c>
      <c r="AZ59">
        <v>5746657</v>
      </c>
      <c r="BA59" t="s">
        <v>993</v>
      </c>
      <c r="BB59" s="4">
        <v>43945.623135243055</v>
      </c>
      <c r="BC59" t="s">
        <v>28</v>
      </c>
      <c r="BD59" t="s">
        <v>29</v>
      </c>
      <c r="BF59" t="s">
        <v>28</v>
      </c>
      <c r="BG59" t="s">
        <v>534</v>
      </c>
      <c r="BH59" t="s">
        <v>28</v>
      </c>
      <c r="BI59" s="3">
        <v>43962.65515515046</v>
      </c>
      <c r="BJ59" t="s">
        <v>4228</v>
      </c>
      <c r="BK59" s="30" t="s">
        <v>533</v>
      </c>
      <c r="BL59" s="3">
        <v>43962.655281736108</v>
      </c>
      <c r="BM59" t="s">
        <v>31</v>
      </c>
      <c r="BN59" t="s">
        <v>32</v>
      </c>
      <c r="BO59" t="s">
        <v>4212</v>
      </c>
      <c r="BP59" t="s">
        <v>3233</v>
      </c>
      <c r="BQ59" t="s">
        <v>826</v>
      </c>
      <c r="BR59" t="s">
        <v>28</v>
      </c>
      <c r="BS59" t="s">
        <v>28</v>
      </c>
      <c r="BT59" t="s">
        <v>54</v>
      </c>
      <c r="BU59" s="3">
        <v>43752.542141203703</v>
      </c>
      <c r="BV59" t="s">
        <v>803</v>
      </c>
      <c r="BW59" s="3">
        <v>43962.731545740739</v>
      </c>
      <c r="BX59" t="s">
        <v>3278</v>
      </c>
      <c r="CG59"/>
      <c r="CH59"/>
      <c r="CI59"/>
      <c r="CY59"/>
      <c r="DA59"/>
      <c r="DE59"/>
      <c r="DF59"/>
    </row>
    <row r="60" spans="1:110" x14ac:dyDescent="0.25">
      <c r="A60" s="1">
        <f>IF(Veg_Table[[#This Row],[VP_STATUS]]="Hold",0,IF(OR(AND(Veg_Table[[#This Row],[PRESCRIP]]="NW_No Work",Veg_Table[[#This Row],[VP_STATUS]]&lt;&gt;"No Work Required Under EVM"),AND(Veg_Table[[#This Row],[VP_STATUS]]="No Work Required Under EVM",Veg_Table[[#This Row],[PRESCRIP]]&lt;&gt;"NW_No Work")),1,0))</f>
        <v>0</v>
      </c>
      <c r="B60" s="1">
        <f>IF(Veg_Table[[#This Row],[SPECIES]]="",1,0)</f>
        <v>0</v>
      </c>
      <c r="C60" s="1">
        <f>IF(Veg_Table[[#This Row],[DIAMETER]]="",1,0)</f>
        <v>0</v>
      </c>
      <c r="D60" s="1">
        <f>IF(Veg_Table[[#This Row],[HEIGHT]]="",1,0)</f>
        <v>0</v>
      </c>
      <c r="E6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60" s="1">
        <f>IF(AND(Veg_Table[[#This Row],[TAT_RESULT]]="ABATE",Veg_Table[[#This Row],[PRESCRIP]]="NW_No Work"),1,0)</f>
        <v>0</v>
      </c>
      <c r="G60" s="1">
        <f>IF(OR(Veg_Table[[#This Row],[Prescription R-Scale]]="NA",Veg_Table[[#This Row],[Diameter R-Scale]]="NA"),0,IF(Veg_Table[[#This Row],[Diameter R-Scale]]&lt;&gt;Veg_Table[[#This Row],[Prescription R-Scale]],1,0))</f>
        <v>0</v>
      </c>
      <c r="H60" s="1">
        <f>IF(OR(AND(Veg_Table[[#This Row],[PRESCRIP]]="BC_Br Rmv", Veg_Table[[#This Row],[WOOD_MAN]]&lt;&gt;"Not Needed"),AND(Veg_Table[[#This Row],[PRESCRIP]]="BCS_Br Rmv+Trt", Veg_Table[[#This Row],[WOOD_MAN]]&lt;&gt;"Not Needed")),1,0)</f>
        <v>0</v>
      </c>
      <c r="I60" s="1">
        <f ca="1">IF(AND(Veg_Table[[#This Row],[Prescription_Changed]]="Yes",Veg_Table[[#This Row],[TAT_RESULT]]=""),1,0)</f>
        <v>0</v>
      </c>
      <c r="J60" s="1">
        <f ca="1">SUM(Veg_Table[[#This Row],[Prescription and Status do not match]:[Prescription_Edited_And_TAT_Is_Blank]])</f>
        <v>1</v>
      </c>
      <c r="K60" s="1">
        <f ca="1">IF(Veg_Table[[#This Row],[Sum of Errors]]&gt;0,1,0)</f>
        <v>1</v>
      </c>
      <c r="L60" s="1">
        <f>1</f>
        <v>1</v>
      </c>
      <c r="M6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60" s="1">
        <f>IF(OR(MID(Veg_Table[[#This Row],[PRESCRIP]],2,1)="1",MID(Veg_Table[[#This Row],[PRESCRIP]],2,1)="2",MID(Veg_Table[[#This Row],[PRESCRIP]],2,1)="3",MID(Veg_Table[[#This Row],[PRESCRIP]],2,1)="4"),_xlfn.NUMBERVALUE(MID(Veg_Table[[#This Row],[PRESCRIP]],2,1)),"NA")</f>
        <v>1</v>
      </c>
      <c r="O60" s="1">
        <f>WEEKNUM(Veg_Table[[#This Row],[EVM_LAST_EDITED_Day]],2)</f>
        <v>20</v>
      </c>
      <c r="P60" s="25">
        <f>IFERROR(DATE(YEAR(Veg_Table[[#This Row],[EVM_LAST_EDITED2]]),MONTH(Veg_Table[[#This Row],[EVM_LAST_EDITED2]]),DAY(Veg_Table[[#This Row],[EVM_LAST_EDITED2]])),DATE(2019,1,1))</f>
        <v>43962</v>
      </c>
      <c r="Q60" s="3">
        <f>VALUE(SUBSTITUTE(Veg_Table[[#This Row],[EVM_LAST_EDITED]],",",""))</f>
        <v>43962.656746215303</v>
      </c>
      <c r="R60" s="1" t="str">
        <f>_xlfn.IFNA(IF(Veg_Table[[#This Row],[EVM_LAST_EDITOR]]="","zBlank EVM Last Editor",VLOOKUP(Veg_Table[[#This Row],[EVM_LAST_EDITOR]],Roster_Table[#All],4,FALSE)),"zAWRR Not in Roster")</f>
        <v>AEA</v>
      </c>
      <c r="S60" s="1" t="str">
        <f>_xlfn.IFNA(IF(Veg_Table[[#This Row],[EVM_LAST_EDITOR]]="","zBlank EVM Last Editor",VLOOKUP(Veg_Table[[#This Row],[EVM_LAST_EDITOR]],Roster_Table[#All],16,FALSE)),"zCompany_AWRR not in Roster")</f>
        <v>Not in Sierra Roster</v>
      </c>
      <c r="T60" s="2">
        <f>IFERROR(DATE(YEAR(Veg_Table[[#This Row],[Created2]]),MONTH(Veg_Table[[#This Row],[Created2]]),DAY(Veg_Table[[#This Row],[Created2]])),DATE(2019,1,1))</f>
        <v>43887</v>
      </c>
      <c r="U60" s="3">
        <f>VALUE(SUBSTITUTE(Veg_Table[[#This Row],[Created]],",",""))</f>
        <v>43887.443622685198</v>
      </c>
      <c r="V60" s="3" t="str">
        <f ca="1">IFERROR(_xlfn.IFNA(CELL("contents",INDIRECT(_xlfn.CONCAT("Veg_Table_Production_Data!",ADDRESS(MATCH(_xlfn.MAXIFS(#REF!,#REF!,"="&amp;Veg_Table[[#This Row],[AUTO_ID]],#REF!,"&lt;"&amp;Veg_Table[[#This Row],[EVM_LAST_EDITED_Day]]),#REF!,0),COLUMN(#REF!),4,1,)))),""),"")</f>
        <v/>
      </c>
      <c r="W60" s="3" t="str">
        <f ca="1">IF(Veg_Table[[#This Row],[Previous_Prescription]]="","No",IF(Veg_Table[[#This Row],[Previous_Prescription]]=Veg_Table[[#This Row],[PRESCRIP]],"No","Yes"))</f>
        <v>No</v>
      </c>
      <c r="X60" s="3" t="str">
        <f>IF(Veg_Table[[#This Row],[EVM_LAST_EDITED_Day]]=Veg_Table[[#This Row],[Created_Day]],"New","Old")</f>
        <v>Old</v>
      </c>
      <c r="Y60" s="1">
        <f>IFERROR(IF(FIND("delete",LOWER(Veg_Table[[#This Row],[PI_COMMENTS]]))&gt;=1,1,0),0)</f>
        <v>0</v>
      </c>
      <c r="Z60" s="1" t="str">
        <f>_xlfn.IFNA(IF(Veg_Table[[#This Row],[EVM_LAST_EDITOR]]="","Yes",VLOOKUP(Veg_Table[[#This Row],[EVM_LAST_EDITOR]],Roster_Table[#All],15,FALSE)),"Yes")</f>
        <v>No</v>
      </c>
      <c r="AA6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0" s="1" t="str">
        <f>_xlfn.IFNA(VLOOKUP(Veg_Table[[#This Row],[EVM_LAST_EDITOR]],Roster_Table[#All],3,FALSE),"zAWRR Not in Roster")</f>
        <v>Drew</v>
      </c>
      <c r="AC60" s="1" t="str">
        <f>_xlfn.IFNA(VLOOKUP(Veg_Table[[#This Row],[EVM_LAST_EDITOR]],Roster_Table[#All],2,FALSE),"zAWRR Not in Roster")</f>
        <v>Berlfein</v>
      </c>
      <c r="AD60" s="1" t="str">
        <f>IF(_xlfn.CONCAT(Veg_Table[[#This Row],[First_Name]]," ",Veg_Table[[#This Row],[Last_Name]])="zAWRR Not in Roster zAWRR Not in Roster","zAWRR Not in Roster",_xlfn.CONCAT(Veg_Table[[#This Row],[First_Name]]," ",Veg_Table[[#This Row],[Last_Name]]))</f>
        <v>Drew Berlfein</v>
      </c>
      <c r="AE60">
        <v>1781473</v>
      </c>
      <c r="AF60" t="s">
        <v>3063</v>
      </c>
      <c r="AG60" t="s">
        <v>30</v>
      </c>
      <c r="AH60" t="s">
        <v>2261</v>
      </c>
      <c r="AI60" t="s">
        <v>2967</v>
      </c>
      <c r="AJ60" t="s">
        <v>820</v>
      </c>
      <c r="AK60" t="s">
        <v>28</v>
      </c>
      <c r="AL60" t="s">
        <v>830</v>
      </c>
      <c r="AM60" t="s">
        <v>38</v>
      </c>
      <c r="AN60" t="s">
        <v>25</v>
      </c>
      <c r="AO60" t="s">
        <v>25</v>
      </c>
      <c r="AP60">
        <v>8</v>
      </c>
      <c r="AQ60">
        <v>45</v>
      </c>
      <c r="AR60" t="s">
        <v>28</v>
      </c>
      <c r="AS60" t="s">
        <v>532</v>
      </c>
      <c r="AT60" t="s">
        <v>26</v>
      </c>
      <c r="AU60" t="s">
        <v>25</v>
      </c>
      <c r="AV60" t="s">
        <v>28</v>
      </c>
      <c r="AW60" t="s">
        <v>3064</v>
      </c>
      <c r="AX60" t="s">
        <v>534</v>
      </c>
      <c r="AY60" t="s">
        <v>28</v>
      </c>
      <c r="AZ60">
        <v>5746657</v>
      </c>
      <c r="BA60" t="s">
        <v>532</v>
      </c>
      <c r="BB60" s="4">
        <v>43944.707018958332</v>
      </c>
      <c r="BC60" t="s">
        <v>28</v>
      </c>
      <c r="BD60" t="s">
        <v>29</v>
      </c>
      <c r="BF60" t="s">
        <v>28</v>
      </c>
      <c r="BG60" t="s">
        <v>534</v>
      </c>
      <c r="BH60" t="s">
        <v>28</v>
      </c>
      <c r="BI60" s="3">
        <v>43962.656244409722</v>
      </c>
      <c r="BJ60" t="s">
        <v>4499</v>
      </c>
      <c r="BK60" s="30" t="s">
        <v>533</v>
      </c>
      <c r="BL60" s="3">
        <v>43962.656746215274</v>
      </c>
      <c r="BM60" t="s">
        <v>31</v>
      </c>
      <c r="BN60" t="s">
        <v>32</v>
      </c>
      <c r="BO60" t="s">
        <v>2262</v>
      </c>
      <c r="BP60" t="s">
        <v>2263</v>
      </c>
      <c r="BQ60" t="s">
        <v>826</v>
      </c>
      <c r="BR60" t="s">
        <v>28</v>
      </c>
      <c r="BS60" t="s">
        <v>28</v>
      </c>
      <c r="BT60" t="s">
        <v>1853</v>
      </c>
      <c r="BU60" s="3">
        <v>43887.443622685183</v>
      </c>
      <c r="BV60" t="s">
        <v>803</v>
      </c>
      <c r="BW60" s="3">
        <v>43962.731554606478</v>
      </c>
      <c r="BX60" t="s">
        <v>3065</v>
      </c>
      <c r="CG60"/>
      <c r="CH60"/>
      <c r="CI60"/>
      <c r="CY60"/>
      <c r="DA60"/>
      <c r="DE60"/>
      <c r="DF60"/>
    </row>
    <row r="61" spans="1:110" x14ac:dyDescent="0.25">
      <c r="A61" s="1">
        <f>IF(Veg_Table[[#This Row],[VP_STATUS]]="Hold",0,IF(OR(AND(Veg_Table[[#This Row],[PRESCRIP]]="NW_No Work",Veg_Table[[#This Row],[VP_STATUS]]&lt;&gt;"No Work Required Under EVM"),AND(Veg_Table[[#This Row],[VP_STATUS]]="No Work Required Under EVM",Veg_Table[[#This Row],[PRESCRIP]]&lt;&gt;"NW_No Work")),1,0))</f>
        <v>0</v>
      </c>
      <c r="B61" s="1">
        <f>IF(Veg_Table[[#This Row],[SPECIES]]="",1,0)</f>
        <v>0</v>
      </c>
      <c r="C61" s="1">
        <f>IF(Veg_Table[[#This Row],[DIAMETER]]="",1,0)</f>
        <v>0</v>
      </c>
      <c r="D61" s="1">
        <f>IF(Veg_Table[[#This Row],[HEIGHT]]="",1,0)</f>
        <v>0</v>
      </c>
      <c r="E6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1" s="1">
        <f>IF(AND(Veg_Table[[#This Row],[TAT_RESULT]]="ABATE",Veg_Table[[#This Row],[PRESCRIP]]="NW_No Work"),1,0)</f>
        <v>0</v>
      </c>
      <c r="G61" s="1">
        <f>IF(OR(Veg_Table[[#This Row],[Prescription R-Scale]]="NA",Veg_Table[[#This Row],[Diameter R-Scale]]="NA"),0,IF(Veg_Table[[#This Row],[Diameter R-Scale]]&lt;&gt;Veg_Table[[#This Row],[Prescription R-Scale]],1,0))</f>
        <v>1</v>
      </c>
      <c r="H61" s="1">
        <f>IF(OR(AND(Veg_Table[[#This Row],[PRESCRIP]]="BC_Br Rmv", Veg_Table[[#This Row],[WOOD_MAN]]&lt;&gt;"Not Needed"),AND(Veg_Table[[#This Row],[PRESCRIP]]="BCS_Br Rmv+Trt", Veg_Table[[#This Row],[WOOD_MAN]]&lt;&gt;"Not Needed")),1,0)</f>
        <v>0</v>
      </c>
      <c r="I61" s="1">
        <f ca="1">IF(AND(Veg_Table[[#This Row],[Prescription_Changed]]="Yes",Veg_Table[[#This Row],[TAT_RESULT]]=""),1,0)</f>
        <v>0</v>
      </c>
      <c r="J61" s="1">
        <f ca="1">SUM(Veg_Table[[#This Row],[Prescription and Status do not match]:[Prescription_Edited_And_TAT_Is_Blank]])</f>
        <v>1</v>
      </c>
      <c r="K61" s="1">
        <f ca="1">IF(Veg_Table[[#This Row],[Sum of Errors]]&gt;0,1,0)</f>
        <v>1</v>
      </c>
      <c r="L61" s="1">
        <f>1</f>
        <v>1</v>
      </c>
      <c r="M6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61" s="1">
        <f>IF(OR(MID(Veg_Table[[#This Row],[PRESCRIP]],2,1)="1",MID(Veg_Table[[#This Row],[PRESCRIP]],2,1)="2",MID(Veg_Table[[#This Row],[PRESCRIP]],2,1)="3",MID(Veg_Table[[#This Row],[PRESCRIP]],2,1)="4"),_xlfn.NUMBERVALUE(MID(Veg_Table[[#This Row],[PRESCRIP]],2,1)),"NA")</f>
        <v>4</v>
      </c>
      <c r="O61" s="1">
        <f>WEEKNUM(Veg_Table[[#This Row],[EVM_LAST_EDITED_Day]],2)</f>
        <v>20</v>
      </c>
      <c r="P61" s="25">
        <f>IFERROR(DATE(YEAR(Veg_Table[[#This Row],[EVM_LAST_EDITED2]]),MONTH(Veg_Table[[#This Row],[EVM_LAST_EDITED2]]),DAY(Veg_Table[[#This Row],[EVM_LAST_EDITED2]])),DATE(2019,1,1))</f>
        <v>43962</v>
      </c>
      <c r="Q61" s="3">
        <f>VALUE(SUBSTITUTE(Veg_Table[[#This Row],[EVM_LAST_EDITED]],",",""))</f>
        <v>43962.657153587999</v>
      </c>
      <c r="R61" s="1" t="str">
        <f>_xlfn.IFNA(IF(Veg_Table[[#This Row],[EVM_LAST_EDITOR]]="","zBlank EVM Last Editor",VLOOKUP(Veg_Table[[#This Row],[EVM_LAST_EDITOR]],Roster_Table[#All],4,FALSE)),"zAWRR Not in Roster")</f>
        <v>zAWRR Not in Roster</v>
      </c>
      <c r="S61" s="1" t="str">
        <f>_xlfn.IFNA(IF(Veg_Table[[#This Row],[EVM_LAST_EDITOR]]="","zBlank EVM Last Editor",VLOOKUP(Veg_Table[[#This Row],[EVM_LAST_EDITOR]],Roster_Table[#All],16,FALSE)),"zCompany_AWRR not in Roster")</f>
        <v>zCompany_AWRR not in Roster</v>
      </c>
      <c r="T61" s="2">
        <f>IFERROR(DATE(YEAR(Veg_Table[[#This Row],[Created2]]),MONTH(Veg_Table[[#This Row],[Created2]]),DAY(Veg_Table[[#This Row],[Created2]])),DATE(2019,1,1))</f>
        <v>43899</v>
      </c>
      <c r="U61" s="3">
        <f>VALUE(SUBSTITUTE(Veg_Table[[#This Row],[Created]],",",""))</f>
        <v>43899.479606226902</v>
      </c>
      <c r="V61" s="3" t="str">
        <f ca="1">IFERROR(_xlfn.IFNA(CELL("contents",INDIRECT(_xlfn.CONCAT("Veg_Table_Production_Data!",ADDRESS(MATCH(_xlfn.MAXIFS(#REF!,#REF!,"="&amp;Veg_Table[[#This Row],[AUTO_ID]],#REF!,"&lt;"&amp;Veg_Table[[#This Row],[EVM_LAST_EDITED_Day]]),#REF!,0),COLUMN(#REF!),4,1,)))),""),"")</f>
        <v/>
      </c>
      <c r="W61" s="3" t="str">
        <f ca="1">IF(Veg_Table[[#This Row],[Previous_Prescription]]="","No",IF(Veg_Table[[#This Row],[Previous_Prescription]]=Veg_Table[[#This Row],[PRESCRIP]],"No","Yes"))</f>
        <v>No</v>
      </c>
      <c r="X61" s="3" t="str">
        <f>IF(Veg_Table[[#This Row],[EVM_LAST_EDITED_Day]]=Veg_Table[[#This Row],[Created_Day]],"New","Old")</f>
        <v>Old</v>
      </c>
      <c r="Y61" s="1">
        <f>IFERROR(IF(FIND("delete",LOWER(Veg_Table[[#This Row],[PI_COMMENTS]]))&gt;=1,1,0),0)</f>
        <v>0</v>
      </c>
      <c r="Z61" s="1" t="str">
        <f>_xlfn.IFNA(IF(Veg_Table[[#This Row],[EVM_LAST_EDITOR]]="","Yes",VLOOKUP(Veg_Table[[#This Row],[EVM_LAST_EDITOR]],Roster_Table[#All],15,FALSE)),"Yes")</f>
        <v>Yes</v>
      </c>
      <c r="AA6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1" s="1" t="str">
        <f>_xlfn.IFNA(VLOOKUP(Veg_Table[[#This Row],[EVM_LAST_EDITOR]],Roster_Table[#All],3,FALSE),"zAWRR Not in Roster")</f>
        <v>zAWRR Not in Roster</v>
      </c>
      <c r="AC61" s="1" t="str">
        <f>_xlfn.IFNA(VLOOKUP(Veg_Table[[#This Row],[EVM_LAST_EDITOR]],Roster_Table[#All],2,FALSE),"zAWRR Not in Roster")</f>
        <v>zAWRR Not in Roster</v>
      </c>
      <c r="AD61" s="1" t="str">
        <f>IF(_xlfn.CONCAT(Veg_Table[[#This Row],[First_Name]]," ",Veg_Table[[#This Row],[Last_Name]])="zAWRR Not in Roster zAWRR Not in Roster","zAWRR Not in Roster",_xlfn.CONCAT(Veg_Table[[#This Row],[First_Name]]," ",Veg_Table[[#This Row],[Last_Name]]))</f>
        <v>zAWRR Not in Roster</v>
      </c>
      <c r="AE61">
        <v>2321079</v>
      </c>
      <c r="AF61" t="s">
        <v>1384</v>
      </c>
      <c r="AG61" t="s">
        <v>30</v>
      </c>
      <c r="AH61" t="s">
        <v>1345</v>
      </c>
      <c r="AI61" t="s">
        <v>1350</v>
      </c>
      <c r="AJ61" t="s">
        <v>820</v>
      </c>
      <c r="AL61" t="s">
        <v>372</v>
      </c>
      <c r="AM61" t="s">
        <v>38</v>
      </c>
      <c r="AN61" t="s">
        <v>25</v>
      </c>
      <c r="AO61" t="s">
        <v>25</v>
      </c>
      <c r="AP61">
        <v>34</v>
      </c>
      <c r="AQ61">
        <v>109</v>
      </c>
      <c r="AR61" t="s">
        <v>514</v>
      </c>
      <c r="AS61" t="s">
        <v>57</v>
      </c>
      <c r="AT61" t="s">
        <v>515</v>
      </c>
      <c r="AU61" t="s">
        <v>25</v>
      </c>
      <c r="AV61" t="s">
        <v>512</v>
      </c>
      <c r="AW61" t="s">
        <v>1385</v>
      </c>
      <c r="AX61" t="s">
        <v>825</v>
      </c>
      <c r="AY61" t="s">
        <v>825</v>
      </c>
      <c r="AZ61">
        <v>5807646</v>
      </c>
      <c r="BA61" t="s">
        <v>57</v>
      </c>
      <c r="BB61" s="4">
        <v>43958.468679907404</v>
      </c>
      <c r="BC61" t="s">
        <v>837</v>
      </c>
      <c r="BD61" t="s">
        <v>29</v>
      </c>
      <c r="BE61" t="s">
        <v>25</v>
      </c>
      <c r="BF61" t="s">
        <v>513</v>
      </c>
      <c r="BG61" t="s">
        <v>825</v>
      </c>
      <c r="BH61" t="s">
        <v>825</v>
      </c>
      <c r="BI61" s="3">
        <v>43962.657129907406</v>
      </c>
      <c r="BJ61" t="s">
        <v>1885</v>
      </c>
      <c r="BK61" s="30" t="s">
        <v>878</v>
      </c>
      <c r="BL61" s="3">
        <v>43962.657153587963</v>
      </c>
      <c r="BM61" t="s">
        <v>31</v>
      </c>
      <c r="BN61" t="s">
        <v>32</v>
      </c>
      <c r="BP61" t="s">
        <v>1971</v>
      </c>
      <c r="BQ61" t="s">
        <v>28</v>
      </c>
      <c r="BR61" t="s">
        <v>28</v>
      </c>
      <c r="BS61" t="s">
        <v>28</v>
      </c>
      <c r="BT61" t="s">
        <v>115</v>
      </c>
      <c r="BU61" s="3">
        <v>43899.479606226851</v>
      </c>
      <c r="BV61" t="s">
        <v>803</v>
      </c>
      <c r="BW61" s="3">
        <v>43962.731630243055</v>
      </c>
      <c r="BX61" t="s">
        <v>1386</v>
      </c>
      <c r="CG61"/>
      <c r="CH61"/>
      <c r="CI61"/>
      <c r="CY61"/>
      <c r="DA61"/>
      <c r="DE61"/>
      <c r="DF61"/>
    </row>
    <row r="62" spans="1:110" x14ac:dyDescent="0.25">
      <c r="A62" s="1">
        <f>IF(Veg_Table[[#This Row],[VP_STATUS]]="Hold",0,IF(OR(AND(Veg_Table[[#This Row],[PRESCRIP]]="NW_No Work",Veg_Table[[#This Row],[VP_STATUS]]&lt;&gt;"No Work Required Under EVM"),AND(Veg_Table[[#This Row],[VP_STATUS]]="No Work Required Under EVM",Veg_Table[[#This Row],[PRESCRIP]]&lt;&gt;"NW_No Work")),1,0))</f>
        <v>0</v>
      </c>
      <c r="B62" s="1">
        <f>IF(Veg_Table[[#This Row],[SPECIES]]="",1,0)</f>
        <v>0</v>
      </c>
      <c r="C62" s="1">
        <f>IF(Veg_Table[[#This Row],[DIAMETER]]="",1,0)</f>
        <v>0</v>
      </c>
      <c r="D62" s="1">
        <f>IF(Veg_Table[[#This Row],[HEIGHT]]="",1,0)</f>
        <v>0</v>
      </c>
      <c r="E6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62" s="1">
        <f>IF(AND(Veg_Table[[#This Row],[TAT_RESULT]]="ABATE",Veg_Table[[#This Row],[PRESCRIP]]="NW_No Work"),1,0)</f>
        <v>0</v>
      </c>
      <c r="G62" s="1">
        <f>IF(OR(Veg_Table[[#This Row],[Prescription R-Scale]]="NA",Veg_Table[[#This Row],[Diameter R-Scale]]="NA"),0,IF(Veg_Table[[#This Row],[Diameter R-Scale]]&lt;&gt;Veg_Table[[#This Row],[Prescription R-Scale]],1,0))</f>
        <v>0</v>
      </c>
      <c r="H62" s="1">
        <f>IF(OR(AND(Veg_Table[[#This Row],[PRESCRIP]]="BC_Br Rmv", Veg_Table[[#This Row],[WOOD_MAN]]&lt;&gt;"Not Needed"),AND(Veg_Table[[#This Row],[PRESCRIP]]="BCS_Br Rmv+Trt", Veg_Table[[#This Row],[WOOD_MAN]]&lt;&gt;"Not Needed")),1,0)</f>
        <v>0</v>
      </c>
      <c r="I62" s="1">
        <f ca="1">IF(AND(Veg_Table[[#This Row],[Prescription_Changed]]="Yes",Veg_Table[[#This Row],[TAT_RESULT]]=""),1,0)</f>
        <v>0</v>
      </c>
      <c r="J62" s="1">
        <f ca="1">SUM(Veg_Table[[#This Row],[Prescription and Status do not match]:[Prescription_Edited_And_TAT_Is_Blank]])</f>
        <v>1</v>
      </c>
      <c r="K62" s="1">
        <f ca="1">IF(Veg_Table[[#This Row],[Sum of Errors]]&gt;0,1,0)</f>
        <v>1</v>
      </c>
      <c r="L62" s="1">
        <f>1</f>
        <v>1</v>
      </c>
      <c r="M6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62" s="1" t="str">
        <f>IF(OR(MID(Veg_Table[[#This Row],[PRESCRIP]],2,1)="1",MID(Veg_Table[[#This Row],[PRESCRIP]],2,1)="2",MID(Veg_Table[[#This Row],[PRESCRIP]],2,1)="3",MID(Veg_Table[[#This Row],[PRESCRIP]],2,1)="4"),_xlfn.NUMBERVALUE(MID(Veg_Table[[#This Row],[PRESCRIP]],2,1)),"NA")</f>
        <v>NA</v>
      </c>
      <c r="O62" s="1">
        <f>WEEKNUM(Veg_Table[[#This Row],[EVM_LAST_EDITED_Day]],2)</f>
        <v>20</v>
      </c>
      <c r="P62" s="25">
        <f>IFERROR(DATE(YEAR(Veg_Table[[#This Row],[EVM_LAST_EDITED2]]),MONTH(Veg_Table[[#This Row],[EVM_LAST_EDITED2]]),DAY(Veg_Table[[#This Row],[EVM_LAST_EDITED2]])),DATE(2019,1,1))</f>
        <v>43962</v>
      </c>
      <c r="Q62" s="3">
        <f>VALUE(SUBSTITUTE(Veg_Table[[#This Row],[EVM_LAST_EDITED]],",",""))</f>
        <v>43962.657573414399</v>
      </c>
      <c r="R62" s="1" t="str">
        <f>_xlfn.IFNA(IF(Veg_Table[[#This Row],[EVM_LAST_EDITOR]]="","zBlank EVM Last Editor",VLOOKUP(Veg_Table[[#This Row],[EVM_LAST_EDITOR]],Roster_Table[#All],4,FALSE)),"zAWRR Not in Roster")</f>
        <v>AEA</v>
      </c>
      <c r="S62" s="1" t="str">
        <f>_xlfn.IFNA(IF(Veg_Table[[#This Row],[EVM_LAST_EDITOR]]="","zBlank EVM Last Editor",VLOOKUP(Veg_Table[[#This Row],[EVM_LAST_EDITOR]],Roster_Table[#All],16,FALSE)),"zCompany_AWRR not in Roster")</f>
        <v>Not in Sierra Roster</v>
      </c>
      <c r="T62" s="2">
        <f>IFERROR(DATE(YEAR(Veg_Table[[#This Row],[Created2]]),MONTH(Veg_Table[[#This Row],[Created2]]),DAY(Veg_Table[[#This Row],[Created2]])),DATE(2019,1,1))</f>
        <v>43752</v>
      </c>
      <c r="U62" s="3">
        <f>VALUE(SUBSTITUTE(Veg_Table[[#This Row],[Created]],",",""))</f>
        <v>43752.539849537003</v>
      </c>
      <c r="V62" s="3" t="str">
        <f ca="1">IFERROR(_xlfn.IFNA(CELL("contents",INDIRECT(_xlfn.CONCAT("Veg_Table_Production_Data!",ADDRESS(MATCH(_xlfn.MAXIFS(#REF!,#REF!,"="&amp;Veg_Table[[#This Row],[AUTO_ID]],#REF!,"&lt;"&amp;Veg_Table[[#This Row],[EVM_LAST_EDITED_Day]]),#REF!,0),COLUMN(#REF!),4,1,)))),""),"")</f>
        <v/>
      </c>
      <c r="W62" s="3" t="str">
        <f ca="1">IF(Veg_Table[[#This Row],[Previous_Prescription]]="","No",IF(Veg_Table[[#This Row],[Previous_Prescription]]=Veg_Table[[#This Row],[PRESCRIP]],"No","Yes"))</f>
        <v>No</v>
      </c>
      <c r="X62" s="3" t="str">
        <f>IF(Veg_Table[[#This Row],[EVM_LAST_EDITED_Day]]=Veg_Table[[#This Row],[Created_Day]],"New","Old")</f>
        <v>Old</v>
      </c>
      <c r="Y62" s="1">
        <f>IFERROR(IF(FIND("delete",LOWER(Veg_Table[[#This Row],[PI_COMMENTS]]))&gt;=1,1,0),0)</f>
        <v>0</v>
      </c>
      <c r="Z62" s="1" t="str">
        <f>_xlfn.IFNA(IF(Veg_Table[[#This Row],[EVM_LAST_EDITOR]]="","Yes",VLOOKUP(Veg_Table[[#This Row],[EVM_LAST_EDITOR]],Roster_Table[#All],15,FALSE)),"Yes")</f>
        <v>No</v>
      </c>
      <c r="AA6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2" s="1" t="str">
        <f>_xlfn.IFNA(VLOOKUP(Veg_Table[[#This Row],[EVM_LAST_EDITOR]],Roster_Table[#All],3,FALSE),"zAWRR Not in Roster")</f>
        <v>Drew</v>
      </c>
      <c r="AC62" s="1" t="str">
        <f>_xlfn.IFNA(VLOOKUP(Veg_Table[[#This Row],[EVM_LAST_EDITOR]],Roster_Table[#All],2,FALSE),"zAWRR Not in Roster")</f>
        <v>Berlfein</v>
      </c>
      <c r="AD62" s="1" t="str">
        <f>IF(_xlfn.CONCAT(Veg_Table[[#This Row],[First_Name]]," ",Veg_Table[[#This Row],[Last_Name]])="zAWRR Not in Roster zAWRR Not in Roster","zAWRR Not in Roster",_xlfn.CONCAT(Veg_Table[[#This Row],[First_Name]]," ",Veg_Table[[#This Row],[Last_Name]]))</f>
        <v>Drew Berlfein</v>
      </c>
      <c r="AE62">
        <v>1767378</v>
      </c>
      <c r="AF62" t="s">
        <v>3229</v>
      </c>
      <c r="AG62" t="s">
        <v>30</v>
      </c>
      <c r="AH62" t="s">
        <v>3230</v>
      </c>
      <c r="AI62" t="s">
        <v>2921</v>
      </c>
      <c r="AJ62" t="s">
        <v>820</v>
      </c>
      <c r="AK62" t="s">
        <v>28</v>
      </c>
      <c r="AL62" t="s">
        <v>37</v>
      </c>
      <c r="AM62" t="s">
        <v>40</v>
      </c>
      <c r="AN62" t="s">
        <v>25</v>
      </c>
      <c r="AO62" t="s">
        <v>25</v>
      </c>
      <c r="AP62">
        <v>8</v>
      </c>
      <c r="AQ62">
        <v>47</v>
      </c>
      <c r="AR62" t="s">
        <v>28</v>
      </c>
      <c r="AS62" t="s">
        <v>3231</v>
      </c>
      <c r="AT62" t="s">
        <v>522</v>
      </c>
      <c r="AU62" t="s">
        <v>25</v>
      </c>
      <c r="AV62" t="s">
        <v>28</v>
      </c>
      <c r="AW62" t="s">
        <v>3232</v>
      </c>
      <c r="AX62" t="s">
        <v>534</v>
      </c>
      <c r="AY62" t="s">
        <v>28</v>
      </c>
      <c r="AZ62">
        <v>5746657</v>
      </c>
      <c r="BA62" t="s">
        <v>3231</v>
      </c>
      <c r="BB62" s="4">
        <v>43945.65843314815</v>
      </c>
      <c r="BC62" t="s">
        <v>28</v>
      </c>
      <c r="BD62" t="s">
        <v>29</v>
      </c>
      <c r="BF62" t="s">
        <v>28</v>
      </c>
      <c r="BG62" t="s">
        <v>534</v>
      </c>
      <c r="BH62" t="s">
        <v>28</v>
      </c>
      <c r="BI62" s="3">
        <v>43962.657501180554</v>
      </c>
      <c r="BJ62" t="s">
        <v>4460</v>
      </c>
      <c r="BK62" s="30" t="s">
        <v>533</v>
      </c>
      <c r="BL62" s="3">
        <v>43962.657573414355</v>
      </c>
      <c r="BM62" t="s">
        <v>31</v>
      </c>
      <c r="BN62" t="s">
        <v>32</v>
      </c>
      <c r="BO62" t="s">
        <v>4212</v>
      </c>
      <c r="BP62" t="s">
        <v>3233</v>
      </c>
      <c r="BQ62" t="s">
        <v>826</v>
      </c>
      <c r="BR62" t="s">
        <v>28</v>
      </c>
      <c r="BS62" t="s">
        <v>28</v>
      </c>
      <c r="BT62" t="s">
        <v>44</v>
      </c>
      <c r="BU62" s="3">
        <v>43752.539849537039</v>
      </c>
      <c r="BV62" t="s">
        <v>803</v>
      </c>
      <c r="BW62" s="3">
        <v>43962.731545740739</v>
      </c>
      <c r="BX62" t="s">
        <v>3234</v>
      </c>
      <c r="CG62"/>
      <c r="CH62"/>
      <c r="CI62"/>
      <c r="CY62"/>
      <c r="DA62"/>
      <c r="DE62"/>
      <c r="DF62"/>
    </row>
    <row r="63" spans="1:110" x14ac:dyDescent="0.25">
      <c r="A63" s="1">
        <f>IF(Veg_Table[[#This Row],[VP_STATUS]]="Hold",0,IF(OR(AND(Veg_Table[[#This Row],[PRESCRIP]]="NW_No Work",Veg_Table[[#This Row],[VP_STATUS]]&lt;&gt;"No Work Required Under EVM"),AND(Veg_Table[[#This Row],[VP_STATUS]]="No Work Required Under EVM",Veg_Table[[#This Row],[PRESCRIP]]&lt;&gt;"NW_No Work")),1,0))</f>
        <v>0</v>
      </c>
      <c r="B63" s="1">
        <f>IF(Veg_Table[[#This Row],[SPECIES]]="",1,0)</f>
        <v>0</v>
      </c>
      <c r="C63" s="1">
        <f>IF(Veg_Table[[#This Row],[DIAMETER]]="",1,0)</f>
        <v>0</v>
      </c>
      <c r="D63" s="1">
        <f>IF(Veg_Table[[#This Row],[HEIGHT]]="",1,0)</f>
        <v>0</v>
      </c>
      <c r="E6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63" s="1">
        <f>IF(AND(Veg_Table[[#This Row],[TAT_RESULT]]="ABATE",Veg_Table[[#This Row],[PRESCRIP]]="NW_No Work"),1,0)</f>
        <v>0</v>
      </c>
      <c r="G63" s="1">
        <f>IF(OR(Veg_Table[[#This Row],[Prescription R-Scale]]="NA",Veg_Table[[#This Row],[Diameter R-Scale]]="NA"),0,IF(Veg_Table[[#This Row],[Diameter R-Scale]]&lt;&gt;Veg_Table[[#This Row],[Prescription R-Scale]],1,0))</f>
        <v>0</v>
      </c>
      <c r="H63" s="1">
        <f>IF(OR(AND(Veg_Table[[#This Row],[PRESCRIP]]="BC_Br Rmv", Veg_Table[[#This Row],[WOOD_MAN]]&lt;&gt;"Not Needed"),AND(Veg_Table[[#This Row],[PRESCRIP]]="BCS_Br Rmv+Trt", Veg_Table[[#This Row],[WOOD_MAN]]&lt;&gt;"Not Needed")),1,0)</f>
        <v>0</v>
      </c>
      <c r="I63" s="1">
        <f ca="1">IF(AND(Veg_Table[[#This Row],[Prescription_Changed]]="Yes",Veg_Table[[#This Row],[TAT_RESULT]]=""),1,0)</f>
        <v>0</v>
      </c>
      <c r="J63" s="1">
        <f ca="1">SUM(Veg_Table[[#This Row],[Prescription and Status do not match]:[Prescription_Edited_And_TAT_Is_Blank]])</f>
        <v>1</v>
      </c>
      <c r="K63" s="1">
        <f ca="1">IF(Veg_Table[[#This Row],[Sum of Errors]]&gt;0,1,0)</f>
        <v>1</v>
      </c>
      <c r="L63" s="1">
        <f>1</f>
        <v>1</v>
      </c>
      <c r="M6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63" s="1">
        <f>IF(OR(MID(Veg_Table[[#This Row],[PRESCRIP]],2,1)="1",MID(Veg_Table[[#This Row],[PRESCRIP]],2,1)="2",MID(Veg_Table[[#This Row],[PRESCRIP]],2,1)="3",MID(Veg_Table[[#This Row],[PRESCRIP]],2,1)="4"),_xlfn.NUMBERVALUE(MID(Veg_Table[[#This Row],[PRESCRIP]],2,1)),"NA")</f>
        <v>3</v>
      </c>
      <c r="O63" s="1">
        <f>WEEKNUM(Veg_Table[[#This Row],[EVM_LAST_EDITED_Day]],2)</f>
        <v>20</v>
      </c>
      <c r="P63" s="25">
        <f>IFERROR(DATE(YEAR(Veg_Table[[#This Row],[EVM_LAST_EDITED2]]),MONTH(Veg_Table[[#This Row],[EVM_LAST_EDITED2]]),DAY(Veg_Table[[#This Row],[EVM_LAST_EDITED2]])),DATE(2019,1,1))</f>
        <v>43962</v>
      </c>
      <c r="Q63" s="3">
        <f>VALUE(SUBSTITUTE(Veg_Table[[#This Row],[EVM_LAST_EDITED]],",",""))</f>
        <v>43962.658921678201</v>
      </c>
      <c r="R63" s="1" t="str">
        <f>_xlfn.IFNA(IF(Veg_Table[[#This Row],[EVM_LAST_EDITOR]]="","zBlank EVM Last Editor",VLOOKUP(Veg_Table[[#This Row],[EVM_LAST_EDITOR]],Roster_Table[#All],4,FALSE)),"zAWRR Not in Roster")</f>
        <v>zAWRR Not in Roster</v>
      </c>
      <c r="S63" s="1" t="str">
        <f>_xlfn.IFNA(IF(Veg_Table[[#This Row],[EVM_LAST_EDITOR]]="","zBlank EVM Last Editor",VLOOKUP(Veg_Table[[#This Row],[EVM_LAST_EDITOR]],Roster_Table[#All],16,FALSE)),"zCompany_AWRR not in Roster")</f>
        <v>zCompany_AWRR not in Roster</v>
      </c>
      <c r="T63" s="2">
        <f>IFERROR(DATE(YEAR(Veg_Table[[#This Row],[Created2]]),MONTH(Veg_Table[[#This Row],[Created2]]),DAY(Veg_Table[[#This Row],[Created2]])),DATE(2019,1,1))</f>
        <v>43838</v>
      </c>
      <c r="U63" s="3">
        <f>VALUE(SUBSTITUTE(Veg_Table[[#This Row],[Created]],",",""))</f>
        <v>43838.487546296303</v>
      </c>
      <c r="V63" s="3" t="str">
        <f ca="1">IFERROR(_xlfn.IFNA(CELL("contents",INDIRECT(_xlfn.CONCAT("Veg_Table_Production_Data!",ADDRESS(MATCH(_xlfn.MAXIFS(#REF!,#REF!,"="&amp;Veg_Table[[#This Row],[AUTO_ID]],#REF!,"&lt;"&amp;Veg_Table[[#This Row],[EVM_LAST_EDITED_Day]]),#REF!,0),COLUMN(#REF!),4,1,)))),""),"")</f>
        <v/>
      </c>
      <c r="W63" s="3" t="str">
        <f ca="1">IF(Veg_Table[[#This Row],[Previous_Prescription]]="","No",IF(Veg_Table[[#This Row],[Previous_Prescription]]=Veg_Table[[#This Row],[PRESCRIP]],"No","Yes"))</f>
        <v>No</v>
      </c>
      <c r="X63" s="3" t="str">
        <f>IF(Veg_Table[[#This Row],[EVM_LAST_EDITED_Day]]=Veg_Table[[#This Row],[Created_Day]],"New","Old")</f>
        <v>Old</v>
      </c>
      <c r="Y63" s="1">
        <f>IFERROR(IF(FIND("delete",LOWER(Veg_Table[[#This Row],[PI_COMMENTS]]))&gt;=1,1,0),0)</f>
        <v>0</v>
      </c>
      <c r="Z63" s="1" t="str">
        <f>_xlfn.IFNA(IF(Veg_Table[[#This Row],[EVM_LAST_EDITOR]]="","Yes",VLOOKUP(Veg_Table[[#This Row],[EVM_LAST_EDITOR]],Roster_Table[#All],15,FALSE)),"Yes")</f>
        <v>Yes</v>
      </c>
      <c r="AA6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3" s="1" t="str">
        <f>_xlfn.IFNA(VLOOKUP(Veg_Table[[#This Row],[EVM_LAST_EDITOR]],Roster_Table[#All],3,FALSE),"zAWRR Not in Roster")</f>
        <v>zAWRR Not in Roster</v>
      </c>
      <c r="AC63" s="1" t="str">
        <f>_xlfn.IFNA(VLOOKUP(Veg_Table[[#This Row],[EVM_LAST_EDITOR]],Roster_Table[#All],2,FALSE),"zAWRR Not in Roster")</f>
        <v>zAWRR Not in Roster</v>
      </c>
      <c r="AD63" s="1" t="str">
        <f>IF(_xlfn.CONCAT(Veg_Table[[#This Row],[First_Name]]," ",Veg_Table[[#This Row],[Last_Name]])="zAWRR Not in Roster zAWRR Not in Roster","zAWRR Not in Roster",_xlfn.CONCAT(Veg_Table[[#This Row],[First_Name]]," ",Veg_Table[[#This Row],[Last_Name]]))</f>
        <v>zAWRR Not in Roster</v>
      </c>
      <c r="AE63">
        <v>1773679</v>
      </c>
      <c r="AF63" t="s">
        <v>2324</v>
      </c>
      <c r="AG63" t="s">
        <v>30</v>
      </c>
      <c r="AH63" t="s">
        <v>1345</v>
      </c>
      <c r="AI63" t="s">
        <v>2176</v>
      </c>
      <c r="AJ63" t="s">
        <v>820</v>
      </c>
      <c r="AK63" t="s">
        <v>28</v>
      </c>
      <c r="AL63" t="s">
        <v>372</v>
      </c>
      <c r="AM63" t="s">
        <v>40</v>
      </c>
      <c r="AN63" t="s">
        <v>25</v>
      </c>
      <c r="AO63" t="s">
        <v>25</v>
      </c>
      <c r="AP63">
        <v>35</v>
      </c>
      <c r="AQ63">
        <v>75</v>
      </c>
      <c r="AR63" t="s">
        <v>28</v>
      </c>
      <c r="AS63" t="s">
        <v>545</v>
      </c>
      <c r="AT63" t="s">
        <v>515</v>
      </c>
      <c r="AU63" t="s">
        <v>25</v>
      </c>
      <c r="AV63" t="s">
        <v>512</v>
      </c>
      <c r="AW63" t="s">
        <v>2325</v>
      </c>
      <c r="AX63" t="s">
        <v>825</v>
      </c>
      <c r="AY63" t="s">
        <v>825</v>
      </c>
      <c r="AZ63">
        <v>5807646</v>
      </c>
      <c r="BA63" t="s">
        <v>545</v>
      </c>
      <c r="BB63" s="4">
        <v>43959.544031238423</v>
      </c>
      <c r="BC63" t="s">
        <v>845</v>
      </c>
      <c r="BD63" t="s">
        <v>29</v>
      </c>
      <c r="BF63" t="s">
        <v>28</v>
      </c>
      <c r="BG63" t="s">
        <v>825</v>
      </c>
      <c r="BH63" t="s">
        <v>825</v>
      </c>
      <c r="BI63" s="3">
        <v>43962.658894768516</v>
      </c>
      <c r="BJ63" t="s">
        <v>1284</v>
      </c>
      <c r="BK63" s="30" t="s">
        <v>878</v>
      </c>
      <c r="BL63" s="3">
        <v>43962.658921678238</v>
      </c>
      <c r="BM63" t="s">
        <v>31</v>
      </c>
      <c r="BN63" t="s">
        <v>32</v>
      </c>
      <c r="BO63" t="s">
        <v>2179</v>
      </c>
      <c r="BP63" t="s">
        <v>1971</v>
      </c>
      <c r="BQ63" t="s">
        <v>826</v>
      </c>
      <c r="BR63" t="s">
        <v>28</v>
      </c>
      <c r="BS63" t="s">
        <v>28</v>
      </c>
      <c r="BT63" t="s">
        <v>1023</v>
      </c>
      <c r="BU63" s="3">
        <v>43838.487546296295</v>
      </c>
      <c r="BV63" t="s">
        <v>803</v>
      </c>
      <c r="BW63" s="3">
        <v>43962.731554606478</v>
      </c>
      <c r="BX63" t="s">
        <v>2326</v>
      </c>
      <c r="CG63"/>
      <c r="CH63"/>
      <c r="CI63"/>
      <c r="CY63"/>
      <c r="DA63"/>
      <c r="DE63"/>
      <c r="DF63"/>
    </row>
    <row r="64" spans="1:110" x14ac:dyDescent="0.25">
      <c r="A64" s="1">
        <f>IF(Veg_Table[[#This Row],[VP_STATUS]]="Hold",0,IF(OR(AND(Veg_Table[[#This Row],[PRESCRIP]]="NW_No Work",Veg_Table[[#This Row],[VP_STATUS]]&lt;&gt;"No Work Required Under EVM"),AND(Veg_Table[[#This Row],[VP_STATUS]]="No Work Required Under EVM",Veg_Table[[#This Row],[PRESCRIP]]&lt;&gt;"NW_No Work")),1,0))</f>
        <v>0</v>
      </c>
      <c r="B64" s="1">
        <f>IF(Veg_Table[[#This Row],[SPECIES]]="",1,0)</f>
        <v>0</v>
      </c>
      <c r="C64" s="1">
        <f>IF(Veg_Table[[#This Row],[DIAMETER]]="",1,0)</f>
        <v>0</v>
      </c>
      <c r="D64" s="1">
        <f>IF(Veg_Table[[#This Row],[HEIGHT]]="",1,0)</f>
        <v>0</v>
      </c>
      <c r="E6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64" s="1">
        <f>IF(AND(Veg_Table[[#This Row],[TAT_RESULT]]="ABATE",Veg_Table[[#This Row],[PRESCRIP]]="NW_No Work"),1,0)</f>
        <v>0</v>
      </c>
      <c r="G64" s="1">
        <f>IF(OR(Veg_Table[[#This Row],[Prescription R-Scale]]="NA",Veg_Table[[#This Row],[Diameter R-Scale]]="NA"),0,IF(Veg_Table[[#This Row],[Diameter R-Scale]]&lt;&gt;Veg_Table[[#This Row],[Prescription R-Scale]],1,0))</f>
        <v>0</v>
      </c>
      <c r="H64" s="1">
        <f>IF(OR(AND(Veg_Table[[#This Row],[PRESCRIP]]="BC_Br Rmv", Veg_Table[[#This Row],[WOOD_MAN]]&lt;&gt;"Not Needed"),AND(Veg_Table[[#This Row],[PRESCRIP]]="BCS_Br Rmv+Trt", Veg_Table[[#This Row],[WOOD_MAN]]&lt;&gt;"Not Needed")),1,0)</f>
        <v>0</v>
      </c>
      <c r="I64" s="1">
        <f ca="1">IF(AND(Veg_Table[[#This Row],[Prescription_Changed]]="Yes",Veg_Table[[#This Row],[TAT_RESULT]]=""),1,0)</f>
        <v>0</v>
      </c>
      <c r="J64" s="1">
        <f ca="1">SUM(Veg_Table[[#This Row],[Prescription and Status do not match]:[Prescription_Edited_And_TAT_Is_Blank]])</f>
        <v>1</v>
      </c>
      <c r="K64" s="1">
        <f ca="1">IF(Veg_Table[[#This Row],[Sum of Errors]]&gt;0,1,0)</f>
        <v>1</v>
      </c>
      <c r="L64" s="1">
        <f>1</f>
        <v>1</v>
      </c>
      <c r="M6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64" s="1">
        <f>IF(OR(MID(Veg_Table[[#This Row],[PRESCRIP]],2,1)="1",MID(Veg_Table[[#This Row],[PRESCRIP]],2,1)="2",MID(Veg_Table[[#This Row],[PRESCRIP]],2,1)="3",MID(Veg_Table[[#This Row],[PRESCRIP]],2,1)="4"),_xlfn.NUMBERVALUE(MID(Veg_Table[[#This Row],[PRESCRIP]],2,1)),"NA")</f>
        <v>1</v>
      </c>
      <c r="O64" s="1">
        <f>WEEKNUM(Veg_Table[[#This Row],[EVM_LAST_EDITED_Day]],2)</f>
        <v>20</v>
      </c>
      <c r="P64" s="25">
        <f>IFERROR(DATE(YEAR(Veg_Table[[#This Row],[EVM_LAST_EDITED2]]),MONTH(Veg_Table[[#This Row],[EVM_LAST_EDITED2]]),DAY(Veg_Table[[#This Row],[EVM_LAST_EDITED2]])),DATE(2019,1,1))</f>
        <v>43962</v>
      </c>
      <c r="Q64" s="3">
        <f>VALUE(SUBSTITUTE(Veg_Table[[#This Row],[EVM_LAST_EDITED]],",",""))</f>
        <v>43962.658974074096</v>
      </c>
      <c r="R64" s="1" t="str">
        <f>_xlfn.IFNA(IF(Veg_Table[[#This Row],[EVM_LAST_EDITOR]]="","zBlank EVM Last Editor",VLOOKUP(Veg_Table[[#This Row],[EVM_LAST_EDITOR]],Roster_Table[#All],4,FALSE)),"zAWRR Not in Roster")</f>
        <v>AEA</v>
      </c>
      <c r="S64" s="1" t="str">
        <f>_xlfn.IFNA(IF(Veg_Table[[#This Row],[EVM_LAST_EDITOR]]="","zBlank EVM Last Editor",VLOOKUP(Veg_Table[[#This Row],[EVM_LAST_EDITOR]],Roster_Table[#All],16,FALSE)),"zCompany_AWRR not in Roster")</f>
        <v>Not in Sierra Roster</v>
      </c>
      <c r="T64" s="2">
        <f>IFERROR(DATE(YEAR(Veg_Table[[#This Row],[Created2]]),MONTH(Veg_Table[[#This Row],[Created2]]),DAY(Veg_Table[[#This Row],[Created2]])),DATE(2019,1,1))</f>
        <v>43746</v>
      </c>
      <c r="U64" s="3">
        <f>VALUE(SUBSTITUTE(Veg_Table[[#This Row],[Created]],",",""))</f>
        <v>43746.549733796302</v>
      </c>
      <c r="V64" s="3" t="str">
        <f ca="1">IFERROR(_xlfn.IFNA(CELL("contents",INDIRECT(_xlfn.CONCAT("Veg_Table_Production_Data!",ADDRESS(MATCH(_xlfn.MAXIFS(#REF!,#REF!,"="&amp;Veg_Table[[#This Row],[AUTO_ID]],#REF!,"&lt;"&amp;Veg_Table[[#This Row],[EVM_LAST_EDITED_Day]]),#REF!,0),COLUMN(#REF!),4,1,)))),""),"")</f>
        <v/>
      </c>
      <c r="W64" s="3" t="str">
        <f ca="1">IF(Veg_Table[[#This Row],[Previous_Prescription]]="","No",IF(Veg_Table[[#This Row],[Previous_Prescription]]=Veg_Table[[#This Row],[PRESCRIP]],"No","Yes"))</f>
        <v>No</v>
      </c>
      <c r="X64" s="3" t="str">
        <f>IF(Veg_Table[[#This Row],[EVM_LAST_EDITED_Day]]=Veg_Table[[#This Row],[Created_Day]],"New","Old")</f>
        <v>Old</v>
      </c>
      <c r="Y64" s="1">
        <f>IFERROR(IF(FIND("delete",LOWER(Veg_Table[[#This Row],[PI_COMMENTS]]))&gt;=1,1,0),0)</f>
        <v>0</v>
      </c>
      <c r="Z64" s="1" t="str">
        <f>_xlfn.IFNA(IF(Veg_Table[[#This Row],[EVM_LAST_EDITOR]]="","Yes",VLOOKUP(Veg_Table[[#This Row],[EVM_LAST_EDITOR]],Roster_Table[#All],15,FALSE)),"Yes")</f>
        <v>No</v>
      </c>
      <c r="AA6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4" s="1" t="str">
        <f>_xlfn.IFNA(VLOOKUP(Veg_Table[[#This Row],[EVM_LAST_EDITOR]],Roster_Table[#All],3,FALSE),"zAWRR Not in Roster")</f>
        <v>Drew</v>
      </c>
      <c r="AC64" s="1" t="str">
        <f>_xlfn.IFNA(VLOOKUP(Veg_Table[[#This Row],[EVM_LAST_EDITOR]],Roster_Table[#All],2,FALSE),"zAWRR Not in Roster")</f>
        <v>Berlfein</v>
      </c>
      <c r="AD64" s="1" t="str">
        <f>IF(_xlfn.CONCAT(Veg_Table[[#This Row],[First_Name]]," ",Veg_Table[[#This Row],[Last_Name]])="zAWRR Not in Roster zAWRR Not in Roster","zAWRR Not in Roster",_xlfn.CONCAT(Veg_Table[[#This Row],[First_Name]]," ",Veg_Table[[#This Row],[Last_Name]]))</f>
        <v>Drew Berlfein</v>
      </c>
      <c r="AE64">
        <v>1767011</v>
      </c>
      <c r="AF64" t="s">
        <v>2960</v>
      </c>
      <c r="AG64" t="s">
        <v>30</v>
      </c>
      <c r="AH64" t="s">
        <v>2261</v>
      </c>
      <c r="AI64" t="s">
        <v>1880</v>
      </c>
      <c r="AJ64" t="s">
        <v>820</v>
      </c>
      <c r="AK64" t="s">
        <v>28</v>
      </c>
      <c r="AL64" t="s">
        <v>37</v>
      </c>
      <c r="AM64" t="s">
        <v>40</v>
      </c>
      <c r="AN64" t="s">
        <v>25</v>
      </c>
      <c r="AO64" t="s">
        <v>25</v>
      </c>
      <c r="AP64">
        <v>6</v>
      </c>
      <c r="AQ64">
        <v>30</v>
      </c>
      <c r="AR64" t="s">
        <v>28</v>
      </c>
      <c r="AS64" t="s">
        <v>532</v>
      </c>
      <c r="AT64" t="s">
        <v>522</v>
      </c>
      <c r="AU64" t="s">
        <v>25</v>
      </c>
      <c r="AV64" t="s">
        <v>28</v>
      </c>
      <c r="AW64" t="s">
        <v>2961</v>
      </c>
      <c r="AX64" t="s">
        <v>534</v>
      </c>
      <c r="AY64" t="s">
        <v>28</v>
      </c>
      <c r="AZ64">
        <v>5746657</v>
      </c>
      <c r="BA64" t="s">
        <v>532</v>
      </c>
      <c r="BB64" s="4">
        <v>43944.708460590278</v>
      </c>
      <c r="BC64" t="s">
        <v>28</v>
      </c>
      <c r="BD64" t="s">
        <v>29</v>
      </c>
      <c r="BF64" t="s">
        <v>28</v>
      </c>
      <c r="BG64" t="s">
        <v>534</v>
      </c>
      <c r="BH64" t="s">
        <v>28</v>
      </c>
      <c r="BI64" s="3">
        <v>43962.658621076385</v>
      </c>
      <c r="BJ64" t="s">
        <v>4447</v>
      </c>
      <c r="BK64" s="30" t="s">
        <v>533</v>
      </c>
      <c r="BL64" s="3">
        <v>43962.658974074075</v>
      </c>
      <c r="BM64" t="s">
        <v>31</v>
      </c>
      <c r="BN64" t="s">
        <v>32</v>
      </c>
      <c r="BO64" t="s">
        <v>2262</v>
      </c>
      <c r="BP64" t="s">
        <v>2263</v>
      </c>
      <c r="BQ64" t="s">
        <v>826</v>
      </c>
      <c r="BR64" t="s">
        <v>28</v>
      </c>
      <c r="BS64" t="s">
        <v>28</v>
      </c>
      <c r="BT64" t="s">
        <v>44</v>
      </c>
      <c r="BU64" s="3">
        <v>43746.549733796295</v>
      </c>
      <c r="BV64" t="s">
        <v>803</v>
      </c>
      <c r="BW64" s="3">
        <v>43962.731545740739</v>
      </c>
      <c r="BX64" t="s">
        <v>2962</v>
      </c>
      <c r="CG64"/>
      <c r="CH64"/>
      <c r="CI64"/>
      <c r="CY64"/>
      <c r="DA64"/>
      <c r="DE64"/>
      <c r="DF64"/>
    </row>
    <row r="65" spans="1:110" x14ac:dyDescent="0.25">
      <c r="A65" s="1">
        <f>IF(Veg_Table[[#This Row],[VP_STATUS]]="Hold",0,IF(OR(AND(Veg_Table[[#This Row],[PRESCRIP]]="NW_No Work",Veg_Table[[#This Row],[VP_STATUS]]&lt;&gt;"No Work Required Under EVM"),AND(Veg_Table[[#This Row],[VP_STATUS]]="No Work Required Under EVM",Veg_Table[[#This Row],[PRESCRIP]]&lt;&gt;"NW_No Work")),1,0))</f>
        <v>0</v>
      </c>
      <c r="B65" s="1">
        <f>IF(Veg_Table[[#This Row],[SPECIES]]="",1,0)</f>
        <v>0</v>
      </c>
      <c r="C65" s="1">
        <f>IF(Veg_Table[[#This Row],[DIAMETER]]="",1,0)</f>
        <v>0</v>
      </c>
      <c r="D65" s="1">
        <f>IF(Veg_Table[[#This Row],[HEIGHT]]="",1,0)</f>
        <v>0</v>
      </c>
      <c r="E6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5" s="1">
        <f>IF(AND(Veg_Table[[#This Row],[TAT_RESULT]]="ABATE",Veg_Table[[#This Row],[PRESCRIP]]="NW_No Work"),1,0)</f>
        <v>0</v>
      </c>
      <c r="G65" s="1">
        <f>IF(OR(Veg_Table[[#This Row],[Prescription R-Scale]]="NA",Veg_Table[[#This Row],[Diameter R-Scale]]="NA"),0,IF(Veg_Table[[#This Row],[Diameter R-Scale]]&lt;&gt;Veg_Table[[#This Row],[Prescription R-Scale]],1,0))</f>
        <v>0</v>
      </c>
      <c r="H65" s="1">
        <f>IF(OR(AND(Veg_Table[[#This Row],[PRESCRIP]]="BC_Br Rmv", Veg_Table[[#This Row],[WOOD_MAN]]&lt;&gt;"Not Needed"),AND(Veg_Table[[#This Row],[PRESCRIP]]="BCS_Br Rmv+Trt", Veg_Table[[#This Row],[WOOD_MAN]]&lt;&gt;"Not Needed")),1,0)</f>
        <v>1</v>
      </c>
      <c r="I65" s="1">
        <f ca="1">IF(AND(Veg_Table[[#This Row],[Prescription_Changed]]="Yes",Veg_Table[[#This Row],[TAT_RESULT]]=""),1,0)</f>
        <v>0</v>
      </c>
      <c r="J65" s="1">
        <f ca="1">SUM(Veg_Table[[#This Row],[Prescription and Status do not match]:[Prescription_Edited_And_TAT_Is_Blank]])</f>
        <v>1</v>
      </c>
      <c r="K65" s="1">
        <f ca="1">IF(Veg_Table[[#This Row],[Sum of Errors]]&gt;0,1,0)</f>
        <v>1</v>
      </c>
      <c r="L65" s="1">
        <f>1</f>
        <v>1</v>
      </c>
      <c r="M65"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Brush</v>
      </c>
      <c r="N65" s="1" t="str">
        <f>IF(OR(MID(Veg_Table[[#This Row],[PRESCRIP]],2,1)="1",MID(Veg_Table[[#This Row],[PRESCRIP]],2,1)="2",MID(Veg_Table[[#This Row],[PRESCRIP]],2,1)="3",MID(Veg_Table[[#This Row],[PRESCRIP]],2,1)="4"),_xlfn.NUMBERVALUE(MID(Veg_Table[[#This Row],[PRESCRIP]],2,1)),"NA")</f>
        <v>NA</v>
      </c>
      <c r="O65" s="1">
        <f>WEEKNUM(Veg_Table[[#This Row],[EVM_LAST_EDITED_Day]],2)</f>
        <v>20</v>
      </c>
      <c r="P65" s="25">
        <f>IFERROR(DATE(YEAR(Veg_Table[[#This Row],[EVM_LAST_EDITED2]]),MONTH(Veg_Table[[#This Row],[EVM_LAST_EDITED2]]),DAY(Veg_Table[[#This Row],[EVM_LAST_EDITED2]])),DATE(2019,1,1))</f>
        <v>43962</v>
      </c>
      <c r="Q65" s="3">
        <f>VALUE(SUBSTITUTE(Veg_Table[[#This Row],[EVM_LAST_EDITED]],",",""))</f>
        <v>43962.660462060201</v>
      </c>
      <c r="R65" s="1" t="str">
        <f>_xlfn.IFNA(IF(Veg_Table[[#This Row],[EVM_LAST_EDITOR]]="","zBlank EVM Last Editor",VLOOKUP(Veg_Table[[#This Row],[EVM_LAST_EDITOR]],Roster_Table[#All],4,FALSE)),"zAWRR Not in Roster")</f>
        <v>AEA</v>
      </c>
      <c r="S65" s="1" t="str">
        <f>_xlfn.IFNA(IF(Veg_Table[[#This Row],[EVM_LAST_EDITOR]]="","zBlank EVM Last Editor",VLOOKUP(Veg_Table[[#This Row],[EVM_LAST_EDITOR]],Roster_Table[#All],16,FALSE)),"zCompany_AWRR not in Roster")</f>
        <v>Not in Sierra Roster</v>
      </c>
      <c r="T65" s="2">
        <f>IFERROR(DATE(YEAR(Veg_Table[[#This Row],[Created2]]),MONTH(Veg_Table[[#This Row],[Created2]]),DAY(Veg_Table[[#This Row],[Created2]])),DATE(2019,1,1))</f>
        <v>43746</v>
      </c>
      <c r="U65" s="3">
        <f>VALUE(SUBSTITUTE(Veg_Table[[#This Row],[Created]],",",""))</f>
        <v>43746.609386574099</v>
      </c>
      <c r="V65" s="3" t="str">
        <f ca="1">IFERROR(_xlfn.IFNA(CELL("contents",INDIRECT(_xlfn.CONCAT("Veg_Table_Production_Data!",ADDRESS(MATCH(_xlfn.MAXIFS(#REF!,#REF!,"="&amp;Veg_Table[[#This Row],[AUTO_ID]],#REF!,"&lt;"&amp;Veg_Table[[#This Row],[EVM_LAST_EDITED_Day]]),#REF!,0),COLUMN(#REF!),4,1,)))),""),"")</f>
        <v/>
      </c>
      <c r="W65" s="3" t="str">
        <f ca="1">IF(Veg_Table[[#This Row],[Previous_Prescription]]="","No",IF(Veg_Table[[#This Row],[Previous_Prescription]]=Veg_Table[[#This Row],[PRESCRIP]],"No","Yes"))</f>
        <v>No</v>
      </c>
      <c r="X65" s="3" t="str">
        <f>IF(Veg_Table[[#This Row],[EVM_LAST_EDITED_Day]]=Veg_Table[[#This Row],[Created_Day]],"New","Old")</f>
        <v>Old</v>
      </c>
      <c r="Y65" s="1">
        <f>IFERROR(IF(FIND("delete",LOWER(Veg_Table[[#This Row],[PI_COMMENTS]]))&gt;=1,1,0),0)</f>
        <v>0</v>
      </c>
      <c r="Z65" s="1" t="str">
        <f>_xlfn.IFNA(IF(Veg_Table[[#This Row],[EVM_LAST_EDITOR]]="","Yes",VLOOKUP(Veg_Table[[#This Row],[EVM_LAST_EDITOR]],Roster_Table[#All],15,FALSE)),"Yes")</f>
        <v>No</v>
      </c>
      <c r="AA6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5" s="1" t="str">
        <f>_xlfn.IFNA(VLOOKUP(Veg_Table[[#This Row],[EVM_LAST_EDITOR]],Roster_Table[#All],3,FALSE),"zAWRR Not in Roster")</f>
        <v>Drew</v>
      </c>
      <c r="AC65" s="1" t="str">
        <f>_xlfn.IFNA(VLOOKUP(Veg_Table[[#This Row],[EVM_LAST_EDITOR]],Roster_Table[#All],2,FALSE),"zAWRR Not in Roster")</f>
        <v>Berlfein</v>
      </c>
      <c r="AD65" s="1" t="str">
        <f>IF(_xlfn.CONCAT(Veg_Table[[#This Row],[First_Name]]," ",Veg_Table[[#This Row],[Last_Name]])="zAWRR Not in Roster zAWRR Not in Roster","zAWRR Not in Roster",_xlfn.CONCAT(Veg_Table[[#This Row],[First_Name]]," ",Veg_Table[[#This Row],[Last_Name]]))</f>
        <v>Drew Berlfein</v>
      </c>
      <c r="AE65">
        <v>1767016</v>
      </c>
      <c r="AF65" t="s">
        <v>3040</v>
      </c>
      <c r="AG65" t="s">
        <v>30</v>
      </c>
      <c r="AH65" t="s">
        <v>2261</v>
      </c>
      <c r="AI65" t="s">
        <v>3037</v>
      </c>
      <c r="AJ65" t="s">
        <v>820</v>
      </c>
      <c r="AK65" t="s">
        <v>28</v>
      </c>
      <c r="AL65" t="s">
        <v>37</v>
      </c>
      <c r="AM65" t="s">
        <v>49</v>
      </c>
      <c r="AN65" t="s">
        <v>25</v>
      </c>
      <c r="AO65" t="s">
        <v>25</v>
      </c>
      <c r="AP65">
        <v>3</v>
      </c>
      <c r="AQ65">
        <v>10</v>
      </c>
      <c r="AR65" t="s">
        <v>28</v>
      </c>
      <c r="AS65" t="s">
        <v>50</v>
      </c>
      <c r="AT65" t="s">
        <v>515</v>
      </c>
      <c r="AU65" t="s">
        <v>25</v>
      </c>
      <c r="AV65" t="s">
        <v>28</v>
      </c>
      <c r="AW65" t="s">
        <v>3041</v>
      </c>
      <c r="AX65" t="s">
        <v>534</v>
      </c>
      <c r="AY65" t="s">
        <v>28</v>
      </c>
      <c r="AZ65">
        <v>5746657</v>
      </c>
      <c r="BA65" t="s">
        <v>50</v>
      </c>
      <c r="BB65" s="4">
        <v>43944.709061597219</v>
      </c>
      <c r="BC65" t="s">
        <v>28</v>
      </c>
      <c r="BD65" t="s">
        <v>29</v>
      </c>
      <c r="BF65" t="s">
        <v>28</v>
      </c>
      <c r="BG65" t="s">
        <v>534</v>
      </c>
      <c r="BH65" t="s">
        <v>28</v>
      </c>
      <c r="BI65" s="3">
        <v>43962.660042534721</v>
      </c>
      <c r="BJ65" t="s">
        <v>4450</v>
      </c>
      <c r="BK65" s="30" t="s">
        <v>533</v>
      </c>
      <c r="BL65" s="3">
        <v>43962.660462060187</v>
      </c>
      <c r="BM65" t="s">
        <v>31</v>
      </c>
      <c r="BN65" t="s">
        <v>32</v>
      </c>
      <c r="BO65" t="s">
        <v>2262</v>
      </c>
      <c r="BP65" t="s">
        <v>2263</v>
      </c>
      <c r="BQ65" t="s">
        <v>826</v>
      </c>
      <c r="BR65" t="s">
        <v>28</v>
      </c>
      <c r="BS65" t="s">
        <v>28</v>
      </c>
      <c r="BT65" t="s">
        <v>44</v>
      </c>
      <c r="BU65" s="3">
        <v>43746.609386574077</v>
      </c>
      <c r="BV65" t="s">
        <v>803</v>
      </c>
      <c r="BW65" s="3">
        <v>43962.731545740739</v>
      </c>
      <c r="BX65" t="s">
        <v>3042</v>
      </c>
      <c r="CG65"/>
      <c r="CH65"/>
      <c r="CI65"/>
      <c r="CY65"/>
      <c r="DA65"/>
      <c r="DE65"/>
      <c r="DF65"/>
    </row>
    <row r="66" spans="1:110" x14ac:dyDescent="0.25">
      <c r="A66" s="1">
        <f>IF(Veg_Table[[#This Row],[VP_STATUS]]="Hold",0,IF(OR(AND(Veg_Table[[#This Row],[PRESCRIP]]="NW_No Work",Veg_Table[[#This Row],[VP_STATUS]]&lt;&gt;"No Work Required Under EVM"),AND(Veg_Table[[#This Row],[VP_STATUS]]="No Work Required Under EVM",Veg_Table[[#This Row],[PRESCRIP]]&lt;&gt;"NW_No Work")),1,0))</f>
        <v>0</v>
      </c>
      <c r="B66" s="1">
        <f>IF(Veg_Table[[#This Row],[SPECIES]]="",1,0)</f>
        <v>0</v>
      </c>
      <c r="C66" s="1">
        <f>IF(Veg_Table[[#This Row],[DIAMETER]]="",1,0)</f>
        <v>0</v>
      </c>
      <c r="D66" s="1">
        <f>IF(Veg_Table[[#This Row],[HEIGHT]]="",1,0)</f>
        <v>0</v>
      </c>
      <c r="E6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66" s="1">
        <f>IF(AND(Veg_Table[[#This Row],[TAT_RESULT]]="ABATE",Veg_Table[[#This Row],[PRESCRIP]]="NW_No Work"),1,0)</f>
        <v>0</v>
      </c>
      <c r="G66" s="1">
        <f>IF(OR(Veg_Table[[#This Row],[Prescription R-Scale]]="NA",Veg_Table[[#This Row],[Diameter R-Scale]]="NA"),0,IF(Veg_Table[[#This Row],[Diameter R-Scale]]&lt;&gt;Veg_Table[[#This Row],[Prescription R-Scale]],1,0))</f>
        <v>0</v>
      </c>
      <c r="H66" s="1">
        <f>IF(OR(AND(Veg_Table[[#This Row],[PRESCRIP]]="BC_Br Rmv", Veg_Table[[#This Row],[WOOD_MAN]]&lt;&gt;"Not Needed"),AND(Veg_Table[[#This Row],[PRESCRIP]]="BCS_Br Rmv+Trt", Veg_Table[[#This Row],[WOOD_MAN]]&lt;&gt;"Not Needed")),1,0)</f>
        <v>0</v>
      </c>
      <c r="I66" s="1">
        <f ca="1">IF(AND(Veg_Table[[#This Row],[Prescription_Changed]]="Yes",Veg_Table[[#This Row],[TAT_RESULT]]=""),1,0)</f>
        <v>0</v>
      </c>
      <c r="J66" s="1">
        <f ca="1">SUM(Veg_Table[[#This Row],[Prescription and Status do not match]:[Prescription_Edited_And_TAT_Is_Blank]])</f>
        <v>1</v>
      </c>
      <c r="K66" s="1">
        <f ca="1">IF(Veg_Table[[#This Row],[Sum of Errors]]&gt;0,1,0)</f>
        <v>1</v>
      </c>
      <c r="L66" s="1">
        <f>1</f>
        <v>1</v>
      </c>
      <c r="M6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66" s="1" t="str">
        <f>IF(OR(MID(Veg_Table[[#This Row],[PRESCRIP]],2,1)="1",MID(Veg_Table[[#This Row],[PRESCRIP]],2,1)="2",MID(Veg_Table[[#This Row],[PRESCRIP]],2,1)="3",MID(Veg_Table[[#This Row],[PRESCRIP]],2,1)="4"),_xlfn.NUMBERVALUE(MID(Veg_Table[[#This Row],[PRESCRIP]],2,1)),"NA")</f>
        <v>NA</v>
      </c>
      <c r="O66" s="1">
        <f>WEEKNUM(Veg_Table[[#This Row],[EVM_LAST_EDITED_Day]],2)</f>
        <v>20</v>
      </c>
      <c r="P66" s="25">
        <f>IFERROR(DATE(YEAR(Veg_Table[[#This Row],[EVM_LAST_EDITED2]]),MONTH(Veg_Table[[#This Row],[EVM_LAST_EDITED2]]),DAY(Veg_Table[[#This Row],[EVM_LAST_EDITED2]])),DATE(2019,1,1))</f>
        <v>43962</v>
      </c>
      <c r="Q66" s="3">
        <f>VALUE(SUBSTITUTE(Veg_Table[[#This Row],[EVM_LAST_EDITED]],",",""))</f>
        <v>43962.661499247697</v>
      </c>
      <c r="R66" s="1" t="str">
        <f>_xlfn.IFNA(IF(Veg_Table[[#This Row],[EVM_LAST_EDITOR]]="","zBlank EVM Last Editor",VLOOKUP(Veg_Table[[#This Row],[EVM_LAST_EDITOR]],Roster_Table[#All],4,FALSE)),"zAWRR Not in Roster")</f>
        <v>AEA</v>
      </c>
      <c r="S66" s="1" t="str">
        <f>_xlfn.IFNA(IF(Veg_Table[[#This Row],[EVM_LAST_EDITOR]]="","zBlank EVM Last Editor",VLOOKUP(Veg_Table[[#This Row],[EVM_LAST_EDITOR]],Roster_Table[#All],16,FALSE)),"zCompany_AWRR not in Roster")</f>
        <v>Not in Sierra Roster</v>
      </c>
      <c r="T66" s="2">
        <f>IFERROR(DATE(YEAR(Veg_Table[[#This Row],[Created2]]),MONTH(Veg_Table[[#This Row],[Created2]]),DAY(Veg_Table[[#This Row],[Created2]])),DATE(2019,1,1))</f>
        <v>43746</v>
      </c>
      <c r="U66" s="3">
        <f>VALUE(SUBSTITUTE(Veg_Table[[#This Row],[Created]],",",""))</f>
        <v>43746.611087963</v>
      </c>
      <c r="V66" s="3" t="str">
        <f ca="1">IFERROR(_xlfn.IFNA(CELL("contents",INDIRECT(_xlfn.CONCAT("Veg_Table_Production_Data!",ADDRESS(MATCH(_xlfn.MAXIFS(#REF!,#REF!,"="&amp;Veg_Table[[#This Row],[AUTO_ID]],#REF!,"&lt;"&amp;Veg_Table[[#This Row],[EVM_LAST_EDITED_Day]]),#REF!,0),COLUMN(#REF!),4,1,)))),""),"")</f>
        <v/>
      </c>
      <c r="W66" s="3" t="str">
        <f ca="1">IF(Veg_Table[[#This Row],[Previous_Prescription]]="","No",IF(Veg_Table[[#This Row],[Previous_Prescription]]=Veg_Table[[#This Row],[PRESCRIP]],"No","Yes"))</f>
        <v>No</v>
      </c>
      <c r="X66" s="3" t="str">
        <f>IF(Veg_Table[[#This Row],[EVM_LAST_EDITED_Day]]=Veg_Table[[#This Row],[Created_Day]],"New","Old")</f>
        <v>Old</v>
      </c>
      <c r="Y66" s="1">
        <f>IFERROR(IF(FIND("delete",LOWER(Veg_Table[[#This Row],[PI_COMMENTS]]))&gt;=1,1,0),0)</f>
        <v>0</v>
      </c>
      <c r="Z66" s="1" t="str">
        <f>_xlfn.IFNA(IF(Veg_Table[[#This Row],[EVM_LAST_EDITOR]]="","Yes",VLOOKUP(Veg_Table[[#This Row],[EVM_LAST_EDITOR]],Roster_Table[#All],15,FALSE)),"Yes")</f>
        <v>No</v>
      </c>
      <c r="AA6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6" s="1" t="str">
        <f>_xlfn.IFNA(VLOOKUP(Veg_Table[[#This Row],[EVM_LAST_EDITOR]],Roster_Table[#All],3,FALSE),"zAWRR Not in Roster")</f>
        <v>Drew</v>
      </c>
      <c r="AC66" s="1" t="str">
        <f>_xlfn.IFNA(VLOOKUP(Veg_Table[[#This Row],[EVM_LAST_EDITOR]],Roster_Table[#All],2,FALSE),"zAWRR Not in Roster")</f>
        <v>Berlfein</v>
      </c>
      <c r="AD66" s="1" t="str">
        <f>IF(_xlfn.CONCAT(Veg_Table[[#This Row],[First_Name]]," ",Veg_Table[[#This Row],[Last_Name]])="zAWRR Not in Roster zAWRR Not in Roster","zAWRR Not in Roster",_xlfn.CONCAT(Veg_Table[[#This Row],[First_Name]]," ",Veg_Table[[#This Row],[Last_Name]]))</f>
        <v>Drew Berlfein</v>
      </c>
      <c r="AE66">
        <v>1767017</v>
      </c>
      <c r="AF66" t="s">
        <v>3043</v>
      </c>
      <c r="AG66" t="s">
        <v>30</v>
      </c>
      <c r="AH66" t="s">
        <v>2261</v>
      </c>
      <c r="AI66" t="s">
        <v>2967</v>
      </c>
      <c r="AJ66" t="s">
        <v>820</v>
      </c>
      <c r="AK66" t="s">
        <v>28</v>
      </c>
      <c r="AL66" t="s">
        <v>37</v>
      </c>
      <c r="AM66" t="s">
        <v>38</v>
      </c>
      <c r="AN66" t="s">
        <v>25</v>
      </c>
      <c r="AO66" t="s">
        <v>25</v>
      </c>
      <c r="AP66">
        <v>40</v>
      </c>
      <c r="AQ66">
        <v>127</v>
      </c>
      <c r="AR66" t="s">
        <v>28</v>
      </c>
      <c r="AS66" t="s">
        <v>891</v>
      </c>
      <c r="AT66" t="s">
        <v>515</v>
      </c>
      <c r="AU66" t="s">
        <v>25</v>
      </c>
      <c r="AV66" t="s">
        <v>28</v>
      </c>
      <c r="AW66" t="s">
        <v>3044</v>
      </c>
      <c r="AX66" t="s">
        <v>534</v>
      </c>
      <c r="AY66" t="s">
        <v>28</v>
      </c>
      <c r="AZ66"/>
      <c r="BA66" t="s">
        <v>823</v>
      </c>
      <c r="BB66" s="4">
        <v>43959.640508599536</v>
      </c>
      <c r="BC66" t="s">
        <v>3993</v>
      </c>
      <c r="BD66" t="s">
        <v>29</v>
      </c>
      <c r="BF66" t="s">
        <v>28</v>
      </c>
      <c r="BG66" t="s">
        <v>534</v>
      </c>
      <c r="BH66" t="s">
        <v>28</v>
      </c>
      <c r="BI66" s="3">
        <v>43962.660947048615</v>
      </c>
      <c r="BJ66" t="s">
        <v>4307</v>
      </c>
      <c r="BK66" s="30" t="s">
        <v>533</v>
      </c>
      <c r="BL66" s="3">
        <v>43962.661499247683</v>
      </c>
      <c r="BM66" t="s">
        <v>31</v>
      </c>
      <c r="BN66" t="s">
        <v>32</v>
      </c>
      <c r="BO66" t="s">
        <v>2262</v>
      </c>
      <c r="BP66" t="s">
        <v>2263</v>
      </c>
      <c r="BQ66" t="s">
        <v>826</v>
      </c>
      <c r="BR66" t="s">
        <v>28</v>
      </c>
      <c r="BS66" t="s">
        <v>28</v>
      </c>
      <c r="BT66" t="s">
        <v>44</v>
      </c>
      <c r="BU66" s="3">
        <v>43746.611087962963</v>
      </c>
      <c r="BV66" t="s">
        <v>803</v>
      </c>
      <c r="BW66" s="3">
        <v>43962.731545740739</v>
      </c>
      <c r="BX66" t="s">
        <v>3045</v>
      </c>
      <c r="CG66"/>
      <c r="CH66"/>
      <c r="CI66"/>
      <c r="CY66"/>
      <c r="DA66"/>
      <c r="DE66"/>
      <c r="DF66"/>
    </row>
    <row r="67" spans="1:110" x14ac:dyDescent="0.25">
      <c r="A67" s="1">
        <f>IF(Veg_Table[[#This Row],[VP_STATUS]]="Hold",0,IF(OR(AND(Veg_Table[[#This Row],[PRESCRIP]]="NW_No Work",Veg_Table[[#This Row],[VP_STATUS]]&lt;&gt;"No Work Required Under EVM"),AND(Veg_Table[[#This Row],[VP_STATUS]]="No Work Required Under EVM",Veg_Table[[#This Row],[PRESCRIP]]&lt;&gt;"NW_No Work")),1,0))</f>
        <v>0</v>
      </c>
      <c r="B67" s="1">
        <f>IF(Veg_Table[[#This Row],[SPECIES]]="",1,0)</f>
        <v>0</v>
      </c>
      <c r="C67" s="1">
        <f>IF(Veg_Table[[#This Row],[DIAMETER]]="",1,0)</f>
        <v>0</v>
      </c>
      <c r="D67" s="1">
        <f>IF(Veg_Table[[#This Row],[HEIGHT]]="",1,0)</f>
        <v>0</v>
      </c>
      <c r="E6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67" s="1">
        <f>IF(AND(Veg_Table[[#This Row],[TAT_RESULT]]="ABATE",Veg_Table[[#This Row],[PRESCRIP]]="NW_No Work"),1,0)</f>
        <v>0</v>
      </c>
      <c r="G67" s="1">
        <f>IF(OR(Veg_Table[[#This Row],[Prescription R-Scale]]="NA",Veg_Table[[#This Row],[Diameter R-Scale]]="NA"),0,IF(Veg_Table[[#This Row],[Diameter R-Scale]]&lt;&gt;Veg_Table[[#This Row],[Prescription R-Scale]],1,0))</f>
        <v>0</v>
      </c>
      <c r="H67" s="1">
        <f>IF(OR(AND(Veg_Table[[#This Row],[PRESCRIP]]="BC_Br Rmv", Veg_Table[[#This Row],[WOOD_MAN]]&lt;&gt;"Not Needed"),AND(Veg_Table[[#This Row],[PRESCRIP]]="BCS_Br Rmv+Trt", Veg_Table[[#This Row],[WOOD_MAN]]&lt;&gt;"Not Needed")),1,0)</f>
        <v>0</v>
      </c>
      <c r="I67" s="1">
        <f ca="1">IF(AND(Veg_Table[[#This Row],[Prescription_Changed]]="Yes",Veg_Table[[#This Row],[TAT_RESULT]]=""),1,0)</f>
        <v>0</v>
      </c>
      <c r="J67" s="1">
        <f ca="1">SUM(Veg_Table[[#This Row],[Prescription and Status do not match]:[Prescription_Edited_And_TAT_Is_Blank]])</f>
        <v>1</v>
      </c>
      <c r="K67" s="1">
        <f ca="1">IF(Veg_Table[[#This Row],[Sum of Errors]]&gt;0,1,0)</f>
        <v>1</v>
      </c>
      <c r="L67" s="1">
        <f>1</f>
        <v>1</v>
      </c>
      <c r="M6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67" s="1">
        <f>IF(OR(MID(Veg_Table[[#This Row],[PRESCRIP]],2,1)="1",MID(Veg_Table[[#This Row],[PRESCRIP]],2,1)="2",MID(Veg_Table[[#This Row],[PRESCRIP]],2,1)="3",MID(Veg_Table[[#This Row],[PRESCRIP]],2,1)="4"),_xlfn.NUMBERVALUE(MID(Veg_Table[[#This Row],[PRESCRIP]],2,1)),"NA")</f>
        <v>1</v>
      </c>
      <c r="O67" s="1">
        <f>WEEKNUM(Veg_Table[[#This Row],[EVM_LAST_EDITED_Day]],2)</f>
        <v>20</v>
      </c>
      <c r="P67" s="25">
        <f>IFERROR(DATE(YEAR(Veg_Table[[#This Row],[EVM_LAST_EDITED2]]),MONTH(Veg_Table[[#This Row],[EVM_LAST_EDITED2]]),DAY(Veg_Table[[#This Row],[EVM_LAST_EDITED2]])),DATE(2019,1,1))</f>
        <v>43962</v>
      </c>
      <c r="Q67" s="3">
        <f>VALUE(SUBSTITUTE(Veg_Table[[#This Row],[EVM_LAST_EDITED]],",",""))</f>
        <v>43962.662324143501</v>
      </c>
      <c r="R67" s="1" t="str">
        <f>_xlfn.IFNA(IF(Veg_Table[[#This Row],[EVM_LAST_EDITOR]]="","zBlank EVM Last Editor",VLOOKUP(Veg_Table[[#This Row],[EVM_LAST_EDITOR]],Roster_Table[#All],4,FALSE)),"zAWRR Not in Roster")</f>
        <v>AEA</v>
      </c>
      <c r="S67" s="1" t="str">
        <f>_xlfn.IFNA(IF(Veg_Table[[#This Row],[EVM_LAST_EDITOR]]="","zBlank EVM Last Editor",VLOOKUP(Veg_Table[[#This Row],[EVM_LAST_EDITOR]],Roster_Table[#All],16,FALSE)),"zCompany_AWRR not in Roster")</f>
        <v>Not in Sierra Roster</v>
      </c>
      <c r="T67" s="2">
        <f>IFERROR(DATE(YEAR(Veg_Table[[#This Row],[Created2]]),MONTH(Veg_Table[[#This Row],[Created2]]),DAY(Veg_Table[[#This Row],[Created2]])),DATE(2019,1,1))</f>
        <v>43746</v>
      </c>
      <c r="U67" s="3">
        <f>VALUE(SUBSTITUTE(Veg_Table[[#This Row],[Created]],",",""))</f>
        <v>43746.612372685202</v>
      </c>
      <c r="V67" s="3" t="str">
        <f ca="1">IFERROR(_xlfn.IFNA(CELL("contents",INDIRECT(_xlfn.CONCAT("Veg_Table_Production_Data!",ADDRESS(MATCH(_xlfn.MAXIFS(#REF!,#REF!,"="&amp;Veg_Table[[#This Row],[AUTO_ID]],#REF!,"&lt;"&amp;Veg_Table[[#This Row],[EVM_LAST_EDITED_Day]]),#REF!,0),COLUMN(#REF!),4,1,)))),""),"")</f>
        <v/>
      </c>
      <c r="W67" s="3" t="str">
        <f ca="1">IF(Veg_Table[[#This Row],[Previous_Prescription]]="","No",IF(Veg_Table[[#This Row],[Previous_Prescription]]=Veg_Table[[#This Row],[PRESCRIP]],"No","Yes"))</f>
        <v>No</v>
      </c>
      <c r="X67" s="3" t="str">
        <f>IF(Veg_Table[[#This Row],[EVM_LAST_EDITED_Day]]=Veg_Table[[#This Row],[Created_Day]],"New","Old")</f>
        <v>Old</v>
      </c>
      <c r="Y67" s="1">
        <f>IFERROR(IF(FIND("delete",LOWER(Veg_Table[[#This Row],[PI_COMMENTS]]))&gt;=1,1,0),0)</f>
        <v>0</v>
      </c>
      <c r="Z67" s="1" t="str">
        <f>_xlfn.IFNA(IF(Veg_Table[[#This Row],[EVM_LAST_EDITOR]]="","Yes",VLOOKUP(Veg_Table[[#This Row],[EVM_LAST_EDITOR]],Roster_Table[#All],15,FALSE)),"Yes")</f>
        <v>No</v>
      </c>
      <c r="AA6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7" s="1" t="str">
        <f>_xlfn.IFNA(VLOOKUP(Veg_Table[[#This Row],[EVM_LAST_EDITOR]],Roster_Table[#All],3,FALSE),"zAWRR Not in Roster")</f>
        <v>Drew</v>
      </c>
      <c r="AC67" s="1" t="str">
        <f>_xlfn.IFNA(VLOOKUP(Veg_Table[[#This Row],[EVM_LAST_EDITOR]],Roster_Table[#All],2,FALSE),"zAWRR Not in Roster")</f>
        <v>Berlfein</v>
      </c>
      <c r="AD67" s="1" t="str">
        <f>IF(_xlfn.CONCAT(Veg_Table[[#This Row],[First_Name]]," ",Veg_Table[[#This Row],[Last_Name]])="zAWRR Not in Roster zAWRR Not in Roster","zAWRR Not in Roster",_xlfn.CONCAT(Veg_Table[[#This Row],[First_Name]]," ",Veg_Table[[#This Row],[Last_Name]]))</f>
        <v>Drew Berlfein</v>
      </c>
      <c r="AE67">
        <v>1767018</v>
      </c>
      <c r="AF67" t="s">
        <v>3046</v>
      </c>
      <c r="AG67" t="s">
        <v>30</v>
      </c>
      <c r="AH67" t="s">
        <v>2261</v>
      </c>
      <c r="AI67" t="s">
        <v>2967</v>
      </c>
      <c r="AJ67" t="s">
        <v>820</v>
      </c>
      <c r="AK67" t="s">
        <v>28</v>
      </c>
      <c r="AL67" t="s">
        <v>37</v>
      </c>
      <c r="AM67" t="s">
        <v>1713</v>
      </c>
      <c r="AN67" t="s">
        <v>25</v>
      </c>
      <c r="AO67" t="s">
        <v>25</v>
      </c>
      <c r="AP67">
        <v>10</v>
      </c>
      <c r="AQ67">
        <v>22</v>
      </c>
      <c r="AR67" t="s">
        <v>28</v>
      </c>
      <c r="AS67" t="s">
        <v>532</v>
      </c>
      <c r="AT67" t="s">
        <v>515</v>
      </c>
      <c r="AU67" t="s">
        <v>25</v>
      </c>
      <c r="AV67" t="s">
        <v>28</v>
      </c>
      <c r="AW67" t="s">
        <v>3047</v>
      </c>
      <c r="AX67" t="s">
        <v>534</v>
      </c>
      <c r="AY67" t="s">
        <v>28</v>
      </c>
      <c r="AZ67">
        <v>5746657</v>
      </c>
      <c r="BA67" t="s">
        <v>532</v>
      </c>
      <c r="BB67" s="4">
        <v>43944.703165740742</v>
      </c>
      <c r="BC67" t="s">
        <v>28</v>
      </c>
      <c r="BD67" t="s">
        <v>29</v>
      </c>
      <c r="BF67" t="s">
        <v>28</v>
      </c>
      <c r="BG67" t="s">
        <v>534</v>
      </c>
      <c r="BH67" t="s">
        <v>28</v>
      </c>
      <c r="BI67" s="3">
        <v>43962.66218994213</v>
      </c>
      <c r="BJ67" t="s">
        <v>4307</v>
      </c>
      <c r="BK67" s="30" t="s">
        <v>533</v>
      </c>
      <c r="BL67" s="3">
        <v>43962.662324143515</v>
      </c>
      <c r="BM67" t="s">
        <v>31</v>
      </c>
      <c r="BN67" t="s">
        <v>32</v>
      </c>
      <c r="BO67" t="s">
        <v>2262</v>
      </c>
      <c r="BP67" t="s">
        <v>2263</v>
      </c>
      <c r="BQ67" t="s">
        <v>826</v>
      </c>
      <c r="BR67" t="s">
        <v>28</v>
      </c>
      <c r="BS67" t="s">
        <v>28</v>
      </c>
      <c r="BT67" t="s">
        <v>44</v>
      </c>
      <c r="BU67" s="3">
        <v>43746.612372685187</v>
      </c>
      <c r="BV67" t="s">
        <v>803</v>
      </c>
      <c r="BW67" s="3">
        <v>43962.731545740739</v>
      </c>
      <c r="BX67" t="s">
        <v>3048</v>
      </c>
      <c r="CG67"/>
      <c r="CH67"/>
      <c r="CI67"/>
      <c r="CY67"/>
      <c r="DA67"/>
      <c r="DE67"/>
      <c r="DF67"/>
    </row>
    <row r="68" spans="1:110" x14ac:dyDescent="0.25">
      <c r="A68" s="1">
        <f>IF(Veg_Table[[#This Row],[VP_STATUS]]="Hold",0,IF(OR(AND(Veg_Table[[#This Row],[PRESCRIP]]="NW_No Work",Veg_Table[[#This Row],[VP_STATUS]]&lt;&gt;"No Work Required Under EVM"),AND(Veg_Table[[#This Row],[VP_STATUS]]="No Work Required Under EVM",Veg_Table[[#This Row],[PRESCRIP]]&lt;&gt;"NW_No Work")),1,0))</f>
        <v>0</v>
      </c>
      <c r="B68" s="1">
        <f>IF(Veg_Table[[#This Row],[SPECIES]]="",1,0)</f>
        <v>0</v>
      </c>
      <c r="C68" s="1">
        <f>IF(Veg_Table[[#This Row],[DIAMETER]]="",1,0)</f>
        <v>0</v>
      </c>
      <c r="D68" s="1">
        <f>IF(Veg_Table[[#This Row],[HEIGHT]]="",1,0)</f>
        <v>0</v>
      </c>
      <c r="E6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68" s="1">
        <f>IF(AND(Veg_Table[[#This Row],[TAT_RESULT]]="ABATE",Veg_Table[[#This Row],[PRESCRIP]]="NW_No Work"),1,0)</f>
        <v>0</v>
      </c>
      <c r="G68" s="1">
        <f>IF(OR(Veg_Table[[#This Row],[Prescription R-Scale]]="NA",Veg_Table[[#This Row],[Diameter R-Scale]]="NA"),0,IF(Veg_Table[[#This Row],[Diameter R-Scale]]&lt;&gt;Veg_Table[[#This Row],[Prescription R-Scale]],1,0))</f>
        <v>0</v>
      </c>
      <c r="H68" s="1">
        <f>IF(OR(AND(Veg_Table[[#This Row],[PRESCRIP]]="BC_Br Rmv", Veg_Table[[#This Row],[WOOD_MAN]]&lt;&gt;"Not Needed"),AND(Veg_Table[[#This Row],[PRESCRIP]]="BCS_Br Rmv+Trt", Veg_Table[[#This Row],[WOOD_MAN]]&lt;&gt;"Not Needed")),1,0)</f>
        <v>0</v>
      </c>
      <c r="I68" s="1">
        <f ca="1">IF(AND(Veg_Table[[#This Row],[Prescription_Changed]]="Yes",Veg_Table[[#This Row],[TAT_RESULT]]=""),1,0)</f>
        <v>0</v>
      </c>
      <c r="J68" s="1">
        <f ca="1">SUM(Veg_Table[[#This Row],[Prescription and Status do not match]:[Prescription_Edited_And_TAT_Is_Blank]])</f>
        <v>1</v>
      </c>
      <c r="K68" s="1">
        <f ca="1">IF(Veg_Table[[#This Row],[Sum of Errors]]&gt;0,1,0)</f>
        <v>1</v>
      </c>
      <c r="L68" s="1">
        <f>1</f>
        <v>1</v>
      </c>
      <c r="M6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68" s="1" t="str">
        <f>IF(OR(MID(Veg_Table[[#This Row],[PRESCRIP]],2,1)="1",MID(Veg_Table[[#This Row],[PRESCRIP]],2,1)="2",MID(Veg_Table[[#This Row],[PRESCRIP]],2,1)="3",MID(Veg_Table[[#This Row],[PRESCRIP]],2,1)="4"),_xlfn.NUMBERVALUE(MID(Veg_Table[[#This Row],[PRESCRIP]],2,1)),"NA")</f>
        <v>NA</v>
      </c>
      <c r="O68" s="1">
        <f>WEEKNUM(Veg_Table[[#This Row],[EVM_LAST_EDITED_Day]],2)</f>
        <v>20</v>
      </c>
      <c r="P68" s="25">
        <f>IFERROR(DATE(YEAR(Veg_Table[[#This Row],[EVM_LAST_EDITED2]]),MONTH(Veg_Table[[#This Row],[EVM_LAST_EDITED2]]),DAY(Veg_Table[[#This Row],[EVM_LAST_EDITED2]])),DATE(2019,1,1))</f>
        <v>43962</v>
      </c>
      <c r="Q68" s="3">
        <f>VALUE(SUBSTITUTE(Veg_Table[[#This Row],[EVM_LAST_EDITED]],",",""))</f>
        <v>43962.663350844901</v>
      </c>
      <c r="R68" s="1" t="str">
        <f>_xlfn.IFNA(IF(Veg_Table[[#This Row],[EVM_LAST_EDITOR]]="","zBlank EVM Last Editor",VLOOKUP(Veg_Table[[#This Row],[EVM_LAST_EDITOR]],Roster_Table[#All],4,FALSE)),"zAWRR Not in Roster")</f>
        <v>AEA</v>
      </c>
      <c r="S68" s="1" t="str">
        <f>_xlfn.IFNA(IF(Veg_Table[[#This Row],[EVM_LAST_EDITOR]]="","zBlank EVM Last Editor",VLOOKUP(Veg_Table[[#This Row],[EVM_LAST_EDITOR]],Roster_Table[#All],16,FALSE)),"zCompany_AWRR not in Roster")</f>
        <v>Not in Sierra Roster</v>
      </c>
      <c r="T68" s="2">
        <f>IFERROR(DATE(YEAR(Veg_Table[[#This Row],[Created2]]),MONTH(Veg_Table[[#This Row],[Created2]]),DAY(Veg_Table[[#This Row],[Created2]])),DATE(2019,1,1))</f>
        <v>43746</v>
      </c>
      <c r="U68" s="3">
        <f>VALUE(SUBSTITUTE(Veg_Table[[#This Row],[Created]],",",""))</f>
        <v>43746.545057870397</v>
      </c>
      <c r="V68" s="3" t="str">
        <f ca="1">IFERROR(_xlfn.IFNA(CELL("contents",INDIRECT(_xlfn.CONCAT("Veg_Table_Production_Data!",ADDRESS(MATCH(_xlfn.MAXIFS(#REF!,#REF!,"="&amp;Veg_Table[[#This Row],[AUTO_ID]],#REF!,"&lt;"&amp;Veg_Table[[#This Row],[EVM_LAST_EDITED_Day]]),#REF!,0),COLUMN(#REF!),4,1,)))),""),"")</f>
        <v/>
      </c>
      <c r="W68" s="3" t="str">
        <f ca="1">IF(Veg_Table[[#This Row],[Previous_Prescription]]="","No",IF(Veg_Table[[#This Row],[Previous_Prescription]]=Veg_Table[[#This Row],[PRESCRIP]],"No","Yes"))</f>
        <v>No</v>
      </c>
      <c r="X68" s="3" t="str">
        <f>IF(Veg_Table[[#This Row],[EVM_LAST_EDITED_Day]]=Veg_Table[[#This Row],[Created_Day]],"New","Old")</f>
        <v>Old</v>
      </c>
      <c r="Y68" s="1">
        <f>IFERROR(IF(FIND("delete",LOWER(Veg_Table[[#This Row],[PI_COMMENTS]]))&gt;=1,1,0),0)</f>
        <v>0</v>
      </c>
      <c r="Z68" s="1" t="str">
        <f>_xlfn.IFNA(IF(Veg_Table[[#This Row],[EVM_LAST_EDITOR]]="","Yes",VLOOKUP(Veg_Table[[#This Row],[EVM_LAST_EDITOR]],Roster_Table[#All],15,FALSE)),"Yes")</f>
        <v>No</v>
      </c>
      <c r="AA6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8" s="1" t="str">
        <f>_xlfn.IFNA(VLOOKUP(Veg_Table[[#This Row],[EVM_LAST_EDITOR]],Roster_Table[#All],3,FALSE),"zAWRR Not in Roster")</f>
        <v>Drew</v>
      </c>
      <c r="AC68" s="1" t="str">
        <f>_xlfn.IFNA(VLOOKUP(Veg_Table[[#This Row],[EVM_LAST_EDITOR]],Roster_Table[#All],2,FALSE),"zAWRR Not in Roster")</f>
        <v>Berlfein</v>
      </c>
      <c r="AD68" s="1" t="str">
        <f>IF(_xlfn.CONCAT(Veg_Table[[#This Row],[First_Name]]," ",Veg_Table[[#This Row],[Last_Name]])="zAWRR Not in Roster zAWRR Not in Roster","zAWRR Not in Roster",_xlfn.CONCAT(Veg_Table[[#This Row],[First_Name]]," ",Veg_Table[[#This Row],[Last_Name]]))</f>
        <v>Drew Berlfein</v>
      </c>
      <c r="AE68">
        <v>1767024</v>
      </c>
      <c r="AF68" t="s">
        <v>2970</v>
      </c>
      <c r="AG68" t="s">
        <v>30</v>
      </c>
      <c r="AH68" t="s">
        <v>2261</v>
      </c>
      <c r="AI68" t="s">
        <v>1880</v>
      </c>
      <c r="AJ68" t="s">
        <v>820</v>
      </c>
      <c r="AK68" t="s">
        <v>28</v>
      </c>
      <c r="AL68" t="s">
        <v>37</v>
      </c>
      <c r="AM68" t="s">
        <v>38</v>
      </c>
      <c r="AN68" t="s">
        <v>25</v>
      </c>
      <c r="AO68" t="s">
        <v>25</v>
      </c>
      <c r="AP68">
        <v>21</v>
      </c>
      <c r="AQ68">
        <v>120</v>
      </c>
      <c r="AR68" t="s">
        <v>28</v>
      </c>
      <c r="AS68" t="s">
        <v>872</v>
      </c>
      <c r="AT68" t="s">
        <v>522</v>
      </c>
      <c r="AU68" t="s">
        <v>25</v>
      </c>
      <c r="AV68" t="s">
        <v>28</v>
      </c>
      <c r="AW68" t="s">
        <v>2971</v>
      </c>
      <c r="AX68" t="s">
        <v>534</v>
      </c>
      <c r="AY68" t="s">
        <v>28</v>
      </c>
      <c r="AZ68">
        <v>5650734</v>
      </c>
      <c r="BA68" t="s">
        <v>872</v>
      </c>
      <c r="BB68" s="4">
        <v>43945.645548738423</v>
      </c>
      <c r="BD68" t="s">
        <v>29</v>
      </c>
      <c r="BF68" t="s">
        <v>28</v>
      </c>
      <c r="BG68" t="s">
        <v>534</v>
      </c>
      <c r="BH68" t="s">
        <v>28</v>
      </c>
      <c r="BI68" s="3">
        <v>43962.645636574074</v>
      </c>
      <c r="BJ68" t="s">
        <v>4452</v>
      </c>
      <c r="BK68" s="30" t="s">
        <v>533</v>
      </c>
      <c r="BL68" s="3">
        <v>43962.663350844909</v>
      </c>
      <c r="BM68" t="s">
        <v>31</v>
      </c>
      <c r="BN68" t="s">
        <v>32</v>
      </c>
      <c r="BO68" t="s">
        <v>2262</v>
      </c>
      <c r="BP68" t="s">
        <v>2263</v>
      </c>
      <c r="BQ68" t="s">
        <v>826</v>
      </c>
      <c r="BR68" t="s">
        <v>28</v>
      </c>
      <c r="BS68" t="s">
        <v>28</v>
      </c>
      <c r="BT68" t="s">
        <v>54</v>
      </c>
      <c r="BU68" s="3">
        <v>43746.545057870368</v>
      </c>
      <c r="BV68" t="s">
        <v>803</v>
      </c>
      <c r="BW68" s="3">
        <v>43962.731545740739</v>
      </c>
      <c r="BX68" t="s">
        <v>2972</v>
      </c>
      <c r="CG68"/>
      <c r="CH68"/>
      <c r="CI68"/>
      <c r="CY68"/>
      <c r="DA68"/>
      <c r="DE68"/>
      <c r="DF68"/>
    </row>
    <row r="69" spans="1:110" x14ac:dyDescent="0.25">
      <c r="A69" s="1">
        <f>IF(Veg_Table[[#This Row],[VP_STATUS]]="Hold",0,IF(OR(AND(Veg_Table[[#This Row],[PRESCRIP]]="NW_No Work",Veg_Table[[#This Row],[VP_STATUS]]&lt;&gt;"No Work Required Under EVM"),AND(Veg_Table[[#This Row],[VP_STATUS]]="No Work Required Under EVM",Veg_Table[[#This Row],[PRESCRIP]]&lt;&gt;"NW_No Work")),1,0))</f>
        <v>0</v>
      </c>
      <c r="B69" s="1">
        <f>IF(Veg_Table[[#This Row],[SPECIES]]="",1,0)</f>
        <v>0</v>
      </c>
      <c r="C69" s="1">
        <f>IF(Veg_Table[[#This Row],[DIAMETER]]="",1,0)</f>
        <v>0</v>
      </c>
      <c r="D69" s="1">
        <f>IF(Veg_Table[[#This Row],[HEIGHT]]="",1,0)</f>
        <v>0</v>
      </c>
      <c r="E6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69" s="1">
        <f>IF(AND(Veg_Table[[#This Row],[TAT_RESULT]]="ABATE",Veg_Table[[#This Row],[PRESCRIP]]="NW_No Work"),1,0)</f>
        <v>0</v>
      </c>
      <c r="G69" s="1">
        <f>IF(OR(Veg_Table[[#This Row],[Prescription R-Scale]]="NA",Veg_Table[[#This Row],[Diameter R-Scale]]="NA"),0,IF(Veg_Table[[#This Row],[Diameter R-Scale]]&lt;&gt;Veg_Table[[#This Row],[Prescription R-Scale]],1,0))</f>
        <v>0</v>
      </c>
      <c r="H69" s="1">
        <f>IF(OR(AND(Veg_Table[[#This Row],[PRESCRIP]]="BC_Br Rmv", Veg_Table[[#This Row],[WOOD_MAN]]&lt;&gt;"Not Needed"),AND(Veg_Table[[#This Row],[PRESCRIP]]="BCS_Br Rmv+Trt", Veg_Table[[#This Row],[WOOD_MAN]]&lt;&gt;"Not Needed")),1,0)</f>
        <v>0</v>
      </c>
      <c r="I69" s="1">
        <f ca="1">IF(AND(Veg_Table[[#This Row],[Prescription_Changed]]="Yes",Veg_Table[[#This Row],[TAT_RESULT]]=""),1,0)</f>
        <v>0</v>
      </c>
      <c r="J69" s="1">
        <f ca="1">SUM(Veg_Table[[#This Row],[Prescription and Status do not match]:[Prescription_Edited_And_TAT_Is_Blank]])</f>
        <v>1</v>
      </c>
      <c r="K69" s="1">
        <f ca="1">IF(Veg_Table[[#This Row],[Sum of Errors]]&gt;0,1,0)</f>
        <v>1</v>
      </c>
      <c r="L69" s="1">
        <f>1</f>
        <v>1</v>
      </c>
      <c r="M6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69" s="1" t="str">
        <f>IF(OR(MID(Veg_Table[[#This Row],[PRESCRIP]],2,1)="1",MID(Veg_Table[[#This Row],[PRESCRIP]],2,1)="2",MID(Veg_Table[[#This Row],[PRESCRIP]],2,1)="3",MID(Veg_Table[[#This Row],[PRESCRIP]],2,1)="4"),_xlfn.NUMBERVALUE(MID(Veg_Table[[#This Row],[PRESCRIP]],2,1)),"NA")</f>
        <v>NA</v>
      </c>
      <c r="O69" s="1">
        <f>WEEKNUM(Veg_Table[[#This Row],[EVM_LAST_EDITED_Day]],2)</f>
        <v>20</v>
      </c>
      <c r="P69" s="25">
        <f>IFERROR(DATE(YEAR(Veg_Table[[#This Row],[EVM_LAST_EDITED2]]),MONTH(Veg_Table[[#This Row],[EVM_LAST_EDITED2]]),DAY(Veg_Table[[#This Row],[EVM_LAST_EDITED2]])),DATE(2019,1,1))</f>
        <v>43962</v>
      </c>
      <c r="Q69" s="3">
        <f>VALUE(SUBSTITUTE(Veg_Table[[#This Row],[EVM_LAST_EDITED]],",",""))</f>
        <v>43962.663748900501</v>
      </c>
      <c r="R69" s="1" t="str">
        <f>_xlfn.IFNA(IF(Veg_Table[[#This Row],[EVM_LAST_EDITOR]]="","zBlank EVM Last Editor",VLOOKUP(Veg_Table[[#This Row],[EVM_LAST_EDITOR]],Roster_Table[#All],4,FALSE)),"zAWRR Not in Roster")</f>
        <v>AEA</v>
      </c>
      <c r="S69" s="1" t="str">
        <f>_xlfn.IFNA(IF(Veg_Table[[#This Row],[EVM_LAST_EDITOR]]="","zBlank EVM Last Editor",VLOOKUP(Veg_Table[[#This Row],[EVM_LAST_EDITOR]],Roster_Table[#All],16,FALSE)),"zCompany_AWRR not in Roster")</f>
        <v>Not in Sierra Roster</v>
      </c>
      <c r="T69" s="2">
        <f>IFERROR(DATE(YEAR(Veg_Table[[#This Row],[Created2]]),MONTH(Veg_Table[[#This Row],[Created2]]),DAY(Veg_Table[[#This Row],[Created2]])),DATE(2019,1,1))</f>
        <v>43754</v>
      </c>
      <c r="U69" s="3">
        <f>VALUE(SUBSTITUTE(Veg_Table[[#This Row],[Created]],",",""))</f>
        <v>43754.638865740701</v>
      </c>
      <c r="V69" s="3" t="str">
        <f ca="1">IFERROR(_xlfn.IFNA(CELL("contents",INDIRECT(_xlfn.CONCAT("Veg_Table_Production_Data!",ADDRESS(MATCH(_xlfn.MAXIFS(#REF!,#REF!,"="&amp;Veg_Table[[#This Row],[AUTO_ID]],#REF!,"&lt;"&amp;Veg_Table[[#This Row],[EVM_LAST_EDITED_Day]]),#REF!,0),COLUMN(#REF!),4,1,)))),""),"")</f>
        <v/>
      </c>
      <c r="W69" s="3" t="str">
        <f ca="1">IF(Veg_Table[[#This Row],[Previous_Prescription]]="","No",IF(Veg_Table[[#This Row],[Previous_Prescription]]=Veg_Table[[#This Row],[PRESCRIP]],"No","Yes"))</f>
        <v>No</v>
      </c>
      <c r="X69" s="3" t="str">
        <f>IF(Veg_Table[[#This Row],[EVM_LAST_EDITED_Day]]=Veg_Table[[#This Row],[Created_Day]],"New","Old")</f>
        <v>Old</v>
      </c>
      <c r="Y69" s="1">
        <f>IFERROR(IF(FIND("delete",LOWER(Veg_Table[[#This Row],[PI_COMMENTS]]))&gt;=1,1,0),0)</f>
        <v>0</v>
      </c>
      <c r="Z69" s="1" t="str">
        <f>_xlfn.IFNA(IF(Veg_Table[[#This Row],[EVM_LAST_EDITOR]]="","Yes",VLOOKUP(Veg_Table[[#This Row],[EVM_LAST_EDITOR]],Roster_Table[#All],15,FALSE)),"Yes")</f>
        <v>No</v>
      </c>
      <c r="AA6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9" s="1" t="str">
        <f>_xlfn.IFNA(VLOOKUP(Veg_Table[[#This Row],[EVM_LAST_EDITOR]],Roster_Table[#All],3,FALSE),"zAWRR Not in Roster")</f>
        <v>Drew</v>
      </c>
      <c r="AC69" s="1" t="str">
        <f>_xlfn.IFNA(VLOOKUP(Veg_Table[[#This Row],[EVM_LAST_EDITOR]],Roster_Table[#All],2,FALSE),"zAWRR Not in Roster")</f>
        <v>Berlfein</v>
      </c>
      <c r="AD69" s="1" t="str">
        <f>IF(_xlfn.CONCAT(Veg_Table[[#This Row],[First_Name]]," ",Veg_Table[[#This Row],[Last_Name]])="zAWRR Not in Roster zAWRR Not in Roster","zAWRR Not in Roster",_xlfn.CONCAT(Veg_Table[[#This Row],[First_Name]]," ",Veg_Table[[#This Row],[Last_Name]]))</f>
        <v>Drew Berlfein</v>
      </c>
      <c r="AE69">
        <v>1767910</v>
      </c>
      <c r="AF69" t="s">
        <v>3177</v>
      </c>
      <c r="AG69" t="s">
        <v>30</v>
      </c>
      <c r="AH69" t="s">
        <v>3178</v>
      </c>
      <c r="AI69" t="s">
        <v>3013</v>
      </c>
      <c r="AJ69" t="s">
        <v>820</v>
      </c>
      <c r="AK69" t="s">
        <v>28</v>
      </c>
      <c r="AL69" t="s">
        <v>37</v>
      </c>
      <c r="AM69" t="s">
        <v>23</v>
      </c>
      <c r="AN69" t="s">
        <v>25</v>
      </c>
      <c r="AO69" t="s">
        <v>25</v>
      </c>
      <c r="AP69">
        <v>22</v>
      </c>
      <c r="AQ69">
        <v>45</v>
      </c>
      <c r="AR69" t="s">
        <v>28</v>
      </c>
      <c r="AS69" t="s">
        <v>872</v>
      </c>
      <c r="AT69" t="s">
        <v>515</v>
      </c>
      <c r="AU69" t="s">
        <v>25</v>
      </c>
      <c r="AV69" t="s">
        <v>28</v>
      </c>
      <c r="AW69" t="s">
        <v>3179</v>
      </c>
      <c r="AX69" t="s">
        <v>534</v>
      </c>
      <c r="AY69" t="s">
        <v>28</v>
      </c>
      <c r="AZ69">
        <v>5746657</v>
      </c>
      <c r="BA69" t="s">
        <v>872</v>
      </c>
      <c r="BB69" s="4">
        <v>43944.689971342596</v>
      </c>
      <c r="BC69" t="s">
        <v>28</v>
      </c>
      <c r="BD69" t="s">
        <v>29</v>
      </c>
      <c r="BF69" t="s">
        <v>28</v>
      </c>
      <c r="BG69" t="s">
        <v>534</v>
      </c>
      <c r="BH69" t="s">
        <v>28</v>
      </c>
      <c r="BI69" s="3">
        <v>43962.663638877311</v>
      </c>
      <c r="BJ69" t="s">
        <v>4463</v>
      </c>
      <c r="BK69" s="30" t="s">
        <v>533</v>
      </c>
      <c r="BL69" s="3">
        <v>43962.663748900464</v>
      </c>
      <c r="BM69" t="s">
        <v>31</v>
      </c>
      <c r="BN69" t="s">
        <v>32</v>
      </c>
      <c r="BO69" t="s">
        <v>3180</v>
      </c>
      <c r="BP69" t="s">
        <v>3181</v>
      </c>
      <c r="BQ69" t="s">
        <v>826</v>
      </c>
      <c r="BR69" t="s">
        <v>28</v>
      </c>
      <c r="BS69" t="s">
        <v>28</v>
      </c>
      <c r="BT69" t="s">
        <v>44</v>
      </c>
      <c r="BU69" s="3">
        <v>43754.638865740744</v>
      </c>
      <c r="BV69" t="s">
        <v>803</v>
      </c>
      <c r="BW69" s="3">
        <v>43962.731554606478</v>
      </c>
      <c r="BX69" t="s">
        <v>3182</v>
      </c>
      <c r="CG69"/>
      <c r="CH69"/>
      <c r="CI69"/>
      <c r="CY69"/>
      <c r="DA69"/>
      <c r="DE69"/>
      <c r="DF69"/>
    </row>
    <row r="70" spans="1:110" x14ac:dyDescent="0.25">
      <c r="A70" s="1">
        <f>IF(Veg_Table[[#This Row],[VP_STATUS]]="Hold",0,IF(OR(AND(Veg_Table[[#This Row],[PRESCRIP]]="NW_No Work",Veg_Table[[#This Row],[VP_STATUS]]&lt;&gt;"No Work Required Under EVM"),AND(Veg_Table[[#This Row],[VP_STATUS]]="No Work Required Under EVM",Veg_Table[[#This Row],[PRESCRIP]]&lt;&gt;"NW_No Work")),1,0))</f>
        <v>0</v>
      </c>
      <c r="B70" s="1">
        <f>IF(Veg_Table[[#This Row],[SPECIES]]="",1,0)</f>
        <v>0</v>
      </c>
      <c r="C70" s="1">
        <f>IF(Veg_Table[[#This Row],[DIAMETER]]="",1,0)</f>
        <v>0</v>
      </c>
      <c r="D70" s="1">
        <f>IF(Veg_Table[[#This Row],[HEIGHT]]="",1,0)</f>
        <v>0</v>
      </c>
      <c r="E7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70" s="1">
        <f>IF(AND(Veg_Table[[#This Row],[TAT_RESULT]]="ABATE",Veg_Table[[#This Row],[PRESCRIP]]="NW_No Work"),1,0)</f>
        <v>0</v>
      </c>
      <c r="G70" s="1">
        <f>IF(OR(Veg_Table[[#This Row],[Prescription R-Scale]]="NA",Veg_Table[[#This Row],[Diameter R-Scale]]="NA"),0,IF(Veg_Table[[#This Row],[Diameter R-Scale]]&lt;&gt;Veg_Table[[#This Row],[Prescription R-Scale]],1,0))</f>
        <v>0</v>
      </c>
      <c r="H70" s="1">
        <f>IF(OR(AND(Veg_Table[[#This Row],[PRESCRIP]]="BC_Br Rmv", Veg_Table[[#This Row],[WOOD_MAN]]&lt;&gt;"Not Needed"),AND(Veg_Table[[#This Row],[PRESCRIP]]="BCS_Br Rmv+Trt", Veg_Table[[#This Row],[WOOD_MAN]]&lt;&gt;"Not Needed")),1,0)</f>
        <v>0</v>
      </c>
      <c r="I70" s="1">
        <f ca="1">IF(AND(Veg_Table[[#This Row],[Prescription_Changed]]="Yes",Veg_Table[[#This Row],[TAT_RESULT]]=""),1,0)</f>
        <v>0</v>
      </c>
      <c r="J70" s="1">
        <f ca="1">SUM(Veg_Table[[#This Row],[Prescription and Status do not match]:[Prescription_Edited_And_TAT_Is_Blank]])</f>
        <v>1</v>
      </c>
      <c r="K70" s="1">
        <f ca="1">IF(Veg_Table[[#This Row],[Sum of Errors]]&gt;0,1,0)</f>
        <v>1</v>
      </c>
      <c r="L70" s="1">
        <f>1</f>
        <v>1</v>
      </c>
      <c r="M7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70" s="1">
        <f>IF(OR(MID(Veg_Table[[#This Row],[PRESCRIP]],2,1)="1",MID(Veg_Table[[#This Row],[PRESCRIP]],2,1)="2",MID(Veg_Table[[#This Row],[PRESCRIP]],2,1)="3",MID(Veg_Table[[#This Row],[PRESCRIP]],2,1)="4"),_xlfn.NUMBERVALUE(MID(Veg_Table[[#This Row],[PRESCRIP]],2,1)),"NA")</f>
        <v>1</v>
      </c>
      <c r="O70" s="1">
        <f>WEEKNUM(Veg_Table[[#This Row],[EVM_LAST_EDITED_Day]],2)</f>
        <v>20</v>
      </c>
      <c r="P70" s="25">
        <f>IFERROR(DATE(YEAR(Veg_Table[[#This Row],[EVM_LAST_EDITED2]]),MONTH(Veg_Table[[#This Row],[EVM_LAST_EDITED2]]),DAY(Veg_Table[[#This Row],[EVM_LAST_EDITED2]])),DATE(2019,1,1))</f>
        <v>43962</v>
      </c>
      <c r="Q70" s="3">
        <f>VALUE(SUBSTITUTE(Veg_Table[[#This Row],[EVM_LAST_EDITED]],",",""))</f>
        <v>43962.664250868103</v>
      </c>
      <c r="R70" s="1" t="str">
        <f>_xlfn.IFNA(IF(Veg_Table[[#This Row],[EVM_LAST_EDITOR]]="","zBlank EVM Last Editor",VLOOKUP(Veg_Table[[#This Row],[EVM_LAST_EDITOR]],Roster_Table[#All],4,FALSE)),"zAWRR Not in Roster")</f>
        <v>AEA</v>
      </c>
      <c r="S70" s="1" t="str">
        <f>_xlfn.IFNA(IF(Veg_Table[[#This Row],[EVM_LAST_EDITOR]]="","zBlank EVM Last Editor",VLOOKUP(Veg_Table[[#This Row],[EVM_LAST_EDITOR]],Roster_Table[#All],16,FALSE)),"zCompany_AWRR not in Roster")</f>
        <v>Not in Sierra Roster</v>
      </c>
      <c r="T70" s="2">
        <f>IFERROR(DATE(YEAR(Veg_Table[[#This Row],[Created2]]),MONTH(Veg_Table[[#This Row],[Created2]]),DAY(Veg_Table[[#This Row],[Created2]])),DATE(2019,1,1))</f>
        <v>43755</v>
      </c>
      <c r="U70" s="3">
        <f>VALUE(SUBSTITUTE(Veg_Table[[#This Row],[Created]],",",""))</f>
        <v>43755.448020833297</v>
      </c>
      <c r="V70" s="3" t="str">
        <f ca="1">IFERROR(_xlfn.IFNA(CELL("contents",INDIRECT(_xlfn.CONCAT("Veg_Table_Production_Data!",ADDRESS(MATCH(_xlfn.MAXIFS(#REF!,#REF!,"="&amp;Veg_Table[[#This Row],[AUTO_ID]],#REF!,"&lt;"&amp;Veg_Table[[#This Row],[EVM_LAST_EDITED_Day]]),#REF!,0),COLUMN(#REF!),4,1,)))),""),"")</f>
        <v/>
      </c>
      <c r="W70" s="3" t="str">
        <f ca="1">IF(Veg_Table[[#This Row],[Previous_Prescription]]="","No",IF(Veg_Table[[#This Row],[Previous_Prescription]]=Veg_Table[[#This Row],[PRESCRIP]],"No","Yes"))</f>
        <v>No</v>
      </c>
      <c r="X70" s="3" t="str">
        <f>IF(Veg_Table[[#This Row],[EVM_LAST_EDITED_Day]]=Veg_Table[[#This Row],[Created_Day]],"New","Old")</f>
        <v>Old</v>
      </c>
      <c r="Y70" s="1">
        <f>IFERROR(IF(FIND("delete",LOWER(Veg_Table[[#This Row],[PI_COMMENTS]]))&gt;=1,1,0),0)</f>
        <v>0</v>
      </c>
      <c r="Z70" s="1" t="str">
        <f>_xlfn.IFNA(IF(Veg_Table[[#This Row],[EVM_LAST_EDITOR]]="","Yes",VLOOKUP(Veg_Table[[#This Row],[EVM_LAST_EDITOR]],Roster_Table[#All],15,FALSE)),"Yes")</f>
        <v>No</v>
      </c>
      <c r="AA7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0" s="1" t="str">
        <f>_xlfn.IFNA(VLOOKUP(Veg_Table[[#This Row],[EVM_LAST_EDITOR]],Roster_Table[#All],3,FALSE),"zAWRR Not in Roster")</f>
        <v>Drew</v>
      </c>
      <c r="AC70" s="1" t="str">
        <f>_xlfn.IFNA(VLOOKUP(Veg_Table[[#This Row],[EVM_LAST_EDITOR]],Roster_Table[#All],2,FALSE),"zAWRR Not in Roster")</f>
        <v>Berlfein</v>
      </c>
      <c r="AD70" s="1" t="str">
        <f>IF(_xlfn.CONCAT(Veg_Table[[#This Row],[First_Name]]," ",Veg_Table[[#This Row],[Last_Name]])="zAWRR Not in Roster zAWRR Not in Roster","zAWRR Not in Roster",_xlfn.CONCAT(Veg_Table[[#This Row],[First_Name]]," ",Veg_Table[[#This Row],[Last_Name]]))</f>
        <v>Drew Berlfein</v>
      </c>
      <c r="AE70">
        <v>1768044</v>
      </c>
      <c r="AF70" t="s">
        <v>3223</v>
      </c>
      <c r="AG70" t="s">
        <v>30</v>
      </c>
      <c r="AH70" t="s">
        <v>3178</v>
      </c>
      <c r="AI70" t="s">
        <v>3013</v>
      </c>
      <c r="AJ70" t="s">
        <v>820</v>
      </c>
      <c r="AK70" t="s">
        <v>28</v>
      </c>
      <c r="AL70" t="s">
        <v>37</v>
      </c>
      <c r="AM70" t="s">
        <v>23</v>
      </c>
      <c r="AN70" t="s">
        <v>25</v>
      </c>
      <c r="AO70" t="s">
        <v>25</v>
      </c>
      <c r="AP70">
        <v>7</v>
      </c>
      <c r="AQ70">
        <v>30</v>
      </c>
      <c r="AR70" t="s">
        <v>28</v>
      </c>
      <c r="AS70" t="s">
        <v>485</v>
      </c>
      <c r="AT70" t="s">
        <v>515</v>
      </c>
      <c r="AU70" t="s">
        <v>25</v>
      </c>
      <c r="AV70" t="s">
        <v>28</v>
      </c>
      <c r="AW70" t="s">
        <v>3224</v>
      </c>
      <c r="AX70" t="s">
        <v>534</v>
      </c>
      <c r="AY70" t="s">
        <v>28</v>
      </c>
      <c r="AZ70">
        <v>5746657</v>
      </c>
      <c r="BA70" t="s">
        <v>485</v>
      </c>
      <c r="BB70" s="4">
        <v>43944.692328865742</v>
      </c>
      <c r="BC70" t="s">
        <v>28</v>
      </c>
      <c r="BD70" t="s">
        <v>29</v>
      </c>
      <c r="BF70" t="s">
        <v>28</v>
      </c>
      <c r="BG70" t="s">
        <v>534</v>
      </c>
      <c r="BH70" t="s">
        <v>28</v>
      </c>
      <c r="BI70" s="3">
        <v>43962.664143113427</v>
      </c>
      <c r="BJ70" t="s">
        <v>4466</v>
      </c>
      <c r="BK70" s="30" t="s">
        <v>533</v>
      </c>
      <c r="BL70" s="3">
        <v>43962.664250868052</v>
      </c>
      <c r="BM70" t="s">
        <v>31</v>
      </c>
      <c r="BN70" t="s">
        <v>32</v>
      </c>
      <c r="BO70" t="s">
        <v>3180</v>
      </c>
      <c r="BP70" t="s">
        <v>3181</v>
      </c>
      <c r="BQ70" t="s">
        <v>826</v>
      </c>
      <c r="BR70" t="s">
        <v>28</v>
      </c>
      <c r="BS70" t="s">
        <v>28</v>
      </c>
      <c r="BT70" t="s">
        <v>44</v>
      </c>
      <c r="BU70" s="3">
        <v>43755.448020833333</v>
      </c>
      <c r="BV70" t="s">
        <v>803</v>
      </c>
      <c r="BW70" s="3">
        <v>43962.731554606478</v>
      </c>
      <c r="BX70" t="s">
        <v>3225</v>
      </c>
      <c r="CG70"/>
      <c r="CH70"/>
      <c r="CI70"/>
      <c r="CY70"/>
      <c r="DA70"/>
      <c r="DE70"/>
      <c r="DF70"/>
    </row>
    <row r="71" spans="1:110" x14ac:dyDescent="0.25">
      <c r="A71" s="1">
        <f>IF(Veg_Table[[#This Row],[VP_STATUS]]="Hold",0,IF(OR(AND(Veg_Table[[#This Row],[PRESCRIP]]="NW_No Work",Veg_Table[[#This Row],[VP_STATUS]]&lt;&gt;"No Work Required Under EVM"),AND(Veg_Table[[#This Row],[VP_STATUS]]="No Work Required Under EVM",Veg_Table[[#This Row],[PRESCRIP]]&lt;&gt;"NW_No Work")),1,0))</f>
        <v>0</v>
      </c>
      <c r="B71" s="1">
        <f>IF(Veg_Table[[#This Row],[SPECIES]]="",1,0)</f>
        <v>0</v>
      </c>
      <c r="C71" s="1">
        <f>IF(Veg_Table[[#This Row],[DIAMETER]]="",1,0)</f>
        <v>0</v>
      </c>
      <c r="D71" s="1">
        <f>IF(Veg_Table[[#This Row],[HEIGHT]]="",1,0)</f>
        <v>0</v>
      </c>
      <c r="E7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71" s="1">
        <f>IF(AND(Veg_Table[[#This Row],[TAT_RESULT]]="ABATE",Veg_Table[[#This Row],[PRESCRIP]]="NW_No Work"),1,0)</f>
        <v>0</v>
      </c>
      <c r="G71" s="1">
        <f>IF(OR(Veg_Table[[#This Row],[Prescription R-Scale]]="NA",Veg_Table[[#This Row],[Diameter R-Scale]]="NA"),0,IF(Veg_Table[[#This Row],[Diameter R-Scale]]&lt;&gt;Veg_Table[[#This Row],[Prescription R-Scale]],1,0))</f>
        <v>0</v>
      </c>
      <c r="H71" s="1">
        <f>IF(OR(AND(Veg_Table[[#This Row],[PRESCRIP]]="BC_Br Rmv", Veg_Table[[#This Row],[WOOD_MAN]]&lt;&gt;"Not Needed"),AND(Veg_Table[[#This Row],[PRESCRIP]]="BCS_Br Rmv+Trt", Veg_Table[[#This Row],[WOOD_MAN]]&lt;&gt;"Not Needed")),1,0)</f>
        <v>0</v>
      </c>
      <c r="I71" s="1">
        <f ca="1">IF(AND(Veg_Table[[#This Row],[Prescription_Changed]]="Yes",Veg_Table[[#This Row],[TAT_RESULT]]=""),1,0)</f>
        <v>0</v>
      </c>
      <c r="J71" s="1">
        <f ca="1">SUM(Veg_Table[[#This Row],[Prescription and Status do not match]:[Prescription_Edited_And_TAT_Is_Blank]])</f>
        <v>1</v>
      </c>
      <c r="K71" s="1">
        <f ca="1">IF(Veg_Table[[#This Row],[Sum of Errors]]&gt;0,1,0)</f>
        <v>1</v>
      </c>
      <c r="L71" s="1">
        <f>1</f>
        <v>1</v>
      </c>
      <c r="M7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71" s="1" t="str">
        <f>IF(OR(MID(Veg_Table[[#This Row],[PRESCRIP]],2,1)="1",MID(Veg_Table[[#This Row],[PRESCRIP]],2,1)="2",MID(Veg_Table[[#This Row],[PRESCRIP]],2,1)="3",MID(Veg_Table[[#This Row],[PRESCRIP]],2,1)="4"),_xlfn.NUMBERVALUE(MID(Veg_Table[[#This Row],[PRESCRIP]],2,1)),"NA")</f>
        <v>NA</v>
      </c>
      <c r="O71" s="1">
        <f>WEEKNUM(Veg_Table[[#This Row],[EVM_LAST_EDITED_Day]],2)</f>
        <v>20</v>
      </c>
      <c r="P71" s="25">
        <f>IFERROR(DATE(YEAR(Veg_Table[[#This Row],[EVM_LAST_EDITED2]]),MONTH(Veg_Table[[#This Row],[EVM_LAST_EDITED2]]),DAY(Veg_Table[[#This Row],[EVM_LAST_EDITED2]])),DATE(2019,1,1))</f>
        <v>43962</v>
      </c>
      <c r="Q71" s="3">
        <f>VALUE(SUBSTITUTE(Veg_Table[[#This Row],[EVM_LAST_EDITED]],",",""))</f>
        <v>43962.664711666701</v>
      </c>
      <c r="R71" s="1" t="str">
        <f>_xlfn.IFNA(IF(Veg_Table[[#This Row],[EVM_LAST_EDITOR]]="","zBlank EVM Last Editor",VLOOKUP(Veg_Table[[#This Row],[EVM_LAST_EDITOR]],Roster_Table[#All],4,FALSE)),"zAWRR Not in Roster")</f>
        <v>AEA</v>
      </c>
      <c r="S71" s="1" t="str">
        <f>_xlfn.IFNA(IF(Veg_Table[[#This Row],[EVM_LAST_EDITOR]]="","zBlank EVM Last Editor",VLOOKUP(Veg_Table[[#This Row],[EVM_LAST_EDITOR]],Roster_Table[#All],16,FALSE)),"zCompany_AWRR not in Roster")</f>
        <v>Not in Sierra Roster</v>
      </c>
      <c r="T71" s="2">
        <f>IFERROR(DATE(YEAR(Veg_Table[[#This Row],[Created2]]),MONTH(Veg_Table[[#This Row],[Created2]]),DAY(Veg_Table[[#This Row],[Created2]])),DATE(2019,1,1))</f>
        <v>43755</v>
      </c>
      <c r="U71" s="3">
        <f>VALUE(SUBSTITUTE(Veg_Table[[#This Row],[Created]],",",""))</f>
        <v>43755.442002314798</v>
      </c>
      <c r="V71" s="3" t="str">
        <f ca="1">IFERROR(_xlfn.IFNA(CELL("contents",INDIRECT(_xlfn.CONCAT("Veg_Table_Production_Data!",ADDRESS(MATCH(_xlfn.MAXIFS(#REF!,#REF!,"="&amp;Veg_Table[[#This Row],[AUTO_ID]],#REF!,"&lt;"&amp;Veg_Table[[#This Row],[EVM_LAST_EDITED_Day]]),#REF!,0),COLUMN(#REF!),4,1,)))),""),"")</f>
        <v/>
      </c>
      <c r="W71" s="3" t="str">
        <f ca="1">IF(Veg_Table[[#This Row],[Previous_Prescription]]="","No",IF(Veg_Table[[#This Row],[Previous_Prescription]]=Veg_Table[[#This Row],[PRESCRIP]],"No","Yes"))</f>
        <v>No</v>
      </c>
      <c r="X71" s="3" t="str">
        <f>IF(Veg_Table[[#This Row],[EVM_LAST_EDITED_Day]]=Veg_Table[[#This Row],[Created_Day]],"New","Old")</f>
        <v>Old</v>
      </c>
      <c r="Y71" s="1">
        <f>IFERROR(IF(FIND("delete",LOWER(Veg_Table[[#This Row],[PI_COMMENTS]]))&gt;=1,1,0),0)</f>
        <v>0</v>
      </c>
      <c r="Z71" s="1" t="str">
        <f>_xlfn.IFNA(IF(Veg_Table[[#This Row],[EVM_LAST_EDITOR]]="","Yes",VLOOKUP(Veg_Table[[#This Row],[EVM_LAST_EDITOR]],Roster_Table[#All],15,FALSE)),"Yes")</f>
        <v>No</v>
      </c>
      <c r="AA7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1" s="1" t="str">
        <f>_xlfn.IFNA(VLOOKUP(Veg_Table[[#This Row],[EVM_LAST_EDITOR]],Roster_Table[#All],3,FALSE),"zAWRR Not in Roster")</f>
        <v>Drew</v>
      </c>
      <c r="AC71" s="1" t="str">
        <f>_xlfn.IFNA(VLOOKUP(Veg_Table[[#This Row],[EVM_LAST_EDITOR]],Roster_Table[#All],2,FALSE),"zAWRR Not in Roster")</f>
        <v>Berlfein</v>
      </c>
      <c r="AD71" s="1" t="str">
        <f>IF(_xlfn.CONCAT(Veg_Table[[#This Row],[First_Name]]," ",Veg_Table[[#This Row],[Last_Name]])="zAWRR Not in Roster zAWRR Not in Roster","zAWRR Not in Roster",_xlfn.CONCAT(Veg_Table[[#This Row],[First_Name]]," ",Veg_Table[[#This Row],[Last_Name]]))</f>
        <v>Drew Berlfein</v>
      </c>
      <c r="AE71">
        <v>1768043</v>
      </c>
      <c r="AF71" t="s">
        <v>3220</v>
      </c>
      <c r="AG71" t="s">
        <v>30</v>
      </c>
      <c r="AH71" t="s">
        <v>3178</v>
      </c>
      <c r="AI71" t="s">
        <v>3013</v>
      </c>
      <c r="AJ71" t="s">
        <v>820</v>
      </c>
      <c r="AK71" t="s">
        <v>28</v>
      </c>
      <c r="AL71" t="s">
        <v>37</v>
      </c>
      <c r="AM71" t="s">
        <v>40</v>
      </c>
      <c r="AN71" t="s">
        <v>25</v>
      </c>
      <c r="AO71" t="s">
        <v>25</v>
      </c>
      <c r="AP71">
        <v>7</v>
      </c>
      <c r="AQ71">
        <v>28</v>
      </c>
      <c r="AR71" t="s">
        <v>28</v>
      </c>
      <c r="AS71" t="s">
        <v>993</v>
      </c>
      <c r="AT71" t="s">
        <v>515</v>
      </c>
      <c r="AU71" t="s">
        <v>25</v>
      </c>
      <c r="AV71" t="s">
        <v>28</v>
      </c>
      <c r="AW71" t="s">
        <v>3221</v>
      </c>
      <c r="AX71" t="s">
        <v>534</v>
      </c>
      <c r="AY71" t="s">
        <v>28</v>
      </c>
      <c r="AZ71">
        <v>5746657</v>
      </c>
      <c r="BA71" t="s">
        <v>993</v>
      </c>
      <c r="BB71" s="4">
        <v>43944.691043206018</v>
      </c>
      <c r="BC71" t="s">
        <v>28</v>
      </c>
      <c r="BD71" t="s">
        <v>29</v>
      </c>
      <c r="BF71" t="s">
        <v>28</v>
      </c>
      <c r="BG71" t="s">
        <v>534</v>
      </c>
      <c r="BH71" t="s">
        <v>28</v>
      </c>
      <c r="BI71" s="3">
        <v>43962.664607638886</v>
      </c>
      <c r="BJ71" t="s">
        <v>4463</v>
      </c>
      <c r="BK71" s="30" t="s">
        <v>533</v>
      </c>
      <c r="BL71" s="3">
        <v>43962.664711666665</v>
      </c>
      <c r="BM71" t="s">
        <v>31</v>
      </c>
      <c r="BN71" t="s">
        <v>32</v>
      </c>
      <c r="BO71" t="s">
        <v>3180</v>
      </c>
      <c r="BP71" t="s">
        <v>3181</v>
      </c>
      <c r="BQ71" t="s">
        <v>826</v>
      </c>
      <c r="BR71" t="s">
        <v>28</v>
      </c>
      <c r="BS71" t="s">
        <v>28</v>
      </c>
      <c r="BT71" t="s">
        <v>44</v>
      </c>
      <c r="BU71" s="3">
        <v>43755.442002314812</v>
      </c>
      <c r="BV71" t="s">
        <v>803</v>
      </c>
      <c r="BW71" s="3">
        <v>43962.731554606478</v>
      </c>
      <c r="BX71" t="s">
        <v>3222</v>
      </c>
      <c r="CG71"/>
      <c r="CH71"/>
      <c r="CI71"/>
      <c r="CY71"/>
      <c r="DA71"/>
      <c r="DE71"/>
      <c r="DF71"/>
    </row>
    <row r="72" spans="1:110" x14ac:dyDescent="0.25">
      <c r="A72" s="1">
        <f>IF(Veg_Table[[#This Row],[VP_STATUS]]="Hold",0,IF(OR(AND(Veg_Table[[#This Row],[PRESCRIP]]="NW_No Work",Veg_Table[[#This Row],[VP_STATUS]]&lt;&gt;"No Work Required Under EVM"),AND(Veg_Table[[#This Row],[VP_STATUS]]="No Work Required Under EVM",Veg_Table[[#This Row],[PRESCRIP]]&lt;&gt;"NW_No Work")),1,0))</f>
        <v>0</v>
      </c>
      <c r="B72" s="1">
        <f>IF(Veg_Table[[#This Row],[SPECIES]]="",1,0)</f>
        <v>0</v>
      </c>
      <c r="C72" s="1">
        <f>IF(Veg_Table[[#This Row],[DIAMETER]]="",1,0)</f>
        <v>0</v>
      </c>
      <c r="D72" s="1">
        <f>IF(Veg_Table[[#This Row],[HEIGHT]]="",1,0)</f>
        <v>0</v>
      </c>
      <c r="E7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72" s="1">
        <f>IF(AND(Veg_Table[[#This Row],[TAT_RESULT]]="ABATE",Veg_Table[[#This Row],[PRESCRIP]]="NW_No Work"),1,0)</f>
        <v>0</v>
      </c>
      <c r="G72" s="1">
        <f>IF(OR(Veg_Table[[#This Row],[Prescription R-Scale]]="NA",Veg_Table[[#This Row],[Diameter R-Scale]]="NA"),0,IF(Veg_Table[[#This Row],[Diameter R-Scale]]&lt;&gt;Veg_Table[[#This Row],[Prescription R-Scale]],1,0))</f>
        <v>0</v>
      </c>
      <c r="H72" s="1">
        <f>IF(OR(AND(Veg_Table[[#This Row],[PRESCRIP]]="BC_Br Rmv", Veg_Table[[#This Row],[WOOD_MAN]]&lt;&gt;"Not Needed"),AND(Veg_Table[[#This Row],[PRESCRIP]]="BCS_Br Rmv+Trt", Veg_Table[[#This Row],[WOOD_MAN]]&lt;&gt;"Not Needed")),1,0)</f>
        <v>0</v>
      </c>
      <c r="I72" s="1">
        <f ca="1">IF(AND(Veg_Table[[#This Row],[Prescription_Changed]]="Yes",Veg_Table[[#This Row],[TAT_RESULT]]=""),1,0)</f>
        <v>0</v>
      </c>
      <c r="J72" s="1">
        <f ca="1">SUM(Veg_Table[[#This Row],[Prescription and Status do not match]:[Prescription_Edited_And_TAT_Is_Blank]])</f>
        <v>1</v>
      </c>
      <c r="K72" s="1">
        <f ca="1">IF(Veg_Table[[#This Row],[Sum of Errors]]&gt;0,1,0)</f>
        <v>1</v>
      </c>
      <c r="L72" s="1">
        <f>1</f>
        <v>1</v>
      </c>
      <c r="M7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72" s="1" t="str">
        <f>IF(OR(MID(Veg_Table[[#This Row],[PRESCRIP]],2,1)="1",MID(Veg_Table[[#This Row],[PRESCRIP]],2,1)="2",MID(Veg_Table[[#This Row],[PRESCRIP]],2,1)="3",MID(Veg_Table[[#This Row],[PRESCRIP]],2,1)="4"),_xlfn.NUMBERVALUE(MID(Veg_Table[[#This Row],[PRESCRIP]],2,1)),"NA")</f>
        <v>NA</v>
      </c>
      <c r="O72" s="1">
        <f>WEEKNUM(Veg_Table[[#This Row],[EVM_LAST_EDITED_Day]],2)</f>
        <v>20</v>
      </c>
      <c r="P72" s="25">
        <f>IFERROR(DATE(YEAR(Veg_Table[[#This Row],[EVM_LAST_EDITED2]]),MONTH(Veg_Table[[#This Row],[EVM_LAST_EDITED2]]),DAY(Veg_Table[[#This Row],[EVM_LAST_EDITED2]])),DATE(2019,1,1))</f>
        <v>43962</v>
      </c>
      <c r="Q72" s="3">
        <f>VALUE(SUBSTITUTE(Veg_Table[[#This Row],[EVM_LAST_EDITED]],",",""))</f>
        <v>43962.664810601796</v>
      </c>
      <c r="R72" s="1" t="str">
        <f>_xlfn.IFNA(IF(Veg_Table[[#This Row],[EVM_LAST_EDITOR]]="","zBlank EVM Last Editor",VLOOKUP(Veg_Table[[#This Row],[EVM_LAST_EDITOR]],Roster_Table[#All],4,FALSE)),"zAWRR Not in Roster")</f>
        <v>AEA</v>
      </c>
      <c r="S72" s="1" t="str">
        <f>_xlfn.IFNA(IF(Veg_Table[[#This Row],[EVM_LAST_EDITOR]]="","zBlank EVM Last Editor",VLOOKUP(Veg_Table[[#This Row],[EVM_LAST_EDITOR]],Roster_Table[#All],16,FALSE)),"zCompany_AWRR not in Roster")</f>
        <v>Not in Sierra Roster</v>
      </c>
      <c r="T72" s="2">
        <f>IFERROR(DATE(YEAR(Veg_Table[[#This Row],[Created2]]),MONTH(Veg_Table[[#This Row],[Created2]]),DAY(Veg_Table[[#This Row],[Created2]])),DATE(2019,1,1))</f>
        <v>43886</v>
      </c>
      <c r="U72" s="3">
        <f>VALUE(SUBSTITUTE(Veg_Table[[#This Row],[Created]],",",""))</f>
        <v>43886.568483796298</v>
      </c>
      <c r="V72" s="3" t="str">
        <f ca="1">IFERROR(_xlfn.IFNA(CELL("contents",INDIRECT(_xlfn.CONCAT("Veg_Table_Production_Data!",ADDRESS(MATCH(_xlfn.MAXIFS(#REF!,#REF!,"="&amp;Veg_Table[[#This Row],[AUTO_ID]],#REF!,"&lt;"&amp;Veg_Table[[#This Row],[EVM_LAST_EDITED_Day]]),#REF!,0),COLUMN(#REF!),4,1,)))),""),"")</f>
        <v/>
      </c>
      <c r="W72" s="3" t="str">
        <f ca="1">IF(Veg_Table[[#This Row],[Previous_Prescription]]="","No",IF(Veg_Table[[#This Row],[Previous_Prescription]]=Veg_Table[[#This Row],[PRESCRIP]],"No","Yes"))</f>
        <v>No</v>
      </c>
      <c r="X72" s="3" t="str">
        <f>IF(Veg_Table[[#This Row],[EVM_LAST_EDITED_Day]]=Veg_Table[[#This Row],[Created_Day]],"New","Old")</f>
        <v>Old</v>
      </c>
      <c r="Y72" s="1">
        <f>IFERROR(IF(FIND("delete",LOWER(Veg_Table[[#This Row],[PI_COMMENTS]]))&gt;=1,1,0),0)</f>
        <v>0</v>
      </c>
      <c r="Z72" s="1" t="str">
        <f>_xlfn.IFNA(IF(Veg_Table[[#This Row],[EVM_LAST_EDITOR]]="","Yes",VLOOKUP(Veg_Table[[#This Row],[EVM_LAST_EDITOR]],Roster_Table[#All],15,FALSE)),"Yes")</f>
        <v>No</v>
      </c>
      <c r="AA7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2" s="1" t="str">
        <f>_xlfn.IFNA(VLOOKUP(Veg_Table[[#This Row],[EVM_LAST_EDITOR]],Roster_Table[#All],3,FALSE),"zAWRR Not in Roster")</f>
        <v>Drew</v>
      </c>
      <c r="AC72" s="1" t="str">
        <f>_xlfn.IFNA(VLOOKUP(Veg_Table[[#This Row],[EVM_LAST_EDITOR]],Roster_Table[#All],2,FALSE),"zAWRR Not in Roster")</f>
        <v>Berlfein</v>
      </c>
      <c r="AD72" s="1" t="str">
        <f>IF(_xlfn.CONCAT(Veg_Table[[#This Row],[First_Name]]," ",Veg_Table[[#This Row],[Last_Name]])="zAWRR Not in Roster zAWRR Not in Roster","zAWRR Not in Roster",_xlfn.CONCAT(Veg_Table[[#This Row],[First_Name]]," ",Veg_Table[[#This Row],[Last_Name]]))</f>
        <v>Drew Berlfein</v>
      </c>
      <c r="AE72">
        <v>1781083</v>
      </c>
      <c r="AF72" t="s">
        <v>3066</v>
      </c>
      <c r="AG72" t="s">
        <v>30</v>
      </c>
      <c r="AH72" t="s">
        <v>3050</v>
      </c>
      <c r="AI72" t="s">
        <v>1880</v>
      </c>
      <c r="AJ72" t="s">
        <v>820</v>
      </c>
      <c r="AK72" t="s">
        <v>28</v>
      </c>
      <c r="AL72" t="s">
        <v>830</v>
      </c>
      <c r="AM72" t="s">
        <v>38</v>
      </c>
      <c r="AN72" t="s">
        <v>25</v>
      </c>
      <c r="AO72" t="s">
        <v>25</v>
      </c>
      <c r="AP72">
        <v>25</v>
      </c>
      <c r="AQ72">
        <v>120</v>
      </c>
      <c r="AR72" t="s">
        <v>28</v>
      </c>
      <c r="AS72" t="s">
        <v>823</v>
      </c>
      <c r="AT72" t="s">
        <v>515</v>
      </c>
      <c r="AU72" t="s">
        <v>25</v>
      </c>
      <c r="AV72" t="s">
        <v>28</v>
      </c>
      <c r="AW72" t="s">
        <v>3067</v>
      </c>
      <c r="AX72" t="s">
        <v>534</v>
      </c>
      <c r="AY72" t="s">
        <v>28</v>
      </c>
      <c r="AZ72"/>
      <c r="BA72" t="s">
        <v>823</v>
      </c>
      <c r="BB72" s="4">
        <v>43959.547474085652</v>
      </c>
      <c r="BC72" t="s">
        <v>3993</v>
      </c>
      <c r="BD72" t="s">
        <v>29</v>
      </c>
      <c r="BF72" t="s">
        <v>28</v>
      </c>
      <c r="BG72" t="s">
        <v>534</v>
      </c>
      <c r="BH72" t="s">
        <v>28</v>
      </c>
      <c r="BI72" s="3">
        <v>43962.664699351852</v>
      </c>
      <c r="BJ72" t="s">
        <v>4308</v>
      </c>
      <c r="BK72" s="30" t="s">
        <v>533</v>
      </c>
      <c r="BL72" s="3">
        <v>43962.664810601855</v>
      </c>
      <c r="BM72" t="s">
        <v>31</v>
      </c>
      <c r="BN72" t="s">
        <v>32</v>
      </c>
      <c r="BO72" t="s">
        <v>4136</v>
      </c>
      <c r="BP72" t="s">
        <v>3052</v>
      </c>
      <c r="BQ72" t="s">
        <v>826</v>
      </c>
      <c r="BR72" t="s">
        <v>28</v>
      </c>
      <c r="BS72" t="s">
        <v>28</v>
      </c>
      <c r="BT72" t="s">
        <v>883</v>
      </c>
      <c r="BU72" s="3">
        <v>43886.568483796298</v>
      </c>
      <c r="BV72" t="s">
        <v>803</v>
      </c>
      <c r="BW72" s="3">
        <v>43962.731554606478</v>
      </c>
      <c r="BX72" t="s">
        <v>3068</v>
      </c>
      <c r="CG72"/>
      <c r="CH72"/>
      <c r="CI72"/>
      <c r="CY72"/>
      <c r="DA72"/>
      <c r="DE72"/>
      <c r="DF72"/>
    </row>
    <row r="73" spans="1:110" x14ac:dyDescent="0.25">
      <c r="A73" s="1">
        <f>IF(Veg_Table[[#This Row],[VP_STATUS]]="Hold",0,IF(OR(AND(Veg_Table[[#This Row],[PRESCRIP]]="NW_No Work",Veg_Table[[#This Row],[VP_STATUS]]&lt;&gt;"No Work Required Under EVM"),AND(Veg_Table[[#This Row],[VP_STATUS]]="No Work Required Under EVM",Veg_Table[[#This Row],[PRESCRIP]]&lt;&gt;"NW_No Work")),1,0))</f>
        <v>0</v>
      </c>
      <c r="B73" s="1">
        <f>IF(Veg_Table[[#This Row],[SPECIES]]="",1,0)</f>
        <v>0</v>
      </c>
      <c r="C73" s="1">
        <f>IF(Veg_Table[[#This Row],[DIAMETER]]="",1,0)</f>
        <v>0</v>
      </c>
      <c r="D73" s="1">
        <f>IF(Veg_Table[[#This Row],[HEIGHT]]="",1,0)</f>
        <v>0</v>
      </c>
      <c r="E7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73" s="1">
        <f>IF(AND(Veg_Table[[#This Row],[TAT_RESULT]]="ABATE",Veg_Table[[#This Row],[PRESCRIP]]="NW_No Work"),1,0)</f>
        <v>0</v>
      </c>
      <c r="G73" s="1">
        <f>IF(OR(Veg_Table[[#This Row],[Prescription R-Scale]]="NA",Veg_Table[[#This Row],[Diameter R-Scale]]="NA"),0,IF(Veg_Table[[#This Row],[Diameter R-Scale]]&lt;&gt;Veg_Table[[#This Row],[Prescription R-Scale]],1,0))</f>
        <v>0</v>
      </c>
      <c r="H73" s="1">
        <f>IF(OR(AND(Veg_Table[[#This Row],[PRESCRIP]]="BC_Br Rmv", Veg_Table[[#This Row],[WOOD_MAN]]&lt;&gt;"Not Needed"),AND(Veg_Table[[#This Row],[PRESCRIP]]="BCS_Br Rmv+Trt", Veg_Table[[#This Row],[WOOD_MAN]]&lt;&gt;"Not Needed")),1,0)</f>
        <v>0</v>
      </c>
      <c r="I73" s="1">
        <f ca="1">IF(AND(Veg_Table[[#This Row],[Prescription_Changed]]="Yes",Veg_Table[[#This Row],[TAT_RESULT]]=""),1,0)</f>
        <v>0</v>
      </c>
      <c r="J73" s="1">
        <f ca="1">SUM(Veg_Table[[#This Row],[Prescription and Status do not match]:[Prescription_Edited_And_TAT_Is_Blank]])</f>
        <v>1</v>
      </c>
      <c r="K73" s="1">
        <f ca="1">IF(Veg_Table[[#This Row],[Sum of Errors]]&gt;0,1,0)</f>
        <v>1</v>
      </c>
      <c r="L73" s="1">
        <f>1</f>
        <v>1</v>
      </c>
      <c r="M7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73" s="1">
        <f>IF(OR(MID(Veg_Table[[#This Row],[PRESCRIP]],2,1)="1",MID(Veg_Table[[#This Row],[PRESCRIP]],2,1)="2",MID(Veg_Table[[#This Row],[PRESCRIP]],2,1)="3",MID(Veg_Table[[#This Row],[PRESCRIP]],2,1)="4"),_xlfn.NUMBERVALUE(MID(Veg_Table[[#This Row],[PRESCRIP]],2,1)),"NA")</f>
        <v>1</v>
      </c>
      <c r="O73" s="1">
        <f>WEEKNUM(Veg_Table[[#This Row],[EVM_LAST_EDITED_Day]],2)</f>
        <v>20</v>
      </c>
      <c r="P73" s="25">
        <f>IFERROR(DATE(YEAR(Veg_Table[[#This Row],[EVM_LAST_EDITED2]]),MONTH(Veg_Table[[#This Row],[EVM_LAST_EDITED2]]),DAY(Veg_Table[[#This Row],[EVM_LAST_EDITED2]])),DATE(2019,1,1))</f>
        <v>43962</v>
      </c>
      <c r="Q73" s="3">
        <f>VALUE(SUBSTITUTE(Veg_Table[[#This Row],[EVM_LAST_EDITED]],",",""))</f>
        <v>43962.665112013899</v>
      </c>
      <c r="R73" s="1" t="str">
        <f>_xlfn.IFNA(IF(Veg_Table[[#This Row],[EVM_LAST_EDITOR]]="","zBlank EVM Last Editor",VLOOKUP(Veg_Table[[#This Row],[EVM_LAST_EDITOR]],Roster_Table[#All],4,FALSE)),"zAWRR Not in Roster")</f>
        <v>AEA</v>
      </c>
      <c r="S73" s="1" t="str">
        <f>_xlfn.IFNA(IF(Veg_Table[[#This Row],[EVM_LAST_EDITOR]]="","zBlank EVM Last Editor",VLOOKUP(Veg_Table[[#This Row],[EVM_LAST_EDITOR]],Roster_Table[#All],16,FALSE)),"zCompany_AWRR not in Roster")</f>
        <v>Not in Sierra Roster</v>
      </c>
      <c r="T73" s="2">
        <f>IFERROR(DATE(YEAR(Veg_Table[[#This Row],[Created2]]),MONTH(Veg_Table[[#This Row],[Created2]]),DAY(Veg_Table[[#This Row],[Created2]])),DATE(2019,1,1))</f>
        <v>43886</v>
      </c>
      <c r="U73" s="3">
        <f>VALUE(SUBSTITUTE(Veg_Table[[#This Row],[Created]],",",""))</f>
        <v>43886.669155092597</v>
      </c>
      <c r="V73" s="3" t="str">
        <f ca="1">IFERROR(_xlfn.IFNA(CELL("contents",INDIRECT(_xlfn.CONCAT("Veg_Table_Production_Data!",ADDRESS(MATCH(_xlfn.MAXIFS(#REF!,#REF!,"="&amp;Veg_Table[[#This Row],[AUTO_ID]],#REF!,"&lt;"&amp;Veg_Table[[#This Row],[EVM_LAST_EDITED_Day]]),#REF!,0),COLUMN(#REF!),4,1,)))),""),"")</f>
        <v/>
      </c>
      <c r="W73" s="3" t="str">
        <f ca="1">IF(Veg_Table[[#This Row],[Previous_Prescription]]="","No",IF(Veg_Table[[#This Row],[Previous_Prescription]]=Veg_Table[[#This Row],[PRESCRIP]],"No","Yes"))</f>
        <v>No</v>
      </c>
      <c r="X73" s="3" t="str">
        <f>IF(Veg_Table[[#This Row],[EVM_LAST_EDITED_Day]]=Veg_Table[[#This Row],[Created_Day]],"New","Old")</f>
        <v>Old</v>
      </c>
      <c r="Y73" s="1">
        <f>IFERROR(IF(FIND("delete",LOWER(Veg_Table[[#This Row],[PI_COMMENTS]]))&gt;=1,1,0),0)</f>
        <v>0</v>
      </c>
      <c r="Z73" s="1" t="str">
        <f>_xlfn.IFNA(IF(Veg_Table[[#This Row],[EVM_LAST_EDITOR]]="","Yes",VLOOKUP(Veg_Table[[#This Row],[EVM_LAST_EDITOR]],Roster_Table[#All],15,FALSE)),"Yes")</f>
        <v>No</v>
      </c>
      <c r="AA7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3" s="1" t="str">
        <f>_xlfn.IFNA(VLOOKUP(Veg_Table[[#This Row],[EVM_LAST_EDITOR]],Roster_Table[#All],3,FALSE),"zAWRR Not in Roster")</f>
        <v>Drew</v>
      </c>
      <c r="AC73" s="1" t="str">
        <f>_xlfn.IFNA(VLOOKUP(Veg_Table[[#This Row],[EVM_LAST_EDITOR]],Roster_Table[#All],2,FALSE),"zAWRR Not in Roster")</f>
        <v>Berlfein</v>
      </c>
      <c r="AD73" s="1" t="str">
        <f>IF(_xlfn.CONCAT(Veg_Table[[#This Row],[First_Name]]," ",Veg_Table[[#This Row],[Last_Name]])="zAWRR Not in Roster zAWRR Not in Roster","zAWRR Not in Roster",_xlfn.CONCAT(Veg_Table[[#This Row],[First_Name]]," ",Veg_Table[[#This Row],[Last_Name]]))</f>
        <v>Drew Berlfein</v>
      </c>
      <c r="AE73">
        <v>1781004</v>
      </c>
      <c r="AF73" t="s">
        <v>3201</v>
      </c>
      <c r="AG73" t="s">
        <v>30</v>
      </c>
      <c r="AH73" t="s">
        <v>3178</v>
      </c>
      <c r="AI73" t="s">
        <v>3013</v>
      </c>
      <c r="AJ73" t="s">
        <v>820</v>
      </c>
      <c r="AK73" t="s">
        <v>28</v>
      </c>
      <c r="AL73" t="s">
        <v>22</v>
      </c>
      <c r="AM73" t="s">
        <v>40</v>
      </c>
      <c r="AN73" t="s">
        <v>25</v>
      </c>
      <c r="AO73" t="s">
        <v>25</v>
      </c>
      <c r="AP73">
        <v>7</v>
      </c>
      <c r="AQ73">
        <v>40</v>
      </c>
      <c r="AR73" t="s">
        <v>28</v>
      </c>
      <c r="AS73" t="s">
        <v>485</v>
      </c>
      <c r="AT73" t="s">
        <v>515</v>
      </c>
      <c r="AU73" t="s">
        <v>25</v>
      </c>
      <c r="AV73" t="s">
        <v>519</v>
      </c>
      <c r="AW73" t="s">
        <v>3202</v>
      </c>
      <c r="AX73" t="s">
        <v>534</v>
      </c>
      <c r="AY73" t="s">
        <v>28</v>
      </c>
      <c r="AZ73">
        <v>5746657</v>
      </c>
      <c r="BA73" t="s">
        <v>485</v>
      </c>
      <c r="BB73" s="4">
        <v>43944.678499155096</v>
      </c>
      <c r="BC73" t="s">
        <v>28</v>
      </c>
      <c r="BD73" t="s">
        <v>29</v>
      </c>
      <c r="BF73" t="s">
        <v>28</v>
      </c>
      <c r="BG73" t="s">
        <v>534</v>
      </c>
      <c r="BH73" t="s">
        <v>28</v>
      </c>
      <c r="BI73" s="3">
        <v>43962.664998900465</v>
      </c>
      <c r="BJ73" t="s">
        <v>4497</v>
      </c>
      <c r="BK73" s="30" t="s">
        <v>533</v>
      </c>
      <c r="BL73" s="3">
        <v>43962.665112013892</v>
      </c>
      <c r="BM73" t="s">
        <v>31</v>
      </c>
      <c r="BN73" t="s">
        <v>32</v>
      </c>
      <c r="BO73" t="s">
        <v>3180</v>
      </c>
      <c r="BP73" t="s">
        <v>3181</v>
      </c>
      <c r="BQ73" t="s">
        <v>826</v>
      </c>
      <c r="BR73" t="s">
        <v>28</v>
      </c>
      <c r="BS73" t="s">
        <v>28</v>
      </c>
      <c r="BT73" t="s">
        <v>140</v>
      </c>
      <c r="BU73" s="3">
        <v>43886.66915509259</v>
      </c>
      <c r="BV73" t="s">
        <v>803</v>
      </c>
      <c r="BW73" s="3">
        <v>43962.731554606478</v>
      </c>
      <c r="BX73" t="s">
        <v>3203</v>
      </c>
      <c r="CG73"/>
      <c r="CH73"/>
      <c r="CI73"/>
      <c r="CY73"/>
      <c r="DA73"/>
      <c r="DE73"/>
      <c r="DF73"/>
    </row>
    <row r="74" spans="1:110" x14ac:dyDescent="0.25">
      <c r="A74" s="1">
        <f>IF(Veg_Table[[#This Row],[VP_STATUS]]="Hold",0,IF(OR(AND(Veg_Table[[#This Row],[PRESCRIP]]="NW_No Work",Veg_Table[[#This Row],[VP_STATUS]]&lt;&gt;"No Work Required Under EVM"),AND(Veg_Table[[#This Row],[VP_STATUS]]="No Work Required Under EVM",Veg_Table[[#This Row],[PRESCRIP]]&lt;&gt;"NW_No Work")),1,0))</f>
        <v>0</v>
      </c>
      <c r="B74" s="1">
        <f>IF(Veg_Table[[#This Row],[SPECIES]]="",1,0)</f>
        <v>0</v>
      </c>
      <c r="C74" s="1">
        <f>IF(Veg_Table[[#This Row],[DIAMETER]]="",1,0)</f>
        <v>0</v>
      </c>
      <c r="D74" s="1">
        <f>IF(Veg_Table[[#This Row],[HEIGHT]]="",1,0)</f>
        <v>0</v>
      </c>
      <c r="E7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74" s="1">
        <f>IF(AND(Veg_Table[[#This Row],[TAT_RESULT]]="ABATE",Veg_Table[[#This Row],[PRESCRIP]]="NW_No Work"),1,0)</f>
        <v>0</v>
      </c>
      <c r="G74" s="1">
        <f>IF(OR(Veg_Table[[#This Row],[Prescription R-Scale]]="NA",Veg_Table[[#This Row],[Diameter R-Scale]]="NA"),0,IF(Veg_Table[[#This Row],[Diameter R-Scale]]&lt;&gt;Veg_Table[[#This Row],[Prescription R-Scale]],1,0))</f>
        <v>0</v>
      </c>
      <c r="H74" s="1">
        <f>IF(OR(AND(Veg_Table[[#This Row],[PRESCRIP]]="BC_Br Rmv", Veg_Table[[#This Row],[WOOD_MAN]]&lt;&gt;"Not Needed"),AND(Veg_Table[[#This Row],[PRESCRIP]]="BCS_Br Rmv+Trt", Veg_Table[[#This Row],[WOOD_MAN]]&lt;&gt;"Not Needed")),1,0)</f>
        <v>0</v>
      </c>
      <c r="I74" s="1">
        <f ca="1">IF(AND(Veg_Table[[#This Row],[Prescription_Changed]]="Yes",Veg_Table[[#This Row],[TAT_RESULT]]=""),1,0)</f>
        <v>0</v>
      </c>
      <c r="J74" s="1">
        <f ca="1">SUM(Veg_Table[[#This Row],[Prescription and Status do not match]:[Prescription_Edited_And_TAT_Is_Blank]])</f>
        <v>1</v>
      </c>
      <c r="K74" s="1">
        <f ca="1">IF(Veg_Table[[#This Row],[Sum of Errors]]&gt;0,1,0)</f>
        <v>1</v>
      </c>
      <c r="L74" s="1">
        <f>1</f>
        <v>1</v>
      </c>
      <c r="M7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74" s="1" t="str">
        <f>IF(OR(MID(Veg_Table[[#This Row],[PRESCRIP]],2,1)="1",MID(Veg_Table[[#This Row],[PRESCRIP]],2,1)="2",MID(Veg_Table[[#This Row],[PRESCRIP]],2,1)="3",MID(Veg_Table[[#This Row],[PRESCRIP]],2,1)="4"),_xlfn.NUMBERVALUE(MID(Veg_Table[[#This Row],[PRESCRIP]],2,1)),"NA")</f>
        <v>NA</v>
      </c>
      <c r="O74" s="1">
        <f>WEEKNUM(Veg_Table[[#This Row],[EVM_LAST_EDITED_Day]],2)</f>
        <v>20</v>
      </c>
      <c r="P74" s="25">
        <f>IFERROR(DATE(YEAR(Veg_Table[[#This Row],[EVM_LAST_EDITED2]]),MONTH(Veg_Table[[#This Row],[EVM_LAST_EDITED2]]),DAY(Veg_Table[[#This Row],[EVM_LAST_EDITED2]])),DATE(2019,1,1))</f>
        <v>43962</v>
      </c>
      <c r="Q74" s="3">
        <f>VALUE(SUBSTITUTE(Veg_Table[[#This Row],[EVM_LAST_EDITED]],",",""))</f>
        <v>43962.665515381901</v>
      </c>
      <c r="R74" s="1" t="str">
        <f>_xlfn.IFNA(IF(Veg_Table[[#This Row],[EVM_LAST_EDITOR]]="","zBlank EVM Last Editor",VLOOKUP(Veg_Table[[#This Row],[EVM_LAST_EDITOR]],Roster_Table[#All],4,FALSE)),"zAWRR Not in Roster")</f>
        <v>AEA</v>
      </c>
      <c r="S74" s="1" t="str">
        <f>_xlfn.IFNA(IF(Veg_Table[[#This Row],[EVM_LAST_EDITOR]]="","zBlank EVM Last Editor",VLOOKUP(Veg_Table[[#This Row],[EVM_LAST_EDITOR]],Roster_Table[#All],16,FALSE)),"zCompany_AWRR not in Roster")</f>
        <v>Not in Sierra Roster</v>
      </c>
      <c r="T74" s="2">
        <f>IFERROR(DATE(YEAR(Veg_Table[[#This Row],[Created2]]),MONTH(Veg_Table[[#This Row],[Created2]]),DAY(Veg_Table[[#This Row],[Created2]])),DATE(2019,1,1))</f>
        <v>43759</v>
      </c>
      <c r="U74" s="3">
        <f>VALUE(SUBSTITUTE(Veg_Table[[#This Row],[Created]],",",""))</f>
        <v>43759.655451388899</v>
      </c>
      <c r="V74" s="3" t="str">
        <f ca="1">IFERROR(_xlfn.IFNA(CELL("contents",INDIRECT(_xlfn.CONCAT("Veg_Table_Production_Data!",ADDRESS(MATCH(_xlfn.MAXIFS(#REF!,#REF!,"="&amp;Veg_Table[[#This Row],[AUTO_ID]],#REF!,"&lt;"&amp;Veg_Table[[#This Row],[EVM_LAST_EDITED_Day]]),#REF!,0),COLUMN(#REF!),4,1,)))),""),"")</f>
        <v/>
      </c>
      <c r="W74" s="3" t="str">
        <f ca="1">IF(Veg_Table[[#This Row],[Previous_Prescription]]="","No",IF(Veg_Table[[#This Row],[Previous_Prescription]]=Veg_Table[[#This Row],[PRESCRIP]],"No","Yes"))</f>
        <v>No</v>
      </c>
      <c r="X74" s="3" t="str">
        <f>IF(Veg_Table[[#This Row],[EVM_LAST_EDITED_Day]]=Veg_Table[[#This Row],[Created_Day]],"New","Old")</f>
        <v>Old</v>
      </c>
      <c r="Y74" s="1">
        <f>IFERROR(IF(FIND("delete",LOWER(Veg_Table[[#This Row],[PI_COMMENTS]]))&gt;=1,1,0),0)</f>
        <v>0</v>
      </c>
      <c r="Z74" s="1" t="str">
        <f>_xlfn.IFNA(IF(Veg_Table[[#This Row],[EVM_LAST_EDITOR]]="","Yes",VLOOKUP(Veg_Table[[#This Row],[EVM_LAST_EDITOR]],Roster_Table[#All],15,FALSE)),"Yes")</f>
        <v>No</v>
      </c>
      <c r="AA7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4" s="1" t="str">
        <f>_xlfn.IFNA(VLOOKUP(Veg_Table[[#This Row],[EVM_LAST_EDITOR]],Roster_Table[#All],3,FALSE),"zAWRR Not in Roster")</f>
        <v>Drew</v>
      </c>
      <c r="AC74" s="1" t="str">
        <f>_xlfn.IFNA(VLOOKUP(Veg_Table[[#This Row],[EVM_LAST_EDITOR]],Roster_Table[#All],2,FALSE),"zAWRR Not in Roster")</f>
        <v>Berlfein</v>
      </c>
      <c r="AD74" s="1" t="str">
        <f>IF(_xlfn.CONCAT(Veg_Table[[#This Row],[First_Name]]," ",Veg_Table[[#This Row],[Last_Name]])="zAWRR Not in Roster zAWRR Not in Roster","zAWRR Not in Roster",_xlfn.CONCAT(Veg_Table[[#This Row],[First_Name]]," ",Veg_Table[[#This Row],[Last_Name]]))</f>
        <v>Drew Berlfein</v>
      </c>
      <c r="AE74">
        <v>1768614</v>
      </c>
      <c r="AF74" t="s">
        <v>3049</v>
      </c>
      <c r="AG74" t="s">
        <v>30</v>
      </c>
      <c r="AH74" t="s">
        <v>3050</v>
      </c>
      <c r="AI74" t="s">
        <v>2929</v>
      </c>
      <c r="AJ74" t="s">
        <v>820</v>
      </c>
      <c r="AK74" t="s">
        <v>28</v>
      </c>
      <c r="AL74" t="s">
        <v>37</v>
      </c>
      <c r="AM74" t="s">
        <v>38</v>
      </c>
      <c r="AN74" t="s">
        <v>25</v>
      </c>
      <c r="AO74" t="s">
        <v>25</v>
      </c>
      <c r="AP74">
        <v>26</v>
      </c>
      <c r="AQ74">
        <v>105</v>
      </c>
      <c r="AR74" t="s">
        <v>28</v>
      </c>
      <c r="AS74" t="s">
        <v>56</v>
      </c>
      <c r="AT74" t="s">
        <v>515</v>
      </c>
      <c r="AU74" t="s">
        <v>25</v>
      </c>
      <c r="AV74" t="s">
        <v>28</v>
      </c>
      <c r="AW74" t="s">
        <v>3051</v>
      </c>
      <c r="AX74" t="s">
        <v>534</v>
      </c>
      <c r="AY74" t="s">
        <v>28</v>
      </c>
      <c r="AZ74"/>
      <c r="BA74" t="s">
        <v>823</v>
      </c>
      <c r="BB74" s="4">
        <v>43959.641116307874</v>
      </c>
      <c r="BC74" t="s">
        <v>3993</v>
      </c>
      <c r="BD74" t="s">
        <v>29</v>
      </c>
      <c r="BF74" t="s">
        <v>28</v>
      </c>
      <c r="BG74" t="s">
        <v>534</v>
      </c>
      <c r="BH74" t="s">
        <v>28</v>
      </c>
      <c r="BI74" s="3">
        <v>43962.665410347225</v>
      </c>
      <c r="BJ74" t="s">
        <v>4306</v>
      </c>
      <c r="BK74" s="30" t="s">
        <v>533</v>
      </c>
      <c r="BL74" s="3">
        <v>43962.665515381945</v>
      </c>
      <c r="BM74" t="s">
        <v>31</v>
      </c>
      <c r="BN74" t="s">
        <v>32</v>
      </c>
      <c r="BO74" t="s">
        <v>4136</v>
      </c>
      <c r="BP74" t="s">
        <v>3052</v>
      </c>
      <c r="BQ74" t="s">
        <v>826</v>
      </c>
      <c r="BR74" t="s">
        <v>28</v>
      </c>
      <c r="BS74" t="s">
        <v>28</v>
      </c>
      <c r="BT74" t="s">
        <v>44</v>
      </c>
      <c r="BU74" s="3">
        <v>43759.655451388891</v>
      </c>
      <c r="BV74" t="s">
        <v>803</v>
      </c>
      <c r="BW74" s="3">
        <v>43962.731554606478</v>
      </c>
      <c r="BX74" t="s">
        <v>3053</v>
      </c>
      <c r="CG74"/>
      <c r="CH74"/>
      <c r="CI74"/>
      <c r="CY74"/>
      <c r="DA74"/>
      <c r="DE74"/>
      <c r="DF74"/>
    </row>
    <row r="75" spans="1:110" x14ac:dyDescent="0.25">
      <c r="A75" s="1">
        <f>IF(Veg_Table[[#This Row],[VP_STATUS]]="Hold",0,IF(OR(AND(Veg_Table[[#This Row],[PRESCRIP]]="NW_No Work",Veg_Table[[#This Row],[VP_STATUS]]&lt;&gt;"No Work Required Under EVM"),AND(Veg_Table[[#This Row],[VP_STATUS]]="No Work Required Under EVM",Veg_Table[[#This Row],[PRESCRIP]]&lt;&gt;"NW_No Work")),1,0))</f>
        <v>0</v>
      </c>
      <c r="B75" s="1">
        <f>IF(Veg_Table[[#This Row],[SPECIES]]="",1,0)</f>
        <v>0</v>
      </c>
      <c r="C75" s="1">
        <f>IF(Veg_Table[[#This Row],[DIAMETER]]="",1,0)</f>
        <v>0</v>
      </c>
      <c r="D75" s="1">
        <f>IF(Veg_Table[[#This Row],[HEIGHT]]="",1,0)</f>
        <v>0</v>
      </c>
      <c r="E7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75" s="1">
        <f>IF(AND(Veg_Table[[#This Row],[TAT_RESULT]]="ABATE",Veg_Table[[#This Row],[PRESCRIP]]="NW_No Work"),1,0)</f>
        <v>0</v>
      </c>
      <c r="G75" s="1">
        <f>IF(OR(Veg_Table[[#This Row],[Prescription R-Scale]]="NA",Veg_Table[[#This Row],[Diameter R-Scale]]="NA"),0,IF(Veg_Table[[#This Row],[Diameter R-Scale]]&lt;&gt;Veg_Table[[#This Row],[Prescription R-Scale]],1,0))</f>
        <v>0</v>
      </c>
      <c r="H75" s="1">
        <f>IF(OR(AND(Veg_Table[[#This Row],[PRESCRIP]]="BC_Br Rmv", Veg_Table[[#This Row],[WOOD_MAN]]&lt;&gt;"Not Needed"),AND(Veg_Table[[#This Row],[PRESCRIP]]="BCS_Br Rmv+Trt", Veg_Table[[#This Row],[WOOD_MAN]]&lt;&gt;"Not Needed")),1,0)</f>
        <v>0</v>
      </c>
      <c r="I75" s="1">
        <f ca="1">IF(AND(Veg_Table[[#This Row],[Prescription_Changed]]="Yes",Veg_Table[[#This Row],[TAT_RESULT]]=""),1,0)</f>
        <v>0</v>
      </c>
      <c r="J75" s="1">
        <f ca="1">SUM(Veg_Table[[#This Row],[Prescription and Status do not match]:[Prescription_Edited_And_TAT_Is_Blank]])</f>
        <v>1</v>
      </c>
      <c r="K75" s="1">
        <f ca="1">IF(Veg_Table[[#This Row],[Sum of Errors]]&gt;0,1,0)</f>
        <v>1</v>
      </c>
      <c r="L75" s="1">
        <f>1</f>
        <v>1</v>
      </c>
      <c r="M7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75" s="1" t="str">
        <f>IF(OR(MID(Veg_Table[[#This Row],[PRESCRIP]],2,1)="1",MID(Veg_Table[[#This Row],[PRESCRIP]],2,1)="2",MID(Veg_Table[[#This Row],[PRESCRIP]],2,1)="3",MID(Veg_Table[[#This Row],[PRESCRIP]],2,1)="4"),_xlfn.NUMBERVALUE(MID(Veg_Table[[#This Row],[PRESCRIP]],2,1)),"NA")</f>
        <v>NA</v>
      </c>
      <c r="O75" s="1">
        <f>WEEKNUM(Veg_Table[[#This Row],[EVM_LAST_EDITED_Day]],2)</f>
        <v>20</v>
      </c>
      <c r="P75" s="25">
        <f>IFERROR(DATE(YEAR(Veg_Table[[#This Row],[EVM_LAST_EDITED2]]),MONTH(Veg_Table[[#This Row],[EVM_LAST_EDITED2]]),DAY(Veg_Table[[#This Row],[EVM_LAST_EDITED2]])),DATE(2019,1,1))</f>
        <v>43962</v>
      </c>
      <c r="Q75" s="3">
        <f>VALUE(SUBSTITUTE(Veg_Table[[#This Row],[EVM_LAST_EDITED]],",",""))</f>
        <v>43962.665690567097</v>
      </c>
      <c r="R75" s="1" t="str">
        <f>_xlfn.IFNA(IF(Veg_Table[[#This Row],[EVM_LAST_EDITOR]]="","zBlank EVM Last Editor",VLOOKUP(Veg_Table[[#This Row],[EVM_LAST_EDITOR]],Roster_Table[#All],4,FALSE)),"zAWRR Not in Roster")</f>
        <v>AEA</v>
      </c>
      <c r="S75" s="1" t="str">
        <f>_xlfn.IFNA(IF(Veg_Table[[#This Row],[EVM_LAST_EDITOR]]="","zBlank EVM Last Editor",VLOOKUP(Veg_Table[[#This Row],[EVM_LAST_EDITOR]],Roster_Table[#All],16,FALSE)),"zCompany_AWRR not in Roster")</f>
        <v>Not in Sierra Roster</v>
      </c>
      <c r="T75" s="2">
        <f>IFERROR(DATE(YEAR(Veg_Table[[#This Row],[Created2]]),MONTH(Veg_Table[[#This Row],[Created2]]),DAY(Veg_Table[[#This Row],[Created2]])),DATE(2019,1,1))</f>
        <v>43753</v>
      </c>
      <c r="U75" s="3">
        <f>VALUE(SUBSTITUTE(Veg_Table[[#This Row],[Created]],",",""))</f>
        <v>43753.640057870398</v>
      </c>
      <c r="V75" s="3" t="str">
        <f ca="1">IFERROR(_xlfn.IFNA(CELL("contents",INDIRECT(_xlfn.CONCAT("Veg_Table_Production_Data!",ADDRESS(MATCH(_xlfn.MAXIFS(#REF!,#REF!,"="&amp;Veg_Table[[#This Row],[AUTO_ID]],#REF!,"&lt;"&amp;Veg_Table[[#This Row],[EVM_LAST_EDITED_Day]]),#REF!,0),COLUMN(#REF!),4,1,)))),""),"")</f>
        <v/>
      </c>
      <c r="W75" s="3" t="str">
        <f ca="1">IF(Veg_Table[[#This Row],[Previous_Prescription]]="","No",IF(Veg_Table[[#This Row],[Previous_Prescription]]=Veg_Table[[#This Row],[PRESCRIP]],"No","Yes"))</f>
        <v>No</v>
      </c>
      <c r="X75" s="3" t="str">
        <f>IF(Veg_Table[[#This Row],[EVM_LAST_EDITED_Day]]=Veg_Table[[#This Row],[Created_Day]],"New","Old")</f>
        <v>Old</v>
      </c>
      <c r="Y75" s="1">
        <f>IFERROR(IF(FIND("delete",LOWER(Veg_Table[[#This Row],[PI_COMMENTS]]))&gt;=1,1,0),0)</f>
        <v>0</v>
      </c>
      <c r="Z75" s="1" t="str">
        <f>_xlfn.IFNA(IF(Veg_Table[[#This Row],[EVM_LAST_EDITOR]]="","Yes",VLOOKUP(Veg_Table[[#This Row],[EVM_LAST_EDITOR]],Roster_Table[#All],15,FALSE)),"Yes")</f>
        <v>No</v>
      </c>
      <c r="AA7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5" s="1" t="str">
        <f>_xlfn.IFNA(VLOOKUP(Veg_Table[[#This Row],[EVM_LAST_EDITOR]],Roster_Table[#All],3,FALSE),"zAWRR Not in Roster")</f>
        <v>Drew</v>
      </c>
      <c r="AC75" s="1" t="str">
        <f>_xlfn.IFNA(VLOOKUP(Veg_Table[[#This Row],[EVM_LAST_EDITOR]],Roster_Table[#All],2,FALSE),"zAWRR Not in Roster")</f>
        <v>Berlfein</v>
      </c>
      <c r="AD75" s="1" t="str">
        <f>IF(_xlfn.CONCAT(Veg_Table[[#This Row],[First_Name]]," ",Veg_Table[[#This Row],[Last_Name]])="zAWRR Not in Roster zAWRR Not in Roster","zAWRR Not in Roster",_xlfn.CONCAT(Veg_Table[[#This Row],[First_Name]]," ",Veg_Table[[#This Row],[Last_Name]]))</f>
        <v>Drew Berlfein</v>
      </c>
      <c r="AE75">
        <v>1767548</v>
      </c>
      <c r="AF75" t="s">
        <v>3189</v>
      </c>
      <c r="AG75" t="s">
        <v>30</v>
      </c>
      <c r="AH75" t="s">
        <v>3178</v>
      </c>
      <c r="AI75" t="s">
        <v>3013</v>
      </c>
      <c r="AJ75" t="s">
        <v>820</v>
      </c>
      <c r="AK75" t="s">
        <v>28</v>
      </c>
      <c r="AL75" t="s">
        <v>37</v>
      </c>
      <c r="AM75" t="s">
        <v>40</v>
      </c>
      <c r="AN75" t="s">
        <v>25</v>
      </c>
      <c r="AO75" t="s">
        <v>25</v>
      </c>
      <c r="AP75">
        <v>4</v>
      </c>
      <c r="AQ75">
        <v>33</v>
      </c>
      <c r="AR75" t="s">
        <v>28</v>
      </c>
      <c r="AS75" t="s">
        <v>872</v>
      </c>
      <c r="AT75" t="s">
        <v>515</v>
      </c>
      <c r="AU75" t="s">
        <v>25</v>
      </c>
      <c r="AV75" t="s">
        <v>28</v>
      </c>
      <c r="AW75" t="s">
        <v>3190</v>
      </c>
      <c r="AX75" t="s">
        <v>534</v>
      </c>
      <c r="AY75" t="s">
        <v>28</v>
      </c>
      <c r="AZ75">
        <v>5746657</v>
      </c>
      <c r="BA75" t="s">
        <v>872</v>
      </c>
      <c r="BB75" s="4">
        <v>43944.687225127316</v>
      </c>
      <c r="BC75" t="s">
        <v>28</v>
      </c>
      <c r="BD75" t="s">
        <v>29</v>
      </c>
      <c r="BF75" t="s">
        <v>28</v>
      </c>
      <c r="BG75" t="s">
        <v>534</v>
      </c>
      <c r="BH75" t="s">
        <v>28</v>
      </c>
      <c r="BI75" s="3">
        <v>43962.665590868055</v>
      </c>
      <c r="BJ75" t="s">
        <v>4463</v>
      </c>
      <c r="BK75" s="30" t="s">
        <v>533</v>
      </c>
      <c r="BL75" s="3">
        <v>43962.665690567126</v>
      </c>
      <c r="BM75" t="s">
        <v>31</v>
      </c>
      <c r="BN75" t="s">
        <v>32</v>
      </c>
      <c r="BO75" t="s">
        <v>3180</v>
      </c>
      <c r="BP75" t="s">
        <v>3181</v>
      </c>
      <c r="BQ75" t="s">
        <v>826</v>
      </c>
      <c r="BR75" t="s">
        <v>28</v>
      </c>
      <c r="BS75" t="s">
        <v>28</v>
      </c>
      <c r="BT75" t="s">
        <v>44</v>
      </c>
      <c r="BU75" s="3">
        <v>43753.640057870369</v>
      </c>
      <c r="BV75" t="s">
        <v>803</v>
      </c>
      <c r="BW75" s="3">
        <v>43962.731545740739</v>
      </c>
      <c r="BX75" t="s">
        <v>3191</v>
      </c>
      <c r="CG75"/>
      <c r="CH75"/>
      <c r="CI75"/>
      <c r="CY75"/>
      <c r="DA75"/>
      <c r="DE75"/>
      <c r="DF75"/>
    </row>
    <row r="76" spans="1:110" x14ac:dyDescent="0.25">
      <c r="A76" s="1">
        <f>IF(Veg_Table[[#This Row],[VP_STATUS]]="Hold",0,IF(OR(AND(Veg_Table[[#This Row],[PRESCRIP]]="NW_No Work",Veg_Table[[#This Row],[VP_STATUS]]&lt;&gt;"No Work Required Under EVM"),AND(Veg_Table[[#This Row],[VP_STATUS]]="No Work Required Under EVM",Veg_Table[[#This Row],[PRESCRIP]]&lt;&gt;"NW_No Work")),1,0))</f>
        <v>0</v>
      </c>
      <c r="B76" s="1">
        <f>IF(Veg_Table[[#This Row],[SPECIES]]="",1,0)</f>
        <v>0</v>
      </c>
      <c r="C76" s="1">
        <f>IF(Veg_Table[[#This Row],[DIAMETER]]="",1,0)</f>
        <v>0</v>
      </c>
      <c r="D76" s="1">
        <f>IF(Veg_Table[[#This Row],[HEIGHT]]="",1,0)</f>
        <v>0</v>
      </c>
      <c r="E7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76" s="1">
        <f>IF(AND(Veg_Table[[#This Row],[TAT_RESULT]]="ABATE",Veg_Table[[#This Row],[PRESCRIP]]="NW_No Work"),1,0)</f>
        <v>0</v>
      </c>
      <c r="G76" s="1">
        <f>IF(OR(Veg_Table[[#This Row],[Prescription R-Scale]]="NA",Veg_Table[[#This Row],[Diameter R-Scale]]="NA"),0,IF(Veg_Table[[#This Row],[Diameter R-Scale]]&lt;&gt;Veg_Table[[#This Row],[Prescription R-Scale]],1,0))</f>
        <v>0</v>
      </c>
      <c r="H76" s="1">
        <f>IF(OR(AND(Veg_Table[[#This Row],[PRESCRIP]]="BC_Br Rmv", Veg_Table[[#This Row],[WOOD_MAN]]&lt;&gt;"Not Needed"),AND(Veg_Table[[#This Row],[PRESCRIP]]="BCS_Br Rmv+Trt", Veg_Table[[#This Row],[WOOD_MAN]]&lt;&gt;"Not Needed")),1,0)</f>
        <v>0</v>
      </c>
      <c r="I76" s="1">
        <f ca="1">IF(AND(Veg_Table[[#This Row],[Prescription_Changed]]="Yes",Veg_Table[[#This Row],[TAT_RESULT]]=""),1,0)</f>
        <v>0</v>
      </c>
      <c r="J76" s="1">
        <f ca="1">SUM(Veg_Table[[#This Row],[Prescription and Status do not match]:[Prescription_Edited_And_TAT_Is_Blank]])</f>
        <v>1</v>
      </c>
      <c r="K76" s="1">
        <f ca="1">IF(Veg_Table[[#This Row],[Sum of Errors]]&gt;0,1,0)</f>
        <v>1</v>
      </c>
      <c r="L76" s="1">
        <f>1</f>
        <v>1</v>
      </c>
      <c r="M7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76" s="1">
        <f>IF(OR(MID(Veg_Table[[#This Row],[PRESCRIP]],2,1)="1",MID(Veg_Table[[#This Row],[PRESCRIP]],2,1)="2",MID(Veg_Table[[#This Row],[PRESCRIP]],2,1)="3",MID(Veg_Table[[#This Row],[PRESCRIP]],2,1)="4"),_xlfn.NUMBERVALUE(MID(Veg_Table[[#This Row],[PRESCRIP]],2,1)),"NA")</f>
        <v>1</v>
      </c>
      <c r="O76" s="1">
        <f>WEEKNUM(Veg_Table[[#This Row],[EVM_LAST_EDITED_Day]],2)</f>
        <v>20</v>
      </c>
      <c r="P76" s="25">
        <f>IFERROR(DATE(YEAR(Veg_Table[[#This Row],[EVM_LAST_EDITED2]]),MONTH(Veg_Table[[#This Row],[EVM_LAST_EDITED2]]),DAY(Veg_Table[[#This Row],[EVM_LAST_EDITED2]])),DATE(2019,1,1))</f>
        <v>43962</v>
      </c>
      <c r="Q76" s="3">
        <f>VALUE(SUBSTITUTE(Veg_Table[[#This Row],[EVM_LAST_EDITED]],",",""))</f>
        <v>43962.666834745403</v>
      </c>
      <c r="R76" s="1" t="str">
        <f>_xlfn.IFNA(IF(Veg_Table[[#This Row],[EVM_LAST_EDITOR]]="","zBlank EVM Last Editor",VLOOKUP(Veg_Table[[#This Row],[EVM_LAST_EDITOR]],Roster_Table[#All],4,FALSE)),"zAWRR Not in Roster")</f>
        <v>AEA</v>
      </c>
      <c r="S76" s="1" t="str">
        <f>_xlfn.IFNA(IF(Veg_Table[[#This Row],[EVM_LAST_EDITOR]]="","zBlank EVM Last Editor",VLOOKUP(Veg_Table[[#This Row],[EVM_LAST_EDITOR]],Roster_Table[#All],16,FALSE)),"zCompany_AWRR not in Roster")</f>
        <v>Not in Sierra Roster</v>
      </c>
      <c r="T76" s="2">
        <f>IFERROR(DATE(YEAR(Veg_Table[[#This Row],[Created2]]),MONTH(Veg_Table[[#This Row],[Created2]]),DAY(Veg_Table[[#This Row],[Created2]])),DATE(2019,1,1))</f>
        <v>43759</v>
      </c>
      <c r="U76" s="3">
        <f>VALUE(SUBSTITUTE(Veg_Table[[#This Row],[Created]],",",""))</f>
        <v>43759.674722222197</v>
      </c>
      <c r="V76" s="3" t="str">
        <f ca="1">IFERROR(_xlfn.IFNA(CELL("contents",INDIRECT(_xlfn.CONCAT("Veg_Table_Production_Data!",ADDRESS(MATCH(_xlfn.MAXIFS(#REF!,#REF!,"="&amp;Veg_Table[[#This Row],[AUTO_ID]],#REF!,"&lt;"&amp;Veg_Table[[#This Row],[EVM_LAST_EDITED_Day]]),#REF!,0),COLUMN(#REF!),4,1,)))),""),"")</f>
        <v/>
      </c>
      <c r="W76" s="3" t="str">
        <f ca="1">IF(Veg_Table[[#This Row],[Previous_Prescription]]="","No",IF(Veg_Table[[#This Row],[Previous_Prescription]]=Veg_Table[[#This Row],[PRESCRIP]],"No","Yes"))</f>
        <v>No</v>
      </c>
      <c r="X76" s="3" t="str">
        <f>IF(Veg_Table[[#This Row],[EVM_LAST_EDITED_Day]]=Veg_Table[[#This Row],[Created_Day]],"New","Old")</f>
        <v>Old</v>
      </c>
      <c r="Y76" s="1">
        <f>IFERROR(IF(FIND("delete",LOWER(Veg_Table[[#This Row],[PI_COMMENTS]]))&gt;=1,1,0),0)</f>
        <v>0</v>
      </c>
      <c r="Z76" s="1" t="str">
        <f>_xlfn.IFNA(IF(Veg_Table[[#This Row],[EVM_LAST_EDITOR]]="","Yes",VLOOKUP(Veg_Table[[#This Row],[EVM_LAST_EDITOR]],Roster_Table[#All],15,FALSE)),"Yes")</f>
        <v>No</v>
      </c>
      <c r="AA7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6" s="1" t="str">
        <f>_xlfn.IFNA(VLOOKUP(Veg_Table[[#This Row],[EVM_LAST_EDITOR]],Roster_Table[#All],3,FALSE),"zAWRR Not in Roster")</f>
        <v>Drew</v>
      </c>
      <c r="AC76" s="1" t="str">
        <f>_xlfn.IFNA(VLOOKUP(Veg_Table[[#This Row],[EVM_LAST_EDITOR]],Roster_Table[#All],2,FALSE),"zAWRR Not in Roster")</f>
        <v>Berlfein</v>
      </c>
      <c r="AD76" s="1" t="str">
        <f>IF(_xlfn.CONCAT(Veg_Table[[#This Row],[First_Name]]," ",Veg_Table[[#This Row],[Last_Name]])="zAWRR Not in Roster zAWRR Not in Roster","zAWRR Not in Roster",_xlfn.CONCAT(Veg_Table[[#This Row],[First_Name]]," ",Veg_Table[[#This Row],[Last_Name]]))</f>
        <v>Drew Berlfein</v>
      </c>
      <c r="AE76">
        <v>1768617</v>
      </c>
      <c r="AF76" t="s">
        <v>3060</v>
      </c>
      <c r="AG76" t="s">
        <v>30</v>
      </c>
      <c r="AH76" t="s">
        <v>3050</v>
      </c>
      <c r="AI76" t="s">
        <v>3037</v>
      </c>
      <c r="AJ76" t="s">
        <v>820</v>
      </c>
      <c r="AK76" t="s">
        <v>28</v>
      </c>
      <c r="AL76" t="s">
        <v>37</v>
      </c>
      <c r="AM76" t="s">
        <v>38</v>
      </c>
      <c r="AN76" t="s">
        <v>25</v>
      </c>
      <c r="AO76" t="s">
        <v>25</v>
      </c>
      <c r="AP76">
        <v>7</v>
      </c>
      <c r="AQ76">
        <v>40</v>
      </c>
      <c r="AR76" t="s">
        <v>28</v>
      </c>
      <c r="AS76" t="s">
        <v>532</v>
      </c>
      <c r="AT76" t="s">
        <v>515</v>
      </c>
      <c r="AU76" t="s">
        <v>25</v>
      </c>
      <c r="AV76" t="s">
        <v>28</v>
      </c>
      <c r="AW76" t="s">
        <v>3061</v>
      </c>
      <c r="AX76" t="s">
        <v>534</v>
      </c>
      <c r="AY76" t="s">
        <v>28</v>
      </c>
      <c r="AZ76">
        <v>201</v>
      </c>
      <c r="BA76" t="s">
        <v>532</v>
      </c>
      <c r="BB76" s="4">
        <v>43958.740181134257</v>
      </c>
      <c r="BC76" t="s">
        <v>4182</v>
      </c>
      <c r="BD76" t="s">
        <v>29</v>
      </c>
      <c r="BF76" t="s">
        <v>28</v>
      </c>
      <c r="BG76" t="s">
        <v>534</v>
      </c>
      <c r="BH76" t="s">
        <v>28</v>
      </c>
      <c r="BI76" s="3">
        <v>43962.666764629626</v>
      </c>
      <c r="BJ76" t="s">
        <v>4307</v>
      </c>
      <c r="BK76" s="30" t="s">
        <v>533</v>
      </c>
      <c r="BL76" s="3">
        <v>43962.666834745367</v>
      </c>
      <c r="BM76" t="s">
        <v>31</v>
      </c>
      <c r="BN76" t="s">
        <v>32</v>
      </c>
      <c r="BO76" t="s">
        <v>4136</v>
      </c>
      <c r="BP76" t="s">
        <v>3052</v>
      </c>
      <c r="BQ76" t="s">
        <v>826</v>
      </c>
      <c r="BR76" t="s">
        <v>28</v>
      </c>
      <c r="BS76" t="s">
        <v>28</v>
      </c>
      <c r="BT76" t="s">
        <v>44</v>
      </c>
      <c r="BU76" s="3">
        <v>43759.674722222226</v>
      </c>
      <c r="BV76" t="s">
        <v>803</v>
      </c>
      <c r="BW76" s="3">
        <v>43962.731554606478</v>
      </c>
      <c r="BX76" t="s">
        <v>3062</v>
      </c>
      <c r="CG76"/>
      <c r="CH76"/>
      <c r="CI76"/>
      <c r="CY76"/>
      <c r="DA76"/>
      <c r="DE76"/>
      <c r="DF76"/>
    </row>
    <row r="77" spans="1:110" x14ac:dyDescent="0.25">
      <c r="A77" s="1">
        <f>IF(Veg_Table[[#This Row],[VP_STATUS]]="Hold",0,IF(OR(AND(Veg_Table[[#This Row],[PRESCRIP]]="NW_No Work",Veg_Table[[#This Row],[VP_STATUS]]&lt;&gt;"No Work Required Under EVM"),AND(Veg_Table[[#This Row],[VP_STATUS]]="No Work Required Under EVM",Veg_Table[[#This Row],[PRESCRIP]]&lt;&gt;"NW_No Work")),1,0))</f>
        <v>0</v>
      </c>
      <c r="B77" s="1">
        <f>IF(Veg_Table[[#This Row],[SPECIES]]="",1,0)</f>
        <v>0</v>
      </c>
      <c r="C77" s="1">
        <f>IF(Veg_Table[[#This Row],[DIAMETER]]="",1,0)</f>
        <v>0</v>
      </c>
      <c r="D77" s="1">
        <f>IF(Veg_Table[[#This Row],[HEIGHT]]="",1,0)</f>
        <v>0</v>
      </c>
      <c r="E7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77" s="1">
        <f>IF(AND(Veg_Table[[#This Row],[TAT_RESULT]]="ABATE",Veg_Table[[#This Row],[PRESCRIP]]="NW_No Work"),1,0)</f>
        <v>0</v>
      </c>
      <c r="G77" s="1">
        <f>IF(OR(Veg_Table[[#This Row],[Prescription R-Scale]]="NA",Veg_Table[[#This Row],[Diameter R-Scale]]="NA"),0,IF(Veg_Table[[#This Row],[Diameter R-Scale]]&lt;&gt;Veg_Table[[#This Row],[Prescription R-Scale]],1,0))</f>
        <v>0</v>
      </c>
      <c r="H77" s="1">
        <f>IF(OR(AND(Veg_Table[[#This Row],[PRESCRIP]]="BC_Br Rmv", Veg_Table[[#This Row],[WOOD_MAN]]&lt;&gt;"Not Needed"),AND(Veg_Table[[#This Row],[PRESCRIP]]="BCS_Br Rmv+Trt", Veg_Table[[#This Row],[WOOD_MAN]]&lt;&gt;"Not Needed")),1,0)</f>
        <v>0</v>
      </c>
      <c r="I77" s="1">
        <f ca="1">IF(AND(Veg_Table[[#This Row],[Prescription_Changed]]="Yes",Veg_Table[[#This Row],[TAT_RESULT]]=""),1,0)</f>
        <v>0</v>
      </c>
      <c r="J77" s="1">
        <f ca="1">SUM(Veg_Table[[#This Row],[Prescription and Status do not match]:[Prescription_Edited_And_TAT_Is_Blank]])</f>
        <v>1</v>
      </c>
      <c r="K77" s="1">
        <f ca="1">IF(Veg_Table[[#This Row],[Sum of Errors]]&gt;0,1,0)</f>
        <v>1</v>
      </c>
      <c r="L77" s="1">
        <f>1</f>
        <v>1</v>
      </c>
      <c r="M7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77" s="1" t="str">
        <f>IF(OR(MID(Veg_Table[[#This Row],[PRESCRIP]],2,1)="1",MID(Veg_Table[[#This Row],[PRESCRIP]],2,1)="2",MID(Veg_Table[[#This Row],[PRESCRIP]],2,1)="3",MID(Veg_Table[[#This Row],[PRESCRIP]],2,1)="4"),_xlfn.NUMBERVALUE(MID(Veg_Table[[#This Row],[PRESCRIP]],2,1)),"NA")</f>
        <v>NA</v>
      </c>
      <c r="O77" s="1">
        <f>WEEKNUM(Veg_Table[[#This Row],[EVM_LAST_EDITED_Day]],2)</f>
        <v>20</v>
      </c>
      <c r="P77" s="25">
        <f>IFERROR(DATE(YEAR(Veg_Table[[#This Row],[EVM_LAST_EDITED2]]),MONTH(Veg_Table[[#This Row],[EVM_LAST_EDITED2]]),DAY(Veg_Table[[#This Row],[EVM_LAST_EDITED2]])),DATE(2019,1,1))</f>
        <v>43962</v>
      </c>
      <c r="Q77" s="3">
        <f>VALUE(SUBSTITUTE(Veg_Table[[#This Row],[EVM_LAST_EDITED]],",",""))</f>
        <v>43962.666847430599</v>
      </c>
      <c r="R77" s="1" t="str">
        <f>_xlfn.IFNA(IF(Veg_Table[[#This Row],[EVM_LAST_EDITOR]]="","zBlank EVM Last Editor",VLOOKUP(Veg_Table[[#This Row],[EVM_LAST_EDITOR]],Roster_Table[#All],4,FALSE)),"zAWRR Not in Roster")</f>
        <v>AEA</v>
      </c>
      <c r="S77" s="1" t="str">
        <f>_xlfn.IFNA(IF(Veg_Table[[#This Row],[EVM_LAST_EDITOR]]="","zBlank EVM Last Editor",VLOOKUP(Veg_Table[[#This Row],[EVM_LAST_EDITOR]],Roster_Table[#All],16,FALSE)),"zCompany_AWRR not in Roster")</f>
        <v>Not in Sierra Roster</v>
      </c>
      <c r="T77" s="2">
        <f>IFERROR(DATE(YEAR(Veg_Table[[#This Row],[Created2]]),MONTH(Veg_Table[[#This Row],[Created2]]),DAY(Veg_Table[[#This Row],[Created2]])),DATE(2019,1,1))</f>
        <v>43753</v>
      </c>
      <c r="U77" s="3">
        <f>VALUE(SUBSTITUTE(Veg_Table[[#This Row],[Created]],",",""))</f>
        <v>43753.641782407401</v>
      </c>
      <c r="V77" s="3" t="str">
        <f ca="1">IFERROR(_xlfn.IFNA(CELL("contents",INDIRECT(_xlfn.CONCAT("Veg_Table_Production_Data!",ADDRESS(MATCH(_xlfn.MAXIFS(#REF!,#REF!,"="&amp;Veg_Table[[#This Row],[AUTO_ID]],#REF!,"&lt;"&amp;Veg_Table[[#This Row],[EVM_LAST_EDITED_Day]]),#REF!,0),COLUMN(#REF!),4,1,)))),""),"")</f>
        <v/>
      </c>
      <c r="W77" s="3" t="str">
        <f ca="1">IF(Veg_Table[[#This Row],[Previous_Prescription]]="","No",IF(Veg_Table[[#This Row],[Previous_Prescription]]=Veg_Table[[#This Row],[PRESCRIP]],"No","Yes"))</f>
        <v>No</v>
      </c>
      <c r="X77" s="3" t="str">
        <f>IF(Veg_Table[[#This Row],[EVM_LAST_EDITED_Day]]=Veg_Table[[#This Row],[Created_Day]],"New","Old")</f>
        <v>Old</v>
      </c>
      <c r="Y77" s="1">
        <f>IFERROR(IF(FIND("delete",LOWER(Veg_Table[[#This Row],[PI_COMMENTS]]))&gt;=1,1,0),0)</f>
        <v>0</v>
      </c>
      <c r="Z77" s="1" t="str">
        <f>_xlfn.IFNA(IF(Veg_Table[[#This Row],[EVM_LAST_EDITOR]]="","Yes",VLOOKUP(Veg_Table[[#This Row],[EVM_LAST_EDITOR]],Roster_Table[#All],15,FALSE)),"Yes")</f>
        <v>No</v>
      </c>
      <c r="AA7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7" s="1" t="str">
        <f>_xlfn.IFNA(VLOOKUP(Veg_Table[[#This Row],[EVM_LAST_EDITOR]],Roster_Table[#All],3,FALSE),"zAWRR Not in Roster")</f>
        <v>Drew</v>
      </c>
      <c r="AC77" s="1" t="str">
        <f>_xlfn.IFNA(VLOOKUP(Veg_Table[[#This Row],[EVM_LAST_EDITOR]],Roster_Table[#All],2,FALSE),"zAWRR Not in Roster")</f>
        <v>Berlfein</v>
      </c>
      <c r="AD77" s="1" t="str">
        <f>IF(_xlfn.CONCAT(Veg_Table[[#This Row],[First_Name]]," ",Veg_Table[[#This Row],[Last_Name]])="zAWRR Not in Roster zAWRR Not in Roster","zAWRR Not in Roster",_xlfn.CONCAT(Veg_Table[[#This Row],[First_Name]]," ",Veg_Table[[#This Row],[Last_Name]]))</f>
        <v>Drew Berlfein</v>
      </c>
      <c r="AE77">
        <v>1767549</v>
      </c>
      <c r="AF77" t="s">
        <v>3192</v>
      </c>
      <c r="AG77" t="s">
        <v>30</v>
      </c>
      <c r="AH77" t="s">
        <v>3178</v>
      </c>
      <c r="AI77" t="s">
        <v>3013</v>
      </c>
      <c r="AJ77" t="s">
        <v>820</v>
      </c>
      <c r="AK77" t="s">
        <v>28</v>
      </c>
      <c r="AL77" t="s">
        <v>37</v>
      </c>
      <c r="AM77" t="s">
        <v>40</v>
      </c>
      <c r="AN77" t="s">
        <v>25</v>
      </c>
      <c r="AO77" t="s">
        <v>25</v>
      </c>
      <c r="AP77">
        <v>7</v>
      </c>
      <c r="AQ77">
        <v>45</v>
      </c>
      <c r="AR77" t="s">
        <v>28</v>
      </c>
      <c r="AS77" t="s">
        <v>872</v>
      </c>
      <c r="AT77" t="s">
        <v>515</v>
      </c>
      <c r="AU77" t="s">
        <v>25</v>
      </c>
      <c r="AV77" t="s">
        <v>28</v>
      </c>
      <c r="AW77" t="s">
        <v>3193</v>
      </c>
      <c r="AX77" t="s">
        <v>534</v>
      </c>
      <c r="AY77" t="s">
        <v>28</v>
      </c>
      <c r="AZ77">
        <v>5746657</v>
      </c>
      <c r="BA77" t="s">
        <v>872</v>
      </c>
      <c r="BB77" s="4">
        <v>43944.688496828705</v>
      </c>
      <c r="BC77" t="s">
        <v>28</v>
      </c>
      <c r="BD77" t="s">
        <v>29</v>
      </c>
      <c r="BF77" t="s">
        <v>28</v>
      </c>
      <c r="BG77" t="s">
        <v>534</v>
      </c>
      <c r="BH77" t="s">
        <v>28</v>
      </c>
      <c r="BI77" s="3">
        <v>43962.666734791666</v>
      </c>
      <c r="BJ77" t="s">
        <v>4463</v>
      </c>
      <c r="BK77" s="30" t="s">
        <v>533</v>
      </c>
      <c r="BL77" s="3">
        <v>43962.666847430555</v>
      </c>
      <c r="BM77" t="s">
        <v>31</v>
      </c>
      <c r="BN77" t="s">
        <v>32</v>
      </c>
      <c r="BO77" t="s">
        <v>3180</v>
      </c>
      <c r="BP77" t="s">
        <v>3181</v>
      </c>
      <c r="BQ77" t="s">
        <v>826</v>
      </c>
      <c r="BR77" t="s">
        <v>28</v>
      </c>
      <c r="BS77" t="s">
        <v>28</v>
      </c>
      <c r="BT77" t="s">
        <v>44</v>
      </c>
      <c r="BU77" s="3">
        <v>43753.641782407409</v>
      </c>
      <c r="BV77" t="s">
        <v>803</v>
      </c>
      <c r="BW77" s="3">
        <v>43962.731554606478</v>
      </c>
      <c r="BX77" t="s">
        <v>3194</v>
      </c>
      <c r="CG77"/>
      <c r="CH77"/>
      <c r="CI77"/>
      <c r="CY77"/>
      <c r="DA77"/>
      <c r="DE77"/>
      <c r="DF77"/>
    </row>
    <row r="78" spans="1:110" x14ac:dyDescent="0.25">
      <c r="A78" s="1">
        <f>IF(Veg_Table[[#This Row],[VP_STATUS]]="Hold",0,IF(OR(AND(Veg_Table[[#This Row],[PRESCRIP]]="NW_No Work",Veg_Table[[#This Row],[VP_STATUS]]&lt;&gt;"No Work Required Under EVM"),AND(Veg_Table[[#This Row],[VP_STATUS]]="No Work Required Under EVM",Veg_Table[[#This Row],[PRESCRIP]]&lt;&gt;"NW_No Work")),1,0))</f>
        <v>0</v>
      </c>
      <c r="B78" s="1">
        <f>IF(Veg_Table[[#This Row],[SPECIES]]="",1,0)</f>
        <v>0</v>
      </c>
      <c r="C78" s="1">
        <f>IF(Veg_Table[[#This Row],[DIAMETER]]="",1,0)</f>
        <v>0</v>
      </c>
      <c r="D78" s="1">
        <f>IF(Veg_Table[[#This Row],[HEIGHT]]="",1,0)</f>
        <v>0</v>
      </c>
      <c r="E7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8" s="1">
        <f>IF(AND(Veg_Table[[#This Row],[TAT_RESULT]]="ABATE",Veg_Table[[#This Row],[PRESCRIP]]="NW_No Work"),1,0)</f>
        <v>0</v>
      </c>
      <c r="G78" s="1">
        <f>IF(OR(Veg_Table[[#This Row],[Prescription R-Scale]]="NA",Veg_Table[[#This Row],[Diameter R-Scale]]="NA"),0,IF(Veg_Table[[#This Row],[Diameter R-Scale]]&lt;&gt;Veg_Table[[#This Row],[Prescription R-Scale]],1,0))</f>
        <v>0</v>
      </c>
      <c r="H78" s="1">
        <f>IF(OR(AND(Veg_Table[[#This Row],[PRESCRIP]]="BC_Br Rmv", Veg_Table[[#This Row],[WOOD_MAN]]&lt;&gt;"Not Needed"),AND(Veg_Table[[#This Row],[PRESCRIP]]="BCS_Br Rmv+Trt", Veg_Table[[#This Row],[WOOD_MAN]]&lt;&gt;"Not Needed")),1,0)</f>
        <v>1</v>
      </c>
      <c r="I78" s="1">
        <f ca="1">IF(AND(Veg_Table[[#This Row],[Prescription_Changed]]="Yes",Veg_Table[[#This Row],[TAT_RESULT]]=""),1,0)</f>
        <v>0</v>
      </c>
      <c r="J78" s="1">
        <f ca="1">SUM(Veg_Table[[#This Row],[Prescription and Status do not match]:[Prescription_Edited_And_TAT_Is_Blank]])</f>
        <v>1</v>
      </c>
      <c r="K78" s="1">
        <f ca="1">IF(Veg_Table[[#This Row],[Sum of Errors]]&gt;0,1,0)</f>
        <v>1</v>
      </c>
      <c r="L78" s="1">
        <f>1</f>
        <v>1</v>
      </c>
      <c r="M78"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Brush</v>
      </c>
      <c r="N78" s="1" t="str">
        <f>IF(OR(MID(Veg_Table[[#This Row],[PRESCRIP]],2,1)="1",MID(Veg_Table[[#This Row],[PRESCRIP]],2,1)="2",MID(Veg_Table[[#This Row],[PRESCRIP]],2,1)="3",MID(Veg_Table[[#This Row],[PRESCRIP]],2,1)="4"),_xlfn.NUMBERVALUE(MID(Veg_Table[[#This Row],[PRESCRIP]],2,1)),"NA")</f>
        <v>NA</v>
      </c>
      <c r="O78" s="1">
        <f>WEEKNUM(Veg_Table[[#This Row],[EVM_LAST_EDITED_Day]],2)</f>
        <v>20</v>
      </c>
      <c r="P78" s="25">
        <f>IFERROR(DATE(YEAR(Veg_Table[[#This Row],[EVM_LAST_EDITED2]]),MONTH(Veg_Table[[#This Row],[EVM_LAST_EDITED2]]),DAY(Veg_Table[[#This Row],[EVM_LAST_EDITED2]])),DATE(2019,1,1))</f>
        <v>43962</v>
      </c>
      <c r="Q78" s="3">
        <f>VALUE(SUBSTITUTE(Veg_Table[[#This Row],[EVM_LAST_EDITED]],",",""))</f>
        <v>43962.667318333297</v>
      </c>
      <c r="R78" s="1" t="str">
        <f>_xlfn.IFNA(IF(Veg_Table[[#This Row],[EVM_LAST_EDITOR]]="","zBlank EVM Last Editor",VLOOKUP(Veg_Table[[#This Row],[EVM_LAST_EDITOR]],Roster_Table[#All],4,FALSE)),"zAWRR Not in Roster")</f>
        <v>AEA</v>
      </c>
      <c r="S78" s="1" t="str">
        <f>_xlfn.IFNA(IF(Veg_Table[[#This Row],[EVM_LAST_EDITOR]]="","zBlank EVM Last Editor",VLOOKUP(Veg_Table[[#This Row],[EVM_LAST_EDITOR]],Roster_Table[#All],16,FALSE)),"zCompany_AWRR not in Roster")</f>
        <v>Not in Sierra Roster</v>
      </c>
      <c r="T78" s="2">
        <f>IFERROR(DATE(YEAR(Veg_Table[[#This Row],[Created2]]),MONTH(Veg_Table[[#This Row],[Created2]]),DAY(Veg_Table[[#This Row],[Created2]])),DATE(2019,1,1))</f>
        <v>43887</v>
      </c>
      <c r="U78" s="3">
        <f>VALUE(SUBSTITUTE(Veg_Table[[#This Row],[Created]],",",""))</f>
        <v>43887.468136574098</v>
      </c>
      <c r="V78" s="3" t="str">
        <f ca="1">IFERROR(_xlfn.IFNA(CELL("contents",INDIRECT(_xlfn.CONCAT("Veg_Table_Production_Data!",ADDRESS(MATCH(_xlfn.MAXIFS(#REF!,#REF!,"="&amp;Veg_Table[[#This Row],[AUTO_ID]],#REF!,"&lt;"&amp;Veg_Table[[#This Row],[EVM_LAST_EDITED_Day]]),#REF!,0),COLUMN(#REF!),4,1,)))),""),"")</f>
        <v/>
      </c>
      <c r="W78" s="3" t="str">
        <f ca="1">IF(Veg_Table[[#This Row],[Previous_Prescription]]="","No",IF(Veg_Table[[#This Row],[Previous_Prescription]]=Veg_Table[[#This Row],[PRESCRIP]],"No","Yes"))</f>
        <v>No</v>
      </c>
      <c r="X78" s="3" t="str">
        <f>IF(Veg_Table[[#This Row],[EVM_LAST_EDITED_Day]]=Veg_Table[[#This Row],[Created_Day]],"New","Old")</f>
        <v>Old</v>
      </c>
      <c r="Y78" s="1">
        <f>IFERROR(IF(FIND("delete",LOWER(Veg_Table[[#This Row],[PI_COMMENTS]]))&gt;=1,1,0),0)</f>
        <v>0</v>
      </c>
      <c r="Z78" s="1" t="str">
        <f>_xlfn.IFNA(IF(Veg_Table[[#This Row],[EVM_LAST_EDITOR]]="","Yes",VLOOKUP(Veg_Table[[#This Row],[EVM_LAST_EDITOR]],Roster_Table[#All],15,FALSE)),"Yes")</f>
        <v>No</v>
      </c>
      <c r="AA7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8" s="1" t="str">
        <f>_xlfn.IFNA(VLOOKUP(Veg_Table[[#This Row],[EVM_LAST_EDITOR]],Roster_Table[#All],3,FALSE),"zAWRR Not in Roster")</f>
        <v>Drew</v>
      </c>
      <c r="AC78" s="1" t="str">
        <f>_xlfn.IFNA(VLOOKUP(Veg_Table[[#This Row],[EVM_LAST_EDITOR]],Roster_Table[#All],2,FALSE),"zAWRR Not in Roster")</f>
        <v>Berlfein</v>
      </c>
      <c r="AD78" s="1" t="str">
        <f>IF(_xlfn.CONCAT(Veg_Table[[#This Row],[First_Name]]," ",Veg_Table[[#This Row],[Last_Name]])="zAWRR Not in Roster zAWRR Not in Roster","zAWRR Not in Roster",_xlfn.CONCAT(Veg_Table[[#This Row],[First_Name]]," ",Veg_Table[[#This Row],[Last_Name]]))</f>
        <v>Drew Berlfein</v>
      </c>
      <c r="AE78">
        <v>1781413</v>
      </c>
      <c r="AF78" t="s">
        <v>3204</v>
      </c>
      <c r="AG78" t="s">
        <v>30</v>
      </c>
      <c r="AH78" t="s">
        <v>3178</v>
      </c>
      <c r="AI78" t="s">
        <v>2604</v>
      </c>
      <c r="AJ78" t="s">
        <v>820</v>
      </c>
      <c r="AK78" t="s">
        <v>28</v>
      </c>
      <c r="AL78" t="s">
        <v>22</v>
      </c>
      <c r="AM78" t="s">
        <v>40</v>
      </c>
      <c r="AN78" t="s">
        <v>25</v>
      </c>
      <c r="AO78" t="s">
        <v>25</v>
      </c>
      <c r="AP78">
        <v>3</v>
      </c>
      <c r="AQ78">
        <v>25</v>
      </c>
      <c r="AR78" t="s">
        <v>28</v>
      </c>
      <c r="AS78" t="s">
        <v>909</v>
      </c>
      <c r="AT78" t="s">
        <v>515</v>
      </c>
      <c r="AU78" t="s">
        <v>25</v>
      </c>
      <c r="AV78" t="s">
        <v>519</v>
      </c>
      <c r="AW78" t="s">
        <v>3205</v>
      </c>
      <c r="AX78" t="s">
        <v>534</v>
      </c>
      <c r="AY78" t="s">
        <v>28</v>
      </c>
      <c r="AZ78">
        <v>5746657</v>
      </c>
      <c r="BA78" t="s">
        <v>909</v>
      </c>
      <c r="BB78" s="4">
        <v>43944.679681400463</v>
      </c>
      <c r="BC78" t="s">
        <v>28</v>
      </c>
      <c r="BD78" t="s">
        <v>29</v>
      </c>
      <c r="BF78" t="s">
        <v>28</v>
      </c>
      <c r="BG78" t="s">
        <v>534</v>
      </c>
      <c r="BH78" t="s">
        <v>28</v>
      </c>
      <c r="BI78" s="3">
        <v>43962.667197835646</v>
      </c>
      <c r="BJ78" t="s">
        <v>4497</v>
      </c>
      <c r="BK78" s="30" t="s">
        <v>533</v>
      </c>
      <c r="BL78" s="3">
        <v>43962.667318333333</v>
      </c>
      <c r="BM78" t="s">
        <v>31</v>
      </c>
      <c r="BN78" t="s">
        <v>32</v>
      </c>
      <c r="BO78" t="s">
        <v>3180</v>
      </c>
      <c r="BP78" t="s">
        <v>3181</v>
      </c>
      <c r="BQ78" t="s">
        <v>826</v>
      </c>
      <c r="BR78" t="s">
        <v>28</v>
      </c>
      <c r="BS78" t="s">
        <v>28</v>
      </c>
      <c r="BT78" t="s">
        <v>176</v>
      </c>
      <c r="BU78" s="3">
        <v>43887.468136574076</v>
      </c>
      <c r="BV78" t="s">
        <v>803</v>
      </c>
      <c r="BW78" s="3">
        <v>43962.731554606478</v>
      </c>
      <c r="BX78" t="s">
        <v>3206</v>
      </c>
      <c r="CG78"/>
      <c r="CH78"/>
      <c r="CI78"/>
      <c r="CY78"/>
      <c r="DA78"/>
      <c r="DE78"/>
      <c r="DF78"/>
    </row>
    <row r="79" spans="1:110" x14ac:dyDescent="0.25">
      <c r="A79" s="1">
        <f>IF(Veg_Table[[#This Row],[VP_STATUS]]="Hold",0,IF(OR(AND(Veg_Table[[#This Row],[PRESCRIP]]="NW_No Work",Veg_Table[[#This Row],[VP_STATUS]]&lt;&gt;"No Work Required Under EVM"),AND(Veg_Table[[#This Row],[VP_STATUS]]="No Work Required Under EVM",Veg_Table[[#This Row],[PRESCRIP]]&lt;&gt;"NW_No Work")),1,0))</f>
        <v>0</v>
      </c>
      <c r="B79" s="1">
        <f>IF(Veg_Table[[#This Row],[SPECIES]]="",1,0)</f>
        <v>0</v>
      </c>
      <c r="C79" s="1">
        <f>IF(Veg_Table[[#This Row],[DIAMETER]]="",1,0)</f>
        <v>0</v>
      </c>
      <c r="D79" s="1">
        <f>IF(Veg_Table[[#This Row],[HEIGHT]]="",1,0)</f>
        <v>0</v>
      </c>
      <c r="E7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79" s="1">
        <f>IF(AND(Veg_Table[[#This Row],[TAT_RESULT]]="ABATE",Veg_Table[[#This Row],[PRESCRIP]]="NW_No Work"),1,0)</f>
        <v>0</v>
      </c>
      <c r="G79" s="1">
        <f>IF(OR(Veg_Table[[#This Row],[Prescription R-Scale]]="NA",Veg_Table[[#This Row],[Diameter R-Scale]]="NA"),0,IF(Veg_Table[[#This Row],[Diameter R-Scale]]&lt;&gt;Veg_Table[[#This Row],[Prescription R-Scale]],1,0))</f>
        <v>0</v>
      </c>
      <c r="H79" s="1">
        <f>IF(OR(AND(Veg_Table[[#This Row],[PRESCRIP]]="BC_Br Rmv", Veg_Table[[#This Row],[WOOD_MAN]]&lt;&gt;"Not Needed"),AND(Veg_Table[[#This Row],[PRESCRIP]]="BCS_Br Rmv+Trt", Veg_Table[[#This Row],[WOOD_MAN]]&lt;&gt;"Not Needed")),1,0)</f>
        <v>0</v>
      </c>
      <c r="I79" s="1">
        <f ca="1">IF(AND(Veg_Table[[#This Row],[Prescription_Changed]]="Yes",Veg_Table[[#This Row],[TAT_RESULT]]=""),1,0)</f>
        <v>0</v>
      </c>
      <c r="J79" s="1">
        <f ca="1">SUM(Veg_Table[[#This Row],[Prescription and Status do not match]:[Prescription_Edited_And_TAT_Is_Blank]])</f>
        <v>1</v>
      </c>
      <c r="K79" s="1">
        <f ca="1">IF(Veg_Table[[#This Row],[Sum of Errors]]&gt;0,1,0)</f>
        <v>1</v>
      </c>
      <c r="L79" s="1">
        <f>1</f>
        <v>1</v>
      </c>
      <c r="M7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79" s="1">
        <f>IF(OR(MID(Veg_Table[[#This Row],[PRESCRIP]],2,1)="1",MID(Veg_Table[[#This Row],[PRESCRIP]],2,1)="2",MID(Veg_Table[[#This Row],[PRESCRIP]],2,1)="3",MID(Veg_Table[[#This Row],[PRESCRIP]],2,1)="4"),_xlfn.NUMBERVALUE(MID(Veg_Table[[#This Row],[PRESCRIP]],2,1)),"NA")</f>
        <v>1</v>
      </c>
      <c r="O79" s="1">
        <f>WEEKNUM(Veg_Table[[#This Row],[EVM_LAST_EDITED_Day]],2)</f>
        <v>20</v>
      </c>
      <c r="P79" s="25">
        <f>IFERROR(DATE(YEAR(Veg_Table[[#This Row],[EVM_LAST_EDITED2]]),MONTH(Veg_Table[[#This Row],[EVM_LAST_EDITED2]]),DAY(Veg_Table[[#This Row],[EVM_LAST_EDITED2]])),DATE(2019,1,1))</f>
        <v>43962</v>
      </c>
      <c r="Q79" s="3">
        <f>VALUE(SUBSTITUTE(Veg_Table[[#This Row],[EVM_LAST_EDITED]],",",""))</f>
        <v>43962.667762187499</v>
      </c>
      <c r="R79" s="1" t="str">
        <f>_xlfn.IFNA(IF(Veg_Table[[#This Row],[EVM_LAST_EDITOR]]="","zBlank EVM Last Editor",VLOOKUP(Veg_Table[[#This Row],[EVM_LAST_EDITOR]],Roster_Table[#All],4,FALSE)),"zAWRR Not in Roster")</f>
        <v>AEA</v>
      </c>
      <c r="S79" s="1" t="str">
        <f>_xlfn.IFNA(IF(Veg_Table[[#This Row],[EVM_LAST_EDITOR]]="","zBlank EVM Last Editor",VLOOKUP(Veg_Table[[#This Row],[EVM_LAST_EDITOR]],Roster_Table[#All],16,FALSE)),"zCompany_AWRR not in Roster")</f>
        <v>Not in Sierra Roster</v>
      </c>
      <c r="T79" s="2">
        <f>IFERROR(DATE(YEAR(Veg_Table[[#This Row],[Created2]]),MONTH(Veg_Table[[#This Row],[Created2]]),DAY(Veg_Table[[#This Row],[Created2]])),DATE(2019,1,1))</f>
        <v>43887</v>
      </c>
      <c r="U79" s="3">
        <f>VALUE(SUBSTITUTE(Veg_Table[[#This Row],[Created]],",",""))</f>
        <v>43887.470150462999</v>
      </c>
      <c r="V79" s="3" t="str">
        <f ca="1">IFERROR(_xlfn.IFNA(CELL("contents",INDIRECT(_xlfn.CONCAT("Veg_Table_Production_Data!",ADDRESS(MATCH(_xlfn.MAXIFS(#REF!,#REF!,"="&amp;Veg_Table[[#This Row],[AUTO_ID]],#REF!,"&lt;"&amp;Veg_Table[[#This Row],[EVM_LAST_EDITED_Day]]),#REF!,0),COLUMN(#REF!),4,1,)))),""),"")</f>
        <v/>
      </c>
      <c r="W79" s="3" t="str">
        <f ca="1">IF(Veg_Table[[#This Row],[Previous_Prescription]]="","No",IF(Veg_Table[[#This Row],[Previous_Prescription]]=Veg_Table[[#This Row],[PRESCRIP]],"No","Yes"))</f>
        <v>No</v>
      </c>
      <c r="X79" s="3" t="str">
        <f>IF(Veg_Table[[#This Row],[EVM_LAST_EDITED_Day]]=Veg_Table[[#This Row],[Created_Day]],"New","Old")</f>
        <v>Old</v>
      </c>
      <c r="Y79" s="1">
        <f>IFERROR(IF(FIND("delete",LOWER(Veg_Table[[#This Row],[PI_COMMENTS]]))&gt;=1,1,0),0)</f>
        <v>0</v>
      </c>
      <c r="Z79" s="1" t="str">
        <f>_xlfn.IFNA(IF(Veg_Table[[#This Row],[EVM_LAST_EDITOR]]="","Yes",VLOOKUP(Veg_Table[[#This Row],[EVM_LAST_EDITOR]],Roster_Table[#All],15,FALSE)),"Yes")</f>
        <v>No</v>
      </c>
      <c r="AA7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9" s="1" t="str">
        <f>_xlfn.IFNA(VLOOKUP(Veg_Table[[#This Row],[EVM_LAST_EDITOR]],Roster_Table[#All],3,FALSE),"zAWRR Not in Roster")</f>
        <v>Drew</v>
      </c>
      <c r="AC79" s="1" t="str">
        <f>_xlfn.IFNA(VLOOKUP(Veg_Table[[#This Row],[EVM_LAST_EDITOR]],Roster_Table[#All],2,FALSE),"zAWRR Not in Roster")</f>
        <v>Berlfein</v>
      </c>
      <c r="AD79" s="1" t="str">
        <f>IF(_xlfn.CONCAT(Veg_Table[[#This Row],[First_Name]]," ",Veg_Table[[#This Row],[Last_Name]])="zAWRR Not in Roster zAWRR Not in Roster","zAWRR Not in Roster",_xlfn.CONCAT(Veg_Table[[#This Row],[First_Name]]," ",Veg_Table[[#This Row],[Last_Name]]))</f>
        <v>Drew Berlfein</v>
      </c>
      <c r="AE79">
        <v>1781414</v>
      </c>
      <c r="AF79" t="s">
        <v>3207</v>
      </c>
      <c r="AG79" t="s">
        <v>30</v>
      </c>
      <c r="AH79" t="s">
        <v>3178</v>
      </c>
      <c r="AI79" t="s">
        <v>2604</v>
      </c>
      <c r="AJ79" t="s">
        <v>820</v>
      </c>
      <c r="AK79" t="s">
        <v>28</v>
      </c>
      <c r="AL79" t="s">
        <v>22</v>
      </c>
      <c r="AM79" t="s">
        <v>40</v>
      </c>
      <c r="AN79" t="s">
        <v>25</v>
      </c>
      <c r="AO79" t="s">
        <v>25</v>
      </c>
      <c r="AP79">
        <v>6</v>
      </c>
      <c r="AQ79">
        <v>30</v>
      </c>
      <c r="AR79" t="s">
        <v>28</v>
      </c>
      <c r="AS79" t="s">
        <v>485</v>
      </c>
      <c r="AT79" t="s">
        <v>515</v>
      </c>
      <c r="AU79" t="s">
        <v>25</v>
      </c>
      <c r="AV79" t="s">
        <v>519</v>
      </c>
      <c r="AW79" t="s">
        <v>3208</v>
      </c>
      <c r="AX79" t="s">
        <v>534</v>
      </c>
      <c r="AY79" t="s">
        <v>28</v>
      </c>
      <c r="AZ79">
        <v>5746657</v>
      </c>
      <c r="BA79" t="s">
        <v>485</v>
      </c>
      <c r="BB79" s="4">
        <v>43944.68076023148</v>
      </c>
      <c r="BC79" t="s">
        <v>28</v>
      </c>
      <c r="BD79" t="s">
        <v>29</v>
      </c>
      <c r="BF79" t="s">
        <v>28</v>
      </c>
      <c r="BG79" t="s">
        <v>534</v>
      </c>
      <c r="BH79" t="s">
        <v>28</v>
      </c>
      <c r="BI79" s="3">
        <v>43962.667657858794</v>
      </c>
      <c r="BJ79" t="s">
        <v>4497</v>
      </c>
      <c r="BK79" s="30" t="s">
        <v>533</v>
      </c>
      <c r="BL79" s="3">
        <v>43962.667762187499</v>
      </c>
      <c r="BM79" t="s">
        <v>31</v>
      </c>
      <c r="BN79" t="s">
        <v>32</v>
      </c>
      <c r="BO79" t="s">
        <v>3180</v>
      </c>
      <c r="BP79" t="s">
        <v>3181</v>
      </c>
      <c r="BQ79" t="s">
        <v>826</v>
      </c>
      <c r="BR79" t="s">
        <v>28</v>
      </c>
      <c r="BS79" t="s">
        <v>28</v>
      </c>
      <c r="BT79" t="s">
        <v>176</v>
      </c>
      <c r="BU79" s="3">
        <v>43887.470150462963</v>
      </c>
      <c r="BV79" t="s">
        <v>803</v>
      </c>
      <c r="BW79" s="3">
        <v>43962.731554606478</v>
      </c>
      <c r="BX79" t="s">
        <v>3209</v>
      </c>
      <c r="CG79"/>
      <c r="CH79"/>
      <c r="CI79"/>
      <c r="CY79"/>
      <c r="DA79"/>
      <c r="DE79"/>
      <c r="DF79"/>
    </row>
    <row r="80" spans="1:110" x14ac:dyDescent="0.25">
      <c r="A80" s="1">
        <f>IF(Veg_Table[[#This Row],[VP_STATUS]]="Hold",0,IF(OR(AND(Veg_Table[[#This Row],[PRESCRIP]]="NW_No Work",Veg_Table[[#This Row],[VP_STATUS]]&lt;&gt;"No Work Required Under EVM"),AND(Veg_Table[[#This Row],[VP_STATUS]]="No Work Required Under EVM",Veg_Table[[#This Row],[PRESCRIP]]&lt;&gt;"NW_No Work")),1,0))</f>
        <v>0</v>
      </c>
      <c r="B80" s="1">
        <f>IF(Veg_Table[[#This Row],[SPECIES]]="",1,0)</f>
        <v>0</v>
      </c>
      <c r="C80" s="1">
        <f>IF(Veg_Table[[#This Row],[DIAMETER]]="",1,0)</f>
        <v>0</v>
      </c>
      <c r="D80" s="1">
        <f>IF(Veg_Table[[#This Row],[HEIGHT]]="",1,0)</f>
        <v>0</v>
      </c>
      <c r="E8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0" s="1">
        <f>IF(AND(Veg_Table[[#This Row],[TAT_RESULT]]="ABATE",Veg_Table[[#This Row],[PRESCRIP]]="NW_No Work"),1,0)</f>
        <v>0</v>
      </c>
      <c r="G80" s="1">
        <f>IF(OR(Veg_Table[[#This Row],[Prescription R-Scale]]="NA",Veg_Table[[#This Row],[Diameter R-Scale]]="NA"),0,IF(Veg_Table[[#This Row],[Diameter R-Scale]]&lt;&gt;Veg_Table[[#This Row],[Prescription R-Scale]],1,0))</f>
        <v>0</v>
      </c>
      <c r="H80" s="1">
        <f>IF(OR(AND(Veg_Table[[#This Row],[PRESCRIP]]="BC_Br Rmv", Veg_Table[[#This Row],[WOOD_MAN]]&lt;&gt;"Not Needed"),AND(Veg_Table[[#This Row],[PRESCRIP]]="BCS_Br Rmv+Trt", Veg_Table[[#This Row],[WOOD_MAN]]&lt;&gt;"Not Needed")),1,0)</f>
        <v>1</v>
      </c>
      <c r="I80" s="1">
        <f ca="1">IF(AND(Veg_Table[[#This Row],[Prescription_Changed]]="Yes",Veg_Table[[#This Row],[TAT_RESULT]]=""),1,0)</f>
        <v>0</v>
      </c>
      <c r="J80" s="1">
        <f ca="1">SUM(Veg_Table[[#This Row],[Prescription and Status do not match]:[Prescription_Edited_And_TAT_Is_Blank]])</f>
        <v>1</v>
      </c>
      <c r="K80" s="1">
        <f ca="1">IF(Veg_Table[[#This Row],[Sum of Errors]]&gt;0,1,0)</f>
        <v>1</v>
      </c>
      <c r="L80" s="1">
        <f>1</f>
        <v>1</v>
      </c>
      <c r="M80"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Brush</v>
      </c>
      <c r="N80" s="1" t="str">
        <f>IF(OR(MID(Veg_Table[[#This Row],[PRESCRIP]],2,1)="1",MID(Veg_Table[[#This Row],[PRESCRIP]],2,1)="2",MID(Veg_Table[[#This Row],[PRESCRIP]],2,1)="3",MID(Veg_Table[[#This Row],[PRESCRIP]],2,1)="4"),_xlfn.NUMBERVALUE(MID(Veg_Table[[#This Row],[PRESCRIP]],2,1)),"NA")</f>
        <v>NA</v>
      </c>
      <c r="O80" s="1">
        <f>WEEKNUM(Veg_Table[[#This Row],[EVM_LAST_EDITED_Day]],2)</f>
        <v>20</v>
      </c>
      <c r="P80" s="25">
        <f>IFERROR(DATE(YEAR(Veg_Table[[#This Row],[EVM_LAST_EDITED2]]),MONTH(Veg_Table[[#This Row],[EVM_LAST_EDITED2]]),DAY(Veg_Table[[#This Row],[EVM_LAST_EDITED2]])),DATE(2019,1,1))</f>
        <v>43962</v>
      </c>
      <c r="Q80" s="3">
        <f>VALUE(SUBSTITUTE(Veg_Table[[#This Row],[EVM_LAST_EDITED]],",",""))</f>
        <v>43962.668154131898</v>
      </c>
      <c r="R80" s="1" t="str">
        <f>_xlfn.IFNA(IF(Veg_Table[[#This Row],[EVM_LAST_EDITOR]]="","zBlank EVM Last Editor",VLOOKUP(Veg_Table[[#This Row],[EVM_LAST_EDITOR]],Roster_Table[#All],4,FALSE)),"zAWRR Not in Roster")</f>
        <v>AEA</v>
      </c>
      <c r="S80" s="1" t="str">
        <f>_xlfn.IFNA(IF(Veg_Table[[#This Row],[EVM_LAST_EDITOR]]="","zBlank EVM Last Editor",VLOOKUP(Veg_Table[[#This Row],[EVM_LAST_EDITOR]],Roster_Table[#All],16,FALSE)),"zCompany_AWRR not in Roster")</f>
        <v>Not in Sierra Roster</v>
      </c>
      <c r="T80" s="2">
        <f>IFERROR(DATE(YEAR(Veg_Table[[#This Row],[Created2]]),MONTH(Veg_Table[[#This Row],[Created2]]),DAY(Veg_Table[[#This Row],[Created2]])),DATE(2019,1,1))</f>
        <v>43887</v>
      </c>
      <c r="U80" s="3">
        <f>VALUE(SUBSTITUTE(Veg_Table[[#This Row],[Created]],",",""))</f>
        <v>43887.474328703698</v>
      </c>
      <c r="V80" s="3" t="str">
        <f ca="1">IFERROR(_xlfn.IFNA(CELL("contents",INDIRECT(_xlfn.CONCAT("Veg_Table_Production_Data!",ADDRESS(MATCH(_xlfn.MAXIFS(#REF!,#REF!,"="&amp;Veg_Table[[#This Row],[AUTO_ID]],#REF!,"&lt;"&amp;Veg_Table[[#This Row],[EVM_LAST_EDITED_Day]]),#REF!,0),COLUMN(#REF!),4,1,)))),""),"")</f>
        <v/>
      </c>
      <c r="W80" s="3" t="str">
        <f ca="1">IF(Veg_Table[[#This Row],[Previous_Prescription]]="","No",IF(Veg_Table[[#This Row],[Previous_Prescription]]=Veg_Table[[#This Row],[PRESCRIP]],"No","Yes"))</f>
        <v>No</v>
      </c>
      <c r="X80" s="3" t="str">
        <f>IF(Veg_Table[[#This Row],[EVM_LAST_EDITED_Day]]=Veg_Table[[#This Row],[Created_Day]],"New","Old")</f>
        <v>Old</v>
      </c>
      <c r="Y80" s="1">
        <f>IFERROR(IF(FIND("delete",LOWER(Veg_Table[[#This Row],[PI_COMMENTS]]))&gt;=1,1,0),0)</f>
        <v>0</v>
      </c>
      <c r="Z80" s="1" t="str">
        <f>_xlfn.IFNA(IF(Veg_Table[[#This Row],[EVM_LAST_EDITOR]]="","Yes",VLOOKUP(Veg_Table[[#This Row],[EVM_LAST_EDITOR]],Roster_Table[#All],15,FALSE)),"Yes")</f>
        <v>No</v>
      </c>
      <c r="AA8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0" s="1" t="str">
        <f>_xlfn.IFNA(VLOOKUP(Veg_Table[[#This Row],[EVM_LAST_EDITOR]],Roster_Table[#All],3,FALSE),"zAWRR Not in Roster")</f>
        <v>Drew</v>
      </c>
      <c r="AC80" s="1" t="str">
        <f>_xlfn.IFNA(VLOOKUP(Veg_Table[[#This Row],[EVM_LAST_EDITOR]],Roster_Table[#All],2,FALSE),"zAWRR Not in Roster")</f>
        <v>Berlfein</v>
      </c>
      <c r="AD80" s="1" t="str">
        <f>IF(_xlfn.CONCAT(Veg_Table[[#This Row],[First_Name]]," ",Veg_Table[[#This Row],[Last_Name]])="zAWRR Not in Roster zAWRR Not in Roster","zAWRR Not in Roster",_xlfn.CONCAT(Veg_Table[[#This Row],[First_Name]]," ",Veg_Table[[#This Row],[Last_Name]]))</f>
        <v>Drew Berlfein</v>
      </c>
      <c r="AE80">
        <v>1781418</v>
      </c>
      <c r="AF80" t="s">
        <v>3210</v>
      </c>
      <c r="AG80" t="s">
        <v>30</v>
      </c>
      <c r="AH80" t="s">
        <v>3178</v>
      </c>
      <c r="AI80" t="s">
        <v>2604</v>
      </c>
      <c r="AJ80" t="s">
        <v>820</v>
      </c>
      <c r="AK80" t="s">
        <v>28</v>
      </c>
      <c r="AL80" t="s">
        <v>22</v>
      </c>
      <c r="AM80" t="s">
        <v>40</v>
      </c>
      <c r="AN80" t="s">
        <v>25</v>
      </c>
      <c r="AO80" t="s">
        <v>25</v>
      </c>
      <c r="AP80">
        <v>3</v>
      </c>
      <c r="AQ80">
        <v>30</v>
      </c>
      <c r="AR80" t="s">
        <v>28</v>
      </c>
      <c r="AS80" t="s">
        <v>909</v>
      </c>
      <c r="AT80" t="s">
        <v>515</v>
      </c>
      <c r="AU80" t="s">
        <v>25</v>
      </c>
      <c r="AV80" t="s">
        <v>519</v>
      </c>
      <c r="AW80" t="s">
        <v>3208</v>
      </c>
      <c r="AX80" t="s">
        <v>534</v>
      </c>
      <c r="AY80" t="s">
        <v>28</v>
      </c>
      <c r="AZ80">
        <v>5746657</v>
      </c>
      <c r="BA80" t="s">
        <v>909</v>
      </c>
      <c r="BB80" s="4">
        <v>43944.682643182867</v>
      </c>
      <c r="BC80" t="s">
        <v>28</v>
      </c>
      <c r="BD80" t="s">
        <v>29</v>
      </c>
      <c r="BF80" t="s">
        <v>28</v>
      </c>
      <c r="BG80" t="s">
        <v>534</v>
      </c>
      <c r="BH80" t="s">
        <v>28</v>
      </c>
      <c r="BI80" s="3">
        <v>43962.668052847221</v>
      </c>
      <c r="BJ80" t="s">
        <v>4497</v>
      </c>
      <c r="BK80" s="30" t="s">
        <v>533</v>
      </c>
      <c r="BL80" s="3">
        <v>43962.668154131941</v>
      </c>
      <c r="BM80" t="s">
        <v>31</v>
      </c>
      <c r="BN80" t="s">
        <v>32</v>
      </c>
      <c r="BO80" t="s">
        <v>3180</v>
      </c>
      <c r="BP80" t="s">
        <v>3181</v>
      </c>
      <c r="BQ80" t="s">
        <v>826</v>
      </c>
      <c r="BR80" t="s">
        <v>28</v>
      </c>
      <c r="BS80" t="s">
        <v>28</v>
      </c>
      <c r="BT80" t="s">
        <v>176</v>
      </c>
      <c r="BU80" s="3">
        <v>43887.474328703705</v>
      </c>
      <c r="BV80" t="s">
        <v>803</v>
      </c>
      <c r="BW80" s="3">
        <v>43962.731554606478</v>
      </c>
      <c r="BX80" t="s">
        <v>3211</v>
      </c>
      <c r="CG80"/>
      <c r="CH80"/>
      <c r="CI80"/>
      <c r="CY80"/>
      <c r="DA80"/>
      <c r="DE80"/>
      <c r="DF80"/>
    </row>
    <row r="81" spans="1:110" x14ac:dyDescent="0.25">
      <c r="A81" s="1">
        <f>IF(Veg_Table[[#This Row],[VP_STATUS]]="Hold",0,IF(OR(AND(Veg_Table[[#This Row],[PRESCRIP]]="NW_No Work",Veg_Table[[#This Row],[VP_STATUS]]&lt;&gt;"No Work Required Under EVM"),AND(Veg_Table[[#This Row],[VP_STATUS]]="No Work Required Under EVM",Veg_Table[[#This Row],[PRESCRIP]]&lt;&gt;"NW_No Work")),1,0))</f>
        <v>0</v>
      </c>
      <c r="B81" s="1">
        <f>IF(Veg_Table[[#This Row],[SPECIES]]="",1,0)</f>
        <v>0</v>
      </c>
      <c r="C81" s="1">
        <f>IF(Veg_Table[[#This Row],[DIAMETER]]="",1,0)</f>
        <v>0</v>
      </c>
      <c r="D81" s="1">
        <f>IF(Veg_Table[[#This Row],[HEIGHT]]="",1,0)</f>
        <v>0</v>
      </c>
      <c r="E8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81" s="1">
        <f>IF(AND(Veg_Table[[#This Row],[TAT_RESULT]]="ABATE",Veg_Table[[#This Row],[PRESCRIP]]="NW_No Work"),1,0)</f>
        <v>0</v>
      </c>
      <c r="G81" s="1">
        <f>IF(OR(Veg_Table[[#This Row],[Prescription R-Scale]]="NA",Veg_Table[[#This Row],[Diameter R-Scale]]="NA"),0,IF(Veg_Table[[#This Row],[Diameter R-Scale]]&lt;&gt;Veg_Table[[#This Row],[Prescription R-Scale]],1,0))</f>
        <v>0</v>
      </c>
      <c r="H81" s="1">
        <f>IF(OR(AND(Veg_Table[[#This Row],[PRESCRIP]]="BC_Br Rmv", Veg_Table[[#This Row],[WOOD_MAN]]&lt;&gt;"Not Needed"),AND(Veg_Table[[#This Row],[PRESCRIP]]="BCS_Br Rmv+Trt", Veg_Table[[#This Row],[WOOD_MAN]]&lt;&gt;"Not Needed")),1,0)</f>
        <v>0</v>
      </c>
      <c r="I81" s="1">
        <f ca="1">IF(AND(Veg_Table[[#This Row],[Prescription_Changed]]="Yes",Veg_Table[[#This Row],[TAT_RESULT]]=""),1,0)</f>
        <v>0</v>
      </c>
      <c r="J81" s="1">
        <f ca="1">SUM(Veg_Table[[#This Row],[Prescription and Status do not match]:[Prescription_Edited_And_TAT_Is_Blank]])</f>
        <v>1</v>
      </c>
      <c r="K81" s="1">
        <f ca="1">IF(Veg_Table[[#This Row],[Sum of Errors]]&gt;0,1,0)</f>
        <v>1</v>
      </c>
      <c r="L81" s="1">
        <f>1</f>
        <v>1</v>
      </c>
      <c r="M8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81" s="1">
        <f>IF(OR(MID(Veg_Table[[#This Row],[PRESCRIP]],2,1)="1",MID(Veg_Table[[#This Row],[PRESCRIP]],2,1)="2",MID(Veg_Table[[#This Row],[PRESCRIP]],2,1)="3",MID(Veg_Table[[#This Row],[PRESCRIP]],2,1)="4"),_xlfn.NUMBERVALUE(MID(Veg_Table[[#This Row],[PRESCRIP]],2,1)),"NA")</f>
        <v>2</v>
      </c>
      <c r="O81" s="1">
        <f>WEEKNUM(Veg_Table[[#This Row],[EVM_LAST_EDITED_Day]],2)</f>
        <v>20</v>
      </c>
      <c r="P81" s="25">
        <f>IFERROR(DATE(YEAR(Veg_Table[[#This Row],[EVM_LAST_EDITED2]]),MONTH(Veg_Table[[#This Row],[EVM_LAST_EDITED2]]),DAY(Veg_Table[[#This Row],[EVM_LAST_EDITED2]])),DATE(2019,1,1))</f>
        <v>43962</v>
      </c>
      <c r="Q81" s="3">
        <f>VALUE(SUBSTITUTE(Veg_Table[[#This Row],[EVM_LAST_EDITED]],",",""))</f>
        <v>43962.668194780097</v>
      </c>
      <c r="R81" s="1" t="str">
        <f>_xlfn.IFNA(IF(Veg_Table[[#This Row],[EVM_LAST_EDITOR]]="","zBlank EVM Last Editor",VLOOKUP(Veg_Table[[#This Row],[EVM_LAST_EDITOR]],Roster_Table[#All],4,FALSE)),"zAWRR Not in Roster")</f>
        <v>MOW</v>
      </c>
      <c r="S81" s="1" t="str">
        <f>_xlfn.IFNA(IF(Veg_Table[[#This Row],[EVM_LAST_EDITOR]]="","zBlank EVM Last Editor",VLOOKUP(Veg_Table[[#This Row],[EVM_LAST_EDITOR]],Roster_Table[#All],16,FALSE)),"zCompany_AWRR not in Roster")</f>
        <v>Not in Sierra Roster</v>
      </c>
      <c r="T81" s="2">
        <f>IFERROR(DATE(YEAR(Veg_Table[[#This Row],[Created2]]),MONTH(Veg_Table[[#This Row],[Created2]]),DAY(Veg_Table[[#This Row],[Created2]])),DATE(2019,1,1))</f>
        <v>43865</v>
      </c>
      <c r="U81" s="3">
        <f>VALUE(SUBSTITUTE(Veg_Table[[#This Row],[Created]],",",""))</f>
        <v>43865.502106481501</v>
      </c>
      <c r="V81" s="3" t="str">
        <f ca="1">IFERROR(_xlfn.IFNA(CELL("contents",INDIRECT(_xlfn.CONCAT("Veg_Table_Production_Data!",ADDRESS(MATCH(_xlfn.MAXIFS(#REF!,#REF!,"="&amp;Veg_Table[[#This Row],[AUTO_ID]],#REF!,"&lt;"&amp;Veg_Table[[#This Row],[EVM_LAST_EDITED_Day]]),#REF!,0),COLUMN(#REF!),4,1,)))),""),"")</f>
        <v/>
      </c>
      <c r="W81" s="3" t="str">
        <f ca="1">IF(Veg_Table[[#This Row],[Previous_Prescription]]="","No",IF(Veg_Table[[#This Row],[Previous_Prescription]]=Veg_Table[[#This Row],[PRESCRIP]],"No","Yes"))</f>
        <v>No</v>
      </c>
      <c r="X81" s="3" t="str">
        <f>IF(Veg_Table[[#This Row],[EVM_LAST_EDITED_Day]]=Veg_Table[[#This Row],[Created_Day]],"New","Old")</f>
        <v>Old</v>
      </c>
      <c r="Y81" s="1">
        <f>IFERROR(IF(FIND("delete",LOWER(Veg_Table[[#This Row],[PI_COMMENTS]]))&gt;=1,1,0),0)</f>
        <v>0</v>
      </c>
      <c r="Z81" s="1" t="str">
        <f>_xlfn.IFNA(IF(Veg_Table[[#This Row],[EVM_LAST_EDITOR]]="","Yes",VLOOKUP(Veg_Table[[#This Row],[EVM_LAST_EDITOR]],Roster_Table[#All],15,FALSE)),"Yes")</f>
        <v>No</v>
      </c>
      <c r="AA8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1" s="1" t="str">
        <f>_xlfn.IFNA(VLOOKUP(Veg_Table[[#This Row],[EVM_LAST_EDITOR]],Roster_Table[#All],3,FALSE),"zAWRR Not in Roster")</f>
        <v>Roberto</v>
      </c>
      <c r="AC81" s="1" t="str">
        <f>_xlfn.IFNA(VLOOKUP(Veg_Table[[#This Row],[EVM_LAST_EDITOR]],Roster_Table[#All],2,FALSE),"zAWRR Not in Roster")</f>
        <v>Ayala</v>
      </c>
      <c r="AD81" s="1" t="str">
        <f>IF(_xlfn.CONCAT(Veg_Table[[#This Row],[First_Name]]," ",Veg_Table[[#This Row],[Last_Name]])="zAWRR Not in Roster zAWRR Not in Roster","zAWRR Not in Roster",_xlfn.CONCAT(Veg_Table[[#This Row],[First_Name]]," ",Veg_Table[[#This Row],[Last_Name]]))</f>
        <v>Roberto Ayala</v>
      </c>
      <c r="AE81">
        <v>1716605</v>
      </c>
      <c r="AF81" t="s">
        <v>4377</v>
      </c>
      <c r="AG81" t="s">
        <v>97</v>
      </c>
      <c r="AH81" t="s">
        <v>4372</v>
      </c>
      <c r="AI81" t="s">
        <v>4200</v>
      </c>
      <c r="AJ81" t="s">
        <v>820</v>
      </c>
      <c r="AK81" t="s">
        <v>28</v>
      </c>
      <c r="AL81" t="s">
        <v>22</v>
      </c>
      <c r="AM81" t="s">
        <v>34</v>
      </c>
      <c r="AN81" t="s">
        <v>25</v>
      </c>
      <c r="AO81" t="s">
        <v>25</v>
      </c>
      <c r="AP81">
        <v>22</v>
      </c>
      <c r="AQ81">
        <v>90</v>
      </c>
      <c r="AR81" t="s">
        <v>28</v>
      </c>
      <c r="AS81" t="s">
        <v>42</v>
      </c>
      <c r="AT81" t="s">
        <v>515</v>
      </c>
      <c r="AU81" t="s">
        <v>25</v>
      </c>
      <c r="AV81" t="s">
        <v>28</v>
      </c>
      <c r="AW81" t="s">
        <v>4378</v>
      </c>
      <c r="AX81" t="s">
        <v>987</v>
      </c>
      <c r="AY81" t="s">
        <v>1530</v>
      </c>
      <c r="AZ81">
        <v>5865456</v>
      </c>
      <c r="BA81" t="s">
        <v>42</v>
      </c>
      <c r="BB81" s="4">
        <v>43962.668013333336</v>
      </c>
      <c r="BC81" t="s">
        <v>28</v>
      </c>
      <c r="BD81" t="s">
        <v>29</v>
      </c>
      <c r="BF81" t="s">
        <v>28</v>
      </c>
      <c r="BG81" t="s">
        <v>28</v>
      </c>
      <c r="BH81" t="s">
        <v>28</v>
      </c>
      <c r="BI81" s="3"/>
      <c r="BJ81" t="s">
        <v>1245</v>
      </c>
      <c r="BK81" s="30" t="s">
        <v>531</v>
      </c>
      <c r="BL81" s="3">
        <v>43962.66819478009</v>
      </c>
      <c r="BM81" t="s">
        <v>31</v>
      </c>
      <c r="BN81" t="s">
        <v>32</v>
      </c>
      <c r="BO81" t="s">
        <v>4374</v>
      </c>
      <c r="BP81" t="s">
        <v>4375</v>
      </c>
      <c r="BQ81" t="s">
        <v>852</v>
      </c>
      <c r="BR81" t="s">
        <v>28</v>
      </c>
      <c r="BS81" t="s">
        <v>28</v>
      </c>
      <c r="BT81" t="s">
        <v>2198</v>
      </c>
      <c r="BU81" s="3">
        <v>43865.502106481479</v>
      </c>
      <c r="BV81" t="s">
        <v>803</v>
      </c>
      <c r="BW81" s="3">
        <v>43962.731545740739</v>
      </c>
      <c r="BX81" t="s">
        <v>4379</v>
      </c>
      <c r="CG81"/>
      <c r="CH81"/>
      <c r="CI81"/>
      <c r="CY81"/>
      <c r="DA81"/>
      <c r="DE81"/>
      <c r="DF81"/>
    </row>
    <row r="82" spans="1:110" x14ac:dyDescent="0.25">
      <c r="A82" s="1">
        <f>IF(Veg_Table[[#This Row],[VP_STATUS]]="Hold",0,IF(OR(AND(Veg_Table[[#This Row],[PRESCRIP]]="NW_No Work",Veg_Table[[#This Row],[VP_STATUS]]&lt;&gt;"No Work Required Under EVM"),AND(Veg_Table[[#This Row],[VP_STATUS]]="No Work Required Under EVM",Veg_Table[[#This Row],[PRESCRIP]]&lt;&gt;"NW_No Work")),1,0))</f>
        <v>0</v>
      </c>
      <c r="B82" s="1">
        <f>IF(Veg_Table[[#This Row],[SPECIES]]="",1,0)</f>
        <v>0</v>
      </c>
      <c r="C82" s="1">
        <f>IF(Veg_Table[[#This Row],[DIAMETER]]="",1,0)</f>
        <v>0</v>
      </c>
      <c r="D82" s="1">
        <f>IF(Veg_Table[[#This Row],[HEIGHT]]="",1,0)</f>
        <v>0</v>
      </c>
      <c r="E8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82" s="1">
        <f>IF(AND(Veg_Table[[#This Row],[TAT_RESULT]]="ABATE",Veg_Table[[#This Row],[PRESCRIP]]="NW_No Work"),1,0)</f>
        <v>0</v>
      </c>
      <c r="G82" s="1">
        <f>IF(OR(Veg_Table[[#This Row],[Prescription R-Scale]]="NA",Veg_Table[[#This Row],[Diameter R-Scale]]="NA"),0,IF(Veg_Table[[#This Row],[Diameter R-Scale]]&lt;&gt;Veg_Table[[#This Row],[Prescription R-Scale]],1,0))</f>
        <v>0</v>
      </c>
      <c r="H82" s="1">
        <f>IF(OR(AND(Veg_Table[[#This Row],[PRESCRIP]]="BC_Br Rmv", Veg_Table[[#This Row],[WOOD_MAN]]&lt;&gt;"Not Needed"),AND(Veg_Table[[#This Row],[PRESCRIP]]="BCS_Br Rmv+Trt", Veg_Table[[#This Row],[WOOD_MAN]]&lt;&gt;"Not Needed")),1,0)</f>
        <v>0</v>
      </c>
      <c r="I82" s="1">
        <f ca="1">IF(AND(Veg_Table[[#This Row],[Prescription_Changed]]="Yes",Veg_Table[[#This Row],[TAT_RESULT]]=""),1,0)</f>
        <v>0</v>
      </c>
      <c r="J82" s="1">
        <f ca="1">SUM(Veg_Table[[#This Row],[Prescription and Status do not match]:[Prescription_Edited_And_TAT_Is_Blank]])</f>
        <v>1</v>
      </c>
      <c r="K82" s="1">
        <f ca="1">IF(Veg_Table[[#This Row],[Sum of Errors]]&gt;0,1,0)</f>
        <v>1</v>
      </c>
      <c r="L82" s="1">
        <f>1</f>
        <v>1</v>
      </c>
      <c r="M8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82" s="1">
        <f>IF(OR(MID(Veg_Table[[#This Row],[PRESCRIP]],2,1)="1",MID(Veg_Table[[#This Row],[PRESCRIP]],2,1)="2",MID(Veg_Table[[#This Row],[PRESCRIP]],2,1)="3",MID(Veg_Table[[#This Row],[PRESCRIP]],2,1)="4"),_xlfn.NUMBERVALUE(MID(Veg_Table[[#This Row],[PRESCRIP]],2,1)),"NA")</f>
        <v>1</v>
      </c>
      <c r="O82" s="1">
        <f>WEEKNUM(Veg_Table[[#This Row],[EVM_LAST_EDITED_Day]],2)</f>
        <v>20</v>
      </c>
      <c r="P82" s="25">
        <f>IFERROR(DATE(YEAR(Veg_Table[[#This Row],[EVM_LAST_EDITED2]]),MONTH(Veg_Table[[#This Row],[EVM_LAST_EDITED2]]),DAY(Veg_Table[[#This Row],[EVM_LAST_EDITED2]])),DATE(2019,1,1))</f>
        <v>43962</v>
      </c>
      <c r="Q82" s="3">
        <f>VALUE(SUBSTITUTE(Veg_Table[[#This Row],[EVM_LAST_EDITED]],",",""))</f>
        <v>43962.668581354199</v>
      </c>
      <c r="R82" s="1" t="str">
        <f>_xlfn.IFNA(IF(Veg_Table[[#This Row],[EVM_LAST_EDITOR]]="","zBlank EVM Last Editor",VLOOKUP(Veg_Table[[#This Row],[EVM_LAST_EDITOR]],Roster_Table[#All],4,FALSE)),"zAWRR Not in Roster")</f>
        <v>AEA</v>
      </c>
      <c r="S82" s="1" t="str">
        <f>_xlfn.IFNA(IF(Veg_Table[[#This Row],[EVM_LAST_EDITOR]]="","zBlank EVM Last Editor",VLOOKUP(Veg_Table[[#This Row],[EVM_LAST_EDITOR]],Roster_Table[#All],16,FALSE)),"zCompany_AWRR not in Roster")</f>
        <v>Not in Sierra Roster</v>
      </c>
      <c r="T82" s="2">
        <f>IFERROR(DATE(YEAR(Veg_Table[[#This Row],[Created2]]),MONTH(Veg_Table[[#This Row],[Created2]]),DAY(Veg_Table[[#This Row],[Created2]])),DATE(2019,1,1))</f>
        <v>43887</v>
      </c>
      <c r="U82" s="3">
        <f>VALUE(SUBSTITUTE(Veg_Table[[#This Row],[Created]],",",""))</f>
        <v>43887.481712962901</v>
      </c>
      <c r="V82" s="3" t="str">
        <f ca="1">IFERROR(_xlfn.IFNA(CELL("contents",INDIRECT(_xlfn.CONCAT("Veg_Table_Production_Data!",ADDRESS(MATCH(_xlfn.MAXIFS(#REF!,#REF!,"="&amp;Veg_Table[[#This Row],[AUTO_ID]],#REF!,"&lt;"&amp;Veg_Table[[#This Row],[EVM_LAST_EDITED_Day]]),#REF!,0),COLUMN(#REF!),4,1,)))),""),"")</f>
        <v/>
      </c>
      <c r="W82" s="3" t="str">
        <f ca="1">IF(Veg_Table[[#This Row],[Previous_Prescription]]="","No",IF(Veg_Table[[#This Row],[Previous_Prescription]]=Veg_Table[[#This Row],[PRESCRIP]],"No","Yes"))</f>
        <v>No</v>
      </c>
      <c r="X82" s="3" t="str">
        <f>IF(Veg_Table[[#This Row],[EVM_LAST_EDITED_Day]]=Veg_Table[[#This Row],[Created_Day]],"New","Old")</f>
        <v>Old</v>
      </c>
      <c r="Y82" s="1">
        <f>IFERROR(IF(FIND("delete",LOWER(Veg_Table[[#This Row],[PI_COMMENTS]]))&gt;=1,1,0),0)</f>
        <v>0</v>
      </c>
      <c r="Z82" s="1" t="str">
        <f>_xlfn.IFNA(IF(Veg_Table[[#This Row],[EVM_LAST_EDITOR]]="","Yes",VLOOKUP(Veg_Table[[#This Row],[EVM_LAST_EDITOR]],Roster_Table[#All],15,FALSE)),"Yes")</f>
        <v>No</v>
      </c>
      <c r="AA8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2" s="1" t="str">
        <f>_xlfn.IFNA(VLOOKUP(Veg_Table[[#This Row],[EVM_LAST_EDITOR]],Roster_Table[#All],3,FALSE),"zAWRR Not in Roster")</f>
        <v>Drew</v>
      </c>
      <c r="AC82" s="1" t="str">
        <f>_xlfn.IFNA(VLOOKUP(Veg_Table[[#This Row],[EVM_LAST_EDITOR]],Roster_Table[#All],2,FALSE),"zAWRR Not in Roster")</f>
        <v>Berlfein</v>
      </c>
      <c r="AD82" s="1" t="str">
        <f>IF(_xlfn.CONCAT(Veg_Table[[#This Row],[First_Name]]," ",Veg_Table[[#This Row],[Last_Name]])="zAWRR Not in Roster zAWRR Not in Roster","zAWRR Not in Roster",_xlfn.CONCAT(Veg_Table[[#This Row],[First_Name]]," ",Veg_Table[[#This Row],[Last_Name]]))</f>
        <v>Drew Berlfein</v>
      </c>
      <c r="AE82">
        <v>1781427</v>
      </c>
      <c r="AF82" t="s">
        <v>3212</v>
      </c>
      <c r="AG82" t="s">
        <v>30</v>
      </c>
      <c r="AH82" t="s">
        <v>3178</v>
      </c>
      <c r="AI82" t="s">
        <v>2604</v>
      </c>
      <c r="AJ82" t="s">
        <v>820</v>
      </c>
      <c r="AK82" t="s">
        <v>28</v>
      </c>
      <c r="AL82" t="s">
        <v>22</v>
      </c>
      <c r="AM82" t="s">
        <v>40</v>
      </c>
      <c r="AN82" t="s">
        <v>25</v>
      </c>
      <c r="AO82" t="s">
        <v>25</v>
      </c>
      <c r="AP82">
        <v>8</v>
      </c>
      <c r="AQ82">
        <v>50</v>
      </c>
      <c r="AR82" t="s">
        <v>28</v>
      </c>
      <c r="AS82" t="s">
        <v>485</v>
      </c>
      <c r="AT82" t="s">
        <v>515</v>
      </c>
      <c r="AU82" t="s">
        <v>25</v>
      </c>
      <c r="AV82" t="s">
        <v>519</v>
      </c>
      <c r="AW82" t="s">
        <v>28</v>
      </c>
      <c r="AX82" t="s">
        <v>534</v>
      </c>
      <c r="AY82" t="s">
        <v>28</v>
      </c>
      <c r="AZ82">
        <v>5746657</v>
      </c>
      <c r="BA82" t="s">
        <v>485</v>
      </c>
      <c r="BB82" s="4">
        <v>43944.683398912035</v>
      </c>
      <c r="BC82" t="s">
        <v>28</v>
      </c>
      <c r="BD82" t="s">
        <v>29</v>
      </c>
      <c r="BF82" t="s">
        <v>28</v>
      </c>
      <c r="BG82" t="s">
        <v>534</v>
      </c>
      <c r="BH82" t="s">
        <v>28</v>
      </c>
      <c r="BI82" s="3">
        <v>43962.66848615741</v>
      </c>
      <c r="BJ82" t="s">
        <v>4497</v>
      </c>
      <c r="BK82" s="30" t="s">
        <v>533</v>
      </c>
      <c r="BL82" s="3">
        <v>43962.66858135417</v>
      </c>
      <c r="BM82" t="s">
        <v>31</v>
      </c>
      <c r="BN82" t="s">
        <v>32</v>
      </c>
      <c r="BO82" t="s">
        <v>3180</v>
      </c>
      <c r="BP82" t="s">
        <v>3181</v>
      </c>
      <c r="BQ82" t="s">
        <v>826</v>
      </c>
      <c r="BR82" t="s">
        <v>28</v>
      </c>
      <c r="BS82" t="s">
        <v>28</v>
      </c>
      <c r="BT82" t="s">
        <v>176</v>
      </c>
      <c r="BU82" s="3">
        <v>43887.481712962966</v>
      </c>
      <c r="BV82" t="s">
        <v>803</v>
      </c>
      <c r="BW82" s="3">
        <v>43962.731554606478</v>
      </c>
      <c r="BX82" t="s">
        <v>3213</v>
      </c>
      <c r="CG82"/>
      <c r="CH82"/>
      <c r="CI82"/>
      <c r="CY82"/>
      <c r="DA82"/>
      <c r="DE82"/>
      <c r="DF82"/>
    </row>
    <row r="83" spans="1:110" x14ac:dyDescent="0.25">
      <c r="A83" s="1">
        <f>IF(Veg_Table[[#This Row],[VP_STATUS]]="Hold",0,IF(OR(AND(Veg_Table[[#This Row],[PRESCRIP]]="NW_No Work",Veg_Table[[#This Row],[VP_STATUS]]&lt;&gt;"No Work Required Under EVM"),AND(Veg_Table[[#This Row],[VP_STATUS]]="No Work Required Under EVM",Veg_Table[[#This Row],[PRESCRIP]]&lt;&gt;"NW_No Work")),1,0))</f>
        <v>0</v>
      </c>
      <c r="B83" s="1">
        <f>IF(Veg_Table[[#This Row],[SPECIES]]="",1,0)</f>
        <v>0</v>
      </c>
      <c r="C83" s="1">
        <f>IF(Veg_Table[[#This Row],[DIAMETER]]="",1,0)</f>
        <v>0</v>
      </c>
      <c r="D83" s="1">
        <f>IF(Veg_Table[[#This Row],[HEIGHT]]="",1,0)</f>
        <v>0</v>
      </c>
      <c r="E8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83" s="1">
        <f>IF(AND(Veg_Table[[#This Row],[TAT_RESULT]]="ABATE",Veg_Table[[#This Row],[PRESCRIP]]="NW_No Work"),1,0)</f>
        <v>0</v>
      </c>
      <c r="G83" s="1">
        <f>IF(OR(Veg_Table[[#This Row],[Prescription R-Scale]]="NA",Veg_Table[[#This Row],[Diameter R-Scale]]="NA"),0,IF(Veg_Table[[#This Row],[Diameter R-Scale]]&lt;&gt;Veg_Table[[#This Row],[Prescription R-Scale]],1,0))</f>
        <v>0</v>
      </c>
      <c r="H83" s="1">
        <f>IF(OR(AND(Veg_Table[[#This Row],[PRESCRIP]]="BC_Br Rmv", Veg_Table[[#This Row],[WOOD_MAN]]&lt;&gt;"Not Needed"),AND(Veg_Table[[#This Row],[PRESCRIP]]="BCS_Br Rmv+Trt", Veg_Table[[#This Row],[WOOD_MAN]]&lt;&gt;"Not Needed")),1,0)</f>
        <v>0</v>
      </c>
      <c r="I83" s="1">
        <f ca="1">IF(AND(Veg_Table[[#This Row],[Prescription_Changed]]="Yes",Veg_Table[[#This Row],[TAT_RESULT]]=""),1,0)</f>
        <v>0</v>
      </c>
      <c r="J83" s="1">
        <f ca="1">SUM(Veg_Table[[#This Row],[Prescription and Status do not match]:[Prescription_Edited_And_TAT_Is_Blank]])</f>
        <v>1</v>
      </c>
      <c r="K83" s="1">
        <f ca="1">IF(Veg_Table[[#This Row],[Sum of Errors]]&gt;0,1,0)</f>
        <v>1</v>
      </c>
      <c r="L83" s="1">
        <f>1</f>
        <v>1</v>
      </c>
      <c r="M8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83" s="1">
        <f>IF(OR(MID(Veg_Table[[#This Row],[PRESCRIP]],2,1)="1",MID(Veg_Table[[#This Row],[PRESCRIP]],2,1)="2",MID(Veg_Table[[#This Row],[PRESCRIP]],2,1)="3",MID(Veg_Table[[#This Row],[PRESCRIP]],2,1)="4"),_xlfn.NUMBERVALUE(MID(Veg_Table[[#This Row],[PRESCRIP]],2,1)),"NA")</f>
        <v>2</v>
      </c>
      <c r="O83" s="1">
        <f>WEEKNUM(Veg_Table[[#This Row],[EVM_LAST_EDITED_Day]],2)</f>
        <v>20</v>
      </c>
      <c r="P83" s="25">
        <f>IFERROR(DATE(YEAR(Veg_Table[[#This Row],[EVM_LAST_EDITED2]]),MONTH(Veg_Table[[#This Row],[EVM_LAST_EDITED2]]),DAY(Veg_Table[[#This Row],[EVM_LAST_EDITED2]])),DATE(2019,1,1))</f>
        <v>43962</v>
      </c>
      <c r="Q83" s="3">
        <f>VALUE(SUBSTITUTE(Veg_Table[[#This Row],[EVM_LAST_EDITED]],",",""))</f>
        <v>43962.668660196803</v>
      </c>
      <c r="R83" s="1" t="str">
        <f>_xlfn.IFNA(IF(Veg_Table[[#This Row],[EVM_LAST_EDITOR]]="","zBlank EVM Last Editor",VLOOKUP(Veg_Table[[#This Row],[EVM_LAST_EDITOR]],Roster_Table[#All],4,FALSE)),"zAWRR Not in Roster")</f>
        <v>MOW</v>
      </c>
      <c r="S83" s="1" t="str">
        <f>_xlfn.IFNA(IF(Veg_Table[[#This Row],[EVM_LAST_EDITOR]]="","zBlank EVM Last Editor",VLOOKUP(Veg_Table[[#This Row],[EVM_LAST_EDITOR]],Roster_Table[#All],16,FALSE)),"zCompany_AWRR not in Roster")</f>
        <v>Not in Sierra Roster</v>
      </c>
      <c r="T83" s="2">
        <f>IFERROR(DATE(YEAR(Veg_Table[[#This Row],[Created2]]),MONTH(Veg_Table[[#This Row],[Created2]]),DAY(Veg_Table[[#This Row],[Created2]])),DATE(2019,1,1))</f>
        <v>43865</v>
      </c>
      <c r="U83" s="3">
        <f>VALUE(SUBSTITUTE(Veg_Table[[#This Row],[Created]],",",""))</f>
        <v>43865.497939814799</v>
      </c>
      <c r="V83" s="3" t="str">
        <f ca="1">IFERROR(_xlfn.IFNA(CELL("contents",INDIRECT(_xlfn.CONCAT("Veg_Table_Production_Data!",ADDRESS(MATCH(_xlfn.MAXIFS(#REF!,#REF!,"="&amp;Veg_Table[[#This Row],[AUTO_ID]],#REF!,"&lt;"&amp;Veg_Table[[#This Row],[EVM_LAST_EDITED_Day]]),#REF!,0),COLUMN(#REF!),4,1,)))),""),"")</f>
        <v/>
      </c>
      <c r="W83" s="3" t="str">
        <f ca="1">IF(Veg_Table[[#This Row],[Previous_Prescription]]="","No",IF(Veg_Table[[#This Row],[Previous_Prescription]]=Veg_Table[[#This Row],[PRESCRIP]],"No","Yes"))</f>
        <v>No</v>
      </c>
      <c r="X83" s="3" t="str">
        <f>IF(Veg_Table[[#This Row],[EVM_LAST_EDITED_Day]]=Veg_Table[[#This Row],[Created_Day]],"New","Old")</f>
        <v>Old</v>
      </c>
      <c r="Y83" s="1">
        <f>IFERROR(IF(FIND("delete",LOWER(Veg_Table[[#This Row],[PI_COMMENTS]]))&gt;=1,1,0),0)</f>
        <v>0</v>
      </c>
      <c r="Z83" s="1" t="str">
        <f>_xlfn.IFNA(IF(Veg_Table[[#This Row],[EVM_LAST_EDITOR]]="","Yes",VLOOKUP(Veg_Table[[#This Row],[EVM_LAST_EDITOR]],Roster_Table[#All],15,FALSE)),"Yes")</f>
        <v>No</v>
      </c>
      <c r="AA8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3" s="1" t="str">
        <f>_xlfn.IFNA(VLOOKUP(Veg_Table[[#This Row],[EVM_LAST_EDITOR]],Roster_Table[#All],3,FALSE),"zAWRR Not in Roster")</f>
        <v>Roberto</v>
      </c>
      <c r="AC83" s="1" t="str">
        <f>_xlfn.IFNA(VLOOKUP(Veg_Table[[#This Row],[EVM_LAST_EDITOR]],Roster_Table[#All],2,FALSE),"zAWRR Not in Roster")</f>
        <v>Ayala</v>
      </c>
      <c r="AD83" s="1" t="str">
        <f>IF(_xlfn.CONCAT(Veg_Table[[#This Row],[First_Name]]," ",Veg_Table[[#This Row],[Last_Name]])="zAWRR Not in Roster zAWRR Not in Roster","zAWRR Not in Roster",_xlfn.CONCAT(Veg_Table[[#This Row],[First_Name]]," ",Veg_Table[[#This Row],[Last_Name]]))</f>
        <v>Roberto Ayala</v>
      </c>
      <c r="AE83">
        <v>1716602</v>
      </c>
      <c r="AF83" t="s">
        <v>4371</v>
      </c>
      <c r="AG83" t="s">
        <v>97</v>
      </c>
      <c r="AH83" t="s">
        <v>4372</v>
      </c>
      <c r="AI83" t="s">
        <v>4200</v>
      </c>
      <c r="AJ83" t="s">
        <v>820</v>
      </c>
      <c r="AK83" t="s">
        <v>28</v>
      </c>
      <c r="AL83" t="s">
        <v>22</v>
      </c>
      <c r="AM83" t="s">
        <v>34</v>
      </c>
      <c r="AN83" t="s">
        <v>25</v>
      </c>
      <c r="AO83" t="s">
        <v>25</v>
      </c>
      <c r="AP83">
        <v>18</v>
      </c>
      <c r="AQ83">
        <v>90</v>
      </c>
      <c r="AR83" t="s">
        <v>28</v>
      </c>
      <c r="AS83" t="s">
        <v>42</v>
      </c>
      <c r="AT83" t="s">
        <v>515</v>
      </c>
      <c r="AU83" t="s">
        <v>25</v>
      </c>
      <c r="AV83" t="s">
        <v>28</v>
      </c>
      <c r="AW83" t="s">
        <v>4373</v>
      </c>
      <c r="AX83" t="s">
        <v>987</v>
      </c>
      <c r="AY83" t="s">
        <v>1530</v>
      </c>
      <c r="AZ83">
        <v>5865456</v>
      </c>
      <c r="BA83" t="s">
        <v>42</v>
      </c>
      <c r="BB83" s="4">
        <v>43962.668584629631</v>
      </c>
      <c r="BC83" t="s">
        <v>28</v>
      </c>
      <c r="BD83" t="s">
        <v>29</v>
      </c>
      <c r="BF83" t="s">
        <v>28</v>
      </c>
      <c r="BG83" t="s">
        <v>28</v>
      </c>
      <c r="BH83" t="s">
        <v>28</v>
      </c>
      <c r="BI83" s="3"/>
      <c r="BJ83" t="s">
        <v>1245</v>
      </c>
      <c r="BK83" s="30" t="s">
        <v>531</v>
      </c>
      <c r="BL83" s="3">
        <v>43962.668660196759</v>
      </c>
      <c r="BM83" t="s">
        <v>31</v>
      </c>
      <c r="BN83" t="s">
        <v>32</v>
      </c>
      <c r="BO83" t="s">
        <v>4374</v>
      </c>
      <c r="BP83" t="s">
        <v>4375</v>
      </c>
      <c r="BQ83" t="s">
        <v>852</v>
      </c>
      <c r="BR83" t="s">
        <v>28</v>
      </c>
      <c r="BS83" t="s">
        <v>28</v>
      </c>
      <c r="BT83" t="s">
        <v>2198</v>
      </c>
      <c r="BU83" s="3">
        <v>43865.497939814813</v>
      </c>
      <c r="BV83" t="s">
        <v>803</v>
      </c>
      <c r="BW83" s="3">
        <v>43962.731545740739</v>
      </c>
      <c r="BX83" t="s">
        <v>4376</v>
      </c>
      <c r="CG83"/>
      <c r="CH83"/>
      <c r="CI83"/>
      <c r="CY83"/>
      <c r="DA83"/>
      <c r="DE83"/>
      <c r="DF83"/>
    </row>
    <row r="84" spans="1:110" x14ac:dyDescent="0.25">
      <c r="A84" s="1">
        <f>IF(Veg_Table[[#This Row],[VP_STATUS]]="Hold",0,IF(OR(AND(Veg_Table[[#This Row],[PRESCRIP]]="NW_No Work",Veg_Table[[#This Row],[VP_STATUS]]&lt;&gt;"No Work Required Under EVM"),AND(Veg_Table[[#This Row],[VP_STATUS]]="No Work Required Under EVM",Veg_Table[[#This Row],[PRESCRIP]]&lt;&gt;"NW_No Work")),1,0))</f>
        <v>0</v>
      </c>
      <c r="B84" s="1">
        <f>IF(Veg_Table[[#This Row],[SPECIES]]="",1,0)</f>
        <v>0</v>
      </c>
      <c r="C84" s="1">
        <f>IF(Veg_Table[[#This Row],[DIAMETER]]="",1,0)</f>
        <v>0</v>
      </c>
      <c r="D84" s="1">
        <f>IF(Veg_Table[[#This Row],[HEIGHT]]="",1,0)</f>
        <v>0</v>
      </c>
      <c r="E8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84" s="1">
        <f>IF(AND(Veg_Table[[#This Row],[TAT_RESULT]]="ABATE",Veg_Table[[#This Row],[PRESCRIP]]="NW_No Work"),1,0)</f>
        <v>0</v>
      </c>
      <c r="G84" s="1">
        <f>IF(OR(Veg_Table[[#This Row],[Prescription R-Scale]]="NA",Veg_Table[[#This Row],[Diameter R-Scale]]="NA"),0,IF(Veg_Table[[#This Row],[Diameter R-Scale]]&lt;&gt;Veg_Table[[#This Row],[Prescription R-Scale]],1,0))</f>
        <v>0</v>
      </c>
      <c r="H84" s="1">
        <f>IF(OR(AND(Veg_Table[[#This Row],[PRESCRIP]]="BC_Br Rmv", Veg_Table[[#This Row],[WOOD_MAN]]&lt;&gt;"Not Needed"),AND(Veg_Table[[#This Row],[PRESCRIP]]="BCS_Br Rmv+Trt", Veg_Table[[#This Row],[WOOD_MAN]]&lt;&gt;"Not Needed")),1,0)</f>
        <v>0</v>
      </c>
      <c r="I84" s="1">
        <f ca="1">IF(AND(Veg_Table[[#This Row],[Prescription_Changed]]="Yes",Veg_Table[[#This Row],[TAT_RESULT]]=""),1,0)</f>
        <v>0</v>
      </c>
      <c r="J84" s="1">
        <f ca="1">SUM(Veg_Table[[#This Row],[Prescription and Status do not match]:[Prescription_Edited_And_TAT_Is_Blank]])</f>
        <v>1</v>
      </c>
      <c r="K84" s="1">
        <f ca="1">IF(Veg_Table[[#This Row],[Sum of Errors]]&gt;0,1,0)</f>
        <v>1</v>
      </c>
      <c r="L84" s="1">
        <f>1</f>
        <v>1</v>
      </c>
      <c r="M8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84" s="1" t="str">
        <f>IF(OR(MID(Veg_Table[[#This Row],[PRESCRIP]],2,1)="1",MID(Veg_Table[[#This Row],[PRESCRIP]],2,1)="2",MID(Veg_Table[[#This Row],[PRESCRIP]],2,1)="3",MID(Veg_Table[[#This Row],[PRESCRIP]],2,1)="4"),_xlfn.NUMBERVALUE(MID(Veg_Table[[#This Row],[PRESCRIP]],2,1)),"NA")</f>
        <v>NA</v>
      </c>
      <c r="O84" s="1">
        <f>WEEKNUM(Veg_Table[[#This Row],[EVM_LAST_EDITED_Day]],2)</f>
        <v>20</v>
      </c>
      <c r="P84" s="25">
        <f>IFERROR(DATE(YEAR(Veg_Table[[#This Row],[EVM_LAST_EDITED2]]),MONTH(Veg_Table[[#This Row],[EVM_LAST_EDITED2]]),DAY(Veg_Table[[#This Row],[EVM_LAST_EDITED2]])),DATE(2019,1,1))</f>
        <v>43962</v>
      </c>
      <c r="Q84" s="3">
        <f>VALUE(SUBSTITUTE(Veg_Table[[#This Row],[EVM_LAST_EDITED]],",",""))</f>
        <v>43962.668924016201</v>
      </c>
      <c r="R84" s="1" t="str">
        <f>_xlfn.IFNA(IF(Veg_Table[[#This Row],[EVM_LAST_EDITOR]]="","zBlank EVM Last Editor",VLOOKUP(Veg_Table[[#This Row],[EVM_LAST_EDITOR]],Roster_Table[#All],4,FALSE)),"zAWRR Not in Roster")</f>
        <v>AEA</v>
      </c>
      <c r="S84" s="1" t="str">
        <f>_xlfn.IFNA(IF(Veg_Table[[#This Row],[EVM_LAST_EDITOR]]="","zBlank EVM Last Editor",VLOOKUP(Veg_Table[[#This Row],[EVM_LAST_EDITOR]],Roster_Table[#All],16,FALSE)),"zCompany_AWRR not in Roster")</f>
        <v>Not in Sierra Roster</v>
      </c>
      <c r="T84" s="2">
        <f>IFERROR(DATE(YEAR(Veg_Table[[#This Row],[Created2]]),MONTH(Veg_Table[[#This Row],[Created2]]),DAY(Veg_Table[[#This Row],[Created2]])),DATE(2019,1,1))</f>
        <v>43746</v>
      </c>
      <c r="U84" s="3">
        <f>VALUE(SUBSTITUTE(Veg_Table[[#This Row],[Created]],",",""))</f>
        <v>43746.541539351798</v>
      </c>
      <c r="V84" s="3" t="str">
        <f ca="1">IFERROR(_xlfn.IFNA(CELL("contents",INDIRECT(_xlfn.CONCAT("Veg_Table_Production_Data!",ADDRESS(MATCH(_xlfn.MAXIFS(#REF!,#REF!,"="&amp;Veg_Table[[#This Row],[AUTO_ID]],#REF!,"&lt;"&amp;Veg_Table[[#This Row],[EVM_LAST_EDITED_Day]]),#REF!,0),COLUMN(#REF!),4,1,)))),""),"")</f>
        <v/>
      </c>
      <c r="W84" s="3" t="str">
        <f ca="1">IF(Veg_Table[[#This Row],[Previous_Prescription]]="","No",IF(Veg_Table[[#This Row],[Previous_Prescription]]=Veg_Table[[#This Row],[PRESCRIP]],"No","Yes"))</f>
        <v>No</v>
      </c>
      <c r="X84" s="3" t="str">
        <f>IF(Veg_Table[[#This Row],[EVM_LAST_EDITED_Day]]=Veg_Table[[#This Row],[Created_Day]],"New","Old")</f>
        <v>Old</v>
      </c>
      <c r="Y84" s="1">
        <f>IFERROR(IF(FIND("delete",LOWER(Veg_Table[[#This Row],[PI_COMMENTS]]))&gt;=1,1,0),0)</f>
        <v>0</v>
      </c>
      <c r="Z84" s="1" t="str">
        <f>_xlfn.IFNA(IF(Veg_Table[[#This Row],[EVM_LAST_EDITOR]]="","Yes",VLOOKUP(Veg_Table[[#This Row],[EVM_LAST_EDITOR]],Roster_Table[#All],15,FALSE)),"Yes")</f>
        <v>No</v>
      </c>
      <c r="AA8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4" s="1" t="str">
        <f>_xlfn.IFNA(VLOOKUP(Veg_Table[[#This Row],[EVM_LAST_EDITOR]],Roster_Table[#All],3,FALSE),"zAWRR Not in Roster")</f>
        <v>Drew</v>
      </c>
      <c r="AC84" s="1" t="str">
        <f>_xlfn.IFNA(VLOOKUP(Veg_Table[[#This Row],[EVM_LAST_EDITOR]],Roster_Table[#All],2,FALSE),"zAWRR Not in Roster")</f>
        <v>Berlfein</v>
      </c>
      <c r="AD84" s="1" t="str">
        <f>IF(_xlfn.CONCAT(Veg_Table[[#This Row],[First_Name]]," ",Veg_Table[[#This Row],[Last_Name]])="zAWRR Not in Roster zAWRR Not in Roster","zAWRR Not in Roster",_xlfn.CONCAT(Veg_Table[[#This Row],[First_Name]]," ",Veg_Table[[#This Row],[Last_Name]]))</f>
        <v>Drew Berlfein</v>
      </c>
      <c r="AE84">
        <v>1767023</v>
      </c>
      <c r="AF84" t="s">
        <v>3009</v>
      </c>
      <c r="AG84" t="s">
        <v>30</v>
      </c>
      <c r="AH84" t="s">
        <v>2264</v>
      </c>
      <c r="AI84" t="s">
        <v>1880</v>
      </c>
      <c r="AJ84" t="s">
        <v>820</v>
      </c>
      <c r="AK84" t="s">
        <v>28</v>
      </c>
      <c r="AL84" t="s">
        <v>37</v>
      </c>
      <c r="AM84" t="s">
        <v>40</v>
      </c>
      <c r="AN84" t="s">
        <v>25</v>
      </c>
      <c r="AO84" t="s">
        <v>25</v>
      </c>
      <c r="AP84">
        <v>12</v>
      </c>
      <c r="AQ84">
        <v>80</v>
      </c>
      <c r="AR84" t="s">
        <v>28</v>
      </c>
      <c r="AS84" t="s">
        <v>872</v>
      </c>
      <c r="AT84" t="s">
        <v>515</v>
      </c>
      <c r="AU84" t="s">
        <v>25</v>
      </c>
      <c r="AV84" t="s">
        <v>28</v>
      </c>
      <c r="AW84" t="s">
        <v>3010</v>
      </c>
      <c r="AX84" t="s">
        <v>534</v>
      </c>
      <c r="AY84" t="s">
        <v>28</v>
      </c>
      <c r="AZ84">
        <v>5746657</v>
      </c>
      <c r="BA84" t="s">
        <v>872</v>
      </c>
      <c r="BB84" s="4">
        <v>43944.702116469911</v>
      </c>
      <c r="BC84" t="s">
        <v>28</v>
      </c>
      <c r="BD84" t="s">
        <v>29</v>
      </c>
      <c r="BF84" t="s">
        <v>28</v>
      </c>
      <c r="BG84" t="s">
        <v>534</v>
      </c>
      <c r="BH84" t="s">
        <v>28</v>
      </c>
      <c r="BI84" s="3">
        <v>43962.66882457176</v>
      </c>
      <c r="BJ84" t="s">
        <v>4451</v>
      </c>
      <c r="BK84" s="30" t="s">
        <v>533</v>
      </c>
      <c r="BL84" s="3">
        <v>43962.668924016201</v>
      </c>
      <c r="BM84" t="s">
        <v>31</v>
      </c>
      <c r="BN84" t="s">
        <v>32</v>
      </c>
      <c r="BO84" t="s">
        <v>2265</v>
      </c>
      <c r="BP84" t="s">
        <v>2266</v>
      </c>
      <c r="BQ84" t="s">
        <v>826</v>
      </c>
      <c r="BR84" t="s">
        <v>28</v>
      </c>
      <c r="BS84" t="s">
        <v>28</v>
      </c>
      <c r="BT84" t="s">
        <v>54</v>
      </c>
      <c r="BU84" s="3">
        <v>43746.541539351849</v>
      </c>
      <c r="BV84" t="s">
        <v>803</v>
      </c>
      <c r="BW84" s="3">
        <v>43962.731545740739</v>
      </c>
      <c r="BX84" t="s">
        <v>3011</v>
      </c>
      <c r="CG84"/>
      <c r="CH84"/>
      <c r="CI84"/>
      <c r="CY84"/>
      <c r="DA84"/>
      <c r="DE84"/>
      <c r="DF84"/>
    </row>
    <row r="85" spans="1:110" x14ac:dyDescent="0.25">
      <c r="A85" s="1">
        <f>IF(Veg_Table[[#This Row],[VP_STATUS]]="Hold",0,IF(OR(AND(Veg_Table[[#This Row],[PRESCRIP]]="NW_No Work",Veg_Table[[#This Row],[VP_STATUS]]&lt;&gt;"No Work Required Under EVM"),AND(Veg_Table[[#This Row],[VP_STATUS]]="No Work Required Under EVM",Veg_Table[[#This Row],[PRESCRIP]]&lt;&gt;"NW_No Work")),1,0))</f>
        <v>0</v>
      </c>
      <c r="B85" s="1">
        <f>IF(Veg_Table[[#This Row],[SPECIES]]="",1,0)</f>
        <v>0</v>
      </c>
      <c r="C85" s="1">
        <f>IF(Veg_Table[[#This Row],[DIAMETER]]="",1,0)</f>
        <v>0</v>
      </c>
      <c r="D85" s="1">
        <f>IF(Veg_Table[[#This Row],[HEIGHT]]="",1,0)</f>
        <v>0</v>
      </c>
      <c r="E8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85" s="1">
        <f>IF(AND(Veg_Table[[#This Row],[TAT_RESULT]]="ABATE",Veg_Table[[#This Row],[PRESCRIP]]="NW_No Work"),1,0)</f>
        <v>0</v>
      </c>
      <c r="G85" s="1">
        <f>IF(OR(Veg_Table[[#This Row],[Prescription R-Scale]]="NA",Veg_Table[[#This Row],[Diameter R-Scale]]="NA"),0,IF(Veg_Table[[#This Row],[Diameter R-Scale]]&lt;&gt;Veg_Table[[#This Row],[Prescription R-Scale]],1,0))</f>
        <v>0</v>
      </c>
      <c r="H85" s="1">
        <f>IF(OR(AND(Veg_Table[[#This Row],[PRESCRIP]]="BC_Br Rmv", Veg_Table[[#This Row],[WOOD_MAN]]&lt;&gt;"Not Needed"),AND(Veg_Table[[#This Row],[PRESCRIP]]="BCS_Br Rmv+Trt", Veg_Table[[#This Row],[WOOD_MAN]]&lt;&gt;"Not Needed")),1,0)</f>
        <v>0</v>
      </c>
      <c r="I85" s="1">
        <f ca="1">IF(AND(Veg_Table[[#This Row],[Prescription_Changed]]="Yes",Veg_Table[[#This Row],[TAT_RESULT]]=""),1,0)</f>
        <v>0</v>
      </c>
      <c r="J85" s="1">
        <f ca="1">SUM(Veg_Table[[#This Row],[Prescription and Status do not match]:[Prescription_Edited_And_TAT_Is_Blank]])</f>
        <v>1</v>
      </c>
      <c r="K85" s="1">
        <f ca="1">IF(Veg_Table[[#This Row],[Sum of Errors]]&gt;0,1,0)</f>
        <v>1</v>
      </c>
      <c r="L85" s="1">
        <f>1</f>
        <v>1</v>
      </c>
      <c r="M8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85" s="1" t="str">
        <f>IF(OR(MID(Veg_Table[[#This Row],[PRESCRIP]],2,1)="1",MID(Veg_Table[[#This Row],[PRESCRIP]],2,1)="2",MID(Veg_Table[[#This Row],[PRESCRIP]],2,1)="3",MID(Veg_Table[[#This Row],[PRESCRIP]],2,1)="4"),_xlfn.NUMBERVALUE(MID(Veg_Table[[#This Row],[PRESCRIP]],2,1)),"NA")</f>
        <v>NA</v>
      </c>
      <c r="O85" s="1">
        <f>WEEKNUM(Veg_Table[[#This Row],[EVM_LAST_EDITED_Day]],2)</f>
        <v>20</v>
      </c>
      <c r="P85" s="25">
        <f>IFERROR(DATE(YEAR(Veg_Table[[#This Row],[EVM_LAST_EDITED2]]),MONTH(Veg_Table[[#This Row],[EVM_LAST_EDITED2]]),DAY(Veg_Table[[#This Row],[EVM_LAST_EDITED2]])),DATE(2019,1,1))</f>
        <v>43962</v>
      </c>
      <c r="Q85" s="3">
        <f>VALUE(SUBSTITUTE(Veg_Table[[#This Row],[EVM_LAST_EDITED]],",",""))</f>
        <v>43962.669051747704</v>
      </c>
      <c r="R85" s="1" t="str">
        <f>_xlfn.IFNA(IF(Veg_Table[[#This Row],[EVM_LAST_EDITOR]]="","zBlank EVM Last Editor",VLOOKUP(Veg_Table[[#This Row],[EVM_LAST_EDITOR]],Roster_Table[#All],4,FALSE)),"zAWRR Not in Roster")</f>
        <v>AEA</v>
      </c>
      <c r="S85" s="1" t="str">
        <f>_xlfn.IFNA(IF(Veg_Table[[#This Row],[EVM_LAST_EDITOR]]="","zBlank EVM Last Editor",VLOOKUP(Veg_Table[[#This Row],[EVM_LAST_EDITOR]],Roster_Table[#All],16,FALSE)),"zCompany_AWRR not in Roster")</f>
        <v>Not in Sierra Roster</v>
      </c>
      <c r="T85" s="2">
        <f>IFERROR(DATE(YEAR(Veg_Table[[#This Row],[Created2]]),MONTH(Veg_Table[[#This Row],[Created2]]),DAY(Veg_Table[[#This Row],[Created2]])),DATE(2019,1,1))</f>
        <v>43753</v>
      </c>
      <c r="U85" s="3">
        <f>VALUE(SUBSTITUTE(Veg_Table[[#This Row],[Created]],",",""))</f>
        <v>43753.642546296302</v>
      </c>
      <c r="V85" s="3" t="str">
        <f ca="1">IFERROR(_xlfn.IFNA(CELL("contents",INDIRECT(_xlfn.CONCAT("Veg_Table_Production_Data!",ADDRESS(MATCH(_xlfn.MAXIFS(#REF!,#REF!,"="&amp;Veg_Table[[#This Row],[AUTO_ID]],#REF!,"&lt;"&amp;Veg_Table[[#This Row],[EVM_LAST_EDITED_Day]]),#REF!,0),COLUMN(#REF!),4,1,)))),""),"")</f>
        <v/>
      </c>
      <c r="W85" s="3" t="str">
        <f ca="1">IF(Veg_Table[[#This Row],[Previous_Prescription]]="","No",IF(Veg_Table[[#This Row],[Previous_Prescription]]=Veg_Table[[#This Row],[PRESCRIP]],"No","Yes"))</f>
        <v>No</v>
      </c>
      <c r="X85" s="3" t="str">
        <f>IF(Veg_Table[[#This Row],[EVM_LAST_EDITED_Day]]=Veg_Table[[#This Row],[Created_Day]],"New","Old")</f>
        <v>Old</v>
      </c>
      <c r="Y85" s="1">
        <f>IFERROR(IF(FIND("delete",LOWER(Veg_Table[[#This Row],[PI_COMMENTS]]))&gt;=1,1,0),0)</f>
        <v>0</v>
      </c>
      <c r="Z85" s="1" t="str">
        <f>_xlfn.IFNA(IF(Veg_Table[[#This Row],[EVM_LAST_EDITOR]]="","Yes",VLOOKUP(Veg_Table[[#This Row],[EVM_LAST_EDITOR]],Roster_Table[#All],15,FALSE)),"Yes")</f>
        <v>No</v>
      </c>
      <c r="AA8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5" s="1" t="str">
        <f>_xlfn.IFNA(VLOOKUP(Veg_Table[[#This Row],[EVM_LAST_EDITOR]],Roster_Table[#All],3,FALSE),"zAWRR Not in Roster")</f>
        <v>Drew</v>
      </c>
      <c r="AC85" s="1" t="str">
        <f>_xlfn.IFNA(VLOOKUP(Veg_Table[[#This Row],[EVM_LAST_EDITOR]],Roster_Table[#All],2,FALSE),"zAWRR Not in Roster")</f>
        <v>Berlfein</v>
      </c>
      <c r="AD85" s="1" t="str">
        <f>IF(_xlfn.CONCAT(Veg_Table[[#This Row],[First_Name]]," ",Veg_Table[[#This Row],[Last_Name]])="zAWRR Not in Roster zAWRR Not in Roster","zAWRR Not in Roster",_xlfn.CONCAT(Veg_Table[[#This Row],[First_Name]]," ",Veg_Table[[#This Row],[Last_Name]]))</f>
        <v>Drew Berlfein</v>
      </c>
      <c r="AE85">
        <v>1767562</v>
      </c>
      <c r="AF85" t="s">
        <v>3183</v>
      </c>
      <c r="AG85" t="s">
        <v>30</v>
      </c>
      <c r="AH85" t="s">
        <v>3178</v>
      </c>
      <c r="AI85" t="s">
        <v>2604</v>
      </c>
      <c r="AJ85" t="s">
        <v>820</v>
      </c>
      <c r="AK85" t="s">
        <v>28</v>
      </c>
      <c r="AL85" t="s">
        <v>37</v>
      </c>
      <c r="AM85" t="s">
        <v>40</v>
      </c>
      <c r="AN85" t="s">
        <v>25</v>
      </c>
      <c r="AO85" t="s">
        <v>25</v>
      </c>
      <c r="AP85">
        <v>5</v>
      </c>
      <c r="AQ85">
        <v>30</v>
      </c>
      <c r="AR85" t="s">
        <v>28</v>
      </c>
      <c r="AS85" t="s">
        <v>872</v>
      </c>
      <c r="AT85" t="s">
        <v>515</v>
      </c>
      <c r="AU85" t="s">
        <v>25</v>
      </c>
      <c r="AV85" t="s">
        <v>28</v>
      </c>
      <c r="AW85" t="s">
        <v>3184</v>
      </c>
      <c r="AX85" t="s">
        <v>534</v>
      </c>
      <c r="AY85" t="s">
        <v>28</v>
      </c>
      <c r="AZ85">
        <v>5746657</v>
      </c>
      <c r="BA85" t="s">
        <v>872</v>
      </c>
      <c r="BB85" s="4">
        <v>43944.689152569445</v>
      </c>
      <c r="BC85" t="s">
        <v>28</v>
      </c>
      <c r="BD85" t="s">
        <v>29</v>
      </c>
      <c r="BF85" t="s">
        <v>28</v>
      </c>
      <c r="BG85" t="s">
        <v>534</v>
      </c>
      <c r="BH85" t="s">
        <v>28</v>
      </c>
      <c r="BI85" s="3">
        <v>43962.668955555557</v>
      </c>
      <c r="BJ85" t="s">
        <v>4464</v>
      </c>
      <c r="BK85" s="30" t="s">
        <v>533</v>
      </c>
      <c r="BL85" s="3">
        <v>43962.669051747682</v>
      </c>
      <c r="BM85" t="s">
        <v>31</v>
      </c>
      <c r="BN85" t="s">
        <v>32</v>
      </c>
      <c r="BO85" t="s">
        <v>3180</v>
      </c>
      <c r="BP85" t="s">
        <v>3181</v>
      </c>
      <c r="BQ85" t="s">
        <v>826</v>
      </c>
      <c r="BR85" t="s">
        <v>28</v>
      </c>
      <c r="BS85" t="s">
        <v>28</v>
      </c>
      <c r="BT85" t="s">
        <v>54</v>
      </c>
      <c r="BU85" s="3">
        <v>43753.642546296294</v>
      </c>
      <c r="BV85" t="s">
        <v>803</v>
      </c>
      <c r="BW85" s="3">
        <v>43962.731554606478</v>
      </c>
      <c r="BX85" t="s">
        <v>3185</v>
      </c>
      <c r="CG85"/>
      <c r="CH85"/>
      <c r="CI85"/>
      <c r="CY85"/>
      <c r="DA85"/>
      <c r="DE85"/>
      <c r="DF85"/>
    </row>
    <row r="86" spans="1:110" x14ac:dyDescent="0.25">
      <c r="A86" s="1">
        <f>IF(Veg_Table[[#This Row],[VP_STATUS]]="Hold",0,IF(OR(AND(Veg_Table[[#This Row],[PRESCRIP]]="NW_No Work",Veg_Table[[#This Row],[VP_STATUS]]&lt;&gt;"No Work Required Under EVM"),AND(Veg_Table[[#This Row],[VP_STATUS]]="No Work Required Under EVM",Veg_Table[[#This Row],[PRESCRIP]]&lt;&gt;"NW_No Work")),1,0))</f>
        <v>0</v>
      </c>
      <c r="B86" s="1">
        <f>IF(Veg_Table[[#This Row],[SPECIES]]="",1,0)</f>
        <v>0</v>
      </c>
      <c r="C86" s="1">
        <f>IF(Veg_Table[[#This Row],[DIAMETER]]="",1,0)</f>
        <v>0</v>
      </c>
      <c r="D86" s="1">
        <f>IF(Veg_Table[[#This Row],[HEIGHT]]="",1,0)</f>
        <v>0</v>
      </c>
      <c r="E8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86" s="1">
        <f>IF(AND(Veg_Table[[#This Row],[TAT_RESULT]]="ABATE",Veg_Table[[#This Row],[PRESCRIP]]="NW_No Work"),1,0)</f>
        <v>0</v>
      </c>
      <c r="G86" s="1">
        <f>IF(OR(Veg_Table[[#This Row],[Prescription R-Scale]]="NA",Veg_Table[[#This Row],[Diameter R-Scale]]="NA"),0,IF(Veg_Table[[#This Row],[Diameter R-Scale]]&lt;&gt;Veg_Table[[#This Row],[Prescription R-Scale]],1,0))</f>
        <v>0</v>
      </c>
      <c r="H86" s="1">
        <f>IF(OR(AND(Veg_Table[[#This Row],[PRESCRIP]]="BC_Br Rmv", Veg_Table[[#This Row],[WOOD_MAN]]&lt;&gt;"Not Needed"),AND(Veg_Table[[#This Row],[PRESCRIP]]="BCS_Br Rmv+Trt", Veg_Table[[#This Row],[WOOD_MAN]]&lt;&gt;"Not Needed")),1,0)</f>
        <v>0</v>
      </c>
      <c r="I86" s="1">
        <f ca="1">IF(AND(Veg_Table[[#This Row],[Prescription_Changed]]="Yes",Veg_Table[[#This Row],[TAT_RESULT]]=""),1,0)</f>
        <v>0</v>
      </c>
      <c r="J86" s="1">
        <f ca="1">SUM(Veg_Table[[#This Row],[Prescription and Status do not match]:[Prescription_Edited_And_TAT_Is_Blank]])</f>
        <v>1</v>
      </c>
      <c r="K86" s="1">
        <f ca="1">IF(Veg_Table[[#This Row],[Sum of Errors]]&gt;0,1,0)</f>
        <v>1</v>
      </c>
      <c r="L86" s="1">
        <f>1</f>
        <v>1</v>
      </c>
      <c r="M8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86" s="1">
        <f>IF(OR(MID(Veg_Table[[#This Row],[PRESCRIP]],2,1)="1",MID(Veg_Table[[#This Row],[PRESCRIP]],2,1)="2",MID(Veg_Table[[#This Row],[PRESCRIP]],2,1)="3",MID(Veg_Table[[#This Row],[PRESCRIP]],2,1)="4"),_xlfn.NUMBERVALUE(MID(Veg_Table[[#This Row],[PRESCRIP]],2,1)),"NA")</f>
        <v>1</v>
      </c>
      <c r="O86" s="1">
        <f>WEEKNUM(Veg_Table[[#This Row],[EVM_LAST_EDITED_Day]],2)</f>
        <v>20</v>
      </c>
      <c r="P86" s="25">
        <f>IFERROR(DATE(YEAR(Veg_Table[[#This Row],[EVM_LAST_EDITED2]]),MONTH(Veg_Table[[#This Row],[EVM_LAST_EDITED2]]),DAY(Veg_Table[[#This Row],[EVM_LAST_EDITED2]])),DATE(2019,1,1))</f>
        <v>43962</v>
      </c>
      <c r="Q86" s="3">
        <f>VALUE(SUBSTITUTE(Veg_Table[[#This Row],[EVM_LAST_EDITED]],",",""))</f>
        <v>43962.669673668999</v>
      </c>
      <c r="R86" s="1" t="str">
        <f>_xlfn.IFNA(IF(Veg_Table[[#This Row],[EVM_LAST_EDITOR]]="","zBlank EVM Last Editor",VLOOKUP(Veg_Table[[#This Row],[EVM_LAST_EDITOR]],Roster_Table[#All],4,FALSE)),"zAWRR Not in Roster")</f>
        <v>AEA</v>
      </c>
      <c r="S86" s="1" t="str">
        <f>_xlfn.IFNA(IF(Veg_Table[[#This Row],[EVM_LAST_EDITOR]]="","zBlank EVM Last Editor",VLOOKUP(Veg_Table[[#This Row],[EVM_LAST_EDITOR]],Roster_Table[#All],16,FALSE)),"zCompany_AWRR not in Roster")</f>
        <v>Not in Sierra Roster</v>
      </c>
      <c r="T86" s="2">
        <f>IFERROR(DATE(YEAR(Veg_Table[[#This Row],[Created2]]),MONTH(Veg_Table[[#This Row],[Created2]]),DAY(Veg_Table[[#This Row],[Created2]])),DATE(2019,1,1))</f>
        <v>43887</v>
      </c>
      <c r="U86" s="3">
        <f>VALUE(SUBSTITUTE(Veg_Table[[#This Row],[Created]],",",""))</f>
        <v>43887.4943055556</v>
      </c>
      <c r="V86" s="3" t="str">
        <f ca="1">IFERROR(_xlfn.IFNA(CELL("contents",INDIRECT(_xlfn.CONCAT("Veg_Table_Production_Data!",ADDRESS(MATCH(_xlfn.MAXIFS(#REF!,#REF!,"="&amp;Veg_Table[[#This Row],[AUTO_ID]],#REF!,"&lt;"&amp;Veg_Table[[#This Row],[EVM_LAST_EDITED_Day]]),#REF!,0),COLUMN(#REF!),4,1,)))),""),"")</f>
        <v/>
      </c>
      <c r="W86" s="3" t="str">
        <f ca="1">IF(Veg_Table[[#This Row],[Previous_Prescription]]="","No",IF(Veg_Table[[#This Row],[Previous_Prescription]]=Veg_Table[[#This Row],[PRESCRIP]],"No","Yes"))</f>
        <v>No</v>
      </c>
      <c r="X86" s="3" t="str">
        <f>IF(Veg_Table[[#This Row],[EVM_LAST_EDITED_Day]]=Veg_Table[[#This Row],[Created_Day]],"New","Old")</f>
        <v>Old</v>
      </c>
      <c r="Y86" s="1">
        <f>IFERROR(IF(FIND("delete",LOWER(Veg_Table[[#This Row],[PI_COMMENTS]]))&gt;=1,1,0),0)</f>
        <v>0</v>
      </c>
      <c r="Z86" s="1" t="str">
        <f>_xlfn.IFNA(IF(Veg_Table[[#This Row],[EVM_LAST_EDITOR]]="","Yes",VLOOKUP(Veg_Table[[#This Row],[EVM_LAST_EDITOR]],Roster_Table[#All],15,FALSE)),"Yes")</f>
        <v>No</v>
      </c>
      <c r="AA8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6" s="1" t="str">
        <f>_xlfn.IFNA(VLOOKUP(Veg_Table[[#This Row],[EVM_LAST_EDITOR]],Roster_Table[#All],3,FALSE),"zAWRR Not in Roster")</f>
        <v>Drew</v>
      </c>
      <c r="AC86" s="1" t="str">
        <f>_xlfn.IFNA(VLOOKUP(Veg_Table[[#This Row],[EVM_LAST_EDITOR]],Roster_Table[#All],2,FALSE),"zAWRR Not in Roster")</f>
        <v>Berlfein</v>
      </c>
      <c r="AD86" s="1" t="str">
        <f>IF(_xlfn.CONCAT(Veg_Table[[#This Row],[First_Name]]," ",Veg_Table[[#This Row],[Last_Name]])="zAWRR Not in Roster zAWRR Not in Roster","zAWRR Not in Roster",_xlfn.CONCAT(Veg_Table[[#This Row],[First_Name]]," ",Veg_Table[[#This Row],[Last_Name]]))</f>
        <v>Drew Berlfein</v>
      </c>
      <c r="AE86">
        <v>1781449</v>
      </c>
      <c r="AF86" t="s">
        <v>3214</v>
      </c>
      <c r="AG86" t="s">
        <v>30</v>
      </c>
      <c r="AH86" t="s">
        <v>3178</v>
      </c>
      <c r="AI86" t="s">
        <v>2604</v>
      </c>
      <c r="AJ86" t="s">
        <v>820</v>
      </c>
      <c r="AK86" t="s">
        <v>28</v>
      </c>
      <c r="AL86" t="s">
        <v>22</v>
      </c>
      <c r="AM86" t="s">
        <v>38</v>
      </c>
      <c r="AN86" t="s">
        <v>25</v>
      </c>
      <c r="AO86" t="s">
        <v>25</v>
      </c>
      <c r="AP86">
        <v>9</v>
      </c>
      <c r="AQ86">
        <v>60</v>
      </c>
      <c r="AR86" t="s">
        <v>28</v>
      </c>
      <c r="AS86" t="s">
        <v>485</v>
      </c>
      <c r="AT86" t="s">
        <v>515</v>
      </c>
      <c r="AU86" t="s">
        <v>25</v>
      </c>
      <c r="AV86" t="s">
        <v>519</v>
      </c>
      <c r="AW86" t="s">
        <v>3215</v>
      </c>
      <c r="AX86" t="s">
        <v>534</v>
      </c>
      <c r="AY86" t="s">
        <v>28</v>
      </c>
      <c r="AZ86">
        <v>5746657</v>
      </c>
      <c r="BA86" t="s">
        <v>485</v>
      </c>
      <c r="BB86" s="4">
        <v>43944</v>
      </c>
      <c r="BC86" t="s">
        <v>1522</v>
      </c>
      <c r="BD86" t="s">
        <v>29</v>
      </c>
      <c r="BF86" t="s">
        <v>28</v>
      </c>
      <c r="BG86" t="s">
        <v>534</v>
      </c>
      <c r="BH86" t="s">
        <v>28</v>
      </c>
      <c r="BI86" s="3">
        <v>43962.669406701389</v>
      </c>
      <c r="BJ86" t="s">
        <v>4498</v>
      </c>
      <c r="BK86" s="30" t="s">
        <v>533</v>
      </c>
      <c r="BL86" s="3">
        <v>43962.669673668985</v>
      </c>
      <c r="BM86" t="s">
        <v>31</v>
      </c>
      <c r="BN86" t="s">
        <v>32</v>
      </c>
      <c r="BO86" t="s">
        <v>3180</v>
      </c>
      <c r="BP86" t="s">
        <v>3181</v>
      </c>
      <c r="BQ86" t="s">
        <v>826</v>
      </c>
      <c r="BR86" t="s">
        <v>28</v>
      </c>
      <c r="BS86" t="s">
        <v>28</v>
      </c>
      <c r="BT86" t="s">
        <v>176</v>
      </c>
      <c r="BU86" s="3">
        <v>43887.494305555556</v>
      </c>
      <c r="BV86" t="s">
        <v>803</v>
      </c>
      <c r="BW86" s="3">
        <v>43962.731554606478</v>
      </c>
      <c r="BX86" t="s">
        <v>3216</v>
      </c>
      <c r="CG86"/>
      <c r="CH86"/>
      <c r="CI86"/>
      <c r="CY86"/>
      <c r="DA86"/>
      <c r="DE86"/>
      <c r="DF86"/>
    </row>
    <row r="87" spans="1:110" x14ac:dyDescent="0.25">
      <c r="A87" s="1">
        <f>IF(Veg_Table[[#This Row],[VP_STATUS]]="Hold",0,IF(OR(AND(Veg_Table[[#This Row],[PRESCRIP]]="NW_No Work",Veg_Table[[#This Row],[VP_STATUS]]&lt;&gt;"No Work Required Under EVM"),AND(Veg_Table[[#This Row],[VP_STATUS]]="No Work Required Under EVM",Veg_Table[[#This Row],[PRESCRIP]]&lt;&gt;"NW_No Work")),1,0))</f>
        <v>0</v>
      </c>
      <c r="B87" s="1">
        <f>IF(Veg_Table[[#This Row],[SPECIES]]="",1,0)</f>
        <v>0</v>
      </c>
      <c r="C87" s="1">
        <f>IF(Veg_Table[[#This Row],[DIAMETER]]="",1,0)</f>
        <v>0</v>
      </c>
      <c r="D87" s="1">
        <f>IF(Veg_Table[[#This Row],[HEIGHT]]="",1,0)</f>
        <v>0</v>
      </c>
      <c r="E8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87" s="1">
        <f>IF(AND(Veg_Table[[#This Row],[TAT_RESULT]]="ABATE",Veg_Table[[#This Row],[PRESCRIP]]="NW_No Work"),1,0)</f>
        <v>0</v>
      </c>
      <c r="G87" s="1">
        <f>IF(OR(Veg_Table[[#This Row],[Prescription R-Scale]]="NA",Veg_Table[[#This Row],[Diameter R-Scale]]="NA"),0,IF(Veg_Table[[#This Row],[Diameter R-Scale]]&lt;&gt;Veg_Table[[#This Row],[Prescription R-Scale]],1,0))</f>
        <v>0</v>
      </c>
      <c r="H87" s="1">
        <f>IF(OR(AND(Veg_Table[[#This Row],[PRESCRIP]]="BC_Br Rmv", Veg_Table[[#This Row],[WOOD_MAN]]&lt;&gt;"Not Needed"),AND(Veg_Table[[#This Row],[PRESCRIP]]="BCS_Br Rmv+Trt", Veg_Table[[#This Row],[WOOD_MAN]]&lt;&gt;"Not Needed")),1,0)</f>
        <v>0</v>
      </c>
      <c r="I87" s="1">
        <f ca="1">IF(AND(Veg_Table[[#This Row],[Prescription_Changed]]="Yes",Veg_Table[[#This Row],[TAT_RESULT]]=""),1,0)</f>
        <v>0</v>
      </c>
      <c r="J87" s="1">
        <f ca="1">SUM(Veg_Table[[#This Row],[Prescription and Status do not match]:[Prescription_Edited_And_TAT_Is_Blank]])</f>
        <v>1</v>
      </c>
      <c r="K87" s="1">
        <f ca="1">IF(Veg_Table[[#This Row],[Sum of Errors]]&gt;0,1,0)</f>
        <v>1</v>
      </c>
      <c r="L87" s="1">
        <f>1</f>
        <v>1</v>
      </c>
      <c r="M8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87" s="1" t="str">
        <f>IF(OR(MID(Veg_Table[[#This Row],[PRESCRIP]],2,1)="1",MID(Veg_Table[[#This Row],[PRESCRIP]],2,1)="2",MID(Veg_Table[[#This Row],[PRESCRIP]],2,1)="3",MID(Veg_Table[[#This Row],[PRESCRIP]],2,1)="4"),_xlfn.NUMBERVALUE(MID(Veg_Table[[#This Row],[PRESCRIP]],2,1)),"NA")</f>
        <v>NA</v>
      </c>
      <c r="O87" s="1">
        <f>WEEKNUM(Veg_Table[[#This Row],[EVM_LAST_EDITED_Day]],2)</f>
        <v>20</v>
      </c>
      <c r="P87" s="25">
        <f>IFERROR(DATE(YEAR(Veg_Table[[#This Row],[EVM_LAST_EDITED2]]),MONTH(Veg_Table[[#This Row],[EVM_LAST_EDITED2]]),DAY(Veg_Table[[#This Row],[EVM_LAST_EDITED2]])),DATE(2019,1,1))</f>
        <v>43962</v>
      </c>
      <c r="Q87" s="3">
        <f>VALUE(SUBSTITUTE(Veg_Table[[#This Row],[EVM_LAST_EDITED]],",",""))</f>
        <v>43962.6700058102</v>
      </c>
      <c r="R87" s="1" t="str">
        <f>_xlfn.IFNA(IF(Veg_Table[[#This Row],[EVM_LAST_EDITOR]]="","zBlank EVM Last Editor",VLOOKUP(Veg_Table[[#This Row],[EVM_LAST_EDITOR]],Roster_Table[#All],4,FALSE)),"zAWRR Not in Roster")</f>
        <v>AEA</v>
      </c>
      <c r="S87" s="1" t="str">
        <f>_xlfn.IFNA(IF(Veg_Table[[#This Row],[EVM_LAST_EDITOR]]="","zBlank EVM Last Editor",VLOOKUP(Veg_Table[[#This Row],[EVM_LAST_EDITOR]],Roster_Table[#All],16,FALSE)),"zCompany_AWRR not in Roster")</f>
        <v>Not in Sierra Roster</v>
      </c>
      <c r="T87" s="2">
        <f>IFERROR(DATE(YEAR(Veg_Table[[#This Row],[Created2]]),MONTH(Veg_Table[[#This Row],[Created2]]),DAY(Veg_Table[[#This Row],[Created2]])),DATE(2019,1,1))</f>
        <v>43886</v>
      </c>
      <c r="U87" s="3">
        <f>VALUE(SUBSTITUTE(Veg_Table[[#This Row],[Created]],",",""))</f>
        <v>43886.459525462997</v>
      </c>
      <c r="V87" s="3" t="str">
        <f ca="1">IFERROR(_xlfn.IFNA(CELL("contents",INDIRECT(_xlfn.CONCAT("Veg_Table_Production_Data!",ADDRESS(MATCH(_xlfn.MAXIFS(#REF!,#REF!,"="&amp;Veg_Table[[#This Row],[AUTO_ID]],#REF!,"&lt;"&amp;Veg_Table[[#This Row],[EVM_LAST_EDITED_Day]]),#REF!,0),COLUMN(#REF!),4,1,)))),""),"")</f>
        <v/>
      </c>
      <c r="W87" s="3" t="str">
        <f ca="1">IF(Veg_Table[[#This Row],[Previous_Prescription]]="","No",IF(Veg_Table[[#This Row],[Previous_Prescription]]=Veg_Table[[#This Row],[PRESCRIP]],"No","Yes"))</f>
        <v>No</v>
      </c>
      <c r="X87" s="3" t="str">
        <f>IF(Veg_Table[[#This Row],[EVM_LAST_EDITED_Day]]=Veg_Table[[#This Row],[Created_Day]],"New","Old")</f>
        <v>Old</v>
      </c>
      <c r="Y87" s="1">
        <f>IFERROR(IF(FIND("delete",LOWER(Veg_Table[[#This Row],[PI_COMMENTS]]))&gt;=1,1,0),0)</f>
        <v>0</v>
      </c>
      <c r="Z87" s="1" t="str">
        <f>_xlfn.IFNA(IF(Veg_Table[[#This Row],[EVM_LAST_EDITOR]]="","Yes",VLOOKUP(Veg_Table[[#This Row],[EVM_LAST_EDITOR]],Roster_Table[#All],15,FALSE)),"Yes")</f>
        <v>No</v>
      </c>
      <c r="AA8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7" s="1" t="str">
        <f>_xlfn.IFNA(VLOOKUP(Veg_Table[[#This Row],[EVM_LAST_EDITOR]],Roster_Table[#All],3,FALSE),"zAWRR Not in Roster")</f>
        <v>Drew</v>
      </c>
      <c r="AC87" s="1" t="str">
        <f>_xlfn.IFNA(VLOOKUP(Veg_Table[[#This Row],[EVM_LAST_EDITOR]],Roster_Table[#All],2,FALSE),"zAWRR Not in Roster")</f>
        <v>Berlfein</v>
      </c>
      <c r="AD87" s="1" t="str">
        <f>IF(_xlfn.CONCAT(Veg_Table[[#This Row],[First_Name]]," ",Veg_Table[[#This Row],[Last_Name]])="zAWRR Not in Roster zAWRR Not in Roster","zAWRR Not in Roster",_xlfn.CONCAT(Veg_Table[[#This Row],[First_Name]]," ",Veg_Table[[#This Row],[Last_Name]]))</f>
        <v>Drew Berlfein</v>
      </c>
      <c r="AE87">
        <v>1781066</v>
      </c>
      <c r="AF87" t="s">
        <v>2997</v>
      </c>
      <c r="AG87" t="s">
        <v>30</v>
      </c>
      <c r="AH87" t="s">
        <v>2264</v>
      </c>
      <c r="AI87" t="s">
        <v>1880</v>
      </c>
      <c r="AJ87" t="s">
        <v>820</v>
      </c>
      <c r="AK87" t="s">
        <v>28</v>
      </c>
      <c r="AL87" t="s">
        <v>830</v>
      </c>
      <c r="AM87" t="s">
        <v>38</v>
      </c>
      <c r="AN87" t="s">
        <v>25</v>
      </c>
      <c r="AO87" t="s">
        <v>25</v>
      </c>
      <c r="AP87">
        <v>24</v>
      </c>
      <c r="AQ87">
        <v>115</v>
      </c>
      <c r="AR87" t="s">
        <v>28</v>
      </c>
      <c r="AS87" t="s">
        <v>823</v>
      </c>
      <c r="AT87" t="s">
        <v>515</v>
      </c>
      <c r="AU87" t="s">
        <v>25</v>
      </c>
      <c r="AV87" t="s">
        <v>28</v>
      </c>
      <c r="AW87" t="s">
        <v>2998</v>
      </c>
      <c r="AX87" t="s">
        <v>534</v>
      </c>
      <c r="AY87" t="s">
        <v>28</v>
      </c>
      <c r="AZ87">
        <v>5746657</v>
      </c>
      <c r="BA87" t="s">
        <v>823</v>
      </c>
      <c r="BB87" s="4">
        <v>43945.698400335648</v>
      </c>
      <c r="BC87" t="s">
        <v>28</v>
      </c>
      <c r="BD87" t="s">
        <v>29</v>
      </c>
      <c r="BF87" t="s">
        <v>28</v>
      </c>
      <c r="BG87" t="s">
        <v>534</v>
      </c>
      <c r="BH87" t="s">
        <v>28</v>
      </c>
      <c r="BI87" s="3">
        <v>43962.669897858796</v>
      </c>
      <c r="BJ87" t="s">
        <v>4495</v>
      </c>
      <c r="BK87" s="30" t="s">
        <v>533</v>
      </c>
      <c r="BL87" s="3">
        <v>43962.670005810185</v>
      </c>
      <c r="BM87" t="s">
        <v>31</v>
      </c>
      <c r="BN87" t="s">
        <v>32</v>
      </c>
      <c r="BO87" t="s">
        <v>2265</v>
      </c>
      <c r="BP87" t="s">
        <v>2266</v>
      </c>
      <c r="BQ87" t="s">
        <v>826</v>
      </c>
      <c r="BR87" t="s">
        <v>28</v>
      </c>
      <c r="BS87" t="s">
        <v>28</v>
      </c>
      <c r="BT87" t="s">
        <v>883</v>
      </c>
      <c r="BU87" s="3">
        <v>43886.45952546296</v>
      </c>
      <c r="BV87" t="s">
        <v>803</v>
      </c>
      <c r="BW87" s="3">
        <v>43962.731554606478</v>
      </c>
      <c r="BX87" t="s">
        <v>2999</v>
      </c>
      <c r="CG87"/>
      <c r="CH87"/>
      <c r="CI87"/>
      <c r="CY87"/>
      <c r="DA87"/>
      <c r="DE87"/>
      <c r="DF87"/>
    </row>
    <row r="88" spans="1:110" x14ac:dyDescent="0.25">
      <c r="A88" s="1">
        <f>IF(Veg_Table[[#This Row],[VP_STATUS]]="Hold",0,IF(OR(AND(Veg_Table[[#This Row],[PRESCRIP]]="NW_No Work",Veg_Table[[#This Row],[VP_STATUS]]&lt;&gt;"No Work Required Under EVM"),AND(Veg_Table[[#This Row],[VP_STATUS]]="No Work Required Under EVM",Veg_Table[[#This Row],[PRESCRIP]]&lt;&gt;"NW_No Work")),1,0))</f>
        <v>0</v>
      </c>
      <c r="B88" s="1">
        <f>IF(Veg_Table[[#This Row],[SPECIES]]="",1,0)</f>
        <v>0</v>
      </c>
      <c r="C88" s="1">
        <f>IF(Veg_Table[[#This Row],[DIAMETER]]="",1,0)</f>
        <v>0</v>
      </c>
      <c r="D88" s="1">
        <f>IF(Veg_Table[[#This Row],[HEIGHT]]="",1,0)</f>
        <v>0</v>
      </c>
      <c r="E8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88" s="1">
        <f>IF(AND(Veg_Table[[#This Row],[TAT_RESULT]]="ABATE",Veg_Table[[#This Row],[PRESCRIP]]="NW_No Work"),1,0)</f>
        <v>0</v>
      </c>
      <c r="G88" s="1">
        <f>IF(OR(Veg_Table[[#This Row],[Prescription R-Scale]]="NA",Veg_Table[[#This Row],[Diameter R-Scale]]="NA"),0,IF(Veg_Table[[#This Row],[Diameter R-Scale]]&lt;&gt;Veg_Table[[#This Row],[Prescription R-Scale]],1,0))</f>
        <v>0</v>
      </c>
      <c r="H88" s="1">
        <f>IF(OR(AND(Veg_Table[[#This Row],[PRESCRIP]]="BC_Br Rmv", Veg_Table[[#This Row],[WOOD_MAN]]&lt;&gt;"Not Needed"),AND(Veg_Table[[#This Row],[PRESCRIP]]="BCS_Br Rmv+Trt", Veg_Table[[#This Row],[WOOD_MAN]]&lt;&gt;"Not Needed")),1,0)</f>
        <v>0</v>
      </c>
      <c r="I88" s="1">
        <f ca="1">IF(AND(Veg_Table[[#This Row],[Prescription_Changed]]="Yes",Veg_Table[[#This Row],[TAT_RESULT]]=""),1,0)</f>
        <v>0</v>
      </c>
      <c r="J88" s="1">
        <f ca="1">SUM(Veg_Table[[#This Row],[Prescription and Status do not match]:[Prescription_Edited_And_TAT_Is_Blank]])</f>
        <v>1</v>
      </c>
      <c r="K88" s="1">
        <f ca="1">IF(Veg_Table[[#This Row],[Sum of Errors]]&gt;0,1,0)</f>
        <v>1</v>
      </c>
      <c r="L88" s="1">
        <f>1</f>
        <v>1</v>
      </c>
      <c r="M8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88" s="1">
        <f>IF(OR(MID(Veg_Table[[#This Row],[PRESCRIP]],2,1)="1",MID(Veg_Table[[#This Row],[PRESCRIP]],2,1)="2",MID(Veg_Table[[#This Row],[PRESCRIP]],2,1)="3",MID(Veg_Table[[#This Row],[PRESCRIP]],2,1)="4"),_xlfn.NUMBERVALUE(MID(Veg_Table[[#This Row],[PRESCRIP]],2,1)),"NA")</f>
        <v>2</v>
      </c>
      <c r="O88" s="1">
        <f>WEEKNUM(Veg_Table[[#This Row],[EVM_LAST_EDITED_Day]],2)</f>
        <v>20</v>
      </c>
      <c r="P88" s="25">
        <f>IFERROR(DATE(YEAR(Veg_Table[[#This Row],[EVM_LAST_EDITED2]]),MONTH(Veg_Table[[#This Row],[EVM_LAST_EDITED2]]),DAY(Veg_Table[[#This Row],[EVM_LAST_EDITED2]])),DATE(2019,1,1))</f>
        <v>43962</v>
      </c>
      <c r="Q88" s="3">
        <f>VALUE(SUBSTITUTE(Veg_Table[[#This Row],[EVM_LAST_EDITED]],",",""))</f>
        <v>43962.670066770799</v>
      </c>
      <c r="R88" s="1" t="str">
        <f>_xlfn.IFNA(IF(Veg_Table[[#This Row],[EVM_LAST_EDITOR]]="","zBlank EVM Last Editor",VLOOKUP(Veg_Table[[#This Row],[EVM_LAST_EDITOR]],Roster_Table[#All],4,FALSE)),"zAWRR Not in Roster")</f>
        <v>AEA</v>
      </c>
      <c r="S88" s="1" t="str">
        <f>_xlfn.IFNA(IF(Veg_Table[[#This Row],[EVM_LAST_EDITOR]]="","zBlank EVM Last Editor",VLOOKUP(Veg_Table[[#This Row],[EVM_LAST_EDITOR]],Roster_Table[#All],16,FALSE)),"zCompany_AWRR not in Roster")</f>
        <v>Not in Sierra Roster</v>
      </c>
      <c r="T88" s="2">
        <f>IFERROR(DATE(YEAR(Veg_Table[[#This Row],[Created2]]),MONTH(Veg_Table[[#This Row],[Created2]]),DAY(Veg_Table[[#This Row],[Created2]])),DATE(2019,1,1))</f>
        <v>43887</v>
      </c>
      <c r="U88" s="3">
        <f>VALUE(SUBSTITUTE(Veg_Table[[#This Row],[Created]],",",""))</f>
        <v>43887.605277777802</v>
      </c>
      <c r="V88" s="3" t="str">
        <f ca="1">IFERROR(_xlfn.IFNA(CELL("contents",INDIRECT(_xlfn.CONCAT("Veg_Table_Production_Data!",ADDRESS(MATCH(_xlfn.MAXIFS(#REF!,#REF!,"="&amp;Veg_Table[[#This Row],[AUTO_ID]],#REF!,"&lt;"&amp;Veg_Table[[#This Row],[EVM_LAST_EDITED_Day]]),#REF!,0),COLUMN(#REF!),4,1,)))),""),"")</f>
        <v/>
      </c>
      <c r="W88" s="3" t="str">
        <f ca="1">IF(Veg_Table[[#This Row],[Previous_Prescription]]="","No",IF(Veg_Table[[#This Row],[Previous_Prescription]]=Veg_Table[[#This Row],[PRESCRIP]],"No","Yes"))</f>
        <v>No</v>
      </c>
      <c r="X88" s="3" t="str">
        <f>IF(Veg_Table[[#This Row],[EVM_LAST_EDITED_Day]]=Veg_Table[[#This Row],[Created_Day]],"New","Old")</f>
        <v>Old</v>
      </c>
      <c r="Y88" s="1">
        <f>IFERROR(IF(FIND("delete",LOWER(Veg_Table[[#This Row],[PI_COMMENTS]]))&gt;=1,1,0),0)</f>
        <v>0</v>
      </c>
      <c r="Z88" s="1" t="str">
        <f>_xlfn.IFNA(IF(Veg_Table[[#This Row],[EVM_LAST_EDITOR]]="","Yes",VLOOKUP(Veg_Table[[#This Row],[EVM_LAST_EDITOR]],Roster_Table[#All],15,FALSE)),"Yes")</f>
        <v>No</v>
      </c>
      <c r="AA8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8" s="1" t="str">
        <f>_xlfn.IFNA(VLOOKUP(Veg_Table[[#This Row],[EVM_LAST_EDITOR]],Roster_Table[#All],3,FALSE),"zAWRR Not in Roster")</f>
        <v>Drew</v>
      </c>
      <c r="AC88" s="1" t="str">
        <f>_xlfn.IFNA(VLOOKUP(Veg_Table[[#This Row],[EVM_LAST_EDITOR]],Roster_Table[#All],2,FALSE),"zAWRR Not in Roster")</f>
        <v>Berlfein</v>
      </c>
      <c r="AD88" s="1" t="str">
        <f>IF(_xlfn.CONCAT(Veg_Table[[#This Row],[First_Name]]," ",Veg_Table[[#This Row],[Last_Name]])="zAWRR Not in Roster zAWRR Not in Roster","zAWRR Not in Roster",_xlfn.CONCAT(Veg_Table[[#This Row],[First_Name]]," ",Veg_Table[[#This Row],[Last_Name]]))</f>
        <v>Drew Berlfein</v>
      </c>
      <c r="AE88">
        <v>1781558</v>
      </c>
      <c r="AF88" t="s">
        <v>3198</v>
      </c>
      <c r="AG88" t="s">
        <v>30</v>
      </c>
      <c r="AH88" t="s">
        <v>3178</v>
      </c>
      <c r="AI88" t="s">
        <v>2604</v>
      </c>
      <c r="AJ88" t="s">
        <v>820</v>
      </c>
      <c r="AK88" t="s">
        <v>28</v>
      </c>
      <c r="AL88" t="s">
        <v>22</v>
      </c>
      <c r="AM88" t="s">
        <v>38</v>
      </c>
      <c r="AN88" t="s">
        <v>25</v>
      </c>
      <c r="AO88" t="s">
        <v>25</v>
      </c>
      <c r="AP88">
        <v>13</v>
      </c>
      <c r="AQ88">
        <v>70</v>
      </c>
      <c r="AR88" t="s">
        <v>28</v>
      </c>
      <c r="AS88" t="s">
        <v>42</v>
      </c>
      <c r="AT88" t="s">
        <v>515</v>
      </c>
      <c r="AU88" t="s">
        <v>25</v>
      </c>
      <c r="AV88" t="s">
        <v>519</v>
      </c>
      <c r="AW88" t="s">
        <v>3199</v>
      </c>
      <c r="AX88" t="s">
        <v>534</v>
      </c>
      <c r="AY88" t="s">
        <v>28</v>
      </c>
      <c r="AZ88">
        <v>5746657</v>
      </c>
      <c r="BA88" t="s">
        <v>42</v>
      </c>
      <c r="BB88" s="4">
        <v>43944</v>
      </c>
      <c r="BC88" t="s">
        <v>1522</v>
      </c>
      <c r="BD88" t="s">
        <v>29</v>
      </c>
      <c r="BF88" t="s">
        <v>28</v>
      </c>
      <c r="BG88" t="s">
        <v>534</v>
      </c>
      <c r="BH88" t="s">
        <v>28</v>
      </c>
      <c r="BI88" s="3">
        <v>43962.669910925928</v>
      </c>
      <c r="BJ88" t="s">
        <v>4498</v>
      </c>
      <c r="BK88" s="30" t="s">
        <v>533</v>
      </c>
      <c r="BL88" s="3">
        <v>43962.670066770836</v>
      </c>
      <c r="BM88" t="s">
        <v>31</v>
      </c>
      <c r="BN88" t="s">
        <v>32</v>
      </c>
      <c r="BO88" t="s">
        <v>3180</v>
      </c>
      <c r="BP88" t="s">
        <v>3181</v>
      </c>
      <c r="BQ88" t="s">
        <v>826</v>
      </c>
      <c r="BR88" t="s">
        <v>28</v>
      </c>
      <c r="BS88" t="s">
        <v>28</v>
      </c>
      <c r="BT88" t="s">
        <v>176</v>
      </c>
      <c r="BU88" s="3">
        <v>43887.60527777778</v>
      </c>
      <c r="BV88" t="s">
        <v>803</v>
      </c>
      <c r="BW88" s="3">
        <v>43962.731554606478</v>
      </c>
      <c r="BX88" t="s">
        <v>3200</v>
      </c>
      <c r="CG88"/>
      <c r="CH88"/>
      <c r="CI88"/>
      <c r="CY88"/>
      <c r="DA88"/>
      <c r="DE88"/>
      <c r="DF88"/>
    </row>
    <row r="89" spans="1:110" x14ac:dyDescent="0.25">
      <c r="A89" s="1">
        <f>IF(Veg_Table[[#This Row],[VP_STATUS]]="Hold",0,IF(OR(AND(Veg_Table[[#This Row],[PRESCRIP]]="NW_No Work",Veg_Table[[#This Row],[VP_STATUS]]&lt;&gt;"No Work Required Under EVM"),AND(Veg_Table[[#This Row],[VP_STATUS]]="No Work Required Under EVM",Veg_Table[[#This Row],[PRESCRIP]]&lt;&gt;"NW_No Work")),1,0))</f>
        <v>0</v>
      </c>
      <c r="B89" s="1">
        <f>IF(Veg_Table[[#This Row],[SPECIES]]="",1,0)</f>
        <v>0</v>
      </c>
      <c r="C89" s="1">
        <f>IF(Veg_Table[[#This Row],[DIAMETER]]="",1,0)</f>
        <v>0</v>
      </c>
      <c r="D89" s="1">
        <f>IF(Veg_Table[[#This Row],[HEIGHT]]="",1,0)</f>
        <v>0</v>
      </c>
      <c r="E8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89" s="1">
        <f>IF(AND(Veg_Table[[#This Row],[TAT_RESULT]]="ABATE",Veg_Table[[#This Row],[PRESCRIP]]="NW_No Work"),1,0)</f>
        <v>0</v>
      </c>
      <c r="G89" s="1">
        <f>IF(OR(Veg_Table[[#This Row],[Prescription R-Scale]]="NA",Veg_Table[[#This Row],[Diameter R-Scale]]="NA"),0,IF(Veg_Table[[#This Row],[Diameter R-Scale]]&lt;&gt;Veg_Table[[#This Row],[Prescription R-Scale]],1,0))</f>
        <v>0</v>
      </c>
      <c r="H89" s="1">
        <f>IF(OR(AND(Veg_Table[[#This Row],[PRESCRIP]]="BC_Br Rmv", Veg_Table[[#This Row],[WOOD_MAN]]&lt;&gt;"Not Needed"),AND(Veg_Table[[#This Row],[PRESCRIP]]="BCS_Br Rmv+Trt", Veg_Table[[#This Row],[WOOD_MAN]]&lt;&gt;"Not Needed")),1,0)</f>
        <v>0</v>
      </c>
      <c r="I89" s="1">
        <f ca="1">IF(AND(Veg_Table[[#This Row],[Prescription_Changed]]="Yes",Veg_Table[[#This Row],[TAT_RESULT]]=""),1,0)</f>
        <v>0</v>
      </c>
      <c r="J89" s="1">
        <f ca="1">SUM(Veg_Table[[#This Row],[Prescription and Status do not match]:[Prescription_Edited_And_TAT_Is_Blank]])</f>
        <v>1</v>
      </c>
      <c r="K89" s="1">
        <f ca="1">IF(Veg_Table[[#This Row],[Sum of Errors]]&gt;0,1,0)</f>
        <v>1</v>
      </c>
      <c r="L89" s="1">
        <f>1</f>
        <v>1</v>
      </c>
      <c r="M8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89" s="1">
        <f>IF(OR(MID(Veg_Table[[#This Row],[PRESCRIP]],2,1)="1",MID(Veg_Table[[#This Row],[PRESCRIP]],2,1)="2",MID(Veg_Table[[#This Row],[PRESCRIP]],2,1)="3",MID(Veg_Table[[#This Row],[PRESCRIP]],2,1)="4"),_xlfn.NUMBERVALUE(MID(Veg_Table[[#This Row],[PRESCRIP]],2,1)),"NA")</f>
        <v>1</v>
      </c>
      <c r="O89" s="1">
        <f>WEEKNUM(Veg_Table[[#This Row],[EVM_LAST_EDITED_Day]],2)</f>
        <v>20</v>
      </c>
      <c r="P89" s="25">
        <f>IFERROR(DATE(YEAR(Veg_Table[[#This Row],[EVM_LAST_EDITED2]]),MONTH(Veg_Table[[#This Row],[EVM_LAST_EDITED2]]),DAY(Veg_Table[[#This Row],[EVM_LAST_EDITED2]])),DATE(2019,1,1))</f>
        <v>43962</v>
      </c>
      <c r="Q89" s="3">
        <f>VALUE(SUBSTITUTE(Veg_Table[[#This Row],[EVM_LAST_EDITED]],",",""))</f>
        <v>43962.6707333796</v>
      </c>
      <c r="R89" s="1" t="str">
        <f>_xlfn.IFNA(IF(Veg_Table[[#This Row],[EVM_LAST_EDITOR]]="","zBlank EVM Last Editor",VLOOKUP(Veg_Table[[#This Row],[EVM_LAST_EDITOR]],Roster_Table[#All],4,FALSE)),"zAWRR Not in Roster")</f>
        <v>AEA</v>
      </c>
      <c r="S89" s="1" t="str">
        <f>_xlfn.IFNA(IF(Veg_Table[[#This Row],[EVM_LAST_EDITOR]]="","zBlank EVM Last Editor",VLOOKUP(Veg_Table[[#This Row],[EVM_LAST_EDITOR]],Roster_Table[#All],16,FALSE)),"zCompany_AWRR not in Roster")</f>
        <v>Not in Sierra Roster</v>
      </c>
      <c r="T89" s="2">
        <f>IFERROR(DATE(YEAR(Veg_Table[[#This Row],[Created2]]),MONTH(Veg_Table[[#This Row],[Created2]]),DAY(Veg_Table[[#This Row],[Created2]])),DATE(2019,1,1))</f>
        <v>43887</v>
      </c>
      <c r="U89" s="3">
        <f>VALUE(SUBSTITUTE(Veg_Table[[#This Row],[Created]],",",""))</f>
        <v>43887.632222222201</v>
      </c>
      <c r="V89" s="3" t="str">
        <f ca="1">IFERROR(_xlfn.IFNA(CELL("contents",INDIRECT(_xlfn.CONCAT("Veg_Table_Production_Data!",ADDRESS(MATCH(_xlfn.MAXIFS(#REF!,#REF!,"="&amp;Veg_Table[[#This Row],[AUTO_ID]],#REF!,"&lt;"&amp;Veg_Table[[#This Row],[EVM_LAST_EDITED_Day]]),#REF!,0),COLUMN(#REF!),4,1,)))),""),"")</f>
        <v/>
      </c>
      <c r="W89" s="3" t="str">
        <f ca="1">IF(Veg_Table[[#This Row],[Previous_Prescription]]="","No",IF(Veg_Table[[#This Row],[Previous_Prescription]]=Veg_Table[[#This Row],[PRESCRIP]],"No","Yes"))</f>
        <v>No</v>
      </c>
      <c r="X89" s="3" t="str">
        <f>IF(Veg_Table[[#This Row],[EVM_LAST_EDITED_Day]]=Veg_Table[[#This Row],[Created_Day]],"New","Old")</f>
        <v>Old</v>
      </c>
      <c r="Y89" s="1">
        <f>IFERROR(IF(FIND("delete",LOWER(Veg_Table[[#This Row],[PI_COMMENTS]]))&gt;=1,1,0),0)</f>
        <v>0</v>
      </c>
      <c r="Z89" s="1" t="str">
        <f>_xlfn.IFNA(IF(Veg_Table[[#This Row],[EVM_LAST_EDITOR]]="","Yes",VLOOKUP(Veg_Table[[#This Row],[EVM_LAST_EDITOR]],Roster_Table[#All],15,FALSE)),"Yes")</f>
        <v>No</v>
      </c>
      <c r="AA8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9" s="1" t="str">
        <f>_xlfn.IFNA(VLOOKUP(Veg_Table[[#This Row],[EVM_LAST_EDITOR]],Roster_Table[#All],3,FALSE),"zAWRR Not in Roster")</f>
        <v>Drew</v>
      </c>
      <c r="AC89" s="1" t="str">
        <f>_xlfn.IFNA(VLOOKUP(Veg_Table[[#This Row],[EVM_LAST_EDITOR]],Roster_Table[#All],2,FALSE),"zAWRR Not in Roster")</f>
        <v>Berlfein</v>
      </c>
      <c r="AD89" s="1" t="str">
        <f>IF(_xlfn.CONCAT(Veg_Table[[#This Row],[First_Name]]," ",Veg_Table[[#This Row],[Last_Name]])="zAWRR Not in Roster zAWRR Not in Roster","zAWRR Not in Roster",_xlfn.CONCAT(Veg_Table[[#This Row],[First_Name]]," ",Veg_Table[[#This Row],[Last_Name]]))</f>
        <v>Drew Berlfein</v>
      </c>
      <c r="AE89">
        <v>1781651</v>
      </c>
      <c r="AF89" t="s">
        <v>3217</v>
      </c>
      <c r="AG89" t="s">
        <v>30</v>
      </c>
      <c r="AH89" t="s">
        <v>3178</v>
      </c>
      <c r="AI89" t="s">
        <v>2604</v>
      </c>
      <c r="AJ89" t="s">
        <v>820</v>
      </c>
      <c r="AK89" t="s">
        <v>28</v>
      </c>
      <c r="AL89" t="s">
        <v>22</v>
      </c>
      <c r="AM89" t="s">
        <v>23</v>
      </c>
      <c r="AN89" t="s">
        <v>25</v>
      </c>
      <c r="AO89" t="s">
        <v>25</v>
      </c>
      <c r="AP89">
        <v>6</v>
      </c>
      <c r="AQ89">
        <v>30</v>
      </c>
      <c r="AR89" t="s">
        <v>28</v>
      </c>
      <c r="AS89" t="s">
        <v>485</v>
      </c>
      <c r="AT89" t="s">
        <v>515</v>
      </c>
      <c r="AU89" t="s">
        <v>25</v>
      </c>
      <c r="AV89" t="s">
        <v>519</v>
      </c>
      <c r="AW89" t="s">
        <v>3218</v>
      </c>
      <c r="AX89" t="s">
        <v>534</v>
      </c>
      <c r="AY89" t="s">
        <v>28</v>
      </c>
      <c r="AZ89">
        <v>5746657</v>
      </c>
      <c r="BA89" t="s">
        <v>485</v>
      </c>
      <c r="BB89" s="4">
        <v>43944.685426018521</v>
      </c>
      <c r="BC89" t="s">
        <v>28</v>
      </c>
      <c r="BD89" t="s">
        <v>29</v>
      </c>
      <c r="BF89" t="s">
        <v>28</v>
      </c>
      <c r="BG89" t="s">
        <v>534</v>
      </c>
      <c r="BH89" t="s">
        <v>28</v>
      </c>
      <c r="BI89" s="3">
        <v>43962.670537777776</v>
      </c>
      <c r="BJ89" t="s">
        <v>4498</v>
      </c>
      <c r="BK89" s="30" t="s">
        <v>533</v>
      </c>
      <c r="BL89" s="3">
        <v>43962.670733379629</v>
      </c>
      <c r="BM89" t="s">
        <v>31</v>
      </c>
      <c r="BN89" t="s">
        <v>32</v>
      </c>
      <c r="BO89" t="s">
        <v>3180</v>
      </c>
      <c r="BP89" t="s">
        <v>3181</v>
      </c>
      <c r="BQ89" t="s">
        <v>826</v>
      </c>
      <c r="BR89" t="s">
        <v>28</v>
      </c>
      <c r="BS89" t="s">
        <v>28</v>
      </c>
      <c r="BT89" t="s">
        <v>176</v>
      </c>
      <c r="BU89" s="3">
        <v>43887.632222222222</v>
      </c>
      <c r="BV89" t="s">
        <v>803</v>
      </c>
      <c r="BW89" s="3">
        <v>43962.731554606478</v>
      </c>
      <c r="BX89" t="s">
        <v>3219</v>
      </c>
      <c r="CG89"/>
      <c r="CH89"/>
      <c r="CI89"/>
      <c r="CY89"/>
      <c r="DA89"/>
      <c r="DE89"/>
      <c r="DF89"/>
    </row>
    <row r="90" spans="1:110" x14ac:dyDescent="0.25">
      <c r="A90" s="1">
        <f>IF(Veg_Table[[#This Row],[VP_STATUS]]="Hold",0,IF(OR(AND(Veg_Table[[#This Row],[PRESCRIP]]="NW_No Work",Veg_Table[[#This Row],[VP_STATUS]]&lt;&gt;"No Work Required Under EVM"),AND(Veg_Table[[#This Row],[VP_STATUS]]="No Work Required Under EVM",Veg_Table[[#This Row],[PRESCRIP]]&lt;&gt;"NW_No Work")),1,0))</f>
        <v>0</v>
      </c>
      <c r="B90" s="1">
        <f>IF(Veg_Table[[#This Row],[SPECIES]]="",1,0)</f>
        <v>0</v>
      </c>
      <c r="C90" s="1">
        <f>IF(Veg_Table[[#This Row],[DIAMETER]]="",1,0)</f>
        <v>0</v>
      </c>
      <c r="D90" s="1">
        <f>IF(Veg_Table[[#This Row],[HEIGHT]]="",1,0)</f>
        <v>0</v>
      </c>
      <c r="E9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90" s="1">
        <f>IF(AND(Veg_Table[[#This Row],[TAT_RESULT]]="ABATE",Veg_Table[[#This Row],[PRESCRIP]]="NW_No Work"),1,0)</f>
        <v>0</v>
      </c>
      <c r="G90" s="1">
        <f>IF(OR(Veg_Table[[#This Row],[Prescription R-Scale]]="NA",Veg_Table[[#This Row],[Diameter R-Scale]]="NA"),0,IF(Veg_Table[[#This Row],[Diameter R-Scale]]&lt;&gt;Veg_Table[[#This Row],[Prescription R-Scale]],1,0))</f>
        <v>0</v>
      </c>
      <c r="H90" s="1">
        <f>IF(OR(AND(Veg_Table[[#This Row],[PRESCRIP]]="BC_Br Rmv", Veg_Table[[#This Row],[WOOD_MAN]]&lt;&gt;"Not Needed"),AND(Veg_Table[[#This Row],[PRESCRIP]]="BCS_Br Rmv+Trt", Veg_Table[[#This Row],[WOOD_MAN]]&lt;&gt;"Not Needed")),1,0)</f>
        <v>0</v>
      </c>
      <c r="I90" s="1">
        <f ca="1">IF(AND(Veg_Table[[#This Row],[Prescription_Changed]]="Yes",Veg_Table[[#This Row],[TAT_RESULT]]=""),1,0)</f>
        <v>0</v>
      </c>
      <c r="J90" s="1">
        <f ca="1">SUM(Veg_Table[[#This Row],[Prescription and Status do not match]:[Prescription_Edited_And_TAT_Is_Blank]])</f>
        <v>1</v>
      </c>
      <c r="K90" s="1">
        <f ca="1">IF(Veg_Table[[#This Row],[Sum of Errors]]&gt;0,1,0)</f>
        <v>1</v>
      </c>
      <c r="L90" s="1">
        <f>1</f>
        <v>1</v>
      </c>
      <c r="M9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90" s="1" t="str">
        <f>IF(OR(MID(Veg_Table[[#This Row],[PRESCRIP]],2,1)="1",MID(Veg_Table[[#This Row],[PRESCRIP]],2,1)="2",MID(Veg_Table[[#This Row],[PRESCRIP]],2,1)="3",MID(Veg_Table[[#This Row],[PRESCRIP]],2,1)="4"),_xlfn.NUMBERVALUE(MID(Veg_Table[[#This Row],[PRESCRIP]],2,1)),"NA")</f>
        <v>NA</v>
      </c>
      <c r="O90" s="1">
        <f>WEEKNUM(Veg_Table[[#This Row],[EVM_LAST_EDITED_Day]],2)</f>
        <v>20</v>
      </c>
      <c r="P90" s="25">
        <f>IFERROR(DATE(YEAR(Veg_Table[[#This Row],[EVM_LAST_EDITED2]]),MONTH(Veg_Table[[#This Row],[EVM_LAST_EDITED2]]),DAY(Veg_Table[[#This Row],[EVM_LAST_EDITED2]])),DATE(2019,1,1))</f>
        <v>43962</v>
      </c>
      <c r="Q90" s="3">
        <f>VALUE(SUBSTITUTE(Veg_Table[[#This Row],[EVM_LAST_EDITED]],",",""))</f>
        <v>43962.670747106502</v>
      </c>
      <c r="R90" s="1" t="str">
        <f>_xlfn.IFNA(IF(Veg_Table[[#This Row],[EVM_LAST_EDITOR]]="","zBlank EVM Last Editor",VLOOKUP(Veg_Table[[#This Row],[EVM_LAST_EDITOR]],Roster_Table[#All],4,FALSE)),"zAWRR Not in Roster")</f>
        <v>AEA</v>
      </c>
      <c r="S90" s="1" t="str">
        <f>_xlfn.IFNA(IF(Veg_Table[[#This Row],[EVM_LAST_EDITOR]]="","zBlank EVM Last Editor",VLOOKUP(Veg_Table[[#This Row],[EVM_LAST_EDITOR]],Roster_Table[#All],16,FALSE)),"zCompany_AWRR not in Roster")</f>
        <v>Not in Sierra Roster</v>
      </c>
      <c r="T90" s="2">
        <f>IFERROR(DATE(YEAR(Veg_Table[[#This Row],[Created2]]),MONTH(Veg_Table[[#This Row],[Created2]]),DAY(Veg_Table[[#This Row],[Created2]])),DATE(2019,1,1))</f>
        <v>43885</v>
      </c>
      <c r="U90" s="3">
        <f>VALUE(SUBSTITUTE(Veg_Table[[#This Row],[Created]],",",""))</f>
        <v>43885.612060185202</v>
      </c>
      <c r="V90" s="3" t="str">
        <f ca="1">IFERROR(_xlfn.IFNA(CELL("contents",INDIRECT(_xlfn.CONCAT("Veg_Table_Production_Data!",ADDRESS(MATCH(_xlfn.MAXIFS(#REF!,#REF!,"="&amp;Veg_Table[[#This Row],[AUTO_ID]],#REF!,"&lt;"&amp;Veg_Table[[#This Row],[EVM_LAST_EDITED_Day]]),#REF!,0),COLUMN(#REF!),4,1,)))),""),"")</f>
        <v/>
      </c>
      <c r="W90" s="3" t="str">
        <f ca="1">IF(Veg_Table[[#This Row],[Previous_Prescription]]="","No",IF(Veg_Table[[#This Row],[Previous_Prescription]]=Veg_Table[[#This Row],[PRESCRIP]],"No","Yes"))</f>
        <v>No</v>
      </c>
      <c r="X90" s="3" t="str">
        <f>IF(Veg_Table[[#This Row],[EVM_LAST_EDITED_Day]]=Veg_Table[[#This Row],[Created_Day]],"New","Old")</f>
        <v>Old</v>
      </c>
      <c r="Y90" s="1">
        <f>IFERROR(IF(FIND("delete",LOWER(Veg_Table[[#This Row],[PI_COMMENTS]]))&gt;=1,1,0),0)</f>
        <v>0</v>
      </c>
      <c r="Z90" s="1" t="str">
        <f>_xlfn.IFNA(IF(Veg_Table[[#This Row],[EVM_LAST_EDITOR]]="","Yes",VLOOKUP(Veg_Table[[#This Row],[EVM_LAST_EDITOR]],Roster_Table[#All],15,FALSE)),"Yes")</f>
        <v>No</v>
      </c>
      <c r="AA9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0" s="1" t="str">
        <f>_xlfn.IFNA(VLOOKUP(Veg_Table[[#This Row],[EVM_LAST_EDITOR]],Roster_Table[#All],3,FALSE),"zAWRR Not in Roster")</f>
        <v>Drew</v>
      </c>
      <c r="AC90" s="1" t="str">
        <f>_xlfn.IFNA(VLOOKUP(Veg_Table[[#This Row],[EVM_LAST_EDITOR]],Roster_Table[#All],2,FALSE),"zAWRR Not in Roster")</f>
        <v>Berlfein</v>
      </c>
      <c r="AD90" s="1" t="str">
        <f>IF(_xlfn.CONCAT(Veg_Table[[#This Row],[First_Name]]," ",Veg_Table[[#This Row],[Last_Name]])="zAWRR Not in Roster zAWRR Not in Roster","zAWRR Not in Roster",_xlfn.CONCAT(Veg_Table[[#This Row],[First_Name]]," ",Veg_Table[[#This Row],[Last_Name]]))</f>
        <v>Drew Berlfein</v>
      </c>
      <c r="AE90">
        <v>1780678</v>
      </c>
      <c r="AF90" t="s">
        <v>3006</v>
      </c>
      <c r="AG90" t="s">
        <v>30</v>
      </c>
      <c r="AH90" t="s">
        <v>2264</v>
      </c>
      <c r="AI90" t="s">
        <v>1880</v>
      </c>
      <c r="AJ90" t="s">
        <v>820</v>
      </c>
      <c r="AK90" t="s">
        <v>28</v>
      </c>
      <c r="AL90" t="s">
        <v>830</v>
      </c>
      <c r="AM90" t="s">
        <v>529</v>
      </c>
      <c r="AN90" t="s">
        <v>25</v>
      </c>
      <c r="AO90" t="s">
        <v>25</v>
      </c>
      <c r="AP90">
        <v>8</v>
      </c>
      <c r="AQ90">
        <v>25</v>
      </c>
      <c r="AR90" t="s">
        <v>28</v>
      </c>
      <c r="AS90" t="s">
        <v>823</v>
      </c>
      <c r="AT90" t="s">
        <v>515</v>
      </c>
      <c r="AU90" t="s">
        <v>25</v>
      </c>
      <c r="AV90" t="s">
        <v>28</v>
      </c>
      <c r="AW90" t="s">
        <v>3007</v>
      </c>
      <c r="AX90" t="s">
        <v>534</v>
      </c>
      <c r="AY90" t="s">
        <v>28</v>
      </c>
      <c r="AZ90">
        <v>5746657</v>
      </c>
      <c r="BA90" t="s">
        <v>823</v>
      </c>
      <c r="BB90" s="4">
        <v>43944.701086516201</v>
      </c>
      <c r="BC90" t="s">
        <v>28</v>
      </c>
      <c r="BD90" t="s">
        <v>29</v>
      </c>
      <c r="BF90" t="s">
        <v>28</v>
      </c>
      <c r="BG90" t="s">
        <v>534</v>
      </c>
      <c r="BH90" t="s">
        <v>28</v>
      </c>
      <c r="BI90" s="3">
        <v>43962.670637696756</v>
      </c>
      <c r="BJ90" t="s">
        <v>4495</v>
      </c>
      <c r="BK90" s="30" t="s">
        <v>533</v>
      </c>
      <c r="BL90" s="3">
        <v>43962.67074710648</v>
      </c>
      <c r="BM90" t="s">
        <v>31</v>
      </c>
      <c r="BN90" t="s">
        <v>32</v>
      </c>
      <c r="BO90" t="s">
        <v>2265</v>
      </c>
      <c r="BP90" t="s">
        <v>2266</v>
      </c>
      <c r="BQ90" t="s">
        <v>826</v>
      </c>
      <c r="BR90" t="s">
        <v>28</v>
      </c>
      <c r="BS90" t="s">
        <v>28</v>
      </c>
      <c r="BT90" t="s">
        <v>1854</v>
      </c>
      <c r="BU90" s="3">
        <v>43885.612060185187</v>
      </c>
      <c r="BV90" t="s">
        <v>803</v>
      </c>
      <c r="BW90" s="3">
        <v>43962.731554606478</v>
      </c>
      <c r="BX90" t="s">
        <v>3008</v>
      </c>
      <c r="CG90"/>
      <c r="CH90"/>
      <c r="CI90"/>
      <c r="CY90"/>
      <c r="DA90"/>
      <c r="DE90"/>
      <c r="DF90"/>
    </row>
    <row r="91" spans="1:110" x14ac:dyDescent="0.25">
      <c r="A91" s="1">
        <f>IF(Veg_Table[[#This Row],[VP_STATUS]]="Hold",0,IF(OR(AND(Veg_Table[[#This Row],[PRESCRIP]]="NW_No Work",Veg_Table[[#This Row],[VP_STATUS]]&lt;&gt;"No Work Required Under EVM"),AND(Veg_Table[[#This Row],[VP_STATUS]]="No Work Required Under EVM",Veg_Table[[#This Row],[PRESCRIP]]&lt;&gt;"NW_No Work")),1,0))</f>
        <v>0</v>
      </c>
      <c r="B91" s="1">
        <f>IF(Veg_Table[[#This Row],[SPECIES]]="",1,0)</f>
        <v>0</v>
      </c>
      <c r="C91" s="1">
        <f>IF(Veg_Table[[#This Row],[DIAMETER]]="",1,0)</f>
        <v>0</v>
      </c>
      <c r="D91" s="1">
        <f>IF(Veg_Table[[#This Row],[HEIGHT]]="",1,0)</f>
        <v>0</v>
      </c>
      <c r="E9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91" s="1">
        <f>IF(AND(Veg_Table[[#This Row],[TAT_RESULT]]="ABATE",Veg_Table[[#This Row],[PRESCRIP]]="NW_No Work"),1,0)</f>
        <v>0</v>
      </c>
      <c r="G91" s="1">
        <f>IF(OR(Veg_Table[[#This Row],[Prescription R-Scale]]="NA",Veg_Table[[#This Row],[Diameter R-Scale]]="NA"),0,IF(Veg_Table[[#This Row],[Diameter R-Scale]]&lt;&gt;Veg_Table[[#This Row],[Prescription R-Scale]],1,0))</f>
        <v>0</v>
      </c>
      <c r="H91" s="1">
        <f>IF(OR(AND(Veg_Table[[#This Row],[PRESCRIP]]="BC_Br Rmv", Veg_Table[[#This Row],[WOOD_MAN]]&lt;&gt;"Not Needed"),AND(Veg_Table[[#This Row],[PRESCRIP]]="BCS_Br Rmv+Trt", Veg_Table[[#This Row],[WOOD_MAN]]&lt;&gt;"Not Needed")),1,0)</f>
        <v>0</v>
      </c>
      <c r="I91" s="1">
        <f ca="1">IF(AND(Veg_Table[[#This Row],[Prescription_Changed]]="Yes",Veg_Table[[#This Row],[TAT_RESULT]]=""),1,0)</f>
        <v>0</v>
      </c>
      <c r="J91" s="1">
        <f ca="1">SUM(Veg_Table[[#This Row],[Prescription and Status do not match]:[Prescription_Edited_And_TAT_Is_Blank]])</f>
        <v>1</v>
      </c>
      <c r="K91" s="1">
        <f ca="1">IF(Veg_Table[[#This Row],[Sum of Errors]]&gt;0,1,0)</f>
        <v>1</v>
      </c>
      <c r="L91" s="1">
        <f>1</f>
        <v>1</v>
      </c>
      <c r="M9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91" s="1" t="str">
        <f>IF(OR(MID(Veg_Table[[#This Row],[PRESCRIP]],2,1)="1",MID(Veg_Table[[#This Row],[PRESCRIP]],2,1)="2",MID(Veg_Table[[#This Row],[PRESCRIP]],2,1)="3",MID(Veg_Table[[#This Row],[PRESCRIP]],2,1)="4"),_xlfn.NUMBERVALUE(MID(Veg_Table[[#This Row],[PRESCRIP]],2,1)),"NA")</f>
        <v>NA</v>
      </c>
      <c r="O91" s="1">
        <f>WEEKNUM(Veg_Table[[#This Row],[EVM_LAST_EDITED_Day]],2)</f>
        <v>20</v>
      </c>
      <c r="P91" s="25">
        <f>IFERROR(DATE(YEAR(Veg_Table[[#This Row],[EVM_LAST_EDITED2]]),MONTH(Veg_Table[[#This Row],[EVM_LAST_EDITED2]]),DAY(Veg_Table[[#This Row],[EVM_LAST_EDITED2]])),DATE(2019,1,1))</f>
        <v>43962</v>
      </c>
      <c r="Q91" s="3">
        <f>VALUE(SUBSTITUTE(Veg_Table[[#This Row],[EVM_LAST_EDITED]],",",""))</f>
        <v>43962.671159328696</v>
      </c>
      <c r="R91" s="1" t="str">
        <f>_xlfn.IFNA(IF(Veg_Table[[#This Row],[EVM_LAST_EDITOR]]="","zBlank EVM Last Editor",VLOOKUP(Veg_Table[[#This Row],[EVM_LAST_EDITOR]],Roster_Table[#All],4,FALSE)),"zAWRR Not in Roster")</f>
        <v>AEA</v>
      </c>
      <c r="S91" s="1" t="str">
        <f>_xlfn.IFNA(IF(Veg_Table[[#This Row],[EVM_LAST_EDITOR]]="","zBlank EVM Last Editor",VLOOKUP(Veg_Table[[#This Row],[EVM_LAST_EDITOR]],Roster_Table[#All],16,FALSE)),"zCompany_AWRR not in Roster")</f>
        <v>Not in Sierra Roster</v>
      </c>
      <c r="T91" s="2">
        <f>IFERROR(DATE(YEAR(Veg_Table[[#This Row],[Created2]]),MONTH(Veg_Table[[#This Row],[Created2]]),DAY(Veg_Table[[#This Row],[Created2]])),DATE(2019,1,1))</f>
        <v>43885</v>
      </c>
      <c r="U91" s="3">
        <f>VALUE(SUBSTITUTE(Veg_Table[[#This Row],[Created]],",",""))</f>
        <v>43885.608807870398</v>
      </c>
      <c r="V91" s="3" t="str">
        <f ca="1">IFERROR(_xlfn.IFNA(CELL("contents",INDIRECT(_xlfn.CONCAT("Veg_Table_Production_Data!",ADDRESS(MATCH(_xlfn.MAXIFS(#REF!,#REF!,"="&amp;Veg_Table[[#This Row],[AUTO_ID]],#REF!,"&lt;"&amp;Veg_Table[[#This Row],[EVM_LAST_EDITED_Day]]),#REF!,0),COLUMN(#REF!),4,1,)))),""),"")</f>
        <v/>
      </c>
      <c r="W91" s="3" t="str">
        <f ca="1">IF(Veg_Table[[#This Row],[Previous_Prescription]]="","No",IF(Veg_Table[[#This Row],[Previous_Prescription]]=Veg_Table[[#This Row],[PRESCRIP]],"No","Yes"))</f>
        <v>No</v>
      </c>
      <c r="X91" s="3" t="str">
        <f>IF(Veg_Table[[#This Row],[EVM_LAST_EDITED_Day]]=Veg_Table[[#This Row],[Created_Day]],"New","Old")</f>
        <v>Old</v>
      </c>
      <c r="Y91" s="1">
        <f>IFERROR(IF(FIND("delete",LOWER(Veg_Table[[#This Row],[PI_COMMENTS]]))&gt;=1,1,0),0)</f>
        <v>0</v>
      </c>
      <c r="Z91" s="1" t="str">
        <f>_xlfn.IFNA(IF(Veg_Table[[#This Row],[EVM_LAST_EDITOR]]="","Yes",VLOOKUP(Veg_Table[[#This Row],[EVM_LAST_EDITOR]],Roster_Table[#All],15,FALSE)),"Yes")</f>
        <v>No</v>
      </c>
      <c r="AA9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1" s="1" t="str">
        <f>_xlfn.IFNA(VLOOKUP(Veg_Table[[#This Row],[EVM_LAST_EDITOR]],Roster_Table[#All],3,FALSE),"zAWRR Not in Roster")</f>
        <v>Drew</v>
      </c>
      <c r="AC91" s="1" t="str">
        <f>_xlfn.IFNA(VLOOKUP(Veg_Table[[#This Row],[EVM_LAST_EDITOR]],Roster_Table[#All],2,FALSE),"zAWRR Not in Roster")</f>
        <v>Berlfein</v>
      </c>
      <c r="AD91" s="1" t="str">
        <f>IF(_xlfn.CONCAT(Veg_Table[[#This Row],[First_Name]]," ",Veg_Table[[#This Row],[Last_Name]])="zAWRR Not in Roster zAWRR Not in Roster","zAWRR Not in Roster",_xlfn.CONCAT(Veg_Table[[#This Row],[First_Name]]," ",Veg_Table[[#This Row],[Last_Name]]))</f>
        <v>Drew Berlfein</v>
      </c>
      <c r="AE91">
        <v>1780677</v>
      </c>
      <c r="AF91" t="s">
        <v>3003</v>
      </c>
      <c r="AG91" t="s">
        <v>30</v>
      </c>
      <c r="AH91" t="s">
        <v>2264</v>
      </c>
      <c r="AI91" t="s">
        <v>1880</v>
      </c>
      <c r="AJ91" t="s">
        <v>820</v>
      </c>
      <c r="AK91" t="s">
        <v>28</v>
      </c>
      <c r="AL91" t="s">
        <v>830</v>
      </c>
      <c r="AM91" t="s">
        <v>40</v>
      </c>
      <c r="AN91" t="s">
        <v>25</v>
      </c>
      <c r="AO91" t="s">
        <v>25</v>
      </c>
      <c r="AP91">
        <v>18</v>
      </c>
      <c r="AQ91">
        <v>70</v>
      </c>
      <c r="AR91" t="s">
        <v>28</v>
      </c>
      <c r="AS91" t="s">
        <v>823</v>
      </c>
      <c r="AT91" t="s">
        <v>515</v>
      </c>
      <c r="AU91" t="s">
        <v>25</v>
      </c>
      <c r="AV91" t="s">
        <v>28</v>
      </c>
      <c r="AW91" t="s">
        <v>3004</v>
      </c>
      <c r="AX91" t="s">
        <v>534</v>
      </c>
      <c r="AY91" t="s">
        <v>28</v>
      </c>
      <c r="AZ91">
        <v>5746657</v>
      </c>
      <c r="BA91" t="s">
        <v>823</v>
      </c>
      <c r="BB91" s="4">
        <v>43944.700220763887</v>
      </c>
      <c r="BC91" t="s">
        <v>28</v>
      </c>
      <c r="BD91" t="s">
        <v>29</v>
      </c>
      <c r="BF91" t="s">
        <v>28</v>
      </c>
      <c r="BG91" t="s">
        <v>534</v>
      </c>
      <c r="BH91" t="s">
        <v>28</v>
      </c>
      <c r="BI91" s="3">
        <v>43962.671033043982</v>
      </c>
      <c r="BJ91" t="s">
        <v>4495</v>
      </c>
      <c r="BK91" s="30" t="s">
        <v>533</v>
      </c>
      <c r="BL91" s="3">
        <v>43962.671159328704</v>
      </c>
      <c r="BM91" t="s">
        <v>31</v>
      </c>
      <c r="BN91" t="s">
        <v>32</v>
      </c>
      <c r="BO91" t="s">
        <v>2265</v>
      </c>
      <c r="BP91" t="s">
        <v>2266</v>
      </c>
      <c r="BQ91" t="s">
        <v>826</v>
      </c>
      <c r="BR91" t="s">
        <v>28</v>
      </c>
      <c r="BS91" t="s">
        <v>28</v>
      </c>
      <c r="BT91" t="s">
        <v>1854</v>
      </c>
      <c r="BU91" s="3">
        <v>43885.608807870369</v>
      </c>
      <c r="BV91" t="s">
        <v>803</v>
      </c>
      <c r="BW91" s="3">
        <v>43962.731554606478</v>
      </c>
      <c r="BX91" t="s">
        <v>3005</v>
      </c>
      <c r="CG91"/>
      <c r="CH91"/>
      <c r="CI91"/>
      <c r="CY91"/>
      <c r="DA91"/>
      <c r="DE91"/>
      <c r="DF91"/>
    </row>
    <row r="92" spans="1:110" x14ac:dyDescent="0.25">
      <c r="A92" s="1">
        <f>IF(Veg_Table[[#This Row],[VP_STATUS]]="Hold",0,IF(OR(AND(Veg_Table[[#This Row],[PRESCRIP]]="NW_No Work",Veg_Table[[#This Row],[VP_STATUS]]&lt;&gt;"No Work Required Under EVM"),AND(Veg_Table[[#This Row],[VP_STATUS]]="No Work Required Under EVM",Veg_Table[[#This Row],[PRESCRIP]]&lt;&gt;"NW_No Work")),1,0))</f>
        <v>0</v>
      </c>
      <c r="B92" s="1">
        <f>IF(Veg_Table[[#This Row],[SPECIES]]="",1,0)</f>
        <v>0</v>
      </c>
      <c r="C92" s="1">
        <f>IF(Veg_Table[[#This Row],[DIAMETER]]="",1,0)</f>
        <v>0</v>
      </c>
      <c r="D92" s="1">
        <f>IF(Veg_Table[[#This Row],[HEIGHT]]="",1,0)</f>
        <v>0</v>
      </c>
      <c r="E9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92" s="1">
        <f>IF(AND(Veg_Table[[#This Row],[TAT_RESULT]]="ABATE",Veg_Table[[#This Row],[PRESCRIP]]="NW_No Work"),1,0)</f>
        <v>0</v>
      </c>
      <c r="G92" s="1">
        <f>IF(OR(Veg_Table[[#This Row],[Prescription R-Scale]]="NA",Veg_Table[[#This Row],[Diameter R-Scale]]="NA"),0,IF(Veg_Table[[#This Row],[Diameter R-Scale]]&lt;&gt;Veg_Table[[#This Row],[Prescription R-Scale]],1,0))</f>
        <v>0</v>
      </c>
      <c r="H92" s="1">
        <f>IF(OR(AND(Veg_Table[[#This Row],[PRESCRIP]]="BC_Br Rmv", Veg_Table[[#This Row],[WOOD_MAN]]&lt;&gt;"Not Needed"),AND(Veg_Table[[#This Row],[PRESCRIP]]="BCS_Br Rmv+Trt", Veg_Table[[#This Row],[WOOD_MAN]]&lt;&gt;"Not Needed")),1,0)</f>
        <v>0</v>
      </c>
      <c r="I92" s="1">
        <f ca="1">IF(AND(Veg_Table[[#This Row],[Prescription_Changed]]="Yes",Veg_Table[[#This Row],[TAT_RESULT]]=""),1,0)</f>
        <v>0</v>
      </c>
      <c r="J92" s="1">
        <f ca="1">SUM(Veg_Table[[#This Row],[Prescription and Status do not match]:[Prescription_Edited_And_TAT_Is_Blank]])</f>
        <v>1</v>
      </c>
      <c r="K92" s="1">
        <f ca="1">IF(Veg_Table[[#This Row],[Sum of Errors]]&gt;0,1,0)</f>
        <v>1</v>
      </c>
      <c r="L92" s="1">
        <f>1</f>
        <v>1</v>
      </c>
      <c r="M9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92" s="1">
        <f>IF(OR(MID(Veg_Table[[#This Row],[PRESCRIP]],2,1)="1",MID(Veg_Table[[#This Row],[PRESCRIP]],2,1)="2",MID(Veg_Table[[#This Row],[PRESCRIP]],2,1)="3",MID(Veg_Table[[#This Row],[PRESCRIP]],2,1)="4"),_xlfn.NUMBERVALUE(MID(Veg_Table[[#This Row],[PRESCRIP]],2,1)),"NA")</f>
        <v>2</v>
      </c>
      <c r="O92" s="1">
        <f>WEEKNUM(Veg_Table[[#This Row],[EVM_LAST_EDITED_Day]],2)</f>
        <v>20</v>
      </c>
      <c r="P92" s="25">
        <f>IFERROR(DATE(YEAR(Veg_Table[[#This Row],[EVM_LAST_EDITED2]]),MONTH(Veg_Table[[#This Row],[EVM_LAST_EDITED2]]),DAY(Veg_Table[[#This Row],[EVM_LAST_EDITED2]])),DATE(2019,1,1))</f>
        <v>43962</v>
      </c>
      <c r="Q92" s="3">
        <f>VALUE(SUBSTITUTE(Veg_Table[[#This Row],[EVM_LAST_EDITED]],",",""))</f>
        <v>43962.673725868102</v>
      </c>
      <c r="R92" s="1" t="str">
        <f>_xlfn.IFNA(IF(Veg_Table[[#This Row],[EVM_LAST_EDITOR]]="","zBlank EVM Last Editor",VLOOKUP(Veg_Table[[#This Row],[EVM_LAST_EDITOR]],Roster_Table[#All],4,FALSE)),"zAWRR Not in Roster")</f>
        <v>AEA</v>
      </c>
      <c r="S92" s="1" t="str">
        <f>_xlfn.IFNA(IF(Veg_Table[[#This Row],[EVM_LAST_EDITOR]]="","zBlank EVM Last Editor",VLOOKUP(Veg_Table[[#This Row],[EVM_LAST_EDITOR]],Roster_Table[#All],16,FALSE)),"zCompany_AWRR not in Roster")</f>
        <v>Not in Sierra Roster</v>
      </c>
      <c r="T92" s="2">
        <f>IFERROR(DATE(YEAR(Veg_Table[[#This Row],[Created2]]),MONTH(Veg_Table[[#This Row],[Created2]]),DAY(Veg_Table[[#This Row],[Created2]])),DATE(2019,1,1))</f>
        <v>43754</v>
      </c>
      <c r="U92" s="3">
        <f>VALUE(SUBSTITUTE(Veg_Table[[#This Row],[Created]],",",""))</f>
        <v>43754.602881944404</v>
      </c>
      <c r="V92" s="3" t="str">
        <f ca="1">IFERROR(_xlfn.IFNA(CELL("contents",INDIRECT(_xlfn.CONCAT("Veg_Table_Production_Data!",ADDRESS(MATCH(_xlfn.MAXIFS(#REF!,#REF!,"="&amp;Veg_Table[[#This Row],[AUTO_ID]],#REF!,"&lt;"&amp;Veg_Table[[#This Row],[EVM_LAST_EDITED_Day]]),#REF!,0),COLUMN(#REF!),4,1,)))),""),"")</f>
        <v/>
      </c>
      <c r="W92" s="3" t="str">
        <f ca="1">IF(Veg_Table[[#This Row],[Previous_Prescription]]="","No",IF(Veg_Table[[#This Row],[Previous_Prescription]]=Veg_Table[[#This Row],[PRESCRIP]],"No","Yes"))</f>
        <v>No</v>
      </c>
      <c r="X92" s="3" t="str">
        <f>IF(Veg_Table[[#This Row],[EVM_LAST_EDITED_Day]]=Veg_Table[[#This Row],[Created_Day]],"New","Old")</f>
        <v>Old</v>
      </c>
      <c r="Y92" s="1">
        <f>IFERROR(IF(FIND("delete",LOWER(Veg_Table[[#This Row],[PI_COMMENTS]]))&gt;=1,1,0),0)</f>
        <v>0</v>
      </c>
      <c r="Z92" s="1" t="str">
        <f>_xlfn.IFNA(IF(Veg_Table[[#This Row],[EVM_LAST_EDITOR]]="","Yes",VLOOKUP(Veg_Table[[#This Row],[EVM_LAST_EDITOR]],Roster_Table[#All],15,FALSE)),"Yes")</f>
        <v>No</v>
      </c>
      <c r="AA9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2" s="1" t="str">
        <f>_xlfn.IFNA(VLOOKUP(Veg_Table[[#This Row],[EVM_LAST_EDITOR]],Roster_Table[#All],3,FALSE),"zAWRR Not in Roster")</f>
        <v>Drew</v>
      </c>
      <c r="AC92" s="1" t="str">
        <f>_xlfn.IFNA(VLOOKUP(Veg_Table[[#This Row],[EVM_LAST_EDITOR]],Roster_Table[#All],2,FALSE),"zAWRR Not in Roster")</f>
        <v>Berlfein</v>
      </c>
      <c r="AD92" s="1" t="str">
        <f>IF(_xlfn.CONCAT(Veg_Table[[#This Row],[First_Name]]," ",Veg_Table[[#This Row],[Last_Name]])="zAWRR Not in Roster zAWRR Not in Roster","zAWRR Not in Roster",_xlfn.CONCAT(Veg_Table[[#This Row],[First_Name]]," ",Veg_Table[[#This Row],[Last_Name]]))</f>
        <v>Drew Berlfein</v>
      </c>
      <c r="AE92">
        <v>1767895</v>
      </c>
      <c r="AF92" t="s">
        <v>3033</v>
      </c>
      <c r="AG92" t="s">
        <v>30</v>
      </c>
      <c r="AH92" t="s">
        <v>3012</v>
      </c>
      <c r="AI92" t="s">
        <v>3013</v>
      </c>
      <c r="AJ92" t="s">
        <v>820</v>
      </c>
      <c r="AK92" t="s">
        <v>28</v>
      </c>
      <c r="AL92" t="s">
        <v>830</v>
      </c>
      <c r="AM92" t="s">
        <v>38</v>
      </c>
      <c r="AN92" t="s">
        <v>25</v>
      </c>
      <c r="AO92" t="s">
        <v>25</v>
      </c>
      <c r="AP92">
        <v>22</v>
      </c>
      <c r="AQ92">
        <v>90</v>
      </c>
      <c r="AR92" t="s">
        <v>28</v>
      </c>
      <c r="AS92" t="s">
        <v>42</v>
      </c>
      <c r="AT92" t="s">
        <v>522</v>
      </c>
      <c r="AU92" t="s">
        <v>25</v>
      </c>
      <c r="AV92" t="s">
        <v>28</v>
      </c>
      <c r="AW92" t="s">
        <v>3034</v>
      </c>
      <c r="AX92" t="s">
        <v>534</v>
      </c>
      <c r="AY92" t="s">
        <v>28</v>
      </c>
      <c r="AZ92">
        <v>205</v>
      </c>
      <c r="BA92" t="s">
        <v>42</v>
      </c>
      <c r="BB92" s="4">
        <v>43962.673465879627</v>
      </c>
      <c r="BC92" t="s">
        <v>2823</v>
      </c>
      <c r="BD92" t="s">
        <v>29</v>
      </c>
      <c r="BF92" t="s">
        <v>28</v>
      </c>
      <c r="BG92" t="s">
        <v>534</v>
      </c>
      <c r="BH92" t="s">
        <v>28</v>
      </c>
      <c r="BI92" s="3">
        <v>43962.67360253472</v>
      </c>
      <c r="BJ92" t="s">
        <v>4465</v>
      </c>
      <c r="BK92" s="30" t="s">
        <v>533</v>
      </c>
      <c r="BL92" s="3">
        <v>43962.673725868059</v>
      </c>
      <c r="BM92" t="s">
        <v>31</v>
      </c>
      <c r="BN92" t="s">
        <v>32</v>
      </c>
      <c r="BO92" t="s">
        <v>4127</v>
      </c>
      <c r="BP92" t="s">
        <v>3014</v>
      </c>
      <c r="BQ92" t="s">
        <v>826</v>
      </c>
      <c r="BR92" t="s">
        <v>28</v>
      </c>
      <c r="BS92" t="s">
        <v>28</v>
      </c>
      <c r="BT92" t="s">
        <v>1023</v>
      </c>
      <c r="BU92" s="3">
        <v>43754.602881944447</v>
      </c>
      <c r="BV92" t="s">
        <v>803</v>
      </c>
      <c r="BW92" s="3">
        <v>43962.731554606478</v>
      </c>
      <c r="BX92" t="s">
        <v>3035</v>
      </c>
      <c r="CG92"/>
      <c r="CH92"/>
      <c r="CI92"/>
      <c r="CY92"/>
      <c r="DA92"/>
      <c r="DE92"/>
      <c r="DF92"/>
    </row>
    <row r="93" spans="1:110" x14ac:dyDescent="0.25">
      <c r="A93" s="1">
        <f>IF(Veg_Table[[#This Row],[VP_STATUS]]="Hold",0,IF(OR(AND(Veg_Table[[#This Row],[PRESCRIP]]="NW_No Work",Veg_Table[[#This Row],[VP_STATUS]]&lt;&gt;"No Work Required Under EVM"),AND(Veg_Table[[#This Row],[VP_STATUS]]="No Work Required Under EVM",Veg_Table[[#This Row],[PRESCRIP]]&lt;&gt;"NW_No Work")),1,0))</f>
        <v>0</v>
      </c>
      <c r="B93" s="1">
        <f>IF(Veg_Table[[#This Row],[SPECIES]]="",1,0)</f>
        <v>0</v>
      </c>
      <c r="C93" s="1">
        <f>IF(Veg_Table[[#This Row],[DIAMETER]]="",1,0)</f>
        <v>0</v>
      </c>
      <c r="D93" s="1">
        <f>IF(Veg_Table[[#This Row],[HEIGHT]]="",1,0)</f>
        <v>0</v>
      </c>
      <c r="E9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93" s="1">
        <f>IF(AND(Veg_Table[[#This Row],[TAT_RESULT]]="ABATE",Veg_Table[[#This Row],[PRESCRIP]]="NW_No Work"),1,0)</f>
        <v>0</v>
      </c>
      <c r="G93" s="1">
        <f>IF(OR(Veg_Table[[#This Row],[Prescription R-Scale]]="NA",Veg_Table[[#This Row],[Diameter R-Scale]]="NA"),0,IF(Veg_Table[[#This Row],[Diameter R-Scale]]&lt;&gt;Veg_Table[[#This Row],[Prescription R-Scale]],1,0))</f>
        <v>0</v>
      </c>
      <c r="H93" s="1">
        <f>IF(OR(AND(Veg_Table[[#This Row],[PRESCRIP]]="BC_Br Rmv", Veg_Table[[#This Row],[WOOD_MAN]]&lt;&gt;"Not Needed"),AND(Veg_Table[[#This Row],[PRESCRIP]]="BCS_Br Rmv+Trt", Veg_Table[[#This Row],[WOOD_MAN]]&lt;&gt;"Not Needed")),1,0)</f>
        <v>0</v>
      </c>
      <c r="I93" s="1">
        <f ca="1">IF(AND(Veg_Table[[#This Row],[Prescription_Changed]]="Yes",Veg_Table[[#This Row],[TAT_RESULT]]=""),1,0)</f>
        <v>0</v>
      </c>
      <c r="J93" s="1">
        <f ca="1">SUM(Veg_Table[[#This Row],[Prescription and Status do not match]:[Prescription_Edited_And_TAT_Is_Blank]])</f>
        <v>1</v>
      </c>
      <c r="K93" s="1">
        <f ca="1">IF(Veg_Table[[#This Row],[Sum of Errors]]&gt;0,1,0)</f>
        <v>1</v>
      </c>
      <c r="L93" s="1">
        <f>1</f>
        <v>1</v>
      </c>
      <c r="M9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93" s="1">
        <f>IF(OR(MID(Veg_Table[[#This Row],[PRESCRIP]],2,1)="1",MID(Veg_Table[[#This Row],[PRESCRIP]],2,1)="2",MID(Veg_Table[[#This Row],[PRESCRIP]],2,1)="3",MID(Veg_Table[[#This Row],[PRESCRIP]],2,1)="4"),_xlfn.NUMBERVALUE(MID(Veg_Table[[#This Row],[PRESCRIP]],2,1)),"NA")</f>
        <v>1</v>
      </c>
      <c r="O93" s="1">
        <f>WEEKNUM(Veg_Table[[#This Row],[EVM_LAST_EDITED_Day]],2)</f>
        <v>20</v>
      </c>
      <c r="P93" s="25">
        <f>IFERROR(DATE(YEAR(Veg_Table[[#This Row],[EVM_LAST_EDITED2]]),MONTH(Veg_Table[[#This Row],[EVM_LAST_EDITED2]]),DAY(Veg_Table[[#This Row],[EVM_LAST_EDITED2]])),DATE(2019,1,1))</f>
        <v>43962</v>
      </c>
      <c r="Q93" s="3">
        <f>VALUE(SUBSTITUTE(Veg_Table[[#This Row],[EVM_LAST_EDITED]],",",""))</f>
        <v>43962.676280081003</v>
      </c>
      <c r="R93" s="1" t="str">
        <f>_xlfn.IFNA(IF(Veg_Table[[#This Row],[EVM_LAST_EDITOR]]="","zBlank EVM Last Editor",VLOOKUP(Veg_Table[[#This Row],[EVM_LAST_EDITOR]],Roster_Table[#All],4,FALSE)),"zAWRR Not in Roster")</f>
        <v>zAWRR Not in Roster</v>
      </c>
      <c r="S93" s="1" t="str">
        <f>_xlfn.IFNA(IF(Veg_Table[[#This Row],[EVM_LAST_EDITOR]]="","zBlank EVM Last Editor",VLOOKUP(Veg_Table[[#This Row],[EVM_LAST_EDITOR]],Roster_Table[#All],16,FALSE)),"zCompany_AWRR not in Roster")</f>
        <v>zCompany_AWRR not in Roster</v>
      </c>
      <c r="T93" s="2">
        <f>IFERROR(DATE(YEAR(Veg_Table[[#This Row],[Created2]]),MONTH(Veg_Table[[#This Row],[Created2]]),DAY(Veg_Table[[#This Row],[Created2]])),DATE(2019,1,1))</f>
        <v>43770</v>
      </c>
      <c r="U93" s="3">
        <f>VALUE(SUBSTITUTE(Veg_Table[[#This Row],[Created]],",",""))</f>
        <v>43770.414120370398</v>
      </c>
      <c r="V93" s="3" t="str">
        <f ca="1">IFERROR(_xlfn.IFNA(CELL("contents",INDIRECT(_xlfn.CONCAT("Veg_Table_Production_Data!",ADDRESS(MATCH(_xlfn.MAXIFS(#REF!,#REF!,"="&amp;Veg_Table[[#This Row],[AUTO_ID]],#REF!,"&lt;"&amp;Veg_Table[[#This Row],[EVM_LAST_EDITED_Day]]),#REF!,0),COLUMN(#REF!),4,1,)))),""),"")</f>
        <v/>
      </c>
      <c r="W93" s="3" t="str">
        <f ca="1">IF(Veg_Table[[#This Row],[Previous_Prescription]]="","No",IF(Veg_Table[[#This Row],[Previous_Prescription]]=Veg_Table[[#This Row],[PRESCRIP]],"No","Yes"))</f>
        <v>No</v>
      </c>
      <c r="X93" s="3" t="str">
        <f>IF(Veg_Table[[#This Row],[EVM_LAST_EDITED_Day]]=Veg_Table[[#This Row],[Created_Day]],"New","Old")</f>
        <v>Old</v>
      </c>
      <c r="Y93" s="1">
        <f>IFERROR(IF(FIND("delete",LOWER(Veg_Table[[#This Row],[PI_COMMENTS]]))&gt;=1,1,0),0)</f>
        <v>0</v>
      </c>
      <c r="Z93" s="1" t="str">
        <f>_xlfn.IFNA(IF(Veg_Table[[#This Row],[EVM_LAST_EDITOR]]="","Yes",VLOOKUP(Veg_Table[[#This Row],[EVM_LAST_EDITOR]],Roster_Table[#All],15,FALSE)),"Yes")</f>
        <v>Yes</v>
      </c>
      <c r="AA9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3" s="1" t="str">
        <f>_xlfn.IFNA(VLOOKUP(Veg_Table[[#This Row],[EVM_LAST_EDITOR]],Roster_Table[#All],3,FALSE),"zAWRR Not in Roster")</f>
        <v>zAWRR Not in Roster</v>
      </c>
      <c r="AC93" s="1" t="str">
        <f>_xlfn.IFNA(VLOOKUP(Veg_Table[[#This Row],[EVM_LAST_EDITOR]],Roster_Table[#All],2,FALSE),"zAWRR Not in Roster")</f>
        <v>zAWRR Not in Roster</v>
      </c>
      <c r="AD93" s="1" t="str">
        <f>IF(_xlfn.CONCAT(Veg_Table[[#This Row],[First_Name]]," ",Veg_Table[[#This Row],[Last_Name]])="zAWRR Not in Roster zAWRR Not in Roster","zAWRR Not in Roster",_xlfn.CONCAT(Veg_Table[[#This Row],[First_Name]]," ",Veg_Table[[#This Row],[Last_Name]]))</f>
        <v>zAWRR Not in Roster</v>
      </c>
      <c r="AE93">
        <v>1770280</v>
      </c>
      <c r="AF93" t="s">
        <v>4467</v>
      </c>
      <c r="AG93" t="s">
        <v>30</v>
      </c>
      <c r="AH93" t="s">
        <v>1503</v>
      </c>
      <c r="AI93" t="s">
        <v>4468</v>
      </c>
      <c r="AJ93" t="s">
        <v>820</v>
      </c>
      <c r="AK93" t="s">
        <v>28</v>
      </c>
      <c r="AL93" t="s">
        <v>822</v>
      </c>
      <c r="AM93" t="s">
        <v>34</v>
      </c>
      <c r="AN93" t="s">
        <v>25</v>
      </c>
      <c r="AO93" t="s">
        <v>25</v>
      </c>
      <c r="AP93">
        <v>11</v>
      </c>
      <c r="AQ93">
        <v>35</v>
      </c>
      <c r="AR93" t="s">
        <v>28</v>
      </c>
      <c r="AS93" t="s">
        <v>45</v>
      </c>
      <c r="AT93" t="s">
        <v>515</v>
      </c>
      <c r="AU93" t="s">
        <v>25</v>
      </c>
      <c r="AV93" t="s">
        <v>28</v>
      </c>
      <c r="AW93" t="s">
        <v>4469</v>
      </c>
      <c r="AX93" t="s">
        <v>534</v>
      </c>
      <c r="AY93" t="s">
        <v>28</v>
      </c>
      <c r="AZ93">
        <v>23</v>
      </c>
      <c r="BA93" t="s">
        <v>45</v>
      </c>
      <c r="BB93" s="4">
        <v>43893.041666666664</v>
      </c>
      <c r="BC93" t="s">
        <v>28</v>
      </c>
      <c r="BD93" t="s">
        <v>29</v>
      </c>
      <c r="BF93" t="s">
        <v>28</v>
      </c>
      <c r="BG93" t="s">
        <v>534</v>
      </c>
      <c r="BH93" t="s">
        <v>28</v>
      </c>
      <c r="BI93" s="3">
        <v>43962.676250567129</v>
      </c>
      <c r="BJ93" t="s">
        <v>1249</v>
      </c>
      <c r="BK93" s="30" t="s">
        <v>821</v>
      </c>
      <c r="BL93" s="3">
        <v>43962.676280081017</v>
      </c>
      <c r="BM93" t="s">
        <v>31</v>
      </c>
      <c r="BN93" t="s">
        <v>32</v>
      </c>
      <c r="BO93" t="s">
        <v>1504</v>
      </c>
      <c r="BP93" t="s">
        <v>1505</v>
      </c>
      <c r="BQ93" t="s">
        <v>826</v>
      </c>
      <c r="BR93" t="s">
        <v>28</v>
      </c>
      <c r="BS93" t="s">
        <v>28</v>
      </c>
      <c r="BT93" t="s">
        <v>876</v>
      </c>
      <c r="BU93" s="3">
        <v>43770.414120370369</v>
      </c>
      <c r="BV93" t="s">
        <v>803</v>
      </c>
      <c r="BW93" s="3">
        <v>43962.731554606478</v>
      </c>
      <c r="BX93" t="s">
        <v>4470</v>
      </c>
      <c r="CG93"/>
      <c r="CH93"/>
      <c r="CI93"/>
      <c r="CY93"/>
      <c r="DA93"/>
      <c r="DE93"/>
      <c r="DF93"/>
    </row>
    <row r="94" spans="1:110" x14ac:dyDescent="0.25">
      <c r="A94" s="1">
        <f>IF(Veg_Table[[#This Row],[VP_STATUS]]="Hold",0,IF(OR(AND(Veg_Table[[#This Row],[PRESCRIP]]="NW_No Work",Veg_Table[[#This Row],[VP_STATUS]]&lt;&gt;"No Work Required Under EVM"),AND(Veg_Table[[#This Row],[VP_STATUS]]="No Work Required Under EVM",Veg_Table[[#This Row],[PRESCRIP]]&lt;&gt;"NW_No Work")),1,0))</f>
        <v>0</v>
      </c>
      <c r="B94" s="1">
        <f>IF(Veg_Table[[#This Row],[SPECIES]]="",1,0)</f>
        <v>0</v>
      </c>
      <c r="C94" s="1">
        <f>IF(Veg_Table[[#This Row],[DIAMETER]]="",1,0)</f>
        <v>0</v>
      </c>
      <c r="D94" s="1">
        <f>IF(Veg_Table[[#This Row],[HEIGHT]]="",1,0)</f>
        <v>0</v>
      </c>
      <c r="E9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94" s="1">
        <f>IF(AND(Veg_Table[[#This Row],[TAT_RESULT]]="ABATE",Veg_Table[[#This Row],[PRESCRIP]]="NW_No Work"),1,0)</f>
        <v>0</v>
      </c>
      <c r="G94" s="1">
        <f>IF(OR(Veg_Table[[#This Row],[Prescription R-Scale]]="NA",Veg_Table[[#This Row],[Diameter R-Scale]]="NA"),0,IF(Veg_Table[[#This Row],[Diameter R-Scale]]&lt;&gt;Veg_Table[[#This Row],[Prescription R-Scale]],1,0))</f>
        <v>0</v>
      </c>
      <c r="H94" s="1">
        <f>IF(OR(AND(Veg_Table[[#This Row],[PRESCRIP]]="BC_Br Rmv", Veg_Table[[#This Row],[WOOD_MAN]]&lt;&gt;"Not Needed"),AND(Veg_Table[[#This Row],[PRESCRIP]]="BCS_Br Rmv+Trt", Veg_Table[[#This Row],[WOOD_MAN]]&lt;&gt;"Not Needed")),1,0)</f>
        <v>0</v>
      </c>
      <c r="I94" s="1">
        <f ca="1">IF(AND(Veg_Table[[#This Row],[Prescription_Changed]]="Yes",Veg_Table[[#This Row],[TAT_RESULT]]=""),1,0)</f>
        <v>0</v>
      </c>
      <c r="J94" s="1">
        <f ca="1">SUM(Veg_Table[[#This Row],[Prescription and Status do not match]:[Prescription_Edited_And_TAT_Is_Blank]])</f>
        <v>1</v>
      </c>
      <c r="K94" s="1">
        <f ca="1">IF(Veg_Table[[#This Row],[Sum of Errors]]&gt;0,1,0)</f>
        <v>1</v>
      </c>
      <c r="L94" s="1">
        <f>1</f>
        <v>1</v>
      </c>
      <c r="M9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94" s="1">
        <f>IF(OR(MID(Veg_Table[[#This Row],[PRESCRIP]],2,1)="1",MID(Veg_Table[[#This Row],[PRESCRIP]],2,1)="2",MID(Veg_Table[[#This Row],[PRESCRIP]],2,1)="3",MID(Veg_Table[[#This Row],[PRESCRIP]],2,1)="4"),_xlfn.NUMBERVALUE(MID(Veg_Table[[#This Row],[PRESCRIP]],2,1)),"NA")</f>
        <v>1</v>
      </c>
      <c r="O94" s="1">
        <f>WEEKNUM(Veg_Table[[#This Row],[EVM_LAST_EDITED_Day]],2)</f>
        <v>20</v>
      </c>
      <c r="P94" s="25">
        <f>IFERROR(DATE(YEAR(Veg_Table[[#This Row],[EVM_LAST_EDITED2]]),MONTH(Veg_Table[[#This Row],[EVM_LAST_EDITED2]]),DAY(Veg_Table[[#This Row],[EVM_LAST_EDITED2]])),DATE(2019,1,1))</f>
        <v>43962</v>
      </c>
      <c r="Q94" s="3">
        <f>VALUE(SUBSTITUTE(Veg_Table[[#This Row],[EVM_LAST_EDITED]],",",""))</f>
        <v>43962.676826377297</v>
      </c>
      <c r="R94" s="1" t="str">
        <f>_xlfn.IFNA(IF(Veg_Table[[#This Row],[EVM_LAST_EDITOR]]="","zBlank EVM Last Editor",VLOOKUP(Veg_Table[[#This Row],[EVM_LAST_EDITOR]],Roster_Table[#All],4,FALSE)),"zAWRR Not in Roster")</f>
        <v>zAWRR Not in Roster</v>
      </c>
      <c r="S94" s="1" t="str">
        <f>_xlfn.IFNA(IF(Veg_Table[[#This Row],[EVM_LAST_EDITOR]]="","zBlank EVM Last Editor",VLOOKUP(Veg_Table[[#This Row],[EVM_LAST_EDITOR]],Roster_Table[#All],16,FALSE)),"zCompany_AWRR not in Roster")</f>
        <v>zCompany_AWRR not in Roster</v>
      </c>
      <c r="T94" s="2">
        <f>IFERROR(DATE(YEAR(Veg_Table[[#This Row],[Created2]]),MONTH(Veg_Table[[#This Row],[Created2]]),DAY(Veg_Table[[#This Row],[Created2]])),DATE(2019,1,1))</f>
        <v>43770</v>
      </c>
      <c r="U94" s="3">
        <f>VALUE(SUBSTITUTE(Veg_Table[[#This Row],[Created]],",",""))</f>
        <v>43770.417245370401</v>
      </c>
      <c r="V94" s="3" t="str">
        <f ca="1">IFERROR(_xlfn.IFNA(CELL("contents",INDIRECT(_xlfn.CONCAT("Veg_Table_Production_Data!",ADDRESS(MATCH(_xlfn.MAXIFS(#REF!,#REF!,"="&amp;Veg_Table[[#This Row],[AUTO_ID]],#REF!,"&lt;"&amp;Veg_Table[[#This Row],[EVM_LAST_EDITED_Day]]),#REF!,0),COLUMN(#REF!),4,1,)))),""),"")</f>
        <v/>
      </c>
      <c r="W94" s="3" t="str">
        <f ca="1">IF(Veg_Table[[#This Row],[Previous_Prescription]]="","No",IF(Veg_Table[[#This Row],[Previous_Prescription]]=Veg_Table[[#This Row],[PRESCRIP]],"No","Yes"))</f>
        <v>No</v>
      </c>
      <c r="X94" s="3" t="str">
        <f>IF(Veg_Table[[#This Row],[EVM_LAST_EDITED_Day]]=Veg_Table[[#This Row],[Created_Day]],"New","Old")</f>
        <v>Old</v>
      </c>
      <c r="Y94" s="1">
        <f>IFERROR(IF(FIND("delete",LOWER(Veg_Table[[#This Row],[PI_COMMENTS]]))&gt;=1,1,0),0)</f>
        <v>0</v>
      </c>
      <c r="Z94" s="1" t="str">
        <f>_xlfn.IFNA(IF(Veg_Table[[#This Row],[EVM_LAST_EDITOR]]="","Yes",VLOOKUP(Veg_Table[[#This Row],[EVM_LAST_EDITOR]],Roster_Table[#All],15,FALSE)),"Yes")</f>
        <v>Yes</v>
      </c>
      <c r="AA9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4" s="1" t="str">
        <f>_xlfn.IFNA(VLOOKUP(Veg_Table[[#This Row],[EVM_LAST_EDITOR]],Roster_Table[#All],3,FALSE),"zAWRR Not in Roster")</f>
        <v>zAWRR Not in Roster</v>
      </c>
      <c r="AC94" s="1" t="str">
        <f>_xlfn.IFNA(VLOOKUP(Veg_Table[[#This Row],[EVM_LAST_EDITOR]],Roster_Table[#All],2,FALSE),"zAWRR Not in Roster")</f>
        <v>zAWRR Not in Roster</v>
      </c>
      <c r="AD94" s="1" t="str">
        <f>IF(_xlfn.CONCAT(Veg_Table[[#This Row],[First_Name]]," ",Veg_Table[[#This Row],[Last_Name]])="zAWRR Not in Roster zAWRR Not in Roster","zAWRR Not in Roster",_xlfn.CONCAT(Veg_Table[[#This Row],[First_Name]]," ",Veg_Table[[#This Row],[Last_Name]]))</f>
        <v>zAWRR Not in Roster</v>
      </c>
      <c r="AE94">
        <v>1770281</v>
      </c>
      <c r="AF94" t="s">
        <v>4471</v>
      </c>
      <c r="AG94" t="s">
        <v>30</v>
      </c>
      <c r="AH94" t="s">
        <v>1503</v>
      </c>
      <c r="AI94" t="s">
        <v>4468</v>
      </c>
      <c r="AJ94" t="s">
        <v>820</v>
      </c>
      <c r="AK94" t="s">
        <v>28</v>
      </c>
      <c r="AL94" t="s">
        <v>822</v>
      </c>
      <c r="AM94" t="s">
        <v>34</v>
      </c>
      <c r="AN94" t="s">
        <v>25</v>
      </c>
      <c r="AO94" t="s">
        <v>25</v>
      </c>
      <c r="AP94">
        <v>8</v>
      </c>
      <c r="AQ94">
        <v>20</v>
      </c>
      <c r="AR94" t="s">
        <v>28</v>
      </c>
      <c r="AS94" t="s">
        <v>55</v>
      </c>
      <c r="AT94" t="s">
        <v>515</v>
      </c>
      <c r="AU94" t="s">
        <v>25</v>
      </c>
      <c r="AV94" t="s">
        <v>28</v>
      </c>
      <c r="AW94" t="s">
        <v>4472</v>
      </c>
      <c r="AX94" t="s">
        <v>534</v>
      </c>
      <c r="AY94" t="s">
        <v>28</v>
      </c>
      <c r="AZ94">
        <v>23</v>
      </c>
      <c r="BA94" t="s">
        <v>55</v>
      </c>
      <c r="BB94" s="4">
        <v>43893.041666666664</v>
      </c>
      <c r="BC94" t="s">
        <v>28</v>
      </c>
      <c r="BD94" t="s">
        <v>29</v>
      </c>
      <c r="BF94" t="s">
        <v>28</v>
      </c>
      <c r="BG94" t="s">
        <v>534</v>
      </c>
      <c r="BH94" t="s">
        <v>28</v>
      </c>
      <c r="BI94" s="3">
        <v>43962.676731643522</v>
      </c>
      <c r="BJ94" t="s">
        <v>1249</v>
      </c>
      <c r="BK94" s="30" t="s">
        <v>821</v>
      </c>
      <c r="BL94" s="3">
        <v>43962.676826377312</v>
      </c>
      <c r="BM94" t="s">
        <v>31</v>
      </c>
      <c r="BN94" t="s">
        <v>32</v>
      </c>
      <c r="BO94" t="s">
        <v>1504</v>
      </c>
      <c r="BP94" t="s">
        <v>1505</v>
      </c>
      <c r="BQ94" t="s">
        <v>826</v>
      </c>
      <c r="BR94" t="s">
        <v>28</v>
      </c>
      <c r="BS94" t="s">
        <v>28</v>
      </c>
      <c r="BT94" t="s">
        <v>876</v>
      </c>
      <c r="BU94" s="3">
        <v>43770.417245370372</v>
      </c>
      <c r="BV94" t="s">
        <v>803</v>
      </c>
      <c r="BW94" s="3">
        <v>43962.731554606478</v>
      </c>
      <c r="BX94" t="s">
        <v>4473</v>
      </c>
      <c r="CG94"/>
      <c r="CH94"/>
      <c r="CI94"/>
      <c r="CY94"/>
      <c r="DA94"/>
      <c r="DE94"/>
      <c r="DF94"/>
    </row>
    <row r="95" spans="1:110" x14ac:dyDescent="0.25">
      <c r="A95" s="1">
        <f>IF(Veg_Table[[#This Row],[VP_STATUS]]="Hold",0,IF(OR(AND(Veg_Table[[#This Row],[PRESCRIP]]="NW_No Work",Veg_Table[[#This Row],[VP_STATUS]]&lt;&gt;"No Work Required Under EVM"),AND(Veg_Table[[#This Row],[VP_STATUS]]="No Work Required Under EVM",Veg_Table[[#This Row],[PRESCRIP]]&lt;&gt;"NW_No Work")),1,0))</f>
        <v>0</v>
      </c>
      <c r="B95" s="1">
        <f>IF(Veg_Table[[#This Row],[SPECIES]]="",1,0)</f>
        <v>0</v>
      </c>
      <c r="C95" s="1">
        <f>IF(Veg_Table[[#This Row],[DIAMETER]]="",1,0)</f>
        <v>0</v>
      </c>
      <c r="D95" s="1">
        <f>IF(Veg_Table[[#This Row],[HEIGHT]]="",1,0)</f>
        <v>0</v>
      </c>
      <c r="E9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95" s="1">
        <f>IF(AND(Veg_Table[[#This Row],[TAT_RESULT]]="ABATE",Veg_Table[[#This Row],[PRESCRIP]]="NW_No Work"),1,0)</f>
        <v>0</v>
      </c>
      <c r="G95" s="1">
        <f>IF(OR(Veg_Table[[#This Row],[Prescription R-Scale]]="NA",Veg_Table[[#This Row],[Diameter R-Scale]]="NA"),0,IF(Veg_Table[[#This Row],[Diameter R-Scale]]&lt;&gt;Veg_Table[[#This Row],[Prescription R-Scale]],1,0))</f>
        <v>0</v>
      </c>
      <c r="H95" s="1">
        <f>IF(OR(AND(Veg_Table[[#This Row],[PRESCRIP]]="BC_Br Rmv", Veg_Table[[#This Row],[WOOD_MAN]]&lt;&gt;"Not Needed"),AND(Veg_Table[[#This Row],[PRESCRIP]]="BCS_Br Rmv+Trt", Veg_Table[[#This Row],[WOOD_MAN]]&lt;&gt;"Not Needed")),1,0)</f>
        <v>0</v>
      </c>
      <c r="I95" s="1">
        <f ca="1">IF(AND(Veg_Table[[#This Row],[Prescription_Changed]]="Yes",Veg_Table[[#This Row],[TAT_RESULT]]=""),1,0)</f>
        <v>0</v>
      </c>
      <c r="J95" s="1">
        <f ca="1">SUM(Veg_Table[[#This Row],[Prescription and Status do not match]:[Prescription_Edited_And_TAT_Is_Blank]])</f>
        <v>1</v>
      </c>
      <c r="K95" s="1">
        <f ca="1">IF(Veg_Table[[#This Row],[Sum of Errors]]&gt;0,1,0)</f>
        <v>1</v>
      </c>
      <c r="L95" s="1">
        <f>1</f>
        <v>1</v>
      </c>
      <c r="M9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95" s="1">
        <f>IF(OR(MID(Veg_Table[[#This Row],[PRESCRIP]],2,1)="1",MID(Veg_Table[[#This Row],[PRESCRIP]],2,1)="2",MID(Veg_Table[[#This Row],[PRESCRIP]],2,1)="3",MID(Veg_Table[[#This Row],[PRESCRIP]],2,1)="4"),_xlfn.NUMBERVALUE(MID(Veg_Table[[#This Row],[PRESCRIP]],2,1)),"NA")</f>
        <v>2</v>
      </c>
      <c r="O95" s="1">
        <f>WEEKNUM(Veg_Table[[#This Row],[EVM_LAST_EDITED_Day]],2)</f>
        <v>20</v>
      </c>
      <c r="P95" s="25">
        <f>IFERROR(DATE(YEAR(Veg_Table[[#This Row],[EVM_LAST_EDITED2]]),MONTH(Veg_Table[[#This Row],[EVM_LAST_EDITED2]]),DAY(Veg_Table[[#This Row],[EVM_LAST_EDITED2]])),DATE(2019,1,1))</f>
        <v>43962</v>
      </c>
      <c r="Q95" s="3">
        <f>VALUE(SUBSTITUTE(Veg_Table[[#This Row],[EVM_LAST_EDITED]],",",""))</f>
        <v>43962.677265289298</v>
      </c>
      <c r="R95" s="1" t="str">
        <f>_xlfn.IFNA(IF(Veg_Table[[#This Row],[EVM_LAST_EDITOR]]="","zBlank EVM Last Editor",VLOOKUP(Veg_Table[[#This Row],[EVM_LAST_EDITOR]],Roster_Table[#All],4,FALSE)),"zAWRR Not in Roster")</f>
        <v>zAWRR Not in Roster</v>
      </c>
      <c r="S95" s="1" t="str">
        <f>_xlfn.IFNA(IF(Veg_Table[[#This Row],[EVM_LAST_EDITOR]]="","zBlank EVM Last Editor",VLOOKUP(Veg_Table[[#This Row],[EVM_LAST_EDITOR]],Roster_Table[#All],16,FALSE)),"zCompany_AWRR not in Roster")</f>
        <v>zCompany_AWRR not in Roster</v>
      </c>
      <c r="T95" s="2">
        <f>IFERROR(DATE(YEAR(Veg_Table[[#This Row],[Created2]]),MONTH(Veg_Table[[#This Row],[Created2]]),DAY(Veg_Table[[#This Row],[Created2]])),DATE(2019,1,1))</f>
        <v>43770</v>
      </c>
      <c r="U95" s="3">
        <f>VALUE(SUBSTITUTE(Veg_Table[[#This Row],[Created]],",",""))</f>
        <v>43770.419305555602</v>
      </c>
      <c r="V95" s="3" t="str">
        <f ca="1">IFERROR(_xlfn.IFNA(CELL("contents",INDIRECT(_xlfn.CONCAT("Veg_Table_Production_Data!",ADDRESS(MATCH(_xlfn.MAXIFS(#REF!,#REF!,"="&amp;Veg_Table[[#This Row],[AUTO_ID]],#REF!,"&lt;"&amp;Veg_Table[[#This Row],[EVM_LAST_EDITED_Day]]),#REF!,0),COLUMN(#REF!),4,1,)))),""),"")</f>
        <v/>
      </c>
      <c r="W95" s="3" t="str">
        <f ca="1">IF(Veg_Table[[#This Row],[Previous_Prescription]]="","No",IF(Veg_Table[[#This Row],[Previous_Prescription]]=Veg_Table[[#This Row],[PRESCRIP]],"No","Yes"))</f>
        <v>No</v>
      </c>
      <c r="X95" s="3" t="str">
        <f>IF(Veg_Table[[#This Row],[EVM_LAST_EDITED_Day]]=Veg_Table[[#This Row],[Created_Day]],"New","Old")</f>
        <v>Old</v>
      </c>
      <c r="Y95" s="1">
        <f>IFERROR(IF(FIND("delete",LOWER(Veg_Table[[#This Row],[PI_COMMENTS]]))&gt;=1,1,0),0)</f>
        <v>0</v>
      </c>
      <c r="Z95" s="1" t="str">
        <f>_xlfn.IFNA(IF(Veg_Table[[#This Row],[EVM_LAST_EDITOR]]="","Yes",VLOOKUP(Veg_Table[[#This Row],[EVM_LAST_EDITOR]],Roster_Table[#All],15,FALSE)),"Yes")</f>
        <v>Yes</v>
      </c>
      <c r="AA9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5" s="1" t="str">
        <f>_xlfn.IFNA(VLOOKUP(Veg_Table[[#This Row],[EVM_LAST_EDITOR]],Roster_Table[#All],3,FALSE),"zAWRR Not in Roster")</f>
        <v>zAWRR Not in Roster</v>
      </c>
      <c r="AC95" s="1" t="str">
        <f>_xlfn.IFNA(VLOOKUP(Veg_Table[[#This Row],[EVM_LAST_EDITOR]],Roster_Table[#All],2,FALSE),"zAWRR Not in Roster")</f>
        <v>zAWRR Not in Roster</v>
      </c>
      <c r="AD95" s="1" t="str">
        <f>IF(_xlfn.CONCAT(Veg_Table[[#This Row],[First_Name]]," ",Veg_Table[[#This Row],[Last_Name]])="zAWRR Not in Roster zAWRR Not in Roster","zAWRR Not in Roster",_xlfn.CONCAT(Veg_Table[[#This Row],[First_Name]]," ",Veg_Table[[#This Row],[Last_Name]]))</f>
        <v>zAWRR Not in Roster</v>
      </c>
      <c r="AE95">
        <v>1770282</v>
      </c>
      <c r="AF95" t="s">
        <v>4474</v>
      </c>
      <c r="AG95" t="s">
        <v>30</v>
      </c>
      <c r="AH95" t="s">
        <v>1503</v>
      </c>
      <c r="AI95" t="s">
        <v>4468</v>
      </c>
      <c r="AJ95" t="s">
        <v>820</v>
      </c>
      <c r="AK95" t="s">
        <v>28</v>
      </c>
      <c r="AL95" t="s">
        <v>822</v>
      </c>
      <c r="AM95" t="s">
        <v>34</v>
      </c>
      <c r="AN95" t="s">
        <v>25</v>
      </c>
      <c r="AO95" t="s">
        <v>25</v>
      </c>
      <c r="AP95">
        <v>13</v>
      </c>
      <c r="AQ95">
        <v>27</v>
      </c>
      <c r="AR95" t="s">
        <v>28</v>
      </c>
      <c r="AS95" t="s">
        <v>42</v>
      </c>
      <c r="AT95" t="s">
        <v>515</v>
      </c>
      <c r="AU95" t="s">
        <v>25</v>
      </c>
      <c r="AV95" t="s">
        <v>28</v>
      </c>
      <c r="AW95" t="s">
        <v>4475</v>
      </c>
      <c r="AX95" t="s">
        <v>534</v>
      </c>
      <c r="AY95" t="s">
        <v>28</v>
      </c>
      <c r="AZ95">
        <v>23</v>
      </c>
      <c r="BA95" t="s">
        <v>42</v>
      </c>
      <c r="BB95" s="4">
        <v>43893.041666666664</v>
      </c>
      <c r="BC95" t="s">
        <v>28</v>
      </c>
      <c r="BD95" t="s">
        <v>29</v>
      </c>
      <c r="BF95" t="s">
        <v>28</v>
      </c>
      <c r="BG95" t="s">
        <v>534</v>
      </c>
      <c r="BH95" t="s">
        <v>28</v>
      </c>
      <c r="BI95" s="3">
        <v>43962.677220451391</v>
      </c>
      <c r="BJ95" t="s">
        <v>1249</v>
      </c>
      <c r="BK95" s="30" t="s">
        <v>821</v>
      </c>
      <c r="BL95" s="3">
        <v>43962.677265289349</v>
      </c>
      <c r="BM95" t="s">
        <v>31</v>
      </c>
      <c r="BN95" t="s">
        <v>32</v>
      </c>
      <c r="BO95" t="s">
        <v>1504</v>
      </c>
      <c r="BP95" t="s">
        <v>1505</v>
      </c>
      <c r="BQ95" t="s">
        <v>826</v>
      </c>
      <c r="BR95" t="s">
        <v>28</v>
      </c>
      <c r="BS95" t="s">
        <v>28</v>
      </c>
      <c r="BT95" t="s">
        <v>876</v>
      </c>
      <c r="BU95" s="3">
        <v>43770.419305555559</v>
      </c>
      <c r="BV95" t="s">
        <v>803</v>
      </c>
      <c r="BW95" s="3">
        <v>43962.731554606478</v>
      </c>
      <c r="BX95" t="s">
        <v>4476</v>
      </c>
      <c r="CG95"/>
      <c r="CH95"/>
      <c r="CI95"/>
      <c r="CY95"/>
      <c r="DA95"/>
      <c r="DE95"/>
      <c r="DF95"/>
    </row>
    <row r="96" spans="1:110" x14ac:dyDescent="0.25">
      <c r="A96" s="1">
        <f>IF(Veg_Table[[#This Row],[VP_STATUS]]="Hold",0,IF(OR(AND(Veg_Table[[#This Row],[PRESCRIP]]="NW_No Work",Veg_Table[[#This Row],[VP_STATUS]]&lt;&gt;"No Work Required Under EVM"),AND(Veg_Table[[#This Row],[VP_STATUS]]="No Work Required Under EVM",Veg_Table[[#This Row],[PRESCRIP]]&lt;&gt;"NW_No Work")),1,0))</f>
        <v>0</v>
      </c>
      <c r="B96" s="1">
        <f>IF(Veg_Table[[#This Row],[SPECIES]]="",1,0)</f>
        <v>0</v>
      </c>
      <c r="C96" s="1">
        <f>IF(Veg_Table[[#This Row],[DIAMETER]]="",1,0)</f>
        <v>0</v>
      </c>
      <c r="D96" s="1">
        <f>IF(Veg_Table[[#This Row],[HEIGHT]]="",1,0)</f>
        <v>0</v>
      </c>
      <c r="E9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96" s="1">
        <f>IF(AND(Veg_Table[[#This Row],[TAT_RESULT]]="ABATE",Veg_Table[[#This Row],[PRESCRIP]]="NW_No Work"),1,0)</f>
        <v>0</v>
      </c>
      <c r="G96" s="1">
        <f>IF(OR(Veg_Table[[#This Row],[Prescription R-Scale]]="NA",Veg_Table[[#This Row],[Diameter R-Scale]]="NA"),0,IF(Veg_Table[[#This Row],[Diameter R-Scale]]&lt;&gt;Veg_Table[[#This Row],[Prescription R-Scale]],1,0))</f>
        <v>0</v>
      </c>
      <c r="H96" s="1">
        <f>IF(OR(AND(Veg_Table[[#This Row],[PRESCRIP]]="BC_Br Rmv", Veg_Table[[#This Row],[WOOD_MAN]]&lt;&gt;"Not Needed"),AND(Veg_Table[[#This Row],[PRESCRIP]]="BCS_Br Rmv+Trt", Veg_Table[[#This Row],[WOOD_MAN]]&lt;&gt;"Not Needed")),1,0)</f>
        <v>0</v>
      </c>
      <c r="I96" s="1">
        <f ca="1">IF(AND(Veg_Table[[#This Row],[Prescription_Changed]]="Yes",Veg_Table[[#This Row],[TAT_RESULT]]=""),1,0)</f>
        <v>0</v>
      </c>
      <c r="J96" s="1">
        <f ca="1">SUM(Veg_Table[[#This Row],[Prescription and Status do not match]:[Prescription_Edited_And_TAT_Is_Blank]])</f>
        <v>1</v>
      </c>
      <c r="K96" s="1">
        <f ca="1">IF(Veg_Table[[#This Row],[Sum of Errors]]&gt;0,1,0)</f>
        <v>1</v>
      </c>
      <c r="L96" s="1">
        <f>1</f>
        <v>1</v>
      </c>
      <c r="M9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96" s="1" t="str">
        <f>IF(OR(MID(Veg_Table[[#This Row],[PRESCRIP]],2,1)="1",MID(Veg_Table[[#This Row],[PRESCRIP]],2,1)="2",MID(Veg_Table[[#This Row],[PRESCRIP]],2,1)="3",MID(Veg_Table[[#This Row],[PRESCRIP]],2,1)="4"),_xlfn.NUMBERVALUE(MID(Veg_Table[[#This Row],[PRESCRIP]],2,1)),"NA")</f>
        <v>NA</v>
      </c>
      <c r="O96" s="1">
        <f>WEEKNUM(Veg_Table[[#This Row],[EVM_LAST_EDITED_Day]],2)</f>
        <v>20</v>
      </c>
      <c r="P96" s="25">
        <f>IFERROR(DATE(YEAR(Veg_Table[[#This Row],[EVM_LAST_EDITED2]]),MONTH(Veg_Table[[#This Row],[EVM_LAST_EDITED2]]),DAY(Veg_Table[[#This Row],[EVM_LAST_EDITED2]])),DATE(2019,1,1))</f>
        <v>43962</v>
      </c>
      <c r="Q96" s="3">
        <f>VALUE(SUBSTITUTE(Veg_Table[[#This Row],[EVM_LAST_EDITED]],",",""))</f>
        <v>43962.677426319402</v>
      </c>
      <c r="R96" s="1" t="str">
        <f>_xlfn.IFNA(IF(Veg_Table[[#This Row],[EVM_LAST_EDITOR]]="","zBlank EVM Last Editor",VLOOKUP(Veg_Table[[#This Row],[EVM_LAST_EDITOR]],Roster_Table[#All],4,FALSE)),"zAWRR Not in Roster")</f>
        <v>MOW</v>
      </c>
      <c r="S96" s="1" t="str">
        <f>_xlfn.IFNA(IF(Veg_Table[[#This Row],[EVM_LAST_EDITOR]]="","zBlank EVM Last Editor",VLOOKUP(Veg_Table[[#This Row],[EVM_LAST_EDITOR]],Roster_Table[#All],16,FALSE)),"zCompany_AWRR not in Roster")</f>
        <v>Not in Sierra Roster</v>
      </c>
      <c r="T96" s="2">
        <f>IFERROR(DATE(YEAR(Veg_Table[[#This Row],[Created2]]),MONTH(Veg_Table[[#This Row],[Created2]]),DAY(Veg_Table[[#This Row],[Created2]])),DATE(2019,1,1))</f>
        <v>43866</v>
      </c>
      <c r="U96" s="3">
        <f>VALUE(SUBSTITUTE(Veg_Table[[#This Row],[Created]],",",""))</f>
        <v>43866.588935185202</v>
      </c>
      <c r="V96" s="3" t="str">
        <f ca="1">IFERROR(_xlfn.IFNA(CELL("contents",INDIRECT(_xlfn.CONCAT("Veg_Table_Production_Data!",ADDRESS(MATCH(_xlfn.MAXIFS(#REF!,#REF!,"="&amp;Veg_Table[[#This Row],[AUTO_ID]],#REF!,"&lt;"&amp;Veg_Table[[#This Row],[EVM_LAST_EDITED_Day]]),#REF!,0),COLUMN(#REF!),4,1,)))),""),"")</f>
        <v/>
      </c>
      <c r="W96" s="3" t="str">
        <f ca="1">IF(Veg_Table[[#This Row],[Previous_Prescription]]="","No",IF(Veg_Table[[#This Row],[Previous_Prescription]]=Veg_Table[[#This Row],[PRESCRIP]],"No","Yes"))</f>
        <v>No</v>
      </c>
      <c r="X96" s="3" t="str">
        <f>IF(Veg_Table[[#This Row],[EVM_LAST_EDITED_Day]]=Veg_Table[[#This Row],[Created_Day]],"New","Old")</f>
        <v>Old</v>
      </c>
      <c r="Y96" s="1">
        <f>IFERROR(IF(FIND("delete",LOWER(Veg_Table[[#This Row],[PI_COMMENTS]]))&gt;=1,1,0),0)</f>
        <v>0</v>
      </c>
      <c r="Z96" s="1" t="str">
        <f>_xlfn.IFNA(IF(Veg_Table[[#This Row],[EVM_LAST_EDITOR]]="","Yes",VLOOKUP(Veg_Table[[#This Row],[EVM_LAST_EDITOR]],Roster_Table[#All],15,FALSE)),"Yes")</f>
        <v>No</v>
      </c>
      <c r="AA9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6" s="1" t="str">
        <f>_xlfn.IFNA(VLOOKUP(Veg_Table[[#This Row],[EVM_LAST_EDITOR]],Roster_Table[#All],3,FALSE),"zAWRR Not in Roster")</f>
        <v>Roberto</v>
      </c>
      <c r="AC96" s="1" t="str">
        <f>_xlfn.IFNA(VLOOKUP(Veg_Table[[#This Row],[EVM_LAST_EDITOR]],Roster_Table[#All],2,FALSE),"zAWRR Not in Roster")</f>
        <v>Ayala</v>
      </c>
      <c r="AD96" s="1" t="str">
        <f>IF(_xlfn.CONCAT(Veg_Table[[#This Row],[First_Name]]," ",Veg_Table[[#This Row],[Last_Name]])="zAWRR Not in Roster zAWRR Not in Roster","zAWRR Not in Roster",_xlfn.CONCAT(Veg_Table[[#This Row],[First_Name]]," ",Veg_Table[[#This Row],[Last_Name]]))</f>
        <v>Roberto Ayala</v>
      </c>
      <c r="AE96">
        <v>1717486</v>
      </c>
      <c r="AF96" t="s">
        <v>4380</v>
      </c>
      <c r="AG96" t="s">
        <v>97</v>
      </c>
      <c r="AH96" t="s">
        <v>3386</v>
      </c>
      <c r="AI96" t="s">
        <v>3390</v>
      </c>
      <c r="AJ96" t="s">
        <v>820</v>
      </c>
      <c r="AK96" t="s">
        <v>28</v>
      </c>
      <c r="AL96" t="s">
        <v>22</v>
      </c>
      <c r="AM96" t="s">
        <v>38</v>
      </c>
      <c r="AN96" t="s">
        <v>25</v>
      </c>
      <c r="AO96" t="s">
        <v>25</v>
      </c>
      <c r="AP96">
        <v>26</v>
      </c>
      <c r="AQ96">
        <v>105</v>
      </c>
      <c r="AR96" t="s">
        <v>28</v>
      </c>
      <c r="AS96" t="s">
        <v>56</v>
      </c>
      <c r="AT96" t="s">
        <v>515</v>
      </c>
      <c r="AU96" t="s">
        <v>25</v>
      </c>
      <c r="AV96" t="s">
        <v>28</v>
      </c>
      <c r="AW96" t="s">
        <v>4381</v>
      </c>
      <c r="AX96" t="s">
        <v>987</v>
      </c>
      <c r="AY96" t="s">
        <v>1530</v>
      </c>
      <c r="AZ96">
        <v>5872407</v>
      </c>
      <c r="BA96" t="s">
        <v>56</v>
      </c>
      <c r="BB96" s="4">
        <v>43962.677034560184</v>
      </c>
      <c r="BC96" t="s">
        <v>28</v>
      </c>
      <c r="BD96" t="s">
        <v>29</v>
      </c>
      <c r="BF96" t="s">
        <v>28</v>
      </c>
      <c r="BG96" t="s">
        <v>28</v>
      </c>
      <c r="BH96" t="s">
        <v>28</v>
      </c>
      <c r="BI96" s="3"/>
      <c r="BJ96" t="s">
        <v>4382</v>
      </c>
      <c r="BK96" s="30" t="s">
        <v>531</v>
      </c>
      <c r="BL96" s="3">
        <v>43962.677426319446</v>
      </c>
      <c r="BM96" t="s">
        <v>31</v>
      </c>
      <c r="BN96" t="s">
        <v>32</v>
      </c>
      <c r="BO96" t="s">
        <v>3387</v>
      </c>
      <c r="BP96" t="s">
        <v>3388</v>
      </c>
      <c r="BQ96" t="s">
        <v>852</v>
      </c>
      <c r="BR96" t="s">
        <v>28</v>
      </c>
      <c r="BS96" t="s">
        <v>28</v>
      </c>
      <c r="BT96" t="s">
        <v>2859</v>
      </c>
      <c r="BU96" s="3">
        <v>43866.588935185187</v>
      </c>
      <c r="BV96" t="s">
        <v>803</v>
      </c>
      <c r="BW96" s="3">
        <v>43962.731545740739</v>
      </c>
      <c r="BX96" t="s">
        <v>4383</v>
      </c>
      <c r="CG96"/>
      <c r="CH96"/>
      <c r="CI96"/>
      <c r="CY96"/>
      <c r="DA96"/>
      <c r="DE96"/>
      <c r="DF96"/>
    </row>
    <row r="97" spans="1:110" x14ac:dyDescent="0.25">
      <c r="A97" s="1">
        <f>IF(Veg_Table[[#This Row],[VP_STATUS]]="Hold",0,IF(OR(AND(Veg_Table[[#This Row],[PRESCRIP]]="NW_No Work",Veg_Table[[#This Row],[VP_STATUS]]&lt;&gt;"No Work Required Under EVM"),AND(Veg_Table[[#This Row],[VP_STATUS]]="No Work Required Under EVM",Veg_Table[[#This Row],[PRESCRIP]]&lt;&gt;"NW_No Work")),1,0))</f>
        <v>0</v>
      </c>
      <c r="B97" s="1">
        <f>IF(Veg_Table[[#This Row],[SPECIES]]="",1,0)</f>
        <v>0</v>
      </c>
      <c r="C97" s="1">
        <f>IF(Veg_Table[[#This Row],[DIAMETER]]="",1,0)</f>
        <v>0</v>
      </c>
      <c r="D97" s="1">
        <f>IF(Veg_Table[[#This Row],[HEIGHT]]="",1,0)</f>
        <v>0</v>
      </c>
      <c r="E9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97" s="1">
        <f>IF(AND(Veg_Table[[#This Row],[TAT_RESULT]]="ABATE",Veg_Table[[#This Row],[PRESCRIP]]="NW_No Work"),1,0)</f>
        <v>0</v>
      </c>
      <c r="G97" s="1">
        <f>IF(OR(Veg_Table[[#This Row],[Prescription R-Scale]]="NA",Veg_Table[[#This Row],[Diameter R-Scale]]="NA"),0,IF(Veg_Table[[#This Row],[Diameter R-Scale]]&lt;&gt;Veg_Table[[#This Row],[Prescription R-Scale]],1,0))</f>
        <v>0</v>
      </c>
      <c r="H97" s="1">
        <f>IF(OR(AND(Veg_Table[[#This Row],[PRESCRIP]]="BC_Br Rmv", Veg_Table[[#This Row],[WOOD_MAN]]&lt;&gt;"Not Needed"),AND(Veg_Table[[#This Row],[PRESCRIP]]="BCS_Br Rmv+Trt", Veg_Table[[#This Row],[WOOD_MAN]]&lt;&gt;"Not Needed")),1,0)</f>
        <v>0</v>
      </c>
      <c r="I97" s="1">
        <f ca="1">IF(AND(Veg_Table[[#This Row],[Prescription_Changed]]="Yes",Veg_Table[[#This Row],[TAT_RESULT]]=""),1,0)</f>
        <v>0</v>
      </c>
      <c r="J97" s="1">
        <f ca="1">SUM(Veg_Table[[#This Row],[Prescription and Status do not match]:[Prescription_Edited_And_TAT_Is_Blank]])</f>
        <v>1</v>
      </c>
      <c r="K97" s="1">
        <f ca="1">IF(Veg_Table[[#This Row],[Sum of Errors]]&gt;0,1,0)</f>
        <v>1</v>
      </c>
      <c r="L97" s="1">
        <f>1</f>
        <v>1</v>
      </c>
      <c r="M9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97" s="1">
        <f>IF(OR(MID(Veg_Table[[#This Row],[PRESCRIP]],2,1)="1",MID(Veg_Table[[#This Row],[PRESCRIP]],2,1)="2",MID(Veg_Table[[#This Row],[PRESCRIP]],2,1)="3",MID(Veg_Table[[#This Row],[PRESCRIP]],2,1)="4"),_xlfn.NUMBERVALUE(MID(Veg_Table[[#This Row],[PRESCRIP]],2,1)),"NA")</f>
        <v>1</v>
      </c>
      <c r="O97" s="1">
        <f>WEEKNUM(Veg_Table[[#This Row],[EVM_LAST_EDITED_Day]],2)</f>
        <v>20</v>
      </c>
      <c r="P97" s="25">
        <f>IFERROR(DATE(YEAR(Veg_Table[[#This Row],[EVM_LAST_EDITED2]]),MONTH(Veg_Table[[#This Row],[EVM_LAST_EDITED2]]),DAY(Veg_Table[[#This Row],[EVM_LAST_EDITED2]])),DATE(2019,1,1))</f>
        <v>43962</v>
      </c>
      <c r="Q97" s="3">
        <f>VALUE(SUBSTITUTE(Veg_Table[[#This Row],[EVM_LAST_EDITED]],",",""))</f>
        <v>43962.678469039398</v>
      </c>
      <c r="R97" s="1" t="str">
        <f>_xlfn.IFNA(IF(Veg_Table[[#This Row],[EVM_LAST_EDITOR]]="","zBlank EVM Last Editor",VLOOKUP(Veg_Table[[#This Row],[EVM_LAST_EDITOR]],Roster_Table[#All],4,FALSE)),"zAWRR Not in Roster")</f>
        <v>zAWRR Not in Roster</v>
      </c>
      <c r="S97" s="1" t="str">
        <f>_xlfn.IFNA(IF(Veg_Table[[#This Row],[EVM_LAST_EDITOR]]="","zBlank EVM Last Editor",VLOOKUP(Veg_Table[[#This Row],[EVM_LAST_EDITOR]],Roster_Table[#All],16,FALSE)),"zCompany_AWRR not in Roster")</f>
        <v>zCompany_AWRR not in Roster</v>
      </c>
      <c r="T97" s="2">
        <f>IFERROR(DATE(YEAR(Veg_Table[[#This Row],[Created2]]),MONTH(Veg_Table[[#This Row],[Created2]]),DAY(Veg_Table[[#This Row],[Created2]])),DATE(2019,1,1))</f>
        <v>43770</v>
      </c>
      <c r="U97" s="3">
        <f>VALUE(SUBSTITUTE(Veg_Table[[#This Row],[Created]],",",""))</f>
        <v>43770.462118055599</v>
      </c>
      <c r="V97" s="3" t="str">
        <f ca="1">IFERROR(_xlfn.IFNA(CELL("contents",INDIRECT(_xlfn.CONCAT("Veg_Table_Production_Data!",ADDRESS(MATCH(_xlfn.MAXIFS(#REF!,#REF!,"="&amp;Veg_Table[[#This Row],[AUTO_ID]],#REF!,"&lt;"&amp;Veg_Table[[#This Row],[EVM_LAST_EDITED_Day]]),#REF!,0),COLUMN(#REF!),4,1,)))),""),"")</f>
        <v/>
      </c>
      <c r="W97" s="3" t="str">
        <f ca="1">IF(Veg_Table[[#This Row],[Previous_Prescription]]="","No",IF(Veg_Table[[#This Row],[Previous_Prescription]]=Veg_Table[[#This Row],[PRESCRIP]],"No","Yes"))</f>
        <v>No</v>
      </c>
      <c r="X97" s="3" t="str">
        <f>IF(Veg_Table[[#This Row],[EVM_LAST_EDITED_Day]]=Veg_Table[[#This Row],[Created_Day]],"New","Old")</f>
        <v>Old</v>
      </c>
      <c r="Y97" s="1">
        <f>IFERROR(IF(FIND("delete",LOWER(Veg_Table[[#This Row],[PI_COMMENTS]]))&gt;=1,1,0),0)</f>
        <v>0</v>
      </c>
      <c r="Z97" s="1" t="str">
        <f>_xlfn.IFNA(IF(Veg_Table[[#This Row],[EVM_LAST_EDITOR]]="","Yes",VLOOKUP(Veg_Table[[#This Row],[EVM_LAST_EDITOR]],Roster_Table[#All],15,FALSE)),"Yes")</f>
        <v>Yes</v>
      </c>
      <c r="AA9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7" s="1" t="str">
        <f>_xlfn.IFNA(VLOOKUP(Veg_Table[[#This Row],[EVM_LAST_EDITOR]],Roster_Table[#All],3,FALSE),"zAWRR Not in Roster")</f>
        <v>zAWRR Not in Roster</v>
      </c>
      <c r="AC97" s="1" t="str">
        <f>_xlfn.IFNA(VLOOKUP(Veg_Table[[#This Row],[EVM_LAST_EDITOR]],Roster_Table[#All],2,FALSE),"zAWRR Not in Roster")</f>
        <v>zAWRR Not in Roster</v>
      </c>
      <c r="AD97" s="1" t="str">
        <f>IF(_xlfn.CONCAT(Veg_Table[[#This Row],[First_Name]]," ",Veg_Table[[#This Row],[Last_Name]])="zAWRR Not in Roster zAWRR Not in Roster","zAWRR Not in Roster",_xlfn.CONCAT(Veg_Table[[#This Row],[First_Name]]," ",Veg_Table[[#This Row],[Last_Name]]))</f>
        <v>zAWRR Not in Roster</v>
      </c>
      <c r="AE97">
        <v>1770287</v>
      </c>
      <c r="AF97" t="s">
        <v>4477</v>
      </c>
      <c r="AG97" t="s">
        <v>30</v>
      </c>
      <c r="AH97" t="s">
        <v>1503</v>
      </c>
      <c r="AI97" t="s">
        <v>4478</v>
      </c>
      <c r="AJ97" t="s">
        <v>820</v>
      </c>
      <c r="AK97" t="s">
        <v>28</v>
      </c>
      <c r="AL97" t="s">
        <v>822</v>
      </c>
      <c r="AM97" t="s">
        <v>38</v>
      </c>
      <c r="AN97" t="s">
        <v>25</v>
      </c>
      <c r="AO97" t="s">
        <v>25</v>
      </c>
      <c r="AP97">
        <v>8</v>
      </c>
      <c r="AQ97">
        <v>15</v>
      </c>
      <c r="AR97" t="s">
        <v>28</v>
      </c>
      <c r="AS97" t="s">
        <v>55</v>
      </c>
      <c r="AT97" t="s">
        <v>515</v>
      </c>
      <c r="AU97" t="s">
        <v>25</v>
      </c>
      <c r="AV97" t="s">
        <v>28</v>
      </c>
      <c r="AW97" t="s">
        <v>4479</v>
      </c>
      <c r="AX97" t="s">
        <v>534</v>
      </c>
      <c r="AY97" t="s">
        <v>28</v>
      </c>
      <c r="AZ97">
        <v>28</v>
      </c>
      <c r="BA97" t="s">
        <v>55</v>
      </c>
      <c r="BB97" s="4">
        <v>43893.041666666664</v>
      </c>
      <c r="BC97" t="s">
        <v>28</v>
      </c>
      <c r="BD97" t="s">
        <v>29</v>
      </c>
      <c r="BF97" t="s">
        <v>28</v>
      </c>
      <c r="BG97" t="s">
        <v>534</v>
      </c>
      <c r="BH97" t="s">
        <v>28</v>
      </c>
      <c r="BI97" s="3">
        <v>43962.678383738428</v>
      </c>
      <c r="BJ97" t="s">
        <v>1249</v>
      </c>
      <c r="BK97" s="30" t="s">
        <v>821</v>
      </c>
      <c r="BL97" s="3">
        <v>43962.678469039354</v>
      </c>
      <c r="BM97" t="s">
        <v>31</v>
      </c>
      <c r="BN97" t="s">
        <v>32</v>
      </c>
      <c r="BO97" t="s">
        <v>1504</v>
      </c>
      <c r="BP97" t="s">
        <v>1505</v>
      </c>
      <c r="BQ97" t="s">
        <v>826</v>
      </c>
      <c r="BR97" t="s">
        <v>28</v>
      </c>
      <c r="BS97" t="s">
        <v>28</v>
      </c>
      <c r="BT97" t="s">
        <v>876</v>
      </c>
      <c r="BU97" s="3">
        <v>43770.462118055555</v>
      </c>
      <c r="BV97" t="s">
        <v>803</v>
      </c>
      <c r="BW97" s="3">
        <v>43962.731554606478</v>
      </c>
      <c r="BX97" t="s">
        <v>4480</v>
      </c>
      <c r="CG97"/>
      <c r="CH97"/>
      <c r="CI97"/>
      <c r="CY97"/>
      <c r="DA97"/>
      <c r="DE97"/>
      <c r="DF97"/>
    </row>
    <row r="98" spans="1:110" x14ac:dyDescent="0.25">
      <c r="A98" s="1">
        <f>IF(Veg_Table[[#This Row],[VP_STATUS]]="Hold",0,IF(OR(AND(Veg_Table[[#This Row],[PRESCRIP]]="NW_No Work",Veg_Table[[#This Row],[VP_STATUS]]&lt;&gt;"No Work Required Under EVM"),AND(Veg_Table[[#This Row],[VP_STATUS]]="No Work Required Under EVM",Veg_Table[[#This Row],[PRESCRIP]]&lt;&gt;"NW_No Work")),1,0))</f>
        <v>0</v>
      </c>
      <c r="B98" s="1">
        <f>IF(Veg_Table[[#This Row],[SPECIES]]="",1,0)</f>
        <v>0</v>
      </c>
      <c r="C98" s="1">
        <f>IF(Veg_Table[[#This Row],[DIAMETER]]="",1,0)</f>
        <v>0</v>
      </c>
      <c r="D98" s="1">
        <f>IF(Veg_Table[[#This Row],[HEIGHT]]="",1,0)</f>
        <v>0</v>
      </c>
      <c r="E9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98" s="1">
        <f>IF(AND(Veg_Table[[#This Row],[TAT_RESULT]]="ABATE",Veg_Table[[#This Row],[PRESCRIP]]="NW_No Work"),1,0)</f>
        <v>0</v>
      </c>
      <c r="G98" s="1">
        <f>IF(OR(Veg_Table[[#This Row],[Prescription R-Scale]]="NA",Veg_Table[[#This Row],[Diameter R-Scale]]="NA"),0,IF(Veg_Table[[#This Row],[Diameter R-Scale]]&lt;&gt;Veg_Table[[#This Row],[Prescription R-Scale]],1,0))</f>
        <v>0</v>
      </c>
      <c r="H98" s="1">
        <f>IF(OR(AND(Veg_Table[[#This Row],[PRESCRIP]]="BC_Br Rmv", Veg_Table[[#This Row],[WOOD_MAN]]&lt;&gt;"Not Needed"),AND(Veg_Table[[#This Row],[PRESCRIP]]="BCS_Br Rmv+Trt", Veg_Table[[#This Row],[WOOD_MAN]]&lt;&gt;"Not Needed")),1,0)</f>
        <v>0</v>
      </c>
      <c r="I98" s="1">
        <f ca="1">IF(AND(Veg_Table[[#This Row],[Prescription_Changed]]="Yes",Veg_Table[[#This Row],[TAT_RESULT]]=""),1,0)</f>
        <v>0</v>
      </c>
      <c r="J98" s="1">
        <f ca="1">SUM(Veg_Table[[#This Row],[Prescription and Status do not match]:[Prescription_Edited_And_TAT_Is_Blank]])</f>
        <v>1</v>
      </c>
      <c r="K98" s="1">
        <f ca="1">IF(Veg_Table[[#This Row],[Sum of Errors]]&gt;0,1,0)</f>
        <v>1</v>
      </c>
      <c r="L98" s="1">
        <f>1</f>
        <v>1</v>
      </c>
      <c r="M9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98" s="1">
        <f>IF(OR(MID(Veg_Table[[#This Row],[PRESCRIP]],2,1)="1",MID(Veg_Table[[#This Row],[PRESCRIP]],2,1)="2",MID(Veg_Table[[#This Row],[PRESCRIP]],2,1)="3",MID(Veg_Table[[#This Row],[PRESCRIP]],2,1)="4"),_xlfn.NUMBERVALUE(MID(Veg_Table[[#This Row],[PRESCRIP]],2,1)),"NA")</f>
        <v>3</v>
      </c>
      <c r="O98" s="1">
        <f>WEEKNUM(Veg_Table[[#This Row],[EVM_LAST_EDITED_Day]],2)</f>
        <v>20</v>
      </c>
      <c r="P98" s="25">
        <f>IFERROR(DATE(YEAR(Veg_Table[[#This Row],[EVM_LAST_EDITED2]]),MONTH(Veg_Table[[#This Row],[EVM_LAST_EDITED2]]),DAY(Veg_Table[[#This Row],[EVM_LAST_EDITED2]])),DATE(2019,1,1))</f>
        <v>43962</v>
      </c>
      <c r="Q98" s="3">
        <f>VALUE(SUBSTITUTE(Veg_Table[[#This Row],[EVM_LAST_EDITED]],",",""))</f>
        <v>43962.678563831003</v>
      </c>
      <c r="R98" s="1" t="str">
        <f>_xlfn.IFNA(IF(Veg_Table[[#This Row],[EVM_LAST_EDITOR]]="","zBlank EVM Last Editor",VLOOKUP(Veg_Table[[#This Row],[EVM_LAST_EDITOR]],Roster_Table[#All],4,FALSE)),"zAWRR Not in Roster")</f>
        <v>MOW</v>
      </c>
      <c r="S98" s="1" t="str">
        <f>_xlfn.IFNA(IF(Veg_Table[[#This Row],[EVM_LAST_EDITOR]]="","zBlank EVM Last Editor",VLOOKUP(Veg_Table[[#This Row],[EVM_LAST_EDITOR]],Roster_Table[#All],16,FALSE)),"zCompany_AWRR not in Roster")</f>
        <v>Not in Sierra Roster</v>
      </c>
      <c r="T98" s="2">
        <f>IFERROR(DATE(YEAR(Veg_Table[[#This Row],[Created2]]),MONTH(Veg_Table[[#This Row],[Created2]]),DAY(Veg_Table[[#This Row],[Created2]])),DATE(2019,1,1))</f>
        <v>43866</v>
      </c>
      <c r="U98" s="3">
        <f>VALUE(SUBSTITUTE(Veg_Table[[#This Row],[Created]],",",""))</f>
        <v>43866.600069444401</v>
      </c>
      <c r="V98" s="3" t="str">
        <f ca="1">IFERROR(_xlfn.IFNA(CELL("contents",INDIRECT(_xlfn.CONCAT("Veg_Table_Production_Data!",ADDRESS(MATCH(_xlfn.MAXIFS(#REF!,#REF!,"="&amp;Veg_Table[[#This Row],[AUTO_ID]],#REF!,"&lt;"&amp;Veg_Table[[#This Row],[EVM_LAST_EDITED_Day]]),#REF!,0),COLUMN(#REF!),4,1,)))),""),"")</f>
        <v/>
      </c>
      <c r="W98" s="3" t="str">
        <f ca="1">IF(Veg_Table[[#This Row],[Previous_Prescription]]="","No",IF(Veg_Table[[#This Row],[Previous_Prescription]]=Veg_Table[[#This Row],[PRESCRIP]],"No","Yes"))</f>
        <v>No</v>
      </c>
      <c r="X98" s="3" t="str">
        <f>IF(Veg_Table[[#This Row],[EVM_LAST_EDITED_Day]]=Veg_Table[[#This Row],[Created_Day]],"New","Old")</f>
        <v>Old</v>
      </c>
      <c r="Y98" s="1">
        <f>IFERROR(IF(FIND("delete",LOWER(Veg_Table[[#This Row],[PI_COMMENTS]]))&gt;=1,1,0),0)</f>
        <v>0</v>
      </c>
      <c r="Z98" s="1" t="str">
        <f>_xlfn.IFNA(IF(Veg_Table[[#This Row],[EVM_LAST_EDITOR]]="","Yes",VLOOKUP(Veg_Table[[#This Row],[EVM_LAST_EDITOR]],Roster_Table[#All],15,FALSE)),"Yes")</f>
        <v>No</v>
      </c>
      <c r="AA9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8" s="1" t="str">
        <f>_xlfn.IFNA(VLOOKUP(Veg_Table[[#This Row],[EVM_LAST_EDITOR]],Roster_Table[#All],3,FALSE),"zAWRR Not in Roster")</f>
        <v>Roberto</v>
      </c>
      <c r="AC98" s="1" t="str">
        <f>_xlfn.IFNA(VLOOKUP(Veg_Table[[#This Row],[EVM_LAST_EDITOR]],Roster_Table[#All],2,FALSE),"zAWRR Not in Roster")</f>
        <v>Ayala</v>
      </c>
      <c r="AD98" s="1" t="str">
        <f>IF(_xlfn.CONCAT(Veg_Table[[#This Row],[First_Name]]," ",Veg_Table[[#This Row],[Last_Name]])="zAWRR Not in Roster zAWRR Not in Roster","zAWRR Not in Roster",_xlfn.CONCAT(Veg_Table[[#This Row],[First_Name]]," ",Veg_Table[[#This Row],[Last_Name]]))</f>
        <v>Roberto Ayala</v>
      </c>
      <c r="AE98">
        <v>1717505</v>
      </c>
      <c r="AF98" t="s">
        <v>3389</v>
      </c>
      <c r="AG98" t="s">
        <v>97</v>
      </c>
      <c r="AH98" t="s">
        <v>3386</v>
      </c>
      <c r="AI98" t="s">
        <v>3390</v>
      </c>
      <c r="AJ98" t="s">
        <v>820</v>
      </c>
      <c r="AK98" t="s">
        <v>28</v>
      </c>
      <c r="AL98" t="s">
        <v>22</v>
      </c>
      <c r="AM98" t="s">
        <v>38</v>
      </c>
      <c r="AN98" t="s">
        <v>25</v>
      </c>
      <c r="AO98" t="s">
        <v>25</v>
      </c>
      <c r="AP98">
        <v>34</v>
      </c>
      <c r="AQ98">
        <v>90</v>
      </c>
      <c r="AR98" t="s">
        <v>28</v>
      </c>
      <c r="AS98" t="s">
        <v>804</v>
      </c>
      <c r="AT98" t="s">
        <v>515</v>
      </c>
      <c r="AU98" t="s">
        <v>25</v>
      </c>
      <c r="AV98" t="s">
        <v>28</v>
      </c>
      <c r="AW98" t="s">
        <v>3391</v>
      </c>
      <c r="AX98" t="s">
        <v>987</v>
      </c>
      <c r="AY98" t="s">
        <v>1530</v>
      </c>
      <c r="AZ98">
        <v>5865470</v>
      </c>
      <c r="BA98" t="s">
        <v>804</v>
      </c>
      <c r="BB98" s="4">
        <v>43949.652713726849</v>
      </c>
      <c r="BC98" t="s">
        <v>28</v>
      </c>
      <c r="BD98" t="s">
        <v>29</v>
      </c>
      <c r="BF98" t="s">
        <v>28</v>
      </c>
      <c r="BG98" t="s">
        <v>987</v>
      </c>
      <c r="BH98" t="s">
        <v>1530</v>
      </c>
      <c r="BI98" s="3">
        <v>43962.678524826391</v>
      </c>
      <c r="BJ98" t="s">
        <v>3384</v>
      </c>
      <c r="BK98" s="30" t="s">
        <v>531</v>
      </c>
      <c r="BL98" s="3">
        <v>43962.678563831018</v>
      </c>
      <c r="BM98" t="s">
        <v>31</v>
      </c>
      <c r="BN98" t="s">
        <v>32</v>
      </c>
      <c r="BO98" t="s">
        <v>3387</v>
      </c>
      <c r="BP98" t="s">
        <v>3388</v>
      </c>
      <c r="BQ98" t="s">
        <v>852</v>
      </c>
      <c r="BR98" t="s">
        <v>28</v>
      </c>
      <c r="BS98" t="s">
        <v>28</v>
      </c>
      <c r="BT98" t="s">
        <v>3385</v>
      </c>
      <c r="BU98" s="3">
        <v>43866.600069444445</v>
      </c>
      <c r="BV98" t="s">
        <v>803</v>
      </c>
      <c r="BW98" s="3">
        <v>43962.731545740739</v>
      </c>
      <c r="BX98" t="s">
        <v>3392</v>
      </c>
      <c r="CG98"/>
      <c r="CH98"/>
      <c r="CI98"/>
      <c r="CY98"/>
      <c r="DA98"/>
      <c r="DE98"/>
      <c r="DF98"/>
    </row>
    <row r="99" spans="1:110" x14ac:dyDescent="0.25">
      <c r="A99" s="1">
        <f>IF(Veg_Table[[#This Row],[VP_STATUS]]="Hold",0,IF(OR(AND(Veg_Table[[#This Row],[PRESCRIP]]="NW_No Work",Veg_Table[[#This Row],[VP_STATUS]]&lt;&gt;"No Work Required Under EVM"),AND(Veg_Table[[#This Row],[VP_STATUS]]="No Work Required Under EVM",Veg_Table[[#This Row],[PRESCRIP]]&lt;&gt;"NW_No Work")),1,0))</f>
        <v>0</v>
      </c>
      <c r="B99" s="1">
        <f>IF(Veg_Table[[#This Row],[SPECIES]]="",1,0)</f>
        <v>0</v>
      </c>
      <c r="C99" s="1">
        <f>IF(Veg_Table[[#This Row],[DIAMETER]]="",1,0)</f>
        <v>0</v>
      </c>
      <c r="D99" s="1">
        <f>IF(Veg_Table[[#This Row],[HEIGHT]]="",1,0)</f>
        <v>0</v>
      </c>
      <c r="E9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99" s="1">
        <f>IF(AND(Veg_Table[[#This Row],[TAT_RESULT]]="ABATE",Veg_Table[[#This Row],[PRESCRIP]]="NW_No Work"),1,0)</f>
        <v>0</v>
      </c>
      <c r="G99" s="1">
        <f>IF(OR(Veg_Table[[#This Row],[Prescription R-Scale]]="NA",Veg_Table[[#This Row],[Diameter R-Scale]]="NA"),0,IF(Veg_Table[[#This Row],[Diameter R-Scale]]&lt;&gt;Veg_Table[[#This Row],[Prescription R-Scale]],1,0))</f>
        <v>0</v>
      </c>
      <c r="H99" s="1">
        <f>IF(OR(AND(Veg_Table[[#This Row],[PRESCRIP]]="BC_Br Rmv", Veg_Table[[#This Row],[WOOD_MAN]]&lt;&gt;"Not Needed"),AND(Veg_Table[[#This Row],[PRESCRIP]]="BCS_Br Rmv+Trt", Veg_Table[[#This Row],[WOOD_MAN]]&lt;&gt;"Not Needed")),1,0)</f>
        <v>0</v>
      </c>
      <c r="I99" s="1">
        <f ca="1">IF(AND(Veg_Table[[#This Row],[Prescription_Changed]]="Yes",Veg_Table[[#This Row],[TAT_RESULT]]=""),1,0)</f>
        <v>0</v>
      </c>
      <c r="J99" s="1">
        <f ca="1">SUM(Veg_Table[[#This Row],[Prescription and Status do not match]:[Prescription_Edited_And_TAT_Is_Blank]])</f>
        <v>1</v>
      </c>
      <c r="K99" s="1">
        <f ca="1">IF(Veg_Table[[#This Row],[Sum of Errors]]&gt;0,1,0)</f>
        <v>1</v>
      </c>
      <c r="L99" s="1">
        <f>1</f>
        <v>1</v>
      </c>
      <c r="M9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99" s="1">
        <f>IF(OR(MID(Veg_Table[[#This Row],[PRESCRIP]],2,1)="1",MID(Veg_Table[[#This Row],[PRESCRIP]],2,1)="2",MID(Veg_Table[[#This Row],[PRESCRIP]],2,1)="3",MID(Veg_Table[[#This Row],[PRESCRIP]],2,1)="4"),_xlfn.NUMBERVALUE(MID(Veg_Table[[#This Row],[PRESCRIP]],2,1)),"NA")</f>
        <v>1</v>
      </c>
      <c r="O99" s="1">
        <f>WEEKNUM(Veg_Table[[#This Row],[EVM_LAST_EDITED_Day]],2)</f>
        <v>20</v>
      </c>
      <c r="P99" s="25">
        <f>IFERROR(DATE(YEAR(Veg_Table[[#This Row],[EVM_LAST_EDITED2]]),MONTH(Veg_Table[[#This Row],[EVM_LAST_EDITED2]]),DAY(Veg_Table[[#This Row],[EVM_LAST_EDITED2]])),DATE(2019,1,1))</f>
        <v>43962</v>
      </c>
      <c r="Q99" s="3">
        <f>VALUE(SUBSTITUTE(Veg_Table[[#This Row],[EVM_LAST_EDITED]],",",""))</f>
        <v>43962.678984398102</v>
      </c>
      <c r="R99" s="1" t="str">
        <f>_xlfn.IFNA(IF(Veg_Table[[#This Row],[EVM_LAST_EDITOR]]="","zBlank EVM Last Editor",VLOOKUP(Veg_Table[[#This Row],[EVM_LAST_EDITOR]],Roster_Table[#All],4,FALSE)),"zAWRR Not in Roster")</f>
        <v>zAWRR Not in Roster</v>
      </c>
      <c r="S99" s="1" t="str">
        <f>_xlfn.IFNA(IF(Veg_Table[[#This Row],[EVM_LAST_EDITOR]]="","zBlank EVM Last Editor",VLOOKUP(Veg_Table[[#This Row],[EVM_LAST_EDITOR]],Roster_Table[#All],16,FALSE)),"zCompany_AWRR not in Roster")</f>
        <v>zCompany_AWRR not in Roster</v>
      </c>
      <c r="T99" s="2">
        <f>IFERROR(DATE(YEAR(Veg_Table[[#This Row],[Created2]]),MONTH(Veg_Table[[#This Row],[Created2]]),DAY(Veg_Table[[#This Row],[Created2]])),DATE(2019,1,1))</f>
        <v>43770</v>
      </c>
      <c r="U99" s="3">
        <f>VALUE(SUBSTITUTE(Veg_Table[[#This Row],[Created]],",",""))</f>
        <v>43770.464421296303</v>
      </c>
      <c r="V99" s="3" t="str">
        <f ca="1">IFERROR(_xlfn.IFNA(CELL("contents",INDIRECT(_xlfn.CONCAT("Veg_Table_Production_Data!",ADDRESS(MATCH(_xlfn.MAXIFS(#REF!,#REF!,"="&amp;Veg_Table[[#This Row],[AUTO_ID]],#REF!,"&lt;"&amp;Veg_Table[[#This Row],[EVM_LAST_EDITED_Day]]),#REF!,0),COLUMN(#REF!),4,1,)))),""),"")</f>
        <v/>
      </c>
      <c r="W99" s="3" t="str">
        <f ca="1">IF(Veg_Table[[#This Row],[Previous_Prescription]]="","No",IF(Veg_Table[[#This Row],[Previous_Prescription]]=Veg_Table[[#This Row],[PRESCRIP]],"No","Yes"))</f>
        <v>No</v>
      </c>
      <c r="X99" s="3" t="str">
        <f>IF(Veg_Table[[#This Row],[EVM_LAST_EDITED_Day]]=Veg_Table[[#This Row],[Created_Day]],"New","Old")</f>
        <v>Old</v>
      </c>
      <c r="Y99" s="1">
        <f>IFERROR(IF(FIND("delete",LOWER(Veg_Table[[#This Row],[PI_COMMENTS]]))&gt;=1,1,0),0)</f>
        <v>0</v>
      </c>
      <c r="Z99" s="1" t="str">
        <f>_xlfn.IFNA(IF(Veg_Table[[#This Row],[EVM_LAST_EDITOR]]="","Yes",VLOOKUP(Veg_Table[[#This Row],[EVM_LAST_EDITOR]],Roster_Table[#All],15,FALSE)),"Yes")</f>
        <v>Yes</v>
      </c>
      <c r="AA9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9" s="1" t="str">
        <f>_xlfn.IFNA(VLOOKUP(Veg_Table[[#This Row],[EVM_LAST_EDITOR]],Roster_Table[#All],3,FALSE),"zAWRR Not in Roster")</f>
        <v>zAWRR Not in Roster</v>
      </c>
      <c r="AC99" s="1" t="str">
        <f>_xlfn.IFNA(VLOOKUP(Veg_Table[[#This Row],[EVM_LAST_EDITOR]],Roster_Table[#All],2,FALSE),"zAWRR Not in Roster")</f>
        <v>zAWRR Not in Roster</v>
      </c>
      <c r="AD99" s="1" t="str">
        <f>IF(_xlfn.CONCAT(Veg_Table[[#This Row],[First_Name]]," ",Veg_Table[[#This Row],[Last_Name]])="zAWRR Not in Roster zAWRR Not in Roster","zAWRR Not in Roster",_xlfn.CONCAT(Veg_Table[[#This Row],[First_Name]]," ",Veg_Table[[#This Row],[Last_Name]]))</f>
        <v>zAWRR Not in Roster</v>
      </c>
      <c r="AE99">
        <v>1770288</v>
      </c>
      <c r="AF99" t="s">
        <v>4481</v>
      </c>
      <c r="AG99" t="s">
        <v>30</v>
      </c>
      <c r="AH99" t="s">
        <v>1503</v>
      </c>
      <c r="AI99" t="s">
        <v>4478</v>
      </c>
      <c r="AJ99" t="s">
        <v>820</v>
      </c>
      <c r="AK99" t="s">
        <v>28</v>
      </c>
      <c r="AL99" t="s">
        <v>822</v>
      </c>
      <c r="AM99" t="s">
        <v>38</v>
      </c>
      <c r="AN99" t="s">
        <v>25</v>
      </c>
      <c r="AO99" t="s">
        <v>25</v>
      </c>
      <c r="AP99">
        <v>6</v>
      </c>
      <c r="AQ99">
        <v>15</v>
      </c>
      <c r="AR99" t="s">
        <v>28</v>
      </c>
      <c r="AS99" t="s">
        <v>55</v>
      </c>
      <c r="AT99" t="s">
        <v>515</v>
      </c>
      <c r="AU99" t="s">
        <v>25</v>
      </c>
      <c r="AV99" t="s">
        <v>28</v>
      </c>
      <c r="AW99" t="s">
        <v>4482</v>
      </c>
      <c r="AX99" t="s">
        <v>534</v>
      </c>
      <c r="AY99" t="s">
        <v>28</v>
      </c>
      <c r="AZ99">
        <v>28</v>
      </c>
      <c r="BA99" t="s">
        <v>55</v>
      </c>
      <c r="BB99" s="4">
        <v>43893.041666666664</v>
      </c>
      <c r="BC99" t="s">
        <v>28</v>
      </c>
      <c r="BD99" t="s">
        <v>29</v>
      </c>
      <c r="BF99" t="s">
        <v>28</v>
      </c>
      <c r="BG99" t="s">
        <v>534</v>
      </c>
      <c r="BH99" t="s">
        <v>28</v>
      </c>
      <c r="BI99" s="3">
        <v>43962.678925509259</v>
      </c>
      <c r="BJ99" t="s">
        <v>1249</v>
      </c>
      <c r="BK99" s="30" t="s">
        <v>821</v>
      </c>
      <c r="BL99" s="3">
        <v>43962.678984398146</v>
      </c>
      <c r="BM99" t="s">
        <v>31</v>
      </c>
      <c r="BN99" t="s">
        <v>32</v>
      </c>
      <c r="BO99" t="s">
        <v>1504</v>
      </c>
      <c r="BP99" t="s">
        <v>1505</v>
      </c>
      <c r="BQ99" t="s">
        <v>826</v>
      </c>
      <c r="BR99" t="s">
        <v>28</v>
      </c>
      <c r="BS99" t="s">
        <v>28</v>
      </c>
      <c r="BT99" t="s">
        <v>876</v>
      </c>
      <c r="BU99" s="3">
        <v>43770.464421296296</v>
      </c>
      <c r="BV99" t="s">
        <v>803</v>
      </c>
      <c r="BW99" s="3">
        <v>43962.731554606478</v>
      </c>
      <c r="BX99" t="s">
        <v>4483</v>
      </c>
      <c r="CG99"/>
      <c r="CH99"/>
      <c r="CI99"/>
      <c r="CY99"/>
      <c r="DA99"/>
      <c r="DE99"/>
      <c r="DF99"/>
    </row>
    <row r="100" spans="1:110" x14ac:dyDescent="0.25">
      <c r="A100" s="1">
        <f>IF(Veg_Table[[#This Row],[VP_STATUS]]="Hold",0,IF(OR(AND(Veg_Table[[#This Row],[PRESCRIP]]="NW_No Work",Veg_Table[[#This Row],[VP_STATUS]]&lt;&gt;"No Work Required Under EVM"),AND(Veg_Table[[#This Row],[VP_STATUS]]="No Work Required Under EVM",Veg_Table[[#This Row],[PRESCRIP]]&lt;&gt;"NW_No Work")),1,0))</f>
        <v>0</v>
      </c>
      <c r="B100" s="1">
        <f>IF(Veg_Table[[#This Row],[SPECIES]]="",1,0)</f>
        <v>0</v>
      </c>
      <c r="C100" s="1">
        <f>IF(Veg_Table[[#This Row],[DIAMETER]]="",1,0)</f>
        <v>0</v>
      </c>
      <c r="D100" s="1">
        <f>IF(Veg_Table[[#This Row],[HEIGHT]]="",1,0)</f>
        <v>0</v>
      </c>
      <c r="E10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00" s="1">
        <f>IF(AND(Veg_Table[[#This Row],[TAT_RESULT]]="ABATE",Veg_Table[[#This Row],[PRESCRIP]]="NW_No Work"),1,0)</f>
        <v>0</v>
      </c>
      <c r="G100" s="1">
        <f>IF(OR(Veg_Table[[#This Row],[Prescription R-Scale]]="NA",Veg_Table[[#This Row],[Diameter R-Scale]]="NA"),0,IF(Veg_Table[[#This Row],[Diameter R-Scale]]&lt;&gt;Veg_Table[[#This Row],[Prescription R-Scale]],1,0))</f>
        <v>0</v>
      </c>
      <c r="H100" s="1">
        <f>IF(OR(AND(Veg_Table[[#This Row],[PRESCRIP]]="BC_Br Rmv", Veg_Table[[#This Row],[WOOD_MAN]]&lt;&gt;"Not Needed"),AND(Veg_Table[[#This Row],[PRESCRIP]]="BCS_Br Rmv+Trt", Veg_Table[[#This Row],[WOOD_MAN]]&lt;&gt;"Not Needed")),1,0)</f>
        <v>0</v>
      </c>
      <c r="I100" s="1">
        <f ca="1">IF(AND(Veg_Table[[#This Row],[Prescription_Changed]]="Yes",Veg_Table[[#This Row],[TAT_RESULT]]=""),1,0)</f>
        <v>0</v>
      </c>
      <c r="J100" s="1">
        <f ca="1">SUM(Veg_Table[[#This Row],[Prescription and Status do not match]:[Prescription_Edited_And_TAT_Is_Blank]])</f>
        <v>1</v>
      </c>
      <c r="K100" s="1">
        <f ca="1">IF(Veg_Table[[#This Row],[Sum of Errors]]&gt;0,1,0)</f>
        <v>1</v>
      </c>
      <c r="L100" s="1">
        <f>1</f>
        <v>1</v>
      </c>
      <c r="M10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00" s="1">
        <f>IF(OR(MID(Veg_Table[[#This Row],[PRESCRIP]],2,1)="1",MID(Veg_Table[[#This Row],[PRESCRIP]],2,1)="2",MID(Veg_Table[[#This Row],[PRESCRIP]],2,1)="3",MID(Veg_Table[[#This Row],[PRESCRIP]],2,1)="4"),_xlfn.NUMBERVALUE(MID(Veg_Table[[#This Row],[PRESCRIP]],2,1)),"NA")</f>
        <v>2</v>
      </c>
      <c r="O100" s="1">
        <f>WEEKNUM(Veg_Table[[#This Row],[EVM_LAST_EDITED_Day]],2)</f>
        <v>20</v>
      </c>
      <c r="P100" s="25">
        <f>IFERROR(DATE(YEAR(Veg_Table[[#This Row],[EVM_LAST_EDITED2]]),MONTH(Veg_Table[[#This Row],[EVM_LAST_EDITED2]]),DAY(Veg_Table[[#This Row],[EVM_LAST_EDITED2]])),DATE(2019,1,1))</f>
        <v>43962</v>
      </c>
      <c r="Q100" s="3">
        <f>VALUE(SUBSTITUTE(Veg_Table[[#This Row],[EVM_LAST_EDITED]],",",""))</f>
        <v>43962.6797527546</v>
      </c>
      <c r="R100" s="1" t="str">
        <f>_xlfn.IFNA(IF(Veg_Table[[#This Row],[EVM_LAST_EDITOR]]="","zBlank EVM Last Editor",VLOOKUP(Veg_Table[[#This Row],[EVM_LAST_EDITOR]],Roster_Table[#All],4,FALSE)),"zAWRR Not in Roster")</f>
        <v>zAWRR Not in Roster</v>
      </c>
      <c r="S100" s="1" t="str">
        <f>_xlfn.IFNA(IF(Veg_Table[[#This Row],[EVM_LAST_EDITOR]]="","zBlank EVM Last Editor",VLOOKUP(Veg_Table[[#This Row],[EVM_LAST_EDITOR]],Roster_Table[#All],16,FALSE)),"zCompany_AWRR not in Roster")</f>
        <v>zCompany_AWRR not in Roster</v>
      </c>
      <c r="T100" s="2">
        <f>IFERROR(DATE(YEAR(Veg_Table[[#This Row],[Created2]]),MONTH(Veg_Table[[#This Row],[Created2]]),DAY(Veg_Table[[#This Row],[Created2]])),DATE(2019,1,1))</f>
        <v>43770</v>
      </c>
      <c r="U100" s="3">
        <f>VALUE(SUBSTITUTE(Veg_Table[[#This Row],[Created]],",",""))</f>
        <v>43770.519629629598</v>
      </c>
      <c r="V100" s="3" t="str">
        <f ca="1">IFERROR(_xlfn.IFNA(CELL("contents",INDIRECT(_xlfn.CONCAT("Veg_Table_Production_Data!",ADDRESS(MATCH(_xlfn.MAXIFS(#REF!,#REF!,"="&amp;Veg_Table[[#This Row],[AUTO_ID]],#REF!,"&lt;"&amp;Veg_Table[[#This Row],[EVM_LAST_EDITED_Day]]),#REF!,0),COLUMN(#REF!),4,1,)))),""),"")</f>
        <v/>
      </c>
      <c r="W100" s="3" t="str">
        <f ca="1">IF(Veg_Table[[#This Row],[Previous_Prescription]]="","No",IF(Veg_Table[[#This Row],[Previous_Prescription]]=Veg_Table[[#This Row],[PRESCRIP]],"No","Yes"))</f>
        <v>No</v>
      </c>
      <c r="X100" s="3" t="str">
        <f>IF(Veg_Table[[#This Row],[EVM_LAST_EDITED_Day]]=Veg_Table[[#This Row],[Created_Day]],"New","Old")</f>
        <v>Old</v>
      </c>
      <c r="Y100" s="1">
        <f>IFERROR(IF(FIND("delete",LOWER(Veg_Table[[#This Row],[PI_COMMENTS]]))&gt;=1,1,0),0)</f>
        <v>0</v>
      </c>
      <c r="Z100" s="1" t="str">
        <f>_xlfn.IFNA(IF(Veg_Table[[#This Row],[EVM_LAST_EDITOR]]="","Yes",VLOOKUP(Veg_Table[[#This Row],[EVM_LAST_EDITOR]],Roster_Table[#All],15,FALSE)),"Yes")</f>
        <v>Yes</v>
      </c>
      <c r="AA10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0" s="1" t="str">
        <f>_xlfn.IFNA(VLOOKUP(Veg_Table[[#This Row],[EVM_LAST_EDITOR]],Roster_Table[#All],3,FALSE),"zAWRR Not in Roster")</f>
        <v>zAWRR Not in Roster</v>
      </c>
      <c r="AC100" s="1" t="str">
        <f>_xlfn.IFNA(VLOOKUP(Veg_Table[[#This Row],[EVM_LAST_EDITOR]],Roster_Table[#All],2,FALSE),"zAWRR Not in Roster")</f>
        <v>zAWRR Not in Roster</v>
      </c>
      <c r="AD100" s="1" t="str">
        <f>IF(_xlfn.CONCAT(Veg_Table[[#This Row],[First_Name]]," ",Veg_Table[[#This Row],[Last_Name]])="zAWRR Not in Roster zAWRR Not in Roster","zAWRR Not in Roster",_xlfn.CONCAT(Veg_Table[[#This Row],[First_Name]]," ",Veg_Table[[#This Row],[Last_Name]]))</f>
        <v>zAWRR Not in Roster</v>
      </c>
      <c r="AE100">
        <v>1770351</v>
      </c>
      <c r="AF100" t="s">
        <v>4489</v>
      </c>
      <c r="AG100" t="s">
        <v>30</v>
      </c>
      <c r="AH100" t="s">
        <v>1503</v>
      </c>
      <c r="AI100" t="s">
        <v>4485</v>
      </c>
      <c r="AJ100" t="s">
        <v>820</v>
      </c>
      <c r="AK100" t="s">
        <v>28</v>
      </c>
      <c r="AL100" t="s">
        <v>822</v>
      </c>
      <c r="AM100" t="s">
        <v>23</v>
      </c>
      <c r="AN100" t="s">
        <v>25</v>
      </c>
      <c r="AO100" t="s">
        <v>25</v>
      </c>
      <c r="AP100">
        <v>16</v>
      </c>
      <c r="AQ100">
        <v>20</v>
      </c>
      <c r="AR100" t="s">
        <v>28</v>
      </c>
      <c r="AS100" t="s">
        <v>900</v>
      </c>
      <c r="AT100" t="s">
        <v>522</v>
      </c>
      <c r="AU100" t="s">
        <v>25</v>
      </c>
      <c r="AV100" t="s">
        <v>28</v>
      </c>
      <c r="AW100" t="s">
        <v>4490</v>
      </c>
      <c r="AX100" t="s">
        <v>534</v>
      </c>
      <c r="AY100" t="s">
        <v>28</v>
      </c>
      <c r="AZ100">
        <v>28</v>
      </c>
      <c r="BA100" t="s">
        <v>530</v>
      </c>
      <c r="BB100" s="4">
        <v>43893.041666666664</v>
      </c>
      <c r="BC100" t="s">
        <v>28</v>
      </c>
      <c r="BD100" t="s">
        <v>29</v>
      </c>
      <c r="BF100" t="s">
        <v>28</v>
      </c>
      <c r="BG100" t="s">
        <v>534</v>
      </c>
      <c r="BH100" t="s">
        <v>28</v>
      </c>
      <c r="BI100" s="3">
        <v>43962.679547337961</v>
      </c>
      <c r="BJ100" t="s">
        <v>1244</v>
      </c>
      <c r="BK100" s="30" t="s">
        <v>821</v>
      </c>
      <c r="BL100" s="3">
        <v>43962.67975275463</v>
      </c>
      <c r="BM100" t="s">
        <v>31</v>
      </c>
      <c r="BN100" t="s">
        <v>32</v>
      </c>
      <c r="BO100" t="s">
        <v>1504</v>
      </c>
      <c r="BP100" t="s">
        <v>1505</v>
      </c>
      <c r="BQ100" t="s">
        <v>826</v>
      </c>
      <c r="BR100" t="s">
        <v>28</v>
      </c>
      <c r="BS100" t="s">
        <v>28</v>
      </c>
      <c r="BT100" t="s">
        <v>876</v>
      </c>
      <c r="BU100" s="3">
        <v>43770.519629629627</v>
      </c>
      <c r="BV100" t="s">
        <v>803</v>
      </c>
      <c r="BW100" s="3">
        <v>43962.731554606478</v>
      </c>
      <c r="BX100" t="s">
        <v>4491</v>
      </c>
      <c r="CG100"/>
      <c r="CH100"/>
      <c r="CI100"/>
      <c r="CY100"/>
      <c r="DA100"/>
      <c r="DE100"/>
      <c r="DF100"/>
    </row>
    <row r="101" spans="1:110" x14ac:dyDescent="0.25">
      <c r="A101" s="1">
        <f>IF(Veg_Table[[#This Row],[VP_STATUS]]="Hold",0,IF(OR(AND(Veg_Table[[#This Row],[PRESCRIP]]="NW_No Work",Veg_Table[[#This Row],[VP_STATUS]]&lt;&gt;"No Work Required Under EVM"),AND(Veg_Table[[#This Row],[VP_STATUS]]="No Work Required Under EVM",Veg_Table[[#This Row],[PRESCRIP]]&lt;&gt;"NW_No Work")),1,0))</f>
        <v>0</v>
      </c>
      <c r="B101" s="1">
        <f>IF(Veg_Table[[#This Row],[SPECIES]]="",1,0)</f>
        <v>0</v>
      </c>
      <c r="C101" s="1">
        <f>IF(Veg_Table[[#This Row],[DIAMETER]]="",1,0)</f>
        <v>0</v>
      </c>
      <c r="D101" s="1">
        <f>IF(Veg_Table[[#This Row],[HEIGHT]]="",1,0)</f>
        <v>0</v>
      </c>
      <c r="E10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1" s="1">
        <f>IF(AND(Veg_Table[[#This Row],[TAT_RESULT]]="ABATE",Veg_Table[[#This Row],[PRESCRIP]]="NW_No Work"),1,0)</f>
        <v>0</v>
      </c>
      <c r="G101" s="1">
        <f>IF(OR(Veg_Table[[#This Row],[Prescription R-Scale]]="NA",Veg_Table[[#This Row],[Diameter R-Scale]]="NA"),0,IF(Veg_Table[[#This Row],[Diameter R-Scale]]&lt;&gt;Veg_Table[[#This Row],[Prescription R-Scale]],1,0))</f>
        <v>0</v>
      </c>
      <c r="H101" s="1">
        <f>IF(OR(AND(Veg_Table[[#This Row],[PRESCRIP]]="BC_Br Rmv", Veg_Table[[#This Row],[WOOD_MAN]]&lt;&gt;"Not Needed"),AND(Veg_Table[[#This Row],[PRESCRIP]]="BCS_Br Rmv+Trt", Veg_Table[[#This Row],[WOOD_MAN]]&lt;&gt;"Not Needed")),1,0)</f>
        <v>1</v>
      </c>
      <c r="I101" s="1">
        <f ca="1">IF(AND(Veg_Table[[#This Row],[Prescription_Changed]]="Yes",Veg_Table[[#This Row],[TAT_RESULT]]=""),1,0)</f>
        <v>0</v>
      </c>
      <c r="J101" s="1">
        <f ca="1">SUM(Veg_Table[[#This Row],[Prescription and Status do not match]:[Prescription_Edited_And_TAT_Is_Blank]])</f>
        <v>1</v>
      </c>
      <c r="K101" s="1">
        <f ca="1">IF(Veg_Table[[#This Row],[Sum of Errors]]&gt;0,1,0)</f>
        <v>1</v>
      </c>
      <c r="L101" s="1">
        <f>1</f>
        <v>1</v>
      </c>
      <c r="M101"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Brush</v>
      </c>
      <c r="N101" s="1" t="str">
        <f>IF(OR(MID(Veg_Table[[#This Row],[PRESCRIP]],2,1)="1",MID(Veg_Table[[#This Row],[PRESCRIP]],2,1)="2",MID(Veg_Table[[#This Row],[PRESCRIP]],2,1)="3",MID(Veg_Table[[#This Row],[PRESCRIP]],2,1)="4"),_xlfn.NUMBERVALUE(MID(Veg_Table[[#This Row],[PRESCRIP]],2,1)),"NA")</f>
        <v>NA</v>
      </c>
      <c r="O101" s="1">
        <f>WEEKNUM(Veg_Table[[#This Row],[EVM_LAST_EDITED_Day]],2)</f>
        <v>20</v>
      </c>
      <c r="P101" s="25">
        <f>IFERROR(DATE(YEAR(Veg_Table[[#This Row],[EVM_LAST_EDITED2]]),MONTH(Veg_Table[[#This Row],[EVM_LAST_EDITED2]]),DAY(Veg_Table[[#This Row],[EVM_LAST_EDITED2]])),DATE(2019,1,1))</f>
        <v>43962</v>
      </c>
      <c r="Q101" s="3">
        <f>VALUE(SUBSTITUTE(Veg_Table[[#This Row],[EVM_LAST_EDITED]],",",""))</f>
        <v>43962.681263194398</v>
      </c>
      <c r="R101" s="1" t="str">
        <f>_xlfn.IFNA(IF(Veg_Table[[#This Row],[EVM_LAST_EDITOR]]="","zBlank EVM Last Editor",VLOOKUP(Veg_Table[[#This Row],[EVM_LAST_EDITOR]],Roster_Table[#All],4,FALSE)),"zAWRR Not in Roster")</f>
        <v>zAWRR Not in Roster</v>
      </c>
      <c r="S101" s="1" t="str">
        <f>_xlfn.IFNA(IF(Veg_Table[[#This Row],[EVM_LAST_EDITOR]]="","zBlank EVM Last Editor",VLOOKUP(Veg_Table[[#This Row],[EVM_LAST_EDITOR]],Roster_Table[#All],16,FALSE)),"zCompany_AWRR not in Roster")</f>
        <v>zCompany_AWRR not in Roster</v>
      </c>
      <c r="T101" s="2">
        <f>IFERROR(DATE(YEAR(Veg_Table[[#This Row],[Created2]]),MONTH(Veg_Table[[#This Row],[Created2]]),DAY(Veg_Table[[#This Row],[Created2]])),DATE(2019,1,1))</f>
        <v>43770</v>
      </c>
      <c r="U101" s="3">
        <f>VALUE(SUBSTITUTE(Veg_Table[[#This Row],[Created]],",",""))</f>
        <v>43770.531365740702</v>
      </c>
      <c r="V101" s="3" t="str">
        <f ca="1">IFERROR(_xlfn.IFNA(CELL("contents",INDIRECT(_xlfn.CONCAT("Veg_Table_Production_Data!",ADDRESS(MATCH(_xlfn.MAXIFS(#REF!,#REF!,"="&amp;Veg_Table[[#This Row],[AUTO_ID]],#REF!,"&lt;"&amp;Veg_Table[[#This Row],[EVM_LAST_EDITED_Day]]),#REF!,0),COLUMN(#REF!),4,1,)))),""),"")</f>
        <v/>
      </c>
      <c r="W101" s="3" t="str">
        <f ca="1">IF(Veg_Table[[#This Row],[Previous_Prescription]]="","No",IF(Veg_Table[[#This Row],[Previous_Prescription]]=Veg_Table[[#This Row],[PRESCRIP]],"No","Yes"))</f>
        <v>No</v>
      </c>
      <c r="X101" s="3" t="str">
        <f>IF(Veg_Table[[#This Row],[EVM_LAST_EDITED_Day]]=Veg_Table[[#This Row],[Created_Day]],"New","Old")</f>
        <v>Old</v>
      </c>
      <c r="Y101" s="1">
        <f>IFERROR(IF(FIND("delete",LOWER(Veg_Table[[#This Row],[PI_COMMENTS]]))&gt;=1,1,0),0)</f>
        <v>0</v>
      </c>
      <c r="Z101" s="1" t="str">
        <f>_xlfn.IFNA(IF(Veg_Table[[#This Row],[EVM_LAST_EDITOR]]="","Yes",VLOOKUP(Veg_Table[[#This Row],[EVM_LAST_EDITOR]],Roster_Table[#All],15,FALSE)),"Yes")</f>
        <v>Yes</v>
      </c>
      <c r="AA10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1" s="1" t="str">
        <f>_xlfn.IFNA(VLOOKUP(Veg_Table[[#This Row],[EVM_LAST_EDITOR]],Roster_Table[#All],3,FALSE),"zAWRR Not in Roster")</f>
        <v>zAWRR Not in Roster</v>
      </c>
      <c r="AC101" s="1" t="str">
        <f>_xlfn.IFNA(VLOOKUP(Veg_Table[[#This Row],[EVM_LAST_EDITOR]],Roster_Table[#All],2,FALSE),"zAWRR Not in Roster")</f>
        <v>zAWRR Not in Roster</v>
      </c>
      <c r="AD101" s="1" t="str">
        <f>IF(_xlfn.CONCAT(Veg_Table[[#This Row],[First_Name]]," ",Veg_Table[[#This Row],[Last_Name]])="zAWRR Not in Roster zAWRR Not in Roster","zAWRR Not in Roster",_xlfn.CONCAT(Veg_Table[[#This Row],[First_Name]]," ",Veg_Table[[#This Row],[Last_Name]]))</f>
        <v>zAWRR Not in Roster</v>
      </c>
      <c r="AE101">
        <v>1770354</v>
      </c>
      <c r="AF101" t="s">
        <v>4492</v>
      </c>
      <c r="AG101" t="s">
        <v>30</v>
      </c>
      <c r="AH101" t="s">
        <v>1503</v>
      </c>
      <c r="AI101" t="s">
        <v>4485</v>
      </c>
      <c r="AJ101" t="s">
        <v>820</v>
      </c>
      <c r="AK101" t="s">
        <v>28</v>
      </c>
      <c r="AL101" t="s">
        <v>822</v>
      </c>
      <c r="AM101" t="s">
        <v>40</v>
      </c>
      <c r="AN101" t="s">
        <v>25</v>
      </c>
      <c r="AO101" t="s">
        <v>25</v>
      </c>
      <c r="AP101">
        <v>1</v>
      </c>
      <c r="AQ101">
        <v>20</v>
      </c>
      <c r="AR101" t="s">
        <v>28</v>
      </c>
      <c r="AS101" t="s">
        <v>50</v>
      </c>
      <c r="AT101" t="s">
        <v>843</v>
      </c>
      <c r="AU101" t="s">
        <v>25</v>
      </c>
      <c r="AV101" t="s">
        <v>28</v>
      </c>
      <c r="AW101" t="s">
        <v>4493</v>
      </c>
      <c r="AX101" t="s">
        <v>534</v>
      </c>
      <c r="AY101" t="s">
        <v>28</v>
      </c>
      <c r="AZ101">
        <v>24</v>
      </c>
      <c r="BA101" t="s">
        <v>50</v>
      </c>
      <c r="BB101" s="4">
        <v>43893.041666666664</v>
      </c>
      <c r="BC101" t="s">
        <v>28</v>
      </c>
      <c r="BD101" t="s">
        <v>29</v>
      </c>
      <c r="BF101" t="s">
        <v>28</v>
      </c>
      <c r="BG101" t="s">
        <v>534</v>
      </c>
      <c r="BH101" t="s">
        <v>28</v>
      </c>
      <c r="BI101" s="3">
        <v>43962.681209120368</v>
      </c>
      <c r="BJ101" t="s">
        <v>1845</v>
      </c>
      <c r="BK101" s="30" t="s">
        <v>821</v>
      </c>
      <c r="BL101" s="3">
        <v>43962.681263194441</v>
      </c>
      <c r="BM101" t="s">
        <v>31</v>
      </c>
      <c r="BN101" t="s">
        <v>32</v>
      </c>
      <c r="BO101" t="s">
        <v>1504</v>
      </c>
      <c r="BP101" t="s">
        <v>1505</v>
      </c>
      <c r="BQ101" t="s">
        <v>826</v>
      </c>
      <c r="BR101" t="s">
        <v>28</v>
      </c>
      <c r="BS101" t="s">
        <v>28</v>
      </c>
      <c r="BT101" t="s">
        <v>876</v>
      </c>
      <c r="BU101" s="3">
        <v>43770.531365740739</v>
      </c>
      <c r="BV101" t="s">
        <v>803</v>
      </c>
      <c r="BW101" s="3">
        <v>43962.731554606478</v>
      </c>
      <c r="BX101" t="s">
        <v>4494</v>
      </c>
      <c r="CG101"/>
      <c r="CH101"/>
      <c r="CI101"/>
      <c r="CY101"/>
      <c r="DA101"/>
      <c r="DE101"/>
      <c r="DF101"/>
    </row>
    <row r="102" spans="1:110" x14ac:dyDescent="0.25">
      <c r="A102" s="1">
        <f>IF(Veg_Table[[#This Row],[VP_STATUS]]="Hold",0,IF(OR(AND(Veg_Table[[#This Row],[PRESCRIP]]="NW_No Work",Veg_Table[[#This Row],[VP_STATUS]]&lt;&gt;"No Work Required Under EVM"),AND(Veg_Table[[#This Row],[VP_STATUS]]="No Work Required Under EVM",Veg_Table[[#This Row],[PRESCRIP]]&lt;&gt;"NW_No Work")),1,0))</f>
        <v>0</v>
      </c>
      <c r="B102" s="1">
        <f>IF(Veg_Table[[#This Row],[SPECIES]]="",1,0)</f>
        <v>0</v>
      </c>
      <c r="C102" s="1">
        <f>IF(Veg_Table[[#This Row],[DIAMETER]]="",1,0)</f>
        <v>0</v>
      </c>
      <c r="D102" s="1">
        <f>IF(Veg_Table[[#This Row],[HEIGHT]]="",1,0)</f>
        <v>0</v>
      </c>
      <c r="E10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02" s="1">
        <f>IF(AND(Veg_Table[[#This Row],[TAT_RESULT]]="ABATE",Veg_Table[[#This Row],[PRESCRIP]]="NW_No Work"),1,0)</f>
        <v>0</v>
      </c>
      <c r="G102" s="1">
        <f>IF(OR(Veg_Table[[#This Row],[Prescription R-Scale]]="NA",Veg_Table[[#This Row],[Diameter R-Scale]]="NA"),0,IF(Veg_Table[[#This Row],[Diameter R-Scale]]&lt;&gt;Veg_Table[[#This Row],[Prescription R-Scale]],1,0))</f>
        <v>0</v>
      </c>
      <c r="H102" s="1">
        <f>IF(OR(AND(Veg_Table[[#This Row],[PRESCRIP]]="BC_Br Rmv", Veg_Table[[#This Row],[WOOD_MAN]]&lt;&gt;"Not Needed"),AND(Veg_Table[[#This Row],[PRESCRIP]]="BCS_Br Rmv+Trt", Veg_Table[[#This Row],[WOOD_MAN]]&lt;&gt;"Not Needed")),1,0)</f>
        <v>0</v>
      </c>
      <c r="I102" s="1">
        <f ca="1">IF(AND(Veg_Table[[#This Row],[Prescription_Changed]]="Yes",Veg_Table[[#This Row],[TAT_RESULT]]=""),1,0)</f>
        <v>0</v>
      </c>
      <c r="J102" s="1">
        <f ca="1">SUM(Veg_Table[[#This Row],[Prescription and Status do not match]:[Prescription_Edited_And_TAT_Is_Blank]])</f>
        <v>1</v>
      </c>
      <c r="K102" s="1">
        <f ca="1">IF(Veg_Table[[#This Row],[Sum of Errors]]&gt;0,1,0)</f>
        <v>1</v>
      </c>
      <c r="L102" s="1">
        <f>1</f>
        <v>1</v>
      </c>
      <c r="M10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02" s="1">
        <f>IF(OR(MID(Veg_Table[[#This Row],[PRESCRIP]],2,1)="1",MID(Veg_Table[[#This Row],[PRESCRIP]],2,1)="2",MID(Veg_Table[[#This Row],[PRESCRIP]],2,1)="3",MID(Veg_Table[[#This Row],[PRESCRIP]],2,1)="4"),_xlfn.NUMBERVALUE(MID(Veg_Table[[#This Row],[PRESCRIP]],2,1)),"NA")</f>
        <v>1</v>
      </c>
      <c r="O102" s="1">
        <f>WEEKNUM(Veg_Table[[#This Row],[EVM_LAST_EDITED_Day]],2)</f>
        <v>20</v>
      </c>
      <c r="P102" s="25">
        <f>IFERROR(DATE(YEAR(Veg_Table[[#This Row],[EVM_LAST_EDITED2]]),MONTH(Veg_Table[[#This Row],[EVM_LAST_EDITED2]]),DAY(Veg_Table[[#This Row],[EVM_LAST_EDITED2]])),DATE(2019,1,1))</f>
        <v>43962</v>
      </c>
      <c r="Q102" s="3">
        <f>VALUE(SUBSTITUTE(Veg_Table[[#This Row],[EVM_LAST_EDITED]],",",""))</f>
        <v>43962.682379965299</v>
      </c>
      <c r="R102" s="1" t="str">
        <f>_xlfn.IFNA(IF(Veg_Table[[#This Row],[EVM_LAST_EDITOR]]="","zBlank EVM Last Editor",VLOOKUP(Veg_Table[[#This Row],[EVM_LAST_EDITOR]],Roster_Table[#All],4,FALSE)),"zAWRR Not in Roster")</f>
        <v>zAWRR Not in Roster</v>
      </c>
      <c r="S102" s="1" t="str">
        <f>_xlfn.IFNA(IF(Veg_Table[[#This Row],[EVM_LAST_EDITOR]]="","zBlank EVM Last Editor",VLOOKUP(Veg_Table[[#This Row],[EVM_LAST_EDITOR]],Roster_Table[#All],16,FALSE)),"zCompany_AWRR not in Roster")</f>
        <v>zCompany_AWRR not in Roster</v>
      </c>
      <c r="T102" s="2">
        <f>IFERROR(DATE(YEAR(Veg_Table[[#This Row],[Created2]]),MONTH(Veg_Table[[#This Row],[Created2]]),DAY(Veg_Table[[#This Row],[Created2]])),DATE(2019,1,1))</f>
        <v>43770</v>
      </c>
      <c r="U102" s="3">
        <f>VALUE(SUBSTITUTE(Veg_Table[[#This Row],[Created]],",",""))</f>
        <v>43770.504965277803</v>
      </c>
      <c r="V102" s="3" t="str">
        <f ca="1">IFERROR(_xlfn.IFNA(CELL("contents",INDIRECT(_xlfn.CONCAT("Veg_Table_Production_Data!",ADDRESS(MATCH(_xlfn.MAXIFS(#REF!,#REF!,"="&amp;Veg_Table[[#This Row],[AUTO_ID]],#REF!,"&lt;"&amp;Veg_Table[[#This Row],[EVM_LAST_EDITED_Day]]),#REF!,0),COLUMN(#REF!),4,1,)))),""),"")</f>
        <v/>
      </c>
      <c r="W102" s="3" t="str">
        <f ca="1">IF(Veg_Table[[#This Row],[Previous_Prescription]]="","No",IF(Veg_Table[[#This Row],[Previous_Prescription]]=Veg_Table[[#This Row],[PRESCRIP]],"No","Yes"))</f>
        <v>No</v>
      </c>
      <c r="X102" s="3" t="str">
        <f>IF(Veg_Table[[#This Row],[EVM_LAST_EDITED_Day]]=Veg_Table[[#This Row],[Created_Day]],"New","Old")</f>
        <v>Old</v>
      </c>
      <c r="Y102" s="1">
        <f>IFERROR(IF(FIND("delete",LOWER(Veg_Table[[#This Row],[PI_COMMENTS]]))&gt;=1,1,0),0)</f>
        <v>0</v>
      </c>
      <c r="Z102" s="1" t="str">
        <f>_xlfn.IFNA(IF(Veg_Table[[#This Row],[EVM_LAST_EDITOR]]="","Yes",VLOOKUP(Veg_Table[[#This Row],[EVM_LAST_EDITOR]],Roster_Table[#All],15,FALSE)),"Yes")</f>
        <v>Yes</v>
      </c>
      <c r="AA10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2" s="1" t="str">
        <f>_xlfn.IFNA(VLOOKUP(Veg_Table[[#This Row],[EVM_LAST_EDITOR]],Roster_Table[#All],3,FALSE),"zAWRR Not in Roster")</f>
        <v>zAWRR Not in Roster</v>
      </c>
      <c r="AC102" s="1" t="str">
        <f>_xlfn.IFNA(VLOOKUP(Veg_Table[[#This Row],[EVM_LAST_EDITOR]],Roster_Table[#All],2,FALSE),"zAWRR Not in Roster")</f>
        <v>zAWRR Not in Roster</v>
      </c>
      <c r="AD102" s="1" t="str">
        <f>IF(_xlfn.CONCAT(Veg_Table[[#This Row],[First_Name]]," ",Veg_Table[[#This Row],[Last_Name]])="zAWRR Not in Roster zAWRR Not in Roster","zAWRR Not in Roster",_xlfn.CONCAT(Veg_Table[[#This Row],[First_Name]]," ",Veg_Table[[#This Row],[Last_Name]]))</f>
        <v>zAWRR Not in Roster</v>
      </c>
      <c r="AE102">
        <v>1770347</v>
      </c>
      <c r="AF102" t="s">
        <v>4484</v>
      </c>
      <c r="AG102" t="s">
        <v>30</v>
      </c>
      <c r="AH102" t="s">
        <v>1503</v>
      </c>
      <c r="AI102" t="s">
        <v>4485</v>
      </c>
      <c r="AJ102" t="s">
        <v>820</v>
      </c>
      <c r="AK102" t="s">
        <v>28</v>
      </c>
      <c r="AL102" t="s">
        <v>822</v>
      </c>
      <c r="AM102" t="s">
        <v>23</v>
      </c>
      <c r="AN102" t="s">
        <v>25</v>
      </c>
      <c r="AO102" t="s">
        <v>25</v>
      </c>
      <c r="AP102">
        <v>8</v>
      </c>
      <c r="AQ102">
        <v>18</v>
      </c>
      <c r="AR102" t="s">
        <v>28</v>
      </c>
      <c r="AS102" t="s">
        <v>485</v>
      </c>
      <c r="AT102" t="s">
        <v>522</v>
      </c>
      <c r="AU102" t="s">
        <v>25</v>
      </c>
      <c r="AV102" t="s">
        <v>28</v>
      </c>
      <c r="AW102" t="s">
        <v>4486</v>
      </c>
      <c r="AX102" t="s">
        <v>534</v>
      </c>
      <c r="AY102" t="s">
        <v>28</v>
      </c>
      <c r="AZ102">
        <v>28</v>
      </c>
      <c r="BA102" t="s">
        <v>45</v>
      </c>
      <c r="BB102" s="4">
        <v>43893.041666666664</v>
      </c>
      <c r="BC102" t="s">
        <v>28</v>
      </c>
      <c r="BD102" t="s">
        <v>29</v>
      </c>
      <c r="BF102" t="s">
        <v>28</v>
      </c>
      <c r="BG102" t="s">
        <v>534</v>
      </c>
      <c r="BH102" t="s">
        <v>28</v>
      </c>
      <c r="BI102" s="3">
        <v>43962.68232847222</v>
      </c>
      <c r="BJ102" t="s">
        <v>4487</v>
      </c>
      <c r="BK102" s="30" t="s">
        <v>821</v>
      </c>
      <c r="BL102" s="3">
        <v>43962.682379965278</v>
      </c>
      <c r="BM102" t="s">
        <v>31</v>
      </c>
      <c r="BN102" t="s">
        <v>32</v>
      </c>
      <c r="BO102" t="s">
        <v>1504</v>
      </c>
      <c r="BP102" t="s">
        <v>1505</v>
      </c>
      <c r="BQ102" t="s">
        <v>826</v>
      </c>
      <c r="BR102" t="s">
        <v>28</v>
      </c>
      <c r="BS102" t="s">
        <v>28</v>
      </c>
      <c r="BT102" t="s">
        <v>876</v>
      </c>
      <c r="BU102" s="3">
        <v>43770.504965277774</v>
      </c>
      <c r="BV102" t="s">
        <v>803</v>
      </c>
      <c r="BW102" s="3">
        <v>43962.731554606478</v>
      </c>
      <c r="BX102" t="s">
        <v>4488</v>
      </c>
      <c r="CG102"/>
      <c r="CH102"/>
      <c r="CI102"/>
      <c r="CY102"/>
      <c r="DA102"/>
      <c r="DE102"/>
      <c r="DF102"/>
    </row>
    <row r="103" spans="1:110" x14ac:dyDescent="0.25">
      <c r="A103" s="1">
        <f>IF(Veg_Table[[#This Row],[VP_STATUS]]="Hold",0,IF(OR(AND(Veg_Table[[#This Row],[PRESCRIP]]="NW_No Work",Veg_Table[[#This Row],[VP_STATUS]]&lt;&gt;"No Work Required Under EVM"),AND(Veg_Table[[#This Row],[VP_STATUS]]="No Work Required Under EVM",Veg_Table[[#This Row],[PRESCRIP]]&lt;&gt;"NW_No Work")),1,0))</f>
        <v>0</v>
      </c>
      <c r="B103" s="1">
        <f>IF(Veg_Table[[#This Row],[SPECIES]]="",1,0)</f>
        <v>0</v>
      </c>
      <c r="C103" s="1">
        <f>IF(Veg_Table[[#This Row],[DIAMETER]]="",1,0)</f>
        <v>0</v>
      </c>
      <c r="D103" s="1">
        <f>IF(Veg_Table[[#This Row],[HEIGHT]]="",1,0)</f>
        <v>0</v>
      </c>
      <c r="E10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03" s="1">
        <f>IF(AND(Veg_Table[[#This Row],[TAT_RESULT]]="ABATE",Veg_Table[[#This Row],[PRESCRIP]]="NW_No Work"),1,0)</f>
        <v>0</v>
      </c>
      <c r="G103" s="1">
        <f>IF(OR(Veg_Table[[#This Row],[Prescription R-Scale]]="NA",Veg_Table[[#This Row],[Diameter R-Scale]]="NA"),0,IF(Veg_Table[[#This Row],[Diameter R-Scale]]&lt;&gt;Veg_Table[[#This Row],[Prescription R-Scale]],1,0))</f>
        <v>0</v>
      </c>
      <c r="H103" s="1">
        <f>IF(OR(AND(Veg_Table[[#This Row],[PRESCRIP]]="BC_Br Rmv", Veg_Table[[#This Row],[WOOD_MAN]]&lt;&gt;"Not Needed"),AND(Veg_Table[[#This Row],[PRESCRIP]]="BCS_Br Rmv+Trt", Veg_Table[[#This Row],[WOOD_MAN]]&lt;&gt;"Not Needed")),1,0)</f>
        <v>0</v>
      </c>
      <c r="I103" s="1">
        <f ca="1">IF(AND(Veg_Table[[#This Row],[Prescription_Changed]]="Yes",Veg_Table[[#This Row],[TAT_RESULT]]=""),1,0)</f>
        <v>0</v>
      </c>
      <c r="J103" s="1">
        <f ca="1">SUM(Veg_Table[[#This Row],[Prescription and Status do not match]:[Prescription_Edited_And_TAT_Is_Blank]])</f>
        <v>1</v>
      </c>
      <c r="K103" s="1">
        <f ca="1">IF(Veg_Table[[#This Row],[Sum of Errors]]&gt;0,1,0)</f>
        <v>1</v>
      </c>
      <c r="L103" s="1">
        <f>1</f>
        <v>1</v>
      </c>
      <c r="M10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103" s="1">
        <f>IF(OR(MID(Veg_Table[[#This Row],[PRESCRIP]],2,1)="1",MID(Veg_Table[[#This Row],[PRESCRIP]],2,1)="2",MID(Veg_Table[[#This Row],[PRESCRIP]],2,1)="3",MID(Veg_Table[[#This Row],[PRESCRIP]],2,1)="4"),_xlfn.NUMBERVALUE(MID(Veg_Table[[#This Row],[PRESCRIP]],2,1)),"NA")</f>
        <v>4</v>
      </c>
      <c r="O103" s="1">
        <f>WEEKNUM(Veg_Table[[#This Row],[EVM_LAST_EDITED_Day]],2)</f>
        <v>20</v>
      </c>
      <c r="P103" s="25">
        <f>IFERROR(DATE(YEAR(Veg_Table[[#This Row],[EVM_LAST_EDITED2]]),MONTH(Veg_Table[[#This Row],[EVM_LAST_EDITED2]]),DAY(Veg_Table[[#This Row],[EVM_LAST_EDITED2]])),DATE(2019,1,1))</f>
        <v>43962</v>
      </c>
      <c r="Q103" s="3">
        <f>VALUE(SUBSTITUTE(Veg_Table[[#This Row],[EVM_LAST_EDITED]],",",""))</f>
        <v>43962.693211921302</v>
      </c>
      <c r="R103" s="1" t="str">
        <f>_xlfn.IFNA(IF(Veg_Table[[#This Row],[EVM_LAST_EDITOR]]="","zBlank EVM Last Editor",VLOOKUP(Veg_Table[[#This Row],[EVM_LAST_EDITOR]],Roster_Table[#All],4,FALSE)),"zAWRR Not in Roster")</f>
        <v>AEA</v>
      </c>
      <c r="S103" s="1" t="str">
        <f>_xlfn.IFNA(IF(Veg_Table[[#This Row],[EVM_LAST_EDITOR]]="","zBlank EVM Last Editor",VLOOKUP(Veg_Table[[#This Row],[EVM_LAST_EDITOR]],Roster_Table[#All],16,FALSE)),"zCompany_AWRR not in Roster")</f>
        <v>Not in Sierra Roster</v>
      </c>
      <c r="T103" s="2">
        <f>IFERROR(DATE(YEAR(Veg_Table[[#This Row],[Created2]]),MONTH(Veg_Table[[#This Row],[Created2]]),DAY(Veg_Table[[#This Row],[Created2]])),DATE(2019,1,1))</f>
        <v>43851</v>
      </c>
      <c r="U103" s="3">
        <f>VALUE(SUBSTITUTE(Veg_Table[[#This Row],[Created]],",",""))</f>
        <v>43851.5172916667</v>
      </c>
      <c r="V103" s="3" t="str">
        <f ca="1">IFERROR(_xlfn.IFNA(CELL("contents",INDIRECT(_xlfn.CONCAT("Veg_Table_Production_Data!",ADDRESS(MATCH(_xlfn.MAXIFS(#REF!,#REF!,"="&amp;Veg_Table[[#This Row],[AUTO_ID]],#REF!,"&lt;"&amp;Veg_Table[[#This Row],[EVM_LAST_EDITED_Day]]),#REF!,0),COLUMN(#REF!),4,1,)))),""),"")</f>
        <v/>
      </c>
      <c r="W103" s="3" t="str">
        <f ca="1">IF(Veg_Table[[#This Row],[Previous_Prescription]]="","No",IF(Veg_Table[[#This Row],[Previous_Prescription]]=Veg_Table[[#This Row],[PRESCRIP]],"No","Yes"))</f>
        <v>No</v>
      </c>
      <c r="X103" s="3" t="str">
        <f>IF(Veg_Table[[#This Row],[EVM_LAST_EDITED_Day]]=Veg_Table[[#This Row],[Created_Day]],"New","Old")</f>
        <v>Old</v>
      </c>
      <c r="Y103" s="1">
        <f>IFERROR(IF(FIND("delete",LOWER(Veg_Table[[#This Row],[PI_COMMENTS]]))&gt;=1,1,0),0)</f>
        <v>0</v>
      </c>
      <c r="Z103" s="1" t="str">
        <f>_xlfn.IFNA(IF(Veg_Table[[#This Row],[EVM_LAST_EDITOR]]="","Yes",VLOOKUP(Veg_Table[[#This Row],[EVM_LAST_EDITOR]],Roster_Table[#All],15,FALSE)),"Yes")</f>
        <v>No</v>
      </c>
      <c r="AA10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3" s="1" t="str">
        <f>_xlfn.IFNA(VLOOKUP(Veg_Table[[#This Row],[EVM_LAST_EDITOR]],Roster_Table[#All],3,FALSE),"zAWRR Not in Roster")</f>
        <v>Drew</v>
      </c>
      <c r="AC103" s="1" t="str">
        <f>_xlfn.IFNA(VLOOKUP(Veg_Table[[#This Row],[EVM_LAST_EDITOR]],Roster_Table[#All],2,FALSE),"zAWRR Not in Roster")</f>
        <v>Berlfein</v>
      </c>
      <c r="AD103" s="1" t="str">
        <f>IF(_xlfn.CONCAT(Veg_Table[[#This Row],[First_Name]]," ",Veg_Table[[#This Row],[Last_Name]])="zAWRR Not in Roster zAWRR Not in Roster","zAWRR Not in Roster",_xlfn.CONCAT(Veg_Table[[#This Row],[First_Name]]," ",Veg_Table[[#This Row],[Last_Name]]))</f>
        <v>Drew Berlfein</v>
      </c>
      <c r="AE103">
        <v>1775698</v>
      </c>
      <c r="AF103" t="s">
        <v>1785</v>
      </c>
      <c r="AG103" t="s">
        <v>30</v>
      </c>
      <c r="AH103" t="s">
        <v>705</v>
      </c>
      <c r="AI103" t="s">
        <v>730</v>
      </c>
      <c r="AJ103" t="s">
        <v>820</v>
      </c>
      <c r="AK103" t="s">
        <v>28</v>
      </c>
      <c r="AL103" t="s">
        <v>830</v>
      </c>
      <c r="AM103" t="s">
        <v>38</v>
      </c>
      <c r="AN103" t="s">
        <v>25</v>
      </c>
      <c r="AO103" t="s">
        <v>25</v>
      </c>
      <c r="AP103">
        <v>41</v>
      </c>
      <c r="AQ103">
        <v>120</v>
      </c>
      <c r="AR103" t="s">
        <v>28</v>
      </c>
      <c r="AS103" t="s">
        <v>57</v>
      </c>
      <c r="AT103" t="s">
        <v>522</v>
      </c>
      <c r="AU103" t="s">
        <v>25</v>
      </c>
      <c r="AV103" t="s">
        <v>28</v>
      </c>
      <c r="AW103" t="s">
        <v>1786</v>
      </c>
      <c r="AX103" t="s">
        <v>534</v>
      </c>
      <c r="AY103" t="s">
        <v>28</v>
      </c>
      <c r="AZ103">
        <v>219</v>
      </c>
      <c r="BA103" t="s">
        <v>57</v>
      </c>
      <c r="BB103" s="4">
        <v>43956.640937268516</v>
      </c>
      <c r="BC103" t="s">
        <v>3997</v>
      </c>
      <c r="BD103" t="s">
        <v>29</v>
      </c>
      <c r="BF103" t="s">
        <v>28</v>
      </c>
      <c r="BG103" t="s">
        <v>534</v>
      </c>
      <c r="BH103" t="s">
        <v>28</v>
      </c>
      <c r="BI103" s="3">
        <v>43962.693153842592</v>
      </c>
      <c r="BJ103" t="s">
        <v>3534</v>
      </c>
      <c r="BK103" s="30" t="s">
        <v>533</v>
      </c>
      <c r="BL103" s="3">
        <v>43962.693211921294</v>
      </c>
      <c r="BM103" t="s">
        <v>31</v>
      </c>
      <c r="BN103" t="s">
        <v>32</v>
      </c>
      <c r="BO103" t="s">
        <v>1019</v>
      </c>
      <c r="BP103" t="s">
        <v>1020</v>
      </c>
      <c r="BQ103" t="s">
        <v>826</v>
      </c>
      <c r="BR103" t="s">
        <v>28</v>
      </c>
      <c r="BS103" t="s">
        <v>28</v>
      </c>
      <c r="BT103" t="s">
        <v>835</v>
      </c>
      <c r="BU103" s="3">
        <v>43851.517291666663</v>
      </c>
      <c r="BV103" t="s">
        <v>803</v>
      </c>
      <c r="BW103" s="3">
        <v>43962.731554606478</v>
      </c>
      <c r="BX103" t="s">
        <v>1787</v>
      </c>
      <c r="CG103"/>
      <c r="CH103"/>
      <c r="CI103"/>
      <c r="CY103"/>
      <c r="DA103"/>
      <c r="DE103"/>
      <c r="DF103"/>
    </row>
    <row r="104" spans="1:110" x14ac:dyDescent="0.25">
      <c r="A104" s="1">
        <f>IF(Veg_Table[[#This Row],[VP_STATUS]]="Hold",0,IF(OR(AND(Veg_Table[[#This Row],[PRESCRIP]]="NW_No Work",Veg_Table[[#This Row],[VP_STATUS]]&lt;&gt;"No Work Required Under EVM"),AND(Veg_Table[[#This Row],[VP_STATUS]]="No Work Required Under EVM",Veg_Table[[#This Row],[PRESCRIP]]&lt;&gt;"NW_No Work")),1,0))</f>
        <v>0</v>
      </c>
      <c r="B104" s="1">
        <f>IF(Veg_Table[[#This Row],[SPECIES]]="",1,0)</f>
        <v>0</v>
      </c>
      <c r="C104" s="1">
        <f>IF(Veg_Table[[#This Row],[DIAMETER]]="",1,0)</f>
        <v>0</v>
      </c>
      <c r="D104" s="1">
        <f>IF(Veg_Table[[#This Row],[HEIGHT]]="",1,0)</f>
        <v>0</v>
      </c>
      <c r="E10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04" s="1">
        <f>IF(AND(Veg_Table[[#This Row],[TAT_RESULT]]="ABATE",Veg_Table[[#This Row],[PRESCRIP]]="NW_No Work"),1,0)</f>
        <v>0</v>
      </c>
      <c r="G104" s="1">
        <f>IF(OR(Veg_Table[[#This Row],[Prescription R-Scale]]="NA",Veg_Table[[#This Row],[Diameter R-Scale]]="NA"),0,IF(Veg_Table[[#This Row],[Diameter R-Scale]]&lt;&gt;Veg_Table[[#This Row],[Prescription R-Scale]],1,0))</f>
        <v>0</v>
      </c>
      <c r="H104" s="1">
        <f>IF(OR(AND(Veg_Table[[#This Row],[PRESCRIP]]="BC_Br Rmv", Veg_Table[[#This Row],[WOOD_MAN]]&lt;&gt;"Not Needed"),AND(Veg_Table[[#This Row],[PRESCRIP]]="BCS_Br Rmv+Trt", Veg_Table[[#This Row],[WOOD_MAN]]&lt;&gt;"Not Needed")),1,0)</f>
        <v>0</v>
      </c>
      <c r="I104" s="1">
        <f ca="1">IF(AND(Veg_Table[[#This Row],[Prescription_Changed]]="Yes",Veg_Table[[#This Row],[TAT_RESULT]]=""),1,0)</f>
        <v>0</v>
      </c>
      <c r="J104" s="1">
        <f ca="1">SUM(Veg_Table[[#This Row],[Prescription and Status do not match]:[Prescription_Edited_And_TAT_Is_Blank]])</f>
        <v>1</v>
      </c>
      <c r="K104" s="1">
        <f ca="1">IF(Veg_Table[[#This Row],[Sum of Errors]]&gt;0,1,0)</f>
        <v>1</v>
      </c>
      <c r="L104" s="1">
        <f>1</f>
        <v>1</v>
      </c>
      <c r="M10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04" s="1">
        <f>IF(OR(MID(Veg_Table[[#This Row],[PRESCRIP]],2,1)="1",MID(Veg_Table[[#This Row],[PRESCRIP]],2,1)="2",MID(Veg_Table[[#This Row],[PRESCRIP]],2,1)="3",MID(Veg_Table[[#This Row],[PRESCRIP]],2,1)="4"),_xlfn.NUMBERVALUE(MID(Veg_Table[[#This Row],[PRESCRIP]],2,1)),"NA")</f>
        <v>3</v>
      </c>
      <c r="O104" s="1">
        <f>WEEKNUM(Veg_Table[[#This Row],[EVM_LAST_EDITED_Day]],2)</f>
        <v>20</v>
      </c>
      <c r="P104" s="25">
        <f>IFERROR(DATE(YEAR(Veg_Table[[#This Row],[EVM_LAST_EDITED2]]),MONTH(Veg_Table[[#This Row],[EVM_LAST_EDITED2]]),DAY(Veg_Table[[#This Row],[EVM_LAST_EDITED2]])),DATE(2019,1,1))</f>
        <v>43962</v>
      </c>
      <c r="Q104" s="3">
        <f>VALUE(SUBSTITUTE(Veg_Table[[#This Row],[EVM_LAST_EDITED]],",",""))</f>
        <v>43962.693427997699</v>
      </c>
      <c r="R104" s="1" t="str">
        <f>_xlfn.IFNA(IF(Veg_Table[[#This Row],[EVM_LAST_EDITOR]]="","zBlank EVM Last Editor",VLOOKUP(Veg_Table[[#This Row],[EVM_LAST_EDITOR]],Roster_Table[#All],4,FALSE)),"zAWRR Not in Roster")</f>
        <v>AEA</v>
      </c>
      <c r="S104" s="1" t="str">
        <f>_xlfn.IFNA(IF(Veg_Table[[#This Row],[EVM_LAST_EDITOR]]="","zBlank EVM Last Editor",VLOOKUP(Veg_Table[[#This Row],[EVM_LAST_EDITOR]],Roster_Table[#All],16,FALSE)),"zCompany_AWRR not in Roster")</f>
        <v>Not in Sierra Roster</v>
      </c>
      <c r="T104" s="2">
        <f>IFERROR(DATE(YEAR(Veg_Table[[#This Row],[Created2]]),MONTH(Veg_Table[[#This Row],[Created2]]),DAY(Veg_Table[[#This Row],[Created2]])),DATE(2019,1,1))</f>
        <v>43852</v>
      </c>
      <c r="U104" s="3">
        <f>VALUE(SUBSTITUTE(Veg_Table[[#This Row],[Created]],",",""))</f>
        <v>43852.420555555596</v>
      </c>
      <c r="V104" s="3" t="str">
        <f ca="1">IFERROR(_xlfn.IFNA(CELL("contents",INDIRECT(_xlfn.CONCAT("Veg_Table_Production_Data!",ADDRESS(MATCH(_xlfn.MAXIFS(#REF!,#REF!,"="&amp;Veg_Table[[#This Row],[AUTO_ID]],#REF!,"&lt;"&amp;Veg_Table[[#This Row],[EVM_LAST_EDITED_Day]]),#REF!,0),COLUMN(#REF!),4,1,)))),""),"")</f>
        <v/>
      </c>
      <c r="W104" s="3" t="str">
        <f ca="1">IF(Veg_Table[[#This Row],[Previous_Prescription]]="","No",IF(Veg_Table[[#This Row],[Previous_Prescription]]=Veg_Table[[#This Row],[PRESCRIP]],"No","Yes"))</f>
        <v>No</v>
      </c>
      <c r="X104" s="3" t="str">
        <f>IF(Veg_Table[[#This Row],[EVM_LAST_EDITED_Day]]=Veg_Table[[#This Row],[Created_Day]],"New","Old")</f>
        <v>Old</v>
      </c>
      <c r="Y104" s="1">
        <f>IFERROR(IF(FIND("delete",LOWER(Veg_Table[[#This Row],[PI_COMMENTS]]))&gt;=1,1,0),0)</f>
        <v>0</v>
      </c>
      <c r="Z104" s="1" t="str">
        <f>_xlfn.IFNA(IF(Veg_Table[[#This Row],[EVM_LAST_EDITOR]]="","Yes",VLOOKUP(Veg_Table[[#This Row],[EVM_LAST_EDITOR]],Roster_Table[#All],15,FALSE)),"Yes")</f>
        <v>No</v>
      </c>
      <c r="AA10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4" s="1" t="str">
        <f>_xlfn.IFNA(VLOOKUP(Veg_Table[[#This Row],[EVM_LAST_EDITOR]],Roster_Table[#All],3,FALSE),"zAWRR Not in Roster")</f>
        <v>Drew</v>
      </c>
      <c r="AC104" s="1" t="str">
        <f>_xlfn.IFNA(VLOOKUP(Veg_Table[[#This Row],[EVM_LAST_EDITOR]],Roster_Table[#All],2,FALSE),"zAWRR Not in Roster")</f>
        <v>Berlfein</v>
      </c>
      <c r="AD104" s="1" t="str">
        <f>IF(_xlfn.CONCAT(Veg_Table[[#This Row],[First_Name]]," ",Veg_Table[[#This Row],[Last_Name]])="zAWRR Not in Roster zAWRR Not in Roster","zAWRR Not in Roster",_xlfn.CONCAT(Veg_Table[[#This Row],[First_Name]]," ",Veg_Table[[#This Row],[Last_Name]]))</f>
        <v>Drew Berlfein</v>
      </c>
      <c r="AE104">
        <v>1775909</v>
      </c>
      <c r="AF104" t="s">
        <v>1776</v>
      </c>
      <c r="AG104" t="s">
        <v>30</v>
      </c>
      <c r="AH104" t="s">
        <v>705</v>
      </c>
      <c r="AI104" t="s">
        <v>805</v>
      </c>
      <c r="AJ104" t="s">
        <v>820</v>
      </c>
      <c r="AK104" t="s">
        <v>28</v>
      </c>
      <c r="AL104" t="s">
        <v>830</v>
      </c>
      <c r="AM104" t="s">
        <v>38</v>
      </c>
      <c r="AN104" t="s">
        <v>25</v>
      </c>
      <c r="AO104" t="s">
        <v>25</v>
      </c>
      <c r="AP104">
        <v>31</v>
      </c>
      <c r="AQ104">
        <v>120</v>
      </c>
      <c r="AR104" t="s">
        <v>28</v>
      </c>
      <c r="AS104" t="s">
        <v>51</v>
      </c>
      <c r="AT104" t="s">
        <v>522</v>
      </c>
      <c r="AU104" t="s">
        <v>25</v>
      </c>
      <c r="AV104" t="s">
        <v>519</v>
      </c>
      <c r="AW104" t="s">
        <v>1777</v>
      </c>
      <c r="AX104" t="s">
        <v>534</v>
      </c>
      <c r="AY104" t="s">
        <v>28</v>
      </c>
      <c r="AZ104">
        <v>205</v>
      </c>
      <c r="BA104" t="s">
        <v>51</v>
      </c>
      <c r="BB104" s="4">
        <v>43955.640770162034</v>
      </c>
      <c r="BC104" t="s">
        <v>2516</v>
      </c>
      <c r="BD104" t="s">
        <v>29</v>
      </c>
      <c r="BF104" t="s">
        <v>28</v>
      </c>
      <c r="BG104" t="s">
        <v>534</v>
      </c>
      <c r="BH104" t="s">
        <v>28</v>
      </c>
      <c r="BI104" s="3">
        <v>43962.693370162036</v>
      </c>
      <c r="BJ104" t="s">
        <v>3534</v>
      </c>
      <c r="BK104" s="30" t="s">
        <v>533</v>
      </c>
      <c r="BL104" s="3">
        <v>43962.693427997685</v>
      </c>
      <c r="BM104" t="s">
        <v>31</v>
      </c>
      <c r="BN104" t="s">
        <v>32</v>
      </c>
      <c r="BO104" t="s">
        <v>1019</v>
      </c>
      <c r="BP104" t="s">
        <v>1020</v>
      </c>
      <c r="BQ104" t="s">
        <v>826</v>
      </c>
      <c r="BR104" t="s">
        <v>28</v>
      </c>
      <c r="BS104" t="s">
        <v>28</v>
      </c>
      <c r="BT104" t="s">
        <v>1023</v>
      </c>
      <c r="BU104" s="3">
        <v>43852.420555555553</v>
      </c>
      <c r="BV104" t="s">
        <v>803</v>
      </c>
      <c r="BW104" s="3">
        <v>43962.731554606478</v>
      </c>
      <c r="BX104" t="s">
        <v>1778</v>
      </c>
      <c r="CG104"/>
      <c r="CH104"/>
      <c r="CI104"/>
      <c r="CY104"/>
      <c r="DA104"/>
      <c r="DE104"/>
      <c r="DF104"/>
    </row>
    <row r="105" spans="1:110" x14ac:dyDescent="0.25">
      <c r="A105" s="1">
        <f>IF(Veg_Table[[#This Row],[VP_STATUS]]="Hold",0,IF(OR(AND(Veg_Table[[#This Row],[PRESCRIP]]="NW_No Work",Veg_Table[[#This Row],[VP_STATUS]]&lt;&gt;"No Work Required Under EVM"),AND(Veg_Table[[#This Row],[VP_STATUS]]="No Work Required Under EVM",Veg_Table[[#This Row],[PRESCRIP]]&lt;&gt;"NW_No Work")),1,0))</f>
        <v>0</v>
      </c>
      <c r="B105" s="1">
        <f>IF(Veg_Table[[#This Row],[SPECIES]]="",1,0)</f>
        <v>0</v>
      </c>
      <c r="C105" s="1">
        <f>IF(Veg_Table[[#This Row],[DIAMETER]]="",1,0)</f>
        <v>0</v>
      </c>
      <c r="D105" s="1">
        <f>IF(Veg_Table[[#This Row],[HEIGHT]]="",1,0)</f>
        <v>0</v>
      </c>
      <c r="E10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05" s="1">
        <f>IF(AND(Veg_Table[[#This Row],[TAT_RESULT]]="ABATE",Veg_Table[[#This Row],[PRESCRIP]]="NW_No Work"),1,0)</f>
        <v>0</v>
      </c>
      <c r="G105" s="1">
        <f>IF(OR(Veg_Table[[#This Row],[Prescription R-Scale]]="NA",Veg_Table[[#This Row],[Diameter R-Scale]]="NA"),0,IF(Veg_Table[[#This Row],[Diameter R-Scale]]&lt;&gt;Veg_Table[[#This Row],[Prescription R-Scale]],1,0))</f>
        <v>0</v>
      </c>
      <c r="H105" s="1">
        <f>IF(OR(AND(Veg_Table[[#This Row],[PRESCRIP]]="BC_Br Rmv", Veg_Table[[#This Row],[WOOD_MAN]]&lt;&gt;"Not Needed"),AND(Veg_Table[[#This Row],[PRESCRIP]]="BCS_Br Rmv+Trt", Veg_Table[[#This Row],[WOOD_MAN]]&lt;&gt;"Not Needed")),1,0)</f>
        <v>0</v>
      </c>
      <c r="I105" s="1">
        <f ca="1">IF(AND(Veg_Table[[#This Row],[Prescription_Changed]]="Yes",Veg_Table[[#This Row],[TAT_RESULT]]=""),1,0)</f>
        <v>0</v>
      </c>
      <c r="J105" s="1">
        <f ca="1">SUM(Veg_Table[[#This Row],[Prescription and Status do not match]:[Prescription_Edited_And_TAT_Is_Blank]])</f>
        <v>1</v>
      </c>
      <c r="K105" s="1">
        <f ca="1">IF(Veg_Table[[#This Row],[Sum of Errors]]&gt;0,1,0)</f>
        <v>1</v>
      </c>
      <c r="L105" s="1">
        <f>1</f>
        <v>1</v>
      </c>
      <c r="M10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105" s="1">
        <f>IF(OR(MID(Veg_Table[[#This Row],[PRESCRIP]],2,1)="1",MID(Veg_Table[[#This Row],[PRESCRIP]],2,1)="2",MID(Veg_Table[[#This Row],[PRESCRIP]],2,1)="3",MID(Veg_Table[[#This Row],[PRESCRIP]],2,1)="4"),_xlfn.NUMBERVALUE(MID(Veg_Table[[#This Row],[PRESCRIP]],2,1)),"NA")</f>
        <v>4</v>
      </c>
      <c r="O105" s="1">
        <f>WEEKNUM(Veg_Table[[#This Row],[EVM_LAST_EDITED_Day]],2)</f>
        <v>20</v>
      </c>
      <c r="P105" s="25">
        <f>IFERROR(DATE(YEAR(Veg_Table[[#This Row],[EVM_LAST_EDITED2]]),MONTH(Veg_Table[[#This Row],[EVM_LAST_EDITED2]]),DAY(Veg_Table[[#This Row],[EVM_LAST_EDITED2]])),DATE(2019,1,1))</f>
        <v>43962</v>
      </c>
      <c r="Q105" s="3">
        <f>VALUE(SUBSTITUTE(Veg_Table[[#This Row],[EVM_LAST_EDITED]],",",""))</f>
        <v>43962.693954699098</v>
      </c>
      <c r="R105" s="1" t="str">
        <f>_xlfn.IFNA(IF(Veg_Table[[#This Row],[EVM_LAST_EDITOR]]="","zBlank EVM Last Editor",VLOOKUP(Veg_Table[[#This Row],[EVM_LAST_EDITOR]],Roster_Table[#All],4,FALSE)),"zAWRR Not in Roster")</f>
        <v>AEA</v>
      </c>
      <c r="S105" s="1" t="str">
        <f>_xlfn.IFNA(IF(Veg_Table[[#This Row],[EVM_LAST_EDITOR]]="","zBlank EVM Last Editor",VLOOKUP(Veg_Table[[#This Row],[EVM_LAST_EDITOR]],Roster_Table[#All],16,FALSE)),"zCompany_AWRR not in Roster")</f>
        <v>Not in Sierra Roster</v>
      </c>
      <c r="T105" s="2">
        <f>IFERROR(DATE(YEAR(Veg_Table[[#This Row],[Created2]]),MONTH(Veg_Table[[#This Row],[Created2]]),DAY(Veg_Table[[#This Row],[Created2]])),DATE(2019,1,1))</f>
        <v>43844</v>
      </c>
      <c r="U105" s="3">
        <f>VALUE(SUBSTITUTE(Veg_Table[[#This Row],[Created]],",",""))</f>
        <v>43844.534837963001</v>
      </c>
      <c r="V105" s="3" t="str">
        <f ca="1">IFERROR(_xlfn.IFNA(CELL("contents",INDIRECT(_xlfn.CONCAT("Veg_Table_Production_Data!",ADDRESS(MATCH(_xlfn.MAXIFS(#REF!,#REF!,"="&amp;Veg_Table[[#This Row],[AUTO_ID]],#REF!,"&lt;"&amp;Veg_Table[[#This Row],[EVM_LAST_EDITED_Day]]),#REF!,0),COLUMN(#REF!),4,1,)))),""),"")</f>
        <v/>
      </c>
      <c r="W105" s="3" t="str">
        <f ca="1">IF(Veg_Table[[#This Row],[Previous_Prescription]]="","No",IF(Veg_Table[[#This Row],[Previous_Prescription]]=Veg_Table[[#This Row],[PRESCRIP]],"No","Yes"))</f>
        <v>No</v>
      </c>
      <c r="X105" s="3" t="str">
        <f>IF(Veg_Table[[#This Row],[EVM_LAST_EDITED_Day]]=Veg_Table[[#This Row],[Created_Day]],"New","Old")</f>
        <v>Old</v>
      </c>
      <c r="Y105" s="1">
        <f>IFERROR(IF(FIND("delete",LOWER(Veg_Table[[#This Row],[PI_COMMENTS]]))&gt;=1,1,0),0)</f>
        <v>0</v>
      </c>
      <c r="Z105" s="1" t="str">
        <f>_xlfn.IFNA(IF(Veg_Table[[#This Row],[EVM_LAST_EDITOR]]="","Yes",VLOOKUP(Veg_Table[[#This Row],[EVM_LAST_EDITOR]],Roster_Table[#All],15,FALSE)),"Yes")</f>
        <v>No</v>
      </c>
      <c r="AA10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5" s="1" t="str">
        <f>_xlfn.IFNA(VLOOKUP(Veg_Table[[#This Row],[EVM_LAST_EDITOR]],Roster_Table[#All],3,FALSE),"zAWRR Not in Roster")</f>
        <v>Drew</v>
      </c>
      <c r="AC105" s="1" t="str">
        <f>_xlfn.IFNA(VLOOKUP(Veg_Table[[#This Row],[EVM_LAST_EDITOR]],Roster_Table[#All],2,FALSE),"zAWRR Not in Roster")</f>
        <v>Berlfein</v>
      </c>
      <c r="AD105" s="1" t="str">
        <f>IF(_xlfn.CONCAT(Veg_Table[[#This Row],[First_Name]]," ",Veg_Table[[#This Row],[Last_Name]])="zAWRR Not in Roster zAWRR Not in Roster","zAWRR Not in Roster",_xlfn.CONCAT(Veg_Table[[#This Row],[First_Name]]," ",Veg_Table[[#This Row],[Last_Name]]))</f>
        <v>Drew Berlfein</v>
      </c>
      <c r="AE105">
        <v>1774852</v>
      </c>
      <c r="AF105" t="s">
        <v>1791</v>
      </c>
      <c r="AG105" t="s">
        <v>30</v>
      </c>
      <c r="AH105" t="s">
        <v>705</v>
      </c>
      <c r="AI105" t="s">
        <v>908</v>
      </c>
      <c r="AJ105" t="s">
        <v>820</v>
      </c>
      <c r="AK105" t="s">
        <v>28</v>
      </c>
      <c r="AL105" t="s">
        <v>830</v>
      </c>
      <c r="AM105" t="s">
        <v>38</v>
      </c>
      <c r="AN105" t="s">
        <v>25</v>
      </c>
      <c r="AO105" t="s">
        <v>25</v>
      </c>
      <c r="AP105">
        <v>38</v>
      </c>
      <c r="AQ105">
        <v>115</v>
      </c>
      <c r="AR105" t="s">
        <v>28</v>
      </c>
      <c r="AS105" t="s">
        <v>831</v>
      </c>
      <c r="AT105" t="s">
        <v>522</v>
      </c>
      <c r="AU105" t="s">
        <v>25</v>
      </c>
      <c r="AV105" t="s">
        <v>28</v>
      </c>
      <c r="AW105" t="s">
        <v>1792</v>
      </c>
      <c r="AX105" t="s">
        <v>534</v>
      </c>
      <c r="AY105" t="s">
        <v>28</v>
      </c>
      <c r="AZ105">
        <v>201</v>
      </c>
      <c r="BA105" t="s">
        <v>831</v>
      </c>
      <c r="BB105" s="4">
        <v>43955.296412037038</v>
      </c>
      <c r="BC105" t="s">
        <v>1904</v>
      </c>
      <c r="BD105" t="s">
        <v>29</v>
      </c>
      <c r="BF105" t="s">
        <v>28</v>
      </c>
      <c r="BG105" t="s">
        <v>534</v>
      </c>
      <c r="BH105" t="s">
        <v>28</v>
      </c>
      <c r="BI105" s="3">
        <v>43962.693896886572</v>
      </c>
      <c r="BJ105" t="s">
        <v>3534</v>
      </c>
      <c r="BK105" s="30" t="s">
        <v>533</v>
      </c>
      <c r="BL105" s="3">
        <v>43962.693954699076</v>
      </c>
      <c r="BM105" t="s">
        <v>31</v>
      </c>
      <c r="BN105" t="s">
        <v>32</v>
      </c>
      <c r="BO105" t="s">
        <v>1019</v>
      </c>
      <c r="BP105" t="s">
        <v>1020</v>
      </c>
      <c r="BQ105" t="s">
        <v>826</v>
      </c>
      <c r="BR105" t="s">
        <v>28</v>
      </c>
      <c r="BS105" t="s">
        <v>28</v>
      </c>
      <c r="BT105" t="s">
        <v>835</v>
      </c>
      <c r="BU105" s="3">
        <v>43844.534837962965</v>
      </c>
      <c r="BV105" t="s">
        <v>803</v>
      </c>
      <c r="BW105" s="3">
        <v>43962.731554606478</v>
      </c>
      <c r="BX105" t="s">
        <v>1793</v>
      </c>
      <c r="CG105"/>
      <c r="CH105"/>
      <c r="CI105"/>
      <c r="CY105"/>
      <c r="DA105"/>
      <c r="DE105"/>
      <c r="DF105"/>
    </row>
    <row r="106" spans="1:110" x14ac:dyDescent="0.25">
      <c r="A106" s="1">
        <f>IF(Veg_Table[[#This Row],[VP_STATUS]]="Hold",0,IF(OR(AND(Veg_Table[[#This Row],[PRESCRIP]]="NW_No Work",Veg_Table[[#This Row],[VP_STATUS]]&lt;&gt;"No Work Required Under EVM"),AND(Veg_Table[[#This Row],[VP_STATUS]]="No Work Required Under EVM",Veg_Table[[#This Row],[PRESCRIP]]&lt;&gt;"NW_No Work")),1,0))</f>
        <v>0</v>
      </c>
      <c r="B106" s="1">
        <f>IF(Veg_Table[[#This Row],[SPECIES]]="",1,0)</f>
        <v>0</v>
      </c>
      <c r="C106" s="1">
        <f>IF(Veg_Table[[#This Row],[DIAMETER]]="",1,0)</f>
        <v>0</v>
      </c>
      <c r="D106" s="1">
        <f>IF(Veg_Table[[#This Row],[HEIGHT]]="",1,0)</f>
        <v>0</v>
      </c>
      <c r="E10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06" s="1">
        <f>IF(AND(Veg_Table[[#This Row],[TAT_RESULT]]="ABATE",Veg_Table[[#This Row],[PRESCRIP]]="NW_No Work"),1,0)</f>
        <v>0</v>
      </c>
      <c r="G106" s="1">
        <f>IF(OR(Veg_Table[[#This Row],[Prescription R-Scale]]="NA",Veg_Table[[#This Row],[Diameter R-Scale]]="NA"),0,IF(Veg_Table[[#This Row],[Diameter R-Scale]]&lt;&gt;Veg_Table[[#This Row],[Prescription R-Scale]],1,0))</f>
        <v>0</v>
      </c>
      <c r="H106" s="1">
        <f>IF(OR(AND(Veg_Table[[#This Row],[PRESCRIP]]="BC_Br Rmv", Veg_Table[[#This Row],[WOOD_MAN]]&lt;&gt;"Not Needed"),AND(Veg_Table[[#This Row],[PRESCRIP]]="BCS_Br Rmv+Trt", Veg_Table[[#This Row],[WOOD_MAN]]&lt;&gt;"Not Needed")),1,0)</f>
        <v>0</v>
      </c>
      <c r="I106" s="1">
        <f ca="1">IF(AND(Veg_Table[[#This Row],[Prescription_Changed]]="Yes",Veg_Table[[#This Row],[TAT_RESULT]]=""),1,0)</f>
        <v>0</v>
      </c>
      <c r="J106" s="1">
        <f ca="1">SUM(Veg_Table[[#This Row],[Prescription and Status do not match]:[Prescription_Edited_And_TAT_Is_Blank]])</f>
        <v>1</v>
      </c>
      <c r="K106" s="1">
        <f ca="1">IF(Veg_Table[[#This Row],[Sum of Errors]]&gt;0,1,0)</f>
        <v>1</v>
      </c>
      <c r="L106" s="1">
        <f>1</f>
        <v>1</v>
      </c>
      <c r="M10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106" s="1">
        <f>IF(OR(MID(Veg_Table[[#This Row],[PRESCRIP]],2,1)="1",MID(Veg_Table[[#This Row],[PRESCRIP]],2,1)="2",MID(Veg_Table[[#This Row],[PRESCRIP]],2,1)="3",MID(Veg_Table[[#This Row],[PRESCRIP]],2,1)="4"),_xlfn.NUMBERVALUE(MID(Veg_Table[[#This Row],[PRESCRIP]],2,1)),"NA")</f>
        <v>4</v>
      </c>
      <c r="O106" s="1">
        <f>WEEKNUM(Veg_Table[[#This Row],[EVM_LAST_EDITED_Day]],2)</f>
        <v>20</v>
      </c>
      <c r="P106" s="25">
        <f>IFERROR(DATE(YEAR(Veg_Table[[#This Row],[EVM_LAST_EDITED2]]),MONTH(Veg_Table[[#This Row],[EVM_LAST_EDITED2]]),DAY(Veg_Table[[#This Row],[EVM_LAST_EDITED2]])),DATE(2019,1,1))</f>
        <v>43962</v>
      </c>
      <c r="Q106" s="3">
        <f>VALUE(SUBSTITUTE(Veg_Table[[#This Row],[EVM_LAST_EDITED]],",",""))</f>
        <v>43962.694161076397</v>
      </c>
      <c r="R106" s="1" t="str">
        <f>_xlfn.IFNA(IF(Veg_Table[[#This Row],[EVM_LAST_EDITOR]]="","zBlank EVM Last Editor",VLOOKUP(Veg_Table[[#This Row],[EVM_LAST_EDITOR]],Roster_Table[#All],4,FALSE)),"zAWRR Not in Roster")</f>
        <v>AEA</v>
      </c>
      <c r="S106" s="1" t="str">
        <f>_xlfn.IFNA(IF(Veg_Table[[#This Row],[EVM_LAST_EDITOR]]="","zBlank EVM Last Editor",VLOOKUP(Veg_Table[[#This Row],[EVM_LAST_EDITOR]],Roster_Table[#All],16,FALSE)),"zCompany_AWRR not in Roster")</f>
        <v>Not in Sierra Roster</v>
      </c>
      <c r="T106" s="2">
        <f>IFERROR(DATE(YEAR(Veg_Table[[#This Row],[Created2]]),MONTH(Veg_Table[[#This Row],[Created2]]),DAY(Veg_Table[[#This Row],[Created2]])),DATE(2019,1,1))</f>
        <v>43844</v>
      </c>
      <c r="U106" s="3">
        <f>VALUE(SUBSTITUTE(Veg_Table[[#This Row],[Created]],",",""))</f>
        <v>43844.524409722202</v>
      </c>
      <c r="V106" s="3" t="str">
        <f ca="1">IFERROR(_xlfn.IFNA(CELL("contents",INDIRECT(_xlfn.CONCAT("Veg_Table_Production_Data!",ADDRESS(MATCH(_xlfn.MAXIFS(#REF!,#REF!,"="&amp;Veg_Table[[#This Row],[AUTO_ID]],#REF!,"&lt;"&amp;Veg_Table[[#This Row],[EVM_LAST_EDITED_Day]]),#REF!,0),COLUMN(#REF!),4,1,)))),""),"")</f>
        <v/>
      </c>
      <c r="W106" s="3" t="str">
        <f ca="1">IF(Veg_Table[[#This Row],[Previous_Prescription]]="","No",IF(Veg_Table[[#This Row],[Previous_Prescription]]=Veg_Table[[#This Row],[PRESCRIP]],"No","Yes"))</f>
        <v>No</v>
      </c>
      <c r="X106" s="3" t="str">
        <f>IF(Veg_Table[[#This Row],[EVM_LAST_EDITED_Day]]=Veg_Table[[#This Row],[Created_Day]],"New","Old")</f>
        <v>Old</v>
      </c>
      <c r="Y106" s="1">
        <f>IFERROR(IF(FIND("delete",LOWER(Veg_Table[[#This Row],[PI_COMMENTS]]))&gt;=1,1,0),0)</f>
        <v>0</v>
      </c>
      <c r="Z106" s="1" t="str">
        <f>_xlfn.IFNA(IF(Veg_Table[[#This Row],[EVM_LAST_EDITOR]]="","Yes",VLOOKUP(Veg_Table[[#This Row],[EVM_LAST_EDITOR]],Roster_Table[#All],15,FALSE)),"Yes")</f>
        <v>No</v>
      </c>
      <c r="AA10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6" s="1" t="str">
        <f>_xlfn.IFNA(VLOOKUP(Veg_Table[[#This Row],[EVM_LAST_EDITOR]],Roster_Table[#All],3,FALSE),"zAWRR Not in Roster")</f>
        <v>Drew</v>
      </c>
      <c r="AC106" s="1" t="str">
        <f>_xlfn.IFNA(VLOOKUP(Veg_Table[[#This Row],[EVM_LAST_EDITOR]],Roster_Table[#All],2,FALSE),"zAWRR Not in Roster")</f>
        <v>Berlfein</v>
      </c>
      <c r="AD106" s="1" t="str">
        <f>IF(_xlfn.CONCAT(Veg_Table[[#This Row],[First_Name]]," ",Veg_Table[[#This Row],[Last_Name]])="zAWRR Not in Roster zAWRR Not in Roster","zAWRR Not in Roster",_xlfn.CONCAT(Veg_Table[[#This Row],[First_Name]]," ",Veg_Table[[#This Row],[Last_Name]]))</f>
        <v>Drew Berlfein</v>
      </c>
      <c r="AE106">
        <v>1774847</v>
      </c>
      <c r="AF106" t="s">
        <v>1788</v>
      </c>
      <c r="AG106" t="s">
        <v>30</v>
      </c>
      <c r="AH106" t="s">
        <v>705</v>
      </c>
      <c r="AI106" t="s">
        <v>1022</v>
      </c>
      <c r="AJ106" t="s">
        <v>820</v>
      </c>
      <c r="AK106" t="s">
        <v>28</v>
      </c>
      <c r="AL106" t="s">
        <v>830</v>
      </c>
      <c r="AM106" t="s">
        <v>40</v>
      </c>
      <c r="AN106" t="s">
        <v>25</v>
      </c>
      <c r="AO106" t="s">
        <v>25</v>
      </c>
      <c r="AP106">
        <v>39</v>
      </c>
      <c r="AQ106">
        <v>85</v>
      </c>
      <c r="AR106" t="s">
        <v>28</v>
      </c>
      <c r="AS106" t="s">
        <v>57</v>
      </c>
      <c r="AT106" t="s">
        <v>522</v>
      </c>
      <c r="AU106" t="s">
        <v>25</v>
      </c>
      <c r="AV106" t="s">
        <v>28</v>
      </c>
      <c r="AW106" t="s">
        <v>1789</v>
      </c>
      <c r="AX106" t="s">
        <v>534</v>
      </c>
      <c r="AY106" t="s">
        <v>28</v>
      </c>
      <c r="AZ106"/>
      <c r="BA106" t="s">
        <v>57</v>
      </c>
      <c r="BB106" s="4">
        <v>43957</v>
      </c>
      <c r="BC106" t="s">
        <v>4197</v>
      </c>
      <c r="BD106" t="s">
        <v>29</v>
      </c>
      <c r="BF106" t="s">
        <v>28</v>
      </c>
      <c r="BG106" t="s">
        <v>534</v>
      </c>
      <c r="BH106" t="s">
        <v>28</v>
      </c>
      <c r="BI106" s="3">
        <v>43962.694101932873</v>
      </c>
      <c r="BJ106" t="s">
        <v>3534</v>
      </c>
      <c r="BK106" s="30" t="s">
        <v>533</v>
      </c>
      <c r="BL106" s="3">
        <v>43962.69416107639</v>
      </c>
      <c r="BM106" t="s">
        <v>31</v>
      </c>
      <c r="BN106" t="s">
        <v>32</v>
      </c>
      <c r="BO106" t="s">
        <v>1019</v>
      </c>
      <c r="BP106" t="s">
        <v>1020</v>
      </c>
      <c r="BQ106" t="s">
        <v>826</v>
      </c>
      <c r="BR106" t="s">
        <v>28</v>
      </c>
      <c r="BS106" t="s">
        <v>28</v>
      </c>
      <c r="BT106" t="s">
        <v>835</v>
      </c>
      <c r="BU106" s="3">
        <v>43844.524409722224</v>
      </c>
      <c r="BV106" t="s">
        <v>803</v>
      </c>
      <c r="BW106" s="3">
        <v>43962.731554606478</v>
      </c>
      <c r="BX106" t="s">
        <v>1790</v>
      </c>
      <c r="CG106"/>
      <c r="CH106"/>
      <c r="CI106"/>
      <c r="CY106"/>
      <c r="DA106"/>
      <c r="DE106"/>
      <c r="DF106"/>
    </row>
    <row r="107" spans="1:110" x14ac:dyDescent="0.25">
      <c r="A107" s="1">
        <f>IF(Veg_Table[[#This Row],[VP_STATUS]]="Hold",0,IF(OR(AND(Veg_Table[[#This Row],[PRESCRIP]]="NW_No Work",Veg_Table[[#This Row],[VP_STATUS]]&lt;&gt;"No Work Required Under EVM"),AND(Veg_Table[[#This Row],[VP_STATUS]]="No Work Required Under EVM",Veg_Table[[#This Row],[PRESCRIP]]&lt;&gt;"NW_No Work")),1,0))</f>
        <v>0</v>
      </c>
      <c r="B107" s="1">
        <f>IF(Veg_Table[[#This Row],[SPECIES]]="",1,0)</f>
        <v>0</v>
      </c>
      <c r="C107" s="1">
        <f>IF(Veg_Table[[#This Row],[DIAMETER]]="",1,0)</f>
        <v>0</v>
      </c>
      <c r="D107" s="1">
        <f>IF(Veg_Table[[#This Row],[HEIGHT]]="",1,0)</f>
        <v>0</v>
      </c>
      <c r="E10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07" s="1">
        <f>IF(AND(Veg_Table[[#This Row],[TAT_RESULT]]="ABATE",Veg_Table[[#This Row],[PRESCRIP]]="NW_No Work"),1,0)</f>
        <v>0</v>
      </c>
      <c r="G107" s="1">
        <f>IF(OR(Veg_Table[[#This Row],[Prescription R-Scale]]="NA",Veg_Table[[#This Row],[Diameter R-Scale]]="NA"),0,IF(Veg_Table[[#This Row],[Diameter R-Scale]]&lt;&gt;Veg_Table[[#This Row],[Prescription R-Scale]],1,0))</f>
        <v>0</v>
      </c>
      <c r="H107" s="1">
        <f>IF(OR(AND(Veg_Table[[#This Row],[PRESCRIP]]="BC_Br Rmv", Veg_Table[[#This Row],[WOOD_MAN]]&lt;&gt;"Not Needed"),AND(Veg_Table[[#This Row],[PRESCRIP]]="BCS_Br Rmv+Trt", Veg_Table[[#This Row],[WOOD_MAN]]&lt;&gt;"Not Needed")),1,0)</f>
        <v>0</v>
      </c>
      <c r="I107" s="1">
        <f ca="1">IF(AND(Veg_Table[[#This Row],[Prescription_Changed]]="Yes",Veg_Table[[#This Row],[TAT_RESULT]]=""),1,0)</f>
        <v>0</v>
      </c>
      <c r="J107" s="1">
        <f ca="1">SUM(Veg_Table[[#This Row],[Prescription and Status do not match]:[Prescription_Edited_And_TAT_Is_Blank]])</f>
        <v>1</v>
      </c>
      <c r="K107" s="1">
        <f ca="1">IF(Veg_Table[[#This Row],[Sum of Errors]]&gt;0,1,0)</f>
        <v>1</v>
      </c>
      <c r="L107" s="1">
        <f>1</f>
        <v>1</v>
      </c>
      <c r="M10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07" s="1">
        <f>IF(OR(MID(Veg_Table[[#This Row],[PRESCRIP]],2,1)="1",MID(Veg_Table[[#This Row],[PRESCRIP]],2,1)="2",MID(Veg_Table[[#This Row],[PRESCRIP]],2,1)="3",MID(Veg_Table[[#This Row],[PRESCRIP]],2,1)="4"),_xlfn.NUMBERVALUE(MID(Veg_Table[[#This Row],[PRESCRIP]],2,1)),"NA")</f>
        <v>1</v>
      </c>
      <c r="O107" s="1">
        <f>WEEKNUM(Veg_Table[[#This Row],[EVM_LAST_EDITED_Day]],2)</f>
        <v>20</v>
      </c>
      <c r="P107" s="25">
        <f>IFERROR(DATE(YEAR(Veg_Table[[#This Row],[EVM_LAST_EDITED2]]),MONTH(Veg_Table[[#This Row],[EVM_LAST_EDITED2]]),DAY(Veg_Table[[#This Row],[EVM_LAST_EDITED2]])),DATE(2019,1,1))</f>
        <v>43962</v>
      </c>
      <c r="Q107" s="3">
        <f>VALUE(SUBSTITUTE(Veg_Table[[#This Row],[EVM_LAST_EDITED]],",",""))</f>
        <v>43962.697327812501</v>
      </c>
      <c r="R107" s="1" t="str">
        <f>_xlfn.IFNA(IF(Veg_Table[[#This Row],[EVM_LAST_EDITOR]]="","zBlank EVM Last Editor",VLOOKUP(Veg_Table[[#This Row],[EVM_LAST_EDITOR]],Roster_Table[#All],4,FALSE)),"zAWRR Not in Roster")</f>
        <v>MOW</v>
      </c>
      <c r="S107" s="1" t="str">
        <f>_xlfn.IFNA(IF(Veg_Table[[#This Row],[EVM_LAST_EDITOR]]="","zBlank EVM Last Editor",VLOOKUP(Veg_Table[[#This Row],[EVM_LAST_EDITOR]],Roster_Table[#All],16,FALSE)),"zCompany_AWRR not in Roster")</f>
        <v>Not in Sierra Roster</v>
      </c>
      <c r="T107" s="2">
        <f>IFERROR(DATE(YEAR(Veg_Table[[#This Row],[Created2]]),MONTH(Veg_Table[[#This Row],[Created2]]),DAY(Veg_Table[[#This Row],[Created2]])),DATE(2019,1,1))</f>
        <v>43871</v>
      </c>
      <c r="U107" s="3">
        <f>VALUE(SUBSTITUTE(Veg_Table[[#This Row],[Created]],",",""))</f>
        <v>43871.571539351899</v>
      </c>
      <c r="V107" s="3" t="str">
        <f ca="1">IFERROR(_xlfn.IFNA(CELL("contents",INDIRECT(_xlfn.CONCAT("Veg_Table_Production_Data!",ADDRESS(MATCH(_xlfn.MAXIFS(#REF!,#REF!,"="&amp;Veg_Table[[#This Row],[AUTO_ID]],#REF!,"&lt;"&amp;Veg_Table[[#This Row],[EVM_LAST_EDITED_Day]]),#REF!,0),COLUMN(#REF!),4,1,)))),""),"")</f>
        <v/>
      </c>
      <c r="W107" s="3" t="str">
        <f ca="1">IF(Veg_Table[[#This Row],[Previous_Prescription]]="","No",IF(Veg_Table[[#This Row],[Previous_Prescription]]=Veg_Table[[#This Row],[PRESCRIP]],"No","Yes"))</f>
        <v>No</v>
      </c>
      <c r="X107" s="3" t="str">
        <f>IF(Veg_Table[[#This Row],[EVM_LAST_EDITED_Day]]=Veg_Table[[#This Row],[Created_Day]],"New","Old")</f>
        <v>Old</v>
      </c>
      <c r="Y107" s="1">
        <f>IFERROR(IF(FIND("delete",LOWER(Veg_Table[[#This Row],[PI_COMMENTS]]))&gt;=1,1,0),0)</f>
        <v>0</v>
      </c>
      <c r="Z107" s="1" t="str">
        <f>_xlfn.IFNA(IF(Veg_Table[[#This Row],[EVM_LAST_EDITOR]]="","Yes",VLOOKUP(Veg_Table[[#This Row],[EVM_LAST_EDITOR]],Roster_Table[#All],15,FALSE)),"Yes")</f>
        <v>No</v>
      </c>
      <c r="AA10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7" s="1" t="str">
        <f>_xlfn.IFNA(VLOOKUP(Veg_Table[[#This Row],[EVM_LAST_EDITOR]],Roster_Table[#All],3,FALSE),"zAWRR Not in Roster")</f>
        <v>Roberto</v>
      </c>
      <c r="AC107" s="1" t="str">
        <f>_xlfn.IFNA(VLOOKUP(Veg_Table[[#This Row],[EVM_LAST_EDITOR]],Roster_Table[#All],2,FALSE),"zAWRR Not in Roster")</f>
        <v>Ayala</v>
      </c>
      <c r="AD107" s="1" t="str">
        <f>IF(_xlfn.CONCAT(Veg_Table[[#This Row],[First_Name]]," ",Veg_Table[[#This Row],[Last_Name]])="zAWRR Not in Roster zAWRR Not in Roster","zAWRR Not in Roster",_xlfn.CONCAT(Veg_Table[[#This Row],[First_Name]]," ",Veg_Table[[#This Row],[Last_Name]]))</f>
        <v>Roberto Ayala</v>
      </c>
      <c r="AE107">
        <v>1719134</v>
      </c>
      <c r="AF107" t="s">
        <v>2868</v>
      </c>
      <c r="AG107" t="s">
        <v>97</v>
      </c>
      <c r="AH107" t="s">
        <v>2195</v>
      </c>
      <c r="AI107" t="s">
        <v>2866</v>
      </c>
      <c r="AJ107" t="s">
        <v>820</v>
      </c>
      <c r="AK107" t="s">
        <v>28</v>
      </c>
      <c r="AL107" t="s">
        <v>22</v>
      </c>
      <c r="AM107" t="s">
        <v>23</v>
      </c>
      <c r="AN107" t="s">
        <v>25</v>
      </c>
      <c r="AO107" t="s">
        <v>25</v>
      </c>
      <c r="AP107">
        <v>5</v>
      </c>
      <c r="AQ107">
        <v>33</v>
      </c>
      <c r="AR107" t="s">
        <v>28</v>
      </c>
      <c r="AS107" t="s">
        <v>55</v>
      </c>
      <c r="AT107" t="s">
        <v>515</v>
      </c>
      <c r="AU107" t="s">
        <v>25</v>
      </c>
      <c r="AV107" t="s">
        <v>28</v>
      </c>
      <c r="AW107" t="s">
        <v>2867</v>
      </c>
      <c r="AX107" t="s">
        <v>987</v>
      </c>
      <c r="AY107" t="s">
        <v>28</v>
      </c>
      <c r="AZ107">
        <v>5456843</v>
      </c>
      <c r="BA107" t="s">
        <v>55</v>
      </c>
      <c r="BB107" s="4">
        <v>43958.917808611113</v>
      </c>
      <c r="BC107" t="s">
        <v>28</v>
      </c>
      <c r="BD107" t="s">
        <v>29</v>
      </c>
      <c r="BF107" t="s">
        <v>28</v>
      </c>
      <c r="BG107" t="s">
        <v>28</v>
      </c>
      <c r="BH107" t="s">
        <v>28</v>
      </c>
      <c r="BI107" s="3"/>
      <c r="BJ107" t="s">
        <v>528</v>
      </c>
      <c r="BK107" s="30" t="s">
        <v>531</v>
      </c>
      <c r="BL107" s="3">
        <v>43962.697327812501</v>
      </c>
      <c r="BM107" t="s">
        <v>31</v>
      </c>
      <c r="BN107" t="s">
        <v>32</v>
      </c>
      <c r="BO107" t="s">
        <v>2196</v>
      </c>
      <c r="BP107" t="s">
        <v>2197</v>
      </c>
      <c r="BQ107" t="s">
        <v>852</v>
      </c>
      <c r="BR107" t="s">
        <v>28</v>
      </c>
      <c r="BS107" t="s">
        <v>28</v>
      </c>
      <c r="BT107" t="s">
        <v>2200</v>
      </c>
      <c r="BU107" s="3">
        <v>43871.571539351855</v>
      </c>
      <c r="BV107" t="s">
        <v>803</v>
      </c>
      <c r="BW107" s="3">
        <v>43962.731545740739</v>
      </c>
      <c r="BX107" t="s">
        <v>2869</v>
      </c>
      <c r="CG107"/>
      <c r="CH107"/>
      <c r="CI107"/>
      <c r="CY107"/>
      <c r="DA107"/>
      <c r="DE107"/>
      <c r="DF107"/>
    </row>
    <row r="108" spans="1:110" x14ac:dyDescent="0.25">
      <c r="A108" s="1">
        <f>IF(Veg_Table[[#This Row],[VP_STATUS]]="Hold",0,IF(OR(AND(Veg_Table[[#This Row],[PRESCRIP]]="NW_No Work",Veg_Table[[#This Row],[VP_STATUS]]&lt;&gt;"No Work Required Under EVM"),AND(Veg_Table[[#This Row],[VP_STATUS]]="No Work Required Under EVM",Veg_Table[[#This Row],[PRESCRIP]]&lt;&gt;"NW_No Work")),1,0))</f>
        <v>0</v>
      </c>
      <c r="B108" s="1">
        <f>IF(Veg_Table[[#This Row],[SPECIES]]="",1,0)</f>
        <v>0</v>
      </c>
      <c r="C108" s="1">
        <f>IF(Veg_Table[[#This Row],[DIAMETER]]="",1,0)</f>
        <v>0</v>
      </c>
      <c r="D108" s="1">
        <f>IF(Veg_Table[[#This Row],[HEIGHT]]="",1,0)</f>
        <v>0</v>
      </c>
      <c r="E10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08" s="1">
        <f>IF(AND(Veg_Table[[#This Row],[TAT_RESULT]]="ABATE",Veg_Table[[#This Row],[PRESCRIP]]="NW_No Work"),1,0)</f>
        <v>0</v>
      </c>
      <c r="G108" s="1">
        <f>IF(OR(Veg_Table[[#This Row],[Prescription R-Scale]]="NA",Veg_Table[[#This Row],[Diameter R-Scale]]="NA"),0,IF(Veg_Table[[#This Row],[Diameter R-Scale]]&lt;&gt;Veg_Table[[#This Row],[Prescription R-Scale]],1,0))</f>
        <v>0</v>
      </c>
      <c r="H108" s="1">
        <f>IF(OR(AND(Veg_Table[[#This Row],[PRESCRIP]]="BC_Br Rmv", Veg_Table[[#This Row],[WOOD_MAN]]&lt;&gt;"Not Needed"),AND(Veg_Table[[#This Row],[PRESCRIP]]="BCS_Br Rmv+Trt", Veg_Table[[#This Row],[WOOD_MAN]]&lt;&gt;"Not Needed")),1,0)</f>
        <v>0</v>
      </c>
      <c r="I108" s="1">
        <f ca="1">IF(AND(Veg_Table[[#This Row],[Prescription_Changed]]="Yes",Veg_Table[[#This Row],[TAT_RESULT]]=""),1,0)</f>
        <v>0</v>
      </c>
      <c r="J108" s="1">
        <f ca="1">SUM(Veg_Table[[#This Row],[Prescription and Status do not match]:[Prescription_Edited_And_TAT_Is_Blank]])</f>
        <v>1</v>
      </c>
      <c r="K108" s="1">
        <f ca="1">IF(Veg_Table[[#This Row],[Sum of Errors]]&gt;0,1,0)</f>
        <v>1</v>
      </c>
      <c r="L108" s="1">
        <f>1</f>
        <v>1</v>
      </c>
      <c r="M10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08" s="1" t="str">
        <f>IF(OR(MID(Veg_Table[[#This Row],[PRESCRIP]],2,1)="1",MID(Veg_Table[[#This Row],[PRESCRIP]],2,1)="2",MID(Veg_Table[[#This Row],[PRESCRIP]],2,1)="3",MID(Veg_Table[[#This Row],[PRESCRIP]],2,1)="4"),_xlfn.NUMBERVALUE(MID(Veg_Table[[#This Row],[PRESCRIP]],2,1)),"NA")</f>
        <v>NA</v>
      </c>
      <c r="O108" s="1">
        <f>WEEKNUM(Veg_Table[[#This Row],[EVM_LAST_EDITED_Day]],2)</f>
        <v>20</v>
      </c>
      <c r="P108" s="25">
        <f>IFERROR(DATE(YEAR(Veg_Table[[#This Row],[EVM_LAST_EDITED2]]),MONTH(Veg_Table[[#This Row],[EVM_LAST_EDITED2]]),DAY(Veg_Table[[#This Row],[EVM_LAST_EDITED2]])),DATE(2019,1,1))</f>
        <v>43962</v>
      </c>
      <c r="Q108" s="3">
        <f>VALUE(SUBSTITUTE(Veg_Table[[#This Row],[EVM_LAST_EDITED]],",",""))</f>
        <v>43962.707918669003</v>
      </c>
      <c r="R108" s="1" t="str">
        <f>_xlfn.IFNA(IF(Veg_Table[[#This Row],[EVM_LAST_EDITOR]]="","zBlank EVM Last Editor",VLOOKUP(Veg_Table[[#This Row],[EVM_LAST_EDITOR]],Roster_Table[#All],4,FALSE)),"zAWRR Not in Roster")</f>
        <v>MBG</v>
      </c>
      <c r="S108" s="1" t="str">
        <f>_xlfn.IFNA(IF(Veg_Table[[#This Row],[EVM_LAST_EDITOR]]="","zBlank EVM Last Editor",VLOOKUP(Veg_Table[[#This Row],[EVM_LAST_EDITOR]],Roster_Table[#All],16,FALSE)),"zCompany_AWRR not in Roster")</f>
        <v>MBG_Mason, Bruce &amp; Girard</v>
      </c>
      <c r="T108" s="2">
        <f>IFERROR(DATE(YEAR(Veg_Table[[#This Row],[Created2]]),MONTH(Veg_Table[[#This Row],[Created2]]),DAY(Veg_Table[[#This Row],[Created2]])),DATE(2019,1,1))</f>
        <v>43752</v>
      </c>
      <c r="U108" s="3">
        <f>VALUE(SUBSTITUTE(Veg_Table[[#This Row],[Created]],",",""))</f>
        <v>43752.546215277798</v>
      </c>
      <c r="V108" s="3" t="str">
        <f ca="1">IFERROR(_xlfn.IFNA(CELL("contents",INDIRECT(_xlfn.CONCAT("Veg_Table_Production_Data!",ADDRESS(MATCH(_xlfn.MAXIFS(#REF!,#REF!,"="&amp;Veg_Table[[#This Row],[AUTO_ID]],#REF!,"&lt;"&amp;Veg_Table[[#This Row],[EVM_LAST_EDITED_Day]]),#REF!,0),COLUMN(#REF!),4,1,)))),""),"")</f>
        <v/>
      </c>
      <c r="W108" s="3" t="str">
        <f ca="1">IF(Veg_Table[[#This Row],[Previous_Prescription]]="","No",IF(Veg_Table[[#This Row],[Previous_Prescription]]=Veg_Table[[#This Row],[PRESCRIP]],"No","Yes"))</f>
        <v>No</v>
      </c>
      <c r="X108" s="3" t="str">
        <f>IF(Veg_Table[[#This Row],[EVM_LAST_EDITED_Day]]=Veg_Table[[#This Row],[Created_Day]],"New","Old")</f>
        <v>Old</v>
      </c>
      <c r="Y108" s="1">
        <f>IFERROR(IF(FIND("delete",LOWER(Veg_Table[[#This Row],[PI_COMMENTS]]))&gt;=1,1,0),0)</f>
        <v>0</v>
      </c>
      <c r="Z108" s="1" t="str">
        <f>_xlfn.IFNA(IF(Veg_Table[[#This Row],[EVM_LAST_EDITOR]]="","Yes",VLOOKUP(Veg_Table[[#This Row],[EVM_LAST_EDITOR]],Roster_Table[#All],15,FALSE)),"Yes")</f>
        <v>Yes</v>
      </c>
      <c r="AA10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8" s="1" t="str">
        <f>_xlfn.IFNA(VLOOKUP(Veg_Table[[#This Row],[EVM_LAST_EDITOR]],Roster_Table[#All],3,FALSE),"zAWRR Not in Roster")</f>
        <v>Antonio</v>
      </c>
      <c r="AC108" s="1" t="str">
        <f>_xlfn.IFNA(VLOOKUP(Veg_Table[[#This Row],[EVM_LAST_EDITOR]],Roster_Table[#All],2,FALSE),"zAWRR Not in Roster")</f>
        <v>Rodriguez</v>
      </c>
      <c r="AD108" s="1" t="str">
        <f>IF(_xlfn.CONCAT(Veg_Table[[#This Row],[First_Name]]," ",Veg_Table[[#This Row],[Last_Name]])="zAWRR Not in Roster zAWRR Not in Roster","zAWRR Not in Roster",_xlfn.CONCAT(Veg_Table[[#This Row],[First_Name]]," ",Veg_Table[[#This Row],[Last_Name]]))</f>
        <v>Antonio Rodriguez</v>
      </c>
      <c r="AE108">
        <v>1767379</v>
      </c>
      <c r="AF108" t="s">
        <v>3235</v>
      </c>
      <c r="AG108" t="s">
        <v>30</v>
      </c>
      <c r="AH108" t="s">
        <v>3230</v>
      </c>
      <c r="AI108" t="s">
        <v>2967</v>
      </c>
      <c r="AJ108" t="s">
        <v>820</v>
      </c>
      <c r="AK108" t="s">
        <v>28</v>
      </c>
      <c r="AL108" t="s">
        <v>37</v>
      </c>
      <c r="AM108" t="s">
        <v>529</v>
      </c>
      <c r="AN108" t="s">
        <v>25</v>
      </c>
      <c r="AO108" t="s">
        <v>25</v>
      </c>
      <c r="AP108">
        <v>16</v>
      </c>
      <c r="AQ108">
        <v>36</v>
      </c>
      <c r="AR108" t="s">
        <v>28</v>
      </c>
      <c r="AS108" t="s">
        <v>872</v>
      </c>
      <c r="AT108" t="s">
        <v>515</v>
      </c>
      <c r="AU108" t="s">
        <v>25</v>
      </c>
      <c r="AV108" t="s">
        <v>28</v>
      </c>
      <c r="AW108" t="s">
        <v>3236</v>
      </c>
      <c r="AX108" t="s">
        <v>534</v>
      </c>
      <c r="AY108" t="s">
        <v>28</v>
      </c>
      <c r="AZ108">
        <v>5493480</v>
      </c>
      <c r="BA108" t="s">
        <v>872</v>
      </c>
      <c r="BB108" s="4">
        <v>43958.473066539351</v>
      </c>
      <c r="BC108" t="s">
        <v>860</v>
      </c>
      <c r="BD108" t="s">
        <v>29</v>
      </c>
      <c r="BF108" t="s">
        <v>28</v>
      </c>
      <c r="BG108" t="s">
        <v>534</v>
      </c>
      <c r="BH108" t="s">
        <v>28</v>
      </c>
      <c r="BI108" s="3">
        <v>43962.658655277781</v>
      </c>
      <c r="BJ108" t="s">
        <v>4461</v>
      </c>
      <c r="BK108" s="30" t="s">
        <v>473</v>
      </c>
      <c r="BL108" s="3">
        <v>43962.707918668981</v>
      </c>
      <c r="BM108" t="s">
        <v>31</v>
      </c>
      <c r="BN108" t="s">
        <v>32</v>
      </c>
      <c r="BO108" t="s">
        <v>4212</v>
      </c>
      <c r="BP108" t="s">
        <v>3233</v>
      </c>
      <c r="BQ108" t="s">
        <v>826</v>
      </c>
      <c r="BR108" t="s">
        <v>28</v>
      </c>
      <c r="BS108" t="s">
        <v>28</v>
      </c>
      <c r="BT108" t="s">
        <v>44</v>
      </c>
      <c r="BU108" s="3">
        <v>43752.546215277776</v>
      </c>
      <c r="BV108" t="s">
        <v>803</v>
      </c>
      <c r="BW108" s="3">
        <v>43962.731545740739</v>
      </c>
      <c r="BX108" t="s">
        <v>3237</v>
      </c>
      <c r="CG108"/>
      <c r="CH108"/>
      <c r="CI108"/>
      <c r="CY108"/>
      <c r="DA108"/>
      <c r="DE108"/>
      <c r="DF108"/>
    </row>
    <row r="109" spans="1:110" x14ac:dyDescent="0.25">
      <c r="A109" s="1">
        <f>IF(Veg_Table[[#This Row],[VP_STATUS]]="Hold",0,IF(OR(AND(Veg_Table[[#This Row],[PRESCRIP]]="NW_No Work",Veg_Table[[#This Row],[VP_STATUS]]&lt;&gt;"No Work Required Under EVM"),AND(Veg_Table[[#This Row],[VP_STATUS]]="No Work Required Under EVM",Veg_Table[[#This Row],[PRESCRIP]]&lt;&gt;"NW_No Work")),1,0))</f>
        <v>0</v>
      </c>
      <c r="B109" s="1">
        <f>IF(Veg_Table[[#This Row],[SPECIES]]="",1,0)</f>
        <v>0</v>
      </c>
      <c r="C109" s="1">
        <f>IF(Veg_Table[[#This Row],[DIAMETER]]="",1,0)</f>
        <v>0</v>
      </c>
      <c r="D109" s="1">
        <f>IF(Veg_Table[[#This Row],[HEIGHT]]="",1,0)</f>
        <v>0</v>
      </c>
      <c r="E10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9" s="1">
        <f>IF(AND(Veg_Table[[#This Row],[TAT_RESULT]]="ABATE",Veg_Table[[#This Row],[PRESCRIP]]="NW_No Work"),1,0)</f>
        <v>0</v>
      </c>
      <c r="G109" s="1">
        <f>IF(OR(Veg_Table[[#This Row],[Prescription R-Scale]]="NA",Veg_Table[[#This Row],[Diameter R-Scale]]="NA"),0,IF(Veg_Table[[#This Row],[Diameter R-Scale]]&lt;&gt;Veg_Table[[#This Row],[Prescription R-Scale]],1,0))</f>
        <v>0</v>
      </c>
      <c r="H109" s="1">
        <f>IF(OR(AND(Veg_Table[[#This Row],[PRESCRIP]]="BC_Br Rmv", Veg_Table[[#This Row],[WOOD_MAN]]&lt;&gt;"Not Needed"),AND(Veg_Table[[#This Row],[PRESCRIP]]="BCS_Br Rmv+Trt", Veg_Table[[#This Row],[WOOD_MAN]]&lt;&gt;"Not Needed")),1,0)</f>
        <v>1</v>
      </c>
      <c r="I109" s="1">
        <f ca="1">IF(AND(Veg_Table[[#This Row],[Prescription_Changed]]="Yes",Veg_Table[[#This Row],[TAT_RESULT]]=""),1,0)</f>
        <v>0</v>
      </c>
      <c r="J109" s="1">
        <f ca="1">SUM(Veg_Table[[#This Row],[Prescription and Status do not match]:[Prescription_Edited_And_TAT_Is_Blank]])</f>
        <v>1</v>
      </c>
      <c r="K109" s="1">
        <f ca="1">IF(Veg_Table[[#This Row],[Sum of Errors]]&gt;0,1,0)</f>
        <v>1</v>
      </c>
      <c r="L109" s="1">
        <f>1</f>
        <v>1</v>
      </c>
      <c r="M109"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Brush</v>
      </c>
      <c r="N109" s="1" t="str">
        <f>IF(OR(MID(Veg_Table[[#This Row],[PRESCRIP]],2,1)="1",MID(Veg_Table[[#This Row],[PRESCRIP]],2,1)="2",MID(Veg_Table[[#This Row],[PRESCRIP]],2,1)="3",MID(Veg_Table[[#This Row],[PRESCRIP]],2,1)="4"),_xlfn.NUMBERVALUE(MID(Veg_Table[[#This Row],[PRESCRIP]],2,1)),"NA")</f>
        <v>NA</v>
      </c>
      <c r="O109" s="1">
        <f>WEEKNUM(Veg_Table[[#This Row],[EVM_LAST_EDITED_Day]],2)</f>
        <v>20</v>
      </c>
      <c r="P109" s="25">
        <f>IFERROR(DATE(YEAR(Veg_Table[[#This Row],[EVM_LAST_EDITED2]]),MONTH(Veg_Table[[#This Row],[EVM_LAST_EDITED2]]),DAY(Veg_Table[[#This Row],[EVM_LAST_EDITED2]])),DATE(2019,1,1))</f>
        <v>43962</v>
      </c>
      <c r="Q109" s="3">
        <f>VALUE(SUBSTITUTE(Veg_Table[[#This Row],[EVM_LAST_EDITED]],",",""))</f>
        <v>43962.708170983802</v>
      </c>
      <c r="R109" s="1" t="str">
        <f>_xlfn.IFNA(IF(Veg_Table[[#This Row],[EVM_LAST_EDITOR]]="","zBlank EVM Last Editor",VLOOKUP(Veg_Table[[#This Row],[EVM_LAST_EDITOR]],Roster_Table[#All],4,FALSE)),"zAWRR Not in Roster")</f>
        <v>MBG</v>
      </c>
      <c r="S109" s="1" t="str">
        <f>_xlfn.IFNA(IF(Veg_Table[[#This Row],[EVM_LAST_EDITOR]]="","zBlank EVM Last Editor",VLOOKUP(Veg_Table[[#This Row],[EVM_LAST_EDITOR]],Roster_Table[#All],16,FALSE)),"zCompany_AWRR not in Roster")</f>
        <v>MBG_Mason, Bruce &amp; Girard</v>
      </c>
      <c r="T109" s="2">
        <f>IFERROR(DATE(YEAR(Veg_Table[[#This Row],[Created2]]),MONTH(Veg_Table[[#This Row],[Created2]]),DAY(Veg_Table[[#This Row],[Created2]])),DATE(2019,1,1))</f>
        <v>43752</v>
      </c>
      <c r="U109" s="3">
        <f>VALUE(SUBSTITUTE(Veg_Table[[#This Row],[Created]],",",""))</f>
        <v>43752.593969907401</v>
      </c>
      <c r="V109" s="3" t="str">
        <f ca="1">IFERROR(_xlfn.IFNA(CELL("contents",INDIRECT(_xlfn.CONCAT("Veg_Table_Production_Data!",ADDRESS(MATCH(_xlfn.MAXIFS(#REF!,#REF!,"="&amp;Veg_Table[[#This Row],[AUTO_ID]],#REF!,"&lt;"&amp;Veg_Table[[#This Row],[EVM_LAST_EDITED_Day]]),#REF!,0),COLUMN(#REF!),4,1,)))),""),"")</f>
        <v/>
      </c>
      <c r="W109" s="3" t="str">
        <f ca="1">IF(Veg_Table[[#This Row],[Previous_Prescription]]="","No",IF(Veg_Table[[#This Row],[Previous_Prescription]]=Veg_Table[[#This Row],[PRESCRIP]],"No","Yes"))</f>
        <v>No</v>
      </c>
      <c r="X109" s="3" t="str">
        <f>IF(Veg_Table[[#This Row],[EVM_LAST_EDITED_Day]]=Veg_Table[[#This Row],[Created_Day]],"New","Old")</f>
        <v>Old</v>
      </c>
      <c r="Y109" s="1">
        <f>IFERROR(IF(FIND("delete",LOWER(Veg_Table[[#This Row],[PI_COMMENTS]]))&gt;=1,1,0),0)</f>
        <v>0</v>
      </c>
      <c r="Z109" s="1" t="str">
        <f>_xlfn.IFNA(IF(Veg_Table[[#This Row],[EVM_LAST_EDITOR]]="","Yes",VLOOKUP(Veg_Table[[#This Row],[EVM_LAST_EDITOR]],Roster_Table[#All],15,FALSE)),"Yes")</f>
        <v>Yes</v>
      </c>
      <c r="AA10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9" s="1" t="str">
        <f>_xlfn.IFNA(VLOOKUP(Veg_Table[[#This Row],[EVM_LAST_EDITOR]],Roster_Table[#All],3,FALSE),"zAWRR Not in Roster")</f>
        <v>Antonio</v>
      </c>
      <c r="AC109" s="1" t="str">
        <f>_xlfn.IFNA(VLOOKUP(Veg_Table[[#This Row],[EVM_LAST_EDITOR]],Roster_Table[#All],2,FALSE),"zAWRR Not in Roster")</f>
        <v>Rodriguez</v>
      </c>
      <c r="AD109" s="1" t="str">
        <f>IF(_xlfn.CONCAT(Veg_Table[[#This Row],[First_Name]]," ",Veg_Table[[#This Row],[Last_Name]])="zAWRR Not in Roster zAWRR Not in Roster","zAWRR Not in Roster",_xlfn.CONCAT(Veg_Table[[#This Row],[First_Name]]," ",Veg_Table[[#This Row],[Last_Name]]))</f>
        <v>Antonio Rodriguez</v>
      </c>
      <c r="AE109">
        <v>1767387</v>
      </c>
      <c r="AF109" t="s">
        <v>3238</v>
      </c>
      <c r="AG109" t="s">
        <v>30</v>
      </c>
      <c r="AH109" t="s">
        <v>3230</v>
      </c>
      <c r="AI109" t="s">
        <v>2967</v>
      </c>
      <c r="AJ109" t="s">
        <v>820</v>
      </c>
      <c r="AK109" t="s">
        <v>28</v>
      </c>
      <c r="AL109" t="s">
        <v>37</v>
      </c>
      <c r="AM109" t="s">
        <v>34</v>
      </c>
      <c r="AN109" t="s">
        <v>25</v>
      </c>
      <c r="AO109" t="s">
        <v>25</v>
      </c>
      <c r="AP109">
        <v>2</v>
      </c>
      <c r="AQ109">
        <v>20</v>
      </c>
      <c r="AR109" t="s">
        <v>28</v>
      </c>
      <c r="AS109" t="s">
        <v>50</v>
      </c>
      <c r="AT109" t="s">
        <v>515</v>
      </c>
      <c r="AU109" t="s">
        <v>25</v>
      </c>
      <c r="AV109" t="s">
        <v>28</v>
      </c>
      <c r="AW109" t="s">
        <v>3239</v>
      </c>
      <c r="AX109" t="s">
        <v>534</v>
      </c>
      <c r="AY109" t="s">
        <v>28</v>
      </c>
      <c r="AZ109">
        <v>5746657</v>
      </c>
      <c r="BA109" t="s">
        <v>50</v>
      </c>
      <c r="BB109" s="4">
        <v>43945.65897546296</v>
      </c>
      <c r="BC109" t="s">
        <v>28</v>
      </c>
      <c r="BD109" t="s">
        <v>29</v>
      </c>
      <c r="BF109" t="s">
        <v>28</v>
      </c>
      <c r="BG109" t="s">
        <v>534</v>
      </c>
      <c r="BH109" t="s">
        <v>28</v>
      </c>
      <c r="BI109" s="3">
        <v>43962.659272696757</v>
      </c>
      <c r="BJ109" t="s">
        <v>4462</v>
      </c>
      <c r="BK109" s="30" t="s">
        <v>473</v>
      </c>
      <c r="BL109" s="3">
        <v>43962.708170983795</v>
      </c>
      <c r="BM109" t="s">
        <v>31</v>
      </c>
      <c r="BN109" t="s">
        <v>32</v>
      </c>
      <c r="BO109" t="s">
        <v>4212</v>
      </c>
      <c r="BP109" t="s">
        <v>3233</v>
      </c>
      <c r="BQ109" t="s">
        <v>826</v>
      </c>
      <c r="BR109" t="s">
        <v>28</v>
      </c>
      <c r="BS109" t="s">
        <v>28</v>
      </c>
      <c r="BT109" t="s">
        <v>44</v>
      </c>
      <c r="BU109" s="3">
        <v>43752.593969907408</v>
      </c>
      <c r="BV109" t="s">
        <v>803</v>
      </c>
      <c r="BW109" s="3">
        <v>43962.731545740739</v>
      </c>
      <c r="BX109" t="s">
        <v>3240</v>
      </c>
      <c r="CG109"/>
      <c r="CH109"/>
      <c r="CI109"/>
      <c r="CY109"/>
      <c r="DA109"/>
      <c r="DE109"/>
      <c r="DF109"/>
    </row>
    <row r="110" spans="1:110" x14ac:dyDescent="0.25">
      <c r="A110" s="1">
        <f>IF(Veg_Table[[#This Row],[VP_STATUS]]="Hold",0,IF(OR(AND(Veg_Table[[#This Row],[PRESCRIP]]="NW_No Work",Veg_Table[[#This Row],[VP_STATUS]]&lt;&gt;"No Work Required Under EVM"),AND(Veg_Table[[#This Row],[VP_STATUS]]="No Work Required Under EVM",Veg_Table[[#This Row],[PRESCRIP]]&lt;&gt;"NW_No Work")),1,0))</f>
        <v>0</v>
      </c>
      <c r="B110" s="1">
        <f>IF(Veg_Table[[#This Row],[SPECIES]]="",1,0)</f>
        <v>0</v>
      </c>
      <c r="C110" s="1">
        <f>IF(Veg_Table[[#This Row],[DIAMETER]]="",1,0)</f>
        <v>0</v>
      </c>
      <c r="D110" s="1">
        <f>IF(Veg_Table[[#This Row],[HEIGHT]]="",1,0)</f>
        <v>0</v>
      </c>
      <c r="E11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10" s="1">
        <f>IF(AND(Veg_Table[[#This Row],[TAT_RESULT]]="ABATE",Veg_Table[[#This Row],[PRESCRIP]]="NW_No Work"),1,0)</f>
        <v>0</v>
      </c>
      <c r="G110" s="1">
        <f>IF(OR(Veg_Table[[#This Row],[Prescription R-Scale]]="NA",Veg_Table[[#This Row],[Diameter R-Scale]]="NA"),0,IF(Veg_Table[[#This Row],[Diameter R-Scale]]&lt;&gt;Veg_Table[[#This Row],[Prescription R-Scale]],1,0))</f>
        <v>0</v>
      </c>
      <c r="H110" s="1">
        <f>IF(OR(AND(Veg_Table[[#This Row],[PRESCRIP]]="BC_Br Rmv", Veg_Table[[#This Row],[WOOD_MAN]]&lt;&gt;"Not Needed"),AND(Veg_Table[[#This Row],[PRESCRIP]]="BCS_Br Rmv+Trt", Veg_Table[[#This Row],[WOOD_MAN]]&lt;&gt;"Not Needed")),1,0)</f>
        <v>0</v>
      </c>
      <c r="I110" s="1">
        <f ca="1">IF(AND(Veg_Table[[#This Row],[Prescription_Changed]]="Yes",Veg_Table[[#This Row],[TAT_RESULT]]=""),1,0)</f>
        <v>0</v>
      </c>
      <c r="J110" s="1">
        <f ca="1">SUM(Veg_Table[[#This Row],[Prescription and Status do not match]:[Prescription_Edited_And_TAT_Is_Blank]])</f>
        <v>1</v>
      </c>
      <c r="K110" s="1">
        <f ca="1">IF(Veg_Table[[#This Row],[Sum of Errors]]&gt;0,1,0)</f>
        <v>1</v>
      </c>
      <c r="L110" s="1">
        <f>1</f>
        <v>1</v>
      </c>
      <c r="M11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10" s="1">
        <f>IF(OR(MID(Veg_Table[[#This Row],[PRESCRIP]],2,1)="1",MID(Veg_Table[[#This Row],[PRESCRIP]],2,1)="2",MID(Veg_Table[[#This Row],[PRESCRIP]],2,1)="3",MID(Veg_Table[[#This Row],[PRESCRIP]],2,1)="4"),_xlfn.NUMBERVALUE(MID(Veg_Table[[#This Row],[PRESCRIP]],2,1)),"NA")</f>
        <v>1</v>
      </c>
      <c r="O110" s="1">
        <f>WEEKNUM(Veg_Table[[#This Row],[EVM_LAST_EDITED_Day]],2)</f>
        <v>20</v>
      </c>
      <c r="P110" s="25">
        <f>IFERROR(DATE(YEAR(Veg_Table[[#This Row],[EVM_LAST_EDITED2]]),MONTH(Veg_Table[[#This Row],[EVM_LAST_EDITED2]]),DAY(Veg_Table[[#This Row],[EVM_LAST_EDITED2]])),DATE(2019,1,1))</f>
        <v>43962</v>
      </c>
      <c r="Q110" s="3">
        <f>VALUE(SUBSTITUTE(Veg_Table[[#This Row],[EVM_LAST_EDITED]],",",""))</f>
        <v>43962.708761145797</v>
      </c>
      <c r="R110" s="1" t="str">
        <f>_xlfn.IFNA(IF(Veg_Table[[#This Row],[EVM_LAST_EDITOR]]="","zBlank EVM Last Editor",VLOOKUP(Veg_Table[[#This Row],[EVM_LAST_EDITOR]],Roster_Table[#All],4,FALSE)),"zAWRR Not in Roster")</f>
        <v>MBG</v>
      </c>
      <c r="S110" s="1" t="str">
        <f>_xlfn.IFNA(IF(Veg_Table[[#This Row],[EVM_LAST_EDITOR]]="","zBlank EVM Last Editor",VLOOKUP(Veg_Table[[#This Row],[EVM_LAST_EDITOR]],Roster_Table[#All],16,FALSE)),"zCompany_AWRR not in Roster")</f>
        <v>MBG_Mason, Bruce &amp; Girard</v>
      </c>
      <c r="T110" s="2">
        <f>IFERROR(DATE(YEAR(Veg_Table[[#This Row],[Created2]]),MONTH(Veg_Table[[#This Row],[Created2]]),DAY(Veg_Table[[#This Row],[Created2]])),DATE(2019,1,1))</f>
        <v>43746</v>
      </c>
      <c r="U110" s="3">
        <f>VALUE(SUBSTITUTE(Veg_Table[[#This Row],[Created]],",",""))</f>
        <v>43746.580393518503</v>
      </c>
      <c r="V110" s="3" t="str">
        <f ca="1">IFERROR(_xlfn.IFNA(CELL("contents",INDIRECT(_xlfn.CONCAT("Veg_Table_Production_Data!",ADDRESS(MATCH(_xlfn.MAXIFS(#REF!,#REF!,"="&amp;Veg_Table[[#This Row],[AUTO_ID]],#REF!,"&lt;"&amp;Veg_Table[[#This Row],[EVM_LAST_EDITED_Day]]),#REF!,0),COLUMN(#REF!),4,1,)))),""),"")</f>
        <v/>
      </c>
      <c r="W110" s="3" t="str">
        <f ca="1">IF(Veg_Table[[#This Row],[Previous_Prescription]]="","No",IF(Veg_Table[[#This Row],[Previous_Prescription]]=Veg_Table[[#This Row],[PRESCRIP]],"No","Yes"))</f>
        <v>No</v>
      </c>
      <c r="X110" s="3" t="str">
        <f>IF(Veg_Table[[#This Row],[EVM_LAST_EDITED_Day]]=Veg_Table[[#This Row],[Created_Day]],"New","Old")</f>
        <v>Old</v>
      </c>
      <c r="Y110" s="1">
        <f>IFERROR(IF(FIND("delete",LOWER(Veg_Table[[#This Row],[PI_COMMENTS]]))&gt;=1,1,0),0)</f>
        <v>0</v>
      </c>
      <c r="Z110" s="1" t="str">
        <f>_xlfn.IFNA(IF(Veg_Table[[#This Row],[EVM_LAST_EDITOR]]="","Yes",VLOOKUP(Veg_Table[[#This Row],[EVM_LAST_EDITOR]],Roster_Table[#All],15,FALSE)),"Yes")</f>
        <v>Yes</v>
      </c>
      <c r="AA11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0" s="1" t="str">
        <f>_xlfn.IFNA(VLOOKUP(Veg_Table[[#This Row],[EVM_LAST_EDITOR]],Roster_Table[#All],3,FALSE),"zAWRR Not in Roster")</f>
        <v>Antonio</v>
      </c>
      <c r="AC110" s="1" t="str">
        <f>_xlfn.IFNA(VLOOKUP(Veg_Table[[#This Row],[EVM_LAST_EDITOR]],Roster_Table[#All],2,FALSE),"zAWRR Not in Roster")</f>
        <v>Rodriguez</v>
      </c>
      <c r="AD110" s="1" t="str">
        <f>IF(_xlfn.CONCAT(Veg_Table[[#This Row],[First_Name]]," ",Veg_Table[[#This Row],[Last_Name]])="zAWRR Not in Roster zAWRR Not in Roster","zAWRR Not in Roster",_xlfn.CONCAT(Veg_Table[[#This Row],[First_Name]]," ",Veg_Table[[#This Row],[Last_Name]]))</f>
        <v>Antonio Rodriguez</v>
      </c>
      <c r="AE110">
        <v>1767013</v>
      </c>
      <c r="AF110" t="s">
        <v>3325</v>
      </c>
      <c r="AG110" t="s">
        <v>30</v>
      </c>
      <c r="AH110" t="s">
        <v>3230</v>
      </c>
      <c r="AI110" t="s">
        <v>2967</v>
      </c>
      <c r="AJ110" t="s">
        <v>820</v>
      </c>
      <c r="AK110" t="s">
        <v>28</v>
      </c>
      <c r="AL110" t="s">
        <v>37</v>
      </c>
      <c r="AM110" t="s">
        <v>40</v>
      </c>
      <c r="AN110" t="s">
        <v>25</v>
      </c>
      <c r="AO110" t="s">
        <v>25</v>
      </c>
      <c r="AP110">
        <v>4</v>
      </c>
      <c r="AQ110">
        <v>25</v>
      </c>
      <c r="AR110" t="s">
        <v>28</v>
      </c>
      <c r="AS110" t="s">
        <v>532</v>
      </c>
      <c r="AT110" t="s">
        <v>522</v>
      </c>
      <c r="AU110" t="s">
        <v>25</v>
      </c>
      <c r="AV110" t="s">
        <v>28</v>
      </c>
      <c r="AW110" t="s">
        <v>3326</v>
      </c>
      <c r="AX110" t="s">
        <v>534</v>
      </c>
      <c r="AY110" t="s">
        <v>28</v>
      </c>
      <c r="AZ110">
        <v>5746657</v>
      </c>
      <c r="BA110" t="s">
        <v>532</v>
      </c>
      <c r="BB110" s="4">
        <v>43945.617304085645</v>
      </c>
      <c r="BC110" t="s">
        <v>28</v>
      </c>
      <c r="BD110" t="s">
        <v>29</v>
      </c>
      <c r="BF110" t="s">
        <v>28</v>
      </c>
      <c r="BG110" t="s">
        <v>534</v>
      </c>
      <c r="BH110" t="s">
        <v>28</v>
      </c>
      <c r="BI110" s="3">
        <v>43962.660847488427</v>
      </c>
      <c r="BJ110" t="s">
        <v>4449</v>
      </c>
      <c r="BK110" s="30" t="s">
        <v>473</v>
      </c>
      <c r="BL110" s="3">
        <v>43962.708761145834</v>
      </c>
      <c r="BM110" t="s">
        <v>31</v>
      </c>
      <c r="BN110" t="s">
        <v>32</v>
      </c>
      <c r="BO110" t="s">
        <v>4212</v>
      </c>
      <c r="BP110" t="s">
        <v>3233</v>
      </c>
      <c r="BQ110" t="s">
        <v>826</v>
      </c>
      <c r="BR110" t="s">
        <v>28</v>
      </c>
      <c r="BS110" t="s">
        <v>28</v>
      </c>
      <c r="BT110" t="s">
        <v>44</v>
      </c>
      <c r="BU110" s="3">
        <v>43746.580393518518</v>
      </c>
      <c r="BV110" t="s">
        <v>803</v>
      </c>
      <c r="BW110" s="3">
        <v>43962.731545740739</v>
      </c>
      <c r="BX110" t="s">
        <v>3327</v>
      </c>
      <c r="CG110"/>
      <c r="CH110"/>
      <c r="CI110"/>
      <c r="CY110"/>
      <c r="DA110"/>
      <c r="DE110"/>
      <c r="DF110"/>
    </row>
    <row r="111" spans="1:110" x14ac:dyDescent="0.25">
      <c r="A111" s="1">
        <f>IF(Veg_Table[[#This Row],[VP_STATUS]]="Hold",0,IF(OR(AND(Veg_Table[[#This Row],[PRESCRIP]]="NW_No Work",Veg_Table[[#This Row],[VP_STATUS]]&lt;&gt;"No Work Required Under EVM"),AND(Veg_Table[[#This Row],[VP_STATUS]]="No Work Required Under EVM",Veg_Table[[#This Row],[PRESCRIP]]&lt;&gt;"NW_No Work")),1,0))</f>
        <v>0</v>
      </c>
      <c r="B111" s="1">
        <f>IF(Veg_Table[[#This Row],[SPECIES]]="",1,0)</f>
        <v>0</v>
      </c>
      <c r="C111" s="1">
        <f>IF(Veg_Table[[#This Row],[DIAMETER]]="",1,0)</f>
        <v>0</v>
      </c>
      <c r="D111" s="1">
        <f>IF(Veg_Table[[#This Row],[HEIGHT]]="",1,0)</f>
        <v>0</v>
      </c>
      <c r="E11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1" s="1">
        <f>IF(AND(Veg_Table[[#This Row],[TAT_RESULT]]="ABATE",Veg_Table[[#This Row],[PRESCRIP]]="NW_No Work"),1,0)</f>
        <v>0</v>
      </c>
      <c r="G111" s="1">
        <f>IF(OR(Veg_Table[[#This Row],[Prescription R-Scale]]="NA",Veg_Table[[#This Row],[Diameter R-Scale]]="NA"),0,IF(Veg_Table[[#This Row],[Diameter R-Scale]]&lt;&gt;Veg_Table[[#This Row],[Prescription R-Scale]],1,0))</f>
        <v>0</v>
      </c>
      <c r="H111" s="1">
        <f>IF(OR(AND(Veg_Table[[#This Row],[PRESCRIP]]="BC_Br Rmv", Veg_Table[[#This Row],[WOOD_MAN]]&lt;&gt;"Not Needed"),AND(Veg_Table[[#This Row],[PRESCRIP]]="BCS_Br Rmv+Trt", Veg_Table[[#This Row],[WOOD_MAN]]&lt;&gt;"Not Needed")),1,0)</f>
        <v>1</v>
      </c>
      <c r="I111" s="1">
        <f ca="1">IF(AND(Veg_Table[[#This Row],[Prescription_Changed]]="Yes",Veg_Table[[#This Row],[TAT_RESULT]]=""),1,0)</f>
        <v>0</v>
      </c>
      <c r="J111" s="1">
        <f ca="1">SUM(Veg_Table[[#This Row],[Prescription and Status do not match]:[Prescription_Edited_And_TAT_Is_Blank]])</f>
        <v>1</v>
      </c>
      <c r="K111" s="1">
        <f ca="1">IF(Veg_Table[[#This Row],[Sum of Errors]]&gt;0,1,0)</f>
        <v>1</v>
      </c>
      <c r="L111" s="1">
        <f>1</f>
        <v>1</v>
      </c>
      <c r="M111"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Brush</v>
      </c>
      <c r="N111" s="1" t="str">
        <f>IF(OR(MID(Veg_Table[[#This Row],[PRESCRIP]],2,1)="1",MID(Veg_Table[[#This Row],[PRESCRIP]],2,1)="2",MID(Veg_Table[[#This Row],[PRESCRIP]],2,1)="3",MID(Veg_Table[[#This Row],[PRESCRIP]],2,1)="4"),_xlfn.NUMBERVALUE(MID(Veg_Table[[#This Row],[PRESCRIP]],2,1)),"NA")</f>
        <v>NA</v>
      </c>
      <c r="O111" s="1">
        <f>WEEKNUM(Veg_Table[[#This Row],[EVM_LAST_EDITED_Day]],2)</f>
        <v>20</v>
      </c>
      <c r="P111" s="25">
        <f>IFERROR(DATE(YEAR(Veg_Table[[#This Row],[EVM_LAST_EDITED2]]),MONTH(Veg_Table[[#This Row],[EVM_LAST_EDITED2]]),DAY(Veg_Table[[#This Row],[EVM_LAST_EDITED2]])),DATE(2019,1,1))</f>
        <v>43962</v>
      </c>
      <c r="Q111" s="3">
        <f>VALUE(SUBSTITUTE(Veg_Table[[#This Row],[EVM_LAST_EDITED]],",",""))</f>
        <v>43962.709028229197</v>
      </c>
      <c r="R111" s="1" t="str">
        <f>_xlfn.IFNA(IF(Veg_Table[[#This Row],[EVM_LAST_EDITOR]]="","zBlank EVM Last Editor",VLOOKUP(Veg_Table[[#This Row],[EVM_LAST_EDITOR]],Roster_Table[#All],4,FALSE)),"zAWRR Not in Roster")</f>
        <v>MBG</v>
      </c>
      <c r="S111" s="1" t="str">
        <f>_xlfn.IFNA(IF(Veg_Table[[#This Row],[EVM_LAST_EDITOR]]="","zBlank EVM Last Editor",VLOOKUP(Veg_Table[[#This Row],[EVM_LAST_EDITOR]],Roster_Table[#All],16,FALSE)),"zCompany_AWRR not in Roster")</f>
        <v>MBG_Mason, Bruce &amp; Girard</v>
      </c>
      <c r="T111" s="2">
        <f>IFERROR(DATE(YEAR(Veg_Table[[#This Row],[Created2]]),MONTH(Veg_Table[[#This Row],[Created2]]),DAY(Veg_Table[[#This Row],[Created2]])),DATE(2019,1,1))</f>
        <v>43746</v>
      </c>
      <c r="U111" s="3">
        <f>VALUE(SUBSTITUTE(Veg_Table[[#This Row],[Created]],",",""))</f>
        <v>43746.5776736111</v>
      </c>
      <c r="V111" s="3" t="str">
        <f ca="1">IFERROR(_xlfn.IFNA(CELL("contents",INDIRECT(_xlfn.CONCAT("Veg_Table_Production_Data!",ADDRESS(MATCH(_xlfn.MAXIFS(#REF!,#REF!,"="&amp;Veg_Table[[#This Row],[AUTO_ID]],#REF!,"&lt;"&amp;Veg_Table[[#This Row],[EVM_LAST_EDITED_Day]]),#REF!,0),COLUMN(#REF!),4,1,)))),""),"")</f>
        <v/>
      </c>
      <c r="W111" s="3" t="str">
        <f ca="1">IF(Veg_Table[[#This Row],[Previous_Prescription]]="","No",IF(Veg_Table[[#This Row],[Previous_Prescription]]=Veg_Table[[#This Row],[PRESCRIP]],"No","Yes"))</f>
        <v>No</v>
      </c>
      <c r="X111" s="3" t="str">
        <f>IF(Veg_Table[[#This Row],[EVM_LAST_EDITED_Day]]=Veg_Table[[#This Row],[Created_Day]],"New","Old")</f>
        <v>Old</v>
      </c>
      <c r="Y111" s="1">
        <f>IFERROR(IF(FIND("delete",LOWER(Veg_Table[[#This Row],[PI_COMMENTS]]))&gt;=1,1,0),0)</f>
        <v>0</v>
      </c>
      <c r="Z111" s="1" t="str">
        <f>_xlfn.IFNA(IF(Veg_Table[[#This Row],[EVM_LAST_EDITOR]]="","Yes",VLOOKUP(Veg_Table[[#This Row],[EVM_LAST_EDITOR]],Roster_Table[#All],15,FALSE)),"Yes")</f>
        <v>Yes</v>
      </c>
      <c r="AA11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1" s="1" t="str">
        <f>_xlfn.IFNA(VLOOKUP(Veg_Table[[#This Row],[EVM_LAST_EDITOR]],Roster_Table[#All],3,FALSE),"zAWRR Not in Roster")</f>
        <v>Antonio</v>
      </c>
      <c r="AC111" s="1" t="str">
        <f>_xlfn.IFNA(VLOOKUP(Veg_Table[[#This Row],[EVM_LAST_EDITOR]],Roster_Table[#All],2,FALSE),"zAWRR Not in Roster")</f>
        <v>Rodriguez</v>
      </c>
      <c r="AD111" s="1" t="str">
        <f>IF(_xlfn.CONCAT(Veg_Table[[#This Row],[First_Name]]," ",Veg_Table[[#This Row],[Last_Name]])="zAWRR Not in Roster zAWRR Not in Roster","zAWRR Not in Roster",_xlfn.CONCAT(Veg_Table[[#This Row],[First_Name]]," ",Veg_Table[[#This Row],[Last_Name]]))</f>
        <v>Antonio Rodriguez</v>
      </c>
      <c r="AE111">
        <v>1767012</v>
      </c>
      <c r="AF111" t="s">
        <v>3322</v>
      </c>
      <c r="AG111" t="s">
        <v>30</v>
      </c>
      <c r="AH111" t="s">
        <v>3230</v>
      </c>
      <c r="AI111" t="s">
        <v>2967</v>
      </c>
      <c r="AJ111" t="s">
        <v>820</v>
      </c>
      <c r="AK111" t="s">
        <v>28</v>
      </c>
      <c r="AL111" t="s">
        <v>37</v>
      </c>
      <c r="AM111" t="s">
        <v>49</v>
      </c>
      <c r="AN111" t="s">
        <v>25</v>
      </c>
      <c r="AO111" t="s">
        <v>25</v>
      </c>
      <c r="AP111">
        <v>3</v>
      </c>
      <c r="AQ111">
        <v>17</v>
      </c>
      <c r="AR111" t="s">
        <v>28</v>
      </c>
      <c r="AS111" t="s">
        <v>50</v>
      </c>
      <c r="AT111" t="s">
        <v>515</v>
      </c>
      <c r="AU111" t="s">
        <v>25</v>
      </c>
      <c r="AV111" t="s">
        <v>28</v>
      </c>
      <c r="AW111" t="s">
        <v>3323</v>
      </c>
      <c r="AX111" t="s">
        <v>534</v>
      </c>
      <c r="AY111" t="s">
        <v>28</v>
      </c>
      <c r="AZ111">
        <v>5746657</v>
      </c>
      <c r="BA111" t="s">
        <v>50</v>
      </c>
      <c r="BB111" s="4">
        <v>43945.616319548608</v>
      </c>
      <c r="BC111" t="s">
        <v>28</v>
      </c>
      <c r="BD111" t="s">
        <v>29</v>
      </c>
      <c r="BF111" t="s">
        <v>28</v>
      </c>
      <c r="BG111" t="s">
        <v>534</v>
      </c>
      <c r="BH111" t="s">
        <v>28</v>
      </c>
      <c r="BI111" s="3">
        <v>43962.662093796294</v>
      </c>
      <c r="BJ111" t="s">
        <v>4448</v>
      </c>
      <c r="BK111" s="30" t="s">
        <v>473</v>
      </c>
      <c r="BL111" s="3">
        <v>43962.709028229168</v>
      </c>
      <c r="BM111" t="s">
        <v>31</v>
      </c>
      <c r="BN111" t="s">
        <v>32</v>
      </c>
      <c r="BO111" t="s">
        <v>4212</v>
      </c>
      <c r="BP111" t="s">
        <v>3233</v>
      </c>
      <c r="BQ111" t="s">
        <v>826</v>
      </c>
      <c r="BR111" t="s">
        <v>28</v>
      </c>
      <c r="BS111" t="s">
        <v>28</v>
      </c>
      <c r="BT111" t="s">
        <v>44</v>
      </c>
      <c r="BU111" s="3">
        <v>43746.577673611115</v>
      </c>
      <c r="BV111" t="s">
        <v>803</v>
      </c>
      <c r="BW111" s="3">
        <v>43962.731545740739</v>
      </c>
      <c r="BX111" t="s">
        <v>3324</v>
      </c>
      <c r="CG111"/>
      <c r="CH111"/>
      <c r="CI111"/>
      <c r="CY111"/>
      <c r="DA111"/>
      <c r="DE111"/>
      <c r="DF111"/>
    </row>
    <row r="112" spans="1:110" x14ac:dyDescent="0.25">
      <c r="A112" s="1">
        <f>IF(Veg_Table[[#This Row],[VP_STATUS]]="Hold",0,IF(OR(AND(Veg_Table[[#This Row],[PRESCRIP]]="NW_No Work",Veg_Table[[#This Row],[VP_STATUS]]&lt;&gt;"No Work Required Under EVM"),AND(Veg_Table[[#This Row],[VP_STATUS]]="No Work Required Under EVM",Veg_Table[[#This Row],[PRESCRIP]]&lt;&gt;"NW_No Work")),1,0))</f>
        <v>0</v>
      </c>
      <c r="B112" s="1">
        <f>IF(Veg_Table[[#This Row],[SPECIES]]="",1,0)</f>
        <v>0</v>
      </c>
      <c r="C112" s="1">
        <f>IF(Veg_Table[[#This Row],[DIAMETER]]="",1,0)</f>
        <v>0</v>
      </c>
      <c r="D112" s="1">
        <f>IF(Veg_Table[[#This Row],[HEIGHT]]="",1,0)</f>
        <v>0</v>
      </c>
      <c r="E11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12" s="1">
        <f>IF(AND(Veg_Table[[#This Row],[TAT_RESULT]]="ABATE",Veg_Table[[#This Row],[PRESCRIP]]="NW_No Work"),1,0)</f>
        <v>0</v>
      </c>
      <c r="G112" s="1">
        <f>IF(OR(Veg_Table[[#This Row],[Prescription R-Scale]]="NA",Veg_Table[[#This Row],[Diameter R-Scale]]="NA"),0,IF(Veg_Table[[#This Row],[Diameter R-Scale]]&lt;&gt;Veg_Table[[#This Row],[Prescription R-Scale]],1,0))</f>
        <v>0</v>
      </c>
      <c r="H112" s="1">
        <f>IF(OR(AND(Veg_Table[[#This Row],[PRESCRIP]]="BC_Br Rmv", Veg_Table[[#This Row],[WOOD_MAN]]&lt;&gt;"Not Needed"),AND(Veg_Table[[#This Row],[PRESCRIP]]="BCS_Br Rmv+Trt", Veg_Table[[#This Row],[WOOD_MAN]]&lt;&gt;"Not Needed")),1,0)</f>
        <v>0</v>
      </c>
      <c r="I112" s="1">
        <f ca="1">IF(AND(Veg_Table[[#This Row],[Prescription_Changed]]="Yes",Veg_Table[[#This Row],[TAT_RESULT]]=""),1,0)</f>
        <v>0</v>
      </c>
      <c r="J112" s="1">
        <f ca="1">SUM(Veg_Table[[#This Row],[Prescription and Status do not match]:[Prescription_Edited_And_TAT_Is_Blank]])</f>
        <v>1</v>
      </c>
      <c r="K112" s="1">
        <f ca="1">IF(Veg_Table[[#This Row],[Sum of Errors]]&gt;0,1,0)</f>
        <v>1</v>
      </c>
      <c r="L112" s="1">
        <f>1</f>
        <v>1</v>
      </c>
      <c r="M11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12" s="1" t="str">
        <f>IF(OR(MID(Veg_Table[[#This Row],[PRESCRIP]],2,1)="1",MID(Veg_Table[[#This Row],[PRESCRIP]],2,1)="2",MID(Veg_Table[[#This Row],[PRESCRIP]],2,1)="3",MID(Veg_Table[[#This Row],[PRESCRIP]],2,1)="4"),_xlfn.NUMBERVALUE(MID(Veg_Table[[#This Row],[PRESCRIP]],2,1)),"NA")</f>
        <v>NA</v>
      </c>
      <c r="O112" s="1">
        <f>WEEKNUM(Veg_Table[[#This Row],[EVM_LAST_EDITED_Day]],2)</f>
        <v>20</v>
      </c>
      <c r="P112" s="25">
        <f>IFERROR(DATE(YEAR(Veg_Table[[#This Row],[EVM_LAST_EDITED2]]),MONTH(Veg_Table[[#This Row],[EVM_LAST_EDITED2]]),DAY(Veg_Table[[#This Row],[EVM_LAST_EDITED2]])),DATE(2019,1,1))</f>
        <v>43962</v>
      </c>
      <c r="Q112" s="3">
        <f>VALUE(SUBSTITUTE(Veg_Table[[#This Row],[EVM_LAST_EDITED]],",",""))</f>
        <v>43962.710434155102</v>
      </c>
      <c r="R112" s="1" t="str">
        <f>_xlfn.IFNA(IF(Veg_Table[[#This Row],[EVM_LAST_EDITOR]]="","zBlank EVM Last Editor",VLOOKUP(Veg_Table[[#This Row],[EVM_LAST_EDITOR]],Roster_Table[#All],4,FALSE)),"zAWRR Not in Roster")</f>
        <v>MBG</v>
      </c>
      <c r="S112" s="1" t="str">
        <f>_xlfn.IFNA(IF(Veg_Table[[#This Row],[EVM_LAST_EDITOR]]="","zBlank EVM Last Editor",VLOOKUP(Veg_Table[[#This Row],[EVM_LAST_EDITOR]],Roster_Table[#All],16,FALSE)),"zCompany_AWRR not in Roster")</f>
        <v>MBG_Mason, Bruce &amp; Girard</v>
      </c>
      <c r="T112" s="2">
        <f>IFERROR(DATE(YEAR(Veg_Table[[#This Row],[Created2]]),MONTH(Veg_Table[[#This Row],[Created2]]),DAY(Veg_Table[[#This Row],[Created2]])),DATE(2019,1,1))</f>
        <v>43752</v>
      </c>
      <c r="U112" s="3">
        <f>VALUE(SUBSTITUTE(Veg_Table[[#This Row],[Created]],",",""))</f>
        <v>43752.5374884259</v>
      </c>
      <c r="V112" s="3" t="str">
        <f ca="1">IFERROR(_xlfn.IFNA(CELL("contents",INDIRECT(_xlfn.CONCAT("Veg_Table_Production_Data!",ADDRESS(MATCH(_xlfn.MAXIFS(#REF!,#REF!,"="&amp;Veg_Table[[#This Row],[AUTO_ID]],#REF!,"&lt;"&amp;Veg_Table[[#This Row],[EVM_LAST_EDITED_Day]]),#REF!,0),COLUMN(#REF!),4,1,)))),""),"")</f>
        <v/>
      </c>
      <c r="W112" s="3" t="str">
        <f ca="1">IF(Veg_Table[[#This Row],[Previous_Prescription]]="","No",IF(Veg_Table[[#This Row],[Previous_Prescription]]=Veg_Table[[#This Row],[PRESCRIP]],"No","Yes"))</f>
        <v>No</v>
      </c>
      <c r="X112" s="3" t="str">
        <f>IF(Veg_Table[[#This Row],[EVM_LAST_EDITED_Day]]=Veg_Table[[#This Row],[Created_Day]],"New","Old")</f>
        <v>Old</v>
      </c>
      <c r="Y112" s="1">
        <f>IFERROR(IF(FIND("delete",LOWER(Veg_Table[[#This Row],[PI_COMMENTS]]))&gt;=1,1,0),0)</f>
        <v>0</v>
      </c>
      <c r="Z112" s="1" t="str">
        <f>_xlfn.IFNA(IF(Veg_Table[[#This Row],[EVM_LAST_EDITOR]]="","Yes",VLOOKUP(Veg_Table[[#This Row],[EVM_LAST_EDITOR]],Roster_Table[#All],15,FALSE)),"Yes")</f>
        <v>Yes</v>
      </c>
      <c r="AA11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2" s="1" t="str">
        <f>_xlfn.IFNA(VLOOKUP(Veg_Table[[#This Row],[EVM_LAST_EDITOR]],Roster_Table[#All],3,FALSE),"zAWRR Not in Roster")</f>
        <v>Antonio</v>
      </c>
      <c r="AC112" s="1" t="str">
        <f>_xlfn.IFNA(VLOOKUP(Veg_Table[[#This Row],[EVM_LAST_EDITOR]],Roster_Table[#All],2,FALSE),"zAWRR Not in Roster")</f>
        <v>Rodriguez</v>
      </c>
      <c r="AD112" s="1" t="str">
        <f>IF(_xlfn.CONCAT(Veg_Table[[#This Row],[First_Name]]," ",Veg_Table[[#This Row],[Last_Name]])="zAWRR Not in Roster zAWRR Not in Roster","zAWRR Not in Roster",_xlfn.CONCAT(Veg_Table[[#This Row],[First_Name]]," ",Veg_Table[[#This Row],[Last_Name]]))</f>
        <v>Antonio Rodriguez</v>
      </c>
      <c r="AE112">
        <v>1767324</v>
      </c>
      <c r="AF112" t="s">
        <v>3271</v>
      </c>
      <c r="AG112" t="s">
        <v>30</v>
      </c>
      <c r="AH112" t="s">
        <v>3230</v>
      </c>
      <c r="AI112" t="s">
        <v>2967</v>
      </c>
      <c r="AJ112" t="s">
        <v>820</v>
      </c>
      <c r="AK112" t="s">
        <v>28</v>
      </c>
      <c r="AL112" t="s">
        <v>37</v>
      </c>
      <c r="AM112" t="s">
        <v>529</v>
      </c>
      <c r="AN112" t="s">
        <v>25</v>
      </c>
      <c r="AO112" t="s">
        <v>25</v>
      </c>
      <c r="AP112">
        <v>11</v>
      </c>
      <c r="AQ112">
        <v>35</v>
      </c>
      <c r="AR112" t="s">
        <v>28</v>
      </c>
      <c r="AS112" t="s">
        <v>993</v>
      </c>
      <c r="AT112" t="s">
        <v>515</v>
      </c>
      <c r="AU112" t="s">
        <v>25</v>
      </c>
      <c r="AV112" t="s">
        <v>28</v>
      </c>
      <c r="AW112" t="s">
        <v>3272</v>
      </c>
      <c r="AX112" t="s">
        <v>534</v>
      </c>
      <c r="AY112" t="s">
        <v>28</v>
      </c>
      <c r="AZ112">
        <v>5746657</v>
      </c>
      <c r="BA112" t="s">
        <v>993</v>
      </c>
      <c r="BB112" s="4">
        <v>43945.6215768287</v>
      </c>
      <c r="BC112" t="s">
        <v>28</v>
      </c>
      <c r="BD112" t="s">
        <v>29</v>
      </c>
      <c r="BF112" t="s">
        <v>28</v>
      </c>
      <c r="BG112" t="s">
        <v>534</v>
      </c>
      <c r="BH112" t="s">
        <v>28</v>
      </c>
      <c r="BI112" s="3">
        <v>43962.656909097219</v>
      </c>
      <c r="BJ112" t="s">
        <v>4453</v>
      </c>
      <c r="BK112" s="30" t="s">
        <v>473</v>
      </c>
      <c r="BL112" s="3">
        <v>43962.710434155095</v>
      </c>
      <c r="BM112" t="s">
        <v>31</v>
      </c>
      <c r="BN112" t="s">
        <v>32</v>
      </c>
      <c r="BO112" t="s">
        <v>4212</v>
      </c>
      <c r="BP112" t="s">
        <v>3233</v>
      </c>
      <c r="BQ112" t="s">
        <v>826</v>
      </c>
      <c r="BR112" t="s">
        <v>28</v>
      </c>
      <c r="BS112" t="s">
        <v>28</v>
      </c>
      <c r="BT112" t="s">
        <v>54</v>
      </c>
      <c r="BU112" s="3">
        <v>43752.537488425929</v>
      </c>
      <c r="BV112" t="s">
        <v>803</v>
      </c>
      <c r="BW112" s="3">
        <v>43962.731545740739</v>
      </c>
      <c r="BX112" t="s">
        <v>3273</v>
      </c>
      <c r="CG112"/>
      <c r="CH112"/>
      <c r="CI112"/>
      <c r="CY112"/>
      <c r="DA112"/>
      <c r="DE112"/>
      <c r="DF112"/>
    </row>
    <row r="113" spans="1:110" x14ac:dyDescent="0.25">
      <c r="A113" s="1">
        <f>IF(Veg_Table[[#This Row],[VP_STATUS]]="Hold",0,IF(OR(AND(Veg_Table[[#This Row],[PRESCRIP]]="NW_No Work",Veg_Table[[#This Row],[VP_STATUS]]&lt;&gt;"No Work Required Under EVM"),AND(Veg_Table[[#This Row],[VP_STATUS]]="No Work Required Under EVM",Veg_Table[[#This Row],[PRESCRIP]]&lt;&gt;"NW_No Work")),1,0))</f>
        <v>0</v>
      </c>
      <c r="B113" s="1">
        <f>IF(Veg_Table[[#This Row],[SPECIES]]="",1,0)</f>
        <v>0</v>
      </c>
      <c r="C113" s="1">
        <f>IF(Veg_Table[[#This Row],[DIAMETER]]="",1,0)</f>
        <v>0</v>
      </c>
      <c r="D113" s="1">
        <f>IF(Veg_Table[[#This Row],[HEIGHT]]="",1,0)</f>
        <v>0</v>
      </c>
      <c r="E11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13" s="1">
        <f>IF(AND(Veg_Table[[#This Row],[TAT_RESULT]]="ABATE",Veg_Table[[#This Row],[PRESCRIP]]="NW_No Work"),1,0)</f>
        <v>0</v>
      </c>
      <c r="G113" s="1">
        <f>IF(OR(Veg_Table[[#This Row],[Prescription R-Scale]]="NA",Veg_Table[[#This Row],[Diameter R-Scale]]="NA"),0,IF(Veg_Table[[#This Row],[Diameter R-Scale]]&lt;&gt;Veg_Table[[#This Row],[Prescription R-Scale]],1,0))</f>
        <v>0</v>
      </c>
      <c r="H113" s="1">
        <f>IF(OR(AND(Veg_Table[[#This Row],[PRESCRIP]]="BC_Br Rmv", Veg_Table[[#This Row],[WOOD_MAN]]&lt;&gt;"Not Needed"),AND(Veg_Table[[#This Row],[PRESCRIP]]="BCS_Br Rmv+Trt", Veg_Table[[#This Row],[WOOD_MAN]]&lt;&gt;"Not Needed")),1,0)</f>
        <v>0</v>
      </c>
      <c r="I113" s="1">
        <f ca="1">IF(AND(Veg_Table[[#This Row],[Prescription_Changed]]="Yes",Veg_Table[[#This Row],[TAT_RESULT]]=""),1,0)</f>
        <v>0</v>
      </c>
      <c r="J113" s="1">
        <f ca="1">SUM(Veg_Table[[#This Row],[Prescription and Status do not match]:[Prescription_Edited_And_TAT_Is_Blank]])</f>
        <v>1</v>
      </c>
      <c r="K113" s="1">
        <f ca="1">IF(Veg_Table[[#This Row],[Sum of Errors]]&gt;0,1,0)</f>
        <v>1</v>
      </c>
      <c r="L113" s="1">
        <f>1</f>
        <v>1</v>
      </c>
      <c r="M11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13" s="1" t="str">
        <f>IF(OR(MID(Veg_Table[[#This Row],[PRESCRIP]],2,1)="1",MID(Veg_Table[[#This Row],[PRESCRIP]],2,1)="2",MID(Veg_Table[[#This Row],[PRESCRIP]],2,1)="3",MID(Veg_Table[[#This Row],[PRESCRIP]],2,1)="4"),_xlfn.NUMBERVALUE(MID(Veg_Table[[#This Row],[PRESCRIP]],2,1)),"NA")</f>
        <v>NA</v>
      </c>
      <c r="O113" s="1">
        <f>WEEKNUM(Veg_Table[[#This Row],[EVM_LAST_EDITED_Day]],2)</f>
        <v>20</v>
      </c>
      <c r="P113" s="25">
        <f>IFERROR(DATE(YEAR(Veg_Table[[#This Row],[EVM_LAST_EDITED2]]),MONTH(Veg_Table[[#This Row],[EVM_LAST_EDITED2]]),DAY(Veg_Table[[#This Row],[EVM_LAST_EDITED2]])),DATE(2019,1,1))</f>
        <v>43962</v>
      </c>
      <c r="Q113" s="3">
        <f>VALUE(SUBSTITUTE(Veg_Table[[#This Row],[EVM_LAST_EDITED]],",",""))</f>
        <v>43962.710800428198</v>
      </c>
      <c r="R113" s="1" t="str">
        <f>_xlfn.IFNA(IF(Veg_Table[[#This Row],[EVM_LAST_EDITOR]]="","zBlank EVM Last Editor",VLOOKUP(Veg_Table[[#This Row],[EVM_LAST_EDITOR]],Roster_Table[#All],4,FALSE)),"zAWRR Not in Roster")</f>
        <v>MBG</v>
      </c>
      <c r="S113" s="1" t="str">
        <f>_xlfn.IFNA(IF(Veg_Table[[#This Row],[EVM_LAST_EDITOR]]="","zBlank EVM Last Editor",VLOOKUP(Veg_Table[[#This Row],[EVM_LAST_EDITOR]],Roster_Table[#All],16,FALSE)),"zCompany_AWRR not in Roster")</f>
        <v>MBG_Mason, Bruce &amp; Girard</v>
      </c>
      <c r="T113" s="2">
        <f>IFERROR(DATE(YEAR(Veg_Table[[#This Row],[Created2]]),MONTH(Veg_Table[[#This Row],[Created2]]),DAY(Veg_Table[[#This Row],[Created2]])),DATE(2019,1,1))</f>
        <v>43752</v>
      </c>
      <c r="U113" s="3">
        <f>VALUE(SUBSTITUTE(Veg_Table[[#This Row],[Created]],",",""))</f>
        <v>43752.539247685199</v>
      </c>
      <c r="V113" s="3" t="str">
        <f ca="1">IFERROR(_xlfn.IFNA(CELL("contents",INDIRECT(_xlfn.CONCAT("Veg_Table_Production_Data!",ADDRESS(MATCH(_xlfn.MAXIFS(#REF!,#REF!,"="&amp;Veg_Table[[#This Row],[AUTO_ID]],#REF!,"&lt;"&amp;Veg_Table[[#This Row],[EVM_LAST_EDITED_Day]]),#REF!,0),COLUMN(#REF!),4,1,)))),""),"")</f>
        <v/>
      </c>
      <c r="W113" s="3" t="str">
        <f ca="1">IF(Veg_Table[[#This Row],[Previous_Prescription]]="","No",IF(Veg_Table[[#This Row],[Previous_Prescription]]=Veg_Table[[#This Row],[PRESCRIP]],"No","Yes"))</f>
        <v>No</v>
      </c>
      <c r="X113" s="3" t="str">
        <f>IF(Veg_Table[[#This Row],[EVM_LAST_EDITED_Day]]=Veg_Table[[#This Row],[Created_Day]],"New","Old")</f>
        <v>Old</v>
      </c>
      <c r="Y113" s="1">
        <f>IFERROR(IF(FIND("delete",LOWER(Veg_Table[[#This Row],[PI_COMMENTS]]))&gt;=1,1,0),0)</f>
        <v>0</v>
      </c>
      <c r="Z113" s="1" t="str">
        <f>_xlfn.IFNA(IF(Veg_Table[[#This Row],[EVM_LAST_EDITOR]]="","Yes",VLOOKUP(Veg_Table[[#This Row],[EVM_LAST_EDITOR]],Roster_Table[#All],15,FALSE)),"Yes")</f>
        <v>Yes</v>
      </c>
      <c r="AA11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3" s="1" t="str">
        <f>_xlfn.IFNA(VLOOKUP(Veg_Table[[#This Row],[EVM_LAST_EDITOR]],Roster_Table[#All],3,FALSE),"zAWRR Not in Roster")</f>
        <v>Antonio</v>
      </c>
      <c r="AC113" s="1" t="str">
        <f>_xlfn.IFNA(VLOOKUP(Veg_Table[[#This Row],[EVM_LAST_EDITOR]],Roster_Table[#All],2,FALSE),"zAWRR Not in Roster")</f>
        <v>Rodriguez</v>
      </c>
      <c r="AD113" s="1" t="str">
        <f>IF(_xlfn.CONCAT(Veg_Table[[#This Row],[First_Name]]," ",Veg_Table[[#This Row],[Last_Name]])="zAWRR Not in Roster zAWRR Not in Roster","zAWRR Not in Roster",_xlfn.CONCAT(Veg_Table[[#This Row],[First_Name]]," ",Veg_Table[[#This Row],[Last_Name]]))</f>
        <v>Antonio Rodriguez</v>
      </c>
      <c r="AE113">
        <v>1767325</v>
      </c>
      <c r="AF113" t="s">
        <v>3274</v>
      </c>
      <c r="AG113" t="s">
        <v>30</v>
      </c>
      <c r="AH113" t="s">
        <v>3230</v>
      </c>
      <c r="AI113" t="s">
        <v>2967</v>
      </c>
      <c r="AJ113" t="s">
        <v>820</v>
      </c>
      <c r="AK113" t="s">
        <v>28</v>
      </c>
      <c r="AL113" t="s">
        <v>37</v>
      </c>
      <c r="AM113" t="s">
        <v>529</v>
      </c>
      <c r="AN113" t="s">
        <v>25</v>
      </c>
      <c r="AO113" t="s">
        <v>25</v>
      </c>
      <c r="AP113">
        <v>6</v>
      </c>
      <c r="AQ113">
        <v>30</v>
      </c>
      <c r="AR113" t="s">
        <v>28</v>
      </c>
      <c r="AS113" t="s">
        <v>988</v>
      </c>
      <c r="AT113" t="s">
        <v>515</v>
      </c>
      <c r="AU113" t="s">
        <v>25</v>
      </c>
      <c r="AV113" t="s">
        <v>28</v>
      </c>
      <c r="AW113" t="s">
        <v>3272</v>
      </c>
      <c r="AX113" t="s">
        <v>534</v>
      </c>
      <c r="AY113" t="s">
        <v>28</v>
      </c>
      <c r="AZ113">
        <v>5746657</v>
      </c>
      <c r="BA113" t="s">
        <v>988</v>
      </c>
      <c r="BB113" s="4">
        <v>43945.622382407404</v>
      </c>
      <c r="BC113" t="s">
        <v>28</v>
      </c>
      <c r="BD113" t="s">
        <v>29</v>
      </c>
      <c r="BF113" t="s">
        <v>28</v>
      </c>
      <c r="BG113" t="s">
        <v>534</v>
      </c>
      <c r="BH113" t="s">
        <v>28</v>
      </c>
      <c r="BI113" s="3">
        <v>43962.656501435187</v>
      </c>
      <c r="BJ113" t="s">
        <v>4454</v>
      </c>
      <c r="BK113" s="30" t="s">
        <v>473</v>
      </c>
      <c r="BL113" s="3">
        <v>43962.710800428242</v>
      </c>
      <c r="BM113" t="s">
        <v>31</v>
      </c>
      <c r="BN113" t="s">
        <v>32</v>
      </c>
      <c r="BO113" t="s">
        <v>4212</v>
      </c>
      <c r="BP113" t="s">
        <v>3233</v>
      </c>
      <c r="BQ113" t="s">
        <v>826</v>
      </c>
      <c r="BR113" t="s">
        <v>28</v>
      </c>
      <c r="BS113" t="s">
        <v>28</v>
      </c>
      <c r="BT113" t="s">
        <v>54</v>
      </c>
      <c r="BU113" s="3">
        <v>43752.539247685185</v>
      </c>
      <c r="BV113" t="s">
        <v>803</v>
      </c>
      <c r="BW113" s="3">
        <v>43962.731545740739</v>
      </c>
      <c r="BX113" t="s">
        <v>3275</v>
      </c>
      <c r="CG113"/>
      <c r="CH113"/>
      <c r="CI113"/>
      <c r="CY113"/>
      <c r="DA113"/>
      <c r="DE113"/>
      <c r="DF113"/>
    </row>
    <row r="114" spans="1:110" x14ac:dyDescent="0.25">
      <c r="A114" s="1">
        <f>IF(Veg_Table[[#This Row],[VP_STATUS]]="Hold",0,IF(OR(AND(Veg_Table[[#This Row],[PRESCRIP]]="NW_No Work",Veg_Table[[#This Row],[VP_STATUS]]&lt;&gt;"No Work Required Under EVM"),AND(Veg_Table[[#This Row],[VP_STATUS]]="No Work Required Under EVM",Veg_Table[[#This Row],[PRESCRIP]]&lt;&gt;"NW_No Work")),1,0))</f>
        <v>0</v>
      </c>
      <c r="B114" s="1">
        <f>IF(Veg_Table[[#This Row],[SPECIES]]="",1,0)</f>
        <v>0</v>
      </c>
      <c r="C114" s="1">
        <f>IF(Veg_Table[[#This Row],[DIAMETER]]="",1,0)</f>
        <v>0</v>
      </c>
      <c r="D114" s="1">
        <f>IF(Veg_Table[[#This Row],[HEIGHT]]="",1,0)</f>
        <v>0</v>
      </c>
      <c r="E11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14" s="1">
        <f>IF(AND(Veg_Table[[#This Row],[TAT_RESULT]]="ABATE",Veg_Table[[#This Row],[PRESCRIP]]="NW_No Work"),1,0)</f>
        <v>0</v>
      </c>
      <c r="G114" s="1">
        <f>IF(OR(Veg_Table[[#This Row],[Prescription R-Scale]]="NA",Veg_Table[[#This Row],[Diameter R-Scale]]="NA"),0,IF(Veg_Table[[#This Row],[Diameter R-Scale]]&lt;&gt;Veg_Table[[#This Row],[Prescription R-Scale]],1,0))</f>
        <v>0</v>
      </c>
      <c r="H114" s="1">
        <f>IF(OR(AND(Veg_Table[[#This Row],[PRESCRIP]]="BC_Br Rmv", Veg_Table[[#This Row],[WOOD_MAN]]&lt;&gt;"Not Needed"),AND(Veg_Table[[#This Row],[PRESCRIP]]="BCS_Br Rmv+Trt", Veg_Table[[#This Row],[WOOD_MAN]]&lt;&gt;"Not Needed")),1,0)</f>
        <v>0</v>
      </c>
      <c r="I114" s="1">
        <f ca="1">IF(AND(Veg_Table[[#This Row],[Prescription_Changed]]="Yes",Veg_Table[[#This Row],[TAT_RESULT]]=""),1,0)</f>
        <v>0</v>
      </c>
      <c r="J114" s="1">
        <f ca="1">SUM(Veg_Table[[#This Row],[Prescription and Status do not match]:[Prescription_Edited_And_TAT_Is_Blank]])</f>
        <v>1</v>
      </c>
      <c r="K114" s="1">
        <f ca="1">IF(Veg_Table[[#This Row],[Sum of Errors]]&gt;0,1,0)</f>
        <v>1</v>
      </c>
      <c r="L114" s="1">
        <f>1</f>
        <v>1</v>
      </c>
      <c r="M11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14" s="1" t="str">
        <f>IF(OR(MID(Veg_Table[[#This Row],[PRESCRIP]],2,1)="1",MID(Veg_Table[[#This Row],[PRESCRIP]],2,1)="2",MID(Veg_Table[[#This Row],[PRESCRIP]],2,1)="3",MID(Veg_Table[[#This Row],[PRESCRIP]],2,1)="4"),_xlfn.NUMBERVALUE(MID(Veg_Table[[#This Row],[PRESCRIP]],2,1)),"NA")</f>
        <v>NA</v>
      </c>
      <c r="O114" s="1">
        <f>WEEKNUM(Veg_Table[[#This Row],[EVM_LAST_EDITED_Day]],2)</f>
        <v>20</v>
      </c>
      <c r="P114" s="25">
        <f>IFERROR(DATE(YEAR(Veg_Table[[#This Row],[EVM_LAST_EDITED2]]),MONTH(Veg_Table[[#This Row],[EVM_LAST_EDITED2]]),DAY(Veg_Table[[#This Row],[EVM_LAST_EDITED2]])),DATE(2019,1,1))</f>
        <v>43962</v>
      </c>
      <c r="Q114" s="3">
        <f>VALUE(SUBSTITUTE(Veg_Table[[#This Row],[EVM_LAST_EDITED]],",",""))</f>
        <v>43962.720033449099</v>
      </c>
      <c r="R114" s="1" t="str">
        <f>_xlfn.IFNA(IF(Veg_Table[[#This Row],[EVM_LAST_EDITOR]]="","zBlank EVM Last Editor",VLOOKUP(Veg_Table[[#This Row],[EVM_LAST_EDITOR]],Roster_Table[#All],4,FALSE)),"zAWRR Not in Roster")</f>
        <v>MBG</v>
      </c>
      <c r="S114" s="1" t="str">
        <f>_xlfn.IFNA(IF(Veg_Table[[#This Row],[EVM_LAST_EDITOR]]="","zBlank EVM Last Editor",VLOOKUP(Veg_Table[[#This Row],[EVM_LAST_EDITOR]],Roster_Table[#All],16,FALSE)),"zCompany_AWRR not in Roster")</f>
        <v>MBG_Mason, Bruce &amp; Girard</v>
      </c>
      <c r="T114" s="2">
        <f>IFERROR(DATE(YEAR(Veg_Table[[#This Row],[Created2]]),MONTH(Veg_Table[[#This Row],[Created2]]),DAY(Veg_Table[[#This Row],[Created2]])),DATE(2019,1,1))</f>
        <v>43752</v>
      </c>
      <c r="U114" s="3">
        <f>VALUE(SUBSTITUTE(Veg_Table[[#This Row],[Created]],",",""))</f>
        <v>43752.543761574103</v>
      </c>
      <c r="V114" s="3" t="str">
        <f ca="1">IFERROR(_xlfn.IFNA(CELL("contents",INDIRECT(_xlfn.CONCAT("Veg_Table_Production_Data!",ADDRESS(MATCH(_xlfn.MAXIFS(#REF!,#REF!,"="&amp;Veg_Table[[#This Row],[AUTO_ID]],#REF!,"&lt;"&amp;Veg_Table[[#This Row],[EVM_LAST_EDITED_Day]]),#REF!,0),COLUMN(#REF!),4,1,)))),""),"")</f>
        <v/>
      </c>
      <c r="W114" s="3" t="str">
        <f ca="1">IF(Veg_Table[[#This Row],[Previous_Prescription]]="","No",IF(Veg_Table[[#This Row],[Previous_Prescription]]=Veg_Table[[#This Row],[PRESCRIP]],"No","Yes"))</f>
        <v>No</v>
      </c>
      <c r="X114" s="3" t="str">
        <f>IF(Veg_Table[[#This Row],[EVM_LAST_EDITED_Day]]=Veg_Table[[#This Row],[Created_Day]],"New","Old")</f>
        <v>Old</v>
      </c>
      <c r="Y114" s="1">
        <f>IFERROR(IF(FIND("delete",LOWER(Veg_Table[[#This Row],[PI_COMMENTS]]))&gt;=1,1,0),0)</f>
        <v>0</v>
      </c>
      <c r="Z114" s="1" t="str">
        <f>_xlfn.IFNA(IF(Veg_Table[[#This Row],[EVM_LAST_EDITOR]]="","Yes",VLOOKUP(Veg_Table[[#This Row],[EVM_LAST_EDITOR]],Roster_Table[#All],15,FALSE)),"Yes")</f>
        <v>Yes</v>
      </c>
      <c r="AA11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4" s="1" t="str">
        <f>_xlfn.IFNA(VLOOKUP(Veg_Table[[#This Row],[EVM_LAST_EDITOR]],Roster_Table[#All],3,FALSE),"zAWRR Not in Roster")</f>
        <v>Antonio</v>
      </c>
      <c r="AC114" s="1" t="str">
        <f>_xlfn.IFNA(VLOOKUP(Veg_Table[[#This Row],[EVM_LAST_EDITOR]],Roster_Table[#All],2,FALSE),"zAWRR Not in Roster")</f>
        <v>Rodriguez</v>
      </c>
      <c r="AD114" s="1" t="str">
        <f>IF(_xlfn.CONCAT(Veg_Table[[#This Row],[First_Name]]," ",Veg_Table[[#This Row],[Last_Name]])="zAWRR Not in Roster zAWRR Not in Roster","zAWRR Not in Roster",_xlfn.CONCAT(Veg_Table[[#This Row],[First_Name]]," ",Veg_Table[[#This Row],[Last_Name]]))</f>
        <v>Antonio Rodriguez</v>
      </c>
      <c r="AE114">
        <v>1767327</v>
      </c>
      <c r="AF114" t="s">
        <v>3279</v>
      </c>
      <c r="AG114" t="s">
        <v>30</v>
      </c>
      <c r="AH114" t="s">
        <v>3230</v>
      </c>
      <c r="AI114" t="s">
        <v>2967</v>
      </c>
      <c r="AJ114" t="s">
        <v>820</v>
      </c>
      <c r="AK114" t="s">
        <v>28</v>
      </c>
      <c r="AL114" t="s">
        <v>37</v>
      </c>
      <c r="AM114" t="s">
        <v>529</v>
      </c>
      <c r="AN114" t="s">
        <v>25</v>
      </c>
      <c r="AO114" t="s">
        <v>25</v>
      </c>
      <c r="AP114">
        <v>9</v>
      </c>
      <c r="AQ114">
        <v>35</v>
      </c>
      <c r="AR114" t="s">
        <v>28</v>
      </c>
      <c r="AS114" t="s">
        <v>993</v>
      </c>
      <c r="AT114" t="s">
        <v>515</v>
      </c>
      <c r="AU114" t="s">
        <v>25</v>
      </c>
      <c r="AV114" t="s">
        <v>28</v>
      </c>
      <c r="AW114" t="s">
        <v>3277</v>
      </c>
      <c r="AX114" t="s">
        <v>534</v>
      </c>
      <c r="AY114" t="s">
        <v>28</v>
      </c>
      <c r="AZ114">
        <v>5746657</v>
      </c>
      <c r="BA114" t="s">
        <v>993</v>
      </c>
      <c r="BB114" s="4">
        <v>43945.623861168984</v>
      </c>
      <c r="BC114" t="s">
        <v>28</v>
      </c>
      <c r="BD114" t="s">
        <v>29</v>
      </c>
      <c r="BF114" t="s">
        <v>28</v>
      </c>
      <c r="BG114" t="s">
        <v>534</v>
      </c>
      <c r="BH114" t="s">
        <v>28</v>
      </c>
      <c r="BI114" s="3">
        <v>43962.655766805554</v>
      </c>
      <c r="BJ114" t="s">
        <v>4455</v>
      </c>
      <c r="BK114" s="30" t="s">
        <v>473</v>
      </c>
      <c r="BL114" s="3">
        <v>43962.720033449077</v>
      </c>
      <c r="BM114" t="s">
        <v>31</v>
      </c>
      <c r="BN114" t="s">
        <v>32</v>
      </c>
      <c r="BO114" t="s">
        <v>4212</v>
      </c>
      <c r="BP114" t="s">
        <v>3233</v>
      </c>
      <c r="BQ114" t="s">
        <v>826</v>
      </c>
      <c r="BR114" t="s">
        <v>28</v>
      </c>
      <c r="BS114" t="s">
        <v>28</v>
      </c>
      <c r="BT114" t="s">
        <v>54</v>
      </c>
      <c r="BU114" s="3">
        <v>43752.543761574074</v>
      </c>
      <c r="BV114" t="s">
        <v>803</v>
      </c>
      <c r="BW114" s="3">
        <v>43962.731545740739</v>
      </c>
      <c r="BX114" t="s">
        <v>3280</v>
      </c>
      <c r="CG114"/>
      <c r="CH114"/>
      <c r="CI114"/>
      <c r="CY114"/>
      <c r="DA114"/>
      <c r="DE114"/>
      <c r="DF114"/>
    </row>
    <row r="115" spans="1:110" x14ac:dyDescent="0.25">
      <c r="A115" s="1">
        <f>IF(Veg_Table[[#This Row],[VP_STATUS]]="Hold",0,IF(OR(AND(Veg_Table[[#This Row],[PRESCRIP]]="NW_No Work",Veg_Table[[#This Row],[VP_STATUS]]&lt;&gt;"No Work Required Under EVM"),AND(Veg_Table[[#This Row],[VP_STATUS]]="No Work Required Under EVM",Veg_Table[[#This Row],[PRESCRIP]]&lt;&gt;"NW_No Work")),1,0))</f>
        <v>0</v>
      </c>
      <c r="B115" s="1">
        <f>IF(Veg_Table[[#This Row],[SPECIES]]="",1,0)</f>
        <v>0</v>
      </c>
      <c r="C115" s="1">
        <f>IF(Veg_Table[[#This Row],[DIAMETER]]="",1,0)</f>
        <v>0</v>
      </c>
      <c r="D115" s="1">
        <f>IF(Veg_Table[[#This Row],[HEIGHT]]="",1,0)</f>
        <v>0</v>
      </c>
      <c r="E11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15" s="1">
        <f>IF(AND(Veg_Table[[#This Row],[TAT_RESULT]]="ABATE",Veg_Table[[#This Row],[PRESCRIP]]="NW_No Work"),1,0)</f>
        <v>0</v>
      </c>
      <c r="G115" s="1">
        <f>IF(OR(Veg_Table[[#This Row],[Prescription R-Scale]]="NA",Veg_Table[[#This Row],[Diameter R-Scale]]="NA"),0,IF(Veg_Table[[#This Row],[Diameter R-Scale]]&lt;&gt;Veg_Table[[#This Row],[Prescription R-Scale]],1,0))</f>
        <v>0</v>
      </c>
      <c r="H115" s="1">
        <f>IF(OR(AND(Veg_Table[[#This Row],[PRESCRIP]]="BC_Br Rmv", Veg_Table[[#This Row],[WOOD_MAN]]&lt;&gt;"Not Needed"),AND(Veg_Table[[#This Row],[PRESCRIP]]="BCS_Br Rmv+Trt", Veg_Table[[#This Row],[WOOD_MAN]]&lt;&gt;"Not Needed")),1,0)</f>
        <v>0</v>
      </c>
      <c r="I115" s="1">
        <f ca="1">IF(AND(Veg_Table[[#This Row],[Prescription_Changed]]="Yes",Veg_Table[[#This Row],[TAT_RESULT]]=""),1,0)</f>
        <v>0</v>
      </c>
      <c r="J115" s="1">
        <f ca="1">SUM(Veg_Table[[#This Row],[Prescription and Status do not match]:[Prescription_Edited_And_TAT_Is_Blank]])</f>
        <v>1</v>
      </c>
      <c r="K115" s="1">
        <f ca="1">IF(Veg_Table[[#This Row],[Sum of Errors]]&gt;0,1,0)</f>
        <v>1</v>
      </c>
      <c r="L115" s="1">
        <f>1</f>
        <v>1</v>
      </c>
      <c r="M11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15" s="1" t="str">
        <f>IF(OR(MID(Veg_Table[[#This Row],[PRESCRIP]],2,1)="1",MID(Veg_Table[[#This Row],[PRESCRIP]],2,1)="2",MID(Veg_Table[[#This Row],[PRESCRIP]],2,1)="3",MID(Veg_Table[[#This Row],[PRESCRIP]],2,1)="4"),_xlfn.NUMBERVALUE(MID(Veg_Table[[#This Row],[PRESCRIP]],2,1)),"NA")</f>
        <v>NA</v>
      </c>
      <c r="O115" s="1">
        <f>WEEKNUM(Veg_Table[[#This Row],[EVM_LAST_EDITED_Day]],2)</f>
        <v>20</v>
      </c>
      <c r="P115" s="25">
        <f>IFERROR(DATE(YEAR(Veg_Table[[#This Row],[EVM_LAST_EDITED2]]),MONTH(Veg_Table[[#This Row],[EVM_LAST_EDITED2]]),DAY(Veg_Table[[#This Row],[EVM_LAST_EDITED2]])),DATE(2019,1,1))</f>
        <v>43962</v>
      </c>
      <c r="Q115" s="3">
        <f>VALUE(SUBSTITUTE(Veg_Table[[#This Row],[EVM_LAST_EDITED]],",",""))</f>
        <v>43962.720402106497</v>
      </c>
      <c r="R115" s="1" t="str">
        <f>_xlfn.IFNA(IF(Veg_Table[[#This Row],[EVM_LAST_EDITOR]]="","zBlank EVM Last Editor",VLOOKUP(Veg_Table[[#This Row],[EVM_LAST_EDITOR]],Roster_Table[#All],4,FALSE)),"zAWRR Not in Roster")</f>
        <v>MBG</v>
      </c>
      <c r="S115" s="1" t="str">
        <f>_xlfn.IFNA(IF(Veg_Table[[#This Row],[EVM_LAST_EDITOR]]="","zBlank EVM Last Editor",VLOOKUP(Veg_Table[[#This Row],[EVM_LAST_EDITOR]],Roster_Table[#All],16,FALSE)),"zCompany_AWRR not in Roster")</f>
        <v>MBG_Mason, Bruce &amp; Girard</v>
      </c>
      <c r="T115" s="2">
        <f>IFERROR(DATE(YEAR(Veg_Table[[#This Row],[Created2]]),MONTH(Veg_Table[[#This Row],[Created2]]),DAY(Veg_Table[[#This Row],[Created2]])),DATE(2019,1,1))</f>
        <v>43752</v>
      </c>
      <c r="U115" s="3">
        <f>VALUE(SUBSTITUTE(Veg_Table[[#This Row],[Created]],",",""))</f>
        <v>43752.557673611103</v>
      </c>
      <c r="V115" s="3" t="str">
        <f ca="1">IFERROR(_xlfn.IFNA(CELL("contents",INDIRECT(_xlfn.CONCAT("Veg_Table_Production_Data!",ADDRESS(MATCH(_xlfn.MAXIFS(#REF!,#REF!,"="&amp;Veg_Table[[#This Row],[AUTO_ID]],#REF!,"&lt;"&amp;Veg_Table[[#This Row],[EVM_LAST_EDITED_Day]]),#REF!,0),COLUMN(#REF!),4,1,)))),""),"")</f>
        <v/>
      </c>
      <c r="W115" s="3" t="str">
        <f ca="1">IF(Veg_Table[[#This Row],[Previous_Prescription]]="","No",IF(Veg_Table[[#This Row],[Previous_Prescription]]=Veg_Table[[#This Row],[PRESCRIP]],"No","Yes"))</f>
        <v>No</v>
      </c>
      <c r="X115" s="3" t="str">
        <f>IF(Veg_Table[[#This Row],[EVM_LAST_EDITED_Day]]=Veg_Table[[#This Row],[Created_Day]],"New","Old")</f>
        <v>Old</v>
      </c>
      <c r="Y115" s="1">
        <f>IFERROR(IF(FIND("delete",LOWER(Veg_Table[[#This Row],[PI_COMMENTS]]))&gt;=1,1,0),0)</f>
        <v>0</v>
      </c>
      <c r="Z115" s="1" t="str">
        <f>_xlfn.IFNA(IF(Veg_Table[[#This Row],[EVM_LAST_EDITOR]]="","Yes",VLOOKUP(Veg_Table[[#This Row],[EVM_LAST_EDITOR]],Roster_Table[#All],15,FALSE)),"Yes")</f>
        <v>Yes</v>
      </c>
      <c r="AA11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5" s="1" t="str">
        <f>_xlfn.IFNA(VLOOKUP(Veg_Table[[#This Row],[EVM_LAST_EDITOR]],Roster_Table[#All],3,FALSE),"zAWRR Not in Roster")</f>
        <v>Antonio</v>
      </c>
      <c r="AC115" s="1" t="str">
        <f>_xlfn.IFNA(VLOOKUP(Veg_Table[[#This Row],[EVM_LAST_EDITOR]],Roster_Table[#All],2,FALSE),"zAWRR Not in Roster")</f>
        <v>Rodriguez</v>
      </c>
      <c r="AD115" s="1" t="str">
        <f>IF(_xlfn.CONCAT(Veg_Table[[#This Row],[First_Name]]," ",Veg_Table[[#This Row],[Last_Name]])="zAWRR Not in Roster zAWRR Not in Roster","zAWRR Not in Roster",_xlfn.CONCAT(Veg_Table[[#This Row],[First_Name]]," ",Veg_Table[[#This Row],[Last_Name]]))</f>
        <v>Antonio Rodriguez</v>
      </c>
      <c r="AE115">
        <v>1767330</v>
      </c>
      <c r="AF115" t="s">
        <v>3287</v>
      </c>
      <c r="AG115" t="s">
        <v>30</v>
      </c>
      <c r="AH115" t="s">
        <v>3230</v>
      </c>
      <c r="AI115" t="s">
        <v>2967</v>
      </c>
      <c r="AJ115" t="s">
        <v>820</v>
      </c>
      <c r="AK115" t="s">
        <v>28</v>
      </c>
      <c r="AL115" t="s">
        <v>37</v>
      </c>
      <c r="AM115" t="s">
        <v>529</v>
      </c>
      <c r="AN115" t="s">
        <v>25</v>
      </c>
      <c r="AO115" t="s">
        <v>25</v>
      </c>
      <c r="AP115">
        <v>12</v>
      </c>
      <c r="AQ115">
        <v>35</v>
      </c>
      <c r="AR115" t="s">
        <v>28</v>
      </c>
      <c r="AS115" t="s">
        <v>988</v>
      </c>
      <c r="AT115" t="s">
        <v>515</v>
      </c>
      <c r="AU115" t="s">
        <v>25</v>
      </c>
      <c r="AV115" t="s">
        <v>28</v>
      </c>
      <c r="AW115" t="s">
        <v>3277</v>
      </c>
      <c r="AX115" t="s">
        <v>534</v>
      </c>
      <c r="AY115" t="s">
        <v>28</v>
      </c>
      <c r="AZ115">
        <v>5746657</v>
      </c>
      <c r="BA115" t="s">
        <v>988</v>
      </c>
      <c r="BB115" s="4">
        <v>43945.625912291667</v>
      </c>
      <c r="BC115" t="s">
        <v>28</v>
      </c>
      <c r="BD115" t="s">
        <v>29</v>
      </c>
      <c r="BF115" t="s">
        <v>28</v>
      </c>
      <c r="BG115" t="s">
        <v>534</v>
      </c>
      <c r="BH115" t="s">
        <v>28</v>
      </c>
      <c r="BI115" s="3">
        <v>43962.65452773148</v>
      </c>
      <c r="BJ115" t="s">
        <v>4457</v>
      </c>
      <c r="BK115" s="30" t="s">
        <v>473</v>
      </c>
      <c r="BL115" s="3">
        <v>43962.720402106483</v>
      </c>
      <c r="BM115" t="s">
        <v>31</v>
      </c>
      <c r="BN115" t="s">
        <v>32</v>
      </c>
      <c r="BO115" t="s">
        <v>4212</v>
      </c>
      <c r="BP115" t="s">
        <v>3233</v>
      </c>
      <c r="BQ115" t="s">
        <v>826</v>
      </c>
      <c r="BR115" t="s">
        <v>28</v>
      </c>
      <c r="BS115" t="s">
        <v>28</v>
      </c>
      <c r="BT115" t="s">
        <v>54</v>
      </c>
      <c r="BU115" s="3">
        <v>43752.557673611111</v>
      </c>
      <c r="BV115" t="s">
        <v>803</v>
      </c>
      <c r="BW115" s="3">
        <v>43962.731545740739</v>
      </c>
      <c r="BX115" t="s">
        <v>3288</v>
      </c>
      <c r="CG115"/>
      <c r="CH115"/>
      <c r="CI115"/>
      <c r="CY115"/>
      <c r="DA115"/>
      <c r="DE115"/>
      <c r="DF115"/>
    </row>
    <row r="116" spans="1:110" x14ac:dyDescent="0.25">
      <c r="A116" s="1">
        <f>IF(Veg_Table[[#This Row],[VP_STATUS]]="Hold",0,IF(OR(AND(Veg_Table[[#This Row],[PRESCRIP]]="NW_No Work",Veg_Table[[#This Row],[VP_STATUS]]&lt;&gt;"No Work Required Under EVM"),AND(Veg_Table[[#This Row],[VP_STATUS]]="No Work Required Under EVM",Veg_Table[[#This Row],[PRESCRIP]]&lt;&gt;"NW_No Work")),1,0))</f>
        <v>0</v>
      </c>
      <c r="B116" s="1">
        <f>IF(Veg_Table[[#This Row],[SPECIES]]="",1,0)</f>
        <v>0</v>
      </c>
      <c r="C116" s="1">
        <f>IF(Veg_Table[[#This Row],[DIAMETER]]="",1,0)</f>
        <v>0</v>
      </c>
      <c r="D116" s="1">
        <f>IF(Veg_Table[[#This Row],[HEIGHT]]="",1,0)</f>
        <v>0</v>
      </c>
      <c r="E11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16" s="1">
        <f>IF(AND(Veg_Table[[#This Row],[TAT_RESULT]]="ABATE",Veg_Table[[#This Row],[PRESCRIP]]="NW_No Work"),1,0)</f>
        <v>0</v>
      </c>
      <c r="G116" s="1">
        <f>IF(OR(Veg_Table[[#This Row],[Prescription R-Scale]]="NA",Veg_Table[[#This Row],[Diameter R-Scale]]="NA"),0,IF(Veg_Table[[#This Row],[Diameter R-Scale]]&lt;&gt;Veg_Table[[#This Row],[Prescription R-Scale]],1,0))</f>
        <v>0</v>
      </c>
      <c r="H116" s="1">
        <f>IF(OR(AND(Veg_Table[[#This Row],[PRESCRIP]]="BC_Br Rmv", Veg_Table[[#This Row],[WOOD_MAN]]&lt;&gt;"Not Needed"),AND(Veg_Table[[#This Row],[PRESCRIP]]="BCS_Br Rmv+Trt", Veg_Table[[#This Row],[WOOD_MAN]]&lt;&gt;"Not Needed")),1,0)</f>
        <v>0</v>
      </c>
      <c r="I116" s="1">
        <f ca="1">IF(AND(Veg_Table[[#This Row],[Prescription_Changed]]="Yes",Veg_Table[[#This Row],[TAT_RESULT]]=""),1,0)</f>
        <v>0</v>
      </c>
      <c r="J116" s="1">
        <f ca="1">SUM(Veg_Table[[#This Row],[Prescription and Status do not match]:[Prescription_Edited_And_TAT_Is_Blank]])</f>
        <v>1</v>
      </c>
      <c r="K116" s="1">
        <f ca="1">IF(Veg_Table[[#This Row],[Sum of Errors]]&gt;0,1,0)</f>
        <v>1</v>
      </c>
      <c r="L116" s="1">
        <f>1</f>
        <v>1</v>
      </c>
      <c r="M11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16" s="1">
        <f>IF(OR(MID(Veg_Table[[#This Row],[PRESCRIP]],2,1)="1",MID(Veg_Table[[#This Row],[PRESCRIP]],2,1)="2",MID(Veg_Table[[#This Row],[PRESCRIP]],2,1)="3",MID(Veg_Table[[#This Row],[PRESCRIP]],2,1)="4"),_xlfn.NUMBERVALUE(MID(Veg_Table[[#This Row],[PRESCRIP]],2,1)),"NA")</f>
        <v>2</v>
      </c>
      <c r="O116" s="1">
        <f>WEEKNUM(Veg_Table[[#This Row],[EVM_LAST_EDITED_Day]],2)</f>
        <v>20</v>
      </c>
      <c r="P116" s="25">
        <f>IFERROR(DATE(YEAR(Veg_Table[[#This Row],[EVM_LAST_EDITED2]]),MONTH(Veg_Table[[#This Row],[EVM_LAST_EDITED2]]),DAY(Veg_Table[[#This Row],[EVM_LAST_EDITED2]])),DATE(2019,1,1))</f>
        <v>43962</v>
      </c>
      <c r="Q116" s="3">
        <f>VALUE(SUBSTITUTE(Veg_Table[[#This Row],[EVM_LAST_EDITED]],",",""))</f>
        <v>43962.720591863399</v>
      </c>
      <c r="R116" s="1" t="str">
        <f>_xlfn.IFNA(IF(Veg_Table[[#This Row],[EVM_LAST_EDITOR]]="","zBlank EVM Last Editor",VLOOKUP(Veg_Table[[#This Row],[EVM_LAST_EDITOR]],Roster_Table[#All],4,FALSE)),"zAWRR Not in Roster")</f>
        <v>MOW</v>
      </c>
      <c r="S116" s="1" t="str">
        <f>_xlfn.IFNA(IF(Veg_Table[[#This Row],[EVM_LAST_EDITOR]]="","zBlank EVM Last Editor",VLOOKUP(Veg_Table[[#This Row],[EVM_LAST_EDITOR]],Roster_Table[#All],16,FALSE)),"zCompany_AWRR not in Roster")</f>
        <v>Not in Sierra Roster</v>
      </c>
      <c r="T116" s="2">
        <f>IFERROR(DATE(YEAR(Veg_Table[[#This Row],[Created2]]),MONTH(Veg_Table[[#This Row],[Created2]]),DAY(Veg_Table[[#This Row],[Created2]])),DATE(2019,1,1))</f>
        <v>43809</v>
      </c>
      <c r="U116" s="3">
        <f>VALUE(SUBSTITUTE(Veg_Table[[#This Row],[Created]],",",""))</f>
        <v>43809.536284722199</v>
      </c>
      <c r="V116" s="3" t="str">
        <f ca="1">IFERROR(_xlfn.IFNA(CELL("contents",INDIRECT(_xlfn.CONCAT("Veg_Table_Production_Data!",ADDRESS(MATCH(_xlfn.MAXIFS(#REF!,#REF!,"="&amp;Veg_Table[[#This Row],[AUTO_ID]],#REF!,"&lt;"&amp;Veg_Table[[#This Row],[EVM_LAST_EDITED_Day]]),#REF!,0),COLUMN(#REF!),4,1,)))),""),"")</f>
        <v/>
      </c>
      <c r="W116" s="3" t="str">
        <f ca="1">IF(Veg_Table[[#This Row],[Previous_Prescription]]="","No",IF(Veg_Table[[#This Row],[Previous_Prescription]]=Veg_Table[[#This Row],[PRESCRIP]],"No","Yes"))</f>
        <v>No</v>
      </c>
      <c r="X116" s="3" t="str">
        <f>IF(Veg_Table[[#This Row],[EVM_LAST_EDITED_Day]]=Veg_Table[[#This Row],[Created_Day]],"New","Old")</f>
        <v>Old</v>
      </c>
      <c r="Y116" s="1">
        <f>IFERROR(IF(FIND("delete",LOWER(Veg_Table[[#This Row],[PI_COMMENTS]]))&gt;=1,1,0),0)</f>
        <v>0</v>
      </c>
      <c r="Z116" s="1" t="str">
        <f>_xlfn.IFNA(IF(Veg_Table[[#This Row],[EVM_LAST_EDITOR]]="","Yes",VLOOKUP(Veg_Table[[#This Row],[EVM_LAST_EDITOR]],Roster_Table[#All],15,FALSE)),"Yes")</f>
        <v>No</v>
      </c>
      <c r="AA11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6" s="1" t="str">
        <f>_xlfn.IFNA(VLOOKUP(Veg_Table[[#This Row],[EVM_LAST_EDITOR]],Roster_Table[#All],3,FALSE),"zAWRR Not in Roster")</f>
        <v>Roberto</v>
      </c>
      <c r="AC116" s="1" t="str">
        <f>_xlfn.IFNA(VLOOKUP(Veg_Table[[#This Row],[EVM_LAST_EDITOR]],Roster_Table[#All],2,FALSE),"zAWRR Not in Roster")</f>
        <v>Ayala</v>
      </c>
      <c r="AD116" s="1" t="str">
        <f>IF(_xlfn.CONCAT(Veg_Table[[#This Row],[First_Name]]," ",Veg_Table[[#This Row],[Last_Name]])="zAWRR Not in Roster zAWRR Not in Roster","zAWRR Not in Roster",_xlfn.CONCAT(Veg_Table[[#This Row],[First_Name]]," ",Veg_Table[[#This Row],[Last_Name]]))</f>
        <v>Roberto Ayala</v>
      </c>
      <c r="AE116">
        <v>1701130</v>
      </c>
      <c r="AF116" t="s">
        <v>4311</v>
      </c>
      <c r="AG116" t="s">
        <v>97</v>
      </c>
      <c r="AH116" t="s">
        <v>4312</v>
      </c>
      <c r="AI116" t="s">
        <v>4313</v>
      </c>
      <c r="AJ116" t="s">
        <v>820</v>
      </c>
      <c r="AK116" t="s">
        <v>833</v>
      </c>
      <c r="AL116" t="s">
        <v>368</v>
      </c>
      <c r="AM116" t="s">
        <v>34</v>
      </c>
      <c r="AN116" t="s">
        <v>25</v>
      </c>
      <c r="AO116" t="s">
        <v>25</v>
      </c>
      <c r="AP116">
        <v>12</v>
      </c>
      <c r="AQ116">
        <v>50</v>
      </c>
      <c r="AR116" t="s">
        <v>28</v>
      </c>
      <c r="AS116" t="s">
        <v>42</v>
      </c>
      <c r="AT116" t="s">
        <v>515</v>
      </c>
      <c r="AU116" t="s">
        <v>25</v>
      </c>
      <c r="AV116" t="s">
        <v>28</v>
      </c>
      <c r="AW116" t="s">
        <v>4314</v>
      </c>
      <c r="AX116" t="s">
        <v>987</v>
      </c>
      <c r="AY116" t="s">
        <v>1530</v>
      </c>
      <c r="AZ116">
        <v>5872407</v>
      </c>
      <c r="BA116" t="s">
        <v>42</v>
      </c>
      <c r="BB116" s="4">
        <v>43962.720322384259</v>
      </c>
      <c r="BC116" t="s">
        <v>28</v>
      </c>
      <c r="BD116" t="s">
        <v>29</v>
      </c>
      <c r="BF116" t="s">
        <v>28</v>
      </c>
      <c r="BG116" t="s">
        <v>28</v>
      </c>
      <c r="BH116" t="s">
        <v>28</v>
      </c>
      <c r="BI116" s="3"/>
      <c r="BJ116" t="s">
        <v>2273</v>
      </c>
      <c r="BK116" s="30" t="s">
        <v>531</v>
      </c>
      <c r="BL116" s="3">
        <v>43962.720591863428</v>
      </c>
      <c r="BM116" t="s">
        <v>31</v>
      </c>
      <c r="BN116" t="s">
        <v>32</v>
      </c>
      <c r="BO116" t="s">
        <v>4315</v>
      </c>
      <c r="BP116" t="s">
        <v>4316</v>
      </c>
      <c r="BQ116" t="s">
        <v>852</v>
      </c>
      <c r="BR116" t="s">
        <v>28</v>
      </c>
      <c r="BS116" t="s">
        <v>28</v>
      </c>
      <c r="BT116" t="s">
        <v>1570</v>
      </c>
      <c r="BU116" s="3">
        <v>43809.53628472222</v>
      </c>
      <c r="BV116" t="s">
        <v>803</v>
      </c>
      <c r="BW116" s="3">
        <v>43962.731545740739</v>
      </c>
      <c r="BX116" t="s">
        <v>4317</v>
      </c>
      <c r="CG116"/>
      <c r="CH116"/>
      <c r="CI116"/>
      <c r="CY116"/>
      <c r="DA116"/>
      <c r="DE116"/>
      <c r="DF116"/>
    </row>
    <row r="117" spans="1:110" x14ac:dyDescent="0.25">
      <c r="A117" s="1">
        <f>IF(Veg_Table[[#This Row],[VP_STATUS]]="Hold",0,IF(OR(AND(Veg_Table[[#This Row],[PRESCRIP]]="NW_No Work",Veg_Table[[#This Row],[VP_STATUS]]&lt;&gt;"No Work Required Under EVM"),AND(Veg_Table[[#This Row],[VP_STATUS]]="No Work Required Under EVM",Veg_Table[[#This Row],[PRESCRIP]]&lt;&gt;"NW_No Work")),1,0))</f>
        <v>0</v>
      </c>
      <c r="B117" s="1">
        <f>IF(Veg_Table[[#This Row],[SPECIES]]="",1,0)</f>
        <v>0</v>
      </c>
      <c r="C117" s="1">
        <f>IF(Veg_Table[[#This Row],[DIAMETER]]="",1,0)</f>
        <v>0</v>
      </c>
      <c r="D117" s="1">
        <f>IF(Veg_Table[[#This Row],[HEIGHT]]="",1,0)</f>
        <v>0</v>
      </c>
      <c r="E11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17" s="1">
        <f>IF(AND(Veg_Table[[#This Row],[TAT_RESULT]]="ABATE",Veg_Table[[#This Row],[PRESCRIP]]="NW_No Work"),1,0)</f>
        <v>0</v>
      </c>
      <c r="G117" s="1">
        <f>IF(OR(Veg_Table[[#This Row],[Prescription R-Scale]]="NA",Veg_Table[[#This Row],[Diameter R-Scale]]="NA"),0,IF(Veg_Table[[#This Row],[Diameter R-Scale]]&lt;&gt;Veg_Table[[#This Row],[Prescription R-Scale]],1,0))</f>
        <v>0</v>
      </c>
      <c r="H117" s="1">
        <f>IF(OR(AND(Veg_Table[[#This Row],[PRESCRIP]]="BC_Br Rmv", Veg_Table[[#This Row],[WOOD_MAN]]&lt;&gt;"Not Needed"),AND(Veg_Table[[#This Row],[PRESCRIP]]="BCS_Br Rmv+Trt", Veg_Table[[#This Row],[WOOD_MAN]]&lt;&gt;"Not Needed")),1,0)</f>
        <v>0</v>
      </c>
      <c r="I117" s="1">
        <f ca="1">IF(AND(Veg_Table[[#This Row],[Prescription_Changed]]="Yes",Veg_Table[[#This Row],[TAT_RESULT]]=""),1,0)</f>
        <v>0</v>
      </c>
      <c r="J117" s="1">
        <f ca="1">SUM(Veg_Table[[#This Row],[Prescription and Status do not match]:[Prescription_Edited_And_TAT_Is_Blank]])</f>
        <v>1</v>
      </c>
      <c r="K117" s="1">
        <f ca="1">IF(Veg_Table[[#This Row],[Sum of Errors]]&gt;0,1,0)</f>
        <v>1</v>
      </c>
      <c r="L117" s="1">
        <f>1</f>
        <v>1</v>
      </c>
      <c r="M11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17" s="1" t="str">
        <f>IF(OR(MID(Veg_Table[[#This Row],[PRESCRIP]],2,1)="1",MID(Veg_Table[[#This Row],[PRESCRIP]],2,1)="2",MID(Veg_Table[[#This Row],[PRESCRIP]],2,1)="3",MID(Veg_Table[[#This Row],[PRESCRIP]],2,1)="4"),_xlfn.NUMBERVALUE(MID(Veg_Table[[#This Row],[PRESCRIP]],2,1)),"NA")</f>
        <v>NA</v>
      </c>
      <c r="O117" s="1">
        <f>WEEKNUM(Veg_Table[[#This Row],[EVM_LAST_EDITED_Day]],2)</f>
        <v>20</v>
      </c>
      <c r="P117" s="25">
        <f>IFERROR(DATE(YEAR(Veg_Table[[#This Row],[EVM_LAST_EDITED2]]),MONTH(Veg_Table[[#This Row],[EVM_LAST_EDITED2]]),DAY(Veg_Table[[#This Row],[EVM_LAST_EDITED2]])),DATE(2019,1,1))</f>
        <v>43962</v>
      </c>
      <c r="Q117" s="3">
        <f>VALUE(SUBSTITUTE(Veg_Table[[#This Row],[EVM_LAST_EDITED]],",",""))</f>
        <v>43962.720764872698</v>
      </c>
      <c r="R117" s="1" t="str">
        <f>_xlfn.IFNA(IF(Veg_Table[[#This Row],[EVM_LAST_EDITOR]]="","zBlank EVM Last Editor",VLOOKUP(Veg_Table[[#This Row],[EVM_LAST_EDITOR]],Roster_Table[#All],4,FALSE)),"zAWRR Not in Roster")</f>
        <v>MBG</v>
      </c>
      <c r="S117" s="1" t="str">
        <f>_xlfn.IFNA(IF(Veg_Table[[#This Row],[EVM_LAST_EDITOR]]="","zBlank EVM Last Editor",VLOOKUP(Veg_Table[[#This Row],[EVM_LAST_EDITOR]],Roster_Table[#All],16,FALSE)),"zCompany_AWRR not in Roster")</f>
        <v>MBG_Mason, Bruce &amp; Girard</v>
      </c>
      <c r="T117" s="2">
        <f>IFERROR(DATE(YEAR(Veg_Table[[#This Row],[Created2]]),MONTH(Veg_Table[[#This Row],[Created2]]),DAY(Veg_Table[[#This Row],[Created2]])),DATE(2019,1,1))</f>
        <v>43752</v>
      </c>
      <c r="U117" s="3">
        <f>VALUE(SUBSTITUTE(Veg_Table[[#This Row],[Created]],",",""))</f>
        <v>43752.551018518498</v>
      </c>
      <c r="V117" s="3" t="str">
        <f ca="1">IFERROR(_xlfn.IFNA(CELL("contents",INDIRECT(_xlfn.CONCAT("Veg_Table_Production_Data!",ADDRESS(MATCH(_xlfn.MAXIFS(#REF!,#REF!,"="&amp;Veg_Table[[#This Row],[AUTO_ID]],#REF!,"&lt;"&amp;Veg_Table[[#This Row],[EVM_LAST_EDITED_Day]]),#REF!,0),COLUMN(#REF!),4,1,)))),""),"")</f>
        <v/>
      </c>
      <c r="W117" s="3" t="str">
        <f ca="1">IF(Veg_Table[[#This Row],[Previous_Prescription]]="","No",IF(Veg_Table[[#This Row],[Previous_Prescription]]=Veg_Table[[#This Row],[PRESCRIP]],"No","Yes"))</f>
        <v>No</v>
      </c>
      <c r="X117" s="3" t="str">
        <f>IF(Veg_Table[[#This Row],[EVM_LAST_EDITED_Day]]=Veg_Table[[#This Row],[Created_Day]],"New","Old")</f>
        <v>Old</v>
      </c>
      <c r="Y117" s="1">
        <f>IFERROR(IF(FIND("delete",LOWER(Veg_Table[[#This Row],[PI_COMMENTS]]))&gt;=1,1,0),0)</f>
        <v>0</v>
      </c>
      <c r="Z117" s="1" t="str">
        <f>_xlfn.IFNA(IF(Veg_Table[[#This Row],[EVM_LAST_EDITOR]]="","Yes",VLOOKUP(Veg_Table[[#This Row],[EVM_LAST_EDITOR]],Roster_Table[#All],15,FALSE)),"Yes")</f>
        <v>Yes</v>
      </c>
      <c r="AA11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7" s="1" t="str">
        <f>_xlfn.IFNA(VLOOKUP(Veg_Table[[#This Row],[EVM_LAST_EDITOR]],Roster_Table[#All],3,FALSE),"zAWRR Not in Roster")</f>
        <v>Antonio</v>
      </c>
      <c r="AC117" s="1" t="str">
        <f>_xlfn.IFNA(VLOOKUP(Veg_Table[[#This Row],[EVM_LAST_EDITOR]],Roster_Table[#All],2,FALSE),"zAWRR Not in Roster")</f>
        <v>Rodriguez</v>
      </c>
      <c r="AD117" s="1" t="str">
        <f>IF(_xlfn.CONCAT(Veg_Table[[#This Row],[First_Name]]," ",Veg_Table[[#This Row],[Last_Name]])="zAWRR Not in Roster zAWRR Not in Roster","zAWRR Not in Roster",_xlfn.CONCAT(Veg_Table[[#This Row],[First_Name]]," ",Veg_Table[[#This Row],[Last_Name]]))</f>
        <v>Antonio Rodriguez</v>
      </c>
      <c r="AE117">
        <v>1767328</v>
      </c>
      <c r="AF117" t="s">
        <v>3281</v>
      </c>
      <c r="AG117" t="s">
        <v>30</v>
      </c>
      <c r="AH117" t="s">
        <v>3230</v>
      </c>
      <c r="AI117" t="s">
        <v>2967</v>
      </c>
      <c r="AJ117" t="s">
        <v>820</v>
      </c>
      <c r="AK117" t="s">
        <v>28</v>
      </c>
      <c r="AL117" t="s">
        <v>37</v>
      </c>
      <c r="AM117" t="s">
        <v>529</v>
      </c>
      <c r="AN117" t="s">
        <v>25</v>
      </c>
      <c r="AO117" t="s">
        <v>25</v>
      </c>
      <c r="AP117">
        <v>13</v>
      </c>
      <c r="AQ117">
        <v>35</v>
      </c>
      <c r="AR117" t="s">
        <v>28</v>
      </c>
      <c r="AS117" t="s">
        <v>993</v>
      </c>
      <c r="AT117" t="s">
        <v>515</v>
      </c>
      <c r="AU117" t="s">
        <v>25</v>
      </c>
      <c r="AV117" t="s">
        <v>28</v>
      </c>
      <c r="AW117" t="s">
        <v>3282</v>
      </c>
      <c r="AX117" t="s">
        <v>534</v>
      </c>
      <c r="AY117" t="s">
        <v>28</v>
      </c>
      <c r="AZ117">
        <v>5746657</v>
      </c>
      <c r="BA117" t="s">
        <v>993</v>
      </c>
      <c r="BB117" s="4">
        <v>43945.624558136573</v>
      </c>
      <c r="BC117" t="s">
        <v>28</v>
      </c>
      <c r="BD117" t="s">
        <v>29</v>
      </c>
      <c r="BF117" t="s">
        <v>28</v>
      </c>
      <c r="BG117" t="s">
        <v>534</v>
      </c>
      <c r="BH117" t="s">
        <v>28</v>
      </c>
      <c r="BI117" s="3">
        <v>43962.651924710648</v>
      </c>
      <c r="BJ117" t="s">
        <v>4456</v>
      </c>
      <c r="BK117" s="30" t="s">
        <v>473</v>
      </c>
      <c r="BL117" s="3">
        <v>43962.720764872684</v>
      </c>
      <c r="BM117" t="s">
        <v>31</v>
      </c>
      <c r="BN117" t="s">
        <v>32</v>
      </c>
      <c r="BO117" t="s">
        <v>4212</v>
      </c>
      <c r="BP117" t="s">
        <v>3233</v>
      </c>
      <c r="BQ117" t="s">
        <v>826</v>
      </c>
      <c r="BR117" t="s">
        <v>28</v>
      </c>
      <c r="BS117" t="s">
        <v>28</v>
      </c>
      <c r="BT117" t="s">
        <v>54</v>
      </c>
      <c r="BU117" s="3">
        <v>43752.551018518519</v>
      </c>
      <c r="BV117" t="s">
        <v>803</v>
      </c>
      <c r="BW117" s="3">
        <v>43962.731545740739</v>
      </c>
      <c r="BX117" t="s">
        <v>3283</v>
      </c>
      <c r="CG117"/>
      <c r="CH117"/>
      <c r="CI117"/>
      <c r="CY117"/>
      <c r="DA117"/>
      <c r="DE117"/>
      <c r="DF117"/>
    </row>
    <row r="118" spans="1:110" x14ac:dyDescent="0.25">
      <c r="A118" s="1">
        <f>IF(Veg_Table[[#This Row],[VP_STATUS]]="Hold",0,IF(OR(AND(Veg_Table[[#This Row],[PRESCRIP]]="NW_No Work",Veg_Table[[#This Row],[VP_STATUS]]&lt;&gt;"No Work Required Under EVM"),AND(Veg_Table[[#This Row],[VP_STATUS]]="No Work Required Under EVM",Veg_Table[[#This Row],[PRESCRIP]]&lt;&gt;"NW_No Work")),1,0))</f>
        <v>0</v>
      </c>
      <c r="B118" s="1">
        <f>IF(Veg_Table[[#This Row],[SPECIES]]="",1,0)</f>
        <v>0</v>
      </c>
      <c r="C118" s="1">
        <f>IF(Veg_Table[[#This Row],[DIAMETER]]="",1,0)</f>
        <v>0</v>
      </c>
      <c r="D118" s="1">
        <f>IF(Veg_Table[[#This Row],[HEIGHT]]="",1,0)</f>
        <v>0</v>
      </c>
      <c r="E11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18" s="1">
        <f>IF(AND(Veg_Table[[#This Row],[TAT_RESULT]]="ABATE",Veg_Table[[#This Row],[PRESCRIP]]="NW_No Work"),1,0)</f>
        <v>0</v>
      </c>
      <c r="G118" s="1">
        <f>IF(OR(Veg_Table[[#This Row],[Prescription R-Scale]]="NA",Veg_Table[[#This Row],[Diameter R-Scale]]="NA"),0,IF(Veg_Table[[#This Row],[Diameter R-Scale]]&lt;&gt;Veg_Table[[#This Row],[Prescription R-Scale]],1,0))</f>
        <v>0</v>
      </c>
      <c r="H118" s="1">
        <f>IF(OR(AND(Veg_Table[[#This Row],[PRESCRIP]]="BC_Br Rmv", Veg_Table[[#This Row],[WOOD_MAN]]&lt;&gt;"Not Needed"),AND(Veg_Table[[#This Row],[PRESCRIP]]="BCS_Br Rmv+Trt", Veg_Table[[#This Row],[WOOD_MAN]]&lt;&gt;"Not Needed")),1,0)</f>
        <v>0</v>
      </c>
      <c r="I118" s="1">
        <f ca="1">IF(AND(Veg_Table[[#This Row],[Prescription_Changed]]="Yes",Veg_Table[[#This Row],[TAT_RESULT]]=""),1,0)</f>
        <v>0</v>
      </c>
      <c r="J118" s="1">
        <f ca="1">SUM(Veg_Table[[#This Row],[Prescription and Status do not match]:[Prescription_Edited_And_TAT_Is_Blank]])</f>
        <v>1</v>
      </c>
      <c r="K118" s="1">
        <f ca="1">IF(Veg_Table[[#This Row],[Sum of Errors]]&gt;0,1,0)</f>
        <v>1</v>
      </c>
      <c r="L118" s="1">
        <f>1</f>
        <v>1</v>
      </c>
      <c r="M11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18" s="1" t="str">
        <f>IF(OR(MID(Veg_Table[[#This Row],[PRESCRIP]],2,1)="1",MID(Veg_Table[[#This Row],[PRESCRIP]],2,1)="2",MID(Veg_Table[[#This Row],[PRESCRIP]],2,1)="3",MID(Veg_Table[[#This Row],[PRESCRIP]],2,1)="4"),_xlfn.NUMBERVALUE(MID(Veg_Table[[#This Row],[PRESCRIP]],2,1)),"NA")</f>
        <v>NA</v>
      </c>
      <c r="O118" s="1">
        <f>WEEKNUM(Veg_Table[[#This Row],[EVM_LAST_EDITED_Day]],2)</f>
        <v>20</v>
      </c>
      <c r="P118" s="25">
        <f>IFERROR(DATE(YEAR(Veg_Table[[#This Row],[EVM_LAST_EDITED2]]),MONTH(Veg_Table[[#This Row],[EVM_LAST_EDITED2]]),DAY(Veg_Table[[#This Row],[EVM_LAST_EDITED2]])),DATE(2019,1,1))</f>
        <v>43962</v>
      </c>
      <c r="Q118" s="3">
        <f>VALUE(SUBSTITUTE(Veg_Table[[#This Row],[EVM_LAST_EDITED]],",",""))</f>
        <v>43962.721261516199</v>
      </c>
      <c r="R118" s="1" t="str">
        <f>_xlfn.IFNA(IF(Veg_Table[[#This Row],[EVM_LAST_EDITOR]]="","zBlank EVM Last Editor",VLOOKUP(Veg_Table[[#This Row],[EVM_LAST_EDITOR]],Roster_Table[#All],4,FALSE)),"zAWRR Not in Roster")</f>
        <v>MBG</v>
      </c>
      <c r="S118" s="1" t="str">
        <f>_xlfn.IFNA(IF(Veg_Table[[#This Row],[EVM_LAST_EDITOR]]="","zBlank EVM Last Editor",VLOOKUP(Veg_Table[[#This Row],[EVM_LAST_EDITOR]],Roster_Table[#All],16,FALSE)),"zCompany_AWRR not in Roster")</f>
        <v>MBG_Mason, Bruce &amp; Girard</v>
      </c>
      <c r="T118" s="2">
        <f>IFERROR(DATE(YEAR(Veg_Table[[#This Row],[Created2]]),MONTH(Veg_Table[[#This Row],[Created2]]),DAY(Veg_Table[[#This Row],[Created2]])),DATE(2019,1,1))</f>
        <v>43752</v>
      </c>
      <c r="U118" s="3">
        <f>VALUE(SUBSTITUTE(Veg_Table[[#This Row],[Created]],",",""))</f>
        <v>43752.570555555598</v>
      </c>
      <c r="V118" s="3" t="str">
        <f ca="1">IFERROR(_xlfn.IFNA(CELL("contents",INDIRECT(_xlfn.CONCAT("Veg_Table_Production_Data!",ADDRESS(MATCH(_xlfn.MAXIFS(#REF!,#REF!,"="&amp;Veg_Table[[#This Row],[AUTO_ID]],#REF!,"&lt;"&amp;Veg_Table[[#This Row],[EVM_LAST_EDITED_Day]]),#REF!,0),COLUMN(#REF!),4,1,)))),""),"")</f>
        <v/>
      </c>
      <c r="W118" s="3" t="str">
        <f ca="1">IF(Veg_Table[[#This Row],[Previous_Prescription]]="","No",IF(Veg_Table[[#This Row],[Previous_Prescription]]=Veg_Table[[#This Row],[PRESCRIP]],"No","Yes"))</f>
        <v>No</v>
      </c>
      <c r="X118" s="3" t="str">
        <f>IF(Veg_Table[[#This Row],[EVM_LAST_EDITED_Day]]=Veg_Table[[#This Row],[Created_Day]],"New","Old")</f>
        <v>Old</v>
      </c>
      <c r="Y118" s="1">
        <f>IFERROR(IF(FIND("delete",LOWER(Veg_Table[[#This Row],[PI_COMMENTS]]))&gt;=1,1,0),0)</f>
        <v>0</v>
      </c>
      <c r="Z118" s="1" t="str">
        <f>_xlfn.IFNA(IF(Veg_Table[[#This Row],[EVM_LAST_EDITOR]]="","Yes",VLOOKUP(Veg_Table[[#This Row],[EVM_LAST_EDITOR]],Roster_Table[#All],15,FALSE)),"Yes")</f>
        <v>Yes</v>
      </c>
      <c r="AA11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8" s="1" t="str">
        <f>_xlfn.IFNA(VLOOKUP(Veg_Table[[#This Row],[EVM_LAST_EDITOR]],Roster_Table[#All],3,FALSE),"zAWRR Not in Roster")</f>
        <v>Antonio</v>
      </c>
      <c r="AC118" s="1" t="str">
        <f>_xlfn.IFNA(VLOOKUP(Veg_Table[[#This Row],[EVM_LAST_EDITOR]],Roster_Table[#All],2,FALSE),"zAWRR Not in Roster")</f>
        <v>Rodriguez</v>
      </c>
      <c r="AD118" s="1" t="str">
        <f>IF(_xlfn.CONCAT(Veg_Table[[#This Row],[First_Name]]," ",Veg_Table[[#This Row],[Last_Name]])="zAWRR Not in Roster zAWRR Not in Roster","zAWRR Not in Roster",_xlfn.CONCAT(Veg_Table[[#This Row],[First_Name]]," ",Veg_Table[[#This Row],[Last_Name]]))</f>
        <v>Antonio Rodriguez</v>
      </c>
      <c r="AE118">
        <v>1767334</v>
      </c>
      <c r="AF118" t="s">
        <v>3297</v>
      </c>
      <c r="AG118" t="s">
        <v>30</v>
      </c>
      <c r="AH118" t="s">
        <v>3230</v>
      </c>
      <c r="AI118" t="s">
        <v>2967</v>
      </c>
      <c r="AJ118" t="s">
        <v>820</v>
      </c>
      <c r="AK118" t="s">
        <v>28</v>
      </c>
      <c r="AL118" t="s">
        <v>37</v>
      </c>
      <c r="AM118" t="s">
        <v>38</v>
      </c>
      <c r="AN118" t="s">
        <v>25</v>
      </c>
      <c r="AO118" t="s">
        <v>25</v>
      </c>
      <c r="AP118">
        <v>28</v>
      </c>
      <c r="AQ118">
        <v>111</v>
      </c>
      <c r="AR118" t="s">
        <v>28</v>
      </c>
      <c r="AS118" t="s">
        <v>990</v>
      </c>
      <c r="AT118" t="s">
        <v>515</v>
      </c>
      <c r="AU118" t="s">
        <v>25</v>
      </c>
      <c r="AV118" t="s">
        <v>28</v>
      </c>
      <c r="AW118" t="s">
        <v>3298</v>
      </c>
      <c r="AX118" t="s">
        <v>534</v>
      </c>
      <c r="AY118" t="s">
        <v>28</v>
      </c>
      <c r="AZ118">
        <v>5746657</v>
      </c>
      <c r="BA118" t="s">
        <v>990</v>
      </c>
      <c r="BB118" s="4">
        <v>43945.649579814817</v>
      </c>
      <c r="BC118" t="s">
        <v>28</v>
      </c>
      <c r="BD118" t="s">
        <v>29</v>
      </c>
      <c r="BF118" t="s">
        <v>28</v>
      </c>
      <c r="BG118" t="s">
        <v>534</v>
      </c>
      <c r="BH118" t="s">
        <v>28</v>
      </c>
      <c r="BI118" s="3">
        <v>43962.650798981478</v>
      </c>
      <c r="BJ118" t="s">
        <v>4459</v>
      </c>
      <c r="BK118" s="30" t="s">
        <v>473</v>
      </c>
      <c r="BL118" s="3">
        <v>43962.721261516206</v>
      </c>
      <c r="BM118" t="s">
        <v>31</v>
      </c>
      <c r="BN118" t="s">
        <v>32</v>
      </c>
      <c r="BO118" t="s">
        <v>4212</v>
      </c>
      <c r="BP118" t="s">
        <v>3233</v>
      </c>
      <c r="BQ118" t="s">
        <v>826</v>
      </c>
      <c r="BR118" t="s">
        <v>28</v>
      </c>
      <c r="BS118" t="s">
        <v>28</v>
      </c>
      <c r="BT118" t="s">
        <v>54</v>
      </c>
      <c r="BU118" s="3">
        <v>43752.570555555554</v>
      </c>
      <c r="BV118" t="s">
        <v>803</v>
      </c>
      <c r="BW118" s="3">
        <v>43962.731545740739</v>
      </c>
      <c r="BX118" t="s">
        <v>3299</v>
      </c>
      <c r="CG118"/>
      <c r="CH118"/>
      <c r="CI118"/>
      <c r="CY118"/>
      <c r="DA118"/>
      <c r="DE118"/>
      <c r="DF118"/>
    </row>
    <row r="119" spans="1:110" x14ac:dyDescent="0.25">
      <c r="A119" s="1">
        <f>IF(Veg_Table[[#This Row],[VP_STATUS]]="Hold",0,IF(OR(AND(Veg_Table[[#This Row],[PRESCRIP]]="NW_No Work",Veg_Table[[#This Row],[VP_STATUS]]&lt;&gt;"No Work Required Under EVM"),AND(Veg_Table[[#This Row],[VP_STATUS]]="No Work Required Under EVM",Veg_Table[[#This Row],[PRESCRIP]]&lt;&gt;"NW_No Work")),1,0))</f>
        <v>0</v>
      </c>
      <c r="B119" s="1">
        <f>IF(Veg_Table[[#This Row],[SPECIES]]="",1,0)</f>
        <v>0</v>
      </c>
      <c r="C119" s="1">
        <f>IF(Veg_Table[[#This Row],[DIAMETER]]="",1,0)</f>
        <v>0</v>
      </c>
      <c r="D119" s="1">
        <f>IF(Veg_Table[[#This Row],[HEIGHT]]="",1,0)</f>
        <v>0</v>
      </c>
      <c r="E11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19" s="1">
        <f>IF(AND(Veg_Table[[#This Row],[TAT_RESULT]]="ABATE",Veg_Table[[#This Row],[PRESCRIP]]="NW_No Work"),1,0)</f>
        <v>0</v>
      </c>
      <c r="G119" s="1">
        <f>IF(OR(Veg_Table[[#This Row],[Prescription R-Scale]]="NA",Veg_Table[[#This Row],[Diameter R-Scale]]="NA"),0,IF(Veg_Table[[#This Row],[Diameter R-Scale]]&lt;&gt;Veg_Table[[#This Row],[Prescription R-Scale]],1,0))</f>
        <v>0</v>
      </c>
      <c r="H119" s="1">
        <f>IF(OR(AND(Veg_Table[[#This Row],[PRESCRIP]]="BC_Br Rmv", Veg_Table[[#This Row],[WOOD_MAN]]&lt;&gt;"Not Needed"),AND(Veg_Table[[#This Row],[PRESCRIP]]="BCS_Br Rmv+Trt", Veg_Table[[#This Row],[WOOD_MAN]]&lt;&gt;"Not Needed")),1,0)</f>
        <v>0</v>
      </c>
      <c r="I119" s="1">
        <f ca="1">IF(AND(Veg_Table[[#This Row],[Prescription_Changed]]="Yes",Veg_Table[[#This Row],[TAT_RESULT]]=""),1,0)</f>
        <v>0</v>
      </c>
      <c r="J119" s="1">
        <f ca="1">SUM(Veg_Table[[#This Row],[Prescription and Status do not match]:[Prescription_Edited_And_TAT_Is_Blank]])</f>
        <v>1</v>
      </c>
      <c r="K119" s="1">
        <f ca="1">IF(Veg_Table[[#This Row],[Sum of Errors]]&gt;0,1,0)</f>
        <v>1</v>
      </c>
      <c r="L119" s="1">
        <f>1</f>
        <v>1</v>
      </c>
      <c r="M11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19" s="1" t="str">
        <f>IF(OR(MID(Veg_Table[[#This Row],[PRESCRIP]],2,1)="1",MID(Veg_Table[[#This Row],[PRESCRIP]],2,1)="2",MID(Veg_Table[[#This Row],[PRESCRIP]],2,1)="3",MID(Veg_Table[[#This Row],[PRESCRIP]],2,1)="4"),_xlfn.NUMBERVALUE(MID(Veg_Table[[#This Row],[PRESCRIP]],2,1)),"NA")</f>
        <v>NA</v>
      </c>
      <c r="O119" s="1">
        <f>WEEKNUM(Veg_Table[[#This Row],[EVM_LAST_EDITED_Day]],2)</f>
        <v>20</v>
      </c>
      <c r="P119" s="25">
        <f>IFERROR(DATE(YEAR(Veg_Table[[#This Row],[EVM_LAST_EDITED2]]),MONTH(Veg_Table[[#This Row],[EVM_LAST_EDITED2]]),DAY(Veg_Table[[#This Row],[EVM_LAST_EDITED2]])),DATE(2019,1,1))</f>
        <v>43962</v>
      </c>
      <c r="Q119" s="3">
        <f>VALUE(SUBSTITUTE(Veg_Table[[#This Row],[EVM_LAST_EDITED]],",",""))</f>
        <v>43962.721787986098</v>
      </c>
      <c r="R119" s="1" t="str">
        <f>_xlfn.IFNA(IF(Veg_Table[[#This Row],[EVM_LAST_EDITOR]]="","zBlank EVM Last Editor",VLOOKUP(Veg_Table[[#This Row],[EVM_LAST_EDITOR]],Roster_Table[#All],4,FALSE)),"zAWRR Not in Roster")</f>
        <v>MBG</v>
      </c>
      <c r="S119" s="1" t="str">
        <f>_xlfn.IFNA(IF(Veg_Table[[#This Row],[EVM_LAST_EDITOR]]="","zBlank EVM Last Editor",VLOOKUP(Veg_Table[[#This Row],[EVM_LAST_EDITOR]],Roster_Table[#All],16,FALSE)),"zCompany_AWRR not in Roster")</f>
        <v>MBG_Mason, Bruce &amp; Girard</v>
      </c>
      <c r="T119" s="2">
        <f>IFERROR(DATE(YEAR(Veg_Table[[#This Row],[Created2]]),MONTH(Veg_Table[[#This Row],[Created2]]),DAY(Veg_Table[[#This Row],[Created2]])),DATE(2019,1,1))</f>
        <v>43752</v>
      </c>
      <c r="U119" s="3">
        <f>VALUE(SUBSTITUTE(Veg_Table[[#This Row],[Created]],",",""))</f>
        <v>43752.5646180556</v>
      </c>
      <c r="V119" s="3" t="str">
        <f ca="1">IFERROR(_xlfn.IFNA(CELL("contents",INDIRECT(_xlfn.CONCAT("Veg_Table_Production_Data!",ADDRESS(MATCH(_xlfn.MAXIFS(#REF!,#REF!,"="&amp;Veg_Table[[#This Row],[AUTO_ID]],#REF!,"&lt;"&amp;Veg_Table[[#This Row],[EVM_LAST_EDITED_Day]]),#REF!,0),COLUMN(#REF!),4,1,)))),""),"")</f>
        <v/>
      </c>
      <c r="W119" s="3" t="str">
        <f ca="1">IF(Veg_Table[[#This Row],[Previous_Prescription]]="","No",IF(Veg_Table[[#This Row],[Previous_Prescription]]=Veg_Table[[#This Row],[PRESCRIP]],"No","Yes"))</f>
        <v>No</v>
      </c>
      <c r="X119" s="3" t="str">
        <f>IF(Veg_Table[[#This Row],[EVM_LAST_EDITED_Day]]=Veg_Table[[#This Row],[Created_Day]],"New","Old")</f>
        <v>Old</v>
      </c>
      <c r="Y119" s="1">
        <f>IFERROR(IF(FIND("delete",LOWER(Veg_Table[[#This Row],[PI_COMMENTS]]))&gt;=1,1,0),0)</f>
        <v>0</v>
      </c>
      <c r="Z119" s="1" t="str">
        <f>_xlfn.IFNA(IF(Veg_Table[[#This Row],[EVM_LAST_EDITOR]]="","Yes",VLOOKUP(Veg_Table[[#This Row],[EVM_LAST_EDITOR]],Roster_Table[#All],15,FALSE)),"Yes")</f>
        <v>Yes</v>
      </c>
      <c r="AA11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9" s="1" t="str">
        <f>_xlfn.IFNA(VLOOKUP(Veg_Table[[#This Row],[EVM_LAST_EDITOR]],Roster_Table[#All],3,FALSE),"zAWRR Not in Roster")</f>
        <v>Antonio</v>
      </c>
      <c r="AC119" s="1" t="str">
        <f>_xlfn.IFNA(VLOOKUP(Veg_Table[[#This Row],[EVM_LAST_EDITOR]],Roster_Table[#All],2,FALSE),"zAWRR Not in Roster")</f>
        <v>Rodriguez</v>
      </c>
      <c r="AD119" s="1" t="str">
        <f>IF(_xlfn.CONCAT(Veg_Table[[#This Row],[First_Name]]," ",Veg_Table[[#This Row],[Last_Name]])="zAWRR Not in Roster zAWRR Not in Roster","zAWRR Not in Roster",_xlfn.CONCAT(Veg_Table[[#This Row],[First_Name]]," ",Veg_Table[[#This Row],[Last_Name]]))</f>
        <v>Antonio Rodriguez</v>
      </c>
      <c r="AE119">
        <v>1767331</v>
      </c>
      <c r="AF119" t="s">
        <v>3289</v>
      </c>
      <c r="AG119" t="s">
        <v>30</v>
      </c>
      <c r="AH119" t="s">
        <v>3230</v>
      </c>
      <c r="AI119" t="s">
        <v>2967</v>
      </c>
      <c r="AJ119" t="s">
        <v>820</v>
      </c>
      <c r="AK119" t="s">
        <v>28</v>
      </c>
      <c r="AL119" t="s">
        <v>37</v>
      </c>
      <c r="AM119" t="s">
        <v>529</v>
      </c>
      <c r="AN119" t="s">
        <v>25</v>
      </c>
      <c r="AO119" t="s">
        <v>25</v>
      </c>
      <c r="AP119">
        <v>11</v>
      </c>
      <c r="AQ119">
        <v>35</v>
      </c>
      <c r="AR119" t="s">
        <v>28</v>
      </c>
      <c r="AS119" t="s">
        <v>993</v>
      </c>
      <c r="AT119" t="s">
        <v>515</v>
      </c>
      <c r="AU119" t="s">
        <v>25</v>
      </c>
      <c r="AV119" t="s">
        <v>28</v>
      </c>
      <c r="AW119" t="s">
        <v>3290</v>
      </c>
      <c r="AX119" t="s">
        <v>534</v>
      </c>
      <c r="AY119" t="s">
        <v>28</v>
      </c>
      <c r="AZ119">
        <v>5746657</v>
      </c>
      <c r="BA119" t="s">
        <v>993</v>
      </c>
      <c r="BB119" s="4">
        <v>43945.632381249998</v>
      </c>
      <c r="BC119" t="s">
        <v>28</v>
      </c>
      <c r="BD119" t="s">
        <v>29</v>
      </c>
      <c r="BF119" t="s">
        <v>28</v>
      </c>
      <c r="BG119" t="s">
        <v>534</v>
      </c>
      <c r="BH119" t="s">
        <v>28</v>
      </c>
      <c r="BI119" s="3">
        <v>43962.647326087965</v>
      </c>
      <c r="BJ119" t="s">
        <v>4456</v>
      </c>
      <c r="BK119" s="30" t="s">
        <v>473</v>
      </c>
      <c r="BL119" s="3">
        <v>43962.721787986113</v>
      </c>
      <c r="BM119" t="s">
        <v>31</v>
      </c>
      <c r="BN119" t="s">
        <v>32</v>
      </c>
      <c r="BO119" t="s">
        <v>4212</v>
      </c>
      <c r="BP119" t="s">
        <v>3233</v>
      </c>
      <c r="BQ119" t="s">
        <v>826</v>
      </c>
      <c r="BR119" t="s">
        <v>28</v>
      </c>
      <c r="BS119" t="s">
        <v>28</v>
      </c>
      <c r="BT119" t="s">
        <v>54</v>
      </c>
      <c r="BU119" s="3">
        <v>43752.564618055556</v>
      </c>
      <c r="BV119" t="s">
        <v>803</v>
      </c>
      <c r="BW119" s="3">
        <v>43962.731545740739</v>
      </c>
      <c r="BX119" t="s">
        <v>3291</v>
      </c>
      <c r="CG119"/>
      <c r="CH119"/>
      <c r="CI119"/>
      <c r="CY119"/>
      <c r="DA119"/>
      <c r="DE119"/>
      <c r="DF119"/>
    </row>
    <row r="120" spans="1:110" x14ac:dyDescent="0.25">
      <c r="A120" s="1">
        <f>IF(Veg_Table[[#This Row],[VP_STATUS]]="Hold",0,IF(OR(AND(Veg_Table[[#This Row],[PRESCRIP]]="NW_No Work",Veg_Table[[#This Row],[VP_STATUS]]&lt;&gt;"No Work Required Under EVM"),AND(Veg_Table[[#This Row],[VP_STATUS]]="No Work Required Under EVM",Veg_Table[[#This Row],[PRESCRIP]]&lt;&gt;"NW_No Work")),1,0))</f>
        <v>0</v>
      </c>
      <c r="B120" s="1">
        <f>IF(Veg_Table[[#This Row],[SPECIES]]="",1,0)</f>
        <v>0</v>
      </c>
      <c r="C120" s="1">
        <f>IF(Veg_Table[[#This Row],[DIAMETER]]="",1,0)</f>
        <v>0</v>
      </c>
      <c r="D120" s="1">
        <f>IF(Veg_Table[[#This Row],[HEIGHT]]="",1,0)</f>
        <v>0</v>
      </c>
      <c r="E12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20" s="1">
        <f>IF(AND(Veg_Table[[#This Row],[TAT_RESULT]]="ABATE",Veg_Table[[#This Row],[PRESCRIP]]="NW_No Work"),1,0)</f>
        <v>0</v>
      </c>
      <c r="G120" s="1">
        <f>IF(OR(Veg_Table[[#This Row],[Prescription R-Scale]]="NA",Veg_Table[[#This Row],[Diameter R-Scale]]="NA"),0,IF(Veg_Table[[#This Row],[Diameter R-Scale]]&lt;&gt;Veg_Table[[#This Row],[Prescription R-Scale]],1,0))</f>
        <v>0</v>
      </c>
      <c r="H120" s="1">
        <f>IF(OR(AND(Veg_Table[[#This Row],[PRESCRIP]]="BC_Br Rmv", Veg_Table[[#This Row],[WOOD_MAN]]&lt;&gt;"Not Needed"),AND(Veg_Table[[#This Row],[PRESCRIP]]="BCS_Br Rmv+Trt", Veg_Table[[#This Row],[WOOD_MAN]]&lt;&gt;"Not Needed")),1,0)</f>
        <v>0</v>
      </c>
      <c r="I120" s="1">
        <f ca="1">IF(AND(Veg_Table[[#This Row],[Prescription_Changed]]="Yes",Veg_Table[[#This Row],[TAT_RESULT]]=""),1,0)</f>
        <v>0</v>
      </c>
      <c r="J120" s="1">
        <f ca="1">SUM(Veg_Table[[#This Row],[Prescription and Status do not match]:[Prescription_Edited_And_TAT_Is_Blank]])</f>
        <v>1</v>
      </c>
      <c r="K120" s="1">
        <f ca="1">IF(Veg_Table[[#This Row],[Sum of Errors]]&gt;0,1,0)</f>
        <v>1</v>
      </c>
      <c r="L120" s="1">
        <f>1</f>
        <v>1</v>
      </c>
      <c r="M12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20" s="1" t="str">
        <f>IF(OR(MID(Veg_Table[[#This Row],[PRESCRIP]],2,1)="1",MID(Veg_Table[[#This Row],[PRESCRIP]],2,1)="2",MID(Veg_Table[[#This Row],[PRESCRIP]],2,1)="3",MID(Veg_Table[[#This Row],[PRESCRIP]],2,1)="4"),_xlfn.NUMBERVALUE(MID(Veg_Table[[#This Row],[PRESCRIP]],2,1)),"NA")</f>
        <v>NA</v>
      </c>
      <c r="O120" s="1">
        <f>WEEKNUM(Veg_Table[[#This Row],[EVM_LAST_EDITED_Day]],2)</f>
        <v>20</v>
      </c>
      <c r="P120" s="25">
        <f>IFERROR(DATE(YEAR(Veg_Table[[#This Row],[EVM_LAST_EDITED2]]),MONTH(Veg_Table[[#This Row],[EVM_LAST_EDITED2]]),DAY(Veg_Table[[#This Row],[EVM_LAST_EDITED2]])),DATE(2019,1,1))</f>
        <v>43962</v>
      </c>
      <c r="Q120" s="3">
        <f>VALUE(SUBSTITUTE(Veg_Table[[#This Row],[EVM_LAST_EDITED]],",",""))</f>
        <v>43962.722026597199</v>
      </c>
      <c r="R120" s="1" t="str">
        <f>_xlfn.IFNA(IF(Veg_Table[[#This Row],[EVM_LAST_EDITOR]]="","zBlank EVM Last Editor",VLOOKUP(Veg_Table[[#This Row],[EVM_LAST_EDITOR]],Roster_Table[#All],4,FALSE)),"zAWRR Not in Roster")</f>
        <v>MBG</v>
      </c>
      <c r="S120" s="1" t="str">
        <f>_xlfn.IFNA(IF(Veg_Table[[#This Row],[EVM_LAST_EDITOR]]="","zBlank EVM Last Editor",VLOOKUP(Veg_Table[[#This Row],[EVM_LAST_EDITOR]],Roster_Table[#All],16,FALSE)),"zCompany_AWRR not in Roster")</f>
        <v>MBG_Mason, Bruce &amp; Girard</v>
      </c>
      <c r="T120" s="2">
        <f>IFERROR(DATE(YEAR(Veg_Table[[#This Row],[Created2]]),MONTH(Veg_Table[[#This Row],[Created2]]),DAY(Veg_Table[[#This Row],[Created2]])),DATE(2019,1,1))</f>
        <v>43752</v>
      </c>
      <c r="U120" s="3">
        <f>VALUE(SUBSTITUTE(Veg_Table[[#This Row],[Created]],",",""))</f>
        <v>43752.566666666702</v>
      </c>
      <c r="V120" s="3" t="str">
        <f ca="1">IFERROR(_xlfn.IFNA(CELL("contents",INDIRECT(_xlfn.CONCAT("Veg_Table_Production_Data!",ADDRESS(MATCH(_xlfn.MAXIFS(#REF!,#REF!,"="&amp;Veg_Table[[#This Row],[AUTO_ID]],#REF!,"&lt;"&amp;Veg_Table[[#This Row],[EVM_LAST_EDITED_Day]]),#REF!,0),COLUMN(#REF!),4,1,)))),""),"")</f>
        <v/>
      </c>
      <c r="W120" s="3" t="str">
        <f ca="1">IF(Veg_Table[[#This Row],[Previous_Prescription]]="","No",IF(Veg_Table[[#This Row],[Previous_Prescription]]=Veg_Table[[#This Row],[PRESCRIP]],"No","Yes"))</f>
        <v>No</v>
      </c>
      <c r="X120" s="3" t="str">
        <f>IF(Veg_Table[[#This Row],[EVM_LAST_EDITED_Day]]=Veg_Table[[#This Row],[Created_Day]],"New","Old")</f>
        <v>Old</v>
      </c>
      <c r="Y120" s="1">
        <f>IFERROR(IF(FIND("delete",LOWER(Veg_Table[[#This Row],[PI_COMMENTS]]))&gt;=1,1,0),0)</f>
        <v>0</v>
      </c>
      <c r="Z120" s="1" t="str">
        <f>_xlfn.IFNA(IF(Veg_Table[[#This Row],[EVM_LAST_EDITOR]]="","Yes",VLOOKUP(Veg_Table[[#This Row],[EVM_LAST_EDITOR]],Roster_Table[#All],15,FALSE)),"Yes")</f>
        <v>Yes</v>
      </c>
      <c r="AA12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0" s="1" t="str">
        <f>_xlfn.IFNA(VLOOKUP(Veg_Table[[#This Row],[EVM_LAST_EDITOR]],Roster_Table[#All],3,FALSE),"zAWRR Not in Roster")</f>
        <v>Antonio</v>
      </c>
      <c r="AC120" s="1" t="str">
        <f>_xlfn.IFNA(VLOOKUP(Veg_Table[[#This Row],[EVM_LAST_EDITOR]],Roster_Table[#All],2,FALSE),"zAWRR Not in Roster")</f>
        <v>Rodriguez</v>
      </c>
      <c r="AD120" s="1" t="str">
        <f>IF(_xlfn.CONCAT(Veg_Table[[#This Row],[First_Name]]," ",Veg_Table[[#This Row],[Last_Name]])="zAWRR Not in Roster zAWRR Not in Roster","zAWRR Not in Roster",_xlfn.CONCAT(Veg_Table[[#This Row],[First_Name]]," ",Veg_Table[[#This Row],[Last_Name]]))</f>
        <v>Antonio Rodriguez</v>
      </c>
      <c r="AE120">
        <v>1767332</v>
      </c>
      <c r="AF120" t="s">
        <v>3292</v>
      </c>
      <c r="AG120" t="s">
        <v>30</v>
      </c>
      <c r="AH120" t="s">
        <v>3230</v>
      </c>
      <c r="AI120" t="s">
        <v>2967</v>
      </c>
      <c r="AJ120" t="s">
        <v>820</v>
      </c>
      <c r="AK120" t="s">
        <v>28</v>
      </c>
      <c r="AL120" t="s">
        <v>37</v>
      </c>
      <c r="AM120" t="s">
        <v>529</v>
      </c>
      <c r="AN120" t="s">
        <v>25</v>
      </c>
      <c r="AO120" t="s">
        <v>25</v>
      </c>
      <c r="AP120">
        <v>7</v>
      </c>
      <c r="AQ120">
        <v>30</v>
      </c>
      <c r="AR120" t="s">
        <v>28</v>
      </c>
      <c r="AS120" t="s">
        <v>993</v>
      </c>
      <c r="AT120" t="s">
        <v>515</v>
      </c>
      <c r="AU120" t="s">
        <v>25</v>
      </c>
      <c r="AV120" t="s">
        <v>28</v>
      </c>
      <c r="AW120" t="s">
        <v>3290</v>
      </c>
      <c r="AX120" t="s">
        <v>534</v>
      </c>
      <c r="AY120" t="s">
        <v>28</v>
      </c>
      <c r="AZ120">
        <v>5746657</v>
      </c>
      <c r="BA120" t="s">
        <v>993</v>
      </c>
      <c r="BB120" s="4">
        <v>43945.6476946412</v>
      </c>
      <c r="BC120" t="s">
        <v>28</v>
      </c>
      <c r="BD120" t="s">
        <v>29</v>
      </c>
      <c r="BF120" t="s">
        <v>28</v>
      </c>
      <c r="BG120" t="s">
        <v>534</v>
      </c>
      <c r="BH120" t="s">
        <v>28</v>
      </c>
      <c r="BI120" s="3">
        <v>43962.64674084491</v>
      </c>
      <c r="BJ120" t="s">
        <v>4455</v>
      </c>
      <c r="BK120" s="30" t="s">
        <v>473</v>
      </c>
      <c r="BL120" s="3">
        <v>43962.722026597221</v>
      </c>
      <c r="BM120" t="s">
        <v>31</v>
      </c>
      <c r="BN120" t="s">
        <v>32</v>
      </c>
      <c r="BO120" t="s">
        <v>4212</v>
      </c>
      <c r="BP120" t="s">
        <v>3233</v>
      </c>
      <c r="BQ120" t="s">
        <v>826</v>
      </c>
      <c r="BR120" t="s">
        <v>28</v>
      </c>
      <c r="BS120" t="s">
        <v>28</v>
      </c>
      <c r="BT120" t="s">
        <v>54</v>
      </c>
      <c r="BU120" s="3">
        <v>43752.566666666666</v>
      </c>
      <c r="BV120" t="s">
        <v>803</v>
      </c>
      <c r="BW120" s="3">
        <v>43962.731545740739</v>
      </c>
      <c r="BX120" t="s">
        <v>3293</v>
      </c>
      <c r="CG120"/>
      <c r="CH120"/>
      <c r="CI120"/>
      <c r="CY120"/>
      <c r="DA120"/>
      <c r="DE120"/>
      <c r="DF120"/>
    </row>
    <row r="121" spans="1:110" x14ac:dyDescent="0.25">
      <c r="A121" s="1">
        <f>IF(Veg_Table[[#This Row],[VP_STATUS]]="Hold",0,IF(OR(AND(Veg_Table[[#This Row],[PRESCRIP]]="NW_No Work",Veg_Table[[#This Row],[VP_STATUS]]&lt;&gt;"No Work Required Under EVM"),AND(Veg_Table[[#This Row],[VP_STATUS]]="No Work Required Under EVM",Veg_Table[[#This Row],[PRESCRIP]]&lt;&gt;"NW_No Work")),1,0))</f>
        <v>0</v>
      </c>
      <c r="B121" s="1">
        <f>IF(Veg_Table[[#This Row],[SPECIES]]="",1,0)</f>
        <v>0</v>
      </c>
      <c r="C121" s="1">
        <f>IF(Veg_Table[[#This Row],[DIAMETER]]="",1,0)</f>
        <v>0</v>
      </c>
      <c r="D121" s="1">
        <f>IF(Veg_Table[[#This Row],[HEIGHT]]="",1,0)</f>
        <v>0</v>
      </c>
      <c r="E12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21" s="1">
        <f>IF(AND(Veg_Table[[#This Row],[TAT_RESULT]]="ABATE",Veg_Table[[#This Row],[PRESCRIP]]="NW_No Work"),1,0)</f>
        <v>0</v>
      </c>
      <c r="G121" s="1">
        <f>IF(OR(Veg_Table[[#This Row],[Prescription R-Scale]]="NA",Veg_Table[[#This Row],[Diameter R-Scale]]="NA"),0,IF(Veg_Table[[#This Row],[Diameter R-Scale]]&lt;&gt;Veg_Table[[#This Row],[Prescription R-Scale]],1,0))</f>
        <v>0</v>
      </c>
      <c r="H121" s="1">
        <f>IF(OR(AND(Veg_Table[[#This Row],[PRESCRIP]]="BC_Br Rmv", Veg_Table[[#This Row],[WOOD_MAN]]&lt;&gt;"Not Needed"),AND(Veg_Table[[#This Row],[PRESCRIP]]="BCS_Br Rmv+Trt", Veg_Table[[#This Row],[WOOD_MAN]]&lt;&gt;"Not Needed")),1,0)</f>
        <v>0</v>
      </c>
      <c r="I121" s="1">
        <f ca="1">IF(AND(Veg_Table[[#This Row],[Prescription_Changed]]="Yes",Veg_Table[[#This Row],[TAT_RESULT]]=""),1,0)</f>
        <v>0</v>
      </c>
      <c r="J121" s="1">
        <f ca="1">SUM(Veg_Table[[#This Row],[Prescription and Status do not match]:[Prescription_Edited_And_TAT_Is_Blank]])</f>
        <v>1</v>
      </c>
      <c r="K121" s="1">
        <f ca="1">IF(Veg_Table[[#This Row],[Sum of Errors]]&gt;0,1,0)</f>
        <v>1</v>
      </c>
      <c r="L121" s="1">
        <f>1</f>
        <v>1</v>
      </c>
      <c r="M12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21" s="1" t="str">
        <f>IF(OR(MID(Veg_Table[[#This Row],[PRESCRIP]],2,1)="1",MID(Veg_Table[[#This Row],[PRESCRIP]],2,1)="2",MID(Veg_Table[[#This Row],[PRESCRIP]],2,1)="3",MID(Veg_Table[[#This Row],[PRESCRIP]],2,1)="4"),_xlfn.NUMBERVALUE(MID(Veg_Table[[#This Row],[PRESCRIP]],2,1)),"NA")</f>
        <v>NA</v>
      </c>
      <c r="O121" s="1">
        <f>WEEKNUM(Veg_Table[[#This Row],[EVM_LAST_EDITED_Day]],2)</f>
        <v>20</v>
      </c>
      <c r="P121" s="25">
        <f>IFERROR(DATE(YEAR(Veg_Table[[#This Row],[EVM_LAST_EDITED2]]),MONTH(Veg_Table[[#This Row],[EVM_LAST_EDITED2]]),DAY(Veg_Table[[#This Row],[EVM_LAST_EDITED2]])),DATE(2019,1,1))</f>
        <v>43962</v>
      </c>
      <c r="Q121" s="3">
        <f>VALUE(SUBSTITUTE(Veg_Table[[#This Row],[EVM_LAST_EDITED]],",",""))</f>
        <v>43962.722290486097</v>
      </c>
      <c r="R121" s="1" t="str">
        <f>_xlfn.IFNA(IF(Veg_Table[[#This Row],[EVM_LAST_EDITOR]]="","zBlank EVM Last Editor",VLOOKUP(Veg_Table[[#This Row],[EVM_LAST_EDITOR]],Roster_Table[#All],4,FALSE)),"zAWRR Not in Roster")</f>
        <v>MBG</v>
      </c>
      <c r="S121" s="1" t="str">
        <f>_xlfn.IFNA(IF(Veg_Table[[#This Row],[EVM_LAST_EDITOR]]="","zBlank EVM Last Editor",VLOOKUP(Veg_Table[[#This Row],[EVM_LAST_EDITOR]],Roster_Table[#All],16,FALSE)),"zCompany_AWRR not in Roster")</f>
        <v>MBG_Mason, Bruce &amp; Girard</v>
      </c>
      <c r="T121" s="2">
        <f>IFERROR(DATE(YEAR(Veg_Table[[#This Row],[Created2]]),MONTH(Veg_Table[[#This Row],[Created2]]),DAY(Veg_Table[[#This Row],[Created2]])),DATE(2019,1,1))</f>
        <v>43752</v>
      </c>
      <c r="U121" s="3">
        <f>VALUE(SUBSTITUTE(Veg_Table[[#This Row],[Created]],",",""))</f>
        <v>43752.567997685197</v>
      </c>
      <c r="V121" s="3" t="str">
        <f ca="1">IFERROR(_xlfn.IFNA(CELL("contents",INDIRECT(_xlfn.CONCAT("Veg_Table_Production_Data!",ADDRESS(MATCH(_xlfn.MAXIFS(#REF!,#REF!,"="&amp;Veg_Table[[#This Row],[AUTO_ID]],#REF!,"&lt;"&amp;Veg_Table[[#This Row],[EVM_LAST_EDITED_Day]]),#REF!,0),COLUMN(#REF!),4,1,)))),""),"")</f>
        <v/>
      </c>
      <c r="W121" s="3" t="str">
        <f ca="1">IF(Veg_Table[[#This Row],[Previous_Prescription]]="","No",IF(Veg_Table[[#This Row],[Previous_Prescription]]=Veg_Table[[#This Row],[PRESCRIP]],"No","Yes"))</f>
        <v>No</v>
      </c>
      <c r="X121" s="3" t="str">
        <f>IF(Veg_Table[[#This Row],[EVM_LAST_EDITED_Day]]=Veg_Table[[#This Row],[Created_Day]],"New","Old")</f>
        <v>Old</v>
      </c>
      <c r="Y121" s="1">
        <f>IFERROR(IF(FIND("delete",LOWER(Veg_Table[[#This Row],[PI_COMMENTS]]))&gt;=1,1,0),0)</f>
        <v>0</v>
      </c>
      <c r="Z121" s="1" t="str">
        <f>_xlfn.IFNA(IF(Veg_Table[[#This Row],[EVM_LAST_EDITOR]]="","Yes",VLOOKUP(Veg_Table[[#This Row],[EVM_LAST_EDITOR]],Roster_Table[#All],15,FALSE)),"Yes")</f>
        <v>Yes</v>
      </c>
      <c r="AA12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1" s="1" t="str">
        <f>_xlfn.IFNA(VLOOKUP(Veg_Table[[#This Row],[EVM_LAST_EDITOR]],Roster_Table[#All],3,FALSE),"zAWRR Not in Roster")</f>
        <v>Antonio</v>
      </c>
      <c r="AC121" s="1" t="str">
        <f>_xlfn.IFNA(VLOOKUP(Veg_Table[[#This Row],[EVM_LAST_EDITOR]],Roster_Table[#All],2,FALSE),"zAWRR Not in Roster")</f>
        <v>Rodriguez</v>
      </c>
      <c r="AD121" s="1" t="str">
        <f>IF(_xlfn.CONCAT(Veg_Table[[#This Row],[First_Name]]," ",Veg_Table[[#This Row],[Last_Name]])="zAWRR Not in Roster zAWRR Not in Roster","zAWRR Not in Roster",_xlfn.CONCAT(Veg_Table[[#This Row],[First_Name]]," ",Veg_Table[[#This Row],[Last_Name]]))</f>
        <v>Antonio Rodriguez</v>
      </c>
      <c r="AE121">
        <v>1767333</v>
      </c>
      <c r="AF121" t="s">
        <v>3294</v>
      </c>
      <c r="AG121" t="s">
        <v>30</v>
      </c>
      <c r="AH121" t="s">
        <v>3230</v>
      </c>
      <c r="AI121" t="s">
        <v>2967</v>
      </c>
      <c r="AJ121" t="s">
        <v>820</v>
      </c>
      <c r="AK121" t="s">
        <v>28</v>
      </c>
      <c r="AL121" t="s">
        <v>37</v>
      </c>
      <c r="AM121" t="s">
        <v>529</v>
      </c>
      <c r="AN121" t="s">
        <v>25</v>
      </c>
      <c r="AO121" t="s">
        <v>25</v>
      </c>
      <c r="AP121">
        <v>11</v>
      </c>
      <c r="AQ121">
        <v>30</v>
      </c>
      <c r="AR121" t="s">
        <v>28</v>
      </c>
      <c r="AS121" t="s">
        <v>993</v>
      </c>
      <c r="AT121" t="s">
        <v>515</v>
      </c>
      <c r="AU121" t="s">
        <v>25</v>
      </c>
      <c r="AV121" t="s">
        <v>28</v>
      </c>
      <c r="AW121" t="s">
        <v>3295</v>
      </c>
      <c r="AX121" t="s">
        <v>534</v>
      </c>
      <c r="AY121" t="s">
        <v>28</v>
      </c>
      <c r="AZ121">
        <v>5746657</v>
      </c>
      <c r="BA121" t="s">
        <v>993</v>
      </c>
      <c r="BB121" s="4">
        <v>43945.648651875003</v>
      </c>
      <c r="BC121" t="s">
        <v>28</v>
      </c>
      <c r="BD121" t="s">
        <v>29</v>
      </c>
      <c r="BF121" t="s">
        <v>28</v>
      </c>
      <c r="BG121" t="s">
        <v>534</v>
      </c>
      <c r="BH121" t="s">
        <v>28</v>
      </c>
      <c r="BI121" s="3">
        <v>43962.646125925923</v>
      </c>
      <c r="BJ121" t="s">
        <v>4458</v>
      </c>
      <c r="BK121" s="30" t="s">
        <v>473</v>
      </c>
      <c r="BL121" s="3">
        <v>43962.722290486112</v>
      </c>
      <c r="BM121" t="s">
        <v>31</v>
      </c>
      <c r="BN121" t="s">
        <v>32</v>
      </c>
      <c r="BO121" t="s">
        <v>4212</v>
      </c>
      <c r="BP121" t="s">
        <v>3233</v>
      </c>
      <c r="BQ121" t="s">
        <v>826</v>
      </c>
      <c r="BR121" t="s">
        <v>28</v>
      </c>
      <c r="BS121" t="s">
        <v>28</v>
      </c>
      <c r="BT121" t="s">
        <v>54</v>
      </c>
      <c r="BU121" s="3">
        <v>43752.567997685182</v>
      </c>
      <c r="BV121" t="s">
        <v>803</v>
      </c>
      <c r="BW121" s="3">
        <v>43962.731545740739</v>
      </c>
      <c r="BX121" t="s">
        <v>3296</v>
      </c>
      <c r="CG121"/>
      <c r="CH121"/>
      <c r="CI121"/>
      <c r="CY121"/>
      <c r="DA121"/>
      <c r="DE121"/>
      <c r="DF121"/>
    </row>
    <row r="122" spans="1:110" x14ac:dyDescent="0.25">
      <c r="A122" s="1">
        <f>IF(Veg_Table[[#This Row],[VP_STATUS]]="Hold",0,IF(OR(AND(Veg_Table[[#This Row],[PRESCRIP]]="NW_No Work",Veg_Table[[#This Row],[VP_STATUS]]&lt;&gt;"No Work Required Under EVM"),AND(Veg_Table[[#This Row],[VP_STATUS]]="No Work Required Under EVM",Veg_Table[[#This Row],[PRESCRIP]]&lt;&gt;"NW_No Work")),1,0))</f>
        <v>0</v>
      </c>
      <c r="B122" s="1">
        <f>IF(Veg_Table[[#This Row],[SPECIES]]="",1,0)</f>
        <v>0</v>
      </c>
      <c r="C122" s="1">
        <f>IF(Veg_Table[[#This Row],[DIAMETER]]="",1,0)</f>
        <v>0</v>
      </c>
      <c r="D122" s="1">
        <f>IF(Veg_Table[[#This Row],[HEIGHT]]="",1,0)</f>
        <v>0</v>
      </c>
      <c r="E12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22" s="1">
        <f>IF(AND(Veg_Table[[#This Row],[TAT_RESULT]]="ABATE",Veg_Table[[#This Row],[PRESCRIP]]="NW_No Work"),1,0)</f>
        <v>0</v>
      </c>
      <c r="G122" s="1">
        <f>IF(OR(Veg_Table[[#This Row],[Prescription R-Scale]]="NA",Veg_Table[[#This Row],[Diameter R-Scale]]="NA"),0,IF(Veg_Table[[#This Row],[Diameter R-Scale]]&lt;&gt;Veg_Table[[#This Row],[Prescription R-Scale]],1,0))</f>
        <v>0</v>
      </c>
      <c r="H122" s="1">
        <f>IF(OR(AND(Veg_Table[[#This Row],[PRESCRIP]]="BC_Br Rmv", Veg_Table[[#This Row],[WOOD_MAN]]&lt;&gt;"Not Needed"),AND(Veg_Table[[#This Row],[PRESCRIP]]="BCS_Br Rmv+Trt", Veg_Table[[#This Row],[WOOD_MAN]]&lt;&gt;"Not Needed")),1,0)</f>
        <v>0</v>
      </c>
      <c r="I122" s="1">
        <f ca="1">IF(AND(Veg_Table[[#This Row],[Prescription_Changed]]="Yes",Veg_Table[[#This Row],[TAT_RESULT]]=""),1,0)</f>
        <v>0</v>
      </c>
      <c r="J122" s="1">
        <f ca="1">SUM(Veg_Table[[#This Row],[Prescription and Status do not match]:[Prescription_Edited_And_TAT_Is_Blank]])</f>
        <v>1</v>
      </c>
      <c r="K122" s="1">
        <f ca="1">IF(Veg_Table[[#This Row],[Sum of Errors]]&gt;0,1,0)</f>
        <v>1</v>
      </c>
      <c r="L122" s="1">
        <f>1</f>
        <v>1</v>
      </c>
      <c r="M12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22" s="1" t="str">
        <f>IF(OR(MID(Veg_Table[[#This Row],[PRESCRIP]],2,1)="1",MID(Veg_Table[[#This Row],[PRESCRIP]],2,1)="2",MID(Veg_Table[[#This Row],[PRESCRIP]],2,1)="3",MID(Veg_Table[[#This Row],[PRESCRIP]],2,1)="4"),_xlfn.NUMBERVALUE(MID(Veg_Table[[#This Row],[PRESCRIP]],2,1)),"NA")</f>
        <v>NA</v>
      </c>
      <c r="O122" s="1">
        <f>WEEKNUM(Veg_Table[[#This Row],[EVM_LAST_EDITED_Day]],2)</f>
        <v>20</v>
      </c>
      <c r="P122" s="25">
        <f>IFERROR(DATE(YEAR(Veg_Table[[#This Row],[EVM_LAST_EDITED2]]),MONTH(Veg_Table[[#This Row],[EVM_LAST_EDITED2]]),DAY(Veg_Table[[#This Row],[EVM_LAST_EDITED2]])),DATE(2019,1,1))</f>
        <v>43962</v>
      </c>
      <c r="Q122" s="3">
        <f>VALUE(SUBSTITUTE(Veg_Table[[#This Row],[EVM_LAST_EDITED]],",",""))</f>
        <v>43962.724318831002</v>
      </c>
      <c r="R122" s="1" t="str">
        <f>_xlfn.IFNA(IF(Veg_Table[[#This Row],[EVM_LAST_EDITOR]]="","zBlank EVM Last Editor",VLOOKUP(Veg_Table[[#This Row],[EVM_LAST_EDITOR]],Roster_Table[#All],4,FALSE)),"zAWRR Not in Roster")</f>
        <v>MBG</v>
      </c>
      <c r="S122" s="1" t="str">
        <f>_xlfn.IFNA(IF(Veg_Table[[#This Row],[EVM_LAST_EDITOR]]="","zBlank EVM Last Editor",VLOOKUP(Veg_Table[[#This Row],[EVM_LAST_EDITOR]],Roster_Table[#All],16,FALSE)),"zCompany_AWRR not in Roster")</f>
        <v>MBG_Mason, Bruce &amp; Girard</v>
      </c>
      <c r="T122" s="2">
        <f>IFERROR(DATE(YEAR(Veg_Table[[#This Row],[Created2]]),MONTH(Veg_Table[[#This Row],[Created2]]),DAY(Veg_Table[[#This Row],[Created2]])),DATE(2019,1,1))</f>
        <v>43752</v>
      </c>
      <c r="U122" s="3">
        <f>VALUE(SUBSTITUTE(Veg_Table[[#This Row],[Created]],",",""))</f>
        <v>43752.635520833297</v>
      </c>
      <c r="V122" s="3" t="str">
        <f ca="1">IFERROR(_xlfn.IFNA(CELL("contents",INDIRECT(_xlfn.CONCAT("Veg_Table_Production_Data!",ADDRESS(MATCH(_xlfn.MAXIFS(#REF!,#REF!,"="&amp;Veg_Table[[#This Row],[AUTO_ID]],#REF!,"&lt;"&amp;Veg_Table[[#This Row],[EVM_LAST_EDITED_Day]]),#REF!,0),COLUMN(#REF!),4,1,)))),""),"")</f>
        <v/>
      </c>
      <c r="W122" s="3" t="str">
        <f ca="1">IF(Veg_Table[[#This Row],[Previous_Prescription]]="","No",IF(Veg_Table[[#This Row],[Previous_Prescription]]=Veg_Table[[#This Row],[PRESCRIP]],"No","Yes"))</f>
        <v>No</v>
      </c>
      <c r="X122" s="3" t="str">
        <f>IF(Veg_Table[[#This Row],[EVM_LAST_EDITED_Day]]=Veg_Table[[#This Row],[Created_Day]],"New","Old")</f>
        <v>Old</v>
      </c>
      <c r="Y122" s="1">
        <f>IFERROR(IF(FIND("delete",LOWER(Veg_Table[[#This Row],[PI_COMMENTS]]))&gt;=1,1,0),0)</f>
        <v>0</v>
      </c>
      <c r="Z122" s="1" t="str">
        <f>_xlfn.IFNA(IF(Veg_Table[[#This Row],[EVM_LAST_EDITOR]]="","Yes",VLOOKUP(Veg_Table[[#This Row],[EVM_LAST_EDITOR]],Roster_Table[#All],15,FALSE)),"Yes")</f>
        <v>Yes</v>
      </c>
      <c r="AA12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2" s="1" t="str">
        <f>_xlfn.IFNA(VLOOKUP(Veg_Table[[#This Row],[EVM_LAST_EDITOR]],Roster_Table[#All],3,FALSE),"zAWRR Not in Roster")</f>
        <v>Antonio</v>
      </c>
      <c r="AC122" s="1" t="str">
        <f>_xlfn.IFNA(VLOOKUP(Veg_Table[[#This Row],[EVM_LAST_EDITOR]],Roster_Table[#All],2,FALSE),"zAWRR Not in Roster")</f>
        <v>Rodriguez</v>
      </c>
      <c r="AD122" s="1" t="str">
        <f>IF(_xlfn.CONCAT(Veg_Table[[#This Row],[First_Name]]," ",Veg_Table[[#This Row],[Last_Name]])="zAWRR Not in Roster zAWRR Not in Roster","zAWRR Not in Roster",_xlfn.CONCAT(Veg_Table[[#This Row],[First_Name]]," ",Veg_Table[[#This Row],[Last_Name]]))</f>
        <v>Antonio Rodriguez</v>
      </c>
      <c r="AE122">
        <v>1767344</v>
      </c>
      <c r="AF122" t="s">
        <v>3241</v>
      </c>
      <c r="AG122" t="s">
        <v>30</v>
      </c>
      <c r="AH122" t="s">
        <v>3230</v>
      </c>
      <c r="AI122" t="s">
        <v>2967</v>
      </c>
      <c r="AJ122" t="s">
        <v>820</v>
      </c>
      <c r="AK122" t="s">
        <v>28</v>
      </c>
      <c r="AL122" t="s">
        <v>37</v>
      </c>
      <c r="AM122" t="s">
        <v>529</v>
      </c>
      <c r="AN122" t="s">
        <v>25</v>
      </c>
      <c r="AO122" t="s">
        <v>25</v>
      </c>
      <c r="AP122">
        <v>5</v>
      </c>
      <c r="AQ122">
        <v>20</v>
      </c>
      <c r="AR122" t="s">
        <v>28</v>
      </c>
      <c r="AS122" t="s">
        <v>988</v>
      </c>
      <c r="AT122" t="s">
        <v>515</v>
      </c>
      <c r="AU122" t="s">
        <v>25</v>
      </c>
      <c r="AV122" t="s">
        <v>28</v>
      </c>
      <c r="AW122" t="s">
        <v>3242</v>
      </c>
      <c r="AX122" t="s">
        <v>534</v>
      </c>
      <c r="AY122" t="s">
        <v>28</v>
      </c>
      <c r="AZ122">
        <v>5746657</v>
      </c>
      <c r="BA122" t="s">
        <v>988</v>
      </c>
      <c r="BB122" s="4">
        <v>43945.655209189812</v>
      </c>
      <c r="BC122" t="s">
        <v>28</v>
      </c>
      <c r="BD122" t="s">
        <v>29</v>
      </c>
      <c r="BF122" t="s">
        <v>28</v>
      </c>
      <c r="BG122" t="s">
        <v>534</v>
      </c>
      <c r="BH122" t="s">
        <v>28</v>
      </c>
      <c r="BI122" s="3">
        <v>43962.630469675925</v>
      </c>
      <c r="BJ122" t="s">
        <v>4228</v>
      </c>
      <c r="BK122" s="30" t="s">
        <v>473</v>
      </c>
      <c r="BL122" s="3">
        <v>43962.724318831017</v>
      </c>
      <c r="BM122" t="s">
        <v>31</v>
      </c>
      <c r="BN122" t="s">
        <v>32</v>
      </c>
      <c r="BO122" t="s">
        <v>4212</v>
      </c>
      <c r="BP122" t="s">
        <v>3233</v>
      </c>
      <c r="BQ122" t="s">
        <v>826</v>
      </c>
      <c r="BR122" t="s">
        <v>28</v>
      </c>
      <c r="BS122" t="s">
        <v>28</v>
      </c>
      <c r="BT122" t="s">
        <v>54</v>
      </c>
      <c r="BU122" s="3">
        <v>43752.635520833333</v>
      </c>
      <c r="BV122" t="s">
        <v>803</v>
      </c>
      <c r="BW122" s="3">
        <v>43962.731545740739</v>
      </c>
      <c r="BX122" t="s">
        <v>3243</v>
      </c>
      <c r="CG122"/>
      <c r="CH122"/>
      <c r="CI122"/>
      <c r="CY122"/>
      <c r="DA122"/>
      <c r="DE122"/>
      <c r="DF122"/>
    </row>
    <row r="123" spans="1:110" x14ac:dyDescent="0.25">
      <c r="A123" s="1">
        <f>IF(Veg_Table[[#This Row],[VP_STATUS]]="Hold",0,IF(OR(AND(Veg_Table[[#This Row],[PRESCRIP]]="NW_No Work",Veg_Table[[#This Row],[VP_STATUS]]&lt;&gt;"No Work Required Under EVM"),AND(Veg_Table[[#This Row],[VP_STATUS]]="No Work Required Under EVM",Veg_Table[[#This Row],[PRESCRIP]]&lt;&gt;"NW_No Work")),1,0))</f>
        <v>0</v>
      </c>
      <c r="B123" s="1">
        <f>IF(Veg_Table[[#This Row],[SPECIES]]="",1,0)</f>
        <v>0</v>
      </c>
      <c r="C123" s="1">
        <f>IF(Veg_Table[[#This Row],[DIAMETER]]="",1,0)</f>
        <v>0</v>
      </c>
      <c r="D123" s="1">
        <f>IF(Veg_Table[[#This Row],[HEIGHT]]="",1,0)</f>
        <v>0</v>
      </c>
      <c r="E12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23" s="1">
        <f>IF(AND(Veg_Table[[#This Row],[TAT_RESULT]]="ABATE",Veg_Table[[#This Row],[PRESCRIP]]="NW_No Work"),1,0)</f>
        <v>0</v>
      </c>
      <c r="G123" s="1">
        <f>IF(OR(Veg_Table[[#This Row],[Prescription R-Scale]]="NA",Veg_Table[[#This Row],[Diameter R-Scale]]="NA"),0,IF(Veg_Table[[#This Row],[Diameter R-Scale]]&lt;&gt;Veg_Table[[#This Row],[Prescription R-Scale]],1,0))</f>
        <v>0</v>
      </c>
      <c r="H123" s="1">
        <f>IF(OR(AND(Veg_Table[[#This Row],[PRESCRIP]]="BC_Br Rmv", Veg_Table[[#This Row],[WOOD_MAN]]&lt;&gt;"Not Needed"),AND(Veg_Table[[#This Row],[PRESCRIP]]="BCS_Br Rmv+Trt", Veg_Table[[#This Row],[WOOD_MAN]]&lt;&gt;"Not Needed")),1,0)</f>
        <v>0</v>
      </c>
      <c r="I123" s="1">
        <f ca="1">IF(AND(Veg_Table[[#This Row],[Prescription_Changed]]="Yes",Veg_Table[[#This Row],[TAT_RESULT]]=""),1,0)</f>
        <v>0</v>
      </c>
      <c r="J123" s="1">
        <f ca="1">SUM(Veg_Table[[#This Row],[Prescription and Status do not match]:[Prescription_Edited_And_TAT_Is_Blank]])</f>
        <v>1</v>
      </c>
      <c r="K123" s="1">
        <f ca="1">IF(Veg_Table[[#This Row],[Sum of Errors]]&gt;0,1,0)</f>
        <v>1</v>
      </c>
      <c r="L123" s="1">
        <f>1</f>
        <v>1</v>
      </c>
      <c r="M12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23" s="1" t="str">
        <f>IF(OR(MID(Veg_Table[[#This Row],[PRESCRIP]],2,1)="1",MID(Veg_Table[[#This Row],[PRESCRIP]],2,1)="2",MID(Veg_Table[[#This Row],[PRESCRIP]],2,1)="3",MID(Veg_Table[[#This Row],[PRESCRIP]],2,1)="4"),_xlfn.NUMBERVALUE(MID(Veg_Table[[#This Row],[PRESCRIP]],2,1)),"NA")</f>
        <v>NA</v>
      </c>
      <c r="O123" s="1">
        <f>WEEKNUM(Veg_Table[[#This Row],[EVM_LAST_EDITED_Day]],2)</f>
        <v>20</v>
      </c>
      <c r="P123" s="25">
        <f>IFERROR(DATE(YEAR(Veg_Table[[#This Row],[EVM_LAST_EDITED2]]),MONTH(Veg_Table[[#This Row],[EVM_LAST_EDITED2]]),DAY(Veg_Table[[#This Row],[EVM_LAST_EDITED2]])),DATE(2019,1,1))</f>
        <v>43962</v>
      </c>
      <c r="Q123" s="3">
        <f>VALUE(SUBSTITUTE(Veg_Table[[#This Row],[EVM_LAST_EDITED]],",",""))</f>
        <v>43962.724531747699</v>
      </c>
      <c r="R123" s="1" t="str">
        <f>_xlfn.IFNA(IF(Veg_Table[[#This Row],[EVM_LAST_EDITOR]]="","zBlank EVM Last Editor",VLOOKUP(Veg_Table[[#This Row],[EVM_LAST_EDITOR]],Roster_Table[#All],4,FALSE)),"zAWRR Not in Roster")</f>
        <v>MBG</v>
      </c>
      <c r="S123" s="1" t="str">
        <f>_xlfn.IFNA(IF(Veg_Table[[#This Row],[EVM_LAST_EDITOR]]="","zBlank EVM Last Editor",VLOOKUP(Veg_Table[[#This Row],[EVM_LAST_EDITOR]],Roster_Table[#All],16,FALSE)),"zCompany_AWRR not in Roster")</f>
        <v>MBG_Mason, Bruce &amp; Girard</v>
      </c>
      <c r="T123" s="2">
        <f>IFERROR(DATE(YEAR(Veg_Table[[#This Row],[Created2]]),MONTH(Veg_Table[[#This Row],[Created2]]),DAY(Veg_Table[[#This Row],[Created2]])),DATE(2019,1,1))</f>
        <v>43752</v>
      </c>
      <c r="U123" s="3">
        <f>VALUE(SUBSTITUTE(Veg_Table[[#This Row],[Created]],",",""))</f>
        <v>43752.637233796202</v>
      </c>
      <c r="V123" s="3" t="str">
        <f ca="1">IFERROR(_xlfn.IFNA(CELL("contents",INDIRECT(_xlfn.CONCAT("Veg_Table_Production_Data!",ADDRESS(MATCH(_xlfn.MAXIFS(#REF!,#REF!,"="&amp;Veg_Table[[#This Row],[AUTO_ID]],#REF!,"&lt;"&amp;Veg_Table[[#This Row],[EVM_LAST_EDITED_Day]]),#REF!,0),COLUMN(#REF!),4,1,)))),""),"")</f>
        <v/>
      </c>
      <c r="W123" s="3" t="str">
        <f ca="1">IF(Veg_Table[[#This Row],[Previous_Prescription]]="","No",IF(Veg_Table[[#This Row],[Previous_Prescription]]=Veg_Table[[#This Row],[PRESCRIP]],"No","Yes"))</f>
        <v>No</v>
      </c>
      <c r="X123" s="3" t="str">
        <f>IF(Veg_Table[[#This Row],[EVM_LAST_EDITED_Day]]=Veg_Table[[#This Row],[Created_Day]],"New","Old")</f>
        <v>Old</v>
      </c>
      <c r="Y123" s="1">
        <f>IFERROR(IF(FIND("delete",LOWER(Veg_Table[[#This Row],[PI_COMMENTS]]))&gt;=1,1,0),0)</f>
        <v>0</v>
      </c>
      <c r="Z123" s="1" t="str">
        <f>_xlfn.IFNA(IF(Veg_Table[[#This Row],[EVM_LAST_EDITOR]]="","Yes",VLOOKUP(Veg_Table[[#This Row],[EVM_LAST_EDITOR]],Roster_Table[#All],15,FALSE)),"Yes")</f>
        <v>Yes</v>
      </c>
      <c r="AA12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3" s="1" t="str">
        <f>_xlfn.IFNA(VLOOKUP(Veg_Table[[#This Row],[EVM_LAST_EDITOR]],Roster_Table[#All],3,FALSE),"zAWRR Not in Roster")</f>
        <v>Antonio</v>
      </c>
      <c r="AC123" s="1" t="str">
        <f>_xlfn.IFNA(VLOOKUP(Veg_Table[[#This Row],[EVM_LAST_EDITOR]],Roster_Table[#All],2,FALSE),"zAWRR Not in Roster")</f>
        <v>Rodriguez</v>
      </c>
      <c r="AD123" s="1" t="str">
        <f>IF(_xlfn.CONCAT(Veg_Table[[#This Row],[First_Name]]," ",Veg_Table[[#This Row],[Last_Name]])="zAWRR Not in Roster zAWRR Not in Roster","zAWRR Not in Roster",_xlfn.CONCAT(Veg_Table[[#This Row],[First_Name]]," ",Veg_Table[[#This Row],[Last_Name]]))</f>
        <v>Antonio Rodriguez</v>
      </c>
      <c r="AE123">
        <v>1767345</v>
      </c>
      <c r="AF123" t="s">
        <v>3244</v>
      </c>
      <c r="AG123" t="s">
        <v>30</v>
      </c>
      <c r="AH123" t="s">
        <v>3230</v>
      </c>
      <c r="AI123" t="s">
        <v>2951</v>
      </c>
      <c r="AJ123" t="s">
        <v>820</v>
      </c>
      <c r="AK123" t="s">
        <v>28</v>
      </c>
      <c r="AL123" t="s">
        <v>37</v>
      </c>
      <c r="AM123" t="s">
        <v>23</v>
      </c>
      <c r="AN123" t="s">
        <v>25</v>
      </c>
      <c r="AO123" t="s">
        <v>25</v>
      </c>
      <c r="AP123">
        <v>7</v>
      </c>
      <c r="AQ123">
        <v>25</v>
      </c>
      <c r="AR123" t="s">
        <v>28</v>
      </c>
      <c r="AS123" t="s">
        <v>988</v>
      </c>
      <c r="AT123" t="s">
        <v>515</v>
      </c>
      <c r="AU123" t="s">
        <v>25</v>
      </c>
      <c r="AV123" t="s">
        <v>28</v>
      </c>
      <c r="AW123" t="s">
        <v>3245</v>
      </c>
      <c r="AX123" t="s">
        <v>534</v>
      </c>
      <c r="AY123" t="s">
        <v>28</v>
      </c>
      <c r="AZ123">
        <v>5746657</v>
      </c>
      <c r="BA123" t="s">
        <v>988</v>
      </c>
      <c r="BB123" s="4">
        <v>43945.655759780093</v>
      </c>
      <c r="BC123" t="s">
        <v>28</v>
      </c>
      <c r="BD123" t="s">
        <v>29</v>
      </c>
      <c r="BF123" t="s">
        <v>28</v>
      </c>
      <c r="BG123" t="s">
        <v>534</v>
      </c>
      <c r="BH123" t="s">
        <v>28</v>
      </c>
      <c r="BI123" s="3">
        <v>43962.629944097222</v>
      </c>
      <c r="BJ123" t="s">
        <v>4228</v>
      </c>
      <c r="BK123" s="30" t="s">
        <v>473</v>
      </c>
      <c r="BL123" s="3">
        <v>43962.724531747685</v>
      </c>
      <c r="BM123" t="s">
        <v>31</v>
      </c>
      <c r="BN123" t="s">
        <v>32</v>
      </c>
      <c r="BO123" t="s">
        <v>4212</v>
      </c>
      <c r="BP123" t="s">
        <v>3233</v>
      </c>
      <c r="BQ123" t="s">
        <v>826</v>
      </c>
      <c r="BR123" t="s">
        <v>28</v>
      </c>
      <c r="BS123" t="s">
        <v>28</v>
      </c>
      <c r="BT123" t="s">
        <v>54</v>
      </c>
      <c r="BU123" s="3">
        <v>43752.637233796297</v>
      </c>
      <c r="BV123" t="s">
        <v>803</v>
      </c>
      <c r="BW123" s="3">
        <v>43962.731545740739</v>
      </c>
      <c r="BX123" t="s">
        <v>3246</v>
      </c>
      <c r="CG123"/>
      <c r="CH123"/>
      <c r="CI123"/>
      <c r="CY123"/>
      <c r="DA123"/>
      <c r="DE123"/>
      <c r="DF123"/>
    </row>
    <row r="124" spans="1:110" x14ac:dyDescent="0.25">
      <c r="A124" s="1">
        <f>IF(Veg_Table[[#This Row],[VP_STATUS]]="Hold",0,IF(OR(AND(Veg_Table[[#This Row],[PRESCRIP]]="NW_No Work",Veg_Table[[#This Row],[VP_STATUS]]&lt;&gt;"No Work Required Under EVM"),AND(Veg_Table[[#This Row],[VP_STATUS]]="No Work Required Under EVM",Veg_Table[[#This Row],[PRESCRIP]]&lt;&gt;"NW_No Work")),1,0))</f>
        <v>0</v>
      </c>
      <c r="B124" s="1">
        <f>IF(Veg_Table[[#This Row],[SPECIES]]="",1,0)</f>
        <v>0</v>
      </c>
      <c r="C124" s="1">
        <f>IF(Veg_Table[[#This Row],[DIAMETER]]="",1,0)</f>
        <v>0</v>
      </c>
      <c r="D124" s="1">
        <f>IF(Veg_Table[[#This Row],[HEIGHT]]="",1,0)</f>
        <v>0</v>
      </c>
      <c r="E12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24" s="1">
        <f>IF(AND(Veg_Table[[#This Row],[TAT_RESULT]]="ABATE",Veg_Table[[#This Row],[PRESCRIP]]="NW_No Work"),1,0)</f>
        <v>0</v>
      </c>
      <c r="G124" s="1">
        <f>IF(OR(Veg_Table[[#This Row],[Prescription R-Scale]]="NA",Veg_Table[[#This Row],[Diameter R-Scale]]="NA"),0,IF(Veg_Table[[#This Row],[Diameter R-Scale]]&lt;&gt;Veg_Table[[#This Row],[Prescription R-Scale]],1,0))</f>
        <v>0</v>
      </c>
      <c r="H124" s="1">
        <f>IF(OR(AND(Veg_Table[[#This Row],[PRESCRIP]]="BC_Br Rmv", Veg_Table[[#This Row],[WOOD_MAN]]&lt;&gt;"Not Needed"),AND(Veg_Table[[#This Row],[PRESCRIP]]="BCS_Br Rmv+Trt", Veg_Table[[#This Row],[WOOD_MAN]]&lt;&gt;"Not Needed")),1,0)</f>
        <v>0</v>
      </c>
      <c r="I124" s="1">
        <f ca="1">IF(AND(Veg_Table[[#This Row],[Prescription_Changed]]="Yes",Veg_Table[[#This Row],[TAT_RESULT]]=""),1,0)</f>
        <v>0</v>
      </c>
      <c r="J124" s="1">
        <f ca="1">SUM(Veg_Table[[#This Row],[Prescription and Status do not match]:[Prescription_Edited_And_TAT_Is_Blank]])</f>
        <v>1</v>
      </c>
      <c r="K124" s="1">
        <f ca="1">IF(Veg_Table[[#This Row],[Sum of Errors]]&gt;0,1,0)</f>
        <v>1</v>
      </c>
      <c r="L124" s="1">
        <f>1</f>
        <v>1</v>
      </c>
      <c r="M12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24" s="1" t="str">
        <f>IF(OR(MID(Veg_Table[[#This Row],[PRESCRIP]],2,1)="1",MID(Veg_Table[[#This Row],[PRESCRIP]],2,1)="2",MID(Veg_Table[[#This Row],[PRESCRIP]],2,1)="3",MID(Veg_Table[[#This Row],[PRESCRIP]],2,1)="4"),_xlfn.NUMBERVALUE(MID(Veg_Table[[#This Row],[PRESCRIP]],2,1)),"NA")</f>
        <v>NA</v>
      </c>
      <c r="O124" s="1">
        <f>WEEKNUM(Veg_Table[[#This Row],[EVM_LAST_EDITED_Day]],2)</f>
        <v>20</v>
      </c>
      <c r="P124" s="25">
        <f>IFERROR(DATE(YEAR(Veg_Table[[#This Row],[EVM_LAST_EDITED2]]),MONTH(Veg_Table[[#This Row],[EVM_LAST_EDITED2]]),DAY(Veg_Table[[#This Row],[EVM_LAST_EDITED2]])),DATE(2019,1,1))</f>
        <v>43962</v>
      </c>
      <c r="Q124" s="3">
        <f>VALUE(SUBSTITUTE(Veg_Table[[#This Row],[EVM_LAST_EDITED]],",",""))</f>
        <v>43962.724865231503</v>
      </c>
      <c r="R124" s="1" t="str">
        <f>_xlfn.IFNA(IF(Veg_Table[[#This Row],[EVM_LAST_EDITOR]]="","zBlank EVM Last Editor",VLOOKUP(Veg_Table[[#This Row],[EVM_LAST_EDITOR]],Roster_Table[#All],4,FALSE)),"zAWRR Not in Roster")</f>
        <v>MBG</v>
      </c>
      <c r="S124" s="1" t="str">
        <f>_xlfn.IFNA(IF(Veg_Table[[#This Row],[EVM_LAST_EDITOR]]="","zBlank EVM Last Editor",VLOOKUP(Veg_Table[[#This Row],[EVM_LAST_EDITOR]],Roster_Table[#All],16,FALSE)),"zCompany_AWRR not in Roster")</f>
        <v>MBG_Mason, Bruce &amp; Girard</v>
      </c>
      <c r="T124" s="2">
        <f>IFERROR(DATE(YEAR(Veg_Table[[#This Row],[Created2]]),MONTH(Veg_Table[[#This Row],[Created2]]),DAY(Veg_Table[[#This Row],[Created2]])),DATE(2019,1,1))</f>
        <v>43752</v>
      </c>
      <c r="U124" s="3">
        <f>VALUE(SUBSTITUTE(Veg_Table[[#This Row],[Created]],",",""))</f>
        <v>43752.639340277798</v>
      </c>
      <c r="V124" s="3" t="str">
        <f ca="1">IFERROR(_xlfn.IFNA(CELL("contents",INDIRECT(_xlfn.CONCAT("Veg_Table_Production_Data!",ADDRESS(MATCH(_xlfn.MAXIFS(#REF!,#REF!,"="&amp;Veg_Table[[#This Row],[AUTO_ID]],#REF!,"&lt;"&amp;Veg_Table[[#This Row],[EVM_LAST_EDITED_Day]]),#REF!,0),COLUMN(#REF!),4,1,)))),""),"")</f>
        <v/>
      </c>
      <c r="W124" s="3" t="str">
        <f ca="1">IF(Veg_Table[[#This Row],[Previous_Prescription]]="","No",IF(Veg_Table[[#This Row],[Previous_Prescription]]=Veg_Table[[#This Row],[PRESCRIP]],"No","Yes"))</f>
        <v>No</v>
      </c>
      <c r="X124" s="3" t="str">
        <f>IF(Veg_Table[[#This Row],[EVM_LAST_EDITED_Day]]=Veg_Table[[#This Row],[Created_Day]],"New","Old")</f>
        <v>Old</v>
      </c>
      <c r="Y124" s="1">
        <f>IFERROR(IF(FIND("delete",LOWER(Veg_Table[[#This Row],[PI_COMMENTS]]))&gt;=1,1,0),0)</f>
        <v>0</v>
      </c>
      <c r="Z124" s="1" t="str">
        <f>_xlfn.IFNA(IF(Veg_Table[[#This Row],[EVM_LAST_EDITOR]]="","Yes",VLOOKUP(Veg_Table[[#This Row],[EVM_LAST_EDITOR]],Roster_Table[#All],15,FALSE)),"Yes")</f>
        <v>Yes</v>
      </c>
      <c r="AA12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4" s="1" t="str">
        <f>_xlfn.IFNA(VLOOKUP(Veg_Table[[#This Row],[EVM_LAST_EDITOR]],Roster_Table[#All],3,FALSE),"zAWRR Not in Roster")</f>
        <v>Antonio</v>
      </c>
      <c r="AC124" s="1" t="str">
        <f>_xlfn.IFNA(VLOOKUP(Veg_Table[[#This Row],[EVM_LAST_EDITOR]],Roster_Table[#All],2,FALSE),"zAWRR Not in Roster")</f>
        <v>Rodriguez</v>
      </c>
      <c r="AD124" s="1" t="str">
        <f>IF(_xlfn.CONCAT(Veg_Table[[#This Row],[First_Name]]," ",Veg_Table[[#This Row],[Last_Name]])="zAWRR Not in Roster zAWRR Not in Roster","zAWRR Not in Roster",_xlfn.CONCAT(Veg_Table[[#This Row],[First_Name]]," ",Veg_Table[[#This Row],[Last_Name]]))</f>
        <v>Antonio Rodriguez</v>
      </c>
      <c r="AE124">
        <v>1767346</v>
      </c>
      <c r="AF124" t="s">
        <v>3247</v>
      </c>
      <c r="AG124" t="s">
        <v>30</v>
      </c>
      <c r="AH124" t="s">
        <v>3230</v>
      </c>
      <c r="AI124" t="s">
        <v>2951</v>
      </c>
      <c r="AJ124" t="s">
        <v>820</v>
      </c>
      <c r="AK124" t="s">
        <v>28</v>
      </c>
      <c r="AL124" t="s">
        <v>37</v>
      </c>
      <c r="AM124" t="s">
        <v>529</v>
      </c>
      <c r="AN124" t="s">
        <v>25</v>
      </c>
      <c r="AO124" t="s">
        <v>25</v>
      </c>
      <c r="AP124">
        <v>11</v>
      </c>
      <c r="AQ124">
        <v>25</v>
      </c>
      <c r="AR124" t="s">
        <v>28</v>
      </c>
      <c r="AS124" t="s">
        <v>993</v>
      </c>
      <c r="AT124" t="s">
        <v>515</v>
      </c>
      <c r="AU124" t="s">
        <v>25</v>
      </c>
      <c r="AV124" t="s">
        <v>28</v>
      </c>
      <c r="AW124" t="s">
        <v>3248</v>
      </c>
      <c r="AX124" t="s">
        <v>534</v>
      </c>
      <c r="AY124" t="s">
        <v>28</v>
      </c>
      <c r="AZ124">
        <v>5746657</v>
      </c>
      <c r="BA124" t="s">
        <v>993</v>
      </c>
      <c r="BB124" s="4">
        <v>43945.656214247683</v>
      </c>
      <c r="BC124" t="s">
        <v>28</v>
      </c>
      <c r="BD124" t="s">
        <v>29</v>
      </c>
      <c r="BF124" t="s">
        <v>28</v>
      </c>
      <c r="BG124" t="s">
        <v>534</v>
      </c>
      <c r="BH124" t="s">
        <v>28</v>
      </c>
      <c r="BI124" s="3">
        <v>43962.629057002312</v>
      </c>
      <c r="BJ124" t="s">
        <v>4228</v>
      </c>
      <c r="BK124" s="30" t="s">
        <v>473</v>
      </c>
      <c r="BL124" s="3">
        <v>43962.724865231481</v>
      </c>
      <c r="BM124" t="s">
        <v>31</v>
      </c>
      <c r="BN124" t="s">
        <v>32</v>
      </c>
      <c r="BO124" t="s">
        <v>4212</v>
      </c>
      <c r="BP124" t="s">
        <v>3233</v>
      </c>
      <c r="BQ124" t="s">
        <v>826</v>
      </c>
      <c r="BR124" t="s">
        <v>28</v>
      </c>
      <c r="BS124" t="s">
        <v>28</v>
      </c>
      <c r="BT124" t="s">
        <v>54</v>
      </c>
      <c r="BU124" s="3">
        <v>43752.639340277776</v>
      </c>
      <c r="BV124" t="s">
        <v>803</v>
      </c>
      <c r="BW124" s="3">
        <v>43962.731545740739</v>
      </c>
      <c r="BX124" t="s">
        <v>3249</v>
      </c>
      <c r="CG124"/>
      <c r="CH124"/>
      <c r="CI124"/>
      <c r="CY124"/>
      <c r="DA124"/>
      <c r="DE124"/>
      <c r="DF124"/>
    </row>
    <row r="125" spans="1:110" x14ac:dyDescent="0.25">
      <c r="A125" s="1">
        <f>IF(Veg_Table[[#This Row],[VP_STATUS]]="Hold",0,IF(OR(AND(Veg_Table[[#This Row],[PRESCRIP]]="NW_No Work",Veg_Table[[#This Row],[VP_STATUS]]&lt;&gt;"No Work Required Under EVM"),AND(Veg_Table[[#This Row],[VP_STATUS]]="No Work Required Under EVM",Veg_Table[[#This Row],[PRESCRIP]]&lt;&gt;"NW_No Work")),1,0))</f>
        <v>0</v>
      </c>
      <c r="B125" s="1">
        <f>IF(Veg_Table[[#This Row],[SPECIES]]="",1,0)</f>
        <v>0</v>
      </c>
      <c r="C125" s="1">
        <f>IF(Veg_Table[[#This Row],[DIAMETER]]="",1,0)</f>
        <v>0</v>
      </c>
      <c r="D125" s="1">
        <f>IF(Veg_Table[[#This Row],[HEIGHT]]="",1,0)</f>
        <v>0</v>
      </c>
      <c r="E12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25" s="1">
        <f>IF(AND(Veg_Table[[#This Row],[TAT_RESULT]]="ABATE",Veg_Table[[#This Row],[PRESCRIP]]="NW_No Work"),1,0)</f>
        <v>0</v>
      </c>
      <c r="G125" s="1">
        <f>IF(OR(Veg_Table[[#This Row],[Prescription R-Scale]]="NA",Veg_Table[[#This Row],[Diameter R-Scale]]="NA"),0,IF(Veg_Table[[#This Row],[Diameter R-Scale]]&lt;&gt;Veg_Table[[#This Row],[Prescription R-Scale]],1,0))</f>
        <v>0</v>
      </c>
      <c r="H125" s="1">
        <f>IF(OR(AND(Veg_Table[[#This Row],[PRESCRIP]]="BC_Br Rmv", Veg_Table[[#This Row],[WOOD_MAN]]&lt;&gt;"Not Needed"),AND(Veg_Table[[#This Row],[PRESCRIP]]="BCS_Br Rmv+Trt", Veg_Table[[#This Row],[WOOD_MAN]]&lt;&gt;"Not Needed")),1,0)</f>
        <v>0</v>
      </c>
      <c r="I125" s="1">
        <f ca="1">IF(AND(Veg_Table[[#This Row],[Prescription_Changed]]="Yes",Veg_Table[[#This Row],[TAT_RESULT]]=""),1,0)</f>
        <v>0</v>
      </c>
      <c r="J125" s="1">
        <f ca="1">SUM(Veg_Table[[#This Row],[Prescription and Status do not match]:[Prescription_Edited_And_TAT_Is_Blank]])</f>
        <v>1</v>
      </c>
      <c r="K125" s="1">
        <f ca="1">IF(Veg_Table[[#This Row],[Sum of Errors]]&gt;0,1,0)</f>
        <v>1</v>
      </c>
      <c r="L125" s="1">
        <f>1</f>
        <v>1</v>
      </c>
      <c r="M12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25" s="1" t="str">
        <f>IF(OR(MID(Veg_Table[[#This Row],[PRESCRIP]],2,1)="1",MID(Veg_Table[[#This Row],[PRESCRIP]],2,1)="2",MID(Veg_Table[[#This Row],[PRESCRIP]],2,1)="3",MID(Veg_Table[[#This Row],[PRESCRIP]],2,1)="4"),_xlfn.NUMBERVALUE(MID(Veg_Table[[#This Row],[PRESCRIP]],2,1)),"NA")</f>
        <v>NA</v>
      </c>
      <c r="O125" s="1">
        <f>WEEKNUM(Veg_Table[[#This Row],[EVM_LAST_EDITED_Day]],2)</f>
        <v>20</v>
      </c>
      <c r="P125" s="25">
        <f>IFERROR(DATE(YEAR(Veg_Table[[#This Row],[EVM_LAST_EDITED2]]),MONTH(Veg_Table[[#This Row],[EVM_LAST_EDITED2]]),DAY(Veg_Table[[#This Row],[EVM_LAST_EDITED2]])),DATE(2019,1,1))</f>
        <v>43962</v>
      </c>
      <c r="Q125" s="3">
        <f>VALUE(SUBSTITUTE(Veg_Table[[#This Row],[EVM_LAST_EDITED]],",",""))</f>
        <v>43962.725144618104</v>
      </c>
      <c r="R125" s="1" t="str">
        <f>_xlfn.IFNA(IF(Veg_Table[[#This Row],[EVM_LAST_EDITOR]]="","zBlank EVM Last Editor",VLOOKUP(Veg_Table[[#This Row],[EVM_LAST_EDITOR]],Roster_Table[#All],4,FALSE)),"zAWRR Not in Roster")</f>
        <v>MBG</v>
      </c>
      <c r="S125" s="1" t="str">
        <f>_xlfn.IFNA(IF(Veg_Table[[#This Row],[EVM_LAST_EDITOR]]="","zBlank EVM Last Editor",VLOOKUP(Veg_Table[[#This Row],[EVM_LAST_EDITOR]],Roster_Table[#All],16,FALSE)),"zCompany_AWRR not in Roster")</f>
        <v>MBG_Mason, Bruce &amp; Girard</v>
      </c>
      <c r="T125" s="2">
        <f>IFERROR(DATE(YEAR(Veg_Table[[#This Row],[Created2]]),MONTH(Veg_Table[[#This Row],[Created2]]),DAY(Veg_Table[[#This Row],[Created2]])),DATE(2019,1,1))</f>
        <v>43752</v>
      </c>
      <c r="U125" s="3">
        <f>VALUE(SUBSTITUTE(Veg_Table[[#This Row],[Created]],",",""))</f>
        <v>43752.641053240703</v>
      </c>
      <c r="V125" s="3" t="str">
        <f ca="1">IFERROR(_xlfn.IFNA(CELL("contents",INDIRECT(_xlfn.CONCAT("Veg_Table_Production_Data!",ADDRESS(MATCH(_xlfn.MAXIFS(#REF!,#REF!,"="&amp;Veg_Table[[#This Row],[AUTO_ID]],#REF!,"&lt;"&amp;Veg_Table[[#This Row],[EVM_LAST_EDITED_Day]]),#REF!,0),COLUMN(#REF!),4,1,)))),""),"")</f>
        <v/>
      </c>
      <c r="W125" s="3" t="str">
        <f ca="1">IF(Veg_Table[[#This Row],[Previous_Prescription]]="","No",IF(Veg_Table[[#This Row],[Previous_Prescription]]=Veg_Table[[#This Row],[PRESCRIP]],"No","Yes"))</f>
        <v>No</v>
      </c>
      <c r="X125" s="3" t="str">
        <f>IF(Veg_Table[[#This Row],[EVM_LAST_EDITED_Day]]=Veg_Table[[#This Row],[Created_Day]],"New","Old")</f>
        <v>Old</v>
      </c>
      <c r="Y125" s="1">
        <f>IFERROR(IF(FIND("delete",LOWER(Veg_Table[[#This Row],[PI_COMMENTS]]))&gt;=1,1,0),0)</f>
        <v>0</v>
      </c>
      <c r="Z125" s="1" t="str">
        <f>_xlfn.IFNA(IF(Veg_Table[[#This Row],[EVM_LAST_EDITOR]]="","Yes",VLOOKUP(Veg_Table[[#This Row],[EVM_LAST_EDITOR]],Roster_Table[#All],15,FALSE)),"Yes")</f>
        <v>Yes</v>
      </c>
      <c r="AA12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5" s="1" t="str">
        <f>_xlfn.IFNA(VLOOKUP(Veg_Table[[#This Row],[EVM_LAST_EDITOR]],Roster_Table[#All],3,FALSE),"zAWRR Not in Roster")</f>
        <v>Antonio</v>
      </c>
      <c r="AC125" s="1" t="str">
        <f>_xlfn.IFNA(VLOOKUP(Veg_Table[[#This Row],[EVM_LAST_EDITOR]],Roster_Table[#All],2,FALSE),"zAWRR Not in Roster")</f>
        <v>Rodriguez</v>
      </c>
      <c r="AD125" s="1" t="str">
        <f>IF(_xlfn.CONCAT(Veg_Table[[#This Row],[First_Name]]," ",Veg_Table[[#This Row],[Last_Name]])="zAWRR Not in Roster zAWRR Not in Roster","zAWRR Not in Roster",_xlfn.CONCAT(Veg_Table[[#This Row],[First_Name]]," ",Veg_Table[[#This Row],[Last_Name]]))</f>
        <v>Antonio Rodriguez</v>
      </c>
      <c r="AE125">
        <v>1767347</v>
      </c>
      <c r="AF125" t="s">
        <v>3250</v>
      </c>
      <c r="AG125" t="s">
        <v>30</v>
      </c>
      <c r="AH125" t="s">
        <v>3230</v>
      </c>
      <c r="AI125" t="s">
        <v>2951</v>
      </c>
      <c r="AJ125" t="s">
        <v>820</v>
      </c>
      <c r="AK125" t="s">
        <v>28</v>
      </c>
      <c r="AL125" t="s">
        <v>37</v>
      </c>
      <c r="AM125" t="s">
        <v>529</v>
      </c>
      <c r="AN125" t="s">
        <v>25</v>
      </c>
      <c r="AO125" t="s">
        <v>25</v>
      </c>
      <c r="AP125">
        <v>10</v>
      </c>
      <c r="AQ125">
        <v>25</v>
      </c>
      <c r="AR125" t="s">
        <v>28</v>
      </c>
      <c r="AS125" t="s">
        <v>993</v>
      </c>
      <c r="AT125" t="s">
        <v>515</v>
      </c>
      <c r="AU125" t="s">
        <v>25</v>
      </c>
      <c r="AV125" t="s">
        <v>28</v>
      </c>
      <c r="AW125" t="s">
        <v>3251</v>
      </c>
      <c r="AX125" t="s">
        <v>534</v>
      </c>
      <c r="AY125" t="s">
        <v>28</v>
      </c>
      <c r="AZ125">
        <v>5746657</v>
      </c>
      <c r="BA125" t="s">
        <v>993</v>
      </c>
      <c r="BB125" s="4">
        <v>43945.656685462964</v>
      </c>
      <c r="BC125" t="s">
        <v>28</v>
      </c>
      <c r="BD125" t="s">
        <v>29</v>
      </c>
      <c r="BF125" t="s">
        <v>28</v>
      </c>
      <c r="BG125" t="s">
        <v>534</v>
      </c>
      <c r="BH125" t="s">
        <v>28</v>
      </c>
      <c r="BI125" s="3">
        <v>43962.628346111109</v>
      </c>
      <c r="BJ125" t="s">
        <v>4228</v>
      </c>
      <c r="BK125" s="30" t="s">
        <v>473</v>
      </c>
      <c r="BL125" s="3">
        <v>43962.725144618053</v>
      </c>
      <c r="BM125" t="s">
        <v>31</v>
      </c>
      <c r="BN125" t="s">
        <v>32</v>
      </c>
      <c r="BO125" t="s">
        <v>4212</v>
      </c>
      <c r="BP125" t="s">
        <v>3233</v>
      </c>
      <c r="BQ125" t="s">
        <v>826</v>
      </c>
      <c r="BR125" t="s">
        <v>28</v>
      </c>
      <c r="BS125" t="s">
        <v>28</v>
      </c>
      <c r="BT125" t="s">
        <v>54</v>
      </c>
      <c r="BU125" s="3">
        <v>43752.641053240739</v>
      </c>
      <c r="BV125" t="s">
        <v>803</v>
      </c>
      <c r="BW125" s="3">
        <v>43962.731545740739</v>
      </c>
      <c r="BX125" t="s">
        <v>3252</v>
      </c>
      <c r="CG125"/>
      <c r="CH125"/>
      <c r="CI125"/>
      <c r="CY125"/>
      <c r="DA125"/>
      <c r="DE125"/>
      <c r="DF125"/>
    </row>
    <row r="126" spans="1:110" x14ac:dyDescent="0.25">
      <c r="A126" s="1">
        <f>IF(Veg_Table[[#This Row],[VP_STATUS]]="Hold",0,IF(OR(AND(Veg_Table[[#This Row],[PRESCRIP]]="NW_No Work",Veg_Table[[#This Row],[VP_STATUS]]&lt;&gt;"No Work Required Under EVM"),AND(Veg_Table[[#This Row],[VP_STATUS]]="No Work Required Under EVM",Veg_Table[[#This Row],[PRESCRIP]]&lt;&gt;"NW_No Work")),1,0))</f>
        <v>0</v>
      </c>
      <c r="B126" s="1">
        <f>IF(Veg_Table[[#This Row],[SPECIES]]="",1,0)</f>
        <v>0</v>
      </c>
      <c r="C126" s="1">
        <f>IF(Veg_Table[[#This Row],[DIAMETER]]="",1,0)</f>
        <v>0</v>
      </c>
      <c r="D126" s="1">
        <f>IF(Veg_Table[[#This Row],[HEIGHT]]="",1,0)</f>
        <v>0</v>
      </c>
      <c r="E12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26" s="1">
        <f>IF(AND(Veg_Table[[#This Row],[TAT_RESULT]]="ABATE",Veg_Table[[#This Row],[PRESCRIP]]="NW_No Work"),1,0)</f>
        <v>0</v>
      </c>
      <c r="G126" s="1">
        <f>IF(OR(Veg_Table[[#This Row],[Prescription R-Scale]]="NA",Veg_Table[[#This Row],[Diameter R-Scale]]="NA"),0,IF(Veg_Table[[#This Row],[Diameter R-Scale]]&lt;&gt;Veg_Table[[#This Row],[Prescription R-Scale]],1,0))</f>
        <v>0</v>
      </c>
      <c r="H126" s="1">
        <f>IF(OR(AND(Veg_Table[[#This Row],[PRESCRIP]]="BC_Br Rmv", Veg_Table[[#This Row],[WOOD_MAN]]&lt;&gt;"Not Needed"),AND(Veg_Table[[#This Row],[PRESCRIP]]="BCS_Br Rmv+Trt", Veg_Table[[#This Row],[WOOD_MAN]]&lt;&gt;"Not Needed")),1,0)</f>
        <v>0</v>
      </c>
      <c r="I126" s="1">
        <f ca="1">IF(AND(Veg_Table[[#This Row],[Prescription_Changed]]="Yes",Veg_Table[[#This Row],[TAT_RESULT]]=""),1,0)</f>
        <v>0</v>
      </c>
      <c r="J126" s="1">
        <f ca="1">SUM(Veg_Table[[#This Row],[Prescription and Status do not match]:[Prescription_Edited_And_TAT_Is_Blank]])</f>
        <v>1</v>
      </c>
      <c r="K126" s="1">
        <f ca="1">IF(Veg_Table[[#This Row],[Sum of Errors]]&gt;0,1,0)</f>
        <v>1</v>
      </c>
      <c r="L126" s="1">
        <f>1</f>
        <v>1</v>
      </c>
      <c r="M12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26" s="1" t="str">
        <f>IF(OR(MID(Veg_Table[[#This Row],[PRESCRIP]],2,1)="1",MID(Veg_Table[[#This Row],[PRESCRIP]],2,1)="2",MID(Veg_Table[[#This Row],[PRESCRIP]],2,1)="3",MID(Veg_Table[[#This Row],[PRESCRIP]],2,1)="4"),_xlfn.NUMBERVALUE(MID(Veg_Table[[#This Row],[PRESCRIP]],2,1)),"NA")</f>
        <v>NA</v>
      </c>
      <c r="O126" s="1">
        <f>WEEKNUM(Veg_Table[[#This Row],[EVM_LAST_EDITED_Day]],2)</f>
        <v>20</v>
      </c>
      <c r="P126" s="25">
        <f>IFERROR(DATE(YEAR(Veg_Table[[#This Row],[EVM_LAST_EDITED2]]),MONTH(Veg_Table[[#This Row],[EVM_LAST_EDITED2]]),DAY(Veg_Table[[#This Row],[EVM_LAST_EDITED2]])),DATE(2019,1,1))</f>
        <v>43962</v>
      </c>
      <c r="Q126" s="3">
        <f>VALUE(SUBSTITUTE(Veg_Table[[#This Row],[EVM_LAST_EDITED]],",",""))</f>
        <v>43962.725607233799</v>
      </c>
      <c r="R126" s="1" t="str">
        <f>_xlfn.IFNA(IF(Veg_Table[[#This Row],[EVM_LAST_EDITOR]]="","zBlank EVM Last Editor",VLOOKUP(Veg_Table[[#This Row],[EVM_LAST_EDITOR]],Roster_Table[#All],4,FALSE)),"zAWRR Not in Roster")</f>
        <v>MBG</v>
      </c>
      <c r="S126" s="1" t="str">
        <f>_xlfn.IFNA(IF(Veg_Table[[#This Row],[EVM_LAST_EDITOR]]="","zBlank EVM Last Editor",VLOOKUP(Veg_Table[[#This Row],[EVM_LAST_EDITOR]],Roster_Table[#All],16,FALSE)),"zCompany_AWRR not in Roster")</f>
        <v>MBG_Mason, Bruce &amp; Girard</v>
      </c>
      <c r="T126" s="2">
        <f>IFERROR(DATE(YEAR(Veg_Table[[#This Row],[Created2]]),MONTH(Veg_Table[[#This Row],[Created2]]),DAY(Veg_Table[[#This Row],[Created2]])),DATE(2019,1,1))</f>
        <v>43752</v>
      </c>
      <c r="U126" s="3">
        <f>VALUE(SUBSTITUTE(Veg_Table[[#This Row],[Created]],",",""))</f>
        <v>43752.643240740697</v>
      </c>
      <c r="V126" s="3" t="str">
        <f ca="1">IFERROR(_xlfn.IFNA(CELL("contents",INDIRECT(_xlfn.CONCAT("Veg_Table_Production_Data!",ADDRESS(MATCH(_xlfn.MAXIFS(#REF!,#REF!,"="&amp;Veg_Table[[#This Row],[AUTO_ID]],#REF!,"&lt;"&amp;Veg_Table[[#This Row],[EVM_LAST_EDITED_Day]]),#REF!,0),COLUMN(#REF!),4,1,)))),""),"")</f>
        <v/>
      </c>
      <c r="W126" s="3" t="str">
        <f ca="1">IF(Veg_Table[[#This Row],[Previous_Prescription]]="","No",IF(Veg_Table[[#This Row],[Previous_Prescription]]=Veg_Table[[#This Row],[PRESCRIP]],"No","Yes"))</f>
        <v>No</v>
      </c>
      <c r="X126" s="3" t="str">
        <f>IF(Veg_Table[[#This Row],[EVM_LAST_EDITED_Day]]=Veg_Table[[#This Row],[Created_Day]],"New","Old")</f>
        <v>Old</v>
      </c>
      <c r="Y126" s="1">
        <f>IFERROR(IF(FIND("delete",LOWER(Veg_Table[[#This Row],[PI_COMMENTS]]))&gt;=1,1,0),0)</f>
        <v>0</v>
      </c>
      <c r="Z126" s="1" t="str">
        <f>_xlfn.IFNA(IF(Veg_Table[[#This Row],[EVM_LAST_EDITOR]]="","Yes",VLOOKUP(Veg_Table[[#This Row],[EVM_LAST_EDITOR]],Roster_Table[#All],15,FALSE)),"Yes")</f>
        <v>Yes</v>
      </c>
      <c r="AA12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6" s="1" t="str">
        <f>_xlfn.IFNA(VLOOKUP(Veg_Table[[#This Row],[EVM_LAST_EDITOR]],Roster_Table[#All],3,FALSE),"zAWRR Not in Roster")</f>
        <v>Antonio</v>
      </c>
      <c r="AC126" s="1" t="str">
        <f>_xlfn.IFNA(VLOOKUP(Veg_Table[[#This Row],[EVM_LAST_EDITOR]],Roster_Table[#All],2,FALSE),"zAWRR Not in Roster")</f>
        <v>Rodriguez</v>
      </c>
      <c r="AD126" s="1" t="str">
        <f>IF(_xlfn.CONCAT(Veg_Table[[#This Row],[First_Name]]," ",Veg_Table[[#This Row],[Last_Name]])="zAWRR Not in Roster zAWRR Not in Roster","zAWRR Not in Roster",_xlfn.CONCAT(Veg_Table[[#This Row],[First_Name]]," ",Veg_Table[[#This Row],[Last_Name]]))</f>
        <v>Antonio Rodriguez</v>
      </c>
      <c r="AE126">
        <v>1767348</v>
      </c>
      <c r="AF126" t="s">
        <v>3253</v>
      </c>
      <c r="AG126" t="s">
        <v>30</v>
      </c>
      <c r="AH126" t="s">
        <v>3230</v>
      </c>
      <c r="AI126" t="s">
        <v>2951</v>
      </c>
      <c r="AJ126" t="s">
        <v>820</v>
      </c>
      <c r="AK126" t="s">
        <v>28</v>
      </c>
      <c r="AL126" t="s">
        <v>37</v>
      </c>
      <c r="AM126" t="s">
        <v>529</v>
      </c>
      <c r="AN126" t="s">
        <v>25</v>
      </c>
      <c r="AO126" t="s">
        <v>25</v>
      </c>
      <c r="AP126">
        <v>12</v>
      </c>
      <c r="AQ126">
        <v>25</v>
      </c>
      <c r="AR126" t="s">
        <v>28</v>
      </c>
      <c r="AS126" t="s">
        <v>993</v>
      </c>
      <c r="AT126" t="s">
        <v>515</v>
      </c>
      <c r="AU126" t="s">
        <v>25</v>
      </c>
      <c r="AV126" t="s">
        <v>28</v>
      </c>
      <c r="AW126" t="s">
        <v>3254</v>
      </c>
      <c r="AX126" t="s">
        <v>534</v>
      </c>
      <c r="AY126" t="s">
        <v>28</v>
      </c>
      <c r="AZ126">
        <v>5746657</v>
      </c>
      <c r="BA126" t="s">
        <v>993</v>
      </c>
      <c r="BB126" s="4">
        <v>43945.65726886574</v>
      </c>
      <c r="BC126" t="s">
        <v>28</v>
      </c>
      <c r="BD126" t="s">
        <v>29</v>
      </c>
      <c r="BF126" t="s">
        <v>28</v>
      </c>
      <c r="BG126" t="s">
        <v>534</v>
      </c>
      <c r="BH126" t="s">
        <v>28</v>
      </c>
      <c r="BI126" s="3">
        <v>43962.627345358793</v>
      </c>
      <c r="BJ126" t="s">
        <v>4228</v>
      </c>
      <c r="BK126" s="30" t="s">
        <v>473</v>
      </c>
      <c r="BL126" s="3">
        <v>43962.725607233799</v>
      </c>
      <c r="BM126" t="s">
        <v>31</v>
      </c>
      <c r="BN126" t="s">
        <v>32</v>
      </c>
      <c r="BO126" t="s">
        <v>4212</v>
      </c>
      <c r="BP126" t="s">
        <v>3233</v>
      </c>
      <c r="BQ126" t="s">
        <v>826</v>
      </c>
      <c r="BR126" t="s">
        <v>28</v>
      </c>
      <c r="BS126" t="s">
        <v>28</v>
      </c>
      <c r="BT126" t="s">
        <v>54</v>
      </c>
      <c r="BU126" s="3">
        <v>43752.643240740741</v>
      </c>
      <c r="BV126" t="s">
        <v>803</v>
      </c>
      <c r="BW126" s="3">
        <v>43962.731545740739</v>
      </c>
      <c r="BX126" t="s">
        <v>3255</v>
      </c>
      <c r="CG126"/>
      <c r="CH126"/>
      <c r="CI126"/>
      <c r="CY126"/>
      <c r="DA126"/>
      <c r="DE126"/>
      <c r="DF126"/>
    </row>
    <row r="127" spans="1:110" x14ac:dyDescent="0.25">
      <c r="A127" s="1">
        <f>IF(Veg_Table[[#This Row],[VP_STATUS]]="Hold",0,IF(OR(AND(Veg_Table[[#This Row],[PRESCRIP]]="NW_No Work",Veg_Table[[#This Row],[VP_STATUS]]&lt;&gt;"No Work Required Under EVM"),AND(Veg_Table[[#This Row],[VP_STATUS]]="No Work Required Under EVM",Veg_Table[[#This Row],[PRESCRIP]]&lt;&gt;"NW_No Work")),1,0))</f>
        <v>0</v>
      </c>
      <c r="B127" s="1">
        <f>IF(Veg_Table[[#This Row],[SPECIES]]="",1,0)</f>
        <v>0</v>
      </c>
      <c r="C127" s="1">
        <f>IF(Veg_Table[[#This Row],[DIAMETER]]="",1,0)</f>
        <v>0</v>
      </c>
      <c r="D127" s="1">
        <f>IF(Veg_Table[[#This Row],[HEIGHT]]="",1,0)</f>
        <v>0</v>
      </c>
      <c r="E12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27" s="1">
        <f>IF(AND(Veg_Table[[#This Row],[TAT_RESULT]]="ABATE",Veg_Table[[#This Row],[PRESCRIP]]="NW_No Work"),1,0)</f>
        <v>0</v>
      </c>
      <c r="G127" s="1">
        <f>IF(OR(Veg_Table[[#This Row],[Prescription R-Scale]]="NA",Veg_Table[[#This Row],[Diameter R-Scale]]="NA"),0,IF(Veg_Table[[#This Row],[Diameter R-Scale]]&lt;&gt;Veg_Table[[#This Row],[Prescription R-Scale]],1,0))</f>
        <v>1</v>
      </c>
      <c r="H127" s="1">
        <f>IF(OR(AND(Veg_Table[[#This Row],[PRESCRIP]]="BC_Br Rmv", Veg_Table[[#This Row],[WOOD_MAN]]&lt;&gt;"Not Needed"),AND(Veg_Table[[#This Row],[PRESCRIP]]="BCS_Br Rmv+Trt", Veg_Table[[#This Row],[WOOD_MAN]]&lt;&gt;"Not Needed")),1,0)</f>
        <v>0</v>
      </c>
      <c r="I127" s="1">
        <f ca="1">IF(AND(Veg_Table[[#This Row],[Prescription_Changed]]="Yes",Veg_Table[[#This Row],[TAT_RESULT]]=""),1,0)</f>
        <v>0</v>
      </c>
      <c r="J127" s="1">
        <f ca="1">SUM(Veg_Table[[#This Row],[Prescription and Status do not match]:[Prescription_Edited_And_TAT_Is_Blank]])</f>
        <v>2</v>
      </c>
      <c r="K127" s="1">
        <f ca="1">IF(Veg_Table[[#This Row],[Sum of Errors]]&gt;0,1,0)</f>
        <v>1</v>
      </c>
      <c r="L127" s="1">
        <f>1</f>
        <v>1</v>
      </c>
      <c r="M12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27" s="1">
        <f>IF(OR(MID(Veg_Table[[#This Row],[PRESCRIP]],2,1)="1",MID(Veg_Table[[#This Row],[PRESCRIP]],2,1)="2",MID(Veg_Table[[#This Row],[PRESCRIP]],2,1)="3",MID(Veg_Table[[#This Row],[PRESCRIP]],2,1)="4"),_xlfn.NUMBERVALUE(MID(Veg_Table[[#This Row],[PRESCRIP]],2,1)),"NA")</f>
        <v>2</v>
      </c>
      <c r="O127" s="1">
        <f>WEEKNUM(Veg_Table[[#This Row],[EVM_LAST_EDITED_Day]],2)</f>
        <v>20</v>
      </c>
      <c r="P127" s="25">
        <f>IFERROR(DATE(YEAR(Veg_Table[[#This Row],[EVM_LAST_EDITED2]]),MONTH(Veg_Table[[#This Row],[EVM_LAST_EDITED2]]),DAY(Veg_Table[[#This Row],[EVM_LAST_EDITED2]])),DATE(2019,1,1))</f>
        <v>43962</v>
      </c>
      <c r="Q127" s="3">
        <f>VALUE(SUBSTITUTE(Veg_Table[[#This Row],[EVM_LAST_EDITED]],",",""))</f>
        <v>43962.743263321798</v>
      </c>
      <c r="R127" s="1" t="str">
        <f>_xlfn.IFNA(IF(Veg_Table[[#This Row],[EVM_LAST_EDITOR]]="","zBlank EVM Last Editor",VLOOKUP(Veg_Table[[#This Row],[EVM_LAST_EDITOR]],Roster_Table[#All],4,FALSE)),"zAWRR Not in Roster")</f>
        <v>MOW</v>
      </c>
      <c r="S127" s="1" t="str">
        <f>_xlfn.IFNA(IF(Veg_Table[[#This Row],[EVM_LAST_EDITOR]]="","zBlank EVM Last Editor",VLOOKUP(Veg_Table[[#This Row],[EVM_LAST_EDITOR]],Roster_Table[#All],16,FALSE)),"zCompany_AWRR not in Roster")</f>
        <v>Not in Sierra Roster</v>
      </c>
      <c r="T127" s="2">
        <f>IFERROR(DATE(YEAR(Veg_Table[[#This Row],[Created2]]),MONTH(Veg_Table[[#This Row],[Created2]]),DAY(Veg_Table[[#This Row],[Created2]])),DATE(2019,1,1))</f>
        <v>43820</v>
      </c>
      <c r="U127" s="3">
        <f>VALUE(SUBSTITUTE(Veg_Table[[#This Row],[Created]],",",""))</f>
        <v>43820.4588194444</v>
      </c>
      <c r="V127" s="3" t="str">
        <f ca="1">IFERROR(_xlfn.IFNA(CELL("contents",INDIRECT(_xlfn.CONCAT("Veg_Table_Production_Data!",ADDRESS(MATCH(_xlfn.MAXIFS(#REF!,#REF!,"="&amp;Veg_Table[[#This Row],[AUTO_ID]],#REF!,"&lt;"&amp;Veg_Table[[#This Row],[EVM_LAST_EDITED_Day]]),#REF!,0),COLUMN(#REF!),4,1,)))),""),"")</f>
        <v/>
      </c>
      <c r="W127" s="3" t="str">
        <f ca="1">IF(Veg_Table[[#This Row],[Previous_Prescription]]="","No",IF(Veg_Table[[#This Row],[Previous_Prescription]]=Veg_Table[[#This Row],[PRESCRIP]],"No","Yes"))</f>
        <v>No</v>
      </c>
      <c r="X127" s="3" t="str">
        <f>IF(Veg_Table[[#This Row],[EVM_LAST_EDITED_Day]]=Veg_Table[[#This Row],[Created_Day]],"New","Old")</f>
        <v>Old</v>
      </c>
      <c r="Y127" s="1">
        <f>IFERROR(IF(FIND("delete",LOWER(Veg_Table[[#This Row],[PI_COMMENTS]]))&gt;=1,1,0),0)</f>
        <v>0</v>
      </c>
      <c r="Z127" s="1" t="str">
        <f>_xlfn.IFNA(IF(Veg_Table[[#This Row],[EVM_LAST_EDITOR]]="","Yes",VLOOKUP(Veg_Table[[#This Row],[EVM_LAST_EDITOR]],Roster_Table[#All],15,FALSE)),"Yes")</f>
        <v>No</v>
      </c>
      <c r="AA12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7" s="1" t="str">
        <f>_xlfn.IFNA(VLOOKUP(Veg_Table[[#This Row],[EVM_LAST_EDITOR]],Roster_Table[#All],3,FALSE),"zAWRR Not in Roster")</f>
        <v>Roberto</v>
      </c>
      <c r="AC127" s="1" t="str">
        <f>_xlfn.IFNA(VLOOKUP(Veg_Table[[#This Row],[EVM_LAST_EDITOR]],Roster_Table[#All],2,FALSE),"zAWRR Not in Roster")</f>
        <v>Ayala</v>
      </c>
      <c r="AD127" s="1" t="str">
        <f>IF(_xlfn.CONCAT(Veg_Table[[#This Row],[First_Name]]," ",Veg_Table[[#This Row],[Last_Name]])="zAWRR Not in Roster zAWRR Not in Roster","zAWRR Not in Roster",_xlfn.CONCAT(Veg_Table[[#This Row],[First_Name]]," ",Veg_Table[[#This Row],[Last_Name]]))</f>
        <v>Roberto Ayala</v>
      </c>
      <c r="AE127">
        <v>1703778</v>
      </c>
      <c r="AF127" t="s">
        <v>4368</v>
      </c>
      <c r="AG127" t="s">
        <v>97</v>
      </c>
      <c r="AH127" t="s">
        <v>4319</v>
      </c>
      <c r="AI127" t="s">
        <v>4338</v>
      </c>
      <c r="AJ127" t="s">
        <v>820</v>
      </c>
      <c r="AK127" t="s">
        <v>833</v>
      </c>
      <c r="AL127" t="s">
        <v>1024</v>
      </c>
      <c r="AM127" t="s">
        <v>875</v>
      </c>
      <c r="AN127" t="s">
        <v>25</v>
      </c>
      <c r="AO127" t="s">
        <v>25</v>
      </c>
      <c r="AP127">
        <v>24</v>
      </c>
      <c r="AQ127">
        <v>35</v>
      </c>
      <c r="AR127" t="s">
        <v>28</v>
      </c>
      <c r="AS127" t="s">
        <v>42</v>
      </c>
      <c r="AT127" t="s">
        <v>26</v>
      </c>
      <c r="AU127" t="s">
        <v>25</v>
      </c>
      <c r="AV127" t="s">
        <v>28</v>
      </c>
      <c r="AW127" t="s">
        <v>4369</v>
      </c>
      <c r="AX127" t="s">
        <v>987</v>
      </c>
      <c r="AY127" t="s">
        <v>1530</v>
      </c>
      <c r="AZ127">
        <v>5865470</v>
      </c>
      <c r="BA127" t="s">
        <v>42</v>
      </c>
      <c r="BB127" s="4">
        <v>43962.743052800928</v>
      </c>
      <c r="BC127" t="s">
        <v>28</v>
      </c>
      <c r="BD127" t="s">
        <v>29</v>
      </c>
      <c r="BF127" t="s">
        <v>28</v>
      </c>
      <c r="BG127" t="s">
        <v>28</v>
      </c>
      <c r="BH127" t="s">
        <v>28</v>
      </c>
      <c r="BI127" s="3"/>
      <c r="BJ127" t="s">
        <v>52</v>
      </c>
      <c r="BK127" s="30" t="s">
        <v>531</v>
      </c>
      <c r="BL127" s="3">
        <v>43962.743263321761</v>
      </c>
      <c r="BM127" t="s">
        <v>31</v>
      </c>
      <c r="BN127" t="s">
        <v>32</v>
      </c>
      <c r="BO127" t="s">
        <v>4321</v>
      </c>
      <c r="BP127" t="s">
        <v>4322</v>
      </c>
      <c r="BQ127" t="s">
        <v>991</v>
      </c>
      <c r="BR127" t="s">
        <v>28</v>
      </c>
      <c r="BS127" t="s">
        <v>28</v>
      </c>
      <c r="BT127" t="s">
        <v>1028</v>
      </c>
      <c r="BU127" s="3">
        <v>43820.458819444444</v>
      </c>
      <c r="BV127" t="s">
        <v>803</v>
      </c>
      <c r="BW127" s="3">
        <v>43962.813762048609</v>
      </c>
      <c r="BX127" t="s">
        <v>4370</v>
      </c>
      <c r="CG127"/>
      <c r="CH127"/>
      <c r="CI127"/>
      <c r="CY127"/>
      <c r="DA127"/>
      <c r="DE127"/>
      <c r="DF127"/>
    </row>
    <row r="128" spans="1:110" x14ac:dyDescent="0.25">
      <c r="A128" s="1">
        <f>IF(Veg_Table[[#This Row],[VP_STATUS]]="Hold",0,IF(OR(AND(Veg_Table[[#This Row],[PRESCRIP]]="NW_No Work",Veg_Table[[#This Row],[VP_STATUS]]&lt;&gt;"No Work Required Under EVM"),AND(Veg_Table[[#This Row],[VP_STATUS]]="No Work Required Under EVM",Veg_Table[[#This Row],[PRESCRIP]]&lt;&gt;"NW_No Work")),1,0))</f>
        <v>0</v>
      </c>
      <c r="B128" s="1">
        <f>IF(Veg_Table[[#This Row],[SPECIES]]="",1,0)</f>
        <v>0</v>
      </c>
      <c r="C128" s="1">
        <f>IF(Veg_Table[[#This Row],[DIAMETER]]="",1,0)</f>
        <v>0</v>
      </c>
      <c r="D128" s="1">
        <f>IF(Veg_Table[[#This Row],[HEIGHT]]="",1,0)</f>
        <v>0</v>
      </c>
      <c r="E12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28" s="1">
        <f>IF(AND(Veg_Table[[#This Row],[TAT_RESULT]]="ABATE",Veg_Table[[#This Row],[PRESCRIP]]="NW_No Work"),1,0)</f>
        <v>0</v>
      </c>
      <c r="G128" s="1">
        <f>IF(OR(Veg_Table[[#This Row],[Prescription R-Scale]]="NA",Veg_Table[[#This Row],[Diameter R-Scale]]="NA"),0,IF(Veg_Table[[#This Row],[Diameter R-Scale]]&lt;&gt;Veg_Table[[#This Row],[Prescription R-Scale]],1,0))</f>
        <v>0</v>
      </c>
      <c r="H128" s="1">
        <f>IF(OR(AND(Veg_Table[[#This Row],[PRESCRIP]]="BC_Br Rmv", Veg_Table[[#This Row],[WOOD_MAN]]&lt;&gt;"Not Needed"),AND(Veg_Table[[#This Row],[PRESCRIP]]="BCS_Br Rmv+Trt", Veg_Table[[#This Row],[WOOD_MAN]]&lt;&gt;"Not Needed")),1,0)</f>
        <v>0</v>
      </c>
      <c r="I128" s="1">
        <f ca="1">IF(AND(Veg_Table[[#This Row],[Prescription_Changed]]="Yes",Veg_Table[[#This Row],[TAT_RESULT]]=""),1,0)</f>
        <v>0</v>
      </c>
      <c r="J128" s="1">
        <f ca="1">SUM(Veg_Table[[#This Row],[Prescription and Status do not match]:[Prescription_Edited_And_TAT_Is_Blank]])</f>
        <v>1</v>
      </c>
      <c r="K128" s="1">
        <f ca="1">IF(Veg_Table[[#This Row],[Sum of Errors]]&gt;0,1,0)</f>
        <v>1</v>
      </c>
      <c r="L128" s="1">
        <f>1</f>
        <v>1</v>
      </c>
      <c r="M12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28" s="1">
        <f>IF(OR(MID(Veg_Table[[#This Row],[PRESCRIP]],2,1)="1",MID(Veg_Table[[#This Row],[PRESCRIP]],2,1)="2",MID(Veg_Table[[#This Row],[PRESCRIP]],2,1)="3",MID(Veg_Table[[#This Row],[PRESCRIP]],2,1)="4"),_xlfn.NUMBERVALUE(MID(Veg_Table[[#This Row],[PRESCRIP]],2,1)),"NA")</f>
        <v>1</v>
      </c>
      <c r="O128" s="1">
        <f>WEEKNUM(Veg_Table[[#This Row],[EVM_LAST_EDITED_Day]],2)</f>
        <v>20</v>
      </c>
      <c r="P128" s="25">
        <f>IFERROR(DATE(YEAR(Veg_Table[[#This Row],[EVM_LAST_EDITED2]]),MONTH(Veg_Table[[#This Row],[EVM_LAST_EDITED2]]),DAY(Veg_Table[[#This Row],[EVM_LAST_EDITED2]])),DATE(2019,1,1))</f>
        <v>43962</v>
      </c>
      <c r="Q128" s="3">
        <f>VALUE(SUBSTITUTE(Veg_Table[[#This Row],[EVM_LAST_EDITED]],",",""))</f>
        <v>43962.7437741088</v>
      </c>
      <c r="R128" s="1" t="str">
        <f>_xlfn.IFNA(IF(Veg_Table[[#This Row],[EVM_LAST_EDITOR]]="","zBlank EVM Last Editor",VLOOKUP(Veg_Table[[#This Row],[EVM_LAST_EDITOR]],Roster_Table[#All],4,FALSE)),"zAWRR Not in Roster")</f>
        <v>MOW</v>
      </c>
      <c r="S128" s="1" t="str">
        <f>_xlfn.IFNA(IF(Veg_Table[[#This Row],[EVM_LAST_EDITOR]]="","zBlank EVM Last Editor",VLOOKUP(Veg_Table[[#This Row],[EVM_LAST_EDITOR]],Roster_Table[#All],16,FALSE)),"zCompany_AWRR not in Roster")</f>
        <v>Not in Sierra Roster</v>
      </c>
      <c r="T128" s="2">
        <f>IFERROR(DATE(YEAR(Veg_Table[[#This Row],[Created2]]),MONTH(Veg_Table[[#This Row],[Created2]]),DAY(Veg_Table[[#This Row],[Created2]])),DATE(2019,1,1))</f>
        <v>43820</v>
      </c>
      <c r="U128" s="3">
        <f>VALUE(SUBSTITUTE(Veg_Table[[#This Row],[Created]],",",""))</f>
        <v>43820.463148148097</v>
      </c>
      <c r="V128" s="3" t="str">
        <f ca="1">IFERROR(_xlfn.IFNA(CELL("contents",INDIRECT(_xlfn.CONCAT("Veg_Table_Production_Data!",ADDRESS(MATCH(_xlfn.MAXIFS(#REF!,#REF!,"="&amp;Veg_Table[[#This Row],[AUTO_ID]],#REF!,"&lt;"&amp;Veg_Table[[#This Row],[EVM_LAST_EDITED_Day]]),#REF!,0),COLUMN(#REF!),4,1,)))),""),"")</f>
        <v/>
      </c>
      <c r="W128" s="3" t="str">
        <f ca="1">IF(Veg_Table[[#This Row],[Previous_Prescription]]="","No",IF(Veg_Table[[#This Row],[Previous_Prescription]]=Veg_Table[[#This Row],[PRESCRIP]],"No","Yes"))</f>
        <v>No</v>
      </c>
      <c r="X128" s="3" t="str">
        <f>IF(Veg_Table[[#This Row],[EVM_LAST_EDITED_Day]]=Veg_Table[[#This Row],[Created_Day]],"New","Old")</f>
        <v>Old</v>
      </c>
      <c r="Y128" s="1">
        <f>IFERROR(IF(FIND("delete",LOWER(Veg_Table[[#This Row],[PI_COMMENTS]]))&gt;=1,1,0),0)</f>
        <v>0</v>
      </c>
      <c r="Z128" s="1" t="str">
        <f>_xlfn.IFNA(IF(Veg_Table[[#This Row],[EVM_LAST_EDITOR]]="","Yes",VLOOKUP(Veg_Table[[#This Row],[EVM_LAST_EDITOR]],Roster_Table[#All],15,FALSE)),"Yes")</f>
        <v>No</v>
      </c>
      <c r="AA12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8" s="1" t="str">
        <f>_xlfn.IFNA(VLOOKUP(Veg_Table[[#This Row],[EVM_LAST_EDITOR]],Roster_Table[#All],3,FALSE),"zAWRR Not in Roster")</f>
        <v>Roberto</v>
      </c>
      <c r="AC128" s="1" t="str">
        <f>_xlfn.IFNA(VLOOKUP(Veg_Table[[#This Row],[EVM_LAST_EDITOR]],Roster_Table[#All],2,FALSE),"zAWRR Not in Roster")</f>
        <v>Ayala</v>
      </c>
      <c r="AD128" s="1" t="str">
        <f>IF(_xlfn.CONCAT(Veg_Table[[#This Row],[First_Name]]," ",Veg_Table[[#This Row],[Last_Name]])="zAWRR Not in Roster zAWRR Not in Roster","zAWRR Not in Roster",_xlfn.CONCAT(Veg_Table[[#This Row],[First_Name]]," ",Veg_Table[[#This Row],[Last_Name]]))</f>
        <v>Roberto Ayala</v>
      </c>
      <c r="AE128">
        <v>1703755</v>
      </c>
      <c r="AF128" t="s">
        <v>4353</v>
      </c>
      <c r="AG128" t="s">
        <v>97</v>
      </c>
      <c r="AH128" t="s">
        <v>4319</v>
      </c>
      <c r="AI128" t="s">
        <v>4338</v>
      </c>
      <c r="AJ128" t="s">
        <v>820</v>
      </c>
      <c r="AK128" t="s">
        <v>833</v>
      </c>
      <c r="AL128" t="s">
        <v>1024</v>
      </c>
      <c r="AM128" t="s">
        <v>34</v>
      </c>
      <c r="AN128" t="s">
        <v>25</v>
      </c>
      <c r="AO128" t="s">
        <v>25</v>
      </c>
      <c r="AP128">
        <v>7</v>
      </c>
      <c r="AQ128">
        <v>21</v>
      </c>
      <c r="AR128" t="s">
        <v>28</v>
      </c>
      <c r="AS128" t="s">
        <v>45</v>
      </c>
      <c r="AT128" t="s">
        <v>26</v>
      </c>
      <c r="AU128" t="s">
        <v>25</v>
      </c>
      <c r="AV128" t="s">
        <v>28</v>
      </c>
      <c r="AW128" t="s">
        <v>4354</v>
      </c>
      <c r="AX128" t="s">
        <v>987</v>
      </c>
      <c r="AY128" t="s">
        <v>1530</v>
      </c>
      <c r="AZ128">
        <v>5865470</v>
      </c>
      <c r="BA128" t="s">
        <v>45</v>
      </c>
      <c r="BB128" s="4">
        <v>43962.743638576387</v>
      </c>
      <c r="BC128" t="s">
        <v>28</v>
      </c>
      <c r="BD128" t="s">
        <v>29</v>
      </c>
      <c r="BF128" t="s">
        <v>28</v>
      </c>
      <c r="BG128" t="s">
        <v>28</v>
      </c>
      <c r="BH128" t="s">
        <v>28</v>
      </c>
      <c r="BI128" s="3"/>
      <c r="BJ128" t="s">
        <v>52</v>
      </c>
      <c r="BK128" s="30" t="s">
        <v>531</v>
      </c>
      <c r="BL128" s="3">
        <v>43962.7437741088</v>
      </c>
      <c r="BM128" t="s">
        <v>31</v>
      </c>
      <c r="BN128" t="s">
        <v>32</v>
      </c>
      <c r="BO128" t="s">
        <v>4321</v>
      </c>
      <c r="BP128" t="s">
        <v>4322</v>
      </c>
      <c r="BQ128" t="s">
        <v>991</v>
      </c>
      <c r="BR128" t="s">
        <v>28</v>
      </c>
      <c r="BS128" t="s">
        <v>28</v>
      </c>
      <c r="BT128" t="s">
        <v>1026</v>
      </c>
      <c r="BU128" s="3">
        <v>43820.463148148148</v>
      </c>
      <c r="BV128" t="s">
        <v>803</v>
      </c>
      <c r="BW128" s="3">
        <v>43962.813762048609</v>
      </c>
      <c r="BX128" t="s">
        <v>4355</v>
      </c>
      <c r="CG128"/>
      <c r="CH128"/>
      <c r="CI128"/>
      <c r="CY128"/>
      <c r="DA128"/>
      <c r="DE128"/>
      <c r="DF128"/>
    </row>
    <row r="129" spans="1:110" x14ac:dyDescent="0.25">
      <c r="A129" s="1">
        <f>IF(Veg_Table[[#This Row],[VP_STATUS]]="Hold",0,IF(OR(AND(Veg_Table[[#This Row],[PRESCRIP]]="NW_No Work",Veg_Table[[#This Row],[VP_STATUS]]&lt;&gt;"No Work Required Under EVM"),AND(Veg_Table[[#This Row],[VP_STATUS]]="No Work Required Under EVM",Veg_Table[[#This Row],[PRESCRIP]]&lt;&gt;"NW_No Work")),1,0))</f>
        <v>0</v>
      </c>
      <c r="B129" s="1">
        <f>IF(Veg_Table[[#This Row],[SPECIES]]="",1,0)</f>
        <v>0</v>
      </c>
      <c r="C129" s="1">
        <f>IF(Veg_Table[[#This Row],[DIAMETER]]="",1,0)</f>
        <v>0</v>
      </c>
      <c r="D129" s="1">
        <f>IF(Veg_Table[[#This Row],[HEIGHT]]="",1,0)</f>
        <v>0</v>
      </c>
      <c r="E12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29" s="1">
        <f>IF(AND(Veg_Table[[#This Row],[TAT_RESULT]]="ABATE",Veg_Table[[#This Row],[PRESCRIP]]="NW_No Work"),1,0)</f>
        <v>0</v>
      </c>
      <c r="G129" s="1">
        <f>IF(OR(Veg_Table[[#This Row],[Prescription R-Scale]]="NA",Veg_Table[[#This Row],[Diameter R-Scale]]="NA"),0,IF(Veg_Table[[#This Row],[Diameter R-Scale]]&lt;&gt;Veg_Table[[#This Row],[Prescription R-Scale]],1,0))</f>
        <v>0</v>
      </c>
      <c r="H129" s="1">
        <f>IF(OR(AND(Veg_Table[[#This Row],[PRESCRIP]]="BC_Br Rmv", Veg_Table[[#This Row],[WOOD_MAN]]&lt;&gt;"Not Needed"),AND(Veg_Table[[#This Row],[PRESCRIP]]="BCS_Br Rmv+Trt", Veg_Table[[#This Row],[WOOD_MAN]]&lt;&gt;"Not Needed")),1,0)</f>
        <v>0</v>
      </c>
      <c r="I129" s="1">
        <f ca="1">IF(AND(Veg_Table[[#This Row],[Prescription_Changed]]="Yes",Veg_Table[[#This Row],[TAT_RESULT]]=""),1,0)</f>
        <v>0</v>
      </c>
      <c r="J129" s="1">
        <f ca="1">SUM(Veg_Table[[#This Row],[Prescription and Status do not match]:[Prescription_Edited_And_TAT_Is_Blank]])</f>
        <v>1</v>
      </c>
      <c r="K129" s="1">
        <f ca="1">IF(Veg_Table[[#This Row],[Sum of Errors]]&gt;0,1,0)</f>
        <v>1</v>
      </c>
      <c r="L129" s="1">
        <f>1</f>
        <v>1</v>
      </c>
      <c r="M12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29" s="1">
        <f>IF(OR(MID(Veg_Table[[#This Row],[PRESCRIP]],2,1)="1",MID(Veg_Table[[#This Row],[PRESCRIP]],2,1)="2",MID(Veg_Table[[#This Row],[PRESCRIP]],2,1)="3",MID(Veg_Table[[#This Row],[PRESCRIP]],2,1)="4"),_xlfn.NUMBERVALUE(MID(Veg_Table[[#This Row],[PRESCRIP]],2,1)),"NA")</f>
        <v>1</v>
      </c>
      <c r="O129" s="1">
        <f>WEEKNUM(Veg_Table[[#This Row],[EVM_LAST_EDITED_Day]],2)</f>
        <v>20</v>
      </c>
      <c r="P129" s="25">
        <f>IFERROR(DATE(YEAR(Veg_Table[[#This Row],[EVM_LAST_EDITED2]]),MONTH(Veg_Table[[#This Row],[EVM_LAST_EDITED2]]),DAY(Veg_Table[[#This Row],[EVM_LAST_EDITED2]])),DATE(2019,1,1))</f>
        <v>43962</v>
      </c>
      <c r="Q129" s="3">
        <f>VALUE(SUBSTITUTE(Veg_Table[[#This Row],[EVM_LAST_EDITED]],",",""))</f>
        <v>43962.7443012847</v>
      </c>
      <c r="R129" s="1" t="str">
        <f>_xlfn.IFNA(IF(Veg_Table[[#This Row],[EVM_LAST_EDITOR]]="","zBlank EVM Last Editor",VLOOKUP(Veg_Table[[#This Row],[EVM_LAST_EDITOR]],Roster_Table[#All],4,FALSE)),"zAWRR Not in Roster")</f>
        <v>MOW</v>
      </c>
      <c r="S129" s="1" t="str">
        <f>_xlfn.IFNA(IF(Veg_Table[[#This Row],[EVM_LAST_EDITOR]]="","zBlank EVM Last Editor",VLOOKUP(Veg_Table[[#This Row],[EVM_LAST_EDITOR]],Roster_Table[#All],16,FALSE)),"zCompany_AWRR not in Roster")</f>
        <v>Not in Sierra Roster</v>
      </c>
      <c r="T129" s="2">
        <f>IFERROR(DATE(YEAR(Veg_Table[[#This Row],[Created2]]),MONTH(Veg_Table[[#This Row],[Created2]]),DAY(Veg_Table[[#This Row],[Created2]])),DATE(2019,1,1))</f>
        <v>43820</v>
      </c>
      <c r="U129" s="3">
        <f>VALUE(SUBSTITUTE(Veg_Table[[#This Row],[Created]],",",""))</f>
        <v>43820.460509259297</v>
      </c>
      <c r="V129" s="3" t="str">
        <f ca="1">IFERROR(_xlfn.IFNA(CELL("contents",INDIRECT(_xlfn.CONCAT("Veg_Table_Production_Data!",ADDRESS(MATCH(_xlfn.MAXIFS(#REF!,#REF!,"="&amp;Veg_Table[[#This Row],[AUTO_ID]],#REF!,"&lt;"&amp;Veg_Table[[#This Row],[EVM_LAST_EDITED_Day]]),#REF!,0),COLUMN(#REF!),4,1,)))),""),"")</f>
        <v/>
      </c>
      <c r="W129" s="3" t="str">
        <f ca="1">IF(Veg_Table[[#This Row],[Previous_Prescription]]="","No",IF(Veg_Table[[#This Row],[Previous_Prescription]]=Veg_Table[[#This Row],[PRESCRIP]],"No","Yes"))</f>
        <v>No</v>
      </c>
      <c r="X129" s="3" t="str">
        <f>IF(Veg_Table[[#This Row],[EVM_LAST_EDITED_Day]]=Veg_Table[[#This Row],[Created_Day]],"New","Old")</f>
        <v>Old</v>
      </c>
      <c r="Y129" s="1">
        <f>IFERROR(IF(FIND("delete",LOWER(Veg_Table[[#This Row],[PI_COMMENTS]]))&gt;=1,1,0),0)</f>
        <v>0</v>
      </c>
      <c r="Z129" s="1" t="str">
        <f>_xlfn.IFNA(IF(Veg_Table[[#This Row],[EVM_LAST_EDITOR]]="","Yes",VLOOKUP(Veg_Table[[#This Row],[EVM_LAST_EDITOR]],Roster_Table[#All],15,FALSE)),"Yes")</f>
        <v>No</v>
      </c>
      <c r="AA12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9" s="1" t="str">
        <f>_xlfn.IFNA(VLOOKUP(Veg_Table[[#This Row],[EVM_LAST_EDITOR]],Roster_Table[#All],3,FALSE),"zAWRR Not in Roster")</f>
        <v>Roberto</v>
      </c>
      <c r="AC129" s="1" t="str">
        <f>_xlfn.IFNA(VLOOKUP(Veg_Table[[#This Row],[EVM_LAST_EDITOR]],Roster_Table[#All],2,FALSE),"zAWRR Not in Roster")</f>
        <v>Ayala</v>
      </c>
      <c r="AD129" s="1" t="str">
        <f>IF(_xlfn.CONCAT(Veg_Table[[#This Row],[First_Name]]," ",Veg_Table[[#This Row],[Last_Name]])="zAWRR Not in Roster zAWRR Not in Roster","zAWRR Not in Roster",_xlfn.CONCAT(Veg_Table[[#This Row],[First_Name]]," ",Veg_Table[[#This Row],[Last_Name]]))</f>
        <v>Roberto Ayala</v>
      </c>
      <c r="AE129">
        <v>1703754</v>
      </c>
      <c r="AF129" t="s">
        <v>4350</v>
      </c>
      <c r="AG129" t="s">
        <v>97</v>
      </c>
      <c r="AH129" t="s">
        <v>4319</v>
      </c>
      <c r="AI129" t="s">
        <v>4338</v>
      </c>
      <c r="AJ129" t="s">
        <v>820</v>
      </c>
      <c r="AK129" t="s">
        <v>833</v>
      </c>
      <c r="AL129" t="s">
        <v>1024</v>
      </c>
      <c r="AM129" t="s">
        <v>34</v>
      </c>
      <c r="AN129" t="s">
        <v>25</v>
      </c>
      <c r="AO129" t="s">
        <v>25</v>
      </c>
      <c r="AP129">
        <v>5</v>
      </c>
      <c r="AQ129">
        <v>23</v>
      </c>
      <c r="AR129" t="s">
        <v>28</v>
      </c>
      <c r="AS129" t="s">
        <v>45</v>
      </c>
      <c r="AT129" t="s">
        <v>26</v>
      </c>
      <c r="AU129" t="s">
        <v>25</v>
      </c>
      <c r="AV129" t="s">
        <v>28</v>
      </c>
      <c r="AW129" t="s">
        <v>4351</v>
      </c>
      <c r="AX129" t="s">
        <v>987</v>
      </c>
      <c r="AY129" t="s">
        <v>1530</v>
      </c>
      <c r="AZ129">
        <v>5865470</v>
      </c>
      <c r="BA129" t="s">
        <v>45</v>
      </c>
      <c r="BB129" s="4">
        <v>43962.744171261576</v>
      </c>
      <c r="BC129" t="s">
        <v>28</v>
      </c>
      <c r="BD129" t="s">
        <v>29</v>
      </c>
      <c r="BF129" t="s">
        <v>28</v>
      </c>
      <c r="BG129" t="s">
        <v>28</v>
      </c>
      <c r="BH129" t="s">
        <v>28</v>
      </c>
      <c r="BI129" s="3"/>
      <c r="BJ129" t="s">
        <v>52</v>
      </c>
      <c r="BK129" s="30" t="s">
        <v>531</v>
      </c>
      <c r="BL129" s="3">
        <v>43962.744301284722</v>
      </c>
      <c r="BM129" t="s">
        <v>31</v>
      </c>
      <c r="BN129" t="s">
        <v>32</v>
      </c>
      <c r="BO129" t="s">
        <v>4321</v>
      </c>
      <c r="BP129" t="s">
        <v>4322</v>
      </c>
      <c r="BQ129" t="s">
        <v>991</v>
      </c>
      <c r="BR129" t="s">
        <v>28</v>
      </c>
      <c r="BS129" t="s">
        <v>28</v>
      </c>
      <c r="BT129" t="s">
        <v>1026</v>
      </c>
      <c r="BU129" s="3">
        <v>43820.460509259261</v>
      </c>
      <c r="BV129" t="s">
        <v>803</v>
      </c>
      <c r="BW129" s="3">
        <v>43962.813762048609</v>
      </c>
      <c r="BX129" t="s">
        <v>4352</v>
      </c>
      <c r="CG129"/>
      <c r="CH129"/>
      <c r="CI129"/>
      <c r="CY129"/>
      <c r="DA129"/>
      <c r="DE129"/>
      <c r="DF129"/>
    </row>
    <row r="130" spans="1:110" x14ac:dyDescent="0.25">
      <c r="A130" s="1">
        <f>IF(Veg_Table[[#This Row],[VP_STATUS]]="Hold",0,IF(OR(AND(Veg_Table[[#This Row],[PRESCRIP]]="NW_No Work",Veg_Table[[#This Row],[VP_STATUS]]&lt;&gt;"No Work Required Under EVM"),AND(Veg_Table[[#This Row],[VP_STATUS]]="No Work Required Under EVM",Veg_Table[[#This Row],[PRESCRIP]]&lt;&gt;"NW_No Work")),1,0))</f>
        <v>0</v>
      </c>
      <c r="B130" s="1">
        <f>IF(Veg_Table[[#This Row],[SPECIES]]="",1,0)</f>
        <v>0</v>
      </c>
      <c r="C130" s="1">
        <f>IF(Veg_Table[[#This Row],[DIAMETER]]="",1,0)</f>
        <v>0</v>
      </c>
      <c r="D130" s="1">
        <f>IF(Veg_Table[[#This Row],[HEIGHT]]="",1,0)</f>
        <v>0</v>
      </c>
      <c r="E13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30" s="1">
        <f>IF(AND(Veg_Table[[#This Row],[TAT_RESULT]]="ABATE",Veg_Table[[#This Row],[PRESCRIP]]="NW_No Work"),1,0)</f>
        <v>0</v>
      </c>
      <c r="G130" s="1">
        <f>IF(OR(Veg_Table[[#This Row],[Prescription R-Scale]]="NA",Veg_Table[[#This Row],[Diameter R-Scale]]="NA"),0,IF(Veg_Table[[#This Row],[Diameter R-Scale]]&lt;&gt;Veg_Table[[#This Row],[Prescription R-Scale]],1,0))</f>
        <v>1</v>
      </c>
      <c r="H130" s="1">
        <f>IF(OR(AND(Veg_Table[[#This Row],[PRESCRIP]]="BC_Br Rmv", Veg_Table[[#This Row],[WOOD_MAN]]&lt;&gt;"Not Needed"),AND(Veg_Table[[#This Row],[PRESCRIP]]="BCS_Br Rmv+Trt", Veg_Table[[#This Row],[WOOD_MAN]]&lt;&gt;"Not Needed")),1,0)</f>
        <v>0</v>
      </c>
      <c r="I130" s="1">
        <f ca="1">IF(AND(Veg_Table[[#This Row],[Prescription_Changed]]="Yes",Veg_Table[[#This Row],[TAT_RESULT]]=""),1,0)</f>
        <v>0</v>
      </c>
      <c r="J130" s="1">
        <f ca="1">SUM(Veg_Table[[#This Row],[Prescription and Status do not match]:[Prescription_Edited_And_TAT_Is_Blank]])</f>
        <v>2</v>
      </c>
      <c r="K130" s="1">
        <f ca="1">IF(Veg_Table[[#This Row],[Sum of Errors]]&gt;0,1,0)</f>
        <v>1</v>
      </c>
      <c r="L130" s="1">
        <f>1</f>
        <v>1</v>
      </c>
      <c r="M13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30" s="1">
        <f>IF(OR(MID(Veg_Table[[#This Row],[PRESCRIP]],2,1)="1",MID(Veg_Table[[#This Row],[PRESCRIP]],2,1)="2",MID(Veg_Table[[#This Row],[PRESCRIP]],2,1)="3",MID(Veg_Table[[#This Row],[PRESCRIP]],2,1)="4"),_xlfn.NUMBERVALUE(MID(Veg_Table[[#This Row],[PRESCRIP]],2,1)),"NA")</f>
        <v>3</v>
      </c>
      <c r="O130" s="1">
        <f>WEEKNUM(Veg_Table[[#This Row],[EVM_LAST_EDITED_Day]],2)</f>
        <v>20</v>
      </c>
      <c r="P130" s="25">
        <f>IFERROR(DATE(YEAR(Veg_Table[[#This Row],[EVM_LAST_EDITED2]]),MONTH(Veg_Table[[#This Row],[EVM_LAST_EDITED2]]),DAY(Veg_Table[[#This Row],[EVM_LAST_EDITED2]])),DATE(2019,1,1))</f>
        <v>43962</v>
      </c>
      <c r="Q130" s="3">
        <f>VALUE(SUBSTITUTE(Veg_Table[[#This Row],[EVM_LAST_EDITED]],",",""))</f>
        <v>43962.748200706003</v>
      </c>
      <c r="R130" s="1" t="str">
        <f>_xlfn.IFNA(IF(Veg_Table[[#This Row],[EVM_LAST_EDITOR]]="","zBlank EVM Last Editor",VLOOKUP(Veg_Table[[#This Row],[EVM_LAST_EDITOR]],Roster_Table[#All],4,FALSE)),"zAWRR Not in Roster")</f>
        <v>MOW</v>
      </c>
      <c r="S130" s="1" t="str">
        <f>_xlfn.IFNA(IF(Veg_Table[[#This Row],[EVM_LAST_EDITOR]]="","zBlank EVM Last Editor",VLOOKUP(Veg_Table[[#This Row],[EVM_LAST_EDITOR]],Roster_Table[#All],16,FALSE)),"zCompany_AWRR not in Roster")</f>
        <v>Not in Sierra Roster</v>
      </c>
      <c r="T130" s="2">
        <f>IFERROR(DATE(YEAR(Veg_Table[[#This Row],[Created2]]),MONTH(Veg_Table[[#This Row],[Created2]]),DAY(Veg_Table[[#This Row],[Created2]])),DATE(2019,1,1))</f>
        <v>43820</v>
      </c>
      <c r="U130" s="3">
        <f>VALUE(SUBSTITUTE(Veg_Table[[#This Row],[Created]],",",""))</f>
        <v>43820.4437384259</v>
      </c>
      <c r="V130" s="3" t="str">
        <f ca="1">IFERROR(_xlfn.IFNA(CELL("contents",INDIRECT(_xlfn.CONCAT("Veg_Table_Production_Data!",ADDRESS(MATCH(_xlfn.MAXIFS(#REF!,#REF!,"="&amp;Veg_Table[[#This Row],[AUTO_ID]],#REF!,"&lt;"&amp;Veg_Table[[#This Row],[EVM_LAST_EDITED_Day]]),#REF!,0),COLUMN(#REF!),4,1,)))),""),"")</f>
        <v/>
      </c>
      <c r="W130" s="3" t="str">
        <f ca="1">IF(Veg_Table[[#This Row],[Previous_Prescription]]="","No",IF(Veg_Table[[#This Row],[Previous_Prescription]]=Veg_Table[[#This Row],[PRESCRIP]],"No","Yes"))</f>
        <v>No</v>
      </c>
      <c r="X130" s="3" t="str">
        <f>IF(Veg_Table[[#This Row],[EVM_LAST_EDITED_Day]]=Veg_Table[[#This Row],[Created_Day]],"New","Old")</f>
        <v>Old</v>
      </c>
      <c r="Y130" s="1">
        <f>IFERROR(IF(FIND("delete",LOWER(Veg_Table[[#This Row],[PI_COMMENTS]]))&gt;=1,1,0),0)</f>
        <v>0</v>
      </c>
      <c r="Z130" s="1" t="str">
        <f>_xlfn.IFNA(IF(Veg_Table[[#This Row],[EVM_LAST_EDITOR]]="","Yes",VLOOKUP(Veg_Table[[#This Row],[EVM_LAST_EDITOR]],Roster_Table[#All],15,FALSE)),"Yes")</f>
        <v>No</v>
      </c>
      <c r="AA13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0" s="1" t="str">
        <f>_xlfn.IFNA(VLOOKUP(Veg_Table[[#This Row],[EVM_LAST_EDITOR]],Roster_Table[#All],3,FALSE),"zAWRR Not in Roster")</f>
        <v>Roberto</v>
      </c>
      <c r="AC130" s="1" t="str">
        <f>_xlfn.IFNA(VLOOKUP(Veg_Table[[#This Row],[EVM_LAST_EDITOR]],Roster_Table[#All],2,FALSE),"zAWRR Not in Roster")</f>
        <v>Ayala</v>
      </c>
      <c r="AD130" s="1" t="str">
        <f>IF(_xlfn.CONCAT(Veg_Table[[#This Row],[First_Name]]," ",Veg_Table[[#This Row],[Last_Name]])="zAWRR Not in Roster zAWRR Not in Roster","zAWRR Not in Roster",_xlfn.CONCAT(Veg_Table[[#This Row],[First_Name]]," ",Veg_Table[[#This Row],[Last_Name]]))</f>
        <v>Roberto Ayala</v>
      </c>
      <c r="AE130">
        <v>1703776</v>
      </c>
      <c r="AF130" t="s">
        <v>4365</v>
      </c>
      <c r="AG130" t="s">
        <v>97</v>
      </c>
      <c r="AH130" t="s">
        <v>4319</v>
      </c>
      <c r="AI130" t="s">
        <v>4338</v>
      </c>
      <c r="AJ130" t="s">
        <v>820</v>
      </c>
      <c r="AK130" t="s">
        <v>833</v>
      </c>
      <c r="AL130" t="s">
        <v>1024</v>
      </c>
      <c r="AM130" t="s">
        <v>34</v>
      </c>
      <c r="AN130" t="s">
        <v>25</v>
      </c>
      <c r="AO130" t="s">
        <v>25</v>
      </c>
      <c r="AP130">
        <v>22</v>
      </c>
      <c r="AQ130">
        <v>66</v>
      </c>
      <c r="AR130" t="s">
        <v>28</v>
      </c>
      <c r="AS130" t="s">
        <v>51</v>
      </c>
      <c r="AT130" t="s">
        <v>26</v>
      </c>
      <c r="AU130" t="s">
        <v>25</v>
      </c>
      <c r="AV130" t="s">
        <v>519</v>
      </c>
      <c r="AW130" t="s">
        <v>4366</v>
      </c>
      <c r="AX130" t="s">
        <v>987</v>
      </c>
      <c r="AY130" t="s">
        <v>1530</v>
      </c>
      <c r="AZ130">
        <v>5865470</v>
      </c>
      <c r="BA130" t="s">
        <v>51</v>
      </c>
      <c r="BB130" s="4">
        <v>43962.747799409721</v>
      </c>
      <c r="BC130" t="s">
        <v>28</v>
      </c>
      <c r="BD130" t="s">
        <v>29</v>
      </c>
      <c r="BF130" t="s">
        <v>28</v>
      </c>
      <c r="BG130" t="s">
        <v>28</v>
      </c>
      <c r="BH130" t="s">
        <v>28</v>
      </c>
      <c r="BI130" s="3"/>
      <c r="BJ130" t="s">
        <v>52</v>
      </c>
      <c r="BK130" s="30" t="s">
        <v>531</v>
      </c>
      <c r="BL130" s="3">
        <v>43962.748200706017</v>
      </c>
      <c r="BM130" t="s">
        <v>31</v>
      </c>
      <c r="BN130" t="s">
        <v>32</v>
      </c>
      <c r="BO130" t="s">
        <v>4321</v>
      </c>
      <c r="BP130" t="s">
        <v>4322</v>
      </c>
      <c r="BQ130" t="s">
        <v>991</v>
      </c>
      <c r="BR130" t="s">
        <v>28</v>
      </c>
      <c r="BS130" t="s">
        <v>28</v>
      </c>
      <c r="BT130" t="s">
        <v>1028</v>
      </c>
      <c r="BU130" s="3">
        <v>43820.443738425929</v>
      </c>
      <c r="BV130" t="s">
        <v>803</v>
      </c>
      <c r="BW130" s="3">
        <v>43962.813762048609</v>
      </c>
      <c r="BX130" t="s">
        <v>4367</v>
      </c>
      <c r="CG130"/>
      <c r="CH130"/>
      <c r="CI130"/>
      <c r="CY130"/>
      <c r="DA130"/>
      <c r="DE130"/>
      <c r="DF130"/>
    </row>
    <row r="131" spans="1:110" x14ac:dyDescent="0.25">
      <c r="A131" s="1">
        <f>IF(Veg_Table[[#This Row],[VP_STATUS]]="Hold",0,IF(OR(AND(Veg_Table[[#This Row],[PRESCRIP]]="NW_No Work",Veg_Table[[#This Row],[VP_STATUS]]&lt;&gt;"No Work Required Under EVM"),AND(Veg_Table[[#This Row],[VP_STATUS]]="No Work Required Under EVM",Veg_Table[[#This Row],[PRESCRIP]]&lt;&gt;"NW_No Work")),1,0))</f>
        <v>0</v>
      </c>
      <c r="B131" s="1">
        <f>IF(Veg_Table[[#This Row],[SPECIES]]="",1,0)</f>
        <v>0</v>
      </c>
      <c r="C131" s="1">
        <f>IF(Veg_Table[[#This Row],[DIAMETER]]="",1,0)</f>
        <v>0</v>
      </c>
      <c r="D131" s="1">
        <f>IF(Veg_Table[[#This Row],[HEIGHT]]="",1,0)</f>
        <v>0</v>
      </c>
      <c r="E13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31" s="1">
        <f>IF(AND(Veg_Table[[#This Row],[TAT_RESULT]]="ABATE",Veg_Table[[#This Row],[PRESCRIP]]="NW_No Work"),1,0)</f>
        <v>0</v>
      </c>
      <c r="G131" s="1">
        <f>IF(OR(Veg_Table[[#This Row],[Prescription R-Scale]]="NA",Veg_Table[[#This Row],[Diameter R-Scale]]="NA"),0,IF(Veg_Table[[#This Row],[Diameter R-Scale]]&lt;&gt;Veg_Table[[#This Row],[Prescription R-Scale]],1,0))</f>
        <v>0</v>
      </c>
      <c r="H131" s="1">
        <f>IF(OR(AND(Veg_Table[[#This Row],[PRESCRIP]]="BC_Br Rmv", Veg_Table[[#This Row],[WOOD_MAN]]&lt;&gt;"Not Needed"),AND(Veg_Table[[#This Row],[PRESCRIP]]="BCS_Br Rmv+Trt", Veg_Table[[#This Row],[WOOD_MAN]]&lt;&gt;"Not Needed")),1,0)</f>
        <v>0</v>
      </c>
      <c r="I131" s="1">
        <f ca="1">IF(AND(Veg_Table[[#This Row],[Prescription_Changed]]="Yes",Veg_Table[[#This Row],[TAT_RESULT]]=""),1,0)</f>
        <v>0</v>
      </c>
      <c r="J131" s="1">
        <f ca="1">SUM(Veg_Table[[#This Row],[Prescription and Status do not match]:[Prescription_Edited_And_TAT_Is_Blank]])</f>
        <v>1</v>
      </c>
      <c r="K131" s="1">
        <f ca="1">IF(Veg_Table[[#This Row],[Sum of Errors]]&gt;0,1,0)</f>
        <v>1</v>
      </c>
      <c r="L131" s="1">
        <f>1</f>
        <v>1</v>
      </c>
      <c r="M13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31" s="1">
        <f>IF(OR(MID(Veg_Table[[#This Row],[PRESCRIP]],2,1)="1",MID(Veg_Table[[#This Row],[PRESCRIP]],2,1)="2",MID(Veg_Table[[#This Row],[PRESCRIP]],2,1)="3",MID(Veg_Table[[#This Row],[PRESCRIP]],2,1)="4"),_xlfn.NUMBERVALUE(MID(Veg_Table[[#This Row],[PRESCRIP]],2,1)),"NA")</f>
        <v>3</v>
      </c>
      <c r="O131" s="1">
        <f>WEEKNUM(Veg_Table[[#This Row],[EVM_LAST_EDITED_Day]],2)</f>
        <v>20</v>
      </c>
      <c r="P131" s="25">
        <f>IFERROR(DATE(YEAR(Veg_Table[[#This Row],[EVM_LAST_EDITED2]]),MONTH(Veg_Table[[#This Row],[EVM_LAST_EDITED2]]),DAY(Veg_Table[[#This Row],[EVM_LAST_EDITED2]])),DATE(2019,1,1))</f>
        <v>43962</v>
      </c>
      <c r="Q131" s="3">
        <f>VALUE(SUBSTITUTE(Veg_Table[[#This Row],[EVM_LAST_EDITED]],",",""))</f>
        <v>43962.748982546298</v>
      </c>
      <c r="R131" s="1" t="str">
        <f>_xlfn.IFNA(IF(Veg_Table[[#This Row],[EVM_LAST_EDITOR]]="","zBlank EVM Last Editor",VLOOKUP(Veg_Table[[#This Row],[EVM_LAST_EDITOR]],Roster_Table[#All],4,FALSE)),"zAWRR Not in Roster")</f>
        <v>MOW</v>
      </c>
      <c r="S131" s="1" t="str">
        <f>_xlfn.IFNA(IF(Veg_Table[[#This Row],[EVM_LAST_EDITOR]]="","zBlank EVM Last Editor",VLOOKUP(Veg_Table[[#This Row],[EVM_LAST_EDITOR]],Roster_Table[#All],16,FALSE)),"zCompany_AWRR not in Roster")</f>
        <v>Not in Sierra Roster</v>
      </c>
      <c r="T131" s="2">
        <f>IFERROR(DATE(YEAR(Veg_Table[[#This Row],[Created2]]),MONTH(Veg_Table[[#This Row],[Created2]]),DAY(Veg_Table[[#This Row],[Created2]])),DATE(2019,1,1))</f>
        <v>43820</v>
      </c>
      <c r="U131" s="3">
        <f>VALUE(SUBSTITUTE(Veg_Table[[#This Row],[Created]],",",""))</f>
        <v>43820.441307870402</v>
      </c>
      <c r="V131" s="3" t="str">
        <f ca="1">IFERROR(_xlfn.IFNA(CELL("contents",INDIRECT(_xlfn.CONCAT("Veg_Table_Production_Data!",ADDRESS(MATCH(_xlfn.MAXIFS(#REF!,#REF!,"="&amp;Veg_Table[[#This Row],[AUTO_ID]],#REF!,"&lt;"&amp;Veg_Table[[#This Row],[EVM_LAST_EDITED_Day]]),#REF!,0),COLUMN(#REF!),4,1,)))),""),"")</f>
        <v/>
      </c>
      <c r="W131" s="3" t="str">
        <f ca="1">IF(Veg_Table[[#This Row],[Previous_Prescription]]="","No",IF(Veg_Table[[#This Row],[Previous_Prescription]]=Veg_Table[[#This Row],[PRESCRIP]],"No","Yes"))</f>
        <v>No</v>
      </c>
      <c r="X131" s="3" t="str">
        <f>IF(Veg_Table[[#This Row],[EVM_LAST_EDITED_Day]]=Veg_Table[[#This Row],[Created_Day]],"New","Old")</f>
        <v>Old</v>
      </c>
      <c r="Y131" s="1">
        <f>IFERROR(IF(FIND("delete",LOWER(Veg_Table[[#This Row],[PI_COMMENTS]]))&gt;=1,1,0),0)</f>
        <v>0</v>
      </c>
      <c r="Z131" s="1" t="str">
        <f>_xlfn.IFNA(IF(Veg_Table[[#This Row],[EVM_LAST_EDITOR]]="","Yes",VLOOKUP(Veg_Table[[#This Row],[EVM_LAST_EDITOR]],Roster_Table[#All],15,FALSE)),"Yes")</f>
        <v>No</v>
      </c>
      <c r="AA13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1" s="1" t="str">
        <f>_xlfn.IFNA(VLOOKUP(Veg_Table[[#This Row],[EVM_LAST_EDITOR]],Roster_Table[#All],3,FALSE),"zAWRR Not in Roster")</f>
        <v>Roberto</v>
      </c>
      <c r="AC131" s="1" t="str">
        <f>_xlfn.IFNA(VLOOKUP(Veg_Table[[#This Row],[EVM_LAST_EDITOR]],Roster_Table[#All],2,FALSE),"zAWRR Not in Roster")</f>
        <v>Ayala</v>
      </c>
      <c r="AD131" s="1" t="str">
        <f>IF(_xlfn.CONCAT(Veg_Table[[#This Row],[First_Name]]," ",Veg_Table[[#This Row],[Last_Name]])="zAWRR Not in Roster zAWRR Not in Roster","zAWRR Not in Roster",_xlfn.CONCAT(Veg_Table[[#This Row],[First_Name]]," ",Veg_Table[[#This Row],[Last_Name]]))</f>
        <v>Roberto Ayala</v>
      </c>
      <c r="AE131">
        <v>1703775</v>
      </c>
      <c r="AF131" t="s">
        <v>4362</v>
      </c>
      <c r="AG131" t="s">
        <v>97</v>
      </c>
      <c r="AH131" t="s">
        <v>4319</v>
      </c>
      <c r="AI131" t="s">
        <v>4338</v>
      </c>
      <c r="AJ131" t="s">
        <v>820</v>
      </c>
      <c r="AK131" t="s">
        <v>833</v>
      </c>
      <c r="AL131" t="s">
        <v>1024</v>
      </c>
      <c r="AM131" t="s">
        <v>34</v>
      </c>
      <c r="AN131" t="s">
        <v>25</v>
      </c>
      <c r="AO131" t="s">
        <v>25</v>
      </c>
      <c r="AP131">
        <v>35</v>
      </c>
      <c r="AQ131">
        <v>66</v>
      </c>
      <c r="AR131" t="s">
        <v>28</v>
      </c>
      <c r="AS131" t="s">
        <v>51</v>
      </c>
      <c r="AT131" t="s">
        <v>26</v>
      </c>
      <c r="AU131" t="s">
        <v>25</v>
      </c>
      <c r="AV131" t="s">
        <v>519</v>
      </c>
      <c r="AW131" t="s">
        <v>4363</v>
      </c>
      <c r="AX131" t="s">
        <v>987</v>
      </c>
      <c r="AY131" t="s">
        <v>1530</v>
      </c>
      <c r="AZ131">
        <v>5865470</v>
      </c>
      <c r="BA131" t="s">
        <v>51</v>
      </c>
      <c r="BB131" s="4">
        <v>43962.748670740744</v>
      </c>
      <c r="BC131" t="s">
        <v>28</v>
      </c>
      <c r="BD131" t="s">
        <v>29</v>
      </c>
      <c r="BF131" t="s">
        <v>28</v>
      </c>
      <c r="BG131" t="s">
        <v>28</v>
      </c>
      <c r="BH131" t="s">
        <v>28</v>
      </c>
      <c r="BI131" s="3"/>
      <c r="BJ131" t="s">
        <v>52</v>
      </c>
      <c r="BK131" s="30" t="s">
        <v>531</v>
      </c>
      <c r="BL131" s="3">
        <v>43962.748982546298</v>
      </c>
      <c r="BM131" t="s">
        <v>31</v>
      </c>
      <c r="BN131" t="s">
        <v>32</v>
      </c>
      <c r="BO131" t="s">
        <v>4321</v>
      </c>
      <c r="BP131" t="s">
        <v>4322</v>
      </c>
      <c r="BQ131" t="s">
        <v>991</v>
      </c>
      <c r="BR131" t="s">
        <v>28</v>
      </c>
      <c r="BS131" t="s">
        <v>28</v>
      </c>
      <c r="BT131" t="s">
        <v>1028</v>
      </c>
      <c r="BU131" s="3">
        <v>43820.441307870373</v>
      </c>
      <c r="BV131" t="s">
        <v>803</v>
      </c>
      <c r="BW131" s="3">
        <v>43962.813762048609</v>
      </c>
      <c r="BX131" t="s">
        <v>4364</v>
      </c>
      <c r="CG131"/>
      <c r="CH131"/>
      <c r="CI131"/>
      <c r="CY131"/>
      <c r="DA131"/>
      <c r="DE131"/>
      <c r="DF131"/>
    </row>
    <row r="132" spans="1:110" x14ac:dyDescent="0.25">
      <c r="A132" s="1">
        <f>IF(Veg_Table[[#This Row],[VP_STATUS]]="Hold",0,IF(OR(AND(Veg_Table[[#This Row],[PRESCRIP]]="NW_No Work",Veg_Table[[#This Row],[VP_STATUS]]&lt;&gt;"No Work Required Under EVM"),AND(Veg_Table[[#This Row],[VP_STATUS]]="No Work Required Under EVM",Veg_Table[[#This Row],[PRESCRIP]]&lt;&gt;"NW_No Work")),1,0))</f>
        <v>0</v>
      </c>
      <c r="B132" s="1">
        <f>IF(Veg_Table[[#This Row],[SPECIES]]="",1,0)</f>
        <v>0</v>
      </c>
      <c r="C132" s="1">
        <f>IF(Veg_Table[[#This Row],[DIAMETER]]="",1,0)</f>
        <v>0</v>
      </c>
      <c r="D132" s="1">
        <f>IF(Veg_Table[[#This Row],[HEIGHT]]="",1,0)</f>
        <v>0</v>
      </c>
      <c r="E13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32" s="1">
        <f>IF(AND(Veg_Table[[#This Row],[TAT_RESULT]]="ABATE",Veg_Table[[#This Row],[PRESCRIP]]="NW_No Work"),1,0)</f>
        <v>0</v>
      </c>
      <c r="G132" s="1">
        <f>IF(OR(Veg_Table[[#This Row],[Prescription R-Scale]]="NA",Veg_Table[[#This Row],[Diameter R-Scale]]="NA"),0,IF(Veg_Table[[#This Row],[Diameter R-Scale]]&lt;&gt;Veg_Table[[#This Row],[Prescription R-Scale]],1,0))</f>
        <v>0</v>
      </c>
      <c r="H132" s="1">
        <f>IF(OR(AND(Veg_Table[[#This Row],[PRESCRIP]]="BC_Br Rmv", Veg_Table[[#This Row],[WOOD_MAN]]&lt;&gt;"Not Needed"),AND(Veg_Table[[#This Row],[PRESCRIP]]="BCS_Br Rmv+Trt", Veg_Table[[#This Row],[WOOD_MAN]]&lt;&gt;"Not Needed")),1,0)</f>
        <v>0</v>
      </c>
      <c r="I132" s="1">
        <f ca="1">IF(AND(Veg_Table[[#This Row],[Prescription_Changed]]="Yes",Veg_Table[[#This Row],[TAT_RESULT]]=""),1,0)</f>
        <v>0</v>
      </c>
      <c r="J132" s="1">
        <f ca="1">SUM(Veg_Table[[#This Row],[Prescription and Status do not match]:[Prescription_Edited_And_TAT_Is_Blank]])</f>
        <v>1</v>
      </c>
      <c r="K132" s="1">
        <f ca="1">IF(Veg_Table[[#This Row],[Sum of Errors]]&gt;0,1,0)</f>
        <v>1</v>
      </c>
      <c r="L132" s="1">
        <f>1</f>
        <v>1</v>
      </c>
      <c r="M13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32" s="1">
        <f>IF(OR(MID(Veg_Table[[#This Row],[PRESCRIP]],2,1)="1",MID(Veg_Table[[#This Row],[PRESCRIP]],2,1)="2",MID(Veg_Table[[#This Row],[PRESCRIP]],2,1)="3",MID(Veg_Table[[#This Row],[PRESCRIP]],2,1)="4"),_xlfn.NUMBERVALUE(MID(Veg_Table[[#This Row],[PRESCRIP]],2,1)),"NA")</f>
        <v>2</v>
      </c>
      <c r="O132" s="1">
        <f>WEEKNUM(Veg_Table[[#This Row],[EVM_LAST_EDITED_Day]],2)</f>
        <v>20</v>
      </c>
      <c r="P132" s="25">
        <f>IFERROR(DATE(YEAR(Veg_Table[[#This Row],[EVM_LAST_EDITED2]]),MONTH(Veg_Table[[#This Row],[EVM_LAST_EDITED2]]),DAY(Veg_Table[[#This Row],[EVM_LAST_EDITED2]])),DATE(2019,1,1))</f>
        <v>43962</v>
      </c>
      <c r="Q132" s="3">
        <f>VALUE(SUBSTITUTE(Veg_Table[[#This Row],[EVM_LAST_EDITED]],",",""))</f>
        <v>43962.7494472338</v>
      </c>
      <c r="R132" s="1" t="str">
        <f>_xlfn.IFNA(IF(Veg_Table[[#This Row],[EVM_LAST_EDITOR]]="","zBlank EVM Last Editor",VLOOKUP(Veg_Table[[#This Row],[EVM_LAST_EDITOR]],Roster_Table[#All],4,FALSE)),"zAWRR Not in Roster")</f>
        <v>MOW</v>
      </c>
      <c r="S132" s="1" t="str">
        <f>_xlfn.IFNA(IF(Veg_Table[[#This Row],[EVM_LAST_EDITOR]]="","zBlank EVM Last Editor",VLOOKUP(Veg_Table[[#This Row],[EVM_LAST_EDITOR]],Roster_Table[#All],16,FALSE)),"zCompany_AWRR not in Roster")</f>
        <v>Not in Sierra Roster</v>
      </c>
      <c r="T132" s="2">
        <f>IFERROR(DATE(YEAR(Veg_Table[[#This Row],[Created2]]),MONTH(Veg_Table[[#This Row],[Created2]]),DAY(Veg_Table[[#This Row],[Created2]])),DATE(2019,1,1))</f>
        <v>43820</v>
      </c>
      <c r="U132" s="3">
        <f>VALUE(SUBSTITUTE(Veg_Table[[#This Row],[Created]],",",""))</f>
        <v>43820.438923611102</v>
      </c>
      <c r="V132" s="3" t="str">
        <f ca="1">IFERROR(_xlfn.IFNA(CELL("contents",INDIRECT(_xlfn.CONCAT("Veg_Table_Production_Data!",ADDRESS(MATCH(_xlfn.MAXIFS(#REF!,#REF!,"="&amp;Veg_Table[[#This Row],[AUTO_ID]],#REF!,"&lt;"&amp;Veg_Table[[#This Row],[EVM_LAST_EDITED_Day]]),#REF!,0),COLUMN(#REF!),4,1,)))),""),"")</f>
        <v/>
      </c>
      <c r="W132" s="3" t="str">
        <f ca="1">IF(Veg_Table[[#This Row],[Previous_Prescription]]="","No",IF(Veg_Table[[#This Row],[Previous_Prescription]]=Veg_Table[[#This Row],[PRESCRIP]],"No","Yes"))</f>
        <v>No</v>
      </c>
      <c r="X132" s="3" t="str">
        <f>IF(Veg_Table[[#This Row],[EVM_LAST_EDITED_Day]]=Veg_Table[[#This Row],[Created_Day]],"New","Old")</f>
        <v>Old</v>
      </c>
      <c r="Y132" s="1">
        <f>IFERROR(IF(FIND("delete",LOWER(Veg_Table[[#This Row],[PI_COMMENTS]]))&gt;=1,1,0),0)</f>
        <v>0</v>
      </c>
      <c r="Z132" s="1" t="str">
        <f>_xlfn.IFNA(IF(Veg_Table[[#This Row],[EVM_LAST_EDITOR]]="","Yes",VLOOKUP(Veg_Table[[#This Row],[EVM_LAST_EDITOR]],Roster_Table[#All],15,FALSE)),"Yes")</f>
        <v>No</v>
      </c>
      <c r="AA13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2" s="1" t="str">
        <f>_xlfn.IFNA(VLOOKUP(Veg_Table[[#This Row],[EVM_LAST_EDITOR]],Roster_Table[#All],3,FALSE),"zAWRR Not in Roster")</f>
        <v>Roberto</v>
      </c>
      <c r="AC132" s="1" t="str">
        <f>_xlfn.IFNA(VLOOKUP(Veg_Table[[#This Row],[EVM_LAST_EDITOR]],Roster_Table[#All],2,FALSE),"zAWRR Not in Roster")</f>
        <v>Ayala</v>
      </c>
      <c r="AD132" s="1" t="str">
        <f>IF(_xlfn.CONCAT(Veg_Table[[#This Row],[First_Name]]," ",Veg_Table[[#This Row],[Last_Name]])="zAWRR Not in Roster zAWRR Not in Roster","zAWRR Not in Roster",_xlfn.CONCAT(Veg_Table[[#This Row],[First_Name]]," ",Veg_Table[[#This Row],[Last_Name]]))</f>
        <v>Roberto Ayala</v>
      </c>
      <c r="AE132">
        <v>1703774</v>
      </c>
      <c r="AF132" t="s">
        <v>4359</v>
      </c>
      <c r="AG132" t="s">
        <v>97</v>
      </c>
      <c r="AH132" t="s">
        <v>4319</v>
      </c>
      <c r="AI132" t="s">
        <v>4338</v>
      </c>
      <c r="AJ132" t="s">
        <v>820</v>
      </c>
      <c r="AK132" t="s">
        <v>833</v>
      </c>
      <c r="AL132" t="s">
        <v>1024</v>
      </c>
      <c r="AM132" t="s">
        <v>34</v>
      </c>
      <c r="AN132" t="s">
        <v>25</v>
      </c>
      <c r="AO132" t="s">
        <v>25</v>
      </c>
      <c r="AP132">
        <v>14</v>
      </c>
      <c r="AQ132">
        <v>63</v>
      </c>
      <c r="AR132" t="s">
        <v>28</v>
      </c>
      <c r="AS132" t="s">
        <v>42</v>
      </c>
      <c r="AT132" t="s">
        <v>26</v>
      </c>
      <c r="AU132" t="s">
        <v>25</v>
      </c>
      <c r="AV132" t="s">
        <v>519</v>
      </c>
      <c r="AW132" t="s">
        <v>4360</v>
      </c>
      <c r="AX132" t="s">
        <v>987</v>
      </c>
      <c r="AY132" t="s">
        <v>1530</v>
      </c>
      <c r="AZ132">
        <v>5865470</v>
      </c>
      <c r="BA132" t="s">
        <v>42</v>
      </c>
      <c r="BB132" s="4">
        <v>43962.74933846065</v>
      </c>
      <c r="BC132" t="s">
        <v>28</v>
      </c>
      <c r="BD132" t="s">
        <v>29</v>
      </c>
      <c r="BF132" t="s">
        <v>28</v>
      </c>
      <c r="BG132" t="s">
        <v>28</v>
      </c>
      <c r="BH132" t="s">
        <v>28</v>
      </c>
      <c r="BI132" s="3"/>
      <c r="BJ132" t="s">
        <v>28</v>
      </c>
      <c r="BK132" s="30" t="s">
        <v>531</v>
      </c>
      <c r="BL132" s="3">
        <v>43962.749447233793</v>
      </c>
      <c r="BM132" t="s">
        <v>31</v>
      </c>
      <c r="BN132" t="s">
        <v>32</v>
      </c>
      <c r="BO132" t="s">
        <v>4321</v>
      </c>
      <c r="BP132" t="s">
        <v>4322</v>
      </c>
      <c r="BQ132" t="s">
        <v>991</v>
      </c>
      <c r="BR132" t="s">
        <v>28</v>
      </c>
      <c r="BS132" t="s">
        <v>28</v>
      </c>
      <c r="BT132" t="s">
        <v>1028</v>
      </c>
      <c r="BU132" s="3">
        <v>43820.438923611109</v>
      </c>
      <c r="BV132" t="s">
        <v>803</v>
      </c>
      <c r="BW132" s="3">
        <v>43962.813762048609</v>
      </c>
      <c r="BX132" t="s">
        <v>4361</v>
      </c>
      <c r="CG132"/>
      <c r="CH132"/>
      <c r="CI132"/>
      <c r="CY132"/>
      <c r="DA132"/>
      <c r="DE132"/>
      <c r="DF132"/>
    </row>
    <row r="133" spans="1:110" x14ac:dyDescent="0.25">
      <c r="A133" s="1">
        <f>IF(Veg_Table[[#This Row],[VP_STATUS]]="Hold",0,IF(OR(AND(Veg_Table[[#This Row],[PRESCRIP]]="NW_No Work",Veg_Table[[#This Row],[VP_STATUS]]&lt;&gt;"No Work Required Under EVM"),AND(Veg_Table[[#This Row],[VP_STATUS]]="No Work Required Under EVM",Veg_Table[[#This Row],[PRESCRIP]]&lt;&gt;"NW_No Work")),1,0))</f>
        <v>0</v>
      </c>
      <c r="B133" s="1">
        <f>IF(Veg_Table[[#This Row],[SPECIES]]="",1,0)</f>
        <v>0</v>
      </c>
      <c r="C133" s="1">
        <f>IF(Veg_Table[[#This Row],[DIAMETER]]="",1,0)</f>
        <v>0</v>
      </c>
      <c r="D133" s="1">
        <f>IF(Veg_Table[[#This Row],[HEIGHT]]="",1,0)</f>
        <v>0</v>
      </c>
      <c r="E13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33" s="1">
        <f>IF(AND(Veg_Table[[#This Row],[TAT_RESULT]]="ABATE",Veg_Table[[#This Row],[PRESCRIP]]="NW_No Work"),1,0)</f>
        <v>0</v>
      </c>
      <c r="G133" s="1">
        <f>IF(OR(Veg_Table[[#This Row],[Prescription R-Scale]]="NA",Veg_Table[[#This Row],[Diameter R-Scale]]="NA"),0,IF(Veg_Table[[#This Row],[Diameter R-Scale]]&lt;&gt;Veg_Table[[#This Row],[Prescription R-Scale]],1,0))</f>
        <v>0</v>
      </c>
      <c r="H133" s="1">
        <f>IF(OR(AND(Veg_Table[[#This Row],[PRESCRIP]]="BC_Br Rmv", Veg_Table[[#This Row],[WOOD_MAN]]&lt;&gt;"Not Needed"),AND(Veg_Table[[#This Row],[PRESCRIP]]="BCS_Br Rmv+Trt", Veg_Table[[#This Row],[WOOD_MAN]]&lt;&gt;"Not Needed")),1,0)</f>
        <v>0</v>
      </c>
      <c r="I133" s="1">
        <f ca="1">IF(AND(Veg_Table[[#This Row],[Prescription_Changed]]="Yes",Veg_Table[[#This Row],[TAT_RESULT]]=""),1,0)</f>
        <v>0</v>
      </c>
      <c r="J133" s="1">
        <f ca="1">SUM(Veg_Table[[#This Row],[Prescription and Status do not match]:[Prescription_Edited_And_TAT_Is_Blank]])</f>
        <v>1</v>
      </c>
      <c r="K133" s="1">
        <f ca="1">IF(Veg_Table[[#This Row],[Sum of Errors]]&gt;0,1,0)</f>
        <v>1</v>
      </c>
      <c r="L133" s="1">
        <f>1</f>
        <v>1</v>
      </c>
      <c r="M13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33" s="1">
        <f>IF(OR(MID(Veg_Table[[#This Row],[PRESCRIP]],2,1)="1",MID(Veg_Table[[#This Row],[PRESCRIP]],2,1)="2",MID(Veg_Table[[#This Row],[PRESCRIP]],2,1)="3",MID(Veg_Table[[#This Row],[PRESCRIP]],2,1)="4"),_xlfn.NUMBERVALUE(MID(Veg_Table[[#This Row],[PRESCRIP]],2,1)),"NA")</f>
        <v>2</v>
      </c>
      <c r="O133" s="1">
        <f>WEEKNUM(Veg_Table[[#This Row],[EVM_LAST_EDITED_Day]],2)</f>
        <v>20</v>
      </c>
      <c r="P133" s="25">
        <f>IFERROR(DATE(YEAR(Veg_Table[[#This Row],[EVM_LAST_EDITED2]]),MONTH(Veg_Table[[#This Row],[EVM_LAST_EDITED2]]),DAY(Veg_Table[[#This Row],[EVM_LAST_EDITED2]])),DATE(2019,1,1))</f>
        <v>43962</v>
      </c>
      <c r="Q133" s="3">
        <f>VALUE(SUBSTITUTE(Veg_Table[[#This Row],[EVM_LAST_EDITED]],",",""))</f>
        <v>43962.750353356503</v>
      </c>
      <c r="R133" s="1" t="str">
        <f>_xlfn.IFNA(IF(Veg_Table[[#This Row],[EVM_LAST_EDITOR]]="","zBlank EVM Last Editor",VLOOKUP(Veg_Table[[#This Row],[EVM_LAST_EDITOR]],Roster_Table[#All],4,FALSE)),"zAWRR Not in Roster")</f>
        <v>MOW</v>
      </c>
      <c r="S133" s="1" t="str">
        <f>_xlfn.IFNA(IF(Veg_Table[[#This Row],[EVM_LAST_EDITOR]]="","zBlank EVM Last Editor",VLOOKUP(Veg_Table[[#This Row],[EVM_LAST_EDITOR]],Roster_Table[#All],16,FALSE)),"zCompany_AWRR not in Roster")</f>
        <v>Not in Sierra Roster</v>
      </c>
      <c r="T133" s="2">
        <f>IFERROR(DATE(YEAR(Veg_Table[[#This Row],[Created2]]),MONTH(Veg_Table[[#This Row],[Created2]]),DAY(Veg_Table[[#This Row],[Created2]])),DATE(2019,1,1))</f>
        <v>43820</v>
      </c>
      <c r="U133" s="3">
        <f>VALUE(SUBSTITUTE(Veg_Table[[#This Row],[Created]],",",""))</f>
        <v>43820.437777777799</v>
      </c>
      <c r="V133" s="3" t="str">
        <f ca="1">IFERROR(_xlfn.IFNA(CELL("contents",INDIRECT(_xlfn.CONCAT("Veg_Table_Production_Data!",ADDRESS(MATCH(_xlfn.MAXIFS(#REF!,#REF!,"="&amp;Veg_Table[[#This Row],[AUTO_ID]],#REF!,"&lt;"&amp;Veg_Table[[#This Row],[EVM_LAST_EDITED_Day]]),#REF!,0),COLUMN(#REF!),4,1,)))),""),"")</f>
        <v/>
      </c>
      <c r="W133" s="3" t="str">
        <f ca="1">IF(Veg_Table[[#This Row],[Previous_Prescription]]="","No",IF(Veg_Table[[#This Row],[Previous_Prescription]]=Veg_Table[[#This Row],[PRESCRIP]],"No","Yes"))</f>
        <v>No</v>
      </c>
      <c r="X133" s="3" t="str">
        <f>IF(Veg_Table[[#This Row],[EVM_LAST_EDITED_Day]]=Veg_Table[[#This Row],[Created_Day]],"New","Old")</f>
        <v>Old</v>
      </c>
      <c r="Y133" s="1">
        <f>IFERROR(IF(FIND("delete",LOWER(Veg_Table[[#This Row],[PI_COMMENTS]]))&gt;=1,1,0),0)</f>
        <v>0</v>
      </c>
      <c r="Z133" s="1" t="str">
        <f>_xlfn.IFNA(IF(Veg_Table[[#This Row],[EVM_LAST_EDITOR]]="","Yes",VLOOKUP(Veg_Table[[#This Row],[EVM_LAST_EDITOR]],Roster_Table[#All],15,FALSE)),"Yes")</f>
        <v>No</v>
      </c>
      <c r="AA13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3" s="1" t="str">
        <f>_xlfn.IFNA(VLOOKUP(Veg_Table[[#This Row],[EVM_LAST_EDITOR]],Roster_Table[#All],3,FALSE),"zAWRR Not in Roster")</f>
        <v>Roberto</v>
      </c>
      <c r="AC133" s="1" t="str">
        <f>_xlfn.IFNA(VLOOKUP(Veg_Table[[#This Row],[EVM_LAST_EDITOR]],Roster_Table[#All],2,FALSE),"zAWRR Not in Roster")</f>
        <v>Ayala</v>
      </c>
      <c r="AD133" s="1" t="str">
        <f>IF(_xlfn.CONCAT(Veg_Table[[#This Row],[First_Name]]," ",Veg_Table[[#This Row],[Last_Name]])="zAWRR Not in Roster zAWRR Not in Roster","zAWRR Not in Roster",_xlfn.CONCAT(Veg_Table[[#This Row],[First_Name]]," ",Veg_Table[[#This Row],[Last_Name]]))</f>
        <v>Roberto Ayala</v>
      </c>
      <c r="AE133">
        <v>1703750</v>
      </c>
      <c r="AF133" t="s">
        <v>4344</v>
      </c>
      <c r="AG133" t="s">
        <v>97</v>
      </c>
      <c r="AH133" t="s">
        <v>4319</v>
      </c>
      <c r="AI133" t="s">
        <v>4338</v>
      </c>
      <c r="AJ133" t="s">
        <v>820</v>
      </c>
      <c r="AK133" t="s">
        <v>833</v>
      </c>
      <c r="AL133" t="s">
        <v>1024</v>
      </c>
      <c r="AM133" t="s">
        <v>34</v>
      </c>
      <c r="AN133" t="s">
        <v>25</v>
      </c>
      <c r="AO133" t="s">
        <v>25</v>
      </c>
      <c r="AP133">
        <v>21</v>
      </c>
      <c r="AQ133">
        <v>74</v>
      </c>
      <c r="AR133" t="s">
        <v>28</v>
      </c>
      <c r="AS133" t="s">
        <v>42</v>
      </c>
      <c r="AT133" t="s">
        <v>26</v>
      </c>
      <c r="AU133" t="s">
        <v>25</v>
      </c>
      <c r="AV133" t="s">
        <v>519</v>
      </c>
      <c r="AW133" t="s">
        <v>4345</v>
      </c>
      <c r="AX133" t="s">
        <v>987</v>
      </c>
      <c r="AY133" t="s">
        <v>1530</v>
      </c>
      <c r="AZ133">
        <v>5865470</v>
      </c>
      <c r="BA133" t="s">
        <v>42</v>
      </c>
      <c r="BB133" s="4">
        <v>43962.750240439818</v>
      </c>
      <c r="BC133" t="s">
        <v>28</v>
      </c>
      <c r="BD133" t="s">
        <v>29</v>
      </c>
      <c r="BF133" t="s">
        <v>28</v>
      </c>
      <c r="BG133" t="s">
        <v>28</v>
      </c>
      <c r="BH133" t="s">
        <v>28</v>
      </c>
      <c r="BI133" s="3"/>
      <c r="BJ133" t="s">
        <v>52</v>
      </c>
      <c r="BK133" s="30" t="s">
        <v>531</v>
      </c>
      <c r="BL133" s="3">
        <v>43962.750353356481</v>
      </c>
      <c r="BM133" t="s">
        <v>31</v>
      </c>
      <c r="BN133" t="s">
        <v>32</v>
      </c>
      <c r="BO133" t="s">
        <v>4321</v>
      </c>
      <c r="BP133" t="s">
        <v>4322</v>
      </c>
      <c r="BQ133" t="s">
        <v>991</v>
      </c>
      <c r="BR133" t="s">
        <v>28</v>
      </c>
      <c r="BS133" t="s">
        <v>28</v>
      </c>
      <c r="BT133" t="s">
        <v>1026</v>
      </c>
      <c r="BU133" s="3">
        <v>43820.437777777777</v>
      </c>
      <c r="BV133" t="s">
        <v>803</v>
      </c>
      <c r="BW133" s="3">
        <v>43962.813762048609</v>
      </c>
      <c r="BX133" t="s">
        <v>4346</v>
      </c>
      <c r="CG133"/>
      <c r="CH133"/>
      <c r="CI133"/>
      <c r="CY133"/>
      <c r="DA133"/>
      <c r="DE133"/>
      <c r="DF133"/>
    </row>
    <row r="134" spans="1:110" x14ac:dyDescent="0.25">
      <c r="A134" s="1">
        <f>IF(Veg_Table[[#This Row],[VP_STATUS]]="Hold",0,IF(OR(AND(Veg_Table[[#This Row],[PRESCRIP]]="NW_No Work",Veg_Table[[#This Row],[VP_STATUS]]&lt;&gt;"No Work Required Under EVM"),AND(Veg_Table[[#This Row],[VP_STATUS]]="No Work Required Under EVM",Veg_Table[[#This Row],[PRESCRIP]]&lt;&gt;"NW_No Work")),1,0))</f>
        <v>0</v>
      </c>
      <c r="B134" s="1">
        <f>IF(Veg_Table[[#This Row],[SPECIES]]="",1,0)</f>
        <v>0</v>
      </c>
      <c r="C134" s="1">
        <f>IF(Veg_Table[[#This Row],[DIAMETER]]="",1,0)</f>
        <v>0</v>
      </c>
      <c r="D134" s="1">
        <f>IF(Veg_Table[[#This Row],[HEIGHT]]="",1,0)</f>
        <v>0</v>
      </c>
      <c r="E13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34" s="1">
        <f>IF(AND(Veg_Table[[#This Row],[TAT_RESULT]]="ABATE",Veg_Table[[#This Row],[PRESCRIP]]="NW_No Work"),1,0)</f>
        <v>0</v>
      </c>
      <c r="G134" s="1">
        <f>IF(OR(Veg_Table[[#This Row],[Prescription R-Scale]]="NA",Veg_Table[[#This Row],[Diameter R-Scale]]="NA"),0,IF(Veg_Table[[#This Row],[Diameter R-Scale]]&lt;&gt;Veg_Table[[#This Row],[Prescription R-Scale]],1,0))</f>
        <v>0</v>
      </c>
      <c r="H134" s="1">
        <f>IF(OR(AND(Veg_Table[[#This Row],[PRESCRIP]]="BC_Br Rmv", Veg_Table[[#This Row],[WOOD_MAN]]&lt;&gt;"Not Needed"),AND(Veg_Table[[#This Row],[PRESCRIP]]="BCS_Br Rmv+Trt", Veg_Table[[#This Row],[WOOD_MAN]]&lt;&gt;"Not Needed")),1,0)</f>
        <v>0</v>
      </c>
      <c r="I134" s="1">
        <f ca="1">IF(AND(Veg_Table[[#This Row],[Prescription_Changed]]="Yes",Veg_Table[[#This Row],[TAT_RESULT]]=""),1,0)</f>
        <v>0</v>
      </c>
      <c r="J134" s="1">
        <f ca="1">SUM(Veg_Table[[#This Row],[Prescription and Status do not match]:[Prescription_Edited_And_TAT_Is_Blank]])</f>
        <v>1</v>
      </c>
      <c r="K134" s="1">
        <f ca="1">IF(Veg_Table[[#This Row],[Sum of Errors]]&gt;0,1,0)</f>
        <v>1</v>
      </c>
      <c r="L134" s="1">
        <f>1</f>
        <v>1</v>
      </c>
      <c r="M13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34" s="1">
        <f>IF(OR(MID(Veg_Table[[#This Row],[PRESCRIP]],2,1)="1",MID(Veg_Table[[#This Row],[PRESCRIP]],2,1)="2",MID(Veg_Table[[#This Row],[PRESCRIP]],2,1)="3",MID(Veg_Table[[#This Row],[PRESCRIP]],2,1)="4"),_xlfn.NUMBERVALUE(MID(Veg_Table[[#This Row],[PRESCRIP]],2,1)),"NA")</f>
        <v>2</v>
      </c>
      <c r="O134" s="1">
        <f>WEEKNUM(Veg_Table[[#This Row],[EVM_LAST_EDITED_Day]],2)</f>
        <v>20</v>
      </c>
      <c r="P134" s="25">
        <f>IFERROR(DATE(YEAR(Veg_Table[[#This Row],[EVM_LAST_EDITED2]]),MONTH(Veg_Table[[#This Row],[EVM_LAST_EDITED2]]),DAY(Veg_Table[[#This Row],[EVM_LAST_EDITED2]])),DATE(2019,1,1))</f>
        <v>43962</v>
      </c>
      <c r="Q134" s="3">
        <f>VALUE(SUBSTITUTE(Veg_Table[[#This Row],[EVM_LAST_EDITED]],",",""))</f>
        <v>43962.751355995402</v>
      </c>
      <c r="R134" s="1" t="str">
        <f>_xlfn.IFNA(IF(Veg_Table[[#This Row],[EVM_LAST_EDITOR]]="","zBlank EVM Last Editor",VLOOKUP(Veg_Table[[#This Row],[EVM_LAST_EDITOR]],Roster_Table[#All],4,FALSE)),"zAWRR Not in Roster")</f>
        <v>MOW</v>
      </c>
      <c r="S134" s="1" t="str">
        <f>_xlfn.IFNA(IF(Veg_Table[[#This Row],[EVM_LAST_EDITOR]]="","zBlank EVM Last Editor",VLOOKUP(Veg_Table[[#This Row],[EVM_LAST_EDITOR]],Roster_Table[#All],16,FALSE)),"zCompany_AWRR not in Roster")</f>
        <v>Not in Sierra Roster</v>
      </c>
      <c r="T134" s="2">
        <f>IFERROR(DATE(YEAR(Veg_Table[[#This Row],[Created2]]),MONTH(Veg_Table[[#This Row],[Created2]]),DAY(Veg_Table[[#This Row],[Created2]])),DATE(2019,1,1))</f>
        <v>43820</v>
      </c>
      <c r="U134" s="3">
        <f>VALUE(SUBSTITUTE(Veg_Table[[#This Row],[Created]],",",""))</f>
        <v>43820.435659722199</v>
      </c>
      <c r="V134" s="3" t="str">
        <f ca="1">IFERROR(_xlfn.IFNA(CELL("contents",INDIRECT(_xlfn.CONCAT("Veg_Table_Production_Data!",ADDRESS(MATCH(_xlfn.MAXIFS(#REF!,#REF!,"="&amp;Veg_Table[[#This Row],[AUTO_ID]],#REF!,"&lt;"&amp;Veg_Table[[#This Row],[EVM_LAST_EDITED_Day]]),#REF!,0),COLUMN(#REF!),4,1,)))),""),"")</f>
        <v/>
      </c>
      <c r="W134" s="3" t="str">
        <f ca="1">IF(Veg_Table[[#This Row],[Previous_Prescription]]="","No",IF(Veg_Table[[#This Row],[Previous_Prescription]]=Veg_Table[[#This Row],[PRESCRIP]],"No","Yes"))</f>
        <v>No</v>
      </c>
      <c r="X134" s="3" t="str">
        <f>IF(Veg_Table[[#This Row],[EVM_LAST_EDITED_Day]]=Veg_Table[[#This Row],[Created_Day]],"New","Old")</f>
        <v>Old</v>
      </c>
      <c r="Y134" s="1">
        <f>IFERROR(IF(FIND("delete",LOWER(Veg_Table[[#This Row],[PI_COMMENTS]]))&gt;=1,1,0),0)</f>
        <v>0</v>
      </c>
      <c r="Z134" s="1" t="str">
        <f>_xlfn.IFNA(IF(Veg_Table[[#This Row],[EVM_LAST_EDITOR]]="","Yes",VLOOKUP(Veg_Table[[#This Row],[EVM_LAST_EDITOR]],Roster_Table[#All],15,FALSE)),"Yes")</f>
        <v>No</v>
      </c>
      <c r="AA13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4" s="1" t="str">
        <f>_xlfn.IFNA(VLOOKUP(Veg_Table[[#This Row],[EVM_LAST_EDITOR]],Roster_Table[#All],3,FALSE),"zAWRR Not in Roster")</f>
        <v>Roberto</v>
      </c>
      <c r="AC134" s="1" t="str">
        <f>_xlfn.IFNA(VLOOKUP(Veg_Table[[#This Row],[EVM_LAST_EDITOR]],Roster_Table[#All],2,FALSE),"zAWRR Not in Roster")</f>
        <v>Ayala</v>
      </c>
      <c r="AD134" s="1" t="str">
        <f>IF(_xlfn.CONCAT(Veg_Table[[#This Row],[First_Name]]," ",Veg_Table[[#This Row],[Last_Name]])="zAWRR Not in Roster zAWRR Not in Roster","zAWRR Not in Roster",_xlfn.CONCAT(Veg_Table[[#This Row],[First_Name]]," ",Veg_Table[[#This Row],[Last_Name]]))</f>
        <v>Roberto Ayala</v>
      </c>
      <c r="AE134">
        <v>1703749</v>
      </c>
      <c r="AF134" t="s">
        <v>4341</v>
      </c>
      <c r="AG134" t="s">
        <v>97</v>
      </c>
      <c r="AH134" t="s">
        <v>4319</v>
      </c>
      <c r="AI134" t="s">
        <v>4338</v>
      </c>
      <c r="AJ134" t="s">
        <v>820</v>
      </c>
      <c r="AK134" t="s">
        <v>833</v>
      </c>
      <c r="AL134" t="s">
        <v>1024</v>
      </c>
      <c r="AM134" t="s">
        <v>34</v>
      </c>
      <c r="AN134" t="s">
        <v>25</v>
      </c>
      <c r="AO134" t="s">
        <v>25</v>
      </c>
      <c r="AP134">
        <v>19</v>
      </c>
      <c r="AQ134">
        <v>66</v>
      </c>
      <c r="AR134" t="s">
        <v>28</v>
      </c>
      <c r="AS134" t="s">
        <v>42</v>
      </c>
      <c r="AT134" t="s">
        <v>26</v>
      </c>
      <c r="AU134" t="s">
        <v>25</v>
      </c>
      <c r="AV134" t="s">
        <v>519</v>
      </c>
      <c r="AW134" t="s">
        <v>4342</v>
      </c>
      <c r="AX134" t="s">
        <v>987</v>
      </c>
      <c r="AY134" t="s">
        <v>1530</v>
      </c>
      <c r="AZ134">
        <v>5865470</v>
      </c>
      <c r="BA134" t="s">
        <v>42</v>
      </c>
      <c r="BB134" s="4">
        <v>43962.750817905093</v>
      </c>
      <c r="BC134" t="s">
        <v>28</v>
      </c>
      <c r="BD134" t="s">
        <v>29</v>
      </c>
      <c r="BF134" t="s">
        <v>28</v>
      </c>
      <c r="BG134" t="s">
        <v>28</v>
      </c>
      <c r="BH134" t="s">
        <v>28</v>
      </c>
      <c r="BI134" s="3"/>
      <c r="BJ134" t="s">
        <v>52</v>
      </c>
      <c r="BK134" s="30" t="s">
        <v>531</v>
      </c>
      <c r="BL134" s="3">
        <v>43962.751355995373</v>
      </c>
      <c r="BM134" t="s">
        <v>31</v>
      </c>
      <c r="BN134" t="s">
        <v>32</v>
      </c>
      <c r="BO134" t="s">
        <v>4321</v>
      </c>
      <c r="BP134" t="s">
        <v>4322</v>
      </c>
      <c r="BQ134" t="s">
        <v>991</v>
      </c>
      <c r="BR134" t="s">
        <v>28</v>
      </c>
      <c r="BS134" t="s">
        <v>28</v>
      </c>
      <c r="BT134" t="s">
        <v>1026</v>
      </c>
      <c r="BU134" s="3">
        <v>43820.435659722221</v>
      </c>
      <c r="BV134" t="s">
        <v>803</v>
      </c>
      <c r="BW134" s="3">
        <v>43962.813762048609</v>
      </c>
      <c r="BX134" t="s">
        <v>4343</v>
      </c>
      <c r="CG134"/>
      <c r="CH134"/>
      <c r="CI134"/>
      <c r="CY134"/>
      <c r="DA134"/>
      <c r="DE134"/>
      <c r="DF134"/>
    </row>
    <row r="135" spans="1:110" x14ac:dyDescent="0.25">
      <c r="A135" s="1">
        <f>IF(Veg_Table[[#This Row],[VP_STATUS]]="Hold",0,IF(OR(AND(Veg_Table[[#This Row],[PRESCRIP]]="NW_No Work",Veg_Table[[#This Row],[VP_STATUS]]&lt;&gt;"No Work Required Under EVM"),AND(Veg_Table[[#This Row],[VP_STATUS]]="No Work Required Under EVM",Veg_Table[[#This Row],[PRESCRIP]]&lt;&gt;"NW_No Work")),1,0))</f>
        <v>0</v>
      </c>
      <c r="B135" s="1">
        <f>IF(Veg_Table[[#This Row],[SPECIES]]="",1,0)</f>
        <v>0</v>
      </c>
      <c r="C135" s="1">
        <f>IF(Veg_Table[[#This Row],[DIAMETER]]="",1,0)</f>
        <v>0</v>
      </c>
      <c r="D135" s="1">
        <f>IF(Veg_Table[[#This Row],[HEIGHT]]="",1,0)</f>
        <v>0</v>
      </c>
      <c r="E13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35" s="1">
        <f>IF(AND(Veg_Table[[#This Row],[TAT_RESULT]]="ABATE",Veg_Table[[#This Row],[PRESCRIP]]="NW_No Work"),1,0)</f>
        <v>0</v>
      </c>
      <c r="G135" s="1">
        <f>IF(OR(Veg_Table[[#This Row],[Prescription R-Scale]]="NA",Veg_Table[[#This Row],[Diameter R-Scale]]="NA"),0,IF(Veg_Table[[#This Row],[Diameter R-Scale]]&lt;&gt;Veg_Table[[#This Row],[Prescription R-Scale]],1,0))</f>
        <v>0</v>
      </c>
      <c r="H135" s="1">
        <f>IF(OR(AND(Veg_Table[[#This Row],[PRESCRIP]]="BC_Br Rmv", Veg_Table[[#This Row],[WOOD_MAN]]&lt;&gt;"Not Needed"),AND(Veg_Table[[#This Row],[PRESCRIP]]="BCS_Br Rmv+Trt", Veg_Table[[#This Row],[WOOD_MAN]]&lt;&gt;"Not Needed")),1,0)</f>
        <v>0</v>
      </c>
      <c r="I135" s="1">
        <f ca="1">IF(AND(Veg_Table[[#This Row],[Prescription_Changed]]="Yes",Veg_Table[[#This Row],[TAT_RESULT]]=""),1,0)</f>
        <v>0</v>
      </c>
      <c r="J135" s="1">
        <f ca="1">SUM(Veg_Table[[#This Row],[Prescription and Status do not match]:[Prescription_Edited_And_TAT_Is_Blank]])</f>
        <v>1</v>
      </c>
      <c r="K135" s="1">
        <f ca="1">IF(Veg_Table[[#This Row],[Sum of Errors]]&gt;0,1,0)</f>
        <v>1</v>
      </c>
      <c r="L135" s="1">
        <f>1</f>
        <v>1</v>
      </c>
      <c r="M13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35" s="1">
        <f>IF(OR(MID(Veg_Table[[#This Row],[PRESCRIP]],2,1)="1",MID(Veg_Table[[#This Row],[PRESCRIP]],2,1)="2",MID(Veg_Table[[#This Row],[PRESCRIP]],2,1)="3",MID(Veg_Table[[#This Row],[PRESCRIP]],2,1)="4"),_xlfn.NUMBERVALUE(MID(Veg_Table[[#This Row],[PRESCRIP]],2,1)),"NA")</f>
        <v>2</v>
      </c>
      <c r="O135" s="1">
        <f>WEEKNUM(Veg_Table[[#This Row],[EVM_LAST_EDITED_Day]],2)</f>
        <v>20</v>
      </c>
      <c r="P135" s="25">
        <f>IFERROR(DATE(YEAR(Veg_Table[[#This Row],[EVM_LAST_EDITED2]]),MONTH(Veg_Table[[#This Row],[EVM_LAST_EDITED2]]),DAY(Veg_Table[[#This Row],[EVM_LAST_EDITED2]])),DATE(2019,1,1))</f>
        <v>43962</v>
      </c>
      <c r="Q135" s="3">
        <f>VALUE(SUBSTITUTE(Veg_Table[[#This Row],[EVM_LAST_EDITED]],",",""))</f>
        <v>43962.752253645798</v>
      </c>
      <c r="R135" s="1" t="str">
        <f>_xlfn.IFNA(IF(Veg_Table[[#This Row],[EVM_LAST_EDITOR]]="","zBlank EVM Last Editor",VLOOKUP(Veg_Table[[#This Row],[EVM_LAST_EDITOR]],Roster_Table[#All],4,FALSE)),"zAWRR Not in Roster")</f>
        <v>MOW</v>
      </c>
      <c r="S135" s="1" t="str">
        <f>_xlfn.IFNA(IF(Veg_Table[[#This Row],[EVM_LAST_EDITOR]]="","zBlank EVM Last Editor",VLOOKUP(Veg_Table[[#This Row],[EVM_LAST_EDITOR]],Roster_Table[#All],16,FALSE)),"zCompany_AWRR not in Roster")</f>
        <v>Not in Sierra Roster</v>
      </c>
      <c r="T135" s="2">
        <f>IFERROR(DATE(YEAR(Veg_Table[[#This Row],[Created2]]),MONTH(Veg_Table[[#This Row],[Created2]]),DAY(Veg_Table[[#This Row],[Created2]])),DATE(2019,1,1))</f>
        <v>43820</v>
      </c>
      <c r="U135" s="3">
        <f>VALUE(SUBSTITUTE(Veg_Table[[#This Row],[Created]],",",""))</f>
        <v>43820.440509259301</v>
      </c>
      <c r="V135" s="3" t="str">
        <f ca="1">IFERROR(_xlfn.IFNA(CELL("contents",INDIRECT(_xlfn.CONCAT("Veg_Table_Production_Data!",ADDRESS(MATCH(_xlfn.MAXIFS(#REF!,#REF!,"="&amp;Veg_Table[[#This Row],[AUTO_ID]],#REF!,"&lt;"&amp;Veg_Table[[#This Row],[EVM_LAST_EDITED_Day]]),#REF!,0),COLUMN(#REF!),4,1,)))),""),"")</f>
        <v/>
      </c>
      <c r="W135" s="3" t="str">
        <f ca="1">IF(Veg_Table[[#This Row],[Previous_Prescription]]="","No",IF(Veg_Table[[#This Row],[Previous_Prescription]]=Veg_Table[[#This Row],[PRESCRIP]],"No","Yes"))</f>
        <v>No</v>
      </c>
      <c r="X135" s="3" t="str">
        <f>IF(Veg_Table[[#This Row],[EVM_LAST_EDITED_Day]]=Veg_Table[[#This Row],[Created_Day]],"New","Old")</f>
        <v>Old</v>
      </c>
      <c r="Y135" s="1">
        <f>IFERROR(IF(FIND("delete",LOWER(Veg_Table[[#This Row],[PI_COMMENTS]]))&gt;=1,1,0),0)</f>
        <v>0</v>
      </c>
      <c r="Z135" s="1" t="str">
        <f>_xlfn.IFNA(IF(Veg_Table[[#This Row],[EVM_LAST_EDITOR]]="","Yes",VLOOKUP(Veg_Table[[#This Row],[EVM_LAST_EDITOR]],Roster_Table[#All],15,FALSE)),"Yes")</f>
        <v>No</v>
      </c>
      <c r="AA13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5" s="1" t="str">
        <f>_xlfn.IFNA(VLOOKUP(Veg_Table[[#This Row],[EVM_LAST_EDITOR]],Roster_Table[#All],3,FALSE),"zAWRR Not in Roster")</f>
        <v>Roberto</v>
      </c>
      <c r="AC135" s="1" t="str">
        <f>_xlfn.IFNA(VLOOKUP(Veg_Table[[#This Row],[EVM_LAST_EDITOR]],Roster_Table[#All],2,FALSE),"zAWRR Not in Roster")</f>
        <v>Ayala</v>
      </c>
      <c r="AD135" s="1" t="str">
        <f>IF(_xlfn.CONCAT(Veg_Table[[#This Row],[First_Name]]," ",Veg_Table[[#This Row],[Last_Name]])="zAWRR Not in Roster zAWRR Not in Roster","zAWRR Not in Roster",_xlfn.CONCAT(Veg_Table[[#This Row],[First_Name]]," ",Veg_Table[[#This Row],[Last_Name]]))</f>
        <v>Roberto Ayala</v>
      </c>
      <c r="AE135">
        <v>1703751</v>
      </c>
      <c r="AF135" t="s">
        <v>4347</v>
      </c>
      <c r="AG135" t="s">
        <v>97</v>
      </c>
      <c r="AH135" t="s">
        <v>4319</v>
      </c>
      <c r="AI135" t="s">
        <v>4338</v>
      </c>
      <c r="AJ135" t="s">
        <v>820</v>
      </c>
      <c r="AK135" t="s">
        <v>833</v>
      </c>
      <c r="AL135" t="s">
        <v>1024</v>
      </c>
      <c r="AM135" t="s">
        <v>34</v>
      </c>
      <c r="AN135" t="s">
        <v>25</v>
      </c>
      <c r="AO135" t="s">
        <v>25</v>
      </c>
      <c r="AP135">
        <v>17</v>
      </c>
      <c r="AQ135">
        <v>70</v>
      </c>
      <c r="AR135" t="s">
        <v>28</v>
      </c>
      <c r="AS135" t="s">
        <v>42</v>
      </c>
      <c r="AT135" t="s">
        <v>26</v>
      </c>
      <c r="AU135" t="s">
        <v>25</v>
      </c>
      <c r="AV135" t="s">
        <v>519</v>
      </c>
      <c r="AW135" t="s">
        <v>4348</v>
      </c>
      <c r="AX135" t="s">
        <v>987</v>
      </c>
      <c r="AY135" t="s">
        <v>1530</v>
      </c>
      <c r="AZ135">
        <v>5865470</v>
      </c>
      <c r="BA135" t="s">
        <v>42</v>
      </c>
      <c r="BB135" s="4">
        <v>43962.752141192126</v>
      </c>
      <c r="BC135" t="s">
        <v>28</v>
      </c>
      <c r="BD135" t="s">
        <v>29</v>
      </c>
      <c r="BF135" t="s">
        <v>28</v>
      </c>
      <c r="BG135" t="s">
        <v>28</v>
      </c>
      <c r="BH135" t="s">
        <v>28</v>
      </c>
      <c r="BI135" s="3"/>
      <c r="BJ135" t="s">
        <v>52</v>
      </c>
      <c r="BK135" s="30" t="s">
        <v>531</v>
      </c>
      <c r="BL135" s="3">
        <v>43962.752253645835</v>
      </c>
      <c r="BM135" t="s">
        <v>31</v>
      </c>
      <c r="BN135" t="s">
        <v>32</v>
      </c>
      <c r="BO135" t="s">
        <v>4321</v>
      </c>
      <c r="BP135" t="s">
        <v>4322</v>
      </c>
      <c r="BQ135" t="s">
        <v>991</v>
      </c>
      <c r="BR135" t="s">
        <v>28</v>
      </c>
      <c r="BS135" t="s">
        <v>28</v>
      </c>
      <c r="BT135" t="s">
        <v>1026</v>
      </c>
      <c r="BU135" s="3">
        <v>43820.440509259257</v>
      </c>
      <c r="BV135" t="s">
        <v>803</v>
      </c>
      <c r="BW135" s="3">
        <v>43962.813762048609</v>
      </c>
      <c r="BX135" t="s">
        <v>4349</v>
      </c>
      <c r="CG135"/>
      <c r="CH135"/>
      <c r="CI135"/>
      <c r="CY135"/>
      <c r="DA135"/>
      <c r="DE135"/>
      <c r="DF135"/>
    </row>
    <row r="136" spans="1:110" x14ac:dyDescent="0.25">
      <c r="A136" s="1">
        <f>IF(Veg_Table[[#This Row],[VP_STATUS]]="Hold",0,IF(OR(AND(Veg_Table[[#This Row],[PRESCRIP]]="NW_No Work",Veg_Table[[#This Row],[VP_STATUS]]&lt;&gt;"No Work Required Under EVM"),AND(Veg_Table[[#This Row],[VP_STATUS]]="No Work Required Under EVM",Veg_Table[[#This Row],[PRESCRIP]]&lt;&gt;"NW_No Work")),1,0))</f>
        <v>0</v>
      </c>
      <c r="B136" s="1">
        <f>IF(Veg_Table[[#This Row],[SPECIES]]="",1,0)</f>
        <v>0</v>
      </c>
      <c r="C136" s="1">
        <f>IF(Veg_Table[[#This Row],[DIAMETER]]="",1,0)</f>
        <v>0</v>
      </c>
      <c r="D136" s="1">
        <f>IF(Veg_Table[[#This Row],[HEIGHT]]="",1,0)</f>
        <v>0</v>
      </c>
      <c r="E13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36" s="1">
        <f>IF(AND(Veg_Table[[#This Row],[TAT_RESULT]]="ABATE",Veg_Table[[#This Row],[PRESCRIP]]="NW_No Work"),1,0)</f>
        <v>0</v>
      </c>
      <c r="G136" s="1">
        <f>IF(OR(Veg_Table[[#This Row],[Prescription R-Scale]]="NA",Veg_Table[[#This Row],[Diameter R-Scale]]="NA"),0,IF(Veg_Table[[#This Row],[Diameter R-Scale]]&lt;&gt;Veg_Table[[#This Row],[Prescription R-Scale]],1,0))</f>
        <v>0</v>
      </c>
      <c r="H136" s="1">
        <f>IF(OR(AND(Veg_Table[[#This Row],[PRESCRIP]]="BC_Br Rmv", Veg_Table[[#This Row],[WOOD_MAN]]&lt;&gt;"Not Needed"),AND(Veg_Table[[#This Row],[PRESCRIP]]="BCS_Br Rmv+Trt", Veg_Table[[#This Row],[WOOD_MAN]]&lt;&gt;"Not Needed")),1,0)</f>
        <v>0</v>
      </c>
      <c r="I136" s="1">
        <f ca="1">IF(AND(Veg_Table[[#This Row],[Prescription_Changed]]="Yes",Veg_Table[[#This Row],[TAT_RESULT]]=""),1,0)</f>
        <v>0</v>
      </c>
      <c r="J136" s="1">
        <f ca="1">SUM(Veg_Table[[#This Row],[Prescription and Status do not match]:[Prescription_Edited_And_TAT_Is_Blank]])</f>
        <v>1</v>
      </c>
      <c r="K136" s="1">
        <f ca="1">IF(Veg_Table[[#This Row],[Sum of Errors]]&gt;0,1,0)</f>
        <v>1</v>
      </c>
      <c r="L136" s="1">
        <f>1</f>
        <v>1</v>
      </c>
      <c r="M13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36" s="1">
        <f>IF(OR(MID(Veg_Table[[#This Row],[PRESCRIP]],2,1)="1",MID(Veg_Table[[#This Row],[PRESCRIP]],2,1)="2",MID(Veg_Table[[#This Row],[PRESCRIP]],2,1)="3",MID(Veg_Table[[#This Row],[PRESCRIP]],2,1)="4"),_xlfn.NUMBERVALUE(MID(Veg_Table[[#This Row],[PRESCRIP]],2,1)),"NA")</f>
        <v>1</v>
      </c>
      <c r="O136" s="1">
        <f>WEEKNUM(Veg_Table[[#This Row],[EVM_LAST_EDITED_Day]],2)</f>
        <v>20</v>
      </c>
      <c r="P136" s="25">
        <f>IFERROR(DATE(YEAR(Veg_Table[[#This Row],[EVM_LAST_EDITED2]]),MONTH(Veg_Table[[#This Row],[EVM_LAST_EDITED2]]),DAY(Veg_Table[[#This Row],[EVM_LAST_EDITED2]])),DATE(2019,1,1))</f>
        <v>43962</v>
      </c>
      <c r="Q136" s="3">
        <f>VALUE(SUBSTITUTE(Veg_Table[[#This Row],[EVM_LAST_EDITED]],",",""))</f>
        <v>43962.758236145797</v>
      </c>
      <c r="R136" s="1" t="str">
        <f>_xlfn.IFNA(IF(Veg_Table[[#This Row],[EVM_LAST_EDITOR]]="","zBlank EVM Last Editor",VLOOKUP(Veg_Table[[#This Row],[EVM_LAST_EDITOR]],Roster_Table[#All],4,FALSE)),"zAWRR Not in Roster")</f>
        <v>MOW</v>
      </c>
      <c r="S136" s="1" t="str">
        <f>_xlfn.IFNA(IF(Veg_Table[[#This Row],[EVM_LAST_EDITOR]]="","zBlank EVM Last Editor",VLOOKUP(Veg_Table[[#This Row],[EVM_LAST_EDITOR]],Roster_Table[#All],16,FALSE)),"zCompany_AWRR not in Roster")</f>
        <v>Not in Sierra Roster</v>
      </c>
      <c r="T136" s="2">
        <f>IFERROR(DATE(YEAR(Veg_Table[[#This Row],[Created2]]),MONTH(Veg_Table[[#This Row],[Created2]]),DAY(Veg_Table[[#This Row],[Created2]])),DATE(2019,1,1))</f>
        <v>43820</v>
      </c>
      <c r="U136" s="3">
        <f>VALUE(SUBSTITUTE(Veg_Table[[#This Row],[Created]],",",""))</f>
        <v>43820.4305439815</v>
      </c>
      <c r="V136" s="3" t="str">
        <f ca="1">IFERROR(_xlfn.IFNA(CELL("contents",INDIRECT(_xlfn.CONCAT("Veg_Table_Production_Data!",ADDRESS(MATCH(_xlfn.MAXIFS(#REF!,#REF!,"="&amp;Veg_Table[[#This Row],[AUTO_ID]],#REF!,"&lt;"&amp;Veg_Table[[#This Row],[EVM_LAST_EDITED_Day]]),#REF!,0),COLUMN(#REF!),4,1,)))),""),"")</f>
        <v/>
      </c>
      <c r="W136" s="3" t="str">
        <f ca="1">IF(Veg_Table[[#This Row],[Previous_Prescription]]="","No",IF(Veg_Table[[#This Row],[Previous_Prescription]]=Veg_Table[[#This Row],[PRESCRIP]],"No","Yes"))</f>
        <v>No</v>
      </c>
      <c r="X136" s="3" t="str">
        <f>IF(Veg_Table[[#This Row],[EVM_LAST_EDITED_Day]]=Veg_Table[[#This Row],[Created_Day]],"New","Old")</f>
        <v>Old</v>
      </c>
      <c r="Y136" s="1">
        <f>IFERROR(IF(FIND("delete",LOWER(Veg_Table[[#This Row],[PI_COMMENTS]]))&gt;=1,1,0),0)</f>
        <v>0</v>
      </c>
      <c r="Z136" s="1" t="str">
        <f>_xlfn.IFNA(IF(Veg_Table[[#This Row],[EVM_LAST_EDITOR]]="","Yes",VLOOKUP(Veg_Table[[#This Row],[EVM_LAST_EDITOR]],Roster_Table[#All],15,FALSE)),"Yes")</f>
        <v>No</v>
      </c>
      <c r="AA13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6" s="1" t="str">
        <f>_xlfn.IFNA(VLOOKUP(Veg_Table[[#This Row],[EVM_LAST_EDITOR]],Roster_Table[#All],3,FALSE),"zAWRR Not in Roster")</f>
        <v>Roberto</v>
      </c>
      <c r="AC136" s="1" t="str">
        <f>_xlfn.IFNA(VLOOKUP(Veg_Table[[#This Row],[EVM_LAST_EDITOR]],Roster_Table[#All],2,FALSE),"zAWRR Not in Roster")</f>
        <v>Ayala</v>
      </c>
      <c r="AD136" s="1" t="str">
        <f>IF(_xlfn.CONCAT(Veg_Table[[#This Row],[First_Name]]," ",Veg_Table[[#This Row],[Last_Name]])="zAWRR Not in Roster zAWRR Not in Roster","zAWRR Not in Roster",_xlfn.CONCAT(Veg_Table[[#This Row],[First_Name]]," ",Veg_Table[[#This Row],[Last_Name]]))</f>
        <v>Roberto Ayala</v>
      </c>
      <c r="AE136">
        <v>1703748</v>
      </c>
      <c r="AF136" t="s">
        <v>4337</v>
      </c>
      <c r="AG136" t="s">
        <v>97</v>
      </c>
      <c r="AH136" t="s">
        <v>4319</v>
      </c>
      <c r="AI136" t="s">
        <v>4338</v>
      </c>
      <c r="AJ136" t="s">
        <v>820</v>
      </c>
      <c r="AK136" t="s">
        <v>833</v>
      </c>
      <c r="AL136" t="s">
        <v>1024</v>
      </c>
      <c r="AM136" t="s">
        <v>875</v>
      </c>
      <c r="AN136" t="s">
        <v>25</v>
      </c>
      <c r="AO136" t="s">
        <v>25</v>
      </c>
      <c r="AP136">
        <v>8</v>
      </c>
      <c r="AQ136">
        <v>26</v>
      </c>
      <c r="AR136" t="s">
        <v>28</v>
      </c>
      <c r="AS136" t="s">
        <v>45</v>
      </c>
      <c r="AT136" t="s">
        <v>26</v>
      </c>
      <c r="AU136" t="s">
        <v>25</v>
      </c>
      <c r="AV136" t="s">
        <v>28</v>
      </c>
      <c r="AW136" t="s">
        <v>4339</v>
      </c>
      <c r="AX136" t="s">
        <v>987</v>
      </c>
      <c r="AY136" t="s">
        <v>1530</v>
      </c>
      <c r="AZ136">
        <v>5866905</v>
      </c>
      <c r="BA136" t="s">
        <v>45</v>
      </c>
      <c r="BB136" s="4">
        <v>43962.757899780096</v>
      </c>
      <c r="BC136" t="s">
        <v>28</v>
      </c>
      <c r="BD136" t="s">
        <v>29</v>
      </c>
      <c r="BF136" t="s">
        <v>28</v>
      </c>
      <c r="BG136" t="s">
        <v>28</v>
      </c>
      <c r="BH136" t="s">
        <v>28</v>
      </c>
      <c r="BI136" s="3"/>
      <c r="BJ136" t="s">
        <v>52</v>
      </c>
      <c r="BK136" s="30" t="s">
        <v>531</v>
      </c>
      <c r="BL136" s="3">
        <v>43962.758236145834</v>
      </c>
      <c r="BM136" t="s">
        <v>31</v>
      </c>
      <c r="BN136" t="s">
        <v>32</v>
      </c>
      <c r="BO136" t="s">
        <v>4321</v>
      </c>
      <c r="BP136" t="s">
        <v>4322</v>
      </c>
      <c r="BQ136" t="s">
        <v>991</v>
      </c>
      <c r="BR136" t="s">
        <v>28</v>
      </c>
      <c r="BS136" t="s">
        <v>28</v>
      </c>
      <c r="BT136" t="s">
        <v>1026</v>
      </c>
      <c r="BU136" s="3">
        <v>43820.430543981478</v>
      </c>
      <c r="BV136" t="s">
        <v>803</v>
      </c>
      <c r="BW136" s="3">
        <v>43962.813762048609</v>
      </c>
      <c r="BX136" t="s">
        <v>4340</v>
      </c>
      <c r="CG136"/>
      <c r="CH136"/>
      <c r="CI136"/>
      <c r="CY136"/>
      <c r="DA136"/>
      <c r="DE136"/>
      <c r="DF136"/>
    </row>
    <row r="137" spans="1:110" x14ac:dyDescent="0.25">
      <c r="A137" s="1">
        <f>IF(Veg_Table[[#This Row],[VP_STATUS]]="Hold",0,IF(OR(AND(Veg_Table[[#This Row],[PRESCRIP]]="NW_No Work",Veg_Table[[#This Row],[VP_STATUS]]&lt;&gt;"No Work Required Under EVM"),AND(Veg_Table[[#This Row],[VP_STATUS]]="No Work Required Under EVM",Veg_Table[[#This Row],[PRESCRIP]]&lt;&gt;"NW_No Work")),1,0))</f>
        <v>0</v>
      </c>
      <c r="B137" s="1">
        <f>IF(Veg_Table[[#This Row],[SPECIES]]="",1,0)</f>
        <v>0</v>
      </c>
      <c r="C137" s="1">
        <f>IF(Veg_Table[[#This Row],[DIAMETER]]="",1,0)</f>
        <v>0</v>
      </c>
      <c r="D137" s="1">
        <f>IF(Veg_Table[[#This Row],[HEIGHT]]="",1,0)</f>
        <v>0</v>
      </c>
      <c r="E13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37" s="1">
        <f>IF(AND(Veg_Table[[#This Row],[TAT_RESULT]]="ABATE",Veg_Table[[#This Row],[PRESCRIP]]="NW_No Work"),1,0)</f>
        <v>0</v>
      </c>
      <c r="G137" s="1">
        <f>IF(OR(Veg_Table[[#This Row],[Prescription R-Scale]]="NA",Veg_Table[[#This Row],[Diameter R-Scale]]="NA"),0,IF(Veg_Table[[#This Row],[Diameter R-Scale]]&lt;&gt;Veg_Table[[#This Row],[Prescription R-Scale]],1,0))</f>
        <v>0</v>
      </c>
      <c r="H137" s="1">
        <f>IF(OR(AND(Veg_Table[[#This Row],[PRESCRIP]]="BC_Br Rmv", Veg_Table[[#This Row],[WOOD_MAN]]&lt;&gt;"Not Needed"),AND(Veg_Table[[#This Row],[PRESCRIP]]="BCS_Br Rmv+Trt", Veg_Table[[#This Row],[WOOD_MAN]]&lt;&gt;"Not Needed")),1,0)</f>
        <v>0</v>
      </c>
      <c r="I137" s="1">
        <f ca="1">IF(AND(Veg_Table[[#This Row],[Prescription_Changed]]="Yes",Veg_Table[[#This Row],[TAT_RESULT]]=""),1,0)</f>
        <v>0</v>
      </c>
      <c r="J137" s="1">
        <f ca="1">SUM(Veg_Table[[#This Row],[Prescription and Status do not match]:[Prescription_Edited_And_TAT_Is_Blank]])</f>
        <v>1</v>
      </c>
      <c r="K137" s="1">
        <f ca="1">IF(Veg_Table[[#This Row],[Sum of Errors]]&gt;0,1,0)</f>
        <v>1</v>
      </c>
      <c r="L137" s="1">
        <f>1</f>
        <v>1</v>
      </c>
      <c r="M13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37" s="1">
        <f>IF(OR(MID(Veg_Table[[#This Row],[PRESCRIP]],2,1)="1",MID(Veg_Table[[#This Row],[PRESCRIP]],2,1)="2",MID(Veg_Table[[#This Row],[PRESCRIP]],2,1)="3",MID(Veg_Table[[#This Row],[PRESCRIP]],2,1)="4"),_xlfn.NUMBERVALUE(MID(Veg_Table[[#This Row],[PRESCRIP]],2,1)),"NA")</f>
        <v>2</v>
      </c>
      <c r="O137" s="1">
        <f>WEEKNUM(Veg_Table[[#This Row],[EVM_LAST_EDITED_Day]],2)</f>
        <v>20</v>
      </c>
      <c r="P137" s="25">
        <f>IFERROR(DATE(YEAR(Veg_Table[[#This Row],[EVM_LAST_EDITED2]]),MONTH(Veg_Table[[#This Row],[EVM_LAST_EDITED2]]),DAY(Veg_Table[[#This Row],[EVM_LAST_EDITED2]])),DATE(2019,1,1))</f>
        <v>43962</v>
      </c>
      <c r="Q137" s="3">
        <f>VALUE(SUBSTITUTE(Veg_Table[[#This Row],[EVM_LAST_EDITED]],",",""))</f>
        <v>43962.759381550903</v>
      </c>
      <c r="R137" s="1" t="str">
        <f>_xlfn.IFNA(IF(Veg_Table[[#This Row],[EVM_LAST_EDITOR]]="","zBlank EVM Last Editor",VLOOKUP(Veg_Table[[#This Row],[EVM_LAST_EDITOR]],Roster_Table[#All],4,FALSE)),"zAWRR Not in Roster")</f>
        <v>MOW</v>
      </c>
      <c r="S137" s="1" t="str">
        <f>_xlfn.IFNA(IF(Veg_Table[[#This Row],[EVM_LAST_EDITOR]]="","zBlank EVM Last Editor",VLOOKUP(Veg_Table[[#This Row],[EVM_LAST_EDITOR]],Roster_Table[#All],16,FALSE)),"zCompany_AWRR not in Roster")</f>
        <v>Not in Sierra Roster</v>
      </c>
      <c r="T137" s="2">
        <f>IFERROR(DATE(YEAR(Veg_Table[[#This Row],[Created2]]),MONTH(Veg_Table[[#This Row],[Created2]]),DAY(Veg_Table[[#This Row],[Created2]])),DATE(2019,1,1))</f>
        <v>43820</v>
      </c>
      <c r="U137" s="3">
        <f>VALUE(SUBSTITUTE(Veg_Table[[#This Row],[Created]],",",""))</f>
        <v>43820.431412037004</v>
      </c>
      <c r="V137" s="3" t="str">
        <f ca="1">IFERROR(_xlfn.IFNA(CELL("contents",INDIRECT(_xlfn.CONCAT("Veg_Table_Production_Data!",ADDRESS(MATCH(_xlfn.MAXIFS(#REF!,#REF!,"="&amp;Veg_Table[[#This Row],[AUTO_ID]],#REF!,"&lt;"&amp;Veg_Table[[#This Row],[EVM_LAST_EDITED_Day]]),#REF!,0),COLUMN(#REF!),4,1,)))),""),"")</f>
        <v/>
      </c>
      <c r="W137" s="3" t="str">
        <f ca="1">IF(Veg_Table[[#This Row],[Previous_Prescription]]="","No",IF(Veg_Table[[#This Row],[Previous_Prescription]]=Veg_Table[[#This Row],[PRESCRIP]],"No","Yes"))</f>
        <v>No</v>
      </c>
      <c r="X137" s="3" t="str">
        <f>IF(Veg_Table[[#This Row],[EVM_LAST_EDITED_Day]]=Veg_Table[[#This Row],[Created_Day]],"New","Old")</f>
        <v>Old</v>
      </c>
      <c r="Y137" s="1">
        <f>IFERROR(IF(FIND("delete",LOWER(Veg_Table[[#This Row],[PI_COMMENTS]]))&gt;=1,1,0),0)</f>
        <v>0</v>
      </c>
      <c r="Z137" s="1" t="str">
        <f>_xlfn.IFNA(IF(Veg_Table[[#This Row],[EVM_LAST_EDITOR]]="","Yes",VLOOKUP(Veg_Table[[#This Row],[EVM_LAST_EDITOR]],Roster_Table[#All],15,FALSE)),"Yes")</f>
        <v>No</v>
      </c>
      <c r="AA13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7" s="1" t="str">
        <f>_xlfn.IFNA(VLOOKUP(Veg_Table[[#This Row],[EVM_LAST_EDITOR]],Roster_Table[#All],3,FALSE),"zAWRR Not in Roster")</f>
        <v>Roberto</v>
      </c>
      <c r="AC137" s="1" t="str">
        <f>_xlfn.IFNA(VLOOKUP(Veg_Table[[#This Row],[EVM_LAST_EDITOR]],Roster_Table[#All],2,FALSE),"zAWRR Not in Roster")</f>
        <v>Ayala</v>
      </c>
      <c r="AD137" s="1" t="str">
        <f>IF(_xlfn.CONCAT(Veg_Table[[#This Row],[First_Name]]," ",Veg_Table[[#This Row],[Last_Name]])="zAWRR Not in Roster zAWRR Not in Roster","zAWRR Not in Roster",_xlfn.CONCAT(Veg_Table[[#This Row],[First_Name]]," ",Veg_Table[[#This Row],[Last_Name]]))</f>
        <v>Roberto Ayala</v>
      </c>
      <c r="AE137">
        <v>1703773</v>
      </c>
      <c r="AF137" t="s">
        <v>4356</v>
      </c>
      <c r="AG137" t="s">
        <v>97</v>
      </c>
      <c r="AH137" t="s">
        <v>4319</v>
      </c>
      <c r="AI137" t="s">
        <v>4338</v>
      </c>
      <c r="AJ137" t="s">
        <v>820</v>
      </c>
      <c r="AK137" t="s">
        <v>833</v>
      </c>
      <c r="AL137" t="s">
        <v>1024</v>
      </c>
      <c r="AM137" t="s">
        <v>875</v>
      </c>
      <c r="AN137" t="s">
        <v>25</v>
      </c>
      <c r="AO137" t="s">
        <v>25</v>
      </c>
      <c r="AP137">
        <v>12</v>
      </c>
      <c r="AQ137">
        <v>24</v>
      </c>
      <c r="AR137" t="s">
        <v>28</v>
      </c>
      <c r="AS137" t="s">
        <v>42</v>
      </c>
      <c r="AT137" t="s">
        <v>26</v>
      </c>
      <c r="AU137" t="s">
        <v>25</v>
      </c>
      <c r="AV137" t="s">
        <v>28</v>
      </c>
      <c r="AW137" t="s">
        <v>4357</v>
      </c>
      <c r="AX137" t="s">
        <v>987</v>
      </c>
      <c r="AY137" t="s">
        <v>1530</v>
      </c>
      <c r="AZ137">
        <v>5866905</v>
      </c>
      <c r="BA137" t="s">
        <v>42</v>
      </c>
      <c r="BB137" s="4">
        <v>43962.759231886572</v>
      </c>
      <c r="BC137" t="s">
        <v>28</v>
      </c>
      <c r="BD137" t="s">
        <v>29</v>
      </c>
      <c r="BF137" t="s">
        <v>28</v>
      </c>
      <c r="BG137" t="s">
        <v>28</v>
      </c>
      <c r="BH137" t="s">
        <v>28</v>
      </c>
      <c r="BI137" s="3"/>
      <c r="BJ137" t="s">
        <v>52</v>
      </c>
      <c r="BK137" s="30" t="s">
        <v>531</v>
      </c>
      <c r="BL137" s="3">
        <v>43962.759381550924</v>
      </c>
      <c r="BM137" t="s">
        <v>31</v>
      </c>
      <c r="BN137" t="s">
        <v>32</v>
      </c>
      <c r="BO137" t="s">
        <v>4321</v>
      </c>
      <c r="BP137" t="s">
        <v>4322</v>
      </c>
      <c r="BQ137" t="s">
        <v>991</v>
      </c>
      <c r="BR137" t="s">
        <v>28</v>
      </c>
      <c r="BS137" t="s">
        <v>28</v>
      </c>
      <c r="BT137" t="s">
        <v>1028</v>
      </c>
      <c r="BU137" s="3">
        <v>43820.43141203704</v>
      </c>
      <c r="BV137" t="s">
        <v>803</v>
      </c>
      <c r="BW137" s="3">
        <v>43962.813762048609</v>
      </c>
      <c r="BX137" t="s">
        <v>4358</v>
      </c>
      <c r="CG137"/>
      <c r="CH137"/>
      <c r="CI137"/>
      <c r="CY137"/>
      <c r="DA137"/>
      <c r="DE137"/>
      <c r="DF137"/>
    </row>
    <row r="138" spans="1:110" x14ac:dyDescent="0.25">
      <c r="A138" s="1">
        <f>IF(Veg_Table[[#This Row],[VP_STATUS]]="Hold",0,IF(OR(AND(Veg_Table[[#This Row],[PRESCRIP]]="NW_No Work",Veg_Table[[#This Row],[VP_STATUS]]&lt;&gt;"No Work Required Under EVM"),AND(Veg_Table[[#This Row],[VP_STATUS]]="No Work Required Under EVM",Veg_Table[[#This Row],[PRESCRIP]]&lt;&gt;"NW_No Work")),1,0))</f>
        <v>0</v>
      </c>
      <c r="B138" s="1">
        <f>IF(Veg_Table[[#This Row],[SPECIES]]="",1,0)</f>
        <v>0</v>
      </c>
      <c r="C138" s="1">
        <f>IF(Veg_Table[[#This Row],[DIAMETER]]="",1,0)</f>
        <v>0</v>
      </c>
      <c r="D138" s="1">
        <f>IF(Veg_Table[[#This Row],[HEIGHT]]="",1,0)</f>
        <v>0</v>
      </c>
      <c r="E13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38" s="1">
        <f>IF(AND(Veg_Table[[#This Row],[TAT_RESULT]]="ABATE",Veg_Table[[#This Row],[PRESCRIP]]="NW_No Work"),1,0)</f>
        <v>0</v>
      </c>
      <c r="G138" s="1">
        <f>IF(OR(Veg_Table[[#This Row],[Prescription R-Scale]]="NA",Veg_Table[[#This Row],[Diameter R-Scale]]="NA"),0,IF(Veg_Table[[#This Row],[Diameter R-Scale]]&lt;&gt;Veg_Table[[#This Row],[Prescription R-Scale]],1,0))</f>
        <v>0</v>
      </c>
      <c r="H138" s="1">
        <f>IF(OR(AND(Veg_Table[[#This Row],[PRESCRIP]]="BC_Br Rmv", Veg_Table[[#This Row],[WOOD_MAN]]&lt;&gt;"Not Needed"),AND(Veg_Table[[#This Row],[PRESCRIP]]="BCS_Br Rmv+Trt", Veg_Table[[#This Row],[WOOD_MAN]]&lt;&gt;"Not Needed")),1,0)</f>
        <v>0</v>
      </c>
      <c r="I138" s="1">
        <f ca="1">IF(AND(Veg_Table[[#This Row],[Prescription_Changed]]="Yes",Veg_Table[[#This Row],[TAT_RESULT]]=""),1,0)</f>
        <v>0</v>
      </c>
      <c r="J138" s="1">
        <f ca="1">SUM(Veg_Table[[#This Row],[Prescription and Status do not match]:[Prescription_Edited_And_TAT_Is_Blank]])</f>
        <v>1</v>
      </c>
      <c r="K138" s="1">
        <f ca="1">IF(Veg_Table[[#This Row],[Sum of Errors]]&gt;0,1,0)</f>
        <v>1</v>
      </c>
      <c r="L138" s="1">
        <f>1</f>
        <v>1</v>
      </c>
      <c r="M13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38" s="1">
        <f>IF(OR(MID(Veg_Table[[#This Row],[PRESCRIP]],2,1)="1",MID(Veg_Table[[#This Row],[PRESCRIP]],2,1)="2",MID(Veg_Table[[#This Row],[PRESCRIP]],2,1)="3",MID(Veg_Table[[#This Row],[PRESCRIP]],2,1)="4"),_xlfn.NUMBERVALUE(MID(Veg_Table[[#This Row],[PRESCRIP]],2,1)),"NA")</f>
        <v>2</v>
      </c>
      <c r="O138" s="1">
        <f>WEEKNUM(Veg_Table[[#This Row],[EVM_LAST_EDITED_Day]],2)</f>
        <v>20</v>
      </c>
      <c r="P138" s="25">
        <f>IFERROR(DATE(YEAR(Veg_Table[[#This Row],[EVM_LAST_EDITED2]]),MONTH(Veg_Table[[#This Row],[EVM_LAST_EDITED2]]),DAY(Veg_Table[[#This Row],[EVM_LAST_EDITED2]])),DATE(2019,1,1))</f>
        <v>43962</v>
      </c>
      <c r="Q138" s="3">
        <f>VALUE(SUBSTITUTE(Veg_Table[[#This Row],[EVM_LAST_EDITED]],",",""))</f>
        <v>43962.760454942101</v>
      </c>
      <c r="R138" s="1" t="str">
        <f>_xlfn.IFNA(IF(Veg_Table[[#This Row],[EVM_LAST_EDITOR]]="","zBlank EVM Last Editor",VLOOKUP(Veg_Table[[#This Row],[EVM_LAST_EDITOR]],Roster_Table[#All],4,FALSE)),"zAWRR Not in Roster")</f>
        <v>MOW</v>
      </c>
      <c r="S138" s="1" t="str">
        <f>_xlfn.IFNA(IF(Veg_Table[[#This Row],[EVM_LAST_EDITOR]]="","zBlank EVM Last Editor",VLOOKUP(Veg_Table[[#This Row],[EVM_LAST_EDITOR]],Roster_Table[#All],16,FALSE)),"zCompany_AWRR not in Roster")</f>
        <v>Not in Sierra Roster</v>
      </c>
      <c r="T138" s="2">
        <f>IFERROR(DATE(YEAR(Veg_Table[[#This Row],[Created2]]),MONTH(Veg_Table[[#This Row],[Created2]]),DAY(Veg_Table[[#This Row],[Created2]])),DATE(2019,1,1))</f>
        <v>43819</v>
      </c>
      <c r="U138" s="3">
        <f>VALUE(SUBSTITUTE(Veg_Table[[#This Row],[Created]],",",""))</f>
        <v>43819.659687500003</v>
      </c>
      <c r="V138" s="3" t="str">
        <f ca="1">IFERROR(_xlfn.IFNA(CELL("contents",INDIRECT(_xlfn.CONCAT("Veg_Table_Production_Data!",ADDRESS(MATCH(_xlfn.MAXIFS(#REF!,#REF!,"="&amp;Veg_Table[[#This Row],[AUTO_ID]],#REF!,"&lt;"&amp;Veg_Table[[#This Row],[EVM_LAST_EDITED_Day]]),#REF!,0),COLUMN(#REF!),4,1,)))),""),"")</f>
        <v/>
      </c>
      <c r="W138" s="3" t="str">
        <f ca="1">IF(Veg_Table[[#This Row],[Previous_Prescription]]="","No",IF(Veg_Table[[#This Row],[Previous_Prescription]]=Veg_Table[[#This Row],[PRESCRIP]],"No","Yes"))</f>
        <v>No</v>
      </c>
      <c r="X138" s="3" t="str">
        <f>IF(Veg_Table[[#This Row],[EVM_LAST_EDITED_Day]]=Veg_Table[[#This Row],[Created_Day]],"New","Old")</f>
        <v>Old</v>
      </c>
      <c r="Y138" s="1">
        <f>IFERROR(IF(FIND("delete",LOWER(Veg_Table[[#This Row],[PI_COMMENTS]]))&gt;=1,1,0),0)</f>
        <v>0</v>
      </c>
      <c r="Z138" s="1" t="str">
        <f>_xlfn.IFNA(IF(Veg_Table[[#This Row],[EVM_LAST_EDITOR]]="","Yes",VLOOKUP(Veg_Table[[#This Row],[EVM_LAST_EDITOR]],Roster_Table[#All],15,FALSE)),"Yes")</f>
        <v>No</v>
      </c>
      <c r="AA13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8" s="1" t="str">
        <f>_xlfn.IFNA(VLOOKUP(Veg_Table[[#This Row],[EVM_LAST_EDITOR]],Roster_Table[#All],3,FALSE),"zAWRR Not in Roster")</f>
        <v>Roberto</v>
      </c>
      <c r="AC138" s="1" t="str">
        <f>_xlfn.IFNA(VLOOKUP(Veg_Table[[#This Row],[EVM_LAST_EDITOR]],Roster_Table[#All],2,FALSE),"zAWRR Not in Roster")</f>
        <v>Ayala</v>
      </c>
      <c r="AD138" s="1" t="str">
        <f>IF(_xlfn.CONCAT(Veg_Table[[#This Row],[First_Name]]," ",Veg_Table[[#This Row],[Last_Name]])="zAWRR Not in Roster zAWRR Not in Roster","zAWRR Not in Roster",_xlfn.CONCAT(Veg_Table[[#This Row],[First_Name]]," ",Veg_Table[[#This Row],[Last_Name]]))</f>
        <v>Roberto Ayala</v>
      </c>
      <c r="AE138">
        <v>1703739</v>
      </c>
      <c r="AF138" t="s">
        <v>4331</v>
      </c>
      <c r="AG138" t="s">
        <v>97</v>
      </c>
      <c r="AH138" t="s">
        <v>4319</v>
      </c>
      <c r="AI138" t="s">
        <v>4328</v>
      </c>
      <c r="AJ138" t="s">
        <v>820</v>
      </c>
      <c r="AK138" t="s">
        <v>28</v>
      </c>
      <c r="AL138" t="s">
        <v>1024</v>
      </c>
      <c r="AM138" t="s">
        <v>875</v>
      </c>
      <c r="AN138" t="s">
        <v>25</v>
      </c>
      <c r="AO138" t="s">
        <v>25</v>
      </c>
      <c r="AP138">
        <v>15</v>
      </c>
      <c r="AQ138">
        <v>36</v>
      </c>
      <c r="AR138" t="s">
        <v>28</v>
      </c>
      <c r="AS138" t="s">
        <v>42</v>
      </c>
      <c r="AT138" t="s">
        <v>26</v>
      </c>
      <c r="AU138" t="s">
        <v>25</v>
      </c>
      <c r="AV138" t="s">
        <v>28</v>
      </c>
      <c r="AW138" t="s">
        <v>4332</v>
      </c>
      <c r="AX138" t="s">
        <v>987</v>
      </c>
      <c r="AY138" t="s">
        <v>1530</v>
      </c>
      <c r="AZ138">
        <v>5866905</v>
      </c>
      <c r="BA138" t="s">
        <v>42</v>
      </c>
      <c r="BB138" s="4">
        <v>43962.760357361112</v>
      </c>
      <c r="BC138" t="s">
        <v>28</v>
      </c>
      <c r="BD138" t="s">
        <v>29</v>
      </c>
      <c r="BF138" t="s">
        <v>28</v>
      </c>
      <c r="BG138" t="s">
        <v>28</v>
      </c>
      <c r="BH138" t="s">
        <v>28</v>
      </c>
      <c r="BI138" s="3"/>
      <c r="BJ138" t="s">
        <v>52</v>
      </c>
      <c r="BK138" s="30" t="s">
        <v>531</v>
      </c>
      <c r="BL138" s="3">
        <v>43962.76045494213</v>
      </c>
      <c r="BM138" t="s">
        <v>31</v>
      </c>
      <c r="BN138" t="s">
        <v>32</v>
      </c>
      <c r="BO138" t="s">
        <v>4321</v>
      </c>
      <c r="BP138" t="s">
        <v>4322</v>
      </c>
      <c r="BQ138" t="s">
        <v>991</v>
      </c>
      <c r="BR138" t="s">
        <v>28</v>
      </c>
      <c r="BS138" t="s">
        <v>28</v>
      </c>
      <c r="BT138" t="s">
        <v>1026</v>
      </c>
      <c r="BU138" s="3">
        <v>43819.659687500003</v>
      </c>
      <c r="BV138" t="s">
        <v>803</v>
      </c>
      <c r="BW138" s="3">
        <v>43962.813762048609</v>
      </c>
      <c r="BX138" t="s">
        <v>4333</v>
      </c>
      <c r="CG138"/>
      <c r="CH138"/>
      <c r="CI138"/>
      <c r="CY138"/>
      <c r="DA138"/>
      <c r="DE138"/>
      <c r="DF138"/>
    </row>
    <row r="139" spans="1:110" x14ac:dyDescent="0.25">
      <c r="A139" s="1">
        <f>IF(Veg_Table[[#This Row],[VP_STATUS]]="Hold",0,IF(OR(AND(Veg_Table[[#This Row],[PRESCRIP]]="NW_No Work",Veg_Table[[#This Row],[VP_STATUS]]&lt;&gt;"No Work Required Under EVM"),AND(Veg_Table[[#This Row],[VP_STATUS]]="No Work Required Under EVM",Veg_Table[[#This Row],[PRESCRIP]]&lt;&gt;"NW_No Work")),1,0))</f>
        <v>0</v>
      </c>
      <c r="B139" s="1">
        <f>IF(Veg_Table[[#This Row],[SPECIES]]="",1,0)</f>
        <v>0</v>
      </c>
      <c r="C139" s="1">
        <f>IF(Veg_Table[[#This Row],[DIAMETER]]="",1,0)</f>
        <v>0</v>
      </c>
      <c r="D139" s="1">
        <f>IF(Veg_Table[[#This Row],[HEIGHT]]="",1,0)</f>
        <v>0</v>
      </c>
      <c r="E13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39" s="1">
        <f>IF(AND(Veg_Table[[#This Row],[TAT_RESULT]]="ABATE",Veg_Table[[#This Row],[PRESCRIP]]="NW_No Work"),1,0)</f>
        <v>0</v>
      </c>
      <c r="G139" s="1">
        <f>IF(OR(Veg_Table[[#This Row],[Prescription R-Scale]]="NA",Veg_Table[[#This Row],[Diameter R-Scale]]="NA"),0,IF(Veg_Table[[#This Row],[Diameter R-Scale]]&lt;&gt;Veg_Table[[#This Row],[Prescription R-Scale]],1,0))</f>
        <v>0</v>
      </c>
      <c r="H139" s="1">
        <f>IF(OR(AND(Veg_Table[[#This Row],[PRESCRIP]]="BC_Br Rmv", Veg_Table[[#This Row],[WOOD_MAN]]&lt;&gt;"Not Needed"),AND(Veg_Table[[#This Row],[PRESCRIP]]="BCS_Br Rmv+Trt", Veg_Table[[#This Row],[WOOD_MAN]]&lt;&gt;"Not Needed")),1,0)</f>
        <v>0</v>
      </c>
      <c r="I139" s="1">
        <f ca="1">IF(AND(Veg_Table[[#This Row],[Prescription_Changed]]="Yes",Veg_Table[[#This Row],[TAT_RESULT]]=""),1,0)</f>
        <v>0</v>
      </c>
      <c r="J139" s="1">
        <f ca="1">SUM(Veg_Table[[#This Row],[Prescription and Status do not match]:[Prescription_Edited_And_TAT_Is_Blank]])</f>
        <v>1</v>
      </c>
      <c r="K139" s="1">
        <f ca="1">IF(Veg_Table[[#This Row],[Sum of Errors]]&gt;0,1,0)</f>
        <v>1</v>
      </c>
      <c r="L139" s="1">
        <f>1</f>
        <v>1</v>
      </c>
      <c r="M13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39" s="1">
        <f>IF(OR(MID(Veg_Table[[#This Row],[PRESCRIP]],2,1)="1",MID(Veg_Table[[#This Row],[PRESCRIP]],2,1)="2",MID(Veg_Table[[#This Row],[PRESCRIP]],2,1)="3",MID(Veg_Table[[#This Row],[PRESCRIP]],2,1)="4"),_xlfn.NUMBERVALUE(MID(Veg_Table[[#This Row],[PRESCRIP]],2,1)),"NA")</f>
        <v>2</v>
      </c>
      <c r="O139" s="1">
        <f>WEEKNUM(Veg_Table[[#This Row],[EVM_LAST_EDITED_Day]],2)</f>
        <v>20</v>
      </c>
      <c r="P139" s="25">
        <f>IFERROR(DATE(YEAR(Veg_Table[[#This Row],[EVM_LAST_EDITED2]]),MONTH(Veg_Table[[#This Row],[EVM_LAST_EDITED2]]),DAY(Veg_Table[[#This Row],[EVM_LAST_EDITED2]])),DATE(2019,1,1))</f>
        <v>43962</v>
      </c>
      <c r="Q139" s="3">
        <f>VALUE(SUBSTITUTE(Veg_Table[[#This Row],[EVM_LAST_EDITED]],",",""))</f>
        <v>43962.761701192103</v>
      </c>
      <c r="R139" s="1" t="str">
        <f>_xlfn.IFNA(IF(Veg_Table[[#This Row],[EVM_LAST_EDITOR]]="","zBlank EVM Last Editor",VLOOKUP(Veg_Table[[#This Row],[EVM_LAST_EDITOR]],Roster_Table[#All],4,FALSE)),"zAWRR Not in Roster")</f>
        <v>MOW</v>
      </c>
      <c r="S139" s="1" t="str">
        <f>_xlfn.IFNA(IF(Veg_Table[[#This Row],[EVM_LAST_EDITOR]]="","zBlank EVM Last Editor",VLOOKUP(Veg_Table[[#This Row],[EVM_LAST_EDITOR]],Roster_Table[#All],16,FALSE)),"zCompany_AWRR not in Roster")</f>
        <v>Not in Sierra Roster</v>
      </c>
      <c r="T139" s="2">
        <f>IFERROR(DATE(YEAR(Veg_Table[[#This Row],[Created2]]),MONTH(Veg_Table[[#This Row],[Created2]]),DAY(Veg_Table[[#This Row],[Created2]])),DATE(2019,1,1))</f>
        <v>43819</v>
      </c>
      <c r="U139" s="3">
        <f>VALUE(SUBSTITUTE(Veg_Table[[#This Row],[Created]],",",""))</f>
        <v>43819.6411226852</v>
      </c>
      <c r="V139" s="3" t="str">
        <f ca="1">IFERROR(_xlfn.IFNA(CELL("contents",INDIRECT(_xlfn.CONCAT("Veg_Table_Production_Data!",ADDRESS(MATCH(_xlfn.MAXIFS(#REF!,#REF!,"="&amp;Veg_Table[[#This Row],[AUTO_ID]],#REF!,"&lt;"&amp;Veg_Table[[#This Row],[EVM_LAST_EDITED_Day]]),#REF!,0),COLUMN(#REF!),4,1,)))),""),"")</f>
        <v/>
      </c>
      <c r="W139" s="3" t="str">
        <f ca="1">IF(Veg_Table[[#This Row],[Previous_Prescription]]="","No",IF(Veg_Table[[#This Row],[Previous_Prescription]]=Veg_Table[[#This Row],[PRESCRIP]],"No","Yes"))</f>
        <v>No</v>
      </c>
      <c r="X139" s="3" t="str">
        <f>IF(Veg_Table[[#This Row],[EVM_LAST_EDITED_Day]]=Veg_Table[[#This Row],[Created_Day]],"New","Old")</f>
        <v>Old</v>
      </c>
      <c r="Y139" s="1">
        <f>IFERROR(IF(FIND("delete",LOWER(Veg_Table[[#This Row],[PI_COMMENTS]]))&gt;=1,1,0),0)</f>
        <v>0</v>
      </c>
      <c r="Z139" s="1" t="str">
        <f>_xlfn.IFNA(IF(Veg_Table[[#This Row],[EVM_LAST_EDITOR]]="","Yes",VLOOKUP(Veg_Table[[#This Row],[EVM_LAST_EDITOR]],Roster_Table[#All],15,FALSE)),"Yes")</f>
        <v>No</v>
      </c>
      <c r="AA13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9" s="1" t="str">
        <f>_xlfn.IFNA(VLOOKUP(Veg_Table[[#This Row],[EVM_LAST_EDITOR]],Roster_Table[#All],3,FALSE),"zAWRR Not in Roster")</f>
        <v>Roberto</v>
      </c>
      <c r="AC139" s="1" t="str">
        <f>_xlfn.IFNA(VLOOKUP(Veg_Table[[#This Row],[EVM_LAST_EDITOR]],Roster_Table[#All],2,FALSE),"zAWRR Not in Roster")</f>
        <v>Ayala</v>
      </c>
      <c r="AD139" s="1" t="str">
        <f>IF(_xlfn.CONCAT(Veg_Table[[#This Row],[First_Name]]," ",Veg_Table[[#This Row],[Last_Name]])="zAWRR Not in Roster zAWRR Not in Roster","zAWRR Not in Roster",_xlfn.CONCAT(Veg_Table[[#This Row],[First_Name]]," ",Veg_Table[[#This Row],[Last_Name]]))</f>
        <v>Roberto Ayala</v>
      </c>
      <c r="AE139">
        <v>1703735</v>
      </c>
      <c r="AF139" t="s">
        <v>4327</v>
      </c>
      <c r="AG139" t="s">
        <v>97</v>
      </c>
      <c r="AH139" t="s">
        <v>4319</v>
      </c>
      <c r="AI139" t="s">
        <v>4328</v>
      </c>
      <c r="AJ139" t="s">
        <v>820</v>
      </c>
      <c r="AK139" t="s">
        <v>28</v>
      </c>
      <c r="AL139" t="s">
        <v>1024</v>
      </c>
      <c r="AM139" t="s">
        <v>875</v>
      </c>
      <c r="AN139" t="s">
        <v>25</v>
      </c>
      <c r="AO139" t="s">
        <v>25</v>
      </c>
      <c r="AP139">
        <v>14</v>
      </c>
      <c r="AQ139">
        <v>21</v>
      </c>
      <c r="AR139" t="s">
        <v>28</v>
      </c>
      <c r="AS139" t="s">
        <v>42</v>
      </c>
      <c r="AT139" t="s">
        <v>26</v>
      </c>
      <c r="AU139" t="s">
        <v>25</v>
      </c>
      <c r="AV139" t="s">
        <v>28</v>
      </c>
      <c r="AW139" t="s">
        <v>4329</v>
      </c>
      <c r="AX139" t="s">
        <v>987</v>
      </c>
      <c r="AY139" t="s">
        <v>1530</v>
      </c>
      <c r="AZ139">
        <v>5865470</v>
      </c>
      <c r="BA139" t="s">
        <v>42</v>
      </c>
      <c r="BB139" s="4">
        <v>43962.761523819441</v>
      </c>
      <c r="BC139" t="s">
        <v>28</v>
      </c>
      <c r="BD139" t="s">
        <v>29</v>
      </c>
      <c r="BF139" t="s">
        <v>28</v>
      </c>
      <c r="BG139" t="s">
        <v>28</v>
      </c>
      <c r="BH139" t="s">
        <v>28</v>
      </c>
      <c r="BI139" s="3"/>
      <c r="BJ139" t="s">
        <v>52</v>
      </c>
      <c r="BK139" s="30" t="s">
        <v>531</v>
      </c>
      <c r="BL139" s="3">
        <v>43962.761701192132</v>
      </c>
      <c r="BM139" t="s">
        <v>31</v>
      </c>
      <c r="BN139" t="s">
        <v>32</v>
      </c>
      <c r="BO139" t="s">
        <v>4321</v>
      </c>
      <c r="BP139" t="s">
        <v>4322</v>
      </c>
      <c r="BQ139" t="s">
        <v>991</v>
      </c>
      <c r="BR139" t="s">
        <v>28</v>
      </c>
      <c r="BS139" t="s">
        <v>28</v>
      </c>
      <c r="BT139" t="s">
        <v>1026</v>
      </c>
      <c r="BU139" s="3">
        <v>43819.641122685185</v>
      </c>
      <c r="BV139" t="s">
        <v>803</v>
      </c>
      <c r="BW139" s="3">
        <v>43962.813762048609</v>
      </c>
      <c r="BX139" t="s">
        <v>4330</v>
      </c>
      <c r="CG139"/>
      <c r="CH139"/>
      <c r="CI139"/>
      <c r="CY139"/>
      <c r="DA139"/>
      <c r="DE139"/>
      <c r="DF139"/>
    </row>
    <row r="140" spans="1:110" x14ac:dyDescent="0.25">
      <c r="A140" s="1">
        <f>IF(Veg_Table[[#This Row],[VP_STATUS]]="Hold",0,IF(OR(AND(Veg_Table[[#This Row],[PRESCRIP]]="NW_No Work",Veg_Table[[#This Row],[VP_STATUS]]&lt;&gt;"No Work Required Under EVM"),AND(Veg_Table[[#This Row],[VP_STATUS]]="No Work Required Under EVM",Veg_Table[[#This Row],[PRESCRIP]]&lt;&gt;"NW_No Work")),1,0))</f>
        <v>0</v>
      </c>
      <c r="B140" s="1">
        <f>IF(Veg_Table[[#This Row],[SPECIES]]="",1,0)</f>
        <v>0</v>
      </c>
      <c r="C140" s="1">
        <f>IF(Veg_Table[[#This Row],[DIAMETER]]="",1,0)</f>
        <v>0</v>
      </c>
      <c r="D140" s="1">
        <f>IF(Veg_Table[[#This Row],[HEIGHT]]="",1,0)</f>
        <v>0</v>
      </c>
      <c r="E14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40" s="1">
        <f>IF(AND(Veg_Table[[#This Row],[TAT_RESULT]]="ABATE",Veg_Table[[#This Row],[PRESCRIP]]="NW_No Work"),1,0)</f>
        <v>0</v>
      </c>
      <c r="G140" s="1">
        <f>IF(OR(Veg_Table[[#This Row],[Prescription R-Scale]]="NA",Veg_Table[[#This Row],[Diameter R-Scale]]="NA"),0,IF(Veg_Table[[#This Row],[Diameter R-Scale]]&lt;&gt;Veg_Table[[#This Row],[Prescription R-Scale]],1,0))</f>
        <v>0</v>
      </c>
      <c r="H140" s="1">
        <f>IF(OR(AND(Veg_Table[[#This Row],[PRESCRIP]]="BC_Br Rmv", Veg_Table[[#This Row],[WOOD_MAN]]&lt;&gt;"Not Needed"),AND(Veg_Table[[#This Row],[PRESCRIP]]="BCS_Br Rmv+Trt", Veg_Table[[#This Row],[WOOD_MAN]]&lt;&gt;"Not Needed")),1,0)</f>
        <v>0</v>
      </c>
      <c r="I140" s="1">
        <f ca="1">IF(AND(Veg_Table[[#This Row],[Prescription_Changed]]="Yes",Veg_Table[[#This Row],[TAT_RESULT]]=""),1,0)</f>
        <v>0</v>
      </c>
      <c r="J140" s="1">
        <f ca="1">SUM(Veg_Table[[#This Row],[Prescription and Status do not match]:[Prescription_Edited_And_TAT_Is_Blank]])</f>
        <v>1</v>
      </c>
      <c r="K140" s="1">
        <f ca="1">IF(Veg_Table[[#This Row],[Sum of Errors]]&gt;0,1,0)</f>
        <v>1</v>
      </c>
      <c r="L140" s="1">
        <f>1</f>
        <v>1</v>
      </c>
      <c r="M14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40" s="1">
        <f>IF(OR(MID(Veg_Table[[#This Row],[PRESCRIP]],2,1)="1",MID(Veg_Table[[#This Row],[PRESCRIP]],2,1)="2",MID(Veg_Table[[#This Row],[PRESCRIP]],2,1)="3",MID(Veg_Table[[#This Row],[PRESCRIP]],2,1)="4"),_xlfn.NUMBERVALUE(MID(Veg_Table[[#This Row],[PRESCRIP]],2,1)),"NA")</f>
        <v>3</v>
      </c>
      <c r="O140" s="1">
        <f>WEEKNUM(Veg_Table[[#This Row],[EVM_LAST_EDITED_Day]],2)</f>
        <v>20</v>
      </c>
      <c r="P140" s="25">
        <f>IFERROR(DATE(YEAR(Veg_Table[[#This Row],[EVM_LAST_EDITED2]]),MONTH(Veg_Table[[#This Row],[EVM_LAST_EDITED2]]),DAY(Veg_Table[[#This Row],[EVM_LAST_EDITED2]])),DATE(2019,1,1))</f>
        <v>43962</v>
      </c>
      <c r="Q140" s="3">
        <f>VALUE(SUBSTITUTE(Veg_Table[[#This Row],[EVM_LAST_EDITED]],",",""))</f>
        <v>43962.7637138426</v>
      </c>
      <c r="R140" s="1" t="str">
        <f>_xlfn.IFNA(IF(Veg_Table[[#This Row],[EVM_LAST_EDITOR]]="","zBlank EVM Last Editor",VLOOKUP(Veg_Table[[#This Row],[EVM_LAST_EDITOR]],Roster_Table[#All],4,FALSE)),"zAWRR Not in Roster")</f>
        <v>MOW</v>
      </c>
      <c r="S140" s="1" t="str">
        <f>_xlfn.IFNA(IF(Veg_Table[[#This Row],[EVM_LAST_EDITOR]]="","zBlank EVM Last Editor",VLOOKUP(Veg_Table[[#This Row],[EVM_LAST_EDITOR]],Roster_Table[#All],16,FALSE)),"zCompany_AWRR not in Roster")</f>
        <v>Not in Sierra Roster</v>
      </c>
      <c r="T140" s="2">
        <f>IFERROR(DATE(YEAR(Veg_Table[[#This Row],[Created2]]),MONTH(Veg_Table[[#This Row],[Created2]]),DAY(Veg_Table[[#This Row],[Created2]])),DATE(2019,1,1))</f>
        <v>43819</v>
      </c>
      <c r="U140" s="3">
        <f>VALUE(SUBSTITUTE(Veg_Table[[#This Row],[Created]],",",""))</f>
        <v>43819.546851851897</v>
      </c>
      <c r="V140" s="3" t="str">
        <f ca="1">IFERROR(_xlfn.IFNA(CELL("contents",INDIRECT(_xlfn.CONCAT("Veg_Table_Production_Data!",ADDRESS(MATCH(_xlfn.MAXIFS(#REF!,#REF!,"="&amp;Veg_Table[[#This Row],[AUTO_ID]],#REF!,"&lt;"&amp;Veg_Table[[#This Row],[EVM_LAST_EDITED_Day]]),#REF!,0),COLUMN(#REF!),4,1,)))),""),"")</f>
        <v/>
      </c>
      <c r="W140" s="3" t="str">
        <f ca="1">IF(Veg_Table[[#This Row],[Previous_Prescription]]="","No",IF(Veg_Table[[#This Row],[Previous_Prescription]]=Veg_Table[[#This Row],[PRESCRIP]],"No","Yes"))</f>
        <v>No</v>
      </c>
      <c r="X140" s="3" t="str">
        <f>IF(Veg_Table[[#This Row],[EVM_LAST_EDITED_Day]]=Veg_Table[[#This Row],[Created_Day]],"New","Old")</f>
        <v>Old</v>
      </c>
      <c r="Y140" s="1">
        <f>IFERROR(IF(FIND("delete",LOWER(Veg_Table[[#This Row],[PI_COMMENTS]]))&gt;=1,1,0),0)</f>
        <v>0</v>
      </c>
      <c r="Z140" s="1" t="str">
        <f>_xlfn.IFNA(IF(Veg_Table[[#This Row],[EVM_LAST_EDITOR]]="","Yes",VLOOKUP(Veg_Table[[#This Row],[EVM_LAST_EDITOR]],Roster_Table[#All],15,FALSE)),"Yes")</f>
        <v>No</v>
      </c>
      <c r="AA14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0" s="1" t="str">
        <f>_xlfn.IFNA(VLOOKUP(Veg_Table[[#This Row],[EVM_LAST_EDITOR]],Roster_Table[#All],3,FALSE),"zAWRR Not in Roster")</f>
        <v>Roberto</v>
      </c>
      <c r="AC140" s="1" t="str">
        <f>_xlfn.IFNA(VLOOKUP(Veg_Table[[#This Row],[EVM_LAST_EDITOR]],Roster_Table[#All],2,FALSE),"zAWRR Not in Roster")</f>
        <v>Ayala</v>
      </c>
      <c r="AD140" s="1" t="str">
        <f>IF(_xlfn.CONCAT(Veg_Table[[#This Row],[First_Name]]," ",Veg_Table[[#This Row],[Last_Name]])="zAWRR Not in Roster zAWRR Not in Roster","zAWRR Not in Roster",_xlfn.CONCAT(Veg_Table[[#This Row],[First_Name]]," ",Veg_Table[[#This Row],[Last_Name]]))</f>
        <v>Roberto Ayala</v>
      </c>
      <c r="AE140">
        <v>1703462</v>
      </c>
      <c r="AF140" t="s">
        <v>4324</v>
      </c>
      <c r="AG140" t="s">
        <v>97</v>
      </c>
      <c r="AH140" t="s">
        <v>4319</v>
      </c>
      <c r="AI140" t="s">
        <v>2189</v>
      </c>
      <c r="AJ140" t="s">
        <v>820</v>
      </c>
      <c r="AK140" t="s">
        <v>28</v>
      </c>
      <c r="AL140" t="s">
        <v>1024</v>
      </c>
      <c r="AM140" t="s">
        <v>34</v>
      </c>
      <c r="AN140" t="s">
        <v>25</v>
      </c>
      <c r="AO140" t="s">
        <v>25</v>
      </c>
      <c r="AP140">
        <v>25</v>
      </c>
      <c r="AQ140">
        <v>66</v>
      </c>
      <c r="AR140" t="s">
        <v>28</v>
      </c>
      <c r="AS140" t="s">
        <v>51</v>
      </c>
      <c r="AT140" t="s">
        <v>26</v>
      </c>
      <c r="AU140" t="s">
        <v>25</v>
      </c>
      <c r="AV140" t="s">
        <v>28</v>
      </c>
      <c r="AW140" t="s">
        <v>4325</v>
      </c>
      <c r="AX140" t="s">
        <v>987</v>
      </c>
      <c r="AY140" t="s">
        <v>1530</v>
      </c>
      <c r="AZ140">
        <v>5865470</v>
      </c>
      <c r="BA140" t="s">
        <v>51</v>
      </c>
      <c r="BB140" s="4">
        <v>43962.763604270833</v>
      </c>
      <c r="BC140" t="s">
        <v>28</v>
      </c>
      <c r="BD140" t="s">
        <v>29</v>
      </c>
      <c r="BF140" t="s">
        <v>28</v>
      </c>
      <c r="BG140" t="s">
        <v>28</v>
      </c>
      <c r="BH140" t="s">
        <v>28</v>
      </c>
      <c r="BI140" s="3"/>
      <c r="BJ140" t="s">
        <v>52</v>
      </c>
      <c r="BK140" s="30" t="s">
        <v>531</v>
      </c>
      <c r="BL140" s="3">
        <v>43962.763713842593</v>
      </c>
      <c r="BM140" t="s">
        <v>31</v>
      </c>
      <c r="BN140" t="s">
        <v>32</v>
      </c>
      <c r="BO140" t="s">
        <v>4321</v>
      </c>
      <c r="BP140" t="s">
        <v>4322</v>
      </c>
      <c r="BQ140" t="s">
        <v>991</v>
      </c>
      <c r="BR140" t="s">
        <v>28</v>
      </c>
      <c r="BS140" t="s">
        <v>28</v>
      </c>
      <c r="BT140" t="s">
        <v>1028</v>
      </c>
      <c r="BU140" s="3">
        <v>43819.546851851854</v>
      </c>
      <c r="BV140" t="s">
        <v>803</v>
      </c>
      <c r="BW140" s="3">
        <v>43962.813762048609</v>
      </c>
      <c r="BX140" t="s">
        <v>4326</v>
      </c>
      <c r="CG140"/>
      <c r="CH140"/>
      <c r="CI140"/>
      <c r="CY140"/>
      <c r="DA140"/>
      <c r="DE140"/>
      <c r="DF140"/>
    </row>
    <row r="141" spans="1:110" x14ac:dyDescent="0.25">
      <c r="A141" s="1">
        <f>IF(Veg_Table[[#This Row],[VP_STATUS]]="Hold",0,IF(OR(AND(Veg_Table[[#This Row],[PRESCRIP]]="NW_No Work",Veg_Table[[#This Row],[VP_STATUS]]&lt;&gt;"No Work Required Under EVM"),AND(Veg_Table[[#This Row],[VP_STATUS]]="No Work Required Under EVM",Veg_Table[[#This Row],[PRESCRIP]]&lt;&gt;"NW_No Work")),1,0))</f>
        <v>0</v>
      </c>
      <c r="B141" s="1">
        <f>IF(Veg_Table[[#This Row],[SPECIES]]="",1,0)</f>
        <v>0</v>
      </c>
      <c r="C141" s="1">
        <f>IF(Veg_Table[[#This Row],[DIAMETER]]="",1,0)</f>
        <v>0</v>
      </c>
      <c r="D141" s="1">
        <f>IF(Veg_Table[[#This Row],[HEIGHT]]="",1,0)</f>
        <v>0</v>
      </c>
      <c r="E14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41" s="1">
        <f>IF(AND(Veg_Table[[#This Row],[TAT_RESULT]]="ABATE",Veg_Table[[#This Row],[PRESCRIP]]="NW_No Work"),1,0)</f>
        <v>0</v>
      </c>
      <c r="G141" s="1">
        <f>IF(OR(Veg_Table[[#This Row],[Prescription R-Scale]]="NA",Veg_Table[[#This Row],[Diameter R-Scale]]="NA"),0,IF(Veg_Table[[#This Row],[Diameter R-Scale]]&lt;&gt;Veg_Table[[#This Row],[Prescription R-Scale]],1,0))</f>
        <v>0</v>
      </c>
      <c r="H141" s="1">
        <f>IF(OR(AND(Veg_Table[[#This Row],[PRESCRIP]]="BC_Br Rmv", Veg_Table[[#This Row],[WOOD_MAN]]&lt;&gt;"Not Needed"),AND(Veg_Table[[#This Row],[PRESCRIP]]="BCS_Br Rmv+Trt", Veg_Table[[#This Row],[WOOD_MAN]]&lt;&gt;"Not Needed")),1,0)</f>
        <v>0</v>
      </c>
      <c r="I141" s="1">
        <f ca="1">IF(AND(Veg_Table[[#This Row],[Prescription_Changed]]="Yes",Veg_Table[[#This Row],[TAT_RESULT]]=""),1,0)</f>
        <v>0</v>
      </c>
      <c r="J141" s="1">
        <f ca="1">SUM(Veg_Table[[#This Row],[Prescription and Status do not match]:[Prescription_Edited_And_TAT_Is_Blank]])</f>
        <v>1</v>
      </c>
      <c r="K141" s="1">
        <f ca="1">IF(Veg_Table[[#This Row],[Sum of Errors]]&gt;0,1,0)</f>
        <v>1</v>
      </c>
      <c r="L141" s="1">
        <f>1</f>
        <v>1</v>
      </c>
      <c r="M14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41" s="1">
        <f>IF(OR(MID(Veg_Table[[#This Row],[PRESCRIP]],2,1)="1",MID(Veg_Table[[#This Row],[PRESCRIP]],2,1)="2",MID(Veg_Table[[#This Row],[PRESCRIP]],2,1)="3",MID(Veg_Table[[#This Row],[PRESCRIP]],2,1)="4"),_xlfn.NUMBERVALUE(MID(Veg_Table[[#This Row],[PRESCRIP]],2,1)),"NA")</f>
        <v>3</v>
      </c>
      <c r="O141" s="1">
        <f>WEEKNUM(Veg_Table[[#This Row],[EVM_LAST_EDITED_Day]],2)</f>
        <v>20</v>
      </c>
      <c r="P141" s="25">
        <f>IFERROR(DATE(YEAR(Veg_Table[[#This Row],[EVM_LAST_EDITED2]]),MONTH(Veg_Table[[#This Row],[EVM_LAST_EDITED2]]),DAY(Veg_Table[[#This Row],[EVM_LAST_EDITED2]])),DATE(2019,1,1))</f>
        <v>43962</v>
      </c>
      <c r="Q141" s="3">
        <f>VALUE(SUBSTITUTE(Veg_Table[[#This Row],[EVM_LAST_EDITED]],",",""))</f>
        <v>43962.764215752301</v>
      </c>
      <c r="R141" s="1" t="str">
        <f>_xlfn.IFNA(IF(Veg_Table[[#This Row],[EVM_LAST_EDITOR]]="","zBlank EVM Last Editor",VLOOKUP(Veg_Table[[#This Row],[EVM_LAST_EDITOR]],Roster_Table[#All],4,FALSE)),"zAWRR Not in Roster")</f>
        <v>MOW</v>
      </c>
      <c r="S141" s="1" t="str">
        <f>_xlfn.IFNA(IF(Veg_Table[[#This Row],[EVM_LAST_EDITOR]]="","zBlank EVM Last Editor",VLOOKUP(Veg_Table[[#This Row],[EVM_LAST_EDITOR]],Roster_Table[#All],16,FALSE)),"zCompany_AWRR not in Roster")</f>
        <v>Not in Sierra Roster</v>
      </c>
      <c r="T141" s="2">
        <f>IFERROR(DATE(YEAR(Veg_Table[[#This Row],[Created2]]),MONTH(Veg_Table[[#This Row],[Created2]]),DAY(Veg_Table[[#This Row],[Created2]])),DATE(2019,1,1))</f>
        <v>43819</v>
      </c>
      <c r="U141" s="3">
        <f>VALUE(SUBSTITUTE(Veg_Table[[#This Row],[Created]],",",""))</f>
        <v>43819.534803240698</v>
      </c>
      <c r="V141" s="3" t="str">
        <f ca="1">IFERROR(_xlfn.IFNA(CELL("contents",INDIRECT(_xlfn.CONCAT("Veg_Table_Production_Data!",ADDRESS(MATCH(_xlfn.MAXIFS(#REF!,#REF!,"="&amp;Veg_Table[[#This Row],[AUTO_ID]],#REF!,"&lt;"&amp;Veg_Table[[#This Row],[EVM_LAST_EDITED_Day]]),#REF!,0),COLUMN(#REF!),4,1,)))),""),"")</f>
        <v/>
      </c>
      <c r="W141" s="3" t="str">
        <f ca="1">IF(Veg_Table[[#This Row],[Previous_Prescription]]="","No",IF(Veg_Table[[#This Row],[Previous_Prescription]]=Veg_Table[[#This Row],[PRESCRIP]],"No","Yes"))</f>
        <v>No</v>
      </c>
      <c r="X141" s="3" t="str">
        <f>IF(Veg_Table[[#This Row],[EVM_LAST_EDITED_Day]]=Veg_Table[[#This Row],[Created_Day]],"New","Old")</f>
        <v>Old</v>
      </c>
      <c r="Y141" s="1">
        <f>IFERROR(IF(FIND("delete",LOWER(Veg_Table[[#This Row],[PI_COMMENTS]]))&gt;=1,1,0),0)</f>
        <v>0</v>
      </c>
      <c r="Z141" s="1" t="str">
        <f>_xlfn.IFNA(IF(Veg_Table[[#This Row],[EVM_LAST_EDITOR]]="","Yes",VLOOKUP(Veg_Table[[#This Row],[EVM_LAST_EDITOR]],Roster_Table[#All],15,FALSE)),"Yes")</f>
        <v>No</v>
      </c>
      <c r="AA14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1" s="1" t="str">
        <f>_xlfn.IFNA(VLOOKUP(Veg_Table[[#This Row],[EVM_LAST_EDITOR]],Roster_Table[#All],3,FALSE),"zAWRR Not in Roster")</f>
        <v>Roberto</v>
      </c>
      <c r="AC141" s="1" t="str">
        <f>_xlfn.IFNA(VLOOKUP(Veg_Table[[#This Row],[EVM_LAST_EDITOR]],Roster_Table[#All],2,FALSE),"zAWRR Not in Roster")</f>
        <v>Ayala</v>
      </c>
      <c r="AD141" s="1" t="str">
        <f>IF(_xlfn.CONCAT(Veg_Table[[#This Row],[First_Name]]," ",Veg_Table[[#This Row],[Last_Name]])="zAWRR Not in Roster zAWRR Not in Roster","zAWRR Not in Roster",_xlfn.CONCAT(Veg_Table[[#This Row],[First_Name]]," ",Veg_Table[[#This Row],[Last_Name]]))</f>
        <v>Roberto Ayala</v>
      </c>
      <c r="AE141">
        <v>1703461</v>
      </c>
      <c r="AF141" t="s">
        <v>4318</v>
      </c>
      <c r="AG141" t="s">
        <v>97</v>
      </c>
      <c r="AH141" t="s">
        <v>4319</v>
      </c>
      <c r="AI141" t="s">
        <v>2189</v>
      </c>
      <c r="AJ141" t="s">
        <v>820</v>
      </c>
      <c r="AK141" t="s">
        <v>28</v>
      </c>
      <c r="AL141" t="s">
        <v>1024</v>
      </c>
      <c r="AM141" t="s">
        <v>34</v>
      </c>
      <c r="AN141" t="s">
        <v>25</v>
      </c>
      <c r="AO141" t="s">
        <v>25</v>
      </c>
      <c r="AP141">
        <v>24</v>
      </c>
      <c r="AQ141">
        <v>60</v>
      </c>
      <c r="AR141" t="s">
        <v>28</v>
      </c>
      <c r="AS141" t="s">
        <v>51</v>
      </c>
      <c r="AT141" t="s">
        <v>26</v>
      </c>
      <c r="AU141" t="s">
        <v>25</v>
      </c>
      <c r="AV141" t="s">
        <v>519</v>
      </c>
      <c r="AW141" t="s">
        <v>4320</v>
      </c>
      <c r="AX141" t="s">
        <v>987</v>
      </c>
      <c r="AY141" t="s">
        <v>1530</v>
      </c>
      <c r="AZ141">
        <v>5865470</v>
      </c>
      <c r="BA141" t="s">
        <v>51</v>
      </c>
      <c r="BB141" s="4">
        <v>43962.764093935184</v>
      </c>
      <c r="BC141" t="s">
        <v>28</v>
      </c>
      <c r="BD141" t="s">
        <v>29</v>
      </c>
      <c r="BF141" t="s">
        <v>28</v>
      </c>
      <c r="BG141" t="s">
        <v>28</v>
      </c>
      <c r="BH141" t="s">
        <v>28</v>
      </c>
      <c r="BI141" s="3"/>
      <c r="BJ141" t="s">
        <v>52</v>
      </c>
      <c r="BK141" s="30" t="s">
        <v>531</v>
      </c>
      <c r="BL141" s="3">
        <v>43962.764215752315</v>
      </c>
      <c r="BM141" t="s">
        <v>31</v>
      </c>
      <c r="BN141" t="s">
        <v>32</v>
      </c>
      <c r="BO141" t="s">
        <v>4321</v>
      </c>
      <c r="BP141" t="s">
        <v>4322</v>
      </c>
      <c r="BQ141" t="s">
        <v>991</v>
      </c>
      <c r="BR141" t="s">
        <v>28</v>
      </c>
      <c r="BS141" t="s">
        <v>28</v>
      </c>
      <c r="BT141" t="s">
        <v>1028</v>
      </c>
      <c r="BU141" s="3">
        <v>43819.534803240742</v>
      </c>
      <c r="BV141" t="s">
        <v>803</v>
      </c>
      <c r="BW141" s="3">
        <v>43962.813762048609</v>
      </c>
      <c r="BX141" t="s">
        <v>4323</v>
      </c>
      <c r="CG141"/>
      <c r="CH141"/>
      <c r="CI141"/>
      <c r="CY141"/>
      <c r="DA141"/>
      <c r="DE141"/>
      <c r="DF141"/>
    </row>
    <row r="142" spans="1:110" x14ac:dyDescent="0.25">
      <c r="A142" s="1">
        <f>IF(Veg_Table[[#This Row],[VP_STATUS]]="Hold",0,IF(OR(AND(Veg_Table[[#This Row],[PRESCRIP]]="NW_No Work",Veg_Table[[#This Row],[VP_STATUS]]&lt;&gt;"No Work Required Under EVM"),AND(Veg_Table[[#This Row],[VP_STATUS]]="No Work Required Under EVM",Veg_Table[[#This Row],[PRESCRIP]]&lt;&gt;"NW_No Work")),1,0))</f>
        <v>0</v>
      </c>
      <c r="B142" s="1">
        <f>IF(Veg_Table[[#This Row],[SPECIES]]="",1,0)</f>
        <v>0</v>
      </c>
      <c r="C142" s="1">
        <f>IF(Veg_Table[[#This Row],[DIAMETER]]="",1,0)</f>
        <v>0</v>
      </c>
      <c r="D142" s="1">
        <f>IF(Veg_Table[[#This Row],[HEIGHT]]="",1,0)</f>
        <v>0</v>
      </c>
      <c r="E14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42" s="1">
        <f>IF(AND(Veg_Table[[#This Row],[TAT_RESULT]]="ABATE",Veg_Table[[#This Row],[PRESCRIP]]="NW_No Work"),1,0)</f>
        <v>0</v>
      </c>
      <c r="G142" s="1">
        <f>IF(OR(Veg_Table[[#This Row],[Prescription R-Scale]]="NA",Veg_Table[[#This Row],[Diameter R-Scale]]="NA"),0,IF(Veg_Table[[#This Row],[Diameter R-Scale]]&lt;&gt;Veg_Table[[#This Row],[Prescription R-Scale]],1,0))</f>
        <v>0</v>
      </c>
      <c r="H142" s="1">
        <f>IF(OR(AND(Veg_Table[[#This Row],[PRESCRIP]]="BC_Br Rmv", Veg_Table[[#This Row],[WOOD_MAN]]&lt;&gt;"Not Needed"),AND(Veg_Table[[#This Row],[PRESCRIP]]="BCS_Br Rmv+Trt", Veg_Table[[#This Row],[WOOD_MAN]]&lt;&gt;"Not Needed")),1,0)</f>
        <v>0</v>
      </c>
      <c r="I142" s="1">
        <f ca="1">IF(AND(Veg_Table[[#This Row],[Prescription_Changed]]="Yes",Veg_Table[[#This Row],[TAT_RESULT]]=""),1,0)</f>
        <v>0</v>
      </c>
      <c r="J142" s="1">
        <f ca="1">SUM(Veg_Table[[#This Row],[Prescription and Status do not match]:[Prescription_Edited_And_TAT_Is_Blank]])</f>
        <v>1</v>
      </c>
      <c r="K142" s="1">
        <f ca="1">IF(Veg_Table[[#This Row],[Sum of Errors]]&gt;0,1,0)</f>
        <v>1</v>
      </c>
      <c r="L142" s="1">
        <f>1</f>
        <v>1</v>
      </c>
      <c r="M14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42" s="1">
        <f>IF(OR(MID(Veg_Table[[#This Row],[PRESCRIP]],2,1)="1",MID(Veg_Table[[#This Row],[PRESCRIP]],2,1)="2",MID(Veg_Table[[#This Row],[PRESCRIP]],2,1)="3",MID(Veg_Table[[#This Row],[PRESCRIP]],2,1)="4"),_xlfn.NUMBERVALUE(MID(Veg_Table[[#This Row],[PRESCRIP]],2,1)),"NA")</f>
        <v>2</v>
      </c>
      <c r="O142" s="1">
        <f>WEEKNUM(Veg_Table[[#This Row],[EVM_LAST_EDITED_Day]],2)</f>
        <v>20</v>
      </c>
      <c r="P142" s="25">
        <f>IFERROR(DATE(YEAR(Veg_Table[[#This Row],[EVM_LAST_EDITED2]]),MONTH(Veg_Table[[#This Row],[EVM_LAST_EDITED2]]),DAY(Veg_Table[[#This Row],[EVM_LAST_EDITED2]])),DATE(2019,1,1))</f>
        <v>43962</v>
      </c>
      <c r="Q142" s="3">
        <f>VALUE(SUBSTITUTE(Veg_Table[[#This Row],[EVM_LAST_EDITED]],",",""))</f>
        <v>43962.764967719901</v>
      </c>
      <c r="R142" s="1" t="str">
        <f>_xlfn.IFNA(IF(Veg_Table[[#This Row],[EVM_LAST_EDITOR]]="","zBlank EVM Last Editor",VLOOKUP(Veg_Table[[#This Row],[EVM_LAST_EDITOR]],Roster_Table[#All],4,FALSE)),"zAWRR Not in Roster")</f>
        <v>MOW</v>
      </c>
      <c r="S142" s="1" t="str">
        <f>_xlfn.IFNA(IF(Veg_Table[[#This Row],[EVM_LAST_EDITOR]]="","zBlank EVM Last Editor",VLOOKUP(Veg_Table[[#This Row],[EVM_LAST_EDITOR]],Roster_Table[#All],16,FALSE)),"zCompany_AWRR not in Roster")</f>
        <v>Not in Sierra Roster</v>
      </c>
      <c r="T142" s="2">
        <f>IFERROR(DATE(YEAR(Veg_Table[[#This Row],[Created2]]),MONTH(Veg_Table[[#This Row],[Created2]]),DAY(Veg_Table[[#This Row],[Created2]])),DATE(2019,1,1))</f>
        <v>43819</v>
      </c>
      <c r="U142" s="3">
        <f>VALUE(SUBSTITUTE(Veg_Table[[#This Row],[Created]],",",""))</f>
        <v>43819.652777777803</v>
      </c>
      <c r="V142" s="3" t="str">
        <f ca="1">IFERROR(_xlfn.IFNA(CELL("contents",INDIRECT(_xlfn.CONCAT("Veg_Table_Production_Data!",ADDRESS(MATCH(_xlfn.MAXIFS(#REF!,#REF!,"="&amp;Veg_Table[[#This Row],[AUTO_ID]],#REF!,"&lt;"&amp;Veg_Table[[#This Row],[EVM_LAST_EDITED_Day]]),#REF!,0),COLUMN(#REF!),4,1,)))),""),"")</f>
        <v/>
      </c>
      <c r="W142" s="3" t="str">
        <f ca="1">IF(Veg_Table[[#This Row],[Previous_Prescription]]="","No",IF(Veg_Table[[#This Row],[Previous_Prescription]]=Veg_Table[[#This Row],[PRESCRIP]],"No","Yes"))</f>
        <v>No</v>
      </c>
      <c r="X142" s="3" t="str">
        <f>IF(Veg_Table[[#This Row],[EVM_LAST_EDITED_Day]]=Veg_Table[[#This Row],[Created_Day]],"New","Old")</f>
        <v>Old</v>
      </c>
      <c r="Y142" s="1">
        <f>IFERROR(IF(FIND("delete",LOWER(Veg_Table[[#This Row],[PI_COMMENTS]]))&gt;=1,1,0),0)</f>
        <v>0</v>
      </c>
      <c r="Z142" s="1" t="str">
        <f>_xlfn.IFNA(IF(Veg_Table[[#This Row],[EVM_LAST_EDITOR]]="","Yes",VLOOKUP(Veg_Table[[#This Row],[EVM_LAST_EDITOR]],Roster_Table[#All],15,FALSE)),"Yes")</f>
        <v>No</v>
      </c>
      <c r="AA14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2" s="1" t="str">
        <f>_xlfn.IFNA(VLOOKUP(Veg_Table[[#This Row],[EVM_LAST_EDITOR]],Roster_Table[#All],3,FALSE),"zAWRR Not in Roster")</f>
        <v>Roberto</v>
      </c>
      <c r="AC142" s="1" t="str">
        <f>_xlfn.IFNA(VLOOKUP(Veg_Table[[#This Row],[EVM_LAST_EDITOR]],Roster_Table[#All],2,FALSE),"zAWRR Not in Roster")</f>
        <v>Ayala</v>
      </c>
      <c r="AD142" s="1" t="str">
        <f>IF(_xlfn.CONCAT(Veg_Table[[#This Row],[First_Name]]," ",Veg_Table[[#This Row],[Last_Name]])="zAWRR Not in Roster zAWRR Not in Roster","zAWRR Not in Roster",_xlfn.CONCAT(Veg_Table[[#This Row],[First_Name]]," ",Veg_Table[[#This Row],[Last_Name]]))</f>
        <v>Roberto Ayala</v>
      </c>
      <c r="AE142">
        <v>1703743</v>
      </c>
      <c r="AF142" t="s">
        <v>4334</v>
      </c>
      <c r="AG142" t="s">
        <v>97</v>
      </c>
      <c r="AH142" t="s">
        <v>4319</v>
      </c>
      <c r="AI142" t="s">
        <v>4328</v>
      </c>
      <c r="AJ142" t="s">
        <v>820</v>
      </c>
      <c r="AK142" t="s">
        <v>28</v>
      </c>
      <c r="AL142" t="s">
        <v>1024</v>
      </c>
      <c r="AM142" t="s">
        <v>875</v>
      </c>
      <c r="AN142" t="s">
        <v>25</v>
      </c>
      <c r="AO142" t="s">
        <v>25</v>
      </c>
      <c r="AP142">
        <v>16</v>
      </c>
      <c r="AQ142">
        <v>31</v>
      </c>
      <c r="AR142" t="s">
        <v>28</v>
      </c>
      <c r="AS142" t="s">
        <v>42</v>
      </c>
      <c r="AT142" t="s">
        <v>26</v>
      </c>
      <c r="AU142" t="s">
        <v>25</v>
      </c>
      <c r="AV142" t="s">
        <v>28</v>
      </c>
      <c r="AW142" t="s">
        <v>4335</v>
      </c>
      <c r="AX142" t="s">
        <v>987</v>
      </c>
      <c r="AY142" t="s">
        <v>1530</v>
      </c>
      <c r="AZ142">
        <v>5865470</v>
      </c>
      <c r="BA142" t="s">
        <v>42</v>
      </c>
      <c r="BB142" s="4">
        <v>43962.764867465281</v>
      </c>
      <c r="BC142" t="s">
        <v>28</v>
      </c>
      <c r="BD142" t="s">
        <v>29</v>
      </c>
      <c r="BF142" t="s">
        <v>28</v>
      </c>
      <c r="BG142" t="s">
        <v>28</v>
      </c>
      <c r="BH142" t="s">
        <v>28</v>
      </c>
      <c r="BI142" s="3"/>
      <c r="BJ142" t="s">
        <v>52</v>
      </c>
      <c r="BK142" s="30" t="s">
        <v>531</v>
      </c>
      <c r="BL142" s="3">
        <v>43962.764967719908</v>
      </c>
      <c r="BM142" t="s">
        <v>31</v>
      </c>
      <c r="BN142" t="s">
        <v>32</v>
      </c>
      <c r="BO142" t="s">
        <v>4321</v>
      </c>
      <c r="BP142" t="s">
        <v>4322</v>
      </c>
      <c r="BQ142" t="s">
        <v>991</v>
      </c>
      <c r="BR142" t="s">
        <v>28</v>
      </c>
      <c r="BS142" t="s">
        <v>28</v>
      </c>
      <c r="BT142" t="s">
        <v>1028</v>
      </c>
      <c r="BU142" s="3">
        <v>43819.652777777781</v>
      </c>
      <c r="BV142" t="s">
        <v>803</v>
      </c>
      <c r="BW142" s="3">
        <v>43962.813762048609</v>
      </c>
      <c r="BX142" t="s">
        <v>4336</v>
      </c>
      <c r="CG142"/>
      <c r="CH142"/>
      <c r="CI142"/>
      <c r="CY142"/>
      <c r="DA142"/>
      <c r="DE142"/>
      <c r="DF142"/>
    </row>
    <row r="143" spans="1:110" x14ac:dyDescent="0.25">
      <c r="A143" s="1">
        <f>IF(Veg_Table[[#This Row],[VP_STATUS]]="Hold",0,IF(OR(AND(Veg_Table[[#This Row],[PRESCRIP]]="NW_No Work",Veg_Table[[#This Row],[VP_STATUS]]&lt;&gt;"No Work Required Under EVM"),AND(Veg_Table[[#This Row],[VP_STATUS]]="No Work Required Under EVM",Veg_Table[[#This Row],[PRESCRIP]]&lt;&gt;"NW_No Work")),1,0))</f>
        <v>0</v>
      </c>
      <c r="B143" s="1">
        <f>IF(Veg_Table[[#This Row],[SPECIES]]="",1,0)</f>
        <v>0</v>
      </c>
      <c r="C143" s="1">
        <f>IF(Veg_Table[[#This Row],[DIAMETER]]="",1,0)</f>
        <v>0</v>
      </c>
      <c r="D143" s="1">
        <f>IF(Veg_Table[[#This Row],[HEIGHT]]="",1,0)</f>
        <v>0</v>
      </c>
      <c r="E14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43" s="1">
        <f>IF(AND(Veg_Table[[#This Row],[TAT_RESULT]]="ABATE",Veg_Table[[#This Row],[PRESCRIP]]="NW_No Work"),1,0)</f>
        <v>0</v>
      </c>
      <c r="G143" s="1">
        <f>IF(OR(Veg_Table[[#This Row],[Prescription R-Scale]]="NA",Veg_Table[[#This Row],[Diameter R-Scale]]="NA"),0,IF(Veg_Table[[#This Row],[Diameter R-Scale]]&lt;&gt;Veg_Table[[#This Row],[Prescription R-Scale]],1,0))</f>
        <v>0</v>
      </c>
      <c r="H143" s="1">
        <f>IF(OR(AND(Veg_Table[[#This Row],[PRESCRIP]]="BC_Br Rmv", Veg_Table[[#This Row],[WOOD_MAN]]&lt;&gt;"Not Needed"),AND(Veg_Table[[#This Row],[PRESCRIP]]="BCS_Br Rmv+Trt", Veg_Table[[#This Row],[WOOD_MAN]]&lt;&gt;"Not Needed")),1,0)</f>
        <v>0</v>
      </c>
      <c r="I143" s="1">
        <f ca="1">IF(AND(Veg_Table[[#This Row],[Prescription_Changed]]="Yes",Veg_Table[[#This Row],[TAT_RESULT]]=""),1,0)</f>
        <v>0</v>
      </c>
      <c r="J143" s="1">
        <f ca="1">SUM(Veg_Table[[#This Row],[Prescription and Status do not match]:[Prescription_Edited_And_TAT_Is_Blank]])</f>
        <v>1</v>
      </c>
      <c r="K143" s="1">
        <f ca="1">IF(Veg_Table[[#This Row],[Sum of Errors]]&gt;0,1,0)</f>
        <v>1</v>
      </c>
      <c r="L143" s="1">
        <f>1</f>
        <v>1</v>
      </c>
      <c r="M14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43" s="1">
        <f>IF(OR(MID(Veg_Table[[#This Row],[PRESCRIP]],2,1)="1",MID(Veg_Table[[#This Row],[PRESCRIP]],2,1)="2",MID(Veg_Table[[#This Row],[PRESCRIP]],2,1)="3",MID(Veg_Table[[#This Row],[PRESCRIP]],2,1)="4"),_xlfn.NUMBERVALUE(MID(Veg_Table[[#This Row],[PRESCRIP]],2,1)),"NA")</f>
        <v>1</v>
      </c>
      <c r="O143" s="1">
        <f>WEEKNUM(Veg_Table[[#This Row],[EVM_LAST_EDITED_Day]],2)</f>
        <v>20</v>
      </c>
      <c r="P143" s="25">
        <f>IFERROR(DATE(YEAR(Veg_Table[[#This Row],[EVM_LAST_EDITED2]]),MONTH(Veg_Table[[#This Row],[EVM_LAST_EDITED2]]),DAY(Veg_Table[[#This Row],[EVM_LAST_EDITED2]])),DATE(2019,1,1))</f>
        <v>43962</v>
      </c>
      <c r="Q143" s="3">
        <f>VALUE(SUBSTITUTE(Veg_Table[[#This Row],[EVM_LAST_EDITED]],",",""))</f>
        <v>43962.894828854201</v>
      </c>
      <c r="R143" s="1" t="str">
        <f>_xlfn.IFNA(IF(Veg_Table[[#This Row],[EVM_LAST_EDITOR]]="","zBlank EVM Last Editor",VLOOKUP(Veg_Table[[#This Row],[EVM_LAST_EDITOR]],Roster_Table[#All],4,FALSE)),"zAWRR Not in Roster")</f>
        <v>zAWRR Not in Roster</v>
      </c>
      <c r="S143" s="1" t="str">
        <f>_xlfn.IFNA(IF(Veg_Table[[#This Row],[EVM_LAST_EDITOR]]="","zBlank EVM Last Editor",VLOOKUP(Veg_Table[[#This Row],[EVM_LAST_EDITOR]],Roster_Table[#All],16,FALSE)),"zCompany_AWRR not in Roster")</f>
        <v>zCompany_AWRR not in Roster</v>
      </c>
      <c r="T143" s="2">
        <f>IFERROR(DATE(YEAR(Veg_Table[[#This Row],[Created2]]),MONTH(Veg_Table[[#This Row],[Created2]]),DAY(Veg_Table[[#This Row],[Created2]])),DATE(2019,1,1))</f>
        <v>43746</v>
      </c>
      <c r="U143" s="3">
        <f>VALUE(SUBSTITUTE(Veg_Table[[#This Row],[Created]],",",""))</f>
        <v>43746.6261689815</v>
      </c>
      <c r="V143" s="3" t="str">
        <f ca="1">IFERROR(_xlfn.IFNA(CELL("contents",INDIRECT(_xlfn.CONCAT("Veg_Table_Production_Data!",ADDRESS(MATCH(_xlfn.MAXIFS(#REF!,#REF!,"="&amp;Veg_Table[[#This Row],[AUTO_ID]],#REF!,"&lt;"&amp;Veg_Table[[#This Row],[EVM_LAST_EDITED_Day]]),#REF!,0),COLUMN(#REF!),4,1,)))),""),"")</f>
        <v/>
      </c>
      <c r="W143" s="3" t="str">
        <f ca="1">IF(Veg_Table[[#This Row],[Previous_Prescription]]="","No",IF(Veg_Table[[#This Row],[Previous_Prescription]]=Veg_Table[[#This Row],[PRESCRIP]],"No","Yes"))</f>
        <v>No</v>
      </c>
      <c r="X143" s="3" t="str">
        <f>IF(Veg_Table[[#This Row],[EVM_LAST_EDITED_Day]]=Veg_Table[[#This Row],[Created_Day]],"New","Old")</f>
        <v>Old</v>
      </c>
      <c r="Y143" s="1">
        <f>IFERROR(IF(FIND("delete",LOWER(Veg_Table[[#This Row],[PI_COMMENTS]]))&gt;=1,1,0),0)</f>
        <v>0</v>
      </c>
      <c r="Z143" s="1" t="str">
        <f>_xlfn.IFNA(IF(Veg_Table[[#This Row],[EVM_LAST_EDITOR]]="","Yes",VLOOKUP(Veg_Table[[#This Row],[EVM_LAST_EDITOR]],Roster_Table[#All],15,FALSE)),"Yes")</f>
        <v>Yes</v>
      </c>
      <c r="AA14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3" s="1" t="str">
        <f>_xlfn.IFNA(VLOOKUP(Veg_Table[[#This Row],[EVM_LAST_EDITOR]],Roster_Table[#All],3,FALSE),"zAWRR Not in Roster")</f>
        <v>zAWRR Not in Roster</v>
      </c>
      <c r="AC143" s="1" t="str">
        <f>_xlfn.IFNA(VLOOKUP(Veg_Table[[#This Row],[EVM_LAST_EDITOR]],Roster_Table[#All],2,FALSE),"zAWRR Not in Roster")</f>
        <v>zAWRR Not in Roster</v>
      </c>
      <c r="AD143" s="1" t="str">
        <f>IF(_xlfn.CONCAT(Veg_Table[[#This Row],[First_Name]]," ",Veg_Table[[#This Row],[Last_Name]])="zAWRR Not in Roster zAWRR Not in Roster","zAWRR Not in Roster",_xlfn.CONCAT(Veg_Table[[#This Row],[First_Name]]," ",Veg_Table[[#This Row],[Last_Name]]))</f>
        <v>zAWRR Not in Roster</v>
      </c>
      <c r="AE143">
        <v>1767020</v>
      </c>
      <c r="AF143" t="s">
        <v>2944</v>
      </c>
      <c r="AG143" t="s">
        <v>30</v>
      </c>
      <c r="AH143" t="s">
        <v>2920</v>
      </c>
      <c r="AI143" t="s">
        <v>2921</v>
      </c>
      <c r="AJ143" t="s">
        <v>820</v>
      </c>
      <c r="AK143" t="s">
        <v>28</v>
      </c>
      <c r="AL143" t="s">
        <v>37</v>
      </c>
      <c r="AM143" t="s">
        <v>40</v>
      </c>
      <c r="AN143" t="s">
        <v>25</v>
      </c>
      <c r="AO143" t="s">
        <v>25</v>
      </c>
      <c r="AP143">
        <v>4</v>
      </c>
      <c r="AQ143">
        <v>25</v>
      </c>
      <c r="AR143" t="s">
        <v>28</v>
      </c>
      <c r="AS143" t="s">
        <v>532</v>
      </c>
      <c r="AT143" t="s">
        <v>522</v>
      </c>
      <c r="AU143" t="s">
        <v>25</v>
      </c>
      <c r="AV143" t="s">
        <v>28</v>
      </c>
      <c r="AW143" t="s">
        <v>2945</v>
      </c>
      <c r="AX143" t="s">
        <v>534</v>
      </c>
      <c r="AY143" t="s">
        <v>28</v>
      </c>
      <c r="AZ143">
        <v>5746657</v>
      </c>
      <c r="BA143" t="s">
        <v>532</v>
      </c>
      <c r="BB143" s="4">
        <v>43945</v>
      </c>
      <c r="BC143" t="s">
        <v>1544</v>
      </c>
      <c r="BD143" t="s">
        <v>29</v>
      </c>
      <c r="BF143" t="s">
        <v>28</v>
      </c>
      <c r="BG143" t="s">
        <v>534</v>
      </c>
      <c r="BH143" t="s">
        <v>28</v>
      </c>
      <c r="BI143" s="3">
        <v>43962.604824259259</v>
      </c>
      <c r="BJ143" t="s">
        <v>4274</v>
      </c>
      <c r="BK143" s="30" t="s">
        <v>859</v>
      </c>
      <c r="BL143" s="3">
        <v>43962.894828854165</v>
      </c>
      <c r="BM143" t="s">
        <v>31</v>
      </c>
      <c r="BN143" t="s">
        <v>32</v>
      </c>
      <c r="BO143" t="s">
        <v>4138</v>
      </c>
      <c r="BP143" t="s">
        <v>2923</v>
      </c>
      <c r="BQ143" t="s">
        <v>826</v>
      </c>
      <c r="BR143" t="s">
        <v>28</v>
      </c>
      <c r="BS143" t="s">
        <v>28</v>
      </c>
      <c r="BT143" t="s">
        <v>44</v>
      </c>
      <c r="BU143" s="3">
        <v>43746.626168981478</v>
      </c>
      <c r="BV143" t="s">
        <v>803</v>
      </c>
      <c r="BW143" s="3">
        <v>43962.896416111114</v>
      </c>
      <c r="BX143" t="s">
        <v>2946</v>
      </c>
      <c r="CG143"/>
      <c r="CH143"/>
      <c r="CI143"/>
      <c r="CY143"/>
      <c r="DA143"/>
      <c r="DE143"/>
      <c r="DF143"/>
    </row>
    <row r="144" spans="1:110" x14ac:dyDescent="0.25">
      <c r="A144" s="1">
        <f>IF(Veg_Table[[#This Row],[VP_STATUS]]="Hold",0,IF(OR(AND(Veg_Table[[#This Row],[PRESCRIP]]="NW_No Work",Veg_Table[[#This Row],[VP_STATUS]]&lt;&gt;"No Work Required Under EVM"),AND(Veg_Table[[#This Row],[VP_STATUS]]="No Work Required Under EVM",Veg_Table[[#This Row],[PRESCRIP]]&lt;&gt;"NW_No Work")),1,0))</f>
        <v>0</v>
      </c>
      <c r="B144" s="1">
        <f>IF(Veg_Table[[#This Row],[SPECIES]]="",1,0)</f>
        <v>0</v>
      </c>
      <c r="C144" s="1">
        <f>IF(Veg_Table[[#This Row],[DIAMETER]]="",1,0)</f>
        <v>0</v>
      </c>
      <c r="D144" s="1">
        <f>IF(Veg_Table[[#This Row],[HEIGHT]]="",1,0)</f>
        <v>0</v>
      </c>
      <c r="E14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44" s="1">
        <f>IF(AND(Veg_Table[[#This Row],[TAT_RESULT]]="ABATE",Veg_Table[[#This Row],[PRESCRIP]]="NW_No Work"),1,0)</f>
        <v>0</v>
      </c>
      <c r="G144" s="1">
        <f>IF(OR(Veg_Table[[#This Row],[Prescription R-Scale]]="NA",Veg_Table[[#This Row],[Diameter R-Scale]]="NA"),0,IF(Veg_Table[[#This Row],[Diameter R-Scale]]&lt;&gt;Veg_Table[[#This Row],[Prescription R-Scale]],1,0))</f>
        <v>1</v>
      </c>
      <c r="H144" s="1">
        <f>IF(OR(AND(Veg_Table[[#This Row],[PRESCRIP]]="BC_Br Rmv", Veg_Table[[#This Row],[WOOD_MAN]]&lt;&gt;"Not Needed"),AND(Veg_Table[[#This Row],[PRESCRIP]]="BCS_Br Rmv+Trt", Veg_Table[[#This Row],[WOOD_MAN]]&lt;&gt;"Not Needed")),1,0)</f>
        <v>0</v>
      </c>
      <c r="I144" s="1">
        <f ca="1">IF(AND(Veg_Table[[#This Row],[Prescription_Changed]]="Yes",Veg_Table[[#This Row],[TAT_RESULT]]=""),1,0)</f>
        <v>0</v>
      </c>
      <c r="J144" s="1">
        <f ca="1">SUM(Veg_Table[[#This Row],[Prescription and Status do not match]:[Prescription_Edited_And_TAT_Is_Blank]])</f>
        <v>2</v>
      </c>
      <c r="K144" s="1">
        <f ca="1">IF(Veg_Table[[#This Row],[Sum of Errors]]&gt;0,1,0)</f>
        <v>1</v>
      </c>
      <c r="L144" s="1">
        <f>1</f>
        <v>1</v>
      </c>
      <c r="M14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44" s="1">
        <f>IF(OR(MID(Veg_Table[[#This Row],[PRESCRIP]],2,1)="1",MID(Veg_Table[[#This Row],[PRESCRIP]],2,1)="2",MID(Veg_Table[[#This Row],[PRESCRIP]],2,1)="3",MID(Veg_Table[[#This Row],[PRESCRIP]],2,1)="4"),_xlfn.NUMBERVALUE(MID(Veg_Table[[#This Row],[PRESCRIP]],2,1)),"NA")</f>
        <v>2</v>
      </c>
      <c r="O144" s="1">
        <f>WEEKNUM(Veg_Table[[#This Row],[EVM_LAST_EDITED_Day]],2)</f>
        <v>20</v>
      </c>
      <c r="P144" s="25">
        <f>IFERROR(DATE(YEAR(Veg_Table[[#This Row],[EVM_LAST_EDITED2]]),MONTH(Veg_Table[[#This Row],[EVM_LAST_EDITED2]]),DAY(Veg_Table[[#This Row],[EVM_LAST_EDITED2]])),DATE(2019,1,1))</f>
        <v>43963</v>
      </c>
      <c r="Q144" s="3">
        <f>VALUE(SUBSTITUTE(Veg_Table[[#This Row],[EVM_LAST_EDITED]],",",""))</f>
        <v>43963.351755879601</v>
      </c>
      <c r="R144" s="1" t="str">
        <f>_xlfn.IFNA(IF(Veg_Table[[#This Row],[EVM_LAST_EDITOR]]="","zBlank EVM Last Editor",VLOOKUP(Veg_Table[[#This Row],[EVM_LAST_EDITOR]],Roster_Table[#All],4,FALSE)),"zAWRR Not in Roster")</f>
        <v>NCR</v>
      </c>
      <c r="S144" s="1" t="str">
        <f>_xlfn.IFNA(IF(Veg_Table[[#This Row],[EVM_LAST_EDITOR]]="","zBlank EVM Last Editor",VLOOKUP(Veg_Table[[#This Row],[EVM_LAST_EDITOR]],Roster_Table[#All],16,FALSE)),"zCompany_AWRR not in Roster")</f>
        <v>NCR_North Coast Resource Management</v>
      </c>
      <c r="T144" s="2">
        <f>IFERROR(DATE(YEAR(Veg_Table[[#This Row],[Created2]]),MONTH(Veg_Table[[#This Row],[Created2]]),DAY(Veg_Table[[#This Row],[Created2]])),DATE(2019,1,1))</f>
        <v>43691</v>
      </c>
      <c r="U144" s="3">
        <f>VALUE(SUBSTITUTE(Veg_Table[[#This Row],[Created]],",",""))</f>
        <v>43691.585706018501</v>
      </c>
      <c r="V144" s="3" t="str">
        <f ca="1">IFERROR(_xlfn.IFNA(CELL("contents",INDIRECT(_xlfn.CONCAT("Veg_Table_Production_Data!",ADDRESS(MATCH(_xlfn.MAXIFS(#REF!,#REF!,"="&amp;Veg_Table[[#This Row],[AUTO_ID]],#REF!,"&lt;"&amp;Veg_Table[[#This Row],[EVM_LAST_EDITED_Day]]),#REF!,0),COLUMN(#REF!),4,1,)))),""),"")</f>
        <v/>
      </c>
      <c r="W144" s="3" t="str">
        <f ca="1">IF(Veg_Table[[#This Row],[Previous_Prescription]]="","No",IF(Veg_Table[[#This Row],[Previous_Prescription]]=Veg_Table[[#This Row],[PRESCRIP]],"No","Yes"))</f>
        <v>No</v>
      </c>
      <c r="X144" s="3" t="str">
        <f>IF(Veg_Table[[#This Row],[EVM_LAST_EDITED_Day]]=Veg_Table[[#This Row],[Created_Day]],"New","Old")</f>
        <v>Old</v>
      </c>
      <c r="Y144" s="1">
        <f>IFERROR(IF(FIND("delete",LOWER(Veg_Table[[#This Row],[PI_COMMENTS]]))&gt;=1,1,0),0)</f>
        <v>0</v>
      </c>
      <c r="Z144" s="1" t="str">
        <f>_xlfn.IFNA(IF(Veg_Table[[#This Row],[EVM_LAST_EDITOR]]="","Yes",VLOOKUP(Veg_Table[[#This Row],[EVM_LAST_EDITOR]],Roster_Table[#All],15,FALSE)),"Yes")</f>
        <v>No</v>
      </c>
      <c r="AA14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4" s="1" t="str">
        <f>_xlfn.IFNA(VLOOKUP(Veg_Table[[#This Row],[EVM_LAST_EDITOR]],Roster_Table[#All],3,FALSE),"zAWRR Not in Roster")</f>
        <v>Ben</v>
      </c>
      <c r="AC144" s="1" t="str">
        <f>_xlfn.IFNA(VLOOKUP(Veg_Table[[#This Row],[EVM_LAST_EDITOR]],Roster_Table[#All],2,FALSE),"zAWRR Not in Roster")</f>
        <v>Chambers</v>
      </c>
      <c r="AD144" s="1" t="str">
        <f>IF(_xlfn.CONCAT(Veg_Table[[#This Row],[First_Name]]," ",Veg_Table[[#This Row],[Last_Name]])="zAWRR Not in Roster zAWRR Not in Roster","zAWRR Not in Roster",_xlfn.CONCAT(Veg_Table[[#This Row],[First_Name]]," ",Veg_Table[[#This Row],[Last_Name]]))</f>
        <v>Ben Chambers</v>
      </c>
      <c r="AE144">
        <v>1752545</v>
      </c>
      <c r="AF144" t="s">
        <v>4852</v>
      </c>
      <c r="AG144" t="s">
        <v>30</v>
      </c>
      <c r="AH144" t="s">
        <v>4853</v>
      </c>
      <c r="AI144" t="s">
        <v>2158</v>
      </c>
      <c r="AJ144" t="s">
        <v>48</v>
      </c>
      <c r="AK144" t="s">
        <v>28</v>
      </c>
      <c r="AL144" t="s">
        <v>37</v>
      </c>
      <c r="AM144" t="s">
        <v>38</v>
      </c>
      <c r="AN144" t="s">
        <v>25</v>
      </c>
      <c r="AO144" t="s">
        <v>25</v>
      </c>
      <c r="AP144">
        <v>24</v>
      </c>
      <c r="AQ144">
        <v>100</v>
      </c>
      <c r="AR144" t="s">
        <v>28</v>
      </c>
      <c r="AS144" t="s">
        <v>42</v>
      </c>
      <c r="AT144" t="s">
        <v>515</v>
      </c>
      <c r="AU144" t="s">
        <v>25</v>
      </c>
      <c r="AV144" t="s">
        <v>28</v>
      </c>
      <c r="AW144" t="s">
        <v>4854</v>
      </c>
      <c r="AX144" t="s">
        <v>28</v>
      </c>
      <c r="AY144" t="s">
        <v>28</v>
      </c>
      <c r="AZ144"/>
      <c r="BA144" t="s">
        <v>28</v>
      </c>
      <c r="BB144" s="4"/>
      <c r="BC144" t="s">
        <v>28</v>
      </c>
      <c r="BD144" t="s">
        <v>29</v>
      </c>
      <c r="BF144" t="s">
        <v>28</v>
      </c>
      <c r="BG144" t="s">
        <v>28</v>
      </c>
      <c r="BH144" t="s">
        <v>28</v>
      </c>
      <c r="BI144" s="3"/>
      <c r="BJ144" t="s">
        <v>4855</v>
      </c>
      <c r="BK144" s="30" t="s">
        <v>360</v>
      </c>
      <c r="BL144" s="3">
        <v>43963.35175587963</v>
      </c>
      <c r="BM144" t="s">
        <v>31</v>
      </c>
      <c r="BN144" t="s">
        <v>32</v>
      </c>
      <c r="BO144" t="s">
        <v>4856</v>
      </c>
      <c r="BP144" t="s">
        <v>4857</v>
      </c>
      <c r="BQ144" t="s">
        <v>826</v>
      </c>
      <c r="BR144" t="s">
        <v>28</v>
      </c>
      <c r="BS144" t="s">
        <v>28</v>
      </c>
      <c r="BT144" t="s">
        <v>317</v>
      </c>
      <c r="BU144" s="3">
        <v>43691.585706018515</v>
      </c>
      <c r="BV144" t="s">
        <v>803</v>
      </c>
      <c r="BW144" s="3">
        <v>43963.397269421293</v>
      </c>
      <c r="BX144" t="s">
        <v>4858</v>
      </c>
      <c r="CG144"/>
      <c r="CH144"/>
      <c r="CI144"/>
      <c r="CY144"/>
      <c r="DA144"/>
      <c r="DE144"/>
      <c r="DF144"/>
    </row>
    <row r="145" spans="1:110" x14ac:dyDescent="0.25">
      <c r="A145" s="1">
        <f>IF(Veg_Table[[#This Row],[VP_STATUS]]="Hold",0,IF(OR(AND(Veg_Table[[#This Row],[PRESCRIP]]="NW_No Work",Veg_Table[[#This Row],[VP_STATUS]]&lt;&gt;"No Work Required Under EVM"),AND(Veg_Table[[#This Row],[VP_STATUS]]="No Work Required Under EVM",Veg_Table[[#This Row],[PRESCRIP]]&lt;&gt;"NW_No Work")),1,0))</f>
        <v>0</v>
      </c>
      <c r="B145" s="1">
        <f>IF(Veg_Table[[#This Row],[SPECIES]]="",1,0)</f>
        <v>0</v>
      </c>
      <c r="C145" s="1">
        <f>IF(Veg_Table[[#This Row],[DIAMETER]]="",1,0)</f>
        <v>0</v>
      </c>
      <c r="D145" s="1">
        <f>IF(Veg_Table[[#This Row],[HEIGHT]]="",1,0)</f>
        <v>0</v>
      </c>
      <c r="E14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45" s="1">
        <f>IF(AND(Veg_Table[[#This Row],[TAT_RESULT]]="ABATE",Veg_Table[[#This Row],[PRESCRIP]]="NW_No Work"),1,0)</f>
        <v>0</v>
      </c>
      <c r="G145" s="1">
        <f>IF(OR(Veg_Table[[#This Row],[Prescription R-Scale]]="NA",Veg_Table[[#This Row],[Diameter R-Scale]]="NA"),0,IF(Veg_Table[[#This Row],[Diameter R-Scale]]&lt;&gt;Veg_Table[[#This Row],[Prescription R-Scale]],1,0))</f>
        <v>0</v>
      </c>
      <c r="H145" s="1">
        <f>IF(OR(AND(Veg_Table[[#This Row],[PRESCRIP]]="BC_Br Rmv", Veg_Table[[#This Row],[WOOD_MAN]]&lt;&gt;"Not Needed"),AND(Veg_Table[[#This Row],[PRESCRIP]]="BCS_Br Rmv+Trt", Veg_Table[[#This Row],[WOOD_MAN]]&lt;&gt;"Not Needed")),1,0)</f>
        <v>0</v>
      </c>
      <c r="I145" s="1">
        <f ca="1">IF(AND(Veg_Table[[#This Row],[Prescription_Changed]]="Yes",Veg_Table[[#This Row],[TAT_RESULT]]=""),1,0)</f>
        <v>0</v>
      </c>
      <c r="J145" s="1">
        <f ca="1">SUM(Veg_Table[[#This Row],[Prescription and Status do not match]:[Prescription_Edited_And_TAT_Is_Blank]])</f>
        <v>1</v>
      </c>
      <c r="K145" s="1">
        <f ca="1">IF(Veg_Table[[#This Row],[Sum of Errors]]&gt;0,1,0)</f>
        <v>1</v>
      </c>
      <c r="L145" s="1">
        <f>1</f>
        <v>1</v>
      </c>
      <c r="M14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45" s="1">
        <f>IF(OR(MID(Veg_Table[[#This Row],[PRESCRIP]],2,1)="1",MID(Veg_Table[[#This Row],[PRESCRIP]],2,1)="2",MID(Veg_Table[[#This Row],[PRESCRIP]],2,1)="3",MID(Veg_Table[[#This Row],[PRESCRIP]],2,1)="4"),_xlfn.NUMBERVALUE(MID(Veg_Table[[#This Row],[PRESCRIP]],2,1)),"NA")</f>
        <v>2</v>
      </c>
      <c r="O145" s="1">
        <f>WEEKNUM(Veg_Table[[#This Row],[EVM_LAST_EDITED_Day]],2)</f>
        <v>20</v>
      </c>
      <c r="P145" s="25">
        <f>IFERROR(DATE(YEAR(Veg_Table[[#This Row],[EVM_LAST_EDITED2]]),MONTH(Veg_Table[[#This Row],[EVM_LAST_EDITED2]]),DAY(Veg_Table[[#This Row],[EVM_LAST_EDITED2]])),DATE(2019,1,1))</f>
        <v>43963</v>
      </c>
      <c r="Q145" s="3">
        <f>VALUE(SUBSTITUTE(Veg_Table[[#This Row],[EVM_LAST_EDITED]],",",""))</f>
        <v>43963.354061331003</v>
      </c>
      <c r="R145" s="1" t="str">
        <f>_xlfn.IFNA(IF(Veg_Table[[#This Row],[EVM_LAST_EDITOR]]="","zBlank EVM Last Editor",VLOOKUP(Veg_Table[[#This Row],[EVM_LAST_EDITOR]],Roster_Table[#All],4,FALSE)),"zAWRR Not in Roster")</f>
        <v>zAWRR Not in Roster</v>
      </c>
      <c r="S145" s="1" t="str">
        <f>_xlfn.IFNA(IF(Veg_Table[[#This Row],[EVM_LAST_EDITOR]]="","zBlank EVM Last Editor",VLOOKUP(Veg_Table[[#This Row],[EVM_LAST_EDITOR]],Roster_Table[#All],16,FALSE)),"zCompany_AWRR not in Roster")</f>
        <v>zCompany_AWRR not in Roster</v>
      </c>
      <c r="T145" s="2">
        <f>IFERROR(DATE(YEAR(Veg_Table[[#This Row],[Created2]]),MONTH(Veg_Table[[#This Row],[Created2]]),DAY(Veg_Table[[#This Row],[Created2]])),DATE(2019,1,1))</f>
        <v>43886</v>
      </c>
      <c r="U145" s="3">
        <f>VALUE(SUBSTITUTE(Veg_Table[[#This Row],[Created]],",",""))</f>
        <v>43886.453541666699</v>
      </c>
      <c r="V145" s="3" t="str">
        <f ca="1">IFERROR(_xlfn.IFNA(CELL("contents",INDIRECT(_xlfn.CONCAT("Veg_Table_Production_Data!",ADDRESS(MATCH(_xlfn.MAXIFS(#REF!,#REF!,"="&amp;Veg_Table[[#This Row],[AUTO_ID]],#REF!,"&lt;"&amp;Veg_Table[[#This Row],[EVM_LAST_EDITED_Day]]),#REF!,0),COLUMN(#REF!),4,1,)))),""),"")</f>
        <v/>
      </c>
      <c r="W145" s="3" t="str">
        <f ca="1">IF(Veg_Table[[#This Row],[Previous_Prescription]]="","No",IF(Veg_Table[[#This Row],[Previous_Prescription]]=Veg_Table[[#This Row],[PRESCRIP]],"No","Yes"))</f>
        <v>No</v>
      </c>
      <c r="X145" s="3" t="str">
        <f>IF(Veg_Table[[#This Row],[EVM_LAST_EDITED_Day]]=Veg_Table[[#This Row],[Created_Day]],"New","Old")</f>
        <v>Old</v>
      </c>
      <c r="Y145" s="1">
        <f>IFERROR(IF(FIND("delete",LOWER(Veg_Table[[#This Row],[PI_COMMENTS]]))&gt;=1,1,0),0)</f>
        <v>0</v>
      </c>
      <c r="Z145" s="1" t="str">
        <f>_xlfn.IFNA(IF(Veg_Table[[#This Row],[EVM_LAST_EDITOR]]="","Yes",VLOOKUP(Veg_Table[[#This Row],[EVM_LAST_EDITOR]],Roster_Table[#All],15,FALSE)),"Yes")</f>
        <v>Yes</v>
      </c>
      <c r="AA14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5" s="1" t="str">
        <f>_xlfn.IFNA(VLOOKUP(Veg_Table[[#This Row],[EVM_LAST_EDITOR]],Roster_Table[#All],3,FALSE),"zAWRR Not in Roster")</f>
        <v>zAWRR Not in Roster</v>
      </c>
      <c r="AC145" s="1" t="str">
        <f>_xlfn.IFNA(VLOOKUP(Veg_Table[[#This Row],[EVM_LAST_EDITOR]],Roster_Table[#All],2,FALSE),"zAWRR Not in Roster")</f>
        <v>zAWRR Not in Roster</v>
      </c>
      <c r="AD145" s="1" t="str">
        <f>IF(_xlfn.CONCAT(Veg_Table[[#This Row],[First_Name]]," ",Veg_Table[[#This Row],[Last_Name]])="zAWRR Not in Roster zAWRR Not in Roster","zAWRR Not in Roster",_xlfn.CONCAT(Veg_Table[[#This Row],[First_Name]]," ",Veg_Table[[#This Row],[Last_Name]]))</f>
        <v>zAWRR Not in Roster</v>
      </c>
      <c r="AE145">
        <v>1781065</v>
      </c>
      <c r="AF145" t="s">
        <v>2994</v>
      </c>
      <c r="AG145" t="s">
        <v>30</v>
      </c>
      <c r="AH145" t="s">
        <v>2264</v>
      </c>
      <c r="AI145" t="s">
        <v>1880</v>
      </c>
      <c r="AJ145" t="s">
        <v>820</v>
      </c>
      <c r="AK145" t="s">
        <v>28</v>
      </c>
      <c r="AL145" t="s">
        <v>830</v>
      </c>
      <c r="AM145" t="s">
        <v>38</v>
      </c>
      <c r="AN145" t="s">
        <v>25</v>
      </c>
      <c r="AO145" t="s">
        <v>25</v>
      </c>
      <c r="AP145">
        <v>13</v>
      </c>
      <c r="AQ145">
        <v>90</v>
      </c>
      <c r="AR145" t="s">
        <v>28</v>
      </c>
      <c r="AS145" t="s">
        <v>42</v>
      </c>
      <c r="AT145" t="s">
        <v>515</v>
      </c>
      <c r="AU145" t="s">
        <v>25</v>
      </c>
      <c r="AV145" t="s">
        <v>28</v>
      </c>
      <c r="AW145" t="s">
        <v>2995</v>
      </c>
      <c r="AX145" t="s">
        <v>534</v>
      </c>
      <c r="AY145" t="s">
        <v>28</v>
      </c>
      <c r="AZ145">
        <v>5746657</v>
      </c>
      <c r="BA145" t="s">
        <v>42</v>
      </c>
      <c r="BB145" s="4">
        <v>43945.697657442128</v>
      </c>
      <c r="BC145" t="s">
        <v>28</v>
      </c>
      <c r="BD145" t="s">
        <v>29</v>
      </c>
      <c r="BF145" t="s">
        <v>28</v>
      </c>
      <c r="BG145" t="s">
        <v>534</v>
      </c>
      <c r="BH145" t="s">
        <v>28</v>
      </c>
      <c r="BI145" s="3">
        <v>43962</v>
      </c>
      <c r="BJ145" t="s">
        <v>4941</v>
      </c>
      <c r="BK145" s="30" t="s">
        <v>859</v>
      </c>
      <c r="BL145" s="3">
        <v>43963.354061331018</v>
      </c>
      <c r="BM145" t="s">
        <v>31</v>
      </c>
      <c r="BN145" t="s">
        <v>32</v>
      </c>
      <c r="BO145" t="s">
        <v>2265</v>
      </c>
      <c r="BP145" t="s">
        <v>2266</v>
      </c>
      <c r="BQ145" t="s">
        <v>826</v>
      </c>
      <c r="BR145" t="s">
        <v>28</v>
      </c>
      <c r="BS145" t="s">
        <v>28</v>
      </c>
      <c r="BT145" t="s">
        <v>883</v>
      </c>
      <c r="BU145" s="3">
        <v>43886.453541666669</v>
      </c>
      <c r="BV145" t="s">
        <v>803</v>
      </c>
      <c r="BW145" s="3">
        <v>43963.397269421293</v>
      </c>
      <c r="BX145" t="s">
        <v>2996</v>
      </c>
      <c r="CG145"/>
      <c r="CH145"/>
      <c r="CI145"/>
      <c r="CY145"/>
      <c r="DA145"/>
      <c r="DE145"/>
      <c r="DF145"/>
    </row>
    <row r="146" spans="1:110" x14ac:dyDescent="0.25">
      <c r="A146" s="1">
        <f>IF(Veg_Table[[#This Row],[VP_STATUS]]="Hold",0,IF(OR(AND(Veg_Table[[#This Row],[PRESCRIP]]="NW_No Work",Veg_Table[[#This Row],[VP_STATUS]]&lt;&gt;"No Work Required Under EVM"),AND(Veg_Table[[#This Row],[VP_STATUS]]="No Work Required Under EVM",Veg_Table[[#This Row],[PRESCRIP]]&lt;&gt;"NW_No Work")),1,0))</f>
        <v>0</v>
      </c>
      <c r="B146" s="1">
        <f>IF(Veg_Table[[#This Row],[SPECIES]]="",1,0)</f>
        <v>0</v>
      </c>
      <c r="C146" s="1">
        <f>IF(Veg_Table[[#This Row],[DIAMETER]]="",1,0)</f>
        <v>0</v>
      </c>
      <c r="D146" s="1">
        <f>IF(Veg_Table[[#This Row],[HEIGHT]]="",1,0)</f>
        <v>0</v>
      </c>
      <c r="E14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46" s="1">
        <f>IF(AND(Veg_Table[[#This Row],[TAT_RESULT]]="ABATE",Veg_Table[[#This Row],[PRESCRIP]]="NW_No Work"),1,0)</f>
        <v>0</v>
      </c>
      <c r="G146" s="1">
        <f>IF(OR(Veg_Table[[#This Row],[Prescription R-Scale]]="NA",Veg_Table[[#This Row],[Diameter R-Scale]]="NA"),0,IF(Veg_Table[[#This Row],[Diameter R-Scale]]&lt;&gt;Veg_Table[[#This Row],[Prescription R-Scale]],1,0))</f>
        <v>0</v>
      </c>
      <c r="H146" s="1">
        <f>IF(OR(AND(Veg_Table[[#This Row],[PRESCRIP]]="BC_Br Rmv", Veg_Table[[#This Row],[WOOD_MAN]]&lt;&gt;"Not Needed"),AND(Veg_Table[[#This Row],[PRESCRIP]]="BCS_Br Rmv+Trt", Veg_Table[[#This Row],[WOOD_MAN]]&lt;&gt;"Not Needed")),1,0)</f>
        <v>0</v>
      </c>
      <c r="I146" s="1">
        <f ca="1">IF(AND(Veg_Table[[#This Row],[Prescription_Changed]]="Yes",Veg_Table[[#This Row],[TAT_RESULT]]=""),1,0)</f>
        <v>0</v>
      </c>
      <c r="J146" s="1">
        <f ca="1">SUM(Veg_Table[[#This Row],[Prescription and Status do not match]:[Prescription_Edited_And_TAT_Is_Blank]])</f>
        <v>1</v>
      </c>
      <c r="K146" s="1">
        <f ca="1">IF(Veg_Table[[#This Row],[Sum of Errors]]&gt;0,1,0)</f>
        <v>1</v>
      </c>
      <c r="L146" s="1">
        <f>1</f>
        <v>1</v>
      </c>
      <c r="M14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46" s="1">
        <f>IF(OR(MID(Veg_Table[[#This Row],[PRESCRIP]],2,1)="1",MID(Veg_Table[[#This Row],[PRESCRIP]],2,1)="2",MID(Veg_Table[[#This Row],[PRESCRIP]],2,1)="3",MID(Veg_Table[[#This Row],[PRESCRIP]],2,1)="4"),_xlfn.NUMBERVALUE(MID(Veg_Table[[#This Row],[PRESCRIP]],2,1)),"NA")</f>
        <v>2</v>
      </c>
      <c r="O146" s="1">
        <f>WEEKNUM(Veg_Table[[#This Row],[EVM_LAST_EDITED_Day]],2)</f>
        <v>20</v>
      </c>
      <c r="P146" s="25">
        <f>IFERROR(DATE(YEAR(Veg_Table[[#This Row],[EVM_LAST_EDITED2]]),MONTH(Veg_Table[[#This Row],[EVM_LAST_EDITED2]]),DAY(Veg_Table[[#This Row],[EVM_LAST_EDITED2]])),DATE(2019,1,1))</f>
        <v>43963</v>
      </c>
      <c r="Q146" s="3">
        <f>VALUE(SUBSTITUTE(Veg_Table[[#This Row],[EVM_LAST_EDITED]],",",""))</f>
        <v>43963.355215810203</v>
      </c>
      <c r="R146" s="1" t="str">
        <f>_xlfn.IFNA(IF(Veg_Table[[#This Row],[EVM_LAST_EDITOR]]="","zBlank EVM Last Editor",VLOOKUP(Veg_Table[[#This Row],[EVM_LAST_EDITOR]],Roster_Table[#All],4,FALSE)),"zAWRR Not in Roster")</f>
        <v>zAWRR Not in Roster</v>
      </c>
      <c r="S146" s="1" t="str">
        <f>_xlfn.IFNA(IF(Veg_Table[[#This Row],[EVM_LAST_EDITOR]]="","zBlank EVM Last Editor",VLOOKUP(Veg_Table[[#This Row],[EVM_LAST_EDITOR]],Roster_Table[#All],16,FALSE)),"zCompany_AWRR not in Roster")</f>
        <v>zCompany_AWRR not in Roster</v>
      </c>
      <c r="T146" s="2">
        <f>IFERROR(DATE(YEAR(Veg_Table[[#This Row],[Created2]]),MONTH(Veg_Table[[#This Row],[Created2]]),DAY(Veg_Table[[#This Row],[Created2]])),DATE(2019,1,1))</f>
        <v>43886</v>
      </c>
      <c r="U146" s="3">
        <f>VALUE(SUBSTITUTE(Veg_Table[[#This Row],[Created]],",",""))</f>
        <v>43886.472395833298</v>
      </c>
      <c r="V146" s="3" t="str">
        <f ca="1">IFERROR(_xlfn.IFNA(CELL("contents",INDIRECT(_xlfn.CONCAT("Veg_Table_Production_Data!",ADDRESS(MATCH(_xlfn.MAXIFS(#REF!,#REF!,"="&amp;Veg_Table[[#This Row],[AUTO_ID]],#REF!,"&lt;"&amp;Veg_Table[[#This Row],[EVM_LAST_EDITED_Day]]),#REF!,0),COLUMN(#REF!),4,1,)))),""),"")</f>
        <v/>
      </c>
      <c r="W146" s="3" t="str">
        <f ca="1">IF(Veg_Table[[#This Row],[Previous_Prescription]]="","No",IF(Veg_Table[[#This Row],[Previous_Prescription]]=Veg_Table[[#This Row],[PRESCRIP]],"No","Yes"))</f>
        <v>No</v>
      </c>
      <c r="X146" s="3" t="str">
        <f>IF(Veg_Table[[#This Row],[EVM_LAST_EDITED_Day]]=Veg_Table[[#This Row],[Created_Day]],"New","Old")</f>
        <v>Old</v>
      </c>
      <c r="Y146" s="1">
        <f>IFERROR(IF(FIND("delete",LOWER(Veg_Table[[#This Row],[PI_COMMENTS]]))&gt;=1,1,0),0)</f>
        <v>0</v>
      </c>
      <c r="Z146" s="1" t="str">
        <f>_xlfn.IFNA(IF(Veg_Table[[#This Row],[EVM_LAST_EDITOR]]="","Yes",VLOOKUP(Veg_Table[[#This Row],[EVM_LAST_EDITOR]],Roster_Table[#All],15,FALSE)),"Yes")</f>
        <v>Yes</v>
      </c>
      <c r="AA14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6" s="1" t="str">
        <f>_xlfn.IFNA(VLOOKUP(Veg_Table[[#This Row],[EVM_LAST_EDITOR]],Roster_Table[#All],3,FALSE),"zAWRR Not in Roster")</f>
        <v>zAWRR Not in Roster</v>
      </c>
      <c r="AC146" s="1" t="str">
        <f>_xlfn.IFNA(VLOOKUP(Veg_Table[[#This Row],[EVM_LAST_EDITOR]],Roster_Table[#All],2,FALSE),"zAWRR Not in Roster")</f>
        <v>zAWRR Not in Roster</v>
      </c>
      <c r="AD146" s="1" t="str">
        <f>IF(_xlfn.CONCAT(Veg_Table[[#This Row],[First_Name]]," ",Veg_Table[[#This Row],[Last_Name]])="zAWRR Not in Roster zAWRR Not in Roster","zAWRR Not in Roster",_xlfn.CONCAT(Veg_Table[[#This Row],[First_Name]]," ",Veg_Table[[#This Row],[Last_Name]]))</f>
        <v>zAWRR Not in Roster</v>
      </c>
      <c r="AE146">
        <v>1781068</v>
      </c>
      <c r="AF146" t="s">
        <v>3000</v>
      </c>
      <c r="AG146" t="s">
        <v>30</v>
      </c>
      <c r="AH146" t="s">
        <v>2264</v>
      </c>
      <c r="AI146" t="s">
        <v>1880</v>
      </c>
      <c r="AJ146" t="s">
        <v>820</v>
      </c>
      <c r="AK146" t="s">
        <v>28</v>
      </c>
      <c r="AL146" t="s">
        <v>830</v>
      </c>
      <c r="AM146" t="s">
        <v>38</v>
      </c>
      <c r="AN146" t="s">
        <v>25</v>
      </c>
      <c r="AO146" t="s">
        <v>25</v>
      </c>
      <c r="AP146">
        <v>12</v>
      </c>
      <c r="AQ146">
        <v>90</v>
      </c>
      <c r="AR146" t="s">
        <v>28</v>
      </c>
      <c r="AS146" t="s">
        <v>985</v>
      </c>
      <c r="AT146" t="s">
        <v>515</v>
      </c>
      <c r="AU146" t="s">
        <v>25</v>
      </c>
      <c r="AV146" t="s">
        <v>28</v>
      </c>
      <c r="AW146" t="s">
        <v>3001</v>
      </c>
      <c r="AX146" t="s">
        <v>534</v>
      </c>
      <c r="AY146" t="s">
        <v>28</v>
      </c>
      <c r="AZ146">
        <v>5746657</v>
      </c>
      <c r="BA146" t="s">
        <v>985</v>
      </c>
      <c r="BB146" s="4">
        <v>43945.699444444443</v>
      </c>
      <c r="BC146" t="s">
        <v>28</v>
      </c>
      <c r="BD146" t="s">
        <v>29</v>
      </c>
      <c r="BF146" t="s">
        <v>28</v>
      </c>
      <c r="BG146" t="s">
        <v>534</v>
      </c>
      <c r="BH146" t="s">
        <v>28</v>
      </c>
      <c r="BI146" s="3">
        <v>43962</v>
      </c>
      <c r="BJ146" t="s">
        <v>4941</v>
      </c>
      <c r="BK146" s="30" t="s">
        <v>859</v>
      </c>
      <c r="BL146" s="3">
        <v>43963.355215810188</v>
      </c>
      <c r="BM146" t="s">
        <v>31</v>
      </c>
      <c r="BN146" t="s">
        <v>32</v>
      </c>
      <c r="BO146" t="s">
        <v>2265</v>
      </c>
      <c r="BP146" t="s">
        <v>2266</v>
      </c>
      <c r="BQ146" t="s">
        <v>826</v>
      </c>
      <c r="BR146" t="s">
        <v>28</v>
      </c>
      <c r="BS146" t="s">
        <v>28</v>
      </c>
      <c r="BT146" t="s">
        <v>883</v>
      </c>
      <c r="BU146" s="3">
        <v>43886.472395833334</v>
      </c>
      <c r="BV146" t="s">
        <v>803</v>
      </c>
      <c r="BW146" s="3">
        <v>43963.397300590281</v>
      </c>
      <c r="BX146" t="s">
        <v>3002</v>
      </c>
      <c r="CG146"/>
      <c r="CH146"/>
      <c r="CI146"/>
      <c r="CY146"/>
      <c r="DA146"/>
      <c r="DE146"/>
      <c r="DF146"/>
    </row>
    <row r="147" spans="1:110" x14ac:dyDescent="0.25">
      <c r="A147" s="1">
        <f>IF(Veg_Table[[#This Row],[VP_STATUS]]="Hold",0,IF(OR(AND(Veg_Table[[#This Row],[PRESCRIP]]="NW_No Work",Veg_Table[[#This Row],[VP_STATUS]]&lt;&gt;"No Work Required Under EVM"),AND(Veg_Table[[#This Row],[VP_STATUS]]="No Work Required Under EVM",Veg_Table[[#This Row],[PRESCRIP]]&lt;&gt;"NW_No Work")),1,0))</f>
        <v>0</v>
      </c>
      <c r="B147" s="1">
        <f>IF(Veg_Table[[#This Row],[SPECIES]]="",1,0)</f>
        <v>0</v>
      </c>
      <c r="C147" s="1">
        <f>IF(Veg_Table[[#This Row],[DIAMETER]]="",1,0)</f>
        <v>0</v>
      </c>
      <c r="D147" s="1">
        <f>IF(Veg_Table[[#This Row],[HEIGHT]]="",1,0)</f>
        <v>0</v>
      </c>
      <c r="E14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47" s="1">
        <f>IF(AND(Veg_Table[[#This Row],[TAT_RESULT]]="ABATE",Veg_Table[[#This Row],[PRESCRIP]]="NW_No Work"),1,0)</f>
        <v>0</v>
      </c>
      <c r="G147" s="1">
        <f>IF(OR(Veg_Table[[#This Row],[Prescription R-Scale]]="NA",Veg_Table[[#This Row],[Diameter R-Scale]]="NA"),0,IF(Veg_Table[[#This Row],[Diameter R-Scale]]&lt;&gt;Veg_Table[[#This Row],[Prescription R-Scale]],1,0))</f>
        <v>0</v>
      </c>
      <c r="H147" s="1">
        <f>IF(OR(AND(Veg_Table[[#This Row],[PRESCRIP]]="BC_Br Rmv", Veg_Table[[#This Row],[WOOD_MAN]]&lt;&gt;"Not Needed"),AND(Veg_Table[[#This Row],[PRESCRIP]]="BCS_Br Rmv+Trt", Veg_Table[[#This Row],[WOOD_MAN]]&lt;&gt;"Not Needed")),1,0)</f>
        <v>0</v>
      </c>
      <c r="I147" s="1">
        <f ca="1">IF(AND(Veg_Table[[#This Row],[Prescription_Changed]]="Yes",Veg_Table[[#This Row],[TAT_RESULT]]=""),1,0)</f>
        <v>0</v>
      </c>
      <c r="J147" s="1">
        <f ca="1">SUM(Veg_Table[[#This Row],[Prescription and Status do not match]:[Prescription_Edited_And_TAT_Is_Blank]])</f>
        <v>1</v>
      </c>
      <c r="K147" s="1">
        <f ca="1">IF(Veg_Table[[#This Row],[Sum of Errors]]&gt;0,1,0)</f>
        <v>1</v>
      </c>
      <c r="L147" s="1">
        <f>1</f>
        <v>1</v>
      </c>
      <c r="M14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47" s="1">
        <f>IF(OR(MID(Veg_Table[[#This Row],[PRESCRIP]],2,1)="1",MID(Veg_Table[[#This Row],[PRESCRIP]],2,1)="2",MID(Veg_Table[[#This Row],[PRESCRIP]],2,1)="3",MID(Veg_Table[[#This Row],[PRESCRIP]],2,1)="4"),_xlfn.NUMBERVALUE(MID(Veg_Table[[#This Row],[PRESCRIP]],2,1)),"NA")</f>
        <v>2</v>
      </c>
      <c r="O147" s="1">
        <f>WEEKNUM(Veg_Table[[#This Row],[EVM_LAST_EDITED_Day]],2)</f>
        <v>20</v>
      </c>
      <c r="P147" s="25">
        <f>IFERROR(DATE(YEAR(Veg_Table[[#This Row],[EVM_LAST_EDITED2]]),MONTH(Veg_Table[[#This Row],[EVM_LAST_EDITED2]]),DAY(Veg_Table[[#This Row],[EVM_LAST_EDITED2]])),DATE(2019,1,1))</f>
        <v>43963</v>
      </c>
      <c r="Q147" s="3">
        <f>VALUE(SUBSTITUTE(Veg_Table[[#This Row],[EVM_LAST_EDITED]],",",""))</f>
        <v>43963.355642245398</v>
      </c>
      <c r="R147" s="1" t="str">
        <f>_xlfn.IFNA(IF(Veg_Table[[#This Row],[EVM_LAST_EDITOR]]="","zBlank EVM Last Editor",VLOOKUP(Veg_Table[[#This Row],[EVM_LAST_EDITOR]],Roster_Table[#All],4,FALSE)),"zAWRR Not in Roster")</f>
        <v>zAWRR Not in Roster</v>
      </c>
      <c r="S147" s="1" t="str">
        <f>_xlfn.IFNA(IF(Veg_Table[[#This Row],[EVM_LAST_EDITOR]]="","zBlank EVM Last Editor",VLOOKUP(Veg_Table[[#This Row],[EVM_LAST_EDITOR]],Roster_Table[#All],16,FALSE)),"zCompany_AWRR not in Roster")</f>
        <v>zCompany_AWRR not in Roster</v>
      </c>
      <c r="T147" s="2">
        <f>IFERROR(DATE(YEAR(Veg_Table[[#This Row],[Created2]]),MONTH(Veg_Table[[#This Row],[Created2]]),DAY(Veg_Table[[#This Row],[Created2]])),DATE(2019,1,1))</f>
        <v>43886</v>
      </c>
      <c r="U147" s="3">
        <f>VALUE(SUBSTITUTE(Veg_Table[[#This Row],[Created]],",",""))</f>
        <v>43886.5232986111</v>
      </c>
      <c r="V147" s="3" t="str">
        <f ca="1">IFERROR(_xlfn.IFNA(CELL("contents",INDIRECT(_xlfn.CONCAT("Veg_Table_Production_Data!",ADDRESS(MATCH(_xlfn.MAXIFS(#REF!,#REF!,"="&amp;Veg_Table[[#This Row],[AUTO_ID]],#REF!,"&lt;"&amp;Veg_Table[[#This Row],[EVM_LAST_EDITED_Day]]),#REF!,0),COLUMN(#REF!),4,1,)))),""),"")</f>
        <v/>
      </c>
      <c r="W147" s="3" t="str">
        <f ca="1">IF(Veg_Table[[#This Row],[Previous_Prescription]]="","No",IF(Veg_Table[[#This Row],[Previous_Prescription]]=Veg_Table[[#This Row],[PRESCRIP]],"No","Yes"))</f>
        <v>No</v>
      </c>
      <c r="X147" s="3" t="str">
        <f>IF(Veg_Table[[#This Row],[EVM_LAST_EDITED_Day]]=Veg_Table[[#This Row],[Created_Day]],"New","Old")</f>
        <v>Old</v>
      </c>
      <c r="Y147" s="1">
        <f>IFERROR(IF(FIND("delete",LOWER(Veg_Table[[#This Row],[PI_COMMENTS]]))&gt;=1,1,0),0)</f>
        <v>0</v>
      </c>
      <c r="Z147" s="1" t="str">
        <f>_xlfn.IFNA(IF(Veg_Table[[#This Row],[EVM_LAST_EDITOR]]="","Yes",VLOOKUP(Veg_Table[[#This Row],[EVM_LAST_EDITOR]],Roster_Table[#All],15,FALSE)),"Yes")</f>
        <v>Yes</v>
      </c>
      <c r="AA14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7" s="1" t="str">
        <f>_xlfn.IFNA(VLOOKUP(Veg_Table[[#This Row],[EVM_LAST_EDITOR]],Roster_Table[#All],3,FALSE),"zAWRR Not in Roster")</f>
        <v>zAWRR Not in Roster</v>
      </c>
      <c r="AC147" s="1" t="str">
        <f>_xlfn.IFNA(VLOOKUP(Veg_Table[[#This Row],[EVM_LAST_EDITOR]],Roster_Table[#All],2,FALSE),"zAWRR Not in Roster")</f>
        <v>zAWRR Not in Roster</v>
      </c>
      <c r="AD147" s="1" t="str">
        <f>IF(_xlfn.CONCAT(Veg_Table[[#This Row],[First_Name]]," ",Veg_Table[[#This Row],[Last_Name]])="zAWRR Not in Roster zAWRR Not in Roster","zAWRR Not in Roster",_xlfn.CONCAT(Veg_Table[[#This Row],[First_Name]]," ",Veg_Table[[#This Row],[Last_Name]]))</f>
        <v>zAWRR Not in Roster</v>
      </c>
      <c r="AE147">
        <v>1781199</v>
      </c>
      <c r="AF147" t="s">
        <v>2985</v>
      </c>
      <c r="AG147" t="s">
        <v>30</v>
      </c>
      <c r="AH147" t="s">
        <v>2261</v>
      </c>
      <c r="AI147" t="s">
        <v>1880</v>
      </c>
      <c r="AJ147" t="s">
        <v>820</v>
      </c>
      <c r="AK147" t="s">
        <v>28</v>
      </c>
      <c r="AL147" t="s">
        <v>830</v>
      </c>
      <c r="AM147" t="s">
        <v>38</v>
      </c>
      <c r="AN147" t="s">
        <v>25</v>
      </c>
      <c r="AO147" t="s">
        <v>25</v>
      </c>
      <c r="AP147">
        <v>13</v>
      </c>
      <c r="AQ147">
        <v>100</v>
      </c>
      <c r="AR147" t="s">
        <v>28</v>
      </c>
      <c r="AS147" t="s">
        <v>985</v>
      </c>
      <c r="AT147" t="s">
        <v>515</v>
      </c>
      <c r="AU147" t="s">
        <v>25</v>
      </c>
      <c r="AV147" t="s">
        <v>28</v>
      </c>
      <c r="AW147" t="s">
        <v>2986</v>
      </c>
      <c r="AX147" t="s">
        <v>534</v>
      </c>
      <c r="AY147" t="s">
        <v>28</v>
      </c>
      <c r="AZ147"/>
      <c r="BA147" t="s">
        <v>985</v>
      </c>
      <c r="BB147" s="4">
        <v>43958.806021076387</v>
      </c>
      <c r="BC147" t="s">
        <v>3993</v>
      </c>
      <c r="BD147" t="s">
        <v>29</v>
      </c>
      <c r="BF147" t="s">
        <v>28</v>
      </c>
      <c r="BG147" t="s">
        <v>534</v>
      </c>
      <c r="BH147" t="s">
        <v>28</v>
      </c>
      <c r="BI147" s="3">
        <v>43962</v>
      </c>
      <c r="BJ147" t="s">
        <v>4943</v>
      </c>
      <c r="BK147" s="30" t="s">
        <v>859</v>
      </c>
      <c r="BL147" s="3">
        <v>43963.355642245369</v>
      </c>
      <c r="BM147" t="s">
        <v>31</v>
      </c>
      <c r="BN147" t="s">
        <v>32</v>
      </c>
      <c r="BO147" t="s">
        <v>2262</v>
      </c>
      <c r="BP147" t="s">
        <v>2263</v>
      </c>
      <c r="BQ147" t="s">
        <v>826</v>
      </c>
      <c r="BR147" t="s">
        <v>28</v>
      </c>
      <c r="BS147" t="s">
        <v>28</v>
      </c>
      <c r="BT147" t="s">
        <v>1853</v>
      </c>
      <c r="BU147" s="3">
        <v>43886.523298611108</v>
      </c>
      <c r="BV147" t="s">
        <v>803</v>
      </c>
      <c r="BW147" s="3">
        <v>43963.397300590281</v>
      </c>
      <c r="BX147" t="s">
        <v>2987</v>
      </c>
      <c r="CG147"/>
      <c r="CH147"/>
      <c r="CI147"/>
      <c r="CY147"/>
      <c r="DA147"/>
      <c r="DE147"/>
      <c r="DF147"/>
    </row>
    <row r="148" spans="1:110" x14ac:dyDescent="0.25">
      <c r="A148" s="1">
        <f>IF(Veg_Table[[#This Row],[VP_STATUS]]="Hold",0,IF(OR(AND(Veg_Table[[#This Row],[PRESCRIP]]="NW_No Work",Veg_Table[[#This Row],[VP_STATUS]]&lt;&gt;"No Work Required Under EVM"),AND(Veg_Table[[#This Row],[VP_STATUS]]="No Work Required Under EVM",Veg_Table[[#This Row],[PRESCRIP]]&lt;&gt;"NW_No Work")),1,0))</f>
        <v>0</v>
      </c>
      <c r="B148" s="1">
        <f>IF(Veg_Table[[#This Row],[SPECIES]]="",1,0)</f>
        <v>0</v>
      </c>
      <c r="C148" s="1">
        <f>IF(Veg_Table[[#This Row],[DIAMETER]]="",1,0)</f>
        <v>0</v>
      </c>
      <c r="D148" s="1">
        <f>IF(Veg_Table[[#This Row],[HEIGHT]]="",1,0)</f>
        <v>0</v>
      </c>
      <c r="E14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48" s="1">
        <f>IF(AND(Veg_Table[[#This Row],[TAT_RESULT]]="ABATE",Veg_Table[[#This Row],[PRESCRIP]]="NW_No Work"),1,0)</f>
        <v>0</v>
      </c>
      <c r="G148" s="1">
        <f>IF(OR(Veg_Table[[#This Row],[Prescription R-Scale]]="NA",Veg_Table[[#This Row],[Diameter R-Scale]]="NA"),0,IF(Veg_Table[[#This Row],[Diameter R-Scale]]&lt;&gt;Veg_Table[[#This Row],[Prescription R-Scale]],1,0))</f>
        <v>0</v>
      </c>
      <c r="H148" s="1">
        <f>IF(OR(AND(Veg_Table[[#This Row],[PRESCRIP]]="BC_Br Rmv", Veg_Table[[#This Row],[WOOD_MAN]]&lt;&gt;"Not Needed"),AND(Veg_Table[[#This Row],[PRESCRIP]]="BCS_Br Rmv+Trt", Veg_Table[[#This Row],[WOOD_MAN]]&lt;&gt;"Not Needed")),1,0)</f>
        <v>0</v>
      </c>
      <c r="I148" s="1">
        <f ca="1">IF(AND(Veg_Table[[#This Row],[Prescription_Changed]]="Yes",Veg_Table[[#This Row],[TAT_RESULT]]=""),1,0)</f>
        <v>0</v>
      </c>
      <c r="J148" s="1">
        <f ca="1">SUM(Veg_Table[[#This Row],[Prescription and Status do not match]:[Prescription_Edited_And_TAT_Is_Blank]])</f>
        <v>1</v>
      </c>
      <c r="K148" s="1">
        <f ca="1">IF(Veg_Table[[#This Row],[Sum of Errors]]&gt;0,1,0)</f>
        <v>1</v>
      </c>
      <c r="L148" s="1">
        <f>1</f>
        <v>1</v>
      </c>
      <c r="M14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48" s="1">
        <f>IF(OR(MID(Veg_Table[[#This Row],[PRESCRIP]],2,1)="1",MID(Veg_Table[[#This Row],[PRESCRIP]],2,1)="2",MID(Veg_Table[[#This Row],[PRESCRIP]],2,1)="3",MID(Veg_Table[[#This Row],[PRESCRIP]],2,1)="4"),_xlfn.NUMBERVALUE(MID(Veg_Table[[#This Row],[PRESCRIP]],2,1)),"NA")</f>
        <v>1</v>
      </c>
      <c r="O148" s="1">
        <f>WEEKNUM(Veg_Table[[#This Row],[EVM_LAST_EDITED_Day]],2)</f>
        <v>20</v>
      </c>
      <c r="P148" s="25">
        <f>IFERROR(DATE(YEAR(Veg_Table[[#This Row],[EVM_LAST_EDITED2]]),MONTH(Veg_Table[[#This Row],[EVM_LAST_EDITED2]]),DAY(Veg_Table[[#This Row],[EVM_LAST_EDITED2]])),DATE(2019,1,1))</f>
        <v>43963</v>
      </c>
      <c r="Q148" s="3">
        <f>VALUE(SUBSTITUTE(Veg_Table[[#This Row],[EVM_LAST_EDITED]],",",""))</f>
        <v>43963.3559706366</v>
      </c>
      <c r="R148" s="1" t="str">
        <f>_xlfn.IFNA(IF(Veg_Table[[#This Row],[EVM_LAST_EDITOR]]="","zBlank EVM Last Editor",VLOOKUP(Veg_Table[[#This Row],[EVM_LAST_EDITOR]],Roster_Table[#All],4,FALSE)),"zAWRR Not in Roster")</f>
        <v>zAWRR Not in Roster</v>
      </c>
      <c r="S148" s="1" t="str">
        <f>_xlfn.IFNA(IF(Veg_Table[[#This Row],[EVM_LAST_EDITOR]]="","zBlank EVM Last Editor",VLOOKUP(Veg_Table[[#This Row],[EVM_LAST_EDITOR]],Roster_Table[#All],16,FALSE)),"zCompany_AWRR not in Roster")</f>
        <v>zCompany_AWRR not in Roster</v>
      </c>
      <c r="T148" s="2">
        <f>IFERROR(DATE(YEAR(Veg_Table[[#This Row],[Created2]]),MONTH(Veg_Table[[#This Row],[Created2]]),DAY(Veg_Table[[#This Row],[Created2]])),DATE(2019,1,1))</f>
        <v>43886</v>
      </c>
      <c r="U148" s="3">
        <f>VALUE(SUBSTITUTE(Veg_Table[[#This Row],[Created]],",",""))</f>
        <v>43886.475405092599</v>
      </c>
      <c r="V148" s="3" t="str">
        <f ca="1">IFERROR(_xlfn.IFNA(CELL("contents",INDIRECT(_xlfn.CONCAT("Veg_Table_Production_Data!",ADDRESS(MATCH(_xlfn.MAXIFS(#REF!,#REF!,"="&amp;Veg_Table[[#This Row],[AUTO_ID]],#REF!,"&lt;"&amp;Veg_Table[[#This Row],[EVM_LAST_EDITED_Day]]),#REF!,0),COLUMN(#REF!),4,1,)))),""),"")</f>
        <v/>
      </c>
      <c r="W148" s="3" t="str">
        <f ca="1">IF(Veg_Table[[#This Row],[Previous_Prescription]]="","No",IF(Veg_Table[[#This Row],[Previous_Prescription]]=Veg_Table[[#This Row],[PRESCRIP]],"No","Yes"))</f>
        <v>No</v>
      </c>
      <c r="X148" s="3" t="str">
        <f>IF(Veg_Table[[#This Row],[EVM_LAST_EDITED_Day]]=Veg_Table[[#This Row],[Created_Day]],"New","Old")</f>
        <v>Old</v>
      </c>
      <c r="Y148" s="1">
        <f>IFERROR(IF(FIND("delete",LOWER(Veg_Table[[#This Row],[PI_COMMENTS]]))&gt;=1,1,0),0)</f>
        <v>0</v>
      </c>
      <c r="Z148" s="1" t="str">
        <f>_xlfn.IFNA(IF(Veg_Table[[#This Row],[EVM_LAST_EDITOR]]="","Yes",VLOOKUP(Veg_Table[[#This Row],[EVM_LAST_EDITOR]],Roster_Table[#All],15,FALSE)),"Yes")</f>
        <v>Yes</v>
      </c>
      <c r="AA14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8" s="1" t="str">
        <f>_xlfn.IFNA(VLOOKUP(Veg_Table[[#This Row],[EVM_LAST_EDITOR]],Roster_Table[#All],3,FALSE),"zAWRR Not in Roster")</f>
        <v>zAWRR Not in Roster</v>
      </c>
      <c r="AC148" s="1" t="str">
        <f>_xlfn.IFNA(VLOOKUP(Veg_Table[[#This Row],[EVM_LAST_EDITOR]],Roster_Table[#All],2,FALSE),"zAWRR Not in Roster")</f>
        <v>zAWRR Not in Roster</v>
      </c>
      <c r="AD148" s="1" t="str">
        <f>IF(_xlfn.CONCAT(Veg_Table[[#This Row],[First_Name]]," ",Veg_Table[[#This Row],[Last_Name]])="zAWRR Not in Roster zAWRR Not in Roster","zAWRR Not in Roster",_xlfn.CONCAT(Veg_Table[[#This Row],[First_Name]]," ",Veg_Table[[#This Row],[Last_Name]]))</f>
        <v>zAWRR Not in Roster</v>
      </c>
      <c r="AE148">
        <v>1781288</v>
      </c>
      <c r="AF148" t="s">
        <v>2988</v>
      </c>
      <c r="AG148" t="s">
        <v>30</v>
      </c>
      <c r="AH148" t="s">
        <v>2264</v>
      </c>
      <c r="AI148" t="s">
        <v>1880</v>
      </c>
      <c r="AJ148" t="s">
        <v>820</v>
      </c>
      <c r="AK148" t="s">
        <v>28</v>
      </c>
      <c r="AL148" t="s">
        <v>830</v>
      </c>
      <c r="AM148" t="s">
        <v>38</v>
      </c>
      <c r="AN148" t="s">
        <v>25</v>
      </c>
      <c r="AO148" t="s">
        <v>25</v>
      </c>
      <c r="AP148">
        <v>9</v>
      </c>
      <c r="AQ148">
        <v>90</v>
      </c>
      <c r="AR148" t="s">
        <v>28</v>
      </c>
      <c r="AS148" t="s">
        <v>532</v>
      </c>
      <c r="AT148" t="s">
        <v>515</v>
      </c>
      <c r="AU148" t="s">
        <v>25</v>
      </c>
      <c r="AV148" t="s">
        <v>28</v>
      </c>
      <c r="AW148" t="s">
        <v>2989</v>
      </c>
      <c r="AX148" t="s">
        <v>534</v>
      </c>
      <c r="AY148" t="s">
        <v>28</v>
      </c>
      <c r="AZ148">
        <v>5746657</v>
      </c>
      <c r="BA148" t="s">
        <v>532</v>
      </c>
      <c r="BB148" s="4">
        <v>43945.70030621528</v>
      </c>
      <c r="BC148" t="s">
        <v>28</v>
      </c>
      <c r="BD148" t="s">
        <v>29</v>
      </c>
      <c r="BF148" t="s">
        <v>28</v>
      </c>
      <c r="BG148" t="s">
        <v>534</v>
      </c>
      <c r="BH148" t="s">
        <v>28</v>
      </c>
      <c r="BI148" s="3">
        <v>43962</v>
      </c>
      <c r="BJ148" t="s">
        <v>4944</v>
      </c>
      <c r="BK148" s="30" t="s">
        <v>859</v>
      </c>
      <c r="BL148" s="3">
        <v>43963.355970636578</v>
      </c>
      <c r="BM148" t="s">
        <v>31</v>
      </c>
      <c r="BN148" t="s">
        <v>32</v>
      </c>
      <c r="BO148" t="s">
        <v>2265</v>
      </c>
      <c r="BP148" t="s">
        <v>2266</v>
      </c>
      <c r="BQ148" t="s">
        <v>826</v>
      </c>
      <c r="BR148" t="s">
        <v>28</v>
      </c>
      <c r="BS148" t="s">
        <v>28</v>
      </c>
      <c r="BT148" t="s">
        <v>1854</v>
      </c>
      <c r="BU148" s="3">
        <v>43886.475405092591</v>
      </c>
      <c r="BV148" t="s">
        <v>803</v>
      </c>
      <c r="BW148" s="3">
        <v>43963.397300590281</v>
      </c>
      <c r="BX148" t="s">
        <v>2990</v>
      </c>
      <c r="CG148"/>
      <c r="CH148"/>
      <c r="CI148"/>
      <c r="CY148"/>
      <c r="DA148"/>
      <c r="DE148"/>
      <c r="DF148"/>
    </row>
    <row r="149" spans="1:110" x14ac:dyDescent="0.25">
      <c r="A149" s="1">
        <f>IF(Veg_Table[[#This Row],[VP_STATUS]]="Hold",0,IF(OR(AND(Veg_Table[[#This Row],[PRESCRIP]]="NW_No Work",Veg_Table[[#This Row],[VP_STATUS]]&lt;&gt;"No Work Required Under EVM"),AND(Veg_Table[[#This Row],[VP_STATUS]]="No Work Required Under EVM",Veg_Table[[#This Row],[PRESCRIP]]&lt;&gt;"NW_No Work")),1,0))</f>
        <v>0</v>
      </c>
      <c r="B149" s="1">
        <f>IF(Veg_Table[[#This Row],[SPECIES]]="",1,0)</f>
        <v>0</v>
      </c>
      <c r="C149" s="1">
        <f>IF(Veg_Table[[#This Row],[DIAMETER]]="",1,0)</f>
        <v>0</v>
      </c>
      <c r="D149" s="1">
        <f>IF(Veg_Table[[#This Row],[HEIGHT]]="",1,0)</f>
        <v>0</v>
      </c>
      <c r="E14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49" s="1">
        <f>IF(AND(Veg_Table[[#This Row],[TAT_RESULT]]="ABATE",Veg_Table[[#This Row],[PRESCRIP]]="NW_No Work"),1,0)</f>
        <v>0</v>
      </c>
      <c r="G149" s="1">
        <f>IF(OR(Veg_Table[[#This Row],[Prescription R-Scale]]="NA",Veg_Table[[#This Row],[Diameter R-Scale]]="NA"),0,IF(Veg_Table[[#This Row],[Diameter R-Scale]]&lt;&gt;Veg_Table[[#This Row],[Prescription R-Scale]],1,0))</f>
        <v>0</v>
      </c>
      <c r="H149" s="1">
        <f>IF(OR(AND(Veg_Table[[#This Row],[PRESCRIP]]="BC_Br Rmv", Veg_Table[[#This Row],[WOOD_MAN]]&lt;&gt;"Not Needed"),AND(Veg_Table[[#This Row],[PRESCRIP]]="BCS_Br Rmv+Trt", Veg_Table[[#This Row],[WOOD_MAN]]&lt;&gt;"Not Needed")),1,0)</f>
        <v>0</v>
      </c>
      <c r="I149" s="1">
        <f ca="1">IF(AND(Veg_Table[[#This Row],[Prescription_Changed]]="Yes",Veg_Table[[#This Row],[TAT_RESULT]]=""),1,0)</f>
        <v>0</v>
      </c>
      <c r="J149" s="1">
        <f ca="1">SUM(Veg_Table[[#This Row],[Prescription and Status do not match]:[Prescription_Edited_And_TAT_Is_Blank]])</f>
        <v>1</v>
      </c>
      <c r="K149" s="1">
        <f ca="1">IF(Veg_Table[[#This Row],[Sum of Errors]]&gt;0,1,0)</f>
        <v>1</v>
      </c>
      <c r="L149" s="1">
        <f>1</f>
        <v>1</v>
      </c>
      <c r="M14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49" s="1">
        <f>IF(OR(MID(Veg_Table[[#This Row],[PRESCRIP]],2,1)="1",MID(Veg_Table[[#This Row],[PRESCRIP]],2,1)="2",MID(Veg_Table[[#This Row],[PRESCRIP]],2,1)="3",MID(Veg_Table[[#This Row],[PRESCRIP]],2,1)="4"),_xlfn.NUMBERVALUE(MID(Veg_Table[[#This Row],[PRESCRIP]],2,1)),"NA")</f>
        <v>1</v>
      </c>
      <c r="O149" s="1">
        <f>WEEKNUM(Veg_Table[[#This Row],[EVM_LAST_EDITED_Day]],2)</f>
        <v>20</v>
      </c>
      <c r="P149" s="25">
        <f>IFERROR(DATE(YEAR(Veg_Table[[#This Row],[EVM_LAST_EDITED2]]),MONTH(Veg_Table[[#This Row],[EVM_LAST_EDITED2]]),DAY(Veg_Table[[#This Row],[EVM_LAST_EDITED2]])),DATE(2019,1,1))</f>
        <v>43963</v>
      </c>
      <c r="Q149" s="3">
        <f>VALUE(SUBSTITUTE(Veg_Table[[#This Row],[EVM_LAST_EDITED]],",",""))</f>
        <v>43963.356257476902</v>
      </c>
      <c r="R149" s="1" t="str">
        <f>_xlfn.IFNA(IF(Veg_Table[[#This Row],[EVM_LAST_EDITOR]]="","zBlank EVM Last Editor",VLOOKUP(Veg_Table[[#This Row],[EVM_LAST_EDITOR]],Roster_Table[#All],4,FALSE)),"zAWRR Not in Roster")</f>
        <v>zAWRR Not in Roster</v>
      </c>
      <c r="S149" s="1" t="str">
        <f>_xlfn.IFNA(IF(Veg_Table[[#This Row],[EVM_LAST_EDITOR]]="","zBlank EVM Last Editor",VLOOKUP(Veg_Table[[#This Row],[EVM_LAST_EDITOR]],Roster_Table[#All],16,FALSE)),"zCompany_AWRR not in Roster")</f>
        <v>zCompany_AWRR not in Roster</v>
      </c>
      <c r="T149" s="2">
        <f>IFERROR(DATE(YEAR(Veg_Table[[#This Row],[Created2]]),MONTH(Veg_Table[[#This Row],[Created2]]),DAY(Veg_Table[[#This Row],[Created2]])),DATE(2019,1,1))</f>
        <v>43886</v>
      </c>
      <c r="U149" s="3">
        <f>VALUE(SUBSTITUTE(Veg_Table[[#This Row],[Created]],",",""))</f>
        <v>43886.482673611099</v>
      </c>
      <c r="V149" s="3" t="str">
        <f ca="1">IFERROR(_xlfn.IFNA(CELL("contents",INDIRECT(_xlfn.CONCAT("Veg_Table_Production_Data!",ADDRESS(MATCH(_xlfn.MAXIFS(#REF!,#REF!,"="&amp;Veg_Table[[#This Row],[AUTO_ID]],#REF!,"&lt;"&amp;Veg_Table[[#This Row],[EVM_LAST_EDITED_Day]]),#REF!,0),COLUMN(#REF!),4,1,)))),""),"")</f>
        <v/>
      </c>
      <c r="W149" s="3" t="str">
        <f ca="1">IF(Veg_Table[[#This Row],[Previous_Prescription]]="","No",IF(Veg_Table[[#This Row],[Previous_Prescription]]=Veg_Table[[#This Row],[PRESCRIP]],"No","Yes"))</f>
        <v>No</v>
      </c>
      <c r="X149" s="3" t="str">
        <f>IF(Veg_Table[[#This Row],[EVM_LAST_EDITED_Day]]=Veg_Table[[#This Row],[Created_Day]],"New","Old")</f>
        <v>Old</v>
      </c>
      <c r="Y149" s="1">
        <f>IFERROR(IF(FIND("delete",LOWER(Veg_Table[[#This Row],[PI_COMMENTS]]))&gt;=1,1,0),0)</f>
        <v>0</v>
      </c>
      <c r="Z149" s="1" t="str">
        <f>_xlfn.IFNA(IF(Veg_Table[[#This Row],[EVM_LAST_EDITOR]]="","Yes",VLOOKUP(Veg_Table[[#This Row],[EVM_LAST_EDITOR]],Roster_Table[#All],15,FALSE)),"Yes")</f>
        <v>Yes</v>
      </c>
      <c r="AA14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9" s="1" t="str">
        <f>_xlfn.IFNA(VLOOKUP(Veg_Table[[#This Row],[EVM_LAST_EDITOR]],Roster_Table[#All],3,FALSE),"zAWRR Not in Roster")</f>
        <v>zAWRR Not in Roster</v>
      </c>
      <c r="AC149" s="1" t="str">
        <f>_xlfn.IFNA(VLOOKUP(Veg_Table[[#This Row],[EVM_LAST_EDITOR]],Roster_Table[#All],2,FALSE),"zAWRR Not in Roster")</f>
        <v>zAWRR Not in Roster</v>
      </c>
      <c r="AD149" s="1" t="str">
        <f>IF(_xlfn.CONCAT(Veg_Table[[#This Row],[First_Name]]," ",Veg_Table[[#This Row],[Last_Name]])="zAWRR Not in Roster zAWRR Not in Roster","zAWRR Not in Roster",_xlfn.CONCAT(Veg_Table[[#This Row],[First_Name]]," ",Veg_Table[[#This Row],[Last_Name]]))</f>
        <v>zAWRR Not in Roster</v>
      </c>
      <c r="AE149">
        <v>1781289</v>
      </c>
      <c r="AF149" t="s">
        <v>2991</v>
      </c>
      <c r="AG149" t="s">
        <v>30</v>
      </c>
      <c r="AH149" t="s">
        <v>2264</v>
      </c>
      <c r="AI149" t="s">
        <v>1880</v>
      </c>
      <c r="AJ149" t="s">
        <v>820</v>
      </c>
      <c r="AK149" t="s">
        <v>28</v>
      </c>
      <c r="AL149" t="s">
        <v>830</v>
      </c>
      <c r="AM149" t="s">
        <v>38</v>
      </c>
      <c r="AN149" t="s">
        <v>25</v>
      </c>
      <c r="AO149" t="s">
        <v>25</v>
      </c>
      <c r="AP149">
        <v>11</v>
      </c>
      <c r="AQ149">
        <v>85</v>
      </c>
      <c r="AR149" t="s">
        <v>28</v>
      </c>
      <c r="AS149" t="s">
        <v>532</v>
      </c>
      <c r="AT149" t="s">
        <v>515</v>
      </c>
      <c r="AU149" t="s">
        <v>25</v>
      </c>
      <c r="AV149" t="s">
        <v>28</v>
      </c>
      <c r="AW149" t="s">
        <v>2992</v>
      </c>
      <c r="AX149" t="s">
        <v>534</v>
      </c>
      <c r="AY149" t="s">
        <v>28</v>
      </c>
      <c r="AZ149">
        <v>5746657</v>
      </c>
      <c r="BA149" t="s">
        <v>532</v>
      </c>
      <c r="BB149" s="4">
        <v>43945.700846840278</v>
      </c>
      <c r="BC149" t="s">
        <v>28</v>
      </c>
      <c r="BD149" t="s">
        <v>29</v>
      </c>
      <c r="BF149" t="s">
        <v>28</v>
      </c>
      <c r="BG149" t="s">
        <v>534</v>
      </c>
      <c r="BH149" t="s">
        <v>28</v>
      </c>
      <c r="BI149" s="3">
        <v>43962</v>
      </c>
      <c r="BJ149" t="s">
        <v>4945</v>
      </c>
      <c r="BK149" s="30" t="s">
        <v>859</v>
      </c>
      <c r="BL149" s="3">
        <v>43963.356257476851</v>
      </c>
      <c r="BM149" t="s">
        <v>31</v>
      </c>
      <c r="BN149" t="s">
        <v>32</v>
      </c>
      <c r="BO149" t="s">
        <v>2265</v>
      </c>
      <c r="BP149" t="s">
        <v>2266</v>
      </c>
      <c r="BQ149" t="s">
        <v>826</v>
      </c>
      <c r="BR149" t="s">
        <v>28</v>
      </c>
      <c r="BS149" t="s">
        <v>28</v>
      </c>
      <c r="BT149" t="s">
        <v>1854</v>
      </c>
      <c r="BU149" s="3">
        <v>43886.482673611114</v>
      </c>
      <c r="BV149" t="s">
        <v>803</v>
      </c>
      <c r="BW149" s="3">
        <v>43963.397300590281</v>
      </c>
      <c r="BX149" t="s">
        <v>2993</v>
      </c>
      <c r="CG149"/>
      <c r="CH149"/>
      <c r="CI149"/>
      <c r="CY149"/>
      <c r="DA149"/>
      <c r="DE149"/>
      <c r="DF149"/>
    </row>
    <row r="150" spans="1:110" x14ac:dyDescent="0.25">
      <c r="A150" s="1">
        <f>IF(Veg_Table[[#This Row],[VP_STATUS]]="Hold",0,IF(OR(AND(Veg_Table[[#This Row],[PRESCRIP]]="NW_No Work",Veg_Table[[#This Row],[VP_STATUS]]&lt;&gt;"No Work Required Under EVM"),AND(Veg_Table[[#This Row],[VP_STATUS]]="No Work Required Under EVM",Veg_Table[[#This Row],[PRESCRIP]]&lt;&gt;"NW_No Work")),1,0))</f>
        <v>0</v>
      </c>
      <c r="B150" s="1">
        <f>IF(Veg_Table[[#This Row],[SPECIES]]="",1,0)</f>
        <v>0</v>
      </c>
      <c r="C150" s="1">
        <f>IF(Veg_Table[[#This Row],[DIAMETER]]="",1,0)</f>
        <v>0</v>
      </c>
      <c r="D150" s="1">
        <f>IF(Veg_Table[[#This Row],[HEIGHT]]="",1,0)</f>
        <v>0</v>
      </c>
      <c r="E15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50" s="1">
        <f>IF(AND(Veg_Table[[#This Row],[TAT_RESULT]]="ABATE",Veg_Table[[#This Row],[PRESCRIP]]="NW_No Work"),1,0)</f>
        <v>0</v>
      </c>
      <c r="G150" s="1">
        <f>IF(OR(Veg_Table[[#This Row],[Prescription R-Scale]]="NA",Veg_Table[[#This Row],[Diameter R-Scale]]="NA"),0,IF(Veg_Table[[#This Row],[Diameter R-Scale]]&lt;&gt;Veg_Table[[#This Row],[Prescription R-Scale]],1,0))</f>
        <v>0</v>
      </c>
      <c r="H150" s="1">
        <f>IF(OR(AND(Veg_Table[[#This Row],[PRESCRIP]]="BC_Br Rmv", Veg_Table[[#This Row],[WOOD_MAN]]&lt;&gt;"Not Needed"),AND(Veg_Table[[#This Row],[PRESCRIP]]="BCS_Br Rmv+Trt", Veg_Table[[#This Row],[WOOD_MAN]]&lt;&gt;"Not Needed")),1,0)</f>
        <v>0</v>
      </c>
      <c r="I150" s="1">
        <f ca="1">IF(AND(Veg_Table[[#This Row],[Prescription_Changed]]="Yes",Veg_Table[[#This Row],[TAT_RESULT]]=""),1,0)</f>
        <v>0</v>
      </c>
      <c r="J150" s="1">
        <f ca="1">SUM(Veg_Table[[#This Row],[Prescription and Status do not match]:[Prescription_Edited_And_TAT_Is_Blank]])</f>
        <v>1</v>
      </c>
      <c r="K150" s="1">
        <f ca="1">IF(Veg_Table[[#This Row],[Sum of Errors]]&gt;0,1,0)</f>
        <v>1</v>
      </c>
      <c r="L150" s="1">
        <f>1</f>
        <v>1</v>
      </c>
      <c r="M15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50" s="1">
        <f>IF(OR(MID(Veg_Table[[#This Row],[PRESCRIP]],2,1)="1",MID(Veg_Table[[#This Row],[PRESCRIP]],2,1)="2",MID(Veg_Table[[#This Row],[PRESCRIP]],2,1)="3",MID(Veg_Table[[#This Row],[PRESCRIP]],2,1)="4"),_xlfn.NUMBERVALUE(MID(Veg_Table[[#This Row],[PRESCRIP]],2,1)),"NA")</f>
        <v>2</v>
      </c>
      <c r="O150" s="1">
        <f>WEEKNUM(Veg_Table[[#This Row],[EVM_LAST_EDITED_Day]],2)</f>
        <v>20</v>
      </c>
      <c r="P150" s="25">
        <f>IFERROR(DATE(YEAR(Veg_Table[[#This Row],[EVM_LAST_EDITED2]]),MONTH(Veg_Table[[#This Row],[EVM_LAST_EDITED2]]),DAY(Veg_Table[[#This Row],[EVM_LAST_EDITED2]])),DATE(2019,1,1))</f>
        <v>43963</v>
      </c>
      <c r="Q150" s="3">
        <f>VALUE(SUBSTITUTE(Veg_Table[[#This Row],[EVM_LAST_EDITED]],",",""))</f>
        <v>43963.356551805598</v>
      </c>
      <c r="R150" s="1" t="str">
        <f>_xlfn.IFNA(IF(Veg_Table[[#This Row],[EVM_LAST_EDITOR]]="","zBlank EVM Last Editor",VLOOKUP(Veg_Table[[#This Row],[EVM_LAST_EDITOR]],Roster_Table[#All],4,FALSE)),"zAWRR Not in Roster")</f>
        <v>zAWRR Not in Roster</v>
      </c>
      <c r="S150" s="1" t="str">
        <f>_xlfn.IFNA(IF(Veg_Table[[#This Row],[EVM_LAST_EDITOR]]="","zBlank EVM Last Editor",VLOOKUP(Veg_Table[[#This Row],[EVM_LAST_EDITOR]],Roster_Table[#All],16,FALSE)),"zCompany_AWRR not in Roster")</f>
        <v>zCompany_AWRR not in Roster</v>
      </c>
      <c r="T150" s="2">
        <f>IFERROR(DATE(YEAR(Veg_Table[[#This Row],[Created2]]),MONTH(Veg_Table[[#This Row],[Created2]]),DAY(Veg_Table[[#This Row],[Created2]])),DATE(2019,1,1))</f>
        <v>43886</v>
      </c>
      <c r="U150" s="3">
        <f>VALUE(SUBSTITUTE(Veg_Table[[#This Row],[Created]],",",""))</f>
        <v>43886.572118055599</v>
      </c>
      <c r="V150" s="3" t="str">
        <f ca="1">IFERROR(_xlfn.IFNA(CELL("contents",INDIRECT(_xlfn.CONCAT("Veg_Table_Production_Data!",ADDRESS(MATCH(_xlfn.MAXIFS(#REF!,#REF!,"="&amp;Veg_Table[[#This Row],[AUTO_ID]],#REF!,"&lt;"&amp;Veg_Table[[#This Row],[EVM_LAST_EDITED_Day]]),#REF!,0),COLUMN(#REF!),4,1,)))),""),"")</f>
        <v/>
      </c>
      <c r="W150" s="3" t="str">
        <f ca="1">IF(Veg_Table[[#This Row],[Previous_Prescription]]="","No",IF(Veg_Table[[#This Row],[Previous_Prescription]]=Veg_Table[[#This Row],[PRESCRIP]],"No","Yes"))</f>
        <v>No</v>
      </c>
      <c r="X150" s="3" t="str">
        <f>IF(Veg_Table[[#This Row],[EVM_LAST_EDITED_Day]]=Veg_Table[[#This Row],[Created_Day]],"New","Old")</f>
        <v>Old</v>
      </c>
      <c r="Y150" s="1">
        <f>IFERROR(IF(FIND("delete",LOWER(Veg_Table[[#This Row],[PI_COMMENTS]]))&gt;=1,1,0),0)</f>
        <v>0</v>
      </c>
      <c r="Z150" s="1" t="str">
        <f>_xlfn.IFNA(IF(Veg_Table[[#This Row],[EVM_LAST_EDITOR]]="","Yes",VLOOKUP(Veg_Table[[#This Row],[EVM_LAST_EDITOR]],Roster_Table[#All],15,FALSE)),"Yes")</f>
        <v>Yes</v>
      </c>
      <c r="AA15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0" s="1" t="str">
        <f>_xlfn.IFNA(VLOOKUP(Veg_Table[[#This Row],[EVM_LAST_EDITOR]],Roster_Table[#All],3,FALSE),"zAWRR Not in Roster")</f>
        <v>zAWRR Not in Roster</v>
      </c>
      <c r="AC150" s="1" t="str">
        <f>_xlfn.IFNA(VLOOKUP(Veg_Table[[#This Row],[EVM_LAST_EDITOR]],Roster_Table[#All],2,FALSE),"zAWRR Not in Roster")</f>
        <v>zAWRR Not in Roster</v>
      </c>
      <c r="AD150" s="1" t="str">
        <f>IF(_xlfn.CONCAT(Veg_Table[[#This Row],[First_Name]]," ",Veg_Table[[#This Row],[Last_Name]])="zAWRR Not in Roster zAWRR Not in Roster","zAWRR Not in Roster",_xlfn.CONCAT(Veg_Table[[#This Row],[First_Name]]," ",Veg_Table[[#This Row],[Last_Name]]))</f>
        <v>zAWRR Not in Roster</v>
      </c>
      <c r="AE150">
        <v>1781296</v>
      </c>
      <c r="AF150" t="s">
        <v>2979</v>
      </c>
      <c r="AG150" t="s">
        <v>30</v>
      </c>
      <c r="AH150" t="s">
        <v>2261</v>
      </c>
      <c r="AI150" t="s">
        <v>1880</v>
      </c>
      <c r="AJ150" t="s">
        <v>820</v>
      </c>
      <c r="AK150" t="s">
        <v>28</v>
      </c>
      <c r="AL150" t="s">
        <v>830</v>
      </c>
      <c r="AM150" t="s">
        <v>38</v>
      </c>
      <c r="AN150" t="s">
        <v>25</v>
      </c>
      <c r="AO150" t="s">
        <v>25</v>
      </c>
      <c r="AP150">
        <v>12</v>
      </c>
      <c r="AQ150">
        <v>95</v>
      </c>
      <c r="AR150" t="s">
        <v>28</v>
      </c>
      <c r="AS150" t="s">
        <v>42</v>
      </c>
      <c r="AT150" t="s">
        <v>515</v>
      </c>
      <c r="AU150" t="s">
        <v>25</v>
      </c>
      <c r="AV150" t="s">
        <v>28</v>
      </c>
      <c r="AW150" t="s">
        <v>2980</v>
      </c>
      <c r="AX150" t="s">
        <v>534</v>
      </c>
      <c r="AY150" t="s">
        <v>28</v>
      </c>
      <c r="AZ150">
        <v>5746657</v>
      </c>
      <c r="BA150" t="s">
        <v>42</v>
      </c>
      <c r="BB150" s="4">
        <v>43944.706348229163</v>
      </c>
      <c r="BC150" t="s">
        <v>28</v>
      </c>
      <c r="BD150" t="s">
        <v>29</v>
      </c>
      <c r="BF150" t="s">
        <v>28</v>
      </c>
      <c r="BG150" t="s">
        <v>534</v>
      </c>
      <c r="BH150" t="s">
        <v>28</v>
      </c>
      <c r="BI150" s="3">
        <v>43962</v>
      </c>
      <c r="BJ150" t="s">
        <v>4941</v>
      </c>
      <c r="BK150" s="30" t="s">
        <v>859</v>
      </c>
      <c r="BL150" s="3">
        <v>43963.356551805555</v>
      </c>
      <c r="BM150" t="s">
        <v>31</v>
      </c>
      <c r="BN150" t="s">
        <v>32</v>
      </c>
      <c r="BO150" t="s">
        <v>2262</v>
      </c>
      <c r="BP150" t="s">
        <v>2263</v>
      </c>
      <c r="BQ150" t="s">
        <v>826</v>
      </c>
      <c r="BR150" t="s">
        <v>28</v>
      </c>
      <c r="BS150" t="s">
        <v>28</v>
      </c>
      <c r="BT150" t="s">
        <v>1854</v>
      </c>
      <c r="BU150" s="3">
        <v>43886.572118055556</v>
      </c>
      <c r="BV150" t="s">
        <v>803</v>
      </c>
      <c r="BW150" s="3">
        <v>43963.397300590281</v>
      </c>
      <c r="BX150" t="s">
        <v>2981</v>
      </c>
      <c r="CG150"/>
      <c r="CH150"/>
      <c r="CI150"/>
      <c r="CY150"/>
      <c r="DA150"/>
      <c r="DE150"/>
      <c r="DF150"/>
    </row>
    <row r="151" spans="1:110" x14ac:dyDescent="0.25">
      <c r="A151" s="1">
        <f>IF(Veg_Table[[#This Row],[VP_STATUS]]="Hold",0,IF(OR(AND(Veg_Table[[#This Row],[PRESCRIP]]="NW_No Work",Veg_Table[[#This Row],[VP_STATUS]]&lt;&gt;"No Work Required Under EVM"),AND(Veg_Table[[#This Row],[VP_STATUS]]="No Work Required Under EVM",Veg_Table[[#This Row],[PRESCRIP]]&lt;&gt;"NW_No Work")),1,0))</f>
        <v>0</v>
      </c>
      <c r="B151" s="1">
        <f>IF(Veg_Table[[#This Row],[SPECIES]]="",1,0)</f>
        <v>0</v>
      </c>
      <c r="C151" s="1">
        <f>IF(Veg_Table[[#This Row],[DIAMETER]]="",1,0)</f>
        <v>0</v>
      </c>
      <c r="D151" s="1">
        <f>IF(Veg_Table[[#This Row],[HEIGHT]]="",1,0)</f>
        <v>0</v>
      </c>
      <c r="E15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51" s="1">
        <f>IF(AND(Veg_Table[[#This Row],[TAT_RESULT]]="ABATE",Veg_Table[[#This Row],[PRESCRIP]]="NW_No Work"),1,0)</f>
        <v>0</v>
      </c>
      <c r="G151" s="1">
        <f>IF(OR(Veg_Table[[#This Row],[Prescription R-Scale]]="NA",Veg_Table[[#This Row],[Diameter R-Scale]]="NA"),0,IF(Veg_Table[[#This Row],[Diameter R-Scale]]&lt;&gt;Veg_Table[[#This Row],[Prescription R-Scale]],1,0))</f>
        <v>0</v>
      </c>
      <c r="H151" s="1">
        <f>IF(OR(AND(Veg_Table[[#This Row],[PRESCRIP]]="BC_Br Rmv", Veg_Table[[#This Row],[WOOD_MAN]]&lt;&gt;"Not Needed"),AND(Veg_Table[[#This Row],[PRESCRIP]]="BCS_Br Rmv+Trt", Veg_Table[[#This Row],[WOOD_MAN]]&lt;&gt;"Not Needed")),1,0)</f>
        <v>0</v>
      </c>
      <c r="I151" s="1">
        <f ca="1">IF(AND(Veg_Table[[#This Row],[Prescription_Changed]]="Yes",Veg_Table[[#This Row],[TAT_RESULT]]=""),1,0)</f>
        <v>0</v>
      </c>
      <c r="J151" s="1">
        <f ca="1">SUM(Veg_Table[[#This Row],[Prescription and Status do not match]:[Prescription_Edited_And_TAT_Is_Blank]])</f>
        <v>1</v>
      </c>
      <c r="K151" s="1">
        <f ca="1">IF(Veg_Table[[#This Row],[Sum of Errors]]&gt;0,1,0)</f>
        <v>1</v>
      </c>
      <c r="L151" s="1">
        <f>1</f>
        <v>1</v>
      </c>
      <c r="M15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51" s="1">
        <f>IF(OR(MID(Veg_Table[[#This Row],[PRESCRIP]],2,1)="1",MID(Veg_Table[[#This Row],[PRESCRIP]],2,1)="2",MID(Veg_Table[[#This Row],[PRESCRIP]],2,1)="3",MID(Veg_Table[[#This Row],[PRESCRIP]],2,1)="4"),_xlfn.NUMBERVALUE(MID(Veg_Table[[#This Row],[PRESCRIP]],2,1)),"NA")</f>
        <v>2</v>
      </c>
      <c r="O151" s="1">
        <f>WEEKNUM(Veg_Table[[#This Row],[EVM_LAST_EDITED_Day]],2)</f>
        <v>20</v>
      </c>
      <c r="P151" s="25">
        <f>IFERROR(DATE(YEAR(Veg_Table[[#This Row],[EVM_LAST_EDITED2]]),MONTH(Veg_Table[[#This Row],[EVM_LAST_EDITED2]]),DAY(Veg_Table[[#This Row],[EVM_LAST_EDITED2]])),DATE(2019,1,1))</f>
        <v>43963</v>
      </c>
      <c r="Q151" s="3">
        <f>VALUE(SUBSTITUTE(Veg_Table[[#This Row],[EVM_LAST_EDITED]],",",""))</f>
        <v>43963.371766319397</v>
      </c>
      <c r="R151" s="1" t="str">
        <f>_xlfn.IFNA(IF(Veg_Table[[#This Row],[EVM_LAST_EDITOR]]="","zBlank EVM Last Editor",VLOOKUP(Veg_Table[[#This Row],[EVM_LAST_EDITOR]],Roster_Table[#All],4,FALSE)),"zAWRR Not in Roster")</f>
        <v>MFE</v>
      </c>
      <c r="S151" s="1" t="str">
        <f>_xlfn.IFNA(IF(Veg_Table[[#This Row],[EVM_LAST_EDITOR]]="","zBlank EVM Last Editor",VLOOKUP(Veg_Table[[#This Row],[EVM_LAST_EDITOR]],Roster_Table[#All],16,FALSE)),"zCompany_AWRR not in Roster")</f>
        <v>Not in Sierra Roster</v>
      </c>
      <c r="T151" s="2">
        <f>IFERROR(DATE(YEAR(Veg_Table[[#This Row],[Created2]]),MONTH(Veg_Table[[#This Row],[Created2]]),DAY(Veg_Table[[#This Row],[Created2]])),DATE(2019,1,1))</f>
        <v>0</v>
      </c>
      <c r="U151" s="3">
        <f>VALUE(SUBSTITUTE(Veg_Table[[#This Row],[Created]],",",""))</f>
        <v>0.70833333333333304</v>
      </c>
      <c r="V151" s="3" t="str">
        <f ca="1">IFERROR(_xlfn.IFNA(CELL("contents",INDIRECT(_xlfn.CONCAT("Veg_Table_Production_Data!",ADDRESS(MATCH(_xlfn.MAXIFS(#REF!,#REF!,"="&amp;Veg_Table[[#This Row],[AUTO_ID]],#REF!,"&lt;"&amp;Veg_Table[[#This Row],[EVM_LAST_EDITED_Day]]),#REF!,0),COLUMN(#REF!),4,1,)))),""),"")</f>
        <v/>
      </c>
      <c r="W151" s="3" t="str">
        <f ca="1">IF(Veg_Table[[#This Row],[Previous_Prescription]]="","No",IF(Veg_Table[[#This Row],[Previous_Prescription]]=Veg_Table[[#This Row],[PRESCRIP]],"No","Yes"))</f>
        <v>No</v>
      </c>
      <c r="X151" s="3" t="str">
        <f>IF(Veg_Table[[#This Row],[EVM_LAST_EDITED_Day]]=Veg_Table[[#This Row],[Created_Day]],"New","Old")</f>
        <v>Old</v>
      </c>
      <c r="Y151" s="1">
        <f>IFERROR(IF(FIND("delete",LOWER(Veg_Table[[#This Row],[PI_COMMENTS]]))&gt;=1,1,0),0)</f>
        <v>0</v>
      </c>
      <c r="Z151" s="1" t="str">
        <f>_xlfn.IFNA(IF(Veg_Table[[#This Row],[EVM_LAST_EDITOR]]="","Yes",VLOOKUP(Veg_Table[[#This Row],[EVM_LAST_EDITOR]],Roster_Table[#All],15,FALSE)),"Yes")</f>
        <v>No</v>
      </c>
      <c r="AA15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1" s="1" t="str">
        <f>_xlfn.IFNA(VLOOKUP(Veg_Table[[#This Row],[EVM_LAST_EDITOR]],Roster_Table[#All],3,FALSE),"zAWRR Not in Roster")</f>
        <v>Thomas</v>
      </c>
      <c r="AC151" s="1" t="str">
        <f>_xlfn.IFNA(VLOOKUP(Veg_Table[[#This Row],[EVM_LAST_EDITOR]],Roster_Table[#All],2,FALSE),"zAWRR Not in Roster")</f>
        <v>James</v>
      </c>
      <c r="AD151" s="1" t="str">
        <f>IF(_xlfn.CONCAT(Veg_Table[[#This Row],[First_Name]]," ",Veg_Table[[#This Row],[Last_Name]])="zAWRR Not in Roster zAWRR Not in Roster","zAWRR Not in Roster",_xlfn.CONCAT(Veg_Table[[#This Row],[First_Name]]," ",Veg_Table[[#This Row],[Last_Name]]))</f>
        <v>Thomas James</v>
      </c>
      <c r="AE151">
        <v>1764244</v>
      </c>
      <c r="AF151" t="s">
        <v>3701</v>
      </c>
      <c r="AG151" t="s">
        <v>30</v>
      </c>
      <c r="AH151" t="s">
        <v>2081</v>
      </c>
      <c r="AI151" t="s">
        <v>2272</v>
      </c>
      <c r="AJ151" t="s">
        <v>820</v>
      </c>
      <c r="AK151" t="s">
        <v>28</v>
      </c>
      <c r="AL151" t="s">
        <v>830</v>
      </c>
      <c r="AM151" t="s">
        <v>40</v>
      </c>
      <c r="AN151" t="s">
        <v>25</v>
      </c>
      <c r="AO151" t="s">
        <v>25</v>
      </c>
      <c r="AP151">
        <v>20</v>
      </c>
      <c r="AQ151">
        <v>45</v>
      </c>
      <c r="AR151" t="s">
        <v>28</v>
      </c>
      <c r="AS151" t="s">
        <v>42</v>
      </c>
      <c r="AT151" t="s">
        <v>522</v>
      </c>
      <c r="AU151" t="s">
        <v>25</v>
      </c>
      <c r="AV151" t="s">
        <v>28</v>
      </c>
      <c r="AW151" t="s">
        <v>3702</v>
      </c>
      <c r="AX151" t="s">
        <v>825</v>
      </c>
      <c r="AY151" t="s">
        <v>825</v>
      </c>
      <c r="AZ151">
        <v>5807646</v>
      </c>
      <c r="BA151" t="s">
        <v>42</v>
      </c>
      <c r="BB151" s="4">
        <v>43963.371686030092</v>
      </c>
      <c r="BC151" t="s">
        <v>837</v>
      </c>
      <c r="BD151" t="s">
        <v>29</v>
      </c>
      <c r="BF151" t="s">
        <v>28</v>
      </c>
      <c r="BG151" t="s">
        <v>28</v>
      </c>
      <c r="BH151" t="s">
        <v>28</v>
      </c>
      <c r="BI151" s="3"/>
      <c r="BJ151" t="s">
        <v>4126</v>
      </c>
      <c r="BK151" s="30" t="s">
        <v>694</v>
      </c>
      <c r="BL151" s="3">
        <v>43963.371766319447</v>
      </c>
      <c r="BM151" t="s">
        <v>31</v>
      </c>
      <c r="BN151" t="s">
        <v>32</v>
      </c>
      <c r="BO151" t="s">
        <v>2083</v>
      </c>
      <c r="BP151" t="s">
        <v>2084</v>
      </c>
      <c r="BQ151" t="s">
        <v>826</v>
      </c>
      <c r="BR151" t="s">
        <v>28</v>
      </c>
      <c r="BS151" t="s">
        <v>28</v>
      </c>
      <c r="BT151" t="s">
        <v>883</v>
      </c>
      <c r="BU151" s="3">
        <v>0.70833333333333326</v>
      </c>
      <c r="BV151" t="s">
        <v>803</v>
      </c>
      <c r="BW151" s="3">
        <v>43963.397340081021</v>
      </c>
      <c r="BX151" t="s">
        <v>3703</v>
      </c>
      <c r="CG151"/>
      <c r="CH151"/>
      <c r="CI151"/>
      <c r="CY151"/>
      <c r="DA151"/>
      <c r="DE151"/>
      <c r="DF151"/>
    </row>
    <row r="152" spans="1:110" x14ac:dyDescent="0.25">
      <c r="A152" s="1">
        <f>IF(Veg_Table[[#This Row],[VP_STATUS]]="Hold",0,IF(OR(AND(Veg_Table[[#This Row],[PRESCRIP]]="NW_No Work",Veg_Table[[#This Row],[VP_STATUS]]&lt;&gt;"No Work Required Under EVM"),AND(Veg_Table[[#This Row],[VP_STATUS]]="No Work Required Under EVM",Veg_Table[[#This Row],[PRESCRIP]]&lt;&gt;"NW_No Work")),1,0))</f>
        <v>0</v>
      </c>
      <c r="B152" s="1">
        <f>IF(Veg_Table[[#This Row],[SPECIES]]="",1,0)</f>
        <v>0</v>
      </c>
      <c r="C152" s="1">
        <f>IF(Veg_Table[[#This Row],[DIAMETER]]="",1,0)</f>
        <v>0</v>
      </c>
      <c r="D152" s="1">
        <f>IF(Veg_Table[[#This Row],[HEIGHT]]="",1,0)</f>
        <v>0</v>
      </c>
      <c r="E15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52" s="1">
        <f>IF(AND(Veg_Table[[#This Row],[TAT_RESULT]]="ABATE",Veg_Table[[#This Row],[PRESCRIP]]="NW_No Work"),1,0)</f>
        <v>0</v>
      </c>
      <c r="G152" s="1">
        <f>IF(OR(Veg_Table[[#This Row],[Prescription R-Scale]]="NA",Veg_Table[[#This Row],[Diameter R-Scale]]="NA"),0,IF(Veg_Table[[#This Row],[Diameter R-Scale]]&lt;&gt;Veg_Table[[#This Row],[Prescription R-Scale]],1,0))</f>
        <v>0</v>
      </c>
      <c r="H152" s="1">
        <f>IF(OR(AND(Veg_Table[[#This Row],[PRESCRIP]]="BC_Br Rmv", Veg_Table[[#This Row],[WOOD_MAN]]&lt;&gt;"Not Needed"),AND(Veg_Table[[#This Row],[PRESCRIP]]="BCS_Br Rmv+Trt", Veg_Table[[#This Row],[WOOD_MAN]]&lt;&gt;"Not Needed")),1,0)</f>
        <v>0</v>
      </c>
      <c r="I152" s="1">
        <f ca="1">IF(AND(Veg_Table[[#This Row],[Prescription_Changed]]="Yes",Veg_Table[[#This Row],[TAT_RESULT]]=""),1,0)</f>
        <v>0</v>
      </c>
      <c r="J152" s="1">
        <f ca="1">SUM(Veg_Table[[#This Row],[Prescription and Status do not match]:[Prescription_Edited_And_TAT_Is_Blank]])</f>
        <v>1</v>
      </c>
      <c r="K152" s="1">
        <f ca="1">IF(Veg_Table[[#This Row],[Sum of Errors]]&gt;0,1,0)</f>
        <v>1</v>
      </c>
      <c r="L152" s="1">
        <f>1</f>
        <v>1</v>
      </c>
      <c r="M15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52" s="1">
        <f>IF(OR(MID(Veg_Table[[#This Row],[PRESCRIP]],2,1)="1",MID(Veg_Table[[#This Row],[PRESCRIP]],2,1)="2",MID(Veg_Table[[#This Row],[PRESCRIP]],2,1)="3",MID(Veg_Table[[#This Row],[PRESCRIP]],2,1)="4"),_xlfn.NUMBERVALUE(MID(Veg_Table[[#This Row],[PRESCRIP]],2,1)),"NA")</f>
        <v>1</v>
      </c>
      <c r="O152" s="1">
        <f>WEEKNUM(Veg_Table[[#This Row],[EVM_LAST_EDITED_Day]],2)</f>
        <v>20</v>
      </c>
      <c r="P152" s="25">
        <f>IFERROR(DATE(YEAR(Veg_Table[[#This Row],[EVM_LAST_EDITED2]]),MONTH(Veg_Table[[#This Row],[EVM_LAST_EDITED2]]),DAY(Veg_Table[[#This Row],[EVM_LAST_EDITED2]])),DATE(2019,1,1))</f>
        <v>43963</v>
      </c>
      <c r="Q152" s="3">
        <f>VALUE(SUBSTITUTE(Veg_Table[[#This Row],[EVM_LAST_EDITED]],",",""))</f>
        <v>43963.377129328699</v>
      </c>
      <c r="R152" s="1" t="str">
        <f>_xlfn.IFNA(IF(Veg_Table[[#This Row],[EVM_LAST_EDITOR]]="","zBlank EVM Last Editor",VLOOKUP(Veg_Table[[#This Row],[EVM_LAST_EDITOR]],Roster_Table[#All],4,FALSE)),"zAWRR Not in Roster")</f>
        <v>MFE</v>
      </c>
      <c r="S152" s="1" t="str">
        <f>_xlfn.IFNA(IF(Veg_Table[[#This Row],[EVM_LAST_EDITOR]]="","zBlank EVM Last Editor",VLOOKUP(Veg_Table[[#This Row],[EVM_LAST_EDITOR]],Roster_Table[#All],16,FALSE)),"zCompany_AWRR not in Roster")</f>
        <v>Not in Sierra Roster</v>
      </c>
      <c r="T152" s="2">
        <f>IFERROR(DATE(YEAR(Veg_Table[[#This Row],[Created2]]),MONTH(Veg_Table[[#This Row],[Created2]]),DAY(Veg_Table[[#This Row],[Created2]])),DATE(2019,1,1))</f>
        <v>43887</v>
      </c>
      <c r="U152" s="3">
        <f>VALUE(SUBSTITUTE(Veg_Table[[#This Row],[Created]],",",""))</f>
        <v>43887.473055555602</v>
      </c>
      <c r="V152" s="3" t="str">
        <f ca="1">IFERROR(_xlfn.IFNA(CELL("contents",INDIRECT(_xlfn.CONCAT("Veg_Table_Production_Data!",ADDRESS(MATCH(_xlfn.MAXIFS(#REF!,#REF!,"="&amp;Veg_Table[[#This Row],[AUTO_ID]],#REF!,"&lt;"&amp;Veg_Table[[#This Row],[EVM_LAST_EDITED_Day]]),#REF!,0),COLUMN(#REF!),4,1,)))),""),"")</f>
        <v/>
      </c>
      <c r="W152" s="3" t="str">
        <f ca="1">IF(Veg_Table[[#This Row],[Previous_Prescription]]="","No",IF(Veg_Table[[#This Row],[Previous_Prescription]]=Veg_Table[[#This Row],[PRESCRIP]],"No","Yes"))</f>
        <v>No</v>
      </c>
      <c r="X152" s="3" t="str">
        <f>IF(Veg_Table[[#This Row],[EVM_LAST_EDITED_Day]]=Veg_Table[[#This Row],[Created_Day]],"New","Old")</f>
        <v>Old</v>
      </c>
      <c r="Y152" s="1">
        <f>IFERROR(IF(FIND("delete",LOWER(Veg_Table[[#This Row],[PI_COMMENTS]]))&gt;=1,1,0),0)</f>
        <v>0</v>
      </c>
      <c r="Z152" s="1" t="str">
        <f>_xlfn.IFNA(IF(Veg_Table[[#This Row],[EVM_LAST_EDITOR]]="","Yes",VLOOKUP(Veg_Table[[#This Row],[EVM_LAST_EDITOR]],Roster_Table[#All],15,FALSE)),"Yes")</f>
        <v>No</v>
      </c>
      <c r="AA15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2" s="1" t="str">
        <f>_xlfn.IFNA(VLOOKUP(Veg_Table[[#This Row],[EVM_LAST_EDITOR]],Roster_Table[#All],3,FALSE),"zAWRR Not in Roster")</f>
        <v>Thomas</v>
      </c>
      <c r="AC152" s="1" t="str">
        <f>_xlfn.IFNA(VLOOKUP(Veg_Table[[#This Row],[EVM_LAST_EDITOR]],Roster_Table[#All],2,FALSE),"zAWRR Not in Roster")</f>
        <v>James</v>
      </c>
      <c r="AD152" s="1" t="str">
        <f>IF(_xlfn.CONCAT(Veg_Table[[#This Row],[First_Name]]," ",Veg_Table[[#This Row],[Last_Name]])="zAWRR Not in Roster zAWRR Not in Roster","zAWRR Not in Roster",_xlfn.CONCAT(Veg_Table[[#This Row],[First_Name]]," ",Veg_Table[[#This Row],[Last_Name]]))</f>
        <v>Thomas James</v>
      </c>
      <c r="AE152">
        <v>1781416</v>
      </c>
      <c r="AF152" t="s">
        <v>3650</v>
      </c>
      <c r="AG152" t="s">
        <v>30</v>
      </c>
      <c r="AH152" t="s">
        <v>2081</v>
      </c>
      <c r="AI152" t="s">
        <v>2272</v>
      </c>
      <c r="AJ152" t="s">
        <v>820</v>
      </c>
      <c r="AK152" t="s">
        <v>28</v>
      </c>
      <c r="AL152" t="s">
        <v>372</v>
      </c>
      <c r="AM152" t="s">
        <v>38</v>
      </c>
      <c r="AN152" t="s">
        <v>25</v>
      </c>
      <c r="AO152" t="s">
        <v>25</v>
      </c>
      <c r="AP152">
        <v>6</v>
      </c>
      <c r="AQ152">
        <v>46</v>
      </c>
      <c r="AR152" t="s">
        <v>28</v>
      </c>
      <c r="AS152" t="s">
        <v>45</v>
      </c>
      <c r="AT152" t="s">
        <v>515</v>
      </c>
      <c r="AU152" t="s">
        <v>25</v>
      </c>
      <c r="AV152" t="s">
        <v>28</v>
      </c>
      <c r="AW152" t="s">
        <v>3651</v>
      </c>
      <c r="AX152" t="s">
        <v>825</v>
      </c>
      <c r="AY152" t="s">
        <v>825</v>
      </c>
      <c r="AZ152">
        <v>5807646</v>
      </c>
      <c r="BA152" t="s">
        <v>45</v>
      </c>
      <c r="BB152" s="4">
        <v>43963.376949988429</v>
      </c>
      <c r="BC152" t="s">
        <v>845</v>
      </c>
      <c r="BD152" t="s">
        <v>29</v>
      </c>
      <c r="BF152" t="s">
        <v>28</v>
      </c>
      <c r="BG152" t="s">
        <v>28</v>
      </c>
      <c r="BH152" t="s">
        <v>28</v>
      </c>
      <c r="BI152" s="3"/>
      <c r="BJ152" t="s">
        <v>528</v>
      </c>
      <c r="BK152" s="30" t="s">
        <v>694</v>
      </c>
      <c r="BL152" s="3">
        <v>43963.377129328706</v>
      </c>
      <c r="BM152" t="s">
        <v>31</v>
      </c>
      <c r="BN152" t="s">
        <v>32</v>
      </c>
      <c r="BO152" t="s">
        <v>2083</v>
      </c>
      <c r="BP152" t="s">
        <v>2084</v>
      </c>
      <c r="BQ152" t="s">
        <v>826</v>
      </c>
      <c r="BR152" t="s">
        <v>28</v>
      </c>
      <c r="BS152" t="s">
        <v>28</v>
      </c>
      <c r="BT152" t="s">
        <v>473</v>
      </c>
      <c r="BU152" s="3">
        <v>43887.473055555558</v>
      </c>
      <c r="BV152" t="s">
        <v>803</v>
      </c>
      <c r="BW152" s="3">
        <v>43963.397353194443</v>
      </c>
      <c r="BX152" t="s">
        <v>3652</v>
      </c>
      <c r="CG152"/>
      <c r="CH152"/>
      <c r="CI152"/>
      <c r="CY152"/>
      <c r="DA152"/>
      <c r="DE152"/>
      <c r="DF152"/>
    </row>
    <row r="153" spans="1:110" x14ac:dyDescent="0.25">
      <c r="A153" s="1">
        <f>IF(Veg_Table[[#This Row],[VP_STATUS]]="Hold",0,IF(OR(AND(Veg_Table[[#This Row],[PRESCRIP]]="NW_No Work",Veg_Table[[#This Row],[VP_STATUS]]&lt;&gt;"No Work Required Under EVM"),AND(Veg_Table[[#This Row],[VP_STATUS]]="No Work Required Under EVM",Veg_Table[[#This Row],[PRESCRIP]]&lt;&gt;"NW_No Work")),1,0))</f>
        <v>0</v>
      </c>
      <c r="B153" s="1">
        <f>IF(Veg_Table[[#This Row],[SPECIES]]="",1,0)</f>
        <v>0</v>
      </c>
      <c r="C153" s="1">
        <f>IF(Veg_Table[[#This Row],[DIAMETER]]="",1,0)</f>
        <v>0</v>
      </c>
      <c r="D153" s="1">
        <f>IF(Veg_Table[[#This Row],[HEIGHT]]="",1,0)</f>
        <v>0</v>
      </c>
      <c r="E15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53" s="1">
        <f>IF(AND(Veg_Table[[#This Row],[TAT_RESULT]]="ABATE",Veg_Table[[#This Row],[PRESCRIP]]="NW_No Work"),1,0)</f>
        <v>0</v>
      </c>
      <c r="G153" s="1">
        <f>IF(OR(Veg_Table[[#This Row],[Prescription R-Scale]]="NA",Veg_Table[[#This Row],[Diameter R-Scale]]="NA"),0,IF(Veg_Table[[#This Row],[Diameter R-Scale]]&lt;&gt;Veg_Table[[#This Row],[Prescription R-Scale]],1,0))</f>
        <v>0</v>
      </c>
      <c r="H153" s="1">
        <f>IF(OR(AND(Veg_Table[[#This Row],[PRESCRIP]]="BC_Br Rmv", Veg_Table[[#This Row],[WOOD_MAN]]&lt;&gt;"Not Needed"),AND(Veg_Table[[#This Row],[PRESCRIP]]="BCS_Br Rmv+Trt", Veg_Table[[#This Row],[WOOD_MAN]]&lt;&gt;"Not Needed")),1,0)</f>
        <v>0</v>
      </c>
      <c r="I153" s="1">
        <f ca="1">IF(AND(Veg_Table[[#This Row],[Prescription_Changed]]="Yes",Veg_Table[[#This Row],[TAT_RESULT]]=""),1,0)</f>
        <v>0</v>
      </c>
      <c r="J153" s="1">
        <f ca="1">SUM(Veg_Table[[#This Row],[Prescription and Status do not match]:[Prescription_Edited_And_TAT_Is_Blank]])</f>
        <v>1</v>
      </c>
      <c r="K153" s="1">
        <f ca="1">IF(Veg_Table[[#This Row],[Sum of Errors]]&gt;0,1,0)</f>
        <v>1</v>
      </c>
      <c r="L153" s="1">
        <f>1</f>
        <v>1</v>
      </c>
      <c r="M15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53" s="1">
        <f>IF(OR(MID(Veg_Table[[#This Row],[PRESCRIP]],2,1)="1",MID(Veg_Table[[#This Row],[PRESCRIP]],2,1)="2",MID(Veg_Table[[#This Row],[PRESCRIP]],2,1)="3",MID(Veg_Table[[#This Row],[PRESCRIP]],2,1)="4"),_xlfn.NUMBERVALUE(MID(Veg_Table[[#This Row],[PRESCRIP]],2,1)),"NA")</f>
        <v>1</v>
      </c>
      <c r="O153" s="1">
        <f>WEEKNUM(Veg_Table[[#This Row],[EVM_LAST_EDITED_Day]],2)</f>
        <v>20</v>
      </c>
      <c r="P153" s="25">
        <f>IFERROR(DATE(YEAR(Veg_Table[[#This Row],[EVM_LAST_EDITED2]]),MONTH(Veg_Table[[#This Row],[EVM_LAST_EDITED2]]),DAY(Veg_Table[[#This Row],[EVM_LAST_EDITED2]])),DATE(2019,1,1))</f>
        <v>43963</v>
      </c>
      <c r="Q153" s="3">
        <f>VALUE(SUBSTITUTE(Veg_Table[[#This Row],[EVM_LAST_EDITED]],",",""))</f>
        <v>43963.377315752303</v>
      </c>
      <c r="R153" s="1" t="str">
        <f>_xlfn.IFNA(IF(Veg_Table[[#This Row],[EVM_LAST_EDITOR]]="","zBlank EVM Last Editor",VLOOKUP(Veg_Table[[#This Row],[EVM_LAST_EDITOR]],Roster_Table[#All],4,FALSE)),"zAWRR Not in Roster")</f>
        <v>MOW</v>
      </c>
      <c r="S153" s="1" t="str">
        <f>_xlfn.IFNA(IF(Veg_Table[[#This Row],[EVM_LAST_EDITOR]]="","zBlank EVM Last Editor",VLOOKUP(Veg_Table[[#This Row],[EVM_LAST_EDITOR]],Roster_Table[#All],16,FALSE)),"zCompany_AWRR not in Roster")</f>
        <v>Not in Sierra Roster</v>
      </c>
      <c r="T153" s="2">
        <f>IFERROR(DATE(YEAR(Veg_Table[[#This Row],[Created2]]),MONTH(Veg_Table[[#This Row],[Created2]]),DAY(Veg_Table[[#This Row],[Created2]])),DATE(2019,1,1))</f>
        <v>43859</v>
      </c>
      <c r="U153" s="3">
        <f>VALUE(SUBSTITUTE(Veg_Table[[#This Row],[Created]],",",""))</f>
        <v>43859.527650463002</v>
      </c>
      <c r="V153" s="3" t="str">
        <f ca="1">IFERROR(_xlfn.IFNA(CELL("contents",INDIRECT(_xlfn.CONCAT("Veg_Table_Production_Data!",ADDRESS(MATCH(_xlfn.MAXIFS(#REF!,#REF!,"="&amp;Veg_Table[[#This Row],[AUTO_ID]],#REF!,"&lt;"&amp;Veg_Table[[#This Row],[EVM_LAST_EDITED_Day]]),#REF!,0),COLUMN(#REF!),4,1,)))),""),"")</f>
        <v/>
      </c>
      <c r="W153" s="3" t="str">
        <f ca="1">IF(Veg_Table[[#This Row],[Previous_Prescription]]="","No",IF(Veg_Table[[#This Row],[Previous_Prescription]]=Veg_Table[[#This Row],[PRESCRIP]],"No","Yes"))</f>
        <v>No</v>
      </c>
      <c r="X153" s="3" t="str">
        <f>IF(Veg_Table[[#This Row],[EVM_LAST_EDITED_Day]]=Veg_Table[[#This Row],[Created_Day]],"New","Old")</f>
        <v>Old</v>
      </c>
      <c r="Y153" s="1">
        <f>IFERROR(IF(FIND("delete",LOWER(Veg_Table[[#This Row],[PI_COMMENTS]]))&gt;=1,1,0),0)</f>
        <v>0</v>
      </c>
      <c r="Z153" s="1" t="str">
        <f>_xlfn.IFNA(IF(Veg_Table[[#This Row],[EVM_LAST_EDITOR]]="","Yes",VLOOKUP(Veg_Table[[#This Row],[EVM_LAST_EDITOR]],Roster_Table[#All],15,FALSE)),"Yes")</f>
        <v>No</v>
      </c>
      <c r="AA15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3" s="1" t="str">
        <f>_xlfn.IFNA(VLOOKUP(Veg_Table[[#This Row],[EVM_LAST_EDITOR]],Roster_Table[#All],3,FALSE),"zAWRR Not in Roster")</f>
        <v>Roberto</v>
      </c>
      <c r="AC153" s="1" t="str">
        <f>_xlfn.IFNA(VLOOKUP(Veg_Table[[#This Row],[EVM_LAST_EDITOR]],Roster_Table[#All],2,FALSE),"zAWRR Not in Roster")</f>
        <v>Ayala</v>
      </c>
      <c r="AD153" s="1" t="str">
        <f>IF(_xlfn.CONCAT(Veg_Table[[#This Row],[First_Name]]," ",Veg_Table[[#This Row],[Last_Name]])="zAWRR Not in Roster zAWRR Not in Roster","zAWRR Not in Roster",_xlfn.CONCAT(Veg_Table[[#This Row],[First_Name]]," ",Veg_Table[[#This Row],[Last_Name]]))</f>
        <v>Roberto Ayala</v>
      </c>
      <c r="AE153">
        <v>1715002</v>
      </c>
      <c r="AF153" t="s">
        <v>4532</v>
      </c>
      <c r="AG153" t="s">
        <v>97</v>
      </c>
      <c r="AH153" t="s">
        <v>1833</v>
      </c>
      <c r="AI153" t="s">
        <v>1948</v>
      </c>
      <c r="AJ153" t="s">
        <v>820</v>
      </c>
      <c r="AK153" t="s">
        <v>28</v>
      </c>
      <c r="AL153" t="s">
        <v>22</v>
      </c>
      <c r="AM153" t="s">
        <v>38</v>
      </c>
      <c r="AN153" t="s">
        <v>25</v>
      </c>
      <c r="AO153" t="s">
        <v>25</v>
      </c>
      <c r="AP153">
        <v>5</v>
      </c>
      <c r="AQ153">
        <v>40</v>
      </c>
      <c r="AR153" t="s">
        <v>28</v>
      </c>
      <c r="AS153" t="s">
        <v>45</v>
      </c>
      <c r="AT153" t="s">
        <v>843</v>
      </c>
      <c r="AU153" t="s">
        <v>25</v>
      </c>
      <c r="AV153" t="s">
        <v>28</v>
      </c>
      <c r="AW153" t="s">
        <v>4533</v>
      </c>
      <c r="AX153" t="s">
        <v>987</v>
      </c>
      <c r="AY153" t="s">
        <v>989</v>
      </c>
      <c r="AZ153"/>
      <c r="BA153" t="s">
        <v>45</v>
      </c>
      <c r="BB153" s="4">
        <v>43867.710243055553</v>
      </c>
      <c r="BC153" t="s">
        <v>28</v>
      </c>
      <c r="BD153" t="s">
        <v>29</v>
      </c>
      <c r="BF153" t="s">
        <v>28</v>
      </c>
      <c r="BG153" t="s">
        <v>987</v>
      </c>
      <c r="BH153" t="s">
        <v>1530</v>
      </c>
      <c r="BI153" s="3">
        <v>43963.377243958334</v>
      </c>
      <c r="BJ153" t="s">
        <v>1252</v>
      </c>
      <c r="BK153" s="30" t="s">
        <v>531</v>
      </c>
      <c r="BL153" s="3">
        <v>43963.377315752317</v>
      </c>
      <c r="BM153" t="s">
        <v>31</v>
      </c>
      <c r="BN153" t="s">
        <v>32</v>
      </c>
      <c r="BO153" t="s">
        <v>1834</v>
      </c>
      <c r="BP153" t="s">
        <v>1835</v>
      </c>
      <c r="BQ153" t="s">
        <v>852</v>
      </c>
      <c r="BR153" t="s">
        <v>28</v>
      </c>
      <c r="BS153" t="s">
        <v>28</v>
      </c>
      <c r="BT153" t="s">
        <v>1844</v>
      </c>
      <c r="BU153" s="3">
        <v>43859.527650462966</v>
      </c>
      <c r="BV153" t="s">
        <v>803</v>
      </c>
      <c r="BW153" s="3">
        <v>43963.397353194443</v>
      </c>
      <c r="BX153" t="s">
        <v>4534</v>
      </c>
      <c r="CG153"/>
      <c r="CH153"/>
      <c r="CI153"/>
      <c r="CY153"/>
      <c r="DA153"/>
      <c r="DE153"/>
      <c r="DF153"/>
    </row>
    <row r="154" spans="1:110" x14ac:dyDescent="0.25">
      <c r="A154" s="1">
        <f>IF(Veg_Table[[#This Row],[VP_STATUS]]="Hold",0,IF(OR(AND(Veg_Table[[#This Row],[PRESCRIP]]="NW_No Work",Veg_Table[[#This Row],[VP_STATUS]]&lt;&gt;"No Work Required Under EVM"),AND(Veg_Table[[#This Row],[VP_STATUS]]="No Work Required Under EVM",Veg_Table[[#This Row],[PRESCRIP]]&lt;&gt;"NW_No Work")),1,0))</f>
        <v>0</v>
      </c>
      <c r="B154" s="1">
        <f>IF(Veg_Table[[#This Row],[SPECIES]]="",1,0)</f>
        <v>0</v>
      </c>
      <c r="C154" s="1">
        <f>IF(Veg_Table[[#This Row],[DIAMETER]]="",1,0)</f>
        <v>0</v>
      </c>
      <c r="D154" s="1">
        <f>IF(Veg_Table[[#This Row],[HEIGHT]]="",1,0)</f>
        <v>0</v>
      </c>
      <c r="E15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54" s="1">
        <f>IF(AND(Veg_Table[[#This Row],[TAT_RESULT]]="ABATE",Veg_Table[[#This Row],[PRESCRIP]]="NW_No Work"),1,0)</f>
        <v>0</v>
      </c>
      <c r="G154" s="1">
        <f>IF(OR(Veg_Table[[#This Row],[Prescription R-Scale]]="NA",Veg_Table[[#This Row],[Diameter R-Scale]]="NA"),0,IF(Veg_Table[[#This Row],[Diameter R-Scale]]&lt;&gt;Veg_Table[[#This Row],[Prescription R-Scale]],1,0))</f>
        <v>0</v>
      </c>
      <c r="H154" s="1">
        <f>IF(OR(AND(Veg_Table[[#This Row],[PRESCRIP]]="BC_Br Rmv", Veg_Table[[#This Row],[WOOD_MAN]]&lt;&gt;"Not Needed"),AND(Veg_Table[[#This Row],[PRESCRIP]]="BCS_Br Rmv+Trt", Veg_Table[[#This Row],[WOOD_MAN]]&lt;&gt;"Not Needed")),1,0)</f>
        <v>0</v>
      </c>
      <c r="I154" s="1">
        <f ca="1">IF(AND(Veg_Table[[#This Row],[Prescription_Changed]]="Yes",Veg_Table[[#This Row],[TAT_RESULT]]=""),1,0)</f>
        <v>0</v>
      </c>
      <c r="J154" s="1">
        <f ca="1">SUM(Veg_Table[[#This Row],[Prescription and Status do not match]:[Prescription_Edited_And_TAT_Is_Blank]])</f>
        <v>1</v>
      </c>
      <c r="K154" s="1">
        <f ca="1">IF(Veg_Table[[#This Row],[Sum of Errors]]&gt;0,1,0)</f>
        <v>1</v>
      </c>
      <c r="L154" s="1">
        <f>1</f>
        <v>1</v>
      </c>
      <c r="M15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54" s="1">
        <f>IF(OR(MID(Veg_Table[[#This Row],[PRESCRIP]],2,1)="1",MID(Veg_Table[[#This Row],[PRESCRIP]],2,1)="2",MID(Veg_Table[[#This Row],[PRESCRIP]],2,1)="3",MID(Veg_Table[[#This Row],[PRESCRIP]],2,1)="4"),_xlfn.NUMBERVALUE(MID(Veg_Table[[#This Row],[PRESCRIP]],2,1)),"NA")</f>
        <v>1</v>
      </c>
      <c r="O154" s="1">
        <f>WEEKNUM(Veg_Table[[#This Row],[EVM_LAST_EDITED_Day]],2)</f>
        <v>20</v>
      </c>
      <c r="P154" s="25">
        <f>IFERROR(DATE(YEAR(Veg_Table[[#This Row],[EVM_LAST_EDITED2]]),MONTH(Veg_Table[[#This Row],[EVM_LAST_EDITED2]]),DAY(Veg_Table[[#This Row],[EVM_LAST_EDITED2]])),DATE(2019,1,1))</f>
        <v>43963</v>
      </c>
      <c r="Q154" s="3">
        <f>VALUE(SUBSTITUTE(Veg_Table[[#This Row],[EVM_LAST_EDITED]],",",""))</f>
        <v>43963.378252349503</v>
      </c>
      <c r="R154" s="1" t="str">
        <f>_xlfn.IFNA(IF(Veg_Table[[#This Row],[EVM_LAST_EDITOR]]="","zBlank EVM Last Editor",VLOOKUP(Veg_Table[[#This Row],[EVM_LAST_EDITOR]],Roster_Table[#All],4,FALSE)),"zAWRR Not in Roster")</f>
        <v>MOW</v>
      </c>
      <c r="S154" s="1" t="str">
        <f>_xlfn.IFNA(IF(Veg_Table[[#This Row],[EVM_LAST_EDITOR]]="","zBlank EVM Last Editor",VLOOKUP(Veg_Table[[#This Row],[EVM_LAST_EDITOR]],Roster_Table[#All],16,FALSE)),"zCompany_AWRR not in Roster")</f>
        <v>Not in Sierra Roster</v>
      </c>
      <c r="T154" s="2">
        <f>IFERROR(DATE(YEAR(Veg_Table[[#This Row],[Created2]]),MONTH(Veg_Table[[#This Row],[Created2]]),DAY(Veg_Table[[#This Row],[Created2]])),DATE(2019,1,1))</f>
        <v>43859</v>
      </c>
      <c r="U154" s="3">
        <f>VALUE(SUBSTITUTE(Veg_Table[[#This Row],[Created]],",",""))</f>
        <v>43859.538368055597</v>
      </c>
      <c r="V154" s="3" t="str">
        <f ca="1">IFERROR(_xlfn.IFNA(CELL("contents",INDIRECT(_xlfn.CONCAT("Veg_Table_Production_Data!",ADDRESS(MATCH(_xlfn.MAXIFS(#REF!,#REF!,"="&amp;Veg_Table[[#This Row],[AUTO_ID]],#REF!,"&lt;"&amp;Veg_Table[[#This Row],[EVM_LAST_EDITED_Day]]),#REF!,0),COLUMN(#REF!),4,1,)))),""),"")</f>
        <v/>
      </c>
      <c r="W154" s="3" t="str">
        <f ca="1">IF(Veg_Table[[#This Row],[Previous_Prescription]]="","No",IF(Veg_Table[[#This Row],[Previous_Prescription]]=Veg_Table[[#This Row],[PRESCRIP]],"No","Yes"))</f>
        <v>No</v>
      </c>
      <c r="X154" s="3" t="str">
        <f>IF(Veg_Table[[#This Row],[EVM_LAST_EDITED_Day]]=Veg_Table[[#This Row],[Created_Day]],"New","Old")</f>
        <v>Old</v>
      </c>
      <c r="Y154" s="1">
        <f>IFERROR(IF(FIND("delete",LOWER(Veg_Table[[#This Row],[PI_COMMENTS]]))&gt;=1,1,0),0)</f>
        <v>0</v>
      </c>
      <c r="Z154" s="1" t="str">
        <f>_xlfn.IFNA(IF(Veg_Table[[#This Row],[EVM_LAST_EDITOR]]="","Yes",VLOOKUP(Veg_Table[[#This Row],[EVM_LAST_EDITOR]],Roster_Table[#All],15,FALSE)),"Yes")</f>
        <v>No</v>
      </c>
      <c r="AA15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4" s="1" t="str">
        <f>_xlfn.IFNA(VLOOKUP(Veg_Table[[#This Row],[EVM_LAST_EDITOR]],Roster_Table[#All],3,FALSE),"zAWRR Not in Roster")</f>
        <v>Roberto</v>
      </c>
      <c r="AC154" s="1" t="str">
        <f>_xlfn.IFNA(VLOOKUP(Veg_Table[[#This Row],[EVM_LAST_EDITOR]],Roster_Table[#All],2,FALSE),"zAWRR Not in Roster")</f>
        <v>Ayala</v>
      </c>
      <c r="AD154" s="1" t="str">
        <f>IF(_xlfn.CONCAT(Veg_Table[[#This Row],[First_Name]]," ",Veg_Table[[#This Row],[Last_Name]])="zAWRR Not in Roster zAWRR Not in Roster","zAWRR Not in Roster",_xlfn.CONCAT(Veg_Table[[#This Row],[First_Name]]," ",Veg_Table[[#This Row],[Last_Name]]))</f>
        <v>Roberto Ayala</v>
      </c>
      <c r="AE154">
        <v>1715007</v>
      </c>
      <c r="AF154" t="s">
        <v>4535</v>
      </c>
      <c r="AG154" t="s">
        <v>97</v>
      </c>
      <c r="AH154" t="s">
        <v>1833</v>
      </c>
      <c r="AI154" t="s">
        <v>1948</v>
      </c>
      <c r="AJ154" t="s">
        <v>820</v>
      </c>
      <c r="AK154" t="s">
        <v>28</v>
      </c>
      <c r="AL154" t="s">
        <v>22</v>
      </c>
      <c r="AM154" t="s">
        <v>38</v>
      </c>
      <c r="AN154" t="s">
        <v>25</v>
      </c>
      <c r="AO154" t="s">
        <v>25</v>
      </c>
      <c r="AP154">
        <v>5</v>
      </c>
      <c r="AQ154">
        <v>40</v>
      </c>
      <c r="AR154" t="s">
        <v>28</v>
      </c>
      <c r="AS154" t="s">
        <v>45</v>
      </c>
      <c r="AT154" t="s">
        <v>843</v>
      </c>
      <c r="AU154" t="s">
        <v>25</v>
      </c>
      <c r="AV154" t="s">
        <v>28</v>
      </c>
      <c r="AW154" t="s">
        <v>4536</v>
      </c>
      <c r="AX154" t="s">
        <v>987</v>
      </c>
      <c r="AY154" t="s">
        <v>989</v>
      </c>
      <c r="AZ154"/>
      <c r="BA154" t="s">
        <v>45</v>
      </c>
      <c r="BB154" s="4">
        <v>43867.709155092591</v>
      </c>
      <c r="BC154" t="s">
        <v>28</v>
      </c>
      <c r="BD154" t="s">
        <v>29</v>
      </c>
      <c r="BF154" t="s">
        <v>28</v>
      </c>
      <c r="BG154" t="s">
        <v>987</v>
      </c>
      <c r="BH154" t="s">
        <v>1530</v>
      </c>
      <c r="BI154" s="3">
        <v>43963.378214861114</v>
      </c>
      <c r="BJ154" t="s">
        <v>1252</v>
      </c>
      <c r="BK154" s="30" t="s">
        <v>531</v>
      </c>
      <c r="BL154" s="3">
        <v>43963.378252349539</v>
      </c>
      <c r="BM154" t="s">
        <v>31</v>
      </c>
      <c r="BN154" t="s">
        <v>32</v>
      </c>
      <c r="BO154" t="s">
        <v>1834</v>
      </c>
      <c r="BP154" t="s">
        <v>1835</v>
      </c>
      <c r="BQ154" t="s">
        <v>852</v>
      </c>
      <c r="BR154" t="s">
        <v>28</v>
      </c>
      <c r="BS154" t="s">
        <v>28</v>
      </c>
      <c r="BT154" t="s">
        <v>2515</v>
      </c>
      <c r="BU154" s="3">
        <v>43859.538368055553</v>
      </c>
      <c r="BV154" t="s">
        <v>803</v>
      </c>
      <c r="BW154" s="3">
        <v>43963.397353194443</v>
      </c>
      <c r="BX154" t="s">
        <v>4537</v>
      </c>
      <c r="CG154"/>
      <c r="CH154"/>
      <c r="CI154"/>
      <c r="CY154"/>
      <c r="DA154"/>
      <c r="DE154"/>
      <c r="DF154"/>
    </row>
    <row r="155" spans="1:110" x14ac:dyDescent="0.25">
      <c r="A155" s="1">
        <f>IF(Veg_Table[[#This Row],[VP_STATUS]]="Hold",0,IF(OR(AND(Veg_Table[[#This Row],[PRESCRIP]]="NW_No Work",Veg_Table[[#This Row],[VP_STATUS]]&lt;&gt;"No Work Required Under EVM"),AND(Veg_Table[[#This Row],[VP_STATUS]]="No Work Required Under EVM",Veg_Table[[#This Row],[PRESCRIP]]&lt;&gt;"NW_No Work")),1,0))</f>
        <v>0</v>
      </c>
      <c r="B155" s="1">
        <f>IF(Veg_Table[[#This Row],[SPECIES]]="",1,0)</f>
        <v>0</v>
      </c>
      <c r="C155" s="1">
        <f>IF(Veg_Table[[#This Row],[DIAMETER]]="",1,0)</f>
        <v>0</v>
      </c>
      <c r="D155" s="1">
        <f>IF(Veg_Table[[#This Row],[HEIGHT]]="",1,0)</f>
        <v>0</v>
      </c>
      <c r="E15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55" s="1">
        <f>IF(AND(Veg_Table[[#This Row],[TAT_RESULT]]="ABATE",Veg_Table[[#This Row],[PRESCRIP]]="NW_No Work"),1,0)</f>
        <v>0</v>
      </c>
      <c r="G155" s="1">
        <f>IF(OR(Veg_Table[[#This Row],[Prescription R-Scale]]="NA",Veg_Table[[#This Row],[Diameter R-Scale]]="NA"),0,IF(Veg_Table[[#This Row],[Diameter R-Scale]]&lt;&gt;Veg_Table[[#This Row],[Prescription R-Scale]],1,0))</f>
        <v>0</v>
      </c>
      <c r="H155" s="1">
        <f>IF(OR(AND(Veg_Table[[#This Row],[PRESCRIP]]="BC_Br Rmv", Veg_Table[[#This Row],[WOOD_MAN]]&lt;&gt;"Not Needed"),AND(Veg_Table[[#This Row],[PRESCRIP]]="BCS_Br Rmv+Trt", Veg_Table[[#This Row],[WOOD_MAN]]&lt;&gt;"Not Needed")),1,0)</f>
        <v>0</v>
      </c>
      <c r="I155" s="1">
        <f ca="1">IF(AND(Veg_Table[[#This Row],[Prescription_Changed]]="Yes",Veg_Table[[#This Row],[TAT_RESULT]]=""),1,0)</f>
        <v>0</v>
      </c>
      <c r="J155" s="1">
        <f ca="1">SUM(Veg_Table[[#This Row],[Prescription and Status do not match]:[Prescription_Edited_And_TAT_Is_Blank]])</f>
        <v>1</v>
      </c>
      <c r="K155" s="1">
        <f ca="1">IF(Veg_Table[[#This Row],[Sum of Errors]]&gt;0,1,0)</f>
        <v>1</v>
      </c>
      <c r="L155" s="1">
        <f>1</f>
        <v>1</v>
      </c>
      <c r="M15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55" s="1">
        <f>IF(OR(MID(Veg_Table[[#This Row],[PRESCRIP]],2,1)="1",MID(Veg_Table[[#This Row],[PRESCRIP]],2,1)="2",MID(Veg_Table[[#This Row],[PRESCRIP]],2,1)="3",MID(Veg_Table[[#This Row],[PRESCRIP]],2,1)="4"),_xlfn.NUMBERVALUE(MID(Veg_Table[[#This Row],[PRESCRIP]],2,1)),"NA")</f>
        <v>1</v>
      </c>
      <c r="O155" s="1">
        <f>WEEKNUM(Veg_Table[[#This Row],[EVM_LAST_EDITED_Day]],2)</f>
        <v>20</v>
      </c>
      <c r="P155" s="25">
        <f>IFERROR(DATE(YEAR(Veg_Table[[#This Row],[EVM_LAST_EDITED2]]),MONTH(Veg_Table[[#This Row],[EVM_LAST_EDITED2]]),DAY(Veg_Table[[#This Row],[EVM_LAST_EDITED2]])),DATE(2019,1,1))</f>
        <v>43963</v>
      </c>
      <c r="Q155" s="3">
        <f>VALUE(SUBSTITUTE(Veg_Table[[#This Row],[EVM_LAST_EDITED]],",",""))</f>
        <v>43963.378563472201</v>
      </c>
      <c r="R155" s="1" t="str">
        <f>_xlfn.IFNA(IF(Veg_Table[[#This Row],[EVM_LAST_EDITOR]]="","zBlank EVM Last Editor",VLOOKUP(Veg_Table[[#This Row],[EVM_LAST_EDITOR]],Roster_Table[#All],4,FALSE)),"zAWRR Not in Roster")</f>
        <v>MOW</v>
      </c>
      <c r="S155" s="1" t="str">
        <f>_xlfn.IFNA(IF(Veg_Table[[#This Row],[EVM_LAST_EDITOR]]="","zBlank EVM Last Editor",VLOOKUP(Veg_Table[[#This Row],[EVM_LAST_EDITOR]],Roster_Table[#All],16,FALSE)),"zCompany_AWRR not in Roster")</f>
        <v>Not in Sierra Roster</v>
      </c>
      <c r="T155" s="2">
        <f>IFERROR(DATE(YEAR(Veg_Table[[#This Row],[Created2]]),MONTH(Veg_Table[[#This Row],[Created2]]),DAY(Veg_Table[[#This Row],[Created2]])),DATE(2019,1,1))</f>
        <v>43859</v>
      </c>
      <c r="U155" s="3">
        <f>VALUE(SUBSTITUTE(Veg_Table[[#This Row],[Created]],",",""))</f>
        <v>43859.631180555603</v>
      </c>
      <c r="V155" s="3" t="str">
        <f ca="1">IFERROR(_xlfn.IFNA(CELL("contents",INDIRECT(_xlfn.CONCAT("Veg_Table_Production_Data!",ADDRESS(MATCH(_xlfn.MAXIFS(#REF!,#REF!,"="&amp;Veg_Table[[#This Row],[AUTO_ID]],#REF!,"&lt;"&amp;Veg_Table[[#This Row],[EVM_LAST_EDITED_Day]]),#REF!,0),COLUMN(#REF!),4,1,)))),""),"")</f>
        <v/>
      </c>
      <c r="W155" s="3" t="str">
        <f ca="1">IF(Veg_Table[[#This Row],[Previous_Prescription]]="","No",IF(Veg_Table[[#This Row],[Previous_Prescription]]=Veg_Table[[#This Row],[PRESCRIP]],"No","Yes"))</f>
        <v>No</v>
      </c>
      <c r="X155" s="3" t="str">
        <f>IF(Veg_Table[[#This Row],[EVM_LAST_EDITED_Day]]=Veg_Table[[#This Row],[Created_Day]],"New","Old")</f>
        <v>Old</v>
      </c>
      <c r="Y155" s="1">
        <f>IFERROR(IF(FIND("delete",LOWER(Veg_Table[[#This Row],[PI_COMMENTS]]))&gt;=1,1,0),0)</f>
        <v>0</v>
      </c>
      <c r="Z155" s="1" t="str">
        <f>_xlfn.IFNA(IF(Veg_Table[[#This Row],[EVM_LAST_EDITOR]]="","Yes",VLOOKUP(Veg_Table[[#This Row],[EVM_LAST_EDITOR]],Roster_Table[#All],15,FALSE)),"Yes")</f>
        <v>No</v>
      </c>
      <c r="AA15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5" s="1" t="str">
        <f>_xlfn.IFNA(VLOOKUP(Veg_Table[[#This Row],[EVM_LAST_EDITOR]],Roster_Table[#All],3,FALSE),"zAWRR Not in Roster")</f>
        <v>Roberto</v>
      </c>
      <c r="AC155" s="1" t="str">
        <f>_xlfn.IFNA(VLOOKUP(Veg_Table[[#This Row],[EVM_LAST_EDITOR]],Roster_Table[#All],2,FALSE),"zAWRR Not in Roster")</f>
        <v>Ayala</v>
      </c>
      <c r="AD155" s="1" t="str">
        <f>IF(_xlfn.CONCAT(Veg_Table[[#This Row],[First_Name]]," ",Veg_Table[[#This Row],[Last_Name]])="zAWRR Not in Roster zAWRR Not in Roster","zAWRR Not in Roster",_xlfn.CONCAT(Veg_Table[[#This Row],[First_Name]]," ",Veg_Table[[#This Row],[Last_Name]]))</f>
        <v>Roberto Ayala</v>
      </c>
      <c r="AE155">
        <v>1715128</v>
      </c>
      <c r="AF155" t="s">
        <v>4538</v>
      </c>
      <c r="AG155" t="s">
        <v>97</v>
      </c>
      <c r="AH155" t="s">
        <v>1833</v>
      </c>
      <c r="AI155" t="s">
        <v>1948</v>
      </c>
      <c r="AJ155" t="s">
        <v>820</v>
      </c>
      <c r="AK155" t="s">
        <v>28</v>
      </c>
      <c r="AL155" t="s">
        <v>22</v>
      </c>
      <c r="AM155" t="s">
        <v>38</v>
      </c>
      <c r="AN155" t="s">
        <v>25</v>
      </c>
      <c r="AO155" t="s">
        <v>25</v>
      </c>
      <c r="AP155">
        <v>5</v>
      </c>
      <c r="AQ155">
        <v>39</v>
      </c>
      <c r="AR155" t="s">
        <v>28</v>
      </c>
      <c r="AS155" t="s">
        <v>45</v>
      </c>
      <c r="AT155" t="s">
        <v>843</v>
      </c>
      <c r="AU155" t="s">
        <v>25</v>
      </c>
      <c r="AV155" t="s">
        <v>28</v>
      </c>
      <c r="AW155" t="s">
        <v>4539</v>
      </c>
      <c r="AX155" t="s">
        <v>987</v>
      </c>
      <c r="AY155" t="s">
        <v>989</v>
      </c>
      <c r="AZ155"/>
      <c r="BA155" t="s">
        <v>45</v>
      </c>
      <c r="BB155" s="4">
        <v>43867.709594907406</v>
      </c>
      <c r="BC155" t="s">
        <v>28</v>
      </c>
      <c r="BD155" t="s">
        <v>29</v>
      </c>
      <c r="BF155" t="s">
        <v>28</v>
      </c>
      <c r="BG155" t="s">
        <v>987</v>
      </c>
      <c r="BH155" t="s">
        <v>1530</v>
      </c>
      <c r="BI155" s="3">
        <v>43963.378520069447</v>
      </c>
      <c r="BJ155" t="s">
        <v>1252</v>
      </c>
      <c r="BK155" s="30" t="s">
        <v>531</v>
      </c>
      <c r="BL155" s="3">
        <v>43963.378563472223</v>
      </c>
      <c r="BM155" t="s">
        <v>31</v>
      </c>
      <c r="BN155" t="s">
        <v>32</v>
      </c>
      <c r="BO155" t="s">
        <v>1834</v>
      </c>
      <c r="BP155" t="s">
        <v>1835</v>
      </c>
      <c r="BQ155" t="s">
        <v>852</v>
      </c>
      <c r="BR155" t="s">
        <v>28</v>
      </c>
      <c r="BS155" t="s">
        <v>28</v>
      </c>
      <c r="BT155" t="s">
        <v>1843</v>
      </c>
      <c r="BU155" s="3">
        <v>43859.631180555552</v>
      </c>
      <c r="BV155" t="s">
        <v>803</v>
      </c>
      <c r="BW155" s="3">
        <v>43963.397353194443</v>
      </c>
      <c r="BX155" t="s">
        <v>4540</v>
      </c>
      <c r="CG155"/>
      <c r="CH155"/>
      <c r="CI155"/>
      <c r="CY155"/>
      <c r="DA155"/>
      <c r="DE155"/>
      <c r="DF155"/>
    </row>
    <row r="156" spans="1:110" x14ac:dyDescent="0.25">
      <c r="A156" s="1">
        <f>IF(Veg_Table[[#This Row],[VP_STATUS]]="Hold",0,IF(OR(AND(Veg_Table[[#This Row],[PRESCRIP]]="NW_No Work",Veg_Table[[#This Row],[VP_STATUS]]&lt;&gt;"No Work Required Under EVM"),AND(Veg_Table[[#This Row],[VP_STATUS]]="No Work Required Under EVM",Veg_Table[[#This Row],[PRESCRIP]]&lt;&gt;"NW_No Work")),1,0))</f>
        <v>0</v>
      </c>
      <c r="B156" s="1">
        <f>IF(Veg_Table[[#This Row],[SPECIES]]="",1,0)</f>
        <v>0</v>
      </c>
      <c r="C156" s="1">
        <f>IF(Veg_Table[[#This Row],[DIAMETER]]="",1,0)</f>
        <v>0</v>
      </c>
      <c r="D156" s="1">
        <f>IF(Veg_Table[[#This Row],[HEIGHT]]="",1,0)</f>
        <v>0</v>
      </c>
      <c r="E15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56" s="1">
        <f>IF(AND(Veg_Table[[#This Row],[TAT_RESULT]]="ABATE",Veg_Table[[#This Row],[PRESCRIP]]="NW_No Work"),1,0)</f>
        <v>0</v>
      </c>
      <c r="G156" s="1">
        <f>IF(OR(Veg_Table[[#This Row],[Prescription R-Scale]]="NA",Veg_Table[[#This Row],[Diameter R-Scale]]="NA"),0,IF(Veg_Table[[#This Row],[Diameter R-Scale]]&lt;&gt;Veg_Table[[#This Row],[Prescription R-Scale]],1,0))</f>
        <v>0</v>
      </c>
      <c r="H156" s="1">
        <f>IF(OR(AND(Veg_Table[[#This Row],[PRESCRIP]]="BC_Br Rmv", Veg_Table[[#This Row],[WOOD_MAN]]&lt;&gt;"Not Needed"),AND(Veg_Table[[#This Row],[PRESCRIP]]="BCS_Br Rmv+Trt", Veg_Table[[#This Row],[WOOD_MAN]]&lt;&gt;"Not Needed")),1,0)</f>
        <v>0</v>
      </c>
      <c r="I156" s="1">
        <f ca="1">IF(AND(Veg_Table[[#This Row],[Prescription_Changed]]="Yes",Veg_Table[[#This Row],[TAT_RESULT]]=""),1,0)</f>
        <v>0</v>
      </c>
      <c r="J156" s="1">
        <f ca="1">SUM(Veg_Table[[#This Row],[Prescription and Status do not match]:[Prescription_Edited_And_TAT_Is_Blank]])</f>
        <v>1</v>
      </c>
      <c r="K156" s="1">
        <f ca="1">IF(Veg_Table[[#This Row],[Sum of Errors]]&gt;0,1,0)</f>
        <v>1</v>
      </c>
      <c r="L156" s="1">
        <f>1</f>
        <v>1</v>
      </c>
      <c r="M15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56" s="1">
        <f>IF(OR(MID(Veg_Table[[#This Row],[PRESCRIP]],2,1)="1",MID(Veg_Table[[#This Row],[PRESCRIP]],2,1)="2",MID(Veg_Table[[#This Row],[PRESCRIP]],2,1)="3",MID(Veg_Table[[#This Row],[PRESCRIP]],2,1)="4"),_xlfn.NUMBERVALUE(MID(Veg_Table[[#This Row],[PRESCRIP]],2,1)),"NA")</f>
        <v>1</v>
      </c>
      <c r="O156" s="1">
        <f>WEEKNUM(Veg_Table[[#This Row],[EVM_LAST_EDITED_Day]],2)</f>
        <v>20</v>
      </c>
      <c r="P156" s="25">
        <f>IFERROR(DATE(YEAR(Veg_Table[[#This Row],[EVM_LAST_EDITED2]]),MONTH(Veg_Table[[#This Row],[EVM_LAST_EDITED2]]),DAY(Veg_Table[[#This Row],[EVM_LAST_EDITED2]])),DATE(2019,1,1))</f>
        <v>43963</v>
      </c>
      <c r="Q156" s="3">
        <f>VALUE(SUBSTITUTE(Veg_Table[[#This Row],[EVM_LAST_EDITED]],",",""))</f>
        <v>43963.378935520799</v>
      </c>
      <c r="R156" s="1" t="str">
        <f>_xlfn.IFNA(IF(Veg_Table[[#This Row],[EVM_LAST_EDITOR]]="","zBlank EVM Last Editor",VLOOKUP(Veg_Table[[#This Row],[EVM_LAST_EDITOR]],Roster_Table[#All],4,FALSE)),"zAWRR Not in Roster")</f>
        <v>MOW</v>
      </c>
      <c r="S156" s="1" t="str">
        <f>_xlfn.IFNA(IF(Veg_Table[[#This Row],[EVM_LAST_EDITOR]]="","zBlank EVM Last Editor",VLOOKUP(Veg_Table[[#This Row],[EVM_LAST_EDITOR]],Roster_Table[#All],16,FALSE)),"zCompany_AWRR not in Roster")</f>
        <v>Not in Sierra Roster</v>
      </c>
      <c r="T156" s="2">
        <f>IFERROR(DATE(YEAR(Veg_Table[[#This Row],[Created2]]),MONTH(Veg_Table[[#This Row],[Created2]]),DAY(Veg_Table[[#This Row],[Created2]])),DATE(2019,1,1))</f>
        <v>43859</v>
      </c>
      <c r="U156" s="3">
        <f>VALUE(SUBSTITUTE(Veg_Table[[#This Row],[Created]],",",""))</f>
        <v>43859.632164351897</v>
      </c>
      <c r="V156" s="3" t="str">
        <f ca="1">IFERROR(_xlfn.IFNA(CELL("contents",INDIRECT(_xlfn.CONCAT("Veg_Table_Production_Data!",ADDRESS(MATCH(_xlfn.MAXIFS(#REF!,#REF!,"="&amp;Veg_Table[[#This Row],[AUTO_ID]],#REF!,"&lt;"&amp;Veg_Table[[#This Row],[EVM_LAST_EDITED_Day]]),#REF!,0),COLUMN(#REF!),4,1,)))),""),"")</f>
        <v/>
      </c>
      <c r="W156" s="3" t="str">
        <f ca="1">IF(Veg_Table[[#This Row],[Previous_Prescription]]="","No",IF(Veg_Table[[#This Row],[Previous_Prescription]]=Veg_Table[[#This Row],[PRESCRIP]],"No","Yes"))</f>
        <v>No</v>
      </c>
      <c r="X156" s="3" t="str">
        <f>IF(Veg_Table[[#This Row],[EVM_LAST_EDITED_Day]]=Veg_Table[[#This Row],[Created_Day]],"New","Old")</f>
        <v>Old</v>
      </c>
      <c r="Y156" s="1">
        <f>IFERROR(IF(FIND("delete",LOWER(Veg_Table[[#This Row],[PI_COMMENTS]]))&gt;=1,1,0),0)</f>
        <v>0</v>
      </c>
      <c r="Z156" s="1" t="str">
        <f>_xlfn.IFNA(IF(Veg_Table[[#This Row],[EVM_LAST_EDITOR]]="","Yes",VLOOKUP(Veg_Table[[#This Row],[EVM_LAST_EDITOR]],Roster_Table[#All],15,FALSE)),"Yes")</f>
        <v>No</v>
      </c>
      <c r="AA15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6" s="1" t="str">
        <f>_xlfn.IFNA(VLOOKUP(Veg_Table[[#This Row],[EVM_LAST_EDITOR]],Roster_Table[#All],3,FALSE),"zAWRR Not in Roster")</f>
        <v>Roberto</v>
      </c>
      <c r="AC156" s="1" t="str">
        <f>_xlfn.IFNA(VLOOKUP(Veg_Table[[#This Row],[EVM_LAST_EDITOR]],Roster_Table[#All],2,FALSE),"zAWRR Not in Roster")</f>
        <v>Ayala</v>
      </c>
      <c r="AD156" s="1" t="str">
        <f>IF(_xlfn.CONCAT(Veg_Table[[#This Row],[First_Name]]," ",Veg_Table[[#This Row],[Last_Name]])="zAWRR Not in Roster zAWRR Not in Roster","zAWRR Not in Roster",_xlfn.CONCAT(Veg_Table[[#This Row],[First_Name]]," ",Veg_Table[[#This Row],[Last_Name]]))</f>
        <v>Roberto Ayala</v>
      </c>
      <c r="AE156">
        <v>1715131</v>
      </c>
      <c r="AF156" t="s">
        <v>4541</v>
      </c>
      <c r="AG156" t="s">
        <v>97</v>
      </c>
      <c r="AH156" t="s">
        <v>1833</v>
      </c>
      <c r="AI156" t="s">
        <v>1948</v>
      </c>
      <c r="AJ156" t="s">
        <v>820</v>
      </c>
      <c r="AK156" t="s">
        <v>28</v>
      </c>
      <c r="AL156" t="s">
        <v>22</v>
      </c>
      <c r="AM156" t="s">
        <v>38</v>
      </c>
      <c r="AN156" t="s">
        <v>25</v>
      </c>
      <c r="AO156" t="s">
        <v>25</v>
      </c>
      <c r="AP156">
        <v>5</v>
      </c>
      <c r="AQ156">
        <v>38</v>
      </c>
      <c r="AR156" t="s">
        <v>28</v>
      </c>
      <c r="AS156" t="s">
        <v>45</v>
      </c>
      <c r="AT156" t="s">
        <v>843</v>
      </c>
      <c r="AU156" t="s">
        <v>25</v>
      </c>
      <c r="AV156" t="s">
        <v>28</v>
      </c>
      <c r="AW156" t="s">
        <v>4542</v>
      </c>
      <c r="AX156" t="s">
        <v>987</v>
      </c>
      <c r="AY156" t="s">
        <v>989</v>
      </c>
      <c r="AZ156"/>
      <c r="BA156" t="s">
        <v>45</v>
      </c>
      <c r="BB156" s="4">
        <v>43867.708634259259</v>
      </c>
      <c r="BC156" t="s">
        <v>28</v>
      </c>
      <c r="BD156" t="s">
        <v>29</v>
      </c>
      <c r="BF156" t="s">
        <v>28</v>
      </c>
      <c r="BG156" t="s">
        <v>987</v>
      </c>
      <c r="BH156" t="s">
        <v>1530</v>
      </c>
      <c r="BI156" s="3">
        <v>43963.378904756944</v>
      </c>
      <c r="BJ156" t="s">
        <v>1252</v>
      </c>
      <c r="BK156" s="30" t="s">
        <v>531</v>
      </c>
      <c r="BL156" s="3">
        <v>43963.378935520836</v>
      </c>
      <c r="BM156" t="s">
        <v>31</v>
      </c>
      <c r="BN156" t="s">
        <v>32</v>
      </c>
      <c r="BO156" t="s">
        <v>1834</v>
      </c>
      <c r="BP156" t="s">
        <v>1835</v>
      </c>
      <c r="BQ156" t="s">
        <v>852</v>
      </c>
      <c r="BR156" t="s">
        <v>28</v>
      </c>
      <c r="BS156" t="s">
        <v>28</v>
      </c>
      <c r="BT156" t="s">
        <v>1843</v>
      </c>
      <c r="BU156" s="3">
        <v>43859.632164351853</v>
      </c>
      <c r="BV156" t="s">
        <v>803</v>
      </c>
      <c r="BW156" s="3">
        <v>43963.397353194443</v>
      </c>
      <c r="BX156" t="s">
        <v>4543</v>
      </c>
      <c r="CG156"/>
      <c r="CH156"/>
      <c r="CI156"/>
      <c r="CY156"/>
      <c r="DA156"/>
      <c r="DE156"/>
      <c r="DF156"/>
    </row>
    <row r="157" spans="1:110" x14ac:dyDescent="0.25">
      <c r="A157" s="1">
        <f>IF(Veg_Table[[#This Row],[VP_STATUS]]="Hold",0,IF(OR(AND(Veg_Table[[#This Row],[PRESCRIP]]="NW_No Work",Veg_Table[[#This Row],[VP_STATUS]]&lt;&gt;"No Work Required Under EVM"),AND(Veg_Table[[#This Row],[VP_STATUS]]="No Work Required Under EVM",Veg_Table[[#This Row],[PRESCRIP]]&lt;&gt;"NW_No Work")),1,0))</f>
        <v>0</v>
      </c>
      <c r="B157" s="1">
        <f>IF(Veg_Table[[#This Row],[SPECIES]]="",1,0)</f>
        <v>0</v>
      </c>
      <c r="C157" s="1">
        <f>IF(Veg_Table[[#This Row],[DIAMETER]]="",1,0)</f>
        <v>0</v>
      </c>
      <c r="D157" s="1">
        <f>IF(Veg_Table[[#This Row],[HEIGHT]]="",1,0)</f>
        <v>0</v>
      </c>
      <c r="E15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57" s="1">
        <f>IF(AND(Veg_Table[[#This Row],[TAT_RESULT]]="ABATE",Veg_Table[[#This Row],[PRESCRIP]]="NW_No Work"),1,0)</f>
        <v>0</v>
      </c>
      <c r="G157" s="1">
        <f>IF(OR(Veg_Table[[#This Row],[Prescription R-Scale]]="NA",Veg_Table[[#This Row],[Diameter R-Scale]]="NA"),0,IF(Veg_Table[[#This Row],[Diameter R-Scale]]&lt;&gt;Veg_Table[[#This Row],[Prescription R-Scale]],1,0))</f>
        <v>0</v>
      </c>
      <c r="H157" s="1">
        <f>IF(OR(AND(Veg_Table[[#This Row],[PRESCRIP]]="BC_Br Rmv", Veg_Table[[#This Row],[WOOD_MAN]]&lt;&gt;"Not Needed"),AND(Veg_Table[[#This Row],[PRESCRIP]]="BCS_Br Rmv+Trt", Veg_Table[[#This Row],[WOOD_MAN]]&lt;&gt;"Not Needed")),1,0)</f>
        <v>0</v>
      </c>
      <c r="I157" s="1">
        <f ca="1">IF(AND(Veg_Table[[#This Row],[Prescription_Changed]]="Yes",Veg_Table[[#This Row],[TAT_RESULT]]=""),1,0)</f>
        <v>0</v>
      </c>
      <c r="J157" s="1">
        <f ca="1">SUM(Veg_Table[[#This Row],[Prescription and Status do not match]:[Prescription_Edited_And_TAT_Is_Blank]])</f>
        <v>1</v>
      </c>
      <c r="K157" s="1">
        <f ca="1">IF(Veg_Table[[#This Row],[Sum of Errors]]&gt;0,1,0)</f>
        <v>1</v>
      </c>
      <c r="L157" s="1">
        <f>1</f>
        <v>1</v>
      </c>
      <c r="M15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57" s="1">
        <f>IF(OR(MID(Veg_Table[[#This Row],[PRESCRIP]],2,1)="1",MID(Veg_Table[[#This Row],[PRESCRIP]],2,1)="2",MID(Veg_Table[[#This Row],[PRESCRIP]],2,1)="3",MID(Veg_Table[[#This Row],[PRESCRIP]],2,1)="4"),_xlfn.NUMBERVALUE(MID(Veg_Table[[#This Row],[PRESCRIP]],2,1)),"NA")</f>
        <v>1</v>
      </c>
      <c r="O157" s="1">
        <f>WEEKNUM(Veg_Table[[#This Row],[EVM_LAST_EDITED_Day]],2)</f>
        <v>20</v>
      </c>
      <c r="P157" s="25">
        <f>IFERROR(DATE(YEAR(Veg_Table[[#This Row],[EVM_LAST_EDITED2]]),MONTH(Veg_Table[[#This Row],[EVM_LAST_EDITED2]]),DAY(Veg_Table[[#This Row],[EVM_LAST_EDITED2]])),DATE(2019,1,1))</f>
        <v>43963</v>
      </c>
      <c r="Q157" s="3">
        <f>VALUE(SUBSTITUTE(Veg_Table[[#This Row],[EVM_LAST_EDITED]],",",""))</f>
        <v>43963.379256435197</v>
      </c>
      <c r="R157" s="1" t="str">
        <f>_xlfn.IFNA(IF(Veg_Table[[#This Row],[EVM_LAST_EDITOR]]="","zBlank EVM Last Editor",VLOOKUP(Veg_Table[[#This Row],[EVM_LAST_EDITOR]],Roster_Table[#All],4,FALSE)),"zAWRR Not in Roster")</f>
        <v>MOW</v>
      </c>
      <c r="S157" s="1" t="str">
        <f>_xlfn.IFNA(IF(Veg_Table[[#This Row],[EVM_LAST_EDITOR]]="","zBlank EVM Last Editor",VLOOKUP(Veg_Table[[#This Row],[EVM_LAST_EDITOR]],Roster_Table[#All],16,FALSE)),"zCompany_AWRR not in Roster")</f>
        <v>Not in Sierra Roster</v>
      </c>
      <c r="T157" s="2">
        <f>IFERROR(DATE(YEAR(Veg_Table[[#This Row],[Created2]]),MONTH(Veg_Table[[#This Row],[Created2]]),DAY(Veg_Table[[#This Row],[Created2]])),DATE(2019,1,1))</f>
        <v>43859</v>
      </c>
      <c r="U157" s="3">
        <f>VALUE(SUBSTITUTE(Veg_Table[[#This Row],[Created]],",",""))</f>
        <v>43859.638854166697</v>
      </c>
      <c r="V157" s="3" t="str">
        <f ca="1">IFERROR(_xlfn.IFNA(CELL("contents",INDIRECT(_xlfn.CONCAT("Veg_Table_Production_Data!",ADDRESS(MATCH(_xlfn.MAXIFS(#REF!,#REF!,"="&amp;Veg_Table[[#This Row],[AUTO_ID]],#REF!,"&lt;"&amp;Veg_Table[[#This Row],[EVM_LAST_EDITED_Day]]),#REF!,0),COLUMN(#REF!),4,1,)))),""),"")</f>
        <v/>
      </c>
      <c r="W157" s="3" t="str">
        <f ca="1">IF(Veg_Table[[#This Row],[Previous_Prescription]]="","No",IF(Veg_Table[[#This Row],[Previous_Prescription]]=Veg_Table[[#This Row],[PRESCRIP]],"No","Yes"))</f>
        <v>No</v>
      </c>
      <c r="X157" s="3" t="str">
        <f>IF(Veg_Table[[#This Row],[EVM_LAST_EDITED_Day]]=Veg_Table[[#This Row],[Created_Day]],"New","Old")</f>
        <v>Old</v>
      </c>
      <c r="Y157" s="1">
        <f>IFERROR(IF(FIND("delete",LOWER(Veg_Table[[#This Row],[PI_COMMENTS]]))&gt;=1,1,0),0)</f>
        <v>0</v>
      </c>
      <c r="Z157" s="1" t="str">
        <f>_xlfn.IFNA(IF(Veg_Table[[#This Row],[EVM_LAST_EDITOR]]="","Yes",VLOOKUP(Veg_Table[[#This Row],[EVM_LAST_EDITOR]],Roster_Table[#All],15,FALSE)),"Yes")</f>
        <v>No</v>
      </c>
      <c r="AA15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7" s="1" t="str">
        <f>_xlfn.IFNA(VLOOKUP(Veg_Table[[#This Row],[EVM_LAST_EDITOR]],Roster_Table[#All],3,FALSE),"zAWRR Not in Roster")</f>
        <v>Roberto</v>
      </c>
      <c r="AC157" s="1" t="str">
        <f>_xlfn.IFNA(VLOOKUP(Veg_Table[[#This Row],[EVM_LAST_EDITOR]],Roster_Table[#All],2,FALSE),"zAWRR Not in Roster")</f>
        <v>Ayala</v>
      </c>
      <c r="AD157" s="1" t="str">
        <f>IF(_xlfn.CONCAT(Veg_Table[[#This Row],[First_Name]]," ",Veg_Table[[#This Row],[Last_Name]])="zAWRR Not in Roster zAWRR Not in Roster","zAWRR Not in Roster",_xlfn.CONCAT(Veg_Table[[#This Row],[First_Name]]," ",Veg_Table[[#This Row],[Last_Name]]))</f>
        <v>Roberto Ayala</v>
      </c>
      <c r="AE157">
        <v>1715137</v>
      </c>
      <c r="AF157" t="s">
        <v>4547</v>
      </c>
      <c r="AG157" t="s">
        <v>97</v>
      </c>
      <c r="AH157" t="s">
        <v>1833</v>
      </c>
      <c r="AI157" t="s">
        <v>1948</v>
      </c>
      <c r="AJ157" t="s">
        <v>820</v>
      </c>
      <c r="AK157" t="s">
        <v>28</v>
      </c>
      <c r="AL157" t="s">
        <v>22</v>
      </c>
      <c r="AM157" t="s">
        <v>38</v>
      </c>
      <c r="AN157" t="s">
        <v>25</v>
      </c>
      <c r="AO157" t="s">
        <v>25</v>
      </c>
      <c r="AP157">
        <v>8</v>
      </c>
      <c r="AQ157">
        <v>55</v>
      </c>
      <c r="AR157" t="s">
        <v>28</v>
      </c>
      <c r="AS157" t="s">
        <v>45</v>
      </c>
      <c r="AT157" t="s">
        <v>843</v>
      </c>
      <c r="AU157" t="s">
        <v>25</v>
      </c>
      <c r="AV157" t="s">
        <v>28</v>
      </c>
      <c r="AW157" t="s">
        <v>4548</v>
      </c>
      <c r="AX157" t="s">
        <v>987</v>
      </c>
      <c r="AY157" t="s">
        <v>989</v>
      </c>
      <c r="AZ157"/>
      <c r="BA157" t="s">
        <v>45</v>
      </c>
      <c r="BB157" s="4">
        <v>43867.708182870374</v>
      </c>
      <c r="BC157" t="s">
        <v>28</v>
      </c>
      <c r="BD157" t="s">
        <v>29</v>
      </c>
      <c r="BF157" t="s">
        <v>28</v>
      </c>
      <c r="BG157" t="s">
        <v>987</v>
      </c>
      <c r="BH157" t="s">
        <v>1530</v>
      </c>
      <c r="BI157" s="3">
        <v>43963.379220138886</v>
      </c>
      <c r="BJ157" t="s">
        <v>1252</v>
      </c>
      <c r="BK157" s="30" t="s">
        <v>531</v>
      </c>
      <c r="BL157" s="3">
        <v>43963.379256435182</v>
      </c>
      <c r="BM157" t="s">
        <v>31</v>
      </c>
      <c r="BN157" t="s">
        <v>32</v>
      </c>
      <c r="BO157" t="s">
        <v>1834</v>
      </c>
      <c r="BP157" t="s">
        <v>1835</v>
      </c>
      <c r="BQ157" t="s">
        <v>852</v>
      </c>
      <c r="BR157" t="s">
        <v>28</v>
      </c>
      <c r="BS157" t="s">
        <v>28</v>
      </c>
      <c r="BT157" t="s">
        <v>2515</v>
      </c>
      <c r="BU157" s="3">
        <v>43859.638854166667</v>
      </c>
      <c r="BV157" t="s">
        <v>803</v>
      </c>
      <c r="BW157" s="3">
        <v>43963.397353194443</v>
      </c>
      <c r="BX157" t="s">
        <v>4549</v>
      </c>
      <c r="CG157"/>
      <c r="CH157"/>
      <c r="CI157"/>
      <c r="CY157"/>
      <c r="DA157"/>
      <c r="DE157"/>
      <c r="DF157"/>
    </row>
    <row r="158" spans="1:110" x14ac:dyDescent="0.25">
      <c r="A158" s="1">
        <f>IF(Veg_Table[[#This Row],[VP_STATUS]]="Hold",0,IF(OR(AND(Veg_Table[[#This Row],[PRESCRIP]]="NW_No Work",Veg_Table[[#This Row],[VP_STATUS]]&lt;&gt;"No Work Required Under EVM"),AND(Veg_Table[[#This Row],[VP_STATUS]]="No Work Required Under EVM",Veg_Table[[#This Row],[PRESCRIP]]&lt;&gt;"NW_No Work")),1,0))</f>
        <v>0</v>
      </c>
      <c r="B158" s="1">
        <f>IF(Veg_Table[[#This Row],[SPECIES]]="",1,0)</f>
        <v>0</v>
      </c>
      <c r="C158" s="1">
        <f>IF(Veg_Table[[#This Row],[DIAMETER]]="",1,0)</f>
        <v>0</v>
      </c>
      <c r="D158" s="1">
        <f>IF(Veg_Table[[#This Row],[HEIGHT]]="",1,0)</f>
        <v>0</v>
      </c>
      <c r="E15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58" s="1">
        <f>IF(AND(Veg_Table[[#This Row],[TAT_RESULT]]="ABATE",Veg_Table[[#This Row],[PRESCRIP]]="NW_No Work"),1,0)</f>
        <v>0</v>
      </c>
      <c r="G158" s="1">
        <f>IF(OR(Veg_Table[[#This Row],[Prescription R-Scale]]="NA",Veg_Table[[#This Row],[Diameter R-Scale]]="NA"),0,IF(Veg_Table[[#This Row],[Diameter R-Scale]]&lt;&gt;Veg_Table[[#This Row],[Prescription R-Scale]],1,0))</f>
        <v>0</v>
      </c>
      <c r="H158" s="1">
        <f>IF(OR(AND(Veg_Table[[#This Row],[PRESCRIP]]="BC_Br Rmv", Veg_Table[[#This Row],[WOOD_MAN]]&lt;&gt;"Not Needed"),AND(Veg_Table[[#This Row],[PRESCRIP]]="BCS_Br Rmv+Trt", Veg_Table[[#This Row],[WOOD_MAN]]&lt;&gt;"Not Needed")),1,0)</f>
        <v>0</v>
      </c>
      <c r="I158" s="1">
        <f ca="1">IF(AND(Veg_Table[[#This Row],[Prescription_Changed]]="Yes",Veg_Table[[#This Row],[TAT_RESULT]]=""),1,0)</f>
        <v>0</v>
      </c>
      <c r="J158" s="1">
        <f ca="1">SUM(Veg_Table[[#This Row],[Prescription and Status do not match]:[Prescription_Edited_And_TAT_Is_Blank]])</f>
        <v>1</v>
      </c>
      <c r="K158" s="1">
        <f ca="1">IF(Veg_Table[[#This Row],[Sum of Errors]]&gt;0,1,0)</f>
        <v>1</v>
      </c>
      <c r="L158" s="1">
        <f>1</f>
        <v>1</v>
      </c>
      <c r="M15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58" s="1">
        <f>IF(OR(MID(Veg_Table[[#This Row],[PRESCRIP]],2,1)="1",MID(Veg_Table[[#This Row],[PRESCRIP]],2,1)="2",MID(Veg_Table[[#This Row],[PRESCRIP]],2,1)="3",MID(Veg_Table[[#This Row],[PRESCRIP]],2,1)="4"),_xlfn.NUMBERVALUE(MID(Veg_Table[[#This Row],[PRESCRIP]],2,1)),"NA")</f>
        <v>1</v>
      </c>
      <c r="O158" s="1">
        <f>WEEKNUM(Veg_Table[[#This Row],[EVM_LAST_EDITED_Day]],2)</f>
        <v>20</v>
      </c>
      <c r="P158" s="25">
        <f>IFERROR(DATE(YEAR(Veg_Table[[#This Row],[EVM_LAST_EDITED2]]),MONTH(Veg_Table[[#This Row],[EVM_LAST_EDITED2]]),DAY(Veg_Table[[#This Row],[EVM_LAST_EDITED2]])),DATE(2019,1,1))</f>
        <v>43963</v>
      </c>
      <c r="Q158" s="3">
        <f>VALUE(SUBSTITUTE(Veg_Table[[#This Row],[EVM_LAST_EDITED]],",",""))</f>
        <v>43963.3797060301</v>
      </c>
      <c r="R158" s="1" t="str">
        <f>_xlfn.IFNA(IF(Veg_Table[[#This Row],[EVM_LAST_EDITOR]]="","zBlank EVM Last Editor",VLOOKUP(Veg_Table[[#This Row],[EVM_LAST_EDITOR]],Roster_Table[#All],4,FALSE)),"zAWRR Not in Roster")</f>
        <v>MOW</v>
      </c>
      <c r="S158" s="1" t="str">
        <f>_xlfn.IFNA(IF(Veg_Table[[#This Row],[EVM_LAST_EDITOR]]="","zBlank EVM Last Editor",VLOOKUP(Veg_Table[[#This Row],[EVM_LAST_EDITOR]],Roster_Table[#All],16,FALSE)),"zCompany_AWRR not in Roster")</f>
        <v>Not in Sierra Roster</v>
      </c>
      <c r="T158" s="2">
        <f>IFERROR(DATE(YEAR(Veg_Table[[#This Row],[Created2]]),MONTH(Veg_Table[[#This Row],[Created2]]),DAY(Veg_Table[[#This Row],[Created2]])),DATE(2019,1,1))</f>
        <v>43859</v>
      </c>
      <c r="U158" s="3">
        <f>VALUE(SUBSTITUTE(Veg_Table[[#This Row],[Created]],",",""))</f>
        <v>43859.635451388902</v>
      </c>
      <c r="V158" s="3" t="str">
        <f ca="1">IFERROR(_xlfn.IFNA(CELL("contents",INDIRECT(_xlfn.CONCAT("Veg_Table_Production_Data!",ADDRESS(MATCH(_xlfn.MAXIFS(#REF!,#REF!,"="&amp;Veg_Table[[#This Row],[AUTO_ID]],#REF!,"&lt;"&amp;Veg_Table[[#This Row],[EVM_LAST_EDITED_Day]]),#REF!,0),COLUMN(#REF!),4,1,)))),""),"")</f>
        <v/>
      </c>
      <c r="W158" s="3" t="str">
        <f ca="1">IF(Veg_Table[[#This Row],[Previous_Prescription]]="","No",IF(Veg_Table[[#This Row],[Previous_Prescription]]=Veg_Table[[#This Row],[PRESCRIP]],"No","Yes"))</f>
        <v>No</v>
      </c>
      <c r="X158" s="3" t="str">
        <f>IF(Veg_Table[[#This Row],[EVM_LAST_EDITED_Day]]=Veg_Table[[#This Row],[Created_Day]],"New","Old")</f>
        <v>Old</v>
      </c>
      <c r="Y158" s="1">
        <f>IFERROR(IF(FIND("delete",LOWER(Veg_Table[[#This Row],[PI_COMMENTS]]))&gt;=1,1,0),0)</f>
        <v>0</v>
      </c>
      <c r="Z158" s="1" t="str">
        <f>_xlfn.IFNA(IF(Veg_Table[[#This Row],[EVM_LAST_EDITOR]]="","Yes",VLOOKUP(Veg_Table[[#This Row],[EVM_LAST_EDITOR]],Roster_Table[#All],15,FALSE)),"Yes")</f>
        <v>No</v>
      </c>
      <c r="AA15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8" s="1" t="str">
        <f>_xlfn.IFNA(VLOOKUP(Veg_Table[[#This Row],[EVM_LAST_EDITOR]],Roster_Table[#All],3,FALSE),"zAWRR Not in Roster")</f>
        <v>Roberto</v>
      </c>
      <c r="AC158" s="1" t="str">
        <f>_xlfn.IFNA(VLOOKUP(Veg_Table[[#This Row],[EVM_LAST_EDITOR]],Roster_Table[#All],2,FALSE),"zAWRR Not in Roster")</f>
        <v>Ayala</v>
      </c>
      <c r="AD158" s="1" t="str">
        <f>IF(_xlfn.CONCAT(Veg_Table[[#This Row],[First_Name]]," ",Veg_Table[[#This Row],[Last_Name]])="zAWRR Not in Roster zAWRR Not in Roster","zAWRR Not in Roster",_xlfn.CONCAT(Veg_Table[[#This Row],[First_Name]]," ",Veg_Table[[#This Row],[Last_Name]]))</f>
        <v>Roberto Ayala</v>
      </c>
      <c r="AE158">
        <v>1715133</v>
      </c>
      <c r="AF158" t="s">
        <v>4544</v>
      </c>
      <c r="AG158" t="s">
        <v>97</v>
      </c>
      <c r="AH158" t="s">
        <v>1833</v>
      </c>
      <c r="AI158" t="s">
        <v>1948</v>
      </c>
      <c r="AJ158" t="s">
        <v>820</v>
      </c>
      <c r="AK158" t="s">
        <v>28</v>
      </c>
      <c r="AL158" t="s">
        <v>22</v>
      </c>
      <c r="AM158" t="s">
        <v>38</v>
      </c>
      <c r="AN158" t="s">
        <v>25</v>
      </c>
      <c r="AO158" t="s">
        <v>25</v>
      </c>
      <c r="AP158">
        <v>7</v>
      </c>
      <c r="AQ158">
        <v>60</v>
      </c>
      <c r="AR158" t="s">
        <v>28</v>
      </c>
      <c r="AS158" t="s">
        <v>55</v>
      </c>
      <c r="AT158" t="s">
        <v>843</v>
      </c>
      <c r="AU158" t="s">
        <v>25</v>
      </c>
      <c r="AV158" t="s">
        <v>28</v>
      </c>
      <c r="AW158" t="s">
        <v>4545</v>
      </c>
      <c r="AX158" t="s">
        <v>987</v>
      </c>
      <c r="AY158" t="s">
        <v>989</v>
      </c>
      <c r="AZ158"/>
      <c r="BA158" t="s">
        <v>55</v>
      </c>
      <c r="BB158" s="4">
        <v>43867.707662037035</v>
      </c>
      <c r="BC158" t="s">
        <v>28</v>
      </c>
      <c r="BD158" t="s">
        <v>29</v>
      </c>
      <c r="BF158" t="s">
        <v>28</v>
      </c>
      <c r="BG158" t="s">
        <v>987</v>
      </c>
      <c r="BH158" t="s">
        <v>1530</v>
      </c>
      <c r="BI158" s="3">
        <v>43963.379643993052</v>
      </c>
      <c r="BJ158" t="s">
        <v>1252</v>
      </c>
      <c r="BK158" s="30" t="s">
        <v>531</v>
      </c>
      <c r="BL158" s="3">
        <v>43963.379706030093</v>
      </c>
      <c r="BM158" t="s">
        <v>31</v>
      </c>
      <c r="BN158" t="s">
        <v>32</v>
      </c>
      <c r="BO158" t="s">
        <v>1834</v>
      </c>
      <c r="BP158" t="s">
        <v>1835</v>
      </c>
      <c r="BQ158" t="s">
        <v>852</v>
      </c>
      <c r="BR158" t="s">
        <v>28</v>
      </c>
      <c r="BS158" t="s">
        <v>28</v>
      </c>
      <c r="BT158" t="s">
        <v>2515</v>
      </c>
      <c r="BU158" s="3">
        <v>43859.635451388887</v>
      </c>
      <c r="BV158" t="s">
        <v>803</v>
      </c>
      <c r="BW158" s="3">
        <v>43963.397353194443</v>
      </c>
      <c r="BX158" t="s">
        <v>4546</v>
      </c>
      <c r="CG158"/>
      <c r="CH158"/>
      <c r="CI158"/>
      <c r="CY158"/>
      <c r="DA158"/>
      <c r="DE158"/>
      <c r="DF158"/>
    </row>
    <row r="159" spans="1:110" x14ac:dyDescent="0.25">
      <c r="A159" s="1">
        <f>IF(Veg_Table[[#This Row],[VP_STATUS]]="Hold",0,IF(OR(AND(Veg_Table[[#This Row],[PRESCRIP]]="NW_No Work",Veg_Table[[#This Row],[VP_STATUS]]&lt;&gt;"No Work Required Under EVM"),AND(Veg_Table[[#This Row],[VP_STATUS]]="No Work Required Under EVM",Veg_Table[[#This Row],[PRESCRIP]]&lt;&gt;"NW_No Work")),1,0))</f>
        <v>0</v>
      </c>
      <c r="B159" s="1">
        <f>IF(Veg_Table[[#This Row],[SPECIES]]="",1,0)</f>
        <v>0</v>
      </c>
      <c r="C159" s="1">
        <f>IF(Veg_Table[[#This Row],[DIAMETER]]="",1,0)</f>
        <v>0</v>
      </c>
      <c r="D159" s="1">
        <f>IF(Veg_Table[[#This Row],[HEIGHT]]="",1,0)</f>
        <v>0</v>
      </c>
      <c r="E15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59" s="1">
        <f>IF(AND(Veg_Table[[#This Row],[TAT_RESULT]]="ABATE",Veg_Table[[#This Row],[PRESCRIP]]="NW_No Work"),1,0)</f>
        <v>0</v>
      </c>
      <c r="G159" s="1">
        <f>IF(OR(Veg_Table[[#This Row],[Prescription R-Scale]]="NA",Veg_Table[[#This Row],[Diameter R-Scale]]="NA"),0,IF(Veg_Table[[#This Row],[Diameter R-Scale]]&lt;&gt;Veg_Table[[#This Row],[Prescription R-Scale]],1,0))</f>
        <v>0</v>
      </c>
      <c r="H159" s="1">
        <f>IF(OR(AND(Veg_Table[[#This Row],[PRESCRIP]]="BC_Br Rmv", Veg_Table[[#This Row],[WOOD_MAN]]&lt;&gt;"Not Needed"),AND(Veg_Table[[#This Row],[PRESCRIP]]="BCS_Br Rmv+Trt", Veg_Table[[#This Row],[WOOD_MAN]]&lt;&gt;"Not Needed")),1,0)</f>
        <v>0</v>
      </c>
      <c r="I159" s="1">
        <f ca="1">IF(AND(Veg_Table[[#This Row],[Prescription_Changed]]="Yes",Veg_Table[[#This Row],[TAT_RESULT]]=""),1,0)</f>
        <v>0</v>
      </c>
      <c r="J159" s="1">
        <f ca="1">SUM(Veg_Table[[#This Row],[Prescription and Status do not match]:[Prescription_Edited_And_TAT_Is_Blank]])</f>
        <v>1</v>
      </c>
      <c r="K159" s="1">
        <f ca="1">IF(Veg_Table[[#This Row],[Sum of Errors]]&gt;0,1,0)</f>
        <v>1</v>
      </c>
      <c r="L159" s="1">
        <f>1</f>
        <v>1</v>
      </c>
      <c r="M15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59" s="1">
        <f>IF(OR(MID(Veg_Table[[#This Row],[PRESCRIP]],2,1)="1",MID(Veg_Table[[#This Row],[PRESCRIP]],2,1)="2",MID(Veg_Table[[#This Row],[PRESCRIP]],2,1)="3",MID(Veg_Table[[#This Row],[PRESCRIP]],2,1)="4"),_xlfn.NUMBERVALUE(MID(Veg_Table[[#This Row],[PRESCRIP]],2,1)),"NA")</f>
        <v>1</v>
      </c>
      <c r="O159" s="1">
        <f>WEEKNUM(Veg_Table[[#This Row],[EVM_LAST_EDITED_Day]],2)</f>
        <v>20</v>
      </c>
      <c r="P159" s="25">
        <f>IFERROR(DATE(YEAR(Veg_Table[[#This Row],[EVM_LAST_EDITED2]]),MONTH(Veg_Table[[#This Row],[EVM_LAST_EDITED2]]),DAY(Veg_Table[[#This Row],[EVM_LAST_EDITED2]])),DATE(2019,1,1))</f>
        <v>43963</v>
      </c>
      <c r="Q159" s="3">
        <f>VALUE(SUBSTITUTE(Veg_Table[[#This Row],[EVM_LAST_EDITED]],",",""))</f>
        <v>43963.380048749998</v>
      </c>
      <c r="R159" s="1" t="str">
        <f>_xlfn.IFNA(IF(Veg_Table[[#This Row],[EVM_LAST_EDITOR]]="","zBlank EVM Last Editor",VLOOKUP(Veg_Table[[#This Row],[EVM_LAST_EDITOR]],Roster_Table[#All],4,FALSE)),"zAWRR Not in Roster")</f>
        <v>MOW</v>
      </c>
      <c r="S159" s="1" t="str">
        <f>_xlfn.IFNA(IF(Veg_Table[[#This Row],[EVM_LAST_EDITOR]]="","zBlank EVM Last Editor",VLOOKUP(Veg_Table[[#This Row],[EVM_LAST_EDITOR]],Roster_Table[#All],16,FALSE)),"zCompany_AWRR not in Roster")</f>
        <v>Not in Sierra Roster</v>
      </c>
      <c r="T159" s="2">
        <f>IFERROR(DATE(YEAR(Veg_Table[[#This Row],[Created2]]),MONTH(Veg_Table[[#This Row],[Created2]]),DAY(Veg_Table[[#This Row],[Created2]])),DATE(2019,1,1))</f>
        <v>43860</v>
      </c>
      <c r="U159" s="3">
        <f>VALUE(SUBSTITUTE(Veg_Table[[#This Row],[Created]],",",""))</f>
        <v>43860.514074074097</v>
      </c>
      <c r="V159" s="3" t="str">
        <f ca="1">IFERROR(_xlfn.IFNA(CELL("contents",INDIRECT(_xlfn.CONCAT("Veg_Table_Production_Data!",ADDRESS(MATCH(_xlfn.MAXIFS(#REF!,#REF!,"="&amp;Veg_Table[[#This Row],[AUTO_ID]],#REF!,"&lt;"&amp;Veg_Table[[#This Row],[EVM_LAST_EDITED_Day]]),#REF!,0),COLUMN(#REF!),4,1,)))),""),"")</f>
        <v/>
      </c>
      <c r="W159" s="3" t="str">
        <f ca="1">IF(Veg_Table[[#This Row],[Previous_Prescription]]="","No",IF(Veg_Table[[#This Row],[Previous_Prescription]]=Veg_Table[[#This Row],[PRESCRIP]],"No","Yes"))</f>
        <v>No</v>
      </c>
      <c r="X159" s="3" t="str">
        <f>IF(Veg_Table[[#This Row],[EVM_LAST_EDITED_Day]]=Veg_Table[[#This Row],[Created_Day]],"New","Old")</f>
        <v>Old</v>
      </c>
      <c r="Y159" s="1">
        <f>IFERROR(IF(FIND("delete",LOWER(Veg_Table[[#This Row],[PI_COMMENTS]]))&gt;=1,1,0),0)</f>
        <v>0</v>
      </c>
      <c r="Z159" s="1" t="str">
        <f>_xlfn.IFNA(IF(Veg_Table[[#This Row],[EVM_LAST_EDITOR]]="","Yes",VLOOKUP(Veg_Table[[#This Row],[EVM_LAST_EDITOR]],Roster_Table[#All],15,FALSE)),"Yes")</f>
        <v>No</v>
      </c>
      <c r="AA15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9" s="1" t="str">
        <f>_xlfn.IFNA(VLOOKUP(Veg_Table[[#This Row],[EVM_LAST_EDITOR]],Roster_Table[#All],3,FALSE),"zAWRR Not in Roster")</f>
        <v>Roberto</v>
      </c>
      <c r="AC159" s="1" t="str">
        <f>_xlfn.IFNA(VLOOKUP(Veg_Table[[#This Row],[EVM_LAST_EDITOR]],Roster_Table[#All],2,FALSE),"zAWRR Not in Roster")</f>
        <v>Ayala</v>
      </c>
      <c r="AD159" s="1" t="str">
        <f>IF(_xlfn.CONCAT(Veg_Table[[#This Row],[First_Name]]," ",Veg_Table[[#This Row],[Last_Name]])="zAWRR Not in Roster zAWRR Not in Roster","zAWRR Not in Roster",_xlfn.CONCAT(Veg_Table[[#This Row],[First_Name]]," ",Veg_Table[[#This Row],[Last_Name]]))</f>
        <v>Roberto Ayala</v>
      </c>
      <c r="AE159">
        <v>1715601</v>
      </c>
      <c r="AF159" t="s">
        <v>4557</v>
      </c>
      <c r="AG159" t="s">
        <v>97</v>
      </c>
      <c r="AH159" t="s">
        <v>1833</v>
      </c>
      <c r="AI159" t="s">
        <v>1948</v>
      </c>
      <c r="AJ159" t="s">
        <v>820</v>
      </c>
      <c r="AK159" t="s">
        <v>28</v>
      </c>
      <c r="AL159" t="s">
        <v>22</v>
      </c>
      <c r="AM159" t="s">
        <v>38</v>
      </c>
      <c r="AN159" t="s">
        <v>25</v>
      </c>
      <c r="AO159" t="s">
        <v>25</v>
      </c>
      <c r="AP159">
        <v>4</v>
      </c>
      <c r="AQ159">
        <v>37</v>
      </c>
      <c r="AR159" t="s">
        <v>28</v>
      </c>
      <c r="AS159" t="s">
        <v>45</v>
      </c>
      <c r="AT159" t="s">
        <v>843</v>
      </c>
      <c r="AU159" t="s">
        <v>25</v>
      </c>
      <c r="AV159" t="s">
        <v>28</v>
      </c>
      <c r="AW159" t="s">
        <v>4558</v>
      </c>
      <c r="AX159" t="s">
        <v>987</v>
      </c>
      <c r="AY159" t="s">
        <v>989</v>
      </c>
      <c r="AZ159"/>
      <c r="BA159" t="s">
        <v>45</v>
      </c>
      <c r="BB159" s="4">
        <v>43867.70722222222</v>
      </c>
      <c r="BC159" t="s">
        <v>28</v>
      </c>
      <c r="BD159" t="s">
        <v>29</v>
      </c>
      <c r="BF159" t="s">
        <v>28</v>
      </c>
      <c r="BG159" t="s">
        <v>987</v>
      </c>
      <c r="BH159" t="s">
        <v>1530</v>
      </c>
      <c r="BI159" s="3">
        <v>43963.37999645833</v>
      </c>
      <c r="BJ159" t="s">
        <v>1252</v>
      </c>
      <c r="BK159" s="30" t="s">
        <v>531</v>
      </c>
      <c r="BL159" s="3">
        <v>43963.380048749998</v>
      </c>
      <c r="BM159" t="s">
        <v>31</v>
      </c>
      <c r="BN159" t="s">
        <v>32</v>
      </c>
      <c r="BO159" t="s">
        <v>1834</v>
      </c>
      <c r="BP159" t="s">
        <v>1835</v>
      </c>
      <c r="BQ159" t="s">
        <v>852</v>
      </c>
      <c r="BR159" t="s">
        <v>28</v>
      </c>
      <c r="BS159" t="s">
        <v>28</v>
      </c>
      <c r="BT159" t="s">
        <v>1844</v>
      </c>
      <c r="BU159" s="3">
        <v>43860.514074074075</v>
      </c>
      <c r="BV159" t="s">
        <v>803</v>
      </c>
      <c r="BW159" s="3">
        <v>43963.397353194443</v>
      </c>
      <c r="BX159" t="s">
        <v>4559</v>
      </c>
      <c r="CG159"/>
      <c r="CH159"/>
      <c r="CI159"/>
      <c r="CY159"/>
      <c r="DA159"/>
      <c r="DE159"/>
      <c r="DF159"/>
    </row>
    <row r="160" spans="1:110" x14ac:dyDescent="0.25">
      <c r="A160" s="1">
        <f>IF(Veg_Table[[#This Row],[VP_STATUS]]="Hold",0,IF(OR(AND(Veg_Table[[#This Row],[PRESCRIP]]="NW_No Work",Veg_Table[[#This Row],[VP_STATUS]]&lt;&gt;"No Work Required Under EVM"),AND(Veg_Table[[#This Row],[VP_STATUS]]="No Work Required Under EVM",Veg_Table[[#This Row],[PRESCRIP]]&lt;&gt;"NW_No Work")),1,0))</f>
        <v>0</v>
      </c>
      <c r="B160" s="1">
        <f>IF(Veg_Table[[#This Row],[SPECIES]]="",1,0)</f>
        <v>0</v>
      </c>
      <c r="C160" s="1">
        <f>IF(Veg_Table[[#This Row],[DIAMETER]]="",1,0)</f>
        <v>0</v>
      </c>
      <c r="D160" s="1">
        <f>IF(Veg_Table[[#This Row],[HEIGHT]]="",1,0)</f>
        <v>0</v>
      </c>
      <c r="E16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60" s="1">
        <f>IF(AND(Veg_Table[[#This Row],[TAT_RESULT]]="ABATE",Veg_Table[[#This Row],[PRESCRIP]]="NW_No Work"),1,0)</f>
        <v>0</v>
      </c>
      <c r="G160" s="1">
        <f>IF(OR(Veg_Table[[#This Row],[Prescription R-Scale]]="NA",Veg_Table[[#This Row],[Diameter R-Scale]]="NA"),0,IF(Veg_Table[[#This Row],[Diameter R-Scale]]&lt;&gt;Veg_Table[[#This Row],[Prescription R-Scale]],1,0))</f>
        <v>0</v>
      </c>
      <c r="H160" s="1">
        <f>IF(OR(AND(Veg_Table[[#This Row],[PRESCRIP]]="BC_Br Rmv", Veg_Table[[#This Row],[WOOD_MAN]]&lt;&gt;"Not Needed"),AND(Veg_Table[[#This Row],[PRESCRIP]]="BCS_Br Rmv+Trt", Veg_Table[[#This Row],[WOOD_MAN]]&lt;&gt;"Not Needed")),1,0)</f>
        <v>0</v>
      </c>
      <c r="I160" s="1">
        <f ca="1">IF(AND(Veg_Table[[#This Row],[Prescription_Changed]]="Yes",Veg_Table[[#This Row],[TAT_RESULT]]=""),1,0)</f>
        <v>0</v>
      </c>
      <c r="J160" s="1">
        <f ca="1">SUM(Veg_Table[[#This Row],[Prescription and Status do not match]:[Prescription_Edited_And_TAT_Is_Blank]])</f>
        <v>1</v>
      </c>
      <c r="K160" s="1">
        <f ca="1">IF(Veg_Table[[#This Row],[Sum of Errors]]&gt;0,1,0)</f>
        <v>1</v>
      </c>
      <c r="L160" s="1">
        <f>1</f>
        <v>1</v>
      </c>
      <c r="M16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60" s="1">
        <f>IF(OR(MID(Veg_Table[[#This Row],[PRESCRIP]],2,1)="1",MID(Veg_Table[[#This Row],[PRESCRIP]],2,1)="2",MID(Veg_Table[[#This Row],[PRESCRIP]],2,1)="3",MID(Veg_Table[[#This Row],[PRESCRIP]],2,1)="4"),_xlfn.NUMBERVALUE(MID(Veg_Table[[#This Row],[PRESCRIP]],2,1)),"NA")</f>
        <v>1</v>
      </c>
      <c r="O160" s="1">
        <f>WEEKNUM(Veg_Table[[#This Row],[EVM_LAST_EDITED_Day]],2)</f>
        <v>20</v>
      </c>
      <c r="P160" s="25">
        <f>IFERROR(DATE(YEAR(Veg_Table[[#This Row],[EVM_LAST_EDITED2]]),MONTH(Veg_Table[[#This Row],[EVM_LAST_EDITED2]]),DAY(Veg_Table[[#This Row],[EVM_LAST_EDITED2]])),DATE(2019,1,1))</f>
        <v>43963</v>
      </c>
      <c r="Q160" s="3">
        <f>VALUE(SUBSTITUTE(Veg_Table[[#This Row],[EVM_LAST_EDITED]],",",""))</f>
        <v>43963.380472754601</v>
      </c>
      <c r="R160" s="1" t="str">
        <f>_xlfn.IFNA(IF(Veg_Table[[#This Row],[EVM_LAST_EDITOR]]="","zBlank EVM Last Editor",VLOOKUP(Veg_Table[[#This Row],[EVM_LAST_EDITOR]],Roster_Table[#All],4,FALSE)),"zAWRR Not in Roster")</f>
        <v>MOW</v>
      </c>
      <c r="S160" s="1" t="str">
        <f>_xlfn.IFNA(IF(Veg_Table[[#This Row],[EVM_LAST_EDITOR]]="","zBlank EVM Last Editor",VLOOKUP(Veg_Table[[#This Row],[EVM_LAST_EDITOR]],Roster_Table[#All],16,FALSE)),"zCompany_AWRR not in Roster")</f>
        <v>Not in Sierra Roster</v>
      </c>
      <c r="T160" s="2">
        <f>IFERROR(DATE(YEAR(Veg_Table[[#This Row],[Created2]]),MONTH(Veg_Table[[#This Row],[Created2]]),DAY(Veg_Table[[#This Row],[Created2]])),DATE(2019,1,1))</f>
        <v>43859</v>
      </c>
      <c r="U160" s="3">
        <f>VALUE(SUBSTITUTE(Veg_Table[[#This Row],[Created]],",",""))</f>
        <v>43859.656828703701</v>
      </c>
      <c r="V160" s="3" t="str">
        <f ca="1">IFERROR(_xlfn.IFNA(CELL("contents",INDIRECT(_xlfn.CONCAT("Veg_Table_Production_Data!",ADDRESS(MATCH(_xlfn.MAXIFS(#REF!,#REF!,"="&amp;Veg_Table[[#This Row],[AUTO_ID]],#REF!,"&lt;"&amp;Veg_Table[[#This Row],[EVM_LAST_EDITED_Day]]),#REF!,0),COLUMN(#REF!),4,1,)))),""),"")</f>
        <v/>
      </c>
      <c r="W160" s="3" t="str">
        <f ca="1">IF(Veg_Table[[#This Row],[Previous_Prescription]]="","No",IF(Veg_Table[[#This Row],[Previous_Prescription]]=Veg_Table[[#This Row],[PRESCRIP]],"No","Yes"))</f>
        <v>No</v>
      </c>
      <c r="X160" s="3" t="str">
        <f>IF(Veg_Table[[#This Row],[EVM_LAST_EDITED_Day]]=Veg_Table[[#This Row],[Created_Day]],"New","Old")</f>
        <v>Old</v>
      </c>
      <c r="Y160" s="1">
        <f>IFERROR(IF(FIND("delete",LOWER(Veg_Table[[#This Row],[PI_COMMENTS]]))&gt;=1,1,0),0)</f>
        <v>0</v>
      </c>
      <c r="Z160" s="1" t="str">
        <f>_xlfn.IFNA(IF(Veg_Table[[#This Row],[EVM_LAST_EDITOR]]="","Yes",VLOOKUP(Veg_Table[[#This Row],[EVM_LAST_EDITOR]],Roster_Table[#All],15,FALSE)),"Yes")</f>
        <v>No</v>
      </c>
      <c r="AA16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0" s="1" t="str">
        <f>_xlfn.IFNA(VLOOKUP(Veg_Table[[#This Row],[EVM_LAST_EDITOR]],Roster_Table[#All],3,FALSE),"zAWRR Not in Roster")</f>
        <v>Roberto</v>
      </c>
      <c r="AC160" s="1" t="str">
        <f>_xlfn.IFNA(VLOOKUP(Veg_Table[[#This Row],[EVM_LAST_EDITOR]],Roster_Table[#All],2,FALSE),"zAWRR Not in Roster")</f>
        <v>Ayala</v>
      </c>
      <c r="AD160" s="1" t="str">
        <f>IF(_xlfn.CONCAT(Veg_Table[[#This Row],[First_Name]]," ",Veg_Table[[#This Row],[Last_Name]])="zAWRR Not in Roster zAWRR Not in Roster","zAWRR Not in Roster",_xlfn.CONCAT(Veg_Table[[#This Row],[First_Name]]," ",Veg_Table[[#This Row],[Last_Name]]))</f>
        <v>Roberto Ayala</v>
      </c>
      <c r="AE160">
        <v>1715197</v>
      </c>
      <c r="AF160" t="s">
        <v>4554</v>
      </c>
      <c r="AG160" t="s">
        <v>97</v>
      </c>
      <c r="AH160" t="s">
        <v>1833</v>
      </c>
      <c r="AI160" t="s">
        <v>1948</v>
      </c>
      <c r="AJ160" t="s">
        <v>820</v>
      </c>
      <c r="AK160" t="s">
        <v>28</v>
      </c>
      <c r="AL160" t="s">
        <v>22</v>
      </c>
      <c r="AM160" t="s">
        <v>38</v>
      </c>
      <c r="AN160" t="s">
        <v>25</v>
      </c>
      <c r="AO160" t="s">
        <v>25</v>
      </c>
      <c r="AP160">
        <v>4</v>
      </c>
      <c r="AQ160">
        <v>28</v>
      </c>
      <c r="AR160" t="s">
        <v>28</v>
      </c>
      <c r="AS160" t="s">
        <v>55</v>
      </c>
      <c r="AT160" t="s">
        <v>843</v>
      </c>
      <c r="AU160" t="s">
        <v>25</v>
      </c>
      <c r="AV160" t="s">
        <v>28</v>
      </c>
      <c r="AW160" t="s">
        <v>4555</v>
      </c>
      <c r="AX160" t="s">
        <v>987</v>
      </c>
      <c r="AY160" t="s">
        <v>989</v>
      </c>
      <c r="AZ160"/>
      <c r="BA160" t="s">
        <v>55</v>
      </c>
      <c r="BB160" s="4">
        <v>43867.706620370373</v>
      </c>
      <c r="BC160" t="s">
        <v>28</v>
      </c>
      <c r="BD160" t="s">
        <v>29</v>
      </c>
      <c r="BF160" t="s">
        <v>28</v>
      </c>
      <c r="BG160" t="s">
        <v>987</v>
      </c>
      <c r="BH160" t="s">
        <v>1530</v>
      </c>
      <c r="BI160" s="3">
        <v>43963.380438657405</v>
      </c>
      <c r="BJ160" t="s">
        <v>1252</v>
      </c>
      <c r="BK160" s="30" t="s">
        <v>531</v>
      </c>
      <c r="BL160" s="3">
        <v>43963.38047275463</v>
      </c>
      <c r="BM160" t="s">
        <v>31</v>
      </c>
      <c r="BN160" t="s">
        <v>32</v>
      </c>
      <c r="BO160" t="s">
        <v>1834</v>
      </c>
      <c r="BP160" t="s">
        <v>1835</v>
      </c>
      <c r="BQ160" t="s">
        <v>852</v>
      </c>
      <c r="BR160" t="s">
        <v>28</v>
      </c>
      <c r="BS160" t="s">
        <v>28</v>
      </c>
      <c r="BT160" t="s">
        <v>1843</v>
      </c>
      <c r="BU160" s="3">
        <v>43859.656828703701</v>
      </c>
      <c r="BV160" t="s">
        <v>803</v>
      </c>
      <c r="BW160" s="3">
        <v>43963.397353194443</v>
      </c>
      <c r="BX160" t="s">
        <v>4556</v>
      </c>
      <c r="CG160"/>
      <c r="CH160"/>
      <c r="CI160"/>
      <c r="CY160"/>
      <c r="DA160"/>
      <c r="DE160"/>
      <c r="DF160"/>
    </row>
    <row r="161" spans="1:110" x14ac:dyDescent="0.25">
      <c r="A161" s="1">
        <f>IF(Veg_Table[[#This Row],[VP_STATUS]]="Hold",0,IF(OR(AND(Veg_Table[[#This Row],[PRESCRIP]]="NW_No Work",Veg_Table[[#This Row],[VP_STATUS]]&lt;&gt;"No Work Required Under EVM"),AND(Veg_Table[[#This Row],[VP_STATUS]]="No Work Required Under EVM",Veg_Table[[#This Row],[PRESCRIP]]&lt;&gt;"NW_No Work")),1,0))</f>
        <v>0</v>
      </c>
      <c r="B161" s="1">
        <f>IF(Veg_Table[[#This Row],[SPECIES]]="",1,0)</f>
        <v>0</v>
      </c>
      <c r="C161" s="1">
        <f>IF(Veg_Table[[#This Row],[DIAMETER]]="",1,0)</f>
        <v>0</v>
      </c>
      <c r="D161" s="1">
        <f>IF(Veg_Table[[#This Row],[HEIGHT]]="",1,0)</f>
        <v>0</v>
      </c>
      <c r="E16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61" s="1">
        <f>IF(AND(Veg_Table[[#This Row],[TAT_RESULT]]="ABATE",Veg_Table[[#This Row],[PRESCRIP]]="NW_No Work"),1,0)</f>
        <v>0</v>
      </c>
      <c r="G161" s="1">
        <f>IF(OR(Veg_Table[[#This Row],[Prescription R-Scale]]="NA",Veg_Table[[#This Row],[Diameter R-Scale]]="NA"),0,IF(Veg_Table[[#This Row],[Diameter R-Scale]]&lt;&gt;Veg_Table[[#This Row],[Prescription R-Scale]],1,0))</f>
        <v>0</v>
      </c>
      <c r="H161" s="1">
        <f>IF(OR(AND(Veg_Table[[#This Row],[PRESCRIP]]="BC_Br Rmv", Veg_Table[[#This Row],[WOOD_MAN]]&lt;&gt;"Not Needed"),AND(Veg_Table[[#This Row],[PRESCRIP]]="BCS_Br Rmv+Trt", Veg_Table[[#This Row],[WOOD_MAN]]&lt;&gt;"Not Needed")),1,0)</f>
        <v>0</v>
      </c>
      <c r="I161" s="1">
        <f ca="1">IF(AND(Veg_Table[[#This Row],[Prescription_Changed]]="Yes",Veg_Table[[#This Row],[TAT_RESULT]]=""),1,0)</f>
        <v>0</v>
      </c>
      <c r="J161" s="1">
        <f ca="1">SUM(Veg_Table[[#This Row],[Prescription and Status do not match]:[Prescription_Edited_And_TAT_Is_Blank]])</f>
        <v>1</v>
      </c>
      <c r="K161" s="1">
        <f ca="1">IF(Veg_Table[[#This Row],[Sum of Errors]]&gt;0,1,0)</f>
        <v>1</v>
      </c>
      <c r="L161" s="1">
        <f>1</f>
        <v>1</v>
      </c>
      <c r="M16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61" s="1">
        <f>IF(OR(MID(Veg_Table[[#This Row],[PRESCRIP]],2,1)="1",MID(Veg_Table[[#This Row],[PRESCRIP]],2,1)="2",MID(Veg_Table[[#This Row],[PRESCRIP]],2,1)="3",MID(Veg_Table[[#This Row],[PRESCRIP]],2,1)="4"),_xlfn.NUMBERVALUE(MID(Veg_Table[[#This Row],[PRESCRIP]],2,1)),"NA")</f>
        <v>1</v>
      </c>
      <c r="O161" s="1">
        <f>WEEKNUM(Veg_Table[[#This Row],[EVM_LAST_EDITED_Day]],2)</f>
        <v>20</v>
      </c>
      <c r="P161" s="25">
        <f>IFERROR(DATE(YEAR(Veg_Table[[#This Row],[EVM_LAST_EDITED2]]),MONTH(Veg_Table[[#This Row],[EVM_LAST_EDITED2]]),DAY(Veg_Table[[#This Row],[EVM_LAST_EDITED2]])),DATE(2019,1,1))</f>
        <v>43963</v>
      </c>
      <c r="Q161" s="3">
        <f>VALUE(SUBSTITUTE(Veg_Table[[#This Row],[EVM_LAST_EDITED]],",",""))</f>
        <v>43963.380825046297</v>
      </c>
      <c r="R161" s="1" t="str">
        <f>_xlfn.IFNA(IF(Veg_Table[[#This Row],[EVM_LAST_EDITOR]]="","zBlank EVM Last Editor",VLOOKUP(Veg_Table[[#This Row],[EVM_LAST_EDITOR]],Roster_Table[#All],4,FALSE)),"zAWRR Not in Roster")</f>
        <v>MOW</v>
      </c>
      <c r="S161" s="1" t="str">
        <f>_xlfn.IFNA(IF(Veg_Table[[#This Row],[EVM_LAST_EDITOR]]="","zBlank EVM Last Editor",VLOOKUP(Veg_Table[[#This Row],[EVM_LAST_EDITOR]],Roster_Table[#All],16,FALSE)),"zCompany_AWRR not in Roster")</f>
        <v>Not in Sierra Roster</v>
      </c>
      <c r="T161" s="2">
        <f>IFERROR(DATE(YEAR(Veg_Table[[#This Row],[Created2]]),MONTH(Veg_Table[[#This Row],[Created2]]),DAY(Veg_Table[[#This Row],[Created2]])),DATE(2019,1,1))</f>
        <v>43859</v>
      </c>
      <c r="U161" s="3">
        <f>VALUE(SUBSTITUTE(Veg_Table[[#This Row],[Created]],",",""))</f>
        <v>43859.6496064815</v>
      </c>
      <c r="V161" s="3" t="str">
        <f ca="1">IFERROR(_xlfn.IFNA(CELL("contents",INDIRECT(_xlfn.CONCAT("Veg_Table_Production_Data!",ADDRESS(MATCH(_xlfn.MAXIFS(#REF!,#REF!,"="&amp;Veg_Table[[#This Row],[AUTO_ID]],#REF!,"&lt;"&amp;Veg_Table[[#This Row],[EVM_LAST_EDITED_Day]]),#REF!,0),COLUMN(#REF!),4,1,)))),""),"")</f>
        <v/>
      </c>
      <c r="W161" s="3" t="str">
        <f ca="1">IF(Veg_Table[[#This Row],[Previous_Prescription]]="","No",IF(Veg_Table[[#This Row],[Previous_Prescription]]=Veg_Table[[#This Row],[PRESCRIP]],"No","Yes"))</f>
        <v>No</v>
      </c>
      <c r="X161" s="3" t="str">
        <f>IF(Veg_Table[[#This Row],[EVM_LAST_EDITED_Day]]=Veg_Table[[#This Row],[Created_Day]],"New","Old")</f>
        <v>Old</v>
      </c>
      <c r="Y161" s="1">
        <f>IFERROR(IF(FIND("delete",LOWER(Veg_Table[[#This Row],[PI_COMMENTS]]))&gt;=1,1,0),0)</f>
        <v>0</v>
      </c>
      <c r="Z161" s="1" t="str">
        <f>_xlfn.IFNA(IF(Veg_Table[[#This Row],[EVM_LAST_EDITOR]]="","Yes",VLOOKUP(Veg_Table[[#This Row],[EVM_LAST_EDITOR]],Roster_Table[#All],15,FALSE)),"Yes")</f>
        <v>No</v>
      </c>
      <c r="AA16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1" s="1" t="str">
        <f>_xlfn.IFNA(VLOOKUP(Veg_Table[[#This Row],[EVM_LAST_EDITOR]],Roster_Table[#All],3,FALSE),"zAWRR Not in Roster")</f>
        <v>Roberto</v>
      </c>
      <c r="AC161" s="1" t="str">
        <f>_xlfn.IFNA(VLOOKUP(Veg_Table[[#This Row],[EVM_LAST_EDITOR]],Roster_Table[#All],2,FALSE),"zAWRR Not in Roster")</f>
        <v>Ayala</v>
      </c>
      <c r="AD161" s="1" t="str">
        <f>IF(_xlfn.CONCAT(Veg_Table[[#This Row],[First_Name]]," ",Veg_Table[[#This Row],[Last_Name]])="zAWRR Not in Roster zAWRR Not in Roster","zAWRR Not in Roster",_xlfn.CONCAT(Veg_Table[[#This Row],[First_Name]]," ",Veg_Table[[#This Row],[Last_Name]]))</f>
        <v>Roberto Ayala</v>
      </c>
      <c r="AE161">
        <v>1715149</v>
      </c>
      <c r="AF161" t="s">
        <v>4550</v>
      </c>
      <c r="AG161" t="s">
        <v>97</v>
      </c>
      <c r="AH161" t="s">
        <v>1833</v>
      </c>
      <c r="AI161" t="s">
        <v>1842</v>
      </c>
      <c r="AJ161" t="s">
        <v>820</v>
      </c>
      <c r="AK161" t="s">
        <v>28</v>
      </c>
      <c r="AL161" t="s">
        <v>22</v>
      </c>
      <c r="AM161" t="s">
        <v>38</v>
      </c>
      <c r="AN161" t="s">
        <v>25</v>
      </c>
      <c r="AO161" t="s">
        <v>25</v>
      </c>
      <c r="AP161">
        <v>11</v>
      </c>
      <c r="AQ161">
        <v>65</v>
      </c>
      <c r="AR161" t="s">
        <v>28</v>
      </c>
      <c r="AS161" t="s">
        <v>55</v>
      </c>
      <c r="AT161" t="s">
        <v>522</v>
      </c>
      <c r="AU161" t="s">
        <v>25</v>
      </c>
      <c r="AV161" t="s">
        <v>28</v>
      </c>
      <c r="AW161" t="s">
        <v>4551</v>
      </c>
      <c r="AX161" t="s">
        <v>987</v>
      </c>
      <c r="AY161" t="s">
        <v>989</v>
      </c>
      <c r="AZ161"/>
      <c r="BA161" t="s">
        <v>55</v>
      </c>
      <c r="BB161" s="4">
        <v>43867.706099537034</v>
      </c>
      <c r="BC161" t="s">
        <v>28</v>
      </c>
      <c r="BD161" t="s">
        <v>29</v>
      </c>
      <c r="BF161" t="s">
        <v>28</v>
      </c>
      <c r="BG161" t="s">
        <v>987</v>
      </c>
      <c r="BH161" t="s">
        <v>1530</v>
      </c>
      <c r="BI161" s="3">
        <v>43963.38079333333</v>
      </c>
      <c r="BJ161" t="s">
        <v>4552</v>
      </c>
      <c r="BK161" s="30" t="s">
        <v>531</v>
      </c>
      <c r="BL161" s="3">
        <v>43963.380825046297</v>
      </c>
      <c r="BM161" t="s">
        <v>31</v>
      </c>
      <c r="BN161" t="s">
        <v>32</v>
      </c>
      <c r="BO161" t="s">
        <v>1834</v>
      </c>
      <c r="BP161" t="s">
        <v>1835</v>
      </c>
      <c r="BQ161" t="s">
        <v>852</v>
      </c>
      <c r="BR161" t="s">
        <v>28</v>
      </c>
      <c r="BS161" t="s">
        <v>28</v>
      </c>
      <c r="BT161" t="s">
        <v>1843</v>
      </c>
      <c r="BU161" s="3">
        <v>43859.649606481478</v>
      </c>
      <c r="BV161" t="s">
        <v>803</v>
      </c>
      <c r="BW161" s="3">
        <v>43963.397353194443</v>
      </c>
      <c r="BX161" t="s">
        <v>4553</v>
      </c>
      <c r="CG161"/>
      <c r="CH161"/>
      <c r="CI161"/>
      <c r="CY161"/>
      <c r="DA161"/>
      <c r="DE161"/>
      <c r="DF161"/>
    </row>
    <row r="162" spans="1:110" x14ac:dyDescent="0.25">
      <c r="A162" s="1">
        <f>IF(Veg_Table[[#This Row],[VP_STATUS]]="Hold",0,IF(OR(AND(Veg_Table[[#This Row],[PRESCRIP]]="NW_No Work",Veg_Table[[#This Row],[VP_STATUS]]&lt;&gt;"No Work Required Under EVM"),AND(Veg_Table[[#This Row],[VP_STATUS]]="No Work Required Under EVM",Veg_Table[[#This Row],[PRESCRIP]]&lt;&gt;"NW_No Work")),1,0))</f>
        <v>0</v>
      </c>
      <c r="B162" s="1">
        <f>IF(Veg_Table[[#This Row],[SPECIES]]="",1,0)</f>
        <v>0</v>
      </c>
      <c r="C162" s="1">
        <f>IF(Veg_Table[[#This Row],[DIAMETER]]="",1,0)</f>
        <v>0</v>
      </c>
      <c r="D162" s="1">
        <f>IF(Veg_Table[[#This Row],[HEIGHT]]="",1,0)</f>
        <v>0</v>
      </c>
      <c r="E16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62" s="1">
        <f>IF(AND(Veg_Table[[#This Row],[TAT_RESULT]]="ABATE",Veg_Table[[#This Row],[PRESCRIP]]="NW_No Work"),1,0)</f>
        <v>0</v>
      </c>
      <c r="G162" s="1">
        <f>IF(OR(Veg_Table[[#This Row],[Prescription R-Scale]]="NA",Veg_Table[[#This Row],[Diameter R-Scale]]="NA"),0,IF(Veg_Table[[#This Row],[Diameter R-Scale]]&lt;&gt;Veg_Table[[#This Row],[Prescription R-Scale]],1,0))</f>
        <v>0</v>
      </c>
      <c r="H162" s="1">
        <f>IF(OR(AND(Veg_Table[[#This Row],[PRESCRIP]]="BC_Br Rmv", Veg_Table[[#This Row],[WOOD_MAN]]&lt;&gt;"Not Needed"),AND(Veg_Table[[#This Row],[PRESCRIP]]="BCS_Br Rmv+Trt", Veg_Table[[#This Row],[WOOD_MAN]]&lt;&gt;"Not Needed")),1,0)</f>
        <v>0</v>
      </c>
      <c r="I162" s="1">
        <f ca="1">IF(AND(Veg_Table[[#This Row],[Prescription_Changed]]="Yes",Veg_Table[[#This Row],[TAT_RESULT]]=""),1,0)</f>
        <v>0</v>
      </c>
      <c r="J162" s="1">
        <f ca="1">SUM(Veg_Table[[#This Row],[Prescription and Status do not match]:[Prescription_Edited_And_TAT_Is_Blank]])</f>
        <v>1</v>
      </c>
      <c r="K162" s="1">
        <f ca="1">IF(Veg_Table[[#This Row],[Sum of Errors]]&gt;0,1,0)</f>
        <v>1</v>
      </c>
      <c r="L162" s="1">
        <f>1</f>
        <v>1</v>
      </c>
      <c r="M16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62" s="1">
        <f>IF(OR(MID(Veg_Table[[#This Row],[PRESCRIP]],2,1)="1",MID(Veg_Table[[#This Row],[PRESCRIP]],2,1)="2",MID(Veg_Table[[#This Row],[PRESCRIP]],2,1)="3",MID(Veg_Table[[#This Row],[PRESCRIP]],2,1)="4"),_xlfn.NUMBERVALUE(MID(Veg_Table[[#This Row],[PRESCRIP]],2,1)),"NA")</f>
        <v>1</v>
      </c>
      <c r="O162" s="1">
        <f>WEEKNUM(Veg_Table[[#This Row],[EVM_LAST_EDITED_Day]],2)</f>
        <v>20</v>
      </c>
      <c r="P162" s="25">
        <f>IFERROR(DATE(YEAR(Veg_Table[[#This Row],[EVM_LAST_EDITED2]]),MONTH(Veg_Table[[#This Row],[EVM_LAST_EDITED2]]),DAY(Veg_Table[[#This Row],[EVM_LAST_EDITED2]])),DATE(2019,1,1))</f>
        <v>43963</v>
      </c>
      <c r="Q162" s="3">
        <f>VALUE(SUBSTITUTE(Veg_Table[[#This Row],[EVM_LAST_EDITED]],",",""))</f>
        <v>43963.381161851903</v>
      </c>
      <c r="R162" s="1" t="str">
        <f>_xlfn.IFNA(IF(Veg_Table[[#This Row],[EVM_LAST_EDITOR]]="","zBlank EVM Last Editor",VLOOKUP(Veg_Table[[#This Row],[EVM_LAST_EDITOR]],Roster_Table[#All],4,FALSE)),"zAWRR Not in Roster")</f>
        <v>MOW</v>
      </c>
      <c r="S162" s="1" t="str">
        <f>_xlfn.IFNA(IF(Veg_Table[[#This Row],[EVM_LAST_EDITOR]]="","zBlank EVM Last Editor",VLOOKUP(Veg_Table[[#This Row],[EVM_LAST_EDITOR]],Roster_Table[#All],16,FALSE)),"zCompany_AWRR not in Roster")</f>
        <v>Not in Sierra Roster</v>
      </c>
      <c r="T162" s="2">
        <f>IFERROR(DATE(YEAR(Veg_Table[[#This Row],[Created2]]),MONTH(Veg_Table[[#This Row],[Created2]]),DAY(Veg_Table[[#This Row],[Created2]])),DATE(2019,1,1))</f>
        <v>43867</v>
      </c>
      <c r="U162" s="3">
        <f>VALUE(SUBSTITUTE(Veg_Table[[#This Row],[Created]],",",""))</f>
        <v>43867.491203703699</v>
      </c>
      <c r="V162" s="3" t="str">
        <f ca="1">IFERROR(_xlfn.IFNA(CELL("contents",INDIRECT(_xlfn.CONCAT("Veg_Table_Production_Data!",ADDRESS(MATCH(_xlfn.MAXIFS(#REF!,#REF!,"="&amp;Veg_Table[[#This Row],[AUTO_ID]],#REF!,"&lt;"&amp;Veg_Table[[#This Row],[EVM_LAST_EDITED_Day]]),#REF!,0),COLUMN(#REF!),4,1,)))),""),"")</f>
        <v/>
      </c>
      <c r="W162" s="3" t="str">
        <f ca="1">IF(Veg_Table[[#This Row],[Previous_Prescription]]="","No",IF(Veg_Table[[#This Row],[Previous_Prescription]]=Veg_Table[[#This Row],[PRESCRIP]],"No","Yes"))</f>
        <v>No</v>
      </c>
      <c r="X162" s="3" t="str">
        <f>IF(Veg_Table[[#This Row],[EVM_LAST_EDITED_Day]]=Veg_Table[[#This Row],[Created_Day]],"New","Old")</f>
        <v>Old</v>
      </c>
      <c r="Y162" s="1">
        <f>IFERROR(IF(FIND("delete",LOWER(Veg_Table[[#This Row],[PI_COMMENTS]]))&gt;=1,1,0),0)</f>
        <v>0</v>
      </c>
      <c r="Z162" s="1" t="str">
        <f>_xlfn.IFNA(IF(Veg_Table[[#This Row],[EVM_LAST_EDITOR]]="","Yes",VLOOKUP(Veg_Table[[#This Row],[EVM_LAST_EDITOR]],Roster_Table[#All],15,FALSE)),"Yes")</f>
        <v>No</v>
      </c>
      <c r="AA16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2" s="1" t="str">
        <f>_xlfn.IFNA(VLOOKUP(Veg_Table[[#This Row],[EVM_LAST_EDITOR]],Roster_Table[#All],3,FALSE),"zAWRR Not in Roster")</f>
        <v>Roberto</v>
      </c>
      <c r="AC162" s="1" t="str">
        <f>_xlfn.IFNA(VLOOKUP(Veg_Table[[#This Row],[EVM_LAST_EDITOR]],Roster_Table[#All],2,FALSE),"zAWRR Not in Roster")</f>
        <v>Ayala</v>
      </c>
      <c r="AD162" s="1" t="str">
        <f>IF(_xlfn.CONCAT(Veg_Table[[#This Row],[First_Name]]," ",Veg_Table[[#This Row],[Last_Name]])="zAWRR Not in Roster zAWRR Not in Roster","zAWRR Not in Roster",_xlfn.CONCAT(Veg_Table[[#This Row],[First_Name]]," ",Veg_Table[[#This Row],[Last_Name]]))</f>
        <v>Roberto Ayala</v>
      </c>
      <c r="AE162">
        <v>1718180</v>
      </c>
      <c r="AF162" t="s">
        <v>4560</v>
      </c>
      <c r="AG162" t="s">
        <v>97</v>
      </c>
      <c r="AH162" t="s">
        <v>3394</v>
      </c>
      <c r="AI162" t="s">
        <v>1842</v>
      </c>
      <c r="AJ162" t="s">
        <v>820</v>
      </c>
      <c r="AK162" t="s">
        <v>28</v>
      </c>
      <c r="AL162" t="s">
        <v>22</v>
      </c>
      <c r="AM162" t="s">
        <v>38</v>
      </c>
      <c r="AN162" t="s">
        <v>25</v>
      </c>
      <c r="AO162" t="s">
        <v>25</v>
      </c>
      <c r="AP162">
        <v>4</v>
      </c>
      <c r="AQ162">
        <v>30</v>
      </c>
      <c r="AR162" t="s">
        <v>28</v>
      </c>
      <c r="AS162" t="s">
        <v>55</v>
      </c>
      <c r="AT162" t="s">
        <v>515</v>
      </c>
      <c r="AU162" t="s">
        <v>25</v>
      </c>
      <c r="AV162" t="s">
        <v>28</v>
      </c>
      <c r="AW162" t="s">
        <v>4561</v>
      </c>
      <c r="AX162" t="s">
        <v>987</v>
      </c>
      <c r="AY162" t="s">
        <v>989</v>
      </c>
      <c r="AZ162"/>
      <c r="BA162" t="s">
        <v>55</v>
      </c>
      <c r="BB162" s="4">
        <v>43872.71671296296</v>
      </c>
      <c r="BC162" t="s">
        <v>28</v>
      </c>
      <c r="BD162" t="s">
        <v>29</v>
      </c>
      <c r="BF162" t="s">
        <v>28</v>
      </c>
      <c r="BG162" t="s">
        <v>987</v>
      </c>
      <c r="BH162" t="s">
        <v>1530</v>
      </c>
      <c r="BI162" s="3">
        <v>43963.381134988427</v>
      </c>
      <c r="BJ162" t="s">
        <v>4562</v>
      </c>
      <c r="BK162" s="30" t="s">
        <v>531</v>
      </c>
      <c r="BL162" s="3">
        <v>43963.381161851852</v>
      </c>
      <c r="BM162" t="s">
        <v>31</v>
      </c>
      <c r="BN162" t="s">
        <v>32</v>
      </c>
      <c r="BO162" t="s">
        <v>4563</v>
      </c>
      <c r="BP162" t="s">
        <v>3396</v>
      </c>
      <c r="BQ162" t="s">
        <v>852</v>
      </c>
      <c r="BR162" t="s">
        <v>28</v>
      </c>
      <c r="BS162" t="s">
        <v>28</v>
      </c>
      <c r="BT162" t="s">
        <v>1843</v>
      </c>
      <c r="BU162" s="3">
        <v>43867.491203703707</v>
      </c>
      <c r="BV162" t="s">
        <v>803</v>
      </c>
      <c r="BW162" s="3">
        <v>43963.397353194443</v>
      </c>
      <c r="BX162" t="s">
        <v>4564</v>
      </c>
      <c r="CG162"/>
      <c r="CH162"/>
      <c r="CI162"/>
      <c r="CY162"/>
      <c r="DA162"/>
      <c r="DE162"/>
      <c r="DF162"/>
    </row>
    <row r="163" spans="1:110" x14ac:dyDescent="0.25">
      <c r="A163" s="1">
        <f>IF(Veg_Table[[#This Row],[VP_STATUS]]="Hold",0,IF(OR(AND(Veg_Table[[#This Row],[PRESCRIP]]="NW_No Work",Veg_Table[[#This Row],[VP_STATUS]]&lt;&gt;"No Work Required Under EVM"),AND(Veg_Table[[#This Row],[VP_STATUS]]="No Work Required Under EVM",Veg_Table[[#This Row],[PRESCRIP]]&lt;&gt;"NW_No Work")),1,0))</f>
        <v>0</v>
      </c>
      <c r="B163" s="1">
        <f>IF(Veg_Table[[#This Row],[SPECIES]]="",1,0)</f>
        <v>0</v>
      </c>
      <c r="C163" s="1">
        <f>IF(Veg_Table[[#This Row],[DIAMETER]]="",1,0)</f>
        <v>0</v>
      </c>
      <c r="D163" s="1">
        <f>IF(Veg_Table[[#This Row],[HEIGHT]]="",1,0)</f>
        <v>0</v>
      </c>
      <c r="E16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63" s="1">
        <f>IF(AND(Veg_Table[[#This Row],[TAT_RESULT]]="ABATE",Veg_Table[[#This Row],[PRESCRIP]]="NW_No Work"),1,0)</f>
        <v>0</v>
      </c>
      <c r="G163" s="1">
        <f>IF(OR(Veg_Table[[#This Row],[Prescription R-Scale]]="NA",Veg_Table[[#This Row],[Diameter R-Scale]]="NA"),0,IF(Veg_Table[[#This Row],[Diameter R-Scale]]&lt;&gt;Veg_Table[[#This Row],[Prescription R-Scale]],1,0))</f>
        <v>0</v>
      </c>
      <c r="H163" s="1">
        <f>IF(OR(AND(Veg_Table[[#This Row],[PRESCRIP]]="BC_Br Rmv", Veg_Table[[#This Row],[WOOD_MAN]]&lt;&gt;"Not Needed"),AND(Veg_Table[[#This Row],[PRESCRIP]]="BCS_Br Rmv+Trt", Veg_Table[[#This Row],[WOOD_MAN]]&lt;&gt;"Not Needed")),1,0)</f>
        <v>0</v>
      </c>
      <c r="I163" s="1">
        <f ca="1">IF(AND(Veg_Table[[#This Row],[Prescription_Changed]]="Yes",Veg_Table[[#This Row],[TAT_RESULT]]=""),1,0)</f>
        <v>0</v>
      </c>
      <c r="J163" s="1">
        <f ca="1">SUM(Veg_Table[[#This Row],[Prescription and Status do not match]:[Prescription_Edited_And_TAT_Is_Blank]])</f>
        <v>1</v>
      </c>
      <c r="K163" s="1">
        <f ca="1">IF(Veg_Table[[#This Row],[Sum of Errors]]&gt;0,1,0)</f>
        <v>1</v>
      </c>
      <c r="L163" s="1">
        <f>1</f>
        <v>1</v>
      </c>
      <c r="M16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63" s="1">
        <f>IF(OR(MID(Veg_Table[[#This Row],[PRESCRIP]],2,1)="1",MID(Veg_Table[[#This Row],[PRESCRIP]],2,1)="2",MID(Veg_Table[[#This Row],[PRESCRIP]],2,1)="3",MID(Veg_Table[[#This Row],[PRESCRIP]],2,1)="4"),_xlfn.NUMBERVALUE(MID(Veg_Table[[#This Row],[PRESCRIP]],2,1)),"NA")</f>
        <v>3</v>
      </c>
      <c r="O163" s="1">
        <f>WEEKNUM(Veg_Table[[#This Row],[EVM_LAST_EDITED_Day]],2)</f>
        <v>20</v>
      </c>
      <c r="P163" s="25">
        <f>IFERROR(DATE(YEAR(Veg_Table[[#This Row],[EVM_LAST_EDITED2]]),MONTH(Veg_Table[[#This Row],[EVM_LAST_EDITED2]]),DAY(Veg_Table[[#This Row],[EVM_LAST_EDITED2]])),DATE(2019,1,1))</f>
        <v>43963</v>
      </c>
      <c r="Q163" s="3">
        <f>VALUE(SUBSTITUTE(Veg_Table[[#This Row],[EVM_LAST_EDITED]],",",""))</f>
        <v>43963.382334166701</v>
      </c>
      <c r="R163" s="1" t="str">
        <f>_xlfn.IFNA(IF(Veg_Table[[#This Row],[EVM_LAST_EDITOR]]="","zBlank EVM Last Editor",VLOOKUP(Veg_Table[[#This Row],[EVM_LAST_EDITOR]],Roster_Table[#All],4,FALSE)),"zAWRR Not in Roster")</f>
        <v>MOW</v>
      </c>
      <c r="S163" s="1" t="str">
        <f>_xlfn.IFNA(IF(Veg_Table[[#This Row],[EVM_LAST_EDITOR]]="","zBlank EVM Last Editor",VLOOKUP(Veg_Table[[#This Row],[EVM_LAST_EDITOR]],Roster_Table[#All],16,FALSE)),"zCompany_AWRR not in Roster")</f>
        <v>Not in Sierra Roster</v>
      </c>
      <c r="T163" s="2">
        <f>IFERROR(DATE(YEAR(Veg_Table[[#This Row],[Created2]]),MONTH(Veg_Table[[#This Row],[Created2]]),DAY(Veg_Table[[#This Row],[Created2]])),DATE(2019,1,1))</f>
        <v>43867</v>
      </c>
      <c r="U163" s="3">
        <f>VALUE(SUBSTITUTE(Veg_Table[[#This Row],[Created]],",",""))</f>
        <v>43867.555879629603</v>
      </c>
      <c r="V163" s="3" t="str">
        <f ca="1">IFERROR(_xlfn.IFNA(CELL("contents",INDIRECT(_xlfn.CONCAT("Veg_Table_Production_Data!",ADDRESS(MATCH(_xlfn.MAXIFS(#REF!,#REF!,"="&amp;Veg_Table[[#This Row],[AUTO_ID]],#REF!,"&lt;"&amp;Veg_Table[[#This Row],[EVM_LAST_EDITED_Day]]),#REF!,0),COLUMN(#REF!),4,1,)))),""),"")</f>
        <v/>
      </c>
      <c r="W163" s="3" t="str">
        <f ca="1">IF(Veg_Table[[#This Row],[Previous_Prescription]]="","No",IF(Veg_Table[[#This Row],[Previous_Prescription]]=Veg_Table[[#This Row],[PRESCRIP]],"No","Yes"))</f>
        <v>No</v>
      </c>
      <c r="X163" s="3" t="str">
        <f>IF(Veg_Table[[#This Row],[EVM_LAST_EDITED_Day]]=Veg_Table[[#This Row],[Created_Day]],"New","Old")</f>
        <v>Old</v>
      </c>
      <c r="Y163" s="1">
        <f>IFERROR(IF(FIND("delete",LOWER(Veg_Table[[#This Row],[PI_COMMENTS]]))&gt;=1,1,0),0)</f>
        <v>0</v>
      </c>
      <c r="Z163" s="1" t="str">
        <f>_xlfn.IFNA(IF(Veg_Table[[#This Row],[EVM_LAST_EDITOR]]="","Yes",VLOOKUP(Veg_Table[[#This Row],[EVM_LAST_EDITOR]],Roster_Table[#All],15,FALSE)),"Yes")</f>
        <v>No</v>
      </c>
      <c r="AA16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3" s="1" t="str">
        <f>_xlfn.IFNA(VLOOKUP(Veg_Table[[#This Row],[EVM_LAST_EDITOR]],Roster_Table[#All],3,FALSE),"zAWRR Not in Roster")</f>
        <v>Roberto</v>
      </c>
      <c r="AC163" s="1" t="str">
        <f>_xlfn.IFNA(VLOOKUP(Veg_Table[[#This Row],[EVM_LAST_EDITOR]],Roster_Table[#All],2,FALSE),"zAWRR Not in Roster")</f>
        <v>Ayala</v>
      </c>
      <c r="AD163" s="1" t="str">
        <f>IF(_xlfn.CONCAT(Veg_Table[[#This Row],[First_Name]]," ",Veg_Table[[#This Row],[Last_Name]])="zAWRR Not in Roster zAWRR Not in Roster","zAWRR Not in Roster",_xlfn.CONCAT(Veg_Table[[#This Row],[First_Name]]," ",Veg_Table[[#This Row],[Last_Name]]))</f>
        <v>Roberto Ayala</v>
      </c>
      <c r="AE163">
        <v>1718253</v>
      </c>
      <c r="AF163" t="s">
        <v>3393</v>
      </c>
      <c r="AG163" t="s">
        <v>97</v>
      </c>
      <c r="AH163" t="s">
        <v>3394</v>
      </c>
      <c r="AI163" t="s">
        <v>1842</v>
      </c>
      <c r="AJ163" t="s">
        <v>820</v>
      </c>
      <c r="AL163" t="s">
        <v>22</v>
      </c>
      <c r="AM163" t="s">
        <v>38</v>
      </c>
      <c r="AN163" t="s">
        <v>25</v>
      </c>
      <c r="AO163" t="s">
        <v>25</v>
      </c>
      <c r="AP163">
        <v>25</v>
      </c>
      <c r="AQ163">
        <v>96</v>
      </c>
      <c r="AS163" t="s">
        <v>51</v>
      </c>
      <c r="AT163" t="s">
        <v>515</v>
      </c>
      <c r="AU163" t="s">
        <v>25</v>
      </c>
      <c r="AW163" t="s">
        <v>3395</v>
      </c>
      <c r="AX163" t="s">
        <v>987</v>
      </c>
      <c r="AY163" t="s">
        <v>1530</v>
      </c>
      <c r="AZ163">
        <v>5865470</v>
      </c>
      <c r="BA163" t="s">
        <v>51</v>
      </c>
      <c r="BB163" s="4">
        <v>43949.523576388892</v>
      </c>
      <c r="BD163" t="s">
        <v>29</v>
      </c>
      <c r="BG163" t="s">
        <v>987</v>
      </c>
      <c r="BH163" t="s">
        <v>1530</v>
      </c>
      <c r="BI163" s="3">
        <v>43963.382309074077</v>
      </c>
      <c r="BJ163" t="s">
        <v>902</v>
      </c>
      <c r="BK163" s="30" t="s">
        <v>531</v>
      </c>
      <c r="BL163" s="3">
        <v>43963.382334166665</v>
      </c>
      <c r="BM163" t="s">
        <v>31</v>
      </c>
      <c r="BN163" t="s">
        <v>32</v>
      </c>
      <c r="BO163" t="s">
        <v>4563</v>
      </c>
      <c r="BP163" t="s">
        <v>3396</v>
      </c>
      <c r="BQ163" t="s">
        <v>852</v>
      </c>
      <c r="BR163" t="s">
        <v>28</v>
      </c>
      <c r="BS163" t="s">
        <v>28</v>
      </c>
      <c r="BT163" t="s">
        <v>2515</v>
      </c>
      <c r="BU163" s="3">
        <v>43867.555879629632</v>
      </c>
      <c r="BV163" t="s">
        <v>803</v>
      </c>
      <c r="BW163" s="3">
        <v>43963.397353194443</v>
      </c>
      <c r="BX163" t="s">
        <v>3397</v>
      </c>
      <c r="CG163"/>
      <c r="CH163"/>
      <c r="CI163"/>
      <c r="CY163"/>
      <c r="DA163"/>
      <c r="DE163"/>
      <c r="DF163"/>
    </row>
    <row r="164" spans="1:110" x14ac:dyDescent="0.25">
      <c r="A164" s="1">
        <f>IF(Veg_Table[[#This Row],[VP_STATUS]]="Hold",0,IF(OR(AND(Veg_Table[[#This Row],[PRESCRIP]]="NW_No Work",Veg_Table[[#This Row],[VP_STATUS]]&lt;&gt;"No Work Required Under EVM"),AND(Veg_Table[[#This Row],[VP_STATUS]]="No Work Required Under EVM",Veg_Table[[#This Row],[PRESCRIP]]&lt;&gt;"NW_No Work")),1,0))</f>
        <v>0</v>
      </c>
      <c r="B164" s="1">
        <f>IF(Veg_Table[[#This Row],[SPECIES]]="",1,0)</f>
        <v>0</v>
      </c>
      <c r="C164" s="1">
        <f>IF(Veg_Table[[#This Row],[DIAMETER]]="",1,0)</f>
        <v>0</v>
      </c>
      <c r="D164" s="1">
        <f>IF(Veg_Table[[#This Row],[HEIGHT]]="",1,0)</f>
        <v>0</v>
      </c>
      <c r="E16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64" s="1">
        <f>IF(AND(Veg_Table[[#This Row],[TAT_RESULT]]="ABATE",Veg_Table[[#This Row],[PRESCRIP]]="NW_No Work"),1,0)</f>
        <v>0</v>
      </c>
      <c r="G164" s="1">
        <f>IF(OR(Veg_Table[[#This Row],[Prescription R-Scale]]="NA",Veg_Table[[#This Row],[Diameter R-Scale]]="NA"),0,IF(Veg_Table[[#This Row],[Diameter R-Scale]]&lt;&gt;Veg_Table[[#This Row],[Prescription R-Scale]],1,0))</f>
        <v>0</v>
      </c>
      <c r="H164" s="1">
        <f>IF(OR(AND(Veg_Table[[#This Row],[PRESCRIP]]="BC_Br Rmv", Veg_Table[[#This Row],[WOOD_MAN]]&lt;&gt;"Not Needed"),AND(Veg_Table[[#This Row],[PRESCRIP]]="BCS_Br Rmv+Trt", Veg_Table[[#This Row],[WOOD_MAN]]&lt;&gt;"Not Needed")),1,0)</f>
        <v>0</v>
      </c>
      <c r="I164" s="1">
        <f ca="1">IF(AND(Veg_Table[[#This Row],[Prescription_Changed]]="Yes",Veg_Table[[#This Row],[TAT_RESULT]]=""),1,0)</f>
        <v>0</v>
      </c>
      <c r="J164" s="1">
        <f ca="1">SUM(Veg_Table[[#This Row],[Prescription and Status do not match]:[Prescription_Edited_And_TAT_Is_Blank]])</f>
        <v>1</v>
      </c>
      <c r="K164" s="1">
        <f ca="1">IF(Veg_Table[[#This Row],[Sum of Errors]]&gt;0,1,0)</f>
        <v>1</v>
      </c>
      <c r="L164" s="1">
        <f>1</f>
        <v>1</v>
      </c>
      <c r="M16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64" s="1">
        <f>IF(OR(MID(Veg_Table[[#This Row],[PRESCRIP]],2,1)="1",MID(Veg_Table[[#This Row],[PRESCRIP]],2,1)="2",MID(Veg_Table[[#This Row],[PRESCRIP]],2,1)="3",MID(Veg_Table[[#This Row],[PRESCRIP]],2,1)="4"),_xlfn.NUMBERVALUE(MID(Veg_Table[[#This Row],[PRESCRIP]],2,1)),"NA")</f>
        <v>1</v>
      </c>
      <c r="O164" s="1">
        <f>WEEKNUM(Veg_Table[[#This Row],[EVM_LAST_EDITED_Day]],2)</f>
        <v>20</v>
      </c>
      <c r="P164" s="25">
        <f>IFERROR(DATE(YEAR(Veg_Table[[#This Row],[EVM_LAST_EDITED2]]),MONTH(Veg_Table[[#This Row],[EVM_LAST_EDITED2]]),DAY(Veg_Table[[#This Row],[EVM_LAST_EDITED2]])),DATE(2019,1,1))</f>
        <v>43963</v>
      </c>
      <c r="Q164" s="3">
        <f>VALUE(SUBSTITUTE(Veg_Table[[#This Row],[EVM_LAST_EDITED]],",",""))</f>
        <v>43963.3869304861</v>
      </c>
      <c r="R164" s="1" t="str">
        <f>_xlfn.IFNA(IF(Veg_Table[[#This Row],[EVM_LAST_EDITOR]]="","zBlank EVM Last Editor",VLOOKUP(Veg_Table[[#This Row],[EVM_LAST_EDITOR]],Roster_Table[#All],4,FALSE)),"zAWRR Not in Roster")</f>
        <v>zAWRR Not in Roster</v>
      </c>
      <c r="S164" s="1" t="str">
        <f>_xlfn.IFNA(IF(Veg_Table[[#This Row],[EVM_LAST_EDITOR]]="","zBlank EVM Last Editor",VLOOKUP(Veg_Table[[#This Row],[EVM_LAST_EDITOR]],Roster_Table[#All],16,FALSE)),"zCompany_AWRR not in Roster")</f>
        <v>zCompany_AWRR not in Roster</v>
      </c>
      <c r="T164" s="2">
        <f>IFERROR(DATE(YEAR(Veg_Table[[#This Row],[Created2]]),MONTH(Veg_Table[[#This Row],[Created2]]),DAY(Veg_Table[[#This Row],[Created2]])),DATE(2019,1,1))</f>
        <v>43886</v>
      </c>
      <c r="U164" s="3">
        <f>VALUE(SUBSTITUTE(Veg_Table[[#This Row],[Created]],",",""))</f>
        <v>43886.577025462997</v>
      </c>
      <c r="V164" s="3" t="str">
        <f ca="1">IFERROR(_xlfn.IFNA(CELL("contents",INDIRECT(_xlfn.CONCAT("Veg_Table_Production_Data!",ADDRESS(MATCH(_xlfn.MAXIFS(#REF!,#REF!,"="&amp;Veg_Table[[#This Row],[AUTO_ID]],#REF!,"&lt;"&amp;Veg_Table[[#This Row],[EVM_LAST_EDITED_Day]]),#REF!,0),COLUMN(#REF!),4,1,)))),""),"")</f>
        <v/>
      </c>
      <c r="W164" s="3" t="str">
        <f ca="1">IF(Veg_Table[[#This Row],[Previous_Prescription]]="","No",IF(Veg_Table[[#This Row],[Previous_Prescription]]=Veg_Table[[#This Row],[PRESCRIP]],"No","Yes"))</f>
        <v>No</v>
      </c>
      <c r="X164" s="3" t="str">
        <f>IF(Veg_Table[[#This Row],[EVM_LAST_EDITED_Day]]=Veg_Table[[#This Row],[Created_Day]],"New","Old")</f>
        <v>Old</v>
      </c>
      <c r="Y164" s="1">
        <f>IFERROR(IF(FIND("delete",LOWER(Veg_Table[[#This Row],[PI_COMMENTS]]))&gt;=1,1,0),0)</f>
        <v>0</v>
      </c>
      <c r="Z164" s="1" t="str">
        <f>_xlfn.IFNA(IF(Veg_Table[[#This Row],[EVM_LAST_EDITOR]]="","Yes",VLOOKUP(Veg_Table[[#This Row],[EVM_LAST_EDITOR]],Roster_Table[#All],15,FALSE)),"Yes")</f>
        <v>Yes</v>
      </c>
      <c r="AA16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4" s="1" t="str">
        <f>_xlfn.IFNA(VLOOKUP(Veg_Table[[#This Row],[EVM_LAST_EDITOR]],Roster_Table[#All],3,FALSE),"zAWRR Not in Roster")</f>
        <v>zAWRR Not in Roster</v>
      </c>
      <c r="AC164" s="1" t="str">
        <f>_xlfn.IFNA(VLOOKUP(Veg_Table[[#This Row],[EVM_LAST_EDITOR]],Roster_Table[#All],2,FALSE),"zAWRR Not in Roster")</f>
        <v>zAWRR Not in Roster</v>
      </c>
      <c r="AD164" s="1" t="str">
        <f>IF(_xlfn.CONCAT(Veg_Table[[#This Row],[First_Name]]," ",Veg_Table[[#This Row],[Last_Name]])="zAWRR Not in Roster zAWRR Not in Roster","zAWRR Not in Roster",_xlfn.CONCAT(Veg_Table[[#This Row],[First_Name]]," ",Veg_Table[[#This Row],[Last_Name]]))</f>
        <v>zAWRR Not in Roster</v>
      </c>
      <c r="AE164">
        <v>1781085</v>
      </c>
      <c r="AF164" t="s">
        <v>2982</v>
      </c>
      <c r="AG164" t="s">
        <v>30</v>
      </c>
      <c r="AH164" t="s">
        <v>2261</v>
      </c>
      <c r="AI164" t="s">
        <v>1880</v>
      </c>
      <c r="AJ164" t="s">
        <v>820</v>
      </c>
      <c r="AK164" t="s">
        <v>28</v>
      </c>
      <c r="AL164" t="s">
        <v>830</v>
      </c>
      <c r="AM164" t="s">
        <v>38</v>
      </c>
      <c r="AN164" t="s">
        <v>25</v>
      </c>
      <c r="AO164" t="s">
        <v>25</v>
      </c>
      <c r="AP164">
        <v>9</v>
      </c>
      <c r="AQ164">
        <v>55</v>
      </c>
      <c r="AR164" t="s">
        <v>28</v>
      </c>
      <c r="AS164" t="s">
        <v>532</v>
      </c>
      <c r="AT164" t="s">
        <v>515</v>
      </c>
      <c r="AU164" t="s">
        <v>25</v>
      </c>
      <c r="AV164" t="s">
        <v>28</v>
      </c>
      <c r="AW164" t="s">
        <v>2983</v>
      </c>
      <c r="AX164" t="s">
        <v>534</v>
      </c>
      <c r="AY164" t="s">
        <v>28</v>
      </c>
      <c r="AZ164">
        <v>5746657</v>
      </c>
      <c r="BA164" t="s">
        <v>532</v>
      </c>
      <c r="BB164" s="4">
        <v>43944.705085983798</v>
      </c>
      <c r="BC164" t="s">
        <v>28</v>
      </c>
      <c r="BD164" t="s">
        <v>29</v>
      </c>
      <c r="BF164" t="s">
        <v>28</v>
      </c>
      <c r="BG164" t="s">
        <v>534</v>
      </c>
      <c r="BH164" t="s">
        <v>28</v>
      </c>
      <c r="BI164" s="3">
        <v>43962</v>
      </c>
      <c r="BJ164" t="s">
        <v>4942</v>
      </c>
      <c r="BK164" s="30" t="s">
        <v>859</v>
      </c>
      <c r="BL164" s="3">
        <v>43963.386930486115</v>
      </c>
      <c r="BM164" t="s">
        <v>31</v>
      </c>
      <c r="BN164" t="s">
        <v>32</v>
      </c>
      <c r="BO164" t="s">
        <v>2262</v>
      </c>
      <c r="BP164" t="s">
        <v>2263</v>
      </c>
      <c r="BQ164" t="s">
        <v>826</v>
      </c>
      <c r="BR164" t="s">
        <v>28</v>
      </c>
      <c r="BS164" t="s">
        <v>28</v>
      </c>
      <c r="BT164" t="s">
        <v>883</v>
      </c>
      <c r="BU164" s="3">
        <v>43886.577025462961</v>
      </c>
      <c r="BV164" t="s">
        <v>803</v>
      </c>
      <c r="BW164" s="3">
        <v>43963.397353194443</v>
      </c>
      <c r="BX164" t="s">
        <v>2984</v>
      </c>
      <c r="CG164"/>
      <c r="CH164"/>
      <c r="CI164"/>
      <c r="CY164"/>
      <c r="DA164"/>
      <c r="DE164"/>
      <c r="DF164"/>
    </row>
    <row r="165" spans="1:110" x14ac:dyDescent="0.25">
      <c r="A165" s="1">
        <f>IF(Veg_Table[[#This Row],[VP_STATUS]]="Hold",0,IF(OR(AND(Veg_Table[[#This Row],[PRESCRIP]]="NW_No Work",Veg_Table[[#This Row],[VP_STATUS]]&lt;&gt;"No Work Required Under EVM"),AND(Veg_Table[[#This Row],[VP_STATUS]]="No Work Required Under EVM",Veg_Table[[#This Row],[PRESCRIP]]&lt;&gt;"NW_No Work")),1,0))</f>
        <v>0</v>
      </c>
      <c r="B165" s="1">
        <f>IF(Veg_Table[[#This Row],[SPECIES]]="",1,0)</f>
        <v>0</v>
      </c>
      <c r="C165" s="1">
        <f>IF(Veg_Table[[#This Row],[DIAMETER]]="",1,0)</f>
        <v>0</v>
      </c>
      <c r="D165" s="1">
        <f>IF(Veg_Table[[#This Row],[HEIGHT]]="",1,0)</f>
        <v>0</v>
      </c>
      <c r="E16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65" s="1">
        <f>IF(AND(Veg_Table[[#This Row],[TAT_RESULT]]="ABATE",Veg_Table[[#This Row],[PRESCRIP]]="NW_No Work"),1,0)</f>
        <v>0</v>
      </c>
      <c r="G165" s="1">
        <f>IF(OR(Veg_Table[[#This Row],[Prescription R-Scale]]="NA",Veg_Table[[#This Row],[Diameter R-Scale]]="NA"),0,IF(Veg_Table[[#This Row],[Diameter R-Scale]]&lt;&gt;Veg_Table[[#This Row],[Prescription R-Scale]],1,0))</f>
        <v>0</v>
      </c>
      <c r="H165" s="1">
        <f>IF(OR(AND(Veg_Table[[#This Row],[PRESCRIP]]="BC_Br Rmv", Veg_Table[[#This Row],[WOOD_MAN]]&lt;&gt;"Not Needed"),AND(Veg_Table[[#This Row],[PRESCRIP]]="BCS_Br Rmv+Trt", Veg_Table[[#This Row],[WOOD_MAN]]&lt;&gt;"Not Needed")),1,0)</f>
        <v>0</v>
      </c>
      <c r="I165" s="1">
        <f ca="1">IF(AND(Veg_Table[[#This Row],[Prescription_Changed]]="Yes",Veg_Table[[#This Row],[TAT_RESULT]]=""),1,0)</f>
        <v>0</v>
      </c>
      <c r="J165" s="1">
        <f ca="1">SUM(Veg_Table[[#This Row],[Prescription and Status do not match]:[Prescription_Edited_And_TAT_Is_Blank]])</f>
        <v>1</v>
      </c>
      <c r="K165" s="1">
        <f ca="1">IF(Veg_Table[[#This Row],[Sum of Errors]]&gt;0,1,0)</f>
        <v>1</v>
      </c>
      <c r="L165" s="1">
        <f>1</f>
        <v>1</v>
      </c>
      <c r="M16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65" s="1">
        <f>IF(OR(MID(Veg_Table[[#This Row],[PRESCRIP]],2,1)="1",MID(Veg_Table[[#This Row],[PRESCRIP]],2,1)="2",MID(Veg_Table[[#This Row],[PRESCRIP]],2,1)="3",MID(Veg_Table[[#This Row],[PRESCRIP]],2,1)="4"),_xlfn.NUMBERVALUE(MID(Veg_Table[[#This Row],[PRESCRIP]],2,1)),"NA")</f>
        <v>1</v>
      </c>
      <c r="O165" s="1">
        <f>WEEKNUM(Veg_Table[[#This Row],[EVM_LAST_EDITED_Day]],2)</f>
        <v>20</v>
      </c>
      <c r="P165" s="25">
        <f>IFERROR(DATE(YEAR(Veg_Table[[#This Row],[EVM_LAST_EDITED2]]),MONTH(Veg_Table[[#This Row],[EVM_LAST_EDITED2]]),DAY(Veg_Table[[#This Row],[EVM_LAST_EDITED2]])),DATE(2019,1,1))</f>
        <v>43963</v>
      </c>
      <c r="Q165" s="3">
        <f>VALUE(SUBSTITUTE(Veg_Table[[#This Row],[EVM_LAST_EDITED]],",",""))</f>
        <v>43963.387377534702</v>
      </c>
      <c r="R165" s="1" t="str">
        <f>_xlfn.IFNA(IF(Veg_Table[[#This Row],[EVM_LAST_EDITOR]]="","zBlank EVM Last Editor",VLOOKUP(Veg_Table[[#This Row],[EVM_LAST_EDITOR]],Roster_Table[#All],4,FALSE)),"zAWRR Not in Roster")</f>
        <v>zAWRR Not in Roster</v>
      </c>
      <c r="S165" s="1" t="str">
        <f>_xlfn.IFNA(IF(Veg_Table[[#This Row],[EVM_LAST_EDITOR]]="","zBlank EVM Last Editor",VLOOKUP(Veg_Table[[#This Row],[EVM_LAST_EDITOR]],Roster_Table[#All],16,FALSE)),"zCompany_AWRR not in Roster")</f>
        <v>zCompany_AWRR not in Roster</v>
      </c>
      <c r="T165" s="2">
        <f>IFERROR(DATE(YEAR(Veg_Table[[#This Row],[Created2]]),MONTH(Veg_Table[[#This Row],[Created2]]),DAY(Veg_Table[[#This Row],[Created2]])),DATE(2019,1,1))</f>
        <v>43887</v>
      </c>
      <c r="U165" s="3">
        <f>VALUE(SUBSTITUTE(Veg_Table[[#This Row],[Created]],",",""))</f>
        <v>43887.611932870401</v>
      </c>
      <c r="V165" s="3" t="str">
        <f ca="1">IFERROR(_xlfn.IFNA(CELL("contents",INDIRECT(_xlfn.CONCAT("Veg_Table_Production_Data!",ADDRESS(MATCH(_xlfn.MAXIFS(#REF!,#REF!,"="&amp;Veg_Table[[#This Row],[AUTO_ID]],#REF!,"&lt;"&amp;Veg_Table[[#This Row],[EVM_LAST_EDITED_Day]]),#REF!,0),COLUMN(#REF!),4,1,)))),""),"")</f>
        <v/>
      </c>
      <c r="W165" s="3" t="str">
        <f ca="1">IF(Veg_Table[[#This Row],[Previous_Prescription]]="","No",IF(Veg_Table[[#This Row],[Previous_Prescription]]=Veg_Table[[#This Row],[PRESCRIP]],"No","Yes"))</f>
        <v>No</v>
      </c>
      <c r="X165" s="3" t="str">
        <f>IF(Veg_Table[[#This Row],[EVM_LAST_EDITED_Day]]=Veg_Table[[#This Row],[Created_Day]],"New","Old")</f>
        <v>Old</v>
      </c>
      <c r="Y165" s="1">
        <f>IFERROR(IF(FIND("delete",LOWER(Veg_Table[[#This Row],[PI_COMMENTS]]))&gt;=1,1,0),0)</f>
        <v>0</v>
      </c>
      <c r="Z165" s="1" t="str">
        <f>_xlfn.IFNA(IF(Veg_Table[[#This Row],[EVM_LAST_EDITOR]]="","Yes",VLOOKUP(Veg_Table[[#This Row],[EVM_LAST_EDITOR]],Roster_Table[#All],15,FALSE)),"Yes")</f>
        <v>Yes</v>
      </c>
      <c r="AA16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5" s="1" t="str">
        <f>_xlfn.IFNA(VLOOKUP(Veg_Table[[#This Row],[EVM_LAST_EDITOR]],Roster_Table[#All],3,FALSE),"zAWRR Not in Roster")</f>
        <v>zAWRR Not in Roster</v>
      </c>
      <c r="AC165" s="1" t="str">
        <f>_xlfn.IFNA(VLOOKUP(Veg_Table[[#This Row],[EVM_LAST_EDITOR]],Roster_Table[#All],2,FALSE),"zAWRR Not in Roster")</f>
        <v>zAWRR Not in Roster</v>
      </c>
      <c r="AD165" s="1" t="str">
        <f>IF(_xlfn.CONCAT(Veg_Table[[#This Row],[First_Name]]," ",Veg_Table[[#This Row],[Last_Name]])="zAWRR Not in Roster zAWRR Not in Roster","zAWRR Not in Roster",_xlfn.CONCAT(Veg_Table[[#This Row],[First_Name]]," ",Veg_Table[[#This Row],[Last_Name]]))</f>
        <v>zAWRR Not in Roster</v>
      </c>
      <c r="AE165">
        <v>1781587</v>
      </c>
      <c r="AF165" t="s">
        <v>3015</v>
      </c>
      <c r="AG165" t="s">
        <v>30</v>
      </c>
      <c r="AH165" t="s">
        <v>1743</v>
      </c>
      <c r="AI165" t="s">
        <v>3016</v>
      </c>
      <c r="AJ165" t="s">
        <v>820</v>
      </c>
      <c r="AK165" t="s">
        <v>28</v>
      </c>
      <c r="AL165" t="s">
        <v>22</v>
      </c>
      <c r="AM165" t="s">
        <v>529</v>
      </c>
      <c r="AN165" t="s">
        <v>25</v>
      </c>
      <c r="AO165" t="s">
        <v>25</v>
      </c>
      <c r="AP165">
        <v>5</v>
      </c>
      <c r="AQ165">
        <v>25</v>
      </c>
      <c r="AR165" t="s">
        <v>28</v>
      </c>
      <c r="AS165" t="s">
        <v>45</v>
      </c>
      <c r="AT165" t="s">
        <v>522</v>
      </c>
      <c r="AU165" t="s">
        <v>25</v>
      </c>
      <c r="AV165" t="s">
        <v>519</v>
      </c>
      <c r="AW165" t="s">
        <v>3017</v>
      </c>
      <c r="AX165" t="s">
        <v>534</v>
      </c>
      <c r="AY165" t="s">
        <v>28</v>
      </c>
      <c r="AZ165">
        <v>12</v>
      </c>
      <c r="BA165" t="s">
        <v>45</v>
      </c>
      <c r="BB165" s="4">
        <v>43948.681231354167</v>
      </c>
      <c r="BC165" t="s">
        <v>2563</v>
      </c>
      <c r="BD165" t="s">
        <v>29</v>
      </c>
      <c r="BF165" t="s">
        <v>28</v>
      </c>
      <c r="BG165" t="s">
        <v>534</v>
      </c>
      <c r="BH165" t="s">
        <v>28</v>
      </c>
      <c r="BI165" s="3">
        <v>43962</v>
      </c>
      <c r="BJ165" t="s">
        <v>4946</v>
      </c>
      <c r="BK165" s="30" t="s">
        <v>859</v>
      </c>
      <c r="BL165" s="3">
        <v>43963.387377534724</v>
      </c>
      <c r="BM165" t="s">
        <v>31</v>
      </c>
      <c r="BN165" t="s">
        <v>32</v>
      </c>
      <c r="BO165" t="s">
        <v>3506</v>
      </c>
      <c r="BP165" t="s">
        <v>1746</v>
      </c>
      <c r="BQ165" t="s">
        <v>826</v>
      </c>
      <c r="BR165" t="s">
        <v>28</v>
      </c>
      <c r="BS165" t="s">
        <v>28</v>
      </c>
      <c r="BT165" t="s">
        <v>140</v>
      </c>
      <c r="BU165" s="3">
        <v>43887.611932870372</v>
      </c>
      <c r="BV165" t="s">
        <v>803</v>
      </c>
      <c r="BW165" s="3">
        <v>43963.397353194443</v>
      </c>
      <c r="BX165" t="s">
        <v>3018</v>
      </c>
      <c r="CG165"/>
      <c r="CH165"/>
      <c r="CI165"/>
      <c r="CY165"/>
      <c r="DA165"/>
      <c r="DE165"/>
      <c r="DF165"/>
    </row>
    <row r="166" spans="1:110" x14ac:dyDescent="0.25">
      <c r="A166" s="1">
        <f>IF(Veg_Table[[#This Row],[VP_STATUS]]="Hold",0,IF(OR(AND(Veg_Table[[#This Row],[PRESCRIP]]="NW_No Work",Veg_Table[[#This Row],[VP_STATUS]]&lt;&gt;"No Work Required Under EVM"),AND(Veg_Table[[#This Row],[VP_STATUS]]="No Work Required Under EVM",Veg_Table[[#This Row],[PRESCRIP]]&lt;&gt;"NW_No Work")),1,0))</f>
        <v>0</v>
      </c>
      <c r="B166" s="1">
        <f>IF(Veg_Table[[#This Row],[SPECIES]]="",1,0)</f>
        <v>0</v>
      </c>
      <c r="C166" s="1">
        <f>IF(Veg_Table[[#This Row],[DIAMETER]]="",1,0)</f>
        <v>0</v>
      </c>
      <c r="D166" s="1">
        <f>IF(Veg_Table[[#This Row],[HEIGHT]]="",1,0)</f>
        <v>0</v>
      </c>
      <c r="E16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66" s="1">
        <f>IF(AND(Veg_Table[[#This Row],[TAT_RESULT]]="ABATE",Veg_Table[[#This Row],[PRESCRIP]]="NW_No Work"),1,0)</f>
        <v>0</v>
      </c>
      <c r="G166" s="1">
        <f>IF(OR(Veg_Table[[#This Row],[Prescription R-Scale]]="NA",Veg_Table[[#This Row],[Diameter R-Scale]]="NA"),0,IF(Veg_Table[[#This Row],[Diameter R-Scale]]&lt;&gt;Veg_Table[[#This Row],[Prescription R-Scale]],1,0))</f>
        <v>0</v>
      </c>
      <c r="H166" s="1">
        <f>IF(OR(AND(Veg_Table[[#This Row],[PRESCRIP]]="BC_Br Rmv", Veg_Table[[#This Row],[WOOD_MAN]]&lt;&gt;"Not Needed"),AND(Veg_Table[[#This Row],[PRESCRIP]]="BCS_Br Rmv+Trt", Veg_Table[[#This Row],[WOOD_MAN]]&lt;&gt;"Not Needed")),1,0)</f>
        <v>0</v>
      </c>
      <c r="I166" s="1">
        <f ca="1">IF(AND(Veg_Table[[#This Row],[Prescription_Changed]]="Yes",Veg_Table[[#This Row],[TAT_RESULT]]=""),1,0)</f>
        <v>0</v>
      </c>
      <c r="J166" s="1">
        <f ca="1">SUM(Veg_Table[[#This Row],[Prescription and Status do not match]:[Prescription_Edited_And_TAT_Is_Blank]])</f>
        <v>1</v>
      </c>
      <c r="K166" s="1">
        <f ca="1">IF(Veg_Table[[#This Row],[Sum of Errors]]&gt;0,1,0)</f>
        <v>1</v>
      </c>
      <c r="L166" s="1">
        <f>1</f>
        <v>1</v>
      </c>
      <c r="M16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66" s="1">
        <f>IF(OR(MID(Veg_Table[[#This Row],[PRESCRIP]],2,1)="1",MID(Veg_Table[[#This Row],[PRESCRIP]],2,1)="2",MID(Veg_Table[[#This Row],[PRESCRIP]],2,1)="3",MID(Veg_Table[[#This Row],[PRESCRIP]],2,1)="4"),_xlfn.NUMBERVALUE(MID(Veg_Table[[#This Row],[PRESCRIP]],2,1)),"NA")</f>
        <v>1</v>
      </c>
      <c r="O166" s="1">
        <f>WEEKNUM(Veg_Table[[#This Row],[EVM_LAST_EDITED_Day]],2)</f>
        <v>20</v>
      </c>
      <c r="P166" s="25">
        <f>IFERROR(DATE(YEAR(Veg_Table[[#This Row],[EVM_LAST_EDITED2]]),MONTH(Veg_Table[[#This Row],[EVM_LAST_EDITED2]]),DAY(Veg_Table[[#This Row],[EVM_LAST_EDITED2]])),DATE(2019,1,1))</f>
        <v>43963</v>
      </c>
      <c r="Q166" s="3">
        <f>VALUE(SUBSTITUTE(Veg_Table[[#This Row],[EVM_LAST_EDITED]],",",""))</f>
        <v>43963.387785844898</v>
      </c>
      <c r="R166" s="1" t="str">
        <f>_xlfn.IFNA(IF(Veg_Table[[#This Row],[EVM_LAST_EDITOR]]="","zBlank EVM Last Editor",VLOOKUP(Veg_Table[[#This Row],[EVM_LAST_EDITOR]],Roster_Table[#All],4,FALSE)),"zAWRR Not in Roster")</f>
        <v>zAWRR Not in Roster</v>
      </c>
      <c r="S166" s="1" t="str">
        <f>_xlfn.IFNA(IF(Veg_Table[[#This Row],[EVM_LAST_EDITOR]]="","zBlank EVM Last Editor",VLOOKUP(Veg_Table[[#This Row],[EVM_LAST_EDITOR]],Roster_Table[#All],16,FALSE)),"zCompany_AWRR not in Roster")</f>
        <v>zCompany_AWRR not in Roster</v>
      </c>
      <c r="T166" s="2">
        <f>IFERROR(DATE(YEAR(Veg_Table[[#This Row],[Created2]]),MONTH(Veg_Table[[#This Row],[Created2]]),DAY(Veg_Table[[#This Row],[Created2]])),DATE(2019,1,1))</f>
        <v>43887</v>
      </c>
      <c r="U166" s="3">
        <f>VALUE(SUBSTITUTE(Veg_Table[[#This Row],[Created]],",",""))</f>
        <v>43887.6191203704</v>
      </c>
      <c r="V166" s="3" t="str">
        <f ca="1">IFERROR(_xlfn.IFNA(CELL("contents",INDIRECT(_xlfn.CONCAT("Veg_Table_Production_Data!",ADDRESS(MATCH(_xlfn.MAXIFS(#REF!,#REF!,"="&amp;Veg_Table[[#This Row],[AUTO_ID]],#REF!,"&lt;"&amp;Veg_Table[[#This Row],[EVM_LAST_EDITED_Day]]),#REF!,0),COLUMN(#REF!),4,1,)))),""),"")</f>
        <v/>
      </c>
      <c r="W166" s="3" t="str">
        <f ca="1">IF(Veg_Table[[#This Row],[Previous_Prescription]]="","No",IF(Veg_Table[[#This Row],[Previous_Prescription]]=Veg_Table[[#This Row],[PRESCRIP]],"No","Yes"))</f>
        <v>No</v>
      </c>
      <c r="X166" s="3" t="str">
        <f>IF(Veg_Table[[#This Row],[EVM_LAST_EDITED_Day]]=Veg_Table[[#This Row],[Created_Day]],"New","Old")</f>
        <v>Old</v>
      </c>
      <c r="Y166" s="1">
        <f>IFERROR(IF(FIND("delete",LOWER(Veg_Table[[#This Row],[PI_COMMENTS]]))&gt;=1,1,0),0)</f>
        <v>0</v>
      </c>
      <c r="Z166" s="1" t="str">
        <f>_xlfn.IFNA(IF(Veg_Table[[#This Row],[EVM_LAST_EDITOR]]="","Yes",VLOOKUP(Veg_Table[[#This Row],[EVM_LAST_EDITOR]],Roster_Table[#All],15,FALSE)),"Yes")</f>
        <v>Yes</v>
      </c>
      <c r="AA16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6" s="1" t="str">
        <f>_xlfn.IFNA(VLOOKUP(Veg_Table[[#This Row],[EVM_LAST_EDITOR]],Roster_Table[#All],3,FALSE),"zAWRR Not in Roster")</f>
        <v>zAWRR Not in Roster</v>
      </c>
      <c r="AC166" s="1" t="str">
        <f>_xlfn.IFNA(VLOOKUP(Veg_Table[[#This Row],[EVM_LAST_EDITOR]],Roster_Table[#All],2,FALSE),"zAWRR Not in Roster")</f>
        <v>zAWRR Not in Roster</v>
      </c>
      <c r="AD166" s="1" t="str">
        <f>IF(_xlfn.CONCAT(Veg_Table[[#This Row],[First_Name]]," ",Veg_Table[[#This Row],[Last_Name]])="zAWRR Not in Roster zAWRR Not in Roster","zAWRR Not in Roster",_xlfn.CONCAT(Veg_Table[[#This Row],[First_Name]]," ",Veg_Table[[#This Row],[Last_Name]]))</f>
        <v>zAWRR Not in Roster</v>
      </c>
      <c r="AE166">
        <v>1781615</v>
      </c>
      <c r="AF166" t="s">
        <v>3019</v>
      </c>
      <c r="AG166" t="s">
        <v>30</v>
      </c>
      <c r="AH166" t="s">
        <v>1743</v>
      </c>
      <c r="AI166" t="s">
        <v>3016</v>
      </c>
      <c r="AJ166" t="s">
        <v>820</v>
      </c>
      <c r="AK166" t="s">
        <v>28</v>
      </c>
      <c r="AL166" t="s">
        <v>22</v>
      </c>
      <c r="AM166" t="s">
        <v>529</v>
      </c>
      <c r="AN166" t="s">
        <v>25</v>
      </c>
      <c r="AO166" t="s">
        <v>25</v>
      </c>
      <c r="AP166">
        <v>4</v>
      </c>
      <c r="AQ166">
        <v>25</v>
      </c>
      <c r="AR166" t="s">
        <v>28</v>
      </c>
      <c r="AS166" t="s">
        <v>45</v>
      </c>
      <c r="AT166" t="s">
        <v>522</v>
      </c>
      <c r="AU166" t="s">
        <v>25</v>
      </c>
      <c r="AV166" t="s">
        <v>28</v>
      </c>
      <c r="AW166" t="s">
        <v>3020</v>
      </c>
      <c r="AX166" t="s">
        <v>534</v>
      </c>
      <c r="AY166" t="s">
        <v>28</v>
      </c>
      <c r="AZ166">
        <v>12</v>
      </c>
      <c r="BA166" t="s">
        <v>45</v>
      </c>
      <c r="BB166" s="4">
        <v>43948.682385567132</v>
      </c>
      <c r="BC166" t="s">
        <v>2563</v>
      </c>
      <c r="BD166" t="s">
        <v>29</v>
      </c>
      <c r="BF166" t="s">
        <v>28</v>
      </c>
      <c r="BG166" t="s">
        <v>534</v>
      </c>
      <c r="BH166" t="s">
        <v>28</v>
      </c>
      <c r="BI166" s="3">
        <v>43962</v>
      </c>
      <c r="BJ166" t="s">
        <v>4946</v>
      </c>
      <c r="BK166" s="30" t="s">
        <v>859</v>
      </c>
      <c r="BL166" s="3">
        <v>43963.387785844905</v>
      </c>
      <c r="BM166" t="s">
        <v>31</v>
      </c>
      <c r="BN166" t="s">
        <v>32</v>
      </c>
      <c r="BO166" t="s">
        <v>3506</v>
      </c>
      <c r="BP166" t="s">
        <v>1746</v>
      </c>
      <c r="BQ166" t="s">
        <v>826</v>
      </c>
      <c r="BR166" t="s">
        <v>28</v>
      </c>
      <c r="BS166" t="s">
        <v>28</v>
      </c>
      <c r="BT166" t="s">
        <v>140</v>
      </c>
      <c r="BU166" s="3">
        <v>43887.619120370371</v>
      </c>
      <c r="BV166" t="s">
        <v>803</v>
      </c>
      <c r="BW166" s="3">
        <v>43963.397353194443</v>
      </c>
      <c r="BX166" t="s">
        <v>3021</v>
      </c>
      <c r="CG166"/>
      <c r="CH166"/>
      <c r="CI166"/>
      <c r="CY166"/>
      <c r="DA166"/>
      <c r="DE166"/>
      <c r="DF166"/>
    </row>
    <row r="167" spans="1:110" x14ac:dyDescent="0.25">
      <c r="A167" s="1">
        <f>IF(Veg_Table[[#This Row],[VP_STATUS]]="Hold",0,IF(OR(AND(Veg_Table[[#This Row],[PRESCRIP]]="NW_No Work",Veg_Table[[#This Row],[VP_STATUS]]&lt;&gt;"No Work Required Under EVM"),AND(Veg_Table[[#This Row],[VP_STATUS]]="No Work Required Under EVM",Veg_Table[[#This Row],[PRESCRIP]]&lt;&gt;"NW_No Work")),1,0))</f>
        <v>0</v>
      </c>
      <c r="B167" s="1">
        <f>IF(Veg_Table[[#This Row],[SPECIES]]="",1,0)</f>
        <v>0</v>
      </c>
      <c r="C167" s="1">
        <f>IF(Veg_Table[[#This Row],[DIAMETER]]="",1,0)</f>
        <v>0</v>
      </c>
      <c r="D167" s="1">
        <f>IF(Veg_Table[[#This Row],[HEIGHT]]="",1,0)</f>
        <v>0</v>
      </c>
      <c r="E16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67" s="1">
        <f>IF(AND(Veg_Table[[#This Row],[TAT_RESULT]]="ABATE",Veg_Table[[#This Row],[PRESCRIP]]="NW_No Work"),1,0)</f>
        <v>0</v>
      </c>
      <c r="G167" s="1">
        <f>IF(OR(Veg_Table[[#This Row],[Prescription R-Scale]]="NA",Veg_Table[[#This Row],[Diameter R-Scale]]="NA"),0,IF(Veg_Table[[#This Row],[Diameter R-Scale]]&lt;&gt;Veg_Table[[#This Row],[Prescription R-Scale]],1,0))</f>
        <v>0</v>
      </c>
      <c r="H167" s="1">
        <f>IF(OR(AND(Veg_Table[[#This Row],[PRESCRIP]]="BC_Br Rmv", Veg_Table[[#This Row],[WOOD_MAN]]&lt;&gt;"Not Needed"),AND(Veg_Table[[#This Row],[PRESCRIP]]="BCS_Br Rmv+Trt", Veg_Table[[#This Row],[WOOD_MAN]]&lt;&gt;"Not Needed")),1,0)</f>
        <v>0</v>
      </c>
      <c r="I167" s="1">
        <f ca="1">IF(AND(Veg_Table[[#This Row],[Prescription_Changed]]="Yes",Veg_Table[[#This Row],[TAT_RESULT]]=""),1,0)</f>
        <v>0</v>
      </c>
      <c r="J167" s="1">
        <f ca="1">SUM(Veg_Table[[#This Row],[Prescription and Status do not match]:[Prescription_Edited_And_TAT_Is_Blank]])</f>
        <v>1</v>
      </c>
      <c r="K167" s="1">
        <f ca="1">IF(Veg_Table[[#This Row],[Sum of Errors]]&gt;0,1,0)</f>
        <v>1</v>
      </c>
      <c r="L167" s="1">
        <f>1</f>
        <v>1</v>
      </c>
      <c r="M16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67" s="1">
        <f>IF(OR(MID(Veg_Table[[#This Row],[PRESCRIP]],2,1)="1",MID(Veg_Table[[#This Row],[PRESCRIP]],2,1)="2",MID(Veg_Table[[#This Row],[PRESCRIP]],2,1)="3",MID(Veg_Table[[#This Row],[PRESCRIP]],2,1)="4"),_xlfn.NUMBERVALUE(MID(Veg_Table[[#This Row],[PRESCRIP]],2,1)),"NA")</f>
        <v>1</v>
      </c>
      <c r="O167" s="1">
        <f>WEEKNUM(Veg_Table[[#This Row],[EVM_LAST_EDITED_Day]],2)</f>
        <v>20</v>
      </c>
      <c r="P167" s="25">
        <f>IFERROR(DATE(YEAR(Veg_Table[[#This Row],[EVM_LAST_EDITED2]]),MONTH(Veg_Table[[#This Row],[EVM_LAST_EDITED2]]),DAY(Veg_Table[[#This Row],[EVM_LAST_EDITED2]])),DATE(2019,1,1))</f>
        <v>43963</v>
      </c>
      <c r="Q167" s="3">
        <f>VALUE(SUBSTITUTE(Veg_Table[[#This Row],[EVM_LAST_EDITED]],",",""))</f>
        <v>43963.388054282397</v>
      </c>
      <c r="R167" s="1" t="str">
        <f>_xlfn.IFNA(IF(Veg_Table[[#This Row],[EVM_LAST_EDITOR]]="","zBlank EVM Last Editor",VLOOKUP(Veg_Table[[#This Row],[EVM_LAST_EDITOR]],Roster_Table[#All],4,FALSE)),"zAWRR Not in Roster")</f>
        <v>zAWRR Not in Roster</v>
      </c>
      <c r="S167" s="1" t="str">
        <f>_xlfn.IFNA(IF(Veg_Table[[#This Row],[EVM_LAST_EDITOR]]="","zBlank EVM Last Editor",VLOOKUP(Veg_Table[[#This Row],[EVM_LAST_EDITOR]],Roster_Table[#All],16,FALSE)),"zCompany_AWRR not in Roster")</f>
        <v>zCompany_AWRR not in Roster</v>
      </c>
      <c r="T167" s="2">
        <f>IFERROR(DATE(YEAR(Veg_Table[[#This Row],[Created2]]),MONTH(Veg_Table[[#This Row],[Created2]]),DAY(Veg_Table[[#This Row],[Created2]])),DATE(2019,1,1))</f>
        <v>43887</v>
      </c>
      <c r="U167" s="3">
        <f>VALUE(SUBSTITUTE(Veg_Table[[#This Row],[Created]],",",""))</f>
        <v>43887.630312499998</v>
      </c>
      <c r="V167" s="3" t="str">
        <f ca="1">IFERROR(_xlfn.IFNA(CELL("contents",INDIRECT(_xlfn.CONCAT("Veg_Table_Production_Data!",ADDRESS(MATCH(_xlfn.MAXIFS(#REF!,#REF!,"="&amp;Veg_Table[[#This Row],[AUTO_ID]],#REF!,"&lt;"&amp;Veg_Table[[#This Row],[EVM_LAST_EDITED_Day]]),#REF!,0),COLUMN(#REF!),4,1,)))),""),"")</f>
        <v/>
      </c>
      <c r="W167" s="3" t="str">
        <f ca="1">IF(Veg_Table[[#This Row],[Previous_Prescription]]="","No",IF(Veg_Table[[#This Row],[Previous_Prescription]]=Veg_Table[[#This Row],[PRESCRIP]],"No","Yes"))</f>
        <v>No</v>
      </c>
      <c r="X167" s="3" t="str">
        <f>IF(Veg_Table[[#This Row],[EVM_LAST_EDITED_Day]]=Veg_Table[[#This Row],[Created_Day]],"New","Old")</f>
        <v>Old</v>
      </c>
      <c r="Y167" s="1">
        <f>IFERROR(IF(FIND("delete",LOWER(Veg_Table[[#This Row],[PI_COMMENTS]]))&gt;=1,1,0),0)</f>
        <v>0</v>
      </c>
      <c r="Z167" s="1" t="str">
        <f>_xlfn.IFNA(IF(Veg_Table[[#This Row],[EVM_LAST_EDITOR]]="","Yes",VLOOKUP(Veg_Table[[#This Row],[EVM_LAST_EDITOR]],Roster_Table[#All],15,FALSE)),"Yes")</f>
        <v>Yes</v>
      </c>
      <c r="AA16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7" s="1" t="str">
        <f>_xlfn.IFNA(VLOOKUP(Veg_Table[[#This Row],[EVM_LAST_EDITOR]],Roster_Table[#All],3,FALSE),"zAWRR Not in Roster")</f>
        <v>zAWRR Not in Roster</v>
      </c>
      <c r="AC167" s="1" t="str">
        <f>_xlfn.IFNA(VLOOKUP(Veg_Table[[#This Row],[EVM_LAST_EDITOR]],Roster_Table[#All],2,FALSE),"zAWRR Not in Roster")</f>
        <v>zAWRR Not in Roster</v>
      </c>
      <c r="AD167" s="1" t="str">
        <f>IF(_xlfn.CONCAT(Veg_Table[[#This Row],[First_Name]]," ",Veg_Table[[#This Row],[Last_Name]])="zAWRR Not in Roster zAWRR Not in Roster","zAWRR Not in Roster",_xlfn.CONCAT(Veg_Table[[#This Row],[First_Name]]," ",Veg_Table[[#This Row],[Last_Name]]))</f>
        <v>zAWRR Not in Roster</v>
      </c>
      <c r="AE167">
        <v>1781648</v>
      </c>
      <c r="AF167" t="s">
        <v>3024</v>
      </c>
      <c r="AG167" t="s">
        <v>30</v>
      </c>
      <c r="AH167" t="s">
        <v>1743</v>
      </c>
      <c r="AI167" t="s">
        <v>3016</v>
      </c>
      <c r="AJ167" t="s">
        <v>820</v>
      </c>
      <c r="AK167" t="s">
        <v>28</v>
      </c>
      <c r="AL167" t="s">
        <v>22</v>
      </c>
      <c r="AM167" t="s">
        <v>529</v>
      </c>
      <c r="AN167" t="s">
        <v>25</v>
      </c>
      <c r="AO167" t="s">
        <v>25</v>
      </c>
      <c r="AP167">
        <v>6</v>
      </c>
      <c r="AQ167">
        <v>40</v>
      </c>
      <c r="AR167" t="s">
        <v>28</v>
      </c>
      <c r="AS167" t="s">
        <v>45</v>
      </c>
      <c r="AT167" t="s">
        <v>522</v>
      </c>
      <c r="AU167" t="s">
        <v>25</v>
      </c>
      <c r="AV167" t="s">
        <v>519</v>
      </c>
      <c r="AW167" t="s">
        <v>3025</v>
      </c>
      <c r="AX167" t="s">
        <v>534</v>
      </c>
      <c r="AY167" t="s">
        <v>28</v>
      </c>
      <c r="AZ167">
        <v>12</v>
      </c>
      <c r="BA167" t="s">
        <v>45</v>
      </c>
      <c r="BB167" s="4">
        <v>43948.682964722226</v>
      </c>
      <c r="BC167" t="s">
        <v>2563</v>
      </c>
      <c r="BD167" t="s">
        <v>29</v>
      </c>
      <c r="BF167" t="s">
        <v>28</v>
      </c>
      <c r="BG167" t="s">
        <v>534</v>
      </c>
      <c r="BH167" t="s">
        <v>28</v>
      </c>
      <c r="BI167" s="3">
        <v>43962</v>
      </c>
      <c r="BJ167" t="s">
        <v>4946</v>
      </c>
      <c r="BK167" s="30" t="s">
        <v>859</v>
      </c>
      <c r="BL167" s="3">
        <v>43963.388054282404</v>
      </c>
      <c r="BM167" t="s">
        <v>31</v>
      </c>
      <c r="BN167" t="s">
        <v>32</v>
      </c>
      <c r="BO167" t="s">
        <v>3506</v>
      </c>
      <c r="BP167" t="s">
        <v>1746</v>
      </c>
      <c r="BQ167" t="s">
        <v>826</v>
      </c>
      <c r="BR167" t="s">
        <v>28</v>
      </c>
      <c r="BS167" t="s">
        <v>28</v>
      </c>
      <c r="BT167" t="s">
        <v>140</v>
      </c>
      <c r="BU167" s="3">
        <v>43887.630312499998</v>
      </c>
      <c r="BV167" t="s">
        <v>803</v>
      </c>
      <c r="BW167" s="3">
        <v>43963.397353194443</v>
      </c>
      <c r="BX167" t="s">
        <v>3026</v>
      </c>
      <c r="CG167"/>
      <c r="CH167"/>
      <c r="CI167"/>
      <c r="CY167"/>
      <c r="DA167"/>
      <c r="DE167"/>
      <c r="DF167"/>
    </row>
    <row r="168" spans="1:110" x14ac:dyDescent="0.25">
      <c r="A168" s="1">
        <f>IF(Veg_Table[[#This Row],[VP_STATUS]]="Hold",0,IF(OR(AND(Veg_Table[[#This Row],[PRESCRIP]]="NW_No Work",Veg_Table[[#This Row],[VP_STATUS]]&lt;&gt;"No Work Required Under EVM"),AND(Veg_Table[[#This Row],[VP_STATUS]]="No Work Required Under EVM",Veg_Table[[#This Row],[PRESCRIP]]&lt;&gt;"NW_No Work")),1,0))</f>
        <v>0</v>
      </c>
      <c r="B168" s="1">
        <f>IF(Veg_Table[[#This Row],[SPECIES]]="",1,0)</f>
        <v>0</v>
      </c>
      <c r="C168" s="1">
        <f>IF(Veg_Table[[#This Row],[DIAMETER]]="",1,0)</f>
        <v>0</v>
      </c>
      <c r="D168" s="1">
        <f>IF(Veg_Table[[#This Row],[HEIGHT]]="",1,0)</f>
        <v>0</v>
      </c>
      <c r="E16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68" s="1">
        <f>IF(AND(Veg_Table[[#This Row],[TAT_RESULT]]="ABATE",Veg_Table[[#This Row],[PRESCRIP]]="NW_No Work"),1,0)</f>
        <v>0</v>
      </c>
      <c r="G168" s="1">
        <f>IF(OR(Veg_Table[[#This Row],[Prescription R-Scale]]="NA",Veg_Table[[#This Row],[Diameter R-Scale]]="NA"),0,IF(Veg_Table[[#This Row],[Diameter R-Scale]]&lt;&gt;Veg_Table[[#This Row],[Prescription R-Scale]],1,0))</f>
        <v>0</v>
      </c>
      <c r="H168" s="1">
        <f>IF(OR(AND(Veg_Table[[#This Row],[PRESCRIP]]="BC_Br Rmv", Veg_Table[[#This Row],[WOOD_MAN]]&lt;&gt;"Not Needed"),AND(Veg_Table[[#This Row],[PRESCRIP]]="BCS_Br Rmv+Trt", Veg_Table[[#This Row],[WOOD_MAN]]&lt;&gt;"Not Needed")),1,0)</f>
        <v>0</v>
      </c>
      <c r="I168" s="1">
        <f ca="1">IF(AND(Veg_Table[[#This Row],[Prescription_Changed]]="Yes",Veg_Table[[#This Row],[TAT_RESULT]]=""),1,0)</f>
        <v>0</v>
      </c>
      <c r="J168" s="1">
        <f ca="1">SUM(Veg_Table[[#This Row],[Prescription and Status do not match]:[Prescription_Edited_And_TAT_Is_Blank]])</f>
        <v>1</v>
      </c>
      <c r="K168" s="1">
        <f ca="1">IF(Veg_Table[[#This Row],[Sum of Errors]]&gt;0,1,0)</f>
        <v>1</v>
      </c>
      <c r="L168" s="1">
        <f>1</f>
        <v>1</v>
      </c>
      <c r="M16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68" s="1">
        <f>IF(OR(MID(Veg_Table[[#This Row],[PRESCRIP]],2,1)="1",MID(Veg_Table[[#This Row],[PRESCRIP]],2,1)="2",MID(Veg_Table[[#This Row],[PRESCRIP]],2,1)="3",MID(Veg_Table[[#This Row],[PRESCRIP]],2,1)="4"),_xlfn.NUMBERVALUE(MID(Veg_Table[[#This Row],[PRESCRIP]],2,1)),"NA")</f>
        <v>3</v>
      </c>
      <c r="O168" s="1">
        <f>WEEKNUM(Veg_Table[[#This Row],[EVM_LAST_EDITED_Day]],2)</f>
        <v>20</v>
      </c>
      <c r="P168" s="25">
        <f>IFERROR(DATE(YEAR(Veg_Table[[#This Row],[EVM_LAST_EDITED2]]),MONTH(Veg_Table[[#This Row],[EVM_LAST_EDITED2]]),DAY(Veg_Table[[#This Row],[EVM_LAST_EDITED2]])),DATE(2019,1,1))</f>
        <v>43963</v>
      </c>
      <c r="Q168" s="3">
        <f>VALUE(SUBSTITUTE(Veg_Table[[#This Row],[EVM_LAST_EDITED]],",",""))</f>
        <v>43963.388457673602</v>
      </c>
      <c r="R168" s="1" t="str">
        <f>_xlfn.IFNA(IF(Veg_Table[[#This Row],[EVM_LAST_EDITOR]]="","zBlank EVM Last Editor",VLOOKUP(Veg_Table[[#This Row],[EVM_LAST_EDITOR]],Roster_Table[#All],4,FALSE)),"zAWRR Not in Roster")</f>
        <v>zAWRR Not in Roster</v>
      </c>
      <c r="S168" s="1" t="str">
        <f>_xlfn.IFNA(IF(Veg_Table[[#This Row],[EVM_LAST_EDITOR]]="","zBlank EVM Last Editor",VLOOKUP(Veg_Table[[#This Row],[EVM_LAST_EDITOR]],Roster_Table[#All],16,FALSE)),"zCompany_AWRR not in Roster")</f>
        <v>zCompany_AWRR not in Roster</v>
      </c>
      <c r="T168" s="2">
        <f>IFERROR(DATE(YEAR(Veg_Table[[#This Row],[Created2]]),MONTH(Veg_Table[[#This Row],[Created2]]),DAY(Veg_Table[[#This Row],[Created2]])),DATE(2019,1,1))</f>
        <v>43746</v>
      </c>
      <c r="U168" s="3">
        <f>VALUE(SUBSTITUTE(Veg_Table[[#This Row],[Created]],",",""))</f>
        <v>43746.607951388898</v>
      </c>
      <c r="V168" s="3" t="str">
        <f ca="1">IFERROR(_xlfn.IFNA(CELL("contents",INDIRECT(_xlfn.CONCAT("Veg_Table_Production_Data!",ADDRESS(MATCH(_xlfn.MAXIFS(#REF!,#REF!,"="&amp;Veg_Table[[#This Row],[AUTO_ID]],#REF!,"&lt;"&amp;Veg_Table[[#This Row],[EVM_LAST_EDITED_Day]]),#REF!,0),COLUMN(#REF!),4,1,)))),""),"")</f>
        <v/>
      </c>
      <c r="W168" s="3" t="str">
        <f ca="1">IF(Veg_Table[[#This Row],[Previous_Prescription]]="","No",IF(Veg_Table[[#This Row],[Previous_Prescription]]=Veg_Table[[#This Row],[PRESCRIP]],"No","Yes"))</f>
        <v>No</v>
      </c>
      <c r="X168" s="3" t="str">
        <f>IF(Veg_Table[[#This Row],[EVM_LAST_EDITED_Day]]=Veg_Table[[#This Row],[Created_Day]],"New","Old")</f>
        <v>Old</v>
      </c>
      <c r="Y168" s="1">
        <f>IFERROR(IF(FIND("delete",LOWER(Veg_Table[[#This Row],[PI_COMMENTS]]))&gt;=1,1,0),0)</f>
        <v>0</v>
      </c>
      <c r="Z168" s="1" t="str">
        <f>_xlfn.IFNA(IF(Veg_Table[[#This Row],[EVM_LAST_EDITOR]]="","Yes",VLOOKUP(Veg_Table[[#This Row],[EVM_LAST_EDITOR]],Roster_Table[#All],15,FALSE)),"Yes")</f>
        <v>Yes</v>
      </c>
      <c r="AA16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8" s="1" t="str">
        <f>_xlfn.IFNA(VLOOKUP(Veg_Table[[#This Row],[EVM_LAST_EDITOR]],Roster_Table[#All],3,FALSE),"zAWRR Not in Roster")</f>
        <v>zAWRR Not in Roster</v>
      </c>
      <c r="AC168" s="1" t="str">
        <f>_xlfn.IFNA(VLOOKUP(Veg_Table[[#This Row],[EVM_LAST_EDITOR]],Roster_Table[#All],2,FALSE),"zAWRR Not in Roster")</f>
        <v>zAWRR Not in Roster</v>
      </c>
      <c r="AD168" s="1" t="str">
        <f>IF(_xlfn.CONCAT(Veg_Table[[#This Row],[First_Name]]," ",Veg_Table[[#This Row],[Last_Name]])="zAWRR Not in Roster zAWRR Not in Roster","zAWRR Not in Roster",_xlfn.CONCAT(Veg_Table[[#This Row],[First_Name]]," ",Veg_Table[[#This Row],[Last_Name]]))</f>
        <v>zAWRR Not in Roster</v>
      </c>
      <c r="AE168">
        <v>1767015</v>
      </c>
      <c r="AF168" t="s">
        <v>3036</v>
      </c>
      <c r="AG168" t="s">
        <v>30</v>
      </c>
      <c r="AH168" t="s">
        <v>2261</v>
      </c>
      <c r="AI168" t="s">
        <v>3037</v>
      </c>
      <c r="AJ168" t="s">
        <v>820</v>
      </c>
      <c r="AK168" t="s">
        <v>28</v>
      </c>
      <c r="AL168" t="s">
        <v>37</v>
      </c>
      <c r="AM168" t="s">
        <v>38</v>
      </c>
      <c r="AN168" t="s">
        <v>25</v>
      </c>
      <c r="AO168" t="s">
        <v>25</v>
      </c>
      <c r="AP168">
        <v>30</v>
      </c>
      <c r="AQ168">
        <v>115</v>
      </c>
      <c r="AR168" t="s">
        <v>28</v>
      </c>
      <c r="AS168" t="s">
        <v>51</v>
      </c>
      <c r="AT168" t="s">
        <v>522</v>
      </c>
      <c r="AU168" t="s">
        <v>25</v>
      </c>
      <c r="AV168" t="s">
        <v>28</v>
      </c>
      <c r="AW168" t="s">
        <v>3038</v>
      </c>
      <c r="AX168" t="s">
        <v>534</v>
      </c>
      <c r="AY168" t="s">
        <v>28</v>
      </c>
      <c r="AZ168"/>
      <c r="BA168" t="s">
        <v>51</v>
      </c>
      <c r="BB168" s="4">
        <v>43959.548027835648</v>
      </c>
      <c r="BC168" t="s">
        <v>3993</v>
      </c>
      <c r="BD168" t="s">
        <v>29</v>
      </c>
      <c r="BF168" t="s">
        <v>28</v>
      </c>
      <c r="BG168" t="s">
        <v>534</v>
      </c>
      <c r="BH168" t="s">
        <v>28</v>
      </c>
      <c r="BI168" s="3">
        <v>43962</v>
      </c>
      <c r="BJ168" t="s">
        <v>4867</v>
      </c>
      <c r="BK168" s="30" t="s">
        <v>859</v>
      </c>
      <c r="BL168" s="3">
        <v>43963.388457673609</v>
      </c>
      <c r="BM168" t="s">
        <v>31</v>
      </c>
      <c r="BN168" t="s">
        <v>32</v>
      </c>
      <c r="BO168" t="s">
        <v>2262</v>
      </c>
      <c r="BP168" t="s">
        <v>2263</v>
      </c>
      <c r="BQ168" t="s">
        <v>826</v>
      </c>
      <c r="BR168" t="s">
        <v>28</v>
      </c>
      <c r="BS168" t="s">
        <v>28</v>
      </c>
      <c r="BT168" t="s">
        <v>44</v>
      </c>
      <c r="BU168" s="3">
        <v>43746.607951388891</v>
      </c>
      <c r="BV168" t="s">
        <v>803</v>
      </c>
      <c r="BW168" s="3">
        <v>43963.397353194443</v>
      </c>
      <c r="BX168" t="s">
        <v>3039</v>
      </c>
      <c r="CG168"/>
      <c r="CH168"/>
      <c r="CI168"/>
      <c r="CY168"/>
      <c r="DA168"/>
      <c r="DE168"/>
      <c r="DF168"/>
    </row>
    <row r="169" spans="1:110" x14ac:dyDescent="0.25">
      <c r="A169" s="1">
        <f>IF(Veg_Table[[#This Row],[VP_STATUS]]="Hold",0,IF(OR(AND(Veg_Table[[#This Row],[PRESCRIP]]="NW_No Work",Veg_Table[[#This Row],[VP_STATUS]]&lt;&gt;"No Work Required Under EVM"),AND(Veg_Table[[#This Row],[VP_STATUS]]="No Work Required Under EVM",Veg_Table[[#This Row],[PRESCRIP]]&lt;&gt;"NW_No Work")),1,0))</f>
        <v>0</v>
      </c>
      <c r="B169" s="1">
        <f>IF(Veg_Table[[#This Row],[SPECIES]]="",1,0)</f>
        <v>0</v>
      </c>
      <c r="C169" s="1">
        <f>IF(Veg_Table[[#This Row],[DIAMETER]]="",1,0)</f>
        <v>0</v>
      </c>
      <c r="D169" s="1">
        <f>IF(Veg_Table[[#This Row],[HEIGHT]]="",1,0)</f>
        <v>0</v>
      </c>
      <c r="E16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69" s="1">
        <f>IF(AND(Veg_Table[[#This Row],[TAT_RESULT]]="ABATE",Veg_Table[[#This Row],[PRESCRIP]]="NW_No Work"),1,0)</f>
        <v>0</v>
      </c>
      <c r="G169" s="1">
        <f>IF(OR(Veg_Table[[#This Row],[Prescription R-Scale]]="NA",Veg_Table[[#This Row],[Diameter R-Scale]]="NA"),0,IF(Veg_Table[[#This Row],[Diameter R-Scale]]&lt;&gt;Veg_Table[[#This Row],[Prescription R-Scale]],1,0))</f>
        <v>0</v>
      </c>
      <c r="H169" s="1">
        <f>IF(OR(AND(Veg_Table[[#This Row],[PRESCRIP]]="BC_Br Rmv", Veg_Table[[#This Row],[WOOD_MAN]]&lt;&gt;"Not Needed"),AND(Veg_Table[[#This Row],[PRESCRIP]]="BCS_Br Rmv+Trt", Veg_Table[[#This Row],[WOOD_MAN]]&lt;&gt;"Not Needed")),1,0)</f>
        <v>0</v>
      </c>
      <c r="I169" s="1">
        <f ca="1">IF(AND(Veg_Table[[#This Row],[Prescription_Changed]]="Yes",Veg_Table[[#This Row],[TAT_RESULT]]=""),1,0)</f>
        <v>0</v>
      </c>
      <c r="J169" s="1">
        <f ca="1">SUM(Veg_Table[[#This Row],[Prescription and Status do not match]:[Prescription_Edited_And_TAT_Is_Blank]])</f>
        <v>1</v>
      </c>
      <c r="K169" s="1">
        <f ca="1">IF(Veg_Table[[#This Row],[Sum of Errors]]&gt;0,1,0)</f>
        <v>1</v>
      </c>
      <c r="L169" s="1">
        <f>1</f>
        <v>1</v>
      </c>
      <c r="M16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69" s="1">
        <f>IF(OR(MID(Veg_Table[[#This Row],[PRESCRIP]],2,1)="1",MID(Veg_Table[[#This Row],[PRESCRIP]],2,1)="2",MID(Veg_Table[[#This Row],[PRESCRIP]],2,1)="3",MID(Veg_Table[[#This Row],[PRESCRIP]],2,1)="4"),_xlfn.NUMBERVALUE(MID(Veg_Table[[#This Row],[PRESCRIP]],2,1)),"NA")</f>
        <v>2</v>
      </c>
      <c r="O169" s="1">
        <f>WEEKNUM(Veg_Table[[#This Row],[EVM_LAST_EDITED_Day]],2)</f>
        <v>20</v>
      </c>
      <c r="P169" s="25">
        <f>IFERROR(DATE(YEAR(Veg_Table[[#This Row],[EVM_LAST_EDITED2]]),MONTH(Veg_Table[[#This Row],[EVM_LAST_EDITED2]]),DAY(Veg_Table[[#This Row],[EVM_LAST_EDITED2]])),DATE(2019,1,1))</f>
        <v>43963</v>
      </c>
      <c r="Q169" s="3">
        <f>VALUE(SUBSTITUTE(Veg_Table[[#This Row],[EVM_LAST_EDITED]],",",""))</f>
        <v>43963.388767546297</v>
      </c>
      <c r="R169" s="1" t="str">
        <f>_xlfn.IFNA(IF(Veg_Table[[#This Row],[EVM_LAST_EDITOR]]="","zBlank EVM Last Editor",VLOOKUP(Veg_Table[[#This Row],[EVM_LAST_EDITOR]],Roster_Table[#All],4,FALSE)),"zAWRR Not in Roster")</f>
        <v>zAWRR Not in Roster</v>
      </c>
      <c r="S169" s="1" t="str">
        <f>_xlfn.IFNA(IF(Veg_Table[[#This Row],[EVM_LAST_EDITOR]]="","zBlank EVM Last Editor",VLOOKUP(Veg_Table[[#This Row],[EVM_LAST_EDITOR]],Roster_Table[#All],16,FALSE)),"zCompany_AWRR not in Roster")</f>
        <v>zCompany_AWRR not in Roster</v>
      </c>
      <c r="T169" s="2">
        <f>IFERROR(DATE(YEAR(Veg_Table[[#This Row],[Created2]]),MONTH(Veg_Table[[#This Row],[Created2]]),DAY(Veg_Table[[#This Row],[Created2]])),DATE(2019,1,1))</f>
        <v>43746</v>
      </c>
      <c r="U169" s="3">
        <f>VALUE(SUBSTITUTE(Veg_Table[[#This Row],[Created]],",",""))</f>
        <v>43746.535115740699</v>
      </c>
      <c r="V169" s="3" t="str">
        <f ca="1">IFERROR(_xlfn.IFNA(CELL("contents",INDIRECT(_xlfn.CONCAT("Veg_Table_Production_Data!",ADDRESS(MATCH(_xlfn.MAXIFS(#REF!,#REF!,"="&amp;Veg_Table[[#This Row],[AUTO_ID]],#REF!,"&lt;"&amp;Veg_Table[[#This Row],[EVM_LAST_EDITED_Day]]),#REF!,0),COLUMN(#REF!),4,1,)))),""),"")</f>
        <v/>
      </c>
      <c r="W169" s="3" t="str">
        <f ca="1">IF(Veg_Table[[#This Row],[Previous_Prescription]]="","No",IF(Veg_Table[[#This Row],[Previous_Prescription]]=Veg_Table[[#This Row],[PRESCRIP]],"No","Yes"))</f>
        <v>No</v>
      </c>
      <c r="X169" s="3" t="str">
        <f>IF(Veg_Table[[#This Row],[EVM_LAST_EDITED_Day]]=Veg_Table[[#This Row],[Created_Day]],"New","Old")</f>
        <v>Old</v>
      </c>
      <c r="Y169" s="1">
        <f>IFERROR(IF(FIND("delete",LOWER(Veg_Table[[#This Row],[PI_COMMENTS]]))&gt;=1,1,0),0)</f>
        <v>0</v>
      </c>
      <c r="Z169" s="1" t="str">
        <f>_xlfn.IFNA(IF(Veg_Table[[#This Row],[EVM_LAST_EDITOR]]="","Yes",VLOOKUP(Veg_Table[[#This Row],[EVM_LAST_EDITOR]],Roster_Table[#All],15,FALSE)),"Yes")</f>
        <v>Yes</v>
      </c>
      <c r="AA16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9" s="1" t="str">
        <f>_xlfn.IFNA(VLOOKUP(Veg_Table[[#This Row],[EVM_LAST_EDITOR]],Roster_Table[#All],3,FALSE),"zAWRR Not in Roster")</f>
        <v>zAWRR Not in Roster</v>
      </c>
      <c r="AC169" s="1" t="str">
        <f>_xlfn.IFNA(VLOOKUP(Veg_Table[[#This Row],[EVM_LAST_EDITOR]],Roster_Table[#All],2,FALSE),"zAWRR Not in Roster")</f>
        <v>zAWRR Not in Roster</v>
      </c>
      <c r="AD169" s="1" t="str">
        <f>IF(_xlfn.CONCAT(Veg_Table[[#This Row],[First_Name]]," ",Veg_Table[[#This Row],[Last_Name]])="zAWRR Not in Roster zAWRR Not in Roster","zAWRR Not in Roster",_xlfn.CONCAT(Veg_Table[[#This Row],[First_Name]]," ",Veg_Table[[#This Row],[Last_Name]]))</f>
        <v>zAWRR Not in Roster</v>
      </c>
      <c r="AE169">
        <v>1767022</v>
      </c>
      <c r="AF169" t="s">
        <v>2963</v>
      </c>
      <c r="AG169" t="s">
        <v>30</v>
      </c>
      <c r="AH169" t="s">
        <v>2264</v>
      </c>
      <c r="AI169" t="s">
        <v>1880</v>
      </c>
      <c r="AJ169" t="s">
        <v>820</v>
      </c>
      <c r="AK169" t="s">
        <v>28</v>
      </c>
      <c r="AL169" t="s">
        <v>37</v>
      </c>
      <c r="AM169" t="s">
        <v>38</v>
      </c>
      <c r="AN169" t="s">
        <v>25</v>
      </c>
      <c r="AO169" t="s">
        <v>25</v>
      </c>
      <c r="AP169">
        <v>14</v>
      </c>
      <c r="AQ169">
        <v>99</v>
      </c>
      <c r="AR169" t="s">
        <v>28</v>
      </c>
      <c r="AS169" t="s">
        <v>42</v>
      </c>
      <c r="AT169" t="s">
        <v>515</v>
      </c>
      <c r="AU169" t="s">
        <v>25</v>
      </c>
      <c r="AV169" t="s">
        <v>28</v>
      </c>
      <c r="AW169" t="s">
        <v>2964</v>
      </c>
      <c r="AX169" t="s">
        <v>534</v>
      </c>
      <c r="AY169" t="s">
        <v>28</v>
      </c>
      <c r="AZ169">
        <v>5493480</v>
      </c>
      <c r="BA169" t="s">
        <v>42</v>
      </c>
      <c r="BB169" s="4">
        <v>43958.474616030093</v>
      </c>
      <c r="BC169" t="s">
        <v>860</v>
      </c>
      <c r="BD169" t="s">
        <v>29</v>
      </c>
      <c r="BF169" t="s">
        <v>28</v>
      </c>
      <c r="BG169" t="s">
        <v>534</v>
      </c>
      <c r="BH169" t="s">
        <v>28</v>
      </c>
      <c r="BI169" s="3">
        <v>43962</v>
      </c>
      <c r="BJ169" t="s">
        <v>4868</v>
      </c>
      <c r="BK169" s="30" t="s">
        <v>859</v>
      </c>
      <c r="BL169" s="3">
        <v>43963.388767546297</v>
      </c>
      <c r="BM169" t="s">
        <v>31</v>
      </c>
      <c r="BN169" t="s">
        <v>32</v>
      </c>
      <c r="BO169" t="s">
        <v>2265</v>
      </c>
      <c r="BP169" t="s">
        <v>2266</v>
      </c>
      <c r="BQ169" t="s">
        <v>826</v>
      </c>
      <c r="BR169" t="s">
        <v>28</v>
      </c>
      <c r="BS169" t="s">
        <v>28</v>
      </c>
      <c r="BT169" t="s">
        <v>54</v>
      </c>
      <c r="BU169" s="3">
        <v>43746.535115740742</v>
      </c>
      <c r="BV169" t="s">
        <v>803</v>
      </c>
      <c r="BW169" s="3">
        <v>43963.397353194443</v>
      </c>
      <c r="BX169" t="s">
        <v>2965</v>
      </c>
      <c r="CG169"/>
      <c r="CH169"/>
      <c r="CI169"/>
      <c r="CY169"/>
      <c r="DA169"/>
      <c r="DE169"/>
      <c r="DF169"/>
    </row>
    <row r="170" spans="1:110" x14ac:dyDescent="0.25">
      <c r="A170" s="1">
        <f>IF(Veg_Table[[#This Row],[VP_STATUS]]="Hold",0,IF(OR(AND(Veg_Table[[#This Row],[PRESCRIP]]="NW_No Work",Veg_Table[[#This Row],[VP_STATUS]]&lt;&gt;"No Work Required Under EVM"),AND(Veg_Table[[#This Row],[VP_STATUS]]="No Work Required Under EVM",Veg_Table[[#This Row],[PRESCRIP]]&lt;&gt;"NW_No Work")),1,0))</f>
        <v>0</v>
      </c>
      <c r="B170" s="1">
        <f>IF(Veg_Table[[#This Row],[SPECIES]]="",1,0)</f>
        <v>0</v>
      </c>
      <c r="C170" s="1">
        <f>IF(Veg_Table[[#This Row],[DIAMETER]]="",1,0)</f>
        <v>0</v>
      </c>
      <c r="D170" s="1">
        <f>IF(Veg_Table[[#This Row],[HEIGHT]]="",1,0)</f>
        <v>0</v>
      </c>
      <c r="E17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70" s="1">
        <f>IF(AND(Veg_Table[[#This Row],[TAT_RESULT]]="ABATE",Veg_Table[[#This Row],[PRESCRIP]]="NW_No Work"),1,0)</f>
        <v>0</v>
      </c>
      <c r="G170" s="1">
        <f>IF(OR(Veg_Table[[#This Row],[Prescription R-Scale]]="NA",Veg_Table[[#This Row],[Diameter R-Scale]]="NA"),0,IF(Veg_Table[[#This Row],[Diameter R-Scale]]&lt;&gt;Veg_Table[[#This Row],[Prescription R-Scale]],1,0))</f>
        <v>0</v>
      </c>
      <c r="H170" s="1">
        <f>IF(OR(AND(Veg_Table[[#This Row],[PRESCRIP]]="BC_Br Rmv", Veg_Table[[#This Row],[WOOD_MAN]]&lt;&gt;"Not Needed"),AND(Veg_Table[[#This Row],[PRESCRIP]]="BCS_Br Rmv+Trt", Veg_Table[[#This Row],[WOOD_MAN]]&lt;&gt;"Not Needed")),1,0)</f>
        <v>0</v>
      </c>
      <c r="I170" s="1">
        <f ca="1">IF(AND(Veg_Table[[#This Row],[Prescription_Changed]]="Yes",Veg_Table[[#This Row],[TAT_RESULT]]=""),1,0)</f>
        <v>0</v>
      </c>
      <c r="J170" s="1">
        <f ca="1">SUM(Veg_Table[[#This Row],[Prescription and Status do not match]:[Prescription_Edited_And_TAT_Is_Blank]])</f>
        <v>1</v>
      </c>
      <c r="K170" s="1">
        <f ca="1">IF(Veg_Table[[#This Row],[Sum of Errors]]&gt;0,1,0)</f>
        <v>1</v>
      </c>
      <c r="L170" s="1">
        <f>1</f>
        <v>1</v>
      </c>
      <c r="M17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70" s="1">
        <f>IF(OR(MID(Veg_Table[[#This Row],[PRESCRIP]],2,1)="1",MID(Veg_Table[[#This Row],[PRESCRIP]],2,1)="2",MID(Veg_Table[[#This Row],[PRESCRIP]],2,1)="3",MID(Veg_Table[[#This Row],[PRESCRIP]],2,1)="4"),_xlfn.NUMBERVALUE(MID(Veg_Table[[#This Row],[PRESCRIP]],2,1)),"NA")</f>
        <v>1</v>
      </c>
      <c r="O170" s="1">
        <f>WEEKNUM(Veg_Table[[#This Row],[EVM_LAST_EDITED_Day]],2)</f>
        <v>20</v>
      </c>
      <c r="P170" s="25">
        <f>IFERROR(DATE(YEAR(Veg_Table[[#This Row],[EVM_LAST_EDITED2]]),MONTH(Veg_Table[[#This Row],[EVM_LAST_EDITED2]]),DAY(Veg_Table[[#This Row],[EVM_LAST_EDITED2]])),DATE(2019,1,1))</f>
        <v>43963</v>
      </c>
      <c r="Q170" s="3">
        <f>VALUE(SUBSTITUTE(Veg_Table[[#This Row],[EVM_LAST_EDITED]],",",""))</f>
        <v>43963.389254351903</v>
      </c>
      <c r="R170" s="1" t="str">
        <f>_xlfn.IFNA(IF(Veg_Table[[#This Row],[EVM_LAST_EDITOR]]="","zBlank EVM Last Editor",VLOOKUP(Veg_Table[[#This Row],[EVM_LAST_EDITOR]],Roster_Table[#All],4,FALSE)),"zAWRR Not in Roster")</f>
        <v>zAWRR Not in Roster</v>
      </c>
      <c r="S170" s="1" t="str">
        <f>_xlfn.IFNA(IF(Veg_Table[[#This Row],[EVM_LAST_EDITOR]]="","zBlank EVM Last Editor",VLOOKUP(Veg_Table[[#This Row],[EVM_LAST_EDITOR]],Roster_Table[#All],16,FALSE)),"zCompany_AWRR not in Roster")</f>
        <v>zCompany_AWRR not in Roster</v>
      </c>
      <c r="T170" s="2">
        <f>IFERROR(DATE(YEAR(Veg_Table[[#This Row],[Created2]]),MONTH(Veg_Table[[#This Row],[Created2]]),DAY(Veg_Table[[#This Row],[Created2]])),DATE(2019,1,1))</f>
        <v>43746</v>
      </c>
      <c r="U170" s="3">
        <f>VALUE(SUBSTITUTE(Veg_Table[[#This Row],[Created]],",",""))</f>
        <v>43746.562870370399</v>
      </c>
      <c r="V170" s="3" t="str">
        <f ca="1">IFERROR(_xlfn.IFNA(CELL("contents",INDIRECT(_xlfn.CONCAT("Veg_Table_Production_Data!",ADDRESS(MATCH(_xlfn.MAXIFS(#REF!,#REF!,"="&amp;Veg_Table[[#This Row],[AUTO_ID]],#REF!,"&lt;"&amp;Veg_Table[[#This Row],[EVM_LAST_EDITED_Day]]),#REF!,0),COLUMN(#REF!),4,1,)))),""),"")</f>
        <v/>
      </c>
      <c r="W170" s="3" t="str">
        <f ca="1">IF(Veg_Table[[#This Row],[Previous_Prescription]]="","No",IF(Veg_Table[[#This Row],[Previous_Prescription]]=Veg_Table[[#This Row],[PRESCRIP]],"No","Yes"))</f>
        <v>No</v>
      </c>
      <c r="X170" s="3" t="str">
        <f>IF(Veg_Table[[#This Row],[EVM_LAST_EDITED_Day]]=Veg_Table[[#This Row],[Created_Day]],"New","Old")</f>
        <v>Old</v>
      </c>
      <c r="Y170" s="1">
        <f>IFERROR(IF(FIND("delete",LOWER(Veg_Table[[#This Row],[PI_COMMENTS]]))&gt;=1,1,0),0)</f>
        <v>0</v>
      </c>
      <c r="Z170" s="1" t="str">
        <f>_xlfn.IFNA(IF(Veg_Table[[#This Row],[EVM_LAST_EDITOR]]="","Yes",VLOOKUP(Veg_Table[[#This Row],[EVM_LAST_EDITOR]],Roster_Table[#All],15,FALSE)),"Yes")</f>
        <v>Yes</v>
      </c>
      <c r="AA17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0" s="1" t="str">
        <f>_xlfn.IFNA(VLOOKUP(Veg_Table[[#This Row],[EVM_LAST_EDITOR]],Roster_Table[#All],3,FALSE),"zAWRR Not in Roster")</f>
        <v>zAWRR Not in Roster</v>
      </c>
      <c r="AC170" s="1" t="str">
        <f>_xlfn.IFNA(VLOOKUP(Veg_Table[[#This Row],[EVM_LAST_EDITOR]],Roster_Table[#All],2,FALSE),"zAWRR Not in Roster")</f>
        <v>zAWRR Not in Roster</v>
      </c>
      <c r="AD170" s="1" t="str">
        <f>IF(_xlfn.CONCAT(Veg_Table[[#This Row],[First_Name]]," ",Veg_Table[[#This Row],[Last_Name]])="zAWRR Not in Roster zAWRR Not in Roster","zAWRR Not in Roster",_xlfn.CONCAT(Veg_Table[[#This Row],[First_Name]]," ",Veg_Table[[#This Row],[Last_Name]]))</f>
        <v>zAWRR Not in Roster</v>
      </c>
      <c r="AE170">
        <v>1767027</v>
      </c>
      <c r="AF170" t="s">
        <v>2973</v>
      </c>
      <c r="AG170" t="s">
        <v>30</v>
      </c>
      <c r="AH170" t="s">
        <v>2261</v>
      </c>
      <c r="AI170" t="s">
        <v>1880</v>
      </c>
      <c r="AJ170" t="s">
        <v>820</v>
      </c>
      <c r="AK170" t="s">
        <v>28</v>
      </c>
      <c r="AL170" t="s">
        <v>37</v>
      </c>
      <c r="AM170" t="s">
        <v>38</v>
      </c>
      <c r="AN170" t="s">
        <v>25</v>
      </c>
      <c r="AO170" t="s">
        <v>25</v>
      </c>
      <c r="AP170">
        <v>9</v>
      </c>
      <c r="AQ170">
        <v>71</v>
      </c>
      <c r="AR170" t="s">
        <v>28</v>
      </c>
      <c r="AS170" t="s">
        <v>45</v>
      </c>
      <c r="AT170" t="s">
        <v>515</v>
      </c>
      <c r="AU170" t="s">
        <v>25</v>
      </c>
      <c r="AV170" t="s">
        <v>28</v>
      </c>
      <c r="AW170" t="s">
        <v>2974</v>
      </c>
      <c r="AX170" t="s">
        <v>534</v>
      </c>
      <c r="AY170" t="s">
        <v>28</v>
      </c>
      <c r="AZ170">
        <v>5746657</v>
      </c>
      <c r="BA170" t="s">
        <v>45</v>
      </c>
      <c r="BB170" s="4">
        <v>43944.703756423609</v>
      </c>
      <c r="BC170" t="s">
        <v>28</v>
      </c>
      <c r="BD170" t="s">
        <v>29</v>
      </c>
      <c r="BF170" t="s">
        <v>28</v>
      </c>
      <c r="BG170" t="s">
        <v>534</v>
      </c>
      <c r="BH170" t="s">
        <v>28</v>
      </c>
      <c r="BI170" s="3">
        <v>43962</v>
      </c>
      <c r="BJ170" t="s">
        <v>4869</v>
      </c>
      <c r="BK170" s="30" t="s">
        <v>859</v>
      </c>
      <c r="BL170" s="3">
        <v>43963.389254351852</v>
      </c>
      <c r="BM170" t="s">
        <v>31</v>
      </c>
      <c r="BN170" t="s">
        <v>32</v>
      </c>
      <c r="BO170" t="s">
        <v>2262</v>
      </c>
      <c r="BP170" t="s">
        <v>2263</v>
      </c>
      <c r="BQ170" t="s">
        <v>826</v>
      </c>
      <c r="BR170" t="s">
        <v>28</v>
      </c>
      <c r="BS170" t="s">
        <v>28</v>
      </c>
      <c r="BT170" t="s">
        <v>54</v>
      </c>
      <c r="BU170" s="3">
        <v>43746.56287037037</v>
      </c>
      <c r="BV170" t="s">
        <v>803</v>
      </c>
      <c r="BW170" s="3">
        <v>43963.397353194443</v>
      </c>
      <c r="BX170" t="s">
        <v>2975</v>
      </c>
      <c r="CG170"/>
      <c r="CH170"/>
      <c r="CI170"/>
      <c r="CY170"/>
      <c r="DA170"/>
      <c r="DE170"/>
      <c r="DF170"/>
    </row>
    <row r="171" spans="1:110" x14ac:dyDescent="0.25">
      <c r="A171" s="1">
        <f>IF(Veg_Table[[#This Row],[VP_STATUS]]="Hold",0,IF(OR(AND(Veg_Table[[#This Row],[PRESCRIP]]="NW_No Work",Veg_Table[[#This Row],[VP_STATUS]]&lt;&gt;"No Work Required Under EVM"),AND(Veg_Table[[#This Row],[VP_STATUS]]="No Work Required Under EVM",Veg_Table[[#This Row],[PRESCRIP]]&lt;&gt;"NW_No Work")),1,0))</f>
        <v>0</v>
      </c>
      <c r="B171" s="1">
        <f>IF(Veg_Table[[#This Row],[SPECIES]]="",1,0)</f>
        <v>0</v>
      </c>
      <c r="C171" s="1">
        <f>IF(Veg_Table[[#This Row],[DIAMETER]]="",1,0)</f>
        <v>0</v>
      </c>
      <c r="D171" s="1">
        <f>IF(Veg_Table[[#This Row],[HEIGHT]]="",1,0)</f>
        <v>0</v>
      </c>
      <c r="E17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71" s="1">
        <f>IF(AND(Veg_Table[[#This Row],[TAT_RESULT]]="ABATE",Veg_Table[[#This Row],[PRESCRIP]]="NW_No Work"),1,0)</f>
        <v>0</v>
      </c>
      <c r="G171" s="1">
        <f>IF(OR(Veg_Table[[#This Row],[Prescription R-Scale]]="NA",Veg_Table[[#This Row],[Diameter R-Scale]]="NA"),0,IF(Veg_Table[[#This Row],[Diameter R-Scale]]&lt;&gt;Veg_Table[[#This Row],[Prescription R-Scale]],1,0))</f>
        <v>0</v>
      </c>
      <c r="H171" s="1">
        <f>IF(OR(AND(Veg_Table[[#This Row],[PRESCRIP]]="BC_Br Rmv", Veg_Table[[#This Row],[WOOD_MAN]]&lt;&gt;"Not Needed"),AND(Veg_Table[[#This Row],[PRESCRIP]]="BCS_Br Rmv+Trt", Veg_Table[[#This Row],[WOOD_MAN]]&lt;&gt;"Not Needed")),1,0)</f>
        <v>0</v>
      </c>
      <c r="I171" s="1">
        <f ca="1">IF(AND(Veg_Table[[#This Row],[Prescription_Changed]]="Yes",Veg_Table[[#This Row],[TAT_RESULT]]=""),1,0)</f>
        <v>0</v>
      </c>
      <c r="J171" s="1">
        <f ca="1">SUM(Veg_Table[[#This Row],[Prescription and Status do not match]:[Prescription_Edited_And_TAT_Is_Blank]])</f>
        <v>1</v>
      </c>
      <c r="K171" s="1">
        <f ca="1">IF(Veg_Table[[#This Row],[Sum of Errors]]&gt;0,1,0)</f>
        <v>1</v>
      </c>
      <c r="L171" s="1">
        <f>1</f>
        <v>1</v>
      </c>
      <c r="M17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71" s="1">
        <f>IF(OR(MID(Veg_Table[[#This Row],[PRESCRIP]],2,1)="1",MID(Veg_Table[[#This Row],[PRESCRIP]],2,1)="2",MID(Veg_Table[[#This Row],[PRESCRIP]],2,1)="3",MID(Veg_Table[[#This Row],[PRESCRIP]],2,1)="4"),_xlfn.NUMBERVALUE(MID(Veg_Table[[#This Row],[PRESCRIP]],2,1)),"NA")</f>
        <v>2</v>
      </c>
      <c r="O171" s="1">
        <f>WEEKNUM(Veg_Table[[#This Row],[EVM_LAST_EDITED_Day]],2)</f>
        <v>20</v>
      </c>
      <c r="P171" s="25">
        <f>IFERROR(DATE(YEAR(Veg_Table[[#This Row],[EVM_LAST_EDITED2]]),MONTH(Veg_Table[[#This Row],[EVM_LAST_EDITED2]]),DAY(Veg_Table[[#This Row],[EVM_LAST_EDITED2]])),DATE(2019,1,1))</f>
        <v>43963</v>
      </c>
      <c r="Q171" s="3">
        <f>VALUE(SUBSTITUTE(Veg_Table[[#This Row],[EVM_LAST_EDITED]],",",""))</f>
        <v>43963.3897055903</v>
      </c>
      <c r="R171" s="1" t="str">
        <f>_xlfn.IFNA(IF(Veg_Table[[#This Row],[EVM_LAST_EDITOR]]="","zBlank EVM Last Editor",VLOOKUP(Veg_Table[[#This Row],[EVM_LAST_EDITOR]],Roster_Table[#All],4,FALSE)),"zAWRR Not in Roster")</f>
        <v>zAWRR Not in Roster</v>
      </c>
      <c r="S171" s="1" t="str">
        <f>_xlfn.IFNA(IF(Veg_Table[[#This Row],[EVM_LAST_EDITOR]]="","zBlank EVM Last Editor",VLOOKUP(Veg_Table[[#This Row],[EVM_LAST_EDITOR]],Roster_Table[#All],16,FALSE)),"zCompany_AWRR not in Roster")</f>
        <v>zCompany_AWRR not in Roster</v>
      </c>
      <c r="T171" s="2">
        <f>IFERROR(DATE(YEAR(Veg_Table[[#This Row],[Created2]]),MONTH(Veg_Table[[#This Row],[Created2]]),DAY(Veg_Table[[#This Row],[Created2]])),DATE(2019,1,1))</f>
        <v>43746</v>
      </c>
      <c r="U171" s="3">
        <f>VALUE(SUBSTITUTE(Veg_Table[[#This Row],[Created]],",",""))</f>
        <v>43746.563784722202</v>
      </c>
      <c r="V171" s="3" t="str">
        <f ca="1">IFERROR(_xlfn.IFNA(CELL("contents",INDIRECT(_xlfn.CONCAT("Veg_Table_Production_Data!",ADDRESS(MATCH(_xlfn.MAXIFS(#REF!,#REF!,"="&amp;Veg_Table[[#This Row],[AUTO_ID]],#REF!,"&lt;"&amp;Veg_Table[[#This Row],[EVM_LAST_EDITED_Day]]),#REF!,0),COLUMN(#REF!),4,1,)))),""),"")</f>
        <v/>
      </c>
      <c r="W171" s="3" t="str">
        <f ca="1">IF(Veg_Table[[#This Row],[Previous_Prescription]]="","No",IF(Veg_Table[[#This Row],[Previous_Prescription]]=Veg_Table[[#This Row],[PRESCRIP]],"No","Yes"))</f>
        <v>No</v>
      </c>
      <c r="X171" s="3" t="str">
        <f>IF(Veg_Table[[#This Row],[EVM_LAST_EDITED_Day]]=Veg_Table[[#This Row],[Created_Day]],"New","Old")</f>
        <v>Old</v>
      </c>
      <c r="Y171" s="1">
        <f>IFERROR(IF(FIND("delete",LOWER(Veg_Table[[#This Row],[PI_COMMENTS]]))&gt;=1,1,0),0)</f>
        <v>0</v>
      </c>
      <c r="Z171" s="1" t="str">
        <f>_xlfn.IFNA(IF(Veg_Table[[#This Row],[EVM_LAST_EDITOR]]="","Yes",VLOOKUP(Veg_Table[[#This Row],[EVM_LAST_EDITOR]],Roster_Table[#All],15,FALSE)),"Yes")</f>
        <v>Yes</v>
      </c>
      <c r="AA17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1" s="1" t="str">
        <f>_xlfn.IFNA(VLOOKUP(Veg_Table[[#This Row],[EVM_LAST_EDITOR]],Roster_Table[#All],3,FALSE),"zAWRR Not in Roster")</f>
        <v>zAWRR Not in Roster</v>
      </c>
      <c r="AC171" s="1" t="str">
        <f>_xlfn.IFNA(VLOOKUP(Veg_Table[[#This Row],[EVM_LAST_EDITOR]],Roster_Table[#All],2,FALSE),"zAWRR Not in Roster")</f>
        <v>zAWRR Not in Roster</v>
      </c>
      <c r="AD171" s="1" t="str">
        <f>IF(_xlfn.CONCAT(Veg_Table[[#This Row],[First_Name]]," ",Veg_Table[[#This Row],[Last_Name]])="zAWRR Not in Roster zAWRR Not in Roster","zAWRR Not in Roster",_xlfn.CONCAT(Veg_Table[[#This Row],[First_Name]]," ",Veg_Table[[#This Row],[Last_Name]]))</f>
        <v>zAWRR Not in Roster</v>
      </c>
      <c r="AE171">
        <v>1767028</v>
      </c>
      <c r="AF171" t="s">
        <v>2976</v>
      </c>
      <c r="AG171" t="s">
        <v>30</v>
      </c>
      <c r="AH171" t="s">
        <v>2261</v>
      </c>
      <c r="AI171" t="s">
        <v>1880</v>
      </c>
      <c r="AJ171" t="s">
        <v>820</v>
      </c>
      <c r="AK171" t="s">
        <v>28</v>
      </c>
      <c r="AL171" t="s">
        <v>37</v>
      </c>
      <c r="AM171" t="s">
        <v>38</v>
      </c>
      <c r="AN171" t="s">
        <v>25</v>
      </c>
      <c r="AO171" t="s">
        <v>25</v>
      </c>
      <c r="AP171">
        <v>12</v>
      </c>
      <c r="AQ171">
        <v>95</v>
      </c>
      <c r="AR171" t="s">
        <v>28</v>
      </c>
      <c r="AS171" t="s">
        <v>42</v>
      </c>
      <c r="AT171" t="s">
        <v>515</v>
      </c>
      <c r="AU171" t="s">
        <v>25</v>
      </c>
      <c r="AV171" t="s">
        <v>28</v>
      </c>
      <c r="AW171" t="s">
        <v>2977</v>
      </c>
      <c r="AX171" t="s">
        <v>534</v>
      </c>
      <c r="AY171" t="s">
        <v>28</v>
      </c>
      <c r="AZ171">
        <v>5746657</v>
      </c>
      <c r="BA171" t="s">
        <v>42</v>
      </c>
      <c r="BB171" s="4">
        <v>43944.704291574075</v>
      </c>
      <c r="BC171" t="s">
        <v>28</v>
      </c>
      <c r="BD171" t="s">
        <v>29</v>
      </c>
      <c r="BF171" t="s">
        <v>28</v>
      </c>
      <c r="BG171" t="s">
        <v>534</v>
      </c>
      <c r="BH171" t="s">
        <v>28</v>
      </c>
      <c r="BI171" s="3">
        <v>43962</v>
      </c>
      <c r="BJ171" t="s">
        <v>4868</v>
      </c>
      <c r="BK171" s="30" t="s">
        <v>859</v>
      </c>
      <c r="BL171" s="3">
        <v>43963.389705590278</v>
      </c>
      <c r="BM171" t="s">
        <v>31</v>
      </c>
      <c r="BN171" t="s">
        <v>32</v>
      </c>
      <c r="BO171" t="s">
        <v>2262</v>
      </c>
      <c r="BP171" t="s">
        <v>2263</v>
      </c>
      <c r="BQ171" t="s">
        <v>826</v>
      </c>
      <c r="BR171" t="s">
        <v>28</v>
      </c>
      <c r="BS171" t="s">
        <v>28</v>
      </c>
      <c r="BT171" t="s">
        <v>54</v>
      </c>
      <c r="BU171" s="3">
        <v>43746.563784722224</v>
      </c>
      <c r="BV171" t="s">
        <v>803</v>
      </c>
      <c r="BW171" s="3">
        <v>43963.397353194443</v>
      </c>
      <c r="BX171" t="s">
        <v>2978</v>
      </c>
      <c r="CG171"/>
      <c r="CH171"/>
      <c r="CI171"/>
      <c r="CY171"/>
      <c r="DA171"/>
      <c r="DE171"/>
      <c r="DF171"/>
    </row>
    <row r="172" spans="1:110" x14ac:dyDescent="0.25">
      <c r="A172" s="1">
        <f>IF(Veg_Table[[#This Row],[VP_STATUS]]="Hold",0,IF(OR(AND(Veg_Table[[#This Row],[PRESCRIP]]="NW_No Work",Veg_Table[[#This Row],[VP_STATUS]]&lt;&gt;"No Work Required Under EVM"),AND(Veg_Table[[#This Row],[VP_STATUS]]="No Work Required Under EVM",Veg_Table[[#This Row],[PRESCRIP]]&lt;&gt;"NW_No Work")),1,0))</f>
        <v>0</v>
      </c>
      <c r="B172" s="1">
        <f>IF(Veg_Table[[#This Row],[SPECIES]]="",1,0)</f>
        <v>0</v>
      </c>
      <c r="C172" s="1">
        <f>IF(Veg_Table[[#This Row],[DIAMETER]]="",1,0)</f>
        <v>0</v>
      </c>
      <c r="D172" s="1">
        <f>IF(Veg_Table[[#This Row],[HEIGHT]]="",1,0)</f>
        <v>0</v>
      </c>
      <c r="E17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72" s="1">
        <f>IF(AND(Veg_Table[[#This Row],[TAT_RESULT]]="ABATE",Veg_Table[[#This Row],[PRESCRIP]]="NW_No Work"),1,0)</f>
        <v>0</v>
      </c>
      <c r="G172" s="1">
        <f>IF(OR(Veg_Table[[#This Row],[Prescription R-Scale]]="NA",Veg_Table[[#This Row],[Diameter R-Scale]]="NA"),0,IF(Veg_Table[[#This Row],[Diameter R-Scale]]&lt;&gt;Veg_Table[[#This Row],[Prescription R-Scale]],1,0))</f>
        <v>0</v>
      </c>
      <c r="H172" s="1">
        <f>IF(OR(AND(Veg_Table[[#This Row],[PRESCRIP]]="BC_Br Rmv", Veg_Table[[#This Row],[WOOD_MAN]]&lt;&gt;"Not Needed"),AND(Veg_Table[[#This Row],[PRESCRIP]]="BCS_Br Rmv+Trt", Veg_Table[[#This Row],[WOOD_MAN]]&lt;&gt;"Not Needed")),1,0)</f>
        <v>0</v>
      </c>
      <c r="I172" s="1">
        <f ca="1">IF(AND(Veg_Table[[#This Row],[Prescription_Changed]]="Yes",Veg_Table[[#This Row],[TAT_RESULT]]=""),1,0)</f>
        <v>0</v>
      </c>
      <c r="J172" s="1">
        <f ca="1">SUM(Veg_Table[[#This Row],[Prescription and Status do not match]:[Prescription_Edited_And_TAT_Is_Blank]])</f>
        <v>1</v>
      </c>
      <c r="K172" s="1">
        <f ca="1">IF(Veg_Table[[#This Row],[Sum of Errors]]&gt;0,1,0)</f>
        <v>1</v>
      </c>
      <c r="L172" s="1">
        <f>1</f>
        <v>1</v>
      </c>
      <c r="M17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72" s="1">
        <f>IF(OR(MID(Veg_Table[[#This Row],[PRESCRIP]],2,1)="1",MID(Veg_Table[[#This Row],[PRESCRIP]],2,1)="2",MID(Veg_Table[[#This Row],[PRESCRIP]],2,1)="3",MID(Veg_Table[[#This Row],[PRESCRIP]],2,1)="4"),_xlfn.NUMBERVALUE(MID(Veg_Table[[#This Row],[PRESCRIP]],2,1)),"NA")</f>
        <v>2</v>
      </c>
      <c r="O172" s="1">
        <f>WEEKNUM(Veg_Table[[#This Row],[EVM_LAST_EDITED_Day]],2)</f>
        <v>20</v>
      </c>
      <c r="P172" s="25">
        <f>IFERROR(DATE(YEAR(Veg_Table[[#This Row],[EVM_LAST_EDITED2]]),MONTH(Veg_Table[[#This Row],[EVM_LAST_EDITED2]]),DAY(Veg_Table[[#This Row],[EVM_LAST_EDITED2]])),DATE(2019,1,1))</f>
        <v>43963</v>
      </c>
      <c r="Q172" s="3">
        <f>VALUE(SUBSTITUTE(Veg_Table[[#This Row],[EVM_LAST_EDITED]],",",""))</f>
        <v>43963.3899706597</v>
      </c>
      <c r="R172" s="1" t="str">
        <f>_xlfn.IFNA(IF(Veg_Table[[#This Row],[EVM_LAST_EDITOR]]="","zBlank EVM Last Editor",VLOOKUP(Veg_Table[[#This Row],[EVM_LAST_EDITOR]],Roster_Table[#All],4,FALSE)),"zAWRR Not in Roster")</f>
        <v>zAWRR Not in Roster</v>
      </c>
      <c r="S172" s="1" t="str">
        <f>_xlfn.IFNA(IF(Veg_Table[[#This Row],[EVM_LAST_EDITOR]]="","zBlank EVM Last Editor",VLOOKUP(Veg_Table[[#This Row],[EVM_LAST_EDITOR]],Roster_Table[#All],16,FALSE)),"zCompany_AWRR not in Roster")</f>
        <v>zCompany_AWRR not in Roster</v>
      </c>
      <c r="T172" s="2">
        <f>IFERROR(DATE(YEAR(Veg_Table[[#This Row],[Created2]]),MONTH(Veg_Table[[#This Row],[Created2]]),DAY(Veg_Table[[#This Row],[Created2]])),DATE(2019,1,1))</f>
        <v>43746</v>
      </c>
      <c r="U172" s="3">
        <f>VALUE(SUBSTITUTE(Veg_Table[[#This Row],[Created]],",",""))</f>
        <v>43746.576365740701</v>
      </c>
      <c r="V172" s="3" t="str">
        <f ca="1">IFERROR(_xlfn.IFNA(CELL("contents",INDIRECT(_xlfn.CONCAT("Veg_Table_Production_Data!",ADDRESS(MATCH(_xlfn.MAXIFS(#REF!,#REF!,"="&amp;Veg_Table[[#This Row],[AUTO_ID]],#REF!,"&lt;"&amp;Veg_Table[[#This Row],[EVM_LAST_EDITED_Day]]),#REF!,0),COLUMN(#REF!),4,1,)))),""),"")</f>
        <v/>
      </c>
      <c r="W172" s="3" t="str">
        <f ca="1">IF(Veg_Table[[#This Row],[Previous_Prescription]]="","No",IF(Veg_Table[[#This Row],[Previous_Prescription]]=Veg_Table[[#This Row],[PRESCRIP]],"No","Yes"))</f>
        <v>No</v>
      </c>
      <c r="X172" s="3" t="str">
        <f>IF(Veg_Table[[#This Row],[EVM_LAST_EDITED_Day]]=Veg_Table[[#This Row],[Created_Day]],"New","Old")</f>
        <v>Old</v>
      </c>
      <c r="Y172" s="1">
        <f>IFERROR(IF(FIND("delete",LOWER(Veg_Table[[#This Row],[PI_COMMENTS]]))&gt;=1,1,0),0)</f>
        <v>0</v>
      </c>
      <c r="Z172" s="1" t="str">
        <f>_xlfn.IFNA(IF(Veg_Table[[#This Row],[EVM_LAST_EDITOR]]="","Yes",VLOOKUP(Veg_Table[[#This Row],[EVM_LAST_EDITOR]],Roster_Table[#All],15,FALSE)),"Yes")</f>
        <v>Yes</v>
      </c>
      <c r="AA17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2" s="1" t="str">
        <f>_xlfn.IFNA(VLOOKUP(Veg_Table[[#This Row],[EVM_LAST_EDITOR]],Roster_Table[#All],3,FALSE),"zAWRR Not in Roster")</f>
        <v>zAWRR Not in Roster</v>
      </c>
      <c r="AC172" s="1" t="str">
        <f>_xlfn.IFNA(VLOOKUP(Veg_Table[[#This Row],[EVM_LAST_EDITOR]],Roster_Table[#All],2,FALSE),"zAWRR Not in Roster")</f>
        <v>zAWRR Not in Roster</v>
      </c>
      <c r="AD172" s="1" t="str">
        <f>IF(_xlfn.CONCAT(Veg_Table[[#This Row],[First_Name]]," ",Veg_Table[[#This Row],[Last_Name]])="zAWRR Not in Roster zAWRR Not in Roster","zAWRR Not in Roster",_xlfn.CONCAT(Veg_Table[[#This Row],[First_Name]]," ",Veg_Table[[#This Row],[Last_Name]]))</f>
        <v>zAWRR Not in Roster</v>
      </c>
      <c r="AE172">
        <v>1767029</v>
      </c>
      <c r="AF172" t="s">
        <v>2954</v>
      </c>
      <c r="AG172" t="s">
        <v>30</v>
      </c>
      <c r="AH172" t="s">
        <v>2261</v>
      </c>
      <c r="AI172" t="s">
        <v>2951</v>
      </c>
      <c r="AJ172" t="s">
        <v>820</v>
      </c>
      <c r="AK172" t="s">
        <v>28</v>
      </c>
      <c r="AL172" t="s">
        <v>37</v>
      </c>
      <c r="AM172" t="s">
        <v>38</v>
      </c>
      <c r="AN172" t="s">
        <v>25</v>
      </c>
      <c r="AO172" t="s">
        <v>25</v>
      </c>
      <c r="AP172">
        <v>15</v>
      </c>
      <c r="AQ172">
        <v>90</v>
      </c>
      <c r="AR172" t="s">
        <v>28</v>
      </c>
      <c r="AS172" t="s">
        <v>42</v>
      </c>
      <c r="AT172" t="s">
        <v>522</v>
      </c>
      <c r="AU172" t="s">
        <v>25</v>
      </c>
      <c r="AV172" t="s">
        <v>28</v>
      </c>
      <c r="AW172" t="s">
        <v>2955</v>
      </c>
      <c r="AX172" t="s">
        <v>534</v>
      </c>
      <c r="AY172" t="s">
        <v>28</v>
      </c>
      <c r="AZ172">
        <v>5650734</v>
      </c>
      <c r="BA172" t="s">
        <v>42</v>
      </c>
      <c r="BB172" s="4">
        <v>43945.637288576392</v>
      </c>
      <c r="BD172" t="s">
        <v>29</v>
      </c>
      <c r="BF172" t="s">
        <v>28</v>
      </c>
      <c r="BG172" t="s">
        <v>534</v>
      </c>
      <c r="BH172" t="s">
        <v>28</v>
      </c>
      <c r="BI172" s="3">
        <v>43962</v>
      </c>
      <c r="BJ172" t="s">
        <v>4870</v>
      </c>
      <c r="BK172" s="30" t="s">
        <v>859</v>
      </c>
      <c r="BL172" s="3">
        <v>43963.389970659722</v>
      </c>
      <c r="BM172" t="s">
        <v>31</v>
      </c>
      <c r="BN172" t="s">
        <v>32</v>
      </c>
      <c r="BO172" t="s">
        <v>2262</v>
      </c>
      <c r="BP172" t="s">
        <v>2263</v>
      </c>
      <c r="BQ172" t="s">
        <v>826</v>
      </c>
      <c r="BR172" t="s">
        <v>28</v>
      </c>
      <c r="BS172" t="s">
        <v>28</v>
      </c>
      <c r="BT172" t="s">
        <v>54</v>
      </c>
      <c r="BU172" s="3">
        <v>43746.576365740744</v>
      </c>
      <c r="BV172" t="s">
        <v>803</v>
      </c>
      <c r="BW172" s="3">
        <v>43963.397353194443</v>
      </c>
      <c r="BX172" t="s">
        <v>2956</v>
      </c>
      <c r="CG172"/>
      <c r="CH172"/>
      <c r="CI172"/>
      <c r="CY172"/>
      <c r="DA172"/>
      <c r="DE172"/>
      <c r="DF172"/>
    </row>
    <row r="173" spans="1:110" x14ac:dyDescent="0.25">
      <c r="A173" s="1">
        <f>IF(Veg_Table[[#This Row],[VP_STATUS]]="Hold",0,IF(OR(AND(Veg_Table[[#This Row],[PRESCRIP]]="NW_No Work",Veg_Table[[#This Row],[VP_STATUS]]&lt;&gt;"No Work Required Under EVM"),AND(Veg_Table[[#This Row],[VP_STATUS]]="No Work Required Under EVM",Veg_Table[[#This Row],[PRESCRIP]]&lt;&gt;"NW_No Work")),1,0))</f>
        <v>0</v>
      </c>
      <c r="B173" s="1">
        <f>IF(Veg_Table[[#This Row],[SPECIES]]="",1,0)</f>
        <v>0</v>
      </c>
      <c r="C173" s="1">
        <f>IF(Veg_Table[[#This Row],[DIAMETER]]="",1,0)</f>
        <v>0</v>
      </c>
      <c r="D173" s="1">
        <f>IF(Veg_Table[[#This Row],[HEIGHT]]="",1,0)</f>
        <v>0</v>
      </c>
      <c r="E17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73" s="1">
        <f>IF(AND(Veg_Table[[#This Row],[TAT_RESULT]]="ABATE",Veg_Table[[#This Row],[PRESCRIP]]="NW_No Work"),1,0)</f>
        <v>0</v>
      </c>
      <c r="G173" s="1">
        <f>IF(OR(Veg_Table[[#This Row],[Prescription R-Scale]]="NA",Veg_Table[[#This Row],[Diameter R-Scale]]="NA"),0,IF(Veg_Table[[#This Row],[Diameter R-Scale]]&lt;&gt;Veg_Table[[#This Row],[Prescription R-Scale]],1,0))</f>
        <v>0</v>
      </c>
      <c r="H173" s="1">
        <f>IF(OR(AND(Veg_Table[[#This Row],[PRESCRIP]]="BC_Br Rmv", Veg_Table[[#This Row],[WOOD_MAN]]&lt;&gt;"Not Needed"),AND(Veg_Table[[#This Row],[PRESCRIP]]="BCS_Br Rmv+Trt", Veg_Table[[#This Row],[WOOD_MAN]]&lt;&gt;"Not Needed")),1,0)</f>
        <v>0</v>
      </c>
      <c r="I173" s="1">
        <f ca="1">IF(AND(Veg_Table[[#This Row],[Prescription_Changed]]="Yes",Veg_Table[[#This Row],[TAT_RESULT]]=""),1,0)</f>
        <v>0</v>
      </c>
      <c r="J173" s="1">
        <f ca="1">SUM(Veg_Table[[#This Row],[Prescription and Status do not match]:[Prescription_Edited_And_TAT_Is_Blank]])</f>
        <v>1</v>
      </c>
      <c r="K173" s="1">
        <f ca="1">IF(Veg_Table[[#This Row],[Sum of Errors]]&gt;0,1,0)</f>
        <v>1</v>
      </c>
      <c r="L173" s="1">
        <f>1</f>
        <v>1</v>
      </c>
      <c r="M17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73" s="1">
        <f>IF(OR(MID(Veg_Table[[#This Row],[PRESCRIP]],2,1)="1",MID(Veg_Table[[#This Row],[PRESCRIP]],2,1)="2",MID(Veg_Table[[#This Row],[PRESCRIP]],2,1)="3",MID(Veg_Table[[#This Row],[PRESCRIP]],2,1)="4"),_xlfn.NUMBERVALUE(MID(Veg_Table[[#This Row],[PRESCRIP]],2,1)),"NA")</f>
        <v>2</v>
      </c>
      <c r="O173" s="1">
        <f>WEEKNUM(Veg_Table[[#This Row],[EVM_LAST_EDITED_Day]],2)</f>
        <v>20</v>
      </c>
      <c r="P173" s="25">
        <f>IFERROR(DATE(YEAR(Veg_Table[[#This Row],[EVM_LAST_EDITED2]]),MONTH(Veg_Table[[#This Row],[EVM_LAST_EDITED2]]),DAY(Veg_Table[[#This Row],[EVM_LAST_EDITED2]])),DATE(2019,1,1))</f>
        <v>43963</v>
      </c>
      <c r="Q173" s="3">
        <f>VALUE(SUBSTITUTE(Veg_Table[[#This Row],[EVM_LAST_EDITED]],",",""))</f>
        <v>43963.390303113403</v>
      </c>
      <c r="R173" s="1" t="str">
        <f>_xlfn.IFNA(IF(Veg_Table[[#This Row],[EVM_LAST_EDITOR]]="","zBlank EVM Last Editor",VLOOKUP(Veg_Table[[#This Row],[EVM_LAST_EDITOR]],Roster_Table[#All],4,FALSE)),"zAWRR Not in Roster")</f>
        <v>zAWRR Not in Roster</v>
      </c>
      <c r="S173" s="1" t="str">
        <f>_xlfn.IFNA(IF(Veg_Table[[#This Row],[EVM_LAST_EDITOR]]="","zBlank EVM Last Editor",VLOOKUP(Veg_Table[[#This Row],[EVM_LAST_EDITOR]],Roster_Table[#All],16,FALSE)),"zCompany_AWRR not in Roster")</f>
        <v>zCompany_AWRR not in Roster</v>
      </c>
      <c r="T173" s="2">
        <f>IFERROR(DATE(YEAR(Veg_Table[[#This Row],[Created2]]),MONTH(Veg_Table[[#This Row],[Created2]]),DAY(Veg_Table[[#This Row],[Created2]])),DATE(2019,1,1))</f>
        <v>43746</v>
      </c>
      <c r="U173" s="3">
        <f>VALUE(SUBSTITUTE(Veg_Table[[#This Row],[Created]],",",""))</f>
        <v>43746.577951388899</v>
      </c>
      <c r="V173" s="3" t="str">
        <f ca="1">IFERROR(_xlfn.IFNA(CELL("contents",INDIRECT(_xlfn.CONCAT("Veg_Table_Production_Data!",ADDRESS(MATCH(_xlfn.MAXIFS(#REF!,#REF!,"="&amp;Veg_Table[[#This Row],[AUTO_ID]],#REF!,"&lt;"&amp;Veg_Table[[#This Row],[EVM_LAST_EDITED_Day]]),#REF!,0),COLUMN(#REF!),4,1,)))),""),"")</f>
        <v/>
      </c>
      <c r="W173" s="3" t="str">
        <f ca="1">IF(Veg_Table[[#This Row],[Previous_Prescription]]="","No",IF(Veg_Table[[#This Row],[Previous_Prescription]]=Veg_Table[[#This Row],[PRESCRIP]],"No","Yes"))</f>
        <v>No</v>
      </c>
      <c r="X173" s="3" t="str">
        <f>IF(Veg_Table[[#This Row],[EVM_LAST_EDITED_Day]]=Veg_Table[[#This Row],[Created_Day]],"New","Old")</f>
        <v>Old</v>
      </c>
      <c r="Y173" s="1">
        <f>IFERROR(IF(FIND("delete",LOWER(Veg_Table[[#This Row],[PI_COMMENTS]]))&gt;=1,1,0),0)</f>
        <v>0</v>
      </c>
      <c r="Z173" s="1" t="str">
        <f>_xlfn.IFNA(IF(Veg_Table[[#This Row],[EVM_LAST_EDITOR]]="","Yes",VLOOKUP(Veg_Table[[#This Row],[EVM_LAST_EDITOR]],Roster_Table[#All],15,FALSE)),"Yes")</f>
        <v>Yes</v>
      </c>
      <c r="AA17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3" s="1" t="str">
        <f>_xlfn.IFNA(VLOOKUP(Veg_Table[[#This Row],[EVM_LAST_EDITOR]],Roster_Table[#All],3,FALSE),"zAWRR Not in Roster")</f>
        <v>zAWRR Not in Roster</v>
      </c>
      <c r="AC173" s="1" t="str">
        <f>_xlfn.IFNA(VLOOKUP(Veg_Table[[#This Row],[EVM_LAST_EDITOR]],Roster_Table[#All],2,FALSE),"zAWRR Not in Roster")</f>
        <v>zAWRR Not in Roster</v>
      </c>
      <c r="AD173" s="1" t="str">
        <f>IF(_xlfn.CONCAT(Veg_Table[[#This Row],[First_Name]]," ",Veg_Table[[#This Row],[Last_Name]])="zAWRR Not in Roster zAWRR Not in Roster","zAWRR Not in Roster",_xlfn.CONCAT(Veg_Table[[#This Row],[First_Name]]," ",Veg_Table[[#This Row],[Last_Name]]))</f>
        <v>zAWRR Not in Roster</v>
      </c>
      <c r="AE173">
        <v>1767030</v>
      </c>
      <c r="AF173" t="s">
        <v>2966</v>
      </c>
      <c r="AG173" t="s">
        <v>30</v>
      </c>
      <c r="AH173" t="s">
        <v>2261</v>
      </c>
      <c r="AI173" t="s">
        <v>2967</v>
      </c>
      <c r="AJ173" t="s">
        <v>820</v>
      </c>
      <c r="AK173" t="s">
        <v>28</v>
      </c>
      <c r="AL173" t="s">
        <v>37</v>
      </c>
      <c r="AM173" t="s">
        <v>38</v>
      </c>
      <c r="AN173" t="s">
        <v>25</v>
      </c>
      <c r="AO173" t="s">
        <v>25</v>
      </c>
      <c r="AP173">
        <v>17</v>
      </c>
      <c r="AQ173">
        <v>77</v>
      </c>
      <c r="AR173" t="s">
        <v>28</v>
      </c>
      <c r="AS173" t="s">
        <v>42</v>
      </c>
      <c r="AT173" t="s">
        <v>522</v>
      </c>
      <c r="AU173" t="s">
        <v>25</v>
      </c>
      <c r="AV173" t="s">
        <v>28</v>
      </c>
      <c r="AW173" t="s">
        <v>2968</v>
      </c>
      <c r="AX173" t="s">
        <v>534</v>
      </c>
      <c r="AY173" t="s">
        <v>28</v>
      </c>
      <c r="AZ173"/>
      <c r="BA173" t="s">
        <v>42</v>
      </c>
      <c r="BB173" s="4">
        <v>43958.806794791664</v>
      </c>
      <c r="BC173" t="s">
        <v>3993</v>
      </c>
      <c r="BD173" t="s">
        <v>29</v>
      </c>
      <c r="BF173" t="s">
        <v>28</v>
      </c>
      <c r="BG173" t="s">
        <v>534</v>
      </c>
      <c r="BH173" t="s">
        <v>28</v>
      </c>
      <c r="BI173" s="3">
        <v>43962</v>
      </c>
      <c r="BJ173" t="s">
        <v>4871</v>
      </c>
      <c r="BK173" s="30" t="s">
        <v>859</v>
      </c>
      <c r="BL173" s="3">
        <v>43963.390303113425</v>
      </c>
      <c r="BM173" t="s">
        <v>31</v>
      </c>
      <c r="BN173" t="s">
        <v>32</v>
      </c>
      <c r="BO173" t="s">
        <v>2262</v>
      </c>
      <c r="BP173" t="s">
        <v>2263</v>
      </c>
      <c r="BQ173" t="s">
        <v>826</v>
      </c>
      <c r="BR173" t="s">
        <v>28</v>
      </c>
      <c r="BS173" t="s">
        <v>28</v>
      </c>
      <c r="BT173" t="s">
        <v>54</v>
      </c>
      <c r="BU173" s="3">
        <v>43746.577951388892</v>
      </c>
      <c r="BV173" t="s">
        <v>803</v>
      </c>
      <c r="BW173" s="3">
        <v>43963.397353194443</v>
      </c>
      <c r="BX173" t="s">
        <v>2969</v>
      </c>
      <c r="CG173"/>
      <c r="CH173"/>
      <c r="CI173"/>
      <c r="CY173"/>
      <c r="DA173"/>
      <c r="DE173"/>
      <c r="DF173"/>
    </row>
    <row r="174" spans="1:110" x14ac:dyDescent="0.25">
      <c r="A174" s="1">
        <f>IF(Veg_Table[[#This Row],[VP_STATUS]]="Hold",0,IF(OR(AND(Veg_Table[[#This Row],[PRESCRIP]]="NW_No Work",Veg_Table[[#This Row],[VP_STATUS]]&lt;&gt;"No Work Required Under EVM"),AND(Veg_Table[[#This Row],[VP_STATUS]]="No Work Required Under EVM",Veg_Table[[#This Row],[PRESCRIP]]&lt;&gt;"NW_No Work")),1,0))</f>
        <v>0</v>
      </c>
      <c r="B174" s="1">
        <f>IF(Veg_Table[[#This Row],[SPECIES]]="",1,0)</f>
        <v>0</v>
      </c>
      <c r="C174" s="1">
        <f>IF(Veg_Table[[#This Row],[DIAMETER]]="",1,0)</f>
        <v>0</v>
      </c>
      <c r="D174" s="1">
        <f>IF(Veg_Table[[#This Row],[HEIGHT]]="",1,0)</f>
        <v>0</v>
      </c>
      <c r="E17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74" s="1">
        <f>IF(AND(Veg_Table[[#This Row],[TAT_RESULT]]="ABATE",Veg_Table[[#This Row],[PRESCRIP]]="NW_No Work"),1,0)</f>
        <v>0</v>
      </c>
      <c r="G174" s="1">
        <f>IF(OR(Veg_Table[[#This Row],[Prescription R-Scale]]="NA",Veg_Table[[#This Row],[Diameter R-Scale]]="NA"),0,IF(Veg_Table[[#This Row],[Diameter R-Scale]]&lt;&gt;Veg_Table[[#This Row],[Prescription R-Scale]],1,0))</f>
        <v>0</v>
      </c>
      <c r="H174" s="1">
        <f>IF(OR(AND(Veg_Table[[#This Row],[PRESCRIP]]="BC_Br Rmv", Veg_Table[[#This Row],[WOOD_MAN]]&lt;&gt;"Not Needed"),AND(Veg_Table[[#This Row],[PRESCRIP]]="BCS_Br Rmv+Trt", Veg_Table[[#This Row],[WOOD_MAN]]&lt;&gt;"Not Needed")),1,0)</f>
        <v>0</v>
      </c>
      <c r="I174" s="1">
        <f ca="1">IF(AND(Veg_Table[[#This Row],[Prescription_Changed]]="Yes",Veg_Table[[#This Row],[TAT_RESULT]]=""),1,0)</f>
        <v>0</v>
      </c>
      <c r="J174" s="1">
        <f ca="1">SUM(Veg_Table[[#This Row],[Prescription and Status do not match]:[Prescription_Edited_And_TAT_Is_Blank]])</f>
        <v>1</v>
      </c>
      <c r="K174" s="1">
        <f ca="1">IF(Veg_Table[[#This Row],[Sum of Errors]]&gt;0,1,0)</f>
        <v>1</v>
      </c>
      <c r="L174" s="1">
        <f>1</f>
        <v>1</v>
      </c>
      <c r="M17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74" s="1">
        <f>IF(OR(MID(Veg_Table[[#This Row],[PRESCRIP]],2,1)="1",MID(Veg_Table[[#This Row],[PRESCRIP]],2,1)="2",MID(Veg_Table[[#This Row],[PRESCRIP]],2,1)="3",MID(Veg_Table[[#This Row],[PRESCRIP]],2,1)="4"),_xlfn.NUMBERVALUE(MID(Veg_Table[[#This Row],[PRESCRIP]],2,1)),"NA")</f>
        <v>2</v>
      </c>
      <c r="O174" s="1">
        <f>WEEKNUM(Veg_Table[[#This Row],[EVM_LAST_EDITED_Day]],2)</f>
        <v>20</v>
      </c>
      <c r="P174" s="25">
        <f>IFERROR(DATE(YEAR(Veg_Table[[#This Row],[EVM_LAST_EDITED2]]),MONTH(Veg_Table[[#This Row],[EVM_LAST_EDITED2]]),DAY(Veg_Table[[#This Row],[EVM_LAST_EDITED2]])),DATE(2019,1,1))</f>
        <v>43963</v>
      </c>
      <c r="Q174" s="3">
        <f>VALUE(SUBSTITUTE(Veg_Table[[#This Row],[EVM_LAST_EDITED]],",",""))</f>
        <v>43963.3905963426</v>
      </c>
      <c r="R174" s="1" t="str">
        <f>_xlfn.IFNA(IF(Veg_Table[[#This Row],[EVM_LAST_EDITOR]]="","zBlank EVM Last Editor",VLOOKUP(Veg_Table[[#This Row],[EVM_LAST_EDITOR]],Roster_Table[#All],4,FALSE)),"zAWRR Not in Roster")</f>
        <v>zAWRR Not in Roster</v>
      </c>
      <c r="S174" s="1" t="str">
        <f>_xlfn.IFNA(IF(Veg_Table[[#This Row],[EVM_LAST_EDITOR]]="","zBlank EVM Last Editor",VLOOKUP(Veg_Table[[#This Row],[EVM_LAST_EDITOR]],Roster_Table[#All],16,FALSE)),"zCompany_AWRR not in Roster")</f>
        <v>zCompany_AWRR not in Roster</v>
      </c>
      <c r="T174" s="2">
        <f>IFERROR(DATE(YEAR(Veg_Table[[#This Row],[Created2]]),MONTH(Veg_Table[[#This Row],[Created2]]),DAY(Veg_Table[[#This Row],[Created2]])),DATE(2019,1,1))</f>
        <v>43752</v>
      </c>
      <c r="U174" s="3">
        <f>VALUE(SUBSTITUTE(Veg_Table[[#This Row],[Created]],",",""))</f>
        <v>43752.609976851898</v>
      </c>
      <c r="V174" s="3" t="str">
        <f ca="1">IFERROR(_xlfn.IFNA(CELL("contents",INDIRECT(_xlfn.CONCAT("Veg_Table_Production_Data!",ADDRESS(MATCH(_xlfn.MAXIFS(#REF!,#REF!,"="&amp;Veg_Table[[#This Row],[AUTO_ID]],#REF!,"&lt;"&amp;Veg_Table[[#This Row],[EVM_LAST_EDITED_Day]]),#REF!,0),COLUMN(#REF!),4,1,)))),""),"")</f>
        <v/>
      </c>
      <c r="W174" s="3" t="str">
        <f ca="1">IF(Veg_Table[[#This Row],[Previous_Prescription]]="","No",IF(Veg_Table[[#This Row],[Previous_Prescription]]=Veg_Table[[#This Row],[PRESCRIP]],"No","Yes"))</f>
        <v>No</v>
      </c>
      <c r="X174" s="3" t="str">
        <f>IF(Veg_Table[[#This Row],[EVM_LAST_EDITED_Day]]=Veg_Table[[#This Row],[Created_Day]],"New","Old")</f>
        <v>Old</v>
      </c>
      <c r="Y174" s="1">
        <f>IFERROR(IF(FIND("delete",LOWER(Veg_Table[[#This Row],[PI_COMMENTS]]))&gt;=1,1,0),0)</f>
        <v>0</v>
      </c>
      <c r="Z174" s="1" t="str">
        <f>_xlfn.IFNA(IF(Veg_Table[[#This Row],[EVM_LAST_EDITOR]]="","Yes",VLOOKUP(Veg_Table[[#This Row],[EVM_LAST_EDITOR]],Roster_Table[#All],15,FALSE)),"Yes")</f>
        <v>Yes</v>
      </c>
      <c r="AA17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4" s="1" t="str">
        <f>_xlfn.IFNA(VLOOKUP(Veg_Table[[#This Row],[EVM_LAST_EDITOR]],Roster_Table[#All],3,FALSE),"zAWRR Not in Roster")</f>
        <v>zAWRR Not in Roster</v>
      </c>
      <c r="AC174" s="1" t="str">
        <f>_xlfn.IFNA(VLOOKUP(Veg_Table[[#This Row],[EVM_LAST_EDITOR]],Roster_Table[#All],2,FALSE),"zAWRR Not in Roster")</f>
        <v>zAWRR Not in Roster</v>
      </c>
      <c r="AD174" s="1" t="str">
        <f>IF(_xlfn.CONCAT(Veg_Table[[#This Row],[First_Name]]," ",Veg_Table[[#This Row],[Last_Name]])="zAWRR Not in Roster zAWRR Not in Roster","zAWRR Not in Roster",_xlfn.CONCAT(Veg_Table[[#This Row],[First_Name]]," ",Veg_Table[[#This Row],[Last_Name]]))</f>
        <v>zAWRR Not in Roster</v>
      </c>
      <c r="AE174">
        <v>1767204</v>
      </c>
      <c r="AF174" t="s">
        <v>3079</v>
      </c>
      <c r="AG174" t="s">
        <v>30</v>
      </c>
      <c r="AH174" t="s">
        <v>3070</v>
      </c>
      <c r="AI174" t="s">
        <v>3071</v>
      </c>
      <c r="AJ174" t="s">
        <v>820</v>
      </c>
      <c r="AK174" t="s">
        <v>28</v>
      </c>
      <c r="AL174" t="s">
        <v>884</v>
      </c>
      <c r="AM174" t="s">
        <v>38</v>
      </c>
      <c r="AN174" t="s">
        <v>25</v>
      </c>
      <c r="AO174" t="s">
        <v>25</v>
      </c>
      <c r="AP174">
        <v>20</v>
      </c>
      <c r="AQ174">
        <v>135</v>
      </c>
      <c r="AR174" t="s">
        <v>28</v>
      </c>
      <c r="AS174" t="s">
        <v>42</v>
      </c>
      <c r="AT174" t="s">
        <v>515</v>
      </c>
      <c r="AU174" t="s">
        <v>25</v>
      </c>
      <c r="AV174" t="s">
        <v>28</v>
      </c>
      <c r="AW174" t="s">
        <v>3080</v>
      </c>
      <c r="AX174" t="s">
        <v>534</v>
      </c>
      <c r="AY174" t="s">
        <v>28</v>
      </c>
      <c r="AZ174">
        <v>5746657</v>
      </c>
      <c r="BA174" t="s">
        <v>42</v>
      </c>
      <c r="BB174" s="4">
        <v>43945.69431712963</v>
      </c>
      <c r="BC174" t="s">
        <v>28</v>
      </c>
      <c r="BD174" t="s">
        <v>29</v>
      </c>
      <c r="BF174" t="s">
        <v>28</v>
      </c>
      <c r="BG174" t="s">
        <v>534</v>
      </c>
      <c r="BH174" t="s">
        <v>28</v>
      </c>
      <c r="BI174" s="3">
        <v>43962</v>
      </c>
      <c r="BJ174" t="s">
        <v>4872</v>
      </c>
      <c r="BK174" s="30" t="s">
        <v>859</v>
      </c>
      <c r="BL174" s="3">
        <v>43963.390596342593</v>
      </c>
      <c r="BM174" t="s">
        <v>31</v>
      </c>
      <c r="BN174" t="s">
        <v>32</v>
      </c>
      <c r="BO174" t="s">
        <v>3073</v>
      </c>
      <c r="BP174" t="s">
        <v>3074</v>
      </c>
      <c r="BQ174" t="s">
        <v>826</v>
      </c>
      <c r="BR174" t="s">
        <v>28</v>
      </c>
      <c r="BS174" t="s">
        <v>28</v>
      </c>
      <c r="BT174" t="s">
        <v>999</v>
      </c>
      <c r="BU174" s="3">
        <v>43752.609976851854</v>
      </c>
      <c r="BV174" t="s">
        <v>803</v>
      </c>
      <c r="BW174" s="3">
        <v>43963.397353194443</v>
      </c>
      <c r="BX174" t="s">
        <v>3081</v>
      </c>
      <c r="CG174"/>
      <c r="CH174"/>
      <c r="CI174"/>
      <c r="CY174"/>
      <c r="DA174"/>
      <c r="DE174"/>
      <c r="DF174"/>
    </row>
    <row r="175" spans="1:110" x14ac:dyDescent="0.25">
      <c r="A175" s="1">
        <f>IF(Veg_Table[[#This Row],[VP_STATUS]]="Hold",0,IF(OR(AND(Veg_Table[[#This Row],[PRESCRIP]]="NW_No Work",Veg_Table[[#This Row],[VP_STATUS]]&lt;&gt;"No Work Required Under EVM"),AND(Veg_Table[[#This Row],[VP_STATUS]]="No Work Required Under EVM",Veg_Table[[#This Row],[PRESCRIP]]&lt;&gt;"NW_No Work")),1,0))</f>
        <v>0</v>
      </c>
      <c r="B175" s="1">
        <f>IF(Veg_Table[[#This Row],[SPECIES]]="",1,0)</f>
        <v>0</v>
      </c>
      <c r="C175" s="1">
        <f>IF(Veg_Table[[#This Row],[DIAMETER]]="",1,0)</f>
        <v>0</v>
      </c>
      <c r="D175" s="1">
        <f>IF(Veg_Table[[#This Row],[HEIGHT]]="",1,0)</f>
        <v>0</v>
      </c>
      <c r="E17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75" s="1">
        <f>IF(AND(Veg_Table[[#This Row],[TAT_RESULT]]="ABATE",Veg_Table[[#This Row],[PRESCRIP]]="NW_No Work"),1,0)</f>
        <v>0</v>
      </c>
      <c r="G175" s="1">
        <f>IF(OR(Veg_Table[[#This Row],[Prescription R-Scale]]="NA",Veg_Table[[#This Row],[Diameter R-Scale]]="NA"),0,IF(Veg_Table[[#This Row],[Diameter R-Scale]]&lt;&gt;Veg_Table[[#This Row],[Prescription R-Scale]],1,0))</f>
        <v>0</v>
      </c>
      <c r="H175" s="1">
        <f>IF(OR(AND(Veg_Table[[#This Row],[PRESCRIP]]="BC_Br Rmv", Veg_Table[[#This Row],[WOOD_MAN]]&lt;&gt;"Not Needed"),AND(Veg_Table[[#This Row],[PRESCRIP]]="BCS_Br Rmv+Trt", Veg_Table[[#This Row],[WOOD_MAN]]&lt;&gt;"Not Needed")),1,0)</f>
        <v>0</v>
      </c>
      <c r="I175" s="1">
        <f ca="1">IF(AND(Veg_Table[[#This Row],[Prescription_Changed]]="Yes",Veg_Table[[#This Row],[TAT_RESULT]]=""),1,0)</f>
        <v>0</v>
      </c>
      <c r="J175" s="1">
        <f ca="1">SUM(Veg_Table[[#This Row],[Prescription and Status do not match]:[Prescription_Edited_And_TAT_Is_Blank]])</f>
        <v>1</v>
      </c>
      <c r="K175" s="1">
        <f ca="1">IF(Veg_Table[[#This Row],[Sum of Errors]]&gt;0,1,0)</f>
        <v>1</v>
      </c>
      <c r="L175" s="1">
        <f>1</f>
        <v>1</v>
      </c>
      <c r="M17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75" s="1">
        <f>IF(OR(MID(Veg_Table[[#This Row],[PRESCRIP]],2,1)="1",MID(Veg_Table[[#This Row],[PRESCRIP]],2,1)="2",MID(Veg_Table[[#This Row],[PRESCRIP]],2,1)="3",MID(Veg_Table[[#This Row],[PRESCRIP]],2,1)="4"),_xlfn.NUMBERVALUE(MID(Veg_Table[[#This Row],[PRESCRIP]],2,1)),"NA")</f>
        <v>1</v>
      </c>
      <c r="O175" s="1">
        <f>WEEKNUM(Veg_Table[[#This Row],[EVM_LAST_EDITED_Day]],2)</f>
        <v>20</v>
      </c>
      <c r="P175" s="25">
        <f>IFERROR(DATE(YEAR(Veg_Table[[#This Row],[EVM_LAST_EDITED2]]),MONTH(Veg_Table[[#This Row],[EVM_LAST_EDITED2]]),DAY(Veg_Table[[#This Row],[EVM_LAST_EDITED2]])),DATE(2019,1,1))</f>
        <v>43963</v>
      </c>
      <c r="Q175" s="3">
        <f>VALUE(SUBSTITUTE(Veg_Table[[#This Row],[EVM_LAST_EDITED]],",",""))</f>
        <v>43963.391058784699</v>
      </c>
      <c r="R175" s="1" t="str">
        <f>_xlfn.IFNA(IF(Veg_Table[[#This Row],[EVM_LAST_EDITOR]]="","zBlank EVM Last Editor",VLOOKUP(Veg_Table[[#This Row],[EVM_LAST_EDITOR]],Roster_Table[#All],4,FALSE)),"zAWRR Not in Roster")</f>
        <v>zAWRR Not in Roster</v>
      </c>
      <c r="S175" s="1" t="str">
        <f>_xlfn.IFNA(IF(Veg_Table[[#This Row],[EVM_LAST_EDITOR]]="","zBlank EVM Last Editor",VLOOKUP(Veg_Table[[#This Row],[EVM_LAST_EDITOR]],Roster_Table[#All],16,FALSE)),"zCompany_AWRR not in Roster")</f>
        <v>zCompany_AWRR not in Roster</v>
      </c>
      <c r="T175" s="2">
        <f>IFERROR(DATE(YEAR(Veg_Table[[#This Row],[Created2]]),MONTH(Veg_Table[[#This Row],[Created2]]),DAY(Veg_Table[[#This Row],[Created2]])),DATE(2019,1,1))</f>
        <v>43752</v>
      </c>
      <c r="U175" s="3">
        <f>VALUE(SUBSTITUTE(Veg_Table[[#This Row],[Created]],",",""))</f>
        <v>43752.6120717593</v>
      </c>
      <c r="V175" s="3" t="str">
        <f ca="1">IFERROR(_xlfn.IFNA(CELL("contents",INDIRECT(_xlfn.CONCAT("Veg_Table_Production_Data!",ADDRESS(MATCH(_xlfn.MAXIFS(#REF!,#REF!,"="&amp;Veg_Table[[#This Row],[AUTO_ID]],#REF!,"&lt;"&amp;Veg_Table[[#This Row],[EVM_LAST_EDITED_Day]]),#REF!,0),COLUMN(#REF!),4,1,)))),""),"")</f>
        <v/>
      </c>
      <c r="W175" s="3" t="str">
        <f ca="1">IF(Veg_Table[[#This Row],[Previous_Prescription]]="","No",IF(Veg_Table[[#This Row],[Previous_Prescription]]=Veg_Table[[#This Row],[PRESCRIP]],"No","Yes"))</f>
        <v>No</v>
      </c>
      <c r="X175" s="3" t="str">
        <f>IF(Veg_Table[[#This Row],[EVM_LAST_EDITED_Day]]=Veg_Table[[#This Row],[Created_Day]],"New","Old")</f>
        <v>Old</v>
      </c>
      <c r="Y175" s="1">
        <f>IFERROR(IF(FIND("delete",LOWER(Veg_Table[[#This Row],[PI_COMMENTS]]))&gt;=1,1,0),0)</f>
        <v>0</v>
      </c>
      <c r="Z175" s="1" t="str">
        <f>_xlfn.IFNA(IF(Veg_Table[[#This Row],[EVM_LAST_EDITOR]]="","Yes",VLOOKUP(Veg_Table[[#This Row],[EVM_LAST_EDITOR]],Roster_Table[#All],15,FALSE)),"Yes")</f>
        <v>Yes</v>
      </c>
      <c r="AA17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5" s="1" t="str">
        <f>_xlfn.IFNA(VLOOKUP(Veg_Table[[#This Row],[EVM_LAST_EDITOR]],Roster_Table[#All],3,FALSE),"zAWRR Not in Roster")</f>
        <v>zAWRR Not in Roster</v>
      </c>
      <c r="AC175" s="1" t="str">
        <f>_xlfn.IFNA(VLOOKUP(Veg_Table[[#This Row],[EVM_LAST_EDITOR]],Roster_Table[#All],2,FALSE),"zAWRR Not in Roster")</f>
        <v>zAWRR Not in Roster</v>
      </c>
      <c r="AD175" s="1" t="str">
        <f>IF(_xlfn.CONCAT(Veg_Table[[#This Row],[First_Name]]," ",Veg_Table[[#This Row],[Last_Name]])="zAWRR Not in Roster zAWRR Not in Roster","zAWRR Not in Roster",_xlfn.CONCAT(Veg_Table[[#This Row],[First_Name]]," ",Veg_Table[[#This Row],[Last_Name]]))</f>
        <v>zAWRR Not in Roster</v>
      </c>
      <c r="AE175">
        <v>1767205</v>
      </c>
      <c r="AF175" t="s">
        <v>3097</v>
      </c>
      <c r="AG175" t="s">
        <v>30</v>
      </c>
      <c r="AH175" t="s">
        <v>3070</v>
      </c>
      <c r="AI175" t="s">
        <v>3071</v>
      </c>
      <c r="AJ175" t="s">
        <v>820</v>
      </c>
      <c r="AK175" t="s">
        <v>28</v>
      </c>
      <c r="AL175" t="s">
        <v>884</v>
      </c>
      <c r="AM175" t="s">
        <v>23</v>
      </c>
      <c r="AN175" t="s">
        <v>25</v>
      </c>
      <c r="AO175" t="s">
        <v>25</v>
      </c>
      <c r="AP175">
        <v>8</v>
      </c>
      <c r="AQ175">
        <v>28</v>
      </c>
      <c r="AR175" t="s">
        <v>28</v>
      </c>
      <c r="AS175" t="s">
        <v>45</v>
      </c>
      <c r="AT175" t="s">
        <v>522</v>
      </c>
      <c r="AU175" t="s">
        <v>25</v>
      </c>
      <c r="AV175" t="s">
        <v>28</v>
      </c>
      <c r="AW175" t="s">
        <v>3098</v>
      </c>
      <c r="AX175" t="s">
        <v>534</v>
      </c>
      <c r="AY175" t="s">
        <v>28</v>
      </c>
      <c r="AZ175"/>
      <c r="BA175" t="s">
        <v>45</v>
      </c>
      <c r="BB175" s="4">
        <v>43944</v>
      </c>
      <c r="BC175" t="s">
        <v>1522</v>
      </c>
      <c r="BD175" t="s">
        <v>29</v>
      </c>
      <c r="BF175" t="s">
        <v>28</v>
      </c>
      <c r="BG175" t="s">
        <v>534</v>
      </c>
      <c r="BH175" t="s">
        <v>28</v>
      </c>
      <c r="BI175" s="3">
        <v>43962</v>
      </c>
      <c r="BJ175" t="s">
        <v>1968</v>
      </c>
      <c r="BK175" s="30" t="s">
        <v>859</v>
      </c>
      <c r="BL175" s="3">
        <v>43963.39105878472</v>
      </c>
      <c r="BM175" t="s">
        <v>31</v>
      </c>
      <c r="BN175" t="s">
        <v>32</v>
      </c>
      <c r="BO175" t="s">
        <v>3073</v>
      </c>
      <c r="BP175" t="s">
        <v>3074</v>
      </c>
      <c r="BQ175" t="s">
        <v>826</v>
      </c>
      <c r="BR175" t="s">
        <v>28</v>
      </c>
      <c r="BS175" t="s">
        <v>28</v>
      </c>
      <c r="BT175" t="s">
        <v>3099</v>
      </c>
      <c r="BU175" s="3">
        <v>43752.612071759257</v>
      </c>
      <c r="BV175" t="s">
        <v>803</v>
      </c>
      <c r="BW175" s="3">
        <v>43963.397353194443</v>
      </c>
      <c r="BX175" t="s">
        <v>3100</v>
      </c>
      <c r="CG175"/>
      <c r="CH175"/>
      <c r="CI175"/>
      <c r="CY175"/>
      <c r="DA175"/>
      <c r="DE175"/>
      <c r="DF175"/>
    </row>
    <row r="176" spans="1:110" x14ac:dyDescent="0.25">
      <c r="A176" s="1">
        <f>IF(Veg_Table[[#This Row],[VP_STATUS]]="Hold",0,IF(OR(AND(Veg_Table[[#This Row],[PRESCRIP]]="NW_No Work",Veg_Table[[#This Row],[VP_STATUS]]&lt;&gt;"No Work Required Under EVM"),AND(Veg_Table[[#This Row],[VP_STATUS]]="No Work Required Under EVM",Veg_Table[[#This Row],[PRESCRIP]]&lt;&gt;"NW_No Work")),1,0))</f>
        <v>0</v>
      </c>
      <c r="B176" s="1">
        <f>IF(Veg_Table[[#This Row],[SPECIES]]="",1,0)</f>
        <v>0</v>
      </c>
      <c r="C176" s="1">
        <f>IF(Veg_Table[[#This Row],[DIAMETER]]="",1,0)</f>
        <v>0</v>
      </c>
      <c r="D176" s="1">
        <f>IF(Veg_Table[[#This Row],[HEIGHT]]="",1,0)</f>
        <v>0</v>
      </c>
      <c r="E17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76" s="1">
        <f>IF(AND(Veg_Table[[#This Row],[TAT_RESULT]]="ABATE",Veg_Table[[#This Row],[PRESCRIP]]="NW_No Work"),1,0)</f>
        <v>0</v>
      </c>
      <c r="G176" s="1">
        <f>IF(OR(Veg_Table[[#This Row],[Prescription R-Scale]]="NA",Veg_Table[[#This Row],[Diameter R-Scale]]="NA"),0,IF(Veg_Table[[#This Row],[Diameter R-Scale]]&lt;&gt;Veg_Table[[#This Row],[Prescription R-Scale]],1,0))</f>
        <v>0</v>
      </c>
      <c r="H176" s="1">
        <f>IF(OR(AND(Veg_Table[[#This Row],[PRESCRIP]]="BC_Br Rmv", Veg_Table[[#This Row],[WOOD_MAN]]&lt;&gt;"Not Needed"),AND(Veg_Table[[#This Row],[PRESCRIP]]="BCS_Br Rmv+Trt", Veg_Table[[#This Row],[WOOD_MAN]]&lt;&gt;"Not Needed")),1,0)</f>
        <v>0</v>
      </c>
      <c r="I176" s="1">
        <f ca="1">IF(AND(Veg_Table[[#This Row],[Prescription_Changed]]="Yes",Veg_Table[[#This Row],[TAT_RESULT]]=""),1,0)</f>
        <v>0</v>
      </c>
      <c r="J176" s="1">
        <f ca="1">SUM(Veg_Table[[#This Row],[Prescription and Status do not match]:[Prescription_Edited_And_TAT_Is_Blank]])</f>
        <v>1</v>
      </c>
      <c r="K176" s="1">
        <f ca="1">IF(Veg_Table[[#This Row],[Sum of Errors]]&gt;0,1,0)</f>
        <v>1</v>
      </c>
      <c r="L176" s="1">
        <f>1</f>
        <v>1</v>
      </c>
      <c r="M17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76" s="1">
        <f>IF(OR(MID(Veg_Table[[#This Row],[PRESCRIP]],2,1)="1",MID(Veg_Table[[#This Row],[PRESCRIP]],2,1)="2",MID(Veg_Table[[#This Row],[PRESCRIP]],2,1)="3",MID(Veg_Table[[#This Row],[PRESCRIP]],2,1)="4"),_xlfn.NUMBERVALUE(MID(Veg_Table[[#This Row],[PRESCRIP]],2,1)),"NA")</f>
        <v>2</v>
      </c>
      <c r="O176" s="1">
        <f>WEEKNUM(Veg_Table[[#This Row],[EVM_LAST_EDITED_Day]],2)</f>
        <v>20</v>
      </c>
      <c r="P176" s="25">
        <f>IFERROR(DATE(YEAR(Veg_Table[[#This Row],[EVM_LAST_EDITED2]]),MONTH(Veg_Table[[#This Row],[EVM_LAST_EDITED2]]),DAY(Veg_Table[[#This Row],[EVM_LAST_EDITED2]])),DATE(2019,1,1))</f>
        <v>43963</v>
      </c>
      <c r="Q176" s="3">
        <f>VALUE(SUBSTITUTE(Veg_Table[[#This Row],[EVM_LAST_EDITED]],",",""))</f>
        <v>43963.391398530097</v>
      </c>
      <c r="R176" s="1" t="str">
        <f>_xlfn.IFNA(IF(Veg_Table[[#This Row],[EVM_LAST_EDITOR]]="","zBlank EVM Last Editor",VLOOKUP(Veg_Table[[#This Row],[EVM_LAST_EDITOR]],Roster_Table[#All],4,FALSE)),"zAWRR Not in Roster")</f>
        <v>zAWRR Not in Roster</v>
      </c>
      <c r="S176" s="1" t="str">
        <f>_xlfn.IFNA(IF(Veg_Table[[#This Row],[EVM_LAST_EDITOR]]="","zBlank EVM Last Editor",VLOOKUP(Veg_Table[[#This Row],[EVM_LAST_EDITOR]],Roster_Table[#All],16,FALSE)),"zCompany_AWRR not in Roster")</f>
        <v>zCompany_AWRR not in Roster</v>
      </c>
      <c r="T176" s="2">
        <f>IFERROR(DATE(YEAR(Veg_Table[[#This Row],[Created2]]),MONTH(Veg_Table[[#This Row],[Created2]]),DAY(Veg_Table[[#This Row],[Created2]])),DATE(2019,1,1))</f>
        <v>43752</v>
      </c>
      <c r="U176" s="3">
        <f>VALUE(SUBSTITUTE(Veg_Table[[#This Row],[Created]],",",""))</f>
        <v>43752.625231481499</v>
      </c>
      <c r="V176" s="3" t="str">
        <f ca="1">IFERROR(_xlfn.IFNA(CELL("contents",INDIRECT(_xlfn.CONCAT("Veg_Table_Production_Data!",ADDRESS(MATCH(_xlfn.MAXIFS(#REF!,#REF!,"="&amp;Veg_Table[[#This Row],[AUTO_ID]],#REF!,"&lt;"&amp;Veg_Table[[#This Row],[EVM_LAST_EDITED_Day]]),#REF!,0),COLUMN(#REF!),4,1,)))),""),"")</f>
        <v/>
      </c>
      <c r="W176" s="3" t="str">
        <f ca="1">IF(Veg_Table[[#This Row],[Previous_Prescription]]="","No",IF(Veg_Table[[#This Row],[Previous_Prescription]]=Veg_Table[[#This Row],[PRESCRIP]],"No","Yes"))</f>
        <v>No</v>
      </c>
      <c r="X176" s="3" t="str">
        <f>IF(Veg_Table[[#This Row],[EVM_LAST_EDITED_Day]]=Veg_Table[[#This Row],[Created_Day]],"New","Old")</f>
        <v>Old</v>
      </c>
      <c r="Y176" s="1">
        <f>IFERROR(IF(FIND("delete",LOWER(Veg_Table[[#This Row],[PI_COMMENTS]]))&gt;=1,1,0),0)</f>
        <v>0</v>
      </c>
      <c r="Z176" s="1" t="str">
        <f>_xlfn.IFNA(IF(Veg_Table[[#This Row],[EVM_LAST_EDITOR]]="","Yes",VLOOKUP(Veg_Table[[#This Row],[EVM_LAST_EDITOR]],Roster_Table[#All],15,FALSE)),"Yes")</f>
        <v>Yes</v>
      </c>
      <c r="AA17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6" s="1" t="str">
        <f>_xlfn.IFNA(VLOOKUP(Veg_Table[[#This Row],[EVM_LAST_EDITOR]],Roster_Table[#All],3,FALSE),"zAWRR Not in Roster")</f>
        <v>zAWRR Not in Roster</v>
      </c>
      <c r="AC176" s="1" t="str">
        <f>_xlfn.IFNA(VLOOKUP(Veg_Table[[#This Row],[EVM_LAST_EDITOR]],Roster_Table[#All],2,FALSE),"zAWRR Not in Roster")</f>
        <v>zAWRR Not in Roster</v>
      </c>
      <c r="AD176" s="1" t="str">
        <f>IF(_xlfn.CONCAT(Veg_Table[[#This Row],[First_Name]]," ",Veg_Table[[#This Row],[Last_Name]])="zAWRR Not in Roster zAWRR Not in Roster","zAWRR Not in Roster",_xlfn.CONCAT(Veg_Table[[#This Row],[First_Name]]," ",Veg_Table[[#This Row],[Last_Name]]))</f>
        <v>zAWRR Not in Roster</v>
      </c>
      <c r="AE176">
        <v>1767343</v>
      </c>
      <c r="AF176" t="s">
        <v>2950</v>
      </c>
      <c r="AG176" t="s">
        <v>30</v>
      </c>
      <c r="AH176" t="s">
        <v>2261</v>
      </c>
      <c r="AI176" t="s">
        <v>2951</v>
      </c>
      <c r="AJ176" t="s">
        <v>820</v>
      </c>
      <c r="AK176" t="s">
        <v>28</v>
      </c>
      <c r="AL176" t="s">
        <v>37</v>
      </c>
      <c r="AM176" t="s">
        <v>38</v>
      </c>
      <c r="AN176" t="s">
        <v>25</v>
      </c>
      <c r="AO176" t="s">
        <v>25</v>
      </c>
      <c r="AP176">
        <v>19</v>
      </c>
      <c r="AQ176">
        <v>120</v>
      </c>
      <c r="AR176" t="s">
        <v>28</v>
      </c>
      <c r="AS176" t="s">
        <v>42</v>
      </c>
      <c r="AT176" t="s">
        <v>522</v>
      </c>
      <c r="AU176" t="s">
        <v>25</v>
      </c>
      <c r="AV176" t="s">
        <v>28</v>
      </c>
      <c r="AW176" t="s">
        <v>2952</v>
      </c>
      <c r="AX176" t="s">
        <v>534</v>
      </c>
      <c r="AY176" t="s">
        <v>28</v>
      </c>
      <c r="AZ176">
        <v>5650734</v>
      </c>
      <c r="BA176" t="s">
        <v>42</v>
      </c>
      <c r="BB176" s="4">
        <v>43945.567675231483</v>
      </c>
      <c r="BD176" t="s">
        <v>29</v>
      </c>
      <c r="BF176" t="s">
        <v>28</v>
      </c>
      <c r="BG176" t="s">
        <v>534</v>
      </c>
      <c r="BH176" t="s">
        <v>28</v>
      </c>
      <c r="BI176" s="3">
        <v>43962</v>
      </c>
      <c r="BJ176" t="s">
        <v>4873</v>
      </c>
      <c r="BK176" s="30" t="s">
        <v>859</v>
      </c>
      <c r="BL176" s="3">
        <v>43963.39139853009</v>
      </c>
      <c r="BM176" t="s">
        <v>31</v>
      </c>
      <c r="BN176" t="s">
        <v>32</v>
      </c>
      <c r="BO176" t="s">
        <v>2262</v>
      </c>
      <c r="BP176" t="s">
        <v>2263</v>
      </c>
      <c r="BQ176" t="s">
        <v>826</v>
      </c>
      <c r="BR176" t="s">
        <v>28</v>
      </c>
      <c r="BS176" t="s">
        <v>28</v>
      </c>
      <c r="BT176" t="s">
        <v>54</v>
      </c>
      <c r="BU176" s="3">
        <v>43752.625231481485</v>
      </c>
      <c r="BV176" t="s">
        <v>803</v>
      </c>
      <c r="BW176" s="3">
        <v>43963.397353194443</v>
      </c>
      <c r="BX176" t="s">
        <v>2953</v>
      </c>
      <c r="CG176"/>
      <c r="CH176"/>
      <c r="CI176"/>
      <c r="CY176"/>
      <c r="DA176"/>
      <c r="DE176"/>
      <c r="DF176"/>
    </row>
    <row r="177" spans="1:110" x14ac:dyDescent="0.25">
      <c r="A177" s="1">
        <f>IF(Veg_Table[[#This Row],[VP_STATUS]]="Hold",0,IF(OR(AND(Veg_Table[[#This Row],[PRESCRIP]]="NW_No Work",Veg_Table[[#This Row],[VP_STATUS]]&lt;&gt;"No Work Required Under EVM"),AND(Veg_Table[[#This Row],[VP_STATUS]]="No Work Required Under EVM",Veg_Table[[#This Row],[PRESCRIP]]&lt;&gt;"NW_No Work")),1,0))</f>
        <v>0</v>
      </c>
      <c r="B177" s="1">
        <f>IF(Veg_Table[[#This Row],[SPECIES]]="",1,0)</f>
        <v>0</v>
      </c>
      <c r="C177" s="1">
        <f>IF(Veg_Table[[#This Row],[DIAMETER]]="",1,0)</f>
        <v>0</v>
      </c>
      <c r="D177" s="1">
        <f>IF(Veg_Table[[#This Row],[HEIGHT]]="",1,0)</f>
        <v>0</v>
      </c>
      <c r="E17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77" s="1">
        <f>IF(AND(Veg_Table[[#This Row],[TAT_RESULT]]="ABATE",Veg_Table[[#This Row],[PRESCRIP]]="NW_No Work"),1,0)</f>
        <v>0</v>
      </c>
      <c r="G177" s="1">
        <f>IF(OR(Veg_Table[[#This Row],[Prescription R-Scale]]="NA",Veg_Table[[#This Row],[Diameter R-Scale]]="NA"),0,IF(Veg_Table[[#This Row],[Diameter R-Scale]]&lt;&gt;Veg_Table[[#This Row],[Prescription R-Scale]],1,0))</f>
        <v>0</v>
      </c>
      <c r="H177" s="1">
        <f>IF(OR(AND(Veg_Table[[#This Row],[PRESCRIP]]="BC_Br Rmv", Veg_Table[[#This Row],[WOOD_MAN]]&lt;&gt;"Not Needed"),AND(Veg_Table[[#This Row],[PRESCRIP]]="BCS_Br Rmv+Trt", Veg_Table[[#This Row],[WOOD_MAN]]&lt;&gt;"Not Needed")),1,0)</f>
        <v>0</v>
      </c>
      <c r="I177" s="1">
        <f ca="1">IF(AND(Veg_Table[[#This Row],[Prescription_Changed]]="Yes",Veg_Table[[#This Row],[TAT_RESULT]]=""),1,0)</f>
        <v>0</v>
      </c>
      <c r="J177" s="1">
        <f ca="1">SUM(Veg_Table[[#This Row],[Prescription and Status do not match]:[Prescription_Edited_And_TAT_Is_Blank]])</f>
        <v>1</v>
      </c>
      <c r="K177" s="1">
        <f ca="1">IF(Veg_Table[[#This Row],[Sum of Errors]]&gt;0,1,0)</f>
        <v>1</v>
      </c>
      <c r="L177" s="1">
        <f>1</f>
        <v>1</v>
      </c>
      <c r="M17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77" s="1">
        <f>IF(OR(MID(Veg_Table[[#This Row],[PRESCRIP]],2,1)="1",MID(Veg_Table[[#This Row],[PRESCRIP]],2,1)="2",MID(Veg_Table[[#This Row],[PRESCRIP]],2,1)="3",MID(Veg_Table[[#This Row],[PRESCRIP]],2,1)="4"),_xlfn.NUMBERVALUE(MID(Veg_Table[[#This Row],[PRESCRIP]],2,1)),"NA")</f>
        <v>1</v>
      </c>
      <c r="O177" s="1">
        <f>WEEKNUM(Veg_Table[[#This Row],[EVM_LAST_EDITED_Day]],2)</f>
        <v>20</v>
      </c>
      <c r="P177" s="25">
        <f>IFERROR(DATE(YEAR(Veg_Table[[#This Row],[EVM_LAST_EDITED2]]),MONTH(Veg_Table[[#This Row],[EVM_LAST_EDITED2]]),DAY(Veg_Table[[#This Row],[EVM_LAST_EDITED2]])),DATE(2019,1,1))</f>
        <v>43963</v>
      </c>
      <c r="Q177" s="3">
        <f>VALUE(SUBSTITUTE(Veg_Table[[#This Row],[EVM_LAST_EDITED]],",",""))</f>
        <v>43963.391751736097</v>
      </c>
      <c r="R177" s="1" t="str">
        <f>_xlfn.IFNA(IF(Veg_Table[[#This Row],[EVM_LAST_EDITOR]]="","zBlank EVM Last Editor",VLOOKUP(Veg_Table[[#This Row],[EVM_LAST_EDITOR]],Roster_Table[#All],4,FALSE)),"zAWRR Not in Roster")</f>
        <v>zAWRR Not in Roster</v>
      </c>
      <c r="S177" s="1" t="str">
        <f>_xlfn.IFNA(IF(Veg_Table[[#This Row],[EVM_LAST_EDITOR]]="","zBlank EVM Last Editor",VLOOKUP(Veg_Table[[#This Row],[EVM_LAST_EDITOR]],Roster_Table[#All],16,FALSE)),"zCompany_AWRR not in Roster")</f>
        <v>zCompany_AWRR not in Roster</v>
      </c>
      <c r="T177" s="2">
        <f>IFERROR(DATE(YEAR(Veg_Table[[#This Row],[Created2]]),MONTH(Veg_Table[[#This Row],[Created2]]),DAY(Veg_Table[[#This Row],[Created2]])),DATE(2019,1,1))</f>
        <v>43753</v>
      </c>
      <c r="U177" s="3">
        <f>VALUE(SUBSTITUTE(Veg_Table[[#This Row],[Created]],",",""))</f>
        <v>43753.547268518501</v>
      </c>
      <c r="V177" s="3" t="str">
        <f ca="1">IFERROR(_xlfn.IFNA(CELL("contents",INDIRECT(_xlfn.CONCAT("Veg_Table_Production_Data!",ADDRESS(MATCH(_xlfn.MAXIFS(#REF!,#REF!,"="&amp;Veg_Table[[#This Row],[AUTO_ID]],#REF!,"&lt;"&amp;Veg_Table[[#This Row],[EVM_LAST_EDITED_Day]]),#REF!,0),COLUMN(#REF!),4,1,)))),""),"")</f>
        <v/>
      </c>
      <c r="W177" s="3" t="str">
        <f ca="1">IF(Veg_Table[[#This Row],[Previous_Prescription]]="","No",IF(Veg_Table[[#This Row],[Previous_Prescription]]=Veg_Table[[#This Row],[PRESCRIP]],"No","Yes"))</f>
        <v>No</v>
      </c>
      <c r="X177" s="3" t="str">
        <f>IF(Veg_Table[[#This Row],[EVM_LAST_EDITED_Day]]=Veg_Table[[#This Row],[Created_Day]],"New","Old")</f>
        <v>Old</v>
      </c>
      <c r="Y177" s="1">
        <f>IFERROR(IF(FIND("delete",LOWER(Veg_Table[[#This Row],[PI_COMMENTS]]))&gt;=1,1,0),0)</f>
        <v>0</v>
      </c>
      <c r="Z177" s="1" t="str">
        <f>_xlfn.IFNA(IF(Veg_Table[[#This Row],[EVM_LAST_EDITOR]]="","Yes",VLOOKUP(Veg_Table[[#This Row],[EVM_LAST_EDITOR]],Roster_Table[#All],15,FALSE)),"Yes")</f>
        <v>Yes</v>
      </c>
      <c r="AA17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7" s="1" t="str">
        <f>_xlfn.IFNA(VLOOKUP(Veg_Table[[#This Row],[EVM_LAST_EDITOR]],Roster_Table[#All],3,FALSE),"zAWRR Not in Roster")</f>
        <v>zAWRR Not in Roster</v>
      </c>
      <c r="AC177" s="1" t="str">
        <f>_xlfn.IFNA(VLOOKUP(Veg_Table[[#This Row],[EVM_LAST_EDITOR]],Roster_Table[#All],2,FALSE),"zAWRR Not in Roster")</f>
        <v>zAWRR Not in Roster</v>
      </c>
      <c r="AD177" s="1" t="str">
        <f>IF(_xlfn.CONCAT(Veg_Table[[#This Row],[First_Name]]," ",Veg_Table[[#This Row],[Last_Name]])="zAWRR Not in Roster zAWRR Not in Roster","zAWRR Not in Roster",_xlfn.CONCAT(Veg_Table[[#This Row],[First_Name]]," ",Veg_Table[[#This Row],[Last_Name]]))</f>
        <v>zAWRR Not in Roster</v>
      </c>
      <c r="AE177">
        <v>1767554</v>
      </c>
      <c r="AF177" t="s">
        <v>3085</v>
      </c>
      <c r="AG177" t="s">
        <v>30</v>
      </c>
      <c r="AH177" t="s">
        <v>3070</v>
      </c>
      <c r="AI177" t="s">
        <v>2604</v>
      </c>
      <c r="AJ177" t="s">
        <v>820</v>
      </c>
      <c r="AK177" t="s">
        <v>833</v>
      </c>
      <c r="AL177" t="s">
        <v>37</v>
      </c>
      <c r="AM177" t="s">
        <v>40</v>
      </c>
      <c r="AN177" t="s">
        <v>25</v>
      </c>
      <c r="AO177" t="s">
        <v>25</v>
      </c>
      <c r="AP177">
        <v>4</v>
      </c>
      <c r="AQ177">
        <v>33</v>
      </c>
      <c r="AR177" t="s">
        <v>28</v>
      </c>
      <c r="AS177" t="s">
        <v>532</v>
      </c>
      <c r="AT177" t="s">
        <v>522</v>
      </c>
      <c r="AU177" t="s">
        <v>25</v>
      </c>
      <c r="AV177" t="s">
        <v>28</v>
      </c>
      <c r="AW177" t="s">
        <v>3086</v>
      </c>
      <c r="AX177" t="s">
        <v>534</v>
      </c>
      <c r="AY177" t="s">
        <v>28</v>
      </c>
      <c r="AZ177">
        <v>5746657</v>
      </c>
      <c r="BA177" t="s">
        <v>532</v>
      </c>
      <c r="BB177" s="4">
        <v>43944.695188599537</v>
      </c>
      <c r="BC177" t="s">
        <v>28</v>
      </c>
      <c r="BD177" t="s">
        <v>29</v>
      </c>
      <c r="BF177" t="s">
        <v>28</v>
      </c>
      <c r="BG177" t="s">
        <v>534</v>
      </c>
      <c r="BH177" t="s">
        <v>28</v>
      </c>
      <c r="BI177" s="3">
        <v>43962</v>
      </c>
      <c r="BJ177" t="s">
        <v>4874</v>
      </c>
      <c r="BK177" s="30" t="s">
        <v>859</v>
      </c>
      <c r="BL177" s="3">
        <v>43963.391751736111</v>
      </c>
      <c r="BM177" t="s">
        <v>31</v>
      </c>
      <c r="BN177" t="s">
        <v>32</v>
      </c>
      <c r="BO177" t="s">
        <v>3073</v>
      </c>
      <c r="BP177" t="s">
        <v>3074</v>
      </c>
      <c r="BQ177" t="s">
        <v>826</v>
      </c>
      <c r="BR177" t="s">
        <v>28</v>
      </c>
      <c r="BS177" t="s">
        <v>28</v>
      </c>
      <c r="BT177" t="s">
        <v>54</v>
      </c>
      <c r="BU177" s="3">
        <v>43753.547268518516</v>
      </c>
      <c r="BV177" t="s">
        <v>803</v>
      </c>
      <c r="BW177" s="3">
        <v>43963.397353194443</v>
      </c>
      <c r="BX177" t="s">
        <v>3087</v>
      </c>
      <c r="CG177"/>
      <c r="CH177"/>
      <c r="CI177"/>
      <c r="CY177"/>
      <c r="DA177"/>
      <c r="DE177"/>
      <c r="DF177"/>
    </row>
    <row r="178" spans="1:110" x14ac:dyDescent="0.25">
      <c r="A178" s="1">
        <f>IF(Veg_Table[[#This Row],[VP_STATUS]]="Hold",0,IF(OR(AND(Veg_Table[[#This Row],[PRESCRIP]]="NW_No Work",Veg_Table[[#This Row],[VP_STATUS]]&lt;&gt;"No Work Required Under EVM"),AND(Veg_Table[[#This Row],[VP_STATUS]]="No Work Required Under EVM",Veg_Table[[#This Row],[PRESCRIP]]&lt;&gt;"NW_No Work")),1,0))</f>
        <v>0</v>
      </c>
      <c r="B178" s="1">
        <f>IF(Veg_Table[[#This Row],[SPECIES]]="",1,0)</f>
        <v>0</v>
      </c>
      <c r="C178" s="1">
        <f>IF(Veg_Table[[#This Row],[DIAMETER]]="",1,0)</f>
        <v>0</v>
      </c>
      <c r="D178" s="1">
        <f>IF(Veg_Table[[#This Row],[HEIGHT]]="",1,0)</f>
        <v>0</v>
      </c>
      <c r="E17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78" s="1">
        <f>IF(AND(Veg_Table[[#This Row],[TAT_RESULT]]="ABATE",Veg_Table[[#This Row],[PRESCRIP]]="NW_No Work"),1,0)</f>
        <v>0</v>
      </c>
      <c r="G178" s="1">
        <f>IF(OR(Veg_Table[[#This Row],[Prescription R-Scale]]="NA",Veg_Table[[#This Row],[Diameter R-Scale]]="NA"),0,IF(Veg_Table[[#This Row],[Diameter R-Scale]]&lt;&gt;Veg_Table[[#This Row],[Prescription R-Scale]],1,0))</f>
        <v>0</v>
      </c>
      <c r="H178" s="1">
        <f>IF(OR(AND(Veg_Table[[#This Row],[PRESCRIP]]="BC_Br Rmv", Veg_Table[[#This Row],[WOOD_MAN]]&lt;&gt;"Not Needed"),AND(Veg_Table[[#This Row],[PRESCRIP]]="BCS_Br Rmv+Trt", Veg_Table[[#This Row],[WOOD_MAN]]&lt;&gt;"Not Needed")),1,0)</f>
        <v>0</v>
      </c>
      <c r="I178" s="1">
        <f ca="1">IF(AND(Veg_Table[[#This Row],[Prescription_Changed]]="Yes",Veg_Table[[#This Row],[TAT_RESULT]]=""),1,0)</f>
        <v>0</v>
      </c>
      <c r="J178" s="1">
        <f ca="1">SUM(Veg_Table[[#This Row],[Prescription and Status do not match]:[Prescription_Edited_And_TAT_Is_Blank]])</f>
        <v>1</v>
      </c>
      <c r="K178" s="1">
        <f ca="1">IF(Veg_Table[[#This Row],[Sum of Errors]]&gt;0,1,0)</f>
        <v>1</v>
      </c>
      <c r="L178" s="1">
        <f>1</f>
        <v>1</v>
      </c>
      <c r="M17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78" s="1">
        <f>IF(OR(MID(Veg_Table[[#This Row],[PRESCRIP]],2,1)="1",MID(Veg_Table[[#This Row],[PRESCRIP]],2,1)="2",MID(Veg_Table[[#This Row],[PRESCRIP]],2,1)="3",MID(Veg_Table[[#This Row],[PRESCRIP]],2,1)="4"),_xlfn.NUMBERVALUE(MID(Veg_Table[[#This Row],[PRESCRIP]],2,1)),"NA")</f>
        <v>2</v>
      </c>
      <c r="O178" s="1">
        <f>WEEKNUM(Veg_Table[[#This Row],[EVM_LAST_EDITED_Day]],2)</f>
        <v>20</v>
      </c>
      <c r="P178" s="25">
        <f>IFERROR(DATE(YEAR(Veg_Table[[#This Row],[EVM_LAST_EDITED2]]),MONTH(Veg_Table[[#This Row],[EVM_LAST_EDITED2]]),DAY(Veg_Table[[#This Row],[EVM_LAST_EDITED2]])),DATE(2019,1,1))</f>
        <v>43963</v>
      </c>
      <c r="Q178" s="3">
        <f>VALUE(SUBSTITUTE(Veg_Table[[#This Row],[EVM_LAST_EDITED]],",",""))</f>
        <v>43963.392096840304</v>
      </c>
      <c r="R178" s="1" t="str">
        <f>_xlfn.IFNA(IF(Veg_Table[[#This Row],[EVM_LAST_EDITOR]]="","zBlank EVM Last Editor",VLOOKUP(Veg_Table[[#This Row],[EVM_LAST_EDITOR]],Roster_Table[#All],4,FALSE)),"zAWRR Not in Roster")</f>
        <v>zAWRR Not in Roster</v>
      </c>
      <c r="S178" s="1" t="str">
        <f>_xlfn.IFNA(IF(Veg_Table[[#This Row],[EVM_LAST_EDITOR]]="","zBlank EVM Last Editor",VLOOKUP(Veg_Table[[#This Row],[EVM_LAST_EDITOR]],Roster_Table[#All],16,FALSE)),"zCompany_AWRR not in Roster")</f>
        <v>zCompany_AWRR not in Roster</v>
      </c>
      <c r="T178" s="2">
        <f>IFERROR(DATE(YEAR(Veg_Table[[#This Row],[Created2]]),MONTH(Veg_Table[[#This Row],[Created2]]),DAY(Veg_Table[[#This Row],[Created2]])),DATE(2019,1,1))</f>
        <v>43753</v>
      </c>
      <c r="U178" s="3">
        <f>VALUE(SUBSTITUTE(Veg_Table[[#This Row],[Created]],",",""))</f>
        <v>43753.5765046296</v>
      </c>
      <c r="V178" s="3" t="str">
        <f ca="1">IFERROR(_xlfn.IFNA(CELL("contents",INDIRECT(_xlfn.CONCAT("Veg_Table_Production_Data!",ADDRESS(MATCH(_xlfn.MAXIFS(#REF!,#REF!,"="&amp;Veg_Table[[#This Row],[AUTO_ID]],#REF!,"&lt;"&amp;Veg_Table[[#This Row],[EVM_LAST_EDITED_Day]]),#REF!,0),COLUMN(#REF!),4,1,)))),""),"")</f>
        <v/>
      </c>
      <c r="W178" s="3" t="str">
        <f ca="1">IF(Veg_Table[[#This Row],[Previous_Prescription]]="","No",IF(Veg_Table[[#This Row],[Previous_Prescription]]=Veg_Table[[#This Row],[PRESCRIP]],"No","Yes"))</f>
        <v>No</v>
      </c>
      <c r="X178" s="3" t="str">
        <f>IF(Veg_Table[[#This Row],[EVM_LAST_EDITED_Day]]=Veg_Table[[#This Row],[Created_Day]],"New","Old")</f>
        <v>Old</v>
      </c>
      <c r="Y178" s="1">
        <f>IFERROR(IF(FIND("delete",LOWER(Veg_Table[[#This Row],[PI_COMMENTS]]))&gt;=1,1,0),0)</f>
        <v>0</v>
      </c>
      <c r="Z178" s="1" t="str">
        <f>_xlfn.IFNA(IF(Veg_Table[[#This Row],[EVM_LAST_EDITOR]]="","Yes",VLOOKUP(Veg_Table[[#This Row],[EVM_LAST_EDITOR]],Roster_Table[#All],15,FALSE)),"Yes")</f>
        <v>Yes</v>
      </c>
      <c r="AA17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8" s="1" t="str">
        <f>_xlfn.IFNA(VLOOKUP(Veg_Table[[#This Row],[EVM_LAST_EDITOR]],Roster_Table[#All],3,FALSE),"zAWRR Not in Roster")</f>
        <v>zAWRR Not in Roster</v>
      </c>
      <c r="AC178" s="1" t="str">
        <f>_xlfn.IFNA(VLOOKUP(Veg_Table[[#This Row],[EVM_LAST_EDITOR]],Roster_Table[#All],2,FALSE),"zAWRR Not in Roster")</f>
        <v>zAWRR Not in Roster</v>
      </c>
      <c r="AD178" s="1" t="str">
        <f>IF(_xlfn.CONCAT(Veg_Table[[#This Row],[First_Name]]," ",Veg_Table[[#This Row],[Last_Name]])="zAWRR Not in Roster zAWRR Not in Roster","zAWRR Not in Roster",_xlfn.CONCAT(Veg_Table[[#This Row],[First_Name]]," ",Veg_Table[[#This Row],[Last_Name]]))</f>
        <v>zAWRR Not in Roster</v>
      </c>
      <c r="AE178">
        <v>1767555</v>
      </c>
      <c r="AF178" t="s">
        <v>3088</v>
      </c>
      <c r="AG178" t="s">
        <v>30</v>
      </c>
      <c r="AH178" t="s">
        <v>3070</v>
      </c>
      <c r="AI178" t="s">
        <v>2604</v>
      </c>
      <c r="AJ178" t="s">
        <v>820</v>
      </c>
      <c r="AK178" t="s">
        <v>28</v>
      </c>
      <c r="AL178" t="s">
        <v>37</v>
      </c>
      <c r="AM178" t="s">
        <v>38</v>
      </c>
      <c r="AN178" t="s">
        <v>25</v>
      </c>
      <c r="AO178" t="s">
        <v>25</v>
      </c>
      <c r="AP178">
        <v>12</v>
      </c>
      <c r="AQ178">
        <v>102</v>
      </c>
      <c r="AR178" t="s">
        <v>28</v>
      </c>
      <c r="AS178" t="s">
        <v>42</v>
      </c>
      <c r="AT178" t="s">
        <v>515</v>
      </c>
      <c r="AU178" t="s">
        <v>25</v>
      </c>
      <c r="AV178" t="s">
        <v>28</v>
      </c>
      <c r="AW178" t="s">
        <v>3089</v>
      </c>
      <c r="AX178" t="s">
        <v>534</v>
      </c>
      <c r="AY178" t="s">
        <v>28</v>
      </c>
      <c r="AZ178">
        <v>5746657</v>
      </c>
      <c r="BA178" t="s">
        <v>42</v>
      </c>
      <c r="BB178" s="4">
        <v>43944.697034895835</v>
      </c>
      <c r="BC178" t="s">
        <v>28</v>
      </c>
      <c r="BD178" t="s">
        <v>29</v>
      </c>
      <c r="BF178" t="s">
        <v>28</v>
      </c>
      <c r="BG178" t="s">
        <v>534</v>
      </c>
      <c r="BH178" t="s">
        <v>28</v>
      </c>
      <c r="BI178" s="3">
        <v>43962</v>
      </c>
      <c r="BJ178" t="s">
        <v>4875</v>
      </c>
      <c r="BK178" s="30" t="s">
        <v>859</v>
      </c>
      <c r="BL178" s="3">
        <v>43963.392096840274</v>
      </c>
      <c r="BM178" t="s">
        <v>31</v>
      </c>
      <c r="BN178" t="s">
        <v>32</v>
      </c>
      <c r="BO178" t="s">
        <v>3073</v>
      </c>
      <c r="BP178" t="s">
        <v>3074</v>
      </c>
      <c r="BQ178" t="s">
        <v>826</v>
      </c>
      <c r="BR178" t="s">
        <v>28</v>
      </c>
      <c r="BS178" t="s">
        <v>28</v>
      </c>
      <c r="BT178" t="s">
        <v>54</v>
      </c>
      <c r="BU178" s="3">
        <v>43753.576504629629</v>
      </c>
      <c r="BV178" t="s">
        <v>803</v>
      </c>
      <c r="BW178" s="3">
        <v>43963.397353194443</v>
      </c>
      <c r="BX178" t="s">
        <v>3090</v>
      </c>
      <c r="CG178"/>
      <c r="CH178"/>
      <c r="CI178"/>
      <c r="CY178"/>
      <c r="DA178"/>
      <c r="DE178"/>
      <c r="DF178"/>
    </row>
    <row r="179" spans="1:110" x14ac:dyDescent="0.25">
      <c r="A179" s="1">
        <f>IF(Veg_Table[[#This Row],[VP_STATUS]]="Hold",0,IF(OR(AND(Veg_Table[[#This Row],[PRESCRIP]]="NW_No Work",Veg_Table[[#This Row],[VP_STATUS]]&lt;&gt;"No Work Required Under EVM"),AND(Veg_Table[[#This Row],[VP_STATUS]]="No Work Required Under EVM",Veg_Table[[#This Row],[PRESCRIP]]&lt;&gt;"NW_No Work")),1,0))</f>
        <v>0</v>
      </c>
      <c r="B179" s="1">
        <f>IF(Veg_Table[[#This Row],[SPECIES]]="",1,0)</f>
        <v>0</v>
      </c>
      <c r="C179" s="1">
        <f>IF(Veg_Table[[#This Row],[DIAMETER]]="",1,0)</f>
        <v>0</v>
      </c>
      <c r="D179" s="1">
        <f>IF(Veg_Table[[#This Row],[HEIGHT]]="",1,0)</f>
        <v>0</v>
      </c>
      <c r="E17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79" s="1">
        <f>IF(AND(Veg_Table[[#This Row],[TAT_RESULT]]="ABATE",Veg_Table[[#This Row],[PRESCRIP]]="NW_No Work"),1,0)</f>
        <v>0</v>
      </c>
      <c r="G179" s="1">
        <f>IF(OR(Veg_Table[[#This Row],[Prescription R-Scale]]="NA",Veg_Table[[#This Row],[Diameter R-Scale]]="NA"),0,IF(Veg_Table[[#This Row],[Diameter R-Scale]]&lt;&gt;Veg_Table[[#This Row],[Prescription R-Scale]],1,0))</f>
        <v>0</v>
      </c>
      <c r="H179" s="1">
        <f>IF(OR(AND(Veg_Table[[#This Row],[PRESCRIP]]="BC_Br Rmv", Veg_Table[[#This Row],[WOOD_MAN]]&lt;&gt;"Not Needed"),AND(Veg_Table[[#This Row],[PRESCRIP]]="BCS_Br Rmv+Trt", Veg_Table[[#This Row],[WOOD_MAN]]&lt;&gt;"Not Needed")),1,0)</f>
        <v>0</v>
      </c>
      <c r="I179" s="1">
        <f ca="1">IF(AND(Veg_Table[[#This Row],[Prescription_Changed]]="Yes",Veg_Table[[#This Row],[TAT_RESULT]]=""),1,0)</f>
        <v>0</v>
      </c>
      <c r="J179" s="1">
        <f ca="1">SUM(Veg_Table[[#This Row],[Prescription and Status do not match]:[Prescription_Edited_And_TAT_Is_Blank]])</f>
        <v>1</v>
      </c>
      <c r="K179" s="1">
        <f ca="1">IF(Veg_Table[[#This Row],[Sum of Errors]]&gt;0,1,0)</f>
        <v>1</v>
      </c>
      <c r="L179" s="1">
        <f>1</f>
        <v>1</v>
      </c>
      <c r="M17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79" s="1">
        <f>IF(OR(MID(Veg_Table[[#This Row],[PRESCRIP]],2,1)="1",MID(Veg_Table[[#This Row],[PRESCRIP]],2,1)="2",MID(Veg_Table[[#This Row],[PRESCRIP]],2,1)="3",MID(Veg_Table[[#This Row],[PRESCRIP]],2,1)="4"),_xlfn.NUMBERVALUE(MID(Veg_Table[[#This Row],[PRESCRIP]],2,1)),"NA")</f>
        <v>2</v>
      </c>
      <c r="O179" s="1">
        <f>WEEKNUM(Veg_Table[[#This Row],[EVM_LAST_EDITED_Day]],2)</f>
        <v>20</v>
      </c>
      <c r="P179" s="25">
        <f>IFERROR(DATE(YEAR(Veg_Table[[#This Row],[EVM_LAST_EDITED2]]),MONTH(Veg_Table[[#This Row],[EVM_LAST_EDITED2]]),DAY(Veg_Table[[#This Row],[EVM_LAST_EDITED2]])),DATE(2019,1,1))</f>
        <v>43963</v>
      </c>
      <c r="Q179" s="3">
        <f>VALUE(SUBSTITUTE(Veg_Table[[#This Row],[EVM_LAST_EDITED]],",",""))</f>
        <v>43963.392337361103</v>
      </c>
      <c r="R179" s="1" t="str">
        <f>_xlfn.IFNA(IF(Veg_Table[[#This Row],[EVM_LAST_EDITOR]]="","zBlank EVM Last Editor",VLOOKUP(Veg_Table[[#This Row],[EVM_LAST_EDITOR]],Roster_Table[#All],4,FALSE)),"zAWRR Not in Roster")</f>
        <v>zAWRR Not in Roster</v>
      </c>
      <c r="S179" s="1" t="str">
        <f>_xlfn.IFNA(IF(Veg_Table[[#This Row],[EVM_LAST_EDITOR]]="","zBlank EVM Last Editor",VLOOKUP(Veg_Table[[#This Row],[EVM_LAST_EDITOR]],Roster_Table[#All],16,FALSE)),"zCompany_AWRR not in Roster")</f>
        <v>zCompany_AWRR not in Roster</v>
      </c>
      <c r="T179" s="2">
        <f>IFERROR(DATE(YEAR(Veg_Table[[#This Row],[Created2]]),MONTH(Veg_Table[[#This Row],[Created2]]),DAY(Veg_Table[[#This Row],[Created2]])),DATE(2019,1,1))</f>
        <v>43753</v>
      </c>
      <c r="U179" s="3">
        <f>VALUE(SUBSTITUTE(Veg_Table[[#This Row],[Created]],",",""))</f>
        <v>43753.581481481502</v>
      </c>
      <c r="V179" s="3" t="str">
        <f ca="1">IFERROR(_xlfn.IFNA(CELL("contents",INDIRECT(_xlfn.CONCAT("Veg_Table_Production_Data!",ADDRESS(MATCH(_xlfn.MAXIFS(#REF!,#REF!,"="&amp;Veg_Table[[#This Row],[AUTO_ID]],#REF!,"&lt;"&amp;Veg_Table[[#This Row],[EVM_LAST_EDITED_Day]]),#REF!,0),COLUMN(#REF!),4,1,)))),""),"")</f>
        <v/>
      </c>
      <c r="W179" s="3" t="str">
        <f ca="1">IF(Veg_Table[[#This Row],[Previous_Prescription]]="","No",IF(Veg_Table[[#This Row],[Previous_Prescription]]=Veg_Table[[#This Row],[PRESCRIP]],"No","Yes"))</f>
        <v>No</v>
      </c>
      <c r="X179" s="3" t="str">
        <f>IF(Veg_Table[[#This Row],[EVM_LAST_EDITED_Day]]=Veg_Table[[#This Row],[Created_Day]],"New","Old")</f>
        <v>Old</v>
      </c>
      <c r="Y179" s="1">
        <f>IFERROR(IF(FIND("delete",LOWER(Veg_Table[[#This Row],[PI_COMMENTS]]))&gt;=1,1,0),0)</f>
        <v>0</v>
      </c>
      <c r="Z179" s="1" t="str">
        <f>_xlfn.IFNA(IF(Veg_Table[[#This Row],[EVM_LAST_EDITOR]]="","Yes",VLOOKUP(Veg_Table[[#This Row],[EVM_LAST_EDITOR]],Roster_Table[#All],15,FALSE)),"Yes")</f>
        <v>Yes</v>
      </c>
      <c r="AA17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9" s="1" t="str">
        <f>_xlfn.IFNA(VLOOKUP(Veg_Table[[#This Row],[EVM_LAST_EDITOR]],Roster_Table[#All],3,FALSE),"zAWRR Not in Roster")</f>
        <v>zAWRR Not in Roster</v>
      </c>
      <c r="AC179" s="1" t="str">
        <f>_xlfn.IFNA(VLOOKUP(Veg_Table[[#This Row],[EVM_LAST_EDITOR]],Roster_Table[#All],2,FALSE),"zAWRR Not in Roster")</f>
        <v>zAWRR Not in Roster</v>
      </c>
      <c r="AD179" s="1" t="str">
        <f>IF(_xlfn.CONCAT(Veg_Table[[#This Row],[First_Name]]," ",Veg_Table[[#This Row],[Last_Name]])="zAWRR Not in Roster zAWRR Not in Roster","zAWRR Not in Roster",_xlfn.CONCAT(Veg_Table[[#This Row],[First_Name]]," ",Veg_Table[[#This Row],[Last_Name]]))</f>
        <v>zAWRR Not in Roster</v>
      </c>
      <c r="AE179">
        <v>1767556</v>
      </c>
      <c r="AF179" t="s">
        <v>3091</v>
      </c>
      <c r="AG179" t="s">
        <v>30</v>
      </c>
      <c r="AH179" t="s">
        <v>3070</v>
      </c>
      <c r="AI179" t="s">
        <v>3071</v>
      </c>
      <c r="AJ179" t="s">
        <v>820</v>
      </c>
      <c r="AK179" t="s">
        <v>28</v>
      </c>
      <c r="AL179" t="s">
        <v>37</v>
      </c>
      <c r="AM179" t="s">
        <v>38</v>
      </c>
      <c r="AN179" t="s">
        <v>25</v>
      </c>
      <c r="AO179" t="s">
        <v>25</v>
      </c>
      <c r="AP179">
        <v>20</v>
      </c>
      <c r="AQ179">
        <v>125</v>
      </c>
      <c r="AR179" t="s">
        <v>28</v>
      </c>
      <c r="AS179" t="s">
        <v>42</v>
      </c>
      <c r="AT179" t="s">
        <v>522</v>
      </c>
      <c r="AU179" t="s">
        <v>25</v>
      </c>
      <c r="AV179" t="s">
        <v>28</v>
      </c>
      <c r="AW179" t="s">
        <v>3092</v>
      </c>
      <c r="AX179" t="s">
        <v>534</v>
      </c>
      <c r="AY179" t="s">
        <v>28</v>
      </c>
      <c r="AZ179">
        <v>5746657</v>
      </c>
      <c r="BA179" t="s">
        <v>42</v>
      </c>
      <c r="BB179" s="4">
        <v>43944.697825625</v>
      </c>
      <c r="BC179" t="s">
        <v>28</v>
      </c>
      <c r="BD179" t="s">
        <v>29</v>
      </c>
      <c r="BF179" t="s">
        <v>28</v>
      </c>
      <c r="BG179" t="s">
        <v>534</v>
      </c>
      <c r="BH179" t="s">
        <v>28</v>
      </c>
      <c r="BI179" s="3">
        <v>43962</v>
      </c>
      <c r="BJ179" t="s">
        <v>4876</v>
      </c>
      <c r="BK179" s="30" t="s">
        <v>859</v>
      </c>
      <c r="BL179" s="3">
        <v>43963.392337361111</v>
      </c>
      <c r="BM179" t="s">
        <v>31</v>
      </c>
      <c r="BN179" t="s">
        <v>32</v>
      </c>
      <c r="BO179" t="s">
        <v>3073</v>
      </c>
      <c r="BP179" t="s">
        <v>3074</v>
      </c>
      <c r="BQ179" t="s">
        <v>826</v>
      </c>
      <c r="BR179" t="s">
        <v>28</v>
      </c>
      <c r="BS179" t="s">
        <v>28</v>
      </c>
      <c r="BT179" t="s">
        <v>54</v>
      </c>
      <c r="BU179" s="3">
        <v>43753.58148148148</v>
      </c>
      <c r="BV179" t="s">
        <v>803</v>
      </c>
      <c r="BW179" s="3">
        <v>43963.397353194443</v>
      </c>
      <c r="BX179" t="s">
        <v>3093</v>
      </c>
      <c r="CG179"/>
      <c r="CH179"/>
      <c r="CI179"/>
      <c r="CY179"/>
      <c r="DA179"/>
      <c r="DE179"/>
      <c r="DF179"/>
    </row>
    <row r="180" spans="1:110" x14ac:dyDescent="0.25">
      <c r="A180" s="1">
        <f>IF(Veg_Table[[#This Row],[VP_STATUS]]="Hold",0,IF(OR(AND(Veg_Table[[#This Row],[PRESCRIP]]="NW_No Work",Veg_Table[[#This Row],[VP_STATUS]]&lt;&gt;"No Work Required Under EVM"),AND(Veg_Table[[#This Row],[VP_STATUS]]="No Work Required Under EVM",Veg_Table[[#This Row],[PRESCRIP]]&lt;&gt;"NW_No Work")),1,0))</f>
        <v>0</v>
      </c>
      <c r="B180" s="1">
        <f>IF(Veg_Table[[#This Row],[SPECIES]]="",1,0)</f>
        <v>0</v>
      </c>
      <c r="C180" s="1">
        <f>IF(Veg_Table[[#This Row],[DIAMETER]]="",1,0)</f>
        <v>0</v>
      </c>
      <c r="D180" s="1">
        <f>IF(Veg_Table[[#This Row],[HEIGHT]]="",1,0)</f>
        <v>0</v>
      </c>
      <c r="E18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80" s="1">
        <f>IF(AND(Veg_Table[[#This Row],[TAT_RESULT]]="ABATE",Veg_Table[[#This Row],[PRESCRIP]]="NW_No Work"),1,0)</f>
        <v>0</v>
      </c>
      <c r="G180" s="1">
        <f>IF(OR(Veg_Table[[#This Row],[Prescription R-Scale]]="NA",Veg_Table[[#This Row],[Diameter R-Scale]]="NA"),0,IF(Veg_Table[[#This Row],[Diameter R-Scale]]&lt;&gt;Veg_Table[[#This Row],[Prescription R-Scale]],1,0))</f>
        <v>0</v>
      </c>
      <c r="H180" s="1">
        <f>IF(OR(AND(Veg_Table[[#This Row],[PRESCRIP]]="BC_Br Rmv", Veg_Table[[#This Row],[WOOD_MAN]]&lt;&gt;"Not Needed"),AND(Veg_Table[[#This Row],[PRESCRIP]]="BCS_Br Rmv+Trt", Veg_Table[[#This Row],[WOOD_MAN]]&lt;&gt;"Not Needed")),1,0)</f>
        <v>1</v>
      </c>
      <c r="I180" s="1">
        <f ca="1">IF(AND(Veg_Table[[#This Row],[Prescription_Changed]]="Yes",Veg_Table[[#This Row],[TAT_RESULT]]=""),1,0)</f>
        <v>0</v>
      </c>
      <c r="J180" s="1">
        <f ca="1">SUM(Veg_Table[[#This Row],[Prescription and Status do not match]:[Prescription_Edited_And_TAT_Is_Blank]])</f>
        <v>1</v>
      </c>
      <c r="K180" s="1">
        <f ca="1">IF(Veg_Table[[#This Row],[Sum of Errors]]&gt;0,1,0)</f>
        <v>1</v>
      </c>
      <c r="L180" s="1">
        <f>1</f>
        <v>1</v>
      </c>
      <c r="M180"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Brush</v>
      </c>
      <c r="N180" s="1" t="str">
        <f>IF(OR(MID(Veg_Table[[#This Row],[PRESCRIP]],2,1)="1",MID(Veg_Table[[#This Row],[PRESCRIP]],2,1)="2",MID(Veg_Table[[#This Row],[PRESCRIP]],2,1)="3",MID(Veg_Table[[#This Row],[PRESCRIP]],2,1)="4"),_xlfn.NUMBERVALUE(MID(Veg_Table[[#This Row],[PRESCRIP]],2,1)),"NA")</f>
        <v>NA</v>
      </c>
      <c r="O180" s="1">
        <f>WEEKNUM(Veg_Table[[#This Row],[EVM_LAST_EDITED_Day]],2)</f>
        <v>20</v>
      </c>
      <c r="P180" s="25">
        <f>IFERROR(DATE(YEAR(Veg_Table[[#This Row],[EVM_LAST_EDITED2]]),MONTH(Veg_Table[[#This Row],[EVM_LAST_EDITED2]]),DAY(Veg_Table[[#This Row],[EVM_LAST_EDITED2]])),DATE(2019,1,1))</f>
        <v>43963</v>
      </c>
      <c r="Q180" s="3">
        <f>VALUE(SUBSTITUTE(Veg_Table[[#This Row],[EVM_LAST_EDITED]],",",""))</f>
        <v>43963.392821898102</v>
      </c>
      <c r="R180" s="1" t="str">
        <f>_xlfn.IFNA(IF(Veg_Table[[#This Row],[EVM_LAST_EDITOR]]="","zBlank EVM Last Editor",VLOOKUP(Veg_Table[[#This Row],[EVM_LAST_EDITOR]],Roster_Table[#All],4,FALSE)),"zAWRR Not in Roster")</f>
        <v>zAWRR Not in Roster</v>
      </c>
      <c r="S180" s="1" t="str">
        <f>_xlfn.IFNA(IF(Veg_Table[[#This Row],[EVM_LAST_EDITOR]]="","zBlank EVM Last Editor",VLOOKUP(Veg_Table[[#This Row],[EVM_LAST_EDITOR]],Roster_Table[#All],16,FALSE)),"zCompany_AWRR not in Roster")</f>
        <v>zCompany_AWRR not in Roster</v>
      </c>
      <c r="T180" s="2">
        <f>IFERROR(DATE(YEAR(Veg_Table[[#This Row],[Created2]]),MONTH(Veg_Table[[#This Row],[Created2]]),DAY(Veg_Table[[#This Row],[Created2]])),DATE(2019,1,1))</f>
        <v>43753</v>
      </c>
      <c r="U180" s="3">
        <f>VALUE(SUBSTITUTE(Veg_Table[[#This Row],[Created]],",",""))</f>
        <v>43753.588553240697</v>
      </c>
      <c r="V180" s="3" t="str">
        <f ca="1">IFERROR(_xlfn.IFNA(CELL("contents",INDIRECT(_xlfn.CONCAT("Veg_Table_Production_Data!",ADDRESS(MATCH(_xlfn.MAXIFS(#REF!,#REF!,"="&amp;Veg_Table[[#This Row],[AUTO_ID]],#REF!,"&lt;"&amp;Veg_Table[[#This Row],[EVM_LAST_EDITED_Day]]),#REF!,0),COLUMN(#REF!),4,1,)))),""),"")</f>
        <v/>
      </c>
      <c r="W180" s="3" t="str">
        <f ca="1">IF(Veg_Table[[#This Row],[Previous_Prescription]]="","No",IF(Veg_Table[[#This Row],[Previous_Prescription]]=Veg_Table[[#This Row],[PRESCRIP]],"No","Yes"))</f>
        <v>No</v>
      </c>
      <c r="X180" s="3" t="str">
        <f>IF(Veg_Table[[#This Row],[EVM_LAST_EDITED_Day]]=Veg_Table[[#This Row],[Created_Day]],"New","Old")</f>
        <v>Old</v>
      </c>
      <c r="Y180" s="1">
        <f>IFERROR(IF(FIND("delete",LOWER(Veg_Table[[#This Row],[PI_COMMENTS]]))&gt;=1,1,0),0)</f>
        <v>0</v>
      </c>
      <c r="Z180" s="1" t="str">
        <f>_xlfn.IFNA(IF(Veg_Table[[#This Row],[EVM_LAST_EDITOR]]="","Yes",VLOOKUP(Veg_Table[[#This Row],[EVM_LAST_EDITOR]],Roster_Table[#All],15,FALSE)),"Yes")</f>
        <v>Yes</v>
      </c>
      <c r="AA18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80" s="1" t="str">
        <f>_xlfn.IFNA(VLOOKUP(Veg_Table[[#This Row],[EVM_LAST_EDITOR]],Roster_Table[#All],3,FALSE),"zAWRR Not in Roster")</f>
        <v>zAWRR Not in Roster</v>
      </c>
      <c r="AC180" s="1" t="str">
        <f>_xlfn.IFNA(VLOOKUP(Veg_Table[[#This Row],[EVM_LAST_EDITOR]],Roster_Table[#All],2,FALSE),"zAWRR Not in Roster")</f>
        <v>zAWRR Not in Roster</v>
      </c>
      <c r="AD180" s="1" t="str">
        <f>IF(_xlfn.CONCAT(Veg_Table[[#This Row],[First_Name]]," ",Veg_Table[[#This Row],[Last_Name]])="zAWRR Not in Roster zAWRR Not in Roster","zAWRR Not in Roster",_xlfn.CONCAT(Veg_Table[[#This Row],[First_Name]]," ",Veg_Table[[#This Row],[Last_Name]]))</f>
        <v>zAWRR Not in Roster</v>
      </c>
      <c r="AE180">
        <v>1767557</v>
      </c>
      <c r="AF180" t="s">
        <v>3094</v>
      </c>
      <c r="AG180" t="s">
        <v>30</v>
      </c>
      <c r="AH180" t="s">
        <v>3070</v>
      </c>
      <c r="AI180" t="s">
        <v>2604</v>
      </c>
      <c r="AJ180" t="s">
        <v>820</v>
      </c>
      <c r="AK180" t="s">
        <v>28</v>
      </c>
      <c r="AL180" t="s">
        <v>37</v>
      </c>
      <c r="AM180" t="s">
        <v>49</v>
      </c>
      <c r="AN180" t="s">
        <v>25</v>
      </c>
      <c r="AO180" t="s">
        <v>25</v>
      </c>
      <c r="AP180">
        <v>1</v>
      </c>
      <c r="AQ180">
        <v>5</v>
      </c>
      <c r="AR180" t="s">
        <v>28</v>
      </c>
      <c r="AS180" t="s">
        <v>50</v>
      </c>
      <c r="AT180" t="s">
        <v>515</v>
      </c>
      <c r="AU180" t="s">
        <v>25</v>
      </c>
      <c r="AV180" t="s">
        <v>28</v>
      </c>
      <c r="AW180" t="s">
        <v>3095</v>
      </c>
      <c r="AX180" t="s">
        <v>534</v>
      </c>
      <c r="AY180" t="s">
        <v>28</v>
      </c>
      <c r="AZ180">
        <v>5746657</v>
      </c>
      <c r="BA180" t="s">
        <v>50</v>
      </c>
      <c r="BB180" s="4">
        <v>43944.698891678243</v>
      </c>
      <c r="BC180" t="s">
        <v>28</v>
      </c>
      <c r="BD180" t="s">
        <v>29</v>
      </c>
      <c r="BF180" t="s">
        <v>28</v>
      </c>
      <c r="BG180" t="s">
        <v>534</v>
      </c>
      <c r="BH180" t="s">
        <v>28</v>
      </c>
      <c r="BI180" s="3">
        <v>43962</v>
      </c>
      <c r="BJ180" t="s">
        <v>4877</v>
      </c>
      <c r="BK180" s="30" t="s">
        <v>859</v>
      </c>
      <c r="BL180" s="3">
        <v>43963.392821898145</v>
      </c>
      <c r="BM180" t="s">
        <v>31</v>
      </c>
      <c r="BN180" t="s">
        <v>32</v>
      </c>
      <c r="BO180" t="s">
        <v>3073</v>
      </c>
      <c r="BP180" t="s">
        <v>3074</v>
      </c>
      <c r="BQ180" t="s">
        <v>826</v>
      </c>
      <c r="BR180" t="s">
        <v>28</v>
      </c>
      <c r="BS180" t="s">
        <v>28</v>
      </c>
      <c r="BT180" t="s">
        <v>54</v>
      </c>
      <c r="BU180" s="3">
        <v>43753.588553240741</v>
      </c>
      <c r="BV180" t="s">
        <v>803</v>
      </c>
      <c r="BW180" s="3">
        <v>43963.397353194443</v>
      </c>
      <c r="BX180" t="s">
        <v>3096</v>
      </c>
      <c r="CG180"/>
      <c r="CH180"/>
      <c r="CI180"/>
      <c r="CY180"/>
      <c r="DA180"/>
      <c r="DE180"/>
      <c r="DF180"/>
    </row>
    <row r="181" spans="1:110" x14ac:dyDescent="0.25">
      <c r="A181" s="1">
        <f>IF(Veg_Table[[#This Row],[VP_STATUS]]="Hold",0,IF(OR(AND(Veg_Table[[#This Row],[PRESCRIP]]="NW_No Work",Veg_Table[[#This Row],[VP_STATUS]]&lt;&gt;"No Work Required Under EVM"),AND(Veg_Table[[#This Row],[VP_STATUS]]="No Work Required Under EVM",Veg_Table[[#This Row],[PRESCRIP]]&lt;&gt;"NW_No Work")),1,0))</f>
        <v>0</v>
      </c>
      <c r="B181" s="1">
        <f>IF(Veg_Table[[#This Row],[SPECIES]]="",1,0)</f>
        <v>0</v>
      </c>
      <c r="C181" s="1">
        <f>IF(Veg_Table[[#This Row],[DIAMETER]]="",1,0)</f>
        <v>0</v>
      </c>
      <c r="D181" s="1">
        <f>IF(Veg_Table[[#This Row],[HEIGHT]]="",1,0)</f>
        <v>0</v>
      </c>
      <c r="E18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81" s="1">
        <f>IF(AND(Veg_Table[[#This Row],[TAT_RESULT]]="ABATE",Veg_Table[[#This Row],[PRESCRIP]]="NW_No Work"),1,0)</f>
        <v>0</v>
      </c>
      <c r="G181" s="1">
        <f>IF(OR(Veg_Table[[#This Row],[Prescription R-Scale]]="NA",Veg_Table[[#This Row],[Diameter R-Scale]]="NA"),0,IF(Veg_Table[[#This Row],[Diameter R-Scale]]&lt;&gt;Veg_Table[[#This Row],[Prescription R-Scale]],1,0))</f>
        <v>0</v>
      </c>
      <c r="H181" s="1">
        <f>IF(OR(AND(Veg_Table[[#This Row],[PRESCRIP]]="BC_Br Rmv", Veg_Table[[#This Row],[WOOD_MAN]]&lt;&gt;"Not Needed"),AND(Veg_Table[[#This Row],[PRESCRIP]]="BCS_Br Rmv+Trt", Veg_Table[[#This Row],[WOOD_MAN]]&lt;&gt;"Not Needed")),1,0)</f>
        <v>0</v>
      </c>
      <c r="I181" s="1">
        <f ca="1">IF(AND(Veg_Table[[#This Row],[Prescription_Changed]]="Yes",Veg_Table[[#This Row],[TAT_RESULT]]=""),1,0)</f>
        <v>0</v>
      </c>
      <c r="J181" s="1">
        <f ca="1">SUM(Veg_Table[[#This Row],[Prescription and Status do not match]:[Prescription_Edited_And_TAT_Is_Blank]])</f>
        <v>1</v>
      </c>
      <c r="K181" s="1">
        <f ca="1">IF(Veg_Table[[#This Row],[Sum of Errors]]&gt;0,1,0)</f>
        <v>1</v>
      </c>
      <c r="L181" s="1">
        <f>1</f>
        <v>1</v>
      </c>
      <c r="M18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81" s="1">
        <f>IF(OR(MID(Veg_Table[[#This Row],[PRESCRIP]],2,1)="1",MID(Veg_Table[[#This Row],[PRESCRIP]],2,1)="2",MID(Veg_Table[[#This Row],[PRESCRIP]],2,1)="3",MID(Veg_Table[[#This Row],[PRESCRIP]],2,1)="4"),_xlfn.NUMBERVALUE(MID(Veg_Table[[#This Row],[PRESCRIP]],2,1)),"NA")</f>
        <v>2</v>
      </c>
      <c r="O181" s="1">
        <f>WEEKNUM(Veg_Table[[#This Row],[EVM_LAST_EDITED_Day]],2)</f>
        <v>20</v>
      </c>
      <c r="P181" s="25">
        <f>IFERROR(DATE(YEAR(Veg_Table[[#This Row],[EVM_LAST_EDITED2]]),MONTH(Veg_Table[[#This Row],[EVM_LAST_EDITED2]]),DAY(Veg_Table[[#This Row],[EVM_LAST_EDITED2]])),DATE(2019,1,1))</f>
        <v>43963</v>
      </c>
      <c r="Q181" s="3">
        <f>VALUE(SUBSTITUTE(Veg_Table[[#This Row],[EVM_LAST_EDITED]],",",""))</f>
        <v>43963.393248020802</v>
      </c>
      <c r="R181" s="1" t="str">
        <f>_xlfn.IFNA(IF(Veg_Table[[#This Row],[EVM_LAST_EDITOR]]="","zBlank EVM Last Editor",VLOOKUP(Veg_Table[[#This Row],[EVM_LAST_EDITOR]],Roster_Table[#All],4,FALSE)),"zAWRR Not in Roster")</f>
        <v>zAWRR Not in Roster</v>
      </c>
      <c r="S181" s="1" t="str">
        <f>_xlfn.IFNA(IF(Veg_Table[[#This Row],[EVM_LAST_EDITOR]]="","zBlank EVM Last Editor",VLOOKUP(Veg_Table[[#This Row],[EVM_LAST_EDITOR]],Roster_Table[#All],16,FALSE)),"zCompany_AWRR not in Roster")</f>
        <v>zCompany_AWRR not in Roster</v>
      </c>
      <c r="T181" s="2">
        <f>IFERROR(DATE(YEAR(Veg_Table[[#This Row],[Created2]]),MONTH(Veg_Table[[#This Row],[Created2]]),DAY(Veg_Table[[#This Row],[Created2]])),DATE(2019,1,1))</f>
        <v>43759</v>
      </c>
      <c r="U181" s="3">
        <f>VALUE(SUBSTITUTE(Veg_Table[[#This Row],[Created]],",",""))</f>
        <v>43759.666331018503</v>
      </c>
      <c r="V181" s="3" t="str">
        <f ca="1">IFERROR(_xlfn.IFNA(CELL("contents",INDIRECT(_xlfn.CONCAT("Veg_Table_Production_Data!",ADDRESS(MATCH(_xlfn.MAXIFS(#REF!,#REF!,"="&amp;Veg_Table[[#This Row],[AUTO_ID]],#REF!,"&lt;"&amp;Veg_Table[[#This Row],[EVM_LAST_EDITED_Day]]),#REF!,0),COLUMN(#REF!),4,1,)))),""),"")</f>
        <v/>
      </c>
      <c r="W181" s="3" t="str">
        <f ca="1">IF(Veg_Table[[#This Row],[Previous_Prescription]]="","No",IF(Veg_Table[[#This Row],[Previous_Prescription]]=Veg_Table[[#This Row],[PRESCRIP]],"No","Yes"))</f>
        <v>No</v>
      </c>
      <c r="X181" s="3" t="str">
        <f>IF(Veg_Table[[#This Row],[EVM_LAST_EDITED_Day]]=Veg_Table[[#This Row],[Created_Day]],"New","Old")</f>
        <v>Old</v>
      </c>
      <c r="Y181" s="1">
        <f>IFERROR(IF(FIND("delete",LOWER(Veg_Table[[#This Row],[PI_COMMENTS]]))&gt;=1,1,0),0)</f>
        <v>0</v>
      </c>
      <c r="Z181" s="1" t="str">
        <f>_xlfn.IFNA(IF(Veg_Table[[#This Row],[EVM_LAST_EDITOR]]="","Yes",VLOOKUP(Veg_Table[[#This Row],[EVM_LAST_EDITOR]],Roster_Table[#All],15,FALSE)),"Yes")</f>
        <v>Yes</v>
      </c>
      <c r="AA18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81" s="1" t="str">
        <f>_xlfn.IFNA(VLOOKUP(Veg_Table[[#This Row],[EVM_LAST_EDITOR]],Roster_Table[#All],3,FALSE),"zAWRR Not in Roster")</f>
        <v>zAWRR Not in Roster</v>
      </c>
      <c r="AC181" s="1" t="str">
        <f>_xlfn.IFNA(VLOOKUP(Veg_Table[[#This Row],[EVM_LAST_EDITOR]],Roster_Table[#All],2,FALSE),"zAWRR Not in Roster")</f>
        <v>zAWRR Not in Roster</v>
      </c>
      <c r="AD181" s="1" t="str">
        <f>IF(_xlfn.CONCAT(Veg_Table[[#This Row],[First_Name]]," ",Veg_Table[[#This Row],[Last_Name]])="zAWRR Not in Roster zAWRR Not in Roster","zAWRR Not in Roster",_xlfn.CONCAT(Veg_Table[[#This Row],[First_Name]]," ",Veg_Table[[#This Row],[Last_Name]]))</f>
        <v>zAWRR Not in Roster</v>
      </c>
      <c r="AE181">
        <v>1768615</v>
      </c>
      <c r="AF181" t="s">
        <v>3054</v>
      </c>
      <c r="AG181" t="s">
        <v>30</v>
      </c>
      <c r="AH181" t="s">
        <v>3050</v>
      </c>
      <c r="AI181" t="s">
        <v>1880</v>
      </c>
      <c r="AJ181" t="s">
        <v>820</v>
      </c>
      <c r="AK181" t="s">
        <v>28</v>
      </c>
      <c r="AL181" t="s">
        <v>37</v>
      </c>
      <c r="AM181" t="s">
        <v>38</v>
      </c>
      <c r="AN181" t="s">
        <v>25</v>
      </c>
      <c r="AO181" t="s">
        <v>25</v>
      </c>
      <c r="AP181">
        <v>13</v>
      </c>
      <c r="AQ181">
        <v>80</v>
      </c>
      <c r="AR181" t="s">
        <v>28</v>
      </c>
      <c r="AS181" t="s">
        <v>42</v>
      </c>
      <c r="AT181" t="s">
        <v>515</v>
      </c>
      <c r="AU181" t="s">
        <v>25</v>
      </c>
      <c r="AV181" t="s">
        <v>28</v>
      </c>
      <c r="AW181" t="s">
        <v>3055</v>
      </c>
      <c r="AX181" t="s">
        <v>534</v>
      </c>
      <c r="AY181" t="s">
        <v>28</v>
      </c>
      <c r="AZ181">
        <v>201</v>
      </c>
      <c r="BA181" t="s">
        <v>42</v>
      </c>
      <c r="BB181" s="4">
        <v>43958.740082349534</v>
      </c>
      <c r="BC181" t="s">
        <v>4181</v>
      </c>
      <c r="BD181" t="s">
        <v>29</v>
      </c>
      <c r="BF181" t="s">
        <v>28</v>
      </c>
      <c r="BG181" t="s">
        <v>534</v>
      </c>
      <c r="BH181" t="s">
        <v>28</v>
      </c>
      <c r="BI181" s="3">
        <v>43962</v>
      </c>
      <c r="BJ181" t="s">
        <v>4868</v>
      </c>
      <c r="BK181" s="30" t="s">
        <v>859</v>
      </c>
      <c r="BL181" s="3">
        <v>43963.393248020831</v>
      </c>
      <c r="BM181" t="s">
        <v>31</v>
      </c>
      <c r="BN181" t="s">
        <v>32</v>
      </c>
      <c r="BO181" t="s">
        <v>4136</v>
      </c>
      <c r="BP181" t="s">
        <v>3052</v>
      </c>
      <c r="BQ181" t="s">
        <v>826</v>
      </c>
      <c r="BR181" t="s">
        <v>28</v>
      </c>
      <c r="BS181" t="s">
        <v>28</v>
      </c>
      <c r="BT181" t="s">
        <v>44</v>
      </c>
      <c r="BU181" s="3">
        <v>43759.666331018518</v>
      </c>
      <c r="BV181" t="s">
        <v>803</v>
      </c>
      <c r="BW181" s="3">
        <v>43963.397353194443</v>
      </c>
      <c r="BX181" t="s">
        <v>3056</v>
      </c>
      <c r="CG181"/>
      <c r="CH181"/>
      <c r="CI181"/>
      <c r="CY181"/>
      <c r="DA181"/>
      <c r="DE181"/>
      <c r="DF181"/>
    </row>
    <row r="182" spans="1:110" x14ac:dyDescent="0.25">
      <c r="A182" s="1">
        <f>IF(Veg_Table[[#This Row],[VP_STATUS]]="Hold",0,IF(OR(AND(Veg_Table[[#This Row],[PRESCRIP]]="NW_No Work",Veg_Table[[#This Row],[VP_STATUS]]&lt;&gt;"No Work Required Under EVM"),AND(Veg_Table[[#This Row],[VP_STATUS]]="No Work Required Under EVM",Veg_Table[[#This Row],[PRESCRIP]]&lt;&gt;"NW_No Work")),1,0))</f>
        <v>0</v>
      </c>
      <c r="B182" s="1">
        <f>IF(Veg_Table[[#This Row],[SPECIES]]="",1,0)</f>
        <v>0</v>
      </c>
      <c r="C182" s="1">
        <f>IF(Veg_Table[[#This Row],[DIAMETER]]="",1,0)</f>
        <v>0</v>
      </c>
      <c r="D182" s="1">
        <f>IF(Veg_Table[[#This Row],[HEIGHT]]="",1,0)</f>
        <v>0</v>
      </c>
      <c r="E18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82" s="1">
        <f>IF(AND(Veg_Table[[#This Row],[TAT_RESULT]]="ABATE",Veg_Table[[#This Row],[PRESCRIP]]="NW_No Work"),1,0)</f>
        <v>0</v>
      </c>
      <c r="G182" s="1">
        <f>IF(OR(Veg_Table[[#This Row],[Prescription R-Scale]]="NA",Veg_Table[[#This Row],[Diameter R-Scale]]="NA"),0,IF(Veg_Table[[#This Row],[Diameter R-Scale]]&lt;&gt;Veg_Table[[#This Row],[Prescription R-Scale]],1,0))</f>
        <v>0</v>
      </c>
      <c r="H182" s="1">
        <f>IF(OR(AND(Veg_Table[[#This Row],[PRESCRIP]]="BC_Br Rmv", Veg_Table[[#This Row],[WOOD_MAN]]&lt;&gt;"Not Needed"),AND(Veg_Table[[#This Row],[PRESCRIP]]="BCS_Br Rmv+Trt", Veg_Table[[#This Row],[WOOD_MAN]]&lt;&gt;"Not Needed")),1,0)</f>
        <v>0</v>
      </c>
      <c r="I182" s="1">
        <f ca="1">IF(AND(Veg_Table[[#This Row],[Prescription_Changed]]="Yes",Veg_Table[[#This Row],[TAT_RESULT]]=""),1,0)</f>
        <v>0</v>
      </c>
      <c r="J182" s="1">
        <f ca="1">SUM(Veg_Table[[#This Row],[Prescription and Status do not match]:[Prescription_Edited_And_TAT_Is_Blank]])</f>
        <v>1</v>
      </c>
      <c r="K182" s="1">
        <f ca="1">IF(Veg_Table[[#This Row],[Sum of Errors]]&gt;0,1,0)</f>
        <v>1</v>
      </c>
      <c r="L182" s="1">
        <f>1</f>
        <v>1</v>
      </c>
      <c r="M18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82" s="1">
        <f>IF(OR(MID(Veg_Table[[#This Row],[PRESCRIP]],2,1)="1",MID(Veg_Table[[#This Row],[PRESCRIP]],2,1)="2",MID(Veg_Table[[#This Row],[PRESCRIP]],2,1)="3",MID(Veg_Table[[#This Row],[PRESCRIP]],2,1)="4"),_xlfn.NUMBERVALUE(MID(Veg_Table[[#This Row],[PRESCRIP]],2,1)),"NA")</f>
        <v>2</v>
      </c>
      <c r="O182" s="1">
        <f>WEEKNUM(Veg_Table[[#This Row],[EVM_LAST_EDITED_Day]],2)</f>
        <v>20</v>
      </c>
      <c r="P182" s="25">
        <f>IFERROR(DATE(YEAR(Veg_Table[[#This Row],[EVM_LAST_EDITED2]]),MONTH(Veg_Table[[#This Row],[EVM_LAST_EDITED2]]),DAY(Veg_Table[[#This Row],[EVM_LAST_EDITED2]])),DATE(2019,1,1))</f>
        <v>43963</v>
      </c>
      <c r="Q182" s="3">
        <f>VALUE(SUBSTITUTE(Veg_Table[[#This Row],[EVM_LAST_EDITED]],",",""))</f>
        <v>43963.393531932903</v>
      </c>
      <c r="R182" s="1" t="str">
        <f>_xlfn.IFNA(IF(Veg_Table[[#This Row],[EVM_LAST_EDITOR]]="","zBlank EVM Last Editor",VLOOKUP(Veg_Table[[#This Row],[EVM_LAST_EDITOR]],Roster_Table[#All],4,FALSE)),"zAWRR Not in Roster")</f>
        <v>zAWRR Not in Roster</v>
      </c>
      <c r="S182" s="1" t="str">
        <f>_xlfn.IFNA(IF(Veg_Table[[#This Row],[EVM_LAST_EDITOR]]="","zBlank EVM Last Editor",VLOOKUP(Veg_Table[[#This Row],[EVM_LAST_EDITOR]],Roster_Table[#All],16,FALSE)),"zCompany_AWRR not in Roster")</f>
        <v>zCompany_AWRR not in Roster</v>
      </c>
      <c r="T182" s="2">
        <f>IFERROR(DATE(YEAR(Veg_Table[[#This Row],[Created2]]),MONTH(Veg_Table[[#This Row],[Created2]]),DAY(Veg_Table[[#This Row],[Created2]])),DATE(2019,1,1))</f>
        <v>43759</v>
      </c>
      <c r="U182" s="3">
        <f>VALUE(SUBSTITUTE(Veg_Table[[#This Row],[Created]],",",""))</f>
        <v>43759.670497685198</v>
      </c>
      <c r="V182" s="3" t="str">
        <f ca="1">IFERROR(_xlfn.IFNA(CELL("contents",INDIRECT(_xlfn.CONCAT("Veg_Table_Production_Data!",ADDRESS(MATCH(_xlfn.MAXIFS(#REF!,#REF!,"="&amp;Veg_Table[[#This Row],[AUTO_ID]],#REF!,"&lt;"&amp;Veg_Table[[#This Row],[EVM_LAST_EDITED_Day]]),#REF!,0),COLUMN(#REF!),4,1,)))),""),"")</f>
        <v/>
      </c>
      <c r="W182" s="3" t="str">
        <f ca="1">IF(Veg_Table[[#This Row],[Previous_Prescription]]="","No",IF(Veg_Table[[#This Row],[Previous_Prescription]]=Veg_Table[[#This Row],[PRESCRIP]],"No","Yes"))</f>
        <v>No</v>
      </c>
      <c r="X182" s="3" t="str">
        <f>IF(Veg_Table[[#This Row],[EVM_LAST_EDITED_Day]]=Veg_Table[[#This Row],[Created_Day]],"New","Old")</f>
        <v>Old</v>
      </c>
      <c r="Y182" s="1">
        <f>IFERROR(IF(FIND("delete",LOWER(Veg_Table[[#This Row],[PI_COMMENTS]]))&gt;=1,1,0),0)</f>
        <v>0</v>
      </c>
      <c r="Z182" s="1" t="str">
        <f>_xlfn.IFNA(IF(Veg_Table[[#This Row],[EVM_LAST_EDITOR]]="","Yes",VLOOKUP(Veg_Table[[#This Row],[EVM_LAST_EDITOR]],Roster_Table[#All],15,FALSE)),"Yes")</f>
        <v>Yes</v>
      </c>
      <c r="AA18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82" s="1" t="str">
        <f>_xlfn.IFNA(VLOOKUP(Veg_Table[[#This Row],[EVM_LAST_EDITOR]],Roster_Table[#All],3,FALSE),"zAWRR Not in Roster")</f>
        <v>zAWRR Not in Roster</v>
      </c>
      <c r="AC182" s="1" t="str">
        <f>_xlfn.IFNA(VLOOKUP(Veg_Table[[#This Row],[EVM_LAST_EDITOR]],Roster_Table[#All],2,FALSE),"zAWRR Not in Roster")</f>
        <v>zAWRR Not in Roster</v>
      </c>
      <c r="AD182" s="1" t="str">
        <f>IF(_xlfn.CONCAT(Veg_Table[[#This Row],[First_Name]]," ",Veg_Table[[#This Row],[Last_Name]])="zAWRR Not in Roster zAWRR Not in Roster","zAWRR Not in Roster",_xlfn.CONCAT(Veg_Table[[#This Row],[First_Name]]," ",Veg_Table[[#This Row],[Last_Name]]))</f>
        <v>zAWRR Not in Roster</v>
      </c>
      <c r="AE182">
        <v>1768616</v>
      </c>
      <c r="AF182" t="s">
        <v>3057</v>
      </c>
      <c r="AG182" t="s">
        <v>30</v>
      </c>
      <c r="AH182" t="s">
        <v>3050</v>
      </c>
      <c r="AI182" t="s">
        <v>1880</v>
      </c>
      <c r="AJ182" t="s">
        <v>820</v>
      </c>
      <c r="AK182" t="s">
        <v>28</v>
      </c>
      <c r="AL182" t="s">
        <v>37</v>
      </c>
      <c r="AM182" t="s">
        <v>38</v>
      </c>
      <c r="AN182" t="s">
        <v>25</v>
      </c>
      <c r="AO182" t="s">
        <v>25</v>
      </c>
      <c r="AP182">
        <v>19</v>
      </c>
      <c r="AQ182">
        <v>105</v>
      </c>
      <c r="AR182" t="s">
        <v>28</v>
      </c>
      <c r="AS182" t="s">
        <v>42</v>
      </c>
      <c r="AT182" t="s">
        <v>515</v>
      </c>
      <c r="AU182" t="s">
        <v>25</v>
      </c>
      <c r="AV182" t="s">
        <v>28</v>
      </c>
      <c r="AW182" t="s">
        <v>3058</v>
      </c>
      <c r="AX182" t="s">
        <v>534</v>
      </c>
      <c r="AY182" t="s">
        <v>28</v>
      </c>
      <c r="AZ182">
        <v>201</v>
      </c>
      <c r="BA182" t="s">
        <v>42</v>
      </c>
      <c r="BB182" s="4">
        <v>43958.742967453705</v>
      </c>
      <c r="BC182" t="s">
        <v>4181</v>
      </c>
      <c r="BD182" t="s">
        <v>29</v>
      </c>
      <c r="BF182" t="s">
        <v>28</v>
      </c>
      <c r="BG182" t="s">
        <v>534</v>
      </c>
      <c r="BH182" t="s">
        <v>28</v>
      </c>
      <c r="BI182" s="3">
        <v>43962</v>
      </c>
      <c r="BJ182" t="s">
        <v>4868</v>
      </c>
      <c r="BK182" s="30" t="s">
        <v>859</v>
      </c>
      <c r="BL182" s="3">
        <v>43963.393531932874</v>
      </c>
      <c r="BM182" t="s">
        <v>31</v>
      </c>
      <c r="BN182" t="s">
        <v>32</v>
      </c>
      <c r="BO182" t="s">
        <v>4136</v>
      </c>
      <c r="BP182" t="s">
        <v>3052</v>
      </c>
      <c r="BQ182" t="s">
        <v>826</v>
      </c>
      <c r="BR182" t="s">
        <v>28</v>
      </c>
      <c r="BS182" t="s">
        <v>28</v>
      </c>
      <c r="BT182" t="s">
        <v>44</v>
      </c>
      <c r="BU182" s="3">
        <v>43759.670497685183</v>
      </c>
      <c r="BV182" t="s">
        <v>803</v>
      </c>
      <c r="BW182" s="3">
        <v>43963.397353194443</v>
      </c>
      <c r="BX182" t="s">
        <v>3059</v>
      </c>
      <c r="CG182"/>
      <c r="CH182"/>
      <c r="CI182"/>
      <c r="CY182"/>
      <c r="DA182"/>
      <c r="DE182"/>
      <c r="DF182"/>
    </row>
    <row r="183" spans="1:110" x14ac:dyDescent="0.25">
      <c r="A183" s="1">
        <f>IF(Veg_Table[[#This Row],[VP_STATUS]]="Hold",0,IF(OR(AND(Veg_Table[[#This Row],[PRESCRIP]]="NW_No Work",Veg_Table[[#This Row],[VP_STATUS]]&lt;&gt;"No Work Required Under EVM"),AND(Veg_Table[[#This Row],[VP_STATUS]]="No Work Required Under EVM",Veg_Table[[#This Row],[PRESCRIP]]&lt;&gt;"NW_No Work")),1,0))</f>
        <v>0</v>
      </c>
      <c r="B183" s="1">
        <f>IF(Veg_Table[[#This Row],[SPECIES]]="",1,0)</f>
        <v>0</v>
      </c>
      <c r="C183" s="1">
        <f>IF(Veg_Table[[#This Row],[DIAMETER]]="",1,0)</f>
        <v>0</v>
      </c>
      <c r="D183" s="1">
        <f>IF(Veg_Table[[#This Row],[HEIGHT]]="",1,0)</f>
        <v>0</v>
      </c>
      <c r="E18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83" s="1">
        <f>IF(AND(Veg_Table[[#This Row],[TAT_RESULT]]="ABATE",Veg_Table[[#This Row],[PRESCRIP]]="NW_No Work"),1,0)</f>
        <v>0</v>
      </c>
      <c r="G183" s="1">
        <f>IF(OR(Veg_Table[[#This Row],[Prescription R-Scale]]="NA",Veg_Table[[#This Row],[Diameter R-Scale]]="NA"),0,IF(Veg_Table[[#This Row],[Diameter R-Scale]]&lt;&gt;Veg_Table[[#This Row],[Prescription R-Scale]],1,0))</f>
        <v>0</v>
      </c>
      <c r="H183" s="1">
        <f>IF(OR(AND(Veg_Table[[#This Row],[PRESCRIP]]="BC_Br Rmv", Veg_Table[[#This Row],[WOOD_MAN]]&lt;&gt;"Not Needed"),AND(Veg_Table[[#This Row],[PRESCRIP]]="BCS_Br Rmv+Trt", Veg_Table[[#This Row],[WOOD_MAN]]&lt;&gt;"Not Needed")),1,0)</f>
        <v>0</v>
      </c>
      <c r="I183" s="1">
        <f ca="1">IF(AND(Veg_Table[[#This Row],[Prescription_Changed]]="Yes",Veg_Table[[#This Row],[TAT_RESULT]]=""),1,0)</f>
        <v>0</v>
      </c>
      <c r="J183" s="1">
        <f ca="1">SUM(Veg_Table[[#This Row],[Prescription and Status do not match]:[Prescription_Edited_And_TAT_Is_Blank]])</f>
        <v>1</v>
      </c>
      <c r="K183" s="1">
        <f ca="1">IF(Veg_Table[[#This Row],[Sum of Errors]]&gt;0,1,0)</f>
        <v>1</v>
      </c>
      <c r="L183" s="1">
        <f>1</f>
        <v>1</v>
      </c>
      <c r="M18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83" s="1">
        <f>IF(OR(MID(Veg_Table[[#This Row],[PRESCRIP]],2,1)="1",MID(Veg_Table[[#This Row],[PRESCRIP]],2,1)="2",MID(Veg_Table[[#This Row],[PRESCRIP]],2,1)="3",MID(Veg_Table[[#This Row],[PRESCRIP]],2,1)="4"),_xlfn.NUMBERVALUE(MID(Veg_Table[[#This Row],[PRESCRIP]],2,1)),"NA")</f>
        <v>3</v>
      </c>
      <c r="O183" s="1">
        <f>WEEKNUM(Veg_Table[[#This Row],[EVM_LAST_EDITED_Day]],2)</f>
        <v>20</v>
      </c>
      <c r="P183" s="25">
        <f>IFERROR(DATE(YEAR(Veg_Table[[#This Row],[EVM_LAST_EDITED2]]),MONTH(Veg_Table[[#This Row],[EVM_LAST_EDITED2]]),DAY(Veg_Table[[#This Row],[EVM_LAST_EDITED2]])),DATE(2019,1,1))</f>
        <v>43963</v>
      </c>
      <c r="Q183" s="3">
        <f>VALUE(SUBSTITUTE(Veg_Table[[#This Row],[EVM_LAST_EDITED]],",",""))</f>
        <v>43963.406487592598</v>
      </c>
      <c r="R183" s="1" t="str">
        <f>_xlfn.IFNA(IF(Veg_Table[[#This Row],[EVM_LAST_EDITOR]]="","zBlank EVM Last Editor",VLOOKUP(Veg_Table[[#This Row],[EVM_LAST_EDITOR]],Roster_Table[#All],4,FALSE)),"zAWRR Not in Roster")</f>
        <v>MFE</v>
      </c>
      <c r="S183" s="1" t="str">
        <f>_xlfn.IFNA(IF(Veg_Table[[#This Row],[EVM_LAST_EDITOR]]="","zBlank EVM Last Editor",VLOOKUP(Veg_Table[[#This Row],[EVM_LAST_EDITOR]],Roster_Table[#All],16,FALSE)),"zCompany_AWRR not in Roster")</f>
        <v>Not in Sierra Roster</v>
      </c>
      <c r="T183" s="2">
        <f>IFERROR(DATE(YEAR(Veg_Table[[#This Row],[Created2]]),MONTH(Veg_Table[[#This Row],[Created2]]),DAY(Veg_Table[[#This Row],[Created2]])),DATE(2019,1,1))</f>
        <v>43806</v>
      </c>
      <c r="U183" s="3">
        <f>VALUE(SUBSTITUTE(Veg_Table[[#This Row],[Created]],",",""))</f>
        <v>43806.468993055598</v>
      </c>
      <c r="V183" s="3" t="str">
        <f ca="1">IFERROR(_xlfn.IFNA(CELL("contents",INDIRECT(_xlfn.CONCAT("Veg_Table_Production_Data!",ADDRESS(MATCH(_xlfn.MAXIFS(#REF!,#REF!,"="&amp;Veg_Table[[#This Row],[AUTO_ID]],#REF!,"&lt;"&amp;Veg_Table[[#This Row],[EVM_LAST_EDITED_Day]]),#REF!,0),COLUMN(#REF!),4,1,)))),""),"")</f>
        <v/>
      </c>
      <c r="W183" s="3" t="str">
        <f ca="1">IF(Veg_Table[[#This Row],[Previous_Prescription]]="","No",IF(Veg_Table[[#This Row],[Previous_Prescription]]=Veg_Table[[#This Row],[PRESCRIP]],"No","Yes"))</f>
        <v>No</v>
      </c>
      <c r="X183" s="3" t="str">
        <f>IF(Veg_Table[[#This Row],[EVM_LAST_EDITED_Day]]=Veg_Table[[#This Row],[Created_Day]],"New","Old")</f>
        <v>Old</v>
      </c>
      <c r="Y183" s="1">
        <f>IFERROR(IF(FIND("delete",LOWER(Veg_Table[[#This Row],[PI_COMMENTS]]))&gt;=1,1,0),0)</f>
        <v>0</v>
      </c>
      <c r="Z183" s="1" t="str">
        <f>_xlfn.IFNA(IF(Veg_Table[[#This Row],[EVM_LAST_EDITOR]]="","Yes",VLOOKUP(Veg_Table[[#This Row],[EVM_LAST_EDITOR]],Roster_Table[#All],15,FALSE)),"Yes")</f>
        <v>No</v>
      </c>
      <c r="AA18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83" s="1" t="str">
        <f>_xlfn.IFNA(VLOOKUP(Veg_Table[[#This Row],[EVM_LAST_EDITOR]],Roster_Table[#All],3,FALSE),"zAWRR Not in Roster")</f>
        <v>Thomas</v>
      </c>
      <c r="AC183" s="1" t="str">
        <f>_xlfn.IFNA(VLOOKUP(Veg_Table[[#This Row],[EVM_LAST_EDITOR]],Roster_Table[#All],2,FALSE),"zAWRR Not in Roster")</f>
        <v>James</v>
      </c>
      <c r="AD183" s="1" t="str">
        <f>IF(_xlfn.CONCAT(Veg_Table[[#This Row],[First_Name]]," ",Veg_Table[[#This Row],[Last_Name]])="zAWRR Not in Roster zAWRR Not in Roster","zAWRR Not in Roster",_xlfn.CONCAT(Veg_Table[[#This Row],[First_Name]]," ",Veg_Table[[#This Row],[Last_Name]]))</f>
        <v>Thomas James</v>
      </c>
      <c r="AE183">
        <v>1771890</v>
      </c>
      <c r="AF183" t="s">
        <v>3668</v>
      </c>
      <c r="AG183" t="s">
        <v>30</v>
      </c>
      <c r="AH183" t="s">
        <v>2294</v>
      </c>
      <c r="AI183" t="s">
        <v>2171</v>
      </c>
      <c r="AJ183" t="s">
        <v>820</v>
      </c>
      <c r="AK183" t="s">
        <v>28</v>
      </c>
      <c r="AL183" t="s">
        <v>884</v>
      </c>
      <c r="AM183" t="s">
        <v>38</v>
      </c>
      <c r="AN183" t="s">
        <v>25</v>
      </c>
      <c r="AO183" t="s">
        <v>25</v>
      </c>
      <c r="AP183">
        <v>30</v>
      </c>
      <c r="AQ183">
        <v>113</v>
      </c>
      <c r="AR183" t="s">
        <v>28</v>
      </c>
      <c r="AS183" t="s">
        <v>51</v>
      </c>
      <c r="AT183" t="s">
        <v>515</v>
      </c>
      <c r="AU183" t="s">
        <v>25</v>
      </c>
      <c r="AV183" t="s">
        <v>28</v>
      </c>
      <c r="AW183" t="s">
        <v>3669</v>
      </c>
      <c r="AX183" t="s">
        <v>825</v>
      </c>
      <c r="AY183" t="s">
        <v>825</v>
      </c>
      <c r="AZ183">
        <v>5807646</v>
      </c>
      <c r="BA183" t="s">
        <v>51</v>
      </c>
      <c r="BB183" s="4">
        <v>43963.40640482639</v>
      </c>
      <c r="BC183" t="s">
        <v>837</v>
      </c>
      <c r="BD183" t="s">
        <v>29</v>
      </c>
      <c r="BF183" t="s">
        <v>28</v>
      </c>
      <c r="BG183" t="s">
        <v>28</v>
      </c>
      <c r="BH183" t="s">
        <v>28</v>
      </c>
      <c r="BI183" s="3"/>
      <c r="BJ183" t="s">
        <v>528</v>
      </c>
      <c r="BK183" s="30" t="s">
        <v>694</v>
      </c>
      <c r="BL183" s="3">
        <v>43963.406487592591</v>
      </c>
      <c r="BM183" t="s">
        <v>31</v>
      </c>
      <c r="BN183" t="s">
        <v>32</v>
      </c>
      <c r="BO183" t="s">
        <v>2296</v>
      </c>
      <c r="BP183" t="s">
        <v>2297</v>
      </c>
      <c r="BQ183" t="s">
        <v>826</v>
      </c>
      <c r="BR183" t="s">
        <v>28</v>
      </c>
      <c r="BS183" t="s">
        <v>28</v>
      </c>
      <c r="BT183" t="s">
        <v>1993</v>
      </c>
      <c r="BU183" s="3">
        <v>43806.468993055554</v>
      </c>
      <c r="BV183" t="s">
        <v>803</v>
      </c>
      <c r="BW183" s="3">
        <v>43963.480634444444</v>
      </c>
      <c r="BX183" t="s">
        <v>3670</v>
      </c>
      <c r="CG183"/>
      <c r="CH183"/>
      <c r="CI183"/>
      <c r="CY183"/>
      <c r="DA183"/>
      <c r="DE183"/>
      <c r="DF183"/>
    </row>
    <row r="184" spans="1:110" x14ac:dyDescent="0.25">
      <c r="A184" s="1">
        <f>IF(Veg_Table[[#This Row],[VP_STATUS]]="Hold",0,IF(OR(AND(Veg_Table[[#This Row],[PRESCRIP]]="NW_No Work",Veg_Table[[#This Row],[VP_STATUS]]&lt;&gt;"No Work Required Under EVM"),AND(Veg_Table[[#This Row],[VP_STATUS]]="No Work Required Under EVM",Veg_Table[[#This Row],[PRESCRIP]]&lt;&gt;"NW_No Work")),1,0))</f>
        <v>0</v>
      </c>
      <c r="B184" s="1">
        <f>IF(Veg_Table[[#This Row],[SPECIES]]="",1,0)</f>
        <v>0</v>
      </c>
      <c r="C184" s="1">
        <f>IF(Veg_Table[[#This Row],[DIAMETER]]="",1,0)</f>
        <v>0</v>
      </c>
      <c r="D184" s="1">
        <f>IF(Veg_Table[[#This Row],[HEIGHT]]="",1,0)</f>
        <v>0</v>
      </c>
      <c r="E18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84" s="1">
        <f>IF(AND(Veg_Table[[#This Row],[TAT_RESULT]]="ABATE",Veg_Table[[#This Row],[PRESCRIP]]="NW_No Work"),1,0)</f>
        <v>0</v>
      </c>
      <c r="G184" s="1">
        <f>IF(OR(Veg_Table[[#This Row],[Prescription R-Scale]]="NA",Veg_Table[[#This Row],[Diameter R-Scale]]="NA"),0,IF(Veg_Table[[#This Row],[Diameter R-Scale]]&lt;&gt;Veg_Table[[#This Row],[Prescription R-Scale]],1,0))</f>
        <v>0</v>
      </c>
      <c r="H184" s="1">
        <f>IF(OR(AND(Veg_Table[[#This Row],[PRESCRIP]]="BC_Br Rmv", Veg_Table[[#This Row],[WOOD_MAN]]&lt;&gt;"Not Needed"),AND(Veg_Table[[#This Row],[PRESCRIP]]="BCS_Br Rmv+Trt", Veg_Table[[#This Row],[WOOD_MAN]]&lt;&gt;"Not Needed")),1,0)</f>
        <v>1</v>
      </c>
      <c r="I184" s="1">
        <f ca="1">IF(AND(Veg_Table[[#This Row],[Prescription_Changed]]="Yes",Veg_Table[[#This Row],[TAT_RESULT]]=""),1,0)</f>
        <v>0</v>
      </c>
      <c r="J184" s="1">
        <f ca="1">SUM(Veg_Table[[#This Row],[Prescription and Status do not match]:[Prescription_Edited_And_TAT_Is_Blank]])</f>
        <v>1</v>
      </c>
      <c r="K184" s="1">
        <f ca="1">IF(Veg_Table[[#This Row],[Sum of Errors]]&gt;0,1,0)</f>
        <v>1</v>
      </c>
      <c r="L184" s="1">
        <f>1</f>
        <v>1</v>
      </c>
      <c r="M184"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Brush</v>
      </c>
      <c r="N184" s="1" t="str">
        <f>IF(OR(MID(Veg_Table[[#This Row],[PRESCRIP]],2,1)="1",MID(Veg_Table[[#This Row],[PRESCRIP]],2,1)="2",MID(Veg_Table[[#This Row],[PRESCRIP]],2,1)="3",MID(Veg_Table[[#This Row],[PRESCRIP]],2,1)="4"),_xlfn.NUMBERVALUE(MID(Veg_Table[[#This Row],[PRESCRIP]],2,1)),"NA")</f>
        <v>NA</v>
      </c>
      <c r="O184" s="1">
        <f>WEEKNUM(Veg_Table[[#This Row],[EVM_LAST_EDITED_Day]],2)</f>
        <v>20</v>
      </c>
      <c r="P184" s="25">
        <f>IFERROR(DATE(YEAR(Veg_Table[[#This Row],[EVM_LAST_EDITED2]]),MONTH(Veg_Table[[#This Row],[EVM_LAST_EDITED2]]),DAY(Veg_Table[[#This Row],[EVM_LAST_EDITED2]])),DATE(2019,1,1))</f>
        <v>43963</v>
      </c>
      <c r="Q184" s="3">
        <f>VALUE(SUBSTITUTE(Veg_Table[[#This Row],[EVM_LAST_EDITED]],",",""))</f>
        <v>43963.4095360301</v>
      </c>
      <c r="R184" s="1" t="str">
        <f>_xlfn.IFNA(IF(Veg_Table[[#This Row],[EVM_LAST_EDITOR]]="","zBlank EVM Last Editor",VLOOKUP(Veg_Table[[#This Row],[EVM_LAST_EDITOR]],Roster_Table[#All],4,FALSE)),"zAWRR Not in Roster")</f>
        <v>MFE</v>
      </c>
      <c r="S184" s="1" t="str">
        <f>_xlfn.IFNA(IF(Veg_Table[[#This Row],[EVM_LAST_EDITOR]]="","zBlank EVM Last Editor",VLOOKUP(Veg_Table[[#This Row],[EVM_LAST_EDITOR]],Roster_Table[#All],16,FALSE)),"zCompany_AWRR not in Roster")</f>
        <v>Not in Sierra Roster</v>
      </c>
      <c r="T184" s="2">
        <f>IFERROR(DATE(YEAR(Veg_Table[[#This Row],[Created2]]),MONTH(Veg_Table[[#This Row],[Created2]]),DAY(Veg_Table[[#This Row],[Created2]])),DATE(2019,1,1))</f>
        <v>0</v>
      </c>
      <c r="U184" s="3">
        <f>VALUE(SUBSTITUTE(Veg_Table[[#This Row],[Created]],",",""))</f>
        <v>0.70833333333333304</v>
      </c>
      <c r="V184" s="3" t="str">
        <f ca="1">IFERROR(_xlfn.IFNA(CELL("contents",INDIRECT(_xlfn.CONCAT("Veg_Table_Production_Data!",ADDRESS(MATCH(_xlfn.MAXIFS(#REF!,#REF!,"="&amp;Veg_Table[[#This Row],[AUTO_ID]],#REF!,"&lt;"&amp;Veg_Table[[#This Row],[EVM_LAST_EDITED_Day]]),#REF!,0),COLUMN(#REF!),4,1,)))),""),"")</f>
        <v/>
      </c>
      <c r="W184" s="3" t="str">
        <f ca="1">IF(Veg_Table[[#This Row],[Previous_Prescription]]="","No",IF(Veg_Table[[#This Row],[Previous_Prescription]]=Veg_Table[[#This Row],[PRESCRIP]],"No","Yes"))</f>
        <v>No</v>
      </c>
      <c r="X184" s="3" t="str">
        <f>IF(Veg_Table[[#This Row],[EVM_LAST_EDITED_Day]]=Veg_Table[[#This Row],[Created_Day]],"New","Old")</f>
        <v>Old</v>
      </c>
      <c r="Y184" s="1">
        <f>IFERROR(IF(FIND("delete",LOWER(Veg_Table[[#This Row],[PI_COMMENTS]]))&gt;=1,1,0),0)</f>
        <v>0</v>
      </c>
      <c r="Z184" s="1" t="str">
        <f>_xlfn.IFNA(IF(Veg_Table[[#This Row],[EVM_LAST_EDITOR]]="","Yes",VLOOKUP(Veg_Table[[#This Row],[EVM_LAST_EDITOR]],Roster_Table[#All],15,FALSE)),"Yes")</f>
        <v>No</v>
      </c>
      <c r="AA18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84" s="1" t="str">
        <f>_xlfn.IFNA(VLOOKUP(Veg_Table[[#This Row],[EVM_LAST_EDITOR]],Roster_Table[#All],3,FALSE),"zAWRR Not in Roster")</f>
        <v>Thomas</v>
      </c>
      <c r="AC184" s="1" t="str">
        <f>_xlfn.IFNA(VLOOKUP(Veg_Table[[#This Row],[EVM_LAST_EDITOR]],Roster_Table[#All],2,FALSE),"zAWRR Not in Roster")</f>
        <v>James</v>
      </c>
      <c r="AD184" s="1" t="str">
        <f>IF(_xlfn.CONCAT(Veg_Table[[#This Row],[First_Name]]," ",Veg_Table[[#This Row],[Last_Name]])="zAWRR Not in Roster zAWRR Not in Roster","zAWRR Not in Roster",_xlfn.CONCAT(Veg_Table[[#This Row],[First_Name]]," ",Veg_Table[[#This Row],[Last_Name]]))</f>
        <v>Thomas James</v>
      </c>
      <c r="AE184">
        <v>1764530</v>
      </c>
      <c r="AF184" t="s">
        <v>3646</v>
      </c>
      <c r="AG184" t="s">
        <v>30</v>
      </c>
      <c r="AH184" t="s">
        <v>2073</v>
      </c>
      <c r="AI184" t="s">
        <v>2082</v>
      </c>
      <c r="AJ184" t="s">
        <v>820</v>
      </c>
      <c r="AK184" t="s">
        <v>28</v>
      </c>
      <c r="AL184" t="s">
        <v>830</v>
      </c>
      <c r="AM184" t="s">
        <v>49</v>
      </c>
      <c r="AN184" t="s">
        <v>25</v>
      </c>
      <c r="AO184" t="s">
        <v>25</v>
      </c>
      <c r="AP184">
        <v>1</v>
      </c>
      <c r="AQ184">
        <v>15</v>
      </c>
      <c r="AR184" t="s">
        <v>28</v>
      </c>
      <c r="AS184" t="s">
        <v>50</v>
      </c>
      <c r="AT184" t="s">
        <v>515</v>
      </c>
      <c r="AU184" t="s">
        <v>25</v>
      </c>
      <c r="AV184" t="s">
        <v>28</v>
      </c>
      <c r="AW184" t="s">
        <v>3647</v>
      </c>
      <c r="AX184" t="s">
        <v>825</v>
      </c>
      <c r="AY184" t="s">
        <v>825</v>
      </c>
      <c r="AZ184">
        <v>5807646</v>
      </c>
      <c r="BA184" t="s">
        <v>50</v>
      </c>
      <c r="BB184" s="4">
        <v>43963.409447349535</v>
      </c>
      <c r="BC184" t="s">
        <v>837</v>
      </c>
      <c r="BD184" t="s">
        <v>29</v>
      </c>
      <c r="BF184" t="s">
        <v>28</v>
      </c>
      <c r="BG184" t="s">
        <v>28</v>
      </c>
      <c r="BH184" t="s">
        <v>28</v>
      </c>
      <c r="BI184" s="3"/>
      <c r="BJ184" t="s">
        <v>417</v>
      </c>
      <c r="BK184" s="30" t="s">
        <v>694</v>
      </c>
      <c r="BL184" s="3">
        <v>43963.409536030093</v>
      </c>
      <c r="BM184" t="s">
        <v>31</v>
      </c>
      <c r="BN184" t="s">
        <v>32</v>
      </c>
      <c r="BO184" t="s">
        <v>2075</v>
      </c>
      <c r="BP184" t="s">
        <v>2076</v>
      </c>
      <c r="BQ184" t="s">
        <v>826</v>
      </c>
      <c r="BR184" t="s">
        <v>28</v>
      </c>
      <c r="BS184" t="s">
        <v>28</v>
      </c>
      <c r="BT184" t="s">
        <v>883</v>
      </c>
      <c r="BU184" s="3">
        <v>0.70833333333333326</v>
      </c>
      <c r="BV184" t="s">
        <v>803</v>
      </c>
      <c r="BW184" s="3">
        <v>43963.480634444444</v>
      </c>
      <c r="BX184" t="s">
        <v>3648</v>
      </c>
      <c r="CG184"/>
      <c r="CH184"/>
      <c r="CI184"/>
      <c r="CY184"/>
      <c r="DA184"/>
      <c r="DE184"/>
      <c r="DF184"/>
    </row>
    <row r="185" spans="1:110" x14ac:dyDescent="0.25">
      <c r="A185" s="1">
        <f>IF(Veg_Table[[#This Row],[VP_STATUS]]="Hold",0,IF(OR(AND(Veg_Table[[#This Row],[PRESCRIP]]="NW_No Work",Veg_Table[[#This Row],[VP_STATUS]]&lt;&gt;"No Work Required Under EVM"),AND(Veg_Table[[#This Row],[VP_STATUS]]="No Work Required Under EVM",Veg_Table[[#This Row],[PRESCRIP]]&lt;&gt;"NW_No Work")),1,0))</f>
        <v>0</v>
      </c>
      <c r="B185" s="1">
        <f>IF(Veg_Table[[#This Row],[SPECIES]]="",1,0)</f>
        <v>0</v>
      </c>
      <c r="C185" s="1">
        <f>IF(Veg_Table[[#This Row],[DIAMETER]]="",1,0)</f>
        <v>0</v>
      </c>
      <c r="D185" s="1">
        <f>IF(Veg_Table[[#This Row],[HEIGHT]]="",1,0)</f>
        <v>0</v>
      </c>
      <c r="E18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85" s="1">
        <f>IF(AND(Veg_Table[[#This Row],[TAT_RESULT]]="ABATE",Veg_Table[[#This Row],[PRESCRIP]]="NW_No Work"),1,0)</f>
        <v>0</v>
      </c>
      <c r="G185" s="1">
        <f>IF(OR(Veg_Table[[#This Row],[Prescription R-Scale]]="NA",Veg_Table[[#This Row],[Diameter R-Scale]]="NA"),0,IF(Veg_Table[[#This Row],[Diameter R-Scale]]&lt;&gt;Veg_Table[[#This Row],[Prescription R-Scale]],1,0))</f>
        <v>0</v>
      </c>
      <c r="H185" s="1">
        <f>IF(OR(AND(Veg_Table[[#This Row],[PRESCRIP]]="BC_Br Rmv", Veg_Table[[#This Row],[WOOD_MAN]]&lt;&gt;"Not Needed"),AND(Veg_Table[[#This Row],[PRESCRIP]]="BCS_Br Rmv+Trt", Veg_Table[[#This Row],[WOOD_MAN]]&lt;&gt;"Not Needed")),1,0)</f>
        <v>0</v>
      </c>
      <c r="I185" s="1">
        <f ca="1">IF(AND(Veg_Table[[#This Row],[Prescription_Changed]]="Yes",Veg_Table[[#This Row],[TAT_RESULT]]=""),1,0)</f>
        <v>0</v>
      </c>
      <c r="J185" s="1">
        <f ca="1">SUM(Veg_Table[[#This Row],[Prescription and Status do not match]:[Prescription_Edited_And_TAT_Is_Blank]])</f>
        <v>1</v>
      </c>
      <c r="K185" s="1">
        <f ca="1">IF(Veg_Table[[#This Row],[Sum of Errors]]&gt;0,1,0)</f>
        <v>1</v>
      </c>
      <c r="L185" s="1">
        <f>1</f>
        <v>1</v>
      </c>
      <c r="M18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185" s="1">
        <f>IF(OR(MID(Veg_Table[[#This Row],[PRESCRIP]],2,1)="1",MID(Veg_Table[[#This Row],[PRESCRIP]],2,1)="2",MID(Veg_Table[[#This Row],[PRESCRIP]],2,1)="3",MID(Veg_Table[[#This Row],[PRESCRIP]],2,1)="4"),_xlfn.NUMBERVALUE(MID(Veg_Table[[#This Row],[PRESCRIP]],2,1)),"NA")</f>
        <v>4</v>
      </c>
      <c r="O185" s="1">
        <f>WEEKNUM(Veg_Table[[#This Row],[EVM_LAST_EDITED_Day]],2)</f>
        <v>20</v>
      </c>
      <c r="P185" s="25">
        <f>IFERROR(DATE(YEAR(Veg_Table[[#This Row],[EVM_LAST_EDITED2]]),MONTH(Veg_Table[[#This Row],[EVM_LAST_EDITED2]]),DAY(Veg_Table[[#This Row],[EVM_LAST_EDITED2]])),DATE(2019,1,1))</f>
        <v>43963</v>
      </c>
      <c r="Q185" s="3">
        <f>VALUE(SUBSTITUTE(Veg_Table[[#This Row],[EVM_LAST_EDITED]],",",""))</f>
        <v>43963.421354166698</v>
      </c>
      <c r="R185" s="1" t="str">
        <f>_xlfn.IFNA(IF(Veg_Table[[#This Row],[EVM_LAST_EDITOR]]="","zBlank EVM Last Editor",VLOOKUP(Veg_Table[[#This Row],[EVM_LAST_EDITOR]],Roster_Table[#All],4,FALSE)),"zAWRR Not in Roster")</f>
        <v>MOW</v>
      </c>
      <c r="S185" s="1" t="str">
        <f>_xlfn.IFNA(IF(Veg_Table[[#This Row],[EVM_LAST_EDITOR]]="","zBlank EVM Last Editor",VLOOKUP(Veg_Table[[#This Row],[EVM_LAST_EDITOR]],Roster_Table[#All],16,FALSE)),"zCompany_AWRR not in Roster")</f>
        <v>Not in Sierra Roster</v>
      </c>
      <c r="T185" s="2">
        <f>IFERROR(DATE(YEAR(Veg_Table[[#This Row],[Created2]]),MONTH(Veg_Table[[#This Row],[Created2]]),DAY(Veg_Table[[#This Row],[Created2]])),DATE(2019,1,1))</f>
        <v>43880</v>
      </c>
      <c r="U185" s="3">
        <f>VALUE(SUBSTITUTE(Veg_Table[[#This Row],[Created]],",",""))</f>
        <v>43880.607453703698</v>
      </c>
      <c r="V185" s="3" t="str">
        <f ca="1">IFERROR(_xlfn.IFNA(CELL("contents",INDIRECT(_xlfn.CONCAT("Veg_Table_Production_Data!",ADDRESS(MATCH(_xlfn.MAXIFS(#REF!,#REF!,"="&amp;Veg_Table[[#This Row],[AUTO_ID]],#REF!,"&lt;"&amp;Veg_Table[[#This Row],[EVM_LAST_EDITED_Day]]),#REF!,0),COLUMN(#REF!),4,1,)))),""),"")</f>
        <v/>
      </c>
      <c r="W185" s="3" t="str">
        <f ca="1">IF(Veg_Table[[#This Row],[Previous_Prescription]]="","No",IF(Veg_Table[[#This Row],[Previous_Prescription]]=Veg_Table[[#This Row],[PRESCRIP]],"No","Yes"))</f>
        <v>No</v>
      </c>
      <c r="X185" s="3" t="str">
        <f>IF(Veg_Table[[#This Row],[EVM_LAST_EDITED_Day]]=Veg_Table[[#This Row],[Created_Day]],"New","Old")</f>
        <v>Old</v>
      </c>
      <c r="Y185" s="1">
        <f>IFERROR(IF(FIND("delete",LOWER(Veg_Table[[#This Row],[PI_COMMENTS]]))&gt;=1,1,0),0)</f>
        <v>0</v>
      </c>
      <c r="Z185" s="1" t="str">
        <f>_xlfn.IFNA(IF(Veg_Table[[#This Row],[EVM_LAST_EDITOR]]="","Yes",VLOOKUP(Veg_Table[[#This Row],[EVM_LAST_EDITOR]],Roster_Table[#All],15,FALSE)),"Yes")</f>
        <v>No</v>
      </c>
      <c r="AA18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85" s="1" t="str">
        <f>_xlfn.IFNA(VLOOKUP(Veg_Table[[#This Row],[EVM_LAST_EDITOR]],Roster_Table[#All],3,FALSE),"zAWRR Not in Roster")</f>
        <v>Roberto</v>
      </c>
      <c r="AC185" s="1" t="str">
        <f>_xlfn.IFNA(VLOOKUP(Veg_Table[[#This Row],[EVM_LAST_EDITOR]],Roster_Table[#All],2,FALSE),"zAWRR Not in Roster")</f>
        <v>Ayala</v>
      </c>
      <c r="AD185" s="1" t="str">
        <f>IF(_xlfn.CONCAT(Veg_Table[[#This Row],[First_Name]]," ",Veg_Table[[#This Row],[Last_Name]])="zAWRR Not in Roster zAWRR Not in Roster","zAWRR Not in Roster",_xlfn.CONCAT(Veg_Table[[#This Row],[First_Name]]," ",Veg_Table[[#This Row],[Last_Name]]))</f>
        <v>Roberto Ayala</v>
      </c>
      <c r="AE185">
        <v>1722245</v>
      </c>
      <c r="AF185" t="s">
        <v>3724</v>
      </c>
      <c r="AG185" t="s">
        <v>97</v>
      </c>
      <c r="AH185" t="s">
        <v>1836</v>
      </c>
      <c r="AI185" t="s">
        <v>3725</v>
      </c>
      <c r="AJ185" t="s">
        <v>820</v>
      </c>
      <c r="AL185" t="s">
        <v>22</v>
      </c>
      <c r="AM185" t="s">
        <v>23</v>
      </c>
      <c r="AN185" t="s">
        <v>25</v>
      </c>
      <c r="AO185" t="s">
        <v>25</v>
      </c>
      <c r="AP185">
        <v>37</v>
      </c>
      <c r="AQ185">
        <v>50</v>
      </c>
      <c r="AS185" t="s">
        <v>57</v>
      </c>
      <c r="AT185" t="s">
        <v>522</v>
      </c>
      <c r="AU185" t="s">
        <v>25</v>
      </c>
      <c r="AW185" t="s">
        <v>3726</v>
      </c>
      <c r="AX185" t="s">
        <v>987</v>
      </c>
      <c r="AY185" t="s">
        <v>989</v>
      </c>
      <c r="AZ185"/>
      <c r="BA185" t="s">
        <v>57</v>
      </c>
      <c r="BB185" s="4">
        <v>43951</v>
      </c>
      <c r="BC185" t="s">
        <v>2807</v>
      </c>
      <c r="BD185" t="s">
        <v>29</v>
      </c>
      <c r="BI185" s="3"/>
      <c r="BK185" s="30" t="s">
        <v>531</v>
      </c>
      <c r="BL185" s="3">
        <v>43963.421354166669</v>
      </c>
      <c r="BM185" t="s">
        <v>31</v>
      </c>
      <c r="BN185" t="s">
        <v>32</v>
      </c>
      <c r="BO185" t="s">
        <v>1838</v>
      </c>
      <c r="BP185" t="s">
        <v>1839</v>
      </c>
      <c r="BQ185" t="s">
        <v>1286</v>
      </c>
      <c r="BR185" t="s">
        <v>28</v>
      </c>
      <c r="BS185" t="s">
        <v>28</v>
      </c>
      <c r="BT185" t="s">
        <v>33</v>
      </c>
      <c r="BU185" s="3">
        <v>43880.607453703706</v>
      </c>
      <c r="BV185" t="s">
        <v>803</v>
      </c>
      <c r="BW185" s="3">
        <v>43963.480634444444</v>
      </c>
      <c r="BX185" t="s">
        <v>3727</v>
      </c>
      <c r="CG185"/>
      <c r="CH185"/>
      <c r="CI185"/>
      <c r="CY185"/>
      <c r="DA185"/>
      <c r="DE185"/>
      <c r="DF185"/>
    </row>
    <row r="186" spans="1:110" x14ac:dyDescent="0.25">
      <c r="A186" s="1">
        <f>IF(Veg_Table[[#This Row],[VP_STATUS]]="Hold",0,IF(OR(AND(Veg_Table[[#This Row],[PRESCRIP]]="NW_No Work",Veg_Table[[#This Row],[VP_STATUS]]&lt;&gt;"No Work Required Under EVM"),AND(Veg_Table[[#This Row],[VP_STATUS]]="No Work Required Under EVM",Veg_Table[[#This Row],[PRESCRIP]]&lt;&gt;"NW_No Work")),1,0))</f>
        <v>0</v>
      </c>
      <c r="B186" s="1">
        <f>IF(Veg_Table[[#This Row],[SPECIES]]="",1,0)</f>
        <v>0</v>
      </c>
      <c r="C186" s="1">
        <f>IF(Veg_Table[[#This Row],[DIAMETER]]="",1,0)</f>
        <v>0</v>
      </c>
      <c r="D186" s="1">
        <f>IF(Veg_Table[[#This Row],[HEIGHT]]="",1,0)</f>
        <v>0</v>
      </c>
      <c r="E18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86" s="1">
        <f>IF(AND(Veg_Table[[#This Row],[TAT_RESULT]]="ABATE",Veg_Table[[#This Row],[PRESCRIP]]="NW_No Work"),1,0)</f>
        <v>0</v>
      </c>
      <c r="G186" s="1">
        <f>IF(OR(Veg_Table[[#This Row],[Prescription R-Scale]]="NA",Veg_Table[[#This Row],[Diameter R-Scale]]="NA"),0,IF(Veg_Table[[#This Row],[Diameter R-Scale]]&lt;&gt;Veg_Table[[#This Row],[Prescription R-Scale]],1,0))</f>
        <v>0</v>
      </c>
      <c r="H186" s="1">
        <f>IF(OR(AND(Veg_Table[[#This Row],[PRESCRIP]]="BC_Br Rmv", Veg_Table[[#This Row],[WOOD_MAN]]&lt;&gt;"Not Needed"),AND(Veg_Table[[#This Row],[PRESCRIP]]="BCS_Br Rmv+Trt", Veg_Table[[#This Row],[WOOD_MAN]]&lt;&gt;"Not Needed")),1,0)</f>
        <v>0</v>
      </c>
      <c r="I186" s="1">
        <f ca="1">IF(AND(Veg_Table[[#This Row],[Prescription_Changed]]="Yes",Veg_Table[[#This Row],[TAT_RESULT]]=""),1,0)</f>
        <v>0</v>
      </c>
      <c r="J186" s="1">
        <f ca="1">SUM(Veg_Table[[#This Row],[Prescription and Status do not match]:[Prescription_Edited_And_TAT_Is_Blank]])</f>
        <v>1</v>
      </c>
      <c r="K186" s="1">
        <f ca="1">IF(Veg_Table[[#This Row],[Sum of Errors]]&gt;0,1,0)</f>
        <v>1</v>
      </c>
      <c r="L186" s="1">
        <f>1</f>
        <v>1</v>
      </c>
      <c r="M18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86" s="1">
        <f>IF(OR(MID(Veg_Table[[#This Row],[PRESCRIP]],2,1)="1",MID(Veg_Table[[#This Row],[PRESCRIP]],2,1)="2",MID(Veg_Table[[#This Row],[PRESCRIP]],2,1)="3",MID(Veg_Table[[#This Row],[PRESCRIP]],2,1)="4"),_xlfn.NUMBERVALUE(MID(Veg_Table[[#This Row],[PRESCRIP]],2,1)),"NA")</f>
        <v>1</v>
      </c>
      <c r="O186" s="1">
        <f>WEEKNUM(Veg_Table[[#This Row],[EVM_LAST_EDITED_Day]],2)</f>
        <v>20</v>
      </c>
      <c r="P186" s="25">
        <f>IFERROR(DATE(YEAR(Veg_Table[[#This Row],[EVM_LAST_EDITED2]]),MONTH(Veg_Table[[#This Row],[EVM_LAST_EDITED2]]),DAY(Veg_Table[[#This Row],[EVM_LAST_EDITED2]])),DATE(2019,1,1))</f>
        <v>43963</v>
      </c>
      <c r="Q186" s="3">
        <f>VALUE(SUBSTITUTE(Veg_Table[[#This Row],[EVM_LAST_EDITED]],",",""))</f>
        <v>43963.423553240696</v>
      </c>
      <c r="R186" s="1" t="str">
        <f>_xlfn.IFNA(IF(Veg_Table[[#This Row],[EVM_LAST_EDITOR]]="","zBlank EVM Last Editor",VLOOKUP(Veg_Table[[#This Row],[EVM_LAST_EDITOR]],Roster_Table[#All],4,FALSE)),"zAWRR Not in Roster")</f>
        <v>MOW</v>
      </c>
      <c r="S186" s="1" t="str">
        <f>_xlfn.IFNA(IF(Veg_Table[[#This Row],[EVM_LAST_EDITOR]]="","zBlank EVM Last Editor",VLOOKUP(Veg_Table[[#This Row],[EVM_LAST_EDITOR]],Roster_Table[#All],16,FALSE)),"zCompany_AWRR not in Roster")</f>
        <v>Not in Sierra Roster</v>
      </c>
      <c r="T186" s="2">
        <f>IFERROR(DATE(YEAR(Veg_Table[[#This Row],[Created2]]),MONTH(Veg_Table[[#This Row],[Created2]]),DAY(Veg_Table[[#This Row],[Created2]])),DATE(2019,1,1))</f>
        <v>43788</v>
      </c>
      <c r="U186" s="3">
        <f>VALUE(SUBSTITUTE(Veg_Table[[#This Row],[Created]],",",""))</f>
        <v>43788.485162037003</v>
      </c>
      <c r="V186" s="3" t="str">
        <f ca="1">IFERROR(_xlfn.IFNA(CELL("contents",INDIRECT(_xlfn.CONCAT("Veg_Table_Production_Data!",ADDRESS(MATCH(_xlfn.MAXIFS(#REF!,#REF!,"="&amp;Veg_Table[[#This Row],[AUTO_ID]],#REF!,"&lt;"&amp;Veg_Table[[#This Row],[EVM_LAST_EDITED_Day]]),#REF!,0),COLUMN(#REF!),4,1,)))),""),"")</f>
        <v/>
      </c>
      <c r="W186" s="3" t="str">
        <f ca="1">IF(Veg_Table[[#This Row],[Previous_Prescription]]="","No",IF(Veg_Table[[#This Row],[Previous_Prescription]]=Veg_Table[[#This Row],[PRESCRIP]],"No","Yes"))</f>
        <v>No</v>
      </c>
      <c r="X186" s="3" t="str">
        <f>IF(Veg_Table[[#This Row],[EVM_LAST_EDITED_Day]]=Veg_Table[[#This Row],[Created_Day]],"New","Old")</f>
        <v>Old</v>
      </c>
      <c r="Y186" s="1">
        <f>IFERROR(IF(FIND("delete",LOWER(Veg_Table[[#This Row],[PI_COMMENTS]]))&gt;=1,1,0),0)</f>
        <v>0</v>
      </c>
      <c r="Z186" s="1" t="str">
        <f>_xlfn.IFNA(IF(Veg_Table[[#This Row],[EVM_LAST_EDITOR]]="","Yes",VLOOKUP(Veg_Table[[#This Row],[EVM_LAST_EDITOR]],Roster_Table[#All],15,FALSE)),"Yes")</f>
        <v>No</v>
      </c>
      <c r="AA18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86" s="1" t="str">
        <f>_xlfn.IFNA(VLOOKUP(Veg_Table[[#This Row],[EVM_LAST_EDITOR]],Roster_Table[#All],3,FALSE),"zAWRR Not in Roster")</f>
        <v>Roberto</v>
      </c>
      <c r="AC186" s="1" t="str">
        <f>_xlfn.IFNA(VLOOKUP(Veg_Table[[#This Row],[EVM_LAST_EDITOR]],Roster_Table[#All],2,FALSE),"zAWRR Not in Roster")</f>
        <v>Ayala</v>
      </c>
      <c r="AD186" s="1" t="str">
        <f>IF(_xlfn.CONCAT(Veg_Table[[#This Row],[First_Name]]," ",Veg_Table[[#This Row],[Last_Name]])="zAWRR Not in Roster zAWRR Not in Roster","zAWRR Not in Roster",_xlfn.CONCAT(Veg_Table[[#This Row],[First_Name]]," ",Veg_Table[[#This Row],[Last_Name]]))</f>
        <v>Roberto Ayala</v>
      </c>
      <c r="AE186">
        <v>1696550</v>
      </c>
      <c r="AF186" t="s">
        <v>3364</v>
      </c>
      <c r="AG186" t="s">
        <v>97</v>
      </c>
      <c r="AH186" t="s">
        <v>1836</v>
      </c>
      <c r="AI186" t="s">
        <v>3365</v>
      </c>
      <c r="AJ186" t="s">
        <v>820</v>
      </c>
      <c r="AK186" t="s">
        <v>833</v>
      </c>
      <c r="AL186" t="s">
        <v>822</v>
      </c>
      <c r="AM186" t="s">
        <v>34</v>
      </c>
      <c r="AN186" t="s">
        <v>25</v>
      </c>
      <c r="AO186" t="s">
        <v>25</v>
      </c>
      <c r="AP186">
        <v>8</v>
      </c>
      <c r="AQ186">
        <v>38</v>
      </c>
      <c r="AS186" t="s">
        <v>45</v>
      </c>
      <c r="AT186" t="s">
        <v>522</v>
      </c>
      <c r="AU186" t="s">
        <v>25</v>
      </c>
      <c r="AV186" t="s">
        <v>519</v>
      </c>
      <c r="AW186" t="s">
        <v>3366</v>
      </c>
      <c r="AX186" t="s">
        <v>987</v>
      </c>
      <c r="AY186" t="s">
        <v>989</v>
      </c>
      <c r="AZ186"/>
      <c r="BA186" t="s">
        <v>45</v>
      </c>
      <c r="BB186" s="4">
        <v>43963.423472222225</v>
      </c>
      <c r="BC186" t="s">
        <v>1832</v>
      </c>
      <c r="BD186" t="s">
        <v>29</v>
      </c>
      <c r="BI186" s="3"/>
      <c r="BJ186" t="s">
        <v>3367</v>
      </c>
      <c r="BK186" s="30" t="s">
        <v>531</v>
      </c>
      <c r="BL186" s="3">
        <v>43963.42355324074</v>
      </c>
      <c r="BM186" t="s">
        <v>31</v>
      </c>
      <c r="BN186" t="s">
        <v>32</v>
      </c>
      <c r="BO186" t="s">
        <v>1838</v>
      </c>
      <c r="BP186" t="s">
        <v>1839</v>
      </c>
      <c r="BQ186" t="s">
        <v>1286</v>
      </c>
      <c r="BR186" t="s">
        <v>28</v>
      </c>
      <c r="BS186" t="s">
        <v>28</v>
      </c>
      <c r="BT186" t="s">
        <v>840</v>
      </c>
      <c r="BU186" s="3">
        <v>43788.485162037039</v>
      </c>
      <c r="BV186" t="s">
        <v>803</v>
      </c>
      <c r="BW186" s="3">
        <v>43963.480634444444</v>
      </c>
      <c r="BX186" t="s">
        <v>3368</v>
      </c>
      <c r="CG186"/>
      <c r="CH186"/>
      <c r="CI186"/>
      <c r="CY186"/>
      <c r="DA186"/>
      <c r="DE186"/>
      <c r="DF186"/>
    </row>
    <row r="187" spans="1:110" x14ac:dyDescent="0.25">
      <c r="A187" s="1">
        <f>IF(Veg_Table[[#This Row],[VP_STATUS]]="Hold",0,IF(OR(AND(Veg_Table[[#This Row],[PRESCRIP]]="NW_No Work",Veg_Table[[#This Row],[VP_STATUS]]&lt;&gt;"No Work Required Under EVM"),AND(Veg_Table[[#This Row],[VP_STATUS]]="No Work Required Under EVM",Veg_Table[[#This Row],[PRESCRIP]]&lt;&gt;"NW_No Work")),1,0))</f>
        <v>0</v>
      </c>
      <c r="B187" s="1">
        <f>IF(Veg_Table[[#This Row],[SPECIES]]="",1,0)</f>
        <v>0</v>
      </c>
      <c r="C187" s="1">
        <f>IF(Veg_Table[[#This Row],[DIAMETER]]="",1,0)</f>
        <v>0</v>
      </c>
      <c r="D187" s="1">
        <f>IF(Veg_Table[[#This Row],[HEIGHT]]="",1,0)</f>
        <v>0</v>
      </c>
      <c r="E18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87" s="1">
        <f>IF(AND(Veg_Table[[#This Row],[TAT_RESULT]]="ABATE",Veg_Table[[#This Row],[PRESCRIP]]="NW_No Work"),1,0)</f>
        <v>0</v>
      </c>
      <c r="G187" s="1">
        <f>IF(OR(Veg_Table[[#This Row],[Prescription R-Scale]]="NA",Veg_Table[[#This Row],[Diameter R-Scale]]="NA"),0,IF(Veg_Table[[#This Row],[Diameter R-Scale]]&lt;&gt;Veg_Table[[#This Row],[Prescription R-Scale]],1,0))</f>
        <v>0</v>
      </c>
      <c r="H187" s="1">
        <f>IF(OR(AND(Veg_Table[[#This Row],[PRESCRIP]]="BC_Br Rmv", Veg_Table[[#This Row],[WOOD_MAN]]&lt;&gt;"Not Needed"),AND(Veg_Table[[#This Row],[PRESCRIP]]="BCS_Br Rmv+Trt", Veg_Table[[#This Row],[WOOD_MAN]]&lt;&gt;"Not Needed")),1,0)</f>
        <v>0</v>
      </c>
      <c r="I187" s="1">
        <f ca="1">IF(AND(Veg_Table[[#This Row],[Prescription_Changed]]="Yes",Veg_Table[[#This Row],[TAT_RESULT]]=""),1,0)</f>
        <v>0</v>
      </c>
      <c r="J187" s="1">
        <f ca="1">SUM(Veg_Table[[#This Row],[Prescription and Status do not match]:[Prescription_Edited_And_TAT_Is_Blank]])</f>
        <v>1</v>
      </c>
      <c r="K187" s="1">
        <f ca="1">IF(Veg_Table[[#This Row],[Sum of Errors]]&gt;0,1,0)</f>
        <v>1</v>
      </c>
      <c r="L187" s="1">
        <f>1</f>
        <v>1</v>
      </c>
      <c r="M18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87" s="1">
        <f>IF(OR(MID(Veg_Table[[#This Row],[PRESCRIP]],2,1)="1",MID(Veg_Table[[#This Row],[PRESCRIP]],2,1)="2",MID(Veg_Table[[#This Row],[PRESCRIP]],2,1)="3",MID(Veg_Table[[#This Row],[PRESCRIP]],2,1)="4"),_xlfn.NUMBERVALUE(MID(Veg_Table[[#This Row],[PRESCRIP]],2,1)),"NA")</f>
        <v>2</v>
      </c>
      <c r="O187" s="1">
        <f>WEEKNUM(Veg_Table[[#This Row],[EVM_LAST_EDITED_Day]],2)</f>
        <v>20</v>
      </c>
      <c r="P187" s="25">
        <f>IFERROR(DATE(YEAR(Veg_Table[[#This Row],[EVM_LAST_EDITED2]]),MONTH(Veg_Table[[#This Row],[EVM_LAST_EDITED2]]),DAY(Veg_Table[[#This Row],[EVM_LAST_EDITED2]])),DATE(2019,1,1))</f>
        <v>43963</v>
      </c>
      <c r="Q187" s="3">
        <f>VALUE(SUBSTITUTE(Veg_Table[[#This Row],[EVM_LAST_EDITED]],",",""))</f>
        <v>43963.463546574101</v>
      </c>
      <c r="R187" s="1" t="str">
        <f>_xlfn.IFNA(IF(Veg_Table[[#This Row],[EVM_LAST_EDITOR]]="","zBlank EVM Last Editor",VLOOKUP(Veg_Table[[#This Row],[EVM_LAST_EDITOR]],Roster_Table[#All],4,FALSE)),"zAWRR Not in Roster")</f>
        <v>MFE</v>
      </c>
      <c r="S187" s="1" t="str">
        <f>_xlfn.IFNA(IF(Veg_Table[[#This Row],[EVM_LAST_EDITOR]]="","zBlank EVM Last Editor",VLOOKUP(Veg_Table[[#This Row],[EVM_LAST_EDITOR]],Roster_Table[#All],16,FALSE)),"zCompany_AWRR not in Roster")</f>
        <v>Not in Sierra Roster</v>
      </c>
      <c r="T187" s="2">
        <f>IFERROR(DATE(YEAR(Veg_Table[[#This Row],[Created2]]),MONTH(Veg_Table[[#This Row],[Created2]]),DAY(Veg_Table[[#This Row],[Created2]])),DATE(2019,1,1))</f>
        <v>0</v>
      </c>
      <c r="U187" s="3">
        <f>VALUE(SUBSTITUTE(Veg_Table[[#This Row],[Created]],",",""))</f>
        <v>0.70833333333333304</v>
      </c>
      <c r="V187" s="3" t="str">
        <f ca="1">IFERROR(_xlfn.IFNA(CELL("contents",INDIRECT(_xlfn.CONCAT("Veg_Table_Production_Data!",ADDRESS(MATCH(_xlfn.MAXIFS(#REF!,#REF!,"="&amp;Veg_Table[[#This Row],[AUTO_ID]],#REF!,"&lt;"&amp;Veg_Table[[#This Row],[EVM_LAST_EDITED_Day]]),#REF!,0),COLUMN(#REF!),4,1,)))),""),"")</f>
        <v/>
      </c>
      <c r="W187" s="3" t="str">
        <f ca="1">IF(Veg_Table[[#This Row],[Previous_Prescription]]="","No",IF(Veg_Table[[#This Row],[Previous_Prescription]]=Veg_Table[[#This Row],[PRESCRIP]],"No","Yes"))</f>
        <v>No</v>
      </c>
      <c r="X187" s="3" t="str">
        <f>IF(Veg_Table[[#This Row],[EVM_LAST_EDITED_Day]]=Veg_Table[[#This Row],[Created_Day]],"New","Old")</f>
        <v>Old</v>
      </c>
      <c r="Y187" s="1">
        <f>IFERROR(IF(FIND("delete",LOWER(Veg_Table[[#This Row],[PI_COMMENTS]]))&gt;=1,1,0),0)</f>
        <v>0</v>
      </c>
      <c r="Z187" s="1" t="str">
        <f>_xlfn.IFNA(IF(Veg_Table[[#This Row],[EVM_LAST_EDITOR]]="","Yes",VLOOKUP(Veg_Table[[#This Row],[EVM_LAST_EDITOR]],Roster_Table[#All],15,FALSE)),"Yes")</f>
        <v>No</v>
      </c>
      <c r="AA18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87" s="1" t="str">
        <f>_xlfn.IFNA(VLOOKUP(Veg_Table[[#This Row],[EVM_LAST_EDITOR]],Roster_Table[#All],3,FALSE),"zAWRR Not in Roster")</f>
        <v>Thomas</v>
      </c>
      <c r="AC187" s="1" t="str">
        <f>_xlfn.IFNA(VLOOKUP(Veg_Table[[#This Row],[EVM_LAST_EDITOR]],Roster_Table[#All],2,FALSE),"zAWRR Not in Roster")</f>
        <v>James</v>
      </c>
      <c r="AD187" s="1" t="str">
        <f>IF(_xlfn.CONCAT(Veg_Table[[#This Row],[First_Name]]," ",Veg_Table[[#This Row],[Last_Name]])="zAWRR Not in Roster zAWRR Not in Roster","zAWRR Not in Roster",_xlfn.CONCAT(Veg_Table[[#This Row],[First_Name]]," ",Veg_Table[[#This Row],[Last_Name]]))</f>
        <v>Thomas James</v>
      </c>
      <c r="AE187">
        <v>1764529</v>
      </c>
      <c r="AF187" t="s">
        <v>3643</v>
      </c>
      <c r="AG187" t="s">
        <v>30</v>
      </c>
      <c r="AH187" t="s">
        <v>2073</v>
      </c>
      <c r="AI187" t="s">
        <v>2082</v>
      </c>
      <c r="AJ187" t="s">
        <v>820</v>
      </c>
      <c r="AK187" t="s">
        <v>28</v>
      </c>
      <c r="AL187" t="s">
        <v>830</v>
      </c>
      <c r="AM187" t="s">
        <v>38</v>
      </c>
      <c r="AN187" t="s">
        <v>25</v>
      </c>
      <c r="AO187" t="s">
        <v>25</v>
      </c>
      <c r="AP187">
        <v>14</v>
      </c>
      <c r="AQ187">
        <v>45</v>
      </c>
      <c r="AR187" t="s">
        <v>28</v>
      </c>
      <c r="AS187" t="s">
        <v>42</v>
      </c>
      <c r="AT187" t="s">
        <v>515</v>
      </c>
      <c r="AU187" t="s">
        <v>25</v>
      </c>
      <c r="AV187" t="s">
        <v>28</v>
      </c>
      <c r="AW187" t="s">
        <v>3644</v>
      </c>
      <c r="AX187" t="s">
        <v>825</v>
      </c>
      <c r="AY187" t="s">
        <v>825</v>
      </c>
      <c r="AZ187">
        <v>5807646</v>
      </c>
      <c r="BA187" t="s">
        <v>42</v>
      </c>
      <c r="BB187" s="4">
        <v>43963.463400115739</v>
      </c>
      <c r="BC187" t="s">
        <v>837</v>
      </c>
      <c r="BD187" t="s">
        <v>29</v>
      </c>
      <c r="BF187" t="s">
        <v>28</v>
      </c>
      <c r="BG187" t="s">
        <v>28</v>
      </c>
      <c r="BH187" t="s">
        <v>28</v>
      </c>
      <c r="BI187" s="3"/>
      <c r="BJ187" t="s">
        <v>528</v>
      </c>
      <c r="BK187" s="30" t="s">
        <v>694</v>
      </c>
      <c r="BL187" s="3">
        <v>43963.463546574072</v>
      </c>
      <c r="BM187" t="s">
        <v>31</v>
      </c>
      <c r="BN187" t="s">
        <v>32</v>
      </c>
      <c r="BO187" t="s">
        <v>2075</v>
      </c>
      <c r="BP187" t="s">
        <v>2076</v>
      </c>
      <c r="BQ187" t="s">
        <v>826</v>
      </c>
      <c r="BR187" t="s">
        <v>28</v>
      </c>
      <c r="BS187" t="s">
        <v>28</v>
      </c>
      <c r="BT187" t="s">
        <v>883</v>
      </c>
      <c r="BU187" s="3">
        <v>0.70833333333333326</v>
      </c>
      <c r="BV187" t="s">
        <v>803</v>
      </c>
      <c r="BW187" s="3">
        <v>43963.480885474535</v>
      </c>
      <c r="BX187" t="s">
        <v>3645</v>
      </c>
      <c r="CG187"/>
      <c r="CH187"/>
      <c r="CI187"/>
      <c r="CY187"/>
      <c r="DA187"/>
      <c r="DE187"/>
      <c r="DF187"/>
    </row>
    <row r="188" spans="1:110" x14ac:dyDescent="0.25">
      <c r="A188" s="1">
        <f>IF(Veg_Table[[#This Row],[VP_STATUS]]="Hold",0,IF(OR(AND(Veg_Table[[#This Row],[PRESCRIP]]="NW_No Work",Veg_Table[[#This Row],[VP_STATUS]]&lt;&gt;"No Work Required Under EVM"),AND(Veg_Table[[#This Row],[VP_STATUS]]="No Work Required Under EVM",Veg_Table[[#This Row],[PRESCRIP]]&lt;&gt;"NW_No Work")),1,0))</f>
        <v>0</v>
      </c>
      <c r="B188" s="1">
        <f>IF(Veg_Table[[#This Row],[SPECIES]]="",1,0)</f>
        <v>0</v>
      </c>
      <c r="C188" s="1">
        <f>IF(Veg_Table[[#This Row],[DIAMETER]]="",1,0)</f>
        <v>0</v>
      </c>
      <c r="D188" s="1">
        <f>IF(Veg_Table[[#This Row],[HEIGHT]]="",1,0)</f>
        <v>0</v>
      </c>
      <c r="E18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88" s="1">
        <f>IF(AND(Veg_Table[[#This Row],[TAT_RESULT]]="ABATE",Veg_Table[[#This Row],[PRESCRIP]]="NW_No Work"),1,0)</f>
        <v>0</v>
      </c>
      <c r="G188" s="1">
        <f>IF(OR(Veg_Table[[#This Row],[Prescription R-Scale]]="NA",Veg_Table[[#This Row],[Diameter R-Scale]]="NA"),0,IF(Veg_Table[[#This Row],[Diameter R-Scale]]&lt;&gt;Veg_Table[[#This Row],[Prescription R-Scale]],1,0))</f>
        <v>0</v>
      </c>
      <c r="H188" s="1">
        <f>IF(OR(AND(Veg_Table[[#This Row],[PRESCRIP]]="BC_Br Rmv", Veg_Table[[#This Row],[WOOD_MAN]]&lt;&gt;"Not Needed"),AND(Veg_Table[[#This Row],[PRESCRIP]]="BCS_Br Rmv+Trt", Veg_Table[[#This Row],[WOOD_MAN]]&lt;&gt;"Not Needed")),1,0)</f>
        <v>0</v>
      </c>
      <c r="I188" s="1">
        <f ca="1">IF(AND(Veg_Table[[#This Row],[Prescription_Changed]]="Yes",Veg_Table[[#This Row],[TAT_RESULT]]=""),1,0)</f>
        <v>0</v>
      </c>
      <c r="J188" s="1">
        <f ca="1">SUM(Veg_Table[[#This Row],[Prescription and Status do not match]:[Prescription_Edited_And_TAT_Is_Blank]])</f>
        <v>1</v>
      </c>
      <c r="K188" s="1">
        <f ca="1">IF(Veg_Table[[#This Row],[Sum of Errors]]&gt;0,1,0)</f>
        <v>1</v>
      </c>
      <c r="L188" s="1">
        <f>1</f>
        <v>1</v>
      </c>
      <c r="M18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88" s="1" t="str">
        <f>IF(OR(MID(Veg_Table[[#This Row],[PRESCRIP]],2,1)="1",MID(Veg_Table[[#This Row],[PRESCRIP]],2,1)="2",MID(Veg_Table[[#This Row],[PRESCRIP]],2,1)="3",MID(Veg_Table[[#This Row],[PRESCRIP]],2,1)="4"),_xlfn.NUMBERVALUE(MID(Veg_Table[[#This Row],[PRESCRIP]],2,1)),"NA")</f>
        <v>NA</v>
      </c>
      <c r="O188" s="1">
        <f>WEEKNUM(Veg_Table[[#This Row],[EVM_LAST_EDITED_Day]],2)</f>
        <v>20</v>
      </c>
      <c r="P188" s="25">
        <f>IFERROR(DATE(YEAR(Veg_Table[[#This Row],[EVM_LAST_EDITED2]]),MONTH(Veg_Table[[#This Row],[EVM_LAST_EDITED2]]),DAY(Veg_Table[[#This Row],[EVM_LAST_EDITED2]])),DATE(2019,1,1))</f>
        <v>43963</v>
      </c>
      <c r="Q188" s="3">
        <f>VALUE(SUBSTITUTE(Veg_Table[[#This Row],[EVM_LAST_EDITED]],",",""))</f>
        <v>43963.4659538657</v>
      </c>
      <c r="R188" s="1" t="str">
        <f>_xlfn.IFNA(IF(Veg_Table[[#This Row],[EVM_LAST_EDITOR]]="","zBlank EVM Last Editor",VLOOKUP(Veg_Table[[#This Row],[EVM_LAST_EDITOR]],Roster_Table[#All],4,FALSE)),"zAWRR Not in Roster")</f>
        <v>MFE</v>
      </c>
      <c r="S188" s="1" t="str">
        <f>_xlfn.IFNA(IF(Veg_Table[[#This Row],[EVM_LAST_EDITOR]]="","zBlank EVM Last Editor",VLOOKUP(Veg_Table[[#This Row],[EVM_LAST_EDITOR]],Roster_Table[#All],16,FALSE)),"zCompany_AWRR not in Roster")</f>
        <v>Not in Sierra Roster</v>
      </c>
      <c r="T188" s="2">
        <f>IFERROR(DATE(YEAR(Veg_Table[[#This Row],[Created2]]),MONTH(Veg_Table[[#This Row],[Created2]]),DAY(Veg_Table[[#This Row],[Created2]])),DATE(2019,1,1))</f>
        <v>0</v>
      </c>
      <c r="U188" s="3">
        <f>VALUE(SUBSTITUTE(Veg_Table[[#This Row],[Created]],",",""))</f>
        <v>0.70833333333333304</v>
      </c>
      <c r="V188" s="3" t="str">
        <f ca="1">IFERROR(_xlfn.IFNA(CELL("contents",INDIRECT(_xlfn.CONCAT("Veg_Table_Production_Data!",ADDRESS(MATCH(_xlfn.MAXIFS(#REF!,#REF!,"="&amp;Veg_Table[[#This Row],[AUTO_ID]],#REF!,"&lt;"&amp;Veg_Table[[#This Row],[EVM_LAST_EDITED_Day]]),#REF!,0),COLUMN(#REF!),4,1,)))),""),"")</f>
        <v/>
      </c>
      <c r="W188" s="3" t="str">
        <f ca="1">IF(Veg_Table[[#This Row],[Previous_Prescription]]="","No",IF(Veg_Table[[#This Row],[Previous_Prescription]]=Veg_Table[[#This Row],[PRESCRIP]],"No","Yes"))</f>
        <v>No</v>
      </c>
      <c r="X188" s="3" t="str">
        <f>IF(Veg_Table[[#This Row],[EVM_LAST_EDITED_Day]]=Veg_Table[[#This Row],[Created_Day]],"New","Old")</f>
        <v>Old</v>
      </c>
      <c r="Y188" s="1">
        <f>IFERROR(IF(FIND("delete",LOWER(Veg_Table[[#This Row],[PI_COMMENTS]]))&gt;=1,1,0),0)</f>
        <v>0</v>
      </c>
      <c r="Z188" s="1" t="str">
        <f>_xlfn.IFNA(IF(Veg_Table[[#This Row],[EVM_LAST_EDITOR]]="","Yes",VLOOKUP(Veg_Table[[#This Row],[EVM_LAST_EDITOR]],Roster_Table[#All],15,FALSE)),"Yes")</f>
        <v>No</v>
      </c>
      <c r="AA18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88" s="1" t="str">
        <f>_xlfn.IFNA(VLOOKUP(Veg_Table[[#This Row],[EVM_LAST_EDITOR]],Roster_Table[#All],3,FALSE),"zAWRR Not in Roster")</f>
        <v>Thomas</v>
      </c>
      <c r="AC188" s="1" t="str">
        <f>_xlfn.IFNA(VLOOKUP(Veg_Table[[#This Row],[EVM_LAST_EDITOR]],Roster_Table[#All],2,FALSE),"zAWRR Not in Roster")</f>
        <v>James</v>
      </c>
      <c r="AD188" s="1" t="str">
        <f>IF(_xlfn.CONCAT(Veg_Table[[#This Row],[First_Name]]," ",Veg_Table[[#This Row],[Last_Name]])="zAWRR Not in Roster zAWRR Not in Roster","zAWRR Not in Roster",_xlfn.CONCAT(Veg_Table[[#This Row],[First_Name]]," ",Veg_Table[[#This Row],[Last_Name]]))</f>
        <v>Thomas James</v>
      </c>
      <c r="AE188">
        <v>1764526</v>
      </c>
      <c r="AF188" t="s">
        <v>3634</v>
      </c>
      <c r="AG188" t="s">
        <v>30</v>
      </c>
      <c r="AH188" t="s">
        <v>2073</v>
      </c>
      <c r="AI188" t="s">
        <v>2082</v>
      </c>
      <c r="AJ188" t="s">
        <v>820</v>
      </c>
      <c r="AL188" t="s">
        <v>830</v>
      </c>
      <c r="AM188" t="s">
        <v>38</v>
      </c>
      <c r="AN188" t="s">
        <v>25</v>
      </c>
      <c r="AO188" t="s">
        <v>25</v>
      </c>
      <c r="AP188">
        <v>15</v>
      </c>
      <c r="AQ188">
        <v>80</v>
      </c>
      <c r="AS188" t="s">
        <v>901</v>
      </c>
      <c r="AT188" t="s">
        <v>26</v>
      </c>
      <c r="AU188" t="s">
        <v>25</v>
      </c>
      <c r="AW188" t="s">
        <v>3635</v>
      </c>
      <c r="AX188" t="s">
        <v>825</v>
      </c>
      <c r="AY188" t="s">
        <v>825</v>
      </c>
      <c r="AZ188">
        <v>5807646</v>
      </c>
      <c r="BA188" t="s">
        <v>901</v>
      </c>
      <c r="BB188" s="4">
        <v>43963.465876481481</v>
      </c>
      <c r="BC188" t="s">
        <v>837</v>
      </c>
      <c r="BD188" t="s">
        <v>29</v>
      </c>
      <c r="BI188" s="3"/>
      <c r="BJ188" t="s">
        <v>4135</v>
      </c>
      <c r="BK188" s="30" t="s">
        <v>694</v>
      </c>
      <c r="BL188" s="3">
        <v>43963.465953865743</v>
      </c>
      <c r="BM188" t="s">
        <v>31</v>
      </c>
      <c r="BN188" t="s">
        <v>32</v>
      </c>
      <c r="BO188" t="s">
        <v>2075</v>
      </c>
      <c r="BP188" t="s">
        <v>2076</v>
      </c>
      <c r="BQ188" t="s">
        <v>826</v>
      </c>
      <c r="BR188" t="s">
        <v>28</v>
      </c>
      <c r="BS188" t="s">
        <v>28</v>
      </c>
      <c r="BT188" t="s">
        <v>883</v>
      </c>
      <c r="BU188" s="3">
        <v>0.70833333333333326</v>
      </c>
      <c r="BV188" t="s">
        <v>803</v>
      </c>
      <c r="BW188" s="3">
        <v>43963.480885474535</v>
      </c>
      <c r="BX188" t="s">
        <v>3636</v>
      </c>
      <c r="CG188"/>
      <c r="CH188"/>
      <c r="CI188"/>
      <c r="CY188"/>
      <c r="DA188"/>
      <c r="DE188"/>
      <c r="DF188"/>
    </row>
    <row r="189" spans="1:110" x14ac:dyDescent="0.25">
      <c r="A189" s="1">
        <f>IF(Veg_Table[[#This Row],[VP_STATUS]]="Hold",0,IF(OR(AND(Veg_Table[[#This Row],[PRESCRIP]]="NW_No Work",Veg_Table[[#This Row],[VP_STATUS]]&lt;&gt;"No Work Required Under EVM"),AND(Veg_Table[[#This Row],[VP_STATUS]]="No Work Required Under EVM",Veg_Table[[#This Row],[PRESCRIP]]&lt;&gt;"NW_No Work")),1,0))</f>
        <v>0</v>
      </c>
      <c r="B189" s="1">
        <f>IF(Veg_Table[[#This Row],[SPECIES]]="",1,0)</f>
        <v>0</v>
      </c>
      <c r="C189" s="1">
        <f>IF(Veg_Table[[#This Row],[DIAMETER]]="",1,0)</f>
        <v>0</v>
      </c>
      <c r="D189" s="1">
        <f>IF(Veg_Table[[#This Row],[HEIGHT]]="",1,0)</f>
        <v>0</v>
      </c>
      <c r="E18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89" s="1">
        <f>IF(AND(Veg_Table[[#This Row],[TAT_RESULT]]="ABATE",Veg_Table[[#This Row],[PRESCRIP]]="NW_No Work"),1,0)</f>
        <v>0</v>
      </c>
      <c r="G189" s="1">
        <f>IF(OR(Veg_Table[[#This Row],[Prescription R-Scale]]="NA",Veg_Table[[#This Row],[Diameter R-Scale]]="NA"),0,IF(Veg_Table[[#This Row],[Diameter R-Scale]]&lt;&gt;Veg_Table[[#This Row],[Prescription R-Scale]],1,0))</f>
        <v>0</v>
      </c>
      <c r="H189" s="1">
        <f>IF(OR(AND(Veg_Table[[#This Row],[PRESCRIP]]="BC_Br Rmv", Veg_Table[[#This Row],[WOOD_MAN]]&lt;&gt;"Not Needed"),AND(Veg_Table[[#This Row],[PRESCRIP]]="BCS_Br Rmv+Trt", Veg_Table[[#This Row],[WOOD_MAN]]&lt;&gt;"Not Needed")),1,0)</f>
        <v>0</v>
      </c>
      <c r="I189" s="1">
        <f ca="1">IF(AND(Veg_Table[[#This Row],[Prescription_Changed]]="Yes",Veg_Table[[#This Row],[TAT_RESULT]]=""),1,0)</f>
        <v>0</v>
      </c>
      <c r="J189" s="1">
        <f ca="1">SUM(Veg_Table[[#This Row],[Prescription and Status do not match]:[Prescription_Edited_And_TAT_Is_Blank]])</f>
        <v>1</v>
      </c>
      <c r="K189" s="1">
        <f ca="1">IF(Veg_Table[[#This Row],[Sum of Errors]]&gt;0,1,0)</f>
        <v>1</v>
      </c>
      <c r="L189" s="1">
        <f>1</f>
        <v>1</v>
      </c>
      <c r="M18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89" s="1" t="str">
        <f>IF(OR(MID(Veg_Table[[#This Row],[PRESCRIP]],2,1)="1",MID(Veg_Table[[#This Row],[PRESCRIP]],2,1)="2",MID(Veg_Table[[#This Row],[PRESCRIP]],2,1)="3",MID(Veg_Table[[#This Row],[PRESCRIP]],2,1)="4"),_xlfn.NUMBERVALUE(MID(Veg_Table[[#This Row],[PRESCRIP]],2,1)),"NA")</f>
        <v>NA</v>
      </c>
      <c r="O189" s="1">
        <f>WEEKNUM(Veg_Table[[#This Row],[EVM_LAST_EDITED_Day]],2)</f>
        <v>20</v>
      </c>
      <c r="P189" s="25">
        <f>IFERROR(DATE(YEAR(Veg_Table[[#This Row],[EVM_LAST_EDITED2]]),MONTH(Veg_Table[[#This Row],[EVM_LAST_EDITED2]]),DAY(Veg_Table[[#This Row],[EVM_LAST_EDITED2]])),DATE(2019,1,1))</f>
        <v>43963</v>
      </c>
      <c r="Q189" s="3">
        <f>VALUE(SUBSTITUTE(Veg_Table[[#This Row],[EVM_LAST_EDITED]],",",""))</f>
        <v>43963.466738009301</v>
      </c>
      <c r="R189" s="1" t="str">
        <f>_xlfn.IFNA(IF(Veg_Table[[#This Row],[EVM_LAST_EDITOR]]="","zBlank EVM Last Editor",VLOOKUP(Veg_Table[[#This Row],[EVM_LAST_EDITOR]],Roster_Table[#All],4,FALSE)),"zAWRR Not in Roster")</f>
        <v>MFE</v>
      </c>
      <c r="S189" s="1" t="str">
        <f>_xlfn.IFNA(IF(Veg_Table[[#This Row],[EVM_LAST_EDITOR]]="","zBlank EVM Last Editor",VLOOKUP(Veg_Table[[#This Row],[EVM_LAST_EDITOR]],Roster_Table[#All],16,FALSE)),"zCompany_AWRR not in Roster")</f>
        <v>Not in Sierra Roster</v>
      </c>
      <c r="T189" s="2">
        <f>IFERROR(DATE(YEAR(Veg_Table[[#This Row],[Created2]]),MONTH(Veg_Table[[#This Row],[Created2]]),DAY(Veg_Table[[#This Row],[Created2]])),DATE(2019,1,1))</f>
        <v>0</v>
      </c>
      <c r="U189" s="3">
        <f>VALUE(SUBSTITUTE(Veg_Table[[#This Row],[Created]],",",""))</f>
        <v>0.70833333333333304</v>
      </c>
      <c r="V189" s="3" t="str">
        <f ca="1">IFERROR(_xlfn.IFNA(CELL("contents",INDIRECT(_xlfn.CONCAT("Veg_Table_Production_Data!",ADDRESS(MATCH(_xlfn.MAXIFS(#REF!,#REF!,"="&amp;Veg_Table[[#This Row],[AUTO_ID]],#REF!,"&lt;"&amp;Veg_Table[[#This Row],[EVM_LAST_EDITED_Day]]),#REF!,0),COLUMN(#REF!),4,1,)))),""),"")</f>
        <v/>
      </c>
      <c r="W189" s="3" t="str">
        <f ca="1">IF(Veg_Table[[#This Row],[Previous_Prescription]]="","No",IF(Veg_Table[[#This Row],[Previous_Prescription]]=Veg_Table[[#This Row],[PRESCRIP]],"No","Yes"))</f>
        <v>No</v>
      </c>
      <c r="X189" s="3" t="str">
        <f>IF(Veg_Table[[#This Row],[EVM_LAST_EDITED_Day]]=Veg_Table[[#This Row],[Created_Day]],"New","Old")</f>
        <v>Old</v>
      </c>
      <c r="Y189" s="1">
        <f>IFERROR(IF(FIND("delete",LOWER(Veg_Table[[#This Row],[PI_COMMENTS]]))&gt;=1,1,0),0)</f>
        <v>0</v>
      </c>
      <c r="Z189" s="1" t="str">
        <f>_xlfn.IFNA(IF(Veg_Table[[#This Row],[EVM_LAST_EDITOR]]="","Yes",VLOOKUP(Veg_Table[[#This Row],[EVM_LAST_EDITOR]],Roster_Table[#All],15,FALSE)),"Yes")</f>
        <v>No</v>
      </c>
      <c r="AA18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89" s="1" t="str">
        <f>_xlfn.IFNA(VLOOKUP(Veg_Table[[#This Row],[EVM_LAST_EDITOR]],Roster_Table[#All],3,FALSE),"zAWRR Not in Roster")</f>
        <v>Thomas</v>
      </c>
      <c r="AC189" s="1" t="str">
        <f>_xlfn.IFNA(VLOOKUP(Veg_Table[[#This Row],[EVM_LAST_EDITOR]],Roster_Table[#All],2,FALSE),"zAWRR Not in Roster")</f>
        <v>James</v>
      </c>
      <c r="AD189" s="1" t="str">
        <f>IF(_xlfn.CONCAT(Veg_Table[[#This Row],[First_Name]]," ",Veg_Table[[#This Row],[Last_Name]])="zAWRR Not in Roster zAWRR Not in Roster","zAWRR Not in Roster",_xlfn.CONCAT(Veg_Table[[#This Row],[First_Name]]," ",Veg_Table[[#This Row],[Last_Name]]))</f>
        <v>Thomas James</v>
      </c>
      <c r="AE189">
        <v>1764525</v>
      </c>
      <c r="AF189" t="s">
        <v>3631</v>
      </c>
      <c r="AG189" t="s">
        <v>30</v>
      </c>
      <c r="AH189" t="s">
        <v>2073</v>
      </c>
      <c r="AI189" t="s">
        <v>2082</v>
      </c>
      <c r="AJ189" t="s">
        <v>820</v>
      </c>
      <c r="AL189" t="s">
        <v>830</v>
      </c>
      <c r="AM189" t="s">
        <v>38</v>
      </c>
      <c r="AN189" t="s">
        <v>25</v>
      </c>
      <c r="AO189" t="s">
        <v>25</v>
      </c>
      <c r="AP189">
        <v>17</v>
      </c>
      <c r="AQ189">
        <v>80</v>
      </c>
      <c r="AS189" t="s">
        <v>901</v>
      </c>
      <c r="AT189" t="s">
        <v>26</v>
      </c>
      <c r="AU189" t="s">
        <v>25</v>
      </c>
      <c r="AW189" t="s">
        <v>3632</v>
      </c>
      <c r="AX189" t="s">
        <v>825</v>
      </c>
      <c r="AY189" t="s">
        <v>825</v>
      </c>
      <c r="AZ189">
        <v>5807646</v>
      </c>
      <c r="BA189" t="s">
        <v>901</v>
      </c>
      <c r="BB189" s="4">
        <v>43963.466660381942</v>
      </c>
      <c r="BC189" t="s">
        <v>837</v>
      </c>
      <c r="BD189" t="s">
        <v>29</v>
      </c>
      <c r="BI189" s="3"/>
      <c r="BJ189" t="s">
        <v>4135</v>
      </c>
      <c r="BK189" s="30" t="s">
        <v>694</v>
      </c>
      <c r="BL189" s="3">
        <v>43963.466738009258</v>
      </c>
      <c r="BM189" t="s">
        <v>31</v>
      </c>
      <c r="BN189" t="s">
        <v>32</v>
      </c>
      <c r="BO189" t="s">
        <v>2075</v>
      </c>
      <c r="BP189" t="s">
        <v>2076</v>
      </c>
      <c r="BQ189" t="s">
        <v>826</v>
      </c>
      <c r="BR189" t="s">
        <v>28</v>
      </c>
      <c r="BS189" t="s">
        <v>28</v>
      </c>
      <c r="BT189" t="s">
        <v>883</v>
      </c>
      <c r="BU189" s="3">
        <v>0.70833333333333326</v>
      </c>
      <c r="BV189" t="s">
        <v>803</v>
      </c>
      <c r="BW189" s="3">
        <v>43963.480885474535</v>
      </c>
      <c r="BX189" t="s">
        <v>3633</v>
      </c>
      <c r="CG189"/>
      <c r="CH189"/>
      <c r="CI189"/>
      <c r="CY189"/>
      <c r="DA189"/>
      <c r="DE189"/>
      <c r="DF189"/>
    </row>
    <row r="190" spans="1:110" x14ac:dyDescent="0.25">
      <c r="A190" s="1">
        <f>IF(Veg_Table[[#This Row],[VP_STATUS]]="Hold",0,IF(OR(AND(Veg_Table[[#This Row],[PRESCRIP]]="NW_No Work",Veg_Table[[#This Row],[VP_STATUS]]&lt;&gt;"No Work Required Under EVM"),AND(Veg_Table[[#This Row],[VP_STATUS]]="No Work Required Under EVM",Veg_Table[[#This Row],[PRESCRIP]]&lt;&gt;"NW_No Work")),1,0))</f>
        <v>0</v>
      </c>
      <c r="B190" s="1">
        <f>IF(Veg_Table[[#This Row],[SPECIES]]="",1,0)</f>
        <v>0</v>
      </c>
      <c r="C190" s="1">
        <f>IF(Veg_Table[[#This Row],[DIAMETER]]="",1,0)</f>
        <v>0</v>
      </c>
      <c r="D190" s="1">
        <f>IF(Veg_Table[[#This Row],[HEIGHT]]="",1,0)</f>
        <v>0</v>
      </c>
      <c r="E19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90" s="1">
        <f>IF(AND(Veg_Table[[#This Row],[TAT_RESULT]]="ABATE",Veg_Table[[#This Row],[PRESCRIP]]="NW_No Work"),1,0)</f>
        <v>0</v>
      </c>
      <c r="G190" s="1">
        <f>IF(OR(Veg_Table[[#This Row],[Prescription R-Scale]]="NA",Veg_Table[[#This Row],[Diameter R-Scale]]="NA"),0,IF(Veg_Table[[#This Row],[Diameter R-Scale]]&lt;&gt;Veg_Table[[#This Row],[Prescription R-Scale]],1,0))</f>
        <v>0</v>
      </c>
      <c r="H190" s="1">
        <f>IF(OR(AND(Veg_Table[[#This Row],[PRESCRIP]]="BC_Br Rmv", Veg_Table[[#This Row],[WOOD_MAN]]&lt;&gt;"Not Needed"),AND(Veg_Table[[#This Row],[PRESCRIP]]="BCS_Br Rmv+Trt", Veg_Table[[#This Row],[WOOD_MAN]]&lt;&gt;"Not Needed")),1,0)</f>
        <v>0</v>
      </c>
      <c r="I190" s="1">
        <f ca="1">IF(AND(Veg_Table[[#This Row],[Prescription_Changed]]="Yes",Veg_Table[[#This Row],[TAT_RESULT]]=""),1,0)</f>
        <v>0</v>
      </c>
      <c r="J190" s="1">
        <f ca="1">SUM(Veg_Table[[#This Row],[Prescription and Status do not match]:[Prescription_Edited_And_TAT_Is_Blank]])</f>
        <v>1</v>
      </c>
      <c r="K190" s="1">
        <f ca="1">IF(Veg_Table[[#This Row],[Sum of Errors]]&gt;0,1,0)</f>
        <v>1</v>
      </c>
      <c r="L190" s="1">
        <f>1</f>
        <v>1</v>
      </c>
      <c r="M19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90" s="1" t="str">
        <f>IF(OR(MID(Veg_Table[[#This Row],[PRESCRIP]],2,1)="1",MID(Veg_Table[[#This Row],[PRESCRIP]],2,1)="2",MID(Veg_Table[[#This Row],[PRESCRIP]],2,1)="3",MID(Veg_Table[[#This Row],[PRESCRIP]],2,1)="4"),_xlfn.NUMBERVALUE(MID(Veg_Table[[#This Row],[PRESCRIP]],2,1)),"NA")</f>
        <v>NA</v>
      </c>
      <c r="O190" s="1">
        <f>WEEKNUM(Veg_Table[[#This Row],[EVM_LAST_EDITED_Day]],2)</f>
        <v>20</v>
      </c>
      <c r="P190" s="25">
        <f>IFERROR(DATE(YEAR(Veg_Table[[#This Row],[EVM_LAST_EDITED2]]),MONTH(Veg_Table[[#This Row],[EVM_LAST_EDITED2]]),DAY(Veg_Table[[#This Row],[EVM_LAST_EDITED2]])),DATE(2019,1,1))</f>
        <v>43963</v>
      </c>
      <c r="Q190" s="3">
        <f>VALUE(SUBSTITUTE(Veg_Table[[#This Row],[EVM_LAST_EDITED]],",",""))</f>
        <v>43963.468748553198</v>
      </c>
      <c r="R190" s="1" t="str">
        <f>_xlfn.IFNA(IF(Veg_Table[[#This Row],[EVM_LAST_EDITOR]]="","zBlank EVM Last Editor",VLOOKUP(Veg_Table[[#This Row],[EVM_LAST_EDITOR]],Roster_Table[#All],4,FALSE)),"zAWRR Not in Roster")</f>
        <v>MFE</v>
      </c>
      <c r="S190" s="1" t="str">
        <f>_xlfn.IFNA(IF(Veg_Table[[#This Row],[EVM_LAST_EDITOR]]="","zBlank EVM Last Editor",VLOOKUP(Veg_Table[[#This Row],[EVM_LAST_EDITOR]],Roster_Table[#All],16,FALSE)),"zCompany_AWRR not in Roster")</f>
        <v>Not in Sierra Roster</v>
      </c>
      <c r="T190" s="2">
        <f>IFERROR(DATE(YEAR(Veg_Table[[#This Row],[Created2]]),MONTH(Veg_Table[[#This Row],[Created2]]),DAY(Veg_Table[[#This Row],[Created2]])),DATE(2019,1,1))</f>
        <v>0</v>
      </c>
      <c r="U190" s="3">
        <f>VALUE(SUBSTITUTE(Veg_Table[[#This Row],[Created]],",",""))</f>
        <v>0.70833333333333304</v>
      </c>
      <c r="V190" s="3" t="str">
        <f ca="1">IFERROR(_xlfn.IFNA(CELL("contents",INDIRECT(_xlfn.CONCAT("Veg_Table_Production_Data!",ADDRESS(MATCH(_xlfn.MAXIFS(#REF!,#REF!,"="&amp;Veg_Table[[#This Row],[AUTO_ID]],#REF!,"&lt;"&amp;Veg_Table[[#This Row],[EVM_LAST_EDITED_Day]]),#REF!,0),COLUMN(#REF!),4,1,)))),""),"")</f>
        <v/>
      </c>
      <c r="W190" s="3" t="str">
        <f ca="1">IF(Veg_Table[[#This Row],[Previous_Prescription]]="","No",IF(Veg_Table[[#This Row],[Previous_Prescription]]=Veg_Table[[#This Row],[PRESCRIP]],"No","Yes"))</f>
        <v>No</v>
      </c>
      <c r="X190" s="3" t="str">
        <f>IF(Veg_Table[[#This Row],[EVM_LAST_EDITED_Day]]=Veg_Table[[#This Row],[Created_Day]],"New","Old")</f>
        <v>Old</v>
      </c>
      <c r="Y190" s="1">
        <f>IFERROR(IF(FIND("delete",LOWER(Veg_Table[[#This Row],[PI_COMMENTS]]))&gt;=1,1,0),0)</f>
        <v>0</v>
      </c>
      <c r="Z190" s="1" t="str">
        <f>_xlfn.IFNA(IF(Veg_Table[[#This Row],[EVM_LAST_EDITOR]]="","Yes",VLOOKUP(Veg_Table[[#This Row],[EVM_LAST_EDITOR]],Roster_Table[#All],15,FALSE)),"Yes")</f>
        <v>No</v>
      </c>
      <c r="AA19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90" s="1" t="str">
        <f>_xlfn.IFNA(VLOOKUP(Veg_Table[[#This Row],[EVM_LAST_EDITOR]],Roster_Table[#All],3,FALSE),"zAWRR Not in Roster")</f>
        <v>Thomas</v>
      </c>
      <c r="AC190" s="1" t="str">
        <f>_xlfn.IFNA(VLOOKUP(Veg_Table[[#This Row],[EVM_LAST_EDITOR]],Roster_Table[#All],2,FALSE),"zAWRR Not in Roster")</f>
        <v>James</v>
      </c>
      <c r="AD190" s="1" t="str">
        <f>IF(_xlfn.CONCAT(Veg_Table[[#This Row],[First_Name]]," ",Veg_Table[[#This Row],[Last_Name]])="zAWRR Not in Roster zAWRR Not in Roster","zAWRR Not in Roster",_xlfn.CONCAT(Veg_Table[[#This Row],[First_Name]]," ",Veg_Table[[#This Row],[Last_Name]]))</f>
        <v>Thomas James</v>
      </c>
      <c r="AE190">
        <v>1764524</v>
      </c>
      <c r="AF190" t="s">
        <v>3628</v>
      </c>
      <c r="AG190" t="s">
        <v>30</v>
      </c>
      <c r="AH190" t="s">
        <v>2073</v>
      </c>
      <c r="AI190" t="s">
        <v>2082</v>
      </c>
      <c r="AJ190" t="s">
        <v>820</v>
      </c>
      <c r="AL190" t="s">
        <v>830</v>
      </c>
      <c r="AM190" t="s">
        <v>38</v>
      </c>
      <c r="AN190" t="s">
        <v>25</v>
      </c>
      <c r="AO190" t="s">
        <v>25</v>
      </c>
      <c r="AP190">
        <v>16</v>
      </c>
      <c r="AQ190">
        <v>80</v>
      </c>
      <c r="AS190" t="s">
        <v>901</v>
      </c>
      <c r="AT190" t="s">
        <v>26</v>
      </c>
      <c r="AU190" t="s">
        <v>25</v>
      </c>
      <c r="AW190" t="s">
        <v>3629</v>
      </c>
      <c r="AX190" t="s">
        <v>825</v>
      </c>
      <c r="AY190" t="s">
        <v>825</v>
      </c>
      <c r="AZ190">
        <v>5807646</v>
      </c>
      <c r="BA190" t="s">
        <v>901</v>
      </c>
      <c r="BB190" s="4">
        <v>43963.468670937502</v>
      </c>
      <c r="BC190" t="s">
        <v>837</v>
      </c>
      <c r="BD190" t="s">
        <v>29</v>
      </c>
      <c r="BI190" s="3"/>
      <c r="BJ190" t="s">
        <v>4135</v>
      </c>
      <c r="BK190" s="30" t="s">
        <v>694</v>
      </c>
      <c r="BL190" s="3">
        <v>43963.468748553241</v>
      </c>
      <c r="BM190" t="s">
        <v>31</v>
      </c>
      <c r="BN190" t="s">
        <v>32</v>
      </c>
      <c r="BO190" t="s">
        <v>2075</v>
      </c>
      <c r="BP190" t="s">
        <v>2076</v>
      </c>
      <c r="BQ190" t="s">
        <v>826</v>
      </c>
      <c r="BR190" t="s">
        <v>28</v>
      </c>
      <c r="BS190" t="s">
        <v>28</v>
      </c>
      <c r="BT190" t="s">
        <v>883</v>
      </c>
      <c r="BU190" s="3">
        <v>0.70833333333333326</v>
      </c>
      <c r="BV190" t="s">
        <v>803</v>
      </c>
      <c r="BW190" s="3">
        <v>43963.480885474535</v>
      </c>
      <c r="BX190" t="s">
        <v>3630</v>
      </c>
      <c r="CG190"/>
      <c r="CH190"/>
      <c r="CI190"/>
      <c r="CY190"/>
      <c r="DA190"/>
      <c r="DE190"/>
      <c r="DF190"/>
    </row>
    <row r="191" spans="1:110" x14ac:dyDescent="0.25">
      <c r="A191" s="1">
        <f>IF(Veg_Table[[#This Row],[VP_STATUS]]="Hold",0,IF(OR(AND(Veg_Table[[#This Row],[PRESCRIP]]="NW_No Work",Veg_Table[[#This Row],[VP_STATUS]]&lt;&gt;"No Work Required Under EVM"),AND(Veg_Table[[#This Row],[VP_STATUS]]="No Work Required Under EVM",Veg_Table[[#This Row],[PRESCRIP]]&lt;&gt;"NW_No Work")),1,0))</f>
        <v>0</v>
      </c>
      <c r="B191" s="1">
        <f>IF(Veg_Table[[#This Row],[SPECIES]]="",1,0)</f>
        <v>0</v>
      </c>
      <c r="C191" s="1">
        <f>IF(Veg_Table[[#This Row],[DIAMETER]]="",1,0)</f>
        <v>0</v>
      </c>
      <c r="D191" s="1">
        <f>IF(Veg_Table[[#This Row],[HEIGHT]]="",1,0)</f>
        <v>0</v>
      </c>
      <c r="E19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91" s="1">
        <f>IF(AND(Veg_Table[[#This Row],[TAT_RESULT]]="ABATE",Veg_Table[[#This Row],[PRESCRIP]]="NW_No Work"),1,0)</f>
        <v>0</v>
      </c>
      <c r="G191" s="1">
        <f>IF(OR(Veg_Table[[#This Row],[Prescription R-Scale]]="NA",Veg_Table[[#This Row],[Diameter R-Scale]]="NA"),0,IF(Veg_Table[[#This Row],[Diameter R-Scale]]&lt;&gt;Veg_Table[[#This Row],[Prescription R-Scale]],1,0))</f>
        <v>0</v>
      </c>
      <c r="H191" s="1">
        <f>IF(OR(AND(Veg_Table[[#This Row],[PRESCRIP]]="BC_Br Rmv", Veg_Table[[#This Row],[WOOD_MAN]]&lt;&gt;"Not Needed"),AND(Veg_Table[[#This Row],[PRESCRIP]]="BCS_Br Rmv+Trt", Veg_Table[[#This Row],[WOOD_MAN]]&lt;&gt;"Not Needed")),1,0)</f>
        <v>0</v>
      </c>
      <c r="I191" s="1">
        <f ca="1">IF(AND(Veg_Table[[#This Row],[Prescription_Changed]]="Yes",Veg_Table[[#This Row],[TAT_RESULT]]=""),1,0)</f>
        <v>0</v>
      </c>
      <c r="J191" s="1">
        <f ca="1">SUM(Veg_Table[[#This Row],[Prescription and Status do not match]:[Prescription_Edited_And_TAT_Is_Blank]])</f>
        <v>1</v>
      </c>
      <c r="K191" s="1">
        <f ca="1">IF(Veg_Table[[#This Row],[Sum of Errors]]&gt;0,1,0)</f>
        <v>1</v>
      </c>
      <c r="L191" s="1">
        <f>1</f>
        <v>1</v>
      </c>
      <c r="M19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91" s="1">
        <f>IF(OR(MID(Veg_Table[[#This Row],[PRESCRIP]],2,1)="1",MID(Veg_Table[[#This Row],[PRESCRIP]],2,1)="2",MID(Veg_Table[[#This Row],[PRESCRIP]],2,1)="3",MID(Veg_Table[[#This Row],[PRESCRIP]],2,1)="4"),_xlfn.NUMBERVALUE(MID(Veg_Table[[#This Row],[PRESCRIP]],2,1)),"NA")</f>
        <v>2</v>
      </c>
      <c r="O191" s="1">
        <f>WEEKNUM(Veg_Table[[#This Row],[EVM_LAST_EDITED_Day]],2)</f>
        <v>20</v>
      </c>
      <c r="P191" s="25">
        <f>IFERROR(DATE(YEAR(Veg_Table[[#This Row],[EVM_LAST_EDITED2]]),MONTH(Veg_Table[[#This Row],[EVM_LAST_EDITED2]]),DAY(Veg_Table[[#This Row],[EVM_LAST_EDITED2]])),DATE(2019,1,1))</f>
        <v>43963</v>
      </c>
      <c r="Q191" s="3">
        <f>VALUE(SUBSTITUTE(Veg_Table[[#This Row],[EVM_LAST_EDITED]],",",""))</f>
        <v>43963.481559861102</v>
      </c>
      <c r="R191" s="1" t="str">
        <f>_xlfn.IFNA(IF(Veg_Table[[#This Row],[EVM_LAST_EDITOR]]="","zBlank EVM Last Editor",VLOOKUP(Veg_Table[[#This Row],[EVM_LAST_EDITOR]],Roster_Table[#All],4,FALSE)),"zAWRR Not in Roster")</f>
        <v>MFE</v>
      </c>
      <c r="S191" s="1" t="str">
        <f>_xlfn.IFNA(IF(Veg_Table[[#This Row],[EVM_LAST_EDITOR]]="","zBlank EVM Last Editor",VLOOKUP(Veg_Table[[#This Row],[EVM_LAST_EDITOR]],Roster_Table[#All],16,FALSE)),"zCompany_AWRR not in Roster")</f>
        <v>Not in Sierra Roster</v>
      </c>
      <c r="T191" s="2">
        <f>IFERROR(DATE(YEAR(Veg_Table[[#This Row],[Created2]]),MONTH(Veg_Table[[#This Row],[Created2]]),DAY(Veg_Table[[#This Row],[Created2]])),DATE(2019,1,1))</f>
        <v>0</v>
      </c>
      <c r="U191" s="3">
        <f>VALUE(SUBSTITUTE(Veg_Table[[#This Row],[Created]],",",""))</f>
        <v>0.70833333333333304</v>
      </c>
      <c r="V191" s="3" t="str">
        <f ca="1">IFERROR(_xlfn.IFNA(CELL("contents",INDIRECT(_xlfn.CONCAT("Veg_Table_Production_Data!",ADDRESS(MATCH(_xlfn.MAXIFS(#REF!,#REF!,"="&amp;Veg_Table[[#This Row],[AUTO_ID]],#REF!,"&lt;"&amp;Veg_Table[[#This Row],[EVM_LAST_EDITED_Day]]),#REF!,0),COLUMN(#REF!),4,1,)))),""),"")</f>
        <v/>
      </c>
      <c r="W191" s="3" t="str">
        <f ca="1">IF(Veg_Table[[#This Row],[Previous_Prescription]]="","No",IF(Veg_Table[[#This Row],[Previous_Prescription]]=Veg_Table[[#This Row],[PRESCRIP]],"No","Yes"))</f>
        <v>No</v>
      </c>
      <c r="X191" s="3" t="str">
        <f>IF(Veg_Table[[#This Row],[EVM_LAST_EDITED_Day]]=Veg_Table[[#This Row],[Created_Day]],"New","Old")</f>
        <v>Old</v>
      </c>
      <c r="Y191" s="1">
        <f>IFERROR(IF(FIND("delete",LOWER(Veg_Table[[#This Row],[PI_COMMENTS]]))&gt;=1,1,0),0)</f>
        <v>0</v>
      </c>
      <c r="Z191" s="1" t="str">
        <f>_xlfn.IFNA(IF(Veg_Table[[#This Row],[EVM_LAST_EDITOR]]="","Yes",VLOOKUP(Veg_Table[[#This Row],[EVM_LAST_EDITOR]],Roster_Table[#All],15,FALSE)),"Yes")</f>
        <v>No</v>
      </c>
      <c r="AA19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91" s="1" t="str">
        <f>_xlfn.IFNA(VLOOKUP(Veg_Table[[#This Row],[EVM_LAST_EDITOR]],Roster_Table[#All],3,FALSE),"zAWRR Not in Roster")</f>
        <v>Thomas</v>
      </c>
      <c r="AC191" s="1" t="str">
        <f>_xlfn.IFNA(VLOOKUP(Veg_Table[[#This Row],[EVM_LAST_EDITOR]],Roster_Table[#All],2,FALSE),"zAWRR Not in Roster")</f>
        <v>James</v>
      </c>
      <c r="AD191" s="1" t="str">
        <f>IF(_xlfn.CONCAT(Veg_Table[[#This Row],[First_Name]]," ",Veg_Table[[#This Row],[Last_Name]])="zAWRR Not in Roster zAWRR Not in Roster","zAWRR Not in Roster",_xlfn.CONCAT(Veg_Table[[#This Row],[First_Name]]," ",Veg_Table[[#This Row],[Last_Name]]))</f>
        <v>Thomas James</v>
      </c>
      <c r="AE191">
        <v>1764522</v>
      </c>
      <c r="AF191" t="s">
        <v>3683</v>
      </c>
      <c r="AG191" t="s">
        <v>30</v>
      </c>
      <c r="AH191" t="s">
        <v>2081</v>
      </c>
      <c r="AI191" t="s">
        <v>2082</v>
      </c>
      <c r="AJ191" t="s">
        <v>820</v>
      </c>
      <c r="AK191" t="s">
        <v>28</v>
      </c>
      <c r="AL191" t="s">
        <v>830</v>
      </c>
      <c r="AM191" t="s">
        <v>38</v>
      </c>
      <c r="AN191" t="s">
        <v>25</v>
      </c>
      <c r="AO191" t="s">
        <v>25</v>
      </c>
      <c r="AP191">
        <v>12</v>
      </c>
      <c r="AQ191">
        <v>45</v>
      </c>
      <c r="AR191" t="s">
        <v>28</v>
      </c>
      <c r="AS191" t="s">
        <v>42</v>
      </c>
      <c r="AT191" t="s">
        <v>515</v>
      </c>
      <c r="AU191" t="s">
        <v>25</v>
      </c>
      <c r="AV191" t="s">
        <v>28</v>
      </c>
      <c r="AW191" t="s">
        <v>3684</v>
      </c>
      <c r="AX191" t="s">
        <v>825</v>
      </c>
      <c r="AY191" t="s">
        <v>825</v>
      </c>
      <c r="AZ191">
        <v>5807646</v>
      </c>
      <c r="BA191" t="s">
        <v>42</v>
      </c>
      <c r="BB191" s="4">
        <v>43963.481433182867</v>
      </c>
      <c r="BC191" t="s">
        <v>837</v>
      </c>
      <c r="BD191" t="s">
        <v>29</v>
      </c>
      <c r="BF191" t="s">
        <v>28</v>
      </c>
      <c r="BG191" t="s">
        <v>28</v>
      </c>
      <c r="BH191" t="s">
        <v>28</v>
      </c>
      <c r="BI191" s="3"/>
      <c r="BJ191" t="s">
        <v>528</v>
      </c>
      <c r="BK191" s="30" t="s">
        <v>694</v>
      </c>
      <c r="BL191" s="3">
        <v>43963.481559861109</v>
      </c>
      <c r="BM191" t="s">
        <v>31</v>
      </c>
      <c r="BN191" t="s">
        <v>32</v>
      </c>
      <c r="BO191" t="s">
        <v>2083</v>
      </c>
      <c r="BP191" t="s">
        <v>2084</v>
      </c>
      <c r="BQ191" t="s">
        <v>826</v>
      </c>
      <c r="BR191" t="s">
        <v>28</v>
      </c>
      <c r="BS191" t="s">
        <v>28</v>
      </c>
      <c r="BT191" t="s">
        <v>883</v>
      </c>
      <c r="BU191" s="3">
        <v>0.70833333333333326</v>
      </c>
      <c r="BV191" t="s">
        <v>803</v>
      </c>
      <c r="BW191" s="3">
        <v>43963.564171712962</v>
      </c>
      <c r="BX191" t="s">
        <v>3685</v>
      </c>
      <c r="CG191"/>
      <c r="CH191"/>
      <c r="CI191"/>
      <c r="CY191"/>
      <c r="DA191"/>
      <c r="DE191"/>
      <c r="DF191"/>
    </row>
    <row r="192" spans="1:110" x14ac:dyDescent="0.25">
      <c r="A192" s="1">
        <f>IF(Veg_Table[[#This Row],[VP_STATUS]]="Hold",0,IF(OR(AND(Veg_Table[[#This Row],[PRESCRIP]]="NW_No Work",Veg_Table[[#This Row],[VP_STATUS]]&lt;&gt;"No Work Required Under EVM"),AND(Veg_Table[[#This Row],[VP_STATUS]]="No Work Required Under EVM",Veg_Table[[#This Row],[PRESCRIP]]&lt;&gt;"NW_No Work")),1,0))</f>
        <v>0</v>
      </c>
      <c r="B192" s="1">
        <f>IF(Veg_Table[[#This Row],[SPECIES]]="",1,0)</f>
        <v>0</v>
      </c>
      <c r="C192" s="1">
        <f>IF(Veg_Table[[#This Row],[DIAMETER]]="",1,0)</f>
        <v>0</v>
      </c>
      <c r="D192" s="1">
        <f>IF(Veg_Table[[#This Row],[HEIGHT]]="",1,0)</f>
        <v>0</v>
      </c>
      <c r="E19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92" s="1">
        <f>IF(AND(Veg_Table[[#This Row],[TAT_RESULT]]="ABATE",Veg_Table[[#This Row],[PRESCRIP]]="NW_No Work"),1,0)</f>
        <v>0</v>
      </c>
      <c r="G192" s="1">
        <f>IF(OR(Veg_Table[[#This Row],[Prescription R-Scale]]="NA",Veg_Table[[#This Row],[Diameter R-Scale]]="NA"),0,IF(Veg_Table[[#This Row],[Diameter R-Scale]]&lt;&gt;Veg_Table[[#This Row],[Prescription R-Scale]],1,0))</f>
        <v>0</v>
      </c>
      <c r="H192" s="1">
        <f>IF(OR(AND(Veg_Table[[#This Row],[PRESCRIP]]="BC_Br Rmv", Veg_Table[[#This Row],[WOOD_MAN]]&lt;&gt;"Not Needed"),AND(Veg_Table[[#This Row],[PRESCRIP]]="BCS_Br Rmv+Trt", Veg_Table[[#This Row],[WOOD_MAN]]&lt;&gt;"Not Needed")),1,0)</f>
        <v>0</v>
      </c>
      <c r="I192" s="1">
        <f ca="1">IF(AND(Veg_Table[[#This Row],[Prescription_Changed]]="Yes",Veg_Table[[#This Row],[TAT_RESULT]]=""),1,0)</f>
        <v>0</v>
      </c>
      <c r="J192" s="1">
        <f ca="1">SUM(Veg_Table[[#This Row],[Prescription and Status do not match]:[Prescription_Edited_And_TAT_Is_Blank]])</f>
        <v>1</v>
      </c>
      <c r="K192" s="1">
        <f ca="1">IF(Veg_Table[[#This Row],[Sum of Errors]]&gt;0,1,0)</f>
        <v>1</v>
      </c>
      <c r="L192" s="1">
        <f>1</f>
        <v>1</v>
      </c>
      <c r="M19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92" s="1">
        <f>IF(OR(MID(Veg_Table[[#This Row],[PRESCRIP]],2,1)="1",MID(Veg_Table[[#This Row],[PRESCRIP]],2,1)="2",MID(Veg_Table[[#This Row],[PRESCRIP]],2,1)="3",MID(Veg_Table[[#This Row],[PRESCRIP]],2,1)="4"),_xlfn.NUMBERVALUE(MID(Veg_Table[[#This Row],[PRESCRIP]],2,1)),"NA")</f>
        <v>1</v>
      </c>
      <c r="O192" s="1">
        <f>WEEKNUM(Veg_Table[[#This Row],[EVM_LAST_EDITED_Day]],2)</f>
        <v>20</v>
      </c>
      <c r="P192" s="25">
        <f>IFERROR(DATE(YEAR(Veg_Table[[#This Row],[EVM_LAST_EDITED2]]),MONTH(Veg_Table[[#This Row],[EVM_LAST_EDITED2]]),DAY(Veg_Table[[#This Row],[EVM_LAST_EDITED2]])),DATE(2019,1,1))</f>
        <v>43963</v>
      </c>
      <c r="Q192" s="3">
        <f>VALUE(SUBSTITUTE(Veg_Table[[#This Row],[EVM_LAST_EDITED]],",",""))</f>
        <v>43963.482933275503</v>
      </c>
      <c r="R192" s="1" t="str">
        <f>_xlfn.IFNA(IF(Veg_Table[[#This Row],[EVM_LAST_EDITOR]]="","zBlank EVM Last Editor",VLOOKUP(Veg_Table[[#This Row],[EVM_LAST_EDITOR]],Roster_Table[#All],4,FALSE)),"zAWRR Not in Roster")</f>
        <v>MFE</v>
      </c>
      <c r="S192" s="1" t="str">
        <f>_xlfn.IFNA(IF(Veg_Table[[#This Row],[EVM_LAST_EDITOR]]="","zBlank EVM Last Editor",VLOOKUP(Veg_Table[[#This Row],[EVM_LAST_EDITOR]],Roster_Table[#All],16,FALSE)),"zCompany_AWRR not in Roster")</f>
        <v>Not in Sierra Roster</v>
      </c>
      <c r="T192" s="2">
        <f>IFERROR(DATE(YEAR(Veg_Table[[#This Row],[Created2]]),MONTH(Veg_Table[[#This Row],[Created2]]),DAY(Veg_Table[[#This Row],[Created2]])),DATE(2019,1,1))</f>
        <v>0</v>
      </c>
      <c r="U192" s="3">
        <f>VALUE(SUBSTITUTE(Veg_Table[[#This Row],[Created]],",",""))</f>
        <v>0.70833333333333304</v>
      </c>
      <c r="V192" s="3" t="str">
        <f ca="1">IFERROR(_xlfn.IFNA(CELL("contents",INDIRECT(_xlfn.CONCAT("Veg_Table_Production_Data!",ADDRESS(MATCH(_xlfn.MAXIFS(#REF!,#REF!,"="&amp;Veg_Table[[#This Row],[AUTO_ID]],#REF!,"&lt;"&amp;Veg_Table[[#This Row],[EVM_LAST_EDITED_Day]]),#REF!,0),COLUMN(#REF!),4,1,)))),""),"")</f>
        <v/>
      </c>
      <c r="W192" s="3" t="str">
        <f ca="1">IF(Veg_Table[[#This Row],[Previous_Prescription]]="","No",IF(Veg_Table[[#This Row],[Previous_Prescription]]=Veg_Table[[#This Row],[PRESCRIP]],"No","Yes"))</f>
        <v>No</v>
      </c>
      <c r="X192" s="3" t="str">
        <f>IF(Veg_Table[[#This Row],[EVM_LAST_EDITED_Day]]=Veg_Table[[#This Row],[Created_Day]],"New","Old")</f>
        <v>Old</v>
      </c>
      <c r="Y192" s="1">
        <f>IFERROR(IF(FIND("delete",LOWER(Veg_Table[[#This Row],[PI_COMMENTS]]))&gt;=1,1,0),0)</f>
        <v>0</v>
      </c>
      <c r="Z192" s="1" t="str">
        <f>_xlfn.IFNA(IF(Veg_Table[[#This Row],[EVM_LAST_EDITOR]]="","Yes",VLOOKUP(Veg_Table[[#This Row],[EVM_LAST_EDITOR]],Roster_Table[#All],15,FALSE)),"Yes")</f>
        <v>No</v>
      </c>
      <c r="AA19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92" s="1" t="str">
        <f>_xlfn.IFNA(VLOOKUP(Veg_Table[[#This Row],[EVM_LAST_EDITOR]],Roster_Table[#All],3,FALSE),"zAWRR Not in Roster")</f>
        <v>Thomas</v>
      </c>
      <c r="AC192" s="1" t="str">
        <f>_xlfn.IFNA(VLOOKUP(Veg_Table[[#This Row],[EVM_LAST_EDITOR]],Roster_Table[#All],2,FALSE),"zAWRR Not in Roster")</f>
        <v>James</v>
      </c>
      <c r="AD192" s="1" t="str">
        <f>IF(_xlfn.CONCAT(Veg_Table[[#This Row],[First_Name]]," ",Veg_Table[[#This Row],[Last_Name]])="zAWRR Not in Roster zAWRR Not in Roster","zAWRR Not in Roster",_xlfn.CONCAT(Veg_Table[[#This Row],[First_Name]]," ",Veg_Table[[#This Row],[Last_Name]]))</f>
        <v>Thomas James</v>
      </c>
      <c r="AE192">
        <v>1764245</v>
      </c>
      <c r="AF192" t="s">
        <v>3704</v>
      </c>
      <c r="AG192" t="s">
        <v>30</v>
      </c>
      <c r="AH192" t="s">
        <v>2073</v>
      </c>
      <c r="AI192" t="s">
        <v>2082</v>
      </c>
      <c r="AJ192" t="s">
        <v>820</v>
      </c>
      <c r="AK192" t="s">
        <v>28</v>
      </c>
      <c r="AL192" t="s">
        <v>830</v>
      </c>
      <c r="AM192" t="s">
        <v>38</v>
      </c>
      <c r="AN192" t="s">
        <v>25</v>
      </c>
      <c r="AO192" t="s">
        <v>25</v>
      </c>
      <c r="AP192">
        <v>6</v>
      </c>
      <c r="AQ192">
        <v>20</v>
      </c>
      <c r="AR192" t="s">
        <v>28</v>
      </c>
      <c r="AS192" t="s">
        <v>532</v>
      </c>
      <c r="AT192" t="s">
        <v>515</v>
      </c>
      <c r="AU192" t="s">
        <v>25</v>
      </c>
      <c r="AV192" t="s">
        <v>28</v>
      </c>
      <c r="AW192" t="s">
        <v>3705</v>
      </c>
      <c r="AX192" t="s">
        <v>825</v>
      </c>
      <c r="AY192" t="s">
        <v>825</v>
      </c>
      <c r="AZ192">
        <v>5807646</v>
      </c>
      <c r="BA192" t="s">
        <v>42</v>
      </c>
      <c r="BB192" s="4">
        <v>43963.482852280089</v>
      </c>
      <c r="BC192" t="s">
        <v>837</v>
      </c>
      <c r="BD192" t="s">
        <v>29</v>
      </c>
      <c r="BF192" t="s">
        <v>28</v>
      </c>
      <c r="BG192" t="s">
        <v>28</v>
      </c>
      <c r="BH192" t="s">
        <v>28</v>
      </c>
      <c r="BI192" s="3"/>
      <c r="BJ192" t="s">
        <v>528</v>
      </c>
      <c r="BK192" s="30" t="s">
        <v>694</v>
      </c>
      <c r="BL192" s="3">
        <v>43963.48293327546</v>
      </c>
      <c r="BM192" t="s">
        <v>31</v>
      </c>
      <c r="BN192" t="s">
        <v>32</v>
      </c>
      <c r="BO192" t="s">
        <v>2075</v>
      </c>
      <c r="BP192" t="s">
        <v>2076</v>
      </c>
      <c r="BQ192" t="s">
        <v>826</v>
      </c>
      <c r="BR192" t="s">
        <v>28</v>
      </c>
      <c r="BS192" t="s">
        <v>28</v>
      </c>
      <c r="BT192" t="s">
        <v>883</v>
      </c>
      <c r="BU192" s="3">
        <v>0.70833333333333326</v>
      </c>
      <c r="BV192" t="s">
        <v>803</v>
      </c>
      <c r="BW192" s="3">
        <v>43963.564171712962</v>
      </c>
      <c r="BX192" t="s">
        <v>3706</v>
      </c>
      <c r="CG192"/>
      <c r="CH192"/>
      <c r="CI192"/>
      <c r="CY192"/>
      <c r="DA192"/>
      <c r="DE192"/>
      <c r="DF192"/>
    </row>
    <row r="193" spans="1:110" x14ac:dyDescent="0.25">
      <c r="A193" s="1">
        <f>IF(Veg_Table[[#This Row],[VP_STATUS]]="Hold",0,IF(OR(AND(Veg_Table[[#This Row],[PRESCRIP]]="NW_No Work",Veg_Table[[#This Row],[VP_STATUS]]&lt;&gt;"No Work Required Under EVM"),AND(Veg_Table[[#This Row],[VP_STATUS]]="No Work Required Under EVM",Veg_Table[[#This Row],[PRESCRIP]]&lt;&gt;"NW_No Work")),1,0))</f>
        <v>0</v>
      </c>
      <c r="B193" s="1">
        <f>IF(Veg_Table[[#This Row],[SPECIES]]="",1,0)</f>
        <v>0</v>
      </c>
      <c r="C193" s="1">
        <f>IF(Veg_Table[[#This Row],[DIAMETER]]="",1,0)</f>
        <v>0</v>
      </c>
      <c r="D193" s="1">
        <f>IF(Veg_Table[[#This Row],[HEIGHT]]="",1,0)</f>
        <v>0</v>
      </c>
      <c r="E19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93" s="1">
        <f>IF(AND(Veg_Table[[#This Row],[TAT_RESULT]]="ABATE",Veg_Table[[#This Row],[PRESCRIP]]="NW_No Work"),1,0)</f>
        <v>0</v>
      </c>
      <c r="G193" s="1">
        <f>IF(OR(Veg_Table[[#This Row],[Prescription R-Scale]]="NA",Veg_Table[[#This Row],[Diameter R-Scale]]="NA"),0,IF(Veg_Table[[#This Row],[Diameter R-Scale]]&lt;&gt;Veg_Table[[#This Row],[Prescription R-Scale]],1,0))</f>
        <v>0</v>
      </c>
      <c r="H193" s="1">
        <f>IF(OR(AND(Veg_Table[[#This Row],[PRESCRIP]]="BC_Br Rmv", Veg_Table[[#This Row],[WOOD_MAN]]&lt;&gt;"Not Needed"),AND(Veg_Table[[#This Row],[PRESCRIP]]="BCS_Br Rmv+Trt", Veg_Table[[#This Row],[WOOD_MAN]]&lt;&gt;"Not Needed")),1,0)</f>
        <v>0</v>
      </c>
      <c r="I193" s="1">
        <f ca="1">IF(AND(Veg_Table[[#This Row],[Prescription_Changed]]="Yes",Veg_Table[[#This Row],[TAT_RESULT]]=""),1,0)</f>
        <v>0</v>
      </c>
      <c r="J193" s="1">
        <f ca="1">SUM(Veg_Table[[#This Row],[Prescription and Status do not match]:[Prescription_Edited_And_TAT_Is_Blank]])</f>
        <v>1</v>
      </c>
      <c r="K193" s="1">
        <f ca="1">IF(Veg_Table[[#This Row],[Sum of Errors]]&gt;0,1,0)</f>
        <v>1</v>
      </c>
      <c r="L193" s="1">
        <f>1</f>
        <v>1</v>
      </c>
      <c r="M19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93" s="1">
        <f>IF(OR(MID(Veg_Table[[#This Row],[PRESCRIP]],2,1)="1",MID(Veg_Table[[#This Row],[PRESCRIP]],2,1)="2",MID(Veg_Table[[#This Row],[PRESCRIP]],2,1)="3",MID(Veg_Table[[#This Row],[PRESCRIP]],2,1)="4"),_xlfn.NUMBERVALUE(MID(Veg_Table[[#This Row],[PRESCRIP]],2,1)),"NA")</f>
        <v>1</v>
      </c>
      <c r="O193" s="1">
        <f>WEEKNUM(Veg_Table[[#This Row],[EVM_LAST_EDITED_Day]],2)</f>
        <v>20</v>
      </c>
      <c r="P193" s="25">
        <f>IFERROR(DATE(YEAR(Veg_Table[[#This Row],[EVM_LAST_EDITED2]]),MONTH(Veg_Table[[#This Row],[EVM_LAST_EDITED2]]),DAY(Veg_Table[[#This Row],[EVM_LAST_EDITED2]])),DATE(2019,1,1))</f>
        <v>43963</v>
      </c>
      <c r="Q193" s="3">
        <f>VALUE(SUBSTITUTE(Veg_Table[[#This Row],[EVM_LAST_EDITED]],",",""))</f>
        <v>43963.491697916703</v>
      </c>
      <c r="R193" s="1" t="str">
        <f>_xlfn.IFNA(IF(Veg_Table[[#This Row],[EVM_LAST_EDITOR]]="","zBlank EVM Last Editor",VLOOKUP(Veg_Table[[#This Row],[EVM_LAST_EDITOR]],Roster_Table[#All],4,FALSE)),"zAWRR Not in Roster")</f>
        <v>MFE</v>
      </c>
      <c r="S193" s="1" t="str">
        <f>_xlfn.IFNA(IF(Veg_Table[[#This Row],[EVM_LAST_EDITOR]]="","zBlank EVM Last Editor",VLOOKUP(Veg_Table[[#This Row],[EVM_LAST_EDITOR]],Roster_Table[#All],16,FALSE)),"zCompany_AWRR not in Roster")</f>
        <v>Not in Sierra Roster</v>
      </c>
      <c r="T193" s="2">
        <f>IFERROR(DATE(YEAR(Veg_Table[[#This Row],[Created2]]),MONTH(Veg_Table[[#This Row],[Created2]]),DAY(Veg_Table[[#This Row],[Created2]])),DATE(2019,1,1))</f>
        <v>43886</v>
      </c>
      <c r="U193" s="3">
        <f>VALUE(SUBSTITUTE(Veg_Table[[#This Row],[Created]],",",""))</f>
        <v>43886.647511574098</v>
      </c>
      <c r="V193" s="3" t="str">
        <f ca="1">IFERROR(_xlfn.IFNA(CELL("contents",INDIRECT(_xlfn.CONCAT("Veg_Table_Production_Data!",ADDRESS(MATCH(_xlfn.MAXIFS(#REF!,#REF!,"="&amp;Veg_Table[[#This Row],[AUTO_ID]],#REF!,"&lt;"&amp;Veg_Table[[#This Row],[EVM_LAST_EDITED_Day]]),#REF!,0),COLUMN(#REF!),4,1,)))),""),"")</f>
        <v/>
      </c>
      <c r="W193" s="3" t="str">
        <f ca="1">IF(Veg_Table[[#This Row],[Previous_Prescription]]="","No",IF(Veg_Table[[#This Row],[Previous_Prescription]]=Veg_Table[[#This Row],[PRESCRIP]],"No","Yes"))</f>
        <v>No</v>
      </c>
      <c r="X193" s="3" t="str">
        <f>IF(Veg_Table[[#This Row],[EVM_LAST_EDITED_Day]]=Veg_Table[[#This Row],[Created_Day]],"New","Old")</f>
        <v>Old</v>
      </c>
      <c r="Y193" s="1">
        <f>IFERROR(IF(FIND("delete",LOWER(Veg_Table[[#This Row],[PI_COMMENTS]]))&gt;=1,1,0),0)</f>
        <v>0</v>
      </c>
      <c r="Z193" s="1" t="str">
        <f>_xlfn.IFNA(IF(Veg_Table[[#This Row],[EVM_LAST_EDITOR]]="","Yes",VLOOKUP(Veg_Table[[#This Row],[EVM_LAST_EDITOR]],Roster_Table[#All],15,FALSE)),"Yes")</f>
        <v>No</v>
      </c>
      <c r="AA19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93" s="1" t="str">
        <f>_xlfn.IFNA(VLOOKUP(Veg_Table[[#This Row],[EVM_LAST_EDITOR]],Roster_Table[#All],3,FALSE),"zAWRR Not in Roster")</f>
        <v>Thomas</v>
      </c>
      <c r="AC193" s="1" t="str">
        <f>_xlfn.IFNA(VLOOKUP(Veg_Table[[#This Row],[EVM_LAST_EDITOR]],Roster_Table[#All],2,FALSE),"zAWRR Not in Roster")</f>
        <v>James</v>
      </c>
      <c r="AD193" s="1" t="str">
        <f>IF(_xlfn.CONCAT(Veg_Table[[#This Row],[First_Name]]," ",Veg_Table[[#This Row],[Last_Name]])="zAWRR Not in Roster zAWRR Not in Roster","zAWRR Not in Roster",_xlfn.CONCAT(Veg_Table[[#This Row],[First_Name]]," ",Veg_Table[[#This Row],[Last_Name]]))</f>
        <v>Thomas James</v>
      </c>
      <c r="AE193">
        <v>1780979</v>
      </c>
      <c r="AF193" t="s">
        <v>3653</v>
      </c>
      <c r="AG193" t="s">
        <v>30</v>
      </c>
      <c r="AH193" t="s">
        <v>2081</v>
      </c>
      <c r="AI193" t="s">
        <v>2272</v>
      </c>
      <c r="AJ193" t="s">
        <v>820</v>
      </c>
      <c r="AK193" t="s">
        <v>28</v>
      </c>
      <c r="AL193" t="s">
        <v>372</v>
      </c>
      <c r="AM193" t="s">
        <v>38</v>
      </c>
      <c r="AN193" t="s">
        <v>25</v>
      </c>
      <c r="AO193" t="s">
        <v>25</v>
      </c>
      <c r="AP193">
        <v>11</v>
      </c>
      <c r="AQ193">
        <v>60</v>
      </c>
      <c r="AR193" t="s">
        <v>28</v>
      </c>
      <c r="AS193" t="s">
        <v>45</v>
      </c>
      <c r="AT193" t="s">
        <v>515</v>
      </c>
      <c r="AU193" t="s">
        <v>25</v>
      </c>
      <c r="AV193" t="s">
        <v>28</v>
      </c>
      <c r="AW193" t="s">
        <v>3654</v>
      </c>
      <c r="AX193" t="s">
        <v>825</v>
      </c>
      <c r="AY193" t="s">
        <v>825</v>
      </c>
      <c r="AZ193">
        <v>5807646</v>
      </c>
      <c r="BA193" t="s">
        <v>45</v>
      </c>
      <c r="BB193" s="4">
        <v>43963.491616435182</v>
      </c>
      <c r="BC193" t="s">
        <v>837</v>
      </c>
      <c r="BD193" t="s">
        <v>29</v>
      </c>
      <c r="BF193" t="s">
        <v>28</v>
      </c>
      <c r="BG193" t="s">
        <v>28</v>
      </c>
      <c r="BH193" t="s">
        <v>28</v>
      </c>
      <c r="BI193" s="3"/>
      <c r="BJ193" t="s">
        <v>528</v>
      </c>
      <c r="BK193" s="30" t="s">
        <v>694</v>
      </c>
      <c r="BL193" s="3">
        <v>43963.491697916666</v>
      </c>
      <c r="BM193" t="s">
        <v>31</v>
      </c>
      <c r="BN193" t="s">
        <v>32</v>
      </c>
      <c r="BO193" t="s">
        <v>2083</v>
      </c>
      <c r="BP193" t="s">
        <v>2084</v>
      </c>
      <c r="BQ193" t="s">
        <v>826</v>
      </c>
      <c r="BR193" t="s">
        <v>28</v>
      </c>
      <c r="BS193" t="s">
        <v>28</v>
      </c>
      <c r="BT193" t="s">
        <v>115</v>
      </c>
      <c r="BU193" s="3">
        <v>43886.647511574076</v>
      </c>
      <c r="BV193" t="s">
        <v>803</v>
      </c>
      <c r="BW193" s="3">
        <v>43963.564171712962</v>
      </c>
      <c r="BX193" t="s">
        <v>3655</v>
      </c>
      <c r="CG193"/>
      <c r="CH193"/>
      <c r="CI193"/>
      <c r="CY193"/>
      <c r="DA193"/>
      <c r="DE193"/>
      <c r="DF193"/>
    </row>
    <row r="194" spans="1:110" x14ac:dyDescent="0.25">
      <c r="A194" s="1">
        <f>IF(Veg_Table[[#This Row],[VP_STATUS]]="Hold",0,IF(OR(AND(Veg_Table[[#This Row],[PRESCRIP]]="NW_No Work",Veg_Table[[#This Row],[VP_STATUS]]&lt;&gt;"No Work Required Under EVM"),AND(Veg_Table[[#This Row],[VP_STATUS]]="No Work Required Under EVM",Veg_Table[[#This Row],[PRESCRIP]]&lt;&gt;"NW_No Work")),1,0))</f>
        <v>0</v>
      </c>
      <c r="B194" s="1">
        <f>IF(Veg_Table[[#This Row],[SPECIES]]="",1,0)</f>
        <v>0</v>
      </c>
      <c r="C194" s="1">
        <f>IF(Veg_Table[[#This Row],[DIAMETER]]="",1,0)</f>
        <v>0</v>
      </c>
      <c r="D194" s="1">
        <f>IF(Veg_Table[[#This Row],[HEIGHT]]="",1,0)</f>
        <v>0</v>
      </c>
      <c r="E19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94" s="1">
        <f>IF(AND(Veg_Table[[#This Row],[TAT_RESULT]]="ABATE",Veg_Table[[#This Row],[PRESCRIP]]="NW_No Work"),1,0)</f>
        <v>0</v>
      </c>
      <c r="G194" s="1">
        <f>IF(OR(Veg_Table[[#This Row],[Prescription R-Scale]]="NA",Veg_Table[[#This Row],[Diameter R-Scale]]="NA"),0,IF(Veg_Table[[#This Row],[Diameter R-Scale]]&lt;&gt;Veg_Table[[#This Row],[Prescription R-Scale]],1,0))</f>
        <v>0</v>
      </c>
      <c r="H194" s="1">
        <f>IF(OR(AND(Veg_Table[[#This Row],[PRESCRIP]]="BC_Br Rmv", Veg_Table[[#This Row],[WOOD_MAN]]&lt;&gt;"Not Needed"),AND(Veg_Table[[#This Row],[PRESCRIP]]="BCS_Br Rmv+Trt", Veg_Table[[#This Row],[WOOD_MAN]]&lt;&gt;"Not Needed")),1,0)</f>
        <v>0</v>
      </c>
      <c r="I194" s="1">
        <f ca="1">IF(AND(Veg_Table[[#This Row],[Prescription_Changed]]="Yes",Veg_Table[[#This Row],[TAT_RESULT]]=""),1,0)</f>
        <v>0</v>
      </c>
      <c r="J194" s="1">
        <f ca="1">SUM(Veg_Table[[#This Row],[Prescription and Status do not match]:[Prescription_Edited_And_TAT_Is_Blank]])</f>
        <v>1</v>
      </c>
      <c r="K194" s="1">
        <f ca="1">IF(Veg_Table[[#This Row],[Sum of Errors]]&gt;0,1,0)</f>
        <v>1</v>
      </c>
      <c r="L194" s="1">
        <f>1</f>
        <v>1</v>
      </c>
      <c r="M19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94" s="1" t="str">
        <f>IF(OR(MID(Veg_Table[[#This Row],[PRESCRIP]],2,1)="1",MID(Veg_Table[[#This Row],[PRESCRIP]],2,1)="2",MID(Veg_Table[[#This Row],[PRESCRIP]],2,1)="3",MID(Veg_Table[[#This Row],[PRESCRIP]],2,1)="4"),_xlfn.NUMBERVALUE(MID(Veg_Table[[#This Row],[PRESCRIP]],2,1)),"NA")</f>
        <v>NA</v>
      </c>
      <c r="O194" s="1">
        <f>WEEKNUM(Veg_Table[[#This Row],[EVM_LAST_EDITED_Day]],2)</f>
        <v>20</v>
      </c>
      <c r="P194" s="25">
        <f>IFERROR(DATE(YEAR(Veg_Table[[#This Row],[EVM_LAST_EDITED2]]),MONTH(Veg_Table[[#This Row],[EVM_LAST_EDITED2]]),DAY(Veg_Table[[#This Row],[EVM_LAST_EDITED2]])),DATE(2019,1,1))</f>
        <v>43963</v>
      </c>
      <c r="Q194" s="3">
        <f>VALUE(SUBSTITUTE(Veg_Table[[#This Row],[EVM_LAST_EDITED]],",",""))</f>
        <v>43963.521875150502</v>
      </c>
      <c r="R194" s="1" t="str">
        <f>_xlfn.IFNA(IF(Veg_Table[[#This Row],[EVM_LAST_EDITOR]]="","zBlank EVM Last Editor",VLOOKUP(Veg_Table[[#This Row],[EVM_LAST_EDITOR]],Roster_Table[#All],4,FALSE)),"zAWRR Not in Roster")</f>
        <v>zAWRR Not in Roster</v>
      </c>
      <c r="S194" s="1" t="str">
        <f>_xlfn.IFNA(IF(Veg_Table[[#This Row],[EVM_LAST_EDITOR]]="","zBlank EVM Last Editor",VLOOKUP(Veg_Table[[#This Row],[EVM_LAST_EDITOR]],Roster_Table[#All],16,FALSE)),"zCompany_AWRR not in Roster")</f>
        <v>zCompany_AWRR not in Roster</v>
      </c>
      <c r="T194" s="2">
        <f>IFERROR(DATE(YEAR(Veg_Table[[#This Row],[Created2]]),MONTH(Veg_Table[[#This Row],[Created2]]),DAY(Veg_Table[[#This Row],[Created2]])),DATE(2019,1,1))</f>
        <v>43860</v>
      </c>
      <c r="U194" s="3">
        <f>VALUE(SUBSTITUTE(Veg_Table[[#This Row],[Created]],",",""))</f>
        <v>43860.520196759302</v>
      </c>
      <c r="V194" s="3" t="str">
        <f ca="1">IFERROR(_xlfn.IFNA(CELL("contents",INDIRECT(_xlfn.CONCAT("Veg_Table_Production_Data!",ADDRESS(MATCH(_xlfn.MAXIFS(#REF!,#REF!,"="&amp;Veg_Table[[#This Row],[AUTO_ID]],#REF!,"&lt;"&amp;Veg_Table[[#This Row],[EVM_LAST_EDITED_Day]]),#REF!,0),COLUMN(#REF!),4,1,)))),""),"")</f>
        <v/>
      </c>
      <c r="W194" s="3" t="str">
        <f ca="1">IF(Veg_Table[[#This Row],[Previous_Prescription]]="","No",IF(Veg_Table[[#This Row],[Previous_Prescription]]=Veg_Table[[#This Row],[PRESCRIP]],"No","Yes"))</f>
        <v>No</v>
      </c>
      <c r="X194" s="3" t="str">
        <f>IF(Veg_Table[[#This Row],[EVM_LAST_EDITED_Day]]=Veg_Table[[#This Row],[Created_Day]],"New","Old")</f>
        <v>Old</v>
      </c>
      <c r="Y194" s="1">
        <f>IFERROR(IF(FIND("delete",LOWER(Veg_Table[[#This Row],[PI_COMMENTS]]))&gt;=1,1,0),0)</f>
        <v>0</v>
      </c>
      <c r="Z194" s="1" t="str">
        <f>_xlfn.IFNA(IF(Veg_Table[[#This Row],[EVM_LAST_EDITOR]]="","Yes",VLOOKUP(Veg_Table[[#This Row],[EVM_LAST_EDITOR]],Roster_Table[#All],15,FALSE)),"Yes")</f>
        <v>Yes</v>
      </c>
      <c r="AA19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94" s="1" t="str">
        <f>_xlfn.IFNA(VLOOKUP(Veg_Table[[#This Row],[EVM_LAST_EDITOR]],Roster_Table[#All],3,FALSE),"zAWRR Not in Roster")</f>
        <v>zAWRR Not in Roster</v>
      </c>
      <c r="AC194" s="1" t="str">
        <f>_xlfn.IFNA(VLOOKUP(Veg_Table[[#This Row],[EVM_LAST_EDITOR]],Roster_Table[#All],2,FALSE),"zAWRR Not in Roster")</f>
        <v>zAWRR Not in Roster</v>
      </c>
      <c r="AD194" s="1" t="str">
        <f>IF(_xlfn.CONCAT(Veg_Table[[#This Row],[First_Name]]," ",Veg_Table[[#This Row],[Last_Name]])="zAWRR Not in Roster zAWRR Not in Roster","zAWRR Not in Roster",_xlfn.CONCAT(Veg_Table[[#This Row],[First_Name]]," ",Veg_Table[[#This Row],[Last_Name]]))</f>
        <v>zAWRR Not in Roster</v>
      </c>
      <c r="AE194">
        <v>1777067</v>
      </c>
      <c r="AF194" t="s">
        <v>3721</v>
      </c>
      <c r="AG194" t="s">
        <v>30</v>
      </c>
      <c r="AH194" t="s">
        <v>3715</v>
      </c>
      <c r="AI194" t="s">
        <v>3716</v>
      </c>
      <c r="AJ194" t="s">
        <v>820</v>
      </c>
      <c r="AK194" t="s">
        <v>28</v>
      </c>
      <c r="AL194" t="s">
        <v>37</v>
      </c>
      <c r="AM194" t="s">
        <v>23</v>
      </c>
      <c r="AN194" t="s">
        <v>25</v>
      </c>
      <c r="AO194" t="s">
        <v>25</v>
      </c>
      <c r="AP194">
        <v>22</v>
      </c>
      <c r="AQ194">
        <v>27</v>
      </c>
      <c r="AR194" t="s">
        <v>28</v>
      </c>
      <c r="AS194" t="s">
        <v>56</v>
      </c>
      <c r="AT194" t="s">
        <v>843</v>
      </c>
      <c r="AU194" t="s">
        <v>25</v>
      </c>
      <c r="AV194" t="s">
        <v>28</v>
      </c>
      <c r="AW194" t="s">
        <v>3722</v>
      </c>
      <c r="AX194" t="s">
        <v>898</v>
      </c>
      <c r="AY194" t="s">
        <v>28</v>
      </c>
      <c r="AZ194"/>
      <c r="BA194" t="s">
        <v>56</v>
      </c>
      <c r="BB194" s="4">
        <v>43882.65488425926</v>
      </c>
      <c r="BC194" t="s">
        <v>1057</v>
      </c>
      <c r="BD194" t="s">
        <v>29</v>
      </c>
      <c r="BF194" t="s">
        <v>28</v>
      </c>
      <c r="BG194" t="s">
        <v>534</v>
      </c>
      <c r="BH194" t="s">
        <v>28</v>
      </c>
      <c r="BI194" s="3">
        <v>43957</v>
      </c>
      <c r="BJ194" t="s">
        <v>4900</v>
      </c>
      <c r="BK194" s="30" t="s">
        <v>859</v>
      </c>
      <c r="BL194" s="3">
        <v>43963.521875150465</v>
      </c>
      <c r="BM194" t="s">
        <v>31</v>
      </c>
      <c r="BN194" t="s">
        <v>32</v>
      </c>
      <c r="BO194" t="s">
        <v>3718</v>
      </c>
      <c r="BP194" t="s">
        <v>3719</v>
      </c>
      <c r="BQ194" t="s">
        <v>826</v>
      </c>
      <c r="BR194" t="s">
        <v>28</v>
      </c>
      <c r="BS194" t="s">
        <v>28</v>
      </c>
      <c r="BT194" t="s">
        <v>44</v>
      </c>
      <c r="BU194" s="3">
        <v>43860.520196759258</v>
      </c>
      <c r="BV194" t="s">
        <v>803</v>
      </c>
      <c r="BW194" s="3">
        <v>43963.564296458331</v>
      </c>
      <c r="BX194" t="s">
        <v>3723</v>
      </c>
      <c r="CG194"/>
      <c r="CH194"/>
      <c r="CI194"/>
      <c r="CY194"/>
      <c r="DA194"/>
      <c r="DE194"/>
      <c r="DF194"/>
    </row>
    <row r="195" spans="1:110" x14ac:dyDescent="0.25">
      <c r="A195" s="1">
        <f>IF(Veg_Table[[#This Row],[VP_STATUS]]="Hold",0,IF(OR(AND(Veg_Table[[#This Row],[PRESCRIP]]="NW_No Work",Veg_Table[[#This Row],[VP_STATUS]]&lt;&gt;"No Work Required Under EVM"),AND(Veg_Table[[#This Row],[VP_STATUS]]="No Work Required Under EVM",Veg_Table[[#This Row],[PRESCRIP]]&lt;&gt;"NW_No Work")),1,0))</f>
        <v>0</v>
      </c>
      <c r="B195" s="1">
        <f>IF(Veg_Table[[#This Row],[SPECIES]]="",1,0)</f>
        <v>0</v>
      </c>
      <c r="C195" s="1">
        <f>IF(Veg_Table[[#This Row],[DIAMETER]]="",1,0)</f>
        <v>0</v>
      </c>
      <c r="D195" s="1">
        <f>IF(Veg_Table[[#This Row],[HEIGHT]]="",1,0)</f>
        <v>0</v>
      </c>
      <c r="E19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95" s="1">
        <f>IF(AND(Veg_Table[[#This Row],[TAT_RESULT]]="ABATE",Veg_Table[[#This Row],[PRESCRIP]]="NW_No Work"),1,0)</f>
        <v>0</v>
      </c>
      <c r="G195" s="1">
        <f>IF(OR(Veg_Table[[#This Row],[Prescription R-Scale]]="NA",Veg_Table[[#This Row],[Diameter R-Scale]]="NA"),0,IF(Veg_Table[[#This Row],[Diameter R-Scale]]&lt;&gt;Veg_Table[[#This Row],[Prescription R-Scale]],1,0))</f>
        <v>0</v>
      </c>
      <c r="H195" s="1">
        <f>IF(OR(AND(Veg_Table[[#This Row],[PRESCRIP]]="BC_Br Rmv", Veg_Table[[#This Row],[WOOD_MAN]]&lt;&gt;"Not Needed"),AND(Veg_Table[[#This Row],[PRESCRIP]]="BCS_Br Rmv+Trt", Veg_Table[[#This Row],[WOOD_MAN]]&lt;&gt;"Not Needed")),1,0)</f>
        <v>0</v>
      </c>
      <c r="I195" s="1">
        <f ca="1">IF(AND(Veg_Table[[#This Row],[Prescription_Changed]]="Yes",Veg_Table[[#This Row],[TAT_RESULT]]=""),1,0)</f>
        <v>0</v>
      </c>
      <c r="J195" s="1">
        <f ca="1">SUM(Veg_Table[[#This Row],[Prescription and Status do not match]:[Prescription_Edited_And_TAT_Is_Blank]])</f>
        <v>1</v>
      </c>
      <c r="K195" s="1">
        <f ca="1">IF(Veg_Table[[#This Row],[Sum of Errors]]&gt;0,1,0)</f>
        <v>1</v>
      </c>
      <c r="L195" s="1">
        <f>1</f>
        <v>1</v>
      </c>
      <c r="M19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95" s="1">
        <f>IF(OR(MID(Veg_Table[[#This Row],[PRESCRIP]],2,1)="1",MID(Veg_Table[[#This Row],[PRESCRIP]],2,1)="2",MID(Veg_Table[[#This Row],[PRESCRIP]],2,1)="3",MID(Veg_Table[[#This Row],[PRESCRIP]],2,1)="4"),_xlfn.NUMBERVALUE(MID(Veg_Table[[#This Row],[PRESCRIP]],2,1)),"NA")</f>
        <v>3</v>
      </c>
      <c r="O195" s="1">
        <f>WEEKNUM(Veg_Table[[#This Row],[EVM_LAST_EDITED_Day]],2)</f>
        <v>20</v>
      </c>
      <c r="P195" s="25">
        <f>IFERROR(DATE(YEAR(Veg_Table[[#This Row],[EVM_LAST_EDITED2]]),MONTH(Veg_Table[[#This Row],[EVM_LAST_EDITED2]]),DAY(Veg_Table[[#This Row],[EVM_LAST_EDITED2]])),DATE(2019,1,1))</f>
        <v>43963</v>
      </c>
      <c r="Q195" s="3">
        <f>VALUE(SUBSTITUTE(Veg_Table[[#This Row],[EVM_LAST_EDITED]],",",""))</f>
        <v>43963.525847199096</v>
      </c>
      <c r="R195" s="1" t="str">
        <f>_xlfn.IFNA(IF(Veg_Table[[#This Row],[EVM_LAST_EDITOR]]="","zBlank EVM Last Editor",VLOOKUP(Veg_Table[[#This Row],[EVM_LAST_EDITOR]],Roster_Table[#All],4,FALSE)),"zAWRR Not in Roster")</f>
        <v>NCR</v>
      </c>
      <c r="S195" s="1" t="str">
        <f>_xlfn.IFNA(IF(Veg_Table[[#This Row],[EVM_LAST_EDITOR]]="","zBlank EVM Last Editor",VLOOKUP(Veg_Table[[#This Row],[EVM_LAST_EDITOR]],Roster_Table[#All],16,FALSE)),"zCompany_AWRR not in Roster")</f>
        <v>NCR_North Coast Resource Management</v>
      </c>
      <c r="T195" s="2">
        <f>IFERROR(DATE(YEAR(Veg_Table[[#This Row],[Created2]]),MONTH(Veg_Table[[#This Row],[Created2]]),DAY(Veg_Table[[#This Row],[Created2]])),DATE(2019,1,1))</f>
        <v>43923</v>
      </c>
      <c r="U195" s="3">
        <f>VALUE(SUBSTITUTE(Veg_Table[[#This Row],[Created]],",",""))</f>
        <v>43923.236378703703</v>
      </c>
      <c r="V195" s="3" t="str">
        <f ca="1">IFERROR(_xlfn.IFNA(CELL("contents",INDIRECT(_xlfn.CONCAT("Veg_Table_Production_Data!",ADDRESS(MATCH(_xlfn.MAXIFS(#REF!,#REF!,"="&amp;Veg_Table[[#This Row],[AUTO_ID]],#REF!,"&lt;"&amp;Veg_Table[[#This Row],[EVM_LAST_EDITED_Day]]),#REF!,0),COLUMN(#REF!),4,1,)))),""),"")</f>
        <v/>
      </c>
      <c r="W195" s="3" t="str">
        <f ca="1">IF(Veg_Table[[#This Row],[Previous_Prescription]]="","No",IF(Veg_Table[[#This Row],[Previous_Prescription]]=Veg_Table[[#This Row],[PRESCRIP]],"No","Yes"))</f>
        <v>No</v>
      </c>
      <c r="X195" s="3" t="str">
        <f>IF(Veg_Table[[#This Row],[EVM_LAST_EDITED_Day]]=Veg_Table[[#This Row],[Created_Day]],"New","Old")</f>
        <v>Old</v>
      </c>
      <c r="Y195" s="1">
        <f>IFERROR(IF(FIND("delete",LOWER(Veg_Table[[#This Row],[PI_COMMENTS]]))&gt;=1,1,0),0)</f>
        <v>0</v>
      </c>
      <c r="Z195" s="1" t="str">
        <f>_xlfn.IFNA(IF(Veg_Table[[#This Row],[EVM_LAST_EDITOR]]="","Yes",VLOOKUP(Veg_Table[[#This Row],[EVM_LAST_EDITOR]],Roster_Table[#All],15,FALSE)),"Yes")</f>
        <v>No</v>
      </c>
      <c r="AA19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95" s="1" t="str">
        <f>_xlfn.IFNA(VLOOKUP(Veg_Table[[#This Row],[EVM_LAST_EDITOR]],Roster_Table[#All],3,FALSE),"zAWRR Not in Roster")</f>
        <v>Ben</v>
      </c>
      <c r="AC195" s="1" t="str">
        <f>_xlfn.IFNA(VLOOKUP(Veg_Table[[#This Row],[EVM_LAST_EDITOR]],Roster_Table[#All],2,FALSE),"zAWRR Not in Roster")</f>
        <v>Chambers</v>
      </c>
      <c r="AD195" s="1" t="str">
        <f>IF(_xlfn.CONCAT(Veg_Table[[#This Row],[First_Name]]," ",Veg_Table[[#This Row],[Last_Name]])="zAWRR Not in Roster zAWRR Not in Roster","zAWRR Not in Roster",_xlfn.CONCAT(Veg_Table[[#This Row],[First_Name]]," ",Veg_Table[[#This Row],[Last_Name]]))</f>
        <v>Ben Chambers</v>
      </c>
      <c r="AE195">
        <v>2966899</v>
      </c>
      <c r="AF195" t="s">
        <v>2269</v>
      </c>
      <c r="AG195" t="s">
        <v>30</v>
      </c>
      <c r="AH195" t="s">
        <v>662</v>
      </c>
      <c r="AI195" t="s">
        <v>1863</v>
      </c>
      <c r="AJ195" t="s">
        <v>48</v>
      </c>
      <c r="AL195" t="s">
        <v>37</v>
      </c>
      <c r="AM195" t="s">
        <v>38</v>
      </c>
      <c r="AN195" t="s">
        <v>25</v>
      </c>
      <c r="AO195" t="s">
        <v>25</v>
      </c>
      <c r="AP195">
        <v>25</v>
      </c>
      <c r="AQ195">
        <v>120</v>
      </c>
      <c r="AS195" t="s">
        <v>51</v>
      </c>
      <c r="AT195" t="s">
        <v>515</v>
      </c>
      <c r="AU195" t="s">
        <v>25</v>
      </c>
      <c r="AW195" t="s">
        <v>2270</v>
      </c>
      <c r="AX195" t="s">
        <v>534</v>
      </c>
      <c r="AZ195">
        <v>0</v>
      </c>
      <c r="BB195" s="4"/>
      <c r="BD195" t="s">
        <v>29</v>
      </c>
      <c r="BI195" s="3"/>
      <c r="BJ195" t="s">
        <v>2097</v>
      </c>
      <c r="BK195" s="30" t="s">
        <v>360</v>
      </c>
      <c r="BL195" s="3">
        <v>43963.525847199075</v>
      </c>
      <c r="BM195" t="s">
        <v>31</v>
      </c>
      <c r="BN195" t="s">
        <v>32</v>
      </c>
      <c r="BO195" t="s">
        <v>1862</v>
      </c>
      <c r="BP195" t="s">
        <v>841</v>
      </c>
      <c r="BQ195" t="s">
        <v>826</v>
      </c>
      <c r="BR195" t="s">
        <v>28</v>
      </c>
      <c r="BS195" t="s">
        <v>28</v>
      </c>
      <c r="BT195" t="s">
        <v>803</v>
      </c>
      <c r="BU195" s="3">
        <v>43923.236378703703</v>
      </c>
      <c r="BV195" t="s">
        <v>803</v>
      </c>
      <c r="BW195" s="3">
        <v>43963.564359131946</v>
      </c>
      <c r="BX195" t="s">
        <v>2271</v>
      </c>
      <c r="CG195"/>
      <c r="CH195"/>
      <c r="CI195"/>
      <c r="CY195"/>
      <c r="DA195"/>
      <c r="DE195"/>
      <c r="DF195"/>
    </row>
    <row r="196" spans="1:110" x14ac:dyDescent="0.25">
      <c r="A196" s="1">
        <f>IF(Veg_Table[[#This Row],[VP_STATUS]]="Hold",0,IF(OR(AND(Veg_Table[[#This Row],[PRESCRIP]]="NW_No Work",Veg_Table[[#This Row],[VP_STATUS]]&lt;&gt;"No Work Required Under EVM"),AND(Veg_Table[[#This Row],[VP_STATUS]]="No Work Required Under EVM",Veg_Table[[#This Row],[PRESCRIP]]&lt;&gt;"NW_No Work")),1,0))</f>
        <v>0</v>
      </c>
      <c r="B196" s="1">
        <f>IF(Veg_Table[[#This Row],[SPECIES]]="",1,0)</f>
        <v>0</v>
      </c>
      <c r="C196" s="1">
        <f>IF(Veg_Table[[#This Row],[DIAMETER]]="",1,0)</f>
        <v>0</v>
      </c>
      <c r="D196" s="1">
        <f>IF(Veg_Table[[#This Row],[HEIGHT]]="",1,0)</f>
        <v>0</v>
      </c>
      <c r="E19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96" s="1">
        <f>IF(AND(Veg_Table[[#This Row],[TAT_RESULT]]="ABATE",Veg_Table[[#This Row],[PRESCRIP]]="NW_No Work"),1,0)</f>
        <v>0</v>
      </c>
      <c r="G196" s="1">
        <f>IF(OR(Veg_Table[[#This Row],[Prescription R-Scale]]="NA",Veg_Table[[#This Row],[Diameter R-Scale]]="NA"),0,IF(Veg_Table[[#This Row],[Diameter R-Scale]]&lt;&gt;Veg_Table[[#This Row],[Prescription R-Scale]],1,0))</f>
        <v>0</v>
      </c>
      <c r="H196" s="1">
        <f>IF(OR(AND(Veg_Table[[#This Row],[PRESCRIP]]="BC_Br Rmv", Veg_Table[[#This Row],[WOOD_MAN]]&lt;&gt;"Not Needed"),AND(Veg_Table[[#This Row],[PRESCRIP]]="BCS_Br Rmv+Trt", Veg_Table[[#This Row],[WOOD_MAN]]&lt;&gt;"Not Needed")),1,0)</f>
        <v>0</v>
      </c>
      <c r="I196" s="1">
        <f ca="1">IF(AND(Veg_Table[[#This Row],[Prescription_Changed]]="Yes",Veg_Table[[#This Row],[TAT_RESULT]]=""),1,0)</f>
        <v>0</v>
      </c>
      <c r="J196" s="1">
        <f ca="1">SUM(Veg_Table[[#This Row],[Prescription and Status do not match]:[Prescription_Edited_And_TAT_Is_Blank]])</f>
        <v>1</v>
      </c>
      <c r="K196" s="1">
        <f ca="1">IF(Veg_Table[[#This Row],[Sum of Errors]]&gt;0,1,0)</f>
        <v>1</v>
      </c>
      <c r="L196" s="1">
        <f>1</f>
        <v>1</v>
      </c>
      <c r="M19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96" s="1" t="str">
        <f>IF(OR(MID(Veg_Table[[#This Row],[PRESCRIP]],2,1)="1",MID(Veg_Table[[#This Row],[PRESCRIP]],2,1)="2",MID(Veg_Table[[#This Row],[PRESCRIP]],2,1)="3",MID(Veg_Table[[#This Row],[PRESCRIP]],2,1)="4"),_xlfn.NUMBERVALUE(MID(Veg_Table[[#This Row],[PRESCRIP]],2,1)),"NA")</f>
        <v>NA</v>
      </c>
      <c r="O196" s="1">
        <f>WEEKNUM(Veg_Table[[#This Row],[EVM_LAST_EDITED_Day]],2)</f>
        <v>20</v>
      </c>
      <c r="P196" s="25">
        <f>IFERROR(DATE(YEAR(Veg_Table[[#This Row],[EVM_LAST_EDITED2]]),MONTH(Veg_Table[[#This Row],[EVM_LAST_EDITED2]]),DAY(Veg_Table[[#This Row],[EVM_LAST_EDITED2]])),DATE(2019,1,1))</f>
        <v>43963</v>
      </c>
      <c r="Q196" s="3">
        <f>VALUE(SUBSTITUTE(Veg_Table[[#This Row],[EVM_LAST_EDITED]],",",""))</f>
        <v>43963.525847199096</v>
      </c>
      <c r="R196" s="1" t="str">
        <f>_xlfn.IFNA(IF(Veg_Table[[#This Row],[EVM_LAST_EDITOR]]="","zBlank EVM Last Editor",VLOOKUP(Veg_Table[[#This Row],[EVM_LAST_EDITOR]],Roster_Table[#All],4,FALSE)),"zAWRR Not in Roster")</f>
        <v>NCR</v>
      </c>
      <c r="S196" s="1" t="str">
        <f>_xlfn.IFNA(IF(Veg_Table[[#This Row],[EVM_LAST_EDITOR]]="","zBlank EVM Last Editor",VLOOKUP(Veg_Table[[#This Row],[EVM_LAST_EDITOR]],Roster_Table[#All],16,FALSE)),"zCompany_AWRR not in Roster")</f>
        <v>NCR_North Coast Resource Management</v>
      </c>
      <c r="T196" s="2">
        <f>IFERROR(DATE(YEAR(Veg_Table[[#This Row],[Created2]]),MONTH(Veg_Table[[#This Row],[Created2]]),DAY(Veg_Table[[#This Row],[Created2]])),DATE(2019,1,1))</f>
        <v>43703</v>
      </c>
      <c r="U196" s="3">
        <f>VALUE(SUBSTITUTE(Veg_Table[[#This Row],[Created]],",",""))</f>
        <v>43703.646944444401</v>
      </c>
      <c r="V196" s="3" t="str">
        <f ca="1">IFERROR(_xlfn.IFNA(CELL("contents",INDIRECT(_xlfn.CONCAT("Veg_Table_Production_Data!",ADDRESS(MATCH(_xlfn.MAXIFS(#REF!,#REF!,"="&amp;Veg_Table[[#This Row],[AUTO_ID]],#REF!,"&lt;"&amp;Veg_Table[[#This Row],[EVM_LAST_EDITED_Day]]),#REF!,0),COLUMN(#REF!),4,1,)))),""),"")</f>
        <v/>
      </c>
      <c r="W196" s="3" t="str">
        <f ca="1">IF(Veg_Table[[#This Row],[Previous_Prescription]]="","No",IF(Veg_Table[[#This Row],[Previous_Prescription]]=Veg_Table[[#This Row],[PRESCRIP]],"No","Yes"))</f>
        <v>No</v>
      </c>
      <c r="X196" s="3" t="str">
        <f>IF(Veg_Table[[#This Row],[EVM_LAST_EDITED_Day]]=Veg_Table[[#This Row],[Created_Day]],"New","Old")</f>
        <v>Old</v>
      </c>
      <c r="Y196" s="1">
        <f>IFERROR(IF(FIND("delete",LOWER(Veg_Table[[#This Row],[PI_COMMENTS]]))&gt;=1,1,0),0)</f>
        <v>0</v>
      </c>
      <c r="Z196" s="1" t="str">
        <f>_xlfn.IFNA(IF(Veg_Table[[#This Row],[EVM_LAST_EDITOR]]="","Yes",VLOOKUP(Veg_Table[[#This Row],[EVM_LAST_EDITOR]],Roster_Table[#All],15,FALSE)),"Yes")</f>
        <v>No</v>
      </c>
      <c r="AA19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96" s="1" t="str">
        <f>_xlfn.IFNA(VLOOKUP(Veg_Table[[#This Row],[EVM_LAST_EDITOR]],Roster_Table[#All],3,FALSE),"zAWRR Not in Roster")</f>
        <v>Ben</v>
      </c>
      <c r="AC196" s="1" t="str">
        <f>_xlfn.IFNA(VLOOKUP(Veg_Table[[#This Row],[EVM_LAST_EDITOR]],Roster_Table[#All],2,FALSE),"zAWRR Not in Roster")</f>
        <v>Chambers</v>
      </c>
      <c r="AD196" s="1" t="str">
        <f>IF(_xlfn.CONCAT(Veg_Table[[#This Row],[First_Name]]," ",Veg_Table[[#This Row],[Last_Name]])="zAWRR Not in Roster zAWRR Not in Roster","zAWRR Not in Roster",_xlfn.CONCAT(Veg_Table[[#This Row],[First_Name]]," ",Veg_Table[[#This Row],[Last_Name]]))</f>
        <v>Ben Chambers</v>
      </c>
      <c r="AE196">
        <v>1756095</v>
      </c>
      <c r="AF196" t="s">
        <v>2540</v>
      </c>
      <c r="AG196" t="s">
        <v>30</v>
      </c>
      <c r="AH196" t="s">
        <v>1413</v>
      </c>
      <c r="AI196" t="s">
        <v>1414</v>
      </c>
      <c r="AJ196" t="s">
        <v>48</v>
      </c>
      <c r="AK196" t="s">
        <v>28</v>
      </c>
      <c r="AL196" t="s">
        <v>368</v>
      </c>
      <c r="AM196" t="s">
        <v>40</v>
      </c>
      <c r="AN196" t="s">
        <v>25</v>
      </c>
      <c r="AO196" t="s">
        <v>25</v>
      </c>
      <c r="AP196">
        <v>22</v>
      </c>
      <c r="AQ196">
        <v>45</v>
      </c>
      <c r="AR196" t="s">
        <v>28</v>
      </c>
      <c r="AS196" t="s">
        <v>990</v>
      </c>
      <c r="AT196" t="s">
        <v>515</v>
      </c>
      <c r="AU196" t="s">
        <v>25</v>
      </c>
      <c r="AV196" t="s">
        <v>28</v>
      </c>
      <c r="AW196" t="s">
        <v>2541</v>
      </c>
      <c r="AX196" t="s">
        <v>534</v>
      </c>
      <c r="AY196" t="s">
        <v>28</v>
      </c>
      <c r="AZ196"/>
      <c r="BA196" t="s">
        <v>28</v>
      </c>
      <c r="BB196" s="4"/>
      <c r="BC196" t="s">
        <v>28</v>
      </c>
      <c r="BD196" t="s">
        <v>29</v>
      </c>
      <c r="BF196" t="s">
        <v>28</v>
      </c>
      <c r="BG196" t="s">
        <v>28</v>
      </c>
      <c r="BH196" t="s">
        <v>28</v>
      </c>
      <c r="BI196" s="3"/>
      <c r="BJ196" t="s">
        <v>463</v>
      </c>
      <c r="BK196" s="30" t="s">
        <v>360</v>
      </c>
      <c r="BL196" s="3">
        <v>43963.525847199075</v>
      </c>
      <c r="BM196" t="s">
        <v>31</v>
      </c>
      <c r="BN196" t="s">
        <v>32</v>
      </c>
      <c r="BO196" t="s">
        <v>2258</v>
      </c>
      <c r="BP196" t="s">
        <v>2259</v>
      </c>
      <c r="BQ196" t="s">
        <v>826</v>
      </c>
      <c r="BR196" t="s">
        <v>28</v>
      </c>
      <c r="BS196" t="s">
        <v>28</v>
      </c>
      <c r="BT196" t="s">
        <v>962</v>
      </c>
      <c r="BU196" s="3">
        <v>43703.646944444445</v>
      </c>
      <c r="BV196" t="s">
        <v>803</v>
      </c>
      <c r="BW196" s="3">
        <v>43963.564296458331</v>
      </c>
      <c r="BX196" t="s">
        <v>2542</v>
      </c>
      <c r="CG196"/>
      <c r="CH196"/>
      <c r="CI196"/>
      <c r="CY196"/>
      <c r="DA196"/>
      <c r="DE196"/>
      <c r="DF196"/>
    </row>
    <row r="197" spans="1:110" x14ac:dyDescent="0.25">
      <c r="A197" s="1">
        <f>IF(Veg_Table[[#This Row],[VP_STATUS]]="Hold",0,IF(OR(AND(Veg_Table[[#This Row],[PRESCRIP]]="NW_No Work",Veg_Table[[#This Row],[VP_STATUS]]&lt;&gt;"No Work Required Under EVM"),AND(Veg_Table[[#This Row],[VP_STATUS]]="No Work Required Under EVM",Veg_Table[[#This Row],[PRESCRIP]]&lt;&gt;"NW_No Work")),1,0))</f>
        <v>0</v>
      </c>
      <c r="B197" s="1">
        <f>IF(Veg_Table[[#This Row],[SPECIES]]="",1,0)</f>
        <v>0</v>
      </c>
      <c r="C197" s="1">
        <f>IF(Veg_Table[[#This Row],[DIAMETER]]="",1,0)</f>
        <v>0</v>
      </c>
      <c r="D197" s="1">
        <f>IF(Veg_Table[[#This Row],[HEIGHT]]="",1,0)</f>
        <v>0</v>
      </c>
      <c r="E19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97" s="1">
        <f>IF(AND(Veg_Table[[#This Row],[TAT_RESULT]]="ABATE",Veg_Table[[#This Row],[PRESCRIP]]="NW_No Work"),1,0)</f>
        <v>0</v>
      </c>
      <c r="G197" s="1">
        <f>IF(OR(Veg_Table[[#This Row],[Prescription R-Scale]]="NA",Veg_Table[[#This Row],[Diameter R-Scale]]="NA"),0,IF(Veg_Table[[#This Row],[Diameter R-Scale]]&lt;&gt;Veg_Table[[#This Row],[Prescription R-Scale]],1,0))</f>
        <v>0</v>
      </c>
      <c r="H197" s="1">
        <f>IF(OR(AND(Veg_Table[[#This Row],[PRESCRIP]]="BC_Br Rmv", Veg_Table[[#This Row],[WOOD_MAN]]&lt;&gt;"Not Needed"),AND(Veg_Table[[#This Row],[PRESCRIP]]="BCS_Br Rmv+Trt", Veg_Table[[#This Row],[WOOD_MAN]]&lt;&gt;"Not Needed")),1,0)</f>
        <v>0</v>
      </c>
      <c r="I197" s="1">
        <f ca="1">IF(AND(Veg_Table[[#This Row],[Prescription_Changed]]="Yes",Veg_Table[[#This Row],[TAT_RESULT]]=""),1,0)</f>
        <v>0</v>
      </c>
      <c r="J197" s="1">
        <f ca="1">SUM(Veg_Table[[#This Row],[Prescription and Status do not match]:[Prescription_Edited_And_TAT_Is_Blank]])</f>
        <v>1</v>
      </c>
      <c r="K197" s="1">
        <f ca="1">IF(Veg_Table[[#This Row],[Sum of Errors]]&gt;0,1,0)</f>
        <v>1</v>
      </c>
      <c r="L197" s="1">
        <f>1</f>
        <v>1</v>
      </c>
      <c r="M19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97" s="1" t="str">
        <f>IF(OR(MID(Veg_Table[[#This Row],[PRESCRIP]],2,1)="1",MID(Veg_Table[[#This Row],[PRESCRIP]],2,1)="2",MID(Veg_Table[[#This Row],[PRESCRIP]],2,1)="3",MID(Veg_Table[[#This Row],[PRESCRIP]],2,1)="4"),_xlfn.NUMBERVALUE(MID(Veg_Table[[#This Row],[PRESCRIP]],2,1)),"NA")</f>
        <v>NA</v>
      </c>
      <c r="O197" s="1">
        <f>WEEKNUM(Veg_Table[[#This Row],[EVM_LAST_EDITED_Day]],2)</f>
        <v>20</v>
      </c>
      <c r="P197" s="25">
        <f>IFERROR(DATE(YEAR(Veg_Table[[#This Row],[EVM_LAST_EDITED2]]),MONTH(Veg_Table[[#This Row],[EVM_LAST_EDITED2]]),DAY(Veg_Table[[#This Row],[EVM_LAST_EDITED2]])),DATE(2019,1,1))</f>
        <v>43963</v>
      </c>
      <c r="Q197" s="3">
        <f>VALUE(SUBSTITUTE(Veg_Table[[#This Row],[EVM_LAST_EDITED]],",",""))</f>
        <v>43963.529133217598</v>
      </c>
      <c r="R197" s="1" t="str">
        <f>_xlfn.IFNA(IF(Veg_Table[[#This Row],[EVM_LAST_EDITOR]]="","zBlank EVM Last Editor",VLOOKUP(Veg_Table[[#This Row],[EVM_LAST_EDITOR]],Roster_Table[#All],4,FALSE)),"zAWRR Not in Roster")</f>
        <v>zAWRR Not in Roster</v>
      </c>
      <c r="S197" s="1" t="str">
        <f>_xlfn.IFNA(IF(Veg_Table[[#This Row],[EVM_LAST_EDITOR]]="","zBlank EVM Last Editor",VLOOKUP(Veg_Table[[#This Row],[EVM_LAST_EDITOR]],Roster_Table[#All],16,FALSE)),"zCompany_AWRR not in Roster")</f>
        <v>zCompany_AWRR not in Roster</v>
      </c>
      <c r="T197" s="2">
        <f>IFERROR(DATE(YEAR(Veg_Table[[#This Row],[Created2]]),MONTH(Veg_Table[[#This Row],[Created2]]),DAY(Veg_Table[[#This Row],[Created2]])),DATE(2019,1,1))</f>
        <v>43860</v>
      </c>
      <c r="U197" s="3">
        <f>VALUE(SUBSTITUTE(Veg_Table[[#This Row],[Created]],",",""))</f>
        <v>43860.525601851798</v>
      </c>
      <c r="V197" s="3" t="str">
        <f ca="1">IFERROR(_xlfn.IFNA(CELL("contents",INDIRECT(_xlfn.CONCAT("Veg_Table_Production_Data!",ADDRESS(MATCH(_xlfn.MAXIFS(#REF!,#REF!,"="&amp;Veg_Table[[#This Row],[AUTO_ID]],#REF!,"&lt;"&amp;Veg_Table[[#This Row],[EVM_LAST_EDITED_Day]]),#REF!,0),COLUMN(#REF!),4,1,)))),""),"")</f>
        <v/>
      </c>
      <c r="W197" s="3" t="str">
        <f ca="1">IF(Veg_Table[[#This Row],[Previous_Prescription]]="","No",IF(Veg_Table[[#This Row],[Previous_Prescription]]=Veg_Table[[#This Row],[PRESCRIP]],"No","Yes"))</f>
        <v>No</v>
      </c>
      <c r="X197" s="3" t="str">
        <f>IF(Veg_Table[[#This Row],[EVM_LAST_EDITED_Day]]=Veg_Table[[#This Row],[Created_Day]],"New","Old")</f>
        <v>Old</v>
      </c>
      <c r="Y197" s="1">
        <f>IFERROR(IF(FIND("delete",LOWER(Veg_Table[[#This Row],[PI_COMMENTS]]))&gt;=1,1,0),0)</f>
        <v>0</v>
      </c>
      <c r="Z197" s="1" t="str">
        <f>_xlfn.IFNA(IF(Veg_Table[[#This Row],[EVM_LAST_EDITOR]]="","Yes",VLOOKUP(Veg_Table[[#This Row],[EVM_LAST_EDITOR]],Roster_Table[#All],15,FALSE)),"Yes")</f>
        <v>Yes</v>
      </c>
      <c r="AA19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97" s="1" t="str">
        <f>_xlfn.IFNA(VLOOKUP(Veg_Table[[#This Row],[EVM_LAST_EDITOR]],Roster_Table[#All],3,FALSE),"zAWRR Not in Roster")</f>
        <v>zAWRR Not in Roster</v>
      </c>
      <c r="AC197" s="1" t="str">
        <f>_xlfn.IFNA(VLOOKUP(Veg_Table[[#This Row],[EVM_LAST_EDITOR]],Roster_Table[#All],2,FALSE),"zAWRR Not in Roster")</f>
        <v>zAWRR Not in Roster</v>
      </c>
      <c r="AD197" s="1" t="str">
        <f>IF(_xlfn.CONCAT(Veg_Table[[#This Row],[First_Name]]," ",Veg_Table[[#This Row],[Last_Name]])="zAWRR Not in Roster zAWRR Not in Roster","zAWRR Not in Roster",_xlfn.CONCAT(Veg_Table[[#This Row],[First_Name]]," ",Veg_Table[[#This Row],[Last_Name]]))</f>
        <v>zAWRR Not in Roster</v>
      </c>
      <c r="AE197">
        <v>1777068</v>
      </c>
      <c r="AF197" t="s">
        <v>3714</v>
      </c>
      <c r="AG197" t="s">
        <v>30</v>
      </c>
      <c r="AH197" t="s">
        <v>3715</v>
      </c>
      <c r="AI197" t="s">
        <v>3716</v>
      </c>
      <c r="AJ197" t="s">
        <v>820</v>
      </c>
      <c r="AK197" t="s">
        <v>28</v>
      </c>
      <c r="AL197" t="s">
        <v>37</v>
      </c>
      <c r="AM197" t="s">
        <v>23</v>
      </c>
      <c r="AN197" t="s">
        <v>25</v>
      </c>
      <c r="AO197" t="s">
        <v>25</v>
      </c>
      <c r="AP197">
        <v>14</v>
      </c>
      <c r="AQ197">
        <v>27</v>
      </c>
      <c r="AR197" t="s">
        <v>28</v>
      </c>
      <c r="AS197" t="s">
        <v>901</v>
      </c>
      <c r="AT197" t="s">
        <v>843</v>
      </c>
      <c r="AU197" t="s">
        <v>25</v>
      </c>
      <c r="AV197" t="s">
        <v>28</v>
      </c>
      <c r="AW197" t="s">
        <v>3717</v>
      </c>
      <c r="AX197" t="s">
        <v>898</v>
      </c>
      <c r="AY197" t="s">
        <v>28</v>
      </c>
      <c r="AZ197"/>
      <c r="BA197" t="s">
        <v>901</v>
      </c>
      <c r="BB197" s="4">
        <v>43882.655891203707</v>
      </c>
      <c r="BC197" t="s">
        <v>1057</v>
      </c>
      <c r="BD197" t="s">
        <v>29</v>
      </c>
      <c r="BF197" t="s">
        <v>28</v>
      </c>
      <c r="BG197" t="s">
        <v>534</v>
      </c>
      <c r="BH197" t="s">
        <v>28</v>
      </c>
      <c r="BI197" s="3">
        <v>43957</v>
      </c>
      <c r="BJ197" t="s">
        <v>4901</v>
      </c>
      <c r="BK197" s="30" t="s">
        <v>859</v>
      </c>
      <c r="BL197" s="3">
        <v>43963.529133217591</v>
      </c>
      <c r="BM197" t="s">
        <v>31</v>
      </c>
      <c r="BN197" t="s">
        <v>32</v>
      </c>
      <c r="BO197" t="s">
        <v>3718</v>
      </c>
      <c r="BP197" t="s">
        <v>3719</v>
      </c>
      <c r="BQ197" t="s">
        <v>826</v>
      </c>
      <c r="BR197" t="s">
        <v>28</v>
      </c>
      <c r="BS197" t="s">
        <v>28</v>
      </c>
      <c r="BT197" t="s">
        <v>44</v>
      </c>
      <c r="BU197" s="3">
        <v>43860.525601851848</v>
      </c>
      <c r="BV197" t="s">
        <v>803</v>
      </c>
      <c r="BW197" s="3">
        <v>43963.564296458331</v>
      </c>
      <c r="BX197" t="s">
        <v>3720</v>
      </c>
      <c r="CG197"/>
      <c r="CH197"/>
      <c r="CI197"/>
      <c r="CY197"/>
      <c r="DA197"/>
      <c r="DE197"/>
      <c r="DF197"/>
    </row>
    <row r="198" spans="1:110" x14ac:dyDescent="0.25">
      <c r="A198" s="1">
        <f>IF(Veg_Table[[#This Row],[VP_STATUS]]="Hold",0,IF(OR(AND(Veg_Table[[#This Row],[PRESCRIP]]="NW_No Work",Veg_Table[[#This Row],[VP_STATUS]]&lt;&gt;"No Work Required Under EVM"),AND(Veg_Table[[#This Row],[VP_STATUS]]="No Work Required Under EVM",Veg_Table[[#This Row],[PRESCRIP]]&lt;&gt;"NW_No Work")),1,0))</f>
        <v>0</v>
      </c>
      <c r="B198" s="1">
        <f>IF(Veg_Table[[#This Row],[SPECIES]]="",1,0)</f>
        <v>0</v>
      </c>
      <c r="C198" s="1">
        <f>IF(Veg_Table[[#This Row],[DIAMETER]]="",1,0)</f>
        <v>0</v>
      </c>
      <c r="D198" s="1">
        <f>IF(Veg_Table[[#This Row],[HEIGHT]]="",1,0)</f>
        <v>0</v>
      </c>
      <c r="E19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98" s="1">
        <f>IF(AND(Veg_Table[[#This Row],[TAT_RESULT]]="ABATE",Veg_Table[[#This Row],[PRESCRIP]]="NW_No Work"),1,0)</f>
        <v>0</v>
      </c>
      <c r="G198" s="1">
        <f>IF(OR(Veg_Table[[#This Row],[Prescription R-Scale]]="NA",Veg_Table[[#This Row],[Diameter R-Scale]]="NA"),0,IF(Veg_Table[[#This Row],[Diameter R-Scale]]&lt;&gt;Veg_Table[[#This Row],[Prescription R-Scale]],1,0))</f>
        <v>0</v>
      </c>
      <c r="H198" s="1">
        <f>IF(OR(AND(Veg_Table[[#This Row],[PRESCRIP]]="BC_Br Rmv", Veg_Table[[#This Row],[WOOD_MAN]]&lt;&gt;"Not Needed"),AND(Veg_Table[[#This Row],[PRESCRIP]]="BCS_Br Rmv+Trt", Veg_Table[[#This Row],[WOOD_MAN]]&lt;&gt;"Not Needed")),1,0)</f>
        <v>0</v>
      </c>
      <c r="I198" s="1">
        <f ca="1">IF(AND(Veg_Table[[#This Row],[Prescription_Changed]]="Yes",Veg_Table[[#This Row],[TAT_RESULT]]=""),1,0)</f>
        <v>0</v>
      </c>
      <c r="J198" s="1">
        <f ca="1">SUM(Veg_Table[[#This Row],[Prescription and Status do not match]:[Prescription_Edited_And_TAT_Is_Blank]])</f>
        <v>1</v>
      </c>
      <c r="K198" s="1">
        <f ca="1">IF(Veg_Table[[#This Row],[Sum of Errors]]&gt;0,1,0)</f>
        <v>1</v>
      </c>
      <c r="L198" s="1">
        <f>1</f>
        <v>1</v>
      </c>
      <c r="M19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98" s="1">
        <f>IF(OR(MID(Veg_Table[[#This Row],[PRESCRIP]],2,1)="1",MID(Veg_Table[[#This Row],[PRESCRIP]],2,1)="2",MID(Veg_Table[[#This Row],[PRESCRIP]],2,1)="3",MID(Veg_Table[[#This Row],[PRESCRIP]],2,1)="4"),_xlfn.NUMBERVALUE(MID(Veg_Table[[#This Row],[PRESCRIP]],2,1)),"NA")</f>
        <v>1</v>
      </c>
      <c r="O198" s="1">
        <f>WEEKNUM(Veg_Table[[#This Row],[EVM_LAST_EDITED_Day]],2)</f>
        <v>20</v>
      </c>
      <c r="P198" s="25">
        <f>IFERROR(DATE(YEAR(Veg_Table[[#This Row],[EVM_LAST_EDITED2]]),MONTH(Veg_Table[[#This Row],[EVM_LAST_EDITED2]]),DAY(Veg_Table[[#This Row],[EVM_LAST_EDITED2]])),DATE(2019,1,1))</f>
        <v>43963</v>
      </c>
      <c r="Q198" s="3">
        <f>VALUE(SUBSTITUTE(Veg_Table[[#This Row],[EVM_LAST_EDITED]],",",""))</f>
        <v>43963.531484884297</v>
      </c>
      <c r="R198" s="1" t="str">
        <f>_xlfn.IFNA(IF(Veg_Table[[#This Row],[EVM_LAST_EDITOR]]="","zBlank EVM Last Editor",VLOOKUP(Veg_Table[[#This Row],[EVM_LAST_EDITOR]],Roster_Table[#All],4,FALSE)),"zAWRR Not in Roster")</f>
        <v>zAWRR Not in Roster</v>
      </c>
      <c r="S198" s="1" t="str">
        <f>_xlfn.IFNA(IF(Veg_Table[[#This Row],[EVM_LAST_EDITOR]]="","zBlank EVM Last Editor",VLOOKUP(Veg_Table[[#This Row],[EVM_LAST_EDITOR]],Roster_Table[#All],16,FALSE)),"zCompany_AWRR not in Roster")</f>
        <v>zCompany_AWRR not in Roster</v>
      </c>
      <c r="T198" s="2">
        <f>IFERROR(DATE(YEAR(Veg_Table[[#This Row],[Created2]]),MONTH(Veg_Table[[#This Row],[Created2]]),DAY(Veg_Table[[#This Row],[Created2]])),DATE(2019,1,1))</f>
        <v>43880</v>
      </c>
      <c r="U198" s="3">
        <f>VALUE(SUBSTITUTE(Veg_Table[[#This Row],[Created]],",",""))</f>
        <v>43880.510462963</v>
      </c>
      <c r="V198" s="3" t="str">
        <f ca="1">IFERROR(_xlfn.IFNA(CELL("contents",INDIRECT(_xlfn.CONCAT("Veg_Table_Production_Data!",ADDRESS(MATCH(_xlfn.MAXIFS(#REF!,#REF!,"="&amp;Veg_Table[[#This Row],[AUTO_ID]],#REF!,"&lt;"&amp;Veg_Table[[#This Row],[EVM_LAST_EDITED_Day]]),#REF!,0),COLUMN(#REF!),4,1,)))),""),"")</f>
        <v/>
      </c>
      <c r="W198" s="3" t="str">
        <f ca="1">IF(Veg_Table[[#This Row],[Previous_Prescription]]="","No",IF(Veg_Table[[#This Row],[Previous_Prescription]]=Veg_Table[[#This Row],[PRESCRIP]],"No","Yes"))</f>
        <v>No</v>
      </c>
      <c r="X198" s="3" t="str">
        <f>IF(Veg_Table[[#This Row],[EVM_LAST_EDITED_Day]]=Veg_Table[[#This Row],[Created_Day]],"New","Old")</f>
        <v>Old</v>
      </c>
      <c r="Y198" s="1">
        <f>IFERROR(IF(FIND("delete",LOWER(Veg_Table[[#This Row],[PI_COMMENTS]]))&gt;=1,1,0),0)</f>
        <v>0</v>
      </c>
      <c r="Z198" s="1" t="str">
        <f>_xlfn.IFNA(IF(Veg_Table[[#This Row],[EVM_LAST_EDITOR]]="","Yes",VLOOKUP(Veg_Table[[#This Row],[EVM_LAST_EDITOR]],Roster_Table[#All],15,FALSE)),"Yes")</f>
        <v>Yes</v>
      </c>
      <c r="AA19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98" s="1" t="str">
        <f>_xlfn.IFNA(VLOOKUP(Veg_Table[[#This Row],[EVM_LAST_EDITOR]],Roster_Table[#All],3,FALSE),"zAWRR Not in Roster")</f>
        <v>zAWRR Not in Roster</v>
      </c>
      <c r="AC198" s="1" t="str">
        <f>_xlfn.IFNA(VLOOKUP(Veg_Table[[#This Row],[EVM_LAST_EDITOR]],Roster_Table[#All],2,FALSE),"zAWRR Not in Roster")</f>
        <v>zAWRR Not in Roster</v>
      </c>
      <c r="AD198" s="1" t="str">
        <f>IF(_xlfn.CONCAT(Veg_Table[[#This Row],[First_Name]]," ",Veg_Table[[#This Row],[Last_Name]])="zAWRR Not in Roster zAWRR Not in Roster","zAWRR Not in Roster",_xlfn.CONCAT(Veg_Table[[#This Row],[First_Name]]," ",Veg_Table[[#This Row],[Last_Name]]))</f>
        <v>zAWRR Not in Roster</v>
      </c>
      <c r="AE198">
        <v>1779705</v>
      </c>
      <c r="AF198" t="s">
        <v>2771</v>
      </c>
      <c r="AG198" t="s">
        <v>30</v>
      </c>
      <c r="AH198" t="s">
        <v>1736</v>
      </c>
      <c r="AI198" t="s">
        <v>1808</v>
      </c>
      <c r="AJ198" t="s">
        <v>820</v>
      </c>
      <c r="AL198" t="s">
        <v>1024</v>
      </c>
      <c r="AM198" t="s">
        <v>875</v>
      </c>
      <c r="AN198" t="s">
        <v>25</v>
      </c>
      <c r="AO198" t="s">
        <v>25</v>
      </c>
      <c r="AP198">
        <v>10</v>
      </c>
      <c r="AQ198">
        <v>39</v>
      </c>
      <c r="AS198" t="s">
        <v>45</v>
      </c>
      <c r="AT198" t="s">
        <v>522</v>
      </c>
      <c r="AU198" t="s">
        <v>25</v>
      </c>
      <c r="AV198" t="s">
        <v>519</v>
      </c>
      <c r="AW198" t="s">
        <v>2772</v>
      </c>
      <c r="AX198" t="s">
        <v>534</v>
      </c>
      <c r="AZ198">
        <v>5493532</v>
      </c>
      <c r="BA198" t="s">
        <v>45</v>
      </c>
      <c r="BB198" s="4">
        <v>43941.667011284721</v>
      </c>
      <c r="BD198" t="s">
        <v>29</v>
      </c>
      <c r="BG198" t="s">
        <v>534</v>
      </c>
      <c r="BI198" s="3">
        <v>43957</v>
      </c>
      <c r="BJ198" t="s">
        <v>4924</v>
      </c>
      <c r="BK198" s="30" t="s">
        <v>859</v>
      </c>
      <c r="BL198" s="3">
        <v>43963.531484884261</v>
      </c>
      <c r="BM198" t="s">
        <v>31</v>
      </c>
      <c r="BN198" t="s">
        <v>32</v>
      </c>
      <c r="BO198" t="s">
        <v>1737</v>
      </c>
      <c r="BP198" t="s">
        <v>1738</v>
      </c>
      <c r="BQ198" t="s">
        <v>826</v>
      </c>
      <c r="BR198" t="s">
        <v>28</v>
      </c>
      <c r="BS198" t="s">
        <v>28</v>
      </c>
      <c r="BT198" t="s">
        <v>1028</v>
      </c>
      <c r="BU198" s="3">
        <v>43880.510462962964</v>
      </c>
      <c r="BV198" t="s">
        <v>803</v>
      </c>
      <c r="BW198" s="3">
        <v>43963.564296458331</v>
      </c>
      <c r="BX198" t="s">
        <v>2773</v>
      </c>
      <c r="CG198"/>
      <c r="CH198"/>
      <c r="CI198"/>
      <c r="CY198"/>
      <c r="DA198"/>
      <c r="DE198"/>
      <c r="DF198"/>
    </row>
    <row r="199" spans="1:110" x14ac:dyDescent="0.25">
      <c r="A199" s="1">
        <f>IF(Veg_Table[[#This Row],[VP_STATUS]]="Hold",0,IF(OR(AND(Veg_Table[[#This Row],[PRESCRIP]]="NW_No Work",Veg_Table[[#This Row],[VP_STATUS]]&lt;&gt;"No Work Required Under EVM"),AND(Veg_Table[[#This Row],[VP_STATUS]]="No Work Required Under EVM",Veg_Table[[#This Row],[PRESCRIP]]&lt;&gt;"NW_No Work")),1,0))</f>
        <v>0</v>
      </c>
      <c r="B199" s="1">
        <f>IF(Veg_Table[[#This Row],[SPECIES]]="",1,0)</f>
        <v>0</v>
      </c>
      <c r="C199" s="1">
        <f>IF(Veg_Table[[#This Row],[DIAMETER]]="",1,0)</f>
        <v>0</v>
      </c>
      <c r="D199" s="1">
        <f>IF(Veg_Table[[#This Row],[HEIGHT]]="",1,0)</f>
        <v>0</v>
      </c>
      <c r="E19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199" s="1">
        <f>IF(AND(Veg_Table[[#This Row],[TAT_RESULT]]="ABATE",Veg_Table[[#This Row],[PRESCRIP]]="NW_No Work"),1,0)</f>
        <v>0</v>
      </c>
      <c r="G199" s="1">
        <f>IF(OR(Veg_Table[[#This Row],[Prescription R-Scale]]="NA",Veg_Table[[#This Row],[Diameter R-Scale]]="NA"),0,IF(Veg_Table[[#This Row],[Diameter R-Scale]]&lt;&gt;Veg_Table[[#This Row],[Prescription R-Scale]],1,0))</f>
        <v>0</v>
      </c>
      <c r="H199" s="1">
        <f>IF(OR(AND(Veg_Table[[#This Row],[PRESCRIP]]="BC_Br Rmv", Veg_Table[[#This Row],[WOOD_MAN]]&lt;&gt;"Not Needed"),AND(Veg_Table[[#This Row],[PRESCRIP]]="BCS_Br Rmv+Trt", Veg_Table[[#This Row],[WOOD_MAN]]&lt;&gt;"Not Needed")),1,0)</f>
        <v>0</v>
      </c>
      <c r="I199" s="1">
        <f ca="1">IF(AND(Veg_Table[[#This Row],[Prescription_Changed]]="Yes",Veg_Table[[#This Row],[TAT_RESULT]]=""),1,0)</f>
        <v>0</v>
      </c>
      <c r="J199" s="1">
        <f ca="1">SUM(Veg_Table[[#This Row],[Prescription and Status do not match]:[Prescription_Edited_And_TAT_Is_Blank]])</f>
        <v>1</v>
      </c>
      <c r="K199" s="1">
        <f ca="1">IF(Veg_Table[[#This Row],[Sum of Errors]]&gt;0,1,0)</f>
        <v>1</v>
      </c>
      <c r="L199" s="1">
        <f>1</f>
        <v>1</v>
      </c>
      <c r="M19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99" s="1">
        <f>IF(OR(MID(Veg_Table[[#This Row],[PRESCRIP]],2,1)="1",MID(Veg_Table[[#This Row],[PRESCRIP]],2,1)="2",MID(Veg_Table[[#This Row],[PRESCRIP]],2,1)="3",MID(Veg_Table[[#This Row],[PRESCRIP]],2,1)="4"),_xlfn.NUMBERVALUE(MID(Veg_Table[[#This Row],[PRESCRIP]],2,1)),"NA")</f>
        <v>1</v>
      </c>
      <c r="O199" s="1">
        <f>WEEKNUM(Veg_Table[[#This Row],[EVM_LAST_EDITED_Day]],2)</f>
        <v>20</v>
      </c>
      <c r="P199" s="25">
        <f>IFERROR(DATE(YEAR(Veg_Table[[#This Row],[EVM_LAST_EDITED2]]),MONTH(Veg_Table[[#This Row],[EVM_LAST_EDITED2]]),DAY(Veg_Table[[#This Row],[EVM_LAST_EDITED2]])),DATE(2019,1,1))</f>
        <v>43963</v>
      </c>
      <c r="Q199" s="3">
        <f>VALUE(SUBSTITUTE(Veg_Table[[#This Row],[EVM_LAST_EDITED]],",",""))</f>
        <v>43963.539664768497</v>
      </c>
      <c r="R199" s="1" t="str">
        <f>_xlfn.IFNA(IF(Veg_Table[[#This Row],[EVM_LAST_EDITOR]]="","zBlank EVM Last Editor",VLOOKUP(Veg_Table[[#This Row],[EVM_LAST_EDITOR]],Roster_Table[#All],4,FALSE)),"zAWRR Not in Roster")</f>
        <v>zAWRR Not in Roster</v>
      </c>
      <c r="S199" s="1" t="str">
        <f>_xlfn.IFNA(IF(Veg_Table[[#This Row],[EVM_LAST_EDITOR]]="","zBlank EVM Last Editor",VLOOKUP(Veg_Table[[#This Row],[EVM_LAST_EDITOR]],Roster_Table[#All],16,FALSE)),"zCompany_AWRR not in Roster")</f>
        <v>zCompany_AWRR not in Roster</v>
      </c>
      <c r="T199" s="2">
        <f>IFERROR(DATE(YEAR(Veg_Table[[#This Row],[Created2]]),MONTH(Veg_Table[[#This Row],[Created2]]),DAY(Veg_Table[[#This Row],[Created2]])),DATE(2019,1,1))</f>
        <v>43881</v>
      </c>
      <c r="U199" s="3">
        <f>VALUE(SUBSTITUTE(Veg_Table[[#This Row],[Created]],",",""))</f>
        <v>43881.6707523148</v>
      </c>
      <c r="V199" s="3" t="str">
        <f ca="1">IFERROR(_xlfn.IFNA(CELL("contents",INDIRECT(_xlfn.CONCAT("Veg_Table_Production_Data!",ADDRESS(MATCH(_xlfn.MAXIFS(#REF!,#REF!,"="&amp;Veg_Table[[#This Row],[AUTO_ID]],#REF!,"&lt;"&amp;Veg_Table[[#This Row],[EVM_LAST_EDITED_Day]]),#REF!,0),COLUMN(#REF!),4,1,)))),""),"")</f>
        <v/>
      </c>
      <c r="W199" s="3" t="str">
        <f ca="1">IF(Veg_Table[[#This Row],[Previous_Prescription]]="","No",IF(Veg_Table[[#This Row],[Previous_Prescription]]=Veg_Table[[#This Row],[PRESCRIP]],"No","Yes"))</f>
        <v>No</v>
      </c>
      <c r="X199" s="3" t="str">
        <f>IF(Veg_Table[[#This Row],[EVM_LAST_EDITED_Day]]=Veg_Table[[#This Row],[Created_Day]],"New","Old")</f>
        <v>Old</v>
      </c>
      <c r="Y199" s="1">
        <f>IFERROR(IF(FIND("delete",LOWER(Veg_Table[[#This Row],[PI_COMMENTS]]))&gt;=1,1,0),0)</f>
        <v>0</v>
      </c>
      <c r="Z199" s="1" t="str">
        <f>_xlfn.IFNA(IF(Veg_Table[[#This Row],[EVM_LAST_EDITOR]]="","Yes",VLOOKUP(Veg_Table[[#This Row],[EVM_LAST_EDITOR]],Roster_Table[#All],15,FALSE)),"Yes")</f>
        <v>Yes</v>
      </c>
      <c r="AA19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99" s="1" t="str">
        <f>_xlfn.IFNA(VLOOKUP(Veg_Table[[#This Row],[EVM_LAST_EDITOR]],Roster_Table[#All],3,FALSE),"zAWRR Not in Roster")</f>
        <v>zAWRR Not in Roster</v>
      </c>
      <c r="AC199" s="1" t="str">
        <f>_xlfn.IFNA(VLOOKUP(Veg_Table[[#This Row],[EVM_LAST_EDITOR]],Roster_Table[#All],2,FALSE),"zAWRR Not in Roster")</f>
        <v>zAWRR Not in Roster</v>
      </c>
      <c r="AD199" s="1" t="str">
        <f>IF(_xlfn.CONCAT(Veg_Table[[#This Row],[First_Name]]," ",Veg_Table[[#This Row],[Last_Name]])="zAWRR Not in Roster zAWRR Not in Roster","zAWRR Not in Roster",_xlfn.CONCAT(Veg_Table[[#This Row],[First_Name]]," ",Veg_Table[[#This Row],[Last_Name]]))</f>
        <v>zAWRR Not in Roster</v>
      </c>
      <c r="AE199">
        <v>1780168</v>
      </c>
      <c r="AF199" t="s">
        <v>4925</v>
      </c>
      <c r="AG199" t="s">
        <v>30</v>
      </c>
      <c r="AH199" t="s">
        <v>714</v>
      </c>
      <c r="AI199" t="s">
        <v>725</v>
      </c>
      <c r="AJ199" t="s">
        <v>820</v>
      </c>
      <c r="AK199" t="s">
        <v>28</v>
      </c>
      <c r="AL199" t="s">
        <v>830</v>
      </c>
      <c r="AM199" t="s">
        <v>38</v>
      </c>
      <c r="AN199" t="s">
        <v>25</v>
      </c>
      <c r="AO199" t="s">
        <v>25</v>
      </c>
      <c r="AP199">
        <v>9</v>
      </c>
      <c r="AQ199">
        <v>60</v>
      </c>
      <c r="AR199" t="s">
        <v>28</v>
      </c>
      <c r="AS199" t="s">
        <v>45</v>
      </c>
      <c r="AT199" t="s">
        <v>515</v>
      </c>
      <c r="AU199" t="s">
        <v>25</v>
      </c>
      <c r="AV199" t="s">
        <v>28</v>
      </c>
      <c r="AW199" t="s">
        <v>4926</v>
      </c>
      <c r="AX199" t="s">
        <v>534</v>
      </c>
      <c r="AY199" t="s">
        <v>28</v>
      </c>
      <c r="AZ199"/>
      <c r="BA199" t="s">
        <v>45</v>
      </c>
      <c r="BB199" s="4">
        <v>43910</v>
      </c>
      <c r="BC199" t="s">
        <v>873</v>
      </c>
      <c r="BD199" t="s">
        <v>29</v>
      </c>
      <c r="BF199" t="s">
        <v>28</v>
      </c>
      <c r="BG199" t="s">
        <v>534</v>
      </c>
      <c r="BH199" t="s">
        <v>28</v>
      </c>
      <c r="BI199" s="3">
        <v>43957</v>
      </c>
      <c r="BJ199" t="s">
        <v>4927</v>
      </c>
      <c r="BK199" s="30" t="s">
        <v>859</v>
      </c>
      <c r="BL199" s="3">
        <v>43963.539664768519</v>
      </c>
      <c r="BM199" t="s">
        <v>31</v>
      </c>
      <c r="BN199" t="s">
        <v>32</v>
      </c>
      <c r="BO199" t="s">
        <v>1208</v>
      </c>
      <c r="BP199" t="s">
        <v>1209</v>
      </c>
      <c r="BQ199" t="s">
        <v>826</v>
      </c>
      <c r="BR199" t="s">
        <v>28</v>
      </c>
      <c r="BS199" t="s">
        <v>28</v>
      </c>
      <c r="BT199" t="s">
        <v>835</v>
      </c>
      <c r="BU199" s="3">
        <v>43881.670752314814</v>
      </c>
      <c r="BV199" t="s">
        <v>803</v>
      </c>
      <c r="BW199" s="3">
        <v>43963.564296458331</v>
      </c>
      <c r="BX199" t="s">
        <v>4928</v>
      </c>
      <c r="CG199"/>
      <c r="CH199"/>
      <c r="CI199"/>
      <c r="CY199"/>
      <c r="DA199"/>
      <c r="DE199"/>
      <c r="DF199"/>
    </row>
    <row r="200" spans="1:110" x14ac:dyDescent="0.25">
      <c r="A200" s="1">
        <f>IF(Veg_Table[[#This Row],[VP_STATUS]]="Hold",0,IF(OR(AND(Veg_Table[[#This Row],[PRESCRIP]]="NW_No Work",Veg_Table[[#This Row],[VP_STATUS]]&lt;&gt;"No Work Required Under EVM"),AND(Veg_Table[[#This Row],[VP_STATUS]]="No Work Required Under EVM",Veg_Table[[#This Row],[PRESCRIP]]&lt;&gt;"NW_No Work")),1,0))</f>
        <v>0</v>
      </c>
      <c r="B200" s="1">
        <f>IF(Veg_Table[[#This Row],[SPECIES]]="",1,0)</f>
        <v>0</v>
      </c>
      <c r="C200" s="1">
        <f>IF(Veg_Table[[#This Row],[DIAMETER]]="",1,0)</f>
        <v>0</v>
      </c>
      <c r="D200" s="1">
        <f>IF(Veg_Table[[#This Row],[HEIGHT]]="",1,0)</f>
        <v>0</v>
      </c>
      <c r="E20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00" s="1">
        <f>IF(AND(Veg_Table[[#This Row],[TAT_RESULT]]="ABATE",Veg_Table[[#This Row],[PRESCRIP]]="NW_No Work"),1,0)</f>
        <v>0</v>
      </c>
      <c r="G200" s="1">
        <f>IF(OR(Veg_Table[[#This Row],[Prescription R-Scale]]="NA",Veg_Table[[#This Row],[Diameter R-Scale]]="NA"),0,IF(Veg_Table[[#This Row],[Diameter R-Scale]]&lt;&gt;Veg_Table[[#This Row],[Prescription R-Scale]],1,0))</f>
        <v>0</v>
      </c>
      <c r="H200" s="1">
        <f>IF(OR(AND(Veg_Table[[#This Row],[PRESCRIP]]="BC_Br Rmv", Veg_Table[[#This Row],[WOOD_MAN]]&lt;&gt;"Not Needed"),AND(Veg_Table[[#This Row],[PRESCRIP]]="BCS_Br Rmv+Trt", Veg_Table[[#This Row],[WOOD_MAN]]&lt;&gt;"Not Needed")),1,0)</f>
        <v>0</v>
      </c>
      <c r="I200" s="1">
        <f ca="1">IF(AND(Veg_Table[[#This Row],[Prescription_Changed]]="Yes",Veg_Table[[#This Row],[TAT_RESULT]]=""),1,0)</f>
        <v>0</v>
      </c>
      <c r="J200" s="1">
        <f ca="1">SUM(Veg_Table[[#This Row],[Prescription and Status do not match]:[Prescription_Edited_And_TAT_Is_Blank]])</f>
        <v>1</v>
      </c>
      <c r="K200" s="1">
        <f ca="1">IF(Veg_Table[[#This Row],[Sum of Errors]]&gt;0,1,0)</f>
        <v>1</v>
      </c>
      <c r="L200" s="1">
        <f>1</f>
        <v>1</v>
      </c>
      <c r="M20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200" s="1">
        <f>IF(OR(MID(Veg_Table[[#This Row],[PRESCRIP]],2,1)="1",MID(Veg_Table[[#This Row],[PRESCRIP]],2,1)="2",MID(Veg_Table[[#This Row],[PRESCRIP]],2,1)="3",MID(Veg_Table[[#This Row],[PRESCRIP]],2,1)="4"),_xlfn.NUMBERVALUE(MID(Veg_Table[[#This Row],[PRESCRIP]],2,1)),"NA")</f>
        <v>1</v>
      </c>
      <c r="O200" s="1">
        <f>WEEKNUM(Veg_Table[[#This Row],[EVM_LAST_EDITED_Day]],2)</f>
        <v>20</v>
      </c>
      <c r="P200" s="25">
        <f>IFERROR(DATE(YEAR(Veg_Table[[#This Row],[EVM_LAST_EDITED2]]),MONTH(Veg_Table[[#This Row],[EVM_LAST_EDITED2]]),DAY(Veg_Table[[#This Row],[EVM_LAST_EDITED2]])),DATE(2019,1,1))</f>
        <v>43963</v>
      </c>
      <c r="Q200" s="3">
        <f>VALUE(SUBSTITUTE(Veg_Table[[#This Row],[EVM_LAST_EDITED]],",",""))</f>
        <v>43963.5399700579</v>
      </c>
      <c r="R200" s="1" t="str">
        <f>_xlfn.IFNA(IF(Veg_Table[[#This Row],[EVM_LAST_EDITOR]]="","zBlank EVM Last Editor",VLOOKUP(Veg_Table[[#This Row],[EVM_LAST_EDITOR]],Roster_Table[#All],4,FALSE)),"zAWRR Not in Roster")</f>
        <v>zAWRR Not in Roster</v>
      </c>
      <c r="S200" s="1" t="str">
        <f>_xlfn.IFNA(IF(Veg_Table[[#This Row],[EVM_LAST_EDITOR]]="","zBlank EVM Last Editor",VLOOKUP(Veg_Table[[#This Row],[EVM_LAST_EDITOR]],Roster_Table[#All],16,FALSE)),"zCompany_AWRR not in Roster")</f>
        <v>zCompany_AWRR not in Roster</v>
      </c>
      <c r="T200" s="2">
        <f>IFERROR(DATE(YEAR(Veg_Table[[#This Row],[Created2]]),MONTH(Veg_Table[[#This Row],[Created2]]),DAY(Veg_Table[[#This Row],[Created2]])),DATE(2019,1,1))</f>
        <v>43881</v>
      </c>
      <c r="U200" s="3">
        <f>VALUE(SUBSTITUTE(Veg_Table[[#This Row],[Created]],",",""))</f>
        <v>43881.6727777778</v>
      </c>
      <c r="V200" s="3" t="str">
        <f ca="1">IFERROR(_xlfn.IFNA(CELL("contents",INDIRECT(_xlfn.CONCAT("Veg_Table_Production_Data!",ADDRESS(MATCH(_xlfn.MAXIFS(#REF!,#REF!,"="&amp;Veg_Table[[#This Row],[AUTO_ID]],#REF!,"&lt;"&amp;Veg_Table[[#This Row],[EVM_LAST_EDITED_Day]]),#REF!,0),COLUMN(#REF!),4,1,)))),""),"")</f>
        <v/>
      </c>
      <c r="W200" s="3" t="str">
        <f ca="1">IF(Veg_Table[[#This Row],[Previous_Prescription]]="","No",IF(Veg_Table[[#This Row],[Previous_Prescription]]=Veg_Table[[#This Row],[PRESCRIP]],"No","Yes"))</f>
        <v>No</v>
      </c>
      <c r="X200" s="3" t="str">
        <f>IF(Veg_Table[[#This Row],[EVM_LAST_EDITED_Day]]=Veg_Table[[#This Row],[Created_Day]],"New","Old")</f>
        <v>Old</v>
      </c>
      <c r="Y200" s="1">
        <f>IFERROR(IF(FIND("delete",LOWER(Veg_Table[[#This Row],[PI_COMMENTS]]))&gt;=1,1,0),0)</f>
        <v>0</v>
      </c>
      <c r="Z200" s="1" t="str">
        <f>_xlfn.IFNA(IF(Veg_Table[[#This Row],[EVM_LAST_EDITOR]]="","Yes",VLOOKUP(Veg_Table[[#This Row],[EVM_LAST_EDITOR]],Roster_Table[#All],15,FALSE)),"Yes")</f>
        <v>Yes</v>
      </c>
      <c r="AA20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00" s="1" t="str">
        <f>_xlfn.IFNA(VLOOKUP(Veg_Table[[#This Row],[EVM_LAST_EDITOR]],Roster_Table[#All],3,FALSE),"zAWRR Not in Roster")</f>
        <v>zAWRR Not in Roster</v>
      </c>
      <c r="AC200" s="1" t="str">
        <f>_xlfn.IFNA(VLOOKUP(Veg_Table[[#This Row],[EVM_LAST_EDITOR]],Roster_Table[#All],2,FALSE),"zAWRR Not in Roster")</f>
        <v>zAWRR Not in Roster</v>
      </c>
      <c r="AD200" s="1" t="str">
        <f>IF(_xlfn.CONCAT(Veg_Table[[#This Row],[First_Name]]," ",Veg_Table[[#This Row],[Last_Name]])="zAWRR Not in Roster zAWRR Not in Roster","zAWRR Not in Roster",_xlfn.CONCAT(Veg_Table[[#This Row],[First_Name]]," ",Veg_Table[[#This Row],[Last_Name]]))</f>
        <v>zAWRR Not in Roster</v>
      </c>
      <c r="AE200">
        <v>1780169</v>
      </c>
      <c r="AF200" t="s">
        <v>4929</v>
      </c>
      <c r="AG200" t="s">
        <v>30</v>
      </c>
      <c r="AH200" t="s">
        <v>714</v>
      </c>
      <c r="AI200" t="s">
        <v>725</v>
      </c>
      <c r="AJ200" t="s">
        <v>820</v>
      </c>
      <c r="AK200" t="s">
        <v>28</v>
      </c>
      <c r="AL200" t="s">
        <v>830</v>
      </c>
      <c r="AM200" t="s">
        <v>529</v>
      </c>
      <c r="AN200" t="s">
        <v>25</v>
      </c>
      <c r="AO200" t="s">
        <v>25</v>
      </c>
      <c r="AP200">
        <v>8</v>
      </c>
      <c r="AQ200">
        <v>50</v>
      </c>
      <c r="AR200" t="s">
        <v>28</v>
      </c>
      <c r="AS200" t="s">
        <v>532</v>
      </c>
      <c r="AT200" t="s">
        <v>515</v>
      </c>
      <c r="AU200" t="s">
        <v>25</v>
      </c>
      <c r="AV200" t="s">
        <v>28</v>
      </c>
      <c r="AW200" t="s">
        <v>4930</v>
      </c>
      <c r="AX200" t="s">
        <v>534</v>
      </c>
      <c r="AY200" t="s">
        <v>28</v>
      </c>
      <c r="AZ200"/>
      <c r="BA200" t="s">
        <v>532</v>
      </c>
      <c r="BB200" s="4">
        <v>43910</v>
      </c>
      <c r="BC200" t="s">
        <v>873</v>
      </c>
      <c r="BD200" t="s">
        <v>29</v>
      </c>
      <c r="BF200" t="s">
        <v>28</v>
      </c>
      <c r="BG200" t="s">
        <v>534</v>
      </c>
      <c r="BH200" t="s">
        <v>28</v>
      </c>
      <c r="BI200" s="3">
        <v>43957</v>
      </c>
      <c r="BJ200" t="s">
        <v>4927</v>
      </c>
      <c r="BK200" s="30" t="s">
        <v>859</v>
      </c>
      <c r="BL200" s="3">
        <v>43963.539970057871</v>
      </c>
      <c r="BM200" t="s">
        <v>31</v>
      </c>
      <c r="BN200" t="s">
        <v>32</v>
      </c>
      <c r="BO200" t="s">
        <v>1208</v>
      </c>
      <c r="BP200" t="s">
        <v>1209</v>
      </c>
      <c r="BQ200" t="s">
        <v>826</v>
      </c>
      <c r="BR200" t="s">
        <v>28</v>
      </c>
      <c r="BS200" t="s">
        <v>28</v>
      </c>
      <c r="BT200" t="s">
        <v>835</v>
      </c>
      <c r="BU200" s="3">
        <v>43881.672777777778</v>
      </c>
      <c r="BV200" t="s">
        <v>803</v>
      </c>
      <c r="BW200" s="3">
        <v>43963.564296458331</v>
      </c>
      <c r="BX200" t="s">
        <v>4931</v>
      </c>
      <c r="CG200"/>
      <c r="CH200"/>
      <c r="CI200"/>
      <c r="CY200"/>
      <c r="DA200"/>
      <c r="DE200"/>
      <c r="DF200"/>
    </row>
    <row r="201" spans="1:110" x14ac:dyDescent="0.25">
      <c r="A201" s="1">
        <f>IF(Veg_Table[[#This Row],[VP_STATUS]]="Hold",0,IF(OR(AND(Veg_Table[[#This Row],[PRESCRIP]]="NW_No Work",Veg_Table[[#This Row],[VP_STATUS]]&lt;&gt;"No Work Required Under EVM"),AND(Veg_Table[[#This Row],[VP_STATUS]]="No Work Required Under EVM",Veg_Table[[#This Row],[PRESCRIP]]&lt;&gt;"NW_No Work")),1,0))</f>
        <v>0</v>
      </c>
      <c r="B201" s="1">
        <f>IF(Veg_Table[[#This Row],[SPECIES]]="",1,0)</f>
        <v>0</v>
      </c>
      <c r="C201" s="1">
        <f>IF(Veg_Table[[#This Row],[DIAMETER]]="",1,0)</f>
        <v>0</v>
      </c>
      <c r="D201" s="1">
        <f>IF(Veg_Table[[#This Row],[HEIGHT]]="",1,0)</f>
        <v>0</v>
      </c>
      <c r="E20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01" s="1">
        <f>IF(AND(Veg_Table[[#This Row],[TAT_RESULT]]="ABATE",Veg_Table[[#This Row],[PRESCRIP]]="NW_No Work"),1,0)</f>
        <v>0</v>
      </c>
      <c r="G201" s="1">
        <f>IF(OR(Veg_Table[[#This Row],[Prescription R-Scale]]="NA",Veg_Table[[#This Row],[Diameter R-Scale]]="NA"),0,IF(Veg_Table[[#This Row],[Diameter R-Scale]]&lt;&gt;Veg_Table[[#This Row],[Prescription R-Scale]],1,0))</f>
        <v>0</v>
      </c>
      <c r="H201" s="1">
        <f>IF(OR(AND(Veg_Table[[#This Row],[PRESCRIP]]="BC_Br Rmv", Veg_Table[[#This Row],[WOOD_MAN]]&lt;&gt;"Not Needed"),AND(Veg_Table[[#This Row],[PRESCRIP]]="BCS_Br Rmv+Trt", Veg_Table[[#This Row],[WOOD_MAN]]&lt;&gt;"Not Needed")),1,0)</f>
        <v>0</v>
      </c>
      <c r="I201" s="1">
        <f ca="1">IF(AND(Veg_Table[[#This Row],[Prescription_Changed]]="Yes",Veg_Table[[#This Row],[TAT_RESULT]]=""),1,0)</f>
        <v>0</v>
      </c>
      <c r="J201" s="1">
        <f ca="1">SUM(Veg_Table[[#This Row],[Prescription and Status do not match]:[Prescription_Edited_And_TAT_Is_Blank]])</f>
        <v>1</v>
      </c>
      <c r="K201" s="1">
        <f ca="1">IF(Veg_Table[[#This Row],[Sum of Errors]]&gt;0,1,0)</f>
        <v>1</v>
      </c>
      <c r="L201" s="1">
        <f>1</f>
        <v>1</v>
      </c>
      <c r="M20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201" s="1">
        <f>IF(OR(MID(Veg_Table[[#This Row],[PRESCRIP]],2,1)="1",MID(Veg_Table[[#This Row],[PRESCRIP]],2,1)="2",MID(Veg_Table[[#This Row],[PRESCRIP]],2,1)="3",MID(Veg_Table[[#This Row],[PRESCRIP]],2,1)="4"),_xlfn.NUMBERVALUE(MID(Veg_Table[[#This Row],[PRESCRIP]],2,1)),"NA")</f>
        <v>2</v>
      </c>
      <c r="O201" s="1">
        <f>WEEKNUM(Veg_Table[[#This Row],[EVM_LAST_EDITED_Day]],2)</f>
        <v>20</v>
      </c>
      <c r="P201" s="25">
        <f>IFERROR(DATE(YEAR(Veg_Table[[#This Row],[EVM_LAST_EDITED2]]),MONTH(Veg_Table[[#This Row],[EVM_LAST_EDITED2]]),DAY(Veg_Table[[#This Row],[EVM_LAST_EDITED2]])),DATE(2019,1,1))</f>
        <v>43963</v>
      </c>
      <c r="Q201" s="3">
        <f>VALUE(SUBSTITUTE(Veg_Table[[#This Row],[EVM_LAST_EDITED]],",",""))</f>
        <v>43963.540425150502</v>
      </c>
      <c r="R201" s="1" t="str">
        <f>_xlfn.IFNA(IF(Veg_Table[[#This Row],[EVM_LAST_EDITOR]]="","zBlank EVM Last Editor",VLOOKUP(Veg_Table[[#This Row],[EVM_LAST_EDITOR]],Roster_Table[#All],4,FALSE)),"zAWRR Not in Roster")</f>
        <v>zAWRR Not in Roster</v>
      </c>
      <c r="S201" s="1" t="str">
        <f>_xlfn.IFNA(IF(Veg_Table[[#This Row],[EVM_LAST_EDITOR]]="","zBlank EVM Last Editor",VLOOKUP(Veg_Table[[#This Row],[EVM_LAST_EDITOR]],Roster_Table[#All],16,FALSE)),"zCompany_AWRR not in Roster")</f>
        <v>zCompany_AWRR not in Roster</v>
      </c>
      <c r="T201" s="2">
        <f>IFERROR(DATE(YEAR(Veg_Table[[#This Row],[Created2]]),MONTH(Veg_Table[[#This Row],[Created2]]),DAY(Veg_Table[[#This Row],[Created2]])),DATE(2019,1,1))</f>
        <v>43881</v>
      </c>
      <c r="U201" s="3">
        <f>VALUE(SUBSTITUTE(Veg_Table[[#This Row],[Created]],",",""))</f>
        <v>43881.675289351799</v>
      </c>
      <c r="V201" s="3" t="str">
        <f ca="1">IFERROR(_xlfn.IFNA(CELL("contents",INDIRECT(_xlfn.CONCAT("Veg_Table_Production_Data!",ADDRESS(MATCH(_xlfn.MAXIFS(#REF!,#REF!,"="&amp;Veg_Table[[#This Row],[AUTO_ID]],#REF!,"&lt;"&amp;Veg_Table[[#This Row],[EVM_LAST_EDITED_Day]]),#REF!,0),COLUMN(#REF!),4,1,)))),""),"")</f>
        <v/>
      </c>
      <c r="W201" s="3" t="str">
        <f ca="1">IF(Veg_Table[[#This Row],[Previous_Prescription]]="","No",IF(Veg_Table[[#This Row],[Previous_Prescription]]=Veg_Table[[#This Row],[PRESCRIP]],"No","Yes"))</f>
        <v>No</v>
      </c>
      <c r="X201" s="3" t="str">
        <f>IF(Veg_Table[[#This Row],[EVM_LAST_EDITED_Day]]=Veg_Table[[#This Row],[Created_Day]],"New","Old")</f>
        <v>Old</v>
      </c>
      <c r="Y201" s="1">
        <f>IFERROR(IF(FIND("delete",LOWER(Veg_Table[[#This Row],[PI_COMMENTS]]))&gt;=1,1,0),0)</f>
        <v>0</v>
      </c>
      <c r="Z201" s="1" t="str">
        <f>_xlfn.IFNA(IF(Veg_Table[[#This Row],[EVM_LAST_EDITOR]]="","Yes",VLOOKUP(Veg_Table[[#This Row],[EVM_LAST_EDITOR]],Roster_Table[#All],15,FALSE)),"Yes")</f>
        <v>Yes</v>
      </c>
      <c r="AA20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01" s="1" t="str">
        <f>_xlfn.IFNA(VLOOKUP(Veg_Table[[#This Row],[EVM_LAST_EDITOR]],Roster_Table[#All],3,FALSE),"zAWRR Not in Roster")</f>
        <v>zAWRR Not in Roster</v>
      </c>
      <c r="AC201" s="1" t="str">
        <f>_xlfn.IFNA(VLOOKUP(Veg_Table[[#This Row],[EVM_LAST_EDITOR]],Roster_Table[#All],2,FALSE),"zAWRR Not in Roster")</f>
        <v>zAWRR Not in Roster</v>
      </c>
      <c r="AD201" s="1" t="str">
        <f>IF(_xlfn.CONCAT(Veg_Table[[#This Row],[First_Name]]," ",Veg_Table[[#This Row],[Last_Name]])="zAWRR Not in Roster zAWRR Not in Roster","zAWRR Not in Roster",_xlfn.CONCAT(Veg_Table[[#This Row],[First_Name]]," ",Veg_Table[[#This Row],[Last_Name]]))</f>
        <v>zAWRR Not in Roster</v>
      </c>
      <c r="AE201">
        <v>1780170</v>
      </c>
      <c r="AF201" t="s">
        <v>4932</v>
      </c>
      <c r="AG201" t="s">
        <v>30</v>
      </c>
      <c r="AH201" t="s">
        <v>714</v>
      </c>
      <c r="AI201" t="s">
        <v>725</v>
      </c>
      <c r="AJ201" t="s">
        <v>820</v>
      </c>
      <c r="AK201" t="s">
        <v>28</v>
      </c>
      <c r="AL201" t="s">
        <v>830</v>
      </c>
      <c r="AM201" t="s">
        <v>38</v>
      </c>
      <c r="AN201" t="s">
        <v>25</v>
      </c>
      <c r="AO201" t="s">
        <v>25</v>
      </c>
      <c r="AP201">
        <v>12</v>
      </c>
      <c r="AQ201">
        <v>60</v>
      </c>
      <c r="AR201" t="s">
        <v>28</v>
      </c>
      <c r="AS201" t="s">
        <v>530</v>
      </c>
      <c r="AT201" t="s">
        <v>515</v>
      </c>
      <c r="AU201" t="s">
        <v>25</v>
      </c>
      <c r="AV201" t="s">
        <v>28</v>
      </c>
      <c r="AW201" t="s">
        <v>4933</v>
      </c>
      <c r="AX201" t="s">
        <v>534</v>
      </c>
      <c r="AY201" t="s">
        <v>28</v>
      </c>
      <c r="AZ201"/>
      <c r="BA201" t="s">
        <v>530</v>
      </c>
      <c r="BB201" s="4">
        <v>43910</v>
      </c>
      <c r="BC201" t="s">
        <v>873</v>
      </c>
      <c r="BD201" t="s">
        <v>29</v>
      </c>
      <c r="BF201" t="s">
        <v>28</v>
      </c>
      <c r="BG201" t="s">
        <v>534</v>
      </c>
      <c r="BH201" t="s">
        <v>28</v>
      </c>
      <c r="BI201" s="3">
        <v>43957</v>
      </c>
      <c r="BJ201" t="s">
        <v>4927</v>
      </c>
      <c r="BK201" s="30" t="s">
        <v>859</v>
      </c>
      <c r="BL201" s="3">
        <v>43963.540425150466</v>
      </c>
      <c r="BM201" t="s">
        <v>31</v>
      </c>
      <c r="BN201" t="s">
        <v>32</v>
      </c>
      <c r="BO201" t="s">
        <v>1208</v>
      </c>
      <c r="BP201" t="s">
        <v>1209</v>
      </c>
      <c r="BQ201" t="s">
        <v>826</v>
      </c>
      <c r="BR201" t="s">
        <v>28</v>
      </c>
      <c r="BS201" t="s">
        <v>28</v>
      </c>
      <c r="BT201" t="s">
        <v>835</v>
      </c>
      <c r="BU201" s="3">
        <v>43881.67528935185</v>
      </c>
      <c r="BV201" t="s">
        <v>803</v>
      </c>
      <c r="BW201" s="3">
        <v>43963.564296458331</v>
      </c>
      <c r="BX201" t="s">
        <v>4934</v>
      </c>
      <c r="CG201"/>
      <c r="CH201"/>
      <c r="CI201"/>
      <c r="CY201"/>
      <c r="DA201"/>
      <c r="DE201"/>
      <c r="DF201"/>
    </row>
    <row r="202" spans="1:110" x14ac:dyDescent="0.25">
      <c r="A202" s="1">
        <f>IF(Veg_Table[[#This Row],[VP_STATUS]]="Hold",0,IF(OR(AND(Veg_Table[[#This Row],[PRESCRIP]]="NW_No Work",Veg_Table[[#This Row],[VP_STATUS]]&lt;&gt;"No Work Required Under EVM"),AND(Veg_Table[[#This Row],[VP_STATUS]]="No Work Required Under EVM",Veg_Table[[#This Row],[PRESCRIP]]&lt;&gt;"NW_No Work")),1,0))</f>
        <v>0</v>
      </c>
      <c r="B202" s="1">
        <f>IF(Veg_Table[[#This Row],[SPECIES]]="",1,0)</f>
        <v>0</v>
      </c>
      <c r="C202" s="1">
        <f>IF(Veg_Table[[#This Row],[DIAMETER]]="",1,0)</f>
        <v>0</v>
      </c>
      <c r="D202" s="1">
        <f>IF(Veg_Table[[#This Row],[HEIGHT]]="",1,0)</f>
        <v>0</v>
      </c>
      <c r="E20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02" s="1">
        <f>IF(AND(Veg_Table[[#This Row],[TAT_RESULT]]="ABATE",Veg_Table[[#This Row],[PRESCRIP]]="NW_No Work"),1,0)</f>
        <v>0</v>
      </c>
      <c r="G202" s="1">
        <f>IF(OR(Veg_Table[[#This Row],[Prescription R-Scale]]="NA",Veg_Table[[#This Row],[Diameter R-Scale]]="NA"),0,IF(Veg_Table[[#This Row],[Diameter R-Scale]]&lt;&gt;Veg_Table[[#This Row],[Prescription R-Scale]],1,0))</f>
        <v>0</v>
      </c>
      <c r="H202" s="1">
        <f>IF(OR(AND(Veg_Table[[#This Row],[PRESCRIP]]="BC_Br Rmv", Veg_Table[[#This Row],[WOOD_MAN]]&lt;&gt;"Not Needed"),AND(Veg_Table[[#This Row],[PRESCRIP]]="BCS_Br Rmv+Trt", Veg_Table[[#This Row],[WOOD_MAN]]&lt;&gt;"Not Needed")),1,0)</f>
        <v>0</v>
      </c>
      <c r="I202" s="1">
        <f ca="1">IF(AND(Veg_Table[[#This Row],[Prescription_Changed]]="Yes",Veg_Table[[#This Row],[TAT_RESULT]]=""),1,0)</f>
        <v>0</v>
      </c>
      <c r="J202" s="1">
        <f ca="1">SUM(Veg_Table[[#This Row],[Prescription and Status do not match]:[Prescription_Edited_And_TAT_Is_Blank]])</f>
        <v>1</v>
      </c>
      <c r="K202" s="1">
        <f ca="1">IF(Veg_Table[[#This Row],[Sum of Errors]]&gt;0,1,0)</f>
        <v>1</v>
      </c>
      <c r="L202" s="1">
        <f>1</f>
        <v>1</v>
      </c>
      <c r="M20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202" s="1">
        <f>IF(OR(MID(Veg_Table[[#This Row],[PRESCRIP]],2,1)="1",MID(Veg_Table[[#This Row],[PRESCRIP]],2,1)="2",MID(Veg_Table[[#This Row],[PRESCRIP]],2,1)="3",MID(Veg_Table[[#This Row],[PRESCRIP]],2,1)="4"),_xlfn.NUMBERVALUE(MID(Veg_Table[[#This Row],[PRESCRIP]],2,1)),"NA")</f>
        <v>3</v>
      </c>
      <c r="O202" s="1">
        <f>WEEKNUM(Veg_Table[[#This Row],[EVM_LAST_EDITED_Day]],2)</f>
        <v>20</v>
      </c>
      <c r="P202" s="25">
        <f>IFERROR(DATE(YEAR(Veg_Table[[#This Row],[EVM_LAST_EDITED2]]),MONTH(Veg_Table[[#This Row],[EVM_LAST_EDITED2]]),DAY(Veg_Table[[#This Row],[EVM_LAST_EDITED2]])),DATE(2019,1,1))</f>
        <v>43963</v>
      </c>
      <c r="Q202" s="3">
        <f>VALUE(SUBSTITUTE(Veg_Table[[#This Row],[EVM_LAST_EDITED]],",",""))</f>
        <v>43963.540635856501</v>
      </c>
      <c r="R202" s="1" t="str">
        <f>_xlfn.IFNA(IF(Veg_Table[[#This Row],[EVM_LAST_EDITOR]]="","zBlank EVM Last Editor",VLOOKUP(Veg_Table[[#This Row],[EVM_LAST_EDITOR]],Roster_Table[#All],4,FALSE)),"zAWRR Not in Roster")</f>
        <v>zAWRR Not in Roster</v>
      </c>
      <c r="S202" s="1" t="str">
        <f>_xlfn.IFNA(IF(Veg_Table[[#This Row],[EVM_LAST_EDITOR]]="","zBlank EVM Last Editor",VLOOKUP(Veg_Table[[#This Row],[EVM_LAST_EDITOR]],Roster_Table[#All],16,FALSE)),"zCompany_AWRR not in Roster")</f>
        <v>zCompany_AWRR not in Roster</v>
      </c>
      <c r="T202" s="2">
        <f>IFERROR(DATE(YEAR(Veg_Table[[#This Row],[Created2]]),MONTH(Veg_Table[[#This Row],[Created2]]),DAY(Veg_Table[[#This Row],[Created2]])),DATE(2019,1,1))</f>
        <v>43881</v>
      </c>
      <c r="U202" s="3">
        <f>VALUE(SUBSTITUTE(Veg_Table[[#This Row],[Created]],",",""))</f>
        <v>43881.679340277798</v>
      </c>
      <c r="V202" s="3" t="str">
        <f ca="1">IFERROR(_xlfn.IFNA(CELL("contents",INDIRECT(_xlfn.CONCAT("Veg_Table_Production_Data!",ADDRESS(MATCH(_xlfn.MAXIFS(#REF!,#REF!,"="&amp;Veg_Table[[#This Row],[AUTO_ID]],#REF!,"&lt;"&amp;Veg_Table[[#This Row],[EVM_LAST_EDITED_Day]]),#REF!,0),COLUMN(#REF!),4,1,)))),""),"")</f>
        <v/>
      </c>
      <c r="W202" s="3" t="str">
        <f ca="1">IF(Veg_Table[[#This Row],[Previous_Prescription]]="","No",IF(Veg_Table[[#This Row],[Previous_Prescription]]=Veg_Table[[#This Row],[PRESCRIP]],"No","Yes"))</f>
        <v>No</v>
      </c>
      <c r="X202" s="3" t="str">
        <f>IF(Veg_Table[[#This Row],[EVM_LAST_EDITED_Day]]=Veg_Table[[#This Row],[Created_Day]],"New","Old")</f>
        <v>Old</v>
      </c>
      <c r="Y202" s="1">
        <f>IFERROR(IF(FIND("delete",LOWER(Veg_Table[[#This Row],[PI_COMMENTS]]))&gt;=1,1,0),0)</f>
        <v>0</v>
      </c>
      <c r="Z202" s="1" t="str">
        <f>_xlfn.IFNA(IF(Veg_Table[[#This Row],[EVM_LAST_EDITOR]]="","Yes",VLOOKUP(Veg_Table[[#This Row],[EVM_LAST_EDITOR]],Roster_Table[#All],15,FALSE)),"Yes")</f>
        <v>Yes</v>
      </c>
      <c r="AA20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02" s="1" t="str">
        <f>_xlfn.IFNA(VLOOKUP(Veg_Table[[#This Row],[EVM_LAST_EDITOR]],Roster_Table[#All],3,FALSE),"zAWRR Not in Roster")</f>
        <v>zAWRR Not in Roster</v>
      </c>
      <c r="AC202" s="1" t="str">
        <f>_xlfn.IFNA(VLOOKUP(Veg_Table[[#This Row],[EVM_LAST_EDITOR]],Roster_Table[#All],2,FALSE),"zAWRR Not in Roster")</f>
        <v>zAWRR Not in Roster</v>
      </c>
      <c r="AD202" s="1" t="str">
        <f>IF(_xlfn.CONCAT(Veg_Table[[#This Row],[First_Name]]," ",Veg_Table[[#This Row],[Last_Name]])="zAWRR Not in Roster zAWRR Not in Roster","zAWRR Not in Roster",_xlfn.CONCAT(Veg_Table[[#This Row],[First_Name]]," ",Veg_Table[[#This Row],[Last_Name]]))</f>
        <v>zAWRR Not in Roster</v>
      </c>
      <c r="AE202">
        <v>1780171</v>
      </c>
      <c r="AF202" t="s">
        <v>4935</v>
      </c>
      <c r="AG202" t="s">
        <v>30</v>
      </c>
      <c r="AH202" t="s">
        <v>714</v>
      </c>
      <c r="AI202" t="s">
        <v>725</v>
      </c>
      <c r="AJ202" t="s">
        <v>820</v>
      </c>
      <c r="AK202" t="s">
        <v>28</v>
      </c>
      <c r="AL202" t="s">
        <v>830</v>
      </c>
      <c r="AM202" t="s">
        <v>38</v>
      </c>
      <c r="AN202" t="s">
        <v>25</v>
      </c>
      <c r="AO202" t="s">
        <v>25</v>
      </c>
      <c r="AP202">
        <v>24</v>
      </c>
      <c r="AQ202">
        <v>80</v>
      </c>
      <c r="AR202" t="s">
        <v>28</v>
      </c>
      <c r="AS202" t="s">
        <v>804</v>
      </c>
      <c r="AT202" t="s">
        <v>515</v>
      </c>
      <c r="AU202" t="s">
        <v>25</v>
      </c>
      <c r="AV202" t="s">
        <v>28</v>
      </c>
      <c r="AW202" t="s">
        <v>4936</v>
      </c>
      <c r="AX202" t="s">
        <v>534</v>
      </c>
      <c r="AY202" t="s">
        <v>28</v>
      </c>
      <c r="AZ202"/>
      <c r="BA202" t="s">
        <v>51</v>
      </c>
      <c r="BB202" s="4">
        <v>43910</v>
      </c>
      <c r="BC202" t="s">
        <v>873</v>
      </c>
      <c r="BD202" t="s">
        <v>29</v>
      </c>
      <c r="BF202" t="s">
        <v>28</v>
      </c>
      <c r="BG202" t="s">
        <v>534</v>
      </c>
      <c r="BH202" t="s">
        <v>28</v>
      </c>
      <c r="BI202" s="3">
        <v>43957</v>
      </c>
      <c r="BJ202" t="s">
        <v>4927</v>
      </c>
      <c r="BK202" s="30" t="s">
        <v>859</v>
      </c>
      <c r="BL202" s="3">
        <v>43963.54063585648</v>
      </c>
      <c r="BM202" t="s">
        <v>31</v>
      </c>
      <c r="BN202" t="s">
        <v>32</v>
      </c>
      <c r="BO202" t="s">
        <v>1208</v>
      </c>
      <c r="BP202" t="s">
        <v>1209</v>
      </c>
      <c r="BQ202" t="s">
        <v>826</v>
      </c>
      <c r="BR202" t="s">
        <v>28</v>
      </c>
      <c r="BS202" t="s">
        <v>28</v>
      </c>
      <c r="BT202" t="s">
        <v>835</v>
      </c>
      <c r="BU202" s="3">
        <v>43881.679340277777</v>
      </c>
      <c r="BV202" t="s">
        <v>803</v>
      </c>
      <c r="BW202" s="3">
        <v>43963.564296458331</v>
      </c>
      <c r="BX202" t="s">
        <v>4937</v>
      </c>
      <c r="CG202"/>
      <c r="CH202"/>
      <c r="CI202"/>
      <c r="CY202"/>
      <c r="DA202"/>
      <c r="DE202"/>
      <c r="DF202"/>
    </row>
    <row r="203" spans="1:110" x14ac:dyDescent="0.25">
      <c r="A203" s="1">
        <f>IF(Veg_Table[[#This Row],[VP_STATUS]]="Hold",0,IF(OR(AND(Veg_Table[[#This Row],[PRESCRIP]]="NW_No Work",Veg_Table[[#This Row],[VP_STATUS]]&lt;&gt;"No Work Required Under EVM"),AND(Veg_Table[[#This Row],[VP_STATUS]]="No Work Required Under EVM",Veg_Table[[#This Row],[PRESCRIP]]&lt;&gt;"NW_No Work")),1,0))</f>
        <v>0</v>
      </c>
      <c r="B203" s="1">
        <f>IF(Veg_Table[[#This Row],[SPECIES]]="",1,0)</f>
        <v>0</v>
      </c>
      <c r="C203" s="1">
        <f>IF(Veg_Table[[#This Row],[DIAMETER]]="",1,0)</f>
        <v>0</v>
      </c>
      <c r="D203" s="1">
        <f>IF(Veg_Table[[#This Row],[HEIGHT]]="",1,0)</f>
        <v>0</v>
      </c>
      <c r="E20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03" s="1">
        <f>IF(AND(Veg_Table[[#This Row],[TAT_RESULT]]="ABATE",Veg_Table[[#This Row],[PRESCRIP]]="NW_No Work"),1,0)</f>
        <v>0</v>
      </c>
      <c r="G203" s="1">
        <f>IF(OR(Veg_Table[[#This Row],[Prescription R-Scale]]="NA",Veg_Table[[#This Row],[Diameter R-Scale]]="NA"),0,IF(Veg_Table[[#This Row],[Diameter R-Scale]]&lt;&gt;Veg_Table[[#This Row],[Prescription R-Scale]],1,0))</f>
        <v>0</v>
      </c>
      <c r="H203" s="1">
        <f>IF(OR(AND(Veg_Table[[#This Row],[PRESCRIP]]="BC_Br Rmv", Veg_Table[[#This Row],[WOOD_MAN]]&lt;&gt;"Not Needed"),AND(Veg_Table[[#This Row],[PRESCRIP]]="BCS_Br Rmv+Trt", Veg_Table[[#This Row],[WOOD_MAN]]&lt;&gt;"Not Needed")),1,0)</f>
        <v>0</v>
      </c>
      <c r="I203" s="1">
        <f ca="1">IF(AND(Veg_Table[[#This Row],[Prescription_Changed]]="Yes",Veg_Table[[#This Row],[TAT_RESULT]]=""),1,0)</f>
        <v>0</v>
      </c>
      <c r="J203" s="1">
        <f ca="1">SUM(Veg_Table[[#This Row],[Prescription and Status do not match]:[Prescription_Edited_And_TAT_Is_Blank]])</f>
        <v>1</v>
      </c>
      <c r="K203" s="1">
        <f ca="1">IF(Veg_Table[[#This Row],[Sum of Errors]]&gt;0,1,0)</f>
        <v>1</v>
      </c>
      <c r="L203" s="1">
        <f>1</f>
        <v>1</v>
      </c>
      <c r="M20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203" s="1" t="str">
        <f>IF(OR(MID(Veg_Table[[#This Row],[PRESCRIP]],2,1)="1",MID(Veg_Table[[#This Row],[PRESCRIP]],2,1)="2",MID(Veg_Table[[#This Row],[PRESCRIP]],2,1)="3",MID(Veg_Table[[#This Row],[PRESCRIP]],2,1)="4"),_xlfn.NUMBERVALUE(MID(Veg_Table[[#This Row],[PRESCRIP]],2,1)),"NA")</f>
        <v>NA</v>
      </c>
      <c r="O203" s="1">
        <f>WEEKNUM(Veg_Table[[#This Row],[EVM_LAST_EDITED_Day]],2)</f>
        <v>20</v>
      </c>
      <c r="P203" s="25">
        <f>IFERROR(DATE(YEAR(Veg_Table[[#This Row],[EVM_LAST_EDITED2]]),MONTH(Veg_Table[[#This Row],[EVM_LAST_EDITED2]]),DAY(Veg_Table[[#This Row],[EVM_LAST_EDITED2]])),DATE(2019,1,1))</f>
        <v>43963</v>
      </c>
      <c r="Q203" s="3">
        <f>VALUE(SUBSTITUTE(Veg_Table[[#This Row],[EVM_LAST_EDITED]],",",""))</f>
        <v>43963.5408806829</v>
      </c>
      <c r="R203" s="1" t="str">
        <f>_xlfn.IFNA(IF(Veg_Table[[#This Row],[EVM_LAST_EDITOR]]="","zBlank EVM Last Editor",VLOOKUP(Veg_Table[[#This Row],[EVM_LAST_EDITOR]],Roster_Table[#All],4,FALSE)),"zAWRR Not in Roster")</f>
        <v>zAWRR Not in Roster</v>
      </c>
      <c r="S203" s="1" t="str">
        <f>_xlfn.IFNA(IF(Veg_Table[[#This Row],[EVM_LAST_EDITOR]]="","zBlank EVM Last Editor",VLOOKUP(Veg_Table[[#This Row],[EVM_LAST_EDITOR]],Roster_Table[#All],16,FALSE)),"zCompany_AWRR not in Roster")</f>
        <v>zCompany_AWRR not in Roster</v>
      </c>
      <c r="T203" s="2">
        <f>IFERROR(DATE(YEAR(Veg_Table[[#This Row],[Created2]]),MONTH(Veg_Table[[#This Row],[Created2]]),DAY(Veg_Table[[#This Row],[Created2]])),DATE(2019,1,1))</f>
        <v>43881</v>
      </c>
      <c r="U203" s="3">
        <f>VALUE(SUBSTITUTE(Veg_Table[[#This Row],[Created]],",",""))</f>
        <v>43881.680937500001</v>
      </c>
      <c r="V203" s="3" t="str">
        <f ca="1">IFERROR(_xlfn.IFNA(CELL("contents",INDIRECT(_xlfn.CONCAT("Veg_Table_Production_Data!",ADDRESS(MATCH(_xlfn.MAXIFS(#REF!,#REF!,"="&amp;Veg_Table[[#This Row],[AUTO_ID]],#REF!,"&lt;"&amp;Veg_Table[[#This Row],[EVM_LAST_EDITED_Day]]),#REF!,0),COLUMN(#REF!),4,1,)))),""),"")</f>
        <v/>
      </c>
      <c r="W203" s="3" t="str">
        <f ca="1">IF(Veg_Table[[#This Row],[Previous_Prescription]]="","No",IF(Veg_Table[[#This Row],[Previous_Prescription]]=Veg_Table[[#This Row],[PRESCRIP]],"No","Yes"))</f>
        <v>No</v>
      </c>
      <c r="X203" s="3" t="str">
        <f>IF(Veg_Table[[#This Row],[EVM_LAST_EDITED_Day]]=Veg_Table[[#This Row],[Created_Day]],"New","Old")</f>
        <v>Old</v>
      </c>
      <c r="Y203" s="1">
        <f>IFERROR(IF(FIND("delete",LOWER(Veg_Table[[#This Row],[PI_COMMENTS]]))&gt;=1,1,0),0)</f>
        <v>0</v>
      </c>
      <c r="Z203" s="1" t="str">
        <f>_xlfn.IFNA(IF(Veg_Table[[#This Row],[EVM_LAST_EDITOR]]="","Yes",VLOOKUP(Veg_Table[[#This Row],[EVM_LAST_EDITOR]],Roster_Table[#All],15,FALSE)),"Yes")</f>
        <v>Yes</v>
      </c>
      <c r="AA20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03" s="1" t="str">
        <f>_xlfn.IFNA(VLOOKUP(Veg_Table[[#This Row],[EVM_LAST_EDITOR]],Roster_Table[#All],3,FALSE),"zAWRR Not in Roster")</f>
        <v>zAWRR Not in Roster</v>
      </c>
      <c r="AC203" s="1" t="str">
        <f>_xlfn.IFNA(VLOOKUP(Veg_Table[[#This Row],[EVM_LAST_EDITOR]],Roster_Table[#All],2,FALSE),"zAWRR Not in Roster")</f>
        <v>zAWRR Not in Roster</v>
      </c>
      <c r="AD203" s="1" t="str">
        <f>IF(_xlfn.CONCAT(Veg_Table[[#This Row],[First_Name]]," ",Veg_Table[[#This Row],[Last_Name]])="zAWRR Not in Roster zAWRR Not in Roster","zAWRR Not in Roster",_xlfn.CONCAT(Veg_Table[[#This Row],[First_Name]]," ",Veg_Table[[#This Row],[Last_Name]]))</f>
        <v>zAWRR Not in Roster</v>
      </c>
      <c r="AE203">
        <v>1780172</v>
      </c>
      <c r="AF203" t="s">
        <v>4938</v>
      </c>
      <c r="AG203" t="s">
        <v>30</v>
      </c>
      <c r="AH203" t="s">
        <v>714</v>
      </c>
      <c r="AI203" t="s">
        <v>725</v>
      </c>
      <c r="AJ203" t="s">
        <v>820</v>
      </c>
      <c r="AK203" t="s">
        <v>28</v>
      </c>
      <c r="AL203" t="s">
        <v>830</v>
      </c>
      <c r="AM203" t="s">
        <v>38</v>
      </c>
      <c r="AN203" t="s">
        <v>25</v>
      </c>
      <c r="AO203" t="s">
        <v>25</v>
      </c>
      <c r="AP203">
        <v>35</v>
      </c>
      <c r="AQ203">
        <v>100</v>
      </c>
      <c r="AR203" t="s">
        <v>28</v>
      </c>
      <c r="AS203" t="s">
        <v>901</v>
      </c>
      <c r="AT203" t="s">
        <v>515</v>
      </c>
      <c r="AU203" t="s">
        <v>25</v>
      </c>
      <c r="AV203" t="s">
        <v>28</v>
      </c>
      <c r="AW203" t="s">
        <v>4939</v>
      </c>
      <c r="AX203" t="s">
        <v>534</v>
      </c>
      <c r="AY203" t="s">
        <v>28</v>
      </c>
      <c r="AZ203"/>
      <c r="BA203" t="s">
        <v>901</v>
      </c>
      <c r="BB203" s="4">
        <v>43910</v>
      </c>
      <c r="BC203" t="s">
        <v>873</v>
      </c>
      <c r="BD203" t="s">
        <v>29</v>
      </c>
      <c r="BF203" t="s">
        <v>28</v>
      </c>
      <c r="BG203" t="s">
        <v>534</v>
      </c>
      <c r="BH203" t="s">
        <v>28</v>
      </c>
      <c r="BI203" s="3">
        <v>43957</v>
      </c>
      <c r="BJ203" t="s">
        <v>4927</v>
      </c>
      <c r="BK203" s="30" t="s">
        <v>859</v>
      </c>
      <c r="BL203" s="3">
        <v>43963.540880682871</v>
      </c>
      <c r="BM203" t="s">
        <v>31</v>
      </c>
      <c r="BN203" t="s">
        <v>32</v>
      </c>
      <c r="BO203" t="s">
        <v>1208</v>
      </c>
      <c r="BP203" t="s">
        <v>1209</v>
      </c>
      <c r="BQ203" t="s">
        <v>826</v>
      </c>
      <c r="BR203" t="s">
        <v>28</v>
      </c>
      <c r="BS203" t="s">
        <v>28</v>
      </c>
      <c r="BT203" t="s">
        <v>835</v>
      </c>
      <c r="BU203" s="3">
        <v>43881.680937500001</v>
      </c>
      <c r="BV203" t="s">
        <v>803</v>
      </c>
      <c r="BW203" s="3">
        <v>43963.564296458331</v>
      </c>
      <c r="BX203" t="s">
        <v>4940</v>
      </c>
      <c r="CG203"/>
      <c r="CH203"/>
      <c r="CI203"/>
      <c r="CY203"/>
      <c r="DA203"/>
      <c r="DE203"/>
      <c r="DF203"/>
    </row>
    <row r="204" spans="1:110" x14ac:dyDescent="0.25">
      <c r="A204" s="1">
        <f>IF(Veg_Table[[#This Row],[VP_STATUS]]="Hold",0,IF(OR(AND(Veg_Table[[#This Row],[PRESCRIP]]="NW_No Work",Veg_Table[[#This Row],[VP_STATUS]]&lt;&gt;"No Work Required Under EVM"),AND(Veg_Table[[#This Row],[VP_STATUS]]="No Work Required Under EVM",Veg_Table[[#This Row],[PRESCRIP]]&lt;&gt;"NW_No Work")),1,0))</f>
        <v>0</v>
      </c>
      <c r="B204" s="1">
        <f>IF(Veg_Table[[#This Row],[SPECIES]]="",1,0)</f>
        <v>0</v>
      </c>
      <c r="C204" s="1">
        <f>IF(Veg_Table[[#This Row],[DIAMETER]]="",1,0)</f>
        <v>0</v>
      </c>
      <c r="D204" s="1">
        <f>IF(Veg_Table[[#This Row],[HEIGHT]]="",1,0)</f>
        <v>0</v>
      </c>
      <c r="E20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04" s="1">
        <f>IF(AND(Veg_Table[[#This Row],[TAT_RESULT]]="ABATE",Veg_Table[[#This Row],[PRESCRIP]]="NW_No Work"),1,0)</f>
        <v>0</v>
      </c>
      <c r="G204" s="1">
        <f>IF(OR(Veg_Table[[#This Row],[Prescription R-Scale]]="NA",Veg_Table[[#This Row],[Diameter R-Scale]]="NA"),0,IF(Veg_Table[[#This Row],[Diameter R-Scale]]&lt;&gt;Veg_Table[[#This Row],[Prescription R-Scale]],1,0))</f>
        <v>0</v>
      </c>
      <c r="H204" s="1">
        <f>IF(OR(AND(Veg_Table[[#This Row],[PRESCRIP]]="BC_Br Rmv", Veg_Table[[#This Row],[WOOD_MAN]]&lt;&gt;"Not Needed"),AND(Veg_Table[[#This Row],[PRESCRIP]]="BCS_Br Rmv+Trt", Veg_Table[[#This Row],[WOOD_MAN]]&lt;&gt;"Not Needed")),1,0)</f>
        <v>0</v>
      </c>
      <c r="I204" s="1">
        <f ca="1">IF(AND(Veg_Table[[#This Row],[Prescription_Changed]]="Yes",Veg_Table[[#This Row],[TAT_RESULT]]=""),1,0)</f>
        <v>0</v>
      </c>
      <c r="J204" s="1">
        <f ca="1">SUM(Veg_Table[[#This Row],[Prescription and Status do not match]:[Prescription_Edited_And_TAT_Is_Blank]])</f>
        <v>1</v>
      </c>
      <c r="K204" s="1">
        <f ca="1">IF(Veg_Table[[#This Row],[Sum of Errors]]&gt;0,1,0)</f>
        <v>1</v>
      </c>
      <c r="L204" s="1">
        <f>1</f>
        <v>1</v>
      </c>
      <c r="M20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204" s="1">
        <f>IF(OR(MID(Veg_Table[[#This Row],[PRESCRIP]],2,1)="1",MID(Veg_Table[[#This Row],[PRESCRIP]],2,1)="2",MID(Veg_Table[[#This Row],[PRESCRIP]],2,1)="3",MID(Veg_Table[[#This Row],[PRESCRIP]],2,1)="4"),_xlfn.NUMBERVALUE(MID(Veg_Table[[#This Row],[PRESCRIP]],2,1)),"NA")</f>
        <v>2</v>
      </c>
      <c r="O204" s="1">
        <f>WEEKNUM(Veg_Table[[#This Row],[EVM_LAST_EDITED_Day]],2)</f>
        <v>20</v>
      </c>
      <c r="P204" s="25">
        <f>IFERROR(DATE(YEAR(Veg_Table[[#This Row],[EVM_LAST_EDITED2]]),MONTH(Veg_Table[[#This Row],[EVM_LAST_EDITED2]]),DAY(Veg_Table[[#This Row],[EVM_LAST_EDITED2]])),DATE(2019,1,1))</f>
        <v>43963</v>
      </c>
      <c r="Q204" s="3">
        <f>VALUE(SUBSTITUTE(Veg_Table[[#This Row],[EVM_LAST_EDITED]],",",""))</f>
        <v>43963.541178576401</v>
      </c>
      <c r="R204" s="1" t="str">
        <f>_xlfn.IFNA(IF(Veg_Table[[#This Row],[EVM_LAST_EDITOR]]="","zBlank EVM Last Editor",VLOOKUP(Veg_Table[[#This Row],[EVM_LAST_EDITOR]],Roster_Table[#All],4,FALSE)),"zAWRR Not in Roster")</f>
        <v>zAWRR Not in Roster</v>
      </c>
      <c r="S204" s="1" t="str">
        <f>_xlfn.IFNA(IF(Veg_Table[[#This Row],[EVM_LAST_EDITOR]]="","zBlank EVM Last Editor",VLOOKUP(Veg_Table[[#This Row],[EVM_LAST_EDITOR]],Roster_Table[#All],16,FALSE)),"zCompany_AWRR not in Roster")</f>
        <v>zCompany_AWRR not in Roster</v>
      </c>
      <c r="T204" s="2">
        <f>IFERROR(DATE(YEAR(Veg_Table[[#This Row],[Created2]]),MONTH(Veg_Table[[#This Row],[Created2]]),DAY(Veg_Table[[#This Row],[Created2]])),DATE(2019,1,1))</f>
        <v>43887</v>
      </c>
      <c r="U204" s="3">
        <f>VALUE(SUBSTITUTE(Veg_Table[[#This Row],[Created]],",",""))</f>
        <v>43887.655381944402</v>
      </c>
      <c r="V204" s="3" t="str">
        <f ca="1">IFERROR(_xlfn.IFNA(CELL("contents",INDIRECT(_xlfn.CONCAT("Veg_Table_Production_Data!",ADDRESS(MATCH(_xlfn.MAXIFS(#REF!,#REF!,"="&amp;Veg_Table[[#This Row],[AUTO_ID]],#REF!,"&lt;"&amp;Veg_Table[[#This Row],[EVM_LAST_EDITED_Day]]),#REF!,0),COLUMN(#REF!),4,1,)))),""),"")</f>
        <v/>
      </c>
      <c r="W204" s="3" t="str">
        <f ca="1">IF(Veg_Table[[#This Row],[Previous_Prescription]]="","No",IF(Veg_Table[[#This Row],[Previous_Prescription]]=Veg_Table[[#This Row],[PRESCRIP]],"No","Yes"))</f>
        <v>No</v>
      </c>
      <c r="X204" s="3" t="str">
        <f>IF(Veg_Table[[#This Row],[EVM_LAST_EDITED_Day]]=Veg_Table[[#This Row],[Created_Day]],"New","Old")</f>
        <v>Old</v>
      </c>
      <c r="Y204" s="1">
        <f>IFERROR(IF(FIND("delete",LOWER(Veg_Table[[#This Row],[PI_COMMENTS]]))&gt;=1,1,0),0)</f>
        <v>0</v>
      </c>
      <c r="Z204" s="1" t="str">
        <f>_xlfn.IFNA(IF(Veg_Table[[#This Row],[EVM_LAST_EDITOR]]="","Yes",VLOOKUP(Veg_Table[[#This Row],[EVM_LAST_EDITOR]],Roster_Table[#All],15,FALSE)),"Yes")</f>
        <v>Yes</v>
      </c>
      <c r="AA20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04" s="1" t="str">
        <f>_xlfn.IFNA(VLOOKUP(Veg_Table[[#This Row],[EVM_LAST_EDITOR]],Roster_Table[#All],3,FALSE),"zAWRR Not in Roster")</f>
        <v>zAWRR Not in Roster</v>
      </c>
      <c r="AC204" s="1" t="str">
        <f>_xlfn.IFNA(VLOOKUP(Veg_Table[[#This Row],[EVM_LAST_EDITOR]],Roster_Table[#All],2,FALSE),"zAWRR Not in Roster")</f>
        <v>zAWRR Not in Roster</v>
      </c>
      <c r="AD204" s="1" t="str">
        <f>IF(_xlfn.CONCAT(Veg_Table[[#This Row],[First_Name]]," ",Veg_Table[[#This Row],[Last_Name]])="zAWRR Not in Roster zAWRR Not in Roster","zAWRR Not in Roster",_xlfn.CONCAT(Veg_Table[[#This Row],[First_Name]]," ",Veg_Table[[#This Row],[Last_Name]]))</f>
        <v>zAWRR Not in Roster</v>
      </c>
      <c r="AE204">
        <v>1781677</v>
      </c>
      <c r="AF204" t="s">
        <v>4947</v>
      </c>
      <c r="AG204" t="s">
        <v>30</v>
      </c>
      <c r="AH204" t="s">
        <v>714</v>
      </c>
      <c r="AI204" t="s">
        <v>4948</v>
      </c>
      <c r="AJ204" t="s">
        <v>820</v>
      </c>
      <c r="AK204" t="s">
        <v>833</v>
      </c>
      <c r="AL204" t="s">
        <v>830</v>
      </c>
      <c r="AM204" t="s">
        <v>38</v>
      </c>
      <c r="AN204" t="s">
        <v>25</v>
      </c>
      <c r="AO204" t="s">
        <v>25</v>
      </c>
      <c r="AP204">
        <v>15</v>
      </c>
      <c r="AQ204">
        <v>55</v>
      </c>
      <c r="AR204" t="s">
        <v>28</v>
      </c>
      <c r="AS204" t="s">
        <v>530</v>
      </c>
      <c r="AT204" t="s">
        <v>515</v>
      </c>
      <c r="AU204" t="s">
        <v>25</v>
      </c>
      <c r="AV204" t="s">
        <v>28</v>
      </c>
      <c r="AW204" t="s">
        <v>4949</v>
      </c>
      <c r="AX204" t="s">
        <v>534</v>
      </c>
      <c r="AY204" t="s">
        <v>28</v>
      </c>
      <c r="AZ204"/>
      <c r="BA204" t="s">
        <v>530</v>
      </c>
      <c r="BB204" s="4">
        <v>43910</v>
      </c>
      <c r="BC204" t="s">
        <v>873</v>
      </c>
      <c r="BD204" t="s">
        <v>29</v>
      </c>
      <c r="BF204" t="s">
        <v>28</v>
      </c>
      <c r="BG204" t="s">
        <v>534</v>
      </c>
      <c r="BH204" t="s">
        <v>28</v>
      </c>
      <c r="BI204" s="3">
        <v>43957</v>
      </c>
      <c r="BJ204" t="s">
        <v>4927</v>
      </c>
      <c r="BK204" s="30" t="s">
        <v>859</v>
      </c>
      <c r="BL204" s="3">
        <v>43963.541178576386</v>
      </c>
      <c r="BM204" t="s">
        <v>31</v>
      </c>
      <c r="BN204" t="s">
        <v>32</v>
      </c>
      <c r="BO204" t="s">
        <v>1208</v>
      </c>
      <c r="BP204" t="s">
        <v>1209</v>
      </c>
      <c r="BQ204" t="s">
        <v>826</v>
      </c>
      <c r="BR204" t="s">
        <v>28</v>
      </c>
      <c r="BS204" t="s">
        <v>28</v>
      </c>
      <c r="BT204" t="s">
        <v>835</v>
      </c>
      <c r="BU204" s="3">
        <v>43887.655381944445</v>
      </c>
      <c r="BV204" t="s">
        <v>803</v>
      </c>
      <c r="BW204" s="3">
        <v>43963.564296458331</v>
      </c>
      <c r="BX204" t="s">
        <v>4950</v>
      </c>
      <c r="CG204"/>
      <c r="CH204"/>
      <c r="CI204"/>
      <c r="CY204"/>
      <c r="DA204"/>
      <c r="DE204"/>
      <c r="DF204"/>
    </row>
    <row r="205" spans="1:110" x14ac:dyDescent="0.25">
      <c r="A205" s="1">
        <f>IF(Veg_Table[[#This Row],[VP_STATUS]]="Hold",0,IF(OR(AND(Veg_Table[[#This Row],[PRESCRIP]]="NW_No Work",Veg_Table[[#This Row],[VP_STATUS]]&lt;&gt;"No Work Required Under EVM"),AND(Veg_Table[[#This Row],[VP_STATUS]]="No Work Required Under EVM",Veg_Table[[#This Row],[PRESCRIP]]&lt;&gt;"NW_No Work")),1,0))</f>
        <v>0</v>
      </c>
      <c r="B205" s="1">
        <f>IF(Veg_Table[[#This Row],[SPECIES]]="",1,0)</f>
        <v>0</v>
      </c>
      <c r="C205" s="1">
        <f>IF(Veg_Table[[#This Row],[DIAMETER]]="",1,0)</f>
        <v>0</v>
      </c>
      <c r="D205" s="1">
        <f>IF(Veg_Table[[#This Row],[HEIGHT]]="",1,0)</f>
        <v>0</v>
      </c>
      <c r="E20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05" s="1">
        <f>IF(AND(Veg_Table[[#This Row],[TAT_RESULT]]="ABATE",Veg_Table[[#This Row],[PRESCRIP]]="NW_No Work"),1,0)</f>
        <v>0</v>
      </c>
      <c r="G205" s="1">
        <f>IF(OR(Veg_Table[[#This Row],[Prescription R-Scale]]="NA",Veg_Table[[#This Row],[Diameter R-Scale]]="NA"),0,IF(Veg_Table[[#This Row],[Diameter R-Scale]]&lt;&gt;Veg_Table[[#This Row],[Prescription R-Scale]],1,0))</f>
        <v>0</v>
      </c>
      <c r="H205" s="1">
        <f>IF(OR(AND(Veg_Table[[#This Row],[PRESCRIP]]="BC_Br Rmv", Veg_Table[[#This Row],[WOOD_MAN]]&lt;&gt;"Not Needed"),AND(Veg_Table[[#This Row],[PRESCRIP]]="BCS_Br Rmv+Trt", Veg_Table[[#This Row],[WOOD_MAN]]&lt;&gt;"Not Needed")),1,0)</f>
        <v>0</v>
      </c>
      <c r="I205" s="1">
        <f ca="1">IF(AND(Veg_Table[[#This Row],[Prescription_Changed]]="Yes",Veg_Table[[#This Row],[TAT_RESULT]]=""),1,0)</f>
        <v>0</v>
      </c>
      <c r="J205" s="1">
        <f ca="1">SUM(Veg_Table[[#This Row],[Prescription and Status do not match]:[Prescription_Edited_And_TAT_Is_Blank]])</f>
        <v>1</v>
      </c>
      <c r="K205" s="1">
        <f ca="1">IF(Veg_Table[[#This Row],[Sum of Errors]]&gt;0,1,0)</f>
        <v>1</v>
      </c>
      <c r="L205" s="1">
        <f>1</f>
        <v>1</v>
      </c>
      <c r="M20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205" s="1">
        <f>IF(OR(MID(Veg_Table[[#This Row],[PRESCRIP]],2,1)="1",MID(Veg_Table[[#This Row],[PRESCRIP]],2,1)="2",MID(Veg_Table[[#This Row],[PRESCRIP]],2,1)="3",MID(Veg_Table[[#This Row],[PRESCRIP]],2,1)="4"),_xlfn.NUMBERVALUE(MID(Veg_Table[[#This Row],[PRESCRIP]],2,1)),"NA")</f>
        <v>1</v>
      </c>
      <c r="O205" s="1">
        <f>WEEKNUM(Veg_Table[[#This Row],[EVM_LAST_EDITED_Day]],2)</f>
        <v>20</v>
      </c>
      <c r="P205" s="25">
        <f>IFERROR(DATE(YEAR(Veg_Table[[#This Row],[EVM_LAST_EDITED2]]),MONTH(Veg_Table[[#This Row],[EVM_LAST_EDITED2]]),DAY(Veg_Table[[#This Row],[EVM_LAST_EDITED2]])),DATE(2019,1,1))</f>
        <v>43963</v>
      </c>
      <c r="Q205" s="3">
        <f>VALUE(SUBSTITUTE(Veg_Table[[#This Row],[EVM_LAST_EDITED]],",",""))</f>
        <v>43963.541915659698</v>
      </c>
      <c r="R205" s="1" t="str">
        <f>_xlfn.IFNA(IF(Veg_Table[[#This Row],[EVM_LAST_EDITOR]]="","zBlank EVM Last Editor",VLOOKUP(Veg_Table[[#This Row],[EVM_LAST_EDITOR]],Roster_Table[#All],4,FALSE)),"zAWRR Not in Roster")</f>
        <v>zAWRR Not in Roster</v>
      </c>
      <c r="S205" s="1" t="str">
        <f>_xlfn.IFNA(IF(Veg_Table[[#This Row],[EVM_LAST_EDITOR]]="","zBlank EVM Last Editor",VLOOKUP(Veg_Table[[#This Row],[EVM_LAST_EDITOR]],Roster_Table[#All],16,FALSE)),"zCompany_AWRR not in Roster")</f>
        <v>zCompany_AWRR not in Roster</v>
      </c>
      <c r="T205" s="2">
        <f>IFERROR(DATE(YEAR(Veg_Table[[#This Row],[Created2]]),MONTH(Veg_Table[[#This Row],[Created2]]),DAY(Veg_Table[[#This Row],[Created2]])),DATE(2019,1,1))</f>
        <v>43887</v>
      </c>
      <c r="U205" s="3">
        <f>VALUE(SUBSTITUTE(Veg_Table[[#This Row],[Created]],",",""))</f>
        <v>43887.657349537003</v>
      </c>
      <c r="V205" s="3" t="str">
        <f ca="1">IFERROR(_xlfn.IFNA(CELL("contents",INDIRECT(_xlfn.CONCAT("Veg_Table_Production_Data!",ADDRESS(MATCH(_xlfn.MAXIFS(#REF!,#REF!,"="&amp;Veg_Table[[#This Row],[AUTO_ID]],#REF!,"&lt;"&amp;Veg_Table[[#This Row],[EVM_LAST_EDITED_Day]]),#REF!,0),COLUMN(#REF!),4,1,)))),""),"")</f>
        <v/>
      </c>
      <c r="W205" s="3" t="str">
        <f ca="1">IF(Veg_Table[[#This Row],[Previous_Prescription]]="","No",IF(Veg_Table[[#This Row],[Previous_Prescription]]=Veg_Table[[#This Row],[PRESCRIP]],"No","Yes"))</f>
        <v>No</v>
      </c>
      <c r="X205" s="3" t="str">
        <f>IF(Veg_Table[[#This Row],[EVM_LAST_EDITED_Day]]=Veg_Table[[#This Row],[Created_Day]],"New","Old")</f>
        <v>Old</v>
      </c>
      <c r="Y205" s="1">
        <f>IFERROR(IF(FIND("delete",LOWER(Veg_Table[[#This Row],[PI_COMMENTS]]))&gt;=1,1,0),0)</f>
        <v>0</v>
      </c>
      <c r="Z205" s="1" t="str">
        <f>_xlfn.IFNA(IF(Veg_Table[[#This Row],[EVM_LAST_EDITOR]]="","Yes",VLOOKUP(Veg_Table[[#This Row],[EVM_LAST_EDITOR]],Roster_Table[#All],15,FALSE)),"Yes")</f>
        <v>Yes</v>
      </c>
      <c r="AA20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05" s="1" t="str">
        <f>_xlfn.IFNA(VLOOKUP(Veg_Table[[#This Row],[EVM_LAST_EDITOR]],Roster_Table[#All],3,FALSE),"zAWRR Not in Roster")</f>
        <v>zAWRR Not in Roster</v>
      </c>
      <c r="AC205" s="1" t="str">
        <f>_xlfn.IFNA(VLOOKUP(Veg_Table[[#This Row],[EVM_LAST_EDITOR]],Roster_Table[#All],2,FALSE),"zAWRR Not in Roster")</f>
        <v>zAWRR Not in Roster</v>
      </c>
      <c r="AD205" s="1" t="str">
        <f>IF(_xlfn.CONCAT(Veg_Table[[#This Row],[First_Name]]," ",Veg_Table[[#This Row],[Last_Name]])="zAWRR Not in Roster zAWRR Not in Roster","zAWRR Not in Roster",_xlfn.CONCAT(Veg_Table[[#This Row],[First_Name]]," ",Veg_Table[[#This Row],[Last_Name]]))</f>
        <v>zAWRR Not in Roster</v>
      </c>
      <c r="AE205">
        <v>1781679</v>
      </c>
      <c r="AF205" t="s">
        <v>4951</v>
      </c>
      <c r="AG205" t="s">
        <v>30</v>
      </c>
      <c r="AH205" t="s">
        <v>714</v>
      </c>
      <c r="AI205" t="s">
        <v>904</v>
      </c>
      <c r="AJ205" t="s">
        <v>820</v>
      </c>
      <c r="AK205" t="s">
        <v>28</v>
      </c>
      <c r="AL205" t="s">
        <v>830</v>
      </c>
      <c r="AM205" t="s">
        <v>38</v>
      </c>
      <c r="AN205" t="s">
        <v>25</v>
      </c>
      <c r="AO205" t="s">
        <v>25</v>
      </c>
      <c r="AP205">
        <v>8</v>
      </c>
      <c r="AQ205">
        <v>28</v>
      </c>
      <c r="AR205" t="s">
        <v>28</v>
      </c>
      <c r="AS205" t="s">
        <v>55</v>
      </c>
      <c r="AT205" t="s">
        <v>515</v>
      </c>
      <c r="AU205" t="s">
        <v>25</v>
      </c>
      <c r="AV205" t="s">
        <v>28</v>
      </c>
      <c r="AW205" t="s">
        <v>4952</v>
      </c>
      <c r="AX205" t="s">
        <v>534</v>
      </c>
      <c r="AY205" t="s">
        <v>28</v>
      </c>
      <c r="AZ205">
        <v>5493546</v>
      </c>
      <c r="BA205" t="s">
        <v>55</v>
      </c>
      <c r="BB205" s="4">
        <v>43909.647610057873</v>
      </c>
      <c r="BC205" t="s">
        <v>28</v>
      </c>
      <c r="BD205" t="s">
        <v>29</v>
      </c>
      <c r="BF205" t="s">
        <v>28</v>
      </c>
      <c r="BG205" t="s">
        <v>534</v>
      </c>
      <c r="BH205" t="s">
        <v>28</v>
      </c>
      <c r="BI205" s="3">
        <v>43957</v>
      </c>
      <c r="BJ205" t="s">
        <v>4927</v>
      </c>
      <c r="BK205" s="30" t="s">
        <v>859</v>
      </c>
      <c r="BL205" s="3">
        <v>43963.54191565972</v>
      </c>
      <c r="BM205" t="s">
        <v>31</v>
      </c>
      <c r="BN205" t="s">
        <v>32</v>
      </c>
      <c r="BO205" t="s">
        <v>1208</v>
      </c>
      <c r="BP205" t="s">
        <v>1209</v>
      </c>
      <c r="BQ205" t="s">
        <v>826</v>
      </c>
      <c r="BR205" t="s">
        <v>28</v>
      </c>
      <c r="BS205" t="s">
        <v>28</v>
      </c>
      <c r="BT205" t="s">
        <v>835</v>
      </c>
      <c r="BU205" s="3">
        <v>43887.657349537039</v>
      </c>
      <c r="BV205" t="s">
        <v>803</v>
      </c>
      <c r="BW205" s="3">
        <v>43963.564296458331</v>
      </c>
      <c r="BX205" t="s">
        <v>4953</v>
      </c>
      <c r="CG205"/>
      <c r="CH205"/>
      <c r="CI205"/>
      <c r="CY205"/>
      <c r="DA205"/>
      <c r="DE205"/>
      <c r="DF205"/>
    </row>
    <row r="206" spans="1:110" x14ac:dyDescent="0.25">
      <c r="A206" s="1">
        <f>IF(Veg_Table[[#This Row],[VP_STATUS]]="Hold",0,IF(OR(AND(Veg_Table[[#This Row],[PRESCRIP]]="NW_No Work",Veg_Table[[#This Row],[VP_STATUS]]&lt;&gt;"No Work Required Under EVM"),AND(Veg_Table[[#This Row],[VP_STATUS]]="No Work Required Under EVM",Veg_Table[[#This Row],[PRESCRIP]]&lt;&gt;"NW_No Work")),1,0))</f>
        <v>0</v>
      </c>
      <c r="B206" s="1">
        <f>IF(Veg_Table[[#This Row],[SPECIES]]="",1,0)</f>
        <v>0</v>
      </c>
      <c r="C206" s="1">
        <f>IF(Veg_Table[[#This Row],[DIAMETER]]="",1,0)</f>
        <v>0</v>
      </c>
      <c r="D206" s="1">
        <f>IF(Veg_Table[[#This Row],[HEIGHT]]="",1,0)</f>
        <v>0</v>
      </c>
      <c r="E20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06" s="1">
        <f>IF(AND(Veg_Table[[#This Row],[TAT_RESULT]]="ABATE",Veg_Table[[#This Row],[PRESCRIP]]="NW_No Work"),1,0)</f>
        <v>0</v>
      </c>
      <c r="G206" s="1">
        <f>IF(OR(Veg_Table[[#This Row],[Prescription R-Scale]]="NA",Veg_Table[[#This Row],[Diameter R-Scale]]="NA"),0,IF(Veg_Table[[#This Row],[Diameter R-Scale]]&lt;&gt;Veg_Table[[#This Row],[Prescription R-Scale]],1,0))</f>
        <v>0</v>
      </c>
      <c r="H206" s="1">
        <f>IF(OR(AND(Veg_Table[[#This Row],[PRESCRIP]]="BC_Br Rmv", Veg_Table[[#This Row],[WOOD_MAN]]&lt;&gt;"Not Needed"),AND(Veg_Table[[#This Row],[PRESCRIP]]="BCS_Br Rmv+Trt", Veg_Table[[#This Row],[WOOD_MAN]]&lt;&gt;"Not Needed")),1,0)</f>
        <v>0</v>
      </c>
      <c r="I206" s="1">
        <f ca="1">IF(AND(Veg_Table[[#This Row],[Prescription_Changed]]="Yes",Veg_Table[[#This Row],[TAT_RESULT]]=""),1,0)</f>
        <v>0</v>
      </c>
      <c r="J206" s="1">
        <f ca="1">SUM(Veg_Table[[#This Row],[Prescription and Status do not match]:[Prescription_Edited_And_TAT_Is_Blank]])</f>
        <v>1</v>
      </c>
      <c r="K206" s="1">
        <f ca="1">IF(Veg_Table[[#This Row],[Sum of Errors]]&gt;0,1,0)</f>
        <v>1</v>
      </c>
      <c r="L206" s="1">
        <f>1</f>
        <v>1</v>
      </c>
      <c r="M20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206" s="1" t="str">
        <f>IF(OR(MID(Veg_Table[[#This Row],[PRESCRIP]],2,1)="1",MID(Veg_Table[[#This Row],[PRESCRIP]],2,1)="2",MID(Veg_Table[[#This Row],[PRESCRIP]],2,1)="3",MID(Veg_Table[[#This Row],[PRESCRIP]],2,1)="4"),_xlfn.NUMBERVALUE(MID(Veg_Table[[#This Row],[PRESCRIP]],2,1)),"NA")</f>
        <v>NA</v>
      </c>
      <c r="O206" s="1">
        <f>WEEKNUM(Veg_Table[[#This Row],[EVM_LAST_EDITED_Day]],2)</f>
        <v>20</v>
      </c>
      <c r="P206" s="25">
        <f>IFERROR(DATE(YEAR(Veg_Table[[#This Row],[EVM_LAST_EDITED2]]),MONTH(Veg_Table[[#This Row],[EVM_LAST_EDITED2]]),DAY(Veg_Table[[#This Row],[EVM_LAST_EDITED2]])),DATE(2019,1,1))</f>
        <v>43963</v>
      </c>
      <c r="Q206" s="3">
        <f>VALUE(SUBSTITUTE(Veg_Table[[#This Row],[EVM_LAST_EDITED]],",",""))</f>
        <v>43963.542368113398</v>
      </c>
      <c r="R206" s="1" t="str">
        <f>_xlfn.IFNA(IF(Veg_Table[[#This Row],[EVM_LAST_EDITOR]]="","zBlank EVM Last Editor",VLOOKUP(Veg_Table[[#This Row],[EVM_LAST_EDITOR]],Roster_Table[#All],4,FALSE)),"zAWRR Not in Roster")</f>
        <v>zAWRR Not in Roster</v>
      </c>
      <c r="S206" s="1" t="str">
        <f>_xlfn.IFNA(IF(Veg_Table[[#This Row],[EVM_LAST_EDITOR]]="","zBlank EVM Last Editor",VLOOKUP(Veg_Table[[#This Row],[EVM_LAST_EDITOR]],Roster_Table[#All],16,FALSE)),"zCompany_AWRR not in Roster")</f>
        <v>zCompany_AWRR not in Roster</v>
      </c>
      <c r="T206" s="2">
        <f>IFERROR(DATE(YEAR(Veg_Table[[#This Row],[Created2]]),MONTH(Veg_Table[[#This Row],[Created2]]),DAY(Veg_Table[[#This Row],[Created2]])),DATE(2019,1,1))</f>
        <v>43887</v>
      </c>
      <c r="U206" s="3">
        <f>VALUE(SUBSTITUTE(Veg_Table[[#This Row],[Created]],",",""))</f>
        <v>43887.671481481499</v>
      </c>
      <c r="V206" s="3" t="str">
        <f ca="1">IFERROR(_xlfn.IFNA(CELL("contents",INDIRECT(_xlfn.CONCAT("Veg_Table_Production_Data!",ADDRESS(MATCH(_xlfn.MAXIFS(#REF!,#REF!,"="&amp;Veg_Table[[#This Row],[AUTO_ID]],#REF!,"&lt;"&amp;Veg_Table[[#This Row],[EVM_LAST_EDITED_Day]]),#REF!,0),COLUMN(#REF!),4,1,)))),""),"")</f>
        <v/>
      </c>
      <c r="W206" s="3" t="str">
        <f ca="1">IF(Veg_Table[[#This Row],[Previous_Prescription]]="","No",IF(Veg_Table[[#This Row],[Previous_Prescription]]=Veg_Table[[#This Row],[PRESCRIP]],"No","Yes"))</f>
        <v>No</v>
      </c>
      <c r="X206" s="3" t="str">
        <f>IF(Veg_Table[[#This Row],[EVM_LAST_EDITED_Day]]=Veg_Table[[#This Row],[Created_Day]],"New","Old")</f>
        <v>Old</v>
      </c>
      <c r="Y206" s="1">
        <f>IFERROR(IF(FIND("delete",LOWER(Veg_Table[[#This Row],[PI_COMMENTS]]))&gt;=1,1,0),0)</f>
        <v>0</v>
      </c>
      <c r="Z206" s="1" t="str">
        <f>_xlfn.IFNA(IF(Veg_Table[[#This Row],[EVM_LAST_EDITOR]]="","Yes",VLOOKUP(Veg_Table[[#This Row],[EVM_LAST_EDITOR]],Roster_Table[#All],15,FALSE)),"Yes")</f>
        <v>Yes</v>
      </c>
      <c r="AA20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06" s="1" t="str">
        <f>_xlfn.IFNA(VLOOKUP(Veg_Table[[#This Row],[EVM_LAST_EDITOR]],Roster_Table[#All],3,FALSE),"zAWRR Not in Roster")</f>
        <v>zAWRR Not in Roster</v>
      </c>
      <c r="AC206" s="1" t="str">
        <f>_xlfn.IFNA(VLOOKUP(Veg_Table[[#This Row],[EVM_LAST_EDITOR]],Roster_Table[#All],2,FALSE),"zAWRR Not in Roster")</f>
        <v>zAWRR Not in Roster</v>
      </c>
      <c r="AD206" s="1" t="str">
        <f>IF(_xlfn.CONCAT(Veg_Table[[#This Row],[First_Name]]," ",Veg_Table[[#This Row],[Last_Name]])="zAWRR Not in Roster zAWRR Not in Roster","zAWRR Not in Roster",_xlfn.CONCAT(Veg_Table[[#This Row],[First_Name]]," ",Veg_Table[[#This Row],[Last_Name]]))</f>
        <v>zAWRR Not in Roster</v>
      </c>
      <c r="AE206">
        <v>1781701</v>
      </c>
      <c r="AF206" t="s">
        <v>4954</v>
      </c>
      <c r="AG206" t="s">
        <v>30</v>
      </c>
      <c r="AH206" t="s">
        <v>714</v>
      </c>
      <c r="AI206" t="s">
        <v>1207</v>
      </c>
      <c r="AJ206" t="s">
        <v>820</v>
      </c>
      <c r="AK206" t="s">
        <v>28</v>
      </c>
      <c r="AL206" t="s">
        <v>830</v>
      </c>
      <c r="AM206" t="s">
        <v>38</v>
      </c>
      <c r="AN206" t="s">
        <v>25</v>
      </c>
      <c r="AO206" t="s">
        <v>25</v>
      </c>
      <c r="AP206">
        <v>19</v>
      </c>
      <c r="AQ206">
        <v>85</v>
      </c>
      <c r="AR206" t="s">
        <v>28</v>
      </c>
      <c r="AS206" t="s">
        <v>823</v>
      </c>
      <c r="AT206" t="s">
        <v>515</v>
      </c>
      <c r="AU206" t="s">
        <v>25</v>
      </c>
      <c r="AV206" t="s">
        <v>28</v>
      </c>
      <c r="AW206" t="s">
        <v>4955</v>
      </c>
      <c r="AX206" t="s">
        <v>534</v>
      </c>
      <c r="AY206" t="s">
        <v>28</v>
      </c>
      <c r="AZ206">
        <v>5493546</v>
      </c>
      <c r="BA206" t="s">
        <v>823</v>
      </c>
      <c r="BB206" s="4">
        <v>43909.648266284719</v>
      </c>
      <c r="BC206" t="s">
        <v>28</v>
      </c>
      <c r="BD206" t="s">
        <v>29</v>
      </c>
      <c r="BF206" t="s">
        <v>28</v>
      </c>
      <c r="BG206" t="s">
        <v>534</v>
      </c>
      <c r="BH206" t="s">
        <v>28</v>
      </c>
      <c r="BI206" s="3">
        <v>43957</v>
      </c>
      <c r="BJ206" t="s">
        <v>4905</v>
      </c>
      <c r="BK206" s="30" t="s">
        <v>859</v>
      </c>
      <c r="BL206" s="3">
        <v>43963.542368113427</v>
      </c>
      <c r="BM206" t="s">
        <v>31</v>
      </c>
      <c r="BN206" t="s">
        <v>32</v>
      </c>
      <c r="BO206" t="s">
        <v>1208</v>
      </c>
      <c r="BP206" t="s">
        <v>1209</v>
      </c>
      <c r="BQ206" t="s">
        <v>826</v>
      </c>
      <c r="BR206" t="s">
        <v>28</v>
      </c>
      <c r="BS206" t="s">
        <v>28</v>
      </c>
      <c r="BT206" t="s">
        <v>835</v>
      </c>
      <c r="BU206" s="3">
        <v>43887.671481481484</v>
      </c>
      <c r="BV206" t="s">
        <v>803</v>
      </c>
      <c r="BW206" s="3">
        <v>43963.564296458331</v>
      </c>
      <c r="BX206" t="s">
        <v>4956</v>
      </c>
      <c r="CG206"/>
      <c r="CH206"/>
      <c r="CI206"/>
      <c r="CY206"/>
      <c r="DA206"/>
      <c r="DE206"/>
      <c r="DF206"/>
    </row>
    <row r="207" spans="1:110" x14ac:dyDescent="0.25">
      <c r="A207" s="1">
        <f>IF(Veg_Table[[#This Row],[VP_STATUS]]="Hold",0,IF(OR(AND(Veg_Table[[#This Row],[PRESCRIP]]="NW_No Work",Veg_Table[[#This Row],[VP_STATUS]]&lt;&gt;"No Work Required Under EVM"),AND(Veg_Table[[#This Row],[VP_STATUS]]="No Work Required Under EVM",Veg_Table[[#This Row],[PRESCRIP]]&lt;&gt;"NW_No Work")),1,0))</f>
        <v>0</v>
      </c>
      <c r="B207" s="1">
        <f>IF(Veg_Table[[#This Row],[SPECIES]]="",1,0)</f>
        <v>0</v>
      </c>
      <c r="C207" s="1">
        <f>IF(Veg_Table[[#This Row],[DIAMETER]]="",1,0)</f>
        <v>0</v>
      </c>
      <c r="D207" s="1">
        <f>IF(Veg_Table[[#This Row],[HEIGHT]]="",1,0)</f>
        <v>0</v>
      </c>
      <c r="E20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07" s="1">
        <f>IF(AND(Veg_Table[[#This Row],[TAT_RESULT]]="ABATE",Veg_Table[[#This Row],[PRESCRIP]]="NW_No Work"),1,0)</f>
        <v>0</v>
      </c>
      <c r="G207" s="1">
        <f>IF(OR(Veg_Table[[#This Row],[Prescription R-Scale]]="NA",Veg_Table[[#This Row],[Diameter R-Scale]]="NA"),0,IF(Veg_Table[[#This Row],[Diameter R-Scale]]&lt;&gt;Veg_Table[[#This Row],[Prescription R-Scale]],1,0))</f>
        <v>0</v>
      </c>
      <c r="H207" s="1">
        <f>IF(OR(AND(Veg_Table[[#This Row],[PRESCRIP]]="BC_Br Rmv", Veg_Table[[#This Row],[WOOD_MAN]]&lt;&gt;"Not Needed"),AND(Veg_Table[[#This Row],[PRESCRIP]]="BCS_Br Rmv+Trt", Veg_Table[[#This Row],[WOOD_MAN]]&lt;&gt;"Not Needed")),1,0)</f>
        <v>0</v>
      </c>
      <c r="I207" s="1">
        <f ca="1">IF(AND(Veg_Table[[#This Row],[Prescription_Changed]]="Yes",Veg_Table[[#This Row],[TAT_RESULT]]=""),1,0)</f>
        <v>0</v>
      </c>
      <c r="J207" s="1">
        <f ca="1">SUM(Veg_Table[[#This Row],[Prescription and Status do not match]:[Prescription_Edited_And_TAT_Is_Blank]])</f>
        <v>1</v>
      </c>
      <c r="K207" s="1">
        <f ca="1">IF(Veg_Table[[#This Row],[Sum of Errors]]&gt;0,1,0)</f>
        <v>1</v>
      </c>
      <c r="L207" s="1">
        <f>1</f>
        <v>1</v>
      </c>
      <c r="M20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207" s="1">
        <f>IF(OR(MID(Veg_Table[[#This Row],[PRESCRIP]],2,1)="1",MID(Veg_Table[[#This Row],[PRESCRIP]],2,1)="2",MID(Veg_Table[[#This Row],[PRESCRIP]],2,1)="3",MID(Veg_Table[[#This Row],[PRESCRIP]],2,1)="4"),_xlfn.NUMBERVALUE(MID(Veg_Table[[#This Row],[PRESCRIP]],2,1)),"NA")</f>
        <v>3</v>
      </c>
      <c r="O207" s="1">
        <f>WEEKNUM(Veg_Table[[#This Row],[EVM_LAST_EDITED_Day]],2)</f>
        <v>20</v>
      </c>
      <c r="P207" s="25">
        <f>IFERROR(DATE(YEAR(Veg_Table[[#This Row],[EVM_LAST_EDITED2]]),MONTH(Veg_Table[[#This Row],[EVM_LAST_EDITED2]]),DAY(Veg_Table[[#This Row],[EVM_LAST_EDITED2]])),DATE(2019,1,1))</f>
        <v>43963</v>
      </c>
      <c r="Q207" s="3">
        <f>VALUE(SUBSTITUTE(Veg_Table[[#This Row],[EVM_LAST_EDITED]],",",""))</f>
        <v>43963.543546330999</v>
      </c>
      <c r="R207" s="1" t="str">
        <f>_xlfn.IFNA(IF(Veg_Table[[#This Row],[EVM_LAST_EDITOR]]="","zBlank EVM Last Editor",VLOOKUP(Veg_Table[[#This Row],[EVM_LAST_EDITOR]],Roster_Table[#All],4,FALSE)),"zAWRR Not in Roster")</f>
        <v>zAWRR Not in Roster</v>
      </c>
      <c r="S207" s="1" t="str">
        <f>_xlfn.IFNA(IF(Veg_Table[[#This Row],[EVM_LAST_EDITOR]]="","zBlank EVM Last Editor",VLOOKUP(Veg_Table[[#This Row],[EVM_LAST_EDITOR]],Roster_Table[#All],16,FALSE)),"zCompany_AWRR not in Roster")</f>
        <v>zCompany_AWRR not in Roster</v>
      </c>
      <c r="T207" s="2">
        <f>IFERROR(DATE(YEAR(Veg_Table[[#This Row],[Created2]]),MONTH(Veg_Table[[#This Row],[Created2]]),DAY(Veg_Table[[#This Row],[Created2]])),DATE(2019,1,1))</f>
        <v>43887</v>
      </c>
      <c r="U207" s="3">
        <f>VALUE(SUBSTITUTE(Veg_Table[[#This Row],[Created]],",",""))</f>
        <v>43887.678078703699</v>
      </c>
      <c r="V207" s="3" t="str">
        <f ca="1">IFERROR(_xlfn.IFNA(CELL("contents",INDIRECT(_xlfn.CONCAT("Veg_Table_Production_Data!",ADDRESS(MATCH(_xlfn.MAXIFS(#REF!,#REF!,"="&amp;Veg_Table[[#This Row],[AUTO_ID]],#REF!,"&lt;"&amp;Veg_Table[[#This Row],[EVM_LAST_EDITED_Day]]),#REF!,0),COLUMN(#REF!),4,1,)))),""),"")</f>
        <v/>
      </c>
      <c r="W207" s="3" t="str">
        <f ca="1">IF(Veg_Table[[#This Row],[Previous_Prescription]]="","No",IF(Veg_Table[[#This Row],[Previous_Prescription]]=Veg_Table[[#This Row],[PRESCRIP]],"No","Yes"))</f>
        <v>No</v>
      </c>
      <c r="X207" s="3" t="str">
        <f>IF(Veg_Table[[#This Row],[EVM_LAST_EDITED_Day]]=Veg_Table[[#This Row],[Created_Day]],"New","Old")</f>
        <v>Old</v>
      </c>
      <c r="Y207" s="1">
        <f>IFERROR(IF(FIND("delete",LOWER(Veg_Table[[#This Row],[PI_COMMENTS]]))&gt;=1,1,0),0)</f>
        <v>0</v>
      </c>
      <c r="Z207" s="1" t="str">
        <f>_xlfn.IFNA(IF(Veg_Table[[#This Row],[EVM_LAST_EDITOR]]="","Yes",VLOOKUP(Veg_Table[[#This Row],[EVM_LAST_EDITOR]],Roster_Table[#All],15,FALSE)),"Yes")</f>
        <v>Yes</v>
      </c>
      <c r="AA20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07" s="1" t="str">
        <f>_xlfn.IFNA(VLOOKUP(Veg_Table[[#This Row],[EVM_LAST_EDITOR]],Roster_Table[#All],3,FALSE),"zAWRR Not in Roster")</f>
        <v>zAWRR Not in Roster</v>
      </c>
      <c r="AC207" s="1" t="str">
        <f>_xlfn.IFNA(VLOOKUP(Veg_Table[[#This Row],[EVM_LAST_EDITOR]],Roster_Table[#All],2,FALSE),"zAWRR Not in Roster")</f>
        <v>zAWRR Not in Roster</v>
      </c>
      <c r="AD207" s="1" t="str">
        <f>IF(_xlfn.CONCAT(Veg_Table[[#This Row],[First_Name]]," ",Veg_Table[[#This Row],[Last_Name]])="zAWRR Not in Roster zAWRR Not in Roster","zAWRR Not in Roster",_xlfn.CONCAT(Veg_Table[[#This Row],[First_Name]]," ",Veg_Table[[#This Row],[Last_Name]]))</f>
        <v>zAWRR Not in Roster</v>
      </c>
      <c r="AE207">
        <v>1781704</v>
      </c>
      <c r="AF207" t="s">
        <v>1796</v>
      </c>
      <c r="AG207" t="s">
        <v>30</v>
      </c>
      <c r="AH207" t="s">
        <v>714</v>
      </c>
      <c r="AI207" t="s">
        <v>1207</v>
      </c>
      <c r="AJ207" t="s">
        <v>820</v>
      </c>
      <c r="AK207" t="s">
        <v>28</v>
      </c>
      <c r="AL207" t="s">
        <v>830</v>
      </c>
      <c r="AM207" t="s">
        <v>40</v>
      </c>
      <c r="AN207" t="s">
        <v>25</v>
      </c>
      <c r="AO207" t="s">
        <v>25</v>
      </c>
      <c r="AP207">
        <v>35</v>
      </c>
      <c r="AQ207">
        <v>80</v>
      </c>
      <c r="AR207" t="s">
        <v>28</v>
      </c>
      <c r="AS207" t="s">
        <v>51</v>
      </c>
      <c r="AT207" t="s">
        <v>515</v>
      </c>
      <c r="AU207" t="s">
        <v>25</v>
      </c>
      <c r="AV207" t="s">
        <v>519</v>
      </c>
      <c r="AW207" t="s">
        <v>1797</v>
      </c>
      <c r="AX207" t="s">
        <v>534</v>
      </c>
      <c r="AY207" t="s">
        <v>28</v>
      </c>
      <c r="AZ207">
        <v>5650718</v>
      </c>
      <c r="BA207" t="s">
        <v>51</v>
      </c>
      <c r="BB207" s="4">
        <v>43915.473393437504</v>
      </c>
      <c r="BC207" t="s">
        <v>1774</v>
      </c>
      <c r="BD207" t="s">
        <v>29</v>
      </c>
      <c r="BE207" t="s">
        <v>25</v>
      </c>
      <c r="BF207" t="s">
        <v>513</v>
      </c>
      <c r="BG207" t="s">
        <v>534</v>
      </c>
      <c r="BH207" t="s">
        <v>28</v>
      </c>
      <c r="BI207" s="3">
        <v>43957</v>
      </c>
      <c r="BJ207" t="s">
        <v>4927</v>
      </c>
      <c r="BK207" s="30" t="s">
        <v>859</v>
      </c>
      <c r="BL207" s="3">
        <v>43963.54354633102</v>
      </c>
      <c r="BM207" t="s">
        <v>31</v>
      </c>
      <c r="BN207" t="s">
        <v>32</v>
      </c>
      <c r="BO207" t="s">
        <v>1208</v>
      </c>
      <c r="BP207" t="s">
        <v>1209</v>
      </c>
      <c r="BQ207" t="s">
        <v>826</v>
      </c>
      <c r="BR207" t="s">
        <v>28</v>
      </c>
      <c r="BS207" t="s">
        <v>28</v>
      </c>
      <c r="BT207" t="s">
        <v>835</v>
      </c>
      <c r="BU207" s="3">
        <v>43887.678078703706</v>
      </c>
      <c r="BV207" t="s">
        <v>803</v>
      </c>
      <c r="BW207" s="3">
        <v>43963.564296458331</v>
      </c>
      <c r="BX207" t="s">
        <v>1798</v>
      </c>
      <c r="CG207"/>
      <c r="CH207"/>
      <c r="CI207"/>
      <c r="CY207"/>
      <c r="DA207"/>
      <c r="DE207"/>
      <c r="DF207"/>
    </row>
    <row r="208" spans="1:110" x14ac:dyDescent="0.25">
      <c r="A208" s="1">
        <f>IF(Veg_Table[[#This Row],[VP_STATUS]]="Hold",0,IF(OR(AND(Veg_Table[[#This Row],[PRESCRIP]]="NW_No Work",Veg_Table[[#This Row],[VP_STATUS]]&lt;&gt;"No Work Required Under EVM"),AND(Veg_Table[[#This Row],[VP_STATUS]]="No Work Required Under EVM",Veg_Table[[#This Row],[PRESCRIP]]&lt;&gt;"NW_No Work")),1,0))</f>
        <v>0</v>
      </c>
      <c r="B208" s="1">
        <f>IF(Veg_Table[[#This Row],[SPECIES]]="",1,0)</f>
        <v>0</v>
      </c>
      <c r="C208" s="1">
        <f>IF(Veg_Table[[#This Row],[DIAMETER]]="",1,0)</f>
        <v>0</v>
      </c>
      <c r="D208" s="1">
        <f>IF(Veg_Table[[#This Row],[HEIGHT]]="",1,0)</f>
        <v>0</v>
      </c>
      <c r="E20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08" s="1">
        <f>IF(AND(Veg_Table[[#This Row],[TAT_RESULT]]="ABATE",Veg_Table[[#This Row],[PRESCRIP]]="NW_No Work"),1,0)</f>
        <v>0</v>
      </c>
      <c r="G208" s="1">
        <f>IF(OR(Veg_Table[[#This Row],[Prescription R-Scale]]="NA",Veg_Table[[#This Row],[Diameter R-Scale]]="NA"),0,IF(Veg_Table[[#This Row],[Diameter R-Scale]]&lt;&gt;Veg_Table[[#This Row],[Prescription R-Scale]],1,0))</f>
        <v>0</v>
      </c>
      <c r="H208" s="1">
        <f>IF(OR(AND(Veg_Table[[#This Row],[PRESCRIP]]="BC_Br Rmv", Veg_Table[[#This Row],[WOOD_MAN]]&lt;&gt;"Not Needed"),AND(Veg_Table[[#This Row],[PRESCRIP]]="BCS_Br Rmv+Trt", Veg_Table[[#This Row],[WOOD_MAN]]&lt;&gt;"Not Needed")),1,0)</f>
        <v>0</v>
      </c>
      <c r="I208" s="1">
        <f ca="1">IF(AND(Veg_Table[[#This Row],[Prescription_Changed]]="Yes",Veg_Table[[#This Row],[TAT_RESULT]]=""),1,0)</f>
        <v>0</v>
      </c>
      <c r="J208" s="1">
        <f ca="1">SUM(Veg_Table[[#This Row],[Prescription and Status do not match]:[Prescription_Edited_And_TAT_Is_Blank]])</f>
        <v>1</v>
      </c>
      <c r="K208" s="1">
        <f ca="1">IF(Veg_Table[[#This Row],[Sum of Errors]]&gt;0,1,0)</f>
        <v>1</v>
      </c>
      <c r="L208" s="1">
        <f>1</f>
        <v>1</v>
      </c>
      <c r="M20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208" s="1" t="str">
        <f>IF(OR(MID(Veg_Table[[#This Row],[PRESCRIP]],2,1)="1",MID(Veg_Table[[#This Row],[PRESCRIP]],2,1)="2",MID(Veg_Table[[#This Row],[PRESCRIP]],2,1)="3",MID(Veg_Table[[#This Row],[PRESCRIP]],2,1)="4"),_xlfn.NUMBERVALUE(MID(Veg_Table[[#This Row],[PRESCRIP]],2,1)),"NA")</f>
        <v>NA</v>
      </c>
      <c r="O208" s="1">
        <f>WEEKNUM(Veg_Table[[#This Row],[EVM_LAST_EDITED_Day]],2)</f>
        <v>20</v>
      </c>
      <c r="P208" s="25">
        <f>IFERROR(DATE(YEAR(Veg_Table[[#This Row],[EVM_LAST_EDITED2]]),MONTH(Veg_Table[[#This Row],[EVM_LAST_EDITED2]]),DAY(Veg_Table[[#This Row],[EVM_LAST_EDITED2]])),DATE(2019,1,1))</f>
        <v>43963</v>
      </c>
      <c r="Q208" s="3">
        <f>VALUE(SUBSTITUTE(Veg_Table[[#This Row],[EVM_LAST_EDITED]],",",""))</f>
        <v>43963.5512586111</v>
      </c>
      <c r="R208" s="1" t="str">
        <f>_xlfn.IFNA(IF(Veg_Table[[#This Row],[EVM_LAST_EDITOR]]="","zBlank EVM Last Editor",VLOOKUP(Veg_Table[[#This Row],[EVM_LAST_EDITOR]],Roster_Table[#All],4,FALSE)),"zAWRR Not in Roster")</f>
        <v>zAWRR Not in Roster</v>
      </c>
      <c r="S208" s="1" t="str">
        <f>_xlfn.IFNA(IF(Veg_Table[[#This Row],[EVM_LAST_EDITOR]]="","zBlank EVM Last Editor",VLOOKUP(Veg_Table[[#This Row],[EVM_LAST_EDITOR]],Roster_Table[#All],16,FALSE)),"zCompany_AWRR not in Roster")</f>
        <v>zCompany_AWRR not in Roster</v>
      </c>
      <c r="T208" s="2">
        <f>IFERROR(DATE(YEAR(Veg_Table[[#This Row],[Created2]]),MONTH(Veg_Table[[#This Row],[Created2]]),DAY(Veg_Table[[#This Row],[Created2]])),DATE(2019,1,1))</f>
        <v>43867</v>
      </c>
      <c r="U208" s="3">
        <f>VALUE(SUBSTITUTE(Veg_Table[[#This Row],[Created]],",",""))</f>
        <v>43867.629293981503</v>
      </c>
      <c r="V208" s="3" t="str">
        <f ca="1">IFERROR(_xlfn.IFNA(CELL("contents",INDIRECT(_xlfn.CONCAT("Veg_Table_Production_Data!",ADDRESS(MATCH(_xlfn.MAXIFS(#REF!,#REF!,"="&amp;Veg_Table[[#This Row],[AUTO_ID]],#REF!,"&lt;"&amp;Veg_Table[[#This Row],[EVM_LAST_EDITED_Day]]),#REF!,0),COLUMN(#REF!),4,1,)))),""),"")</f>
        <v/>
      </c>
      <c r="W208" s="3" t="str">
        <f ca="1">IF(Veg_Table[[#This Row],[Previous_Prescription]]="","No",IF(Veg_Table[[#This Row],[Previous_Prescription]]=Veg_Table[[#This Row],[PRESCRIP]],"No","Yes"))</f>
        <v>No</v>
      </c>
      <c r="X208" s="3" t="str">
        <f>IF(Veg_Table[[#This Row],[EVM_LAST_EDITED_Day]]=Veg_Table[[#This Row],[Created_Day]],"New","Old")</f>
        <v>Old</v>
      </c>
      <c r="Y208" s="1">
        <f>IFERROR(IF(FIND("delete",LOWER(Veg_Table[[#This Row],[PI_COMMENTS]]))&gt;=1,1,0),0)</f>
        <v>0</v>
      </c>
      <c r="Z208" s="1" t="str">
        <f>_xlfn.IFNA(IF(Veg_Table[[#This Row],[EVM_LAST_EDITOR]]="","Yes",VLOOKUP(Veg_Table[[#This Row],[EVM_LAST_EDITOR]],Roster_Table[#All],15,FALSE)),"Yes")</f>
        <v>Yes</v>
      </c>
      <c r="AA20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08" s="1" t="str">
        <f>_xlfn.IFNA(VLOOKUP(Veg_Table[[#This Row],[EVM_LAST_EDITOR]],Roster_Table[#All],3,FALSE),"zAWRR Not in Roster")</f>
        <v>zAWRR Not in Roster</v>
      </c>
      <c r="AC208" s="1" t="str">
        <f>_xlfn.IFNA(VLOOKUP(Veg_Table[[#This Row],[EVM_LAST_EDITOR]],Roster_Table[#All],2,FALSE),"zAWRR Not in Roster")</f>
        <v>zAWRR Not in Roster</v>
      </c>
      <c r="AD208" s="1" t="str">
        <f>IF(_xlfn.CONCAT(Veg_Table[[#This Row],[First_Name]]," ",Veg_Table[[#This Row],[Last_Name]])="zAWRR Not in Roster zAWRR Not in Roster","zAWRR Not in Roster",_xlfn.CONCAT(Veg_Table[[#This Row],[First_Name]]," ",Veg_Table[[#This Row],[Last_Name]]))</f>
        <v>zAWRR Not in Roster</v>
      </c>
      <c r="AE208">
        <v>1777779</v>
      </c>
      <c r="AF208" t="s">
        <v>4902</v>
      </c>
      <c r="AG208" t="s">
        <v>30</v>
      </c>
      <c r="AH208" t="s">
        <v>2757</v>
      </c>
      <c r="AI208" t="s">
        <v>4903</v>
      </c>
      <c r="AJ208" t="s">
        <v>820</v>
      </c>
      <c r="AK208" t="s">
        <v>833</v>
      </c>
      <c r="AL208" t="s">
        <v>830</v>
      </c>
      <c r="AM208" t="s">
        <v>23</v>
      </c>
      <c r="AN208" t="s">
        <v>25</v>
      </c>
      <c r="AO208" t="s">
        <v>25</v>
      </c>
      <c r="AP208">
        <v>39</v>
      </c>
      <c r="AQ208">
        <v>37</v>
      </c>
      <c r="AR208" t="s">
        <v>28</v>
      </c>
      <c r="AS208" t="s">
        <v>993</v>
      </c>
      <c r="AT208" t="s">
        <v>515</v>
      </c>
      <c r="AU208" t="s">
        <v>25</v>
      </c>
      <c r="AV208" t="s">
        <v>28</v>
      </c>
      <c r="AW208" t="s">
        <v>4904</v>
      </c>
      <c r="AX208" t="s">
        <v>534</v>
      </c>
      <c r="AY208" t="s">
        <v>28</v>
      </c>
      <c r="AZ208">
        <v>40</v>
      </c>
      <c r="BA208" t="s">
        <v>993</v>
      </c>
      <c r="BB208" s="4">
        <v>43910.633510162035</v>
      </c>
      <c r="BC208" t="s">
        <v>28</v>
      </c>
      <c r="BD208" t="s">
        <v>29</v>
      </c>
      <c r="BF208" t="s">
        <v>28</v>
      </c>
      <c r="BG208" t="s">
        <v>534</v>
      </c>
      <c r="BH208" t="s">
        <v>28</v>
      </c>
      <c r="BI208" s="3">
        <v>43957</v>
      </c>
      <c r="BJ208" t="s">
        <v>4905</v>
      </c>
      <c r="BK208" s="30" t="s">
        <v>859</v>
      </c>
      <c r="BL208" s="3">
        <v>43963.551258611114</v>
      </c>
      <c r="BM208" t="s">
        <v>31</v>
      </c>
      <c r="BN208" t="s">
        <v>32</v>
      </c>
      <c r="BO208" t="s">
        <v>4906</v>
      </c>
      <c r="BP208" t="s">
        <v>2758</v>
      </c>
      <c r="BQ208" t="s">
        <v>826</v>
      </c>
      <c r="BR208" t="s">
        <v>28</v>
      </c>
      <c r="BS208" t="s">
        <v>28</v>
      </c>
      <c r="BT208" t="s">
        <v>835</v>
      </c>
      <c r="BU208" s="3">
        <v>43867.629293981481</v>
      </c>
      <c r="BV208" t="s">
        <v>803</v>
      </c>
      <c r="BW208" s="3">
        <v>43963.564296458331</v>
      </c>
      <c r="BX208" t="s">
        <v>4907</v>
      </c>
      <c r="CG208"/>
      <c r="CH208"/>
      <c r="CI208"/>
      <c r="CY208"/>
      <c r="DA208"/>
      <c r="DE208"/>
      <c r="DF208"/>
    </row>
    <row r="209" spans="1:110" x14ac:dyDescent="0.25">
      <c r="A209" s="1">
        <f>IF(Veg_Table[[#This Row],[VP_STATUS]]="Hold",0,IF(OR(AND(Veg_Table[[#This Row],[PRESCRIP]]="NW_No Work",Veg_Table[[#This Row],[VP_STATUS]]&lt;&gt;"No Work Required Under EVM"),AND(Veg_Table[[#This Row],[VP_STATUS]]="No Work Required Under EVM",Veg_Table[[#This Row],[PRESCRIP]]&lt;&gt;"NW_No Work")),1,0))</f>
        <v>0</v>
      </c>
      <c r="B209" s="1">
        <f>IF(Veg_Table[[#This Row],[SPECIES]]="",1,0)</f>
        <v>0</v>
      </c>
      <c r="C209" s="1">
        <f>IF(Veg_Table[[#This Row],[DIAMETER]]="",1,0)</f>
        <v>0</v>
      </c>
      <c r="D209" s="1">
        <f>IF(Veg_Table[[#This Row],[HEIGHT]]="",1,0)</f>
        <v>0</v>
      </c>
      <c r="E20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09" s="1">
        <f>IF(AND(Veg_Table[[#This Row],[TAT_RESULT]]="ABATE",Veg_Table[[#This Row],[PRESCRIP]]="NW_No Work"),1,0)</f>
        <v>0</v>
      </c>
      <c r="G209" s="1">
        <f>IF(OR(Veg_Table[[#This Row],[Prescription R-Scale]]="NA",Veg_Table[[#This Row],[Diameter R-Scale]]="NA"),0,IF(Veg_Table[[#This Row],[Diameter R-Scale]]&lt;&gt;Veg_Table[[#This Row],[Prescription R-Scale]],1,0))</f>
        <v>0</v>
      </c>
      <c r="H209" s="1">
        <f>IF(OR(AND(Veg_Table[[#This Row],[PRESCRIP]]="BC_Br Rmv", Veg_Table[[#This Row],[WOOD_MAN]]&lt;&gt;"Not Needed"),AND(Veg_Table[[#This Row],[PRESCRIP]]="BCS_Br Rmv+Trt", Veg_Table[[#This Row],[WOOD_MAN]]&lt;&gt;"Not Needed")),1,0)</f>
        <v>0</v>
      </c>
      <c r="I209" s="1">
        <f ca="1">IF(AND(Veg_Table[[#This Row],[Prescription_Changed]]="Yes",Veg_Table[[#This Row],[TAT_RESULT]]=""),1,0)</f>
        <v>0</v>
      </c>
      <c r="J209" s="1">
        <f ca="1">SUM(Veg_Table[[#This Row],[Prescription and Status do not match]:[Prescription_Edited_And_TAT_Is_Blank]])</f>
        <v>1</v>
      </c>
      <c r="K209" s="1">
        <f ca="1">IF(Veg_Table[[#This Row],[Sum of Errors]]&gt;0,1,0)</f>
        <v>1</v>
      </c>
      <c r="L209" s="1">
        <f>1</f>
        <v>1</v>
      </c>
      <c r="M20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209" s="1">
        <f>IF(OR(MID(Veg_Table[[#This Row],[PRESCRIP]],2,1)="1",MID(Veg_Table[[#This Row],[PRESCRIP]],2,1)="2",MID(Veg_Table[[#This Row],[PRESCRIP]],2,1)="3",MID(Veg_Table[[#This Row],[PRESCRIP]],2,1)="4"),_xlfn.NUMBERVALUE(MID(Veg_Table[[#This Row],[PRESCRIP]],2,1)),"NA")</f>
        <v>3</v>
      </c>
      <c r="O209" s="1">
        <f>WEEKNUM(Veg_Table[[#This Row],[EVM_LAST_EDITED_Day]],2)</f>
        <v>20</v>
      </c>
      <c r="P209" s="25">
        <f>IFERROR(DATE(YEAR(Veg_Table[[#This Row],[EVM_LAST_EDITED2]]),MONTH(Veg_Table[[#This Row],[EVM_LAST_EDITED2]]),DAY(Veg_Table[[#This Row],[EVM_LAST_EDITED2]])),DATE(2019,1,1))</f>
        <v>43963</v>
      </c>
      <c r="Q209" s="3">
        <f>VALUE(SUBSTITUTE(Veg_Table[[#This Row],[EVM_LAST_EDITED]],",",""))</f>
        <v>43963.552128830997</v>
      </c>
      <c r="R209" s="1" t="str">
        <f>_xlfn.IFNA(IF(Veg_Table[[#This Row],[EVM_LAST_EDITOR]]="","zBlank EVM Last Editor",VLOOKUP(Veg_Table[[#This Row],[EVM_LAST_EDITOR]],Roster_Table[#All],4,FALSE)),"zAWRR Not in Roster")</f>
        <v>MFE</v>
      </c>
      <c r="S209" s="1" t="str">
        <f>_xlfn.IFNA(IF(Veg_Table[[#This Row],[EVM_LAST_EDITOR]]="","zBlank EVM Last Editor",VLOOKUP(Veg_Table[[#This Row],[EVM_LAST_EDITOR]],Roster_Table[#All],16,FALSE)),"zCompany_AWRR not in Roster")</f>
        <v>Not in Sierra Roster</v>
      </c>
      <c r="T209" s="2">
        <f>IFERROR(DATE(YEAR(Veg_Table[[#This Row],[Created2]]),MONTH(Veg_Table[[#This Row],[Created2]]),DAY(Veg_Table[[#This Row],[Created2]])),DATE(2019,1,1))</f>
        <v>43738</v>
      </c>
      <c r="U209" s="3">
        <f>VALUE(SUBSTITUTE(Veg_Table[[#This Row],[Created]],",",""))</f>
        <v>43738.405740740702</v>
      </c>
      <c r="V209" s="3" t="str">
        <f ca="1">IFERROR(_xlfn.IFNA(CELL("contents",INDIRECT(_xlfn.CONCAT("Veg_Table_Production_Data!",ADDRESS(MATCH(_xlfn.MAXIFS(#REF!,#REF!,"="&amp;Veg_Table[[#This Row],[AUTO_ID]],#REF!,"&lt;"&amp;Veg_Table[[#This Row],[EVM_LAST_EDITED_Day]]),#REF!,0),COLUMN(#REF!),4,1,)))),""),"")</f>
        <v/>
      </c>
      <c r="W209" s="3" t="str">
        <f ca="1">IF(Veg_Table[[#This Row],[Previous_Prescription]]="","No",IF(Veg_Table[[#This Row],[Previous_Prescription]]=Veg_Table[[#This Row],[PRESCRIP]],"No","Yes"))</f>
        <v>No</v>
      </c>
      <c r="X209" s="3" t="str">
        <f>IF(Veg_Table[[#This Row],[EVM_LAST_EDITED_Day]]=Veg_Table[[#This Row],[Created_Day]],"New","Old")</f>
        <v>Old</v>
      </c>
      <c r="Y209" s="1">
        <f>IFERROR(IF(FIND("delete",LOWER(Veg_Table[[#This Row],[PI_COMMENTS]]))&gt;=1,1,0),0)</f>
        <v>0</v>
      </c>
      <c r="Z209" s="1" t="str">
        <f>_xlfn.IFNA(IF(Veg_Table[[#This Row],[EVM_LAST_EDITOR]]="","Yes",VLOOKUP(Veg_Table[[#This Row],[EVM_LAST_EDITOR]],Roster_Table[#All],15,FALSE)),"Yes")</f>
        <v>No</v>
      </c>
      <c r="AA20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09" s="1" t="str">
        <f>_xlfn.IFNA(VLOOKUP(Veg_Table[[#This Row],[EVM_LAST_EDITOR]],Roster_Table[#All],3,FALSE),"zAWRR Not in Roster")</f>
        <v>Thomas</v>
      </c>
      <c r="AC209" s="1" t="str">
        <f>_xlfn.IFNA(VLOOKUP(Veg_Table[[#This Row],[EVM_LAST_EDITOR]],Roster_Table[#All],2,FALSE),"zAWRR Not in Roster")</f>
        <v>James</v>
      </c>
      <c r="AD209" s="1" t="str">
        <f>IF(_xlfn.CONCAT(Veg_Table[[#This Row],[First_Name]]," ",Veg_Table[[#This Row],[Last_Name]])="zAWRR Not in Roster zAWRR Not in Roster","zAWRR Not in Roster",_xlfn.CONCAT(Veg_Table[[#This Row],[First_Name]]," ",Veg_Table[[#This Row],[Last_Name]]))</f>
        <v>Thomas James</v>
      </c>
      <c r="AE209">
        <v>1764113</v>
      </c>
      <c r="AF209" t="s">
        <v>3692</v>
      </c>
      <c r="AG209" t="s">
        <v>30</v>
      </c>
      <c r="AH209" t="s">
        <v>2081</v>
      </c>
      <c r="AI209" t="s">
        <v>2272</v>
      </c>
      <c r="AJ209" t="s">
        <v>820</v>
      </c>
      <c r="AK209" t="s">
        <v>28</v>
      </c>
      <c r="AL209" t="s">
        <v>830</v>
      </c>
      <c r="AM209" t="s">
        <v>38</v>
      </c>
      <c r="AN209" t="s">
        <v>25</v>
      </c>
      <c r="AO209" t="s">
        <v>25</v>
      </c>
      <c r="AP209">
        <v>25</v>
      </c>
      <c r="AQ209">
        <v>89</v>
      </c>
      <c r="AR209" t="s">
        <v>28</v>
      </c>
      <c r="AS209" t="s">
        <v>51</v>
      </c>
      <c r="AT209" t="s">
        <v>515</v>
      </c>
      <c r="AU209" t="s">
        <v>25</v>
      </c>
      <c r="AV209" t="s">
        <v>28</v>
      </c>
      <c r="AW209" t="s">
        <v>3693</v>
      </c>
      <c r="AX209" t="s">
        <v>825</v>
      </c>
      <c r="AY209" t="s">
        <v>825</v>
      </c>
      <c r="AZ209">
        <v>5807646</v>
      </c>
      <c r="BA209" t="s">
        <v>51</v>
      </c>
      <c r="BB209" s="4">
        <v>43963.552042164352</v>
      </c>
      <c r="BC209" t="s">
        <v>837</v>
      </c>
      <c r="BD209" t="s">
        <v>29</v>
      </c>
      <c r="BF209" t="s">
        <v>28</v>
      </c>
      <c r="BG209" t="s">
        <v>28</v>
      </c>
      <c r="BH209" t="s">
        <v>28</v>
      </c>
      <c r="BI209" s="3"/>
      <c r="BJ209" t="s">
        <v>528</v>
      </c>
      <c r="BK209" s="30" t="s">
        <v>694</v>
      </c>
      <c r="BL209" s="3">
        <v>43963.552128831019</v>
      </c>
      <c r="BM209" t="s">
        <v>31</v>
      </c>
      <c r="BN209" t="s">
        <v>32</v>
      </c>
      <c r="BO209" t="s">
        <v>2083</v>
      </c>
      <c r="BP209" t="s">
        <v>2084</v>
      </c>
      <c r="BQ209" t="s">
        <v>826</v>
      </c>
      <c r="BR209" t="s">
        <v>28</v>
      </c>
      <c r="BS209" t="s">
        <v>28</v>
      </c>
      <c r="BT209" t="s">
        <v>1118</v>
      </c>
      <c r="BU209" s="3">
        <v>43738.405740740738</v>
      </c>
      <c r="BV209" t="s">
        <v>803</v>
      </c>
      <c r="BW209" s="3">
        <v>43963.564296458331</v>
      </c>
      <c r="BX209" t="s">
        <v>3694</v>
      </c>
      <c r="CG209"/>
      <c r="CH209"/>
      <c r="CI209"/>
      <c r="CY209"/>
      <c r="DA209"/>
      <c r="DE209"/>
      <c r="DF209"/>
    </row>
    <row r="210" spans="1:110" x14ac:dyDescent="0.25">
      <c r="A210" s="1">
        <f>IF(Veg_Table[[#This Row],[VP_STATUS]]="Hold",0,IF(OR(AND(Veg_Table[[#This Row],[PRESCRIP]]="NW_No Work",Veg_Table[[#This Row],[VP_STATUS]]&lt;&gt;"No Work Required Under EVM"),AND(Veg_Table[[#This Row],[VP_STATUS]]="No Work Required Under EVM",Veg_Table[[#This Row],[PRESCRIP]]&lt;&gt;"NW_No Work")),1,0))</f>
        <v>0</v>
      </c>
      <c r="B210" s="1">
        <f>IF(Veg_Table[[#This Row],[SPECIES]]="",1,0)</f>
        <v>0</v>
      </c>
      <c r="C210" s="1">
        <f>IF(Veg_Table[[#This Row],[DIAMETER]]="",1,0)</f>
        <v>0</v>
      </c>
      <c r="D210" s="1">
        <f>IF(Veg_Table[[#This Row],[HEIGHT]]="",1,0)</f>
        <v>0</v>
      </c>
      <c r="E21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10" s="1">
        <f>IF(AND(Veg_Table[[#This Row],[TAT_RESULT]]="ABATE",Veg_Table[[#This Row],[PRESCRIP]]="NW_No Work"),1,0)</f>
        <v>0</v>
      </c>
      <c r="G210" s="1">
        <f>IF(OR(Veg_Table[[#This Row],[Prescription R-Scale]]="NA",Veg_Table[[#This Row],[Diameter R-Scale]]="NA"),0,IF(Veg_Table[[#This Row],[Diameter R-Scale]]&lt;&gt;Veg_Table[[#This Row],[Prescription R-Scale]],1,0))</f>
        <v>0</v>
      </c>
      <c r="H210" s="1">
        <f>IF(OR(AND(Veg_Table[[#This Row],[PRESCRIP]]="BC_Br Rmv", Veg_Table[[#This Row],[WOOD_MAN]]&lt;&gt;"Not Needed"),AND(Veg_Table[[#This Row],[PRESCRIP]]="BCS_Br Rmv+Trt", Veg_Table[[#This Row],[WOOD_MAN]]&lt;&gt;"Not Needed")),1,0)</f>
        <v>0</v>
      </c>
      <c r="I210" s="1">
        <f ca="1">IF(AND(Veg_Table[[#This Row],[Prescription_Changed]]="Yes",Veg_Table[[#This Row],[TAT_RESULT]]=""),1,0)</f>
        <v>0</v>
      </c>
      <c r="J210" s="1">
        <f ca="1">SUM(Veg_Table[[#This Row],[Prescription and Status do not match]:[Prescription_Edited_And_TAT_Is_Blank]])</f>
        <v>1</v>
      </c>
      <c r="K210" s="1">
        <f ca="1">IF(Veg_Table[[#This Row],[Sum of Errors]]&gt;0,1,0)</f>
        <v>1</v>
      </c>
      <c r="L210" s="1">
        <f>1</f>
        <v>1</v>
      </c>
      <c r="M21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210" s="1">
        <f>IF(OR(MID(Veg_Table[[#This Row],[PRESCRIP]],2,1)="1",MID(Veg_Table[[#This Row],[PRESCRIP]],2,1)="2",MID(Veg_Table[[#This Row],[PRESCRIP]],2,1)="3",MID(Veg_Table[[#This Row],[PRESCRIP]],2,1)="4"),_xlfn.NUMBERVALUE(MID(Veg_Table[[#This Row],[PRESCRIP]],2,1)),"NA")</f>
        <v>2</v>
      </c>
      <c r="O210" s="1">
        <f>WEEKNUM(Veg_Table[[#This Row],[EVM_LAST_EDITED_Day]],2)</f>
        <v>20</v>
      </c>
      <c r="P210" s="25">
        <f>IFERROR(DATE(YEAR(Veg_Table[[#This Row],[EVM_LAST_EDITED2]]),MONTH(Veg_Table[[#This Row],[EVM_LAST_EDITED2]]),DAY(Veg_Table[[#This Row],[EVM_LAST_EDITED2]])),DATE(2019,1,1))</f>
        <v>43963</v>
      </c>
      <c r="Q210" s="3">
        <f>VALUE(SUBSTITUTE(Veg_Table[[#This Row],[EVM_LAST_EDITED]],",",""))</f>
        <v>43963.552315821798</v>
      </c>
      <c r="R210" s="1" t="str">
        <f>_xlfn.IFNA(IF(Veg_Table[[#This Row],[EVM_LAST_EDITOR]]="","zBlank EVM Last Editor",VLOOKUP(Veg_Table[[#This Row],[EVM_LAST_EDITOR]],Roster_Table[#All],4,FALSE)),"zAWRR Not in Roster")</f>
        <v>zAWRR Not in Roster</v>
      </c>
      <c r="S210" s="1" t="str">
        <f>_xlfn.IFNA(IF(Veg_Table[[#This Row],[EVM_LAST_EDITOR]]="","zBlank EVM Last Editor",VLOOKUP(Veg_Table[[#This Row],[EVM_LAST_EDITOR]],Roster_Table[#All],16,FALSE)),"zCompany_AWRR not in Roster")</f>
        <v>zCompany_AWRR not in Roster</v>
      </c>
      <c r="T210" s="2">
        <f>IFERROR(DATE(YEAR(Veg_Table[[#This Row],[Created2]]),MONTH(Veg_Table[[#This Row],[Created2]]),DAY(Veg_Table[[#This Row],[Created2]])),DATE(2019,1,1))</f>
        <v>43872</v>
      </c>
      <c r="U210" s="3">
        <f>VALUE(SUBSTITUTE(Veg_Table[[#This Row],[Created]],",",""))</f>
        <v>43872.562777777799</v>
      </c>
      <c r="V210" s="3" t="str">
        <f ca="1">IFERROR(_xlfn.IFNA(CELL("contents",INDIRECT(_xlfn.CONCAT("Veg_Table_Production_Data!",ADDRESS(MATCH(_xlfn.MAXIFS(#REF!,#REF!,"="&amp;Veg_Table[[#This Row],[AUTO_ID]],#REF!,"&lt;"&amp;Veg_Table[[#This Row],[EVM_LAST_EDITED_Day]]),#REF!,0),COLUMN(#REF!),4,1,)))),""),"")</f>
        <v/>
      </c>
      <c r="W210" s="3" t="str">
        <f ca="1">IF(Veg_Table[[#This Row],[Previous_Prescription]]="","No",IF(Veg_Table[[#This Row],[Previous_Prescription]]=Veg_Table[[#This Row],[PRESCRIP]],"No","Yes"))</f>
        <v>No</v>
      </c>
      <c r="X210" s="3" t="str">
        <f>IF(Veg_Table[[#This Row],[EVM_LAST_EDITED_Day]]=Veg_Table[[#This Row],[Created_Day]],"New","Old")</f>
        <v>Old</v>
      </c>
      <c r="Y210" s="1">
        <f>IFERROR(IF(FIND("delete",LOWER(Veg_Table[[#This Row],[PI_COMMENTS]]))&gt;=1,1,0),0)</f>
        <v>0</v>
      </c>
      <c r="Z210" s="1" t="str">
        <f>_xlfn.IFNA(IF(Veg_Table[[#This Row],[EVM_LAST_EDITOR]]="","Yes",VLOOKUP(Veg_Table[[#This Row],[EVM_LAST_EDITOR]],Roster_Table[#All],15,FALSE)),"Yes")</f>
        <v>Yes</v>
      </c>
      <c r="AA21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10" s="1" t="str">
        <f>_xlfn.IFNA(VLOOKUP(Veg_Table[[#This Row],[EVM_LAST_EDITOR]],Roster_Table[#All],3,FALSE),"zAWRR Not in Roster")</f>
        <v>zAWRR Not in Roster</v>
      </c>
      <c r="AC210" s="1" t="str">
        <f>_xlfn.IFNA(VLOOKUP(Veg_Table[[#This Row],[EVM_LAST_EDITOR]],Roster_Table[#All],2,FALSE),"zAWRR Not in Roster")</f>
        <v>zAWRR Not in Roster</v>
      </c>
      <c r="AD210" s="1" t="str">
        <f>IF(_xlfn.CONCAT(Veg_Table[[#This Row],[First_Name]]," ",Veg_Table[[#This Row],[Last_Name]])="zAWRR Not in Roster zAWRR Not in Roster","zAWRR Not in Roster",_xlfn.CONCAT(Veg_Table[[#This Row],[First_Name]]," ",Veg_Table[[#This Row],[Last_Name]]))</f>
        <v>zAWRR Not in Roster</v>
      </c>
      <c r="AE210">
        <v>1778213</v>
      </c>
      <c r="AF210" t="s">
        <v>4908</v>
      </c>
      <c r="AG210" t="s">
        <v>30</v>
      </c>
      <c r="AH210" t="s">
        <v>882</v>
      </c>
      <c r="AI210" t="s">
        <v>897</v>
      </c>
      <c r="AJ210" t="s">
        <v>820</v>
      </c>
      <c r="AK210" t="s">
        <v>833</v>
      </c>
      <c r="AL210" t="s">
        <v>830</v>
      </c>
      <c r="AM210" t="s">
        <v>38</v>
      </c>
      <c r="AN210" t="s">
        <v>25</v>
      </c>
      <c r="AO210" t="s">
        <v>25</v>
      </c>
      <c r="AP210">
        <v>14</v>
      </c>
      <c r="AQ210">
        <v>70</v>
      </c>
      <c r="AR210" t="s">
        <v>28</v>
      </c>
      <c r="AS210" t="s">
        <v>42</v>
      </c>
      <c r="AT210" t="s">
        <v>522</v>
      </c>
      <c r="AU210" t="s">
        <v>25</v>
      </c>
      <c r="AV210" t="s">
        <v>28</v>
      </c>
      <c r="AW210" t="s">
        <v>4909</v>
      </c>
      <c r="AX210" t="s">
        <v>534</v>
      </c>
      <c r="AY210" t="s">
        <v>28</v>
      </c>
      <c r="AZ210">
        <v>5747896</v>
      </c>
      <c r="BA210" t="s">
        <v>42</v>
      </c>
      <c r="BB210" s="4">
        <v>43907.633958645834</v>
      </c>
      <c r="BC210" t="s">
        <v>28</v>
      </c>
      <c r="BD210" t="s">
        <v>29</v>
      </c>
      <c r="BF210" t="s">
        <v>28</v>
      </c>
      <c r="BG210" t="s">
        <v>534</v>
      </c>
      <c r="BH210" t="s">
        <v>28</v>
      </c>
      <c r="BI210" s="3">
        <v>43957</v>
      </c>
      <c r="BJ210" t="s">
        <v>4910</v>
      </c>
      <c r="BK210" s="30" t="s">
        <v>859</v>
      </c>
      <c r="BL210" s="3">
        <v>43963.552315821762</v>
      </c>
      <c r="BM210" t="s">
        <v>31</v>
      </c>
      <c r="BN210" t="s">
        <v>32</v>
      </c>
      <c r="BO210" t="s">
        <v>4911</v>
      </c>
      <c r="BP210" t="s">
        <v>1779</v>
      </c>
      <c r="BQ210" t="s">
        <v>826</v>
      </c>
      <c r="BR210" t="s">
        <v>28</v>
      </c>
      <c r="BS210" t="s">
        <v>28</v>
      </c>
      <c r="BT210" t="s">
        <v>835</v>
      </c>
      <c r="BU210" s="3">
        <v>43872.562777777777</v>
      </c>
      <c r="BV210" t="s">
        <v>803</v>
      </c>
      <c r="BW210" s="3">
        <v>43963.564296458331</v>
      </c>
      <c r="BX210" t="s">
        <v>4912</v>
      </c>
      <c r="CG210"/>
      <c r="CH210"/>
      <c r="CI210"/>
      <c r="CY210"/>
      <c r="DA210"/>
      <c r="DE210"/>
      <c r="DF210"/>
    </row>
    <row r="211" spans="1:110" x14ac:dyDescent="0.25">
      <c r="A211" s="1">
        <f>IF(Veg_Table[[#This Row],[VP_STATUS]]="Hold",0,IF(OR(AND(Veg_Table[[#This Row],[PRESCRIP]]="NW_No Work",Veg_Table[[#This Row],[VP_STATUS]]&lt;&gt;"No Work Required Under EVM"),AND(Veg_Table[[#This Row],[VP_STATUS]]="No Work Required Under EVM",Veg_Table[[#This Row],[PRESCRIP]]&lt;&gt;"NW_No Work")),1,0))</f>
        <v>0</v>
      </c>
      <c r="B211" s="1">
        <f>IF(Veg_Table[[#This Row],[SPECIES]]="",1,0)</f>
        <v>0</v>
      </c>
      <c r="C211" s="1">
        <f>IF(Veg_Table[[#This Row],[DIAMETER]]="",1,0)</f>
        <v>0</v>
      </c>
      <c r="D211" s="1">
        <f>IF(Veg_Table[[#This Row],[HEIGHT]]="",1,0)</f>
        <v>0</v>
      </c>
      <c r="E21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11" s="1">
        <f>IF(AND(Veg_Table[[#This Row],[TAT_RESULT]]="ABATE",Veg_Table[[#This Row],[PRESCRIP]]="NW_No Work"),1,0)</f>
        <v>0</v>
      </c>
      <c r="G211" s="1">
        <f>IF(OR(Veg_Table[[#This Row],[Prescription R-Scale]]="NA",Veg_Table[[#This Row],[Diameter R-Scale]]="NA"),0,IF(Veg_Table[[#This Row],[Diameter R-Scale]]&lt;&gt;Veg_Table[[#This Row],[Prescription R-Scale]],1,0))</f>
        <v>0</v>
      </c>
      <c r="H211" s="1">
        <f>IF(OR(AND(Veg_Table[[#This Row],[PRESCRIP]]="BC_Br Rmv", Veg_Table[[#This Row],[WOOD_MAN]]&lt;&gt;"Not Needed"),AND(Veg_Table[[#This Row],[PRESCRIP]]="BCS_Br Rmv+Trt", Veg_Table[[#This Row],[WOOD_MAN]]&lt;&gt;"Not Needed")),1,0)</f>
        <v>0</v>
      </c>
      <c r="I211" s="1">
        <f ca="1">IF(AND(Veg_Table[[#This Row],[Prescription_Changed]]="Yes",Veg_Table[[#This Row],[TAT_RESULT]]=""),1,0)</f>
        <v>0</v>
      </c>
      <c r="J211" s="1">
        <f ca="1">SUM(Veg_Table[[#This Row],[Prescription and Status do not match]:[Prescription_Edited_And_TAT_Is_Blank]])</f>
        <v>1</v>
      </c>
      <c r="K211" s="1">
        <f ca="1">IF(Veg_Table[[#This Row],[Sum of Errors]]&gt;0,1,0)</f>
        <v>1</v>
      </c>
      <c r="L211" s="1">
        <f>1</f>
        <v>1</v>
      </c>
      <c r="M21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211" s="1" t="str">
        <f>IF(OR(MID(Veg_Table[[#This Row],[PRESCRIP]],2,1)="1",MID(Veg_Table[[#This Row],[PRESCRIP]],2,1)="2",MID(Veg_Table[[#This Row],[PRESCRIP]],2,1)="3",MID(Veg_Table[[#This Row],[PRESCRIP]],2,1)="4"),_xlfn.NUMBERVALUE(MID(Veg_Table[[#This Row],[PRESCRIP]],2,1)),"NA")</f>
        <v>NA</v>
      </c>
      <c r="O211" s="1">
        <f>WEEKNUM(Veg_Table[[#This Row],[EVM_LAST_EDITED_Day]],2)</f>
        <v>20</v>
      </c>
      <c r="P211" s="25">
        <f>IFERROR(DATE(YEAR(Veg_Table[[#This Row],[EVM_LAST_EDITED2]]),MONTH(Veg_Table[[#This Row],[EVM_LAST_EDITED2]]),DAY(Veg_Table[[#This Row],[EVM_LAST_EDITED2]])),DATE(2019,1,1))</f>
        <v>43963</v>
      </c>
      <c r="Q211" s="3">
        <f>VALUE(SUBSTITUTE(Veg_Table[[#This Row],[EVM_LAST_EDITED]],",",""))</f>
        <v>43963.552501562503</v>
      </c>
      <c r="R211" s="1" t="str">
        <f>_xlfn.IFNA(IF(Veg_Table[[#This Row],[EVM_LAST_EDITOR]]="","zBlank EVM Last Editor",VLOOKUP(Veg_Table[[#This Row],[EVM_LAST_EDITOR]],Roster_Table[#All],4,FALSE)),"zAWRR Not in Roster")</f>
        <v>zAWRR Not in Roster</v>
      </c>
      <c r="S211" s="1" t="str">
        <f>_xlfn.IFNA(IF(Veg_Table[[#This Row],[EVM_LAST_EDITOR]]="","zBlank EVM Last Editor",VLOOKUP(Veg_Table[[#This Row],[EVM_LAST_EDITOR]],Roster_Table[#All],16,FALSE)),"zCompany_AWRR not in Roster")</f>
        <v>zCompany_AWRR not in Roster</v>
      </c>
      <c r="T211" s="2">
        <f>IFERROR(DATE(YEAR(Veg_Table[[#This Row],[Created2]]),MONTH(Veg_Table[[#This Row],[Created2]]),DAY(Veg_Table[[#This Row],[Created2]])),DATE(2019,1,1))</f>
        <v>43873</v>
      </c>
      <c r="U211" s="3">
        <f>VALUE(SUBSTITUTE(Veg_Table[[#This Row],[Created]],",",""))</f>
        <v>43873.609375</v>
      </c>
      <c r="V211" s="3" t="str">
        <f ca="1">IFERROR(_xlfn.IFNA(CELL("contents",INDIRECT(_xlfn.CONCAT("Veg_Table_Production_Data!",ADDRESS(MATCH(_xlfn.MAXIFS(#REF!,#REF!,"="&amp;Veg_Table[[#This Row],[AUTO_ID]],#REF!,"&lt;"&amp;Veg_Table[[#This Row],[EVM_LAST_EDITED_Day]]),#REF!,0),COLUMN(#REF!),4,1,)))),""),"")</f>
        <v/>
      </c>
      <c r="W211" s="3" t="str">
        <f ca="1">IF(Veg_Table[[#This Row],[Previous_Prescription]]="","No",IF(Veg_Table[[#This Row],[Previous_Prescription]]=Veg_Table[[#This Row],[PRESCRIP]],"No","Yes"))</f>
        <v>No</v>
      </c>
      <c r="X211" s="3" t="str">
        <f>IF(Veg_Table[[#This Row],[EVM_LAST_EDITED_Day]]=Veg_Table[[#This Row],[Created_Day]],"New","Old")</f>
        <v>Old</v>
      </c>
      <c r="Y211" s="1">
        <f>IFERROR(IF(FIND("delete",LOWER(Veg_Table[[#This Row],[PI_COMMENTS]]))&gt;=1,1,0),0)</f>
        <v>0</v>
      </c>
      <c r="Z211" s="1" t="str">
        <f>_xlfn.IFNA(IF(Veg_Table[[#This Row],[EVM_LAST_EDITOR]]="","Yes",VLOOKUP(Veg_Table[[#This Row],[EVM_LAST_EDITOR]],Roster_Table[#All],15,FALSE)),"Yes")</f>
        <v>Yes</v>
      </c>
      <c r="AA21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11" s="1" t="str">
        <f>_xlfn.IFNA(VLOOKUP(Veg_Table[[#This Row],[EVM_LAST_EDITOR]],Roster_Table[#All],3,FALSE),"zAWRR Not in Roster")</f>
        <v>zAWRR Not in Roster</v>
      </c>
      <c r="AC211" s="1" t="str">
        <f>_xlfn.IFNA(VLOOKUP(Veg_Table[[#This Row],[EVM_LAST_EDITOR]],Roster_Table[#All],2,FALSE),"zAWRR Not in Roster")</f>
        <v>zAWRR Not in Roster</v>
      </c>
      <c r="AD211" s="1" t="str">
        <f>IF(_xlfn.CONCAT(Veg_Table[[#This Row],[First_Name]]," ",Veg_Table[[#This Row],[Last_Name]])="zAWRR Not in Roster zAWRR Not in Roster","zAWRR Not in Roster",_xlfn.CONCAT(Veg_Table[[#This Row],[First_Name]]," ",Veg_Table[[#This Row],[Last_Name]]))</f>
        <v>zAWRR Not in Roster</v>
      </c>
      <c r="AE211">
        <v>1778415</v>
      </c>
      <c r="AF211" t="s">
        <v>4913</v>
      </c>
      <c r="AG211" t="s">
        <v>30</v>
      </c>
      <c r="AH211" t="s">
        <v>714</v>
      </c>
      <c r="AI211" t="s">
        <v>1207</v>
      </c>
      <c r="AJ211" t="s">
        <v>820</v>
      </c>
      <c r="AK211" t="s">
        <v>28</v>
      </c>
      <c r="AL211" t="s">
        <v>830</v>
      </c>
      <c r="AM211" t="s">
        <v>38</v>
      </c>
      <c r="AN211" t="s">
        <v>25</v>
      </c>
      <c r="AO211" t="s">
        <v>25</v>
      </c>
      <c r="AP211">
        <v>27</v>
      </c>
      <c r="AQ211">
        <v>100</v>
      </c>
      <c r="AR211" t="s">
        <v>28</v>
      </c>
      <c r="AS211" t="s">
        <v>901</v>
      </c>
      <c r="AT211" t="s">
        <v>522</v>
      </c>
      <c r="AU211" t="s">
        <v>25</v>
      </c>
      <c r="AV211" t="s">
        <v>519</v>
      </c>
      <c r="AW211" t="s">
        <v>4914</v>
      </c>
      <c r="AX211" t="s">
        <v>534</v>
      </c>
      <c r="AY211" t="s">
        <v>28</v>
      </c>
      <c r="AZ211"/>
      <c r="BA211" t="s">
        <v>901</v>
      </c>
      <c r="BB211" s="4">
        <v>43910</v>
      </c>
      <c r="BC211" t="s">
        <v>873</v>
      </c>
      <c r="BD211" t="s">
        <v>29</v>
      </c>
      <c r="BF211" t="s">
        <v>28</v>
      </c>
      <c r="BG211" t="s">
        <v>534</v>
      </c>
      <c r="BH211" t="s">
        <v>28</v>
      </c>
      <c r="BI211" s="3">
        <v>43957</v>
      </c>
      <c r="BJ211" t="s">
        <v>4910</v>
      </c>
      <c r="BK211" s="30" t="s">
        <v>859</v>
      </c>
      <c r="BL211" s="3">
        <v>43963.552501562503</v>
      </c>
      <c r="BM211" t="s">
        <v>31</v>
      </c>
      <c r="BN211" t="s">
        <v>32</v>
      </c>
      <c r="BO211" t="s">
        <v>1208</v>
      </c>
      <c r="BP211" t="s">
        <v>1209</v>
      </c>
      <c r="BQ211" t="s">
        <v>826</v>
      </c>
      <c r="BR211" t="s">
        <v>28</v>
      </c>
      <c r="BS211" t="s">
        <v>28</v>
      </c>
      <c r="BT211" t="s">
        <v>835</v>
      </c>
      <c r="BU211" s="3">
        <v>43873.609375</v>
      </c>
      <c r="BV211" t="s">
        <v>803</v>
      </c>
      <c r="BW211" s="3">
        <v>43963.564296458331</v>
      </c>
      <c r="BX211" t="s">
        <v>4915</v>
      </c>
      <c r="CG211"/>
      <c r="CH211"/>
      <c r="CI211"/>
      <c r="CY211"/>
      <c r="DA211"/>
      <c r="DE211"/>
      <c r="DF211"/>
    </row>
    <row r="212" spans="1:110" x14ac:dyDescent="0.25">
      <c r="A212" s="1">
        <f>IF(Veg_Table[[#This Row],[VP_STATUS]]="Hold",0,IF(OR(AND(Veg_Table[[#This Row],[PRESCRIP]]="NW_No Work",Veg_Table[[#This Row],[VP_STATUS]]&lt;&gt;"No Work Required Under EVM"),AND(Veg_Table[[#This Row],[VP_STATUS]]="No Work Required Under EVM",Veg_Table[[#This Row],[PRESCRIP]]&lt;&gt;"NW_No Work")),1,0))</f>
        <v>0</v>
      </c>
      <c r="B212" s="1">
        <f>IF(Veg_Table[[#This Row],[SPECIES]]="",1,0)</f>
        <v>0</v>
      </c>
      <c r="C212" s="1">
        <f>IF(Veg_Table[[#This Row],[DIAMETER]]="",1,0)</f>
        <v>0</v>
      </c>
      <c r="D212" s="1">
        <f>IF(Veg_Table[[#This Row],[HEIGHT]]="",1,0)</f>
        <v>0</v>
      </c>
      <c r="E21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12" s="1">
        <f>IF(AND(Veg_Table[[#This Row],[TAT_RESULT]]="ABATE",Veg_Table[[#This Row],[PRESCRIP]]="NW_No Work"),1,0)</f>
        <v>0</v>
      </c>
      <c r="G212" s="1">
        <f>IF(OR(Veg_Table[[#This Row],[Prescription R-Scale]]="NA",Veg_Table[[#This Row],[Diameter R-Scale]]="NA"),0,IF(Veg_Table[[#This Row],[Diameter R-Scale]]&lt;&gt;Veg_Table[[#This Row],[Prescription R-Scale]],1,0))</f>
        <v>0</v>
      </c>
      <c r="H212" s="1">
        <f>IF(OR(AND(Veg_Table[[#This Row],[PRESCRIP]]="BC_Br Rmv", Veg_Table[[#This Row],[WOOD_MAN]]&lt;&gt;"Not Needed"),AND(Veg_Table[[#This Row],[PRESCRIP]]="BCS_Br Rmv+Trt", Veg_Table[[#This Row],[WOOD_MAN]]&lt;&gt;"Not Needed")),1,0)</f>
        <v>0</v>
      </c>
      <c r="I212" s="1">
        <f ca="1">IF(AND(Veg_Table[[#This Row],[Prescription_Changed]]="Yes",Veg_Table[[#This Row],[TAT_RESULT]]=""),1,0)</f>
        <v>0</v>
      </c>
      <c r="J212" s="1">
        <f ca="1">SUM(Veg_Table[[#This Row],[Prescription and Status do not match]:[Prescription_Edited_And_TAT_Is_Blank]])</f>
        <v>1</v>
      </c>
      <c r="K212" s="1">
        <f ca="1">IF(Veg_Table[[#This Row],[Sum of Errors]]&gt;0,1,0)</f>
        <v>1</v>
      </c>
      <c r="L212" s="1">
        <f>1</f>
        <v>1</v>
      </c>
      <c r="M21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212" s="1">
        <f>IF(OR(MID(Veg_Table[[#This Row],[PRESCRIP]],2,1)="1",MID(Veg_Table[[#This Row],[PRESCRIP]],2,1)="2",MID(Veg_Table[[#This Row],[PRESCRIP]],2,1)="3",MID(Veg_Table[[#This Row],[PRESCRIP]],2,1)="4"),_xlfn.NUMBERVALUE(MID(Veg_Table[[#This Row],[PRESCRIP]],2,1)),"NA")</f>
        <v>1</v>
      </c>
      <c r="O212" s="1">
        <f>WEEKNUM(Veg_Table[[#This Row],[EVM_LAST_EDITED_Day]],2)</f>
        <v>20</v>
      </c>
      <c r="P212" s="25">
        <f>IFERROR(DATE(YEAR(Veg_Table[[#This Row],[EVM_LAST_EDITED2]]),MONTH(Veg_Table[[#This Row],[EVM_LAST_EDITED2]]),DAY(Veg_Table[[#This Row],[EVM_LAST_EDITED2]])),DATE(2019,1,1))</f>
        <v>43963</v>
      </c>
      <c r="Q212" s="3">
        <f>VALUE(SUBSTITUTE(Veg_Table[[#This Row],[EVM_LAST_EDITED]],",",""))</f>
        <v>43963.552711423603</v>
      </c>
      <c r="R212" s="1" t="str">
        <f>_xlfn.IFNA(IF(Veg_Table[[#This Row],[EVM_LAST_EDITOR]]="","zBlank EVM Last Editor",VLOOKUP(Veg_Table[[#This Row],[EVM_LAST_EDITOR]],Roster_Table[#All],4,FALSE)),"zAWRR Not in Roster")</f>
        <v>zAWRR Not in Roster</v>
      </c>
      <c r="S212" s="1" t="str">
        <f>_xlfn.IFNA(IF(Veg_Table[[#This Row],[EVM_LAST_EDITOR]]="","zBlank EVM Last Editor",VLOOKUP(Veg_Table[[#This Row],[EVM_LAST_EDITOR]],Roster_Table[#All],16,FALSE)),"zCompany_AWRR not in Roster")</f>
        <v>zCompany_AWRR not in Roster</v>
      </c>
      <c r="T212" s="2">
        <f>IFERROR(DATE(YEAR(Veg_Table[[#This Row],[Created2]]),MONTH(Veg_Table[[#This Row],[Created2]]),DAY(Veg_Table[[#This Row],[Created2]])),DATE(2019,1,1))</f>
        <v>43873</v>
      </c>
      <c r="U212" s="3">
        <f>VALUE(SUBSTITUTE(Veg_Table[[#This Row],[Created]],",",""))</f>
        <v>43873.611076388901</v>
      </c>
      <c r="V212" s="3" t="str">
        <f ca="1">IFERROR(_xlfn.IFNA(CELL("contents",INDIRECT(_xlfn.CONCAT("Veg_Table_Production_Data!",ADDRESS(MATCH(_xlfn.MAXIFS(#REF!,#REF!,"="&amp;Veg_Table[[#This Row],[AUTO_ID]],#REF!,"&lt;"&amp;Veg_Table[[#This Row],[EVM_LAST_EDITED_Day]]),#REF!,0),COLUMN(#REF!),4,1,)))),""),"")</f>
        <v/>
      </c>
      <c r="W212" s="3" t="str">
        <f ca="1">IF(Veg_Table[[#This Row],[Previous_Prescription]]="","No",IF(Veg_Table[[#This Row],[Previous_Prescription]]=Veg_Table[[#This Row],[PRESCRIP]],"No","Yes"))</f>
        <v>No</v>
      </c>
      <c r="X212" s="3" t="str">
        <f>IF(Veg_Table[[#This Row],[EVM_LAST_EDITED_Day]]=Veg_Table[[#This Row],[Created_Day]],"New","Old")</f>
        <v>Old</v>
      </c>
      <c r="Y212" s="1">
        <f>IFERROR(IF(FIND("delete",LOWER(Veg_Table[[#This Row],[PI_COMMENTS]]))&gt;=1,1,0),0)</f>
        <v>0</v>
      </c>
      <c r="Z212" s="1" t="str">
        <f>_xlfn.IFNA(IF(Veg_Table[[#This Row],[EVM_LAST_EDITOR]]="","Yes",VLOOKUP(Veg_Table[[#This Row],[EVM_LAST_EDITOR]],Roster_Table[#All],15,FALSE)),"Yes")</f>
        <v>Yes</v>
      </c>
      <c r="AA21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12" s="1" t="str">
        <f>_xlfn.IFNA(VLOOKUP(Veg_Table[[#This Row],[EVM_LAST_EDITOR]],Roster_Table[#All],3,FALSE),"zAWRR Not in Roster")</f>
        <v>zAWRR Not in Roster</v>
      </c>
      <c r="AC212" s="1" t="str">
        <f>_xlfn.IFNA(VLOOKUP(Veg_Table[[#This Row],[EVM_LAST_EDITOR]],Roster_Table[#All],2,FALSE),"zAWRR Not in Roster")</f>
        <v>zAWRR Not in Roster</v>
      </c>
      <c r="AD212" s="1" t="str">
        <f>IF(_xlfn.CONCAT(Veg_Table[[#This Row],[First_Name]]," ",Veg_Table[[#This Row],[Last_Name]])="zAWRR Not in Roster zAWRR Not in Roster","zAWRR Not in Roster",_xlfn.CONCAT(Veg_Table[[#This Row],[First_Name]]," ",Veg_Table[[#This Row],[Last_Name]]))</f>
        <v>zAWRR Not in Roster</v>
      </c>
      <c r="AE212">
        <v>1778417</v>
      </c>
      <c r="AF212" t="s">
        <v>4916</v>
      </c>
      <c r="AG212" t="s">
        <v>30</v>
      </c>
      <c r="AH212" t="s">
        <v>714</v>
      </c>
      <c r="AI212" t="s">
        <v>1207</v>
      </c>
      <c r="AJ212" t="s">
        <v>820</v>
      </c>
      <c r="AK212" t="s">
        <v>28</v>
      </c>
      <c r="AL212" t="s">
        <v>830</v>
      </c>
      <c r="AM212" t="s">
        <v>38</v>
      </c>
      <c r="AN212" t="s">
        <v>25</v>
      </c>
      <c r="AO212" t="s">
        <v>25</v>
      </c>
      <c r="AP212">
        <v>10</v>
      </c>
      <c r="AQ212">
        <v>20</v>
      </c>
      <c r="AR212" t="s">
        <v>28</v>
      </c>
      <c r="AS212" t="s">
        <v>55</v>
      </c>
      <c r="AT212" t="s">
        <v>522</v>
      </c>
      <c r="AU212" t="s">
        <v>25</v>
      </c>
      <c r="AV212" t="s">
        <v>519</v>
      </c>
      <c r="AW212" t="s">
        <v>4917</v>
      </c>
      <c r="AX212" t="s">
        <v>534</v>
      </c>
      <c r="AY212" t="s">
        <v>28</v>
      </c>
      <c r="AZ212"/>
      <c r="BA212" t="s">
        <v>55</v>
      </c>
      <c r="BB212" s="4">
        <v>43910</v>
      </c>
      <c r="BC212" t="s">
        <v>873</v>
      </c>
      <c r="BD212" t="s">
        <v>29</v>
      </c>
      <c r="BF212" t="s">
        <v>28</v>
      </c>
      <c r="BG212" t="s">
        <v>534</v>
      </c>
      <c r="BH212" t="s">
        <v>28</v>
      </c>
      <c r="BI212" s="3">
        <v>43957</v>
      </c>
      <c r="BJ212" t="s">
        <v>4910</v>
      </c>
      <c r="BK212" s="30" t="s">
        <v>859</v>
      </c>
      <c r="BL212" s="3">
        <v>43963.55271142361</v>
      </c>
      <c r="BM212" t="s">
        <v>31</v>
      </c>
      <c r="BN212" t="s">
        <v>32</v>
      </c>
      <c r="BO212" t="s">
        <v>1208</v>
      </c>
      <c r="BP212" t="s">
        <v>1209</v>
      </c>
      <c r="BQ212" t="s">
        <v>826</v>
      </c>
      <c r="BR212" t="s">
        <v>28</v>
      </c>
      <c r="BS212" t="s">
        <v>28</v>
      </c>
      <c r="BT212" t="s">
        <v>835</v>
      </c>
      <c r="BU212" s="3">
        <v>43873.611076388886</v>
      </c>
      <c r="BV212" t="s">
        <v>803</v>
      </c>
      <c r="BW212" s="3">
        <v>43963.564296458331</v>
      </c>
      <c r="BX212" t="s">
        <v>4918</v>
      </c>
      <c r="CG212"/>
      <c r="CH212"/>
      <c r="CI212"/>
      <c r="CY212"/>
      <c r="DA212"/>
      <c r="DE212"/>
      <c r="DF212"/>
    </row>
    <row r="213" spans="1:110" x14ac:dyDescent="0.25">
      <c r="A213" s="1">
        <f>IF(Veg_Table[[#This Row],[VP_STATUS]]="Hold",0,IF(OR(AND(Veg_Table[[#This Row],[PRESCRIP]]="NW_No Work",Veg_Table[[#This Row],[VP_STATUS]]&lt;&gt;"No Work Required Under EVM"),AND(Veg_Table[[#This Row],[VP_STATUS]]="No Work Required Under EVM",Veg_Table[[#This Row],[PRESCRIP]]&lt;&gt;"NW_No Work")),1,0))</f>
        <v>0</v>
      </c>
      <c r="B213" s="1">
        <f>IF(Veg_Table[[#This Row],[SPECIES]]="",1,0)</f>
        <v>0</v>
      </c>
      <c r="C213" s="1">
        <f>IF(Veg_Table[[#This Row],[DIAMETER]]="",1,0)</f>
        <v>0</v>
      </c>
      <c r="D213" s="1">
        <f>IF(Veg_Table[[#This Row],[HEIGHT]]="",1,0)</f>
        <v>0</v>
      </c>
      <c r="E21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13" s="1">
        <f>IF(AND(Veg_Table[[#This Row],[TAT_RESULT]]="ABATE",Veg_Table[[#This Row],[PRESCRIP]]="NW_No Work"),1,0)</f>
        <v>0</v>
      </c>
      <c r="G213" s="1">
        <f>IF(OR(Veg_Table[[#This Row],[Prescription R-Scale]]="NA",Veg_Table[[#This Row],[Diameter R-Scale]]="NA"),0,IF(Veg_Table[[#This Row],[Diameter R-Scale]]&lt;&gt;Veg_Table[[#This Row],[Prescription R-Scale]],1,0))</f>
        <v>0</v>
      </c>
      <c r="H213" s="1">
        <f>IF(OR(AND(Veg_Table[[#This Row],[PRESCRIP]]="BC_Br Rmv", Veg_Table[[#This Row],[WOOD_MAN]]&lt;&gt;"Not Needed"),AND(Veg_Table[[#This Row],[PRESCRIP]]="BCS_Br Rmv+Trt", Veg_Table[[#This Row],[WOOD_MAN]]&lt;&gt;"Not Needed")),1,0)</f>
        <v>0</v>
      </c>
      <c r="I213" s="1">
        <f ca="1">IF(AND(Veg_Table[[#This Row],[Prescription_Changed]]="Yes",Veg_Table[[#This Row],[TAT_RESULT]]=""),1,0)</f>
        <v>0</v>
      </c>
      <c r="J213" s="1">
        <f ca="1">SUM(Veg_Table[[#This Row],[Prescription and Status do not match]:[Prescription_Edited_And_TAT_Is_Blank]])</f>
        <v>1</v>
      </c>
      <c r="K213" s="1">
        <f ca="1">IF(Veg_Table[[#This Row],[Sum of Errors]]&gt;0,1,0)</f>
        <v>1</v>
      </c>
      <c r="L213" s="1">
        <f>1</f>
        <v>1</v>
      </c>
      <c r="M21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213" s="1">
        <f>IF(OR(MID(Veg_Table[[#This Row],[PRESCRIP]],2,1)="1",MID(Veg_Table[[#This Row],[PRESCRIP]],2,1)="2",MID(Veg_Table[[#This Row],[PRESCRIP]],2,1)="3",MID(Veg_Table[[#This Row],[PRESCRIP]],2,1)="4"),_xlfn.NUMBERVALUE(MID(Veg_Table[[#This Row],[PRESCRIP]],2,1)),"NA")</f>
        <v>1</v>
      </c>
      <c r="O213" s="1">
        <f>WEEKNUM(Veg_Table[[#This Row],[EVM_LAST_EDITED_Day]],2)</f>
        <v>20</v>
      </c>
      <c r="P213" s="25">
        <f>IFERROR(DATE(YEAR(Veg_Table[[#This Row],[EVM_LAST_EDITED2]]),MONTH(Veg_Table[[#This Row],[EVM_LAST_EDITED2]]),DAY(Veg_Table[[#This Row],[EVM_LAST_EDITED2]])),DATE(2019,1,1))</f>
        <v>43963</v>
      </c>
      <c r="Q213" s="3">
        <f>VALUE(SUBSTITUTE(Veg_Table[[#This Row],[EVM_LAST_EDITED]],",",""))</f>
        <v>43963.552924328702</v>
      </c>
      <c r="R213" s="1" t="str">
        <f>_xlfn.IFNA(IF(Veg_Table[[#This Row],[EVM_LAST_EDITOR]]="","zBlank EVM Last Editor",VLOOKUP(Veg_Table[[#This Row],[EVM_LAST_EDITOR]],Roster_Table[#All],4,FALSE)),"zAWRR Not in Roster")</f>
        <v>zAWRR Not in Roster</v>
      </c>
      <c r="S213" s="1" t="str">
        <f>_xlfn.IFNA(IF(Veg_Table[[#This Row],[EVM_LAST_EDITOR]]="","zBlank EVM Last Editor",VLOOKUP(Veg_Table[[#This Row],[EVM_LAST_EDITOR]],Roster_Table[#All],16,FALSE)),"zCompany_AWRR not in Roster")</f>
        <v>zCompany_AWRR not in Roster</v>
      </c>
      <c r="T213" s="2">
        <f>IFERROR(DATE(YEAR(Veg_Table[[#This Row],[Created2]]),MONTH(Veg_Table[[#This Row],[Created2]]),DAY(Veg_Table[[#This Row],[Created2]])),DATE(2019,1,1))</f>
        <v>43873</v>
      </c>
      <c r="U213" s="3">
        <f>VALUE(SUBSTITUTE(Veg_Table[[#This Row],[Created]],",",""))</f>
        <v>43873.6118055556</v>
      </c>
      <c r="V213" s="3" t="str">
        <f ca="1">IFERROR(_xlfn.IFNA(CELL("contents",INDIRECT(_xlfn.CONCAT("Veg_Table_Production_Data!",ADDRESS(MATCH(_xlfn.MAXIFS(#REF!,#REF!,"="&amp;Veg_Table[[#This Row],[AUTO_ID]],#REF!,"&lt;"&amp;Veg_Table[[#This Row],[EVM_LAST_EDITED_Day]]),#REF!,0),COLUMN(#REF!),4,1,)))),""),"")</f>
        <v/>
      </c>
      <c r="W213" s="3" t="str">
        <f ca="1">IF(Veg_Table[[#This Row],[Previous_Prescription]]="","No",IF(Veg_Table[[#This Row],[Previous_Prescription]]=Veg_Table[[#This Row],[PRESCRIP]],"No","Yes"))</f>
        <v>No</v>
      </c>
      <c r="X213" s="3" t="str">
        <f>IF(Veg_Table[[#This Row],[EVM_LAST_EDITED_Day]]=Veg_Table[[#This Row],[Created_Day]],"New","Old")</f>
        <v>Old</v>
      </c>
      <c r="Y213" s="1">
        <f>IFERROR(IF(FIND("delete",LOWER(Veg_Table[[#This Row],[PI_COMMENTS]]))&gt;=1,1,0),0)</f>
        <v>0</v>
      </c>
      <c r="Z213" s="1" t="str">
        <f>_xlfn.IFNA(IF(Veg_Table[[#This Row],[EVM_LAST_EDITOR]]="","Yes",VLOOKUP(Veg_Table[[#This Row],[EVM_LAST_EDITOR]],Roster_Table[#All],15,FALSE)),"Yes")</f>
        <v>Yes</v>
      </c>
      <c r="AA21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13" s="1" t="str">
        <f>_xlfn.IFNA(VLOOKUP(Veg_Table[[#This Row],[EVM_LAST_EDITOR]],Roster_Table[#All],3,FALSE),"zAWRR Not in Roster")</f>
        <v>zAWRR Not in Roster</v>
      </c>
      <c r="AC213" s="1" t="str">
        <f>_xlfn.IFNA(VLOOKUP(Veg_Table[[#This Row],[EVM_LAST_EDITOR]],Roster_Table[#All],2,FALSE),"zAWRR Not in Roster")</f>
        <v>zAWRR Not in Roster</v>
      </c>
      <c r="AD213" s="1" t="str">
        <f>IF(_xlfn.CONCAT(Veg_Table[[#This Row],[First_Name]]," ",Veg_Table[[#This Row],[Last_Name]])="zAWRR Not in Roster zAWRR Not in Roster","zAWRR Not in Roster",_xlfn.CONCAT(Veg_Table[[#This Row],[First_Name]]," ",Veg_Table[[#This Row],[Last_Name]]))</f>
        <v>zAWRR Not in Roster</v>
      </c>
      <c r="AE213">
        <v>1778418</v>
      </c>
      <c r="AF213" t="s">
        <v>4919</v>
      </c>
      <c r="AG213" t="s">
        <v>30</v>
      </c>
      <c r="AH213" t="s">
        <v>714</v>
      </c>
      <c r="AI213" t="s">
        <v>1207</v>
      </c>
      <c r="AJ213" t="s">
        <v>820</v>
      </c>
      <c r="AK213" t="s">
        <v>28</v>
      </c>
      <c r="AL213" t="s">
        <v>830</v>
      </c>
      <c r="AM213" t="s">
        <v>529</v>
      </c>
      <c r="AN213" t="s">
        <v>25</v>
      </c>
      <c r="AO213" t="s">
        <v>25</v>
      </c>
      <c r="AP213">
        <v>4</v>
      </c>
      <c r="AQ213">
        <v>15</v>
      </c>
      <c r="AR213" t="s">
        <v>28</v>
      </c>
      <c r="AS213" t="s">
        <v>77</v>
      </c>
      <c r="AT213" t="s">
        <v>522</v>
      </c>
      <c r="AU213" t="s">
        <v>25</v>
      </c>
      <c r="AV213" t="s">
        <v>519</v>
      </c>
      <c r="AW213" t="s">
        <v>4920</v>
      </c>
      <c r="AX213" t="s">
        <v>534</v>
      </c>
      <c r="AY213" t="s">
        <v>28</v>
      </c>
      <c r="AZ213"/>
      <c r="BA213" t="s">
        <v>77</v>
      </c>
      <c r="BB213" s="4">
        <v>43910</v>
      </c>
      <c r="BC213" t="s">
        <v>873</v>
      </c>
      <c r="BD213" t="s">
        <v>29</v>
      </c>
      <c r="BF213" t="s">
        <v>28</v>
      </c>
      <c r="BG213" t="s">
        <v>534</v>
      </c>
      <c r="BH213" t="s">
        <v>28</v>
      </c>
      <c r="BI213" s="3">
        <v>43957</v>
      </c>
      <c r="BJ213" t="s">
        <v>4910</v>
      </c>
      <c r="BK213" s="30" t="s">
        <v>859</v>
      </c>
      <c r="BL213" s="3">
        <v>43963.552924328702</v>
      </c>
      <c r="BM213" t="s">
        <v>31</v>
      </c>
      <c r="BN213" t="s">
        <v>32</v>
      </c>
      <c r="BO213" t="s">
        <v>1208</v>
      </c>
      <c r="BP213" t="s">
        <v>1209</v>
      </c>
      <c r="BQ213" t="s">
        <v>826</v>
      </c>
      <c r="BR213" t="s">
        <v>28</v>
      </c>
      <c r="BS213" t="s">
        <v>28</v>
      </c>
      <c r="BT213" t="s">
        <v>835</v>
      </c>
      <c r="BU213" s="3">
        <v>43873.611805555556</v>
      </c>
      <c r="BV213" t="s">
        <v>803</v>
      </c>
      <c r="BW213" s="3">
        <v>43963.564296458331</v>
      </c>
      <c r="BX213" t="s">
        <v>4921</v>
      </c>
      <c r="CG213"/>
      <c r="CH213"/>
      <c r="CI213"/>
      <c r="CY213"/>
      <c r="DA213"/>
      <c r="DE213"/>
      <c r="DF213"/>
    </row>
    <row r="214" spans="1:110" x14ac:dyDescent="0.25">
      <c r="A214" s="1">
        <f>IF(Veg_Table[[#This Row],[VP_STATUS]]="Hold",0,IF(OR(AND(Veg_Table[[#This Row],[PRESCRIP]]="NW_No Work",Veg_Table[[#This Row],[VP_STATUS]]&lt;&gt;"No Work Required Under EVM"),AND(Veg_Table[[#This Row],[VP_STATUS]]="No Work Required Under EVM",Veg_Table[[#This Row],[PRESCRIP]]&lt;&gt;"NW_No Work")),1,0))</f>
        <v>0</v>
      </c>
      <c r="B214" s="1">
        <f>IF(Veg_Table[[#This Row],[SPECIES]]="",1,0)</f>
        <v>0</v>
      </c>
      <c r="C214" s="1">
        <f>IF(Veg_Table[[#This Row],[DIAMETER]]="",1,0)</f>
        <v>0</v>
      </c>
      <c r="D214" s="1">
        <f>IF(Veg_Table[[#This Row],[HEIGHT]]="",1,0)</f>
        <v>0</v>
      </c>
      <c r="E21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14" s="1">
        <f>IF(AND(Veg_Table[[#This Row],[TAT_RESULT]]="ABATE",Veg_Table[[#This Row],[PRESCRIP]]="NW_No Work"),1,0)</f>
        <v>0</v>
      </c>
      <c r="G214" s="1">
        <f>IF(OR(Veg_Table[[#This Row],[Prescription R-Scale]]="NA",Veg_Table[[#This Row],[Diameter R-Scale]]="NA"),0,IF(Veg_Table[[#This Row],[Diameter R-Scale]]&lt;&gt;Veg_Table[[#This Row],[Prescription R-Scale]],1,0))</f>
        <v>0</v>
      </c>
      <c r="H214" s="1">
        <f>IF(OR(AND(Veg_Table[[#This Row],[PRESCRIP]]="BC_Br Rmv", Veg_Table[[#This Row],[WOOD_MAN]]&lt;&gt;"Not Needed"),AND(Veg_Table[[#This Row],[PRESCRIP]]="BCS_Br Rmv+Trt", Veg_Table[[#This Row],[WOOD_MAN]]&lt;&gt;"Not Needed")),1,0)</f>
        <v>0</v>
      </c>
      <c r="I214" s="1">
        <f ca="1">IF(AND(Veg_Table[[#This Row],[Prescription_Changed]]="Yes",Veg_Table[[#This Row],[TAT_RESULT]]=""),1,0)</f>
        <v>0</v>
      </c>
      <c r="J214" s="1">
        <f ca="1">SUM(Veg_Table[[#This Row],[Prescription and Status do not match]:[Prescription_Edited_And_TAT_Is_Blank]])</f>
        <v>1</v>
      </c>
      <c r="K214" s="1">
        <f ca="1">IF(Veg_Table[[#This Row],[Sum of Errors]]&gt;0,1,0)</f>
        <v>1</v>
      </c>
      <c r="L214" s="1">
        <f>1</f>
        <v>1</v>
      </c>
      <c r="M21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214" s="1">
        <f>IF(OR(MID(Veg_Table[[#This Row],[PRESCRIP]],2,1)="1",MID(Veg_Table[[#This Row],[PRESCRIP]],2,1)="2",MID(Veg_Table[[#This Row],[PRESCRIP]],2,1)="3",MID(Veg_Table[[#This Row],[PRESCRIP]],2,1)="4"),_xlfn.NUMBERVALUE(MID(Veg_Table[[#This Row],[PRESCRIP]],2,1)),"NA")</f>
        <v>1</v>
      </c>
      <c r="O214" s="1">
        <f>WEEKNUM(Veg_Table[[#This Row],[EVM_LAST_EDITED_Day]],2)</f>
        <v>20</v>
      </c>
      <c r="P214" s="25">
        <f>IFERROR(DATE(YEAR(Veg_Table[[#This Row],[EVM_LAST_EDITED2]]),MONTH(Veg_Table[[#This Row],[EVM_LAST_EDITED2]]),DAY(Veg_Table[[#This Row],[EVM_LAST_EDITED2]])),DATE(2019,1,1))</f>
        <v>43963</v>
      </c>
      <c r="Q214" s="3">
        <f>VALUE(SUBSTITUTE(Veg_Table[[#This Row],[EVM_LAST_EDITED]],",",""))</f>
        <v>43963.553086250002</v>
      </c>
      <c r="R214" s="1" t="str">
        <f>_xlfn.IFNA(IF(Veg_Table[[#This Row],[EVM_LAST_EDITOR]]="","zBlank EVM Last Editor",VLOOKUP(Veg_Table[[#This Row],[EVM_LAST_EDITOR]],Roster_Table[#All],4,FALSE)),"zAWRR Not in Roster")</f>
        <v>zAWRR Not in Roster</v>
      </c>
      <c r="S214" s="1" t="str">
        <f>_xlfn.IFNA(IF(Veg_Table[[#This Row],[EVM_LAST_EDITOR]]="","zBlank EVM Last Editor",VLOOKUP(Veg_Table[[#This Row],[EVM_LAST_EDITOR]],Roster_Table[#All],16,FALSE)),"zCompany_AWRR not in Roster")</f>
        <v>zCompany_AWRR not in Roster</v>
      </c>
      <c r="T214" s="2">
        <f>IFERROR(DATE(YEAR(Veg_Table[[#This Row],[Created2]]),MONTH(Veg_Table[[#This Row],[Created2]]),DAY(Veg_Table[[#This Row],[Created2]])),DATE(2019,1,1))</f>
        <v>43873</v>
      </c>
      <c r="U214" s="3">
        <f>VALUE(SUBSTITUTE(Veg_Table[[#This Row],[Created]],",",""))</f>
        <v>43873.612488425897</v>
      </c>
      <c r="V214" s="3" t="str">
        <f ca="1">IFERROR(_xlfn.IFNA(CELL("contents",INDIRECT(_xlfn.CONCAT("Veg_Table_Production_Data!",ADDRESS(MATCH(_xlfn.MAXIFS(#REF!,#REF!,"="&amp;Veg_Table[[#This Row],[AUTO_ID]],#REF!,"&lt;"&amp;Veg_Table[[#This Row],[EVM_LAST_EDITED_Day]]),#REF!,0),COLUMN(#REF!),4,1,)))),""),"")</f>
        <v/>
      </c>
      <c r="W214" s="3" t="str">
        <f ca="1">IF(Veg_Table[[#This Row],[Previous_Prescription]]="","No",IF(Veg_Table[[#This Row],[Previous_Prescription]]=Veg_Table[[#This Row],[PRESCRIP]],"No","Yes"))</f>
        <v>No</v>
      </c>
      <c r="X214" s="3" t="str">
        <f>IF(Veg_Table[[#This Row],[EVM_LAST_EDITED_Day]]=Veg_Table[[#This Row],[Created_Day]],"New","Old")</f>
        <v>Old</v>
      </c>
      <c r="Y214" s="1">
        <f>IFERROR(IF(FIND("delete",LOWER(Veg_Table[[#This Row],[PI_COMMENTS]]))&gt;=1,1,0),0)</f>
        <v>0</v>
      </c>
      <c r="Z214" s="1" t="str">
        <f>_xlfn.IFNA(IF(Veg_Table[[#This Row],[EVM_LAST_EDITOR]]="","Yes",VLOOKUP(Veg_Table[[#This Row],[EVM_LAST_EDITOR]],Roster_Table[#All],15,FALSE)),"Yes")</f>
        <v>Yes</v>
      </c>
      <c r="AA21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14" s="1" t="str">
        <f>_xlfn.IFNA(VLOOKUP(Veg_Table[[#This Row],[EVM_LAST_EDITOR]],Roster_Table[#All],3,FALSE),"zAWRR Not in Roster")</f>
        <v>zAWRR Not in Roster</v>
      </c>
      <c r="AC214" s="1" t="str">
        <f>_xlfn.IFNA(VLOOKUP(Veg_Table[[#This Row],[EVM_LAST_EDITOR]],Roster_Table[#All],2,FALSE),"zAWRR Not in Roster")</f>
        <v>zAWRR Not in Roster</v>
      </c>
      <c r="AD214" s="1" t="str">
        <f>IF(_xlfn.CONCAT(Veg_Table[[#This Row],[First_Name]]," ",Veg_Table[[#This Row],[Last_Name]])="zAWRR Not in Roster zAWRR Not in Roster","zAWRR Not in Roster",_xlfn.CONCAT(Veg_Table[[#This Row],[First_Name]]," ",Veg_Table[[#This Row],[Last_Name]]))</f>
        <v>zAWRR Not in Roster</v>
      </c>
      <c r="AE214">
        <v>1778419</v>
      </c>
      <c r="AF214" t="s">
        <v>4922</v>
      </c>
      <c r="AG214" t="s">
        <v>30</v>
      </c>
      <c r="AH214" t="s">
        <v>714</v>
      </c>
      <c r="AI214" t="s">
        <v>1207</v>
      </c>
      <c r="AJ214" t="s">
        <v>820</v>
      </c>
      <c r="AK214" t="s">
        <v>28</v>
      </c>
      <c r="AL214" t="s">
        <v>830</v>
      </c>
      <c r="AM214" t="s">
        <v>38</v>
      </c>
      <c r="AN214" t="s">
        <v>25</v>
      </c>
      <c r="AO214" t="s">
        <v>25</v>
      </c>
      <c r="AP214">
        <v>4</v>
      </c>
      <c r="AQ214">
        <v>15</v>
      </c>
      <c r="AR214" t="s">
        <v>28</v>
      </c>
      <c r="AS214" t="s">
        <v>77</v>
      </c>
      <c r="AT214" t="s">
        <v>522</v>
      </c>
      <c r="AU214" t="s">
        <v>25</v>
      </c>
      <c r="AV214" t="s">
        <v>519</v>
      </c>
      <c r="AW214" t="s">
        <v>4920</v>
      </c>
      <c r="AX214" t="s">
        <v>534</v>
      </c>
      <c r="AY214" t="s">
        <v>28</v>
      </c>
      <c r="AZ214"/>
      <c r="BA214" t="s">
        <v>77</v>
      </c>
      <c r="BB214" s="4">
        <v>43910</v>
      </c>
      <c r="BC214" t="s">
        <v>873</v>
      </c>
      <c r="BD214" t="s">
        <v>29</v>
      </c>
      <c r="BF214" t="s">
        <v>28</v>
      </c>
      <c r="BG214" t="s">
        <v>534</v>
      </c>
      <c r="BH214" t="s">
        <v>28</v>
      </c>
      <c r="BI214" s="3">
        <v>43957</v>
      </c>
      <c r="BJ214" t="s">
        <v>4910</v>
      </c>
      <c r="BK214" s="30" t="s">
        <v>859</v>
      </c>
      <c r="BL214" s="3">
        <v>43963.553086250002</v>
      </c>
      <c r="BM214" t="s">
        <v>31</v>
      </c>
      <c r="BN214" t="s">
        <v>32</v>
      </c>
      <c r="BO214" t="s">
        <v>1208</v>
      </c>
      <c r="BP214" t="s">
        <v>1209</v>
      </c>
      <c r="BQ214" t="s">
        <v>826</v>
      </c>
      <c r="BR214" t="s">
        <v>28</v>
      </c>
      <c r="BS214" t="s">
        <v>28</v>
      </c>
      <c r="BT214" t="s">
        <v>835</v>
      </c>
      <c r="BU214" s="3">
        <v>43873.612488425926</v>
      </c>
      <c r="BV214" t="s">
        <v>803</v>
      </c>
      <c r="BW214" s="3">
        <v>43963.564296458331</v>
      </c>
      <c r="BX214" t="s">
        <v>4923</v>
      </c>
      <c r="CG214"/>
      <c r="CH214"/>
      <c r="CI214"/>
      <c r="CY214"/>
      <c r="DA214"/>
      <c r="DE214"/>
      <c r="DF214"/>
    </row>
    <row r="215" spans="1:110" x14ac:dyDescent="0.25">
      <c r="A215" s="1">
        <f>IF(Veg_Table[[#This Row],[VP_STATUS]]="Hold",0,IF(OR(AND(Veg_Table[[#This Row],[PRESCRIP]]="NW_No Work",Veg_Table[[#This Row],[VP_STATUS]]&lt;&gt;"No Work Required Under EVM"),AND(Veg_Table[[#This Row],[VP_STATUS]]="No Work Required Under EVM",Veg_Table[[#This Row],[PRESCRIP]]&lt;&gt;"NW_No Work")),1,0))</f>
        <v>0</v>
      </c>
      <c r="B215" s="1">
        <f>IF(Veg_Table[[#This Row],[SPECIES]]="",1,0)</f>
        <v>0</v>
      </c>
      <c r="C215" s="1">
        <f>IF(Veg_Table[[#This Row],[DIAMETER]]="",1,0)</f>
        <v>0</v>
      </c>
      <c r="D215" s="1">
        <f>IF(Veg_Table[[#This Row],[HEIGHT]]="",1,0)</f>
        <v>0</v>
      </c>
      <c r="E21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215" s="1">
        <f>IF(AND(Veg_Table[[#This Row],[TAT_RESULT]]="ABATE",Veg_Table[[#This Row],[PRESCRIP]]="NW_No Work"),1,0)</f>
        <v>0</v>
      </c>
      <c r="G215" s="1">
        <f>IF(OR(Veg_Table[[#This Row],[Prescription R-Scale]]="NA",Veg_Table[[#This Row],[Diameter R-Scale]]="NA"),0,IF(Veg_Table[[#This Row],[Diameter R-Scale]]&lt;&gt;Veg_Table[[#This Row],[Prescription R-Scale]],1,0))</f>
        <v>0</v>
      </c>
      <c r="H215" s="1">
        <f>IF(OR(AND(Veg_Table[[#This Row],[PRESCRIP]]="BC_Br Rmv", Veg_Table[[#This Row],[WOOD_MAN]]&lt;&gt;"Not Needed"),AND(Veg_Table[[#This Row],[PRESCRIP]]="BCS_Br Rmv+Trt", Veg_Table[[#This Row],[WOOD_MAN]]&lt;&gt;"Not Needed")),1,0)</f>
        <v>1</v>
      </c>
      <c r="I215" s="1">
        <f ca="1">IF(AND(Veg_Table[[#This Row],[Prescription_Changed]]="Yes",Veg_Table[[#This Row],[TAT_RESULT]]=""),1,0)</f>
        <v>0</v>
      </c>
      <c r="J215" s="1">
        <f ca="1">SUM(Veg_Table[[#This Row],[Prescription and Status do not match]:[Prescription_Edited_And_TAT_Is_Blank]])</f>
        <v>1</v>
      </c>
      <c r="K215" s="1">
        <f ca="1">IF(Veg_Table[[#This Row],[Sum of Errors]]&gt;0,1,0)</f>
        <v>1</v>
      </c>
      <c r="L215" s="1">
        <f>1</f>
        <v>1</v>
      </c>
      <c r="M21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215" s="1" t="str">
        <f>IF(OR(MID(Veg_Table[[#This Row],[PRESCRIP]],2,1)="1",MID(Veg_Table[[#This Row],[PRESCRIP]],2,1)="2",MID(Veg_Table[[#This Row],[PRESCRIP]],2,1)="3",MID(Veg_Table[[#This Row],[PRESCRIP]],2,1)="4"),_xlfn.NUMBERVALUE(MID(Veg_Table[[#This Row],[PRESCRIP]],2,1)),"NA")</f>
        <v>NA</v>
      </c>
      <c r="O215" s="1">
        <f>WEEKNUM(Veg_Table[[#This Row],[EVM_LAST_EDITED_Day]],2)</f>
        <v>20</v>
      </c>
      <c r="P215" s="25">
        <f>IFERROR(DATE(YEAR(Veg_Table[[#This Row],[EVM_LAST_EDITED2]]),MONTH(Veg_Table[[#This Row],[EVM_LAST_EDITED2]]),DAY(Veg_Table[[#This Row],[EVM_LAST_EDITED2]])),DATE(2019,1,1))</f>
        <v>43963</v>
      </c>
      <c r="Q215" s="3">
        <f>VALUE(SUBSTITUTE(Veg_Table[[#This Row],[EVM_LAST_EDITED]],",",""))</f>
        <v>43963.553279733802</v>
      </c>
      <c r="R215" s="1" t="str">
        <f>_xlfn.IFNA(IF(Veg_Table[[#This Row],[EVM_LAST_EDITOR]]="","zBlank EVM Last Editor",VLOOKUP(Veg_Table[[#This Row],[EVM_LAST_EDITOR]],Roster_Table[#All],4,FALSE)),"zAWRR Not in Roster")</f>
        <v>zAWRR Not in Roster</v>
      </c>
      <c r="S215" s="1" t="str">
        <f>_xlfn.IFNA(IF(Veg_Table[[#This Row],[EVM_LAST_EDITOR]]="","zBlank EVM Last Editor",VLOOKUP(Veg_Table[[#This Row],[EVM_LAST_EDITOR]],Roster_Table[#All],16,FALSE)),"zCompany_AWRR not in Roster")</f>
        <v>zCompany_AWRR not in Roster</v>
      </c>
      <c r="T215" s="2">
        <f>IFERROR(DATE(YEAR(Veg_Table[[#This Row],[Created2]]),MONTH(Veg_Table[[#This Row],[Created2]]),DAY(Veg_Table[[#This Row],[Created2]])),DATE(2019,1,1))</f>
        <v>43894</v>
      </c>
      <c r="U215" s="3">
        <f>VALUE(SUBSTITUTE(Veg_Table[[#This Row],[Created]],",",""))</f>
        <v>43894.526508634299</v>
      </c>
      <c r="V215" s="3" t="str">
        <f ca="1">IFERROR(_xlfn.IFNA(CELL("contents",INDIRECT(_xlfn.CONCAT("Veg_Table_Production_Data!",ADDRESS(MATCH(_xlfn.MAXIFS(#REF!,#REF!,"="&amp;Veg_Table[[#This Row],[AUTO_ID]],#REF!,"&lt;"&amp;Veg_Table[[#This Row],[EVM_LAST_EDITED_Day]]),#REF!,0),COLUMN(#REF!),4,1,)))),""),"")</f>
        <v/>
      </c>
      <c r="W215" s="3" t="str">
        <f ca="1">IF(Veg_Table[[#This Row],[Previous_Prescription]]="","No",IF(Veg_Table[[#This Row],[Previous_Prescription]]=Veg_Table[[#This Row],[PRESCRIP]],"No","Yes"))</f>
        <v>No</v>
      </c>
      <c r="X215" s="3" t="str">
        <f>IF(Veg_Table[[#This Row],[EVM_LAST_EDITED_Day]]=Veg_Table[[#This Row],[Created_Day]],"New","Old")</f>
        <v>Old</v>
      </c>
      <c r="Y215" s="1">
        <f>IFERROR(IF(FIND("delete",LOWER(Veg_Table[[#This Row],[PI_COMMENTS]]))&gt;=1,1,0),0)</f>
        <v>0</v>
      </c>
      <c r="Z215" s="1" t="str">
        <f>_xlfn.IFNA(IF(Veg_Table[[#This Row],[EVM_LAST_EDITOR]]="","Yes",VLOOKUP(Veg_Table[[#This Row],[EVM_LAST_EDITOR]],Roster_Table[#All],15,FALSE)),"Yes")</f>
        <v>Yes</v>
      </c>
      <c r="AA21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15" s="1" t="str">
        <f>_xlfn.IFNA(VLOOKUP(Veg_Table[[#This Row],[EVM_LAST_EDITOR]],Roster_Table[#All],3,FALSE),"zAWRR Not in Roster")</f>
        <v>zAWRR Not in Roster</v>
      </c>
      <c r="AC215" s="1" t="str">
        <f>_xlfn.IFNA(VLOOKUP(Veg_Table[[#This Row],[EVM_LAST_EDITOR]],Roster_Table[#All],2,FALSE),"zAWRR Not in Roster")</f>
        <v>zAWRR Not in Roster</v>
      </c>
      <c r="AD215" s="1" t="str">
        <f>IF(_xlfn.CONCAT(Veg_Table[[#This Row],[First_Name]]," ",Veg_Table[[#This Row],[Last_Name]])="zAWRR Not in Roster zAWRR Not in Roster","zAWRR Not in Roster",_xlfn.CONCAT(Veg_Table[[#This Row],[First_Name]]," ",Veg_Table[[#This Row],[Last_Name]]))</f>
        <v>zAWRR Not in Roster</v>
      </c>
      <c r="AE215">
        <v>2312254</v>
      </c>
      <c r="AF215" t="s">
        <v>4957</v>
      </c>
      <c r="AG215" t="s">
        <v>30</v>
      </c>
      <c r="AH215" t="s">
        <v>2754</v>
      </c>
      <c r="AI215" t="s">
        <v>2755</v>
      </c>
      <c r="AJ215" t="s">
        <v>820</v>
      </c>
      <c r="AL215" t="s">
        <v>371</v>
      </c>
      <c r="AM215" t="s">
        <v>1342</v>
      </c>
      <c r="AN215" t="s">
        <v>25</v>
      </c>
      <c r="AO215" t="s">
        <v>25</v>
      </c>
      <c r="AP215">
        <v>23</v>
      </c>
      <c r="AQ215">
        <v>27</v>
      </c>
      <c r="AR215" t="s">
        <v>514</v>
      </c>
      <c r="AS215" t="s">
        <v>909</v>
      </c>
      <c r="AT215" t="s">
        <v>515</v>
      </c>
      <c r="AV215" t="s">
        <v>519</v>
      </c>
      <c r="AW215" t="s">
        <v>4958</v>
      </c>
      <c r="AX215" t="s">
        <v>534</v>
      </c>
      <c r="AZ215">
        <v>5711752</v>
      </c>
      <c r="BA215" t="s">
        <v>50</v>
      </c>
      <c r="BB215" s="4">
        <v>43911.600539050924</v>
      </c>
      <c r="BC215" t="s">
        <v>896</v>
      </c>
      <c r="BD215" t="s">
        <v>29</v>
      </c>
      <c r="BE215" t="s">
        <v>25</v>
      </c>
      <c r="BF215" t="s">
        <v>513</v>
      </c>
      <c r="BG215" t="s">
        <v>534</v>
      </c>
      <c r="BI215" s="3">
        <v>43957</v>
      </c>
      <c r="BJ215" t="s">
        <v>4959</v>
      </c>
      <c r="BK215" s="30" t="s">
        <v>859</v>
      </c>
      <c r="BL215" s="3">
        <v>43963.553279733795</v>
      </c>
      <c r="BM215" t="s">
        <v>31</v>
      </c>
      <c r="BN215" t="s">
        <v>32</v>
      </c>
      <c r="BP215" t="s">
        <v>2756</v>
      </c>
      <c r="BQ215" t="s">
        <v>28</v>
      </c>
      <c r="BR215" t="s">
        <v>28</v>
      </c>
      <c r="BS215" t="s">
        <v>28</v>
      </c>
      <c r="BT215" t="s">
        <v>384</v>
      </c>
      <c r="BU215" s="3">
        <v>43894.526508634262</v>
      </c>
      <c r="BV215" t="s">
        <v>803</v>
      </c>
      <c r="BW215" s="3">
        <v>43963.564334340277</v>
      </c>
      <c r="BX215" t="s">
        <v>4960</v>
      </c>
      <c r="CG215"/>
      <c r="CH215"/>
      <c r="CI215"/>
      <c r="CY215"/>
      <c r="DA215"/>
      <c r="DE215"/>
      <c r="DF215"/>
    </row>
    <row r="216" spans="1:110" x14ac:dyDescent="0.25">
      <c r="A216" s="1">
        <f>IF(Veg_Table[[#This Row],[VP_STATUS]]="Hold",0,IF(OR(AND(Veg_Table[[#This Row],[PRESCRIP]]="NW_No Work",Veg_Table[[#This Row],[VP_STATUS]]&lt;&gt;"No Work Required Under EVM"),AND(Veg_Table[[#This Row],[VP_STATUS]]="No Work Required Under EVM",Veg_Table[[#This Row],[PRESCRIP]]&lt;&gt;"NW_No Work")),1,0))</f>
        <v>0</v>
      </c>
      <c r="B216" s="1">
        <f>IF(Veg_Table[[#This Row],[SPECIES]]="",1,0)</f>
        <v>0</v>
      </c>
      <c r="C216" s="1">
        <f>IF(Veg_Table[[#This Row],[DIAMETER]]="",1,0)</f>
        <v>0</v>
      </c>
      <c r="D216" s="1">
        <f>IF(Veg_Table[[#This Row],[HEIGHT]]="",1,0)</f>
        <v>0</v>
      </c>
      <c r="E21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216" s="1">
        <f>IF(AND(Veg_Table[[#This Row],[TAT_RESULT]]="ABATE",Veg_Table[[#This Row],[PRESCRIP]]="NW_No Work"),1,0)</f>
        <v>0</v>
      </c>
      <c r="G216" s="1">
        <f>IF(OR(Veg_Table[[#This Row],[Prescription R-Scale]]="NA",Veg_Table[[#This Row],[Diameter R-Scale]]="NA"),0,IF(Veg_Table[[#This Row],[Diameter R-Scale]]&lt;&gt;Veg_Table[[#This Row],[Prescription R-Scale]],1,0))</f>
        <v>0</v>
      </c>
      <c r="H216" s="1">
        <f>IF(OR(AND(Veg_Table[[#This Row],[PRESCRIP]]="BC_Br Rmv", Veg_Table[[#This Row],[WOOD_MAN]]&lt;&gt;"Not Needed"),AND(Veg_Table[[#This Row],[PRESCRIP]]="BCS_Br Rmv+Trt", Veg_Table[[#This Row],[WOOD_MAN]]&lt;&gt;"Not Needed")),1,0)</f>
        <v>1</v>
      </c>
      <c r="I216" s="1">
        <f ca="1">IF(AND(Veg_Table[[#This Row],[Prescription_Changed]]="Yes",Veg_Table[[#This Row],[TAT_RESULT]]=""),1,0)</f>
        <v>0</v>
      </c>
      <c r="J216" s="1">
        <f ca="1">SUM(Veg_Table[[#This Row],[Prescription and Status do not match]:[Prescription_Edited_And_TAT_Is_Blank]])</f>
        <v>1</v>
      </c>
      <c r="K216" s="1">
        <f ca="1">IF(Veg_Table[[#This Row],[Sum of Errors]]&gt;0,1,0)</f>
        <v>1</v>
      </c>
      <c r="L216" s="1">
        <f>1</f>
        <v>1</v>
      </c>
      <c r="M216"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Brush</v>
      </c>
      <c r="N216" s="1" t="str">
        <f>IF(OR(MID(Veg_Table[[#This Row],[PRESCRIP]],2,1)="1",MID(Veg_Table[[#This Row],[PRESCRIP]],2,1)="2",MID(Veg_Table[[#This Row],[PRESCRIP]],2,1)="3",MID(Veg_Table[[#This Row],[PRESCRIP]],2,1)="4"),_xlfn.NUMBERVALUE(MID(Veg_Table[[#This Row],[PRESCRIP]],2,1)),"NA")</f>
        <v>NA</v>
      </c>
      <c r="O216" s="1">
        <f>WEEKNUM(Veg_Table[[#This Row],[EVM_LAST_EDITED_Day]],2)</f>
        <v>20</v>
      </c>
      <c r="P216" s="25">
        <f>IFERROR(DATE(YEAR(Veg_Table[[#This Row],[EVM_LAST_EDITED2]]),MONTH(Veg_Table[[#This Row],[EVM_LAST_EDITED2]]),DAY(Veg_Table[[#This Row],[EVM_LAST_EDITED2]])),DATE(2019,1,1))</f>
        <v>43963</v>
      </c>
      <c r="Q216" s="3">
        <f>VALUE(SUBSTITUTE(Veg_Table[[#This Row],[EVM_LAST_EDITED]],",",""))</f>
        <v>43963.553680555597</v>
      </c>
      <c r="R216" s="1" t="str">
        <f>_xlfn.IFNA(IF(Veg_Table[[#This Row],[EVM_LAST_EDITOR]]="","zBlank EVM Last Editor",VLOOKUP(Veg_Table[[#This Row],[EVM_LAST_EDITOR]],Roster_Table[#All],4,FALSE)),"zAWRR Not in Roster")</f>
        <v>MOW</v>
      </c>
      <c r="S216" s="1" t="str">
        <f>_xlfn.IFNA(IF(Veg_Table[[#This Row],[EVM_LAST_EDITOR]]="","zBlank EVM Last Editor",VLOOKUP(Veg_Table[[#This Row],[EVM_LAST_EDITOR]],Roster_Table[#All],16,FALSE)),"zCompany_AWRR not in Roster")</f>
        <v>Not in Sierra Roster</v>
      </c>
      <c r="T216" s="2">
        <f>IFERROR(DATE(YEAR(Veg_Table[[#This Row],[Created2]]),MONTH(Veg_Table[[#This Row],[Created2]]),DAY(Veg_Table[[#This Row],[Created2]])),DATE(2019,1,1))</f>
        <v>43828</v>
      </c>
      <c r="U216" s="3">
        <f>VALUE(SUBSTITUTE(Veg_Table[[#This Row],[Created]],",",""))</f>
        <v>43828.641631944403</v>
      </c>
      <c r="V216" s="3" t="str">
        <f ca="1">IFERROR(_xlfn.IFNA(CELL("contents",INDIRECT(_xlfn.CONCAT("Veg_Table_Production_Data!",ADDRESS(MATCH(_xlfn.MAXIFS(#REF!,#REF!,"="&amp;Veg_Table[[#This Row],[AUTO_ID]],#REF!,"&lt;"&amp;Veg_Table[[#This Row],[EVM_LAST_EDITED_Day]]),#REF!,0),COLUMN(#REF!),4,1,)))),""),"")</f>
        <v/>
      </c>
      <c r="W216" s="3" t="str">
        <f ca="1">IF(Veg_Table[[#This Row],[Previous_Prescription]]="","No",IF(Veg_Table[[#This Row],[Previous_Prescription]]=Veg_Table[[#This Row],[PRESCRIP]],"No","Yes"))</f>
        <v>No</v>
      </c>
      <c r="X216" s="3" t="str">
        <f>IF(Veg_Table[[#This Row],[EVM_LAST_EDITED_Day]]=Veg_Table[[#This Row],[Created_Day]],"New","Old")</f>
        <v>Old</v>
      </c>
      <c r="Y216" s="1">
        <f>IFERROR(IF(FIND("delete",LOWER(Veg_Table[[#This Row],[PI_COMMENTS]]))&gt;=1,1,0),0)</f>
        <v>0</v>
      </c>
      <c r="Z216" s="1" t="str">
        <f>_xlfn.IFNA(IF(Veg_Table[[#This Row],[EVM_LAST_EDITOR]]="","Yes",VLOOKUP(Veg_Table[[#This Row],[EVM_LAST_EDITOR]],Roster_Table[#All],15,FALSE)),"Yes")</f>
        <v>No</v>
      </c>
      <c r="AA21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16" s="1" t="str">
        <f>_xlfn.IFNA(VLOOKUP(Veg_Table[[#This Row],[EVM_LAST_EDITOR]],Roster_Table[#All],3,FALSE),"zAWRR Not in Roster")</f>
        <v>Roberto</v>
      </c>
      <c r="AC216" s="1" t="str">
        <f>_xlfn.IFNA(VLOOKUP(Veg_Table[[#This Row],[EVM_LAST_EDITOR]],Roster_Table[#All],2,FALSE),"zAWRR Not in Roster")</f>
        <v>Ayala</v>
      </c>
      <c r="AD216" s="1" t="str">
        <f>IF(_xlfn.CONCAT(Veg_Table[[#This Row],[First_Name]]," ",Veg_Table[[#This Row],[Last_Name]])="zAWRR Not in Roster zAWRR Not in Roster","zAWRR Not in Roster",_xlfn.CONCAT(Veg_Table[[#This Row],[First_Name]]," ",Veg_Table[[#This Row],[Last_Name]]))</f>
        <v>Roberto Ayala</v>
      </c>
      <c r="AE216">
        <v>1704458</v>
      </c>
      <c r="AF216" t="s">
        <v>4527</v>
      </c>
      <c r="AG216" t="s">
        <v>97</v>
      </c>
      <c r="AH216" t="s">
        <v>2853</v>
      </c>
      <c r="AI216" t="s">
        <v>2855</v>
      </c>
      <c r="AJ216" t="s">
        <v>820</v>
      </c>
      <c r="AK216" t="s">
        <v>833</v>
      </c>
      <c r="AL216" t="s">
        <v>884</v>
      </c>
      <c r="AM216" t="s">
        <v>49</v>
      </c>
      <c r="AN216" t="s">
        <v>25</v>
      </c>
      <c r="AO216" t="s">
        <v>25</v>
      </c>
      <c r="AP216">
        <v>1</v>
      </c>
      <c r="AQ216">
        <v>7</v>
      </c>
      <c r="AS216" t="s">
        <v>50</v>
      </c>
      <c r="AT216" t="s">
        <v>515</v>
      </c>
      <c r="AU216" t="s">
        <v>25</v>
      </c>
      <c r="AW216" t="s">
        <v>4528</v>
      </c>
      <c r="AX216" t="s">
        <v>987</v>
      </c>
      <c r="AZ216">
        <v>4608703</v>
      </c>
      <c r="BA216" t="s">
        <v>50</v>
      </c>
      <c r="BB216" s="4">
        <v>43963.553622685184</v>
      </c>
      <c r="BD216" t="s">
        <v>29</v>
      </c>
      <c r="BI216" s="3"/>
      <c r="BJ216" t="s">
        <v>4529</v>
      </c>
      <c r="BK216" s="30" t="s">
        <v>531</v>
      </c>
      <c r="BL216" s="3">
        <v>43963.553680555553</v>
      </c>
      <c r="BM216" t="s">
        <v>31</v>
      </c>
      <c r="BN216" t="s">
        <v>32</v>
      </c>
      <c r="BO216" t="s">
        <v>4530</v>
      </c>
      <c r="BP216" t="s">
        <v>2854</v>
      </c>
      <c r="BQ216" t="s">
        <v>1286</v>
      </c>
      <c r="BR216" t="s">
        <v>28</v>
      </c>
      <c r="BS216" t="s">
        <v>28</v>
      </c>
      <c r="BT216" t="s">
        <v>999</v>
      </c>
      <c r="BU216" s="3">
        <v>43828.641631944447</v>
      </c>
      <c r="BV216" t="s">
        <v>803</v>
      </c>
      <c r="BW216" s="3">
        <v>43963.647712800928</v>
      </c>
      <c r="BX216" t="s">
        <v>4531</v>
      </c>
      <c r="CG216"/>
      <c r="CH216"/>
      <c r="CI216"/>
      <c r="CY216"/>
      <c r="DA216"/>
      <c r="DE216"/>
      <c r="DF216"/>
    </row>
    <row r="217" spans="1:110" x14ac:dyDescent="0.25">
      <c r="A217" s="1">
        <f>IF(Veg_Table[[#This Row],[VP_STATUS]]="Hold",0,IF(OR(AND(Veg_Table[[#This Row],[PRESCRIP]]="NW_No Work",Veg_Table[[#This Row],[VP_STATUS]]&lt;&gt;"No Work Required Under EVM"),AND(Veg_Table[[#This Row],[VP_STATUS]]="No Work Required Under EVM",Veg_Table[[#This Row],[PRESCRIP]]&lt;&gt;"NW_No Work")),1,0))</f>
        <v>0</v>
      </c>
      <c r="B217" s="1">
        <f>IF(Veg_Table[[#This Row],[SPECIES]]="",1,0)</f>
        <v>0</v>
      </c>
      <c r="C217" s="1">
        <f>IF(Veg_Table[[#This Row],[DIAMETER]]="",1,0)</f>
        <v>0</v>
      </c>
      <c r="D217" s="1">
        <f>IF(Veg_Table[[#This Row],[HEIGHT]]="",1,0)</f>
        <v>0</v>
      </c>
      <c r="E21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17" s="1">
        <f>IF(AND(Veg_Table[[#This Row],[TAT_RESULT]]="ABATE",Veg_Table[[#This Row],[PRESCRIP]]="NW_No Work"),1,0)</f>
        <v>0</v>
      </c>
      <c r="G217" s="1">
        <f>IF(OR(Veg_Table[[#This Row],[Prescription R-Scale]]="NA",Veg_Table[[#This Row],[Diameter R-Scale]]="NA"),0,IF(Veg_Table[[#This Row],[Diameter R-Scale]]&lt;&gt;Veg_Table[[#This Row],[Prescription R-Scale]],1,0))</f>
        <v>0</v>
      </c>
      <c r="H217" s="1">
        <f>IF(OR(AND(Veg_Table[[#This Row],[PRESCRIP]]="BC_Br Rmv", Veg_Table[[#This Row],[WOOD_MAN]]&lt;&gt;"Not Needed"),AND(Veg_Table[[#This Row],[PRESCRIP]]="BCS_Br Rmv+Trt", Veg_Table[[#This Row],[WOOD_MAN]]&lt;&gt;"Not Needed")),1,0)</f>
        <v>0</v>
      </c>
      <c r="I217" s="1">
        <f ca="1">IF(AND(Veg_Table[[#This Row],[Prescription_Changed]]="Yes",Veg_Table[[#This Row],[TAT_RESULT]]=""),1,0)</f>
        <v>0</v>
      </c>
      <c r="J217" s="1">
        <f ca="1">SUM(Veg_Table[[#This Row],[Prescription and Status do not match]:[Prescription_Edited_And_TAT_Is_Blank]])</f>
        <v>1</v>
      </c>
      <c r="K217" s="1">
        <f ca="1">IF(Veg_Table[[#This Row],[Sum of Errors]]&gt;0,1,0)</f>
        <v>1</v>
      </c>
      <c r="L217" s="1">
        <f>1</f>
        <v>1</v>
      </c>
      <c r="M217"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217" s="1">
        <f>IF(OR(MID(Veg_Table[[#This Row],[PRESCRIP]],2,1)="1",MID(Veg_Table[[#This Row],[PRESCRIP]],2,1)="2",MID(Veg_Table[[#This Row],[PRESCRIP]],2,1)="3",MID(Veg_Table[[#This Row],[PRESCRIP]],2,1)="4"),_xlfn.NUMBERVALUE(MID(Veg_Table[[#This Row],[PRESCRIP]],2,1)),"NA")</f>
        <v>1</v>
      </c>
      <c r="O217" s="1">
        <f>WEEKNUM(Veg_Table[[#This Row],[EVM_LAST_EDITED_Day]],2)</f>
        <v>20</v>
      </c>
      <c r="P217" s="25">
        <f>IFERROR(DATE(YEAR(Veg_Table[[#This Row],[EVM_LAST_EDITED2]]),MONTH(Veg_Table[[#This Row],[EVM_LAST_EDITED2]]),DAY(Veg_Table[[#This Row],[EVM_LAST_EDITED2]])),DATE(2019,1,1))</f>
        <v>43963</v>
      </c>
      <c r="Q217" s="3">
        <f>VALUE(SUBSTITUTE(Veg_Table[[#This Row],[EVM_LAST_EDITED]],",",""))</f>
        <v>43963.5705935648</v>
      </c>
      <c r="R217" s="1" t="str">
        <f>_xlfn.IFNA(IF(Veg_Table[[#This Row],[EVM_LAST_EDITOR]]="","zBlank EVM Last Editor",VLOOKUP(Veg_Table[[#This Row],[EVM_LAST_EDITOR]],Roster_Table[#All],4,FALSE)),"zAWRR Not in Roster")</f>
        <v>zAWRR Not in Roster</v>
      </c>
      <c r="S217" s="1" t="str">
        <f>_xlfn.IFNA(IF(Veg_Table[[#This Row],[EVM_LAST_EDITOR]]="","zBlank EVM Last Editor",VLOOKUP(Veg_Table[[#This Row],[EVM_LAST_EDITOR]],Roster_Table[#All],16,FALSE)),"zCompany_AWRR not in Roster")</f>
        <v>zCompany_AWRR not in Roster</v>
      </c>
      <c r="T217" s="2">
        <f>IFERROR(DATE(YEAR(Veg_Table[[#This Row],[Created2]]),MONTH(Veg_Table[[#This Row],[Created2]]),DAY(Veg_Table[[#This Row],[Created2]])),DATE(2019,1,1))</f>
        <v>43699</v>
      </c>
      <c r="U217" s="3">
        <f>VALUE(SUBSTITUTE(Veg_Table[[#This Row],[Created]],",",""))</f>
        <v>43699.560231481497</v>
      </c>
      <c r="V217" s="3" t="str">
        <f ca="1">IFERROR(_xlfn.IFNA(CELL("contents",INDIRECT(_xlfn.CONCAT("Veg_Table_Production_Data!",ADDRESS(MATCH(_xlfn.MAXIFS(#REF!,#REF!,"="&amp;Veg_Table[[#This Row],[AUTO_ID]],#REF!,"&lt;"&amp;Veg_Table[[#This Row],[EVM_LAST_EDITED_Day]]),#REF!,0),COLUMN(#REF!),4,1,)))),""),"")</f>
        <v/>
      </c>
      <c r="W217" s="3" t="str">
        <f ca="1">IF(Veg_Table[[#This Row],[Previous_Prescription]]="","No",IF(Veg_Table[[#This Row],[Previous_Prescription]]=Veg_Table[[#This Row],[PRESCRIP]],"No","Yes"))</f>
        <v>No</v>
      </c>
      <c r="X217" s="3" t="str">
        <f>IF(Veg_Table[[#This Row],[EVM_LAST_EDITED_Day]]=Veg_Table[[#This Row],[Created_Day]],"New","Old")</f>
        <v>Old</v>
      </c>
      <c r="Y217" s="1">
        <f>IFERROR(IF(FIND("delete",LOWER(Veg_Table[[#This Row],[PI_COMMENTS]]))&gt;=1,1,0),0)</f>
        <v>0</v>
      </c>
      <c r="Z217" s="1" t="str">
        <f>_xlfn.IFNA(IF(Veg_Table[[#This Row],[EVM_LAST_EDITOR]]="","Yes",VLOOKUP(Veg_Table[[#This Row],[EVM_LAST_EDITOR]],Roster_Table[#All],15,FALSE)),"Yes")</f>
        <v>Yes</v>
      </c>
      <c r="AA21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17" s="1" t="str">
        <f>_xlfn.IFNA(VLOOKUP(Veg_Table[[#This Row],[EVM_LAST_EDITOR]],Roster_Table[#All],3,FALSE),"zAWRR Not in Roster")</f>
        <v>zAWRR Not in Roster</v>
      </c>
      <c r="AC217" s="1" t="str">
        <f>_xlfn.IFNA(VLOOKUP(Veg_Table[[#This Row],[EVM_LAST_EDITOR]],Roster_Table[#All],2,FALSE),"zAWRR Not in Roster")</f>
        <v>zAWRR Not in Roster</v>
      </c>
      <c r="AD217" s="1" t="str">
        <f>IF(_xlfn.CONCAT(Veg_Table[[#This Row],[First_Name]]," ",Veg_Table[[#This Row],[Last_Name]])="zAWRR Not in Roster zAWRR Not in Roster","zAWRR Not in Roster",_xlfn.CONCAT(Veg_Table[[#This Row],[First_Name]]," ",Veg_Table[[#This Row],[Last_Name]]))</f>
        <v>zAWRR Not in Roster</v>
      </c>
      <c r="AE217">
        <v>1755291</v>
      </c>
      <c r="AF217" t="s">
        <v>4139</v>
      </c>
      <c r="AG217" t="s">
        <v>30</v>
      </c>
      <c r="AH217" t="s">
        <v>2447</v>
      </c>
      <c r="AI217" t="s">
        <v>4140</v>
      </c>
      <c r="AJ217" t="s">
        <v>820</v>
      </c>
      <c r="AK217" t="s">
        <v>28</v>
      </c>
      <c r="AL217" t="s">
        <v>22</v>
      </c>
      <c r="AM217" t="s">
        <v>40</v>
      </c>
      <c r="AN217" t="s">
        <v>25</v>
      </c>
      <c r="AO217" t="s">
        <v>25</v>
      </c>
      <c r="AP217">
        <v>0</v>
      </c>
      <c r="AQ217">
        <v>53</v>
      </c>
      <c r="AR217" t="s">
        <v>28</v>
      </c>
      <c r="AS217" t="s">
        <v>485</v>
      </c>
      <c r="AT217" t="s">
        <v>515</v>
      </c>
      <c r="AU217" t="s">
        <v>43</v>
      </c>
      <c r="AV217" t="s">
        <v>28</v>
      </c>
      <c r="AW217" t="s">
        <v>4141</v>
      </c>
      <c r="AX217" t="s">
        <v>534</v>
      </c>
      <c r="AY217" t="s">
        <v>28</v>
      </c>
      <c r="AZ217"/>
      <c r="BA217" t="s">
        <v>45</v>
      </c>
      <c r="BB217" s="4">
        <v>43867.666226851848</v>
      </c>
      <c r="BC217" t="s">
        <v>1009</v>
      </c>
      <c r="BD217" t="s">
        <v>29</v>
      </c>
      <c r="BF217" t="s">
        <v>28</v>
      </c>
      <c r="BG217" t="s">
        <v>534</v>
      </c>
      <c r="BH217" t="s">
        <v>28</v>
      </c>
      <c r="BI217" s="3">
        <v>43957</v>
      </c>
      <c r="BJ217" t="s">
        <v>4864</v>
      </c>
      <c r="BK217" s="30" t="s">
        <v>859</v>
      </c>
      <c r="BL217" s="3">
        <v>43963.570593564815</v>
      </c>
      <c r="BM217" t="s">
        <v>31</v>
      </c>
      <c r="BN217" t="s">
        <v>32</v>
      </c>
      <c r="BO217" t="s">
        <v>2448</v>
      </c>
      <c r="BP217" t="s">
        <v>2449</v>
      </c>
      <c r="BQ217" t="s">
        <v>826</v>
      </c>
      <c r="BR217" t="s">
        <v>28</v>
      </c>
      <c r="BS217" t="s">
        <v>28</v>
      </c>
      <c r="BT217" t="s">
        <v>899</v>
      </c>
      <c r="BU217" s="3">
        <v>43699.560231481482</v>
      </c>
      <c r="BV217" t="s">
        <v>803</v>
      </c>
      <c r="BW217" s="3">
        <v>43963.647642928241</v>
      </c>
      <c r="BX217" t="s">
        <v>4142</v>
      </c>
      <c r="CG217"/>
      <c r="CH217"/>
      <c r="CI217"/>
      <c r="CY217"/>
      <c r="DA217"/>
      <c r="DE217"/>
      <c r="DF217"/>
    </row>
    <row r="218" spans="1:110" x14ac:dyDescent="0.25">
      <c r="A218" s="1">
        <f>IF(Veg_Table[[#This Row],[VP_STATUS]]="Hold",0,IF(OR(AND(Veg_Table[[#This Row],[PRESCRIP]]="NW_No Work",Veg_Table[[#This Row],[VP_STATUS]]&lt;&gt;"No Work Required Under EVM"),AND(Veg_Table[[#This Row],[VP_STATUS]]="No Work Required Under EVM",Veg_Table[[#This Row],[PRESCRIP]]&lt;&gt;"NW_No Work")),1,0))</f>
        <v>0</v>
      </c>
      <c r="B218" s="1">
        <f>IF(Veg_Table[[#This Row],[SPECIES]]="",1,0)</f>
        <v>0</v>
      </c>
      <c r="C218" s="1">
        <f>IF(Veg_Table[[#This Row],[DIAMETER]]="",1,0)</f>
        <v>0</v>
      </c>
      <c r="D218" s="1">
        <f>IF(Veg_Table[[#This Row],[HEIGHT]]="",1,0)</f>
        <v>0</v>
      </c>
      <c r="E21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18" s="1">
        <f>IF(AND(Veg_Table[[#This Row],[TAT_RESULT]]="ABATE",Veg_Table[[#This Row],[PRESCRIP]]="NW_No Work"),1,0)</f>
        <v>0</v>
      </c>
      <c r="G218" s="1">
        <f>IF(OR(Veg_Table[[#This Row],[Prescription R-Scale]]="NA",Veg_Table[[#This Row],[Diameter R-Scale]]="NA"),0,IF(Veg_Table[[#This Row],[Diameter R-Scale]]&lt;&gt;Veg_Table[[#This Row],[Prescription R-Scale]],1,0))</f>
        <v>0</v>
      </c>
      <c r="H218" s="1">
        <f>IF(OR(AND(Veg_Table[[#This Row],[PRESCRIP]]="BC_Br Rmv", Veg_Table[[#This Row],[WOOD_MAN]]&lt;&gt;"Not Needed"),AND(Veg_Table[[#This Row],[PRESCRIP]]="BCS_Br Rmv+Trt", Veg_Table[[#This Row],[WOOD_MAN]]&lt;&gt;"Not Needed")),1,0)</f>
        <v>0</v>
      </c>
      <c r="I218" s="1">
        <f ca="1">IF(AND(Veg_Table[[#This Row],[Prescription_Changed]]="Yes",Veg_Table[[#This Row],[TAT_RESULT]]=""),1,0)</f>
        <v>0</v>
      </c>
      <c r="J218" s="1">
        <f ca="1">SUM(Veg_Table[[#This Row],[Prescription and Status do not match]:[Prescription_Edited_And_TAT_Is_Blank]])</f>
        <v>1</v>
      </c>
      <c r="K218" s="1">
        <f ca="1">IF(Veg_Table[[#This Row],[Sum of Errors]]&gt;0,1,0)</f>
        <v>1</v>
      </c>
      <c r="L218" s="1">
        <f>1</f>
        <v>1</v>
      </c>
      <c r="M21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218" s="1">
        <f>IF(OR(MID(Veg_Table[[#This Row],[PRESCRIP]],2,1)="1",MID(Veg_Table[[#This Row],[PRESCRIP]],2,1)="2",MID(Veg_Table[[#This Row],[PRESCRIP]],2,1)="3",MID(Veg_Table[[#This Row],[PRESCRIP]],2,1)="4"),_xlfn.NUMBERVALUE(MID(Veg_Table[[#This Row],[PRESCRIP]],2,1)),"NA")</f>
        <v>3</v>
      </c>
      <c r="O218" s="1">
        <f>WEEKNUM(Veg_Table[[#This Row],[EVM_LAST_EDITED_Day]],2)</f>
        <v>20</v>
      </c>
      <c r="P218" s="25">
        <f>IFERROR(DATE(YEAR(Veg_Table[[#This Row],[EVM_LAST_EDITED2]]),MONTH(Veg_Table[[#This Row],[EVM_LAST_EDITED2]]),DAY(Veg_Table[[#This Row],[EVM_LAST_EDITED2]])),DATE(2019,1,1))</f>
        <v>43963</v>
      </c>
      <c r="Q218" s="3">
        <f>VALUE(SUBSTITUTE(Veg_Table[[#This Row],[EVM_LAST_EDITED]],",",""))</f>
        <v>43963.582777893498</v>
      </c>
      <c r="R218" s="1" t="str">
        <f>_xlfn.IFNA(IF(Veg_Table[[#This Row],[EVM_LAST_EDITOR]]="","zBlank EVM Last Editor",VLOOKUP(Veg_Table[[#This Row],[EVM_LAST_EDITOR]],Roster_Table[#All],4,FALSE)),"zAWRR Not in Roster")</f>
        <v>MFE</v>
      </c>
      <c r="S218" s="1" t="str">
        <f>_xlfn.IFNA(IF(Veg_Table[[#This Row],[EVM_LAST_EDITOR]]="","zBlank EVM Last Editor",VLOOKUP(Veg_Table[[#This Row],[EVM_LAST_EDITOR]],Roster_Table[#All],16,FALSE)),"zCompany_AWRR not in Roster")</f>
        <v>Not in Sierra Roster</v>
      </c>
      <c r="T218" s="2">
        <f>IFERROR(DATE(YEAR(Veg_Table[[#This Row],[Created2]]),MONTH(Veg_Table[[#This Row],[Created2]]),DAY(Veg_Table[[#This Row],[Created2]])),DATE(2019,1,1))</f>
        <v>43739</v>
      </c>
      <c r="U218" s="3">
        <f>VALUE(SUBSTITUTE(Veg_Table[[#This Row],[Created]],",",""))</f>
        <v>43739.424444444398</v>
      </c>
      <c r="V218" s="3" t="str">
        <f ca="1">IFERROR(_xlfn.IFNA(CELL("contents",INDIRECT(_xlfn.CONCAT("Veg_Table_Production_Data!",ADDRESS(MATCH(_xlfn.MAXIFS(#REF!,#REF!,"="&amp;Veg_Table[[#This Row],[AUTO_ID]],#REF!,"&lt;"&amp;Veg_Table[[#This Row],[EVM_LAST_EDITED_Day]]),#REF!,0),COLUMN(#REF!),4,1,)))),""),"")</f>
        <v/>
      </c>
      <c r="W218" s="3" t="str">
        <f ca="1">IF(Veg_Table[[#This Row],[Previous_Prescription]]="","No",IF(Veg_Table[[#This Row],[Previous_Prescription]]=Veg_Table[[#This Row],[PRESCRIP]],"No","Yes"))</f>
        <v>No</v>
      </c>
      <c r="X218" s="3" t="str">
        <f>IF(Veg_Table[[#This Row],[EVM_LAST_EDITED_Day]]=Veg_Table[[#This Row],[Created_Day]],"New","Old")</f>
        <v>Old</v>
      </c>
      <c r="Y218" s="1">
        <f>IFERROR(IF(FIND("delete",LOWER(Veg_Table[[#This Row],[PI_COMMENTS]]))&gt;=1,1,0),0)</f>
        <v>0</v>
      </c>
      <c r="Z218" s="1" t="str">
        <f>_xlfn.IFNA(IF(Veg_Table[[#This Row],[EVM_LAST_EDITOR]]="","Yes",VLOOKUP(Veg_Table[[#This Row],[EVM_LAST_EDITOR]],Roster_Table[#All],15,FALSE)),"Yes")</f>
        <v>No</v>
      </c>
      <c r="AA21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18" s="1" t="str">
        <f>_xlfn.IFNA(VLOOKUP(Veg_Table[[#This Row],[EVM_LAST_EDITOR]],Roster_Table[#All],3,FALSE),"zAWRR Not in Roster")</f>
        <v>Thomas</v>
      </c>
      <c r="AC218" s="1" t="str">
        <f>_xlfn.IFNA(VLOOKUP(Veg_Table[[#This Row],[EVM_LAST_EDITOR]],Roster_Table[#All],2,FALSE),"zAWRR Not in Roster")</f>
        <v>James</v>
      </c>
      <c r="AD218" s="1" t="str">
        <f>IF(_xlfn.CONCAT(Veg_Table[[#This Row],[First_Name]]," ",Veg_Table[[#This Row],[Last_Name]])="zAWRR Not in Roster zAWRR Not in Roster","zAWRR Not in Roster",_xlfn.CONCAT(Veg_Table[[#This Row],[First_Name]]," ",Veg_Table[[#This Row],[Last_Name]]))</f>
        <v>Thomas James</v>
      </c>
      <c r="AE218">
        <v>1764553</v>
      </c>
      <c r="AF218" t="s">
        <v>2426</v>
      </c>
      <c r="AG218" t="s">
        <v>30</v>
      </c>
      <c r="AH218" t="s">
        <v>2170</v>
      </c>
      <c r="AI218" t="s">
        <v>2171</v>
      </c>
      <c r="AJ218" t="s">
        <v>820</v>
      </c>
      <c r="AK218" t="s">
        <v>28</v>
      </c>
      <c r="AL218" t="s">
        <v>830</v>
      </c>
      <c r="AM218" t="s">
        <v>38</v>
      </c>
      <c r="AN218" t="s">
        <v>25</v>
      </c>
      <c r="AO218" t="s">
        <v>25</v>
      </c>
      <c r="AP218">
        <v>30</v>
      </c>
      <c r="AQ218">
        <v>93</v>
      </c>
      <c r="AR218" t="s">
        <v>28</v>
      </c>
      <c r="AS218" t="s">
        <v>51</v>
      </c>
      <c r="AT218" t="s">
        <v>515</v>
      </c>
      <c r="AU218" t="s">
        <v>25</v>
      </c>
      <c r="AV218" t="s">
        <v>28</v>
      </c>
      <c r="AW218" t="s">
        <v>2427</v>
      </c>
      <c r="AX218" t="s">
        <v>825</v>
      </c>
      <c r="AY218" t="s">
        <v>825</v>
      </c>
      <c r="AZ218">
        <v>5807646</v>
      </c>
      <c r="BA218" t="s">
        <v>51</v>
      </c>
      <c r="BB218" s="4">
        <v>43963.582675034719</v>
      </c>
      <c r="BC218" t="s">
        <v>837</v>
      </c>
      <c r="BD218" t="s">
        <v>29</v>
      </c>
      <c r="BF218" t="s">
        <v>28</v>
      </c>
      <c r="BG218" t="s">
        <v>28</v>
      </c>
      <c r="BH218" t="s">
        <v>28</v>
      </c>
      <c r="BI218" s="3"/>
      <c r="BJ218" t="s">
        <v>902</v>
      </c>
      <c r="BK218" s="30" t="s">
        <v>694</v>
      </c>
      <c r="BL218" s="3">
        <v>43963.58277789352</v>
      </c>
      <c r="BM218" t="s">
        <v>31</v>
      </c>
      <c r="BN218" t="s">
        <v>32</v>
      </c>
      <c r="BO218" t="s">
        <v>2172</v>
      </c>
      <c r="BP218" t="s">
        <v>2173</v>
      </c>
      <c r="BQ218" t="s">
        <v>826</v>
      </c>
      <c r="BR218" t="s">
        <v>28</v>
      </c>
      <c r="BS218" t="s">
        <v>28</v>
      </c>
      <c r="BT218" t="s">
        <v>1118</v>
      </c>
      <c r="BU218" s="3">
        <v>43739.424444444441</v>
      </c>
      <c r="BV218" t="s">
        <v>803</v>
      </c>
      <c r="BW218" s="3">
        <v>43963.647642928241</v>
      </c>
      <c r="BX218" t="s">
        <v>2428</v>
      </c>
      <c r="CG218"/>
      <c r="CH218"/>
      <c r="CI218"/>
      <c r="CY218"/>
      <c r="DA218"/>
      <c r="DE218"/>
      <c r="DF218"/>
    </row>
    <row r="219" spans="1:110" x14ac:dyDescent="0.25">
      <c r="A219" s="1">
        <f>IF(Veg_Table[[#This Row],[VP_STATUS]]="Hold",0,IF(OR(AND(Veg_Table[[#This Row],[PRESCRIP]]="NW_No Work",Veg_Table[[#This Row],[VP_STATUS]]&lt;&gt;"No Work Required Under EVM"),AND(Veg_Table[[#This Row],[VP_STATUS]]="No Work Required Under EVM",Veg_Table[[#This Row],[PRESCRIP]]&lt;&gt;"NW_No Work")),1,0))</f>
        <v>0</v>
      </c>
      <c r="B219" s="1">
        <f>IF(Veg_Table[[#This Row],[SPECIES]]="",1,0)</f>
        <v>0</v>
      </c>
      <c r="C219" s="1">
        <f>IF(Veg_Table[[#This Row],[DIAMETER]]="",1,0)</f>
        <v>0</v>
      </c>
      <c r="D219" s="1">
        <f>IF(Veg_Table[[#This Row],[HEIGHT]]="",1,0)</f>
        <v>0</v>
      </c>
      <c r="E21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19" s="1">
        <f>IF(AND(Veg_Table[[#This Row],[TAT_RESULT]]="ABATE",Veg_Table[[#This Row],[PRESCRIP]]="NW_No Work"),1,0)</f>
        <v>0</v>
      </c>
      <c r="G219" s="1">
        <f>IF(OR(Veg_Table[[#This Row],[Prescription R-Scale]]="NA",Veg_Table[[#This Row],[Diameter R-Scale]]="NA"),0,IF(Veg_Table[[#This Row],[Diameter R-Scale]]&lt;&gt;Veg_Table[[#This Row],[Prescription R-Scale]],1,0))</f>
        <v>0</v>
      </c>
      <c r="H219" s="1">
        <f>IF(OR(AND(Veg_Table[[#This Row],[PRESCRIP]]="BC_Br Rmv", Veg_Table[[#This Row],[WOOD_MAN]]&lt;&gt;"Not Needed"),AND(Veg_Table[[#This Row],[PRESCRIP]]="BCS_Br Rmv+Trt", Veg_Table[[#This Row],[WOOD_MAN]]&lt;&gt;"Not Needed")),1,0)</f>
        <v>0</v>
      </c>
      <c r="I219" s="1">
        <f ca="1">IF(AND(Veg_Table[[#This Row],[Prescription_Changed]]="Yes",Veg_Table[[#This Row],[TAT_RESULT]]=""),1,0)</f>
        <v>0</v>
      </c>
      <c r="J219" s="1">
        <f ca="1">SUM(Veg_Table[[#This Row],[Prescription and Status do not match]:[Prescription_Edited_And_TAT_Is_Blank]])</f>
        <v>1</v>
      </c>
      <c r="K219" s="1">
        <f ca="1">IF(Veg_Table[[#This Row],[Sum of Errors]]&gt;0,1,0)</f>
        <v>1</v>
      </c>
      <c r="L219" s="1">
        <f>1</f>
        <v>1</v>
      </c>
      <c r="M21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219" s="1">
        <f>IF(OR(MID(Veg_Table[[#This Row],[PRESCRIP]],2,1)="1",MID(Veg_Table[[#This Row],[PRESCRIP]],2,1)="2",MID(Veg_Table[[#This Row],[PRESCRIP]],2,1)="3",MID(Veg_Table[[#This Row],[PRESCRIP]],2,1)="4"),_xlfn.NUMBERVALUE(MID(Veg_Table[[#This Row],[PRESCRIP]],2,1)),"NA")</f>
        <v>2</v>
      </c>
      <c r="O219" s="1">
        <f>WEEKNUM(Veg_Table[[#This Row],[EVM_LAST_EDITED_Day]],2)</f>
        <v>20</v>
      </c>
      <c r="P219" s="25">
        <f>IFERROR(DATE(YEAR(Veg_Table[[#This Row],[EVM_LAST_EDITED2]]),MONTH(Veg_Table[[#This Row],[EVM_LAST_EDITED2]]),DAY(Veg_Table[[#This Row],[EVM_LAST_EDITED2]])),DATE(2019,1,1))</f>
        <v>43963</v>
      </c>
      <c r="Q219" s="3">
        <f>VALUE(SUBSTITUTE(Veg_Table[[#This Row],[EVM_LAST_EDITED]],",",""))</f>
        <v>43963.584812592599</v>
      </c>
      <c r="R219" s="1" t="str">
        <f>_xlfn.IFNA(IF(Veg_Table[[#This Row],[EVM_LAST_EDITOR]]="","zBlank EVM Last Editor",VLOOKUP(Veg_Table[[#This Row],[EVM_LAST_EDITOR]],Roster_Table[#All],4,FALSE)),"zAWRR Not in Roster")</f>
        <v>MOW</v>
      </c>
      <c r="S219" s="1" t="str">
        <f>_xlfn.IFNA(IF(Veg_Table[[#This Row],[EVM_LAST_EDITOR]]="","zBlank EVM Last Editor",VLOOKUP(Veg_Table[[#This Row],[EVM_LAST_EDITOR]],Roster_Table[#All],16,FALSE)),"zCompany_AWRR not in Roster")</f>
        <v>Not in Sierra Roster</v>
      </c>
      <c r="T219" s="2">
        <f>IFERROR(DATE(YEAR(Veg_Table[[#This Row],[Created2]]),MONTH(Veg_Table[[#This Row],[Created2]]),DAY(Veg_Table[[#This Row],[Created2]])),DATE(2019,1,1))</f>
        <v>43886</v>
      </c>
      <c r="U219" s="3">
        <f>VALUE(SUBSTITUTE(Veg_Table[[#This Row],[Created]],",",""))</f>
        <v>43886.451516203699</v>
      </c>
      <c r="V219" s="3" t="str">
        <f ca="1">IFERROR(_xlfn.IFNA(CELL("contents",INDIRECT(_xlfn.CONCAT("Veg_Table_Production_Data!",ADDRESS(MATCH(_xlfn.MAXIFS(#REF!,#REF!,"="&amp;Veg_Table[[#This Row],[AUTO_ID]],#REF!,"&lt;"&amp;Veg_Table[[#This Row],[EVM_LAST_EDITED_Day]]),#REF!,0),COLUMN(#REF!),4,1,)))),""),"")</f>
        <v/>
      </c>
      <c r="W219" s="3" t="str">
        <f ca="1">IF(Veg_Table[[#This Row],[Previous_Prescription]]="","No",IF(Veg_Table[[#This Row],[Previous_Prescription]]=Veg_Table[[#This Row],[PRESCRIP]],"No","Yes"))</f>
        <v>No</v>
      </c>
      <c r="X219" s="3" t="str">
        <f>IF(Veg_Table[[#This Row],[EVM_LAST_EDITED_Day]]=Veg_Table[[#This Row],[Created_Day]],"New","Old")</f>
        <v>Old</v>
      </c>
      <c r="Y219" s="1">
        <f>IFERROR(IF(FIND("delete",LOWER(Veg_Table[[#This Row],[PI_COMMENTS]]))&gt;=1,1,0),0)</f>
        <v>0</v>
      </c>
      <c r="Z219" s="1" t="str">
        <f>_xlfn.IFNA(IF(Veg_Table[[#This Row],[EVM_LAST_EDITOR]]="","Yes",VLOOKUP(Veg_Table[[#This Row],[EVM_LAST_EDITOR]],Roster_Table[#All],15,FALSE)),"Yes")</f>
        <v>No</v>
      </c>
      <c r="AA21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19" s="1" t="str">
        <f>_xlfn.IFNA(VLOOKUP(Veg_Table[[#This Row],[EVM_LAST_EDITOR]],Roster_Table[#All],3,FALSE),"zAWRR Not in Roster")</f>
        <v>Roberto</v>
      </c>
      <c r="AC219" s="1" t="str">
        <f>_xlfn.IFNA(VLOOKUP(Veg_Table[[#This Row],[EVM_LAST_EDITOR]],Roster_Table[#All],2,FALSE),"zAWRR Not in Roster")</f>
        <v>Ayala</v>
      </c>
      <c r="AD219" s="1" t="str">
        <f>IF(_xlfn.CONCAT(Veg_Table[[#This Row],[First_Name]]," ",Veg_Table[[#This Row],[Last_Name]])="zAWRR Not in Roster zAWRR Not in Roster","zAWRR Not in Roster",_xlfn.CONCAT(Veg_Table[[#This Row],[First_Name]]," ",Veg_Table[[#This Row],[Last_Name]]))</f>
        <v>Roberto Ayala</v>
      </c>
      <c r="AE219">
        <v>1723151</v>
      </c>
      <c r="AF219" t="s">
        <v>2863</v>
      </c>
      <c r="AG219" t="s">
        <v>97</v>
      </c>
      <c r="AH219" t="s">
        <v>2860</v>
      </c>
      <c r="AI219" t="s">
        <v>2858</v>
      </c>
      <c r="AJ219" t="s">
        <v>820</v>
      </c>
      <c r="AK219" t="s">
        <v>28</v>
      </c>
      <c r="AL219" t="s">
        <v>22</v>
      </c>
      <c r="AM219" t="s">
        <v>38</v>
      </c>
      <c r="AN219" t="s">
        <v>25</v>
      </c>
      <c r="AO219" t="s">
        <v>25</v>
      </c>
      <c r="AP219">
        <v>12</v>
      </c>
      <c r="AQ219">
        <v>75</v>
      </c>
      <c r="AR219" t="s">
        <v>28</v>
      </c>
      <c r="AS219" t="s">
        <v>985</v>
      </c>
      <c r="AT219" t="s">
        <v>515</v>
      </c>
      <c r="AU219" t="s">
        <v>25</v>
      </c>
      <c r="AV219" t="s">
        <v>28</v>
      </c>
      <c r="AW219" t="s">
        <v>2864</v>
      </c>
      <c r="AX219" t="s">
        <v>987</v>
      </c>
      <c r="AY219" t="s">
        <v>28</v>
      </c>
      <c r="AZ219">
        <v>5456843</v>
      </c>
      <c r="BA219" t="s">
        <v>985</v>
      </c>
      <c r="BB219" s="4">
        <v>43963.584549282408</v>
      </c>
      <c r="BC219" t="s">
        <v>28</v>
      </c>
      <c r="BD219" t="s">
        <v>29</v>
      </c>
      <c r="BF219" t="s">
        <v>28</v>
      </c>
      <c r="BG219" t="s">
        <v>28</v>
      </c>
      <c r="BH219" t="s">
        <v>28</v>
      </c>
      <c r="BI219" s="3"/>
      <c r="BJ219" t="s">
        <v>2852</v>
      </c>
      <c r="BK219" s="30" t="s">
        <v>531</v>
      </c>
      <c r="BL219" s="3">
        <v>43963.584812592591</v>
      </c>
      <c r="BM219" t="s">
        <v>31</v>
      </c>
      <c r="BN219" t="s">
        <v>32</v>
      </c>
      <c r="BO219" t="s">
        <v>2861</v>
      </c>
      <c r="BP219" t="s">
        <v>2862</v>
      </c>
      <c r="BQ219" t="s">
        <v>1569</v>
      </c>
      <c r="BR219" t="s">
        <v>28</v>
      </c>
      <c r="BS219" t="s">
        <v>28</v>
      </c>
      <c r="BT219" t="s">
        <v>2201</v>
      </c>
      <c r="BU219" s="3">
        <v>43886.451516203706</v>
      </c>
      <c r="BV219" t="s">
        <v>803</v>
      </c>
      <c r="BW219" s="3">
        <v>43963.647642928241</v>
      </c>
      <c r="BX219" t="s">
        <v>2865</v>
      </c>
      <c r="CG219"/>
      <c r="CH219"/>
      <c r="CI219"/>
      <c r="CY219"/>
      <c r="DA219"/>
      <c r="DE219"/>
      <c r="DF219"/>
    </row>
    <row r="220" spans="1:110" x14ac:dyDescent="0.25">
      <c r="A220" s="1">
        <f>IF(Veg_Table[[#This Row],[VP_STATUS]]="Hold",0,IF(OR(AND(Veg_Table[[#This Row],[PRESCRIP]]="NW_No Work",Veg_Table[[#This Row],[VP_STATUS]]&lt;&gt;"No Work Required Under EVM"),AND(Veg_Table[[#This Row],[VP_STATUS]]="No Work Required Under EVM",Veg_Table[[#This Row],[PRESCRIP]]&lt;&gt;"NW_No Work")),1,0))</f>
        <v>0</v>
      </c>
      <c r="B220" s="1">
        <f>IF(Veg_Table[[#This Row],[SPECIES]]="",1,0)</f>
        <v>0</v>
      </c>
      <c r="C220" s="1">
        <f>IF(Veg_Table[[#This Row],[DIAMETER]]="",1,0)</f>
        <v>0</v>
      </c>
      <c r="D220" s="1">
        <f>IF(Veg_Table[[#This Row],[HEIGHT]]="",1,0)</f>
        <v>0</v>
      </c>
      <c r="E22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20" s="1">
        <f>IF(AND(Veg_Table[[#This Row],[TAT_RESULT]]="ABATE",Veg_Table[[#This Row],[PRESCRIP]]="NW_No Work"),1,0)</f>
        <v>0</v>
      </c>
      <c r="G220" s="1">
        <f>IF(OR(Veg_Table[[#This Row],[Prescription R-Scale]]="NA",Veg_Table[[#This Row],[Diameter R-Scale]]="NA"),0,IF(Veg_Table[[#This Row],[Diameter R-Scale]]&lt;&gt;Veg_Table[[#This Row],[Prescription R-Scale]],1,0))</f>
        <v>0</v>
      </c>
      <c r="H220" s="1">
        <f>IF(OR(AND(Veg_Table[[#This Row],[PRESCRIP]]="BC_Br Rmv", Veg_Table[[#This Row],[WOOD_MAN]]&lt;&gt;"Not Needed"),AND(Veg_Table[[#This Row],[PRESCRIP]]="BCS_Br Rmv+Trt", Veg_Table[[#This Row],[WOOD_MAN]]&lt;&gt;"Not Needed")),1,0)</f>
        <v>0</v>
      </c>
      <c r="I220" s="1">
        <f ca="1">IF(AND(Veg_Table[[#This Row],[Prescription_Changed]]="Yes",Veg_Table[[#This Row],[TAT_RESULT]]=""),1,0)</f>
        <v>0</v>
      </c>
      <c r="J220" s="1">
        <f ca="1">SUM(Veg_Table[[#This Row],[Prescription and Status do not match]:[Prescription_Edited_And_TAT_Is_Blank]])</f>
        <v>1</v>
      </c>
      <c r="K220" s="1">
        <f ca="1">IF(Veg_Table[[#This Row],[Sum of Errors]]&gt;0,1,0)</f>
        <v>1</v>
      </c>
      <c r="L220" s="1">
        <f>1</f>
        <v>1</v>
      </c>
      <c r="M22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220" s="1">
        <f>IF(OR(MID(Veg_Table[[#This Row],[PRESCRIP]],2,1)="1",MID(Veg_Table[[#This Row],[PRESCRIP]],2,1)="2",MID(Veg_Table[[#This Row],[PRESCRIP]],2,1)="3",MID(Veg_Table[[#This Row],[PRESCRIP]],2,1)="4"),_xlfn.NUMBERVALUE(MID(Veg_Table[[#This Row],[PRESCRIP]],2,1)),"NA")</f>
        <v>2</v>
      </c>
      <c r="O220" s="1">
        <f>WEEKNUM(Veg_Table[[#This Row],[EVM_LAST_EDITED_Day]],2)</f>
        <v>20</v>
      </c>
      <c r="P220" s="25">
        <f>IFERROR(DATE(YEAR(Veg_Table[[#This Row],[EVM_LAST_EDITED2]]),MONTH(Veg_Table[[#This Row],[EVM_LAST_EDITED2]]),DAY(Veg_Table[[#This Row],[EVM_LAST_EDITED2]])),DATE(2019,1,1))</f>
        <v>43963</v>
      </c>
      <c r="Q220" s="3">
        <f>VALUE(SUBSTITUTE(Veg_Table[[#This Row],[EVM_LAST_EDITED]],",",""))</f>
        <v>43963.584935381899</v>
      </c>
      <c r="R220" s="1" t="str">
        <f>_xlfn.IFNA(IF(Veg_Table[[#This Row],[EVM_LAST_EDITOR]]="","zBlank EVM Last Editor",VLOOKUP(Veg_Table[[#This Row],[EVM_LAST_EDITOR]],Roster_Table[#All],4,FALSE)),"zAWRR Not in Roster")</f>
        <v>MFE</v>
      </c>
      <c r="S220" s="1" t="str">
        <f>_xlfn.IFNA(IF(Veg_Table[[#This Row],[EVM_LAST_EDITOR]]="","zBlank EVM Last Editor",VLOOKUP(Veg_Table[[#This Row],[EVM_LAST_EDITOR]],Roster_Table[#All],16,FALSE)),"zCompany_AWRR not in Roster")</f>
        <v>Not in Sierra Roster</v>
      </c>
      <c r="T220" s="2">
        <f>IFERROR(DATE(YEAR(Veg_Table[[#This Row],[Created2]]),MONTH(Veg_Table[[#This Row],[Created2]]),DAY(Veg_Table[[#This Row],[Created2]])),DATE(2019,1,1))</f>
        <v>43738</v>
      </c>
      <c r="U220" s="3">
        <f>VALUE(SUBSTITUTE(Veg_Table[[#This Row],[Created]],",",""))</f>
        <v>43738.414050925901</v>
      </c>
      <c r="V220" s="3" t="str">
        <f ca="1">IFERROR(_xlfn.IFNA(CELL("contents",INDIRECT(_xlfn.CONCAT("Veg_Table_Production_Data!",ADDRESS(MATCH(_xlfn.MAXIFS(#REF!,#REF!,"="&amp;Veg_Table[[#This Row],[AUTO_ID]],#REF!,"&lt;"&amp;Veg_Table[[#This Row],[EVM_LAST_EDITED_Day]]),#REF!,0),COLUMN(#REF!),4,1,)))),""),"")</f>
        <v/>
      </c>
      <c r="W220" s="3" t="str">
        <f ca="1">IF(Veg_Table[[#This Row],[Previous_Prescription]]="","No",IF(Veg_Table[[#This Row],[Previous_Prescription]]=Veg_Table[[#This Row],[PRESCRIP]],"No","Yes"))</f>
        <v>No</v>
      </c>
      <c r="X220" s="3" t="str">
        <f>IF(Veg_Table[[#This Row],[EVM_LAST_EDITED_Day]]=Veg_Table[[#This Row],[Created_Day]],"New","Old")</f>
        <v>Old</v>
      </c>
      <c r="Y220" s="1">
        <f>IFERROR(IF(FIND("delete",LOWER(Veg_Table[[#This Row],[PI_COMMENTS]]))&gt;=1,1,0),0)</f>
        <v>0</v>
      </c>
      <c r="Z220" s="1" t="str">
        <f>_xlfn.IFNA(IF(Veg_Table[[#This Row],[EVM_LAST_EDITOR]]="","Yes",VLOOKUP(Veg_Table[[#This Row],[EVM_LAST_EDITOR]],Roster_Table[#All],15,FALSE)),"Yes")</f>
        <v>No</v>
      </c>
      <c r="AA22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20" s="1" t="str">
        <f>_xlfn.IFNA(VLOOKUP(Veg_Table[[#This Row],[EVM_LAST_EDITOR]],Roster_Table[#All],3,FALSE),"zAWRR Not in Roster")</f>
        <v>Thomas</v>
      </c>
      <c r="AC220" s="1" t="str">
        <f>_xlfn.IFNA(VLOOKUP(Veg_Table[[#This Row],[EVM_LAST_EDITOR]],Roster_Table[#All],2,FALSE),"zAWRR Not in Roster")</f>
        <v>James</v>
      </c>
      <c r="AD220" s="1" t="str">
        <f>IF(_xlfn.CONCAT(Veg_Table[[#This Row],[First_Name]]," ",Veg_Table[[#This Row],[Last_Name]])="zAWRR Not in Roster zAWRR Not in Roster","zAWRR Not in Roster",_xlfn.CONCAT(Veg_Table[[#This Row],[First_Name]]," ",Veg_Table[[#This Row],[Last_Name]]))</f>
        <v>Thomas James</v>
      </c>
      <c r="AE220">
        <v>1764119</v>
      </c>
      <c r="AF220" t="s">
        <v>3695</v>
      </c>
      <c r="AG220" t="s">
        <v>30</v>
      </c>
      <c r="AH220" t="s">
        <v>2073</v>
      </c>
      <c r="AI220" t="s">
        <v>2082</v>
      </c>
      <c r="AJ220" t="s">
        <v>820</v>
      </c>
      <c r="AK220" t="s">
        <v>28</v>
      </c>
      <c r="AL220" t="s">
        <v>830</v>
      </c>
      <c r="AM220" t="s">
        <v>38</v>
      </c>
      <c r="AN220" t="s">
        <v>25</v>
      </c>
      <c r="AO220" t="s">
        <v>25</v>
      </c>
      <c r="AP220">
        <v>15</v>
      </c>
      <c r="AQ220">
        <v>85</v>
      </c>
      <c r="AR220" t="s">
        <v>28</v>
      </c>
      <c r="AS220" t="s">
        <v>42</v>
      </c>
      <c r="AT220" t="s">
        <v>515</v>
      </c>
      <c r="AU220" t="s">
        <v>25</v>
      </c>
      <c r="AV220" t="s">
        <v>28</v>
      </c>
      <c r="AW220" t="s">
        <v>3696</v>
      </c>
      <c r="AX220" t="s">
        <v>825</v>
      </c>
      <c r="AY220" t="s">
        <v>825</v>
      </c>
      <c r="AZ220">
        <v>5807646</v>
      </c>
      <c r="BA220" t="s">
        <v>42</v>
      </c>
      <c r="BB220" s="4">
        <v>43963.584820104166</v>
      </c>
      <c r="BC220" t="s">
        <v>837</v>
      </c>
      <c r="BD220" t="s">
        <v>29</v>
      </c>
      <c r="BF220" t="s">
        <v>28</v>
      </c>
      <c r="BG220" t="s">
        <v>28</v>
      </c>
      <c r="BH220" t="s">
        <v>28</v>
      </c>
      <c r="BI220" s="3"/>
      <c r="BJ220" t="s">
        <v>528</v>
      </c>
      <c r="BK220" s="30" t="s">
        <v>694</v>
      </c>
      <c r="BL220" s="3">
        <v>43963.584935381943</v>
      </c>
      <c r="BM220" t="s">
        <v>31</v>
      </c>
      <c r="BN220" t="s">
        <v>32</v>
      </c>
      <c r="BO220" t="s">
        <v>2075</v>
      </c>
      <c r="BP220" t="s">
        <v>2076</v>
      </c>
      <c r="BQ220" t="s">
        <v>826</v>
      </c>
      <c r="BR220" t="s">
        <v>28</v>
      </c>
      <c r="BS220" t="s">
        <v>28</v>
      </c>
      <c r="BT220" t="s">
        <v>1118</v>
      </c>
      <c r="BU220" s="3">
        <v>43738.414050925923</v>
      </c>
      <c r="BV220" t="s">
        <v>803</v>
      </c>
      <c r="BW220" s="3">
        <v>43963.647642928241</v>
      </c>
      <c r="BX220" t="s">
        <v>3697</v>
      </c>
      <c r="CG220"/>
      <c r="CH220"/>
      <c r="CI220"/>
      <c r="CY220"/>
      <c r="DA220"/>
      <c r="DE220"/>
      <c r="DF220"/>
    </row>
    <row r="221" spans="1:110" x14ac:dyDescent="0.25">
      <c r="A221" s="1">
        <f>IF(Veg_Table[[#This Row],[VP_STATUS]]="Hold",0,IF(OR(AND(Veg_Table[[#This Row],[PRESCRIP]]="NW_No Work",Veg_Table[[#This Row],[VP_STATUS]]&lt;&gt;"No Work Required Under EVM"),AND(Veg_Table[[#This Row],[VP_STATUS]]="No Work Required Under EVM",Veg_Table[[#This Row],[PRESCRIP]]&lt;&gt;"NW_No Work")),1,0))</f>
        <v>0</v>
      </c>
      <c r="B221" s="1">
        <f>IF(Veg_Table[[#This Row],[SPECIES]]="",1,0)</f>
        <v>0</v>
      </c>
      <c r="C221" s="1">
        <f>IF(Veg_Table[[#This Row],[DIAMETER]]="",1,0)</f>
        <v>0</v>
      </c>
      <c r="D221" s="1">
        <f>IF(Veg_Table[[#This Row],[HEIGHT]]="",1,0)</f>
        <v>0</v>
      </c>
      <c r="E22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21" s="1">
        <f>IF(AND(Veg_Table[[#This Row],[TAT_RESULT]]="ABATE",Veg_Table[[#This Row],[PRESCRIP]]="NW_No Work"),1,0)</f>
        <v>0</v>
      </c>
      <c r="G221" s="1">
        <f>IF(OR(Veg_Table[[#This Row],[Prescription R-Scale]]="NA",Veg_Table[[#This Row],[Diameter R-Scale]]="NA"),0,IF(Veg_Table[[#This Row],[Diameter R-Scale]]&lt;&gt;Veg_Table[[#This Row],[Prescription R-Scale]],1,0))</f>
        <v>0</v>
      </c>
      <c r="H221" s="1">
        <f>IF(OR(AND(Veg_Table[[#This Row],[PRESCRIP]]="BC_Br Rmv", Veg_Table[[#This Row],[WOOD_MAN]]&lt;&gt;"Not Needed"),AND(Veg_Table[[#This Row],[PRESCRIP]]="BCS_Br Rmv+Trt", Veg_Table[[#This Row],[WOOD_MAN]]&lt;&gt;"Not Needed")),1,0)</f>
        <v>0</v>
      </c>
      <c r="I221" s="1">
        <f ca="1">IF(AND(Veg_Table[[#This Row],[Prescription_Changed]]="Yes",Veg_Table[[#This Row],[TAT_RESULT]]=""),1,0)</f>
        <v>0</v>
      </c>
      <c r="J221" s="1">
        <f ca="1">SUM(Veg_Table[[#This Row],[Prescription and Status do not match]:[Prescription_Edited_And_TAT_Is_Blank]])</f>
        <v>1</v>
      </c>
      <c r="K221" s="1">
        <f ca="1">IF(Veg_Table[[#This Row],[Sum of Errors]]&gt;0,1,0)</f>
        <v>1</v>
      </c>
      <c r="L221" s="1">
        <f>1</f>
        <v>1</v>
      </c>
      <c r="M22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221" s="1" t="str">
        <f>IF(OR(MID(Veg_Table[[#This Row],[PRESCRIP]],2,1)="1",MID(Veg_Table[[#This Row],[PRESCRIP]],2,1)="2",MID(Veg_Table[[#This Row],[PRESCRIP]],2,1)="3",MID(Veg_Table[[#This Row],[PRESCRIP]],2,1)="4"),_xlfn.NUMBERVALUE(MID(Veg_Table[[#This Row],[PRESCRIP]],2,1)),"NA")</f>
        <v>NA</v>
      </c>
      <c r="O221" s="1">
        <f>WEEKNUM(Veg_Table[[#This Row],[EVM_LAST_EDITED_Day]],2)</f>
        <v>20</v>
      </c>
      <c r="P221" s="25">
        <f>IFERROR(DATE(YEAR(Veg_Table[[#This Row],[EVM_LAST_EDITED2]]),MONTH(Veg_Table[[#This Row],[EVM_LAST_EDITED2]]),DAY(Veg_Table[[#This Row],[EVM_LAST_EDITED2]])),DATE(2019,1,1))</f>
        <v>43963</v>
      </c>
      <c r="Q221" s="3">
        <f>VALUE(SUBSTITUTE(Veg_Table[[#This Row],[EVM_LAST_EDITED]],",",""))</f>
        <v>43963.5862969097</v>
      </c>
      <c r="R221" s="1" t="str">
        <f>_xlfn.IFNA(IF(Veg_Table[[#This Row],[EVM_LAST_EDITOR]]="","zBlank EVM Last Editor",VLOOKUP(Veg_Table[[#This Row],[EVM_LAST_EDITOR]],Roster_Table[#All],4,FALSE)),"zAWRR Not in Roster")</f>
        <v>MOW</v>
      </c>
      <c r="S221" s="1" t="str">
        <f>_xlfn.IFNA(IF(Veg_Table[[#This Row],[EVM_LAST_EDITOR]]="","zBlank EVM Last Editor",VLOOKUP(Veg_Table[[#This Row],[EVM_LAST_EDITOR]],Roster_Table[#All],16,FALSE)),"zCompany_AWRR not in Roster")</f>
        <v>Not in Sierra Roster</v>
      </c>
      <c r="T221" s="2">
        <f>IFERROR(DATE(YEAR(Veg_Table[[#This Row],[Created2]]),MONTH(Veg_Table[[#This Row],[Created2]]),DAY(Veg_Table[[#This Row],[Created2]])),DATE(2019,1,1))</f>
        <v>43873</v>
      </c>
      <c r="U221" s="3">
        <f>VALUE(SUBSTITUTE(Veg_Table[[#This Row],[Created]],",",""))</f>
        <v>43873.5165277778</v>
      </c>
      <c r="V221" s="3" t="str">
        <f ca="1">IFERROR(_xlfn.IFNA(CELL("contents",INDIRECT(_xlfn.CONCAT("Veg_Table_Production_Data!",ADDRESS(MATCH(_xlfn.MAXIFS(#REF!,#REF!,"="&amp;Veg_Table[[#This Row],[AUTO_ID]],#REF!,"&lt;"&amp;Veg_Table[[#This Row],[EVM_LAST_EDITED_Day]]),#REF!,0),COLUMN(#REF!),4,1,)))),""),"")</f>
        <v/>
      </c>
      <c r="W221" s="3" t="str">
        <f ca="1">IF(Veg_Table[[#This Row],[Previous_Prescription]]="","No",IF(Veg_Table[[#This Row],[Previous_Prescription]]=Veg_Table[[#This Row],[PRESCRIP]],"No","Yes"))</f>
        <v>No</v>
      </c>
      <c r="X221" s="3" t="str">
        <f>IF(Veg_Table[[#This Row],[EVM_LAST_EDITED_Day]]=Veg_Table[[#This Row],[Created_Day]],"New","Old")</f>
        <v>Old</v>
      </c>
      <c r="Y221" s="1">
        <f>IFERROR(IF(FIND("delete",LOWER(Veg_Table[[#This Row],[PI_COMMENTS]]))&gt;=1,1,0),0)</f>
        <v>0</v>
      </c>
      <c r="Z221" s="1" t="str">
        <f>_xlfn.IFNA(IF(Veg_Table[[#This Row],[EVM_LAST_EDITOR]]="","Yes",VLOOKUP(Veg_Table[[#This Row],[EVM_LAST_EDITOR]],Roster_Table[#All],15,FALSE)),"Yes")</f>
        <v>No</v>
      </c>
      <c r="AA22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21" s="1" t="str">
        <f>_xlfn.IFNA(VLOOKUP(Veg_Table[[#This Row],[EVM_LAST_EDITOR]],Roster_Table[#All],3,FALSE),"zAWRR Not in Roster")</f>
        <v>Roberto</v>
      </c>
      <c r="AC221" s="1" t="str">
        <f>_xlfn.IFNA(VLOOKUP(Veg_Table[[#This Row],[EVM_LAST_EDITOR]],Roster_Table[#All],2,FALSE),"zAWRR Not in Roster")</f>
        <v>Ayala</v>
      </c>
      <c r="AD221" s="1" t="str">
        <f>IF(_xlfn.CONCAT(Veg_Table[[#This Row],[First_Name]]," ",Veg_Table[[#This Row],[Last_Name]])="zAWRR Not in Roster zAWRR Not in Roster","zAWRR Not in Roster",_xlfn.CONCAT(Veg_Table[[#This Row],[First_Name]]," ",Veg_Table[[#This Row],[Last_Name]]))</f>
        <v>Roberto Ayala</v>
      </c>
      <c r="AE221">
        <v>1720142</v>
      </c>
      <c r="AF221" t="s">
        <v>2870</v>
      </c>
      <c r="AG221" t="s">
        <v>97</v>
      </c>
      <c r="AH221" t="s">
        <v>2195</v>
      </c>
      <c r="AI221" t="s">
        <v>2202</v>
      </c>
      <c r="AJ221" t="s">
        <v>820</v>
      </c>
      <c r="AK221" t="s">
        <v>28</v>
      </c>
      <c r="AL221" t="s">
        <v>22</v>
      </c>
      <c r="AM221" t="s">
        <v>875</v>
      </c>
      <c r="AN221" t="s">
        <v>25</v>
      </c>
      <c r="AO221" t="s">
        <v>25</v>
      </c>
      <c r="AP221">
        <v>22</v>
      </c>
      <c r="AQ221">
        <v>49</v>
      </c>
      <c r="AR221" t="s">
        <v>28</v>
      </c>
      <c r="AS221" t="s">
        <v>1117</v>
      </c>
      <c r="AT221" t="s">
        <v>515</v>
      </c>
      <c r="AU221" t="s">
        <v>25</v>
      </c>
      <c r="AV221" t="s">
        <v>28</v>
      </c>
      <c r="AW221" t="s">
        <v>2871</v>
      </c>
      <c r="AX221" t="s">
        <v>987</v>
      </c>
      <c r="AY221" t="s">
        <v>28</v>
      </c>
      <c r="AZ221">
        <v>5456843</v>
      </c>
      <c r="BA221" t="s">
        <v>1117</v>
      </c>
      <c r="BB221" s="4">
        <v>43963.586125486108</v>
      </c>
      <c r="BC221" t="s">
        <v>28</v>
      </c>
      <c r="BD221" t="s">
        <v>29</v>
      </c>
      <c r="BF221" t="s">
        <v>28</v>
      </c>
      <c r="BG221" t="s">
        <v>28</v>
      </c>
      <c r="BH221" t="s">
        <v>28</v>
      </c>
      <c r="BI221" s="3"/>
      <c r="BJ221" t="s">
        <v>528</v>
      </c>
      <c r="BK221" s="30" t="s">
        <v>531</v>
      </c>
      <c r="BL221" s="3">
        <v>43963.586296909722</v>
      </c>
      <c r="BM221" t="s">
        <v>31</v>
      </c>
      <c r="BN221" t="s">
        <v>32</v>
      </c>
      <c r="BO221" t="s">
        <v>2196</v>
      </c>
      <c r="BP221" t="s">
        <v>2197</v>
      </c>
      <c r="BQ221" t="s">
        <v>852</v>
      </c>
      <c r="BR221" t="s">
        <v>28</v>
      </c>
      <c r="BS221" t="s">
        <v>28</v>
      </c>
      <c r="BT221" t="s">
        <v>2281</v>
      </c>
      <c r="BU221" s="3">
        <v>43873.516527777778</v>
      </c>
      <c r="BV221" t="s">
        <v>803</v>
      </c>
      <c r="BW221" s="3">
        <v>43963.647642928241</v>
      </c>
      <c r="BX221" t="s">
        <v>2872</v>
      </c>
      <c r="CG221"/>
      <c r="CH221"/>
      <c r="CI221"/>
      <c r="CY221"/>
      <c r="DA221"/>
      <c r="DE221"/>
      <c r="DF221"/>
    </row>
    <row r="222" spans="1:110" x14ac:dyDescent="0.25">
      <c r="A222" s="1">
        <f>IF(Veg_Table[[#This Row],[VP_STATUS]]="Hold",0,IF(OR(AND(Veg_Table[[#This Row],[PRESCRIP]]="NW_No Work",Veg_Table[[#This Row],[VP_STATUS]]&lt;&gt;"No Work Required Under EVM"),AND(Veg_Table[[#This Row],[VP_STATUS]]="No Work Required Under EVM",Veg_Table[[#This Row],[PRESCRIP]]&lt;&gt;"NW_No Work")),1,0))</f>
        <v>0</v>
      </c>
      <c r="B222" s="1">
        <f>IF(Veg_Table[[#This Row],[SPECIES]]="",1,0)</f>
        <v>0</v>
      </c>
      <c r="C222" s="1">
        <f>IF(Veg_Table[[#This Row],[DIAMETER]]="",1,0)</f>
        <v>0</v>
      </c>
      <c r="D222" s="1">
        <f>IF(Veg_Table[[#This Row],[HEIGHT]]="",1,0)</f>
        <v>0</v>
      </c>
      <c r="E22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222" s="1">
        <f>IF(AND(Veg_Table[[#This Row],[TAT_RESULT]]="ABATE",Veg_Table[[#This Row],[PRESCRIP]]="NW_No Work"),1,0)</f>
        <v>0</v>
      </c>
      <c r="G222" s="1">
        <f>IF(OR(Veg_Table[[#This Row],[Prescription R-Scale]]="NA",Veg_Table[[#This Row],[Diameter R-Scale]]="NA"),0,IF(Veg_Table[[#This Row],[Diameter R-Scale]]&lt;&gt;Veg_Table[[#This Row],[Prescription R-Scale]],1,0))</f>
        <v>0</v>
      </c>
      <c r="H222" s="1">
        <f>IF(OR(AND(Veg_Table[[#This Row],[PRESCRIP]]="BC_Br Rmv", Veg_Table[[#This Row],[WOOD_MAN]]&lt;&gt;"Not Needed"),AND(Veg_Table[[#This Row],[PRESCRIP]]="BCS_Br Rmv+Trt", Veg_Table[[#This Row],[WOOD_MAN]]&lt;&gt;"Not Needed")),1,0)</f>
        <v>1</v>
      </c>
      <c r="I222" s="1">
        <f ca="1">IF(AND(Veg_Table[[#This Row],[Prescription_Changed]]="Yes",Veg_Table[[#This Row],[TAT_RESULT]]=""),1,0)</f>
        <v>0</v>
      </c>
      <c r="J222" s="1">
        <f ca="1">SUM(Veg_Table[[#This Row],[Prescription and Status do not match]:[Prescription_Edited_And_TAT_Is_Blank]])</f>
        <v>1</v>
      </c>
      <c r="K222" s="1">
        <f ca="1">IF(Veg_Table[[#This Row],[Sum of Errors]]&gt;0,1,0)</f>
        <v>1</v>
      </c>
      <c r="L222" s="1">
        <f>1</f>
        <v>1</v>
      </c>
      <c r="M222"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Brush</v>
      </c>
      <c r="N222" s="1" t="str">
        <f>IF(OR(MID(Veg_Table[[#This Row],[PRESCRIP]],2,1)="1",MID(Veg_Table[[#This Row],[PRESCRIP]],2,1)="2",MID(Veg_Table[[#This Row],[PRESCRIP]],2,1)="3",MID(Veg_Table[[#This Row],[PRESCRIP]],2,1)="4"),_xlfn.NUMBERVALUE(MID(Veg_Table[[#This Row],[PRESCRIP]],2,1)),"NA")</f>
        <v>NA</v>
      </c>
      <c r="O222" s="1">
        <f>WEEKNUM(Veg_Table[[#This Row],[EVM_LAST_EDITED_Day]],2)</f>
        <v>20</v>
      </c>
      <c r="P222" s="25">
        <f>IFERROR(DATE(YEAR(Veg_Table[[#This Row],[EVM_LAST_EDITED2]]),MONTH(Veg_Table[[#This Row],[EVM_LAST_EDITED2]]),DAY(Veg_Table[[#This Row],[EVM_LAST_EDITED2]])),DATE(2019,1,1))</f>
        <v>43963</v>
      </c>
      <c r="Q222" s="3">
        <f>VALUE(SUBSTITUTE(Veg_Table[[#This Row],[EVM_LAST_EDITED]],",",""))</f>
        <v>43963.5868136227</v>
      </c>
      <c r="R222" s="1" t="str">
        <f>_xlfn.IFNA(IF(Veg_Table[[#This Row],[EVM_LAST_EDITOR]]="","zBlank EVM Last Editor",VLOOKUP(Veg_Table[[#This Row],[EVM_LAST_EDITOR]],Roster_Table[#All],4,FALSE)),"zAWRR Not in Roster")</f>
        <v>MOW</v>
      </c>
      <c r="S222" s="1" t="str">
        <f>_xlfn.IFNA(IF(Veg_Table[[#This Row],[EVM_LAST_EDITOR]]="","zBlank EVM Last Editor",VLOOKUP(Veg_Table[[#This Row],[EVM_LAST_EDITOR]],Roster_Table[#All],16,FALSE)),"zCompany_AWRR not in Roster")</f>
        <v>Not in Sierra Roster</v>
      </c>
      <c r="T222" s="2">
        <f>IFERROR(DATE(YEAR(Veg_Table[[#This Row],[Created2]]),MONTH(Veg_Table[[#This Row],[Created2]]),DAY(Veg_Table[[#This Row],[Created2]])),DATE(2019,1,1))</f>
        <v>43873</v>
      </c>
      <c r="U222" s="3">
        <f>VALUE(SUBSTITUTE(Veg_Table[[#This Row],[Created]],",",""))</f>
        <v>43873.587395833303</v>
      </c>
      <c r="V222" s="3" t="str">
        <f ca="1">IFERROR(_xlfn.IFNA(CELL("contents",INDIRECT(_xlfn.CONCAT("Veg_Table_Production_Data!",ADDRESS(MATCH(_xlfn.MAXIFS(#REF!,#REF!,"="&amp;Veg_Table[[#This Row],[AUTO_ID]],#REF!,"&lt;"&amp;Veg_Table[[#This Row],[EVM_LAST_EDITED_Day]]),#REF!,0),COLUMN(#REF!),4,1,)))),""),"")</f>
        <v/>
      </c>
      <c r="W222" s="3" t="str">
        <f ca="1">IF(Veg_Table[[#This Row],[Previous_Prescription]]="","No",IF(Veg_Table[[#This Row],[Previous_Prescription]]=Veg_Table[[#This Row],[PRESCRIP]],"No","Yes"))</f>
        <v>No</v>
      </c>
      <c r="X222" s="3" t="str">
        <f>IF(Veg_Table[[#This Row],[EVM_LAST_EDITED_Day]]=Veg_Table[[#This Row],[Created_Day]],"New","Old")</f>
        <v>Old</v>
      </c>
      <c r="Y222" s="1">
        <f>IFERROR(IF(FIND("delete",LOWER(Veg_Table[[#This Row],[PI_COMMENTS]]))&gt;=1,1,0),0)</f>
        <v>0</v>
      </c>
      <c r="Z222" s="1" t="str">
        <f>_xlfn.IFNA(IF(Veg_Table[[#This Row],[EVM_LAST_EDITOR]]="","Yes",VLOOKUP(Veg_Table[[#This Row],[EVM_LAST_EDITOR]],Roster_Table[#All],15,FALSE)),"Yes")</f>
        <v>No</v>
      </c>
      <c r="AA22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22" s="1" t="str">
        <f>_xlfn.IFNA(VLOOKUP(Veg_Table[[#This Row],[EVM_LAST_EDITOR]],Roster_Table[#All],3,FALSE),"zAWRR Not in Roster")</f>
        <v>Roberto</v>
      </c>
      <c r="AC222" s="1" t="str">
        <f>_xlfn.IFNA(VLOOKUP(Veg_Table[[#This Row],[EVM_LAST_EDITOR]],Roster_Table[#All],2,FALSE),"zAWRR Not in Roster")</f>
        <v>Ayala</v>
      </c>
      <c r="AD222" s="1" t="str">
        <f>IF(_xlfn.CONCAT(Veg_Table[[#This Row],[First_Name]]," ",Veg_Table[[#This Row],[Last_Name]])="zAWRR Not in Roster zAWRR Not in Roster","zAWRR Not in Roster",_xlfn.CONCAT(Veg_Table[[#This Row],[First_Name]]," ",Veg_Table[[#This Row],[Last_Name]]))</f>
        <v>Roberto Ayala</v>
      </c>
      <c r="AE222">
        <v>1720466</v>
      </c>
      <c r="AF222" t="s">
        <v>2873</v>
      </c>
      <c r="AG222" t="s">
        <v>97</v>
      </c>
      <c r="AH222" t="s">
        <v>2195</v>
      </c>
      <c r="AI222" t="s">
        <v>2202</v>
      </c>
      <c r="AJ222" t="s">
        <v>820</v>
      </c>
      <c r="AK222" t="s">
        <v>28</v>
      </c>
      <c r="AL222" t="s">
        <v>22</v>
      </c>
      <c r="AM222" t="s">
        <v>40</v>
      </c>
      <c r="AN222" t="s">
        <v>25</v>
      </c>
      <c r="AO222" t="s">
        <v>25</v>
      </c>
      <c r="AP222">
        <v>3</v>
      </c>
      <c r="AQ222">
        <v>37</v>
      </c>
      <c r="AR222" t="s">
        <v>28</v>
      </c>
      <c r="AS222" t="s">
        <v>50</v>
      </c>
      <c r="AT222" t="s">
        <v>515</v>
      </c>
      <c r="AU222" t="s">
        <v>25</v>
      </c>
      <c r="AV222" t="s">
        <v>28</v>
      </c>
      <c r="AW222" t="s">
        <v>2874</v>
      </c>
      <c r="AX222" t="s">
        <v>987</v>
      </c>
      <c r="AY222" t="s">
        <v>28</v>
      </c>
      <c r="AZ222">
        <v>5456843</v>
      </c>
      <c r="BA222" t="s">
        <v>50</v>
      </c>
      <c r="BB222" s="4">
        <v>43963.586643587965</v>
      </c>
      <c r="BC222" t="s">
        <v>28</v>
      </c>
      <c r="BD222" t="s">
        <v>29</v>
      </c>
      <c r="BF222" t="s">
        <v>28</v>
      </c>
      <c r="BG222" t="s">
        <v>28</v>
      </c>
      <c r="BH222" t="s">
        <v>28</v>
      </c>
      <c r="BI222" s="3"/>
      <c r="BJ222" t="s">
        <v>528</v>
      </c>
      <c r="BK222" s="30" t="s">
        <v>531</v>
      </c>
      <c r="BL222" s="3">
        <v>43963.586813622685</v>
      </c>
      <c r="BM222" t="s">
        <v>31</v>
      </c>
      <c r="BN222" t="s">
        <v>32</v>
      </c>
      <c r="BO222" t="s">
        <v>2196</v>
      </c>
      <c r="BP222" t="s">
        <v>2197</v>
      </c>
      <c r="BQ222" t="s">
        <v>852</v>
      </c>
      <c r="BR222" t="s">
        <v>28</v>
      </c>
      <c r="BS222" t="s">
        <v>28</v>
      </c>
      <c r="BT222" t="s">
        <v>2200</v>
      </c>
      <c r="BU222" s="3">
        <v>43873.587395833332</v>
      </c>
      <c r="BV222" t="s">
        <v>803</v>
      </c>
      <c r="BW222" s="3">
        <v>43963.647642928241</v>
      </c>
      <c r="BX222" t="s">
        <v>2875</v>
      </c>
      <c r="CG222"/>
      <c r="CH222"/>
      <c r="CI222"/>
      <c r="CY222"/>
      <c r="DA222"/>
      <c r="DE222"/>
      <c r="DF222"/>
    </row>
    <row r="223" spans="1:110" x14ac:dyDescent="0.25">
      <c r="A223" s="1">
        <f>IF(Veg_Table[[#This Row],[VP_STATUS]]="Hold",0,IF(OR(AND(Veg_Table[[#This Row],[PRESCRIP]]="NW_No Work",Veg_Table[[#This Row],[VP_STATUS]]&lt;&gt;"No Work Required Under EVM"),AND(Veg_Table[[#This Row],[VP_STATUS]]="No Work Required Under EVM",Veg_Table[[#This Row],[PRESCRIP]]&lt;&gt;"NW_No Work")),1,0))</f>
        <v>0</v>
      </c>
      <c r="B223" s="1">
        <f>IF(Veg_Table[[#This Row],[SPECIES]]="",1,0)</f>
        <v>0</v>
      </c>
      <c r="C223" s="1">
        <f>IF(Veg_Table[[#This Row],[DIAMETER]]="",1,0)</f>
        <v>0</v>
      </c>
      <c r="D223" s="1">
        <f>IF(Veg_Table[[#This Row],[HEIGHT]]="",1,0)</f>
        <v>0</v>
      </c>
      <c r="E22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23" s="1">
        <f>IF(AND(Veg_Table[[#This Row],[TAT_RESULT]]="ABATE",Veg_Table[[#This Row],[PRESCRIP]]="NW_No Work"),1,0)</f>
        <v>0</v>
      </c>
      <c r="G223" s="1">
        <f>IF(OR(Veg_Table[[#This Row],[Prescription R-Scale]]="NA",Veg_Table[[#This Row],[Diameter R-Scale]]="NA"),0,IF(Veg_Table[[#This Row],[Diameter R-Scale]]&lt;&gt;Veg_Table[[#This Row],[Prescription R-Scale]],1,0))</f>
        <v>0</v>
      </c>
      <c r="H223" s="1">
        <f>IF(OR(AND(Veg_Table[[#This Row],[PRESCRIP]]="BC_Br Rmv", Veg_Table[[#This Row],[WOOD_MAN]]&lt;&gt;"Not Needed"),AND(Veg_Table[[#This Row],[PRESCRIP]]="BCS_Br Rmv+Trt", Veg_Table[[#This Row],[WOOD_MAN]]&lt;&gt;"Not Needed")),1,0)</f>
        <v>0</v>
      </c>
      <c r="I223" s="1">
        <f ca="1">IF(AND(Veg_Table[[#This Row],[Prescription_Changed]]="Yes",Veg_Table[[#This Row],[TAT_RESULT]]=""),1,0)</f>
        <v>0</v>
      </c>
      <c r="J223" s="1">
        <f ca="1">SUM(Veg_Table[[#This Row],[Prescription and Status do not match]:[Prescription_Edited_And_TAT_Is_Blank]])</f>
        <v>1</v>
      </c>
      <c r="K223" s="1">
        <f ca="1">IF(Veg_Table[[#This Row],[Sum of Errors]]&gt;0,1,0)</f>
        <v>1</v>
      </c>
      <c r="L223" s="1">
        <f>1</f>
        <v>1</v>
      </c>
      <c r="M22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223" s="1">
        <f>IF(OR(MID(Veg_Table[[#This Row],[PRESCRIP]],2,1)="1",MID(Veg_Table[[#This Row],[PRESCRIP]],2,1)="2",MID(Veg_Table[[#This Row],[PRESCRIP]],2,1)="3",MID(Veg_Table[[#This Row],[PRESCRIP]],2,1)="4"),_xlfn.NUMBERVALUE(MID(Veg_Table[[#This Row],[PRESCRIP]],2,1)),"NA")</f>
        <v>2</v>
      </c>
      <c r="O223" s="1">
        <f>WEEKNUM(Veg_Table[[#This Row],[EVM_LAST_EDITED_Day]],2)</f>
        <v>20</v>
      </c>
      <c r="P223" s="25">
        <f>IFERROR(DATE(YEAR(Veg_Table[[#This Row],[EVM_LAST_EDITED2]]),MONTH(Veg_Table[[#This Row],[EVM_LAST_EDITED2]]),DAY(Veg_Table[[#This Row],[EVM_LAST_EDITED2]])),DATE(2019,1,1))</f>
        <v>43963</v>
      </c>
      <c r="Q223" s="3">
        <f>VALUE(SUBSTITUTE(Veg_Table[[#This Row],[EVM_LAST_EDITED]],",",""))</f>
        <v>43963.587282662003</v>
      </c>
      <c r="R223" s="1" t="str">
        <f>_xlfn.IFNA(IF(Veg_Table[[#This Row],[EVM_LAST_EDITOR]]="","zBlank EVM Last Editor",VLOOKUP(Veg_Table[[#This Row],[EVM_LAST_EDITOR]],Roster_Table[#All],4,FALSE)),"zAWRR Not in Roster")</f>
        <v>MOW</v>
      </c>
      <c r="S223" s="1" t="str">
        <f>_xlfn.IFNA(IF(Veg_Table[[#This Row],[EVM_LAST_EDITOR]]="","zBlank EVM Last Editor",VLOOKUP(Veg_Table[[#This Row],[EVM_LAST_EDITOR]],Roster_Table[#All],16,FALSE)),"zCompany_AWRR not in Roster")</f>
        <v>Not in Sierra Roster</v>
      </c>
      <c r="T223" s="2">
        <f>IFERROR(DATE(YEAR(Veg_Table[[#This Row],[Created2]]),MONTH(Veg_Table[[#This Row],[Created2]]),DAY(Veg_Table[[#This Row],[Created2]])),DATE(2019,1,1))</f>
        <v>43873</v>
      </c>
      <c r="U223" s="3">
        <f>VALUE(SUBSTITUTE(Veg_Table[[#This Row],[Created]],",",""))</f>
        <v>43873.592037037</v>
      </c>
      <c r="V223" s="3" t="str">
        <f ca="1">IFERROR(_xlfn.IFNA(CELL("contents",INDIRECT(_xlfn.CONCAT("Veg_Table_Production_Data!",ADDRESS(MATCH(_xlfn.MAXIFS(#REF!,#REF!,"="&amp;Veg_Table[[#This Row],[AUTO_ID]],#REF!,"&lt;"&amp;Veg_Table[[#This Row],[EVM_LAST_EDITED_Day]]),#REF!,0),COLUMN(#REF!),4,1,)))),""),"")</f>
        <v/>
      </c>
      <c r="W223" s="3" t="str">
        <f ca="1">IF(Veg_Table[[#This Row],[Previous_Prescription]]="","No",IF(Veg_Table[[#This Row],[Previous_Prescription]]=Veg_Table[[#This Row],[PRESCRIP]],"No","Yes"))</f>
        <v>No</v>
      </c>
      <c r="X223" s="3" t="str">
        <f>IF(Veg_Table[[#This Row],[EVM_LAST_EDITED_Day]]=Veg_Table[[#This Row],[Created_Day]],"New","Old")</f>
        <v>Old</v>
      </c>
      <c r="Y223" s="1">
        <f>IFERROR(IF(FIND("delete",LOWER(Veg_Table[[#This Row],[PI_COMMENTS]]))&gt;=1,1,0),0)</f>
        <v>0</v>
      </c>
      <c r="Z223" s="1" t="str">
        <f>_xlfn.IFNA(IF(Veg_Table[[#This Row],[EVM_LAST_EDITOR]]="","Yes",VLOOKUP(Veg_Table[[#This Row],[EVM_LAST_EDITOR]],Roster_Table[#All],15,FALSE)),"Yes")</f>
        <v>No</v>
      </c>
      <c r="AA22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23" s="1" t="str">
        <f>_xlfn.IFNA(VLOOKUP(Veg_Table[[#This Row],[EVM_LAST_EDITOR]],Roster_Table[#All],3,FALSE),"zAWRR Not in Roster")</f>
        <v>Roberto</v>
      </c>
      <c r="AC223" s="1" t="str">
        <f>_xlfn.IFNA(VLOOKUP(Veg_Table[[#This Row],[EVM_LAST_EDITOR]],Roster_Table[#All],2,FALSE),"zAWRR Not in Roster")</f>
        <v>Ayala</v>
      </c>
      <c r="AD223" s="1" t="str">
        <f>IF(_xlfn.CONCAT(Veg_Table[[#This Row],[First_Name]]," ",Veg_Table[[#This Row],[Last_Name]])="zAWRR Not in Roster zAWRR Not in Roster","zAWRR Not in Roster",_xlfn.CONCAT(Veg_Table[[#This Row],[First_Name]]," ",Veg_Table[[#This Row],[Last_Name]]))</f>
        <v>Roberto Ayala</v>
      </c>
      <c r="AE223">
        <v>1720467</v>
      </c>
      <c r="AF223" t="s">
        <v>2876</v>
      </c>
      <c r="AG223" t="s">
        <v>97</v>
      </c>
      <c r="AH223" t="s">
        <v>2195</v>
      </c>
      <c r="AI223" t="s">
        <v>2202</v>
      </c>
      <c r="AJ223" t="s">
        <v>820</v>
      </c>
      <c r="AK223" t="s">
        <v>28</v>
      </c>
      <c r="AL223" t="s">
        <v>22</v>
      </c>
      <c r="AM223" t="s">
        <v>23</v>
      </c>
      <c r="AN223" t="s">
        <v>25</v>
      </c>
      <c r="AO223" t="s">
        <v>25</v>
      </c>
      <c r="AP223">
        <v>22</v>
      </c>
      <c r="AQ223">
        <v>40</v>
      </c>
      <c r="AR223" t="s">
        <v>28</v>
      </c>
      <c r="AS223" t="s">
        <v>42</v>
      </c>
      <c r="AT223" t="s">
        <v>515</v>
      </c>
      <c r="AU223" t="s">
        <v>25</v>
      </c>
      <c r="AV223" t="s">
        <v>28</v>
      </c>
      <c r="AW223" t="s">
        <v>2877</v>
      </c>
      <c r="AX223" t="s">
        <v>987</v>
      </c>
      <c r="AY223" t="s">
        <v>28</v>
      </c>
      <c r="AZ223">
        <v>5456843</v>
      </c>
      <c r="BA223" t="s">
        <v>42</v>
      </c>
      <c r="BB223" s="4">
        <v>43963.587130555556</v>
      </c>
      <c r="BC223" t="s">
        <v>28</v>
      </c>
      <c r="BD223" t="s">
        <v>29</v>
      </c>
      <c r="BF223" t="s">
        <v>28</v>
      </c>
      <c r="BG223" t="s">
        <v>28</v>
      </c>
      <c r="BH223" t="s">
        <v>28</v>
      </c>
      <c r="BI223" s="3"/>
      <c r="BJ223" t="s">
        <v>528</v>
      </c>
      <c r="BK223" s="30" t="s">
        <v>531</v>
      </c>
      <c r="BL223" s="3">
        <v>43963.58728266204</v>
      </c>
      <c r="BM223" t="s">
        <v>31</v>
      </c>
      <c r="BN223" t="s">
        <v>32</v>
      </c>
      <c r="BO223" t="s">
        <v>2196</v>
      </c>
      <c r="BP223" t="s">
        <v>2197</v>
      </c>
      <c r="BQ223" t="s">
        <v>852</v>
      </c>
      <c r="BR223" t="s">
        <v>28</v>
      </c>
      <c r="BS223" t="s">
        <v>28</v>
      </c>
      <c r="BT223" t="s">
        <v>2200</v>
      </c>
      <c r="BU223" s="3">
        <v>43873.592037037037</v>
      </c>
      <c r="BV223" t="s">
        <v>803</v>
      </c>
      <c r="BW223" s="3">
        <v>43963.647642928241</v>
      </c>
      <c r="BX223" t="s">
        <v>2878</v>
      </c>
      <c r="CG223"/>
      <c r="CH223"/>
      <c r="CI223"/>
      <c r="CY223"/>
      <c r="DA223"/>
      <c r="DE223"/>
      <c r="DF223"/>
    </row>
    <row r="224" spans="1:110" x14ac:dyDescent="0.25">
      <c r="A224" s="1">
        <f>IF(Veg_Table[[#This Row],[VP_STATUS]]="Hold",0,IF(OR(AND(Veg_Table[[#This Row],[PRESCRIP]]="NW_No Work",Veg_Table[[#This Row],[VP_STATUS]]&lt;&gt;"No Work Required Under EVM"),AND(Veg_Table[[#This Row],[VP_STATUS]]="No Work Required Under EVM",Veg_Table[[#This Row],[PRESCRIP]]&lt;&gt;"NW_No Work")),1,0))</f>
        <v>0</v>
      </c>
      <c r="B224" s="1">
        <f>IF(Veg_Table[[#This Row],[SPECIES]]="",1,0)</f>
        <v>0</v>
      </c>
      <c r="C224" s="1">
        <f>IF(Veg_Table[[#This Row],[DIAMETER]]="",1,0)</f>
        <v>0</v>
      </c>
      <c r="D224" s="1">
        <f>IF(Veg_Table[[#This Row],[HEIGHT]]="",1,0)</f>
        <v>0</v>
      </c>
      <c r="E22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224" s="1">
        <f>IF(AND(Veg_Table[[#This Row],[TAT_RESULT]]="ABATE",Veg_Table[[#This Row],[PRESCRIP]]="NW_No Work"),1,0)</f>
        <v>0</v>
      </c>
      <c r="G224" s="1">
        <f>IF(OR(Veg_Table[[#This Row],[Prescription R-Scale]]="NA",Veg_Table[[#This Row],[Diameter R-Scale]]="NA"),0,IF(Veg_Table[[#This Row],[Diameter R-Scale]]&lt;&gt;Veg_Table[[#This Row],[Prescription R-Scale]],1,0))</f>
        <v>0</v>
      </c>
      <c r="H224" s="1">
        <f>IF(OR(AND(Veg_Table[[#This Row],[PRESCRIP]]="BC_Br Rmv", Veg_Table[[#This Row],[WOOD_MAN]]&lt;&gt;"Not Needed"),AND(Veg_Table[[#This Row],[PRESCRIP]]="BCS_Br Rmv+Trt", Veg_Table[[#This Row],[WOOD_MAN]]&lt;&gt;"Not Needed")),1,0)</f>
        <v>1</v>
      </c>
      <c r="I224" s="1">
        <f ca="1">IF(AND(Veg_Table[[#This Row],[Prescription_Changed]]="Yes",Veg_Table[[#This Row],[TAT_RESULT]]=""),1,0)</f>
        <v>0</v>
      </c>
      <c r="J224" s="1">
        <f ca="1">SUM(Veg_Table[[#This Row],[Prescription and Status do not match]:[Prescription_Edited_And_TAT_Is_Blank]])</f>
        <v>1</v>
      </c>
      <c r="K224" s="1">
        <f ca="1">IF(Veg_Table[[#This Row],[Sum of Errors]]&gt;0,1,0)</f>
        <v>1</v>
      </c>
      <c r="L224" s="1">
        <f>1</f>
        <v>1</v>
      </c>
      <c r="M224"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224" s="1" t="str">
        <f>IF(OR(MID(Veg_Table[[#This Row],[PRESCRIP]],2,1)="1",MID(Veg_Table[[#This Row],[PRESCRIP]],2,1)="2",MID(Veg_Table[[#This Row],[PRESCRIP]],2,1)="3",MID(Veg_Table[[#This Row],[PRESCRIP]],2,1)="4"),_xlfn.NUMBERVALUE(MID(Veg_Table[[#This Row],[PRESCRIP]],2,1)),"NA")</f>
        <v>NA</v>
      </c>
      <c r="O224" s="1">
        <f>WEEKNUM(Veg_Table[[#This Row],[EVM_LAST_EDITED_Day]],2)</f>
        <v>20</v>
      </c>
      <c r="P224" s="25">
        <f>IFERROR(DATE(YEAR(Veg_Table[[#This Row],[EVM_LAST_EDITED2]]),MONTH(Veg_Table[[#This Row],[EVM_LAST_EDITED2]]),DAY(Veg_Table[[#This Row],[EVM_LAST_EDITED2]])),DATE(2019,1,1))</f>
        <v>43963</v>
      </c>
      <c r="Q224" s="3">
        <f>VALUE(SUBSTITUTE(Veg_Table[[#This Row],[EVM_LAST_EDITED]],",",""))</f>
        <v>43963.5875578704</v>
      </c>
      <c r="R224" s="1" t="str">
        <f>_xlfn.IFNA(IF(Veg_Table[[#This Row],[EVM_LAST_EDITOR]]="","zBlank EVM Last Editor",VLOOKUP(Veg_Table[[#This Row],[EVM_LAST_EDITOR]],Roster_Table[#All],4,FALSE)),"zAWRR Not in Roster")</f>
        <v>MOW</v>
      </c>
      <c r="S224" s="1" t="str">
        <f>_xlfn.IFNA(IF(Veg_Table[[#This Row],[EVM_LAST_EDITOR]]="","zBlank EVM Last Editor",VLOOKUP(Veg_Table[[#This Row],[EVM_LAST_EDITOR]],Roster_Table[#All],16,FALSE)),"zCompany_AWRR not in Roster")</f>
        <v>Not in Sierra Roster</v>
      </c>
      <c r="T224" s="2">
        <f>IFERROR(DATE(YEAR(Veg_Table[[#This Row],[Created2]]),MONTH(Veg_Table[[#This Row],[Created2]]),DAY(Veg_Table[[#This Row],[Created2]])),DATE(2019,1,1))</f>
        <v>43872</v>
      </c>
      <c r="U224" s="3">
        <f>VALUE(SUBSTITUTE(Veg_Table[[#This Row],[Created]],",",""))</f>
        <v>43872.492395833302</v>
      </c>
      <c r="V224" s="3" t="str">
        <f ca="1">IFERROR(_xlfn.IFNA(CELL("contents",INDIRECT(_xlfn.CONCAT("Veg_Table_Production_Data!",ADDRESS(MATCH(_xlfn.MAXIFS(#REF!,#REF!,"="&amp;Veg_Table[[#This Row],[AUTO_ID]],#REF!,"&lt;"&amp;Veg_Table[[#This Row],[EVM_LAST_EDITED_Day]]),#REF!,0),COLUMN(#REF!),4,1,)))),""),"")</f>
        <v/>
      </c>
      <c r="W224" s="3" t="str">
        <f ca="1">IF(Veg_Table[[#This Row],[Previous_Prescription]]="","No",IF(Veg_Table[[#This Row],[Previous_Prescription]]=Veg_Table[[#This Row],[PRESCRIP]],"No","Yes"))</f>
        <v>No</v>
      </c>
      <c r="X224" s="3" t="str">
        <f>IF(Veg_Table[[#This Row],[EVM_LAST_EDITED_Day]]=Veg_Table[[#This Row],[Created_Day]],"New","Old")</f>
        <v>Old</v>
      </c>
      <c r="Y224" s="1">
        <f>IFERROR(IF(FIND("delete",LOWER(Veg_Table[[#This Row],[PI_COMMENTS]]))&gt;=1,1,0),0)</f>
        <v>0</v>
      </c>
      <c r="Z224" s="1" t="str">
        <f>_xlfn.IFNA(IF(Veg_Table[[#This Row],[EVM_LAST_EDITOR]]="","Yes",VLOOKUP(Veg_Table[[#This Row],[EVM_LAST_EDITOR]],Roster_Table[#All],15,FALSE)),"Yes")</f>
        <v>No</v>
      </c>
      <c r="AA22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24" s="1" t="str">
        <f>_xlfn.IFNA(VLOOKUP(Veg_Table[[#This Row],[EVM_LAST_EDITOR]],Roster_Table[#All],3,FALSE),"zAWRR Not in Roster")</f>
        <v>Roberto</v>
      </c>
      <c r="AC224" s="1" t="str">
        <f>_xlfn.IFNA(VLOOKUP(Veg_Table[[#This Row],[EVM_LAST_EDITOR]],Roster_Table[#All],2,FALSE),"zAWRR Not in Roster")</f>
        <v>Ayala</v>
      </c>
      <c r="AD224" s="1" t="str">
        <f>IF(_xlfn.CONCAT(Veg_Table[[#This Row],[First_Name]]," ",Veg_Table[[#This Row],[Last_Name]])="zAWRR Not in Roster zAWRR Not in Roster","zAWRR Not in Roster",_xlfn.CONCAT(Veg_Table[[#This Row],[First_Name]]," ",Veg_Table[[#This Row],[Last_Name]]))</f>
        <v>Roberto Ayala</v>
      </c>
      <c r="AE224">
        <v>1719572</v>
      </c>
      <c r="AF224" t="s">
        <v>4570</v>
      </c>
      <c r="AG224" t="s">
        <v>97</v>
      </c>
      <c r="AH224" t="s">
        <v>2856</v>
      </c>
      <c r="AI224" t="s">
        <v>4571</v>
      </c>
      <c r="AJ224" t="s">
        <v>820</v>
      </c>
      <c r="AK224" t="s">
        <v>833</v>
      </c>
      <c r="AL224" t="s">
        <v>368</v>
      </c>
      <c r="AM224" t="s">
        <v>49</v>
      </c>
      <c r="AN224" t="s">
        <v>25</v>
      </c>
      <c r="AO224" t="s">
        <v>25</v>
      </c>
      <c r="AP224">
        <v>0</v>
      </c>
      <c r="AQ224">
        <v>15</v>
      </c>
      <c r="AS224" t="s">
        <v>50</v>
      </c>
      <c r="AT224" t="s">
        <v>515</v>
      </c>
      <c r="AU224" t="s">
        <v>25</v>
      </c>
      <c r="AW224" t="s">
        <v>4572</v>
      </c>
      <c r="AX224" t="s">
        <v>987</v>
      </c>
      <c r="AY224" t="s">
        <v>989</v>
      </c>
      <c r="AZ224"/>
      <c r="BA224" t="s">
        <v>50</v>
      </c>
      <c r="BB224" s="4">
        <v>43867.629131944443</v>
      </c>
      <c r="BD224" t="s">
        <v>29</v>
      </c>
      <c r="BI224" s="3"/>
      <c r="BJ224" t="s">
        <v>4573</v>
      </c>
      <c r="BK224" s="30" t="s">
        <v>531</v>
      </c>
      <c r="BL224" s="3">
        <v>43963.587557870371</v>
      </c>
      <c r="BM224" t="s">
        <v>31</v>
      </c>
      <c r="BN224" t="s">
        <v>32</v>
      </c>
      <c r="BO224" t="s">
        <v>4568</v>
      </c>
      <c r="BP224" t="s">
        <v>2857</v>
      </c>
      <c r="BQ224" t="s">
        <v>1286</v>
      </c>
      <c r="BR224" t="s">
        <v>28</v>
      </c>
      <c r="BS224" t="s">
        <v>28</v>
      </c>
      <c r="BT224" t="s">
        <v>389</v>
      </c>
      <c r="BU224" s="3">
        <v>43872.492395833331</v>
      </c>
      <c r="BV224" t="s">
        <v>803</v>
      </c>
      <c r="BW224" s="3">
        <v>43963.647721574074</v>
      </c>
      <c r="BX224" t="s">
        <v>4574</v>
      </c>
      <c r="CG224"/>
      <c r="CH224"/>
      <c r="CI224"/>
      <c r="CY224"/>
      <c r="DA224"/>
      <c r="DE224"/>
      <c r="DF224"/>
    </row>
    <row r="225" spans="1:110" x14ac:dyDescent="0.25">
      <c r="A225" s="1">
        <f>IF(Veg_Table[[#This Row],[VP_STATUS]]="Hold",0,IF(OR(AND(Veg_Table[[#This Row],[PRESCRIP]]="NW_No Work",Veg_Table[[#This Row],[VP_STATUS]]&lt;&gt;"No Work Required Under EVM"),AND(Veg_Table[[#This Row],[VP_STATUS]]="No Work Required Under EVM",Veg_Table[[#This Row],[PRESCRIP]]&lt;&gt;"NW_No Work")),1,0))</f>
        <v>0</v>
      </c>
      <c r="B225" s="1">
        <f>IF(Veg_Table[[#This Row],[SPECIES]]="",1,0)</f>
        <v>0</v>
      </c>
      <c r="C225" s="1">
        <f>IF(Veg_Table[[#This Row],[DIAMETER]]="",1,0)</f>
        <v>0</v>
      </c>
      <c r="D225" s="1">
        <f>IF(Veg_Table[[#This Row],[HEIGHT]]="",1,0)</f>
        <v>0</v>
      </c>
      <c r="E22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25" s="1">
        <f>IF(AND(Veg_Table[[#This Row],[TAT_RESULT]]="ABATE",Veg_Table[[#This Row],[PRESCRIP]]="NW_No Work"),1,0)</f>
        <v>0</v>
      </c>
      <c r="G225" s="1">
        <f>IF(OR(Veg_Table[[#This Row],[Prescription R-Scale]]="NA",Veg_Table[[#This Row],[Diameter R-Scale]]="NA"),0,IF(Veg_Table[[#This Row],[Diameter R-Scale]]&lt;&gt;Veg_Table[[#This Row],[Prescription R-Scale]],1,0))</f>
        <v>0</v>
      </c>
      <c r="H225" s="1">
        <f>IF(OR(AND(Veg_Table[[#This Row],[PRESCRIP]]="BC_Br Rmv", Veg_Table[[#This Row],[WOOD_MAN]]&lt;&gt;"Not Needed"),AND(Veg_Table[[#This Row],[PRESCRIP]]="BCS_Br Rmv+Trt", Veg_Table[[#This Row],[WOOD_MAN]]&lt;&gt;"Not Needed")),1,0)</f>
        <v>0</v>
      </c>
      <c r="I225" s="1">
        <f ca="1">IF(AND(Veg_Table[[#This Row],[Prescription_Changed]]="Yes",Veg_Table[[#This Row],[TAT_RESULT]]=""),1,0)</f>
        <v>0</v>
      </c>
      <c r="J225" s="1">
        <f ca="1">SUM(Veg_Table[[#This Row],[Prescription and Status do not match]:[Prescription_Edited_And_TAT_Is_Blank]])</f>
        <v>1</v>
      </c>
      <c r="K225" s="1">
        <f ca="1">IF(Veg_Table[[#This Row],[Sum of Errors]]&gt;0,1,0)</f>
        <v>1</v>
      </c>
      <c r="L225" s="1">
        <f>1</f>
        <v>1</v>
      </c>
      <c r="M22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225" s="1">
        <f>IF(OR(MID(Veg_Table[[#This Row],[PRESCRIP]],2,1)="1",MID(Veg_Table[[#This Row],[PRESCRIP]],2,1)="2",MID(Veg_Table[[#This Row],[PRESCRIP]],2,1)="3",MID(Veg_Table[[#This Row],[PRESCRIP]],2,1)="4"),_xlfn.NUMBERVALUE(MID(Veg_Table[[#This Row],[PRESCRIP]],2,1)),"NA")</f>
        <v>3</v>
      </c>
      <c r="O225" s="1">
        <f>WEEKNUM(Veg_Table[[#This Row],[EVM_LAST_EDITED_Day]],2)</f>
        <v>20</v>
      </c>
      <c r="P225" s="25">
        <f>IFERROR(DATE(YEAR(Veg_Table[[#This Row],[EVM_LAST_EDITED2]]),MONTH(Veg_Table[[#This Row],[EVM_LAST_EDITED2]]),DAY(Veg_Table[[#This Row],[EVM_LAST_EDITED2]])),DATE(2019,1,1))</f>
        <v>43963</v>
      </c>
      <c r="Q225" s="3">
        <f>VALUE(SUBSTITUTE(Veg_Table[[#This Row],[EVM_LAST_EDITED]],",",""))</f>
        <v>43963.587942974496</v>
      </c>
      <c r="R225" s="1" t="str">
        <f>_xlfn.IFNA(IF(Veg_Table[[#This Row],[EVM_LAST_EDITOR]]="","zBlank EVM Last Editor",VLOOKUP(Veg_Table[[#This Row],[EVM_LAST_EDITOR]],Roster_Table[#All],4,FALSE)),"zAWRR Not in Roster")</f>
        <v>MOW</v>
      </c>
      <c r="S225" s="1" t="str">
        <f>_xlfn.IFNA(IF(Veg_Table[[#This Row],[EVM_LAST_EDITOR]]="","zBlank EVM Last Editor",VLOOKUP(Veg_Table[[#This Row],[EVM_LAST_EDITOR]],Roster_Table[#All],16,FALSE)),"zCompany_AWRR not in Roster")</f>
        <v>Not in Sierra Roster</v>
      </c>
      <c r="T225" s="2">
        <f>IFERROR(DATE(YEAR(Veg_Table[[#This Row],[Created2]]),MONTH(Veg_Table[[#This Row],[Created2]]),DAY(Veg_Table[[#This Row],[Created2]])),DATE(2019,1,1))</f>
        <v>43873</v>
      </c>
      <c r="U225" s="3">
        <f>VALUE(SUBSTITUTE(Veg_Table[[#This Row],[Created]],",",""))</f>
        <v>43873.595543981501</v>
      </c>
      <c r="V225" s="3" t="str">
        <f ca="1">IFERROR(_xlfn.IFNA(CELL("contents",INDIRECT(_xlfn.CONCAT("Veg_Table_Production_Data!",ADDRESS(MATCH(_xlfn.MAXIFS(#REF!,#REF!,"="&amp;Veg_Table[[#This Row],[AUTO_ID]],#REF!,"&lt;"&amp;Veg_Table[[#This Row],[EVM_LAST_EDITED_Day]]),#REF!,0),COLUMN(#REF!),4,1,)))),""),"")</f>
        <v/>
      </c>
      <c r="W225" s="3" t="str">
        <f ca="1">IF(Veg_Table[[#This Row],[Previous_Prescription]]="","No",IF(Veg_Table[[#This Row],[Previous_Prescription]]=Veg_Table[[#This Row],[PRESCRIP]],"No","Yes"))</f>
        <v>No</v>
      </c>
      <c r="X225" s="3" t="str">
        <f>IF(Veg_Table[[#This Row],[EVM_LAST_EDITED_Day]]=Veg_Table[[#This Row],[Created_Day]],"New","Old")</f>
        <v>Old</v>
      </c>
      <c r="Y225" s="1">
        <f>IFERROR(IF(FIND("delete",LOWER(Veg_Table[[#This Row],[PI_COMMENTS]]))&gt;=1,1,0),0)</f>
        <v>0</v>
      </c>
      <c r="Z225" s="1" t="str">
        <f>_xlfn.IFNA(IF(Veg_Table[[#This Row],[EVM_LAST_EDITOR]]="","Yes",VLOOKUP(Veg_Table[[#This Row],[EVM_LAST_EDITOR]],Roster_Table[#All],15,FALSE)),"Yes")</f>
        <v>No</v>
      </c>
      <c r="AA22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25" s="1" t="str">
        <f>_xlfn.IFNA(VLOOKUP(Veg_Table[[#This Row],[EVM_LAST_EDITOR]],Roster_Table[#All],3,FALSE),"zAWRR Not in Roster")</f>
        <v>Roberto</v>
      </c>
      <c r="AC225" s="1" t="str">
        <f>_xlfn.IFNA(VLOOKUP(Veg_Table[[#This Row],[EVM_LAST_EDITOR]],Roster_Table[#All],2,FALSE),"zAWRR Not in Roster")</f>
        <v>Ayala</v>
      </c>
      <c r="AD225" s="1" t="str">
        <f>IF(_xlfn.CONCAT(Veg_Table[[#This Row],[First_Name]]," ",Veg_Table[[#This Row],[Last_Name]])="zAWRR Not in Roster zAWRR Not in Roster","zAWRR Not in Roster",_xlfn.CONCAT(Veg_Table[[#This Row],[First_Name]]," ",Veg_Table[[#This Row],[Last_Name]]))</f>
        <v>Roberto Ayala</v>
      </c>
      <c r="AE225">
        <v>1720313</v>
      </c>
      <c r="AF225" t="s">
        <v>2879</v>
      </c>
      <c r="AG225" t="s">
        <v>97</v>
      </c>
      <c r="AH225" t="s">
        <v>2195</v>
      </c>
      <c r="AI225" t="s">
        <v>2202</v>
      </c>
      <c r="AJ225" t="s">
        <v>820</v>
      </c>
      <c r="AK225" t="s">
        <v>28</v>
      </c>
      <c r="AL225" t="s">
        <v>22</v>
      </c>
      <c r="AM225" t="s">
        <v>23</v>
      </c>
      <c r="AN225" t="s">
        <v>25</v>
      </c>
      <c r="AO225" t="s">
        <v>25</v>
      </c>
      <c r="AP225">
        <v>27</v>
      </c>
      <c r="AQ225">
        <v>67</v>
      </c>
      <c r="AR225" t="s">
        <v>28</v>
      </c>
      <c r="AS225" t="s">
        <v>51</v>
      </c>
      <c r="AT225" t="s">
        <v>515</v>
      </c>
      <c r="AU225" t="s">
        <v>25</v>
      </c>
      <c r="AV225" t="s">
        <v>28</v>
      </c>
      <c r="AW225" t="s">
        <v>2880</v>
      </c>
      <c r="AX225" t="s">
        <v>987</v>
      </c>
      <c r="AY225" t="s">
        <v>28</v>
      </c>
      <c r="AZ225">
        <v>5456843</v>
      </c>
      <c r="BA225" t="s">
        <v>51</v>
      </c>
      <c r="BB225" s="4">
        <v>43963.587672870373</v>
      </c>
      <c r="BC225" t="s">
        <v>28</v>
      </c>
      <c r="BD225" t="s">
        <v>29</v>
      </c>
      <c r="BF225" t="s">
        <v>28</v>
      </c>
      <c r="BG225" t="s">
        <v>28</v>
      </c>
      <c r="BH225" t="s">
        <v>28</v>
      </c>
      <c r="BI225" s="3"/>
      <c r="BJ225" t="s">
        <v>528</v>
      </c>
      <c r="BK225" s="30" t="s">
        <v>531</v>
      </c>
      <c r="BL225" s="3">
        <v>43963.58794297454</v>
      </c>
      <c r="BM225" t="s">
        <v>31</v>
      </c>
      <c r="BN225" t="s">
        <v>32</v>
      </c>
      <c r="BO225" t="s">
        <v>2196</v>
      </c>
      <c r="BP225" t="s">
        <v>2197</v>
      </c>
      <c r="BQ225" t="s">
        <v>852</v>
      </c>
      <c r="BR225" t="s">
        <v>28</v>
      </c>
      <c r="BS225" t="s">
        <v>28</v>
      </c>
      <c r="BT225" t="s">
        <v>2281</v>
      </c>
      <c r="BU225" s="3">
        <v>43873.595543981479</v>
      </c>
      <c r="BV225" t="s">
        <v>803</v>
      </c>
      <c r="BW225" s="3">
        <v>43963.647642928241</v>
      </c>
      <c r="BX225" t="s">
        <v>2881</v>
      </c>
      <c r="CG225"/>
      <c r="CH225"/>
      <c r="CI225"/>
      <c r="CY225"/>
      <c r="DA225"/>
      <c r="DE225"/>
      <c r="DF225"/>
    </row>
    <row r="226" spans="1:110" x14ac:dyDescent="0.25">
      <c r="A226" s="1">
        <f>IF(Veg_Table[[#This Row],[VP_STATUS]]="Hold",0,IF(OR(AND(Veg_Table[[#This Row],[PRESCRIP]]="NW_No Work",Veg_Table[[#This Row],[VP_STATUS]]&lt;&gt;"No Work Required Under EVM"),AND(Veg_Table[[#This Row],[VP_STATUS]]="No Work Required Under EVM",Veg_Table[[#This Row],[PRESCRIP]]&lt;&gt;"NW_No Work")),1,0))</f>
        <v>0</v>
      </c>
      <c r="B226" s="1">
        <f>IF(Veg_Table[[#This Row],[SPECIES]]="",1,0)</f>
        <v>0</v>
      </c>
      <c r="C226" s="1">
        <f>IF(Veg_Table[[#This Row],[DIAMETER]]="",1,0)</f>
        <v>0</v>
      </c>
      <c r="D226" s="1">
        <f>IF(Veg_Table[[#This Row],[HEIGHT]]="",1,0)</f>
        <v>0</v>
      </c>
      <c r="E22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26" s="1">
        <f>IF(AND(Veg_Table[[#This Row],[TAT_RESULT]]="ABATE",Veg_Table[[#This Row],[PRESCRIP]]="NW_No Work"),1,0)</f>
        <v>0</v>
      </c>
      <c r="G226" s="1">
        <f>IF(OR(Veg_Table[[#This Row],[Prescription R-Scale]]="NA",Veg_Table[[#This Row],[Diameter R-Scale]]="NA"),0,IF(Veg_Table[[#This Row],[Diameter R-Scale]]&lt;&gt;Veg_Table[[#This Row],[Prescription R-Scale]],1,0))</f>
        <v>0</v>
      </c>
      <c r="H226" s="1">
        <f>IF(OR(AND(Veg_Table[[#This Row],[PRESCRIP]]="BC_Br Rmv", Veg_Table[[#This Row],[WOOD_MAN]]&lt;&gt;"Not Needed"),AND(Veg_Table[[#This Row],[PRESCRIP]]="BCS_Br Rmv+Trt", Veg_Table[[#This Row],[WOOD_MAN]]&lt;&gt;"Not Needed")),1,0)</f>
        <v>0</v>
      </c>
      <c r="I226" s="1">
        <f ca="1">IF(AND(Veg_Table[[#This Row],[Prescription_Changed]]="Yes",Veg_Table[[#This Row],[TAT_RESULT]]=""),1,0)</f>
        <v>0</v>
      </c>
      <c r="J226" s="1">
        <f ca="1">SUM(Veg_Table[[#This Row],[Prescription and Status do not match]:[Prescription_Edited_And_TAT_Is_Blank]])</f>
        <v>1</v>
      </c>
      <c r="K226" s="1">
        <f ca="1">IF(Veg_Table[[#This Row],[Sum of Errors]]&gt;0,1,0)</f>
        <v>1</v>
      </c>
      <c r="L226" s="1">
        <f>1</f>
        <v>1</v>
      </c>
      <c r="M22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226" s="1">
        <f>IF(OR(MID(Veg_Table[[#This Row],[PRESCRIP]],2,1)="1",MID(Veg_Table[[#This Row],[PRESCRIP]],2,1)="2",MID(Veg_Table[[#This Row],[PRESCRIP]],2,1)="3",MID(Veg_Table[[#This Row],[PRESCRIP]],2,1)="4"),_xlfn.NUMBERVALUE(MID(Veg_Table[[#This Row],[PRESCRIP]],2,1)),"NA")</f>
        <v>1</v>
      </c>
      <c r="O226" s="1">
        <f>WEEKNUM(Veg_Table[[#This Row],[EVM_LAST_EDITED_Day]],2)</f>
        <v>20</v>
      </c>
      <c r="P226" s="25">
        <f>IFERROR(DATE(YEAR(Veg_Table[[#This Row],[EVM_LAST_EDITED2]]),MONTH(Veg_Table[[#This Row],[EVM_LAST_EDITED2]]),DAY(Veg_Table[[#This Row],[EVM_LAST_EDITED2]])),DATE(2019,1,1))</f>
        <v>43963</v>
      </c>
      <c r="Q226" s="3">
        <f>VALUE(SUBSTITUTE(Veg_Table[[#This Row],[EVM_LAST_EDITED]],",",""))</f>
        <v>43963.591122685197</v>
      </c>
      <c r="R226" s="1" t="str">
        <f>_xlfn.IFNA(IF(Veg_Table[[#This Row],[EVM_LAST_EDITOR]]="","zBlank EVM Last Editor",VLOOKUP(Veg_Table[[#This Row],[EVM_LAST_EDITOR]],Roster_Table[#All],4,FALSE)),"zAWRR Not in Roster")</f>
        <v>MOW</v>
      </c>
      <c r="S226" s="1" t="str">
        <f>_xlfn.IFNA(IF(Veg_Table[[#This Row],[EVM_LAST_EDITOR]]="","zBlank EVM Last Editor",VLOOKUP(Veg_Table[[#This Row],[EVM_LAST_EDITOR]],Roster_Table[#All],16,FALSE)),"zCompany_AWRR not in Roster")</f>
        <v>Not in Sierra Roster</v>
      </c>
      <c r="T226" s="2">
        <f>IFERROR(DATE(YEAR(Veg_Table[[#This Row],[Created2]]),MONTH(Veg_Table[[#This Row],[Created2]]),DAY(Veg_Table[[#This Row],[Created2]])),DATE(2019,1,1))</f>
        <v>43872</v>
      </c>
      <c r="U226" s="3">
        <f>VALUE(SUBSTITUTE(Veg_Table[[#This Row],[Created]],",",""))</f>
        <v>43872.483599537001</v>
      </c>
      <c r="V226" s="3" t="str">
        <f ca="1">IFERROR(_xlfn.IFNA(CELL("contents",INDIRECT(_xlfn.CONCAT("Veg_Table_Production_Data!",ADDRESS(MATCH(_xlfn.MAXIFS(#REF!,#REF!,"="&amp;Veg_Table[[#This Row],[AUTO_ID]],#REF!,"&lt;"&amp;Veg_Table[[#This Row],[EVM_LAST_EDITED_Day]]),#REF!,0),COLUMN(#REF!),4,1,)))),""),"")</f>
        <v/>
      </c>
      <c r="W226" s="3" t="str">
        <f ca="1">IF(Veg_Table[[#This Row],[Previous_Prescription]]="","No",IF(Veg_Table[[#This Row],[Previous_Prescription]]=Veg_Table[[#This Row],[PRESCRIP]],"No","Yes"))</f>
        <v>No</v>
      </c>
      <c r="X226" s="3" t="str">
        <f>IF(Veg_Table[[#This Row],[EVM_LAST_EDITED_Day]]=Veg_Table[[#This Row],[Created_Day]],"New","Old")</f>
        <v>Old</v>
      </c>
      <c r="Y226" s="1">
        <f>IFERROR(IF(FIND("delete",LOWER(Veg_Table[[#This Row],[PI_COMMENTS]]))&gt;=1,1,0),0)</f>
        <v>0</v>
      </c>
      <c r="Z226" s="1" t="str">
        <f>_xlfn.IFNA(IF(Veg_Table[[#This Row],[EVM_LAST_EDITOR]]="","Yes",VLOOKUP(Veg_Table[[#This Row],[EVM_LAST_EDITOR]],Roster_Table[#All],15,FALSE)),"Yes")</f>
        <v>No</v>
      </c>
      <c r="AA22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26" s="1" t="str">
        <f>_xlfn.IFNA(VLOOKUP(Veg_Table[[#This Row],[EVM_LAST_EDITOR]],Roster_Table[#All],3,FALSE),"zAWRR Not in Roster")</f>
        <v>Roberto</v>
      </c>
      <c r="AC226" s="1" t="str">
        <f>_xlfn.IFNA(VLOOKUP(Veg_Table[[#This Row],[EVM_LAST_EDITOR]],Roster_Table[#All],2,FALSE),"zAWRR Not in Roster")</f>
        <v>Ayala</v>
      </c>
      <c r="AD226" s="1" t="str">
        <f>IF(_xlfn.CONCAT(Veg_Table[[#This Row],[First_Name]]," ",Veg_Table[[#This Row],[Last_Name]])="zAWRR Not in Roster zAWRR Not in Roster","zAWRR Not in Roster",_xlfn.CONCAT(Veg_Table[[#This Row],[First_Name]]," ",Veg_Table[[#This Row],[Last_Name]]))</f>
        <v>Roberto Ayala</v>
      </c>
      <c r="AE226">
        <v>1719570</v>
      </c>
      <c r="AF226" t="s">
        <v>4565</v>
      </c>
      <c r="AG226" t="s">
        <v>97</v>
      </c>
      <c r="AH226" t="s">
        <v>2856</v>
      </c>
      <c r="AI226" t="s">
        <v>4566</v>
      </c>
      <c r="AJ226" t="s">
        <v>820</v>
      </c>
      <c r="AK226" t="s">
        <v>833</v>
      </c>
      <c r="AL226" t="s">
        <v>368</v>
      </c>
      <c r="AM226" t="s">
        <v>23</v>
      </c>
      <c r="AN226" t="s">
        <v>25</v>
      </c>
      <c r="AO226" t="s">
        <v>25</v>
      </c>
      <c r="AP226">
        <v>8</v>
      </c>
      <c r="AQ226">
        <v>42</v>
      </c>
      <c r="AS226" t="s">
        <v>45</v>
      </c>
      <c r="AT226" t="s">
        <v>522</v>
      </c>
      <c r="AU226" t="s">
        <v>25</v>
      </c>
      <c r="AW226" t="s">
        <v>4567</v>
      </c>
      <c r="AX226" t="s">
        <v>987</v>
      </c>
      <c r="AY226" t="s">
        <v>989</v>
      </c>
      <c r="AZ226"/>
      <c r="BA226" t="s">
        <v>45</v>
      </c>
      <c r="BB226" s="4">
        <v>43963.59101851852</v>
      </c>
      <c r="BD226" t="s">
        <v>29</v>
      </c>
      <c r="BI226" s="3"/>
      <c r="BJ226" t="s">
        <v>1340</v>
      </c>
      <c r="BK226" s="30" t="s">
        <v>531</v>
      </c>
      <c r="BL226" s="3">
        <v>43963.591122685182</v>
      </c>
      <c r="BM226" t="s">
        <v>31</v>
      </c>
      <c r="BN226" t="s">
        <v>32</v>
      </c>
      <c r="BO226" t="s">
        <v>4568</v>
      </c>
      <c r="BP226" t="s">
        <v>2857</v>
      </c>
      <c r="BQ226" t="s">
        <v>1286</v>
      </c>
      <c r="BR226" t="s">
        <v>28</v>
      </c>
      <c r="BS226" t="s">
        <v>28</v>
      </c>
      <c r="BT226" t="s">
        <v>389</v>
      </c>
      <c r="BU226" s="3">
        <v>43872.483599537038</v>
      </c>
      <c r="BV226" t="s">
        <v>803</v>
      </c>
      <c r="BW226" s="3">
        <v>43963.647721574074</v>
      </c>
      <c r="BX226" t="s">
        <v>4569</v>
      </c>
      <c r="CG226"/>
      <c r="CH226"/>
      <c r="CI226"/>
      <c r="CY226"/>
      <c r="DA226"/>
      <c r="DE226"/>
      <c r="DF226"/>
    </row>
    <row r="227" spans="1:110" x14ac:dyDescent="0.25">
      <c r="A227" s="1">
        <f>IF(Veg_Table[[#This Row],[VP_STATUS]]="Hold",0,IF(OR(AND(Veg_Table[[#This Row],[PRESCRIP]]="NW_No Work",Veg_Table[[#This Row],[VP_STATUS]]&lt;&gt;"No Work Required Under EVM"),AND(Veg_Table[[#This Row],[VP_STATUS]]="No Work Required Under EVM",Veg_Table[[#This Row],[PRESCRIP]]&lt;&gt;"NW_No Work")),1,0))</f>
        <v>0</v>
      </c>
      <c r="B227" s="1">
        <f>IF(Veg_Table[[#This Row],[SPECIES]]="",1,0)</f>
        <v>0</v>
      </c>
      <c r="C227" s="1">
        <f>IF(Veg_Table[[#This Row],[DIAMETER]]="",1,0)</f>
        <v>0</v>
      </c>
      <c r="D227" s="1">
        <f>IF(Veg_Table[[#This Row],[HEIGHT]]="",1,0)</f>
        <v>0</v>
      </c>
      <c r="E22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27" s="1">
        <f>IF(AND(Veg_Table[[#This Row],[TAT_RESULT]]="ABATE",Veg_Table[[#This Row],[PRESCRIP]]="NW_No Work"),1,0)</f>
        <v>0</v>
      </c>
      <c r="G227" s="1">
        <f>IF(OR(Veg_Table[[#This Row],[Prescription R-Scale]]="NA",Veg_Table[[#This Row],[Diameter R-Scale]]="NA"),0,IF(Veg_Table[[#This Row],[Diameter R-Scale]]&lt;&gt;Veg_Table[[#This Row],[Prescription R-Scale]],1,0))</f>
        <v>0</v>
      </c>
      <c r="H227" s="1">
        <f>IF(OR(AND(Veg_Table[[#This Row],[PRESCRIP]]="BC_Br Rmv", Veg_Table[[#This Row],[WOOD_MAN]]&lt;&gt;"Not Needed"),AND(Veg_Table[[#This Row],[PRESCRIP]]="BCS_Br Rmv+Trt", Veg_Table[[#This Row],[WOOD_MAN]]&lt;&gt;"Not Needed")),1,0)</f>
        <v>0</v>
      </c>
      <c r="I227" s="1">
        <f ca="1">IF(AND(Veg_Table[[#This Row],[Prescription_Changed]]="Yes",Veg_Table[[#This Row],[TAT_RESULT]]=""),1,0)</f>
        <v>0</v>
      </c>
      <c r="J227" s="1">
        <f ca="1">SUM(Veg_Table[[#This Row],[Prescription and Status do not match]:[Prescription_Edited_And_TAT_Is_Blank]])</f>
        <v>1</v>
      </c>
      <c r="K227" s="1">
        <f ca="1">IF(Veg_Table[[#This Row],[Sum of Errors]]&gt;0,1,0)</f>
        <v>1</v>
      </c>
      <c r="L227" s="1">
        <f>1</f>
        <v>1</v>
      </c>
      <c r="M22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227" s="1">
        <f>IF(OR(MID(Veg_Table[[#This Row],[PRESCRIP]],2,1)="1",MID(Veg_Table[[#This Row],[PRESCRIP]],2,1)="2",MID(Veg_Table[[#This Row],[PRESCRIP]],2,1)="3",MID(Veg_Table[[#This Row],[PRESCRIP]],2,1)="4"),_xlfn.NUMBERVALUE(MID(Veg_Table[[#This Row],[PRESCRIP]],2,1)),"NA")</f>
        <v>1</v>
      </c>
      <c r="O227" s="1">
        <f>WEEKNUM(Veg_Table[[#This Row],[EVM_LAST_EDITED_Day]],2)</f>
        <v>20</v>
      </c>
      <c r="P227" s="25">
        <f>IFERROR(DATE(YEAR(Veg_Table[[#This Row],[EVM_LAST_EDITED2]]),MONTH(Veg_Table[[#This Row],[EVM_LAST_EDITED2]]),DAY(Veg_Table[[#This Row],[EVM_LAST_EDITED2]])),DATE(2019,1,1))</f>
        <v>43963</v>
      </c>
      <c r="Q227" s="3">
        <f>VALUE(SUBSTITUTE(Veg_Table[[#This Row],[EVM_LAST_EDITED]],",",""))</f>
        <v>43963.591388888803</v>
      </c>
      <c r="R227" s="1" t="str">
        <f>_xlfn.IFNA(IF(Veg_Table[[#This Row],[EVM_LAST_EDITOR]]="","zBlank EVM Last Editor",VLOOKUP(Veg_Table[[#This Row],[EVM_LAST_EDITOR]],Roster_Table[#All],4,FALSE)),"zAWRR Not in Roster")</f>
        <v>MOW</v>
      </c>
      <c r="S227" s="1" t="str">
        <f>_xlfn.IFNA(IF(Veg_Table[[#This Row],[EVM_LAST_EDITOR]]="","zBlank EVM Last Editor",VLOOKUP(Veg_Table[[#This Row],[EVM_LAST_EDITOR]],Roster_Table[#All],16,FALSE)),"zCompany_AWRR not in Roster")</f>
        <v>Not in Sierra Roster</v>
      </c>
      <c r="T227" s="2">
        <f>IFERROR(DATE(YEAR(Veg_Table[[#This Row],[Created2]]),MONTH(Veg_Table[[#This Row],[Created2]]),DAY(Veg_Table[[#This Row],[Created2]])),DATE(2019,1,1))</f>
        <v>43872</v>
      </c>
      <c r="U227" s="3">
        <f>VALUE(SUBSTITUTE(Veg_Table[[#This Row],[Created]],",",""))</f>
        <v>43872.499212962997</v>
      </c>
      <c r="V227" s="3" t="str">
        <f ca="1">IFERROR(_xlfn.IFNA(CELL("contents",INDIRECT(_xlfn.CONCAT("Veg_Table_Production_Data!",ADDRESS(MATCH(_xlfn.MAXIFS(#REF!,#REF!,"="&amp;Veg_Table[[#This Row],[AUTO_ID]],#REF!,"&lt;"&amp;Veg_Table[[#This Row],[EVM_LAST_EDITED_Day]]),#REF!,0),COLUMN(#REF!),4,1,)))),""),"")</f>
        <v/>
      </c>
      <c r="W227" s="3" t="str">
        <f ca="1">IF(Veg_Table[[#This Row],[Previous_Prescription]]="","No",IF(Veg_Table[[#This Row],[Previous_Prescription]]=Veg_Table[[#This Row],[PRESCRIP]],"No","Yes"))</f>
        <v>No</v>
      </c>
      <c r="X227" s="3" t="str">
        <f>IF(Veg_Table[[#This Row],[EVM_LAST_EDITED_Day]]=Veg_Table[[#This Row],[Created_Day]],"New","Old")</f>
        <v>Old</v>
      </c>
      <c r="Y227" s="1">
        <f>IFERROR(IF(FIND("delete",LOWER(Veg_Table[[#This Row],[PI_COMMENTS]]))&gt;=1,1,0),0)</f>
        <v>0</v>
      </c>
      <c r="Z227" s="1" t="str">
        <f>_xlfn.IFNA(IF(Veg_Table[[#This Row],[EVM_LAST_EDITOR]]="","Yes",VLOOKUP(Veg_Table[[#This Row],[EVM_LAST_EDITOR]],Roster_Table[#All],15,FALSE)),"Yes")</f>
        <v>No</v>
      </c>
      <c r="AA22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27" s="1" t="str">
        <f>_xlfn.IFNA(VLOOKUP(Veg_Table[[#This Row],[EVM_LAST_EDITOR]],Roster_Table[#All],3,FALSE),"zAWRR Not in Roster")</f>
        <v>Roberto</v>
      </c>
      <c r="AC227" s="1" t="str">
        <f>_xlfn.IFNA(VLOOKUP(Veg_Table[[#This Row],[EVM_LAST_EDITOR]],Roster_Table[#All],2,FALSE),"zAWRR Not in Roster")</f>
        <v>Ayala</v>
      </c>
      <c r="AD227" s="1" t="str">
        <f>IF(_xlfn.CONCAT(Veg_Table[[#This Row],[First_Name]]," ",Veg_Table[[#This Row],[Last_Name]])="zAWRR Not in Roster zAWRR Not in Roster","zAWRR Not in Roster",_xlfn.CONCAT(Veg_Table[[#This Row],[First_Name]]," ",Veg_Table[[#This Row],[Last_Name]]))</f>
        <v>Roberto Ayala</v>
      </c>
      <c r="AE227">
        <v>1719577</v>
      </c>
      <c r="AF227" t="s">
        <v>4575</v>
      </c>
      <c r="AG227" t="s">
        <v>97</v>
      </c>
      <c r="AH227" t="s">
        <v>2856</v>
      </c>
      <c r="AI227" t="s">
        <v>4571</v>
      </c>
      <c r="AJ227" t="s">
        <v>820</v>
      </c>
      <c r="AK227" t="s">
        <v>833</v>
      </c>
      <c r="AL227" t="s">
        <v>368</v>
      </c>
      <c r="AM227" t="s">
        <v>46</v>
      </c>
      <c r="AN227" t="s">
        <v>25</v>
      </c>
      <c r="AO227" t="s">
        <v>25</v>
      </c>
      <c r="AP227">
        <v>9</v>
      </c>
      <c r="AQ227">
        <v>36</v>
      </c>
      <c r="AS227" t="s">
        <v>45</v>
      </c>
      <c r="AT227" t="s">
        <v>26</v>
      </c>
      <c r="AU227" t="s">
        <v>25</v>
      </c>
      <c r="AW227" t="s">
        <v>4576</v>
      </c>
      <c r="AX227" t="s">
        <v>987</v>
      </c>
      <c r="AY227" t="s">
        <v>989</v>
      </c>
      <c r="AZ227"/>
      <c r="BA227" t="s">
        <v>45</v>
      </c>
      <c r="BB227" s="4">
        <v>43963.591377314813</v>
      </c>
      <c r="BD227" t="s">
        <v>29</v>
      </c>
      <c r="BI227" s="3"/>
      <c r="BK227" s="30" t="s">
        <v>531</v>
      </c>
      <c r="BL227" s="3">
        <v>43963.59138888889</v>
      </c>
      <c r="BM227" t="s">
        <v>31</v>
      </c>
      <c r="BN227" t="s">
        <v>32</v>
      </c>
      <c r="BO227" t="s">
        <v>4568</v>
      </c>
      <c r="BP227" t="s">
        <v>2857</v>
      </c>
      <c r="BQ227" t="s">
        <v>1286</v>
      </c>
      <c r="BR227" t="s">
        <v>28</v>
      </c>
      <c r="BS227" t="s">
        <v>28</v>
      </c>
      <c r="BT227" t="s">
        <v>389</v>
      </c>
      <c r="BU227" s="3">
        <v>43872.499212962961</v>
      </c>
      <c r="BV227" t="s">
        <v>803</v>
      </c>
      <c r="BW227" s="3">
        <v>43963.647721574074</v>
      </c>
      <c r="BX227" t="s">
        <v>4577</v>
      </c>
      <c r="CG227"/>
      <c r="CH227"/>
      <c r="CI227"/>
      <c r="CY227"/>
      <c r="DA227"/>
      <c r="DE227"/>
      <c r="DF227"/>
    </row>
    <row r="228" spans="1:110" x14ac:dyDescent="0.25">
      <c r="A228" s="1">
        <f>IF(Veg_Table[[#This Row],[VP_STATUS]]="Hold",0,IF(OR(AND(Veg_Table[[#This Row],[PRESCRIP]]="NW_No Work",Veg_Table[[#This Row],[VP_STATUS]]&lt;&gt;"No Work Required Under EVM"),AND(Veg_Table[[#This Row],[VP_STATUS]]="No Work Required Under EVM",Veg_Table[[#This Row],[PRESCRIP]]&lt;&gt;"NW_No Work")),1,0))</f>
        <v>0</v>
      </c>
      <c r="B228" s="1">
        <f>IF(Veg_Table[[#This Row],[SPECIES]]="",1,0)</f>
        <v>0</v>
      </c>
      <c r="C228" s="1">
        <f>IF(Veg_Table[[#This Row],[DIAMETER]]="",1,0)</f>
        <v>0</v>
      </c>
      <c r="D228" s="1">
        <f>IF(Veg_Table[[#This Row],[HEIGHT]]="",1,0)</f>
        <v>0</v>
      </c>
      <c r="E22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28" s="1">
        <f>IF(AND(Veg_Table[[#This Row],[TAT_RESULT]]="ABATE",Veg_Table[[#This Row],[PRESCRIP]]="NW_No Work"),1,0)</f>
        <v>0</v>
      </c>
      <c r="G228" s="1">
        <f>IF(OR(Veg_Table[[#This Row],[Prescription R-Scale]]="NA",Veg_Table[[#This Row],[Diameter R-Scale]]="NA"),0,IF(Veg_Table[[#This Row],[Diameter R-Scale]]&lt;&gt;Veg_Table[[#This Row],[Prescription R-Scale]],1,0))</f>
        <v>0</v>
      </c>
      <c r="H228" s="1">
        <f>IF(OR(AND(Veg_Table[[#This Row],[PRESCRIP]]="BC_Br Rmv", Veg_Table[[#This Row],[WOOD_MAN]]&lt;&gt;"Not Needed"),AND(Veg_Table[[#This Row],[PRESCRIP]]="BCS_Br Rmv+Trt", Veg_Table[[#This Row],[WOOD_MAN]]&lt;&gt;"Not Needed")),1,0)</f>
        <v>0</v>
      </c>
      <c r="I228" s="1">
        <f ca="1">IF(AND(Veg_Table[[#This Row],[Prescription_Changed]]="Yes",Veg_Table[[#This Row],[TAT_RESULT]]=""),1,0)</f>
        <v>0</v>
      </c>
      <c r="J228" s="1">
        <f ca="1">SUM(Veg_Table[[#This Row],[Prescription and Status do not match]:[Prescription_Edited_And_TAT_Is_Blank]])</f>
        <v>1</v>
      </c>
      <c r="K228" s="1">
        <f ca="1">IF(Veg_Table[[#This Row],[Sum of Errors]]&gt;0,1,0)</f>
        <v>1</v>
      </c>
      <c r="L228" s="1">
        <f>1</f>
        <v>1</v>
      </c>
      <c r="M22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228" s="1">
        <f>IF(OR(MID(Veg_Table[[#This Row],[PRESCRIP]],2,1)="1",MID(Veg_Table[[#This Row],[PRESCRIP]],2,1)="2",MID(Veg_Table[[#This Row],[PRESCRIP]],2,1)="3",MID(Veg_Table[[#This Row],[PRESCRIP]],2,1)="4"),_xlfn.NUMBERVALUE(MID(Veg_Table[[#This Row],[PRESCRIP]],2,1)),"NA")</f>
        <v>1</v>
      </c>
      <c r="O228" s="1">
        <f>WEEKNUM(Veg_Table[[#This Row],[EVM_LAST_EDITED_Day]],2)</f>
        <v>20</v>
      </c>
      <c r="P228" s="25">
        <f>IFERROR(DATE(YEAR(Veg_Table[[#This Row],[EVM_LAST_EDITED2]]),MONTH(Veg_Table[[#This Row],[EVM_LAST_EDITED2]]),DAY(Veg_Table[[#This Row],[EVM_LAST_EDITED2]])),DATE(2019,1,1))</f>
        <v>43963</v>
      </c>
      <c r="Q228" s="3">
        <f>VALUE(SUBSTITUTE(Veg_Table[[#This Row],[EVM_LAST_EDITED]],",",""))</f>
        <v>43963.591967592598</v>
      </c>
      <c r="R228" s="1" t="str">
        <f>_xlfn.IFNA(IF(Veg_Table[[#This Row],[EVM_LAST_EDITOR]]="","zBlank EVM Last Editor",VLOOKUP(Veg_Table[[#This Row],[EVM_LAST_EDITOR]],Roster_Table[#All],4,FALSE)),"zAWRR Not in Roster")</f>
        <v>MOW</v>
      </c>
      <c r="S228" s="1" t="str">
        <f>_xlfn.IFNA(IF(Veg_Table[[#This Row],[EVM_LAST_EDITOR]]="","zBlank EVM Last Editor",VLOOKUP(Veg_Table[[#This Row],[EVM_LAST_EDITOR]],Roster_Table[#All],16,FALSE)),"zCompany_AWRR not in Roster")</f>
        <v>Not in Sierra Roster</v>
      </c>
      <c r="T228" s="2">
        <f>IFERROR(DATE(YEAR(Veg_Table[[#This Row],[Created2]]),MONTH(Veg_Table[[#This Row],[Created2]]),DAY(Veg_Table[[#This Row],[Created2]])),DATE(2019,1,1))</f>
        <v>43872</v>
      </c>
      <c r="U228" s="3">
        <f>VALUE(SUBSTITUTE(Veg_Table[[#This Row],[Created]],",",""))</f>
        <v>43872.501331018502</v>
      </c>
      <c r="V228" s="3" t="str">
        <f ca="1">IFERROR(_xlfn.IFNA(CELL("contents",INDIRECT(_xlfn.CONCAT("Veg_Table_Production_Data!",ADDRESS(MATCH(_xlfn.MAXIFS(#REF!,#REF!,"="&amp;Veg_Table[[#This Row],[AUTO_ID]],#REF!,"&lt;"&amp;Veg_Table[[#This Row],[EVM_LAST_EDITED_Day]]),#REF!,0),COLUMN(#REF!),4,1,)))),""),"")</f>
        <v/>
      </c>
      <c r="W228" s="3" t="str">
        <f ca="1">IF(Veg_Table[[#This Row],[Previous_Prescription]]="","No",IF(Veg_Table[[#This Row],[Previous_Prescription]]=Veg_Table[[#This Row],[PRESCRIP]],"No","Yes"))</f>
        <v>No</v>
      </c>
      <c r="X228" s="3" t="str">
        <f>IF(Veg_Table[[#This Row],[EVM_LAST_EDITED_Day]]=Veg_Table[[#This Row],[Created_Day]],"New","Old")</f>
        <v>Old</v>
      </c>
      <c r="Y228" s="1">
        <f>IFERROR(IF(FIND("delete",LOWER(Veg_Table[[#This Row],[PI_COMMENTS]]))&gt;=1,1,0),0)</f>
        <v>0</v>
      </c>
      <c r="Z228" s="1" t="str">
        <f>_xlfn.IFNA(IF(Veg_Table[[#This Row],[EVM_LAST_EDITOR]]="","Yes",VLOOKUP(Veg_Table[[#This Row],[EVM_LAST_EDITOR]],Roster_Table[#All],15,FALSE)),"Yes")</f>
        <v>No</v>
      </c>
      <c r="AA22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28" s="1" t="str">
        <f>_xlfn.IFNA(VLOOKUP(Veg_Table[[#This Row],[EVM_LAST_EDITOR]],Roster_Table[#All],3,FALSE),"zAWRR Not in Roster")</f>
        <v>Roberto</v>
      </c>
      <c r="AC228" s="1" t="str">
        <f>_xlfn.IFNA(VLOOKUP(Veg_Table[[#This Row],[EVM_LAST_EDITOR]],Roster_Table[#All],2,FALSE),"zAWRR Not in Roster")</f>
        <v>Ayala</v>
      </c>
      <c r="AD228" s="1" t="str">
        <f>IF(_xlfn.CONCAT(Veg_Table[[#This Row],[First_Name]]," ",Veg_Table[[#This Row],[Last_Name]])="zAWRR Not in Roster zAWRR Not in Roster","zAWRR Not in Roster",_xlfn.CONCAT(Veg_Table[[#This Row],[First_Name]]," ",Veg_Table[[#This Row],[Last_Name]]))</f>
        <v>Roberto Ayala</v>
      </c>
      <c r="AE228">
        <v>1719578</v>
      </c>
      <c r="AF228" t="s">
        <v>4578</v>
      </c>
      <c r="AG228" t="s">
        <v>97</v>
      </c>
      <c r="AH228" t="s">
        <v>2856</v>
      </c>
      <c r="AI228" t="s">
        <v>4571</v>
      </c>
      <c r="AJ228" t="s">
        <v>820</v>
      </c>
      <c r="AK228" t="s">
        <v>833</v>
      </c>
      <c r="AL228" t="s">
        <v>368</v>
      </c>
      <c r="AM228" t="s">
        <v>46</v>
      </c>
      <c r="AN228" t="s">
        <v>25</v>
      </c>
      <c r="AO228" t="s">
        <v>25</v>
      </c>
      <c r="AP228">
        <v>7</v>
      </c>
      <c r="AQ228">
        <v>38</v>
      </c>
      <c r="AS228" t="s">
        <v>45</v>
      </c>
      <c r="AT228" t="s">
        <v>522</v>
      </c>
      <c r="AU228" t="s">
        <v>25</v>
      </c>
      <c r="AW228" t="s">
        <v>4579</v>
      </c>
      <c r="AX228" t="s">
        <v>987</v>
      </c>
      <c r="AY228" t="s">
        <v>989</v>
      </c>
      <c r="AZ228"/>
      <c r="BA228" t="s">
        <v>45</v>
      </c>
      <c r="BB228" s="4">
        <v>43963.591956018521</v>
      </c>
      <c r="BD228" t="s">
        <v>29</v>
      </c>
      <c r="BI228" s="3"/>
      <c r="BJ228" t="s">
        <v>1340</v>
      </c>
      <c r="BK228" s="30" t="s">
        <v>531</v>
      </c>
      <c r="BL228" s="3">
        <v>43963.591967592591</v>
      </c>
      <c r="BM228" t="s">
        <v>31</v>
      </c>
      <c r="BN228" t="s">
        <v>32</v>
      </c>
      <c r="BO228" t="s">
        <v>4568</v>
      </c>
      <c r="BP228" t="s">
        <v>2857</v>
      </c>
      <c r="BQ228" t="s">
        <v>1286</v>
      </c>
      <c r="BR228" t="s">
        <v>28</v>
      </c>
      <c r="BS228" t="s">
        <v>28</v>
      </c>
      <c r="BT228" t="s">
        <v>389</v>
      </c>
      <c r="BU228" s="3">
        <v>43872.501331018517</v>
      </c>
      <c r="BV228" t="s">
        <v>803</v>
      </c>
      <c r="BW228" s="3">
        <v>43963.647721574074</v>
      </c>
      <c r="BX228" t="s">
        <v>4580</v>
      </c>
      <c r="CG228"/>
      <c r="CH228"/>
      <c r="CI228"/>
      <c r="CY228"/>
      <c r="DA228"/>
      <c r="DE228"/>
      <c r="DF228"/>
    </row>
    <row r="229" spans="1:110" x14ac:dyDescent="0.25">
      <c r="A229" s="1">
        <f>IF(Veg_Table[[#This Row],[VP_STATUS]]="Hold",0,IF(OR(AND(Veg_Table[[#This Row],[PRESCRIP]]="NW_No Work",Veg_Table[[#This Row],[VP_STATUS]]&lt;&gt;"No Work Required Under EVM"),AND(Veg_Table[[#This Row],[VP_STATUS]]="No Work Required Under EVM",Veg_Table[[#This Row],[PRESCRIP]]&lt;&gt;"NW_No Work")),1,0))</f>
        <v>0</v>
      </c>
      <c r="B229" s="1">
        <f>IF(Veg_Table[[#This Row],[SPECIES]]="",1,0)</f>
        <v>0</v>
      </c>
      <c r="C229" s="1">
        <f>IF(Veg_Table[[#This Row],[DIAMETER]]="",1,0)</f>
        <v>0</v>
      </c>
      <c r="D229" s="1">
        <f>IF(Veg_Table[[#This Row],[HEIGHT]]="",1,0)</f>
        <v>0</v>
      </c>
      <c r="E22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29" s="1">
        <f>IF(AND(Veg_Table[[#This Row],[TAT_RESULT]]="ABATE",Veg_Table[[#This Row],[PRESCRIP]]="NW_No Work"),1,0)</f>
        <v>0</v>
      </c>
      <c r="G229" s="1">
        <f>IF(OR(Veg_Table[[#This Row],[Prescription R-Scale]]="NA",Veg_Table[[#This Row],[Diameter R-Scale]]="NA"),0,IF(Veg_Table[[#This Row],[Diameter R-Scale]]&lt;&gt;Veg_Table[[#This Row],[Prescription R-Scale]],1,0))</f>
        <v>0</v>
      </c>
      <c r="H229" s="1">
        <f>IF(OR(AND(Veg_Table[[#This Row],[PRESCRIP]]="BC_Br Rmv", Veg_Table[[#This Row],[WOOD_MAN]]&lt;&gt;"Not Needed"),AND(Veg_Table[[#This Row],[PRESCRIP]]="BCS_Br Rmv+Trt", Veg_Table[[#This Row],[WOOD_MAN]]&lt;&gt;"Not Needed")),1,0)</f>
        <v>0</v>
      </c>
      <c r="I229" s="1">
        <f ca="1">IF(AND(Veg_Table[[#This Row],[Prescription_Changed]]="Yes",Veg_Table[[#This Row],[TAT_RESULT]]=""),1,0)</f>
        <v>0</v>
      </c>
      <c r="J229" s="1">
        <f ca="1">SUM(Veg_Table[[#This Row],[Prescription and Status do not match]:[Prescription_Edited_And_TAT_Is_Blank]])</f>
        <v>1</v>
      </c>
      <c r="K229" s="1">
        <f ca="1">IF(Veg_Table[[#This Row],[Sum of Errors]]&gt;0,1,0)</f>
        <v>1</v>
      </c>
      <c r="L229" s="1">
        <f>1</f>
        <v>1</v>
      </c>
      <c r="M22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229" s="1">
        <f>IF(OR(MID(Veg_Table[[#This Row],[PRESCRIP]],2,1)="1",MID(Veg_Table[[#This Row],[PRESCRIP]],2,1)="2",MID(Veg_Table[[#This Row],[PRESCRIP]],2,1)="3",MID(Veg_Table[[#This Row],[PRESCRIP]],2,1)="4"),_xlfn.NUMBERVALUE(MID(Veg_Table[[#This Row],[PRESCRIP]],2,1)),"NA")</f>
        <v>3</v>
      </c>
      <c r="O229" s="1">
        <f>WEEKNUM(Veg_Table[[#This Row],[EVM_LAST_EDITED_Day]],2)</f>
        <v>20</v>
      </c>
      <c r="P229" s="25">
        <f>IFERROR(DATE(YEAR(Veg_Table[[#This Row],[EVM_LAST_EDITED2]]),MONTH(Veg_Table[[#This Row],[EVM_LAST_EDITED2]]),DAY(Veg_Table[[#This Row],[EVM_LAST_EDITED2]])),DATE(2019,1,1))</f>
        <v>43963</v>
      </c>
      <c r="Q229" s="3">
        <f>VALUE(SUBSTITUTE(Veg_Table[[#This Row],[EVM_LAST_EDITED]],",",""))</f>
        <v>43963.623525671297</v>
      </c>
      <c r="R229" s="1" t="str">
        <f>_xlfn.IFNA(IF(Veg_Table[[#This Row],[EVM_LAST_EDITOR]]="","zBlank EVM Last Editor",VLOOKUP(Veg_Table[[#This Row],[EVM_LAST_EDITOR]],Roster_Table[#All],4,FALSE)),"zAWRR Not in Roster")</f>
        <v>zAWRR Not in Roster</v>
      </c>
      <c r="S229" s="1" t="str">
        <f>_xlfn.IFNA(IF(Veg_Table[[#This Row],[EVM_LAST_EDITOR]]="","zBlank EVM Last Editor",VLOOKUP(Veg_Table[[#This Row],[EVM_LAST_EDITOR]],Roster_Table[#All],16,FALSE)),"zCompany_AWRR not in Roster")</f>
        <v>zCompany_AWRR not in Roster</v>
      </c>
      <c r="T229" s="2">
        <f>IFERROR(DATE(YEAR(Veg_Table[[#This Row],[Created2]]),MONTH(Veg_Table[[#This Row],[Created2]]),DAY(Veg_Table[[#This Row],[Created2]])),DATE(2019,1,1))</f>
        <v>43923</v>
      </c>
      <c r="U229" s="3">
        <f>VALUE(SUBSTITUTE(Veg_Table[[#This Row],[Created]],",",""))</f>
        <v>43923.236378703703</v>
      </c>
      <c r="V229" s="3" t="str">
        <f ca="1">IFERROR(_xlfn.IFNA(CELL("contents",INDIRECT(_xlfn.CONCAT("Veg_Table_Production_Data!",ADDRESS(MATCH(_xlfn.MAXIFS(#REF!,#REF!,"="&amp;Veg_Table[[#This Row],[AUTO_ID]],#REF!,"&lt;"&amp;Veg_Table[[#This Row],[EVM_LAST_EDITED_Day]]),#REF!,0),COLUMN(#REF!),4,1,)))),""),"")</f>
        <v/>
      </c>
      <c r="W229" s="3" t="str">
        <f ca="1">IF(Veg_Table[[#This Row],[Previous_Prescription]]="","No",IF(Veg_Table[[#This Row],[Previous_Prescription]]=Veg_Table[[#This Row],[PRESCRIP]],"No","Yes"))</f>
        <v>No</v>
      </c>
      <c r="X229" s="3" t="str">
        <f>IF(Veg_Table[[#This Row],[EVM_LAST_EDITED_Day]]=Veg_Table[[#This Row],[Created_Day]],"New","Old")</f>
        <v>Old</v>
      </c>
      <c r="Y229" s="1">
        <f>IFERROR(IF(FIND("delete",LOWER(Veg_Table[[#This Row],[PI_COMMENTS]]))&gt;=1,1,0),0)</f>
        <v>0</v>
      </c>
      <c r="Z229" s="1" t="str">
        <f>_xlfn.IFNA(IF(Veg_Table[[#This Row],[EVM_LAST_EDITOR]]="","Yes",VLOOKUP(Veg_Table[[#This Row],[EVM_LAST_EDITOR]],Roster_Table[#All],15,FALSE)),"Yes")</f>
        <v>Yes</v>
      </c>
      <c r="AA22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29" s="1" t="str">
        <f>_xlfn.IFNA(VLOOKUP(Veg_Table[[#This Row],[EVM_LAST_EDITOR]],Roster_Table[#All],3,FALSE),"zAWRR Not in Roster")</f>
        <v>zAWRR Not in Roster</v>
      </c>
      <c r="AC229" s="1" t="str">
        <f>_xlfn.IFNA(VLOOKUP(Veg_Table[[#This Row],[EVM_LAST_EDITOR]],Roster_Table[#All],2,FALSE),"zAWRR Not in Roster")</f>
        <v>zAWRR Not in Roster</v>
      </c>
      <c r="AD229" s="1" t="str">
        <f>IF(_xlfn.CONCAT(Veg_Table[[#This Row],[First_Name]]," ",Veg_Table[[#This Row],[Last_Name]])="zAWRR Not in Roster zAWRR Not in Roster","zAWRR Not in Roster",_xlfn.CONCAT(Veg_Table[[#This Row],[First_Name]]," ",Veg_Table[[#This Row],[Last_Name]]))</f>
        <v>zAWRR Not in Roster</v>
      </c>
      <c r="AE229">
        <v>2966860</v>
      </c>
      <c r="AF229" t="s">
        <v>2401</v>
      </c>
      <c r="AG229" t="s">
        <v>30</v>
      </c>
      <c r="AH229" t="s">
        <v>1390</v>
      </c>
      <c r="AI229" t="s">
        <v>1350</v>
      </c>
      <c r="AJ229" t="s">
        <v>820</v>
      </c>
      <c r="AK229" t="s">
        <v>28</v>
      </c>
      <c r="AL229" t="s">
        <v>830</v>
      </c>
      <c r="AM229" t="s">
        <v>1034</v>
      </c>
      <c r="AN229" t="s">
        <v>25</v>
      </c>
      <c r="AO229" t="s">
        <v>25</v>
      </c>
      <c r="AP229">
        <v>30</v>
      </c>
      <c r="AQ229">
        <v>100</v>
      </c>
      <c r="AR229" t="s">
        <v>28</v>
      </c>
      <c r="AS229" t="s">
        <v>804</v>
      </c>
      <c r="AT229" t="s">
        <v>515</v>
      </c>
      <c r="AU229" t="s">
        <v>25</v>
      </c>
      <c r="AV229" t="s">
        <v>512</v>
      </c>
      <c r="AW229" t="s">
        <v>2402</v>
      </c>
      <c r="AX229" t="s">
        <v>825</v>
      </c>
      <c r="AY229" t="s">
        <v>825</v>
      </c>
      <c r="AZ229">
        <v>5807646</v>
      </c>
      <c r="BA229" t="s">
        <v>804</v>
      </c>
      <c r="BB229" s="4">
        <v>43958.466287800926</v>
      </c>
      <c r="BC229" t="s">
        <v>837</v>
      </c>
      <c r="BD229" t="s">
        <v>29</v>
      </c>
      <c r="BE229" t="s">
        <v>28</v>
      </c>
      <c r="BF229" t="s">
        <v>28</v>
      </c>
      <c r="BG229" t="s">
        <v>825</v>
      </c>
      <c r="BH229" t="s">
        <v>825</v>
      </c>
      <c r="BI229" s="3">
        <v>43963.623500416667</v>
      </c>
      <c r="BJ229" t="s">
        <v>1856</v>
      </c>
      <c r="BK229" s="30" t="s">
        <v>878</v>
      </c>
      <c r="BL229" s="3">
        <v>43963.623525671297</v>
      </c>
      <c r="BM229" t="s">
        <v>31</v>
      </c>
      <c r="BN229" t="s">
        <v>32</v>
      </c>
      <c r="BO229" t="s">
        <v>2289</v>
      </c>
      <c r="BP229" t="s">
        <v>2103</v>
      </c>
      <c r="BQ229" t="s">
        <v>826</v>
      </c>
      <c r="BR229" t="s">
        <v>28</v>
      </c>
      <c r="BS229" t="s">
        <v>28</v>
      </c>
      <c r="BT229" t="s">
        <v>803</v>
      </c>
      <c r="BU229" s="3">
        <v>43923.236378703703</v>
      </c>
      <c r="BV229" t="s">
        <v>803</v>
      </c>
      <c r="BW229" s="3">
        <v>43963.64783736111</v>
      </c>
      <c r="BX229" t="s">
        <v>2403</v>
      </c>
      <c r="CG229"/>
      <c r="CH229"/>
      <c r="CI229"/>
      <c r="CY229"/>
      <c r="DA229"/>
      <c r="DE229"/>
      <c r="DF229"/>
    </row>
    <row r="230" spans="1:110" x14ac:dyDescent="0.25">
      <c r="A230" s="1">
        <f>IF(Veg_Table[[#This Row],[VP_STATUS]]="Hold",0,IF(OR(AND(Veg_Table[[#This Row],[PRESCRIP]]="NW_No Work",Veg_Table[[#This Row],[VP_STATUS]]&lt;&gt;"No Work Required Under EVM"),AND(Veg_Table[[#This Row],[VP_STATUS]]="No Work Required Under EVM",Veg_Table[[#This Row],[PRESCRIP]]&lt;&gt;"NW_No Work")),1,0))</f>
        <v>0</v>
      </c>
      <c r="B230" s="1">
        <f>IF(Veg_Table[[#This Row],[SPECIES]]="",1,0)</f>
        <v>0</v>
      </c>
      <c r="C230" s="1">
        <f>IF(Veg_Table[[#This Row],[DIAMETER]]="",1,0)</f>
        <v>0</v>
      </c>
      <c r="D230" s="1">
        <f>IF(Veg_Table[[#This Row],[HEIGHT]]="",1,0)</f>
        <v>0</v>
      </c>
      <c r="E23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30" s="1">
        <f>IF(AND(Veg_Table[[#This Row],[TAT_RESULT]]="ABATE",Veg_Table[[#This Row],[PRESCRIP]]="NW_No Work"),1,0)</f>
        <v>0</v>
      </c>
      <c r="G230" s="1">
        <f>IF(OR(Veg_Table[[#This Row],[Prescription R-Scale]]="NA",Veg_Table[[#This Row],[Diameter R-Scale]]="NA"),0,IF(Veg_Table[[#This Row],[Diameter R-Scale]]&lt;&gt;Veg_Table[[#This Row],[Prescription R-Scale]],1,0))</f>
        <v>0</v>
      </c>
      <c r="H230" s="1">
        <f>IF(OR(AND(Veg_Table[[#This Row],[PRESCRIP]]="BC_Br Rmv", Veg_Table[[#This Row],[WOOD_MAN]]&lt;&gt;"Not Needed"),AND(Veg_Table[[#This Row],[PRESCRIP]]="BCS_Br Rmv+Trt", Veg_Table[[#This Row],[WOOD_MAN]]&lt;&gt;"Not Needed")),1,0)</f>
        <v>0</v>
      </c>
      <c r="I230" s="1">
        <f ca="1">IF(AND(Veg_Table[[#This Row],[Prescription_Changed]]="Yes",Veg_Table[[#This Row],[TAT_RESULT]]=""),1,0)</f>
        <v>0</v>
      </c>
      <c r="J230" s="1">
        <f ca="1">SUM(Veg_Table[[#This Row],[Prescription and Status do not match]:[Prescription_Edited_And_TAT_Is_Blank]])</f>
        <v>1</v>
      </c>
      <c r="K230" s="1">
        <f ca="1">IF(Veg_Table[[#This Row],[Sum of Errors]]&gt;0,1,0)</f>
        <v>1</v>
      </c>
      <c r="L230" s="1">
        <f>1</f>
        <v>1</v>
      </c>
      <c r="M23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230" s="1">
        <f>IF(OR(MID(Veg_Table[[#This Row],[PRESCRIP]],2,1)="1",MID(Veg_Table[[#This Row],[PRESCRIP]],2,1)="2",MID(Veg_Table[[#This Row],[PRESCRIP]],2,1)="3",MID(Veg_Table[[#This Row],[PRESCRIP]],2,1)="4"),_xlfn.NUMBERVALUE(MID(Veg_Table[[#This Row],[PRESCRIP]],2,1)),"NA")</f>
        <v>2</v>
      </c>
      <c r="O230" s="1">
        <f>WEEKNUM(Veg_Table[[#This Row],[EVM_LAST_EDITED_Day]],2)</f>
        <v>20</v>
      </c>
      <c r="P230" s="25">
        <f>IFERROR(DATE(YEAR(Veg_Table[[#This Row],[EVM_LAST_EDITED2]]),MONTH(Veg_Table[[#This Row],[EVM_LAST_EDITED2]]),DAY(Veg_Table[[#This Row],[EVM_LAST_EDITED2]])),DATE(2019,1,1))</f>
        <v>43963</v>
      </c>
      <c r="Q230" s="3">
        <f>VALUE(SUBSTITUTE(Veg_Table[[#This Row],[EVM_LAST_EDITED]],",",""))</f>
        <v>43963.6266358102</v>
      </c>
      <c r="R230" s="1" t="str">
        <f>_xlfn.IFNA(IF(Veg_Table[[#This Row],[EVM_LAST_EDITOR]]="","zBlank EVM Last Editor",VLOOKUP(Veg_Table[[#This Row],[EVM_LAST_EDITOR]],Roster_Table[#All],4,FALSE)),"zAWRR Not in Roster")</f>
        <v>zAWRR Not in Roster</v>
      </c>
      <c r="S230" s="1" t="str">
        <f>_xlfn.IFNA(IF(Veg_Table[[#This Row],[EVM_LAST_EDITOR]]="","zBlank EVM Last Editor",VLOOKUP(Veg_Table[[#This Row],[EVM_LAST_EDITOR]],Roster_Table[#All],16,FALSE)),"zCompany_AWRR not in Roster")</f>
        <v>zCompany_AWRR not in Roster</v>
      </c>
      <c r="T230" s="2">
        <f>IFERROR(DATE(YEAR(Veg_Table[[#This Row],[Created2]]),MONTH(Veg_Table[[#This Row],[Created2]]),DAY(Veg_Table[[#This Row],[Created2]])),DATE(2019,1,1))</f>
        <v>43923</v>
      </c>
      <c r="U230" s="3">
        <f>VALUE(SUBSTITUTE(Veg_Table[[#This Row],[Created]],",",""))</f>
        <v>43923.236378703703</v>
      </c>
      <c r="V230" s="3" t="str">
        <f ca="1">IFERROR(_xlfn.IFNA(CELL("contents",INDIRECT(_xlfn.CONCAT("Veg_Table_Production_Data!",ADDRESS(MATCH(_xlfn.MAXIFS(#REF!,#REF!,"="&amp;Veg_Table[[#This Row],[AUTO_ID]],#REF!,"&lt;"&amp;Veg_Table[[#This Row],[EVM_LAST_EDITED_Day]]),#REF!,0),COLUMN(#REF!),4,1,)))),""),"")</f>
        <v/>
      </c>
      <c r="W230" s="3" t="str">
        <f ca="1">IF(Veg_Table[[#This Row],[Previous_Prescription]]="","No",IF(Veg_Table[[#This Row],[Previous_Prescription]]=Veg_Table[[#This Row],[PRESCRIP]],"No","Yes"))</f>
        <v>No</v>
      </c>
      <c r="X230" s="3" t="str">
        <f>IF(Veg_Table[[#This Row],[EVM_LAST_EDITED_Day]]=Veg_Table[[#This Row],[Created_Day]],"New","Old")</f>
        <v>Old</v>
      </c>
      <c r="Y230" s="1">
        <f>IFERROR(IF(FIND("delete",LOWER(Veg_Table[[#This Row],[PI_COMMENTS]]))&gt;=1,1,0),0)</f>
        <v>0</v>
      </c>
      <c r="Z230" s="1" t="str">
        <f>_xlfn.IFNA(IF(Veg_Table[[#This Row],[EVM_LAST_EDITOR]]="","Yes",VLOOKUP(Veg_Table[[#This Row],[EVM_LAST_EDITOR]],Roster_Table[#All],15,FALSE)),"Yes")</f>
        <v>Yes</v>
      </c>
      <c r="AA23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30" s="1" t="str">
        <f>_xlfn.IFNA(VLOOKUP(Veg_Table[[#This Row],[EVM_LAST_EDITOR]],Roster_Table[#All],3,FALSE),"zAWRR Not in Roster")</f>
        <v>zAWRR Not in Roster</v>
      </c>
      <c r="AC230" s="1" t="str">
        <f>_xlfn.IFNA(VLOOKUP(Veg_Table[[#This Row],[EVM_LAST_EDITOR]],Roster_Table[#All],2,FALSE),"zAWRR Not in Roster")</f>
        <v>zAWRR Not in Roster</v>
      </c>
      <c r="AD230" s="1" t="str">
        <f>IF(_xlfn.CONCAT(Veg_Table[[#This Row],[First_Name]]," ",Veg_Table[[#This Row],[Last_Name]])="zAWRR Not in Roster zAWRR Not in Roster","zAWRR Not in Roster",_xlfn.CONCAT(Veg_Table[[#This Row],[First_Name]]," ",Veg_Table[[#This Row],[Last_Name]]))</f>
        <v>zAWRR Not in Roster</v>
      </c>
      <c r="AE230">
        <v>2966873</v>
      </c>
      <c r="AF230" t="s">
        <v>2409</v>
      </c>
      <c r="AG230" t="s">
        <v>30</v>
      </c>
      <c r="AH230" t="s">
        <v>1390</v>
      </c>
      <c r="AI230" t="s">
        <v>1350</v>
      </c>
      <c r="AJ230" t="s">
        <v>820</v>
      </c>
      <c r="AK230" t="s">
        <v>28</v>
      </c>
      <c r="AL230" t="s">
        <v>830</v>
      </c>
      <c r="AM230" t="s">
        <v>875</v>
      </c>
      <c r="AN230" t="s">
        <v>25</v>
      </c>
      <c r="AO230" t="s">
        <v>25</v>
      </c>
      <c r="AP230">
        <v>15</v>
      </c>
      <c r="AQ230">
        <v>60</v>
      </c>
      <c r="AR230" t="s">
        <v>28</v>
      </c>
      <c r="AS230" t="s">
        <v>42</v>
      </c>
      <c r="AT230" t="s">
        <v>522</v>
      </c>
      <c r="AU230" t="s">
        <v>25</v>
      </c>
      <c r="AV230" t="s">
        <v>512</v>
      </c>
      <c r="AW230" t="s">
        <v>2410</v>
      </c>
      <c r="AX230" t="s">
        <v>825</v>
      </c>
      <c r="AY230" t="s">
        <v>825</v>
      </c>
      <c r="AZ230">
        <v>5807646</v>
      </c>
      <c r="BA230" t="s">
        <v>42</v>
      </c>
      <c r="BB230" s="4">
        <v>43958.595487824074</v>
      </c>
      <c r="BC230" t="s">
        <v>837</v>
      </c>
      <c r="BD230" t="s">
        <v>29</v>
      </c>
      <c r="BE230" t="s">
        <v>28</v>
      </c>
      <c r="BF230" t="s">
        <v>28</v>
      </c>
      <c r="BG230" t="s">
        <v>825</v>
      </c>
      <c r="BH230" t="s">
        <v>825</v>
      </c>
      <c r="BI230" s="3">
        <v>43963.626613113425</v>
      </c>
      <c r="BJ230" t="s">
        <v>879</v>
      </c>
      <c r="BK230" s="30" t="s">
        <v>878</v>
      </c>
      <c r="BL230" s="3">
        <v>43963.626635810186</v>
      </c>
      <c r="BM230" t="s">
        <v>31</v>
      </c>
      <c r="BN230" t="s">
        <v>32</v>
      </c>
      <c r="BO230" t="s">
        <v>2289</v>
      </c>
      <c r="BP230" t="s">
        <v>2103</v>
      </c>
      <c r="BQ230" t="s">
        <v>826</v>
      </c>
      <c r="BR230" t="s">
        <v>28</v>
      </c>
      <c r="BS230" t="s">
        <v>28</v>
      </c>
      <c r="BT230" t="s">
        <v>803</v>
      </c>
      <c r="BU230" s="3">
        <v>43923.236378703703</v>
      </c>
      <c r="BV230" t="s">
        <v>803</v>
      </c>
      <c r="BW230" s="3">
        <v>43963.64783736111</v>
      </c>
      <c r="BX230" t="s">
        <v>2411</v>
      </c>
      <c r="CG230"/>
      <c r="CH230"/>
      <c r="CI230"/>
      <c r="CY230"/>
      <c r="DA230"/>
      <c r="DE230"/>
      <c r="DF230"/>
    </row>
    <row r="231" spans="1:110" x14ac:dyDescent="0.25">
      <c r="A231" s="1">
        <f>IF(Veg_Table[[#This Row],[VP_STATUS]]="Hold",0,IF(OR(AND(Veg_Table[[#This Row],[PRESCRIP]]="NW_No Work",Veg_Table[[#This Row],[VP_STATUS]]&lt;&gt;"No Work Required Under EVM"),AND(Veg_Table[[#This Row],[VP_STATUS]]="No Work Required Under EVM",Veg_Table[[#This Row],[PRESCRIP]]&lt;&gt;"NW_No Work")),1,0))</f>
        <v>0</v>
      </c>
      <c r="B231" s="1">
        <f>IF(Veg_Table[[#This Row],[SPECIES]]="",1,0)</f>
        <v>0</v>
      </c>
      <c r="C231" s="1">
        <f>IF(Veg_Table[[#This Row],[DIAMETER]]="",1,0)</f>
        <v>0</v>
      </c>
      <c r="D231" s="1">
        <f>IF(Veg_Table[[#This Row],[HEIGHT]]="",1,0)</f>
        <v>0</v>
      </c>
      <c r="E23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231" s="1">
        <f>IF(AND(Veg_Table[[#This Row],[TAT_RESULT]]="ABATE",Veg_Table[[#This Row],[PRESCRIP]]="NW_No Work"),1,0)</f>
        <v>0</v>
      </c>
      <c r="G231" s="1">
        <f>IF(OR(Veg_Table[[#This Row],[Prescription R-Scale]]="NA",Veg_Table[[#This Row],[Diameter R-Scale]]="NA"),0,IF(Veg_Table[[#This Row],[Diameter R-Scale]]&lt;&gt;Veg_Table[[#This Row],[Prescription R-Scale]],1,0))</f>
        <v>0</v>
      </c>
      <c r="H231" s="1">
        <f>IF(OR(AND(Veg_Table[[#This Row],[PRESCRIP]]="BC_Br Rmv", Veg_Table[[#This Row],[WOOD_MAN]]&lt;&gt;"Not Needed"),AND(Veg_Table[[#This Row],[PRESCRIP]]="BCS_Br Rmv+Trt", Veg_Table[[#This Row],[WOOD_MAN]]&lt;&gt;"Not Needed")),1,0)</f>
        <v>1</v>
      </c>
      <c r="I231" s="1">
        <f ca="1">IF(AND(Veg_Table[[#This Row],[Prescription_Changed]]="Yes",Veg_Table[[#This Row],[TAT_RESULT]]=""),1,0)</f>
        <v>0</v>
      </c>
      <c r="J231" s="1">
        <f ca="1">SUM(Veg_Table[[#This Row],[Prescription and Status do not match]:[Prescription_Edited_And_TAT_Is_Blank]])</f>
        <v>1</v>
      </c>
      <c r="K231" s="1">
        <f ca="1">IF(Veg_Table[[#This Row],[Sum of Errors]]&gt;0,1,0)</f>
        <v>1</v>
      </c>
      <c r="L231" s="1">
        <f>1</f>
        <v>1</v>
      </c>
      <c r="M231"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Brush</v>
      </c>
      <c r="N231" s="1" t="str">
        <f>IF(OR(MID(Veg_Table[[#This Row],[PRESCRIP]],2,1)="1",MID(Veg_Table[[#This Row],[PRESCRIP]],2,1)="2",MID(Veg_Table[[#This Row],[PRESCRIP]],2,1)="3",MID(Veg_Table[[#This Row],[PRESCRIP]],2,1)="4"),_xlfn.NUMBERVALUE(MID(Veg_Table[[#This Row],[PRESCRIP]],2,1)),"NA")</f>
        <v>NA</v>
      </c>
      <c r="O231" s="1">
        <f>WEEKNUM(Veg_Table[[#This Row],[EVM_LAST_EDITED_Day]],2)</f>
        <v>20</v>
      </c>
      <c r="P231" s="25">
        <f>IFERROR(DATE(YEAR(Veg_Table[[#This Row],[EVM_LAST_EDITED2]]),MONTH(Veg_Table[[#This Row],[EVM_LAST_EDITED2]]),DAY(Veg_Table[[#This Row],[EVM_LAST_EDITED2]])),DATE(2019,1,1))</f>
        <v>43963</v>
      </c>
      <c r="Q231" s="3">
        <f>VALUE(SUBSTITUTE(Veg_Table[[#This Row],[EVM_LAST_EDITED]],",",""))</f>
        <v>43963.629967280103</v>
      </c>
      <c r="R231" s="1" t="str">
        <f>_xlfn.IFNA(IF(Veg_Table[[#This Row],[EVM_LAST_EDITOR]]="","zBlank EVM Last Editor",VLOOKUP(Veg_Table[[#This Row],[EVM_LAST_EDITOR]],Roster_Table[#All],4,FALSE)),"zAWRR Not in Roster")</f>
        <v>zAWRR Not in Roster</v>
      </c>
      <c r="S231" s="1" t="str">
        <f>_xlfn.IFNA(IF(Veg_Table[[#This Row],[EVM_LAST_EDITOR]]="","zBlank EVM Last Editor",VLOOKUP(Veg_Table[[#This Row],[EVM_LAST_EDITOR]],Roster_Table[#All],16,FALSE)),"zCompany_AWRR not in Roster")</f>
        <v>zCompany_AWRR not in Roster</v>
      </c>
      <c r="T231" s="2">
        <f>IFERROR(DATE(YEAR(Veg_Table[[#This Row],[Created2]]),MONTH(Veg_Table[[#This Row],[Created2]]),DAY(Veg_Table[[#This Row],[Created2]])),DATE(2019,1,1))</f>
        <v>43923</v>
      </c>
      <c r="U231" s="3">
        <f>VALUE(SUBSTITUTE(Veg_Table[[#This Row],[Created]],",",""))</f>
        <v>43923.236378703703</v>
      </c>
      <c r="V231" s="3" t="str">
        <f ca="1">IFERROR(_xlfn.IFNA(CELL("contents",INDIRECT(_xlfn.CONCAT("Veg_Table_Production_Data!",ADDRESS(MATCH(_xlfn.MAXIFS(#REF!,#REF!,"="&amp;Veg_Table[[#This Row],[AUTO_ID]],#REF!,"&lt;"&amp;Veg_Table[[#This Row],[EVM_LAST_EDITED_Day]]),#REF!,0),COLUMN(#REF!),4,1,)))),""),"")</f>
        <v/>
      </c>
      <c r="W231" s="3" t="str">
        <f ca="1">IF(Veg_Table[[#This Row],[Previous_Prescription]]="","No",IF(Veg_Table[[#This Row],[Previous_Prescription]]=Veg_Table[[#This Row],[PRESCRIP]],"No","Yes"))</f>
        <v>No</v>
      </c>
      <c r="X231" s="3" t="str">
        <f>IF(Veg_Table[[#This Row],[EVM_LAST_EDITED_Day]]=Veg_Table[[#This Row],[Created_Day]],"New","Old")</f>
        <v>Old</v>
      </c>
      <c r="Y231" s="1">
        <f>IFERROR(IF(FIND("delete",LOWER(Veg_Table[[#This Row],[PI_COMMENTS]]))&gt;=1,1,0),0)</f>
        <v>0</v>
      </c>
      <c r="Z231" s="1" t="str">
        <f>_xlfn.IFNA(IF(Veg_Table[[#This Row],[EVM_LAST_EDITOR]]="","Yes",VLOOKUP(Veg_Table[[#This Row],[EVM_LAST_EDITOR]],Roster_Table[#All],15,FALSE)),"Yes")</f>
        <v>Yes</v>
      </c>
      <c r="AA23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31" s="1" t="str">
        <f>_xlfn.IFNA(VLOOKUP(Veg_Table[[#This Row],[EVM_LAST_EDITOR]],Roster_Table[#All],3,FALSE),"zAWRR Not in Roster")</f>
        <v>zAWRR Not in Roster</v>
      </c>
      <c r="AC231" s="1" t="str">
        <f>_xlfn.IFNA(VLOOKUP(Veg_Table[[#This Row],[EVM_LAST_EDITOR]],Roster_Table[#All],2,FALSE),"zAWRR Not in Roster")</f>
        <v>zAWRR Not in Roster</v>
      </c>
      <c r="AD231" s="1" t="str">
        <f>IF(_xlfn.CONCAT(Veg_Table[[#This Row],[First_Name]]," ",Veg_Table[[#This Row],[Last_Name]])="zAWRR Not in Roster zAWRR Not in Roster","zAWRR Not in Roster",_xlfn.CONCAT(Veg_Table[[#This Row],[First_Name]]," ",Veg_Table[[#This Row],[Last_Name]]))</f>
        <v>zAWRR Not in Roster</v>
      </c>
      <c r="AE231">
        <v>2966869</v>
      </c>
      <c r="AF231" t="s">
        <v>2406</v>
      </c>
      <c r="AG231" t="s">
        <v>30</v>
      </c>
      <c r="AH231" t="s">
        <v>1390</v>
      </c>
      <c r="AI231" t="s">
        <v>1350</v>
      </c>
      <c r="AJ231" t="s">
        <v>820</v>
      </c>
      <c r="AK231" t="s">
        <v>28</v>
      </c>
      <c r="AL231" t="s">
        <v>830</v>
      </c>
      <c r="AM231" t="s">
        <v>1034</v>
      </c>
      <c r="AN231" t="s">
        <v>25</v>
      </c>
      <c r="AO231" t="s">
        <v>25</v>
      </c>
      <c r="AP231">
        <v>3</v>
      </c>
      <c r="AQ231">
        <v>15</v>
      </c>
      <c r="AR231" t="s">
        <v>28</v>
      </c>
      <c r="AS231" t="s">
        <v>50</v>
      </c>
      <c r="AT231" t="s">
        <v>515</v>
      </c>
      <c r="AU231" t="s">
        <v>25</v>
      </c>
      <c r="AV231" t="s">
        <v>512</v>
      </c>
      <c r="AW231" t="s">
        <v>2407</v>
      </c>
      <c r="AX231" t="s">
        <v>825</v>
      </c>
      <c r="AY231" t="s">
        <v>825</v>
      </c>
      <c r="AZ231">
        <v>5807646</v>
      </c>
      <c r="BA231" t="s">
        <v>50</v>
      </c>
      <c r="BB231" s="4">
        <v>43958.442991736112</v>
      </c>
      <c r="BC231" t="s">
        <v>837</v>
      </c>
      <c r="BD231" t="s">
        <v>29</v>
      </c>
      <c r="BE231" t="s">
        <v>28</v>
      </c>
      <c r="BF231" t="s">
        <v>28</v>
      </c>
      <c r="BG231" t="s">
        <v>825</v>
      </c>
      <c r="BH231" t="s">
        <v>825</v>
      </c>
      <c r="BI231" s="3">
        <v>43963.62994421296</v>
      </c>
      <c r="BJ231" t="s">
        <v>797</v>
      </c>
      <c r="BK231" s="30" t="s">
        <v>878</v>
      </c>
      <c r="BL231" s="3">
        <v>43963.629967280096</v>
      </c>
      <c r="BM231" t="s">
        <v>31</v>
      </c>
      <c r="BN231" t="s">
        <v>32</v>
      </c>
      <c r="BO231" t="s">
        <v>2289</v>
      </c>
      <c r="BP231" t="s">
        <v>2103</v>
      </c>
      <c r="BQ231" t="s">
        <v>826</v>
      </c>
      <c r="BR231" t="s">
        <v>28</v>
      </c>
      <c r="BS231" t="s">
        <v>28</v>
      </c>
      <c r="BT231" t="s">
        <v>803</v>
      </c>
      <c r="BU231" s="3">
        <v>43923.236378703703</v>
      </c>
      <c r="BV231" t="s">
        <v>803</v>
      </c>
      <c r="BW231" s="3">
        <v>43963.64783736111</v>
      </c>
      <c r="BX231" t="s">
        <v>2408</v>
      </c>
      <c r="CG231"/>
      <c r="CH231"/>
      <c r="CI231"/>
      <c r="CY231"/>
      <c r="DA231"/>
      <c r="DE231"/>
      <c r="DF231"/>
    </row>
    <row r="232" spans="1:110" x14ac:dyDescent="0.25">
      <c r="A232" s="1">
        <f>IF(Veg_Table[[#This Row],[VP_STATUS]]="Hold",0,IF(OR(AND(Veg_Table[[#This Row],[PRESCRIP]]="NW_No Work",Veg_Table[[#This Row],[VP_STATUS]]&lt;&gt;"No Work Required Under EVM"),AND(Veg_Table[[#This Row],[VP_STATUS]]="No Work Required Under EVM",Veg_Table[[#This Row],[PRESCRIP]]&lt;&gt;"NW_No Work")),1,0))</f>
        <v>0</v>
      </c>
      <c r="B232" s="1">
        <f>IF(Veg_Table[[#This Row],[SPECIES]]="",1,0)</f>
        <v>0</v>
      </c>
      <c r="C232" s="1">
        <f>IF(Veg_Table[[#This Row],[DIAMETER]]="",1,0)</f>
        <v>0</v>
      </c>
      <c r="D232" s="1">
        <f>IF(Veg_Table[[#This Row],[HEIGHT]]="",1,0)</f>
        <v>0</v>
      </c>
      <c r="E23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32" s="1">
        <f>IF(AND(Veg_Table[[#This Row],[TAT_RESULT]]="ABATE",Veg_Table[[#This Row],[PRESCRIP]]="NW_No Work"),1,0)</f>
        <v>0</v>
      </c>
      <c r="G232" s="1">
        <f>IF(OR(Veg_Table[[#This Row],[Prescription R-Scale]]="NA",Veg_Table[[#This Row],[Diameter R-Scale]]="NA"),0,IF(Veg_Table[[#This Row],[Diameter R-Scale]]&lt;&gt;Veg_Table[[#This Row],[Prescription R-Scale]],1,0))</f>
        <v>0</v>
      </c>
      <c r="H232" s="1">
        <f>IF(OR(AND(Veg_Table[[#This Row],[PRESCRIP]]="BC_Br Rmv", Veg_Table[[#This Row],[WOOD_MAN]]&lt;&gt;"Not Needed"),AND(Veg_Table[[#This Row],[PRESCRIP]]="BCS_Br Rmv+Trt", Veg_Table[[#This Row],[WOOD_MAN]]&lt;&gt;"Not Needed")),1,0)</f>
        <v>0</v>
      </c>
      <c r="I232" s="1">
        <f ca="1">IF(AND(Veg_Table[[#This Row],[Prescription_Changed]]="Yes",Veg_Table[[#This Row],[TAT_RESULT]]=""),1,0)</f>
        <v>0</v>
      </c>
      <c r="J232" s="1">
        <f ca="1">SUM(Veg_Table[[#This Row],[Prescription and Status do not match]:[Prescription_Edited_And_TAT_Is_Blank]])</f>
        <v>1</v>
      </c>
      <c r="K232" s="1">
        <f ca="1">IF(Veg_Table[[#This Row],[Sum of Errors]]&gt;0,1,0)</f>
        <v>1</v>
      </c>
      <c r="L232" s="1">
        <f>1</f>
        <v>1</v>
      </c>
      <c r="M23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232" s="1">
        <f>IF(OR(MID(Veg_Table[[#This Row],[PRESCRIP]],2,1)="1",MID(Veg_Table[[#This Row],[PRESCRIP]],2,1)="2",MID(Veg_Table[[#This Row],[PRESCRIP]],2,1)="3",MID(Veg_Table[[#This Row],[PRESCRIP]],2,1)="4"),_xlfn.NUMBERVALUE(MID(Veg_Table[[#This Row],[PRESCRIP]],2,1)),"NA")</f>
        <v>3</v>
      </c>
      <c r="O232" s="1">
        <f>WEEKNUM(Veg_Table[[#This Row],[EVM_LAST_EDITED_Day]],2)</f>
        <v>20</v>
      </c>
      <c r="P232" s="25">
        <f>IFERROR(DATE(YEAR(Veg_Table[[#This Row],[EVM_LAST_EDITED2]]),MONTH(Veg_Table[[#This Row],[EVM_LAST_EDITED2]]),DAY(Veg_Table[[#This Row],[EVM_LAST_EDITED2]])),DATE(2019,1,1))</f>
        <v>43963</v>
      </c>
      <c r="Q232" s="3">
        <f>VALUE(SUBSTITUTE(Veg_Table[[#This Row],[EVM_LAST_EDITED]],",",""))</f>
        <v>43963.633478530101</v>
      </c>
      <c r="R232" s="1" t="str">
        <f>_xlfn.IFNA(IF(Veg_Table[[#This Row],[EVM_LAST_EDITOR]]="","zBlank EVM Last Editor",VLOOKUP(Veg_Table[[#This Row],[EVM_LAST_EDITOR]],Roster_Table[#All],4,FALSE)),"zAWRR Not in Roster")</f>
        <v>zAWRR Not in Roster</v>
      </c>
      <c r="S232" s="1" t="str">
        <f>_xlfn.IFNA(IF(Veg_Table[[#This Row],[EVM_LAST_EDITOR]]="","zBlank EVM Last Editor",VLOOKUP(Veg_Table[[#This Row],[EVM_LAST_EDITOR]],Roster_Table[#All],16,FALSE)),"zCompany_AWRR not in Roster")</f>
        <v>zCompany_AWRR not in Roster</v>
      </c>
      <c r="T232" s="2">
        <f>IFERROR(DATE(YEAR(Veg_Table[[#This Row],[Created2]]),MONTH(Veg_Table[[#This Row],[Created2]]),DAY(Veg_Table[[#This Row],[Created2]])),DATE(2019,1,1))</f>
        <v>43839</v>
      </c>
      <c r="U232" s="3">
        <f>VALUE(SUBSTITUTE(Veg_Table[[#This Row],[Created]],",",""))</f>
        <v>43839.639525462997</v>
      </c>
      <c r="V232" s="3" t="str">
        <f ca="1">IFERROR(_xlfn.IFNA(CELL("contents",INDIRECT(_xlfn.CONCAT("Veg_Table_Production_Data!",ADDRESS(MATCH(_xlfn.MAXIFS(#REF!,#REF!,"="&amp;Veg_Table[[#This Row],[AUTO_ID]],#REF!,"&lt;"&amp;Veg_Table[[#This Row],[EVM_LAST_EDITED_Day]]),#REF!,0),COLUMN(#REF!),4,1,)))),""),"")</f>
        <v/>
      </c>
      <c r="W232" s="3" t="str">
        <f ca="1">IF(Veg_Table[[#This Row],[Previous_Prescription]]="","No",IF(Veg_Table[[#This Row],[Previous_Prescription]]=Veg_Table[[#This Row],[PRESCRIP]],"No","Yes"))</f>
        <v>No</v>
      </c>
      <c r="X232" s="3" t="str">
        <f>IF(Veg_Table[[#This Row],[EVM_LAST_EDITED_Day]]=Veg_Table[[#This Row],[Created_Day]],"New","Old")</f>
        <v>Old</v>
      </c>
      <c r="Y232" s="1">
        <f>IFERROR(IF(FIND("delete",LOWER(Veg_Table[[#This Row],[PI_COMMENTS]]))&gt;=1,1,0),0)</f>
        <v>0</v>
      </c>
      <c r="Z232" s="1" t="str">
        <f>_xlfn.IFNA(IF(Veg_Table[[#This Row],[EVM_LAST_EDITOR]]="","Yes",VLOOKUP(Veg_Table[[#This Row],[EVM_LAST_EDITOR]],Roster_Table[#All],15,FALSE)),"Yes")</f>
        <v>Yes</v>
      </c>
      <c r="AA23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32" s="1" t="str">
        <f>_xlfn.IFNA(VLOOKUP(Veg_Table[[#This Row],[EVM_LAST_EDITOR]],Roster_Table[#All],3,FALSE),"zAWRR Not in Roster")</f>
        <v>zAWRR Not in Roster</v>
      </c>
      <c r="AC232" s="1" t="str">
        <f>_xlfn.IFNA(VLOOKUP(Veg_Table[[#This Row],[EVM_LAST_EDITOR]],Roster_Table[#All],2,FALSE),"zAWRR Not in Roster")</f>
        <v>zAWRR Not in Roster</v>
      </c>
      <c r="AD232" s="1" t="str">
        <f>IF(_xlfn.CONCAT(Veg_Table[[#This Row],[First_Name]]," ",Veg_Table[[#This Row],[Last_Name]])="zAWRR Not in Roster zAWRR Not in Roster","zAWRR Not in Roster",_xlfn.CONCAT(Veg_Table[[#This Row],[First_Name]]," ",Veg_Table[[#This Row],[Last_Name]]))</f>
        <v>zAWRR Not in Roster</v>
      </c>
      <c r="AE232">
        <v>1774000</v>
      </c>
      <c r="AF232" t="s">
        <v>2384</v>
      </c>
      <c r="AG232" t="s">
        <v>30</v>
      </c>
      <c r="AH232" t="s">
        <v>1390</v>
      </c>
      <c r="AI232" t="s">
        <v>1409</v>
      </c>
      <c r="AJ232" t="s">
        <v>820</v>
      </c>
      <c r="AK232" t="s">
        <v>28</v>
      </c>
      <c r="AL232" t="s">
        <v>830</v>
      </c>
      <c r="AM232" t="s">
        <v>1034</v>
      </c>
      <c r="AN232" t="s">
        <v>25</v>
      </c>
      <c r="AO232" t="s">
        <v>25</v>
      </c>
      <c r="AP232">
        <v>24</v>
      </c>
      <c r="AQ232">
        <v>110</v>
      </c>
      <c r="AR232" t="s">
        <v>28</v>
      </c>
      <c r="AS232" t="s">
        <v>51</v>
      </c>
      <c r="AT232" t="s">
        <v>515</v>
      </c>
      <c r="AU232" t="s">
        <v>25</v>
      </c>
      <c r="AV232" t="s">
        <v>512</v>
      </c>
      <c r="AW232" t="s">
        <v>2375</v>
      </c>
      <c r="AX232" t="s">
        <v>825</v>
      </c>
      <c r="AY232" t="s">
        <v>825</v>
      </c>
      <c r="AZ232">
        <v>5807646</v>
      </c>
      <c r="BA232" t="s">
        <v>51</v>
      </c>
      <c r="BB232" s="4">
        <v>43963.368686412039</v>
      </c>
      <c r="BC232" t="s">
        <v>837</v>
      </c>
      <c r="BD232" t="s">
        <v>29</v>
      </c>
      <c r="BF232" t="s">
        <v>28</v>
      </c>
      <c r="BG232" t="s">
        <v>825</v>
      </c>
      <c r="BH232" t="s">
        <v>825</v>
      </c>
      <c r="BI232" s="3">
        <v>43963.633440451391</v>
      </c>
      <c r="BJ232" t="s">
        <v>1799</v>
      </c>
      <c r="BK232" s="30" t="s">
        <v>878</v>
      </c>
      <c r="BL232" s="3">
        <v>43963.633478530093</v>
      </c>
      <c r="BM232" t="s">
        <v>31</v>
      </c>
      <c r="BN232" t="s">
        <v>32</v>
      </c>
      <c r="BO232" t="s">
        <v>2289</v>
      </c>
      <c r="BP232" t="s">
        <v>2103</v>
      </c>
      <c r="BQ232" t="s">
        <v>826</v>
      </c>
      <c r="BR232" t="s">
        <v>28</v>
      </c>
      <c r="BS232" t="s">
        <v>28</v>
      </c>
      <c r="BT232" t="s">
        <v>1023</v>
      </c>
      <c r="BU232" s="3">
        <v>43839.639525462961</v>
      </c>
      <c r="BV232" t="s">
        <v>803</v>
      </c>
      <c r="BW232" s="3">
        <v>43963.647721574074</v>
      </c>
      <c r="BX232" t="s">
        <v>2385</v>
      </c>
      <c r="CG232"/>
      <c r="CH232"/>
      <c r="CI232"/>
      <c r="CY232"/>
      <c r="DA232"/>
      <c r="DE232"/>
      <c r="DF232"/>
    </row>
    <row r="233" spans="1:110" x14ac:dyDescent="0.25">
      <c r="A233" s="1">
        <f>IF(Veg_Table[[#This Row],[VP_STATUS]]="Hold",0,IF(OR(AND(Veg_Table[[#This Row],[PRESCRIP]]="NW_No Work",Veg_Table[[#This Row],[VP_STATUS]]&lt;&gt;"No Work Required Under EVM"),AND(Veg_Table[[#This Row],[VP_STATUS]]="No Work Required Under EVM",Veg_Table[[#This Row],[PRESCRIP]]&lt;&gt;"NW_No Work")),1,0))</f>
        <v>0</v>
      </c>
      <c r="B233" s="1">
        <f>IF(Veg_Table[[#This Row],[SPECIES]]="",1,0)</f>
        <v>0</v>
      </c>
      <c r="C233" s="1">
        <f>IF(Veg_Table[[#This Row],[DIAMETER]]="",1,0)</f>
        <v>0</v>
      </c>
      <c r="D233" s="1">
        <f>IF(Veg_Table[[#This Row],[HEIGHT]]="",1,0)</f>
        <v>0</v>
      </c>
      <c r="E23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33" s="1">
        <f>IF(AND(Veg_Table[[#This Row],[TAT_RESULT]]="ABATE",Veg_Table[[#This Row],[PRESCRIP]]="NW_No Work"),1,0)</f>
        <v>0</v>
      </c>
      <c r="G233" s="1">
        <f>IF(OR(Veg_Table[[#This Row],[Prescription R-Scale]]="NA",Veg_Table[[#This Row],[Diameter R-Scale]]="NA"),0,IF(Veg_Table[[#This Row],[Diameter R-Scale]]&lt;&gt;Veg_Table[[#This Row],[Prescription R-Scale]],1,0))</f>
        <v>0</v>
      </c>
      <c r="H233" s="1">
        <f>IF(OR(AND(Veg_Table[[#This Row],[PRESCRIP]]="BC_Br Rmv", Veg_Table[[#This Row],[WOOD_MAN]]&lt;&gt;"Not Needed"),AND(Veg_Table[[#This Row],[PRESCRIP]]="BCS_Br Rmv+Trt", Veg_Table[[#This Row],[WOOD_MAN]]&lt;&gt;"Not Needed")),1,0)</f>
        <v>0</v>
      </c>
      <c r="I233" s="1">
        <f ca="1">IF(AND(Veg_Table[[#This Row],[Prescription_Changed]]="Yes",Veg_Table[[#This Row],[TAT_RESULT]]=""),1,0)</f>
        <v>0</v>
      </c>
      <c r="J233" s="1">
        <f ca="1">SUM(Veg_Table[[#This Row],[Prescription and Status do not match]:[Prescription_Edited_And_TAT_Is_Blank]])</f>
        <v>1</v>
      </c>
      <c r="K233" s="1">
        <f ca="1">IF(Veg_Table[[#This Row],[Sum of Errors]]&gt;0,1,0)</f>
        <v>1</v>
      </c>
      <c r="L233" s="1">
        <f>1</f>
        <v>1</v>
      </c>
      <c r="M23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233" s="1">
        <f>IF(OR(MID(Veg_Table[[#This Row],[PRESCRIP]],2,1)="1",MID(Veg_Table[[#This Row],[PRESCRIP]],2,1)="2",MID(Veg_Table[[#This Row],[PRESCRIP]],2,1)="3",MID(Veg_Table[[#This Row],[PRESCRIP]],2,1)="4"),_xlfn.NUMBERVALUE(MID(Veg_Table[[#This Row],[PRESCRIP]],2,1)),"NA")</f>
        <v>3</v>
      </c>
      <c r="O233" s="1">
        <f>WEEKNUM(Veg_Table[[#This Row],[EVM_LAST_EDITED_Day]],2)</f>
        <v>20</v>
      </c>
      <c r="P233" s="25">
        <f>IFERROR(DATE(YEAR(Veg_Table[[#This Row],[EVM_LAST_EDITED2]]),MONTH(Veg_Table[[#This Row],[EVM_LAST_EDITED2]]),DAY(Veg_Table[[#This Row],[EVM_LAST_EDITED2]])),DATE(2019,1,1))</f>
        <v>43963</v>
      </c>
      <c r="Q233" s="3">
        <f>VALUE(SUBSTITUTE(Veg_Table[[#This Row],[EVM_LAST_EDITED]],",",""))</f>
        <v>43963.635310219899</v>
      </c>
      <c r="R233" s="1" t="str">
        <f>_xlfn.IFNA(IF(Veg_Table[[#This Row],[EVM_LAST_EDITOR]]="","zBlank EVM Last Editor",VLOOKUP(Veg_Table[[#This Row],[EVM_LAST_EDITOR]],Roster_Table[#All],4,FALSE)),"zAWRR Not in Roster")</f>
        <v>zAWRR Not in Roster</v>
      </c>
      <c r="S233" s="1" t="str">
        <f>_xlfn.IFNA(IF(Veg_Table[[#This Row],[EVM_LAST_EDITOR]]="","zBlank EVM Last Editor",VLOOKUP(Veg_Table[[#This Row],[EVM_LAST_EDITOR]],Roster_Table[#All],16,FALSE)),"zCompany_AWRR not in Roster")</f>
        <v>zCompany_AWRR not in Roster</v>
      </c>
      <c r="T233" s="2">
        <f>IFERROR(DATE(YEAR(Veg_Table[[#This Row],[Created2]]),MONTH(Veg_Table[[#This Row],[Created2]]),DAY(Veg_Table[[#This Row],[Created2]])),DATE(2019,1,1))</f>
        <v>43735</v>
      </c>
      <c r="U233" s="3">
        <f>VALUE(SUBSTITUTE(Veg_Table[[#This Row],[Created]],",",""))</f>
        <v>43735.601585648103</v>
      </c>
      <c r="V233" s="3" t="str">
        <f ca="1">IFERROR(_xlfn.IFNA(CELL("contents",INDIRECT(_xlfn.CONCAT("Veg_Table_Production_Data!",ADDRESS(MATCH(_xlfn.MAXIFS(#REF!,#REF!,"="&amp;Veg_Table[[#This Row],[AUTO_ID]],#REF!,"&lt;"&amp;Veg_Table[[#This Row],[EVM_LAST_EDITED_Day]]),#REF!,0),COLUMN(#REF!),4,1,)))),""),"")</f>
        <v/>
      </c>
      <c r="W233" s="3" t="str">
        <f ca="1">IF(Veg_Table[[#This Row],[Previous_Prescription]]="","No",IF(Veg_Table[[#This Row],[Previous_Prescription]]=Veg_Table[[#This Row],[PRESCRIP]],"No","Yes"))</f>
        <v>No</v>
      </c>
      <c r="X233" s="3" t="str">
        <f>IF(Veg_Table[[#This Row],[EVM_LAST_EDITED_Day]]=Veg_Table[[#This Row],[Created_Day]],"New","Old")</f>
        <v>Old</v>
      </c>
      <c r="Y233" s="1">
        <f>IFERROR(IF(FIND("delete",LOWER(Veg_Table[[#This Row],[PI_COMMENTS]]))&gt;=1,1,0),0)</f>
        <v>0</v>
      </c>
      <c r="Z233" s="1" t="str">
        <f>_xlfn.IFNA(IF(Veg_Table[[#This Row],[EVM_LAST_EDITOR]]="","Yes",VLOOKUP(Veg_Table[[#This Row],[EVM_LAST_EDITOR]],Roster_Table[#All],15,FALSE)),"Yes")</f>
        <v>Yes</v>
      </c>
      <c r="AA23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33" s="1" t="str">
        <f>_xlfn.IFNA(VLOOKUP(Veg_Table[[#This Row],[EVM_LAST_EDITOR]],Roster_Table[#All],3,FALSE),"zAWRR Not in Roster")</f>
        <v>zAWRR Not in Roster</v>
      </c>
      <c r="AC233" s="1" t="str">
        <f>_xlfn.IFNA(VLOOKUP(Veg_Table[[#This Row],[EVM_LAST_EDITOR]],Roster_Table[#All],2,FALSE),"zAWRR Not in Roster")</f>
        <v>zAWRR Not in Roster</v>
      </c>
      <c r="AD233" s="1" t="str">
        <f>IF(_xlfn.CONCAT(Veg_Table[[#This Row],[First_Name]]," ",Veg_Table[[#This Row],[Last_Name]])="zAWRR Not in Roster zAWRR Not in Roster","zAWRR Not in Roster",_xlfn.CONCAT(Veg_Table[[#This Row],[First_Name]]," ",Veg_Table[[#This Row],[Last_Name]]))</f>
        <v>zAWRR Not in Roster</v>
      </c>
      <c r="AE233">
        <v>1763937</v>
      </c>
      <c r="AF233" t="s">
        <v>2299</v>
      </c>
      <c r="AG233" t="s">
        <v>30</v>
      </c>
      <c r="AH233" t="s">
        <v>2160</v>
      </c>
      <c r="AI233" t="s">
        <v>2165</v>
      </c>
      <c r="AJ233" t="s">
        <v>820</v>
      </c>
      <c r="AK233" t="s">
        <v>28</v>
      </c>
      <c r="AL233" t="s">
        <v>830</v>
      </c>
      <c r="AM233" t="s">
        <v>38</v>
      </c>
      <c r="AN233" t="s">
        <v>25</v>
      </c>
      <c r="AO233" t="s">
        <v>25</v>
      </c>
      <c r="AP233">
        <v>26</v>
      </c>
      <c r="AQ233">
        <v>80</v>
      </c>
      <c r="AR233" t="s">
        <v>28</v>
      </c>
      <c r="AS233" t="s">
        <v>51</v>
      </c>
      <c r="AT233" t="s">
        <v>515</v>
      </c>
      <c r="AU233" t="s">
        <v>25</v>
      </c>
      <c r="AV233" t="s">
        <v>519</v>
      </c>
      <c r="AW233" t="s">
        <v>2300</v>
      </c>
      <c r="AX233" t="s">
        <v>825</v>
      </c>
      <c r="AY233" t="s">
        <v>825</v>
      </c>
      <c r="AZ233">
        <v>4009396</v>
      </c>
      <c r="BA233" t="s">
        <v>51</v>
      </c>
      <c r="BB233" s="4">
        <v>43956.696306446756</v>
      </c>
      <c r="BC233" t="s">
        <v>3358</v>
      </c>
      <c r="BD233" t="s">
        <v>29</v>
      </c>
      <c r="BF233" t="s">
        <v>28</v>
      </c>
      <c r="BG233" t="s">
        <v>825</v>
      </c>
      <c r="BH233" t="s">
        <v>825</v>
      </c>
      <c r="BI233" s="3">
        <v>43963.635287141202</v>
      </c>
      <c r="BJ233" t="s">
        <v>417</v>
      </c>
      <c r="BK233" s="30" t="s">
        <v>878</v>
      </c>
      <c r="BL233" s="3">
        <v>43963.635310219906</v>
      </c>
      <c r="BM233" t="s">
        <v>31</v>
      </c>
      <c r="BN233" t="s">
        <v>32</v>
      </c>
      <c r="BO233" t="s">
        <v>2161</v>
      </c>
      <c r="BP233" t="s">
        <v>2162</v>
      </c>
      <c r="BQ233" t="s">
        <v>826</v>
      </c>
      <c r="BR233" t="s">
        <v>28</v>
      </c>
      <c r="BS233" t="s">
        <v>28</v>
      </c>
      <c r="BT233" t="s">
        <v>1852</v>
      </c>
      <c r="BU233" s="3">
        <v>43735.601585648146</v>
      </c>
      <c r="BV233" t="s">
        <v>803</v>
      </c>
      <c r="BW233" s="3">
        <v>43963.647721574074</v>
      </c>
      <c r="BX233" t="s">
        <v>2301</v>
      </c>
      <c r="CG233"/>
      <c r="CH233"/>
      <c r="CI233"/>
      <c r="CY233"/>
      <c r="DA233"/>
      <c r="DE233"/>
      <c r="DF233"/>
    </row>
    <row r="234" spans="1:110" x14ac:dyDescent="0.25">
      <c r="A234" s="1">
        <f>IF(Veg_Table[[#This Row],[VP_STATUS]]="Hold",0,IF(OR(AND(Veg_Table[[#This Row],[PRESCRIP]]="NW_No Work",Veg_Table[[#This Row],[VP_STATUS]]&lt;&gt;"No Work Required Under EVM"),AND(Veg_Table[[#This Row],[VP_STATUS]]="No Work Required Under EVM",Veg_Table[[#This Row],[PRESCRIP]]&lt;&gt;"NW_No Work")),1,0))</f>
        <v>0</v>
      </c>
      <c r="B234" s="1">
        <f>IF(Veg_Table[[#This Row],[SPECIES]]="",1,0)</f>
        <v>0</v>
      </c>
      <c r="C234" s="1">
        <f>IF(Veg_Table[[#This Row],[DIAMETER]]="",1,0)</f>
        <v>0</v>
      </c>
      <c r="D234" s="1">
        <f>IF(Veg_Table[[#This Row],[HEIGHT]]="",1,0)</f>
        <v>0</v>
      </c>
      <c r="E23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34" s="1">
        <f>IF(AND(Veg_Table[[#This Row],[TAT_RESULT]]="ABATE",Veg_Table[[#This Row],[PRESCRIP]]="NW_No Work"),1,0)</f>
        <v>0</v>
      </c>
      <c r="G234" s="1">
        <f>IF(OR(Veg_Table[[#This Row],[Prescription R-Scale]]="NA",Veg_Table[[#This Row],[Diameter R-Scale]]="NA"),0,IF(Veg_Table[[#This Row],[Diameter R-Scale]]&lt;&gt;Veg_Table[[#This Row],[Prescription R-Scale]],1,0))</f>
        <v>0</v>
      </c>
      <c r="H234" s="1">
        <f>IF(OR(AND(Veg_Table[[#This Row],[PRESCRIP]]="BC_Br Rmv", Veg_Table[[#This Row],[WOOD_MAN]]&lt;&gt;"Not Needed"),AND(Veg_Table[[#This Row],[PRESCRIP]]="BCS_Br Rmv+Trt", Veg_Table[[#This Row],[WOOD_MAN]]&lt;&gt;"Not Needed")),1,0)</f>
        <v>0</v>
      </c>
      <c r="I234" s="1">
        <f ca="1">IF(AND(Veg_Table[[#This Row],[Prescription_Changed]]="Yes",Veg_Table[[#This Row],[TAT_RESULT]]=""),1,0)</f>
        <v>0</v>
      </c>
      <c r="J234" s="1">
        <f ca="1">SUM(Veg_Table[[#This Row],[Prescription and Status do not match]:[Prescription_Edited_And_TAT_Is_Blank]])</f>
        <v>1</v>
      </c>
      <c r="K234" s="1">
        <f ca="1">IF(Veg_Table[[#This Row],[Sum of Errors]]&gt;0,1,0)</f>
        <v>1</v>
      </c>
      <c r="L234" s="1">
        <f>1</f>
        <v>1</v>
      </c>
      <c r="M23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234" s="1">
        <f>IF(OR(MID(Veg_Table[[#This Row],[PRESCRIP]],2,1)="1",MID(Veg_Table[[#This Row],[PRESCRIP]],2,1)="2",MID(Veg_Table[[#This Row],[PRESCRIP]],2,1)="3",MID(Veg_Table[[#This Row],[PRESCRIP]],2,1)="4"),_xlfn.NUMBERVALUE(MID(Veg_Table[[#This Row],[PRESCRIP]],2,1)),"NA")</f>
        <v>1</v>
      </c>
      <c r="O234" s="1">
        <f>WEEKNUM(Veg_Table[[#This Row],[EVM_LAST_EDITED_Day]],2)</f>
        <v>20</v>
      </c>
      <c r="P234" s="25">
        <f>IFERROR(DATE(YEAR(Veg_Table[[#This Row],[EVM_LAST_EDITED2]]),MONTH(Veg_Table[[#This Row],[EVM_LAST_EDITED2]]),DAY(Veg_Table[[#This Row],[EVM_LAST_EDITED2]])),DATE(2019,1,1))</f>
        <v>43963</v>
      </c>
      <c r="Q234" s="3">
        <f>VALUE(SUBSTITUTE(Veg_Table[[#This Row],[EVM_LAST_EDITED]],",",""))</f>
        <v>43963.639381631903</v>
      </c>
      <c r="R234" s="1" t="str">
        <f>_xlfn.IFNA(IF(Veg_Table[[#This Row],[EVM_LAST_EDITOR]]="","zBlank EVM Last Editor",VLOOKUP(Veg_Table[[#This Row],[EVM_LAST_EDITOR]],Roster_Table[#All],4,FALSE)),"zAWRR Not in Roster")</f>
        <v>zAWRR Not in Roster</v>
      </c>
      <c r="S234" s="1" t="str">
        <f>_xlfn.IFNA(IF(Veg_Table[[#This Row],[EVM_LAST_EDITOR]]="","zBlank EVM Last Editor",VLOOKUP(Veg_Table[[#This Row],[EVM_LAST_EDITOR]],Roster_Table[#All],16,FALSE)),"zCompany_AWRR not in Roster")</f>
        <v>zCompany_AWRR not in Roster</v>
      </c>
      <c r="T234" s="2">
        <f>IFERROR(DATE(YEAR(Veg_Table[[#This Row],[Created2]]),MONTH(Veg_Table[[#This Row],[Created2]]),DAY(Veg_Table[[#This Row],[Created2]])),DATE(2019,1,1))</f>
        <v>43806</v>
      </c>
      <c r="U234" s="3">
        <f>VALUE(SUBSTITUTE(Veg_Table[[#This Row],[Created]],",",""))</f>
        <v>43806.657986111102</v>
      </c>
      <c r="V234" s="3" t="str">
        <f ca="1">IFERROR(_xlfn.IFNA(CELL("contents",INDIRECT(_xlfn.CONCAT("Veg_Table_Production_Data!",ADDRESS(MATCH(_xlfn.MAXIFS(#REF!,#REF!,"="&amp;Veg_Table[[#This Row],[AUTO_ID]],#REF!,"&lt;"&amp;Veg_Table[[#This Row],[EVM_LAST_EDITED_Day]]),#REF!,0),COLUMN(#REF!),4,1,)))),""),"")</f>
        <v/>
      </c>
      <c r="W234" s="3" t="str">
        <f ca="1">IF(Veg_Table[[#This Row],[Previous_Prescription]]="","No",IF(Veg_Table[[#This Row],[Previous_Prescription]]=Veg_Table[[#This Row],[PRESCRIP]],"No","Yes"))</f>
        <v>No</v>
      </c>
      <c r="X234" s="3" t="str">
        <f>IF(Veg_Table[[#This Row],[EVM_LAST_EDITED_Day]]=Veg_Table[[#This Row],[Created_Day]],"New","Old")</f>
        <v>Old</v>
      </c>
      <c r="Y234" s="1">
        <f>IFERROR(IF(FIND("delete",LOWER(Veg_Table[[#This Row],[PI_COMMENTS]]))&gt;=1,1,0),0)</f>
        <v>0</v>
      </c>
      <c r="Z234" s="1" t="str">
        <f>_xlfn.IFNA(IF(Veg_Table[[#This Row],[EVM_LAST_EDITOR]]="","Yes",VLOOKUP(Veg_Table[[#This Row],[EVM_LAST_EDITOR]],Roster_Table[#All],15,FALSE)),"Yes")</f>
        <v>Yes</v>
      </c>
      <c r="AA23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34" s="1" t="str">
        <f>_xlfn.IFNA(VLOOKUP(Veg_Table[[#This Row],[EVM_LAST_EDITOR]],Roster_Table[#All],3,FALSE),"zAWRR Not in Roster")</f>
        <v>zAWRR Not in Roster</v>
      </c>
      <c r="AC234" s="1" t="str">
        <f>_xlfn.IFNA(VLOOKUP(Veg_Table[[#This Row],[EVM_LAST_EDITOR]],Roster_Table[#All],2,FALSE),"zAWRR Not in Roster")</f>
        <v>zAWRR Not in Roster</v>
      </c>
      <c r="AD234" s="1" t="str">
        <f>IF(_xlfn.CONCAT(Veg_Table[[#This Row],[First_Name]]," ",Veg_Table[[#This Row],[Last_Name]])="zAWRR Not in Roster zAWRR Not in Roster","zAWRR Not in Roster",_xlfn.CONCAT(Veg_Table[[#This Row],[First_Name]]," ",Veg_Table[[#This Row],[Last_Name]]))</f>
        <v>zAWRR Not in Roster</v>
      </c>
      <c r="AE234">
        <v>1771968</v>
      </c>
      <c r="AF234" t="s">
        <v>2311</v>
      </c>
      <c r="AG234" t="s">
        <v>30</v>
      </c>
      <c r="AH234" t="s">
        <v>2160</v>
      </c>
      <c r="AI234" t="s">
        <v>2165</v>
      </c>
      <c r="AJ234" t="s">
        <v>820</v>
      </c>
      <c r="AK234" t="s">
        <v>28</v>
      </c>
      <c r="AL234" t="s">
        <v>884</v>
      </c>
      <c r="AM234" t="s">
        <v>38</v>
      </c>
      <c r="AN234" t="s">
        <v>25</v>
      </c>
      <c r="AO234" t="s">
        <v>25</v>
      </c>
      <c r="AP234">
        <v>9</v>
      </c>
      <c r="AQ234">
        <v>47</v>
      </c>
      <c r="AR234" t="s">
        <v>28</v>
      </c>
      <c r="AS234" t="s">
        <v>45</v>
      </c>
      <c r="AT234" t="s">
        <v>515</v>
      </c>
      <c r="AU234" t="s">
        <v>25</v>
      </c>
      <c r="AV234" t="s">
        <v>28</v>
      </c>
      <c r="AW234" t="s">
        <v>2312</v>
      </c>
      <c r="AX234" t="s">
        <v>825</v>
      </c>
      <c r="AY234" t="s">
        <v>825</v>
      </c>
      <c r="AZ234">
        <v>4009396</v>
      </c>
      <c r="BA234" t="s">
        <v>45</v>
      </c>
      <c r="BB234" s="4">
        <v>43957.65902777778</v>
      </c>
      <c r="BC234" t="s">
        <v>4131</v>
      </c>
      <c r="BD234" t="s">
        <v>29</v>
      </c>
      <c r="BF234" t="s">
        <v>28</v>
      </c>
      <c r="BG234" t="s">
        <v>825</v>
      </c>
      <c r="BH234" t="s">
        <v>825</v>
      </c>
      <c r="BI234" s="3">
        <v>43963.639357361113</v>
      </c>
      <c r="BJ234" t="s">
        <v>1338</v>
      </c>
      <c r="BK234" s="30" t="s">
        <v>878</v>
      </c>
      <c r="BL234" s="3">
        <v>43963.639381631947</v>
      </c>
      <c r="BM234" t="s">
        <v>31</v>
      </c>
      <c r="BN234" t="s">
        <v>32</v>
      </c>
      <c r="BO234" t="s">
        <v>2161</v>
      </c>
      <c r="BP234" t="s">
        <v>2162</v>
      </c>
      <c r="BQ234" t="s">
        <v>826</v>
      </c>
      <c r="BR234" t="s">
        <v>28</v>
      </c>
      <c r="BS234" t="s">
        <v>28</v>
      </c>
      <c r="BT234" t="s">
        <v>1993</v>
      </c>
      <c r="BU234" s="3">
        <v>43806.657986111109</v>
      </c>
      <c r="BV234" t="s">
        <v>803</v>
      </c>
      <c r="BW234" s="3">
        <v>43963.647721574074</v>
      </c>
      <c r="BX234" t="s">
        <v>2313</v>
      </c>
      <c r="CG234"/>
      <c r="CH234"/>
      <c r="CI234"/>
      <c r="CY234"/>
      <c r="DA234"/>
      <c r="DE234"/>
      <c r="DF234"/>
    </row>
    <row r="235" spans="1:110" x14ac:dyDescent="0.25">
      <c r="A235" s="1">
        <f>IF(Veg_Table[[#This Row],[VP_STATUS]]="Hold",0,IF(OR(AND(Veg_Table[[#This Row],[PRESCRIP]]="NW_No Work",Veg_Table[[#This Row],[VP_STATUS]]&lt;&gt;"No Work Required Under EVM"),AND(Veg_Table[[#This Row],[VP_STATUS]]="No Work Required Under EVM",Veg_Table[[#This Row],[PRESCRIP]]&lt;&gt;"NW_No Work")),1,0))</f>
        <v>0</v>
      </c>
      <c r="B235" s="1">
        <f>IF(Veg_Table[[#This Row],[SPECIES]]="",1,0)</f>
        <v>0</v>
      </c>
      <c r="C235" s="1">
        <f>IF(Veg_Table[[#This Row],[DIAMETER]]="",1,0)</f>
        <v>0</v>
      </c>
      <c r="D235" s="1">
        <f>IF(Veg_Table[[#This Row],[HEIGHT]]="",1,0)</f>
        <v>0</v>
      </c>
      <c r="E23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35" s="1">
        <f>IF(AND(Veg_Table[[#This Row],[TAT_RESULT]]="ABATE",Veg_Table[[#This Row],[PRESCRIP]]="NW_No Work"),1,0)</f>
        <v>0</v>
      </c>
      <c r="G235" s="1">
        <f>IF(OR(Veg_Table[[#This Row],[Prescription R-Scale]]="NA",Veg_Table[[#This Row],[Diameter R-Scale]]="NA"),0,IF(Veg_Table[[#This Row],[Diameter R-Scale]]&lt;&gt;Veg_Table[[#This Row],[Prescription R-Scale]],1,0))</f>
        <v>0</v>
      </c>
      <c r="H235" s="1">
        <f>IF(OR(AND(Veg_Table[[#This Row],[PRESCRIP]]="BC_Br Rmv", Veg_Table[[#This Row],[WOOD_MAN]]&lt;&gt;"Not Needed"),AND(Veg_Table[[#This Row],[PRESCRIP]]="BCS_Br Rmv+Trt", Veg_Table[[#This Row],[WOOD_MAN]]&lt;&gt;"Not Needed")),1,0)</f>
        <v>0</v>
      </c>
      <c r="I235" s="1">
        <f ca="1">IF(AND(Veg_Table[[#This Row],[Prescription_Changed]]="Yes",Veg_Table[[#This Row],[TAT_RESULT]]=""),1,0)</f>
        <v>0</v>
      </c>
      <c r="J235" s="1">
        <f ca="1">SUM(Veg_Table[[#This Row],[Prescription and Status do not match]:[Prescription_Edited_And_TAT_Is_Blank]])</f>
        <v>1</v>
      </c>
      <c r="K235" s="1">
        <f ca="1">IF(Veg_Table[[#This Row],[Sum of Errors]]&gt;0,1,0)</f>
        <v>1</v>
      </c>
      <c r="L235" s="1">
        <f>1</f>
        <v>1</v>
      </c>
      <c r="M23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235" s="1">
        <f>IF(OR(MID(Veg_Table[[#This Row],[PRESCRIP]],2,1)="1",MID(Veg_Table[[#This Row],[PRESCRIP]],2,1)="2",MID(Veg_Table[[#This Row],[PRESCRIP]],2,1)="3",MID(Veg_Table[[#This Row],[PRESCRIP]],2,1)="4"),_xlfn.NUMBERVALUE(MID(Veg_Table[[#This Row],[PRESCRIP]],2,1)),"NA")</f>
        <v>1</v>
      </c>
      <c r="O235" s="1">
        <f>WEEKNUM(Veg_Table[[#This Row],[EVM_LAST_EDITED_Day]],2)</f>
        <v>20</v>
      </c>
      <c r="P235" s="25">
        <f>IFERROR(DATE(YEAR(Veg_Table[[#This Row],[EVM_LAST_EDITED2]]),MONTH(Veg_Table[[#This Row],[EVM_LAST_EDITED2]]),DAY(Veg_Table[[#This Row],[EVM_LAST_EDITED2]])),DATE(2019,1,1))</f>
        <v>43963</v>
      </c>
      <c r="Q235" s="3">
        <f>VALUE(SUBSTITUTE(Veg_Table[[#This Row],[EVM_LAST_EDITED]],",",""))</f>
        <v>43963.642455069399</v>
      </c>
      <c r="R235" s="1" t="str">
        <f>_xlfn.IFNA(IF(Veg_Table[[#This Row],[EVM_LAST_EDITOR]]="","zBlank EVM Last Editor",VLOOKUP(Veg_Table[[#This Row],[EVM_LAST_EDITOR]],Roster_Table[#All],4,FALSE)),"zAWRR Not in Roster")</f>
        <v>zAWRR Not in Roster</v>
      </c>
      <c r="S235" s="1" t="str">
        <f>_xlfn.IFNA(IF(Veg_Table[[#This Row],[EVM_LAST_EDITOR]]="","zBlank EVM Last Editor",VLOOKUP(Veg_Table[[#This Row],[EVM_LAST_EDITOR]],Roster_Table[#All],16,FALSE)),"zCompany_AWRR not in Roster")</f>
        <v>zCompany_AWRR not in Roster</v>
      </c>
      <c r="T235" s="2">
        <f>IFERROR(DATE(YEAR(Veg_Table[[#This Row],[Created2]]),MONTH(Veg_Table[[#This Row],[Created2]]),DAY(Veg_Table[[#This Row],[Created2]])),DATE(2019,1,1))</f>
        <v>43735</v>
      </c>
      <c r="U235" s="3">
        <f>VALUE(SUBSTITUTE(Veg_Table[[#This Row],[Created]],",",""))</f>
        <v>43735.596076388902</v>
      </c>
      <c r="V235" s="3" t="str">
        <f ca="1">IFERROR(_xlfn.IFNA(CELL("contents",INDIRECT(_xlfn.CONCAT("Veg_Table_Production_Data!",ADDRESS(MATCH(_xlfn.MAXIFS(#REF!,#REF!,"="&amp;Veg_Table[[#This Row],[AUTO_ID]],#REF!,"&lt;"&amp;Veg_Table[[#This Row],[EVM_LAST_EDITED_Day]]),#REF!,0),COLUMN(#REF!),4,1,)))),""),"")</f>
        <v/>
      </c>
      <c r="W235" s="3" t="str">
        <f ca="1">IF(Veg_Table[[#This Row],[Previous_Prescription]]="","No",IF(Veg_Table[[#This Row],[Previous_Prescription]]=Veg_Table[[#This Row],[PRESCRIP]],"No","Yes"))</f>
        <v>No</v>
      </c>
      <c r="X235" s="3" t="str">
        <f>IF(Veg_Table[[#This Row],[EVM_LAST_EDITED_Day]]=Veg_Table[[#This Row],[Created_Day]],"New","Old")</f>
        <v>Old</v>
      </c>
      <c r="Y235" s="1">
        <f>IFERROR(IF(FIND("delete",LOWER(Veg_Table[[#This Row],[PI_COMMENTS]]))&gt;=1,1,0),0)</f>
        <v>0</v>
      </c>
      <c r="Z235" s="1" t="str">
        <f>_xlfn.IFNA(IF(Veg_Table[[#This Row],[EVM_LAST_EDITOR]]="","Yes",VLOOKUP(Veg_Table[[#This Row],[EVM_LAST_EDITOR]],Roster_Table[#All],15,FALSE)),"Yes")</f>
        <v>Yes</v>
      </c>
      <c r="AA23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35" s="1" t="str">
        <f>_xlfn.IFNA(VLOOKUP(Veg_Table[[#This Row],[EVM_LAST_EDITOR]],Roster_Table[#All],3,FALSE),"zAWRR Not in Roster")</f>
        <v>zAWRR Not in Roster</v>
      </c>
      <c r="AC235" s="1" t="str">
        <f>_xlfn.IFNA(VLOOKUP(Veg_Table[[#This Row],[EVM_LAST_EDITOR]],Roster_Table[#All],2,FALSE),"zAWRR Not in Roster")</f>
        <v>zAWRR Not in Roster</v>
      </c>
      <c r="AD235" s="1" t="str">
        <f>IF(_xlfn.CONCAT(Veg_Table[[#This Row],[First_Name]]," ",Veg_Table[[#This Row],[Last_Name]])="zAWRR Not in Roster zAWRR Not in Roster","zAWRR Not in Roster",_xlfn.CONCAT(Veg_Table[[#This Row],[First_Name]]," ",Veg_Table[[#This Row],[Last_Name]]))</f>
        <v>zAWRR Not in Roster</v>
      </c>
      <c r="AE235">
        <v>1763936</v>
      </c>
      <c r="AF235" t="s">
        <v>2163</v>
      </c>
      <c r="AG235" t="s">
        <v>30</v>
      </c>
      <c r="AH235" t="s">
        <v>2164</v>
      </c>
      <c r="AI235" t="s">
        <v>2165</v>
      </c>
      <c r="AJ235" t="s">
        <v>820</v>
      </c>
      <c r="AK235" t="s">
        <v>28</v>
      </c>
      <c r="AL235" t="s">
        <v>830</v>
      </c>
      <c r="AM235" t="s">
        <v>40</v>
      </c>
      <c r="AN235" t="s">
        <v>25</v>
      </c>
      <c r="AO235" t="s">
        <v>25</v>
      </c>
      <c r="AP235">
        <v>4</v>
      </c>
      <c r="AQ235">
        <v>20</v>
      </c>
      <c r="AR235" t="s">
        <v>28</v>
      </c>
      <c r="AS235" t="s">
        <v>532</v>
      </c>
      <c r="AT235" t="s">
        <v>824</v>
      </c>
      <c r="AU235" t="s">
        <v>25</v>
      </c>
      <c r="AV235" t="s">
        <v>28</v>
      </c>
      <c r="AW235" t="s">
        <v>2166</v>
      </c>
      <c r="AX235" t="s">
        <v>825</v>
      </c>
      <c r="AY235" t="s">
        <v>825</v>
      </c>
      <c r="AZ235">
        <v>4009396</v>
      </c>
      <c r="BA235" t="s">
        <v>532</v>
      </c>
      <c r="BB235" s="4">
        <v>43957.624795925927</v>
      </c>
      <c r="BC235" t="s">
        <v>3804</v>
      </c>
      <c r="BD235" t="s">
        <v>29</v>
      </c>
      <c r="BF235" t="s">
        <v>28</v>
      </c>
      <c r="BG235" t="s">
        <v>825</v>
      </c>
      <c r="BH235" t="s">
        <v>825</v>
      </c>
      <c r="BI235" s="3">
        <v>43963.642416377312</v>
      </c>
      <c r="BJ235" t="s">
        <v>2243</v>
      </c>
      <c r="BK235" s="30" t="s">
        <v>878</v>
      </c>
      <c r="BL235" s="3">
        <v>43963.642455069443</v>
      </c>
      <c r="BM235" t="s">
        <v>31</v>
      </c>
      <c r="BN235" t="s">
        <v>32</v>
      </c>
      <c r="BO235" t="s">
        <v>2167</v>
      </c>
      <c r="BP235" t="s">
        <v>2168</v>
      </c>
      <c r="BQ235" t="s">
        <v>826</v>
      </c>
      <c r="BR235" t="s">
        <v>28</v>
      </c>
      <c r="BS235" t="s">
        <v>28</v>
      </c>
      <c r="BT235" t="s">
        <v>1852</v>
      </c>
      <c r="BU235" s="3">
        <v>43735.596076388887</v>
      </c>
      <c r="BV235" t="s">
        <v>803</v>
      </c>
      <c r="BW235" s="3">
        <v>43963.647721574074</v>
      </c>
      <c r="BX235" t="s">
        <v>2169</v>
      </c>
      <c r="CG235"/>
      <c r="CH235"/>
      <c r="CI235"/>
      <c r="CY235"/>
      <c r="DA235"/>
      <c r="DE235"/>
      <c r="DF235"/>
    </row>
    <row r="236" spans="1:110" x14ac:dyDescent="0.25">
      <c r="A236" s="1">
        <f>IF(Veg_Table[[#This Row],[VP_STATUS]]="Hold",0,IF(OR(AND(Veg_Table[[#This Row],[PRESCRIP]]="NW_No Work",Veg_Table[[#This Row],[VP_STATUS]]&lt;&gt;"No Work Required Under EVM"),AND(Veg_Table[[#This Row],[VP_STATUS]]="No Work Required Under EVM",Veg_Table[[#This Row],[PRESCRIP]]&lt;&gt;"NW_No Work")),1,0))</f>
        <v>0</v>
      </c>
      <c r="B236" s="1">
        <f>IF(Veg_Table[[#This Row],[SPECIES]]="",1,0)</f>
        <v>0</v>
      </c>
      <c r="C236" s="1">
        <f>IF(Veg_Table[[#This Row],[DIAMETER]]="",1,0)</f>
        <v>0</v>
      </c>
      <c r="D236" s="1">
        <f>IF(Veg_Table[[#This Row],[HEIGHT]]="",1,0)</f>
        <v>0</v>
      </c>
      <c r="E23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36" s="1">
        <f>IF(AND(Veg_Table[[#This Row],[TAT_RESULT]]="ABATE",Veg_Table[[#This Row],[PRESCRIP]]="NW_No Work"),1,0)</f>
        <v>0</v>
      </c>
      <c r="G236" s="1">
        <f>IF(OR(Veg_Table[[#This Row],[Prescription R-Scale]]="NA",Veg_Table[[#This Row],[Diameter R-Scale]]="NA"),0,IF(Veg_Table[[#This Row],[Diameter R-Scale]]&lt;&gt;Veg_Table[[#This Row],[Prescription R-Scale]],1,0))</f>
        <v>0</v>
      </c>
      <c r="H236" s="1">
        <f>IF(OR(AND(Veg_Table[[#This Row],[PRESCRIP]]="BC_Br Rmv", Veg_Table[[#This Row],[WOOD_MAN]]&lt;&gt;"Not Needed"),AND(Veg_Table[[#This Row],[PRESCRIP]]="BCS_Br Rmv+Trt", Veg_Table[[#This Row],[WOOD_MAN]]&lt;&gt;"Not Needed")),1,0)</f>
        <v>0</v>
      </c>
      <c r="I236" s="1">
        <f ca="1">IF(AND(Veg_Table[[#This Row],[Prescription_Changed]]="Yes",Veg_Table[[#This Row],[TAT_RESULT]]=""),1,0)</f>
        <v>0</v>
      </c>
      <c r="J236" s="1">
        <f ca="1">SUM(Veg_Table[[#This Row],[Prescription and Status do not match]:[Prescription_Edited_And_TAT_Is_Blank]])</f>
        <v>1</v>
      </c>
      <c r="K236" s="1">
        <f ca="1">IF(Veg_Table[[#This Row],[Sum of Errors]]&gt;0,1,0)</f>
        <v>1</v>
      </c>
      <c r="L236" s="1">
        <f>1</f>
        <v>1</v>
      </c>
      <c r="M23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236" s="1">
        <f>IF(OR(MID(Veg_Table[[#This Row],[PRESCRIP]],2,1)="1",MID(Veg_Table[[#This Row],[PRESCRIP]],2,1)="2",MID(Veg_Table[[#This Row],[PRESCRIP]],2,1)="3",MID(Veg_Table[[#This Row],[PRESCRIP]],2,1)="4"),_xlfn.NUMBERVALUE(MID(Veg_Table[[#This Row],[PRESCRIP]],2,1)),"NA")</f>
        <v>1</v>
      </c>
      <c r="O236" s="1">
        <f>WEEKNUM(Veg_Table[[#This Row],[EVM_LAST_EDITED_Day]],2)</f>
        <v>20</v>
      </c>
      <c r="P236" s="25">
        <f>IFERROR(DATE(YEAR(Veg_Table[[#This Row],[EVM_LAST_EDITED2]]),MONTH(Veg_Table[[#This Row],[EVM_LAST_EDITED2]]),DAY(Veg_Table[[#This Row],[EVM_LAST_EDITED2]])),DATE(2019,1,1))</f>
        <v>43963</v>
      </c>
      <c r="Q236" s="3">
        <f>VALUE(SUBSTITUTE(Veg_Table[[#This Row],[EVM_LAST_EDITED]],",",""))</f>
        <v>43963.651365740698</v>
      </c>
      <c r="R236" s="1" t="str">
        <f>_xlfn.IFNA(IF(Veg_Table[[#This Row],[EVM_LAST_EDITOR]]="","zBlank EVM Last Editor",VLOOKUP(Veg_Table[[#This Row],[EVM_LAST_EDITOR]],Roster_Table[#All],4,FALSE)),"zAWRR Not in Roster")</f>
        <v>MGE</v>
      </c>
      <c r="S236" s="1" t="str">
        <f>_xlfn.IFNA(IF(Veg_Table[[#This Row],[EVM_LAST_EDITOR]]="","zBlank EVM Last Editor",VLOOKUP(Veg_Table[[#This Row],[EVM_LAST_EDITOR]],Roster_Table[#All],16,FALSE)),"zCompany_AWRR not in Roster")</f>
        <v>MGE_Mountain G Enterprises</v>
      </c>
      <c r="T236" s="2">
        <f>IFERROR(DATE(YEAR(Veg_Table[[#This Row],[Created2]]),MONTH(Veg_Table[[#This Row],[Created2]]),DAY(Veg_Table[[#This Row],[Created2]])),DATE(2019,1,1))</f>
        <v>43920</v>
      </c>
      <c r="U236" s="3">
        <f>VALUE(SUBSTITUTE(Veg_Table[[#This Row],[Created]],",",""))</f>
        <v>43920.535648148201</v>
      </c>
      <c r="V236" s="3" t="str">
        <f ca="1">IFERROR(_xlfn.IFNA(CELL("contents",INDIRECT(_xlfn.CONCAT("Veg_Table_Production_Data!",ADDRESS(MATCH(_xlfn.MAXIFS(#REF!,#REF!,"="&amp;Veg_Table[[#This Row],[AUTO_ID]],#REF!,"&lt;"&amp;Veg_Table[[#This Row],[EVM_LAST_EDITED_Day]]),#REF!,0),COLUMN(#REF!),4,1,)))),""),"")</f>
        <v/>
      </c>
      <c r="W236" s="3" t="str">
        <f ca="1">IF(Veg_Table[[#This Row],[Previous_Prescription]]="","No",IF(Veg_Table[[#This Row],[Previous_Prescription]]=Veg_Table[[#This Row],[PRESCRIP]],"No","Yes"))</f>
        <v>No</v>
      </c>
      <c r="X236" s="3" t="str">
        <f>IF(Veg_Table[[#This Row],[EVM_LAST_EDITED_Day]]=Veg_Table[[#This Row],[Created_Day]],"New","Old")</f>
        <v>Old</v>
      </c>
      <c r="Y236" s="1">
        <f>IFERROR(IF(FIND("delete",LOWER(Veg_Table[[#This Row],[PI_COMMENTS]]))&gt;=1,1,0),0)</f>
        <v>0</v>
      </c>
      <c r="Z236" s="1" t="str">
        <f>_xlfn.IFNA(IF(Veg_Table[[#This Row],[EVM_LAST_EDITOR]]="","Yes",VLOOKUP(Veg_Table[[#This Row],[EVM_LAST_EDITOR]],Roster_Table[#All],15,FALSE)),"Yes")</f>
        <v>Yes</v>
      </c>
      <c r="AA23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36" s="1" t="str">
        <f>_xlfn.IFNA(VLOOKUP(Veg_Table[[#This Row],[EVM_LAST_EDITOR]],Roster_Table[#All],3,FALSE),"zAWRR Not in Roster")</f>
        <v>Tyler</v>
      </c>
      <c r="AC236" s="1" t="str">
        <f>_xlfn.IFNA(VLOOKUP(Veg_Table[[#This Row],[EVM_LAST_EDITOR]],Roster_Table[#All],2,FALSE),"zAWRR Not in Roster")</f>
        <v>Rey</v>
      </c>
      <c r="AD236" s="1" t="str">
        <f>IF(_xlfn.CONCAT(Veg_Table[[#This Row],[First_Name]]," ",Veg_Table[[#This Row],[Last_Name]])="zAWRR Not in Roster zAWRR Not in Roster","zAWRR Not in Roster",_xlfn.CONCAT(Veg_Table[[#This Row],[First_Name]]," ",Veg_Table[[#This Row],[Last_Name]]))</f>
        <v>Tyler Rey</v>
      </c>
      <c r="AE236">
        <v>2960022</v>
      </c>
      <c r="AF236" t="s">
        <v>5244</v>
      </c>
      <c r="AG236" t="s">
        <v>93</v>
      </c>
      <c r="AH236" t="s">
        <v>1670</v>
      </c>
      <c r="AI236" t="s">
        <v>3357</v>
      </c>
      <c r="AJ236" t="s">
        <v>36</v>
      </c>
      <c r="AL236" t="s">
        <v>22</v>
      </c>
      <c r="AM236" t="s">
        <v>38</v>
      </c>
      <c r="AN236" t="s">
        <v>25</v>
      </c>
      <c r="AO236" t="s">
        <v>25</v>
      </c>
      <c r="AP236">
        <v>7</v>
      </c>
      <c r="AQ236">
        <v>55</v>
      </c>
      <c r="AS236" t="s">
        <v>55</v>
      </c>
      <c r="AT236" t="s">
        <v>515</v>
      </c>
      <c r="AV236" t="s">
        <v>519</v>
      </c>
      <c r="AW236" t="s">
        <v>5245</v>
      </c>
      <c r="AZ236"/>
      <c r="BB236" s="4"/>
      <c r="BD236" t="s">
        <v>29</v>
      </c>
      <c r="BE236" t="s">
        <v>25</v>
      </c>
      <c r="BF236" t="s">
        <v>513</v>
      </c>
      <c r="BI236" s="3"/>
      <c r="BJ236" t="s">
        <v>5234</v>
      </c>
      <c r="BK236" s="30" t="s">
        <v>166</v>
      </c>
      <c r="BL236" s="3">
        <v>43963.651365740741</v>
      </c>
      <c r="BM236" t="s">
        <v>31</v>
      </c>
      <c r="BN236" t="s">
        <v>32</v>
      </c>
      <c r="BP236" t="s">
        <v>1671</v>
      </c>
      <c r="BQ236" t="s">
        <v>1025</v>
      </c>
      <c r="BR236" t="s">
        <v>28</v>
      </c>
      <c r="BS236" t="s">
        <v>28</v>
      </c>
      <c r="BT236" t="s">
        <v>166</v>
      </c>
      <c r="BU236" s="3">
        <v>43920.53564814815</v>
      </c>
      <c r="BV236" t="s">
        <v>803</v>
      </c>
      <c r="BW236" s="3">
        <v>43964.312978738424</v>
      </c>
      <c r="BX236" t="s">
        <v>5246</v>
      </c>
      <c r="CG236"/>
      <c r="CH236"/>
      <c r="CI236"/>
      <c r="CY236"/>
      <c r="DA236"/>
      <c r="DE236"/>
      <c r="DF236"/>
    </row>
    <row r="237" spans="1:110" x14ac:dyDescent="0.25">
      <c r="A237" s="1">
        <f>IF(Veg_Table[[#This Row],[VP_STATUS]]="Hold",0,IF(OR(AND(Veg_Table[[#This Row],[PRESCRIP]]="NW_No Work",Veg_Table[[#This Row],[VP_STATUS]]&lt;&gt;"No Work Required Under EVM"),AND(Veg_Table[[#This Row],[VP_STATUS]]="No Work Required Under EVM",Veg_Table[[#This Row],[PRESCRIP]]&lt;&gt;"NW_No Work")),1,0))</f>
        <v>0</v>
      </c>
      <c r="B237" s="1">
        <f>IF(Veg_Table[[#This Row],[SPECIES]]="",1,0)</f>
        <v>0</v>
      </c>
      <c r="C237" s="1">
        <f>IF(Veg_Table[[#This Row],[DIAMETER]]="",1,0)</f>
        <v>0</v>
      </c>
      <c r="D237" s="1">
        <f>IF(Veg_Table[[#This Row],[HEIGHT]]="",1,0)</f>
        <v>0</v>
      </c>
      <c r="E23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37" s="1">
        <f>IF(AND(Veg_Table[[#This Row],[TAT_RESULT]]="ABATE",Veg_Table[[#This Row],[PRESCRIP]]="NW_No Work"),1,0)</f>
        <v>0</v>
      </c>
      <c r="G237" s="1">
        <f>IF(OR(Veg_Table[[#This Row],[Prescription R-Scale]]="NA",Veg_Table[[#This Row],[Diameter R-Scale]]="NA"),0,IF(Veg_Table[[#This Row],[Diameter R-Scale]]&lt;&gt;Veg_Table[[#This Row],[Prescription R-Scale]],1,0))</f>
        <v>0</v>
      </c>
      <c r="H237" s="1">
        <f>IF(OR(AND(Veg_Table[[#This Row],[PRESCRIP]]="BC_Br Rmv", Veg_Table[[#This Row],[WOOD_MAN]]&lt;&gt;"Not Needed"),AND(Veg_Table[[#This Row],[PRESCRIP]]="BCS_Br Rmv+Trt", Veg_Table[[#This Row],[WOOD_MAN]]&lt;&gt;"Not Needed")),1,0)</f>
        <v>0</v>
      </c>
      <c r="I237" s="1">
        <f ca="1">IF(AND(Veg_Table[[#This Row],[Prescription_Changed]]="Yes",Veg_Table[[#This Row],[TAT_RESULT]]=""),1,0)</f>
        <v>0</v>
      </c>
      <c r="J237" s="1">
        <f ca="1">SUM(Veg_Table[[#This Row],[Prescription and Status do not match]:[Prescription_Edited_And_TAT_Is_Blank]])</f>
        <v>1</v>
      </c>
      <c r="K237" s="1">
        <f ca="1">IF(Veg_Table[[#This Row],[Sum of Errors]]&gt;0,1,0)</f>
        <v>1</v>
      </c>
      <c r="L237" s="1">
        <f>1</f>
        <v>1</v>
      </c>
      <c r="M23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237" s="1" t="str">
        <f>IF(OR(MID(Veg_Table[[#This Row],[PRESCRIP]],2,1)="1",MID(Veg_Table[[#This Row],[PRESCRIP]],2,1)="2",MID(Veg_Table[[#This Row],[PRESCRIP]],2,1)="3",MID(Veg_Table[[#This Row],[PRESCRIP]],2,1)="4"),_xlfn.NUMBERVALUE(MID(Veg_Table[[#This Row],[PRESCRIP]],2,1)),"NA")</f>
        <v>NA</v>
      </c>
      <c r="O237" s="1">
        <f>WEEKNUM(Veg_Table[[#This Row],[EVM_LAST_EDITED_Day]],2)</f>
        <v>20</v>
      </c>
      <c r="P237" s="25">
        <f>IFERROR(DATE(YEAR(Veg_Table[[#This Row],[EVM_LAST_EDITED2]]),MONTH(Veg_Table[[#This Row],[EVM_LAST_EDITED2]]),DAY(Veg_Table[[#This Row],[EVM_LAST_EDITED2]])),DATE(2019,1,1))</f>
        <v>43963</v>
      </c>
      <c r="Q237" s="3">
        <f>VALUE(SUBSTITUTE(Veg_Table[[#This Row],[EVM_LAST_EDITED]],",",""))</f>
        <v>43963.676575601901</v>
      </c>
      <c r="R237" s="1" t="str">
        <f>_xlfn.IFNA(IF(Veg_Table[[#This Row],[EVM_LAST_EDITOR]]="","zBlank EVM Last Editor",VLOOKUP(Veg_Table[[#This Row],[EVM_LAST_EDITOR]],Roster_Table[#All],4,FALSE)),"zAWRR Not in Roster")</f>
        <v>MOW</v>
      </c>
      <c r="S237" s="1" t="str">
        <f>_xlfn.IFNA(IF(Veg_Table[[#This Row],[EVM_LAST_EDITOR]]="","zBlank EVM Last Editor",VLOOKUP(Veg_Table[[#This Row],[EVM_LAST_EDITOR]],Roster_Table[#All],16,FALSE)),"zCompany_AWRR not in Roster")</f>
        <v>Not in Sierra Roster</v>
      </c>
      <c r="T237" s="2">
        <f>IFERROR(DATE(YEAR(Veg_Table[[#This Row],[Created2]]),MONTH(Veg_Table[[#This Row],[Created2]]),DAY(Veg_Table[[#This Row],[Created2]])),DATE(2019,1,1))</f>
        <v>43867</v>
      </c>
      <c r="U237" s="3">
        <f>VALUE(SUBSTITUTE(Veg_Table[[#This Row],[Created]],",",""))</f>
        <v>43867.465729166703</v>
      </c>
      <c r="V237" s="3" t="str">
        <f ca="1">IFERROR(_xlfn.IFNA(CELL("contents",INDIRECT(_xlfn.CONCAT("Veg_Table_Production_Data!",ADDRESS(MATCH(_xlfn.MAXIFS(#REF!,#REF!,"="&amp;Veg_Table[[#This Row],[AUTO_ID]],#REF!,"&lt;"&amp;Veg_Table[[#This Row],[EVM_LAST_EDITED_Day]]),#REF!,0),COLUMN(#REF!),4,1,)))),""),"")</f>
        <v/>
      </c>
      <c r="W237" s="3" t="str">
        <f ca="1">IF(Veg_Table[[#This Row],[Previous_Prescription]]="","No",IF(Veg_Table[[#This Row],[Previous_Prescription]]=Veg_Table[[#This Row],[PRESCRIP]],"No","Yes"))</f>
        <v>No</v>
      </c>
      <c r="X237" s="3" t="str">
        <f>IF(Veg_Table[[#This Row],[EVM_LAST_EDITED_Day]]=Veg_Table[[#This Row],[Created_Day]],"New","Old")</f>
        <v>Old</v>
      </c>
      <c r="Y237" s="1">
        <f>IFERROR(IF(FIND("delete",LOWER(Veg_Table[[#This Row],[PI_COMMENTS]]))&gt;=1,1,0),0)</f>
        <v>0</v>
      </c>
      <c r="Z237" s="1" t="str">
        <f>_xlfn.IFNA(IF(Veg_Table[[#This Row],[EVM_LAST_EDITOR]]="","Yes",VLOOKUP(Veg_Table[[#This Row],[EVM_LAST_EDITOR]],Roster_Table[#All],15,FALSE)),"Yes")</f>
        <v>No</v>
      </c>
      <c r="AA23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37" s="1" t="str">
        <f>_xlfn.IFNA(VLOOKUP(Veg_Table[[#This Row],[EVM_LAST_EDITOR]],Roster_Table[#All],3,FALSE),"zAWRR Not in Roster")</f>
        <v>Roberto</v>
      </c>
      <c r="AC237" s="1" t="str">
        <f>_xlfn.IFNA(VLOOKUP(Veg_Table[[#This Row],[EVM_LAST_EDITOR]],Roster_Table[#All],2,FALSE),"zAWRR Not in Roster")</f>
        <v>Ayala</v>
      </c>
      <c r="AD237" s="1" t="str">
        <f>IF(_xlfn.CONCAT(Veg_Table[[#This Row],[First_Name]]," ",Veg_Table[[#This Row],[Last_Name]])="zAWRR Not in Roster zAWRR Not in Roster","zAWRR Not in Roster",_xlfn.CONCAT(Veg_Table[[#This Row],[First_Name]]," ",Veg_Table[[#This Row],[Last_Name]]))</f>
        <v>Roberto Ayala</v>
      </c>
      <c r="AE237">
        <v>1718114</v>
      </c>
      <c r="AF237" t="s">
        <v>4386</v>
      </c>
      <c r="AG237" t="s">
        <v>97</v>
      </c>
      <c r="AH237" t="s">
        <v>3507</v>
      </c>
      <c r="AI237" t="s">
        <v>3508</v>
      </c>
      <c r="AJ237" t="s">
        <v>820</v>
      </c>
      <c r="AK237" t="s">
        <v>28</v>
      </c>
      <c r="AL237" t="s">
        <v>22</v>
      </c>
      <c r="AM237" t="s">
        <v>38</v>
      </c>
      <c r="AN237" t="s">
        <v>25</v>
      </c>
      <c r="AO237" t="s">
        <v>25</v>
      </c>
      <c r="AP237">
        <v>27</v>
      </c>
      <c r="AQ237">
        <v>100</v>
      </c>
      <c r="AR237" t="s">
        <v>28</v>
      </c>
      <c r="AS237" t="s">
        <v>901</v>
      </c>
      <c r="AT237" t="s">
        <v>515</v>
      </c>
      <c r="AU237" t="s">
        <v>25</v>
      </c>
      <c r="AV237" t="s">
        <v>28</v>
      </c>
      <c r="AW237" t="s">
        <v>4387</v>
      </c>
      <c r="AX237" t="s">
        <v>987</v>
      </c>
      <c r="AY237" t="s">
        <v>1530</v>
      </c>
      <c r="AZ237">
        <v>5872407</v>
      </c>
      <c r="BA237" t="s">
        <v>56</v>
      </c>
      <c r="BB237" s="4">
        <v>43962.674982928242</v>
      </c>
      <c r="BC237" t="s">
        <v>28</v>
      </c>
      <c r="BD237" t="s">
        <v>29</v>
      </c>
      <c r="BF237" t="s">
        <v>28</v>
      </c>
      <c r="BG237" t="s">
        <v>987</v>
      </c>
      <c r="BH237" t="s">
        <v>1530</v>
      </c>
      <c r="BI237" s="3">
        <v>43963.676546759256</v>
      </c>
      <c r="BJ237" t="s">
        <v>417</v>
      </c>
      <c r="BK237" s="30" t="s">
        <v>531</v>
      </c>
      <c r="BL237" s="3">
        <v>43963.67657560185</v>
      </c>
      <c r="BM237" t="s">
        <v>31</v>
      </c>
      <c r="BN237" t="s">
        <v>32</v>
      </c>
      <c r="BO237" t="s">
        <v>3509</v>
      </c>
      <c r="BP237" t="s">
        <v>3510</v>
      </c>
      <c r="BQ237" t="s">
        <v>852</v>
      </c>
      <c r="BR237" t="s">
        <v>28</v>
      </c>
      <c r="BS237" t="s">
        <v>28</v>
      </c>
      <c r="BT237" t="s">
        <v>2859</v>
      </c>
      <c r="BU237" s="3">
        <v>43867.465729166666</v>
      </c>
      <c r="BV237" t="s">
        <v>803</v>
      </c>
      <c r="BW237" s="3">
        <v>43963.73108568287</v>
      </c>
      <c r="BX237" t="s">
        <v>4388</v>
      </c>
      <c r="CG237"/>
      <c r="CH237"/>
      <c r="CI237"/>
      <c r="CY237"/>
      <c r="DA237"/>
      <c r="DE237"/>
      <c r="DF237"/>
    </row>
    <row r="238" spans="1:110" x14ac:dyDescent="0.25">
      <c r="A238" s="1">
        <f>IF(Veg_Table[[#This Row],[VP_STATUS]]="Hold",0,IF(OR(AND(Veg_Table[[#This Row],[PRESCRIP]]="NW_No Work",Veg_Table[[#This Row],[VP_STATUS]]&lt;&gt;"No Work Required Under EVM"),AND(Veg_Table[[#This Row],[VP_STATUS]]="No Work Required Under EVM",Veg_Table[[#This Row],[PRESCRIP]]&lt;&gt;"NW_No Work")),1,0))</f>
        <v>0</v>
      </c>
      <c r="B238" s="1">
        <f>IF(Veg_Table[[#This Row],[SPECIES]]="",1,0)</f>
        <v>0</v>
      </c>
      <c r="C238" s="1">
        <f>IF(Veg_Table[[#This Row],[DIAMETER]]="",1,0)</f>
        <v>0</v>
      </c>
      <c r="D238" s="1">
        <f>IF(Veg_Table[[#This Row],[HEIGHT]]="",1,0)</f>
        <v>0</v>
      </c>
      <c r="E23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38" s="1">
        <f>IF(AND(Veg_Table[[#This Row],[TAT_RESULT]]="ABATE",Veg_Table[[#This Row],[PRESCRIP]]="NW_No Work"),1,0)</f>
        <v>0</v>
      </c>
      <c r="G238" s="1">
        <f>IF(OR(Veg_Table[[#This Row],[Prescription R-Scale]]="NA",Veg_Table[[#This Row],[Diameter R-Scale]]="NA"),0,IF(Veg_Table[[#This Row],[Diameter R-Scale]]&lt;&gt;Veg_Table[[#This Row],[Prescription R-Scale]],1,0))</f>
        <v>0</v>
      </c>
      <c r="H238" s="1">
        <f>IF(OR(AND(Veg_Table[[#This Row],[PRESCRIP]]="BC_Br Rmv", Veg_Table[[#This Row],[WOOD_MAN]]&lt;&gt;"Not Needed"),AND(Veg_Table[[#This Row],[PRESCRIP]]="BCS_Br Rmv+Trt", Veg_Table[[#This Row],[WOOD_MAN]]&lt;&gt;"Not Needed")),1,0)</f>
        <v>0</v>
      </c>
      <c r="I238" s="1">
        <f ca="1">IF(AND(Veg_Table[[#This Row],[Prescription_Changed]]="Yes",Veg_Table[[#This Row],[TAT_RESULT]]=""),1,0)</f>
        <v>0</v>
      </c>
      <c r="J238" s="1">
        <f ca="1">SUM(Veg_Table[[#This Row],[Prescription and Status do not match]:[Prescription_Edited_And_TAT_Is_Blank]])</f>
        <v>1</v>
      </c>
      <c r="K238" s="1">
        <f ca="1">IF(Veg_Table[[#This Row],[Sum of Errors]]&gt;0,1,0)</f>
        <v>1</v>
      </c>
      <c r="L238" s="1">
        <f>1</f>
        <v>1</v>
      </c>
      <c r="M23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238" s="1">
        <f>IF(OR(MID(Veg_Table[[#This Row],[PRESCRIP]],2,1)="1",MID(Veg_Table[[#This Row],[PRESCRIP]],2,1)="2",MID(Veg_Table[[#This Row],[PRESCRIP]],2,1)="3",MID(Veg_Table[[#This Row],[PRESCRIP]],2,1)="4"),_xlfn.NUMBERVALUE(MID(Veg_Table[[#This Row],[PRESCRIP]],2,1)),"NA")</f>
        <v>2</v>
      </c>
      <c r="O238" s="1">
        <f>WEEKNUM(Veg_Table[[#This Row],[EVM_LAST_EDITED_Day]],2)</f>
        <v>20</v>
      </c>
      <c r="P238" s="25">
        <f>IFERROR(DATE(YEAR(Veg_Table[[#This Row],[EVM_LAST_EDITED2]]),MONTH(Veg_Table[[#This Row],[EVM_LAST_EDITED2]]),DAY(Veg_Table[[#This Row],[EVM_LAST_EDITED2]])),DATE(2019,1,1))</f>
        <v>43963</v>
      </c>
      <c r="Q238" s="3">
        <f>VALUE(SUBSTITUTE(Veg_Table[[#This Row],[EVM_LAST_EDITED]],",",""))</f>
        <v>43963.676915740703</v>
      </c>
      <c r="R238" s="1" t="str">
        <f>_xlfn.IFNA(IF(Veg_Table[[#This Row],[EVM_LAST_EDITOR]]="","zBlank EVM Last Editor",VLOOKUP(Veg_Table[[#This Row],[EVM_LAST_EDITOR]],Roster_Table[#All],4,FALSE)),"zAWRR Not in Roster")</f>
        <v>MOW</v>
      </c>
      <c r="S238" s="1" t="str">
        <f>_xlfn.IFNA(IF(Veg_Table[[#This Row],[EVM_LAST_EDITOR]]="","zBlank EVM Last Editor",VLOOKUP(Veg_Table[[#This Row],[EVM_LAST_EDITOR]],Roster_Table[#All],16,FALSE)),"zCompany_AWRR not in Roster")</f>
        <v>Not in Sierra Roster</v>
      </c>
      <c r="T238" s="2">
        <f>IFERROR(DATE(YEAR(Veg_Table[[#This Row],[Created2]]),MONTH(Veg_Table[[#This Row],[Created2]]),DAY(Veg_Table[[#This Row],[Created2]])),DATE(2019,1,1))</f>
        <v>43867</v>
      </c>
      <c r="U238" s="3">
        <f>VALUE(SUBSTITUTE(Veg_Table[[#This Row],[Created]],",",""))</f>
        <v>43867.468738425901</v>
      </c>
      <c r="V238" s="3" t="str">
        <f ca="1">IFERROR(_xlfn.IFNA(CELL("contents",INDIRECT(_xlfn.CONCAT("Veg_Table_Production_Data!",ADDRESS(MATCH(_xlfn.MAXIFS(#REF!,#REF!,"="&amp;Veg_Table[[#This Row],[AUTO_ID]],#REF!,"&lt;"&amp;Veg_Table[[#This Row],[EVM_LAST_EDITED_Day]]),#REF!,0),COLUMN(#REF!),4,1,)))),""),"")</f>
        <v/>
      </c>
      <c r="W238" s="3" t="str">
        <f ca="1">IF(Veg_Table[[#This Row],[Previous_Prescription]]="","No",IF(Veg_Table[[#This Row],[Previous_Prescription]]=Veg_Table[[#This Row],[PRESCRIP]],"No","Yes"))</f>
        <v>No</v>
      </c>
      <c r="X238" s="3" t="str">
        <f>IF(Veg_Table[[#This Row],[EVM_LAST_EDITED_Day]]=Veg_Table[[#This Row],[Created_Day]],"New","Old")</f>
        <v>Old</v>
      </c>
      <c r="Y238" s="1">
        <f>IFERROR(IF(FIND("delete",LOWER(Veg_Table[[#This Row],[PI_COMMENTS]]))&gt;=1,1,0),0)</f>
        <v>0</v>
      </c>
      <c r="Z238" s="1" t="str">
        <f>_xlfn.IFNA(IF(Veg_Table[[#This Row],[EVM_LAST_EDITOR]]="","Yes",VLOOKUP(Veg_Table[[#This Row],[EVM_LAST_EDITOR]],Roster_Table[#All],15,FALSE)),"Yes")</f>
        <v>No</v>
      </c>
      <c r="AA23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38" s="1" t="str">
        <f>_xlfn.IFNA(VLOOKUP(Veg_Table[[#This Row],[EVM_LAST_EDITOR]],Roster_Table[#All],3,FALSE),"zAWRR Not in Roster")</f>
        <v>Roberto</v>
      </c>
      <c r="AC238" s="1" t="str">
        <f>_xlfn.IFNA(VLOOKUP(Veg_Table[[#This Row],[EVM_LAST_EDITOR]],Roster_Table[#All],2,FALSE),"zAWRR Not in Roster")</f>
        <v>Ayala</v>
      </c>
      <c r="AD238" s="1" t="str">
        <f>IF(_xlfn.CONCAT(Veg_Table[[#This Row],[First_Name]]," ",Veg_Table[[#This Row],[Last_Name]])="zAWRR Not in Roster zAWRR Not in Roster","zAWRR Not in Roster",_xlfn.CONCAT(Veg_Table[[#This Row],[First_Name]]," ",Veg_Table[[#This Row],[Last_Name]]))</f>
        <v>Roberto Ayala</v>
      </c>
      <c r="AE238">
        <v>1718118</v>
      </c>
      <c r="AF238" t="s">
        <v>4389</v>
      </c>
      <c r="AG238" t="s">
        <v>97</v>
      </c>
      <c r="AH238" t="s">
        <v>3507</v>
      </c>
      <c r="AI238" t="s">
        <v>3508</v>
      </c>
      <c r="AJ238" t="s">
        <v>820</v>
      </c>
      <c r="AK238" t="s">
        <v>28</v>
      </c>
      <c r="AL238" t="s">
        <v>22</v>
      </c>
      <c r="AM238" t="s">
        <v>38</v>
      </c>
      <c r="AN238" t="s">
        <v>25</v>
      </c>
      <c r="AO238" t="s">
        <v>25</v>
      </c>
      <c r="AP238">
        <v>23</v>
      </c>
      <c r="AQ238">
        <v>140</v>
      </c>
      <c r="AR238" t="s">
        <v>28</v>
      </c>
      <c r="AS238" t="s">
        <v>530</v>
      </c>
      <c r="AT238" t="s">
        <v>515</v>
      </c>
      <c r="AU238" t="s">
        <v>25</v>
      </c>
      <c r="AV238" t="s">
        <v>28</v>
      </c>
      <c r="AW238" t="s">
        <v>4390</v>
      </c>
      <c r="AX238" t="s">
        <v>987</v>
      </c>
      <c r="AY238" t="s">
        <v>1530</v>
      </c>
      <c r="AZ238">
        <v>5872407</v>
      </c>
      <c r="BA238" t="s">
        <v>42</v>
      </c>
      <c r="BB238" s="4">
        <v>43962.672084247686</v>
      </c>
      <c r="BC238" t="s">
        <v>28</v>
      </c>
      <c r="BD238" t="s">
        <v>29</v>
      </c>
      <c r="BF238" t="s">
        <v>28</v>
      </c>
      <c r="BG238" t="s">
        <v>987</v>
      </c>
      <c r="BH238" t="s">
        <v>1530</v>
      </c>
      <c r="BI238" s="3">
        <v>43963.676884143519</v>
      </c>
      <c r="BJ238" t="s">
        <v>4391</v>
      </c>
      <c r="BK238" s="30" t="s">
        <v>531</v>
      </c>
      <c r="BL238" s="3">
        <v>43963.67691574074</v>
      </c>
      <c r="BM238" t="s">
        <v>31</v>
      </c>
      <c r="BN238" t="s">
        <v>32</v>
      </c>
      <c r="BO238" t="s">
        <v>3509</v>
      </c>
      <c r="BP238" t="s">
        <v>3510</v>
      </c>
      <c r="BQ238" t="s">
        <v>852</v>
      </c>
      <c r="BR238" t="s">
        <v>28</v>
      </c>
      <c r="BS238" t="s">
        <v>28</v>
      </c>
      <c r="BT238" t="s">
        <v>3385</v>
      </c>
      <c r="BU238" s="3">
        <v>43867.468738425923</v>
      </c>
      <c r="BV238" t="s">
        <v>803</v>
      </c>
      <c r="BW238" s="3">
        <v>43963.73108568287</v>
      </c>
      <c r="BX238" t="s">
        <v>4392</v>
      </c>
      <c r="CG238"/>
      <c r="CH238"/>
      <c r="CI238"/>
      <c r="CY238"/>
      <c r="DA238"/>
      <c r="DE238"/>
      <c r="DF238"/>
    </row>
    <row r="239" spans="1:110" x14ac:dyDescent="0.25">
      <c r="A239" s="1">
        <f>IF(Veg_Table[[#This Row],[VP_STATUS]]="Hold",0,IF(OR(AND(Veg_Table[[#This Row],[PRESCRIP]]="NW_No Work",Veg_Table[[#This Row],[VP_STATUS]]&lt;&gt;"No Work Required Under EVM"),AND(Veg_Table[[#This Row],[VP_STATUS]]="No Work Required Under EVM",Veg_Table[[#This Row],[PRESCRIP]]&lt;&gt;"NW_No Work")),1,0))</f>
        <v>0</v>
      </c>
      <c r="B239" s="1">
        <f>IF(Veg_Table[[#This Row],[SPECIES]]="",1,0)</f>
        <v>0</v>
      </c>
      <c r="C239" s="1">
        <f>IF(Veg_Table[[#This Row],[DIAMETER]]="",1,0)</f>
        <v>0</v>
      </c>
      <c r="D239" s="1">
        <f>IF(Veg_Table[[#This Row],[HEIGHT]]="",1,0)</f>
        <v>0</v>
      </c>
      <c r="E23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39" s="1">
        <f>IF(AND(Veg_Table[[#This Row],[TAT_RESULT]]="ABATE",Veg_Table[[#This Row],[PRESCRIP]]="NW_No Work"),1,0)</f>
        <v>0</v>
      </c>
      <c r="G239" s="1">
        <f>IF(OR(Veg_Table[[#This Row],[Prescription R-Scale]]="NA",Veg_Table[[#This Row],[Diameter R-Scale]]="NA"),0,IF(Veg_Table[[#This Row],[Diameter R-Scale]]&lt;&gt;Veg_Table[[#This Row],[Prescription R-Scale]],1,0))</f>
        <v>0</v>
      </c>
      <c r="H239" s="1">
        <f>IF(OR(AND(Veg_Table[[#This Row],[PRESCRIP]]="BC_Br Rmv", Veg_Table[[#This Row],[WOOD_MAN]]&lt;&gt;"Not Needed"),AND(Veg_Table[[#This Row],[PRESCRIP]]="BCS_Br Rmv+Trt", Veg_Table[[#This Row],[WOOD_MAN]]&lt;&gt;"Not Needed")),1,0)</f>
        <v>0</v>
      </c>
      <c r="I239" s="1">
        <f ca="1">IF(AND(Veg_Table[[#This Row],[Prescription_Changed]]="Yes",Veg_Table[[#This Row],[TAT_RESULT]]=""),1,0)</f>
        <v>0</v>
      </c>
      <c r="J239" s="1">
        <f ca="1">SUM(Veg_Table[[#This Row],[Prescription and Status do not match]:[Prescription_Edited_And_TAT_Is_Blank]])</f>
        <v>1</v>
      </c>
      <c r="K239" s="1">
        <f ca="1">IF(Veg_Table[[#This Row],[Sum of Errors]]&gt;0,1,0)</f>
        <v>1</v>
      </c>
      <c r="L239" s="1">
        <f>1</f>
        <v>1</v>
      </c>
      <c r="M23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239" s="1">
        <f>IF(OR(MID(Veg_Table[[#This Row],[PRESCRIP]],2,1)="1",MID(Veg_Table[[#This Row],[PRESCRIP]],2,1)="2",MID(Veg_Table[[#This Row],[PRESCRIP]],2,1)="3",MID(Veg_Table[[#This Row],[PRESCRIP]],2,1)="4"),_xlfn.NUMBERVALUE(MID(Veg_Table[[#This Row],[PRESCRIP]],2,1)),"NA")</f>
        <v>2</v>
      </c>
      <c r="O239" s="1">
        <f>WEEKNUM(Veg_Table[[#This Row],[EVM_LAST_EDITED_Day]],2)</f>
        <v>20</v>
      </c>
      <c r="P239" s="25">
        <f>IFERROR(DATE(YEAR(Veg_Table[[#This Row],[EVM_LAST_EDITED2]]),MONTH(Veg_Table[[#This Row],[EVM_LAST_EDITED2]]),DAY(Veg_Table[[#This Row],[EVM_LAST_EDITED2]])),DATE(2019,1,1))</f>
        <v>43963</v>
      </c>
      <c r="Q239" s="3">
        <f>VALUE(SUBSTITUTE(Veg_Table[[#This Row],[EVM_LAST_EDITED]],",",""))</f>
        <v>43963.684919340303</v>
      </c>
      <c r="R239" s="1" t="str">
        <f>_xlfn.IFNA(IF(Veg_Table[[#This Row],[EVM_LAST_EDITOR]]="","zBlank EVM Last Editor",VLOOKUP(Veg_Table[[#This Row],[EVM_LAST_EDITOR]],Roster_Table[#All],4,FALSE)),"zAWRR Not in Roster")</f>
        <v>MOW</v>
      </c>
      <c r="S239" s="1" t="str">
        <f>_xlfn.IFNA(IF(Veg_Table[[#This Row],[EVM_LAST_EDITOR]]="","zBlank EVM Last Editor",VLOOKUP(Veg_Table[[#This Row],[EVM_LAST_EDITOR]],Roster_Table[#All],16,FALSE)),"zCompany_AWRR not in Roster")</f>
        <v>Not in Sierra Roster</v>
      </c>
      <c r="T239" s="2">
        <f>IFERROR(DATE(YEAR(Veg_Table[[#This Row],[Created2]]),MONTH(Veg_Table[[#This Row],[Created2]]),DAY(Veg_Table[[#This Row],[Created2]])),DATE(2019,1,1))</f>
        <v>43866</v>
      </c>
      <c r="U239" s="3">
        <f>VALUE(SUBSTITUTE(Veg_Table[[#This Row],[Created]],",",""))</f>
        <v>43866.595717592601</v>
      </c>
      <c r="V239" s="3" t="str">
        <f ca="1">IFERROR(_xlfn.IFNA(CELL("contents",INDIRECT(_xlfn.CONCAT("Veg_Table_Production_Data!",ADDRESS(MATCH(_xlfn.MAXIFS(#REF!,#REF!,"="&amp;Veg_Table[[#This Row],[AUTO_ID]],#REF!,"&lt;"&amp;Veg_Table[[#This Row],[EVM_LAST_EDITED_Day]]),#REF!,0),COLUMN(#REF!),4,1,)))),""),"")</f>
        <v/>
      </c>
      <c r="W239" s="3" t="str">
        <f ca="1">IF(Veg_Table[[#This Row],[Previous_Prescription]]="","No",IF(Veg_Table[[#This Row],[Previous_Prescription]]=Veg_Table[[#This Row],[PRESCRIP]],"No","Yes"))</f>
        <v>No</v>
      </c>
      <c r="X239" s="3" t="str">
        <f>IF(Veg_Table[[#This Row],[EVM_LAST_EDITED_Day]]=Veg_Table[[#This Row],[Created_Day]],"New","Old")</f>
        <v>Old</v>
      </c>
      <c r="Y239" s="1">
        <f>IFERROR(IF(FIND("delete",LOWER(Veg_Table[[#This Row],[PI_COMMENTS]]))&gt;=1,1,0),0)</f>
        <v>0</v>
      </c>
      <c r="Z239" s="1" t="str">
        <f>_xlfn.IFNA(IF(Veg_Table[[#This Row],[EVM_LAST_EDITOR]]="","Yes",VLOOKUP(Veg_Table[[#This Row],[EVM_LAST_EDITOR]],Roster_Table[#All],15,FALSE)),"Yes")</f>
        <v>No</v>
      </c>
      <c r="AA23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39" s="1" t="str">
        <f>_xlfn.IFNA(VLOOKUP(Veg_Table[[#This Row],[EVM_LAST_EDITOR]],Roster_Table[#All],3,FALSE),"zAWRR Not in Roster")</f>
        <v>Roberto</v>
      </c>
      <c r="AC239" s="1" t="str">
        <f>_xlfn.IFNA(VLOOKUP(Veg_Table[[#This Row],[EVM_LAST_EDITOR]],Roster_Table[#All],2,FALSE),"zAWRR Not in Roster")</f>
        <v>Ayala</v>
      </c>
      <c r="AD239" s="1" t="str">
        <f>IF(_xlfn.CONCAT(Veg_Table[[#This Row],[First_Name]]," ",Veg_Table[[#This Row],[Last_Name]])="zAWRR Not in Roster zAWRR Not in Roster","zAWRR Not in Roster",_xlfn.CONCAT(Veg_Table[[#This Row],[First_Name]]," ",Veg_Table[[#This Row],[Last_Name]]))</f>
        <v>Roberto Ayala</v>
      </c>
      <c r="AE239">
        <v>1717498</v>
      </c>
      <c r="AF239" t="s">
        <v>4384</v>
      </c>
      <c r="AG239" t="s">
        <v>97</v>
      </c>
      <c r="AH239" t="s">
        <v>3386</v>
      </c>
      <c r="AI239" t="s">
        <v>3390</v>
      </c>
      <c r="AJ239" t="s">
        <v>820</v>
      </c>
      <c r="AK239" t="s">
        <v>28</v>
      </c>
      <c r="AL239" t="s">
        <v>22</v>
      </c>
      <c r="AM239" t="s">
        <v>38</v>
      </c>
      <c r="AN239" t="s">
        <v>25</v>
      </c>
      <c r="AO239" t="s">
        <v>25</v>
      </c>
      <c r="AP239">
        <v>22</v>
      </c>
      <c r="AQ239">
        <v>100</v>
      </c>
      <c r="AR239" t="s">
        <v>28</v>
      </c>
      <c r="AS239" t="s">
        <v>530</v>
      </c>
      <c r="AT239" t="s">
        <v>515</v>
      </c>
      <c r="AU239" t="s">
        <v>25</v>
      </c>
      <c r="AV239" t="s">
        <v>28</v>
      </c>
      <c r="AW239" t="s">
        <v>4002</v>
      </c>
      <c r="AX239" t="s">
        <v>987</v>
      </c>
      <c r="AY239" t="s">
        <v>1530</v>
      </c>
      <c r="AZ239">
        <v>5872407</v>
      </c>
      <c r="BA239" t="s">
        <v>42</v>
      </c>
      <c r="BB239" s="4">
        <v>43962.676479768517</v>
      </c>
      <c r="BC239" t="s">
        <v>28</v>
      </c>
      <c r="BD239" t="s">
        <v>29</v>
      </c>
      <c r="BF239" t="s">
        <v>28</v>
      </c>
      <c r="BG239" t="s">
        <v>987</v>
      </c>
      <c r="BH239" t="s">
        <v>1530</v>
      </c>
      <c r="BI239" s="3">
        <v>43963.684888124997</v>
      </c>
      <c r="BJ239" t="s">
        <v>3767</v>
      </c>
      <c r="BK239" s="30" t="s">
        <v>531</v>
      </c>
      <c r="BL239" s="3">
        <v>43963.684919340281</v>
      </c>
      <c r="BM239" t="s">
        <v>31</v>
      </c>
      <c r="BN239" t="s">
        <v>32</v>
      </c>
      <c r="BO239" t="s">
        <v>3387</v>
      </c>
      <c r="BP239" t="s">
        <v>3388</v>
      </c>
      <c r="BQ239" t="s">
        <v>852</v>
      </c>
      <c r="BR239" t="s">
        <v>28</v>
      </c>
      <c r="BS239" t="s">
        <v>28</v>
      </c>
      <c r="BT239" t="s">
        <v>2859</v>
      </c>
      <c r="BU239" s="3">
        <v>43866.595717592594</v>
      </c>
      <c r="BV239" t="s">
        <v>803</v>
      </c>
      <c r="BW239" s="3">
        <v>43963.73108568287</v>
      </c>
      <c r="BX239" t="s">
        <v>4385</v>
      </c>
      <c r="CG239"/>
      <c r="CH239"/>
      <c r="CI239"/>
      <c r="CY239"/>
      <c r="DA239"/>
      <c r="DE239"/>
      <c r="DF239"/>
    </row>
    <row r="240" spans="1:110" x14ac:dyDescent="0.25">
      <c r="A240" s="1">
        <f>IF(Veg_Table[[#This Row],[VP_STATUS]]="Hold",0,IF(OR(AND(Veg_Table[[#This Row],[PRESCRIP]]="NW_No Work",Veg_Table[[#This Row],[VP_STATUS]]&lt;&gt;"No Work Required Under EVM"),AND(Veg_Table[[#This Row],[VP_STATUS]]="No Work Required Under EVM",Veg_Table[[#This Row],[PRESCRIP]]&lt;&gt;"NW_No Work")),1,0))</f>
        <v>0</v>
      </c>
      <c r="B240" s="1">
        <f>IF(Veg_Table[[#This Row],[SPECIES]]="",1,0)</f>
        <v>0</v>
      </c>
      <c r="C240" s="1">
        <f>IF(Veg_Table[[#This Row],[DIAMETER]]="",1,0)</f>
        <v>0</v>
      </c>
      <c r="D240" s="1">
        <f>IF(Veg_Table[[#This Row],[HEIGHT]]="",1,0)</f>
        <v>0</v>
      </c>
      <c r="E24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40" s="1">
        <f>IF(AND(Veg_Table[[#This Row],[TAT_RESULT]]="ABATE",Veg_Table[[#This Row],[PRESCRIP]]="NW_No Work"),1,0)</f>
        <v>0</v>
      </c>
      <c r="G240" s="1">
        <f>IF(OR(Veg_Table[[#This Row],[Prescription R-Scale]]="NA",Veg_Table[[#This Row],[Diameter R-Scale]]="NA"),0,IF(Veg_Table[[#This Row],[Diameter R-Scale]]&lt;&gt;Veg_Table[[#This Row],[Prescription R-Scale]],1,0))</f>
        <v>0</v>
      </c>
      <c r="H240" s="1">
        <f>IF(OR(AND(Veg_Table[[#This Row],[PRESCRIP]]="BC_Br Rmv", Veg_Table[[#This Row],[WOOD_MAN]]&lt;&gt;"Not Needed"),AND(Veg_Table[[#This Row],[PRESCRIP]]="BCS_Br Rmv+Trt", Veg_Table[[#This Row],[WOOD_MAN]]&lt;&gt;"Not Needed")),1,0)</f>
        <v>0</v>
      </c>
      <c r="I240" s="1">
        <f ca="1">IF(AND(Veg_Table[[#This Row],[Prescription_Changed]]="Yes",Veg_Table[[#This Row],[TAT_RESULT]]=""),1,0)</f>
        <v>0</v>
      </c>
      <c r="J240" s="1">
        <f ca="1">SUM(Veg_Table[[#This Row],[Prescription and Status do not match]:[Prescription_Edited_And_TAT_Is_Blank]])</f>
        <v>1</v>
      </c>
      <c r="K240" s="1">
        <f ca="1">IF(Veg_Table[[#This Row],[Sum of Errors]]&gt;0,1,0)</f>
        <v>1</v>
      </c>
      <c r="L240" s="1">
        <f>1</f>
        <v>1</v>
      </c>
      <c r="M24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240" s="1">
        <f>IF(OR(MID(Veg_Table[[#This Row],[PRESCRIP]],2,1)="1",MID(Veg_Table[[#This Row],[PRESCRIP]],2,1)="2",MID(Veg_Table[[#This Row],[PRESCRIP]],2,1)="3",MID(Veg_Table[[#This Row],[PRESCRIP]],2,1)="4"),_xlfn.NUMBERVALUE(MID(Veg_Table[[#This Row],[PRESCRIP]],2,1)),"NA")</f>
        <v>1</v>
      </c>
      <c r="O240" s="1">
        <f>WEEKNUM(Veg_Table[[#This Row],[EVM_LAST_EDITED_Day]],2)</f>
        <v>20</v>
      </c>
      <c r="P240" s="25">
        <f>IFERROR(DATE(YEAR(Veg_Table[[#This Row],[EVM_LAST_EDITED2]]),MONTH(Veg_Table[[#This Row],[EVM_LAST_EDITED2]]),DAY(Veg_Table[[#This Row],[EVM_LAST_EDITED2]])),DATE(2019,1,1))</f>
        <v>43963</v>
      </c>
      <c r="Q240" s="3">
        <f>VALUE(SUBSTITUTE(Veg_Table[[#This Row],[EVM_LAST_EDITED]],",",""))</f>
        <v>43963.694200752303</v>
      </c>
      <c r="R240" s="1" t="str">
        <f>_xlfn.IFNA(IF(Veg_Table[[#This Row],[EVM_LAST_EDITOR]]="","zBlank EVM Last Editor",VLOOKUP(Veg_Table[[#This Row],[EVM_LAST_EDITOR]],Roster_Table[#All],4,FALSE)),"zAWRR Not in Roster")</f>
        <v>MOW</v>
      </c>
      <c r="S240" s="1" t="str">
        <f>_xlfn.IFNA(IF(Veg_Table[[#This Row],[EVM_LAST_EDITOR]]="","zBlank EVM Last Editor",VLOOKUP(Veg_Table[[#This Row],[EVM_LAST_EDITOR]],Roster_Table[#All],16,FALSE)),"zCompany_AWRR not in Roster")</f>
        <v>Not in Sierra Roster</v>
      </c>
      <c r="T240" s="2">
        <f>IFERROR(DATE(YEAR(Veg_Table[[#This Row],[Created2]]),MONTH(Veg_Table[[#This Row],[Created2]]),DAY(Veg_Table[[#This Row],[Created2]])),DATE(2019,1,1))</f>
        <v>43781</v>
      </c>
      <c r="U240" s="3">
        <f>VALUE(SUBSTITUTE(Veg_Table[[#This Row],[Created]],",",""))</f>
        <v>43781.595393518503</v>
      </c>
      <c r="V240" s="3" t="str">
        <f ca="1">IFERROR(_xlfn.IFNA(CELL("contents",INDIRECT(_xlfn.CONCAT("Veg_Table_Production_Data!",ADDRESS(MATCH(_xlfn.MAXIFS(#REF!,#REF!,"="&amp;Veg_Table[[#This Row],[AUTO_ID]],#REF!,"&lt;"&amp;Veg_Table[[#This Row],[EVM_LAST_EDITED_Day]]),#REF!,0),COLUMN(#REF!),4,1,)))),""),"")</f>
        <v/>
      </c>
      <c r="W240" s="3" t="str">
        <f ca="1">IF(Veg_Table[[#This Row],[Previous_Prescription]]="","No",IF(Veg_Table[[#This Row],[Previous_Prescription]]=Veg_Table[[#This Row],[PRESCRIP]],"No","Yes"))</f>
        <v>No</v>
      </c>
      <c r="X240" s="3" t="str">
        <f>IF(Veg_Table[[#This Row],[EVM_LAST_EDITED_Day]]=Veg_Table[[#This Row],[Created_Day]],"New","Old")</f>
        <v>Old</v>
      </c>
      <c r="Y240" s="1">
        <f>IFERROR(IF(FIND("delete",LOWER(Veg_Table[[#This Row],[PI_COMMENTS]]))&gt;=1,1,0),0)</f>
        <v>0</v>
      </c>
      <c r="Z240" s="1" t="str">
        <f>_xlfn.IFNA(IF(Veg_Table[[#This Row],[EVM_LAST_EDITOR]]="","Yes",VLOOKUP(Veg_Table[[#This Row],[EVM_LAST_EDITOR]],Roster_Table[#All],15,FALSE)),"Yes")</f>
        <v>No</v>
      </c>
      <c r="AA24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40" s="1" t="str">
        <f>_xlfn.IFNA(VLOOKUP(Veg_Table[[#This Row],[EVM_LAST_EDITOR]],Roster_Table[#All],3,FALSE),"zAWRR Not in Roster")</f>
        <v>Roberto</v>
      </c>
      <c r="AC240" s="1" t="str">
        <f>_xlfn.IFNA(VLOOKUP(Veg_Table[[#This Row],[EVM_LAST_EDITOR]],Roster_Table[#All],2,FALSE),"zAWRR Not in Roster")</f>
        <v>Ayala</v>
      </c>
      <c r="AD240" s="1" t="str">
        <f>IF(_xlfn.CONCAT(Veg_Table[[#This Row],[First_Name]]," ",Veg_Table[[#This Row],[Last_Name]])="zAWRR Not in Roster zAWRR Not in Roster","zAWRR Not in Roster",_xlfn.CONCAT(Veg_Table[[#This Row],[First_Name]]," ",Veg_Table[[#This Row],[Last_Name]]))</f>
        <v>Roberto Ayala</v>
      </c>
      <c r="AE240">
        <v>1692647</v>
      </c>
      <c r="AF240" t="s">
        <v>4513</v>
      </c>
      <c r="AG240" t="s">
        <v>97</v>
      </c>
      <c r="AH240" t="s">
        <v>4502</v>
      </c>
      <c r="AI240" t="s">
        <v>4503</v>
      </c>
      <c r="AJ240" t="s">
        <v>820</v>
      </c>
      <c r="AK240" t="s">
        <v>28</v>
      </c>
      <c r="AL240" t="s">
        <v>22</v>
      </c>
      <c r="AM240" t="s">
        <v>875</v>
      </c>
      <c r="AN240" t="s">
        <v>25</v>
      </c>
      <c r="AO240" t="s">
        <v>25</v>
      </c>
      <c r="AP240">
        <v>7</v>
      </c>
      <c r="AQ240">
        <v>40</v>
      </c>
      <c r="AR240" t="s">
        <v>28</v>
      </c>
      <c r="AS240" t="s">
        <v>485</v>
      </c>
      <c r="AT240" t="s">
        <v>522</v>
      </c>
      <c r="AU240" t="s">
        <v>25</v>
      </c>
      <c r="AV240" t="s">
        <v>28</v>
      </c>
      <c r="AW240" t="s">
        <v>4514</v>
      </c>
      <c r="AX240" t="s">
        <v>987</v>
      </c>
      <c r="AY240" t="s">
        <v>1530</v>
      </c>
      <c r="AZ240">
        <v>5872407</v>
      </c>
      <c r="BA240" t="s">
        <v>485</v>
      </c>
      <c r="BB240" s="4">
        <v>43963.69023965278</v>
      </c>
      <c r="BC240" t="s">
        <v>28</v>
      </c>
      <c r="BD240" t="s">
        <v>29</v>
      </c>
      <c r="BF240" t="s">
        <v>28</v>
      </c>
      <c r="BG240" t="s">
        <v>28</v>
      </c>
      <c r="BH240" t="s">
        <v>28</v>
      </c>
      <c r="BI240" s="3"/>
      <c r="BJ240" t="s">
        <v>4515</v>
      </c>
      <c r="BK240" s="30" t="s">
        <v>531</v>
      </c>
      <c r="BL240" s="3">
        <v>43963.694200752318</v>
      </c>
      <c r="BM240" t="s">
        <v>31</v>
      </c>
      <c r="BN240" t="s">
        <v>32</v>
      </c>
      <c r="BO240" t="s">
        <v>4506</v>
      </c>
      <c r="BP240" t="s">
        <v>4507</v>
      </c>
      <c r="BQ240" t="s">
        <v>1335</v>
      </c>
      <c r="BR240" t="s">
        <v>28</v>
      </c>
      <c r="BS240" t="s">
        <v>28</v>
      </c>
      <c r="BT240" t="s">
        <v>166</v>
      </c>
      <c r="BU240" s="3">
        <v>43781.595393518517</v>
      </c>
      <c r="BV240" t="s">
        <v>803</v>
      </c>
      <c r="BW240" s="3">
        <v>43963.73108568287</v>
      </c>
      <c r="BX240" t="s">
        <v>4516</v>
      </c>
      <c r="CG240"/>
      <c r="CH240"/>
      <c r="CI240"/>
      <c r="CY240"/>
      <c r="DA240"/>
      <c r="DE240"/>
      <c r="DF240"/>
    </row>
    <row r="241" spans="1:110" x14ac:dyDescent="0.25">
      <c r="A241" s="1">
        <f>IF(Veg_Table[[#This Row],[VP_STATUS]]="Hold",0,IF(OR(AND(Veg_Table[[#This Row],[PRESCRIP]]="NW_No Work",Veg_Table[[#This Row],[VP_STATUS]]&lt;&gt;"No Work Required Under EVM"),AND(Veg_Table[[#This Row],[VP_STATUS]]="No Work Required Under EVM",Veg_Table[[#This Row],[PRESCRIP]]&lt;&gt;"NW_No Work")),1,0))</f>
        <v>0</v>
      </c>
      <c r="B241" s="1">
        <f>IF(Veg_Table[[#This Row],[SPECIES]]="",1,0)</f>
        <v>0</v>
      </c>
      <c r="C241" s="1">
        <f>IF(Veg_Table[[#This Row],[DIAMETER]]="",1,0)</f>
        <v>0</v>
      </c>
      <c r="D241" s="1">
        <f>IF(Veg_Table[[#This Row],[HEIGHT]]="",1,0)</f>
        <v>0</v>
      </c>
      <c r="E24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41" s="1">
        <f>IF(AND(Veg_Table[[#This Row],[TAT_RESULT]]="ABATE",Veg_Table[[#This Row],[PRESCRIP]]="NW_No Work"),1,0)</f>
        <v>0</v>
      </c>
      <c r="G241" s="1">
        <f>IF(OR(Veg_Table[[#This Row],[Prescription R-Scale]]="NA",Veg_Table[[#This Row],[Diameter R-Scale]]="NA"),0,IF(Veg_Table[[#This Row],[Diameter R-Scale]]&lt;&gt;Veg_Table[[#This Row],[Prescription R-Scale]],1,0))</f>
        <v>0</v>
      </c>
      <c r="H241" s="1">
        <f>IF(OR(AND(Veg_Table[[#This Row],[PRESCRIP]]="BC_Br Rmv", Veg_Table[[#This Row],[WOOD_MAN]]&lt;&gt;"Not Needed"),AND(Veg_Table[[#This Row],[PRESCRIP]]="BCS_Br Rmv+Trt", Veg_Table[[#This Row],[WOOD_MAN]]&lt;&gt;"Not Needed")),1,0)</f>
        <v>0</v>
      </c>
      <c r="I241" s="1">
        <f ca="1">IF(AND(Veg_Table[[#This Row],[Prescription_Changed]]="Yes",Veg_Table[[#This Row],[TAT_RESULT]]=""),1,0)</f>
        <v>0</v>
      </c>
      <c r="J241" s="1">
        <f ca="1">SUM(Veg_Table[[#This Row],[Prescription and Status do not match]:[Prescription_Edited_And_TAT_Is_Blank]])</f>
        <v>1</v>
      </c>
      <c r="K241" s="1">
        <f ca="1">IF(Veg_Table[[#This Row],[Sum of Errors]]&gt;0,1,0)</f>
        <v>1</v>
      </c>
      <c r="L241" s="1">
        <f>1</f>
        <v>1</v>
      </c>
      <c r="M24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241" s="1">
        <f>IF(OR(MID(Veg_Table[[#This Row],[PRESCRIP]],2,1)="1",MID(Veg_Table[[#This Row],[PRESCRIP]],2,1)="2",MID(Veg_Table[[#This Row],[PRESCRIP]],2,1)="3",MID(Veg_Table[[#This Row],[PRESCRIP]],2,1)="4"),_xlfn.NUMBERVALUE(MID(Veg_Table[[#This Row],[PRESCRIP]],2,1)),"NA")</f>
        <v>1</v>
      </c>
      <c r="O241" s="1">
        <f>WEEKNUM(Veg_Table[[#This Row],[EVM_LAST_EDITED_Day]],2)</f>
        <v>20</v>
      </c>
      <c r="P241" s="25">
        <f>IFERROR(DATE(YEAR(Veg_Table[[#This Row],[EVM_LAST_EDITED2]]),MONTH(Veg_Table[[#This Row],[EVM_LAST_EDITED2]]),DAY(Veg_Table[[#This Row],[EVM_LAST_EDITED2]])),DATE(2019,1,1))</f>
        <v>43963</v>
      </c>
      <c r="Q241" s="3">
        <f>VALUE(SUBSTITUTE(Veg_Table[[#This Row],[EVM_LAST_EDITED]],",",""))</f>
        <v>43963.6948636343</v>
      </c>
      <c r="R241" s="1" t="str">
        <f>_xlfn.IFNA(IF(Veg_Table[[#This Row],[EVM_LAST_EDITOR]]="","zBlank EVM Last Editor",VLOOKUP(Veg_Table[[#This Row],[EVM_LAST_EDITOR]],Roster_Table[#All],4,FALSE)),"zAWRR Not in Roster")</f>
        <v>MOW</v>
      </c>
      <c r="S241" s="1" t="str">
        <f>_xlfn.IFNA(IF(Veg_Table[[#This Row],[EVM_LAST_EDITOR]]="","zBlank EVM Last Editor",VLOOKUP(Veg_Table[[#This Row],[EVM_LAST_EDITOR]],Roster_Table[#All],16,FALSE)),"zCompany_AWRR not in Roster")</f>
        <v>Not in Sierra Roster</v>
      </c>
      <c r="T241" s="2">
        <f>IFERROR(DATE(YEAR(Veg_Table[[#This Row],[Created2]]),MONTH(Veg_Table[[#This Row],[Created2]]),DAY(Veg_Table[[#This Row],[Created2]])),DATE(2019,1,1))</f>
        <v>43781</v>
      </c>
      <c r="U241" s="3">
        <f>VALUE(SUBSTITUTE(Veg_Table[[#This Row],[Created]],",",""))</f>
        <v>43781.591921296298</v>
      </c>
      <c r="V241" s="3" t="str">
        <f ca="1">IFERROR(_xlfn.IFNA(CELL("contents",INDIRECT(_xlfn.CONCAT("Veg_Table_Production_Data!",ADDRESS(MATCH(_xlfn.MAXIFS(#REF!,#REF!,"="&amp;Veg_Table[[#This Row],[AUTO_ID]],#REF!,"&lt;"&amp;Veg_Table[[#This Row],[EVM_LAST_EDITED_Day]]),#REF!,0),COLUMN(#REF!),4,1,)))),""),"")</f>
        <v/>
      </c>
      <c r="W241" s="3" t="str">
        <f ca="1">IF(Veg_Table[[#This Row],[Previous_Prescription]]="","No",IF(Veg_Table[[#This Row],[Previous_Prescription]]=Veg_Table[[#This Row],[PRESCRIP]],"No","Yes"))</f>
        <v>No</v>
      </c>
      <c r="X241" s="3" t="str">
        <f>IF(Veg_Table[[#This Row],[EVM_LAST_EDITED_Day]]=Veg_Table[[#This Row],[Created_Day]],"New","Old")</f>
        <v>Old</v>
      </c>
      <c r="Y241" s="1">
        <f>IFERROR(IF(FIND("delete",LOWER(Veg_Table[[#This Row],[PI_COMMENTS]]))&gt;=1,1,0),0)</f>
        <v>0</v>
      </c>
      <c r="Z241" s="1" t="str">
        <f>_xlfn.IFNA(IF(Veg_Table[[#This Row],[EVM_LAST_EDITOR]]="","Yes",VLOOKUP(Veg_Table[[#This Row],[EVM_LAST_EDITOR]],Roster_Table[#All],15,FALSE)),"Yes")</f>
        <v>No</v>
      </c>
      <c r="AA24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41" s="1" t="str">
        <f>_xlfn.IFNA(VLOOKUP(Veg_Table[[#This Row],[EVM_LAST_EDITOR]],Roster_Table[#All],3,FALSE),"zAWRR Not in Roster")</f>
        <v>Roberto</v>
      </c>
      <c r="AC241" s="1" t="str">
        <f>_xlfn.IFNA(VLOOKUP(Veg_Table[[#This Row],[EVM_LAST_EDITOR]],Roster_Table[#All],2,FALSE),"zAWRR Not in Roster")</f>
        <v>Ayala</v>
      </c>
      <c r="AD241" s="1" t="str">
        <f>IF(_xlfn.CONCAT(Veg_Table[[#This Row],[First_Name]]," ",Veg_Table[[#This Row],[Last_Name]])="zAWRR Not in Roster zAWRR Not in Roster","zAWRR Not in Roster",_xlfn.CONCAT(Veg_Table[[#This Row],[First_Name]]," ",Veg_Table[[#This Row],[Last_Name]]))</f>
        <v>Roberto Ayala</v>
      </c>
      <c r="AE241">
        <v>1692646</v>
      </c>
      <c r="AF241" t="s">
        <v>4509</v>
      </c>
      <c r="AG241" t="s">
        <v>97</v>
      </c>
      <c r="AH241" t="s">
        <v>4502</v>
      </c>
      <c r="AI241" t="s">
        <v>4503</v>
      </c>
      <c r="AJ241" t="s">
        <v>820</v>
      </c>
      <c r="AK241" t="s">
        <v>28</v>
      </c>
      <c r="AL241" t="s">
        <v>22</v>
      </c>
      <c r="AM241" t="s">
        <v>875</v>
      </c>
      <c r="AN241" t="s">
        <v>25</v>
      </c>
      <c r="AO241" t="s">
        <v>25</v>
      </c>
      <c r="AP241">
        <v>7</v>
      </c>
      <c r="AQ241">
        <v>42</v>
      </c>
      <c r="AR241" t="s">
        <v>28</v>
      </c>
      <c r="AS241" t="s">
        <v>485</v>
      </c>
      <c r="AT241" t="s">
        <v>522</v>
      </c>
      <c r="AU241" t="s">
        <v>25</v>
      </c>
      <c r="AV241" t="s">
        <v>28</v>
      </c>
      <c r="AW241" t="s">
        <v>4510</v>
      </c>
      <c r="AX241" t="s">
        <v>987</v>
      </c>
      <c r="AY241" t="s">
        <v>1530</v>
      </c>
      <c r="AZ241">
        <v>5872407</v>
      </c>
      <c r="BA241" t="s">
        <v>485</v>
      </c>
      <c r="BB241" s="4">
        <v>43963.694637650464</v>
      </c>
      <c r="BC241" t="s">
        <v>28</v>
      </c>
      <c r="BD241" t="s">
        <v>29</v>
      </c>
      <c r="BF241" t="s">
        <v>28</v>
      </c>
      <c r="BG241" t="s">
        <v>28</v>
      </c>
      <c r="BH241" t="s">
        <v>28</v>
      </c>
      <c r="BI241" s="3"/>
      <c r="BJ241" t="s">
        <v>4511</v>
      </c>
      <c r="BK241" s="30" t="s">
        <v>531</v>
      </c>
      <c r="BL241" s="3">
        <v>43963.694863634257</v>
      </c>
      <c r="BM241" t="s">
        <v>31</v>
      </c>
      <c r="BN241" t="s">
        <v>32</v>
      </c>
      <c r="BO241" t="s">
        <v>4506</v>
      </c>
      <c r="BP241" t="s">
        <v>4507</v>
      </c>
      <c r="BQ241" t="s">
        <v>1335</v>
      </c>
      <c r="BR241" t="s">
        <v>28</v>
      </c>
      <c r="BS241" t="s">
        <v>28</v>
      </c>
      <c r="BT241" t="s">
        <v>166</v>
      </c>
      <c r="BU241" s="3">
        <v>43781.591921296298</v>
      </c>
      <c r="BV241" t="s">
        <v>803</v>
      </c>
      <c r="BW241" s="3">
        <v>43963.73108568287</v>
      </c>
      <c r="BX241" t="s">
        <v>4512</v>
      </c>
      <c r="CG241"/>
      <c r="CH241"/>
      <c r="CI241"/>
      <c r="CY241"/>
      <c r="DA241"/>
      <c r="DE241"/>
      <c r="DF241"/>
    </row>
    <row r="242" spans="1:110" x14ac:dyDescent="0.25">
      <c r="A242" s="1">
        <f>IF(Veg_Table[[#This Row],[VP_STATUS]]="Hold",0,IF(OR(AND(Veg_Table[[#This Row],[PRESCRIP]]="NW_No Work",Veg_Table[[#This Row],[VP_STATUS]]&lt;&gt;"No Work Required Under EVM"),AND(Veg_Table[[#This Row],[VP_STATUS]]="No Work Required Under EVM",Veg_Table[[#This Row],[PRESCRIP]]&lt;&gt;"NW_No Work")),1,0))</f>
        <v>0</v>
      </c>
      <c r="B242" s="1">
        <f>IF(Veg_Table[[#This Row],[SPECIES]]="",1,0)</f>
        <v>0</v>
      </c>
      <c r="C242" s="1">
        <f>IF(Veg_Table[[#This Row],[DIAMETER]]="",1,0)</f>
        <v>0</v>
      </c>
      <c r="D242" s="1">
        <f>IF(Veg_Table[[#This Row],[HEIGHT]]="",1,0)</f>
        <v>0</v>
      </c>
      <c r="E24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42" s="1">
        <f>IF(AND(Veg_Table[[#This Row],[TAT_RESULT]]="ABATE",Veg_Table[[#This Row],[PRESCRIP]]="NW_No Work"),1,0)</f>
        <v>0</v>
      </c>
      <c r="G242" s="1">
        <f>IF(OR(Veg_Table[[#This Row],[Prescription R-Scale]]="NA",Veg_Table[[#This Row],[Diameter R-Scale]]="NA"),0,IF(Veg_Table[[#This Row],[Diameter R-Scale]]&lt;&gt;Veg_Table[[#This Row],[Prescription R-Scale]],1,0))</f>
        <v>0</v>
      </c>
      <c r="H242" s="1">
        <f>IF(OR(AND(Veg_Table[[#This Row],[PRESCRIP]]="BC_Br Rmv", Veg_Table[[#This Row],[WOOD_MAN]]&lt;&gt;"Not Needed"),AND(Veg_Table[[#This Row],[PRESCRIP]]="BCS_Br Rmv+Trt", Veg_Table[[#This Row],[WOOD_MAN]]&lt;&gt;"Not Needed")),1,0)</f>
        <v>0</v>
      </c>
      <c r="I242" s="1">
        <f ca="1">IF(AND(Veg_Table[[#This Row],[Prescription_Changed]]="Yes",Veg_Table[[#This Row],[TAT_RESULT]]=""),1,0)</f>
        <v>0</v>
      </c>
      <c r="J242" s="1">
        <f ca="1">SUM(Veg_Table[[#This Row],[Prescription and Status do not match]:[Prescription_Edited_And_TAT_Is_Blank]])</f>
        <v>1</v>
      </c>
      <c r="K242" s="1">
        <f ca="1">IF(Veg_Table[[#This Row],[Sum of Errors]]&gt;0,1,0)</f>
        <v>1</v>
      </c>
      <c r="L242" s="1">
        <f>1</f>
        <v>1</v>
      </c>
      <c r="M24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242" s="1">
        <f>IF(OR(MID(Veg_Table[[#This Row],[PRESCRIP]],2,1)="1",MID(Veg_Table[[#This Row],[PRESCRIP]],2,1)="2",MID(Veg_Table[[#This Row],[PRESCRIP]],2,1)="3",MID(Veg_Table[[#This Row],[PRESCRIP]],2,1)="4"),_xlfn.NUMBERVALUE(MID(Veg_Table[[#This Row],[PRESCRIP]],2,1)),"NA")</f>
        <v>4</v>
      </c>
      <c r="O242" s="1">
        <f>WEEKNUM(Veg_Table[[#This Row],[EVM_LAST_EDITED_Day]],2)</f>
        <v>20</v>
      </c>
      <c r="P242" s="25">
        <f>IFERROR(DATE(YEAR(Veg_Table[[#This Row],[EVM_LAST_EDITED2]]),MONTH(Veg_Table[[#This Row],[EVM_LAST_EDITED2]]),DAY(Veg_Table[[#This Row],[EVM_LAST_EDITED2]])),DATE(2019,1,1))</f>
        <v>43963</v>
      </c>
      <c r="Q242" s="3">
        <f>VALUE(SUBSTITUTE(Veg_Table[[#This Row],[EVM_LAST_EDITED]],",",""))</f>
        <v>43963.695437407398</v>
      </c>
      <c r="R242" s="1" t="str">
        <f>_xlfn.IFNA(IF(Veg_Table[[#This Row],[EVM_LAST_EDITOR]]="","zBlank EVM Last Editor",VLOOKUP(Veg_Table[[#This Row],[EVM_LAST_EDITOR]],Roster_Table[#All],4,FALSE)),"zAWRR Not in Roster")</f>
        <v>MOW</v>
      </c>
      <c r="S242" s="1" t="str">
        <f>_xlfn.IFNA(IF(Veg_Table[[#This Row],[EVM_LAST_EDITOR]]="","zBlank EVM Last Editor",VLOOKUP(Veg_Table[[#This Row],[EVM_LAST_EDITOR]],Roster_Table[#All],16,FALSE)),"zCompany_AWRR not in Roster")</f>
        <v>Not in Sierra Roster</v>
      </c>
      <c r="T242" s="2">
        <f>IFERROR(DATE(YEAR(Veg_Table[[#This Row],[Created2]]),MONTH(Veg_Table[[#This Row],[Created2]]),DAY(Veg_Table[[#This Row],[Created2]])),DATE(2019,1,1))</f>
        <v>43781</v>
      </c>
      <c r="U242" s="3">
        <f>VALUE(SUBSTITUTE(Veg_Table[[#This Row],[Created]],",",""))</f>
        <v>43781.563009259298</v>
      </c>
      <c r="V242" s="3" t="str">
        <f ca="1">IFERROR(_xlfn.IFNA(CELL("contents",INDIRECT(_xlfn.CONCAT("Veg_Table_Production_Data!",ADDRESS(MATCH(_xlfn.MAXIFS(#REF!,#REF!,"="&amp;Veg_Table[[#This Row],[AUTO_ID]],#REF!,"&lt;"&amp;Veg_Table[[#This Row],[EVM_LAST_EDITED_Day]]),#REF!,0),COLUMN(#REF!),4,1,)))),""),"")</f>
        <v/>
      </c>
      <c r="W242" s="3" t="str">
        <f ca="1">IF(Veg_Table[[#This Row],[Previous_Prescription]]="","No",IF(Veg_Table[[#This Row],[Previous_Prescription]]=Veg_Table[[#This Row],[PRESCRIP]],"No","Yes"))</f>
        <v>No</v>
      </c>
      <c r="X242" s="3" t="str">
        <f>IF(Veg_Table[[#This Row],[EVM_LAST_EDITED_Day]]=Veg_Table[[#This Row],[Created_Day]],"New","Old")</f>
        <v>Old</v>
      </c>
      <c r="Y242" s="1">
        <f>IFERROR(IF(FIND("delete",LOWER(Veg_Table[[#This Row],[PI_COMMENTS]]))&gt;=1,1,0),0)</f>
        <v>0</v>
      </c>
      <c r="Z242" s="1" t="str">
        <f>_xlfn.IFNA(IF(Veg_Table[[#This Row],[EVM_LAST_EDITOR]]="","Yes",VLOOKUP(Veg_Table[[#This Row],[EVM_LAST_EDITOR]],Roster_Table[#All],15,FALSE)),"Yes")</f>
        <v>No</v>
      </c>
      <c r="AA24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42" s="1" t="str">
        <f>_xlfn.IFNA(VLOOKUP(Veg_Table[[#This Row],[EVM_LAST_EDITOR]],Roster_Table[#All],3,FALSE),"zAWRR Not in Roster")</f>
        <v>Roberto</v>
      </c>
      <c r="AC242" s="1" t="str">
        <f>_xlfn.IFNA(VLOOKUP(Veg_Table[[#This Row],[EVM_LAST_EDITOR]],Roster_Table[#All],2,FALSE),"zAWRR Not in Roster")</f>
        <v>Ayala</v>
      </c>
      <c r="AD242" s="1" t="str">
        <f>IF(_xlfn.CONCAT(Veg_Table[[#This Row],[First_Name]]," ",Veg_Table[[#This Row],[Last_Name]])="zAWRR Not in Roster zAWRR Not in Roster","zAWRR Not in Roster",_xlfn.CONCAT(Veg_Table[[#This Row],[First_Name]]," ",Veg_Table[[#This Row],[Last_Name]]))</f>
        <v>Roberto Ayala</v>
      </c>
      <c r="AE242">
        <v>1692277</v>
      </c>
      <c r="AF242" t="s">
        <v>4501</v>
      </c>
      <c r="AG242" t="s">
        <v>97</v>
      </c>
      <c r="AH242" t="s">
        <v>4502</v>
      </c>
      <c r="AI242" t="s">
        <v>4503</v>
      </c>
      <c r="AJ242" t="s">
        <v>820</v>
      </c>
      <c r="AK242" t="s">
        <v>28</v>
      </c>
      <c r="AL242" t="s">
        <v>372</v>
      </c>
      <c r="AM242" t="s">
        <v>23</v>
      </c>
      <c r="AN242" t="s">
        <v>25</v>
      </c>
      <c r="AO242" t="s">
        <v>25</v>
      </c>
      <c r="AP242">
        <v>47</v>
      </c>
      <c r="AQ242">
        <v>40</v>
      </c>
      <c r="AR242" t="s">
        <v>28</v>
      </c>
      <c r="AS242" t="s">
        <v>905</v>
      </c>
      <c r="AT242" t="s">
        <v>522</v>
      </c>
      <c r="AU242" t="s">
        <v>25</v>
      </c>
      <c r="AV242" t="s">
        <v>28</v>
      </c>
      <c r="AW242" t="s">
        <v>4504</v>
      </c>
      <c r="AX242" t="s">
        <v>987</v>
      </c>
      <c r="AY242" t="s">
        <v>28</v>
      </c>
      <c r="AZ242">
        <v>5872407</v>
      </c>
      <c r="BA242" t="s">
        <v>905</v>
      </c>
      <c r="BB242" s="4">
        <v>43963.695241215275</v>
      </c>
      <c r="BC242" t="s">
        <v>28</v>
      </c>
      <c r="BD242" t="s">
        <v>29</v>
      </c>
      <c r="BF242" t="s">
        <v>28</v>
      </c>
      <c r="BG242" t="s">
        <v>28</v>
      </c>
      <c r="BH242" t="s">
        <v>28</v>
      </c>
      <c r="BI242" s="3"/>
      <c r="BJ242" t="s">
        <v>4505</v>
      </c>
      <c r="BK242" s="30" t="s">
        <v>531</v>
      </c>
      <c r="BL242" s="3">
        <v>43963.695437407405</v>
      </c>
      <c r="BM242" t="s">
        <v>31</v>
      </c>
      <c r="BN242" t="s">
        <v>32</v>
      </c>
      <c r="BO242" t="s">
        <v>4506</v>
      </c>
      <c r="BP242" t="s">
        <v>4507</v>
      </c>
      <c r="BQ242" t="s">
        <v>1335</v>
      </c>
      <c r="BR242" t="s">
        <v>28</v>
      </c>
      <c r="BS242" t="s">
        <v>28</v>
      </c>
      <c r="BT242" t="s">
        <v>140</v>
      </c>
      <c r="BU242" s="3">
        <v>43781.563009259262</v>
      </c>
      <c r="BV242" t="s">
        <v>803</v>
      </c>
      <c r="BW242" s="3">
        <v>43963.73108568287</v>
      </c>
      <c r="BX242" t="s">
        <v>4508</v>
      </c>
      <c r="CG242"/>
      <c r="CH242"/>
      <c r="CI242"/>
      <c r="CY242"/>
      <c r="DA242"/>
      <c r="DE242"/>
      <c r="DF242"/>
    </row>
    <row r="243" spans="1:110" x14ac:dyDescent="0.25">
      <c r="A243" s="1">
        <f>IF(Veg_Table[[#This Row],[VP_STATUS]]="Hold",0,IF(OR(AND(Veg_Table[[#This Row],[PRESCRIP]]="NW_No Work",Veg_Table[[#This Row],[VP_STATUS]]&lt;&gt;"No Work Required Under EVM"),AND(Veg_Table[[#This Row],[VP_STATUS]]="No Work Required Under EVM",Veg_Table[[#This Row],[PRESCRIP]]&lt;&gt;"NW_No Work")),1,0))</f>
        <v>0</v>
      </c>
      <c r="B243" s="1">
        <f>IF(Veg_Table[[#This Row],[SPECIES]]="",1,0)</f>
        <v>0</v>
      </c>
      <c r="C243" s="1">
        <f>IF(Veg_Table[[#This Row],[DIAMETER]]="",1,0)</f>
        <v>0</v>
      </c>
      <c r="D243" s="1">
        <f>IF(Veg_Table[[#This Row],[HEIGHT]]="",1,0)</f>
        <v>0</v>
      </c>
      <c r="E24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43" s="1">
        <f>IF(AND(Veg_Table[[#This Row],[TAT_RESULT]]="ABATE",Veg_Table[[#This Row],[PRESCRIP]]="NW_No Work"),1,0)</f>
        <v>0</v>
      </c>
      <c r="G243" s="1">
        <f>IF(OR(Veg_Table[[#This Row],[Prescription R-Scale]]="NA",Veg_Table[[#This Row],[Diameter R-Scale]]="NA"),0,IF(Veg_Table[[#This Row],[Diameter R-Scale]]&lt;&gt;Veg_Table[[#This Row],[Prescription R-Scale]],1,0))</f>
        <v>0</v>
      </c>
      <c r="H243" s="1">
        <f>IF(OR(AND(Veg_Table[[#This Row],[PRESCRIP]]="BC_Br Rmv", Veg_Table[[#This Row],[WOOD_MAN]]&lt;&gt;"Not Needed"),AND(Veg_Table[[#This Row],[PRESCRIP]]="BCS_Br Rmv+Trt", Veg_Table[[#This Row],[WOOD_MAN]]&lt;&gt;"Not Needed")),1,0)</f>
        <v>0</v>
      </c>
      <c r="I243" s="1">
        <f ca="1">IF(AND(Veg_Table[[#This Row],[Prescription_Changed]]="Yes",Veg_Table[[#This Row],[TAT_RESULT]]=""),1,0)</f>
        <v>0</v>
      </c>
      <c r="J243" s="1">
        <f ca="1">SUM(Veg_Table[[#This Row],[Prescription and Status do not match]:[Prescription_Edited_And_TAT_Is_Blank]])</f>
        <v>1</v>
      </c>
      <c r="K243" s="1">
        <f ca="1">IF(Veg_Table[[#This Row],[Sum of Errors]]&gt;0,1,0)</f>
        <v>1</v>
      </c>
      <c r="L243" s="1">
        <f>1</f>
        <v>1</v>
      </c>
      <c r="M24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243" s="1">
        <f>IF(OR(MID(Veg_Table[[#This Row],[PRESCRIP]],2,1)="1",MID(Veg_Table[[#This Row],[PRESCRIP]],2,1)="2",MID(Veg_Table[[#This Row],[PRESCRIP]],2,1)="3",MID(Veg_Table[[#This Row],[PRESCRIP]],2,1)="4"),_xlfn.NUMBERVALUE(MID(Veg_Table[[#This Row],[PRESCRIP]],2,1)),"NA")</f>
        <v>2</v>
      </c>
      <c r="O243" s="1">
        <f>WEEKNUM(Veg_Table[[#This Row],[EVM_LAST_EDITED_Day]],2)</f>
        <v>20</v>
      </c>
      <c r="P243" s="25">
        <f>IFERROR(DATE(YEAR(Veg_Table[[#This Row],[EVM_LAST_EDITED2]]),MONTH(Veg_Table[[#This Row],[EVM_LAST_EDITED2]]),DAY(Veg_Table[[#This Row],[EVM_LAST_EDITED2]])),DATE(2019,1,1))</f>
        <v>43963</v>
      </c>
      <c r="Q243" s="3">
        <f>VALUE(SUBSTITUTE(Veg_Table[[#This Row],[EVM_LAST_EDITED]],",",""))</f>
        <v>43963.697792083301</v>
      </c>
      <c r="R243" s="1" t="str">
        <f>_xlfn.IFNA(IF(Veg_Table[[#This Row],[EVM_LAST_EDITOR]]="","zBlank EVM Last Editor",VLOOKUP(Veg_Table[[#This Row],[EVM_LAST_EDITOR]],Roster_Table[#All],4,FALSE)),"zAWRR Not in Roster")</f>
        <v>MOW</v>
      </c>
      <c r="S243" s="1" t="str">
        <f>_xlfn.IFNA(IF(Veg_Table[[#This Row],[EVM_LAST_EDITOR]]="","zBlank EVM Last Editor",VLOOKUP(Veg_Table[[#This Row],[EVM_LAST_EDITOR]],Roster_Table[#All],16,FALSE)),"zCompany_AWRR not in Roster")</f>
        <v>Not in Sierra Roster</v>
      </c>
      <c r="T243" s="2">
        <f>IFERROR(DATE(YEAR(Veg_Table[[#This Row],[Created2]]),MONTH(Veg_Table[[#This Row],[Created2]]),DAY(Veg_Table[[#This Row],[Created2]])),DATE(2019,1,1))</f>
        <v>43782</v>
      </c>
      <c r="U243" s="3">
        <f>VALUE(SUBSTITUTE(Veg_Table[[#This Row],[Created]],",",""))</f>
        <v>43782.552650463003</v>
      </c>
      <c r="V243" s="3" t="str">
        <f ca="1">IFERROR(_xlfn.IFNA(CELL("contents",INDIRECT(_xlfn.CONCAT("Veg_Table_Production_Data!",ADDRESS(MATCH(_xlfn.MAXIFS(#REF!,#REF!,"="&amp;Veg_Table[[#This Row],[AUTO_ID]],#REF!,"&lt;"&amp;Veg_Table[[#This Row],[EVM_LAST_EDITED_Day]]),#REF!,0),COLUMN(#REF!),4,1,)))),""),"")</f>
        <v/>
      </c>
      <c r="W243" s="3" t="str">
        <f ca="1">IF(Veg_Table[[#This Row],[Previous_Prescription]]="","No",IF(Veg_Table[[#This Row],[Previous_Prescription]]=Veg_Table[[#This Row],[PRESCRIP]],"No","Yes"))</f>
        <v>No</v>
      </c>
      <c r="X243" s="3" t="str">
        <f>IF(Veg_Table[[#This Row],[EVM_LAST_EDITED_Day]]=Veg_Table[[#This Row],[Created_Day]],"New","Old")</f>
        <v>Old</v>
      </c>
      <c r="Y243" s="1">
        <f>IFERROR(IF(FIND("delete",LOWER(Veg_Table[[#This Row],[PI_COMMENTS]]))&gt;=1,1,0),0)</f>
        <v>0</v>
      </c>
      <c r="Z243" s="1" t="str">
        <f>_xlfn.IFNA(IF(Veg_Table[[#This Row],[EVM_LAST_EDITOR]]="","Yes",VLOOKUP(Veg_Table[[#This Row],[EVM_LAST_EDITOR]],Roster_Table[#All],15,FALSE)),"Yes")</f>
        <v>No</v>
      </c>
      <c r="AA24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43" s="1" t="str">
        <f>_xlfn.IFNA(VLOOKUP(Veg_Table[[#This Row],[EVM_LAST_EDITOR]],Roster_Table[#All],3,FALSE),"zAWRR Not in Roster")</f>
        <v>Roberto</v>
      </c>
      <c r="AC243" s="1" t="str">
        <f>_xlfn.IFNA(VLOOKUP(Veg_Table[[#This Row],[EVM_LAST_EDITOR]],Roster_Table[#All],2,FALSE),"zAWRR Not in Roster")</f>
        <v>Ayala</v>
      </c>
      <c r="AD243" s="1" t="str">
        <f>IF(_xlfn.CONCAT(Veg_Table[[#This Row],[First_Name]]," ",Veg_Table[[#This Row],[Last_Name]])="zAWRR Not in Roster zAWRR Not in Roster","zAWRR Not in Roster",_xlfn.CONCAT(Veg_Table[[#This Row],[First_Name]]," ",Veg_Table[[#This Row],[Last_Name]]))</f>
        <v>Roberto Ayala</v>
      </c>
      <c r="AE243">
        <v>1693310</v>
      </c>
      <c r="AF243" t="s">
        <v>4517</v>
      </c>
      <c r="AG243" t="s">
        <v>97</v>
      </c>
      <c r="AH243" t="s">
        <v>2188</v>
      </c>
      <c r="AI243" t="s">
        <v>4328</v>
      </c>
      <c r="AJ243" t="s">
        <v>820</v>
      </c>
      <c r="AK243" t="s">
        <v>833</v>
      </c>
      <c r="AL243" t="s">
        <v>368</v>
      </c>
      <c r="AM243" t="s">
        <v>46</v>
      </c>
      <c r="AN243" t="s">
        <v>25</v>
      </c>
      <c r="AO243" t="s">
        <v>25</v>
      </c>
      <c r="AP243">
        <v>15</v>
      </c>
      <c r="AQ243">
        <v>35</v>
      </c>
      <c r="AR243" t="s">
        <v>28</v>
      </c>
      <c r="AS243" t="s">
        <v>985</v>
      </c>
      <c r="AT243" t="s">
        <v>522</v>
      </c>
      <c r="AU243" t="s">
        <v>25</v>
      </c>
      <c r="AV243" t="s">
        <v>28</v>
      </c>
      <c r="AW243" t="s">
        <v>4518</v>
      </c>
      <c r="AX243" t="s">
        <v>987</v>
      </c>
      <c r="AY243" t="s">
        <v>1530</v>
      </c>
      <c r="AZ243">
        <v>5866905</v>
      </c>
      <c r="BA243" t="s">
        <v>985</v>
      </c>
      <c r="BB243" s="4">
        <v>43963.697607141206</v>
      </c>
      <c r="BC243" t="s">
        <v>28</v>
      </c>
      <c r="BD243" t="s">
        <v>29</v>
      </c>
      <c r="BF243" t="s">
        <v>28</v>
      </c>
      <c r="BG243" t="s">
        <v>28</v>
      </c>
      <c r="BH243" t="s">
        <v>28</v>
      </c>
      <c r="BI243" s="3"/>
      <c r="BJ243" t="s">
        <v>1831</v>
      </c>
      <c r="BK243" s="30" t="s">
        <v>531</v>
      </c>
      <c r="BL243" s="3">
        <v>43963.697792083331</v>
      </c>
      <c r="BM243" t="s">
        <v>31</v>
      </c>
      <c r="BN243" t="s">
        <v>32</v>
      </c>
      <c r="BO243" t="s">
        <v>4519</v>
      </c>
      <c r="BP243" t="s">
        <v>2190</v>
      </c>
      <c r="BQ243" t="s">
        <v>991</v>
      </c>
      <c r="BR243" t="s">
        <v>28</v>
      </c>
      <c r="BS243" t="s">
        <v>28</v>
      </c>
      <c r="BT243" t="s">
        <v>214</v>
      </c>
      <c r="BU243" s="3">
        <v>43782.55265046296</v>
      </c>
      <c r="BV243" t="s">
        <v>803</v>
      </c>
      <c r="BW243" s="3">
        <v>43963.73108568287</v>
      </c>
      <c r="BX243" t="s">
        <v>4520</v>
      </c>
      <c r="CG243"/>
      <c r="CH243"/>
      <c r="CI243"/>
      <c r="CY243"/>
      <c r="DA243"/>
      <c r="DE243"/>
      <c r="DF243"/>
    </row>
    <row r="244" spans="1:110" x14ac:dyDescent="0.25">
      <c r="A244" s="1">
        <f>IF(Veg_Table[[#This Row],[VP_STATUS]]="Hold",0,IF(OR(AND(Veg_Table[[#This Row],[PRESCRIP]]="NW_No Work",Veg_Table[[#This Row],[VP_STATUS]]&lt;&gt;"No Work Required Under EVM"),AND(Veg_Table[[#This Row],[VP_STATUS]]="No Work Required Under EVM",Veg_Table[[#This Row],[PRESCRIP]]&lt;&gt;"NW_No Work")),1,0))</f>
        <v>0</v>
      </c>
      <c r="B244" s="1">
        <f>IF(Veg_Table[[#This Row],[SPECIES]]="",1,0)</f>
        <v>0</v>
      </c>
      <c r="C244" s="1">
        <f>IF(Veg_Table[[#This Row],[DIAMETER]]="",1,0)</f>
        <v>0</v>
      </c>
      <c r="D244" s="1">
        <f>IF(Veg_Table[[#This Row],[HEIGHT]]="",1,0)</f>
        <v>0</v>
      </c>
      <c r="E24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44" s="1">
        <f>IF(AND(Veg_Table[[#This Row],[TAT_RESULT]]="ABATE",Veg_Table[[#This Row],[PRESCRIP]]="NW_No Work"),1,0)</f>
        <v>0</v>
      </c>
      <c r="G244" s="1">
        <f>IF(OR(Veg_Table[[#This Row],[Prescription R-Scale]]="NA",Veg_Table[[#This Row],[Diameter R-Scale]]="NA"),0,IF(Veg_Table[[#This Row],[Diameter R-Scale]]&lt;&gt;Veg_Table[[#This Row],[Prescription R-Scale]],1,0))</f>
        <v>0</v>
      </c>
      <c r="H244" s="1">
        <f>IF(OR(AND(Veg_Table[[#This Row],[PRESCRIP]]="BC_Br Rmv", Veg_Table[[#This Row],[WOOD_MAN]]&lt;&gt;"Not Needed"),AND(Veg_Table[[#This Row],[PRESCRIP]]="BCS_Br Rmv+Trt", Veg_Table[[#This Row],[WOOD_MAN]]&lt;&gt;"Not Needed")),1,0)</f>
        <v>0</v>
      </c>
      <c r="I244" s="1">
        <f ca="1">IF(AND(Veg_Table[[#This Row],[Prescription_Changed]]="Yes",Veg_Table[[#This Row],[TAT_RESULT]]=""),1,0)</f>
        <v>0</v>
      </c>
      <c r="J244" s="1">
        <f ca="1">SUM(Veg_Table[[#This Row],[Prescription and Status do not match]:[Prescription_Edited_And_TAT_Is_Blank]])</f>
        <v>1</v>
      </c>
      <c r="K244" s="1">
        <f ca="1">IF(Veg_Table[[#This Row],[Sum of Errors]]&gt;0,1,0)</f>
        <v>1</v>
      </c>
      <c r="L244" s="1">
        <f>1</f>
        <v>1</v>
      </c>
      <c r="M24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244" s="1">
        <f>IF(OR(MID(Veg_Table[[#This Row],[PRESCRIP]],2,1)="1",MID(Veg_Table[[#This Row],[PRESCRIP]],2,1)="2",MID(Veg_Table[[#This Row],[PRESCRIP]],2,1)="3",MID(Veg_Table[[#This Row],[PRESCRIP]],2,1)="4"),_xlfn.NUMBERVALUE(MID(Veg_Table[[#This Row],[PRESCRIP]],2,1)),"NA")</f>
        <v>1</v>
      </c>
      <c r="O244" s="1">
        <f>WEEKNUM(Veg_Table[[#This Row],[EVM_LAST_EDITED_Day]],2)</f>
        <v>20</v>
      </c>
      <c r="P244" s="25">
        <f>IFERROR(DATE(YEAR(Veg_Table[[#This Row],[EVM_LAST_EDITED2]]),MONTH(Veg_Table[[#This Row],[EVM_LAST_EDITED2]]),DAY(Veg_Table[[#This Row],[EVM_LAST_EDITED2]])),DATE(2019,1,1))</f>
        <v>43963</v>
      </c>
      <c r="Q244" s="3">
        <f>VALUE(SUBSTITUTE(Veg_Table[[#This Row],[EVM_LAST_EDITED]],",",""))</f>
        <v>43963.69874</v>
      </c>
      <c r="R244" s="1" t="str">
        <f>_xlfn.IFNA(IF(Veg_Table[[#This Row],[EVM_LAST_EDITOR]]="","zBlank EVM Last Editor",VLOOKUP(Veg_Table[[#This Row],[EVM_LAST_EDITOR]],Roster_Table[#All],4,FALSE)),"zAWRR Not in Roster")</f>
        <v>MOW</v>
      </c>
      <c r="S244" s="1" t="str">
        <f>_xlfn.IFNA(IF(Veg_Table[[#This Row],[EVM_LAST_EDITOR]]="","zBlank EVM Last Editor",VLOOKUP(Veg_Table[[#This Row],[EVM_LAST_EDITOR]],Roster_Table[#All],16,FALSE)),"zCompany_AWRR not in Roster")</f>
        <v>Not in Sierra Roster</v>
      </c>
      <c r="T244" s="2">
        <f>IFERROR(DATE(YEAR(Veg_Table[[#This Row],[Created2]]),MONTH(Veg_Table[[#This Row],[Created2]]),DAY(Veg_Table[[#This Row],[Created2]])),DATE(2019,1,1))</f>
        <v>43819</v>
      </c>
      <c r="U244" s="3">
        <f>VALUE(SUBSTITUTE(Veg_Table[[#This Row],[Created]],",",""))</f>
        <v>43819.5491666667</v>
      </c>
      <c r="V244" s="3" t="str">
        <f ca="1">IFERROR(_xlfn.IFNA(CELL("contents",INDIRECT(_xlfn.CONCAT("Veg_Table_Production_Data!",ADDRESS(MATCH(_xlfn.MAXIFS(#REF!,#REF!,"="&amp;Veg_Table[[#This Row],[AUTO_ID]],#REF!,"&lt;"&amp;Veg_Table[[#This Row],[EVM_LAST_EDITED_Day]]),#REF!,0),COLUMN(#REF!),4,1,)))),""),"")</f>
        <v/>
      </c>
      <c r="W244" s="3" t="str">
        <f ca="1">IF(Veg_Table[[#This Row],[Previous_Prescription]]="","No",IF(Veg_Table[[#This Row],[Previous_Prescription]]=Veg_Table[[#This Row],[PRESCRIP]],"No","Yes"))</f>
        <v>No</v>
      </c>
      <c r="X244" s="3" t="str">
        <f>IF(Veg_Table[[#This Row],[EVM_LAST_EDITED_Day]]=Veg_Table[[#This Row],[Created_Day]],"New","Old")</f>
        <v>Old</v>
      </c>
      <c r="Y244" s="1">
        <f>IFERROR(IF(FIND("delete",LOWER(Veg_Table[[#This Row],[PI_COMMENTS]]))&gt;=1,1,0),0)</f>
        <v>0</v>
      </c>
      <c r="Z244" s="1" t="str">
        <f>_xlfn.IFNA(IF(Veg_Table[[#This Row],[EVM_LAST_EDITOR]]="","Yes",VLOOKUP(Veg_Table[[#This Row],[EVM_LAST_EDITOR]],Roster_Table[#All],15,FALSE)),"Yes")</f>
        <v>No</v>
      </c>
      <c r="AA24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44" s="1" t="str">
        <f>_xlfn.IFNA(VLOOKUP(Veg_Table[[#This Row],[EVM_LAST_EDITOR]],Roster_Table[#All],3,FALSE),"zAWRR Not in Roster")</f>
        <v>Roberto</v>
      </c>
      <c r="AC244" s="1" t="str">
        <f>_xlfn.IFNA(VLOOKUP(Veg_Table[[#This Row],[EVM_LAST_EDITOR]],Roster_Table[#All],2,FALSE),"zAWRR Not in Roster")</f>
        <v>Ayala</v>
      </c>
      <c r="AD244" s="1" t="str">
        <f>IF(_xlfn.CONCAT(Veg_Table[[#This Row],[First_Name]]," ",Veg_Table[[#This Row],[Last_Name]])="zAWRR Not in Roster zAWRR Not in Roster","zAWRR Not in Roster",_xlfn.CONCAT(Veg_Table[[#This Row],[First_Name]]," ",Veg_Table[[#This Row],[Last_Name]]))</f>
        <v>Roberto Ayala</v>
      </c>
      <c r="AE244">
        <v>1703463</v>
      </c>
      <c r="AF244" t="s">
        <v>4524</v>
      </c>
      <c r="AG244" t="s">
        <v>97</v>
      </c>
      <c r="AH244" t="s">
        <v>4319</v>
      </c>
      <c r="AI244" t="s">
        <v>2189</v>
      </c>
      <c r="AJ244" t="s">
        <v>820</v>
      </c>
      <c r="AK244" t="s">
        <v>28</v>
      </c>
      <c r="AL244" t="s">
        <v>1024</v>
      </c>
      <c r="AM244" t="s">
        <v>34</v>
      </c>
      <c r="AN244" t="s">
        <v>25</v>
      </c>
      <c r="AO244" t="s">
        <v>25</v>
      </c>
      <c r="AP244">
        <v>8</v>
      </c>
      <c r="AQ244">
        <v>42</v>
      </c>
      <c r="AR244" t="s">
        <v>28</v>
      </c>
      <c r="AS244" t="s">
        <v>45</v>
      </c>
      <c r="AT244" t="s">
        <v>26</v>
      </c>
      <c r="AU244" t="s">
        <v>25</v>
      </c>
      <c r="AV244" t="s">
        <v>28</v>
      </c>
      <c r="AW244" t="s">
        <v>4525</v>
      </c>
      <c r="AX244" t="s">
        <v>987</v>
      </c>
      <c r="AY244" t="s">
        <v>1530</v>
      </c>
      <c r="AZ244">
        <v>5865470</v>
      </c>
      <c r="BA244" t="s">
        <v>45</v>
      </c>
      <c r="BB244" s="4">
        <v>43963.698442002315</v>
      </c>
      <c r="BC244" t="s">
        <v>28</v>
      </c>
      <c r="BD244" t="s">
        <v>29</v>
      </c>
      <c r="BF244" t="s">
        <v>28</v>
      </c>
      <c r="BG244" t="s">
        <v>28</v>
      </c>
      <c r="BH244" t="s">
        <v>28</v>
      </c>
      <c r="BI244" s="3"/>
      <c r="BJ244" t="s">
        <v>52</v>
      </c>
      <c r="BK244" s="30" t="s">
        <v>531</v>
      </c>
      <c r="BL244" s="3">
        <v>43963.69874</v>
      </c>
      <c r="BM244" t="s">
        <v>31</v>
      </c>
      <c r="BN244" t="s">
        <v>32</v>
      </c>
      <c r="BO244" t="s">
        <v>4321</v>
      </c>
      <c r="BP244" t="s">
        <v>4322</v>
      </c>
      <c r="BQ244" t="s">
        <v>991</v>
      </c>
      <c r="BR244" t="s">
        <v>28</v>
      </c>
      <c r="BS244" t="s">
        <v>28</v>
      </c>
      <c r="BT244" t="s">
        <v>1028</v>
      </c>
      <c r="BU244" s="3">
        <v>43819.549166666664</v>
      </c>
      <c r="BV244" t="s">
        <v>803</v>
      </c>
      <c r="BW244" s="3">
        <v>43963.73108568287</v>
      </c>
      <c r="BX244" t="s">
        <v>4526</v>
      </c>
      <c r="CG244"/>
      <c r="CH244"/>
      <c r="CI244"/>
      <c r="CY244"/>
      <c r="DA244"/>
      <c r="DE244"/>
      <c r="DF244"/>
    </row>
    <row r="245" spans="1:110" x14ac:dyDescent="0.25">
      <c r="A245" s="1">
        <f>IF(Veg_Table[[#This Row],[VP_STATUS]]="Hold",0,IF(OR(AND(Veg_Table[[#This Row],[PRESCRIP]]="NW_No Work",Veg_Table[[#This Row],[VP_STATUS]]&lt;&gt;"No Work Required Under EVM"),AND(Veg_Table[[#This Row],[VP_STATUS]]="No Work Required Under EVM",Veg_Table[[#This Row],[PRESCRIP]]&lt;&gt;"NW_No Work")),1,0))</f>
        <v>0</v>
      </c>
      <c r="B245" s="1">
        <f>IF(Veg_Table[[#This Row],[SPECIES]]="",1,0)</f>
        <v>0</v>
      </c>
      <c r="C245" s="1">
        <f>IF(Veg_Table[[#This Row],[DIAMETER]]="",1,0)</f>
        <v>0</v>
      </c>
      <c r="D245" s="1">
        <f>IF(Veg_Table[[#This Row],[HEIGHT]]="",1,0)</f>
        <v>0</v>
      </c>
      <c r="E24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45" s="1">
        <f>IF(AND(Veg_Table[[#This Row],[TAT_RESULT]]="ABATE",Veg_Table[[#This Row],[PRESCRIP]]="NW_No Work"),1,0)</f>
        <v>0</v>
      </c>
      <c r="G245" s="1">
        <f>IF(OR(Veg_Table[[#This Row],[Prescription R-Scale]]="NA",Veg_Table[[#This Row],[Diameter R-Scale]]="NA"),0,IF(Veg_Table[[#This Row],[Diameter R-Scale]]&lt;&gt;Veg_Table[[#This Row],[Prescription R-Scale]],1,0))</f>
        <v>0</v>
      </c>
      <c r="H245" s="1">
        <f>IF(OR(AND(Veg_Table[[#This Row],[PRESCRIP]]="BC_Br Rmv", Veg_Table[[#This Row],[WOOD_MAN]]&lt;&gt;"Not Needed"),AND(Veg_Table[[#This Row],[PRESCRIP]]="BCS_Br Rmv+Trt", Veg_Table[[#This Row],[WOOD_MAN]]&lt;&gt;"Not Needed")),1,0)</f>
        <v>0</v>
      </c>
      <c r="I245" s="1">
        <f ca="1">IF(AND(Veg_Table[[#This Row],[Prescription_Changed]]="Yes",Veg_Table[[#This Row],[TAT_RESULT]]=""),1,0)</f>
        <v>0</v>
      </c>
      <c r="J245" s="1">
        <f ca="1">SUM(Veg_Table[[#This Row],[Prescription and Status do not match]:[Prescription_Edited_And_TAT_Is_Blank]])</f>
        <v>1</v>
      </c>
      <c r="K245" s="1">
        <f ca="1">IF(Veg_Table[[#This Row],[Sum of Errors]]&gt;0,1,0)</f>
        <v>1</v>
      </c>
      <c r="L245" s="1">
        <f>1</f>
        <v>1</v>
      </c>
      <c r="M24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245" s="1">
        <f>IF(OR(MID(Veg_Table[[#This Row],[PRESCRIP]],2,1)="1",MID(Veg_Table[[#This Row],[PRESCRIP]],2,1)="2",MID(Veg_Table[[#This Row],[PRESCRIP]],2,1)="3",MID(Veg_Table[[#This Row],[PRESCRIP]],2,1)="4"),_xlfn.NUMBERVALUE(MID(Veg_Table[[#This Row],[PRESCRIP]],2,1)),"NA")</f>
        <v>3</v>
      </c>
      <c r="O245" s="1">
        <f>WEEKNUM(Veg_Table[[#This Row],[EVM_LAST_EDITED_Day]],2)</f>
        <v>20</v>
      </c>
      <c r="P245" s="25">
        <f>IFERROR(DATE(YEAR(Veg_Table[[#This Row],[EVM_LAST_EDITED2]]),MONTH(Veg_Table[[#This Row],[EVM_LAST_EDITED2]]),DAY(Veg_Table[[#This Row],[EVM_LAST_EDITED2]])),DATE(2019,1,1))</f>
        <v>43963</v>
      </c>
      <c r="Q245" s="3">
        <f>VALUE(SUBSTITUTE(Veg_Table[[#This Row],[EVM_LAST_EDITED]],",",""))</f>
        <v>43963.732337314803</v>
      </c>
      <c r="R245" s="1" t="str">
        <f>_xlfn.IFNA(IF(Veg_Table[[#This Row],[EVM_LAST_EDITOR]]="","zBlank EVM Last Editor",VLOOKUP(Veg_Table[[#This Row],[EVM_LAST_EDITOR]],Roster_Table[#All],4,FALSE)),"zAWRR Not in Roster")</f>
        <v>MOW</v>
      </c>
      <c r="S245" s="1" t="str">
        <f>_xlfn.IFNA(IF(Veg_Table[[#This Row],[EVM_LAST_EDITOR]]="","zBlank EVM Last Editor",VLOOKUP(Veg_Table[[#This Row],[EVM_LAST_EDITOR]],Roster_Table[#All],16,FALSE)),"zCompany_AWRR not in Roster")</f>
        <v>Not in Sierra Roster</v>
      </c>
      <c r="T245" s="2">
        <f>IFERROR(DATE(YEAR(Veg_Table[[#This Row],[Created2]]),MONTH(Veg_Table[[#This Row],[Created2]]),DAY(Veg_Table[[#This Row],[Created2]])),DATE(2019,1,1))</f>
        <v>43885</v>
      </c>
      <c r="U245" s="3">
        <f>VALUE(SUBSTITUTE(Veg_Table[[#This Row],[Created]],",",""))</f>
        <v>43885.635925925897</v>
      </c>
      <c r="V245" s="3" t="str">
        <f ca="1">IFERROR(_xlfn.IFNA(CELL("contents",INDIRECT(_xlfn.CONCAT("Veg_Table_Production_Data!",ADDRESS(MATCH(_xlfn.MAXIFS(#REF!,#REF!,"="&amp;Veg_Table[[#This Row],[AUTO_ID]],#REF!,"&lt;"&amp;Veg_Table[[#This Row],[EVM_LAST_EDITED_Day]]),#REF!,0),COLUMN(#REF!),4,1,)))),""),"")</f>
        <v/>
      </c>
      <c r="W245" s="3" t="str">
        <f ca="1">IF(Veg_Table[[#This Row],[Previous_Prescription]]="","No",IF(Veg_Table[[#This Row],[Previous_Prescription]]=Veg_Table[[#This Row],[PRESCRIP]],"No","Yes"))</f>
        <v>No</v>
      </c>
      <c r="X245" s="3" t="str">
        <f>IF(Veg_Table[[#This Row],[EVM_LAST_EDITED_Day]]=Veg_Table[[#This Row],[Created_Day]],"New","Old")</f>
        <v>Old</v>
      </c>
      <c r="Y245" s="1">
        <f>IFERROR(IF(FIND("delete",LOWER(Veg_Table[[#This Row],[PI_COMMENTS]]))&gt;=1,1,0),0)</f>
        <v>0</v>
      </c>
      <c r="Z245" s="1" t="str">
        <f>_xlfn.IFNA(IF(Veg_Table[[#This Row],[EVM_LAST_EDITOR]]="","Yes",VLOOKUP(Veg_Table[[#This Row],[EVM_LAST_EDITOR]],Roster_Table[#All],15,FALSE)),"Yes")</f>
        <v>No</v>
      </c>
      <c r="AA24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45" s="1" t="str">
        <f>_xlfn.IFNA(VLOOKUP(Veg_Table[[#This Row],[EVM_LAST_EDITOR]],Roster_Table[#All],3,FALSE),"zAWRR Not in Roster")</f>
        <v>Roberto</v>
      </c>
      <c r="AC245" s="1" t="str">
        <f>_xlfn.IFNA(VLOOKUP(Veg_Table[[#This Row],[EVM_LAST_EDITOR]],Roster_Table[#All],2,FALSE),"zAWRR Not in Roster")</f>
        <v>Ayala</v>
      </c>
      <c r="AD245" s="1" t="str">
        <f>IF(_xlfn.CONCAT(Veg_Table[[#This Row],[First_Name]]," ",Veg_Table[[#This Row],[Last_Name]])="zAWRR Not in Roster zAWRR Not in Roster","zAWRR Not in Roster",_xlfn.CONCAT(Veg_Table[[#This Row],[First_Name]]," ",Veg_Table[[#This Row],[Last_Name]]))</f>
        <v>Roberto Ayala</v>
      </c>
      <c r="AE245">
        <v>1723091</v>
      </c>
      <c r="AF245" t="s">
        <v>4587</v>
      </c>
      <c r="AG245" t="s">
        <v>97</v>
      </c>
      <c r="AH245" t="s">
        <v>3335</v>
      </c>
      <c r="AI245" t="s">
        <v>3336</v>
      </c>
      <c r="AJ245" t="s">
        <v>820</v>
      </c>
      <c r="AL245" t="s">
        <v>368</v>
      </c>
      <c r="AM245" t="s">
        <v>1342</v>
      </c>
      <c r="AN245" t="s">
        <v>25</v>
      </c>
      <c r="AO245" t="s">
        <v>25</v>
      </c>
      <c r="AP245">
        <v>34</v>
      </c>
      <c r="AQ245">
        <v>94</v>
      </c>
      <c r="AS245" t="s">
        <v>51</v>
      </c>
      <c r="AT245" t="s">
        <v>522</v>
      </c>
      <c r="AU245" t="s">
        <v>25</v>
      </c>
      <c r="AW245" t="s">
        <v>4588</v>
      </c>
      <c r="AX245" t="s">
        <v>987</v>
      </c>
      <c r="AY245" t="s">
        <v>1530</v>
      </c>
      <c r="AZ245">
        <v>5865470</v>
      </c>
      <c r="BA245" t="s">
        <v>51</v>
      </c>
      <c r="BB245" s="4">
        <v>43963.732170763891</v>
      </c>
      <c r="BD245" t="s">
        <v>29</v>
      </c>
      <c r="BI245" s="3"/>
      <c r="BJ245" t="s">
        <v>4589</v>
      </c>
      <c r="BK245" s="30" t="s">
        <v>531</v>
      </c>
      <c r="BL245" s="3">
        <v>43963.732337314817</v>
      </c>
      <c r="BM245" t="s">
        <v>31</v>
      </c>
      <c r="BN245" t="s">
        <v>32</v>
      </c>
      <c r="BO245" t="s">
        <v>3337</v>
      </c>
      <c r="BP245" t="s">
        <v>3338</v>
      </c>
      <c r="BQ245" t="s">
        <v>852</v>
      </c>
      <c r="BR245" t="s">
        <v>28</v>
      </c>
      <c r="BS245" t="s">
        <v>28</v>
      </c>
      <c r="BT245" t="s">
        <v>228</v>
      </c>
      <c r="BU245" s="3">
        <v>43885.635925925926</v>
      </c>
      <c r="BV245" t="s">
        <v>803</v>
      </c>
      <c r="BW245" s="3">
        <v>43963.813849409722</v>
      </c>
      <c r="BX245" t="s">
        <v>4590</v>
      </c>
      <c r="CG245"/>
      <c r="CH245"/>
      <c r="CI245"/>
      <c r="CY245"/>
      <c r="DA245"/>
      <c r="DE245"/>
      <c r="DF245"/>
    </row>
    <row r="246" spans="1:110" x14ac:dyDescent="0.25">
      <c r="A246" s="1">
        <f>IF(Veg_Table[[#This Row],[VP_STATUS]]="Hold",0,IF(OR(AND(Veg_Table[[#This Row],[PRESCRIP]]="NW_No Work",Veg_Table[[#This Row],[VP_STATUS]]&lt;&gt;"No Work Required Under EVM"),AND(Veg_Table[[#This Row],[VP_STATUS]]="No Work Required Under EVM",Veg_Table[[#This Row],[PRESCRIP]]&lt;&gt;"NW_No Work")),1,0))</f>
        <v>0</v>
      </c>
      <c r="B246" s="1">
        <f>IF(Veg_Table[[#This Row],[SPECIES]]="",1,0)</f>
        <v>0</v>
      </c>
      <c r="C246" s="1">
        <f>IF(Veg_Table[[#This Row],[DIAMETER]]="",1,0)</f>
        <v>0</v>
      </c>
      <c r="D246" s="1">
        <f>IF(Veg_Table[[#This Row],[HEIGHT]]="",1,0)</f>
        <v>0</v>
      </c>
      <c r="E24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46" s="1">
        <f>IF(AND(Veg_Table[[#This Row],[TAT_RESULT]]="ABATE",Veg_Table[[#This Row],[PRESCRIP]]="NW_No Work"),1,0)</f>
        <v>0</v>
      </c>
      <c r="G246" s="1">
        <f>IF(OR(Veg_Table[[#This Row],[Prescription R-Scale]]="NA",Veg_Table[[#This Row],[Diameter R-Scale]]="NA"),0,IF(Veg_Table[[#This Row],[Diameter R-Scale]]&lt;&gt;Veg_Table[[#This Row],[Prescription R-Scale]],1,0))</f>
        <v>0</v>
      </c>
      <c r="H246" s="1">
        <f>IF(OR(AND(Veg_Table[[#This Row],[PRESCRIP]]="BC_Br Rmv", Veg_Table[[#This Row],[WOOD_MAN]]&lt;&gt;"Not Needed"),AND(Veg_Table[[#This Row],[PRESCRIP]]="BCS_Br Rmv+Trt", Veg_Table[[#This Row],[WOOD_MAN]]&lt;&gt;"Not Needed")),1,0)</f>
        <v>0</v>
      </c>
      <c r="I246" s="1">
        <f ca="1">IF(AND(Veg_Table[[#This Row],[Prescription_Changed]]="Yes",Veg_Table[[#This Row],[TAT_RESULT]]=""),1,0)</f>
        <v>0</v>
      </c>
      <c r="J246" s="1">
        <f ca="1">SUM(Veg_Table[[#This Row],[Prescription and Status do not match]:[Prescription_Edited_And_TAT_Is_Blank]])</f>
        <v>1</v>
      </c>
      <c r="K246" s="1">
        <f ca="1">IF(Veg_Table[[#This Row],[Sum of Errors]]&gt;0,1,0)</f>
        <v>1</v>
      </c>
      <c r="L246" s="1">
        <f>1</f>
        <v>1</v>
      </c>
      <c r="M24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246" s="1">
        <f>IF(OR(MID(Veg_Table[[#This Row],[PRESCRIP]],2,1)="1",MID(Veg_Table[[#This Row],[PRESCRIP]],2,1)="2",MID(Veg_Table[[#This Row],[PRESCRIP]],2,1)="3",MID(Veg_Table[[#This Row],[PRESCRIP]],2,1)="4"),_xlfn.NUMBERVALUE(MID(Veg_Table[[#This Row],[PRESCRIP]],2,1)),"NA")</f>
        <v>3</v>
      </c>
      <c r="O246" s="1">
        <f>WEEKNUM(Veg_Table[[#This Row],[EVM_LAST_EDITED_Day]],2)</f>
        <v>20</v>
      </c>
      <c r="P246" s="25">
        <f>IFERROR(DATE(YEAR(Veg_Table[[#This Row],[EVM_LAST_EDITED2]]),MONTH(Veg_Table[[#This Row],[EVM_LAST_EDITED2]]),DAY(Veg_Table[[#This Row],[EVM_LAST_EDITED2]])),DATE(2019,1,1))</f>
        <v>43963</v>
      </c>
      <c r="Q246" s="3">
        <f>VALUE(SUBSTITUTE(Veg_Table[[#This Row],[EVM_LAST_EDITED]],",",""))</f>
        <v>43963.733121006902</v>
      </c>
      <c r="R246" s="1" t="str">
        <f>_xlfn.IFNA(IF(Veg_Table[[#This Row],[EVM_LAST_EDITOR]]="","zBlank EVM Last Editor",VLOOKUP(Veg_Table[[#This Row],[EVM_LAST_EDITOR]],Roster_Table[#All],4,FALSE)),"zAWRR Not in Roster")</f>
        <v>MOW</v>
      </c>
      <c r="S246" s="1" t="str">
        <f>_xlfn.IFNA(IF(Veg_Table[[#This Row],[EVM_LAST_EDITOR]]="","zBlank EVM Last Editor",VLOOKUP(Veg_Table[[#This Row],[EVM_LAST_EDITOR]],Roster_Table[#All],16,FALSE)),"zCompany_AWRR not in Roster")</f>
        <v>Not in Sierra Roster</v>
      </c>
      <c r="T246" s="2">
        <f>IFERROR(DATE(YEAR(Veg_Table[[#This Row],[Created2]]),MONTH(Veg_Table[[#This Row],[Created2]]),DAY(Veg_Table[[#This Row],[Created2]])),DATE(2019,1,1))</f>
        <v>43886</v>
      </c>
      <c r="U246" s="3">
        <f>VALUE(SUBSTITUTE(Veg_Table[[#This Row],[Created]],",",""))</f>
        <v>43886.601504629602</v>
      </c>
      <c r="V246" s="3" t="str">
        <f ca="1">IFERROR(_xlfn.IFNA(CELL("contents",INDIRECT(_xlfn.CONCAT("Veg_Table_Production_Data!",ADDRESS(MATCH(_xlfn.MAXIFS(#REF!,#REF!,"="&amp;Veg_Table[[#This Row],[AUTO_ID]],#REF!,"&lt;"&amp;Veg_Table[[#This Row],[EVM_LAST_EDITED_Day]]),#REF!,0),COLUMN(#REF!),4,1,)))),""),"")</f>
        <v/>
      </c>
      <c r="W246" s="3" t="str">
        <f ca="1">IF(Veg_Table[[#This Row],[Previous_Prescription]]="","No",IF(Veg_Table[[#This Row],[Previous_Prescription]]=Veg_Table[[#This Row],[PRESCRIP]],"No","Yes"))</f>
        <v>No</v>
      </c>
      <c r="X246" s="3" t="str">
        <f>IF(Veg_Table[[#This Row],[EVM_LAST_EDITED_Day]]=Veg_Table[[#This Row],[Created_Day]],"New","Old")</f>
        <v>Old</v>
      </c>
      <c r="Y246" s="1">
        <f>IFERROR(IF(FIND("delete",LOWER(Veg_Table[[#This Row],[PI_COMMENTS]]))&gt;=1,1,0),0)</f>
        <v>0</v>
      </c>
      <c r="Z246" s="1" t="str">
        <f>_xlfn.IFNA(IF(Veg_Table[[#This Row],[EVM_LAST_EDITOR]]="","Yes",VLOOKUP(Veg_Table[[#This Row],[EVM_LAST_EDITOR]],Roster_Table[#All],15,FALSE)),"Yes")</f>
        <v>No</v>
      </c>
      <c r="AA24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46" s="1" t="str">
        <f>_xlfn.IFNA(VLOOKUP(Veg_Table[[#This Row],[EVM_LAST_EDITOR]],Roster_Table[#All],3,FALSE),"zAWRR Not in Roster")</f>
        <v>Roberto</v>
      </c>
      <c r="AC246" s="1" t="str">
        <f>_xlfn.IFNA(VLOOKUP(Veg_Table[[#This Row],[EVM_LAST_EDITOR]],Roster_Table[#All],2,FALSE),"zAWRR Not in Roster")</f>
        <v>Ayala</v>
      </c>
      <c r="AD246" s="1" t="str">
        <f>IF(_xlfn.CONCAT(Veg_Table[[#This Row],[First_Name]]," ",Veg_Table[[#This Row],[Last_Name]])="zAWRR Not in Roster zAWRR Not in Roster","zAWRR Not in Roster",_xlfn.CONCAT(Veg_Table[[#This Row],[First_Name]]," ",Veg_Table[[#This Row],[Last_Name]]))</f>
        <v>Roberto Ayala</v>
      </c>
      <c r="AE246">
        <v>1723406</v>
      </c>
      <c r="AF246" t="s">
        <v>4607</v>
      </c>
      <c r="AG246" t="s">
        <v>97</v>
      </c>
      <c r="AH246" t="s">
        <v>3335</v>
      </c>
      <c r="AI246" t="s">
        <v>3336</v>
      </c>
      <c r="AJ246" t="s">
        <v>820</v>
      </c>
      <c r="AL246" t="s">
        <v>368</v>
      </c>
      <c r="AM246" t="s">
        <v>38</v>
      </c>
      <c r="AN246" t="s">
        <v>25</v>
      </c>
      <c r="AO246" t="s">
        <v>25</v>
      </c>
      <c r="AP246">
        <v>26</v>
      </c>
      <c r="AQ246">
        <v>114</v>
      </c>
      <c r="AS246" t="s">
        <v>51</v>
      </c>
      <c r="AT246" t="s">
        <v>515</v>
      </c>
      <c r="AU246" t="s">
        <v>25</v>
      </c>
      <c r="AW246" t="s">
        <v>4608</v>
      </c>
      <c r="AX246" t="s">
        <v>987</v>
      </c>
      <c r="AY246" t="s">
        <v>1530</v>
      </c>
      <c r="AZ246">
        <v>5865470</v>
      </c>
      <c r="BA246" t="s">
        <v>51</v>
      </c>
      <c r="BB246" s="4">
        <v>43963.732990763892</v>
      </c>
      <c r="BD246" t="s">
        <v>29</v>
      </c>
      <c r="BI246" s="3"/>
      <c r="BJ246" t="s">
        <v>3361</v>
      </c>
      <c r="BK246" s="30" t="s">
        <v>531</v>
      </c>
      <c r="BL246" s="3">
        <v>43963.733121006946</v>
      </c>
      <c r="BM246" t="s">
        <v>31</v>
      </c>
      <c r="BN246" t="s">
        <v>32</v>
      </c>
      <c r="BO246" t="s">
        <v>3337</v>
      </c>
      <c r="BP246" t="s">
        <v>3338</v>
      </c>
      <c r="BQ246" t="s">
        <v>852</v>
      </c>
      <c r="BR246" t="s">
        <v>28</v>
      </c>
      <c r="BS246" t="s">
        <v>28</v>
      </c>
      <c r="BT246" t="s">
        <v>228</v>
      </c>
      <c r="BU246" s="3">
        <v>43886.601504629631</v>
      </c>
      <c r="BV246" t="s">
        <v>803</v>
      </c>
      <c r="BW246" s="3">
        <v>43963.813849409722</v>
      </c>
      <c r="BX246" t="s">
        <v>4609</v>
      </c>
      <c r="CG246"/>
      <c r="CH246"/>
      <c r="CI246"/>
      <c r="CY246"/>
      <c r="DA246"/>
      <c r="DE246"/>
      <c r="DF246"/>
    </row>
    <row r="247" spans="1:110" x14ac:dyDescent="0.25">
      <c r="A247" s="1">
        <f>IF(Veg_Table[[#This Row],[VP_STATUS]]="Hold",0,IF(OR(AND(Veg_Table[[#This Row],[PRESCRIP]]="NW_No Work",Veg_Table[[#This Row],[VP_STATUS]]&lt;&gt;"No Work Required Under EVM"),AND(Veg_Table[[#This Row],[VP_STATUS]]="No Work Required Under EVM",Veg_Table[[#This Row],[PRESCRIP]]&lt;&gt;"NW_No Work")),1,0))</f>
        <v>0</v>
      </c>
      <c r="B247" s="1">
        <f>IF(Veg_Table[[#This Row],[SPECIES]]="",1,0)</f>
        <v>0</v>
      </c>
      <c r="C247" s="1">
        <f>IF(Veg_Table[[#This Row],[DIAMETER]]="",1,0)</f>
        <v>0</v>
      </c>
      <c r="D247" s="1">
        <f>IF(Veg_Table[[#This Row],[HEIGHT]]="",1,0)</f>
        <v>0</v>
      </c>
      <c r="E24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47" s="1">
        <f>IF(AND(Veg_Table[[#This Row],[TAT_RESULT]]="ABATE",Veg_Table[[#This Row],[PRESCRIP]]="NW_No Work"),1,0)</f>
        <v>0</v>
      </c>
      <c r="G247" s="1">
        <f>IF(OR(Veg_Table[[#This Row],[Prescription R-Scale]]="NA",Veg_Table[[#This Row],[Diameter R-Scale]]="NA"),0,IF(Veg_Table[[#This Row],[Diameter R-Scale]]&lt;&gt;Veg_Table[[#This Row],[Prescription R-Scale]],1,0))</f>
        <v>0</v>
      </c>
      <c r="H247" s="1">
        <f>IF(OR(AND(Veg_Table[[#This Row],[PRESCRIP]]="BC_Br Rmv", Veg_Table[[#This Row],[WOOD_MAN]]&lt;&gt;"Not Needed"),AND(Veg_Table[[#This Row],[PRESCRIP]]="BCS_Br Rmv+Trt", Veg_Table[[#This Row],[WOOD_MAN]]&lt;&gt;"Not Needed")),1,0)</f>
        <v>0</v>
      </c>
      <c r="I247" s="1">
        <f ca="1">IF(AND(Veg_Table[[#This Row],[Prescription_Changed]]="Yes",Veg_Table[[#This Row],[TAT_RESULT]]=""),1,0)</f>
        <v>0</v>
      </c>
      <c r="J247" s="1">
        <f ca="1">SUM(Veg_Table[[#This Row],[Prescription and Status do not match]:[Prescription_Edited_And_TAT_Is_Blank]])</f>
        <v>1</v>
      </c>
      <c r="K247" s="1">
        <f ca="1">IF(Veg_Table[[#This Row],[Sum of Errors]]&gt;0,1,0)</f>
        <v>1</v>
      </c>
      <c r="L247" s="1">
        <f>1</f>
        <v>1</v>
      </c>
      <c r="M24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247" s="1">
        <f>IF(OR(MID(Veg_Table[[#This Row],[PRESCRIP]],2,1)="1",MID(Veg_Table[[#This Row],[PRESCRIP]],2,1)="2",MID(Veg_Table[[#This Row],[PRESCRIP]],2,1)="3",MID(Veg_Table[[#This Row],[PRESCRIP]],2,1)="4"),_xlfn.NUMBERVALUE(MID(Veg_Table[[#This Row],[PRESCRIP]],2,1)),"NA")</f>
        <v>2</v>
      </c>
      <c r="O247" s="1">
        <f>WEEKNUM(Veg_Table[[#This Row],[EVM_LAST_EDITED_Day]],2)</f>
        <v>20</v>
      </c>
      <c r="P247" s="25">
        <f>IFERROR(DATE(YEAR(Veg_Table[[#This Row],[EVM_LAST_EDITED2]]),MONTH(Veg_Table[[#This Row],[EVM_LAST_EDITED2]]),DAY(Veg_Table[[#This Row],[EVM_LAST_EDITED2]])),DATE(2019,1,1))</f>
        <v>43963</v>
      </c>
      <c r="Q247" s="3">
        <f>VALUE(SUBSTITUTE(Veg_Table[[#This Row],[EVM_LAST_EDITED]],",",""))</f>
        <v>43963.738415590298</v>
      </c>
      <c r="R247" s="1" t="str">
        <f>_xlfn.IFNA(IF(Veg_Table[[#This Row],[EVM_LAST_EDITOR]]="","zBlank EVM Last Editor",VLOOKUP(Veg_Table[[#This Row],[EVM_LAST_EDITOR]],Roster_Table[#All],4,FALSE)),"zAWRR Not in Roster")</f>
        <v>MOW</v>
      </c>
      <c r="S247" s="1" t="str">
        <f>_xlfn.IFNA(IF(Veg_Table[[#This Row],[EVM_LAST_EDITOR]]="","zBlank EVM Last Editor",VLOOKUP(Veg_Table[[#This Row],[EVM_LAST_EDITOR]],Roster_Table[#All],16,FALSE)),"zCompany_AWRR not in Roster")</f>
        <v>Not in Sierra Roster</v>
      </c>
      <c r="T247" s="2">
        <f>IFERROR(DATE(YEAR(Veg_Table[[#This Row],[Created2]]),MONTH(Veg_Table[[#This Row],[Created2]]),DAY(Veg_Table[[#This Row],[Created2]])),DATE(2019,1,1))</f>
        <v>43886</v>
      </c>
      <c r="U247" s="3">
        <f>VALUE(SUBSTITUTE(Veg_Table[[#This Row],[Created]],",",""))</f>
        <v>43886.589953703697</v>
      </c>
      <c r="V247" s="3" t="str">
        <f ca="1">IFERROR(_xlfn.IFNA(CELL("contents",INDIRECT(_xlfn.CONCAT("Veg_Table_Production_Data!",ADDRESS(MATCH(_xlfn.MAXIFS(#REF!,#REF!,"="&amp;Veg_Table[[#This Row],[AUTO_ID]],#REF!,"&lt;"&amp;Veg_Table[[#This Row],[EVM_LAST_EDITED_Day]]),#REF!,0),COLUMN(#REF!),4,1,)))),""),"")</f>
        <v/>
      </c>
      <c r="W247" s="3" t="str">
        <f ca="1">IF(Veg_Table[[#This Row],[Previous_Prescription]]="","No",IF(Veg_Table[[#This Row],[Previous_Prescription]]=Veg_Table[[#This Row],[PRESCRIP]],"No","Yes"))</f>
        <v>No</v>
      </c>
      <c r="X247" s="3" t="str">
        <f>IF(Veg_Table[[#This Row],[EVM_LAST_EDITED_Day]]=Veg_Table[[#This Row],[Created_Day]],"New","Old")</f>
        <v>Old</v>
      </c>
      <c r="Y247" s="1">
        <f>IFERROR(IF(FIND("delete",LOWER(Veg_Table[[#This Row],[PI_COMMENTS]]))&gt;=1,1,0),0)</f>
        <v>0</v>
      </c>
      <c r="Z247" s="1" t="str">
        <f>_xlfn.IFNA(IF(Veg_Table[[#This Row],[EVM_LAST_EDITOR]]="","Yes",VLOOKUP(Veg_Table[[#This Row],[EVM_LAST_EDITOR]],Roster_Table[#All],15,FALSE)),"Yes")</f>
        <v>No</v>
      </c>
      <c r="AA24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47" s="1" t="str">
        <f>_xlfn.IFNA(VLOOKUP(Veg_Table[[#This Row],[EVM_LAST_EDITOR]],Roster_Table[#All],3,FALSE),"zAWRR Not in Roster")</f>
        <v>Roberto</v>
      </c>
      <c r="AC247" s="1" t="str">
        <f>_xlfn.IFNA(VLOOKUP(Veg_Table[[#This Row],[EVM_LAST_EDITOR]],Roster_Table[#All],2,FALSE),"zAWRR Not in Roster")</f>
        <v>Ayala</v>
      </c>
      <c r="AD247" s="1" t="str">
        <f>IF(_xlfn.CONCAT(Veg_Table[[#This Row],[First_Name]]," ",Veg_Table[[#This Row],[Last_Name]])="zAWRR Not in Roster zAWRR Not in Roster","zAWRR Not in Roster",_xlfn.CONCAT(Veg_Table[[#This Row],[First_Name]]," ",Veg_Table[[#This Row],[Last_Name]]))</f>
        <v>Roberto Ayala</v>
      </c>
      <c r="AE247">
        <v>1723401</v>
      </c>
      <c r="AF247" t="s">
        <v>4598</v>
      </c>
      <c r="AG247" t="s">
        <v>97</v>
      </c>
      <c r="AH247" t="s">
        <v>3335</v>
      </c>
      <c r="AI247" t="s">
        <v>3336</v>
      </c>
      <c r="AJ247" t="s">
        <v>820</v>
      </c>
      <c r="AL247" t="s">
        <v>368</v>
      </c>
      <c r="AM247" t="s">
        <v>38</v>
      </c>
      <c r="AN247" t="s">
        <v>25</v>
      </c>
      <c r="AO247" t="s">
        <v>25</v>
      </c>
      <c r="AP247">
        <v>21</v>
      </c>
      <c r="AQ247">
        <v>102</v>
      </c>
      <c r="AS247" t="s">
        <v>42</v>
      </c>
      <c r="AT247" t="s">
        <v>515</v>
      </c>
      <c r="AU247" t="s">
        <v>25</v>
      </c>
      <c r="AW247" t="s">
        <v>4599</v>
      </c>
      <c r="AX247" t="s">
        <v>987</v>
      </c>
      <c r="AY247" t="s">
        <v>1530</v>
      </c>
      <c r="AZ247">
        <v>5865470</v>
      </c>
      <c r="BA247" t="s">
        <v>42</v>
      </c>
      <c r="BB247" s="4">
        <v>43963.738176770836</v>
      </c>
      <c r="BD247" t="s">
        <v>29</v>
      </c>
      <c r="BI247" s="3"/>
      <c r="BJ247" t="s">
        <v>3361</v>
      </c>
      <c r="BK247" s="30" t="s">
        <v>531</v>
      </c>
      <c r="BL247" s="3">
        <v>43963.738415590276</v>
      </c>
      <c r="BM247" t="s">
        <v>31</v>
      </c>
      <c r="BN247" t="s">
        <v>32</v>
      </c>
      <c r="BO247" t="s">
        <v>3337</v>
      </c>
      <c r="BP247" t="s">
        <v>3338</v>
      </c>
      <c r="BQ247" t="s">
        <v>852</v>
      </c>
      <c r="BR247" t="s">
        <v>28</v>
      </c>
      <c r="BS247" t="s">
        <v>28</v>
      </c>
      <c r="BT247" t="s">
        <v>228</v>
      </c>
      <c r="BU247" s="3">
        <v>43886.589953703704</v>
      </c>
      <c r="BV247" t="s">
        <v>803</v>
      </c>
      <c r="BW247" s="3">
        <v>43963.813849409722</v>
      </c>
      <c r="BX247" t="s">
        <v>4600</v>
      </c>
      <c r="CG247"/>
      <c r="CH247"/>
      <c r="CI247"/>
      <c r="CY247"/>
      <c r="DA247"/>
      <c r="DE247"/>
      <c r="DF247"/>
    </row>
    <row r="248" spans="1:110" x14ac:dyDescent="0.25">
      <c r="A248" s="1">
        <f>IF(Veg_Table[[#This Row],[VP_STATUS]]="Hold",0,IF(OR(AND(Veg_Table[[#This Row],[PRESCRIP]]="NW_No Work",Veg_Table[[#This Row],[VP_STATUS]]&lt;&gt;"No Work Required Under EVM"),AND(Veg_Table[[#This Row],[VP_STATUS]]="No Work Required Under EVM",Veg_Table[[#This Row],[PRESCRIP]]&lt;&gt;"NW_No Work")),1,0))</f>
        <v>0</v>
      </c>
      <c r="B248" s="1">
        <f>IF(Veg_Table[[#This Row],[SPECIES]]="",1,0)</f>
        <v>0</v>
      </c>
      <c r="C248" s="1">
        <f>IF(Veg_Table[[#This Row],[DIAMETER]]="",1,0)</f>
        <v>0</v>
      </c>
      <c r="D248" s="1">
        <f>IF(Veg_Table[[#This Row],[HEIGHT]]="",1,0)</f>
        <v>0</v>
      </c>
      <c r="E24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48" s="1">
        <f>IF(AND(Veg_Table[[#This Row],[TAT_RESULT]]="ABATE",Veg_Table[[#This Row],[PRESCRIP]]="NW_No Work"),1,0)</f>
        <v>0</v>
      </c>
      <c r="G248" s="1">
        <f>IF(OR(Veg_Table[[#This Row],[Prescription R-Scale]]="NA",Veg_Table[[#This Row],[Diameter R-Scale]]="NA"),0,IF(Veg_Table[[#This Row],[Diameter R-Scale]]&lt;&gt;Veg_Table[[#This Row],[Prescription R-Scale]],1,0))</f>
        <v>0</v>
      </c>
      <c r="H248" s="1">
        <f>IF(OR(AND(Veg_Table[[#This Row],[PRESCRIP]]="BC_Br Rmv", Veg_Table[[#This Row],[WOOD_MAN]]&lt;&gt;"Not Needed"),AND(Veg_Table[[#This Row],[PRESCRIP]]="BCS_Br Rmv+Trt", Veg_Table[[#This Row],[WOOD_MAN]]&lt;&gt;"Not Needed")),1,0)</f>
        <v>0</v>
      </c>
      <c r="I248" s="1">
        <f ca="1">IF(AND(Veg_Table[[#This Row],[Prescription_Changed]]="Yes",Veg_Table[[#This Row],[TAT_RESULT]]=""),1,0)</f>
        <v>0</v>
      </c>
      <c r="J248" s="1">
        <f ca="1">SUM(Veg_Table[[#This Row],[Prescription and Status do not match]:[Prescription_Edited_And_TAT_Is_Blank]])</f>
        <v>1</v>
      </c>
      <c r="K248" s="1">
        <f ca="1">IF(Veg_Table[[#This Row],[Sum of Errors]]&gt;0,1,0)</f>
        <v>1</v>
      </c>
      <c r="L248" s="1">
        <f>1</f>
        <v>1</v>
      </c>
      <c r="M24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248" s="1">
        <f>IF(OR(MID(Veg_Table[[#This Row],[PRESCRIP]],2,1)="1",MID(Veg_Table[[#This Row],[PRESCRIP]],2,1)="2",MID(Veg_Table[[#This Row],[PRESCRIP]],2,1)="3",MID(Veg_Table[[#This Row],[PRESCRIP]],2,1)="4"),_xlfn.NUMBERVALUE(MID(Veg_Table[[#This Row],[PRESCRIP]],2,1)),"NA")</f>
        <v>3</v>
      </c>
      <c r="O248" s="1">
        <f>WEEKNUM(Veg_Table[[#This Row],[EVM_LAST_EDITED_Day]],2)</f>
        <v>20</v>
      </c>
      <c r="P248" s="25">
        <f>IFERROR(DATE(YEAR(Veg_Table[[#This Row],[EVM_LAST_EDITED2]]),MONTH(Veg_Table[[#This Row],[EVM_LAST_EDITED2]]),DAY(Veg_Table[[#This Row],[EVM_LAST_EDITED2]])),DATE(2019,1,1))</f>
        <v>43963</v>
      </c>
      <c r="Q248" s="3">
        <f>VALUE(SUBSTITUTE(Veg_Table[[#This Row],[EVM_LAST_EDITED]],",",""))</f>
        <v>43963.7390181597</v>
      </c>
      <c r="R248" s="1" t="str">
        <f>_xlfn.IFNA(IF(Veg_Table[[#This Row],[EVM_LAST_EDITOR]]="","zBlank EVM Last Editor",VLOOKUP(Veg_Table[[#This Row],[EVM_LAST_EDITOR]],Roster_Table[#All],4,FALSE)),"zAWRR Not in Roster")</f>
        <v>MOW</v>
      </c>
      <c r="S248" s="1" t="str">
        <f>_xlfn.IFNA(IF(Veg_Table[[#This Row],[EVM_LAST_EDITOR]]="","zBlank EVM Last Editor",VLOOKUP(Veg_Table[[#This Row],[EVM_LAST_EDITOR]],Roster_Table[#All],16,FALSE)),"zCompany_AWRR not in Roster")</f>
        <v>Not in Sierra Roster</v>
      </c>
      <c r="T248" s="2">
        <f>IFERROR(DATE(YEAR(Veg_Table[[#This Row],[Created2]]),MONTH(Veg_Table[[#This Row],[Created2]]),DAY(Veg_Table[[#This Row],[Created2]])),DATE(2019,1,1))</f>
        <v>43886</v>
      </c>
      <c r="U248" s="3">
        <f>VALUE(SUBSTITUTE(Veg_Table[[#This Row],[Created]],",",""))</f>
        <v>43886.593969907401</v>
      </c>
      <c r="V248" s="3" t="str">
        <f ca="1">IFERROR(_xlfn.IFNA(CELL("contents",INDIRECT(_xlfn.CONCAT("Veg_Table_Production_Data!",ADDRESS(MATCH(_xlfn.MAXIFS(#REF!,#REF!,"="&amp;Veg_Table[[#This Row],[AUTO_ID]],#REF!,"&lt;"&amp;Veg_Table[[#This Row],[EVM_LAST_EDITED_Day]]),#REF!,0),COLUMN(#REF!),4,1,)))),""),"")</f>
        <v/>
      </c>
      <c r="W248" s="3" t="str">
        <f ca="1">IF(Veg_Table[[#This Row],[Previous_Prescription]]="","No",IF(Veg_Table[[#This Row],[Previous_Prescription]]=Veg_Table[[#This Row],[PRESCRIP]],"No","Yes"))</f>
        <v>No</v>
      </c>
      <c r="X248" s="3" t="str">
        <f>IF(Veg_Table[[#This Row],[EVM_LAST_EDITED_Day]]=Veg_Table[[#This Row],[Created_Day]],"New","Old")</f>
        <v>Old</v>
      </c>
      <c r="Y248" s="1">
        <f>IFERROR(IF(FIND("delete",LOWER(Veg_Table[[#This Row],[PI_COMMENTS]]))&gt;=1,1,0),0)</f>
        <v>0</v>
      </c>
      <c r="Z248" s="1" t="str">
        <f>_xlfn.IFNA(IF(Veg_Table[[#This Row],[EVM_LAST_EDITOR]]="","Yes",VLOOKUP(Veg_Table[[#This Row],[EVM_LAST_EDITOR]],Roster_Table[#All],15,FALSE)),"Yes")</f>
        <v>No</v>
      </c>
      <c r="AA24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48" s="1" t="str">
        <f>_xlfn.IFNA(VLOOKUP(Veg_Table[[#This Row],[EVM_LAST_EDITOR]],Roster_Table[#All],3,FALSE),"zAWRR Not in Roster")</f>
        <v>Roberto</v>
      </c>
      <c r="AC248" s="1" t="str">
        <f>_xlfn.IFNA(VLOOKUP(Veg_Table[[#This Row],[EVM_LAST_EDITOR]],Roster_Table[#All],2,FALSE),"zAWRR Not in Roster")</f>
        <v>Ayala</v>
      </c>
      <c r="AD248" s="1" t="str">
        <f>IF(_xlfn.CONCAT(Veg_Table[[#This Row],[First_Name]]," ",Veg_Table[[#This Row],[Last_Name]])="zAWRR Not in Roster zAWRR Not in Roster","zAWRR Not in Roster",_xlfn.CONCAT(Veg_Table[[#This Row],[First_Name]]," ",Veg_Table[[#This Row],[Last_Name]]))</f>
        <v>Roberto Ayala</v>
      </c>
      <c r="AE248">
        <v>1723403</v>
      </c>
      <c r="AF248" t="s">
        <v>4604</v>
      </c>
      <c r="AG248" t="s">
        <v>97</v>
      </c>
      <c r="AH248" t="s">
        <v>3335</v>
      </c>
      <c r="AI248" t="s">
        <v>3336</v>
      </c>
      <c r="AJ248" t="s">
        <v>820</v>
      </c>
      <c r="AL248" t="s">
        <v>368</v>
      </c>
      <c r="AM248" t="s">
        <v>38</v>
      </c>
      <c r="AN248" t="s">
        <v>25</v>
      </c>
      <c r="AO248" t="s">
        <v>25</v>
      </c>
      <c r="AP248">
        <v>28</v>
      </c>
      <c r="AQ248">
        <v>129</v>
      </c>
      <c r="AS248" t="s">
        <v>51</v>
      </c>
      <c r="AT248" t="s">
        <v>515</v>
      </c>
      <c r="AU248" t="s">
        <v>25</v>
      </c>
      <c r="AW248" t="s">
        <v>4605</v>
      </c>
      <c r="AX248" t="s">
        <v>987</v>
      </c>
      <c r="AY248" t="s">
        <v>1530</v>
      </c>
      <c r="AZ248">
        <v>5865470</v>
      </c>
      <c r="BA248" t="s">
        <v>51</v>
      </c>
      <c r="BB248" s="4">
        <v>43963.738870046298</v>
      </c>
      <c r="BD248" t="s">
        <v>29</v>
      </c>
      <c r="BI248" s="3"/>
      <c r="BJ248" t="s">
        <v>3361</v>
      </c>
      <c r="BK248" s="30" t="s">
        <v>531</v>
      </c>
      <c r="BL248" s="3">
        <v>43963.739018159722</v>
      </c>
      <c r="BM248" t="s">
        <v>31</v>
      </c>
      <c r="BN248" t="s">
        <v>32</v>
      </c>
      <c r="BO248" t="s">
        <v>3337</v>
      </c>
      <c r="BP248" t="s">
        <v>3338</v>
      </c>
      <c r="BQ248" t="s">
        <v>852</v>
      </c>
      <c r="BR248" t="s">
        <v>28</v>
      </c>
      <c r="BS248" t="s">
        <v>28</v>
      </c>
      <c r="BT248" t="s">
        <v>228</v>
      </c>
      <c r="BU248" s="3">
        <v>43886.593969907408</v>
      </c>
      <c r="BV248" t="s">
        <v>803</v>
      </c>
      <c r="BW248" s="3">
        <v>43963.813849409722</v>
      </c>
      <c r="BX248" t="s">
        <v>4606</v>
      </c>
      <c r="CG248"/>
      <c r="CH248"/>
      <c r="CI248"/>
      <c r="CY248"/>
      <c r="DA248"/>
      <c r="DE248"/>
      <c r="DF248"/>
    </row>
    <row r="249" spans="1:110" x14ac:dyDescent="0.25">
      <c r="A249" s="1">
        <f>IF(Veg_Table[[#This Row],[VP_STATUS]]="Hold",0,IF(OR(AND(Veg_Table[[#This Row],[PRESCRIP]]="NW_No Work",Veg_Table[[#This Row],[VP_STATUS]]&lt;&gt;"No Work Required Under EVM"),AND(Veg_Table[[#This Row],[VP_STATUS]]="No Work Required Under EVM",Veg_Table[[#This Row],[PRESCRIP]]&lt;&gt;"NW_No Work")),1,0))</f>
        <v>0</v>
      </c>
      <c r="B249" s="1">
        <f>IF(Veg_Table[[#This Row],[SPECIES]]="",1,0)</f>
        <v>0</v>
      </c>
      <c r="C249" s="1">
        <f>IF(Veg_Table[[#This Row],[DIAMETER]]="",1,0)</f>
        <v>0</v>
      </c>
      <c r="D249" s="1">
        <f>IF(Veg_Table[[#This Row],[HEIGHT]]="",1,0)</f>
        <v>0</v>
      </c>
      <c r="E24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49" s="1">
        <f>IF(AND(Veg_Table[[#This Row],[TAT_RESULT]]="ABATE",Veg_Table[[#This Row],[PRESCRIP]]="NW_No Work"),1,0)</f>
        <v>0</v>
      </c>
      <c r="G249" s="1">
        <f>IF(OR(Veg_Table[[#This Row],[Prescription R-Scale]]="NA",Veg_Table[[#This Row],[Diameter R-Scale]]="NA"),0,IF(Veg_Table[[#This Row],[Diameter R-Scale]]&lt;&gt;Veg_Table[[#This Row],[Prescription R-Scale]],1,0))</f>
        <v>0</v>
      </c>
      <c r="H249" s="1">
        <f>IF(OR(AND(Veg_Table[[#This Row],[PRESCRIP]]="BC_Br Rmv", Veg_Table[[#This Row],[WOOD_MAN]]&lt;&gt;"Not Needed"),AND(Veg_Table[[#This Row],[PRESCRIP]]="BCS_Br Rmv+Trt", Veg_Table[[#This Row],[WOOD_MAN]]&lt;&gt;"Not Needed")),1,0)</f>
        <v>0</v>
      </c>
      <c r="I249" s="1">
        <f ca="1">IF(AND(Veg_Table[[#This Row],[Prescription_Changed]]="Yes",Veg_Table[[#This Row],[TAT_RESULT]]=""),1,0)</f>
        <v>0</v>
      </c>
      <c r="J249" s="1">
        <f ca="1">SUM(Veg_Table[[#This Row],[Prescription and Status do not match]:[Prescription_Edited_And_TAT_Is_Blank]])</f>
        <v>1</v>
      </c>
      <c r="K249" s="1">
        <f ca="1">IF(Veg_Table[[#This Row],[Sum of Errors]]&gt;0,1,0)</f>
        <v>1</v>
      </c>
      <c r="L249" s="1">
        <f>1</f>
        <v>1</v>
      </c>
      <c r="M24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249" s="1">
        <f>IF(OR(MID(Veg_Table[[#This Row],[PRESCRIP]],2,1)="1",MID(Veg_Table[[#This Row],[PRESCRIP]],2,1)="2",MID(Veg_Table[[#This Row],[PRESCRIP]],2,1)="3",MID(Veg_Table[[#This Row],[PRESCRIP]],2,1)="4"),_xlfn.NUMBERVALUE(MID(Veg_Table[[#This Row],[PRESCRIP]],2,1)),"NA")</f>
        <v>3</v>
      </c>
      <c r="O249" s="1">
        <f>WEEKNUM(Veg_Table[[#This Row],[EVM_LAST_EDITED_Day]],2)</f>
        <v>20</v>
      </c>
      <c r="P249" s="25">
        <f>IFERROR(DATE(YEAR(Veg_Table[[#This Row],[EVM_LAST_EDITED2]]),MONTH(Veg_Table[[#This Row],[EVM_LAST_EDITED2]]),DAY(Veg_Table[[#This Row],[EVM_LAST_EDITED2]])),DATE(2019,1,1))</f>
        <v>43963</v>
      </c>
      <c r="Q249" s="3">
        <f>VALUE(SUBSTITUTE(Veg_Table[[#This Row],[EVM_LAST_EDITED]],",",""))</f>
        <v>43963.739643958303</v>
      </c>
      <c r="R249" s="1" t="str">
        <f>_xlfn.IFNA(IF(Veg_Table[[#This Row],[EVM_LAST_EDITOR]]="","zBlank EVM Last Editor",VLOOKUP(Veg_Table[[#This Row],[EVM_LAST_EDITOR]],Roster_Table[#All],4,FALSE)),"zAWRR Not in Roster")</f>
        <v>MOW</v>
      </c>
      <c r="S249" s="1" t="str">
        <f>_xlfn.IFNA(IF(Veg_Table[[#This Row],[EVM_LAST_EDITOR]]="","zBlank EVM Last Editor",VLOOKUP(Veg_Table[[#This Row],[EVM_LAST_EDITOR]],Roster_Table[#All],16,FALSE)),"zCompany_AWRR not in Roster")</f>
        <v>Not in Sierra Roster</v>
      </c>
      <c r="T249" s="2">
        <f>IFERROR(DATE(YEAR(Veg_Table[[#This Row],[Created2]]),MONTH(Veg_Table[[#This Row],[Created2]]),DAY(Veg_Table[[#This Row],[Created2]])),DATE(2019,1,1))</f>
        <v>43886</v>
      </c>
      <c r="U249" s="3">
        <f>VALUE(SUBSTITUTE(Veg_Table[[#This Row],[Created]],",",""))</f>
        <v>43886.592291666697</v>
      </c>
      <c r="V249" s="3" t="str">
        <f ca="1">IFERROR(_xlfn.IFNA(CELL("contents",INDIRECT(_xlfn.CONCAT("Veg_Table_Production_Data!",ADDRESS(MATCH(_xlfn.MAXIFS(#REF!,#REF!,"="&amp;Veg_Table[[#This Row],[AUTO_ID]],#REF!,"&lt;"&amp;Veg_Table[[#This Row],[EVM_LAST_EDITED_Day]]),#REF!,0),COLUMN(#REF!),4,1,)))),""),"")</f>
        <v/>
      </c>
      <c r="W249" s="3" t="str">
        <f ca="1">IF(Veg_Table[[#This Row],[Previous_Prescription]]="","No",IF(Veg_Table[[#This Row],[Previous_Prescription]]=Veg_Table[[#This Row],[PRESCRIP]],"No","Yes"))</f>
        <v>No</v>
      </c>
      <c r="X249" s="3" t="str">
        <f>IF(Veg_Table[[#This Row],[EVM_LAST_EDITED_Day]]=Veg_Table[[#This Row],[Created_Day]],"New","Old")</f>
        <v>Old</v>
      </c>
      <c r="Y249" s="1">
        <f>IFERROR(IF(FIND("delete",LOWER(Veg_Table[[#This Row],[PI_COMMENTS]]))&gt;=1,1,0),0)</f>
        <v>0</v>
      </c>
      <c r="Z249" s="1" t="str">
        <f>_xlfn.IFNA(IF(Veg_Table[[#This Row],[EVM_LAST_EDITOR]]="","Yes",VLOOKUP(Veg_Table[[#This Row],[EVM_LAST_EDITOR]],Roster_Table[#All],15,FALSE)),"Yes")</f>
        <v>No</v>
      </c>
      <c r="AA24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49" s="1" t="str">
        <f>_xlfn.IFNA(VLOOKUP(Veg_Table[[#This Row],[EVM_LAST_EDITOR]],Roster_Table[#All],3,FALSE),"zAWRR Not in Roster")</f>
        <v>Roberto</v>
      </c>
      <c r="AC249" s="1" t="str">
        <f>_xlfn.IFNA(VLOOKUP(Veg_Table[[#This Row],[EVM_LAST_EDITOR]],Roster_Table[#All],2,FALSE),"zAWRR Not in Roster")</f>
        <v>Ayala</v>
      </c>
      <c r="AD249" s="1" t="str">
        <f>IF(_xlfn.CONCAT(Veg_Table[[#This Row],[First_Name]]," ",Veg_Table[[#This Row],[Last_Name]])="zAWRR Not in Roster zAWRR Not in Roster","zAWRR Not in Roster",_xlfn.CONCAT(Veg_Table[[#This Row],[First_Name]]," ",Veg_Table[[#This Row],[Last_Name]]))</f>
        <v>Roberto Ayala</v>
      </c>
      <c r="AE249">
        <v>1723402</v>
      </c>
      <c r="AF249" t="s">
        <v>4601</v>
      </c>
      <c r="AG249" t="s">
        <v>97</v>
      </c>
      <c r="AH249" t="s">
        <v>3335</v>
      </c>
      <c r="AI249" t="s">
        <v>3336</v>
      </c>
      <c r="AJ249" t="s">
        <v>820</v>
      </c>
      <c r="AL249" t="s">
        <v>368</v>
      </c>
      <c r="AM249" t="s">
        <v>38</v>
      </c>
      <c r="AN249" t="s">
        <v>25</v>
      </c>
      <c r="AO249" t="s">
        <v>25</v>
      </c>
      <c r="AP249">
        <v>35</v>
      </c>
      <c r="AQ249">
        <v>132</v>
      </c>
      <c r="AS249" t="s">
        <v>51</v>
      </c>
      <c r="AT249" t="s">
        <v>515</v>
      </c>
      <c r="AU249" t="s">
        <v>25</v>
      </c>
      <c r="AW249" t="s">
        <v>4602</v>
      </c>
      <c r="AX249" t="s">
        <v>987</v>
      </c>
      <c r="AY249" t="s">
        <v>1530</v>
      </c>
      <c r="AZ249">
        <v>5865470</v>
      </c>
      <c r="BA249" t="s">
        <v>51</v>
      </c>
      <c r="BB249" s="4"/>
      <c r="BD249" t="s">
        <v>29</v>
      </c>
      <c r="BI249" s="3"/>
      <c r="BJ249" t="s">
        <v>3361</v>
      </c>
      <c r="BK249" s="30" t="s">
        <v>531</v>
      </c>
      <c r="BL249" s="3">
        <v>43963.739643958332</v>
      </c>
      <c r="BM249" t="s">
        <v>31</v>
      </c>
      <c r="BN249" t="s">
        <v>32</v>
      </c>
      <c r="BO249" t="s">
        <v>3337</v>
      </c>
      <c r="BP249" t="s">
        <v>3338</v>
      </c>
      <c r="BQ249" t="s">
        <v>852</v>
      </c>
      <c r="BR249" t="s">
        <v>28</v>
      </c>
      <c r="BS249" t="s">
        <v>28</v>
      </c>
      <c r="BT249" t="s">
        <v>228</v>
      </c>
      <c r="BU249" s="3">
        <v>43886.592291666668</v>
      </c>
      <c r="BV249" t="s">
        <v>803</v>
      </c>
      <c r="BW249" s="3">
        <v>43963.813849409722</v>
      </c>
      <c r="BX249" t="s">
        <v>4603</v>
      </c>
      <c r="CG249"/>
      <c r="CH249"/>
      <c r="CI249"/>
      <c r="CY249"/>
      <c r="DA249"/>
      <c r="DE249"/>
      <c r="DF249"/>
    </row>
    <row r="250" spans="1:110" x14ac:dyDescent="0.25">
      <c r="A250" s="1">
        <f>IF(Veg_Table[[#This Row],[VP_STATUS]]="Hold",0,IF(OR(AND(Veg_Table[[#This Row],[PRESCRIP]]="NW_No Work",Veg_Table[[#This Row],[VP_STATUS]]&lt;&gt;"No Work Required Under EVM"),AND(Veg_Table[[#This Row],[VP_STATUS]]="No Work Required Under EVM",Veg_Table[[#This Row],[PRESCRIP]]&lt;&gt;"NW_No Work")),1,0))</f>
        <v>0</v>
      </c>
      <c r="B250" s="1">
        <f>IF(Veg_Table[[#This Row],[SPECIES]]="",1,0)</f>
        <v>0</v>
      </c>
      <c r="C250" s="1">
        <f>IF(Veg_Table[[#This Row],[DIAMETER]]="",1,0)</f>
        <v>0</v>
      </c>
      <c r="D250" s="1">
        <f>IF(Veg_Table[[#This Row],[HEIGHT]]="",1,0)</f>
        <v>0</v>
      </c>
      <c r="E25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50" s="1">
        <f>IF(AND(Veg_Table[[#This Row],[TAT_RESULT]]="ABATE",Veg_Table[[#This Row],[PRESCRIP]]="NW_No Work"),1,0)</f>
        <v>0</v>
      </c>
      <c r="G250" s="1">
        <f>IF(OR(Veg_Table[[#This Row],[Prescription R-Scale]]="NA",Veg_Table[[#This Row],[Diameter R-Scale]]="NA"),0,IF(Veg_Table[[#This Row],[Diameter R-Scale]]&lt;&gt;Veg_Table[[#This Row],[Prescription R-Scale]],1,0))</f>
        <v>0</v>
      </c>
      <c r="H250" s="1">
        <f>IF(OR(AND(Veg_Table[[#This Row],[PRESCRIP]]="BC_Br Rmv", Veg_Table[[#This Row],[WOOD_MAN]]&lt;&gt;"Not Needed"),AND(Veg_Table[[#This Row],[PRESCRIP]]="BCS_Br Rmv+Trt", Veg_Table[[#This Row],[WOOD_MAN]]&lt;&gt;"Not Needed")),1,0)</f>
        <v>0</v>
      </c>
      <c r="I250" s="1">
        <f ca="1">IF(AND(Veg_Table[[#This Row],[Prescription_Changed]]="Yes",Veg_Table[[#This Row],[TAT_RESULT]]=""),1,0)</f>
        <v>0</v>
      </c>
      <c r="J250" s="1">
        <f ca="1">SUM(Veg_Table[[#This Row],[Prescription and Status do not match]:[Prescription_Edited_And_TAT_Is_Blank]])</f>
        <v>1</v>
      </c>
      <c r="K250" s="1">
        <f ca="1">IF(Veg_Table[[#This Row],[Sum of Errors]]&gt;0,1,0)</f>
        <v>1</v>
      </c>
      <c r="L250" s="1">
        <f>1</f>
        <v>1</v>
      </c>
      <c r="M25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250" s="1">
        <f>IF(OR(MID(Veg_Table[[#This Row],[PRESCRIP]],2,1)="1",MID(Veg_Table[[#This Row],[PRESCRIP]],2,1)="2",MID(Veg_Table[[#This Row],[PRESCRIP]],2,1)="3",MID(Veg_Table[[#This Row],[PRESCRIP]],2,1)="4"),_xlfn.NUMBERVALUE(MID(Veg_Table[[#This Row],[PRESCRIP]],2,1)),"NA")</f>
        <v>2</v>
      </c>
      <c r="O250" s="1">
        <f>WEEKNUM(Veg_Table[[#This Row],[EVM_LAST_EDITED_Day]],2)</f>
        <v>20</v>
      </c>
      <c r="P250" s="25">
        <f>IFERROR(DATE(YEAR(Veg_Table[[#This Row],[EVM_LAST_EDITED2]]),MONTH(Veg_Table[[#This Row],[EVM_LAST_EDITED2]]),DAY(Veg_Table[[#This Row],[EVM_LAST_EDITED2]])),DATE(2019,1,1))</f>
        <v>43963</v>
      </c>
      <c r="Q250" s="3">
        <f>VALUE(SUBSTITUTE(Veg_Table[[#This Row],[EVM_LAST_EDITED]],",",""))</f>
        <v>43963.740234618097</v>
      </c>
      <c r="R250" s="1" t="str">
        <f>_xlfn.IFNA(IF(Veg_Table[[#This Row],[EVM_LAST_EDITOR]]="","zBlank EVM Last Editor",VLOOKUP(Veg_Table[[#This Row],[EVM_LAST_EDITOR]],Roster_Table[#All],4,FALSE)),"zAWRR Not in Roster")</f>
        <v>MOW</v>
      </c>
      <c r="S250" s="1" t="str">
        <f>_xlfn.IFNA(IF(Veg_Table[[#This Row],[EVM_LAST_EDITOR]]="","zBlank EVM Last Editor",VLOOKUP(Veg_Table[[#This Row],[EVM_LAST_EDITOR]],Roster_Table[#All],16,FALSE)),"zCompany_AWRR not in Roster")</f>
        <v>Not in Sierra Roster</v>
      </c>
      <c r="T250" s="2">
        <f>IFERROR(DATE(YEAR(Veg_Table[[#This Row],[Created2]]),MONTH(Veg_Table[[#This Row],[Created2]]),DAY(Veg_Table[[#This Row],[Created2]])),DATE(2019,1,1))</f>
        <v>43886</v>
      </c>
      <c r="U250" s="3">
        <f>VALUE(SUBSTITUTE(Veg_Table[[#This Row],[Created]],",",""))</f>
        <v>43886.586319444403</v>
      </c>
      <c r="V250" s="3" t="str">
        <f ca="1">IFERROR(_xlfn.IFNA(CELL("contents",INDIRECT(_xlfn.CONCAT("Veg_Table_Production_Data!",ADDRESS(MATCH(_xlfn.MAXIFS(#REF!,#REF!,"="&amp;Veg_Table[[#This Row],[AUTO_ID]],#REF!,"&lt;"&amp;Veg_Table[[#This Row],[EVM_LAST_EDITED_Day]]),#REF!,0),COLUMN(#REF!),4,1,)))),""),"")</f>
        <v/>
      </c>
      <c r="W250" s="3" t="str">
        <f ca="1">IF(Veg_Table[[#This Row],[Previous_Prescription]]="","No",IF(Veg_Table[[#This Row],[Previous_Prescription]]=Veg_Table[[#This Row],[PRESCRIP]],"No","Yes"))</f>
        <v>No</v>
      </c>
      <c r="X250" s="3" t="str">
        <f>IF(Veg_Table[[#This Row],[EVM_LAST_EDITED_Day]]=Veg_Table[[#This Row],[Created_Day]],"New","Old")</f>
        <v>Old</v>
      </c>
      <c r="Y250" s="1">
        <f>IFERROR(IF(FIND("delete",LOWER(Veg_Table[[#This Row],[PI_COMMENTS]]))&gt;=1,1,0),0)</f>
        <v>0</v>
      </c>
      <c r="Z250" s="1" t="str">
        <f>_xlfn.IFNA(IF(Veg_Table[[#This Row],[EVM_LAST_EDITOR]]="","Yes",VLOOKUP(Veg_Table[[#This Row],[EVM_LAST_EDITOR]],Roster_Table[#All],15,FALSE)),"Yes")</f>
        <v>No</v>
      </c>
      <c r="AA25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50" s="1" t="str">
        <f>_xlfn.IFNA(VLOOKUP(Veg_Table[[#This Row],[EVM_LAST_EDITOR]],Roster_Table[#All],3,FALSE),"zAWRR Not in Roster")</f>
        <v>Roberto</v>
      </c>
      <c r="AC250" s="1" t="str">
        <f>_xlfn.IFNA(VLOOKUP(Veg_Table[[#This Row],[EVM_LAST_EDITOR]],Roster_Table[#All],2,FALSE),"zAWRR Not in Roster")</f>
        <v>Ayala</v>
      </c>
      <c r="AD250" s="1" t="str">
        <f>IF(_xlfn.CONCAT(Veg_Table[[#This Row],[First_Name]]," ",Veg_Table[[#This Row],[Last_Name]])="zAWRR Not in Roster zAWRR Not in Roster","zAWRR Not in Roster",_xlfn.CONCAT(Veg_Table[[#This Row],[First_Name]]," ",Veg_Table[[#This Row],[Last_Name]]))</f>
        <v>Roberto Ayala</v>
      </c>
      <c r="AE250">
        <v>1723399</v>
      </c>
      <c r="AF250" t="s">
        <v>4595</v>
      </c>
      <c r="AG250" t="s">
        <v>97</v>
      </c>
      <c r="AH250" t="s">
        <v>3335</v>
      </c>
      <c r="AI250" t="s">
        <v>3336</v>
      </c>
      <c r="AJ250" t="s">
        <v>820</v>
      </c>
      <c r="AL250" t="s">
        <v>368</v>
      </c>
      <c r="AM250" t="s">
        <v>38</v>
      </c>
      <c r="AN250" t="s">
        <v>25</v>
      </c>
      <c r="AO250" t="s">
        <v>25</v>
      </c>
      <c r="AP250">
        <v>18</v>
      </c>
      <c r="AQ250">
        <v>111</v>
      </c>
      <c r="AS250" t="s">
        <v>42</v>
      </c>
      <c r="AT250" t="s">
        <v>515</v>
      </c>
      <c r="AU250" t="s">
        <v>25</v>
      </c>
      <c r="AW250" t="s">
        <v>4596</v>
      </c>
      <c r="AX250" t="s">
        <v>987</v>
      </c>
      <c r="AZ250">
        <v>5865470</v>
      </c>
      <c r="BA250" t="s">
        <v>42</v>
      </c>
      <c r="BB250" s="4">
        <v>43963.740127303237</v>
      </c>
      <c r="BD250" t="s">
        <v>29</v>
      </c>
      <c r="BI250" s="3"/>
      <c r="BJ250" t="s">
        <v>3361</v>
      </c>
      <c r="BK250" s="30" t="s">
        <v>531</v>
      </c>
      <c r="BL250" s="3">
        <v>43963.740234618053</v>
      </c>
      <c r="BM250" t="s">
        <v>31</v>
      </c>
      <c r="BN250" t="s">
        <v>32</v>
      </c>
      <c r="BO250" t="s">
        <v>3337</v>
      </c>
      <c r="BP250" t="s">
        <v>3338</v>
      </c>
      <c r="BQ250" t="s">
        <v>852</v>
      </c>
      <c r="BR250" t="s">
        <v>28</v>
      </c>
      <c r="BS250" t="s">
        <v>28</v>
      </c>
      <c r="BT250" t="s">
        <v>228</v>
      </c>
      <c r="BU250" s="3">
        <v>43886.586319444446</v>
      </c>
      <c r="BV250" t="s">
        <v>803</v>
      </c>
      <c r="BW250" s="3">
        <v>43963.813849409722</v>
      </c>
      <c r="BX250" t="s">
        <v>4597</v>
      </c>
      <c r="CG250"/>
      <c r="CH250"/>
      <c r="CI250"/>
      <c r="CY250"/>
      <c r="DA250"/>
      <c r="DE250"/>
      <c r="DF250"/>
    </row>
    <row r="251" spans="1:110" x14ac:dyDescent="0.25">
      <c r="A251" s="1">
        <f>IF(Veg_Table[[#This Row],[VP_STATUS]]="Hold",0,IF(OR(AND(Veg_Table[[#This Row],[PRESCRIP]]="NW_No Work",Veg_Table[[#This Row],[VP_STATUS]]&lt;&gt;"No Work Required Under EVM"),AND(Veg_Table[[#This Row],[VP_STATUS]]="No Work Required Under EVM",Veg_Table[[#This Row],[PRESCRIP]]&lt;&gt;"NW_No Work")),1,0))</f>
        <v>0</v>
      </c>
      <c r="B251" s="1">
        <f>IF(Veg_Table[[#This Row],[SPECIES]]="",1,0)</f>
        <v>0</v>
      </c>
      <c r="C251" s="1">
        <f>IF(Veg_Table[[#This Row],[DIAMETER]]="",1,0)</f>
        <v>0</v>
      </c>
      <c r="D251" s="1">
        <f>IF(Veg_Table[[#This Row],[HEIGHT]]="",1,0)</f>
        <v>0</v>
      </c>
      <c r="E25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51" s="1">
        <f>IF(AND(Veg_Table[[#This Row],[TAT_RESULT]]="ABATE",Veg_Table[[#This Row],[PRESCRIP]]="NW_No Work"),1,0)</f>
        <v>0</v>
      </c>
      <c r="G251" s="1">
        <f>IF(OR(Veg_Table[[#This Row],[Prescription R-Scale]]="NA",Veg_Table[[#This Row],[Diameter R-Scale]]="NA"),0,IF(Veg_Table[[#This Row],[Diameter R-Scale]]&lt;&gt;Veg_Table[[#This Row],[Prescription R-Scale]],1,0))</f>
        <v>0</v>
      </c>
      <c r="H251" s="1">
        <f>IF(OR(AND(Veg_Table[[#This Row],[PRESCRIP]]="BC_Br Rmv", Veg_Table[[#This Row],[WOOD_MAN]]&lt;&gt;"Not Needed"),AND(Veg_Table[[#This Row],[PRESCRIP]]="BCS_Br Rmv+Trt", Veg_Table[[#This Row],[WOOD_MAN]]&lt;&gt;"Not Needed")),1,0)</f>
        <v>0</v>
      </c>
      <c r="I251" s="1">
        <f ca="1">IF(AND(Veg_Table[[#This Row],[Prescription_Changed]]="Yes",Veg_Table[[#This Row],[TAT_RESULT]]=""),1,0)</f>
        <v>0</v>
      </c>
      <c r="J251" s="1">
        <f ca="1">SUM(Veg_Table[[#This Row],[Prescription and Status do not match]:[Prescription_Edited_And_TAT_Is_Blank]])</f>
        <v>1</v>
      </c>
      <c r="K251" s="1">
        <f ca="1">IF(Veg_Table[[#This Row],[Sum of Errors]]&gt;0,1,0)</f>
        <v>1</v>
      </c>
      <c r="L251" s="1">
        <f>1</f>
        <v>1</v>
      </c>
      <c r="M25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251" s="1">
        <f>IF(OR(MID(Veg_Table[[#This Row],[PRESCRIP]],2,1)="1",MID(Veg_Table[[#This Row],[PRESCRIP]],2,1)="2",MID(Veg_Table[[#This Row],[PRESCRIP]],2,1)="3",MID(Veg_Table[[#This Row],[PRESCRIP]],2,1)="4"),_xlfn.NUMBERVALUE(MID(Veg_Table[[#This Row],[PRESCRIP]],2,1)),"NA")</f>
        <v>3</v>
      </c>
      <c r="O251" s="1">
        <f>WEEKNUM(Veg_Table[[#This Row],[EVM_LAST_EDITED_Day]],2)</f>
        <v>20</v>
      </c>
      <c r="P251" s="25">
        <f>IFERROR(DATE(YEAR(Veg_Table[[#This Row],[EVM_LAST_EDITED2]]),MONTH(Veg_Table[[#This Row],[EVM_LAST_EDITED2]]),DAY(Veg_Table[[#This Row],[EVM_LAST_EDITED2]])),DATE(2019,1,1))</f>
        <v>43963</v>
      </c>
      <c r="Q251" s="3">
        <f>VALUE(SUBSTITUTE(Veg_Table[[#This Row],[EVM_LAST_EDITED]],",",""))</f>
        <v>43963.742036215299</v>
      </c>
      <c r="R251" s="1" t="str">
        <f>_xlfn.IFNA(IF(Veg_Table[[#This Row],[EVM_LAST_EDITOR]]="","zBlank EVM Last Editor",VLOOKUP(Veg_Table[[#This Row],[EVM_LAST_EDITOR]],Roster_Table[#All],4,FALSE)),"zAWRR Not in Roster")</f>
        <v>MOW</v>
      </c>
      <c r="S251" s="1" t="str">
        <f>_xlfn.IFNA(IF(Veg_Table[[#This Row],[EVM_LAST_EDITOR]]="","zBlank EVM Last Editor",VLOOKUP(Veg_Table[[#This Row],[EVM_LAST_EDITOR]],Roster_Table[#All],16,FALSE)),"zCompany_AWRR not in Roster")</f>
        <v>Not in Sierra Roster</v>
      </c>
      <c r="T251" s="2">
        <f>IFERROR(DATE(YEAR(Veg_Table[[#This Row],[Created2]]),MONTH(Veg_Table[[#This Row],[Created2]]),DAY(Veg_Table[[#This Row],[Created2]])),DATE(2019,1,1))</f>
        <v>43885</v>
      </c>
      <c r="U251" s="3">
        <f>VALUE(SUBSTITUTE(Veg_Table[[#This Row],[Created]],",",""))</f>
        <v>43885.670046296298</v>
      </c>
      <c r="V251" s="3" t="str">
        <f ca="1">IFERROR(_xlfn.IFNA(CELL("contents",INDIRECT(_xlfn.CONCAT("Veg_Table_Production_Data!",ADDRESS(MATCH(_xlfn.MAXIFS(#REF!,#REF!,"="&amp;Veg_Table[[#This Row],[AUTO_ID]],#REF!,"&lt;"&amp;Veg_Table[[#This Row],[EVM_LAST_EDITED_Day]]),#REF!,0),COLUMN(#REF!),4,1,)))),""),"")</f>
        <v/>
      </c>
      <c r="W251" s="3" t="str">
        <f ca="1">IF(Veg_Table[[#This Row],[Previous_Prescription]]="","No",IF(Veg_Table[[#This Row],[Previous_Prescription]]=Veg_Table[[#This Row],[PRESCRIP]],"No","Yes"))</f>
        <v>No</v>
      </c>
      <c r="X251" s="3" t="str">
        <f>IF(Veg_Table[[#This Row],[EVM_LAST_EDITED_Day]]=Veg_Table[[#This Row],[Created_Day]],"New","Old")</f>
        <v>Old</v>
      </c>
      <c r="Y251" s="1">
        <f>IFERROR(IF(FIND("delete",LOWER(Veg_Table[[#This Row],[PI_COMMENTS]]))&gt;=1,1,0),0)</f>
        <v>0</v>
      </c>
      <c r="Z251" s="1" t="str">
        <f>_xlfn.IFNA(IF(Veg_Table[[#This Row],[EVM_LAST_EDITOR]]="","Yes",VLOOKUP(Veg_Table[[#This Row],[EVM_LAST_EDITOR]],Roster_Table[#All],15,FALSE)),"Yes")</f>
        <v>No</v>
      </c>
      <c r="AA25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51" s="1" t="str">
        <f>_xlfn.IFNA(VLOOKUP(Veg_Table[[#This Row],[EVM_LAST_EDITOR]],Roster_Table[#All],3,FALSE),"zAWRR Not in Roster")</f>
        <v>Roberto</v>
      </c>
      <c r="AC251" s="1" t="str">
        <f>_xlfn.IFNA(VLOOKUP(Veg_Table[[#This Row],[EVM_LAST_EDITOR]],Roster_Table[#All],2,FALSE),"zAWRR Not in Roster")</f>
        <v>Ayala</v>
      </c>
      <c r="AD251" s="1" t="str">
        <f>IF(_xlfn.CONCAT(Veg_Table[[#This Row],[First_Name]]," ",Veg_Table[[#This Row],[Last_Name]])="zAWRR Not in Roster zAWRR Not in Roster","zAWRR Not in Roster",_xlfn.CONCAT(Veg_Table[[#This Row],[First_Name]]," ",Veg_Table[[#This Row],[Last_Name]]))</f>
        <v>Roberto Ayala</v>
      </c>
      <c r="AE251">
        <v>1723116</v>
      </c>
      <c r="AF251" t="s">
        <v>4591</v>
      </c>
      <c r="AG251" t="s">
        <v>97</v>
      </c>
      <c r="AH251" t="s">
        <v>3335</v>
      </c>
      <c r="AI251" t="s">
        <v>4592</v>
      </c>
      <c r="AJ251" t="s">
        <v>820</v>
      </c>
      <c r="AL251" t="s">
        <v>368</v>
      </c>
      <c r="AM251" t="s">
        <v>38</v>
      </c>
      <c r="AN251" t="s">
        <v>25</v>
      </c>
      <c r="AO251" t="s">
        <v>25</v>
      </c>
      <c r="AP251">
        <v>32</v>
      </c>
      <c r="AQ251">
        <v>135</v>
      </c>
      <c r="AS251" t="s">
        <v>51</v>
      </c>
      <c r="AT251" t="s">
        <v>515</v>
      </c>
      <c r="AU251" t="s">
        <v>25</v>
      </c>
      <c r="AW251" t="s">
        <v>4593</v>
      </c>
      <c r="AX251" t="s">
        <v>987</v>
      </c>
      <c r="AY251" t="s">
        <v>1530</v>
      </c>
      <c r="AZ251">
        <v>5865470</v>
      </c>
      <c r="BA251" t="s">
        <v>51</v>
      </c>
      <c r="BB251" s="4">
        <v>43963.7418425</v>
      </c>
      <c r="BD251" t="s">
        <v>29</v>
      </c>
      <c r="BI251" s="3"/>
      <c r="BJ251" t="s">
        <v>3361</v>
      </c>
      <c r="BK251" s="30" t="s">
        <v>531</v>
      </c>
      <c r="BL251" s="3">
        <v>43963.742036215277</v>
      </c>
      <c r="BM251" t="s">
        <v>31</v>
      </c>
      <c r="BN251" t="s">
        <v>32</v>
      </c>
      <c r="BO251" t="s">
        <v>3337</v>
      </c>
      <c r="BP251" t="s">
        <v>3338</v>
      </c>
      <c r="BQ251" t="s">
        <v>852</v>
      </c>
      <c r="BR251" t="s">
        <v>28</v>
      </c>
      <c r="BS251" t="s">
        <v>28</v>
      </c>
      <c r="BT251" t="s">
        <v>389</v>
      </c>
      <c r="BU251" s="3">
        <v>43885.670046296298</v>
      </c>
      <c r="BV251" t="s">
        <v>803</v>
      </c>
      <c r="BW251" s="3">
        <v>43963.813849409722</v>
      </c>
      <c r="BX251" t="s">
        <v>4594</v>
      </c>
      <c r="CG251"/>
      <c r="CH251"/>
      <c r="CI251"/>
      <c r="CY251"/>
      <c r="DA251"/>
      <c r="DE251"/>
      <c r="DF251"/>
    </row>
    <row r="252" spans="1:110" x14ac:dyDescent="0.25">
      <c r="A252" s="1">
        <f>IF(Veg_Table[[#This Row],[VP_STATUS]]="Hold",0,IF(OR(AND(Veg_Table[[#This Row],[PRESCRIP]]="NW_No Work",Veg_Table[[#This Row],[VP_STATUS]]&lt;&gt;"No Work Required Under EVM"),AND(Veg_Table[[#This Row],[VP_STATUS]]="No Work Required Under EVM",Veg_Table[[#This Row],[PRESCRIP]]&lt;&gt;"NW_No Work")),1,0))</f>
        <v>0</v>
      </c>
      <c r="B252" s="1">
        <f>IF(Veg_Table[[#This Row],[SPECIES]]="",1,0)</f>
        <v>0</v>
      </c>
      <c r="C252" s="1">
        <f>IF(Veg_Table[[#This Row],[DIAMETER]]="",1,0)</f>
        <v>0</v>
      </c>
      <c r="D252" s="1">
        <f>IF(Veg_Table[[#This Row],[HEIGHT]]="",1,0)</f>
        <v>0</v>
      </c>
      <c r="E25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52" s="1">
        <f>IF(AND(Veg_Table[[#This Row],[TAT_RESULT]]="ABATE",Veg_Table[[#This Row],[PRESCRIP]]="NW_No Work"),1,0)</f>
        <v>0</v>
      </c>
      <c r="G252" s="1">
        <f>IF(OR(Veg_Table[[#This Row],[Prescription R-Scale]]="NA",Veg_Table[[#This Row],[Diameter R-Scale]]="NA"),0,IF(Veg_Table[[#This Row],[Diameter R-Scale]]&lt;&gt;Veg_Table[[#This Row],[Prescription R-Scale]],1,0))</f>
        <v>0</v>
      </c>
      <c r="H252" s="1">
        <f>IF(OR(AND(Veg_Table[[#This Row],[PRESCRIP]]="BC_Br Rmv", Veg_Table[[#This Row],[WOOD_MAN]]&lt;&gt;"Not Needed"),AND(Veg_Table[[#This Row],[PRESCRIP]]="BCS_Br Rmv+Trt", Veg_Table[[#This Row],[WOOD_MAN]]&lt;&gt;"Not Needed")),1,0)</f>
        <v>0</v>
      </c>
      <c r="I252" s="1">
        <f ca="1">IF(AND(Veg_Table[[#This Row],[Prescription_Changed]]="Yes",Veg_Table[[#This Row],[TAT_RESULT]]=""),1,0)</f>
        <v>0</v>
      </c>
      <c r="J252" s="1">
        <f ca="1">SUM(Veg_Table[[#This Row],[Prescription and Status do not match]:[Prescription_Edited_And_TAT_Is_Blank]])</f>
        <v>1</v>
      </c>
      <c r="K252" s="1">
        <f ca="1">IF(Veg_Table[[#This Row],[Sum of Errors]]&gt;0,1,0)</f>
        <v>1</v>
      </c>
      <c r="L252" s="1">
        <f>1</f>
        <v>1</v>
      </c>
      <c r="M25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252" s="1">
        <f>IF(OR(MID(Veg_Table[[#This Row],[PRESCRIP]],2,1)="1",MID(Veg_Table[[#This Row],[PRESCRIP]],2,1)="2",MID(Veg_Table[[#This Row],[PRESCRIP]],2,1)="3",MID(Veg_Table[[#This Row],[PRESCRIP]],2,1)="4"),_xlfn.NUMBERVALUE(MID(Veg_Table[[#This Row],[PRESCRIP]],2,1)),"NA")</f>
        <v>3</v>
      </c>
      <c r="O252" s="1">
        <f>WEEKNUM(Veg_Table[[#This Row],[EVM_LAST_EDITED_Day]],2)</f>
        <v>20</v>
      </c>
      <c r="P252" s="25">
        <f>IFERROR(DATE(YEAR(Veg_Table[[#This Row],[EVM_LAST_EDITED2]]),MONTH(Veg_Table[[#This Row],[EVM_LAST_EDITED2]]),DAY(Veg_Table[[#This Row],[EVM_LAST_EDITED2]])),DATE(2019,1,1))</f>
        <v>43963</v>
      </c>
      <c r="Q252" s="3">
        <f>VALUE(SUBSTITUTE(Veg_Table[[#This Row],[EVM_LAST_EDITED]],",",""))</f>
        <v>43963.743452685099</v>
      </c>
      <c r="R252" s="1" t="str">
        <f>_xlfn.IFNA(IF(Veg_Table[[#This Row],[EVM_LAST_EDITOR]]="","zBlank EVM Last Editor",VLOOKUP(Veg_Table[[#This Row],[EVM_LAST_EDITOR]],Roster_Table[#All],4,FALSE)),"zAWRR Not in Roster")</f>
        <v>MOW</v>
      </c>
      <c r="S252" s="1" t="str">
        <f>_xlfn.IFNA(IF(Veg_Table[[#This Row],[EVM_LAST_EDITOR]]="","zBlank EVM Last Editor",VLOOKUP(Veg_Table[[#This Row],[EVM_LAST_EDITOR]],Roster_Table[#All],16,FALSE)),"zCompany_AWRR not in Roster")</f>
        <v>Not in Sierra Roster</v>
      </c>
      <c r="T252" s="2">
        <f>IFERROR(DATE(YEAR(Veg_Table[[#This Row],[Created2]]),MONTH(Veg_Table[[#This Row],[Created2]]),DAY(Veg_Table[[#This Row],[Created2]])),DATE(2019,1,1))</f>
        <v>43886</v>
      </c>
      <c r="U252" s="3">
        <f>VALUE(SUBSTITUTE(Veg_Table[[#This Row],[Created]],",",""))</f>
        <v>43886.426770833299</v>
      </c>
      <c r="V252" s="3" t="str">
        <f ca="1">IFERROR(_xlfn.IFNA(CELL("contents",INDIRECT(_xlfn.CONCAT("Veg_Table_Production_Data!",ADDRESS(MATCH(_xlfn.MAXIFS(#REF!,#REF!,"="&amp;Veg_Table[[#This Row],[AUTO_ID]],#REF!,"&lt;"&amp;Veg_Table[[#This Row],[EVM_LAST_EDITED_Day]]),#REF!,0),COLUMN(#REF!),4,1,)))),""),"")</f>
        <v/>
      </c>
      <c r="W252" s="3" t="str">
        <f ca="1">IF(Veg_Table[[#This Row],[Previous_Prescription]]="","No",IF(Veg_Table[[#This Row],[Previous_Prescription]]=Veg_Table[[#This Row],[PRESCRIP]],"No","Yes"))</f>
        <v>No</v>
      </c>
      <c r="X252" s="3" t="str">
        <f>IF(Veg_Table[[#This Row],[EVM_LAST_EDITED_Day]]=Veg_Table[[#This Row],[Created_Day]],"New","Old")</f>
        <v>Old</v>
      </c>
      <c r="Y252" s="1">
        <f>IFERROR(IF(FIND("delete",LOWER(Veg_Table[[#This Row],[PI_COMMENTS]]))&gt;=1,1,0),0)</f>
        <v>0</v>
      </c>
      <c r="Z252" s="1" t="str">
        <f>_xlfn.IFNA(IF(Veg_Table[[#This Row],[EVM_LAST_EDITOR]]="","Yes",VLOOKUP(Veg_Table[[#This Row],[EVM_LAST_EDITOR]],Roster_Table[#All],15,FALSE)),"Yes")</f>
        <v>No</v>
      </c>
      <c r="AA25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52" s="1" t="str">
        <f>_xlfn.IFNA(VLOOKUP(Veg_Table[[#This Row],[EVM_LAST_EDITOR]],Roster_Table[#All],3,FALSE),"zAWRR Not in Roster")</f>
        <v>Roberto</v>
      </c>
      <c r="AC252" s="1" t="str">
        <f>_xlfn.IFNA(VLOOKUP(Veg_Table[[#This Row],[EVM_LAST_EDITOR]],Roster_Table[#All],2,FALSE),"zAWRR Not in Roster")</f>
        <v>Ayala</v>
      </c>
      <c r="AD252" s="1" t="str">
        <f>IF(_xlfn.CONCAT(Veg_Table[[#This Row],[First_Name]]," ",Veg_Table[[#This Row],[Last_Name]])="zAWRR Not in Roster zAWRR Not in Roster","zAWRR Not in Roster",_xlfn.CONCAT(Veg_Table[[#This Row],[First_Name]]," ",Veg_Table[[#This Row],[Last_Name]]))</f>
        <v>Roberto Ayala</v>
      </c>
      <c r="AE252">
        <v>1723432</v>
      </c>
      <c r="AF252" t="s">
        <v>4610</v>
      </c>
      <c r="AG252" t="s">
        <v>97</v>
      </c>
      <c r="AH252" t="s">
        <v>3335</v>
      </c>
      <c r="AI252" t="s">
        <v>3336</v>
      </c>
      <c r="AJ252" t="s">
        <v>820</v>
      </c>
      <c r="AL252" t="s">
        <v>368</v>
      </c>
      <c r="AM252" t="s">
        <v>38</v>
      </c>
      <c r="AN252" t="s">
        <v>25</v>
      </c>
      <c r="AO252" t="s">
        <v>25</v>
      </c>
      <c r="AP252">
        <v>28</v>
      </c>
      <c r="AQ252">
        <v>103</v>
      </c>
      <c r="AS252" t="s">
        <v>51</v>
      </c>
      <c r="AT252" t="s">
        <v>515</v>
      </c>
      <c r="AU252" t="s">
        <v>25</v>
      </c>
      <c r="AW252" t="s">
        <v>4611</v>
      </c>
      <c r="AX252" t="s">
        <v>987</v>
      </c>
      <c r="AY252" t="s">
        <v>1530</v>
      </c>
      <c r="AZ252">
        <v>5865470</v>
      </c>
      <c r="BA252" t="s">
        <v>51</v>
      </c>
      <c r="BB252" s="4"/>
      <c r="BD252" t="s">
        <v>29</v>
      </c>
      <c r="BI252" s="3"/>
      <c r="BJ252" t="s">
        <v>3361</v>
      </c>
      <c r="BK252" s="30" t="s">
        <v>531</v>
      </c>
      <c r="BL252" s="3">
        <v>43963.743452685187</v>
      </c>
      <c r="BM252" t="s">
        <v>31</v>
      </c>
      <c r="BN252" t="s">
        <v>32</v>
      </c>
      <c r="BO252" t="s">
        <v>3337</v>
      </c>
      <c r="BP252" t="s">
        <v>3338</v>
      </c>
      <c r="BQ252" t="s">
        <v>852</v>
      </c>
      <c r="BR252" t="s">
        <v>28</v>
      </c>
      <c r="BS252" t="s">
        <v>28</v>
      </c>
      <c r="BT252" t="s">
        <v>205</v>
      </c>
      <c r="BU252" s="3">
        <v>43886.426770833335</v>
      </c>
      <c r="BV252" t="s">
        <v>803</v>
      </c>
      <c r="BW252" s="3">
        <v>43963.813849409722</v>
      </c>
      <c r="BX252" t="s">
        <v>4612</v>
      </c>
      <c r="CG252"/>
      <c r="CH252"/>
      <c r="CI252"/>
      <c r="CY252"/>
      <c r="DA252"/>
      <c r="DE252"/>
      <c r="DF252"/>
    </row>
    <row r="253" spans="1:110" x14ac:dyDescent="0.25">
      <c r="A253" s="1">
        <f>IF(Veg_Table[[#This Row],[VP_STATUS]]="Hold",0,IF(OR(AND(Veg_Table[[#This Row],[PRESCRIP]]="NW_No Work",Veg_Table[[#This Row],[VP_STATUS]]&lt;&gt;"No Work Required Under EVM"),AND(Veg_Table[[#This Row],[VP_STATUS]]="No Work Required Under EVM",Veg_Table[[#This Row],[PRESCRIP]]&lt;&gt;"NW_No Work")),1,0))</f>
        <v>0</v>
      </c>
      <c r="B253" s="1">
        <f>IF(Veg_Table[[#This Row],[SPECIES]]="",1,0)</f>
        <v>0</v>
      </c>
      <c r="C253" s="1">
        <f>IF(Veg_Table[[#This Row],[DIAMETER]]="",1,0)</f>
        <v>0</v>
      </c>
      <c r="D253" s="1">
        <f>IF(Veg_Table[[#This Row],[HEIGHT]]="",1,0)</f>
        <v>0</v>
      </c>
      <c r="E25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53" s="1">
        <f>IF(AND(Veg_Table[[#This Row],[TAT_RESULT]]="ABATE",Veg_Table[[#This Row],[PRESCRIP]]="NW_No Work"),1,0)</f>
        <v>0</v>
      </c>
      <c r="G253" s="1">
        <f>IF(OR(Veg_Table[[#This Row],[Prescription R-Scale]]="NA",Veg_Table[[#This Row],[Diameter R-Scale]]="NA"),0,IF(Veg_Table[[#This Row],[Diameter R-Scale]]&lt;&gt;Veg_Table[[#This Row],[Prescription R-Scale]],1,0))</f>
        <v>0</v>
      </c>
      <c r="H253" s="1">
        <f>IF(OR(AND(Veg_Table[[#This Row],[PRESCRIP]]="BC_Br Rmv", Veg_Table[[#This Row],[WOOD_MAN]]&lt;&gt;"Not Needed"),AND(Veg_Table[[#This Row],[PRESCRIP]]="BCS_Br Rmv+Trt", Veg_Table[[#This Row],[WOOD_MAN]]&lt;&gt;"Not Needed")),1,0)</f>
        <v>0</v>
      </c>
      <c r="I253" s="1">
        <f ca="1">IF(AND(Veg_Table[[#This Row],[Prescription_Changed]]="Yes",Veg_Table[[#This Row],[TAT_RESULT]]=""),1,0)</f>
        <v>0</v>
      </c>
      <c r="J253" s="1">
        <f ca="1">SUM(Veg_Table[[#This Row],[Prescription and Status do not match]:[Prescription_Edited_And_TAT_Is_Blank]])</f>
        <v>1</v>
      </c>
      <c r="K253" s="1">
        <f ca="1">IF(Veg_Table[[#This Row],[Sum of Errors]]&gt;0,1,0)</f>
        <v>1</v>
      </c>
      <c r="L253" s="1">
        <f>1</f>
        <v>1</v>
      </c>
      <c r="M25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253" s="1">
        <f>IF(OR(MID(Veg_Table[[#This Row],[PRESCRIP]],2,1)="1",MID(Veg_Table[[#This Row],[PRESCRIP]],2,1)="2",MID(Veg_Table[[#This Row],[PRESCRIP]],2,1)="3",MID(Veg_Table[[#This Row],[PRESCRIP]],2,1)="4"),_xlfn.NUMBERVALUE(MID(Veg_Table[[#This Row],[PRESCRIP]],2,1)),"NA")</f>
        <v>2</v>
      </c>
      <c r="O253" s="1">
        <f>WEEKNUM(Veg_Table[[#This Row],[EVM_LAST_EDITED_Day]],2)</f>
        <v>20</v>
      </c>
      <c r="P253" s="25">
        <f>IFERROR(DATE(YEAR(Veg_Table[[#This Row],[EVM_LAST_EDITED2]]),MONTH(Veg_Table[[#This Row],[EVM_LAST_EDITED2]]),DAY(Veg_Table[[#This Row],[EVM_LAST_EDITED2]])),DATE(2019,1,1))</f>
        <v>43964</v>
      </c>
      <c r="Q253" s="3">
        <f>VALUE(SUBSTITUTE(Veg_Table[[#This Row],[EVM_LAST_EDITED]],",",""))</f>
        <v>43964.369920763798</v>
      </c>
      <c r="R253" s="1" t="str">
        <f>_xlfn.IFNA(IF(Veg_Table[[#This Row],[EVM_LAST_EDITOR]]="","zBlank EVM Last Editor",VLOOKUP(Veg_Table[[#This Row],[EVM_LAST_EDITOR]],Roster_Table[#All],4,FALSE)),"zAWRR Not in Roster")</f>
        <v>MFE</v>
      </c>
      <c r="S253" s="1" t="str">
        <f>_xlfn.IFNA(IF(Veg_Table[[#This Row],[EVM_LAST_EDITOR]]="","zBlank EVM Last Editor",VLOOKUP(Veg_Table[[#This Row],[EVM_LAST_EDITOR]],Roster_Table[#All],16,FALSE)),"zCompany_AWRR not in Roster")</f>
        <v>Not in Sierra Roster</v>
      </c>
      <c r="T253" s="2">
        <f>IFERROR(DATE(YEAR(Veg_Table[[#This Row],[Created2]]),MONTH(Veg_Table[[#This Row],[Created2]]),DAY(Veg_Table[[#This Row],[Created2]])),DATE(2019,1,1))</f>
        <v>0</v>
      </c>
      <c r="U253" s="3">
        <f>VALUE(SUBSTITUTE(Veg_Table[[#This Row],[Created]],",",""))</f>
        <v>0.70833333333333304</v>
      </c>
      <c r="V253" s="3" t="str">
        <f ca="1">IFERROR(_xlfn.IFNA(CELL("contents",INDIRECT(_xlfn.CONCAT("Veg_Table_Production_Data!",ADDRESS(MATCH(_xlfn.MAXIFS(#REF!,#REF!,"="&amp;Veg_Table[[#This Row],[AUTO_ID]],#REF!,"&lt;"&amp;Veg_Table[[#This Row],[EVM_LAST_EDITED_Day]]),#REF!,0),COLUMN(#REF!),4,1,)))),""),"")</f>
        <v/>
      </c>
      <c r="W253" s="3" t="str">
        <f ca="1">IF(Veg_Table[[#This Row],[Previous_Prescription]]="","No",IF(Veg_Table[[#This Row],[Previous_Prescription]]=Veg_Table[[#This Row],[PRESCRIP]],"No","Yes"))</f>
        <v>No</v>
      </c>
      <c r="X253" s="3" t="str">
        <f>IF(Veg_Table[[#This Row],[EVM_LAST_EDITED_Day]]=Veg_Table[[#This Row],[Created_Day]],"New","Old")</f>
        <v>Old</v>
      </c>
      <c r="Y253" s="1">
        <f>IFERROR(IF(FIND("delete",LOWER(Veg_Table[[#This Row],[PI_COMMENTS]]))&gt;=1,1,0),0)</f>
        <v>0</v>
      </c>
      <c r="Z253" s="1" t="str">
        <f>_xlfn.IFNA(IF(Veg_Table[[#This Row],[EVM_LAST_EDITOR]]="","Yes",VLOOKUP(Veg_Table[[#This Row],[EVM_LAST_EDITOR]],Roster_Table[#All],15,FALSE)),"Yes")</f>
        <v>No</v>
      </c>
      <c r="AA25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53" s="1" t="str">
        <f>_xlfn.IFNA(VLOOKUP(Veg_Table[[#This Row],[EVM_LAST_EDITOR]],Roster_Table[#All],3,FALSE),"zAWRR Not in Roster")</f>
        <v>Thomas</v>
      </c>
      <c r="AC253" s="1" t="str">
        <f>_xlfn.IFNA(VLOOKUP(Veg_Table[[#This Row],[EVM_LAST_EDITOR]],Roster_Table[#All],2,FALSE),"zAWRR Not in Roster")</f>
        <v>James</v>
      </c>
      <c r="AD253" s="1" t="str">
        <f>IF(_xlfn.CONCAT(Veg_Table[[#This Row],[First_Name]]," ",Veg_Table[[#This Row],[Last_Name]])="zAWRR Not in Roster zAWRR Not in Roster","zAWRR Not in Roster",_xlfn.CONCAT(Veg_Table[[#This Row],[First_Name]]," ",Veg_Table[[#This Row],[Last_Name]]))</f>
        <v>Thomas James</v>
      </c>
      <c r="AE253">
        <v>1764528</v>
      </c>
      <c r="AF253" t="s">
        <v>3640</v>
      </c>
      <c r="AG253" t="s">
        <v>30</v>
      </c>
      <c r="AH253" t="s">
        <v>2073</v>
      </c>
      <c r="AI253" t="s">
        <v>2082</v>
      </c>
      <c r="AJ253" t="s">
        <v>820</v>
      </c>
      <c r="AK253" t="s">
        <v>28</v>
      </c>
      <c r="AL253" t="s">
        <v>830</v>
      </c>
      <c r="AM253" t="s">
        <v>40</v>
      </c>
      <c r="AN253" t="s">
        <v>25</v>
      </c>
      <c r="AO253" t="s">
        <v>25</v>
      </c>
      <c r="AP253">
        <v>19</v>
      </c>
      <c r="AQ253">
        <v>65</v>
      </c>
      <c r="AR253" t="s">
        <v>28</v>
      </c>
      <c r="AS253" t="s">
        <v>42</v>
      </c>
      <c r="AT253" t="s">
        <v>522</v>
      </c>
      <c r="AU253" t="s">
        <v>25</v>
      </c>
      <c r="AV253" t="s">
        <v>28</v>
      </c>
      <c r="AW253" t="s">
        <v>3641</v>
      </c>
      <c r="AX253" t="s">
        <v>825</v>
      </c>
      <c r="AY253" t="s">
        <v>825</v>
      </c>
      <c r="AZ253">
        <v>5807646</v>
      </c>
      <c r="BA253" t="s">
        <v>42</v>
      </c>
      <c r="BB253" s="4">
        <v>43964.369773252314</v>
      </c>
      <c r="BC253" t="s">
        <v>4178</v>
      </c>
      <c r="BD253" t="s">
        <v>29</v>
      </c>
      <c r="BF253" t="s">
        <v>28</v>
      </c>
      <c r="BG253" t="s">
        <v>28</v>
      </c>
      <c r="BH253" t="s">
        <v>28</v>
      </c>
      <c r="BI253" s="3"/>
      <c r="BJ253" t="s">
        <v>4126</v>
      </c>
      <c r="BK253" s="30" t="s">
        <v>694</v>
      </c>
      <c r="BL253" s="3">
        <v>43964.369920763886</v>
      </c>
      <c r="BM253" t="s">
        <v>31</v>
      </c>
      <c r="BN253" t="s">
        <v>32</v>
      </c>
      <c r="BO253" t="s">
        <v>2075</v>
      </c>
      <c r="BP253" t="s">
        <v>2076</v>
      </c>
      <c r="BQ253" t="s">
        <v>826</v>
      </c>
      <c r="BR253" t="s">
        <v>28</v>
      </c>
      <c r="BS253" t="s">
        <v>28</v>
      </c>
      <c r="BT253" t="s">
        <v>883</v>
      </c>
      <c r="BU253" s="3">
        <v>0.70833333333333326</v>
      </c>
      <c r="BV253" t="s">
        <v>803</v>
      </c>
      <c r="BW253" s="3">
        <v>43964.397114872685</v>
      </c>
      <c r="BX253" t="s">
        <v>3642</v>
      </c>
      <c r="CG253"/>
      <c r="CH253"/>
      <c r="CI253"/>
      <c r="CY253"/>
      <c r="DA253"/>
      <c r="DE253"/>
      <c r="DF253"/>
    </row>
    <row r="254" spans="1:110" x14ac:dyDescent="0.25">
      <c r="A254" s="1">
        <f>IF(Veg_Table[[#This Row],[VP_STATUS]]="Hold",0,IF(OR(AND(Veg_Table[[#This Row],[PRESCRIP]]="NW_No Work",Veg_Table[[#This Row],[VP_STATUS]]&lt;&gt;"No Work Required Under EVM"),AND(Veg_Table[[#This Row],[VP_STATUS]]="No Work Required Under EVM",Veg_Table[[#This Row],[PRESCRIP]]&lt;&gt;"NW_No Work")),1,0))</f>
        <v>0</v>
      </c>
      <c r="B254" s="1">
        <f>IF(Veg_Table[[#This Row],[SPECIES]]="",1,0)</f>
        <v>0</v>
      </c>
      <c r="C254" s="1">
        <f>IF(Veg_Table[[#This Row],[DIAMETER]]="",1,0)</f>
        <v>0</v>
      </c>
      <c r="D254" s="1">
        <f>IF(Veg_Table[[#This Row],[HEIGHT]]="",1,0)</f>
        <v>0</v>
      </c>
      <c r="E25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54" s="1">
        <f>IF(AND(Veg_Table[[#This Row],[TAT_RESULT]]="ABATE",Veg_Table[[#This Row],[PRESCRIP]]="NW_No Work"),1,0)</f>
        <v>0</v>
      </c>
      <c r="G254" s="1">
        <f>IF(OR(Veg_Table[[#This Row],[Prescription R-Scale]]="NA",Veg_Table[[#This Row],[Diameter R-Scale]]="NA"),0,IF(Veg_Table[[#This Row],[Diameter R-Scale]]&lt;&gt;Veg_Table[[#This Row],[Prescription R-Scale]],1,0))</f>
        <v>0</v>
      </c>
      <c r="H254" s="1">
        <f>IF(OR(AND(Veg_Table[[#This Row],[PRESCRIP]]="BC_Br Rmv", Veg_Table[[#This Row],[WOOD_MAN]]&lt;&gt;"Not Needed"),AND(Veg_Table[[#This Row],[PRESCRIP]]="BCS_Br Rmv+Trt", Veg_Table[[#This Row],[WOOD_MAN]]&lt;&gt;"Not Needed")),1,0)</f>
        <v>0</v>
      </c>
      <c r="I254" s="1">
        <f ca="1">IF(AND(Veg_Table[[#This Row],[Prescription_Changed]]="Yes",Veg_Table[[#This Row],[TAT_RESULT]]=""),1,0)</f>
        <v>0</v>
      </c>
      <c r="J254" s="1">
        <f ca="1">SUM(Veg_Table[[#This Row],[Prescription and Status do not match]:[Prescription_Edited_And_TAT_Is_Blank]])</f>
        <v>1</v>
      </c>
      <c r="K254" s="1">
        <f ca="1">IF(Veg_Table[[#This Row],[Sum of Errors]]&gt;0,1,0)</f>
        <v>1</v>
      </c>
      <c r="L254" s="1">
        <f>1</f>
        <v>1</v>
      </c>
      <c r="M25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254" s="1">
        <f>IF(OR(MID(Veg_Table[[#This Row],[PRESCRIP]],2,1)="1",MID(Veg_Table[[#This Row],[PRESCRIP]],2,1)="2",MID(Veg_Table[[#This Row],[PRESCRIP]],2,1)="3",MID(Veg_Table[[#This Row],[PRESCRIP]],2,1)="4"),_xlfn.NUMBERVALUE(MID(Veg_Table[[#This Row],[PRESCRIP]],2,1)),"NA")</f>
        <v>2</v>
      </c>
      <c r="O254" s="1">
        <f>WEEKNUM(Veg_Table[[#This Row],[EVM_LAST_EDITED_Day]],2)</f>
        <v>20</v>
      </c>
      <c r="P254" s="25">
        <f>IFERROR(DATE(YEAR(Veg_Table[[#This Row],[EVM_LAST_EDITED2]]),MONTH(Veg_Table[[#This Row],[EVM_LAST_EDITED2]]),DAY(Veg_Table[[#This Row],[EVM_LAST_EDITED2]])),DATE(2019,1,1))</f>
        <v>43964</v>
      </c>
      <c r="Q254" s="3">
        <f>VALUE(SUBSTITUTE(Veg_Table[[#This Row],[EVM_LAST_EDITED]],",",""))</f>
        <v>43964.370223530103</v>
      </c>
      <c r="R254" s="1" t="str">
        <f>_xlfn.IFNA(IF(Veg_Table[[#This Row],[EVM_LAST_EDITOR]]="","zBlank EVM Last Editor",VLOOKUP(Veg_Table[[#This Row],[EVM_LAST_EDITOR]],Roster_Table[#All],4,FALSE)),"zAWRR Not in Roster")</f>
        <v>zAWRR Not in Roster</v>
      </c>
      <c r="S254" s="1" t="str">
        <f>_xlfn.IFNA(IF(Veg_Table[[#This Row],[EVM_LAST_EDITOR]]="","zBlank EVM Last Editor",VLOOKUP(Veg_Table[[#This Row],[EVM_LAST_EDITOR]],Roster_Table[#All],16,FALSE)),"zCompany_AWRR not in Roster")</f>
        <v>zCompany_AWRR not in Roster</v>
      </c>
      <c r="T254" s="2">
        <f>IFERROR(DATE(YEAR(Veg_Table[[#This Row],[Created2]]),MONTH(Veg_Table[[#This Row],[Created2]]),DAY(Veg_Table[[#This Row],[Created2]])),DATE(2019,1,1))</f>
        <v>43888</v>
      </c>
      <c r="U254" s="3">
        <f>VALUE(SUBSTITUTE(Veg_Table[[#This Row],[Created]],",",""))</f>
        <v>43888.532407407401</v>
      </c>
      <c r="V254" s="3" t="str">
        <f ca="1">IFERROR(_xlfn.IFNA(CELL("contents",INDIRECT(_xlfn.CONCAT("Veg_Table_Production_Data!",ADDRESS(MATCH(_xlfn.MAXIFS(#REF!,#REF!,"="&amp;Veg_Table[[#This Row],[AUTO_ID]],#REF!,"&lt;"&amp;Veg_Table[[#This Row],[EVM_LAST_EDITED_Day]]),#REF!,0),COLUMN(#REF!),4,1,)))),""),"")</f>
        <v/>
      </c>
      <c r="W254" s="3" t="str">
        <f ca="1">IF(Veg_Table[[#This Row],[Previous_Prescription]]="","No",IF(Veg_Table[[#This Row],[Previous_Prescription]]=Veg_Table[[#This Row],[PRESCRIP]],"No","Yes"))</f>
        <v>No</v>
      </c>
      <c r="X254" s="3" t="str">
        <f>IF(Veg_Table[[#This Row],[EVM_LAST_EDITED_Day]]=Veg_Table[[#This Row],[Created_Day]],"New","Old")</f>
        <v>Old</v>
      </c>
      <c r="Y254" s="1">
        <f>IFERROR(IF(FIND("delete",LOWER(Veg_Table[[#This Row],[PI_COMMENTS]]))&gt;=1,1,0),0)</f>
        <v>0</v>
      </c>
      <c r="Z254" s="1" t="str">
        <f>_xlfn.IFNA(IF(Veg_Table[[#This Row],[EVM_LAST_EDITOR]]="","Yes",VLOOKUP(Veg_Table[[#This Row],[EVM_LAST_EDITOR]],Roster_Table[#All],15,FALSE)),"Yes")</f>
        <v>Yes</v>
      </c>
      <c r="AA25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54" s="1" t="str">
        <f>_xlfn.IFNA(VLOOKUP(Veg_Table[[#This Row],[EVM_LAST_EDITOR]],Roster_Table[#All],3,FALSE),"zAWRR Not in Roster")</f>
        <v>zAWRR Not in Roster</v>
      </c>
      <c r="AC254" s="1" t="str">
        <f>_xlfn.IFNA(VLOOKUP(Veg_Table[[#This Row],[EVM_LAST_EDITOR]],Roster_Table[#All],2,FALSE),"zAWRR Not in Roster")</f>
        <v>zAWRR Not in Roster</v>
      </c>
      <c r="AD254" s="1" t="str">
        <f>IF(_xlfn.CONCAT(Veg_Table[[#This Row],[First_Name]]," ",Veg_Table[[#This Row],[Last_Name]])="zAWRR Not in Roster zAWRR Not in Roster","zAWRR Not in Roster",_xlfn.CONCAT(Veg_Table[[#This Row],[First_Name]]," ",Veg_Table[[#This Row],[Last_Name]]))</f>
        <v>zAWRR Not in Roster</v>
      </c>
      <c r="AE254">
        <v>1782056</v>
      </c>
      <c r="AF254" t="s">
        <v>2585</v>
      </c>
      <c r="AG254" t="s">
        <v>30</v>
      </c>
      <c r="AH254" t="s">
        <v>662</v>
      </c>
      <c r="AI254" t="s">
        <v>1411</v>
      </c>
      <c r="AJ254" t="s">
        <v>820</v>
      </c>
      <c r="AK254" t="s">
        <v>28</v>
      </c>
      <c r="AL254" t="s">
        <v>37</v>
      </c>
      <c r="AM254" t="s">
        <v>38</v>
      </c>
      <c r="AN254" t="s">
        <v>25</v>
      </c>
      <c r="AO254" t="s">
        <v>25</v>
      </c>
      <c r="AP254">
        <v>17</v>
      </c>
      <c r="AQ254">
        <v>90</v>
      </c>
      <c r="AR254" t="s">
        <v>28</v>
      </c>
      <c r="AS254" t="s">
        <v>42</v>
      </c>
      <c r="AT254" t="s">
        <v>522</v>
      </c>
      <c r="AU254" t="s">
        <v>25</v>
      </c>
      <c r="AV254" t="s">
        <v>28</v>
      </c>
      <c r="AW254" t="s">
        <v>2586</v>
      </c>
      <c r="AX254" t="s">
        <v>534</v>
      </c>
      <c r="AY254" t="s">
        <v>28</v>
      </c>
      <c r="AZ254">
        <v>15</v>
      </c>
      <c r="BA254" t="s">
        <v>42</v>
      </c>
      <c r="BB254" s="4">
        <v>43937.646878541666</v>
      </c>
      <c r="BC254" t="s">
        <v>28</v>
      </c>
      <c r="BD254" t="s">
        <v>29</v>
      </c>
      <c r="BF254" t="s">
        <v>28</v>
      </c>
      <c r="BG254" t="s">
        <v>534</v>
      </c>
      <c r="BH254" t="s">
        <v>28</v>
      </c>
      <c r="BI254" s="3">
        <v>43964.370012349536</v>
      </c>
      <c r="BJ254" t="s">
        <v>1543</v>
      </c>
      <c r="BK254" s="30" t="s">
        <v>1293</v>
      </c>
      <c r="BL254" s="3">
        <v>43964.370223530095</v>
      </c>
      <c r="BM254" t="s">
        <v>31</v>
      </c>
      <c r="BN254" t="s">
        <v>32</v>
      </c>
      <c r="BO254" t="s">
        <v>1862</v>
      </c>
      <c r="BP254" t="s">
        <v>841</v>
      </c>
      <c r="BQ254" t="s">
        <v>826</v>
      </c>
      <c r="BR254" t="s">
        <v>28</v>
      </c>
      <c r="BS254" t="s">
        <v>28</v>
      </c>
      <c r="BT254" t="s">
        <v>78</v>
      </c>
      <c r="BU254" s="3">
        <v>43888.532407407409</v>
      </c>
      <c r="BV254" t="s">
        <v>803</v>
      </c>
      <c r="BW254" s="3">
        <v>43964.397114872685</v>
      </c>
      <c r="BX254" t="s">
        <v>2587</v>
      </c>
      <c r="CG254"/>
      <c r="CH254"/>
      <c r="CI254"/>
      <c r="CY254"/>
      <c r="DA254"/>
      <c r="DE254"/>
      <c r="DF254"/>
    </row>
    <row r="255" spans="1:110" x14ac:dyDescent="0.25">
      <c r="A255" s="1">
        <f>IF(Veg_Table[[#This Row],[VP_STATUS]]="Hold",0,IF(OR(AND(Veg_Table[[#This Row],[PRESCRIP]]="NW_No Work",Veg_Table[[#This Row],[VP_STATUS]]&lt;&gt;"No Work Required Under EVM"),AND(Veg_Table[[#This Row],[VP_STATUS]]="No Work Required Under EVM",Veg_Table[[#This Row],[PRESCRIP]]&lt;&gt;"NW_No Work")),1,0))</f>
        <v>0</v>
      </c>
      <c r="B255" s="1">
        <f>IF(Veg_Table[[#This Row],[SPECIES]]="",1,0)</f>
        <v>0</v>
      </c>
      <c r="C255" s="1">
        <f>IF(Veg_Table[[#This Row],[DIAMETER]]="",1,0)</f>
        <v>0</v>
      </c>
      <c r="D255" s="1">
        <f>IF(Veg_Table[[#This Row],[HEIGHT]]="",1,0)</f>
        <v>0</v>
      </c>
      <c r="E25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55" s="1">
        <f>IF(AND(Veg_Table[[#This Row],[TAT_RESULT]]="ABATE",Veg_Table[[#This Row],[PRESCRIP]]="NW_No Work"),1,0)</f>
        <v>0</v>
      </c>
      <c r="G255" s="1">
        <f>IF(OR(Veg_Table[[#This Row],[Prescription R-Scale]]="NA",Veg_Table[[#This Row],[Diameter R-Scale]]="NA"),0,IF(Veg_Table[[#This Row],[Diameter R-Scale]]&lt;&gt;Veg_Table[[#This Row],[Prescription R-Scale]],1,0))</f>
        <v>0</v>
      </c>
      <c r="H255" s="1">
        <f>IF(OR(AND(Veg_Table[[#This Row],[PRESCRIP]]="BC_Br Rmv", Veg_Table[[#This Row],[WOOD_MAN]]&lt;&gt;"Not Needed"),AND(Veg_Table[[#This Row],[PRESCRIP]]="BCS_Br Rmv+Trt", Veg_Table[[#This Row],[WOOD_MAN]]&lt;&gt;"Not Needed")),1,0)</f>
        <v>0</v>
      </c>
      <c r="I255" s="1">
        <f ca="1">IF(AND(Veg_Table[[#This Row],[Prescription_Changed]]="Yes",Veg_Table[[#This Row],[TAT_RESULT]]=""),1,0)</f>
        <v>0</v>
      </c>
      <c r="J255" s="1">
        <f ca="1">SUM(Veg_Table[[#This Row],[Prescription and Status do not match]:[Prescription_Edited_And_TAT_Is_Blank]])</f>
        <v>1</v>
      </c>
      <c r="K255" s="1">
        <f ca="1">IF(Veg_Table[[#This Row],[Sum of Errors]]&gt;0,1,0)</f>
        <v>1</v>
      </c>
      <c r="L255" s="1">
        <f>1</f>
        <v>1</v>
      </c>
      <c r="M25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255" s="1">
        <f>IF(OR(MID(Veg_Table[[#This Row],[PRESCRIP]],2,1)="1",MID(Veg_Table[[#This Row],[PRESCRIP]],2,1)="2",MID(Veg_Table[[#This Row],[PRESCRIP]],2,1)="3",MID(Veg_Table[[#This Row],[PRESCRIP]],2,1)="4"),_xlfn.NUMBERVALUE(MID(Veg_Table[[#This Row],[PRESCRIP]],2,1)),"NA")</f>
        <v>1</v>
      </c>
      <c r="O255" s="1">
        <f>WEEKNUM(Veg_Table[[#This Row],[EVM_LAST_EDITED_Day]],2)</f>
        <v>20</v>
      </c>
      <c r="P255" s="25">
        <f>IFERROR(DATE(YEAR(Veg_Table[[#This Row],[EVM_LAST_EDITED2]]),MONTH(Veg_Table[[#This Row],[EVM_LAST_EDITED2]]),DAY(Veg_Table[[#This Row],[EVM_LAST_EDITED2]])),DATE(2019,1,1))</f>
        <v>43964</v>
      </c>
      <c r="Q255" s="3">
        <f>VALUE(SUBSTITUTE(Veg_Table[[#This Row],[EVM_LAST_EDITED]],",",""))</f>
        <v>43964.375144340302</v>
      </c>
      <c r="R255" s="1" t="str">
        <f>_xlfn.IFNA(IF(Veg_Table[[#This Row],[EVM_LAST_EDITOR]]="","zBlank EVM Last Editor",VLOOKUP(Veg_Table[[#This Row],[EVM_LAST_EDITOR]],Roster_Table[#All],4,FALSE)),"zAWRR Not in Roster")</f>
        <v>MFE</v>
      </c>
      <c r="S255" s="1" t="str">
        <f>_xlfn.IFNA(IF(Veg_Table[[#This Row],[EVM_LAST_EDITOR]]="","zBlank EVM Last Editor",VLOOKUP(Veg_Table[[#This Row],[EVM_LAST_EDITOR]],Roster_Table[#All],16,FALSE)),"zCompany_AWRR not in Roster")</f>
        <v>Not in Sierra Roster</v>
      </c>
      <c r="T255" s="2">
        <f>IFERROR(DATE(YEAR(Veg_Table[[#This Row],[Created2]]),MONTH(Veg_Table[[#This Row],[Created2]]),DAY(Veg_Table[[#This Row],[Created2]])),DATE(2019,1,1))</f>
        <v>43950</v>
      </c>
      <c r="U255" s="3">
        <f>VALUE(SUBSTITUTE(Veg_Table[[#This Row],[Created]],",",""))</f>
        <v>43950.566782407397</v>
      </c>
      <c r="V255" s="3" t="str">
        <f ca="1">IFERROR(_xlfn.IFNA(CELL("contents",INDIRECT(_xlfn.CONCAT("Veg_Table_Production_Data!",ADDRESS(MATCH(_xlfn.MAXIFS(#REF!,#REF!,"="&amp;Veg_Table[[#This Row],[AUTO_ID]],#REF!,"&lt;"&amp;Veg_Table[[#This Row],[EVM_LAST_EDITED_Day]]),#REF!,0),COLUMN(#REF!),4,1,)))),""),"")</f>
        <v/>
      </c>
      <c r="W255" s="3" t="str">
        <f ca="1">IF(Veg_Table[[#This Row],[Previous_Prescription]]="","No",IF(Veg_Table[[#This Row],[Previous_Prescription]]=Veg_Table[[#This Row],[PRESCRIP]],"No","Yes"))</f>
        <v>No</v>
      </c>
      <c r="X255" s="3" t="str">
        <f>IF(Veg_Table[[#This Row],[EVM_LAST_EDITED_Day]]=Veg_Table[[#This Row],[Created_Day]],"New","Old")</f>
        <v>Old</v>
      </c>
      <c r="Y255" s="1">
        <f>IFERROR(IF(FIND("delete",LOWER(Veg_Table[[#This Row],[PI_COMMENTS]]))&gt;=1,1,0),0)</f>
        <v>0</v>
      </c>
      <c r="Z255" s="1" t="str">
        <f>_xlfn.IFNA(IF(Veg_Table[[#This Row],[EVM_LAST_EDITOR]]="","Yes",VLOOKUP(Veg_Table[[#This Row],[EVM_LAST_EDITOR]],Roster_Table[#All],15,FALSE)),"Yes")</f>
        <v>No</v>
      </c>
      <c r="AA25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55" s="1" t="str">
        <f>_xlfn.IFNA(VLOOKUP(Veg_Table[[#This Row],[EVM_LAST_EDITOR]],Roster_Table[#All],3,FALSE),"zAWRR Not in Roster")</f>
        <v>Thomas</v>
      </c>
      <c r="AC255" s="1" t="str">
        <f>_xlfn.IFNA(VLOOKUP(Veg_Table[[#This Row],[EVM_LAST_EDITOR]],Roster_Table[#All],2,FALSE),"zAWRR Not in Roster")</f>
        <v>James</v>
      </c>
      <c r="AD255" s="1" t="str">
        <f>IF(_xlfn.CONCAT(Veg_Table[[#This Row],[First_Name]]," ",Veg_Table[[#This Row],[Last_Name]])="zAWRR Not in Roster zAWRR Not in Roster","zAWRR Not in Roster",_xlfn.CONCAT(Veg_Table[[#This Row],[First_Name]]," ",Veg_Table[[#This Row],[Last_Name]]))</f>
        <v>Thomas James</v>
      </c>
      <c r="AE255">
        <v>3148390</v>
      </c>
      <c r="AF255" t="s">
        <v>3708</v>
      </c>
      <c r="AG255" t="s">
        <v>30</v>
      </c>
      <c r="AH255" t="s">
        <v>2081</v>
      </c>
      <c r="AI255" t="s">
        <v>2272</v>
      </c>
      <c r="AJ255" t="s">
        <v>820</v>
      </c>
      <c r="AL255" t="s">
        <v>372</v>
      </c>
      <c r="AM255" t="s">
        <v>38</v>
      </c>
      <c r="AN255" t="s">
        <v>25</v>
      </c>
      <c r="AO255" t="s">
        <v>25</v>
      </c>
      <c r="AP255">
        <v>11</v>
      </c>
      <c r="AQ255">
        <v>37</v>
      </c>
      <c r="AS255" t="s">
        <v>55</v>
      </c>
      <c r="AT255" t="s">
        <v>515</v>
      </c>
      <c r="AU255" t="s">
        <v>25</v>
      </c>
      <c r="AW255" t="s">
        <v>3482</v>
      </c>
      <c r="AX255" t="s">
        <v>825</v>
      </c>
      <c r="AY255" t="s">
        <v>825</v>
      </c>
      <c r="AZ255">
        <v>5807646</v>
      </c>
      <c r="BA255" t="s">
        <v>55</v>
      </c>
      <c r="BB255" s="4">
        <v>43964.374866620368</v>
      </c>
      <c r="BC255" t="s">
        <v>837</v>
      </c>
      <c r="BD255" t="s">
        <v>29</v>
      </c>
      <c r="BI255" s="3"/>
      <c r="BJ255" t="s">
        <v>417</v>
      </c>
      <c r="BK255" s="30" t="s">
        <v>694</v>
      </c>
      <c r="BL255" s="3">
        <v>43964.37514434028</v>
      </c>
      <c r="BM255" t="s">
        <v>31</v>
      </c>
      <c r="BN255" t="s">
        <v>32</v>
      </c>
      <c r="BO255" t="s">
        <v>2083</v>
      </c>
      <c r="BQ255" t="s">
        <v>826</v>
      </c>
      <c r="BR255" t="s">
        <v>28</v>
      </c>
      <c r="BS255" t="s">
        <v>28</v>
      </c>
      <c r="BT255" t="s">
        <v>527</v>
      </c>
      <c r="BU255" s="3">
        <v>43950.566782407404</v>
      </c>
      <c r="BV255" t="s">
        <v>803</v>
      </c>
      <c r="BW255" s="3">
        <v>43964.39738396991</v>
      </c>
      <c r="BX255" t="s">
        <v>3483</v>
      </c>
      <c r="CG255"/>
      <c r="CH255"/>
      <c r="CI255"/>
      <c r="CY255"/>
      <c r="DA255"/>
      <c r="DE255"/>
      <c r="DF255"/>
    </row>
    <row r="256" spans="1:110" x14ac:dyDescent="0.25">
      <c r="A256" s="1">
        <f>IF(Veg_Table[[#This Row],[VP_STATUS]]="Hold",0,IF(OR(AND(Veg_Table[[#This Row],[PRESCRIP]]="NW_No Work",Veg_Table[[#This Row],[VP_STATUS]]&lt;&gt;"No Work Required Under EVM"),AND(Veg_Table[[#This Row],[VP_STATUS]]="No Work Required Under EVM",Veg_Table[[#This Row],[PRESCRIP]]&lt;&gt;"NW_No Work")),1,0))</f>
        <v>0</v>
      </c>
      <c r="B256" s="1">
        <f>IF(Veg_Table[[#This Row],[SPECIES]]="",1,0)</f>
        <v>0</v>
      </c>
      <c r="C256" s="1">
        <f>IF(Veg_Table[[#This Row],[DIAMETER]]="",1,0)</f>
        <v>0</v>
      </c>
      <c r="D256" s="1">
        <f>IF(Veg_Table[[#This Row],[HEIGHT]]="",1,0)</f>
        <v>0</v>
      </c>
      <c r="E25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256" s="1">
        <f>IF(AND(Veg_Table[[#This Row],[TAT_RESULT]]="ABATE",Veg_Table[[#This Row],[PRESCRIP]]="NW_No Work"),1,0)</f>
        <v>0</v>
      </c>
      <c r="G256" s="1">
        <f>IF(OR(Veg_Table[[#This Row],[Prescription R-Scale]]="NA",Veg_Table[[#This Row],[Diameter R-Scale]]="NA"),0,IF(Veg_Table[[#This Row],[Diameter R-Scale]]&lt;&gt;Veg_Table[[#This Row],[Prescription R-Scale]],1,0))</f>
        <v>1</v>
      </c>
      <c r="H256" s="1">
        <f>IF(OR(AND(Veg_Table[[#This Row],[PRESCRIP]]="BC_Br Rmv", Veg_Table[[#This Row],[WOOD_MAN]]&lt;&gt;"Not Needed"),AND(Veg_Table[[#This Row],[PRESCRIP]]="BCS_Br Rmv+Trt", Veg_Table[[#This Row],[WOOD_MAN]]&lt;&gt;"Not Needed")),1,0)</f>
        <v>0</v>
      </c>
      <c r="I256" s="1">
        <f ca="1">IF(AND(Veg_Table[[#This Row],[Prescription_Changed]]="Yes",Veg_Table[[#This Row],[TAT_RESULT]]=""),1,0)</f>
        <v>0</v>
      </c>
      <c r="J256" s="1">
        <f ca="1">SUM(Veg_Table[[#This Row],[Prescription and Status do not match]:[Prescription_Edited_And_TAT_Is_Blank]])</f>
        <v>1</v>
      </c>
      <c r="K256" s="1">
        <f ca="1">IF(Veg_Table[[#This Row],[Sum of Errors]]&gt;0,1,0)</f>
        <v>1</v>
      </c>
      <c r="L256" s="1">
        <f>1</f>
        <v>1</v>
      </c>
      <c r="M25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256" s="1">
        <f>IF(OR(MID(Veg_Table[[#This Row],[PRESCRIP]],2,1)="1",MID(Veg_Table[[#This Row],[PRESCRIP]],2,1)="2",MID(Veg_Table[[#This Row],[PRESCRIP]],2,1)="3",MID(Veg_Table[[#This Row],[PRESCRIP]],2,1)="4"),_xlfn.NUMBERVALUE(MID(Veg_Table[[#This Row],[PRESCRIP]],2,1)),"NA")</f>
        <v>1</v>
      </c>
      <c r="O256" s="1">
        <f>WEEKNUM(Veg_Table[[#This Row],[EVM_LAST_EDITED_Day]],2)</f>
        <v>20</v>
      </c>
      <c r="P256" s="25">
        <f>IFERROR(DATE(YEAR(Veg_Table[[#This Row],[EVM_LAST_EDITED2]]),MONTH(Veg_Table[[#This Row],[EVM_LAST_EDITED2]]),DAY(Veg_Table[[#This Row],[EVM_LAST_EDITED2]])),DATE(2019,1,1))</f>
        <v>43964</v>
      </c>
      <c r="Q256" s="3">
        <f>VALUE(SUBSTITUTE(Veg_Table[[#This Row],[EVM_LAST_EDITED]],",",""))</f>
        <v>43964.386296296303</v>
      </c>
      <c r="R256" s="1" t="str">
        <f>_xlfn.IFNA(IF(Veg_Table[[#This Row],[EVM_LAST_EDITOR]]="","zBlank EVM Last Editor",VLOOKUP(Veg_Table[[#This Row],[EVM_LAST_EDITOR]],Roster_Table[#All],4,FALSE)),"zAWRR Not in Roster")</f>
        <v>MGE</v>
      </c>
      <c r="S256" s="1" t="str">
        <f>_xlfn.IFNA(IF(Veg_Table[[#This Row],[EVM_LAST_EDITOR]]="","zBlank EVM Last Editor",VLOOKUP(Veg_Table[[#This Row],[EVM_LAST_EDITOR]],Roster_Table[#All],16,FALSE)),"zCompany_AWRR not in Roster")</f>
        <v>MGE_Mountain G Enterprises</v>
      </c>
      <c r="T256" s="2">
        <f>IFERROR(DATE(YEAR(Veg_Table[[#This Row],[Created2]]),MONTH(Veg_Table[[#This Row],[Created2]]),DAY(Veg_Table[[#This Row],[Created2]])),DATE(2019,1,1))</f>
        <v>43922</v>
      </c>
      <c r="U256" s="3">
        <f>VALUE(SUBSTITUTE(Veg_Table[[#This Row],[Created]],",",""))</f>
        <v>43922.534201388902</v>
      </c>
      <c r="V256" s="3" t="str">
        <f ca="1">IFERROR(_xlfn.IFNA(CELL("contents",INDIRECT(_xlfn.CONCAT("Veg_Table_Production_Data!",ADDRESS(MATCH(_xlfn.MAXIFS(#REF!,#REF!,"="&amp;Veg_Table[[#This Row],[AUTO_ID]],#REF!,"&lt;"&amp;Veg_Table[[#This Row],[EVM_LAST_EDITED_Day]]),#REF!,0),COLUMN(#REF!),4,1,)))),""),"")</f>
        <v/>
      </c>
      <c r="W256" s="3" t="str">
        <f ca="1">IF(Veg_Table[[#This Row],[Previous_Prescription]]="","No",IF(Veg_Table[[#This Row],[Previous_Prescription]]=Veg_Table[[#This Row],[PRESCRIP]],"No","Yes"))</f>
        <v>No</v>
      </c>
      <c r="X256" s="3" t="str">
        <f>IF(Veg_Table[[#This Row],[EVM_LAST_EDITED_Day]]=Veg_Table[[#This Row],[Created_Day]],"New","Old")</f>
        <v>Old</v>
      </c>
      <c r="Y256" s="1">
        <f>IFERROR(IF(FIND("delete",LOWER(Veg_Table[[#This Row],[PI_COMMENTS]]))&gt;=1,1,0),0)</f>
        <v>0</v>
      </c>
      <c r="Z256" s="1" t="str">
        <f>_xlfn.IFNA(IF(Veg_Table[[#This Row],[EVM_LAST_EDITOR]]="","Yes",VLOOKUP(Veg_Table[[#This Row],[EVM_LAST_EDITOR]],Roster_Table[#All],15,FALSE)),"Yes")</f>
        <v>Yes</v>
      </c>
      <c r="AA25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56" s="1" t="str">
        <f>_xlfn.IFNA(VLOOKUP(Veg_Table[[#This Row],[EVM_LAST_EDITOR]],Roster_Table[#All],3,FALSE),"zAWRR Not in Roster")</f>
        <v>Tyler</v>
      </c>
      <c r="AC256" s="1" t="str">
        <f>_xlfn.IFNA(VLOOKUP(Veg_Table[[#This Row],[EVM_LAST_EDITOR]],Roster_Table[#All],2,FALSE),"zAWRR Not in Roster")</f>
        <v>Rey</v>
      </c>
      <c r="AD256" s="1" t="str">
        <f>IF(_xlfn.CONCAT(Veg_Table[[#This Row],[First_Name]]," ",Veg_Table[[#This Row],[Last_Name]])="zAWRR Not in Roster zAWRR Not in Roster","zAWRR Not in Roster",_xlfn.CONCAT(Veg_Table[[#This Row],[First_Name]]," ",Veg_Table[[#This Row],[Last_Name]]))</f>
        <v>Tyler Rey</v>
      </c>
      <c r="AE256">
        <v>2970009</v>
      </c>
      <c r="AF256" t="s">
        <v>3441</v>
      </c>
      <c r="AG256" t="s">
        <v>93</v>
      </c>
      <c r="AH256" t="s">
        <v>1670</v>
      </c>
      <c r="AI256" t="s">
        <v>2722</v>
      </c>
      <c r="AJ256" t="s">
        <v>36</v>
      </c>
      <c r="AL256" t="s">
        <v>22</v>
      </c>
      <c r="AM256" t="s">
        <v>38</v>
      </c>
      <c r="AN256" t="s">
        <v>25</v>
      </c>
      <c r="AO256" t="s">
        <v>25</v>
      </c>
      <c r="AP256">
        <v>12</v>
      </c>
      <c r="AQ256">
        <v>35</v>
      </c>
      <c r="AR256" t="s">
        <v>511</v>
      </c>
      <c r="AS256" t="s">
        <v>55</v>
      </c>
      <c r="AT256" t="s">
        <v>515</v>
      </c>
      <c r="AV256" t="s">
        <v>519</v>
      </c>
      <c r="AW256" t="s">
        <v>3442</v>
      </c>
      <c r="AZ256"/>
      <c r="BB256" s="4"/>
      <c r="BD256" t="s">
        <v>29</v>
      </c>
      <c r="BE256" t="s">
        <v>25</v>
      </c>
      <c r="BF256" t="s">
        <v>513</v>
      </c>
      <c r="BI256" s="3"/>
      <c r="BJ256" t="s">
        <v>3437</v>
      </c>
      <c r="BK256" s="30" t="s">
        <v>166</v>
      </c>
      <c r="BL256" s="3">
        <v>43964.386296296296</v>
      </c>
      <c r="BM256" t="s">
        <v>31</v>
      </c>
      <c r="BN256" t="s">
        <v>32</v>
      </c>
      <c r="BP256" t="s">
        <v>1671</v>
      </c>
      <c r="BQ256" t="s">
        <v>1025</v>
      </c>
      <c r="BR256" t="s">
        <v>28</v>
      </c>
      <c r="BS256" t="s">
        <v>28</v>
      </c>
      <c r="BT256" t="s">
        <v>166</v>
      </c>
      <c r="BU256" s="3">
        <v>43922.534201388888</v>
      </c>
      <c r="BV256" t="s">
        <v>803</v>
      </c>
      <c r="BW256" s="3">
        <v>43964.64853619213</v>
      </c>
      <c r="BX256" t="s">
        <v>3443</v>
      </c>
      <c r="CG256"/>
      <c r="CH256"/>
      <c r="CI256"/>
      <c r="CY256"/>
      <c r="DA256"/>
      <c r="DE256"/>
      <c r="DF256"/>
    </row>
    <row r="257" spans="1:110" x14ac:dyDescent="0.25">
      <c r="A257" s="1">
        <f>IF(Veg_Table[[#This Row],[VP_STATUS]]="Hold",0,IF(OR(AND(Veg_Table[[#This Row],[PRESCRIP]]="NW_No Work",Veg_Table[[#This Row],[VP_STATUS]]&lt;&gt;"No Work Required Under EVM"),AND(Veg_Table[[#This Row],[VP_STATUS]]="No Work Required Under EVM",Veg_Table[[#This Row],[PRESCRIP]]&lt;&gt;"NW_No Work")),1,0))</f>
        <v>0</v>
      </c>
      <c r="B257" s="1">
        <f>IF(Veg_Table[[#This Row],[SPECIES]]="",1,0)</f>
        <v>0</v>
      </c>
      <c r="C257" s="1">
        <f>IF(Veg_Table[[#This Row],[DIAMETER]]="",1,0)</f>
        <v>0</v>
      </c>
      <c r="D257" s="1">
        <f>IF(Veg_Table[[#This Row],[HEIGHT]]="",1,0)</f>
        <v>0</v>
      </c>
      <c r="E25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57" s="1">
        <f>IF(AND(Veg_Table[[#This Row],[TAT_RESULT]]="ABATE",Veg_Table[[#This Row],[PRESCRIP]]="NW_No Work"),1,0)</f>
        <v>0</v>
      </c>
      <c r="G257" s="1">
        <f>IF(OR(Veg_Table[[#This Row],[Prescription R-Scale]]="NA",Veg_Table[[#This Row],[Diameter R-Scale]]="NA"),0,IF(Veg_Table[[#This Row],[Diameter R-Scale]]&lt;&gt;Veg_Table[[#This Row],[Prescription R-Scale]],1,0))</f>
        <v>0</v>
      </c>
      <c r="H257" s="1">
        <f>IF(OR(AND(Veg_Table[[#This Row],[PRESCRIP]]="BC_Br Rmv", Veg_Table[[#This Row],[WOOD_MAN]]&lt;&gt;"Not Needed"),AND(Veg_Table[[#This Row],[PRESCRIP]]="BCS_Br Rmv+Trt", Veg_Table[[#This Row],[WOOD_MAN]]&lt;&gt;"Not Needed")),1,0)</f>
        <v>0</v>
      </c>
      <c r="I257" s="1">
        <f ca="1">IF(AND(Veg_Table[[#This Row],[Prescription_Changed]]="Yes",Veg_Table[[#This Row],[TAT_RESULT]]=""),1,0)</f>
        <v>0</v>
      </c>
      <c r="J257" s="1">
        <f ca="1">SUM(Veg_Table[[#This Row],[Prescription and Status do not match]:[Prescription_Edited_And_TAT_Is_Blank]])</f>
        <v>1</v>
      </c>
      <c r="K257" s="1">
        <f ca="1">IF(Veg_Table[[#This Row],[Sum of Errors]]&gt;0,1,0)</f>
        <v>1</v>
      </c>
      <c r="L257" s="1">
        <f>1</f>
        <v>1</v>
      </c>
      <c r="M25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257" s="1" t="str">
        <f>IF(OR(MID(Veg_Table[[#This Row],[PRESCRIP]],2,1)="1",MID(Veg_Table[[#This Row],[PRESCRIP]],2,1)="2",MID(Veg_Table[[#This Row],[PRESCRIP]],2,1)="3",MID(Veg_Table[[#This Row],[PRESCRIP]],2,1)="4"),_xlfn.NUMBERVALUE(MID(Veg_Table[[#This Row],[PRESCRIP]],2,1)),"NA")</f>
        <v>NA</v>
      </c>
      <c r="O257" s="1">
        <f>WEEKNUM(Veg_Table[[#This Row],[EVM_LAST_EDITED_Day]],2)</f>
        <v>20</v>
      </c>
      <c r="P257" s="25">
        <f>IFERROR(DATE(YEAR(Veg_Table[[#This Row],[EVM_LAST_EDITED2]]),MONTH(Veg_Table[[#This Row],[EVM_LAST_EDITED2]]),DAY(Veg_Table[[#This Row],[EVM_LAST_EDITED2]])),DATE(2019,1,1))</f>
        <v>43964</v>
      </c>
      <c r="Q257" s="3">
        <f>VALUE(SUBSTITUTE(Veg_Table[[#This Row],[EVM_LAST_EDITED]],",",""))</f>
        <v>43964.390950266199</v>
      </c>
      <c r="R257" s="1" t="str">
        <f>_xlfn.IFNA(IF(Veg_Table[[#This Row],[EVM_LAST_EDITOR]]="","zBlank EVM Last Editor",VLOOKUP(Veg_Table[[#This Row],[EVM_LAST_EDITOR]],Roster_Table[#All],4,FALSE)),"zAWRR Not in Roster")</f>
        <v>zAWRR Not in Roster</v>
      </c>
      <c r="S257" s="1" t="str">
        <f>_xlfn.IFNA(IF(Veg_Table[[#This Row],[EVM_LAST_EDITOR]]="","zBlank EVM Last Editor",VLOOKUP(Veg_Table[[#This Row],[EVM_LAST_EDITOR]],Roster_Table[#All],16,FALSE)),"zCompany_AWRR not in Roster")</f>
        <v>zCompany_AWRR not in Roster</v>
      </c>
      <c r="T257" s="2">
        <f>IFERROR(DATE(YEAR(Veg_Table[[#This Row],[Created2]]),MONTH(Veg_Table[[#This Row],[Created2]]),DAY(Veg_Table[[#This Row],[Created2]])),DATE(2019,1,1))</f>
        <v>43713</v>
      </c>
      <c r="U257" s="3">
        <f>VALUE(SUBSTITUTE(Veg_Table[[#This Row],[Created]],",",""))</f>
        <v>43713.421388888899</v>
      </c>
      <c r="V257" s="3" t="str">
        <f ca="1">IFERROR(_xlfn.IFNA(CELL("contents",INDIRECT(_xlfn.CONCAT("Veg_Table_Production_Data!",ADDRESS(MATCH(_xlfn.MAXIFS(#REF!,#REF!,"="&amp;Veg_Table[[#This Row],[AUTO_ID]],#REF!,"&lt;"&amp;Veg_Table[[#This Row],[EVM_LAST_EDITED_Day]]),#REF!,0),COLUMN(#REF!),4,1,)))),""),"")</f>
        <v/>
      </c>
      <c r="W257" s="3" t="str">
        <f ca="1">IF(Veg_Table[[#This Row],[Previous_Prescription]]="","No",IF(Veg_Table[[#This Row],[Previous_Prescription]]=Veg_Table[[#This Row],[PRESCRIP]],"No","Yes"))</f>
        <v>No</v>
      </c>
      <c r="X257" s="3" t="str">
        <f>IF(Veg_Table[[#This Row],[EVM_LAST_EDITED_Day]]=Veg_Table[[#This Row],[Created_Day]],"New","Old")</f>
        <v>Old</v>
      </c>
      <c r="Y257" s="1">
        <f>IFERROR(IF(FIND("delete",LOWER(Veg_Table[[#This Row],[PI_COMMENTS]]))&gt;=1,1,0),0)</f>
        <v>0</v>
      </c>
      <c r="Z257" s="1" t="str">
        <f>_xlfn.IFNA(IF(Veg_Table[[#This Row],[EVM_LAST_EDITOR]]="","Yes",VLOOKUP(Veg_Table[[#This Row],[EVM_LAST_EDITOR]],Roster_Table[#All],15,FALSE)),"Yes")</f>
        <v>Yes</v>
      </c>
      <c r="AA25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57" s="1" t="str">
        <f>_xlfn.IFNA(VLOOKUP(Veg_Table[[#This Row],[EVM_LAST_EDITOR]],Roster_Table[#All],3,FALSE),"zAWRR Not in Roster")</f>
        <v>zAWRR Not in Roster</v>
      </c>
      <c r="AC257" s="1" t="str">
        <f>_xlfn.IFNA(VLOOKUP(Veg_Table[[#This Row],[EVM_LAST_EDITOR]],Roster_Table[#All],2,FALSE),"zAWRR Not in Roster")</f>
        <v>zAWRR Not in Roster</v>
      </c>
      <c r="AD257" s="1" t="str">
        <f>IF(_xlfn.CONCAT(Veg_Table[[#This Row],[First_Name]]," ",Veg_Table[[#This Row],[Last_Name]])="zAWRR Not in Roster zAWRR Not in Roster","zAWRR Not in Roster",_xlfn.CONCAT(Veg_Table[[#This Row],[First_Name]]," ",Veg_Table[[#This Row],[Last_Name]]))</f>
        <v>zAWRR Not in Roster</v>
      </c>
      <c r="AE257">
        <v>1758706</v>
      </c>
      <c r="AF257" t="s">
        <v>5185</v>
      </c>
      <c r="AG257" t="s">
        <v>30</v>
      </c>
      <c r="AH257" t="s">
        <v>1525</v>
      </c>
      <c r="AI257" t="s">
        <v>5186</v>
      </c>
      <c r="AJ257" t="s">
        <v>820</v>
      </c>
      <c r="AK257" t="s">
        <v>833</v>
      </c>
      <c r="AL257" t="s">
        <v>22</v>
      </c>
      <c r="AM257" t="s">
        <v>38</v>
      </c>
      <c r="AN257" t="s">
        <v>25</v>
      </c>
      <c r="AO257" t="s">
        <v>25</v>
      </c>
      <c r="AP257">
        <v>19</v>
      </c>
      <c r="AQ257">
        <v>100</v>
      </c>
      <c r="AR257" t="s">
        <v>28</v>
      </c>
      <c r="AS257" t="s">
        <v>823</v>
      </c>
      <c r="AT257" t="s">
        <v>843</v>
      </c>
      <c r="AU257" t="s">
        <v>25</v>
      </c>
      <c r="AV257" t="s">
        <v>28</v>
      </c>
      <c r="AW257" t="s">
        <v>5187</v>
      </c>
      <c r="AX257" t="s">
        <v>825</v>
      </c>
      <c r="AY257" t="s">
        <v>825</v>
      </c>
      <c r="AZ257"/>
      <c r="BA257" t="s">
        <v>823</v>
      </c>
      <c r="BB257" s="4">
        <v>43879.629849537036</v>
      </c>
      <c r="BC257" t="s">
        <v>28</v>
      </c>
      <c r="BD257" t="s">
        <v>29</v>
      </c>
      <c r="BF257" t="s">
        <v>28</v>
      </c>
      <c r="BG257" t="s">
        <v>534</v>
      </c>
      <c r="BH257" t="s">
        <v>28</v>
      </c>
      <c r="BI257" s="3">
        <v>43964</v>
      </c>
      <c r="BJ257" t="s">
        <v>1815</v>
      </c>
      <c r="BK257" s="30" t="s">
        <v>1293</v>
      </c>
      <c r="BL257" s="3">
        <v>43964.390950266206</v>
      </c>
      <c r="BM257" t="s">
        <v>31</v>
      </c>
      <c r="BN257" t="s">
        <v>32</v>
      </c>
      <c r="BO257" t="s">
        <v>1526</v>
      </c>
      <c r="BP257" t="s">
        <v>1527</v>
      </c>
      <c r="BQ257" t="s">
        <v>826</v>
      </c>
      <c r="BR257" t="s">
        <v>28</v>
      </c>
      <c r="BS257" t="s">
        <v>28</v>
      </c>
      <c r="BT257" t="s">
        <v>156</v>
      </c>
      <c r="BU257" s="3">
        <v>43713.421388888892</v>
      </c>
      <c r="BV257" t="s">
        <v>803</v>
      </c>
      <c r="BW257" s="3">
        <v>43964.397420138892</v>
      </c>
      <c r="BX257" t="s">
        <v>5188</v>
      </c>
      <c r="CG257"/>
      <c r="CH257"/>
      <c r="CI257"/>
      <c r="CY257"/>
      <c r="DA257"/>
      <c r="DE257"/>
      <c r="DF257"/>
    </row>
    <row r="258" spans="1:110" x14ac:dyDescent="0.25">
      <c r="A258" s="1">
        <f>IF(Veg_Table[[#This Row],[VP_STATUS]]="Hold",0,IF(OR(AND(Veg_Table[[#This Row],[PRESCRIP]]="NW_No Work",Veg_Table[[#This Row],[VP_STATUS]]&lt;&gt;"No Work Required Under EVM"),AND(Veg_Table[[#This Row],[VP_STATUS]]="No Work Required Under EVM",Veg_Table[[#This Row],[PRESCRIP]]&lt;&gt;"NW_No Work")),1,0))</f>
        <v>0</v>
      </c>
      <c r="B258" s="1">
        <f>IF(Veg_Table[[#This Row],[SPECIES]]="",1,0)</f>
        <v>0</v>
      </c>
      <c r="C258" s="1">
        <f>IF(Veg_Table[[#This Row],[DIAMETER]]="",1,0)</f>
        <v>0</v>
      </c>
      <c r="D258" s="1">
        <f>IF(Veg_Table[[#This Row],[HEIGHT]]="",1,0)</f>
        <v>0</v>
      </c>
      <c r="E25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258" s="1">
        <f>IF(AND(Veg_Table[[#This Row],[TAT_RESULT]]="ABATE",Veg_Table[[#This Row],[PRESCRIP]]="NW_No Work"),1,0)</f>
        <v>0</v>
      </c>
      <c r="G258" s="1">
        <f>IF(OR(Veg_Table[[#This Row],[Prescription R-Scale]]="NA",Veg_Table[[#This Row],[Diameter R-Scale]]="NA"),0,IF(Veg_Table[[#This Row],[Diameter R-Scale]]&lt;&gt;Veg_Table[[#This Row],[Prescription R-Scale]],1,0))</f>
        <v>1</v>
      </c>
      <c r="H258" s="1">
        <f>IF(OR(AND(Veg_Table[[#This Row],[PRESCRIP]]="BC_Br Rmv", Veg_Table[[#This Row],[WOOD_MAN]]&lt;&gt;"Not Needed"),AND(Veg_Table[[#This Row],[PRESCRIP]]="BCS_Br Rmv+Trt", Veg_Table[[#This Row],[WOOD_MAN]]&lt;&gt;"Not Needed")),1,0)</f>
        <v>0</v>
      </c>
      <c r="I258" s="1">
        <f ca="1">IF(AND(Veg_Table[[#This Row],[Prescription_Changed]]="Yes",Veg_Table[[#This Row],[TAT_RESULT]]=""),1,0)</f>
        <v>0</v>
      </c>
      <c r="J258" s="1">
        <f ca="1">SUM(Veg_Table[[#This Row],[Prescription and Status do not match]:[Prescription_Edited_And_TAT_Is_Blank]])</f>
        <v>1</v>
      </c>
      <c r="K258" s="1">
        <f ca="1">IF(Veg_Table[[#This Row],[Sum of Errors]]&gt;0,1,0)</f>
        <v>1</v>
      </c>
      <c r="L258" s="1">
        <f>1</f>
        <v>1</v>
      </c>
      <c r="M25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258" s="1">
        <f>IF(OR(MID(Veg_Table[[#This Row],[PRESCRIP]],2,1)="1",MID(Veg_Table[[#This Row],[PRESCRIP]],2,1)="2",MID(Veg_Table[[#This Row],[PRESCRIP]],2,1)="3",MID(Veg_Table[[#This Row],[PRESCRIP]],2,1)="4"),_xlfn.NUMBERVALUE(MID(Veg_Table[[#This Row],[PRESCRIP]],2,1)),"NA")</f>
        <v>1</v>
      </c>
      <c r="O258" s="1">
        <f>WEEKNUM(Veg_Table[[#This Row],[EVM_LAST_EDITED_Day]],2)</f>
        <v>20</v>
      </c>
      <c r="P258" s="25">
        <f>IFERROR(DATE(YEAR(Veg_Table[[#This Row],[EVM_LAST_EDITED2]]),MONTH(Veg_Table[[#This Row],[EVM_LAST_EDITED2]]),DAY(Veg_Table[[#This Row],[EVM_LAST_EDITED2]])),DATE(2019,1,1))</f>
        <v>43964</v>
      </c>
      <c r="Q258" s="3">
        <f>VALUE(SUBSTITUTE(Veg_Table[[#This Row],[EVM_LAST_EDITED]],",",""))</f>
        <v>43964.392516412001</v>
      </c>
      <c r="R258" s="1" t="str">
        <f>_xlfn.IFNA(IF(Veg_Table[[#This Row],[EVM_LAST_EDITOR]]="","zBlank EVM Last Editor",VLOOKUP(Veg_Table[[#This Row],[EVM_LAST_EDITOR]],Roster_Table[#All],4,FALSE)),"zAWRR Not in Roster")</f>
        <v>AEA</v>
      </c>
      <c r="S258" s="1" t="str">
        <f>_xlfn.IFNA(IF(Veg_Table[[#This Row],[EVM_LAST_EDITOR]]="","zBlank EVM Last Editor",VLOOKUP(Veg_Table[[#This Row],[EVM_LAST_EDITOR]],Roster_Table[#All],16,FALSE)),"zCompany_AWRR not in Roster")</f>
        <v>Not in Sierra Roster</v>
      </c>
      <c r="T258" s="2">
        <f>IFERROR(DATE(YEAR(Veg_Table[[#This Row],[Created2]]),MONTH(Veg_Table[[#This Row],[Created2]]),DAY(Veg_Table[[#This Row],[Created2]])),DATE(2019,1,1))</f>
        <v>43930</v>
      </c>
      <c r="U258" s="3">
        <f>VALUE(SUBSTITUTE(Veg_Table[[#This Row],[Created]],",",""))</f>
        <v>43930.6624884259</v>
      </c>
      <c r="V258" s="3" t="str">
        <f ca="1">IFERROR(_xlfn.IFNA(CELL("contents",INDIRECT(_xlfn.CONCAT("Veg_Table_Production_Data!",ADDRESS(MATCH(_xlfn.MAXIFS(#REF!,#REF!,"="&amp;Veg_Table[[#This Row],[AUTO_ID]],#REF!,"&lt;"&amp;Veg_Table[[#This Row],[EVM_LAST_EDITED_Day]]),#REF!,0),COLUMN(#REF!),4,1,)))),""),"")</f>
        <v/>
      </c>
      <c r="W258" s="3" t="str">
        <f ca="1">IF(Veg_Table[[#This Row],[Previous_Prescription]]="","No",IF(Veg_Table[[#This Row],[Previous_Prescription]]=Veg_Table[[#This Row],[PRESCRIP]],"No","Yes"))</f>
        <v>No</v>
      </c>
      <c r="X258" s="3" t="str">
        <f>IF(Veg_Table[[#This Row],[EVM_LAST_EDITED_Day]]=Veg_Table[[#This Row],[Created_Day]],"New","Old")</f>
        <v>Old</v>
      </c>
      <c r="Y258" s="1">
        <f>IFERROR(IF(FIND("delete",LOWER(Veg_Table[[#This Row],[PI_COMMENTS]]))&gt;=1,1,0),0)</f>
        <v>0</v>
      </c>
      <c r="Z258" s="1" t="str">
        <f>_xlfn.IFNA(IF(Veg_Table[[#This Row],[EVM_LAST_EDITOR]]="","Yes",VLOOKUP(Veg_Table[[#This Row],[EVM_LAST_EDITOR]],Roster_Table[#All],15,FALSE)),"Yes")</f>
        <v>No</v>
      </c>
      <c r="AA25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58" s="1" t="str">
        <f>_xlfn.IFNA(VLOOKUP(Veg_Table[[#This Row],[EVM_LAST_EDITOR]],Roster_Table[#All],3,FALSE),"zAWRR Not in Roster")</f>
        <v>Drew</v>
      </c>
      <c r="AC258" s="1" t="str">
        <f>_xlfn.IFNA(VLOOKUP(Veg_Table[[#This Row],[EVM_LAST_EDITOR]],Roster_Table[#All],2,FALSE),"zAWRR Not in Roster")</f>
        <v>Berlfein</v>
      </c>
      <c r="AD258" s="1" t="str">
        <f>IF(_xlfn.CONCAT(Veg_Table[[#This Row],[First_Name]]," ",Veg_Table[[#This Row],[Last_Name]])="zAWRR Not in Roster zAWRR Not in Roster","zAWRR Not in Roster",_xlfn.CONCAT(Veg_Table[[#This Row],[First_Name]]," ",Veg_Table[[#This Row],[Last_Name]]))</f>
        <v>Drew Berlfein</v>
      </c>
      <c r="AE258">
        <v>3093665</v>
      </c>
      <c r="AF258" t="s">
        <v>2670</v>
      </c>
      <c r="AG258" t="s">
        <v>93</v>
      </c>
      <c r="AH258" t="s">
        <v>2607</v>
      </c>
      <c r="AI258" t="s">
        <v>2633</v>
      </c>
      <c r="AJ258" t="s">
        <v>820</v>
      </c>
      <c r="AL258" t="s">
        <v>22</v>
      </c>
      <c r="AM258" t="s">
        <v>1285</v>
      </c>
      <c r="AN258" t="s">
        <v>25</v>
      </c>
      <c r="AO258" t="s">
        <v>25</v>
      </c>
      <c r="AP258">
        <v>12</v>
      </c>
      <c r="AQ258">
        <v>45</v>
      </c>
      <c r="AR258" t="s">
        <v>511</v>
      </c>
      <c r="AS258" t="s">
        <v>45</v>
      </c>
      <c r="AT258" t="s">
        <v>824</v>
      </c>
      <c r="AV258" t="s">
        <v>512</v>
      </c>
      <c r="AW258" t="s">
        <v>2681</v>
      </c>
      <c r="AX258" t="s">
        <v>534</v>
      </c>
      <c r="AZ258">
        <v>5585883</v>
      </c>
      <c r="BA258" t="s">
        <v>900</v>
      </c>
      <c r="BB258" s="4">
        <v>43962.601849953702</v>
      </c>
      <c r="BC258" t="s">
        <v>4003</v>
      </c>
      <c r="BD258" t="s">
        <v>29</v>
      </c>
      <c r="BE258" t="s">
        <v>25</v>
      </c>
      <c r="BF258" t="s">
        <v>513</v>
      </c>
      <c r="BG258" t="s">
        <v>534</v>
      </c>
      <c r="BI258" s="3">
        <v>43964.392480659721</v>
      </c>
      <c r="BJ258" t="s">
        <v>1295</v>
      </c>
      <c r="BK258" s="30" t="s">
        <v>533</v>
      </c>
      <c r="BL258" s="3">
        <v>43964.392516412037</v>
      </c>
      <c r="BM258" t="s">
        <v>31</v>
      </c>
      <c r="BN258" t="s">
        <v>32</v>
      </c>
      <c r="BP258" t="s">
        <v>2610</v>
      </c>
      <c r="BQ258" t="s">
        <v>1025</v>
      </c>
      <c r="BR258" t="s">
        <v>28</v>
      </c>
      <c r="BS258" t="s">
        <v>28</v>
      </c>
      <c r="BT258" t="s">
        <v>176</v>
      </c>
      <c r="BU258" s="3">
        <v>43930.662488425929</v>
      </c>
      <c r="BV258" t="s">
        <v>803</v>
      </c>
      <c r="BW258" s="3">
        <v>43964.397437511572</v>
      </c>
      <c r="BX258" t="s">
        <v>2671</v>
      </c>
      <c r="CG258"/>
      <c r="CH258"/>
      <c r="CI258"/>
      <c r="CY258"/>
      <c r="DA258"/>
      <c r="DE258"/>
      <c r="DF258"/>
    </row>
    <row r="259" spans="1:110" x14ac:dyDescent="0.25">
      <c r="A259" s="1">
        <f>IF(Veg_Table[[#This Row],[VP_STATUS]]="Hold",0,IF(OR(AND(Veg_Table[[#This Row],[PRESCRIP]]="NW_No Work",Veg_Table[[#This Row],[VP_STATUS]]&lt;&gt;"No Work Required Under EVM"),AND(Veg_Table[[#This Row],[VP_STATUS]]="No Work Required Under EVM",Veg_Table[[#This Row],[PRESCRIP]]&lt;&gt;"NW_No Work")),1,0))</f>
        <v>0</v>
      </c>
      <c r="B259" s="1">
        <f>IF(Veg_Table[[#This Row],[SPECIES]]="",1,0)</f>
        <v>0</v>
      </c>
      <c r="C259" s="1">
        <f>IF(Veg_Table[[#This Row],[DIAMETER]]="",1,0)</f>
        <v>0</v>
      </c>
      <c r="D259" s="1">
        <f>IF(Veg_Table[[#This Row],[HEIGHT]]="",1,0)</f>
        <v>0</v>
      </c>
      <c r="E25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59" s="1">
        <f>IF(AND(Veg_Table[[#This Row],[TAT_RESULT]]="ABATE",Veg_Table[[#This Row],[PRESCRIP]]="NW_No Work"),1,0)</f>
        <v>0</v>
      </c>
      <c r="G259" s="1">
        <f>IF(OR(Veg_Table[[#This Row],[Prescription R-Scale]]="NA",Veg_Table[[#This Row],[Diameter R-Scale]]="NA"),0,IF(Veg_Table[[#This Row],[Diameter R-Scale]]&lt;&gt;Veg_Table[[#This Row],[Prescription R-Scale]],1,0))</f>
        <v>0</v>
      </c>
      <c r="H259" s="1">
        <f>IF(OR(AND(Veg_Table[[#This Row],[PRESCRIP]]="BC_Br Rmv", Veg_Table[[#This Row],[WOOD_MAN]]&lt;&gt;"Not Needed"),AND(Veg_Table[[#This Row],[PRESCRIP]]="BCS_Br Rmv+Trt", Veg_Table[[#This Row],[WOOD_MAN]]&lt;&gt;"Not Needed")),1,0)</f>
        <v>0</v>
      </c>
      <c r="I259" s="1">
        <f ca="1">IF(AND(Veg_Table[[#This Row],[Prescription_Changed]]="Yes",Veg_Table[[#This Row],[TAT_RESULT]]=""),1,0)</f>
        <v>0</v>
      </c>
      <c r="J259" s="1">
        <f ca="1">SUM(Veg_Table[[#This Row],[Prescription and Status do not match]:[Prescription_Edited_And_TAT_Is_Blank]])</f>
        <v>1</v>
      </c>
      <c r="K259" s="1">
        <f ca="1">IF(Veg_Table[[#This Row],[Sum of Errors]]&gt;0,1,0)</f>
        <v>1</v>
      </c>
      <c r="L259" s="1">
        <f>1</f>
        <v>1</v>
      </c>
      <c r="M25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259" s="1" t="str">
        <f>IF(OR(MID(Veg_Table[[#This Row],[PRESCRIP]],2,1)="1",MID(Veg_Table[[#This Row],[PRESCRIP]],2,1)="2",MID(Veg_Table[[#This Row],[PRESCRIP]],2,1)="3",MID(Veg_Table[[#This Row],[PRESCRIP]],2,1)="4"),_xlfn.NUMBERVALUE(MID(Veg_Table[[#This Row],[PRESCRIP]],2,1)),"NA")</f>
        <v>NA</v>
      </c>
      <c r="O259" s="1">
        <f>WEEKNUM(Veg_Table[[#This Row],[EVM_LAST_EDITED_Day]],2)</f>
        <v>20</v>
      </c>
      <c r="P259" s="25">
        <f>IFERROR(DATE(YEAR(Veg_Table[[#This Row],[EVM_LAST_EDITED2]]),MONTH(Veg_Table[[#This Row],[EVM_LAST_EDITED2]]),DAY(Veg_Table[[#This Row],[EVM_LAST_EDITED2]])),DATE(2019,1,1))</f>
        <v>43964</v>
      </c>
      <c r="Q259" s="3">
        <f>VALUE(SUBSTITUTE(Veg_Table[[#This Row],[EVM_LAST_EDITED]],",",""))</f>
        <v>43964.398855706</v>
      </c>
      <c r="R259" s="1" t="str">
        <f>_xlfn.IFNA(IF(Veg_Table[[#This Row],[EVM_LAST_EDITOR]]="","zBlank EVM Last Editor",VLOOKUP(Veg_Table[[#This Row],[EVM_LAST_EDITOR]],Roster_Table[#All],4,FALSE)),"zAWRR Not in Roster")</f>
        <v>FCO</v>
      </c>
      <c r="S259" s="1" t="str">
        <f>_xlfn.IFNA(IF(Veg_Table[[#This Row],[EVM_LAST_EDITOR]]="","zBlank EVM Last Editor",VLOOKUP(Veg_Table[[#This Row],[EVM_LAST_EDITOR]],Roster_Table[#All],16,FALSE)),"zCompany_AWRR not in Roster")</f>
        <v>FCO_Forester’s Co-op</v>
      </c>
      <c r="T259" s="2">
        <f>IFERROR(DATE(YEAR(Veg_Table[[#This Row],[Created2]]),MONTH(Veg_Table[[#This Row],[Created2]]),DAY(Veg_Table[[#This Row],[Created2]])),DATE(2019,1,1))</f>
        <v>43885</v>
      </c>
      <c r="U259" s="3">
        <f>VALUE(SUBSTITUTE(Veg_Table[[#This Row],[Created]],",",""))</f>
        <v>43885.5690046296</v>
      </c>
      <c r="V259" s="3" t="str">
        <f ca="1">IFERROR(_xlfn.IFNA(CELL("contents",INDIRECT(_xlfn.CONCAT("Veg_Table_Production_Data!",ADDRESS(MATCH(_xlfn.MAXIFS(#REF!,#REF!,"="&amp;Veg_Table[[#This Row],[AUTO_ID]],#REF!,"&lt;"&amp;Veg_Table[[#This Row],[EVM_LAST_EDITED_Day]]),#REF!,0),COLUMN(#REF!),4,1,)))),""),"")</f>
        <v/>
      </c>
      <c r="W259" s="3" t="str">
        <f ca="1">IF(Veg_Table[[#This Row],[Previous_Prescription]]="","No",IF(Veg_Table[[#This Row],[Previous_Prescription]]=Veg_Table[[#This Row],[PRESCRIP]],"No","Yes"))</f>
        <v>No</v>
      </c>
      <c r="X259" s="3" t="str">
        <f>IF(Veg_Table[[#This Row],[EVM_LAST_EDITED_Day]]=Veg_Table[[#This Row],[Created_Day]],"New","Old")</f>
        <v>Old</v>
      </c>
      <c r="Y259" s="1">
        <f>IFERROR(IF(FIND("delete",LOWER(Veg_Table[[#This Row],[PI_COMMENTS]]))&gt;=1,1,0),0)</f>
        <v>0</v>
      </c>
      <c r="Z259" s="1" t="str">
        <f>_xlfn.IFNA(IF(Veg_Table[[#This Row],[EVM_LAST_EDITOR]]="","Yes",VLOOKUP(Veg_Table[[#This Row],[EVM_LAST_EDITOR]],Roster_Table[#All],15,FALSE)),"Yes")</f>
        <v>Yes</v>
      </c>
      <c r="AA25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59" s="1" t="str">
        <f>_xlfn.IFNA(VLOOKUP(Veg_Table[[#This Row],[EVM_LAST_EDITOR]],Roster_Table[#All],3,FALSE),"zAWRR Not in Roster")</f>
        <v>Sandy</v>
      </c>
      <c r="AC259" s="1" t="str">
        <f>_xlfn.IFNA(VLOOKUP(Veg_Table[[#This Row],[EVM_LAST_EDITOR]],Roster_Table[#All],2,FALSE),"zAWRR Not in Roster")</f>
        <v>Frizzell</v>
      </c>
      <c r="AD259" s="1" t="str">
        <f>IF(_xlfn.CONCAT(Veg_Table[[#This Row],[First_Name]]," ",Veg_Table[[#This Row],[Last_Name]])="zAWRR Not in Roster zAWRR Not in Roster","zAWRR Not in Roster",_xlfn.CONCAT(Veg_Table[[#This Row],[First_Name]]," ",Veg_Table[[#This Row],[Last_Name]]))</f>
        <v>Sandy Frizzell</v>
      </c>
      <c r="AE259">
        <v>1722899</v>
      </c>
      <c r="AF259" t="s">
        <v>2702</v>
      </c>
      <c r="AG259" t="s">
        <v>97</v>
      </c>
      <c r="AH259" t="s">
        <v>2698</v>
      </c>
      <c r="AI259" t="s">
        <v>2701</v>
      </c>
      <c r="AJ259" t="s">
        <v>820</v>
      </c>
      <c r="AK259" t="s">
        <v>833</v>
      </c>
      <c r="AL259" t="s">
        <v>22</v>
      </c>
      <c r="AM259" t="s">
        <v>23</v>
      </c>
      <c r="AN259" t="s">
        <v>25</v>
      </c>
      <c r="AO259" t="s">
        <v>25</v>
      </c>
      <c r="AP259">
        <v>60</v>
      </c>
      <c r="AQ259">
        <v>55</v>
      </c>
      <c r="AS259" t="s">
        <v>901</v>
      </c>
      <c r="AT259" t="s">
        <v>515</v>
      </c>
      <c r="AU259" t="s">
        <v>25</v>
      </c>
      <c r="AW259" t="s">
        <v>5866</v>
      </c>
      <c r="AX259" t="s">
        <v>987</v>
      </c>
      <c r="AZ259">
        <v>5456777</v>
      </c>
      <c r="BA259" t="s">
        <v>901</v>
      </c>
      <c r="BB259" s="4">
        <v>43952.690509259257</v>
      </c>
      <c r="BC259" t="s">
        <v>3766</v>
      </c>
      <c r="BD259" t="s">
        <v>29</v>
      </c>
      <c r="BI259" s="3"/>
      <c r="BJ259" t="s">
        <v>417</v>
      </c>
      <c r="BK259" s="30" t="s">
        <v>527</v>
      </c>
      <c r="BL259" s="3">
        <v>43964.398855706022</v>
      </c>
      <c r="BM259" t="s">
        <v>31</v>
      </c>
      <c r="BN259" t="s">
        <v>32</v>
      </c>
      <c r="BO259" t="s">
        <v>2699</v>
      </c>
      <c r="BP259" t="s">
        <v>2700</v>
      </c>
      <c r="BQ259" t="s">
        <v>1569</v>
      </c>
      <c r="BR259" t="s">
        <v>28</v>
      </c>
      <c r="BS259" t="s">
        <v>28</v>
      </c>
      <c r="BT259" t="s">
        <v>2274</v>
      </c>
      <c r="BU259" s="3">
        <v>43885.569004629629</v>
      </c>
      <c r="BV259" t="s">
        <v>803</v>
      </c>
      <c r="BW259" s="3">
        <v>43964.480776458331</v>
      </c>
      <c r="BX259" t="s">
        <v>2703</v>
      </c>
      <c r="CG259"/>
      <c r="CH259"/>
      <c r="CI259"/>
      <c r="CY259"/>
      <c r="DA259"/>
      <c r="DE259"/>
      <c r="DF259"/>
    </row>
    <row r="260" spans="1:110" x14ac:dyDescent="0.25">
      <c r="A260" s="1">
        <f>IF(Veg_Table[[#This Row],[VP_STATUS]]="Hold",0,IF(OR(AND(Veg_Table[[#This Row],[PRESCRIP]]="NW_No Work",Veg_Table[[#This Row],[VP_STATUS]]&lt;&gt;"No Work Required Under EVM"),AND(Veg_Table[[#This Row],[VP_STATUS]]="No Work Required Under EVM",Veg_Table[[#This Row],[PRESCRIP]]&lt;&gt;"NW_No Work")),1,0))</f>
        <v>1</v>
      </c>
      <c r="B260" s="1">
        <f>IF(Veg_Table[[#This Row],[SPECIES]]="",1,0)</f>
        <v>0</v>
      </c>
      <c r="C260" s="1">
        <f>IF(Veg_Table[[#This Row],[DIAMETER]]="",1,0)</f>
        <v>0</v>
      </c>
      <c r="D260" s="1">
        <f>IF(Veg_Table[[#This Row],[HEIGHT]]="",1,0)</f>
        <v>0</v>
      </c>
      <c r="E26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260" s="1">
        <f>IF(AND(Veg_Table[[#This Row],[TAT_RESULT]]="ABATE",Veg_Table[[#This Row],[PRESCRIP]]="NW_No Work"),1,0)</f>
        <v>0</v>
      </c>
      <c r="G260" s="1">
        <f>IF(OR(Veg_Table[[#This Row],[Prescription R-Scale]]="NA",Veg_Table[[#This Row],[Diameter R-Scale]]="NA"),0,IF(Veg_Table[[#This Row],[Diameter R-Scale]]&lt;&gt;Veg_Table[[#This Row],[Prescription R-Scale]],1,0))</f>
        <v>0</v>
      </c>
      <c r="H260" s="1">
        <f>IF(OR(AND(Veg_Table[[#This Row],[PRESCRIP]]="BC_Br Rmv", Veg_Table[[#This Row],[WOOD_MAN]]&lt;&gt;"Not Needed"),AND(Veg_Table[[#This Row],[PRESCRIP]]="BCS_Br Rmv+Trt", Veg_Table[[#This Row],[WOOD_MAN]]&lt;&gt;"Not Needed")),1,0)</f>
        <v>0</v>
      </c>
      <c r="I260" s="1">
        <f ca="1">IF(AND(Veg_Table[[#This Row],[Prescription_Changed]]="Yes",Veg_Table[[#This Row],[TAT_RESULT]]=""),1,0)</f>
        <v>0</v>
      </c>
      <c r="J260" s="1">
        <f ca="1">SUM(Veg_Table[[#This Row],[Prescription and Status do not match]:[Prescription_Edited_And_TAT_Is_Blank]])</f>
        <v>1</v>
      </c>
      <c r="K260" s="1">
        <f ca="1">IF(Veg_Table[[#This Row],[Sum of Errors]]&gt;0,1,0)</f>
        <v>1</v>
      </c>
      <c r="L260" s="1">
        <f>1</f>
        <v>1</v>
      </c>
      <c r="M26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260" s="1">
        <f>IF(OR(MID(Veg_Table[[#This Row],[PRESCRIP]],2,1)="1",MID(Veg_Table[[#This Row],[PRESCRIP]],2,1)="2",MID(Veg_Table[[#This Row],[PRESCRIP]],2,1)="3",MID(Veg_Table[[#This Row],[PRESCRIP]],2,1)="4"),_xlfn.NUMBERVALUE(MID(Veg_Table[[#This Row],[PRESCRIP]],2,1)),"NA")</f>
        <v>2</v>
      </c>
      <c r="O260" s="1">
        <f>WEEKNUM(Veg_Table[[#This Row],[EVM_LAST_EDITED_Day]],2)</f>
        <v>20</v>
      </c>
      <c r="P260" s="25">
        <f>IFERROR(DATE(YEAR(Veg_Table[[#This Row],[EVM_LAST_EDITED2]]),MONTH(Veg_Table[[#This Row],[EVM_LAST_EDITED2]]),DAY(Veg_Table[[#This Row],[EVM_LAST_EDITED2]])),DATE(2019,1,1))</f>
        <v>43964</v>
      </c>
      <c r="Q260" s="3">
        <f>VALUE(SUBSTITUTE(Veg_Table[[#This Row],[EVM_LAST_EDITED]],",",""))</f>
        <v>43964.414594907401</v>
      </c>
      <c r="R260" s="1" t="str">
        <f>_xlfn.IFNA(IF(Veg_Table[[#This Row],[EVM_LAST_EDITOR]]="","zBlank EVM Last Editor",VLOOKUP(Veg_Table[[#This Row],[EVM_LAST_EDITOR]],Roster_Table[#All],4,FALSE)),"zAWRR Not in Roster")</f>
        <v>MGE</v>
      </c>
      <c r="S260" s="1" t="str">
        <f>_xlfn.IFNA(IF(Veg_Table[[#This Row],[EVM_LAST_EDITOR]]="","zBlank EVM Last Editor",VLOOKUP(Veg_Table[[#This Row],[EVM_LAST_EDITOR]],Roster_Table[#All],16,FALSE)),"zCompany_AWRR not in Roster")</f>
        <v>MGE_Mountain G Enterprises</v>
      </c>
      <c r="T260" s="2">
        <f>IFERROR(DATE(YEAR(Veg_Table[[#This Row],[Created2]]),MONTH(Veg_Table[[#This Row],[Created2]]),DAY(Veg_Table[[#This Row],[Created2]])),DATE(2019,1,1))</f>
        <v>43921</v>
      </c>
      <c r="U260" s="3">
        <f>VALUE(SUBSTITUTE(Veg_Table[[#This Row],[Created]],",",""))</f>
        <v>43921.649432870399</v>
      </c>
      <c r="V260" s="3" t="str">
        <f ca="1">IFERROR(_xlfn.IFNA(CELL("contents",INDIRECT(_xlfn.CONCAT("Veg_Table_Production_Data!",ADDRESS(MATCH(_xlfn.MAXIFS(#REF!,#REF!,"="&amp;Veg_Table[[#This Row],[AUTO_ID]],#REF!,"&lt;"&amp;Veg_Table[[#This Row],[EVM_LAST_EDITED_Day]]),#REF!,0),COLUMN(#REF!),4,1,)))),""),"")</f>
        <v/>
      </c>
      <c r="W260" s="3" t="str">
        <f ca="1">IF(Veg_Table[[#This Row],[Previous_Prescription]]="","No",IF(Veg_Table[[#This Row],[Previous_Prescription]]=Veg_Table[[#This Row],[PRESCRIP]],"No","Yes"))</f>
        <v>No</v>
      </c>
      <c r="X260" s="3" t="str">
        <f>IF(Veg_Table[[#This Row],[EVM_LAST_EDITED_Day]]=Veg_Table[[#This Row],[Created_Day]],"New","Old")</f>
        <v>Old</v>
      </c>
      <c r="Y260" s="1">
        <f>IFERROR(IF(FIND("delete",LOWER(Veg_Table[[#This Row],[PI_COMMENTS]]))&gt;=1,1,0),0)</f>
        <v>0</v>
      </c>
      <c r="Z260" s="1" t="str">
        <f>_xlfn.IFNA(IF(Veg_Table[[#This Row],[EVM_LAST_EDITOR]]="","Yes",VLOOKUP(Veg_Table[[#This Row],[EVM_LAST_EDITOR]],Roster_Table[#All],15,FALSE)),"Yes")</f>
        <v>Yes</v>
      </c>
      <c r="AA26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60" s="1" t="str">
        <f>_xlfn.IFNA(VLOOKUP(Veg_Table[[#This Row],[EVM_LAST_EDITOR]],Roster_Table[#All],3,FALSE),"zAWRR Not in Roster")</f>
        <v>Tyler</v>
      </c>
      <c r="AC260" s="1" t="str">
        <f>_xlfn.IFNA(VLOOKUP(Veg_Table[[#This Row],[EVM_LAST_EDITOR]],Roster_Table[#All],2,FALSE),"zAWRR Not in Roster")</f>
        <v>Rey</v>
      </c>
      <c r="AD260" s="1" t="str">
        <f>IF(_xlfn.CONCAT(Veg_Table[[#This Row],[First_Name]]," ",Veg_Table[[#This Row],[Last_Name]])="zAWRR Not in Roster zAWRR Not in Roster","zAWRR Not in Roster",_xlfn.CONCAT(Veg_Table[[#This Row],[First_Name]]," ",Veg_Table[[#This Row],[Last_Name]]))</f>
        <v>Tyler Rey</v>
      </c>
      <c r="AE260">
        <v>2963501</v>
      </c>
      <c r="AF260" t="s">
        <v>5695</v>
      </c>
      <c r="AG260" t="s">
        <v>93</v>
      </c>
      <c r="AH260" t="s">
        <v>1670</v>
      </c>
      <c r="AI260" t="s">
        <v>1966</v>
      </c>
      <c r="AJ260" t="s">
        <v>21</v>
      </c>
      <c r="AL260" t="s">
        <v>22</v>
      </c>
      <c r="AM260" t="s">
        <v>38</v>
      </c>
      <c r="AN260" t="s">
        <v>25</v>
      </c>
      <c r="AO260" t="s">
        <v>25</v>
      </c>
      <c r="AP260">
        <v>19</v>
      </c>
      <c r="AQ260">
        <v>90</v>
      </c>
      <c r="AR260" t="s">
        <v>511</v>
      </c>
      <c r="AS260" t="s">
        <v>530</v>
      </c>
      <c r="AT260" t="s">
        <v>26</v>
      </c>
      <c r="AV260" t="s">
        <v>512</v>
      </c>
      <c r="AW260" t="s">
        <v>5696</v>
      </c>
      <c r="AZ260"/>
      <c r="BB260" s="4"/>
      <c r="BD260" t="s">
        <v>29</v>
      </c>
      <c r="BE260" t="s">
        <v>25</v>
      </c>
      <c r="BF260" t="s">
        <v>513</v>
      </c>
      <c r="BI260" s="3"/>
      <c r="BK260" s="30" t="s">
        <v>166</v>
      </c>
      <c r="BL260" s="3">
        <v>43964.414594907408</v>
      </c>
      <c r="BM260" t="s">
        <v>31</v>
      </c>
      <c r="BN260" t="s">
        <v>32</v>
      </c>
      <c r="BP260" t="s">
        <v>1671</v>
      </c>
      <c r="BQ260" t="s">
        <v>1025</v>
      </c>
      <c r="BR260" t="s">
        <v>28</v>
      </c>
      <c r="BS260" t="s">
        <v>28</v>
      </c>
      <c r="BT260" t="s">
        <v>166</v>
      </c>
      <c r="BU260" s="3">
        <v>43921.64943287037</v>
      </c>
      <c r="BV260" t="s">
        <v>803</v>
      </c>
      <c r="BW260" s="3">
        <v>43964.64853619213</v>
      </c>
      <c r="BX260" t="s">
        <v>5697</v>
      </c>
      <c r="CG260"/>
      <c r="CH260"/>
      <c r="CI260"/>
      <c r="CY260"/>
      <c r="DA260"/>
      <c r="DE260"/>
      <c r="DF260"/>
    </row>
    <row r="261" spans="1:110" x14ac:dyDescent="0.25">
      <c r="A261" s="1">
        <f>IF(Veg_Table[[#This Row],[VP_STATUS]]="Hold",0,IF(OR(AND(Veg_Table[[#This Row],[PRESCRIP]]="NW_No Work",Veg_Table[[#This Row],[VP_STATUS]]&lt;&gt;"No Work Required Under EVM"),AND(Veg_Table[[#This Row],[VP_STATUS]]="No Work Required Under EVM",Veg_Table[[#This Row],[PRESCRIP]]&lt;&gt;"NW_No Work")),1,0))</f>
        <v>0</v>
      </c>
      <c r="B261" s="1">
        <f>IF(Veg_Table[[#This Row],[SPECIES]]="",1,0)</f>
        <v>0</v>
      </c>
      <c r="C261" s="1">
        <f>IF(Veg_Table[[#This Row],[DIAMETER]]="",1,0)</f>
        <v>0</v>
      </c>
      <c r="D261" s="1">
        <f>IF(Veg_Table[[#This Row],[HEIGHT]]="",1,0)</f>
        <v>0</v>
      </c>
      <c r="E26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61" s="1">
        <f>IF(AND(Veg_Table[[#This Row],[TAT_RESULT]]="ABATE",Veg_Table[[#This Row],[PRESCRIP]]="NW_No Work"),1,0)</f>
        <v>0</v>
      </c>
      <c r="G261" s="1">
        <f>IF(OR(Veg_Table[[#This Row],[Prescription R-Scale]]="NA",Veg_Table[[#This Row],[Diameter R-Scale]]="NA"),0,IF(Veg_Table[[#This Row],[Diameter R-Scale]]&lt;&gt;Veg_Table[[#This Row],[Prescription R-Scale]],1,0))</f>
        <v>0</v>
      </c>
      <c r="H261" s="1">
        <f>IF(OR(AND(Veg_Table[[#This Row],[PRESCRIP]]="BC_Br Rmv", Veg_Table[[#This Row],[WOOD_MAN]]&lt;&gt;"Not Needed"),AND(Veg_Table[[#This Row],[PRESCRIP]]="BCS_Br Rmv+Trt", Veg_Table[[#This Row],[WOOD_MAN]]&lt;&gt;"Not Needed")),1,0)</f>
        <v>0</v>
      </c>
      <c r="I261" s="1">
        <f ca="1">IF(AND(Veg_Table[[#This Row],[Prescription_Changed]]="Yes",Veg_Table[[#This Row],[TAT_RESULT]]=""),1,0)</f>
        <v>0</v>
      </c>
      <c r="J261" s="1">
        <f ca="1">SUM(Veg_Table[[#This Row],[Prescription and Status do not match]:[Prescription_Edited_And_TAT_Is_Blank]])</f>
        <v>1</v>
      </c>
      <c r="K261" s="1">
        <f ca="1">IF(Veg_Table[[#This Row],[Sum of Errors]]&gt;0,1,0)</f>
        <v>1</v>
      </c>
      <c r="L261" s="1">
        <f>1</f>
        <v>1</v>
      </c>
      <c r="M26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261" s="1">
        <f>IF(OR(MID(Veg_Table[[#This Row],[PRESCRIP]],2,1)="1",MID(Veg_Table[[#This Row],[PRESCRIP]],2,1)="2",MID(Veg_Table[[#This Row],[PRESCRIP]],2,1)="3",MID(Veg_Table[[#This Row],[PRESCRIP]],2,1)="4"),_xlfn.NUMBERVALUE(MID(Veg_Table[[#This Row],[PRESCRIP]],2,1)),"NA")</f>
        <v>3</v>
      </c>
      <c r="O261" s="1">
        <f>WEEKNUM(Veg_Table[[#This Row],[EVM_LAST_EDITED_Day]],2)</f>
        <v>20</v>
      </c>
      <c r="P261" s="25">
        <f>IFERROR(DATE(YEAR(Veg_Table[[#This Row],[EVM_LAST_EDITED2]]),MONTH(Veg_Table[[#This Row],[EVM_LAST_EDITED2]]),DAY(Veg_Table[[#This Row],[EVM_LAST_EDITED2]])),DATE(2019,1,1))</f>
        <v>43964</v>
      </c>
      <c r="Q261" s="3">
        <f>VALUE(SUBSTITUTE(Veg_Table[[#This Row],[EVM_LAST_EDITED]],",",""))</f>
        <v>43964.434242083298</v>
      </c>
      <c r="R261" s="1" t="str">
        <f>_xlfn.IFNA(IF(Veg_Table[[#This Row],[EVM_LAST_EDITOR]]="","zBlank EVM Last Editor",VLOOKUP(Veg_Table[[#This Row],[EVM_LAST_EDITOR]],Roster_Table[#All],4,FALSE)),"zAWRR Not in Roster")</f>
        <v>MFE</v>
      </c>
      <c r="S261" s="1" t="str">
        <f>_xlfn.IFNA(IF(Veg_Table[[#This Row],[EVM_LAST_EDITOR]]="","zBlank EVM Last Editor",VLOOKUP(Veg_Table[[#This Row],[EVM_LAST_EDITOR]],Roster_Table[#All],16,FALSE)),"zCompany_AWRR not in Roster")</f>
        <v>Not in Sierra Roster</v>
      </c>
      <c r="T261" s="2">
        <f>IFERROR(DATE(YEAR(Veg_Table[[#This Row],[Created2]]),MONTH(Veg_Table[[#This Row],[Created2]]),DAY(Veg_Table[[#This Row],[Created2]])),DATE(2019,1,1))</f>
        <v>43887</v>
      </c>
      <c r="U261" s="3">
        <f>VALUE(SUBSTITUTE(Veg_Table[[#This Row],[Created]],",",""))</f>
        <v>43887.4586921296</v>
      </c>
      <c r="V261" s="3" t="str">
        <f ca="1">IFERROR(_xlfn.IFNA(CELL("contents",INDIRECT(_xlfn.CONCAT("Veg_Table_Production_Data!",ADDRESS(MATCH(_xlfn.MAXIFS(#REF!,#REF!,"="&amp;Veg_Table[[#This Row],[AUTO_ID]],#REF!,"&lt;"&amp;Veg_Table[[#This Row],[EVM_LAST_EDITED_Day]]),#REF!,0),COLUMN(#REF!),4,1,)))),""),"")</f>
        <v/>
      </c>
      <c r="W261" s="3" t="str">
        <f ca="1">IF(Veg_Table[[#This Row],[Previous_Prescription]]="","No",IF(Veg_Table[[#This Row],[Previous_Prescription]]=Veg_Table[[#This Row],[PRESCRIP]],"No","Yes"))</f>
        <v>No</v>
      </c>
      <c r="X261" s="3" t="str">
        <f>IF(Veg_Table[[#This Row],[EVM_LAST_EDITED_Day]]=Veg_Table[[#This Row],[Created_Day]],"New","Old")</f>
        <v>Old</v>
      </c>
      <c r="Y261" s="1">
        <f>IFERROR(IF(FIND("delete",LOWER(Veg_Table[[#This Row],[PI_COMMENTS]]))&gt;=1,1,0),0)</f>
        <v>0</v>
      </c>
      <c r="Z261" s="1" t="str">
        <f>_xlfn.IFNA(IF(Veg_Table[[#This Row],[EVM_LAST_EDITOR]]="","Yes",VLOOKUP(Veg_Table[[#This Row],[EVM_LAST_EDITOR]],Roster_Table[#All],15,FALSE)),"Yes")</f>
        <v>No</v>
      </c>
      <c r="AA26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61" s="1" t="str">
        <f>_xlfn.IFNA(VLOOKUP(Veg_Table[[#This Row],[EVM_LAST_EDITOR]],Roster_Table[#All],3,FALSE),"zAWRR Not in Roster")</f>
        <v>Thomas</v>
      </c>
      <c r="AC261" s="1" t="str">
        <f>_xlfn.IFNA(VLOOKUP(Veg_Table[[#This Row],[EVM_LAST_EDITOR]],Roster_Table[#All],2,FALSE),"zAWRR Not in Roster")</f>
        <v>James</v>
      </c>
      <c r="AD261" s="1" t="str">
        <f>IF(_xlfn.CONCAT(Veg_Table[[#This Row],[First_Name]]," ",Veg_Table[[#This Row],[Last_Name]])="zAWRR Not in Roster zAWRR Not in Roster","zAWRR Not in Roster",_xlfn.CONCAT(Veg_Table[[#This Row],[First_Name]]," ",Veg_Table[[#This Row],[Last_Name]]))</f>
        <v>Thomas James</v>
      </c>
      <c r="AE261">
        <v>1781402</v>
      </c>
      <c r="AF261" t="s">
        <v>3610</v>
      </c>
      <c r="AG261" t="s">
        <v>30</v>
      </c>
      <c r="AH261" t="s">
        <v>2073</v>
      </c>
      <c r="AI261" t="s">
        <v>2082</v>
      </c>
      <c r="AJ261" t="s">
        <v>820</v>
      </c>
      <c r="AK261" t="s">
        <v>28</v>
      </c>
      <c r="AL261" t="s">
        <v>372</v>
      </c>
      <c r="AM261" t="s">
        <v>38</v>
      </c>
      <c r="AN261" t="s">
        <v>25</v>
      </c>
      <c r="AO261" t="s">
        <v>25</v>
      </c>
      <c r="AP261">
        <v>27</v>
      </c>
      <c r="AQ261">
        <v>109</v>
      </c>
      <c r="AR261" t="s">
        <v>28</v>
      </c>
      <c r="AS261" t="s">
        <v>51</v>
      </c>
      <c r="AT261" t="s">
        <v>515</v>
      </c>
      <c r="AU261" t="s">
        <v>25</v>
      </c>
      <c r="AV261" t="s">
        <v>28</v>
      </c>
      <c r="AW261" t="s">
        <v>3611</v>
      </c>
      <c r="AX261" t="s">
        <v>825</v>
      </c>
      <c r="AY261" t="s">
        <v>825</v>
      </c>
      <c r="AZ261">
        <v>5807646</v>
      </c>
      <c r="BA261" t="s">
        <v>51</v>
      </c>
      <c r="BB261" s="4">
        <v>43964.434139722223</v>
      </c>
      <c r="BC261" t="s">
        <v>837</v>
      </c>
      <c r="BD261" t="s">
        <v>29</v>
      </c>
      <c r="BF261" t="s">
        <v>28</v>
      </c>
      <c r="BG261" t="s">
        <v>28</v>
      </c>
      <c r="BH261" t="s">
        <v>28</v>
      </c>
      <c r="BI261" s="3"/>
      <c r="BJ261" t="s">
        <v>528</v>
      </c>
      <c r="BK261" s="30" t="s">
        <v>694</v>
      </c>
      <c r="BL261" s="3">
        <v>43964.434242083335</v>
      </c>
      <c r="BM261" t="s">
        <v>31</v>
      </c>
      <c r="BN261" t="s">
        <v>32</v>
      </c>
      <c r="BO261" t="s">
        <v>2075</v>
      </c>
      <c r="BP261" t="s">
        <v>2076</v>
      </c>
      <c r="BQ261" t="s">
        <v>826</v>
      </c>
      <c r="BR261" t="s">
        <v>28</v>
      </c>
      <c r="BS261" t="s">
        <v>28</v>
      </c>
      <c r="BT261" t="s">
        <v>107</v>
      </c>
      <c r="BU261" s="3">
        <v>43887.458692129629</v>
      </c>
      <c r="BV261" t="s">
        <v>803</v>
      </c>
      <c r="BW261" s="3">
        <v>43964.480852974535</v>
      </c>
      <c r="BX261" t="s">
        <v>3612</v>
      </c>
      <c r="CG261"/>
      <c r="CH261"/>
      <c r="CI261"/>
      <c r="CY261"/>
      <c r="DA261"/>
      <c r="DE261"/>
      <c r="DF261"/>
    </row>
    <row r="262" spans="1:110" x14ac:dyDescent="0.25">
      <c r="A262" s="1">
        <f>IF(Veg_Table[[#This Row],[VP_STATUS]]="Hold",0,IF(OR(AND(Veg_Table[[#This Row],[PRESCRIP]]="NW_No Work",Veg_Table[[#This Row],[VP_STATUS]]&lt;&gt;"No Work Required Under EVM"),AND(Veg_Table[[#This Row],[VP_STATUS]]="No Work Required Under EVM",Veg_Table[[#This Row],[PRESCRIP]]&lt;&gt;"NW_No Work")),1,0))</f>
        <v>0</v>
      </c>
      <c r="B262" s="1">
        <f>IF(Veg_Table[[#This Row],[SPECIES]]="",1,0)</f>
        <v>0</v>
      </c>
      <c r="C262" s="1">
        <f>IF(Veg_Table[[#This Row],[DIAMETER]]="",1,0)</f>
        <v>0</v>
      </c>
      <c r="D262" s="1">
        <f>IF(Veg_Table[[#This Row],[HEIGHT]]="",1,0)</f>
        <v>0</v>
      </c>
      <c r="E26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62" s="1">
        <f>IF(AND(Veg_Table[[#This Row],[TAT_RESULT]]="ABATE",Veg_Table[[#This Row],[PRESCRIP]]="NW_No Work"),1,0)</f>
        <v>0</v>
      </c>
      <c r="G262" s="1">
        <f>IF(OR(Veg_Table[[#This Row],[Prescription R-Scale]]="NA",Veg_Table[[#This Row],[Diameter R-Scale]]="NA"),0,IF(Veg_Table[[#This Row],[Diameter R-Scale]]&lt;&gt;Veg_Table[[#This Row],[Prescription R-Scale]],1,0))</f>
        <v>0</v>
      </c>
      <c r="H262" s="1">
        <f>IF(OR(AND(Veg_Table[[#This Row],[PRESCRIP]]="BC_Br Rmv", Veg_Table[[#This Row],[WOOD_MAN]]&lt;&gt;"Not Needed"),AND(Veg_Table[[#This Row],[PRESCRIP]]="BCS_Br Rmv+Trt", Veg_Table[[#This Row],[WOOD_MAN]]&lt;&gt;"Not Needed")),1,0)</f>
        <v>0</v>
      </c>
      <c r="I262" s="1">
        <f ca="1">IF(AND(Veg_Table[[#This Row],[Prescription_Changed]]="Yes",Veg_Table[[#This Row],[TAT_RESULT]]=""),1,0)</f>
        <v>0</v>
      </c>
      <c r="J262" s="1">
        <f ca="1">SUM(Veg_Table[[#This Row],[Prescription and Status do not match]:[Prescription_Edited_And_TAT_Is_Blank]])</f>
        <v>1</v>
      </c>
      <c r="K262" s="1">
        <f ca="1">IF(Veg_Table[[#This Row],[Sum of Errors]]&gt;0,1,0)</f>
        <v>1</v>
      </c>
      <c r="L262" s="1">
        <f>1</f>
        <v>1</v>
      </c>
      <c r="M26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262" s="1">
        <f>IF(OR(MID(Veg_Table[[#This Row],[PRESCRIP]],2,1)="1",MID(Veg_Table[[#This Row],[PRESCRIP]],2,1)="2",MID(Veg_Table[[#This Row],[PRESCRIP]],2,1)="3",MID(Veg_Table[[#This Row],[PRESCRIP]],2,1)="4"),_xlfn.NUMBERVALUE(MID(Veg_Table[[#This Row],[PRESCRIP]],2,1)),"NA")</f>
        <v>3</v>
      </c>
      <c r="O262" s="1">
        <f>WEEKNUM(Veg_Table[[#This Row],[EVM_LAST_EDITED_Day]],2)</f>
        <v>20</v>
      </c>
      <c r="P262" s="25">
        <f>IFERROR(DATE(YEAR(Veg_Table[[#This Row],[EVM_LAST_EDITED2]]),MONTH(Veg_Table[[#This Row],[EVM_LAST_EDITED2]]),DAY(Veg_Table[[#This Row],[EVM_LAST_EDITED2]])),DATE(2019,1,1))</f>
        <v>43964</v>
      </c>
      <c r="Q262" s="3">
        <f>VALUE(SUBSTITUTE(Veg_Table[[#This Row],[EVM_LAST_EDITED]],",",""))</f>
        <v>43964.437336620402</v>
      </c>
      <c r="R262" s="1" t="str">
        <f>_xlfn.IFNA(IF(Veg_Table[[#This Row],[EVM_LAST_EDITOR]]="","zBlank EVM Last Editor",VLOOKUP(Veg_Table[[#This Row],[EVM_LAST_EDITOR]],Roster_Table[#All],4,FALSE)),"zAWRR Not in Roster")</f>
        <v>WFR</v>
      </c>
      <c r="S262" s="1" t="str">
        <f>_xlfn.IFNA(IF(Veg_Table[[#This Row],[EVM_LAST_EDITOR]]="","zBlank EVM Last Editor",VLOOKUP(Veg_Table[[#This Row],[EVM_LAST_EDITOR]],Roster_Table[#All],16,FALSE)),"zCompany_AWRR not in Roster")</f>
        <v>Not in Sierra Roster</v>
      </c>
      <c r="T262" s="2">
        <f>IFERROR(DATE(YEAR(Veg_Table[[#This Row],[Created2]]),MONTH(Veg_Table[[#This Row],[Created2]]),DAY(Veg_Table[[#This Row],[Created2]])),DATE(2019,1,1))</f>
        <v>43850</v>
      </c>
      <c r="U262" s="3">
        <f>VALUE(SUBSTITUTE(Veg_Table[[#This Row],[Created]],",",""))</f>
        <v>43850.6739467593</v>
      </c>
      <c r="V262" s="3" t="str">
        <f ca="1">IFERROR(_xlfn.IFNA(CELL("contents",INDIRECT(_xlfn.CONCAT("Veg_Table_Production_Data!",ADDRESS(MATCH(_xlfn.MAXIFS(#REF!,#REF!,"="&amp;Veg_Table[[#This Row],[AUTO_ID]],#REF!,"&lt;"&amp;Veg_Table[[#This Row],[EVM_LAST_EDITED_Day]]),#REF!,0),COLUMN(#REF!),4,1,)))),""),"")</f>
        <v/>
      </c>
      <c r="W262" s="3" t="str">
        <f ca="1">IF(Veg_Table[[#This Row],[Previous_Prescription]]="","No",IF(Veg_Table[[#This Row],[Previous_Prescription]]=Veg_Table[[#This Row],[PRESCRIP]],"No","Yes"))</f>
        <v>No</v>
      </c>
      <c r="X262" s="3" t="str">
        <f>IF(Veg_Table[[#This Row],[EVM_LAST_EDITED_Day]]=Veg_Table[[#This Row],[Created_Day]],"New","Old")</f>
        <v>Old</v>
      </c>
      <c r="Y262" s="1">
        <f>IFERROR(IF(FIND("delete",LOWER(Veg_Table[[#This Row],[PI_COMMENTS]]))&gt;=1,1,0),0)</f>
        <v>0</v>
      </c>
      <c r="Z262" s="1" t="str">
        <f>_xlfn.IFNA(IF(Veg_Table[[#This Row],[EVM_LAST_EDITOR]]="","Yes",VLOOKUP(Veg_Table[[#This Row],[EVM_LAST_EDITOR]],Roster_Table[#All],15,FALSE)),"Yes")</f>
        <v>No</v>
      </c>
      <c r="AA26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62" s="1" t="str">
        <f>_xlfn.IFNA(VLOOKUP(Veg_Table[[#This Row],[EVM_LAST_EDITOR]],Roster_Table[#All],3,FALSE),"zAWRR Not in Roster")</f>
        <v>Spencer</v>
      </c>
      <c r="AC262" s="1" t="str">
        <f>_xlfn.IFNA(VLOOKUP(Veg_Table[[#This Row],[EVM_LAST_EDITOR]],Roster_Table[#All],2,FALSE),"zAWRR Not in Roster")</f>
        <v>Riddle</v>
      </c>
      <c r="AD262" s="1" t="str">
        <f>IF(_xlfn.CONCAT(Veg_Table[[#This Row],[First_Name]]," ",Veg_Table[[#This Row],[Last_Name]])="zAWRR Not in Roster zAWRR Not in Roster","zAWRR Not in Roster",_xlfn.CONCAT(Veg_Table[[#This Row],[First_Name]]," ",Veg_Table[[#This Row],[Last_Name]]))</f>
        <v>Spencer Riddle</v>
      </c>
      <c r="AE262">
        <v>1711750</v>
      </c>
      <c r="AF262" t="s">
        <v>3511</v>
      </c>
      <c r="AG262" t="s">
        <v>97</v>
      </c>
      <c r="AH262" t="s">
        <v>1870</v>
      </c>
      <c r="AI262" t="s">
        <v>3512</v>
      </c>
      <c r="AJ262" t="s">
        <v>820</v>
      </c>
      <c r="AK262" t="s">
        <v>833</v>
      </c>
      <c r="AL262" t="s">
        <v>371</v>
      </c>
      <c r="AM262" t="s">
        <v>38</v>
      </c>
      <c r="AN262" t="s">
        <v>25</v>
      </c>
      <c r="AO262" t="s">
        <v>25</v>
      </c>
      <c r="AP262">
        <v>26</v>
      </c>
      <c r="AQ262">
        <v>80</v>
      </c>
      <c r="AR262" t="s">
        <v>28</v>
      </c>
      <c r="AS262" t="s">
        <v>804</v>
      </c>
      <c r="AT262" t="s">
        <v>522</v>
      </c>
      <c r="AU262" t="s">
        <v>25</v>
      </c>
      <c r="AV262" t="s">
        <v>28</v>
      </c>
      <c r="AW262" t="s">
        <v>3513</v>
      </c>
      <c r="AX262" t="s">
        <v>987</v>
      </c>
      <c r="AY262" t="s">
        <v>989</v>
      </c>
      <c r="AZ262"/>
      <c r="BA262" t="s">
        <v>823</v>
      </c>
      <c r="BB262" s="4">
        <v>43964</v>
      </c>
      <c r="BC262" t="s">
        <v>5865</v>
      </c>
      <c r="BD262" t="s">
        <v>29</v>
      </c>
      <c r="BF262" t="s">
        <v>28</v>
      </c>
      <c r="BG262" t="s">
        <v>28</v>
      </c>
      <c r="BH262" t="s">
        <v>28</v>
      </c>
      <c r="BI262" s="3"/>
      <c r="BJ262" t="s">
        <v>3514</v>
      </c>
      <c r="BK262" s="30" t="s">
        <v>660</v>
      </c>
      <c r="BL262" s="3">
        <v>43964.437336620373</v>
      </c>
      <c r="BM262" t="s">
        <v>31</v>
      </c>
      <c r="BN262" t="s">
        <v>32</v>
      </c>
      <c r="BO262" t="s">
        <v>1872</v>
      </c>
      <c r="BP262" t="s">
        <v>1873</v>
      </c>
      <c r="BQ262" t="s">
        <v>1569</v>
      </c>
      <c r="BR262" t="s">
        <v>28</v>
      </c>
      <c r="BS262" t="s">
        <v>28</v>
      </c>
      <c r="BT262" t="s">
        <v>140</v>
      </c>
      <c r="BU262" s="3">
        <v>43850.673946759256</v>
      </c>
      <c r="BV262" t="s">
        <v>803</v>
      </c>
      <c r="BW262" s="3">
        <v>43964.480829837965</v>
      </c>
      <c r="BX262" t="s">
        <v>3515</v>
      </c>
      <c r="CG262"/>
      <c r="CH262"/>
      <c r="CI262"/>
      <c r="CY262"/>
      <c r="DA262"/>
      <c r="DE262"/>
      <c r="DF262"/>
    </row>
    <row r="263" spans="1:110" x14ac:dyDescent="0.25">
      <c r="A263" s="1">
        <f>IF(Veg_Table[[#This Row],[VP_STATUS]]="Hold",0,IF(OR(AND(Veg_Table[[#This Row],[PRESCRIP]]="NW_No Work",Veg_Table[[#This Row],[VP_STATUS]]&lt;&gt;"No Work Required Under EVM"),AND(Veg_Table[[#This Row],[VP_STATUS]]="No Work Required Under EVM",Veg_Table[[#This Row],[PRESCRIP]]&lt;&gt;"NW_No Work")),1,0))</f>
        <v>0</v>
      </c>
      <c r="B263" s="1">
        <f>IF(Veg_Table[[#This Row],[SPECIES]]="",1,0)</f>
        <v>0</v>
      </c>
      <c r="C263" s="1">
        <f>IF(Veg_Table[[#This Row],[DIAMETER]]="",1,0)</f>
        <v>0</v>
      </c>
      <c r="D263" s="1">
        <f>IF(Veg_Table[[#This Row],[HEIGHT]]="",1,0)</f>
        <v>0</v>
      </c>
      <c r="E26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63" s="1">
        <f>IF(AND(Veg_Table[[#This Row],[TAT_RESULT]]="ABATE",Veg_Table[[#This Row],[PRESCRIP]]="NW_No Work"),1,0)</f>
        <v>0</v>
      </c>
      <c r="G263" s="1">
        <f>IF(OR(Veg_Table[[#This Row],[Prescription R-Scale]]="NA",Veg_Table[[#This Row],[Diameter R-Scale]]="NA"),0,IF(Veg_Table[[#This Row],[Diameter R-Scale]]&lt;&gt;Veg_Table[[#This Row],[Prescription R-Scale]],1,0))</f>
        <v>0</v>
      </c>
      <c r="H263" s="1">
        <f>IF(OR(AND(Veg_Table[[#This Row],[PRESCRIP]]="BC_Br Rmv", Veg_Table[[#This Row],[WOOD_MAN]]&lt;&gt;"Not Needed"),AND(Veg_Table[[#This Row],[PRESCRIP]]="BCS_Br Rmv+Trt", Veg_Table[[#This Row],[WOOD_MAN]]&lt;&gt;"Not Needed")),1,0)</f>
        <v>0</v>
      </c>
      <c r="I263" s="1">
        <f ca="1">IF(AND(Veg_Table[[#This Row],[Prescription_Changed]]="Yes",Veg_Table[[#This Row],[TAT_RESULT]]=""),1,0)</f>
        <v>0</v>
      </c>
      <c r="J263" s="1">
        <f ca="1">SUM(Veg_Table[[#This Row],[Prescription and Status do not match]:[Prescription_Edited_And_TAT_Is_Blank]])</f>
        <v>1</v>
      </c>
      <c r="K263" s="1">
        <f ca="1">IF(Veg_Table[[#This Row],[Sum of Errors]]&gt;0,1,0)</f>
        <v>1</v>
      </c>
      <c r="L263" s="1">
        <f>1</f>
        <v>1</v>
      </c>
      <c r="M26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263" s="1">
        <f>IF(OR(MID(Veg_Table[[#This Row],[PRESCRIP]],2,1)="1",MID(Veg_Table[[#This Row],[PRESCRIP]],2,1)="2",MID(Veg_Table[[#This Row],[PRESCRIP]],2,1)="3",MID(Veg_Table[[#This Row],[PRESCRIP]],2,1)="4"),_xlfn.NUMBERVALUE(MID(Veg_Table[[#This Row],[PRESCRIP]],2,1)),"NA")</f>
        <v>3</v>
      </c>
      <c r="O263" s="1">
        <f>WEEKNUM(Veg_Table[[#This Row],[EVM_LAST_EDITED_Day]],2)</f>
        <v>20</v>
      </c>
      <c r="P263" s="25">
        <f>IFERROR(DATE(YEAR(Veg_Table[[#This Row],[EVM_LAST_EDITED2]]),MONTH(Veg_Table[[#This Row],[EVM_LAST_EDITED2]]),DAY(Veg_Table[[#This Row],[EVM_LAST_EDITED2]])),DATE(2019,1,1))</f>
        <v>43964</v>
      </c>
      <c r="Q263" s="3">
        <f>VALUE(SUBSTITUTE(Veg_Table[[#This Row],[EVM_LAST_EDITED]],",",""))</f>
        <v>43964.440588286998</v>
      </c>
      <c r="R263" s="1" t="str">
        <f>_xlfn.IFNA(IF(Veg_Table[[#This Row],[EVM_LAST_EDITOR]]="","zBlank EVM Last Editor",VLOOKUP(Veg_Table[[#This Row],[EVM_LAST_EDITOR]],Roster_Table[#All],4,FALSE)),"zAWRR Not in Roster")</f>
        <v>MFE</v>
      </c>
      <c r="S263" s="1" t="str">
        <f>_xlfn.IFNA(IF(Veg_Table[[#This Row],[EVM_LAST_EDITOR]]="","zBlank EVM Last Editor",VLOOKUP(Veg_Table[[#This Row],[EVM_LAST_EDITOR]],Roster_Table[#All],16,FALSE)),"zCompany_AWRR not in Roster")</f>
        <v>Not in Sierra Roster</v>
      </c>
      <c r="T263" s="2">
        <f>IFERROR(DATE(YEAR(Veg_Table[[#This Row],[Created2]]),MONTH(Veg_Table[[#This Row],[Created2]]),DAY(Veg_Table[[#This Row],[Created2]])),DATE(2019,1,1))</f>
        <v>0</v>
      </c>
      <c r="U263" s="3">
        <f>VALUE(SUBSTITUTE(Veg_Table[[#This Row],[Created]],",",""))</f>
        <v>0.70833333333333304</v>
      </c>
      <c r="V263" s="3" t="str">
        <f ca="1">IFERROR(_xlfn.IFNA(CELL("contents",INDIRECT(_xlfn.CONCAT("Veg_Table_Production_Data!",ADDRESS(MATCH(_xlfn.MAXIFS(#REF!,#REF!,"="&amp;Veg_Table[[#This Row],[AUTO_ID]],#REF!,"&lt;"&amp;Veg_Table[[#This Row],[EVM_LAST_EDITED_Day]]),#REF!,0),COLUMN(#REF!),4,1,)))),""),"")</f>
        <v/>
      </c>
      <c r="W263" s="3" t="str">
        <f ca="1">IF(Veg_Table[[#This Row],[Previous_Prescription]]="","No",IF(Veg_Table[[#This Row],[Previous_Prescription]]=Veg_Table[[#This Row],[PRESCRIP]],"No","Yes"))</f>
        <v>No</v>
      </c>
      <c r="X263" s="3" t="str">
        <f>IF(Veg_Table[[#This Row],[EVM_LAST_EDITED_Day]]=Veg_Table[[#This Row],[Created_Day]],"New","Old")</f>
        <v>Old</v>
      </c>
      <c r="Y263" s="1">
        <f>IFERROR(IF(FIND("delete",LOWER(Veg_Table[[#This Row],[PI_COMMENTS]]))&gt;=1,1,0),0)</f>
        <v>0</v>
      </c>
      <c r="Z263" s="1" t="str">
        <f>_xlfn.IFNA(IF(Veg_Table[[#This Row],[EVM_LAST_EDITOR]]="","Yes",VLOOKUP(Veg_Table[[#This Row],[EVM_LAST_EDITOR]],Roster_Table[#All],15,FALSE)),"Yes")</f>
        <v>No</v>
      </c>
      <c r="AA26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63" s="1" t="str">
        <f>_xlfn.IFNA(VLOOKUP(Veg_Table[[#This Row],[EVM_LAST_EDITOR]],Roster_Table[#All],3,FALSE),"zAWRR Not in Roster")</f>
        <v>Thomas</v>
      </c>
      <c r="AC263" s="1" t="str">
        <f>_xlfn.IFNA(VLOOKUP(Veg_Table[[#This Row],[EVM_LAST_EDITOR]],Roster_Table[#All],2,FALSE),"zAWRR Not in Roster")</f>
        <v>James</v>
      </c>
      <c r="AD263" s="1" t="str">
        <f>IF(_xlfn.CONCAT(Veg_Table[[#This Row],[First_Name]]," ",Veg_Table[[#This Row],[Last_Name]])="zAWRR Not in Roster zAWRR Not in Roster","zAWRR Not in Roster",_xlfn.CONCAT(Veg_Table[[#This Row],[First_Name]]," ",Veg_Table[[#This Row],[Last_Name]]))</f>
        <v>Thomas James</v>
      </c>
      <c r="AE263">
        <v>1764527</v>
      </c>
      <c r="AF263" t="s">
        <v>3637</v>
      </c>
      <c r="AG263" t="s">
        <v>30</v>
      </c>
      <c r="AH263" t="s">
        <v>2073</v>
      </c>
      <c r="AI263" t="s">
        <v>2082</v>
      </c>
      <c r="AJ263" t="s">
        <v>820</v>
      </c>
      <c r="AK263" t="s">
        <v>28</v>
      </c>
      <c r="AL263" t="s">
        <v>830</v>
      </c>
      <c r="AM263" t="s">
        <v>38</v>
      </c>
      <c r="AN263" t="s">
        <v>25</v>
      </c>
      <c r="AO263" t="s">
        <v>25</v>
      </c>
      <c r="AP263">
        <v>25</v>
      </c>
      <c r="AQ263">
        <v>85</v>
      </c>
      <c r="AR263" t="s">
        <v>28</v>
      </c>
      <c r="AS263" t="s">
        <v>51</v>
      </c>
      <c r="AT263" t="s">
        <v>515</v>
      </c>
      <c r="AU263" t="s">
        <v>25</v>
      </c>
      <c r="AV263" t="s">
        <v>28</v>
      </c>
      <c r="AW263" t="s">
        <v>3638</v>
      </c>
      <c r="AX263" t="s">
        <v>825</v>
      </c>
      <c r="AY263" t="s">
        <v>825</v>
      </c>
      <c r="AZ263">
        <v>5807646</v>
      </c>
      <c r="BA263" t="s">
        <v>51</v>
      </c>
      <c r="BB263" s="4">
        <v>43964.44048041667</v>
      </c>
      <c r="BC263" t="s">
        <v>837</v>
      </c>
      <c r="BD263" t="s">
        <v>29</v>
      </c>
      <c r="BF263" t="s">
        <v>28</v>
      </c>
      <c r="BG263" t="s">
        <v>28</v>
      </c>
      <c r="BH263" t="s">
        <v>28</v>
      </c>
      <c r="BI263" s="3"/>
      <c r="BJ263" t="s">
        <v>528</v>
      </c>
      <c r="BK263" s="30" t="s">
        <v>694</v>
      </c>
      <c r="BL263" s="3">
        <v>43964.440588287034</v>
      </c>
      <c r="BM263" t="s">
        <v>31</v>
      </c>
      <c r="BN263" t="s">
        <v>32</v>
      </c>
      <c r="BO263" t="s">
        <v>2075</v>
      </c>
      <c r="BP263" t="s">
        <v>2076</v>
      </c>
      <c r="BQ263" t="s">
        <v>826</v>
      </c>
      <c r="BR263" t="s">
        <v>28</v>
      </c>
      <c r="BS263" t="s">
        <v>28</v>
      </c>
      <c r="BT263" t="s">
        <v>883</v>
      </c>
      <c r="BU263" s="3">
        <v>0.70833333333333326</v>
      </c>
      <c r="BV263" t="s">
        <v>803</v>
      </c>
      <c r="BW263" s="3">
        <v>43964.480852974535</v>
      </c>
      <c r="BX263" t="s">
        <v>3639</v>
      </c>
      <c r="CG263"/>
      <c r="CH263"/>
      <c r="CI263"/>
      <c r="CY263"/>
      <c r="DA263"/>
      <c r="DE263"/>
      <c r="DF263"/>
    </row>
    <row r="264" spans="1:110" x14ac:dyDescent="0.25">
      <c r="A264" s="1">
        <f>IF(Veg_Table[[#This Row],[VP_STATUS]]="Hold",0,IF(OR(AND(Veg_Table[[#This Row],[PRESCRIP]]="NW_No Work",Veg_Table[[#This Row],[VP_STATUS]]&lt;&gt;"No Work Required Under EVM"),AND(Veg_Table[[#This Row],[VP_STATUS]]="No Work Required Under EVM",Veg_Table[[#This Row],[PRESCRIP]]&lt;&gt;"NW_No Work")),1,0))</f>
        <v>0</v>
      </c>
      <c r="B264" s="1">
        <f>IF(Veg_Table[[#This Row],[SPECIES]]="",1,0)</f>
        <v>0</v>
      </c>
      <c r="C264" s="1">
        <f>IF(Veg_Table[[#This Row],[DIAMETER]]="",1,0)</f>
        <v>0</v>
      </c>
      <c r="D264" s="1">
        <f>IF(Veg_Table[[#This Row],[HEIGHT]]="",1,0)</f>
        <v>0</v>
      </c>
      <c r="E26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64" s="1">
        <f>IF(AND(Veg_Table[[#This Row],[TAT_RESULT]]="ABATE",Veg_Table[[#This Row],[PRESCRIP]]="NW_No Work"),1,0)</f>
        <v>0</v>
      </c>
      <c r="G264" s="1">
        <f>IF(OR(Veg_Table[[#This Row],[Prescription R-Scale]]="NA",Veg_Table[[#This Row],[Diameter R-Scale]]="NA"),0,IF(Veg_Table[[#This Row],[Diameter R-Scale]]&lt;&gt;Veg_Table[[#This Row],[Prescription R-Scale]],1,0))</f>
        <v>0</v>
      </c>
      <c r="H264" s="1">
        <f>IF(OR(AND(Veg_Table[[#This Row],[PRESCRIP]]="BC_Br Rmv", Veg_Table[[#This Row],[WOOD_MAN]]&lt;&gt;"Not Needed"),AND(Veg_Table[[#This Row],[PRESCRIP]]="BCS_Br Rmv+Trt", Veg_Table[[#This Row],[WOOD_MAN]]&lt;&gt;"Not Needed")),1,0)</f>
        <v>0</v>
      </c>
      <c r="I264" s="1">
        <f ca="1">IF(AND(Veg_Table[[#This Row],[Prescription_Changed]]="Yes",Veg_Table[[#This Row],[TAT_RESULT]]=""),1,0)</f>
        <v>0</v>
      </c>
      <c r="J264" s="1">
        <f ca="1">SUM(Veg_Table[[#This Row],[Prescription and Status do not match]:[Prescription_Edited_And_TAT_Is_Blank]])</f>
        <v>1</v>
      </c>
      <c r="K264" s="1">
        <f ca="1">IF(Veg_Table[[#This Row],[Sum of Errors]]&gt;0,1,0)</f>
        <v>1</v>
      </c>
      <c r="L264" s="1">
        <f>1</f>
        <v>1</v>
      </c>
      <c r="M26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264" s="1" t="str">
        <f>IF(OR(MID(Veg_Table[[#This Row],[PRESCRIP]],2,1)="1",MID(Veg_Table[[#This Row],[PRESCRIP]],2,1)="2",MID(Veg_Table[[#This Row],[PRESCRIP]],2,1)="3",MID(Veg_Table[[#This Row],[PRESCRIP]],2,1)="4"),_xlfn.NUMBERVALUE(MID(Veg_Table[[#This Row],[PRESCRIP]],2,1)),"NA")</f>
        <v>NA</v>
      </c>
      <c r="O264" s="1">
        <f>WEEKNUM(Veg_Table[[#This Row],[EVM_LAST_EDITED_Day]],2)</f>
        <v>20</v>
      </c>
      <c r="P264" s="25">
        <f>IFERROR(DATE(YEAR(Veg_Table[[#This Row],[EVM_LAST_EDITED2]]),MONTH(Veg_Table[[#This Row],[EVM_LAST_EDITED2]]),DAY(Veg_Table[[#This Row],[EVM_LAST_EDITED2]])),DATE(2019,1,1))</f>
        <v>43964</v>
      </c>
      <c r="Q264" s="3">
        <f>VALUE(SUBSTITUTE(Veg_Table[[#This Row],[EVM_LAST_EDITED]],",",""))</f>
        <v>43964.449945219902</v>
      </c>
      <c r="R264" s="1" t="str">
        <f>_xlfn.IFNA(IF(Veg_Table[[#This Row],[EVM_LAST_EDITOR]]="","zBlank EVM Last Editor",VLOOKUP(Veg_Table[[#This Row],[EVM_LAST_EDITOR]],Roster_Table[#All],4,FALSE)),"zAWRR Not in Roster")</f>
        <v>FCO</v>
      </c>
      <c r="S264" s="1" t="str">
        <f>_xlfn.IFNA(IF(Veg_Table[[#This Row],[EVM_LAST_EDITOR]]="","zBlank EVM Last Editor",VLOOKUP(Veg_Table[[#This Row],[EVM_LAST_EDITOR]],Roster_Table[#All],16,FALSE)),"zCompany_AWRR not in Roster")</f>
        <v>FCO_Forester’s Co-op</v>
      </c>
      <c r="T264" s="2">
        <f>IFERROR(DATE(YEAR(Veg_Table[[#This Row],[Created2]]),MONTH(Veg_Table[[#This Row],[Created2]]),DAY(Veg_Table[[#This Row],[Created2]])),DATE(2019,1,1))</f>
        <v>43769</v>
      </c>
      <c r="U264" s="3">
        <f>VALUE(SUBSTITUTE(Veg_Table[[#This Row],[Created]],",",""))</f>
        <v>43769.577129629601</v>
      </c>
      <c r="V264" s="3" t="str">
        <f ca="1">IFERROR(_xlfn.IFNA(CELL("contents",INDIRECT(_xlfn.CONCAT("Veg_Table_Production_Data!",ADDRESS(MATCH(_xlfn.MAXIFS(#REF!,#REF!,"="&amp;Veg_Table[[#This Row],[AUTO_ID]],#REF!,"&lt;"&amp;Veg_Table[[#This Row],[EVM_LAST_EDITED_Day]]),#REF!,0),COLUMN(#REF!),4,1,)))),""),"")</f>
        <v/>
      </c>
      <c r="W264" s="3" t="str">
        <f ca="1">IF(Veg_Table[[#This Row],[Previous_Prescription]]="","No",IF(Veg_Table[[#This Row],[Previous_Prescription]]=Veg_Table[[#This Row],[PRESCRIP]],"No","Yes"))</f>
        <v>No</v>
      </c>
      <c r="X264" s="3" t="str">
        <f>IF(Veg_Table[[#This Row],[EVM_LAST_EDITED_Day]]=Veg_Table[[#This Row],[Created_Day]],"New","Old")</f>
        <v>Old</v>
      </c>
      <c r="Y264" s="1">
        <f>IFERROR(IF(FIND("delete",LOWER(Veg_Table[[#This Row],[PI_COMMENTS]]))&gt;=1,1,0),0)</f>
        <v>0</v>
      </c>
      <c r="Z264" s="1" t="str">
        <f>_xlfn.IFNA(IF(Veg_Table[[#This Row],[EVM_LAST_EDITOR]]="","Yes",VLOOKUP(Veg_Table[[#This Row],[EVM_LAST_EDITOR]],Roster_Table[#All],15,FALSE)),"Yes")</f>
        <v>Yes</v>
      </c>
      <c r="AA26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64" s="1" t="str">
        <f>_xlfn.IFNA(VLOOKUP(Veg_Table[[#This Row],[EVM_LAST_EDITOR]],Roster_Table[#All],3,FALSE),"zAWRR Not in Roster")</f>
        <v>Sarah</v>
      </c>
      <c r="AC264" s="1" t="str">
        <f>_xlfn.IFNA(VLOOKUP(Veg_Table[[#This Row],[EVM_LAST_EDITOR]],Roster_Table[#All],2,FALSE),"zAWRR Not in Roster")</f>
        <v>Deal</v>
      </c>
      <c r="AD264" s="1" t="str">
        <f>IF(_xlfn.CONCAT(Veg_Table[[#This Row],[First_Name]]," ",Veg_Table[[#This Row],[Last_Name]])="zAWRR Not in Roster zAWRR Not in Roster","zAWRR Not in Roster",_xlfn.CONCAT(Veg_Table[[#This Row],[First_Name]]," ",Veg_Table[[#This Row],[Last_Name]]))</f>
        <v>Sarah Deal</v>
      </c>
      <c r="AE264">
        <v>1769978</v>
      </c>
      <c r="AF264" t="s">
        <v>5142</v>
      </c>
      <c r="AG264" t="s">
        <v>30</v>
      </c>
      <c r="AH264" t="s">
        <v>2692</v>
      </c>
      <c r="AI264" t="s">
        <v>5143</v>
      </c>
      <c r="AJ264" t="s">
        <v>820</v>
      </c>
      <c r="AK264" t="s">
        <v>833</v>
      </c>
      <c r="AL264" t="s">
        <v>822</v>
      </c>
      <c r="AM264" t="s">
        <v>931</v>
      </c>
      <c r="AN264" t="s">
        <v>25</v>
      </c>
      <c r="AO264" t="s">
        <v>25</v>
      </c>
      <c r="AP264">
        <v>18</v>
      </c>
      <c r="AQ264">
        <v>40</v>
      </c>
      <c r="AR264" t="s">
        <v>28</v>
      </c>
      <c r="AS264" t="s">
        <v>872</v>
      </c>
      <c r="AT264" t="s">
        <v>843</v>
      </c>
      <c r="AU264" t="s">
        <v>25</v>
      </c>
      <c r="AV264" t="s">
        <v>28</v>
      </c>
      <c r="AW264" t="s">
        <v>5144</v>
      </c>
      <c r="AX264" t="s">
        <v>825</v>
      </c>
      <c r="AY264" t="s">
        <v>825</v>
      </c>
      <c r="AZ264"/>
      <c r="BA264" t="s">
        <v>872</v>
      </c>
      <c r="BB264" s="4">
        <v>43820.53125</v>
      </c>
      <c r="BC264" t="s">
        <v>5145</v>
      </c>
      <c r="BD264" t="s">
        <v>29</v>
      </c>
      <c r="BF264" t="s">
        <v>28</v>
      </c>
      <c r="BG264" t="s">
        <v>28</v>
      </c>
      <c r="BH264" t="s">
        <v>28</v>
      </c>
      <c r="BI264" s="3"/>
      <c r="BJ264" t="s">
        <v>5146</v>
      </c>
      <c r="BK264" s="30" t="s">
        <v>400</v>
      </c>
      <c r="BL264" s="3">
        <v>43964.449945219909</v>
      </c>
      <c r="BM264" t="s">
        <v>31</v>
      </c>
      <c r="BN264" t="s">
        <v>32</v>
      </c>
      <c r="BO264" t="s">
        <v>2693</v>
      </c>
      <c r="BP264" t="s">
        <v>2694</v>
      </c>
      <c r="BQ264" t="s">
        <v>826</v>
      </c>
      <c r="BR264" t="s">
        <v>28</v>
      </c>
      <c r="BS264" t="s">
        <v>28</v>
      </c>
      <c r="BT264" t="s">
        <v>840</v>
      </c>
      <c r="BU264" s="3">
        <v>43769.57712962963</v>
      </c>
      <c r="BV264" t="s">
        <v>803</v>
      </c>
      <c r="BW264" s="3">
        <v>43964.480852974535</v>
      </c>
      <c r="BX264" t="s">
        <v>5147</v>
      </c>
      <c r="CG264"/>
      <c r="CH264"/>
      <c r="CI264"/>
      <c r="CY264"/>
      <c r="DA264"/>
      <c r="DE264"/>
      <c r="DF264"/>
    </row>
    <row r="265" spans="1:110" x14ac:dyDescent="0.25">
      <c r="A265" s="1">
        <f>IF(Veg_Table[[#This Row],[VP_STATUS]]="Hold",0,IF(OR(AND(Veg_Table[[#This Row],[PRESCRIP]]="NW_No Work",Veg_Table[[#This Row],[VP_STATUS]]&lt;&gt;"No Work Required Under EVM"),AND(Veg_Table[[#This Row],[VP_STATUS]]="No Work Required Under EVM",Veg_Table[[#This Row],[PRESCRIP]]&lt;&gt;"NW_No Work")),1,0))</f>
        <v>0</v>
      </c>
      <c r="B265" s="1">
        <f>IF(Veg_Table[[#This Row],[SPECIES]]="",1,0)</f>
        <v>0</v>
      </c>
      <c r="C265" s="1">
        <f>IF(Veg_Table[[#This Row],[DIAMETER]]="",1,0)</f>
        <v>0</v>
      </c>
      <c r="D265" s="1">
        <f>IF(Veg_Table[[#This Row],[HEIGHT]]="",1,0)</f>
        <v>0</v>
      </c>
      <c r="E26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65" s="1">
        <f>IF(AND(Veg_Table[[#This Row],[TAT_RESULT]]="ABATE",Veg_Table[[#This Row],[PRESCRIP]]="NW_No Work"),1,0)</f>
        <v>0</v>
      </c>
      <c r="G265" s="1">
        <f>IF(OR(Veg_Table[[#This Row],[Prescription R-Scale]]="NA",Veg_Table[[#This Row],[Diameter R-Scale]]="NA"),0,IF(Veg_Table[[#This Row],[Diameter R-Scale]]&lt;&gt;Veg_Table[[#This Row],[Prescription R-Scale]],1,0))</f>
        <v>0</v>
      </c>
      <c r="H265" s="1">
        <f>IF(OR(AND(Veg_Table[[#This Row],[PRESCRIP]]="BC_Br Rmv", Veg_Table[[#This Row],[WOOD_MAN]]&lt;&gt;"Not Needed"),AND(Veg_Table[[#This Row],[PRESCRIP]]="BCS_Br Rmv+Trt", Veg_Table[[#This Row],[WOOD_MAN]]&lt;&gt;"Not Needed")),1,0)</f>
        <v>0</v>
      </c>
      <c r="I265" s="1">
        <f ca="1">IF(AND(Veg_Table[[#This Row],[Prescription_Changed]]="Yes",Veg_Table[[#This Row],[TAT_RESULT]]=""),1,0)</f>
        <v>0</v>
      </c>
      <c r="J265" s="1">
        <f ca="1">SUM(Veg_Table[[#This Row],[Prescription and Status do not match]:[Prescription_Edited_And_TAT_Is_Blank]])</f>
        <v>1</v>
      </c>
      <c r="K265" s="1">
        <f ca="1">IF(Veg_Table[[#This Row],[Sum of Errors]]&gt;0,1,0)</f>
        <v>1</v>
      </c>
      <c r="L265" s="1">
        <f>1</f>
        <v>1</v>
      </c>
      <c r="M26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265" s="1">
        <f>IF(OR(MID(Veg_Table[[#This Row],[PRESCRIP]],2,1)="1",MID(Veg_Table[[#This Row],[PRESCRIP]],2,1)="2",MID(Veg_Table[[#This Row],[PRESCRIP]],2,1)="3",MID(Veg_Table[[#This Row],[PRESCRIP]],2,1)="4"),_xlfn.NUMBERVALUE(MID(Veg_Table[[#This Row],[PRESCRIP]],2,1)),"NA")</f>
        <v>1</v>
      </c>
      <c r="O265" s="1">
        <f>WEEKNUM(Veg_Table[[#This Row],[EVM_LAST_EDITED_Day]],2)</f>
        <v>20</v>
      </c>
      <c r="P265" s="25">
        <f>IFERROR(DATE(YEAR(Veg_Table[[#This Row],[EVM_LAST_EDITED2]]),MONTH(Veg_Table[[#This Row],[EVM_LAST_EDITED2]]),DAY(Veg_Table[[#This Row],[EVM_LAST_EDITED2]])),DATE(2019,1,1))</f>
        <v>43964</v>
      </c>
      <c r="Q265" s="3">
        <f>VALUE(SUBSTITUTE(Veg_Table[[#This Row],[EVM_LAST_EDITED]],",",""))</f>
        <v>43964.453328344898</v>
      </c>
      <c r="R265" s="1" t="str">
        <f>_xlfn.IFNA(IF(Veg_Table[[#This Row],[EVM_LAST_EDITOR]]="","zBlank EVM Last Editor",VLOOKUP(Veg_Table[[#This Row],[EVM_LAST_EDITOR]],Roster_Table[#All],4,FALSE)),"zAWRR Not in Roster")</f>
        <v>MFE</v>
      </c>
      <c r="S265" s="1" t="str">
        <f>_xlfn.IFNA(IF(Veg_Table[[#This Row],[EVM_LAST_EDITOR]]="","zBlank EVM Last Editor",VLOOKUP(Veg_Table[[#This Row],[EVM_LAST_EDITOR]],Roster_Table[#All],16,FALSE)),"zCompany_AWRR not in Roster")</f>
        <v>Not in Sierra Roster</v>
      </c>
      <c r="T265" s="2">
        <f>IFERROR(DATE(YEAR(Veg_Table[[#This Row],[Created2]]),MONTH(Veg_Table[[#This Row],[Created2]]),DAY(Veg_Table[[#This Row],[Created2]])),DATE(2019,1,1))</f>
        <v>43888</v>
      </c>
      <c r="U265" s="3">
        <f>VALUE(SUBSTITUTE(Veg_Table[[#This Row],[Created]],",",""))</f>
        <v>43888.445532407401</v>
      </c>
      <c r="V265" s="3" t="str">
        <f ca="1">IFERROR(_xlfn.IFNA(CELL("contents",INDIRECT(_xlfn.CONCAT("Veg_Table_Production_Data!",ADDRESS(MATCH(_xlfn.MAXIFS(#REF!,#REF!,"="&amp;Veg_Table[[#This Row],[AUTO_ID]],#REF!,"&lt;"&amp;Veg_Table[[#This Row],[EVM_LAST_EDITED_Day]]),#REF!,0),COLUMN(#REF!),4,1,)))),""),"")</f>
        <v/>
      </c>
      <c r="W265" s="3" t="str">
        <f ca="1">IF(Veg_Table[[#This Row],[Previous_Prescription]]="","No",IF(Veg_Table[[#This Row],[Previous_Prescription]]=Veg_Table[[#This Row],[PRESCRIP]],"No","Yes"))</f>
        <v>No</v>
      </c>
      <c r="X265" s="3" t="str">
        <f>IF(Veg_Table[[#This Row],[EVM_LAST_EDITED_Day]]=Veg_Table[[#This Row],[Created_Day]],"New","Old")</f>
        <v>Old</v>
      </c>
      <c r="Y265" s="1">
        <f>IFERROR(IF(FIND("delete",LOWER(Veg_Table[[#This Row],[PI_COMMENTS]]))&gt;=1,1,0),0)</f>
        <v>0</v>
      </c>
      <c r="Z265" s="1" t="str">
        <f>_xlfn.IFNA(IF(Veg_Table[[#This Row],[EVM_LAST_EDITOR]]="","Yes",VLOOKUP(Veg_Table[[#This Row],[EVM_LAST_EDITOR]],Roster_Table[#All],15,FALSE)),"Yes")</f>
        <v>No</v>
      </c>
      <c r="AA26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65" s="1" t="str">
        <f>_xlfn.IFNA(VLOOKUP(Veg_Table[[#This Row],[EVM_LAST_EDITOR]],Roster_Table[#All],3,FALSE),"zAWRR Not in Roster")</f>
        <v>Thomas</v>
      </c>
      <c r="AC265" s="1" t="str">
        <f>_xlfn.IFNA(VLOOKUP(Veg_Table[[#This Row],[EVM_LAST_EDITOR]],Roster_Table[#All],2,FALSE),"zAWRR Not in Roster")</f>
        <v>James</v>
      </c>
      <c r="AD265" s="1" t="str">
        <f>IF(_xlfn.CONCAT(Veg_Table[[#This Row],[First_Name]]," ",Veg_Table[[#This Row],[Last_Name]])="zAWRR Not in Roster zAWRR Not in Roster","zAWRR Not in Roster",_xlfn.CONCAT(Veg_Table[[#This Row],[First_Name]]," ",Veg_Table[[#This Row],[Last_Name]]))</f>
        <v>Thomas James</v>
      </c>
      <c r="AE265">
        <v>1781811</v>
      </c>
      <c r="AF265" t="s">
        <v>3604</v>
      </c>
      <c r="AG265" t="s">
        <v>30</v>
      </c>
      <c r="AH265" t="s">
        <v>2073</v>
      </c>
      <c r="AI265" t="s">
        <v>3533</v>
      </c>
      <c r="AJ265" t="s">
        <v>820</v>
      </c>
      <c r="AK265" t="s">
        <v>28</v>
      </c>
      <c r="AL265" t="s">
        <v>372</v>
      </c>
      <c r="AM265" t="s">
        <v>38</v>
      </c>
      <c r="AN265" t="s">
        <v>25</v>
      </c>
      <c r="AO265" t="s">
        <v>25</v>
      </c>
      <c r="AP265">
        <v>6</v>
      </c>
      <c r="AQ265">
        <v>36</v>
      </c>
      <c r="AR265" t="s">
        <v>28</v>
      </c>
      <c r="AS265" t="s">
        <v>45</v>
      </c>
      <c r="AT265" t="s">
        <v>515</v>
      </c>
      <c r="AU265" t="s">
        <v>25</v>
      </c>
      <c r="AV265" t="s">
        <v>28</v>
      </c>
      <c r="AW265" t="s">
        <v>3605</v>
      </c>
      <c r="AX265" t="s">
        <v>825</v>
      </c>
      <c r="AY265" t="s">
        <v>825</v>
      </c>
      <c r="AZ265">
        <v>5807646</v>
      </c>
      <c r="BA265" t="s">
        <v>45</v>
      </c>
      <c r="BB265" s="4">
        <v>43964.453225925929</v>
      </c>
      <c r="BC265" t="s">
        <v>837</v>
      </c>
      <c r="BD265" t="s">
        <v>29</v>
      </c>
      <c r="BF265" t="s">
        <v>28</v>
      </c>
      <c r="BG265" t="s">
        <v>28</v>
      </c>
      <c r="BH265" t="s">
        <v>28</v>
      </c>
      <c r="BI265" s="3"/>
      <c r="BJ265" t="s">
        <v>528</v>
      </c>
      <c r="BK265" s="30" t="s">
        <v>694</v>
      </c>
      <c r="BL265" s="3">
        <v>43964.453328344905</v>
      </c>
      <c r="BM265" t="s">
        <v>31</v>
      </c>
      <c r="BN265" t="s">
        <v>32</v>
      </c>
      <c r="BO265" t="s">
        <v>2075</v>
      </c>
      <c r="BP265" t="s">
        <v>2076</v>
      </c>
      <c r="BQ265" t="s">
        <v>826</v>
      </c>
      <c r="BR265" t="s">
        <v>28</v>
      </c>
      <c r="BS265" t="s">
        <v>28</v>
      </c>
      <c r="BT265" t="s">
        <v>107</v>
      </c>
      <c r="BU265" s="3">
        <v>43888.445532407408</v>
      </c>
      <c r="BV265" t="s">
        <v>803</v>
      </c>
      <c r="BW265" s="3">
        <v>43964.480933564817</v>
      </c>
      <c r="BX265" t="s">
        <v>3606</v>
      </c>
      <c r="CG265"/>
      <c r="CH265"/>
      <c r="CI265"/>
      <c r="CY265"/>
      <c r="DA265"/>
      <c r="DE265"/>
      <c r="DF265"/>
    </row>
    <row r="266" spans="1:110" x14ac:dyDescent="0.25">
      <c r="A266" s="1">
        <f>IF(Veg_Table[[#This Row],[VP_STATUS]]="Hold",0,IF(OR(AND(Veg_Table[[#This Row],[PRESCRIP]]="NW_No Work",Veg_Table[[#This Row],[VP_STATUS]]&lt;&gt;"No Work Required Under EVM"),AND(Veg_Table[[#This Row],[VP_STATUS]]="No Work Required Under EVM",Veg_Table[[#This Row],[PRESCRIP]]&lt;&gt;"NW_No Work")),1,0))</f>
        <v>0</v>
      </c>
      <c r="B266" s="1">
        <f>IF(Veg_Table[[#This Row],[SPECIES]]="",1,0)</f>
        <v>0</v>
      </c>
      <c r="C266" s="1">
        <f>IF(Veg_Table[[#This Row],[DIAMETER]]="",1,0)</f>
        <v>0</v>
      </c>
      <c r="D266" s="1">
        <f>IF(Veg_Table[[#This Row],[HEIGHT]]="",1,0)</f>
        <v>0</v>
      </c>
      <c r="E26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266" s="1">
        <f>IF(AND(Veg_Table[[#This Row],[TAT_RESULT]]="ABATE",Veg_Table[[#This Row],[PRESCRIP]]="NW_No Work"),1,0)</f>
        <v>0</v>
      </c>
      <c r="G266" s="1">
        <f>IF(OR(Veg_Table[[#This Row],[Prescription R-Scale]]="NA",Veg_Table[[#This Row],[Diameter R-Scale]]="NA"),0,IF(Veg_Table[[#This Row],[Diameter R-Scale]]&lt;&gt;Veg_Table[[#This Row],[Prescription R-Scale]],1,0))</f>
        <v>0</v>
      </c>
      <c r="H266" s="1">
        <f>IF(OR(AND(Veg_Table[[#This Row],[PRESCRIP]]="BC_Br Rmv", Veg_Table[[#This Row],[WOOD_MAN]]&lt;&gt;"Not Needed"),AND(Veg_Table[[#This Row],[PRESCRIP]]="BCS_Br Rmv+Trt", Veg_Table[[#This Row],[WOOD_MAN]]&lt;&gt;"Not Needed")),1,0)</f>
        <v>1</v>
      </c>
      <c r="I266" s="1">
        <f ca="1">IF(AND(Veg_Table[[#This Row],[Prescription_Changed]]="Yes",Veg_Table[[#This Row],[TAT_RESULT]]=""),1,0)</f>
        <v>0</v>
      </c>
      <c r="J266" s="1">
        <f ca="1">SUM(Veg_Table[[#This Row],[Prescription and Status do not match]:[Prescription_Edited_And_TAT_Is_Blank]])</f>
        <v>1</v>
      </c>
      <c r="K266" s="1">
        <f ca="1">IF(Veg_Table[[#This Row],[Sum of Errors]]&gt;0,1,0)</f>
        <v>1</v>
      </c>
      <c r="L266" s="1">
        <f>1</f>
        <v>1</v>
      </c>
      <c r="M266"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266" s="1" t="str">
        <f>IF(OR(MID(Veg_Table[[#This Row],[PRESCRIP]],2,1)="1",MID(Veg_Table[[#This Row],[PRESCRIP]],2,1)="2",MID(Veg_Table[[#This Row],[PRESCRIP]],2,1)="3",MID(Veg_Table[[#This Row],[PRESCRIP]],2,1)="4"),_xlfn.NUMBERVALUE(MID(Veg_Table[[#This Row],[PRESCRIP]],2,1)),"NA")</f>
        <v>NA</v>
      </c>
      <c r="O266" s="1">
        <f>WEEKNUM(Veg_Table[[#This Row],[EVM_LAST_EDITED_Day]],2)</f>
        <v>20</v>
      </c>
      <c r="P266" s="25">
        <f>IFERROR(DATE(YEAR(Veg_Table[[#This Row],[EVM_LAST_EDITED2]]),MONTH(Veg_Table[[#This Row],[EVM_LAST_EDITED2]]),DAY(Veg_Table[[#This Row],[EVM_LAST_EDITED2]])),DATE(2019,1,1))</f>
        <v>43964</v>
      </c>
      <c r="Q266" s="3">
        <f>VALUE(SUBSTITUTE(Veg_Table[[#This Row],[EVM_LAST_EDITED]],",",""))</f>
        <v>43964.461895254601</v>
      </c>
      <c r="R266" s="1" t="str">
        <f>_xlfn.IFNA(IF(Veg_Table[[#This Row],[EVM_LAST_EDITOR]]="","zBlank EVM Last Editor",VLOOKUP(Veg_Table[[#This Row],[EVM_LAST_EDITOR]],Roster_Table[#All],4,FALSE)),"zAWRR Not in Roster")</f>
        <v>NCR</v>
      </c>
      <c r="S266" s="1" t="str">
        <f>_xlfn.IFNA(IF(Veg_Table[[#This Row],[EVM_LAST_EDITOR]]="","zBlank EVM Last Editor",VLOOKUP(Veg_Table[[#This Row],[EVM_LAST_EDITOR]],Roster_Table[#All],16,FALSE)),"zCompany_AWRR not in Roster")</f>
        <v>NCR_North Coast Resource Management</v>
      </c>
      <c r="T266" s="2">
        <f>IFERROR(DATE(YEAR(Veg_Table[[#This Row],[Created2]]),MONTH(Veg_Table[[#This Row],[Created2]]),DAY(Veg_Table[[#This Row],[Created2]])),DATE(2019,1,1))</f>
        <v>43685</v>
      </c>
      <c r="U266" s="3">
        <f>VALUE(SUBSTITUTE(Veg_Table[[#This Row],[Created]],",",""))</f>
        <v>43685.6461921296</v>
      </c>
      <c r="V266" s="3" t="str">
        <f ca="1">IFERROR(_xlfn.IFNA(CELL("contents",INDIRECT(_xlfn.CONCAT("Veg_Table_Production_Data!",ADDRESS(MATCH(_xlfn.MAXIFS(#REF!,#REF!,"="&amp;Veg_Table[[#This Row],[AUTO_ID]],#REF!,"&lt;"&amp;Veg_Table[[#This Row],[EVM_LAST_EDITED_Day]]),#REF!,0),COLUMN(#REF!),4,1,)))),""),"")</f>
        <v/>
      </c>
      <c r="W266" s="3" t="str">
        <f ca="1">IF(Veg_Table[[#This Row],[Previous_Prescription]]="","No",IF(Veg_Table[[#This Row],[Previous_Prescription]]=Veg_Table[[#This Row],[PRESCRIP]],"No","Yes"))</f>
        <v>No</v>
      </c>
      <c r="X266" s="3" t="str">
        <f>IF(Veg_Table[[#This Row],[EVM_LAST_EDITED_Day]]=Veg_Table[[#This Row],[Created_Day]],"New","Old")</f>
        <v>Old</v>
      </c>
      <c r="Y266" s="1">
        <f>IFERROR(IF(FIND("delete",LOWER(Veg_Table[[#This Row],[PI_COMMENTS]]))&gt;=1,1,0),0)</f>
        <v>0</v>
      </c>
      <c r="Z266" s="1" t="str">
        <f>_xlfn.IFNA(IF(Veg_Table[[#This Row],[EVM_LAST_EDITOR]]="","Yes",VLOOKUP(Veg_Table[[#This Row],[EVM_LAST_EDITOR]],Roster_Table[#All],15,FALSE)),"Yes")</f>
        <v>No</v>
      </c>
      <c r="AA26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66" s="1" t="str">
        <f>_xlfn.IFNA(VLOOKUP(Veg_Table[[#This Row],[EVM_LAST_EDITOR]],Roster_Table[#All],3,FALSE),"zAWRR Not in Roster")</f>
        <v>Ben</v>
      </c>
      <c r="AC266" s="1" t="str">
        <f>_xlfn.IFNA(VLOOKUP(Veg_Table[[#This Row],[EVM_LAST_EDITOR]],Roster_Table[#All],2,FALSE),"zAWRR Not in Roster")</f>
        <v>Chambers</v>
      </c>
      <c r="AD266" s="1" t="str">
        <f>IF(_xlfn.CONCAT(Veg_Table[[#This Row],[First_Name]]," ",Veg_Table[[#This Row],[Last_Name]])="zAWRR Not in Roster zAWRR Not in Roster","zAWRR Not in Roster",_xlfn.CONCAT(Veg_Table[[#This Row],[First_Name]]," ",Veg_Table[[#This Row],[Last_Name]]))</f>
        <v>Ben Chambers</v>
      </c>
      <c r="AE266">
        <v>1749800</v>
      </c>
      <c r="AF266" t="s">
        <v>5108</v>
      </c>
      <c r="AG266" t="s">
        <v>30</v>
      </c>
      <c r="AH266" t="s">
        <v>4853</v>
      </c>
      <c r="AI266" t="s">
        <v>5102</v>
      </c>
      <c r="AJ266" t="s">
        <v>48</v>
      </c>
      <c r="AK266" t="s">
        <v>28</v>
      </c>
      <c r="AL266" t="s">
        <v>37</v>
      </c>
      <c r="AM266" t="s">
        <v>49</v>
      </c>
      <c r="AN266" t="s">
        <v>25</v>
      </c>
      <c r="AO266" t="s">
        <v>25</v>
      </c>
      <c r="AP266">
        <v>0</v>
      </c>
      <c r="AQ266">
        <v>12</v>
      </c>
      <c r="AR266" t="s">
        <v>28</v>
      </c>
      <c r="AS266" t="s">
        <v>50</v>
      </c>
      <c r="AT266" t="s">
        <v>515</v>
      </c>
      <c r="AU266" t="s">
        <v>25</v>
      </c>
      <c r="AV266" t="s">
        <v>28</v>
      </c>
      <c r="AW266" t="s">
        <v>5109</v>
      </c>
      <c r="AX266" t="s">
        <v>825</v>
      </c>
      <c r="AY266" t="s">
        <v>28</v>
      </c>
      <c r="AZ266"/>
      <c r="BA266" t="s">
        <v>28</v>
      </c>
      <c r="BB266" s="4"/>
      <c r="BC266" t="s">
        <v>28</v>
      </c>
      <c r="BD266" t="s">
        <v>29</v>
      </c>
      <c r="BF266" t="s">
        <v>28</v>
      </c>
      <c r="BG266" t="s">
        <v>28</v>
      </c>
      <c r="BH266" t="s">
        <v>28</v>
      </c>
      <c r="BI266" s="3"/>
      <c r="BJ266" t="s">
        <v>881</v>
      </c>
      <c r="BK266" s="30" t="s">
        <v>360</v>
      </c>
      <c r="BL266" s="3">
        <v>43964.46189525463</v>
      </c>
      <c r="BM266" t="s">
        <v>31</v>
      </c>
      <c r="BN266" t="s">
        <v>32</v>
      </c>
      <c r="BO266" t="s">
        <v>4856</v>
      </c>
      <c r="BP266" t="s">
        <v>4857</v>
      </c>
      <c r="BQ266" t="s">
        <v>826</v>
      </c>
      <c r="BR266" t="s">
        <v>28</v>
      </c>
      <c r="BS266" t="s">
        <v>28</v>
      </c>
      <c r="BT266" t="s">
        <v>44</v>
      </c>
      <c r="BU266" s="3">
        <v>43685.646192129629</v>
      </c>
      <c r="BV266" t="s">
        <v>803</v>
      </c>
      <c r="BW266" s="3">
        <v>43964.480933564817</v>
      </c>
      <c r="BX266" t="s">
        <v>5110</v>
      </c>
      <c r="CG266"/>
      <c r="CH266"/>
      <c r="CI266"/>
      <c r="CY266"/>
      <c r="DA266"/>
      <c r="DE266"/>
      <c r="DF266"/>
    </row>
    <row r="267" spans="1:110" x14ac:dyDescent="0.25">
      <c r="A267" s="1">
        <f>IF(Veg_Table[[#This Row],[VP_STATUS]]="Hold",0,IF(OR(AND(Veg_Table[[#This Row],[PRESCRIP]]="NW_No Work",Veg_Table[[#This Row],[VP_STATUS]]&lt;&gt;"No Work Required Under EVM"),AND(Veg_Table[[#This Row],[VP_STATUS]]="No Work Required Under EVM",Veg_Table[[#This Row],[PRESCRIP]]&lt;&gt;"NW_No Work")),1,0))</f>
        <v>0</v>
      </c>
      <c r="B267" s="1">
        <f>IF(Veg_Table[[#This Row],[SPECIES]]="",1,0)</f>
        <v>0</v>
      </c>
      <c r="C267" s="1">
        <f>IF(Veg_Table[[#This Row],[DIAMETER]]="",1,0)</f>
        <v>0</v>
      </c>
      <c r="D267" s="1">
        <f>IF(Veg_Table[[#This Row],[HEIGHT]]="",1,0)</f>
        <v>0</v>
      </c>
      <c r="E26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267" s="1">
        <f>IF(AND(Veg_Table[[#This Row],[TAT_RESULT]]="ABATE",Veg_Table[[#This Row],[PRESCRIP]]="NW_No Work"),1,0)</f>
        <v>0</v>
      </c>
      <c r="G267" s="1">
        <f>IF(OR(Veg_Table[[#This Row],[Prescription R-Scale]]="NA",Veg_Table[[#This Row],[Diameter R-Scale]]="NA"),0,IF(Veg_Table[[#This Row],[Diameter R-Scale]]&lt;&gt;Veg_Table[[#This Row],[Prescription R-Scale]],1,0))</f>
        <v>0</v>
      </c>
      <c r="H267" s="1">
        <f>IF(OR(AND(Veg_Table[[#This Row],[PRESCRIP]]="BC_Br Rmv", Veg_Table[[#This Row],[WOOD_MAN]]&lt;&gt;"Not Needed"),AND(Veg_Table[[#This Row],[PRESCRIP]]="BCS_Br Rmv+Trt", Veg_Table[[#This Row],[WOOD_MAN]]&lt;&gt;"Not Needed")),1,0)</f>
        <v>1</v>
      </c>
      <c r="I267" s="1">
        <f ca="1">IF(AND(Veg_Table[[#This Row],[Prescription_Changed]]="Yes",Veg_Table[[#This Row],[TAT_RESULT]]=""),1,0)</f>
        <v>0</v>
      </c>
      <c r="J267" s="1">
        <f ca="1">SUM(Veg_Table[[#This Row],[Prescription and Status do not match]:[Prescription_Edited_And_TAT_Is_Blank]])</f>
        <v>1</v>
      </c>
      <c r="K267" s="1">
        <f ca="1">IF(Veg_Table[[#This Row],[Sum of Errors]]&gt;0,1,0)</f>
        <v>1</v>
      </c>
      <c r="L267" s="1">
        <f>1</f>
        <v>1</v>
      </c>
      <c r="M267"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267" s="1" t="str">
        <f>IF(OR(MID(Veg_Table[[#This Row],[PRESCRIP]],2,1)="1",MID(Veg_Table[[#This Row],[PRESCRIP]],2,1)="2",MID(Veg_Table[[#This Row],[PRESCRIP]],2,1)="3",MID(Veg_Table[[#This Row],[PRESCRIP]],2,1)="4"),_xlfn.NUMBERVALUE(MID(Veg_Table[[#This Row],[PRESCRIP]],2,1)),"NA")</f>
        <v>NA</v>
      </c>
      <c r="O267" s="1">
        <f>WEEKNUM(Veg_Table[[#This Row],[EVM_LAST_EDITED_Day]],2)</f>
        <v>20</v>
      </c>
      <c r="P267" s="25">
        <f>IFERROR(DATE(YEAR(Veg_Table[[#This Row],[EVM_LAST_EDITED2]]),MONTH(Veg_Table[[#This Row],[EVM_LAST_EDITED2]]),DAY(Veg_Table[[#This Row],[EVM_LAST_EDITED2]])),DATE(2019,1,1))</f>
        <v>43964</v>
      </c>
      <c r="Q267" s="3">
        <f>VALUE(SUBSTITUTE(Veg_Table[[#This Row],[EVM_LAST_EDITED]],",",""))</f>
        <v>43964.461895254601</v>
      </c>
      <c r="R267" s="1" t="str">
        <f>_xlfn.IFNA(IF(Veg_Table[[#This Row],[EVM_LAST_EDITOR]]="","zBlank EVM Last Editor",VLOOKUP(Veg_Table[[#This Row],[EVM_LAST_EDITOR]],Roster_Table[#All],4,FALSE)),"zAWRR Not in Roster")</f>
        <v>NCR</v>
      </c>
      <c r="S267" s="1" t="str">
        <f>_xlfn.IFNA(IF(Veg_Table[[#This Row],[EVM_LAST_EDITOR]]="","zBlank EVM Last Editor",VLOOKUP(Veg_Table[[#This Row],[EVM_LAST_EDITOR]],Roster_Table[#All],16,FALSE)),"zCompany_AWRR not in Roster")</f>
        <v>NCR_North Coast Resource Management</v>
      </c>
      <c r="T267" s="2">
        <f>IFERROR(DATE(YEAR(Veg_Table[[#This Row],[Created2]]),MONTH(Veg_Table[[#This Row],[Created2]]),DAY(Veg_Table[[#This Row],[Created2]])),DATE(2019,1,1))</f>
        <v>43685</v>
      </c>
      <c r="U267" s="3">
        <f>VALUE(SUBSTITUTE(Veg_Table[[#This Row],[Created]],",",""))</f>
        <v>43685.649270833303</v>
      </c>
      <c r="V267" s="3" t="str">
        <f ca="1">IFERROR(_xlfn.IFNA(CELL("contents",INDIRECT(_xlfn.CONCAT("Veg_Table_Production_Data!",ADDRESS(MATCH(_xlfn.MAXIFS(#REF!,#REF!,"="&amp;Veg_Table[[#This Row],[AUTO_ID]],#REF!,"&lt;"&amp;Veg_Table[[#This Row],[EVM_LAST_EDITED_Day]]),#REF!,0),COLUMN(#REF!),4,1,)))),""),"")</f>
        <v/>
      </c>
      <c r="W267" s="3" t="str">
        <f ca="1">IF(Veg_Table[[#This Row],[Previous_Prescription]]="","No",IF(Veg_Table[[#This Row],[Previous_Prescription]]=Veg_Table[[#This Row],[PRESCRIP]],"No","Yes"))</f>
        <v>No</v>
      </c>
      <c r="X267" s="3" t="str">
        <f>IF(Veg_Table[[#This Row],[EVM_LAST_EDITED_Day]]=Veg_Table[[#This Row],[Created_Day]],"New","Old")</f>
        <v>Old</v>
      </c>
      <c r="Y267" s="1">
        <f>IFERROR(IF(FIND("delete",LOWER(Veg_Table[[#This Row],[PI_COMMENTS]]))&gt;=1,1,0),0)</f>
        <v>0</v>
      </c>
      <c r="Z267" s="1" t="str">
        <f>_xlfn.IFNA(IF(Veg_Table[[#This Row],[EVM_LAST_EDITOR]]="","Yes",VLOOKUP(Veg_Table[[#This Row],[EVM_LAST_EDITOR]],Roster_Table[#All],15,FALSE)),"Yes")</f>
        <v>No</v>
      </c>
      <c r="AA26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67" s="1" t="str">
        <f>_xlfn.IFNA(VLOOKUP(Veg_Table[[#This Row],[EVM_LAST_EDITOR]],Roster_Table[#All],3,FALSE),"zAWRR Not in Roster")</f>
        <v>Ben</v>
      </c>
      <c r="AC267" s="1" t="str">
        <f>_xlfn.IFNA(VLOOKUP(Veg_Table[[#This Row],[EVM_LAST_EDITOR]],Roster_Table[#All],2,FALSE),"zAWRR Not in Roster")</f>
        <v>Chambers</v>
      </c>
      <c r="AD267" s="1" t="str">
        <f>IF(_xlfn.CONCAT(Veg_Table[[#This Row],[First_Name]]," ",Veg_Table[[#This Row],[Last_Name]])="zAWRR Not in Roster zAWRR Not in Roster","zAWRR Not in Roster",_xlfn.CONCAT(Veg_Table[[#This Row],[First_Name]]," ",Veg_Table[[#This Row],[Last_Name]]))</f>
        <v>Ben Chambers</v>
      </c>
      <c r="AE267">
        <v>1749801</v>
      </c>
      <c r="AF267" t="s">
        <v>5111</v>
      </c>
      <c r="AG267" t="s">
        <v>30</v>
      </c>
      <c r="AH267" t="s">
        <v>4853</v>
      </c>
      <c r="AI267" t="s">
        <v>5102</v>
      </c>
      <c r="AJ267" t="s">
        <v>48</v>
      </c>
      <c r="AK267" t="s">
        <v>28</v>
      </c>
      <c r="AL267" t="s">
        <v>37</v>
      </c>
      <c r="AM267" t="s">
        <v>49</v>
      </c>
      <c r="AN267" t="s">
        <v>25</v>
      </c>
      <c r="AO267" t="s">
        <v>25</v>
      </c>
      <c r="AP267">
        <v>0</v>
      </c>
      <c r="AQ267">
        <v>10</v>
      </c>
      <c r="AR267" t="s">
        <v>28</v>
      </c>
      <c r="AS267" t="s">
        <v>50</v>
      </c>
      <c r="AT267" t="s">
        <v>515</v>
      </c>
      <c r="AU267" t="s">
        <v>25</v>
      </c>
      <c r="AV267" t="s">
        <v>28</v>
      </c>
      <c r="AW267" t="s">
        <v>5112</v>
      </c>
      <c r="AX267" t="s">
        <v>825</v>
      </c>
      <c r="AY267" t="s">
        <v>28</v>
      </c>
      <c r="AZ267"/>
      <c r="BA267" t="s">
        <v>28</v>
      </c>
      <c r="BB267" s="4"/>
      <c r="BC267" t="s">
        <v>28</v>
      </c>
      <c r="BD267" t="s">
        <v>29</v>
      </c>
      <c r="BF267" t="s">
        <v>28</v>
      </c>
      <c r="BG267" t="s">
        <v>28</v>
      </c>
      <c r="BH267" t="s">
        <v>28</v>
      </c>
      <c r="BI267" s="3"/>
      <c r="BJ267" t="s">
        <v>28</v>
      </c>
      <c r="BK267" s="30" t="s">
        <v>360</v>
      </c>
      <c r="BL267" s="3">
        <v>43964.46189525463</v>
      </c>
      <c r="BM267" t="s">
        <v>31</v>
      </c>
      <c r="BN267" t="s">
        <v>32</v>
      </c>
      <c r="BO267" t="s">
        <v>4856</v>
      </c>
      <c r="BP267" t="s">
        <v>4857</v>
      </c>
      <c r="BQ267" t="s">
        <v>826</v>
      </c>
      <c r="BR267" t="s">
        <v>28</v>
      </c>
      <c r="BS267" t="s">
        <v>28</v>
      </c>
      <c r="BT267" t="s">
        <v>44</v>
      </c>
      <c r="BU267" s="3">
        <v>43685.649270833332</v>
      </c>
      <c r="BV267" t="s">
        <v>803</v>
      </c>
      <c r="BW267" s="3">
        <v>43964.480933564817</v>
      </c>
      <c r="BX267" t="s">
        <v>5113</v>
      </c>
      <c r="CG267"/>
      <c r="CH267"/>
      <c r="CI267"/>
      <c r="CY267"/>
      <c r="DA267"/>
      <c r="DE267"/>
      <c r="DF267"/>
    </row>
    <row r="268" spans="1:110" x14ac:dyDescent="0.25">
      <c r="A268" s="1">
        <f>IF(Veg_Table[[#This Row],[VP_STATUS]]="Hold",0,IF(OR(AND(Veg_Table[[#This Row],[PRESCRIP]]="NW_No Work",Veg_Table[[#This Row],[VP_STATUS]]&lt;&gt;"No Work Required Under EVM"),AND(Veg_Table[[#This Row],[VP_STATUS]]="No Work Required Under EVM",Veg_Table[[#This Row],[PRESCRIP]]&lt;&gt;"NW_No Work")),1,0))</f>
        <v>0</v>
      </c>
      <c r="B268" s="1">
        <f>IF(Veg_Table[[#This Row],[SPECIES]]="",1,0)</f>
        <v>0</v>
      </c>
      <c r="C268" s="1">
        <f>IF(Veg_Table[[#This Row],[DIAMETER]]="",1,0)</f>
        <v>0</v>
      </c>
      <c r="D268" s="1">
        <f>IF(Veg_Table[[#This Row],[HEIGHT]]="",1,0)</f>
        <v>0</v>
      </c>
      <c r="E26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68" s="1">
        <f>IF(AND(Veg_Table[[#This Row],[TAT_RESULT]]="ABATE",Veg_Table[[#This Row],[PRESCRIP]]="NW_No Work"),1,0)</f>
        <v>0</v>
      </c>
      <c r="G268" s="1">
        <f>IF(OR(Veg_Table[[#This Row],[Prescription R-Scale]]="NA",Veg_Table[[#This Row],[Diameter R-Scale]]="NA"),0,IF(Veg_Table[[#This Row],[Diameter R-Scale]]&lt;&gt;Veg_Table[[#This Row],[Prescription R-Scale]],1,0))</f>
        <v>0</v>
      </c>
      <c r="H268" s="1">
        <f>IF(OR(AND(Veg_Table[[#This Row],[PRESCRIP]]="BC_Br Rmv", Veg_Table[[#This Row],[WOOD_MAN]]&lt;&gt;"Not Needed"),AND(Veg_Table[[#This Row],[PRESCRIP]]="BCS_Br Rmv+Trt", Veg_Table[[#This Row],[WOOD_MAN]]&lt;&gt;"Not Needed")),1,0)</f>
        <v>0</v>
      </c>
      <c r="I268" s="1">
        <f ca="1">IF(AND(Veg_Table[[#This Row],[Prescription_Changed]]="Yes",Veg_Table[[#This Row],[TAT_RESULT]]=""),1,0)</f>
        <v>0</v>
      </c>
      <c r="J268" s="1">
        <f ca="1">SUM(Veg_Table[[#This Row],[Prescription and Status do not match]:[Prescription_Edited_And_TAT_Is_Blank]])</f>
        <v>1</v>
      </c>
      <c r="K268" s="1">
        <f ca="1">IF(Veg_Table[[#This Row],[Sum of Errors]]&gt;0,1,0)</f>
        <v>1</v>
      </c>
      <c r="L268" s="1">
        <f>1</f>
        <v>1</v>
      </c>
      <c r="M26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268" s="1">
        <f>IF(OR(MID(Veg_Table[[#This Row],[PRESCRIP]],2,1)="1",MID(Veg_Table[[#This Row],[PRESCRIP]],2,1)="2",MID(Veg_Table[[#This Row],[PRESCRIP]],2,1)="3",MID(Veg_Table[[#This Row],[PRESCRIP]],2,1)="4"),_xlfn.NUMBERVALUE(MID(Veg_Table[[#This Row],[PRESCRIP]],2,1)),"NA")</f>
        <v>3</v>
      </c>
      <c r="O268" s="1">
        <f>WEEKNUM(Veg_Table[[#This Row],[EVM_LAST_EDITED_Day]],2)</f>
        <v>20</v>
      </c>
      <c r="P268" s="25">
        <f>IFERROR(DATE(YEAR(Veg_Table[[#This Row],[EVM_LAST_EDITED2]]),MONTH(Veg_Table[[#This Row],[EVM_LAST_EDITED2]]),DAY(Veg_Table[[#This Row],[EVM_LAST_EDITED2]])),DATE(2019,1,1))</f>
        <v>43964</v>
      </c>
      <c r="Q268" s="3">
        <f>VALUE(SUBSTITUTE(Veg_Table[[#This Row],[EVM_LAST_EDITED]],",",""))</f>
        <v>43964.479004305504</v>
      </c>
      <c r="R268" s="1" t="str">
        <f>_xlfn.IFNA(IF(Veg_Table[[#This Row],[EVM_LAST_EDITOR]]="","zBlank EVM Last Editor",VLOOKUP(Veg_Table[[#This Row],[EVM_LAST_EDITOR]],Roster_Table[#All],4,FALSE)),"zAWRR Not in Roster")</f>
        <v>MFE</v>
      </c>
      <c r="S268" s="1" t="str">
        <f>_xlfn.IFNA(IF(Veg_Table[[#This Row],[EVM_LAST_EDITOR]]="","zBlank EVM Last Editor",VLOOKUP(Veg_Table[[#This Row],[EVM_LAST_EDITOR]],Roster_Table[#All],16,FALSE)),"zCompany_AWRR not in Roster")</f>
        <v>Not in Sierra Roster</v>
      </c>
      <c r="T268" s="2">
        <f>IFERROR(DATE(YEAR(Veg_Table[[#This Row],[Created2]]),MONTH(Veg_Table[[#This Row],[Created2]]),DAY(Veg_Table[[#This Row],[Created2]])),DATE(2019,1,1))</f>
        <v>43735</v>
      </c>
      <c r="U268" s="3">
        <f>VALUE(SUBSTITUTE(Veg_Table[[#This Row],[Created]],",",""))</f>
        <v>43735.578923611101</v>
      </c>
      <c r="V268" s="3" t="str">
        <f ca="1">IFERROR(_xlfn.IFNA(CELL("contents",INDIRECT(_xlfn.CONCAT("Veg_Table_Production_Data!",ADDRESS(MATCH(_xlfn.MAXIFS(#REF!,#REF!,"="&amp;Veg_Table[[#This Row],[AUTO_ID]],#REF!,"&lt;"&amp;Veg_Table[[#This Row],[EVM_LAST_EDITED_Day]]),#REF!,0),COLUMN(#REF!),4,1,)))),""),"")</f>
        <v/>
      </c>
      <c r="W268" s="3" t="str">
        <f ca="1">IF(Veg_Table[[#This Row],[Previous_Prescription]]="","No",IF(Veg_Table[[#This Row],[Previous_Prescription]]=Veg_Table[[#This Row],[PRESCRIP]],"No","Yes"))</f>
        <v>No</v>
      </c>
      <c r="X268" s="3" t="str">
        <f>IF(Veg_Table[[#This Row],[EVM_LAST_EDITED_Day]]=Veg_Table[[#This Row],[Created_Day]],"New","Old")</f>
        <v>Old</v>
      </c>
      <c r="Y268" s="1">
        <f>IFERROR(IF(FIND("delete",LOWER(Veg_Table[[#This Row],[PI_COMMENTS]]))&gt;=1,1,0),0)</f>
        <v>0</v>
      </c>
      <c r="Z268" s="1" t="str">
        <f>_xlfn.IFNA(IF(Veg_Table[[#This Row],[EVM_LAST_EDITOR]]="","Yes",VLOOKUP(Veg_Table[[#This Row],[EVM_LAST_EDITOR]],Roster_Table[#All],15,FALSE)),"Yes")</f>
        <v>No</v>
      </c>
      <c r="AA26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68" s="1" t="str">
        <f>_xlfn.IFNA(VLOOKUP(Veg_Table[[#This Row],[EVM_LAST_EDITOR]],Roster_Table[#All],3,FALSE),"zAWRR Not in Roster")</f>
        <v>Thomas</v>
      </c>
      <c r="AC268" s="1" t="str">
        <f>_xlfn.IFNA(VLOOKUP(Veg_Table[[#This Row],[EVM_LAST_EDITOR]],Roster_Table[#All],2,FALSE),"zAWRR Not in Roster")</f>
        <v>James</v>
      </c>
      <c r="AD268" s="1" t="str">
        <f>IF(_xlfn.CONCAT(Veg_Table[[#This Row],[First_Name]]," ",Veg_Table[[#This Row],[Last_Name]])="zAWRR Not in Roster zAWRR Not in Roster","zAWRR Not in Roster",_xlfn.CONCAT(Veg_Table[[#This Row],[First_Name]]," ",Veg_Table[[#This Row],[Last_Name]]))</f>
        <v>Thomas James</v>
      </c>
      <c r="AE268">
        <v>1763826</v>
      </c>
      <c r="AF268" t="s">
        <v>3686</v>
      </c>
      <c r="AG268" t="s">
        <v>30</v>
      </c>
      <c r="AH268" t="s">
        <v>2294</v>
      </c>
      <c r="AI268" t="s">
        <v>2291</v>
      </c>
      <c r="AJ268" t="s">
        <v>820</v>
      </c>
      <c r="AK268" t="s">
        <v>28</v>
      </c>
      <c r="AL268" t="s">
        <v>830</v>
      </c>
      <c r="AM268" t="s">
        <v>38</v>
      </c>
      <c r="AN268" t="s">
        <v>25</v>
      </c>
      <c r="AO268" t="s">
        <v>25</v>
      </c>
      <c r="AP268">
        <v>31</v>
      </c>
      <c r="AQ268">
        <v>120</v>
      </c>
      <c r="AR268" t="s">
        <v>28</v>
      </c>
      <c r="AS268" t="s">
        <v>51</v>
      </c>
      <c r="AT268" t="s">
        <v>515</v>
      </c>
      <c r="AU268" t="s">
        <v>25</v>
      </c>
      <c r="AV268" t="s">
        <v>28</v>
      </c>
      <c r="AW268" t="s">
        <v>3687</v>
      </c>
      <c r="AX268" t="s">
        <v>825</v>
      </c>
      <c r="AY268" t="s">
        <v>825</v>
      </c>
      <c r="AZ268">
        <v>5807646</v>
      </c>
      <c r="BA268" t="s">
        <v>51</v>
      </c>
      <c r="BB268" s="4">
        <v>43964.47890898148</v>
      </c>
      <c r="BC268" t="s">
        <v>837</v>
      </c>
      <c r="BD268" t="s">
        <v>29</v>
      </c>
      <c r="BF268" t="s">
        <v>28</v>
      </c>
      <c r="BG268" t="s">
        <v>28</v>
      </c>
      <c r="BH268" t="s">
        <v>28</v>
      </c>
      <c r="BI268" s="3"/>
      <c r="BJ268" t="s">
        <v>528</v>
      </c>
      <c r="BK268" s="30" t="s">
        <v>694</v>
      </c>
      <c r="BL268" s="3">
        <v>43964.479004305555</v>
      </c>
      <c r="BM268" t="s">
        <v>31</v>
      </c>
      <c r="BN268" t="s">
        <v>32</v>
      </c>
      <c r="BO268" t="s">
        <v>2296</v>
      </c>
      <c r="BP268" t="s">
        <v>2297</v>
      </c>
      <c r="BQ268" t="s">
        <v>826</v>
      </c>
      <c r="BR268" t="s">
        <v>28</v>
      </c>
      <c r="BS268" t="s">
        <v>28</v>
      </c>
      <c r="BT268" t="s">
        <v>1023</v>
      </c>
      <c r="BU268" s="3">
        <v>43735.578923611109</v>
      </c>
      <c r="BV268" t="s">
        <v>803</v>
      </c>
      <c r="BW268" s="3">
        <v>43964.480933564817</v>
      </c>
      <c r="BX268" t="s">
        <v>3688</v>
      </c>
      <c r="CG268"/>
      <c r="CH268"/>
      <c r="CI268"/>
      <c r="CY268"/>
      <c r="DA268"/>
      <c r="DE268"/>
      <c r="DF268"/>
    </row>
    <row r="269" spans="1:110" x14ac:dyDescent="0.25">
      <c r="A269" s="1">
        <f>IF(Veg_Table[[#This Row],[VP_STATUS]]="Hold",0,IF(OR(AND(Veg_Table[[#This Row],[PRESCRIP]]="NW_No Work",Veg_Table[[#This Row],[VP_STATUS]]&lt;&gt;"No Work Required Under EVM"),AND(Veg_Table[[#This Row],[VP_STATUS]]="No Work Required Under EVM",Veg_Table[[#This Row],[PRESCRIP]]&lt;&gt;"NW_No Work")),1,0))</f>
        <v>0</v>
      </c>
      <c r="B269" s="1">
        <f>IF(Veg_Table[[#This Row],[SPECIES]]="",1,0)</f>
        <v>0</v>
      </c>
      <c r="C269" s="1">
        <f>IF(Veg_Table[[#This Row],[DIAMETER]]="",1,0)</f>
        <v>0</v>
      </c>
      <c r="D269" s="1">
        <f>IF(Veg_Table[[#This Row],[HEIGHT]]="",1,0)</f>
        <v>0</v>
      </c>
      <c r="E26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269" s="1">
        <f>IF(AND(Veg_Table[[#This Row],[TAT_RESULT]]="ABATE",Veg_Table[[#This Row],[PRESCRIP]]="NW_No Work"),1,0)</f>
        <v>0</v>
      </c>
      <c r="G269" s="1">
        <f>IF(OR(Veg_Table[[#This Row],[Prescription R-Scale]]="NA",Veg_Table[[#This Row],[Diameter R-Scale]]="NA"),0,IF(Veg_Table[[#This Row],[Diameter R-Scale]]&lt;&gt;Veg_Table[[#This Row],[Prescription R-Scale]],1,0))</f>
        <v>0</v>
      </c>
      <c r="H269" s="1">
        <f>IF(OR(AND(Veg_Table[[#This Row],[PRESCRIP]]="BC_Br Rmv", Veg_Table[[#This Row],[WOOD_MAN]]&lt;&gt;"Not Needed"),AND(Veg_Table[[#This Row],[PRESCRIP]]="BCS_Br Rmv+Trt", Veg_Table[[#This Row],[WOOD_MAN]]&lt;&gt;"Not Needed")),1,0)</f>
        <v>1</v>
      </c>
      <c r="I269" s="1">
        <f ca="1">IF(AND(Veg_Table[[#This Row],[Prescription_Changed]]="Yes",Veg_Table[[#This Row],[TAT_RESULT]]=""),1,0)</f>
        <v>0</v>
      </c>
      <c r="J269" s="1">
        <f ca="1">SUM(Veg_Table[[#This Row],[Prescription and Status do not match]:[Prescription_Edited_And_TAT_Is_Blank]])</f>
        <v>1</v>
      </c>
      <c r="K269" s="1">
        <f ca="1">IF(Veg_Table[[#This Row],[Sum of Errors]]&gt;0,1,0)</f>
        <v>1</v>
      </c>
      <c r="L269" s="1">
        <f>1</f>
        <v>1</v>
      </c>
      <c r="M269"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269" s="1" t="str">
        <f>IF(OR(MID(Veg_Table[[#This Row],[PRESCRIP]],2,1)="1",MID(Veg_Table[[#This Row],[PRESCRIP]],2,1)="2",MID(Veg_Table[[#This Row],[PRESCRIP]],2,1)="3",MID(Veg_Table[[#This Row],[PRESCRIP]],2,1)="4"),_xlfn.NUMBERVALUE(MID(Veg_Table[[#This Row],[PRESCRIP]],2,1)),"NA")</f>
        <v>NA</v>
      </c>
      <c r="O269" s="1">
        <f>WEEKNUM(Veg_Table[[#This Row],[EVM_LAST_EDITED_Day]],2)</f>
        <v>20</v>
      </c>
      <c r="P269" s="25">
        <f>IFERROR(DATE(YEAR(Veg_Table[[#This Row],[EVM_LAST_EDITED2]]),MONTH(Veg_Table[[#This Row],[EVM_LAST_EDITED2]]),DAY(Veg_Table[[#This Row],[EVM_LAST_EDITED2]])),DATE(2019,1,1))</f>
        <v>43964</v>
      </c>
      <c r="Q269" s="3">
        <f>VALUE(SUBSTITUTE(Veg_Table[[#This Row],[EVM_LAST_EDITED]],",",""))</f>
        <v>43964.493784722203</v>
      </c>
      <c r="R269" s="1" t="str">
        <f>_xlfn.IFNA(IF(Veg_Table[[#This Row],[EVM_LAST_EDITOR]]="","zBlank EVM Last Editor",VLOOKUP(Veg_Table[[#This Row],[EVM_LAST_EDITOR]],Roster_Table[#All],4,FALSE)),"zAWRR Not in Roster")</f>
        <v>FCO</v>
      </c>
      <c r="S269" s="1" t="str">
        <f>_xlfn.IFNA(IF(Veg_Table[[#This Row],[EVM_LAST_EDITOR]]="","zBlank EVM Last Editor",VLOOKUP(Veg_Table[[#This Row],[EVM_LAST_EDITOR]],Roster_Table[#All],16,FALSE)),"zCompany_AWRR not in Roster")</f>
        <v>FCO_Forester’s Co-op</v>
      </c>
      <c r="T269" s="2">
        <f>IFERROR(DATE(YEAR(Veg_Table[[#This Row],[Created2]]),MONTH(Veg_Table[[#This Row],[Created2]]),DAY(Veg_Table[[#This Row],[Created2]])),DATE(2019,1,1))</f>
        <v>43685</v>
      </c>
      <c r="U269" s="3">
        <f>VALUE(SUBSTITUTE(Veg_Table[[#This Row],[Created]],",",""))</f>
        <v>43685.604212963</v>
      </c>
      <c r="V269" s="3" t="str">
        <f ca="1">IFERROR(_xlfn.IFNA(CELL("contents",INDIRECT(_xlfn.CONCAT("Veg_Table_Production_Data!",ADDRESS(MATCH(_xlfn.MAXIFS(#REF!,#REF!,"="&amp;Veg_Table[[#This Row],[AUTO_ID]],#REF!,"&lt;"&amp;Veg_Table[[#This Row],[EVM_LAST_EDITED_Day]]),#REF!,0),COLUMN(#REF!),4,1,)))),""),"")</f>
        <v/>
      </c>
      <c r="W269" s="3" t="str">
        <f ca="1">IF(Veg_Table[[#This Row],[Previous_Prescription]]="","No",IF(Veg_Table[[#This Row],[Previous_Prescription]]=Veg_Table[[#This Row],[PRESCRIP]],"No","Yes"))</f>
        <v>No</v>
      </c>
      <c r="X269" s="3" t="str">
        <f>IF(Veg_Table[[#This Row],[EVM_LAST_EDITED_Day]]=Veg_Table[[#This Row],[Created_Day]],"New","Old")</f>
        <v>Old</v>
      </c>
      <c r="Y269" s="1">
        <f>IFERROR(IF(FIND("delete",LOWER(Veg_Table[[#This Row],[PI_COMMENTS]]))&gt;=1,1,0),0)</f>
        <v>1</v>
      </c>
      <c r="Z269" s="1" t="str">
        <f>_xlfn.IFNA(IF(Veg_Table[[#This Row],[EVM_LAST_EDITOR]]="","Yes",VLOOKUP(Veg_Table[[#This Row],[EVM_LAST_EDITOR]],Roster_Table[#All],15,FALSE)),"Yes")</f>
        <v>Yes</v>
      </c>
      <c r="AA26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69" s="1" t="str">
        <f>_xlfn.IFNA(VLOOKUP(Veg_Table[[#This Row],[EVM_LAST_EDITOR]],Roster_Table[#All],3,FALSE),"zAWRR Not in Roster")</f>
        <v>Sandy</v>
      </c>
      <c r="AC269" s="1" t="str">
        <f>_xlfn.IFNA(VLOOKUP(Veg_Table[[#This Row],[EVM_LAST_EDITOR]],Roster_Table[#All],2,FALSE),"zAWRR Not in Roster")</f>
        <v>Frizzell</v>
      </c>
      <c r="AD269" s="1" t="str">
        <f>IF(_xlfn.CONCAT(Veg_Table[[#This Row],[First_Name]]," ",Veg_Table[[#This Row],[Last_Name]])="zAWRR Not in Roster zAWRR Not in Roster","zAWRR Not in Roster",_xlfn.CONCAT(Veg_Table[[#This Row],[First_Name]]," ",Veg_Table[[#This Row],[Last_Name]]))</f>
        <v>Sandy Frizzell</v>
      </c>
      <c r="AE269">
        <v>1749796</v>
      </c>
      <c r="AF269" t="s">
        <v>5094</v>
      </c>
      <c r="AG269" t="s">
        <v>30</v>
      </c>
      <c r="AH269" t="s">
        <v>5073</v>
      </c>
      <c r="AI269" t="s">
        <v>5095</v>
      </c>
      <c r="AJ269" t="s">
        <v>526</v>
      </c>
      <c r="AL269" t="s">
        <v>37</v>
      </c>
      <c r="AM269" t="s">
        <v>49</v>
      </c>
      <c r="AN269" t="s">
        <v>25</v>
      </c>
      <c r="AO269" t="s">
        <v>25</v>
      </c>
      <c r="AP269">
        <v>0</v>
      </c>
      <c r="AQ269">
        <v>4</v>
      </c>
      <c r="AS269" t="s">
        <v>50</v>
      </c>
      <c r="AT269" t="s">
        <v>515</v>
      </c>
      <c r="AU269" t="s">
        <v>43</v>
      </c>
      <c r="AV269" t="s">
        <v>519</v>
      </c>
      <c r="AW269" t="s">
        <v>5096</v>
      </c>
      <c r="AZ269"/>
      <c r="BB269" s="4"/>
      <c r="BD269" t="s">
        <v>29</v>
      </c>
      <c r="BI269" s="3"/>
      <c r="BJ269" t="s">
        <v>3823</v>
      </c>
      <c r="BK269" s="30" t="s">
        <v>527</v>
      </c>
      <c r="BL269" s="3">
        <v>43964.493784722225</v>
      </c>
      <c r="BM269" t="s">
        <v>31</v>
      </c>
      <c r="BN269" t="s">
        <v>32</v>
      </c>
      <c r="BO269" t="s">
        <v>5076</v>
      </c>
      <c r="BP269" t="s">
        <v>5077</v>
      </c>
      <c r="BQ269" t="s">
        <v>826</v>
      </c>
      <c r="BR269" t="s">
        <v>28</v>
      </c>
      <c r="BS269" t="s">
        <v>28</v>
      </c>
      <c r="BT269" t="s">
        <v>44</v>
      </c>
      <c r="BU269" s="3">
        <v>43685.604212962964</v>
      </c>
      <c r="BV269" t="s">
        <v>803</v>
      </c>
      <c r="BW269" s="3">
        <v>43964.648442708334</v>
      </c>
      <c r="BX269" t="s">
        <v>5097</v>
      </c>
      <c r="CG269"/>
      <c r="CH269"/>
      <c r="CI269"/>
      <c r="CY269"/>
      <c r="DA269"/>
      <c r="DE269"/>
      <c r="DF269"/>
    </row>
    <row r="270" spans="1:110" x14ac:dyDescent="0.25">
      <c r="A270" s="1">
        <f>IF(Veg_Table[[#This Row],[VP_STATUS]]="Hold",0,IF(OR(AND(Veg_Table[[#This Row],[PRESCRIP]]="NW_No Work",Veg_Table[[#This Row],[VP_STATUS]]&lt;&gt;"No Work Required Under EVM"),AND(Veg_Table[[#This Row],[VP_STATUS]]="No Work Required Under EVM",Veg_Table[[#This Row],[PRESCRIP]]&lt;&gt;"NW_No Work")),1,0))</f>
        <v>0</v>
      </c>
      <c r="B270" s="1">
        <f>IF(Veg_Table[[#This Row],[SPECIES]]="",1,0)</f>
        <v>0</v>
      </c>
      <c r="C270" s="1">
        <f>IF(Veg_Table[[#This Row],[DIAMETER]]="",1,0)</f>
        <v>0</v>
      </c>
      <c r="D270" s="1">
        <f>IF(Veg_Table[[#This Row],[HEIGHT]]="",1,0)</f>
        <v>0</v>
      </c>
      <c r="E27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270" s="1">
        <f>IF(AND(Veg_Table[[#This Row],[TAT_RESULT]]="ABATE",Veg_Table[[#This Row],[PRESCRIP]]="NW_No Work"),1,0)</f>
        <v>0</v>
      </c>
      <c r="G270" s="1">
        <f>IF(OR(Veg_Table[[#This Row],[Prescription R-Scale]]="NA",Veg_Table[[#This Row],[Diameter R-Scale]]="NA"),0,IF(Veg_Table[[#This Row],[Diameter R-Scale]]&lt;&gt;Veg_Table[[#This Row],[Prescription R-Scale]],1,0))</f>
        <v>0</v>
      </c>
      <c r="H270" s="1">
        <f>IF(OR(AND(Veg_Table[[#This Row],[PRESCRIP]]="BC_Br Rmv", Veg_Table[[#This Row],[WOOD_MAN]]&lt;&gt;"Not Needed"),AND(Veg_Table[[#This Row],[PRESCRIP]]="BCS_Br Rmv+Trt", Veg_Table[[#This Row],[WOOD_MAN]]&lt;&gt;"Not Needed")),1,0)</f>
        <v>1</v>
      </c>
      <c r="I270" s="1">
        <f ca="1">IF(AND(Veg_Table[[#This Row],[Prescription_Changed]]="Yes",Veg_Table[[#This Row],[TAT_RESULT]]=""),1,0)</f>
        <v>0</v>
      </c>
      <c r="J270" s="1">
        <f ca="1">SUM(Veg_Table[[#This Row],[Prescription and Status do not match]:[Prescription_Edited_And_TAT_Is_Blank]])</f>
        <v>1</v>
      </c>
      <c r="K270" s="1">
        <f ca="1">IF(Veg_Table[[#This Row],[Sum of Errors]]&gt;0,1,0)</f>
        <v>1</v>
      </c>
      <c r="L270" s="1">
        <f>1</f>
        <v>1</v>
      </c>
      <c r="M270"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Brush</v>
      </c>
      <c r="N270" s="1" t="str">
        <f>IF(OR(MID(Veg_Table[[#This Row],[PRESCRIP]],2,1)="1",MID(Veg_Table[[#This Row],[PRESCRIP]],2,1)="2",MID(Veg_Table[[#This Row],[PRESCRIP]],2,1)="3",MID(Veg_Table[[#This Row],[PRESCRIP]],2,1)="4"),_xlfn.NUMBERVALUE(MID(Veg_Table[[#This Row],[PRESCRIP]],2,1)),"NA")</f>
        <v>NA</v>
      </c>
      <c r="O270" s="1">
        <f>WEEKNUM(Veg_Table[[#This Row],[EVM_LAST_EDITED_Day]],2)</f>
        <v>20</v>
      </c>
      <c r="P270" s="25">
        <f>IFERROR(DATE(YEAR(Veg_Table[[#This Row],[EVM_LAST_EDITED2]]),MONTH(Veg_Table[[#This Row],[EVM_LAST_EDITED2]]),DAY(Veg_Table[[#This Row],[EVM_LAST_EDITED2]])),DATE(2019,1,1))</f>
        <v>43964</v>
      </c>
      <c r="Q270" s="3">
        <f>VALUE(SUBSTITUTE(Veg_Table[[#This Row],[EVM_LAST_EDITED]],",",""))</f>
        <v>43964.501157407401</v>
      </c>
      <c r="R270" s="1" t="str">
        <f>_xlfn.IFNA(IF(Veg_Table[[#This Row],[EVM_LAST_EDITOR]]="","zBlank EVM Last Editor",VLOOKUP(Veg_Table[[#This Row],[EVM_LAST_EDITOR]],Roster_Table[#All],4,FALSE)),"zAWRR Not in Roster")</f>
        <v>FCO</v>
      </c>
      <c r="S270" s="1" t="str">
        <f>_xlfn.IFNA(IF(Veg_Table[[#This Row],[EVM_LAST_EDITOR]]="","zBlank EVM Last Editor",VLOOKUP(Veg_Table[[#This Row],[EVM_LAST_EDITOR]],Roster_Table[#All],16,FALSE)),"zCompany_AWRR not in Roster")</f>
        <v>FCO_Forester’s Co-op</v>
      </c>
      <c r="T270" s="2">
        <f>IFERROR(DATE(YEAR(Veg_Table[[#This Row],[Created2]]),MONTH(Veg_Table[[#This Row],[Created2]]),DAY(Veg_Table[[#This Row],[Created2]])),DATE(2019,1,1))</f>
        <v>43724</v>
      </c>
      <c r="U270" s="3">
        <f>VALUE(SUBSTITUTE(Veg_Table[[#This Row],[Created]],",",""))</f>
        <v>43724.429050925901</v>
      </c>
      <c r="V270" s="3" t="str">
        <f ca="1">IFERROR(_xlfn.IFNA(CELL("contents",INDIRECT(_xlfn.CONCAT("Veg_Table_Production_Data!",ADDRESS(MATCH(_xlfn.MAXIFS(#REF!,#REF!,"="&amp;Veg_Table[[#This Row],[AUTO_ID]],#REF!,"&lt;"&amp;Veg_Table[[#This Row],[EVM_LAST_EDITED_Day]]),#REF!,0),COLUMN(#REF!),4,1,)))),""),"")</f>
        <v/>
      </c>
      <c r="W270" s="3" t="str">
        <f ca="1">IF(Veg_Table[[#This Row],[Previous_Prescription]]="","No",IF(Veg_Table[[#This Row],[Previous_Prescription]]=Veg_Table[[#This Row],[PRESCRIP]],"No","Yes"))</f>
        <v>No</v>
      </c>
      <c r="X270" s="3" t="str">
        <f>IF(Veg_Table[[#This Row],[EVM_LAST_EDITED_Day]]=Veg_Table[[#This Row],[Created_Day]],"New","Old")</f>
        <v>Old</v>
      </c>
      <c r="Y270" s="1">
        <f>IFERROR(IF(FIND("delete",LOWER(Veg_Table[[#This Row],[PI_COMMENTS]]))&gt;=1,1,0),0)</f>
        <v>0</v>
      </c>
      <c r="Z270" s="1" t="str">
        <f>_xlfn.IFNA(IF(Veg_Table[[#This Row],[EVM_LAST_EDITOR]]="","Yes",VLOOKUP(Veg_Table[[#This Row],[EVM_LAST_EDITOR]],Roster_Table[#All],15,FALSE)),"Yes")</f>
        <v>Yes</v>
      </c>
      <c r="AA27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70" s="1" t="str">
        <f>_xlfn.IFNA(VLOOKUP(Veg_Table[[#This Row],[EVM_LAST_EDITOR]],Roster_Table[#All],3,FALSE),"zAWRR Not in Roster")</f>
        <v>Sierra</v>
      </c>
      <c r="AC270" s="1" t="str">
        <f>_xlfn.IFNA(VLOOKUP(Veg_Table[[#This Row],[EVM_LAST_EDITOR]],Roster_Table[#All],2,FALSE),"zAWRR Not in Roster")</f>
        <v>Monroe</v>
      </c>
      <c r="AD270" s="1" t="str">
        <f>IF(_xlfn.CONCAT(Veg_Table[[#This Row],[First_Name]]," ",Veg_Table[[#This Row],[Last_Name]])="zAWRR Not in Roster zAWRR Not in Roster","zAWRR Not in Roster",_xlfn.CONCAT(Veg_Table[[#This Row],[First_Name]]," ",Veg_Table[[#This Row],[Last_Name]]))</f>
        <v>Sierra Monroe</v>
      </c>
      <c r="AE270">
        <v>1761509</v>
      </c>
      <c r="AF270" t="s">
        <v>5090</v>
      </c>
      <c r="AG270" t="s">
        <v>30</v>
      </c>
      <c r="AH270" t="s">
        <v>5085</v>
      </c>
      <c r="AI270" t="s">
        <v>5091</v>
      </c>
      <c r="AJ270" t="s">
        <v>36</v>
      </c>
      <c r="AL270" t="s">
        <v>822</v>
      </c>
      <c r="AM270" t="s">
        <v>49</v>
      </c>
      <c r="AN270" t="s">
        <v>25</v>
      </c>
      <c r="AO270" t="s">
        <v>25</v>
      </c>
      <c r="AP270">
        <v>3</v>
      </c>
      <c r="AQ270">
        <v>20</v>
      </c>
      <c r="AR270" t="s">
        <v>517</v>
      </c>
      <c r="AS270" t="s">
        <v>50</v>
      </c>
      <c r="AT270" t="s">
        <v>515</v>
      </c>
      <c r="AU270" t="s">
        <v>25</v>
      </c>
      <c r="AV270" t="s">
        <v>512</v>
      </c>
      <c r="AW270" t="s">
        <v>5092</v>
      </c>
      <c r="AZ270"/>
      <c r="BB270" s="4"/>
      <c r="BD270" t="s">
        <v>29</v>
      </c>
      <c r="BI270" s="3"/>
      <c r="BJ270" t="s">
        <v>417</v>
      </c>
      <c r="BK270" s="30" t="s">
        <v>518</v>
      </c>
      <c r="BL270" s="3">
        <v>43964.501157407409</v>
      </c>
      <c r="BM270" t="s">
        <v>31</v>
      </c>
      <c r="BN270" t="s">
        <v>32</v>
      </c>
      <c r="BO270" t="s">
        <v>5087</v>
      </c>
      <c r="BP270" t="s">
        <v>5088</v>
      </c>
      <c r="BQ270" t="s">
        <v>826</v>
      </c>
      <c r="BR270" t="s">
        <v>28</v>
      </c>
      <c r="BS270" t="s">
        <v>28</v>
      </c>
      <c r="BT270" t="s">
        <v>880</v>
      </c>
      <c r="BU270" s="3">
        <v>43724.429050925923</v>
      </c>
      <c r="BV270" t="s">
        <v>803</v>
      </c>
      <c r="BW270" s="3">
        <v>43964.648442708334</v>
      </c>
      <c r="BX270" t="s">
        <v>5093</v>
      </c>
      <c r="CG270"/>
      <c r="CH270"/>
      <c r="CI270"/>
      <c r="CY270"/>
      <c r="DA270"/>
      <c r="DE270"/>
      <c r="DF270"/>
    </row>
    <row r="271" spans="1:110" x14ac:dyDescent="0.25">
      <c r="A271" s="1">
        <f>IF(Veg_Table[[#This Row],[VP_STATUS]]="Hold",0,IF(OR(AND(Veg_Table[[#This Row],[PRESCRIP]]="NW_No Work",Veg_Table[[#This Row],[VP_STATUS]]&lt;&gt;"No Work Required Under EVM"),AND(Veg_Table[[#This Row],[VP_STATUS]]="No Work Required Under EVM",Veg_Table[[#This Row],[PRESCRIP]]&lt;&gt;"NW_No Work")),1,0))</f>
        <v>0</v>
      </c>
      <c r="B271" s="1">
        <f>IF(Veg_Table[[#This Row],[SPECIES]]="",1,0)</f>
        <v>0</v>
      </c>
      <c r="C271" s="1">
        <f>IF(Veg_Table[[#This Row],[DIAMETER]]="",1,0)</f>
        <v>0</v>
      </c>
      <c r="D271" s="1">
        <f>IF(Veg_Table[[#This Row],[HEIGHT]]="",1,0)</f>
        <v>0</v>
      </c>
      <c r="E27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271" s="1">
        <f>IF(AND(Veg_Table[[#This Row],[TAT_RESULT]]="ABATE",Veg_Table[[#This Row],[PRESCRIP]]="NW_No Work"),1,0)</f>
        <v>0</v>
      </c>
      <c r="G271" s="1">
        <f>IF(OR(Veg_Table[[#This Row],[Prescription R-Scale]]="NA",Veg_Table[[#This Row],[Diameter R-Scale]]="NA"),0,IF(Veg_Table[[#This Row],[Diameter R-Scale]]&lt;&gt;Veg_Table[[#This Row],[Prescription R-Scale]],1,0))</f>
        <v>0</v>
      </c>
      <c r="H271" s="1">
        <f>IF(OR(AND(Veg_Table[[#This Row],[PRESCRIP]]="BC_Br Rmv", Veg_Table[[#This Row],[WOOD_MAN]]&lt;&gt;"Not Needed"),AND(Veg_Table[[#This Row],[PRESCRIP]]="BCS_Br Rmv+Trt", Veg_Table[[#This Row],[WOOD_MAN]]&lt;&gt;"Not Needed")),1,0)</f>
        <v>1</v>
      </c>
      <c r="I271" s="1">
        <f ca="1">IF(AND(Veg_Table[[#This Row],[Prescription_Changed]]="Yes",Veg_Table[[#This Row],[TAT_RESULT]]=""),1,0)</f>
        <v>0</v>
      </c>
      <c r="J271" s="1">
        <f ca="1">SUM(Veg_Table[[#This Row],[Prescription and Status do not match]:[Prescription_Edited_And_TAT_Is_Blank]])</f>
        <v>1</v>
      </c>
      <c r="K271" s="1">
        <f ca="1">IF(Veg_Table[[#This Row],[Sum of Errors]]&gt;0,1,0)</f>
        <v>1</v>
      </c>
      <c r="L271" s="1">
        <f>1</f>
        <v>1</v>
      </c>
      <c r="M271"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Brush</v>
      </c>
      <c r="N271" s="1" t="str">
        <f>IF(OR(MID(Veg_Table[[#This Row],[PRESCRIP]],2,1)="1",MID(Veg_Table[[#This Row],[PRESCRIP]],2,1)="2",MID(Veg_Table[[#This Row],[PRESCRIP]],2,1)="3",MID(Veg_Table[[#This Row],[PRESCRIP]],2,1)="4"),_xlfn.NUMBERVALUE(MID(Veg_Table[[#This Row],[PRESCRIP]],2,1)),"NA")</f>
        <v>NA</v>
      </c>
      <c r="O271" s="1">
        <f>WEEKNUM(Veg_Table[[#This Row],[EVM_LAST_EDITED_Day]],2)</f>
        <v>20</v>
      </c>
      <c r="P271" s="25">
        <f>IFERROR(DATE(YEAR(Veg_Table[[#This Row],[EVM_LAST_EDITED2]]),MONTH(Veg_Table[[#This Row],[EVM_LAST_EDITED2]]),DAY(Veg_Table[[#This Row],[EVM_LAST_EDITED2]])),DATE(2019,1,1))</f>
        <v>43964</v>
      </c>
      <c r="Q271" s="3">
        <f>VALUE(SUBSTITUTE(Veg_Table[[#This Row],[EVM_LAST_EDITED]],",",""))</f>
        <v>43964.501689814802</v>
      </c>
      <c r="R271" s="1" t="str">
        <f>_xlfn.IFNA(IF(Veg_Table[[#This Row],[EVM_LAST_EDITOR]]="","zBlank EVM Last Editor",VLOOKUP(Veg_Table[[#This Row],[EVM_LAST_EDITOR]],Roster_Table[#All],4,FALSE)),"zAWRR Not in Roster")</f>
        <v>FCO</v>
      </c>
      <c r="S271" s="1" t="str">
        <f>_xlfn.IFNA(IF(Veg_Table[[#This Row],[EVM_LAST_EDITOR]]="","zBlank EVM Last Editor",VLOOKUP(Veg_Table[[#This Row],[EVM_LAST_EDITOR]],Roster_Table[#All],16,FALSE)),"zCompany_AWRR not in Roster")</f>
        <v>FCO_Forester’s Co-op</v>
      </c>
      <c r="T271" s="2">
        <f>IFERROR(DATE(YEAR(Veg_Table[[#This Row],[Created2]]),MONTH(Veg_Table[[#This Row],[Created2]]),DAY(Veg_Table[[#This Row],[Created2]])),DATE(2019,1,1))</f>
        <v>43724</v>
      </c>
      <c r="U271" s="3">
        <f>VALUE(SUBSTITUTE(Veg_Table[[#This Row],[Created]],",",""))</f>
        <v>43724.430659722202</v>
      </c>
      <c r="V271" s="3" t="str">
        <f ca="1">IFERROR(_xlfn.IFNA(CELL("contents",INDIRECT(_xlfn.CONCAT("Veg_Table_Production_Data!",ADDRESS(MATCH(_xlfn.MAXIFS(#REF!,#REF!,"="&amp;Veg_Table[[#This Row],[AUTO_ID]],#REF!,"&lt;"&amp;Veg_Table[[#This Row],[EVM_LAST_EDITED_Day]]),#REF!,0),COLUMN(#REF!),4,1,)))),""),"")</f>
        <v/>
      </c>
      <c r="W271" s="3" t="str">
        <f ca="1">IF(Veg_Table[[#This Row],[Previous_Prescription]]="","No",IF(Veg_Table[[#This Row],[Previous_Prescription]]=Veg_Table[[#This Row],[PRESCRIP]],"No","Yes"))</f>
        <v>No</v>
      </c>
      <c r="X271" s="3" t="str">
        <f>IF(Veg_Table[[#This Row],[EVM_LAST_EDITED_Day]]=Veg_Table[[#This Row],[Created_Day]],"New","Old")</f>
        <v>Old</v>
      </c>
      <c r="Y271" s="1">
        <f>IFERROR(IF(FIND("delete",LOWER(Veg_Table[[#This Row],[PI_COMMENTS]]))&gt;=1,1,0),0)</f>
        <v>0</v>
      </c>
      <c r="Z271" s="1" t="str">
        <f>_xlfn.IFNA(IF(Veg_Table[[#This Row],[EVM_LAST_EDITOR]]="","Yes",VLOOKUP(Veg_Table[[#This Row],[EVM_LAST_EDITOR]],Roster_Table[#All],15,FALSE)),"Yes")</f>
        <v>Yes</v>
      </c>
      <c r="AA27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71" s="1" t="str">
        <f>_xlfn.IFNA(VLOOKUP(Veg_Table[[#This Row],[EVM_LAST_EDITOR]],Roster_Table[#All],3,FALSE),"zAWRR Not in Roster")</f>
        <v>Sierra</v>
      </c>
      <c r="AC271" s="1" t="str">
        <f>_xlfn.IFNA(VLOOKUP(Veg_Table[[#This Row],[EVM_LAST_EDITOR]],Roster_Table[#All],2,FALSE),"zAWRR Not in Roster")</f>
        <v>Monroe</v>
      </c>
      <c r="AD271" s="1" t="str">
        <f>IF(_xlfn.CONCAT(Veg_Table[[#This Row],[First_Name]]," ",Veg_Table[[#This Row],[Last_Name]])="zAWRR Not in Roster zAWRR Not in Roster","zAWRR Not in Roster",_xlfn.CONCAT(Veg_Table[[#This Row],[First_Name]]," ",Veg_Table[[#This Row],[Last_Name]]))</f>
        <v>Sierra Monroe</v>
      </c>
      <c r="AE271">
        <v>1761510</v>
      </c>
      <c r="AF271" t="s">
        <v>5084</v>
      </c>
      <c r="AG271" t="s">
        <v>30</v>
      </c>
      <c r="AH271" t="s">
        <v>5085</v>
      </c>
      <c r="AI271" t="s">
        <v>5074</v>
      </c>
      <c r="AJ271" t="s">
        <v>36</v>
      </c>
      <c r="AL271" t="s">
        <v>822</v>
      </c>
      <c r="AM271" t="s">
        <v>49</v>
      </c>
      <c r="AN271" t="s">
        <v>25</v>
      </c>
      <c r="AO271" t="s">
        <v>25</v>
      </c>
      <c r="AP271">
        <v>3</v>
      </c>
      <c r="AQ271">
        <v>15</v>
      </c>
      <c r="AS271" t="s">
        <v>50</v>
      </c>
      <c r="AT271" t="s">
        <v>515</v>
      </c>
      <c r="AU271" t="s">
        <v>25</v>
      </c>
      <c r="AW271" t="s">
        <v>5086</v>
      </c>
      <c r="AZ271"/>
      <c r="BB271" s="4"/>
      <c r="BD271" t="s">
        <v>29</v>
      </c>
      <c r="BI271" s="3"/>
      <c r="BJ271" t="s">
        <v>417</v>
      </c>
      <c r="BK271" s="30" t="s">
        <v>518</v>
      </c>
      <c r="BL271" s="3">
        <v>43964.501689814817</v>
      </c>
      <c r="BM271" t="s">
        <v>31</v>
      </c>
      <c r="BN271" t="s">
        <v>32</v>
      </c>
      <c r="BO271" t="s">
        <v>5087</v>
      </c>
      <c r="BP271" t="s">
        <v>5088</v>
      </c>
      <c r="BQ271" t="s">
        <v>826</v>
      </c>
      <c r="BR271" t="s">
        <v>28</v>
      </c>
      <c r="BS271" t="s">
        <v>28</v>
      </c>
      <c r="BT271" t="s">
        <v>880</v>
      </c>
      <c r="BU271" s="3">
        <v>43724.430659722224</v>
      </c>
      <c r="BV271" t="s">
        <v>803</v>
      </c>
      <c r="BW271" s="3">
        <v>43964.648442708334</v>
      </c>
      <c r="BX271" t="s">
        <v>5089</v>
      </c>
      <c r="CG271"/>
      <c r="CH271"/>
      <c r="CI271"/>
      <c r="CY271"/>
      <c r="DA271"/>
      <c r="DE271"/>
      <c r="DF271"/>
    </row>
    <row r="272" spans="1:110" x14ac:dyDescent="0.25">
      <c r="A272" s="1">
        <f>IF(Veg_Table[[#This Row],[VP_STATUS]]="Hold",0,IF(OR(AND(Veg_Table[[#This Row],[PRESCRIP]]="NW_No Work",Veg_Table[[#This Row],[VP_STATUS]]&lt;&gt;"No Work Required Under EVM"),AND(Veg_Table[[#This Row],[VP_STATUS]]="No Work Required Under EVM",Veg_Table[[#This Row],[PRESCRIP]]&lt;&gt;"NW_No Work")),1,0))</f>
        <v>0</v>
      </c>
      <c r="B272" s="1">
        <f>IF(Veg_Table[[#This Row],[SPECIES]]="",1,0)</f>
        <v>0</v>
      </c>
      <c r="C272" s="1">
        <f>IF(Veg_Table[[#This Row],[DIAMETER]]="",1,0)</f>
        <v>0</v>
      </c>
      <c r="D272" s="1">
        <f>IF(Veg_Table[[#This Row],[HEIGHT]]="",1,0)</f>
        <v>0</v>
      </c>
      <c r="E27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72" s="1">
        <f>IF(AND(Veg_Table[[#This Row],[TAT_RESULT]]="ABATE",Veg_Table[[#This Row],[PRESCRIP]]="NW_No Work"),1,0)</f>
        <v>0</v>
      </c>
      <c r="G272" s="1">
        <f>IF(OR(Veg_Table[[#This Row],[Prescription R-Scale]]="NA",Veg_Table[[#This Row],[Diameter R-Scale]]="NA"),0,IF(Veg_Table[[#This Row],[Diameter R-Scale]]&lt;&gt;Veg_Table[[#This Row],[Prescription R-Scale]],1,0))</f>
        <v>0</v>
      </c>
      <c r="H272" s="1">
        <f>IF(OR(AND(Veg_Table[[#This Row],[PRESCRIP]]="BC_Br Rmv", Veg_Table[[#This Row],[WOOD_MAN]]&lt;&gt;"Not Needed"),AND(Veg_Table[[#This Row],[PRESCRIP]]="BCS_Br Rmv+Trt", Veg_Table[[#This Row],[WOOD_MAN]]&lt;&gt;"Not Needed")),1,0)</f>
        <v>0</v>
      </c>
      <c r="I272" s="1">
        <f ca="1">IF(AND(Veg_Table[[#This Row],[Prescription_Changed]]="Yes",Veg_Table[[#This Row],[TAT_RESULT]]=""),1,0)</f>
        <v>0</v>
      </c>
      <c r="J272" s="1">
        <f ca="1">SUM(Veg_Table[[#This Row],[Prescription and Status do not match]:[Prescription_Edited_And_TAT_Is_Blank]])</f>
        <v>1</v>
      </c>
      <c r="K272" s="1">
        <f ca="1">IF(Veg_Table[[#This Row],[Sum of Errors]]&gt;0,1,0)</f>
        <v>1</v>
      </c>
      <c r="L272" s="1">
        <f>1</f>
        <v>1</v>
      </c>
      <c r="M27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272" s="1">
        <f>IF(OR(MID(Veg_Table[[#This Row],[PRESCRIP]],2,1)="1",MID(Veg_Table[[#This Row],[PRESCRIP]],2,1)="2",MID(Veg_Table[[#This Row],[PRESCRIP]],2,1)="3",MID(Veg_Table[[#This Row],[PRESCRIP]],2,1)="4"),_xlfn.NUMBERVALUE(MID(Veg_Table[[#This Row],[PRESCRIP]],2,1)),"NA")</f>
        <v>1</v>
      </c>
      <c r="O272" s="1">
        <f>WEEKNUM(Veg_Table[[#This Row],[EVM_LAST_EDITED_Day]],2)</f>
        <v>20</v>
      </c>
      <c r="P272" s="25">
        <f>IFERROR(DATE(YEAR(Veg_Table[[#This Row],[EVM_LAST_EDITED2]]),MONTH(Veg_Table[[#This Row],[EVM_LAST_EDITED2]]),DAY(Veg_Table[[#This Row],[EVM_LAST_EDITED2]])),DATE(2019,1,1))</f>
        <v>43964</v>
      </c>
      <c r="Q272" s="3">
        <f>VALUE(SUBSTITUTE(Veg_Table[[#This Row],[EVM_LAST_EDITED]],",",""))</f>
        <v>43964.509298530102</v>
      </c>
      <c r="R272" s="1" t="str">
        <f>_xlfn.IFNA(IF(Veg_Table[[#This Row],[EVM_LAST_EDITOR]]="","zBlank EVM Last Editor",VLOOKUP(Veg_Table[[#This Row],[EVM_LAST_EDITOR]],Roster_Table[#All],4,FALSE)),"zAWRR Not in Roster")</f>
        <v>zAWRR Not in Roster</v>
      </c>
      <c r="S272" s="1" t="str">
        <f>_xlfn.IFNA(IF(Veg_Table[[#This Row],[EVM_LAST_EDITOR]]="","zBlank EVM Last Editor",VLOOKUP(Veg_Table[[#This Row],[EVM_LAST_EDITOR]],Roster_Table[#All],16,FALSE)),"zCompany_AWRR not in Roster")</f>
        <v>zCompany_AWRR not in Roster</v>
      </c>
      <c r="T272" s="2">
        <f>IFERROR(DATE(YEAR(Veg_Table[[#This Row],[Created2]]),MONTH(Veg_Table[[#This Row],[Created2]]),DAY(Veg_Table[[#This Row],[Created2]])),DATE(2019,1,1))</f>
        <v>0</v>
      </c>
      <c r="U272" s="3">
        <f>VALUE(SUBSTITUTE(Veg_Table[[#This Row],[Created]],",",""))</f>
        <v>0.70833333333333304</v>
      </c>
      <c r="V272" s="3" t="str">
        <f ca="1">IFERROR(_xlfn.IFNA(CELL("contents",INDIRECT(_xlfn.CONCAT("Veg_Table_Production_Data!",ADDRESS(MATCH(_xlfn.MAXIFS(#REF!,#REF!,"="&amp;Veg_Table[[#This Row],[AUTO_ID]],#REF!,"&lt;"&amp;Veg_Table[[#This Row],[EVM_LAST_EDITED_Day]]),#REF!,0),COLUMN(#REF!),4,1,)))),""),"")</f>
        <v/>
      </c>
      <c r="W272" s="3" t="str">
        <f ca="1">IF(Veg_Table[[#This Row],[Previous_Prescription]]="","No",IF(Veg_Table[[#This Row],[Previous_Prescription]]=Veg_Table[[#This Row],[PRESCRIP]],"No","Yes"))</f>
        <v>No</v>
      </c>
      <c r="X272" s="3" t="str">
        <f>IF(Veg_Table[[#This Row],[EVM_LAST_EDITED_Day]]=Veg_Table[[#This Row],[Created_Day]],"New","Old")</f>
        <v>Old</v>
      </c>
      <c r="Y272" s="1">
        <f>IFERROR(IF(FIND("delete",LOWER(Veg_Table[[#This Row],[PI_COMMENTS]]))&gt;=1,1,0),0)</f>
        <v>0</v>
      </c>
      <c r="Z272" s="1" t="str">
        <f>_xlfn.IFNA(IF(Veg_Table[[#This Row],[EVM_LAST_EDITOR]]="","Yes",VLOOKUP(Veg_Table[[#This Row],[EVM_LAST_EDITOR]],Roster_Table[#All],15,FALSE)),"Yes")</f>
        <v>Yes</v>
      </c>
      <c r="AA27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72" s="1" t="str">
        <f>_xlfn.IFNA(VLOOKUP(Veg_Table[[#This Row],[EVM_LAST_EDITOR]],Roster_Table[#All],3,FALSE),"zAWRR Not in Roster")</f>
        <v>zAWRR Not in Roster</v>
      </c>
      <c r="AC272" s="1" t="str">
        <f>_xlfn.IFNA(VLOOKUP(Veg_Table[[#This Row],[EVM_LAST_EDITOR]],Roster_Table[#All],2,FALSE),"zAWRR Not in Roster")</f>
        <v>zAWRR Not in Roster</v>
      </c>
      <c r="AD272" s="1" t="str">
        <f>IF(_xlfn.CONCAT(Veg_Table[[#This Row],[First_Name]]," ",Veg_Table[[#This Row],[Last_Name]])="zAWRR Not in Roster zAWRR Not in Roster","zAWRR Not in Roster",_xlfn.CONCAT(Veg_Table[[#This Row],[First_Name]]," ",Veg_Table[[#This Row],[Last_Name]]))</f>
        <v>zAWRR Not in Roster</v>
      </c>
      <c r="AE272">
        <v>1758807</v>
      </c>
      <c r="AF272" t="s">
        <v>2056</v>
      </c>
      <c r="AG272" t="s">
        <v>30</v>
      </c>
      <c r="AH272" t="s">
        <v>775</v>
      </c>
      <c r="AI272" t="s">
        <v>1218</v>
      </c>
      <c r="AJ272" t="s">
        <v>820</v>
      </c>
      <c r="AK272" t="s">
        <v>28</v>
      </c>
      <c r="AL272" t="s">
        <v>368</v>
      </c>
      <c r="AM272" t="s">
        <v>34</v>
      </c>
      <c r="AN272" t="s">
        <v>25</v>
      </c>
      <c r="AO272" t="s">
        <v>25</v>
      </c>
      <c r="AP272">
        <v>6</v>
      </c>
      <c r="AQ272">
        <v>45</v>
      </c>
      <c r="AR272" t="s">
        <v>28</v>
      </c>
      <c r="AS272" t="s">
        <v>45</v>
      </c>
      <c r="AT272" t="s">
        <v>515</v>
      </c>
      <c r="AU272" t="s">
        <v>25</v>
      </c>
      <c r="AV272" t="s">
        <v>28</v>
      </c>
      <c r="AW272" t="s">
        <v>2057</v>
      </c>
      <c r="AX272" t="s">
        <v>534</v>
      </c>
      <c r="AY272" t="s">
        <v>28</v>
      </c>
      <c r="AZ272">
        <v>5650718</v>
      </c>
      <c r="BA272" t="s">
        <v>45</v>
      </c>
      <c r="BB272" s="4">
        <v>43929.464248587959</v>
      </c>
      <c r="BC272" t="s">
        <v>1774</v>
      </c>
      <c r="BD272" t="s">
        <v>29</v>
      </c>
      <c r="BE272" t="s">
        <v>25</v>
      </c>
      <c r="BF272" t="s">
        <v>513</v>
      </c>
      <c r="BG272" t="s">
        <v>534</v>
      </c>
      <c r="BH272" t="s">
        <v>28</v>
      </c>
      <c r="BI272" s="3">
        <v>43964.509234178244</v>
      </c>
      <c r="BJ272" t="s">
        <v>1305</v>
      </c>
      <c r="BK272" s="30" t="s">
        <v>1293</v>
      </c>
      <c r="BL272" s="3">
        <v>43964.509298530094</v>
      </c>
      <c r="BM272" t="s">
        <v>31</v>
      </c>
      <c r="BN272" t="s">
        <v>32</v>
      </c>
      <c r="BO272" t="s">
        <v>1300</v>
      </c>
      <c r="BP272" t="s">
        <v>1301</v>
      </c>
      <c r="BQ272" t="s">
        <v>826</v>
      </c>
      <c r="BR272" t="s">
        <v>28</v>
      </c>
      <c r="BS272" t="s">
        <v>28</v>
      </c>
      <c r="BT272" t="s">
        <v>209</v>
      </c>
      <c r="BU272" s="3">
        <v>0.70833333333333326</v>
      </c>
      <c r="BV272" t="s">
        <v>803</v>
      </c>
      <c r="BW272" s="3">
        <v>43964.565298159723</v>
      </c>
      <c r="BX272" t="s">
        <v>2058</v>
      </c>
      <c r="CG272"/>
      <c r="CH272"/>
      <c r="CI272"/>
      <c r="CY272"/>
      <c r="DA272"/>
      <c r="DE272"/>
      <c r="DF272"/>
    </row>
    <row r="273" spans="1:110" x14ac:dyDescent="0.25">
      <c r="A273" s="1">
        <f>IF(Veg_Table[[#This Row],[VP_STATUS]]="Hold",0,IF(OR(AND(Veg_Table[[#This Row],[PRESCRIP]]="NW_No Work",Veg_Table[[#This Row],[VP_STATUS]]&lt;&gt;"No Work Required Under EVM"),AND(Veg_Table[[#This Row],[VP_STATUS]]="No Work Required Under EVM",Veg_Table[[#This Row],[PRESCRIP]]&lt;&gt;"NW_No Work")),1,0))</f>
        <v>0</v>
      </c>
      <c r="B273" s="1">
        <f>IF(Veg_Table[[#This Row],[SPECIES]]="",1,0)</f>
        <v>0</v>
      </c>
      <c r="C273" s="1">
        <f>IF(Veg_Table[[#This Row],[DIAMETER]]="",1,0)</f>
        <v>0</v>
      </c>
      <c r="D273" s="1">
        <f>IF(Veg_Table[[#This Row],[HEIGHT]]="",1,0)</f>
        <v>0</v>
      </c>
      <c r="E27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273" s="1">
        <f>IF(AND(Veg_Table[[#This Row],[TAT_RESULT]]="ABATE",Veg_Table[[#This Row],[PRESCRIP]]="NW_No Work"),1,0)</f>
        <v>0</v>
      </c>
      <c r="G273" s="1">
        <f>IF(OR(Veg_Table[[#This Row],[Prescription R-Scale]]="NA",Veg_Table[[#This Row],[Diameter R-Scale]]="NA"),0,IF(Veg_Table[[#This Row],[Diameter R-Scale]]&lt;&gt;Veg_Table[[#This Row],[Prescription R-Scale]],1,0))</f>
        <v>0</v>
      </c>
      <c r="H273" s="1">
        <f>IF(OR(AND(Veg_Table[[#This Row],[PRESCRIP]]="BC_Br Rmv", Veg_Table[[#This Row],[WOOD_MAN]]&lt;&gt;"Not Needed"),AND(Veg_Table[[#This Row],[PRESCRIP]]="BCS_Br Rmv+Trt", Veg_Table[[#This Row],[WOOD_MAN]]&lt;&gt;"Not Needed")),1,0)</f>
        <v>1</v>
      </c>
      <c r="I273" s="1">
        <f ca="1">IF(AND(Veg_Table[[#This Row],[Prescription_Changed]]="Yes",Veg_Table[[#This Row],[TAT_RESULT]]=""),1,0)</f>
        <v>0</v>
      </c>
      <c r="J273" s="1">
        <f ca="1">SUM(Veg_Table[[#This Row],[Prescription and Status do not match]:[Prescription_Edited_And_TAT_Is_Blank]])</f>
        <v>1</v>
      </c>
      <c r="K273" s="1">
        <f ca="1">IF(Veg_Table[[#This Row],[Sum of Errors]]&gt;0,1,0)</f>
        <v>1</v>
      </c>
      <c r="L273" s="1">
        <f>1</f>
        <v>1</v>
      </c>
      <c r="M273"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273" s="1" t="str">
        <f>IF(OR(MID(Veg_Table[[#This Row],[PRESCRIP]],2,1)="1",MID(Veg_Table[[#This Row],[PRESCRIP]],2,1)="2",MID(Veg_Table[[#This Row],[PRESCRIP]],2,1)="3",MID(Veg_Table[[#This Row],[PRESCRIP]],2,1)="4"),_xlfn.NUMBERVALUE(MID(Veg_Table[[#This Row],[PRESCRIP]],2,1)),"NA")</f>
        <v>NA</v>
      </c>
      <c r="O273" s="1">
        <f>WEEKNUM(Veg_Table[[#This Row],[EVM_LAST_EDITED_Day]],2)</f>
        <v>20</v>
      </c>
      <c r="P273" s="25">
        <f>IFERROR(DATE(YEAR(Veg_Table[[#This Row],[EVM_LAST_EDITED2]]),MONTH(Veg_Table[[#This Row],[EVM_LAST_EDITED2]]),DAY(Veg_Table[[#This Row],[EVM_LAST_EDITED2]])),DATE(2019,1,1))</f>
        <v>43964</v>
      </c>
      <c r="Q273" s="3">
        <f>VALUE(SUBSTITUTE(Veg_Table[[#This Row],[EVM_LAST_EDITED]],",",""))</f>
        <v>43964.547974537003</v>
      </c>
      <c r="R273" s="1" t="str">
        <f>_xlfn.IFNA(IF(Veg_Table[[#This Row],[EVM_LAST_EDITOR]]="","zBlank EVM Last Editor",VLOOKUP(Veg_Table[[#This Row],[EVM_LAST_EDITOR]],Roster_Table[#All],4,FALSE)),"zAWRR Not in Roster")</f>
        <v>FCO</v>
      </c>
      <c r="S273" s="1" t="str">
        <f>_xlfn.IFNA(IF(Veg_Table[[#This Row],[EVM_LAST_EDITOR]]="","zBlank EVM Last Editor",VLOOKUP(Veg_Table[[#This Row],[EVM_LAST_EDITOR]],Roster_Table[#All],16,FALSE)),"zCompany_AWRR not in Roster")</f>
        <v>FCO_Forester’s Co-op</v>
      </c>
      <c r="T273" s="2">
        <f>IFERROR(DATE(YEAR(Veg_Table[[#This Row],[Created2]]),MONTH(Veg_Table[[#This Row],[Created2]]),DAY(Veg_Table[[#This Row],[Created2]])),DATE(2019,1,1))</f>
        <v>43685</v>
      </c>
      <c r="U273" s="3">
        <f>VALUE(SUBSTITUTE(Veg_Table[[#This Row],[Created]],",",""))</f>
        <v>43685.593587962998</v>
      </c>
      <c r="V273" s="3" t="str">
        <f ca="1">IFERROR(_xlfn.IFNA(CELL("contents",INDIRECT(_xlfn.CONCAT("Veg_Table_Production_Data!",ADDRESS(MATCH(_xlfn.MAXIFS(#REF!,#REF!,"="&amp;Veg_Table[[#This Row],[AUTO_ID]],#REF!,"&lt;"&amp;Veg_Table[[#This Row],[EVM_LAST_EDITED_Day]]),#REF!,0),COLUMN(#REF!),4,1,)))),""),"")</f>
        <v/>
      </c>
      <c r="W273" s="3" t="str">
        <f ca="1">IF(Veg_Table[[#This Row],[Previous_Prescription]]="","No",IF(Veg_Table[[#This Row],[Previous_Prescription]]=Veg_Table[[#This Row],[PRESCRIP]],"No","Yes"))</f>
        <v>No</v>
      </c>
      <c r="X273" s="3" t="str">
        <f>IF(Veg_Table[[#This Row],[EVM_LAST_EDITED_Day]]=Veg_Table[[#This Row],[Created_Day]],"New","Old")</f>
        <v>Old</v>
      </c>
      <c r="Y273" s="1">
        <f>IFERROR(IF(FIND("delete",LOWER(Veg_Table[[#This Row],[PI_COMMENTS]]))&gt;=1,1,0),0)</f>
        <v>1</v>
      </c>
      <c r="Z273" s="1" t="str">
        <f>_xlfn.IFNA(IF(Veg_Table[[#This Row],[EVM_LAST_EDITOR]]="","Yes",VLOOKUP(Veg_Table[[#This Row],[EVM_LAST_EDITOR]],Roster_Table[#All],15,FALSE)),"Yes")</f>
        <v>Yes</v>
      </c>
      <c r="AA27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73" s="1" t="str">
        <f>_xlfn.IFNA(VLOOKUP(Veg_Table[[#This Row],[EVM_LAST_EDITOR]],Roster_Table[#All],3,FALSE),"zAWRR Not in Roster")</f>
        <v>Sandy</v>
      </c>
      <c r="AC273" s="1" t="str">
        <f>_xlfn.IFNA(VLOOKUP(Veg_Table[[#This Row],[EVM_LAST_EDITOR]],Roster_Table[#All],2,FALSE),"zAWRR Not in Roster")</f>
        <v>Frizzell</v>
      </c>
      <c r="AD273" s="1" t="str">
        <f>IF(_xlfn.CONCAT(Veg_Table[[#This Row],[First_Name]]," ",Veg_Table[[#This Row],[Last_Name]])="zAWRR Not in Roster zAWRR Not in Roster","zAWRR Not in Roster",_xlfn.CONCAT(Veg_Table[[#This Row],[First_Name]]," ",Veg_Table[[#This Row],[Last_Name]]))</f>
        <v>Sandy Frizzell</v>
      </c>
      <c r="AE273">
        <v>1749970</v>
      </c>
      <c r="AF273" t="s">
        <v>5072</v>
      </c>
      <c r="AG273" t="s">
        <v>30</v>
      </c>
      <c r="AH273" t="s">
        <v>5073</v>
      </c>
      <c r="AI273" t="s">
        <v>5074</v>
      </c>
      <c r="AJ273" t="s">
        <v>526</v>
      </c>
      <c r="AL273" t="s">
        <v>37</v>
      </c>
      <c r="AM273" t="s">
        <v>49</v>
      </c>
      <c r="AN273" t="s">
        <v>25</v>
      </c>
      <c r="AO273" t="s">
        <v>25</v>
      </c>
      <c r="AP273">
        <v>0</v>
      </c>
      <c r="AQ273">
        <v>15</v>
      </c>
      <c r="AS273" t="s">
        <v>50</v>
      </c>
      <c r="AT273" t="s">
        <v>522</v>
      </c>
      <c r="AU273" t="s">
        <v>25</v>
      </c>
      <c r="AW273" t="s">
        <v>5075</v>
      </c>
      <c r="AZ273"/>
      <c r="BB273" s="4"/>
      <c r="BD273" t="s">
        <v>29</v>
      </c>
      <c r="BI273" s="3"/>
      <c r="BJ273" t="s">
        <v>1579</v>
      </c>
      <c r="BK273" s="30" t="s">
        <v>527</v>
      </c>
      <c r="BL273" s="3">
        <v>43964.547974537039</v>
      </c>
      <c r="BM273" t="s">
        <v>31</v>
      </c>
      <c r="BN273" t="s">
        <v>32</v>
      </c>
      <c r="BO273" t="s">
        <v>5076</v>
      </c>
      <c r="BP273" t="s">
        <v>5077</v>
      </c>
      <c r="BQ273" t="s">
        <v>826</v>
      </c>
      <c r="BR273" t="s">
        <v>28</v>
      </c>
      <c r="BS273" t="s">
        <v>28</v>
      </c>
      <c r="BT273" t="s">
        <v>317</v>
      </c>
      <c r="BU273" s="3">
        <v>43685.593587962961</v>
      </c>
      <c r="BV273" t="s">
        <v>803</v>
      </c>
      <c r="BW273" s="3">
        <v>43964.648442708334</v>
      </c>
      <c r="BX273" t="s">
        <v>5078</v>
      </c>
      <c r="CG273"/>
      <c r="CH273"/>
      <c r="CI273"/>
      <c r="CY273"/>
      <c r="DA273"/>
      <c r="DE273"/>
      <c r="DF273"/>
    </row>
    <row r="274" spans="1:110" x14ac:dyDescent="0.25">
      <c r="A274" s="1">
        <f>IF(Veg_Table[[#This Row],[VP_STATUS]]="Hold",0,IF(OR(AND(Veg_Table[[#This Row],[PRESCRIP]]="NW_No Work",Veg_Table[[#This Row],[VP_STATUS]]&lt;&gt;"No Work Required Under EVM"),AND(Veg_Table[[#This Row],[VP_STATUS]]="No Work Required Under EVM",Veg_Table[[#This Row],[PRESCRIP]]&lt;&gt;"NW_No Work")),1,0))</f>
        <v>0</v>
      </c>
      <c r="B274" s="1">
        <f>IF(Veg_Table[[#This Row],[SPECIES]]="",1,0)</f>
        <v>0</v>
      </c>
      <c r="C274" s="1">
        <f>IF(Veg_Table[[#This Row],[DIAMETER]]="",1,0)</f>
        <v>0</v>
      </c>
      <c r="D274" s="1">
        <f>IF(Veg_Table[[#This Row],[HEIGHT]]="",1,0)</f>
        <v>0</v>
      </c>
      <c r="E27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74" s="1">
        <f>IF(AND(Veg_Table[[#This Row],[TAT_RESULT]]="ABATE",Veg_Table[[#This Row],[PRESCRIP]]="NW_No Work"),1,0)</f>
        <v>0</v>
      </c>
      <c r="G274" s="1">
        <f>IF(OR(Veg_Table[[#This Row],[Prescription R-Scale]]="NA",Veg_Table[[#This Row],[Diameter R-Scale]]="NA"),0,IF(Veg_Table[[#This Row],[Diameter R-Scale]]&lt;&gt;Veg_Table[[#This Row],[Prescription R-Scale]],1,0))</f>
        <v>0</v>
      </c>
      <c r="H274" s="1">
        <f>IF(OR(AND(Veg_Table[[#This Row],[PRESCRIP]]="BC_Br Rmv", Veg_Table[[#This Row],[WOOD_MAN]]&lt;&gt;"Not Needed"),AND(Veg_Table[[#This Row],[PRESCRIP]]="BCS_Br Rmv+Trt", Veg_Table[[#This Row],[WOOD_MAN]]&lt;&gt;"Not Needed")),1,0)</f>
        <v>0</v>
      </c>
      <c r="I274" s="1">
        <f ca="1">IF(AND(Veg_Table[[#This Row],[Prescription_Changed]]="Yes",Veg_Table[[#This Row],[TAT_RESULT]]=""),1,0)</f>
        <v>0</v>
      </c>
      <c r="J274" s="1">
        <f ca="1">SUM(Veg_Table[[#This Row],[Prescription and Status do not match]:[Prescription_Edited_And_TAT_Is_Blank]])</f>
        <v>1</v>
      </c>
      <c r="K274" s="1">
        <f ca="1">IF(Veg_Table[[#This Row],[Sum of Errors]]&gt;0,1,0)</f>
        <v>1</v>
      </c>
      <c r="L274" s="1">
        <f>1</f>
        <v>1</v>
      </c>
      <c r="M27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274" s="1">
        <f>IF(OR(MID(Veg_Table[[#This Row],[PRESCRIP]],2,1)="1",MID(Veg_Table[[#This Row],[PRESCRIP]],2,1)="2",MID(Veg_Table[[#This Row],[PRESCRIP]],2,1)="3",MID(Veg_Table[[#This Row],[PRESCRIP]],2,1)="4"),_xlfn.NUMBERVALUE(MID(Veg_Table[[#This Row],[PRESCRIP]],2,1)),"NA")</f>
        <v>1</v>
      </c>
      <c r="O274" s="1">
        <f>WEEKNUM(Veg_Table[[#This Row],[EVM_LAST_EDITED_Day]],2)</f>
        <v>20</v>
      </c>
      <c r="P274" s="25">
        <f>IFERROR(DATE(YEAR(Veg_Table[[#This Row],[EVM_LAST_EDITED2]]),MONTH(Veg_Table[[#This Row],[EVM_LAST_EDITED2]]),DAY(Veg_Table[[#This Row],[EVM_LAST_EDITED2]])),DATE(2019,1,1))</f>
        <v>43964</v>
      </c>
      <c r="Q274" s="3">
        <f>VALUE(SUBSTITUTE(Veg_Table[[#This Row],[EVM_LAST_EDITED]],",",""))</f>
        <v>43964.556374525499</v>
      </c>
      <c r="R274" s="1" t="str">
        <f>_xlfn.IFNA(IF(Veg_Table[[#This Row],[EVM_LAST_EDITOR]]="","zBlank EVM Last Editor",VLOOKUP(Veg_Table[[#This Row],[EVM_LAST_EDITOR]],Roster_Table[#All],4,FALSE)),"zAWRR Not in Roster")</f>
        <v>MFE</v>
      </c>
      <c r="S274" s="1" t="str">
        <f>_xlfn.IFNA(IF(Veg_Table[[#This Row],[EVM_LAST_EDITOR]]="","zBlank EVM Last Editor",VLOOKUP(Veg_Table[[#This Row],[EVM_LAST_EDITOR]],Roster_Table[#All],16,FALSE)),"zCompany_AWRR not in Roster")</f>
        <v>Not in Sierra Roster</v>
      </c>
      <c r="T274" s="2">
        <f>IFERROR(DATE(YEAR(Veg_Table[[#This Row],[Created2]]),MONTH(Veg_Table[[#This Row],[Created2]]),DAY(Veg_Table[[#This Row],[Created2]])),DATE(2019,1,1))</f>
        <v>43887</v>
      </c>
      <c r="U274" s="3">
        <f>VALUE(SUBSTITUTE(Veg_Table[[#This Row],[Created]],",",""))</f>
        <v>43887.624930555598</v>
      </c>
      <c r="V274" s="3" t="str">
        <f ca="1">IFERROR(_xlfn.IFNA(CELL("contents",INDIRECT(_xlfn.CONCAT("Veg_Table_Production_Data!",ADDRESS(MATCH(_xlfn.MAXIFS(#REF!,#REF!,"="&amp;Veg_Table[[#This Row],[AUTO_ID]],#REF!,"&lt;"&amp;Veg_Table[[#This Row],[EVM_LAST_EDITED_Day]]),#REF!,0),COLUMN(#REF!),4,1,)))),""),"")</f>
        <v/>
      </c>
      <c r="W274" s="3" t="str">
        <f ca="1">IF(Veg_Table[[#This Row],[Previous_Prescription]]="","No",IF(Veg_Table[[#This Row],[Previous_Prescription]]=Veg_Table[[#This Row],[PRESCRIP]],"No","Yes"))</f>
        <v>No</v>
      </c>
      <c r="X274" s="3" t="str">
        <f>IF(Veg_Table[[#This Row],[EVM_LAST_EDITED_Day]]=Veg_Table[[#This Row],[Created_Day]],"New","Old")</f>
        <v>Old</v>
      </c>
      <c r="Y274" s="1">
        <f>IFERROR(IF(FIND("delete",LOWER(Veg_Table[[#This Row],[PI_COMMENTS]]))&gt;=1,1,0),0)</f>
        <v>0</v>
      </c>
      <c r="Z274" s="1" t="str">
        <f>_xlfn.IFNA(IF(Veg_Table[[#This Row],[EVM_LAST_EDITOR]]="","Yes",VLOOKUP(Veg_Table[[#This Row],[EVM_LAST_EDITOR]],Roster_Table[#All],15,FALSE)),"Yes")</f>
        <v>No</v>
      </c>
      <c r="AA27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74" s="1" t="str">
        <f>_xlfn.IFNA(VLOOKUP(Veg_Table[[#This Row],[EVM_LAST_EDITOR]],Roster_Table[#All],3,FALSE),"zAWRR Not in Roster")</f>
        <v>Thomas</v>
      </c>
      <c r="AC274" s="1" t="str">
        <f>_xlfn.IFNA(VLOOKUP(Veg_Table[[#This Row],[EVM_LAST_EDITOR]],Roster_Table[#All],2,FALSE),"zAWRR Not in Roster")</f>
        <v>James</v>
      </c>
      <c r="AD274" s="1" t="str">
        <f>IF(_xlfn.CONCAT(Veg_Table[[#This Row],[First_Name]]," ",Veg_Table[[#This Row],[Last_Name]])="zAWRR Not in Roster zAWRR Not in Roster","zAWRR Not in Roster",_xlfn.CONCAT(Veg_Table[[#This Row],[First_Name]]," ",Veg_Table[[#This Row],[Last_Name]]))</f>
        <v>Thomas James</v>
      </c>
      <c r="AE274">
        <v>1781635</v>
      </c>
      <c r="AF274" t="s">
        <v>3601</v>
      </c>
      <c r="AG274" t="s">
        <v>30</v>
      </c>
      <c r="AH274" t="s">
        <v>2073</v>
      </c>
      <c r="AI274" t="s">
        <v>3533</v>
      </c>
      <c r="AJ274" t="s">
        <v>820</v>
      </c>
      <c r="AK274" t="s">
        <v>28</v>
      </c>
      <c r="AL274" t="s">
        <v>372</v>
      </c>
      <c r="AM274" t="s">
        <v>38</v>
      </c>
      <c r="AN274" t="s">
        <v>25</v>
      </c>
      <c r="AO274" t="s">
        <v>25</v>
      </c>
      <c r="AP274">
        <v>11</v>
      </c>
      <c r="AQ274">
        <v>78</v>
      </c>
      <c r="AR274" t="s">
        <v>28</v>
      </c>
      <c r="AS274" t="s">
        <v>45</v>
      </c>
      <c r="AT274" t="s">
        <v>515</v>
      </c>
      <c r="AU274" t="s">
        <v>25</v>
      </c>
      <c r="AV274" t="s">
        <v>28</v>
      </c>
      <c r="AW274" t="s">
        <v>3602</v>
      </c>
      <c r="AX274" t="s">
        <v>825</v>
      </c>
      <c r="AY274" t="s">
        <v>825</v>
      </c>
      <c r="AZ274">
        <v>5807646</v>
      </c>
      <c r="BA274" t="s">
        <v>45</v>
      </c>
      <c r="BB274" s="4">
        <v>43964.556193217591</v>
      </c>
      <c r="BC274" t="s">
        <v>837</v>
      </c>
      <c r="BD274" t="s">
        <v>29</v>
      </c>
      <c r="BF274" t="s">
        <v>28</v>
      </c>
      <c r="BG274" t="s">
        <v>28</v>
      </c>
      <c r="BH274" t="s">
        <v>28</v>
      </c>
      <c r="BI274" s="3"/>
      <c r="BJ274" t="s">
        <v>528</v>
      </c>
      <c r="BK274" s="30" t="s">
        <v>694</v>
      </c>
      <c r="BL274" s="3">
        <v>43964.556374525462</v>
      </c>
      <c r="BM274" t="s">
        <v>31</v>
      </c>
      <c r="BN274" t="s">
        <v>32</v>
      </c>
      <c r="BO274" t="s">
        <v>2075</v>
      </c>
      <c r="BP274" t="s">
        <v>2076</v>
      </c>
      <c r="BQ274" t="s">
        <v>826</v>
      </c>
      <c r="BR274" t="s">
        <v>28</v>
      </c>
      <c r="BS274" t="s">
        <v>28</v>
      </c>
      <c r="BT274" t="s">
        <v>107</v>
      </c>
      <c r="BU274" s="3">
        <v>43887.624930555554</v>
      </c>
      <c r="BV274" t="s">
        <v>803</v>
      </c>
      <c r="BW274" s="3">
        <v>43964.565492465277</v>
      </c>
      <c r="BX274" t="s">
        <v>3603</v>
      </c>
      <c r="CG274"/>
      <c r="CH274"/>
      <c r="CI274"/>
      <c r="CY274"/>
      <c r="DA274"/>
      <c r="DE274"/>
      <c r="DF274"/>
    </row>
    <row r="275" spans="1:110" x14ac:dyDescent="0.25">
      <c r="A275" s="1">
        <f>IF(Veg_Table[[#This Row],[VP_STATUS]]="Hold",0,IF(OR(AND(Veg_Table[[#This Row],[PRESCRIP]]="NW_No Work",Veg_Table[[#This Row],[VP_STATUS]]&lt;&gt;"No Work Required Under EVM"),AND(Veg_Table[[#This Row],[VP_STATUS]]="No Work Required Under EVM",Veg_Table[[#This Row],[PRESCRIP]]&lt;&gt;"NW_No Work")),1,0))</f>
        <v>0</v>
      </c>
      <c r="B275" s="1">
        <f>IF(Veg_Table[[#This Row],[SPECIES]]="",1,0)</f>
        <v>0</v>
      </c>
      <c r="C275" s="1">
        <f>IF(Veg_Table[[#This Row],[DIAMETER]]="",1,0)</f>
        <v>0</v>
      </c>
      <c r="D275" s="1">
        <f>IF(Veg_Table[[#This Row],[HEIGHT]]="",1,0)</f>
        <v>0</v>
      </c>
      <c r="E27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75" s="1">
        <f>IF(AND(Veg_Table[[#This Row],[TAT_RESULT]]="ABATE",Veg_Table[[#This Row],[PRESCRIP]]="NW_No Work"),1,0)</f>
        <v>0</v>
      </c>
      <c r="G275" s="1">
        <f>IF(OR(Veg_Table[[#This Row],[Prescription R-Scale]]="NA",Veg_Table[[#This Row],[Diameter R-Scale]]="NA"),0,IF(Veg_Table[[#This Row],[Diameter R-Scale]]&lt;&gt;Veg_Table[[#This Row],[Prescription R-Scale]],1,0))</f>
        <v>0</v>
      </c>
      <c r="H275" s="1">
        <f>IF(OR(AND(Veg_Table[[#This Row],[PRESCRIP]]="BC_Br Rmv", Veg_Table[[#This Row],[WOOD_MAN]]&lt;&gt;"Not Needed"),AND(Veg_Table[[#This Row],[PRESCRIP]]="BCS_Br Rmv+Trt", Veg_Table[[#This Row],[WOOD_MAN]]&lt;&gt;"Not Needed")),1,0)</f>
        <v>0</v>
      </c>
      <c r="I275" s="1">
        <f ca="1">IF(AND(Veg_Table[[#This Row],[Prescription_Changed]]="Yes",Veg_Table[[#This Row],[TAT_RESULT]]=""),1,0)</f>
        <v>0</v>
      </c>
      <c r="J275" s="1">
        <f ca="1">SUM(Veg_Table[[#This Row],[Prescription and Status do not match]:[Prescription_Edited_And_TAT_Is_Blank]])</f>
        <v>1</v>
      </c>
      <c r="K275" s="1">
        <f ca="1">IF(Veg_Table[[#This Row],[Sum of Errors]]&gt;0,1,0)</f>
        <v>1</v>
      </c>
      <c r="L275" s="1">
        <f>1</f>
        <v>1</v>
      </c>
      <c r="M27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275" s="1">
        <f>IF(OR(MID(Veg_Table[[#This Row],[PRESCRIP]],2,1)="1",MID(Veg_Table[[#This Row],[PRESCRIP]],2,1)="2",MID(Veg_Table[[#This Row],[PRESCRIP]],2,1)="3",MID(Veg_Table[[#This Row],[PRESCRIP]],2,1)="4"),_xlfn.NUMBERVALUE(MID(Veg_Table[[#This Row],[PRESCRIP]],2,1)),"NA")</f>
        <v>2</v>
      </c>
      <c r="O275" s="1">
        <f>WEEKNUM(Veg_Table[[#This Row],[EVM_LAST_EDITED_Day]],2)</f>
        <v>20</v>
      </c>
      <c r="P275" s="25">
        <f>IFERROR(DATE(YEAR(Veg_Table[[#This Row],[EVM_LAST_EDITED2]]),MONTH(Veg_Table[[#This Row],[EVM_LAST_EDITED2]]),DAY(Veg_Table[[#This Row],[EVM_LAST_EDITED2]])),DATE(2019,1,1))</f>
        <v>43964</v>
      </c>
      <c r="Q275" s="3">
        <f>VALUE(SUBSTITUTE(Veg_Table[[#This Row],[EVM_LAST_EDITED]],",",""))</f>
        <v>43964.565648148098</v>
      </c>
      <c r="R275" s="1" t="str">
        <f>_xlfn.IFNA(IF(Veg_Table[[#This Row],[EVM_LAST_EDITOR]]="","zBlank EVM Last Editor",VLOOKUP(Veg_Table[[#This Row],[EVM_LAST_EDITOR]],Roster_Table[#All],4,FALSE)),"zAWRR Not in Roster")</f>
        <v>FCO</v>
      </c>
      <c r="S275" s="1" t="str">
        <f>_xlfn.IFNA(IF(Veg_Table[[#This Row],[EVM_LAST_EDITOR]]="","zBlank EVM Last Editor",VLOOKUP(Veg_Table[[#This Row],[EVM_LAST_EDITOR]],Roster_Table[#All],16,FALSE)),"zCompany_AWRR not in Roster")</f>
        <v>FCO_Forester’s Co-op</v>
      </c>
      <c r="T275" s="2">
        <f>IFERROR(DATE(YEAR(Veg_Table[[#This Row],[Created2]]),MONTH(Veg_Table[[#This Row],[Created2]]),DAY(Veg_Table[[#This Row],[Created2]])),DATE(2019,1,1))</f>
        <v>43753</v>
      </c>
      <c r="U275" s="3">
        <f>VALUE(SUBSTITUTE(Veg_Table[[#This Row],[Created]],",",""))</f>
        <v>43753.717951388899</v>
      </c>
      <c r="V275" s="3" t="str">
        <f ca="1">IFERROR(_xlfn.IFNA(CELL("contents",INDIRECT(_xlfn.CONCAT("Veg_Table_Production_Data!",ADDRESS(MATCH(_xlfn.MAXIFS(#REF!,#REF!,"="&amp;Veg_Table[[#This Row],[AUTO_ID]],#REF!,"&lt;"&amp;Veg_Table[[#This Row],[EVM_LAST_EDITED_Day]]),#REF!,0),COLUMN(#REF!),4,1,)))),""),"")</f>
        <v/>
      </c>
      <c r="W275" s="3" t="str">
        <f ca="1">IF(Veg_Table[[#This Row],[Previous_Prescription]]="","No",IF(Veg_Table[[#This Row],[Previous_Prescription]]=Veg_Table[[#This Row],[PRESCRIP]],"No","Yes"))</f>
        <v>No</v>
      </c>
      <c r="X275" s="3" t="str">
        <f>IF(Veg_Table[[#This Row],[EVM_LAST_EDITED_Day]]=Veg_Table[[#This Row],[Created_Day]],"New","Old")</f>
        <v>Old</v>
      </c>
      <c r="Y275" s="1">
        <f>IFERROR(IF(FIND("delete",LOWER(Veg_Table[[#This Row],[PI_COMMENTS]]))&gt;=1,1,0),0)</f>
        <v>0</v>
      </c>
      <c r="Z275" s="1" t="str">
        <f>_xlfn.IFNA(IF(Veg_Table[[#This Row],[EVM_LAST_EDITOR]]="","Yes",VLOOKUP(Veg_Table[[#This Row],[EVM_LAST_EDITOR]],Roster_Table[#All],15,FALSE)),"Yes")</f>
        <v>Yes</v>
      </c>
      <c r="AA27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75" s="1" t="str">
        <f>_xlfn.IFNA(VLOOKUP(Veg_Table[[#This Row],[EVM_LAST_EDITOR]],Roster_Table[#All],3,FALSE),"zAWRR Not in Roster")</f>
        <v>Sierra</v>
      </c>
      <c r="AC275" s="1" t="str">
        <f>_xlfn.IFNA(VLOOKUP(Veg_Table[[#This Row],[EVM_LAST_EDITOR]],Roster_Table[#All],2,FALSE),"zAWRR Not in Roster")</f>
        <v>Monroe</v>
      </c>
      <c r="AD275" s="1" t="str">
        <f>IF(_xlfn.CONCAT(Veg_Table[[#This Row],[First_Name]]," ",Veg_Table[[#This Row],[Last_Name]])="zAWRR Not in Roster zAWRR Not in Roster","zAWRR Not in Roster",_xlfn.CONCAT(Veg_Table[[#This Row],[First_Name]]," ",Veg_Table[[#This Row],[Last_Name]]))</f>
        <v>Sierra Monroe</v>
      </c>
      <c r="AE275">
        <v>1767677</v>
      </c>
      <c r="AF275" t="s">
        <v>5057</v>
      </c>
      <c r="AG275" t="s">
        <v>30</v>
      </c>
      <c r="AH275" t="s">
        <v>5058</v>
      </c>
      <c r="AI275" t="s">
        <v>5026</v>
      </c>
      <c r="AJ275" t="s">
        <v>36</v>
      </c>
      <c r="AL275" t="s">
        <v>830</v>
      </c>
      <c r="AM275" t="s">
        <v>38</v>
      </c>
      <c r="AN275" t="s">
        <v>25</v>
      </c>
      <c r="AO275" t="s">
        <v>25</v>
      </c>
      <c r="AP275">
        <v>21</v>
      </c>
      <c r="AQ275">
        <v>85</v>
      </c>
      <c r="AS275" t="s">
        <v>42</v>
      </c>
      <c r="AT275" t="s">
        <v>515</v>
      </c>
      <c r="AU275" t="s">
        <v>25</v>
      </c>
      <c r="AW275" t="s">
        <v>5059</v>
      </c>
      <c r="AZ275"/>
      <c r="BB275" s="4"/>
      <c r="BD275" t="s">
        <v>29</v>
      </c>
      <c r="BI275" s="3"/>
      <c r="BJ275" t="s">
        <v>417</v>
      </c>
      <c r="BK275" s="30" t="s">
        <v>518</v>
      </c>
      <c r="BL275" s="3">
        <v>43964.565648148149</v>
      </c>
      <c r="BM275" t="s">
        <v>31</v>
      </c>
      <c r="BN275" t="s">
        <v>32</v>
      </c>
      <c r="BO275" t="s">
        <v>5060</v>
      </c>
      <c r="BP275" t="s">
        <v>5061</v>
      </c>
      <c r="BQ275" t="s">
        <v>826</v>
      </c>
      <c r="BR275" t="s">
        <v>28</v>
      </c>
      <c r="BS275" t="s">
        <v>28</v>
      </c>
      <c r="BT275" t="s">
        <v>1023</v>
      </c>
      <c r="BU275" s="3">
        <v>43753.717951388891</v>
      </c>
      <c r="BV275" t="s">
        <v>803</v>
      </c>
      <c r="BW275" s="3">
        <v>43964.648442708334</v>
      </c>
      <c r="BX275" t="s">
        <v>5062</v>
      </c>
      <c r="CG275"/>
      <c r="CH275"/>
      <c r="CI275"/>
      <c r="CY275"/>
      <c r="DA275"/>
      <c r="DE275"/>
      <c r="DF275"/>
    </row>
    <row r="276" spans="1:110" x14ac:dyDescent="0.25">
      <c r="A276" s="1">
        <f>IF(Veg_Table[[#This Row],[VP_STATUS]]="Hold",0,IF(OR(AND(Veg_Table[[#This Row],[PRESCRIP]]="NW_No Work",Veg_Table[[#This Row],[VP_STATUS]]&lt;&gt;"No Work Required Under EVM"),AND(Veg_Table[[#This Row],[VP_STATUS]]="No Work Required Under EVM",Veg_Table[[#This Row],[PRESCRIP]]&lt;&gt;"NW_No Work")),1,0))</f>
        <v>0</v>
      </c>
      <c r="B276" s="1">
        <f>IF(Veg_Table[[#This Row],[SPECIES]]="",1,0)</f>
        <v>0</v>
      </c>
      <c r="C276" s="1">
        <f>IF(Veg_Table[[#This Row],[DIAMETER]]="",1,0)</f>
        <v>0</v>
      </c>
      <c r="D276" s="1">
        <f>IF(Veg_Table[[#This Row],[HEIGHT]]="",1,0)</f>
        <v>0</v>
      </c>
      <c r="E27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276" s="1">
        <f>IF(AND(Veg_Table[[#This Row],[TAT_RESULT]]="ABATE",Veg_Table[[#This Row],[PRESCRIP]]="NW_No Work"),1,0)</f>
        <v>0</v>
      </c>
      <c r="G276" s="1">
        <f>IF(OR(Veg_Table[[#This Row],[Prescription R-Scale]]="NA",Veg_Table[[#This Row],[Diameter R-Scale]]="NA"),0,IF(Veg_Table[[#This Row],[Diameter R-Scale]]&lt;&gt;Veg_Table[[#This Row],[Prescription R-Scale]],1,0))</f>
        <v>0</v>
      </c>
      <c r="H276" s="1">
        <f>IF(OR(AND(Veg_Table[[#This Row],[PRESCRIP]]="BC_Br Rmv", Veg_Table[[#This Row],[WOOD_MAN]]&lt;&gt;"Not Needed"),AND(Veg_Table[[#This Row],[PRESCRIP]]="BCS_Br Rmv+Trt", Veg_Table[[#This Row],[WOOD_MAN]]&lt;&gt;"Not Needed")),1,0)</f>
        <v>1</v>
      </c>
      <c r="I276" s="1">
        <f ca="1">IF(AND(Veg_Table[[#This Row],[Prescription_Changed]]="Yes",Veg_Table[[#This Row],[TAT_RESULT]]=""),1,0)</f>
        <v>0</v>
      </c>
      <c r="J276" s="1">
        <f ca="1">SUM(Veg_Table[[#This Row],[Prescription and Status do not match]:[Prescription_Edited_And_TAT_Is_Blank]])</f>
        <v>1</v>
      </c>
      <c r="K276" s="1">
        <f ca="1">IF(Veg_Table[[#This Row],[Sum of Errors]]&gt;0,1,0)</f>
        <v>1</v>
      </c>
      <c r="L276" s="1">
        <f>1</f>
        <v>1</v>
      </c>
      <c r="M276"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Brush</v>
      </c>
      <c r="N276" s="1" t="str">
        <f>IF(OR(MID(Veg_Table[[#This Row],[PRESCRIP]],2,1)="1",MID(Veg_Table[[#This Row],[PRESCRIP]],2,1)="2",MID(Veg_Table[[#This Row],[PRESCRIP]],2,1)="3",MID(Veg_Table[[#This Row],[PRESCRIP]],2,1)="4"),_xlfn.NUMBERVALUE(MID(Veg_Table[[#This Row],[PRESCRIP]],2,1)),"NA")</f>
        <v>NA</v>
      </c>
      <c r="O276" s="1">
        <f>WEEKNUM(Veg_Table[[#This Row],[EVM_LAST_EDITED_Day]],2)</f>
        <v>20</v>
      </c>
      <c r="P276" s="25">
        <f>IFERROR(DATE(YEAR(Veg_Table[[#This Row],[EVM_LAST_EDITED2]]),MONTH(Veg_Table[[#This Row],[EVM_LAST_EDITED2]]),DAY(Veg_Table[[#This Row],[EVM_LAST_EDITED2]])),DATE(2019,1,1))</f>
        <v>43964</v>
      </c>
      <c r="Q276" s="3">
        <f>VALUE(SUBSTITUTE(Veg_Table[[#This Row],[EVM_LAST_EDITED]],",",""))</f>
        <v>43964.565648148098</v>
      </c>
      <c r="R276" s="1" t="str">
        <f>_xlfn.IFNA(IF(Veg_Table[[#This Row],[EVM_LAST_EDITOR]]="","zBlank EVM Last Editor",VLOOKUP(Veg_Table[[#This Row],[EVM_LAST_EDITOR]],Roster_Table[#All],4,FALSE)),"zAWRR Not in Roster")</f>
        <v>FCO</v>
      </c>
      <c r="S276" s="1" t="str">
        <f>_xlfn.IFNA(IF(Veg_Table[[#This Row],[EVM_LAST_EDITOR]]="","zBlank EVM Last Editor",VLOOKUP(Veg_Table[[#This Row],[EVM_LAST_EDITOR]],Roster_Table[#All],16,FALSE)),"zCompany_AWRR not in Roster")</f>
        <v>FCO_Forester’s Co-op</v>
      </c>
      <c r="T276" s="2">
        <f>IFERROR(DATE(YEAR(Veg_Table[[#This Row],[Created2]]),MONTH(Veg_Table[[#This Row],[Created2]]),DAY(Veg_Table[[#This Row],[Created2]])),DATE(2019,1,1))</f>
        <v>43759</v>
      </c>
      <c r="U276" s="3">
        <f>VALUE(SUBSTITUTE(Veg_Table[[#This Row],[Created]],",",""))</f>
        <v>43759.495798611097</v>
      </c>
      <c r="V276" s="3" t="str">
        <f ca="1">IFERROR(_xlfn.IFNA(CELL("contents",INDIRECT(_xlfn.CONCAT("Veg_Table_Production_Data!",ADDRESS(MATCH(_xlfn.MAXIFS(#REF!,#REF!,"="&amp;Veg_Table[[#This Row],[AUTO_ID]],#REF!,"&lt;"&amp;Veg_Table[[#This Row],[EVM_LAST_EDITED_Day]]),#REF!,0),COLUMN(#REF!),4,1,)))),""),"")</f>
        <v/>
      </c>
      <c r="W276" s="3" t="str">
        <f ca="1">IF(Veg_Table[[#This Row],[Previous_Prescription]]="","No",IF(Veg_Table[[#This Row],[Previous_Prescription]]=Veg_Table[[#This Row],[PRESCRIP]],"No","Yes"))</f>
        <v>No</v>
      </c>
      <c r="X276" s="3" t="str">
        <f>IF(Veg_Table[[#This Row],[EVM_LAST_EDITED_Day]]=Veg_Table[[#This Row],[Created_Day]],"New","Old")</f>
        <v>Old</v>
      </c>
      <c r="Y276" s="1">
        <f>IFERROR(IF(FIND("delete",LOWER(Veg_Table[[#This Row],[PI_COMMENTS]]))&gt;=1,1,0),0)</f>
        <v>0</v>
      </c>
      <c r="Z276" s="1" t="str">
        <f>_xlfn.IFNA(IF(Veg_Table[[#This Row],[EVM_LAST_EDITOR]]="","Yes",VLOOKUP(Veg_Table[[#This Row],[EVM_LAST_EDITOR]],Roster_Table[#All],15,FALSE)),"Yes")</f>
        <v>Yes</v>
      </c>
      <c r="AA27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76" s="1" t="str">
        <f>_xlfn.IFNA(VLOOKUP(Veg_Table[[#This Row],[EVM_LAST_EDITOR]],Roster_Table[#All],3,FALSE),"zAWRR Not in Roster")</f>
        <v>Sierra</v>
      </c>
      <c r="AC276" s="1" t="str">
        <f>_xlfn.IFNA(VLOOKUP(Veg_Table[[#This Row],[EVM_LAST_EDITOR]],Roster_Table[#All],2,FALSE),"zAWRR Not in Roster")</f>
        <v>Monroe</v>
      </c>
      <c r="AD276" s="1" t="str">
        <f>IF(_xlfn.CONCAT(Veg_Table[[#This Row],[First_Name]]," ",Veg_Table[[#This Row],[Last_Name]])="zAWRR Not in Roster zAWRR Not in Roster","zAWRR Not in Roster",_xlfn.CONCAT(Veg_Table[[#This Row],[First_Name]]," ",Veg_Table[[#This Row],[Last_Name]]))</f>
        <v>Sierra Monroe</v>
      </c>
      <c r="AE276">
        <v>1768496</v>
      </c>
      <c r="AF276" t="s">
        <v>5069</v>
      </c>
      <c r="AG276" t="s">
        <v>30</v>
      </c>
      <c r="AH276" t="s">
        <v>5058</v>
      </c>
      <c r="AI276" t="s">
        <v>5026</v>
      </c>
      <c r="AJ276" t="s">
        <v>36</v>
      </c>
      <c r="AL276" t="s">
        <v>37</v>
      </c>
      <c r="AM276" t="s">
        <v>49</v>
      </c>
      <c r="AN276" t="s">
        <v>25</v>
      </c>
      <c r="AO276" t="s">
        <v>25</v>
      </c>
      <c r="AP276">
        <v>1</v>
      </c>
      <c r="AQ276">
        <v>7</v>
      </c>
      <c r="AS276" t="s">
        <v>50</v>
      </c>
      <c r="AT276" t="s">
        <v>515</v>
      </c>
      <c r="AU276" t="s">
        <v>25</v>
      </c>
      <c r="AW276" t="s">
        <v>5070</v>
      </c>
      <c r="AZ276"/>
      <c r="BB276" s="4"/>
      <c r="BD276" t="s">
        <v>29</v>
      </c>
      <c r="BI276" s="3"/>
      <c r="BJ276" t="s">
        <v>417</v>
      </c>
      <c r="BK276" s="30" t="s">
        <v>518</v>
      </c>
      <c r="BL276" s="3">
        <v>43964.565648148149</v>
      </c>
      <c r="BM276" t="s">
        <v>31</v>
      </c>
      <c r="BN276" t="s">
        <v>32</v>
      </c>
      <c r="BO276" t="s">
        <v>5060</v>
      </c>
      <c r="BP276" t="s">
        <v>5061</v>
      </c>
      <c r="BQ276" t="s">
        <v>826</v>
      </c>
      <c r="BR276" t="s">
        <v>28</v>
      </c>
      <c r="BS276" t="s">
        <v>28</v>
      </c>
      <c r="BT276" t="s">
        <v>54</v>
      </c>
      <c r="BU276" s="3">
        <v>43759.495798611111</v>
      </c>
      <c r="BV276" t="s">
        <v>803</v>
      </c>
      <c r="BW276" s="3">
        <v>43964.648442708334</v>
      </c>
      <c r="BX276" t="s">
        <v>5071</v>
      </c>
      <c r="CG276"/>
      <c r="CH276"/>
      <c r="CI276"/>
      <c r="CY276"/>
      <c r="DA276"/>
      <c r="DE276"/>
      <c r="DF276"/>
    </row>
    <row r="277" spans="1:110" x14ac:dyDescent="0.25">
      <c r="A277" s="1">
        <f>IF(Veg_Table[[#This Row],[VP_STATUS]]="Hold",0,IF(OR(AND(Veg_Table[[#This Row],[PRESCRIP]]="NW_No Work",Veg_Table[[#This Row],[VP_STATUS]]&lt;&gt;"No Work Required Under EVM"),AND(Veg_Table[[#This Row],[VP_STATUS]]="No Work Required Under EVM",Veg_Table[[#This Row],[PRESCRIP]]&lt;&gt;"NW_No Work")),1,0))</f>
        <v>0</v>
      </c>
      <c r="B277" s="1">
        <f>IF(Veg_Table[[#This Row],[SPECIES]]="",1,0)</f>
        <v>0</v>
      </c>
      <c r="C277" s="1">
        <f>IF(Veg_Table[[#This Row],[DIAMETER]]="",1,0)</f>
        <v>0</v>
      </c>
      <c r="D277" s="1">
        <f>IF(Veg_Table[[#This Row],[HEIGHT]]="",1,0)</f>
        <v>0</v>
      </c>
      <c r="E27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77" s="1">
        <f>IF(AND(Veg_Table[[#This Row],[TAT_RESULT]]="ABATE",Veg_Table[[#This Row],[PRESCRIP]]="NW_No Work"),1,0)</f>
        <v>0</v>
      </c>
      <c r="G277" s="1">
        <f>IF(OR(Veg_Table[[#This Row],[Prescription R-Scale]]="NA",Veg_Table[[#This Row],[Diameter R-Scale]]="NA"),0,IF(Veg_Table[[#This Row],[Diameter R-Scale]]&lt;&gt;Veg_Table[[#This Row],[Prescription R-Scale]],1,0))</f>
        <v>0</v>
      </c>
      <c r="H277" s="1">
        <f>IF(OR(AND(Veg_Table[[#This Row],[PRESCRIP]]="BC_Br Rmv", Veg_Table[[#This Row],[WOOD_MAN]]&lt;&gt;"Not Needed"),AND(Veg_Table[[#This Row],[PRESCRIP]]="BCS_Br Rmv+Trt", Veg_Table[[#This Row],[WOOD_MAN]]&lt;&gt;"Not Needed")),1,0)</f>
        <v>0</v>
      </c>
      <c r="I277" s="1">
        <f ca="1">IF(AND(Veg_Table[[#This Row],[Prescription_Changed]]="Yes",Veg_Table[[#This Row],[TAT_RESULT]]=""),1,0)</f>
        <v>0</v>
      </c>
      <c r="J277" s="1">
        <f ca="1">SUM(Veg_Table[[#This Row],[Prescription and Status do not match]:[Prescription_Edited_And_TAT_Is_Blank]])</f>
        <v>1</v>
      </c>
      <c r="K277" s="1">
        <f ca="1">IF(Veg_Table[[#This Row],[Sum of Errors]]&gt;0,1,0)</f>
        <v>1</v>
      </c>
      <c r="L277" s="1">
        <f>1</f>
        <v>1</v>
      </c>
      <c r="M27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277" s="1">
        <f>IF(OR(MID(Veg_Table[[#This Row],[PRESCRIP]],2,1)="1",MID(Veg_Table[[#This Row],[PRESCRIP]],2,1)="2",MID(Veg_Table[[#This Row],[PRESCRIP]],2,1)="3",MID(Veg_Table[[#This Row],[PRESCRIP]],2,1)="4"),_xlfn.NUMBERVALUE(MID(Veg_Table[[#This Row],[PRESCRIP]],2,1)),"NA")</f>
        <v>2</v>
      </c>
      <c r="O277" s="1">
        <f>WEEKNUM(Veg_Table[[#This Row],[EVM_LAST_EDITED_Day]],2)</f>
        <v>20</v>
      </c>
      <c r="P277" s="25">
        <f>IFERROR(DATE(YEAR(Veg_Table[[#This Row],[EVM_LAST_EDITED2]]),MONTH(Veg_Table[[#This Row],[EVM_LAST_EDITED2]]),DAY(Veg_Table[[#This Row],[EVM_LAST_EDITED2]])),DATE(2019,1,1))</f>
        <v>43964</v>
      </c>
      <c r="Q277" s="3">
        <f>VALUE(SUBSTITUTE(Veg_Table[[#This Row],[EVM_LAST_EDITED]],",",""))</f>
        <v>43964.565648148098</v>
      </c>
      <c r="R277" s="1" t="str">
        <f>_xlfn.IFNA(IF(Veg_Table[[#This Row],[EVM_LAST_EDITOR]]="","zBlank EVM Last Editor",VLOOKUP(Veg_Table[[#This Row],[EVM_LAST_EDITOR]],Roster_Table[#All],4,FALSE)),"zAWRR Not in Roster")</f>
        <v>FCO</v>
      </c>
      <c r="S277" s="1" t="str">
        <f>_xlfn.IFNA(IF(Veg_Table[[#This Row],[EVM_LAST_EDITOR]]="","zBlank EVM Last Editor",VLOOKUP(Veg_Table[[#This Row],[EVM_LAST_EDITOR]],Roster_Table[#All],16,FALSE)),"zCompany_AWRR not in Roster")</f>
        <v>FCO_Forester’s Co-op</v>
      </c>
      <c r="T277" s="2">
        <f>IFERROR(DATE(YEAR(Veg_Table[[#This Row],[Created2]]),MONTH(Veg_Table[[#This Row],[Created2]]),DAY(Veg_Table[[#This Row],[Created2]])),DATE(2019,1,1))</f>
        <v>43760</v>
      </c>
      <c r="U277" s="3">
        <f>VALUE(SUBSTITUTE(Veg_Table[[#This Row],[Created]],",",""))</f>
        <v>43760.598645833299</v>
      </c>
      <c r="V277" s="3" t="str">
        <f ca="1">IFERROR(_xlfn.IFNA(CELL("contents",INDIRECT(_xlfn.CONCAT("Veg_Table_Production_Data!",ADDRESS(MATCH(_xlfn.MAXIFS(#REF!,#REF!,"="&amp;Veg_Table[[#This Row],[AUTO_ID]],#REF!,"&lt;"&amp;Veg_Table[[#This Row],[EVM_LAST_EDITED_Day]]),#REF!,0),COLUMN(#REF!),4,1,)))),""),"")</f>
        <v/>
      </c>
      <c r="W277" s="3" t="str">
        <f ca="1">IF(Veg_Table[[#This Row],[Previous_Prescription]]="","No",IF(Veg_Table[[#This Row],[Previous_Prescription]]=Veg_Table[[#This Row],[PRESCRIP]],"No","Yes"))</f>
        <v>No</v>
      </c>
      <c r="X277" s="3" t="str">
        <f>IF(Veg_Table[[#This Row],[EVM_LAST_EDITED_Day]]=Veg_Table[[#This Row],[Created_Day]],"New","Old")</f>
        <v>Old</v>
      </c>
      <c r="Y277" s="1">
        <f>IFERROR(IF(FIND("delete",LOWER(Veg_Table[[#This Row],[PI_COMMENTS]]))&gt;=1,1,0),0)</f>
        <v>0</v>
      </c>
      <c r="Z277" s="1" t="str">
        <f>_xlfn.IFNA(IF(Veg_Table[[#This Row],[EVM_LAST_EDITOR]]="","Yes",VLOOKUP(Veg_Table[[#This Row],[EVM_LAST_EDITOR]],Roster_Table[#All],15,FALSE)),"Yes")</f>
        <v>Yes</v>
      </c>
      <c r="AA27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77" s="1" t="str">
        <f>_xlfn.IFNA(VLOOKUP(Veg_Table[[#This Row],[EVM_LAST_EDITOR]],Roster_Table[#All],3,FALSE),"zAWRR Not in Roster")</f>
        <v>Sierra</v>
      </c>
      <c r="AC277" s="1" t="str">
        <f>_xlfn.IFNA(VLOOKUP(Veg_Table[[#This Row],[EVM_LAST_EDITOR]],Roster_Table[#All],2,FALSE),"zAWRR Not in Roster")</f>
        <v>Monroe</v>
      </c>
      <c r="AD277" s="1" t="str">
        <f>IF(_xlfn.CONCAT(Veg_Table[[#This Row],[First_Name]]," ",Veg_Table[[#This Row],[Last_Name]])="zAWRR Not in Roster zAWRR Not in Roster","zAWRR Not in Roster",_xlfn.CONCAT(Veg_Table[[#This Row],[First_Name]]," ",Veg_Table[[#This Row],[Last_Name]]))</f>
        <v>Sierra Monroe</v>
      </c>
      <c r="AE277">
        <v>1768881</v>
      </c>
      <c r="AF277" t="s">
        <v>5066</v>
      </c>
      <c r="AG277" t="s">
        <v>30</v>
      </c>
      <c r="AH277" t="s">
        <v>5058</v>
      </c>
      <c r="AI277" t="s">
        <v>5026</v>
      </c>
      <c r="AJ277" t="s">
        <v>36</v>
      </c>
      <c r="AL277" t="s">
        <v>37</v>
      </c>
      <c r="AM277" t="s">
        <v>38</v>
      </c>
      <c r="AN277" t="s">
        <v>25</v>
      </c>
      <c r="AO277" t="s">
        <v>25</v>
      </c>
      <c r="AP277">
        <v>19</v>
      </c>
      <c r="AQ277">
        <v>78</v>
      </c>
      <c r="AS277" t="s">
        <v>985</v>
      </c>
      <c r="AT277" t="s">
        <v>515</v>
      </c>
      <c r="AU277" t="s">
        <v>25</v>
      </c>
      <c r="AW277" t="s">
        <v>5067</v>
      </c>
      <c r="AZ277"/>
      <c r="BB277" s="4"/>
      <c r="BD277" t="s">
        <v>29</v>
      </c>
      <c r="BI277" s="3"/>
      <c r="BJ277" t="s">
        <v>417</v>
      </c>
      <c r="BK277" s="30" t="s">
        <v>518</v>
      </c>
      <c r="BL277" s="3">
        <v>43964.565648148149</v>
      </c>
      <c r="BM277" t="s">
        <v>31</v>
      </c>
      <c r="BN277" t="s">
        <v>32</v>
      </c>
      <c r="BO277" t="s">
        <v>5060</v>
      </c>
      <c r="BP277" t="s">
        <v>5061</v>
      </c>
      <c r="BQ277" t="s">
        <v>826</v>
      </c>
      <c r="BR277" t="s">
        <v>28</v>
      </c>
      <c r="BS277" t="s">
        <v>28</v>
      </c>
      <c r="BT277" t="s">
        <v>44</v>
      </c>
      <c r="BU277" s="3">
        <v>43760.598645833335</v>
      </c>
      <c r="BV277" t="s">
        <v>803</v>
      </c>
      <c r="BW277" s="3">
        <v>43964.648442708334</v>
      </c>
      <c r="BX277" t="s">
        <v>5068</v>
      </c>
      <c r="CG277"/>
      <c r="CH277"/>
      <c r="CI277"/>
      <c r="CY277"/>
      <c r="DA277"/>
      <c r="DE277"/>
      <c r="DF277"/>
    </row>
    <row r="278" spans="1:110" x14ac:dyDescent="0.25">
      <c r="A278" s="1">
        <f>IF(Veg_Table[[#This Row],[VP_STATUS]]="Hold",0,IF(OR(AND(Veg_Table[[#This Row],[PRESCRIP]]="NW_No Work",Veg_Table[[#This Row],[VP_STATUS]]&lt;&gt;"No Work Required Under EVM"),AND(Veg_Table[[#This Row],[VP_STATUS]]="No Work Required Under EVM",Veg_Table[[#This Row],[PRESCRIP]]&lt;&gt;"NW_No Work")),1,0))</f>
        <v>0</v>
      </c>
      <c r="B278" s="1">
        <f>IF(Veg_Table[[#This Row],[SPECIES]]="",1,0)</f>
        <v>0</v>
      </c>
      <c r="C278" s="1">
        <f>IF(Veg_Table[[#This Row],[DIAMETER]]="",1,0)</f>
        <v>0</v>
      </c>
      <c r="D278" s="1">
        <f>IF(Veg_Table[[#This Row],[HEIGHT]]="",1,0)</f>
        <v>0</v>
      </c>
      <c r="E27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78" s="1">
        <f>IF(AND(Veg_Table[[#This Row],[TAT_RESULT]]="ABATE",Veg_Table[[#This Row],[PRESCRIP]]="NW_No Work"),1,0)</f>
        <v>0</v>
      </c>
      <c r="G278" s="1">
        <f>IF(OR(Veg_Table[[#This Row],[Prescription R-Scale]]="NA",Veg_Table[[#This Row],[Diameter R-Scale]]="NA"),0,IF(Veg_Table[[#This Row],[Diameter R-Scale]]&lt;&gt;Veg_Table[[#This Row],[Prescription R-Scale]],1,0))</f>
        <v>0</v>
      </c>
      <c r="H278" s="1">
        <f>IF(OR(AND(Veg_Table[[#This Row],[PRESCRIP]]="BC_Br Rmv", Veg_Table[[#This Row],[WOOD_MAN]]&lt;&gt;"Not Needed"),AND(Veg_Table[[#This Row],[PRESCRIP]]="BCS_Br Rmv+Trt", Veg_Table[[#This Row],[WOOD_MAN]]&lt;&gt;"Not Needed")),1,0)</f>
        <v>0</v>
      </c>
      <c r="I278" s="1">
        <f ca="1">IF(AND(Veg_Table[[#This Row],[Prescription_Changed]]="Yes",Veg_Table[[#This Row],[TAT_RESULT]]=""),1,0)</f>
        <v>0</v>
      </c>
      <c r="J278" s="1">
        <f ca="1">SUM(Veg_Table[[#This Row],[Prescription and Status do not match]:[Prescription_Edited_And_TAT_Is_Blank]])</f>
        <v>1</v>
      </c>
      <c r="K278" s="1">
        <f ca="1">IF(Veg_Table[[#This Row],[Sum of Errors]]&gt;0,1,0)</f>
        <v>1</v>
      </c>
      <c r="L278" s="1">
        <f>1</f>
        <v>1</v>
      </c>
      <c r="M27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278" s="1">
        <f>IF(OR(MID(Veg_Table[[#This Row],[PRESCRIP]],2,1)="1",MID(Veg_Table[[#This Row],[PRESCRIP]],2,1)="2",MID(Veg_Table[[#This Row],[PRESCRIP]],2,1)="3",MID(Veg_Table[[#This Row],[PRESCRIP]],2,1)="4"),_xlfn.NUMBERVALUE(MID(Veg_Table[[#This Row],[PRESCRIP]],2,1)),"NA")</f>
        <v>2</v>
      </c>
      <c r="O278" s="1">
        <f>WEEKNUM(Veg_Table[[#This Row],[EVM_LAST_EDITED_Day]],2)</f>
        <v>20</v>
      </c>
      <c r="P278" s="25">
        <f>IFERROR(DATE(YEAR(Veg_Table[[#This Row],[EVM_LAST_EDITED2]]),MONTH(Veg_Table[[#This Row],[EVM_LAST_EDITED2]]),DAY(Veg_Table[[#This Row],[EVM_LAST_EDITED2]])),DATE(2019,1,1))</f>
        <v>43964</v>
      </c>
      <c r="Q278" s="3">
        <f>VALUE(SUBSTITUTE(Veg_Table[[#This Row],[EVM_LAST_EDITED]],",",""))</f>
        <v>43964.565648148098</v>
      </c>
      <c r="R278" s="1" t="str">
        <f>_xlfn.IFNA(IF(Veg_Table[[#This Row],[EVM_LAST_EDITOR]]="","zBlank EVM Last Editor",VLOOKUP(Veg_Table[[#This Row],[EVM_LAST_EDITOR]],Roster_Table[#All],4,FALSE)),"zAWRR Not in Roster")</f>
        <v>FCO</v>
      </c>
      <c r="S278" s="1" t="str">
        <f>_xlfn.IFNA(IF(Veg_Table[[#This Row],[EVM_LAST_EDITOR]]="","zBlank EVM Last Editor",VLOOKUP(Veg_Table[[#This Row],[EVM_LAST_EDITOR]],Roster_Table[#All],16,FALSE)),"zCompany_AWRR not in Roster")</f>
        <v>FCO_Forester’s Co-op</v>
      </c>
      <c r="T278" s="2">
        <f>IFERROR(DATE(YEAR(Veg_Table[[#This Row],[Created2]]),MONTH(Veg_Table[[#This Row],[Created2]]),DAY(Veg_Table[[#This Row],[Created2]])),DATE(2019,1,1))</f>
        <v>43880</v>
      </c>
      <c r="U278" s="3">
        <f>VALUE(SUBSTITUTE(Veg_Table[[#This Row],[Created]],",",""))</f>
        <v>43880.4989236111</v>
      </c>
      <c r="V278" s="3" t="str">
        <f ca="1">IFERROR(_xlfn.IFNA(CELL("contents",INDIRECT(_xlfn.CONCAT("Veg_Table_Production_Data!",ADDRESS(MATCH(_xlfn.MAXIFS(#REF!,#REF!,"="&amp;Veg_Table[[#This Row],[AUTO_ID]],#REF!,"&lt;"&amp;Veg_Table[[#This Row],[EVM_LAST_EDITED_Day]]),#REF!,0),COLUMN(#REF!),4,1,)))),""),"")</f>
        <v/>
      </c>
      <c r="W278" s="3" t="str">
        <f ca="1">IF(Veg_Table[[#This Row],[Previous_Prescription]]="","No",IF(Veg_Table[[#This Row],[Previous_Prescription]]=Veg_Table[[#This Row],[PRESCRIP]],"No","Yes"))</f>
        <v>No</v>
      </c>
      <c r="X278" s="3" t="str">
        <f>IF(Veg_Table[[#This Row],[EVM_LAST_EDITED_Day]]=Veg_Table[[#This Row],[Created_Day]],"New","Old")</f>
        <v>Old</v>
      </c>
      <c r="Y278" s="1">
        <f>IFERROR(IF(FIND("delete",LOWER(Veg_Table[[#This Row],[PI_COMMENTS]]))&gt;=1,1,0),0)</f>
        <v>0</v>
      </c>
      <c r="Z278" s="1" t="str">
        <f>_xlfn.IFNA(IF(Veg_Table[[#This Row],[EVM_LAST_EDITOR]]="","Yes",VLOOKUP(Veg_Table[[#This Row],[EVM_LAST_EDITOR]],Roster_Table[#All],15,FALSE)),"Yes")</f>
        <v>Yes</v>
      </c>
      <c r="AA27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78" s="1" t="str">
        <f>_xlfn.IFNA(VLOOKUP(Veg_Table[[#This Row],[EVM_LAST_EDITOR]],Roster_Table[#All],3,FALSE),"zAWRR Not in Roster")</f>
        <v>Sierra</v>
      </c>
      <c r="AC278" s="1" t="str">
        <f>_xlfn.IFNA(VLOOKUP(Veg_Table[[#This Row],[EVM_LAST_EDITOR]],Roster_Table[#All],2,FALSE),"zAWRR Not in Roster")</f>
        <v>Monroe</v>
      </c>
      <c r="AD278" s="1" t="str">
        <f>IF(_xlfn.CONCAT(Veg_Table[[#This Row],[First_Name]]," ",Veg_Table[[#This Row],[Last_Name]])="zAWRR Not in Roster zAWRR Not in Roster","zAWRR Not in Roster",_xlfn.CONCAT(Veg_Table[[#This Row],[First_Name]]," ",Veg_Table[[#This Row],[Last_Name]]))</f>
        <v>Sierra Monroe</v>
      </c>
      <c r="AE278">
        <v>1779933</v>
      </c>
      <c r="AF278" t="s">
        <v>5063</v>
      </c>
      <c r="AG278" t="s">
        <v>30</v>
      </c>
      <c r="AH278" t="s">
        <v>5058</v>
      </c>
      <c r="AI278" t="s">
        <v>5026</v>
      </c>
      <c r="AJ278" t="s">
        <v>36</v>
      </c>
      <c r="AL278" t="s">
        <v>22</v>
      </c>
      <c r="AM278" t="s">
        <v>38</v>
      </c>
      <c r="AN278" t="s">
        <v>25</v>
      </c>
      <c r="AO278" t="s">
        <v>25</v>
      </c>
      <c r="AP278">
        <v>16</v>
      </c>
      <c r="AQ278">
        <v>80</v>
      </c>
      <c r="AS278" t="s">
        <v>42</v>
      </c>
      <c r="AT278" t="s">
        <v>515</v>
      </c>
      <c r="AU278" t="s">
        <v>25</v>
      </c>
      <c r="AW278" t="s">
        <v>5064</v>
      </c>
      <c r="AZ278"/>
      <c r="BB278" s="4"/>
      <c r="BD278" t="s">
        <v>29</v>
      </c>
      <c r="BI278" s="3"/>
      <c r="BJ278" t="s">
        <v>417</v>
      </c>
      <c r="BK278" s="30" t="s">
        <v>518</v>
      </c>
      <c r="BL278" s="3">
        <v>43964.565648148149</v>
      </c>
      <c r="BM278" t="s">
        <v>31</v>
      </c>
      <c r="BN278" t="s">
        <v>32</v>
      </c>
      <c r="BO278" t="s">
        <v>5060</v>
      </c>
      <c r="BP278" t="s">
        <v>5061</v>
      </c>
      <c r="BQ278" t="s">
        <v>826</v>
      </c>
      <c r="BR278" t="s">
        <v>28</v>
      </c>
      <c r="BS278" t="s">
        <v>28</v>
      </c>
      <c r="BT278" t="s">
        <v>156</v>
      </c>
      <c r="BU278" s="3">
        <v>43880.498923611114</v>
      </c>
      <c r="BV278" t="s">
        <v>803</v>
      </c>
      <c r="BW278" s="3">
        <v>43964.648442708334</v>
      </c>
      <c r="BX278" t="s">
        <v>5065</v>
      </c>
      <c r="CG278"/>
      <c r="CH278"/>
      <c r="CI278"/>
      <c r="CY278"/>
      <c r="DA278"/>
      <c r="DE278"/>
      <c r="DF278"/>
    </row>
    <row r="279" spans="1:110" x14ac:dyDescent="0.25">
      <c r="A279" s="1">
        <f>IF(Veg_Table[[#This Row],[VP_STATUS]]="Hold",0,IF(OR(AND(Veg_Table[[#This Row],[PRESCRIP]]="NW_No Work",Veg_Table[[#This Row],[VP_STATUS]]&lt;&gt;"No Work Required Under EVM"),AND(Veg_Table[[#This Row],[VP_STATUS]]="No Work Required Under EVM",Veg_Table[[#This Row],[PRESCRIP]]&lt;&gt;"NW_No Work")),1,0))</f>
        <v>0</v>
      </c>
      <c r="B279" s="1">
        <f>IF(Veg_Table[[#This Row],[SPECIES]]="",1,0)</f>
        <v>0</v>
      </c>
      <c r="C279" s="1">
        <f>IF(Veg_Table[[#This Row],[DIAMETER]]="",1,0)</f>
        <v>0</v>
      </c>
      <c r="D279" s="1">
        <f>IF(Veg_Table[[#This Row],[HEIGHT]]="",1,0)</f>
        <v>0</v>
      </c>
      <c r="E27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79" s="1">
        <f>IF(AND(Veg_Table[[#This Row],[TAT_RESULT]]="ABATE",Veg_Table[[#This Row],[PRESCRIP]]="NW_No Work"),1,0)</f>
        <v>0</v>
      </c>
      <c r="G279" s="1">
        <f>IF(OR(Veg_Table[[#This Row],[Prescription R-Scale]]="NA",Veg_Table[[#This Row],[Diameter R-Scale]]="NA"),0,IF(Veg_Table[[#This Row],[Diameter R-Scale]]&lt;&gt;Veg_Table[[#This Row],[Prescription R-Scale]],1,0))</f>
        <v>0</v>
      </c>
      <c r="H279" s="1">
        <f>IF(OR(AND(Veg_Table[[#This Row],[PRESCRIP]]="BC_Br Rmv", Veg_Table[[#This Row],[WOOD_MAN]]&lt;&gt;"Not Needed"),AND(Veg_Table[[#This Row],[PRESCRIP]]="BCS_Br Rmv+Trt", Veg_Table[[#This Row],[WOOD_MAN]]&lt;&gt;"Not Needed")),1,0)</f>
        <v>0</v>
      </c>
      <c r="I279" s="1">
        <f ca="1">IF(AND(Veg_Table[[#This Row],[Prescription_Changed]]="Yes",Veg_Table[[#This Row],[TAT_RESULT]]=""),1,0)</f>
        <v>0</v>
      </c>
      <c r="J279" s="1">
        <f ca="1">SUM(Veg_Table[[#This Row],[Prescription and Status do not match]:[Prescription_Edited_And_TAT_Is_Blank]])</f>
        <v>1</v>
      </c>
      <c r="K279" s="1">
        <f ca="1">IF(Veg_Table[[#This Row],[Sum of Errors]]&gt;0,1,0)</f>
        <v>1</v>
      </c>
      <c r="L279" s="1">
        <f>1</f>
        <v>1</v>
      </c>
      <c r="M27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279" s="1">
        <f>IF(OR(MID(Veg_Table[[#This Row],[PRESCRIP]],2,1)="1",MID(Veg_Table[[#This Row],[PRESCRIP]],2,1)="2",MID(Veg_Table[[#This Row],[PRESCRIP]],2,1)="3",MID(Veg_Table[[#This Row],[PRESCRIP]],2,1)="4"),_xlfn.NUMBERVALUE(MID(Veg_Table[[#This Row],[PRESCRIP]],2,1)),"NA")</f>
        <v>3</v>
      </c>
      <c r="O279" s="1">
        <f>WEEKNUM(Veg_Table[[#This Row],[EVM_LAST_EDITED_Day]],2)</f>
        <v>20</v>
      </c>
      <c r="P279" s="25">
        <f>IFERROR(DATE(YEAR(Veg_Table[[#This Row],[EVM_LAST_EDITED2]]),MONTH(Veg_Table[[#This Row],[EVM_LAST_EDITED2]]),DAY(Veg_Table[[#This Row],[EVM_LAST_EDITED2]])),DATE(2019,1,1))</f>
        <v>43964</v>
      </c>
      <c r="Q279" s="3">
        <f>VALUE(SUBSTITUTE(Veg_Table[[#This Row],[EVM_LAST_EDITED]],",",""))</f>
        <v>43964.565894027801</v>
      </c>
      <c r="R279" s="1" t="str">
        <f>_xlfn.IFNA(IF(Veg_Table[[#This Row],[EVM_LAST_EDITOR]]="","zBlank EVM Last Editor",VLOOKUP(Veg_Table[[#This Row],[EVM_LAST_EDITOR]],Roster_Table[#All],4,FALSE)),"zAWRR Not in Roster")</f>
        <v>MFE</v>
      </c>
      <c r="S279" s="1" t="str">
        <f>_xlfn.IFNA(IF(Veg_Table[[#This Row],[EVM_LAST_EDITOR]]="","zBlank EVM Last Editor",VLOOKUP(Veg_Table[[#This Row],[EVM_LAST_EDITOR]],Roster_Table[#All],16,FALSE)),"zCompany_AWRR not in Roster")</f>
        <v>Not in Sierra Roster</v>
      </c>
      <c r="T279" s="2">
        <f>IFERROR(DATE(YEAR(Veg_Table[[#This Row],[Created2]]),MONTH(Veg_Table[[#This Row],[Created2]]),DAY(Veg_Table[[#This Row],[Created2]])),DATE(2019,1,1))</f>
        <v>43738</v>
      </c>
      <c r="U279" s="3">
        <f>VALUE(SUBSTITUTE(Veg_Table[[#This Row],[Created]],",",""))</f>
        <v>43738.397800925901</v>
      </c>
      <c r="V279" s="3" t="str">
        <f ca="1">IFERROR(_xlfn.IFNA(CELL("contents",INDIRECT(_xlfn.CONCAT("Veg_Table_Production_Data!",ADDRESS(MATCH(_xlfn.MAXIFS(#REF!,#REF!,"="&amp;Veg_Table[[#This Row],[AUTO_ID]],#REF!,"&lt;"&amp;Veg_Table[[#This Row],[EVM_LAST_EDITED_Day]]),#REF!,0),COLUMN(#REF!),4,1,)))),""),"")</f>
        <v/>
      </c>
      <c r="W279" s="3" t="str">
        <f ca="1">IF(Veg_Table[[#This Row],[Previous_Prescription]]="","No",IF(Veg_Table[[#This Row],[Previous_Prescription]]=Veg_Table[[#This Row],[PRESCRIP]],"No","Yes"))</f>
        <v>No</v>
      </c>
      <c r="X279" s="3" t="str">
        <f>IF(Veg_Table[[#This Row],[EVM_LAST_EDITED_Day]]=Veg_Table[[#This Row],[Created_Day]],"New","Old")</f>
        <v>Old</v>
      </c>
      <c r="Y279" s="1">
        <f>IFERROR(IF(FIND("delete",LOWER(Veg_Table[[#This Row],[PI_COMMENTS]]))&gt;=1,1,0),0)</f>
        <v>0</v>
      </c>
      <c r="Z279" s="1" t="str">
        <f>_xlfn.IFNA(IF(Veg_Table[[#This Row],[EVM_LAST_EDITOR]]="","Yes",VLOOKUP(Veg_Table[[#This Row],[EVM_LAST_EDITOR]],Roster_Table[#All],15,FALSE)),"Yes")</f>
        <v>No</v>
      </c>
      <c r="AA27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79" s="1" t="str">
        <f>_xlfn.IFNA(VLOOKUP(Veg_Table[[#This Row],[EVM_LAST_EDITOR]],Roster_Table[#All],3,FALSE),"zAWRR Not in Roster")</f>
        <v>Thomas</v>
      </c>
      <c r="AC279" s="1" t="str">
        <f>_xlfn.IFNA(VLOOKUP(Veg_Table[[#This Row],[EVM_LAST_EDITOR]],Roster_Table[#All],2,FALSE),"zAWRR Not in Roster")</f>
        <v>James</v>
      </c>
      <c r="AD279" s="1" t="str">
        <f>IF(_xlfn.CONCAT(Veg_Table[[#This Row],[First_Name]]," ",Veg_Table[[#This Row],[Last_Name]])="zAWRR Not in Roster zAWRR Not in Roster","zAWRR Not in Roster",_xlfn.CONCAT(Veg_Table[[#This Row],[First_Name]]," ",Veg_Table[[#This Row],[Last_Name]]))</f>
        <v>Thomas James</v>
      </c>
      <c r="AE279">
        <v>1764106</v>
      </c>
      <c r="AF279" t="s">
        <v>3689</v>
      </c>
      <c r="AG279" t="s">
        <v>30</v>
      </c>
      <c r="AH279" t="s">
        <v>2081</v>
      </c>
      <c r="AI279" t="s">
        <v>2272</v>
      </c>
      <c r="AJ279" t="s">
        <v>820</v>
      </c>
      <c r="AK279" t="s">
        <v>28</v>
      </c>
      <c r="AL279" t="s">
        <v>830</v>
      </c>
      <c r="AM279" t="s">
        <v>38</v>
      </c>
      <c r="AN279" t="s">
        <v>25</v>
      </c>
      <c r="AO279" t="s">
        <v>25</v>
      </c>
      <c r="AP279">
        <v>31</v>
      </c>
      <c r="AQ279">
        <v>93</v>
      </c>
      <c r="AR279" t="s">
        <v>28</v>
      </c>
      <c r="AS279" t="s">
        <v>51</v>
      </c>
      <c r="AT279" t="s">
        <v>515</v>
      </c>
      <c r="AU279" t="s">
        <v>25</v>
      </c>
      <c r="AV279" t="s">
        <v>28</v>
      </c>
      <c r="AW279" t="s">
        <v>3690</v>
      </c>
      <c r="AX279" t="s">
        <v>825</v>
      </c>
      <c r="AY279" t="s">
        <v>825</v>
      </c>
      <c r="AZ279">
        <v>5807646</v>
      </c>
      <c r="BA279" t="s">
        <v>51</v>
      </c>
      <c r="BB279" s="4">
        <v>43964.565690844909</v>
      </c>
      <c r="BC279" t="s">
        <v>1807</v>
      </c>
      <c r="BD279" t="s">
        <v>29</v>
      </c>
      <c r="BF279" t="s">
        <v>28</v>
      </c>
      <c r="BG279" t="s">
        <v>28</v>
      </c>
      <c r="BH279" t="s">
        <v>28</v>
      </c>
      <c r="BI279" s="3"/>
      <c r="BJ279" t="s">
        <v>528</v>
      </c>
      <c r="BK279" s="30" t="s">
        <v>694</v>
      </c>
      <c r="BL279" s="3">
        <v>43964.565894027779</v>
      </c>
      <c r="BM279" t="s">
        <v>31</v>
      </c>
      <c r="BN279" t="s">
        <v>32</v>
      </c>
      <c r="BO279" t="s">
        <v>2083</v>
      </c>
      <c r="BP279" t="s">
        <v>2084</v>
      </c>
      <c r="BQ279" t="s">
        <v>826</v>
      </c>
      <c r="BR279" t="s">
        <v>28</v>
      </c>
      <c r="BS279" t="s">
        <v>28</v>
      </c>
      <c r="BT279" t="s">
        <v>1118</v>
      </c>
      <c r="BU279" s="3">
        <v>43738.397800925923</v>
      </c>
      <c r="BV279" t="s">
        <v>803</v>
      </c>
      <c r="BW279" s="3">
        <v>43964.648229166669</v>
      </c>
      <c r="BX279" t="s">
        <v>3691</v>
      </c>
      <c r="CG279"/>
      <c r="CH279"/>
      <c r="CI279"/>
      <c r="CY279"/>
      <c r="DA279"/>
      <c r="DE279"/>
      <c r="DF279"/>
    </row>
    <row r="280" spans="1:110" x14ac:dyDescent="0.25">
      <c r="A280" s="1">
        <f>IF(Veg_Table[[#This Row],[VP_STATUS]]="Hold",0,IF(OR(AND(Veg_Table[[#This Row],[PRESCRIP]]="NW_No Work",Veg_Table[[#This Row],[VP_STATUS]]&lt;&gt;"No Work Required Under EVM"),AND(Veg_Table[[#This Row],[VP_STATUS]]="No Work Required Under EVM",Veg_Table[[#This Row],[PRESCRIP]]&lt;&gt;"NW_No Work")),1,0))</f>
        <v>0</v>
      </c>
      <c r="B280" s="1">
        <f>IF(Veg_Table[[#This Row],[SPECIES]]="",1,0)</f>
        <v>0</v>
      </c>
      <c r="C280" s="1">
        <f>IF(Veg_Table[[#This Row],[DIAMETER]]="",1,0)</f>
        <v>0</v>
      </c>
      <c r="D280" s="1">
        <f>IF(Veg_Table[[#This Row],[HEIGHT]]="",1,0)</f>
        <v>0</v>
      </c>
      <c r="E28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80" s="1">
        <f>IF(AND(Veg_Table[[#This Row],[TAT_RESULT]]="ABATE",Veg_Table[[#This Row],[PRESCRIP]]="NW_No Work"),1,0)</f>
        <v>0</v>
      </c>
      <c r="G280" s="1">
        <f>IF(OR(Veg_Table[[#This Row],[Prescription R-Scale]]="NA",Veg_Table[[#This Row],[Diameter R-Scale]]="NA"),0,IF(Veg_Table[[#This Row],[Diameter R-Scale]]&lt;&gt;Veg_Table[[#This Row],[Prescription R-Scale]],1,0))</f>
        <v>0</v>
      </c>
      <c r="H280" s="1">
        <f>IF(OR(AND(Veg_Table[[#This Row],[PRESCRIP]]="BC_Br Rmv", Veg_Table[[#This Row],[WOOD_MAN]]&lt;&gt;"Not Needed"),AND(Veg_Table[[#This Row],[PRESCRIP]]="BCS_Br Rmv+Trt", Veg_Table[[#This Row],[WOOD_MAN]]&lt;&gt;"Not Needed")),1,0)</f>
        <v>0</v>
      </c>
      <c r="I280" s="1">
        <f ca="1">IF(AND(Veg_Table[[#This Row],[Prescription_Changed]]="Yes",Veg_Table[[#This Row],[TAT_RESULT]]=""),1,0)</f>
        <v>0</v>
      </c>
      <c r="J280" s="1">
        <f ca="1">SUM(Veg_Table[[#This Row],[Prescription and Status do not match]:[Prescription_Edited_And_TAT_Is_Blank]])</f>
        <v>1</v>
      </c>
      <c r="K280" s="1">
        <f ca="1">IF(Veg_Table[[#This Row],[Sum of Errors]]&gt;0,1,0)</f>
        <v>1</v>
      </c>
      <c r="L280" s="1">
        <f>1</f>
        <v>1</v>
      </c>
      <c r="M28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280" s="1">
        <f>IF(OR(MID(Veg_Table[[#This Row],[PRESCRIP]],2,1)="1",MID(Veg_Table[[#This Row],[PRESCRIP]],2,1)="2",MID(Veg_Table[[#This Row],[PRESCRIP]],2,1)="3",MID(Veg_Table[[#This Row],[PRESCRIP]],2,1)="4"),_xlfn.NUMBERVALUE(MID(Veg_Table[[#This Row],[PRESCRIP]],2,1)),"NA")</f>
        <v>1</v>
      </c>
      <c r="O280" s="1">
        <f>WEEKNUM(Veg_Table[[#This Row],[EVM_LAST_EDITED_Day]],2)</f>
        <v>20</v>
      </c>
      <c r="P280" s="25">
        <f>IFERROR(DATE(YEAR(Veg_Table[[#This Row],[EVM_LAST_EDITED2]]),MONTH(Veg_Table[[#This Row],[EVM_LAST_EDITED2]]),DAY(Veg_Table[[#This Row],[EVM_LAST_EDITED2]])),DATE(2019,1,1))</f>
        <v>43964</v>
      </c>
      <c r="Q280" s="3">
        <f>VALUE(SUBSTITUTE(Veg_Table[[#This Row],[EVM_LAST_EDITED]],",",""))</f>
        <v>43964.574319421299</v>
      </c>
      <c r="R280" s="1" t="str">
        <f>_xlfn.IFNA(IF(Veg_Table[[#This Row],[EVM_LAST_EDITOR]]="","zBlank EVM Last Editor",VLOOKUP(Veg_Table[[#This Row],[EVM_LAST_EDITOR]],Roster_Table[#All],4,FALSE)),"zAWRR Not in Roster")</f>
        <v>zAWRR Not in Roster</v>
      </c>
      <c r="S280" s="1" t="str">
        <f>_xlfn.IFNA(IF(Veg_Table[[#This Row],[EVM_LAST_EDITOR]]="","zBlank EVM Last Editor",VLOOKUP(Veg_Table[[#This Row],[EVM_LAST_EDITOR]],Roster_Table[#All],16,FALSE)),"zCompany_AWRR not in Roster")</f>
        <v>zCompany_AWRR not in Roster</v>
      </c>
      <c r="T280" s="2">
        <f>IFERROR(DATE(YEAR(Veg_Table[[#This Row],[Created2]]),MONTH(Veg_Table[[#This Row],[Created2]]),DAY(Veg_Table[[#This Row],[Created2]])),DATE(2019,1,1))</f>
        <v>43885</v>
      </c>
      <c r="U280" s="3">
        <f>VALUE(SUBSTITUTE(Veg_Table[[#This Row],[Created]],",",""))</f>
        <v>43885.6808101852</v>
      </c>
      <c r="V280" s="3" t="str">
        <f ca="1">IFERROR(_xlfn.IFNA(CELL("contents",INDIRECT(_xlfn.CONCAT("Veg_Table_Production_Data!",ADDRESS(MATCH(_xlfn.MAXIFS(#REF!,#REF!,"="&amp;Veg_Table[[#This Row],[AUTO_ID]],#REF!,"&lt;"&amp;Veg_Table[[#This Row],[EVM_LAST_EDITED_Day]]),#REF!,0),COLUMN(#REF!),4,1,)))),""),"")</f>
        <v/>
      </c>
      <c r="W280" s="3" t="str">
        <f ca="1">IF(Veg_Table[[#This Row],[Previous_Prescription]]="","No",IF(Veg_Table[[#This Row],[Previous_Prescription]]=Veg_Table[[#This Row],[PRESCRIP]],"No","Yes"))</f>
        <v>No</v>
      </c>
      <c r="X280" s="3" t="str">
        <f>IF(Veg_Table[[#This Row],[EVM_LAST_EDITED_Day]]=Veg_Table[[#This Row],[Created_Day]],"New","Old")</f>
        <v>Old</v>
      </c>
      <c r="Y280" s="1">
        <f>IFERROR(IF(FIND("delete",LOWER(Veg_Table[[#This Row],[PI_COMMENTS]]))&gt;=1,1,0),0)</f>
        <v>0</v>
      </c>
      <c r="Z280" s="1" t="str">
        <f>_xlfn.IFNA(IF(Veg_Table[[#This Row],[EVM_LAST_EDITOR]]="","Yes",VLOOKUP(Veg_Table[[#This Row],[EVM_LAST_EDITOR]],Roster_Table[#All],15,FALSE)),"Yes")</f>
        <v>Yes</v>
      </c>
      <c r="AA28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80" s="1" t="str">
        <f>_xlfn.IFNA(VLOOKUP(Veg_Table[[#This Row],[EVM_LAST_EDITOR]],Roster_Table[#All],3,FALSE),"zAWRR Not in Roster")</f>
        <v>zAWRR Not in Roster</v>
      </c>
      <c r="AC280" s="1" t="str">
        <f>_xlfn.IFNA(VLOOKUP(Veg_Table[[#This Row],[EVM_LAST_EDITOR]],Roster_Table[#All],2,FALSE),"zAWRR Not in Roster")</f>
        <v>zAWRR Not in Roster</v>
      </c>
      <c r="AD280" s="1" t="str">
        <f>IF(_xlfn.CONCAT(Veg_Table[[#This Row],[First_Name]]," ",Veg_Table[[#This Row],[Last_Name]])="zAWRR Not in Roster zAWRR Not in Roster","zAWRR Not in Roster",_xlfn.CONCAT(Veg_Table[[#This Row],[First_Name]]," ",Veg_Table[[#This Row],[Last_Name]]))</f>
        <v>zAWRR Not in Roster</v>
      </c>
      <c r="AE280">
        <v>1780661</v>
      </c>
      <c r="AF280" t="s">
        <v>2094</v>
      </c>
      <c r="AG280" t="s">
        <v>30</v>
      </c>
      <c r="AH280" t="s">
        <v>775</v>
      </c>
      <c r="AI280" t="s">
        <v>1813</v>
      </c>
      <c r="AJ280" t="s">
        <v>820</v>
      </c>
      <c r="AK280" t="s">
        <v>28</v>
      </c>
      <c r="AL280" t="s">
        <v>22</v>
      </c>
      <c r="AM280" t="s">
        <v>34</v>
      </c>
      <c r="AN280" t="s">
        <v>25</v>
      </c>
      <c r="AO280" t="s">
        <v>25</v>
      </c>
      <c r="AP280">
        <v>10</v>
      </c>
      <c r="AQ280">
        <v>34</v>
      </c>
      <c r="AR280" t="s">
        <v>28</v>
      </c>
      <c r="AS280" t="s">
        <v>45</v>
      </c>
      <c r="AT280" t="s">
        <v>522</v>
      </c>
      <c r="AU280" t="s">
        <v>25</v>
      </c>
      <c r="AV280" t="s">
        <v>28</v>
      </c>
      <c r="AW280" t="s">
        <v>2095</v>
      </c>
      <c r="AX280" t="s">
        <v>534</v>
      </c>
      <c r="AY280" t="s">
        <v>28</v>
      </c>
      <c r="AZ280">
        <v>5650718</v>
      </c>
      <c r="BA280" t="s">
        <v>45</v>
      </c>
      <c r="BB280" s="4">
        <v>43929.565078055559</v>
      </c>
      <c r="BC280" t="s">
        <v>1774</v>
      </c>
      <c r="BD280" t="s">
        <v>29</v>
      </c>
      <c r="BE280" t="s">
        <v>25</v>
      </c>
      <c r="BF280" t="s">
        <v>513</v>
      </c>
      <c r="BG280" t="s">
        <v>534</v>
      </c>
      <c r="BH280" t="s">
        <v>28</v>
      </c>
      <c r="BI280" s="3">
        <v>43964</v>
      </c>
      <c r="BJ280" t="s">
        <v>1855</v>
      </c>
      <c r="BK280" s="30" t="s">
        <v>1293</v>
      </c>
      <c r="BL280" s="3">
        <v>43964.574319421299</v>
      </c>
      <c r="BM280" t="s">
        <v>31</v>
      </c>
      <c r="BN280" t="s">
        <v>32</v>
      </c>
      <c r="BO280" t="s">
        <v>1300</v>
      </c>
      <c r="BP280" t="s">
        <v>1301</v>
      </c>
      <c r="BQ280" t="s">
        <v>826</v>
      </c>
      <c r="BR280" t="s">
        <v>28</v>
      </c>
      <c r="BS280" t="s">
        <v>28</v>
      </c>
      <c r="BT280" t="s">
        <v>899</v>
      </c>
      <c r="BU280" s="3">
        <v>43885.680810185186</v>
      </c>
      <c r="BV280" t="s">
        <v>803</v>
      </c>
      <c r="BW280" s="3">
        <v>43964.648245671298</v>
      </c>
      <c r="BX280" t="s">
        <v>2096</v>
      </c>
      <c r="CG280"/>
      <c r="CH280"/>
      <c r="CI280"/>
      <c r="CY280"/>
      <c r="DA280"/>
      <c r="DE280"/>
      <c r="DF280"/>
    </row>
    <row r="281" spans="1:110" x14ac:dyDescent="0.25">
      <c r="A281" s="1">
        <f>IF(Veg_Table[[#This Row],[VP_STATUS]]="Hold",0,IF(OR(AND(Veg_Table[[#This Row],[PRESCRIP]]="NW_No Work",Veg_Table[[#This Row],[VP_STATUS]]&lt;&gt;"No Work Required Under EVM"),AND(Veg_Table[[#This Row],[VP_STATUS]]="No Work Required Under EVM",Veg_Table[[#This Row],[PRESCRIP]]&lt;&gt;"NW_No Work")),1,0))</f>
        <v>0</v>
      </c>
      <c r="B281" s="1">
        <f>IF(Veg_Table[[#This Row],[SPECIES]]="",1,0)</f>
        <v>0</v>
      </c>
      <c r="C281" s="1">
        <f>IF(Veg_Table[[#This Row],[DIAMETER]]="",1,0)</f>
        <v>0</v>
      </c>
      <c r="D281" s="1">
        <f>IF(Veg_Table[[#This Row],[HEIGHT]]="",1,0)</f>
        <v>0</v>
      </c>
      <c r="E28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81" s="1">
        <f>IF(AND(Veg_Table[[#This Row],[TAT_RESULT]]="ABATE",Veg_Table[[#This Row],[PRESCRIP]]="NW_No Work"),1,0)</f>
        <v>0</v>
      </c>
      <c r="G281" s="1">
        <f>IF(OR(Veg_Table[[#This Row],[Prescription R-Scale]]="NA",Veg_Table[[#This Row],[Diameter R-Scale]]="NA"),0,IF(Veg_Table[[#This Row],[Diameter R-Scale]]&lt;&gt;Veg_Table[[#This Row],[Prescription R-Scale]],1,0))</f>
        <v>0</v>
      </c>
      <c r="H281" s="1">
        <f>IF(OR(AND(Veg_Table[[#This Row],[PRESCRIP]]="BC_Br Rmv", Veg_Table[[#This Row],[WOOD_MAN]]&lt;&gt;"Not Needed"),AND(Veg_Table[[#This Row],[PRESCRIP]]="BCS_Br Rmv+Trt", Veg_Table[[#This Row],[WOOD_MAN]]&lt;&gt;"Not Needed")),1,0)</f>
        <v>0</v>
      </c>
      <c r="I281" s="1">
        <f ca="1">IF(AND(Veg_Table[[#This Row],[Prescription_Changed]]="Yes",Veg_Table[[#This Row],[TAT_RESULT]]=""),1,0)</f>
        <v>0</v>
      </c>
      <c r="J281" s="1">
        <f ca="1">SUM(Veg_Table[[#This Row],[Prescription and Status do not match]:[Prescription_Edited_And_TAT_Is_Blank]])</f>
        <v>1</v>
      </c>
      <c r="K281" s="1">
        <f ca="1">IF(Veg_Table[[#This Row],[Sum of Errors]]&gt;0,1,0)</f>
        <v>1</v>
      </c>
      <c r="L281" s="1">
        <f>1</f>
        <v>1</v>
      </c>
      <c r="M28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281" s="1">
        <f>IF(OR(MID(Veg_Table[[#This Row],[PRESCRIP]],2,1)="1",MID(Veg_Table[[#This Row],[PRESCRIP]],2,1)="2",MID(Veg_Table[[#This Row],[PRESCRIP]],2,1)="3",MID(Veg_Table[[#This Row],[PRESCRIP]],2,1)="4"),_xlfn.NUMBERVALUE(MID(Veg_Table[[#This Row],[PRESCRIP]],2,1)),"NA")</f>
        <v>2</v>
      </c>
      <c r="O281" s="1">
        <f>WEEKNUM(Veg_Table[[#This Row],[EVM_LAST_EDITED_Day]],2)</f>
        <v>20</v>
      </c>
      <c r="P281" s="25">
        <f>IFERROR(DATE(YEAR(Veg_Table[[#This Row],[EVM_LAST_EDITED2]]),MONTH(Veg_Table[[#This Row],[EVM_LAST_EDITED2]]),DAY(Veg_Table[[#This Row],[EVM_LAST_EDITED2]])),DATE(2019,1,1))</f>
        <v>43964</v>
      </c>
      <c r="Q281" s="3">
        <f>VALUE(SUBSTITUTE(Veg_Table[[#This Row],[EVM_LAST_EDITED]],",",""))</f>
        <v>43964.575942615702</v>
      </c>
      <c r="R281" s="1" t="str">
        <f>_xlfn.IFNA(IF(Veg_Table[[#This Row],[EVM_LAST_EDITOR]]="","zBlank EVM Last Editor",VLOOKUP(Veg_Table[[#This Row],[EVM_LAST_EDITOR]],Roster_Table[#All],4,FALSE)),"zAWRR Not in Roster")</f>
        <v>zAWRR Not in Roster</v>
      </c>
      <c r="S281" s="1" t="str">
        <f>_xlfn.IFNA(IF(Veg_Table[[#This Row],[EVM_LAST_EDITOR]]="","zBlank EVM Last Editor",VLOOKUP(Veg_Table[[#This Row],[EVM_LAST_EDITOR]],Roster_Table[#All],16,FALSE)),"zCompany_AWRR not in Roster")</f>
        <v>zCompany_AWRR not in Roster</v>
      </c>
      <c r="T281" s="2">
        <f>IFERROR(DATE(YEAR(Veg_Table[[#This Row],[Created2]]),MONTH(Veg_Table[[#This Row],[Created2]]),DAY(Veg_Table[[#This Row],[Created2]])),DATE(2019,1,1))</f>
        <v>43910</v>
      </c>
      <c r="U281" s="3">
        <f>VALUE(SUBSTITUTE(Veg_Table[[#This Row],[Created]],",",""))</f>
        <v>43910.509560185201</v>
      </c>
      <c r="V281" s="3" t="str">
        <f ca="1">IFERROR(_xlfn.IFNA(CELL("contents",INDIRECT(_xlfn.CONCAT("Veg_Table_Production_Data!",ADDRESS(MATCH(_xlfn.MAXIFS(#REF!,#REF!,"="&amp;Veg_Table[[#This Row],[AUTO_ID]],#REF!,"&lt;"&amp;Veg_Table[[#This Row],[EVM_LAST_EDITED_Day]]),#REF!,0),COLUMN(#REF!),4,1,)))),""),"")</f>
        <v/>
      </c>
      <c r="W281" s="3" t="str">
        <f ca="1">IF(Veg_Table[[#This Row],[Previous_Prescription]]="","No",IF(Veg_Table[[#This Row],[Previous_Prescription]]=Veg_Table[[#This Row],[PRESCRIP]],"No","Yes"))</f>
        <v>No</v>
      </c>
      <c r="X281" s="3" t="str">
        <f>IF(Veg_Table[[#This Row],[EVM_LAST_EDITED_Day]]=Veg_Table[[#This Row],[Created_Day]],"New","Old")</f>
        <v>Old</v>
      </c>
      <c r="Y281" s="1">
        <f>IFERROR(IF(FIND("delete",LOWER(Veg_Table[[#This Row],[PI_COMMENTS]]))&gt;=1,1,0),0)</f>
        <v>0</v>
      </c>
      <c r="Z281" s="1" t="str">
        <f>_xlfn.IFNA(IF(Veg_Table[[#This Row],[EVM_LAST_EDITOR]]="","Yes",VLOOKUP(Veg_Table[[#This Row],[EVM_LAST_EDITOR]],Roster_Table[#All],15,FALSE)),"Yes")</f>
        <v>Yes</v>
      </c>
      <c r="AA28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81" s="1" t="str">
        <f>_xlfn.IFNA(VLOOKUP(Veg_Table[[#This Row],[EVM_LAST_EDITOR]],Roster_Table[#All],3,FALSE),"zAWRR Not in Roster")</f>
        <v>zAWRR Not in Roster</v>
      </c>
      <c r="AC281" s="1" t="str">
        <f>_xlfn.IFNA(VLOOKUP(Veg_Table[[#This Row],[EVM_LAST_EDITOR]],Roster_Table[#All],2,FALSE),"zAWRR Not in Roster")</f>
        <v>zAWRR Not in Roster</v>
      </c>
      <c r="AD281" s="1" t="str">
        <f>IF(_xlfn.CONCAT(Veg_Table[[#This Row],[First_Name]]," ",Veg_Table[[#This Row],[Last_Name]])="zAWRR Not in Roster zAWRR Not in Roster","zAWRR Not in Roster",_xlfn.CONCAT(Veg_Table[[#This Row],[First_Name]]," ",Veg_Table[[#This Row],[Last_Name]]))</f>
        <v>zAWRR Not in Roster</v>
      </c>
      <c r="AE281">
        <v>2938776</v>
      </c>
      <c r="AF281" t="s">
        <v>1498</v>
      </c>
      <c r="AG281" t="s">
        <v>30</v>
      </c>
      <c r="AH281" t="s">
        <v>775</v>
      </c>
      <c r="AI281" t="s">
        <v>1150</v>
      </c>
      <c r="AJ281" t="s">
        <v>820</v>
      </c>
      <c r="AL281" t="s">
        <v>368</v>
      </c>
      <c r="AM281" t="s">
        <v>34</v>
      </c>
      <c r="AN281" t="s">
        <v>25</v>
      </c>
      <c r="AO281" t="s">
        <v>25</v>
      </c>
      <c r="AP281">
        <v>16</v>
      </c>
      <c r="AQ281">
        <v>50</v>
      </c>
      <c r="AS281" t="s">
        <v>42</v>
      </c>
      <c r="AT281" t="s">
        <v>515</v>
      </c>
      <c r="AU281" t="s">
        <v>25</v>
      </c>
      <c r="AV281" t="s">
        <v>512</v>
      </c>
      <c r="AW281" t="s">
        <v>1306</v>
      </c>
      <c r="AX281" t="s">
        <v>534</v>
      </c>
      <c r="AZ281">
        <v>5650718</v>
      </c>
      <c r="BA281" t="s">
        <v>42</v>
      </c>
      <c r="BB281" s="4">
        <v>43923.626859178243</v>
      </c>
      <c r="BC281" t="s">
        <v>1774</v>
      </c>
      <c r="BD281" t="s">
        <v>29</v>
      </c>
      <c r="BE281" t="s">
        <v>25</v>
      </c>
      <c r="BF281" t="s">
        <v>513</v>
      </c>
      <c r="BG281" t="s">
        <v>534</v>
      </c>
      <c r="BI281" s="3">
        <v>43964</v>
      </c>
      <c r="BJ281" t="s">
        <v>1305</v>
      </c>
      <c r="BK281" s="30" t="s">
        <v>1293</v>
      </c>
      <c r="BL281" s="3">
        <v>43964.575942615738</v>
      </c>
      <c r="BM281" t="s">
        <v>31</v>
      </c>
      <c r="BN281" t="s">
        <v>32</v>
      </c>
      <c r="BO281" t="s">
        <v>1300</v>
      </c>
      <c r="BQ281" t="s">
        <v>826</v>
      </c>
      <c r="BR281" t="s">
        <v>28</v>
      </c>
      <c r="BS281" t="s">
        <v>28</v>
      </c>
      <c r="BT281" t="s">
        <v>527</v>
      </c>
      <c r="BU281" s="3">
        <v>43910.509560185186</v>
      </c>
      <c r="BV281" t="s">
        <v>803</v>
      </c>
      <c r="BW281" s="3">
        <v>43964.648364050925</v>
      </c>
      <c r="BX281" t="s">
        <v>1307</v>
      </c>
      <c r="CG281"/>
      <c r="CH281"/>
      <c r="CI281"/>
      <c r="CY281"/>
      <c r="DA281"/>
      <c r="DE281"/>
      <c r="DF281"/>
    </row>
    <row r="282" spans="1:110" x14ac:dyDescent="0.25">
      <c r="A282" s="1">
        <f>IF(Veg_Table[[#This Row],[VP_STATUS]]="Hold",0,IF(OR(AND(Veg_Table[[#This Row],[PRESCRIP]]="NW_No Work",Veg_Table[[#This Row],[VP_STATUS]]&lt;&gt;"No Work Required Under EVM"),AND(Veg_Table[[#This Row],[VP_STATUS]]="No Work Required Under EVM",Veg_Table[[#This Row],[PRESCRIP]]&lt;&gt;"NW_No Work")),1,0))</f>
        <v>0</v>
      </c>
      <c r="B282" s="1">
        <f>IF(Veg_Table[[#This Row],[SPECIES]]="",1,0)</f>
        <v>0</v>
      </c>
      <c r="C282" s="1">
        <f>IF(Veg_Table[[#This Row],[DIAMETER]]="",1,0)</f>
        <v>0</v>
      </c>
      <c r="D282" s="1">
        <f>IF(Veg_Table[[#This Row],[HEIGHT]]="",1,0)</f>
        <v>0</v>
      </c>
      <c r="E28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82" s="1">
        <f>IF(AND(Veg_Table[[#This Row],[TAT_RESULT]]="ABATE",Veg_Table[[#This Row],[PRESCRIP]]="NW_No Work"),1,0)</f>
        <v>0</v>
      </c>
      <c r="G282" s="1">
        <f>IF(OR(Veg_Table[[#This Row],[Prescription R-Scale]]="NA",Veg_Table[[#This Row],[Diameter R-Scale]]="NA"),0,IF(Veg_Table[[#This Row],[Diameter R-Scale]]&lt;&gt;Veg_Table[[#This Row],[Prescription R-Scale]],1,0))</f>
        <v>0</v>
      </c>
      <c r="H282" s="1">
        <f>IF(OR(AND(Veg_Table[[#This Row],[PRESCRIP]]="BC_Br Rmv", Veg_Table[[#This Row],[WOOD_MAN]]&lt;&gt;"Not Needed"),AND(Veg_Table[[#This Row],[PRESCRIP]]="BCS_Br Rmv+Trt", Veg_Table[[#This Row],[WOOD_MAN]]&lt;&gt;"Not Needed")),1,0)</f>
        <v>0</v>
      </c>
      <c r="I282" s="1">
        <f ca="1">IF(AND(Veg_Table[[#This Row],[Prescription_Changed]]="Yes",Veg_Table[[#This Row],[TAT_RESULT]]=""),1,0)</f>
        <v>0</v>
      </c>
      <c r="J282" s="1">
        <f ca="1">SUM(Veg_Table[[#This Row],[Prescription and Status do not match]:[Prescription_Edited_And_TAT_Is_Blank]])</f>
        <v>1</v>
      </c>
      <c r="K282" s="1">
        <f ca="1">IF(Veg_Table[[#This Row],[Sum of Errors]]&gt;0,1,0)</f>
        <v>1</v>
      </c>
      <c r="L282" s="1">
        <f>1</f>
        <v>1</v>
      </c>
      <c r="M28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282" s="1">
        <f>IF(OR(MID(Veg_Table[[#This Row],[PRESCRIP]],2,1)="1",MID(Veg_Table[[#This Row],[PRESCRIP]],2,1)="2",MID(Veg_Table[[#This Row],[PRESCRIP]],2,1)="3",MID(Veg_Table[[#This Row],[PRESCRIP]],2,1)="4"),_xlfn.NUMBERVALUE(MID(Veg_Table[[#This Row],[PRESCRIP]],2,1)),"NA")</f>
        <v>3</v>
      </c>
      <c r="O282" s="1">
        <f>WEEKNUM(Veg_Table[[#This Row],[EVM_LAST_EDITED_Day]],2)</f>
        <v>20</v>
      </c>
      <c r="P282" s="25">
        <f>IFERROR(DATE(YEAR(Veg_Table[[#This Row],[EVM_LAST_EDITED2]]),MONTH(Veg_Table[[#This Row],[EVM_LAST_EDITED2]]),DAY(Veg_Table[[#This Row],[EVM_LAST_EDITED2]])),DATE(2019,1,1))</f>
        <v>43964</v>
      </c>
      <c r="Q282" s="3">
        <f>VALUE(SUBSTITUTE(Veg_Table[[#This Row],[EVM_LAST_EDITED]],",",""))</f>
        <v>43964.577562291699</v>
      </c>
      <c r="R282" s="1" t="str">
        <f>_xlfn.IFNA(IF(Veg_Table[[#This Row],[EVM_LAST_EDITOR]]="","zBlank EVM Last Editor",VLOOKUP(Veg_Table[[#This Row],[EVM_LAST_EDITOR]],Roster_Table[#All],4,FALSE)),"zAWRR Not in Roster")</f>
        <v>zAWRR Not in Roster</v>
      </c>
      <c r="S282" s="1" t="str">
        <f>_xlfn.IFNA(IF(Veg_Table[[#This Row],[EVM_LAST_EDITOR]]="","zBlank EVM Last Editor",VLOOKUP(Veg_Table[[#This Row],[EVM_LAST_EDITOR]],Roster_Table[#All],16,FALSE)),"zCompany_AWRR not in Roster")</f>
        <v>zCompany_AWRR not in Roster</v>
      </c>
      <c r="T282" s="2">
        <f>IFERROR(DATE(YEAR(Veg_Table[[#This Row],[Created2]]),MONTH(Veg_Table[[#This Row],[Created2]]),DAY(Veg_Table[[#This Row],[Created2]])),DATE(2019,1,1))</f>
        <v>43910</v>
      </c>
      <c r="U282" s="3">
        <f>VALUE(SUBSTITUTE(Veg_Table[[#This Row],[Created]],",",""))</f>
        <v>43910.485833333303</v>
      </c>
      <c r="V282" s="3" t="str">
        <f ca="1">IFERROR(_xlfn.IFNA(CELL("contents",INDIRECT(_xlfn.CONCAT("Veg_Table_Production_Data!",ADDRESS(MATCH(_xlfn.MAXIFS(#REF!,#REF!,"="&amp;Veg_Table[[#This Row],[AUTO_ID]],#REF!,"&lt;"&amp;Veg_Table[[#This Row],[EVM_LAST_EDITED_Day]]),#REF!,0),COLUMN(#REF!),4,1,)))),""),"")</f>
        <v/>
      </c>
      <c r="W282" s="3" t="str">
        <f ca="1">IF(Veg_Table[[#This Row],[Previous_Prescription]]="","No",IF(Veg_Table[[#This Row],[Previous_Prescription]]=Veg_Table[[#This Row],[PRESCRIP]],"No","Yes"))</f>
        <v>No</v>
      </c>
      <c r="X282" s="3" t="str">
        <f>IF(Veg_Table[[#This Row],[EVM_LAST_EDITED_Day]]=Veg_Table[[#This Row],[Created_Day]],"New","Old")</f>
        <v>Old</v>
      </c>
      <c r="Y282" s="1">
        <f>IFERROR(IF(FIND("delete",LOWER(Veg_Table[[#This Row],[PI_COMMENTS]]))&gt;=1,1,0),0)</f>
        <v>0</v>
      </c>
      <c r="Z282" s="1" t="str">
        <f>_xlfn.IFNA(IF(Veg_Table[[#This Row],[EVM_LAST_EDITOR]]="","Yes",VLOOKUP(Veg_Table[[#This Row],[EVM_LAST_EDITOR]],Roster_Table[#All],15,FALSE)),"Yes")</f>
        <v>Yes</v>
      </c>
      <c r="AA28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82" s="1" t="str">
        <f>_xlfn.IFNA(VLOOKUP(Veg_Table[[#This Row],[EVM_LAST_EDITOR]],Roster_Table[#All],3,FALSE),"zAWRR Not in Roster")</f>
        <v>zAWRR Not in Roster</v>
      </c>
      <c r="AC282" s="1" t="str">
        <f>_xlfn.IFNA(VLOOKUP(Veg_Table[[#This Row],[EVM_LAST_EDITOR]],Roster_Table[#All],2,FALSE),"zAWRR Not in Roster")</f>
        <v>zAWRR Not in Roster</v>
      </c>
      <c r="AD282" s="1" t="str">
        <f>IF(_xlfn.CONCAT(Veg_Table[[#This Row],[First_Name]]," ",Veg_Table[[#This Row],[Last_Name]])="zAWRR Not in Roster zAWRR Not in Roster","zAWRR Not in Roster",_xlfn.CONCAT(Veg_Table[[#This Row],[First_Name]]," ",Veg_Table[[#This Row],[Last_Name]]))</f>
        <v>zAWRR Not in Roster</v>
      </c>
      <c r="AE282">
        <v>2938775</v>
      </c>
      <c r="AF282" t="s">
        <v>1497</v>
      </c>
      <c r="AG282" t="s">
        <v>30</v>
      </c>
      <c r="AH282" t="s">
        <v>775</v>
      </c>
      <c r="AI282" t="s">
        <v>1150</v>
      </c>
      <c r="AJ282" t="s">
        <v>820</v>
      </c>
      <c r="AL282" t="s">
        <v>368</v>
      </c>
      <c r="AM282" t="s">
        <v>34</v>
      </c>
      <c r="AN282" t="s">
        <v>25</v>
      </c>
      <c r="AO282" t="s">
        <v>25</v>
      </c>
      <c r="AP282">
        <v>29</v>
      </c>
      <c r="AQ282">
        <v>80</v>
      </c>
      <c r="AS282" t="s">
        <v>51</v>
      </c>
      <c r="AT282" t="s">
        <v>515</v>
      </c>
      <c r="AU282" t="s">
        <v>25</v>
      </c>
      <c r="AW282" t="s">
        <v>1321</v>
      </c>
      <c r="AX282" t="s">
        <v>534</v>
      </c>
      <c r="AZ282">
        <v>5650734</v>
      </c>
      <c r="BA282" t="s">
        <v>51</v>
      </c>
      <c r="BB282" s="4">
        <v>43929.549974166664</v>
      </c>
      <c r="BD282" t="s">
        <v>29</v>
      </c>
      <c r="BG282" t="s">
        <v>534</v>
      </c>
      <c r="BI282" s="3">
        <v>43964</v>
      </c>
      <c r="BJ282" t="s">
        <v>1305</v>
      </c>
      <c r="BK282" s="30" t="s">
        <v>1293</v>
      </c>
      <c r="BL282" s="3">
        <v>43964.57756229167</v>
      </c>
      <c r="BM282" t="s">
        <v>31</v>
      </c>
      <c r="BN282" t="s">
        <v>32</v>
      </c>
      <c r="BO282" t="s">
        <v>1300</v>
      </c>
      <c r="BQ282" t="s">
        <v>826</v>
      </c>
      <c r="BR282" t="s">
        <v>28</v>
      </c>
      <c r="BS282" t="s">
        <v>28</v>
      </c>
      <c r="BT282" t="s">
        <v>527</v>
      </c>
      <c r="BU282" s="3">
        <v>43910.485833333332</v>
      </c>
      <c r="BV282" t="s">
        <v>803</v>
      </c>
      <c r="BW282" s="3">
        <v>43964.648364050925</v>
      </c>
      <c r="BX282" t="s">
        <v>1322</v>
      </c>
      <c r="CG282"/>
      <c r="CH282"/>
      <c r="CI282"/>
      <c r="CY282"/>
      <c r="DA282"/>
      <c r="DE282"/>
      <c r="DF282"/>
    </row>
    <row r="283" spans="1:110" x14ac:dyDescent="0.25">
      <c r="A283" s="1">
        <f>IF(Veg_Table[[#This Row],[VP_STATUS]]="Hold",0,IF(OR(AND(Veg_Table[[#This Row],[PRESCRIP]]="NW_No Work",Veg_Table[[#This Row],[VP_STATUS]]&lt;&gt;"No Work Required Under EVM"),AND(Veg_Table[[#This Row],[VP_STATUS]]="No Work Required Under EVM",Veg_Table[[#This Row],[PRESCRIP]]&lt;&gt;"NW_No Work")),1,0))</f>
        <v>0</v>
      </c>
      <c r="B283" s="1">
        <f>IF(Veg_Table[[#This Row],[SPECIES]]="",1,0)</f>
        <v>0</v>
      </c>
      <c r="C283" s="1">
        <f>IF(Veg_Table[[#This Row],[DIAMETER]]="",1,0)</f>
        <v>0</v>
      </c>
      <c r="D283" s="1">
        <f>IF(Veg_Table[[#This Row],[HEIGHT]]="",1,0)</f>
        <v>0</v>
      </c>
      <c r="E28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83" s="1">
        <f>IF(AND(Veg_Table[[#This Row],[TAT_RESULT]]="ABATE",Veg_Table[[#This Row],[PRESCRIP]]="NW_No Work"),1,0)</f>
        <v>0</v>
      </c>
      <c r="G283" s="1">
        <f>IF(OR(Veg_Table[[#This Row],[Prescription R-Scale]]="NA",Veg_Table[[#This Row],[Diameter R-Scale]]="NA"),0,IF(Veg_Table[[#This Row],[Diameter R-Scale]]&lt;&gt;Veg_Table[[#This Row],[Prescription R-Scale]],1,0))</f>
        <v>0</v>
      </c>
      <c r="H283" s="1">
        <f>IF(OR(AND(Veg_Table[[#This Row],[PRESCRIP]]="BC_Br Rmv", Veg_Table[[#This Row],[WOOD_MAN]]&lt;&gt;"Not Needed"),AND(Veg_Table[[#This Row],[PRESCRIP]]="BCS_Br Rmv+Trt", Veg_Table[[#This Row],[WOOD_MAN]]&lt;&gt;"Not Needed")),1,0)</f>
        <v>0</v>
      </c>
      <c r="I283" s="1">
        <f ca="1">IF(AND(Veg_Table[[#This Row],[Prescription_Changed]]="Yes",Veg_Table[[#This Row],[TAT_RESULT]]=""),1,0)</f>
        <v>0</v>
      </c>
      <c r="J283" s="1">
        <f ca="1">SUM(Veg_Table[[#This Row],[Prescription and Status do not match]:[Prescription_Edited_And_TAT_Is_Blank]])</f>
        <v>1</v>
      </c>
      <c r="K283" s="1">
        <f ca="1">IF(Veg_Table[[#This Row],[Sum of Errors]]&gt;0,1,0)</f>
        <v>1</v>
      </c>
      <c r="L283" s="1">
        <f>1</f>
        <v>1</v>
      </c>
      <c r="M28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283" s="1" t="str">
        <f>IF(OR(MID(Veg_Table[[#This Row],[PRESCRIP]],2,1)="1",MID(Veg_Table[[#This Row],[PRESCRIP]],2,1)="2",MID(Veg_Table[[#This Row],[PRESCRIP]],2,1)="3",MID(Veg_Table[[#This Row],[PRESCRIP]],2,1)="4"),_xlfn.NUMBERVALUE(MID(Veg_Table[[#This Row],[PRESCRIP]],2,1)),"NA")</f>
        <v>NA</v>
      </c>
      <c r="O283" s="1">
        <f>WEEKNUM(Veg_Table[[#This Row],[EVM_LAST_EDITED_Day]],2)</f>
        <v>20</v>
      </c>
      <c r="P283" s="25">
        <f>IFERROR(DATE(YEAR(Veg_Table[[#This Row],[EVM_LAST_EDITED2]]),MONTH(Veg_Table[[#This Row],[EVM_LAST_EDITED2]]),DAY(Veg_Table[[#This Row],[EVM_LAST_EDITED2]])),DATE(2019,1,1))</f>
        <v>43964</v>
      </c>
      <c r="Q283" s="3">
        <f>VALUE(SUBSTITUTE(Veg_Table[[#This Row],[EVM_LAST_EDITED]],",",""))</f>
        <v>43964.578233263899</v>
      </c>
      <c r="R283" s="1" t="str">
        <f>_xlfn.IFNA(IF(Veg_Table[[#This Row],[EVM_LAST_EDITOR]]="","zBlank EVM Last Editor",VLOOKUP(Veg_Table[[#This Row],[EVM_LAST_EDITOR]],Roster_Table[#All],4,FALSE)),"zAWRR Not in Roster")</f>
        <v>JEF</v>
      </c>
      <c r="S283" s="1" t="str">
        <f>_xlfn.IFNA(IF(Veg_Table[[#This Row],[EVM_LAST_EDITOR]]="","zBlank EVM Last Editor",VLOOKUP(Veg_Table[[#This Row],[EVM_LAST_EDITOR]],Roster_Table[#All],16,FALSE)),"zCompany_AWRR not in Roster")</f>
        <v>JEF_Jefferson Resources</v>
      </c>
      <c r="T283" s="2">
        <f>IFERROR(DATE(YEAR(Veg_Table[[#This Row],[Created2]]),MONTH(Veg_Table[[#This Row],[Created2]]),DAY(Veg_Table[[#This Row],[Created2]])),DATE(2019,1,1))</f>
        <v>43753</v>
      </c>
      <c r="U283" s="3">
        <f>VALUE(SUBSTITUTE(Veg_Table[[#This Row],[Created]],",",""))</f>
        <v>43753.433043981502</v>
      </c>
      <c r="V283" s="3" t="str">
        <f ca="1">IFERROR(_xlfn.IFNA(CELL("contents",INDIRECT(_xlfn.CONCAT("Veg_Table_Production_Data!",ADDRESS(MATCH(_xlfn.MAXIFS(#REF!,#REF!,"="&amp;Veg_Table[[#This Row],[AUTO_ID]],#REF!,"&lt;"&amp;Veg_Table[[#This Row],[EVM_LAST_EDITED_Day]]),#REF!,0),COLUMN(#REF!),4,1,)))),""),"")</f>
        <v/>
      </c>
      <c r="W283" s="3" t="str">
        <f ca="1">IF(Veg_Table[[#This Row],[Previous_Prescription]]="","No",IF(Veg_Table[[#This Row],[Previous_Prescription]]=Veg_Table[[#This Row],[PRESCRIP]],"No","Yes"))</f>
        <v>No</v>
      </c>
      <c r="X283" s="3" t="str">
        <f>IF(Veg_Table[[#This Row],[EVM_LAST_EDITED_Day]]=Veg_Table[[#This Row],[Created_Day]],"New","Old")</f>
        <v>Old</v>
      </c>
      <c r="Y283" s="1">
        <f>IFERROR(IF(FIND("delete",LOWER(Veg_Table[[#This Row],[PI_COMMENTS]]))&gt;=1,1,0),0)</f>
        <v>0</v>
      </c>
      <c r="Z283" s="1" t="str">
        <f>_xlfn.IFNA(IF(Veg_Table[[#This Row],[EVM_LAST_EDITOR]]="","Yes",VLOOKUP(Veg_Table[[#This Row],[EVM_LAST_EDITOR]],Roster_Table[#All],15,FALSE)),"Yes")</f>
        <v>Yes</v>
      </c>
      <c r="AA28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83" s="1" t="str">
        <f>_xlfn.IFNA(VLOOKUP(Veg_Table[[#This Row],[EVM_LAST_EDITOR]],Roster_Table[#All],3,FALSE),"zAWRR Not in Roster")</f>
        <v>Emily</v>
      </c>
      <c r="AC283" s="1" t="str">
        <f>_xlfn.IFNA(VLOOKUP(Veg_Table[[#This Row],[EVM_LAST_EDITOR]],Roster_Table[#All],2,FALSE),"zAWRR Not in Roster")</f>
        <v>Culhane</v>
      </c>
      <c r="AD283" s="1" t="str">
        <f>IF(_xlfn.CONCAT(Veg_Table[[#This Row],[First_Name]]," ",Veg_Table[[#This Row],[Last_Name]])="zAWRR Not in Roster zAWRR Not in Roster","zAWRR Not in Roster",_xlfn.CONCAT(Veg_Table[[#This Row],[First_Name]]," ",Veg_Table[[#This Row],[Last_Name]]))</f>
        <v>Emily Culhane</v>
      </c>
      <c r="AE283">
        <v>1767483</v>
      </c>
      <c r="AF283" t="s">
        <v>3998</v>
      </c>
      <c r="AG283" t="s">
        <v>30</v>
      </c>
      <c r="AH283" t="s">
        <v>1503</v>
      </c>
      <c r="AI283" t="s">
        <v>1566</v>
      </c>
      <c r="AJ283" t="s">
        <v>48</v>
      </c>
      <c r="AK283" t="s">
        <v>833</v>
      </c>
      <c r="AL283" t="s">
        <v>884</v>
      </c>
      <c r="AM283" t="s">
        <v>40</v>
      </c>
      <c r="AN283" t="s">
        <v>25</v>
      </c>
      <c r="AO283" t="s">
        <v>25</v>
      </c>
      <c r="AP283">
        <v>10</v>
      </c>
      <c r="AQ283">
        <v>24</v>
      </c>
      <c r="AR283" t="s">
        <v>28</v>
      </c>
      <c r="AS283" t="s">
        <v>901</v>
      </c>
      <c r="AT283" t="s">
        <v>515</v>
      </c>
      <c r="AU283" t="s">
        <v>25</v>
      </c>
      <c r="AV283" t="s">
        <v>28</v>
      </c>
      <c r="AW283" t="s">
        <v>5053</v>
      </c>
      <c r="AX283" t="s">
        <v>534</v>
      </c>
      <c r="AY283" t="s">
        <v>28</v>
      </c>
      <c r="AZ283">
        <v>28</v>
      </c>
      <c r="BA283" t="s">
        <v>901</v>
      </c>
      <c r="BB283" s="4">
        <v>43893.041666666664</v>
      </c>
      <c r="BC283" t="s">
        <v>28</v>
      </c>
      <c r="BD283" t="s">
        <v>29</v>
      </c>
      <c r="BF283" t="s">
        <v>28</v>
      </c>
      <c r="BG283" t="s">
        <v>534</v>
      </c>
      <c r="BH283" t="s">
        <v>28</v>
      </c>
      <c r="BI283" s="3">
        <v>43956.462011805554</v>
      </c>
      <c r="BJ283" t="s">
        <v>3999</v>
      </c>
      <c r="BK283" s="30" t="s">
        <v>44</v>
      </c>
      <c r="BL283" s="3">
        <v>43964.578233263892</v>
      </c>
      <c r="BM283" t="s">
        <v>31</v>
      </c>
      <c r="BN283" t="s">
        <v>32</v>
      </c>
      <c r="BO283" t="s">
        <v>1504</v>
      </c>
      <c r="BP283" t="s">
        <v>1505</v>
      </c>
      <c r="BQ283" t="s">
        <v>826</v>
      </c>
      <c r="BR283" t="s">
        <v>28</v>
      </c>
      <c r="BS283" t="s">
        <v>28</v>
      </c>
      <c r="BT283" t="s">
        <v>999</v>
      </c>
      <c r="BU283" s="3">
        <v>43753.43304398148</v>
      </c>
      <c r="BV283" t="s">
        <v>803</v>
      </c>
      <c r="BW283" s="3">
        <v>43964.648229166669</v>
      </c>
      <c r="BX283" t="s">
        <v>4000</v>
      </c>
      <c r="CG283"/>
      <c r="CH283"/>
      <c r="CI283"/>
      <c r="CY283"/>
      <c r="DA283"/>
      <c r="DE283"/>
      <c r="DF283"/>
    </row>
    <row r="284" spans="1:110" x14ac:dyDescent="0.25">
      <c r="A284" s="1">
        <f>IF(Veg_Table[[#This Row],[VP_STATUS]]="Hold",0,IF(OR(AND(Veg_Table[[#This Row],[PRESCRIP]]="NW_No Work",Veg_Table[[#This Row],[VP_STATUS]]&lt;&gt;"No Work Required Under EVM"),AND(Veg_Table[[#This Row],[VP_STATUS]]="No Work Required Under EVM",Veg_Table[[#This Row],[PRESCRIP]]&lt;&gt;"NW_No Work")),1,0))</f>
        <v>0</v>
      </c>
      <c r="B284" s="1">
        <f>IF(Veg_Table[[#This Row],[SPECIES]]="",1,0)</f>
        <v>0</v>
      </c>
      <c r="C284" s="1">
        <f>IF(Veg_Table[[#This Row],[DIAMETER]]="",1,0)</f>
        <v>0</v>
      </c>
      <c r="D284" s="1">
        <f>IF(Veg_Table[[#This Row],[HEIGHT]]="",1,0)</f>
        <v>0</v>
      </c>
      <c r="E28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84" s="1">
        <f>IF(AND(Veg_Table[[#This Row],[TAT_RESULT]]="ABATE",Veg_Table[[#This Row],[PRESCRIP]]="NW_No Work"),1,0)</f>
        <v>0</v>
      </c>
      <c r="G284" s="1">
        <f>IF(OR(Veg_Table[[#This Row],[Prescription R-Scale]]="NA",Veg_Table[[#This Row],[Diameter R-Scale]]="NA"),0,IF(Veg_Table[[#This Row],[Diameter R-Scale]]&lt;&gt;Veg_Table[[#This Row],[Prescription R-Scale]],1,0))</f>
        <v>0</v>
      </c>
      <c r="H284" s="1">
        <f>IF(OR(AND(Veg_Table[[#This Row],[PRESCRIP]]="BC_Br Rmv", Veg_Table[[#This Row],[WOOD_MAN]]&lt;&gt;"Not Needed"),AND(Veg_Table[[#This Row],[PRESCRIP]]="BCS_Br Rmv+Trt", Veg_Table[[#This Row],[WOOD_MAN]]&lt;&gt;"Not Needed")),1,0)</f>
        <v>0</v>
      </c>
      <c r="I284" s="1">
        <f ca="1">IF(AND(Veg_Table[[#This Row],[Prescription_Changed]]="Yes",Veg_Table[[#This Row],[TAT_RESULT]]=""),1,0)</f>
        <v>0</v>
      </c>
      <c r="J284" s="1">
        <f ca="1">SUM(Veg_Table[[#This Row],[Prescription and Status do not match]:[Prescription_Edited_And_TAT_Is_Blank]])</f>
        <v>1</v>
      </c>
      <c r="K284" s="1">
        <f ca="1">IF(Veg_Table[[#This Row],[Sum of Errors]]&gt;0,1,0)</f>
        <v>1</v>
      </c>
      <c r="L284" s="1">
        <f>1</f>
        <v>1</v>
      </c>
      <c r="M28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284" s="1">
        <f>IF(OR(MID(Veg_Table[[#This Row],[PRESCRIP]],2,1)="1",MID(Veg_Table[[#This Row],[PRESCRIP]],2,1)="2",MID(Veg_Table[[#This Row],[PRESCRIP]],2,1)="3",MID(Veg_Table[[#This Row],[PRESCRIP]],2,1)="4"),_xlfn.NUMBERVALUE(MID(Veg_Table[[#This Row],[PRESCRIP]],2,1)),"NA")</f>
        <v>2</v>
      </c>
      <c r="O284" s="1">
        <f>WEEKNUM(Veg_Table[[#This Row],[EVM_LAST_EDITED_Day]],2)</f>
        <v>20</v>
      </c>
      <c r="P284" s="25">
        <f>IFERROR(DATE(YEAR(Veg_Table[[#This Row],[EVM_LAST_EDITED2]]),MONTH(Veg_Table[[#This Row],[EVM_LAST_EDITED2]]),DAY(Veg_Table[[#This Row],[EVM_LAST_EDITED2]])),DATE(2019,1,1))</f>
        <v>43964</v>
      </c>
      <c r="Q284" s="3">
        <f>VALUE(SUBSTITUTE(Veg_Table[[#This Row],[EVM_LAST_EDITED]],",",""))</f>
        <v>43964.5788580671</v>
      </c>
      <c r="R284" s="1" t="str">
        <f>_xlfn.IFNA(IF(Veg_Table[[#This Row],[EVM_LAST_EDITOR]]="","zBlank EVM Last Editor",VLOOKUP(Veg_Table[[#This Row],[EVM_LAST_EDITOR]],Roster_Table[#All],4,FALSE)),"zAWRR Not in Roster")</f>
        <v>zAWRR Not in Roster</v>
      </c>
      <c r="S284" s="1" t="str">
        <f>_xlfn.IFNA(IF(Veg_Table[[#This Row],[EVM_LAST_EDITOR]]="","zBlank EVM Last Editor",VLOOKUP(Veg_Table[[#This Row],[EVM_LAST_EDITOR]],Roster_Table[#All],16,FALSE)),"zCompany_AWRR not in Roster")</f>
        <v>zCompany_AWRR not in Roster</v>
      </c>
      <c r="T284" s="2">
        <f>IFERROR(DATE(YEAR(Veg_Table[[#This Row],[Created2]]),MONTH(Veg_Table[[#This Row],[Created2]]),DAY(Veg_Table[[#This Row],[Created2]])),DATE(2019,1,1))</f>
        <v>0</v>
      </c>
      <c r="U284" s="3">
        <f>VALUE(SUBSTITUTE(Veg_Table[[#This Row],[Created]],",",""))</f>
        <v>0.70833333333333304</v>
      </c>
      <c r="V284" s="3" t="str">
        <f ca="1">IFERROR(_xlfn.IFNA(CELL("contents",INDIRECT(_xlfn.CONCAT("Veg_Table_Production_Data!",ADDRESS(MATCH(_xlfn.MAXIFS(#REF!,#REF!,"="&amp;Veg_Table[[#This Row],[AUTO_ID]],#REF!,"&lt;"&amp;Veg_Table[[#This Row],[EVM_LAST_EDITED_Day]]),#REF!,0),COLUMN(#REF!),4,1,)))),""),"")</f>
        <v/>
      </c>
      <c r="W284" s="3" t="str">
        <f ca="1">IF(Veg_Table[[#This Row],[Previous_Prescription]]="","No",IF(Veg_Table[[#This Row],[Previous_Prescription]]=Veg_Table[[#This Row],[PRESCRIP]],"No","Yes"))</f>
        <v>No</v>
      </c>
      <c r="X284" s="3" t="str">
        <f>IF(Veg_Table[[#This Row],[EVM_LAST_EDITED_Day]]=Veg_Table[[#This Row],[Created_Day]],"New","Old")</f>
        <v>Old</v>
      </c>
      <c r="Y284" s="1">
        <f>IFERROR(IF(FIND("delete",LOWER(Veg_Table[[#This Row],[PI_COMMENTS]]))&gt;=1,1,0),0)</f>
        <v>0</v>
      </c>
      <c r="Z284" s="1" t="str">
        <f>_xlfn.IFNA(IF(Veg_Table[[#This Row],[EVM_LAST_EDITOR]]="","Yes",VLOOKUP(Veg_Table[[#This Row],[EVM_LAST_EDITOR]],Roster_Table[#All],15,FALSE)),"Yes")</f>
        <v>Yes</v>
      </c>
      <c r="AA28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84" s="1" t="str">
        <f>_xlfn.IFNA(VLOOKUP(Veg_Table[[#This Row],[EVM_LAST_EDITOR]],Roster_Table[#All],3,FALSE),"zAWRR Not in Roster")</f>
        <v>zAWRR Not in Roster</v>
      </c>
      <c r="AC284" s="1" t="str">
        <f>_xlfn.IFNA(VLOOKUP(Veg_Table[[#This Row],[EVM_LAST_EDITOR]],Roster_Table[#All],2,FALSE),"zAWRR Not in Roster")</f>
        <v>zAWRR Not in Roster</v>
      </c>
      <c r="AD284" s="1" t="str">
        <f>IF(_xlfn.CONCAT(Veg_Table[[#This Row],[First_Name]]," ",Veg_Table[[#This Row],[Last_Name]])="zAWRR Not in Roster zAWRR Not in Roster","zAWRR Not in Roster",_xlfn.CONCAT(Veg_Table[[#This Row],[First_Name]]," ",Veg_Table[[#This Row],[Last_Name]]))</f>
        <v>zAWRR Not in Roster</v>
      </c>
      <c r="AE284">
        <v>1758810</v>
      </c>
      <c r="AF284" t="s">
        <v>2062</v>
      </c>
      <c r="AG284" t="s">
        <v>30</v>
      </c>
      <c r="AH284" t="s">
        <v>775</v>
      </c>
      <c r="AI284" t="s">
        <v>1218</v>
      </c>
      <c r="AJ284" t="s">
        <v>820</v>
      </c>
      <c r="AK284" t="s">
        <v>28</v>
      </c>
      <c r="AL284" t="s">
        <v>368</v>
      </c>
      <c r="AM284" t="s">
        <v>529</v>
      </c>
      <c r="AN284" t="s">
        <v>25</v>
      </c>
      <c r="AO284" t="s">
        <v>25</v>
      </c>
      <c r="AP284">
        <v>18</v>
      </c>
      <c r="AQ284">
        <v>65</v>
      </c>
      <c r="AR284" t="s">
        <v>28</v>
      </c>
      <c r="AS284" t="s">
        <v>42</v>
      </c>
      <c r="AT284" t="s">
        <v>515</v>
      </c>
      <c r="AU284" t="s">
        <v>25</v>
      </c>
      <c r="AV284" t="s">
        <v>28</v>
      </c>
      <c r="AW284" t="s">
        <v>2063</v>
      </c>
      <c r="AX284" t="s">
        <v>534</v>
      </c>
      <c r="AY284" t="s">
        <v>28</v>
      </c>
      <c r="AZ284">
        <v>5650718</v>
      </c>
      <c r="BA284" t="s">
        <v>42</v>
      </c>
      <c r="BB284" s="4">
        <v>43923.696343252312</v>
      </c>
      <c r="BC284" t="s">
        <v>1774</v>
      </c>
      <c r="BD284" t="s">
        <v>29</v>
      </c>
      <c r="BE284" t="s">
        <v>25</v>
      </c>
      <c r="BF284" t="s">
        <v>513</v>
      </c>
      <c r="BG284" t="s">
        <v>534</v>
      </c>
      <c r="BH284" t="s">
        <v>28</v>
      </c>
      <c r="BI284" s="3">
        <v>43964</v>
      </c>
      <c r="BJ284" t="s">
        <v>1305</v>
      </c>
      <c r="BK284" s="30" t="s">
        <v>1293</v>
      </c>
      <c r="BL284" s="3">
        <v>43964.578858067129</v>
      </c>
      <c r="BM284" t="s">
        <v>31</v>
      </c>
      <c r="BN284" t="s">
        <v>32</v>
      </c>
      <c r="BO284" t="s">
        <v>1300</v>
      </c>
      <c r="BP284" t="s">
        <v>1301</v>
      </c>
      <c r="BQ284" t="s">
        <v>826</v>
      </c>
      <c r="BR284" t="s">
        <v>28</v>
      </c>
      <c r="BS284" t="s">
        <v>28</v>
      </c>
      <c r="BT284" t="s">
        <v>209</v>
      </c>
      <c r="BU284" s="3">
        <v>0.70833333333333326</v>
      </c>
      <c r="BV284" t="s">
        <v>803</v>
      </c>
      <c r="BW284" s="3">
        <v>43964.648229166669</v>
      </c>
      <c r="BX284" t="s">
        <v>2064</v>
      </c>
      <c r="CG284"/>
      <c r="CH284"/>
      <c r="CI284"/>
      <c r="CY284"/>
      <c r="DA284"/>
      <c r="DE284"/>
      <c r="DF284"/>
    </row>
    <row r="285" spans="1:110" x14ac:dyDescent="0.25">
      <c r="A285" s="1">
        <f>IF(Veg_Table[[#This Row],[VP_STATUS]]="Hold",0,IF(OR(AND(Veg_Table[[#This Row],[PRESCRIP]]="NW_No Work",Veg_Table[[#This Row],[VP_STATUS]]&lt;&gt;"No Work Required Under EVM"),AND(Veg_Table[[#This Row],[VP_STATUS]]="No Work Required Under EVM",Veg_Table[[#This Row],[PRESCRIP]]&lt;&gt;"NW_No Work")),1,0))</f>
        <v>0</v>
      </c>
      <c r="B285" s="1">
        <f>IF(Veg_Table[[#This Row],[SPECIES]]="",1,0)</f>
        <v>0</v>
      </c>
      <c r="C285" s="1">
        <f>IF(Veg_Table[[#This Row],[DIAMETER]]="",1,0)</f>
        <v>0</v>
      </c>
      <c r="D285" s="1">
        <f>IF(Veg_Table[[#This Row],[HEIGHT]]="",1,0)</f>
        <v>0</v>
      </c>
      <c r="E28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85" s="1">
        <f>IF(AND(Veg_Table[[#This Row],[TAT_RESULT]]="ABATE",Veg_Table[[#This Row],[PRESCRIP]]="NW_No Work"),1,0)</f>
        <v>0</v>
      </c>
      <c r="G285" s="1">
        <f>IF(OR(Veg_Table[[#This Row],[Prescription R-Scale]]="NA",Veg_Table[[#This Row],[Diameter R-Scale]]="NA"),0,IF(Veg_Table[[#This Row],[Diameter R-Scale]]&lt;&gt;Veg_Table[[#This Row],[Prescription R-Scale]],1,0))</f>
        <v>0</v>
      </c>
      <c r="H285" s="1">
        <f>IF(OR(AND(Veg_Table[[#This Row],[PRESCRIP]]="BC_Br Rmv", Veg_Table[[#This Row],[WOOD_MAN]]&lt;&gt;"Not Needed"),AND(Veg_Table[[#This Row],[PRESCRIP]]="BCS_Br Rmv+Trt", Veg_Table[[#This Row],[WOOD_MAN]]&lt;&gt;"Not Needed")),1,0)</f>
        <v>0</v>
      </c>
      <c r="I285" s="1">
        <f ca="1">IF(AND(Veg_Table[[#This Row],[Prescription_Changed]]="Yes",Veg_Table[[#This Row],[TAT_RESULT]]=""),1,0)</f>
        <v>0</v>
      </c>
      <c r="J285" s="1">
        <f ca="1">SUM(Veg_Table[[#This Row],[Prescription and Status do not match]:[Prescription_Edited_And_TAT_Is_Blank]])</f>
        <v>1</v>
      </c>
      <c r="K285" s="1">
        <f ca="1">IF(Veg_Table[[#This Row],[Sum of Errors]]&gt;0,1,0)</f>
        <v>1</v>
      </c>
      <c r="L285" s="1">
        <f>1</f>
        <v>1</v>
      </c>
      <c r="M28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285" s="1">
        <f>IF(OR(MID(Veg_Table[[#This Row],[PRESCRIP]],2,1)="1",MID(Veg_Table[[#This Row],[PRESCRIP]],2,1)="2",MID(Veg_Table[[#This Row],[PRESCRIP]],2,1)="3",MID(Veg_Table[[#This Row],[PRESCRIP]],2,1)="4"),_xlfn.NUMBERVALUE(MID(Veg_Table[[#This Row],[PRESCRIP]],2,1)),"NA")</f>
        <v>2</v>
      </c>
      <c r="O285" s="1">
        <f>WEEKNUM(Veg_Table[[#This Row],[EVM_LAST_EDITED_Day]],2)</f>
        <v>20</v>
      </c>
      <c r="P285" s="25">
        <f>IFERROR(DATE(YEAR(Veg_Table[[#This Row],[EVM_LAST_EDITED2]]),MONTH(Veg_Table[[#This Row],[EVM_LAST_EDITED2]]),DAY(Veg_Table[[#This Row],[EVM_LAST_EDITED2]])),DATE(2019,1,1))</f>
        <v>43964</v>
      </c>
      <c r="Q285" s="3">
        <f>VALUE(SUBSTITUTE(Veg_Table[[#This Row],[EVM_LAST_EDITED]],",",""))</f>
        <v>43964.579341539298</v>
      </c>
      <c r="R285" s="1" t="str">
        <f>_xlfn.IFNA(IF(Veg_Table[[#This Row],[EVM_LAST_EDITOR]]="","zBlank EVM Last Editor",VLOOKUP(Veg_Table[[#This Row],[EVM_LAST_EDITOR]],Roster_Table[#All],4,FALSE)),"zAWRR Not in Roster")</f>
        <v>zAWRR Not in Roster</v>
      </c>
      <c r="S285" s="1" t="str">
        <f>_xlfn.IFNA(IF(Veg_Table[[#This Row],[EVM_LAST_EDITOR]]="","zBlank EVM Last Editor",VLOOKUP(Veg_Table[[#This Row],[EVM_LAST_EDITOR]],Roster_Table[#All],16,FALSE)),"zCompany_AWRR not in Roster")</f>
        <v>zCompany_AWRR not in Roster</v>
      </c>
      <c r="T285" s="2">
        <f>IFERROR(DATE(YEAR(Veg_Table[[#This Row],[Created2]]),MONTH(Veg_Table[[#This Row],[Created2]]),DAY(Veg_Table[[#This Row],[Created2]])),DATE(2019,1,1))</f>
        <v>0</v>
      </c>
      <c r="U285" s="3">
        <f>VALUE(SUBSTITUTE(Veg_Table[[#This Row],[Created]],",",""))</f>
        <v>0.70833333333333304</v>
      </c>
      <c r="V285" s="3" t="str">
        <f ca="1">IFERROR(_xlfn.IFNA(CELL("contents",INDIRECT(_xlfn.CONCAT("Veg_Table_Production_Data!",ADDRESS(MATCH(_xlfn.MAXIFS(#REF!,#REF!,"="&amp;Veg_Table[[#This Row],[AUTO_ID]],#REF!,"&lt;"&amp;Veg_Table[[#This Row],[EVM_LAST_EDITED_Day]]),#REF!,0),COLUMN(#REF!),4,1,)))),""),"")</f>
        <v/>
      </c>
      <c r="W285" s="3" t="str">
        <f ca="1">IF(Veg_Table[[#This Row],[Previous_Prescription]]="","No",IF(Veg_Table[[#This Row],[Previous_Prescription]]=Veg_Table[[#This Row],[PRESCRIP]],"No","Yes"))</f>
        <v>No</v>
      </c>
      <c r="X285" s="3" t="str">
        <f>IF(Veg_Table[[#This Row],[EVM_LAST_EDITED_Day]]=Veg_Table[[#This Row],[Created_Day]],"New","Old")</f>
        <v>Old</v>
      </c>
      <c r="Y285" s="1">
        <f>IFERROR(IF(FIND("delete",LOWER(Veg_Table[[#This Row],[PI_COMMENTS]]))&gt;=1,1,0),0)</f>
        <v>0</v>
      </c>
      <c r="Z285" s="1" t="str">
        <f>_xlfn.IFNA(IF(Veg_Table[[#This Row],[EVM_LAST_EDITOR]]="","Yes",VLOOKUP(Veg_Table[[#This Row],[EVM_LAST_EDITOR]],Roster_Table[#All],15,FALSE)),"Yes")</f>
        <v>Yes</v>
      </c>
      <c r="AA28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85" s="1" t="str">
        <f>_xlfn.IFNA(VLOOKUP(Veg_Table[[#This Row],[EVM_LAST_EDITOR]],Roster_Table[#All],3,FALSE),"zAWRR Not in Roster")</f>
        <v>zAWRR Not in Roster</v>
      </c>
      <c r="AC285" s="1" t="str">
        <f>_xlfn.IFNA(VLOOKUP(Veg_Table[[#This Row],[EVM_LAST_EDITOR]],Roster_Table[#All],2,FALSE),"zAWRR Not in Roster")</f>
        <v>zAWRR Not in Roster</v>
      </c>
      <c r="AD285" s="1" t="str">
        <f>IF(_xlfn.CONCAT(Veg_Table[[#This Row],[First_Name]]," ",Veg_Table[[#This Row],[Last_Name]])="zAWRR Not in Roster zAWRR Not in Roster","zAWRR Not in Roster",_xlfn.CONCAT(Veg_Table[[#This Row],[First_Name]]," ",Veg_Table[[#This Row],[Last_Name]]))</f>
        <v>zAWRR Not in Roster</v>
      </c>
      <c r="AE285">
        <v>1758808</v>
      </c>
      <c r="AF285" t="s">
        <v>2059</v>
      </c>
      <c r="AG285" t="s">
        <v>30</v>
      </c>
      <c r="AH285" t="s">
        <v>775</v>
      </c>
      <c r="AI285" t="s">
        <v>1218</v>
      </c>
      <c r="AJ285" t="s">
        <v>820</v>
      </c>
      <c r="AK285" t="s">
        <v>28</v>
      </c>
      <c r="AL285" t="s">
        <v>368</v>
      </c>
      <c r="AM285" t="s">
        <v>34</v>
      </c>
      <c r="AN285" t="s">
        <v>25</v>
      </c>
      <c r="AO285" t="s">
        <v>25</v>
      </c>
      <c r="AP285">
        <v>16</v>
      </c>
      <c r="AQ285">
        <v>60</v>
      </c>
      <c r="AR285" t="s">
        <v>28</v>
      </c>
      <c r="AS285" t="s">
        <v>42</v>
      </c>
      <c r="AT285" t="s">
        <v>515</v>
      </c>
      <c r="AU285" t="s">
        <v>25</v>
      </c>
      <c r="AV285" t="s">
        <v>28</v>
      </c>
      <c r="AW285" t="s">
        <v>2060</v>
      </c>
      <c r="AX285" t="s">
        <v>534</v>
      </c>
      <c r="AY285" t="s">
        <v>28</v>
      </c>
      <c r="AZ285">
        <v>5650718</v>
      </c>
      <c r="BA285" t="s">
        <v>42</v>
      </c>
      <c r="BB285" s="4">
        <v>43923.695724814817</v>
      </c>
      <c r="BC285" t="s">
        <v>1774</v>
      </c>
      <c r="BD285" t="s">
        <v>29</v>
      </c>
      <c r="BE285" t="s">
        <v>25</v>
      </c>
      <c r="BF285" t="s">
        <v>513</v>
      </c>
      <c r="BG285" t="s">
        <v>534</v>
      </c>
      <c r="BH285" t="s">
        <v>28</v>
      </c>
      <c r="BI285" s="3">
        <v>43964</v>
      </c>
      <c r="BJ285" t="s">
        <v>1305</v>
      </c>
      <c r="BK285" s="30" t="s">
        <v>1293</v>
      </c>
      <c r="BL285" s="3">
        <v>43964.579341539349</v>
      </c>
      <c r="BM285" t="s">
        <v>31</v>
      </c>
      <c r="BN285" t="s">
        <v>32</v>
      </c>
      <c r="BO285" t="s">
        <v>1300</v>
      </c>
      <c r="BP285" t="s">
        <v>1301</v>
      </c>
      <c r="BQ285" t="s">
        <v>826</v>
      </c>
      <c r="BR285" t="s">
        <v>28</v>
      </c>
      <c r="BS285" t="s">
        <v>28</v>
      </c>
      <c r="BT285" t="s">
        <v>209</v>
      </c>
      <c r="BU285" s="3">
        <v>0.70833333333333326</v>
      </c>
      <c r="BV285" t="s">
        <v>803</v>
      </c>
      <c r="BW285" s="3">
        <v>43964.648229166669</v>
      </c>
      <c r="BX285" t="s">
        <v>2061</v>
      </c>
      <c r="CG285"/>
      <c r="CH285"/>
      <c r="CI285"/>
      <c r="CY285"/>
      <c r="DA285"/>
      <c r="DE285"/>
      <c r="DF285"/>
    </row>
    <row r="286" spans="1:110" x14ac:dyDescent="0.25">
      <c r="A286" s="1">
        <f>IF(Veg_Table[[#This Row],[VP_STATUS]]="Hold",0,IF(OR(AND(Veg_Table[[#This Row],[PRESCRIP]]="NW_No Work",Veg_Table[[#This Row],[VP_STATUS]]&lt;&gt;"No Work Required Under EVM"),AND(Veg_Table[[#This Row],[VP_STATUS]]="No Work Required Under EVM",Veg_Table[[#This Row],[PRESCRIP]]&lt;&gt;"NW_No Work")),1,0))</f>
        <v>0</v>
      </c>
      <c r="B286" s="1">
        <f>IF(Veg_Table[[#This Row],[SPECIES]]="",1,0)</f>
        <v>0</v>
      </c>
      <c r="C286" s="1">
        <f>IF(Veg_Table[[#This Row],[DIAMETER]]="",1,0)</f>
        <v>0</v>
      </c>
      <c r="D286" s="1">
        <f>IF(Veg_Table[[#This Row],[HEIGHT]]="",1,0)</f>
        <v>0</v>
      </c>
      <c r="E28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86" s="1">
        <f>IF(AND(Veg_Table[[#This Row],[TAT_RESULT]]="ABATE",Veg_Table[[#This Row],[PRESCRIP]]="NW_No Work"),1,0)</f>
        <v>0</v>
      </c>
      <c r="G286" s="1">
        <f>IF(OR(Veg_Table[[#This Row],[Prescription R-Scale]]="NA",Veg_Table[[#This Row],[Diameter R-Scale]]="NA"),0,IF(Veg_Table[[#This Row],[Diameter R-Scale]]&lt;&gt;Veg_Table[[#This Row],[Prescription R-Scale]],1,0))</f>
        <v>0</v>
      </c>
      <c r="H286" s="1">
        <f>IF(OR(AND(Veg_Table[[#This Row],[PRESCRIP]]="BC_Br Rmv", Veg_Table[[#This Row],[WOOD_MAN]]&lt;&gt;"Not Needed"),AND(Veg_Table[[#This Row],[PRESCRIP]]="BCS_Br Rmv+Trt", Veg_Table[[#This Row],[WOOD_MAN]]&lt;&gt;"Not Needed")),1,0)</f>
        <v>0</v>
      </c>
      <c r="I286" s="1">
        <f ca="1">IF(AND(Veg_Table[[#This Row],[Prescription_Changed]]="Yes",Veg_Table[[#This Row],[TAT_RESULT]]=""),1,0)</f>
        <v>0</v>
      </c>
      <c r="J286" s="1">
        <f ca="1">SUM(Veg_Table[[#This Row],[Prescription and Status do not match]:[Prescription_Edited_And_TAT_Is_Blank]])</f>
        <v>1</v>
      </c>
      <c r="K286" s="1">
        <f ca="1">IF(Veg_Table[[#This Row],[Sum of Errors]]&gt;0,1,0)</f>
        <v>1</v>
      </c>
      <c r="L286" s="1">
        <f>1</f>
        <v>1</v>
      </c>
      <c r="M28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286" s="1">
        <f>IF(OR(MID(Veg_Table[[#This Row],[PRESCRIP]],2,1)="1",MID(Veg_Table[[#This Row],[PRESCRIP]],2,1)="2",MID(Veg_Table[[#This Row],[PRESCRIP]],2,1)="3",MID(Veg_Table[[#This Row],[PRESCRIP]],2,1)="4"),_xlfn.NUMBERVALUE(MID(Veg_Table[[#This Row],[PRESCRIP]],2,1)),"NA")</f>
        <v>2</v>
      </c>
      <c r="O286" s="1">
        <f>WEEKNUM(Veg_Table[[#This Row],[EVM_LAST_EDITED_Day]],2)</f>
        <v>20</v>
      </c>
      <c r="P286" s="25">
        <f>IFERROR(DATE(YEAR(Veg_Table[[#This Row],[EVM_LAST_EDITED2]]),MONTH(Veg_Table[[#This Row],[EVM_LAST_EDITED2]]),DAY(Veg_Table[[#This Row],[EVM_LAST_EDITED2]])),DATE(2019,1,1))</f>
        <v>43964</v>
      </c>
      <c r="Q286" s="3">
        <f>VALUE(SUBSTITUTE(Veg_Table[[#This Row],[EVM_LAST_EDITED]],",",""))</f>
        <v>43964.582705381901</v>
      </c>
      <c r="R286" s="1" t="str">
        <f>_xlfn.IFNA(IF(Veg_Table[[#This Row],[EVM_LAST_EDITOR]]="","zBlank EVM Last Editor",VLOOKUP(Veg_Table[[#This Row],[EVM_LAST_EDITOR]],Roster_Table[#All],4,FALSE)),"zAWRR Not in Roster")</f>
        <v>zAWRR Not in Roster</v>
      </c>
      <c r="S286" s="1" t="str">
        <f>_xlfn.IFNA(IF(Veg_Table[[#This Row],[EVM_LAST_EDITOR]]="","zBlank EVM Last Editor",VLOOKUP(Veg_Table[[#This Row],[EVM_LAST_EDITOR]],Roster_Table[#All],16,FALSE)),"zCompany_AWRR not in Roster")</f>
        <v>zCompany_AWRR not in Roster</v>
      </c>
      <c r="T286" s="2">
        <f>IFERROR(DATE(YEAR(Veg_Table[[#This Row],[Created2]]),MONTH(Veg_Table[[#This Row],[Created2]]),DAY(Veg_Table[[#This Row],[Created2]])),DATE(2019,1,1))</f>
        <v>0</v>
      </c>
      <c r="U286" s="3">
        <f>VALUE(SUBSTITUTE(Veg_Table[[#This Row],[Created]],",",""))</f>
        <v>0.70833333333333304</v>
      </c>
      <c r="V286" s="3" t="str">
        <f ca="1">IFERROR(_xlfn.IFNA(CELL("contents",INDIRECT(_xlfn.CONCAT("Veg_Table_Production_Data!",ADDRESS(MATCH(_xlfn.MAXIFS(#REF!,#REF!,"="&amp;Veg_Table[[#This Row],[AUTO_ID]],#REF!,"&lt;"&amp;Veg_Table[[#This Row],[EVM_LAST_EDITED_Day]]),#REF!,0),COLUMN(#REF!),4,1,)))),""),"")</f>
        <v/>
      </c>
      <c r="W286" s="3" t="str">
        <f ca="1">IF(Veg_Table[[#This Row],[Previous_Prescription]]="","No",IF(Veg_Table[[#This Row],[Previous_Prescription]]=Veg_Table[[#This Row],[PRESCRIP]],"No","Yes"))</f>
        <v>No</v>
      </c>
      <c r="X286" s="3" t="str">
        <f>IF(Veg_Table[[#This Row],[EVM_LAST_EDITED_Day]]=Veg_Table[[#This Row],[Created_Day]],"New","Old")</f>
        <v>Old</v>
      </c>
      <c r="Y286" s="1">
        <f>IFERROR(IF(FIND("delete",LOWER(Veg_Table[[#This Row],[PI_COMMENTS]]))&gt;=1,1,0),0)</f>
        <v>0</v>
      </c>
      <c r="Z286" s="1" t="str">
        <f>_xlfn.IFNA(IF(Veg_Table[[#This Row],[EVM_LAST_EDITOR]]="","Yes",VLOOKUP(Veg_Table[[#This Row],[EVM_LAST_EDITOR]],Roster_Table[#All],15,FALSE)),"Yes")</f>
        <v>Yes</v>
      </c>
      <c r="AA28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86" s="1" t="str">
        <f>_xlfn.IFNA(VLOOKUP(Veg_Table[[#This Row],[EVM_LAST_EDITOR]],Roster_Table[#All],3,FALSE),"zAWRR Not in Roster")</f>
        <v>zAWRR Not in Roster</v>
      </c>
      <c r="AC286" s="1" t="str">
        <f>_xlfn.IFNA(VLOOKUP(Veg_Table[[#This Row],[EVM_LAST_EDITOR]],Roster_Table[#All],2,FALSE),"zAWRR Not in Roster")</f>
        <v>zAWRR Not in Roster</v>
      </c>
      <c r="AD286" s="1" t="str">
        <f>IF(_xlfn.CONCAT(Veg_Table[[#This Row],[First_Name]]," ",Veg_Table[[#This Row],[Last_Name]])="zAWRR Not in Roster zAWRR Not in Roster","zAWRR Not in Roster",_xlfn.CONCAT(Veg_Table[[#This Row],[First_Name]]," ",Veg_Table[[#This Row],[Last_Name]]))</f>
        <v>zAWRR Not in Roster</v>
      </c>
      <c r="AE286">
        <v>1758798</v>
      </c>
      <c r="AF286" t="s">
        <v>2035</v>
      </c>
      <c r="AG286" t="s">
        <v>30</v>
      </c>
      <c r="AH286" t="s">
        <v>775</v>
      </c>
      <c r="AI286" t="s">
        <v>1298</v>
      </c>
      <c r="AJ286" t="s">
        <v>820</v>
      </c>
      <c r="AK286" t="s">
        <v>28</v>
      </c>
      <c r="AL286" t="s">
        <v>368</v>
      </c>
      <c r="AM286" t="s">
        <v>38</v>
      </c>
      <c r="AN286" t="s">
        <v>25</v>
      </c>
      <c r="AO286" t="s">
        <v>25</v>
      </c>
      <c r="AP286">
        <v>22</v>
      </c>
      <c r="AQ286">
        <v>100</v>
      </c>
      <c r="AR286" t="s">
        <v>28</v>
      </c>
      <c r="AS286" t="s">
        <v>42</v>
      </c>
      <c r="AT286" t="s">
        <v>515</v>
      </c>
      <c r="AU286" t="s">
        <v>25</v>
      </c>
      <c r="AV286" t="s">
        <v>28</v>
      </c>
      <c r="AW286" t="s">
        <v>2036</v>
      </c>
      <c r="AX286" t="s">
        <v>534</v>
      </c>
      <c r="AY286" t="s">
        <v>28</v>
      </c>
      <c r="AZ286">
        <v>5650718</v>
      </c>
      <c r="BA286" t="s">
        <v>42</v>
      </c>
      <c r="BB286" s="4">
        <v>43923.545026273147</v>
      </c>
      <c r="BC286" t="s">
        <v>1774</v>
      </c>
      <c r="BD286" t="s">
        <v>29</v>
      </c>
      <c r="BE286" t="s">
        <v>25</v>
      </c>
      <c r="BF286" t="s">
        <v>513</v>
      </c>
      <c r="BG286" t="s">
        <v>534</v>
      </c>
      <c r="BH286" t="s">
        <v>28</v>
      </c>
      <c r="BI286" s="3">
        <v>43964</v>
      </c>
      <c r="BJ286" t="s">
        <v>1305</v>
      </c>
      <c r="BK286" s="30" t="s">
        <v>1293</v>
      </c>
      <c r="BL286" s="3">
        <v>43964.582705381945</v>
      </c>
      <c r="BM286" t="s">
        <v>31</v>
      </c>
      <c r="BN286" t="s">
        <v>32</v>
      </c>
      <c r="BO286" t="s">
        <v>1300</v>
      </c>
      <c r="BP286" t="s">
        <v>1301</v>
      </c>
      <c r="BQ286" t="s">
        <v>826</v>
      </c>
      <c r="BR286" t="s">
        <v>28</v>
      </c>
      <c r="BS286" t="s">
        <v>28</v>
      </c>
      <c r="BT286" t="s">
        <v>209</v>
      </c>
      <c r="BU286" s="3">
        <v>0.70833333333333326</v>
      </c>
      <c r="BV286" t="s">
        <v>803</v>
      </c>
      <c r="BW286" s="3">
        <v>43964.648229166669</v>
      </c>
      <c r="BX286" t="s">
        <v>2037</v>
      </c>
      <c r="CG286"/>
      <c r="CH286"/>
      <c r="CI286"/>
      <c r="CY286"/>
      <c r="DA286"/>
      <c r="DE286"/>
      <c r="DF286"/>
    </row>
    <row r="287" spans="1:110" x14ac:dyDescent="0.25">
      <c r="A287" s="1">
        <f>IF(Veg_Table[[#This Row],[VP_STATUS]]="Hold",0,IF(OR(AND(Veg_Table[[#This Row],[PRESCRIP]]="NW_No Work",Veg_Table[[#This Row],[VP_STATUS]]&lt;&gt;"No Work Required Under EVM"),AND(Veg_Table[[#This Row],[VP_STATUS]]="No Work Required Under EVM",Veg_Table[[#This Row],[PRESCRIP]]&lt;&gt;"NW_No Work")),1,0))</f>
        <v>0</v>
      </c>
      <c r="B287" s="1">
        <f>IF(Veg_Table[[#This Row],[SPECIES]]="",1,0)</f>
        <v>0</v>
      </c>
      <c r="C287" s="1">
        <f>IF(Veg_Table[[#This Row],[DIAMETER]]="",1,0)</f>
        <v>0</v>
      </c>
      <c r="D287" s="1">
        <f>IF(Veg_Table[[#This Row],[HEIGHT]]="",1,0)</f>
        <v>0</v>
      </c>
      <c r="E28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87" s="1">
        <f>IF(AND(Veg_Table[[#This Row],[TAT_RESULT]]="ABATE",Veg_Table[[#This Row],[PRESCRIP]]="NW_No Work"),1,0)</f>
        <v>0</v>
      </c>
      <c r="G287" s="1">
        <f>IF(OR(Veg_Table[[#This Row],[Prescription R-Scale]]="NA",Veg_Table[[#This Row],[Diameter R-Scale]]="NA"),0,IF(Veg_Table[[#This Row],[Diameter R-Scale]]&lt;&gt;Veg_Table[[#This Row],[Prescription R-Scale]],1,0))</f>
        <v>0</v>
      </c>
      <c r="H287" s="1">
        <f>IF(OR(AND(Veg_Table[[#This Row],[PRESCRIP]]="BC_Br Rmv", Veg_Table[[#This Row],[WOOD_MAN]]&lt;&gt;"Not Needed"),AND(Veg_Table[[#This Row],[PRESCRIP]]="BCS_Br Rmv+Trt", Veg_Table[[#This Row],[WOOD_MAN]]&lt;&gt;"Not Needed")),1,0)</f>
        <v>0</v>
      </c>
      <c r="I287" s="1">
        <f ca="1">IF(AND(Veg_Table[[#This Row],[Prescription_Changed]]="Yes",Veg_Table[[#This Row],[TAT_RESULT]]=""),1,0)</f>
        <v>0</v>
      </c>
      <c r="J287" s="1">
        <f ca="1">SUM(Veg_Table[[#This Row],[Prescription and Status do not match]:[Prescription_Edited_And_TAT_Is_Blank]])</f>
        <v>1</v>
      </c>
      <c r="K287" s="1">
        <f ca="1">IF(Veg_Table[[#This Row],[Sum of Errors]]&gt;0,1,0)</f>
        <v>1</v>
      </c>
      <c r="L287" s="1">
        <f>1</f>
        <v>1</v>
      </c>
      <c r="M28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287" s="1">
        <f>IF(OR(MID(Veg_Table[[#This Row],[PRESCRIP]],2,1)="1",MID(Veg_Table[[#This Row],[PRESCRIP]],2,1)="2",MID(Veg_Table[[#This Row],[PRESCRIP]],2,1)="3",MID(Veg_Table[[#This Row],[PRESCRIP]],2,1)="4"),_xlfn.NUMBERVALUE(MID(Veg_Table[[#This Row],[PRESCRIP]],2,1)),"NA")</f>
        <v>1</v>
      </c>
      <c r="O287" s="1">
        <f>WEEKNUM(Veg_Table[[#This Row],[EVM_LAST_EDITED_Day]],2)</f>
        <v>20</v>
      </c>
      <c r="P287" s="25">
        <f>IFERROR(DATE(YEAR(Veg_Table[[#This Row],[EVM_LAST_EDITED2]]),MONTH(Veg_Table[[#This Row],[EVM_LAST_EDITED2]]),DAY(Veg_Table[[#This Row],[EVM_LAST_EDITED2]])),DATE(2019,1,1))</f>
        <v>43964</v>
      </c>
      <c r="Q287" s="3">
        <f>VALUE(SUBSTITUTE(Veg_Table[[#This Row],[EVM_LAST_EDITED]],",",""))</f>
        <v>43964.583003194399</v>
      </c>
      <c r="R287" s="1" t="str">
        <f>_xlfn.IFNA(IF(Veg_Table[[#This Row],[EVM_LAST_EDITOR]]="","zBlank EVM Last Editor",VLOOKUP(Veg_Table[[#This Row],[EVM_LAST_EDITOR]],Roster_Table[#All],4,FALSE)),"zAWRR Not in Roster")</f>
        <v>zAWRR Not in Roster</v>
      </c>
      <c r="S287" s="1" t="str">
        <f>_xlfn.IFNA(IF(Veg_Table[[#This Row],[EVM_LAST_EDITOR]]="","zBlank EVM Last Editor",VLOOKUP(Veg_Table[[#This Row],[EVM_LAST_EDITOR]],Roster_Table[#All],16,FALSE)),"zCompany_AWRR not in Roster")</f>
        <v>zCompany_AWRR not in Roster</v>
      </c>
      <c r="T287" s="2">
        <f>IFERROR(DATE(YEAR(Veg_Table[[#This Row],[Created2]]),MONTH(Veg_Table[[#This Row],[Created2]]),DAY(Veg_Table[[#This Row],[Created2]])),DATE(2019,1,1))</f>
        <v>0</v>
      </c>
      <c r="U287" s="3">
        <f>VALUE(SUBSTITUTE(Veg_Table[[#This Row],[Created]],",",""))</f>
        <v>0.70833333333333304</v>
      </c>
      <c r="V287" s="3" t="str">
        <f ca="1">IFERROR(_xlfn.IFNA(CELL("contents",INDIRECT(_xlfn.CONCAT("Veg_Table_Production_Data!",ADDRESS(MATCH(_xlfn.MAXIFS(#REF!,#REF!,"="&amp;Veg_Table[[#This Row],[AUTO_ID]],#REF!,"&lt;"&amp;Veg_Table[[#This Row],[EVM_LAST_EDITED_Day]]),#REF!,0),COLUMN(#REF!),4,1,)))),""),"")</f>
        <v/>
      </c>
      <c r="W287" s="3" t="str">
        <f ca="1">IF(Veg_Table[[#This Row],[Previous_Prescription]]="","No",IF(Veg_Table[[#This Row],[Previous_Prescription]]=Veg_Table[[#This Row],[PRESCRIP]],"No","Yes"))</f>
        <v>No</v>
      </c>
      <c r="X287" s="3" t="str">
        <f>IF(Veg_Table[[#This Row],[EVM_LAST_EDITED_Day]]=Veg_Table[[#This Row],[Created_Day]],"New","Old")</f>
        <v>Old</v>
      </c>
      <c r="Y287" s="1">
        <f>IFERROR(IF(FIND("delete",LOWER(Veg_Table[[#This Row],[PI_COMMENTS]]))&gt;=1,1,0),0)</f>
        <v>0</v>
      </c>
      <c r="Z287" s="1" t="str">
        <f>_xlfn.IFNA(IF(Veg_Table[[#This Row],[EVM_LAST_EDITOR]]="","Yes",VLOOKUP(Veg_Table[[#This Row],[EVM_LAST_EDITOR]],Roster_Table[#All],15,FALSE)),"Yes")</f>
        <v>Yes</v>
      </c>
      <c r="AA28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87" s="1" t="str">
        <f>_xlfn.IFNA(VLOOKUP(Veg_Table[[#This Row],[EVM_LAST_EDITOR]],Roster_Table[#All],3,FALSE),"zAWRR Not in Roster")</f>
        <v>zAWRR Not in Roster</v>
      </c>
      <c r="AC287" s="1" t="str">
        <f>_xlfn.IFNA(VLOOKUP(Veg_Table[[#This Row],[EVM_LAST_EDITOR]],Roster_Table[#All],2,FALSE),"zAWRR Not in Roster")</f>
        <v>zAWRR Not in Roster</v>
      </c>
      <c r="AD287" s="1" t="str">
        <f>IF(_xlfn.CONCAT(Veg_Table[[#This Row],[First_Name]]," ",Veg_Table[[#This Row],[Last_Name]])="zAWRR Not in Roster zAWRR Not in Roster","zAWRR Not in Roster",_xlfn.CONCAT(Veg_Table[[#This Row],[First_Name]]," ",Veg_Table[[#This Row],[Last_Name]]))</f>
        <v>zAWRR Not in Roster</v>
      </c>
      <c r="AE287">
        <v>1758797</v>
      </c>
      <c r="AF287" t="s">
        <v>2031</v>
      </c>
      <c r="AG287" t="s">
        <v>30</v>
      </c>
      <c r="AH287" t="s">
        <v>775</v>
      </c>
      <c r="AI287" t="s">
        <v>1298</v>
      </c>
      <c r="AJ287" t="s">
        <v>820</v>
      </c>
      <c r="AK287" t="s">
        <v>28</v>
      </c>
      <c r="AL287" t="s">
        <v>368</v>
      </c>
      <c r="AM287" t="s">
        <v>46</v>
      </c>
      <c r="AN287" t="s">
        <v>25</v>
      </c>
      <c r="AO287" t="s">
        <v>25</v>
      </c>
      <c r="AP287">
        <v>9</v>
      </c>
      <c r="AQ287">
        <v>40</v>
      </c>
      <c r="AR287" t="s">
        <v>28</v>
      </c>
      <c r="AS287" t="s">
        <v>45</v>
      </c>
      <c r="AT287" t="s">
        <v>522</v>
      </c>
      <c r="AU287" t="s">
        <v>25</v>
      </c>
      <c r="AV287" t="s">
        <v>28</v>
      </c>
      <c r="AW287" t="s">
        <v>2032</v>
      </c>
      <c r="AX287" t="s">
        <v>534</v>
      </c>
      <c r="AY287" t="s">
        <v>28</v>
      </c>
      <c r="AZ287">
        <v>5650718</v>
      </c>
      <c r="BA287" t="s">
        <v>45</v>
      </c>
      <c r="BB287" s="4">
        <v>43923.543821516207</v>
      </c>
      <c r="BC287" t="s">
        <v>1774</v>
      </c>
      <c r="BD287" t="s">
        <v>29</v>
      </c>
      <c r="BE287" t="s">
        <v>25</v>
      </c>
      <c r="BF287" t="s">
        <v>513</v>
      </c>
      <c r="BG287" t="s">
        <v>534</v>
      </c>
      <c r="BH287" t="s">
        <v>28</v>
      </c>
      <c r="BI287" s="3">
        <v>43964</v>
      </c>
      <c r="BJ287" t="s">
        <v>2033</v>
      </c>
      <c r="BK287" s="30" t="s">
        <v>1293</v>
      </c>
      <c r="BL287" s="3">
        <v>43964.583003194442</v>
      </c>
      <c r="BM287" t="s">
        <v>31</v>
      </c>
      <c r="BN287" t="s">
        <v>32</v>
      </c>
      <c r="BO287" t="s">
        <v>1300</v>
      </c>
      <c r="BP287" t="s">
        <v>1301</v>
      </c>
      <c r="BQ287" t="s">
        <v>826</v>
      </c>
      <c r="BR287" t="s">
        <v>28</v>
      </c>
      <c r="BS287" t="s">
        <v>28</v>
      </c>
      <c r="BT287" t="s">
        <v>209</v>
      </c>
      <c r="BU287" s="3">
        <v>0.70833333333333326</v>
      </c>
      <c r="BV287" t="s">
        <v>803</v>
      </c>
      <c r="BW287" s="3">
        <v>43964.648229166669</v>
      </c>
      <c r="BX287" t="s">
        <v>2034</v>
      </c>
      <c r="CG287"/>
      <c r="CH287"/>
      <c r="CI287"/>
      <c r="CY287"/>
      <c r="DA287"/>
      <c r="DE287"/>
      <c r="DF287"/>
    </row>
    <row r="288" spans="1:110" x14ac:dyDescent="0.25">
      <c r="A288" s="1">
        <f>IF(Veg_Table[[#This Row],[VP_STATUS]]="Hold",0,IF(OR(AND(Veg_Table[[#This Row],[PRESCRIP]]="NW_No Work",Veg_Table[[#This Row],[VP_STATUS]]&lt;&gt;"No Work Required Under EVM"),AND(Veg_Table[[#This Row],[VP_STATUS]]="No Work Required Under EVM",Veg_Table[[#This Row],[PRESCRIP]]&lt;&gt;"NW_No Work")),1,0))</f>
        <v>0</v>
      </c>
      <c r="B288" s="1">
        <f>IF(Veg_Table[[#This Row],[SPECIES]]="",1,0)</f>
        <v>0</v>
      </c>
      <c r="C288" s="1">
        <f>IF(Veg_Table[[#This Row],[DIAMETER]]="",1,0)</f>
        <v>0</v>
      </c>
      <c r="D288" s="1">
        <f>IF(Veg_Table[[#This Row],[HEIGHT]]="",1,0)</f>
        <v>0</v>
      </c>
      <c r="E28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88" s="1">
        <f>IF(AND(Veg_Table[[#This Row],[TAT_RESULT]]="ABATE",Veg_Table[[#This Row],[PRESCRIP]]="NW_No Work"),1,0)</f>
        <v>0</v>
      </c>
      <c r="G288" s="1">
        <f>IF(OR(Veg_Table[[#This Row],[Prescription R-Scale]]="NA",Veg_Table[[#This Row],[Diameter R-Scale]]="NA"),0,IF(Veg_Table[[#This Row],[Diameter R-Scale]]&lt;&gt;Veg_Table[[#This Row],[Prescription R-Scale]],1,0))</f>
        <v>0</v>
      </c>
      <c r="H288" s="1">
        <f>IF(OR(AND(Veg_Table[[#This Row],[PRESCRIP]]="BC_Br Rmv", Veg_Table[[#This Row],[WOOD_MAN]]&lt;&gt;"Not Needed"),AND(Veg_Table[[#This Row],[PRESCRIP]]="BCS_Br Rmv+Trt", Veg_Table[[#This Row],[WOOD_MAN]]&lt;&gt;"Not Needed")),1,0)</f>
        <v>0</v>
      </c>
      <c r="I288" s="1">
        <f ca="1">IF(AND(Veg_Table[[#This Row],[Prescription_Changed]]="Yes",Veg_Table[[#This Row],[TAT_RESULT]]=""),1,0)</f>
        <v>0</v>
      </c>
      <c r="J288" s="1">
        <f ca="1">SUM(Veg_Table[[#This Row],[Prescription and Status do not match]:[Prescription_Edited_And_TAT_Is_Blank]])</f>
        <v>1</v>
      </c>
      <c r="K288" s="1">
        <f ca="1">IF(Veg_Table[[#This Row],[Sum of Errors]]&gt;0,1,0)</f>
        <v>1</v>
      </c>
      <c r="L288" s="1">
        <f>1</f>
        <v>1</v>
      </c>
      <c r="M28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288" s="1" t="str">
        <f>IF(OR(MID(Veg_Table[[#This Row],[PRESCRIP]],2,1)="1",MID(Veg_Table[[#This Row],[PRESCRIP]],2,1)="2",MID(Veg_Table[[#This Row],[PRESCRIP]],2,1)="3",MID(Veg_Table[[#This Row],[PRESCRIP]],2,1)="4"),_xlfn.NUMBERVALUE(MID(Veg_Table[[#This Row],[PRESCRIP]],2,1)),"NA")</f>
        <v>NA</v>
      </c>
      <c r="O288" s="1">
        <f>WEEKNUM(Veg_Table[[#This Row],[EVM_LAST_EDITED_Day]],2)</f>
        <v>20</v>
      </c>
      <c r="P288" s="25">
        <f>IFERROR(DATE(YEAR(Veg_Table[[#This Row],[EVM_LAST_EDITED2]]),MONTH(Veg_Table[[#This Row],[EVM_LAST_EDITED2]]),DAY(Veg_Table[[#This Row],[EVM_LAST_EDITED2]])),DATE(2019,1,1))</f>
        <v>43964</v>
      </c>
      <c r="Q288" s="3">
        <f>VALUE(SUBSTITUTE(Veg_Table[[#This Row],[EVM_LAST_EDITED]],",",""))</f>
        <v>43964.583345879597</v>
      </c>
      <c r="R288" s="1" t="str">
        <f>_xlfn.IFNA(IF(Veg_Table[[#This Row],[EVM_LAST_EDITOR]]="","zBlank EVM Last Editor",VLOOKUP(Veg_Table[[#This Row],[EVM_LAST_EDITOR]],Roster_Table[#All],4,FALSE)),"zAWRR Not in Roster")</f>
        <v>zAWRR Not in Roster</v>
      </c>
      <c r="S288" s="1" t="str">
        <f>_xlfn.IFNA(IF(Veg_Table[[#This Row],[EVM_LAST_EDITOR]]="","zBlank EVM Last Editor",VLOOKUP(Veg_Table[[#This Row],[EVM_LAST_EDITOR]],Roster_Table[#All],16,FALSE)),"zCompany_AWRR not in Roster")</f>
        <v>zCompany_AWRR not in Roster</v>
      </c>
      <c r="T288" s="2">
        <f>IFERROR(DATE(YEAR(Veg_Table[[#This Row],[Created2]]),MONTH(Veg_Table[[#This Row],[Created2]]),DAY(Veg_Table[[#This Row],[Created2]])),DATE(2019,1,1))</f>
        <v>43885</v>
      </c>
      <c r="U288" s="3">
        <f>VALUE(SUBSTITUTE(Veg_Table[[#This Row],[Created]],",",""))</f>
        <v>43885.674456018503</v>
      </c>
      <c r="V288" s="3" t="str">
        <f ca="1">IFERROR(_xlfn.IFNA(CELL("contents",INDIRECT(_xlfn.CONCAT("Veg_Table_Production_Data!",ADDRESS(MATCH(_xlfn.MAXIFS(#REF!,#REF!,"="&amp;Veg_Table[[#This Row],[AUTO_ID]],#REF!,"&lt;"&amp;Veg_Table[[#This Row],[EVM_LAST_EDITED_Day]]),#REF!,0),COLUMN(#REF!),4,1,)))),""),"")</f>
        <v/>
      </c>
      <c r="W288" s="3" t="str">
        <f ca="1">IF(Veg_Table[[#This Row],[Previous_Prescription]]="","No",IF(Veg_Table[[#This Row],[Previous_Prescription]]=Veg_Table[[#This Row],[PRESCRIP]],"No","Yes"))</f>
        <v>No</v>
      </c>
      <c r="X288" s="3" t="str">
        <f>IF(Veg_Table[[#This Row],[EVM_LAST_EDITED_Day]]=Veg_Table[[#This Row],[Created_Day]],"New","Old")</f>
        <v>Old</v>
      </c>
      <c r="Y288" s="1">
        <f>IFERROR(IF(FIND("delete",LOWER(Veg_Table[[#This Row],[PI_COMMENTS]]))&gt;=1,1,0),0)</f>
        <v>0</v>
      </c>
      <c r="Z288" s="1" t="str">
        <f>_xlfn.IFNA(IF(Veg_Table[[#This Row],[EVM_LAST_EDITOR]]="","Yes",VLOOKUP(Veg_Table[[#This Row],[EVM_LAST_EDITOR]],Roster_Table[#All],15,FALSE)),"Yes")</f>
        <v>Yes</v>
      </c>
      <c r="AA28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88" s="1" t="str">
        <f>_xlfn.IFNA(VLOOKUP(Veg_Table[[#This Row],[EVM_LAST_EDITOR]],Roster_Table[#All],3,FALSE),"zAWRR Not in Roster")</f>
        <v>zAWRR Not in Roster</v>
      </c>
      <c r="AC288" s="1" t="str">
        <f>_xlfn.IFNA(VLOOKUP(Veg_Table[[#This Row],[EVM_LAST_EDITOR]],Roster_Table[#All],2,FALSE),"zAWRR Not in Roster")</f>
        <v>zAWRR Not in Roster</v>
      </c>
      <c r="AD288" s="1" t="str">
        <f>IF(_xlfn.CONCAT(Veg_Table[[#This Row],[First_Name]]," ",Veg_Table[[#This Row],[Last_Name]])="zAWRR Not in Roster zAWRR Not in Roster","zAWRR Not in Roster",_xlfn.CONCAT(Veg_Table[[#This Row],[First_Name]]," ",Veg_Table[[#This Row],[Last_Name]]))</f>
        <v>zAWRR Not in Roster</v>
      </c>
      <c r="AE288">
        <v>1780658</v>
      </c>
      <c r="AF288" t="s">
        <v>2091</v>
      </c>
      <c r="AG288" t="s">
        <v>30</v>
      </c>
      <c r="AH288" t="s">
        <v>775</v>
      </c>
      <c r="AI288" t="s">
        <v>1298</v>
      </c>
      <c r="AJ288" t="s">
        <v>820</v>
      </c>
      <c r="AK288" t="s">
        <v>28</v>
      </c>
      <c r="AL288" t="s">
        <v>22</v>
      </c>
      <c r="AM288" t="s">
        <v>46</v>
      </c>
      <c r="AN288" t="s">
        <v>25</v>
      </c>
      <c r="AO288" t="s">
        <v>25</v>
      </c>
      <c r="AP288">
        <v>17</v>
      </c>
      <c r="AQ288">
        <v>34</v>
      </c>
      <c r="AR288" t="s">
        <v>28</v>
      </c>
      <c r="AS288" t="s">
        <v>842</v>
      </c>
      <c r="AT288" t="s">
        <v>843</v>
      </c>
      <c r="AU288" t="s">
        <v>25</v>
      </c>
      <c r="AV288" t="s">
        <v>28</v>
      </c>
      <c r="AW288" t="s">
        <v>2092</v>
      </c>
      <c r="AX288" t="s">
        <v>534</v>
      </c>
      <c r="AY288" t="s">
        <v>28</v>
      </c>
      <c r="AZ288">
        <v>5650718</v>
      </c>
      <c r="BA288" t="s">
        <v>842</v>
      </c>
      <c r="BB288" s="4">
        <v>43929.556600474534</v>
      </c>
      <c r="BC288" t="s">
        <v>1774</v>
      </c>
      <c r="BD288" t="s">
        <v>29</v>
      </c>
      <c r="BE288" t="s">
        <v>25</v>
      </c>
      <c r="BF288" t="s">
        <v>513</v>
      </c>
      <c r="BG288" t="s">
        <v>534</v>
      </c>
      <c r="BH288" t="s">
        <v>28</v>
      </c>
      <c r="BI288" s="3">
        <v>43964</v>
      </c>
      <c r="BJ288" t="s">
        <v>52</v>
      </c>
      <c r="BK288" s="30" t="s">
        <v>1293</v>
      </c>
      <c r="BL288" s="3">
        <v>43964.583345879626</v>
      </c>
      <c r="BM288" t="s">
        <v>31</v>
      </c>
      <c r="BN288" t="s">
        <v>32</v>
      </c>
      <c r="BO288" t="s">
        <v>1300</v>
      </c>
      <c r="BP288" t="s">
        <v>1301</v>
      </c>
      <c r="BQ288" t="s">
        <v>826</v>
      </c>
      <c r="BR288" t="s">
        <v>28</v>
      </c>
      <c r="BS288" t="s">
        <v>28</v>
      </c>
      <c r="BT288" t="s">
        <v>899</v>
      </c>
      <c r="BU288" s="3">
        <v>43885.674456018518</v>
      </c>
      <c r="BV288" t="s">
        <v>803</v>
      </c>
      <c r="BW288" s="3">
        <v>43964.648245671298</v>
      </c>
      <c r="BX288" t="s">
        <v>2093</v>
      </c>
      <c r="CG288"/>
      <c r="CH288"/>
      <c r="CI288"/>
      <c r="CY288"/>
      <c r="DA288"/>
      <c r="DE288"/>
      <c r="DF288"/>
    </row>
    <row r="289" spans="1:110" x14ac:dyDescent="0.25">
      <c r="A289" s="1">
        <f>IF(Veg_Table[[#This Row],[VP_STATUS]]="Hold",0,IF(OR(AND(Veg_Table[[#This Row],[PRESCRIP]]="NW_No Work",Veg_Table[[#This Row],[VP_STATUS]]&lt;&gt;"No Work Required Under EVM"),AND(Veg_Table[[#This Row],[VP_STATUS]]="No Work Required Under EVM",Veg_Table[[#This Row],[PRESCRIP]]&lt;&gt;"NW_No Work")),1,0))</f>
        <v>0</v>
      </c>
      <c r="B289" s="1">
        <f>IF(Veg_Table[[#This Row],[SPECIES]]="",1,0)</f>
        <v>0</v>
      </c>
      <c r="C289" s="1">
        <f>IF(Veg_Table[[#This Row],[DIAMETER]]="",1,0)</f>
        <v>0</v>
      </c>
      <c r="D289" s="1">
        <f>IF(Veg_Table[[#This Row],[HEIGHT]]="",1,0)</f>
        <v>0</v>
      </c>
      <c r="E28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89" s="1">
        <f>IF(AND(Veg_Table[[#This Row],[TAT_RESULT]]="ABATE",Veg_Table[[#This Row],[PRESCRIP]]="NW_No Work"),1,0)</f>
        <v>0</v>
      </c>
      <c r="G289" s="1">
        <f>IF(OR(Veg_Table[[#This Row],[Prescription R-Scale]]="NA",Veg_Table[[#This Row],[Diameter R-Scale]]="NA"),0,IF(Veg_Table[[#This Row],[Diameter R-Scale]]&lt;&gt;Veg_Table[[#This Row],[Prescription R-Scale]],1,0))</f>
        <v>0</v>
      </c>
      <c r="H289" s="1">
        <f>IF(OR(AND(Veg_Table[[#This Row],[PRESCRIP]]="BC_Br Rmv", Veg_Table[[#This Row],[WOOD_MAN]]&lt;&gt;"Not Needed"),AND(Veg_Table[[#This Row],[PRESCRIP]]="BCS_Br Rmv+Trt", Veg_Table[[#This Row],[WOOD_MAN]]&lt;&gt;"Not Needed")),1,0)</f>
        <v>0</v>
      </c>
      <c r="I289" s="1">
        <f ca="1">IF(AND(Veg_Table[[#This Row],[Prescription_Changed]]="Yes",Veg_Table[[#This Row],[TAT_RESULT]]=""),1,0)</f>
        <v>0</v>
      </c>
      <c r="J289" s="1">
        <f ca="1">SUM(Veg_Table[[#This Row],[Prescription and Status do not match]:[Prescription_Edited_And_TAT_Is_Blank]])</f>
        <v>1</v>
      </c>
      <c r="K289" s="1">
        <f ca="1">IF(Veg_Table[[#This Row],[Sum of Errors]]&gt;0,1,0)</f>
        <v>1</v>
      </c>
      <c r="L289" s="1">
        <f>1</f>
        <v>1</v>
      </c>
      <c r="M28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289" s="1" t="str">
        <f>IF(OR(MID(Veg_Table[[#This Row],[PRESCRIP]],2,1)="1",MID(Veg_Table[[#This Row],[PRESCRIP]],2,1)="2",MID(Veg_Table[[#This Row],[PRESCRIP]],2,1)="3",MID(Veg_Table[[#This Row],[PRESCRIP]],2,1)="4"),_xlfn.NUMBERVALUE(MID(Veg_Table[[#This Row],[PRESCRIP]],2,1)),"NA")</f>
        <v>NA</v>
      </c>
      <c r="O289" s="1">
        <f>WEEKNUM(Veg_Table[[#This Row],[EVM_LAST_EDITED_Day]],2)</f>
        <v>20</v>
      </c>
      <c r="P289" s="25">
        <f>IFERROR(DATE(YEAR(Veg_Table[[#This Row],[EVM_LAST_EDITED2]]),MONTH(Veg_Table[[#This Row],[EVM_LAST_EDITED2]]),DAY(Veg_Table[[#This Row],[EVM_LAST_EDITED2]])),DATE(2019,1,1))</f>
        <v>43964</v>
      </c>
      <c r="Q289" s="3">
        <f>VALUE(SUBSTITUTE(Veg_Table[[#This Row],[EVM_LAST_EDITED]],",",""))</f>
        <v>43964.583755960703</v>
      </c>
      <c r="R289" s="1" t="str">
        <f>_xlfn.IFNA(IF(Veg_Table[[#This Row],[EVM_LAST_EDITOR]]="","zBlank EVM Last Editor",VLOOKUP(Veg_Table[[#This Row],[EVM_LAST_EDITOR]],Roster_Table[#All],4,FALSE)),"zAWRR Not in Roster")</f>
        <v>zAWRR Not in Roster</v>
      </c>
      <c r="S289" s="1" t="str">
        <f>_xlfn.IFNA(IF(Veg_Table[[#This Row],[EVM_LAST_EDITOR]]="","zBlank EVM Last Editor",VLOOKUP(Veg_Table[[#This Row],[EVM_LAST_EDITOR]],Roster_Table[#All],16,FALSE)),"zCompany_AWRR not in Roster")</f>
        <v>zCompany_AWRR not in Roster</v>
      </c>
      <c r="T289" s="2">
        <f>IFERROR(DATE(YEAR(Veg_Table[[#This Row],[Created2]]),MONTH(Veg_Table[[#This Row],[Created2]]),DAY(Veg_Table[[#This Row],[Created2]])),DATE(2019,1,1))</f>
        <v>0</v>
      </c>
      <c r="U289" s="3">
        <f>VALUE(SUBSTITUTE(Veg_Table[[#This Row],[Created]],",",""))</f>
        <v>0.70833333333333304</v>
      </c>
      <c r="V289" s="3" t="str">
        <f ca="1">IFERROR(_xlfn.IFNA(CELL("contents",INDIRECT(_xlfn.CONCAT("Veg_Table_Production_Data!",ADDRESS(MATCH(_xlfn.MAXIFS(#REF!,#REF!,"="&amp;Veg_Table[[#This Row],[AUTO_ID]],#REF!,"&lt;"&amp;Veg_Table[[#This Row],[EVM_LAST_EDITED_Day]]),#REF!,0),COLUMN(#REF!),4,1,)))),""),"")</f>
        <v/>
      </c>
      <c r="W289" s="3" t="str">
        <f ca="1">IF(Veg_Table[[#This Row],[Previous_Prescription]]="","No",IF(Veg_Table[[#This Row],[Previous_Prescription]]=Veg_Table[[#This Row],[PRESCRIP]],"No","Yes"))</f>
        <v>No</v>
      </c>
      <c r="X289" s="3" t="str">
        <f>IF(Veg_Table[[#This Row],[EVM_LAST_EDITED_Day]]=Veg_Table[[#This Row],[Created_Day]],"New","Old")</f>
        <v>Old</v>
      </c>
      <c r="Y289" s="1">
        <f>IFERROR(IF(FIND("delete",LOWER(Veg_Table[[#This Row],[PI_COMMENTS]]))&gt;=1,1,0),0)</f>
        <v>0</v>
      </c>
      <c r="Z289" s="1" t="str">
        <f>_xlfn.IFNA(IF(Veg_Table[[#This Row],[EVM_LAST_EDITOR]]="","Yes",VLOOKUP(Veg_Table[[#This Row],[EVM_LAST_EDITOR]],Roster_Table[#All],15,FALSE)),"Yes")</f>
        <v>Yes</v>
      </c>
      <c r="AA28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89" s="1" t="str">
        <f>_xlfn.IFNA(VLOOKUP(Veg_Table[[#This Row],[EVM_LAST_EDITOR]],Roster_Table[#All],3,FALSE),"zAWRR Not in Roster")</f>
        <v>zAWRR Not in Roster</v>
      </c>
      <c r="AC289" s="1" t="str">
        <f>_xlfn.IFNA(VLOOKUP(Veg_Table[[#This Row],[EVM_LAST_EDITOR]],Roster_Table[#All],2,FALSE),"zAWRR Not in Roster")</f>
        <v>zAWRR Not in Roster</v>
      </c>
      <c r="AD289" s="1" t="str">
        <f>IF(_xlfn.CONCAT(Veg_Table[[#This Row],[First_Name]]," ",Veg_Table[[#This Row],[Last_Name]])="zAWRR Not in Roster zAWRR Not in Roster","zAWRR Not in Roster",_xlfn.CONCAT(Veg_Table[[#This Row],[First_Name]]," ",Veg_Table[[#This Row],[Last_Name]]))</f>
        <v>zAWRR Not in Roster</v>
      </c>
      <c r="AE289">
        <v>1758791</v>
      </c>
      <c r="AF289" t="s">
        <v>2027</v>
      </c>
      <c r="AG289" t="s">
        <v>30</v>
      </c>
      <c r="AH289" t="s">
        <v>775</v>
      </c>
      <c r="AI289" t="s">
        <v>776</v>
      </c>
      <c r="AJ289" t="s">
        <v>820</v>
      </c>
      <c r="AK289" t="s">
        <v>28</v>
      </c>
      <c r="AL289" t="s">
        <v>368</v>
      </c>
      <c r="AM289" t="s">
        <v>844</v>
      </c>
      <c r="AN289" t="s">
        <v>25</v>
      </c>
      <c r="AO289" t="s">
        <v>25</v>
      </c>
      <c r="AP289">
        <v>11</v>
      </c>
      <c r="AQ289">
        <v>25</v>
      </c>
      <c r="AR289" t="s">
        <v>28</v>
      </c>
      <c r="AS289" t="s">
        <v>56</v>
      </c>
      <c r="AT289" t="s">
        <v>515</v>
      </c>
      <c r="AU289" t="s">
        <v>25</v>
      </c>
      <c r="AV289" t="s">
        <v>28</v>
      </c>
      <c r="AW289" t="s">
        <v>2028</v>
      </c>
      <c r="AX289" t="s">
        <v>534</v>
      </c>
      <c r="AY289" t="s">
        <v>28</v>
      </c>
      <c r="AZ289">
        <v>5650718</v>
      </c>
      <c r="BA289" t="s">
        <v>56</v>
      </c>
      <c r="BB289" s="4">
        <v>43923.544397581019</v>
      </c>
      <c r="BC289" t="s">
        <v>1774</v>
      </c>
      <c r="BD289" t="s">
        <v>29</v>
      </c>
      <c r="BE289" t="s">
        <v>25</v>
      </c>
      <c r="BF289" t="s">
        <v>513</v>
      </c>
      <c r="BG289" t="s">
        <v>534</v>
      </c>
      <c r="BH289" t="s">
        <v>28</v>
      </c>
      <c r="BI289" s="3">
        <v>43964</v>
      </c>
      <c r="BJ289" t="s">
        <v>2029</v>
      </c>
      <c r="BK289" s="30" t="s">
        <v>1293</v>
      </c>
      <c r="BL289" s="3">
        <v>43964.583755960652</v>
      </c>
      <c r="BM289" t="s">
        <v>31</v>
      </c>
      <c r="BN289" t="s">
        <v>32</v>
      </c>
      <c r="BO289" t="s">
        <v>1300</v>
      </c>
      <c r="BP289" t="s">
        <v>1301</v>
      </c>
      <c r="BQ289" t="s">
        <v>826</v>
      </c>
      <c r="BR289" t="s">
        <v>28</v>
      </c>
      <c r="BS289" t="s">
        <v>28</v>
      </c>
      <c r="BT289" t="s">
        <v>209</v>
      </c>
      <c r="BU289" s="3">
        <v>0.70833333333333326</v>
      </c>
      <c r="BV289" t="s">
        <v>803</v>
      </c>
      <c r="BW289" s="3">
        <v>43964.648229166669</v>
      </c>
      <c r="BX289" t="s">
        <v>2030</v>
      </c>
      <c r="CG289"/>
      <c r="CH289"/>
      <c r="CI289"/>
      <c r="CY289"/>
      <c r="DA289"/>
      <c r="DE289"/>
      <c r="DF289"/>
    </row>
    <row r="290" spans="1:110" x14ac:dyDescent="0.25">
      <c r="A290" s="1">
        <f>IF(Veg_Table[[#This Row],[VP_STATUS]]="Hold",0,IF(OR(AND(Veg_Table[[#This Row],[PRESCRIP]]="NW_No Work",Veg_Table[[#This Row],[VP_STATUS]]&lt;&gt;"No Work Required Under EVM"),AND(Veg_Table[[#This Row],[VP_STATUS]]="No Work Required Under EVM",Veg_Table[[#This Row],[PRESCRIP]]&lt;&gt;"NW_No Work")),1,0))</f>
        <v>0</v>
      </c>
      <c r="B290" s="1">
        <f>IF(Veg_Table[[#This Row],[SPECIES]]="",1,0)</f>
        <v>0</v>
      </c>
      <c r="C290" s="1">
        <f>IF(Veg_Table[[#This Row],[DIAMETER]]="",1,0)</f>
        <v>0</v>
      </c>
      <c r="D290" s="1">
        <f>IF(Veg_Table[[#This Row],[HEIGHT]]="",1,0)</f>
        <v>0</v>
      </c>
      <c r="E29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90" s="1">
        <f>IF(AND(Veg_Table[[#This Row],[TAT_RESULT]]="ABATE",Veg_Table[[#This Row],[PRESCRIP]]="NW_No Work"),1,0)</f>
        <v>0</v>
      </c>
      <c r="G290" s="1">
        <f>IF(OR(Veg_Table[[#This Row],[Prescription R-Scale]]="NA",Veg_Table[[#This Row],[Diameter R-Scale]]="NA"),0,IF(Veg_Table[[#This Row],[Diameter R-Scale]]&lt;&gt;Veg_Table[[#This Row],[Prescription R-Scale]],1,0))</f>
        <v>0</v>
      </c>
      <c r="H290" s="1">
        <f>IF(OR(AND(Veg_Table[[#This Row],[PRESCRIP]]="BC_Br Rmv", Veg_Table[[#This Row],[WOOD_MAN]]&lt;&gt;"Not Needed"),AND(Veg_Table[[#This Row],[PRESCRIP]]="BCS_Br Rmv+Trt", Veg_Table[[#This Row],[WOOD_MAN]]&lt;&gt;"Not Needed")),1,0)</f>
        <v>0</v>
      </c>
      <c r="I290" s="1">
        <f ca="1">IF(AND(Veg_Table[[#This Row],[Prescription_Changed]]="Yes",Veg_Table[[#This Row],[TAT_RESULT]]=""),1,0)</f>
        <v>0</v>
      </c>
      <c r="J290" s="1">
        <f ca="1">SUM(Veg_Table[[#This Row],[Prescription and Status do not match]:[Prescription_Edited_And_TAT_Is_Blank]])</f>
        <v>1</v>
      </c>
      <c r="K290" s="1">
        <f ca="1">IF(Veg_Table[[#This Row],[Sum of Errors]]&gt;0,1,0)</f>
        <v>1</v>
      </c>
      <c r="L290" s="1">
        <f>1</f>
        <v>1</v>
      </c>
      <c r="M29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290" s="1">
        <f>IF(OR(MID(Veg_Table[[#This Row],[PRESCRIP]],2,1)="1",MID(Veg_Table[[#This Row],[PRESCRIP]],2,1)="2",MID(Veg_Table[[#This Row],[PRESCRIP]],2,1)="3",MID(Veg_Table[[#This Row],[PRESCRIP]],2,1)="4"),_xlfn.NUMBERVALUE(MID(Veg_Table[[#This Row],[PRESCRIP]],2,1)),"NA")</f>
        <v>3</v>
      </c>
      <c r="O290" s="1">
        <f>WEEKNUM(Veg_Table[[#This Row],[EVM_LAST_EDITED_Day]],2)</f>
        <v>20</v>
      </c>
      <c r="P290" s="25">
        <f>IFERROR(DATE(YEAR(Veg_Table[[#This Row],[EVM_LAST_EDITED2]]),MONTH(Veg_Table[[#This Row],[EVM_LAST_EDITED2]]),DAY(Veg_Table[[#This Row],[EVM_LAST_EDITED2]])),DATE(2019,1,1))</f>
        <v>43964</v>
      </c>
      <c r="Q290" s="3">
        <f>VALUE(SUBSTITUTE(Veg_Table[[#This Row],[EVM_LAST_EDITED]],",",""))</f>
        <v>43964.583847465299</v>
      </c>
      <c r="R290" s="1" t="str">
        <f>_xlfn.IFNA(IF(Veg_Table[[#This Row],[EVM_LAST_EDITOR]]="","zBlank EVM Last Editor",VLOOKUP(Veg_Table[[#This Row],[EVM_LAST_EDITOR]],Roster_Table[#All],4,FALSE)),"zAWRR Not in Roster")</f>
        <v>MFE</v>
      </c>
      <c r="S290" s="1" t="str">
        <f>_xlfn.IFNA(IF(Veg_Table[[#This Row],[EVM_LAST_EDITOR]]="","zBlank EVM Last Editor",VLOOKUP(Veg_Table[[#This Row],[EVM_LAST_EDITOR]],Roster_Table[#All],16,FALSE)),"zCompany_AWRR not in Roster")</f>
        <v>Not in Sierra Roster</v>
      </c>
      <c r="T290" s="2">
        <f>IFERROR(DATE(YEAR(Veg_Table[[#This Row],[Created2]]),MONTH(Veg_Table[[#This Row],[Created2]]),DAY(Veg_Table[[#This Row],[Created2]])),DATE(2019,1,1))</f>
        <v>43735</v>
      </c>
      <c r="U290" s="3">
        <f>VALUE(SUBSTITUTE(Veg_Table[[#This Row],[Created]],",",""))</f>
        <v>43735.575023148202</v>
      </c>
      <c r="V290" s="3" t="str">
        <f ca="1">IFERROR(_xlfn.IFNA(CELL("contents",INDIRECT(_xlfn.CONCAT("Veg_Table_Production_Data!",ADDRESS(MATCH(_xlfn.MAXIFS(#REF!,#REF!,"="&amp;Veg_Table[[#This Row],[AUTO_ID]],#REF!,"&lt;"&amp;Veg_Table[[#This Row],[EVM_LAST_EDITED_Day]]),#REF!,0),COLUMN(#REF!),4,1,)))),""),"")</f>
        <v/>
      </c>
      <c r="W290" s="3" t="str">
        <f ca="1">IF(Veg_Table[[#This Row],[Previous_Prescription]]="","No",IF(Veg_Table[[#This Row],[Previous_Prescription]]=Veg_Table[[#This Row],[PRESCRIP]],"No","Yes"))</f>
        <v>No</v>
      </c>
      <c r="X290" s="3" t="str">
        <f>IF(Veg_Table[[#This Row],[EVM_LAST_EDITED_Day]]=Veg_Table[[#This Row],[Created_Day]],"New","Old")</f>
        <v>Old</v>
      </c>
      <c r="Y290" s="1">
        <f>IFERROR(IF(FIND("delete",LOWER(Veg_Table[[#This Row],[PI_COMMENTS]]))&gt;=1,1,0),0)</f>
        <v>0</v>
      </c>
      <c r="Z290" s="1" t="str">
        <f>_xlfn.IFNA(IF(Veg_Table[[#This Row],[EVM_LAST_EDITOR]]="","Yes",VLOOKUP(Veg_Table[[#This Row],[EVM_LAST_EDITOR]],Roster_Table[#All],15,FALSE)),"Yes")</f>
        <v>No</v>
      </c>
      <c r="AA29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90" s="1" t="str">
        <f>_xlfn.IFNA(VLOOKUP(Veg_Table[[#This Row],[EVM_LAST_EDITOR]],Roster_Table[#All],3,FALSE),"zAWRR Not in Roster")</f>
        <v>Thomas</v>
      </c>
      <c r="AC290" s="1" t="str">
        <f>_xlfn.IFNA(VLOOKUP(Veg_Table[[#This Row],[EVM_LAST_EDITOR]],Roster_Table[#All],2,FALSE),"zAWRR Not in Roster")</f>
        <v>James</v>
      </c>
      <c r="AD290" s="1" t="str">
        <f>IF(_xlfn.CONCAT(Veg_Table[[#This Row],[First_Name]]," ",Veg_Table[[#This Row],[Last_Name]])="zAWRR Not in Roster zAWRR Not in Roster","zAWRR Not in Roster",_xlfn.CONCAT(Veg_Table[[#This Row],[First_Name]]," ",Veg_Table[[#This Row],[Last_Name]]))</f>
        <v>Thomas James</v>
      </c>
      <c r="AE290">
        <v>1763815</v>
      </c>
      <c r="AF290" t="s">
        <v>2423</v>
      </c>
      <c r="AG290" t="s">
        <v>30</v>
      </c>
      <c r="AH290" t="s">
        <v>2155</v>
      </c>
      <c r="AI290" t="s">
        <v>2389</v>
      </c>
      <c r="AJ290" t="s">
        <v>820</v>
      </c>
      <c r="AK290" t="s">
        <v>28</v>
      </c>
      <c r="AL290" t="s">
        <v>830</v>
      </c>
      <c r="AM290" t="s">
        <v>38</v>
      </c>
      <c r="AN290" t="s">
        <v>25</v>
      </c>
      <c r="AO290" t="s">
        <v>25</v>
      </c>
      <c r="AP290">
        <v>27</v>
      </c>
      <c r="AQ290">
        <v>68</v>
      </c>
      <c r="AR290" t="s">
        <v>28</v>
      </c>
      <c r="AS290" t="s">
        <v>51</v>
      </c>
      <c r="AT290" t="s">
        <v>515</v>
      </c>
      <c r="AU290" t="s">
        <v>25</v>
      </c>
      <c r="AV290" t="s">
        <v>28</v>
      </c>
      <c r="AW290" t="s">
        <v>2424</v>
      </c>
      <c r="AX290" t="s">
        <v>825</v>
      </c>
      <c r="AY290" t="s">
        <v>825</v>
      </c>
      <c r="AZ290">
        <v>5807646</v>
      </c>
      <c r="BA290" t="s">
        <v>51</v>
      </c>
      <c r="BB290" s="4">
        <v>43964.583735590277</v>
      </c>
      <c r="BC290" t="s">
        <v>837</v>
      </c>
      <c r="BD290" t="s">
        <v>29</v>
      </c>
      <c r="BF290" t="s">
        <v>28</v>
      </c>
      <c r="BG290" t="s">
        <v>28</v>
      </c>
      <c r="BH290" t="s">
        <v>28</v>
      </c>
      <c r="BI290" s="3"/>
      <c r="BJ290" t="s">
        <v>417</v>
      </c>
      <c r="BK290" s="30" t="s">
        <v>694</v>
      </c>
      <c r="BL290" s="3">
        <v>43964.583847465277</v>
      </c>
      <c r="BM290" t="s">
        <v>31</v>
      </c>
      <c r="BN290" t="s">
        <v>32</v>
      </c>
      <c r="BO290" t="s">
        <v>2156</v>
      </c>
      <c r="BP290" t="s">
        <v>2157</v>
      </c>
      <c r="BQ290" t="s">
        <v>826</v>
      </c>
      <c r="BR290" t="s">
        <v>28</v>
      </c>
      <c r="BS290" t="s">
        <v>28</v>
      </c>
      <c r="BT290" t="s">
        <v>1118</v>
      </c>
      <c r="BU290" s="3">
        <v>43735.575023148151</v>
      </c>
      <c r="BV290" t="s">
        <v>803</v>
      </c>
      <c r="BW290" s="3">
        <v>43964.648229166669</v>
      </c>
      <c r="BX290" t="s">
        <v>2425</v>
      </c>
      <c r="CG290"/>
      <c r="CH290"/>
      <c r="CI290"/>
      <c r="CY290"/>
      <c r="DA290"/>
      <c r="DE290"/>
      <c r="DF290"/>
    </row>
    <row r="291" spans="1:110" x14ac:dyDescent="0.25">
      <c r="A291" s="1">
        <f>IF(Veg_Table[[#This Row],[VP_STATUS]]="Hold",0,IF(OR(AND(Veg_Table[[#This Row],[PRESCRIP]]="NW_No Work",Veg_Table[[#This Row],[VP_STATUS]]&lt;&gt;"No Work Required Under EVM"),AND(Veg_Table[[#This Row],[VP_STATUS]]="No Work Required Under EVM",Veg_Table[[#This Row],[PRESCRIP]]&lt;&gt;"NW_No Work")),1,0))</f>
        <v>0</v>
      </c>
      <c r="B291" s="1">
        <f>IF(Veg_Table[[#This Row],[SPECIES]]="",1,0)</f>
        <v>0</v>
      </c>
      <c r="C291" s="1">
        <f>IF(Veg_Table[[#This Row],[DIAMETER]]="",1,0)</f>
        <v>0</v>
      </c>
      <c r="D291" s="1">
        <f>IF(Veg_Table[[#This Row],[HEIGHT]]="",1,0)</f>
        <v>0</v>
      </c>
      <c r="E29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91" s="1">
        <f>IF(AND(Veg_Table[[#This Row],[TAT_RESULT]]="ABATE",Veg_Table[[#This Row],[PRESCRIP]]="NW_No Work"),1,0)</f>
        <v>0</v>
      </c>
      <c r="G291" s="1">
        <f>IF(OR(Veg_Table[[#This Row],[Prescription R-Scale]]="NA",Veg_Table[[#This Row],[Diameter R-Scale]]="NA"),0,IF(Veg_Table[[#This Row],[Diameter R-Scale]]&lt;&gt;Veg_Table[[#This Row],[Prescription R-Scale]],1,0))</f>
        <v>0</v>
      </c>
      <c r="H291" s="1">
        <f>IF(OR(AND(Veg_Table[[#This Row],[PRESCRIP]]="BC_Br Rmv", Veg_Table[[#This Row],[WOOD_MAN]]&lt;&gt;"Not Needed"),AND(Veg_Table[[#This Row],[PRESCRIP]]="BCS_Br Rmv+Trt", Veg_Table[[#This Row],[WOOD_MAN]]&lt;&gt;"Not Needed")),1,0)</f>
        <v>0</v>
      </c>
      <c r="I291" s="1">
        <f ca="1">IF(AND(Veg_Table[[#This Row],[Prescription_Changed]]="Yes",Veg_Table[[#This Row],[TAT_RESULT]]=""),1,0)</f>
        <v>0</v>
      </c>
      <c r="J291" s="1">
        <f ca="1">SUM(Veg_Table[[#This Row],[Prescription and Status do not match]:[Prescription_Edited_And_TAT_Is_Blank]])</f>
        <v>1</v>
      </c>
      <c r="K291" s="1">
        <f ca="1">IF(Veg_Table[[#This Row],[Sum of Errors]]&gt;0,1,0)</f>
        <v>1</v>
      </c>
      <c r="L291" s="1">
        <f>1</f>
        <v>1</v>
      </c>
      <c r="M29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291" s="1">
        <f>IF(OR(MID(Veg_Table[[#This Row],[PRESCRIP]],2,1)="1",MID(Veg_Table[[#This Row],[PRESCRIP]],2,1)="2",MID(Veg_Table[[#This Row],[PRESCRIP]],2,1)="3",MID(Veg_Table[[#This Row],[PRESCRIP]],2,1)="4"),_xlfn.NUMBERVALUE(MID(Veg_Table[[#This Row],[PRESCRIP]],2,1)),"NA")</f>
        <v>2</v>
      </c>
      <c r="O291" s="1">
        <f>WEEKNUM(Veg_Table[[#This Row],[EVM_LAST_EDITED_Day]],2)</f>
        <v>20</v>
      </c>
      <c r="P291" s="25">
        <f>IFERROR(DATE(YEAR(Veg_Table[[#This Row],[EVM_LAST_EDITED2]]),MONTH(Veg_Table[[#This Row],[EVM_LAST_EDITED2]]),DAY(Veg_Table[[#This Row],[EVM_LAST_EDITED2]])),DATE(2019,1,1))</f>
        <v>43964</v>
      </c>
      <c r="Q291" s="3">
        <f>VALUE(SUBSTITUTE(Veg_Table[[#This Row],[EVM_LAST_EDITED]],",",""))</f>
        <v>43964.584191365699</v>
      </c>
      <c r="R291" s="1" t="str">
        <f>_xlfn.IFNA(IF(Veg_Table[[#This Row],[EVM_LAST_EDITOR]]="","zBlank EVM Last Editor",VLOOKUP(Veg_Table[[#This Row],[EVM_LAST_EDITOR]],Roster_Table[#All],4,FALSE)),"zAWRR Not in Roster")</f>
        <v>zAWRR Not in Roster</v>
      </c>
      <c r="S291" s="1" t="str">
        <f>_xlfn.IFNA(IF(Veg_Table[[#This Row],[EVM_LAST_EDITOR]]="","zBlank EVM Last Editor",VLOOKUP(Veg_Table[[#This Row],[EVM_LAST_EDITOR]],Roster_Table[#All],16,FALSE)),"zCompany_AWRR not in Roster")</f>
        <v>zCompany_AWRR not in Roster</v>
      </c>
      <c r="T291" s="2">
        <f>IFERROR(DATE(YEAR(Veg_Table[[#This Row],[Created2]]),MONTH(Veg_Table[[#This Row],[Created2]]),DAY(Veg_Table[[#This Row],[Created2]])),DATE(2019,1,1))</f>
        <v>0</v>
      </c>
      <c r="U291" s="3">
        <f>VALUE(SUBSTITUTE(Veg_Table[[#This Row],[Created]],",",""))</f>
        <v>0.70833333333333304</v>
      </c>
      <c r="V291" s="3" t="str">
        <f ca="1">IFERROR(_xlfn.IFNA(CELL("contents",INDIRECT(_xlfn.CONCAT("Veg_Table_Production_Data!",ADDRESS(MATCH(_xlfn.MAXIFS(#REF!,#REF!,"="&amp;Veg_Table[[#This Row],[AUTO_ID]],#REF!,"&lt;"&amp;Veg_Table[[#This Row],[EVM_LAST_EDITED_Day]]),#REF!,0),COLUMN(#REF!),4,1,)))),""),"")</f>
        <v/>
      </c>
      <c r="W291" s="3" t="str">
        <f ca="1">IF(Veg_Table[[#This Row],[Previous_Prescription]]="","No",IF(Veg_Table[[#This Row],[Previous_Prescription]]=Veg_Table[[#This Row],[PRESCRIP]],"No","Yes"))</f>
        <v>No</v>
      </c>
      <c r="X291" s="3" t="str">
        <f>IF(Veg_Table[[#This Row],[EVM_LAST_EDITED_Day]]=Veg_Table[[#This Row],[Created_Day]],"New","Old")</f>
        <v>Old</v>
      </c>
      <c r="Y291" s="1">
        <f>IFERROR(IF(FIND("delete",LOWER(Veg_Table[[#This Row],[PI_COMMENTS]]))&gt;=1,1,0),0)</f>
        <v>0</v>
      </c>
      <c r="Z291" s="1" t="str">
        <f>_xlfn.IFNA(IF(Veg_Table[[#This Row],[EVM_LAST_EDITOR]]="","Yes",VLOOKUP(Veg_Table[[#This Row],[EVM_LAST_EDITOR]],Roster_Table[#All],15,FALSE)),"Yes")</f>
        <v>Yes</v>
      </c>
      <c r="AA29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91" s="1" t="str">
        <f>_xlfn.IFNA(VLOOKUP(Veg_Table[[#This Row],[EVM_LAST_EDITOR]],Roster_Table[#All],3,FALSE),"zAWRR Not in Roster")</f>
        <v>zAWRR Not in Roster</v>
      </c>
      <c r="AC291" s="1" t="str">
        <f>_xlfn.IFNA(VLOOKUP(Veg_Table[[#This Row],[EVM_LAST_EDITOR]],Roster_Table[#All],2,FALSE),"zAWRR Not in Roster")</f>
        <v>zAWRR Not in Roster</v>
      </c>
      <c r="AD291" s="1" t="str">
        <f>IF(_xlfn.CONCAT(Veg_Table[[#This Row],[First_Name]]," ",Veg_Table[[#This Row],[Last_Name]])="zAWRR Not in Roster zAWRR Not in Roster","zAWRR Not in Roster",_xlfn.CONCAT(Veg_Table[[#This Row],[First_Name]]," ",Veg_Table[[#This Row],[Last_Name]]))</f>
        <v>zAWRR Not in Roster</v>
      </c>
      <c r="AE291">
        <v>1758788</v>
      </c>
      <c r="AF291" t="s">
        <v>2021</v>
      </c>
      <c r="AG291" t="s">
        <v>30</v>
      </c>
      <c r="AH291" t="s">
        <v>775</v>
      </c>
      <c r="AI291" t="s">
        <v>776</v>
      </c>
      <c r="AJ291" t="s">
        <v>820</v>
      </c>
      <c r="AK291" t="s">
        <v>28</v>
      </c>
      <c r="AL291" t="s">
        <v>368</v>
      </c>
      <c r="AM291" t="s">
        <v>38</v>
      </c>
      <c r="AN291" t="s">
        <v>25</v>
      </c>
      <c r="AO291" t="s">
        <v>25</v>
      </c>
      <c r="AP291">
        <v>21</v>
      </c>
      <c r="AQ291">
        <v>90</v>
      </c>
      <c r="AR291" t="s">
        <v>28</v>
      </c>
      <c r="AS291" t="s">
        <v>530</v>
      </c>
      <c r="AT291" t="s">
        <v>515</v>
      </c>
      <c r="AU291" t="s">
        <v>25</v>
      </c>
      <c r="AV291" t="s">
        <v>28</v>
      </c>
      <c r="AW291" t="s">
        <v>2022</v>
      </c>
      <c r="AX291" t="s">
        <v>534</v>
      </c>
      <c r="AY291" t="s">
        <v>28</v>
      </c>
      <c r="AZ291">
        <v>5650734</v>
      </c>
      <c r="BA291" t="s">
        <v>530</v>
      </c>
      <c r="BB291" s="4">
        <v>43929.55125167824</v>
      </c>
      <c r="BD291" t="s">
        <v>29</v>
      </c>
      <c r="BF291" t="s">
        <v>28</v>
      </c>
      <c r="BG291" t="s">
        <v>534</v>
      </c>
      <c r="BH291" t="s">
        <v>28</v>
      </c>
      <c r="BI291" s="3">
        <v>43964</v>
      </c>
      <c r="BJ291" t="s">
        <v>1305</v>
      </c>
      <c r="BK291" s="30" t="s">
        <v>1293</v>
      </c>
      <c r="BL291" s="3">
        <v>43964.584191365742</v>
      </c>
      <c r="BM291" t="s">
        <v>31</v>
      </c>
      <c r="BN291" t="s">
        <v>32</v>
      </c>
      <c r="BO291" t="s">
        <v>1300</v>
      </c>
      <c r="BP291" t="s">
        <v>1301</v>
      </c>
      <c r="BQ291" t="s">
        <v>826</v>
      </c>
      <c r="BR291" t="s">
        <v>28</v>
      </c>
      <c r="BS291" t="s">
        <v>28</v>
      </c>
      <c r="BT291" t="s">
        <v>209</v>
      </c>
      <c r="BU291" s="3">
        <v>0.70833333333333326</v>
      </c>
      <c r="BV291" t="s">
        <v>803</v>
      </c>
      <c r="BW291" s="3">
        <v>43964.648229166669</v>
      </c>
      <c r="BX291" t="s">
        <v>2023</v>
      </c>
      <c r="CG291"/>
      <c r="CH291"/>
      <c r="CI291"/>
      <c r="CY291"/>
      <c r="DA291"/>
      <c r="DE291"/>
      <c r="DF291"/>
    </row>
    <row r="292" spans="1:110" x14ac:dyDescent="0.25">
      <c r="A292" s="1">
        <f>IF(Veg_Table[[#This Row],[VP_STATUS]]="Hold",0,IF(OR(AND(Veg_Table[[#This Row],[PRESCRIP]]="NW_No Work",Veg_Table[[#This Row],[VP_STATUS]]&lt;&gt;"No Work Required Under EVM"),AND(Veg_Table[[#This Row],[VP_STATUS]]="No Work Required Under EVM",Veg_Table[[#This Row],[PRESCRIP]]&lt;&gt;"NW_No Work")),1,0))</f>
        <v>0</v>
      </c>
      <c r="B292" s="1">
        <f>IF(Veg_Table[[#This Row],[SPECIES]]="",1,0)</f>
        <v>0</v>
      </c>
      <c r="C292" s="1">
        <f>IF(Veg_Table[[#This Row],[DIAMETER]]="",1,0)</f>
        <v>0</v>
      </c>
      <c r="D292" s="1">
        <f>IF(Veg_Table[[#This Row],[HEIGHT]]="",1,0)</f>
        <v>0</v>
      </c>
      <c r="E29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92" s="1">
        <f>IF(AND(Veg_Table[[#This Row],[TAT_RESULT]]="ABATE",Veg_Table[[#This Row],[PRESCRIP]]="NW_No Work"),1,0)</f>
        <v>0</v>
      </c>
      <c r="G292" s="1">
        <f>IF(OR(Veg_Table[[#This Row],[Prescription R-Scale]]="NA",Veg_Table[[#This Row],[Diameter R-Scale]]="NA"),0,IF(Veg_Table[[#This Row],[Diameter R-Scale]]&lt;&gt;Veg_Table[[#This Row],[Prescription R-Scale]],1,0))</f>
        <v>0</v>
      </c>
      <c r="H292" s="1">
        <f>IF(OR(AND(Veg_Table[[#This Row],[PRESCRIP]]="BC_Br Rmv", Veg_Table[[#This Row],[WOOD_MAN]]&lt;&gt;"Not Needed"),AND(Veg_Table[[#This Row],[PRESCRIP]]="BCS_Br Rmv+Trt", Veg_Table[[#This Row],[WOOD_MAN]]&lt;&gt;"Not Needed")),1,0)</f>
        <v>0</v>
      </c>
      <c r="I292" s="1">
        <f ca="1">IF(AND(Veg_Table[[#This Row],[Prescription_Changed]]="Yes",Veg_Table[[#This Row],[TAT_RESULT]]=""),1,0)</f>
        <v>0</v>
      </c>
      <c r="J292" s="1">
        <f ca="1">SUM(Veg_Table[[#This Row],[Prescription and Status do not match]:[Prescription_Edited_And_TAT_Is_Blank]])</f>
        <v>1</v>
      </c>
      <c r="K292" s="1">
        <f ca="1">IF(Veg_Table[[#This Row],[Sum of Errors]]&gt;0,1,0)</f>
        <v>1</v>
      </c>
      <c r="L292" s="1">
        <f>1</f>
        <v>1</v>
      </c>
      <c r="M29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292" s="1" t="str">
        <f>IF(OR(MID(Veg_Table[[#This Row],[PRESCRIP]],2,1)="1",MID(Veg_Table[[#This Row],[PRESCRIP]],2,1)="2",MID(Veg_Table[[#This Row],[PRESCRIP]],2,1)="3",MID(Veg_Table[[#This Row],[PRESCRIP]],2,1)="4"),_xlfn.NUMBERVALUE(MID(Veg_Table[[#This Row],[PRESCRIP]],2,1)),"NA")</f>
        <v>NA</v>
      </c>
      <c r="O292" s="1">
        <f>WEEKNUM(Veg_Table[[#This Row],[EVM_LAST_EDITED_Day]],2)</f>
        <v>20</v>
      </c>
      <c r="P292" s="25">
        <f>IFERROR(DATE(YEAR(Veg_Table[[#This Row],[EVM_LAST_EDITED2]]),MONTH(Veg_Table[[#This Row],[EVM_LAST_EDITED2]]),DAY(Veg_Table[[#This Row],[EVM_LAST_EDITED2]])),DATE(2019,1,1))</f>
        <v>43964</v>
      </c>
      <c r="Q292" s="3">
        <f>VALUE(SUBSTITUTE(Veg_Table[[#This Row],[EVM_LAST_EDITED]],",",""))</f>
        <v>43964.5850367245</v>
      </c>
      <c r="R292" s="1" t="str">
        <f>_xlfn.IFNA(IF(Veg_Table[[#This Row],[EVM_LAST_EDITOR]]="","zBlank EVM Last Editor",VLOOKUP(Veg_Table[[#This Row],[EVM_LAST_EDITOR]],Roster_Table[#All],4,FALSE)),"zAWRR Not in Roster")</f>
        <v>zAWRR Not in Roster</v>
      </c>
      <c r="S292" s="1" t="str">
        <f>_xlfn.IFNA(IF(Veg_Table[[#This Row],[EVM_LAST_EDITOR]]="","zBlank EVM Last Editor",VLOOKUP(Veg_Table[[#This Row],[EVM_LAST_EDITOR]],Roster_Table[#All],16,FALSE)),"zCompany_AWRR not in Roster")</f>
        <v>zCompany_AWRR not in Roster</v>
      </c>
      <c r="T292" s="2">
        <f>IFERROR(DATE(YEAR(Veg_Table[[#This Row],[Created2]]),MONTH(Veg_Table[[#This Row],[Created2]]),DAY(Veg_Table[[#This Row],[Created2]])),DATE(2019,1,1))</f>
        <v>0</v>
      </c>
      <c r="U292" s="3">
        <f>VALUE(SUBSTITUTE(Veg_Table[[#This Row],[Created]],",",""))</f>
        <v>0.70833333333333304</v>
      </c>
      <c r="V292" s="3" t="str">
        <f ca="1">IFERROR(_xlfn.IFNA(CELL("contents",INDIRECT(_xlfn.CONCAT("Veg_Table_Production_Data!",ADDRESS(MATCH(_xlfn.MAXIFS(#REF!,#REF!,"="&amp;Veg_Table[[#This Row],[AUTO_ID]],#REF!,"&lt;"&amp;Veg_Table[[#This Row],[EVM_LAST_EDITED_Day]]),#REF!,0),COLUMN(#REF!),4,1,)))),""),"")</f>
        <v/>
      </c>
      <c r="W292" s="3" t="str">
        <f ca="1">IF(Veg_Table[[#This Row],[Previous_Prescription]]="","No",IF(Veg_Table[[#This Row],[Previous_Prescription]]=Veg_Table[[#This Row],[PRESCRIP]],"No","Yes"))</f>
        <v>No</v>
      </c>
      <c r="X292" s="3" t="str">
        <f>IF(Veg_Table[[#This Row],[EVM_LAST_EDITED_Day]]=Veg_Table[[#This Row],[Created_Day]],"New","Old")</f>
        <v>Old</v>
      </c>
      <c r="Y292" s="1">
        <f>IFERROR(IF(FIND("delete",LOWER(Veg_Table[[#This Row],[PI_COMMENTS]]))&gt;=1,1,0),0)</f>
        <v>0</v>
      </c>
      <c r="Z292" s="1" t="str">
        <f>_xlfn.IFNA(IF(Veg_Table[[#This Row],[EVM_LAST_EDITOR]]="","Yes",VLOOKUP(Veg_Table[[#This Row],[EVM_LAST_EDITOR]],Roster_Table[#All],15,FALSE)),"Yes")</f>
        <v>Yes</v>
      </c>
      <c r="AA29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92" s="1" t="str">
        <f>_xlfn.IFNA(VLOOKUP(Veg_Table[[#This Row],[EVM_LAST_EDITOR]],Roster_Table[#All],3,FALSE),"zAWRR Not in Roster")</f>
        <v>zAWRR Not in Roster</v>
      </c>
      <c r="AC292" s="1" t="str">
        <f>_xlfn.IFNA(VLOOKUP(Veg_Table[[#This Row],[EVM_LAST_EDITOR]],Roster_Table[#All],2,FALSE),"zAWRR Not in Roster")</f>
        <v>zAWRR Not in Roster</v>
      </c>
      <c r="AD292" s="1" t="str">
        <f>IF(_xlfn.CONCAT(Veg_Table[[#This Row],[First_Name]]," ",Veg_Table[[#This Row],[Last_Name]])="zAWRR Not in Roster zAWRR Not in Roster","zAWRR Not in Roster",_xlfn.CONCAT(Veg_Table[[#This Row],[First_Name]]," ",Veg_Table[[#This Row],[Last_Name]]))</f>
        <v>zAWRR Not in Roster</v>
      </c>
      <c r="AE292">
        <v>1758815</v>
      </c>
      <c r="AF292" t="s">
        <v>2065</v>
      </c>
      <c r="AG292" t="s">
        <v>30</v>
      </c>
      <c r="AH292" t="s">
        <v>775</v>
      </c>
      <c r="AI292" t="s">
        <v>776</v>
      </c>
      <c r="AJ292" t="s">
        <v>820</v>
      </c>
      <c r="AK292" t="s">
        <v>28</v>
      </c>
      <c r="AL292" t="s">
        <v>368</v>
      </c>
      <c r="AM292" t="s">
        <v>46</v>
      </c>
      <c r="AN292" t="s">
        <v>25</v>
      </c>
      <c r="AO292" t="s">
        <v>25</v>
      </c>
      <c r="AP292">
        <v>18</v>
      </c>
      <c r="AQ292">
        <v>55</v>
      </c>
      <c r="AR292" t="s">
        <v>28</v>
      </c>
      <c r="AS292" t="s">
        <v>842</v>
      </c>
      <c r="AT292" t="s">
        <v>522</v>
      </c>
      <c r="AU292" t="s">
        <v>25</v>
      </c>
      <c r="AV292" t="s">
        <v>28</v>
      </c>
      <c r="AW292" t="s">
        <v>2066</v>
      </c>
      <c r="AX292" t="s">
        <v>534</v>
      </c>
      <c r="AY292" t="s">
        <v>28</v>
      </c>
      <c r="AZ292">
        <v>5650718</v>
      </c>
      <c r="BA292" t="s">
        <v>842</v>
      </c>
      <c r="BB292" s="4">
        <v>43929.552219942132</v>
      </c>
      <c r="BC292" t="s">
        <v>1774</v>
      </c>
      <c r="BD292" t="s">
        <v>29</v>
      </c>
      <c r="BE292" t="s">
        <v>25</v>
      </c>
      <c r="BF292" t="s">
        <v>513</v>
      </c>
      <c r="BG292" t="s">
        <v>534</v>
      </c>
      <c r="BH292" t="s">
        <v>28</v>
      </c>
      <c r="BI292" s="3">
        <v>43964</v>
      </c>
      <c r="BJ292" t="s">
        <v>2067</v>
      </c>
      <c r="BK292" s="30" t="s">
        <v>1293</v>
      </c>
      <c r="BL292" s="3">
        <v>43964.585036724537</v>
      </c>
      <c r="BM292" t="s">
        <v>31</v>
      </c>
      <c r="BN292" t="s">
        <v>32</v>
      </c>
      <c r="BO292" t="s">
        <v>1300</v>
      </c>
      <c r="BP292" t="s">
        <v>1301</v>
      </c>
      <c r="BQ292" t="s">
        <v>826</v>
      </c>
      <c r="BR292" t="s">
        <v>28</v>
      </c>
      <c r="BS292" t="s">
        <v>28</v>
      </c>
      <c r="BT292" t="s">
        <v>209</v>
      </c>
      <c r="BU292" s="3">
        <v>0.70833333333333326</v>
      </c>
      <c r="BV292" t="s">
        <v>803</v>
      </c>
      <c r="BW292" s="3">
        <v>43964.648229166669</v>
      </c>
      <c r="BX292" t="s">
        <v>2068</v>
      </c>
      <c r="CG292"/>
      <c r="CH292"/>
      <c r="CI292"/>
      <c r="CY292"/>
      <c r="DA292"/>
      <c r="DE292"/>
      <c r="DF292"/>
    </row>
    <row r="293" spans="1:110" x14ac:dyDescent="0.25">
      <c r="A293" s="1">
        <f>IF(Veg_Table[[#This Row],[VP_STATUS]]="Hold",0,IF(OR(AND(Veg_Table[[#This Row],[PRESCRIP]]="NW_No Work",Veg_Table[[#This Row],[VP_STATUS]]&lt;&gt;"No Work Required Under EVM"),AND(Veg_Table[[#This Row],[VP_STATUS]]="No Work Required Under EVM",Veg_Table[[#This Row],[PRESCRIP]]&lt;&gt;"NW_No Work")),1,0))</f>
        <v>0</v>
      </c>
      <c r="B293" s="1">
        <f>IF(Veg_Table[[#This Row],[SPECIES]]="",1,0)</f>
        <v>0</v>
      </c>
      <c r="C293" s="1">
        <f>IF(Veg_Table[[#This Row],[DIAMETER]]="",1,0)</f>
        <v>0</v>
      </c>
      <c r="D293" s="1">
        <f>IF(Veg_Table[[#This Row],[HEIGHT]]="",1,0)</f>
        <v>0</v>
      </c>
      <c r="E29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93" s="1">
        <f>IF(AND(Veg_Table[[#This Row],[TAT_RESULT]]="ABATE",Veg_Table[[#This Row],[PRESCRIP]]="NW_No Work"),1,0)</f>
        <v>0</v>
      </c>
      <c r="G293" s="1">
        <f>IF(OR(Veg_Table[[#This Row],[Prescription R-Scale]]="NA",Veg_Table[[#This Row],[Diameter R-Scale]]="NA"),0,IF(Veg_Table[[#This Row],[Diameter R-Scale]]&lt;&gt;Veg_Table[[#This Row],[Prescription R-Scale]],1,0))</f>
        <v>0</v>
      </c>
      <c r="H293" s="1">
        <f>IF(OR(AND(Veg_Table[[#This Row],[PRESCRIP]]="BC_Br Rmv", Veg_Table[[#This Row],[WOOD_MAN]]&lt;&gt;"Not Needed"),AND(Veg_Table[[#This Row],[PRESCRIP]]="BCS_Br Rmv+Trt", Veg_Table[[#This Row],[WOOD_MAN]]&lt;&gt;"Not Needed")),1,0)</f>
        <v>0</v>
      </c>
      <c r="I293" s="1">
        <f ca="1">IF(AND(Veg_Table[[#This Row],[Prescription_Changed]]="Yes",Veg_Table[[#This Row],[TAT_RESULT]]=""),1,0)</f>
        <v>0</v>
      </c>
      <c r="J293" s="1">
        <f ca="1">SUM(Veg_Table[[#This Row],[Prescription and Status do not match]:[Prescription_Edited_And_TAT_Is_Blank]])</f>
        <v>1</v>
      </c>
      <c r="K293" s="1">
        <f ca="1">IF(Veg_Table[[#This Row],[Sum of Errors]]&gt;0,1,0)</f>
        <v>1</v>
      </c>
      <c r="L293" s="1">
        <f>1</f>
        <v>1</v>
      </c>
      <c r="M29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293" s="1">
        <f>IF(OR(MID(Veg_Table[[#This Row],[PRESCRIP]],2,1)="1",MID(Veg_Table[[#This Row],[PRESCRIP]],2,1)="2",MID(Veg_Table[[#This Row],[PRESCRIP]],2,1)="3",MID(Veg_Table[[#This Row],[PRESCRIP]],2,1)="4"),_xlfn.NUMBERVALUE(MID(Veg_Table[[#This Row],[PRESCRIP]],2,1)),"NA")</f>
        <v>2</v>
      </c>
      <c r="O293" s="1">
        <f>WEEKNUM(Veg_Table[[#This Row],[EVM_LAST_EDITED_Day]],2)</f>
        <v>20</v>
      </c>
      <c r="P293" s="25">
        <f>IFERROR(DATE(YEAR(Veg_Table[[#This Row],[EVM_LAST_EDITED2]]),MONTH(Veg_Table[[#This Row],[EVM_LAST_EDITED2]]),DAY(Veg_Table[[#This Row],[EVM_LAST_EDITED2]])),DATE(2019,1,1))</f>
        <v>43964</v>
      </c>
      <c r="Q293" s="3">
        <f>VALUE(SUBSTITUTE(Veg_Table[[#This Row],[EVM_LAST_EDITED]],",",""))</f>
        <v>43964.5854231829</v>
      </c>
      <c r="R293" s="1" t="str">
        <f>_xlfn.IFNA(IF(Veg_Table[[#This Row],[EVM_LAST_EDITOR]]="","zBlank EVM Last Editor",VLOOKUP(Veg_Table[[#This Row],[EVM_LAST_EDITOR]],Roster_Table[#All],4,FALSE)),"zAWRR Not in Roster")</f>
        <v>FCO</v>
      </c>
      <c r="S293" s="1" t="str">
        <f>_xlfn.IFNA(IF(Veg_Table[[#This Row],[EVM_LAST_EDITOR]]="","zBlank EVM Last Editor",VLOOKUP(Veg_Table[[#This Row],[EVM_LAST_EDITOR]],Roster_Table[#All],16,FALSE)),"zCompany_AWRR not in Roster")</f>
        <v>FCO_Forester’s Co-op</v>
      </c>
      <c r="T293" s="2">
        <f>IFERROR(DATE(YEAR(Veg_Table[[#This Row],[Created2]]),MONTH(Veg_Table[[#This Row],[Created2]]),DAY(Veg_Table[[#This Row],[Created2]])),DATE(2019,1,1))</f>
        <v>43769</v>
      </c>
      <c r="U293" s="3">
        <f>VALUE(SUBSTITUTE(Veg_Table[[#This Row],[Created]],",",""))</f>
        <v>43769.433819444399</v>
      </c>
      <c r="V293" s="3" t="str">
        <f ca="1">IFERROR(_xlfn.IFNA(CELL("contents",INDIRECT(_xlfn.CONCAT("Veg_Table_Production_Data!",ADDRESS(MATCH(_xlfn.MAXIFS(#REF!,#REF!,"="&amp;Veg_Table[[#This Row],[AUTO_ID]],#REF!,"&lt;"&amp;Veg_Table[[#This Row],[EVM_LAST_EDITED_Day]]),#REF!,0),COLUMN(#REF!),4,1,)))),""),"")</f>
        <v/>
      </c>
      <c r="W293" s="3" t="str">
        <f ca="1">IF(Veg_Table[[#This Row],[Previous_Prescription]]="","No",IF(Veg_Table[[#This Row],[Previous_Prescription]]=Veg_Table[[#This Row],[PRESCRIP]],"No","Yes"))</f>
        <v>No</v>
      </c>
      <c r="X293" s="3" t="str">
        <f>IF(Veg_Table[[#This Row],[EVM_LAST_EDITED_Day]]=Veg_Table[[#This Row],[Created_Day]],"New","Old")</f>
        <v>Old</v>
      </c>
      <c r="Y293" s="1">
        <f>IFERROR(IF(FIND("delete",LOWER(Veg_Table[[#This Row],[PI_COMMENTS]]))&gt;=1,1,0),0)</f>
        <v>0</v>
      </c>
      <c r="Z293" s="1" t="str">
        <f>_xlfn.IFNA(IF(Veg_Table[[#This Row],[EVM_LAST_EDITOR]]="","Yes",VLOOKUP(Veg_Table[[#This Row],[EVM_LAST_EDITOR]],Roster_Table[#All],15,FALSE)),"Yes")</f>
        <v>Yes</v>
      </c>
      <c r="AA29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93" s="1" t="str">
        <f>_xlfn.IFNA(VLOOKUP(Veg_Table[[#This Row],[EVM_LAST_EDITOR]],Roster_Table[#All],3,FALSE),"zAWRR Not in Roster")</f>
        <v>Sarah</v>
      </c>
      <c r="AC293" s="1" t="str">
        <f>_xlfn.IFNA(VLOOKUP(Veg_Table[[#This Row],[EVM_LAST_EDITOR]],Roster_Table[#All],2,FALSE),"zAWRR Not in Roster")</f>
        <v>Deal</v>
      </c>
      <c r="AD293" s="1" t="str">
        <f>IF(_xlfn.CONCAT(Veg_Table[[#This Row],[First_Name]]," ",Veg_Table[[#This Row],[Last_Name]])="zAWRR Not in Roster zAWRR Not in Roster","zAWRR Not in Roster",_xlfn.CONCAT(Veg_Table[[#This Row],[First_Name]]," ",Veg_Table[[#This Row],[Last_Name]]))</f>
        <v>Sarah Deal</v>
      </c>
      <c r="AE293">
        <v>1769898</v>
      </c>
      <c r="AF293" t="s">
        <v>2766</v>
      </c>
      <c r="AG293" t="s">
        <v>30</v>
      </c>
      <c r="AH293" t="s">
        <v>2760</v>
      </c>
      <c r="AI293" t="s">
        <v>2763</v>
      </c>
      <c r="AJ293" t="s">
        <v>48</v>
      </c>
      <c r="AK293" t="s">
        <v>833</v>
      </c>
      <c r="AL293" t="s">
        <v>822</v>
      </c>
      <c r="AM293" t="s">
        <v>40</v>
      </c>
      <c r="AN293" t="s">
        <v>25</v>
      </c>
      <c r="AO293" t="s">
        <v>25</v>
      </c>
      <c r="AP293">
        <v>22</v>
      </c>
      <c r="AQ293">
        <v>59</v>
      </c>
      <c r="AR293" t="s">
        <v>28</v>
      </c>
      <c r="AS293" t="s">
        <v>42</v>
      </c>
      <c r="AT293" t="s">
        <v>522</v>
      </c>
      <c r="AU293" t="s">
        <v>25</v>
      </c>
      <c r="AV293" t="s">
        <v>28</v>
      </c>
      <c r="AW293" t="s">
        <v>5052</v>
      </c>
      <c r="AX293" t="s">
        <v>534</v>
      </c>
      <c r="AY293" t="s">
        <v>28</v>
      </c>
      <c r="AZ293">
        <v>5711757</v>
      </c>
      <c r="BA293" t="s">
        <v>823</v>
      </c>
      <c r="BB293" s="4">
        <v>43941.493781747682</v>
      </c>
      <c r="BC293" t="s">
        <v>1502</v>
      </c>
      <c r="BD293" t="s">
        <v>29</v>
      </c>
      <c r="BF293" t="s">
        <v>28</v>
      </c>
      <c r="BG293" t="s">
        <v>534</v>
      </c>
      <c r="BH293" t="s">
        <v>28</v>
      </c>
      <c r="BI293" s="3">
        <v>43941.7185880787</v>
      </c>
      <c r="BJ293" t="s">
        <v>2759</v>
      </c>
      <c r="BK293" s="30" t="s">
        <v>400</v>
      </c>
      <c r="BL293" s="3">
        <v>43964.585423182871</v>
      </c>
      <c r="BM293" t="s">
        <v>31</v>
      </c>
      <c r="BN293" t="s">
        <v>32</v>
      </c>
      <c r="BO293" t="s">
        <v>2761</v>
      </c>
      <c r="BP293" t="s">
        <v>2762</v>
      </c>
      <c r="BQ293" t="s">
        <v>826</v>
      </c>
      <c r="BR293" t="s">
        <v>28</v>
      </c>
      <c r="BS293" t="s">
        <v>28</v>
      </c>
      <c r="BT293" t="s">
        <v>1683</v>
      </c>
      <c r="BU293" s="3">
        <v>43769.433819444443</v>
      </c>
      <c r="BV293" t="s">
        <v>803</v>
      </c>
      <c r="BW293" s="3">
        <v>43964.648229166669</v>
      </c>
      <c r="BX293" t="s">
        <v>2767</v>
      </c>
      <c r="CG293"/>
      <c r="CH293"/>
      <c r="CI293"/>
      <c r="CY293"/>
      <c r="DA293"/>
      <c r="DE293"/>
      <c r="DF293"/>
    </row>
    <row r="294" spans="1:110" x14ac:dyDescent="0.25">
      <c r="A294" s="1">
        <f>IF(Veg_Table[[#This Row],[VP_STATUS]]="Hold",0,IF(OR(AND(Veg_Table[[#This Row],[PRESCRIP]]="NW_No Work",Veg_Table[[#This Row],[VP_STATUS]]&lt;&gt;"No Work Required Under EVM"),AND(Veg_Table[[#This Row],[VP_STATUS]]="No Work Required Under EVM",Veg_Table[[#This Row],[PRESCRIP]]&lt;&gt;"NW_No Work")),1,0))</f>
        <v>0</v>
      </c>
      <c r="B294" s="1">
        <f>IF(Veg_Table[[#This Row],[SPECIES]]="",1,0)</f>
        <v>0</v>
      </c>
      <c r="C294" s="1">
        <f>IF(Veg_Table[[#This Row],[DIAMETER]]="",1,0)</f>
        <v>0</v>
      </c>
      <c r="D294" s="1">
        <f>IF(Veg_Table[[#This Row],[HEIGHT]]="",1,0)</f>
        <v>0</v>
      </c>
      <c r="E29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94" s="1">
        <f>IF(AND(Veg_Table[[#This Row],[TAT_RESULT]]="ABATE",Veg_Table[[#This Row],[PRESCRIP]]="NW_No Work"),1,0)</f>
        <v>0</v>
      </c>
      <c r="G294" s="1">
        <f>IF(OR(Veg_Table[[#This Row],[Prescription R-Scale]]="NA",Veg_Table[[#This Row],[Diameter R-Scale]]="NA"),0,IF(Veg_Table[[#This Row],[Diameter R-Scale]]&lt;&gt;Veg_Table[[#This Row],[Prescription R-Scale]],1,0))</f>
        <v>0</v>
      </c>
      <c r="H294" s="1">
        <f>IF(OR(AND(Veg_Table[[#This Row],[PRESCRIP]]="BC_Br Rmv", Veg_Table[[#This Row],[WOOD_MAN]]&lt;&gt;"Not Needed"),AND(Veg_Table[[#This Row],[PRESCRIP]]="BCS_Br Rmv+Trt", Veg_Table[[#This Row],[WOOD_MAN]]&lt;&gt;"Not Needed")),1,0)</f>
        <v>0</v>
      </c>
      <c r="I294" s="1">
        <f ca="1">IF(AND(Veg_Table[[#This Row],[Prescription_Changed]]="Yes",Veg_Table[[#This Row],[TAT_RESULT]]=""),1,0)</f>
        <v>0</v>
      </c>
      <c r="J294" s="1">
        <f ca="1">SUM(Veg_Table[[#This Row],[Prescription and Status do not match]:[Prescription_Edited_And_TAT_Is_Blank]])</f>
        <v>1</v>
      </c>
      <c r="K294" s="1">
        <f ca="1">IF(Veg_Table[[#This Row],[Sum of Errors]]&gt;0,1,0)</f>
        <v>1</v>
      </c>
      <c r="L294" s="1">
        <f>1</f>
        <v>1</v>
      </c>
      <c r="M29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294" s="1" t="str">
        <f>IF(OR(MID(Veg_Table[[#This Row],[PRESCRIP]],2,1)="1",MID(Veg_Table[[#This Row],[PRESCRIP]],2,1)="2",MID(Veg_Table[[#This Row],[PRESCRIP]],2,1)="3",MID(Veg_Table[[#This Row],[PRESCRIP]],2,1)="4"),_xlfn.NUMBERVALUE(MID(Veg_Table[[#This Row],[PRESCRIP]],2,1)),"NA")</f>
        <v>NA</v>
      </c>
      <c r="O294" s="1">
        <f>WEEKNUM(Veg_Table[[#This Row],[EVM_LAST_EDITED_Day]],2)</f>
        <v>20</v>
      </c>
      <c r="P294" s="25">
        <f>IFERROR(DATE(YEAR(Veg_Table[[#This Row],[EVM_LAST_EDITED2]]),MONTH(Veg_Table[[#This Row],[EVM_LAST_EDITED2]]),DAY(Veg_Table[[#This Row],[EVM_LAST_EDITED2]])),DATE(2019,1,1))</f>
        <v>43964</v>
      </c>
      <c r="Q294" s="3">
        <f>VALUE(SUBSTITUTE(Veg_Table[[#This Row],[EVM_LAST_EDITED]],",",""))</f>
        <v>43964.585525613402</v>
      </c>
      <c r="R294" s="1" t="str">
        <f>_xlfn.IFNA(IF(Veg_Table[[#This Row],[EVM_LAST_EDITOR]]="","zBlank EVM Last Editor",VLOOKUP(Veg_Table[[#This Row],[EVM_LAST_EDITOR]],Roster_Table[#All],4,FALSE)),"zAWRR Not in Roster")</f>
        <v>zAWRR Not in Roster</v>
      </c>
      <c r="S294" s="1" t="str">
        <f>_xlfn.IFNA(IF(Veg_Table[[#This Row],[EVM_LAST_EDITOR]]="","zBlank EVM Last Editor",VLOOKUP(Veg_Table[[#This Row],[EVM_LAST_EDITOR]],Roster_Table[#All],16,FALSE)),"zCompany_AWRR not in Roster")</f>
        <v>zCompany_AWRR not in Roster</v>
      </c>
      <c r="T294" s="2">
        <f>IFERROR(DATE(YEAR(Veg_Table[[#This Row],[Created2]]),MONTH(Veg_Table[[#This Row],[Created2]]),DAY(Veg_Table[[#This Row],[Created2]])),DATE(2019,1,1))</f>
        <v>43885</v>
      </c>
      <c r="U294" s="3">
        <f>VALUE(SUBSTITUTE(Veg_Table[[#This Row],[Created]],",",""))</f>
        <v>43885.659155092602</v>
      </c>
      <c r="V294" s="3" t="str">
        <f ca="1">IFERROR(_xlfn.IFNA(CELL("contents",INDIRECT(_xlfn.CONCAT("Veg_Table_Production_Data!",ADDRESS(MATCH(_xlfn.MAXIFS(#REF!,#REF!,"="&amp;Veg_Table[[#This Row],[AUTO_ID]],#REF!,"&lt;"&amp;Veg_Table[[#This Row],[EVM_LAST_EDITED_Day]]),#REF!,0),COLUMN(#REF!),4,1,)))),""),"")</f>
        <v/>
      </c>
      <c r="W294" s="3" t="str">
        <f ca="1">IF(Veg_Table[[#This Row],[Previous_Prescription]]="","No",IF(Veg_Table[[#This Row],[Previous_Prescription]]=Veg_Table[[#This Row],[PRESCRIP]],"No","Yes"))</f>
        <v>No</v>
      </c>
      <c r="X294" s="3" t="str">
        <f>IF(Veg_Table[[#This Row],[EVM_LAST_EDITED_Day]]=Veg_Table[[#This Row],[Created_Day]],"New","Old")</f>
        <v>Old</v>
      </c>
      <c r="Y294" s="1">
        <f>IFERROR(IF(FIND("delete",LOWER(Veg_Table[[#This Row],[PI_COMMENTS]]))&gt;=1,1,0),0)</f>
        <v>0</v>
      </c>
      <c r="Z294" s="1" t="str">
        <f>_xlfn.IFNA(IF(Veg_Table[[#This Row],[EVM_LAST_EDITOR]]="","Yes",VLOOKUP(Veg_Table[[#This Row],[EVM_LAST_EDITOR]],Roster_Table[#All],15,FALSE)),"Yes")</f>
        <v>Yes</v>
      </c>
      <c r="AA29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94" s="1" t="str">
        <f>_xlfn.IFNA(VLOOKUP(Veg_Table[[#This Row],[EVM_LAST_EDITOR]],Roster_Table[#All],3,FALSE),"zAWRR Not in Roster")</f>
        <v>zAWRR Not in Roster</v>
      </c>
      <c r="AC294" s="1" t="str">
        <f>_xlfn.IFNA(VLOOKUP(Veg_Table[[#This Row],[EVM_LAST_EDITOR]],Roster_Table[#All],2,FALSE),"zAWRR Not in Roster")</f>
        <v>zAWRR Not in Roster</v>
      </c>
      <c r="AD294" s="1" t="str">
        <f>IF(_xlfn.CONCAT(Veg_Table[[#This Row],[First_Name]]," ",Veg_Table[[#This Row],[Last_Name]])="zAWRR Not in Roster zAWRR Not in Roster","zAWRR Not in Roster",_xlfn.CONCAT(Veg_Table[[#This Row],[First_Name]]," ",Veg_Table[[#This Row],[Last_Name]]))</f>
        <v>zAWRR Not in Roster</v>
      </c>
      <c r="AE294">
        <v>1780655</v>
      </c>
      <c r="AF294" t="s">
        <v>2088</v>
      </c>
      <c r="AG294" t="s">
        <v>30</v>
      </c>
      <c r="AH294" t="s">
        <v>775</v>
      </c>
      <c r="AI294" t="s">
        <v>776</v>
      </c>
      <c r="AJ294" t="s">
        <v>820</v>
      </c>
      <c r="AK294" t="s">
        <v>28</v>
      </c>
      <c r="AL294" t="s">
        <v>22</v>
      </c>
      <c r="AM294" t="s">
        <v>46</v>
      </c>
      <c r="AN294" t="s">
        <v>25</v>
      </c>
      <c r="AO294" t="s">
        <v>25</v>
      </c>
      <c r="AP294">
        <v>14</v>
      </c>
      <c r="AQ294">
        <v>37</v>
      </c>
      <c r="AR294" t="s">
        <v>28</v>
      </c>
      <c r="AS294" t="s">
        <v>842</v>
      </c>
      <c r="AT294" t="s">
        <v>522</v>
      </c>
      <c r="AU294" t="s">
        <v>25</v>
      </c>
      <c r="AV294" t="s">
        <v>28</v>
      </c>
      <c r="AW294" t="s">
        <v>2089</v>
      </c>
      <c r="AX294" t="s">
        <v>534</v>
      </c>
      <c r="AY294" t="s">
        <v>28</v>
      </c>
      <c r="AZ294">
        <v>5650718</v>
      </c>
      <c r="BA294" t="s">
        <v>842</v>
      </c>
      <c r="BB294" s="4">
        <v>43929.553061782404</v>
      </c>
      <c r="BC294" t="s">
        <v>1774</v>
      </c>
      <c r="BD294" t="s">
        <v>29</v>
      </c>
      <c r="BE294" t="s">
        <v>25</v>
      </c>
      <c r="BF294" t="s">
        <v>513</v>
      </c>
      <c r="BG294" t="s">
        <v>534</v>
      </c>
      <c r="BH294" t="s">
        <v>28</v>
      </c>
      <c r="BI294" s="3">
        <v>43964</v>
      </c>
      <c r="BK294" s="30" t="s">
        <v>1293</v>
      </c>
      <c r="BL294" s="3">
        <v>43964.585525613424</v>
      </c>
      <c r="BM294" t="s">
        <v>31</v>
      </c>
      <c r="BN294" t="s">
        <v>32</v>
      </c>
      <c r="BO294" t="s">
        <v>1300</v>
      </c>
      <c r="BP294" t="s">
        <v>1301</v>
      </c>
      <c r="BQ294" t="s">
        <v>826</v>
      </c>
      <c r="BR294" t="s">
        <v>28</v>
      </c>
      <c r="BS294" t="s">
        <v>28</v>
      </c>
      <c r="BT294" t="s">
        <v>899</v>
      </c>
      <c r="BU294" s="3">
        <v>43885.659155092595</v>
      </c>
      <c r="BV294" t="s">
        <v>803</v>
      </c>
      <c r="BW294" s="3">
        <v>43964.648245671298</v>
      </c>
      <c r="BX294" t="s">
        <v>2090</v>
      </c>
      <c r="CG294"/>
      <c r="CH294"/>
      <c r="CI294"/>
      <c r="CY294"/>
      <c r="DA294"/>
      <c r="DE294"/>
      <c r="DF294"/>
    </row>
    <row r="295" spans="1:110" x14ac:dyDescent="0.25">
      <c r="A295" s="1">
        <f>IF(Veg_Table[[#This Row],[VP_STATUS]]="Hold",0,IF(OR(AND(Veg_Table[[#This Row],[PRESCRIP]]="NW_No Work",Veg_Table[[#This Row],[VP_STATUS]]&lt;&gt;"No Work Required Under EVM"),AND(Veg_Table[[#This Row],[VP_STATUS]]="No Work Required Under EVM",Veg_Table[[#This Row],[PRESCRIP]]&lt;&gt;"NW_No Work")),1,0))</f>
        <v>0</v>
      </c>
      <c r="B295" s="1">
        <f>IF(Veg_Table[[#This Row],[SPECIES]]="",1,0)</f>
        <v>0</v>
      </c>
      <c r="C295" s="1">
        <f>IF(Veg_Table[[#This Row],[DIAMETER]]="",1,0)</f>
        <v>0</v>
      </c>
      <c r="D295" s="1">
        <f>IF(Veg_Table[[#This Row],[HEIGHT]]="",1,0)</f>
        <v>0</v>
      </c>
      <c r="E29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95" s="1">
        <f>IF(AND(Veg_Table[[#This Row],[TAT_RESULT]]="ABATE",Veg_Table[[#This Row],[PRESCRIP]]="NW_No Work"),1,0)</f>
        <v>0</v>
      </c>
      <c r="G295" s="1">
        <f>IF(OR(Veg_Table[[#This Row],[Prescription R-Scale]]="NA",Veg_Table[[#This Row],[Diameter R-Scale]]="NA"),0,IF(Veg_Table[[#This Row],[Diameter R-Scale]]&lt;&gt;Veg_Table[[#This Row],[Prescription R-Scale]],1,0))</f>
        <v>0</v>
      </c>
      <c r="H295" s="1">
        <f>IF(OR(AND(Veg_Table[[#This Row],[PRESCRIP]]="BC_Br Rmv", Veg_Table[[#This Row],[WOOD_MAN]]&lt;&gt;"Not Needed"),AND(Veg_Table[[#This Row],[PRESCRIP]]="BCS_Br Rmv+Trt", Veg_Table[[#This Row],[WOOD_MAN]]&lt;&gt;"Not Needed")),1,0)</f>
        <v>0</v>
      </c>
      <c r="I295" s="1">
        <f ca="1">IF(AND(Veg_Table[[#This Row],[Prescription_Changed]]="Yes",Veg_Table[[#This Row],[TAT_RESULT]]=""),1,0)</f>
        <v>0</v>
      </c>
      <c r="J295" s="1">
        <f ca="1">SUM(Veg_Table[[#This Row],[Prescription and Status do not match]:[Prescription_Edited_And_TAT_Is_Blank]])</f>
        <v>1</v>
      </c>
      <c r="K295" s="1">
        <f ca="1">IF(Veg_Table[[#This Row],[Sum of Errors]]&gt;0,1,0)</f>
        <v>1</v>
      </c>
      <c r="L295" s="1">
        <f>1</f>
        <v>1</v>
      </c>
      <c r="M29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295" s="1" t="str">
        <f>IF(OR(MID(Veg_Table[[#This Row],[PRESCRIP]],2,1)="1",MID(Veg_Table[[#This Row],[PRESCRIP]],2,1)="2",MID(Veg_Table[[#This Row],[PRESCRIP]],2,1)="3",MID(Veg_Table[[#This Row],[PRESCRIP]],2,1)="4"),_xlfn.NUMBERVALUE(MID(Veg_Table[[#This Row],[PRESCRIP]],2,1)),"NA")</f>
        <v>NA</v>
      </c>
      <c r="O295" s="1">
        <f>WEEKNUM(Veg_Table[[#This Row],[EVM_LAST_EDITED_Day]],2)</f>
        <v>20</v>
      </c>
      <c r="P295" s="25">
        <f>IFERROR(DATE(YEAR(Veg_Table[[#This Row],[EVM_LAST_EDITED2]]),MONTH(Veg_Table[[#This Row],[EVM_LAST_EDITED2]]),DAY(Veg_Table[[#This Row],[EVM_LAST_EDITED2]])),DATE(2019,1,1))</f>
        <v>43964</v>
      </c>
      <c r="Q295" s="3">
        <f>VALUE(SUBSTITUTE(Veg_Table[[#This Row],[EVM_LAST_EDITED]],",",""))</f>
        <v>43964.585569340299</v>
      </c>
      <c r="R295" s="1" t="str">
        <f>_xlfn.IFNA(IF(Veg_Table[[#This Row],[EVM_LAST_EDITOR]]="","zBlank EVM Last Editor",VLOOKUP(Veg_Table[[#This Row],[EVM_LAST_EDITOR]],Roster_Table[#All],4,FALSE)),"zAWRR Not in Roster")</f>
        <v>FCO</v>
      </c>
      <c r="S295" s="1" t="str">
        <f>_xlfn.IFNA(IF(Veg_Table[[#This Row],[EVM_LAST_EDITOR]]="","zBlank EVM Last Editor",VLOOKUP(Veg_Table[[#This Row],[EVM_LAST_EDITOR]],Roster_Table[#All],16,FALSE)),"zCompany_AWRR not in Roster")</f>
        <v>FCO_Forester’s Co-op</v>
      </c>
      <c r="T295" s="2">
        <f>IFERROR(DATE(YEAR(Veg_Table[[#This Row],[Created2]]),MONTH(Veg_Table[[#This Row],[Created2]]),DAY(Veg_Table[[#This Row],[Created2]])),DATE(2019,1,1))</f>
        <v>43769</v>
      </c>
      <c r="U295" s="3">
        <f>VALUE(SUBSTITUTE(Veg_Table[[#This Row],[Created]],",",""))</f>
        <v>43769.447071759299</v>
      </c>
      <c r="V295" s="3" t="str">
        <f ca="1">IFERROR(_xlfn.IFNA(CELL("contents",INDIRECT(_xlfn.CONCAT("Veg_Table_Production_Data!",ADDRESS(MATCH(_xlfn.MAXIFS(#REF!,#REF!,"="&amp;Veg_Table[[#This Row],[AUTO_ID]],#REF!,"&lt;"&amp;Veg_Table[[#This Row],[EVM_LAST_EDITED_Day]]),#REF!,0),COLUMN(#REF!),4,1,)))),""),"")</f>
        <v/>
      </c>
      <c r="W295" s="3" t="str">
        <f ca="1">IF(Veg_Table[[#This Row],[Previous_Prescription]]="","No",IF(Veg_Table[[#This Row],[Previous_Prescription]]=Veg_Table[[#This Row],[PRESCRIP]],"No","Yes"))</f>
        <v>No</v>
      </c>
      <c r="X295" s="3" t="str">
        <f>IF(Veg_Table[[#This Row],[EVM_LAST_EDITED_Day]]=Veg_Table[[#This Row],[Created_Day]],"New","Old")</f>
        <v>Old</v>
      </c>
      <c r="Y295" s="1">
        <f>IFERROR(IF(FIND("delete",LOWER(Veg_Table[[#This Row],[PI_COMMENTS]]))&gt;=1,1,0),0)</f>
        <v>0</v>
      </c>
      <c r="Z295" s="1" t="str">
        <f>_xlfn.IFNA(IF(Veg_Table[[#This Row],[EVM_LAST_EDITOR]]="","Yes",VLOOKUP(Veg_Table[[#This Row],[EVM_LAST_EDITOR]],Roster_Table[#All],15,FALSE)),"Yes")</f>
        <v>Yes</v>
      </c>
      <c r="AA29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95" s="1" t="str">
        <f>_xlfn.IFNA(VLOOKUP(Veg_Table[[#This Row],[EVM_LAST_EDITOR]],Roster_Table[#All],3,FALSE),"zAWRR Not in Roster")</f>
        <v>Sarah</v>
      </c>
      <c r="AC295" s="1" t="str">
        <f>_xlfn.IFNA(VLOOKUP(Veg_Table[[#This Row],[EVM_LAST_EDITOR]],Roster_Table[#All],2,FALSE),"zAWRR Not in Roster")</f>
        <v>Deal</v>
      </c>
      <c r="AD295" s="1" t="str">
        <f>IF(_xlfn.CONCAT(Veg_Table[[#This Row],[First_Name]]," ",Veg_Table[[#This Row],[Last_Name]])="zAWRR Not in Roster zAWRR Not in Roster","zAWRR Not in Roster",_xlfn.CONCAT(Veg_Table[[#This Row],[First_Name]]," ",Veg_Table[[#This Row],[Last_Name]]))</f>
        <v>Sarah Deal</v>
      </c>
      <c r="AE295">
        <v>1769911</v>
      </c>
      <c r="AF295" t="s">
        <v>2768</v>
      </c>
      <c r="AG295" t="s">
        <v>30</v>
      </c>
      <c r="AH295" t="s">
        <v>2760</v>
      </c>
      <c r="AI295" t="s">
        <v>2763</v>
      </c>
      <c r="AJ295" t="s">
        <v>48</v>
      </c>
      <c r="AK295" t="s">
        <v>833</v>
      </c>
      <c r="AL295" t="s">
        <v>822</v>
      </c>
      <c r="AM295" t="s">
        <v>40</v>
      </c>
      <c r="AN295" t="s">
        <v>25</v>
      </c>
      <c r="AO295" t="s">
        <v>25</v>
      </c>
      <c r="AP295">
        <v>28</v>
      </c>
      <c r="AQ295">
        <v>60</v>
      </c>
      <c r="AR295" t="s">
        <v>28</v>
      </c>
      <c r="AS295" t="s">
        <v>1336</v>
      </c>
      <c r="AT295" t="s">
        <v>522</v>
      </c>
      <c r="AU295" t="s">
        <v>25</v>
      </c>
      <c r="AV295" t="s">
        <v>28</v>
      </c>
      <c r="AW295" t="s">
        <v>5051</v>
      </c>
      <c r="AX295" t="s">
        <v>534</v>
      </c>
      <c r="AY295" t="s">
        <v>28</v>
      </c>
      <c r="AZ295">
        <v>5711757</v>
      </c>
      <c r="BA295" t="s">
        <v>1336</v>
      </c>
      <c r="BB295" s="4">
        <v>43937.702121516202</v>
      </c>
      <c r="BC295" t="s">
        <v>1502</v>
      </c>
      <c r="BD295" t="s">
        <v>29</v>
      </c>
      <c r="BF295" t="s">
        <v>28</v>
      </c>
      <c r="BG295" t="s">
        <v>534</v>
      </c>
      <c r="BH295" t="s">
        <v>28</v>
      </c>
      <c r="BI295" s="3">
        <v>43941.718837696761</v>
      </c>
      <c r="BJ295" t="s">
        <v>2769</v>
      </c>
      <c r="BK295" s="30" t="s">
        <v>400</v>
      </c>
      <c r="BL295" s="3">
        <v>43964.585569340277</v>
      </c>
      <c r="BM295" t="s">
        <v>31</v>
      </c>
      <c r="BN295" t="s">
        <v>32</v>
      </c>
      <c r="BO295" t="s">
        <v>2761</v>
      </c>
      <c r="BP295" t="s">
        <v>2762</v>
      </c>
      <c r="BQ295" t="s">
        <v>826</v>
      </c>
      <c r="BR295" t="s">
        <v>28</v>
      </c>
      <c r="BS295" t="s">
        <v>28</v>
      </c>
      <c r="BT295" t="s">
        <v>840</v>
      </c>
      <c r="BU295" s="3">
        <v>43769.447071759256</v>
      </c>
      <c r="BV295" t="s">
        <v>803</v>
      </c>
      <c r="BW295" s="3">
        <v>43964.648229166669</v>
      </c>
      <c r="BX295" t="s">
        <v>2770</v>
      </c>
      <c r="CG295"/>
      <c r="CH295"/>
      <c r="CI295"/>
      <c r="CY295"/>
      <c r="DA295"/>
      <c r="DE295"/>
      <c r="DF295"/>
    </row>
    <row r="296" spans="1:110" x14ac:dyDescent="0.25">
      <c r="A296" s="1">
        <f>IF(Veg_Table[[#This Row],[VP_STATUS]]="Hold",0,IF(OR(AND(Veg_Table[[#This Row],[PRESCRIP]]="NW_No Work",Veg_Table[[#This Row],[VP_STATUS]]&lt;&gt;"No Work Required Under EVM"),AND(Veg_Table[[#This Row],[VP_STATUS]]="No Work Required Under EVM",Veg_Table[[#This Row],[PRESCRIP]]&lt;&gt;"NW_No Work")),1,0))</f>
        <v>0</v>
      </c>
      <c r="B296" s="1">
        <f>IF(Veg_Table[[#This Row],[SPECIES]]="",1,0)</f>
        <v>0</v>
      </c>
      <c r="C296" s="1">
        <f>IF(Veg_Table[[#This Row],[DIAMETER]]="",1,0)</f>
        <v>0</v>
      </c>
      <c r="D296" s="1">
        <f>IF(Veg_Table[[#This Row],[HEIGHT]]="",1,0)</f>
        <v>0</v>
      </c>
      <c r="E29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296" s="1">
        <f>IF(AND(Veg_Table[[#This Row],[TAT_RESULT]]="ABATE",Veg_Table[[#This Row],[PRESCRIP]]="NW_No Work"),1,0)</f>
        <v>0</v>
      </c>
      <c r="G296" s="1">
        <f>IF(OR(Veg_Table[[#This Row],[Prescription R-Scale]]="NA",Veg_Table[[#This Row],[Diameter R-Scale]]="NA"),0,IF(Veg_Table[[#This Row],[Diameter R-Scale]]&lt;&gt;Veg_Table[[#This Row],[Prescription R-Scale]],1,0))</f>
        <v>0</v>
      </c>
      <c r="H296" s="1">
        <f>IF(OR(AND(Veg_Table[[#This Row],[PRESCRIP]]="BC_Br Rmv", Veg_Table[[#This Row],[WOOD_MAN]]&lt;&gt;"Not Needed"),AND(Veg_Table[[#This Row],[PRESCRIP]]="BCS_Br Rmv+Trt", Veg_Table[[#This Row],[WOOD_MAN]]&lt;&gt;"Not Needed")),1,0)</f>
        <v>0</v>
      </c>
      <c r="I296" s="1">
        <f ca="1">IF(AND(Veg_Table[[#This Row],[Prescription_Changed]]="Yes",Veg_Table[[#This Row],[TAT_RESULT]]=""),1,0)</f>
        <v>0</v>
      </c>
      <c r="J296" s="1">
        <f ca="1">SUM(Veg_Table[[#This Row],[Prescription and Status do not match]:[Prescription_Edited_And_TAT_Is_Blank]])</f>
        <v>1</v>
      </c>
      <c r="K296" s="1">
        <f ca="1">IF(Veg_Table[[#This Row],[Sum of Errors]]&gt;0,1,0)</f>
        <v>1</v>
      </c>
      <c r="L296" s="1">
        <f>1</f>
        <v>1</v>
      </c>
      <c r="M29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296" s="1" t="str">
        <f>IF(OR(MID(Veg_Table[[#This Row],[PRESCRIP]],2,1)="1",MID(Veg_Table[[#This Row],[PRESCRIP]],2,1)="2",MID(Veg_Table[[#This Row],[PRESCRIP]],2,1)="3",MID(Veg_Table[[#This Row],[PRESCRIP]],2,1)="4"),_xlfn.NUMBERVALUE(MID(Veg_Table[[#This Row],[PRESCRIP]],2,1)),"NA")</f>
        <v>NA</v>
      </c>
      <c r="O296" s="1">
        <f>WEEKNUM(Veg_Table[[#This Row],[EVM_LAST_EDITED_Day]],2)</f>
        <v>20</v>
      </c>
      <c r="P296" s="25">
        <f>IFERROR(DATE(YEAR(Veg_Table[[#This Row],[EVM_LAST_EDITED2]]),MONTH(Veg_Table[[#This Row],[EVM_LAST_EDITED2]]),DAY(Veg_Table[[#This Row],[EVM_LAST_EDITED2]])),DATE(2019,1,1))</f>
        <v>43964</v>
      </c>
      <c r="Q296" s="3">
        <f>VALUE(SUBSTITUTE(Veg_Table[[#This Row],[EVM_LAST_EDITED]],",",""))</f>
        <v>43964.586006585603</v>
      </c>
      <c r="R296" s="1" t="str">
        <f>_xlfn.IFNA(IF(Veg_Table[[#This Row],[EVM_LAST_EDITOR]]="","zBlank EVM Last Editor",VLOOKUP(Veg_Table[[#This Row],[EVM_LAST_EDITOR]],Roster_Table[#All],4,FALSE)),"zAWRR Not in Roster")</f>
        <v>zAWRR Not in Roster</v>
      </c>
      <c r="S296" s="1" t="str">
        <f>_xlfn.IFNA(IF(Veg_Table[[#This Row],[EVM_LAST_EDITOR]]="","zBlank EVM Last Editor",VLOOKUP(Veg_Table[[#This Row],[EVM_LAST_EDITOR]],Roster_Table[#All],16,FALSE)),"zCompany_AWRR not in Roster")</f>
        <v>zCompany_AWRR not in Roster</v>
      </c>
      <c r="T296" s="2">
        <f>IFERROR(DATE(YEAR(Veg_Table[[#This Row],[Created2]]),MONTH(Veg_Table[[#This Row],[Created2]]),DAY(Veg_Table[[#This Row],[Created2]])),DATE(2019,1,1))</f>
        <v>43885</v>
      </c>
      <c r="U296" s="3">
        <f>VALUE(SUBSTITUTE(Veg_Table[[#This Row],[Created]],",",""))</f>
        <v>43885.6571064815</v>
      </c>
      <c r="V296" s="3" t="str">
        <f ca="1">IFERROR(_xlfn.IFNA(CELL("contents",INDIRECT(_xlfn.CONCAT("Veg_Table_Production_Data!",ADDRESS(MATCH(_xlfn.MAXIFS(#REF!,#REF!,"="&amp;Veg_Table[[#This Row],[AUTO_ID]],#REF!,"&lt;"&amp;Veg_Table[[#This Row],[EVM_LAST_EDITED_Day]]),#REF!,0),COLUMN(#REF!),4,1,)))),""),"")</f>
        <v/>
      </c>
      <c r="W296" s="3" t="str">
        <f ca="1">IF(Veg_Table[[#This Row],[Previous_Prescription]]="","No",IF(Veg_Table[[#This Row],[Previous_Prescription]]=Veg_Table[[#This Row],[PRESCRIP]],"No","Yes"))</f>
        <v>No</v>
      </c>
      <c r="X296" s="3" t="str">
        <f>IF(Veg_Table[[#This Row],[EVM_LAST_EDITED_Day]]=Veg_Table[[#This Row],[Created_Day]],"New","Old")</f>
        <v>Old</v>
      </c>
      <c r="Y296" s="1">
        <f>IFERROR(IF(FIND("delete",LOWER(Veg_Table[[#This Row],[PI_COMMENTS]]))&gt;=1,1,0),0)</f>
        <v>0</v>
      </c>
      <c r="Z296" s="1" t="str">
        <f>_xlfn.IFNA(IF(Veg_Table[[#This Row],[EVM_LAST_EDITOR]]="","Yes",VLOOKUP(Veg_Table[[#This Row],[EVM_LAST_EDITOR]],Roster_Table[#All],15,FALSE)),"Yes")</f>
        <v>Yes</v>
      </c>
      <c r="AA29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96" s="1" t="str">
        <f>_xlfn.IFNA(VLOOKUP(Veg_Table[[#This Row],[EVM_LAST_EDITOR]],Roster_Table[#All],3,FALSE),"zAWRR Not in Roster")</f>
        <v>zAWRR Not in Roster</v>
      </c>
      <c r="AC296" s="1" t="str">
        <f>_xlfn.IFNA(VLOOKUP(Veg_Table[[#This Row],[EVM_LAST_EDITOR]],Roster_Table[#All],2,FALSE),"zAWRR Not in Roster")</f>
        <v>zAWRR Not in Roster</v>
      </c>
      <c r="AD296" s="1" t="str">
        <f>IF(_xlfn.CONCAT(Veg_Table[[#This Row],[First_Name]]," ",Veg_Table[[#This Row],[Last_Name]])="zAWRR Not in Roster zAWRR Not in Roster","zAWRR Not in Roster",_xlfn.CONCAT(Veg_Table[[#This Row],[First_Name]]," ",Veg_Table[[#This Row],[Last_Name]]))</f>
        <v>zAWRR Not in Roster</v>
      </c>
      <c r="AE296">
        <v>1780654</v>
      </c>
      <c r="AF296" t="s">
        <v>2085</v>
      </c>
      <c r="AG296" t="s">
        <v>30</v>
      </c>
      <c r="AH296" t="s">
        <v>775</v>
      </c>
      <c r="AI296" t="s">
        <v>776</v>
      </c>
      <c r="AJ296" t="s">
        <v>820</v>
      </c>
      <c r="AK296" t="s">
        <v>28</v>
      </c>
      <c r="AL296" t="s">
        <v>22</v>
      </c>
      <c r="AM296" t="s">
        <v>844</v>
      </c>
      <c r="AN296" t="s">
        <v>25</v>
      </c>
      <c r="AO296" t="s">
        <v>25</v>
      </c>
      <c r="AP296">
        <v>7</v>
      </c>
      <c r="AQ296">
        <v>23</v>
      </c>
      <c r="AR296" t="s">
        <v>28</v>
      </c>
      <c r="AS296" t="s">
        <v>842</v>
      </c>
      <c r="AT296" t="s">
        <v>843</v>
      </c>
      <c r="AU296" t="s">
        <v>25</v>
      </c>
      <c r="AV296" t="s">
        <v>28</v>
      </c>
      <c r="AW296" t="s">
        <v>2086</v>
      </c>
      <c r="AX296" t="s">
        <v>534</v>
      </c>
      <c r="AY296" t="s">
        <v>28</v>
      </c>
      <c r="AZ296">
        <v>5650718</v>
      </c>
      <c r="BA296" t="s">
        <v>842</v>
      </c>
      <c r="BB296" s="4">
        <v>43929.554522164355</v>
      </c>
      <c r="BC296" t="s">
        <v>1774</v>
      </c>
      <c r="BD296" t="s">
        <v>29</v>
      </c>
      <c r="BE296" t="s">
        <v>25</v>
      </c>
      <c r="BF296" t="s">
        <v>513</v>
      </c>
      <c r="BG296" t="s">
        <v>534</v>
      </c>
      <c r="BH296" t="s">
        <v>28</v>
      </c>
      <c r="BI296" s="3">
        <v>43964</v>
      </c>
      <c r="BK296" s="30" t="s">
        <v>1293</v>
      </c>
      <c r="BL296" s="3">
        <v>43964.586006585647</v>
      </c>
      <c r="BM296" t="s">
        <v>31</v>
      </c>
      <c r="BN296" t="s">
        <v>32</v>
      </c>
      <c r="BO296" t="s">
        <v>1300</v>
      </c>
      <c r="BP296" t="s">
        <v>1301</v>
      </c>
      <c r="BQ296" t="s">
        <v>826</v>
      </c>
      <c r="BR296" t="s">
        <v>28</v>
      </c>
      <c r="BS296" t="s">
        <v>28</v>
      </c>
      <c r="BT296" t="s">
        <v>899</v>
      </c>
      <c r="BU296" s="3">
        <v>43885.657106481478</v>
      </c>
      <c r="BV296" t="s">
        <v>803</v>
      </c>
      <c r="BW296" s="3">
        <v>43964.648229166669</v>
      </c>
      <c r="BX296" t="s">
        <v>2087</v>
      </c>
      <c r="CG296"/>
      <c r="CH296"/>
      <c r="CI296"/>
      <c r="CY296"/>
      <c r="DA296"/>
      <c r="DE296"/>
      <c r="DF296"/>
    </row>
    <row r="297" spans="1:110" x14ac:dyDescent="0.25">
      <c r="A297" s="1">
        <f>IF(Veg_Table[[#This Row],[VP_STATUS]]="Hold",0,IF(OR(AND(Veg_Table[[#This Row],[PRESCRIP]]="NW_No Work",Veg_Table[[#This Row],[VP_STATUS]]&lt;&gt;"No Work Required Under EVM"),AND(Veg_Table[[#This Row],[VP_STATUS]]="No Work Required Under EVM",Veg_Table[[#This Row],[PRESCRIP]]&lt;&gt;"NW_No Work")),1,0))</f>
        <v>0</v>
      </c>
      <c r="B297" s="1">
        <f>IF(Veg_Table[[#This Row],[SPECIES]]="",1,0)</f>
        <v>0</v>
      </c>
      <c r="C297" s="1">
        <f>IF(Veg_Table[[#This Row],[DIAMETER]]="",1,0)</f>
        <v>0</v>
      </c>
      <c r="D297" s="1">
        <f>IF(Veg_Table[[#This Row],[HEIGHT]]="",1,0)</f>
        <v>0</v>
      </c>
      <c r="E29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297" s="1">
        <f>IF(AND(Veg_Table[[#This Row],[TAT_RESULT]]="ABATE",Veg_Table[[#This Row],[PRESCRIP]]="NW_No Work"),1,0)</f>
        <v>0</v>
      </c>
      <c r="G297" s="1">
        <f>IF(OR(Veg_Table[[#This Row],[Prescription R-Scale]]="NA",Veg_Table[[#This Row],[Diameter R-Scale]]="NA"),0,IF(Veg_Table[[#This Row],[Diameter R-Scale]]&lt;&gt;Veg_Table[[#This Row],[Prescription R-Scale]],1,0))</f>
        <v>0</v>
      </c>
      <c r="H297" s="1">
        <f>IF(OR(AND(Veg_Table[[#This Row],[PRESCRIP]]="BC_Br Rmv", Veg_Table[[#This Row],[WOOD_MAN]]&lt;&gt;"Not Needed"),AND(Veg_Table[[#This Row],[PRESCRIP]]="BCS_Br Rmv+Trt", Veg_Table[[#This Row],[WOOD_MAN]]&lt;&gt;"Not Needed")),1,0)</f>
        <v>1</v>
      </c>
      <c r="I297" s="1">
        <f ca="1">IF(AND(Veg_Table[[#This Row],[Prescription_Changed]]="Yes",Veg_Table[[#This Row],[TAT_RESULT]]=""),1,0)</f>
        <v>0</v>
      </c>
      <c r="J297" s="1">
        <f ca="1">SUM(Veg_Table[[#This Row],[Prescription and Status do not match]:[Prescription_Edited_And_TAT_Is_Blank]])</f>
        <v>1</v>
      </c>
      <c r="K297" s="1">
        <f ca="1">IF(Veg_Table[[#This Row],[Sum of Errors]]&gt;0,1,0)</f>
        <v>1</v>
      </c>
      <c r="L297" s="1">
        <f>1</f>
        <v>1</v>
      </c>
      <c r="M297"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Brush</v>
      </c>
      <c r="N297" s="1" t="str">
        <f>IF(OR(MID(Veg_Table[[#This Row],[PRESCRIP]],2,1)="1",MID(Veg_Table[[#This Row],[PRESCRIP]],2,1)="2",MID(Veg_Table[[#This Row],[PRESCRIP]],2,1)="3",MID(Veg_Table[[#This Row],[PRESCRIP]],2,1)="4"),_xlfn.NUMBERVALUE(MID(Veg_Table[[#This Row],[PRESCRIP]],2,1)),"NA")</f>
        <v>NA</v>
      </c>
      <c r="O297" s="1">
        <f>WEEKNUM(Veg_Table[[#This Row],[EVM_LAST_EDITED_Day]],2)</f>
        <v>20</v>
      </c>
      <c r="P297" s="25">
        <f>IFERROR(DATE(YEAR(Veg_Table[[#This Row],[EVM_LAST_EDITED2]]),MONTH(Veg_Table[[#This Row],[EVM_LAST_EDITED2]]),DAY(Veg_Table[[#This Row],[EVM_LAST_EDITED2]])),DATE(2019,1,1))</f>
        <v>43964</v>
      </c>
      <c r="Q297" s="3">
        <f>VALUE(SUBSTITUTE(Veg_Table[[#This Row],[EVM_LAST_EDITED]],",",""))</f>
        <v>43964.587029108799</v>
      </c>
      <c r="R297" s="1" t="str">
        <f>_xlfn.IFNA(IF(Veg_Table[[#This Row],[EVM_LAST_EDITOR]]="","zBlank EVM Last Editor",VLOOKUP(Veg_Table[[#This Row],[EVM_LAST_EDITOR]],Roster_Table[#All],4,FALSE)),"zAWRR Not in Roster")</f>
        <v>MFE</v>
      </c>
      <c r="S297" s="1" t="str">
        <f>_xlfn.IFNA(IF(Veg_Table[[#This Row],[EVM_LAST_EDITOR]]="","zBlank EVM Last Editor",VLOOKUP(Veg_Table[[#This Row],[EVM_LAST_EDITOR]],Roster_Table[#All],16,FALSE)),"zCompany_AWRR not in Roster")</f>
        <v>Not in Sierra Roster</v>
      </c>
      <c r="T297" s="2">
        <f>IFERROR(DATE(YEAR(Veg_Table[[#This Row],[Created2]]),MONTH(Veg_Table[[#This Row],[Created2]]),DAY(Veg_Table[[#This Row],[Created2]])),DATE(2019,1,1))</f>
        <v>43885</v>
      </c>
      <c r="U297" s="3">
        <f>VALUE(SUBSTITUTE(Veg_Table[[#This Row],[Created]],",",""))</f>
        <v>43885.519375000003</v>
      </c>
      <c r="V297" s="3" t="str">
        <f ca="1">IFERROR(_xlfn.IFNA(CELL("contents",INDIRECT(_xlfn.CONCAT("Veg_Table_Production_Data!",ADDRESS(MATCH(_xlfn.MAXIFS(#REF!,#REF!,"="&amp;Veg_Table[[#This Row],[AUTO_ID]],#REF!,"&lt;"&amp;Veg_Table[[#This Row],[EVM_LAST_EDITED_Day]]),#REF!,0),COLUMN(#REF!),4,1,)))),""),"")</f>
        <v/>
      </c>
      <c r="W297" s="3" t="str">
        <f ca="1">IF(Veg_Table[[#This Row],[Previous_Prescription]]="","No",IF(Veg_Table[[#This Row],[Previous_Prescription]]=Veg_Table[[#This Row],[PRESCRIP]],"No","Yes"))</f>
        <v>No</v>
      </c>
      <c r="X297" s="3" t="str">
        <f>IF(Veg_Table[[#This Row],[EVM_LAST_EDITED_Day]]=Veg_Table[[#This Row],[Created_Day]],"New","Old")</f>
        <v>Old</v>
      </c>
      <c r="Y297" s="1">
        <f>IFERROR(IF(FIND("delete",LOWER(Veg_Table[[#This Row],[PI_COMMENTS]]))&gt;=1,1,0),0)</f>
        <v>0</v>
      </c>
      <c r="Z297" s="1" t="str">
        <f>_xlfn.IFNA(IF(Veg_Table[[#This Row],[EVM_LAST_EDITOR]]="","Yes",VLOOKUP(Veg_Table[[#This Row],[EVM_LAST_EDITOR]],Roster_Table[#All],15,FALSE)),"Yes")</f>
        <v>No</v>
      </c>
      <c r="AA29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97" s="1" t="str">
        <f>_xlfn.IFNA(VLOOKUP(Veg_Table[[#This Row],[EVM_LAST_EDITOR]],Roster_Table[#All],3,FALSE),"zAWRR Not in Roster")</f>
        <v>Thomas</v>
      </c>
      <c r="AC297" s="1" t="str">
        <f>_xlfn.IFNA(VLOOKUP(Veg_Table[[#This Row],[EVM_LAST_EDITOR]],Roster_Table[#All],2,FALSE),"zAWRR Not in Roster")</f>
        <v>James</v>
      </c>
      <c r="AD297" s="1" t="str">
        <f>IF(_xlfn.CONCAT(Veg_Table[[#This Row],[First_Name]]," ",Veg_Table[[#This Row],[Last_Name]])="zAWRR Not in Roster zAWRR Not in Roster","zAWRR Not in Roster",_xlfn.CONCAT(Veg_Table[[#This Row],[First_Name]]," ",Veg_Table[[#This Row],[Last_Name]]))</f>
        <v>Thomas James</v>
      </c>
      <c r="AE297">
        <v>1780490</v>
      </c>
      <c r="AF297" t="s">
        <v>3592</v>
      </c>
      <c r="AG297" t="s">
        <v>30</v>
      </c>
      <c r="AH297" t="s">
        <v>2073</v>
      </c>
      <c r="AI297" t="s">
        <v>3533</v>
      </c>
      <c r="AJ297" t="s">
        <v>820</v>
      </c>
      <c r="AL297" t="s">
        <v>372</v>
      </c>
      <c r="AM297" t="s">
        <v>49</v>
      </c>
      <c r="AN297" t="s">
        <v>25</v>
      </c>
      <c r="AO297" t="s">
        <v>25</v>
      </c>
      <c r="AP297">
        <v>3</v>
      </c>
      <c r="AQ297">
        <v>21</v>
      </c>
      <c r="AR297" t="s">
        <v>517</v>
      </c>
      <c r="AS297" t="s">
        <v>50</v>
      </c>
      <c r="AT297" t="s">
        <v>515</v>
      </c>
      <c r="AU297" t="s">
        <v>25</v>
      </c>
      <c r="AV297" t="s">
        <v>512</v>
      </c>
      <c r="AW297" t="s">
        <v>3593</v>
      </c>
      <c r="AX297" t="s">
        <v>825</v>
      </c>
      <c r="AY297" t="s">
        <v>825</v>
      </c>
      <c r="AZ297">
        <v>5807646</v>
      </c>
      <c r="BA297" t="s">
        <v>50</v>
      </c>
      <c r="BB297" s="4">
        <v>43964.586834907408</v>
      </c>
      <c r="BC297" t="s">
        <v>837</v>
      </c>
      <c r="BD297" t="s">
        <v>29</v>
      </c>
      <c r="BI297" s="3"/>
      <c r="BJ297" t="s">
        <v>1338</v>
      </c>
      <c r="BK297" s="30" t="s">
        <v>694</v>
      </c>
      <c r="BL297" s="3">
        <v>43964.587029108799</v>
      </c>
      <c r="BM297" t="s">
        <v>31</v>
      </c>
      <c r="BN297" t="s">
        <v>32</v>
      </c>
      <c r="BO297" t="s">
        <v>2075</v>
      </c>
      <c r="BP297" t="s">
        <v>2076</v>
      </c>
      <c r="BQ297" t="s">
        <v>826</v>
      </c>
      <c r="BR297" t="s">
        <v>28</v>
      </c>
      <c r="BS297" t="s">
        <v>28</v>
      </c>
      <c r="BT297" t="s">
        <v>115</v>
      </c>
      <c r="BU297" s="3">
        <v>43885.519375000003</v>
      </c>
      <c r="BV297" t="s">
        <v>803</v>
      </c>
      <c r="BW297" s="3">
        <v>43964.648229166669</v>
      </c>
      <c r="BX297" t="s">
        <v>3594</v>
      </c>
      <c r="CG297"/>
      <c r="CH297"/>
      <c r="CI297"/>
      <c r="CY297"/>
      <c r="DA297"/>
      <c r="DE297"/>
      <c r="DF297"/>
    </row>
    <row r="298" spans="1:110" x14ac:dyDescent="0.25">
      <c r="A298" s="1">
        <f>IF(Veg_Table[[#This Row],[VP_STATUS]]="Hold",0,IF(OR(AND(Veg_Table[[#This Row],[PRESCRIP]]="NW_No Work",Veg_Table[[#This Row],[VP_STATUS]]&lt;&gt;"No Work Required Under EVM"),AND(Veg_Table[[#This Row],[VP_STATUS]]="No Work Required Under EVM",Veg_Table[[#This Row],[PRESCRIP]]&lt;&gt;"NW_No Work")),1,0))</f>
        <v>0</v>
      </c>
      <c r="B298" s="1">
        <f>IF(Veg_Table[[#This Row],[SPECIES]]="",1,0)</f>
        <v>0</v>
      </c>
      <c r="C298" s="1">
        <f>IF(Veg_Table[[#This Row],[DIAMETER]]="",1,0)</f>
        <v>0</v>
      </c>
      <c r="D298" s="1">
        <f>IF(Veg_Table[[#This Row],[HEIGHT]]="",1,0)</f>
        <v>0</v>
      </c>
      <c r="E29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298" s="1">
        <f>IF(AND(Veg_Table[[#This Row],[TAT_RESULT]]="ABATE",Veg_Table[[#This Row],[PRESCRIP]]="NW_No Work"),1,0)</f>
        <v>0</v>
      </c>
      <c r="G298" s="1">
        <f>IF(OR(Veg_Table[[#This Row],[Prescription R-Scale]]="NA",Veg_Table[[#This Row],[Diameter R-Scale]]="NA"),0,IF(Veg_Table[[#This Row],[Diameter R-Scale]]&lt;&gt;Veg_Table[[#This Row],[Prescription R-Scale]],1,0))</f>
        <v>0</v>
      </c>
      <c r="H298" s="1">
        <f>IF(OR(AND(Veg_Table[[#This Row],[PRESCRIP]]="BC_Br Rmv", Veg_Table[[#This Row],[WOOD_MAN]]&lt;&gt;"Not Needed"),AND(Veg_Table[[#This Row],[PRESCRIP]]="BCS_Br Rmv+Trt", Veg_Table[[#This Row],[WOOD_MAN]]&lt;&gt;"Not Needed")),1,0)</f>
        <v>1</v>
      </c>
      <c r="I298" s="1">
        <f ca="1">IF(AND(Veg_Table[[#This Row],[Prescription_Changed]]="Yes",Veg_Table[[#This Row],[TAT_RESULT]]=""),1,0)</f>
        <v>0</v>
      </c>
      <c r="J298" s="1">
        <f ca="1">SUM(Veg_Table[[#This Row],[Prescription and Status do not match]:[Prescription_Edited_And_TAT_Is_Blank]])</f>
        <v>1</v>
      </c>
      <c r="K298" s="1">
        <f ca="1">IF(Veg_Table[[#This Row],[Sum of Errors]]&gt;0,1,0)</f>
        <v>1</v>
      </c>
      <c r="L298" s="1">
        <f>1</f>
        <v>1</v>
      </c>
      <c r="M298"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Brush</v>
      </c>
      <c r="N298" s="1" t="str">
        <f>IF(OR(MID(Veg_Table[[#This Row],[PRESCRIP]],2,1)="1",MID(Veg_Table[[#This Row],[PRESCRIP]],2,1)="2",MID(Veg_Table[[#This Row],[PRESCRIP]],2,1)="3",MID(Veg_Table[[#This Row],[PRESCRIP]],2,1)="4"),_xlfn.NUMBERVALUE(MID(Veg_Table[[#This Row],[PRESCRIP]],2,1)),"NA")</f>
        <v>NA</v>
      </c>
      <c r="O298" s="1">
        <f>WEEKNUM(Veg_Table[[#This Row],[EVM_LAST_EDITED_Day]],2)</f>
        <v>20</v>
      </c>
      <c r="P298" s="25">
        <f>IFERROR(DATE(YEAR(Veg_Table[[#This Row],[EVM_LAST_EDITED2]]),MONTH(Veg_Table[[#This Row],[EVM_LAST_EDITED2]]),DAY(Veg_Table[[#This Row],[EVM_LAST_EDITED2]])),DATE(2019,1,1))</f>
        <v>43964</v>
      </c>
      <c r="Q298" s="3">
        <f>VALUE(SUBSTITUTE(Veg_Table[[#This Row],[EVM_LAST_EDITED]],",",""))</f>
        <v>43964.588473009302</v>
      </c>
      <c r="R298" s="1" t="str">
        <f>_xlfn.IFNA(IF(Veg_Table[[#This Row],[EVM_LAST_EDITOR]]="","zBlank EVM Last Editor",VLOOKUP(Veg_Table[[#This Row],[EVM_LAST_EDITOR]],Roster_Table[#All],4,FALSE)),"zAWRR Not in Roster")</f>
        <v>MFE</v>
      </c>
      <c r="S298" s="1" t="str">
        <f>_xlfn.IFNA(IF(Veg_Table[[#This Row],[EVM_LAST_EDITOR]]="","zBlank EVM Last Editor",VLOOKUP(Veg_Table[[#This Row],[EVM_LAST_EDITOR]],Roster_Table[#All],16,FALSE)),"zCompany_AWRR not in Roster")</f>
        <v>Not in Sierra Roster</v>
      </c>
      <c r="T298" s="2">
        <f>IFERROR(DATE(YEAR(Veg_Table[[#This Row],[Created2]]),MONTH(Veg_Table[[#This Row],[Created2]]),DAY(Veg_Table[[#This Row],[Created2]])),DATE(2019,1,1))</f>
        <v>43885</v>
      </c>
      <c r="U298" s="3">
        <f>VALUE(SUBSTITUTE(Veg_Table[[#This Row],[Created]],",",""))</f>
        <v>43885.524444444403</v>
      </c>
      <c r="V298" s="3" t="str">
        <f ca="1">IFERROR(_xlfn.IFNA(CELL("contents",INDIRECT(_xlfn.CONCAT("Veg_Table_Production_Data!",ADDRESS(MATCH(_xlfn.MAXIFS(#REF!,#REF!,"="&amp;Veg_Table[[#This Row],[AUTO_ID]],#REF!,"&lt;"&amp;Veg_Table[[#This Row],[EVM_LAST_EDITED_Day]]),#REF!,0),COLUMN(#REF!),4,1,)))),""),"")</f>
        <v/>
      </c>
      <c r="W298" s="3" t="str">
        <f ca="1">IF(Veg_Table[[#This Row],[Previous_Prescription]]="","No",IF(Veg_Table[[#This Row],[Previous_Prescription]]=Veg_Table[[#This Row],[PRESCRIP]],"No","Yes"))</f>
        <v>No</v>
      </c>
      <c r="X298" s="3" t="str">
        <f>IF(Veg_Table[[#This Row],[EVM_LAST_EDITED_Day]]=Veg_Table[[#This Row],[Created_Day]],"New","Old")</f>
        <v>Old</v>
      </c>
      <c r="Y298" s="1">
        <f>IFERROR(IF(FIND("delete",LOWER(Veg_Table[[#This Row],[PI_COMMENTS]]))&gt;=1,1,0),0)</f>
        <v>0</v>
      </c>
      <c r="Z298" s="1" t="str">
        <f>_xlfn.IFNA(IF(Veg_Table[[#This Row],[EVM_LAST_EDITOR]]="","Yes",VLOOKUP(Veg_Table[[#This Row],[EVM_LAST_EDITOR]],Roster_Table[#All],15,FALSE)),"Yes")</f>
        <v>No</v>
      </c>
      <c r="AA29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98" s="1" t="str">
        <f>_xlfn.IFNA(VLOOKUP(Veg_Table[[#This Row],[EVM_LAST_EDITOR]],Roster_Table[#All],3,FALSE),"zAWRR Not in Roster")</f>
        <v>Thomas</v>
      </c>
      <c r="AC298" s="1" t="str">
        <f>_xlfn.IFNA(VLOOKUP(Veg_Table[[#This Row],[EVM_LAST_EDITOR]],Roster_Table[#All],2,FALSE),"zAWRR Not in Roster")</f>
        <v>James</v>
      </c>
      <c r="AD298" s="1" t="str">
        <f>IF(_xlfn.CONCAT(Veg_Table[[#This Row],[First_Name]]," ",Veg_Table[[#This Row],[Last_Name]])="zAWRR Not in Roster zAWRR Not in Roster","zAWRR Not in Roster",_xlfn.CONCAT(Veg_Table[[#This Row],[First_Name]]," ",Veg_Table[[#This Row],[Last_Name]]))</f>
        <v>Thomas James</v>
      </c>
      <c r="AE298">
        <v>1780491</v>
      </c>
      <c r="AF298" t="s">
        <v>3595</v>
      </c>
      <c r="AG298" t="s">
        <v>30</v>
      </c>
      <c r="AH298" t="s">
        <v>2073</v>
      </c>
      <c r="AI298" t="s">
        <v>2074</v>
      </c>
      <c r="AJ298" t="s">
        <v>820</v>
      </c>
      <c r="AK298" t="s">
        <v>28</v>
      </c>
      <c r="AL298" t="s">
        <v>372</v>
      </c>
      <c r="AM298" t="s">
        <v>704</v>
      </c>
      <c r="AN298" t="s">
        <v>25</v>
      </c>
      <c r="AO298" t="s">
        <v>25</v>
      </c>
      <c r="AP298">
        <v>3</v>
      </c>
      <c r="AQ298">
        <v>20</v>
      </c>
      <c r="AR298" t="s">
        <v>28</v>
      </c>
      <c r="AS298" t="s">
        <v>50</v>
      </c>
      <c r="AT298" t="s">
        <v>515</v>
      </c>
      <c r="AU298" t="s">
        <v>25</v>
      </c>
      <c r="AV298" t="s">
        <v>28</v>
      </c>
      <c r="AW298" t="s">
        <v>3596</v>
      </c>
      <c r="AX298" t="s">
        <v>825</v>
      </c>
      <c r="AY298" t="s">
        <v>825</v>
      </c>
      <c r="AZ298">
        <v>5807646</v>
      </c>
      <c r="BA298" t="s">
        <v>50</v>
      </c>
      <c r="BB298" s="4">
        <v>43964.588383344904</v>
      </c>
      <c r="BC298" t="s">
        <v>837</v>
      </c>
      <c r="BD298" t="s">
        <v>29</v>
      </c>
      <c r="BF298" t="s">
        <v>28</v>
      </c>
      <c r="BG298" t="s">
        <v>28</v>
      </c>
      <c r="BH298" t="s">
        <v>28</v>
      </c>
      <c r="BI298" s="3"/>
      <c r="BJ298" t="s">
        <v>417</v>
      </c>
      <c r="BK298" s="30" t="s">
        <v>694</v>
      </c>
      <c r="BL298" s="3">
        <v>43964.588473009258</v>
      </c>
      <c r="BM298" t="s">
        <v>31</v>
      </c>
      <c r="BN298" t="s">
        <v>32</v>
      </c>
      <c r="BO298" t="s">
        <v>2075</v>
      </c>
      <c r="BP298" t="s">
        <v>2076</v>
      </c>
      <c r="BQ298" t="s">
        <v>826</v>
      </c>
      <c r="BR298" t="s">
        <v>28</v>
      </c>
      <c r="BS298" t="s">
        <v>28</v>
      </c>
      <c r="BT298" t="s">
        <v>129</v>
      </c>
      <c r="BU298" s="3">
        <v>43885.524444444447</v>
      </c>
      <c r="BV298" t="s">
        <v>803</v>
      </c>
      <c r="BW298" s="3">
        <v>43964.648229166669</v>
      </c>
      <c r="BX298" t="s">
        <v>3597</v>
      </c>
      <c r="CG298"/>
      <c r="CH298"/>
      <c r="CI298"/>
      <c r="CY298"/>
      <c r="DA298"/>
      <c r="DE298"/>
      <c r="DF298"/>
    </row>
    <row r="299" spans="1:110" x14ac:dyDescent="0.25">
      <c r="A299" s="1">
        <f>IF(Veg_Table[[#This Row],[VP_STATUS]]="Hold",0,IF(OR(AND(Veg_Table[[#This Row],[PRESCRIP]]="NW_No Work",Veg_Table[[#This Row],[VP_STATUS]]&lt;&gt;"No Work Required Under EVM"),AND(Veg_Table[[#This Row],[VP_STATUS]]="No Work Required Under EVM",Veg_Table[[#This Row],[PRESCRIP]]&lt;&gt;"NW_No Work")),1,0))</f>
        <v>0</v>
      </c>
      <c r="B299" s="1">
        <f>IF(Veg_Table[[#This Row],[SPECIES]]="",1,0)</f>
        <v>0</v>
      </c>
      <c r="C299" s="1">
        <f>IF(Veg_Table[[#This Row],[DIAMETER]]="",1,0)</f>
        <v>0</v>
      </c>
      <c r="D299" s="1">
        <f>IF(Veg_Table[[#This Row],[HEIGHT]]="",1,0)</f>
        <v>0</v>
      </c>
      <c r="E29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299" s="1">
        <f>IF(AND(Veg_Table[[#This Row],[TAT_RESULT]]="ABATE",Veg_Table[[#This Row],[PRESCRIP]]="NW_No Work"),1,0)</f>
        <v>0</v>
      </c>
      <c r="G299" s="1">
        <f>IF(OR(Veg_Table[[#This Row],[Prescription R-Scale]]="NA",Veg_Table[[#This Row],[Diameter R-Scale]]="NA"),0,IF(Veg_Table[[#This Row],[Diameter R-Scale]]&lt;&gt;Veg_Table[[#This Row],[Prescription R-Scale]],1,0))</f>
        <v>0</v>
      </c>
      <c r="H299" s="1">
        <f>IF(OR(AND(Veg_Table[[#This Row],[PRESCRIP]]="BC_Br Rmv", Veg_Table[[#This Row],[WOOD_MAN]]&lt;&gt;"Not Needed"),AND(Veg_Table[[#This Row],[PRESCRIP]]="BCS_Br Rmv+Trt", Veg_Table[[#This Row],[WOOD_MAN]]&lt;&gt;"Not Needed")),1,0)</f>
        <v>1</v>
      </c>
      <c r="I299" s="1">
        <f ca="1">IF(AND(Veg_Table[[#This Row],[Prescription_Changed]]="Yes",Veg_Table[[#This Row],[TAT_RESULT]]=""),1,0)</f>
        <v>0</v>
      </c>
      <c r="J299" s="1">
        <f ca="1">SUM(Veg_Table[[#This Row],[Prescription and Status do not match]:[Prescription_Edited_And_TAT_Is_Blank]])</f>
        <v>1</v>
      </c>
      <c r="K299" s="1">
        <f ca="1">IF(Veg_Table[[#This Row],[Sum of Errors]]&gt;0,1,0)</f>
        <v>1</v>
      </c>
      <c r="L299" s="1">
        <f>1</f>
        <v>1</v>
      </c>
      <c r="M299"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Brush</v>
      </c>
      <c r="N299" s="1" t="str">
        <f>IF(OR(MID(Veg_Table[[#This Row],[PRESCRIP]],2,1)="1",MID(Veg_Table[[#This Row],[PRESCRIP]],2,1)="2",MID(Veg_Table[[#This Row],[PRESCRIP]],2,1)="3",MID(Veg_Table[[#This Row],[PRESCRIP]],2,1)="4"),_xlfn.NUMBERVALUE(MID(Veg_Table[[#This Row],[PRESCRIP]],2,1)),"NA")</f>
        <v>NA</v>
      </c>
      <c r="O299" s="1">
        <f>WEEKNUM(Veg_Table[[#This Row],[EVM_LAST_EDITED_Day]],2)</f>
        <v>20</v>
      </c>
      <c r="P299" s="25">
        <f>IFERROR(DATE(YEAR(Veg_Table[[#This Row],[EVM_LAST_EDITED2]]),MONTH(Veg_Table[[#This Row],[EVM_LAST_EDITED2]]),DAY(Veg_Table[[#This Row],[EVM_LAST_EDITED2]])),DATE(2019,1,1))</f>
        <v>43964</v>
      </c>
      <c r="Q299" s="3">
        <f>VALUE(SUBSTITUTE(Veg_Table[[#This Row],[EVM_LAST_EDITED]],",",""))</f>
        <v>43964.589695474497</v>
      </c>
      <c r="R299" s="1" t="str">
        <f>_xlfn.IFNA(IF(Veg_Table[[#This Row],[EVM_LAST_EDITOR]]="","zBlank EVM Last Editor",VLOOKUP(Veg_Table[[#This Row],[EVM_LAST_EDITOR]],Roster_Table[#All],4,FALSE)),"zAWRR Not in Roster")</f>
        <v>MFE</v>
      </c>
      <c r="S299" s="1" t="str">
        <f>_xlfn.IFNA(IF(Veg_Table[[#This Row],[EVM_LAST_EDITOR]]="","zBlank EVM Last Editor",VLOOKUP(Veg_Table[[#This Row],[EVM_LAST_EDITOR]],Roster_Table[#All],16,FALSE)),"zCompany_AWRR not in Roster")</f>
        <v>Not in Sierra Roster</v>
      </c>
      <c r="T299" s="2">
        <f>IFERROR(DATE(YEAR(Veg_Table[[#This Row],[Created2]]),MONTH(Veg_Table[[#This Row],[Created2]]),DAY(Veg_Table[[#This Row],[Created2]])),DATE(2019,1,1))</f>
        <v>43738</v>
      </c>
      <c r="U299" s="3">
        <f>VALUE(SUBSTITUTE(Veg_Table[[#This Row],[Created]],",",""))</f>
        <v>43738.5470138889</v>
      </c>
      <c r="V299" s="3" t="str">
        <f ca="1">IFERROR(_xlfn.IFNA(CELL("contents",INDIRECT(_xlfn.CONCAT("Veg_Table_Production_Data!",ADDRESS(MATCH(_xlfn.MAXIFS(#REF!,#REF!,"="&amp;Veg_Table[[#This Row],[AUTO_ID]],#REF!,"&lt;"&amp;Veg_Table[[#This Row],[EVM_LAST_EDITED_Day]]),#REF!,0),COLUMN(#REF!),4,1,)))),""),"")</f>
        <v/>
      </c>
      <c r="W299" s="3" t="str">
        <f ca="1">IF(Veg_Table[[#This Row],[Previous_Prescription]]="","No",IF(Veg_Table[[#This Row],[Previous_Prescription]]=Veg_Table[[#This Row],[PRESCRIP]],"No","Yes"))</f>
        <v>No</v>
      </c>
      <c r="X299" s="3" t="str">
        <f>IF(Veg_Table[[#This Row],[EVM_LAST_EDITED_Day]]=Veg_Table[[#This Row],[Created_Day]],"New","Old")</f>
        <v>Old</v>
      </c>
      <c r="Y299" s="1">
        <f>IFERROR(IF(FIND("delete",LOWER(Veg_Table[[#This Row],[PI_COMMENTS]]))&gt;=1,1,0),0)</f>
        <v>0</v>
      </c>
      <c r="Z299" s="1" t="str">
        <f>_xlfn.IFNA(IF(Veg_Table[[#This Row],[EVM_LAST_EDITOR]]="","Yes",VLOOKUP(Veg_Table[[#This Row],[EVM_LAST_EDITOR]],Roster_Table[#All],15,FALSE)),"Yes")</f>
        <v>No</v>
      </c>
      <c r="AA29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299" s="1" t="str">
        <f>_xlfn.IFNA(VLOOKUP(Veg_Table[[#This Row],[EVM_LAST_EDITOR]],Roster_Table[#All],3,FALSE),"zAWRR Not in Roster")</f>
        <v>Thomas</v>
      </c>
      <c r="AC299" s="1" t="str">
        <f>_xlfn.IFNA(VLOOKUP(Veg_Table[[#This Row],[EVM_LAST_EDITOR]],Roster_Table[#All],2,FALSE),"zAWRR Not in Roster")</f>
        <v>James</v>
      </c>
      <c r="AD299" s="1" t="str">
        <f>IF(_xlfn.CONCAT(Veg_Table[[#This Row],[First_Name]]," ",Veg_Table[[#This Row],[Last_Name]])="zAWRR Not in Roster zAWRR Not in Roster","zAWRR Not in Roster",_xlfn.CONCAT(Veg_Table[[#This Row],[First_Name]]," ",Veg_Table[[#This Row],[Last_Name]]))</f>
        <v>Thomas James</v>
      </c>
      <c r="AE299">
        <v>1764327</v>
      </c>
      <c r="AF299" t="s">
        <v>3538</v>
      </c>
      <c r="AG299" t="s">
        <v>30</v>
      </c>
      <c r="AH299" t="s">
        <v>2073</v>
      </c>
      <c r="AI299" t="s">
        <v>3533</v>
      </c>
      <c r="AJ299" t="s">
        <v>820</v>
      </c>
      <c r="AK299" t="s">
        <v>28</v>
      </c>
      <c r="AL299" t="s">
        <v>830</v>
      </c>
      <c r="AM299" t="s">
        <v>49</v>
      </c>
      <c r="AN299" t="s">
        <v>25</v>
      </c>
      <c r="AO299" t="s">
        <v>25</v>
      </c>
      <c r="AP299">
        <v>1</v>
      </c>
      <c r="AQ299">
        <v>10</v>
      </c>
      <c r="AR299" t="s">
        <v>28</v>
      </c>
      <c r="AS299" t="s">
        <v>50</v>
      </c>
      <c r="AT299" t="s">
        <v>515</v>
      </c>
      <c r="AU299" t="s">
        <v>25</v>
      </c>
      <c r="AV299" t="s">
        <v>28</v>
      </c>
      <c r="AW299" t="s">
        <v>3539</v>
      </c>
      <c r="AX299" t="s">
        <v>825</v>
      </c>
      <c r="AY299" t="s">
        <v>825</v>
      </c>
      <c r="AZ299">
        <v>5807646</v>
      </c>
      <c r="BA299" t="s">
        <v>50</v>
      </c>
      <c r="BB299" s="4">
        <v>43964.589607094909</v>
      </c>
      <c r="BC299" t="s">
        <v>837</v>
      </c>
      <c r="BD299" t="s">
        <v>29</v>
      </c>
      <c r="BF299" t="s">
        <v>28</v>
      </c>
      <c r="BG299" t="s">
        <v>28</v>
      </c>
      <c r="BH299" t="s">
        <v>28</v>
      </c>
      <c r="BI299" s="3"/>
      <c r="BJ299" t="s">
        <v>1338</v>
      </c>
      <c r="BK299" s="30" t="s">
        <v>694</v>
      </c>
      <c r="BL299" s="3">
        <v>43964.58969547454</v>
      </c>
      <c r="BM299" t="s">
        <v>31</v>
      </c>
      <c r="BN299" t="s">
        <v>32</v>
      </c>
      <c r="BO299" t="s">
        <v>2075</v>
      </c>
      <c r="BP299" t="s">
        <v>2076</v>
      </c>
      <c r="BQ299" t="s">
        <v>826</v>
      </c>
      <c r="BR299" t="s">
        <v>28</v>
      </c>
      <c r="BS299" t="s">
        <v>28</v>
      </c>
      <c r="BT299" t="s">
        <v>835</v>
      </c>
      <c r="BU299" s="3">
        <v>43738.547013888892</v>
      </c>
      <c r="BV299" t="s">
        <v>803</v>
      </c>
      <c r="BW299" s="3">
        <v>43964.648229166669</v>
      </c>
      <c r="BX299" t="s">
        <v>3540</v>
      </c>
      <c r="CG299"/>
      <c r="CH299"/>
      <c r="CI299"/>
      <c r="CY299"/>
      <c r="DA299"/>
      <c r="DE299"/>
      <c r="DF299"/>
    </row>
    <row r="300" spans="1:110" x14ac:dyDescent="0.25">
      <c r="A300" s="1">
        <f>IF(Veg_Table[[#This Row],[VP_STATUS]]="Hold",0,IF(OR(AND(Veg_Table[[#This Row],[PRESCRIP]]="NW_No Work",Veg_Table[[#This Row],[VP_STATUS]]&lt;&gt;"No Work Required Under EVM"),AND(Veg_Table[[#This Row],[VP_STATUS]]="No Work Required Under EVM",Veg_Table[[#This Row],[PRESCRIP]]&lt;&gt;"NW_No Work")),1,0))</f>
        <v>0</v>
      </c>
      <c r="B300" s="1">
        <f>IF(Veg_Table[[#This Row],[SPECIES]]="",1,0)</f>
        <v>0</v>
      </c>
      <c r="C300" s="1">
        <f>IF(Veg_Table[[#This Row],[DIAMETER]]="",1,0)</f>
        <v>0</v>
      </c>
      <c r="D300" s="1">
        <f>IF(Veg_Table[[#This Row],[HEIGHT]]="",1,0)</f>
        <v>0</v>
      </c>
      <c r="E30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300" s="1">
        <f>IF(AND(Veg_Table[[#This Row],[TAT_RESULT]]="ABATE",Veg_Table[[#This Row],[PRESCRIP]]="NW_No Work"),1,0)</f>
        <v>0</v>
      </c>
      <c r="G300" s="1">
        <f>IF(OR(Veg_Table[[#This Row],[Prescription R-Scale]]="NA",Veg_Table[[#This Row],[Diameter R-Scale]]="NA"),0,IF(Veg_Table[[#This Row],[Diameter R-Scale]]&lt;&gt;Veg_Table[[#This Row],[Prescription R-Scale]],1,0))</f>
        <v>1</v>
      </c>
      <c r="H300" s="1">
        <f>IF(OR(AND(Veg_Table[[#This Row],[PRESCRIP]]="BC_Br Rmv", Veg_Table[[#This Row],[WOOD_MAN]]&lt;&gt;"Not Needed"),AND(Veg_Table[[#This Row],[PRESCRIP]]="BCS_Br Rmv+Trt", Veg_Table[[#This Row],[WOOD_MAN]]&lt;&gt;"Not Needed")),1,0)</f>
        <v>0</v>
      </c>
      <c r="I300" s="1">
        <f ca="1">IF(AND(Veg_Table[[#This Row],[Prescription_Changed]]="Yes",Veg_Table[[#This Row],[TAT_RESULT]]=""),1,0)</f>
        <v>0</v>
      </c>
      <c r="J300" s="1">
        <f ca="1">SUM(Veg_Table[[#This Row],[Prescription and Status do not match]:[Prescription_Edited_And_TAT_Is_Blank]])</f>
        <v>1</v>
      </c>
      <c r="K300" s="1">
        <f ca="1">IF(Veg_Table[[#This Row],[Sum of Errors]]&gt;0,1,0)</f>
        <v>1</v>
      </c>
      <c r="L300" s="1">
        <f>1</f>
        <v>1</v>
      </c>
      <c r="M30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300" s="1">
        <f>IF(OR(MID(Veg_Table[[#This Row],[PRESCRIP]],2,1)="1",MID(Veg_Table[[#This Row],[PRESCRIP]],2,1)="2",MID(Veg_Table[[#This Row],[PRESCRIP]],2,1)="3",MID(Veg_Table[[#This Row],[PRESCRIP]],2,1)="4"),_xlfn.NUMBERVALUE(MID(Veg_Table[[#This Row],[PRESCRIP]],2,1)),"NA")</f>
        <v>1</v>
      </c>
      <c r="O300" s="1">
        <f>WEEKNUM(Veg_Table[[#This Row],[EVM_LAST_EDITED_Day]],2)</f>
        <v>20</v>
      </c>
      <c r="P300" s="25">
        <f>IFERROR(DATE(YEAR(Veg_Table[[#This Row],[EVM_LAST_EDITED2]]),MONTH(Veg_Table[[#This Row],[EVM_LAST_EDITED2]]),DAY(Veg_Table[[#This Row],[EVM_LAST_EDITED2]])),DATE(2019,1,1))</f>
        <v>43964</v>
      </c>
      <c r="Q300" s="3">
        <f>VALUE(SUBSTITUTE(Veg_Table[[#This Row],[EVM_LAST_EDITED]],",",""))</f>
        <v>43964.5968055556</v>
      </c>
      <c r="R300" s="1" t="str">
        <f>_xlfn.IFNA(IF(Veg_Table[[#This Row],[EVM_LAST_EDITOR]]="","zBlank EVM Last Editor",VLOOKUP(Veg_Table[[#This Row],[EVM_LAST_EDITOR]],Roster_Table[#All],4,FALSE)),"zAWRR Not in Roster")</f>
        <v>MGE</v>
      </c>
      <c r="S300" s="1" t="str">
        <f>_xlfn.IFNA(IF(Veg_Table[[#This Row],[EVM_LAST_EDITOR]]="","zBlank EVM Last Editor",VLOOKUP(Veg_Table[[#This Row],[EVM_LAST_EDITOR]],Roster_Table[#All],16,FALSE)),"zCompany_AWRR not in Roster")</f>
        <v>MGE_Mountain G Enterprises</v>
      </c>
      <c r="T300" s="2">
        <f>IFERROR(DATE(YEAR(Veg_Table[[#This Row],[Created2]]),MONTH(Veg_Table[[#This Row],[Created2]]),DAY(Veg_Table[[#This Row],[Created2]])),DATE(2019,1,1))</f>
        <v>43964</v>
      </c>
      <c r="U300" s="3">
        <f>VALUE(SUBSTITUTE(Veg_Table[[#This Row],[Created]],",",""))</f>
        <v>43964.5968055556</v>
      </c>
      <c r="V300" s="3" t="str">
        <f ca="1">IFERROR(_xlfn.IFNA(CELL("contents",INDIRECT(_xlfn.CONCAT("Veg_Table_Production_Data!",ADDRESS(MATCH(_xlfn.MAXIFS(#REF!,#REF!,"="&amp;Veg_Table[[#This Row],[AUTO_ID]],#REF!,"&lt;"&amp;Veg_Table[[#This Row],[EVM_LAST_EDITED_Day]]),#REF!,0),COLUMN(#REF!),4,1,)))),""),"")</f>
        <v/>
      </c>
      <c r="W300" s="3" t="str">
        <f ca="1">IF(Veg_Table[[#This Row],[Previous_Prescription]]="","No",IF(Veg_Table[[#This Row],[Previous_Prescription]]=Veg_Table[[#This Row],[PRESCRIP]],"No","Yes"))</f>
        <v>No</v>
      </c>
      <c r="X300" s="3" t="str">
        <f>IF(Veg_Table[[#This Row],[EVM_LAST_EDITED_Day]]=Veg_Table[[#This Row],[Created_Day]],"New","Old")</f>
        <v>New</v>
      </c>
      <c r="Y300" s="1">
        <f>IFERROR(IF(FIND("delete",LOWER(Veg_Table[[#This Row],[PI_COMMENTS]]))&gt;=1,1,0),0)</f>
        <v>0</v>
      </c>
      <c r="Z300" s="1" t="str">
        <f>_xlfn.IFNA(IF(Veg_Table[[#This Row],[EVM_LAST_EDITOR]]="","Yes",VLOOKUP(Veg_Table[[#This Row],[EVM_LAST_EDITOR]],Roster_Table[#All],15,FALSE)),"Yes")</f>
        <v>Yes</v>
      </c>
      <c r="AA30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1</v>
      </c>
      <c r="AB300" s="1" t="str">
        <f>_xlfn.IFNA(VLOOKUP(Veg_Table[[#This Row],[EVM_LAST_EDITOR]],Roster_Table[#All],3,FALSE),"zAWRR Not in Roster")</f>
        <v>Tyler</v>
      </c>
      <c r="AC300" s="1" t="str">
        <f>_xlfn.IFNA(VLOOKUP(Veg_Table[[#This Row],[EVM_LAST_EDITOR]],Roster_Table[#All],2,FALSE),"zAWRR Not in Roster")</f>
        <v>Rey</v>
      </c>
      <c r="AD300" s="1" t="str">
        <f>IF(_xlfn.CONCAT(Veg_Table[[#This Row],[First_Name]]," ",Veg_Table[[#This Row],[Last_Name]])="zAWRR Not in Roster zAWRR Not in Roster","zAWRR Not in Roster",_xlfn.CONCAT(Veg_Table[[#This Row],[First_Name]]," ",Veg_Table[[#This Row],[Last_Name]]))</f>
        <v>Tyler Rey</v>
      </c>
      <c r="AE300">
        <v>3225875</v>
      </c>
      <c r="AF300" t="s">
        <v>5977</v>
      </c>
      <c r="AG300" t="s">
        <v>93</v>
      </c>
      <c r="AH300" t="s">
        <v>1823</v>
      </c>
      <c r="AI300" t="s">
        <v>1965</v>
      </c>
      <c r="AJ300" t="s">
        <v>36</v>
      </c>
      <c r="AL300" t="s">
        <v>22</v>
      </c>
      <c r="AM300" t="s">
        <v>38</v>
      </c>
      <c r="AN300" t="s">
        <v>25</v>
      </c>
      <c r="AO300" t="s">
        <v>25</v>
      </c>
      <c r="AP300">
        <v>12</v>
      </c>
      <c r="AQ300">
        <v>86</v>
      </c>
      <c r="AR300" t="s">
        <v>511</v>
      </c>
      <c r="AS300" t="s">
        <v>45</v>
      </c>
      <c r="AT300" t="s">
        <v>515</v>
      </c>
      <c r="AV300" t="s">
        <v>512</v>
      </c>
      <c r="AW300" t="s">
        <v>5363</v>
      </c>
      <c r="AZ300"/>
      <c r="BB300" s="4"/>
      <c r="BD300" t="s">
        <v>29</v>
      </c>
      <c r="BE300" t="s">
        <v>25</v>
      </c>
      <c r="BF300" t="s">
        <v>513</v>
      </c>
      <c r="BI300" s="3"/>
      <c r="BJ300" t="s">
        <v>3437</v>
      </c>
      <c r="BK300" s="30" t="s">
        <v>166</v>
      </c>
      <c r="BL300" s="3">
        <v>43964.596805555557</v>
      </c>
      <c r="BM300" t="s">
        <v>31</v>
      </c>
      <c r="BN300" t="s">
        <v>32</v>
      </c>
      <c r="BP300" t="s">
        <v>1824</v>
      </c>
      <c r="BQ300" t="s">
        <v>1025</v>
      </c>
      <c r="BR300" t="s">
        <v>28</v>
      </c>
      <c r="BS300" t="s">
        <v>28</v>
      </c>
      <c r="BT300" t="s">
        <v>166</v>
      </c>
      <c r="BU300" s="3">
        <v>43964.596805555557</v>
      </c>
      <c r="BV300" t="s">
        <v>803</v>
      </c>
      <c r="BW300" s="3">
        <v>43964.682763356483</v>
      </c>
      <c r="BX300" t="s">
        <v>5364</v>
      </c>
      <c r="CG300"/>
      <c r="CH300"/>
      <c r="CI300"/>
      <c r="CY300"/>
      <c r="DA300"/>
      <c r="DE300"/>
      <c r="DF300"/>
    </row>
    <row r="301" spans="1:110" x14ac:dyDescent="0.25">
      <c r="A301" s="1">
        <f>IF(Veg_Table[[#This Row],[VP_STATUS]]="Hold",0,IF(OR(AND(Veg_Table[[#This Row],[PRESCRIP]]="NW_No Work",Veg_Table[[#This Row],[VP_STATUS]]&lt;&gt;"No Work Required Under EVM"),AND(Veg_Table[[#This Row],[VP_STATUS]]="No Work Required Under EVM",Veg_Table[[#This Row],[PRESCRIP]]&lt;&gt;"NW_No Work")),1,0))</f>
        <v>0</v>
      </c>
      <c r="B301" s="1">
        <f>IF(Veg_Table[[#This Row],[SPECIES]]="",1,0)</f>
        <v>0</v>
      </c>
      <c r="C301" s="1">
        <f>IF(Veg_Table[[#This Row],[DIAMETER]]="",1,0)</f>
        <v>0</v>
      </c>
      <c r="D301" s="1">
        <f>IF(Veg_Table[[#This Row],[HEIGHT]]="",1,0)</f>
        <v>0</v>
      </c>
      <c r="E30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01" s="1">
        <f>IF(AND(Veg_Table[[#This Row],[TAT_RESULT]]="ABATE",Veg_Table[[#This Row],[PRESCRIP]]="NW_No Work"),1,0)</f>
        <v>0</v>
      </c>
      <c r="G301" s="1">
        <f>IF(OR(Veg_Table[[#This Row],[Prescription R-Scale]]="NA",Veg_Table[[#This Row],[Diameter R-Scale]]="NA"),0,IF(Veg_Table[[#This Row],[Diameter R-Scale]]&lt;&gt;Veg_Table[[#This Row],[Prescription R-Scale]],1,0))</f>
        <v>0</v>
      </c>
      <c r="H301" s="1">
        <f>IF(OR(AND(Veg_Table[[#This Row],[PRESCRIP]]="BC_Br Rmv", Veg_Table[[#This Row],[WOOD_MAN]]&lt;&gt;"Not Needed"),AND(Veg_Table[[#This Row],[PRESCRIP]]="BCS_Br Rmv+Trt", Veg_Table[[#This Row],[WOOD_MAN]]&lt;&gt;"Not Needed")),1,0)</f>
        <v>0</v>
      </c>
      <c r="I301" s="1">
        <f ca="1">IF(AND(Veg_Table[[#This Row],[Prescription_Changed]]="Yes",Veg_Table[[#This Row],[TAT_RESULT]]=""),1,0)</f>
        <v>0</v>
      </c>
      <c r="J301" s="1">
        <f ca="1">SUM(Veg_Table[[#This Row],[Prescription and Status do not match]:[Prescription_Edited_And_TAT_Is_Blank]])</f>
        <v>1</v>
      </c>
      <c r="K301" s="1">
        <f ca="1">IF(Veg_Table[[#This Row],[Sum of Errors]]&gt;0,1,0)</f>
        <v>1</v>
      </c>
      <c r="L301" s="1">
        <f>1</f>
        <v>1</v>
      </c>
      <c r="M30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301" s="1">
        <f>IF(OR(MID(Veg_Table[[#This Row],[PRESCRIP]],2,1)="1",MID(Veg_Table[[#This Row],[PRESCRIP]],2,1)="2",MID(Veg_Table[[#This Row],[PRESCRIP]],2,1)="3",MID(Veg_Table[[#This Row],[PRESCRIP]],2,1)="4"),_xlfn.NUMBERVALUE(MID(Veg_Table[[#This Row],[PRESCRIP]],2,1)),"NA")</f>
        <v>1</v>
      </c>
      <c r="O301" s="1">
        <f>WEEKNUM(Veg_Table[[#This Row],[EVM_LAST_EDITED_Day]],2)</f>
        <v>20</v>
      </c>
      <c r="P301" s="25">
        <f>IFERROR(DATE(YEAR(Veg_Table[[#This Row],[EVM_LAST_EDITED2]]),MONTH(Veg_Table[[#This Row],[EVM_LAST_EDITED2]]),DAY(Veg_Table[[#This Row],[EVM_LAST_EDITED2]])),DATE(2019,1,1))</f>
        <v>43964</v>
      </c>
      <c r="Q301" s="3">
        <f>VALUE(SUBSTITUTE(Veg_Table[[#This Row],[EVM_LAST_EDITED]],",",""))</f>
        <v>43964.599437326397</v>
      </c>
      <c r="R301" s="1" t="str">
        <f>_xlfn.IFNA(IF(Veg_Table[[#This Row],[EVM_LAST_EDITOR]]="","zBlank EVM Last Editor",VLOOKUP(Veg_Table[[#This Row],[EVM_LAST_EDITOR]],Roster_Table[#All],4,FALSE)),"zAWRR Not in Roster")</f>
        <v>MFE</v>
      </c>
      <c r="S301" s="1" t="str">
        <f>_xlfn.IFNA(IF(Veg_Table[[#This Row],[EVM_LAST_EDITOR]]="","zBlank EVM Last Editor",VLOOKUP(Veg_Table[[#This Row],[EVM_LAST_EDITOR]],Roster_Table[#All],16,FALSE)),"zCompany_AWRR not in Roster")</f>
        <v>Not in Sierra Roster</v>
      </c>
      <c r="T301" s="2">
        <f>IFERROR(DATE(YEAR(Veg_Table[[#This Row],[Created2]]),MONTH(Veg_Table[[#This Row],[Created2]]),DAY(Veg_Table[[#This Row],[Created2]])),DATE(2019,1,1))</f>
        <v>43887</v>
      </c>
      <c r="U301" s="3">
        <f>VALUE(SUBSTITUTE(Veg_Table[[#This Row],[Created]],",",""))</f>
        <v>43887.417326388902</v>
      </c>
      <c r="V301" s="3" t="str">
        <f ca="1">IFERROR(_xlfn.IFNA(CELL("contents",INDIRECT(_xlfn.CONCAT("Veg_Table_Production_Data!",ADDRESS(MATCH(_xlfn.MAXIFS(#REF!,#REF!,"="&amp;Veg_Table[[#This Row],[AUTO_ID]],#REF!,"&lt;"&amp;Veg_Table[[#This Row],[EVM_LAST_EDITED_Day]]),#REF!,0),COLUMN(#REF!),4,1,)))),""),"")</f>
        <v/>
      </c>
      <c r="W301" s="3" t="str">
        <f ca="1">IF(Veg_Table[[#This Row],[Previous_Prescription]]="","No",IF(Veg_Table[[#This Row],[Previous_Prescription]]=Veg_Table[[#This Row],[PRESCRIP]],"No","Yes"))</f>
        <v>No</v>
      </c>
      <c r="X301" s="3" t="str">
        <f>IF(Veg_Table[[#This Row],[EVM_LAST_EDITED_Day]]=Veg_Table[[#This Row],[Created_Day]],"New","Old")</f>
        <v>Old</v>
      </c>
      <c r="Y301" s="1">
        <f>IFERROR(IF(FIND("delete",LOWER(Veg_Table[[#This Row],[PI_COMMENTS]]))&gt;=1,1,0),0)</f>
        <v>0</v>
      </c>
      <c r="Z301" s="1" t="str">
        <f>_xlfn.IFNA(IF(Veg_Table[[#This Row],[EVM_LAST_EDITOR]]="","Yes",VLOOKUP(Veg_Table[[#This Row],[EVM_LAST_EDITOR]],Roster_Table[#All],15,FALSE)),"Yes")</f>
        <v>No</v>
      </c>
      <c r="AA30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01" s="1" t="str">
        <f>_xlfn.IFNA(VLOOKUP(Veg_Table[[#This Row],[EVM_LAST_EDITOR]],Roster_Table[#All],3,FALSE),"zAWRR Not in Roster")</f>
        <v>Thomas</v>
      </c>
      <c r="AC301" s="1" t="str">
        <f>_xlfn.IFNA(VLOOKUP(Veg_Table[[#This Row],[EVM_LAST_EDITOR]],Roster_Table[#All],2,FALSE),"zAWRR Not in Roster")</f>
        <v>James</v>
      </c>
      <c r="AD301" s="1" t="str">
        <f>IF(_xlfn.CONCAT(Veg_Table[[#This Row],[First_Name]]," ",Veg_Table[[#This Row],[Last_Name]])="zAWRR Not in Roster zAWRR Not in Roster","zAWRR Not in Roster",_xlfn.CONCAT(Veg_Table[[#This Row],[First_Name]]," ",Veg_Table[[#This Row],[Last_Name]]))</f>
        <v>Thomas James</v>
      </c>
      <c r="AE301">
        <v>1781372</v>
      </c>
      <c r="AF301" t="s">
        <v>3659</v>
      </c>
      <c r="AG301" t="s">
        <v>30</v>
      </c>
      <c r="AH301" t="s">
        <v>2081</v>
      </c>
      <c r="AI301" t="s">
        <v>2272</v>
      </c>
      <c r="AJ301" t="s">
        <v>820</v>
      </c>
      <c r="AK301" t="s">
        <v>28</v>
      </c>
      <c r="AL301" t="s">
        <v>372</v>
      </c>
      <c r="AM301" t="s">
        <v>40</v>
      </c>
      <c r="AN301" t="s">
        <v>25</v>
      </c>
      <c r="AO301" t="s">
        <v>25</v>
      </c>
      <c r="AP301">
        <v>9</v>
      </c>
      <c r="AQ301">
        <v>30</v>
      </c>
      <c r="AR301" t="s">
        <v>28</v>
      </c>
      <c r="AS301" t="s">
        <v>55</v>
      </c>
      <c r="AT301" t="s">
        <v>522</v>
      </c>
      <c r="AU301" t="s">
        <v>25</v>
      </c>
      <c r="AV301" t="s">
        <v>28</v>
      </c>
      <c r="AW301" t="s">
        <v>3660</v>
      </c>
      <c r="AX301" t="s">
        <v>825</v>
      </c>
      <c r="AY301" t="s">
        <v>825</v>
      </c>
      <c r="AZ301">
        <v>5807646</v>
      </c>
      <c r="BA301" t="s">
        <v>55</v>
      </c>
      <c r="BB301" s="4">
        <v>43964.599287673613</v>
      </c>
      <c r="BC301" t="s">
        <v>837</v>
      </c>
      <c r="BD301" t="s">
        <v>29</v>
      </c>
      <c r="BF301" t="s">
        <v>28</v>
      </c>
      <c r="BG301" t="s">
        <v>28</v>
      </c>
      <c r="BH301" t="s">
        <v>28</v>
      </c>
      <c r="BI301" s="3"/>
      <c r="BJ301" t="s">
        <v>4126</v>
      </c>
      <c r="BK301" s="30" t="s">
        <v>694</v>
      </c>
      <c r="BL301" s="3">
        <v>43964.599437326389</v>
      </c>
      <c r="BM301" t="s">
        <v>31</v>
      </c>
      <c r="BN301" t="s">
        <v>32</v>
      </c>
      <c r="BO301" t="s">
        <v>2083</v>
      </c>
      <c r="BP301" t="s">
        <v>2084</v>
      </c>
      <c r="BQ301" t="s">
        <v>826</v>
      </c>
      <c r="BR301" t="s">
        <v>28</v>
      </c>
      <c r="BS301" t="s">
        <v>28</v>
      </c>
      <c r="BT301" t="s">
        <v>473</v>
      </c>
      <c r="BU301" s="3">
        <v>43887.417326388888</v>
      </c>
      <c r="BV301" t="s">
        <v>803</v>
      </c>
      <c r="BW301" s="3">
        <v>43964.648245671298</v>
      </c>
      <c r="BX301" t="s">
        <v>3661</v>
      </c>
      <c r="CG301"/>
      <c r="CH301"/>
      <c r="CI301"/>
      <c r="CY301"/>
      <c r="DA301"/>
      <c r="DE301"/>
      <c r="DF301"/>
    </row>
    <row r="302" spans="1:110" x14ac:dyDescent="0.25">
      <c r="A302" s="1">
        <f>IF(Veg_Table[[#This Row],[VP_STATUS]]="Hold",0,IF(OR(AND(Veg_Table[[#This Row],[PRESCRIP]]="NW_No Work",Veg_Table[[#This Row],[VP_STATUS]]&lt;&gt;"No Work Required Under EVM"),AND(Veg_Table[[#This Row],[VP_STATUS]]="No Work Required Under EVM",Veg_Table[[#This Row],[PRESCRIP]]&lt;&gt;"NW_No Work")),1,0))</f>
        <v>0</v>
      </c>
      <c r="B302" s="1">
        <f>IF(Veg_Table[[#This Row],[SPECIES]]="",1,0)</f>
        <v>0</v>
      </c>
      <c r="C302" s="1">
        <f>IF(Veg_Table[[#This Row],[DIAMETER]]="",1,0)</f>
        <v>0</v>
      </c>
      <c r="D302" s="1">
        <f>IF(Veg_Table[[#This Row],[HEIGHT]]="",1,0)</f>
        <v>0</v>
      </c>
      <c r="E30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02" s="1">
        <f>IF(AND(Veg_Table[[#This Row],[TAT_RESULT]]="ABATE",Veg_Table[[#This Row],[PRESCRIP]]="NW_No Work"),1,0)</f>
        <v>0</v>
      </c>
      <c r="G302" s="1">
        <f>IF(OR(Veg_Table[[#This Row],[Prescription R-Scale]]="NA",Veg_Table[[#This Row],[Diameter R-Scale]]="NA"),0,IF(Veg_Table[[#This Row],[Diameter R-Scale]]&lt;&gt;Veg_Table[[#This Row],[Prescription R-Scale]],1,0))</f>
        <v>0</v>
      </c>
      <c r="H302" s="1">
        <f>IF(OR(AND(Veg_Table[[#This Row],[PRESCRIP]]="BC_Br Rmv", Veg_Table[[#This Row],[WOOD_MAN]]&lt;&gt;"Not Needed"),AND(Veg_Table[[#This Row],[PRESCRIP]]="BCS_Br Rmv+Trt", Veg_Table[[#This Row],[WOOD_MAN]]&lt;&gt;"Not Needed")),1,0)</f>
        <v>0</v>
      </c>
      <c r="I302" s="1">
        <f ca="1">IF(AND(Veg_Table[[#This Row],[Prescription_Changed]]="Yes",Veg_Table[[#This Row],[TAT_RESULT]]=""),1,0)</f>
        <v>0</v>
      </c>
      <c r="J302" s="1">
        <f ca="1">SUM(Veg_Table[[#This Row],[Prescription and Status do not match]:[Prescription_Edited_And_TAT_Is_Blank]])</f>
        <v>1</v>
      </c>
      <c r="K302" s="1">
        <f ca="1">IF(Veg_Table[[#This Row],[Sum of Errors]]&gt;0,1,0)</f>
        <v>1</v>
      </c>
      <c r="L302" s="1">
        <f>1</f>
        <v>1</v>
      </c>
      <c r="M30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302" s="1">
        <f>IF(OR(MID(Veg_Table[[#This Row],[PRESCRIP]],2,1)="1",MID(Veg_Table[[#This Row],[PRESCRIP]],2,1)="2",MID(Veg_Table[[#This Row],[PRESCRIP]],2,1)="3",MID(Veg_Table[[#This Row],[PRESCRIP]],2,1)="4"),_xlfn.NUMBERVALUE(MID(Veg_Table[[#This Row],[PRESCRIP]],2,1)),"NA")</f>
        <v>2</v>
      </c>
      <c r="O302" s="1">
        <f>WEEKNUM(Veg_Table[[#This Row],[EVM_LAST_EDITED_Day]],2)</f>
        <v>20</v>
      </c>
      <c r="P302" s="25">
        <f>IFERROR(DATE(YEAR(Veg_Table[[#This Row],[EVM_LAST_EDITED2]]),MONTH(Veg_Table[[#This Row],[EVM_LAST_EDITED2]]),DAY(Veg_Table[[#This Row],[EVM_LAST_EDITED2]])),DATE(2019,1,1))</f>
        <v>43964</v>
      </c>
      <c r="Q302" s="3">
        <f>VALUE(SUBSTITUTE(Veg_Table[[#This Row],[EVM_LAST_EDITED]],",",""))</f>
        <v>43964.600613425901</v>
      </c>
      <c r="R302" s="1" t="str">
        <f>_xlfn.IFNA(IF(Veg_Table[[#This Row],[EVM_LAST_EDITOR]]="","zBlank EVM Last Editor",VLOOKUP(Veg_Table[[#This Row],[EVM_LAST_EDITOR]],Roster_Table[#All],4,FALSE)),"zAWRR Not in Roster")</f>
        <v>FCO</v>
      </c>
      <c r="S302" s="1" t="str">
        <f>_xlfn.IFNA(IF(Veg_Table[[#This Row],[EVM_LAST_EDITOR]]="","zBlank EVM Last Editor",VLOOKUP(Veg_Table[[#This Row],[EVM_LAST_EDITOR]],Roster_Table[#All],16,FALSE)),"zCompany_AWRR not in Roster")</f>
        <v>FCO_Forester’s Co-op</v>
      </c>
      <c r="T302" s="2">
        <f>IFERROR(DATE(YEAR(Veg_Table[[#This Row],[Created2]]),MONTH(Veg_Table[[#This Row],[Created2]]),DAY(Veg_Table[[#This Row],[Created2]])),DATE(2019,1,1))</f>
        <v>43753</v>
      </c>
      <c r="U302" s="3">
        <f>VALUE(SUBSTITUTE(Veg_Table[[#This Row],[Created]],",",""))</f>
        <v>43753.730208333298</v>
      </c>
      <c r="V302" s="3" t="str">
        <f ca="1">IFERROR(_xlfn.IFNA(CELL("contents",INDIRECT(_xlfn.CONCAT("Veg_Table_Production_Data!",ADDRESS(MATCH(_xlfn.MAXIFS(#REF!,#REF!,"="&amp;Veg_Table[[#This Row],[AUTO_ID]],#REF!,"&lt;"&amp;Veg_Table[[#This Row],[EVM_LAST_EDITED_Day]]),#REF!,0),COLUMN(#REF!),4,1,)))),""),"")</f>
        <v/>
      </c>
      <c r="W302" s="3" t="str">
        <f ca="1">IF(Veg_Table[[#This Row],[Previous_Prescription]]="","No",IF(Veg_Table[[#This Row],[Previous_Prescription]]=Veg_Table[[#This Row],[PRESCRIP]],"No","Yes"))</f>
        <v>No</v>
      </c>
      <c r="X302" s="3" t="str">
        <f>IF(Veg_Table[[#This Row],[EVM_LAST_EDITED_Day]]=Veg_Table[[#This Row],[Created_Day]],"New","Old")</f>
        <v>Old</v>
      </c>
      <c r="Y302" s="1">
        <f>IFERROR(IF(FIND("delete",LOWER(Veg_Table[[#This Row],[PI_COMMENTS]]))&gt;=1,1,0),0)</f>
        <v>0</v>
      </c>
      <c r="Z302" s="1" t="str">
        <f>_xlfn.IFNA(IF(Veg_Table[[#This Row],[EVM_LAST_EDITOR]]="","Yes",VLOOKUP(Veg_Table[[#This Row],[EVM_LAST_EDITOR]],Roster_Table[#All],15,FALSE)),"Yes")</f>
        <v>Yes</v>
      </c>
      <c r="AA30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02" s="1" t="str">
        <f>_xlfn.IFNA(VLOOKUP(Veg_Table[[#This Row],[EVM_LAST_EDITOR]],Roster_Table[#All],3,FALSE),"zAWRR Not in Roster")</f>
        <v>Sierra</v>
      </c>
      <c r="AC302" s="1" t="str">
        <f>_xlfn.IFNA(VLOOKUP(Veg_Table[[#This Row],[EVM_LAST_EDITOR]],Roster_Table[#All],2,FALSE),"zAWRR Not in Roster")</f>
        <v>Monroe</v>
      </c>
      <c r="AD302" s="1" t="str">
        <f>IF(_xlfn.CONCAT(Veg_Table[[#This Row],[First_Name]]," ",Veg_Table[[#This Row],[Last_Name]])="zAWRR Not in Roster zAWRR Not in Roster","zAWRR Not in Roster",_xlfn.CONCAT(Veg_Table[[#This Row],[First_Name]]," ",Veg_Table[[#This Row],[Last_Name]]))</f>
        <v>Sierra Monroe</v>
      </c>
      <c r="AE302">
        <v>1767680</v>
      </c>
      <c r="AF302" t="s">
        <v>5042</v>
      </c>
      <c r="AG302" t="s">
        <v>30</v>
      </c>
      <c r="AH302" t="s">
        <v>5015</v>
      </c>
      <c r="AI302" t="s">
        <v>5016</v>
      </c>
      <c r="AJ302" t="s">
        <v>36</v>
      </c>
      <c r="AL302" t="s">
        <v>830</v>
      </c>
      <c r="AM302" t="s">
        <v>875</v>
      </c>
      <c r="AN302" t="s">
        <v>25</v>
      </c>
      <c r="AO302" t="s">
        <v>25</v>
      </c>
      <c r="AP302">
        <v>15</v>
      </c>
      <c r="AQ302">
        <v>35</v>
      </c>
      <c r="AS302" t="s">
        <v>42</v>
      </c>
      <c r="AT302" t="s">
        <v>522</v>
      </c>
      <c r="AU302" t="s">
        <v>25</v>
      </c>
      <c r="AW302" t="s">
        <v>5043</v>
      </c>
      <c r="AZ302"/>
      <c r="BB302" s="4"/>
      <c r="BD302" t="s">
        <v>29</v>
      </c>
      <c r="BI302" s="3"/>
      <c r="BJ302" t="s">
        <v>3341</v>
      </c>
      <c r="BK302" s="30" t="s">
        <v>518</v>
      </c>
      <c r="BL302" s="3">
        <v>43964.600613425922</v>
      </c>
      <c r="BM302" t="s">
        <v>31</v>
      </c>
      <c r="BN302" t="s">
        <v>32</v>
      </c>
      <c r="BO302" t="s">
        <v>5019</v>
      </c>
      <c r="BP302" t="s">
        <v>5020</v>
      </c>
      <c r="BQ302" t="s">
        <v>826</v>
      </c>
      <c r="BR302" t="s">
        <v>28</v>
      </c>
      <c r="BS302" t="s">
        <v>28</v>
      </c>
      <c r="BT302" t="s">
        <v>1023</v>
      </c>
      <c r="BU302" s="3">
        <v>43753.730208333334</v>
      </c>
      <c r="BV302" t="s">
        <v>803</v>
      </c>
      <c r="BW302" s="3">
        <v>43964.648442708334</v>
      </c>
      <c r="BX302" t="s">
        <v>5044</v>
      </c>
      <c r="CG302"/>
      <c r="CH302"/>
      <c r="CI302"/>
      <c r="CY302"/>
      <c r="DA302"/>
      <c r="DE302"/>
      <c r="DF302"/>
    </row>
    <row r="303" spans="1:110" x14ac:dyDescent="0.25">
      <c r="A303" s="1">
        <f>IF(Veg_Table[[#This Row],[VP_STATUS]]="Hold",0,IF(OR(AND(Veg_Table[[#This Row],[PRESCRIP]]="NW_No Work",Veg_Table[[#This Row],[VP_STATUS]]&lt;&gt;"No Work Required Under EVM"),AND(Veg_Table[[#This Row],[VP_STATUS]]="No Work Required Under EVM",Veg_Table[[#This Row],[PRESCRIP]]&lt;&gt;"NW_No Work")),1,0))</f>
        <v>0</v>
      </c>
      <c r="B303" s="1">
        <f>IF(Veg_Table[[#This Row],[SPECIES]]="",1,0)</f>
        <v>0</v>
      </c>
      <c r="C303" s="1">
        <f>IF(Veg_Table[[#This Row],[DIAMETER]]="",1,0)</f>
        <v>0</v>
      </c>
      <c r="D303" s="1">
        <f>IF(Veg_Table[[#This Row],[HEIGHT]]="",1,0)</f>
        <v>0</v>
      </c>
      <c r="E30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03" s="1">
        <f>IF(AND(Veg_Table[[#This Row],[TAT_RESULT]]="ABATE",Veg_Table[[#This Row],[PRESCRIP]]="NW_No Work"),1,0)</f>
        <v>0</v>
      </c>
      <c r="G303" s="1">
        <f>IF(OR(Veg_Table[[#This Row],[Prescription R-Scale]]="NA",Veg_Table[[#This Row],[Diameter R-Scale]]="NA"),0,IF(Veg_Table[[#This Row],[Diameter R-Scale]]&lt;&gt;Veg_Table[[#This Row],[Prescription R-Scale]],1,0))</f>
        <v>0</v>
      </c>
      <c r="H303" s="1">
        <f>IF(OR(AND(Veg_Table[[#This Row],[PRESCRIP]]="BC_Br Rmv", Veg_Table[[#This Row],[WOOD_MAN]]&lt;&gt;"Not Needed"),AND(Veg_Table[[#This Row],[PRESCRIP]]="BCS_Br Rmv+Trt", Veg_Table[[#This Row],[WOOD_MAN]]&lt;&gt;"Not Needed")),1,0)</f>
        <v>0</v>
      </c>
      <c r="I303" s="1">
        <f ca="1">IF(AND(Veg_Table[[#This Row],[Prescription_Changed]]="Yes",Veg_Table[[#This Row],[TAT_RESULT]]=""),1,0)</f>
        <v>0</v>
      </c>
      <c r="J303" s="1">
        <f ca="1">SUM(Veg_Table[[#This Row],[Prescription and Status do not match]:[Prescription_Edited_And_TAT_Is_Blank]])</f>
        <v>1</v>
      </c>
      <c r="K303" s="1">
        <f ca="1">IF(Veg_Table[[#This Row],[Sum of Errors]]&gt;0,1,0)</f>
        <v>1</v>
      </c>
      <c r="L303" s="1">
        <f>1</f>
        <v>1</v>
      </c>
      <c r="M30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303" s="1">
        <f>IF(OR(MID(Veg_Table[[#This Row],[PRESCRIP]],2,1)="1",MID(Veg_Table[[#This Row],[PRESCRIP]],2,1)="2",MID(Veg_Table[[#This Row],[PRESCRIP]],2,1)="3",MID(Veg_Table[[#This Row],[PRESCRIP]],2,1)="4"),_xlfn.NUMBERVALUE(MID(Veg_Table[[#This Row],[PRESCRIP]],2,1)),"NA")</f>
        <v>4</v>
      </c>
      <c r="O303" s="1">
        <f>WEEKNUM(Veg_Table[[#This Row],[EVM_LAST_EDITED_Day]],2)</f>
        <v>20</v>
      </c>
      <c r="P303" s="25">
        <f>IFERROR(DATE(YEAR(Veg_Table[[#This Row],[EVM_LAST_EDITED2]]),MONTH(Veg_Table[[#This Row],[EVM_LAST_EDITED2]]),DAY(Veg_Table[[#This Row],[EVM_LAST_EDITED2]])),DATE(2019,1,1))</f>
        <v>43964</v>
      </c>
      <c r="Q303" s="3">
        <f>VALUE(SUBSTITUTE(Veg_Table[[#This Row],[EVM_LAST_EDITED]],",",""))</f>
        <v>43964.600613425901</v>
      </c>
      <c r="R303" s="1" t="str">
        <f>_xlfn.IFNA(IF(Veg_Table[[#This Row],[EVM_LAST_EDITOR]]="","zBlank EVM Last Editor",VLOOKUP(Veg_Table[[#This Row],[EVM_LAST_EDITOR]],Roster_Table[#All],4,FALSE)),"zAWRR Not in Roster")</f>
        <v>FCO</v>
      </c>
      <c r="S303" s="1" t="str">
        <f>_xlfn.IFNA(IF(Veg_Table[[#This Row],[EVM_LAST_EDITOR]]="","zBlank EVM Last Editor",VLOOKUP(Veg_Table[[#This Row],[EVM_LAST_EDITOR]],Roster_Table[#All],16,FALSE)),"zCompany_AWRR not in Roster")</f>
        <v>FCO_Forester’s Co-op</v>
      </c>
      <c r="T303" s="2">
        <f>IFERROR(DATE(YEAR(Veg_Table[[#This Row],[Created2]]),MONTH(Veg_Table[[#This Row],[Created2]]),DAY(Veg_Table[[#This Row],[Created2]])),DATE(2019,1,1))</f>
        <v>43759</v>
      </c>
      <c r="U303" s="3">
        <f>VALUE(SUBSTITUTE(Veg_Table[[#This Row],[Created]],",",""))</f>
        <v>43759.503634259301</v>
      </c>
      <c r="V303" s="3" t="str">
        <f ca="1">IFERROR(_xlfn.IFNA(CELL("contents",INDIRECT(_xlfn.CONCAT("Veg_Table_Production_Data!",ADDRESS(MATCH(_xlfn.MAXIFS(#REF!,#REF!,"="&amp;Veg_Table[[#This Row],[AUTO_ID]],#REF!,"&lt;"&amp;Veg_Table[[#This Row],[EVM_LAST_EDITED_Day]]),#REF!,0),COLUMN(#REF!),4,1,)))),""),"")</f>
        <v/>
      </c>
      <c r="W303" s="3" t="str">
        <f ca="1">IF(Veg_Table[[#This Row],[Previous_Prescription]]="","No",IF(Veg_Table[[#This Row],[Previous_Prescription]]=Veg_Table[[#This Row],[PRESCRIP]],"No","Yes"))</f>
        <v>No</v>
      </c>
      <c r="X303" s="3" t="str">
        <f>IF(Veg_Table[[#This Row],[EVM_LAST_EDITED_Day]]=Veg_Table[[#This Row],[Created_Day]],"New","Old")</f>
        <v>Old</v>
      </c>
      <c r="Y303" s="1">
        <f>IFERROR(IF(FIND("delete",LOWER(Veg_Table[[#This Row],[PI_COMMENTS]]))&gt;=1,1,0),0)</f>
        <v>0</v>
      </c>
      <c r="Z303" s="1" t="str">
        <f>_xlfn.IFNA(IF(Veg_Table[[#This Row],[EVM_LAST_EDITOR]]="","Yes",VLOOKUP(Veg_Table[[#This Row],[EVM_LAST_EDITOR]],Roster_Table[#All],15,FALSE)),"Yes")</f>
        <v>Yes</v>
      </c>
      <c r="AA30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03" s="1" t="str">
        <f>_xlfn.IFNA(VLOOKUP(Veg_Table[[#This Row],[EVM_LAST_EDITOR]],Roster_Table[#All],3,FALSE),"zAWRR Not in Roster")</f>
        <v>Sierra</v>
      </c>
      <c r="AC303" s="1" t="str">
        <f>_xlfn.IFNA(VLOOKUP(Veg_Table[[#This Row],[EVM_LAST_EDITOR]],Roster_Table[#All],2,FALSE),"zAWRR Not in Roster")</f>
        <v>Monroe</v>
      </c>
      <c r="AD303" s="1" t="str">
        <f>IF(_xlfn.CONCAT(Veg_Table[[#This Row],[First_Name]]," ",Veg_Table[[#This Row],[Last_Name]])="zAWRR Not in Roster zAWRR Not in Roster","zAWRR Not in Roster",_xlfn.CONCAT(Veg_Table[[#This Row],[First_Name]]," ",Veg_Table[[#This Row],[Last_Name]]))</f>
        <v>Sierra Monroe</v>
      </c>
      <c r="AE303">
        <v>1768613</v>
      </c>
      <c r="AF303" t="s">
        <v>5045</v>
      </c>
      <c r="AG303" t="s">
        <v>30</v>
      </c>
      <c r="AH303" t="s">
        <v>5015</v>
      </c>
      <c r="AI303" t="s">
        <v>5016</v>
      </c>
      <c r="AJ303" t="s">
        <v>36</v>
      </c>
      <c r="AL303" t="s">
        <v>37</v>
      </c>
      <c r="AM303" t="s">
        <v>40</v>
      </c>
      <c r="AN303" t="s">
        <v>25</v>
      </c>
      <c r="AO303" t="s">
        <v>25</v>
      </c>
      <c r="AP303">
        <v>36</v>
      </c>
      <c r="AQ303">
        <v>57</v>
      </c>
      <c r="AS303" t="s">
        <v>57</v>
      </c>
      <c r="AT303" t="s">
        <v>522</v>
      </c>
      <c r="AU303" t="s">
        <v>25</v>
      </c>
      <c r="AW303" t="s">
        <v>5046</v>
      </c>
      <c r="AZ303"/>
      <c r="BB303" s="4"/>
      <c r="BD303" t="s">
        <v>29</v>
      </c>
      <c r="BI303" s="3"/>
      <c r="BJ303" t="s">
        <v>3341</v>
      </c>
      <c r="BK303" s="30" t="s">
        <v>518</v>
      </c>
      <c r="BL303" s="3">
        <v>43964.600613425922</v>
      </c>
      <c r="BM303" t="s">
        <v>31</v>
      </c>
      <c r="BN303" t="s">
        <v>32</v>
      </c>
      <c r="BO303" t="s">
        <v>5019</v>
      </c>
      <c r="BP303" t="s">
        <v>5020</v>
      </c>
      <c r="BQ303" t="s">
        <v>826</v>
      </c>
      <c r="BR303" t="s">
        <v>28</v>
      </c>
      <c r="BS303" t="s">
        <v>28</v>
      </c>
      <c r="BT303" t="s">
        <v>44</v>
      </c>
      <c r="BU303" s="3">
        <v>43759.503634259258</v>
      </c>
      <c r="BV303" t="s">
        <v>803</v>
      </c>
      <c r="BW303" s="3">
        <v>43964.648442708334</v>
      </c>
      <c r="BX303" t="s">
        <v>5047</v>
      </c>
      <c r="CG303"/>
      <c r="CH303"/>
      <c r="CI303"/>
      <c r="CY303"/>
      <c r="DA303"/>
      <c r="DE303"/>
      <c r="DF303"/>
    </row>
    <row r="304" spans="1:110" x14ac:dyDescent="0.25">
      <c r="A304" s="1">
        <f>IF(Veg_Table[[#This Row],[VP_STATUS]]="Hold",0,IF(OR(AND(Veg_Table[[#This Row],[PRESCRIP]]="NW_No Work",Veg_Table[[#This Row],[VP_STATUS]]&lt;&gt;"No Work Required Under EVM"),AND(Veg_Table[[#This Row],[VP_STATUS]]="No Work Required Under EVM",Veg_Table[[#This Row],[PRESCRIP]]&lt;&gt;"NW_No Work")),1,0))</f>
        <v>0</v>
      </c>
      <c r="B304" s="1">
        <f>IF(Veg_Table[[#This Row],[SPECIES]]="",1,0)</f>
        <v>0</v>
      </c>
      <c r="C304" s="1">
        <f>IF(Veg_Table[[#This Row],[DIAMETER]]="",1,0)</f>
        <v>0</v>
      </c>
      <c r="D304" s="1">
        <f>IF(Veg_Table[[#This Row],[HEIGHT]]="",1,0)</f>
        <v>0</v>
      </c>
      <c r="E30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04" s="1">
        <f>IF(AND(Veg_Table[[#This Row],[TAT_RESULT]]="ABATE",Veg_Table[[#This Row],[PRESCRIP]]="NW_No Work"),1,0)</f>
        <v>0</v>
      </c>
      <c r="G304" s="1">
        <f>IF(OR(Veg_Table[[#This Row],[Prescription R-Scale]]="NA",Veg_Table[[#This Row],[Diameter R-Scale]]="NA"),0,IF(Veg_Table[[#This Row],[Diameter R-Scale]]&lt;&gt;Veg_Table[[#This Row],[Prescription R-Scale]],1,0))</f>
        <v>0</v>
      </c>
      <c r="H304" s="1">
        <f>IF(OR(AND(Veg_Table[[#This Row],[PRESCRIP]]="BC_Br Rmv", Veg_Table[[#This Row],[WOOD_MAN]]&lt;&gt;"Not Needed"),AND(Veg_Table[[#This Row],[PRESCRIP]]="BCS_Br Rmv+Trt", Veg_Table[[#This Row],[WOOD_MAN]]&lt;&gt;"Not Needed")),1,0)</f>
        <v>0</v>
      </c>
      <c r="I304" s="1">
        <f ca="1">IF(AND(Veg_Table[[#This Row],[Prescription_Changed]]="Yes",Veg_Table[[#This Row],[TAT_RESULT]]=""),1,0)</f>
        <v>0</v>
      </c>
      <c r="J304" s="1">
        <f ca="1">SUM(Veg_Table[[#This Row],[Prescription and Status do not match]:[Prescription_Edited_And_TAT_Is_Blank]])</f>
        <v>1</v>
      </c>
      <c r="K304" s="1">
        <f ca="1">IF(Veg_Table[[#This Row],[Sum of Errors]]&gt;0,1,0)</f>
        <v>1</v>
      </c>
      <c r="L304" s="1">
        <f>1</f>
        <v>1</v>
      </c>
      <c r="M30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304" s="1" t="str">
        <f>IF(OR(MID(Veg_Table[[#This Row],[PRESCRIP]],2,1)="1",MID(Veg_Table[[#This Row],[PRESCRIP]],2,1)="2",MID(Veg_Table[[#This Row],[PRESCRIP]],2,1)="3",MID(Veg_Table[[#This Row],[PRESCRIP]],2,1)="4"),_xlfn.NUMBERVALUE(MID(Veg_Table[[#This Row],[PRESCRIP]],2,1)),"NA")</f>
        <v>NA</v>
      </c>
      <c r="O304" s="1">
        <f>WEEKNUM(Veg_Table[[#This Row],[EVM_LAST_EDITED_Day]],2)</f>
        <v>20</v>
      </c>
      <c r="P304" s="25">
        <f>IFERROR(DATE(YEAR(Veg_Table[[#This Row],[EVM_LAST_EDITED2]]),MONTH(Veg_Table[[#This Row],[EVM_LAST_EDITED2]]),DAY(Veg_Table[[#This Row],[EVM_LAST_EDITED2]])),DATE(2019,1,1))</f>
        <v>43964</v>
      </c>
      <c r="Q304" s="3">
        <f>VALUE(SUBSTITUTE(Veg_Table[[#This Row],[EVM_LAST_EDITED]],",",""))</f>
        <v>43964.601030092599</v>
      </c>
      <c r="R304" s="1" t="str">
        <f>_xlfn.IFNA(IF(Veg_Table[[#This Row],[EVM_LAST_EDITOR]]="","zBlank EVM Last Editor",VLOOKUP(Veg_Table[[#This Row],[EVM_LAST_EDITOR]],Roster_Table[#All],4,FALSE)),"zAWRR Not in Roster")</f>
        <v>FCO</v>
      </c>
      <c r="S304" s="1" t="str">
        <f>_xlfn.IFNA(IF(Veg_Table[[#This Row],[EVM_LAST_EDITOR]]="","zBlank EVM Last Editor",VLOOKUP(Veg_Table[[#This Row],[EVM_LAST_EDITOR]],Roster_Table[#All],16,FALSE)),"zCompany_AWRR not in Roster")</f>
        <v>FCO_Forester’s Co-op</v>
      </c>
      <c r="T304" s="2">
        <f>IFERROR(DATE(YEAR(Veg_Table[[#This Row],[Created2]]),MONTH(Veg_Table[[#This Row],[Created2]]),DAY(Veg_Table[[#This Row],[Created2]])),DATE(2019,1,1))</f>
        <v>43879</v>
      </c>
      <c r="U304" s="3">
        <f>VALUE(SUBSTITUTE(Veg_Table[[#This Row],[Created]],",",""))</f>
        <v>43879.487893518497</v>
      </c>
      <c r="V304" s="3" t="str">
        <f ca="1">IFERROR(_xlfn.IFNA(CELL("contents",INDIRECT(_xlfn.CONCAT("Veg_Table_Production_Data!",ADDRESS(MATCH(_xlfn.MAXIFS(#REF!,#REF!,"="&amp;Veg_Table[[#This Row],[AUTO_ID]],#REF!,"&lt;"&amp;Veg_Table[[#This Row],[EVM_LAST_EDITED_Day]]),#REF!,0),COLUMN(#REF!),4,1,)))),""),"")</f>
        <v/>
      </c>
      <c r="W304" s="3" t="str">
        <f ca="1">IF(Veg_Table[[#This Row],[Previous_Prescription]]="","No",IF(Veg_Table[[#This Row],[Previous_Prescription]]=Veg_Table[[#This Row],[PRESCRIP]],"No","Yes"))</f>
        <v>No</v>
      </c>
      <c r="X304" s="3" t="str">
        <f>IF(Veg_Table[[#This Row],[EVM_LAST_EDITED_Day]]=Veg_Table[[#This Row],[Created_Day]],"New","Old")</f>
        <v>Old</v>
      </c>
      <c r="Y304" s="1">
        <f>IFERROR(IF(FIND("delete",LOWER(Veg_Table[[#This Row],[PI_COMMENTS]]))&gt;=1,1,0),0)</f>
        <v>0</v>
      </c>
      <c r="Z304" s="1" t="str">
        <f>_xlfn.IFNA(IF(Veg_Table[[#This Row],[EVM_LAST_EDITOR]]="","Yes",VLOOKUP(Veg_Table[[#This Row],[EVM_LAST_EDITOR]],Roster_Table[#All],15,FALSE)),"Yes")</f>
        <v>Yes</v>
      </c>
      <c r="AA30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04" s="1" t="str">
        <f>_xlfn.IFNA(VLOOKUP(Veg_Table[[#This Row],[EVM_LAST_EDITOR]],Roster_Table[#All],3,FALSE),"zAWRR Not in Roster")</f>
        <v>Sierra</v>
      </c>
      <c r="AC304" s="1" t="str">
        <f>_xlfn.IFNA(VLOOKUP(Veg_Table[[#This Row],[EVM_LAST_EDITOR]],Roster_Table[#All],2,FALSE),"zAWRR Not in Roster")</f>
        <v>Monroe</v>
      </c>
      <c r="AD304" s="1" t="str">
        <f>IF(_xlfn.CONCAT(Veg_Table[[#This Row],[First_Name]]," ",Veg_Table[[#This Row],[Last_Name]])="zAWRR Not in Roster zAWRR Not in Roster","zAWRR Not in Roster",_xlfn.CONCAT(Veg_Table[[#This Row],[First_Name]]," ",Veg_Table[[#This Row],[Last_Name]]))</f>
        <v>Sierra Monroe</v>
      </c>
      <c r="AE304">
        <v>1779535</v>
      </c>
      <c r="AF304" t="s">
        <v>5025</v>
      </c>
      <c r="AG304" t="s">
        <v>30</v>
      </c>
      <c r="AH304" t="s">
        <v>5015</v>
      </c>
      <c r="AI304" t="s">
        <v>5026</v>
      </c>
      <c r="AJ304" t="s">
        <v>36</v>
      </c>
      <c r="AL304" t="s">
        <v>22</v>
      </c>
      <c r="AM304" t="s">
        <v>529</v>
      </c>
      <c r="AN304" t="s">
        <v>25</v>
      </c>
      <c r="AO304" t="s">
        <v>25</v>
      </c>
      <c r="AP304">
        <v>7</v>
      </c>
      <c r="AQ304">
        <v>36</v>
      </c>
      <c r="AS304" t="s">
        <v>872</v>
      </c>
      <c r="AT304" t="s">
        <v>515</v>
      </c>
      <c r="AU304" t="s">
        <v>25</v>
      </c>
      <c r="AW304" t="s">
        <v>5027</v>
      </c>
      <c r="AZ304"/>
      <c r="BB304" s="4"/>
      <c r="BD304" t="s">
        <v>29</v>
      </c>
      <c r="BI304" s="3"/>
      <c r="BJ304" t="s">
        <v>417</v>
      </c>
      <c r="BK304" s="30" t="s">
        <v>518</v>
      </c>
      <c r="BL304" s="3">
        <v>43964.601030092592</v>
      </c>
      <c r="BM304" t="s">
        <v>31</v>
      </c>
      <c r="BN304" t="s">
        <v>32</v>
      </c>
      <c r="BO304" t="s">
        <v>5019</v>
      </c>
      <c r="BP304" t="s">
        <v>5020</v>
      </c>
      <c r="BQ304" t="s">
        <v>826</v>
      </c>
      <c r="BR304" t="s">
        <v>28</v>
      </c>
      <c r="BS304" t="s">
        <v>28</v>
      </c>
      <c r="BT304" t="s">
        <v>156</v>
      </c>
      <c r="BU304" s="3">
        <v>43879.487893518519</v>
      </c>
      <c r="BV304" t="s">
        <v>803</v>
      </c>
      <c r="BW304" s="3">
        <v>43964.648442708334</v>
      </c>
      <c r="BX304" t="s">
        <v>5028</v>
      </c>
      <c r="CG304"/>
      <c r="CH304"/>
      <c r="CI304"/>
      <c r="CY304"/>
      <c r="DA304"/>
      <c r="DE304"/>
      <c r="DF304"/>
    </row>
    <row r="305" spans="1:110" x14ac:dyDescent="0.25">
      <c r="A305" s="1">
        <f>IF(Veg_Table[[#This Row],[VP_STATUS]]="Hold",0,IF(OR(AND(Veg_Table[[#This Row],[PRESCRIP]]="NW_No Work",Veg_Table[[#This Row],[VP_STATUS]]&lt;&gt;"No Work Required Under EVM"),AND(Veg_Table[[#This Row],[VP_STATUS]]="No Work Required Under EVM",Veg_Table[[#This Row],[PRESCRIP]]&lt;&gt;"NW_No Work")),1,0))</f>
        <v>0</v>
      </c>
      <c r="B305" s="1">
        <f>IF(Veg_Table[[#This Row],[SPECIES]]="",1,0)</f>
        <v>0</v>
      </c>
      <c r="C305" s="1">
        <f>IF(Veg_Table[[#This Row],[DIAMETER]]="",1,0)</f>
        <v>0</v>
      </c>
      <c r="D305" s="1">
        <f>IF(Veg_Table[[#This Row],[HEIGHT]]="",1,0)</f>
        <v>0</v>
      </c>
      <c r="E30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05" s="1">
        <f>IF(AND(Veg_Table[[#This Row],[TAT_RESULT]]="ABATE",Veg_Table[[#This Row],[PRESCRIP]]="NW_No Work"),1,0)</f>
        <v>0</v>
      </c>
      <c r="G305" s="1">
        <f>IF(OR(Veg_Table[[#This Row],[Prescription R-Scale]]="NA",Veg_Table[[#This Row],[Diameter R-Scale]]="NA"),0,IF(Veg_Table[[#This Row],[Diameter R-Scale]]&lt;&gt;Veg_Table[[#This Row],[Prescription R-Scale]],1,0))</f>
        <v>0</v>
      </c>
      <c r="H305" s="1">
        <f>IF(OR(AND(Veg_Table[[#This Row],[PRESCRIP]]="BC_Br Rmv", Veg_Table[[#This Row],[WOOD_MAN]]&lt;&gt;"Not Needed"),AND(Veg_Table[[#This Row],[PRESCRIP]]="BCS_Br Rmv+Trt", Veg_Table[[#This Row],[WOOD_MAN]]&lt;&gt;"Not Needed")),1,0)</f>
        <v>0</v>
      </c>
      <c r="I305" s="1">
        <f ca="1">IF(AND(Veg_Table[[#This Row],[Prescription_Changed]]="Yes",Veg_Table[[#This Row],[TAT_RESULT]]=""),1,0)</f>
        <v>0</v>
      </c>
      <c r="J305" s="1">
        <f ca="1">SUM(Veg_Table[[#This Row],[Prescription and Status do not match]:[Prescription_Edited_And_TAT_Is_Blank]])</f>
        <v>1</v>
      </c>
      <c r="K305" s="1">
        <f ca="1">IF(Veg_Table[[#This Row],[Sum of Errors]]&gt;0,1,0)</f>
        <v>1</v>
      </c>
      <c r="L305" s="1">
        <f>1</f>
        <v>1</v>
      </c>
      <c r="M30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305" s="1">
        <f>IF(OR(MID(Veg_Table[[#This Row],[PRESCRIP]],2,1)="1",MID(Veg_Table[[#This Row],[PRESCRIP]],2,1)="2",MID(Veg_Table[[#This Row],[PRESCRIP]],2,1)="3",MID(Veg_Table[[#This Row],[PRESCRIP]],2,1)="4"),_xlfn.NUMBERVALUE(MID(Veg_Table[[#This Row],[PRESCRIP]],2,1)),"NA")</f>
        <v>1</v>
      </c>
      <c r="O305" s="1">
        <f>WEEKNUM(Veg_Table[[#This Row],[EVM_LAST_EDITED_Day]],2)</f>
        <v>20</v>
      </c>
      <c r="P305" s="25">
        <f>IFERROR(DATE(YEAR(Veg_Table[[#This Row],[EVM_LAST_EDITED2]]),MONTH(Veg_Table[[#This Row],[EVM_LAST_EDITED2]]),DAY(Veg_Table[[#This Row],[EVM_LAST_EDITED2]])),DATE(2019,1,1))</f>
        <v>43964</v>
      </c>
      <c r="Q305" s="3">
        <f>VALUE(SUBSTITUTE(Veg_Table[[#This Row],[EVM_LAST_EDITED]],",",""))</f>
        <v>43964.601030092599</v>
      </c>
      <c r="R305" s="1" t="str">
        <f>_xlfn.IFNA(IF(Veg_Table[[#This Row],[EVM_LAST_EDITOR]]="","zBlank EVM Last Editor",VLOOKUP(Veg_Table[[#This Row],[EVM_LAST_EDITOR]],Roster_Table[#All],4,FALSE)),"zAWRR Not in Roster")</f>
        <v>FCO</v>
      </c>
      <c r="S305" s="1" t="str">
        <f>_xlfn.IFNA(IF(Veg_Table[[#This Row],[EVM_LAST_EDITOR]]="","zBlank EVM Last Editor",VLOOKUP(Veg_Table[[#This Row],[EVM_LAST_EDITOR]],Roster_Table[#All],16,FALSE)),"zCompany_AWRR not in Roster")</f>
        <v>FCO_Forester’s Co-op</v>
      </c>
      <c r="T305" s="2">
        <f>IFERROR(DATE(YEAR(Veg_Table[[#This Row],[Created2]]),MONTH(Veg_Table[[#This Row],[Created2]]),DAY(Veg_Table[[#This Row],[Created2]])),DATE(2019,1,1))</f>
        <v>43753</v>
      </c>
      <c r="U305" s="3">
        <f>VALUE(SUBSTITUTE(Veg_Table[[#This Row],[Created]],",",""))</f>
        <v>43753.726631944402</v>
      </c>
      <c r="V305" s="3" t="str">
        <f ca="1">IFERROR(_xlfn.IFNA(CELL("contents",INDIRECT(_xlfn.CONCAT("Veg_Table_Production_Data!",ADDRESS(MATCH(_xlfn.MAXIFS(#REF!,#REF!,"="&amp;Veg_Table[[#This Row],[AUTO_ID]],#REF!,"&lt;"&amp;Veg_Table[[#This Row],[EVM_LAST_EDITED_Day]]),#REF!,0),COLUMN(#REF!),4,1,)))),""),"")</f>
        <v/>
      </c>
      <c r="W305" s="3" t="str">
        <f ca="1">IF(Veg_Table[[#This Row],[Previous_Prescription]]="","No",IF(Veg_Table[[#This Row],[Previous_Prescription]]=Veg_Table[[#This Row],[PRESCRIP]],"No","Yes"))</f>
        <v>No</v>
      </c>
      <c r="X305" s="3" t="str">
        <f>IF(Veg_Table[[#This Row],[EVM_LAST_EDITED_Day]]=Veg_Table[[#This Row],[Created_Day]],"New","Old")</f>
        <v>Old</v>
      </c>
      <c r="Y305" s="1">
        <f>IFERROR(IF(FIND("delete",LOWER(Veg_Table[[#This Row],[PI_COMMENTS]]))&gt;=1,1,0),0)</f>
        <v>0</v>
      </c>
      <c r="Z305" s="1" t="str">
        <f>_xlfn.IFNA(IF(Veg_Table[[#This Row],[EVM_LAST_EDITOR]]="","Yes",VLOOKUP(Veg_Table[[#This Row],[EVM_LAST_EDITOR]],Roster_Table[#All],15,FALSE)),"Yes")</f>
        <v>Yes</v>
      </c>
      <c r="AA30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05" s="1" t="str">
        <f>_xlfn.IFNA(VLOOKUP(Veg_Table[[#This Row],[EVM_LAST_EDITOR]],Roster_Table[#All],3,FALSE),"zAWRR Not in Roster")</f>
        <v>Sierra</v>
      </c>
      <c r="AC305" s="1" t="str">
        <f>_xlfn.IFNA(VLOOKUP(Veg_Table[[#This Row],[EVM_LAST_EDITOR]],Roster_Table[#All],2,FALSE),"zAWRR Not in Roster")</f>
        <v>Monroe</v>
      </c>
      <c r="AD305" s="1" t="str">
        <f>IF(_xlfn.CONCAT(Veg_Table[[#This Row],[First_Name]]," ",Veg_Table[[#This Row],[Last_Name]])="zAWRR Not in Roster zAWRR Not in Roster","zAWRR Not in Roster",_xlfn.CONCAT(Veg_Table[[#This Row],[First_Name]]," ",Veg_Table[[#This Row],[Last_Name]]))</f>
        <v>Sierra Monroe</v>
      </c>
      <c r="AE305">
        <v>1767678</v>
      </c>
      <c r="AF305" t="s">
        <v>5029</v>
      </c>
      <c r="AG305" t="s">
        <v>30</v>
      </c>
      <c r="AH305" t="s">
        <v>5015</v>
      </c>
      <c r="AI305" t="s">
        <v>5030</v>
      </c>
      <c r="AJ305" t="s">
        <v>36</v>
      </c>
      <c r="AL305" t="s">
        <v>830</v>
      </c>
      <c r="AM305" t="s">
        <v>875</v>
      </c>
      <c r="AN305" t="s">
        <v>25</v>
      </c>
      <c r="AO305" t="s">
        <v>25</v>
      </c>
      <c r="AP305">
        <v>7</v>
      </c>
      <c r="AQ305">
        <v>27</v>
      </c>
      <c r="AS305" t="s">
        <v>45</v>
      </c>
      <c r="AT305" t="s">
        <v>515</v>
      </c>
      <c r="AU305" t="s">
        <v>25</v>
      </c>
      <c r="AW305" t="s">
        <v>5031</v>
      </c>
      <c r="AZ305"/>
      <c r="BB305" s="4"/>
      <c r="BD305" t="s">
        <v>29</v>
      </c>
      <c r="BI305" s="3"/>
      <c r="BJ305" t="s">
        <v>417</v>
      </c>
      <c r="BK305" s="30" t="s">
        <v>518</v>
      </c>
      <c r="BL305" s="3">
        <v>43964.601030092592</v>
      </c>
      <c r="BM305" t="s">
        <v>31</v>
      </c>
      <c r="BN305" t="s">
        <v>32</v>
      </c>
      <c r="BO305" t="s">
        <v>5019</v>
      </c>
      <c r="BP305" t="s">
        <v>5020</v>
      </c>
      <c r="BQ305" t="s">
        <v>826</v>
      </c>
      <c r="BR305" t="s">
        <v>28</v>
      </c>
      <c r="BS305" t="s">
        <v>28</v>
      </c>
      <c r="BT305" t="s">
        <v>1023</v>
      </c>
      <c r="BU305" s="3">
        <v>43753.726631944446</v>
      </c>
      <c r="BV305" t="s">
        <v>803</v>
      </c>
      <c r="BW305" s="3">
        <v>43964.648442708334</v>
      </c>
      <c r="BX305" t="s">
        <v>5032</v>
      </c>
      <c r="CG305"/>
      <c r="CH305"/>
      <c r="CI305"/>
      <c r="CY305"/>
      <c r="DA305"/>
      <c r="DE305"/>
      <c r="DF305"/>
    </row>
    <row r="306" spans="1:110" x14ac:dyDescent="0.25">
      <c r="A306" s="1">
        <f>IF(Veg_Table[[#This Row],[VP_STATUS]]="Hold",0,IF(OR(AND(Veg_Table[[#This Row],[PRESCRIP]]="NW_No Work",Veg_Table[[#This Row],[VP_STATUS]]&lt;&gt;"No Work Required Under EVM"),AND(Veg_Table[[#This Row],[VP_STATUS]]="No Work Required Under EVM",Veg_Table[[#This Row],[PRESCRIP]]&lt;&gt;"NW_No Work")),1,0))</f>
        <v>0</v>
      </c>
      <c r="B306" s="1">
        <f>IF(Veg_Table[[#This Row],[SPECIES]]="",1,0)</f>
        <v>0</v>
      </c>
      <c r="C306" s="1">
        <f>IF(Veg_Table[[#This Row],[DIAMETER]]="",1,0)</f>
        <v>0</v>
      </c>
      <c r="D306" s="1">
        <f>IF(Veg_Table[[#This Row],[HEIGHT]]="",1,0)</f>
        <v>0</v>
      </c>
      <c r="E30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06" s="1">
        <f>IF(AND(Veg_Table[[#This Row],[TAT_RESULT]]="ABATE",Veg_Table[[#This Row],[PRESCRIP]]="NW_No Work"),1,0)</f>
        <v>0</v>
      </c>
      <c r="G306" s="1">
        <f>IF(OR(Veg_Table[[#This Row],[Prescription R-Scale]]="NA",Veg_Table[[#This Row],[Diameter R-Scale]]="NA"),0,IF(Veg_Table[[#This Row],[Diameter R-Scale]]&lt;&gt;Veg_Table[[#This Row],[Prescription R-Scale]],1,0))</f>
        <v>0</v>
      </c>
      <c r="H306" s="1">
        <f>IF(OR(AND(Veg_Table[[#This Row],[PRESCRIP]]="BC_Br Rmv", Veg_Table[[#This Row],[WOOD_MAN]]&lt;&gt;"Not Needed"),AND(Veg_Table[[#This Row],[PRESCRIP]]="BCS_Br Rmv+Trt", Veg_Table[[#This Row],[WOOD_MAN]]&lt;&gt;"Not Needed")),1,0)</f>
        <v>0</v>
      </c>
      <c r="I306" s="1">
        <f ca="1">IF(AND(Veg_Table[[#This Row],[Prescription_Changed]]="Yes",Veg_Table[[#This Row],[TAT_RESULT]]=""),1,0)</f>
        <v>0</v>
      </c>
      <c r="J306" s="1">
        <f ca="1">SUM(Veg_Table[[#This Row],[Prescription and Status do not match]:[Prescription_Edited_And_TAT_Is_Blank]])</f>
        <v>1</v>
      </c>
      <c r="K306" s="1">
        <f ca="1">IF(Veg_Table[[#This Row],[Sum of Errors]]&gt;0,1,0)</f>
        <v>1</v>
      </c>
      <c r="L306" s="1">
        <f>1</f>
        <v>1</v>
      </c>
      <c r="M30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306" s="1">
        <f>IF(OR(MID(Veg_Table[[#This Row],[PRESCRIP]],2,1)="1",MID(Veg_Table[[#This Row],[PRESCRIP]],2,1)="2",MID(Veg_Table[[#This Row],[PRESCRIP]],2,1)="3",MID(Veg_Table[[#This Row],[PRESCRIP]],2,1)="4"),_xlfn.NUMBERVALUE(MID(Veg_Table[[#This Row],[PRESCRIP]],2,1)),"NA")</f>
        <v>1</v>
      </c>
      <c r="O306" s="1">
        <f>WEEKNUM(Veg_Table[[#This Row],[EVM_LAST_EDITED_Day]],2)</f>
        <v>20</v>
      </c>
      <c r="P306" s="25">
        <f>IFERROR(DATE(YEAR(Veg_Table[[#This Row],[EVM_LAST_EDITED2]]),MONTH(Veg_Table[[#This Row],[EVM_LAST_EDITED2]]),DAY(Veg_Table[[#This Row],[EVM_LAST_EDITED2]])),DATE(2019,1,1))</f>
        <v>43964</v>
      </c>
      <c r="Q306" s="3">
        <f>VALUE(SUBSTITUTE(Veg_Table[[#This Row],[EVM_LAST_EDITED]],",",""))</f>
        <v>43964.601030092599</v>
      </c>
      <c r="R306" s="1" t="str">
        <f>_xlfn.IFNA(IF(Veg_Table[[#This Row],[EVM_LAST_EDITOR]]="","zBlank EVM Last Editor",VLOOKUP(Veg_Table[[#This Row],[EVM_LAST_EDITOR]],Roster_Table[#All],4,FALSE)),"zAWRR Not in Roster")</f>
        <v>FCO</v>
      </c>
      <c r="S306" s="1" t="str">
        <f>_xlfn.IFNA(IF(Veg_Table[[#This Row],[EVM_LAST_EDITOR]]="","zBlank EVM Last Editor",VLOOKUP(Veg_Table[[#This Row],[EVM_LAST_EDITOR]],Roster_Table[#All],16,FALSE)),"zCompany_AWRR not in Roster")</f>
        <v>FCO_Forester’s Co-op</v>
      </c>
      <c r="T306" s="2">
        <f>IFERROR(DATE(YEAR(Veg_Table[[#This Row],[Created2]]),MONTH(Veg_Table[[#This Row],[Created2]]),DAY(Veg_Table[[#This Row],[Created2]])),DATE(2019,1,1))</f>
        <v>43753</v>
      </c>
      <c r="U306" s="3">
        <f>VALUE(SUBSTITUTE(Veg_Table[[#This Row],[Created]],",",""))</f>
        <v>43753.728287037004</v>
      </c>
      <c r="V306" s="3" t="str">
        <f ca="1">IFERROR(_xlfn.IFNA(CELL("contents",INDIRECT(_xlfn.CONCAT("Veg_Table_Production_Data!",ADDRESS(MATCH(_xlfn.MAXIFS(#REF!,#REF!,"="&amp;Veg_Table[[#This Row],[AUTO_ID]],#REF!,"&lt;"&amp;Veg_Table[[#This Row],[EVM_LAST_EDITED_Day]]),#REF!,0),COLUMN(#REF!),4,1,)))),""),"")</f>
        <v/>
      </c>
      <c r="W306" s="3" t="str">
        <f ca="1">IF(Veg_Table[[#This Row],[Previous_Prescription]]="","No",IF(Veg_Table[[#This Row],[Previous_Prescription]]=Veg_Table[[#This Row],[PRESCRIP]],"No","Yes"))</f>
        <v>No</v>
      </c>
      <c r="X306" s="3" t="str">
        <f>IF(Veg_Table[[#This Row],[EVM_LAST_EDITED_Day]]=Veg_Table[[#This Row],[Created_Day]],"New","Old")</f>
        <v>Old</v>
      </c>
      <c r="Y306" s="1">
        <f>IFERROR(IF(FIND("delete",LOWER(Veg_Table[[#This Row],[PI_COMMENTS]]))&gt;=1,1,0),0)</f>
        <v>0</v>
      </c>
      <c r="Z306" s="1" t="str">
        <f>_xlfn.IFNA(IF(Veg_Table[[#This Row],[EVM_LAST_EDITOR]]="","Yes",VLOOKUP(Veg_Table[[#This Row],[EVM_LAST_EDITOR]],Roster_Table[#All],15,FALSE)),"Yes")</f>
        <v>Yes</v>
      </c>
      <c r="AA30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06" s="1" t="str">
        <f>_xlfn.IFNA(VLOOKUP(Veg_Table[[#This Row],[EVM_LAST_EDITOR]],Roster_Table[#All],3,FALSE),"zAWRR Not in Roster")</f>
        <v>Sierra</v>
      </c>
      <c r="AC306" s="1" t="str">
        <f>_xlfn.IFNA(VLOOKUP(Veg_Table[[#This Row],[EVM_LAST_EDITOR]],Roster_Table[#All],2,FALSE),"zAWRR Not in Roster")</f>
        <v>Monroe</v>
      </c>
      <c r="AD306" s="1" t="str">
        <f>IF(_xlfn.CONCAT(Veg_Table[[#This Row],[First_Name]]," ",Veg_Table[[#This Row],[Last_Name]])="zAWRR Not in Roster zAWRR Not in Roster","zAWRR Not in Roster",_xlfn.CONCAT(Veg_Table[[#This Row],[First_Name]]," ",Veg_Table[[#This Row],[Last_Name]]))</f>
        <v>Sierra Monroe</v>
      </c>
      <c r="AE306">
        <v>1767679</v>
      </c>
      <c r="AF306" t="s">
        <v>5033</v>
      </c>
      <c r="AG306" t="s">
        <v>30</v>
      </c>
      <c r="AH306" t="s">
        <v>5015</v>
      </c>
      <c r="AI306" t="s">
        <v>5026</v>
      </c>
      <c r="AJ306" t="s">
        <v>36</v>
      </c>
      <c r="AL306" t="s">
        <v>830</v>
      </c>
      <c r="AM306" t="s">
        <v>529</v>
      </c>
      <c r="AN306" t="s">
        <v>25</v>
      </c>
      <c r="AO306" t="s">
        <v>25</v>
      </c>
      <c r="AP306">
        <v>5</v>
      </c>
      <c r="AQ306">
        <v>25</v>
      </c>
      <c r="AS306" t="s">
        <v>45</v>
      </c>
      <c r="AT306" t="s">
        <v>515</v>
      </c>
      <c r="AU306" t="s">
        <v>25</v>
      </c>
      <c r="AW306" t="s">
        <v>5034</v>
      </c>
      <c r="AZ306"/>
      <c r="BB306" s="4"/>
      <c r="BD306" t="s">
        <v>29</v>
      </c>
      <c r="BI306" s="3"/>
      <c r="BJ306" t="s">
        <v>417</v>
      </c>
      <c r="BK306" s="30" t="s">
        <v>518</v>
      </c>
      <c r="BL306" s="3">
        <v>43964.601030092592</v>
      </c>
      <c r="BM306" t="s">
        <v>31</v>
      </c>
      <c r="BN306" t="s">
        <v>32</v>
      </c>
      <c r="BO306" t="s">
        <v>5019</v>
      </c>
      <c r="BP306" t="s">
        <v>5020</v>
      </c>
      <c r="BQ306" t="s">
        <v>826</v>
      </c>
      <c r="BR306" t="s">
        <v>28</v>
      </c>
      <c r="BS306" t="s">
        <v>28</v>
      </c>
      <c r="BT306" t="s">
        <v>1023</v>
      </c>
      <c r="BU306" s="3">
        <v>43753.72828703704</v>
      </c>
      <c r="BV306" t="s">
        <v>803</v>
      </c>
      <c r="BW306" s="3">
        <v>43964.648442708334</v>
      </c>
      <c r="BX306" t="s">
        <v>5035</v>
      </c>
      <c r="CG306"/>
      <c r="CH306"/>
      <c r="CI306"/>
      <c r="CY306"/>
      <c r="DA306"/>
      <c r="DE306"/>
      <c r="DF306"/>
    </row>
    <row r="307" spans="1:110" x14ac:dyDescent="0.25">
      <c r="A307" s="1">
        <f>IF(Veg_Table[[#This Row],[VP_STATUS]]="Hold",0,IF(OR(AND(Veg_Table[[#This Row],[PRESCRIP]]="NW_No Work",Veg_Table[[#This Row],[VP_STATUS]]&lt;&gt;"No Work Required Under EVM"),AND(Veg_Table[[#This Row],[VP_STATUS]]="No Work Required Under EVM",Veg_Table[[#This Row],[PRESCRIP]]&lt;&gt;"NW_No Work")),1,0))</f>
        <v>0</v>
      </c>
      <c r="B307" s="1">
        <f>IF(Veg_Table[[#This Row],[SPECIES]]="",1,0)</f>
        <v>0</v>
      </c>
      <c r="C307" s="1">
        <f>IF(Veg_Table[[#This Row],[DIAMETER]]="",1,0)</f>
        <v>0</v>
      </c>
      <c r="D307" s="1">
        <f>IF(Veg_Table[[#This Row],[HEIGHT]]="",1,0)</f>
        <v>0</v>
      </c>
      <c r="E30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07" s="1">
        <f>IF(AND(Veg_Table[[#This Row],[TAT_RESULT]]="ABATE",Veg_Table[[#This Row],[PRESCRIP]]="NW_No Work"),1,0)</f>
        <v>0</v>
      </c>
      <c r="G307" s="1">
        <f>IF(OR(Veg_Table[[#This Row],[Prescription R-Scale]]="NA",Veg_Table[[#This Row],[Diameter R-Scale]]="NA"),0,IF(Veg_Table[[#This Row],[Diameter R-Scale]]&lt;&gt;Veg_Table[[#This Row],[Prescription R-Scale]],1,0))</f>
        <v>0</v>
      </c>
      <c r="H307" s="1">
        <f>IF(OR(AND(Veg_Table[[#This Row],[PRESCRIP]]="BC_Br Rmv", Veg_Table[[#This Row],[WOOD_MAN]]&lt;&gt;"Not Needed"),AND(Veg_Table[[#This Row],[PRESCRIP]]="BCS_Br Rmv+Trt", Veg_Table[[#This Row],[WOOD_MAN]]&lt;&gt;"Not Needed")),1,0)</f>
        <v>0</v>
      </c>
      <c r="I307" s="1">
        <f ca="1">IF(AND(Veg_Table[[#This Row],[Prescription_Changed]]="Yes",Veg_Table[[#This Row],[TAT_RESULT]]=""),1,0)</f>
        <v>0</v>
      </c>
      <c r="J307" s="1">
        <f ca="1">SUM(Veg_Table[[#This Row],[Prescription and Status do not match]:[Prescription_Edited_And_TAT_Is_Blank]])</f>
        <v>1</v>
      </c>
      <c r="K307" s="1">
        <f ca="1">IF(Veg_Table[[#This Row],[Sum of Errors]]&gt;0,1,0)</f>
        <v>1</v>
      </c>
      <c r="L307" s="1">
        <f>1</f>
        <v>1</v>
      </c>
      <c r="M30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307" s="1">
        <f>IF(OR(MID(Veg_Table[[#This Row],[PRESCRIP]],2,1)="1",MID(Veg_Table[[#This Row],[PRESCRIP]],2,1)="2",MID(Veg_Table[[#This Row],[PRESCRIP]],2,1)="3",MID(Veg_Table[[#This Row],[PRESCRIP]],2,1)="4"),_xlfn.NUMBERVALUE(MID(Veg_Table[[#This Row],[PRESCRIP]],2,1)),"NA")</f>
        <v>2</v>
      </c>
      <c r="O307" s="1">
        <f>WEEKNUM(Veg_Table[[#This Row],[EVM_LAST_EDITED_Day]],2)</f>
        <v>20</v>
      </c>
      <c r="P307" s="25">
        <f>IFERROR(DATE(YEAR(Veg_Table[[#This Row],[EVM_LAST_EDITED2]]),MONTH(Veg_Table[[#This Row],[EVM_LAST_EDITED2]]),DAY(Veg_Table[[#This Row],[EVM_LAST_EDITED2]])),DATE(2019,1,1))</f>
        <v>43964</v>
      </c>
      <c r="Q307" s="3">
        <f>VALUE(SUBSTITUTE(Veg_Table[[#This Row],[EVM_LAST_EDITED]],",",""))</f>
        <v>43964.601030092599</v>
      </c>
      <c r="R307" s="1" t="str">
        <f>_xlfn.IFNA(IF(Veg_Table[[#This Row],[EVM_LAST_EDITOR]]="","zBlank EVM Last Editor",VLOOKUP(Veg_Table[[#This Row],[EVM_LAST_EDITOR]],Roster_Table[#All],4,FALSE)),"zAWRR Not in Roster")</f>
        <v>FCO</v>
      </c>
      <c r="S307" s="1" t="str">
        <f>_xlfn.IFNA(IF(Veg_Table[[#This Row],[EVM_LAST_EDITOR]]="","zBlank EVM Last Editor",VLOOKUP(Veg_Table[[#This Row],[EVM_LAST_EDITOR]],Roster_Table[#All],16,FALSE)),"zCompany_AWRR not in Roster")</f>
        <v>FCO_Forester’s Co-op</v>
      </c>
      <c r="T307" s="2">
        <f>IFERROR(DATE(YEAR(Veg_Table[[#This Row],[Created2]]),MONTH(Veg_Table[[#This Row],[Created2]]),DAY(Veg_Table[[#This Row],[Created2]])),DATE(2019,1,1))</f>
        <v>43753</v>
      </c>
      <c r="U307" s="3">
        <f>VALUE(SUBSTITUTE(Veg_Table[[#This Row],[Created]],",",""))</f>
        <v>43753.7322569444</v>
      </c>
      <c r="V307" s="3" t="str">
        <f ca="1">IFERROR(_xlfn.IFNA(CELL("contents",INDIRECT(_xlfn.CONCAT("Veg_Table_Production_Data!",ADDRESS(MATCH(_xlfn.MAXIFS(#REF!,#REF!,"="&amp;Veg_Table[[#This Row],[AUTO_ID]],#REF!,"&lt;"&amp;Veg_Table[[#This Row],[EVM_LAST_EDITED_Day]]),#REF!,0),COLUMN(#REF!),4,1,)))),""),"")</f>
        <v/>
      </c>
      <c r="W307" s="3" t="str">
        <f ca="1">IF(Veg_Table[[#This Row],[Previous_Prescription]]="","No",IF(Veg_Table[[#This Row],[Previous_Prescription]]=Veg_Table[[#This Row],[PRESCRIP]],"No","Yes"))</f>
        <v>No</v>
      </c>
      <c r="X307" s="3" t="str">
        <f>IF(Veg_Table[[#This Row],[EVM_LAST_EDITED_Day]]=Veg_Table[[#This Row],[Created_Day]],"New","Old")</f>
        <v>Old</v>
      </c>
      <c r="Y307" s="1">
        <f>IFERROR(IF(FIND("delete",LOWER(Veg_Table[[#This Row],[PI_COMMENTS]]))&gt;=1,1,0),0)</f>
        <v>0</v>
      </c>
      <c r="Z307" s="1" t="str">
        <f>_xlfn.IFNA(IF(Veg_Table[[#This Row],[EVM_LAST_EDITOR]]="","Yes",VLOOKUP(Veg_Table[[#This Row],[EVM_LAST_EDITOR]],Roster_Table[#All],15,FALSE)),"Yes")</f>
        <v>Yes</v>
      </c>
      <c r="AA30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07" s="1" t="str">
        <f>_xlfn.IFNA(VLOOKUP(Veg_Table[[#This Row],[EVM_LAST_EDITOR]],Roster_Table[#All],3,FALSE),"zAWRR Not in Roster")</f>
        <v>Sierra</v>
      </c>
      <c r="AC307" s="1" t="str">
        <f>_xlfn.IFNA(VLOOKUP(Veg_Table[[#This Row],[EVM_LAST_EDITOR]],Roster_Table[#All],2,FALSE),"zAWRR Not in Roster")</f>
        <v>Monroe</v>
      </c>
      <c r="AD307" s="1" t="str">
        <f>IF(_xlfn.CONCAT(Veg_Table[[#This Row],[First_Name]]," ",Veg_Table[[#This Row],[Last_Name]])="zAWRR Not in Roster zAWRR Not in Roster","zAWRR Not in Roster",_xlfn.CONCAT(Veg_Table[[#This Row],[First_Name]]," ",Veg_Table[[#This Row],[Last_Name]]))</f>
        <v>Sierra Monroe</v>
      </c>
      <c r="AE307">
        <v>1767681</v>
      </c>
      <c r="AF307" t="s">
        <v>5036</v>
      </c>
      <c r="AG307" t="s">
        <v>30</v>
      </c>
      <c r="AH307" t="s">
        <v>5015</v>
      </c>
      <c r="AI307" t="s">
        <v>5016</v>
      </c>
      <c r="AJ307" t="s">
        <v>36</v>
      </c>
      <c r="AL307" t="s">
        <v>830</v>
      </c>
      <c r="AM307" t="s">
        <v>38</v>
      </c>
      <c r="AN307" t="s">
        <v>25</v>
      </c>
      <c r="AO307" t="s">
        <v>25</v>
      </c>
      <c r="AP307">
        <v>20</v>
      </c>
      <c r="AQ307">
        <v>80</v>
      </c>
      <c r="AS307" t="s">
        <v>42</v>
      </c>
      <c r="AT307" t="s">
        <v>515</v>
      </c>
      <c r="AU307" t="s">
        <v>25</v>
      </c>
      <c r="AW307" t="s">
        <v>5037</v>
      </c>
      <c r="AZ307"/>
      <c r="BB307" s="4"/>
      <c r="BD307" t="s">
        <v>29</v>
      </c>
      <c r="BI307" s="3"/>
      <c r="BJ307" t="s">
        <v>417</v>
      </c>
      <c r="BK307" s="30" t="s">
        <v>518</v>
      </c>
      <c r="BL307" s="3">
        <v>43964.601030092592</v>
      </c>
      <c r="BM307" t="s">
        <v>31</v>
      </c>
      <c r="BN307" t="s">
        <v>32</v>
      </c>
      <c r="BO307" t="s">
        <v>5019</v>
      </c>
      <c r="BP307" t="s">
        <v>5020</v>
      </c>
      <c r="BQ307" t="s">
        <v>826</v>
      </c>
      <c r="BR307" t="s">
        <v>28</v>
      </c>
      <c r="BS307" t="s">
        <v>28</v>
      </c>
      <c r="BT307" t="s">
        <v>1023</v>
      </c>
      <c r="BU307" s="3">
        <v>43753.732256944444</v>
      </c>
      <c r="BV307" t="s">
        <v>803</v>
      </c>
      <c r="BW307" s="3">
        <v>43964.648442708334</v>
      </c>
      <c r="BX307" t="s">
        <v>5038</v>
      </c>
      <c r="CG307"/>
      <c r="CH307"/>
      <c r="CI307"/>
      <c r="CY307"/>
      <c r="DA307"/>
      <c r="DE307"/>
      <c r="DF307"/>
    </row>
    <row r="308" spans="1:110" x14ac:dyDescent="0.25">
      <c r="A308" s="1">
        <f>IF(Veg_Table[[#This Row],[VP_STATUS]]="Hold",0,IF(OR(AND(Veg_Table[[#This Row],[PRESCRIP]]="NW_No Work",Veg_Table[[#This Row],[VP_STATUS]]&lt;&gt;"No Work Required Under EVM"),AND(Veg_Table[[#This Row],[VP_STATUS]]="No Work Required Under EVM",Veg_Table[[#This Row],[PRESCRIP]]&lt;&gt;"NW_No Work")),1,0))</f>
        <v>0</v>
      </c>
      <c r="B308" s="1">
        <f>IF(Veg_Table[[#This Row],[SPECIES]]="",1,0)</f>
        <v>0</v>
      </c>
      <c r="C308" s="1">
        <f>IF(Veg_Table[[#This Row],[DIAMETER]]="",1,0)</f>
        <v>0</v>
      </c>
      <c r="D308" s="1">
        <f>IF(Veg_Table[[#This Row],[HEIGHT]]="",1,0)</f>
        <v>0</v>
      </c>
      <c r="E30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08" s="1">
        <f>IF(AND(Veg_Table[[#This Row],[TAT_RESULT]]="ABATE",Veg_Table[[#This Row],[PRESCRIP]]="NW_No Work"),1,0)</f>
        <v>0</v>
      </c>
      <c r="G308" s="1">
        <f>IF(OR(Veg_Table[[#This Row],[Prescription R-Scale]]="NA",Veg_Table[[#This Row],[Diameter R-Scale]]="NA"),0,IF(Veg_Table[[#This Row],[Diameter R-Scale]]&lt;&gt;Veg_Table[[#This Row],[Prescription R-Scale]],1,0))</f>
        <v>0</v>
      </c>
      <c r="H308" s="1">
        <f>IF(OR(AND(Veg_Table[[#This Row],[PRESCRIP]]="BC_Br Rmv", Veg_Table[[#This Row],[WOOD_MAN]]&lt;&gt;"Not Needed"),AND(Veg_Table[[#This Row],[PRESCRIP]]="BCS_Br Rmv+Trt", Veg_Table[[#This Row],[WOOD_MAN]]&lt;&gt;"Not Needed")),1,0)</f>
        <v>0</v>
      </c>
      <c r="I308" s="1">
        <f ca="1">IF(AND(Veg_Table[[#This Row],[Prescription_Changed]]="Yes",Veg_Table[[#This Row],[TAT_RESULT]]=""),1,0)</f>
        <v>0</v>
      </c>
      <c r="J308" s="1">
        <f ca="1">SUM(Veg_Table[[#This Row],[Prescription and Status do not match]:[Prescription_Edited_And_TAT_Is_Blank]])</f>
        <v>1</v>
      </c>
      <c r="K308" s="1">
        <f ca="1">IF(Veg_Table[[#This Row],[Sum of Errors]]&gt;0,1,0)</f>
        <v>1</v>
      </c>
      <c r="L308" s="1">
        <f>1</f>
        <v>1</v>
      </c>
      <c r="M30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308" s="1">
        <f>IF(OR(MID(Veg_Table[[#This Row],[PRESCRIP]],2,1)="1",MID(Veg_Table[[#This Row],[PRESCRIP]],2,1)="2",MID(Veg_Table[[#This Row],[PRESCRIP]],2,1)="3",MID(Veg_Table[[#This Row],[PRESCRIP]],2,1)="4"),_xlfn.NUMBERVALUE(MID(Veg_Table[[#This Row],[PRESCRIP]],2,1)),"NA")</f>
        <v>2</v>
      </c>
      <c r="O308" s="1">
        <f>WEEKNUM(Veg_Table[[#This Row],[EVM_LAST_EDITED_Day]],2)</f>
        <v>20</v>
      </c>
      <c r="P308" s="25">
        <f>IFERROR(DATE(YEAR(Veg_Table[[#This Row],[EVM_LAST_EDITED2]]),MONTH(Veg_Table[[#This Row],[EVM_LAST_EDITED2]]),DAY(Veg_Table[[#This Row],[EVM_LAST_EDITED2]])),DATE(2019,1,1))</f>
        <v>43964</v>
      </c>
      <c r="Q308" s="3">
        <f>VALUE(SUBSTITUTE(Veg_Table[[#This Row],[EVM_LAST_EDITED]],",",""))</f>
        <v>43964.601030092599</v>
      </c>
      <c r="R308" s="1" t="str">
        <f>_xlfn.IFNA(IF(Veg_Table[[#This Row],[EVM_LAST_EDITOR]]="","zBlank EVM Last Editor",VLOOKUP(Veg_Table[[#This Row],[EVM_LAST_EDITOR]],Roster_Table[#All],4,FALSE)),"zAWRR Not in Roster")</f>
        <v>FCO</v>
      </c>
      <c r="S308" s="1" t="str">
        <f>_xlfn.IFNA(IF(Veg_Table[[#This Row],[EVM_LAST_EDITOR]]="","zBlank EVM Last Editor",VLOOKUP(Veg_Table[[#This Row],[EVM_LAST_EDITOR]],Roster_Table[#All],16,FALSE)),"zCompany_AWRR not in Roster")</f>
        <v>FCO_Forester’s Co-op</v>
      </c>
      <c r="T308" s="2">
        <f>IFERROR(DATE(YEAR(Veg_Table[[#This Row],[Created2]]),MONTH(Veg_Table[[#This Row],[Created2]]),DAY(Veg_Table[[#This Row],[Created2]])),DATE(2019,1,1))</f>
        <v>43753</v>
      </c>
      <c r="U308" s="3">
        <f>VALUE(SUBSTITUTE(Veg_Table[[#This Row],[Created]],",",""))</f>
        <v>43753.733946759297</v>
      </c>
      <c r="V308" s="3" t="str">
        <f ca="1">IFERROR(_xlfn.IFNA(CELL("contents",INDIRECT(_xlfn.CONCAT("Veg_Table_Production_Data!",ADDRESS(MATCH(_xlfn.MAXIFS(#REF!,#REF!,"="&amp;Veg_Table[[#This Row],[AUTO_ID]],#REF!,"&lt;"&amp;Veg_Table[[#This Row],[EVM_LAST_EDITED_Day]]),#REF!,0),COLUMN(#REF!),4,1,)))),""),"")</f>
        <v/>
      </c>
      <c r="W308" s="3" t="str">
        <f ca="1">IF(Veg_Table[[#This Row],[Previous_Prescription]]="","No",IF(Veg_Table[[#This Row],[Previous_Prescription]]=Veg_Table[[#This Row],[PRESCRIP]],"No","Yes"))</f>
        <v>No</v>
      </c>
      <c r="X308" s="3" t="str">
        <f>IF(Veg_Table[[#This Row],[EVM_LAST_EDITED_Day]]=Veg_Table[[#This Row],[Created_Day]],"New","Old")</f>
        <v>Old</v>
      </c>
      <c r="Y308" s="1">
        <f>IFERROR(IF(FIND("delete",LOWER(Veg_Table[[#This Row],[PI_COMMENTS]]))&gt;=1,1,0),0)</f>
        <v>0</v>
      </c>
      <c r="Z308" s="1" t="str">
        <f>_xlfn.IFNA(IF(Veg_Table[[#This Row],[EVM_LAST_EDITOR]]="","Yes",VLOOKUP(Veg_Table[[#This Row],[EVM_LAST_EDITOR]],Roster_Table[#All],15,FALSE)),"Yes")</f>
        <v>Yes</v>
      </c>
      <c r="AA30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08" s="1" t="str">
        <f>_xlfn.IFNA(VLOOKUP(Veg_Table[[#This Row],[EVM_LAST_EDITOR]],Roster_Table[#All],3,FALSE),"zAWRR Not in Roster")</f>
        <v>Sierra</v>
      </c>
      <c r="AC308" s="1" t="str">
        <f>_xlfn.IFNA(VLOOKUP(Veg_Table[[#This Row],[EVM_LAST_EDITOR]],Roster_Table[#All],2,FALSE),"zAWRR Not in Roster")</f>
        <v>Monroe</v>
      </c>
      <c r="AD308" s="1" t="str">
        <f>IF(_xlfn.CONCAT(Veg_Table[[#This Row],[First_Name]]," ",Veg_Table[[#This Row],[Last_Name]])="zAWRR Not in Roster zAWRR Not in Roster","zAWRR Not in Roster",_xlfn.CONCAT(Veg_Table[[#This Row],[First_Name]]," ",Veg_Table[[#This Row],[Last_Name]]))</f>
        <v>Sierra Monroe</v>
      </c>
      <c r="AE308">
        <v>1767682</v>
      </c>
      <c r="AF308" t="s">
        <v>5039</v>
      </c>
      <c r="AG308" t="s">
        <v>30</v>
      </c>
      <c r="AH308" t="s">
        <v>5015</v>
      </c>
      <c r="AI308" t="s">
        <v>5016</v>
      </c>
      <c r="AJ308" t="s">
        <v>36</v>
      </c>
      <c r="AL308" t="s">
        <v>830</v>
      </c>
      <c r="AM308" t="s">
        <v>38</v>
      </c>
      <c r="AN308" t="s">
        <v>25</v>
      </c>
      <c r="AO308" t="s">
        <v>25</v>
      </c>
      <c r="AP308">
        <v>22</v>
      </c>
      <c r="AQ308">
        <v>85</v>
      </c>
      <c r="AS308" t="s">
        <v>42</v>
      </c>
      <c r="AT308" t="s">
        <v>515</v>
      </c>
      <c r="AU308" t="s">
        <v>25</v>
      </c>
      <c r="AW308" t="s">
        <v>5040</v>
      </c>
      <c r="AZ308"/>
      <c r="BB308" s="4"/>
      <c r="BD308" t="s">
        <v>29</v>
      </c>
      <c r="BI308" s="3"/>
      <c r="BJ308" t="s">
        <v>417</v>
      </c>
      <c r="BK308" s="30" t="s">
        <v>518</v>
      </c>
      <c r="BL308" s="3">
        <v>43964.601030092592</v>
      </c>
      <c r="BM308" t="s">
        <v>31</v>
      </c>
      <c r="BN308" t="s">
        <v>32</v>
      </c>
      <c r="BO308" t="s">
        <v>5019</v>
      </c>
      <c r="BP308" t="s">
        <v>5020</v>
      </c>
      <c r="BQ308" t="s">
        <v>826</v>
      </c>
      <c r="BR308" t="s">
        <v>28</v>
      </c>
      <c r="BS308" t="s">
        <v>28</v>
      </c>
      <c r="BT308" t="s">
        <v>1023</v>
      </c>
      <c r="BU308" s="3">
        <v>43753.733946759261</v>
      </c>
      <c r="BV308" t="s">
        <v>803</v>
      </c>
      <c r="BW308" s="3">
        <v>43964.648442708334</v>
      </c>
      <c r="BX308" t="s">
        <v>5041</v>
      </c>
      <c r="CG308"/>
      <c r="CH308"/>
      <c r="CI308"/>
      <c r="CY308"/>
      <c r="DA308"/>
      <c r="DE308"/>
      <c r="DF308"/>
    </row>
    <row r="309" spans="1:110" x14ac:dyDescent="0.25">
      <c r="A309" s="1">
        <f>IF(Veg_Table[[#This Row],[VP_STATUS]]="Hold",0,IF(OR(AND(Veg_Table[[#This Row],[PRESCRIP]]="NW_No Work",Veg_Table[[#This Row],[VP_STATUS]]&lt;&gt;"No Work Required Under EVM"),AND(Veg_Table[[#This Row],[VP_STATUS]]="No Work Required Under EVM",Veg_Table[[#This Row],[PRESCRIP]]&lt;&gt;"NW_No Work")),1,0))</f>
        <v>0</v>
      </c>
      <c r="B309" s="1">
        <f>IF(Veg_Table[[#This Row],[SPECIES]]="",1,0)</f>
        <v>0</v>
      </c>
      <c r="C309" s="1">
        <f>IF(Veg_Table[[#This Row],[DIAMETER]]="",1,0)</f>
        <v>0</v>
      </c>
      <c r="D309" s="1">
        <f>IF(Veg_Table[[#This Row],[HEIGHT]]="",1,0)</f>
        <v>0</v>
      </c>
      <c r="E30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09" s="1">
        <f>IF(AND(Veg_Table[[#This Row],[TAT_RESULT]]="ABATE",Veg_Table[[#This Row],[PRESCRIP]]="NW_No Work"),1,0)</f>
        <v>0</v>
      </c>
      <c r="G309" s="1">
        <f>IF(OR(Veg_Table[[#This Row],[Prescription R-Scale]]="NA",Veg_Table[[#This Row],[Diameter R-Scale]]="NA"),0,IF(Veg_Table[[#This Row],[Diameter R-Scale]]&lt;&gt;Veg_Table[[#This Row],[Prescription R-Scale]],1,0))</f>
        <v>0</v>
      </c>
      <c r="H309" s="1">
        <f>IF(OR(AND(Veg_Table[[#This Row],[PRESCRIP]]="BC_Br Rmv", Veg_Table[[#This Row],[WOOD_MAN]]&lt;&gt;"Not Needed"),AND(Veg_Table[[#This Row],[PRESCRIP]]="BCS_Br Rmv+Trt", Veg_Table[[#This Row],[WOOD_MAN]]&lt;&gt;"Not Needed")),1,0)</f>
        <v>0</v>
      </c>
      <c r="I309" s="1">
        <f ca="1">IF(AND(Veg_Table[[#This Row],[Prescription_Changed]]="Yes",Veg_Table[[#This Row],[TAT_RESULT]]=""),1,0)</f>
        <v>0</v>
      </c>
      <c r="J309" s="1">
        <f ca="1">SUM(Veg_Table[[#This Row],[Prescription and Status do not match]:[Prescription_Edited_And_TAT_Is_Blank]])</f>
        <v>1</v>
      </c>
      <c r="K309" s="1">
        <f ca="1">IF(Veg_Table[[#This Row],[Sum of Errors]]&gt;0,1,0)</f>
        <v>1</v>
      </c>
      <c r="L309" s="1">
        <f>1</f>
        <v>1</v>
      </c>
      <c r="M30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309" s="1">
        <f>IF(OR(MID(Veg_Table[[#This Row],[PRESCRIP]],2,1)="1",MID(Veg_Table[[#This Row],[PRESCRIP]],2,1)="2",MID(Veg_Table[[#This Row],[PRESCRIP]],2,1)="3",MID(Veg_Table[[#This Row],[PRESCRIP]],2,1)="4"),_xlfn.NUMBERVALUE(MID(Veg_Table[[#This Row],[PRESCRIP]],2,1)),"NA")</f>
        <v>3</v>
      </c>
      <c r="O309" s="1">
        <f>WEEKNUM(Veg_Table[[#This Row],[EVM_LAST_EDITED_Day]],2)</f>
        <v>20</v>
      </c>
      <c r="P309" s="25">
        <f>IFERROR(DATE(YEAR(Veg_Table[[#This Row],[EVM_LAST_EDITED2]]),MONTH(Veg_Table[[#This Row],[EVM_LAST_EDITED2]]),DAY(Veg_Table[[#This Row],[EVM_LAST_EDITED2]])),DATE(2019,1,1))</f>
        <v>43964</v>
      </c>
      <c r="Q309" s="3">
        <f>VALUE(SUBSTITUTE(Veg_Table[[#This Row],[EVM_LAST_EDITED]],",",""))</f>
        <v>43964.601377314801</v>
      </c>
      <c r="R309" s="1" t="str">
        <f>_xlfn.IFNA(IF(Veg_Table[[#This Row],[EVM_LAST_EDITOR]]="","zBlank EVM Last Editor",VLOOKUP(Veg_Table[[#This Row],[EVM_LAST_EDITOR]],Roster_Table[#All],4,FALSE)),"zAWRR Not in Roster")</f>
        <v>FCO</v>
      </c>
      <c r="S309" s="1" t="str">
        <f>_xlfn.IFNA(IF(Veg_Table[[#This Row],[EVM_LAST_EDITOR]]="","zBlank EVM Last Editor",VLOOKUP(Veg_Table[[#This Row],[EVM_LAST_EDITOR]],Roster_Table[#All],16,FALSE)),"zCompany_AWRR not in Roster")</f>
        <v>FCO_Forester’s Co-op</v>
      </c>
      <c r="T309" s="2">
        <f>IFERROR(DATE(YEAR(Veg_Table[[#This Row],[Created2]]),MONTH(Veg_Table[[#This Row],[Created2]]),DAY(Veg_Table[[#This Row],[Created2]])),DATE(2019,1,1))</f>
        <v>43879</v>
      </c>
      <c r="U309" s="3">
        <f>VALUE(SUBSTITUTE(Veg_Table[[#This Row],[Created]],",",""))</f>
        <v>43879.538043981498</v>
      </c>
      <c r="V309" s="3" t="str">
        <f ca="1">IFERROR(_xlfn.IFNA(CELL("contents",INDIRECT(_xlfn.CONCAT("Veg_Table_Production_Data!",ADDRESS(MATCH(_xlfn.MAXIFS(#REF!,#REF!,"="&amp;Veg_Table[[#This Row],[AUTO_ID]],#REF!,"&lt;"&amp;Veg_Table[[#This Row],[EVM_LAST_EDITED_Day]]),#REF!,0),COLUMN(#REF!),4,1,)))),""),"")</f>
        <v/>
      </c>
      <c r="W309" s="3" t="str">
        <f ca="1">IF(Veg_Table[[#This Row],[Previous_Prescription]]="","No",IF(Veg_Table[[#This Row],[Previous_Prescription]]=Veg_Table[[#This Row],[PRESCRIP]],"No","Yes"))</f>
        <v>No</v>
      </c>
      <c r="X309" s="3" t="str">
        <f>IF(Veg_Table[[#This Row],[EVM_LAST_EDITED_Day]]=Veg_Table[[#This Row],[Created_Day]],"New","Old")</f>
        <v>Old</v>
      </c>
      <c r="Y309" s="1">
        <f>IFERROR(IF(FIND("delete",LOWER(Veg_Table[[#This Row],[PI_COMMENTS]]))&gt;=1,1,0),0)</f>
        <v>0</v>
      </c>
      <c r="Z309" s="1" t="str">
        <f>_xlfn.IFNA(IF(Veg_Table[[#This Row],[EVM_LAST_EDITOR]]="","Yes",VLOOKUP(Veg_Table[[#This Row],[EVM_LAST_EDITOR]],Roster_Table[#All],15,FALSE)),"Yes")</f>
        <v>Yes</v>
      </c>
      <c r="AA30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09" s="1" t="str">
        <f>_xlfn.IFNA(VLOOKUP(Veg_Table[[#This Row],[EVM_LAST_EDITOR]],Roster_Table[#All],3,FALSE),"zAWRR Not in Roster")</f>
        <v>Sierra</v>
      </c>
      <c r="AC309" s="1" t="str">
        <f>_xlfn.IFNA(VLOOKUP(Veg_Table[[#This Row],[EVM_LAST_EDITOR]],Roster_Table[#All],2,FALSE),"zAWRR Not in Roster")</f>
        <v>Monroe</v>
      </c>
      <c r="AD309" s="1" t="str">
        <f>IF(_xlfn.CONCAT(Veg_Table[[#This Row],[First_Name]]," ",Veg_Table[[#This Row],[Last_Name]])="zAWRR Not in Roster zAWRR Not in Roster","zAWRR Not in Roster",_xlfn.CONCAT(Veg_Table[[#This Row],[First_Name]]," ",Veg_Table[[#This Row],[Last_Name]]))</f>
        <v>Sierra Monroe</v>
      </c>
      <c r="AE309">
        <v>1779547</v>
      </c>
      <c r="AF309" t="s">
        <v>5014</v>
      </c>
      <c r="AG309" t="s">
        <v>30</v>
      </c>
      <c r="AH309" t="s">
        <v>5015</v>
      </c>
      <c r="AI309" t="s">
        <v>5016</v>
      </c>
      <c r="AJ309" t="s">
        <v>36</v>
      </c>
      <c r="AL309" t="s">
        <v>22</v>
      </c>
      <c r="AM309" t="s">
        <v>40</v>
      </c>
      <c r="AN309" t="s">
        <v>25</v>
      </c>
      <c r="AO309" t="s">
        <v>25</v>
      </c>
      <c r="AP309">
        <v>24</v>
      </c>
      <c r="AQ309">
        <v>46</v>
      </c>
      <c r="AS309" t="s">
        <v>51</v>
      </c>
      <c r="AT309" t="s">
        <v>522</v>
      </c>
      <c r="AU309" t="s">
        <v>25</v>
      </c>
      <c r="AW309" t="s">
        <v>5017</v>
      </c>
      <c r="AZ309"/>
      <c r="BB309" s="4"/>
      <c r="BD309" t="s">
        <v>29</v>
      </c>
      <c r="BI309" s="3"/>
      <c r="BJ309" t="s">
        <v>5018</v>
      </c>
      <c r="BK309" s="30" t="s">
        <v>518</v>
      </c>
      <c r="BL309" s="3">
        <v>43964.601377314815</v>
      </c>
      <c r="BM309" t="s">
        <v>31</v>
      </c>
      <c r="BN309" t="s">
        <v>32</v>
      </c>
      <c r="BO309" t="s">
        <v>5019</v>
      </c>
      <c r="BP309" t="s">
        <v>5020</v>
      </c>
      <c r="BQ309" t="s">
        <v>826</v>
      </c>
      <c r="BR309" t="s">
        <v>28</v>
      </c>
      <c r="BS309" t="s">
        <v>28</v>
      </c>
      <c r="BT309" t="s">
        <v>156</v>
      </c>
      <c r="BU309" s="3">
        <v>43879.538043981483</v>
      </c>
      <c r="BV309" t="s">
        <v>803</v>
      </c>
      <c r="BW309" s="3">
        <v>43964.648442708334</v>
      </c>
      <c r="BX309" t="s">
        <v>5021</v>
      </c>
      <c r="CG309"/>
      <c r="CH309"/>
      <c r="CI309"/>
      <c r="CY309"/>
      <c r="DA309"/>
      <c r="DE309"/>
      <c r="DF309"/>
    </row>
    <row r="310" spans="1:110" x14ac:dyDescent="0.25">
      <c r="A310" s="1">
        <f>IF(Veg_Table[[#This Row],[VP_STATUS]]="Hold",0,IF(OR(AND(Veg_Table[[#This Row],[PRESCRIP]]="NW_No Work",Veg_Table[[#This Row],[VP_STATUS]]&lt;&gt;"No Work Required Under EVM"),AND(Veg_Table[[#This Row],[VP_STATUS]]="No Work Required Under EVM",Veg_Table[[#This Row],[PRESCRIP]]&lt;&gt;"NW_No Work")),1,0))</f>
        <v>0</v>
      </c>
      <c r="B310" s="1">
        <f>IF(Veg_Table[[#This Row],[SPECIES]]="",1,0)</f>
        <v>0</v>
      </c>
      <c r="C310" s="1">
        <f>IF(Veg_Table[[#This Row],[DIAMETER]]="",1,0)</f>
        <v>0</v>
      </c>
      <c r="D310" s="1">
        <f>IF(Veg_Table[[#This Row],[HEIGHT]]="",1,0)</f>
        <v>0</v>
      </c>
      <c r="E31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10" s="1">
        <f>IF(AND(Veg_Table[[#This Row],[TAT_RESULT]]="ABATE",Veg_Table[[#This Row],[PRESCRIP]]="NW_No Work"),1,0)</f>
        <v>0</v>
      </c>
      <c r="G310" s="1">
        <f>IF(OR(Veg_Table[[#This Row],[Prescription R-Scale]]="NA",Veg_Table[[#This Row],[Diameter R-Scale]]="NA"),0,IF(Veg_Table[[#This Row],[Diameter R-Scale]]&lt;&gt;Veg_Table[[#This Row],[Prescription R-Scale]],1,0))</f>
        <v>0</v>
      </c>
      <c r="H310" s="1">
        <f>IF(OR(AND(Veg_Table[[#This Row],[PRESCRIP]]="BC_Br Rmv", Veg_Table[[#This Row],[WOOD_MAN]]&lt;&gt;"Not Needed"),AND(Veg_Table[[#This Row],[PRESCRIP]]="BCS_Br Rmv+Trt", Veg_Table[[#This Row],[WOOD_MAN]]&lt;&gt;"Not Needed")),1,0)</f>
        <v>0</v>
      </c>
      <c r="I310" s="1">
        <f ca="1">IF(AND(Veg_Table[[#This Row],[Prescription_Changed]]="Yes",Veg_Table[[#This Row],[TAT_RESULT]]=""),1,0)</f>
        <v>0</v>
      </c>
      <c r="J310" s="1">
        <f ca="1">SUM(Veg_Table[[#This Row],[Prescription and Status do not match]:[Prescription_Edited_And_TAT_Is_Blank]])</f>
        <v>1</v>
      </c>
      <c r="K310" s="1">
        <f ca="1">IF(Veg_Table[[#This Row],[Sum of Errors]]&gt;0,1,0)</f>
        <v>1</v>
      </c>
      <c r="L310" s="1">
        <f>1</f>
        <v>1</v>
      </c>
      <c r="M31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310" s="1">
        <f>IF(OR(MID(Veg_Table[[#This Row],[PRESCRIP]],2,1)="1",MID(Veg_Table[[#This Row],[PRESCRIP]],2,1)="2",MID(Veg_Table[[#This Row],[PRESCRIP]],2,1)="3",MID(Veg_Table[[#This Row],[PRESCRIP]],2,1)="4"),_xlfn.NUMBERVALUE(MID(Veg_Table[[#This Row],[PRESCRIP]],2,1)),"NA")</f>
        <v>3</v>
      </c>
      <c r="O310" s="1">
        <f>WEEKNUM(Veg_Table[[#This Row],[EVM_LAST_EDITED_Day]],2)</f>
        <v>20</v>
      </c>
      <c r="P310" s="25">
        <f>IFERROR(DATE(YEAR(Veg_Table[[#This Row],[EVM_LAST_EDITED2]]),MONTH(Veg_Table[[#This Row],[EVM_LAST_EDITED2]]),DAY(Veg_Table[[#This Row],[EVM_LAST_EDITED2]])),DATE(2019,1,1))</f>
        <v>43964</v>
      </c>
      <c r="Q310" s="3">
        <f>VALUE(SUBSTITUTE(Veg_Table[[#This Row],[EVM_LAST_EDITED]],",",""))</f>
        <v>43964.609646539298</v>
      </c>
      <c r="R310" s="1" t="str">
        <f>_xlfn.IFNA(IF(Veg_Table[[#This Row],[EVM_LAST_EDITOR]]="","zBlank EVM Last Editor",VLOOKUP(Veg_Table[[#This Row],[EVM_LAST_EDITOR]],Roster_Table[#All],4,FALSE)),"zAWRR Not in Roster")</f>
        <v>zAWRR Not in Roster</v>
      </c>
      <c r="S310" s="1" t="str">
        <f>_xlfn.IFNA(IF(Veg_Table[[#This Row],[EVM_LAST_EDITOR]]="","zBlank EVM Last Editor",VLOOKUP(Veg_Table[[#This Row],[EVM_LAST_EDITOR]],Roster_Table[#All],16,FALSE)),"zCompany_AWRR not in Roster")</f>
        <v>zCompany_AWRR not in Roster</v>
      </c>
      <c r="T310" s="2">
        <f>IFERROR(DATE(YEAR(Veg_Table[[#This Row],[Created2]]),MONTH(Veg_Table[[#This Row],[Created2]]),DAY(Veg_Table[[#This Row],[Created2]])),DATE(2019,1,1))</f>
        <v>43741</v>
      </c>
      <c r="U310" s="3">
        <f>VALUE(SUBSTITUTE(Veg_Table[[#This Row],[Created]],",",""))</f>
        <v>43741.605509259301</v>
      </c>
      <c r="V310" s="3" t="str">
        <f ca="1">IFERROR(_xlfn.IFNA(CELL("contents",INDIRECT(_xlfn.CONCAT("Veg_Table_Production_Data!",ADDRESS(MATCH(_xlfn.MAXIFS(#REF!,#REF!,"="&amp;Veg_Table[[#This Row],[AUTO_ID]],#REF!,"&lt;"&amp;Veg_Table[[#This Row],[EVM_LAST_EDITED_Day]]),#REF!,0),COLUMN(#REF!),4,1,)))),""),"")</f>
        <v/>
      </c>
      <c r="W310" s="3" t="str">
        <f ca="1">IF(Veg_Table[[#This Row],[Previous_Prescription]]="","No",IF(Veg_Table[[#This Row],[Previous_Prescription]]=Veg_Table[[#This Row],[PRESCRIP]],"No","Yes"))</f>
        <v>No</v>
      </c>
      <c r="X310" s="3" t="str">
        <f>IF(Veg_Table[[#This Row],[EVM_LAST_EDITED_Day]]=Veg_Table[[#This Row],[Created_Day]],"New","Old")</f>
        <v>Old</v>
      </c>
      <c r="Y310" s="1">
        <f>IFERROR(IF(FIND("delete",LOWER(Veg_Table[[#This Row],[PI_COMMENTS]]))&gt;=1,1,0),0)</f>
        <v>0</v>
      </c>
      <c r="Z310" s="1" t="str">
        <f>_xlfn.IFNA(IF(Veg_Table[[#This Row],[EVM_LAST_EDITOR]]="","Yes",VLOOKUP(Veg_Table[[#This Row],[EVM_LAST_EDITOR]],Roster_Table[#All],15,FALSE)),"Yes")</f>
        <v>Yes</v>
      </c>
      <c r="AA31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10" s="1" t="str">
        <f>_xlfn.IFNA(VLOOKUP(Veg_Table[[#This Row],[EVM_LAST_EDITOR]],Roster_Table[#All],3,FALSE),"zAWRR Not in Roster")</f>
        <v>zAWRR Not in Roster</v>
      </c>
      <c r="AC310" s="1" t="str">
        <f>_xlfn.IFNA(VLOOKUP(Veg_Table[[#This Row],[EVM_LAST_EDITOR]],Roster_Table[#All],2,FALSE),"zAWRR Not in Roster")</f>
        <v>zAWRR Not in Roster</v>
      </c>
      <c r="AD310" s="1" t="str">
        <f>IF(_xlfn.CONCAT(Veg_Table[[#This Row],[First_Name]]," ",Veg_Table[[#This Row],[Last_Name]])="zAWRR Not in Roster zAWRR Not in Roster","zAWRR Not in Roster",_xlfn.CONCAT(Veg_Table[[#This Row],[First_Name]]," ",Veg_Table[[#This Row],[Last_Name]]))</f>
        <v>zAWRR Not in Roster</v>
      </c>
      <c r="AE310">
        <v>1765556</v>
      </c>
      <c r="AF310" t="s">
        <v>2833</v>
      </c>
      <c r="AG310" t="s">
        <v>30</v>
      </c>
      <c r="AH310" t="s">
        <v>1080</v>
      </c>
      <c r="AI310" t="s">
        <v>1089</v>
      </c>
      <c r="AJ310" t="s">
        <v>820</v>
      </c>
      <c r="AL310" t="s">
        <v>372</v>
      </c>
      <c r="AM310" t="s">
        <v>40</v>
      </c>
      <c r="AN310" t="s">
        <v>25</v>
      </c>
      <c r="AO310" t="s">
        <v>25</v>
      </c>
      <c r="AP310">
        <v>34</v>
      </c>
      <c r="AQ310">
        <v>39</v>
      </c>
      <c r="AS310" t="s">
        <v>877</v>
      </c>
      <c r="AT310" t="s">
        <v>522</v>
      </c>
      <c r="AU310" t="s">
        <v>25</v>
      </c>
      <c r="AW310" t="s">
        <v>2834</v>
      </c>
      <c r="AX310" t="s">
        <v>534</v>
      </c>
      <c r="AZ310">
        <v>5746657</v>
      </c>
      <c r="BA310" t="s">
        <v>877</v>
      </c>
      <c r="BB310" s="4">
        <v>43964.609279421296</v>
      </c>
      <c r="BD310" t="s">
        <v>29</v>
      </c>
      <c r="BG310" t="s">
        <v>534</v>
      </c>
      <c r="BI310" s="3">
        <v>43966.58564070602</v>
      </c>
      <c r="BJ310" t="s">
        <v>1429</v>
      </c>
      <c r="BK310" s="30" t="s">
        <v>821</v>
      </c>
      <c r="BL310" s="3">
        <v>43964.609646539349</v>
      </c>
      <c r="BM310" t="s">
        <v>31</v>
      </c>
      <c r="BN310" t="s">
        <v>32</v>
      </c>
      <c r="BO310" t="s">
        <v>1082</v>
      </c>
      <c r="BP310" t="s">
        <v>1140</v>
      </c>
      <c r="BQ310" t="s">
        <v>826</v>
      </c>
      <c r="BR310" t="s">
        <v>28</v>
      </c>
      <c r="BS310" t="s">
        <v>28</v>
      </c>
      <c r="BT310" t="s">
        <v>129</v>
      </c>
      <c r="BU310" s="3">
        <v>43741.605509259258</v>
      </c>
      <c r="BV310" t="s">
        <v>821</v>
      </c>
      <c r="BW310" s="3">
        <v>43966.585693773151</v>
      </c>
      <c r="BX310" t="s">
        <v>2835</v>
      </c>
      <c r="CG310"/>
      <c r="CH310"/>
      <c r="CI310"/>
      <c r="CY310"/>
      <c r="DA310"/>
      <c r="DE310"/>
      <c r="DF310"/>
    </row>
    <row r="311" spans="1:110" x14ac:dyDescent="0.25">
      <c r="A311" s="1">
        <f>IF(Veg_Table[[#This Row],[VP_STATUS]]="Hold",0,IF(OR(AND(Veg_Table[[#This Row],[PRESCRIP]]="NW_No Work",Veg_Table[[#This Row],[VP_STATUS]]&lt;&gt;"No Work Required Under EVM"),AND(Veg_Table[[#This Row],[VP_STATUS]]="No Work Required Under EVM",Veg_Table[[#This Row],[PRESCRIP]]&lt;&gt;"NW_No Work")),1,0))</f>
        <v>0</v>
      </c>
      <c r="B311" s="1">
        <f>IF(Veg_Table[[#This Row],[SPECIES]]="",1,0)</f>
        <v>0</v>
      </c>
      <c r="C311" s="1">
        <f>IF(Veg_Table[[#This Row],[DIAMETER]]="",1,0)</f>
        <v>0</v>
      </c>
      <c r="D311" s="1">
        <f>IF(Veg_Table[[#This Row],[HEIGHT]]="",1,0)</f>
        <v>0</v>
      </c>
      <c r="E31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311" s="1">
        <f>IF(AND(Veg_Table[[#This Row],[TAT_RESULT]]="ABATE",Veg_Table[[#This Row],[PRESCRIP]]="NW_No Work"),1,0)</f>
        <v>0</v>
      </c>
      <c r="G311" s="1">
        <f>IF(OR(Veg_Table[[#This Row],[Prescription R-Scale]]="NA",Veg_Table[[#This Row],[Diameter R-Scale]]="NA"),0,IF(Veg_Table[[#This Row],[Diameter R-Scale]]&lt;&gt;Veg_Table[[#This Row],[Prescription R-Scale]],1,0))</f>
        <v>1</v>
      </c>
      <c r="H311" s="1">
        <f>IF(OR(AND(Veg_Table[[#This Row],[PRESCRIP]]="BC_Br Rmv", Veg_Table[[#This Row],[WOOD_MAN]]&lt;&gt;"Not Needed"),AND(Veg_Table[[#This Row],[PRESCRIP]]="BCS_Br Rmv+Trt", Veg_Table[[#This Row],[WOOD_MAN]]&lt;&gt;"Not Needed")),1,0)</f>
        <v>0</v>
      </c>
      <c r="I311" s="1">
        <f ca="1">IF(AND(Veg_Table[[#This Row],[Prescription_Changed]]="Yes",Veg_Table[[#This Row],[TAT_RESULT]]=""),1,0)</f>
        <v>0</v>
      </c>
      <c r="J311" s="1">
        <f ca="1">SUM(Veg_Table[[#This Row],[Prescription and Status do not match]:[Prescription_Edited_And_TAT_Is_Blank]])</f>
        <v>1</v>
      </c>
      <c r="K311" s="1">
        <f ca="1">IF(Veg_Table[[#This Row],[Sum of Errors]]&gt;0,1,0)</f>
        <v>1</v>
      </c>
      <c r="L311" s="1">
        <f>1</f>
        <v>1</v>
      </c>
      <c r="M31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311" s="1">
        <f>IF(OR(MID(Veg_Table[[#This Row],[PRESCRIP]],2,1)="1",MID(Veg_Table[[#This Row],[PRESCRIP]],2,1)="2",MID(Veg_Table[[#This Row],[PRESCRIP]],2,1)="3",MID(Veg_Table[[#This Row],[PRESCRIP]],2,1)="4"),_xlfn.NUMBERVALUE(MID(Veg_Table[[#This Row],[PRESCRIP]],2,1)),"NA")</f>
        <v>2</v>
      </c>
      <c r="O311" s="1">
        <f>WEEKNUM(Veg_Table[[#This Row],[EVM_LAST_EDITED_Day]],2)</f>
        <v>20</v>
      </c>
      <c r="P311" s="25">
        <f>IFERROR(DATE(YEAR(Veg_Table[[#This Row],[EVM_LAST_EDITED2]]),MONTH(Veg_Table[[#This Row],[EVM_LAST_EDITED2]]),DAY(Veg_Table[[#This Row],[EVM_LAST_EDITED2]])),DATE(2019,1,1))</f>
        <v>43964</v>
      </c>
      <c r="Q311" s="3">
        <f>VALUE(SUBSTITUTE(Veg_Table[[#This Row],[EVM_LAST_EDITED]],",",""))</f>
        <v>43964.610026747599</v>
      </c>
      <c r="R311" s="1" t="str">
        <f>_xlfn.IFNA(IF(Veg_Table[[#This Row],[EVM_LAST_EDITOR]]="","zBlank EVM Last Editor",VLOOKUP(Veg_Table[[#This Row],[EVM_LAST_EDITOR]],Roster_Table[#All],4,FALSE)),"zAWRR Not in Roster")</f>
        <v>MBG</v>
      </c>
      <c r="S311" s="1" t="str">
        <f>_xlfn.IFNA(IF(Veg_Table[[#This Row],[EVM_LAST_EDITOR]]="","zBlank EVM Last Editor",VLOOKUP(Veg_Table[[#This Row],[EVM_LAST_EDITOR]],Roster_Table[#All],16,FALSE)),"zCompany_AWRR not in Roster")</f>
        <v>MBG_Mason, Bruce &amp; Girard</v>
      </c>
      <c r="T311" s="2">
        <f>IFERROR(DATE(YEAR(Veg_Table[[#This Row],[Created2]]),MONTH(Veg_Table[[#This Row],[Created2]]),DAY(Veg_Table[[#This Row],[Created2]])),DATE(2019,1,1))</f>
        <v>43964</v>
      </c>
      <c r="U311" s="3">
        <f>VALUE(SUBSTITUTE(Veg_Table[[#This Row],[Created]],",",""))</f>
        <v>43964.610026747599</v>
      </c>
      <c r="V311" s="3" t="str">
        <f ca="1">IFERROR(_xlfn.IFNA(CELL("contents",INDIRECT(_xlfn.CONCAT("Veg_Table_Production_Data!",ADDRESS(MATCH(_xlfn.MAXIFS(#REF!,#REF!,"="&amp;Veg_Table[[#This Row],[AUTO_ID]],#REF!,"&lt;"&amp;Veg_Table[[#This Row],[EVM_LAST_EDITED_Day]]),#REF!,0),COLUMN(#REF!),4,1,)))),""),"")</f>
        <v/>
      </c>
      <c r="W311" s="3" t="str">
        <f ca="1">IF(Veg_Table[[#This Row],[Previous_Prescription]]="","No",IF(Veg_Table[[#This Row],[Previous_Prescription]]=Veg_Table[[#This Row],[PRESCRIP]],"No","Yes"))</f>
        <v>No</v>
      </c>
      <c r="X311" s="3" t="str">
        <f>IF(Veg_Table[[#This Row],[EVM_LAST_EDITED_Day]]=Veg_Table[[#This Row],[Created_Day]],"New","Old")</f>
        <v>New</v>
      </c>
      <c r="Y311" s="1">
        <f>IFERROR(IF(FIND("delete",LOWER(Veg_Table[[#This Row],[PI_COMMENTS]]))&gt;=1,1,0),0)</f>
        <v>0</v>
      </c>
      <c r="Z311" s="1" t="str">
        <f>_xlfn.IFNA(IF(Veg_Table[[#This Row],[EVM_LAST_EDITOR]]="","Yes",VLOOKUP(Veg_Table[[#This Row],[EVM_LAST_EDITOR]],Roster_Table[#All],15,FALSE)),"Yes")</f>
        <v>Yes</v>
      </c>
      <c r="AA31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1</v>
      </c>
      <c r="AB311" s="1" t="str">
        <f>_xlfn.IFNA(VLOOKUP(Veg_Table[[#This Row],[EVM_LAST_EDITOR]],Roster_Table[#All],3,FALSE),"zAWRR Not in Roster")</f>
        <v>Nicholas</v>
      </c>
      <c r="AC311" s="1" t="str">
        <f>_xlfn.IFNA(VLOOKUP(Veg_Table[[#This Row],[EVM_LAST_EDITOR]],Roster_Table[#All],2,FALSE),"zAWRR Not in Roster")</f>
        <v>Coleman</v>
      </c>
      <c r="AD311" s="1" t="str">
        <f>IF(_xlfn.CONCAT(Veg_Table[[#This Row],[First_Name]]," ",Veg_Table[[#This Row],[Last_Name]])="zAWRR Not in Roster zAWRR Not in Roster","zAWRR Not in Roster",_xlfn.CONCAT(Veg_Table[[#This Row],[First_Name]]," ",Veg_Table[[#This Row],[Last_Name]]))</f>
        <v>Nicholas Coleman</v>
      </c>
      <c r="AE311">
        <v>3225517</v>
      </c>
      <c r="AF311" t="s">
        <v>5961</v>
      </c>
      <c r="AG311" t="s">
        <v>93</v>
      </c>
      <c r="AH311" t="s">
        <v>3444</v>
      </c>
      <c r="AI311" t="s">
        <v>5955</v>
      </c>
      <c r="AJ311" t="s">
        <v>36</v>
      </c>
      <c r="AL311" t="s">
        <v>372</v>
      </c>
      <c r="AM311" t="s">
        <v>40</v>
      </c>
      <c r="AN311" t="s">
        <v>25</v>
      </c>
      <c r="AO311" t="s">
        <v>25</v>
      </c>
      <c r="AP311">
        <v>34</v>
      </c>
      <c r="AQ311">
        <v>80</v>
      </c>
      <c r="AR311" t="s">
        <v>514</v>
      </c>
      <c r="AS311" t="s">
        <v>42</v>
      </c>
      <c r="AT311" t="s">
        <v>522</v>
      </c>
      <c r="AV311" t="s">
        <v>512</v>
      </c>
      <c r="AW311" t="s">
        <v>5352</v>
      </c>
      <c r="AZ311"/>
      <c r="BB311" s="4"/>
      <c r="BD311" t="s">
        <v>29</v>
      </c>
      <c r="BE311" t="s">
        <v>25</v>
      </c>
      <c r="BF311" t="s">
        <v>513</v>
      </c>
      <c r="BI311" s="3"/>
      <c r="BJ311" t="s">
        <v>4024</v>
      </c>
      <c r="BK311" s="30" t="s">
        <v>107</v>
      </c>
      <c r="BL311" s="3">
        <v>43964.610026747687</v>
      </c>
      <c r="BM311" t="s">
        <v>31</v>
      </c>
      <c r="BN311" t="s">
        <v>32</v>
      </c>
      <c r="BP311" t="s">
        <v>3445</v>
      </c>
      <c r="BQ311" t="s">
        <v>1025</v>
      </c>
      <c r="BR311" t="s">
        <v>28</v>
      </c>
      <c r="BS311" t="s">
        <v>28</v>
      </c>
      <c r="BT311" t="s">
        <v>107</v>
      </c>
      <c r="BU311" s="3">
        <v>43964.610026747687</v>
      </c>
      <c r="BV311" t="s">
        <v>803</v>
      </c>
      <c r="BW311" s="3">
        <v>43964.682690289352</v>
      </c>
      <c r="BX311" t="s">
        <v>5353</v>
      </c>
      <c r="CG311"/>
      <c r="CH311"/>
      <c r="CI311"/>
      <c r="CY311"/>
      <c r="DA311"/>
      <c r="DE311"/>
      <c r="DF311"/>
    </row>
    <row r="312" spans="1:110" x14ac:dyDescent="0.25">
      <c r="A312" s="1">
        <f>IF(Veg_Table[[#This Row],[VP_STATUS]]="Hold",0,IF(OR(AND(Veg_Table[[#This Row],[PRESCRIP]]="NW_No Work",Veg_Table[[#This Row],[VP_STATUS]]&lt;&gt;"No Work Required Under EVM"),AND(Veg_Table[[#This Row],[VP_STATUS]]="No Work Required Under EVM",Veg_Table[[#This Row],[PRESCRIP]]&lt;&gt;"NW_No Work")),1,0))</f>
        <v>0</v>
      </c>
      <c r="B312" s="1">
        <f>IF(Veg_Table[[#This Row],[SPECIES]]="",1,0)</f>
        <v>0</v>
      </c>
      <c r="C312" s="1">
        <f>IF(Veg_Table[[#This Row],[DIAMETER]]="",1,0)</f>
        <v>0</v>
      </c>
      <c r="D312" s="1">
        <f>IF(Veg_Table[[#This Row],[HEIGHT]]="",1,0)</f>
        <v>0</v>
      </c>
      <c r="E31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12" s="1">
        <f>IF(AND(Veg_Table[[#This Row],[TAT_RESULT]]="ABATE",Veg_Table[[#This Row],[PRESCRIP]]="NW_No Work"),1,0)</f>
        <v>0</v>
      </c>
      <c r="G312" s="1">
        <f>IF(OR(Veg_Table[[#This Row],[Prescription R-Scale]]="NA",Veg_Table[[#This Row],[Diameter R-Scale]]="NA"),0,IF(Veg_Table[[#This Row],[Diameter R-Scale]]&lt;&gt;Veg_Table[[#This Row],[Prescription R-Scale]],1,0))</f>
        <v>0</v>
      </c>
      <c r="H312" s="1">
        <f>IF(OR(AND(Veg_Table[[#This Row],[PRESCRIP]]="BC_Br Rmv", Veg_Table[[#This Row],[WOOD_MAN]]&lt;&gt;"Not Needed"),AND(Veg_Table[[#This Row],[PRESCRIP]]="BCS_Br Rmv+Trt", Veg_Table[[#This Row],[WOOD_MAN]]&lt;&gt;"Not Needed")),1,0)</f>
        <v>0</v>
      </c>
      <c r="I312" s="1">
        <f ca="1">IF(AND(Veg_Table[[#This Row],[Prescription_Changed]]="Yes",Veg_Table[[#This Row],[TAT_RESULT]]=""),1,0)</f>
        <v>0</v>
      </c>
      <c r="J312" s="1">
        <f ca="1">SUM(Veg_Table[[#This Row],[Prescription and Status do not match]:[Prescription_Edited_And_TAT_Is_Blank]])</f>
        <v>1</v>
      </c>
      <c r="K312" s="1">
        <f ca="1">IF(Veg_Table[[#This Row],[Sum of Errors]]&gt;0,1,0)</f>
        <v>1</v>
      </c>
      <c r="L312" s="1">
        <f>1</f>
        <v>1</v>
      </c>
      <c r="M31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312" s="1">
        <f>IF(OR(MID(Veg_Table[[#This Row],[PRESCRIP]],2,1)="1",MID(Veg_Table[[#This Row],[PRESCRIP]],2,1)="2",MID(Veg_Table[[#This Row],[PRESCRIP]],2,1)="3",MID(Veg_Table[[#This Row],[PRESCRIP]],2,1)="4"),_xlfn.NUMBERVALUE(MID(Veg_Table[[#This Row],[PRESCRIP]],2,1)),"NA")</f>
        <v>2</v>
      </c>
      <c r="O312" s="1">
        <f>WEEKNUM(Veg_Table[[#This Row],[EVM_LAST_EDITED_Day]],2)</f>
        <v>20</v>
      </c>
      <c r="P312" s="25">
        <f>IFERROR(DATE(YEAR(Veg_Table[[#This Row],[EVM_LAST_EDITED2]]),MONTH(Veg_Table[[#This Row],[EVM_LAST_EDITED2]]),DAY(Veg_Table[[#This Row],[EVM_LAST_EDITED2]])),DATE(2019,1,1))</f>
        <v>43964</v>
      </c>
      <c r="Q312" s="3">
        <f>VALUE(SUBSTITUTE(Veg_Table[[#This Row],[EVM_LAST_EDITED]],",",""))</f>
        <v>43964.611061273099</v>
      </c>
      <c r="R312" s="1" t="str">
        <f>_xlfn.IFNA(IF(Veg_Table[[#This Row],[EVM_LAST_EDITOR]]="","zBlank EVM Last Editor",VLOOKUP(Veg_Table[[#This Row],[EVM_LAST_EDITOR]],Roster_Table[#All],4,FALSE)),"zAWRR Not in Roster")</f>
        <v>zAWRR Not in Roster</v>
      </c>
      <c r="S312" s="1" t="str">
        <f>_xlfn.IFNA(IF(Veg_Table[[#This Row],[EVM_LAST_EDITOR]]="","zBlank EVM Last Editor",VLOOKUP(Veg_Table[[#This Row],[EVM_LAST_EDITOR]],Roster_Table[#All],16,FALSE)),"zCompany_AWRR not in Roster")</f>
        <v>zCompany_AWRR not in Roster</v>
      </c>
      <c r="T312" s="2">
        <f>IFERROR(DATE(YEAR(Veg_Table[[#This Row],[Created2]]),MONTH(Veg_Table[[#This Row],[Created2]]),DAY(Veg_Table[[#This Row],[Created2]])),DATE(2019,1,1))</f>
        <v>43741</v>
      </c>
      <c r="U312" s="3">
        <f>VALUE(SUBSTITUTE(Veg_Table[[#This Row],[Created]],",",""))</f>
        <v>43741.645451388897</v>
      </c>
      <c r="V312" s="3" t="str">
        <f ca="1">IFERROR(_xlfn.IFNA(CELL("contents",INDIRECT(_xlfn.CONCAT("Veg_Table_Production_Data!",ADDRESS(MATCH(_xlfn.MAXIFS(#REF!,#REF!,"="&amp;Veg_Table[[#This Row],[AUTO_ID]],#REF!,"&lt;"&amp;Veg_Table[[#This Row],[EVM_LAST_EDITED_Day]]),#REF!,0),COLUMN(#REF!),4,1,)))),""),"")</f>
        <v/>
      </c>
      <c r="W312" s="3" t="str">
        <f ca="1">IF(Veg_Table[[#This Row],[Previous_Prescription]]="","No",IF(Veg_Table[[#This Row],[Previous_Prescription]]=Veg_Table[[#This Row],[PRESCRIP]],"No","Yes"))</f>
        <v>No</v>
      </c>
      <c r="X312" s="3" t="str">
        <f>IF(Veg_Table[[#This Row],[EVM_LAST_EDITED_Day]]=Veg_Table[[#This Row],[Created_Day]],"New","Old")</f>
        <v>Old</v>
      </c>
      <c r="Y312" s="1">
        <f>IFERROR(IF(FIND("delete",LOWER(Veg_Table[[#This Row],[PI_COMMENTS]]))&gt;=1,1,0),0)</f>
        <v>0</v>
      </c>
      <c r="Z312" s="1" t="str">
        <f>_xlfn.IFNA(IF(Veg_Table[[#This Row],[EVM_LAST_EDITOR]]="","Yes",VLOOKUP(Veg_Table[[#This Row],[EVM_LAST_EDITOR]],Roster_Table[#All],15,FALSE)),"Yes")</f>
        <v>Yes</v>
      </c>
      <c r="AA31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12" s="1" t="str">
        <f>_xlfn.IFNA(VLOOKUP(Veg_Table[[#This Row],[EVM_LAST_EDITOR]],Roster_Table[#All],3,FALSE),"zAWRR Not in Roster")</f>
        <v>zAWRR Not in Roster</v>
      </c>
      <c r="AC312" s="1" t="str">
        <f>_xlfn.IFNA(VLOOKUP(Veg_Table[[#This Row],[EVM_LAST_EDITOR]],Roster_Table[#All],2,FALSE),"zAWRR Not in Roster")</f>
        <v>zAWRR Not in Roster</v>
      </c>
      <c r="AD312" s="1" t="str">
        <f>IF(_xlfn.CONCAT(Veg_Table[[#This Row],[First_Name]]," ",Veg_Table[[#This Row],[Last_Name]])="zAWRR Not in Roster zAWRR Not in Roster","zAWRR Not in Roster",_xlfn.CONCAT(Veg_Table[[#This Row],[First_Name]]," ",Veg_Table[[#This Row],[Last_Name]]))</f>
        <v>zAWRR Not in Roster</v>
      </c>
      <c r="AE312">
        <v>1765559</v>
      </c>
      <c r="AF312" t="s">
        <v>2836</v>
      </c>
      <c r="AG312" t="s">
        <v>30</v>
      </c>
      <c r="AH312" t="s">
        <v>1080</v>
      </c>
      <c r="AI312" t="s">
        <v>1089</v>
      </c>
      <c r="AJ312" t="s">
        <v>820</v>
      </c>
      <c r="AL312" t="s">
        <v>372</v>
      </c>
      <c r="AM312" t="s">
        <v>38</v>
      </c>
      <c r="AN312" t="s">
        <v>25</v>
      </c>
      <c r="AO312" t="s">
        <v>25</v>
      </c>
      <c r="AP312">
        <v>18</v>
      </c>
      <c r="AQ312">
        <v>72</v>
      </c>
      <c r="AS312" t="s">
        <v>985</v>
      </c>
      <c r="AT312" t="s">
        <v>515</v>
      </c>
      <c r="AU312" t="s">
        <v>25</v>
      </c>
      <c r="AW312" t="s">
        <v>2837</v>
      </c>
      <c r="AX312" t="s">
        <v>534</v>
      </c>
      <c r="AZ312">
        <v>5746657</v>
      </c>
      <c r="BA312" t="s">
        <v>985</v>
      </c>
      <c r="BB312" s="4">
        <v>43964.611015300929</v>
      </c>
      <c r="BD312" t="s">
        <v>29</v>
      </c>
      <c r="BG312" t="s">
        <v>534</v>
      </c>
      <c r="BI312" s="3">
        <v>43966.585970173612</v>
      </c>
      <c r="BJ312" t="s">
        <v>417</v>
      </c>
      <c r="BK312" s="30" t="s">
        <v>821</v>
      </c>
      <c r="BL312" s="3">
        <v>43964.61106127315</v>
      </c>
      <c r="BM312" t="s">
        <v>31</v>
      </c>
      <c r="BN312" t="s">
        <v>32</v>
      </c>
      <c r="BO312" t="s">
        <v>1082</v>
      </c>
      <c r="BP312" t="s">
        <v>1140</v>
      </c>
      <c r="BQ312" t="s">
        <v>826</v>
      </c>
      <c r="BR312" t="s">
        <v>28</v>
      </c>
      <c r="BS312" t="s">
        <v>28</v>
      </c>
      <c r="BT312" t="s">
        <v>129</v>
      </c>
      <c r="BU312" s="3">
        <v>43741.645451388889</v>
      </c>
      <c r="BV312" t="s">
        <v>821</v>
      </c>
      <c r="BW312" s="3">
        <v>43966.586057187502</v>
      </c>
      <c r="BX312" t="s">
        <v>2838</v>
      </c>
      <c r="CG312"/>
      <c r="CH312"/>
      <c r="CI312"/>
      <c r="CY312"/>
      <c r="DA312"/>
      <c r="DE312"/>
      <c r="DF312"/>
    </row>
    <row r="313" spans="1:110" x14ac:dyDescent="0.25">
      <c r="A313" s="1">
        <f>IF(Veg_Table[[#This Row],[VP_STATUS]]="Hold",0,IF(OR(AND(Veg_Table[[#This Row],[PRESCRIP]]="NW_No Work",Veg_Table[[#This Row],[VP_STATUS]]&lt;&gt;"No Work Required Under EVM"),AND(Veg_Table[[#This Row],[VP_STATUS]]="No Work Required Under EVM",Veg_Table[[#This Row],[PRESCRIP]]&lt;&gt;"NW_No Work")),1,0))</f>
        <v>0</v>
      </c>
      <c r="B313" s="1">
        <f>IF(Veg_Table[[#This Row],[SPECIES]]="",1,0)</f>
        <v>0</v>
      </c>
      <c r="C313" s="1">
        <f>IF(Veg_Table[[#This Row],[DIAMETER]]="",1,0)</f>
        <v>0</v>
      </c>
      <c r="D313" s="1">
        <f>IF(Veg_Table[[#This Row],[HEIGHT]]="",1,0)</f>
        <v>0</v>
      </c>
      <c r="E31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13" s="1">
        <f>IF(AND(Veg_Table[[#This Row],[TAT_RESULT]]="ABATE",Veg_Table[[#This Row],[PRESCRIP]]="NW_No Work"),1,0)</f>
        <v>0</v>
      </c>
      <c r="G313" s="1">
        <f>IF(OR(Veg_Table[[#This Row],[Prescription R-Scale]]="NA",Veg_Table[[#This Row],[Diameter R-Scale]]="NA"),0,IF(Veg_Table[[#This Row],[Diameter R-Scale]]&lt;&gt;Veg_Table[[#This Row],[Prescription R-Scale]],1,0))</f>
        <v>0</v>
      </c>
      <c r="H313" s="1">
        <f>IF(OR(AND(Veg_Table[[#This Row],[PRESCRIP]]="BC_Br Rmv", Veg_Table[[#This Row],[WOOD_MAN]]&lt;&gt;"Not Needed"),AND(Veg_Table[[#This Row],[PRESCRIP]]="BCS_Br Rmv+Trt", Veg_Table[[#This Row],[WOOD_MAN]]&lt;&gt;"Not Needed")),1,0)</f>
        <v>0</v>
      </c>
      <c r="I313" s="1">
        <f ca="1">IF(AND(Veg_Table[[#This Row],[Prescription_Changed]]="Yes",Veg_Table[[#This Row],[TAT_RESULT]]=""),1,0)</f>
        <v>0</v>
      </c>
      <c r="J313" s="1">
        <f ca="1">SUM(Veg_Table[[#This Row],[Prescription and Status do not match]:[Prescription_Edited_And_TAT_Is_Blank]])</f>
        <v>1</v>
      </c>
      <c r="K313" s="1">
        <f ca="1">IF(Veg_Table[[#This Row],[Sum of Errors]]&gt;0,1,0)</f>
        <v>1</v>
      </c>
      <c r="L313" s="1">
        <f>1</f>
        <v>1</v>
      </c>
      <c r="M31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313" s="1">
        <f>IF(OR(MID(Veg_Table[[#This Row],[PRESCRIP]],2,1)="1",MID(Veg_Table[[#This Row],[PRESCRIP]],2,1)="2",MID(Veg_Table[[#This Row],[PRESCRIP]],2,1)="3",MID(Veg_Table[[#This Row],[PRESCRIP]],2,1)="4"),_xlfn.NUMBERVALUE(MID(Veg_Table[[#This Row],[PRESCRIP]],2,1)),"NA")</f>
        <v>2</v>
      </c>
      <c r="O313" s="1">
        <f>WEEKNUM(Veg_Table[[#This Row],[EVM_LAST_EDITED_Day]],2)</f>
        <v>20</v>
      </c>
      <c r="P313" s="25">
        <f>IFERROR(DATE(YEAR(Veg_Table[[#This Row],[EVM_LAST_EDITED2]]),MONTH(Veg_Table[[#This Row],[EVM_LAST_EDITED2]]),DAY(Veg_Table[[#This Row],[EVM_LAST_EDITED2]])),DATE(2019,1,1))</f>
        <v>43964</v>
      </c>
      <c r="Q313" s="3">
        <f>VALUE(SUBSTITUTE(Veg_Table[[#This Row],[EVM_LAST_EDITED]],",",""))</f>
        <v>43964.613593807902</v>
      </c>
      <c r="R313" s="1" t="str">
        <f>_xlfn.IFNA(IF(Veg_Table[[#This Row],[EVM_LAST_EDITOR]]="","zBlank EVM Last Editor",VLOOKUP(Veg_Table[[#This Row],[EVM_LAST_EDITOR]],Roster_Table[#All],4,FALSE)),"zAWRR Not in Roster")</f>
        <v>MOW</v>
      </c>
      <c r="S313" s="1" t="str">
        <f>_xlfn.IFNA(IF(Veg_Table[[#This Row],[EVM_LAST_EDITOR]]="","zBlank EVM Last Editor",VLOOKUP(Veg_Table[[#This Row],[EVM_LAST_EDITOR]],Roster_Table[#All],16,FALSE)),"zCompany_AWRR not in Roster")</f>
        <v>Not in Sierra Roster</v>
      </c>
      <c r="T313" s="2">
        <f>IFERROR(DATE(YEAR(Veg_Table[[#This Row],[Created2]]),MONTH(Veg_Table[[#This Row],[Created2]]),DAY(Veg_Table[[#This Row],[Created2]])),DATE(2019,1,1))</f>
        <v>43885</v>
      </c>
      <c r="U313" s="3">
        <f>VALUE(SUBSTITUTE(Veg_Table[[#This Row],[Created]],",",""))</f>
        <v>43885.591840277797</v>
      </c>
      <c r="V313" s="3" t="str">
        <f ca="1">IFERROR(_xlfn.IFNA(CELL("contents",INDIRECT(_xlfn.CONCAT("Veg_Table_Production_Data!",ADDRESS(MATCH(_xlfn.MAXIFS(#REF!,#REF!,"="&amp;Veg_Table[[#This Row],[AUTO_ID]],#REF!,"&lt;"&amp;Veg_Table[[#This Row],[EVM_LAST_EDITED_Day]]),#REF!,0),COLUMN(#REF!),4,1,)))),""),"")</f>
        <v/>
      </c>
      <c r="W313" s="3" t="str">
        <f ca="1">IF(Veg_Table[[#This Row],[Previous_Prescription]]="","No",IF(Veg_Table[[#This Row],[Previous_Prescription]]=Veg_Table[[#This Row],[PRESCRIP]],"No","Yes"))</f>
        <v>No</v>
      </c>
      <c r="X313" s="3" t="str">
        <f>IF(Veg_Table[[#This Row],[EVM_LAST_EDITED_Day]]=Veg_Table[[#This Row],[Created_Day]],"New","Old")</f>
        <v>Old</v>
      </c>
      <c r="Y313" s="1">
        <f>IFERROR(IF(FIND("delete",LOWER(Veg_Table[[#This Row],[PI_COMMENTS]]))&gt;=1,1,0),0)</f>
        <v>0</v>
      </c>
      <c r="Z313" s="1" t="str">
        <f>_xlfn.IFNA(IF(Veg_Table[[#This Row],[EVM_LAST_EDITOR]]="","Yes",VLOOKUP(Veg_Table[[#This Row],[EVM_LAST_EDITOR]],Roster_Table[#All],15,FALSE)),"Yes")</f>
        <v>No</v>
      </c>
      <c r="AA31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13" s="1" t="str">
        <f>_xlfn.IFNA(VLOOKUP(Veg_Table[[#This Row],[EVM_LAST_EDITOR]],Roster_Table[#All],3,FALSE),"zAWRR Not in Roster")</f>
        <v>Roberto</v>
      </c>
      <c r="AC313" s="1" t="str">
        <f>_xlfn.IFNA(VLOOKUP(Veg_Table[[#This Row],[EVM_LAST_EDITOR]],Roster_Table[#All],2,FALSE),"zAWRR Not in Roster")</f>
        <v>Ayala</v>
      </c>
      <c r="AD313" s="1" t="str">
        <f>IF(_xlfn.CONCAT(Veg_Table[[#This Row],[First_Name]]," ",Veg_Table[[#This Row],[Last_Name]])="zAWRR Not in Roster zAWRR Not in Roster","zAWRR Not in Roster",_xlfn.CONCAT(Veg_Table[[#This Row],[First_Name]]," ",Veg_Table[[#This Row],[Last_Name]]))</f>
        <v>Roberto Ayala</v>
      </c>
      <c r="AE313">
        <v>1723077</v>
      </c>
      <c r="AF313" t="s">
        <v>5862</v>
      </c>
      <c r="AG313" t="s">
        <v>97</v>
      </c>
      <c r="AH313" t="s">
        <v>3335</v>
      </c>
      <c r="AI313" t="s">
        <v>5854</v>
      </c>
      <c r="AJ313" t="s">
        <v>820</v>
      </c>
      <c r="AL313" t="s">
        <v>368</v>
      </c>
      <c r="AM313" t="s">
        <v>47</v>
      </c>
      <c r="AN313" t="s">
        <v>25</v>
      </c>
      <c r="AO313" t="s">
        <v>25</v>
      </c>
      <c r="AP313">
        <v>20</v>
      </c>
      <c r="AQ313">
        <v>53</v>
      </c>
      <c r="AS313" t="s">
        <v>42</v>
      </c>
      <c r="AT313" t="s">
        <v>522</v>
      </c>
      <c r="AU313" t="s">
        <v>25</v>
      </c>
      <c r="AV313" t="s">
        <v>519</v>
      </c>
      <c r="AW313" t="s">
        <v>5863</v>
      </c>
      <c r="AX313" t="s">
        <v>987</v>
      </c>
      <c r="AY313" t="s">
        <v>1530</v>
      </c>
      <c r="AZ313">
        <v>5872407</v>
      </c>
      <c r="BA313" t="s">
        <v>42</v>
      </c>
      <c r="BB313" s="4">
        <v>43964.61311726852</v>
      </c>
      <c r="BD313" t="s">
        <v>29</v>
      </c>
      <c r="BI313" s="3"/>
      <c r="BJ313" t="s">
        <v>5860</v>
      </c>
      <c r="BK313" s="30" t="s">
        <v>531</v>
      </c>
      <c r="BL313" s="3">
        <v>43964.613593807873</v>
      </c>
      <c r="BM313" t="s">
        <v>31</v>
      </c>
      <c r="BN313" t="s">
        <v>32</v>
      </c>
      <c r="BO313" t="s">
        <v>3337</v>
      </c>
      <c r="BP313" t="s">
        <v>3338</v>
      </c>
      <c r="BQ313" t="s">
        <v>852</v>
      </c>
      <c r="BR313" t="s">
        <v>28</v>
      </c>
      <c r="BS313" t="s">
        <v>28</v>
      </c>
      <c r="BT313" t="s">
        <v>228</v>
      </c>
      <c r="BU313" s="3">
        <v>43885.591840277775</v>
      </c>
      <c r="BV313" t="s">
        <v>803</v>
      </c>
      <c r="BW313" s="3">
        <v>43964.648229166669</v>
      </c>
      <c r="BX313" t="s">
        <v>5864</v>
      </c>
      <c r="CG313"/>
      <c r="CH313"/>
      <c r="CI313"/>
      <c r="CY313"/>
      <c r="DA313"/>
      <c r="DE313"/>
      <c r="DF313"/>
    </row>
    <row r="314" spans="1:110" x14ac:dyDescent="0.25">
      <c r="A314" s="1">
        <f>IF(Veg_Table[[#This Row],[VP_STATUS]]="Hold",0,IF(OR(AND(Veg_Table[[#This Row],[PRESCRIP]]="NW_No Work",Veg_Table[[#This Row],[VP_STATUS]]&lt;&gt;"No Work Required Under EVM"),AND(Veg_Table[[#This Row],[VP_STATUS]]="No Work Required Under EVM",Veg_Table[[#This Row],[PRESCRIP]]&lt;&gt;"NW_No Work")),1,0))</f>
        <v>0</v>
      </c>
      <c r="B314" s="1">
        <f>IF(Veg_Table[[#This Row],[SPECIES]]="",1,0)</f>
        <v>0</v>
      </c>
      <c r="C314" s="1">
        <f>IF(Veg_Table[[#This Row],[DIAMETER]]="",1,0)</f>
        <v>0</v>
      </c>
      <c r="D314" s="1">
        <f>IF(Veg_Table[[#This Row],[HEIGHT]]="",1,0)</f>
        <v>0</v>
      </c>
      <c r="E31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314" s="1">
        <f>IF(AND(Veg_Table[[#This Row],[TAT_RESULT]]="ABATE",Veg_Table[[#This Row],[PRESCRIP]]="NW_No Work"),1,0)</f>
        <v>0</v>
      </c>
      <c r="G314" s="1">
        <f>IF(OR(Veg_Table[[#This Row],[Prescription R-Scale]]="NA",Veg_Table[[#This Row],[Diameter R-Scale]]="NA"),0,IF(Veg_Table[[#This Row],[Diameter R-Scale]]&lt;&gt;Veg_Table[[#This Row],[Prescription R-Scale]],1,0))</f>
        <v>1</v>
      </c>
      <c r="H314" s="1">
        <f>IF(OR(AND(Veg_Table[[#This Row],[PRESCRIP]]="BC_Br Rmv", Veg_Table[[#This Row],[WOOD_MAN]]&lt;&gt;"Not Needed"),AND(Veg_Table[[#This Row],[PRESCRIP]]="BCS_Br Rmv+Trt", Veg_Table[[#This Row],[WOOD_MAN]]&lt;&gt;"Not Needed")),1,0)</f>
        <v>0</v>
      </c>
      <c r="I314" s="1">
        <f ca="1">IF(AND(Veg_Table[[#This Row],[Prescription_Changed]]="Yes",Veg_Table[[#This Row],[TAT_RESULT]]=""),1,0)</f>
        <v>0</v>
      </c>
      <c r="J314" s="1">
        <f ca="1">SUM(Veg_Table[[#This Row],[Prescription and Status do not match]:[Prescription_Edited_And_TAT_Is_Blank]])</f>
        <v>1</v>
      </c>
      <c r="K314" s="1">
        <f ca="1">IF(Veg_Table[[#This Row],[Sum of Errors]]&gt;0,1,0)</f>
        <v>1</v>
      </c>
      <c r="L314" s="1">
        <f>1</f>
        <v>1</v>
      </c>
      <c r="M31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314" s="1">
        <f>IF(OR(MID(Veg_Table[[#This Row],[PRESCRIP]],2,1)="1",MID(Veg_Table[[#This Row],[PRESCRIP]],2,1)="2",MID(Veg_Table[[#This Row],[PRESCRIP]],2,1)="3",MID(Veg_Table[[#This Row],[PRESCRIP]],2,1)="4"),_xlfn.NUMBERVALUE(MID(Veg_Table[[#This Row],[PRESCRIP]],2,1)),"NA")</f>
        <v>3</v>
      </c>
      <c r="O314" s="1">
        <f>WEEKNUM(Veg_Table[[#This Row],[EVM_LAST_EDITED_Day]],2)</f>
        <v>20</v>
      </c>
      <c r="P314" s="25">
        <f>IFERROR(DATE(YEAR(Veg_Table[[#This Row],[EVM_LAST_EDITED2]]),MONTH(Veg_Table[[#This Row],[EVM_LAST_EDITED2]]),DAY(Veg_Table[[#This Row],[EVM_LAST_EDITED2]])),DATE(2019,1,1))</f>
        <v>43964</v>
      </c>
      <c r="Q314" s="3">
        <f>VALUE(SUBSTITUTE(Veg_Table[[#This Row],[EVM_LAST_EDITED]],",",""))</f>
        <v>43964.613738425898</v>
      </c>
      <c r="R314" s="1" t="str">
        <f>_xlfn.IFNA(IF(Veg_Table[[#This Row],[EVM_LAST_EDITOR]]="","zBlank EVM Last Editor",VLOOKUP(Veg_Table[[#This Row],[EVM_LAST_EDITOR]],Roster_Table[#All],4,FALSE)),"zAWRR Not in Roster")</f>
        <v>MGE</v>
      </c>
      <c r="S314" s="1" t="str">
        <f>_xlfn.IFNA(IF(Veg_Table[[#This Row],[EVM_LAST_EDITOR]]="","zBlank EVM Last Editor",VLOOKUP(Veg_Table[[#This Row],[EVM_LAST_EDITOR]],Roster_Table[#All],16,FALSE)),"zCompany_AWRR not in Roster")</f>
        <v>MGE_Mountain G Enterprises</v>
      </c>
      <c r="T314" s="2">
        <f>IFERROR(DATE(YEAR(Veg_Table[[#This Row],[Created2]]),MONTH(Veg_Table[[#This Row],[Created2]]),DAY(Veg_Table[[#This Row],[Created2]])),DATE(2019,1,1))</f>
        <v>43964</v>
      </c>
      <c r="U314" s="3">
        <f>VALUE(SUBSTITUTE(Veg_Table[[#This Row],[Created]],",",""))</f>
        <v>43964.612708333298</v>
      </c>
      <c r="V314" s="3" t="str">
        <f ca="1">IFERROR(_xlfn.IFNA(CELL("contents",INDIRECT(_xlfn.CONCAT("Veg_Table_Production_Data!",ADDRESS(MATCH(_xlfn.MAXIFS(#REF!,#REF!,"="&amp;Veg_Table[[#This Row],[AUTO_ID]],#REF!,"&lt;"&amp;Veg_Table[[#This Row],[EVM_LAST_EDITED_Day]]),#REF!,0),COLUMN(#REF!),4,1,)))),""),"")</f>
        <v/>
      </c>
      <c r="W314" s="3" t="str">
        <f ca="1">IF(Veg_Table[[#This Row],[Previous_Prescription]]="","No",IF(Veg_Table[[#This Row],[Previous_Prescription]]=Veg_Table[[#This Row],[PRESCRIP]],"No","Yes"))</f>
        <v>No</v>
      </c>
      <c r="X314" s="3" t="str">
        <f>IF(Veg_Table[[#This Row],[EVM_LAST_EDITED_Day]]=Veg_Table[[#This Row],[Created_Day]],"New","Old")</f>
        <v>New</v>
      </c>
      <c r="Y314" s="1">
        <f>IFERROR(IF(FIND("delete",LOWER(Veg_Table[[#This Row],[PI_COMMENTS]]))&gt;=1,1,0),0)</f>
        <v>0</v>
      </c>
      <c r="Z314" s="1" t="str">
        <f>_xlfn.IFNA(IF(Veg_Table[[#This Row],[EVM_LAST_EDITOR]]="","Yes",VLOOKUP(Veg_Table[[#This Row],[EVM_LAST_EDITOR]],Roster_Table[#All],15,FALSE)),"Yes")</f>
        <v>Yes</v>
      </c>
      <c r="AA31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1</v>
      </c>
      <c r="AB314" s="1" t="str">
        <f>_xlfn.IFNA(VLOOKUP(Veg_Table[[#This Row],[EVM_LAST_EDITOR]],Roster_Table[#All],3,FALSE),"zAWRR Not in Roster")</f>
        <v>Andrew</v>
      </c>
      <c r="AC314" s="1" t="str">
        <f>_xlfn.IFNA(VLOOKUP(Veg_Table[[#This Row],[EVM_LAST_EDITOR]],Roster_Table[#All],2,FALSE),"zAWRR Not in Roster")</f>
        <v>Withers</v>
      </c>
      <c r="AD314" s="1" t="str">
        <f>IF(_xlfn.CONCAT(Veg_Table[[#This Row],[First_Name]]," ",Veg_Table[[#This Row],[Last_Name]])="zAWRR Not in Roster zAWRR Not in Roster","zAWRR Not in Roster",_xlfn.CONCAT(Veg_Table[[#This Row],[First_Name]]," ",Veg_Table[[#This Row],[Last_Name]]))</f>
        <v>Andrew Withers</v>
      </c>
      <c r="AE314">
        <v>3228770</v>
      </c>
      <c r="AF314" t="s">
        <v>7264</v>
      </c>
      <c r="AG314" t="s">
        <v>93</v>
      </c>
      <c r="AH314" t="s">
        <v>5598</v>
      </c>
      <c r="AI314" t="s">
        <v>4013</v>
      </c>
      <c r="AJ314" t="s">
        <v>36</v>
      </c>
      <c r="AL314" t="s">
        <v>22</v>
      </c>
      <c r="AM314" t="s">
        <v>23</v>
      </c>
      <c r="AN314" t="s">
        <v>25</v>
      </c>
      <c r="AO314" t="s">
        <v>25</v>
      </c>
      <c r="AP314">
        <v>147</v>
      </c>
      <c r="AQ314">
        <v>65</v>
      </c>
      <c r="AR314" t="s">
        <v>514</v>
      </c>
      <c r="AS314" t="s">
        <v>51</v>
      </c>
      <c r="AT314" t="s">
        <v>522</v>
      </c>
      <c r="AV314" t="s">
        <v>512</v>
      </c>
      <c r="AW314" t="s">
        <v>7265</v>
      </c>
      <c r="AZ314"/>
      <c r="BB314" s="4"/>
      <c r="BD314" t="s">
        <v>29</v>
      </c>
      <c r="BE314" t="s">
        <v>25</v>
      </c>
      <c r="BF314" t="s">
        <v>513</v>
      </c>
      <c r="BI314" s="3"/>
      <c r="BJ314" t="s">
        <v>7262</v>
      </c>
      <c r="BK314" s="30" t="s">
        <v>176</v>
      </c>
      <c r="BL314" s="3">
        <v>43964.613738425927</v>
      </c>
      <c r="BM314" t="s">
        <v>31</v>
      </c>
      <c r="BN314" t="s">
        <v>32</v>
      </c>
      <c r="BP314" t="s">
        <v>5600</v>
      </c>
      <c r="BQ314" t="s">
        <v>1025</v>
      </c>
      <c r="BR314" t="s">
        <v>28</v>
      </c>
      <c r="BS314" t="s">
        <v>28</v>
      </c>
      <c r="BT314" t="s">
        <v>176</v>
      </c>
      <c r="BU314" s="3">
        <v>43964.612708333334</v>
      </c>
      <c r="BV314" t="s">
        <v>803</v>
      </c>
      <c r="BW314" s="3">
        <v>43965.597601655092</v>
      </c>
      <c r="BX314" t="s">
        <v>7266</v>
      </c>
      <c r="CG314"/>
      <c r="CH314"/>
      <c r="CI314"/>
      <c r="CY314"/>
      <c r="DA314"/>
      <c r="DE314"/>
      <c r="DF314"/>
    </row>
    <row r="315" spans="1:110" x14ac:dyDescent="0.25">
      <c r="A315" s="1">
        <f>IF(Veg_Table[[#This Row],[VP_STATUS]]="Hold",0,IF(OR(AND(Veg_Table[[#This Row],[PRESCRIP]]="NW_No Work",Veg_Table[[#This Row],[VP_STATUS]]&lt;&gt;"No Work Required Under EVM"),AND(Veg_Table[[#This Row],[VP_STATUS]]="No Work Required Under EVM",Veg_Table[[#This Row],[PRESCRIP]]&lt;&gt;"NW_No Work")),1,0))</f>
        <v>0</v>
      </c>
      <c r="B315" s="1">
        <f>IF(Veg_Table[[#This Row],[SPECIES]]="",1,0)</f>
        <v>0</v>
      </c>
      <c r="C315" s="1">
        <f>IF(Veg_Table[[#This Row],[DIAMETER]]="",1,0)</f>
        <v>0</v>
      </c>
      <c r="D315" s="1">
        <f>IF(Veg_Table[[#This Row],[HEIGHT]]="",1,0)</f>
        <v>0</v>
      </c>
      <c r="E31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15" s="1">
        <f>IF(AND(Veg_Table[[#This Row],[TAT_RESULT]]="ABATE",Veg_Table[[#This Row],[PRESCRIP]]="NW_No Work"),1,0)</f>
        <v>0</v>
      </c>
      <c r="G315" s="1">
        <f>IF(OR(Veg_Table[[#This Row],[Prescription R-Scale]]="NA",Veg_Table[[#This Row],[Diameter R-Scale]]="NA"),0,IF(Veg_Table[[#This Row],[Diameter R-Scale]]&lt;&gt;Veg_Table[[#This Row],[Prescription R-Scale]],1,0))</f>
        <v>0</v>
      </c>
      <c r="H315" s="1">
        <f>IF(OR(AND(Veg_Table[[#This Row],[PRESCRIP]]="BC_Br Rmv", Veg_Table[[#This Row],[WOOD_MAN]]&lt;&gt;"Not Needed"),AND(Veg_Table[[#This Row],[PRESCRIP]]="BCS_Br Rmv+Trt", Veg_Table[[#This Row],[WOOD_MAN]]&lt;&gt;"Not Needed")),1,0)</f>
        <v>0</v>
      </c>
      <c r="I315" s="1">
        <f ca="1">IF(AND(Veg_Table[[#This Row],[Prescription_Changed]]="Yes",Veg_Table[[#This Row],[TAT_RESULT]]=""),1,0)</f>
        <v>0</v>
      </c>
      <c r="J315" s="1">
        <f ca="1">SUM(Veg_Table[[#This Row],[Prescription and Status do not match]:[Prescription_Edited_And_TAT_Is_Blank]])</f>
        <v>1</v>
      </c>
      <c r="K315" s="1">
        <f ca="1">IF(Veg_Table[[#This Row],[Sum of Errors]]&gt;0,1,0)</f>
        <v>1</v>
      </c>
      <c r="L315" s="1">
        <f>1</f>
        <v>1</v>
      </c>
      <c r="M31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315" s="1">
        <f>IF(OR(MID(Veg_Table[[#This Row],[PRESCRIP]],2,1)="1",MID(Veg_Table[[#This Row],[PRESCRIP]],2,1)="2",MID(Veg_Table[[#This Row],[PRESCRIP]],2,1)="3",MID(Veg_Table[[#This Row],[PRESCRIP]],2,1)="4"),_xlfn.NUMBERVALUE(MID(Veg_Table[[#This Row],[PRESCRIP]],2,1)),"NA")</f>
        <v>2</v>
      </c>
      <c r="O315" s="1">
        <f>WEEKNUM(Veg_Table[[#This Row],[EVM_LAST_EDITED_Day]],2)</f>
        <v>20</v>
      </c>
      <c r="P315" s="25">
        <f>IFERROR(DATE(YEAR(Veg_Table[[#This Row],[EVM_LAST_EDITED2]]),MONTH(Veg_Table[[#This Row],[EVM_LAST_EDITED2]]),DAY(Veg_Table[[#This Row],[EVM_LAST_EDITED2]])),DATE(2019,1,1))</f>
        <v>43964</v>
      </c>
      <c r="Q315" s="3">
        <f>VALUE(SUBSTITUTE(Veg_Table[[#This Row],[EVM_LAST_EDITED]],",",""))</f>
        <v>43964.614115451397</v>
      </c>
      <c r="R315" s="1" t="str">
        <f>_xlfn.IFNA(IF(Veg_Table[[#This Row],[EVM_LAST_EDITOR]]="","zBlank EVM Last Editor",VLOOKUP(Veg_Table[[#This Row],[EVM_LAST_EDITOR]],Roster_Table[#All],4,FALSE)),"zAWRR Not in Roster")</f>
        <v>MOW</v>
      </c>
      <c r="S315" s="1" t="str">
        <f>_xlfn.IFNA(IF(Veg_Table[[#This Row],[EVM_LAST_EDITOR]]="","zBlank EVM Last Editor",VLOOKUP(Veg_Table[[#This Row],[EVM_LAST_EDITOR]],Roster_Table[#All],16,FALSE)),"zCompany_AWRR not in Roster")</f>
        <v>Not in Sierra Roster</v>
      </c>
      <c r="T315" s="2">
        <f>IFERROR(DATE(YEAR(Veg_Table[[#This Row],[Created2]]),MONTH(Veg_Table[[#This Row],[Created2]]),DAY(Veg_Table[[#This Row],[Created2]])),DATE(2019,1,1))</f>
        <v>43837</v>
      </c>
      <c r="U315" s="3">
        <f>VALUE(SUBSTITUTE(Veg_Table[[#This Row],[Created]],",",""))</f>
        <v>43837.520682870403</v>
      </c>
      <c r="V315" s="3" t="str">
        <f ca="1">IFERROR(_xlfn.IFNA(CELL("contents",INDIRECT(_xlfn.CONCAT("Veg_Table_Production_Data!",ADDRESS(MATCH(_xlfn.MAXIFS(#REF!,#REF!,"="&amp;Veg_Table[[#This Row],[AUTO_ID]],#REF!,"&lt;"&amp;Veg_Table[[#This Row],[EVM_LAST_EDITED_Day]]),#REF!,0),COLUMN(#REF!),4,1,)))),""),"")</f>
        <v/>
      </c>
      <c r="W315" s="3" t="str">
        <f ca="1">IF(Veg_Table[[#This Row],[Previous_Prescription]]="","No",IF(Veg_Table[[#This Row],[Previous_Prescription]]=Veg_Table[[#This Row],[PRESCRIP]],"No","Yes"))</f>
        <v>No</v>
      </c>
      <c r="X315" s="3" t="str">
        <f>IF(Veg_Table[[#This Row],[EVM_LAST_EDITED_Day]]=Veg_Table[[#This Row],[Created_Day]],"New","Old")</f>
        <v>Old</v>
      </c>
      <c r="Y315" s="1">
        <f>IFERROR(IF(FIND("delete",LOWER(Veg_Table[[#This Row],[PI_COMMENTS]]))&gt;=1,1,0),0)</f>
        <v>0</v>
      </c>
      <c r="Z315" s="1" t="str">
        <f>_xlfn.IFNA(IF(Veg_Table[[#This Row],[EVM_LAST_EDITOR]]="","Yes",VLOOKUP(Veg_Table[[#This Row],[EVM_LAST_EDITOR]],Roster_Table[#All],15,FALSE)),"Yes")</f>
        <v>No</v>
      </c>
      <c r="AA31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15" s="1" t="str">
        <f>_xlfn.IFNA(VLOOKUP(Veg_Table[[#This Row],[EVM_LAST_EDITOR]],Roster_Table[#All],3,FALSE),"zAWRR Not in Roster")</f>
        <v>Roberto</v>
      </c>
      <c r="AC315" s="1" t="str">
        <f>_xlfn.IFNA(VLOOKUP(Veg_Table[[#This Row],[EVM_LAST_EDITOR]],Roster_Table[#All],2,FALSE),"zAWRR Not in Roster")</f>
        <v>Ayala</v>
      </c>
      <c r="AD315" s="1" t="str">
        <f>IF(_xlfn.CONCAT(Veg_Table[[#This Row],[First_Name]]," ",Veg_Table[[#This Row],[Last_Name]])="zAWRR Not in Roster zAWRR Not in Roster","zAWRR Not in Roster",_xlfn.CONCAT(Veg_Table[[#This Row],[First_Name]]," ",Veg_Table[[#This Row],[Last_Name]]))</f>
        <v>Roberto Ayala</v>
      </c>
      <c r="AE315">
        <v>1706309</v>
      </c>
      <c r="AF315" t="s">
        <v>5858</v>
      </c>
      <c r="AG315" t="s">
        <v>97</v>
      </c>
      <c r="AH315" t="s">
        <v>3335</v>
      </c>
      <c r="AI315" t="s">
        <v>5854</v>
      </c>
      <c r="AJ315" t="s">
        <v>820</v>
      </c>
      <c r="AK315" t="s">
        <v>833</v>
      </c>
      <c r="AL315" t="s">
        <v>368</v>
      </c>
      <c r="AM315" t="s">
        <v>47</v>
      </c>
      <c r="AN315" t="s">
        <v>25</v>
      </c>
      <c r="AO315" t="s">
        <v>25</v>
      </c>
      <c r="AP315">
        <v>23</v>
      </c>
      <c r="AQ315">
        <v>73</v>
      </c>
      <c r="AS315" t="s">
        <v>42</v>
      </c>
      <c r="AT315" t="s">
        <v>522</v>
      </c>
      <c r="AU315" t="s">
        <v>25</v>
      </c>
      <c r="AV315" t="s">
        <v>519</v>
      </c>
      <c r="AW315" t="s">
        <v>5859</v>
      </c>
      <c r="AX315" t="s">
        <v>987</v>
      </c>
      <c r="AY315" t="s">
        <v>1530</v>
      </c>
      <c r="AZ315">
        <v>5872407</v>
      </c>
      <c r="BA315" t="s">
        <v>42</v>
      </c>
      <c r="BB315" s="4">
        <v>43964.613933460649</v>
      </c>
      <c r="BD315" t="s">
        <v>29</v>
      </c>
      <c r="BI315" s="3"/>
      <c r="BJ315" t="s">
        <v>5860</v>
      </c>
      <c r="BK315" s="30" t="s">
        <v>531</v>
      </c>
      <c r="BL315" s="3">
        <v>43964.61411545139</v>
      </c>
      <c r="BM315" t="s">
        <v>31</v>
      </c>
      <c r="BN315" t="s">
        <v>32</v>
      </c>
      <c r="BO315" t="s">
        <v>3337</v>
      </c>
      <c r="BP315" t="s">
        <v>3338</v>
      </c>
      <c r="BQ315" t="s">
        <v>852</v>
      </c>
      <c r="BR315" t="s">
        <v>28</v>
      </c>
      <c r="BS315" t="s">
        <v>28</v>
      </c>
      <c r="BT315" t="s">
        <v>1000</v>
      </c>
      <c r="BU315" s="3">
        <v>43837.520682870374</v>
      </c>
      <c r="BV315" t="s">
        <v>803</v>
      </c>
      <c r="BW315" s="3">
        <v>43964.648229166669</v>
      </c>
      <c r="BX315" t="s">
        <v>5861</v>
      </c>
      <c r="CG315"/>
      <c r="CH315"/>
      <c r="CI315"/>
      <c r="CY315"/>
      <c r="DA315"/>
      <c r="DE315"/>
      <c r="DF315"/>
    </row>
    <row r="316" spans="1:110" x14ac:dyDescent="0.25">
      <c r="A316" s="1">
        <f>IF(Veg_Table[[#This Row],[VP_STATUS]]="Hold",0,IF(OR(AND(Veg_Table[[#This Row],[PRESCRIP]]="NW_No Work",Veg_Table[[#This Row],[VP_STATUS]]&lt;&gt;"No Work Required Under EVM"),AND(Veg_Table[[#This Row],[VP_STATUS]]="No Work Required Under EVM",Veg_Table[[#This Row],[PRESCRIP]]&lt;&gt;"NW_No Work")),1,0))</f>
        <v>0</v>
      </c>
      <c r="B316" s="1">
        <f>IF(Veg_Table[[#This Row],[SPECIES]]="",1,0)</f>
        <v>0</v>
      </c>
      <c r="C316" s="1">
        <f>IF(Veg_Table[[#This Row],[DIAMETER]]="",1,0)</f>
        <v>0</v>
      </c>
      <c r="D316" s="1">
        <f>IF(Veg_Table[[#This Row],[HEIGHT]]="",1,0)</f>
        <v>0</v>
      </c>
      <c r="E31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16" s="1">
        <f>IF(AND(Veg_Table[[#This Row],[TAT_RESULT]]="ABATE",Veg_Table[[#This Row],[PRESCRIP]]="NW_No Work"),1,0)</f>
        <v>0</v>
      </c>
      <c r="G316" s="1">
        <f>IF(OR(Veg_Table[[#This Row],[Prescription R-Scale]]="NA",Veg_Table[[#This Row],[Diameter R-Scale]]="NA"),0,IF(Veg_Table[[#This Row],[Diameter R-Scale]]&lt;&gt;Veg_Table[[#This Row],[Prescription R-Scale]],1,0))</f>
        <v>0</v>
      </c>
      <c r="H316" s="1">
        <f>IF(OR(AND(Veg_Table[[#This Row],[PRESCRIP]]="BC_Br Rmv", Veg_Table[[#This Row],[WOOD_MAN]]&lt;&gt;"Not Needed"),AND(Veg_Table[[#This Row],[PRESCRIP]]="BCS_Br Rmv+Trt", Veg_Table[[#This Row],[WOOD_MAN]]&lt;&gt;"Not Needed")),1,0)</f>
        <v>0</v>
      </c>
      <c r="I316" s="1">
        <f ca="1">IF(AND(Veg_Table[[#This Row],[Prescription_Changed]]="Yes",Veg_Table[[#This Row],[TAT_RESULT]]=""),1,0)</f>
        <v>0</v>
      </c>
      <c r="J316" s="1">
        <f ca="1">SUM(Veg_Table[[#This Row],[Prescription and Status do not match]:[Prescription_Edited_And_TAT_Is_Blank]])</f>
        <v>1</v>
      </c>
      <c r="K316" s="1">
        <f ca="1">IF(Veg_Table[[#This Row],[Sum of Errors]]&gt;0,1,0)</f>
        <v>1</v>
      </c>
      <c r="L316" s="1">
        <f>1</f>
        <v>1</v>
      </c>
      <c r="M31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316" s="1" t="str">
        <f>IF(OR(MID(Veg_Table[[#This Row],[PRESCRIP]],2,1)="1",MID(Veg_Table[[#This Row],[PRESCRIP]],2,1)="2",MID(Veg_Table[[#This Row],[PRESCRIP]],2,1)="3",MID(Veg_Table[[#This Row],[PRESCRIP]],2,1)="4"),_xlfn.NUMBERVALUE(MID(Veg_Table[[#This Row],[PRESCRIP]],2,1)),"NA")</f>
        <v>NA</v>
      </c>
      <c r="O316" s="1">
        <f>WEEKNUM(Veg_Table[[#This Row],[EVM_LAST_EDITED_Day]],2)</f>
        <v>20</v>
      </c>
      <c r="P316" s="25">
        <f>IFERROR(DATE(YEAR(Veg_Table[[#This Row],[EVM_LAST_EDITED2]]),MONTH(Veg_Table[[#This Row],[EVM_LAST_EDITED2]]),DAY(Veg_Table[[#This Row],[EVM_LAST_EDITED2]])),DATE(2019,1,1))</f>
        <v>43964</v>
      </c>
      <c r="Q316" s="3">
        <f>VALUE(SUBSTITUTE(Veg_Table[[#This Row],[EVM_LAST_EDITED]],",",""))</f>
        <v>43964.615179594897</v>
      </c>
      <c r="R316" s="1" t="str">
        <f>_xlfn.IFNA(IF(Veg_Table[[#This Row],[EVM_LAST_EDITOR]]="","zBlank EVM Last Editor",VLOOKUP(Veg_Table[[#This Row],[EVM_LAST_EDITOR]],Roster_Table[#All],4,FALSE)),"zAWRR Not in Roster")</f>
        <v>MOW</v>
      </c>
      <c r="S316" s="1" t="str">
        <f>_xlfn.IFNA(IF(Veg_Table[[#This Row],[EVM_LAST_EDITOR]]="","zBlank EVM Last Editor",VLOOKUP(Veg_Table[[#This Row],[EVM_LAST_EDITOR]],Roster_Table[#All],16,FALSE)),"zCompany_AWRR not in Roster")</f>
        <v>Not in Sierra Roster</v>
      </c>
      <c r="T316" s="2">
        <f>IFERROR(DATE(YEAR(Veg_Table[[#This Row],[Created2]]),MONTH(Veg_Table[[#This Row],[Created2]]),DAY(Veg_Table[[#This Row],[Created2]])),DATE(2019,1,1))</f>
        <v>43837</v>
      </c>
      <c r="U316" s="3">
        <f>VALUE(SUBSTITUTE(Veg_Table[[#This Row],[Created]],",",""))</f>
        <v>43837.5084837963</v>
      </c>
      <c r="V316" s="3" t="str">
        <f ca="1">IFERROR(_xlfn.IFNA(CELL("contents",INDIRECT(_xlfn.CONCAT("Veg_Table_Production_Data!",ADDRESS(MATCH(_xlfn.MAXIFS(#REF!,#REF!,"="&amp;Veg_Table[[#This Row],[AUTO_ID]],#REF!,"&lt;"&amp;Veg_Table[[#This Row],[EVM_LAST_EDITED_Day]]),#REF!,0),COLUMN(#REF!),4,1,)))),""),"")</f>
        <v/>
      </c>
      <c r="W316" s="3" t="str">
        <f ca="1">IF(Veg_Table[[#This Row],[Previous_Prescription]]="","No",IF(Veg_Table[[#This Row],[Previous_Prescription]]=Veg_Table[[#This Row],[PRESCRIP]],"No","Yes"))</f>
        <v>No</v>
      </c>
      <c r="X316" s="3" t="str">
        <f>IF(Veg_Table[[#This Row],[EVM_LAST_EDITED_Day]]=Veg_Table[[#This Row],[Created_Day]],"New","Old")</f>
        <v>Old</v>
      </c>
      <c r="Y316" s="1">
        <f>IFERROR(IF(FIND("delete",LOWER(Veg_Table[[#This Row],[PI_COMMENTS]]))&gt;=1,1,0),0)</f>
        <v>0</v>
      </c>
      <c r="Z316" s="1" t="str">
        <f>_xlfn.IFNA(IF(Veg_Table[[#This Row],[EVM_LAST_EDITOR]]="","Yes",VLOOKUP(Veg_Table[[#This Row],[EVM_LAST_EDITOR]],Roster_Table[#All],15,FALSE)),"Yes")</f>
        <v>No</v>
      </c>
      <c r="AA31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16" s="1" t="str">
        <f>_xlfn.IFNA(VLOOKUP(Veg_Table[[#This Row],[EVM_LAST_EDITOR]],Roster_Table[#All],3,FALSE),"zAWRR Not in Roster")</f>
        <v>Roberto</v>
      </c>
      <c r="AC316" s="1" t="str">
        <f>_xlfn.IFNA(VLOOKUP(Veg_Table[[#This Row],[EVM_LAST_EDITOR]],Roster_Table[#All],2,FALSE),"zAWRR Not in Roster")</f>
        <v>Ayala</v>
      </c>
      <c r="AD316" s="1" t="str">
        <f>IF(_xlfn.CONCAT(Veg_Table[[#This Row],[First_Name]]," ",Veg_Table[[#This Row],[Last_Name]])="zAWRR Not in Roster zAWRR Not in Roster","zAWRR Not in Roster",_xlfn.CONCAT(Veg_Table[[#This Row],[First_Name]]," ",Veg_Table[[#This Row],[Last_Name]]))</f>
        <v>Roberto Ayala</v>
      </c>
      <c r="AE316">
        <v>1706295</v>
      </c>
      <c r="AF316" t="s">
        <v>5853</v>
      </c>
      <c r="AG316" t="s">
        <v>97</v>
      </c>
      <c r="AH316" t="s">
        <v>3335</v>
      </c>
      <c r="AI316" t="s">
        <v>5854</v>
      </c>
      <c r="AJ316" t="s">
        <v>820</v>
      </c>
      <c r="AK316" t="s">
        <v>833</v>
      </c>
      <c r="AL316" t="s">
        <v>884</v>
      </c>
      <c r="AM316" t="s">
        <v>47</v>
      </c>
      <c r="AN316" t="s">
        <v>25</v>
      </c>
      <c r="AO316" t="s">
        <v>25</v>
      </c>
      <c r="AP316">
        <v>29</v>
      </c>
      <c r="AQ316">
        <v>60</v>
      </c>
      <c r="AR316" t="s">
        <v>28</v>
      </c>
      <c r="AS316" t="s">
        <v>823</v>
      </c>
      <c r="AT316" t="s">
        <v>843</v>
      </c>
      <c r="AU316" t="s">
        <v>25</v>
      </c>
      <c r="AV316" t="s">
        <v>28</v>
      </c>
      <c r="AW316" t="s">
        <v>5855</v>
      </c>
      <c r="AX316" t="s">
        <v>987</v>
      </c>
      <c r="AY316" t="s">
        <v>1530</v>
      </c>
      <c r="AZ316">
        <v>5872407</v>
      </c>
      <c r="BA316" t="s">
        <v>1117</v>
      </c>
      <c r="BB316" s="4">
        <v>43964.614907604169</v>
      </c>
      <c r="BC316" t="s">
        <v>28</v>
      </c>
      <c r="BD316" t="s">
        <v>29</v>
      </c>
      <c r="BF316" t="s">
        <v>28</v>
      </c>
      <c r="BG316" t="s">
        <v>28</v>
      </c>
      <c r="BH316" t="s">
        <v>28</v>
      </c>
      <c r="BI316" s="3"/>
      <c r="BJ316" t="s">
        <v>5856</v>
      </c>
      <c r="BK316" s="30" t="s">
        <v>531</v>
      </c>
      <c r="BL316" s="3">
        <v>43964.615179594904</v>
      </c>
      <c r="BM316" t="s">
        <v>31</v>
      </c>
      <c r="BN316" t="s">
        <v>32</v>
      </c>
      <c r="BO316" t="s">
        <v>3337</v>
      </c>
      <c r="BP316" t="s">
        <v>3338</v>
      </c>
      <c r="BQ316" t="s">
        <v>852</v>
      </c>
      <c r="BR316" t="s">
        <v>28</v>
      </c>
      <c r="BS316" t="s">
        <v>28</v>
      </c>
      <c r="BT316" t="s">
        <v>1002</v>
      </c>
      <c r="BU316" s="3">
        <v>43837.508483796293</v>
      </c>
      <c r="BV316" t="s">
        <v>803</v>
      </c>
      <c r="BW316" s="3">
        <v>43964.648229166669</v>
      </c>
      <c r="BX316" t="s">
        <v>5857</v>
      </c>
      <c r="CG316"/>
      <c r="CH316"/>
      <c r="CI316"/>
      <c r="CY316"/>
      <c r="DA316"/>
      <c r="DE316"/>
      <c r="DF316"/>
    </row>
    <row r="317" spans="1:110" x14ac:dyDescent="0.25">
      <c r="A317" s="1">
        <f>IF(Veg_Table[[#This Row],[VP_STATUS]]="Hold",0,IF(OR(AND(Veg_Table[[#This Row],[PRESCRIP]]="NW_No Work",Veg_Table[[#This Row],[VP_STATUS]]&lt;&gt;"No Work Required Under EVM"),AND(Veg_Table[[#This Row],[VP_STATUS]]="No Work Required Under EVM",Veg_Table[[#This Row],[PRESCRIP]]&lt;&gt;"NW_No Work")),1,0))</f>
        <v>0</v>
      </c>
      <c r="B317" s="1">
        <f>IF(Veg_Table[[#This Row],[SPECIES]]="",1,0)</f>
        <v>0</v>
      </c>
      <c r="C317" s="1">
        <f>IF(Veg_Table[[#This Row],[DIAMETER]]="",1,0)</f>
        <v>0</v>
      </c>
      <c r="D317" s="1">
        <f>IF(Veg_Table[[#This Row],[HEIGHT]]="",1,0)</f>
        <v>0</v>
      </c>
      <c r="E31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317" s="1">
        <f>IF(AND(Veg_Table[[#This Row],[TAT_RESULT]]="ABATE",Veg_Table[[#This Row],[PRESCRIP]]="NW_No Work"),1,0)</f>
        <v>0</v>
      </c>
      <c r="G317" s="1">
        <f>IF(OR(Veg_Table[[#This Row],[Prescription R-Scale]]="NA",Veg_Table[[#This Row],[Diameter R-Scale]]="NA"),0,IF(Veg_Table[[#This Row],[Diameter R-Scale]]&lt;&gt;Veg_Table[[#This Row],[Prescription R-Scale]],1,0))</f>
        <v>1</v>
      </c>
      <c r="H317" s="1">
        <f>IF(OR(AND(Veg_Table[[#This Row],[PRESCRIP]]="BC_Br Rmv", Veg_Table[[#This Row],[WOOD_MAN]]&lt;&gt;"Not Needed"),AND(Veg_Table[[#This Row],[PRESCRIP]]="BCS_Br Rmv+Trt", Veg_Table[[#This Row],[WOOD_MAN]]&lt;&gt;"Not Needed")),1,0)</f>
        <v>0</v>
      </c>
      <c r="I317" s="1">
        <f ca="1">IF(AND(Veg_Table[[#This Row],[Prescription_Changed]]="Yes",Veg_Table[[#This Row],[TAT_RESULT]]=""),1,0)</f>
        <v>0</v>
      </c>
      <c r="J317" s="1">
        <f ca="1">SUM(Veg_Table[[#This Row],[Prescription and Status do not match]:[Prescription_Edited_And_TAT_Is_Blank]])</f>
        <v>1</v>
      </c>
      <c r="K317" s="1">
        <f ca="1">IF(Veg_Table[[#This Row],[Sum of Errors]]&gt;0,1,0)</f>
        <v>1</v>
      </c>
      <c r="L317" s="1">
        <f>1</f>
        <v>1</v>
      </c>
      <c r="M31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317" s="1">
        <f>IF(OR(MID(Veg_Table[[#This Row],[PRESCRIP]],2,1)="1",MID(Veg_Table[[#This Row],[PRESCRIP]],2,1)="2",MID(Veg_Table[[#This Row],[PRESCRIP]],2,1)="3",MID(Veg_Table[[#This Row],[PRESCRIP]],2,1)="4"),_xlfn.NUMBERVALUE(MID(Veg_Table[[#This Row],[PRESCRIP]],2,1)),"NA")</f>
        <v>1</v>
      </c>
      <c r="O317" s="1">
        <f>WEEKNUM(Veg_Table[[#This Row],[EVM_LAST_EDITED_Day]],2)</f>
        <v>20</v>
      </c>
      <c r="P317" s="25">
        <f>IFERROR(DATE(YEAR(Veg_Table[[#This Row],[EVM_LAST_EDITED2]]),MONTH(Veg_Table[[#This Row],[EVM_LAST_EDITED2]]),DAY(Veg_Table[[#This Row],[EVM_LAST_EDITED2]])),DATE(2019,1,1))</f>
        <v>43964</v>
      </c>
      <c r="Q317" s="3">
        <f>VALUE(SUBSTITUTE(Veg_Table[[#This Row],[EVM_LAST_EDITED]],",",""))</f>
        <v>43964.623622685198</v>
      </c>
      <c r="R317" s="1" t="str">
        <f>_xlfn.IFNA(IF(Veg_Table[[#This Row],[EVM_LAST_EDITOR]]="","zBlank EVM Last Editor",VLOOKUP(Veg_Table[[#This Row],[EVM_LAST_EDITOR]],Roster_Table[#All],4,FALSE)),"zAWRR Not in Roster")</f>
        <v>MGE</v>
      </c>
      <c r="S317" s="1" t="str">
        <f>_xlfn.IFNA(IF(Veg_Table[[#This Row],[EVM_LAST_EDITOR]]="","zBlank EVM Last Editor",VLOOKUP(Veg_Table[[#This Row],[EVM_LAST_EDITOR]],Roster_Table[#All],16,FALSE)),"zCompany_AWRR not in Roster")</f>
        <v>MGE_Mountain G Enterprises</v>
      </c>
      <c r="T317" s="2">
        <f>IFERROR(DATE(YEAR(Veg_Table[[#This Row],[Created2]]),MONTH(Veg_Table[[#This Row],[Created2]]),DAY(Veg_Table[[#This Row],[Created2]])),DATE(2019,1,1))</f>
        <v>43915</v>
      </c>
      <c r="U317" s="3">
        <f>VALUE(SUBSTITUTE(Veg_Table[[#This Row],[Created]],",",""))</f>
        <v>43915.577245370398</v>
      </c>
      <c r="V317" s="3" t="str">
        <f ca="1">IFERROR(_xlfn.IFNA(CELL("contents",INDIRECT(_xlfn.CONCAT("Veg_Table_Production_Data!",ADDRESS(MATCH(_xlfn.MAXIFS(#REF!,#REF!,"="&amp;Veg_Table[[#This Row],[AUTO_ID]],#REF!,"&lt;"&amp;Veg_Table[[#This Row],[EVM_LAST_EDITED_Day]]),#REF!,0),COLUMN(#REF!),4,1,)))),""),"")</f>
        <v/>
      </c>
      <c r="W317" s="3" t="str">
        <f ca="1">IF(Veg_Table[[#This Row],[Previous_Prescription]]="","No",IF(Veg_Table[[#This Row],[Previous_Prescription]]=Veg_Table[[#This Row],[PRESCRIP]],"No","Yes"))</f>
        <v>No</v>
      </c>
      <c r="X317" s="3" t="str">
        <f>IF(Veg_Table[[#This Row],[EVM_LAST_EDITED_Day]]=Veg_Table[[#This Row],[Created_Day]],"New","Old")</f>
        <v>Old</v>
      </c>
      <c r="Y317" s="1">
        <f>IFERROR(IF(FIND("delete",LOWER(Veg_Table[[#This Row],[PI_COMMENTS]]))&gt;=1,1,0),0)</f>
        <v>0</v>
      </c>
      <c r="Z317" s="1" t="str">
        <f>_xlfn.IFNA(IF(Veg_Table[[#This Row],[EVM_LAST_EDITOR]]="","Yes",VLOOKUP(Veg_Table[[#This Row],[EVM_LAST_EDITOR]],Roster_Table[#All],15,FALSE)),"Yes")</f>
        <v>Yes</v>
      </c>
      <c r="AA31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17" s="1" t="str">
        <f>_xlfn.IFNA(VLOOKUP(Veg_Table[[#This Row],[EVM_LAST_EDITOR]],Roster_Table[#All],3,FALSE),"zAWRR Not in Roster")</f>
        <v>Tyler</v>
      </c>
      <c r="AC317" s="1" t="str">
        <f>_xlfn.IFNA(VLOOKUP(Veg_Table[[#This Row],[EVM_LAST_EDITOR]],Roster_Table[#All],2,FALSE),"zAWRR Not in Roster")</f>
        <v>Rey</v>
      </c>
      <c r="AD317" s="1" t="str">
        <f>IF(_xlfn.CONCAT(Veg_Table[[#This Row],[First_Name]]," ",Veg_Table[[#This Row],[Last_Name]])="zAWRR Not in Roster zAWRR Not in Roster","zAWRR Not in Roster",_xlfn.CONCAT(Veg_Table[[#This Row],[First_Name]]," ",Veg_Table[[#This Row],[Last_Name]]))</f>
        <v>Tyler Rey</v>
      </c>
      <c r="AE317">
        <v>2951819</v>
      </c>
      <c r="AF317" t="s">
        <v>5338</v>
      </c>
      <c r="AG317" t="s">
        <v>93</v>
      </c>
      <c r="AH317" t="s">
        <v>1823</v>
      </c>
      <c r="AI317" t="s">
        <v>1965</v>
      </c>
      <c r="AJ317" t="s">
        <v>36</v>
      </c>
      <c r="AL317" t="s">
        <v>22</v>
      </c>
      <c r="AM317" t="s">
        <v>1285</v>
      </c>
      <c r="AN317" t="s">
        <v>25</v>
      </c>
      <c r="AO317" t="s">
        <v>25</v>
      </c>
      <c r="AP317">
        <v>12</v>
      </c>
      <c r="AQ317">
        <v>70</v>
      </c>
      <c r="AR317" t="s">
        <v>511</v>
      </c>
      <c r="AS317" t="s">
        <v>45</v>
      </c>
      <c r="AT317" t="s">
        <v>515</v>
      </c>
      <c r="AV317" t="s">
        <v>512</v>
      </c>
      <c r="AW317" t="s">
        <v>5339</v>
      </c>
      <c r="AZ317"/>
      <c r="BB317" s="4"/>
      <c r="BD317" t="s">
        <v>29</v>
      </c>
      <c r="BE317" t="s">
        <v>25</v>
      </c>
      <c r="BF317" t="s">
        <v>513</v>
      </c>
      <c r="BI317" s="3"/>
      <c r="BJ317" t="s">
        <v>1501</v>
      </c>
      <c r="BK317" s="30" t="s">
        <v>166</v>
      </c>
      <c r="BL317" s="3">
        <v>43964.623622685183</v>
      </c>
      <c r="BM317" t="s">
        <v>31</v>
      </c>
      <c r="BN317" t="s">
        <v>32</v>
      </c>
      <c r="BP317" t="s">
        <v>1824</v>
      </c>
      <c r="BQ317" t="s">
        <v>1025</v>
      </c>
      <c r="BR317" t="s">
        <v>28</v>
      </c>
      <c r="BS317" t="s">
        <v>28</v>
      </c>
      <c r="BT317" t="s">
        <v>166</v>
      </c>
      <c r="BU317" s="3">
        <v>43915.577245370368</v>
      </c>
      <c r="BV317" t="s">
        <v>803</v>
      </c>
      <c r="BW317" s="3">
        <v>43964.648524930555</v>
      </c>
      <c r="BX317" t="s">
        <v>5340</v>
      </c>
      <c r="CG317"/>
      <c r="CH317"/>
      <c r="CI317"/>
      <c r="CY317"/>
      <c r="DA317"/>
      <c r="DE317"/>
      <c r="DF317"/>
    </row>
    <row r="318" spans="1:110" x14ac:dyDescent="0.25">
      <c r="A318" s="1">
        <f>IF(Veg_Table[[#This Row],[VP_STATUS]]="Hold",0,IF(OR(AND(Veg_Table[[#This Row],[PRESCRIP]]="NW_No Work",Veg_Table[[#This Row],[VP_STATUS]]&lt;&gt;"No Work Required Under EVM"),AND(Veg_Table[[#This Row],[VP_STATUS]]="No Work Required Under EVM",Veg_Table[[#This Row],[PRESCRIP]]&lt;&gt;"NW_No Work")),1,0))</f>
        <v>0</v>
      </c>
      <c r="B318" s="1">
        <f>IF(Veg_Table[[#This Row],[SPECIES]]="",1,0)</f>
        <v>0</v>
      </c>
      <c r="C318" s="1">
        <f>IF(Veg_Table[[#This Row],[DIAMETER]]="",1,0)</f>
        <v>0</v>
      </c>
      <c r="D318" s="1">
        <f>IF(Veg_Table[[#This Row],[HEIGHT]]="",1,0)</f>
        <v>0</v>
      </c>
      <c r="E31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318" s="1">
        <f>IF(AND(Veg_Table[[#This Row],[TAT_RESULT]]="ABATE",Veg_Table[[#This Row],[PRESCRIP]]="NW_No Work"),1,0)</f>
        <v>0</v>
      </c>
      <c r="G318" s="1">
        <f>IF(OR(Veg_Table[[#This Row],[Prescription R-Scale]]="NA",Veg_Table[[#This Row],[Diameter R-Scale]]="NA"),0,IF(Veg_Table[[#This Row],[Diameter R-Scale]]&lt;&gt;Veg_Table[[#This Row],[Prescription R-Scale]],1,0))</f>
        <v>0</v>
      </c>
      <c r="H318" s="1">
        <f>IF(OR(AND(Veg_Table[[#This Row],[PRESCRIP]]="BC_Br Rmv", Veg_Table[[#This Row],[WOOD_MAN]]&lt;&gt;"Not Needed"),AND(Veg_Table[[#This Row],[PRESCRIP]]="BCS_Br Rmv+Trt", Veg_Table[[#This Row],[WOOD_MAN]]&lt;&gt;"Not Needed")),1,0)</f>
        <v>1</v>
      </c>
      <c r="I318" s="1">
        <f ca="1">IF(AND(Veg_Table[[#This Row],[Prescription_Changed]]="Yes",Veg_Table[[#This Row],[TAT_RESULT]]=""),1,0)</f>
        <v>0</v>
      </c>
      <c r="J318" s="1">
        <f ca="1">SUM(Veg_Table[[#This Row],[Prescription and Status do not match]:[Prescription_Edited_And_TAT_Is_Blank]])</f>
        <v>1</v>
      </c>
      <c r="K318" s="1">
        <f ca="1">IF(Veg_Table[[#This Row],[Sum of Errors]]&gt;0,1,0)</f>
        <v>1</v>
      </c>
      <c r="L318" s="1">
        <f>1</f>
        <v>1</v>
      </c>
      <c r="M318"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318" s="1" t="str">
        <f>IF(OR(MID(Veg_Table[[#This Row],[PRESCRIP]],2,1)="1",MID(Veg_Table[[#This Row],[PRESCRIP]],2,1)="2",MID(Veg_Table[[#This Row],[PRESCRIP]],2,1)="3",MID(Veg_Table[[#This Row],[PRESCRIP]],2,1)="4"),_xlfn.NUMBERVALUE(MID(Veg_Table[[#This Row],[PRESCRIP]],2,1)),"NA")</f>
        <v>NA</v>
      </c>
      <c r="O318" s="1">
        <f>WEEKNUM(Veg_Table[[#This Row],[EVM_LAST_EDITED_Day]],2)</f>
        <v>20</v>
      </c>
      <c r="P318" s="25">
        <f>IFERROR(DATE(YEAR(Veg_Table[[#This Row],[EVM_LAST_EDITED2]]),MONTH(Veg_Table[[#This Row],[EVM_LAST_EDITED2]]),DAY(Veg_Table[[#This Row],[EVM_LAST_EDITED2]])),DATE(2019,1,1))</f>
        <v>43964</v>
      </c>
      <c r="Q318" s="3">
        <f>VALUE(SUBSTITUTE(Veg_Table[[#This Row],[EVM_LAST_EDITED]],",",""))</f>
        <v>43964.624096886597</v>
      </c>
      <c r="R318" s="1" t="str">
        <f>_xlfn.IFNA(IF(Veg_Table[[#This Row],[EVM_LAST_EDITOR]]="","zBlank EVM Last Editor",VLOOKUP(Veg_Table[[#This Row],[EVM_LAST_EDITOR]],Roster_Table[#All],4,FALSE)),"zAWRR Not in Roster")</f>
        <v>MGE</v>
      </c>
      <c r="S318" s="1" t="str">
        <f>_xlfn.IFNA(IF(Veg_Table[[#This Row],[EVM_LAST_EDITOR]]="","zBlank EVM Last Editor",VLOOKUP(Veg_Table[[#This Row],[EVM_LAST_EDITOR]],Roster_Table[#All],16,FALSE)),"zCompany_AWRR not in Roster")</f>
        <v>MGE_Mountain G Enterprises</v>
      </c>
      <c r="T318" s="2">
        <f>IFERROR(DATE(YEAR(Veg_Table[[#This Row],[Created2]]),MONTH(Veg_Table[[#This Row],[Created2]]),DAY(Veg_Table[[#This Row],[Created2]])),DATE(2019,1,1))</f>
        <v>43964</v>
      </c>
      <c r="U318" s="3">
        <f>VALUE(SUBSTITUTE(Veg_Table[[#This Row],[Created]],",",""))</f>
        <v>43964.624096886597</v>
      </c>
      <c r="V318" s="3" t="str">
        <f ca="1">IFERROR(_xlfn.IFNA(CELL("contents",INDIRECT(_xlfn.CONCAT("Veg_Table_Production_Data!",ADDRESS(MATCH(_xlfn.MAXIFS(#REF!,#REF!,"="&amp;Veg_Table[[#This Row],[AUTO_ID]],#REF!,"&lt;"&amp;Veg_Table[[#This Row],[EVM_LAST_EDITED_Day]]),#REF!,0),COLUMN(#REF!),4,1,)))),""),"")</f>
        <v/>
      </c>
      <c r="W318" s="3" t="str">
        <f ca="1">IF(Veg_Table[[#This Row],[Previous_Prescription]]="","No",IF(Veg_Table[[#This Row],[Previous_Prescription]]=Veg_Table[[#This Row],[PRESCRIP]],"No","Yes"))</f>
        <v>No</v>
      </c>
      <c r="X318" s="3" t="str">
        <f>IF(Veg_Table[[#This Row],[EVM_LAST_EDITED_Day]]=Veg_Table[[#This Row],[Created_Day]],"New","Old")</f>
        <v>New</v>
      </c>
      <c r="Y318" s="1">
        <f>IFERROR(IF(FIND("delete",LOWER(Veg_Table[[#This Row],[PI_COMMENTS]]))&gt;=1,1,0),0)</f>
        <v>0</v>
      </c>
      <c r="Z318" s="1" t="str">
        <f>_xlfn.IFNA(IF(Veg_Table[[#This Row],[EVM_LAST_EDITOR]]="","Yes",VLOOKUP(Veg_Table[[#This Row],[EVM_LAST_EDITOR]],Roster_Table[#All],15,FALSE)),"Yes")</f>
        <v>Yes</v>
      </c>
      <c r="AA31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1</v>
      </c>
      <c r="AB318" s="1" t="str">
        <f>_xlfn.IFNA(VLOOKUP(Veg_Table[[#This Row],[EVM_LAST_EDITOR]],Roster_Table[#All],3,FALSE),"zAWRR Not in Roster")</f>
        <v>Aaron</v>
      </c>
      <c r="AC318" s="1" t="str">
        <f>_xlfn.IFNA(VLOOKUP(Veg_Table[[#This Row],[EVM_LAST_EDITOR]],Roster_Table[#All],2,FALSE),"zAWRR Not in Roster")</f>
        <v>Hansen</v>
      </c>
      <c r="AD318" s="1" t="str">
        <f>IF(_xlfn.CONCAT(Veg_Table[[#This Row],[First_Name]]," ",Veg_Table[[#This Row],[Last_Name]])="zAWRR Not in Roster zAWRR Not in Roster","zAWRR Not in Roster",_xlfn.CONCAT(Veg_Table[[#This Row],[First_Name]]," ",Veg_Table[[#This Row],[Last_Name]]))</f>
        <v>Aaron Hansen</v>
      </c>
      <c r="AE318">
        <v>3225789</v>
      </c>
      <c r="AF318" t="s">
        <v>5966</v>
      </c>
      <c r="AG318" t="s">
        <v>93</v>
      </c>
      <c r="AH318" t="s">
        <v>5320</v>
      </c>
      <c r="AI318" t="s">
        <v>5959</v>
      </c>
      <c r="AJ318" t="s">
        <v>36</v>
      </c>
      <c r="AL318" t="s">
        <v>22</v>
      </c>
      <c r="AM318" t="s">
        <v>49</v>
      </c>
      <c r="AN318" t="s">
        <v>25</v>
      </c>
      <c r="AO318" t="s">
        <v>25</v>
      </c>
      <c r="AP318">
        <v>0</v>
      </c>
      <c r="AQ318">
        <v>4</v>
      </c>
      <c r="AR318" t="s">
        <v>511</v>
      </c>
      <c r="AS318" t="s">
        <v>50</v>
      </c>
      <c r="AT318" t="s">
        <v>515</v>
      </c>
      <c r="AV318" t="s">
        <v>519</v>
      </c>
      <c r="AW318" t="s">
        <v>5336</v>
      </c>
      <c r="AZ318"/>
      <c r="BB318" s="4"/>
      <c r="BD318" t="s">
        <v>29</v>
      </c>
      <c r="BE318" t="s">
        <v>25</v>
      </c>
      <c r="BF318" t="s">
        <v>513</v>
      </c>
      <c r="BI318" s="3"/>
      <c r="BJ318" t="s">
        <v>2287</v>
      </c>
      <c r="BK318" s="30" t="s">
        <v>156</v>
      </c>
      <c r="BL318" s="3">
        <v>43964.624096886575</v>
      </c>
      <c r="BM318" t="s">
        <v>31</v>
      </c>
      <c r="BN318" t="s">
        <v>32</v>
      </c>
      <c r="BP318" t="s">
        <v>5452</v>
      </c>
      <c r="BQ318" t="s">
        <v>1025</v>
      </c>
      <c r="BR318" t="s">
        <v>28</v>
      </c>
      <c r="BS318" t="s">
        <v>28</v>
      </c>
      <c r="BT318" t="s">
        <v>156</v>
      </c>
      <c r="BU318" s="3">
        <v>43964.624096886575</v>
      </c>
      <c r="BV318" t="s">
        <v>803</v>
      </c>
      <c r="BW318" s="3">
        <v>43964.68274084491</v>
      </c>
      <c r="BX318" t="s">
        <v>5337</v>
      </c>
      <c r="CG318"/>
      <c r="CH318"/>
      <c r="CI318"/>
      <c r="CY318"/>
      <c r="DA318"/>
      <c r="DE318"/>
      <c r="DF318"/>
    </row>
    <row r="319" spans="1:110" x14ac:dyDescent="0.25">
      <c r="A319" s="1">
        <f>IF(Veg_Table[[#This Row],[VP_STATUS]]="Hold",0,IF(OR(AND(Veg_Table[[#This Row],[PRESCRIP]]="NW_No Work",Veg_Table[[#This Row],[VP_STATUS]]&lt;&gt;"No Work Required Under EVM"),AND(Veg_Table[[#This Row],[VP_STATUS]]="No Work Required Under EVM",Veg_Table[[#This Row],[PRESCRIP]]&lt;&gt;"NW_No Work")),1,0))</f>
        <v>0</v>
      </c>
      <c r="B319" s="1">
        <f>IF(Veg_Table[[#This Row],[SPECIES]]="",1,0)</f>
        <v>0</v>
      </c>
      <c r="C319" s="1">
        <f>IF(Veg_Table[[#This Row],[DIAMETER]]="",1,0)</f>
        <v>0</v>
      </c>
      <c r="D319" s="1">
        <f>IF(Veg_Table[[#This Row],[HEIGHT]]="",1,0)</f>
        <v>0</v>
      </c>
      <c r="E31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19" s="1">
        <f>IF(AND(Veg_Table[[#This Row],[TAT_RESULT]]="ABATE",Veg_Table[[#This Row],[PRESCRIP]]="NW_No Work"),1,0)</f>
        <v>0</v>
      </c>
      <c r="G319" s="1">
        <f>IF(OR(Veg_Table[[#This Row],[Prescription R-Scale]]="NA",Veg_Table[[#This Row],[Diameter R-Scale]]="NA"),0,IF(Veg_Table[[#This Row],[Diameter R-Scale]]&lt;&gt;Veg_Table[[#This Row],[Prescription R-Scale]],1,0))</f>
        <v>0</v>
      </c>
      <c r="H319" s="1">
        <f>IF(OR(AND(Veg_Table[[#This Row],[PRESCRIP]]="BC_Br Rmv", Veg_Table[[#This Row],[WOOD_MAN]]&lt;&gt;"Not Needed"),AND(Veg_Table[[#This Row],[PRESCRIP]]="BCS_Br Rmv+Trt", Veg_Table[[#This Row],[WOOD_MAN]]&lt;&gt;"Not Needed")),1,0)</f>
        <v>0</v>
      </c>
      <c r="I319" s="1">
        <f ca="1">IF(AND(Veg_Table[[#This Row],[Prescription_Changed]]="Yes",Veg_Table[[#This Row],[TAT_RESULT]]=""),1,0)</f>
        <v>0</v>
      </c>
      <c r="J319" s="1">
        <f ca="1">SUM(Veg_Table[[#This Row],[Prescription and Status do not match]:[Prescription_Edited_And_TAT_Is_Blank]])</f>
        <v>1</v>
      </c>
      <c r="K319" s="1">
        <f ca="1">IF(Veg_Table[[#This Row],[Sum of Errors]]&gt;0,1,0)</f>
        <v>1</v>
      </c>
      <c r="L319" s="1">
        <f>1</f>
        <v>1</v>
      </c>
      <c r="M31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319" s="1">
        <f>IF(OR(MID(Veg_Table[[#This Row],[PRESCRIP]],2,1)="1",MID(Veg_Table[[#This Row],[PRESCRIP]],2,1)="2",MID(Veg_Table[[#This Row],[PRESCRIP]],2,1)="3",MID(Veg_Table[[#This Row],[PRESCRIP]],2,1)="4"),_xlfn.NUMBERVALUE(MID(Veg_Table[[#This Row],[PRESCRIP]],2,1)),"NA")</f>
        <v>3</v>
      </c>
      <c r="O319" s="1">
        <f>WEEKNUM(Veg_Table[[#This Row],[EVM_LAST_EDITED_Day]],2)</f>
        <v>20</v>
      </c>
      <c r="P319" s="25">
        <f>IFERROR(DATE(YEAR(Veg_Table[[#This Row],[EVM_LAST_EDITED2]]),MONTH(Veg_Table[[#This Row],[EVM_LAST_EDITED2]]),DAY(Veg_Table[[#This Row],[EVM_LAST_EDITED2]])),DATE(2019,1,1))</f>
        <v>43964</v>
      </c>
      <c r="Q319" s="3">
        <f>VALUE(SUBSTITUTE(Veg_Table[[#This Row],[EVM_LAST_EDITED]],",",""))</f>
        <v>43964.626284756901</v>
      </c>
      <c r="R319" s="1" t="str">
        <f>_xlfn.IFNA(IF(Veg_Table[[#This Row],[EVM_LAST_EDITOR]]="","zBlank EVM Last Editor",VLOOKUP(Veg_Table[[#This Row],[EVM_LAST_EDITOR]],Roster_Table[#All],4,FALSE)),"zAWRR Not in Roster")</f>
        <v>MOW</v>
      </c>
      <c r="S319" s="1" t="str">
        <f>_xlfn.IFNA(IF(Veg_Table[[#This Row],[EVM_LAST_EDITOR]]="","zBlank EVM Last Editor",VLOOKUP(Veg_Table[[#This Row],[EVM_LAST_EDITOR]],Roster_Table[#All],16,FALSE)),"zCompany_AWRR not in Roster")</f>
        <v>Not in Sierra Roster</v>
      </c>
      <c r="T319" s="2">
        <f>IFERROR(DATE(YEAR(Veg_Table[[#This Row],[Created2]]),MONTH(Veg_Table[[#This Row],[Created2]]),DAY(Veg_Table[[#This Row],[Created2]])),DATE(2019,1,1))</f>
        <v>43875</v>
      </c>
      <c r="U319" s="3">
        <f>VALUE(SUBSTITUTE(Veg_Table[[#This Row],[Created]],",",""))</f>
        <v>43875.588090277801</v>
      </c>
      <c r="V319" s="3" t="str">
        <f ca="1">IFERROR(_xlfn.IFNA(CELL("contents",INDIRECT(_xlfn.CONCAT("Veg_Table_Production_Data!",ADDRESS(MATCH(_xlfn.MAXIFS(#REF!,#REF!,"="&amp;Veg_Table[[#This Row],[AUTO_ID]],#REF!,"&lt;"&amp;Veg_Table[[#This Row],[EVM_LAST_EDITED_Day]]),#REF!,0),COLUMN(#REF!),4,1,)))),""),"")</f>
        <v/>
      </c>
      <c r="W319" s="3" t="str">
        <f ca="1">IF(Veg_Table[[#This Row],[Previous_Prescription]]="","No",IF(Veg_Table[[#This Row],[Previous_Prescription]]=Veg_Table[[#This Row],[PRESCRIP]],"No","Yes"))</f>
        <v>No</v>
      </c>
      <c r="X319" s="3" t="str">
        <f>IF(Veg_Table[[#This Row],[EVM_LAST_EDITED_Day]]=Veg_Table[[#This Row],[Created_Day]],"New","Old")</f>
        <v>Old</v>
      </c>
      <c r="Y319" s="1">
        <f>IFERROR(IF(FIND("delete",LOWER(Veg_Table[[#This Row],[PI_COMMENTS]]))&gt;=1,1,0),0)</f>
        <v>0</v>
      </c>
      <c r="Z319" s="1" t="str">
        <f>_xlfn.IFNA(IF(Veg_Table[[#This Row],[EVM_LAST_EDITOR]]="","Yes",VLOOKUP(Veg_Table[[#This Row],[EVM_LAST_EDITOR]],Roster_Table[#All],15,FALSE)),"Yes")</f>
        <v>No</v>
      </c>
      <c r="AA31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19" s="1" t="str">
        <f>_xlfn.IFNA(VLOOKUP(Veg_Table[[#This Row],[EVM_LAST_EDITOR]],Roster_Table[#All],3,FALSE),"zAWRR Not in Roster")</f>
        <v>Roberto</v>
      </c>
      <c r="AC319" s="1" t="str">
        <f>_xlfn.IFNA(VLOOKUP(Veg_Table[[#This Row],[EVM_LAST_EDITOR]],Roster_Table[#All],2,FALSE),"zAWRR Not in Roster")</f>
        <v>Ayala</v>
      </c>
      <c r="AD319" s="1" t="str">
        <f>IF(_xlfn.CONCAT(Veg_Table[[#This Row],[First_Name]]," ",Veg_Table[[#This Row],[Last_Name]])="zAWRR Not in Roster zAWRR Not in Roster","zAWRR Not in Roster",_xlfn.CONCAT(Veg_Table[[#This Row],[First_Name]]," ",Veg_Table[[#This Row],[Last_Name]]))</f>
        <v>Roberto Ayala</v>
      </c>
      <c r="AE319">
        <v>1721027</v>
      </c>
      <c r="AF319" t="s">
        <v>5849</v>
      </c>
      <c r="AG319" t="s">
        <v>97</v>
      </c>
      <c r="AH319" t="s">
        <v>5801</v>
      </c>
      <c r="AI319" t="s">
        <v>5850</v>
      </c>
      <c r="AJ319" t="s">
        <v>820</v>
      </c>
      <c r="AK319" t="s">
        <v>28</v>
      </c>
      <c r="AL319" t="s">
        <v>368</v>
      </c>
      <c r="AM319" t="s">
        <v>38</v>
      </c>
      <c r="AN319" t="s">
        <v>25</v>
      </c>
      <c r="AO319" t="s">
        <v>25</v>
      </c>
      <c r="AP319">
        <v>25</v>
      </c>
      <c r="AQ319">
        <v>68</v>
      </c>
      <c r="AR319" t="s">
        <v>28</v>
      </c>
      <c r="AS319" t="s">
        <v>51</v>
      </c>
      <c r="AT319" t="s">
        <v>515</v>
      </c>
      <c r="AU319" t="s">
        <v>25</v>
      </c>
      <c r="AV319" t="s">
        <v>28</v>
      </c>
      <c r="AW319" t="s">
        <v>5851</v>
      </c>
      <c r="AX319" t="s">
        <v>987</v>
      </c>
      <c r="AY319" t="s">
        <v>1530</v>
      </c>
      <c r="AZ319">
        <v>5865470</v>
      </c>
      <c r="BA319" t="s">
        <v>51</v>
      </c>
      <c r="BB319" s="4">
        <v>43964.626137893516</v>
      </c>
      <c r="BC319" t="s">
        <v>28</v>
      </c>
      <c r="BD319" t="s">
        <v>29</v>
      </c>
      <c r="BF319" t="s">
        <v>28</v>
      </c>
      <c r="BG319" t="s">
        <v>28</v>
      </c>
      <c r="BH319" t="s">
        <v>28</v>
      </c>
      <c r="BI319" s="3"/>
      <c r="BJ319" t="s">
        <v>2273</v>
      </c>
      <c r="BK319" s="30" t="s">
        <v>531</v>
      </c>
      <c r="BL319" s="3">
        <v>43964.626284756945</v>
      </c>
      <c r="BM319" t="s">
        <v>31</v>
      </c>
      <c r="BN319" t="s">
        <v>32</v>
      </c>
      <c r="BO319" t="s">
        <v>5804</v>
      </c>
      <c r="BP319" t="s">
        <v>5805</v>
      </c>
      <c r="BQ319" t="s">
        <v>852</v>
      </c>
      <c r="BR319" t="s">
        <v>28</v>
      </c>
      <c r="BS319" t="s">
        <v>28</v>
      </c>
      <c r="BT319" t="s">
        <v>228</v>
      </c>
      <c r="BU319" s="3">
        <v>43875.588090277779</v>
      </c>
      <c r="BV319" t="s">
        <v>803</v>
      </c>
      <c r="BW319" s="3">
        <v>43964.648229166669</v>
      </c>
      <c r="BX319" t="s">
        <v>5852</v>
      </c>
      <c r="CG319"/>
      <c r="CH319"/>
      <c r="CI319"/>
      <c r="CY319"/>
      <c r="DA319"/>
      <c r="DE319"/>
      <c r="DF319"/>
    </row>
    <row r="320" spans="1:110" x14ac:dyDescent="0.25">
      <c r="A320" s="1">
        <f>IF(Veg_Table[[#This Row],[VP_STATUS]]="Hold",0,IF(OR(AND(Veg_Table[[#This Row],[PRESCRIP]]="NW_No Work",Veg_Table[[#This Row],[VP_STATUS]]&lt;&gt;"No Work Required Under EVM"),AND(Veg_Table[[#This Row],[VP_STATUS]]="No Work Required Under EVM",Veg_Table[[#This Row],[PRESCRIP]]&lt;&gt;"NW_No Work")),1,0))</f>
        <v>0</v>
      </c>
      <c r="B320" s="1">
        <f>IF(Veg_Table[[#This Row],[SPECIES]]="",1,0)</f>
        <v>0</v>
      </c>
      <c r="C320" s="1">
        <f>IF(Veg_Table[[#This Row],[DIAMETER]]="",1,0)</f>
        <v>0</v>
      </c>
      <c r="D320" s="1">
        <f>IF(Veg_Table[[#This Row],[HEIGHT]]="",1,0)</f>
        <v>0</v>
      </c>
      <c r="E32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320" s="1">
        <f>IF(AND(Veg_Table[[#This Row],[TAT_RESULT]]="ABATE",Veg_Table[[#This Row],[PRESCRIP]]="NW_No Work"),1,0)</f>
        <v>0</v>
      </c>
      <c r="G320" s="1">
        <f>IF(OR(Veg_Table[[#This Row],[Prescription R-Scale]]="NA",Veg_Table[[#This Row],[Diameter R-Scale]]="NA"),0,IF(Veg_Table[[#This Row],[Diameter R-Scale]]&lt;&gt;Veg_Table[[#This Row],[Prescription R-Scale]],1,0))</f>
        <v>1</v>
      </c>
      <c r="H320" s="1">
        <f>IF(OR(AND(Veg_Table[[#This Row],[PRESCRIP]]="BC_Br Rmv", Veg_Table[[#This Row],[WOOD_MAN]]&lt;&gt;"Not Needed"),AND(Veg_Table[[#This Row],[PRESCRIP]]="BCS_Br Rmv+Trt", Veg_Table[[#This Row],[WOOD_MAN]]&lt;&gt;"Not Needed")),1,0)</f>
        <v>0</v>
      </c>
      <c r="I320" s="1">
        <f ca="1">IF(AND(Veg_Table[[#This Row],[Prescription_Changed]]="Yes",Veg_Table[[#This Row],[TAT_RESULT]]=""),1,0)</f>
        <v>0</v>
      </c>
      <c r="J320" s="1">
        <f ca="1">SUM(Veg_Table[[#This Row],[Prescription and Status do not match]:[Prescription_Edited_And_TAT_Is_Blank]])</f>
        <v>1</v>
      </c>
      <c r="K320" s="1">
        <f ca="1">IF(Veg_Table[[#This Row],[Sum of Errors]]&gt;0,1,0)</f>
        <v>1</v>
      </c>
      <c r="L320" s="1">
        <f>1</f>
        <v>1</v>
      </c>
      <c r="M32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320" s="1">
        <f>IF(OR(MID(Veg_Table[[#This Row],[PRESCRIP]],2,1)="1",MID(Veg_Table[[#This Row],[PRESCRIP]],2,1)="2",MID(Veg_Table[[#This Row],[PRESCRIP]],2,1)="3",MID(Veg_Table[[#This Row],[PRESCRIP]],2,1)="4"),_xlfn.NUMBERVALUE(MID(Veg_Table[[#This Row],[PRESCRIP]],2,1)),"NA")</f>
        <v>1</v>
      </c>
      <c r="O320" s="1">
        <f>WEEKNUM(Veg_Table[[#This Row],[EVM_LAST_EDITED_Day]],2)</f>
        <v>20</v>
      </c>
      <c r="P320" s="25">
        <f>IFERROR(DATE(YEAR(Veg_Table[[#This Row],[EVM_LAST_EDITED2]]),MONTH(Veg_Table[[#This Row],[EVM_LAST_EDITED2]]),DAY(Veg_Table[[#This Row],[EVM_LAST_EDITED2]])),DATE(2019,1,1))</f>
        <v>43964</v>
      </c>
      <c r="Q320" s="3">
        <f>VALUE(SUBSTITUTE(Veg_Table[[#This Row],[EVM_LAST_EDITED]],",",""))</f>
        <v>43964.626342592601</v>
      </c>
      <c r="R320" s="1" t="str">
        <f>_xlfn.IFNA(IF(Veg_Table[[#This Row],[EVM_LAST_EDITOR]]="","zBlank EVM Last Editor",VLOOKUP(Veg_Table[[#This Row],[EVM_LAST_EDITOR]],Roster_Table[#All],4,FALSE)),"zAWRR Not in Roster")</f>
        <v>MGE</v>
      </c>
      <c r="S320" s="1" t="str">
        <f>_xlfn.IFNA(IF(Veg_Table[[#This Row],[EVM_LAST_EDITOR]]="","zBlank EVM Last Editor",VLOOKUP(Veg_Table[[#This Row],[EVM_LAST_EDITOR]],Roster_Table[#All],16,FALSE)),"zCompany_AWRR not in Roster")</f>
        <v>MGE_Mountain G Enterprises</v>
      </c>
      <c r="T320" s="2">
        <f>IFERROR(DATE(YEAR(Veg_Table[[#This Row],[Created2]]),MONTH(Veg_Table[[#This Row],[Created2]]),DAY(Veg_Table[[#This Row],[Created2]])),DATE(2019,1,1))</f>
        <v>43915</v>
      </c>
      <c r="U320" s="3">
        <f>VALUE(SUBSTITUTE(Veg_Table[[#This Row],[Created]],",",""))</f>
        <v>43915.578831018502</v>
      </c>
      <c r="V320" s="3" t="str">
        <f ca="1">IFERROR(_xlfn.IFNA(CELL("contents",INDIRECT(_xlfn.CONCAT("Veg_Table_Production_Data!",ADDRESS(MATCH(_xlfn.MAXIFS(#REF!,#REF!,"="&amp;Veg_Table[[#This Row],[AUTO_ID]],#REF!,"&lt;"&amp;Veg_Table[[#This Row],[EVM_LAST_EDITED_Day]]),#REF!,0),COLUMN(#REF!),4,1,)))),""),"")</f>
        <v/>
      </c>
      <c r="W320" s="3" t="str">
        <f ca="1">IF(Veg_Table[[#This Row],[Previous_Prescription]]="","No",IF(Veg_Table[[#This Row],[Previous_Prescription]]=Veg_Table[[#This Row],[PRESCRIP]],"No","Yes"))</f>
        <v>No</v>
      </c>
      <c r="X320" s="3" t="str">
        <f>IF(Veg_Table[[#This Row],[EVM_LAST_EDITED_Day]]=Veg_Table[[#This Row],[Created_Day]],"New","Old")</f>
        <v>Old</v>
      </c>
      <c r="Y320" s="1">
        <f>IFERROR(IF(FIND("delete",LOWER(Veg_Table[[#This Row],[PI_COMMENTS]]))&gt;=1,1,0),0)</f>
        <v>0</v>
      </c>
      <c r="Z320" s="1" t="str">
        <f>_xlfn.IFNA(IF(Veg_Table[[#This Row],[EVM_LAST_EDITOR]]="","Yes",VLOOKUP(Veg_Table[[#This Row],[EVM_LAST_EDITOR]],Roster_Table[#All],15,FALSE)),"Yes")</f>
        <v>Yes</v>
      </c>
      <c r="AA32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20" s="1" t="str">
        <f>_xlfn.IFNA(VLOOKUP(Veg_Table[[#This Row],[EVM_LAST_EDITOR]],Roster_Table[#All],3,FALSE),"zAWRR Not in Roster")</f>
        <v>Tyler</v>
      </c>
      <c r="AC320" s="1" t="str">
        <f>_xlfn.IFNA(VLOOKUP(Veg_Table[[#This Row],[EVM_LAST_EDITOR]],Roster_Table[#All],2,FALSE),"zAWRR Not in Roster")</f>
        <v>Rey</v>
      </c>
      <c r="AD320" s="1" t="str">
        <f>IF(_xlfn.CONCAT(Veg_Table[[#This Row],[First_Name]]," ",Veg_Table[[#This Row],[Last_Name]])="zAWRR Not in Roster zAWRR Not in Roster","zAWRR Not in Roster",_xlfn.CONCAT(Veg_Table[[#This Row],[First_Name]]," ",Veg_Table[[#This Row],[Last_Name]]))</f>
        <v>Tyler Rey</v>
      </c>
      <c r="AE320">
        <v>2951820</v>
      </c>
      <c r="AF320" t="s">
        <v>5333</v>
      </c>
      <c r="AG320" t="s">
        <v>93</v>
      </c>
      <c r="AH320" t="s">
        <v>1823</v>
      </c>
      <c r="AI320" t="s">
        <v>1965</v>
      </c>
      <c r="AJ320" t="s">
        <v>36</v>
      </c>
      <c r="AL320" t="s">
        <v>22</v>
      </c>
      <c r="AM320" t="s">
        <v>1285</v>
      </c>
      <c r="AN320" t="s">
        <v>25</v>
      </c>
      <c r="AO320" t="s">
        <v>25</v>
      </c>
      <c r="AP320">
        <v>12</v>
      </c>
      <c r="AQ320">
        <v>75</v>
      </c>
      <c r="AR320" t="s">
        <v>511</v>
      </c>
      <c r="AS320" t="s">
        <v>45</v>
      </c>
      <c r="AT320" t="s">
        <v>515</v>
      </c>
      <c r="AV320" t="s">
        <v>512</v>
      </c>
      <c r="AW320" t="s">
        <v>5334</v>
      </c>
      <c r="AZ320"/>
      <c r="BB320" s="4"/>
      <c r="BD320" t="s">
        <v>29</v>
      </c>
      <c r="BE320" t="s">
        <v>25</v>
      </c>
      <c r="BF320" t="s">
        <v>513</v>
      </c>
      <c r="BI320" s="3"/>
      <c r="BJ320" t="s">
        <v>1501</v>
      </c>
      <c r="BK320" s="30" t="s">
        <v>166</v>
      </c>
      <c r="BL320" s="3">
        <v>43964.626342592594</v>
      </c>
      <c r="BM320" t="s">
        <v>31</v>
      </c>
      <c r="BN320" t="s">
        <v>32</v>
      </c>
      <c r="BP320" t="s">
        <v>1824</v>
      </c>
      <c r="BQ320" t="s">
        <v>1025</v>
      </c>
      <c r="BR320" t="s">
        <v>28</v>
      </c>
      <c r="BS320" t="s">
        <v>28</v>
      </c>
      <c r="BT320" t="s">
        <v>166</v>
      </c>
      <c r="BU320" s="3">
        <v>43915.578831018516</v>
      </c>
      <c r="BV320" t="s">
        <v>803</v>
      </c>
      <c r="BW320" s="3">
        <v>43964.648524930555</v>
      </c>
      <c r="BX320" t="s">
        <v>5335</v>
      </c>
      <c r="CG320"/>
      <c r="CH320"/>
      <c r="CI320"/>
      <c r="CY320"/>
      <c r="DA320"/>
      <c r="DE320"/>
      <c r="DF320"/>
    </row>
    <row r="321" spans="1:110" x14ac:dyDescent="0.25">
      <c r="A321" s="1">
        <f>IF(Veg_Table[[#This Row],[VP_STATUS]]="Hold",0,IF(OR(AND(Veg_Table[[#This Row],[PRESCRIP]]="NW_No Work",Veg_Table[[#This Row],[VP_STATUS]]&lt;&gt;"No Work Required Under EVM"),AND(Veg_Table[[#This Row],[VP_STATUS]]="No Work Required Under EVM",Veg_Table[[#This Row],[PRESCRIP]]&lt;&gt;"NW_No Work")),1,0))</f>
        <v>0</v>
      </c>
      <c r="B321" s="1">
        <f>IF(Veg_Table[[#This Row],[SPECIES]]="",1,0)</f>
        <v>0</v>
      </c>
      <c r="C321" s="1">
        <f>IF(Veg_Table[[#This Row],[DIAMETER]]="",1,0)</f>
        <v>0</v>
      </c>
      <c r="D321" s="1">
        <f>IF(Veg_Table[[#This Row],[HEIGHT]]="",1,0)</f>
        <v>1</v>
      </c>
      <c r="E32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321" s="1">
        <f>IF(AND(Veg_Table[[#This Row],[TAT_RESULT]]="ABATE",Veg_Table[[#This Row],[PRESCRIP]]="NW_No Work"),1,0)</f>
        <v>0</v>
      </c>
      <c r="G321" s="1">
        <f>IF(OR(Veg_Table[[#This Row],[Prescription R-Scale]]="NA",Veg_Table[[#This Row],[Diameter R-Scale]]="NA"),0,IF(Veg_Table[[#This Row],[Diameter R-Scale]]&lt;&gt;Veg_Table[[#This Row],[Prescription R-Scale]],1,0))</f>
        <v>0</v>
      </c>
      <c r="H321" s="1">
        <f>IF(OR(AND(Veg_Table[[#This Row],[PRESCRIP]]="BC_Br Rmv", Veg_Table[[#This Row],[WOOD_MAN]]&lt;&gt;"Not Needed"),AND(Veg_Table[[#This Row],[PRESCRIP]]="BCS_Br Rmv+Trt", Veg_Table[[#This Row],[WOOD_MAN]]&lt;&gt;"Not Needed")),1,0)</f>
        <v>0</v>
      </c>
      <c r="I321" s="1">
        <f ca="1">IF(AND(Veg_Table[[#This Row],[Prescription_Changed]]="Yes",Veg_Table[[#This Row],[TAT_RESULT]]=""),1,0)</f>
        <v>0</v>
      </c>
      <c r="J321" s="1">
        <f ca="1">SUM(Veg_Table[[#This Row],[Prescription and Status do not match]:[Prescription_Edited_And_TAT_Is_Blank]])</f>
        <v>1</v>
      </c>
      <c r="K321" s="1">
        <f ca="1">IF(Veg_Table[[#This Row],[Sum of Errors]]&gt;0,1,0)</f>
        <v>1</v>
      </c>
      <c r="L321" s="1">
        <f>1</f>
        <v>1</v>
      </c>
      <c r="M32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321" s="1">
        <f>IF(OR(MID(Veg_Table[[#This Row],[PRESCRIP]],2,1)="1",MID(Veg_Table[[#This Row],[PRESCRIP]],2,1)="2",MID(Veg_Table[[#This Row],[PRESCRIP]],2,1)="3",MID(Veg_Table[[#This Row],[PRESCRIP]],2,1)="4"),_xlfn.NUMBERVALUE(MID(Veg_Table[[#This Row],[PRESCRIP]],2,1)),"NA")</f>
        <v>3</v>
      </c>
      <c r="O321" s="1">
        <f>WEEKNUM(Veg_Table[[#This Row],[EVM_LAST_EDITED_Day]],2)</f>
        <v>20</v>
      </c>
      <c r="P321" s="25">
        <f>IFERROR(DATE(YEAR(Veg_Table[[#This Row],[EVM_LAST_EDITED2]]),MONTH(Veg_Table[[#This Row],[EVM_LAST_EDITED2]]),DAY(Veg_Table[[#This Row],[EVM_LAST_EDITED2]])),DATE(2019,1,1))</f>
        <v>43964</v>
      </c>
      <c r="Q321" s="3">
        <f>VALUE(SUBSTITUTE(Veg_Table[[#This Row],[EVM_LAST_EDITED]],",",""))</f>
        <v>43964.626816608798</v>
      </c>
      <c r="R321" s="1" t="str">
        <f>_xlfn.IFNA(IF(Veg_Table[[#This Row],[EVM_LAST_EDITOR]]="","zBlank EVM Last Editor",VLOOKUP(Veg_Table[[#This Row],[EVM_LAST_EDITOR]],Roster_Table[#All],4,FALSE)),"zAWRR Not in Roster")</f>
        <v>zAWRR Not in Roster</v>
      </c>
      <c r="S321" s="1" t="str">
        <f>_xlfn.IFNA(IF(Veg_Table[[#This Row],[EVM_LAST_EDITOR]]="","zBlank EVM Last Editor",VLOOKUP(Veg_Table[[#This Row],[EVM_LAST_EDITOR]],Roster_Table[#All],16,FALSE)),"zCompany_AWRR not in Roster")</f>
        <v>zCompany_AWRR not in Roster</v>
      </c>
      <c r="T321" s="2">
        <f>IFERROR(DATE(YEAR(Veg_Table[[#This Row],[Created2]]),MONTH(Veg_Table[[#This Row],[Created2]]),DAY(Veg_Table[[#This Row],[Created2]])),DATE(2019,1,1))</f>
        <v>43901</v>
      </c>
      <c r="U321" s="3">
        <f>VALUE(SUBSTITUTE(Veg_Table[[#This Row],[Created]],",",""))</f>
        <v>43901.622847222199</v>
      </c>
      <c r="V321" s="3" t="str">
        <f ca="1">IFERROR(_xlfn.IFNA(CELL("contents",INDIRECT(_xlfn.CONCAT("Veg_Table_Production_Data!",ADDRESS(MATCH(_xlfn.MAXIFS(#REF!,#REF!,"="&amp;Veg_Table[[#This Row],[AUTO_ID]],#REF!,"&lt;"&amp;Veg_Table[[#This Row],[EVM_LAST_EDITED_Day]]),#REF!,0),COLUMN(#REF!),4,1,)))),""),"")</f>
        <v/>
      </c>
      <c r="W321" s="3" t="str">
        <f ca="1">IF(Veg_Table[[#This Row],[Previous_Prescription]]="","No",IF(Veg_Table[[#This Row],[Previous_Prescription]]=Veg_Table[[#This Row],[PRESCRIP]],"No","Yes"))</f>
        <v>No</v>
      </c>
      <c r="X321" s="3" t="str">
        <f>IF(Veg_Table[[#This Row],[EVM_LAST_EDITED_Day]]=Veg_Table[[#This Row],[Created_Day]],"New","Old")</f>
        <v>Old</v>
      </c>
      <c r="Y321" s="1">
        <f>IFERROR(IF(FIND("delete",LOWER(Veg_Table[[#This Row],[PI_COMMENTS]]))&gt;=1,1,0),0)</f>
        <v>0</v>
      </c>
      <c r="Z321" s="1" t="str">
        <f>_xlfn.IFNA(IF(Veg_Table[[#This Row],[EVM_LAST_EDITOR]]="","Yes",VLOOKUP(Veg_Table[[#This Row],[EVM_LAST_EDITOR]],Roster_Table[#All],15,FALSE)),"Yes")</f>
        <v>Yes</v>
      </c>
      <c r="AA32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21" s="1" t="str">
        <f>_xlfn.IFNA(VLOOKUP(Veg_Table[[#This Row],[EVM_LAST_EDITOR]],Roster_Table[#All],3,FALSE),"zAWRR Not in Roster")</f>
        <v>zAWRR Not in Roster</v>
      </c>
      <c r="AC321" s="1" t="str">
        <f>_xlfn.IFNA(VLOOKUP(Veg_Table[[#This Row],[EVM_LAST_EDITOR]],Roster_Table[#All],2,FALSE),"zAWRR Not in Roster")</f>
        <v>zAWRR Not in Roster</v>
      </c>
      <c r="AD321" s="1" t="str">
        <f>IF(_xlfn.CONCAT(Veg_Table[[#This Row],[First_Name]]," ",Veg_Table[[#This Row],[Last_Name]])="zAWRR Not in Roster zAWRR Not in Roster","zAWRR Not in Roster",_xlfn.CONCAT(Veg_Table[[#This Row],[First_Name]]," ",Veg_Table[[#This Row],[Last_Name]]))</f>
        <v>zAWRR Not in Roster</v>
      </c>
      <c r="AE321">
        <v>2331323</v>
      </c>
      <c r="AF321" t="s">
        <v>1469</v>
      </c>
      <c r="AG321" t="s">
        <v>30</v>
      </c>
      <c r="AH321" t="s">
        <v>1287</v>
      </c>
      <c r="AI321" t="s">
        <v>1418</v>
      </c>
      <c r="AJ321" t="s">
        <v>820</v>
      </c>
      <c r="AL321" t="s">
        <v>372</v>
      </c>
      <c r="AM321" t="s">
        <v>38</v>
      </c>
      <c r="AN321" t="s">
        <v>25</v>
      </c>
      <c r="AO321" t="s">
        <v>25</v>
      </c>
      <c r="AP321">
        <v>29</v>
      </c>
      <c r="AR321" t="s">
        <v>514</v>
      </c>
      <c r="AS321" t="s">
        <v>51</v>
      </c>
      <c r="AT321" t="s">
        <v>515</v>
      </c>
      <c r="AV321" t="s">
        <v>512</v>
      </c>
      <c r="AW321" t="s">
        <v>1470</v>
      </c>
      <c r="AX321" t="s">
        <v>534</v>
      </c>
      <c r="AZ321">
        <v>5585874</v>
      </c>
      <c r="BA321" t="s">
        <v>51</v>
      </c>
      <c r="BB321" s="4">
        <v>43929.599509039355</v>
      </c>
      <c r="BC321" t="s">
        <v>2079</v>
      </c>
      <c r="BD321" t="s">
        <v>29</v>
      </c>
      <c r="BE321" t="s">
        <v>25</v>
      </c>
      <c r="BF321" t="s">
        <v>513</v>
      </c>
      <c r="BG321" t="s">
        <v>534</v>
      </c>
      <c r="BI321" s="3">
        <v>43964</v>
      </c>
      <c r="BJ321" t="s">
        <v>1471</v>
      </c>
      <c r="BK321" s="30" t="s">
        <v>1293</v>
      </c>
      <c r="BL321" s="3">
        <v>43964.626816608798</v>
      </c>
      <c r="BM321" t="s">
        <v>31</v>
      </c>
      <c r="BN321" t="s">
        <v>32</v>
      </c>
      <c r="BP321" t="s">
        <v>1781</v>
      </c>
      <c r="BQ321" t="s">
        <v>28</v>
      </c>
      <c r="BR321" t="s">
        <v>28</v>
      </c>
      <c r="BS321" t="s">
        <v>28</v>
      </c>
      <c r="BT321" t="s">
        <v>129</v>
      </c>
      <c r="BU321" s="3">
        <v>43901.622847222221</v>
      </c>
      <c r="BV321" t="s">
        <v>803</v>
      </c>
      <c r="BW321" s="3">
        <v>43964.648524930555</v>
      </c>
      <c r="BX321" t="s">
        <v>1472</v>
      </c>
      <c r="CG321"/>
      <c r="CH321"/>
      <c r="CI321"/>
      <c r="CY321"/>
      <c r="DA321"/>
      <c r="DE321"/>
      <c r="DF321"/>
    </row>
    <row r="322" spans="1:110" x14ac:dyDescent="0.25">
      <c r="A322" s="1">
        <f>IF(Veg_Table[[#This Row],[VP_STATUS]]="Hold",0,IF(OR(AND(Veg_Table[[#This Row],[PRESCRIP]]="NW_No Work",Veg_Table[[#This Row],[VP_STATUS]]&lt;&gt;"No Work Required Under EVM"),AND(Veg_Table[[#This Row],[VP_STATUS]]="No Work Required Under EVM",Veg_Table[[#This Row],[PRESCRIP]]&lt;&gt;"NW_No Work")),1,0))</f>
        <v>0</v>
      </c>
      <c r="B322" s="1">
        <f>IF(Veg_Table[[#This Row],[SPECIES]]="",1,0)</f>
        <v>0</v>
      </c>
      <c r="C322" s="1">
        <f>IF(Veg_Table[[#This Row],[DIAMETER]]="",1,0)</f>
        <v>0</v>
      </c>
      <c r="D322" s="1">
        <f>IF(Veg_Table[[#This Row],[HEIGHT]]="",1,0)</f>
        <v>0</v>
      </c>
      <c r="E32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22" s="1">
        <f>IF(AND(Veg_Table[[#This Row],[TAT_RESULT]]="ABATE",Veg_Table[[#This Row],[PRESCRIP]]="NW_No Work"),1,0)</f>
        <v>0</v>
      </c>
      <c r="G322" s="1">
        <f>IF(OR(Veg_Table[[#This Row],[Prescription R-Scale]]="NA",Veg_Table[[#This Row],[Diameter R-Scale]]="NA"),0,IF(Veg_Table[[#This Row],[Diameter R-Scale]]&lt;&gt;Veg_Table[[#This Row],[Prescription R-Scale]],1,0))</f>
        <v>0</v>
      </c>
      <c r="H322" s="1">
        <f>IF(OR(AND(Veg_Table[[#This Row],[PRESCRIP]]="BC_Br Rmv", Veg_Table[[#This Row],[WOOD_MAN]]&lt;&gt;"Not Needed"),AND(Veg_Table[[#This Row],[PRESCRIP]]="BCS_Br Rmv+Trt", Veg_Table[[#This Row],[WOOD_MAN]]&lt;&gt;"Not Needed")),1,0)</f>
        <v>0</v>
      </c>
      <c r="I322" s="1">
        <f ca="1">IF(AND(Veg_Table[[#This Row],[Prescription_Changed]]="Yes",Veg_Table[[#This Row],[TAT_RESULT]]=""),1,0)</f>
        <v>0</v>
      </c>
      <c r="J322" s="1">
        <f ca="1">SUM(Veg_Table[[#This Row],[Prescription and Status do not match]:[Prescription_Edited_And_TAT_Is_Blank]])</f>
        <v>1</v>
      </c>
      <c r="K322" s="1">
        <f ca="1">IF(Veg_Table[[#This Row],[Sum of Errors]]&gt;0,1,0)</f>
        <v>1</v>
      </c>
      <c r="L322" s="1">
        <f>1</f>
        <v>1</v>
      </c>
      <c r="M32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322" s="1">
        <f>IF(OR(MID(Veg_Table[[#This Row],[PRESCRIP]],2,1)="1",MID(Veg_Table[[#This Row],[PRESCRIP]],2,1)="2",MID(Veg_Table[[#This Row],[PRESCRIP]],2,1)="3",MID(Veg_Table[[#This Row],[PRESCRIP]],2,1)="4"),_xlfn.NUMBERVALUE(MID(Veg_Table[[#This Row],[PRESCRIP]],2,1)),"NA")</f>
        <v>1</v>
      </c>
      <c r="O322" s="1">
        <f>WEEKNUM(Veg_Table[[#This Row],[EVM_LAST_EDITED_Day]],2)</f>
        <v>20</v>
      </c>
      <c r="P322" s="25">
        <f>IFERROR(DATE(YEAR(Veg_Table[[#This Row],[EVM_LAST_EDITED2]]),MONTH(Veg_Table[[#This Row],[EVM_LAST_EDITED2]]),DAY(Veg_Table[[#This Row],[EVM_LAST_EDITED2]])),DATE(2019,1,1))</f>
        <v>43964</v>
      </c>
      <c r="Q322" s="3">
        <f>VALUE(SUBSTITUTE(Veg_Table[[#This Row],[EVM_LAST_EDITED]],",",""))</f>
        <v>43964.631497569397</v>
      </c>
      <c r="R322" s="1" t="str">
        <f>_xlfn.IFNA(IF(Veg_Table[[#This Row],[EVM_LAST_EDITOR]]="","zBlank EVM Last Editor",VLOOKUP(Veg_Table[[#This Row],[EVM_LAST_EDITOR]],Roster_Table[#All],4,FALSE)),"zAWRR Not in Roster")</f>
        <v>MOW</v>
      </c>
      <c r="S322" s="1" t="str">
        <f>_xlfn.IFNA(IF(Veg_Table[[#This Row],[EVM_LAST_EDITOR]]="","zBlank EVM Last Editor",VLOOKUP(Veg_Table[[#This Row],[EVM_LAST_EDITOR]],Roster_Table[#All],16,FALSE)),"zCompany_AWRR not in Roster")</f>
        <v>Not in Sierra Roster</v>
      </c>
      <c r="T322" s="2">
        <f>IFERROR(DATE(YEAR(Veg_Table[[#This Row],[Created2]]),MONTH(Veg_Table[[#This Row],[Created2]]),DAY(Veg_Table[[#This Row],[Created2]])),DATE(2019,1,1))</f>
        <v>43886</v>
      </c>
      <c r="U322" s="3">
        <f>VALUE(SUBSTITUTE(Veg_Table[[#This Row],[Created]],",",""))</f>
        <v>43886.6398611111</v>
      </c>
      <c r="V322" s="3" t="str">
        <f ca="1">IFERROR(_xlfn.IFNA(CELL("contents",INDIRECT(_xlfn.CONCAT("Veg_Table_Production_Data!",ADDRESS(MATCH(_xlfn.MAXIFS(#REF!,#REF!,"="&amp;Veg_Table[[#This Row],[AUTO_ID]],#REF!,"&lt;"&amp;Veg_Table[[#This Row],[EVM_LAST_EDITED_Day]]),#REF!,0),COLUMN(#REF!),4,1,)))),""),"")</f>
        <v/>
      </c>
      <c r="W322" s="3" t="str">
        <f ca="1">IF(Veg_Table[[#This Row],[Previous_Prescription]]="","No",IF(Veg_Table[[#This Row],[Previous_Prescription]]=Veg_Table[[#This Row],[PRESCRIP]],"No","Yes"))</f>
        <v>No</v>
      </c>
      <c r="X322" s="3" t="str">
        <f>IF(Veg_Table[[#This Row],[EVM_LAST_EDITED_Day]]=Veg_Table[[#This Row],[Created_Day]],"New","Old")</f>
        <v>Old</v>
      </c>
      <c r="Y322" s="1">
        <f>IFERROR(IF(FIND("delete",LOWER(Veg_Table[[#This Row],[PI_COMMENTS]]))&gt;=1,1,0),0)</f>
        <v>0</v>
      </c>
      <c r="Z322" s="1" t="str">
        <f>_xlfn.IFNA(IF(Veg_Table[[#This Row],[EVM_LAST_EDITOR]]="","Yes",VLOOKUP(Veg_Table[[#This Row],[EVM_LAST_EDITOR]],Roster_Table[#All],15,FALSE)),"Yes")</f>
        <v>No</v>
      </c>
      <c r="AA32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22" s="1" t="str">
        <f>_xlfn.IFNA(VLOOKUP(Veg_Table[[#This Row],[EVM_LAST_EDITOR]],Roster_Table[#All],3,FALSE),"zAWRR Not in Roster")</f>
        <v>Roberto</v>
      </c>
      <c r="AC322" s="1" t="str">
        <f>_xlfn.IFNA(VLOOKUP(Veg_Table[[#This Row],[EVM_LAST_EDITOR]],Roster_Table[#All],2,FALSE),"zAWRR Not in Roster")</f>
        <v>Ayala</v>
      </c>
      <c r="AD322" s="1" t="str">
        <f>IF(_xlfn.CONCAT(Veg_Table[[#This Row],[First_Name]]," ",Veg_Table[[#This Row],[Last_Name]])="zAWRR Not in Roster zAWRR Not in Roster","zAWRR Not in Roster",_xlfn.CONCAT(Veg_Table[[#This Row],[First_Name]]," ",Veg_Table[[#This Row],[Last_Name]]))</f>
        <v>Roberto Ayala</v>
      </c>
      <c r="AE322">
        <v>1723375</v>
      </c>
      <c r="AF322" t="s">
        <v>5846</v>
      </c>
      <c r="AG322" t="s">
        <v>97</v>
      </c>
      <c r="AH322" t="s">
        <v>5801</v>
      </c>
      <c r="AI322" t="s">
        <v>3339</v>
      </c>
      <c r="AJ322" t="s">
        <v>820</v>
      </c>
      <c r="AK322" t="s">
        <v>28</v>
      </c>
      <c r="AL322" t="s">
        <v>368</v>
      </c>
      <c r="AM322" t="s">
        <v>1565</v>
      </c>
      <c r="AN322" t="s">
        <v>25</v>
      </c>
      <c r="AO322" t="s">
        <v>25</v>
      </c>
      <c r="AP322">
        <v>11</v>
      </c>
      <c r="AQ322">
        <v>54</v>
      </c>
      <c r="AR322" t="s">
        <v>28</v>
      </c>
      <c r="AS322" t="s">
        <v>45</v>
      </c>
      <c r="AT322" t="s">
        <v>515</v>
      </c>
      <c r="AU322" t="s">
        <v>25</v>
      </c>
      <c r="AV322" t="s">
        <v>28</v>
      </c>
      <c r="AW322" t="s">
        <v>5847</v>
      </c>
      <c r="AX322" t="s">
        <v>987</v>
      </c>
      <c r="AY322" t="s">
        <v>1530</v>
      </c>
      <c r="AZ322">
        <v>5872407</v>
      </c>
      <c r="BA322" t="s">
        <v>45</v>
      </c>
      <c r="BB322" s="4">
        <v>43964.631340844906</v>
      </c>
      <c r="BC322" t="s">
        <v>28</v>
      </c>
      <c r="BD322" t="s">
        <v>29</v>
      </c>
      <c r="BF322" t="s">
        <v>28</v>
      </c>
      <c r="BG322" t="s">
        <v>28</v>
      </c>
      <c r="BH322" t="s">
        <v>28</v>
      </c>
      <c r="BI322" s="3"/>
      <c r="BJ322" t="s">
        <v>1338</v>
      </c>
      <c r="BK322" s="30" t="s">
        <v>531</v>
      </c>
      <c r="BL322" s="3">
        <v>43964.631497569448</v>
      </c>
      <c r="BM322" t="s">
        <v>31</v>
      </c>
      <c r="BN322" t="s">
        <v>32</v>
      </c>
      <c r="BO322" t="s">
        <v>5804</v>
      </c>
      <c r="BP322" t="s">
        <v>5805</v>
      </c>
      <c r="BQ322" t="s">
        <v>852</v>
      </c>
      <c r="BR322" t="s">
        <v>28</v>
      </c>
      <c r="BS322" t="s">
        <v>28</v>
      </c>
      <c r="BT322" t="s">
        <v>389</v>
      </c>
      <c r="BU322" s="3">
        <v>43886.639861111114</v>
      </c>
      <c r="BV322" t="s">
        <v>803</v>
      </c>
      <c r="BW322" s="3">
        <v>43964.648442708334</v>
      </c>
      <c r="BX322" t="s">
        <v>5848</v>
      </c>
      <c r="CG322"/>
      <c r="CH322"/>
      <c r="CI322"/>
      <c r="CY322"/>
      <c r="DA322"/>
      <c r="DE322"/>
      <c r="DF322"/>
    </row>
    <row r="323" spans="1:110" x14ac:dyDescent="0.25">
      <c r="A323" s="1">
        <f>IF(Veg_Table[[#This Row],[VP_STATUS]]="Hold",0,IF(OR(AND(Veg_Table[[#This Row],[PRESCRIP]]="NW_No Work",Veg_Table[[#This Row],[VP_STATUS]]&lt;&gt;"No Work Required Under EVM"),AND(Veg_Table[[#This Row],[VP_STATUS]]="No Work Required Under EVM",Veg_Table[[#This Row],[PRESCRIP]]&lt;&gt;"NW_No Work")),1,0))</f>
        <v>0</v>
      </c>
      <c r="B323" s="1">
        <f>IF(Veg_Table[[#This Row],[SPECIES]]="",1,0)</f>
        <v>0</v>
      </c>
      <c r="C323" s="1">
        <f>IF(Veg_Table[[#This Row],[DIAMETER]]="",1,0)</f>
        <v>0</v>
      </c>
      <c r="D323" s="1">
        <f>IF(Veg_Table[[#This Row],[HEIGHT]]="",1,0)</f>
        <v>0</v>
      </c>
      <c r="E32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323" s="1">
        <f>IF(AND(Veg_Table[[#This Row],[TAT_RESULT]]="ABATE",Veg_Table[[#This Row],[PRESCRIP]]="NW_No Work"),1,0)</f>
        <v>0</v>
      </c>
      <c r="G323" s="1">
        <f>IF(OR(Veg_Table[[#This Row],[Prescription R-Scale]]="NA",Veg_Table[[#This Row],[Diameter R-Scale]]="NA"),0,IF(Veg_Table[[#This Row],[Diameter R-Scale]]&lt;&gt;Veg_Table[[#This Row],[Prescription R-Scale]],1,0))</f>
        <v>1</v>
      </c>
      <c r="H323" s="1">
        <f>IF(OR(AND(Veg_Table[[#This Row],[PRESCRIP]]="BC_Br Rmv", Veg_Table[[#This Row],[WOOD_MAN]]&lt;&gt;"Not Needed"),AND(Veg_Table[[#This Row],[PRESCRIP]]="BCS_Br Rmv+Trt", Veg_Table[[#This Row],[WOOD_MAN]]&lt;&gt;"Not Needed")),1,0)</f>
        <v>0</v>
      </c>
      <c r="I323" s="1">
        <f ca="1">IF(AND(Veg_Table[[#This Row],[Prescription_Changed]]="Yes",Veg_Table[[#This Row],[TAT_RESULT]]=""),1,0)</f>
        <v>0</v>
      </c>
      <c r="J323" s="1">
        <f ca="1">SUM(Veg_Table[[#This Row],[Prescription and Status do not match]:[Prescription_Edited_And_TAT_Is_Blank]])</f>
        <v>1</v>
      </c>
      <c r="K323" s="1">
        <f ca="1">IF(Veg_Table[[#This Row],[Sum of Errors]]&gt;0,1,0)</f>
        <v>1</v>
      </c>
      <c r="L323" s="1">
        <f>1</f>
        <v>1</v>
      </c>
      <c r="M32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323" s="1">
        <f>IF(OR(MID(Veg_Table[[#This Row],[PRESCRIP]],2,1)="1",MID(Veg_Table[[#This Row],[PRESCRIP]],2,1)="2",MID(Veg_Table[[#This Row],[PRESCRIP]],2,1)="3",MID(Veg_Table[[#This Row],[PRESCRIP]],2,1)="4"),_xlfn.NUMBERVALUE(MID(Veg_Table[[#This Row],[PRESCRIP]],2,1)),"NA")</f>
        <v>4</v>
      </c>
      <c r="O323" s="1">
        <f>WEEKNUM(Veg_Table[[#This Row],[EVM_LAST_EDITED_Day]],2)</f>
        <v>20</v>
      </c>
      <c r="P323" s="25">
        <f>IFERROR(DATE(YEAR(Veg_Table[[#This Row],[EVM_LAST_EDITED2]]),MONTH(Veg_Table[[#This Row],[EVM_LAST_EDITED2]]),DAY(Veg_Table[[#This Row],[EVM_LAST_EDITED2]])),DATE(2019,1,1))</f>
        <v>43964</v>
      </c>
      <c r="Q323" s="3">
        <f>VALUE(SUBSTITUTE(Veg_Table[[#This Row],[EVM_LAST_EDITED]],",",""))</f>
        <v>43964.632270891198</v>
      </c>
      <c r="R323" s="1" t="str">
        <f>_xlfn.IFNA(IF(Veg_Table[[#This Row],[EVM_LAST_EDITOR]]="","zBlank EVM Last Editor",VLOOKUP(Veg_Table[[#This Row],[EVM_LAST_EDITOR]],Roster_Table[#All],4,FALSE)),"zAWRR Not in Roster")</f>
        <v>zAWRR Not in Roster</v>
      </c>
      <c r="S323" s="1" t="str">
        <f>_xlfn.IFNA(IF(Veg_Table[[#This Row],[EVM_LAST_EDITOR]]="","zBlank EVM Last Editor",VLOOKUP(Veg_Table[[#This Row],[EVM_LAST_EDITOR]],Roster_Table[#All],16,FALSE)),"zCompany_AWRR not in Roster")</f>
        <v>zCompany_AWRR not in Roster</v>
      </c>
      <c r="T323" s="2">
        <f>IFERROR(DATE(YEAR(Veg_Table[[#This Row],[Created2]]),MONTH(Veg_Table[[#This Row],[Created2]]),DAY(Veg_Table[[#This Row],[Created2]])),DATE(2019,1,1))</f>
        <v>43900</v>
      </c>
      <c r="U323" s="3">
        <f>VALUE(SUBSTITUTE(Veg_Table[[#This Row],[Created]],",",""))</f>
        <v>43900.631122685198</v>
      </c>
      <c r="V323" s="3" t="str">
        <f ca="1">IFERROR(_xlfn.IFNA(CELL("contents",INDIRECT(_xlfn.CONCAT("Veg_Table_Production_Data!",ADDRESS(MATCH(_xlfn.MAXIFS(#REF!,#REF!,"="&amp;Veg_Table[[#This Row],[AUTO_ID]],#REF!,"&lt;"&amp;Veg_Table[[#This Row],[EVM_LAST_EDITED_Day]]),#REF!,0),COLUMN(#REF!),4,1,)))),""),"")</f>
        <v/>
      </c>
      <c r="W323" s="3" t="str">
        <f ca="1">IF(Veg_Table[[#This Row],[Previous_Prescription]]="","No",IF(Veg_Table[[#This Row],[Previous_Prescription]]=Veg_Table[[#This Row],[PRESCRIP]],"No","Yes"))</f>
        <v>No</v>
      </c>
      <c r="X323" s="3" t="str">
        <f>IF(Veg_Table[[#This Row],[EVM_LAST_EDITED_Day]]=Veg_Table[[#This Row],[Created_Day]],"New","Old")</f>
        <v>Old</v>
      </c>
      <c r="Y323" s="1">
        <f>IFERROR(IF(FIND("delete",LOWER(Veg_Table[[#This Row],[PI_COMMENTS]]))&gt;=1,1,0),0)</f>
        <v>0</v>
      </c>
      <c r="Z323" s="1" t="str">
        <f>_xlfn.IFNA(IF(Veg_Table[[#This Row],[EVM_LAST_EDITOR]]="","Yes",VLOOKUP(Veg_Table[[#This Row],[EVM_LAST_EDITOR]],Roster_Table[#All],15,FALSE)),"Yes")</f>
        <v>Yes</v>
      </c>
      <c r="AA32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23" s="1" t="str">
        <f>_xlfn.IFNA(VLOOKUP(Veg_Table[[#This Row],[EVM_LAST_EDITOR]],Roster_Table[#All],3,FALSE),"zAWRR Not in Roster")</f>
        <v>zAWRR Not in Roster</v>
      </c>
      <c r="AC323" s="1" t="str">
        <f>_xlfn.IFNA(VLOOKUP(Veg_Table[[#This Row],[EVM_LAST_EDITOR]],Roster_Table[#All],2,FALSE),"zAWRR Not in Roster")</f>
        <v>zAWRR Not in Roster</v>
      </c>
      <c r="AD323" s="1" t="str">
        <f>IF(_xlfn.CONCAT(Veg_Table[[#This Row],[First_Name]]," ",Veg_Table[[#This Row],[Last_Name]])="zAWRR Not in Roster zAWRR Not in Roster","zAWRR Not in Roster",_xlfn.CONCAT(Veg_Table[[#This Row],[First_Name]]," ",Veg_Table[[#This Row],[Last_Name]]))</f>
        <v>zAWRR Not in Roster</v>
      </c>
      <c r="AE323">
        <v>2326427</v>
      </c>
      <c r="AF323" t="s">
        <v>1423</v>
      </c>
      <c r="AG323" t="s">
        <v>30</v>
      </c>
      <c r="AH323" t="s">
        <v>1287</v>
      </c>
      <c r="AI323" t="s">
        <v>1297</v>
      </c>
      <c r="AJ323" t="s">
        <v>820</v>
      </c>
      <c r="AL323" t="s">
        <v>372</v>
      </c>
      <c r="AM323" t="s">
        <v>38</v>
      </c>
      <c r="AN323" t="s">
        <v>25</v>
      </c>
      <c r="AO323" t="s">
        <v>25</v>
      </c>
      <c r="AP323">
        <v>35</v>
      </c>
      <c r="AQ323">
        <v>104</v>
      </c>
      <c r="AR323" t="s">
        <v>514</v>
      </c>
      <c r="AS323" t="s">
        <v>831</v>
      </c>
      <c r="AT323" t="s">
        <v>515</v>
      </c>
      <c r="AV323" t="s">
        <v>519</v>
      </c>
      <c r="AW323" t="s">
        <v>2248</v>
      </c>
      <c r="AX323" t="s">
        <v>534</v>
      </c>
      <c r="AZ323">
        <v>5585874</v>
      </c>
      <c r="BA323" t="s">
        <v>831</v>
      </c>
      <c r="BB323" s="4">
        <v>43929.708111273147</v>
      </c>
      <c r="BC323" t="s">
        <v>2079</v>
      </c>
      <c r="BD323" t="s">
        <v>29</v>
      </c>
      <c r="BE323" t="s">
        <v>25</v>
      </c>
      <c r="BF323" t="s">
        <v>513</v>
      </c>
      <c r="BG323" t="s">
        <v>534</v>
      </c>
      <c r="BI323" s="3">
        <v>43964</v>
      </c>
      <c r="BJ323" t="s">
        <v>1885</v>
      </c>
      <c r="BK323" s="30" t="s">
        <v>1293</v>
      </c>
      <c r="BL323" s="3">
        <v>43964.632270891205</v>
      </c>
      <c r="BM323" t="s">
        <v>31</v>
      </c>
      <c r="BN323" t="s">
        <v>32</v>
      </c>
      <c r="BP323" t="s">
        <v>1781</v>
      </c>
      <c r="BQ323" t="s">
        <v>28</v>
      </c>
      <c r="BR323" t="s">
        <v>28</v>
      </c>
      <c r="BS323" t="s">
        <v>28</v>
      </c>
      <c r="BT323" t="s">
        <v>107</v>
      </c>
      <c r="BU323" s="3">
        <v>43900.631122685183</v>
      </c>
      <c r="BV323" t="s">
        <v>803</v>
      </c>
      <c r="BW323" s="3">
        <v>43964.648524930555</v>
      </c>
      <c r="BX323" t="s">
        <v>1424</v>
      </c>
      <c r="CG323"/>
      <c r="CH323"/>
      <c r="CI323"/>
      <c r="CY323"/>
      <c r="DA323"/>
      <c r="DE323"/>
      <c r="DF323"/>
    </row>
    <row r="324" spans="1:110" x14ac:dyDescent="0.25">
      <c r="A324" s="1">
        <f>IF(Veg_Table[[#This Row],[VP_STATUS]]="Hold",0,IF(OR(AND(Veg_Table[[#This Row],[PRESCRIP]]="NW_No Work",Veg_Table[[#This Row],[VP_STATUS]]&lt;&gt;"No Work Required Under EVM"),AND(Veg_Table[[#This Row],[VP_STATUS]]="No Work Required Under EVM",Veg_Table[[#This Row],[PRESCRIP]]&lt;&gt;"NW_No Work")),1,0))</f>
        <v>0</v>
      </c>
      <c r="B324" s="1">
        <f>IF(Veg_Table[[#This Row],[SPECIES]]="",1,0)</f>
        <v>0</v>
      </c>
      <c r="C324" s="1">
        <f>IF(Veg_Table[[#This Row],[DIAMETER]]="",1,0)</f>
        <v>0</v>
      </c>
      <c r="D324" s="1">
        <f>IF(Veg_Table[[#This Row],[HEIGHT]]="",1,0)</f>
        <v>0</v>
      </c>
      <c r="E32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24" s="1">
        <f>IF(AND(Veg_Table[[#This Row],[TAT_RESULT]]="ABATE",Veg_Table[[#This Row],[PRESCRIP]]="NW_No Work"),1,0)</f>
        <v>0</v>
      </c>
      <c r="G324" s="1">
        <f>IF(OR(Veg_Table[[#This Row],[Prescription R-Scale]]="NA",Veg_Table[[#This Row],[Diameter R-Scale]]="NA"),0,IF(Veg_Table[[#This Row],[Diameter R-Scale]]&lt;&gt;Veg_Table[[#This Row],[Prescription R-Scale]],1,0))</f>
        <v>0</v>
      </c>
      <c r="H324" s="1">
        <f>IF(OR(AND(Veg_Table[[#This Row],[PRESCRIP]]="BC_Br Rmv", Veg_Table[[#This Row],[WOOD_MAN]]&lt;&gt;"Not Needed"),AND(Veg_Table[[#This Row],[PRESCRIP]]="BCS_Br Rmv+Trt", Veg_Table[[#This Row],[WOOD_MAN]]&lt;&gt;"Not Needed")),1,0)</f>
        <v>0</v>
      </c>
      <c r="I324" s="1">
        <f ca="1">IF(AND(Veg_Table[[#This Row],[Prescription_Changed]]="Yes",Veg_Table[[#This Row],[TAT_RESULT]]=""),1,0)</f>
        <v>0</v>
      </c>
      <c r="J324" s="1">
        <f ca="1">SUM(Veg_Table[[#This Row],[Prescription and Status do not match]:[Prescription_Edited_And_TAT_Is_Blank]])</f>
        <v>1</v>
      </c>
      <c r="K324" s="1">
        <f ca="1">IF(Veg_Table[[#This Row],[Sum of Errors]]&gt;0,1,0)</f>
        <v>1</v>
      </c>
      <c r="L324" s="1">
        <f>1</f>
        <v>1</v>
      </c>
      <c r="M32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324" s="1">
        <f>IF(OR(MID(Veg_Table[[#This Row],[PRESCRIP]],2,1)="1",MID(Veg_Table[[#This Row],[PRESCRIP]],2,1)="2",MID(Veg_Table[[#This Row],[PRESCRIP]],2,1)="3",MID(Veg_Table[[#This Row],[PRESCRIP]],2,1)="4"),_xlfn.NUMBERVALUE(MID(Veg_Table[[#This Row],[PRESCRIP]],2,1)),"NA")</f>
        <v>1</v>
      </c>
      <c r="O324" s="1">
        <f>WEEKNUM(Veg_Table[[#This Row],[EVM_LAST_EDITED_Day]],2)</f>
        <v>20</v>
      </c>
      <c r="P324" s="25">
        <f>IFERROR(DATE(YEAR(Veg_Table[[#This Row],[EVM_LAST_EDITED2]]),MONTH(Veg_Table[[#This Row],[EVM_LAST_EDITED2]]),DAY(Veg_Table[[#This Row],[EVM_LAST_EDITED2]])),DATE(2019,1,1))</f>
        <v>43964</v>
      </c>
      <c r="Q324" s="3">
        <f>VALUE(SUBSTITUTE(Veg_Table[[#This Row],[EVM_LAST_EDITED]],",",""))</f>
        <v>43964.632352245397</v>
      </c>
      <c r="R324" s="1" t="str">
        <f>_xlfn.IFNA(IF(Veg_Table[[#This Row],[EVM_LAST_EDITOR]]="","zBlank EVM Last Editor",VLOOKUP(Veg_Table[[#This Row],[EVM_LAST_EDITOR]],Roster_Table[#All],4,FALSE)),"zAWRR Not in Roster")</f>
        <v>MOW</v>
      </c>
      <c r="S324" s="1" t="str">
        <f>_xlfn.IFNA(IF(Veg_Table[[#This Row],[EVM_LAST_EDITOR]]="","zBlank EVM Last Editor",VLOOKUP(Veg_Table[[#This Row],[EVM_LAST_EDITOR]],Roster_Table[#All],16,FALSE)),"zCompany_AWRR not in Roster")</f>
        <v>Not in Sierra Roster</v>
      </c>
      <c r="T324" s="2">
        <f>IFERROR(DATE(YEAR(Veg_Table[[#This Row],[Created2]]),MONTH(Veg_Table[[#This Row],[Created2]]),DAY(Veg_Table[[#This Row],[Created2]])),DATE(2019,1,1))</f>
        <v>43886</v>
      </c>
      <c r="U324" s="3">
        <f>VALUE(SUBSTITUTE(Veg_Table[[#This Row],[Created]],",",""))</f>
        <v>43886.640659722201</v>
      </c>
      <c r="V324" s="3" t="str">
        <f ca="1">IFERROR(_xlfn.IFNA(CELL("contents",INDIRECT(_xlfn.CONCAT("Veg_Table_Production_Data!",ADDRESS(MATCH(_xlfn.MAXIFS(#REF!,#REF!,"="&amp;Veg_Table[[#This Row],[AUTO_ID]],#REF!,"&lt;"&amp;Veg_Table[[#This Row],[EVM_LAST_EDITED_Day]]),#REF!,0),COLUMN(#REF!),4,1,)))),""),"")</f>
        <v/>
      </c>
      <c r="W324" s="3" t="str">
        <f ca="1">IF(Veg_Table[[#This Row],[Previous_Prescription]]="","No",IF(Veg_Table[[#This Row],[Previous_Prescription]]=Veg_Table[[#This Row],[PRESCRIP]],"No","Yes"))</f>
        <v>No</v>
      </c>
      <c r="X324" s="3" t="str">
        <f>IF(Veg_Table[[#This Row],[EVM_LAST_EDITED_Day]]=Veg_Table[[#This Row],[Created_Day]],"New","Old")</f>
        <v>Old</v>
      </c>
      <c r="Y324" s="1">
        <f>IFERROR(IF(FIND("delete",LOWER(Veg_Table[[#This Row],[PI_COMMENTS]]))&gt;=1,1,0),0)</f>
        <v>0</v>
      </c>
      <c r="Z324" s="1" t="str">
        <f>_xlfn.IFNA(IF(Veg_Table[[#This Row],[EVM_LAST_EDITOR]]="","Yes",VLOOKUP(Veg_Table[[#This Row],[EVM_LAST_EDITOR]],Roster_Table[#All],15,FALSE)),"Yes")</f>
        <v>No</v>
      </c>
      <c r="AA32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24" s="1" t="str">
        <f>_xlfn.IFNA(VLOOKUP(Veg_Table[[#This Row],[EVM_LAST_EDITOR]],Roster_Table[#All],3,FALSE),"zAWRR Not in Roster")</f>
        <v>Roberto</v>
      </c>
      <c r="AC324" s="1" t="str">
        <f>_xlfn.IFNA(VLOOKUP(Veg_Table[[#This Row],[EVM_LAST_EDITOR]],Roster_Table[#All],2,FALSE),"zAWRR Not in Roster")</f>
        <v>Ayala</v>
      </c>
      <c r="AD324" s="1" t="str">
        <f>IF(_xlfn.CONCAT(Veg_Table[[#This Row],[First_Name]]," ",Veg_Table[[#This Row],[Last_Name]])="zAWRR Not in Roster zAWRR Not in Roster","zAWRR Not in Roster",_xlfn.CONCAT(Veg_Table[[#This Row],[First_Name]]," ",Veg_Table[[#This Row],[Last_Name]]))</f>
        <v>Roberto Ayala</v>
      </c>
      <c r="AE324">
        <v>1723376</v>
      </c>
      <c r="AF324" t="s">
        <v>5843</v>
      </c>
      <c r="AG324" t="s">
        <v>97</v>
      </c>
      <c r="AH324" t="s">
        <v>5801</v>
      </c>
      <c r="AI324" t="s">
        <v>3339</v>
      </c>
      <c r="AJ324" t="s">
        <v>820</v>
      </c>
      <c r="AK324" t="s">
        <v>28</v>
      </c>
      <c r="AL324" t="s">
        <v>368</v>
      </c>
      <c r="AM324" t="s">
        <v>1565</v>
      </c>
      <c r="AN324" t="s">
        <v>25</v>
      </c>
      <c r="AO324" t="s">
        <v>25</v>
      </c>
      <c r="AP324">
        <v>9</v>
      </c>
      <c r="AQ324">
        <v>53</v>
      </c>
      <c r="AR324" t="s">
        <v>28</v>
      </c>
      <c r="AS324" t="s">
        <v>45</v>
      </c>
      <c r="AT324" t="s">
        <v>515</v>
      </c>
      <c r="AU324" t="s">
        <v>25</v>
      </c>
      <c r="AV324" t="s">
        <v>28</v>
      </c>
      <c r="AW324" t="s">
        <v>5844</v>
      </c>
      <c r="AX324" t="s">
        <v>987</v>
      </c>
      <c r="AY324" t="s">
        <v>1530</v>
      </c>
      <c r="AZ324">
        <v>5872407</v>
      </c>
      <c r="BA324" t="s">
        <v>45</v>
      </c>
      <c r="BB324" s="4">
        <v>43964.632188541669</v>
      </c>
      <c r="BC324" t="s">
        <v>28</v>
      </c>
      <c r="BD324" t="s">
        <v>29</v>
      </c>
      <c r="BF324" t="s">
        <v>28</v>
      </c>
      <c r="BG324" t="s">
        <v>28</v>
      </c>
      <c r="BH324" t="s">
        <v>28</v>
      </c>
      <c r="BI324" s="3"/>
      <c r="BJ324" t="s">
        <v>1338</v>
      </c>
      <c r="BK324" s="30" t="s">
        <v>531</v>
      </c>
      <c r="BL324" s="3">
        <v>43964.632352245368</v>
      </c>
      <c r="BM324" t="s">
        <v>31</v>
      </c>
      <c r="BN324" t="s">
        <v>32</v>
      </c>
      <c r="BO324" t="s">
        <v>5804</v>
      </c>
      <c r="BP324" t="s">
        <v>5805</v>
      </c>
      <c r="BQ324" t="s">
        <v>852</v>
      </c>
      <c r="BR324" t="s">
        <v>28</v>
      </c>
      <c r="BS324" t="s">
        <v>28</v>
      </c>
      <c r="BT324" t="s">
        <v>389</v>
      </c>
      <c r="BU324" s="3">
        <v>43886.640659722223</v>
      </c>
      <c r="BV324" t="s">
        <v>803</v>
      </c>
      <c r="BW324" s="3">
        <v>43964.648442708334</v>
      </c>
      <c r="BX324" t="s">
        <v>5845</v>
      </c>
      <c r="CG324"/>
      <c r="CH324"/>
      <c r="CI324"/>
      <c r="CY324"/>
      <c r="DA324"/>
      <c r="DE324"/>
      <c r="DF324"/>
    </row>
    <row r="325" spans="1:110" x14ac:dyDescent="0.25">
      <c r="A325" s="1">
        <f>IF(Veg_Table[[#This Row],[VP_STATUS]]="Hold",0,IF(OR(AND(Veg_Table[[#This Row],[PRESCRIP]]="NW_No Work",Veg_Table[[#This Row],[VP_STATUS]]&lt;&gt;"No Work Required Under EVM"),AND(Veg_Table[[#This Row],[VP_STATUS]]="No Work Required Under EVM",Veg_Table[[#This Row],[PRESCRIP]]&lt;&gt;"NW_No Work")),1,0))</f>
        <v>0</v>
      </c>
      <c r="B325" s="1">
        <f>IF(Veg_Table[[#This Row],[SPECIES]]="",1,0)</f>
        <v>0</v>
      </c>
      <c r="C325" s="1">
        <f>IF(Veg_Table[[#This Row],[DIAMETER]]="",1,0)</f>
        <v>0</v>
      </c>
      <c r="D325" s="1">
        <f>IF(Veg_Table[[#This Row],[HEIGHT]]="",1,0)</f>
        <v>0</v>
      </c>
      <c r="E32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25" s="1">
        <f>IF(AND(Veg_Table[[#This Row],[TAT_RESULT]]="ABATE",Veg_Table[[#This Row],[PRESCRIP]]="NW_No Work"),1,0)</f>
        <v>0</v>
      </c>
      <c r="G325" s="1">
        <f>IF(OR(Veg_Table[[#This Row],[Prescription R-Scale]]="NA",Veg_Table[[#This Row],[Diameter R-Scale]]="NA"),0,IF(Veg_Table[[#This Row],[Diameter R-Scale]]&lt;&gt;Veg_Table[[#This Row],[Prescription R-Scale]],1,0))</f>
        <v>0</v>
      </c>
      <c r="H325" s="1">
        <f>IF(OR(AND(Veg_Table[[#This Row],[PRESCRIP]]="BC_Br Rmv", Veg_Table[[#This Row],[WOOD_MAN]]&lt;&gt;"Not Needed"),AND(Veg_Table[[#This Row],[PRESCRIP]]="BCS_Br Rmv+Trt", Veg_Table[[#This Row],[WOOD_MAN]]&lt;&gt;"Not Needed")),1,0)</f>
        <v>0</v>
      </c>
      <c r="I325" s="1">
        <f ca="1">IF(AND(Veg_Table[[#This Row],[Prescription_Changed]]="Yes",Veg_Table[[#This Row],[TAT_RESULT]]=""),1,0)</f>
        <v>0</v>
      </c>
      <c r="J325" s="1">
        <f ca="1">SUM(Veg_Table[[#This Row],[Prescription and Status do not match]:[Prescription_Edited_And_TAT_Is_Blank]])</f>
        <v>1</v>
      </c>
      <c r="K325" s="1">
        <f ca="1">IF(Veg_Table[[#This Row],[Sum of Errors]]&gt;0,1,0)</f>
        <v>1</v>
      </c>
      <c r="L325" s="1">
        <f>1</f>
        <v>1</v>
      </c>
      <c r="M32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325" s="1">
        <f>IF(OR(MID(Veg_Table[[#This Row],[PRESCRIP]],2,1)="1",MID(Veg_Table[[#This Row],[PRESCRIP]],2,1)="2",MID(Veg_Table[[#This Row],[PRESCRIP]],2,1)="3",MID(Veg_Table[[#This Row],[PRESCRIP]],2,1)="4"),_xlfn.NUMBERVALUE(MID(Veg_Table[[#This Row],[PRESCRIP]],2,1)),"NA")</f>
        <v>1</v>
      </c>
      <c r="O325" s="1">
        <f>WEEKNUM(Veg_Table[[#This Row],[EVM_LAST_EDITED_Day]],2)</f>
        <v>20</v>
      </c>
      <c r="P325" s="25">
        <f>IFERROR(DATE(YEAR(Veg_Table[[#This Row],[EVM_LAST_EDITED2]]),MONTH(Veg_Table[[#This Row],[EVM_LAST_EDITED2]]),DAY(Veg_Table[[#This Row],[EVM_LAST_EDITED2]])),DATE(2019,1,1))</f>
        <v>43964</v>
      </c>
      <c r="Q325" s="3">
        <f>VALUE(SUBSTITUTE(Veg_Table[[#This Row],[EVM_LAST_EDITED]],",",""))</f>
        <v>43964.633115219898</v>
      </c>
      <c r="R325" s="1" t="str">
        <f>_xlfn.IFNA(IF(Veg_Table[[#This Row],[EVM_LAST_EDITOR]]="","zBlank EVM Last Editor",VLOOKUP(Veg_Table[[#This Row],[EVM_LAST_EDITOR]],Roster_Table[#All],4,FALSE)),"zAWRR Not in Roster")</f>
        <v>MOW</v>
      </c>
      <c r="S325" s="1" t="str">
        <f>_xlfn.IFNA(IF(Veg_Table[[#This Row],[EVM_LAST_EDITOR]]="","zBlank EVM Last Editor",VLOOKUP(Veg_Table[[#This Row],[EVM_LAST_EDITOR]],Roster_Table[#All],16,FALSE)),"zCompany_AWRR not in Roster")</f>
        <v>Not in Sierra Roster</v>
      </c>
      <c r="T325" s="2">
        <f>IFERROR(DATE(YEAR(Veg_Table[[#This Row],[Created2]]),MONTH(Veg_Table[[#This Row],[Created2]]),DAY(Veg_Table[[#This Row],[Created2]])),DATE(2019,1,1))</f>
        <v>43886</v>
      </c>
      <c r="U325" s="3">
        <f>VALUE(SUBSTITUTE(Veg_Table[[#This Row],[Created]],",",""))</f>
        <v>43886.6421990741</v>
      </c>
      <c r="V325" s="3" t="str">
        <f ca="1">IFERROR(_xlfn.IFNA(CELL("contents",INDIRECT(_xlfn.CONCAT("Veg_Table_Production_Data!",ADDRESS(MATCH(_xlfn.MAXIFS(#REF!,#REF!,"="&amp;Veg_Table[[#This Row],[AUTO_ID]],#REF!,"&lt;"&amp;Veg_Table[[#This Row],[EVM_LAST_EDITED_Day]]),#REF!,0),COLUMN(#REF!),4,1,)))),""),"")</f>
        <v/>
      </c>
      <c r="W325" s="3" t="str">
        <f ca="1">IF(Veg_Table[[#This Row],[Previous_Prescription]]="","No",IF(Veg_Table[[#This Row],[Previous_Prescription]]=Veg_Table[[#This Row],[PRESCRIP]],"No","Yes"))</f>
        <v>No</v>
      </c>
      <c r="X325" s="3" t="str">
        <f>IF(Veg_Table[[#This Row],[EVM_LAST_EDITED_Day]]=Veg_Table[[#This Row],[Created_Day]],"New","Old")</f>
        <v>Old</v>
      </c>
      <c r="Y325" s="1">
        <f>IFERROR(IF(FIND("delete",LOWER(Veg_Table[[#This Row],[PI_COMMENTS]]))&gt;=1,1,0),0)</f>
        <v>0</v>
      </c>
      <c r="Z325" s="1" t="str">
        <f>_xlfn.IFNA(IF(Veg_Table[[#This Row],[EVM_LAST_EDITOR]]="","Yes",VLOOKUP(Veg_Table[[#This Row],[EVM_LAST_EDITOR]],Roster_Table[#All],15,FALSE)),"Yes")</f>
        <v>No</v>
      </c>
      <c r="AA32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25" s="1" t="str">
        <f>_xlfn.IFNA(VLOOKUP(Veg_Table[[#This Row],[EVM_LAST_EDITOR]],Roster_Table[#All],3,FALSE),"zAWRR Not in Roster")</f>
        <v>Roberto</v>
      </c>
      <c r="AC325" s="1" t="str">
        <f>_xlfn.IFNA(VLOOKUP(Veg_Table[[#This Row],[EVM_LAST_EDITOR]],Roster_Table[#All],2,FALSE),"zAWRR Not in Roster")</f>
        <v>Ayala</v>
      </c>
      <c r="AD325" s="1" t="str">
        <f>IF(_xlfn.CONCAT(Veg_Table[[#This Row],[First_Name]]," ",Veg_Table[[#This Row],[Last_Name]])="zAWRR Not in Roster zAWRR Not in Roster","zAWRR Not in Roster",_xlfn.CONCAT(Veg_Table[[#This Row],[First_Name]]," ",Veg_Table[[#This Row],[Last_Name]]))</f>
        <v>Roberto Ayala</v>
      </c>
      <c r="AE325">
        <v>1723377</v>
      </c>
      <c r="AF325" t="s">
        <v>5840</v>
      </c>
      <c r="AG325" t="s">
        <v>97</v>
      </c>
      <c r="AH325" t="s">
        <v>5801</v>
      </c>
      <c r="AI325" t="s">
        <v>3339</v>
      </c>
      <c r="AJ325" t="s">
        <v>820</v>
      </c>
      <c r="AK325" t="s">
        <v>28</v>
      </c>
      <c r="AL325" t="s">
        <v>368</v>
      </c>
      <c r="AM325" t="s">
        <v>1565</v>
      </c>
      <c r="AN325" t="s">
        <v>25</v>
      </c>
      <c r="AO325" t="s">
        <v>25</v>
      </c>
      <c r="AP325">
        <v>6</v>
      </c>
      <c r="AQ325">
        <v>44</v>
      </c>
      <c r="AR325" t="s">
        <v>28</v>
      </c>
      <c r="AS325" t="s">
        <v>45</v>
      </c>
      <c r="AT325" t="s">
        <v>515</v>
      </c>
      <c r="AU325" t="s">
        <v>25</v>
      </c>
      <c r="AV325" t="s">
        <v>28</v>
      </c>
      <c r="AW325" t="s">
        <v>5841</v>
      </c>
      <c r="AX325" t="s">
        <v>987</v>
      </c>
      <c r="AY325" t="s">
        <v>1530</v>
      </c>
      <c r="AZ325">
        <v>5872407</v>
      </c>
      <c r="BA325" t="s">
        <v>45</v>
      </c>
      <c r="BB325" s="4">
        <v>43964.632796967591</v>
      </c>
      <c r="BC325" t="s">
        <v>28</v>
      </c>
      <c r="BD325" t="s">
        <v>29</v>
      </c>
      <c r="BF325" t="s">
        <v>28</v>
      </c>
      <c r="BG325" t="s">
        <v>28</v>
      </c>
      <c r="BH325" t="s">
        <v>28</v>
      </c>
      <c r="BI325" s="3"/>
      <c r="BJ325" t="s">
        <v>1338</v>
      </c>
      <c r="BK325" s="30" t="s">
        <v>531</v>
      </c>
      <c r="BL325" s="3">
        <v>43964.633115219905</v>
      </c>
      <c r="BM325" t="s">
        <v>31</v>
      </c>
      <c r="BN325" t="s">
        <v>32</v>
      </c>
      <c r="BO325" t="s">
        <v>5804</v>
      </c>
      <c r="BP325" t="s">
        <v>5805</v>
      </c>
      <c r="BQ325" t="s">
        <v>852</v>
      </c>
      <c r="BR325" t="s">
        <v>28</v>
      </c>
      <c r="BS325" t="s">
        <v>28</v>
      </c>
      <c r="BT325" t="s">
        <v>389</v>
      </c>
      <c r="BU325" s="3">
        <v>43886.642199074071</v>
      </c>
      <c r="BV325" t="s">
        <v>803</v>
      </c>
      <c r="BW325" s="3">
        <v>43964.648442708334</v>
      </c>
      <c r="BX325" t="s">
        <v>5842</v>
      </c>
      <c r="CG325"/>
      <c r="CH325"/>
      <c r="CI325"/>
      <c r="CY325"/>
      <c r="DA325"/>
      <c r="DE325"/>
      <c r="DF325"/>
    </row>
    <row r="326" spans="1:110" x14ac:dyDescent="0.25">
      <c r="A326" s="1">
        <f>IF(Veg_Table[[#This Row],[VP_STATUS]]="Hold",0,IF(OR(AND(Veg_Table[[#This Row],[PRESCRIP]]="NW_No Work",Veg_Table[[#This Row],[VP_STATUS]]&lt;&gt;"No Work Required Under EVM"),AND(Veg_Table[[#This Row],[VP_STATUS]]="No Work Required Under EVM",Veg_Table[[#This Row],[PRESCRIP]]&lt;&gt;"NW_No Work")),1,0))</f>
        <v>0</v>
      </c>
      <c r="B326" s="1">
        <f>IF(Veg_Table[[#This Row],[SPECIES]]="",1,0)</f>
        <v>0</v>
      </c>
      <c r="C326" s="1">
        <f>IF(Veg_Table[[#This Row],[DIAMETER]]="",1,0)</f>
        <v>0</v>
      </c>
      <c r="D326" s="1">
        <f>IF(Veg_Table[[#This Row],[HEIGHT]]="",1,0)</f>
        <v>0</v>
      </c>
      <c r="E32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26" s="1">
        <f>IF(AND(Veg_Table[[#This Row],[TAT_RESULT]]="ABATE",Veg_Table[[#This Row],[PRESCRIP]]="NW_No Work"),1,0)</f>
        <v>0</v>
      </c>
      <c r="G326" s="1">
        <f>IF(OR(Veg_Table[[#This Row],[Prescription R-Scale]]="NA",Veg_Table[[#This Row],[Diameter R-Scale]]="NA"),0,IF(Veg_Table[[#This Row],[Diameter R-Scale]]&lt;&gt;Veg_Table[[#This Row],[Prescription R-Scale]],1,0))</f>
        <v>0</v>
      </c>
      <c r="H326" s="1">
        <f>IF(OR(AND(Veg_Table[[#This Row],[PRESCRIP]]="BC_Br Rmv", Veg_Table[[#This Row],[WOOD_MAN]]&lt;&gt;"Not Needed"),AND(Veg_Table[[#This Row],[PRESCRIP]]="BCS_Br Rmv+Trt", Veg_Table[[#This Row],[WOOD_MAN]]&lt;&gt;"Not Needed")),1,0)</f>
        <v>0</v>
      </c>
      <c r="I326" s="1">
        <f ca="1">IF(AND(Veg_Table[[#This Row],[Prescription_Changed]]="Yes",Veg_Table[[#This Row],[TAT_RESULT]]=""),1,0)</f>
        <v>0</v>
      </c>
      <c r="J326" s="1">
        <f ca="1">SUM(Veg_Table[[#This Row],[Prescription and Status do not match]:[Prescription_Edited_And_TAT_Is_Blank]])</f>
        <v>1</v>
      </c>
      <c r="K326" s="1">
        <f ca="1">IF(Veg_Table[[#This Row],[Sum of Errors]]&gt;0,1,0)</f>
        <v>1</v>
      </c>
      <c r="L326" s="1">
        <f>1</f>
        <v>1</v>
      </c>
      <c r="M32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326" s="1">
        <f>IF(OR(MID(Veg_Table[[#This Row],[PRESCRIP]],2,1)="1",MID(Veg_Table[[#This Row],[PRESCRIP]],2,1)="2",MID(Veg_Table[[#This Row],[PRESCRIP]],2,1)="3",MID(Veg_Table[[#This Row],[PRESCRIP]],2,1)="4"),_xlfn.NUMBERVALUE(MID(Veg_Table[[#This Row],[PRESCRIP]],2,1)),"NA")</f>
        <v>1</v>
      </c>
      <c r="O326" s="1">
        <f>WEEKNUM(Veg_Table[[#This Row],[EVM_LAST_EDITED_Day]],2)</f>
        <v>20</v>
      </c>
      <c r="P326" s="25">
        <f>IFERROR(DATE(YEAR(Veg_Table[[#This Row],[EVM_LAST_EDITED2]]),MONTH(Veg_Table[[#This Row],[EVM_LAST_EDITED2]]),DAY(Veg_Table[[#This Row],[EVM_LAST_EDITED2]])),DATE(2019,1,1))</f>
        <v>43964</v>
      </c>
      <c r="Q326" s="3">
        <f>VALUE(SUBSTITUTE(Veg_Table[[#This Row],[EVM_LAST_EDITED]],",",""))</f>
        <v>43964.633682453699</v>
      </c>
      <c r="R326" s="1" t="str">
        <f>_xlfn.IFNA(IF(Veg_Table[[#This Row],[EVM_LAST_EDITOR]]="","zBlank EVM Last Editor",VLOOKUP(Veg_Table[[#This Row],[EVM_LAST_EDITOR]],Roster_Table[#All],4,FALSE)),"zAWRR Not in Roster")</f>
        <v>MOW</v>
      </c>
      <c r="S326" s="1" t="str">
        <f>_xlfn.IFNA(IF(Veg_Table[[#This Row],[EVM_LAST_EDITOR]]="","zBlank EVM Last Editor",VLOOKUP(Veg_Table[[#This Row],[EVM_LAST_EDITOR]],Roster_Table[#All],16,FALSE)),"zCompany_AWRR not in Roster")</f>
        <v>Not in Sierra Roster</v>
      </c>
      <c r="T326" s="2">
        <f>IFERROR(DATE(YEAR(Veg_Table[[#This Row],[Created2]]),MONTH(Veg_Table[[#This Row],[Created2]]),DAY(Veg_Table[[#This Row],[Created2]])),DATE(2019,1,1))</f>
        <v>43886</v>
      </c>
      <c r="U326" s="3">
        <f>VALUE(SUBSTITUTE(Veg_Table[[#This Row],[Created]],",",""))</f>
        <v>43886.643773148098</v>
      </c>
      <c r="V326" s="3" t="str">
        <f ca="1">IFERROR(_xlfn.IFNA(CELL("contents",INDIRECT(_xlfn.CONCAT("Veg_Table_Production_Data!",ADDRESS(MATCH(_xlfn.MAXIFS(#REF!,#REF!,"="&amp;Veg_Table[[#This Row],[AUTO_ID]],#REF!,"&lt;"&amp;Veg_Table[[#This Row],[EVM_LAST_EDITED_Day]]),#REF!,0),COLUMN(#REF!),4,1,)))),""),"")</f>
        <v/>
      </c>
      <c r="W326" s="3" t="str">
        <f ca="1">IF(Veg_Table[[#This Row],[Previous_Prescription]]="","No",IF(Veg_Table[[#This Row],[Previous_Prescription]]=Veg_Table[[#This Row],[PRESCRIP]],"No","Yes"))</f>
        <v>No</v>
      </c>
      <c r="X326" s="3" t="str">
        <f>IF(Veg_Table[[#This Row],[EVM_LAST_EDITED_Day]]=Veg_Table[[#This Row],[Created_Day]],"New","Old")</f>
        <v>Old</v>
      </c>
      <c r="Y326" s="1">
        <f>IFERROR(IF(FIND("delete",LOWER(Veg_Table[[#This Row],[PI_COMMENTS]]))&gt;=1,1,0),0)</f>
        <v>0</v>
      </c>
      <c r="Z326" s="1" t="str">
        <f>_xlfn.IFNA(IF(Veg_Table[[#This Row],[EVM_LAST_EDITOR]]="","Yes",VLOOKUP(Veg_Table[[#This Row],[EVM_LAST_EDITOR]],Roster_Table[#All],15,FALSE)),"Yes")</f>
        <v>No</v>
      </c>
      <c r="AA32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26" s="1" t="str">
        <f>_xlfn.IFNA(VLOOKUP(Veg_Table[[#This Row],[EVM_LAST_EDITOR]],Roster_Table[#All],3,FALSE),"zAWRR Not in Roster")</f>
        <v>Roberto</v>
      </c>
      <c r="AC326" s="1" t="str">
        <f>_xlfn.IFNA(VLOOKUP(Veg_Table[[#This Row],[EVM_LAST_EDITOR]],Roster_Table[#All],2,FALSE),"zAWRR Not in Roster")</f>
        <v>Ayala</v>
      </c>
      <c r="AD326" s="1" t="str">
        <f>IF(_xlfn.CONCAT(Veg_Table[[#This Row],[First_Name]]," ",Veg_Table[[#This Row],[Last_Name]])="zAWRR Not in Roster zAWRR Not in Roster","zAWRR Not in Roster",_xlfn.CONCAT(Veg_Table[[#This Row],[First_Name]]," ",Veg_Table[[#This Row],[Last_Name]]))</f>
        <v>Roberto Ayala</v>
      </c>
      <c r="AE326">
        <v>1723378</v>
      </c>
      <c r="AF326" t="s">
        <v>5837</v>
      </c>
      <c r="AG326" t="s">
        <v>97</v>
      </c>
      <c r="AH326" t="s">
        <v>3335</v>
      </c>
      <c r="AI326" t="s">
        <v>3339</v>
      </c>
      <c r="AJ326" t="s">
        <v>820</v>
      </c>
      <c r="AK326" t="s">
        <v>28</v>
      </c>
      <c r="AL326" t="s">
        <v>368</v>
      </c>
      <c r="AM326" t="s">
        <v>1565</v>
      </c>
      <c r="AN326" t="s">
        <v>25</v>
      </c>
      <c r="AO326" t="s">
        <v>25</v>
      </c>
      <c r="AP326">
        <v>5</v>
      </c>
      <c r="AQ326">
        <v>39</v>
      </c>
      <c r="AR326" t="s">
        <v>28</v>
      </c>
      <c r="AS326" t="s">
        <v>45</v>
      </c>
      <c r="AT326" t="s">
        <v>515</v>
      </c>
      <c r="AU326" t="s">
        <v>25</v>
      </c>
      <c r="AV326" t="s">
        <v>28</v>
      </c>
      <c r="AW326" t="s">
        <v>5838</v>
      </c>
      <c r="AX326" t="s">
        <v>987</v>
      </c>
      <c r="AY326" t="s">
        <v>1530</v>
      </c>
      <c r="AZ326">
        <v>5872407</v>
      </c>
      <c r="BA326" t="s">
        <v>45</v>
      </c>
      <c r="BB326" s="4">
        <v>43964.633507025464</v>
      </c>
      <c r="BC326" t="s">
        <v>28</v>
      </c>
      <c r="BD326" t="s">
        <v>29</v>
      </c>
      <c r="BF326" t="s">
        <v>28</v>
      </c>
      <c r="BG326" t="s">
        <v>28</v>
      </c>
      <c r="BH326" t="s">
        <v>28</v>
      </c>
      <c r="BI326" s="3"/>
      <c r="BJ326" t="s">
        <v>1338</v>
      </c>
      <c r="BK326" s="30" t="s">
        <v>531</v>
      </c>
      <c r="BL326" s="3">
        <v>43964.633682453707</v>
      </c>
      <c r="BM326" t="s">
        <v>31</v>
      </c>
      <c r="BN326" t="s">
        <v>32</v>
      </c>
      <c r="BO326" t="s">
        <v>3337</v>
      </c>
      <c r="BP326" t="s">
        <v>3338</v>
      </c>
      <c r="BQ326" t="s">
        <v>852</v>
      </c>
      <c r="BR326" t="s">
        <v>28</v>
      </c>
      <c r="BS326" t="s">
        <v>28</v>
      </c>
      <c r="BT326" t="s">
        <v>389</v>
      </c>
      <c r="BU326" s="3">
        <v>43886.643773148149</v>
      </c>
      <c r="BV326" t="s">
        <v>803</v>
      </c>
      <c r="BW326" s="3">
        <v>43964.648442708334</v>
      </c>
      <c r="BX326" t="s">
        <v>5839</v>
      </c>
      <c r="CG326"/>
      <c r="CH326"/>
      <c r="CI326"/>
      <c r="CY326"/>
      <c r="DA326"/>
      <c r="DE326"/>
      <c r="DF326"/>
    </row>
    <row r="327" spans="1:110" x14ac:dyDescent="0.25">
      <c r="A327" s="1">
        <f>IF(Veg_Table[[#This Row],[VP_STATUS]]="Hold",0,IF(OR(AND(Veg_Table[[#This Row],[PRESCRIP]]="NW_No Work",Veg_Table[[#This Row],[VP_STATUS]]&lt;&gt;"No Work Required Under EVM"),AND(Veg_Table[[#This Row],[VP_STATUS]]="No Work Required Under EVM",Veg_Table[[#This Row],[PRESCRIP]]&lt;&gt;"NW_No Work")),1,0))</f>
        <v>0</v>
      </c>
      <c r="B327" s="1">
        <f>IF(Veg_Table[[#This Row],[SPECIES]]="",1,0)</f>
        <v>0</v>
      </c>
      <c r="C327" s="1">
        <f>IF(Veg_Table[[#This Row],[DIAMETER]]="",1,0)</f>
        <v>0</v>
      </c>
      <c r="D327" s="1">
        <f>IF(Veg_Table[[#This Row],[HEIGHT]]="",1,0)</f>
        <v>0</v>
      </c>
      <c r="E32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27" s="1">
        <f>IF(AND(Veg_Table[[#This Row],[TAT_RESULT]]="ABATE",Veg_Table[[#This Row],[PRESCRIP]]="NW_No Work"),1,0)</f>
        <v>0</v>
      </c>
      <c r="G327" s="1">
        <f>IF(OR(Veg_Table[[#This Row],[Prescription R-Scale]]="NA",Veg_Table[[#This Row],[Diameter R-Scale]]="NA"),0,IF(Veg_Table[[#This Row],[Diameter R-Scale]]&lt;&gt;Veg_Table[[#This Row],[Prescription R-Scale]],1,0))</f>
        <v>0</v>
      </c>
      <c r="H327" s="1">
        <f>IF(OR(AND(Veg_Table[[#This Row],[PRESCRIP]]="BC_Br Rmv", Veg_Table[[#This Row],[WOOD_MAN]]&lt;&gt;"Not Needed"),AND(Veg_Table[[#This Row],[PRESCRIP]]="BCS_Br Rmv+Trt", Veg_Table[[#This Row],[WOOD_MAN]]&lt;&gt;"Not Needed")),1,0)</f>
        <v>0</v>
      </c>
      <c r="I327" s="1">
        <f ca="1">IF(AND(Veg_Table[[#This Row],[Prescription_Changed]]="Yes",Veg_Table[[#This Row],[TAT_RESULT]]=""),1,0)</f>
        <v>0</v>
      </c>
      <c r="J327" s="1">
        <f ca="1">SUM(Veg_Table[[#This Row],[Prescription and Status do not match]:[Prescription_Edited_And_TAT_Is_Blank]])</f>
        <v>1</v>
      </c>
      <c r="K327" s="1">
        <f ca="1">IF(Veg_Table[[#This Row],[Sum of Errors]]&gt;0,1,0)</f>
        <v>1</v>
      </c>
      <c r="L327" s="1">
        <f>1</f>
        <v>1</v>
      </c>
      <c r="M32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327" s="1">
        <f>IF(OR(MID(Veg_Table[[#This Row],[PRESCRIP]],2,1)="1",MID(Veg_Table[[#This Row],[PRESCRIP]],2,1)="2",MID(Veg_Table[[#This Row],[PRESCRIP]],2,1)="3",MID(Veg_Table[[#This Row],[PRESCRIP]],2,1)="4"),_xlfn.NUMBERVALUE(MID(Veg_Table[[#This Row],[PRESCRIP]],2,1)),"NA")</f>
        <v>2</v>
      </c>
      <c r="O327" s="1">
        <f>WEEKNUM(Veg_Table[[#This Row],[EVM_LAST_EDITED_Day]],2)</f>
        <v>20</v>
      </c>
      <c r="P327" s="25">
        <f>IFERROR(DATE(YEAR(Veg_Table[[#This Row],[EVM_LAST_EDITED2]]),MONTH(Veg_Table[[#This Row],[EVM_LAST_EDITED2]]),DAY(Veg_Table[[#This Row],[EVM_LAST_EDITED2]])),DATE(2019,1,1))</f>
        <v>43964</v>
      </c>
      <c r="Q327" s="3">
        <f>VALUE(SUBSTITUTE(Veg_Table[[#This Row],[EVM_LAST_EDITED]],",",""))</f>
        <v>43964.6347764815</v>
      </c>
      <c r="R327" s="1" t="str">
        <f>_xlfn.IFNA(IF(Veg_Table[[#This Row],[EVM_LAST_EDITOR]]="","zBlank EVM Last Editor",VLOOKUP(Veg_Table[[#This Row],[EVM_LAST_EDITOR]],Roster_Table[#All],4,FALSE)),"zAWRR Not in Roster")</f>
        <v>MOW</v>
      </c>
      <c r="S327" s="1" t="str">
        <f>_xlfn.IFNA(IF(Veg_Table[[#This Row],[EVM_LAST_EDITOR]]="","zBlank EVM Last Editor",VLOOKUP(Veg_Table[[#This Row],[EVM_LAST_EDITOR]],Roster_Table[#All],16,FALSE)),"zCompany_AWRR not in Roster")</f>
        <v>Not in Sierra Roster</v>
      </c>
      <c r="T327" s="2">
        <f>IFERROR(DATE(YEAR(Veg_Table[[#This Row],[Created2]]),MONTH(Veg_Table[[#This Row],[Created2]]),DAY(Veg_Table[[#This Row],[Created2]])),DATE(2019,1,1))</f>
        <v>43886</v>
      </c>
      <c r="U327" s="3">
        <f>VALUE(SUBSTITUTE(Veg_Table[[#This Row],[Created]],",",""))</f>
        <v>43886.646168981497</v>
      </c>
      <c r="V327" s="3" t="str">
        <f ca="1">IFERROR(_xlfn.IFNA(CELL("contents",INDIRECT(_xlfn.CONCAT("Veg_Table_Production_Data!",ADDRESS(MATCH(_xlfn.MAXIFS(#REF!,#REF!,"="&amp;Veg_Table[[#This Row],[AUTO_ID]],#REF!,"&lt;"&amp;Veg_Table[[#This Row],[EVM_LAST_EDITED_Day]]),#REF!,0),COLUMN(#REF!),4,1,)))),""),"")</f>
        <v/>
      </c>
      <c r="W327" s="3" t="str">
        <f ca="1">IF(Veg_Table[[#This Row],[Previous_Prescription]]="","No",IF(Veg_Table[[#This Row],[Previous_Prescription]]=Veg_Table[[#This Row],[PRESCRIP]],"No","Yes"))</f>
        <v>No</v>
      </c>
      <c r="X327" s="3" t="str">
        <f>IF(Veg_Table[[#This Row],[EVM_LAST_EDITED_Day]]=Veg_Table[[#This Row],[Created_Day]],"New","Old")</f>
        <v>Old</v>
      </c>
      <c r="Y327" s="1">
        <f>IFERROR(IF(FIND("delete",LOWER(Veg_Table[[#This Row],[PI_COMMENTS]]))&gt;=1,1,0),0)</f>
        <v>0</v>
      </c>
      <c r="Z327" s="1" t="str">
        <f>_xlfn.IFNA(IF(Veg_Table[[#This Row],[EVM_LAST_EDITOR]]="","Yes",VLOOKUP(Veg_Table[[#This Row],[EVM_LAST_EDITOR]],Roster_Table[#All],15,FALSE)),"Yes")</f>
        <v>No</v>
      </c>
      <c r="AA32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27" s="1" t="str">
        <f>_xlfn.IFNA(VLOOKUP(Veg_Table[[#This Row],[EVM_LAST_EDITOR]],Roster_Table[#All],3,FALSE),"zAWRR Not in Roster")</f>
        <v>Roberto</v>
      </c>
      <c r="AC327" s="1" t="str">
        <f>_xlfn.IFNA(VLOOKUP(Veg_Table[[#This Row],[EVM_LAST_EDITOR]],Roster_Table[#All],2,FALSE),"zAWRR Not in Roster")</f>
        <v>Ayala</v>
      </c>
      <c r="AD327" s="1" t="str">
        <f>IF(_xlfn.CONCAT(Veg_Table[[#This Row],[First_Name]]," ",Veg_Table[[#This Row],[Last_Name]])="zAWRR Not in Roster zAWRR Not in Roster","zAWRR Not in Roster",_xlfn.CONCAT(Veg_Table[[#This Row],[First_Name]]," ",Veg_Table[[#This Row],[Last_Name]]))</f>
        <v>Roberto Ayala</v>
      </c>
      <c r="AE327">
        <v>1723379</v>
      </c>
      <c r="AF327" t="s">
        <v>5834</v>
      </c>
      <c r="AG327" t="s">
        <v>97</v>
      </c>
      <c r="AH327" t="s">
        <v>3335</v>
      </c>
      <c r="AI327" t="s">
        <v>3339</v>
      </c>
      <c r="AJ327" t="s">
        <v>820</v>
      </c>
      <c r="AK327" t="s">
        <v>28</v>
      </c>
      <c r="AL327" t="s">
        <v>368</v>
      </c>
      <c r="AM327" t="s">
        <v>1565</v>
      </c>
      <c r="AN327" t="s">
        <v>25</v>
      </c>
      <c r="AO327" t="s">
        <v>25</v>
      </c>
      <c r="AP327">
        <v>13</v>
      </c>
      <c r="AQ327">
        <v>48</v>
      </c>
      <c r="AR327" t="s">
        <v>28</v>
      </c>
      <c r="AS327" t="s">
        <v>42</v>
      </c>
      <c r="AT327" t="s">
        <v>515</v>
      </c>
      <c r="AU327" t="s">
        <v>25</v>
      </c>
      <c r="AV327" t="s">
        <v>28</v>
      </c>
      <c r="AW327" t="s">
        <v>5835</v>
      </c>
      <c r="AX327" t="s">
        <v>987</v>
      </c>
      <c r="AY327" t="s">
        <v>1530</v>
      </c>
      <c r="AZ327">
        <v>5872407</v>
      </c>
      <c r="BA327" t="s">
        <v>42</v>
      </c>
      <c r="BB327" s="4">
        <v>43964.634613865739</v>
      </c>
      <c r="BC327" t="s">
        <v>28</v>
      </c>
      <c r="BD327" t="s">
        <v>29</v>
      </c>
      <c r="BF327" t="s">
        <v>28</v>
      </c>
      <c r="BG327" t="s">
        <v>28</v>
      </c>
      <c r="BH327" t="s">
        <v>28</v>
      </c>
      <c r="BI327" s="3"/>
      <c r="BJ327" t="s">
        <v>1338</v>
      </c>
      <c r="BK327" s="30" t="s">
        <v>531</v>
      </c>
      <c r="BL327" s="3">
        <v>43964.634776481478</v>
      </c>
      <c r="BM327" t="s">
        <v>31</v>
      </c>
      <c r="BN327" t="s">
        <v>32</v>
      </c>
      <c r="BO327" t="s">
        <v>3337</v>
      </c>
      <c r="BP327" t="s">
        <v>3338</v>
      </c>
      <c r="BQ327" t="s">
        <v>852</v>
      </c>
      <c r="BR327" t="s">
        <v>28</v>
      </c>
      <c r="BS327" t="s">
        <v>28</v>
      </c>
      <c r="BT327" t="s">
        <v>389</v>
      </c>
      <c r="BU327" s="3">
        <v>43886.646168981482</v>
      </c>
      <c r="BV327" t="s">
        <v>803</v>
      </c>
      <c r="BW327" s="3">
        <v>43964.648442708334</v>
      </c>
      <c r="BX327" t="s">
        <v>5836</v>
      </c>
      <c r="CG327"/>
      <c r="CH327"/>
      <c r="CI327"/>
      <c r="CY327"/>
      <c r="DA327"/>
      <c r="DE327"/>
      <c r="DF327"/>
    </row>
    <row r="328" spans="1:110" x14ac:dyDescent="0.25">
      <c r="A328" s="1">
        <f>IF(Veg_Table[[#This Row],[VP_STATUS]]="Hold",0,IF(OR(AND(Veg_Table[[#This Row],[PRESCRIP]]="NW_No Work",Veg_Table[[#This Row],[VP_STATUS]]&lt;&gt;"No Work Required Under EVM"),AND(Veg_Table[[#This Row],[VP_STATUS]]="No Work Required Under EVM",Veg_Table[[#This Row],[PRESCRIP]]&lt;&gt;"NW_No Work")),1,0))</f>
        <v>0</v>
      </c>
      <c r="B328" s="1">
        <f>IF(Veg_Table[[#This Row],[SPECIES]]="",1,0)</f>
        <v>0</v>
      </c>
      <c r="C328" s="1">
        <f>IF(Veg_Table[[#This Row],[DIAMETER]]="",1,0)</f>
        <v>0</v>
      </c>
      <c r="D328" s="1">
        <f>IF(Veg_Table[[#This Row],[HEIGHT]]="",1,0)</f>
        <v>0</v>
      </c>
      <c r="E32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28" s="1">
        <f>IF(AND(Veg_Table[[#This Row],[TAT_RESULT]]="ABATE",Veg_Table[[#This Row],[PRESCRIP]]="NW_No Work"),1,0)</f>
        <v>0</v>
      </c>
      <c r="G328" s="1">
        <f>IF(OR(Veg_Table[[#This Row],[Prescription R-Scale]]="NA",Veg_Table[[#This Row],[Diameter R-Scale]]="NA"),0,IF(Veg_Table[[#This Row],[Diameter R-Scale]]&lt;&gt;Veg_Table[[#This Row],[Prescription R-Scale]],1,0))</f>
        <v>0</v>
      </c>
      <c r="H328" s="1">
        <f>IF(OR(AND(Veg_Table[[#This Row],[PRESCRIP]]="BC_Br Rmv", Veg_Table[[#This Row],[WOOD_MAN]]&lt;&gt;"Not Needed"),AND(Veg_Table[[#This Row],[PRESCRIP]]="BCS_Br Rmv+Trt", Veg_Table[[#This Row],[WOOD_MAN]]&lt;&gt;"Not Needed")),1,0)</f>
        <v>0</v>
      </c>
      <c r="I328" s="1">
        <f ca="1">IF(AND(Veg_Table[[#This Row],[Prescription_Changed]]="Yes",Veg_Table[[#This Row],[TAT_RESULT]]=""),1,0)</f>
        <v>0</v>
      </c>
      <c r="J328" s="1">
        <f ca="1">SUM(Veg_Table[[#This Row],[Prescription and Status do not match]:[Prescription_Edited_And_TAT_Is_Blank]])</f>
        <v>1</v>
      </c>
      <c r="K328" s="1">
        <f ca="1">IF(Veg_Table[[#This Row],[Sum of Errors]]&gt;0,1,0)</f>
        <v>1</v>
      </c>
      <c r="L328" s="1">
        <f>1</f>
        <v>1</v>
      </c>
      <c r="M32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328" s="1">
        <f>IF(OR(MID(Veg_Table[[#This Row],[PRESCRIP]],2,1)="1",MID(Veg_Table[[#This Row],[PRESCRIP]],2,1)="2",MID(Veg_Table[[#This Row],[PRESCRIP]],2,1)="3",MID(Veg_Table[[#This Row],[PRESCRIP]],2,1)="4"),_xlfn.NUMBERVALUE(MID(Veg_Table[[#This Row],[PRESCRIP]],2,1)),"NA")</f>
        <v>1</v>
      </c>
      <c r="O328" s="1">
        <f>WEEKNUM(Veg_Table[[#This Row],[EVM_LAST_EDITED_Day]],2)</f>
        <v>20</v>
      </c>
      <c r="P328" s="25">
        <f>IFERROR(DATE(YEAR(Veg_Table[[#This Row],[EVM_LAST_EDITED2]]),MONTH(Veg_Table[[#This Row],[EVM_LAST_EDITED2]]),DAY(Veg_Table[[#This Row],[EVM_LAST_EDITED2]])),DATE(2019,1,1))</f>
        <v>43964</v>
      </c>
      <c r="Q328" s="3">
        <f>VALUE(SUBSTITUTE(Veg_Table[[#This Row],[EVM_LAST_EDITED]],",",""))</f>
        <v>43964.635895497697</v>
      </c>
      <c r="R328" s="1" t="str">
        <f>_xlfn.IFNA(IF(Veg_Table[[#This Row],[EVM_LAST_EDITOR]]="","zBlank EVM Last Editor",VLOOKUP(Veg_Table[[#This Row],[EVM_LAST_EDITOR]],Roster_Table[#All],4,FALSE)),"zAWRR Not in Roster")</f>
        <v>MOW</v>
      </c>
      <c r="S328" s="1" t="str">
        <f>_xlfn.IFNA(IF(Veg_Table[[#This Row],[EVM_LAST_EDITOR]]="","zBlank EVM Last Editor",VLOOKUP(Veg_Table[[#This Row],[EVM_LAST_EDITOR]],Roster_Table[#All],16,FALSE)),"zCompany_AWRR not in Roster")</f>
        <v>Not in Sierra Roster</v>
      </c>
      <c r="T328" s="2">
        <f>IFERROR(DATE(YEAR(Veg_Table[[#This Row],[Created2]]),MONTH(Veg_Table[[#This Row],[Created2]]),DAY(Veg_Table[[#This Row],[Created2]])),DATE(2019,1,1))</f>
        <v>43886</v>
      </c>
      <c r="U328" s="3">
        <f>VALUE(SUBSTITUTE(Veg_Table[[#This Row],[Created]],",",""))</f>
        <v>43886.647303240701</v>
      </c>
      <c r="V328" s="3" t="str">
        <f ca="1">IFERROR(_xlfn.IFNA(CELL("contents",INDIRECT(_xlfn.CONCAT("Veg_Table_Production_Data!",ADDRESS(MATCH(_xlfn.MAXIFS(#REF!,#REF!,"="&amp;Veg_Table[[#This Row],[AUTO_ID]],#REF!,"&lt;"&amp;Veg_Table[[#This Row],[EVM_LAST_EDITED_Day]]),#REF!,0),COLUMN(#REF!),4,1,)))),""),"")</f>
        <v/>
      </c>
      <c r="W328" s="3" t="str">
        <f ca="1">IF(Veg_Table[[#This Row],[Previous_Prescription]]="","No",IF(Veg_Table[[#This Row],[Previous_Prescription]]=Veg_Table[[#This Row],[PRESCRIP]],"No","Yes"))</f>
        <v>No</v>
      </c>
      <c r="X328" s="3" t="str">
        <f>IF(Veg_Table[[#This Row],[EVM_LAST_EDITED_Day]]=Veg_Table[[#This Row],[Created_Day]],"New","Old")</f>
        <v>Old</v>
      </c>
      <c r="Y328" s="1">
        <f>IFERROR(IF(FIND("delete",LOWER(Veg_Table[[#This Row],[PI_COMMENTS]]))&gt;=1,1,0),0)</f>
        <v>0</v>
      </c>
      <c r="Z328" s="1" t="str">
        <f>_xlfn.IFNA(IF(Veg_Table[[#This Row],[EVM_LAST_EDITOR]]="","Yes",VLOOKUP(Veg_Table[[#This Row],[EVM_LAST_EDITOR]],Roster_Table[#All],15,FALSE)),"Yes")</f>
        <v>No</v>
      </c>
      <c r="AA32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28" s="1" t="str">
        <f>_xlfn.IFNA(VLOOKUP(Veg_Table[[#This Row],[EVM_LAST_EDITOR]],Roster_Table[#All],3,FALSE),"zAWRR Not in Roster")</f>
        <v>Roberto</v>
      </c>
      <c r="AC328" s="1" t="str">
        <f>_xlfn.IFNA(VLOOKUP(Veg_Table[[#This Row],[EVM_LAST_EDITOR]],Roster_Table[#All],2,FALSE),"zAWRR Not in Roster")</f>
        <v>Ayala</v>
      </c>
      <c r="AD328" s="1" t="str">
        <f>IF(_xlfn.CONCAT(Veg_Table[[#This Row],[First_Name]]," ",Veg_Table[[#This Row],[Last_Name]])="zAWRR Not in Roster zAWRR Not in Roster","zAWRR Not in Roster",_xlfn.CONCAT(Veg_Table[[#This Row],[First_Name]]," ",Veg_Table[[#This Row],[Last_Name]]))</f>
        <v>Roberto Ayala</v>
      </c>
      <c r="AE328">
        <v>1723380</v>
      </c>
      <c r="AF328" t="s">
        <v>5831</v>
      </c>
      <c r="AG328" t="s">
        <v>97</v>
      </c>
      <c r="AH328" t="s">
        <v>3335</v>
      </c>
      <c r="AI328" t="s">
        <v>3339</v>
      </c>
      <c r="AJ328" t="s">
        <v>820</v>
      </c>
      <c r="AK328" t="s">
        <v>28</v>
      </c>
      <c r="AL328" t="s">
        <v>368</v>
      </c>
      <c r="AM328" t="s">
        <v>1565</v>
      </c>
      <c r="AN328" t="s">
        <v>25</v>
      </c>
      <c r="AO328" t="s">
        <v>25</v>
      </c>
      <c r="AP328">
        <v>10</v>
      </c>
      <c r="AQ328">
        <v>66</v>
      </c>
      <c r="AR328" t="s">
        <v>28</v>
      </c>
      <c r="AS328" t="s">
        <v>45</v>
      </c>
      <c r="AT328" t="s">
        <v>515</v>
      </c>
      <c r="AU328" t="s">
        <v>25</v>
      </c>
      <c r="AV328" t="s">
        <v>28</v>
      </c>
      <c r="AW328" t="s">
        <v>5832</v>
      </c>
      <c r="AX328" t="s">
        <v>987</v>
      </c>
      <c r="AY328" t="s">
        <v>1530</v>
      </c>
      <c r="AZ328">
        <v>5872407</v>
      </c>
      <c r="BA328" t="s">
        <v>45</v>
      </c>
      <c r="BB328" s="4">
        <v>43964.635765370367</v>
      </c>
      <c r="BC328" t="s">
        <v>28</v>
      </c>
      <c r="BD328" t="s">
        <v>29</v>
      </c>
      <c r="BF328" t="s">
        <v>28</v>
      </c>
      <c r="BG328" t="s">
        <v>28</v>
      </c>
      <c r="BH328" t="s">
        <v>28</v>
      </c>
      <c r="BI328" s="3"/>
      <c r="BJ328" t="s">
        <v>1338</v>
      </c>
      <c r="BK328" s="30" t="s">
        <v>531</v>
      </c>
      <c r="BL328" s="3">
        <v>43964.635895497682</v>
      </c>
      <c r="BM328" t="s">
        <v>31</v>
      </c>
      <c r="BN328" t="s">
        <v>32</v>
      </c>
      <c r="BO328" t="s">
        <v>3337</v>
      </c>
      <c r="BP328" t="s">
        <v>3338</v>
      </c>
      <c r="BQ328" t="s">
        <v>852</v>
      </c>
      <c r="BR328" t="s">
        <v>28</v>
      </c>
      <c r="BS328" t="s">
        <v>28</v>
      </c>
      <c r="BT328" t="s">
        <v>389</v>
      </c>
      <c r="BU328" s="3">
        <v>43886.647303240738</v>
      </c>
      <c r="BV328" t="s">
        <v>803</v>
      </c>
      <c r="BW328" s="3">
        <v>43964.648442708334</v>
      </c>
      <c r="BX328" t="s">
        <v>5833</v>
      </c>
      <c r="CG328"/>
      <c r="CH328"/>
      <c r="CI328"/>
      <c r="CY328"/>
      <c r="DA328"/>
      <c r="DE328"/>
      <c r="DF328"/>
    </row>
    <row r="329" spans="1:110" x14ac:dyDescent="0.25">
      <c r="A329" s="1">
        <f>IF(Veg_Table[[#This Row],[VP_STATUS]]="Hold",0,IF(OR(AND(Veg_Table[[#This Row],[PRESCRIP]]="NW_No Work",Veg_Table[[#This Row],[VP_STATUS]]&lt;&gt;"No Work Required Under EVM"),AND(Veg_Table[[#This Row],[VP_STATUS]]="No Work Required Under EVM",Veg_Table[[#This Row],[PRESCRIP]]&lt;&gt;"NW_No Work")),1,0))</f>
        <v>0</v>
      </c>
      <c r="B329" s="1">
        <f>IF(Veg_Table[[#This Row],[SPECIES]]="",1,0)</f>
        <v>0</v>
      </c>
      <c r="C329" s="1">
        <f>IF(Veg_Table[[#This Row],[DIAMETER]]="",1,0)</f>
        <v>0</v>
      </c>
      <c r="D329" s="1">
        <f>IF(Veg_Table[[#This Row],[HEIGHT]]="",1,0)</f>
        <v>0</v>
      </c>
      <c r="E32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29" s="1">
        <f>IF(AND(Veg_Table[[#This Row],[TAT_RESULT]]="ABATE",Veg_Table[[#This Row],[PRESCRIP]]="NW_No Work"),1,0)</f>
        <v>0</v>
      </c>
      <c r="G329" s="1">
        <f>IF(OR(Veg_Table[[#This Row],[Prescription R-Scale]]="NA",Veg_Table[[#This Row],[Diameter R-Scale]]="NA"),0,IF(Veg_Table[[#This Row],[Diameter R-Scale]]&lt;&gt;Veg_Table[[#This Row],[Prescription R-Scale]],1,0))</f>
        <v>0</v>
      </c>
      <c r="H329" s="1">
        <f>IF(OR(AND(Veg_Table[[#This Row],[PRESCRIP]]="BC_Br Rmv", Veg_Table[[#This Row],[WOOD_MAN]]&lt;&gt;"Not Needed"),AND(Veg_Table[[#This Row],[PRESCRIP]]="BCS_Br Rmv+Trt", Veg_Table[[#This Row],[WOOD_MAN]]&lt;&gt;"Not Needed")),1,0)</f>
        <v>0</v>
      </c>
      <c r="I329" s="1">
        <f ca="1">IF(AND(Veg_Table[[#This Row],[Prescription_Changed]]="Yes",Veg_Table[[#This Row],[TAT_RESULT]]=""),1,0)</f>
        <v>0</v>
      </c>
      <c r="J329" s="1">
        <f ca="1">SUM(Veg_Table[[#This Row],[Prescription and Status do not match]:[Prescription_Edited_And_TAT_Is_Blank]])</f>
        <v>1</v>
      </c>
      <c r="K329" s="1">
        <f ca="1">IF(Veg_Table[[#This Row],[Sum of Errors]]&gt;0,1,0)</f>
        <v>1</v>
      </c>
      <c r="L329" s="1">
        <f>1</f>
        <v>1</v>
      </c>
      <c r="M32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329" s="1">
        <f>IF(OR(MID(Veg_Table[[#This Row],[PRESCRIP]],2,1)="1",MID(Veg_Table[[#This Row],[PRESCRIP]],2,1)="2",MID(Veg_Table[[#This Row],[PRESCRIP]],2,1)="3",MID(Veg_Table[[#This Row],[PRESCRIP]],2,1)="4"),_xlfn.NUMBERVALUE(MID(Veg_Table[[#This Row],[PRESCRIP]],2,1)),"NA")</f>
        <v>1</v>
      </c>
      <c r="O329" s="1">
        <f>WEEKNUM(Veg_Table[[#This Row],[EVM_LAST_EDITED_Day]],2)</f>
        <v>20</v>
      </c>
      <c r="P329" s="25">
        <f>IFERROR(DATE(YEAR(Veg_Table[[#This Row],[EVM_LAST_EDITED2]]),MONTH(Veg_Table[[#This Row],[EVM_LAST_EDITED2]]),DAY(Veg_Table[[#This Row],[EVM_LAST_EDITED2]])),DATE(2019,1,1))</f>
        <v>43964</v>
      </c>
      <c r="Q329" s="3">
        <f>VALUE(SUBSTITUTE(Veg_Table[[#This Row],[EVM_LAST_EDITED]],",",""))</f>
        <v>43964.636470208301</v>
      </c>
      <c r="R329" s="1" t="str">
        <f>_xlfn.IFNA(IF(Veg_Table[[#This Row],[EVM_LAST_EDITOR]]="","zBlank EVM Last Editor",VLOOKUP(Veg_Table[[#This Row],[EVM_LAST_EDITOR]],Roster_Table[#All],4,FALSE)),"zAWRR Not in Roster")</f>
        <v>MOW</v>
      </c>
      <c r="S329" s="1" t="str">
        <f>_xlfn.IFNA(IF(Veg_Table[[#This Row],[EVM_LAST_EDITOR]]="","zBlank EVM Last Editor",VLOOKUP(Veg_Table[[#This Row],[EVM_LAST_EDITOR]],Roster_Table[#All],16,FALSE)),"zCompany_AWRR not in Roster")</f>
        <v>Not in Sierra Roster</v>
      </c>
      <c r="T329" s="2">
        <f>IFERROR(DATE(YEAR(Veg_Table[[#This Row],[Created2]]),MONTH(Veg_Table[[#This Row],[Created2]]),DAY(Veg_Table[[#This Row],[Created2]])),DATE(2019,1,1))</f>
        <v>43886</v>
      </c>
      <c r="U329" s="3">
        <f>VALUE(SUBSTITUTE(Veg_Table[[#This Row],[Created]],",",""))</f>
        <v>43886.650462963</v>
      </c>
      <c r="V329" s="3" t="str">
        <f ca="1">IFERROR(_xlfn.IFNA(CELL("contents",INDIRECT(_xlfn.CONCAT("Veg_Table_Production_Data!",ADDRESS(MATCH(_xlfn.MAXIFS(#REF!,#REF!,"="&amp;Veg_Table[[#This Row],[AUTO_ID]],#REF!,"&lt;"&amp;Veg_Table[[#This Row],[EVM_LAST_EDITED_Day]]),#REF!,0),COLUMN(#REF!),4,1,)))),""),"")</f>
        <v/>
      </c>
      <c r="W329" s="3" t="str">
        <f ca="1">IF(Veg_Table[[#This Row],[Previous_Prescription]]="","No",IF(Veg_Table[[#This Row],[Previous_Prescription]]=Veg_Table[[#This Row],[PRESCRIP]],"No","Yes"))</f>
        <v>No</v>
      </c>
      <c r="X329" s="3" t="str">
        <f>IF(Veg_Table[[#This Row],[EVM_LAST_EDITED_Day]]=Veg_Table[[#This Row],[Created_Day]],"New","Old")</f>
        <v>Old</v>
      </c>
      <c r="Y329" s="1">
        <f>IFERROR(IF(FIND("delete",LOWER(Veg_Table[[#This Row],[PI_COMMENTS]]))&gt;=1,1,0),0)</f>
        <v>0</v>
      </c>
      <c r="Z329" s="1" t="str">
        <f>_xlfn.IFNA(IF(Veg_Table[[#This Row],[EVM_LAST_EDITOR]]="","Yes",VLOOKUP(Veg_Table[[#This Row],[EVM_LAST_EDITOR]],Roster_Table[#All],15,FALSE)),"Yes")</f>
        <v>No</v>
      </c>
      <c r="AA32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29" s="1" t="str">
        <f>_xlfn.IFNA(VLOOKUP(Veg_Table[[#This Row],[EVM_LAST_EDITOR]],Roster_Table[#All],3,FALSE),"zAWRR Not in Roster")</f>
        <v>Roberto</v>
      </c>
      <c r="AC329" s="1" t="str">
        <f>_xlfn.IFNA(VLOOKUP(Veg_Table[[#This Row],[EVM_LAST_EDITOR]],Roster_Table[#All],2,FALSE),"zAWRR Not in Roster")</f>
        <v>Ayala</v>
      </c>
      <c r="AD329" s="1" t="str">
        <f>IF(_xlfn.CONCAT(Veg_Table[[#This Row],[First_Name]]," ",Veg_Table[[#This Row],[Last_Name]])="zAWRR Not in Roster zAWRR Not in Roster","zAWRR Not in Roster",_xlfn.CONCAT(Veg_Table[[#This Row],[First_Name]]," ",Veg_Table[[#This Row],[Last_Name]]))</f>
        <v>Roberto Ayala</v>
      </c>
      <c r="AE329">
        <v>1723381</v>
      </c>
      <c r="AF329" t="s">
        <v>5828</v>
      </c>
      <c r="AG329" t="s">
        <v>97</v>
      </c>
      <c r="AH329" t="s">
        <v>3335</v>
      </c>
      <c r="AI329" t="s">
        <v>3339</v>
      </c>
      <c r="AJ329" t="s">
        <v>820</v>
      </c>
      <c r="AK329" t="s">
        <v>28</v>
      </c>
      <c r="AL329" t="s">
        <v>368</v>
      </c>
      <c r="AM329" t="s">
        <v>1565</v>
      </c>
      <c r="AN329" t="s">
        <v>25</v>
      </c>
      <c r="AO329" t="s">
        <v>25</v>
      </c>
      <c r="AP329">
        <v>8</v>
      </c>
      <c r="AQ329">
        <v>45</v>
      </c>
      <c r="AR329" t="s">
        <v>28</v>
      </c>
      <c r="AS329" t="s">
        <v>45</v>
      </c>
      <c r="AT329" t="s">
        <v>515</v>
      </c>
      <c r="AU329" t="s">
        <v>25</v>
      </c>
      <c r="AV329" t="s">
        <v>28</v>
      </c>
      <c r="AW329" t="s">
        <v>5829</v>
      </c>
      <c r="AX329" t="s">
        <v>987</v>
      </c>
      <c r="AY329" t="s">
        <v>1530</v>
      </c>
      <c r="AZ329">
        <v>5872407</v>
      </c>
      <c r="BA329" t="s">
        <v>45</v>
      </c>
      <c r="BB329" s="4">
        <v>43964.636322627317</v>
      </c>
      <c r="BC329" t="s">
        <v>28</v>
      </c>
      <c r="BD329" t="s">
        <v>29</v>
      </c>
      <c r="BF329" t="s">
        <v>28</v>
      </c>
      <c r="BG329" t="s">
        <v>28</v>
      </c>
      <c r="BH329" t="s">
        <v>28</v>
      </c>
      <c r="BI329" s="3"/>
      <c r="BJ329" t="s">
        <v>1338</v>
      </c>
      <c r="BK329" s="30" t="s">
        <v>531</v>
      </c>
      <c r="BL329" s="3">
        <v>43964.63647020833</v>
      </c>
      <c r="BM329" t="s">
        <v>31</v>
      </c>
      <c r="BN329" t="s">
        <v>32</v>
      </c>
      <c r="BO329" t="s">
        <v>3337</v>
      </c>
      <c r="BP329" t="s">
        <v>3338</v>
      </c>
      <c r="BQ329" t="s">
        <v>852</v>
      </c>
      <c r="BR329" t="s">
        <v>28</v>
      </c>
      <c r="BS329" t="s">
        <v>28</v>
      </c>
      <c r="BT329" t="s">
        <v>389</v>
      </c>
      <c r="BU329" s="3">
        <v>43886.650462962964</v>
      </c>
      <c r="BV329" t="s">
        <v>803</v>
      </c>
      <c r="BW329" s="3">
        <v>43964.648442708334</v>
      </c>
      <c r="BX329" t="s">
        <v>5830</v>
      </c>
      <c r="CG329"/>
      <c r="CH329"/>
      <c r="CI329"/>
      <c r="CY329"/>
      <c r="DA329"/>
      <c r="DE329"/>
      <c r="DF329"/>
    </row>
    <row r="330" spans="1:110" x14ac:dyDescent="0.25">
      <c r="A330" s="1">
        <f>IF(Veg_Table[[#This Row],[VP_STATUS]]="Hold",0,IF(OR(AND(Veg_Table[[#This Row],[PRESCRIP]]="NW_No Work",Veg_Table[[#This Row],[VP_STATUS]]&lt;&gt;"No Work Required Under EVM"),AND(Veg_Table[[#This Row],[VP_STATUS]]="No Work Required Under EVM",Veg_Table[[#This Row],[PRESCRIP]]&lt;&gt;"NW_No Work")),1,0))</f>
        <v>0</v>
      </c>
      <c r="B330" s="1">
        <f>IF(Veg_Table[[#This Row],[SPECIES]]="",1,0)</f>
        <v>0</v>
      </c>
      <c r="C330" s="1">
        <f>IF(Veg_Table[[#This Row],[DIAMETER]]="",1,0)</f>
        <v>0</v>
      </c>
      <c r="D330" s="1">
        <f>IF(Veg_Table[[#This Row],[HEIGHT]]="",1,0)</f>
        <v>0</v>
      </c>
      <c r="E33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30" s="1">
        <f>IF(AND(Veg_Table[[#This Row],[TAT_RESULT]]="ABATE",Veg_Table[[#This Row],[PRESCRIP]]="NW_No Work"),1,0)</f>
        <v>0</v>
      </c>
      <c r="G330" s="1">
        <f>IF(OR(Veg_Table[[#This Row],[Prescription R-Scale]]="NA",Veg_Table[[#This Row],[Diameter R-Scale]]="NA"),0,IF(Veg_Table[[#This Row],[Diameter R-Scale]]&lt;&gt;Veg_Table[[#This Row],[Prescription R-Scale]],1,0))</f>
        <v>0</v>
      </c>
      <c r="H330" s="1">
        <f>IF(OR(AND(Veg_Table[[#This Row],[PRESCRIP]]="BC_Br Rmv", Veg_Table[[#This Row],[WOOD_MAN]]&lt;&gt;"Not Needed"),AND(Veg_Table[[#This Row],[PRESCRIP]]="BCS_Br Rmv+Trt", Veg_Table[[#This Row],[WOOD_MAN]]&lt;&gt;"Not Needed")),1,0)</f>
        <v>0</v>
      </c>
      <c r="I330" s="1">
        <f ca="1">IF(AND(Veg_Table[[#This Row],[Prescription_Changed]]="Yes",Veg_Table[[#This Row],[TAT_RESULT]]=""),1,0)</f>
        <v>0</v>
      </c>
      <c r="J330" s="1">
        <f ca="1">SUM(Veg_Table[[#This Row],[Prescription and Status do not match]:[Prescription_Edited_And_TAT_Is_Blank]])</f>
        <v>1</v>
      </c>
      <c r="K330" s="1">
        <f ca="1">IF(Veg_Table[[#This Row],[Sum of Errors]]&gt;0,1,0)</f>
        <v>1</v>
      </c>
      <c r="L330" s="1">
        <f>1</f>
        <v>1</v>
      </c>
      <c r="M33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330" s="1" t="str">
        <f>IF(OR(MID(Veg_Table[[#This Row],[PRESCRIP]],2,1)="1",MID(Veg_Table[[#This Row],[PRESCRIP]],2,1)="2",MID(Veg_Table[[#This Row],[PRESCRIP]],2,1)="3",MID(Veg_Table[[#This Row],[PRESCRIP]],2,1)="4"),_xlfn.NUMBERVALUE(MID(Veg_Table[[#This Row],[PRESCRIP]],2,1)),"NA")</f>
        <v>NA</v>
      </c>
      <c r="O330" s="1">
        <f>WEEKNUM(Veg_Table[[#This Row],[EVM_LAST_EDITED_Day]],2)</f>
        <v>20</v>
      </c>
      <c r="P330" s="25">
        <f>IFERROR(DATE(YEAR(Veg_Table[[#This Row],[EVM_LAST_EDITED2]]),MONTH(Veg_Table[[#This Row],[EVM_LAST_EDITED2]]),DAY(Veg_Table[[#This Row],[EVM_LAST_EDITED2]])),DATE(2019,1,1))</f>
        <v>43964</v>
      </c>
      <c r="Q330" s="3">
        <f>VALUE(SUBSTITUTE(Veg_Table[[#This Row],[EVM_LAST_EDITED]],",",""))</f>
        <v>43964.637175185198</v>
      </c>
      <c r="R330" s="1" t="str">
        <f>_xlfn.IFNA(IF(Veg_Table[[#This Row],[EVM_LAST_EDITOR]]="","zBlank EVM Last Editor",VLOOKUP(Veg_Table[[#This Row],[EVM_LAST_EDITOR]],Roster_Table[#All],4,FALSE)),"zAWRR Not in Roster")</f>
        <v>zAWRR Not in Roster</v>
      </c>
      <c r="S330" s="1" t="str">
        <f>_xlfn.IFNA(IF(Veg_Table[[#This Row],[EVM_LAST_EDITOR]]="","zBlank EVM Last Editor",VLOOKUP(Veg_Table[[#This Row],[EVM_LAST_EDITOR]],Roster_Table[#All],16,FALSE)),"zCompany_AWRR not in Roster")</f>
        <v>zCompany_AWRR not in Roster</v>
      </c>
      <c r="T330" s="2">
        <f>IFERROR(DATE(YEAR(Veg_Table[[#This Row],[Created2]]),MONTH(Veg_Table[[#This Row],[Created2]]),DAY(Veg_Table[[#This Row],[Created2]])),DATE(2019,1,1))</f>
        <v>43713</v>
      </c>
      <c r="U330" s="3">
        <f>VALUE(SUBSTITUTE(Veg_Table[[#This Row],[Created]],",",""))</f>
        <v>43713.352881944404</v>
      </c>
      <c r="V330" s="3" t="str">
        <f ca="1">IFERROR(_xlfn.IFNA(CELL("contents",INDIRECT(_xlfn.CONCAT("Veg_Table_Production_Data!",ADDRESS(MATCH(_xlfn.MAXIFS(#REF!,#REF!,"="&amp;Veg_Table[[#This Row],[AUTO_ID]],#REF!,"&lt;"&amp;Veg_Table[[#This Row],[EVM_LAST_EDITED_Day]]),#REF!,0),COLUMN(#REF!),4,1,)))),""),"")</f>
        <v/>
      </c>
      <c r="W330" s="3" t="str">
        <f ca="1">IF(Veg_Table[[#This Row],[Previous_Prescription]]="","No",IF(Veg_Table[[#This Row],[Previous_Prescription]]=Veg_Table[[#This Row],[PRESCRIP]],"No","Yes"))</f>
        <v>No</v>
      </c>
      <c r="X330" s="3" t="str">
        <f>IF(Veg_Table[[#This Row],[EVM_LAST_EDITED_Day]]=Veg_Table[[#This Row],[Created_Day]],"New","Old")</f>
        <v>Old</v>
      </c>
      <c r="Y330" s="1">
        <f>IFERROR(IF(FIND("delete",LOWER(Veg_Table[[#This Row],[PI_COMMENTS]]))&gt;=1,1,0),0)</f>
        <v>0</v>
      </c>
      <c r="Z330" s="1" t="str">
        <f>_xlfn.IFNA(IF(Veg_Table[[#This Row],[EVM_LAST_EDITOR]]="","Yes",VLOOKUP(Veg_Table[[#This Row],[EVM_LAST_EDITOR]],Roster_Table[#All],15,FALSE)),"Yes")</f>
        <v>Yes</v>
      </c>
      <c r="AA33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30" s="1" t="str">
        <f>_xlfn.IFNA(VLOOKUP(Veg_Table[[#This Row],[EVM_LAST_EDITOR]],Roster_Table[#All],3,FALSE),"zAWRR Not in Roster")</f>
        <v>zAWRR Not in Roster</v>
      </c>
      <c r="AC330" s="1" t="str">
        <f>_xlfn.IFNA(VLOOKUP(Veg_Table[[#This Row],[EVM_LAST_EDITOR]],Roster_Table[#All],2,FALSE),"zAWRR Not in Roster")</f>
        <v>zAWRR Not in Roster</v>
      </c>
      <c r="AD330" s="1" t="str">
        <f>IF(_xlfn.CONCAT(Veg_Table[[#This Row],[First_Name]]," ",Veg_Table[[#This Row],[Last_Name]])="zAWRR Not in Roster zAWRR Not in Roster","zAWRR Not in Roster",_xlfn.CONCAT(Veg_Table[[#This Row],[First_Name]]," ",Veg_Table[[#This Row],[Last_Name]]))</f>
        <v>zAWRR Not in Roster</v>
      </c>
      <c r="AE330">
        <v>1758816</v>
      </c>
      <c r="AF330" t="s">
        <v>1812</v>
      </c>
      <c r="AG330" t="s">
        <v>30</v>
      </c>
      <c r="AH330" t="s">
        <v>1309</v>
      </c>
      <c r="AI330" t="s">
        <v>1813</v>
      </c>
      <c r="AJ330" t="s">
        <v>820</v>
      </c>
      <c r="AK330" t="s">
        <v>28</v>
      </c>
      <c r="AL330" t="s">
        <v>368</v>
      </c>
      <c r="AM330" t="s">
        <v>46</v>
      </c>
      <c r="AN330" t="s">
        <v>25</v>
      </c>
      <c r="AO330" t="s">
        <v>25</v>
      </c>
      <c r="AP330">
        <v>11</v>
      </c>
      <c r="AQ330">
        <v>30</v>
      </c>
      <c r="AR330" t="s">
        <v>28</v>
      </c>
      <c r="AS330" t="s">
        <v>56</v>
      </c>
      <c r="AT330" t="s">
        <v>843</v>
      </c>
      <c r="AU330" t="s">
        <v>25</v>
      </c>
      <c r="AV330" t="s">
        <v>28</v>
      </c>
      <c r="AW330" t="s">
        <v>1814</v>
      </c>
      <c r="AX330" t="s">
        <v>534</v>
      </c>
      <c r="AY330" t="s">
        <v>28</v>
      </c>
      <c r="AZ330">
        <v>5576708</v>
      </c>
      <c r="BA330" t="s">
        <v>56</v>
      </c>
      <c r="BB330" s="4">
        <v>43929.704239918981</v>
      </c>
      <c r="BC330" t="s">
        <v>890</v>
      </c>
      <c r="BD330" t="s">
        <v>29</v>
      </c>
      <c r="BF330" t="s">
        <v>28</v>
      </c>
      <c r="BG330" t="s">
        <v>534</v>
      </c>
      <c r="BH330" t="s">
        <v>28</v>
      </c>
      <c r="BI330" s="3">
        <v>43964</v>
      </c>
      <c r="BJ330" t="s">
        <v>1815</v>
      </c>
      <c r="BK330" s="30" t="s">
        <v>1293</v>
      </c>
      <c r="BL330" s="3">
        <v>43964.637175185184</v>
      </c>
      <c r="BM330" t="s">
        <v>31</v>
      </c>
      <c r="BN330" t="s">
        <v>32</v>
      </c>
      <c r="BO330" t="s">
        <v>1311</v>
      </c>
      <c r="BP330" t="s">
        <v>1312</v>
      </c>
      <c r="BQ330" t="s">
        <v>826</v>
      </c>
      <c r="BR330" t="s">
        <v>28</v>
      </c>
      <c r="BS330" t="s">
        <v>28</v>
      </c>
      <c r="BT330" t="s">
        <v>209</v>
      </c>
      <c r="BU330" s="3">
        <v>43713.352881944447</v>
      </c>
      <c r="BV330" t="s">
        <v>803</v>
      </c>
      <c r="BW330" s="3">
        <v>43964.648442708334</v>
      </c>
      <c r="BX330" t="s">
        <v>1816</v>
      </c>
      <c r="CG330"/>
      <c r="CH330"/>
      <c r="CI330"/>
      <c r="CY330"/>
      <c r="DA330"/>
      <c r="DE330"/>
      <c r="DF330"/>
    </row>
    <row r="331" spans="1:110" x14ac:dyDescent="0.25">
      <c r="A331" s="1">
        <f>IF(Veg_Table[[#This Row],[VP_STATUS]]="Hold",0,IF(OR(AND(Veg_Table[[#This Row],[PRESCRIP]]="NW_No Work",Veg_Table[[#This Row],[VP_STATUS]]&lt;&gt;"No Work Required Under EVM"),AND(Veg_Table[[#This Row],[VP_STATUS]]="No Work Required Under EVM",Veg_Table[[#This Row],[PRESCRIP]]&lt;&gt;"NW_No Work")),1,0))</f>
        <v>0</v>
      </c>
      <c r="B331" s="1">
        <f>IF(Veg_Table[[#This Row],[SPECIES]]="",1,0)</f>
        <v>0</v>
      </c>
      <c r="C331" s="1">
        <f>IF(Veg_Table[[#This Row],[DIAMETER]]="",1,0)</f>
        <v>0</v>
      </c>
      <c r="D331" s="1">
        <f>IF(Veg_Table[[#This Row],[HEIGHT]]="",1,0)</f>
        <v>0</v>
      </c>
      <c r="E33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31" s="1">
        <f>IF(AND(Veg_Table[[#This Row],[TAT_RESULT]]="ABATE",Veg_Table[[#This Row],[PRESCRIP]]="NW_No Work"),1,0)</f>
        <v>0</v>
      </c>
      <c r="G331" s="1">
        <f>IF(OR(Veg_Table[[#This Row],[Prescription R-Scale]]="NA",Veg_Table[[#This Row],[Diameter R-Scale]]="NA"),0,IF(Veg_Table[[#This Row],[Diameter R-Scale]]&lt;&gt;Veg_Table[[#This Row],[Prescription R-Scale]],1,0))</f>
        <v>0</v>
      </c>
      <c r="H331" s="1">
        <f>IF(OR(AND(Veg_Table[[#This Row],[PRESCRIP]]="BC_Br Rmv", Veg_Table[[#This Row],[WOOD_MAN]]&lt;&gt;"Not Needed"),AND(Veg_Table[[#This Row],[PRESCRIP]]="BCS_Br Rmv+Trt", Veg_Table[[#This Row],[WOOD_MAN]]&lt;&gt;"Not Needed")),1,0)</f>
        <v>0</v>
      </c>
      <c r="I331" s="1">
        <f ca="1">IF(AND(Veg_Table[[#This Row],[Prescription_Changed]]="Yes",Veg_Table[[#This Row],[TAT_RESULT]]=""),1,0)</f>
        <v>0</v>
      </c>
      <c r="J331" s="1">
        <f ca="1">SUM(Veg_Table[[#This Row],[Prescription and Status do not match]:[Prescription_Edited_And_TAT_Is_Blank]])</f>
        <v>1</v>
      </c>
      <c r="K331" s="1">
        <f ca="1">IF(Veg_Table[[#This Row],[Sum of Errors]]&gt;0,1,0)</f>
        <v>1</v>
      </c>
      <c r="L331" s="1">
        <f>1</f>
        <v>1</v>
      </c>
      <c r="M33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331" s="1">
        <f>IF(OR(MID(Veg_Table[[#This Row],[PRESCRIP]],2,1)="1",MID(Veg_Table[[#This Row],[PRESCRIP]],2,1)="2",MID(Veg_Table[[#This Row],[PRESCRIP]],2,1)="3",MID(Veg_Table[[#This Row],[PRESCRIP]],2,1)="4"),_xlfn.NUMBERVALUE(MID(Veg_Table[[#This Row],[PRESCRIP]],2,1)),"NA")</f>
        <v>1</v>
      </c>
      <c r="O331" s="1">
        <f>WEEKNUM(Veg_Table[[#This Row],[EVM_LAST_EDITED_Day]],2)</f>
        <v>20</v>
      </c>
      <c r="P331" s="25">
        <f>IFERROR(DATE(YEAR(Veg_Table[[#This Row],[EVM_LAST_EDITED2]]),MONTH(Veg_Table[[#This Row],[EVM_LAST_EDITED2]]),DAY(Veg_Table[[#This Row],[EVM_LAST_EDITED2]])),DATE(2019,1,1))</f>
        <v>43964</v>
      </c>
      <c r="Q331" s="3">
        <f>VALUE(SUBSTITUTE(Veg_Table[[#This Row],[EVM_LAST_EDITED]],",",""))</f>
        <v>43964.6376324421</v>
      </c>
      <c r="R331" s="1" t="str">
        <f>_xlfn.IFNA(IF(Veg_Table[[#This Row],[EVM_LAST_EDITOR]]="","zBlank EVM Last Editor",VLOOKUP(Veg_Table[[#This Row],[EVM_LAST_EDITOR]],Roster_Table[#All],4,FALSE)),"zAWRR Not in Roster")</f>
        <v>MOW</v>
      </c>
      <c r="S331" s="1" t="str">
        <f>_xlfn.IFNA(IF(Veg_Table[[#This Row],[EVM_LAST_EDITOR]]="","zBlank EVM Last Editor",VLOOKUP(Veg_Table[[#This Row],[EVM_LAST_EDITOR]],Roster_Table[#All],16,FALSE)),"zCompany_AWRR not in Roster")</f>
        <v>Not in Sierra Roster</v>
      </c>
      <c r="T331" s="2">
        <f>IFERROR(DATE(YEAR(Veg_Table[[#This Row],[Created2]]),MONTH(Veg_Table[[#This Row],[Created2]]),DAY(Veg_Table[[#This Row],[Created2]])),DATE(2019,1,1))</f>
        <v>43886</v>
      </c>
      <c r="U331" s="3">
        <f>VALUE(SUBSTITUTE(Veg_Table[[#This Row],[Created]],",",""))</f>
        <v>43886.6554861111</v>
      </c>
      <c r="V331" s="3" t="str">
        <f ca="1">IFERROR(_xlfn.IFNA(CELL("contents",INDIRECT(_xlfn.CONCAT("Veg_Table_Production_Data!",ADDRESS(MATCH(_xlfn.MAXIFS(#REF!,#REF!,"="&amp;Veg_Table[[#This Row],[AUTO_ID]],#REF!,"&lt;"&amp;Veg_Table[[#This Row],[EVM_LAST_EDITED_Day]]),#REF!,0),COLUMN(#REF!),4,1,)))),""),"")</f>
        <v/>
      </c>
      <c r="W331" s="3" t="str">
        <f ca="1">IF(Veg_Table[[#This Row],[Previous_Prescription]]="","No",IF(Veg_Table[[#This Row],[Previous_Prescription]]=Veg_Table[[#This Row],[PRESCRIP]],"No","Yes"))</f>
        <v>No</v>
      </c>
      <c r="X331" s="3" t="str">
        <f>IF(Veg_Table[[#This Row],[EVM_LAST_EDITED_Day]]=Veg_Table[[#This Row],[Created_Day]],"New","Old")</f>
        <v>Old</v>
      </c>
      <c r="Y331" s="1">
        <f>IFERROR(IF(FIND("delete",LOWER(Veg_Table[[#This Row],[PI_COMMENTS]]))&gt;=1,1,0),0)</f>
        <v>0</v>
      </c>
      <c r="Z331" s="1" t="str">
        <f>_xlfn.IFNA(IF(Veg_Table[[#This Row],[EVM_LAST_EDITOR]]="","Yes",VLOOKUP(Veg_Table[[#This Row],[EVM_LAST_EDITOR]],Roster_Table[#All],15,FALSE)),"Yes")</f>
        <v>No</v>
      </c>
      <c r="AA33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31" s="1" t="str">
        <f>_xlfn.IFNA(VLOOKUP(Veg_Table[[#This Row],[EVM_LAST_EDITOR]],Roster_Table[#All],3,FALSE),"zAWRR Not in Roster")</f>
        <v>Roberto</v>
      </c>
      <c r="AC331" s="1" t="str">
        <f>_xlfn.IFNA(VLOOKUP(Veg_Table[[#This Row],[EVM_LAST_EDITOR]],Roster_Table[#All],2,FALSE),"zAWRR Not in Roster")</f>
        <v>Ayala</v>
      </c>
      <c r="AD331" s="1" t="str">
        <f>IF(_xlfn.CONCAT(Veg_Table[[#This Row],[First_Name]]," ",Veg_Table[[#This Row],[Last_Name]])="zAWRR Not in Roster zAWRR Not in Roster","zAWRR Not in Roster",_xlfn.CONCAT(Veg_Table[[#This Row],[First_Name]]," ",Veg_Table[[#This Row],[Last_Name]]))</f>
        <v>Roberto Ayala</v>
      </c>
      <c r="AE331">
        <v>1723382</v>
      </c>
      <c r="AF331" t="s">
        <v>5825</v>
      </c>
      <c r="AG331" t="s">
        <v>97</v>
      </c>
      <c r="AH331" t="s">
        <v>3335</v>
      </c>
      <c r="AI331" t="s">
        <v>4592</v>
      </c>
      <c r="AJ331" t="s">
        <v>820</v>
      </c>
      <c r="AL331" t="s">
        <v>368</v>
      </c>
      <c r="AM331" t="s">
        <v>1565</v>
      </c>
      <c r="AN331" t="s">
        <v>25</v>
      </c>
      <c r="AO331" t="s">
        <v>25</v>
      </c>
      <c r="AP331">
        <v>5</v>
      </c>
      <c r="AQ331">
        <v>43</v>
      </c>
      <c r="AS331" t="s">
        <v>45</v>
      </c>
      <c r="AT331" t="s">
        <v>515</v>
      </c>
      <c r="AU331" t="s">
        <v>25</v>
      </c>
      <c r="AW331" t="s">
        <v>5826</v>
      </c>
      <c r="AX331" t="s">
        <v>987</v>
      </c>
      <c r="AY331" t="s">
        <v>1530</v>
      </c>
      <c r="AZ331">
        <v>5872407</v>
      </c>
      <c r="BA331" t="s">
        <v>45</v>
      </c>
      <c r="BB331" s="4">
        <v>43964.637434502314</v>
      </c>
      <c r="BD331" t="s">
        <v>29</v>
      </c>
      <c r="BI331" s="3"/>
      <c r="BJ331" t="s">
        <v>3361</v>
      </c>
      <c r="BK331" s="30" t="s">
        <v>531</v>
      </c>
      <c r="BL331" s="3">
        <v>43964.637632442129</v>
      </c>
      <c r="BM331" t="s">
        <v>31</v>
      </c>
      <c r="BN331" t="s">
        <v>32</v>
      </c>
      <c r="BO331" t="s">
        <v>3337</v>
      </c>
      <c r="BP331" t="s">
        <v>3338</v>
      </c>
      <c r="BQ331" t="s">
        <v>852</v>
      </c>
      <c r="BR331" t="s">
        <v>28</v>
      </c>
      <c r="BS331" t="s">
        <v>28</v>
      </c>
      <c r="BT331" t="s">
        <v>389</v>
      </c>
      <c r="BU331" s="3">
        <v>43886.655486111114</v>
      </c>
      <c r="BV331" t="s">
        <v>803</v>
      </c>
      <c r="BW331" s="3">
        <v>43964.648442708334</v>
      </c>
      <c r="BX331" t="s">
        <v>5827</v>
      </c>
      <c r="CG331"/>
      <c r="CH331"/>
      <c r="CI331"/>
      <c r="CY331"/>
      <c r="DA331"/>
      <c r="DE331"/>
      <c r="DF331"/>
    </row>
    <row r="332" spans="1:110" x14ac:dyDescent="0.25">
      <c r="A332" s="1">
        <f>IF(Veg_Table[[#This Row],[VP_STATUS]]="Hold",0,IF(OR(AND(Veg_Table[[#This Row],[PRESCRIP]]="NW_No Work",Veg_Table[[#This Row],[VP_STATUS]]&lt;&gt;"No Work Required Under EVM"),AND(Veg_Table[[#This Row],[VP_STATUS]]="No Work Required Under EVM",Veg_Table[[#This Row],[PRESCRIP]]&lt;&gt;"NW_No Work")),1,0))</f>
        <v>0</v>
      </c>
      <c r="B332" s="1">
        <f>IF(Veg_Table[[#This Row],[SPECIES]]="",1,0)</f>
        <v>0</v>
      </c>
      <c r="C332" s="1">
        <f>IF(Veg_Table[[#This Row],[DIAMETER]]="",1,0)</f>
        <v>0</v>
      </c>
      <c r="D332" s="1">
        <f>IF(Veg_Table[[#This Row],[HEIGHT]]="",1,0)</f>
        <v>0</v>
      </c>
      <c r="E33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32" s="1">
        <f>IF(AND(Veg_Table[[#This Row],[TAT_RESULT]]="ABATE",Veg_Table[[#This Row],[PRESCRIP]]="NW_No Work"),1,0)</f>
        <v>0</v>
      </c>
      <c r="G332" s="1">
        <f>IF(OR(Veg_Table[[#This Row],[Prescription R-Scale]]="NA",Veg_Table[[#This Row],[Diameter R-Scale]]="NA"),0,IF(Veg_Table[[#This Row],[Diameter R-Scale]]&lt;&gt;Veg_Table[[#This Row],[Prescription R-Scale]],1,0))</f>
        <v>0</v>
      </c>
      <c r="H332" s="1">
        <f>IF(OR(AND(Veg_Table[[#This Row],[PRESCRIP]]="BC_Br Rmv", Veg_Table[[#This Row],[WOOD_MAN]]&lt;&gt;"Not Needed"),AND(Veg_Table[[#This Row],[PRESCRIP]]="BCS_Br Rmv+Trt", Veg_Table[[#This Row],[WOOD_MAN]]&lt;&gt;"Not Needed")),1,0)</f>
        <v>0</v>
      </c>
      <c r="I332" s="1">
        <f ca="1">IF(AND(Veg_Table[[#This Row],[Prescription_Changed]]="Yes",Veg_Table[[#This Row],[TAT_RESULT]]=""),1,0)</f>
        <v>0</v>
      </c>
      <c r="J332" s="1">
        <f ca="1">SUM(Veg_Table[[#This Row],[Prescription and Status do not match]:[Prescription_Edited_And_TAT_Is_Blank]])</f>
        <v>1</v>
      </c>
      <c r="K332" s="1">
        <f ca="1">IF(Veg_Table[[#This Row],[Sum of Errors]]&gt;0,1,0)</f>
        <v>1</v>
      </c>
      <c r="L332" s="1">
        <f>1</f>
        <v>1</v>
      </c>
      <c r="M33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332" s="1">
        <f>IF(OR(MID(Veg_Table[[#This Row],[PRESCRIP]],2,1)="1",MID(Veg_Table[[#This Row],[PRESCRIP]],2,1)="2",MID(Veg_Table[[#This Row],[PRESCRIP]],2,1)="3",MID(Veg_Table[[#This Row],[PRESCRIP]],2,1)="4"),_xlfn.NUMBERVALUE(MID(Veg_Table[[#This Row],[PRESCRIP]],2,1)),"NA")</f>
        <v>3</v>
      </c>
      <c r="O332" s="1">
        <f>WEEKNUM(Veg_Table[[#This Row],[EVM_LAST_EDITED_Day]],2)</f>
        <v>20</v>
      </c>
      <c r="P332" s="25">
        <f>IFERROR(DATE(YEAR(Veg_Table[[#This Row],[EVM_LAST_EDITED2]]),MONTH(Veg_Table[[#This Row],[EVM_LAST_EDITED2]]),DAY(Veg_Table[[#This Row],[EVM_LAST_EDITED2]])),DATE(2019,1,1))</f>
        <v>43964</v>
      </c>
      <c r="Q332" s="3">
        <f>VALUE(SUBSTITUTE(Veg_Table[[#This Row],[EVM_LAST_EDITED]],",",""))</f>
        <v>43964.637893240702</v>
      </c>
      <c r="R332" s="1" t="str">
        <f>_xlfn.IFNA(IF(Veg_Table[[#This Row],[EVM_LAST_EDITOR]]="","zBlank EVM Last Editor",VLOOKUP(Veg_Table[[#This Row],[EVM_LAST_EDITOR]],Roster_Table[#All],4,FALSE)),"zAWRR Not in Roster")</f>
        <v>MOW</v>
      </c>
      <c r="S332" s="1" t="str">
        <f>_xlfn.IFNA(IF(Veg_Table[[#This Row],[EVM_LAST_EDITOR]]="","zBlank EVM Last Editor",VLOOKUP(Veg_Table[[#This Row],[EVM_LAST_EDITOR]],Roster_Table[#All],16,FALSE)),"zCompany_AWRR not in Roster")</f>
        <v>Not in Sierra Roster</v>
      </c>
      <c r="T332" s="2">
        <f>IFERROR(DATE(YEAR(Veg_Table[[#This Row],[Created2]]),MONTH(Veg_Table[[#This Row],[Created2]]),DAY(Veg_Table[[#This Row],[Created2]])),DATE(2019,1,1))</f>
        <v>43887</v>
      </c>
      <c r="U332" s="3">
        <f>VALUE(SUBSTITUTE(Veg_Table[[#This Row],[Created]],",",""))</f>
        <v>43887.437511574099</v>
      </c>
      <c r="V332" s="3" t="str">
        <f ca="1">IFERROR(_xlfn.IFNA(CELL("contents",INDIRECT(_xlfn.CONCAT("Veg_Table_Production_Data!",ADDRESS(MATCH(_xlfn.MAXIFS(#REF!,#REF!,"="&amp;Veg_Table[[#This Row],[AUTO_ID]],#REF!,"&lt;"&amp;Veg_Table[[#This Row],[EVM_LAST_EDITED_Day]]),#REF!,0),COLUMN(#REF!),4,1,)))),""),"")</f>
        <v/>
      </c>
      <c r="W332" s="3" t="str">
        <f ca="1">IF(Veg_Table[[#This Row],[Previous_Prescription]]="","No",IF(Veg_Table[[#This Row],[Previous_Prescription]]=Veg_Table[[#This Row],[PRESCRIP]],"No","Yes"))</f>
        <v>No</v>
      </c>
      <c r="X332" s="3" t="str">
        <f>IF(Veg_Table[[#This Row],[EVM_LAST_EDITED_Day]]=Veg_Table[[#This Row],[Created_Day]],"New","Old")</f>
        <v>Old</v>
      </c>
      <c r="Y332" s="1">
        <f>IFERROR(IF(FIND("delete",LOWER(Veg_Table[[#This Row],[PI_COMMENTS]]))&gt;=1,1,0),0)</f>
        <v>0</v>
      </c>
      <c r="Z332" s="1" t="str">
        <f>_xlfn.IFNA(IF(Veg_Table[[#This Row],[EVM_LAST_EDITOR]]="","Yes",VLOOKUP(Veg_Table[[#This Row],[EVM_LAST_EDITOR]],Roster_Table[#All],15,FALSE)),"Yes")</f>
        <v>No</v>
      </c>
      <c r="AA33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32" s="1" t="str">
        <f>_xlfn.IFNA(VLOOKUP(Veg_Table[[#This Row],[EVM_LAST_EDITOR]],Roster_Table[#All],3,FALSE),"zAWRR Not in Roster")</f>
        <v>Roberto</v>
      </c>
      <c r="AC332" s="1" t="str">
        <f>_xlfn.IFNA(VLOOKUP(Veg_Table[[#This Row],[EVM_LAST_EDITOR]],Roster_Table[#All],2,FALSE),"zAWRR Not in Roster")</f>
        <v>Ayala</v>
      </c>
      <c r="AD332" s="1" t="str">
        <f>IF(_xlfn.CONCAT(Veg_Table[[#This Row],[First_Name]]," ",Veg_Table[[#This Row],[Last_Name]])="zAWRR Not in Roster zAWRR Not in Roster","zAWRR Not in Roster",_xlfn.CONCAT(Veg_Table[[#This Row],[First_Name]]," ",Veg_Table[[#This Row],[Last_Name]]))</f>
        <v>Roberto Ayala</v>
      </c>
      <c r="AE332">
        <v>1723596</v>
      </c>
      <c r="AF332" t="s">
        <v>5822</v>
      </c>
      <c r="AG332" t="s">
        <v>97</v>
      </c>
      <c r="AH332" t="s">
        <v>3335</v>
      </c>
      <c r="AI332" t="s">
        <v>4592</v>
      </c>
      <c r="AJ332" t="s">
        <v>820</v>
      </c>
      <c r="AL332" t="s">
        <v>368</v>
      </c>
      <c r="AM332" t="s">
        <v>1565</v>
      </c>
      <c r="AN332" t="s">
        <v>25</v>
      </c>
      <c r="AO332" t="s">
        <v>25</v>
      </c>
      <c r="AP332">
        <v>25</v>
      </c>
      <c r="AQ332">
        <v>85</v>
      </c>
      <c r="AS332" t="s">
        <v>51</v>
      </c>
      <c r="AT332" t="s">
        <v>515</v>
      </c>
      <c r="AU332" t="s">
        <v>25</v>
      </c>
      <c r="AW332" t="s">
        <v>5823</v>
      </c>
      <c r="AX332" t="s">
        <v>987</v>
      </c>
      <c r="AY332" t="s">
        <v>1530</v>
      </c>
      <c r="AZ332">
        <v>5865470</v>
      </c>
      <c r="BA332" t="s">
        <v>51</v>
      </c>
      <c r="BB332" s="4">
        <v>43964.636966944447</v>
      </c>
      <c r="BD332" t="s">
        <v>29</v>
      </c>
      <c r="BI332" s="3"/>
      <c r="BJ332" t="s">
        <v>3361</v>
      </c>
      <c r="BK332" s="30" t="s">
        <v>531</v>
      </c>
      <c r="BL332" s="3">
        <v>43964.637893240739</v>
      </c>
      <c r="BM332" t="s">
        <v>31</v>
      </c>
      <c r="BN332" t="s">
        <v>32</v>
      </c>
      <c r="BO332" t="s">
        <v>3337</v>
      </c>
      <c r="BP332" t="s">
        <v>3338</v>
      </c>
      <c r="BQ332" t="s">
        <v>852</v>
      </c>
      <c r="BR332" t="s">
        <v>28</v>
      </c>
      <c r="BS332" t="s">
        <v>28</v>
      </c>
      <c r="BT332" t="s">
        <v>389</v>
      </c>
      <c r="BU332" s="3">
        <v>43887.437511574077</v>
      </c>
      <c r="BV332" t="s">
        <v>803</v>
      </c>
      <c r="BW332" s="3">
        <v>43964.648442708334</v>
      </c>
      <c r="BX332" t="s">
        <v>5824</v>
      </c>
      <c r="CG332"/>
      <c r="CH332"/>
      <c r="CI332"/>
      <c r="CY332"/>
      <c r="DA332"/>
      <c r="DE332"/>
      <c r="DF332"/>
    </row>
    <row r="333" spans="1:110" x14ac:dyDescent="0.25">
      <c r="A333" s="1">
        <f>IF(Veg_Table[[#This Row],[VP_STATUS]]="Hold",0,IF(OR(AND(Veg_Table[[#This Row],[PRESCRIP]]="NW_No Work",Veg_Table[[#This Row],[VP_STATUS]]&lt;&gt;"No Work Required Under EVM"),AND(Veg_Table[[#This Row],[VP_STATUS]]="No Work Required Under EVM",Veg_Table[[#This Row],[PRESCRIP]]&lt;&gt;"NW_No Work")),1,0))</f>
        <v>0</v>
      </c>
      <c r="B333" s="1">
        <f>IF(Veg_Table[[#This Row],[SPECIES]]="",1,0)</f>
        <v>0</v>
      </c>
      <c r="C333" s="1">
        <f>IF(Veg_Table[[#This Row],[DIAMETER]]="",1,0)</f>
        <v>0</v>
      </c>
      <c r="D333" s="1">
        <f>IF(Veg_Table[[#This Row],[HEIGHT]]="",1,0)</f>
        <v>0</v>
      </c>
      <c r="E33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33" s="1">
        <f>IF(AND(Veg_Table[[#This Row],[TAT_RESULT]]="ABATE",Veg_Table[[#This Row],[PRESCRIP]]="NW_No Work"),1,0)</f>
        <v>0</v>
      </c>
      <c r="G333" s="1">
        <f>IF(OR(Veg_Table[[#This Row],[Prescription R-Scale]]="NA",Veg_Table[[#This Row],[Diameter R-Scale]]="NA"),0,IF(Veg_Table[[#This Row],[Diameter R-Scale]]&lt;&gt;Veg_Table[[#This Row],[Prescription R-Scale]],1,0))</f>
        <v>0</v>
      </c>
      <c r="H333" s="1">
        <f>IF(OR(AND(Veg_Table[[#This Row],[PRESCRIP]]="BC_Br Rmv", Veg_Table[[#This Row],[WOOD_MAN]]&lt;&gt;"Not Needed"),AND(Veg_Table[[#This Row],[PRESCRIP]]="BCS_Br Rmv+Trt", Veg_Table[[#This Row],[WOOD_MAN]]&lt;&gt;"Not Needed")),1,0)</f>
        <v>0</v>
      </c>
      <c r="I333" s="1">
        <f ca="1">IF(AND(Veg_Table[[#This Row],[Prescription_Changed]]="Yes",Veg_Table[[#This Row],[TAT_RESULT]]=""),1,0)</f>
        <v>0</v>
      </c>
      <c r="J333" s="1">
        <f ca="1">SUM(Veg_Table[[#This Row],[Prescription and Status do not match]:[Prescription_Edited_And_TAT_Is_Blank]])</f>
        <v>1</v>
      </c>
      <c r="K333" s="1">
        <f ca="1">IF(Veg_Table[[#This Row],[Sum of Errors]]&gt;0,1,0)</f>
        <v>1</v>
      </c>
      <c r="L333" s="1">
        <f>1</f>
        <v>1</v>
      </c>
      <c r="M33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333" s="1">
        <f>IF(OR(MID(Veg_Table[[#This Row],[PRESCRIP]],2,1)="1",MID(Veg_Table[[#This Row],[PRESCRIP]],2,1)="2",MID(Veg_Table[[#This Row],[PRESCRIP]],2,1)="3",MID(Veg_Table[[#This Row],[PRESCRIP]],2,1)="4"),_xlfn.NUMBERVALUE(MID(Veg_Table[[#This Row],[PRESCRIP]],2,1)),"NA")</f>
        <v>2</v>
      </c>
      <c r="O333" s="1">
        <f>WEEKNUM(Veg_Table[[#This Row],[EVM_LAST_EDITED_Day]],2)</f>
        <v>20</v>
      </c>
      <c r="P333" s="25">
        <f>IFERROR(DATE(YEAR(Veg_Table[[#This Row],[EVM_LAST_EDITED2]]),MONTH(Veg_Table[[#This Row],[EVM_LAST_EDITED2]]),DAY(Veg_Table[[#This Row],[EVM_LAST_EDITED2]])),DATE(2019,1,1))</f>
        <v>43964</v>
      </c>
      <c r="Q333" s="3">
        <f>VALUE(SUBSTITUTE(Veg_Table[[#This Row],[EVM_LAST_EDITED]],",",""))</f>
        <v>43964.637965624999</v>
      </c>
      <c r="R333" s="1" t="str">
        <f>_xlfn.IFNA(IF(Veg_Table[[#This Row],[EVM_LAST_EDITOR]]="","zBlank EVM Last Editor",VLOOKUP(Veg_Table[[#This Row],[EVM_LAST_EDITOR]],Roster_Table[#All],4,FALSE)),"zAWRR Not in Roster")</f>
        <v>zAWRR Not in Roster</v>
      </c>
      <c r="S333" s="1" t="str">
        <f>_xlfn.IFNA(IF(Veg_Table[[#This Row],[EVM_LAST_EDITOR]]="","zBlank EVM Last Editor",VLOOKUP(Veg_Table[[#This Row],[EVM_LAST_EDITOR]],Roster_Table[#All],16,FALSE)),"zCompany_AWRR not in Roster")</f>
        <v>zCompany_AWRR not in Roster</v>
      </c>
      <c r="T333" s="2">
        <f>IFERROR(DATE(YEAR(Veg_Table[[#This Row],[Created2]]),MONTH(Veg_Table[[#This Row],[Created2]]),DAY(Veg_Table[[#This Row],[Created2]])),DATE(2019,1,1))</f>
        <v>43713</v>
      </c>
      <c r="U333" s="3">
        <f>VALUE(SUBSTITUTE(Veg_Table[[#This Row],[Created]],",",""))</f>
        <v>43713.368796296301</v>
      </c>
      <c r="V333" s="3" t="str">
        <f ca="1">IFERROR(_xlfn.IFNA(CELL("contents",INDIRECT(_xlfn.CONCAT("Veg_Table_Production_Data!",ADDRESS(MATCH(_xlfn.MAXIFS(#REF!,#REF!,"="&amp;Veg_Table[[#This Row],[AUTO_ID]],#REF!,"&lt;"&amp;Veg_Table[[#This Row],[EVM_LAST_EDITED_Day]]),#REF!,0),COLUMN(#REF!),4,1,)))),""),"")</f>
        <v/>
      </c>
      <c r="W333" s="3" t="str">
        <f ca="1">IF(Veg_Table[[#This Row],[Previous_Prescription]]="","No",IF(Veg_Table[[#This Row],[Previous_Prescription]]=Veg_Table[[#This Row],[PRESCRIP]],"No","Yes"))</f>
        <v>No</v>
      </c>
      <c r="X333" s="3" t="str">
        <f>IF(Veg_Table[[#This Row],[EVM_LAST_EDITED_Day]]=Veg_Table[[#This Row],[Created_Day]],"New","Old")</f>
        <v>Old</v>
      </c>
      <c r="Y333" s="1">
        <f>IFERROR(IF(FIND("delete",LOWER(Veg_Table[[#This Row],[PI_COMMENTS]]))&gt;=1,1,0),0)</f>
        <v>0</v>
      </c>
      <c r="Z333" s="1" t="str">
        <f>_xlfn.IFNA(IF(Veg_Table[[#This Row],[EVM_LAST_EDITOR]]="","Yes",VLOOKUP(Veg_Table[[#This Row],[EVM_LAST_EDITOR]],Roster_Table[#All],15,FALSE)),"Yes")</f>
        <v>Yes</v>
      </c>
      <c r="AA33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33" s="1" t="str">
        <f>_xlfn.IFNA(VLOOKUP(Veg_Table[[#This Row],[EVM_LAST_EDITOR]],Roster_Table[#All],3,FALSE),"zAWRR Not in Roster")</f>
        <v>zAWRR Not in Roster</v>
      </c>
      <c r="AC333" s="1" t="str">
        <f>_xlfn.IFNA(VLOOKUP(Veg_Table[[#This Row],[EVM_LAST_EDITOR]],Roster_Table[#All],2,FALSE),"zAWRR Not in Roster")</f>
        <v>zAWRR Not in Roster</v>
      </c>
      <c r="AD333" s="1" t="str">
        <f>IF(_xlfn.CONCAT(Veg_Table[[#This Row],[First_Name]]," ",Veg_Table[[#This Row],[Last_Name]])="zAWRR Not in Roster zAWRR Not in Roster","zAWRR Not in Roster",_xlfn.CONCAT(Veg_Table[[#This Row],[First_Name]]," ",Veg_Table[[#This Row],[Last_Name]]))</f>
        <v>zAWRR Not in Roster</v>
      </c>
      <c r="AE333">
        <v>1758824</v>
      </c>
      <c r="AF333" t="s">
        <v>1819</v>
      </c>
      <c r="AG333" t="s">
        <v>30</v>
      </c>
      <c r="AH333" t="s">
        <v>1309</v>
      </c>
      <c r="AI333" t="s">
        <v>1288</v>
      </c>
      <c r="AJ333" t="s">
        <v>820</v>
      </c>
      <c r="AK333" t="s">
        <v>28</v>
      </c>
      <c r="AL333" t="s">
        <v>368</v>
      </c>
      <c r="AM333" t="s">
        <v>38</v>
      </c>
      <c r="AN333" t="s">
        <v>25</v>
      </c>
      <c r="AO333" t="s">
        <v>25</v>
      </c>
      <c r="AP333">
        <v>17</v>
      </c>
      <c r="AQ333">
        <v>90</v>
      </c>
      <c r="AR333" t="s">
        <v>28</v>
      </c>
      <c r="AS333" t="s">
        <v>42</v>
      </c>
      <c r="AT333" t="s">
        <v>522</v>
      </c>
      <c r="AU333" t="s">
        <v>25</v>
      </c>
      <c r="AV333" t="s">
        <v>28</v>
      </c>
      <c r="AW333" t="s">
        <v>1820</v>
      </c>
      <c r="AX333" t="s">
        <v>534</v>
      </c>
      <c r="AY333" t="s">
        <v>28</v>
      </c>
      <c r="AZ333">
        <v>40</v>
      </c>
      <c r="BA333" t="s">
        <v>42</v>
      </c>
      <c r="BB333" s="4">
        <v>43929.689486331015</v>
      </c>
      <c r="BC333" t="s">
        <v>28</v>
      </c>
      <c r="BD333" t="s">
        <v>29</v>
      </c>
      <c r="BF333" t="s">
        <v>28</v>
      </c>
      <c r="BG333" t="s">
        <v>534</v>
      </c>
      <c r="BH333" t="s">
        <v>28</v>
      </c>
      <c r="BI333" s="3">
        <v>43964</v>
      </c>
      <c r="BJ333" t="s">
        <v>1821</v>
      </c>
      <c r="BK333" s="30" t="s">
        <v>1293</v>
      </c>
      <c r="BL333" s="3">
        <v>43964.637965624999</v>
      </c>
      <c r="BM333" t="s">
        <v>31</v>
      </c>
      <c r="BN333" t="s">
        <v>32</v>
      </c>
      <c r="BO333" t="s">
        <v>1311</v>
      </c>
      <c r="BP333" t="s">
        <v>1312</v>
      </c>
      <c r="BQ333" t="s">
        <v>826</v>
      </c>
      <c r="BR333" t="s">
        <v>28</v>
      </c>
      <c r="BS333" t="s">
        <v>28</v>
      </c>
      <c r="BT333" t="s">
        <v>209</v>
      </c>
      <c r="BU333" s="3">
        <v>43713.368796296294</v>
      </c>
      <c r="BV333" t="s">
        <v>803</v>
      </c>
      <c r="BW333" s="3">
        <v>43964.648442708334</v>
      </c>
      <c r="BX333" t="s">
        <v>1822</v>
      </c>
      <c r="CG333"/>
      <c r="CH333"/>
      <c r="CI333"/>
      <c r="CY333"/>
      <c r="DA333"/>
      <c r="DE333"/>
      <c r="DF333"/>
    </row>
    <row r="334" spans="1:110" x14ac:dyDescent="0.25">
      <c r="A334" s="1">
        <f>IF(Veg_Table[[#This Row],[VP_STATUS]]="Hold",0,IF(OR(AND(Veg_Table[[#This Row],[PRESCRIP]]="NW_No Work",Veg_Table[[#This Row],[VP_STATUS]]&lt;&gt;"No Work Required Under EVM"),AND(Veg_Table[[#This Row],[VP_STATUS]]="No Work Required Under EVM",Veg_Table[[#This Row],[PRESCRIP]]&lt;&gt;"NW_No Work")),1,0))</f>
        <v>0</v>
      </c>
      <c r="B334" s="1">
        <f>IF(Veg_Table[[#This Row],[SPECIES]]="",1,0)</f>
        <v>0</v>
      </c>
      <c r="C334" s="1">
        <f>IF(Veg_Table[[#This Row],[DIAMETER]]="",1,0)</f>
        <v>0</v>
      </c>
      <c r="D334" s="1">
        <f>IF(Veg_Table[[#This Row],[HEIGHT]]="",1,0)</f>
        <v>0</v>
      </c>
      <c r="E33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34" s="1">
        <f>IF(AND(Veg_Table[[#This Row],[TAT_RESULT]]="ABATE",Veg_Table[[#This Row],[PRESCRIP]]="NW_No Work"),1,0)</f>
        <v>0</v>
      </c>
      <c r="G334" s="1">
        <f>IF(OR(Veg_Table[[#This Row],[Prescription R-Scale]]="NA",Veg_Table[[#This Row],[Diameter R-Scale]]="NA"),0,IF(Veg_Table[[#This Row],[Diameter R-Scale]]&lt;&gt;Veg_Table[[#This Row],[Prescription R-Scale]],1,0))</f>
        <v>0</v>
      </c>
      <c r="H334" s="1">
        <f>IF(OR(AND(Veg_Table[[#This Row],[PRESCRIP]]="BC_Br Rmv", Veg_Table[[#This Row],[WOOD_MAN]]&lt;&gt;"Not Needed"),AND(Veg_Table[[#This Row],[PRESCRIP]]="BCS_Br Rmv+Trt", Veg_Table[[#This Row],[WOOD_MAN]]&lt;&gt;"Not Needed")),1,0)</f>
        <v>0</v>
      </c>
      <c r="I334" s="1">
        <f ca="1">IF(AND(Veg_Table[[#This Row],[Prescription_Changed]]="Yes",Veg_Table[[#This Row],[TAT_RESULT]]=""),1,0)</f>
        <v>0</v>
      </c>
      <c r="J334" s="1">
        <f ca="1">SUM(Veg_Table[[#This Row],[Prescription and Status do not match]:[Prescription_Edited_And_TAT_Is_Blank]])</f>
        <v>1</v>
      </c>
      <c r="K334" s="1">
        <f ca="1">IF(Veg_Table[[#This Row],[Sum of Errors]]&gt;0,1,0)</f>
        <v>1</v>
      </c>
      <c r="L334" s="1">
        <f>1</f>
        <v>1</v>
      </c>
      <c r="M33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334" s="1">
        <f>IF(OR(MID(Veg_Table[[#This Row],[PRESCRIP]],2,1)="1",MID(Veg_Table[[#This Row],[PRESCRIP]],2,1)="2",MID(Veg_Table[[#This Row],[PRESCRIP]],2,1)="3",MID(Veg_Table[[#This Row],[PRESCRIP]],2,1)="4"),_xlfn.NUMBERVALUE(MID(Veg_Table[[#This Row],[PRESCRIP]],2,1)),"NA")</f>
        <v>1</v>
      </c>
      <c r="O334" s="1">
        <f>WEEKNUM(Veg_Table[[#This Row],[EVM_LAST_EDITED_Day]],2)</f>
        <v>20</v>
      </c>
      <c r="P334" s="25">
        <f>IFERROR(DATE(YEAR(Veg_Table[[#This Row],[EVM_LAST_EDITED2]]),MONTH(Veg_Table[[#This Row],[EVM_LAST_EDITED2]]),DAY(Veg_Table[[#This Row],[EVM_LAST_EDITED2]])),DATE(2019,1,1))</f>
        <v>43964</v>
      </c>
      <c r="Q334" s="3">
        <f>VALUE(SUBSTITUTE(Veg_Table[[#This Row],[EVM_LAST_EDITED]],",",""))</f>
        <v>43964.638393217603</v>
      </c>
      <c r="R334" s="1" t="str">
        <f>_xlfn.IFNA(IF(Veg_Table[[#This Row],[EVM_LAST_EDITOR]]="","zBlank EVM Last Editor",VLOOKUP(Veg_Table[[#This Row],[EVM_LAST_EDITOR]],Roster_Table[#All],4,FALSE)),"zAWRR Not in Roster")</f>
        <v>MOW</v>
      </c>
      <c r="S334" s="1" t="str">
        <f>_xlfn.IFNA(IF(Veg_Table[[#This Row],[EVM_LAST_EDITOR]]="","zBlank EVM Last Editor",VLOOKUP(Veg_Table[[#This Row],[EVM_LAST_EDITOR]],Roster_Table[#All],16,FALSE)),"zCompany_AWRR not in Roster")</f>
        <v>Not in Sierra Roster</v>
      </c>
      <c r="T334" s="2">
        <f>IFERROR(DATE(YEAR(Veg_Table[[#This Row],[Created2]]),MONTH(Veg_Table[[#This Row],[Created2]]),DAY(Veg_Table[[#This Row],[Created2]])),DATE(2019,1,1))</f>
        <v>43886</v>
      </c>
      <c r="U334" s="3">
        <f>VALUE(SUBSTITUTE(Veg_Table[[#This Row],[Created]],",",""))</f>
        <v>43886.657650462999</v>
      </c>
      <c r="V334" s="3" t="str">
        <f ca="1">IFERROR(_xlfn.IFNA(CELL("contents",INDIRECT(_xlfn.CONCAT("Veg_Table_Production_Data!",ADDRESS(MATCH(_xlfn.MAXIFS(#REF!,#REF!,"="&amp;Veg_Table[[#This Row],[AUTO_ID]],#REF!,"&lt;"&amp;Veg_Table[[#This Row],[EVM_LAST_EDITED_Day]]),#REF!,0),COLUMN(#REF!),4,1,)))),""),"")</f>
        <v/>
      </c>
      <c r="W334" s="3" t="str">
        <f ca="1">IF(Veg_Table[[#This Row],[Previous_Prescription]]="","No",IF(Veg_Table[[#This Row],[Previous_Prescription]]=Veg_Table[[#This Row],[PRESCRIP]],"No","Yes"))</f>
        <v>No</v>
      </c>
      <c r="X334" s="3" t="str">
        <f>IF(Veg_Table[[#This Row],[EVM_LAST_EDITED_Day]]=Veg_Table[[#This Row],[Created_Day]],"New","Old")</f>
        <v>Old</v>
      </c>
      <c r="Y334" s="1">
        <f>IFERROR(IF(FIND("delete",LOWER(Veg_Table[[#This Row],[PI_COMMENTS]]))&gt;=1,1,0),0)</f>
        <v>0</v>
      </c>
      <c r="Z334" s="1" t="str">
        <f>_xlfn.IFNA(IF(Veg_Table[[#This Row],[EVM_LAST_EDITOR]]="","Yes",VLOOKUP(Veg_Table[[#This Row],[EVM_LAST_EDITOR]],Roster_Table[#All],15,FALSE)),"Yes")</f>
        <v>No</v>
      </c>
      <c r="AA33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34" s="1" t="str">
        <f>_xlfn.IFNA(VLOOKUP(Veg_Table[[#This Row],[EVM_LAST_EDITOR]],Roster_Table[#All],3,FALSE),"zAWRR Not in Roster")</f>
        <v>Roberto</v>
      </c>
      <c r="AC334" s="1" t="str">
        <f>_xlfn.IFNA(VLOOKUP(Veg_Table[[#This Row],[EVM_LAST_EDITOR]],Roster_Table[#All],2,FALSE),"zAWRR Not in Roster")</f>
        <v>Ayala</v>
      </c>
      <c r="AD334" s="1" t="str">
        <f>IF(_xlfn.CONCAT(Veg_Table[[#This Row],[First_Name]]," ",Veg_Table[[#This Row],[Last_Name]])="zAWRR Not in Roster zAWRR Not in Roster","zAWRR Not in Roster",_xlfn.CONCAT(Veg_Table[[#This Row],[First_Name]]," ",Veg_Table[[#This Row],[Last_Name]]))</f>
        <v>Roberto Ayala</v>
      </c>
      <c r="AE334">
        <v>1723383</v>
      </c>
      <c r="AF334" t="s">
        <v>5819</v>
      </c>
      <c r="AG334" t="s">
        <v>97</v>
      </c>
      <c r="AH334" t="s">
        <v>3335</v>
      </c>
      <c r="AI334" t="s">
        <v>4592</v>
      </c>
      <c r="AJ334" t="s">
        <v>820</v>
      </c>
      <c r="AL334" t="s">
        <v>368</v>
      </c>
      <c r="AM334" t="s">
        <v>1565</v>
      </c>
      <c r="AN334" t="s">
        <v>25</v>
      </c>
      <c r="AO334" t="s">
        <v>25</v>
      </c>
      <c r="AP334">
        <v>9</v>
      </c>
      <c r="AQ334">
        <v>54</v>
      </c>
      <c r="AS334" t="s">
        <v>45</v>
      </c>
      <c r="AT334" t="s">
        <v>515</v>
      </c>
      <c r="AU334" t="s">
        <v>25</v>
      </c>
      <c r="AW334" t="s">
        <v>5820</v>
      </c>
      <c r="AX334" t="s">
        <v>987</v>
      </c>
      <c r="AY334" t="s">
        <v>1530</v>
      </c>
      <c r="AZ334">
        <v>5872407</v>
      </c>
      <c r="BA334" t="s">
        <v>45</v>
      </c>
      <c r="BB334" s="4">
        <v>43964.63829584491</v>
      </c>
      <c r="BD334" t="s">
        <v>29</v>
      </c>
      <c r="BI334" s="3"/>
      <c r="BJ334" t="s">
        <v>3361</v>
      </c>
      <c r="BK334" s="30" t="s">
        <v>531</v>
      </c>
      <c r="BL334" s="3">
        <v>43964.638393217596</v>
      </c>
      <c r="BM334" t="s">
        <v>31</v>
      </c>
      <c r="BN334" t="s">
        <v>32</v>
      </c>
      <c r="BO334" t="s">
        <v>3337</v>
      </c>
      <c r="BP334" t="s">
        <v>3338</v>
      </c>
      <c r="BQ334" t="s">
        <v>852</v>
      </c>
      <c r="BR334" t="s">
        <v>28</v>
      </c>
      <c r="BS334" t="s">
        <v>28</v>
      </c>
      <c r="BT334" t="s">
        <v>389</v>
      </c>
      <c r="BU334" s="3">
        <v>43886.657650462963</v>
      </c>
      <c r="BV334" t="s">
        <v>803</v>
      </c>
      <c r="BW334" s="3">
        <v>43964.648442708334</v>
      </c>
      <c r="BX334" t="s">
        <v>5821</v>
      </c>
      <c r="CG334"/>
      <c r="CH334"/>
      <c r="CI334"/>
      <c r="CY334"/>
      <c r="DA334"/>
      <c r="DE334"/>
      <c r="DF334"/>
    </row>
    <row r="335" spans="1:110" x14ac:dyDescent="0.25">
      <c r="A335" s="1">
        <f>IF(Veg_Table[[#This Row],[VP_STATUS]]="Hold",0,IF(OR(AND(Veg_Table[[#This Row],[PRESCRIP]]="NW_No Work",Veg_Table[[#This Row],[VP_STATUS]]&lt;&gt;"No Work Required Under EVM"),AND(Veg_Table[[#This Row],[VP_STATUS]]="No Work Required Under EVM",Veg_Table[[#This Row],[PRESCRIP]]&lt;&gt;"NW_No Work")),1,0))</f>
        <v>0</v>
      </c>
      <c r="B335" s="1">
        <f>IF(Veg_Table[[#This Row],[SPECIES]]="",1,0)</f>
        <v>0</v>
      </c>
      <c r="C335" s="1">
        <f>IF(Veg_Table[[#This Row],[DIAMETER]]="",1,0)</f>
        <v>0</v>
      </c>
      <c r="D335" s="1">
        <f>IF(Veg_Table[[#This Row],[HEIGHT]]="",1,0)</f>
        <v>0</v>
      </c>
      <c r="E33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35" s="1">
        <f>IF(AND(Veg_Table[[#This Row],[TAT_RESULT]]="ABATE",Veg_Table[[#This Row],[PRESCRIP]]="NW_No Work"),1,0)</f>
        <v>0</v>
      </c>
      <c r="G335" s="1">
        <f>IF(OR(Veg_Table[[#This Row],[Prescription R-Scale]]="NA",Veg_Table[[#This Row],[Diameter R-Scale]]="NA"),0,IF(Veg_Table[[#This Row],[Diameter R-Scale]]&lt;&gt;Veg_Table[[#This Row],[Prescription R-Scale]],1,0))</f>
        <v>0</v>
      </c>
      <c r="H335" s="1">
        <f>IF(OR(AND(Veg_Table[[#This Row],[PRESCRIP]]="BC_Br Rmv", Veg_Table[[#This Row],[WOOD_MAN]]&lt;&gt;"Not Needed"),AND(Veg_Table[[#This Row],[PRESCRIP]]="BCS_Br Rmv+Trt", Veg_Table[[#This Row],[WOOD_MAN]]&lt;&gt;"Not Needed")),1,0)</f>
        <v>0</v>
      </c>
      <c r="I335" s="1">
        <f ca="1">IF(AND(Veg_Table[[#This Row],[Prescription_Changed]]="Yes",Veg_Table[[#This Row],[TAT_RESULT]]=""),1,0)</f>
        <v>0</v>
      </c>
      <c r="J335" s="1">
        <f ca="1">SUM(Veg_Table[[#This Row],[Prescription and Status do not match]:[Prescription_Edited_And_TAT_Is_Blank]])</f>
        <v>1</v>
      </c>
      <c r="K335" s="1">
        <f ca="1">IF(Veg_Table[[#This Row],[Sum of Errors]]&gt;0,1,0)</f>
        <v>1</v>
      </c>
      <c r="L335" s="1">
        <f>1</f>
        <v>1</v>
      </c>
      <c r="M33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335" s="1">
        <f>IF(OR(MID(Veg_Table[[#This Row],[PRESCRIP]],2,1)="1",MID(Veg_Table[[#This Row],[PRESCRIP]],2,1)="2",MID(Veg_Table[[#This Row],[PRESCRIP]],2,1)="3",MID(Veg_Table[[#This Row],[PRESCRIP]],2,1)="4"),_xlfn.NUMBERVALUE(MID(Veg_Table[[#This Row],[PRESCRIP]],2,1)),"NA")</f>
        <v>1</v>
      </c>
      <c r="O335" s="1">
        <f>WEEKNUM(Veg_Table[[#This Row],[EVM_LAST_EDITED_Day]],2)</f>
        <v>20</v>
      </c>
      <c r="P335" s="25">
        <f>IFERROR(DATE(YEAR(Veg_Table[[#This Row],[EVM_LAST_EDITED2]]),MONTH(Veg_Table[[#This Row],[EVM_LAST_EDITED2]]),DAY(Veg_Table[[#This Row],[EVM_LAST_EDITED2]])),DATE(2019,1,1))</f>
        <v>43964</v>
      </c>
      <c r="Q335" s="3">
        <f>VALUE(SUBSTITUTE(Veg_Table[[#This Row],[EVM_LAST_EDITED]],",",""))</f>
        <v>43964.638820138898</v>
      </c>
      <c r="R335" s="1" t="str">
        <f>_xlfn.IFNA(IF(Veg_Table[[#This Row],[EVM_LAST_EDITOR]]="","zBlank EVM Last Editor",VLOOKUP(Veg_Table[[#This Row],[EVM_LAST_EDITOR]],Roster_Table[#All],4,FALSE)),"zAWRR Not in Roster")</f>
        <v>MOW</v>
      </c>
      <c r="S335" s="1" t="str">
        <f>_xlfn.IFNA(IF(Veg_Table[[#This Row],[EVM_LAST_EDITOR]]="","zBlank EVM Last Editor",VLOOKUP(Veg_Table[[#This Row],[EVM_LAST_EDITOR]],Roster_Table[#All],16,FALSE)),"zCompany_AWRR not in Roster")</f>
        <v>Not in Sierra Roster</v>
      </c>
      <c r="T335" s="2">
        <f>IFERROR(DATE(YEAR(Veg_Table[[#This Row],[Created2]]),MONTH(Veg_Table[[#This Row],[Created2]]),DAY(Veg_Table[[#This Row],[Created2]])),DATE(2019,1,1))</f>
        <v>43886</v>
      </c>
      <c r="U335" s="3">
        <f>VALUE(SUBSTITUTE(Veg_Table[[#This Row],[Created]],",",""))</f>
        <v>43886.658761574101</v>
      </c>
      <c r="V335" s="3" t="str">
        <f ca="1">IFERROR(_xlfn.IFNA(CELL("contents",INDIRECT(_xlfn.CONCAT("Veg_Table_Production_Data!",ADDRESS(MATCH(_xlfn.MAXIFS(#REF!,#REF!,"="&amp;Veg_Table[[#This Row],[AUTO_ID]],#REF!,"&lt;"&amp;Veg_Table[[#This Row],[EVM_LAST_EDITED_Day]]),#REF!,0),COLUMN(#REF!),4,1,)))),""),"")</f>
        <v/>
      </c>
      <c r="W335" s="3" t="str">
        <f ca="1">IF(Veg_Table[[#This Row],[Previous_Prescription]]="","No",IF(Veg_Table[[#This Row],[Previous_Prescription]]=Veg_Table[[#This Row],[PRESCRIP]],"No","Yes"))</f>
        <v>No</v>
      </c>
      <c r="X335" s="3" t="str">
        <f>IF(Veg_Table[[#This Row],[EVM_LAST_EDITED_Day]]=Veg_Table[[#This Row],[Created_Day]],"New","Old")</f>
        <v>Old</v>
      </c>
      <c r="Y335" s="1">
        <f>IFERROR(IF(FIND("delete",LOWER(Veg_Table[[#This Row],[PI_COMMENTS]]))&gt;=1,1,0),0)</f>
        <v>0</v>
      </c>
      <c r="Z335" s="1" t="str">
        <f>_xlfn.IFNA(IF(Veg_Table[[#This Row],[EVM_LAST_EDITOR]]="","Yes",VLOOKUP(Veg_Table[[#This Row],[EVM_LAST_EDITOR]],Roster_Table[#All],15,FALSE)),"Yes")</f>
        <v>No</v>
      </c>
      <c r="AA33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35" s="1" t="str">
        <f>_xlfn.IFNA(VLOOKUP(Veg_Table[[#This Row],[EVM_LAST_EDITOR]],Roster_Table[#All],3,FALSE),"zAWRR Not in Roster")</f>
        <v>Roberto</v>
      </c>
      <c r="AC335" s="1" t="str">
        <f>_xlfn.IFNA(VLOOKUP(Veg_Table[[#This Row],[EVM_LAST_EDITOR]],Roster_Table[#All],2,FALSE),"zAWRR Not in Roster")</f>
        <v>Ayala</v>
      </c>
      <c r="AD335" s="1" t="str">
        <f>IF(_xlfn.CONCAT(Veg_Table[[#This Row],[First_Name]]," ",Veg_Table[[#This Row],[Last_Name]])="zAWRR Not in Roster zAWRR Not in Roster","zAWRR Not in Roster",_xlfn.CONCAT(Veg_Table[[#This Row],[First_Name]]," ",Veg_Table[[#This Row],[Last_Name]]))</f>
        <v>Roberto Ayala</v>
      </c>
      <c r="AE335">
        <v>1723384</v>
      </c>
      <c r="AF335" t="s">
        <v>5816</v>
      </c>
      <c r="AG335" t="s">
        <v>97</v>
      </c>
      <c r="AH335" t="s">
        <v>3335</v>
      </c>
      <c r="AI335" t="s">
        <v>4592</v>
      </c>
      <c r="AJ335" t="s">
        <v>820</v>
      </c>
      <c r="AK335" t="s">
        <v>28</v>
      </c>
      <c r="AL335" t="s">
        <v>368</v>
      </c>
      <c r="AM335" t="s">
        <v>1565</v>
      </c>
      <c r="AN335" t="s">
        <v>25</v>
      </c>
      <c r="AO335" t="s">
        <v>25</v>
      </c>
      <c r="AP335">
        <v>7</v>
      </c>
      <c r="AQ335">
        <v>47</v>
      </c>
      <c r="AR335" t="s">
        <v>28</v>
      </c>
      <c r="AS335" t="s">
        <v>45</v>
      </c>
      <c r="AT335" t="s">
        <v>515</v>
      </c>
      <c r="AU335" t="s">
        <v>25</v>
      </c>
      <c r="AV335" t="s">
        <v>28</v>
      </c>
      <c r="AW335" t="s">
        <v>5817</v>
      </c>
      <c r="AX335" t="s">
        <v>987</v>
      </c>
      <c r="AY335" t="s">
        <v>1530</v>
      </c>
      <c r="AZ335">
        <v>5872407</v>
      </c>
      <c r="BA335" t="s">
        <v>45</v>
      </c>
      <c r="BB335" s="4">
        <v>43964.638734062501</v>
      </c>
      <c r="BC335" t="s">
        <v>28</v>
      </c>
      <c r="BD335" t="s">
        <v>29</v>
      </c>
      <c r="BF335" t="s">
        <v>28</v>
      </c>
      <c r="BG335" t="s">
        <v>28</v>
      </c>
      <c r="BH335" t="s">
        <v>28</v>
      </c>
      <c r="BI335" s="3"/>
      <c r="BJ335" t="s">
        <v>1338</v>
      </c>
      <c r="BK335" s="30" t="s">
        <v>531</v>
      </c>
      <c r="BL335" s="3">
        <v>43964.638820138891</v>
      </c>
      <c r="BM335" t="s">
        <v>31</v>
      </c>
      <c r="BN335" t="s">
        <v>32</v>
      </c>
      <c r="BO335" t="s">
        <v>3337</v>
      </c>
      <c r="BP335" t="s">
        <v>3338</v>
      </c>
      <c r="BQ335" t="s">
        <v>852</v>
      </c>
      <c r="BR335" t="s">
        <v>28</v>
      </c>
      <c r="BS335" t="s">
        <v>28</v>
      </c>
      <c r="BT335" t="s">
        <v>389</v>
      </c>
      <c r="BU335" s="3">
        <v>43886.658761574072</v>
      </c>
      <c r="BV335" t="s">
        <v>803</v>
      </c>
      <c r="BW335" s="3">
        <v>43964.648442708334</v>
      </c>
      <c r="BX335" t="s">
        <v>5818</v>
      </c>
      <c r="CG335"/>
      <c r="CH335"/>
      <c r="CI335"/>
      <c r="CY335"/>
      <c r="DA335"/>
      <c r="DE335"/>
      <c r="DF335"/>
    </row>
    <row r="336" spans="1:110" x14ac:dyDescent="0.25">
      <c r="A336" s="1">
        <f>IF(Veg_Table[[#This Row],[VP_STATUS]]="Hold",0,IF(OR(AND(Veg_Table[[#This Row],[PRESCRIP]]="NW_No Work",Veg_Table[[#This Row],[VP_STATUS]]&lt;&gt;"No Work Required Under EVM"),AND(Veg_Table[[#This Row],[VP_STATUS]]="No Work Required Under EVM",Veg_Table[[#This Row],[PRESCRIP]]&lt;&gt;"NW_No Work")),1,0))</f>
        <v>0</v>
      </c>
      <c r="B336" s="1">
        <f>IF(Veg_Table[[#This Row],[SPECIES]]="",1,0)</f>
        <v>0</v>
      </c>
      <c r="C336" s="1">
        <f>IF(Veg_Table[[#This Row],[DIAMETER]]="",1,0)</f>
        <v>0</v>
      </c>
      <c r="D336" s="1">
        <f>IF(Veg_Table[[#This Row],[HEIGHT]]="",1,0)</f>
        <v>0</v>
      </c>
      <c r="E33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36" s="1">
        <f>IF(AND(Veg_Table[[#This Row],[TAT_RESULT]]="ABATE",Veg_Table[[#This Row],[PRESCRIP]]="NW_No Work"),1,0)</f>
        <v>0</v>
      </c>
      <c r="G336" s="1">
        <f>IF(OR(Veg_Table[[#This Row],[Prescription R-Scale]]="NA",Veg_Table[[#This Row],[Diameter R-Scale]]="NA"),0,IF(Veg_Table[[#This Row],[Diameter R-Scale]]&lt;&gt;Veg_Table[[#This Row],[Prescription R-Scale]],1,0))</f>
        <v>0</v>
      </c>
      <c r="H336" s="1">
        <f>IF(OR(AND(Veg_Table[[#This Row],[PRESCRIP]]="BC_Br Rmv", Veg_Table[[#This Row],[WOOD_MAN]]&lt;&gt;"Not Needed"),AND(Veg_Table[[#This Row],[PRESCRIP]]="BCS_Br Rmv+Trt", Veg_Table[[#This Row],[WOOD_MAN]]&lt;&gt;"Not Needed")),1,0)</f>
        <v>0</v>
      </c>
      <c r="I336" s="1">
        <f ca="1">IF(AND(Veg_Table[[#This Row],[Prescription_Changed]]="Yes",Veg_Table[[#This Row],[TAT_RESULT]]=""),1,0)</f>
        <v>0</v>
      </c>
      <c r="J336" s="1">
        <f ca="1">SUM(Veg_Table[[#This Row],[Prescription and Status do not match]:[Prescription_Edited_And_TAT_Is_Blank]])</f>
        <v>1</v>
      </c>
      <c r="K336" s="1">
        <f ca="1">IF(Veg_Table[[#This Row],[Sum of Errors]]&gt;0,1,0)</f>
        <v>1</v>
      </c>
      <c r="L336" s="1">
        <f>1</f>
        <v>1</v>
      </c>
      <c r="M33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336" s="1">
        <f>IF(OR(MID(Veg_Table[[#This Row],[PRESCRIP]],2,1)="1",MID(Veg_Table[[#This Row],[PRESCRIP]],2,1)="2",MID(Veg_Table[[#This Row],[PRESCRIP]],2,1)="3",MID(Veg_Table[[#This Row],[PRESCRIP]],2,1)="4"),_xlfn.NUMBERVALUE(MID(Veg_Table[[#This Row],[PRESCRIP]],2,1)),"NA")</f>
        <v>1</v>
      </c>
      <c r="O336" s="1">
        <f>WEEKNUM(Veg_Table[[#This Row],[EVM_LAST_EDITED_Day]],2)</f>
        <v>20</v>
      </c>
      <c r="P336" s="25">
        <f>IFERROR(DATE(YEAR(Veg_Table[[#This Row],[EVM_LAST_EDITED2]]),MONTH(Veg_Table[[#This Row],[EVM_LAST_EDITED2]]),DAY(Veg_Table[[#This Row],[EVM_LAST_EDITED2]])),DATE(2019,1,1))</f>
        <v>43964</v>
      </c>
      <c r="Q336" s="3">
        <f>VALUE(SUBSTITUTE(Veg_Table[[#This Row],[EVM_LAST_EDITED]],",",""))</f>
        <v>43964.638864444401</v>
      </c>
      <c r="R336" s="1" t="str">
        <f>_xlfn.IFNA(IF(Veg_Table[[#This Row],[EVM_LAST_EDITOR]]="","zBlank EVM Last Editor",VLOOKUP(Veg_Table[[#This Row],[EVM_LAST_EDITOR]],Roster_Table[#All],4,FALSE)),"zAWRR Not in Roster")</f>
        <v>zAWRR Not in Roster</v>
      </c>
      <c r="S336" s="1" t="str">
        <f>_xlfn.IFNA(IF(Veg_Table[[#This Row],[EVM_LAST_EDITOR]]="","zBlank EVM Last Editor",VLOOKUP(Veg_Table[[#This Row],[EVM_LAST_EDITOR]],Roster_Table[#All],16,FALSE)),"zCompany_AWRR not in Roster")</f>
        <v>zCompany_AWRR not in Roster</v>
      </c>
      <c r="T336" s="2">
        <f>IFERROR(DATE(YEAR(Veg_Table[[#This Row],[Created2]]),MONTH(Veg_Table[[#This Row],[Created2]]),DAY(Veg_Table[[#This Row],[Created2]])),DATE(2019,1,1))</f>
        <v>43713</v>
      </c>
      <c r="U336" s="3">
        <f>VALUE(SUBSTITUTE(Veg_Table[[#This Row],[Created]],",",""))</f>
        <v>43713.381087962996</v>
      </c>
      <c r="V336" s="3" t="str">
        <f ca="1">IFERROR(_xlfn.IFNA(CELL("contents",INDIRECT(_xlfn.CONCAT("Veg_Table_Production_Data!",ADDRESS(MATCH(_xlfn.MAXIFS(#REF!,#REF!,"="&amp;Veg_Table[[#This Row],[AUTO_ID]],#REF!,"&lt;"&amp;Veg_Table[[#This Row],[EVM_LAST_EDITED_Day]]),#REF!,0),COLUMN(#REF!),4,1,)))),""),"")</f>
        <v/>
      </c>
      <c r="W336" s="3" t="str">
        <f ca="1">IF(Veg_Table[[#This Row],[Previous_Prescription]]="","No",IF(Veg_Table[[#This Row],[Previous_Prescription]]=Veg_Table[[#This Row],[PRESCRIP]],"No","Yes"))</f>
        <v>No</v>
      </c>
      <c r="X336" s="3" t="str">
        <f>IF(Veg_Table[[#This Row],[EVM_LAST_EDITED_Day]]=Veg_Table[[#This Row],[Created_Day]],"New","Old")</f>
        <v>Old</v>
      </c>
      <c r="Y336" s="1">
        <f>IFERROR(IF(FIND("delete",LOWER(Veg_Table[[#This Row],[PI_COMMENTS]]))&gt;=1,1,0),0)</f>
        <v>0</v>
      </c>
      <c r="Z336" s="1" t="str">
        <f>_xlfn.IFNA(IF(Veg_Table[[#This Row],[EVM_LAST_EDITOR]]="","Yes",VLOOKUP(Veg_Table[[#This Row],[EVM_LAST_EDITOR]],Roster_Table[#All],15,FALSE)),"Yes")</f>
        <v>Yes</v>
      </c>
      <c r="AA33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36" s="1" t="str">
        <f>_xlfn.IFNA(VLOOKUP(Veg_Table[[#This Row],[EVM_LAST_EDITOR]],Roster_Table[#All],3,FALSE),"zAWRR Not in Roster")</f>
        <v>zAWRR Not in Roster</v>
      </c>
      <c r="AC336" s="1" t="str">
        <f>_xlfn.IFNA(VLOOKUP(Veg_Table[[#This Row],[EVM_LAST_EDITOR]],Roster_Table[#All],2,FALSE),"zAWRR Not in Roster")</f>
        <v>zAWRR Not in Roster</v>
      </c>
      <c r="AD336" s="1" t="str">
        <f>IF(_xlfn.CONCAT(Veg_Table[[#This Row],[First_Name]]," ",Veg_Table[[#This Row],[Last_Name]])="zAWRR Not in Roster zAWRR Not in Roster","zAWRR Not in Roster",_xlfn.CONCAT(Veg_Table[[#This Row],[First_Name]]," ",Veg_Table[[#This Row],[Last_Name]]))</f>
        <v>zAWRR Not in Roster</v>
      </c>
      <c r="AE336">
        <v>1758832</v>
      </c>
      <c r="AF336" t="s">
        <v>2069</v>
      </c>
      <c r="AG336" t="s">
        <v>30</v>
      </c>
      <c r="AH336" t="s">
        <v>1309</v>
      </c>
      <c r="AI336" t="s">
        <v>1288</v>
      </c>
      <c r="AJ336" t="s">
        <v>820</v>
      </c>
      <c r="AK336" t="s">
        <v>28</v>
      </c>
      <c r="AL336" t="s">
        <v>368</v>
      </c>
      <c r="AM336" t="s">
        <v>38</v>
      </c>
      <c r="AN336" t="s">
        <v>25</v>
      </c>
      <c r="AO336" t="s">
        <v>25</v>
      </c>
      <c r="AP336">
        <v>9</v>
      </c>
      <c r="AQ336">
        <v>80</v>
      </c>
      <c r="AR336" t="s">
        <v>28</v>
      </c>
      <c r="AS336" t="s">
        <v>45</v>
      </c>
      <c r="AT336" t="s">
        <v>515</v>
      </c>
      <c r="AU336" t="s">
        <v>25</v>
      </c>
      <c r="AV336" t="s">
        <v>28</v>
      </c>
      <c r="AW336" t="s">
        <v>2070</v>
      </c>
      <c r="AX336" t="s">
        <v>534</v>
      </c>
      <c r="AY336" t="s">
        <v>28</v>
      </c>
      <c r="AZ336">
        <v>5576708</v>
      </c>
      <c r="BA336" t="s">
        <v>45</v>
      </c>
      <c r="BB336" s="4">
        <v>43929.703144050924</v>
      </c>
      <c r="BC336" t="s">
        <v>890</v>
      </c>
      <c r="BD336" t="s">
        <v>29</v>
      </c>
      <c r="BF336" t="s">
        <v>28</v>
      </c>
      <c r="BG336" t="s">
        <v>534</v>
      </c>
      <c r="BH336" t="s">
        <v>28</v>
      </c>
      <c r="BI336" s="3">
        <v>43964</v>
      </c>
      <c r="BJ336" t="s">
        <v>2071</v>
      </c>
      <c r="BK336" s="30" t="s">
        <v>1293</v>
      </c>
      <c r="BL336" s="3">
        <v>43964.638864444445</v>
      </c>
      <c r="BM336" t="s">
        <v>31</v>
      </c>
      <c r="BN336" t="s">
        <v>32</v>
      </c>
      <c r="BO336" t="s">
        <v>1311</v>
      </c>
      <c r="BP336" t="s">
        <v>1312</v>
      </c>
      <c r="BQ336" t="s">
        <v>826</v>
      </c>
      <c r="BR336" t="s">
        <v>28</v>
      </c>
      <c r="BS336" t="s">
        <v>28</v>
      </c>
      <c r="BT336" t="s">
        <v>209</v>
      </c>
      <c r="BU336" s="3">
        <v>43713.38108796296</v>
      </c>
      <c r="BV336" t="s">
        <v>803</v>
      </c>
      <c r="BW336" s="3">
        <v>43964.648442708334</v>
      </c>
      <c r="BX336" t="s">
        <v>2072</v>
      </c>
      <c r="CG336"/>
      <c r="CH336"/>
      <c r="CI336"/>
      <c r="CY336"/>
      <c r="DA336"/>
      <c r="DE336"/>
      <c r="DF336"/>
    </row>
    <row r="337" spans="1:110" x14ac:dyDescent="0.25">
      <c r="A337" s="1">
        <f>IF(Veg_Table[[#This Row],[VP_STATUS]]="Hold",0,IF(OR(AND(Veg_Table[[#This Row],[PRESCRIP]]="NW_No Work",Veg_Table[[#This Row],[VP_STATUS]]&lt;&gt;"No Work Required Under EVM"),AND(Veg_Table[[#This Row],[VP_STATUS]]="No Work Required Under EVM",Veg_Table[[#This Row],[PRESCRIP]]&lt;&gt;"NW_No Work")),1,0))</f>
        <v>0</v>
      </c>
      <c r="B337" s="1">
        <f>IF(Veg_Table[[#This Row],[SPECIES]]="",1,0)</f>
        <v>0</v>
      </c>
      <c r="C337" s="1">
        <f>IF(Veg_Table[[#This Row],[DIAMETER]]="",1,0)</f>
        <v>0</v>
      </c>
      <c r="D337" s="1">
        <f>IF(Veg_Table[[#This Row],[HEIGHT]]="",1,0)</f>
        <v>0</v>
      </c>
      <c r="E33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37" s="1">
        <f>IF(AND(Veg_Table[[#This Row],[TAT_RESULT]]="ABATE",Veg_Table[[#This Row],[PRESCRIP]]="NW_No Work"),1,0)</f>
        <v>0</v>
      </c>
      <c r="G337" s="1">
        <f>IF(OR(Veg_Table[[#This Row],[Prescription R-Scale]]="NA",Veg_Table[[#This Row],[Diameter R-Scale]]="NA"),0,IF(Veg_Table[[#This Row],[Diameter R-Scale]]&lt;&gt;Veg_Table[[#This Row],[Prescription R-Scale]],1,0))</f>
        <v>0</v>
      </c>
      <c r="H337" s="1">
        <f>IF(OR(AND(Veg_Table[[#This Row],[PRESCRIP]]="BC_Br Rmv", Veg_Table[[#This Row],[WOOD_MAN]]&lt;&gt;"Not Needed"),AND(Veg_Table[[#This Row],[PRESCRIP]]="BCS_Br Rmv+Trt", Veg_Table[[#This Row],[WOOD_MAN]]&lt;&gt;"Not Needed")),1,0)</f>
        <v>0</v>
      </c>
      <c r="I337" s="1">
        <f ca="1">IF(AND(Veg_Table[[#This Row],[Prescription_Changed]]="Yes",Veg_Table[[#This Row],[TAT_RESULT]]=""),1,0)</f>
        <v>0</v>
      </c>
      <c r="J337" s="1">
        <f ca="1">SUM(Veg_Table[[#This Row],[Prescription and Status do not match]:[Prescription_Edited_And_TAT_Is_Blank]])</f>
        <v>1</v>
      </c>
      <c r="K337" s="1">
        <f ca="1">IF(Veg_Table[[#This Row],[Sum of Errors]]&gt;0,1,0)</f>
        <v>1</v>
      </c>
      <c r="L337" s="1">
        <f>1</f>
        <v>1</v>
      </c>
      <c r="M33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337" s="1">
        <f>IF(OR(MID(Veg_Table[[#This Row],[PRESCRIP]],2,1)="1",MID(Veg_Table[[#This Row],[PRESCRIP]],2,1)="2",MID(Veg_Table[[#This Row],[PRESCRIP]],2,1)="3",MID(Veg_Table[[#This Row],[PRESCRIP]],2,1)="4"),_xlfn.NUMBERVALUE(MID(Veg_Table[[#This Row],[PRESCRIP]],2,1)),"NA")</f>
        <v>1</v>
      </c>
      <c r="O337" s="1">
        <f>WEEKNUM(Veg_Table[[#This Row],[EVM_LAST_EDITED_Day]],2)</f>
        <v>20</v>
      </c>
      <c r="P337" s="25">
        <f>IFERROR(DATE(YEAR(Veg_Table[[#This Row],[EVM_LAST_EDITED2]]),MONTH(Veg_Table[[#This Row],[EVM_LAST_EDITED2]]),DAY(Veg_Table[[#This Row],[EVM_LAST_EDITED2]])),DATE(2019,1,1))</f>
        <v>43964</v>
      </c>
      <c r="Q337" s="3">
        <f>VALUE(SUBSTITUTE(Veg_Table[[#This Row],[EVM_LAST_EDITED]],",",""))</f>
        <v>43964.639903518502</v>
      </c>
      <c r="R337" s="1" t="str">
        <f>_xlfn.IFNA(IF(Veg_Table[[#This Row],[EVM_LAST_EDITOR]]="","zBlank EVM Last Editor",VLOOKUP(Veg_Table[[#This Row],[EVM_LAST_EDITOR]],Roster_Table[#All],4,FALSE)),"zAWRR Not in Roster")</f>
        <v>MOW</v>
      </c>
      <c r="S337" s="1" t="str">
        <f>_xlfn.IFNA(IF(Veg_Table[[#This Row],[EVM_LAST_EDITOR]]="","zBlank EVM Last Editor",VLOOKUP(Veg_Table[[#This Row],[EVM_LAST_EDITOR]],Roster_Table[#All],16,FALSE)),"zCompany_AWRR not in Roster")</f>
        <v>Not in Sierra Roster</v>
      </c>
      <c r="T337" s="2">
        <f>IFERROR(DATE(YEAR(Veg_Table[[#This Row],[Created2]]),MONTH(Veg_Table[[#This Row],[Created2]]),DAY(Veg_Table[[#This Row],[Created2]])),DATE(2019,1,1))</f>
        <v>43886</v>
      </c>
      <c r="U337" s="3">
        <f>VALUE(SUBSTITUTE(Veg_Table[[#This Row],[Created]],",",""))</f>
        <v>43886.660636574103</v>
      </c>
      <c r="V337" s="3" t="str">
        <f ca="1">IFERROR(_xlfn.IFNA(CELL("contents",INDIRECT(_xlfn.CONCAT("Veg_Table_Production_Data!",ADDRESS(MATCH(_xlfn.MAXIFS(#REF!,#REF!,"="&amp;Veg_Table[[#This Row],[AUTO_ID]],#REF!,"&lt;"&amp;Veg_Table[[#This Row],[EVM_LAST_EDITED_Day]]),#REF!,0),COLUMN(#REF!),4,1,)))),""),"")</f>
        <v/>
      </c>
      <c r="W337" s="3" t="str">
        <f ca="1">IF(Veg_Table[[#This Row],[Previous_Prescription]]="","No",IF(Veg_Table[[#This Row],[Previous_Prescription]]=Veg_Table[[#This Row],[PRESCRIP]],"No","Yes"))</f>
        <v>No</v>
      </c>
      <c r="X337" s="3" t="str">
        <f>IF(Veg_Table[[#This Row],[EVM_LAST_EDITED_Day]]=Veg_Table[[#This Row],[Created_Day]],"New","Old")</f>
        <v>Old</v>
      </c>
      <c r="Y337" s="1">
        <f>IFERROR(IF(FIND("delete",LOWER(Veg_Table[[#This Row],[PI_COMMENTS]]))&gt;=1,1,0),0)</f>
        <v>0</v>
      </c>
      <c r="Z337" s="1" t="str">
        <f>_xlfn.IFNA(IF(Veg_Table[[#This Row],[EVM_LAST_EDITOR]]="","Yes",VLOOKUP(Veg_Table[[#This Row],[EVM_LAST_EDITOR]],Roster_Table[#All],15,FALSE)),"Yes")</f>
        <v>No</v>
      </c>
      <c r="AA33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37" s="1" t="str">
        <f>_xlfn.IFNA(VLOOKUP(Veg_Table[[#This Row],[EVM_LAST_EDITOR]],Roster_Table[#All],3,FALSE),"zAWRR Not in Roster")</f>
        <v>Roberto</v>
      </c>
      <c r="AC337" s="1" t="str">
        <f>_xlfn.IFNA(VLOOKUP(Veg_Table[[#This Row],[EVM_LAST_EDITOR]],Roster_Table[#All],2,FALSE),"zAWRR Not in Roster")</f>
        <v>Ayala</v>
      </c>
      <c r="AD337" s="1" t="str">
        <f>IF(_xlfn.CONCAT(Veg_Table[[#This Row],[First_Name]]," ",Veg_Table[[#This Row],[Last_Name]])="zAWRR Not in Roster zAWRR Not in Roster","zAWRR Not in Roster",_xlfn.CONCAT(Veg_Table[[#This Row],[First_Name]]," ",Veg_Table[[#This Row],[Last_Name]]))</f>
        <v>Roberto Ayala</v>
      </c>
      <c r="AE337">
        <v>1723385</v>
      </c>
      <c r="AF337" t="s">
        <v>5813</v>
      </c>
      <c r="AG337" t="s">
        <v>97</v>
      </c>
      <c r="AH337" t="s">
        <v>3335</v>
      </c>
      <c r="AI337" t="s">
        <v>4592</v>
      </c>
      <c r="AJ337" t="s">
        <v>820</v>
      </c>
      <c r="AK337" t="s">
        <v>28</v>
      </c>
      <c r="AL337" t="s">
        <v>368</v>
      </c>
      <c r="AM337" t="s">
        <v>1565</v>
      </c>
      <c r="AN337" t="s">
        <v>25</v>
      </c>
      <c r="AO337" t="s">
        <v>25</v>
      </c>
      <c r="AP337">
        <v>7</v>
      </c>
      <c r="AQ337">
        <v>45</v>
      </c>
      <c r="AR337" t="s">
        <v>28</v>
      </c>
      <c r="AS337" t="s">
        <v>45</v>
      </c>
      <c r="AT337" t="s">
        <v>515</v>
      </c>
      <c r="AU337" t="s">
        <v>25</v>
      </c>
      <c r="AV337" t="s">
        <v>28</v>
      </c>
      <c r="AW337" t="s">
        <v>5814</v>
      </c>
      <c r="AX337" t="s">
        <v>987</v>
      </c>
      <c r="AY337" t="s">
        <v>1530</v>
      </c>
      <c r="AZ337">
        <v>5872407</v>
      </c>
      <c r="BA337" t="s">
        <v>45</v>
      </c>
      <c r="BB337" s="4">
        <v>43964.639765081018</v>
      </c>
      <c r="BC337" t="s">
        <v>28</v>
      </c>
      <c r="BD337" t="s">
        <v>29</v>
      </c>
      <c r="BF337" t="s">
        <v>28</v>
      </c>
      <c r="BG337" t="s">
        <v>28</v>
      </c>
      <c r="BH337" t="s">
        <v>28</v>
      </c>
      <c r="BI337" s="3"/>
      <c r="BJ337" t="s">
        <v>1338</v>
      </c>
      <c r="BK337" s="30" t="s">
        <v>531</v>
      </c>
      <c r="BL337" s="3">
        <v>43964.639903518517</v>
      </c>
      <c r="BM337" t="s">
        <v>31</v>
      </c>
      <c r="BN337" t="s">
        <v>32</v>
      </c>
      <c r="BO337" t="s">
        <v>3337</v>
      </c>
      <c r="BP337" t="s">
        <v>3338</v>
      </c>
      <c r="BQ337" t="s">
        <v>852</v>
      </c>
      <c r="BR337" t="s">
        <v>28</v>
      </c>
      <c r="BS337" t="s">
        <v>28</v>
      </c>
      <c r="BT337" t="s">
        <v>389</v>
      </c>
      <c r="BU337" s="3">
        <v>43886.660636574074</v>
      </c>
      <c r="BV337" t="s">
        <v>803</v>
      </c>
      <c r="BW337" s="3">
        <v>43964.648442708334</v>
      </c>
      <c r="BX337" t="s">
        <v>5815</v>
      </c>
      <c r="CG337"/>
      <c r="CH337"/>
      <c r="CI337"/>
      <c r="CY337"/>
      <c r="DA337"/>
      <c r="DE337"/>
      <c r="DF337"/>
    </row>
    <row r="338" spans="1:110" x14ac:dyDescent="0.25">
      <c r="A338" s="1">
        <f>IF(Veg_Table[[#This Row],[VP_STATUS]]="Hold",0,IF(OR(AND(Veg_Table[[#This Row],[PRESCRIP]]="NW_No Work",Veg_Table[[#This Row],[VP_STATUS]]&lt;&gt;"No Work Required Under EVM"),AND(Veg_Table[[#This Row],[VP_STATUS]]="No Work Required Under EVM",Veg_Table[[#This Row],[PRESCRIP]]&lt;&gt;"NW_No Work")),1,0))</f>
        <v>0</v>
      </c>
      <c r="B338" s="1">
        <f>IF(Veg_Table[[#This Row],[SPECIES]]="",1,0)</f>
        <v>0</v>
      </c>
      <c r="C338" s="1">
        <f>IF(Veg_Table[[#This Row],[DIAMETER]]="",1,0)</f>
        <v>0</v>
      </c>
      <c r="D338" s="1">
        <f>IF(Veg_Table[[#This Row],[HEIGHT]]="",1,0)</f>
        <v>0</v>
      </c>
      <c r="E33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38" s="1">
        <f>IF(AND(Veg_Table[[#This Row],[TAT_RESULT]]="ABATE",Veg_Table[[#This Row],[PRESCRIP]]="NW_No Work"),1,0)</f>
        <v>0</v>
      </c>
      <c r="G338" s="1">
        <f>IF(OR(Veg_Table[[#This Row],[Prescription R-Scale]]="NA",Veg_Table[[#This Row],[Diameter R-Scale]]="NA"),0,IF(Veg_Table[[#This Row],[Diameter R-Scale]]&lt;&gt;Veg_Table[[#This Row],[Prescription R-Scale]],1,0))</f>
        <v>0</v>
      </c>
      <c r="H338" s="1">
        <f>IF(OR(AND(Veg_Table[[#This Row],[PRESCRIP]]="BC_Br Rmv", Veg_Table[[#This Row],[WOOD_MAN]]&lt;&gt;"Not Needed"),AND(Veg_Table[[#This Row],[PRESCRIP]]="BCS_Br Rmv+Trt", Veg_Table[[#This Row],[WOOD_MAN]]&lt;&gt;"Not Needed")),1,0)</f>
        <v>0</v>
      </c>
      <c r="I338" s="1">
        <f ca="1">IF(AND(Veg_Table[[#This Row],[Prescription_Changed]]="Yes",Veg_Table[[#This Row],[TAT_RESULT]]=""),1,0)</f>
        <v>0</v>
      </c>
      <c r="J338" s="1">
        <f ca="1">SUM(Veg_Table[[#This Row],[Prescription and Status do not match]:[Prescription_Edited_And_TAT_Is_Blank]])</f>
        <v>1</v>
      </c>
      <c r="K338" s="1">
        <f ca="1">IF(Veg_Table[[#This Row],[Sum of Errors]]&gt;0,1,0)</f>
        <v>1</v>
      </c>
      <c r="L338" s="1">
        <f>1</f>
        <v>1</v>
      </c>
      <c r="M33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338" s="1">
        <f>IF(OR(MID(Veg_Table[[#This Row],[PRESCRIP]],2,1)="1",MID(Veg_Table[[#This Row],[PRESCRIP]],2,1)="2",MID(Veg_Table[[#This Row],[PRESCRIP]],2,1)="3",MID(Veg_Table[[#This Row],[PRESCRIP]],2,1)="4"),_xlfn.NUMBERVALUE(MID(Veg_Table[[#This Row],[PRESCRIP]],2,1)),"NA")</f>
        <v>1</v>
      </c>
      <c r="O338" s="1">
        <f>WEEKNUM(Veg_Table[[#This Row],[EVM_LAST_EDITED_Day]],2)</f>
        <v>20</v>
      </c>
      <c r="P338" s="25">
        <f>IFERROR(DATE(YEAR(Veg_Table[[#This Row],[EVM_LAST_EDITED2]]),MONTH(Veg_Table[[#This Row],[EVM_LAST_EDITED2]]),DAY(Veg_Table[[#This Row],[EVM_LAST_EDITED2]])),DATE(2019,1,1))</f>
        <v>43964</v>
      </c>
      <c r="Q338" s="3">
        <f>VALUE(SUBSTITUTE(Veg_Table[[#This Row],[EVM_LAST_EDITED]],",",""))</f>
        <v>43964.640384363403</v>
      </c>
      <c r="R338" s="1" t="str">
        <f>_xlfn.IFNA(IF(Veg_Table[[#This Row],[EVM_LAST_EDITOR]]="","zBlank EVM Last Editor",VLOOKUP(Veg_Table[[#This Row],[EVM_LAST_EDITOR]],Roster_Table[#All],4,FALSE)),"zAWRR Not in Roster")</f>
        <v>MOW</v>
      </c>
      <c r="S338" s="1" t="str">
        <f>_xlfn.IFNA(IF(Veg_Table[[#This Row],[EVM_LAST_EDITOR]]="","zBlank EVM Last Editor",VLOOKUP(Veg_Table[[#This Row],[EVM_LAST_EDITOR]],Roster_Table[#All],16,FALSE)),"zCompany_AWRR not in Roster")</f>
        <v>Not in Sierra Roster</v>
      </c>
      <c r="T338" s="2">
        <f>IFERROR(DATE(YEAR(Veg_Table[[#This Row],[Created2]]),MONTH(Veg_Table[[#This Row],[Created2]]),DAY(Veg_Table[[#This Row],[Created2]])),DATE(2019,1,1))</f>
        <v>43886</v>
      </c>
      <c r="U338" s="3">
        <f>VALUE(SUBSTITUTE(Veg_Table[[#This Row],[Created]],",",""))</f>
        <v>43886.6619907407</v>
      </c>
      <c r="V338" s="3" t="str">
        <f ca="1">IFERROR(_xlfn.IFNA(CELL("contents",INDIRECT(_xlfn.CONCAT("Veg_Table_Production_Data!",ADDRESS(MATCH(_xlfn.MAXIFS(#REF!,#REF!,"="&amp;Veg_Table[[#This Row],[AUTO_ID]],#REF!,"&lt;"&amp;Veg_Table[[#This Row],[EVM_LAST_EDITED_Day]]),#REF!,0),COLUMN(#REF!),4,1,)))),""),"")</f>
        <v/>
      </c>
      <c r="W338" s="3" t="str">
        <f ca="1">IF(Veg_Table[[#This Row],[Previous_Prescription]]="","No",IF(Veg_Table[[#This Row],[Previous_Prescription]]=Veg_Table[[#This Row],[PRESCRIP]],"No","Yes"))</f>
        <v>No</v>
      </c>
      <c r="X338" s="3" t="str">
        <f>IF(Veg_Table[[#This Row],[EVM_LAST_EDITED_Day]]=Veg_Table[[#This Row],[Created_Day]],"New","Old")</f>
        <v>Old</v>
      </c>
      <c r="Y338" s="1">
        <f>IFERROR(IF(FIND("delete",LOWER(Veg_Table[[#This Row],[PI_COMMENTS]]))&gt;=1,1,0),0)</f>
        <v>0</v>
      </c>
      <c r="Z338" s="1" t="str">
        <f>_xlfn.IFNA(IF(Veg_Table[[#This Row],[EVM_LAST_EDITOR]]="","Yes",VLOOKUP(Veg_Table[[#This Row],[EVM_LAST_EDITOR]],Roster_Table[#All],15,FALSE)),"Yes")</f>
        <v>No</v>
      </c>
      <c r="AA33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38" s="1" t="str">
        <f>_xlfn.IFNA(VLOOKUP(Veg_Table[[#This Row],[EVM_LAST_EDITOR]],Roster_Table[#All],3,FALSE),"zAWRR Not in Roster")</f>
        <v>Roberto</v>
      </c>
      <c r="AC338" s="1" t="str">
        <f>_xlfn.IFNA(VLOOKUP(Veg_Table[[#This Row],[EVM_LAST_EDITOR]],Roster_Table[#All],2,FALSE),"zAWRR Not in Roster")</f>
        <v>Ayala</v>
      </c>
      <c r="AD338" s="1" t="str">
        <f>IF(_xlfn.CONCAT(Veg_Table[[#This Row],[First_Name]]," ",Veg_Table[[#This Row],[Last_Name]])="zAWRR Not in Roster zAWRR Not in Roster","zAWRR Not in Roster",_xlfn.CONCAT(Veg_Table[[#This Row],[First_Name]]," ",Veg_Table[[#This Row],[Last_Name]]))</f>
        <v>Roberto Ayala</v>
      </c>
      <c r="AE338">
        <v>1723386</v>
      </c>
      <c r="AF338" t="s">
        <v>5810</v>
      </c>
      <c r="AG338" t="s">
        <v>97</v>
      </c>
      <c r="AH338" t="s">
        <v>3335</v>
      </c>
      <c r="AI338" t="s">
        <v>4592</v>
      </c>
      <c r="AJ338" t="s">
        <v>820</v>
      </c>
      <c r="AK338" t="s">
        <v>28</v>
      </c>
      <c r="AL338" t="s">
        <v>368</v>
      </c>
      <c r="AM338" t="s">
        <v>1565</v>
      </c>
      <c r="AN338" t="s">
        <v>25</v>
      </c>
      <c r="AO338" t="s">
        <v>25</v>
      </c>
      <c r="AP338">
        <v>10</v>
      </c>
      <c r="AQ338">
        <v>54</v>
      </c>
      <c r="AR338" t="s">
        <v>28</v>
      </c>
      <c r="AS338" t="s">
        <v>45</v>
      </c>
      <c r="AT338" t="s">
        <v>515</v>
      </c>
      <c r="AU338" t="s">
        <v>25</v>
      </c>
      <c r="AV338" t="s">
        <v>28</v>
      </c>
      <c r="AW338" t="s">
        <v>5811</v>
      </c>
      <c r="AX338" t="s">
        <v>987</v>
      </c>
      <c r="AY338" t="s">
        <v>1530</v>
      </c>
      <c r="AZ338">
        <v>5872407</v>
      </c>
      <c r="BA338" t="s">
        <v>45</v>
      </c>
      <c r="BB338" s="4">
        <v>43964.640279942127</v>
      </c>
      <c r="BC338" t="s">
        <v>28</v>
      </c>
      <c r="BD338" t="s">
        <v>29</v>
      </c>
      <c r="BF338" t="s">
        <v>28</v>
      </c>
      <c r="BG338" t="s">
        <v>28</v>
      </c>
      <c r="BH338" t="s">
        <v>28</v>
      </c>
      <c r="BI338" s="3"/>
      <c r="BJ338" t="s">
        <v>1338</v>
      </c>
      <c r="BK338" s="30" t="s">
        <v>531</v>
      </c>
      <c r="BL338" s="3">
        <v>43964.640384363425</v>
      </c>
      <c r="BM338" t="s">
        <v>31</v>
      </c>
      <c r="BN338" t="s">
        <v>32</v>
      </c>
      <c r="BO338" t="s">
        <v>3337</v>
      </c>
      <c r="BP338" t="s">
        <v>3338</v>
      </c>
      <c r="BQ338" t="s">
        <v>852</v>
      </c>
      <c r="BR338" t="s">
        <v>28</v>
      </c>
      <c r="BS338" t="s">
        <v>28</v>
      </c>
      <c r="BT338" t="s">
        <v>389</v>
      </c>
      <c r="BU338" s="3">
        <v>43886.661990740744</v>
      </c>
      <c r="BV338" t="s">
        <v>803</v>
      </c>
      <c r="BW338" s="3">
        <v>43964.648442708334</v>
      </c>
      <c r="BX338" t="s">
        <v>5812</v>
      </c>
      <c r="CG338"/>
      <c r="CH338"/>
      <c r="CI338"/>
      <c r="CY338"/>
      <c r="DA338"/>
      <c r="DE338"/>
      <c r="DF338"/>
    </row>
    <row r="339" spans="1:110" x14ac:dyDescent="0.25">
      <c r="A339" s="1">
        <f>IF(Veg_Table[[#This Row],[VP_STATUS]]="Hold",0,IF(OR(AND(Veg_Table[[#This Row],[PRESCRIP]]="NW_No Work",Veg_Table[[#This Row],[VP_STATUS]]&lt;&gt;"No Work Required Under EVM"),AND(Veg_Table[[#This Row],[VP_STATUS]]="No Work Required Under EVM",Veg_Table[[#This Row],[PRESCRIP]]&lt;&gt;"NW_No Work")),1,0))</f>
        <v>0</v>
      </c>
      <c r="B339" s="1">
        <f>IF(Veg_Table[[#This Row],[SPECIES]]="",1,0)</f>
        <v>0</v>
      </c>
      <c r="C339" s="1">
        <f>IF(Veg_Table[[#This Row],[DIAMETER]]="",1,0)</f>
        <v>0</v>
      </c>
      <c r="D339" s="1">
        <f>IF(Veg_Table[[#This Row],[HEIGHT]]="",1,0)</f>
        <v>0</v>
      </c>
      <c r="E33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39" s="1">
        <f>IF(AND(Veg_Table[[#This Row],[TAT_RESULT]]="ABATE",Veg_Table[[#This Row],[PRESCRIP]]="NW_No Work"),1,0)</f>
        <v>0</v>
      </c>
      <c r="G339" s="1">
        <f>IF(OR(Veg_Table[[#This Row],[Prescription R-Scale]]="NA",Veg_Table[[#This Row],[Diameter R-Scale]]="NA"),0,IF(Veg_Table[[#This Row],[Diameter R-Scale]]&lt;&gt;Veg_Table[[#This Row],[Prescription R-Scale]],1,0))</f>
        <v>0</v>
      </c>
      <c r="H339" s="1">
        <f>IF(OR(AND(Veg_Table[[#This Row],[PRESCRIP]]="BC_Br Rmv", Veg_Table[[#This Row],[WOOD_MAN]]&lt;&gt;"Not Needed"),AND(Veg_Table[[#This Row],[PRESCRIP]]="BCS_Br Rmv+Trt", Veg_Table[[#This Row],[WOOD_MAN]]&lt;&gt;"Not Needed")),1,0)</f>
        <v>0</v>
      </c>
      <c r="I339" s="1">
        <f ca="1">IF(AND(Veg_Table[[#This Row],[Prescription_Changed]]="Yes",Veg_Table[[#This Row],[TAT_RESULT]]=""),1,0)</f>
        <v>0</v>
      </c>
      <c r="J339" s="1">
        <f ca="1">SUM(Veg_Table[[#This Row],[Prescription and Status do not match]:[Prescription_Edited_And_TAT_Is_Blank]])</f>
        <v>1</v>
      </c>
      <c r="K339" s="1">
        <f ca="1">IF(Veg_Table[[#This Row],[Sum of Errors]]&gt;0,1,0)</f>
        <v>1</v>
      </c>
      <c r="L339" s="1">
        <f>1</f>
        <v>1</v>
      </c>
      <c r="M33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339" s="1">
        <f>IF(OR(MID(Veg_Table[[#This Row],[PRESCRIP]],2,1)="1",MID(Veg_Table[[#This Row],[PRESCRIP]],2,1)="2",MID(Veg_Table[[#This Row],[PRESCRIP]],2,1)="3",MID(Veg_Table[[#This Row],[PRESCRIP]],2,1)="4"),_xlfn.NUMBERVALUE(MID(Veg_Table[[#This Row],[PRESCRIP]],2,1)),"NA")</f>
        <v>2</v>
      </c>
      <c r="O339" s="1">
        <f>WEEKNUM(Veg_Table[[#This Row],[EVM_LAST_EDITED_Day]],2)</f>
        <v>20</v>
      </c>
      <c r="P339" s="25">
        <f>IFERROR(DATE(YEAR(Veg_Table[[#This Row],[EVM_LAST_EDITED2]]),MONTH(Veg_Table[[#This Row],[EVM_LAST_EDITED2]]),DAY(Veg_Table[[#This Row],[EVM_LAST_EDITED2]])),DATE(2019,1,1))</f>
        <v>43964</v>
      </c>
      <c r="Q339" s="3">
        <f>VALUE(SUBSTITUTE(Veg_Table[[#This Row],[EVM_LAST_EDITED]],",",""))</f>
        <v>43964.640842442102</v>
      </c>
      <c r="R339" s="1" t="str">
        <f>_xlfn.IFNA(IF(Veg_Table[[#This Row],[EVM_LAST_EDITOR]]="","zBlank EVM Last Editor",VLOOKUP(Veg_Table[[#This Row],[EVM_LAST_EDITOR]],Roster_Table[#All],4,FALSE)),"zAWRR Not in Roster")</f>
        <v>MOW</v>
      </c>
      <c r="S339" s="1" t="str">
        <f>_xlfn.IFNA(IF(Veg_Table[[#This Row],[EVM_LAST_EDITOR]]="","zBlank EVM Last Editor",VLOOKUP(Veg_Table[[#This Row],[EVM_LAST_EDITOR]],Roster_Table[#All],16,FALSE)),"zCompany_AWRR not in Roster")</f>
        <v>Not in Sierra Roster</v>
      </c>
      <c r="T339" s="2">
        <f>IFERROR(DATE(YEAR(Veg_Table[[#This Row],[Created2]]),MONTH(Veg_Table[[#This Row],[Created2]]),DAY(Veg_Table[[#This Row],[Created2]])),DATE(2019,1,1))</f>
        <v>43886</v>
      </c>
      <c r="U339" s="3">
        <f>VALUE(SUBSTITUTE(Veg_Table[[#This Row],[Created]],",",""))</f>
        <v>43886.665196759299</v>
      </c>
      <c r="V339" s="3" t="str">
        <f ca="1">IFERROR(_xlfn.IFNA(CELL("contents",INDIRECT(_xlfn.CONCAT("Veg_Table_Production_Data!",ADDRESS(MATCH(_xlfn.MAXIFS(#REF!,#REF!,"="&amp;Veg_Table[[#This Row],[AUTO_ID]],#REF!,"&lt;"&amp;Veg_Table[[#This Row],[EVM_LAST_EDITED_Day]]),#REF!,0),COLUMN(#REF!),4,1,)))),""),"")</f>
        <v/>
      </c>
      <c r="W339" s="3" t="str">
        <f ca="1">IF(Veg_Table[[#This Row],[Previous_Prescription]]="","No",IF(Veg_Table[[#This Row],[Previous_Prescription]]=Veg_Table[[#This Row],[PRESCRIP]],"No","Yes"))</f>
        <v>No</v>
      </c>
      <c r="X339" s="3" t="str">
        <f>IF(Veg_Table[[#This Row],[EVM_LAST_EDITED_Day]]=Veg_Table[[#This Row],[Created_Day]],"New","Old")</f>
        <v>Old</v>
      </c>
      <c r="Y339" s="1">
        <f>IFERROR(IF(FIND("delete",LOWER(Veg_Table[[#This Row],[PI_COMMENTS]]))&gt;=1,1,0),0)</f>
        <v>0</v>
      </c>
      <c r="Z339" s="1" t="str">
        <f>_xlfn.IFNA(IF(Veg_Table[[#This Row],[EVM_LAST_EDITOR]]="","Yes",VLOOKUP(Veg_Table[[#This Row],[EVM_LAST_EDITOR]],Roster_Table[#All],15,FALSE)),"Yes")</f>
        <v>No</v>
      </c>
      <c r="AA33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39" s="1" t="str">
        <f>_xlfn.IFNA(VLOOKUP(Veg_Table[[#This Row],[EVM_LAST_EDITOR]],Roster_Table[#All],3,FALSE),"zAWRR Not in Roster")</f>
        <v>Roberto</v>
      </c>
      <c r="AC339" s="1" t="str">
        <f>_xlfn.IFNA(VLOOKUP(Veg_Table[[#This Row],[EVM_LAST_EDITOR]],Roster_Table[#All],2,FALSE),"zAWRR Not in Roster")</f>
        <v>Ayala</v>
      </c>
      <c r="AD339" s="1" t="str">
        <f>IF(_xlfn.CONCAT(Veg_Table[[#This Row],[First_Name]]," ",Veg_Table[[#This Row],[Last_Name]])="zAWRR Not in Roster zAWRR Not in Roster","zAWRR Not in Roster",_xlfn.CONCAT(Veg_Table[[#This Row],[First_Name]]," ",Veg_Table[[#This Row],[Last_Name]]))</f>
        <v>Roberto Ayala</v>
      </c>
      <c r="AE339">
        <v>1723387</v>
      </c>
      <c r="AF339" t="s">
        <v>5807</v>
      </c>
      <c r="AG339" t="s">
        <v>97</v>
      </c>
      <c r="AH339" t="s">
        <v>3335</v>
      </c>
      <c r="AI339" t="s">
        <v>4592</v>
      </c>
      <c r="AJ339" t="s">
        <v>820</v>
      </c>
      <c r="AK339" t="s">
        <v>28</v>
      </c>
      <c r="AL339" t="s">
        <v>368</v>
      </c>
      <c r="AM339" t="s">
        <v>1565</v>
      </c>
      <c r="AN339" t="s">
        <v>25</v>
      </c>
      <c r="AO339" t="s">
        <v>25</v>
      </c>
      <c r="AP339">
        <v>14</v>
      </c>
      <c r="AQ339">
        <v>51</v>
      </c>
      <c r="AR339" t="s">
        <v>28</v>
      </c>
      <c r="AS339" t="s">
        <v>42</v>
      </c>
      <c r="AT339" t="s">
        <v>515</v>
      </c>
      <c r="AU339" t="s">
        <v>25</v>
      </c>
      <c r="AV339" t="s">
        <v>28</v>
      </c>
      <c r="AW339" t="s">
        <v>5808</v>
      </c>
      <c r="AX339" t="s">
        <v>987</v>
      </c>
      <c r="AY339" t="s">
        <v>1530</v>
      </c>
      <c r="AZ339">
        <v>5872407</v>
      </c>
      <c r="BA339" t="s">
        <v>42</v>
      </c>
      <c r="BB339" s="4">
        <v>43964.640719976851</v>
      </c>
      <c r="BC339" t="s">
        <v>28</v>
      </c>
      <c r="BD339" t="s">
        <v>29</v>
      </c>
      <c r="BF339" t="s">
        <v>28</v>
      </c>
      <c r="BG339" t="s">
        <v>28</v>
      </c>
      <c r="BH339" t="s">
        <v>28</v>
      </c>
      <c r="BI339" s="3"/>
      <c r="BJ339" t="s">
        <v>1338</v>
      </c>
      <c r="BK339" s="30" t="s">
        <v>531</v>
      </c>
      <c r="BL339" s="3">
        <v>43964.640842442132</v>
      </c>
      <c r="BM339" t="s">
        <v>31</v>
      </c>
      <c r="BN339" t="s">
        <v>32</v>
      </c>
      <c r="BO339" t="s">
        <v>3337</v>
      </c>
      <c r="BP339" t="s">
        <v>3338</v>
      </c>
      <c r="BQ339" t="s">
        <v>852</v>
      </c>
      <c r="BR339" t="s">
        <v>28</v>
      </c>
      <c r="BS339" t="s">
        <v>28</v>
      </c>
      <c r="BT339" t="s">
        <v>389</v>
      </c>
      <c r="BU339" s="3">
        <v>43886.665196759262</v>
      </c>
      <c r="BV339" t="s">
        <v>803</v>
      </c>
      <c r="BW339" s="3">
        <v>43964.648442708334</v>
      </c>
      <c r="BX339" t="s">
        <v>5809</v>
      </c>
      <c r="CG339"/>
      <c r="CH339"/>
      <c r="CI339"/>
      <c r="CY339"/>
      <c r="DA339"/>
      <c r="DE339"/>
      <c r="DF339"/>
    </row>
    <row r="340" spans="1:110" x14ac:dyDescent="0.25">
      <c r="A340" s="1">
        <f>IF(Veg_Table[[#This Row],[VP_STATUS]]="Hold",0,IF(OR(AND(Veg_Table[[#This Row],[PRESCRIP]]="NW_No Work",Veg_Table[[#This Row],[VP_STATUS]]&lt;&gt;"No Work Required Under EVM"),AND(Veg_Table[[#This Row],[VP_STATUS]]="No Work Required Under EVM",Veg_Table[[#This Row],[PRESCRIP]]&lt;&gt;"NW_No Work")),1,0))</f>
        <v>0</v>
      </c>
      <c r="B340" s="1">
        <f>IF(Veg_Table[[#This Row],[SPECIES]]="",1,0)</f>
        <v>0</v>
      </c>
      <c r="C340" s="1">
        <f>IF(Veg_Table[[#This Row],[DIAMETER]]="",1,0)</f>
        <v>0</v>
      </c>
      <c r="D340" s="1">
        <f>IF(Veg_Table[[#This Row],[HEIGHT]]="",1,0)</f>
        <v>0</v>
      </c>
      <c r="E34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40" s="1">
        <f>IF(AND(Veg_Table[[#This Row],[TAT_RESULT]]="ABATE",Veg_Table[[#This Row],[PRESCRIP]]="NW_No Work"),1,0)</f>
        <v>0</v>
      </c>
      <c r="G340" s="1">
        <f>IF(OR(Veg_Table[[#This Row],[Prescription R-Scale]]="NA",Veg_Table[[#This Row],[Diameter R-Scale]]="NA"),0,IF(Veg_Table[[#This Row],[Diameter R-Scale]]&lt;&gt;Veg_Table[[#This Row],[Prescription R-Scale]],1,0))</f>
        <v>0</v>
      </c>
      <c r="H340" s="1">
        <f>IF(OR(AND(Veg_Table[[#This Row],[PRESCRIP]]="BC_Br Rmv", Veg_Table[[#This Row],[WOOD_MAN]]&lt;&gt;"Not Needed"),AND(Veg_Table[[#This Row],[PRESCRIP]]="BCS_Br Rmv+Trt", Veg_Table[[#This Row],[WOOD_MAN]]&lt;&gt;"Not Needed")),1,0)</f>
        <v>0</v>
      </c>
      <c r="I340" s="1">
        <f ca="1">IF(AND(Veg_Table[[#This Row],[Prescription_Changed]]="Yes",Veg_Table[[#This Row],[TAT_RESULT]]=""),1,0)</f>
        <v>0</v>
      </c>
      <c r="J340" s="1">
        <f ca="1">SUM(Veg_Table[[#This Row],[Prescription and Status do not match]:[Prescription_Edited_And_TAT_Is_Blank]])</f>
        <v>1</v>
      </c>
      <c r="K340" s="1">
        <f ca="1">IF(Veg_Table[[#This Row],[Sum of Errors]]&gt;0,1,0)</f>
        <v>1</v>
      </c>
      <c r="L340" s="1">
        <f>1</f>
        <v>1</v>
      </c>
      <c r="M34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340" s="1">
        <f>IF(OR(MID(Veg_Table[[#This Row],[PRESCRIP]],2,1)="1",MID(Veg_Table[[#This Row],[PRESCRIP]],2,1)="2",MID(Veg_Table[[#This Row],[PRESCRIP]],2,1)="3",MID(Veg_Table[[#This Row],[PRESCRIP]],2,1)="4"),_xlfn.NUMBERVALUE(MID(Veg_Table[[#This Row],[PRESCRIP]],2,1)),"NA")</f>
        <v>1</v>
      </c>
      <c r="O340" s="1">
        <f>WEEKNUM(Veg_Table[[#This Row],[EVM_LAST_EDITED_Day]],2)</f>
        <v>20</v>
      </c>
      <c r="P340" s="25">
        <f>IFERROR(DATE(YEAR(Veg_Table[[#This Row],[EVM_LAST_EDITED2]]),MONTH(Veg_Table[[#This Row],[EVM_LAST_EDITED2]]),DAY(Veg_Table[[#This Row],[EVM_LAST_EDITED2]])),DATE(2019,1,1))</f>
        <v>43964</v>
      </c>
      <c r="Q340" s="3">
        <f>VALUE(SUBSTITUTE(Veg_Table[[#This Row],[EVM_LAST_EDITED]],",",""))</f>
        <v>43964.641348333302</v>
      </c>
      <c r="R340" s="1" t="str">
        <f>_xlfn.IFNA(IF(Veg_Table[[#This Row],[EVM_LAST_EDITOR]]="","zBlank EVM Last Editor",VLOOKUP(Veg_Table[[#This Row],[EVM_LAST_EDITOR]],Roster_Table[#All],4,FALSE)),"zAWRR Not in Roster")</f>
        <v>MOW</v>
      </c>
      <c r="S340" s="1" t="str">
        <f>_xlfn.IFNA(IF(Veg_Table[[#This Row],[EVM_LAST_EDITOR]]="","zBlank EVM Last Editor",VLOOKUP(Veg_Table[[#This Row],[EVM_LAST_EDITOR]],Roster_Table[#All],16,FALSE)),"zCompany_AWRR not in Roster")</f>
        <v>Not in Sierra Roster</v>
      </c>
      <c r="T340" s="2">
        <f>IFERROR(DATE(YEAR(Veg_Table[[#This Row],[Created2]]),MONTH(Veg_Table[[#This Row],[Created2]]),DAY(Veg_Table[[#This Row],[Created2]])),DATE(2019,1,1))</f>
        <v>43885</v>
      </c>
      <c r="U340" s="3">
        <f>VALUE(SUBSTITUTE(Veg_Table[[#This Row],[Created]],",",""))</f>
        <v>43885.665706018503</v>
      </c>
      <c r="V340" s="3" t="str">
        <f ca="1">IFERROR(_xlfn.IFNA(CELL("contents",INDIRECT(_xlfn.CONCAT("Veg_Table_Production_Data!",ADDRESS(MATCH(_xlfn.MAXIFS(#REF!,#REF!,"="&amp;Veg_Table[[#This Row],[AUTO_ID]],#REF!,"&lt;"&amp;Veg_Table[[#This Row],[EVM_LAST_EDITED_Day]]),#REF!,0),COLUMN(#REF!),4,1,)))),""),"")</f>
        <v/>
      </c>
      <c r="W340" s="3" t="str">
        <f ca="1">IF(Veg_Table[[#This Row],[Previous_Prescription]]="","No",IF(Veg_Table[[#This Row],[Previous_Prescription]]=Veg_Table[[#This Row],[PRESCRIP]],"No","Yes"))</f>
        <v>No</v>
      </c>
      <c r="X340" s="3" t="str">
        <f>IF(Veg_Table[[#This Row],[EVM_LAST_EDITED_Day]]=Veg_Table[[#This Row],[Created_Day]],"New","Old")</f>
        <v>Old</v>
      </c>
      <c r="Y340" s="1">
        <f>IFERROR(IF(FIND("delete",LOWER(Veg_Table[[#This Row],[PI_COMMENTS]]))&gt;=1,1,0),0)</f>
        <v>0</v>
      </c>
      <c r="Z340" s="1" t="str">
        <f>_xlfn.IFNA(IF(Veg_Table[[#This Row],[EVM_LAST_EDITOR]]="","Yes",VLOOKUP(Veg_Table[[#This Row],[EVM_LAST_EDITOR]],Roster_Table[#All],15,FALSE)),"Yes")</f>
        <v>No</v>
      </c>
      <c r="AA34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40" s="1" t="str">
        <f>_xlfn.IFNA(VLOOKUP(Veg_Table[[#This Row],[EVM_LAST_EDITOR]],Roster_Table[#All],3,FALSE),"zAWRR Not in Roster")</f>
        <v>Roberto</v>
      </c>
      <c r="AC340" s="1" t="str">
        <f>_xlfn.IFNA(VLOOKUP(Veg_Table[[#This Row],[EVM_LAST_EDITOR]],Roster_Table[#All],2,FALSE),"zAWRR Not in Roster")</f>
        <v>Ayala</v>
      </c>
      <c r="AD340" s="1" t="str">
        <f>IF(_xlfn.CONCAT(Veg_Table[[#This Row],[First_Name]]," ",Veg_Table[[#This Row],[Last_Name]])="zAWRR Not in Roster zAWRR Not in Roster","zAWRR Not in Roster",_xlfn.CONCAT(Veg_Table[[#This Row],[First_Name]]," ",Veg_Table[[#This Row],[Last_Name]]))</f>
        <v>Roberto Ayala</v>
      </c>
      <c r="AE340">
        <v>1723114</v>
      </c>
      <c r="AF340" t="s">
        <v>5800</v>
      </c>
      <c r="AG340" t="s">
        <v>97</v>
      </c>
      <c r="AH340" t="s">
        <v>5801</v>
      </c>
      <c r="AI340" t="s">
        <v>4592</v>
      </c>
      <c r="AJ340" t="s">
        <v>820</v>
      </c>
      <c r="AK340" t="s">
        <v>28</v>
      </c>
      <c r="AL340" t="s">
        <v>368</v>
      </c>
      <c r="AM340" t="s">
        <v>46</v>
      </c>
      <c r="AN340" t="s">
        <v>25</v>
      </c>
      <c r="AO340" t="s">
        <v>25</v>
      </c>
      <c r="AP340">
        <v>10</v>
      </c>
      <c r="AQ340">
        <v>50</v>
      </c>
      <c r="AR340" t="s">
        <v>28</v>
      </c>
      <c r="AS340" t="s">
        <v>45</v>
      </c>
      <c r="AT340" t="s">
        <v>522</v>
      </c>
      <c r="AU340" t="s">
        <v>25</v>
      </c>
      <c r="AV340" t="s">
        <v>28</v>
      </c>
      <c r="AW340" t="s">
        <v>5802</v>
      </c>
      <c r="AX340" t="s">
        <v>987</v>
      </c>
      <c r="AY340" t="s">
        <v>1530</v>
      </c>
      <c r="AZ340">
        <v>5872407</v>
      </c>
      <c r="BA340" t="s">
        <v>45</v>
      </c>
      <c r="BB340" s="4">
        <v>43964.641221504629</v>
      </c>
      <c r="BC340" t="s">
        <v>28</v>
      </c>
      <c r="BD340" t="s">
        <v>29</v>
      </c>
      <c r="BF340" t="s">
        <v>28</v>
      </c>
      <c r="BG340" t="s">
        <v>28</v>
      </c>
      <c r="BH340" t="s">
        <v>28</v>
      </c>
      <c r="BI340" s="3"/>
      <c r="BJ340" t="s">
        <v>5803</v>
      </c>
      <c r="BK340" s="30" t="s">
        <v>531</v>
      </c>
      <c r="BL340" s="3">
        <v>43964.641348333331</v>
      </c>
      <c r="BM340" t="s">
        <v>31</v>
      </c>
      <c r="BN340" t="s">
        <v>32</v>
      </c>
      <c r="BO340" t="s">
        <v>5804</v>
      </c>
      <c r="BP340" t="s">
        <v>5805</v>
      </c>
      <c r="BQ340" t="s">
        <v>852</v>
      </c>
      <c r="BR340" t="s">
        <v>28</v>
      </c>
      <c r="BS340" t="s">
        <v>28</v>
      </c>
      <c r="BT340" t="s">
        <v>389</v>
      </c>
      <c r="BU340" s="3">
        <v>43885.665706018517</v>
      </c>
      <c r="BV340" t="s">
        <v>803</v>
      </c>
      <c r="BW340" s="3">
        <v>43964.648442708334</v>
      </c>
      <c r="BX340" t="s">
        <v>5806</v>
      </c>
      <c r="CG340"/>
      <c r="CH340"/>
      <c r="CI340"/>
      <c r="CY340"/>
      <c r="DA340"/>
      <c r="DE340"/>
      <c r="DF340"/>
    </row>
    <row r="341" spans="1:110" x14ac:dyDescent="0.25">
      <c r="A341" s="1">
        <f>IF(Veg_Table[[#This Row],[VP_STATUS]]="Hold",0,IF(OR(AND(Veg_Table[[#This Row],[PRESCRIP]]="NW_No Work",Veg_Table[[#This Row],[VP_STATUS]]&lt;&gt;"No Work Required Under EVM"),AND(Veg_Table[[#This Row],[VP_STATUS]]="No Work Required Under EVM",Veg_Table[[#This Row],[PRESCRIP]]&lt;&gt;"NW_No Work")),1,0))</f>
        <v>0</v>
      </c>
      <c r="B341" s="1">
        <f>IF(Veg_Table[[#This Row],[SPECIES]]="",1,0)</f>
        <v>0</v>
      </c>
      <c r="C341" s="1">
        <f>IF(Veg_Table[[#This Row],[DIAMETER]]="",1,0)</f>
        <v>0</v>
      </c>
      <c r="D341" s="1">
        <f>IF(Veg_Table[[#This Row],[HEIGHT]]="",1,0)</f>
        <v>0</v>
      </c>
      <c r="E34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41" s="1">
        <f>IF(AND(Veg_Table[[#This Row],[TAT_RESULT]]="ABATE",Veg_Table[[#This Row],[PRESCRIP]]="NW_No Work"),1,0)</f>
        <v>0</v>
      </c>
      <c r="G341" s="1">
        <f>IF(OR(Veg_Table[[#This Row],[Prescription R-Scale]]="NA",Veg_Table[[#This Row],[Diameter R-Scale]]="NA"),0,IF(Veg_Table[[#This Row],[Diameter R-Scale]]&lt;&gt;Veg_Table[[#This Row],[Prescription R-Scale]],1,0))</f>
        <v>0</v>
      </c>
      <c r="H341" s="1">
        <f>IF(OR(AND(Veg_Table[[#This Row],[PRESCRIP]]="BC_Br Rmv", Veg_Table[[#This Row],[WOOD_MAN]]&lt;&gt;"Not Needed"),AND(Veg_Table[[#This Row],[PRESCRIP]]="BCS_Br Rmv+Trt", Veg_Table[[#This Row],[WOOD_MAN]]&lt;&gt;"Not Needed")),1,0)</f>
        <v>0</v>
      </c>
      <c r="I341" s="1">
        <f ca="1">IF(AND(Veg_Table[[#This Row],[Prescription_Changed]]="Yes",Veg_Table[[#This Row],[TAT_RESULT]]=""),1,0)</f>
        <v>0</v>
      </c>
      <c r="J341" s="1">
        <f ca="1">SUM(Veg_Table[[#This Row],[Prescription and Status do not match]:[Prescription_Edited_And_TAT_Is_Blank]])</f>
        <v>1</v>
      </c>
      <c r="K341" s="1">
        <f ca="1">IF(Veg_Table[[#This Row],[Sum of Errors]]&gt;0,1,0)</f>
        <v>1</v>
      </c>
      <c r="L341" s="1">
        <f>1</f>
        <v>1</v>
      </c>
      <c r="M34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341" s="1">
        <f>IF(OR(MID(Veg_Table[[#This Row],[PRESCRIP]],2,1)="1",MID(Veg_Table[[#This Row],[PRESCRIP]],2,1)="2",MID(Veg_Table[[#This Row],[PRESCRIP]],2,1)="3",MID(Veg_Table[[#This Row],[PRESCRIP]],2,1)="4"),_xlfn.NUMBERVALUE(MID(Veg_Table[[#This Row],[PRESCRIP]],2,1)),"NA")</f>
        <v>2</v>
      </c>
      <c r="O341" s="1">
        <f>WEEKNUM(Veg_Table[[#This Row],[EVM_LAST_EDITED_Day]],2)</f>
        <v>20</v>
      </c>
      <c r="P341" s="25">
        <f>IFERROR(DATE(YEAR(Veg_Table[[#This Row],[EVM_LAST_EDITED2]]),MONTH(Veg_Table[[#This Row],[EVM_LAST_EDITED2]]),DAY(Veg_Table[[#This Row],[EVM_LAST_EDITED2]])),DATE(2019,1,1))</f>
        <v>43964</v>
      </c>
      <c r="Q341" s="3">
        <f>VALUE(SUBSTITUTE(Veg_Table[[#This Row],[EVM_LAST_EDITED]],",",""))</f>
        <v>43964.643723888898</v>
      </c>
      <c r="R341" s="1" t="str">
        <f>_xlfn.IFNA(IF(Veg_Table[[#This Row],[EVM_LAST_EDITOR]]="","zBlank EVM Last Editor",VLOOKUP(Veg_Table[[#This Row],[EVM_LAST_EDITOR]],Roster_Table[#All],4,FALSE)),"zAWRR Not in Roster")</f>
        <v>zAWRR Not in Roster</v>
      </c>
      <c r="S341" s="1" t="str">
        <f>_xlfn.IFNA(IF(Veg_Table[[#This Row],[EVM_LAST_EDITOR]]="","zBlank EVM Last Editor",VLOOKUP(Veg_Table[[#This Row],[EVM_LAST_EDITOR]],Roster_Table[#All],16,FALSE)),"zCompany_AWRR not in Roster")</f>
        <v>zCompany_AWRR not in Roster</v>
      </c>
      <c r="T341" s="2">
        <f>IFERROR(DATE(YEAR(Veg_Table[[#This Row],[Created2]]),MONTH(Veg_Table[[#This Row],[Created2]]),DAY(Veg_Table[[#This Row],[Created2]])),DATE(2019,1,1))</f>
        <v>43888</v>
      </c>
      <c r="U341" s="3">
        <f>VALUE(SUBSTITUTE(Veg_Table[[#This Row],[Created]],",",""))</f>
        <v>43888.459930555597</v>
      </c>
      <c r="V341" s="3" t="str">
        <f ca="1">IFERROR(_xlfn.IFNA(CELL("contents",INDIRECT(_xlfn.CONCAT("Veg_Table_Production_Data!",ADDRESS(MATCH(_xlfn.MAXIFS(#REF!,#REF!,"="&amp;Veg_Table[[#This Row],[AUTO_ID]],#REF!,"&lt;"&amp;Veg_Table[[#This Row],[EVM_LAST_EDITED_Day]]),#REF!,0),COLUMN(#REF!),4,1,)))),""),"")</f>
        <v/>
      </c>
      <c r="W341" s="3" t="str">
        <f ca="1">IF(Veg_Table[[#This Row],[Previous_Prescription]]="","No",IF(Veg_Table[[#This Row],[Previous_Prescription]]=Veg_Table[[#This Row],[PRESCRIP]],"No","Yes"))</f>
        <v>No</v>
      </c>
      <c r="X341" s="3" t="str">
        <f>IF(Veg_Table[[#This Row],[EVM_LAST_EDITED_Day]]=Veg_Table[[#This Row],[Created_Day]],"New","Old")</f>
        <v>Old</v>
      </c>
      <c r="Y341" s="1">
        <f>IFERROR(IF(FIND("delete",LOWER(Veg_Table[[#This Row],[PI_COMMENTS]]))&gt;=1,1,0),0)</f>
        <v>0</v>
      </c>
      <c r="Z341" s="1" t="str">
        <f>_xlfn.IFNA(IF(Veg_Table[[#This Row],[EVM_LAST_EDITOR]]="","Yes",VLOOKUP(Veg_Table[[#This Row],[EVM_LAST_EDITOR]],Roster_Table[#All],15,FALSE)),"Yes")</f>
        <v>Yes</v>
      </c>
      <c r="AA34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41" s="1" t="str">
        <f>_xlfn.IFNA(VLOOKUP(Veg_Table[[#This Row],[EVM_LAST_EDITOR]],Roster_Table[#All],3,FALSE),"zAWRR Not in Roster")</f>
        <v>zAWRR Not in Roster</v>
      </c>
      <c r="AC341" s="1" t="str">
        <f>_xlfn.IFNA(VLOOKUP(Veg_Table[[#This Row],[EVM_LAST_EDITOR]],Roster_Table[#All],2,FALSE),"zAWRR Not in Roster")</f>
        <v>zAWRR Not in Roster</v>
      </c>
      <c r="AD341" s="1" t="str">
        <f>IF(_xlfn.CONCAT(Veg_Table[[#This Row],[First_Name]]," ",Veg_Table[[#This Row],[Last_Name]])="zAWRR Not in Roster zAWRR Not in Roster","zAWRR Not in Roster",_xlfn.CONCAT(Veg_Table[[#This Row],[First_Name]]," ",Veg_Table[[#This Row],[Last_Name]]))</f>
        <v>zAWRR Not in Roster</v>
      </c>
      <c r="AE341">
        <v>1782086</v>
      </c>
      <c r="AF341" t="s">
        <v>2591</v>
      </c>
      <c r="AG341" t="s">
        <v>30</v>
      </c>
      <c r="AH341" t="s">
        <v>662</v>
      </c>
      <c r="AI341" t="s">
        <v>2260</v>
      </c>
      <c r="AJ341" t="s">
        <v>820</v>
      </c>
      <c r="AK341" t="s">
        <v>28</v>
      </c>
      <c r="AL341" t="s">
        <v>37</v>
      </c>
      <c r="AM341" t="s">
        <v>38</v>
      </c>
      <c r="AN341" t="s">
        <v>25</v>
      </c>
      <c r="AO341" t="s">
        <v>25</v>
      </c>
      <c r="AP341">
        <v>20</v>
      </c>
      <c r="AQ341">
        <v>103</v>
      </c>
      <c r="AR341" t="s">
        <v>28</v>
      </c>
      <c r="AS341" t="s">
        <v>42</v>
      </c>
      <c r="AT341" t="s">
        <v>522</v>
      </c>
      <c r="AU341" t="s">
        <v>25</v>
      </c>
      <c r="AV341" t="s">
        <v>28</v>
      </c>
      <c r="AW341" t="s">
        <v>2592</v>
      </c>
      <c r="AX341" t="s">
        <v>534</v>
      </c>
      <c r="AY341" t="s">
        <v>28</v>
      </c>
      <c r="AZ341">
        <v>208</v>
      </c>
      <c r="BA341" t="s">
        <v>42</v>
      </c>
      <c r="BB341" s="4">
        <v>43955.68914263889</v>
      </c>
      <c r="BC341" t="s">
        <v>2910</v>
      </c>
      <c r="BD341" t="s">
        <v>29</v>
      </c>
      <c r="BF341" t="s">
        <v>28</v>
      </c>
      <c r="BG341" t="s">
        <v>534</v>
      </c>
      <c r="BH341" t="s">
        <v>28</v>
      </c>
      <c r="BI341" s="3">
        <v>43964.643663703704</v>
      </c>
      <c r="BJ341" t="s">
        <v>5010</v>
      </c>
      <c r="BK341" s="30" t="s">
        <v>5008</v>
      </c>
      <c r="BL341" s="3">
        <v>43964.64372388889</v>
      </c>
      <c r="BM341" t="s">
        <v>31</v>
      </c>
      <c r="BN341" t="s">
        <v>32</v>
      </c>
      <c r="BO341" t="s">
        <v>1862</v>
      </c>
      <c r="BP341" t="s">
        <v>841</v>
      </c>
      <c r="BQ341" t="s">
        <v>826</v>
      </c>
      <c r="BR341" t="s">
        <v>28</v>
      </c>
      <c r="BS341" t="s">
        <v>28</v>
      </c>
      <c r="BT341" t="s">
        <v>467</v>
      </c>
      <c r="BU341" s="3">
        <v>43888.459930555553</v>
      </c>
      <c r="BV341" t="s">
        <v>803</v>
      </c>
      <c r="BW341" s="3">
        <v>43964.648442708334</v>
      </c>
      <c r="BX341" t="s">
        <v>2593</v>
      </c>
      <c r="CG341"/>
      <c r="CH341"/>
      <c r="CI341"/>
      <c r="CY341"/>
      <c r="DA341"/>
      <c r="DE341"/>
      <c r="DF341"/>
    </row>
    <row r="342" spans="1:110" x14ac:dyDescent="0.25">
      <c r="A342" s="1">
        <f>IF(Veg_Table[[#This Row],[VP_STATUS]]="Hold",0,IF(OR(AND(Veg_Table[[#This Row],[PRESCRIP]]="NW_No Work",Veg_Table[[#This Row],[VP_STATUS]]&lt;&gt;"No Work Required Under EVM"),AND(Veg_Table[[#This Row],[VP_STATUS]]="No Work Required Under EVM",Veg_Table[[#This Row],[PRESCRIP]]&lt;&gt;"NW_No Work")),1,0))</f>
        <v>0</v>
      </c>
      <c r="B342" s="1">
        <f>IF(Veg_Table[[#This Row],[SPECIES]]="",1,0)</f>
        <v>0</v>
      </c>
      <c r="C342" s="1">
        <f>IF(Veg_Table[[#This Row],[DIAMETER]]="",1,0)</f>
        <v>0</v>
      </c>
      <c r="D342" s="1">
        <f>IF(Veg_Table[[#This Row],[HEIGHT]]="",1,0)</f>
        <v>0</v>
      </c>
      <c r="E34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42" s="1">
        <f>IF(AND(Veg_Table[[#This Row],[TAT_RESULT]]="ABATE",Veg_Table[[#This Row],[PRESCRIP]]="NW_No Work"),1,0)</f>
        <v>0</v>
      </c>
      <c r="G342" s="1">
        <f>IF(OR(Veg_Table[[#This Row],[Prescription R-Scale]]="NA",Veg_Table[[#This Row],[Diameter R-Scale]]="NA"),0,IF(Veg_Table[[#This Row],[Diameter R-Scale]]&lt;&gt;Veg_Table[[#This Row],[Prescription R-Scale]],1,0))</f>
        <v>1</v>
      </c>
      <c r="H342" s="1">
        <f>IF(OR(AND(Veg_Table[[#This Row],[PRESCRIP]]="BC_Br Rmv", Veg_Table[[#This Row],[WOOD_MAN]]&lt;&gt;"Not Needed"),AND(Veg_Table[[#This Row],[PRESCRIP]]="BCS_Br Rmv+Trt", Veg_Table[[#This Row],[WOOD_MAN]]&lt;&gt;"Not Needed")),1,0)</f>
        <v>0</v>
      </c>
      <c r="I342" s="1">
        <f ca="1">IF(AND(Veg_Table[[#This Row],[Prescription_Changed]]="Yes",Veg_Table[[#This Row],[TAT_RESULT]]=""),1,0)</f>
        <v>0</v>
      </c>
      <c r="J342" s="1">
        <f ca="1">SUM(Veg_Table[[#This Row],[Prescription and Status do not match]:[Prescription_Edited_And_TAT_Is_Blank]])</f>
        <v>2</v>
      </c>
      <c r="K342" s="1">
        <f ca="1">IF(Veg_Table[[#This Row],[Sum of Errors]]&gt;0,1,0)</f>
        <v>1</v>
      </c>
      <c r="L342" s="1">
        <f>1</f>
        <v>1</v>
      </c>
      <c r="M34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342" s="1">
        <f>IF(OR(MID(Veg_Table[[#This Row],[PRESCRIP]],2,1)="1",MID(Veg_Table[[#This Row],[PRESCRIP]],2,1)="2",MID(Veg_Table[[#This Row],[PRESCRIP]],2,1)="3",MID(Veg_Table[[#This Row],[PRESCRIP]],2,1)="4"),_xlfn.NUMBERVALUE(MID(Veg_Table[[#This Row],[PRESCRIP]],2,1)),"NA")</f>
        <v>2</v>
      </c>
      <c r="O342" s="1">
        <f>WEEKNUM(Veg_Table[[#This Row],[EVM_LAST_EDITED_Day]],2)</f>
        <v>20</v>
      </c>
      <c r="P342" s="25">
        <f>IFERROR(DATE(YEAR(Veg_Table[[#This Row],[EVM_LAST_EDITED2]]),MONTH(Veg_Table[[#This Row],[EVM_LAST_EDITED2]]),DAY(Veg_Table[[#This Row],[EVM_LAST_EDITED2]])),DATE(2019,1,1))</f>
        <v>43964</v>
      </c>
      <c r="Q342" s="3">
        <f>VALUE(SUBSTITUTE(Veg_Table[[#This Row],[EVM_LAST_EDITED]],",",""))</f>
        <v>43964.6439519329</v>
      </c>
      <c r="R342" s="1" t="str">
        <f>_xlfn.IFNA(IF(Veg_Table[[#This Row],[EVM_LAST_EDITOR]]="","zBlank EVM Last Editor",VLOOKUP(Veg_Table[[#This Row],[EVM_LAST_EDITOR]],Roster_Table[#All],4,FALSE)),"zAWRR Not in Roster")</f>
        <v>zAWRR Not in Roster</v>
      </c>
      <c r="S342" s="1" t="str">
        <f>_xlfn.IFNA(IF(Veg_Table[[#This Row],[EVM_LAST_EDITOR]]="","zBlank EVM Last Editor",VLOOKUP(Veg_Table[[#This Row],[EVM_LAST_EDITOR]],Roster_Table[#All],16,FALSE)),"zCompany_AWRR not in Roster")</f>
        <v>zCompany_AWRR not in Roster</v>
      </c>
      <c r="T342" s="2">
        <f>IFERROR(DATE(YEAR(Veg_Table[[#This Row],[Created2]]),MONTH(Veg_Table[[#This Row],[Created2]]),DAY(Veg_Table[[#This Row],[Created2]])),DATE(2019,1,1))</f>
        <v>43888</v>
      </c>
      <c r="U342" s="3">
        <f>VALUE(SUBSTITUTE(Veg_Table[[#This Row],[Created]],",",""))</f>
        <v>43888.462546296301</v>
      </c>
      <c r="V342" s="3" t="str">
        <f ca="1">IFERROR(_xlfn.IFNA(CELL("contents",INDIRECT(_xlfn.CONCAT("Veg_Table_Production_Data!",ADDRESS(MATCH(_xlfn.MAXIFS(#REF!,#REF!,"="&amp;Veg_Table[[#This Row],[AUTO_ID]],#REF!,"&lt;"&amp;Veg_Table[[#This Row],[EVM_LAST_EDITED_Day]]),#REF!,0),COLUMN(#REF!),4,1,)))),""),"")</f>
        <v/>
      </c>
      <c r="W342" s="3" t="str">
        <f ca="1">IF(Veg_Table[[#This Row],[Previous_Prescription]]="","No",IF(Veg_Table[[#This Row],[Previous_Prescription]]=Veg_Table[[#This Row],[PRESCRIP]],"No","Yes"))</f>
        <v>No</v>
      </c>
      <c r="X342" s="3" t="str">
        <f>IF(Veg_Table[[#This Row],[EVM_LAST_EDITED_Day]]=Veg_Table[[#This Row],[Created_Day]],"New","Old")</f>
        <v>Old</v>
      </c>
      <c r="Y342" s="1">
        <f>IFERROR(IF(FIND("delete",LOWER(Veg_Table[[#This Row],[PI_COMMENTS]]))&gt;=1,1,0),0)</f>
        <v>0</v>
      </c>
      <c r="Z342" s="1" t="str">
        <f>_xlfn.IFNA(IF(Veg_Table[[#This Row],[EVM_LAST_EDITOR]]="","Yes",VLOOKUP(Veg_Table[[#This Row],[EVM_LAST_EDITOR]],Roster_Table[#All],15,FALSE)),"Yes")</f>
        <v>Yes</v>
      </c>
      <c r="AA34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42" s="1" t="str">
        <f>_xlfn.IFNA(VLOOKUP(Veg_Table[[#This Row],[EVM_LAST_EDITOR]],Roster_Table[#All],3,FALSE),"zAWRR Not in Roster")</f>
        <v>zAWRR Not in Roster</v>
      </c>
      <c r="AC342" s="1" t="str">
        <f>_xlfn.IFNA(VLOOKUP(Veg_Table[[#This Row],[EVM_LAST_EDITOR]],Roster_Table[#All],2,FALSE),"zAWRR Not in Roster")</f>
        <v>zAWRR Not in Roster</v>
      </c>
      <c r="AD342" s="1" t="str">
        <f>IF(_xlfn.CONCAT(Veg_Table[[#This Row],[First_Name]]," ",Veg_Table[[#This Row],[Last_Name]])="zAWRR Not in Roster zAWRR Not in Roster","zAWRR Not in Roster",_xlfn.CONCAT(Veg_Table[[#This Row],[First_Name]]," ",Veg_Table[[#This Row],[Last_Name]]))</f>
        <v>zAWRR Not in Roster</v>
      </c>
      <c r="AE342">
        <v>1782087</v>
      </c>
      <c r="AF342" t="s">
        <v>2893</v>
      </c>
      <c r="AG342" t="s">
        <v>30</v>
      </c>
      <c r="AH342" t="s">
        <v>662</v>
      </c>
      <c r="AI342" t="s">
        <v>2260</v>
      </c>
      <c r="AJ342" t="s">
        <v>820</v>
      </c>
      <c r="AK342" t="s">
        <v>28</v>
      </c>
      <c r="AL342" t="s">
        <v>37</v>
      </c>
      <c r="AM342" t="s">
        <v>38</v>
      </c>
      <c r="AN342" t="s">
        <v>25</v>
      </c>
      <c r="AO342" t="s">
        <v>25</v>
      </c>
      <c r="AP342">
        <v>25</v>
      </c>
      <c r="AQ342">
        <v>103</v>
      </c>
      <c r="AR342" t="s">
        <v>28</v>
      </c>
      <c r="AS342" t="s">
        <v>42</v>
      </c>
      <c r="AT342" t="s">
        <v>515</v>
      </c>
      <c r="AU342" t="s">
        <v>25</v>
      </c>
      <c r="AV342" t="s">
        <v>28</v>
      </c>
      <c r="AW342" t="s">
        <v>2894</v>
      </c>
      <c r="AX342" t="s">
        <v>534</v>
      </c>
      <c r="AY342" t="s">
        <v>28</v>
      </c>
      <c r="AZ342">
        <v>208</v>
      </c>
      <c r="BA342" t="s">
        <v>42</v>
      </c>
      <c r="BB342" s="4">
        <v>43955.689544872686</v>
      </c>
      <c r="BC342" t="s">
        <v>2910</v>
      </c>
      <c r="BD342" t="s">
        <v>29</v>
      </c>
      <c r="BF342" t="s">
        <v>28</v>
      </c>
      <c r="BG342" t="s">
        <v>534</v>
      </c>
      <c r="BH342" t="s">
        <v>28</v>
      </c>
      <c r="BI342" s="3">
        <v>43964.643899467592</v>
      </c>
      <c r="BJ342" t="s">
        <v>5011</v>
      </c>
      <c r="BK342" s="30" t="s">
        <v>5008</v>
      </c>
      <c r="BL342" s="3">
        <v>43964.643951932871</v>
      </c>
      <c r="BM342" t="s">
        <v>31</v>
      </c>
      <c r="BN342" t="s">
        <v>32</v>
      </c>
      <c r="BO342" t="s">
        <v>1862</v>
      </c>
      <c r="BP342" t="s">
        <v>841</v>
      </c>
      <c r="BQ342" t="s">
        <v>826</v>
      </c>
      <c r="BR342" t="s">
        <v>28</v>
      </c>
      <c r="BS342" t="s">
        <v>28</v>
      </c>
      <c r="BT342" t="s">
        <v>467</v>
      </c>
      <c r="BU342" s="3">
        <v>43888.462546296294</v>
      </c>
      <c r="BV342" t="s">
        <v>803</v>
      </c>
      <c r="BW342" s="3">
        <v>43964.648454409726</v>
      </c>
      <c r="BX342" t="s">
        <v>2895</v>
      </c>
      <c r="CG342"/>
      <c r="CH342"/>
      <c r="CI342"/>
      <c r="CY342"/>
      <c r="DA342"/>
      <c r="DE342"/>
      <c r="DF342"/>
    </row>
    <row r="343" spans="1:110" x14ac:dyDescent="0.25">
      <c r="A343" s="1">
        <f>IF(Veg_Table[[#This Row],[VP_STATUS]]="Hold",0,IF(OR(AND(Veg_Table[[#This Row],[PRESCRIP]]="NW_No Work",Veg_Table[[#This Row],[VP_STATUS]]&lt;&gt;"No Work Required Under EVM"),AND(Veg_Table[[#This Row],[VP_STATUS]]="No Work Required Under EVM",Veg_Table[[#This Row],[PRESCRIP]]&lt;&gt;"NW_No Work")),1,0))</f>
        <v>0</v>
      </c>
      <c r="B343" s="1">
        <f>IF(Veg_Table[[#This Row],[SPECIES]]="",1,0)</f>
        <v>0</v>
      </c>
      <c r="C343" s="1">
        <f>IF(Veg_Table[[#This Row],[DIAMETER]]="",1,0)</f>
        <v>0</v>
      </c>
      <c r="D343" s="1">
        <f>IF(Veg_Table[[#This Row],[HEIGHT]]="",1,0)</f>
        <v>0</v>
      </c>
      <c r="E34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43" s="1">
        <f>IF(AND(Veg_Table[[#This Row],[TAT_RESULT]]="ABATE",Veg_Table[[#This Row],[PRESCRIP]]="NW_No Work"),1,0)</f>
        <v>0</v>
      </c>
      <c r="G343" s="1">
        <f>IF(OR(Veg_Table[[#This Row],[Prescription R-Scale]]="NA",Veg_Table[[#This Row],[Diameter R-Scale]]="NA"),0,IF(Veg_Table[[#This Row],[Diameter R-Scale]]&lt;&gt;Veg_Table[[#This Row],[Prescription R-Scale]],1,0))</f>
        <v>0</v>
      </c>
      <c r="H343" s="1">
        <f>IF(OR(AND(Veg_Table[[#This Row],[PRESCRIP]]="BC_Br Rmv", Veg_Table[[#This Row],[WOOD_MAN]]&lt;&gt;"Not Needed"),AND(Veg_Table[[#This Row],[PRESCRIP]]="BCS_Br Rmv+Trt", Veg_Table[[#This Row],[WOOD_MAN]]&lt;&gt;"Not Needed")),1,0)</f>
        <v>0</v>
      </c>
      <c r="I343" s="1">
        <f ca="1">IF(AND(Veg_Table[[#This Row],[Prescription_Changed]]="Yes",Veg_Table[[#This Row],[TAT_RESULT]]=""),1,0)</f>
        <v>0</v>
      </c>
      <c r="J343" s="1">
        <f ca="1">SUM(Veg_Table[[#This Row],[Prescription and Status do not match]:[Prescription_Edited_And_TAT_Is_Blank]])</f>
        <v>1</v>
      </c>
      <c r="K343" s="1">
        <f ca="1">IF(Veg_Table[[#This Row],[Sum of Errors]]&gt;0,1,0)</f>
        <v>1</v>
      </c>
      <c r="L343" s="1">
        <f>1</f>
        <v>1</v>
      </c>
      <c r="M34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343" s="1">
        <f>IF(OR(MID(Veg_Table[[#This Row],[PRESCRIP]],2,1)="1",MID(Veg_Table[[#This Row],[PRESCRIP]],2,1)="2",MID(Veg_Table[[#This Row],[PRESCRIP]],2,1)="3",MID(Veg_Table[[#This Row],[PRESCRIP]],2,1)="4"),_xlfn.NUMBERVALUE(MID(Veg_Table[[#This Row],[PRESCRIP]],2,1)),"NA")</f>
        <v>2</v>
      </c>
      <c r="O343" s="1">
        <f>WEEKNUM(Veg_Table[[#This Row],[EVM_LAST_EDITED_Day]],2)</f>
        <v>20</v>
      </c>
      <c r="P343" s="25">
        <f>IFERROR(DATE(YEAR(Veg_Table[[#This Row],[EVM_LAST_EDITED2]]),MONTH(Veg_Table[[#This Row],[EVM_LAST_EDITED2]]),DAY(Veg_Table[[#This Row],[EVM_LAST_EDITED2]])),DATE(2019,1,1))</f>
        <v>43964</v>
      </c>
      <c r="Q343" s="3">
        <f>VALUE(SUBSTITUTE(Veg_Table[[#This Row],[EVM_LAST_EDITED]],",",""))</f>
        <v>43964.644304432899</v>
      </c>
      <c r="R343" s="1" t="str">
        <f>_xlfn.IFNA(IF(Veg_Table[[#This Row],[EVM_LAST_EDITOR]]="","zBlank EVM Last Editor",VLOOKUP(Veg_Table[[#This Row],[EVM_LAST_EDITOR]],Roster_Table[#All],4,FALSE)),"zAWRR Not in Roster")</f>
        <v>zAWRR Not in Roster</v>
      </c>
      <c r="S343" s="1" t="str">
        <f>_xlfn.IFNA(IF(Veg_Table[[#This Row],[EVM_LAST_EDITOR]]="","zBlank EVM Last Editor",VLOOKUP(Veg_Table[[#This Row],[EVM_LAST_EDITOR]],Roster_Table[#All],16,FALSE)),"zCompany_AWRR not in Roster")</f>
        <v>zCompany_AWRR not in Roster</v>
      </c>
      <c r="T343" s="2">
        <f>IFERROR(DATE(YEAR(Veg_Table[[#This Row],[Created2]]),MONTH(Veg_Table[[#This Row],[Created2]]),DAY(Veg_Table[[#This Row],[Created2]])),DATE(2019,1,1))</f>
        <v>43888</v>
      </c>
      <c r="U343" s="3">
        <f>VALUE(SUBSTITUTE(Veg_Table[[#This Row],[Created]],",",""))</f>
        <v>43888.620324074102</v>
      </c>
      <c r="V343" s="3" t="str">
        <f ca="1">IFERROR(_xlfn.IFNA(CELL("contents",INDIRECT(_xlfn.CONCAT("Veg_Table_Production_Data!",ADDRESS(MATCH(_xlfn.MAXIFS(#REF!,#REF!,"="&amp;Veg_Table[[#This Row],[AUTO_ID]],#REF!,"&lt;"&amp;Veg_Table[[#This Row],[EVM_LAST_EDITED_Day]]),#REF!,0),COLUMN(#REF!),4,1,)))),""),"")</f>
        <v/>
      </c>
      <c r="W343" s="3" t="str">
        <f ca="1">IF(Veg_Table[[#This Row],[Previous_Prescription]]="","No",IF(Veg_Table[[#This Row],[Previous_Prescription]]=Veg_Table[[#This Row],[PRESCRIP]],"No","Yes"))</f>
        <v>No</v>
      </c>
      <c r="X343" s="3" t="str">
        <f>IF(Veg_Table[[#This Row],[EVM_LAST_EDITED_Day]]=Veg_Table[[#This Row],[Created_Day]],"New","Old")</f>
        <v>Old</v>
      </c>
      <c r="Y343" s="1">
        <f>IFERROR(IF(FIND("delete",LOWER(Veg_Table[[#This Row],[PI_COMMENTS]]))&gt;=1,1,0),0)</f>
        <v>0</v>
      </c>
      <c r="Z343" s="1" t="str">
        <f>_xlfn.IFNA(IF(Veg_Table[[#This Row],[EVM_LAST_EDITOR]]="","Yes",VLOOKUP(Veg_Table[[#This Row],[EVM_LAST_EDITOR]],Roster_Table[#All],15,FALSE)),"Yes")</f>
        <v>Yes</v>
      </c>
      <c r="AA34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43" s="1" t="str">
        <f>_xlfn.IFNA(VLOOKUP(Veg_Table[[#This Row],[EVM_LAST_EDITOR]],Roster_Table[#All],3,FALSE),"zAWRR Not in Roster")</f>
        <v>zAWRR Not in Roster</v>
      </c>
      <c r="AC343" s="1" t="str">
        <f>_xlfn.IFNA(VLOOKUP(Veg_Table[[#This Row],[EVM_LAST_EDITOR]],Roster_Table[#All],2,FALSE),"zAWRR Not in Roster")</f>
        <v>zAWRR Not in Roster</v>
      </c>
      <c r="AD343" s="1" t="str">
        <f>IF(_xlfn.CONCAT(Veg_Table[[#This Row],[First_Name]]," ",Veg_Table[[#This Row],[Last_Name]])="zAWRR Not in Roster zAWRR Not in Roster","zAWRR Not in Roster",_xlfn.CONCAT(Veg_Table[[#This Row],[First_Name]]," ",Veg_Table[[#This Row],[Last_Name]]))</f>
        <v>zAWRR Not in Roster</v>
      </c>
      <c r="AE343">
        <v>1782097</v>
      </c>
      <c r="AF343" t="s">
        <v>2594</v>
      </c>
      <c r="AG343" t="s">
        <v>30</v>
      </c>
      <c r="AH343" t="s">
        <v>662</v>
      </c>
      <c r="AI343" t="s">
        <v>2260</v>
      </c>
      <c r="AJ343" t="s">
        <v>820</v>
      </c>
      <c r="AL343" t="s">
        <v>37</v>
      </c>
      <c r="AM343" t="s">
        <v>38</v>
      </c>
      <c r="AN343" t="s">
        <v>25</v>
      </c>
      <c r="AO343" t="s">
        <v>25</v>
      </c>
      <c r="AP343">
        <v>21</v>
      </c>
      <c r="AQ343">
        <v>117</v>
      </c>
      <c r="AS343" t="s">
        <v>42</v>
      </c>
      <c r="AT343" t="s">
        <v>522</v>
      </c>
      <c r="AU343" t="s">
        <v>25</v>
      </c>
      <c r="AW343" t="s">
        <v>2595</v>
      </c>
      <c r="AX343" t="s">
        <v>534</v>
      </c>
      <c r="AZ343">
        <v>208</v>
      </c>
      <c r="BA343" t="s">
        <v>42</v>
      </c>
      <c r="BB343" s="4">
        <v>43956.715399675923</v>
      </c>
      <c r="BC343" t="s">
        <v>2910</v>
      </c>
      <c r="BD343" t="s">
        <v>29</v>
      </c>
      <c r="BG343" t="s">
        <v>534</v>
      </c>
      <c r="BI343" s="3">
        <v>43964.644247268516</v>
      </c>
      <c r="BJ343" t="s">
        <v>5010</v>
      </c>
      <c r="BK343" s="30" t="s">
        <v>5008</v>
      </c>
      <c r="BL343" s="3">
        <v>43964.64430443287</v>
      </c>
      <c r="BM343" t="s">
        <v>31</v>
      </c>
      <c r="BN343" t="s">
        <v>32</v>
      </c>
      <c r="BO343" t="s">
        <v>1862</v>
      </c>
      <c r="BP343" t="s">
        <v>841</v>
      </c>
      <c r="BQ343" t="s">
        <v>826</v>
      </c>
      <c r="BR343" t="s">
        <v>28</v>
      </c>
      <c r="BS343" t="s">
        <v>28</v>
      </c>
      <c r="BT343" t="s">
        <v>467</v>
      </c>
      <c r="BU343" s="3">
        <v>43888.620324074072</v>
      </c>
      <c r="BV343" t="s">
        <v>803</v>
      </c>
      <c r="BW343" s="3">
        <v>43964.648454409726</v>
      </c>
      <c r="BX343" t="s">
        <v>2596</v>
      </c>
      <c r="CG343"/>
      <c r="CH343"/>
      <c r="CI343"/>
      <c r="CY343"/>
      <c r="DA343"/>
      <c r="DE343"/>
      <c r="DF343"/>
    </row>
    <row r="344" spans="1:110" x14ac:dyDescent="0.25">
      <c r="A344" s="1">
        <f>IF(Veg_Table[[#This Row],[VP_STATUS]]="Hold",0,IF(OR(AND(Veg_Table[[#This Row],[PRESCRIP]]="NW_No Work",Veg_Table[[#This Row],[VP_STATUS]]&lt;&gt;"No Work Required Under EVM"),AND(Veg_Table[[#This Row],[VP_STATUS]]="No Work Required Under EVM",Veg_Table[[#This Row],[PRESCRIP]]&lt;&gt;"NW_No Work")),1,0))</f>
        <v>0</v>
      </c>
      <c r="B344" s="1">
        <f>IF(Veg_Table[[#This Row],[SPECIES]]="",1,0)</f>
        <v>0</v>
      </c>
      <c r="C344" s="1">
        <f>IF(Veg_Table[[#This Row],[DIAMETER]]="",1,0)</f>
        <v>0</v>
      </c>
      <c r="D344" s="1">
        <f>IF(Veg_Table[[#This Row],[HEIGHT]]="",1,0)</f>
        <v>0</v>
      </c>
      <c r="E34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44" s="1">
        <f>IF(AND(Veg_Table[[#This Row],[TAT_RESULT]]="ABATE",Veg_Table[[#This Row],[PRESCRIP]]="NW_No Work"),1,0)</f>
        <v>0</v>
      </c>
      <c r="G344" s="1">
        <f>IF(OR(Veg_Table[[#This Row],[Prescription R-Scale]]="NA",Veg_Table[[#This Row],[Diameter R-Scale]]="NA"),0,IF(Veg_Table[[#This Row],[Diameter R-Scale]]&lt;&gt;Veg_Table[[#This Row],[Prescription R-Scale]],1,0))</f>
        <v>0</v>
      </c>
      <c r="H344" s="1">
        <f>IF(OR(AND(Veg_Table[[#This Row],[PRESCRIP]]="BC_Br Rmv", Veg_Table[[#This Row],[WOOD_MAN]]&lt;&gt;"Not Needed"),AND(Veg_Table[[#This Row],[PRESCRIP]]="BCS_Br Rmv+Trt", Veg_Table[[#This Row],[WOOD_MAN]]&lt;&gt;"Not Needed")),1,0)</f>
        <v>0</v>
      </c>
      <c r="I344" s="1">
        <f ca="1">IF(AND(Veg_Table[[#This Row],[Prescription_Changed]]="Yes",Veg_Table[[#This Row],[TAT_RESULT]]=""),1,0)</f>
        <v>0</v>
      </c>
      <c r="J344" s="1">
        <f ca="1">SUM(Veg_Table[[#This Row],[Prescription and Status do not match]:[Prescription_Edited_And_TAT_Is_Blank]])</f>
        <v>1</v>
      </c>
      <c r="K344" s="1">
        <f ca="1">IF(Veg_Table[[#This Row],[Sum of Errors]]&gt;0,1,0)</f>
        <v>1</v>
      </c>
      <c r="L344" s="1">
        <f>1</f>
        <v>1</v>
      </c>
      <c r="M34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344" s="1">
        <f>IF(OR(MID(Veg_Table[[#This Row],[PRESCRIP]],2,1)="1",MID(Veg_Table[[#This Row],[PRESCRIP]],2,1)="2",MID(Veg_Table[[#This Row],[PRESCRIP]],2,1)="3",MID(Veg_Table[[#This Row],[PRESCRIP]],2,1)="4"),_xlfn.NUMBERVALUE(MID(Veg_Table[[#This Row],[PRESCRIP]],2,1)),"NA")</f>
        <v>2</v>
      </c>
      <c r="O344" s="1">
        <f>WEEKNUM(Veg_Table[[#This Row],[EVM_LAST_EDITED_Day]],2)</f>
        <v>20</v>
      </c>
      <c r="P344" s="25">
        <f>IFERROR(DATE(YEAR(Veg_Table[[#This Row],[EVM_LAST_EDITED2]]),MONTH(Veg_Table[[#This Row],[EVM_LAST_EDITED2]]),DAY(Veg_Table[[#This Row],[EVM_LAST_EDITED2]])),DATE(2019,1,1))</f>
        <v>43964</v>
      </c>
      <c r="Q344" s="3">
        <f>VALUE(SUBSTITUTE(Veg_Table[[#This Row],[EVM_LAST_EDITED]],",",""))</f>
        <v>43964.644596967599</v>
      </c>
      <c r="R344" s="1" t="str">
        <f>_xlfn.IFNA(IF(Veg_Table[[#This Row],[EVM_LAST_EDITOR]]="","zBlank EVM Last Editor",VLOOKUP(Veg_Table[[#This Row],[EVM_LAST_EDITOR]],Roster_Table[#All],4,FALSE)),"zAWRR Not in Roster")</f>
        <v>zAWRR Not in Roster</v>
      </c>
      <c r="S344" s="1" t="str">
        <f>_xlfn.IFNA(IF(Veg_Table[[#This Row],[EVM_LAST_EDITOR]]="","zBlank EVM Last Editor",VLOOKUP(Veg_Table[[#This Row],[EVM_LAST_EDITOR]],Roster_Table[#All],16,FALSE)),"zCompany_AWRR not in Roster")</f>
        <v>zCompany_AWRR not in Roster</v>
      </c>
      <c r="T344" s="2">
        <f>IFERROR(DATE(YEAR(Veg_Table[[#This Row],[Created2]]),MONTH(Veg_Table[[#This Row],[Created2]]),DAY(Veg_Table[[#This Row],[Created2]])),DATE(2019,1,1))</f>
        <v>43888</v>
      </c>
      <c r="U344" s="3">
        <f>VALUE(SUBSTITUTE(Veg_Table[[#This Row],[Created]],",",""))</f>
        <v>43888.625601851898</v>
      </c>
      <c r="V344" s="3" t="str">
        <f ca="1">IFERROR(_xlfn.IFNA(CELL("contents",INDIRECT(_xlfn.CONCAT("Veg_Table_Production_Data!",ADDRESS(MATCH(_xlfn.MAXIFS(#REF!,#REF!,"="&amp;Veg_Table[[#This Row],[AUTO_ID]],#REF!,"&lt;"&amp;Veg_Table[[#This Row],[EVM_LAST_EDITED_Day]]),#REF!,0),COLUMN(#REF!),4,1,)))),""),"")</f>
        <v/>
      </c>
      <c r="W344" s="3" t="str">
        <f ca="1">IF(Veg_Table[[#This Row],[Previous_Prescription]]="","No",IF(Veg_Table[[#This Row],[Previous_Prescription]]=Veg_Table[[#This Row],[PRESCRIP]],"No","Yes"))</f>
        <v>No</v>
      </c>
      <c r="X344" s="3" t="str">
        <f>IF(Veg_Table[[#This Row],[EVM_LAST_EDITED_Day]]=Veg_Table[[#This Row],[Created_Day]],"New","Old")</f>
        <v>Old</v>
      </c>
      <c r="Y344" s="1">
        <f>IFERROR(IF(FIND("delete",LOWER(Veg_Table[[#This Row],[PI_COMMENTS]]))&gt;=1,1,0),0)</f>
        <v>0</v>
      </c>
      <c r="Z344" s="1" t="str">
        <f>_xlfn.IFNA(IF(Veg_Table[[#This Row],[EVM_LAST_EDITOR]]="","Yes",VLOOKUP(Veg_Table[[#This Row],[EVM_LAST_EDITOR]],Roster_Table[#All],15,FALSE)),"Yes")</f>
        <v>Yes</v>
      </c>
      <c r="AA34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44" s="1" t="str">
        <f>_xlfn.IFNA(VLOOKUP(Veg_Table[[#This Row],[EVM_LAST_EDITOR]],Roster_Table[#All],3,FALSE),"zAWRR Not in Roster")</f>
        <v>zAWRR Not in Roster</v>
      </c>
      <c r="AC344" s="1" t="str">
        <f>_xlfn.IFNA(VLOOKUP(Veg_Table[[#This Row],[EVM_LAST_EDITOR]],Roster_Table[#All],2,FALSE),"zAWRR Not in Roster")</f>
        <v>zAWRR Not in Roster</v>
      </c>
      <c r="AD344" s="1" t="str">
        <f>IF(_xlfn.CONCAT(Veg_Table[[#This Row],[First_Name]]," ",Veg_Table[[#This Row],[Last_Name]])="zAWRR Not in Roster zAWRR Not in Roster","zAWRR Not in Roster",_xlfn.CONCAT(Veg_Table[[#This Row],[First_Name]]," ",Veg_Table[[#This Row],[Last_Name]]))</f>
        <v>zAWRR Not in Roster</v>
      </c>
      <c r="AE344">
        <v>1782098</v>
      </c>
      <c r="AF344" t="s">
        <v>2597</v>
      </c>
      <c r="AG344" t="s">
        <v>30</v>
      </c>
      <c r="AH344" t="s">
        <v>662</v>
      </c>
      <c r="AI344" t="s">
        <v>2260</v>
      </c>
      <c r="AJ344" t="s">
        <v>820</v>
      </c>
      <c r="AL344" t="s">
        <v>37</v>
      </c>
      <c r="AM344" t="s">
        <v>40</v>
      </c>
      <c r="AN344" t="s">
        <v>25</v>
      </c>
      <c r="AO344" t="s">
        <v>25</v>
      </c>
      <c r="AP344">
        <v>13</v>
      </c>
      <c r="AQ344">
        <v>64</v>
      </c>
      <c r="AS344" t="s">
        <v>41</v>
      </c>
      <c r="AT344" t="s">
        <v>522</v>
      </c>
      <c r="AU344" t="s">
        <v>25</v>
      </c>
      <c r="AW344" t="s">
        <v>2598</v>
      </c>
      <c r="AX344" t="s">
        <v>534</v>
      </c>
      <c r="AZ344">
        <v>208</v>
      </c>
      <c r="BA344" t="s">
        <v>41</v>
      </c>
      <c r="BB344" s="4">
        <v>43951.680804976852</v>
      </c>
      <c r="BC344" t="s">
        <v>2910</v>
      </c>
      <c r="BD344" t="s">
        <v>29</v>
      </c>
      <c r="BG344" t="s">
        <v>534</v>
      </c>
      <c r="BI344" s="3">
        <v>43964.644517349538</v>
      </c>
      <c r="BJ344" t="s">
        <v>3735</v>
      </c>
      <c r="BK344" s="30" t="s">
        <v>5008</v>
      </c>
      <c r="BL344" s="3">
        <v>43964.644596967591</v>
      </c>
      <c r="BM344" t="s">
        <v>31</v>
      </c>
      <c r="BN344" t="s">
        <v>32</v>
      </c>
      <c r="BO344" t="s">
        <v>1862</v>
      </c>
      <c r="BP344" t="s">
        <v>841</v>
      </c>
      <c r="BQ344" t="s">
        <v>826</v>
      </c>
      <c r="BR344" t="s">
        <v>28</v>
      </c>
      <c r="BS344" t="s">
        <v>28</v>
      </c>
      <c r="BT344" t="s">
        <v>467</v>
      </c>
      <c r="BU344" s="3">
        <v>43888.625601851854</v>
      </c>
      <c r="BV344" t="s">
        <v>803</v>
      </c>
      <c r="BW344" s="3">
        <v>43964.648454409726</v>
      </c>
      <c r="BX344" t="s">
        <v>2599</v>
      </c>
      <c r="CG344"/>
      <c r="CH344"/>
      <c r="CI344"/>
      <c r="CY344"/>
      <c r="DA344"/>
      <c r="DE344"/>
      <c r="DF344"/>
    </row>
    <row r="345" spans="1:110" x14ac:dyDescent="0.25">
      <c r="A345" s="1">
        <f>IF(Veg_Table[[#This Row],[VP_STATUS]]="Hold",0,IF(OR(AND(Veg_Table[[#This Row],[PRESCRIP]]="NW_No Work",Veg_Table[[#This Row],[VP_STATUS]]&lt;&gt;"No Work Required Under EVM"),AND(Veg_Table[[#This Row],[VP_STATUS]]="No Work Required Under EVM",Veg_Table[[#This Row],[PRESCRIP]]&lt;&gt;"NW_No Work")),1,0))</f>
        <v>0</v>
      </c>
      <c r="B345" s="1">
        <f>IF(Veg_Table[[#This Row],[SPECIES]]="",1,0)</f>
        <v>0</v>
      </c>
      <c r="C345" s="1">
        <f>IF(Veg_Table[[#This Row],[DIAMETER]]="",1,0)</f>
        <v>0</v>
      </c>
      <c r="D345" s="1">
        <f>IF(Veg_Table[[#This Row],[HEIGHT]]="",1,0)</f>
        <v>0</v>
      </c>
      <c r="E34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45" s="1">
        <f>IF(AND(Veg_Table[[#This Row],[TAT_RESULT]]="ABATE",Veg_Table[[#This Row],[PRESCRIP]]="NW_No Work"),1,0)</f>
        <v>0</v>
      </c>
      <c r="G345" s="1">
        <f>IF(OR(Veg_Table[[#This Row],[Prescription R-Scale]]="NA",Veg_Table[[#This Row],[Diameter R-Scale]]="NA"),0,IF(Veg_Table[[#This Row],[Diameter R-Scale]]&lt;&gt;Veg_Table[[#This Row],[Prescription R-Scale]],1,0))</f>
        <v>0</v>
      </c>
      <c r="H345" s="1">
        <f>IF(OR(AND(Veg_Table[[#This Row],[PRESCRIP]]="BC_Br Rmv", Veg_Table[[#This Row],[WOOD_MAN]]&lt;&gt;"Not Needed"),AND(Veg_Table[[#This Row],[PRESCRIP]]="BCS_Br Rmv+Trt", Veg_Table[[#This Row],[WOOD_MAN]]&lt;&gt;"Not Needed")),1,0)</f>
        <v>0</v>
      </c>
      <c r="I345" s="1">
        <f ca="1">IF(AND(Veg_Table[[#This Row],[Prescription_Changed]]="Yes",Veg_Table[[#This Row],[TAT_RESULT]]=""),1,0)</f>
        <v>0</v>
      </c>
      <c r="J345" s="1">
        <f ca="1">SUM(Veg_Table[[#This Row],[Prescription and Status do not match]:[Prescription_Edited_And_TAT_Is_Blank]])</f>
        <v>1</v>
      </c>
      <c r="K345" s="1">
        <f ca="1">IF(Veg_Table[[#This Row],[Sum of Errors]]&gt;0,1,0)</f>
        <v>1</v>
      </c>
      <c r="L345" s="1">
        <f>1</f>
        <v>1</v>
      </c>
      <c r="M34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345" s="1">
        <f>IF(OR(MID(Veg_Table[[#This Row],[PRESCRIP]],2,1)="1",MID(Veg_Table[[#This Row],[PRESCRIP]],2,1)="2",MID(Veg_Table[[#This Row],[PRESCRIP]],2,1)="3",MID(Veg_Table[[#This Row],[PRESCRIP]],2,1)="4"),_xlfn.NUMBERVALUE(MID(Veg_Table[[#This Row],[PRESCRIP]],2,1)),"NA")</f>
        <v>4</v>
      </c>
      <c r="O345" s="1">
        <f>WEEKNUM(Veg_Table[[#This Row],[EVM_LAST_EDITED_Day]],2)</f>
        <v>20</v>
      </c>
      <c r="P345" s="25">
        <f>IFERROR(DATE(YEAR(Veg_Table[[#This Row],[EVM_LAST_EDITED2]]),MONTH(Veg_Table[[#This Row],[EVM_LAST_EDITED2]]),DAY(Veg_Table[[#This Row],[EVM_LAST_EDITED2]])),DATE(2019,1,1))</f>
        <v>43964</v>
      </c>
      <c r="Q345" s="3">
        <f>VALUE(SUBSTITUTE(Veg_Table[[#This Row],[EVM_LAST_EDITED]],",",""))</f>
        <v>43964.645765000001</v>
      </c>
      <c r="R345" s="1" t="str">
        <f>_xlfn.IFNA(IF(Veg_Table[[#This Row],[EVM_LAST_EDITOR]]="","zBlank EVM Last Editor",VLOOKUP(Veg_Table[[#This Row],[EVM_LAST_EDITOR]],Roster_Table[#All],4,FALSE)),"zAWRR Not in Roster")</f>
        <v>zAWRR Not in Roster</v>
      </c>
      <c r="S345" s="1" t="str">
        <f>_xlfn.IFNA(IF(Veg_Table[[#This Row],[EVM_LAST_EDITOR]]="","zBlank EVM Last Editor",VLOOKUP(Veg_Table[[#This Row],[EVM_LAST_EDITOR]],Roster_Table[#All],16,FALSE)),"zCompany_AWRR not in Roster")</f>
        <v>zCompany_AWRR not in Roster</v>
      </c>
      <c r="T345" s="2">
        <f>IFERROR(DATE(YEAR(Veg_Table[[#This Row],[Created2]]),MONTH(Veg_Table[[#This Row],[Created2]]),DAY(Veg_Table[[#This Row],[Created2]])),DATE(2019,1,1))</f>
        <v>43889</v>
      </c>
      <c r="U345" s="3">
        <f>VALUE(SUBSTITUTE(Veg_Table[[#This Row],[Created]],",",""))</f>
        <v>43889.571631944404</v>
      </c>
      <c r="V345" s="3" t="str">
        <f ca="1">IFERROR(_xlfn.IFNA(CELL("contents",INDIRECT(_xlfn.CONCAT("Veg_Table_Production_Data!",ADDRESS(MATCH(_xlfn.MAXIFS(#REF!,#REF!,"="&amp;Veg_Table[[#This Row],[AUTO_ID]],#REF!,"&lt;"&amp;Veg_Table[[#This Row],[EVM_LAST_EDITED_Day]]),#REF!,0),COLUMN(#REF!),4,1,)))),""),"")</f>
        <v/>
      </c>
      <c r="W345" s="3" t="str">
        <f ca="1">IF(Veg_Table[[#This Row],[Previous_Prescription]]="","No",IF(Veg_Table[[#This Row],[Previous_Prescription]]=Veg_Table[[#This Row],[PRESCRIP]],"No","Yes"))</f>
        <v>No</v>
      </c>
      <c r="X345" s="3" t="str">
        <f>IF(Veg_Table[[#This Row],[EVM_LAST_EDITED_Day]]=Veg_Table[[#This Row],[Created_Day]],"New","Old")</f>
        <v>Old</v>
      </c>
      <c r="Y345" s="1">
        <f>IFERROR(IF(FIND("delete",LOWER(Veg_Table[[#This Row],[PI_COMMENTS]]))&gt;=1,1,0),0)</f>
        <v>0</v>
      </c>
      <c r="Z345" s="1" t="str">
        <f>_xlfn.IFNA(IF(Veg_Table[[#This Row],[EVM_LAST_EDITOR]]="","Yes",VLOOKUP(Veg_Table[[#This Row],[EVM_LAST_EDITOR]],Roster_Table[#All],15,FALSE)),"Yes")</f>
        <v>Yes</v>
      </c>
      <c r="AA34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45" s="1" t="str">
        <f>_xlfn.IFNA(VLOOKUP(Veg_Table[[#This Row],[EVM_LAST_EDITOR]],Roster_Table[#All],3,FALSE),"zAWRR Not in Roster")</f>
        <v>zAWRR Not in Roster</v>
      </c>
      <c r="AC345" s="1" t="str">
        <f>_xlfn.IFNA(VLOOKUP(Veg_Table[[#This Row],[EVM_LAST_EDITOR]],Roster_Table[#All],2,FALSE),"zAWRR Not in Roster")</f>
        <v>zAWRR Not in Roster</v>
      </c>
      <c r="AD345" s="1" t="str">
        <f>IF(_xlfn.CONCAT(Veg_Table[[#This Row],[First_Name]]," ",Veg_Table[[#This Row],[Last_Name]])="zAWRR Not in Roster zAWRR Not in Roster","zAWRR Not in Roster",_xlfn.CONCAT(Veg_Table[[#This Row],[First_Name]]," ",Veg_Table[[#This Row],[Last_Name]]))</f>
        <v>zAWRR Not in Roster</v>
      </c>
      <c r="AE345">
        <v>1782199</v>
      </c>
      <c r="AF345" t="s">
        <v>2751</v>
      </c>
      <c r="AG345" t="s">
        <v>30</v>
      </c>
      <c r="AH345" t="s">
        <v>1433</v>
      </c>
      <c r="AI345" t="s">
        <v>1416</v>
      </c>
      <c r="AJ345" t="s">
        <v>820</v>
      </c>
      <c r="AK345" t="s">
        <v>28</v>
      </c>
      <c r="AL345" t="s">
        <v>37</v>
      </c>
      <c r="AM345" t="s">
        <v>38</v>
      </c>
      <c r="AN345" t="s">
        <v>25</v>
      </c>
      <c r="AO345" t="s">
        <v>25</v>
      </c>
      <c r="AP345">
        <v>37</v>
      </c>
      <c r="AQ345">
        <v>123</v>
      </c>
      <c r="AR345" t="s">
        <v>28</v>
      </c>
      <c r="AS345" t="s">
        <v>57</v>
      </c>
      <c r="AT345" t="s">
        <v>522</v>
      </c>
      <c r="AU345" t="s">
        <v>25</v>
      </c>
      <c r="AV345" t="s">
        <v>28</v>
      </c>
      <c r="AW345" t="s">
        <v>2752</v>
      </c>
      <c r="AX345" t="s">
        <v>534</v>
      </c>
      <c r="AY345" t="s">
        <v>28</v>
      </c>
      <c r="AZ345"/>
      <c r="BA345" t="s">
        <v>57</v>
      </c>
      <c r="BB345" s="4">
        <v>43957.728387523151</v>
      </c>
      <c r="BC345" t="s">
        <v>4198</v>
      </c>
      <c r="BD345" t="s">
        <v>29</v>
      </c>
      <c r="BF345" t="s">
        <v>28</v>
      </c>
      <c r="BG345" t="s">
        <v>534</v>
      </c>
      <c r="BH345" t="s">
        <v>28</v>
      </c>
      <c r="BI345" s="3">
        <v>43964.645712025464</v>
      </c>
      <c r="BJ345" t="s">
        <v>5007</v>
      </c>
      <c r="BK345" s="30" t="s">
        <v>5008</v>
      </c>
      <c r="BL345" s="3">
        <v>43964.645765000001</v>
      </c>
      <c r="BM345" t="s">
        <v>31</v>
      </c>
      <c r="BN345" t="s">
        <v>32</v>
      </c>
      <c r="BO345" t="s">
        <v>4199</v>
      </c>
      <c r="BP345" t="s">
        <v>1775</v>
      </c>
      <c r="BQ345" t="s">
        <v>826</v>
      </c>
      <c r="BR345" t="s">
        <v>28</v>
      </c>
      <c r="BS345" t="s">
        <v>28</v>
      </c>
      <c r="BT345" t="s">
        <v>72</v>
      </c>
      <c r="BU345" s="3">
        <v>43889.571631944447</v>
      </c>
      <c r="BV345" t="s">
        <v>803</v>
      </c>
      <c r="BW345" s="3">
        <v>43964.648454409726</v>
      </c>
      <c r="BX345" t="s">
        <v>2753</v>
      </c>
      <c r="CG345"/>
      <c r="CH345"/>
      <c r="CI345"/>
      <c r="CY345"/>
      <c r="DA345"/>
      <c r="DE345"/>
      <c r="DF345"/>
    </row>
    <row r="346" spans="1:110" x14ac:dyDescent="0.25">
      <c r="A346" s="1">
        <f>IF(Veg_Table[[#This Row],[VP_STATUS]]="Hold",0,IF(OR(AND(Veg_Table[[#This Row],[PRESCRIP]]="NW_No Work",Veg_Table[[#This Row],[VP_STATUS]]&lt;&gt;"No Work Required Under EVM"),AND(Veg_Table[[#This Row],[VP_STATUS]]="No Work Required Under EVM",Veg_Table[[#This Row],[PRESCRIP]]&lt;&gt;"NW_No Work")),1,0))</f>
        <v>0</v>
      </c>
      <c r="B346" s="1">
        <f>IF(Veg_Table[[#This Row],[SPECIES]]="",1,0)</f>
        <v>0</v>
      </c>
      <c r="C346" s="1">
        <f>IF(Veg_Table[[#This Row],[DIAMETER]]="",1,0)</f>
        <v>0</v>
      </c>
      <c r="D346" s="1">
        <f>IF(Veg_Table[[#This Row],[HEIGHT]]="",1,0)</f>
        <v>0</v>
      </c>
      <c r="E34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46" s="1">
        <f>IF(AND(Veg_Table[[#This Row],[TAT_RESULT]]="ABATE",Veg_Table[[#This Row],[PRESCRIP]]="NW_No Work"),1,0)</f>
        <v>0</v>
      </c>
      <c r="G346" s="1">
        <f>IF(OR(Veg_Table[[#This Row],[Prescription R-Scale]]="NA",Veg_Table[[#This Row],[Diameter R-Scale]]="NA"),0,IF(Veg_Table[[#This Row],[Diameter R-Scale]]&lt;&gt;Veg_Table[[#This Row],[Prescription R-Scale]],1,0))</f>
        <v>0</v>
      </c>
      <c r="H346" s="1">
        <f>IF(OR(AND(Veg_Table[[#This Row],[PRESCRIP]]="BC_Br Rmv", Veg_Table[[#This Row],[WOOD_MAN]]&lt;&gt;"Not Needed"),AND(Veg_Table[[#This Row],[PRESCRIP]]="BCS_Br Rmv+Trt", Veg_Table[[#This Row],[WOOD_MAN]]&lt;&gt;"Not Needed")),1,0)</f>
        <v>0</v>
      </c>
      <c r="I346" s="1">
        <f ca="1">IF(AND(Veg_Table[[#This Row],[Prescription_Changed]]="Yes",Veg_Table[[#This Row],[TAT_RESULT]]=""),1,0)</f>
        <v>0</v>
      </c>
      <c r="J346" s="1">
        <f ca="1">SUM(Veg_Table[[#This Row],[Prescription and Status do not match]:[Prescription_Edited_And_TAT_Is_Blank]])</f>
        <v>1</v>
      </c>
      <c r="K346" s="1">
        <f ca="1">IF(Veg_Table[[#This Row],[Sum of Errors]]&gt;0,1,0)</f>
        <v>1</v>
      </c>
      <c r="L346" s="1">
        <f>1</f>
        <v>1</v>
      </c>
      <c r="M34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346" s="1">
        <f>IF(OR(MID(Veg_Table[[#This Row],[PRESCRIP]],2,1)="1",MID(Veg_Table[[#This Row],[PRESCRIP]],2,1)="2",MID(Veg_Table[[#This Row],[PRESCRIP]],2,1)="3",MID(Veg_Table[[#This Row],[PRESCRIP]],2,1)="4"),_xlfn.NUMBERVALUE(MID(Veg_Table[[#This Row],[PRESCRIP]],2,1)),"NA")</f>
        <v>2</v>
      </c>
      <c r="O346" s="1">
        <f>WEEKNUM(Veg_Table[[#This Row],[EVM_LAST_EDITED_Day]],2)</f>
        <v>20</v>
      </c>
      <c r="P346" s="25">
        <f>IFERROR(DATE(YEAR(Veg_Table[[#This Row],[EVM_LAST_EDITED2]]),MONTH(Veg_Table[[#This Row],[EVM_LAST_EDITED2]]),DAY(Veg_Table[[#This Row],[EVM_LAST_EDITED2]])),DATE(2019,1,1))</f>
        <v>43964</v>
      </c>
      <c r="Q346" s="3">
        <f>VALUE(SUBSTITUTE(Veg_Table[[#This Row],[EVM_LAST_EDITED]],",",""))</f>
        <v>43964.647035347203</v>
      </c>
      <c r="R346" s="1" t="str">
        <f>_xlfn.IFNA(IF(Veg_Table[[#This Row],[EVM_LAST_EDITOR]]="","zBlank EVM Last Editor",VLOOKUP(Veg_Table[[#This Row],[EVM_LAST_EDITOR]],Roster_Table[#All],4,FALSE)),"zAWRR Not in Roster")</f>
        <v>zAWRR Not in Roster</v>
      </c>
      <c r="S346" s="1" t="str">
        <f>_xlfn.IFNA(IF(Veg_Table[[#This Row],[EVM_LAST_EDITOR]]="","zBlank EVM Last Editor",VLOOKUP(Veg_Table[[#This Row],[EVM_LAST_EDITOR]],Roster_Table[#All],16,FALSE)),"zCompany_AWRR not in Roster")</f>
        <v>zCompany_AWRR not in Roster</v>
      </c>
      <c r="T346" s="2">
        <f>IFERROR(DATE(YEAR(Veg_Table[[#This Row],[Created2]]),MONTH(Veg_Table[[#This Row],[Created2]]),DAY(Veg_Table[[#This Row],[Created2]])),DATE(2019,1,1))</f>
        <v>43705</v>
      </c>
      <c r="U346" s="3">
        <f>VALUE(SUBSTITUTE(Veg_Table[[#This Row],[Created]],",",""))</f>
        <v>43705.921724537002</v>
      </c>
      <c r="V346" s="3" t="str">
        <f ca="1">IFERROR(_xlfn.IFNA(CELL("contents",INDIRECT(_xlfn.CONCAT("Veg_Table_Production_Data!",ADDRESS(MATCH(_xlfn.MAXIFS(#REF!,#REF!,"="&amp;Veg_Table[[#This Row],[AUTO_ID]],#REF!,"&lt;"&amp;Veg_Table[[#This Row],[EVM_LAST_EDITED_Day]]),#REF!,0),COLUMN(#REF!),4,1,)))),""),"")</f>
        <v/>
      </c>
      <c r="W346" s="3" t="str">
        <f ca="1">IF(Veg_Table[[#This Row],[Previous_Prescription]]="","No",IF(Veg_Table[[#This Row],[Previous_Prescription]]=Veg_Table[[#This Row],[PRESCRIP]],"No","Yes"))</f>
        <v>No</v>
      </c>
      <c r="X346" s="3" t="str">
        <f>IF(Veg_Table[[#This Row],[EVM_LAST_EDITED_Day]]=Veg_Table[[#This Row],[Created_Day]],"New","Old")</f>
        <v>Old</v>
      </c>
      <c r="Y346" s="1">
        <f>IFERROR(IF(FIND("delete",LOWER(Veg_Table[[#This Row],[PI_COMMENTS]]))&gt;=1,1,0),0)</f>
        <v>0</v>
      </c>
      <c r="Z346" s="1" t="str">
        <f>_xlfn.IFNA(IF(Veg_Table[[#This Row],[EVM_LAST_EDITOR]]="","Yes",VLOOKUP(Veg_Table[[#This Row],[EVM_LAST_EDITOR]],Roster_Table[#All],15,FALSE)),"Yes")</f>
        <v>Yes</v>
      </c>
      <c r="AA34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46" s="1" t="str">
        <f>_xlfn.IFNA(VLOOKUP(Veg_Table[[#This Row],[EVM_LAST_EDITOR]],Roster_Table[#All],3,FALSE),"zAWRR Not in Roster")</f>
        <v>zAWRR Not in Roster</v>
      </c>
      <c r="AC346" s="1" t="str">
        <f>_xlfn.IFNA(VLOOKUP(Veg_Table[[#This Row],[EVM_LAST_EDITOR]],Roster_Table[#All],2,FALSE),"zAWRR Not in Roster")</f>
        <v>zAWRR Not in Roster</v>
      </c>
      <c r="AD346" s="1" t="str">
        <f>IF(_xlfn.CONCAT(Veg_Table[[#This Row],[First_Name]]," ",Veg_Table[[#This Row],[Last_Name]])="zAWRR Not in Roster zAWRR Not in Roster","zAWRR Not in Roster",_xlfn.CONCAT(Veg_Table[[#This Row],[First_Name]]," ",Veg_Table[[#This Row],[Last_Name]]))</f>
        <v>zAWRR Not in Roster</v>
      </c>
      <c r="AE346">
        <v>1757539</v>
      </c>
      <c r="AF346" t="s">
        <v>2544</v>
      </c>
      <c r="AG346" t="s">
        <v>30</v>
      </c>
      <c r="AH346" t="s">
        <v>1413</v>
      </c>
      <c r="AI346" t="s">
        <v>1415</v>
      </c>
      <c r="AJ346" t="s">
        <v>820</v>
      </c>
      <c r="AK346" t="s">
        <v>28</v>
      </c>
      <c r="AL346" t="s">
        <v>368</v>
      </c>
      <c r="AM346" t="s">
        <v>38</v>
      </c>
      <c r="AN346" t="s">
        <v>25</v>
      </c>
      <c r="AO346" t="s">
        <v>25</v>
      </c>
      <c r="AP346">
        <v>23</v>
      </c>
      <c r="AQ346">
        <v>105</v>
      </c>
      <c r="AR346" t="s">
        <v>28</v>
      </c>
      <c r="AS346" t="s">
        <v>42</v>
      </c>
      <c r="AT346" t="s">
        <v>515</v>
      </c>
      <c r="AU346" t="s">
        <v>25</v>
      </c>
      <c r="AV346" t="s">
        <v>28</v>
      </c>
      <c r="AW346" t="s">
        <v>2545</v>
      </c>
      <c r="AX346" t="s">
        <v>534</v>
      </c>
      <c r="AY346" t="s">
        <v>28</v>
      </c>
      <c r="AZ346"/>
      <c r="BA346" t="s">
        <v>42</v>
      </c>
      <c r="BB346" s="4">
        <v>43956.71518979167</v>
      </c>
      <c r="BC346" t="s">
        <v>3993</v>
      </c>
      <c r="BD346" t="s">
        <v>29</v>
      </c>
      <c r="BF346" t="s">
        <v>28</v>
      </c>
      <c r="BG346" t="s">
        <v>534</v>
      </c>
      <c r="BH346" t="s">
        <v>28</v>
      </c>
      <c r="BI346" s="3">
        <v>43964.646984907406</v>
      </c>
      <c r="BJ346" t="s">
        <v>3532</v>
      </c>
      <c r="BK346" s="30" t="s">
        <v>5008</v>
      </c>
      <c r="BL346" s="3">
        <v>43964.647035347225</v>
      </c>
      <c r="BM346" t="s">
        <v>31</v>
      </c>
      <c r="BN346" t="s">
        <v>32</v>
      </c>
      <c r="BO346" t="s">
        <v>2258</v>
      </c>
      <c r="BP346" t="s">
        <v>2259</v>
      </c>
      <c r="BQ346" t="s">
        <v>826</v>
      </c>
      <c r="BR346" t="s">
        <v>28</v>
      </c>
      <c r="BS346" t="s">
        <v>28</v>
      </c>
      <c r="BT346" t="s">
        <v>2543</v>
      </c>
      <c r="BU346" s="3">
        <v>43705.921724537038</v>
      </c>
      <c r="BV346" t="s">
        <v>803</v>
      </c>
      <c r="BW346" s="3">
        <v>43964.731297407408</v>
      </c>
      <c r="BX346" t="s">
        <v>2546</v>
      </c>
      <c r="CG346"/>
      <c r="CH346"/>
      <c r="CI346"/>
      <c r="CY346"/>
      <c r="DA346"/>
      <c r="DE346"/>
      <c r="DF346"/>
    </row>
    <row r="347" spans="1:110" x14ac:dyDescent="0.25">
      <c r="A347" s="1">
        <f>IF(Veg_Table[[#This Row],[VP_STATUS]]="Hold",0,IF(OR(AND(Veg_Table[[#This Row],[PRESCRIP]]="NW_No Work",Veg_Table[[#This Row],[VP_STATUS]]&lt;&gt;"No Work Required Under EVM"),AND(Veg_Table[[#This Row],[VP_STATUS]]="No Work Required Under EVM",Veg_Table[[#This Row],[PRESCRIP]]&lt;&gt;"NW_No Work")),1,0))</f>
        <v>0</v>
      </c>
      <c r="B347" s="1">
        <f>IF(Veg_Table[[#This Row],[SPECIES]]="",1,0)</f>
        <v>0</v>
      </c>
      <c r="C347" s="1">
        <f>IF(Veg_Table[[#This Row],[DIAMETER]]="",1,0)</f>
        <v>0</v>
      </c>
      <c r="D347" s="1">
        <f>IF(Veg_Table[[#This Row],[HEIGHT]]="",1,0)</f>
        <v>0</v>
      </c>
      <c r="E34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47" s="1">
        <f>IF(AND(Veg_Table[[#This Row],[TAT_RESULT]]="ABATE",Veg_Table[[#This Row],[PRESCRIP]]="NW_No Work"),1,0)</f>
        <v>0</v>
      </c>
      <c r="G347" s="1">
        <f>IF(OR(Veg_Table[[#This Row],[Prescription R-Scale]]="NA",Veg_Table[[#This Row],[Diameter R-Scale]]="NA"),0,IF(Veg_Table[[#This Row],[Diameter R-Scale]]&lt;&gt;Veg_Table[[#This Row],[Prescription R-Scale]],1,0))</f>
        <v>0</v>
      </c>
      <c r="H347" s="1">
        <f>IF(OR(AND(Veg_Table[[#This Row],[PRESCRIP]]="BC_Br Rmv", Veg_Table[[#This Row],[WOOD_MAN]]&lt;&gt;"Not Needed"),AND(Veg_Table[[#This Row],[PRESCRIP]]="BCS_Br Rmv+Trt", Veg_Table[[#This Row],[WOOD_MAN]]&lt;&gt;"Not Needed")),1,0)</f>
        <v>0</v>
      </c>
      <c r="I347" s="1">
        <f ca="1">IF(AND(Veg_Table[[#This Row],[Prescription_Changed]]="Yes",Veg_Table[[#This Row],[TAT_RESULT]]=""),1,0)</f>
        <v>0</v>
      </c>
      <c r="J347" s="1">
        <f ca="1">SUM(Veg_Table[[#This Row],[Prescription and Status do not match]:[Prescription_Edited_And_TAT_Is_Blank]])</f>
        <v>1</v>
      </c>
      <c r="K347" s="1">
        <f ca="1">IF(Veg_Table[[#This Row],[Sum of Errors]]&gt;0,1,0)</f>
        <v>1</v>
      </c>
      <c r="L347" s="1">
        <f>1</f>
        <v>1</v>
      </c>
      <c r="M34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347" s="1">
        <f>IF(OR(MID(Veg_Table[[#This Row],[PRESCRIP]],2,1)="1",MID(Veg_Table[[#This Row],[PRESCRIP]],2,1)="2",MID(Veg_Table[[#This Row],[PRESCRIP]],2,1)="3",MID(Veg_Table[[#This Row],[PRESCRIP]],2,1)="4"),_xlfn.NUMBERVALUE(MID(Veg_Table[[#This Row],[PRESCRIP]],2,1)),"NA")</f>
        <v>2</v>
      </c>
      <c r="O347" s="1">
        <f>WEEKNUM(Veg_Table[[#This Row],[EVM_LAST_EDITED_Day]],2)</f>
        <v>20</v>
      </c>
      <c r="P347" s="25">
        <f>IFERROR(DATE(YEAR(Veg_Table[[#This Row],[EVM_LAST_EDITED2]]),MONTH(Veg_Table[[#This Row],[EVM_LAST_EDITED2]]),DAY(Veg_Table[[#This Row],[EVM_LAST_EDITED2]])),DATE(2019,1,1))</f>
        <v>43964</v>
      </c>
      <c r="Q347" s="3">
        <f>VALUE(SUBSTITUTE(Veg_Table[[#This Row],[EVM_LAST_EDITED]],",",""))</f>
        <v>43964.6472625116</v>
      </c>
      <c r="R347" s="1" t="str">
        <f>_xlfn.IFNA(IF(Veg_Table[[#This Row],[EVM_LAST_EDITOR]]="","zBlank EVM Last Editor",VLOOKUP(Veg_Table[[#This Row],[EVM_LAST_EDITOR]],Roster_Table[#All],4,FALSE)),"zAWRR Not in Roster")</f>
        <v>zAWRR Not in Roster</v>
      </c>
      <c r="S347" s="1" t="str">
        <f>_xlfn.IFNA(IF(Veg_Table[[#This Row],[EVM_LAST_EDITOR]]="","zBlank EVM Last Editor",VLOOKUP(Veg_Table[[#This Row],[EVM_LAST_EDITOR]],Roster_Table[#All],16,FALSE)),"zCompany_AWRR not in Roster")</f>
        <v>zCompany_AWRR not in Roster</v>
      </c>
      <c r="T347" s="2">
        <f>IFERROR(DATE(YEAR(Veg_Table[[#This Row],[Created2]]),MONTH(Veg_Table[[#This Row],[Created2]]),DAY(Veg_Table[[#This Row],[Created2]])),DATE(2019,1,1))</f>
        <v>43705</v>
      </c>
      <c r="U347" s="3">
        <f>VALUE(SUBSTITUTE(Veg_Table[[#This Row],[Created]],",",""))</f>
        <v>43705.924155092602</v>
      </c>
      <c r="V347" s="3" t="str">
        <f ca="1">IFERROR(_xlfn.IFNA(CELL("contents",INDIRECT(_xlfn.CONCAT("Veg_Table_Production_Data!",ADDRESS(MATCH(_xlfn.MAXIFS(#REF!,#REF!,"="&amp;Veg_Table[[#This Row],[AUTO_ID]],#REF!,"&lt;"&amp;Veg_Table[[#This Row],[EVM_LAST_EDITED_Day]]),#REF!,0),COLUMN(#REF!),4,1,)))),""),"")</f>
        <v/>
      </c>
      <c r="W347" s="3" t="str">
        <f ca="1">IF(Veg_Table[[#This Row],[Previous_Prescription]]="","No",IF(Veg_Table[[#This Row],[Previous_Prescription]]=Veg_Table[[#This Row],[PRESCRIP]],"No","Yes"))</f>
        <v>No</v>
      </c>
      <c r="X347" s="3" t="str">
        <f>IF(Veg_Table[[#This Row],[EVM_LAST_EDITED_Day]]=Veg_Table[[#This Row],[Created_Day]],"New","Old")</f>
        <v>Old</v>
      </c>
      <c r="Y347" s="1">
        <f>IFERROR(IF(FIND("delete",LOWER(Veg_Table[[#This Row],[PI_COMMENTS]]))&gt;=1,1,0),0)</f>
        <v>0</v>
      </c>
      <c r="Z347" s="1" t="str">
        <f>_xlfn.IFNA(IF(Veg_Table[[#This Row],[EVM_LAST_EDITOR]]="","Yes",VLOOKUP(Veg_Table[[#This Row],[EVM_LAST_EDITOR]],Roster_Table[#All],15,FALSE)),"Yes")</f>
        <v>Yes</v>
      </c>
      <c r="AA34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47" s="1" t="str">
        <f>_xlfn.IFNA(VLOOKUP(Veg_Table[[#This Row],[EVM_LAST_EDITOR]],Roster_Table[#All],3,FALSE),"zAWRR Not in Roster")</f>
        <v>zAWRR Not in Roster</v>
      </c>
      <c r="AC347" s="1" t="str">
        <f>_xlfn.IFNA(VLOOKUP(Veg_Table[[#This Row],[EVM_LAST_EDITOR]],Roster_Table[#All],2,FALSE),"zAWRR Not in Roster")</f>
        <v>zAWRR Not in Roster</v>
      </c>
      <c r="AD347" s="1" t="str">
        <f>IF(_xlfn.CONCAT(Veg_Table[[#This Row],[First_Name]]," ",Veg_Table[[#This Row],[Last_Name]])="zAWRR Not in Roster zAWRR Not in Roster","zAWRR Not in Roster",_xlfn.CONCAT(Veg_Table[[#This Row],[First_Name]]," ",Veg_Table[[#This Row],[Last_Name]]))</f>
        <v>zAWRR Not in Roster</v>
      </c>
      <c r="AE347">
        <v>1757540</v>
      </c>
      <c r="AF347" t="s">
        <v>2547</v>
      </c>
      <c r="AG347" t="s">
        <v>30</v>
      </c>
      <c r="AH347" t="s">
        <v>1413</v>
      </c>
      <c r="AI347" t="s">
        <v>1415</v>
      </c>
      <c r="AJ347" t="s">
        <v>820</v>
      </c>
      <c r="AK347" t="s">
        <v>28</v>
      </c>
      <c r="AL347" t="s">
        <v>368</v>
      </c>
      <c r="AM347" t="s">
        <v>38</v>
      </c>
      <c r="AN347" t="s">
        <v>25</v>
      </c>
      <c r="AO347" t="s">
        <v>25</v>
      </c>
      <c r="AP347">
        <v>21</v>
      </c>
      <c r="AQ347">
        <v>105</v>
      </c>
      <c r="AR347" t="s">
        <v>28</v>
      </c>
      <c r="AS347" t="s">
        <v>42</v>
      </c>
      <c r="AT347" t="s">
        <v>515</v>
      </c>
      <c r="AU347" t="s">
        <v>25</v>
      </c>
      <c r="AV347" t="s">
        <v>28</v>
      </c>
      <c r="AW347" t="s">
        <v>2548</v>
      </c>
      <c r="AX347" t="s">
        <v>534</v>
      </c>
      <c r="AY347" t="s">
        <v>28</v>
      </c>
      <c r="AZ347"/>
      <c r="BA347" t="s">
        <v>42</v>
      </c>
      <c r="BB347" s="4">
        <v>43956.713772175928</v>
      </c>
      <c r="BC347" t="s">
        <v>3993</v>
      </c>
      <c r="BD347" t="s">
        <v>29</v>
      </c>
      <c r="BF347" t="s">
        <v>28</v>
      </c>
      <c r="BG347" t="s">
        <v>534</v>
      </c>
      <c r="BH347" t="s">
        <v>28</v>
      </c>
      <c r="BI347" s="3">
        <v>43964.647200347223</v>
      </c>
      <c r="BJ347" t="s">
        <v>3532</v>
      </c>
      <c r="BK347" s="30" t="s">
        <v>5008</v>
      </c>
      <c r="BL347" s="3">
        <v>43964.647262511571</v>
      </c>
      <c r="BM347" t="s">
        <v>31</v>
      </c>
      <c r="BN347" t="s">
        <v>32</v>
      </c>
      <c r="BO347" t="s">
        <v>2258</v>
      </c>
      <c r="BP347" t="s">
        <v>2259</v>
      </c>
      <c r="BQ347" t="s">
        <v>826</v>
      </c>
      <c r="BR347" t="s">
        <v>28</v>
      </c>
      <c r="BS347" t="s">
        <v>28</v>
      </c>
      <c r="BT347" t="s">
        <v>2543</v>
      </c>
      <c r="BU347" s="3">
        <v>43705.924155092594</v>
      </c>
      <c r="BV347" t="s">
        <v>803</v>
      </c>
      <c r="BW347" s="3">
        <v>43964.731297407408</v>
      </c>
      <c r="BX347" t="s">
        <v>2549</v>
      </c>
      <c r="CG347"/>
      <c r="CH347"/>
      <c r="CI347"/>
      <c r="CY347"/>
      <c r="DA347"/>
      <c r="DE347"/>
      <c r="DF347"/>
    </row>
    <row r="348" spans="1:110" x14ac:dyDescent="0.25">
      <c r="A348" s="1">
        <f>IF(Veg_Table[[#This Row],[VP_STATUS]]="Hold",0,IF(OR(AND(Veg_Table[[#This Row],[PRESCRIP]]="NW_No Work",Veg_Table[[#This Row],[VP_STATUS]]&lt;&gt;"No Work Required Under EVM"),AND(Veg_Table[[#This Row],[VP_STATUS]]="No Work Required Under EVM",Veg_Table[[#This Row],[PRESCRIP]]&lt;&gt;"NW_No Work")),1,0))</f>
        <v>0</v>
      </c>
      <c r="B348" s="1">
        <f>IF(Veg_Table[[#This Row],[SPECIES]]="",1,0)</f>
        <v>0</v>
      </c>
      <c r="C348" s="1">
        <f>IF(Veg_Table[[#This Row],[DIAMETER]]="",1,0)</f>
        <v>0</v>
      </c>
      <c r="D348" s="1">
        <f>IF(Veg_Table[[#This Row],[HEIGHT]]="",1,0)</f>
        <v>0</v>
      </c>
      <c r="E34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48" s="1">
        <f>IF(AND(Veg_Table[[#This Row],[TAT_RESULT]]="ABATE",Veg_Table[[#This Row],[PRESCRIP]]="NW_No Work"),1,0)</f>
        <v>0</v>
      </c>
      <c r="G348" s="1">
        <f>IF(OR(Veg_Table[[#This Row],[Prescription R-Scale]]="NA",Veg_Table[[#This Row],[Diameter R-Scale]]="NA"),0,IF(Veg_Table[[#This Row],[Diameter R-Scale]]&lt;&gt;Veg_Table[[#This Row],[Prescription R-Scale]],1,0))</f>
        <v>0</v>
      </c>
      <c r="H348" s="1">
        <f>IF(OR(AND(Veg_Table[[#This Row],[PRESCRIP]]="BC_Br Rmv", Veg_Table[[#This Row],[WOOD_MAN]]&lt;&gt;"Not Needed"),AND(Veg_Table[[#This Row],[PRESCRIP]]="BCS_Br Rmv+Trt", Veg_Table[[#This Row],[WOOD_MAN]]&lt;&gt;"Not Needed")),1,0)</f>
        <v>0</v>
      </c>
      <c r="I348" s="1">
        <f ca="1">IF(AND(Veg_Table[[#This Row],[Prescription_Changed]]="Yes",Veg_Table[[#This Row],[TAT_RESULT]]=""),1,0)</f>
        <v>0</v>
      </c>
      <c r="J348" s="1">
        <f ca="1">SUM(Veg_Table[[#This Row],[Prescription and Status do not match]:[Prescription_Edited_And_TAT_Is_Blank]])</f>
        <v>1</v>
      </c>
      <c r="K348" s="1">
        <f ca="1">IF(Veg_Table[[#This Row],[Sum of Errors]]&gt;0,1,0)</f>
        <v>1</v>
      </c>
      <c r="L348" s="1">
        <f>1</f>
        <v>1</v>
      </c>
      <c r="M34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348" s="1">
        <f>IF(OR(MID(Veg_Table[[#This Row],[PRESCRIP]],2,1)="1",MID(Veg_Table[[#This Row],[PRESCRIP]],2,1)="2",MID(Veg_Table[[#This Row],[PRESCRIP]],2,1)="3",MID(Veg_Table[[#This Row],[PRESCRIP]],2,1)="4"),_xlfn.NUMBERVALUE(MID(Veg_Table[[#This Row],[PRESCRIP]],2,1)),"NA")</f>
        <v>3</v>
      </c>
      <c r="O348" s="1">
        <f>WEEKNUM(Veg_Table[[#This Row],[EVM_LAST_EDITED_Day]],2)</f>
        <v>20</v>
      </c>
      <c r="P348" s="25">
        <f>IFERROR(DATE(YEAR(Veg_Table[[#This Row],[EVM_LAST_EDITED2]]),MONTH(Veg_Table[[#This Row],[EVM_LAST_EDITED2]]),DAY(Veg_Table[[#This Row],[EVM_LAST_EDITED2]])),DATE(2019,1,1))</f>
        <v>43964</v>
      </c>
      <c r="Q348" s="3">
        <f>VALUE(SUBSTITUTE(Veg_Table[[#This Row],[EVM_LAST_EDITED]],",",""))</f>
        <v>43964.647472569399</v>
      </c>
      <c r="R348" s="1" t="str">
        <f>_xlfn.IFNA(IF(Veg_Table[[#This Row],[EVM_LAST_EDITOR]]="","zBlank EVM Last Editor",VLOOKUP(Veg_Table[[#This Row],[EVM_LAST_EDITOR]],Roster_Table[#All],4,FALSE)),"zAWRR Not in Roster")</f>
        <v>zAWRR Not in Roster</v>
      </c>
      <c r="S348" s="1" t="str">
        <f>_xlfn.IFNA(IF(Veg_Table[[#This Row],[EVM_LAST_EDITOR]]="","zBlank EVM Last Editor",VLOOKUP(Veg_Table[[#This Row],[EVM_LAST_EDITOR]],Roster_Table[#All],16,FALSE)),"zCompany_AWRR not in Roster")</f>
        <v>zCompany_AWRR not in Roster</v>
      </c>
      <c r="T348" s="2">
        <f>IFERROR(DATE(YEAR(Veg_Table[[#This Row],[Created2]]),MONTH(Veg_Table[[#This Row],[Created2]]),DAY(Veg_Table[[#This Row],[Created2]])),DATE(2019,1,1))</f>
        <v>43705</v>
      </c>
      <c r="U348" s="3">
        <f>VALUE(SUBSTITUTE(Veg_Table[[#This Row],[Created]],",",""))</f>
        <v>43705.925439814797</v>
      </c>
      <c r="V348" s="3" t="str">
        <f ca="1">IFERROR(_xlfn.IFNA(CELL("contents",INDIRECT(_xlfn.CONCAT("Veg_Table_Production_Data!",ADDRESS(MATCH(_xlfn.MAXIFS(#REF!,#REF!,"="&amp;Veg_Table[[#This Row],[AUTO_ID]],#REF!,"&lt;"&amp;Veg_Table[[#This Row],[EVM_LAST_EDITED_Day]]),#REF!,0),COLUMN(#REF!),4,1,)))),""),"")</f>
        <v/>
      </c>
      <c r="W348" s="3" t="str">
        <f ca="1">IF(Veg_Table[[#This Row],[Previous_Prescription]]="","No",IF(Veg_Table[[#This Row],[Previous_Prescription]]=Veg_Table[[#This Row],[PRESCRIP]],"No","Yes"))</f>
        <v>No</v>
      </c>
      <c r="X348" s="3" t="str">
        <f>IF(Veg_Table[[#This Row],[EVM_LAST_EDITED_Day]]=Veg_Table[[#This Row],[Created_Day]],"New","Old")</f>
        <v>Old</v>
      </c>
      <c r="Y348" s="1">
        <f>IFERROR(IF(FIND("delete",LOWER(Veg_Table[[#This Row],[PI_COMMENTS]]))&gt;=1,1,0),0)</f>
        <v>0</v>
      </c>
      <c r="Z348" s="1" t="str">
        <f>_xlfn.IFNA(IF(Veg_Table[[#This Row],[EVM_LAST_EDITOR]]="","Yes",VLOOKUP(Veg_Table[[#This Row],[EVM_LAST_EDITOR]],Roster_Table[#All],15,FALSE)),"Yes")</f>
        <v>Yes</v>
      </c>
      <c r="AA34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48" s="1" t="str">
        <f>_xlfn.IFNA(VLOOKUP(Veg_Table[[#This Row],[EVM_LAST_EDITOR]],Roster_Table[#All],3,FALSE),"zAWRR Not in Roster")</f>
        <v>zAWRR Not in Roster</v>
      </c>
      <c r="AC348" s="1" t="str">
        <f>_xlfn.IFNA(VLOOKUP(Veg_Table[[#This Row],[EVM_LAST_EDITOR]],Roster_Table[#All],2,FALSE),"zAWRR Not in Roster")</f>
        <v>zAWRR Not in Roster</v>
      </c>
      <c r="AD348" s="1" t="str">
        <f>IF(_xlfn.CONCAT(Veg_Table[[#This Row],[First_Name]]," ",Veg_Table[[#This Row],[Last_Name]])="zAWRR Not in Roster zAWRR Not in Roster","zAWRR Not in Roster",_xlfn.CONCAT(Veg_Table[[#This Row],[First_Name]]," ",Veg_Table[[#This Row],[Last_Name]]))</f>
        <v>zAWRR Not in Roster</v>
      </c>
      <c r="AE348">
        <v>1757541</v>
      </c>
      <c r="AF348" t="s">
        <v>2550</v>
      </c>
      <c r="AG348" t="s">
        <v>30</v>
      </c>
      <c r="AH348" t="s">
        <v>1413</v>
      </c>
      <c r="AI348" t="s">
        <v>1415</v>
      </c>
      <c r="AJ348" t="s">
        <v>820</v>
      </c>
      <c r="AK348" t="s">
        <v>28</v>
      </c>
      <c r="AL348" t="s">
        <v>368</v>
      </c>
      <c r="AM348" t="s">
        <v>38</v>
      </c>
      <c r="AN348" t="s">
        <v>25</v>
      </c>
      <c r="AO348" t="s">
        <v>25</v>
      </c>
      <c r="AP348">
        <v>24</v>
      </c>
      <c r="AQ348">
        <v>110</v>
      </c>
      <c r="AR348" t="s">
        <v>28</v>
      </c>
      <c r="AS348" t="s">
        <v>51</v>
      </c>
      <c r="AT348" t="s">
        <v>515</v>
      </c>
      <c r="AU348" t="s">
        <v>25</v>
      </c>
      <c r="AV348" t="s">
        <v>28</v>
      </c>
      <c r="AW348" t="s">
        <v>2551</v>
      </c>
      <c r="AX348" t="s">
        <v>534</v>
      </c>
      <c r="AY348" t="s">
        <v>28</v>
      </c>
      <c r="AZ348"/>
      <c r="BA348" t="s">
        <v>51</v>
      </c>
      <c r="BB348" s="4">
        <v>43956.714412858797</v>
      </c>
      <c r="BC348" t="s">
        <v>3993</v>
      </c>
      <c r="BD348" t="s">
        <v>29</v>
      </c>
      <c r="BF348" t="s">
        <v>28</v>
      </c>
      <c r="BG348" t="s">
        <v>534</v>
      </c>
      <c r="BH348" t="s">
        <v>28</v>
      </c>
      <c r="BI348" s="3">
        <v>43964.647421689813</v>
      </c>
      <c r="BJ348" t="s">
        <v>3532</v>
      </c>
      <c r="BK348" s="30" t="s">
        <v>5008</v>
      </c>
      <c r="BL348" s="3">
        <v>43964.647472569442</v>
      </c>
      <c r="BM348" t="s">
        <v>31</v>
      </c>
      <c r="BN348" t="s">
        <v>32</v>
      </c>
      <c r="BO348" t="s">
        <v>2258</v>
      </c>
      <c r="BP348" t="s">
        <v>2259</v>
      </c>
      <c r="BQ348" t="s">
        <v>826</v>
      </c>
      <c r="BR348" t="s">
        <v>28</v>
      </c>
      <c r="BS348" t="s">
        <v>28</v>
      </c>
      <c r="BT348" t="s">
        <v>2543</v>
      </c>
      <c r="BU348" s="3">
        <v>43705.925439814811</v>
      </c>
      <c r="BV348" t="s">
        <v>803</v>
      </c>
      <c r="BW348" s="3">
        <v>43964.731297407408</v>
      </c>
      <c r="BX348" t="s">
        <v>2552</v>
      </c>
      <c r="CG348"/>
      <c r="CH348"/>
      <c r="CI348"/>
      <c r="CY348"/>
      <c r="DA348"/>
      <c r="DE348"/>
      <c r="DF348"/>
    </row>
    <row r="349" spans="1:110" x14ac:dyDescent="0.25">
      <c r="A349" s="1">
        <f>IF(Veg_Table[[#This Row],[VP_STATUS]]="Hold",0,IF(OR(AND(Veg_Table[[#This Row],[PRESCRIP]]="NW_No Work",Veg_Table[[#This Row],[VP_STATUS]]&lt;&gt;"No Work Required Under EVM"),AND(Veg_Table[[#This Row],[VP_STATUS]]="No Work Required Under EVM",Veg_Table[[#This Row],[PRESCRIP]]&lt;&gt;"NW_No Work")),1,0))</f>
        <v>0</v>
      </c>
      <c r="B349" s="1">
        <f>IF(Veg_Table[[#This Row],[SPECIES]]="",1,0)</f>
        <v>0</v>
      </c>
      <c r="C349" s="1">
        <f>IF(Veg_Table[[#This Row],[DIAMETER]]="",1,0)</f>
        <v>0</v>
      </c>
      <c r="D349" s="1">
        <f>IF(Veg_Table[[#This Row],[HEIGHT]]="",1,0)</f>
        <v>0</v>
      </c>
      <c r="E34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49" s="1">
        <f>IF(AND(Veg_Table[[#This Row],[TAT_RESULT]]="ABATE",Veg_Table[[#This Row],[PRESCRIP]]="NW_No Work"),1,0)</f>
        <v>0</v>
      </c>
      <c r="G349" s="1">
        <f>IF(OR(Veg_Table[[#This Row],[Prescription R-Scale]]="NA",Veg_Table[[#This Row],[Diameter R-Scale]]="NA"),0,IF(Veg_Table[[#This Row],[Diameter R-Scale]]&lt;&gt;Veg_Table[[#This Row],[Prescription R-Scale]],1,0))</f>
        <v>0</v>
      </c>
      <c r="H349" s="1">
        <f>IF(OR(AND(Veg_Table[[#This Row],[PRESCRIP]]="BC_Br Rmv", Veg_Table[[#This Row],[WOOD_MAN]]&lt;&gt;"Not Needed"),AND(Veg_Table[[#This Row],[PRESCRIP]]="BCS_Br Rmv+Trt", Veg_Table[[#This Row],[WOOD_MAN]]&lt;&gt;"Not Needed")),1,0)</f>
        <v>0</v>
      </c>
      <c r="I349" s="1">
        <f ca="1">IF(AND(Veg_Table[[#This Row],[Prescription_Changed]]="Yes",Veg_Table[[#This Row],[TAT_RESULT]]=""),1,0)</f>
        <v>0</v>
      </c>
      <c r="J349" s="1">
        <f ca="1">SUM(Veg_Table[[#This Row],[Prescription and Status do not match]:[Prescription_Edited_And_TAT_Is_Blank]])</f>
        <v>1</v>
      </c>
      <c r="K349" s="1">
        <f ca="1">IF(Veg_Table[[#This Row],[Sum of Errors]]&gt;0,1,0)</f>
        <v>1</v>
      </c>
      <c r="L349" s="1">
        <f>1</f>
        <v>1</v>
      </c>
      <c r="M34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349" s="1">
        <f>IF(OR(MID(Veg_Table[[#This Row],[PRESCRIP]],2,1)="1",MID(Veg_Table[[#This Row],[PRESCRIP]],2,1)="2",MID(Veg_Table[[#This Row],[PRESCRIP]],2,1)="3",MID(Veg_Table[[#This Row],[PRESCRIP]],2,1)="4"),_xlfn.NUMBERVALUE(MID(Veg_Table[[#This Row],[PRESCRIP]],2,1)),"NA")</f>
        <v>1</v>
      </c>
      <c r="O349" s="1">
        <f>WEEKNUM(Veg_Table[[#This Row],[EVM_LAST_EDITED_Day]],2)</f>
        <v>20</v>
      </c>
      <c r="P349" s="25">
        <f>IFERROR(DATE(YEAR(Veg_Table[[#This Row],[EVM_LAST_EDITED2]]),MONTH(Veg_Table[[#This Row],[EVM_LAST_EDITED2]]),DAY(Veg_Table[[#This Row],[EVM_LAST_EDITED2]])),DATE(2019,1,1))</f>
        <v>43964</v>
      </c>
      <c r="Q349" s="3">
        <f>VALUE(SUBSTITUTE(Veg_Table[[#This Row],[EVM_LAST_EDITED]],",",""))</f>
        <v>43964.648485416699</v>
      </c>
      <c r="R349" s="1" t="str">
        <f>_xlfn.IFNA(IF(Veg_Table[[#This Row],[EVM_LAST_EDITOR]]="","zBlank EVM Last Editor",VLOOKUP(Veg_Table[[#This Row],[EVM_LAST_EDITOR]],Roster_Table[#All],4,FALSE)),"zAWRR Not in Roster")</f>
        <v>MOW</v>
      </c>
      <c r="S349" s="1" t="str">
        <f>_xlfn.IFNA(IF(Veg_Table[[#This Row],[EVM_LAST_EDITOR]]="","zBlank EVM Last Editor",VLOOKUP(Veg_Table[[#This Row],[EVM_LAST_EDITOR]],Roster_Table[#All],16,FALSE)),"zCompany_AWRR not in Roster")</f>
        <v>Not in Sierra Roster</v>
      </c>
      <c r="T349" s="2">
        <f>IFERROR(DATE(YEAR(Veg_Table[[#This Row],[Created2]]),MONTH(Veg_Table[[#This Row],[Created2]]),DAY(Veg_Table[[#This Row],[Created2]])),DATE(2019,1,1))</f>
        <v>43885</v>
      </c>
      <c r="U349" s="3">
        <f>VALUE(SUBSTITUTE(Veg_Table[[#This Row],[Created]],",",""))</f>
        <v>43885.659236111103</v>
      </c>
      <c r="V349" s="3" t="str">
        <f ca="1">IFERROR(_xlfn.IFNA(CELL("contents",INDIRECT(_xlfn.CONCAT("Veg_Table_Production_Data!",ADDRESS(MATCH(_xlfn.MAXIFS(#REF!,#REF!,"="&amp;Veg_Table[[#This Row],[AUTO_ID]],#REF!,"&lt;"&amp;Veg_Table[[#This Row],[EVM_LAST_EDITED_Day]]),#REF!,0),COLUMN(#REF!),4,1,)))),""),"")</f>
        <v/>
      </c>
      <c r="W349" s="3" t="str">
        <f ca="1">IF(Veg_Table[[#This Row],[Previous_Prescription]]="","No",IF(Veg_Table[[#This Row],[Previous_Prescription]]=Veg_Table[[#This Row],[PRESCRIP]],"No","Yes"))</f>
        <v>No</v>
      </c>
      <c r="X349" s="3" t="str">
        <f>IF(Veg_Table[[#This Row],[EVM_LAST_EDITED_Day]]=Veg_Table[[#This Row],[Created_Day]],"New","Old")</f>
        <v>Old</v>
      </c>
      <c r="Y349" s="1">
        <f>IFERROR(IF(FIND("delete",LOWER(Veg_Table[[#This Row],[PI_COMMENTS]]))&gt;=1,1,0),0)</f>
        <v>0</v>
      </c>
      <c r="Z349" s="1" t="str">
        <f>_xlfn.IFNA(IF(Veg_Table[[#This Row],[EVM_LAST_EDITOR]]="","Yes",VLOOKUP(Veg_Table[[#This Row],[EVM_LAST_EDITOR]],Roster_Table[#All],15,FALSE)),"Yes")</f>
        <v>No</v>
      </c>
      <c r="AA34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49" s="1" t="str">
        <f>_xlfn.IFNA(VLOOKUP(Veg_Table[[#This Row],[EVM_LAST_EDITOR]],Roster_Table[#All],3,FALSE),"zAWRR Not in Roster")</f>
        <v>Roberto</v>
      </c>
      <c r="AC349" s="1" t="str">
        <f>_xlfn.IFNA(VLOOKUP(Veg_Table[[#This Row],[EVM_LAST_EDITOR]],Roster_Table[#All],2,FALSE),"zAWRR Not in Roster")</f>
        <v>Ayala</v>
      </c>
      <c r="AD349" s="1" t="str">
        <f>IF(_xlfn.CONCAT(Veg_Table[[#This Row],[First_Name]]," ",Veg_Table[[#This Row],[Last_Name]])="zAWRR Not in Roster zAWRR Not in Roster","zAWRR Not in Roster",_xlfn.CONCAT(Veg_Table[[#This Row],[First_Name]]," ",Veg_Table[[#This Row],[Last_Name]]))</f>
        <v>Roberto Ayala</v>
      </c>
      <c r="AE349">
        <v>1723110</v>
      </c>
      <c r="AF349" t="s">
        <v>5937</v>
      </c>
      <c r="AG349" t="s">
        <v>97</v>
      </c>
      <c r="AH349" t="s">
        <v>5801</v>
      </c>
      <c r="AI349" t="s">
        <v>4592</v>
      </c>
      <c r="AJ349" t="s">
        <v>820</v>
      </c>
      <c r="AK349" t="s">
        <v>28</v>
      </c>
      <c r="AL349" t="s">
        <v>368</v>
      </c>
      <c r="AM349" t="s">
        <v>46</v>
      </c>
      <c r="AN349" t="s">
        <v>25</v>
      </c>
      <c r="AO349" t="s">
        <v>25</v>
      </c>
      <c r="AP349">
        <v>4</v>
      </c>
      <c r="AQ349">
        <v>35</v>
      </c>
      <c r="AR349" t="s">
        <v>28</v>
      </c>
      <c r="AS349" t="s">
        <v>45</v>
      </c>
      <c r="AT349" t="s">
        <v>522</v>
      </c>
      <c r="AU349" t="s">
        <v>25</v>
      </c>
      <c r="AV349" t="s">
        <v>28</v>
      </c>
      <c r="AW349" t="s">
        <v>5938</v>
      </c>
      <c r="AX349" t="s">
        <v>987</v>
      </c>
      <c r="AY349" t="s">
        <v>1530</v>
      </c>
      <c r="AZ349">
        <v>5872407</v>
      </c>
      <c r="BA349" t="s">
        <v>45</v>
      </c>
      <c r="BB349" s="4">
        <v>43964.648368668983</v>
      </c>
      <c r="BC349" t="s">
        <v>28</v>
      </c>
      <c r="BD349" t="s">
        <v>29</v>
      </c>
      <c r="BF349" t="s">
        <v>28</v>
      </c>
      <c r="BG349" t="s">
        <v>28</v>
      </c>
      <c r="BH349" t="s">
        <v>28</v>
      </c>
      <c r="BI349" s="3"/>
      <c r="BJ349" t="s">
        <v>5939</v>
      </c>
      <c r="BK349" s="30" t="s">
        <v>531</v>
      </c>
      <c r="BL349" s="3">
        <v>43964.64848541667</v>
      </c>
      <c r="BM349" t="s">
        <v>31</v>
      </c>
      <c r="BN349" t="s">
        <v>32</v>
      </c>
      <c r="BO349" t="s">
        <v>5804</v>
      </c>
      <c r="BP349" t="s">
        <v>5805</v>
      </c>
      <c r="BQ349" t="s">
        <v>852</v>
      </c>
      <c r="BR349" t="s">
        <v>28</v>
      </c>
      <c r="BS349" t="s">
        <v>28</v>
      </c>
      <c r="BT349" t="s">
        <v>389</v>
      </c>
      <c r="BU349" s="3">
        <v>43885.659236111111</v>
      </c>
      <c r="BV349" t="s">
        <v>803</v>
      </c>
      <c r="BW349" s="3">
        <v>43964.731297407408</v>
      </c>
      <c r="BX349" t="s">
        <v>5940</v>
      </c>
      <c r="CG349"/>
      <c r="CH349"/>
      <c r="CI349"/>
      <c r="CY349"/>
      <c r="DA349"/>
      <c r="DE349"/>
      <c r="DF349"/>
    </row>
    <row r="350" spans="1:110" x14ac:dyDescent="0.25">
      <c r="A350" s="1">
        <f>IF(Veg_Table[[#This Row],[VP_STATUS]]="Hold",0,IF(OR(AND(Veg_Table[[#This Row],[PRESCRIP]]="NW_No Work",Veg_Table[[#This Row],[VP_STATUS]]&lt;&gt;"No Work Required Under EVM"),AND(Veg_Table[[#This Row],[VP_STATUS]]="No Work Required Under EVM",Veg_Table[[#This Row],[PRESCRIP]]&lt;&gt;"NW_No Work")),1,0))</f>
        <v>0</v>
      </c>
      <c r="B350" s="1">
        <f>IF(Veg_Table[[#This Row],[SPECIES]]="",1,0)</f>
        <v>0</v>
      </c>
      <c r="C350" s="1">
        <f>IF(Veg_Table[[#This Row],[DIAMETER]]="",1,0)</f>
        <v>0</v>
      </c>
      <c r="D350" s="1">
        <f>IF(Veg_Table[[#This Row],[HEIGHT]]="",1,0)</f>
        <v>0</v>
      </c>
      <c r="E35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50" s="1">
        <f>IF(AND(Veg_Table[[#This Row],[TAT_RESULT]]="ABATE",Veg_Table[[#This Row],[PRESCRIP]]="NW_No Work"),1,0)</f>
        <v>0</v>
      </c>
      <c r="G350" s="1">
        <f>IF(OR(Veg_Table[[#This Row],[Prescription R-Scale]]="NA",Veg_Table[[#This Row],[Diameter R-Scale]]="NA"),0,IF(Veg_Table[[#This Row],[Diameter R-Scale]]&lt;&gt;Veg_Table[[#This Row],[Prescription R-Scale]],1,0))</f>
        <v>0</v>
      </c>
      <c r="H350" s="1">
        <f>IF(OR(AND(Veg_Table[[#This Row],[PRESCRIP]]="BC_Br Rmv", Veg_Table[[#This Row],[WOOD_MAN]]&lt;&gt;"Not Needed"),AND(Veg_Table[[#This Row],[PRESCRIP]]="BCS_Br Rmv+Trt", Veg_Table[[#This Row],[WOOD_MAN]]&lt;&gt;"Not Needed")),1,0)</f>
        <v>0</v>
      </c>
      <c r="I350" s="1">
        <f ca="1">IF(AND(Veg_Table[[#This Row],[Prescription_Changed]]="Yes",Veg_Table[[#This Row],[TAT_RESULT]]=""),1,0)</f>
        <v>0</v>
      </c>
      <c r="J350" s="1">
        <f ca="1">SUM(Veg_Table[[#This Row],[Prescription and Status do not match]:[Prescription_Edited_And_TAT_Is_Blank]])</f>
        <v>1</v>
      </c>
      <c r="K350" s="1">
        <f ca="1">IF(Veg_Table[[#This Row],[Sum of Errors]]&gt;0,1,0)</f>
        <v>1</v>
      </c>
      <c r="L350" s="1">
        <f>1</f>
        <v>1</v>
      </c>
      <c r="M35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350" s="1">
        <f>IF(OR(MID(Veg_Table[[#This Row],[PRESCRIP]],2,1)="1",MID(Veg_Table[[#This Row],[PRESCRIP]],2,1)="2",MID(Veg_Table[[#This Row],[PRESCRIP]],2,1)="3",MID(Veg_Table[[#This Row],[PRESCRIP]],2,1)="4"),_xlfn.NUMBERVALUE(MID(Veg_Table[[#This Row],[PRESCRIP]],2,1)),"NA")</f>
        <v>1</v>
      </c>
      <c r="O350" s="1">
        <f>WEEKNUM(Veg_Table[[#This Row],[EVM_LAST_EDITED_Day]],2)</f>
        <v>20</v>
      </c>
      <c r="P350" s="25">
        <f>IFERROR(DATE(YEAR(Veg_Table[[#This Row],[EVM_LAST_EDITED2]]),MONTH(Veg_Table[[#This Row],[EVM_LAST_EDITED2]]),DAY(Veg_Table[[#This Row],[EVM_LAST_EDITED2]])),DATE(2019,1,1))</f>
        <v>43964</v>
      </c>
      <c r="Q350" s="3">
        <f>VALUE(SUBSTITUTE(Veg_Table[[#This Row],[EVM_LAST_EDITED]],",",""))</f>
        <v>43964.649035972201</v>
      </c>
      <c r="R350" s="1" t="str">
        <f>_xlfn.IFNA(IF(Veg_Table[[#This Row],[EVM_LAST_EDITOR]]="","zBlank EVM Last Editor",VLOOKUP(Veg_Table[[#This Row],[EVM_LAST_EDITOR]],Roster_Table[#All],4,FALSE)),"zAWRR Not in Roster")</f>
        <v>MOW</v>
      </c>
      <c r="S350" s="1" t="str">
        <f>_xlfn.IFNA(IF(Veg_Table[[#This Row],[EVM_LAST_EDITOR]]="","zBlank EVM Last Editor",VLOOKUP(Veg_Table[[#This Row],[EVM_LAST_EDITOR]],Roster_Table[#All],16,FALSE)),"zCompany_AWRR not in Roster")</f>
        <v>Not in Sierra Roster</v>
      </c>
      <c r="T350" s="2">
        <f>IFERROR(DATE(YEAR(Veg_Table[[#This Row],[Created2]]),MONTH(Veg_Table[[#This Row],[Created2]]),DAY(Veg_Table[[#This Row],[Created2]])),DATE(2019,1,1))</f>
        <v>43885</v>
      </c>
      <c r="U350" s="3">
        <f>VALUE(SUBSTITUTE(Veg_Table[[#This Row],[Created]],",",""))</f>
        <v>43885.660023148099</v>
      </c>
      <c r="V350" s="3" t="str">
        <f ca="1">IFERROR(_xlfn.IFNA(CELL("contents",INDIRECT(_xlfn.CONCAT("Veg_Table_Production_Data!",ADDRESS(MATCH(_xlfn.MAXIFS(#REF!,#REF!,"="&amp;Veg_Table[[#This Row],[AUTO_ID]],#REF!,"&lt;"&amp;Veg_Table[[#This Row],[EVM_LAST_EDITED_Day]]),#REF!,0),COLUMN(#REF!),4,1,)))),""),"")</f>
        <v/>
      </c>
      <c r="W350" s="3" t="str">
        <f ca="1">IF(Veg_Table[[#This Row],[Previous_Prescription]]="","No",IF(Veg_Table[[#This Row],[Previous_Prescription]]=Veg_Table[[#This Row],[PRESCRIP]],"No","Yes"))</f>
        <v>No</v>
      </c>
      <c r="X350" s="3" t="str">
        <f>IF(Veg_Table[[#This Row],[EVM_LAST_EDITED_Day]]=Veg_Table[[#This Row],[Created_Day]],"New","Old")</f>
        <v>Old</v>
      </c>
      <c r="Y350" s="1">
        <f>IFERROR(IF(FIND("delete",LOWER(Veg_Table[[#This Row],[PI_COMMENTS]]))&gt;=1,1,0),0)</f>
        <v>0</v>
      </c>
      <c r="Z350" s="1" t="str">
        <f>_xlfn.IFNA(IF(Veg_Table[[#This Row],[EVM_LAST_EDITOR]]="","Yes",VLOOKUP(Veg_Table[[#This Row],[EVM_LAST_EDITOR]],Roster_Table[#All],15,FALSE)),"Yes")</f>
        <v>No</v>
      </c>
      <c r="AA35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50" s="1" t="str">
        <f>_xlfn.IFNA(VLOOKUP(Veg_Table[[#This Row],[EVM_LAST_EDITOR]],Roster_Table[#All],3,FALSE),"zAWRR Not in Roster")</f>
        <v>Roberto</v>
      </c>
      <c r="AC350" s="1" t="str">
        <f>_xlfn.IFNA(VLOOKUP(Veg_Table[[#This Row],[EVM_LAST_EDITOR]],Roster_Table[#All],2,FALSE),"zAWRR Not in Roster")</f>
        <v>Ayala</v>
      </c>
      <c r="AD350" s="1" t="str">
        <f>IF(_xlfn.CONCAT(Veg_Table[[#This Row],[First_Name]]," ",Veg_Table[[#This Row],[Last_Name]])="zAWRR Not in Roster zAWRR Not in Roster","zAWRR Not in Roster",_xlfn.CONCAT(Veg_Table[[#This Row],[First_Name]]," ",Veg_Table[[#This Row],[Last_Name]]))</f>
        <v>Roberto Ayala</v>
      </c>
      <c r="AE350">
        <v>1723111</v>
      </c>
      <c r="AF350" t="s">
        <v>5941</v>
      </c>
      <c r="AG350" t="s">
        <v>97</v>
      </c>
      <c r="AH350" t="s">
        <v>5801</v>
      </c>
      <c r="AI350" t="s">
        <v>4592</v>
      </c>
      <c r="AJ350" t="s">
        <v>820</v>
      </c>
      <c r="AK350" t="s">
        <v>28</v>
      </c>
      <c r="AL350" t="s">
        <v>368</v>
      </c>
      <c r="AM350" t="s">
        <v>23</v>
      </c>
      <c r="AN350" t="s">
        <v>25</v>
      </c>
      <c r="AO350" t="s">
        <v>25</v>
      </c>
      <c r="AP350">
        <v>9</v>
      </c>
      <c r="AQ350">
        <v>35</v>
      </c>
      <c r="AR350" t="s">
        <v>28</v>
      </c>
      <c r="AS350" t="s">
        <v>45</v>
      </c>
      <c r="AT350" t="s">
        <v>522</v>
      </c>
      <c r="AU350" t="s">
        <v>25</v>
      </c>
      <c r="AV350" t="s">
        <v>28</v>
      </c>
      <c r="AW350" t="s">
        <v>5942</v>
      </c>
      <c r="AX350" t="s">
        <v>987</v>
      </c>
      <c r="AY350" t="s">
        <v>1530</v>
      </c>
      <c r="AZ350">
        <v>5872407</v>
      </c>
      <c r="BA350" t="s">
        <v>45</v>
      </c>
      <c r="BB350" s="4">
        <v>43964.648946886577</v>
      </c>
      <c r="BC350" t="s">
        <v>28</v>
      </c>
      <c r="BD350" t="s">
        <v>29</v>
      </c>
      <c r="BF350" t="s">
        <v>28</v>
      </c>
      <c r="BG350" t="s">
        <v>28</v>
      </c>
      <c r="BH350" t="s">
        <v>28</v>
      </c>
      <c r="BI350" s="3"/>
      <c r="BJ350" t="s">
        <v>5935</v>
      </c>
      <c r="BK350" s="30" t="s">
        <v>531</v>
      </c>
      <c r="BL350" s="3">
        <v>43964.649035972223</v>
      </c>
      <c r="BM350" t="s">
        <v>31</v>
      </c>
      <c r="BN350" t="s">
        <v>32</v>
      </c>
      <c r="BO350" t="s">
        <v>5804</v>
      </c>
      <c r="BP350" t="s">
        <v>5805</v>
      </c>
      <c r="BQ350" t="s">
        <v>852</v>
      </c>
      <c r="BR350" t="s">
        <v>28</v>
      </c>
      <c r="BS350" t="s">
        <v>28</v>
      </c>
      <c r="BT350" t="s">
        <v>389</v>
      </c>
      <c r="BU350" s="3">
        <v>43885.66002314815</v>
      </c>
      <c r="BV350" t="s">
        <v>803</v>
      </c>
      <c r="BW350" s="3">
        <v>43964.73131476852</v>
      </c>
      <c r="BX350" t="s">
        <v>5943</v>
      </c>
      <c r="CG350"/>
      <c r="CH350"/>
      <c r="CI350"/>
      <c r="CY350"/>
      <c r="DA350"/>
      <c r="DE350"/>
      <c r="DF350"/>
    </row>
    <row r="351" spans="1:110" x14ac:dyDescent="0.25">
      <c r="A351" s="1">
        <f>IF(Veg_Table[[#This Row],[VP_STATUS]]="Hold",0,IF(OR(AND(Veg_Table[[#This Row],[PRESCRIP]]="NW_No Work",Veg_Table[[#This Row],[VP_STATUS]]&lt;&gt;"No Work Required Under EVM"),AND(Veg_Table[[#This Row],[VP_STATUS]]="No Work Required Under EVM",Veg_Table[[#This Row],[PRESCRIP]]&lt;&gt;"NW_No Work")),1,0))</f>
        <v>0</v>
      </c>
      <c r="B351" s="1">
        <f>IF(Veg_Table[[#This Row],[SPECIES]]="",1,0)</f>
        <v>0</v>
      </c>
      <c r="C351" s="1">
        <f>IF(Veg_Table[[#This Row],[DIAMETER]]="",1,0)</f>
        <v>0</v>
      </c>
      <c r="D351" s="1">
        <f>IF(Veg_Table[[#This Row],[HEIGHT]]="",1,0)</f>
        <v>0</v>
      </c>
      <c r="E35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51" s="1">
        <f>IF(AND(Veg_Table[[#This Row],[TAT_RESULT]]="ABATE",Veg_Table[[#This Row],[PRESCRIP]]="NW_No Work"),1,0)</f>
        <v>0</v>
      </c>
      <c r="G351" s="1">
        <f>IF(OR(Veg_Table[[#This Row],[Prescription R-Scale]]="NA",Veg_Table[[#This Row],[Diameter R-Scale]]="NA"),0,IF(Veg_Table[[#This Row],[Diameter R-Scale]]&lt;&gt;Veg_Table[[#This Row],[Prescription R-Scale]],1,0))</f>
        <v>0</v>
      </c>
      <c r="H351" s="1">
        <f>IF(OR(AND(Veg_Table[[#This Row],[PRESCRIP]]="BC_Br Rmv", Veg_Table[[#This Row],[WOOD_MAN]]&lt;&gt;"Not Needed"),AND(Veg_Table[[#This Row],[PRESCRIP]]="BCS_Br Rmv+Trt", Veg_Table[[#This Row],[WOOD_MAN]]&lt;&gt;"Not Needed")),1,0)</f>
        <v>0</v>
      </c>
      <c r="I351" s="1">
        <f ca="1">IF(AND(Veg_Table[[#This Row],[Prescription_Changed]]="Yes",Veg_Table[[#This Row],[TAT_RESULT]]=""),1,0)</f>
        <v>0</v>
      </c>
      <c r="J351" s="1">
        <f ca="1">SUM(Veg_Table[[#This Row],[Prescription and Status do not match]:[Prescription_Edited_And_TAT_Is_Blank]])</f>
        <v>1</v>
      </c>
      <c r="K351" s="1">
        <f ca="1">IF(Veg_Table[[#This Row],[Sum of Errors]]&gt;0,1,0)</f>
        <v>1</v>
      </c>
      <c r="L351" s="1">
        <f>1</f>
        <v>1</v>
      </c>
      <c r="M35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351" s="1">
        <f>IF(OR(MID(Veg_Table[[#This Row],[PRESCRIP]],2,1)="1",MID(Veg_Table[[#This Row],[PRESCRIP]],2,1)="2",MID(Veg_Table[[#This Row],[PRESCRIP]],2,1)="3",MID(Veg_Table[[#This Row],[PRESCRIP]],2,1)="4"),_xlfn.NUMBERVALUE(MID(Veg_Table[[#This Row],[PRESCRIP]],2,1)),"NA")</f>
        <v>1</v>
      </c>
      <c r="O351" s="1">
        <f>WEEKNUM(Veg_Table[[#This Row],[EVM_LAST_EDITED_Day]],2)</f>
        <v>20</v>
      </c>
      <c r="P351" s="25">
        <f>IFERROR(DATE(YEAR(Veg_Table[[#This Row],[EVM_LAST_EDITED2]]),MONTH(Veg_Table[[#This Row],[EVM_LAST_EDITED2]]),DAY(Veg_Table[[#This Row],[EVM_LAST_EDITED2]])),DATE(2019,1,1))</f>
        <v>43964</v>
      </c>
      <c r="Q351" s="3">
        <f>VALUE(SUBSTITUTE(Veg_Table[[#This Row],[EVM_LAST_EDITED]],",",""))</f>
        <v>43964.649456574101</v>
      </c>
      <c r="R351" s="1" t="str">
        <f>_xlfn.IFNA(IF(Veg_Table[[#This Row],[EVM_LAST_EDITOR]]="","zBlank EVM Last Editor",VLOOKUP(Veg_Table[[#This Row],[EVM_LAST_EDITOR]],Roster_Table[#All],4,FALSE)),"zAWRR Not in Roster")</f>
        <v>MOW</v>
      </c>
      <c r="S351" s="1" t="str">
        <f>_xlfn.IFNA(IF(Veg_Table[[#This Row],[EVM_LAST_EDITOR]]="","zBlank EVM Last Editor",VLOOKUP(Veg_Table[[#This Row],[EVM_LAST_EDITOR]],Roster_Table[#All],16,FALSE)),"zCompany_AWRR not in Roster")</f>
        <v>Not in Sierra Roster</v>
      </c>
      <c r="T351" s="2">
        <f>IFERROR(DATE(YEAR(Veg_Table[[#This Row],[Created2]]),MONTH(Veg_Table[[#This Row],[Created2]]),DAY(Veg_Table[[#This Row],[Created2]])),DATE(2019,1,1))</f>
        <v>43875</v>
      </c>
      <c r="U351" s="3">
        <f>VALUE(SUBSTITUTE(Veg_Table[[#This Row],[Created]],",",""))</f>
        <v>43875.605798611097</v>
      </c>
      <c r="V351" s="3" t="str">
        <f ca="1">IFERROR(_xlfn.IFNA(CELL("contents",INDIRECT(_xlfn.CONCAT("Veg_Table_Production_Data!",ADDRESS(MATCH(_xlfn.MAXIFS(#REF!,#REF!,"="&amp;Veg_Table[[#This Row],[AUTO_ID]],#REF!,"&lt;"&amp;Veg_Table[[#This Row],[EVM_LAST_EDITED_Day]]),#REF!,0),COLUMN(#REF!),4,1,)))),""),"")</f>
        <v/>
      </c>
      <c r="W351" s="3" t="str">
        <f ca="1">IF(Veg_Table[[#This Row],[Previous_Prescription]]="","No",IF(Veg_Table[[#This Row],[Previous_Prescription]]=Veg_Table[[#This Row],[PRESCRIP]],"No","Yes"))</f>
        <v>No</v>
      </c>
      <c r="X351" s="3" t="str">
        <f>IF(Veg_Table[[#This Row],[EVM_LAST_EDITED_Day]]=Veg_Table[[#This Row],[Created_Day]],"New","Old")</f>
        <v>Old</v>
      </c>
      <c r="Y351" s="1">
        <f>IFERROR(IF(FIND("delete",LOWER(Veg_Table[[#This Row],[PI_COMMENTS]]))&gt;=1,1,0),0)</f>
        <v>0</v>
      </c>
      <c r="Z351" s="1" t="str">
        <f>_xlfn.IFNA(IF(Veg_Table[[#This Row],[EVM_LAST_EDITOR]]="","Yes",VLOOKUP(Veg_Table[[#This Row],[EVM_LAST_EDITOR]],Roster_Table[#All],15,FALSE)),"Yes")</f>
        <v>No</v>
      </c>
      <c r="AA35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51" s="1" t="str">
        <f>_xlfn.IFNA(VLOOKUP(Veg_Table[[#This Row],[EVM_LAST_EDITOR]],Roster_Table[#All],3,FALSE),"zAWRR Not in Roster")</f>
        <v>Roberto</v>
      </c>
      <c r="AC351" s="1" t="str">
        <f>_xlfn.IFNA(VLOOKUP(Veg_Table[[#This Row],[EVM_LAST_EDITOR]],Roster_Table[#All],2,FALSE),"zAWRR Not in Roster")</f>
        <v>Ayala</v>
      </c>
      <c r="AD351" s="1" t="str">
        <f>IF(_xlfn.CONCAT(Veg_Table[[#This Row],[First_Name]]," ",Veg_Table[[#This Row],[Last_Name]])="zAWRR Not in Roster zAWRR Not in Roster","zAWRR Not in Roster",_xlfn.CONCAT(Veg_Table[[#This Row],[First_Name]]," ",Veg_Table[[#This Row],[Last_Name]]))</f>
        <v>Roberto Ayala</v>
      </c>
      <c r="AE351">
        <v>1721035</v>
      </c>
      <c r="AF351" t="s">
        <v>5933</v>
      </c>
      <c r="AG351" t="s">
        <v>97</v>
      </c>
      <c r="AH351" t="s">
        <v>5801</v>
      </c>
      <c r="AI351" t="s">
        <v>4592</v>
      </c>
      <c r="AJ351" t="s">
        <v>820</v>
      </c>
      <c r="AK351" t="s">
        <v>28</v>
      </c>
      <c r="AL351" t="s">
        <v>368</v>
      </c>
      <c r="AM351" t="s">
        <v>47</v>
      </c>
      <c r="AN351" t="s">
        <v>25</v>
      </c>
      <c r="AO351" t="s">
        <v>25</v>
      </c>
      <c r="AP351">
        <v>7</v>
      </c>
      <c r="AQ351">
        <v>50</v>
      </c>
      <c r="AR351" t="s">
        <v>28</v>
      </c>
      <c r="AS351" t="s">
        <v>45</v>
      </c>
      <c r="AT351" t="s">
        <v>522</v>
      </c>
      <c r="AU351" t="s">
        <v>25</v>
      </c>
      <c r="AV351" t="s">
        <v>28</v>
      </c>
      <c r="AW351" t="s">
        <v>5934</v>
      </c>
      <c r="AX351" t="s">
        <v>987</v>
      </c>
      <c r="AY351" t="s">
        <v>1530</v>
      </c>
      <c r="AZ351">
        <v>5872407</v>
      </c>
      <c r="BA351" t="s">
        <v>45</v>
      </c>
      <c r="BB351" s="4">
        <v>43964.649377314818</v>
      </c>
      <c r="BC351" t="s">
        <v>28</v>
      </c>
      <c r="BD351" t="s">
        <v>29</v>
      </c>
      <c r="BF351" t="s">
        <v>28</v>
      </c>
      <c r="BG351" t="s">
        <v>28</v>
      </c>
      <c r="BH351" t="s">
        <v>28</v>
      </c>
      <c r="BI351" s="3"/>
      <c r="BJ351" t="s">
        <v>5935</v>
      </c>
      <c r="BK351" s="30" t="s">
        <v>531</v>
      </c>
      <c r="BL351" s="3">
        <v>43964.649456574072</v>
      </c>
      <c r="BM351" t="s">
        <v>31</v>
      </c>
      <c r="BN351" t="s">
        <v>32</v>
      </c>
      <c r="BO351" t="s">
        <v>5804</v>
      </c>
      <c r="BP351" t="s">
        <v>5805</v>
      </c>
      <c r="BQ351" t="s">
        <v>852</v>
      </c>
      <c r="BR351" t="s">
        <v>28</v>
      </c>
      <c r="BS351" t="s">
        <v>28</v>
      </c>
      <c r="BT351" t="s">
        <v>228</v>
      </c>
      <c r="BU351" s="3">
        <v>43875.605798611112</v>
      </c>
      <c r="BV351" t="s">
        <v>803</v>
      </c>
      <c r="BW351" s="3">
        <v>43964.731297407408</v>
      </c>
      <c r="BX351" t="s">
        <v>5936</v>
      </c>
      <c r="CG351"/>
      <c r="CH351"/>
      <c r="CI351"/>
      <c r="CY351"/>
      <c r="DA351"/>
      <c r="DE351"/>
      <c r="DF351"/>
    </row>
    <row r="352" spans="1:110" x14ac:dyDescent="0.25">
      <c r="A352" s="1">
        <f>IF(Veg_Table[[#This Row],[VP_STATUS]]="Hold",0,IF(OR(AND(Veg_Table[[#This Row],[PRESCRIP]]="NW_No Work",Veg_Table[[#This Row],[VP_STATUS]]&lt;&gt;"No Work Required Under EVM"),AND(Veg_Table[[#This Row],[VP_STATUS]]="No Work Required Under EVM",Veg_Table[[#This Row],[PRESCRIP]]&lt;&gt;"NW_No Work")),1,0))</f>
        <v>0</v>
      </c>
      <c r="B352" s="1">
        <f>IF(Veg_Table[[#This Row],[SPECIES]]="",1,0)</f>
        <v>0</v>
      </c>
      <c r="C352" s="1">
        <f>IF(Veg_Table[[#This Row],[DIAMETER]]="",1,0)</f>
        <v>0</v>
      </c>
      <c r="D352" s="1">
        <f>IF(Veg_Table[[#This Row],[HEIGHT]]="",1,0)</f>
        <v>0</v>
      </c>
      <c r="E35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52" s="1">
        <f>IF(AND(Veg_Table[[#This Row],[TAT_RESULT]]="ABATE",Veg_Table[[#This Row],[PRESCRIP]]="NW_No Work"),1,0)</f>
        <v>0</v>
      </c>
      <c r="G352" s="1">
        <f>IF(OR(Veg_Table[[#This Row],[Prescription R-Scale]]="NA",Veg_Table[[#This Row],[Diameter R-Scale]]="NA"),0,IF(Veg_Table[[#This Row],[Diameter R-Scale]]&lt;&gt;Veg_Table[[#This Row],[Prescription R-Scale]],1,0))</f>
        <v>0</v>
      </c>
      <c r="H352" s="1">
        <f>IF(OR(AND(Veg_Table[[#This Row],[PRESCRIP]]="BC_Br Rmv", Veg_Table[[#This Row],[WOOD_MAN]]&lt;&gt;"Not Needed"),AND(Veg_Table[[#This Row],[PRESCRIP]]="BCS_Br Rmv+Trt", Veg_Table[[#This Row],[WOOD_MAN]]&lt;&gt;"Not Needed")),1,0)</f>
        <v>0</v>
      </c>
      <c r="I352" s="1">
        <f ca="1">IF(AND(Veg_Table[[#This Row],[Prescription_Changed]]="Yes",Veg_Table[[#This Row],[TAT_RESULT]]=""),1,0)</f>
        <v>0</v>
      </c>
      <c r="J352" s="1">
        <f ca="1">SUM(Veg_Table[[#This Row],[Prescription and Status do not match]:[Prescription_Edited_And_TAT_Is_Blank]])</f>
        <v>1</v>
      </c>
      <c r="K352" s="1">
        <f ca="1">IF(Veg_Table[[#This Row],[Sum of Errors]]&gt;0,1,0)</f>
        <v>1</v>
      </c>
      <c r="L352" s="1">
        <f>1</f>
        <v>1</v>
      </c>
      <c r="M35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352" s="1">
        <f>IF(OR(MID(Veg_Table[[#This Row],[PRESCRIP]],2,1)="1",MID(Veg_Table[[#This Row],[PRESCRIP]],2,1)="2",MID(Veg_Table[[#This Row],[PRESCRIP]],2,1)="3",MID(Veg_Table[[#This Row],[PRESCRIP]],2,1)="4"),_xlfn.NUMBERVALUE(MID(Veg_Table[[#This Row],[PRESCRIP]],2,1)),"NA")</f>
        <v>2</v>
      </c>
      <c r="O352" s="1">
        <f>WEEKNUM(Veg_Table[[#This Row],[EVM_LAST_EDITED_Day]],2)</f>
        <v>20</v>
      </c>
      <c r="P352" s="25">
        <f>IFERROR(DATE(YEAR(Veg_Table[[#This Row],[EVM_LAST_EDITED2]]),MONTH(Veg_Table[[#This Row],[EVM_LAST_EDITED2]]),DAY(Veg_Table[[#This Row],[EVM_LAST_EDITED2]])),DATE(2019,1,1))</f>
        <v>43964</v>
      </c>
      <c r="Q352" s="3">
        <f>VALUE(SUBSTITUTE(Veg_Table[[#This Row],[EVM_LAST_EDITED]],",",""))</f>
        <v>43964.649583587998</v>
      </c>
      <c r="R352" s="1" t="str">
        <f>_xlfn.IFNA(IF(Veg_Table[[#This Row],[EVM_LAST_EDITOR]]="","zBlank EVM Last Editor",VLOOKUP(Veg_Table[[#This Row],[EVM_LAST_EDITOR]],Roster_Table[#All],4,FALSE)),"zAWRR Not in Roster")</f>
        <v>zAWRR Not in Roster</v>
      </c>
      <c r="S352" s="1" t="str">
        <f>_xlfn.IFNA(IF(Veg_Table[[#This Row],[EVM_LAST_EDITOR]]="","zBlank EVM Last Editor",VLOOKUP(Veg_Table[[#This Row],[EVM_LAST_EDITOR]],Roster_Table[#All],16,FALSE)),"zCompany_AWRR not in Roster")</f>
        <v>zCompany_AWRR not in Roster</v>
      </c>
      <c r="T352" s="2">
        <f>IFERROR(DATE(YEAR(Veg_Table[[#This Row],[Created2]]),MONTH(Veg_Table[[#This Row],[Created2]]),DAY(Veg_Table[[#This Row],[Created2]])),DATE(2019,1,1))</f>
        <v>43705</v>
      </c>
      <c r="U352" s="3">
        <f>VALUE(SUBSTITUTE(Veg_Table[[#This Row],[Created]],",",""))</f>
        <v>43705.974212963003</v>
      </c>
      <c r="V352" s="3" t="str">
        <f ca="1">IFERROR(_xlfn.IFNA(CELL("contents",INDIRECT(_xlfn.CONCAT("Veg_Table_Production_Data!",ADDRESS(MATCH(_xlfn.MAXIFS(#REF!,#REF!,"="&amp;Veg_Table[[#This Row],[AUTO_ID]],#REF!,"&lt;"&amp;Veg_Table[[#This Row],[EVM_LAST_EDITED_Day]]),#REF!,0),COLUMN(#REF!),4,1,)))),""),"")</f>
        <v/>
      </c>
      <c r="W352" s="3" t="str">
        <f ca="1">IF(Veg_Table[[#This Row],[Previous_Prescription]]="","No",IF(Veg_Table[[#This Row],[Previous_Prescription]]=Veg_Table[[#This Row],[PRESCRIP]],"No","Yes"))</f>
        <v>No</v>
      </c>
      <c r="X352" s="3" t="str">
        <f>IF(Veg_Table[[#This Row],[EVM_LAST_EDITED_Day]]=Veg_Table[[#This Row],[Created_Day]],"New","Old")</f>
        <v>Old</v>
      </c>
      <c r="Y352" s="1">
        <f>IFERROR(IF(FIND("delete",LOWER(Veg_Table[[#This Row],[PI_COMMENTS]]))&gt;=1,1,0),0)</f>
        <v>0</v>
      </c>
      <c r="Z352" s="1" t="str">
        <f>_xlfn.IFNA(IF(Veg_Table[[#This Row],[EVM_LAST_EDITOR]]="","Yes",VLOOKUP(Veg_Table[[#This Row],[EVM_LAST_EDITOR]],Roster_Table[#All],15,FALSE)),"Yes")</f>
        <v>Yes</v>
      </c>
      <c r="AA35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52" s="1" t="str">
        <f>_xlfn.IFNA(VLOOKUP(Veg_Table[[#This Row],[EVM_LAST_EDITOR]],Roster_Table[#All],3,FALSE),"zAWRR Not in Roster")</f>
        <v>zAWRR Not in Roster</v>
      </c>
      <c r="AC352" s="1" t="str">
        <f>_xlfn.IFNA(VLOOKUP(Veg_Table[[#This Row],[EVM_LAST_EDITOR]],Roster_Table[#All],2,FALSE),"zAWRR Not in Roster")</f>
        <v>zAWRR Not in Roster</v>
      </c>
      <c r="AD352" s="1" t="str">
        <f>IF(_xlfn.CONCAT(Veg_Table[[#This Row],[First_Name]]," ",Veg_Table[[#This Row],[Last_Name]])="zAWRR Not in Roster zAWRR Not in Roster","zAWRR Not in Roster",_xlfn.CONCAT(Veg_Table[[#This Row],[First_Name]]," ",Veg_Table[[#This Row],[Last_Name]]))</f>
        <v>zAWRR Not in Roster</v>
      </c>
      <c r="AE352">
        <v>1757561</v>
      </c>
      <c r="AF352" t="s">
        <v>2556</v>
      </c>
      <c r="AG352" t="s">
        <v>30</v>
      </c>
      <c r="AH352" t="s">
        <v>1413</v>
      </c>
      <c r="AI352" t="s">
        <v>1415</v>
      </c>
      <c r="AJ352" t="s">
        <v>820</v>
      </c>
      <c r="AL352" t="s">
        <v>368</v>
      </c>
      <c r="AM352" t="s">
        <v>40</v>
      </c>
      <c r="AN352" t="s">
        <v>25</v>
      </c>
      <c r="AO352" t="s">
        <v>25</v>
      </c>
      <c r="AP352">
        <v>15</v>
      </c>
      <c r="AQ352">
        <v>60</v>
      </c>
      <c r="AS352" t="s">
        <v>530</v>
      </c>
      <c r="AT352" t="s">
        <v>522</v>
      </c>
      <c r="AU352" t="s">
        <v>25</v>
      </c>
      <c r="AW352" t="s">
        <v>2557</v>
      </c>
      <c r="AX352" t="s">
        <v>534</v>
      </c>
      <c r="AZ352">
        <v>5744925</v>
      </c>
      <c r="BA352" t="s">
        <v>42</v>
      </c>
      <c r="BB352" s="4">
        <v>43955.712199074071</v>
      </c>
      <c r="BC352" t="s">
        <v>1142</v>
      </c>
      <c r="BD352" t="s">
        <v>29</v>
      </c>
      <c r="BG352" t="s">
        <v>534</v>
      </c>
      <c r="BI352" s="3">
        <v>43964.649517789352</v>
      </c>
      <c r="BJ352" t="s">
        <v>6010</v>
      </c>
      <c r="BK352" s="30" t="s">
        <v>5008</v>
      </c>
      <c r="BL352" s="3">
        <v>43964.649583587961</v>
      </c>
      <c r="BM352" t="s">
        <v>31</v>
      </c>
      <c r="BN352" t="s">
        <v>32</v>
      </c>
      <c r="BO352" t="s">
        <v>2258</v>
      </c>
      <c r="BP352" t="s">
        <v>2259</v>
      </c>
      <c r="BQ352" t="s">
        <v>826</v>
      </c>
      <c r="BR352" t="s">
        <v>28</v>
      </c>
      <c r="BS352" t="s">
        <v>28</v>
      </c>
      <c r="BT352" t="s">
        <v>2543</v>
      </c>
      <c r="BU352" s="3">
        <v>43705.974212962959</v>
      </c>
      <c r="BV352" t="s">
        <v>803</v>
      </c>
      <c r="BW352" s="3">
        <v>43964.73131476852</v>
      </c>
      <c r="BX352" t="s">
        <v>2558</v>
      </c>
      <c r="CG352"/>
      <c r="CH352"/>
      <c r="CI352"/>
      <c r="CY352"/>
      <c r="DA352"/>
      <c r="DE352"/>
      <c r="DF352"/>
    </row>
    <row r="353" spans="1:110" x14ac:dyDescent="0.25">
      <c r="A353" s="1">
        <f>IF(Veg_Table[[#This Row],[VP_STATUS]]="Hold",0,IF(OR(AND(Veg_Table[[#This Row],[PRESCRIP]]="NW_No Work",Veg_Table[[#This Row],[VP_STATUS]]&lt;&gt;"No Work Required Under EVM"),AND(Veg_Table[[#This Row],[VP_STATUS]]="No Work Required Under EVM",Veg_Table[[#This Row],[PRESCRIP]]&lt;&gt;"NW_No Work")),1,0))</f>
        <v>0</v>
      </c>
      <c r="B353" s="1">
        <f>IF(Veg_Table[[#This Row],[SPECIES]]="",1,0)</f>
        <v>0</v>
      </c>
      <c r="C353" s="1">
        <f>IF(Veg_Table[[#This Row],[DIAMETER]]="",1,0)</f>
        <v>0</v>
      </c>
      <c r="D353" s="1">
        <f>IF(Veg_Table[[#This Row],[HEIGHT]]="",1,0)</f>
        <v>0</v>
      </c>
      <c r="E35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53" s="1">
        <f>IF(AND(Veg_Table[[#This Row],[TAT_RESULT]]="ABATE",Veg_Table[[#This Row],[PRESCRIP]]="NW_No Work"),1,0)</f>
        <v>0</v>
      </c>
      <c r="G353" s="1">
        <f>IF(OR(Veg_Table[[#This Row],[Prescription R-Scale]]="NA",Veg_Table[[#This Row],[Diameter R-Scale]]="NA"),0,IF(Veg_Table[[#This Row],[Diameter R-Scale]]&lt;&gt;Veg_Table[[#This Row],[Prescription R-Scale]],1,0))</f>
        <v>0</v>
      </c>
      <c r="H353" s="1">
        <f>IF(OR(AND(Veg_Table[[#This Row],[PRESCRIP]]="BC_Br Rmv", Veg_Table[[#This Row],[WOOD_MAN]]&lt;&gt;"Not Needed"),AND(Veg_Table[[#This Row],[PRESCRIP]]="BCS_Br Rmv+Trt", Veg_Table[[#This Row],[WOOD_MAN]]&lt;&gt;"Not Needed")),1,0)</f>
        <v>0</v>
      </c>
      <c r="I353" s="1">
        <f ca="1">IF(AND(Veg_Table[[#This Row],[Prescription_Changed]]="Yes",Veg_Table[[#This Row],[TAT_RESULT]]=""),1,0)</f>
        <v>0</v>
      </c>
      <c r="J353" s="1">
        <f ca="1">SUM(Veg_Table[[#This Row],[Prescription and Status do not match]:[Prescription_Edited_And_TAT_Is_Blank]])</f>
        <v>1</v>
      </c>
      <c r="K353" s="1">
        <f ca="1">IF(Veg_Table[[#This Row],[Sum of Errors]]&gt;0,1,0)</f>
        <v>1</v>
      </c>
      <c r="L353" s="1">
        <f>1</f>
        <v>1</v>
      </c>
      <c r="M35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353" s="1">
        <f>IF(OR(MID(Veg_Table[[#This Row],[PRESCRIP]],2,1)="1",MID(Veg_Table[[#This Row],[PRESCRIP]],2,1)="2",MID(Veg_Table[[#This Row],[PRESCRIP]],2,1)="3",MID(Veg_Table[[#This Row],[PRESCRIP]],2,1)="4"),_xlfn.NUMBERVALUE(MID(Veg_Table[[#This Row],[PRESCRIP]],2,1)),"NA")</f>
        <v>2</v>
      </c>
      <c r="O353" s="1">
        <f>WEEKNUM(Veg_Table[[#This Row],[EVM_LAST_EDITED_Day]],2)</f>
        <v>20</v>
      </c>
      <c r="P353" s="25">
        <f>IFERROR(DATE(YEAR(Veg_Table[[#This Row],[EVM_LAST_EDITED2]]),MONTH(Veg_Table[[#This Row],[EVM_LAST_EDITED2]]),DAY(Veg_Table[[#This Row],[EVM_LAST_EDITED2]])),DATE(2019,1,1))</f>
        <v>43964</v>
      </c>
      <c r="Q353" s="3">
        <f>VALUE(SUBSTITUTE(Veg_Table[[#This Row],[EVM_LAST_EDITED]],",",""))</f>
        <v>43964.6499256713</v>
      </c>
      <c r="R353" s="1" t="str">
        <f>_xlfn.IFNA(IF(Veg_Table[[#This Row],[EVM_LAST_EDITOR]]="","zBlank EVM Last Editor",VLOOKUP(Veg_Table[[#This Row],[EVM_LAST_EDITOR]],Roster_Table[#All],4,FALSE)),"zAWRR Not in Roster")</f>
        <v>MOW</v>
      </c>
      <c r="S353" s="1" t="str">
        <f>_xlfn.IFNA(IF(Veg_Table[[#This Row],[EVM_LAST_EDITOR]]="","zBlank EVM Last Editor",VLOOKUP(Veg_Table[[#This Row],[EVM_LAST_EDITOR]],Roster_Table[#All],16,FALSE)),"zCompany_AWRR not in Roster")</f>
        <v>Not in Sierra Roster</v>
      </c>
      <c r="T353" s="2">
        <f>IFERROR(DATE(YEAR(Veg_Table[[#This Row],[Created2]]),MONTH(Veg_Table[[#This Row],[Created2]]),DAY(Veg_Table[[#This Row],[Created2]])),DATE(2019,1,1))</f>
        <v>43875</v>
      </c>
      <c r="U353" s="3">
        <f>VALUE(SUBSTITUTE(Veg_Table[[#This Row],[Created]],",",""))</f>
        <v>43875.604479166701</v>
      </c>
      <c r="V353" s="3" t="str">
        <f ca="1">IFERROR(_xlfn.IFNA(CELL("contents",INDIRECT(_xlfn.CONCAT("Veg_Table_Production_Data!",ADDRESS(MATCH(_xlfn.MAXIFS(#REF!,#REF!,"="&amp;Veg_Table[[#This Row],[AUTO_ID]],#REF!,"&lt;"&amp;Veg_Table[[#This Row],[EVM_LAST_EDITED_Day]]),#REF!,0),COLUMN(#REF!),4,1,)))),""),"")</f>
        <v/>
      </c>
      <c r="W353" s="3" t="str">
        <f ca="1">IF(Veg_Table[[#This Row],[Previous_Prescription]]="","No",IF(Veg_Table[[#This Row],[Previous_Prescription]]=Veg_Table[[#This Row],[PRESCRIP]],"No","Yes"))</f>
        <v>No</v>
      </c>
      <c r="X353" s="3" t="str">
        <f>IF(Veg_Table[[#This Row],[EVM_LAST_EDITED_Day]]=Veg_Table[[#This Row],[Created_Day]],"New","Old")</f>
        <v>Old</v>
      </c>
      <c r="Y353" s="1">
        <f>IFERROR(IF(FIND("delete",LOWER(Veg_Table[[#This Row],[PI_COMMENTS]]))&gt;=1,1,0),0)</f>
        <v>0</v>
      </c>
      <c r="Z353" s="1" t="str">
        <f>_xlfn.IFNA(IF(Veg_Table[[#This Row],[EVM_LAST_EDITOR]]="","Yes",VLOOKUP(Veg_Table[[#This Row],[EVM_LAST_EDITOR]],Roster_Table[#All],15,FALSE)),"Yes")</f>
        <v>No</v>
      </c>
      <c r="AA35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53" s="1" t="str">
        <f>_xlfn.IFNA(VLOOKUP(Veg_Table[[#This Row],[EVM_LAST_EDITOR]],Roster_Table[#All],3,FALSE),"zAWRR Not in Roster")</f>
        <v>Roberto</v>
      </c>
      <c r="AC353" s="1" t="str">
        <f>_xlfn.IFNA(VLOOKUP(Veg_Table[[#This Row],[EVM_LAST_EDITOR]],Roster_Table[#All],2,FALSE),"zAWRR Not in Roster")</f>
        <v>Ayala</v>
      </c>
      <c r="AD353" s="1" t="str">
        <f>IF(_xlfn.CONCAT(Veg_Table[[#This Row],[First_Name]]," ",Veg_Table[[#This Row],[Last_Name]])="zAWRR Not in Roster zAWRR Not in Roster","zAWRR Not in Roster",_xlfn.CONCAT(Veg_Table[[#This Row],[First_Name]]," ",Veg_Table[[#This Row],[Last_Name]]))</f>
        <v>Roberto Ayala</v>
      </c>
      <c r="AE353">
        <v>1721034</v>
      </c>
      <c r="AF353" t="s">
        <v>5929</v>
      </c>
      <c r="AG353" t="s">
        <v>97</v>
      </c>
      <c r="AH353" t="s">
        <v>5801</v>
      </c>
      <c r="AI353" t="s">
        <v>5850</v>
      </c>
      <c r="AJ353" t="s">
        <v>820</v>
      </c>
      <c r="AK353" t="s">
        <v>28</v>
      </c>
      <c r="AL353" t="s">
        <v>368</v>
      </c>
      <c r="AM353" t="s">
        <v>38</v>
      </c>
      <c r="AN353" t="s">
        <v>25</v>
      </c>
      <c r="AO353" t="s">
        <v>25</v>
      </c>
      <c r="AP353">
        <v>22</v>
      </c>
      <c r="AQ353">
        <v>75</v>
      </c>
      <c r="AR353" t="s">
        <v>28</v>
      </c>
      <c r="AS353" t="s">
        <v>42</v>
      </c>
      <c r="AT353" t="s">
        <v>515</v>
      </c>
      <c r="AU353" t="s">
        <v>25</v>
      </c>
      <c r="AV353" t="s">
        <v>28</v>
      </c>
      <c r="AW353" t="s">
        <v>5930</v>
      </c>
      <c r="AX353" t="s">
        <v>987</v>
      </c>
      <c r="AY353" t="s">
        <v>1530</v>
      </c>
      <c r="AZ353">
        <v>5872407</v>
      </c>
      <c r="BA353" t="s">
        <v>42</v>
      </c>
      <c r="BB353" s="4">
        <v>43964.649812465279</v>
      </c>
      <c r="BC353" t="s">
        <v>28</v>
      </c>
      <c r="BD353" t="s">
        <v>29</v>
      </c>
      <c r="BF353" t="s">
        <v>28</v>
      </c>
      <c r="BG353" t="s">
        <v>28</v>
      </c>
      <c r="BH353" t="s">
        <v>28</v>
      </c>
      <c r="BI353" s="3"/>
      <c r="BJ353" t="s">
        <v>5931</v>
      </c>
      <c r="BK353" s="30" t="s">
        <v>531</v>
      </c>
      <c r="BL353" s="3">
        <v>43964.6499256713</v>
      </c>
      <c r="BM353" t="s">
        <v>31</v>
      </c>
      <c r="BN353" t="s">
        <v>32</v>
      </c>
      <c r="BO353" t="s">
        <v>5804</v>
      </c>
      <c r="BP353" t="s">
        <v>5805</v>
      </c>
      <c r="BQ353" t="s">
        <v>852</v>
      </c>
      <c r="BR353" t="s">
        <v>28</v>
      </c>
      <c r="BS353" t="s">
        <v>28</v>
      </c>
      <c r="BT353" t="s">
        <v>228</v>
      </c>
      <c r="BU353" s="3">
        <v>43875.604479166665</v>
      </c>
      <c r="BV353" t="s">
        <v>803</v>
      </c>
      <c r="BW353" s="3">
        <v>43964.731297407408</v>
      </c>
      <c r="BX353" t="s">
        <v>5932</v>
      </c>
      <c r="CG353"/>
      <c r="CH353"/>
      <c r="CI353"/>
      <c r="CY353"/>
      <c r="DA353"/>
      <c r="DE353"/>
      <c r="DF353"/>
    </row>
    <row r="354" spans="1:110" x14ac:dyDescent="0.25">
      <c r="A354" s="1">
        <f>IF(Veg_Table[[#This Row],[VP_STATUS]]="Hold",0,IF(OR(AND(Veg_Table[[#This Row],[PRESCRIP]]="NW_No Work",Veg_Table[[#This Row],[VP_STATUS]]&lt;&gt;"No Work Required Under EVM"),AND(Veg_Table[[#This Row],[VP_STATUS]]="No Work Required Under EVM",Veg_Table[[#This Row],[PRESCRIP]]&lt;&gt;"NW_No Work")),1,0))</f>
        <v>0</v>
      </c>
      <c r="B354" s="1">
        <f>IF(Veg_Table[[#This Row],[SPECIES]]="",1,0)</f>
        <v>0</v>
      </c>
      <c r="C354" s="1">
        <f>IF(Veg_Table[[#This Row],[DIAMETER]]="",1,0)</f>
        <v>0</v>
      </c>
      <c r="D354" s="1">
        <f>IF(Veg_Table[[#This Row],[HEIGHT]]="",1,0)</f>
        <v>0</v>
      </c>
      <c r="E35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354" s="1">
        <f>IF(AND(Veg_Table[[#This Row],[TAT_RESULT]]="ABATE",Veg_Table[[#This Row],[PRESCRIP]]="NW_No Work"),1,0)</f>
        <v>0</v>
      </c>
      <c r="G354" s="1">
        <f>IF(OR(Veg_Table[[#This Row],[Prescription R-Scale]]="NA",Veg_Table[[#This Row],[Diameter R-Scale]]="NA"),0,IF(Veg_Table[[#This Row],[Diameter R-Scale]]&lt;&gt;Veg_Table[[#This Row],[Prescription R-Scale]],1,0))</f>
        <v>0</v>
      </c>
      <c r="H354" s="1">
        <f>IF(OR(AND(Veg_Table[[#This Row],[PRESCRIP]]="BC_Br Rmv", Veg_Table[[#This Row],[WOOD_MAN]]&lt;&gt;"Not Needed"),AND(Veg_Table[[#This Row],[PRESCRIP]]="BCS_Br Rmv+Trt", Veg_Table[[#This Row],[WOOD_MAN]]&lt;&gt;"Not Needed")),1,0)</f>
        <v>1</v>
      </c>
      <c r="I354" s="1">
        <f ca="1">IF(AND(Veg_Table[[#This Row],[Prescription_Changed]]="Yes",Veg_Table[[#This Row],[TAT_RESULT]]=""),1,0)</f>
        <v>0</v>
      </c>
      <c r="J354" s="1">
        <f ca="1">SUM(Veg_Table[[#This Row],[Prescription and Status do not match]:[Prescription_Edited_And_TAT_Is_Blank]])</f>
        <v>1</v>
      </c>
      <c r="K354" s="1">
        <f ca="1">IF(Veg_Table[[#This Row],[Sum of Errors]]&gt;0,1,0)</f>
        <v>1</v>
      </c>
      <c r="L354" s="1">
        <f>1</f>
        <v>1</v>
      </c>
      <c r="M354"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354" s="1" t="str">
        <f>IF(OR(MID(Veg_Table[[#This Row],[PRESCRIP]],2,1)="1",MID(Veg_Table[[#This Row],[PRESCRIP]],2,1)="2",MID(Veg_Table[[#This Row],[PRESCRIP]],2,1)="3",MID(Veg_Table[[#This Row],[PRESCRIP]],2,1)="4"),_xlfn.NUMBERVALUE(MID(Veg_Table[[#This Row],[PRESCRIP]],2,1)),"NA")</f>
        <v>NA</v>
      </c>
      <c r="O354" s="1">
        <f>WEEKNUM(Veg_Table[[#This Row],[EVM_LAST_EDITED_Day]],2)</f>
        <v>20</v>
      </c>
      <c r="P354" s="25">
        <f>IFERROR(DATE(YEAR(Veg_Table[[#This Row],[EVM_LAST_EDITED2]]),MONTH(Veg_Table[[#This Row],[EVM_LAST_EDITED2]]),DAY(Veg_Table[[#This Row],[EVM_LAST_EDITED2]])),DATE(2019,1,1))</f>
        <v>43964</v>
      </c>
      <c r="Q354" s="3">
        <f>VALUE(SUBSTITUTE(Veg_Table[[#This Row],[EVM_LAST_EDITED]],",",""))</f>
        <v>43964.650478240699</v>
      </c>
      <c r="R354" s="1" t="str">
        <f>_xlfn.IFNA(IF(Veg_Table[[#This Row],[EVM_LAST_EDITOR]]="","zBlank EVM Last Editor",VLOOKUP(Veg_Table[[#This Row],[EVM_LAST_EDITOR]],Roster_Table[#All],4,FALSE)),"zAWRR Not in Roster")</f>
        <v>MOW</v>
      </c>
      <c r="S354" s="1" t="str">
        <f>_xlfn.IFNA(IF(Veg_Table[[#This Row],[EVM_LAST_EDITOR]]="","zBlank EVM Last Editor",VLOOKUP(Veg_Table[[#This Row],[EVM_LAST_EDITOR]],Roster_Table[#All],16,FALSE)),"zCompany_AWRR not in Roster")</f>
        <v>Not in Sierra Roster</v>
      </c>
      <c r="T354" s="2">
        <f>IFERROR(DATE(YEAR(Veg_Table[[#This Row],[Created2]]),MONTH(Veg_Table[[#This Row],[Created2]]),DAY(Veg_Table[[#This Row],[Created2]])),DATE(2019,1,1))</f>
        <v>43875</v>
      </c>
      <c r="U354" s="3">
        <f>VALUE(SUBSTITUTE(Veg_Table[[#This Row],[Created]],",",""))</f>
        <v>43875.601759259298</v>
      </c>
      <c r="V354" s="3" t="str">
        <f ca="1">IFERROR(_xlfn.IFNA(CELL("contents",INDIRECT(_xlfn.CONCAT("Veg_Table_Production_Data!",ADDRESS(MATCH(_xlfn.MAXIFS(#REF!,#REF!,"="&amp;Veg_Table[[#This Row],[AUTO_ID]],#REF!,"&lt;"&amp;Veg_Table[[#This Row],[EVM_LAST_EDITED_Day]]),#REF!,0),COLUMN(#REF!),4,1,)))),""),"")</f>
        <v/>
      </c>
      <c r="W354" s="3" t="str">
        <f ca="1">IF(Veg_Table[[#This Row],[Previous_Prescription]]="","No",IF(Veg_Table[[#This Row],[Previous_Prescription]]=Veg_Table[[#This Row],[PRESCRIP]],"No","Yes"))</f>
        <v>No</v>
      </c>
      <c r="X354" s="3" t="str">
        <f>IF(Veg_Table[[#This Row],[EVM_LAST_EDITED_Day]]=Veg_Table[[#This Row],[Created_Day]],"New","Old")</f>
        <v>Old</v>
      </c>
      <c r="Y354" s="1">
        <f>IFERROR(IF(FIND("delete",LOWER(Veg_Table[[#This Row],[PI_COMMENTS]]))&gt;=1,1,0),0)</f>
        <v>0</v>
      </c>
      <c r="Z354" s="1" t="str">
        <f>_xlfn.IFNA(IF(Veg_Table[[#This Row],[EVM_LAST_EDITOR]]="","Yes",VLOOKUP(Veg_Table[[#This Row],[EVM_LAST_EDITOR]],Roster_Table[#All],15,FALSE)),"Yes")</f>
        <v>No</v>
      </c>
      <c r="AA35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54" s="1" t="str">
        <f>_xlfn.IFNA(VLOOKUP(Veg_Table[[#This Row],[EVM_LAST_EDITOR]],Roster_Table[#All],3,FALSE),"zAWRR Not in Roster")</f>
        <v>Roberto</v>
      </c>
      <c r="AC354" s="1" t="str">
        <f>_xlfn.IFNA(VLOOKUP(Veg_Table[[#This Row],[EVM_LAST_EDITOR]],Roster_Table[#All],2,FALSE),"zAWRR Not in Roster")</f>
        <v>Ayala</v>
      </c>
      <c r="AD354" s="1" t="str">
        <f>IF(_xlfn.CONCAT(Veg_Table[[#This Row],[First_Name]]," ",Veg_Table[[#This Row],[Last_Name]])="zAWRR Not in Roster zAWRR Not in Roster","zAWRR Not in Roster",_xlfn.CONCAT(Veg_Table[[#This Row],[First_Name]]," ",Veg_Table[[#This Row],[Last_Name]]))</f>
        <v>Roberto Ayala</v>
      </c>
      <c r="AE354">
        <v>1721033</v>
      </c>
      <c r="AF354" t="s">
        <v>5925</v>
      </c>
      <c r="AG354" t="s">
        <v>97</v>
      </c>
      <c r="AH354" t="s">
        <v>5801</v>
      </c>
      <c r="AI354" t="s">
        <v>5850</v>
      </c>
      <c r="AJ354" t="s">
        <v>820</v>
      </c>
      <c r="AK354" t="s">
        <v>28</v>
      </c>
      <c r="AL354" t="s">
        <v>368</v>
      </c>
      <c r="AM354" t="s">
        <v>49</v>
      </c>
      <c r="AN354" t="s">
        <v>25</v>
      </c>
      <c r="AO354" t="s">
        <v>25</v>
      </c>
      <c r="AP354">
        <v>0</v>
      </c>
      <c r="AQ354">
        <v>25</v>
      </c>
      <c r="AR354" t="s">
        <v>28</v>
      </c>
      <c r="AS354" t="s">
        <v>50</v>
      </c>
      <c r="AT354" t="s">
        <v>824</v>
      </c>
      <c r="AU354" t="s">
        <v>25</v>
      </c>
      <c r="AV354" t="s">
        <v>28</v>
      </c>
      <c r="AW354" t="s">
        <v>5926</v>
      </c>
      <c r="AX354" t="s">
        <v>987</v>
      </c>
      <c r="AY354" t="s">
        <v>1530</v>
      </c>
      <c r="AZ354">
        <v>5872407</v>
      </c>
      <c r="BA354" t="s">
        <v>50</v>
      </c>
      <c r="BB354" s="4">
        <v>43964.650365416666</v>
      </c>
      <c r="BC354" t="s">
        <v>28</v>
      </c>
      <c r="BD354" t="s">
        <v>29</v>
      </c>
      <c r="BF354" t="s">
        <v>28</v>
      </c>
      <c r="BG354" t="s">
        <v>28</v>
      </c>
      <c r="BH354" t="s">
        <v>28</v>
      </c>
      <c r="BI354" s="3"/>
      <c r="BJ354" t="s">
        <v>5927</v>
      </c>
      <c r="BK354" s="30" t="s">
        <v>531</v>
      </c>
      <c r="BL354" s="3">
        <v>43964.650478240743</v>
      </c>
      <c r="BM354" t="s">
        <v>31</v>
      </c>
      <c r="BN354" t="s">
        <v>32</v>
      </c>
      <c r="BO354" t="s">
        <v>5804</v>
      </c>
      <c r="BP354" t="s">
        <v>5805</v>
      </c>
      <c r="BQ354" t="s">
        <v>852</v>
      </c>
      <c r="BR354" t="s">
        <v>28</v>
      </c>
      <c r="BS354" t="s">
        <v>28</v>
      </c>
      <c r="BT354" t="s">
        <v>228</v>
      </c>
      <c r="BU354" s="3">
        <v>43875.601759259262</v>
      </c>
      <c r="BV354" t="s">
        <v>803</v>
      </c>
      <c r="BW354" s="3">
        <v>43964.731297407408</v>
      </c>
      <c r="BX354" t="s">
        <v>5928</v>
      </c>
      <c r="CG354"/>
      <c r="CH354"/>
      <c r="CI354"/>
      <c r="CY354"/>
      <c r="DA354"/>
      <c r="DE354"/>
      <c r="DF354"/>
    </row>
    <row r="355" spans="1:110" x14ac:dyDescent="0.25">
      <c r="A355" s="1">
        <f>IF(Veg_Table[[#This Row],[VP_STATUS]]="Hold",0,IF(OR(AND(Veg_Table[[#This Row],[PRESCRIP]]="NW_No Work",Veg_Table[[#This Row],[VP_STATUS]]&lt;&gt;"No Work Required Under EVM"),AND(Veg_Table[[#This Row],[VP_STATUS]]="No Work Required Under EVM",Veg_Table[[#This Row],[PRESCRIP]]&lt;&gt;"NW_No Work")),1,0))</f>
        <v>0</v>
      </c>
      <c r="B355" s="1">
        <f>IF(Veg_Table[[#This Row],[SPECIES]]="",1,0)</f>
        <v>0</v>
      </c>
      <c r="C355" s="1">
        <f>IF(Veg_Table[[#This Row],[DIAMETER]]="",1,0)</f>
        <v>0</v>
      </c>
      <c r="D355" s="1">
        <f>IF(Veg_Table[[#This Row],[HEIGHT]]="",1,0)</f>
        <v>0</v>
      </c>
      <c r="E35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55" s="1">
        <f>IF(AND(Veg_Table[[#This Row],[TAT_RESULT]]="ABATE",Veg_Table[[#This Row],[PRESCRIP]]="NW_No Work"),1,0)</f>
        <v>0</v>
      </c>
      <c r="G355" s="1">
        <f>IF(OR(Veg_Table[[#This Row],[Prescription R-Scale]]="NA",Veg_Table[[#This Row],[Diameter R-Scale]]="NA"),0,IF(Veg_Table[[#This Row],[Diameter R-Scale]]&lt;&gt;Veg_Table[[#This Row],[Prescription R-Scale]],1,0))</f>
        <v>0</v>
      </c>
      <c r="H355" s="1">
        <f>IF(OR(AND(Veg_Table[[#This Row],[PRESCRIP]]="BC_Br Rmv", Veg_Table[[#This Row],[WOOD_MAN]]&lt;&gt;"Not Needed"),AND(Veg_Table[[#This Row],[PRESCRIP]]="BCS_Br Rmv+Trt", Veg_Table[[#This Row],[WOOD_MAN]]&lt;&gt;"Not Needed")),1,0)</f>
        <v>0</v>
      </c>
      <c r="I355" s="1">
        <f ca="1">IF(AND(Veg_Table[[#This Row],[Prescription_Changed]]="Yes",Veg_Table[[#This Row],[TAT_RESULT]]=""),1,0)</f>
        <v>0</v>
      </c>
      <c r="J355" s="1">
        <f ca="1">SUM(Veg_Table[[#This Row],[Prescription and Status do not match]:[Prescription_Edited_And_TAT_Is_Blank]])</f>
        <v>1</v>
      </c>
      <c r="K355" s="1">
        <f ca="1">IF(Veg_Table[[#This Row],[Sum of Errors]]&gt;0,1,0)</f>
        <v>1</v>
      </c>
      <c r="L355" s="1">
        <f>1</f>
        <v>1</v>
      </c>
      <c r="M35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355" s="1">
        <f>IF(OR(MID(Veg_Table[[#This Row],[PRESCRIP]],2,1)="1",MID(Veg_Table[[#This Row],[PRESCRIP]],2,1)="2",MID(Veg_Table[[#This Row],[PRESCRIP]],2,1)="3",MID(Veg_Table[[#This Row],[PRESCRIP]],2,1)="4"),_xlfn.NUMBERVALUE(MID(Veg_Table[[#This Row],[PRESCRIP]],2,1)),"NA")</f>
        <v>1</v>
      </c>
      <c r="O355" s="1">
        <f>WEEKNUM(Veg_Table[[#This Row],[EVM_LAST_EDITED_Day]],2)</f>
        <v>20</v>
      </c>
      <c r="P355" s="25">
        <f>IFERROR(DATE(YEAR(Veg_Table[[#This Row],[EVM_LAST_EDITED2]]),MONTH(Veg_Table[[#This Row],[EVM_LAST_EDITED2]]),DAY(Veg_Table[[#This Row],[EVM_LAST_EDITED2]])),DATE(2019,1,1))</f>
        <v>43964</v>
      </c>
      <c r="Q355" s="3">
        <f>VALUE(SUBSTITUTE(Veg_Table[[#This Row],[EVM_LAST_EDITED]],",",""))</f>
        <v>43964.651051805602</v>
      </c>
      <c r="R355" s="1" t="str">
        <f>_xlfn.IFNA(IF(Veg_Table[[#This Row],[EVM_LAST_EDITOR]]="","zBlank EVM Last Editor",VLOOKUP(Veg_Table[[#This Row],[EVM_LAST_EDITOR]],Roster_Table[#All],4,FALSE)),"zAWRR Not in Roster")</f>
        <v>MOW</v>
      </c>
      <c r="S355" s="1" t="str">
        <f>_xlfn.IFNA(IF(Veg_Table[[#This Row],[EVM_LAST_EDITOR]]="","zBlank EVM Last Editor",VLOOKUP(Veg_Table[[#This Row],[EVM_LAST_EDITOR]],Roster_Table[#All],16,FALSE)),"zCompany_AWRR not in Roster")</f>
        <v>Not in Sierra Roster</v>
      </c>
      <c r="T355" s="2">
        <f>IFERROR(DATE(YEAR(Veg_Table[[#This Row],[Created2]]),MONTH(Veg_Table[[#This Row],[Created2]]),DAY(Veg_Table[[#This Row],[Created2]])),DATE(2019,1,1))</f>
        <v>43875</v>
      </c>
      <c r="U355" s="3">
        <f>VALUE(SUBSTITUTE(Veg_Table[[#This Row],[Created]],",",""))</f>
        <v>43875.5985069444</v>
      </c>
      <c r="V355" s="3" t="str">
        <f ca="1">IFERROR(_xlfn.IFNA(CELL("contents",INDIRECT(_xlfn.CONCAT("Veg_Table_Production_Data!",ADDRESS(MATCH(_xlfn.MAXIFS(#REF!,#REF!,"="&amp;Veg_Table[[#This Row],[AUTO_ID]],#REF!,"&lt;"&amp;Veg_Table[[#This Row],[EVM_LAST_EDITED_Day]]),#REF!,0),COLUMN(#REF!),4,1,)))),""),"")</f>
        <v/>
      </c>
      <c r="W355" s="3" t="str">
        <f ca="1">IF(Veg_Table[[#This Row],[Previous_Prescription]]="","No",IF(Veg_Table[[#This Row],[Previous_Prescription]]=Veg_Table[[#This Row],[PRESCRIP]],"No","Yes"))</f>
        <v>No</v>
      </c>
      <c r="X355" s="3" t="str">
        <f>IF(Veg_Table[[#This Row],[EVM_LAST_EDITED_Day]]=Veg_Table[[#This Row],[Created_Day]],"New","Old")</f>
        <v>Old</v>
      </c>
      <c r="Y355" s="1">
        <f>IFERROR(IF(FIND("delete",LOWER(Veg_Table[[#This Row],[PI_COMMENTS]]))&gt;=1,1,0),0)</f>
        <v>0</v>
      </c>
      <c r="Z355" s="1" t="str">
        <f>_xlfn.IFNA(IF(Veg_Table[[#This Row],[EVM_LAST_EDITOR]]="","Yes",VLOOKUP(Veg_Table[[#This Row],[EVM_LAST_EDITOR]],Roster_Table[#All],15,FALSE)),"Yes")</f>
        <v>No</v>
      </c>
      <c r="AA35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55" s="1" t="str">
        <f>_xlfn.IFNA(VLOOKUP(Veg_Table[[#This Row],[EVM_LAST_EDITOR]],Roster_Table[#All],3,FALSE),"zAWRR Not in Roster")</f>
        <v>Roberto</v>
      </c>
      <c r="AC355" s="1" t="str">
        <f>_xlfn.IFNA(VLOOKUP(Veg_Table[[#This Row],[EVM_LAST_EDITOR]],Roster_Table[#All],2,FALSE),"zAWRR Not in Roster")</f>
        <v>Ayala</v>
      </c>
      <c r="AD355" s="1" t="str">
        <f>IF(_xlfn.CONCAT(Veg_Table[[#This Row],[First_Name]]," ",Veg_Table[[#This Row],[Last_Name]])="zAWRR Not in Roster zAWRR Not in Roster","zAWRR Not in Roster",_xlfn.CONCAT(Veg_Table[[#This Row],[First_Name]]," ",Veg_Table[[#This Row],[Last_Name]]))</f>
        <v>Roberto Ayala</v>
      </c>
      <c r="AE355">
        <v>1721031</v>
      </c>
      <c r="AF355" t="s">
        <v>5921</v>
      </c>
      <c r="AG355" t="s">
        <v>97</v>
      </c>
      <c r="AH355" t="s">
        <v>5801</v>
      </c>
      <c r="AI355" t="s">
        <v>5850</v>
      </c>
      <c r="AJ355" t="s">
        <v>820</v>
      </c>
      <c r="AK355" t="s">
        <v>28</v>
      </c>
      <c r="AL355" t="s">
        <v>368</v>
      </c>
      <c r="AM355" t="s">
        <v>38</v>
      </c>
      <c r="AN355" t="s">
        <v>25</v>
      </c>
      <c r="AO355" t="s">
        <v>25</v>
      </c>
      <c r="AP355">
        <v>4</v>
      </c>
      <c r="AQ355">
        <v>20</v>
      </c>
      <c r="AR355" t="s">
        <v>28</v>
      </c>
      <c r="AS355" t="s">
        <v>45</v>
      </c>
      <c r="AT355" t="s">
        <v>824</v>
      </c>
      <c r="AU355" t="s">
        <v>25</v>
      </c>
      <c r="AV355" t="s">
        <v>28</v>
      </c>
      <c r="AW355" t="s">
        <v>5922</v>
      </c>
      <c r="AX355" t="s">
        <v>987</v>
      </c>
      <c r="AY355" t="s">
        <v>1530</v>
      </c>
      <c r="AZ355">
        <v>5872407</v>
      </c>
      <c r="BA355" t="s">
        <v>45</v>
      </c>
      <c r="BB355" s="4">
        <v>43964.650909849537</v>
      </c>
      <c r="BC355" t="s">
        <v>28</v>
      </c>
      <c r="BD355" t="s">
        <v>29</v>
      </c>
      <c r="BF355" t="s">
        <v>28</v>
      </c>
      <c r="BG355" t="s">
        <v>28</v>
      </c>
      <c r="BH355" t="s">
        <v>28</v>
      </c>
      <c r="BI355" s="3"/>
      <c r="BJ355" t="s">
        <v>5923</v>
      </c>
      <c r="BK355" s="30" t="s">
        <v>531</v>
      </c>
      <c r="BL355" s="3">
        <v>43964.651051805558</v>
      </c>
      <c r="BM355" t="s">
        <v>31</v>
      </c>
      <c r="BN355" t="s">
        <v>32</v>
      </c>
      <c r="BO355" t="s">
        <v>5804</v>
      </c>
      <c r="BP355" t="s">
        <v>5805</v>
      </c>
      <c r="BQ355" t="s">
        <v>852</v>
      </c>
      <c r="BR355" t="s">
        <v>28</v>
      </c>
      <c r="BS355" t="s">
        <v>28</v>
      </c>
      <c r="BT355" t="s">
        <v>228</v>
      </c>
      <c r="BU355" s="3">
        <v>43875.598506944443</v>
      </c>
      <c r="BV355" t="s">
        <v>803</v>
      </c>
      <c r="BW355" s="3">
        <v>43964.731297407408</v>
      </c>
      <c r="BX355" t="s">
        <v>5924</v>
      </c>
      <c r="CG355"/>
      <c r="CH355"/>
      <c r="CI355"/>
      <c r="CY355"/>
      <c r="DA355"/>
      <c r="DE355"/>
      <c r="DF355"/>
    </row>
    <row r="356" spans="1:110" x14ac:dyDescent="0.25">
      <c r="A356" s="1">
        <f>IF(Veg_Table[[#This Row],[VP_STATUS]]="Hold",0,IF(OR(AND(Veg_Table[[#This Row],[PRESCRIP]]="NW_No Work",Veg_Table[[#This Row],[VP_STATUS]]&lt;&gt;"No Work Required Under EVM"),AND(Veg_Table[[#This Row],[VP_STATUS]]="No Work Required Under EVM",Veg_Table[[#This Row],[PRESCRIP]]&lt;&gt;"NW_No Work")),1,0))</f>
        <v>0</v>
      </c>
      <c r="B356" s="1">
        <f>IF(Veg_Table[[#This Row],[SPECIES]]="",1,0)</f>
        <v>0</v>
      </c>
      <c r="C356" s="1">
        <f>IF(Veg_Table[[#This Row],[DIAMETER]]="",1,0)</f>
        <v>0</v>
      </c>
      <c r="D356" s="1">
        <f>IF(Veg_Table[[#This Row],[HEIGHT]]="",1,0)</f>
        <v>0</v>
      </c>
      <c r="E35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56" s="1">
        <f>IF(AND(Veg_Table[[#This Row],[TAT_RESULT]]="ABATE",Veg_Table[[#This Row],[PRESCRIP]]="NW_No Work"),1,0)</f>
        <v>0</v>
      </c>
      <c r="G356" s="1">
        <f>IF(OR(Veg_Table[[#This Row],[Prescription R-Scale]]="NA",Veg_Table[[#This Row],[Diameter R-Scale]]="NA"),0,IF(Veg_Table[[#This Row],[Diameter R-Scale]]&lt;&gt;Veg_Table[[#This Row],[Prescription R-Scale]],1,0))</f>
        <v>0</v>
      </c>
      <c r="H356" s="1">
        <f>IF(OR(AND(Veg_Table[[#This Row],[PRESCRIP]]="BC_Br Rmv", Veg_Table[[#This Row],[WOOD_MAN]]&lt;&gt;"Not Needed"),AND(Veg_Table[[#This Row],[PRESCRIP]]="BCS_Br Rmv+Trt", Veg_Table[[#This Row],[WOOD_MAN]]&lt;&gt;"Not Needed")),1,0)</f>
        <v>0</v>
      </c>
      <c r="I356" s="1">
        <f ca="1">IF(AND(Veg_Table[[#This Row],[Prescription_Changed]]="Yes",Veg_Table[[#This Row],[TAT_RESULT]]=""),1,0)</f>
        <v>0</v>
      </c>
      <c r="J356" s="1">
        <f ca="1">SUM(Veg_Table[[#This Row],[Prescription and Status do not match]:[Prescription_Edited_And_TAT_Is_Blank]])</f>
        <v>1</v>
      </c>
      <c r="K356" s="1">
        <f ca="1">IF(Veg_Table[[#This Row],[Sum of Errors]]&gt;0,1,0)</f>
        <v>1</v>
      </c>
      <c r="L356" s="1">
        <f>1</f>
        <v>1</v>
      </c>
      <c r="M35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356" s="1">
        <f>IF(OR(MID(Veg_Table[[#This Row],[PRESCRIP]],2,1)="1",MID(Veg_Table[[#This Row],[PRESCRIP]],2,1)="2",MID(Veg_Table[[#This Row],[PRESCRIP]],2,1)="3",MID(Veg_Table[[#This Row],[PRESCRIP]],2,1)="4"),_xlfn.NUMBERVALUE(MID(Veg_Table[[#This Row],[PRESCRIP]],2,1)),"NA")</f>
        <v>2</v>
      </c>
      <c r="O356" s="1">
        <f>WEEKNUM(Veg_Table[[#This Row],[EVM_LAST_EDITED_Day]],2)</f>
        <v>20</v>
      </c>
      <c r="P356" s="25">
        <f>IFERROR(DATE(YEAR(Veg_Table[[#This Row],[EVM_LAST_EDITED2]]),MONTH(Veg_Table[[#This Row],[EVM_LAST_EDITED2]]),DAY(Veg_Table[[#This Row],[EVM_LAST_EDITED2]])),DATE(2019,1,1))</f>
        <v>43964</v>
      </c>
      <c r="Q356" s="3">
        <f>VALUE(SUBSTITUTE(Veg_Table[[#This Row],[EVM_LAST_EDITED]],",",""))</f>
        <v>43964.660500810198</v>
      </c>
      <c r="R356" s="1" t="str">
        <f>_xlfn.IFNA(IF(Veg_Table[[#This Row],[EVM_LAST_EDITOR]]="","zBlank EVM Last Editor",VLOOKUP(Veg_Table[[#This Row],[EVM_LAST_EDITOR]],Roster_Table[#All],4,FALSE)),"zAWRR Not in Roster")</f>
        <v>MOW</v>
      </c>
      <c r="S356" s="1" t="str">
        <f>_xlfn.IFNA(IF(Veg_Table[[#This Row],[EVM_LAST_EDITOR]]="","zBlank EVM Last Editor",VLOOKUP(Veg_Table[[#This Row],[EVM_LAST_EDITOR]],Roster_Table[#All],16,FALSE)),"zCompany_AWRR not in Roster")</f>
        <v>Not in Sierra Roster</v>
      </c>
      <c r="T356" s="2">
        <f>IFERROR(DATE(YEAR(Veg_Table[[#This Row],[Created2]]),MONTH(Veg_Table[[#This Row],[Created2]]),DAY(Veg_Table[[#This Row],[Created2]])),DATE(2019,1,1))</f>
        <v>43778</v>
      </c>
      <c r="U356" s="3">
        <f>VALUE(SUBSTITUTE(Veg_Table[[#This Row],[Created]],",",""))</f>
        <v>43778.403518518498</v>
      </c>
      <c r="V356" s="3" t="str">
        <f ca="1">IFERROR(_xlfn.IFNA(CELL("contents",INDIRECT(_xlfn.CONCAT("Veg_Table_Production_Data!",ADDRESS(MATCH(_xlfn.MAXIFS(#REF!,#REF!,"="&amp;Veg_Table[[#This Row],[AUTO_ID]],#REF!,"&lt;"&amp;Veg_Table[[#This Row],[EVM_LAST_EDITED_Day]]),#REF!,0),COLUMN(#REF!),4,1,)))),""),"")</f>
        <v/>
      </c>
      <c r="W356" s="3" t="str">
        <f ca="1">IF(Veg_Table[[#This Row],[Previous_Prescription]]="","No",IF(Veg_Table[[#This Row],[Previous_Prescription]]=Veg_Table[[#This Row],[PRESCRIP]],"No","Yes"))</f>
        <v>No</v>
      </c>
      <c r="X356" s="3" t="str">
        <f>IF(Veg_Table[[#This Row],[EVM_LAST_EDITED_Day]]=Veg_Table[[#This Row],[Created_Day]],"New","Old")</f>
        <v>Old</v>
      </c>
      <c r="Y356" s="1">
        <f>IFERROR(IF(FIND("delete",LOWER(Veg_Table[[#This Row],[PI_COMMENTS]]))&gt;=1,1,0),0)</f>
        <v>0</v>
      </c>
      <c r="Z356" s="1" t="str">
        <f>_xlfn.IFNA(IF(Veg_Table[[#This Row],[EVM_LAST_EDITOR]]="","Yes",VLOOKUP(Veg_Table[[#This Row],[EVM_LAST_EDITOR]],Roster_Table[#All],15,FALSE)),"Yes")</f>
        <v>No</v>
      </c>
      <c r="AA35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56" s="1" t="str">
        <f>_xlfn.IFNA(VLOOKUP(Veg_Table[[#This Row],[EVM_LAST_EDITOR]],Roster_Table[#All],3,FALSE),"zAWRR Not in Roster")</f>
        <v>Roberto</v>
      </c>
      <c r="AC356" s="1" t="str">
        <f>_xlfn.IFNA(VLOOKUP(Veg_Table[[#This Row],[EVM_LAST_EDITOR]],Roster_Table[#All],2,FALSE),"zAWRR Not in Roster")</f>
        <v>Ayala</v>
      </c>
      <c r="AD356" s="1" t="str">
        <f>IF(_xlfn.CONCAT(Veg_Table[[#This Row],[First_Name]]," ",Veg_Table[[#This Row],[Last_Name]])="zAWRR Not in Roster zAWRR Not in Roster","zAWRR Not in Roster",_xlfn.CONCAT(Veg_Table[[#This Row],[First_Name]]," ",Veg_Table[[#This Row],[Last_Name]]))</f>
        <v>Roberto Ayala</v>
      </c>
      <c r="AE356">
        <v>1690585</v>
      </c>
      <c r="AF356" t="s">
        <v>5885</v>
      </c>
      <c r="AG356" t="s">
        <v>97</v>
      </c>
      <c r="AH356" t="s">
        <v>5886</v>
      </c>
      <c r="AI356" t="s">
        <v>5873</v>
      </c>
      <c r="AJ356" t="s">
        <v>820</v>
      </c>
      <c r="AK356" t="s">
        <v>833</v>
      </c>
      <c r="AL356" t="s">
        <v>22</v>
      </c>
      <c r="AM356" t="s">
        <v>46</v>
      </c>
      <c r="AN356" t="s">
        <v>25</v>
      </c>
      <c r="AO356" t="s">
        <v>25</v>
      </c>
      <c r="AP356">
        <v>22</v>
      </c>
      <c r="AQ356">
        <v>35</v>
      </c>
      <c r="AR356" t="s">
        <v>28</v>
      </c>
      <c r="AS356" t="s">
        <v>42</v>
      </c>
      <c r="AT356" t="s">
        <v>522</v>
      </c>
      <c r="AU356" t="s">
        <v>25</v>
      </c>
      <c r="AV356" t="s">
        <v>28</v>
      </c>
      <c r="AW356" t="s">
        <v>5887</v>
      </c>
      <c r="AX356" t="s">
        <v>987</v>
      </c>
      <c r="AY356" t="s">
        <v>1530</v>
      </c>
      <c r="AZ356">
        <v>5865456</v>
      </c>
      <c r="BA356" t="s">
        <v>42</v>
      </c>
      <c r="BB356" s="4">
        <v>43964.660389780096</v>
      </c>
      <c r="BC356" t="s">
        <v>28</v>
      </c>
      <c r="BD356" t="s">
        <v>29</v>
      </c>
      <c r="BF356" t="s">
        <v>28</v>
      </c>
      <c r="BG356" t="s">
        <v>28</v>
      </c>
      <c r="BH356" t="s">
        <v>28</v>
      </c>
      <c r="BI356" s="3"/>
      <c r="BJ356" t="s">
        <v>5888</v>
      </c>
      <c r="BK356" s="30" t="s">
        <v>531</v>
      </c>
      <c r="BL356" s="3">
        <v>43964.660500810183</v>
      </c>
      <c r="BM356" t="s">
        <v>31</v>
      </c>
      <c r="BN356" t="s">
        <v>32</v>
      </c>
      <c r="BO356" t="s">
        <v>5889</v>
      </c>
      <c r="BP356" t="s">
        <v>5890</v>
      </c>
      <c r="BQ356" t="s">
        <v>991</v>
      </c>
      <c r="BR356" t="s">
        <v>28</v>
      </c>
      <c r="BS356" t="s">
        <v>28</v>
      </c>
      <c r="BT356" t="s">
        <v>840</v>
      </c>
      <c r="BU356" s="3">
        <v>43778.40351851852</v>
      </c>
      <c r="BV356" t="s">
        <v>803</v>
      </c>
      <c r="BW356" s="3">
        <v>43964.731297407408</v>
      </c>
      <c r="BX356" t="s">
        <v>5891</v>
      </c>
      <c r="CG356"/>
      <c r="CH356"/>
      <c r="CI356"/>
      <c r="CY356"/>
      <c r="DA356"/>
      <c r="DE356"/>
      <c r="DF356"/>
    </row>
    <row r="357" spans="1:110" x14ac:dyDescent="0.25">
      <c r="A357" s="1">
        <f>IF(Veg_Table[[#This Row],[VP_STATUS]]="Hold",0,IF(OR(AND(Veg_Table[[#This Row],[PRESCRIP]]="NW_No Work",Veg_Table[[#This Row],[VP_STATUS]]&lt;&gt;"No Work Required Under EVM"),AND(Veg_Table[[#This Row],[VP_STATUS]]="No Work Required Under EVM",Veg_Table[[#This Row],[PRESCRIP]]&lt;&gt;"NW_No Work")),1,0))</f>
        <v>0</v>
      </c>
      <c r="B357" s="1">
        <f>IF(Veg_Table[[#This Row],[SPECIES]]="",1,0)</f>
        <v>0</v>
      </c>
      <c r="C357" s="1">
        <f>IF(Veg_Table[[#This Row],[DIAMETER]]="",1,0)</f>
        <v>0</v>
      </c>
      <c r="D357" s="1">
        <f>IF(Veg_Table[[#This Row],[HEIGHT]]="",1,0)</f>
        <v>0</v>
      </c>
      <c r="E35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57" s="1">
        <f>IF(AND(Veg_Table[[#This Row],[TAT_RESULT]]="ABATE",Veg_Table[[#This Row],[PRESCRIP]]="NW_No Work"),1,0)</f>
        <v>0</v>
      </c>
      <c r="G357" s="1">
        <f>IF(OR(Veg_Table[[#This Row],[Prescription R-Scale]]="NA",Veg_Table[[#This Row],[Diameter R-Scale]]="NA"),0,IF(Veg_Table[[#This Row],[Diameter R-Scale]]&lt;&gt;Veg_Table[[#This Row],[Prescription R-Scale]],1,0))</f>
        <v>0</v>
      </c>
      <c r="H357" s="1">
        <f>IF(OR(AND(Veg_Table[[#This Row],[PRESCRIP]]="BC_Br Rmv", Veg_Table[[#This Row],[WOOD_MAN]]&lt;&gt;"Not Needed"),AND(Veg_Table[[#This Row],[PRESCRIP]]="BCS_Br Rmv+Trt", Veg_Table[[#This Row],[WOOD_MAN]]&lt;&gt;"Not Needed")),1,0)</f>
        <v>0</v>
      </c>
      <c r="I357" s="1">
        <f ca="1">IF(AND(Veg_Table[[#This Row],[Prescription_Changed]]="Yes",Veg_Table[[#This Row],[TAT_RESULT]]=""),1,0)</f>
        <v>0</v>
      </c>
      <c r="J357" s="1">
        <f ca="1">SUM(Veg_Table[[#This Row],[Prescription and Status do not match]:[Prescription_Edited_And_TAT_Is_Blank]])</f>
        <v>1</v>
      </c>
      <c r="K357" s="1">
        <f ca="1">IF(Veg_Table[[#This Row],[Sum of Errors]]&gt;0,1,0)</f>
        <v>1</v>
      </c>
      <c r="L357" s="1">
        <f>1</f>
        <v>1</v>
      </c>
      <c r="M35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357" s="1">
        <f>IF(OR(MID(Veg_Table[[#This Row],[PRESCRIP]],2,1)="1",MID(Veg_Table[[#This Row],[PRESCRIP]],2,1)="2",MID(Veg_Table[[#This Row],[PRESCRIP]],2,1)="3",MID(Veg_Table[[#This Row],[PRESCRIP]],2,1)="4"),_xlfn.NUMBERVALUE(MID(Veg_Table[[#This Row],[PRESCRIP]],2,1)),"NA")</f>
        <v>2</v>
      </c>
      <c r="O357" s="1">
        <f>WEEKNUM(Veg_Table[[#This Row],[EVM_LAST_EDITED_Day]],2)</f>
        <v>20</v>
      </c>
      <c r="P357" s="25">
        <f>IFERROR(DATE(YEAR(Veg_Table[[#This Row],[EVM_LAST_EDITED2]]),MONTH(Veg_Table[[#This Row],[EVM_LAST_EDITED2]]),DAY(Veg_Table[[#This Row],[EVM_LAST_EDITED2]])),DATE(2019,1,1))</f>
        <v>43964</v>
      </c>
      <c r="Q357" s="3">
        <f>VALUE(SUBSTITUTE(Veg_Table[[#This Row],[EVM_LAST_EDITED]],",",""))</f>
        <v>43964.660983240698</v>
      </c>
      <c r="R357" s="1" t="str">
        <f>_xlfn.IFNA(IF(Veg_Table[[#This Row],[EVM_LAST_EDITOR]]="","zBlank EVM Last Editor",VLOOKUP(Veg_Table[[#This Row],[EVM_LAST_EDITOR]],Roster_Table[#All],4,FALSE)),"zAWRR Not in Roster")</f>
        <v>MOW</v>
      </c>
      <c r="S357" s="1" t="str">
        <f>_xlfn.IFNA(IF(Veg_Table[[#This Row],[EVM_LAST_EDITOR]]="","zBlank EVM Last Editor",VLOOKUP(Veg_Table[[#This Row],[EVM_LAST_EDITOR]],Roster_Table[#All],16,FALSE)),"zCompany_AWRR not in Roster")</f>
        <v>Not in Sierra Roster</v>
      </c>
      <c r="T357" s="2">
        <f>IFERROR(DATE(YEAR(Veg_Table[[#This Row],[Created2]]),MONTH(Veg_Table[[#This Row],[Created2]]),DAY(Veg_Table[[#This Row],[Created2]])),DATE(2019,1,1))</f>
        <v>43833</v>
      </c>
      <c r="U357" s="3">
        <f>VALUE(SUBSTITUTE(Veg_Table[[#This Row],[Created]],",",""))</f>
        <v>43833.440844907404</v>
      </c>
      <c r="V357" s="3" t="str">
        <f ca="1">IFERROR(_xlfn.IFNA(CELL("contents",INDIRECT(_xlfn.CONCAT("Veg_Table_Production_Data!",ADDRESS(MATCH(_xlfn.MAXIFS(#REF!,#REF!,"="&amp;Veg_Table[[#This Row],[AUTO_ID]],#REF!,"&lt;"&amp;Veg_Table[[#This Row],[EVM_LAST_EDITED_Day]]),#REF!,0),COLUMN(#REF!),4,1,)))),""),"")</f>
        <v/>
      </c>
      <c r="W357" s="3" t="str">
        <f ca="1">IF(Veg_Table[[#This Row],[Previous_Prescription]]="","No",IF(Veg_Table[[#This Row],[Previous_Prescription]]=Veg_Table[[#This Row],[PRESCRIP]],"No","Yes"))</f>
        <v>No</v>
      </c>
      <c r="X357" s="3" t="str">
        <f>IF(Veg_Table[[#This Row],[EVM_LAST_EDITED_Day]]=Veg_Table[[#This Row],[Created_Day]],"New","Old")</f>
        <v>Old</v>
      </c>
      <c r="Y357" s="1">
        <f>IFERROR(IF(FIND("delete",LOWER(Veg_Table[[#This Row],[PI_COMMENTS]]))&gt;=1,1,0),0)</f>
        <v>0</v>
      </c>
      <c r="Z357" s="1" t="str">
        <f>_xlfn.IFNA(IF(Veg_Table[[#This Row],[EVM_LAST_EDITOR]]="","Yes",VLOOKUP(Veg_Table[[#This Row],[EVM_LAST_EDITOR]],Roster_Table[#All],15,FALSE)),"Yes")</f>
        <v>No</v>
      </c>
      <c r="AA35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57" s="1" t="str">
        <f>_xlfn.IFNA(VLOOKUP(Veg_Table[[#This Row],[EVM_LAST_EDITOR]],Roster_Table[#All],3,FALSE),"zAWRR Not in Roster")</f>
        <v>Roberto</v>
      </c>
      <c r="AC357" s="1" t="str">
        <f>_xlfn.IFNA(VLOOKUP(Veg_Table[[#This Row],[EVM_LAST_EDITOR]],Roster_Table[#All],2,FALSE),"zAWRR Not in Roster")</f>
        <v>Ayala</v>
      </c>
      <c r="AD357" s="1" t="str">
        <f>IF(_xlfn.CONCAT(Veg_Table[[#This Row],[First_Name]]," ",Veg_Table[[#This Row],[Last_Name]])="zAWRR Not in Roster zAWRR Not in Roster","zAWRR Not in Roster",_xlfn.CONCAT(Veg_Table[[#This Row],[First_Name]]," ",Veg_Table[[#This Row],[Last_Name]]))</f>
        <v>Roberto Ayala</v>
      </c>
      <c r="AE357">
        <v>1705008</v>
      </c>
      <c r="AF357" t="s">
        <v>5892</v>
      </c>
      <c r="AG357" t="s">
        <v>97</v>
      </c>
      <c r="AH357" t="s">
        <v>5886</v>
      </c>
      <c r="AI357" t="s">
        <v>5873</v>
      </c>
      <c r="AJ357" t="s">
        <v>820</v>
      </c>
      <c r="AK357" t="s">
        <v>28</v>
      </c>
      <c r="AL357" t="s">
        <v>22</v>
      </c>
      <c r="AM357" t="s">
        <v>46</v>
      </c>
      <c r="AN357" t="s">
        <v>25</v>
      </c>
      <c r="AO357" t="s">
        <v>25</v>
      </c>
      <c r="AP357">
        <v>19</v>
      </c>
      <c r="AQ357">
        <v>24</v>
      </c>
      <c r="AR357" t="s">
        <v>28</v>
      </c>
      <c r="AS357" t="s">
        <v>42</v>
      </c>
      <c r="AT357" t="s">
        <v>522</v>
      </c>
      <c r="AU357" t="s">
        <v>25</v>
      </c>
      <c r="AV357" t="s">
        <v>28</v>
      </c>
      <c r="AW357" t="s">
        <v>5893</v>
      </c>
      <c r="AX357" t="s">
        <v>987</v>
      </c>
      <c r="AY357" t="s">
        <v>1530</v>
      </c>
      <c r="AZ357">
        <v>5865456</v>
      </c>
      <c r="BA357" t="s">
        <v>42</v>
      </c>
      <c r="BB357" s="4">
        <v>43964.660871967593</v>
      </c>
      <c r="BC357" t="s">
        <v>28</v>
      </c>
      <c r="BD357" t="s">
        <v>29</v>
      </c>
      <c r="BF357" t="s">
        <v>28</v>
      </c>
      <c r="BG357" t="s">
        <v>28</v>
      </c>
      <c r="BH357" t="s">
        <v>28</v>
      </c>
      <c r="BI357" s="3"/>
      <c r="BJ357" t="s">
        <v>5888</v>
      </c>
      <c r="BK357" s="30" t="s">
        <v>531</v>
      </c>
      <c r="BL357" s="3">
        <v>43964.660983240741</v>
      </c>
      <c r="BM357" t="s">
        <v>31</v>
      </c>
      <c r="BN357" t="s">
        <v>32</v>
      </c>
      <c r="BO357" t="s">
        <v>5889</v>
      </c>
      <c r="BP357" t="s">
        <v>5890</v>
      </c>
      <c r="BQ357" t="s">
        <v>991</v>
      </c>
      <c r="BR357" t="s">
        <v>28</v>
      </c>
      <c r="BS357" t="s">
        <v>28</v>
      </c>
      <c r="BT357" t="s">
        <v>5894</v>
      </c>
      <c r="BU357" s="3">
        <v>43833.440844907411</v>
      </c>
      <c r="BV357" t="s">
        <v>803</v>
      </c>
      <c r="BW357" s="3">
        <v>43964.731297407408</v>
      </c>
      <c r="BX357" t="s">
        <v>5895</v>
      </c>
      <c r="CG357"/>
      <c r="CH357"/>
      <c r="CI357"/>
      <c r="CY357"/>
      <c r="DA357"/>
      <c r="DE357"/>
      <c r="DF357"/>
    </row>
    <row r="358" spans="1:110" x14ac:dyDescent="0.25">
      <c r="A358" s="1">
        <f>IF(Veg_Table[[#This Row],[VP_STATUS]]="Hold",0,IF(OR(AND(Veg_Table[[#This Row],[PRESCRIP]]="NW_No Work",Veg_Table[[#This Row],[VP_STATUS]]&lt;&gt;"No Work Required Under EVM"),AND(Veg_Table[[#This Row],[VP_STATUS]]="No Work Required Under EVM",Veg_Table[[#This Row],[PRESCRIP]]&lt;&gt;"NW_No Work")),1,0))</f>
        <v>0</v>
      </c>
      <c r="B358" s="1">
        <f>IF(Veg_Table[[#This Row],[SPECIES]]="",1,0)</f>
        <v>0</v>
      </c>
      <c r="C358" s="1">
        <f>IF(Veg_Table[[#This Row],[DIAMETER]]="",1,0)</f>
        <v>0</v>
      </c>
      <c r="D358" s="1">
        <f>IF(Veg_Table[[#This Row],[HEIGHT]]="",1,0)</f>
        <v>0</v>
      </c>
      <c r="E35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58" s="1">
        <f>IF(AND(Veg_Table[[#This Row],[TAT_RESULT]]="ABATE",Veg_Table[[#This Row],[PRESCRIP]]="NW_No Work"),1,0)</f>
        <v>0</v>
      </c>
      <c r="G358" s="1">
        <f>IF(OR(Veg_Table[[#This Row],[Prescription R-Scale]]="NA",Veg_Table[[#This Row],[Diameter R-Scale]]="NA"),0,IF(Veg_Table[[#This Row],[Diameter R-Scale]]&lt;&gt;Veg_Table[[#This Row],[Prescription R-Scale]],1,0))</f>
        <v>0</v>
      </c>
      <c r="H358" s="1">
        <f>IF(OR(AND(Veg_Table[[#This Row],[PRESCRIP]]="BC_Br Rmv", Veg_Table[[#This Row],[WOOD_MAN]]&lt;&gt;"Not Needed"),AND(Veg_Table[[#This Row],[PRESCRIP]]="BCS_Br Rmv+Trt", Veg_Table[[#This Row],[WOOD_MAN]]&lt;&gt;"Not Needed")),1,0)</f>
        <v>0</v>
      </c>
      <c r="I358" s="1">
        <f ca="1">IF(AND(Veg_Table[[#This Row],[Prescription_Changed]]="Yes",Veg_Table[[#This Row],[TAT_RESULT]]=""),1,0)</f>
        <v>0</v>
      </c>
      <c r="J358" s="1">
        <f ca="1">SUM(Veg_Table[[#This Row],[Prescription and Status do not match]:[Prescription_Edited_And_TAT_Is_Blank]])</f>
        <v>1</v>
      </c>
      <c r="K358" s="1">
        <f ca="1">IF(Veg_Table[[#This Row],[Sum of Errors]]&gt;0,1,0)</f>
        <v>1</v>
      </c>
      <c r="L358" s="1">
        <f>1</f>
        <v>1</v>
      </c>
      <c r="M35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358" s="1" t="str">
        <f>IF(OR(MID(Veg_Table[[#This Row],[PRESCRIP]],2,1)="1",MID(Veg_Table[[#This Row],[PRESCRIP]],2,1)="2",MID(Veg_Table[[#This Row],[PRESCRIP]],2,1)="3",MID(Veg_Table[[#This Row],[PRESCRIP]],2,1)="4"),_xlfn.NUMBERVALUE(MID(Veg_Table[[#This Row],[PRESCRIP]],2,1)),"NA")</f>
        <v>NA</v>
      </c>
      <c r="O358" s="1">
        <f>WEEKNUM(Veg_Table[[#This Row],[EVM_LAST_EDITED_Day]],2)</f>
        <v>20</v>
      </c>
      <c r="P358" s="25">
        <f>IFERROR(DATE(YEAR(Veg_Table[[#This Row],[EVM_LAST_EDITED2]]),MONTH(Veg_Table[[#This Row],[EVM_LAST_EDITED2]]),DAY(Veg_Table[[#This Row],[EVM_LAST_EDITED2]])),DATE(2019,1,1))</f>
        <v>43964</v>
      </c>
      <c r="Q358" s="3">
        <f>VALUE(SUBSTITUTE(Veg_Table[[#This Row],[EVM_LAST_EDITED]],",",""))</f>
        <v>43964.661052743097</v>
      </c>
      <c r="R358" s="1" t="str">
        <f>_xlfn.IFNA(IF(Veg_Table[[#This Row],[EVM_LAST_EDITOR]]="","zBlank EVM Last Editor",VLOOKUP(Veg_Table[[#This Row],[EVM_LAST_EDITOR]],Roster_Table[#All],4,FALSE)),"zAWRR Not in Roster")</f>
        <v>AEA</v>
      </c>
      <c r="S358" s="1" t="str">
        <f>_xlfn.IFNA(IF(Veg_Table[[#This Row],[EVM_LAST_EDITOR]]="","zBlank EVM Last Editor",VLOOKUP(Veg_Table[[#This Row],[EVM_LAST_EDITOR]],Roster_Table[#All],16,FALSE)),"zCompany_AWRR not in Roster")</f>
        <v>Not in Sierra Roster</v>
      </c>
      <c r="T358" s="2">
        <f>IFERROR(DATE(YEAR(Veg_Table[[#This Row],[Created2]]),MONTH(Veg_Table[[#This Row],[Created2]]),DAY(Veg_Table[[#This Row],[Created2]])),DATE(2019,1,1))</f>
        <v>43724</v>
      </c>
      <c r="U358" s="3">
        <f>VALUE(SUBSTITUTE(Veg_Table[[#This Row],[Created]],",",""))</f>
        <v>43724.430972222202</v>
      </c>
      <c r="V358" s="3" t="str">
        <f ca="1">IFERROR(_xlfn.IFNA(CELL("contents",INDIRECT(_xlfn.CONCAT("Veg_Table_Production_Data!",ADDRESS(MATCH(_xlfn.MAXIFS(#REF!,#REF!,"="&amp;Veg_Table[[#This Row],[AUTO_ID]],#REF!,"&lt;"&amp;Veg_Table[[#This Row],[EVM_LAST_EDITED_Day]]),#REF!,0),COLUMN(#REF!),4,1,)))),""),"")</f>
        <v/>
      </c>
      <c r="W358" s="3" t="str">
        <f ca="1">IF(Veg_Table[[#This Row],[Previous_Prescription]]="","No",IF(Veg_Table[[#This Row],[Previous_Prescription]]=Veg_Table[[#This Row],[PRESCRIP]],"No","Yes"))</f>
        <v>No</v>
      </c>
      <c r="X358" s="3" t="str">
        <f>IF(Veg_Table[[#This Row],[EVM_LAST_EDITED_Day]]=Veg_Table[[#This Row],[Created_Day]],"New","Old")</f>
        <v>Old</v>
      </c>
      <c r="Y358" s="1">
        <f>IFERROR(IF(FIND("delete",LOWER(Veg_Table[[#This Row],[PI_COMMENTS]]))&gt;=1,1,0),0)</f>
        <v>0</v>
      </c>
      <c r="Z358" s="1" t="str">
        <f>_xlfn.IFNA(IF(Veg_Table[[#This Row],[EVM_LAST_EDITOR]]="","Yes",VLOOKUP(Veg_Table[[#This Row],[EVM_LAST_EDITOR]],Roster_Table[#All],15,FALSE)),"Yes")</f>
        <v>No</v>
      </c>
      <c r="AA35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58" s="1" t="str">
        <f>_xlfn.IFNA(VLOOKUP(Veg_Table[[#This Row],[EVM_LAST_EDITOR]],Roster_Table[#All],3,FALSE),"zAWRR Not in Roster")</f>
        <v>Drew</v>
      </c>
      <c r="AC358" s="1" t="str">
        <f>_xlfn.IFNA(VLOOKUP(Veg_Table[[#This Row],[EVM_LAST_EDITOR]],Roster_Table[#All],2,FALSE),"zAWRR Not in Roster")</f>
        <v>Berlfein</v>
      </c>
      <c r="AD358" s="1" t="str">
        <f>IF(_xlfn.CONCAT(Veg_Table[[#This Row],[First_Name]]," ",Veg_Table[[#This Row],[Last_Name]])="zAWRR Not in Roster zAWRR Not in Roster","zAWRR Not in Roster",_xlfn.CONCAT(Veg_Table[[#This Row],[First_Name]]," ",Veg_Table[[#This Row],[Last_Name]]))</f>
        <v>Drew Berlfein</v>
      </c>
      <c r="AE358">
        <v>1761513</v>
      </c>
      <c r="AF358" t="s">
        <v>3915</v>
      </c>
      <c r="AG358" t="s">
        <v>30</v>
      </c>
      <c r="AH358" t="s">
        <v>3906</v>
      </c>
      <c r="AI358" t="s">
        <v>3907</v>
      </c>
      <c r="AJ358" t="s">
        <v>820</v>
      </c>
      <c r="AL358" t="s">
        <v>822</v>
      </c>
      <c r="AM358" t="s">
        <v>38</v>
      </c>
      <c r="AN358" t="s">
        <v>25</v>
      </c>
      <c r="AO358" t="s">
        <v>25</v>
      </c>
      <c r="AP358">
        <v>25</v>
      </c>
      <c r="AQ358">
        <v>65</v>
      </c>
      <c r="AS358" t="s">
        <v>901</v>
      </c>
      <c r="AT358" t="s">
        <v>515</v>
      </c>
      <c r="AU358" t="s">
        <v>25</v>
      </c>
      <c r="AV358" t="s">
        <v>512</v>
      </c>
      <c r="AW358" t="s">
        <v>4206</v>
      </c>
      <c r="AX358" t="s">
        <v>534</v>
      </c>
      <c r="AZ358">
        <v>219</v>
      </c>
      <c r="BA358" t="s">
        <v>901</v>
      </c>
      <c r="BB358" s="4">
        <v>43964.631702210645</v>
      </c>
      <c r="BC358" t="s">
        <v>2912</v>
      </c>
      <c r="BD358" t="s">
        <v>29</v>
      </c>
      <c r="BG358" t="s">
        <v>534</v>
      </c>
      <c r="BI358" s="3">
        <v>43964.66089525463</v>
      </c>
      <c r="BJ358" t="s">
        <v>5869</v>
      </c>
      <c r="BK358" s="30" t="s">
        <v>533</v>
      </c>
      <c r="BL358" s="3">
        <v>43964.661052743053</v>
      </c>
      <c r="BM358" t="s">
        <v>31</v>
      </c>
      <c r="BN358" t="s">
        <v>32</v>
      </c>
      <c r="BO358" t="s">
        <v>3909</v>
      </c>
      <c r="BP358" t="s">
        <v>3910</v>
      </c>
      <c r="BQ358" t="s">
        <v>826</v>
      </c>
      <c r="BR358" t="s">
        <v>28</v>
      </c>
      <c r="BS358" t="s">
        <v>28</v>
      </c>
      <c r="BT358" t="s">
        <v>840</v>
      </c>
      <c r="BU358" s="3">
        <v>43724.430972222224</v>
      </c>
      <c r="BV358" t="s">
        <v>803</v>
      </c>
      <c r="BW358" s="3">
        <v>43964.73131476852</v>
      </c>
      <c r="BX358" t="s">
        <v>3916</v>
      </c>
      <c r="CG358"/>
      <c r="CH358"/>
      <c r="CI358"/>
      <c r="CY358"/>
      <c r="DA358"/>
      <c r="DE358"/>
      <c r="DF358"/>
    </row>
    <row r="359" spans="1:110" x14ac:dyDescent="0.25">
      <c r="A359" s="1">
        <f>IF(Veg_Table[[#This Row],[VP_STATUS]]="Hold",0,IF(OR(AND(Veg_Table[[#This Row],[PRESCRIP]]="NW_No Work",Veg_Table[[#This Row],[VP_STATUS]]&lt;&gt;"No Work Required Under EVM"),AND(Veg_Table[[#This Row],[VP_STATUS]]="No Work Required Under EVM",Veg_Table[[#This Row],[PRESCRIP]]&lt;&gt;"NW_No Work")),1,0))</f>
        <v>0</v>
      </c>
      <c r="B359" s="1">
        <f>IF(Veg_Table[[#This Row],[SPECIES]]="",1,0)</f>
        <v>0</v>
      </c>
      <c r="C359" s="1">
        <f>IF(Veg_Table[[#This Row],[DIAMETER]]="",1,0)</f>
        <v>0</v>
      </c>
      <c r="D359" s="1">
        <f>IF(Veg_Table[[#This Row],[HEIGHT]]="",1,0)</f>
        <v>0</v>
      </c>
      <c r="E35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59" s="1">
        <f>IF(AND(Veg_Table[[#This Row],[TAT_RESULT]]="ABATE",Veg_Table[[#This Row],[PRESCRIP]]="NW_No Work"),1,0)</f>
        <v>0</v>
      </c>
      <c r="G359" s="1">
        <f>IF(OR(Veg_Table[[#This Row],[Prescription R-Scale]]="NA",Veg_Table[[#This Row],[Diameter R-Scale]]="NA"),0,IF(Veg_Table[[#This Row],[Diameter R-Scale]]&lt;&gt;Veg_Table[[#This Row],[Prescription R-Scale]],1,0))</f>
        <v>0</v>
      </c>
      <c r="H359" s="1">
        <f>IF(OR(AND(Veg_Table[[#This Row],[PRESCRIP]]="BC_Br Rmv", Veg_Table[[#This Row],[WOOD_MAN]]&lt;&gt;"Not Needed"),AND(Veg_Table[[#This Row],[PRESCRIP]]="BCS_Br Rmv+Trt", Veg_Table[[#This Row],[WOOD_MAN]]&lt;&gt;"Not Needed")),1,0)</f>
        <v>0</v>
      </c>
      <c r="I359" s="1">
        <f ca="1">IF(AND(Veg_Table[[#This Row],[Prescription_Changed]]="Yes",Veg_Table[[#This Row],[TAT_RESULT]]=""),1,0)</f>
        <v>0</v>
      </c>
      <c r="J359" s="1">
        <f ca="1">SUM(Veg_Table[[#This Row],[Prescription and Status do not match]:[Prescription_Edited_And_TAT_Is_Blank]])</f>
        <v>1</v>
      </c>
      <c r="K359" s="1">
        <f ca="1">IF(Veg_Table[[#This Row],[Sum of Errors]]&gt;0,1,0)</f>
        <v>1</v>
      </c>
      <c r="L359" s="1">
        <f>1</f>
        <v>1</v>
      </c>
      <c r="M35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359" s="1" t="str">
        <f>IF(OR(MID(Veg_Table[[#This Row],[PRESCRIP]],2,1)="1",MID(Veg_Table[[#This Row],[PRESCRIP]],2,1)="2",MID(Veg_Table[[#This Row],[PRESCRIP]],2,1)="3",MID(Veg_Table[[#This Row],[PRESCRIP]],2,1)="4"),_xlfn.NUMBERVALUE(MID(Veg_Table[[#This Row],[PRESCRIP]],2,1)),"NA")</f>
        <v>NA</v>
      </c>
      <c r="O359" s="1">
        <f>WEEKNUM(Veg_Table[[#This Row],[EVM_LAST_EDITED_Day]],2)</f>
        <v>20</v>
      </c>
      <c r="P359" s="25">
        <f>IFERROR(DATE(YEAR(Veg_Table[[#This Row],[EVM_LAST_EDITED2]]),MONTH(Veg_Table[[#This Row],[EVM_LAST_EDITED2]]),DAY(Veg_Table[[#This Row],[EVM_LAST_EDITED2]])),DATE(2019,1,1))</f>
        <v>43964</v>
      </c>
      <c r="Q359" s="3">
        <f>VALUE(SUBSTITUTE(Veg_Table[[#This Row],[EVM_LAST_EDITED]],",",""))</f>
        <v>43964.6615570949</v>
      </c>
      <c r="R359" s="1" t="str">
        <f>_xlfn.IFNA(IF(Veg_Table[[#This Row],[EVM_LAST_EDITOR]]="","zBlank EVM Last Editor",VLOOKUP(Veg_Table[[#This Row],[EVM_LAST_EDITOR]],Roster_Table[#All],4,FALSE)),"zAWRR Not in Roster")</f>
        <v>AEA</v>
      </c>
      <c r="S359" s="1" t="str">
        <f>_xlfn.IFNA(IF(Veg_Table[[#This Row],[EVM_LAST_EDITOR]]="","zBlank EVM Last Editor",VLOOKUP(Veg_Table[[#This Row],[EVM_LAST_EDITOR]],Roster_Table[#All],16,FALSE)),"zCompany_AWRR not in Roster")</f>
        <v>Not in Sierra Roster</v>
      </c>
      <c r="T359" s="2">
        <f>IFERROR(DATE(YEAR(Veg_Table[[#This Row],[Created2]]),MONTH(Veg_Table[[#This Row],[Created2]]),DAY(Veg_Table[[#This Row],[Created2]])),DATE(2019,1,1))</f>
        <v>43724</v>
      </c>
      <c r="U359" s="3">
        <f>VALUE(SUBSTITUTE(Veg_Table[[#This Row],[Created]],",",""))</f>
        <v>43724.4277083333</v>
      </c>
      <c r="V359" s="3" t="str">
        <f ca="1">IFERROR(_xlfn.IFNA(CELL("contents",INDIRECT(_xlfn.CONCAT("Veg_Table_Production_Data!",ADDRESS(MATCH(_xlfn.MAXIFS(#REF!,#REF!,"="&amp;Veg_Table[[#This Row],[AUTO_ID]],#REF!,"&lt;"&amp;Veg_Table[[#This Row],[EVM_LAST_EDITED_Day]]),#REF!,0),COLUMN(#REF!),4,1,)))),""),"")</f>
        <v/>
      </c>
      <c r="W359" s="3" t="str">
        <f ca="1">IF(Veg_Table[[#This Row],[Previous_Prescription]]="","No",IF(Veg_Table[[#This Row],[Previous_Prescription]]=Veg_Table[[#This Row],[PRESCRIP]],"No","Yes"))</f>
        <v>No</v>
      </c>
      <c r="X359" s="3" t="str">
        <f>IF(Veg_Table[[#This Row],[EVM_LAST_EDITED_Day]]=Veg_Table[[#This Row],[Created_Day]],"New","Old")</f>
        <v>Old</v>
      </c>
      <c r="Y359" s="1">
        <f>IFERROR(IF(FIND("delete",LOWER(Veg_Table[[#This Row],[PI_COMMENTS]]))&gt;=1,1,0),0)</f>
        <v>0</v>
      </c>
      <c r="Z359" s="1" t="str">
        <f>_xlfn.IFNA(IF(Veg_Table[[#This Row],[EVM_LAST_EDITOR]]="","Yes",VLOOKUP(Veg_Table[[#This Row],[EVM_LAST_EDITOR]],Roster_Table[#All],15,FALSE)),"Yes")</f>
        <v>No</v>
      </c>
      <c r="AA35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59" s="1" t="str">
        <f>_xlfn.IFNA(VLOOKUP(Veg_Table[[#This Row],[EVM_LAST_EDITOR]],Roster_Table[#All],3,FALSE),"zAWRR Not in Roster")</f>
        <v>Drew</v>
      </c>
      <c r="AC359" s="1" t="str">
        <f>_xlfn.IFNA(VLOOKUP(Veg_Table[[#This Row],[EVM_LAST_EDITOR]],Roster_Table[#All],2,FALSE),"zAWRR Not in Roster")</f>
        <v>Berlfein</v>
      </c>
      <c r="AD359" s="1" t="str">
        <f>IF(_xlfn.CONCAT(Veg_Table[[#This Row],[First_Name]]," ",Veg_Table[[#This Row],[Last_Name]])="zAWRR Not in Roster zAWRR Not in Roster","zAWRR Not in Roster",_xlfn.CONCAT(Veg_Table[[#This Row],[First_Name]]," ",Veg_Table[[#This Row],[Last_Name]]))</f>
        <v>Drew Berlfein</v>
      </c>
      <c r="AE359">
        <v>1761512</v>
      </c>
      <c r="AF359" t="s">
        <v>3912</v>
      </c>
      <c r="AG359" t="s">
        <v>30</v>
      </c>
      <c r="AH359" t="s">
        <v>3906</v>
      </c>
      <c r="AI359" t="s">
        <v>3907</v>
      </c>
      <c r="AJ359" t="s">
        <v>820</v>
      </c>
      <c r="AK359" t="s">
        <v>28</v>
      </c>
      <c r="AL359" t="s">
        <v>822</v>
      </c>
      <c r="AM359" t="s">
        <v>40</v>
      </c>
      <c r="AN359" t="s">
        <v>25</v>
      </c>
      <c r="AO359" t="s">
        <v>25</v>
      </c>
      <c r="AP359">
        <v>13</v>
      </c>
      <c r="AQ359">
        <v>45</v>
      </c>
      <c r="AR359" t="s">
        <v>28</v>
      </c>
      <c r="AS359" t="s">
        <v>993</v>
      </c>
      <c r="AT359" t="s">
        <v>522</v>
      </c>
      <c r="AU359" t="s">
        <v>25</v>
      </c>
      <c r="AV359" t="s">
        <v>28</v>
      </c>
      <c r="AW359" t="s">
        <v>3913</v>
      </c>
      <c r="AX359" t="s">
        <v>534</v>
      </c>
      <c r="AY359" t="s">
        <v>28</v>
      </c>
      <c r="AZ359">
        <v>219</v>
      </c>
      <c r="BA359" t="s">
        <v>993</v>
      </c>
      <c r="BB359" s="4">
        <v>43964.632711909719</v>
      </c>
      <c r="BC359" t="s">
        <v>2912</v>
      </c>
      <c r="BD359" t="s">
        <v>29</v>
      </c>
      <c r="BF359" t="s">
        <v>28</v>
      </c>
      <c r="BG359" t="s">
        <v>534</v>
      </c>
      <c r="BH359" t="s">
        <v>28</v>
      </c>
      <c r="BI359" s="3">
        <v>43964.66142960648</v>
      </c>
      <c r="BJ359" t="s">
        <v>5868</v>
      </c>
      <c r="BK359" s="30" t="s">
        <v>533</v>
      </c>
      <c r="BL359" s="3">
        <v>43964.661557094907</v>
      </c>
      <c r="BM359" t="s">
        <v>31</v>
      </c>
      <c r="BN359" t="s">
        <v>32</v>
      </c>
      <c r="BO359" t="s">
        <v>3909</v>
      </c>
      <c r="BP359" t="s">
        <v>3910</v>
      </c>
      <c r="BQ359" t="s">
        <v>826</v>
      </c>
      <c r="BR359" t="s">
        <v>28</v>
      </c>
      <c r="BS359" t="s">
        <v>28</v>
      </c>
      <c r="BT359" t="s">
        <v>840</v>
      </c>
      <c r="BU359" s="3">
        <v>43724.427708333336</v>
      </c>
      <c r="BV359" t="s">
        <v>803</v>
      </c>
      <c r="BW359" s="3">
        <v>43964.73131476852</v>
      </c>
      <c r="BX359" t="s">
        <v>3914</v>
      </c>
      <c r="CG359"/>
      <c r="CH359"/>
      <c r="CI359"/>
      <c r="CY359"/>
      <c r="DA359"/>
      <c r="DE359"/>
      <c r="DF359"/>
    </row>
    <row r="360" spans="1:110" x14ac:dyDescent="0.25">
      <c r="A360" s="1">
        <f>IF(Veg_Table[[#This Row],[VP_STATUS]]="Hold",0,IF(OR(AND(Veg_Table[[#This Row],[PRESCRIP]]="NW_No Work",Veg_Table[[#This Row],[VP_STATUS]]&lt;&gt;"No Work Required Under EVM"),AND(Veg_Table[[#This Row],[VP_STATUS]]="No Work Required Under EVM",Veg_Table[[#This Row],[PRESCRIP]]&lt;&gt;"NW_No Work")),1,0))</f>
        <v>0</v>
      </c>
      <c r="B360" s="1">
        <f>IF(Veg_Table[[#This Row],[SPECIES]]="",1,0)</f>
        <v>0</v>
      </c>
      <c r="C360" s="1">
        <f>IF(Veg_Table[[#This Row],[DIAMETER]]="",1,0)</f>
        <v>0</v>
      </c>
      <c r="D360" s="1">
        <f>IF(Veg_Table[[#This Row],[HEIGHT]]="",1,0)</f>
        <v>0</v>
      </c>
      <c r="E36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60" s="1">
        <f>IF(AND(Veg_Table[[#This Row],[TAT_RESULT]]="ABATE",Veg_Table[[#This Row],[PRESCRIP]]="NW_No Work"),1,0)</f>
        <v>0</v>
      </c>
      <c r="G360" s="1">
        <f>IF(OR(Veg_Table[[#This Row],[Prescription R-Scale]]="NA",Veg_Table[[#This Row],[Diameter R-Scale]]="NA"),0,IF(Veg_Table[[#This Row],[Diameter R-Scale]]&lt;&gt;Veg_Table[[#This Row],[Prescription R-Scale]],1,0))</f>
        <v>0</v>
      </c>
      <c r="H360" s="1">
        <f>IF(OR(AND(Veg_Table[[#This Row],[PRESCRIP]]="BC_Br Rmv", Veg_Table[[#This Row],[WOOD_MAN]]&lt;&gt;"Not Needed"),AND(Veg_Table[[#This Row],[PRESCRIP]]="BCS_Br Rmv+Trt", Veg_Table[[#This Row],[WOOD_MAN]]&lt;&gt;"Not Needed")),1,0)</f>
        <v>0</v>
      </c>
      <c r="I360" s="1">
        <f ca="1">IF(AND(Veg_Table[[#This Row],[Prescription_Changed]]="Yes",Veg_Table[[#This Row],[TAT_RESULT]]=""),1,0)</f>
        <v>0</v>
      </c>
      <c r="J360" s="1">
        <f ca="1">SUM(Veg_Table[[#This Row],[Prescription and Status do not match]:[Prescription_Edited_And_TAT_Is_Blank]])</f>
        <v>1</v>
      </c>
      <c r="K360" s="1">
        <f ca="1">IF(Veg_Table[[#This Row],[Sum of Errors]]&gt;0,1,0)</f>
        <v>1</v>
      </c>
      <c r="L360" s="1">
        <f>1</f>
        <v>1</v>
      </c>
      <c r="M36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360" s="1">
        <f>IF(OR(MID(Veg_Table[[#This Row],[PRESCRIP]],2,1)="1",MID(Veg_Table[[#This Row],[PRESCRIP]],2,1)="2",MID(Veg_Table[[#This Row],[PRESCRIP]],2,1)="3",MID(Veg_Table[[#This Row],[PRESCRIP]],2,1)="4"),_xlfn.NUMBERVALUE(MID(Veg_Table[[#This Row],[PRESCRIP]],2,1)),"NA")</f>
        <v>3</v>
      </c>
      <c r="O360" s="1">
        <f>WEEKNUM(Veg_Table[[#This Row],[EVM_LAST_EDITED_Day]],2)</f>
        <v>20</v>
      </c>
      <c r="P360" s="25">
        <f>IFERROR(DATE(YEAR(Veg_Table[[#This Row],[EVM_LAST_EDITED2]]),MONTH(Veg_Table[[#This Row],[EVM_LAST_EDITED2]]),DAY(Veg_Table[[#This Row],[EVM_LAST_EDITED2]])),DATE(2019,1,1))</f>
        <v>43964</v>
      </c>
      <c r="Q360" s="3">
        <f>VALUE(SUBSTITUTE(Veg_Table[[#This Row],[EVM_LAST_EDITED]],",",""))</f>
        <v>43964.661648379602</v>
      </c>
      <c r="R360" s="1" t="str">
        <f>_xlfn.IFNA(IF(Veg_Table[[#This Row],[EVM_LAST_EDITOR]]="","zBlank EVM Last Editor",VLOOKUP(Veg_Table[[#This Row],[EVM_LAST_EDITOR]],Roster_Table[#All],4,FALSE)),"zAWRR Not in Roster")</f>
        <v>zAWRR Not in Roster</v>
      </c>
      <c r="S360" s="1" t="str">
        <f>_xlfn.IFNA(IF(Veg_Table[[#This Row],[EVM_LAST_EDITOR]]="","zBlank EVM Last Editor",VLOOKUP(Veg_Table[[#This Row],[EVM_LAST_EDITOR]],Roster_Table[#All],16,FALSE)),"zCompany_AWRR not in Roster")</f>
        <v>zCompany_AWRR not in Roster</v>
      </c>
      <c r="T360" s="2">
        <f>IFERROR(DATE(YEAR(Veg_Table[[#This Row],[Created2]]),MONTH(Veg_Table[[#This Row],[Created2]]),DAY(Veg_Table[[#This Row],[Created2]])),DATE(2019,1,1))</f>
        <v>43752</v>
      </c>
      <c r="U360" s="3">
        <f>VALUE(SUBSTITUTE(Veg_Table[[#This Row],[Created]],",",""))</f>
        <v>43752.623449074097</v>
      </c>
      <c r="V360" s="3" t="str">
        <f ca="1">IFERROR(_xlfn.IFNA(CELL("contents",INDIRECT(_xlfn.CONCAT("Veg_Table_Production_Data!",ADDRESS(MATCH(_xlfn.MAXIFS(#REF!,#REF!,"="&amp;Veg_Table[[#This Row],[AUTO_ID]],#REF!,"&lt;"&amp;Veg_Table[[#This Row],[EVM_LAST_EDITED_Day]]),#REF!,0),COLUMN(#REF!),4,1,)))),""),"")</f>
        <v/>
      </c>
      <c r="W360" s="3" t="str">
        <f ca="1">IF(Veg_Table[[#This Row],[Previous_Prescription]]="","No",IF(Veg_Table[[#This Row],[Previous_Prescription]]=Veg_Table[[#This Row],[PRESCRIP]],"No","Yes"))</f>
        <v>No</v>
      </c>
      <c r="X360" s="3" t="str">
        <f>IF(Veg_Table[[#This Row],[EVM_LAST_EDITED_Day]]=Veg_Table[[#This Row],[Created_Day]],"New","Old")</f>
        <v>Old</v>
      </c>
      <c r="Y360" s="1">
        <f>IFERROR(IF(FIND("delete",LOWER(Veg_Table[[#This Row],[PI_COMMENTS]]))&gt;=1,1,0),0)</f>
        <v>0</v>
      </c>
      <c r="Z360" s="1" t="str">
        <f>_xlfn.IFNA(IF(Veg_Table[[#This Row],[EVM_LAST_EDITOR]]="","Yes",VLOOKUP(Veg_Table[[#This Row],[EVM_LAST_EDITOR]],Roster_Table[#All],15,FALSE)),"Yes")</f>
        <v>Yes</v>
      </c>
      <c r="AA36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60" s="1" t="str">
        <f>_xlfn.IFNA(VLOOKUP(Veg_Table[[#This Row],[EVM_LAST_EDITOR]],Roster_Table[#All],3,FALSE),"zAWRR Not in Roster")</f>
        <v>zAWRR Not in Roster</v>
      </c>
      <c r="AC360" s="1" t="str">
        <f>_xlfn.IFNA(VLOOKUP(Veg_Table[[#This Row],[EVM_LAST_EDITOR]],Roster_Table[#All],2,FALSE),"zAWRR Not in Roster")</f>
        <v>zAWRR Not in Roster</v>
      </c>
      <c r="AD360" s="1" t="str">
        <f>IF(_xlfn.CONCAT(Veg_Table[[#This Row],[First_Name]]," ",Veg_Table[[#This Row],[Last_Name]])="zAWRR Not in Roster zAWRR Not in Roster","zAWRR Not in Roster",_xlfn.CONCAT(Veg_Table[[#This Row],[First_Name]]," ",Veg_Table[[#This Row],[Last_Name]]))</f>
        <v>zAWRR Not in Roster</v>
      </c>
      <c r="AE360">
        <v>1767211</v>
      </c>
      <c r="AF360" t="s">
        <v>3076</v>
      </c>
      <c r="AG360" t="s">
        <v>30</v>
      </c>
      <c r="AH360" t="s">
        <v>3070</v>
      </c>
      <c r="AI360" t="s">
        <v>3071</v>
      </c>
      <c r="AJ360" t="s">
        <v>820</v>
      </c>
      <c r="AK360" t="s">
        <v>28</v>
      </c>
      <c r="AL360" t="s">
        <v>884</v>
      </c>
      <c r="AM360" t="s">
        <v>38</v>
      </c>
      <c r="AN360" t="s">
        <v>25</v>
      </c>
      <c r="AO360" t="s">
        <v>25</v>
      </c>
      <c r="AP360">
        <v>29</v>
      </c>
      <c r="AQ360">
        <v>115</v>
      </c>
      <c r="AR360" t="s">
        <v>28</v>
      </c>
      <c r="AS360" t="s">
        <v>51</v>
      </c>
      <c r="AT360" t="s">
        <v>522</v>
      </c>
      <c r="AU360" t="s">
        <v>25</v>
      </c>
      <c r="AV360" t="s">
        <v>28</v>
      </c>
      <c r="AW360" t="s">
        <v>3077</v>
      </c>
      <c r="AX360" t="s">
        <v>534</v>
      </c>
      <c r="AY360" t="s">
        <v>28</v>
      </c>
      <c r="AZ360"/>
      <c r="BA360" t="s">
        <v>51</v>
      </c>
      <c r="BB360" s="4">
        <v>43962.714410162036</v>
      </c>
      <c r="BC360" t="s">
        <v>4198</v>
      </c>
      <c r="BD360" t="s">
        <v>29</v>
      </c>
      <c r="BF360" t="s">
        <v>28</v>
      </c>
      <c r="BG360" t="s">
        <v>534</v>
      </c>
      <c r="BH360" t="s">
        <v>28</v>
      </c>
      <c r="BI360" s="3">
        <v>43964.66158064815</v>
      </c>
      <c r="BJ360" t="s">
        <v>5867</v>
      </c>
      <c r="BK360" s="30" t="s">
        <v>5008</v>
      </c>
      <c r="BL360" s="3">
        <v>43964.661648379632</v>
      </c>
      <c r="BM360" t="s">
        <v>31</v>
      </c>
      <c r="BN360" t="s">
        <v>32</v>
      </c>
      <c r="BO360" t="s">
        <v>3073</v>
      </c>
      <c r="BP360" t="s">
        <v>3074</v>
      </c>
      <c r="BQ360" t="s">
        <v>826</v>
      </c>
      <c r="BR360" t="s">
        <v>28</v>
      </c>
      <c r="BS360" t="s">
        <v>28</v>
      </c>
      <c r="BT360" t="s">
        <v>2174</v>
      </c>
      <c r="BU360" s="3">
        <v>43752.623449074075</v>
      </c>
      <c r="BV360" t="s">
        <v>803</v>
      </c>
      <c r="BW360" s="3">
        <v>43964.73131476852</v>
      </c>
      <c r="BX360" t="s">
        <v>3078</v>
      </c>
      <c r="CG360"/>
      <c r="CH360"/>
      <c r="CI360"/>
      <c r="CY360"/>
      <c r="DA360"/>
      <c r="DE360"/>
      <c r="DF360"/>
    </row>
    <row r="361" spans="1:110" x14ac:dyDescent="0.25">
      <c r="A361" s="1">
        <f>IF(Veg_Table[[#This Row],[VP_STATUS]]="Hold",0,IF(OR(AND(Veg_Table[[#This Row],[PRESCRIP]]="NW_No Work",Veg_Table[[#This Row],[VP_STATUS]]&lt;&gt;"No Work Required Under EVM"),AND(Veg_Table[[#This Row],[VP_STATUS]]="No Work Required Under EVM",Veg_Table[[#This Row],[PRESCRIP]]&lt;&gt;"NW_No Work")),1,0))</f>
        <v>0</v>
      </c>
      <c r="B361" s="1">
        <f>IF(Veg_Table[[#This Row],[SPECIES]]="",1,0)</f>
        <v>0</v>
      </c>
      <c r="C361" s="1">
        <f>IF(Veg_Table[[#This Row],[DIAMETER]]="",1,0)</f>
        <v>0</v>
      </c>
      <c r="D361" s="1">
        <f>IF(Veg_Table[[#This Row],[HEIGHT]]="",1,0)</f>
        <v>0</v>
      </c>
      <c r="E36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61" s="1">
        <f>IF(AND(Veg_Table[[#This Row],[TAT_RESULT]]="ABATE",Veg_Table[[#This Row],[PRESCRIP]]="NW_No Work"),1,0)</f>
        <v>0</v>
      </c>
      <c r="G361" s="1">
        <f>IF(OR(Veg_Table[[#This Row],[Prescription R-Scale]]="NA",Veg_Table[[#This Row],[Diameter R-Scale]]="NA"),0,IF(Veg_Table[[#This Row],[Diameter R-Scale]]&lt;&gt;Veg_Table[[#This Row],[Prescription R-Scale]],1,0))</f>
        <v>0</v>
      </c>
      <c r="H361" s="1">
        <f>IF(OR(AND(Veg_Table[[#This Row],[PRESCRIP]]="BC_Br Rmv", Veg_Table[[#This Row],[WOOD_MAN]]&lt;&gt;"Not Needed"),AND(Veg_Table[[#This Row],[PRESCRIP]]="BCS_Br Rmv+Trt", Veg_Table[[#This Row],[WOOD_MAN]]&lt;&gt;"Not Needed")),1,0)</f>
        <v>0</v>
      </c>
      <c r="I361" s="1">
        <f ca="1">IF(AND(Veg_Table[[#This Row],[Prescription_Changed]]="Yes",Veg_Table[[#This Row],[TAT_RESULT]]=""),1,0)</f>
        <v>0</v>
      </c>
      <c r="J361" s="1">
        <f ca="1">SUM(Veg_Table[[#This Row],[Prescription and Status do not match]:[Prescription_Edited_And_TAT_Is_Blank]])</f>
        <v>1</v>
      </c>
      <c r="K361" s="1">
        <f ca="1">IF(Veg_Table[[#This Row],[Sum of Errors]]&gt;0,1,0)</f>
        <v>1</v>
      </c>
      <c r="L361" s="1">
        <f>1</f>
        <v>1</v>
      </c>
      <c r="M36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361" s="1">
        <f>IF(OR(MID(Veg_Table[[#This Row],[PRESCRIP]],2,1)="1",MID(Veg_Table[[#This Row],[PRESCRIP]],2,1)="2",MID(Veg_Table[[#This Row],[PRESCRIP]],2,1)="3",MID(Veg_Table[[#This Row],[PRESCRIP]],2,1)="4"),_xlfn.NUMBERVALUE(MID(Veg_Table[[#This Row],[PRESCRIP]],2,1)),"NA")</f>
        <v>3</v>
      </c>
      <c r="O361" s="1">
        <f>WEEKNUM(Veg_Table[[#This Row],[EVM_LAST_EDITED_Day]],2)</f>
        <v>20</v>
      </c>
      <c r="P361" s="25">
        <f>IFERROR(DATE(YEAR(Veg_Table[[#This Row],[EVM_LAST_EDITED2]]),MONTH(Veg_Table[[#This Row],[EVM_LAST_EDITED2]]),DAY(Veg_Table[[#This Row],[EVM_LAST_EDITED2]])),DATE(2019,1,1))</f>
        <v>43964</v>
      </c>
      <c r="Q361" s="3">
        <f>VALUE(SUBSTITUTE(Veg_Table[[#This Row],[EVM_LAST_EDITED]],",",""))</f>
        <v>43964.662471145799</v>
      </c>
      <c r="R361" s="1" t="str">
        <f>_xlfn.IFNA(IF(Veg_Table[[#This Row],[EVM_LAST_EDITOR]]="","zBlank EVM Last Editor",VLOOKUP(Veg_Table[[#This Row],[EVM_LAST_EDITOR]],Roster_Table[#All],4,FALSE)),"zAWRR Not in Roster")</f>
        <v>zAWRR Not in Roster</v>
      </c>
      <c r="S361" s="1" t="str">
        <f>_xlfn.IFNA(IF(Veg_Table[[#This Row],[EVM_LAST_EDITOR]]="","zBlank EVM Last Editor",VLOOKUP(Veg_Table[[#This Row],[EVM_LAST_EDITOR]],Roster_Table[#All],16,FALSE)),"zCompany_AWRR not in Roster")</f>
        <v>zCompany_AWRR not in Roster</v>
      </c>
      <c r="T361" s="2">
        <f>IFERROR(DATE(YEAR(Veg_Table[[#This Row],[Created2]]),MONTH(Veg_Table[[#This Row],[Created2]]),DAY(Veg_Table[[#This Row],[Created2]])),DATE(2019,1,1))</f>
        <v>43752</v>
      </c>
      <c r="U361" s="3">
        <f>VALUE(SUBSTITUTE(Veg_Table[[#This Row],[Created]],",",""))</f>
        <v>43752.635127314803</v>
      </c>
      <c r="V361" s="3" t="str">
        <f ca="1">IFERROR(_xlfn.IFNA(CELL("contents",INDIRECT(_xlfn.CONCAT("Veg_Table_Production_Data!",ADDRESS(MATCH(_xlfn.MAXIFS(#REF!,#REF!,"="&amp;Veg_Table[[#This Row],[AUTO_ID]],#REF!,"&lt;"&amp;Veg_Table[[#This Row],[EVM_LAST_EDITED_Day]]),#REF!,0),COLUMN(#REF!),4,1,)))),""),"")</f>
        <v/>
      </c>
      <c r="W361" s="3" t="str">
        <f ca="1">IF(Veg_Table[[#This Row],[Previous_Prescription]]="","No",IF(Veg_Table[[#This Row],[Previous_Prescription]]=Veg_Table[[#This Row],[PRESCRIP]],"No","Yes"))</f>
        <v>No</v>
      </c>
      <c r="X361" s="3" t="str">
        <f>IF(Veg_Table[[#This Row],[EVM_LAST_EDITED_Day]]=Veg_Table[[#This Row],[Created_Day]],"New","Old")</f>
        <v>Old</v>
      </c>
      <c r="Y361" s="1">
        <f>IFERROR(IF(FIND("delete",LOWER(Veg_Table[[#This Row],[PI_COMMENTS]]))&gt;=1,1,0),0)</f>
        <v>0</v>
      </c>
      <c r="Z361" s="1" t="str">
        <f>_xlfn.IFNA(IF(Veg_Table[[#This Row],[EVM_LAST_EDITOR]]="","Yes",VLOOKUP(Veg_Table[[#This Row],[EVM_LAST_EDITOR]],Roster_Table[#All],15,FALSE)),"Yes")</f>
        <v>Yes</v>
      </c>
      <c r="AA36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61" s="1" t="str">
        <f>_xlfn.IFNA(VLOOKUP(Veg_Table[[#This Row],[EVM_LAST_EDITOR]],Roster_Table[#All],3,FALSE),"zAWRR Not in Roster")</f>
        <v>zAWRR Not in Roster</v>
      </c>
      <c r="AC361" s="1" t="str">
        <f>_xlfn.IFNA(VLOOKUP(Veg_Table[[#This Row],[EVM_LAST_EDITOR]],Roster_Table[#All],2,FALSE),"zAWRR Not in Roster")</f>
        <v>zAWRR Not in Roster</v>
      </c>
      <c r="AD361" s="1" t="str">
        <f>IF(_xlfn.CONCAT(Veg_Table[[#This Row],[First_Name]]," ",Veg_Table[[#This Row],[Last_Name]])="zAWRR Not in Roster zAWRR Not in Roster","zAWRR Not in Roster",_xlfn.CONCAT(Veg_Table[[#This Row],[First_Name]]," ",Veg_Table[[#This Row],[Last_Name]]))</f>
        <v>zAWRR Not in Roster</v>
      </c>
      <c r="AE361">
        <v>1767448</v>
      </c>
      <c r="AF361" t="s">
        <v>3082</v>
      </c>
      <c r="AG361" t="s">
        <v>30</v>
      </c>
      <c r="AH361" t="s">
        <v>3070</v>
      </c>
      <c r="AI361" t="s">
        <v>3071</v>
      </c>
      <c r="AJ361" t="s">
        <v>820</v>
      </c>
      <c r="AK361" t="s">
        <v>28</v>
      </c>
      <c r="AL361" t="s">
        <v>884</v>
      </c>
      <c r="AM361" t="s">
        <v>38</v>
      </c>
      <c r="AN361" t="s">
        <v>25</v>
      </c>
      <c r="AO361" t="s">
        <v>25</v>
      </c>
      <c r="AP361">
        <v>30</v>
      </c>
      <c r="AQ361">
        <v>132</v>
      </c>
      <c r="AR361" t="s">
        <v>28</v>
      </c>
      <c r="AS361" t="s">
        <v>51</v>
      </c>
      <c r="AT361" t="s">
        <v>522</v>
      </c>
      <c r="AU361" t="s">
        <v>25</v>
      </c>
      <c r="AV361" t="s">
        <v>28</v>
      </c>
      <c r="AW361" t="s">
        <v>3083</v>
      </c>
      <c r="AX361" t="s">
        <v>534</v>
      </c>
      <c r="AY361" t="s">
        <v>28</v>
      </c>
      <c r="AZ361">
        <v>5493480</v>
      </c>
      <c r="BA361" t="s">
        <v>51</v>
      </c>
      <c r="BB361" s="4">
        <v>43958.72875209491</v>
      </c>
      <c r="BC361" t="s">
        <v>860</v>
      </c>
      <c r="BD361" t="s">
        <v>29</v>
      </c>
      <c r="BF361" t="s">
        <v>28</v>
      </c>
      <c r="BG361" t="s">
        <v>534</v>
      </c>
      <c r="BH361" t="s">
        <v>28</v>
      </c>
      <c r="BI361" s="3">
        <v>43964.662380497684</v>
      </c>
      <c r="BJ361" t="s">
        <v>6035</v>
      </c>
      <c r="BK361" s="30" t="s">
        <v>5008</v>
      </c>
      <c r="BL361" s="3">
        <v>43964.662471145835</v>
      </c>
      <c r="BM361" t="s">
        <v>31</v>
      </c>
      <c r="BN361" t="s">
        <v>32</v>
      </c>
      <c r="BO361" t="s">
        <v>3073</v>
      </c>
      <c r="BP361" t="s">
        <v>3074</v>
      </c>
      <c r="BQ361" t="s">
        <v>826</v>
      </c>
      <c r="BR361" t="s">
        <v>28</v>
      </c>
      <c r="BS361" t="s">
        <v>28</v>
      </c>
      <c r="BT361" t="s">
        <v>885</v>
      </c>
      <c r="BU361" s="3">
        <v>43752.635127314818</v>
      </c>
      <c r="BV361" t="s">
        <v>803</v>
      </c>
      <c r="BW361" s="3">
        <v>43964.73131476852</v>
      </c>
      <c r="BX361" t="s">
        <v>3084</v>
      </c>
      <c r="CG361"/>
      <c r="CH361"/>
      <c r="CI361"/>
      <c r="CY361"/>
      <c r="DA361"/>
      <c r="DE361"/>
      <c r="DF361"/>
    </row>
    <row r="362" spans="1:110" x14ac:dyDescent="0.25">
      <c r="A362" s="1">
        <f>IF(Veg_Table[[#This Row],[VP_STATUS]]="Hold",0,IF(OR(AND(Veg_Table[[#This Row],[PRESCRIP]]="NW_No Work",Veg_Table[[#This Row],[VP_STATUS]]&lt;&gt;"No Work Required Under EVM"),AND(Veg_Table[[#This Row],[VP_STATUS]]="No Work Required Under EVM",Veg_Table[[#This Row],[PRESCRIP]]&lt;&gt;"NW_No Work")),1,0))</f>
        <v>0</v>
      </c>
      <c r="B362" s="1">
        <f>IF(Veg_Table[[#This Row],[SPECIES]]="",1,0)</f>
        <v>0</v>
      </c>
      <c r="C362" s="1">
        <f>IF(Veg_Table[[#This Row],[DIAMETER]]="",1,0)</f>
        <v>0</v>
      </c>
      <c r="D362" s="1">
        <f>IF(Veg_Table[[#This Row],[HEIGHT]]="",1,0)</f>
        <v>0</v>
      </c>
      <c r="E36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362" s="1">
        <f>IF(AND(Veg_Table[[#This Row],[TAT_RESULT]]="ABATE",Veg_Table[[#This Row],[PRESCRIP]]="NW_No Work"),1,0)</f>
        <v>0</v>
      </c>
      <c r="G362" s="1">
        <f>IF(OR(Veg_Table[[#This Row],[Prescription R-Scale]]="NA",Veg_Table[[#This Row],[Diameter R-Scale]]="NA"),0,IF(Veg_Table[[#This Row],[Diameter R-Scale]]&lt;&gt;Veg_Table[[#This Row],[Prescription R-Scale]],1,0))</f>
        <v>1</v>
      </c>
      <c r="H362" s="1">
        <f>IF(OR(AND(Veg_Table[[#This Row],[PRESCRIP]]="BC_Br Rmv", Veg_Table[[#This Row],[WOOD_MAN]]&lt;&gt;"Not Needed"),AND(Veg_Table[[#This Row],[PRESCRIP]]="BCS_Br Rmv+Trt", Veg_Table[[#This Row],[WOOD_MAN]]&lt;&gt;"Not Needed")),1,0)</f>
        <v>0</v>
      </c>
      <c r="I362" s="1">
        <f ca="1">IF(AND(Veg_Table[[#This Row],[Prescription_Changed]]="Yes",Veg_Table[[#This Row],[TAT_RESULT]]=""),1,0)</f>
        <v>0</v>
      </c>
      <c r="J362" s="1">
        <f ca="1">SUM(Veg_Table[[#This Row],[Prescription and Status do not match]:[Prescription_Edited_And_TAT_Is_Blank]])</f>
        <v>1</v>
      </c>
      <c r="K362" s="1">
        <f ca="1">IF(Veg_Table[[#This Row],[Sum of Errors]]&gt;0,1,0)</f>
        <v>1</v>
      </c>
      <c r="L362" s="1">
        <f>1</f>
        <v>1</v>
      </c>
      <c r="M36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362" s="1">
        <f>IF(OR(MID(Veg_Table[[#This Row],[PRESCRIP]],2,1)="1",MID(Veg_Table[[#This Row],[PRESCRIP]],2,1)="2",MID(Veg_Table[[#This Row],[PRESCRIP]],2,1)="3",MID(Veg_Table[[#This Row],[PRESCRIP]],2,1)="4"),_xlfn.NUMBERVALUE(MID(Veg_Table[[#This Row],[PRESCRIP]],2,1)),"NA")</f>
        <v>3</v>
      </c>
      <c r="O362" s="1">
        <f>WEEKNUM(Veg_Table[[#This Row],[EVM_LAST_EDITED_Day]],2)</f>
        <v>20</v>
      </c>
      <c r="P362" s="25">
        <f>IFERROR(DATE(YEAR(Veg_Table[[#This Row],[EVM_LAST_EDITED2]]),MONTH(Veg_Table[[#This Row],[EVM_LAST_EDITED2]]),DAY(Veg_Table[[#This Row],[EVM_LAST_EDITED2]])),DATE(2019,1,1))</f>
        <v>43964</v>
      </c>
      <c r="Q362" s="3">
        <f>VALUE(SUBSTITUTE(Veg_Table[[#This Row],[EVM_LAST_EDITED]],",",""))</f>
        <v>43964.662604166697</v>
      </c>
      <c r="R362" s="1" t="str">
        <f>_xlfn.IFNA(IF(Veg_Table[[#This Row],[EVM_LAST_EDITOR]]="","zBlank EVM Last Editor",VLOOKUP(Veg_Table[[#This Row],[EVM_LAST_EDITOR]],Roster_Table[#All],4,FALSE)),"zAWRR Not in Roster")</f>
        <v>MGE</v>
      </c>
      <c r="S362" s="1" t="str">
        <f>_xlfn.IFNA(IF(Veg_Table[[#This Row],[EVM_LAST_EDITOR]]="","zBlank EVM Last Editor",VLOOKUP(Veg_Table[[#This Row],[EVM_LAST_EDITOR]],Roster_Table[#All],16,FALSE)),"zCompany_AWRR not in Roster")</f>
        <v>MGE_Mountain G Enterprises</v>
      </c>
      <c r="T362" s="2">
        <f>IFERROR(DATE(YEAR(Veg_Table[[#This Row],[Created2]]),MONTH(Veg_Table[[#This Row],[Created2]]),DAY(Veg_Table[[#This Row],[Created2]])),DATE(2019,1,1))</f>
        <v>43913</v>
      </c>
      <c r="U362" s="3">
        <f>VALUE(SUBSTITUTE(Veg_Table[[#This Row],[Created]],",",""))</f>
        <v>43913.673958333296</v>
      </c>
      <c r="V362" s="3" t="str">
        <f ca="1">IFERROR(_xlfn.IFNA(CELL("contents",INDIRECT(_xlfn.CONCAT("Veg_Table_Production_Data!",ADDRESS(MATCH(_xlfn.MAXIFS(#REF!,#REF!,"="&amp;Veg_Table[[#This Row],[AUTO_ID]],#REF!,"&lt;"&amp;Veg_Table[[#This Row],[EVM_LAST_EDITED_Day]]),#REF!,0),COLUMN(#REF!),4,1,)))),""),"")</f>
        <v/>
      </c>
      <c r="W362" s="3" t="str">
        <f ca="1">IF(Veg_Table[[#This Row],[Previous_Prescription]]="","No",IF(Veg_Table[[#This Row],[Previous_Prescription]]=Veg_Table[[#This Row],[PRESCRIP]],"No","Yes"))</f>
        <v>No</v>
      </c>
      <c r="X362" s="3" t="str">
        <f>IF(Veg_Table[[#This Row],[EVM_LAST_EDITED_Day]]=Veg_Table[[#This Row],[Created_Day]],"New","Old")</f>
        <v>Old</v>
      </c>
      <c r="Y362" s="1">
        <f>IFERROR(IF(FIND("delete",LOWER(Veg_Table[[#This Row],[PI_COMMENTS]]))&gt;=1,1,0),0)</f>
        <v>0</v>
      </c>
      <c r="Z362" s="1" t="str">
        <f>_xlfn.IFNA(IF(Veg_Table[[#This Row],[EVM_LAST_EDITOR]]="","Yes",VLOOKUP(Veg_Table[[#This Row],[EVM_LAST_EDITOR]],Roster_Table[#All],15,FALSE)),"Yes")</f>
        <v>Yes</v>
      </c>
      <c r="AA36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62" s="1" t="str">
        <f>_xlfn.IFNA(VLOOKUP(Veg_Table[[#This Row],[EVM_LAST_EDITOR]],Roster_Table[#All],3,FALSE),"zAWRR Not in Roster")</f>
        <v>Tyler</v>
      </c>
      <c r="AC362" s="1" t="str">
        <f>_xlfn.IFNA(VLOOKUP(Veg_Table[[#This Row],[EVM_LAST_EDITOR]],Roster_Table[#All],2,FALSE),"zAWRR Not in Roster")</f>
        <v>Rey</v>
      </c>
      <c r="AD362" s="1" t="str">
        <f>IF(_xlfn.CONCAT(Veg_Table[[#This Row],[First_Name]]," ",Veg_Table[[#This Row],[Last_Name]])="zAWRR Not in Roster zAWRR Not in Roster","zAWRR Not in Roster",_xlfn.CONCAT(Veg_Table[[#This Row],[First_Name]]," ",Veg_Table[[#This Row],[Last_Name]]))</f>
        <v>Tyler Rey</v>
      </c>
      <c r="AE362">
        <v>2943918</v>
      </c>
      <c r="AF362" t="s">
        <v>4618</v>
      </c>
      <c r="AG362" t="s">
        <v>93</v>
      </c>
      <c r="AH362" t="s">
        <v>1532</v>
      </c>
      <c r="AI362" t="s">
        <v>1550</v>
      </c>
      <c r="AJ362" t="s">
        <v>36</v>
      </c>
      <c r="AL362" t="s">
        <v>22</v>
      </c>
      <c r="AM362" t="s">
        <v>40</v>
      </c>
      <c r="AN362" t="s">
        <v>25</v>
      </c>
      <c r="AO362" t="s">
        <v>25</v>
      </c>
      <c r="AP362">
        <v>12</v>
      </c>
      <c r="AQ362">
        <v>48</v>
      </c>
      <c r="AR362" t="s">
        <v>514</v>
      </c>
      <c r="AS362" t="s">
        <v>545</v>
      </c>
      <c r="AT362" t="s">
        <v>522</v>
      </c>
      <c r="AV362" t="s">
        <v>512</v>
      </c>
      <c r="AW362" t="s">
        <v>4619</v>
      </c>
      <c r="AZ362"/>
      <c r="BB362" s="4"/>
      <c r="BD362" t="s">
        <v>29</v>
      </c>
      <c r="BE362" t="s">
        <v>25</v>
      </c>
      <c r="BF362" t="s">
        <v>513</v>
      </c>
      <c r="BI362" s="3"/>
      <c r="BJ362" t="s">
        <v>2810</v>
      </c>
      <c r="BK362" s="30" t="s">
        <v>166</v>
      </c>
      <c r="BL362" s="3">
        <v>43964.662604166668</v>
      </c>
      <c r="BM362" t="s">
        <v>31</v>
      </c>
      <c r="BN362" t="s">
        <v>32</v>
      </c>
      <c r="BP362" t="s">
        <v>1547</v>
      </c>
      <c r="BQ362" t="s">
        <v>1025</v>
      </c>
      <c r="BR362" t="s">
        <v>28</v>
      </c>
      <c r="BS362" t="s">
        <v>28</v>
      </c>
      <c r="BT362" t="s">
        <v>166</v>
      </c>
      <c r="BU362" s="3">
        <v>43913.673958333333</v>
      </c>
      <c r="BV362" t="s">
        <v>803</v>
      </c>
      <c r="BW362" s="3">
        <v>43964.731441180556</v>
      </c>
      <c r="BX362" t="s">
        <v>4620</v>
      </c>
      <c r="CG362"/>
      <c r="CH362"/>
      <c r="CI362"/>
      <c r="CY362"/>
      <c r="DA362"/>
      <c r="DE362"/>
      <c r="DF362"/>
    </row>
    <row r="363" spans="1:110" x14ac:dyDescent="0.25">
      <c r="A363" s="1">
        <f>IF(Veg_Table[[#This Row],[VP_STATUS]]="Hold",0,IF(OR(AND(Veg_Table[[#This Row],[PRESCRIP]]="NW_No Work",Veg_Table[[#This Row],[VP_STATUS]]&lt;&gt;"No Work Required Under EVM"),AND(Veg_Table[[#This Row],[VP_STATUS]]="No Work Required Under EVM",Veg_Table[[#This Row],[PRESCRIP]]&lt;&gt;"NW_No Work")),1,0))</f>
        <v>0</v>
      </c>
      <c r="B363" s="1">
        <f>IF(Veg_Table[[#This Row],[SPECIES]]="",1,0)</f>
        <v>0</v>
      </c>
      <c r="C363" s="1">
        <f>IF(Veg_Table[[#This Row],[DIAMETER]]="",1,0)</f>
        <v>0</v>
      </c>
      <c r="D363" s="1">
        <f>IF(Veg_Table[[#This Row],[HEIGHT]]="",1,0)</f>
        <v>0</v>
      </c>
      <c r="E36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63" s="1">
        <f>IF(AND(Veg_Table[[#This Row],[TAT_RESULT]]="ABATE",Veg_Table[[#This Row],[PRESCRIP]]="NW_No Work"),1,0)</f>
        <v>0</v>
      </c>
      <c r="G363" s="1">
        <f>IF(OR(Veg_Table[[#This Row],[Prescription R-Scale]]="NA",Veg_Table[[#This Row],[Diameter R-Scale]]="NA"),0,IF(Veg_Table[[#This Row],[Diameter R-Scale]]&lt;&gt;Veg_Table[[#This Row],[Prescription R-Scale]],1,0))</f>
        <v>0</v>
      </c>
      <c r="H363" s="1">
        <f>IF(OR(AND(Veg_Table[[#This Row],[PRESCRIP]]="BC_Br Rmv", Veg_Table[[#This Row],[WOOD_MAN]]&lt;&gt;"Not Needed"),AND(Veg_Table[[#This Row],[PRESCRIP]]="BCS_Br Rmv+Trt", Veg_Table[[#This Row],[WOOD_MAN]]&lt;&gt;"Not Needed")),1,0)</f>
        <v>0</v>
      </c>
      <c r="I363" s="1">
        <f ca="1">IF(AND(Veg_Table[[#This Row],[Prescription_Changed]]="Yes",Veg_Table[[#This Row],[TAT_RESULT]]=""),1,0)</f>
        <v>0</v>
      </c>
      <c r="J363" s="1">
        <f ca="1">SUM(Veg_Table[[#This Row],[Prescription and Status do not match]:[Prescription_Edited_And_TAT_Is_Blank]])</f>
        <v>1</v>
      </c>
      <c r="K363" s="1">
        <f ca="1">IF(Veg_Table[[#This Row],[Sum of Errors]]&gt;0,1,0)</f>
        <v>1</v>
      </c>
      <c r="L363" s="1">
        <f>1</f>
        <v>1</v>
      </c>
      <c r="M36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363" s="1">
        <f>IF(OR(MID(Veg_Table[[#This Row],[PRESCRIP]],2,1)="1",MID(Veg_Table[[#This Row],[PRESCRIP]],2,1)="2",MID(Veg_Table[[#This Row],[PRESCRIP]],2,1)="3",MID(Veg_Table[[#This Row],[PRESCRIP]],2,1)="4"),_xlfn.NUMBERVALUE(MID(Veg_Table[[#This Row],[PRESCRIP]],2,1)),"NA")</f>
        <v>3</v>
      </c>
      <c r="O363" s="1">
        <f>WEEKNUM(Veg_Table[[#This Row],[EVM_LAST_EDITED_Day]],2)</f>
        <v>20</v>
      </c>
      <c r="P363" s="25">
        <f>IFERROR(DATE(YEAR(Veg_Table[[#This Row],[EVM_LAST_EDITED2]]),MONTH(Veg_Table[[#This Row],[EVM_LAST_EDITED2]]),DAY(Veg_Table[[#This Row],[EVM_LAST_EDITED2]])),DATE(2019,1,1))</f>
        <v>43964</v>
      </c>
      <c r="Q363" s="3">
        <f>VALUE(SUBSTITUTE(Veg_Table[[#This Row],[EVM_LAST_EDITED]],",",""))</f>
        <v>43964.6630781481</v>
      </c>
      <c r="R363" s="1" t="str">
        <f>_xlfn.IFNA(IF(Veg_Table[[#This Row],[EVM_LAST_EDITOR]]="","zBlank EVM Last Editor",VLOOKUP(Veg_Table[[#This Row],[EVM_LAST_EDITOR]],Roster_Table[#All],4,FALSE)),"zAWRR Not in Roster")</f>
        <v>zAWRR Not in Roster</v>
      </c>
      <c r="S363" s="1" t="str">
        <f>_xlfn.IFNA(IF(Veg_Table[[#This Row],[EVM_LAST_EDITOR]]="","zBlank EVM Last Editor",VLOOKUP(Veg_Table[[#This Row],[EVM_LAST_EDITOR]],Roster_Table[#All],16,FALSE)),"zCompany_AWRR not in Roster")</f>
        <v>zCompany_AWRR not in Roster</v>
      </c>
      <c r="T363" s="2">
        <f>IFERROR(DATE(YEAR(Veg_Table[[#This Row],[Created2]]),MONTH(Veg_Table[[#This Row],[Created2]]),DAY(Veg_Table[[#This Row],[Created2]])),DATE(2019,1,1))</f>
        <v>43753</v>
      </c>
      <c r="U363" s="3">
        <f>VALUE(SUBSTITUTE(Veg_Table[[#This Row],[Created]],",",""))</f>
        <v>43753.564641203702</v>
      </c>
      <c r="V363" s="3" t="str">
        <f ca="1">IFERROR(_xlfn.IFNA(CELL("contents",INDIRECT(_xlfn.CONCAT("Veg_Table_Production_Data!",ADDRESS(MATCH(_xlfn.MAXIFS(#REF!,#REF!,"="&amp;Veg_Table[[#This Row],[AUTO_ID]],#REF!,"&lt;"&amp;Veg_Table[[#This Row],[EVM_LAST_EDITED_Day]]),#REF!,0),COLUMN(#REF!),4,1,)))),""),"")</f>
        <v/>
      </c>
      <c r="W363" s="3" t="str">
        <f ca="1">IF(Veg_Table[[#This Row],[Previous_Prescription]]="","No",IF(Veg_Table[[#This Row],[Previous_Prescription]]=Veg_Table[[#This Row],[PRESCRIP]],"No","Yes"))</f>
        <v>No</v>
      </c>
      <c r="X363" s="3" t="str">
        <f>IF(Veg_Table[[#This Row],[EVM_LAST_EDITED_Day]]=Veg_Table[[#This Row],[Created_Day]],"New","Old")</f>
        <v>Old</v>
      </c>
      <c r="Y363" s="1">
        <f>IFERROR(IF(FIND("delete",LOWER(Veg_Table[[#This Row],[PI_COMMENTS]]))&gt;=1,1,0),0)</f>
        <v>0</v>
      </c>
      <c r="Z363" s="1" t="str">
        <f>_xlfn.IFNA(IF(Veg_Table[[#This Row],[EVM_LAST_EDITOR]]="","Yes",VLOOKUP(Veg_Table[[#This Row],[EVM_LAST_EDITOR]],Roster_Table[#All],15,FALSE)),"Yes")</f>
        <v>Yes</v>
      </c>
      <c r="AA36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63" s="1" t="str">
        <f>_xlfn.IFNA(VLOOKUP(Veg_Table[[#This Row],[EVM_LAST_EDITOR]],Roster_Table[#All],3,FALSE),"zAWRR Not in Roster")</f>
        <v>zAWRR Not in Roster</v>
      </c>
      <c r="AC363" s="1" t="str">
        <f>_xlfn.IFNA(VLOOKUP(Veg_Table[[#This Row],[EVM_LAST_EDITOR]],Roster_Table[#All],2,FALSE),"zAWRR Not in Roster")</f>
        <v>zAWRR Not in Roster</v>
      </c>
      <c r="AD363" s="1" t="str">
        <f>IF(_xlfn.CONCAT(Veg_Table[[#This Row],[First_Name]]," ",Veg_Table[[#This Row],[Last_Name]])="zAWRR Not in Roster zAWRR Not in Roster","zAWRR Not in Roster",_xlfn.CONCAT(Veg_Table[[#This Row],[First_Name]]," ",Veg_Table[[#This Row],[Last_Name]]))</f>
        <v>zAWRR Not in Roster</v>
      </c>
      <c r="AE363">
        <v>1767544</v>
      </c>
      <c r="AF363" t="s">
        <v>3069</v>
      </c>
      <c r="AG363" t="s">
        <v>30</v>
      </c>
      <c r="AH363" t="s">
        <v>3070</v>
      </c>
      <c r="AI363" t="s">
        <v>3071</v>
      </c>
      <c r="AJ363" t="s">
        <v>820</v>
      </c>
      <c r="AK363" t="s">
        <v>28</v>
      </c>
      <c r="AL363" t="s">
        <v>37</v>
      </c>
      <c r="AM363" t="s">
        <v>38</v>
      </c>
      <c r="AN363" t="s">
        <v>25</v>
      </c>
      <c r="AO363" t="s">
        <v>25</v>
      </c>
      <c r="AP363">
        <v>30</v>
      </c>
      <c r="AQ363">
        <v>135</v>
      </c>
      <c r="AR363" t="s">
        <v>28</v>
      </c>
      <c r="AS363" t="s">
        <v>51</v>
      </c>
      <c r="AT363" t="s">
        <v>515</v>
      </c>
      <c r="AU363" t="s">
        <v>25</v>
      </c>
      <c r="AV363" t="s">
        <v>28</v>
      </c>
      <c r="AW363" t="s">
        <v>3072</v>
      </c>
      <c r="AX363" t="s">
        <v>534</v>
      </c>
      <c r="AY363" t="s">
        <v>28</v>
      </c>
      <c r="AZ363"/>
      <c r="BA363" t="s">
        <v>51</v>
      </c>
      <c r="BB363" s="4">
        <v>43962.716240358794</v>
      </c>
      <c r="BC363" t="s">
        <v>3993</v>
      </c>
      <c r="BD363" t="s">
        <v>29</v>
      </c>
      <c r="BF363" t="s">
        <v>28</v>
      </c>
      <c r="BG363" t="s">
        <v>534</v>
      </c>
      <c r="BH363" t="s">
        <v>28</v>
      </c>
      <c r="BI363" s="3">
        <v>43964.662981886577</v>
      </c>
      <c r="BJ363" t="s">
        <v>3736</v>
      </c>
      <c r="BK363" s="30" t="s">
        <v>5008</v>
      </c>
      <c r="BL363" s="3">
        <v>43964.663078148151</v>
      </c>
      <c r="BM363" t="s">
        <v>31</v>
      </c>
      <c r="BN363" t="s">
        <v>32</v>
      </c>
      <c r="BO363" t="s">
        <v>3073</v>
      </c>
      <c r="BP363" t="s">
        <v>3074</v>
      </c>
      <c r="BQ363" t="s">
        <v>826</v>
      </c>
      <c r="BR363" t="s">
        <v>28</v>
      </c>
      <c r="BS363" t="s">
        <v>28</v>
      </c>
      <c r="BT363" t="s">
        <v>44</v>
      </c>
      <c r="BU363" s="3">
        <v>43753.564641203702</v>
      </c>
      <c r="BV363" t="s">
        <v>803</v>
      </c>
      <c r="BW363" s="3">
        <v>43964.73131476852</v>
      </c>
      <c r="BX363" t="s">
        <v>3075</v>
      </c>
      <c r="CG363"/>
      <c r="CH363"/>
      <c r="CI363"/>
      <c r="CY363"/>
      <c r="DA363"/>
      <c r="DE363"/>
      <c r="DF363"/>
    </row>
    <row r="364" spans="1:110" x14ac:dyDescent="0.25">
      <c r="A364" s="1">
        <f>IF(Veg_Table[[#This Row],[VP_STATUS]]="Hold",0,IF(OR(AND(Veg_Table[[#This Row],[PRESCRIP]]="NW_No Work",Veg_Table[[#This Row],[VP_STATUS]]&lt;&gt;"No Work Required Under EVM"),AND(Veg_Table[[#This Row],[VP_STATUS]]="No Work Required Under EVM",Veg_Table[[#This Row],[PRESCRIP]]&lt;&gt;"NW_No Work")),1,0))</f>
        <v>0</v>
      </c>
      <c r="B364" s="1">
        <f>IF(Veg_Table[[#This Row],[SPECIES]]="",1,0)</f>
        <v>0</v>
      </c>
      <c r="C364" s="1">
        <f>IF(Veg_Table[[#This Row],[DIAMETER]]="",1,0)</f>
        <v>0</v>
      </c>
      <c r="D364" s="1">
        <f>IF(Veg_Table[[#This Row],[HEIGHT]]="",1,0)</f>
        <v>0</v>
      </c>
      <c r="E36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64" s="1">
        <f>IF(AND(Veg_Table[[#This Row],[TAT_RESULT]]="ABATE",Veg_Table[[#This Row],[PRESCRIP]]="NW_No Work"),1,0)</f>
        <v>0</v>
      </c>
      <c r="G364" s="1">
        <f>IF(OR(Veg_Table[[#This Row],[Prescription R-Scale]]="NA",Veg_Table[[#This Row],[Diameter R-Scale]]="NA"),0,IF(Veg_Table[[#This Row],[Diameter R-Scale]]&lt;&gt;Veg_Table[[#This Row],[Prescription R-Scale]],1,0))</f>
        <v>0</v>
      </c>
      <c r="H364" s="1">
        <f>IF(OR(AND(Veg_Table[[#This Row],[PRESCRIP]]="BC_Br Rmv", Veg_Table[[#This Row],[WOOD_MAN]]&lt;&gt;"Not Needed"),AND(Veg_Table[[#This Row],[PRESCRIP]]="BCS_Br Rmv+Trt", Veg_Table[[#This Row],[WOOD_MAN]]&lt;&gt;"Not Needed")),1,0)</f>
        <v>0</v>
      </c>
      <c r="I364" s="1">
        <f ca="1">IF(AND(Veg_Table[[#This Row],[Prescription_Changed]]="Yes",Veg_Table[[#This Row],[TAT_RESULT]]=""),1,0)</f>
        <v>0</v>
      </c>
      <c r="J364" s="1">
        <f ca="1">SUM(Veg_Table[[#This Row],[Prescription and Status do not match]:[Prescription_Edited_And_TAT_Is_Blank]])</f>
        <v>1</v>
      </c>
      <c r="K364" s="1">
        <f ca="1">IF(Veg_Table[[#This Row],[Sum of Errors]]&gt;0,1,0)</f>
        <v>1</v>
      </c>
      <c r="L364" s="1">
        <f>1</f>
        <v>1</v>
      </c>
      <c r="M36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364" s="1">
        <f>IF(OR(MID(Veg_Table[[#This Row],[PRESCRIP]],2,1)="1",MID(Veg_Table[[#This Row],[PRESCRIP]],2,1)="2",MID(Veg_Table[[#This Row],[PRESCRIP]],2,1)="3",MID(Veg_Table[[#This Row],[PRESCRIP]],2,1)="4"),_xlfn.NUMBERVALUE(MID(Veg_Table[[#This Row],[PRESCRIP]],2,1)),"NA")</f>
        <v>2</v>
      </c>
      <c r="O364" s="1">
        <f>WEEKNUM(Veg_Table[[#This Row],[EVM_LAST_EDITED_Day]],2)</f>
        <v>20</v>
      </c>
      <c r="P364" s="25">
        <f>IFERROR(DATE(YEAR(Veg_Table[[#This Row],[EVM_LAST_EDITED2]]),MONTH(Veg_Table[[#This Row],[EVM_LAST_EDITED2]]),DAY(Veg_Table[[#This Row],[EVM_LAST_EDITED2]])),DATE(2019,1,1))</f>
        <v>43964</v>
      </c>
      <c r="Q364" s="3">
        <f>VALUE(SUBSTITUTE(Veg_Table[[#This Row],[EVM_LAST_EDITED]],",",""))</f>
        <v>43964.670230578697</v>
      </c>
      <c r="R364" s="1" t="str">
        <f>_xlfn.IFNA(IF(Veg_Table[[#This Row],[EVM_LAST_EDITOR]]="","zBlank EVM Last Editor",VLOOKUP(Veg_Table[[#This Row],[EVM_LAST_EDITOR]],Roster_Table[#All],4,FALSE)),"zAWRR Not in Roster")</f>
        <v>zAWRR Not in Roster</v>
      </c>
      <c r="S364" s="1" t="str">
        <f>_xlfn.IFNA(IF(Veg_Table[[#This Row],[EVM_LAST_EDITOR]]="","zBlank EVM Last Editor",VLOOKUP(Veg_Table[[#This Row],[EVM_LAST_EDITOR]],Roster_Table[#All],16,FALSE)),"zCompany_AWRR not in Roster")</f>
        <v>zCompany_AWRR not in Roster</v>
      </c>
      <c r="T364" s="2">
        <f>IFERROR(DATE(YEAR(Veg_Table[[#This Row],[Created2]]),MONTH(Veg_Table[[#This Row],[Created2]]),DAY(Veg_Table[[#This Row],[Created2]])),DATE(2019,1,1))</f>
        <v>43753</v>
      </c>
      <c r="U364" s="3">
        <f>VALUE(SUBSTITUTE(Veg_Table[[#This Row],[Created]],",",""))</f>
        <v>43753.519340277802</v>
      </c>
      <c r="V364" s="3" t="str">
        <f ca="1">IFERROR(_xlfn.IFNA(CELL("contents",INDIRECT(_xlfn.CONCAT("Veg_Table_Production_Data!",ADDRESS(MATCH(_xlfn.MAXIFS(#REF!,#REF!,"="&amp;Veg_Table[[#This Row],[AUTO_ID]],#REF!,"&lt;"&amp;Veg_Table[[#This Row],[EVM_LAST_EDITED_Day]]),#REF!,0),COLUMN(#REF!),4,1,)))),""),"")</f>
        <v/>
      </c>
      <c r="W364" s="3" t="str">
        <f ca="1">IF(Veg_Table[[#This Row],[Previous_Prescription]]="","No",IF(Veg_Table[[#This Row],[Previous_Prescription]]=Veg_Table[[#This Row],[PRESCRIP]],"No","Yes"))</f>
        <v>No</v>
      </c>
      <c r="X364" s="3" t="str">
        <f>IF(Veg_Table[[#This Row],[EVM_LAST_EDITED_Day]]=Veg_Table[[#This Row],[Created_Day]],"New","Old")</f>
        <v>Old</v>
      </c>
      <c r="Y364" s="1">
        <f>IFERROR(IF(FIND("delete",LOWER(Veg_Table[[#This Row],[PI_COMMENTS]]))&gt;=1,1,0),0)</f>
        <v>0</v>
      </c>
      <c r="Z364" s="1" t="str">
        <f>_xlfn.IFNA(IF(Veg_Table[[#This Row],[EVM_LAST_EDITOR]]="","Yes",VLOOKUP(Veg_Table[[#This Row],[EVM_LAST_EDITOR]],Roster_Table[#All],15,FALSE)),"Yes")</f>
        <v>Yes</v>
      </c>
      <c r="AA36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64" s="1" t="str">
        <f>_xlfn.IFNA(VLOOKUP(Veg_Table[[#This Row],[EVM_LAST_EDITOR]],Roster_Table[#All],3,FALSE),"zAWRR Not in Roster")</f>
        <v>zAWRR Not in Roster</v>
      </c>
      <c r="AC364" s="1" t="str">
        <f>_xlfn.IFNA(VLOOKUP(Veg_Table[[#This Row],[EVM_LAST_EDITOR]],Roster_Table[#All],2,FALSE),"zAWRR Not in Roster")</f>
        <v>zAWRR Not in Roster</v>
      </c>
      <c r="AD364" s="1" t="str">
        <f>IF(_xlfn.CONCAT(Veg_Table[[#This Row],[First_Name]]," ",Veg_Table[[#This Row],[Last_Name]])="zAWRR Not in Roster zAWRR Not in Roster","zAWRR Not in Roster",_xlfn.CONCAT(Veg_Table[[#This Row],[First_Name]]," ",Veg_Table[[#This Row],[Last_Name]]))</f>
        <v>zAWRR Not in Roster</v>
      </c>
      <c r="AE364">
        <v>1767542</v>
      </c>
      <c r="AF364" t="s">
        <v>3174</v>
      </c>
      <c r="AG364" t="s">
        <v>30</v>
      </c>
      <c r="AH364" t="s">
        <v>3102</v>
      </c>
      <c r="AI364" t="s">
        <v>3071</v>
      </c>
      <c r="AJ364" t="s">
        <v>820</v>
      </c>
      <c r="AK364" t="s">
        <v>28</v>
      </c>
      <c r="AL364" t="s">
        <v>37</v>
      </c>
      <c r="AM364" t="s">
        <v>38</v>
      </c>
      <c r="AN364" t="s">
        <v>25</v>
      </c>
      <c r="AO364" t="s">
        <v>25</v>
      </c>
      <c r="AP364">
        <v>12</v>
      </c>
      <c r="AQ364">
        <v>83</v>
      </c>
      <c r="AR364" t="s">
        <v>28</v>
      </c>
      <c r="AS364" t="s">
        <v>985</v>
      </c>
      <c r="AT364" t="s">
        <v>522</v>
      </c>
      <c r="AU364" t="s">
        <v>25</v>
      </c>
      <c r="AV364" t="s">
        <v>28</v>
      </c>
      <c r="AW364" t="s">
        <v>3175</v>
      </c>
      <c r="AX364" t="s">
        <v>534</v>
      </c>
      <c r="AY364" t="s">
        <v>28</v>
      </c>
      <c r="AZ364">
        <v>5746657</v>
      </c>
      <c r="BA364" t="s">
        <v>985</v>
      </c>
      <c r="BB364" s="4">
        <v>43944.719218043982</v>
      </c>
      <c r="BC364" t="s">
        <v>28</v>
      </c>
      <c r="BD364" t="s">
        <v>29</v>
      </c>
      <c r="BF364" t="s">
        <v>28</v>
      </c>
      <c r="BG364" t="s">
        <v>534</v>
      </c>
      <c r="BH364" t="s">
        <v>28</v>
      </c>
      <c r="BI364" s="3">
        <v>43964.67015445602</v>
      </c>
      <c r="BJ364" t="s">
        <v>6034</v>
      </c>
      <c r="BK364" s="30" t="s">
        <v>5008</v>
      </c>
      <c r="BL364" s="3">
        <v>43964.670230578704</v>
      </c>
      <c r="BM364" t="s">
        <v>31</v>
      </c>
      <c r="BN364" t="s">
        <v>32</v>
      </c>
      <c r="BO364" t="s">
        <v>3104</v>
      </c>
      <c r="BP364" t="s">
        <v>3105</v>
      </c>
      <c r="BQ364" t="s">
        <v>826</v>
      </c>
      <c r="BR364" t="s">
        <v>28</v>
      </c>
      <c r="BS364" t="s">
        <v>28</v>
      </c>
      <c r="BT364" t="s">
        <v>44</v>
      </c>
      <c r="BU364" s="3">
        <v>43753.51934027778</v>
      </c>
      <c r="BV364" t="s">
        <v>803</v>
      </c>
      <c r="BW364" s="3">
        <v>43964.73131476852</v>
      </c>
      <c r="BX364" t="s">
        <v>3176</v>
      </c>
      <c r="CG364"/>
      <c r="CH364"/>
      <c r="CI364"/>
      <c r="CY364"/>
      <c r="DA364"/>
      <c r="DE364"/>
      <c r="DF364"/>
    </row>
    <row r="365" spans="1:110" x14ac:dyDescent="0.25">
      <c r="A365" s="1">
        <f>IF(Veg_Table[[#This Row],[VP_STATUS]]="Hold",0,IF(OR(AND(Veg_Table[[#This Row],[PRESCRIP]]="NW_No Work",Veg_Table[[#This Row],[VP_STATUS]]&lt;&gt;"No Work Required Under EVM"),AND(Veg_Table[[#This Row],[VP_STATUS]]="No Work Required Under EVM",Veg_Table[[#This Row],[PRESCRIP]]&lt;&gt;"NW_No Work")),1,0))</f>
        <v>0</v>
      </c>
      <c r="B365" s="1">
        <f>IF(Veg_Table[[#This Row],[SPECIES]]="",1,0)</f>
        <v>0</v>
      </c>
      <c r="C365" s="1">
        <f>IF(Veg_Table[[#This Row],[DIAMETER]]="",1,0)</f>
        <v>0</v>
      </c>
      <c r="D365" s="1">
        <f>IF(Veg_Table[[#This Row],[HEIGHT]]="",1,0)</f>
        <v>0</v>
      </c>
      <c r="E36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65" s="1">
        <f>IF(AND(Veg_Table[[#This Row],[TAT_RESULT]]="ABATE",Veg_Table[[#This Row],[PRESCRIP]]="NW_No Work"),1,0)</f>
        <v>0</v>
      </c>
      <c r="G365" s="1">
        <f>IF(OR(Veg_Table[[#This Row],[Prescription R-Scale]]="NA",Veg_Table[[#This Row],[Diameter R-Scale]]="NA"),0,IF(Veg_Table[[#This Row],[Diameter R-Scale]]&lt;&gt;Veg_Table[[#This Row],[Prescription R-Scale]],1,0))</f>
        <v>0</v>
      </c>
      <c r="H365" s="1">
        <f>IF(OR(AND(Veg_Table[[#This Row],[PRESCRIP]]="BC_Br Rmv", Veg_Table[[#This Row],[WOOD_MAN]]&lt;&gt;"Not Needed"),AND(Veg_Table[[#This Row],[PRESCRIP]]="BCS_Br Rmv+Trt", Veg_Table[[#This Row],[WOOD_MAN]]&lt;&gt;"Not Needed")),1,0)</f>
        <v>0</v>
      </c>
      <c r="I365" s="1">
        <f ca="1">IF(AND(Veg_Table[[#This Row],[Prescription_Changed]]="Yes",Veg_Table[[#This Row],[TAT_RESULT]]=""),1,0)</f>
        <v>0</v>
      </c>
      <c r="J365" s="1">
        <f ca="1">SUM(Veg_Table[[#This Row],[Prescription and Status do not match]:[Prescription_Edited_And_TAT_Is_Blank]])</f>
        <v>1</v>
      </c>
      <c r="K365" s="1">
        <f ca="1">IF(Veg_Table[[#This Row],[Sum of Errors]]&gt;0,1,0)</f>
        <v>1</v>
      </c>
      <c r="L365" s="1">
        <f>1</f>
        <v>1</v>
      </c>
      <c r="M36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365" s="1">
        <f>IF(OR(MID(Veg_Table[[#This Row],[PRESCRIP]],2,1)="1",MID(Veg_Table[[#This Row],[PRESCRIP]],2,1)="2",MID(Veg_Table[[#This Row],[PRESCRIP]],2,1)="3",MID(Veg_Table[[#This Row],[PRESCRIP]],2,1)="4"),_xlfn.NUMBERVALUE(MID(Veg_Table[[#This Row],[PRESCRIP]],2,1)),"NA")</f>
        <v>1</v>
      </c>
      <c r="O365" s="1">
        <f>WEEKNUM(Veg_Table[[#This Row],[EVM_LAST_EDITED_Day]],2)</f>
        <v>20</v>
      </c>
      <c r="P365" s="25">
        <f>IFERROR(DATE(YEAR(Veg_Table[[#This Row],[EVM_LAST_EDITED2]]),MONTH(Veg_Table[[#This Row],[EVM_LAST_EDITED2]]),DAY(Veg_Table[[#This Row],[EVM_LAST_EDITED2]])),DATE(2019,1,1))</f>
        <v>43964</v>
      </c>
      <c r="Q365" s="3">
        <f>VALUE(SUBSTITUTE(Veg_Table[[#This Row],[EVM_LAST_EDITED]],",",""))</f>
        <v>43964.6759355787</v>
      </c>
      <c r="R365" s="1" t="str">
        <f>_xlfn.IFNA(IF(Veg_Table[[#This Row],[EVM_LAST_EDITOR]]="","zBlank EVM Last Editor",VLOOKUP(Veg_Table[[#This Row],[EVM_LAST_EDITOR]],Roster_Table[#All],4,FALSE)),"zAWRR Not in Roster")</f>
        <v>zAWRR Not in Roster</v>
      </c>
      <c r="S365" s="1" t="str">
        <f>_xlfn.IFNA(IF(Veg_Table[[#This Row],[EVM_LAST_EDITOR]]="","zBlank EVM Last Editor",VLOOKUP(Veg_Table[[#This Row],[EVM_LAST_EDITOR]],Roster_Table[#All],16,FALSE)),"zCompany_AWRR not in Roster")</f>
        <v>zCompany_AWRR not in Roster</v>
      </c>
      <c r="T365" s="2">
        <f>IFERROR(DATE(YEAR(Veg_Table[[#This Row],[Created2]]),MONTH(Veg_Table[[#This Row],[Created2]]),DAY(Veg_Table[[#This Row],[Created2]])),DATE(2019,1,1))</f>
        <v>43752</v>
      </c>
      <c r="U365" s="3">
        <f>VALUE(SUBSTITUTE(Veg_Table[[#This Row],[Created]],",",""))</f>
        <v>43752.653310185196</v>
      </c>
      <c r="V365" s="3" t="str">
        <f ca="1">IFERROR(_xlfn.IFNA(CELL("contents",INDIRECT(_xlfn.CONCAT("Veg_Table_Production_Data!",ADDRESS(MATCH(_xlfn.MAXIFS(#REF!,#REF!,"="&amp;Veg_Table[[#This Row],[AUTO_ID]],#REF!,"&lt;"&amp;Veg_Table[[#This Row],[EVM_LAST_EDITED_Day]]),#REF!,0),COLUMN(#REF!),4,1,)))),""),"")</f>
        <v/>
      </c>
      <c r="W365" s="3" t="str">
        <f ca="1">IF(Veg_Table[[#This Row],[Previous_Prescription]]="","No",IF(Veg_Table[[#This Row],[Previous_Prescription]]=Veg_Table[[#This Row],[PRESCRIP]],"No","Yes"))</f>
        <v>No</v>
      </c>
      <c r="X365" s="3" t="str">
        <f>IF(Veg_Table[[#This Row],[EVM_LAST_EDITED_Day]]=Veg_Table[[#This Row],[Created_Day]],"New","Old")</f>
        <v>Old</v>
      </c>
      <c r="Y365" s="1">
        <f>IFERROR(IF(FIND("delete",LOWER(Veg_Table[[#This Row],[PI_COMMENTS]]))&gt;=1,1,0),0)</f>
        <v>0</v>
      </c>
      <c r="Z365" s="1" t="str">
        <f>_xlfn.IFNA(IF(Veg_Table[[#This Row],[EVM_LAST_EDITOR]]="","Yes",VLOOKUP(Veg_Table[[#This Row],[EVM_LAST_EDITOR]],Roster_Table[#All],15,FALSE)),"Yes")</f>
        <v>Yes</v>
      </c>
      <c r="AA36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65" s="1" t="str">
        <f>_xlfn.IFNA(VLOOKUP(Veg_Table[[#This Row],[EVM_LAST_EDITOR]],Roster_Table[#All],3,FALSE),"zAWRR Not in Roster")</f>
        <v>zAWRR Not in Roster</v>
      </c>
      <c r="AC365" s="1" t="str">
        <f>_xlfn.IFNA(VLOOKUP(Veg_Table[[#This Row],[EVM_LAST_EDITOR]],Roster_Table[#All],2,FALSE),"zAWRR Not in Roster")</f>
        <v>zAWRR Not in Roster</v>
      </c>
      <c r="AD365" s="1" t="str">
        <f>IF(_xlfn.CONCAT(Veg_Table[[#This Row],[First_Name]]," ",Veg_Table[[#This Row],[Last_Name]])="zAWRR Not in Roster zAWRR Not in Roster","zAWRR Not in Roster",_xlfn.CONCAT(Veg_Table[[#This Row],[First_Name]]," ",Veg_Table[[#This Row],[Last_Name]]))</f>
        <v>zAWRR Not in Roster</v>
      </c>
      <c r="AE365">
        <v>1767398</v>
      </c>
      <c r="AF365" t="s">
        <v>3138</v>
      </c>
      <c r="AG365" t="s">
        <v>30</v>
      </c>
      <c r="AH365" t="s">
        <v>3102</v>
      </c>
      <c r="AI365" t="s">
        <v>2951</v>
      </c>
      <c r="AJ365" t="s">
        <v>820</v>
      </c>
      <c r="AK365" t="s">
        <v>28</v>
      </c>
      <c r="AL365" t="s">
        <v>37</v>
      </c>
      <c r="AM365" t="s">
        <v>529</v>
      </c>
      <c r="AN365" t="s">
        <v>25</v>
      </c>
      <c r="AO365" t="s">
        <v>25</v>
      </c>
      <c r="AP365">
        <v>8</v>
      </c>
      <c r="AQ365">
        <v>35</v>
      </c>
      <c r="AR365" t="s">
        <v>28</v>
      </c>
      <c r="AS365" t="s">
        <v>532</v>
      </c>
      <c r="AT365" t="s">
        <v>522</v>
      </c>
      <c r="AU365" t="s">
        <v>25</v>
      </c>
      <c r="AV365" t="s">
        <v>28</v>
      </c>
      <c r="AW365" t="s">
        <v>3139</v>
      </c>
      <c r="AX365" t="s">
        <v>534</v>
      </c>
      <c r="AY365" t="s">
        <v>28</v>
      </c>
      <c r="AZ365">
        <v>5746657</v>
      </c>
      <c r="BA365" t="s">
        <v>532</v>
      </c>
      <c r="BB365" s="4">
        <v>43944.717904884259</v>
      </c>
      <c r="BC365" t="s">
        <v>28</v>
      </c>
      <c r="BD365" t="s">
        <v>29</v>
      </c>
      <c r="BF365" t="s">
        <v>28</v>
      </c>
      <c r="BG365" t="s">
        <v>534</v>
      </c>
      <c r="BH365" t="s">
        <v>28</v>
      </c>
      <c r="BI365" s="3">
        <v>43964.675857314818</v>
      </c>
      <c r="BJ365" t="s">
        <v>6034</v>
      </c>
      <c r="BK365" s="30" t="s">
        <v>5008</v>
      </c>
      <c r="BL365" s="3">
        <v>43964.675935578707</v>
      </c>
      <c r="BM365" t="s">
        <v>31</v>
      </c>
      <c r="BN365" t="s">
        <v>32</v>
      </c>
      <c r="BO365" t="s">
        <v>3104</v>
      </c>
      <c r="BP365" t="s">
        <v>3105</v>
      </c>
      <c r="BQ365" t="s">
        <v>826</v>
      </c>
      <c r="BR365" t="s">
        <v>28</v>
      </c>
      <c r="BS365" t="s">
        <v>28</v>
      </c>
      <c r="BT365" t="s">
        <v>44</v>
      </c>
      <c r="BU365" s="3">
        <v>43752.653310185182</v>
      </c>
      <c r="BV365" t="s">
        <v>803</v>
      </c>
      <c r="BW365" s="3">
        <v>43964.73131476852</v>
      </c>
      <c r="BX365" t="s">
        <v>3140</v>
      </c>
      <c r="CG365"/>
      <c r="CH365"/>
      <c r="CI365"/>
      <c r="CY365"/>
      <c r="DA365"/>
      <c r="DE365"/>
      <c r="DF365"/>
    </row>
    <row r="366" spans="1:110" x14ac:dyDescent="0.25">
      <c r="A366" s="1">
        <f>IF(Veg_Table[[#This Row],[VP_STATUS]]="Hold",0,IF(OR(AND(Veg_Table[[#This Row],[PRESCRIP]]="NW_No Work",Veg_Table[[#This Row],[VP_STATUS]]&lt;&gt;"No Work Required Under EVM"),AND(Veg_Table[[#This Row],[VP_STATUS]]="No Work Required Under EVM",Veg_Table[[#This Row],[PRESCRIP]]&lt;&gt;"NW_No Work")),1,0))</f>
        <v>0</v>
      </c>
      <c r="B366" s="1">
        <f>IF(Veg_Table[[#This Row],[SPECIES]]="",1,0)</f>
        <v>0</v>
      </c>
      <c r="C366" s="1">
        <f>IF(Veg_Table[[#This Row],[DIAMETER]]="",1,0)</f>
        <v>0</v>
      </c>
      <c r="D366" s="1">
        <f>IF(Veg_Table[[#This Row],[HEIGHT]]="",1,0)</f>
        <v>0</v>
      </c>
      <c r="E36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66" s="1">
        <f>IF(AND(Veg_Table[[#This Row],[TAT_RESULT]]="ABATE",Veg_Table[[#This Row],[PRESCRIP]]="NW_No Work"),1,0)</f>
        <v>0</v>
      </c>
      <c r="G366" s="1">
        <f>IF(OR(Veg_Table[[#This Row],[Prescription R-Scale]]="NA",Veg_Table[[#This Row],[Diameter R-Scale]]="NA"),0,IF(Veg_Table[[#This Row],[Diameter R-Scale]]&lt;&gt;Veg_Table[[#This Row],[Prescription R-Scale]],1,0))</f>
        <v>0</v>
      </c>
      <c r="H366" s="1">
        <f>IF(OR(AND(Veg_Table[[#This Row],[PRESCRIP]]="BC_Br Rmv", Veg_Table[[#This Row],[WOOD_MAN]]&lt;&gt;"Not Needed"),AND(Veg_Table[[#This Row],[PRESCRIP]]="BCS_Br Rmv+Trt", Veg_Table[[#This Row],[WOOD_MAN]]&lt;&gt;"Not Needed")),1,0)</f>
        <v>0</v>
      </c>
      <c r="I366" s="1">
        <f ca="1">IF(AND(Veg_Table[[#This Row],[Prescription_Changed]]="Yes",Veg_Table[[#This Row],[TAT_RESULT]]=""),1,0)</f>
        <v>0</v>
      </c>
      <c r="J366" s="1">
        <f ca="1">SUM(Veg_Table[[#This Row],[Prescription and Status do not match]:[Prescription_Edited_And_TAT_Is_Blank]])</f>
        <v>1</v>
      </c>
      <c r="K366" s="1">
        <f ca="1">IF(Veg_Table[[#This Row],[Sum of Errors]]&gt;0,1,0)</f>
        <v>1</v>
      </c>
      <c r="L366" s="1">
        <f>1</f>
        <v>1</v>
      </c>
      <c r="M36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366" s="1">
        <f>IF(OR(MID(Veg_Table[[#This Row],[PRESCRIP]],2,1)="1",MID(Veg_Table[[#This Row],[PRESCRIP]],2,1)="2",MID(Veg_Table[[#This Row],[PRESCRIP]],2,1)="3",MID(Veg_Table[[#This Row],[PRESCRIP]],2,1)="4"),_xlfn.NUMBERVALUE(MID(Veg_Table[[#This Row],[PRESCRIP]],2,1)),"NA")</f>
        <v>2</v>
      </c>
      <c r="O366" s="1">
        <f>WEEKNUM(Veg_Table[[#This Row],[EVM_LAST_EDITED_Day]],2)</f>
        <v>20</v>
      </c>
      <c r="P366" s="25">
        <f>IFERROR(DATE(YEAR(Veg_Table[[#This Row],[EVM_LAST_EDITED2]]),MONTH(Veg_Table[[#This Row],[EVM_LAST_EDITED2]]),DAY(Veg_Table[[#This Row],[EVM_LAST_EDITED2]])),DATE(2019,1,1))</f>
        <v>43964</v>
      </c>
      <c r="Q366" s="3">
        <f>VALUE(SUBSTITUTE(Veg_Table[[#This Row],[EVM_LAST_EDITED]],",",""))</f>
        <v>43964.678042638901</v>
      </c>
      <c r="R366" s="1" t="str">
        <f>_xlfn.IFNA(IF(Veg_Table[[#This Row],[EVM_LAST_EDITOR]]="","zBlank EVM Last Editor",VLOOKUP(Veg_Table[[#This Row],[EVM_LAST_EDITOR]],Roster_Table[#All],4,FALSE)),"zAWRR Not in Roster")</f>
        <v>MOW</v>
      </c>
      <c r="S366" s="1" t="str">
        <f>_xlfn.IFNA(IF(Veg_Table[[#This Row],[EVM_LAST_EDITOR]]="","zBlank EVM Last Editor",VLOOKUP(Veg_Table[[#This Row],[EVM_LAST_EDITOR]],Roster_Table[#All],16,FALSE)),"zCompany_AWRR not in Roster")</f>
        <v>Not in Sierra Roster</v>
      </c>
      <c r="T366" s="2">
        <f>IFERROR(DATE(YEAR(Veg_Table[[#This Row],[Created2]]),MONTH(Veg_Table[[#This Row],[Created2]]),DAY(Veg_Table[[#This Row],[Created2]])),DATE(2019,1,1))</f>
        <v>43773</v>
      </c>
      <c r="U366" s="3">
        <f>VALUE(SUBSTITUTE(Veg_Table[[#This Row],[Created]],",",""))</f>
        <v>43773.531481481499</v>
      </c>
      <c r="V366" s="3" t="str">
        <f ca="1">IFERROR(_xlfn.IFNA(CELL("contents",INDIRECT(_xlfn.CONCAT("Veg_Table_Production_Data!",ADDRESS(MATCH(_xlfn.MAXIFS(#REF!,#REF!,"="&amp;Veg_Table[[#This Row],[AUTO_ID]],#REF!,"&lt;"&amp;Veg_Table[[#This Row],[EVM_LAST_EDITED_Day]]),#REF!,0),COLUMN(#REF!),4,1,)))),""),"")</f>
        <v/>
      </c>
      <c r="W366" s="3" t="str">
        <f ca="1">IF(Veg_Table[[#This Row],[Previous_Prescription]]="","No",IF(Veg_Table[[#This Row],[Previous_Prescription]]=Veg_Table[[#This Row],[PRESCRIP]],"No","Yes"))</f>
        <v>No</v>
      </c>
      <c r="X366" s="3" t="str">
        <f>IF(Veg_Table[[#This Row],[EVM_LAST_EDITED_Day]]=Veg_Table[[#This Row],[Created_Day]],"New","Old")</f>
        <v>Old</v>
      </c>
      <c r="Y366" s="1">
        <f>IFERROR(IF(FIND("delete",LOWER(Veg_Table[[#This Row],[PI_COMMENTS]]))&gt;=1,1,0),0)</f>
        <v>0</v>
      </c>
      <c r="Z366" s="1" t="str">
        <f>_xlfn.IFNA(IF(Veg_Table[[#This Row],[EVM_LAST_EDITOR]]="","Yes",VLOOKUP(Veg_Table[[#This Row],[EVM_LAST_EDITOR]],Roster_Table[#All],15,FALSE)),"Yes")</f>
        <v>No</v>
      </c>
      <c r="AA36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66" s="1" t="str">
        <f>_xlfn.IFNA(VLOOKUP(Veg_Table[[#This Row],[EVM_LAST_EDITOR]],Roster_Table[#All],3,FALSE),"zAWRR Not in Roster")</f>
        <v>Roberto</v>
      </c>
      <c r="AC366" s="1" t="str">
        <f>_xlfn.IFNA(VLOOKUP(Veg_Table[[#This Row],[EVM_LAST_EDITOR]],Roster_Table[#All],2,FALSE),"zAWRR Not in Roster")</f>
        <v>Ayala</v>
      </c>
      <c r="AD366" s="1" t="str">
        <f>IF(_xlfn.CONCAT(Veg_Table[[#This Row],[First_Name]]," ",Veg_Table[[#This Row],[Last_Name]])="zAWRR Not in Roster zAWRR Not in Roster","zAWRR Not in Roster",_xlfn.CONCAT(Veg_Table[[#This Row],[First_Name]]," ",Veg_Table[[#This Row],[Last_Name]]))</f>
        <v>Roberto Ayala</v>
      </c>
      <c r="AE366">
        <v>1687821</v>
      </c>
      <c r="AF366" t="s">
        <v>5879</v>
      </c>
      <c r="AG366" t="s">
        <v>97</v>
      </c>
      <c r="AH366" t="s">
        <v>5880</v>
      </c>
      <c r="AI366" t="s">
        <v>5873</v>
      </c>
      <c r="AJ366" t="s">
        <v>820</v>
      </c>
      <c r="AK366" t="s">
        <v>833</v>
      </c>
      <c r="AL366" t="s">
        <v>22</v>
      </c>
      <c r="AM366" t="s">
        <v>875</v>
      </c>
      <c r="AN366" t="s">
        <v>25</v>
      </c>
      <c r="AO366" t="s">
        <v>25</v>
      </c>
      <c r="AP366">
        <v>17</v>
      </c>
      <c r="AQ366">
        <v>36</v>
      </c>
      <c r="AR366" t="s">
        <v>28</v>
      </c>
      <c r="AS366" t="s">
        <v>42</v>
      </c>
      <c r="AT366" t="s">
        <v>522</v>
      </c>
      <c r="AU366" t="s">
        <v>25</v>
      </c>
      <c r="AV366" t="s">
        <v>28</v>
      </c>
      <c r="AW366" t="s">
        <v>5881</v>
      </c>
      <c r="AX366" t="s">
        <v>987</v>
      </c>
      <c r="AY366" t="s">
        <v>1530</v>
      </c>
      <c r="AZ366">
        <v>5865456</v>
      </c>
      <c r="BA366" t="s">
        <v>42</v>
      </c>
      <c r="BB366" s="4">
        <v>43796.482430555552</v>
      </c>
      <c r="BC366" t="s">
        <v>1528</v>
      </c>
      <c r="BD366" t="s">
        <v>29</v>
      </c>
      <c r="BF366" t="s">
        <v>28</v>
      </c>
      <c r="BG366" t="s">
        <v>28</v>
      </c>
      <c r="BH366" t="s">
        <v>28</v>
      </c>
      <c r="BI366" s="3"/>
      <c r="BJ366" t="s">
        <v>27</v>
      </c>
      <c r="BK366" s="30" t="s">
        <v>531</v>
      </c>
      <c r="BL366" s="3">
        <v>43964.678042638887</v>
      </c>
      <c r="BM366" t="s">
        <v>31</v>
      </c>
      <c r="BN366" t="s">
        <v>32</v>
      </c>
      <c r="BO366" t="s">
        <v>5882</v>
      </c>
      <c r="BP366" t="s">
        <v>5883</v>
      </c>
      <c r="BQ366" t="s">
        <v>1335</v>
      </c>
      <c r="BR366" t="s">
        <v>28</v>
      </c>
      <c r="BS366" t="s">
        <v>28</v>
      </c>
      <c r="BT366" t="s">
        <v>166</v>
      </c>
      <c r="BU366" s="3">
        <v>43773.531481481485</v>
      </c>
      <c r="BV366" t="s">
        <v>803</v>
      </c>
      <c r="BW366" s="3">
        <v>43964.731297407408</v>
      </c>
      <c r="BX366" t="s">
        <v>5884</v>
      </c>
      <c r="CG366"/>
      <c r="CH366"/>
      <c r="CI366"/>
      <c r="CY366"/>
      <c r="DA366"/>
      <c r="DE366"/>
      <c r="DF366"/>
    </row>
    <row r="367" spans="1:110" x14ac:dyDescent="0.25">
      <c r="A367" s="1">
        <f>IF(Veg_Table[[#This Row],[VP_STATUS]]="Hold",0,IF(OR(AND(Veg_Table[[#This Row],[PRESCRIP]]="NW_No Work",Veg_Table[[#This Row],[VP_STATUS]]&lt;&gt;"No Work Required Under EVM"),AND(Veg_Table[[#This Row],[VP_STATUS]]="No Work Required Under EVM",Veg_Table[[#This Row],[PRESCRIP]]&lt;&gt;"NW_No Work")),1,0))</f>
        <v>0</v>
      </c>
      <c r="B367" s="1">
        <f>IF(Veg_Table[[#This Row],[SPECIES]]="",1,0)</f>
        <v>0</v>
      </c>
      <c r="C367" s="1">
        <f>IF(Veg_Table[[#This Row],[DIAMETER]]="",1,0)</f>
        <v>0</v>
      </c>
      <c r="D367" s="1">
        <f>IF(Veg_Table[[#This Row],[HEIGHT]]="",1,0)</f>
        <v>0</v>
      </c>
      <c r="E36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367" s="1">
        <f>IF(AND(Veg_Table[[#This Row],[TAT_RESULT]]="ABATE",Veg_Table[[#This Row],[PRESCRIP]]="NW_No Work"),1,0)</f>
        <v>0</v>
      </c>
      <c r="G367" s="1">
        <f>IF(OR(Veg_Table[[#This Row],[Prescription R-Scale]]="NA",Veg_Table[[#This Row],[Diameter R-Scale]]="NA"),0,IF(Veg_Table[[#This Row],[Diameter R-Scale]]&lt;&gt;Veg_Table[[#This Row],[Prescription R-Scale]],1,0))</f>
        <v>0</v>
      </c>
      <c r="H367" s="1">
        <f>IF(OR(AND(Veg_Table[[#This Row],[PRESCRIP]]="BC_Br Rmv", Veg_Table[[#This Row],[WOOD_MAN]]&lt;&gt;"Not Needed"),AND(Veg_Table[[#This Row],[PRESCRIP]]="BCS_Br Rmv+Trt", Veg_Table[[#This Row],[WOOD_MAN]]&lt;&gt;"Not Needed")),1,0)</f>
        <v>1</v>
      </c>
      <c r="I367" s="1">
        <f ca="1">IF(AND(Veg_Table[[#This Row],[Prescription_Changed]]="Yes",Veg_Table[[#This Row],[TAT_RESULT]]=""),1,0)</f>
        <v>0</v>
      </c>
      <c r="J367" s="1">
        <f ca="1">SUM(Veg_Table[[#This Row],[Prescription and Status do not match]:[Prescription_Edited_And_TAT_Is_Blank]])</f>
        <v>1</v>
      </c>
      <c r="K367" s="1">
        <f ca="1">IF(Veg_Table[[#This Row],[Sum of Errors]]&gt;0,1,0)</f>
        <v>1</v>
      </c>
      <c r="L367" s="1">
        <f>1</f>
        <v>1</v>
      </c>
      <c r="M367"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Brush</v>
      </c>
      <c r="N367" s="1" t="str">
        <f>IF(OR(MID(Veg_Table[[#This Row],[PRESCRIP]],2,1)="1",MID(Veg_Table[[#This Row],[PRESCRIP]],2,1)="2",MID(Veg_Table[[#This Row],[PRESCRIP]],2,1)="3",MID(Veg_Table[[#This Row],[PRESCRIP]],2,1)="4"),_xlfn.NUMBERVALUE(MID(Veg_Table[[#This Row],[PRESCRIP]],2,1)),"NA")</f>
        <v>NA</v>
      </c>
      <c r="O367" s="1">
        <f>WEEKNUM(Veg_Table[[#This Row],[EVM_LAST_EDITED_Day]],2)</f>
        <v>20</v>
      </c>
      <c r="P367" s="25">
        <f>IFERROR(DATE(YEAR(Veg_Table[[#This Row],[EVM_LAST_EDITED2]]),MONTH(Veg_Table[[#This Row],[EVM_LAST_EDITED2]]),DAY(Veg_Table[[#This Row],[EVM_LAST_EDITED2]])),DATE(2019,1,1))</f>
        <v>43964</v>
      </c>
      <c r="Q367" s="3">
        <f>VALUE(SUBSTITUTE(Veg_Table[[#This Row],[EVM_LAST_EDITED]],",",""))</f>
        <v>43964.678478541697</v>
      </c>
      <c r="R367" s="1" t="str">
        <f>_xlfn.IFNA(IF(Veg_Table[[#This Row],[EVM_LAST_EDITOR]]="","zBlank EVM Last Editor",VLOOKUP(Veg_Table[[#This Row],[EVM_LAST_EDITOR]],Roster_Table[#All],4,FALSE)),"zAWRR Not in Roster")</f>
        <v>zAWRR Not in Roster</v>
      </c>
      <c r="S367" s="1" t="str">
        <f>_xlfn.IFNA(IF(Veg_Table[[#This Row],[EVM_LAST_EDITOR]]="","zBlank EVM Last Editor",VLOOKUP(Veg_Table[[#This Row],[EVM_LAST_EDITOR]],Roster_Table[#All],16,FALSE)),"zCompany_AWRR not in Roster")</f>
        <v>zCompany_AWRR not in Roster</v>
      </c>
      <c r="T367" s="2">
        <f>IFERROR(DATE(YEAR(Veg_Table[[#This Row],[Created2]]),MONTH(Veg_Table[[#This Row],[Created2]]),DAY(Veg_Table[[#This Row],[Created2]])),DATE(2019,1,1))</f>
        <v>43752</v>
      </c>
      <c r="U367" s="3">
        <f>VALUE(SUBSTITUTE(Veg_Table[[#This Row],[Created]],",",""))</f>
        <v>43752.623865740701</v>
      </c>
      <c r="V367" s="3" t="str">
        <f ca="1">IFERROR(_xlfn.IFNA(CELL("contents",INDIRECT(_xlfn.CONCAT("Veg_Table_Production_Data!",ADDRESS(MATCH(_xlfn.MAXIFS(#REF!,#REF!,"="&amp;Veg_Table[[#This Row],[AUTO_ID]],#REF!,"&lt;"&amp;Veg_Table[[#This Row],[EVM_LAST_EDITED_Day]]),#REF!,0),COLUMN(#REF!),4,1,)))),""),"")</f>
        <v/>
      </c>
      <c r="W367" s="3" t="str">
        <f ca="1">IF(Veg_Table[[#This Row],[Previous_Prescription]]="","No",IF(Veg_Table[[#This Row],[Previous_Prescription]]=Veg_Table[[#This Row],[PRESCRIP]],"No","Yes"))</f>
        <v>No</v>
      </c>
      <c r="X367" s="3" t="str">
        <f>IF(Veg_Table[[#This Row],[EVM_LAST_EDITED_Day]]=Veg_Table[[#This Row],[Created_Day]],"New","Old")</f>
        <v>Old</v>
      </c>
      <c r="Y367" s="1">
        <f>IFERROR(IF(FIND("delete",LOWER(Veg_Table[[#This Row],[PI_COMMENTS]]))&gt;=1,1,0),0)</f>
        <v>0</v>
      </c>
      <c r="Z367" s="1" t="str">
        <f>_xlfn.IFNA(IF(Veg_Table[[#This Row],[EVM_LAST_EDITOR]]="","Yes",VLOOKUP(Veg_Table[[#This Row],[EVM_LAST_EDITOR]],Roster_Table[#All],15,FALSE)),"Yes")</f>
        <v>Yes</v>
      </c>
      <c r="AA36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67" s="1" t="str">
        <f>_xlfn.IFNA(VLOOKUP(Veg_Table[[#This Row],[EVM_LAST_EDITOR]],Roster_Table[#All],3,FALSE),"zAWRR Not in Roster")</f>
        <v>zAWRR Not in Roster</v>
      </c>
      <c r="AC367" s="1" t="str">
        <f>_xlfn.IFNA(VLOOKUP(Veg_Table[[#This Row],[EVM_LAST_EDITOR]],Roster_Table[#All],2,FALSE),"zAWRR Not in Roster")</f>
        <v>zAWRR Not in Roster</v>
      </c>
      <c r="AD367" s="1" t="str">
        <f>IF(_xlfn.CONCAT(Veg_Table[[#This Row],[First_Name]]," ",Veg_Table[[#This Row],[Last_Name]])="zAWRR Not in Roster zAWRR Not in Roster","zAWRR Not in Roster",_xlfn.CONCAT(Veg_Table[[#This Row],[First_Name]]," ",Veg_Table[[#This Row],[Last_Name]]))</f>
        <v>zAWRR Not in Roster</v>
      </c>
      <c r="AE367">
        <v>1767389</v>
      </c>
      <c r="AF367" t="s">
        <v>3114</v>
      </c>
      <c r="AG367" t="s">
        <v>30</v>
      </c>
      <c r="AH367" t="s">
        <v>3102</v>
      </c>
      <c r="AI367" t="s">
        <v>2951</v>
      </c>
      <c r="AJ367" t="s">
        <v>820</v>
      </c>
      <c r="AK367" t="s">
        <v>28</v>
      </c>
      <c r="AL367" t="s">
        <v>37</v>
      </c>
      <c r="AM367" t="s">
        <v>529</v>
      </c>
      <c r="AN367" t="s">
        <v>25</v>
      </c>
      <c r="AO367" t="s">
        <v>25</v>
      </c>
      <c r="AP367">
        <v>1</v>
      </c>
      <c r="AQ367">
        <v>7</v>
      </c>
      <c r="AR367" t="s">
        <v>28</v>
      </c>
      <c r="AS367" t="s">
        <v>50</v>
      </c>
      <c r="AT367" t="s">
        <v>515</v>
      </c>
      <c r="AU367" t="s">
        <v>25</v>
      </c>
      <c r="AV367" t="s">
        <v>28</v>
      </c>
      <c r="AW367" t="s">
        <v>3115</v>
      </c>
      <c r="AX367" t="s">
        <v>534</v>
      </c>
      <c r="AY367" t="s">
        <v>28</v>
      </c>
      <c r="AZ367">
        <v>5746657</v>
      </c>
      <c r="BA367" t="s">
        <v>50</v>
      </c>
      <c r="BB367" s="4">
        <v>43944.7135221875</v>
      </c>
      <c r="BC367" t="s">
        <v>28</v>
      </c>
      <c r="BD367" t="s">
        <v>29</v>
      </c>
      <c r="BF367" t="s">
        <v>28</v>
      </c>
      <c r="BG367" t="s">
        <v>534</v>
      </c>
      <c r="BH367" t="s">
        <v>28</v>
      </c>
      <c r="BI367" s="3">
        <v>43964.678430358799</v>
      </c>
      <c r="BJ367" t="s">
        <v>4001</v>
      </c>
      <c r="BK367" s="30" t="s">
        <v>5008</v>
      </c>
      <c r="BL367" s="3">
        <v>43964.678478541668</v>
      </c>
      <c r="BM367" t="s">
        <v>31</v>
      </c>
      <c r="BN367" t="s">
        <v>32</v>
      </c>
      <c r="BO367" t="s">
        <v>3104</v>
      </c>
      <c r="BP367" t="s">
        <v>3105</v>
      </c>
      <c r="BQ367" t="s">
        <v>826</v>
      </c>
      <c r="BR367" t="s">
        <v>28</v>
      </c>
      <c r="BS367" t="s">
        <v>28</v>
      </c>
      <c r="BT367" t="s">
        <v>44</v>
      </c>
      <c r="BU367" s="3">
        <v>43752.623865740738</v>
      </c>
      <c r="BV367" t="s">
        <v>803</v>
      </c>
      <c r="BW367" s="3">
        <v>43964.73131476852</v>
      </c>
      <c r="BX367" t="s">
        <v>3116</v>
      </c>
      <c r="CG367"/>
      <c r="CH367"/>
      <c r="CI367"/>
      <c r="CY367"/>
      <c r="DA367"/>
      <c r="DE367"/>
      <c r="DF367"/>
    </row>
    <row r="368" spans="1:110" x14ac:dyDescent="0.25">
      <c r="A368" s="1">
        <f>IF(Veg_Table[[#This Row],[VP_STATUS]]="Hold",0,IF(OR(AND(Veg_Table[[#This Row],[PRESCRIP]]="NW_No Work",Veg_Table[[#This Row],[VP_STATUS]]&lt;&gt;"No Work Required Under EVM"),AND(Veg_Table[[#This Row],[VP_STATUS]]="No Work Required Under EVM",Veg_Table[[#This Row],[PRESCRIP]]&lt;&gt;"NW_No Work")),1,0))</f>
        <v>0</v>
      </c>
      <c r="B368" s="1">
        <f>IF(Veg_Table[[#This Row],[SPECIES]]="",1,0)</f>
        <v>0</v>
      </c>
      <c r="C368" s="1">
        <f>IF(Veg_Table[[#This Row],[DIAMETER]]="",1,0)</f>
        <v>0</v>
      </c>
      <c r="D368" s="1">
        <f>IF(Veg_Table[[#This Row],[HEIGHT]]="",1,0)</f>
        <v>0</v>
      </c>
      <c r="E36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68" s="1">
        <f>IF(AND(Veg_Table[[#This Row],[TAT_RESULT]]="ABATE",Veg_Table[[#This Row],[PRESCRIP]]="NW_No Work"),1,0)</f>
        <v>0</v>
      </c>
      <c r="G368" s="1">
        <f>IF(OR(Veg_Table[[#This Row],[Prescription R-Scale]]="NA",Veg_Table[[#This Row],[Diameter R-Scale]]="NA"),0,IF(Veg_Table[[#This Row],[Diameter R-Scale]]&lt;&gt;Veg_Table[[#This Row],[Prescription R-Scale]],1,0))</f>
        <v>0</v>
      </c>
      <c r="H368" s="1">
        <f>IF(OR(AND(Veg_Table[[#This Row],[PRESCRIP]]="BC_Br Rmv", Veg_Table[[#This Row],[WOOD_MAN]]&lt;&gt;"Not Needed"),AND(Veg_Table[[#This Row],[PRESCRIP]]="BCS_Br Rmv+Trt", Veg_Table[[#This Row],[WOOD_MAN]]&lt;&gt;"Not Needed")),1,0)</f>
        <v>0</v>
      </c>
      <c r="I368" s="1">
        <f ca="1">IF(AND(Veg_Table[[#This Row],[Prescription_Changed]]="Yes",Veg_Table[[#This Row],[TAT_RESULT]]=""),1,0)</f>
        <v>0</v>
      </c>
      <c r="J368" s="1">
        <f ca="1">SUM(Veg_Table[[#This Row],[Prescription and Status do not match]:[Prescription_Edited_And_TAT_Is_Blank]])</f>
        <v>1</v>
      </c>
      <c r="K368" s="1">
        <f ca="1">IF(Veg_Table[[#This Row],[Sum of Errors]]&gt;0,1,0)</f>
        <v>1</v>
      </c>
      <c r="L368" s="1">
        <f>1</f>
        <v>1</v>
      </c>
      <c r="M36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368" s="1">
        <f>IF(OR(MID(Veg_Table[[#This Row],[PRESCRIP]],2,1)="1",MID(Veg_Table[[#This Row],[PRESCRIP]],2,1)="2",MID(Veg_Table[[#This Row],[PRESCRIP]],2,1)="3",MID(Veg_Table[[#This Row],[PRESCRIP]],2,1)="4"),_xlfn.NUMBERVALUE(MID(Veg_Table[[#This Row],[PRESCRIP]],2,1)),"NA")</f>
        <v>1</v>
      </c>
      <c r="O368" s="1">
        <f>WEEKNUM(Veg_Table[[#This Row],[EVM_LAST_EDITED_Day]],2)</f>
        <v>20</v>
      </c>
      <c r="P368" s="25">
        <f>IFERROR(DATE(YEAR(Veg_Table[[#This Row],[EVM_LAST_EDITED2]]),MONTH(Veg_Table[[#This Row],[EVM_LAST_EDITED2]]),DAY(Veg_Table[[#This Row],[EVM_LAST_EDITED2]])),DATE(2019,1,1))</f>
        <v>43964</v>
      </c>
      <c r="Q368" s="3">
        <f>VALUE(SUBSTITUTE(Veg_Table[[#This Row],[EVM_LAST_EDITED]],",",""))</f>
        <v>43964.678710011598</v>
      </c>
      <c r="R368" s="1" t="str">
        <f>_xlfn.IFNA(IF(Veg_Table[[#This Row],[EVM_LAST_EDITOR]]="","zBlank EVM Last Editor",VLOOKUP(Veg_Table[[#This Row],[EVM_LAST_EDITOR]],Roster_Table[#All],4,FALSE)),"zAWRR Not in Roster")</f>
        <v>zAWRR Not in Roster</v>
      </c>
      <c r="S368" s="1" t="str">
        <f>_xlfn.IFNA(IF(Veg_Table[[#This Row],[EVM_LAST_EDITOR]]="","zBlank EVM Last Editor",VLOOKUP(Veg_Table[[#This Row],[EVM_LAST_EDITOR]],Roster_Table[#All],16,FALSE)),"zCompany_AWRR not in Roster")</f>
        <v>zCompany_AWRR not in Roster</v>
      </c>
      <c r="T368" s="2">
        <f>IFERROR(DATE(YEAR(Veg_Table[[#This Row],[Created2]]),MONTH(Veg_Table[[#This Row],[Created2]]),DAY(Veg_Table[[#This Row],[Created2]])),DATE(2019,1,1))</f>
        <v>43752</v>
      </c>
      <c r="U368" s="3">
        <f>VALUE(SUBSTITUTE(Veg_Table[[#This Row],[Created]],",",""))</f>
        <v>43752.629097222198</v>
      </c>
      <c r="V368" s="3" t="str">
        <f ca="1">IFERROR(_xlfn.IFNA(CELL("contents",INDIRECT(_xlfn.CONCAT("Veg_Table_Production_Data!",ADDRESS(MATCH(_xlfn.MAXIFS(#REF!,#REF!,"="&amp;Veg_Table[[#This Row],[AUTO_ID]],#REF!,"&lt;"&amp;Veg_Table[[#This Row],[EVM_LAST_EDITED_Day]]),#REF!,0),COLUMN(#REF!),4,1,)))),""),"")</f>
        <v/>
      </c>
      <c r="W368" s="3" t="str">
        <f ca="1">IF(Veg_Table[[#This Row],[Previous_Prescription]]="","No",IF(Veg_Table[[#This Row],[Previous_Prescription]]=Veg_Table[[#This Row],[PRESCRIP]],"No","Yes"))</f>
        <v>No</v>
      </c>
      <c r="X368" s="3" t="str">
        <f>IF(Veg_Table[[#This Row],[EVM_LAST_EDITED_Day]]=Veg_Table[[#This Row],[Created_Day]],"New","Old")</f>
        <v>Old</v>
      </c>
      <c r="Y368" s="1">
        <f>IFERROR(IF(FIND("delete",LOWER(Veg_Table[[#This Row],[PI_COMMENTS]]))&gt;=1,1,0),0)</f>
        <v>0</v>
      </c>
      <c r="Z368" s="1" t="str">
        <f>_xlfn.IFNA(IF(Veg_Table[[#This Row],[EVM_LAST_EDITOR]]="","Yes",VLOOKUP(Veg_Table[[#This Row],[EVM_LAST_EDITOR]],Roster_Table[#All],15,FALSE)),"Yes")</f>
        <v>Yes</v>
      </c>
      <c r="AA36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68" s="1" t="str">
        <f>_xlfn.IFNA(VLOOKUP(Veg_Table[[#This Row],[EVM_LAST_EDITOR]],Roster_Table[#All],3,FALSE),"zAWRR Not in Roster")</f>
        <v>zAWRR Not in Roster</v>
      </c>
      <c r="AC368" s="1" t="str">
        <f>_xlfn.IFNA(VLOOKUP(Veg_Table[[#This Row],[EVM_LAST_EDITOR]],Roster_Table[#All],2,FALSE),"zAWRR Not in Roster")</f>
        <v>zAWRR Not in Roster</v>
      </c>
      <c r="AD368" s="1" t="str">
        <f>IF(_xlfn.CONCAT(Veg_Table[[#This Row],[First_Name]]," ",Veg_Table[[#This Row],[Last_Name]])="zAWRR Not in Roster zAWRR Not in Roster","zAWRR Not in Roster",_xlfn.CONCAT(Veg_Table[[#This Row],[First_Name]]," ",Veg_Table[[#This Row],[Last_Name]]))</f>
        <v>zAWRR Not in Roster</v>
      </c>
      <c r="AE368">
        <v>1767391</v>
      </c>
      <c r="AF368" t="s">
        <v>3226</v>
      </c>
      <c r="AG368" t="s">
        <v>30</v>
      </c>
      <c r="AH368" t="s">
        <v>3102</v>
      </c>
      <c r="AI368" t="s">
        <v>2951</v>
      </c>
      <c r="AJ368" t="s">
        <v>820</v>
      </c>
      <c r="AK368" t="s">
        <v>28</v>
      </c>
      <c r="AL368" t="s">
        <v>37</v>
      </c>
      <c r="AM368" t="s">
        <v>34</v>
      </c>
      <c r="AN368" t="s">
        <v>25</v>
      </c>
      <c r="AO368" t="s">
        <v>25</v>
      </c>
      <c r="AP368">
        <v>4</v>
      </c>
      <c r="AQ368">
        <v>24</v>
      </c>
      <c r="AR368" t="s">
        <v>28</v>
      </c>
      <c r="AS368" t="s">
        <v>532</v>
      </c>
      <c r="AT368" t="s">
        <v>522</v>
      </c>
      <c r="AU368" t="s">
        <v>25</v>
      </c>
      <c r="AV368" t="s">
        <v>28</v>
      </c>
      <c r="AW368" t="s">
        <v>3227</v>
      </c>
      <c r="AX368" t="s">
        <v>534</v>
      </c>
      <c r="AY368" t="s">
        <v>28</v>
      </c>
      <c r="AZ368">
        <v>5746657</v>
      </c>
      <c r="BA368" t="s">
        <v>532</v>
      </c>
      <c r="BB368" s="4">
        <v>43944.714440844909</v>
      </c>
      <c r="BC368" t="s">
        <v>28</v>
      </c>
      <c r="BD368" t="s">
        <v>29</v>
      </c>
      <c r="BF368" t="s">
        <v>28</v>
      </c>
      <c r="BG368" t="s">
        <v>534</v>
      </c>
      <c r="BH368" t="s">
        <v>28</v>
      </c>
      <c r="BI368" s="3">
        <v>43964.678629224538</v>
      </c>
      <c r="BJ368" t="s">
        <v>6033</v>
      </c>
      <c r="BK368" s="30" t="s">
        <v>5008</v>
      </c>
      <c r="BL368" s="3">
        <v>43964.678710011576</v>
      </c>
      <c r="BM368" t="s">
        <v>31</v>
      </c>
      <c r="BN368" t="s">
        <v>32</v>
      </c>
      <c r="BO368" t="s">
        <v>3104</v>
      </c>
      <c r="BP368" t="s">
        <v>3105</v>
      </c>
      <c r="BQ368" t="s">
        <v>826</v>
      </c>
      <c r="BR368" t="s">
        <v>28</v>
      </c>
      <c r="BS368" t="s">
        <v>28</v>
      </c>
      <c r="BT368" t="s">
        <v>44</v>
      </c>
      <c r="BU368" s="3">
        <v>43752.62909722222</v>
      </c>
      <c r="BV368" t="s">
        <v>803</v>
      </c>
      <c r="BW368" s="3">
        <v>43964.73131476852</v>
      </c>
      <c r="BX368" t="s">
        <v>3228</v>
      </c>
      <c r="CG368"/>
      <c r="CH368"/>
      <c r="CI368"/>
      <c r="CY368"/>
      <c r="DA368"/>
      <c r="DE368"/>
      <c r="DF368"/>
    </row>
    <row r="369" spans="1:110" x14ac:dyDescent="0.25">
      <c r="A369" s="1">
        <f>IF(Veg_Table[[#This Row],[VP_STATUS]]="Hold",0,IF(OR(AND(Veg_Table[[#This Row],[PRESCRIP]]="NW_No Work",Veg_Table[[#This Row],[VP_STATUS]]&lt;&gt;"No Work Required Under EVM"),AND(Veg_Table[[#This Row],[VP_STATUS]]="No Work Required Under EVM",Veg_Table[[#This Row],[PRESCRIP]]&lt;&gt;"NW_No Work")),1,0))</f>
        <v>0</v>
      </c>
      <c r="B369" s="1">
        <f>IF(Veg_Table[[#This Row],[SPECIES]]="",1,0)</f>
        <v>0</v>
      </c>
      <c r="C369" s="1">
        <f>IF(Veg_Table[[#This Row],[DIAMETER]]="",1,0)</f>
        <v>0</v>
      </c>
      <c r="D369" s="1">
        <f>IF(Veg_Table[[#This Row],[HEIGHT]]="",1,0)</f>
        <v>0</v>
      </c>
      <c r="E36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69" s="1">
        <f>IF(AND(Veg_Table[[#This Row],[TAT_RESULT]]="ABATE",Veg_Table[[#This Row],[PRESCRIP]]="NW_No Work"),1,0)</f>
        <v>0</v>
      </c>
      <c r="G369" s="1">
        <f>IF(OR(Veg_Table[[#This Row],[Prescription R-Scale]]="NA",Veg_Table[[#This Row],[Diameter R-Scale]]="NA"),0,IF(Veg_Table[[#This Row],[Diameter R-Scale]]&lt;&gt;Veg_Table[[#This Row],[Prescription R-Scale]],1,0))</f>
        <v>0</v>
      </c>
      <c r="H369" s="1">
        <f>IF(OR(AND(Veg_Table[[#This Row],[PRESCRIP]]="BC_Br Rmv", Veg_Table[[#This Row],[WOOD_MAN]]&lt;&gt;"Not Needed"),AND(Veg_Table[[#This Row],[PRESCRIP]]="BCS_Br Rmv+Trt", Veg_Table[[#This Row],[WOOD_MAN]]&lt;&gt;"Not Needed")),1,0)</f>
        <v>0</v>
      </c>
      <c r="I369" s="1">
        <f ca="1">IF(AND(Veg_Table[[#This Row],[Prescription_Changed]]="Yes",Veg_Table[[#This Row],[TAT_RESULT]]=""),1,0)</f>
        <v>0</v>
      </c>
      <c r="J369" s="1">
        <f ca="1">SUM(Veg_Table[[#This Row],[Prescription and Status do not match]:[Prescription_Edited_And_TAT_Is_Blank]])</f>
        <v>1</v>
      </c>
      <c r="K369" s="1">
        <f ca="1">IF(Veg_Table[[#This Row],[Sum of Errors]]&gt;0,1,0)</f>
        <v>1</v>
      </c>
      <c r="L369" s="1">
        <f>1</f>
        <v>1</v>
      </c>
      <c r="M36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369" s="1">
        <f>IF(OR(MID(Veg_Table[[#This Row],[PRESCRIP]],2,1)="1",MID(Veg_Table[[#This Row],[PRESCRIP]],2,1)="2",MID(Veg_Table[[#This Row],[PRESCRIP]],2,1)="3",MID(Veg_Table[[#This Row],[PRESCRIP]],2,1)="4"),_xlfn.NUMBERVALUE(MID(Veg_Table[[#This Row],[PRESCRIP]],2,1)),"NA")</f>
        <v>1</v>
      </c>
      <c r="O369" s="1">
        <f>WEEKNUM(Veg_Table[[#This Row],[EVM_LAST_EDITED_Day]],2)</f>
        <v>20</v>
      </c>
      <c r="P369" s="25">
        <f>IFERROR(DATE(YEAR(Veg_Table[[#This Row],[EVM_LAST_EDITED2]]),MONTH(Veg_Table[[#This Row],[EVM_LAST_EDITED2]]),DAY(Veg_Table[[#This Row],[EVM_LAST_EDITED2]])),DATE(2019,1,1))</f>
        <v>43964</v>
      </c>
      <c r="Q369" s="3">
        <f>VALUE(SUBSTITUTE(Veg_Table[[#This Row],[EVM_LAST_EDITED]],",",""))</f>
        <v>43964.678882523098</v>
      </c>
      <c r="R369" s="1" t="str">
        <f>_xlfn.IFNA(IF(Veg_Table[[#This Row],[EVM_LAST_EDITOR]]="","zBlank EVM Last Editor",VLOOKUP(Veg_Table[[#This Row],[EVM_LAST_EDITOR]],Roster_Table[#All],4,FALSE)),"zAWRR Not in Roster")</f>
        <v>zAWRR Not in Roster</v>
      </c>
      <c r="S369" s="1" t="str">
        <f>_xlfn.IFNA(IF(Veg_Table[[#This Row],[EVM_LAST_EDITOR]]="","zBlank EVM Last Editor",VLOOKUP(Veg_Table[[#This Row],[EVM_LAST_EDITOR]],Roster_Table[#All],16,FALSE)),"zCompany_AWRR not in Roster")</f>
        <v>zCompany_AWRR not in Roster</v>
      </c>
      <c r="T369" s="2">
        <f>IFERROR(DATE(YEAR(Veg_Table[[#This Row],[Created2]]),MONTH(Veg_Table[[#This Row],[Created2]]),DAY(Veg_Table[[#This Row],[Created2]])),DATE(2019,1,1))</f>
        <v>43752</v>
      </c>
      <c r="U369" s="3">
        <f>VALUE(SUBSTITUTE(Veg_Table[[#This Row],[Created]],",",""))</f>
        <v>43752.6465509259</v>
      </c>
      <c r="V369" s="3" t="str">
        <f ca="1">IFERROR(_xlfn.IFNA(CELL("contents",INDIRECT(_xlfn.CONCAT("Veg_Table_Production_Data!",ADDRESS(MATCH(_xlfn.MAXIFS(#REF!,#REF!,"="&amp;Veg_Table[[#This Row],[AUTO_ID]],#REF!,"&lt;"&amp;Veg_Table[[#This Row],[EVM_LAST_EDITED_Day]]),#REF!,0),COLUMN(#REF!),4,1,)))),""),"")</f>
        <v/>
      </c>
      <c r="W369" s="3" t="str">
        <f ca="1">IF(Veg_Table[[#This Row],[Previous_Prescription]]="","No",IF(Veg_Table[[#This Row],[Previous_Prescription]]=Veg_Table[[#This Row],[PRESCRIP]],"No","Yes"))</f>
        <v>No</v>
      </c>
      <c r="X369" s="3" t="str">
        <f>IF(Veg_Table[[#This Row],[EVM_LAST_EDITED_Day]]=Veg_Table[[#This Row],[Created_Day]],"New","Old")</f>
        <v>Old</v>
      </c>
      <c r="Y369" s="1">
        <f>IFERROR(IF(FIND("delete",LOWER(Veg_Table[[#This Row],[PI_COMMENTS]]))&gt;=1,1,0),0)</f>
        <v>0</v>
      </c>
      <c r="Z369" s="1" t="str">
        <f>_xlfn.IFNA(IF(Veg_Table[[#This Row],[EVM_LAST_EDITOR]]="","Yes",VLOOKUP(Veg_Table[[#This Row],[EVM_LAST_EDITOR]],Roster_Table[#All],15,FALSE)),"Yes")</f>
        <v>Yes</v>
      </c>
      <c r="AA36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69" s="1" t="str">
        <f>_xlfn.IFNA(VLOOKUP(Veg_Table[[#This Row],[EVM_LAST_EDITOR]],Roster_Table[#All],3,FALSE),"zAWRR Not in Roster")</f>
        <v>zAWRR Not in Roster</v>
      </c>
      <c r="AC369" s="1" t="str">
        <f>_xlfn.IFNA(VLOOKUP(Veg_Table[[#This Row],[EVM_LAST_EDITOR]],Roster_Table[#All],2,FALSE),"zAWRR Not in Roster")</f>
        <v>zAWRR Not in Roster</v>
      </c>
      <c r="AD369" s="1" t="str">
        <f>IF(_xlfn.CONCAT(Veg_Table[[#This Row],[First_Name]]," ",Veg_Table[[#This Row],[Last_Name]])="zAWRR Not in Roster zAWRR Not in Roster","zAWRR Not in Roster",_xlfn.CONCAT(Veg_Table[[#This Row],[First_Name]]," ",Veg_Table[[#This Row],[Last_Name]]))</f>
        <v>zAWRR Not in Roster</v>
      </c>
      <c r="AE369">
        <v>1767349</v>
      </c>
      <c r="AF369" t="s">
        <v>3256</v>
      </c>
      <c r="AG369" t="s">
        <v>30</v>
      </c>
      <c r="AH369" t="s">
        <v>3102</v>
      </c>
      <c r="AI369" t="s">
        <v>2951</v>
      </c>
      <c r="AJ369" t="s">
        <v>820</v>
      </c>
      <c r="AK369" t="s">
        <v>28</v>
      </c>
      <c r="AL369" t="s">
        <v>37</v>
      </c>
      <c r="AM369" t="s">
        <v>529</v>
      </c>
      <c r="AN369" t="s">
        <v>25</v>
      </c>
      <c r="AO369" t="s">
        <v>25</v>
      </c>
      <c r="AP369">
        <v>11</v>
      </c>
      <c r="AQ369">
        <v>25</v>
      </c>
      <c r="AR369" t="s">
        <v>28</v>
      </c>
      <c r="AS369" t="s">
        <v>532</v>
      </c>
      <c r="AT369" t="s">
        <v>522</v>
      </c>
      <c r="AU369" t="s">
        <v>25</v>
      </c>
      <c r="AV369" t="s">
        <v>28</v>
      </c>
      <c r="AW369" t="s">
        <v>3257</v>
      </c>
      <c r="AX369" t="s">
        <v>534</v>
      </c>
      <c r="AY369" t="s">
        <v>28</v>
      </c>
      <c r="AZ369">
        <v>5746657</v>
      </c>
      <c r="BA369" t="s">
        <v>532</v>
      </c>
      <c r="BB369" s="4">
        <v>43944.707384398149</v>
      </c>
      <c r="BC369" t="s">
        <v>28</v>
      </c>
      <c r="BD369" t="s">
        <v>29</v>
      </c>
      <c r="BF369" t="s">
        <v>28</v>
      </c>
      <c r="BG369" t="s">
        <v>534</v>
      </c>
      <c r="BH369" t="s">
        <v>28</v>
      </c>
      <c r="BI369" s="3">
        <v>43964.678832060185</v>
      </c>
      <c r="BJ369" t="s">
        <v>6028</v>
      </c>
      <c r="BK369" s="30" t="s">
        <v>5008</v>
      </c>
      <c r="BL369" s="3">
        <v>43964.678882523149</v>
      </c>
      <c r="BM369" t="s">
        <v>31</v>
      </c>
      <c r="BN369" t="s">
        <v>32</v>
      </c>
      <c r="BO369" t="s">
        <v>3104</v>
      </c>
      <c r="BP369" t="s">
        <v>3105</v>
      </c>
      <c r="BQ369" t="s">
        <v>826</v>
      </c>
      <c r="BR369" t="s">
        <v>28</v>
      </c>
      <c r="BS369" t="s">
        <v>28</v>
      </c>
      <c r="BT369" t="s">
        <v>54</v>
      </c>
      <c r="BU369" s="3">
        <v>43752.646550925929</v>
      </c>
      <c r="BV369" t="s">
        <v>803</v>
      </c>
      <c r="BW369" s="3">
        <v>43964.73131476852</v>
      </c>
      <c r="BX369" t="s">
        <v>3258</v>
      </c>
      <c r="CG369"/>
      <c r="CH369"/>
      <c r="CI369"/>
      <c r="CY369"/>
      <c r="DA369"/>
      <c r="DE369"/>
      <c r="DF369"/>
    </row>
    <row r="370" spans="1:110" x14ac:dyDescent="0.25">
      <c r="A370" s="1">
        <f>IF(Veg_Table[[#This Row],[VP_STATUS]]="Hold",0,IF(OR(AND(Veg_Table[[#This Row],[PRESCRIP]]="NW_No Work",Veg_Table[[#This Row],[VP_STATUS]]&lt;&gt;"No Work Required Under EVM"),AND(Veg_Table[[#This Row],[VP_STATUS]]="No Work Required Under EVM",Veg_Table[[#This Row],[PRESCRIP]]&lt;&gt;"NW_No Work")),1,0))</f>
        <v>0</v>
      </c>
      <c r="B370" s="1">
        <f>IF(Veg_Table[[#This Row],[SPECIES]]="",1,0)</f>
        <v>0</v>
      </c>
      <c r="C370" s="1">
        <f>IF(Veg_Table[[#This Row],[DIAMETER]]="",1,0)</f>
        <v>0</v>
      </c>
      <c r="D370" s="1">
        <f>IF(Veg_Table[[#This Row],[HEIGHT]]="",1,0)</f>
        <v>0</v>
      </c>
      <c r="E37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70" s="1">
        <f>IF(AND(Veg_Table[[#This Row],[TAT_RESULT]]="ABATE",Veg_Table[[#This Row],[PRESCRIP]]="NW_No Work"),1,0)</f>
        <v>0</v>
      </c>
      <c r="G370" s="1">
        <f>IF(OR(Veg_Table[[#This Row],[Prescription R-Scale]]="NA",Veg_Table[[#This Row],[Diameter R-Scale]]="NA"),0,IF(Veg_Table[[#This Row],[Diameter R-Scale]]&lt;&gt;Veg_Table[[#This Row],[Prescription R-Scale]],1,0))</f>
        <v>0</v>
      </c>
      <c r="H370" s="1">
        <f>IF(OR(AND(Veg_Table[[#This Row],[PRESCRIP]]="BC_Br Rmv", Veg_Table[[#This Row],[WOOD_MAN]]&lt;&gt;"Not Needed"),AND(Veg_Table[[#This Row],[PRESCRIP]]="BCS_Br Rmv+Trt", Veg_Table[[#This Row],[WOOD_MAN]]&lt;&gt;"Not Needed")),1,0)</f>
        <v>0</v>
      </c>
      <c r="I370" s="1">
        <f ca="1">IF(AND(Veg_Table[[#This Row],[Prescription_Changed]]="Yes",Veg_Table[[#This Row],[TAT_RESULT]]=""),1,0)</f>
        <v>0</v>
      </c>
      <c r="J370" s="1">
        <f ca="1">SUM(Veg_Table[[#This Row],[Prescription and Status do not match]:[Prescription_Edited_And_TAT_Is_Blank]])</f>
        <v>1</v>
      </c>
      <c r="K370" s="1">
        <f ca="1">IF(Veg_Table[[#This Row],[Sum of Errors]]&gt;0,1,0)</f>
        <v>1</v>
      </c>
      <c r="L370" s="1">
        <f>1</f>
        <v>1</v>
      </c>
      <c r="M37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370" s="1">
        <f>IF(OR(MID(Veg_Table[[#This Row],[PRESCRIP]],2,1)="1",MID(Veg_Table[[#This Row],[PRESCRIP]],2,1)="2",MID(Veg_Table[[#This Row],[PRESCRIP]],2,1)="3",MID(Veg_Table[[#This Row],[PRESCRIP]],2,1)="4"),_xlfn.NUMBERVALUE(MID(Veg_Table[[#This Row],[PRESCRIP]],2,1)),"NA")</f>
        <v>1</v>
      </c>
      <c r="O370" s="1">
        <f>WEEKNUM(Veg_Table[[#This Row],[EVM_LAST_EDITED_Day]],2)</f>
        <v>20</v>
      </c>
      <c r="P370" s="25">
        <f>IFERROR(DATE(YEAR(Veg_Table[[#This Row],[EVM_LAST_EDITED2]]),MONTH(Veg_Table[[#This Row],[EVM_LAST_EDITED2]]),DAY(Veg_Table[[#This Row],[EVM_LAST_EDITED2]])),DATE(2019,1,1))</f>
        <v>43964</v>
      </c>
      <c r="Q370" s="3">
        <f>VALUE(SUBSTITUTE(Veg_Table[[#This Row],[EVM_LAST_EDITED]],",",""))</f>
        <v>43964.6792073611</v>
      </c>
      <c r="R370" s="1" t="str">
        <f>_xlfn.IFNA(IF(Veg_Table[[#This Row],[EVM_LAST_EDITOR]]="","zBlank EVM Last Editor",VLOOKUP(Veg_Table[[#This Row],[EVM_LAST_EDITOR]],Roster_Table[#All],4,FALSE)),"zAWRR Not in Roster")</f>
        <v>zAWRR Not in Roster</v>
      </c>
      <c r="S370" s="1" t="str">
        <f>_xlfn.IFNA(IF(Veg_Table[[#This Row],[EVM_LAST_EDITOR]]="","zBlank EVM Last Editor",VLOOKUP(Veg_Table[[#This Row],[EVM_LAST_EDITOR]],Roster_Table[#All],16,FALSE)),"zCompany_AWRR not in Roster")</f>
        <v>zCompany_AWRR not in Roster</v>
      </c>
      <c r="T370" s="2">
        <f>IFERROR(DATE(YEAR(Veg_Table[[#This Row],[Created2]]),MONTH(Veg_Table[[#This Row],[Created2]]),DAY(Veg_Table[[#This Row],[Created2]])),DATE(2019,1,1))</f>
        <v>43752</v>
      </c>
      <c r="U370" s="3">
        <f>VALUE(SUBSTITUTE(Veg_Table[[#This Row],[Created]],",",""))</f>
        <v>43752.632534722201</v>
      </c>
      <c r="V370" s="3" t="str">
        <f ca="1">IFERROR(_xlfn.IFNA(CELL("contents",INDIRECT(_xlfn.CONCAT("Veg_Table_Production_Data!",ADDRESS(MATCH(_xlfn.MAXIFS(#REF!,#REF!,"="&amp;Veg_Table[[#This Row],[AUTO_ID]],#REF!,"&lt;"&amp;Veg_Table[[#This Row],[EVM_LAST_EDITED_Day]]),#REF!,0),COLUMN(#REF!),4,1,)))),""),"")</f>
        <v/>
      </c>
      <c r="W370" s="3" t="str">
        <f ca="1">IF(Veg_Table[[#This Row],[Previous_Prescription]]="","No",IF(Veg_Table[[#This Row],[Previous_Prescription]]=Veg_Table[[#This Row],[PRESCRIP]],"No","Yes"))</f>
        <v>No</v>
      </c>
      <c r="X370" s="3" t="str">
        <f>IF(Veg_Table[[#This Row],[EVM_LAST_EDITED_Day]]=Veg_Table[[#This Row],[Created_Day]],"New","Old")</f>
        <v>Old</v>
      </c>
      <c r="Y370" s="1">
        <f>IFERROR(IF(FIND("delete",LOWER(Veg_Table[[#This Row],[PI_COMMENTS]]))&gt;=1,1,0),0)</f>
        <v>0</v>
      </c>
      <c r="Z370" s="1" t="str">
        <f>_xlfn.IFNA(IF(Veg_Table[[#This Row],[EVM_LAST_EDITOR]]="","Yes",VLOOKUP(Veg_Table[[#This Row],[EVM_LAST_EDITOR]],Roster_Table[#All],15,FALSE)),"Yes")</f>
        <v>Yes</v>
      </c>
      <c r="AA37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70" s="1" t="str">
        <f>_xlfn.IFNA(VLOOKUP(Veg_Table[[#This Row],[EVM_LAST_EDITOR]],Roster_Table[#All],3,FALSE),"zAWRR Not in Roster")</f>
        <v>zAWRR Not in Roster</v>
      </c>
      <c r="AC370" s="1" t="str">
        <f>_xlfn.IFNA(VLOOKUP(Veg_Table[[#This Row],[EVM_LAST_EDITOR]],Roster_Table[#All],2,FALSE),"zAWRR Not in Roster")</f>
        <v>zAWRR Not in Roster</v>
      </c>
      <c r="AD370" s="1" t="str">
        <f>IF(_xlfn.CONCAT(Veg_Table[[#This Row],[First_Name]]," ",Veg_Table[[#This Row],[Last_Name]])="zAWRR Not in Roster zAWRR Not in Roster","zAWRR Not in Roster",_xlfn.CONCAT(Veg_Table[[#This Row],[First_Name]]," ",Veg_Table[[#This Row],[Last_Name]]))</f>
        <v>zAWRR Not in Roster</v>
      </c>
      <c r="AE370">
        <v>1767393</v>
      </c>
      <c r="AF370" t="s">
        <v>3123</v>
      </c>
      <c r="AG370" t="s">
        <v>30</v>
      </c>
      <c r="AH370" t="s">
        <v>3102</v>
      </c>
      <c r="AI370" t="s">
        <v>2951</v>
      </c>
      <c r="AJ370" t="s">
        <v>820</v>
      </c>
      <c r="AK370" t="s">
        <v>28</v>
      </c>
      <c r="AL370" t="s">
        <v>37</v>
      </c>
      <c r="AM370" t="s">
        <v>529</v>
      </c>
      <c r="AN370" t="s">
        <v>25</v>
      </c>
      <c r="AO370" t="s">
        <v>25</v>
      </c>
      <c r="AP370">
        <v>4</v>
      </c>
      <c r="AQ370">
        <v>30</v>
      </c>
      <c r="AR370" t="s">
        <v>28</v>
      </c>
      <c r="AS370" t="s">
        <v>532</v>
      </c>
      <c r="AT370" t="s">
        <v>522</v>
      </c>
      <c r="AU370" t="s">
        <v>25</v>
      </c>
      <c r="AV370" t="s">
        <v>28</v>
      </c>
      <c r="AW370" t="s">
        <v>3124</v>
      </c>
      <c r="AX370" t="s">
        <v>534</v>
      </c>
      <c r="AY370" t="s">
        <v>28</v>
      </c>
      <c r="AZ370">
        <v>5746657</v>
      </c>
      <c r="BA370" t="s">
        <v>532</v>
      </c>
      <c r="BB370" s="4">
        <v>43944.715325671299</v>
      </c>
      <c r="BC370" t="s">
        <v>28</v>
      </c>
      <c r="BD370" t="s">
        <v>29</v>
      </c>
      <c r="BF370" t="s">
        <v>28</v>
      </c>
      <c r="BG370" t="s">
        <v>534</v>
      </c>
      <c r="BH370" t="s">
        <v>28</v>
      </c>
      <c r="BI370" s="3">
        <v>43964.679155335645</v>
      </c>
      <c r="BJ370" t="s">
        <v>6034</v>
      </c>
      <c r="BK370" s="30" t="s">
        <v>5008</v>
      </c>
      <c r="BL370" s="3">
        <v>43964.679207361114</v>
      </c>
      <c r="BM370" t="s">
        <v>31</v>
      </c>
      <c r="BN370" t="s">
        <v>32</v>
      </c>
      <c r="BO370" t="s">
        <v>3104</v>
      </c>
      <c r="BP370" t="s">
        <v>3105</v>
      </c>
      <c r="BQ370" t="s">
        <v>826</v>
      </c>
      <c r="BR370" t="s">
        <v>28</v>
      </c>
      <c r="BS370" t="s">
        <v>28</v>
      </c>
      <c r="BT370" t="s">
        <v>44</v>
      </c>
      <c r="BU370" s="3">
        <v>43752.632534722223</v>
      </c>
      <c r="BV370" t="s">
        <v>803</v>
      </c>
      <c r="BW370" s="3">
        <v>43964.73131476852</v>
      </c>
      <c r="BX370" t="s">
        <v>3125</v>
      </c>
      <c r="CG370"/>
      <c r="CH370"/>
      <c r="CI370"/>
      <c r="CY370"/>
      <c r="DA370"/>
      <c r="DE370"/>
      <c r="DF370"/>
    </row>
    <row r="371" spans="1:110" x14ac:dyDescent="0.25">
      <c r="A371" s="1">
        <f>IF(Veg_Table[[#This Row],[VP_STATUS]]="Hold",0,IF(OR(AND(Veg_Table[[#This Row],[PRESCRIP]]="NW_No Work",Veg_Table[[#This Row],[VP_STATUS]]&lt;&gt;"No Work Required Under EVM"),AND(Veg_Table[[#This Row],[VP_STATUS]]="No Work Required Under EVM",Veg_Table[[#This Row],[PRESCRIP]]&lt;&gt;"NW_No Work")),1,0))</f>
        <v>0</v>
      </c>
      <c r="B371" s="1">
        <f>IF(Veg_Table[[#This Row],[SPECIES]]="",1,0)</f>
        <v>0</v>
      </c>
      <c r="C371" s="1">
        <f>IF(Veg_Table[[#This Row],[DIAMETER]]="",1,0)</f>
        <v>0</v>
      </c>
      <c r="D371" s="1">
        <f>IF(Veg_Table[[#This Row],[HEIGHT]]="",1,0)</f>
        <v>0</v>
      </c>
      <c r="E37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371" s="1">
        <f>IF(AND(Veg_Table[[#This Row],[TAT_RESULT]]="ABATE",Veg_Table[[#This Row],[PRESCRIP]]="NW_No Work"),1,0)</f>
        <v>0</v>
      </c>
      <c r="G371" s="1">
        <f>IF(OR(Veg_Table[[#This Row],[Prescription R-Scale]]="NA",Veg_Table[[#This Row],[Diameter R-Scale]]="NA"),0,IF(Veg_Table[[#This Row],[Diameter R-Scale]]&lt;&gt;Veg_Table[[#This Row],[Prescription R-Scale]],1,0))</f>
        <v>0</v>
      </c>
      <c r="H371" s="1">
        <f>IF(OR(AND(Veg_Table[[#This Row],[PRESCRIP]]="BC_Br Rmv", Veg_Table[[#This Row],[WOOD_MAN]]&lt;&gt;"Not Needed"),AND(Veg_Table[[#This Row],[PRESCRIP]]="BCS_Br Rmv+Trt", Veg_Table[[#This Row],[WOOD_MAN]]&lt;&gt;"Not Needed")),1,0)</f>
        <v>1</v>
      </c>
      <c r="I371" s="1">
        <f ca="1">IF(AND(Veg_Table[[#This Row],[Prescription_Changed]]="Yes",Veg_Table[[#This Row],[TAT_RESULT]]=""),1,0)</f>
        <v>0</v>
      </c>
      <c r="J371" s="1">
        <f ca="1">SUM(Veg_Table[[#This Row],[Prescription and Status do not match]:[Prescription_Edited_And_TAT_Is_Blank]])</f>
        <v>1</v>
      </c>
      <c r="K371" s="1">
        <f ca="1">IF(Veg_Table[[#This Row],[Sum of Errors]]&gt;0,1,0)</f>
        <v>1</v>
      </c>
      <c r="L371" s="1">
        <f>1</f>
        <v>1</v>
      </c>
      <c r="M371"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Brush</v>
      </c>
      <c r="N371" s="1" t="str">
        <f>IF(OR(MID(Veg_Table[[#This Row],[PRESCRIP]],2,1)="1",MID(Veg_Table[[#This Row],[PRESCRIP]],2,1)="2",MID(Veg_Table[[#This Row],[PRESCRIP]],2,1)="3",MID(Veg_Table[[#This Row],[PRESCRIP]],2,1)="4"),_xlfn.NUMBERVALUE(MID(Veg_Table[[#This Row],[PRESCRIP]],2,1)),"NA")</f>
        <v>NA</v>
      </c>
      <c r="O371" s="1">
        <f>WEEKNUM(Veg_Table[[#This Row],[EVM_LAST_EDITED_Day]],2)</f>
        <v>20</v>
      </c>
      <c r="P371" s="25">
        <f>IFERROR(DATE(YEAR(Veg_Table[[#This Row],[EVM_LAST_EDITED2]]),MONTH(Veg_Table[[#This Row],[EVM_LAST_EDITED2]]),DAY(Veg_Table[[#This Row],[EVM_LAST_EDITED2]])),DATE(2019,1,1))</f>
        <v>43964</v>
      </c>
      <c r="Q371" s="3">
        <f>VALUE(SUBSTITUTE(Veg_Table[[#This Row],[EVM_LAST_EDITED]],",",""))</f>
        <v>43964.679471030096</v>
      </c>
      <c r="R371" s="1" t="str">
        <f>_xlfn.IFNA(IF(Veg_Table[[#This Row],[EVM_LAST_EDITOR]]="","zBlank EVM Last Editor",VLOOKUP(Veg_Table[[#This Row],[EVM_LAST_EDITOR]],Roster_Table[#All],4,FALSE)),"zAWRR Not in Roster")</f>
        <v>zAWRR Not in Roster</v>
      </c>
      <c r="S371" s="1" t="str">
        <f>_xlfn.IFNA(IF(Veg_Table[[#This Row],[EVM_LAST_EDITOR]]="","zBlank EVM Last Editor",VLOOKUP(Veg_Table[[#This Row],[EVM_LAST_EDITOR]],Roster_Table[#All],16,FALSE)),"zCompany_AWRR not in Roster")</f>
        <v>zCompany_AWRR not in Roster</v>
      </c>
      <c r="T371" s="2">
        <f>IFERROR(DATE(YEAR(Veg_Table[[#This Row],[Created2]]),MONTH(Veg_Table[[#This Row],[Created2]]),DAY(Veg_Table[[#This Row],[Created2]])),DATE(2019,1,1))</f>
        <v>43752</v>
      </c>
      <c r="U371" s="3">
        <f>VALUE(SUBSTITUTE(Veg_Table[[#This Row],[Created]],",",""))</f>
        <v>43752.624976851897</v>
      </c>
      <c r="V371" s="3" t="str">
        <f ca="1">IFERROR(_xlfn.IFNA(CELL("contents",INDIRECT(_xlfn.CONCAT("Veg_Table_Production_Data!",ADDRESS(MATCH(_xlfn.MAXIFS(#REF!,#REF!,"="&amp;Veg_Table[[#This Row],[AUTO_ID]],#REF!,"&lt;"&amp;Veg_Table[[#This Row],[EVM_LAST_EDITED_Day]]),#REF!,0),COLUMN(#REF!),4,1,)))),""),"")</f>
        <v/>
      </c>
      <c r="W371" s="3" t="str">
        <f ca="1">IF(Veg_Table[[#This Row],[Previous_Prescription]]="","No",IF(Veg_Table[[#This Row],[Previous_Prescription]]=Veg_Table[[#This Row],[PRESCRIP]],"No","Yes"))</f>
        <v>No</v>
      </c>
      <c r="X371" s="3" t="str">
        <f>IF(Veg_Table[[#This Row],[EVM_LAST_EDITED_Day]]=Veg_Table[[#This Row],[Created_Day]],"New","Old")</f>
        <v>Old</v>
      </c>
      <c r="Y371" s="1">
        <f>IFERROR(IF(FIND("delete",LOWER(Veg_Table[[#This Row],[PI_COMMENTS]]))&gt;=1,1,0),0)</f>
        <v>0</v>
      </c>
      <c r="Z371" s="1" t="str">
        <f>_xlfn.IFNA(IF(Veg_Table[[#This Row],[EVM_LAST_EDITOR]]="","Yes",VLOOKUP(Veg_Table[[#This Row],[EVM_LAST_EDITOR]],Roster_Table[#All],15,FALSE)),"Yes")</f>
        <v>Yes</v>
      </c>
      <c r="AA37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71" s="1" t="str">
        <f>_xlfn.IFNA(VLOOKUP(Veg_Table[[#This Row],[EVM_LAST_EDITOR]],Roster_Table[#All],3,FALSE),"zAWRR Not in Roster")</f>
        <v>zAWRR Not in Roster</v>
      </c>
      <c r="AC371" s="1" t="str">
        <f>_xlfn.IFNA(VLOOKUP(Veg_Table[[#This Row],[EVM_LAST_EDITOR]],Roster_Table[#All],2,FALSE),"zAWRR Not in Roster")</f>
        <v>zAWRR Not in Roster</v>
      </c>
      <c r="AD371" s="1" t="str">
        <f>IF(_xlfn.CONCAT(Veg_Table[[#This Row],[First_Name]]," ",Veg_Table[[#This Row],[Last_Name]])="zAWRR Not in Roster zAWRR Not in Roster","zAWRR Not in Roster",_xlfn.CONCAT(Veg_Table[[#This Row],[First_Name]]," ",Veg_Table[[#This Row],[Last_Name]]))</f>
        <v>zAWRR Not in Roster</v>
      </c>
      <c r="AE371">
        <v>1767390</v>
      </c>
      <c r="AF371" t="s">
        <v>3117</v>
      </c>
      <c r="AG371" t="s">
        <v>30</v>
      </c>
      <c r="AH371" t="s">
        <v>3102</v>
      </c>
      <c r="AI371" t="s">
        <v>2951</v>
      </c>
      <c r="AJ371" t="s">
        <v>820</v>
      </c>
      <c r="AK371" t="s">
        <v>28</v>
      </c>
      <c r="AL371" t="s">
        <v>37</v>
      </c>
      <c r="AM371" t="s">
        <v>529</v>
      </c>
      <c r="AN371" t="s">
        <v>25</v>
      </c>
      <c r="AO371" t="s">
        <v>25</v>
      </c>
      <c r="AP371">
        <v>1</v>
      </c>
      <c r="AQ371">
        <v>8</v>
      </c>
      <c r="AR371" t="s">
        <v>28</v>
      </c>
      <c r="AS371" t="s">
        <v>50</v>
      </c>
      <c r="AT371" t="s">
        <v>515</v>
      </c>
      <c r="AU371" t="s">
        <v>25</v>
      </c>
      <c r="AV371" t="s">
        <v>28</v>
      </c>
      <c r="AW371" t="s">
        <v>3118</v>
      </c>
      <c r="AX371" t="s">
        <v>534</v>
      </c>
      <c r="AY371" t="s">
        <v>28</v>
      </c>
      <c r="AZ371">
        <v>5746657</v>
      </c>
      <c r="BA371" t="s">
        <v>50</v>
      </c>
      <c r="BB371" s="4">
        <v>43944.714015983795</v>
      </c>
      <c r="BC371" t="s">
        <v>28</v>
      </c>
      <c r="BD371" t="s">
        <v>29</v>
      </c>
      <c r="BF371" t="s">
        <v>28</v>
      </c>
      <c r="BG371" t="s">
        <v>534</v>
      </c>
      <c r="BH371" t="s">
        <v>28</v>
      </c>
      <c r="BI371" s="3">
        <v>43964.679414953702</v>
      </c>
      <c r="BJ371" t="s">
        <v>6032</v>
      </c>
      <c r="BK371" s="30" t="s">
        <v>5008</v>
      </c>
      <c r="BL371" s="3">
        <v>43964.679471030089</v>
      </c>
      <c r="BM371" t="s">
        <v>31</v>
      </c>
      <c r="BN371" t="s">
        <v>32</v>
      </c>
      <c r="BO371" t="s">
        <v>3104</v>
      </c>
      <c r="BP371" t="s">
        <v>3105</v>
      </c>
      <c r="BQ371" t="s">
        <v>826</v>
      </c>
      <c r="BR371" t="s">
        <v>28</v>
      </c>
      <c r="BS371" t="s">
        <v>28</v>
      </c>
      <c r="BT371" t="s">
        <v>44</v>
      </c>
      <c r="BU371" s="3">
        <v>43752.624976851854</v>
      </c>
      <c r="BV371" t="s">
        <v>803</v>
      </c>
      <c r="BW371" s="3">
        <v>43964.73131476852</v>
      </c>
      <c r="BX371" t="s">
        <v>3119</v>
      </c>
      <c r="CG371"/>
      <c r="CH371"/>
      <c r="CI371"/>
      <c r="CY371"/>
      <c r="DA371"/>
      <c r="DE371"/>
      <c r="DF371"/>
    </row>
    <row r="372" spans="1:110" x14ac:dyDescent="0.25">
      <c r="A372" s="1">
        <f>IF(Veg_Table[[#This Row],[VP_STATUS]]="Hold",0,IF(OR(AND(Veg_Table[[#This Row],[PRESCRIP]]="NW_No Work",Veg_Table[[#This Row],[VP_STATUS]]&lt;&gt;"No Work Required Under EVM"),AND(Veg_Table[[#This Row],[VP_STATUS]]="No Work Required Under EVM",Veg_Table[[#This Row],[PRESCRIP]]&lt;&gt;"NW_No Work")),1,0))</f>
        <v>0</v>
      </c>
      <c r="B372" s="1">
        <f>IF(Veg_Table[[#This Row],[SPECIES]]="",1,0)</f>
        <v>0</v>
      </c>
      <c r="C372" s="1">
        <f>IF(Veg_Table[[#This Row],[DIAMETER]]="",1,0)</f>
        <v>0</v>
      </c>
      <c r="D372" s="1">
        <f>IF(Veg_Table[[#This Row],[HEIGHT]]="",1,0)</f>
        <v>0</v>
      </c>
      <c r="E37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72" s="1">
        <f>IF(AND(Veg_Table[[#This Row],[TAT_RESULT]]="ABATE",Veg_Table[[#This Row],[PRESCRIP]]="NW_No Work"),1,0)</f>
        <v>0</v>
      </c>
      <c r="G372" s="1">
        <f>IF(OR(Veg_Table[[#This Row],[Prescription R-Scale]]="NA",Veg_Table[[#This Row],[Diameter R-Scale]]="NA"),0,IF(Veg_Table[[#This Row],[Diameter R-Scale]]&lt;&gt;Veg_Table[[#This Row],[Prescription R-Scale]],1,0))</f>
        <v>0</v>
      </c>
      <c r="H372" s="1">
        <f>IF(OR(AND(Veg_Table[[#This Row],[PRESCRIP]]="BC_Br Rmv", Veg_Table[[#This Row],[WOOD_MAN]]&lt;&gt;"Not Needed"),AND(Veg_Table[[#This Row],[PRESCRIP]]="BCS_Br Rmv+Trt", Veg_Table[[#This Row],[WOOD_MAN]]&lt;&gt;"Not Needed")),1,0)</f>
        <v>0</v>
      </c>
      <c r="I372" s="1">
        <f ca="1">IF(AND(Veg_Table[[#This Row],[Prescription_Changed]]="Yes",Veg_Table[[#This Row],[TAT_RESULT]]=""),1,0)</f>
        <v>0</v>
      </c>
      <c r="J372" s="1">
        <f ca="1">SUM(Veg_Table[[#This Row],[Prescription and Status do not match]:[Prescription_Edited_And_TAT_Is_Blank]])</f>
        <v>1</v>
      </c>
      <c r="K372" s="1">
        <f ca="1">IF(Veg_Table[[#This Row],[Sum of Errors]]&gt;0,1,0)</f>
        <v>1</v>
      </c>
      <c r="L372" s="1">
        <f>1</f>
        <v>1</v>
      </c>
      <c r="M37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372" s="1">
        <f>IF(OR(MID(Veg_Table[[#This Row],[PRESCRIP]],2,1)="1",MID(Veg_Table[[#This Row],[PRESCRIP]],2,1)="2",MID(Veg_Table[[#This Row],[PRESCRIP]],2,1)="3",MID(Veg_Table[[#This Row],[PRESCRIP]],2,1)="4"),_xlfn.NUMBERVALUE(MID(Veg_Table[[#This Row],[PRESCRIP]],2,1)),"NA")</f>
        <v>1</v>
      </c>
      <c r="O372" s="1">
        <f>WEEKNUM(Veg_Table[[#This Row],[EVM_LAST_EDITED_Day]],2)</f>
        <v>20</v>
      </c>
      <c r="P372" s="25">
        <f>IFERROR(DATE(YEAR(Veg_Table[[#This Row],[EVM_LAST_EDITED2]]),MONTH(Veg_Table[[#This Row],[EVM_LAST_EDITED2]]),DAY(Veg_Table[[#This Row],[EVM_LAST_EDITED2]])),DATE(2019,1,1))</f>
        <v>43964</v>
      </c>
      <c r="Q372" s="3">
        <f>VALUE(SUBSTITUTE(Veg_Table[[#This Row],[EVM_LAST_EDITED]],",",""))</f>
        <v>43964.679647268502</v>
      </c>
      <c r="R372" s="1" t="str">
        <f>_xlfn.IFNA(IF(Veg_Table[[#This Row],[EVM_LAST_EDITOR]]="","zBlank EVM Last Editor",VLOOKUP(Veg_Table[[#This Row],[EVM_LAST_EDITOR]],Roster_Table[#All],4,FALSE)),"zAWRR Not in Roster")</f>
        <v>zAWRR Not in Roster</v>
      </c>
      <c r="S372" s="1" t="str">
        <f>_xlfn.IFNA(IF(Veg_Table[[#This Row],[EVM_LAST_EDITOR]]="","zBlank EVM Last Editor",VLOOKUP(Veg_Table[[#This Row],[EVM_LAST_EDITOR]],Roster_Table[#All],16,FALSE)),"zCompany_AWRR not in Roster")</f>
        <v>zCompany_AWRR not in Roster</v>
      </c>
      <c r="T372" s="2">
        <f>IFERROR(DATE(YEAR(Veg_Table[[#This Row],[Created2]]),MONTH(Veg_Table[[#This Row],[Created2]]),DAY(Veg_Table[[#This Row],[Created2]])),DATE(2019,1,1))</f>
        <v>43752</v>
      </c>
      <c r="U372" s="3">
        <f>VALUE(SUBSTITUTE(Veg_Table[[#This Row],[Created]],",",""))</f>
        <v>43752.634780092601</v>
      </c>
      <c r="V372" s="3" t="str">
        <f ca="1">IFERROR(_xlfn.IFNA(CELL("contents",INDIRECT(_xlfn.CONCAT("Veg_Table_Production_Data!",ADDRESS(MATCH(_xlfn.MAXIFS(#REF!,#REF!,"="&amp;Veg_Table[[#This Row],[AUTO_ID]],#REF!,"&lt;"&amp;Veg_Table[[#This Row],[EVM_LAST_EDITED_Day]]),#REF!,0),COLUMN(#REF!),4,1,)))),""),"")</f>
        <v/>
      </c>
      <c r="W372" s="3" t="str">
        <f ca="1">IF(Veg_Table[[#This Row],[Previous_Prescription]]="","No",IF(Veg_Table[[#This Row],[Previous_Prescription]]=Veg_Table[[#This Row],[PRESCRIP]],"No","Yes"))</f>
        <v>No</v>
      </c>
      <c r="X372" s="3" t="str">
        <f>IF(Veg_Table[[#This Row],[EVM_LAST_EDITED_Day]]=Veg_Table[[#This Row],[Created_Day]],"New","Old")</f>
        <v>Old</v>
      </c>
      <c r="Y372" s="1">
        <f>IFERROR(IF(FIND("delete",LOWER(Veg_Table[[#This Row],[PI_COMMENTS]]))&gt;=1,1,0),0)</f>
        <v>0</v>
      </c>
      <c r="Z372" s="1" t="str">
        <f>_xlfn.IFNA(IF(Veg_Table[[#This Row],[EVM_LAST_EDITOR]]="","Yes",VLOOKUP(Veg_Table[[#This Row],[EVM_LAST_EDITOR]],Roster_Table[#All],15,FALSE)),"Yes")</f>
        <v>Yes</v>
      </c>
      <c r="AA37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72" s="1" t="str">
        <f>_xlfn.IFNA(VLOOKUP(Veg_Table[[#This Row],[EVM_LAST_EDITOR]],Roster_Table[#All],3,FALSE),"zAWRR Not in Roster")</f>
        <v>zAWRR Not in Roster</v>
      </c>
      <c r="AC372" s="1" t="str">
        <f>_xlfn.IFNA(VLOOKUP(Veg_Table[[#This Row],[EVM_LAST_EDITOR]],Roster_Table[#All],2,FALSE),"zAWRR Not in Roster")</f>
        <v>zAWRR Not in Roster</v>
      </c>
      <c r="AD372" s="1" t="str">
        <f>IF(_xlfn.CONCAT(Veg_Table[[#This Row],[First_Name]]," ",Veg_Table[[#This Row],[Last_Name]])="zAWRR Not in Roster zAWRR Not in Roster","zAWRR Not in Roster",_xlfn.CONCAT(Veg_Table[[#This Row],[First_Name]]," ",Veg_Table[[#This Row],[Last_Name]]))</f>
        <v>zAWRR Not in Roster</v>
      </c>
      <c r="AE372">
        <v>1767394</v>
      </c>
      <c r="AF372" t="s">
        <v>3126</v>
      </c>
      <c r="AG372" t="s">
        <v>30</v>
      </c>
      <c r="AH372" t="s">
        <v>3102</v>
      </c>
      <c r="AI372" t="s">
        <v>2951</v>
      </c>
      <c r="AJ372" t="s">
        <v>820</v>
      </c>
      <c r="AK372" t="s">
        <v>28</v>
      </c>
      <c r="AL372" t="s">
        <v>37</v>
      </c>
      <c r="AM372" t="s">
        <v>529</v>
      </c>
      <c r="AN372" t="s">
        <v>25</v>
      </c>
      <c r="AO372" t="s">
        <v>25</v>
      </c>
      <c r="AP372">
        <v>7</v>
      </c>
      <c r="AQ372">
        <v>30</v>
      </c>
      <c r="AR372" t="s">
        <v>28</v>
      </c>
      <c r="AS372" t="s">
        <v>532</v>
      </c>
      <c r="AT372" t="s">
        <v>522</v>
      </c>
      <c r="AU372" t="s">
        <v>25</v>
      </c>
      <c r="AV372" t="s">
        <v>28</v>
      </c>
      <c r="AW372" t="s">
        <v>3127</v>
      </c>
      <c r="AX372" t="s">
        <v>534</v>
      </c>
      <c r="AY372" t="s">
        <v>28</v>
      </c>
      <c r="AZ372">
        <v>5746657</v>
      </c>
      <c r="BA372" t="s">
        <v>532</v>
      </c>
      <c r="BB372" s="4">
        <v>43944.715724224538</v>
      </c>
      <c r="BC372" t="s">
        <v>28</v>
      </c>
      <c r="BD372" t="s">
        <v>29</v>
      </c>
      <c r="BF372" t="s">
        <v>28</v>
      </c>
      <c r="BG372" t="s">
        <v>534</v>
      </c>
      <c r="BH372" t="s">
        <v>28</v>
      </c>
      <c r="BI372" s="3">
        <v>43964.679596828704</v>
      </c>
      <c r="BJ372" t="s">
        <v>6034</v>
      </c>
      <c r="BK372" s="30" t="s">
        <v>5008</v>
      </c>
      <c r="BL372" s="3">
        <v>43964.679647268516</v>
      </c>
      <c r="BM372" t="s">
        <v>31</v>
      </c>
      <c r="BN372" t="s">
        <v>32</v>
      </c>
      <c r="BO372" t="s">
        <v>3104</v>
      </c>
      <c r="BP372" t="s">
        <v>3105</v>
      </c>
      <c r="BQ372" t="s">
        <v>826</v>
      </c>
      <c r="BR372" t="s">
        <v>28</v>
      </c>
      <c r="BS372" t="s">
        <v>28</v>
      </c>
      <c r="BT372" t="s">
        <v>44</v>
      </c>
      <c r="BU372" s="3">
        <v>43752.634780092594</v>
      </c>
      <c r="BV372" t="s">
        <v>803</v>
      </c>
      <c r="BW372" s="3">
        <v>43964.73131476852</v>
      </c>
      <c r="BX372" t="s">
        <v>3128</v>
      </c>
      <c r="CG372"/>
      <c r="CH372"/>
      <c r="CI372"/>
      <c r="CY372"/>
      <c r="DA372"/>
      <c r="DE372"/>
      <c r="DF372"/>
    </row>
    <row r="373" spans="1:110" x14ac:dyDescent="0.25">
      <c r="A373" s="1">
        <f>IF(Veg_Table[[#This Row],[VP_STATUS]]="Hold",0,IF(OR(AND(Veg_Table[[#This Row],[PRESCRIP]]="NW_No Work",Veg_Table[[#This Row],[VP_STATUS]]&lt;&gt;"No Work Required Under EVM"),AND(Veg_Table[[#This Row],[VP_STATUS]]="No Work Required Under EVM",Veg_Table[[#This Row],[PRESCRIP]]&lt;&gt;"NW_No Work")),1,0))</f>
        <v>0</v>
      </c>
      <c r="B373" s="1">
        <f>IF(Veg_Table[[#This Row],[SPECIES]]="",1,0)</f>
        <v>0</v>
      </c>
      <c r="C373" s="1">
        <f>IF(Veg_Table[[#This Row],[DIAMETER]]="",1,0)</f>
        <v>0</v>
      </c>
      <c r="D373" s="1">
        <f>IF(Veg_Table[[#This Row],[HEIGHT]]="",1,0)</f>
        <v>0</v>
      </c>
      <c r="E37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73" s="1">
        <f>IF(AND(Veg_Table[[#This Row],[TAT_RESULT]]="ABATE",Veg_Table[[#This Row],[PRESCRIP]]="NW_No Work"),1,0)</f>
        <v>0</v>
      </c>
      <c r="G373" s="1">
        <f>IF(OR(Veg_Table[[#This Row],[Prescription R-Scale]]="NA",Veg_Table[[#This Row],[Diameter R-Scale]]="NA"),0,IF(Veg_Table[[#This Row],[Diameter R-Scale]]&lt;&gt;Veg_Table[[#This Row],[Prescription R-Scale]],1,0))</f>
        <v>0</v>
      </c>
      <c r="H373" s="1">
        <f>IF(OR(AND(Veg_Table[[#This Row],[PRESCRIP]]="BC_Br Rmv", Veg_Table[[#This Row],[WOOD_MAN]]&lt;&gt;"Not Needed"),AND(Veg_Table[[#This Row],[PRESCRIP]]="BCS_Br Rmv+Trt", Veg_Table[[#This Row],[WOOD_MAN]]&lt;&gt;"Not Needed")),1,0)</f>
        <v>0</v>
      </c>
      <c r="I373" s="1">
        <f ca="1">IF(AND(Veg_Table[[#This Row],[Prescription_Changed]]="Yes",Veg_Table[[#This Row],[TAT_RESULT]]=""),1,0)</f>
        <v>0</v>
      </c>
      <c r="J373" s="1">
        <f ca="1">SUM(Veg_Table[[#This Row],[Prescription and Status do not match]:[Prescription_Edited_And_TAT_Is_Blank]])</f>
        <v>1</v>
      </c>
      <c r="K373" s="1">
        <f ca="1">IF(Veg_Table[[#This Row],[Sum of Errors]]&gt;0,1,0)</f>
        <v>1</v>
      </c>
      <c r="L373" s="1">
        <f>1</f>
        <v>1</v>
      </c>
      <c r="M37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373" s="1" t="str">
        <f>IF(OR(MID(Veg_Table[[#This Row],[PRESCRIP]],2,1)="1",MID(Veg_Table[[#This Row],[PRESCRIP]],2,1)="2",MID(Veg_Table[[#This Row],[PRESCRIP]],2,1)="3",MID(Veg_Table[[#This Row],[PRESCRIP]],2,1)="4"),_xlfn.NUMBERVALUE(MID(Veg_Table[[#This Row],[PRESCRIP]],2,1)),"NA")</f>
        <v>NA</v>
      </c>
      <c r="O373" s="1">
        <f>WEEKNUM(Veg_Table[[#This Row],[EVM_LAST_EDITED_Day]],2)</f>
        <v>20</v>
      </c>
      <c r="P373" s="25">
        <f>IFERROR(DATE(YEAR(Veg_Table[[#This Row],[EVM_LAST_EDITED2]]),MONTH(Veg_Table[[#This Row],[EVM_LAST_EDITED2]]),DAY(Veg_Table[[#This Row],[EVM_LAST_EDITED2]])),DATE(2019,1,1))</f>
        <v>43964</v>
      </c>
      <c r="Q373" s="3">
        <f>VALUE(SUBSTITUTE(Veg_Table[[#This Row],[EVM_LAST_EDITED]],",",""))</f>
        <v>43964.680158738403</v>
      </c>
      <c r="R373" s="1" t="str">
        <f>_xlfn.IFNA(IF(Veg_Table[[#This Row],[EVM_LAST_EDITOR]]="","zBlank EVM Last Editor",VLOOKUP(Veg_Table[[#This Row],[EVM_LAST_EDITOR]],Roster_Table[#All],4,FALSE)),"zAWRR Not in Roster")</f>
        <v>zAWRR Not in Roster</v>
      </c>
      <c r="S373" s="1" t="str">
        <f>_xlfn.IFNA(IF(Veg_Table[[#This Row],[EVM_LAST_EDITOR]]="","zBlank EVM Last Editor",VLOOKUP(Veg_Table[[#This Row],[EVM_LAST_EDITOR]],Roster_Table[#All],16,FALSE)),"zCompany_AWRR not in Roster")</f>
        <v>zCompany_AWRR not in Roster</v>
      </c>
      <c r="T373" s="2">
        <f>IFERROR(DATE(YEAR(Veg_Table[[#This Row],[Created2]]),MONTH(Veg_Table[[#This Row],[Created2]]),DAY(Veg_Table[[#This Row],[Created2]])),DATE(2019,1,1))</f>
        <v>43752</v>
      </c>
      <c r="U373" s="3">
        <f>VALUE(SUBSTITUTE(Veg_Table[[#This Row],[Created]],",",""))</f>
        <v>43752.6422916667</v>
      </c>
      <c r="V373" s="3" t="str">
        <f ca="1">IFERROR(_xlfn.IFNA(CELL("contents",INDIRECT(_xlfn.CONCAT("Veg_Table_Production_Data!",ADDRESS(MATCH(_xlfn.MAXIFS(#REF!,#REF!,"="&amp;Veg_Table[[#This Row],[AUTO_ID]],#REF!,"&lt;"&amp;Veg_Table[[#This Row],[EVM_LAST_EDITED_Day]]),#REF!,0),COLUMN(#REF!),4,1,)))),""),"")</f>
        <v/>
      </c>
      <c r="W373" s="3" t="str">
        <f ca="1">IF(Veg_Table[[#This Row],[Previous_Prescription]]="","No",IF(Veg_Table[[#This Row],[Previous_Prescription]]=Veg_Table[[#This Row],[PRESCRIP]],"No","Yes"))</f>
        <v>No</v>
      </c>
      <c r="X373" s="3" t="str">
        <f>IF(Veg_Table[[#This Row],[EVM_LAST_EDITED_Day]]=Veg_Table[[#This Row],[Created_Day]],"New","Old")</f>
        <v>Old</v>
      </c>
      <c r="Y373" s="1">
        <f>IFERROR(IF(FIND("delete",LOWER(Veg_Table[[#This Row],[PI_COMMENTS]]))&gt;=1,1,0),0)</f>
        <v>0</v>
      </c>
      <c r="Z373" s="1" t="str">
        <f>_xlfn.IFNA(IF(Veg_Table[[#This Row],[EVM_LAST_EDITOR]]="","Yes",VLOOKUP(Veg_Table[[#This Row],[EVM_LAST_EDITOR]],Roster_Table[#All],15,FALSE)),"Yes")</f>
        <v>Yes</v>
      </c>
      <c r="AA37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73" s="1" t="str">
        <f>_xlfn.IFNA(VLOOKUP(Veg_Table[[#This Row],[EVM_LAST_EDITOR]],Roster_Table[#All],3,FALSE),"zAWRR Not in Roster")</f>
        <v>zAWRR Not in Roster</v>
      </c>
      <c r="AC373" s="1" t="str">
        <f>_xlfn.IFNA(VLOOKUP(Veg_Table[[#This Row],[EVM_LAST_EDITOR]],Roster_Table[#All],2,FALSE),"zAWRR Not in Roster")</f>
        <v>zAWRR Not in Roster</v>
      </c>
      <c r="AD373" s="1" t="str">
        <f>IF(_xlfn.CONCAT(Veg_Table[[#This Row],[First_Name]]," ",Veg_Table[[#This Row],[Last_Name]])="zAWRR Not in Roster zAWRR Not in Roster","zAWRR Not in Roster",_xlfn.CONCAT(Veg_Table[[#This Row],[First_Name]]," ",Veg_Table[[#This Row],[Last_Name]]))</f>
        <v>zAWRR Not in Roster</v>
      </c>
      <c r="AE373">
        <v>1767396</v>
      </c>
      <c r="AF373" t="s">
        <v>3132</v>
      </c>
      <c r="AG373" t="s">
        <v>30</v>
      </c>
      <c r="AH373" t="s">
        <v>3102</v>
      </c>
      <c r="AI373" t="s">
        <v>2951</v>
      </c>
      <c r="AJ373" t="s">
        <v>820</v>
      </c>
      <c r="AK373" t="s">
        <v>28</v>
      </c>
      <c r="AL373" t="s">
        <v>37</v>
      </c>
      <c r="AM373" t="s">
        <v>40</v>
      </c>
      <c r="AN373" t="s">
        <v>25</v>
      </c>
      <c r="AO373" t="s">
        <v>25</v>
      </c>
      <c r="AP373">
        <v>18</v>
      </c>
      <c r="AQ373">
        <v>50</v>
      </c>
      <c r="AR373" t="s">
        <v>28</v>
      </c>
      <c r="AS373" t="s">
        <v>872</v>
      </c>
      <c r="AT373" t="s">
        <v>515</v>
      </c>
      <c r="AU373" t="s">
        <v>25</v>
      </c>
      <c r="AV373" t="s">
        <v>28</v>
      </c>
      <c r="AW373" t="s">
        <v>3133</v>
      </c>
      <c r="AX373" t="s">
        <v>534</v>
      </c>
      <c r="AY373" t="s">
        <v>28</v>
      </c>
      <c r="AZ373">
        <v>5746657</v>
      </c>
      <c r="BA373" t="s">
        <v>872</v>
      </c>
      <c r="BB373" s="4">
        <v>43944.716933738426</v>
      </c>
      <c r="BC373" t="s">
        <v>28</v>
      </c>
      <c r="BD373" t="s">
        <v>29</v>
      </c>
      <c r="BF373" t="s">
        <v>28</v>
      </c>
      <c r="BG373" t="s">
        <v>534</v>
      </c>
      <c r="BH373" t="s">
        <v>28</v>
      </c>
      <c r="BI373" s="3">
        <v>43964.680107581022</v>
      </c>
      <c r="BJ373" t="s">
        <v>4001</v>
      </c>
      <c r="BK373" s="30" t="s">
        <v>5008</v>
      </c>
      <c r="BL373" s="3">
        <v>43964.680158738425</v>
      </c>
      <c r="BM373" t="s">
        <v>31</v>
      </c>
      <c r="BN373" t="s">
        <v>32</v>
      </c>
      <c r="BO373" t="s">
        <v>3104</v>
      </c>
      <c r="BP373" t="s">
        <v>3105</v>
      </c>
      <c r="BQ373" t="s">
        <v>826</v>
      </c>
      <c r="BR373" t="s">
        <v>28</v>
      </c>
      <c r="BS373" t="s">
        <v>28</v>
      </c>
      <c r="BT373" t="s">
        <v>44</v>
      </c>
      <c r="BU373" s="3">
        <v>43752.642291666663</v>
      </c>
      <c r="BV373" t="s">
        <v>803</v>
      </c>
      <c r="BW373" s="3">
        <v>43964.73131476852</v>
      </c>
      <c r="BX373" t="s">
        <v>3134</v>
      </c>
      <c r="CG373"/>
      <c r="CH373"/>
      <c r="CI373"/>
      <c r="CY373"/>
      <c r="DA373"/>
      <c r="DE373"/>
      <c r="DF373"/>
    </row>
    <row r="374" spans="1:110" x14ac:dyDescent="0.25">
      <c r="A374" s="1">
        <f>IF(Veg_Table[[#This Row],[VP_STATUS]]="Hold",0,IF(OR(AND(Veg_Table[[#This Row],[PRESCRIP]]="NW_No Work",Veg_Table[[#This Row],[VP_STATUS]]&lt;&gt;"No Work Required Under EVM"),AND(Veg_Table[[#This Row],[VP_STATUS]]="No Work Required Under EVM",Veg_Table[[#This Row],[PRESCRIP]]&lt;&gt;"NW_No Work")),1,0))</f>
        <v>0</v>
      </c>
      <c r="B374" s="1">
        <f>IF(Veg_Table[[#This Row],[SPECIES]]="",1,0)</f>
        <v>0</v>
      </c>
      <c r="C374" s="1">
        <f>IF(Veg_Table[[#This Row],[DIAMETER]]="",1,0)</f>
        <v>0</v>
      </c>
      <c r="D374" s="1">
        <f>IF(Veg_Table[[#This Row],[HEIGHT]]="",1,0)</f>
        <v>0</v>
      </c>
      <c r="E37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74" s="1">
        <f>IF(AND(Veg_Table[[#This Row],[TAT_RESULT]]="ABATE",Veg_Table[[#This Row],[PRESCRIP]]="NW_No Work"),1,0)</f>
        <v>0</v>
      </c>
      <c r="G374" s="1">
        <f>IF(OR(Veg_Table[[#This Row],[Prescription R-Scale]]="NA",Veg_Table[[#This Row],[Diameter R-Scale]]="NA"),0,IF(Veg_Table[[#This Row],[Diameter R-Scale]]&lt;&gt;Veg_Table[[#This Row],[Prescription R-Scale]],1,0))</f>
        <v>0</v>
      </c>
      <c r="H374" s="1">
        <f>IF(OR(AND(Veg_Table[[#This Row],[PRESCRIP]]="BC_Br Rmv", Veg_Table[[#This Row],[WOOD_MAN]]&lt;&gt;"Not Needed"),AND(Veg_Table[[#This Row],[PRESCRIP]]="BCS_Br Rmv+Trt", Veg_Table[[#This Row],[WOOD_MAN]]&lt;&gt;"Not Needed")),1,0)</f>
        <v>0</v>
      </c>
      <c r="I374" s="1">
        <f ca="1">IF(AND(Veg_Table[[#This Row],[Prescription_Changed]]="Yes",Veg_Table[[#This Row],[TAT_RESULT]]=""),1,0)</f>
        <v>0</v>
      </c>
      <c r="J374" s="1">
        <f ca="1">SUM(Veg_Table[[#This Row],[Prescription and Status do not match]:[Prescription_Edited_And_TAT_Is_Blank]])</f>
        <v>1</v>
      </c>
      <c r="K374" s="1">
        <f ca="1">IF(Veg_Table[[#This Row],[Sum of Errors]]&gt;0,1,0)</f>
        <v>1</v>
      </c>
      <c r="L374" s="1">
        <f>1</f>
        <v>1</v>
      </c>
      <c r="M37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374" s="1">
        <f>IF(OR(MID(Veg_Table[[#This Row],[PRESCRIP]],2,1)="1",MID(Veg_Table[[#This Row],[PRESCRIP]],2,1)="2",MID(Veg_Table[[#This Row],[PRESCRIP]],2,1)="3",MID(Veg_Table[[#This Row],[PRESCRIP]],2,1)="4"),_xlfn.NUMBERVALUE(MID(Veg_Table[[#This Row],[PRESCRIP]],2,1)),"NA")</f>
        <v>1</v>
      </c>
      <c r="O374" s="1">
        <f>WEEKNUM(Veg_Table[[#This Row],[EVM_LAST_EDITED_Day]],2)</f>
        <v>20</v>
      </c>
      <c r="P374" s="25">
        <f>IFERROR(DATE(YEAR(Veg_Table[[#This Row],[EVM_LAST_EDITED2]]),MONTH(Veg_Table[[#This Row],[EVM_LAST_EDITED2]]),DAY(Veg_Table[[#This Row],[EVM_LAST_EDITED2]])),DATE(2019,1,1))</f>
        <v>43964</v>
      </c>
      <c r="Q374" s="3">
        <f>VALUE(SUBSTITUTE(Veg_Table[[#This Row],[EVM_LAST_EDITED]],",",""))</f>
        <v>43964.680307314797</v>
      </c>
      <c r="R374" s="1" t="str">
        <f>_xlfn.IFNA(IF(Veg_Table[[#This Row],[EVM_LAST_EDITOR]]="","zBlank EVM Last Editor",VLOOKUP(Veg_Table[[#This Row],[EVM_LAST_EDITOR]],Roster_Table[#All],4,FALSE)),"zAWRR Not in Roster")</f>
        <v>MOW</v>
      </c>
      <c r="S374" s="1" t="str">
        <f>_xlfn.IFNA(IF(Veg_Table[[#This Row],[EVM_LAST_EDITOR]]="","zBlank EVM Last Editor",VLOOKUP(Veg_Table[[#This Row],[EVM_LAST_EDITOR]],Roster_Table[#All],16,FALSE)),"zCompany_AWRR not in Roster")</f>
        <v>Not in Sierra Roster</v>
      </c>
      <c r="T374" s="2">
        <f>IFERROR(DATE(YEAR(Veg_Table[[#This Row],[Created2]]),MONTH(Veg_Table[[#This Row],[Created2]]),DAY(Veg_Table[[#This Row],[Created2]])),DATE(2019,1,1))</f>
        <v>43875</v>
      </c>
      <c r="U374" s="3">
        <f>VALUE(SUBSTITUTE(Veg_Table[[#This Row],[Created]],",",""))</f>
        <v>43875.594756944403</v>
      </c>
      <c r="V374" s="3" t="str">
        <f ca="1">IFERROR(_xlfn.IFNA(CELL("contents",INDIRECT(_xlfn.CONCAT("Veg_Table_Production_Data!",ADDRESS(MATCH(_xlfn.MAXIFS(#REF!,#REF!,"="&amp;Veg_Table[[#This Row],[AUTO_ID]],#REF!,"&lt;"&amp;Veg_Table[[#This Row],[EVM_LAST_EDITED_Day]]),#REF!,0),COLUMN(#REF!),4,1,)))),""),"")</f>
        <v/>
      </c>
      <c r="W374" s="3" t="str">
        <f ca="1">IF(Veg_Table[[#This Row],[Previous_Prescription]]="","No",IF(Veg_Table[[#This Row],[Previous_Prescription]]=Veg_Table[[#This Row],[PRESCRIP]],"No","Yes"))</f>
        <v>No</v>
      </c>
      <c r="X374" s="3" t="str">
        <f>IF(Veg_Table[[#This Row],[EVM_LAST_EDITED_Day]]=Veg_Table[[#This Row],[Created_Day]],"New","Old")</f>
        <v>Old</v>
      </c>
      <c r="Y374" s="1">
        <f>IFERROR(IF(FIND("delete",LOWER(Veg_Table[[#This Row],[PI_COMMENTS]]))&gt;=1,1,0),0)</f>
        <v>0</v>
      </c>
      <c r="Z374" s="1" t="str">
        <f>_xlfn.IFNA(IF(Veg_Table[[#This Row],[EVM_LAST_EDITOR]]="","Yes",VLOOKUP(Veg_Table[[#This Row],[EVM_LAST_EDITOR]],Roster_Table[#All],15,FALSE)),"Yes")</f>
        <v>No</v>
      </c>
      <c r="AA37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74" s="1" t="str">
        <f>_xlfn.IFNA(VLOOKUP(Veg_Table[[#This Row],[EVM_LAST_EDITOR]],Roster_Table[#All],3,FALSE),"zAWRR Not in Roster")</f>
        <v>Roberto</v>
      </c>
      <c r="AC374" s="1" t="str">
        <f>_xlfn.IFNA(VLOOKUP(Veg_Table[[#This Row],[EVM_LAST_EDITOR]],Roster_Table[#All],2,FALSE),"zAWRR Not in Roster")</f>
        <v>Ayala</v>
      </c>
      <c r="AD374" s="1" t="str">
        <f>IF(_xlfn.CONCAT(Veg_Table[[#This Row],[First_Name]]," ",Veg_Table[[#This Row],[Last_Name]])="zAWRR Not in Roster zAWRR Not in Roster","zAWRR Not in Roster",_xlfn.CONCAT(Veg_Table[[#This Row],[First_Name]]," ",Veg_Table[[#This Row],[Last_Name]]))</f>
        <v>Roberto Ayala</v>
      </c>
      <c r="AE374">
        <v>1721018</v>
      </c>
      <c r="AF374" t="s">
        <v>5918</v>
      </c>
      <c r="AG374" t="s">
        <v>97</v>
      </c>
      <c r="AH374" t="s">
        <v>5880</v>
      </c>
      <c r="AI374" t="s">
        <v>5912</v>
      </c>
      <c r="AJ374" t="s">
        <v>820</v>
      </c>
      <c r="AK374" t="s">
        <v>28</v>
      </c>
      <c r="AL374" t="s">
        <v>22</v>
      </c>
      <c r="AM374" t="s">
        <v>46</v>
      </c>
      <c r="AN374" t="s">
        <v>25</v>
      </c>
      <c r="AO374" t="s">
        <v>25</v>
      </c>
      <c r="AP374">
        <v>7</v>
      </c>
      <c r="AQ374">
        <v>37</v>
      </c>
      <c r="AR374" t="s">
        <v>28</v>
      </c>
      <c r="AS374" t="s">
        <v>45</v>
      </c>
      <c r="AT374" t="s">
        <v>522</v>
      </c>
      <c r="AU374" t="s">
        <v>25</v>
      </c>
      <c r="AV374" t="s">
        <v>28</v>
      </c>
      <c r="AW374" t="s">
        <v>5919</v>
      </c>
      <c r="AX374" t="s">
        <v>987</v>
      </c>
      <c r="AY374" t="s">
        <v>1530</v>
      </c>
      <c r="AZ374">
        <v>5865456</v>
      </c>
      <c r="BA374" t="s">
        <v>45</v>
      </c>
      <c r="BB374" s="4">
        <v>43964.680265104165</v>
      </c>
      <c r="BC374" t="s">
        <v>28</v>
      </c>
      <c r="BD374" t="s">
        <v>29</v>
      </c>
      <c r="BF374" t="s">
        <v>28</v>
      </c>
      <c r="BG374" t="s">
        <v>28</v>
      </c>
      <c r="BH374" t="s">
        <v>28</v>
      </c>
      <c r="BI374" s="3"/>
      <c r="BJ374" t="s">
        <v>5906</v>
      </c>
      <c r="BK374" s="30" t="s">
        <v>531</v>
      </c>
      <c r="BL374" s="3">
        <v>43964.680307314811</v>
      </c>
      <c r="BM374" t="s">
        <v>31</v>
      </c>
      <c r="BN374" t="s">
        <v>32</v>
      </c>
      <c r="BO374" t="s">
        <v>5882</v>
      </c>
      <c r="BP374" t="s">
        <v>5883</v>
      </c>
      <c r="BQ374" t="s">
        <v>1335</v>
      </c>
      <c r="BR374" t="s">
        <v>28</v>
      </c>
      <c r="BS374" t="s">
        <v>28</v>
      </c>
      <c r="BT374" t="s">
        <v>33</v>
      </c>
      <c r="BU374" s="3">
        <v>43875.594756944447</v>
      </c>
      <c r="BV374" t="s">
        <v>803</v>
      </c>
      <c r="BW374" s="3">
        <v>43964.731297407408</v>
      </c>
      <c r="BX374" t="s">
        <v>5920</v>
      </c>
      <c r="CG374"/>
      <c r="CH374"/>
      <c r="CI374"/>
      <c r="CY374"/>
      <c r="DA374"/>
      <c r="DE374"/>
      <c r="DF374"/>
    </row>
    <row r="375" spans="1:110" x14ac:dyDescent="0.25">
      <c r="A375" s="1">
        <f>IF(Veg_Table[[#This Row],[VP_STATUS]]="Hold",0,IF(OR(AND(Veg_Table[[#This Row],[PRESCRIP]]="NW_No Work",Veg_Table[[#This Row],[VP_STATUS]]&lt;&gt;"No Work Required Under EVM"),AND(Veg_Table[[#This Row],[VP_STATUS]]="No Work Required Under EVM",Veg_Table[[#This Row],[PRESCRIP]]&lt;&gt;"NW_No Work")),1,0))</f>
        <v>0</v>
      </c>
      <c r="B375" s="1">
        <f>IF(Veg_Table[[#This Row],[SPECIES]]="",1,0)</f>
        <v>0</v>
      </c>
      <c r="C375" s="1">
        <f>IF(Veg_Table[[#This Row],[DIAMETER]]="",1,0)</f>
        <v>0</v>
      </c>
      <c r="D375" s="1">
        <f>IF(Veg_Table[[#This Row],[HEIGHT]]="",1,0)</f>
        <v>0</v>
      </c>
      <c r="E37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75" s="1">
        <f>IF(AND(Veg_Table[[#This Row],[TAT_RESULT]]="ABATE",Veg_Table[[#This Row],[PRESCRIP]]="NW_No Work"),1,0)</f>
        <v>0</v>
      </c>
      <c r="G375" s="1">
        <f>IF(OR(Veg_Table[[#This Row],[Prescription R-Scale]]="NA",Veg_Table[[#This Row],[Diameter R-Scale]]="NA"),0,IF(Veg_Table[[#This Row],[Diameter R-Scale]]&lt;&gt;Veg_Table[[#This Row],[Prescription R-Scale]],1,0))</f>
        <v>0</v>
      </c>
      <c r="H375" s="1">
        <f>IF(OR(AND(Veg_Table[[#This Row],[PRESCRIP]]="BC_Br Rmv", Veg_Table[[#This Row],[WOOD_MAN]]&lt;&gt;"Not Needed"),AND(Veg_Table[[#This Row],[PRESCRIP]]="BCS_Br Rmv+Trt", Veg_Table[[#This Row],[WOOD_MAN]]&lt;&gt;"Not Needed")),1,0)</f>
        <v>0</v>
      </c>
      <c r="I375" s="1">
        <f ca="1">IF(AND(Veg_Table[[#This Row],[Prescription_Changed]]="Yes",Veg_Table[[#This Row],[TAT_RESULT]]=""),1,0)</f>
        <v>0</v>
      </c>
      <c r="J375" s="1">
        <f ca="1">SUM(Veg_Table[[#This Row],[Prescription and Status do not match]:[Prescription_Edited_And_TAT_Is_Blank]])</f>
        <v>1</v>
      </c>
      <c r="K375" s="1">
        <f ca="1">IF(Veg_Table[[#This Row],[Sum of Errors]]&gt;0,1,0)</f>
        <v>1</v>
      </c>
      <c r="L375" s="1">
        <f>1</f>
        <v>1</v>
      </c>
      <c r="M37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375" s="1">
        <f>IF(OR(MID(Veg_Table[[#This Row],[PRESCRIP]],2,1)="1",MID(Veg_Table[[#This Row],[PRESCRIP]],2,1)="2",MID(Veg_Table[[#This Row],[PRESCRIP]],2,1)="3",MID(Veg_Table[[#This Row],[PRESCRIP]],2,1)="4"),_xlfn.NUMBERVALUE(MID(Veg_Table[[#This Row],[PRESCRIP]],2,1)),"NA")</f>
        <v>1</v>
      </c>
      <c r="O375" s="1">
        <f>WEEKNUM(Veg_Table[[#This Row],[EVM_LAST_EDITED_Day]],2)</f>
        <v>20</v>
      </c>
      <c r="P375" s="25">
        <f>IFERROR(DATE(YEAR(Veg_Table[[#This Row],[EVM_LAST_EDITED2]]),MONTH(Veg_Table[[#This Row],[EVM_LAST_EDITED2]]),DAY(Veg_Table[[#This Row],[EVM_LAST_EDITED2]])),DATE(2019,1,1))</f>
        <v>43964</v>
      </c>
      <c r="Q375" s="3">
        <f>VALUE(SUBSTITUTE(Veg_Table[[#This Row],[EVM_LAST_EDITED]],",",""))</f>
        <v>43964.680347280097</v>
      </c>
      <c r="R375" s="1" t="str">
        <f>_xlfn.IFNA(IF(Veg_Table[[#This Row],[EVM_LAST_EDITOR]]="","zBlank EVM Last Editor",VLOOKUP(Veg_Table[[#This Row],[EVM_LAST_EDITOR]],Roster_Table[#All],4,FALSE)),"zAWRR Not in Roster")</f>
        <v>zAWRR Not in Roster</v>
      </c>
      <c r="S375" s="1" t="str">
        <f>_xlfn.IFNA(IF(Veg_Table[[#This Row],[EVM_LAST_EDITOR]]="","zBlank EVM Last Editor",VLOOKUP(Veg_Table[[#This Row],[EVM_LAST_EDITOR]],Roster_Table[#All],16,FALSE)),"zCompany_AWRR not in Roster")</f>
        <v>zCompany_AWRR not in Roster</v>
      </c>
      <c r="T375" s="2">
        <f>IFERROR(DATE(YEAR(Veg_Table[[#This Row],[Created2]]),MONTH(Veg_Table[[#This Row],[Created2]]),DAY(Veg_Table[[#This Row],[Created2]])),DATE(2019,1,1))</f>
        <v>43752</v>
      </c>
      <c r="U375" s="3">
        <f>VALUE(SUBSTITUTE(Veg_Table[[#This Row],[Created]],",",""))</f>
        <v>43752.630613425899</v>
      </c>
      <c r="V375" s="3" t="str">
        <f ca="1">IFERROR(_xlfn.IFNA(CELL("contents",INDIRECT(_xlfn.CONCAT("Veg_Table_Production_Data!",ADDRESS(MATCH(_xlfn.MAXIFS(#REF!,#REF!,"="&amp;Veg_Table[[#This Row],[AUTO_ID]],#REF!,"&lt;"&amp;Veg_Table[[#This Row],[EVM_LAST_EDITED_Day]]),#REF!,0),COLUMN(#REF!),4,1,)))),""),"")</f>
        <v/>
      </c>
      <c r="W375" s="3" t="str">
        <f ca="1">IF(Veg_Table[[#This Row],[Previous_Prescription]]="","No",IF(Veg_Table[[#This Row],[Previous_Prescription]]=Veg_Table[[#This Row],[PRESCRIP]],"No","Yes"))</f>
        <v>No</v>
      </c>
      <c r="X375" s="3" t="str">
        <f>IF(Veg_Table[[#This Row],[EVM_LAST_EDITED_Day]]=Veg_Table[[#This Row],[Created_Day]],"New","Old")</f>
        <v>Old</v>
      </c>
      <c r="Y375" s="1">
        <f>IFERROR(IF(FIND("delete",LOWER(Veg_Table[[#This Row],[PI_COMMENTS]]))&gt;=1,1,0),0)</f>
        <v>0</v>
      </c>
      <c r="Z375" s="1" t="str">
        <f>_xlfn.IFNA(IF(Veg_Table[[#This Row],[EVM_LAST_EDITOR]]="","Yes",VLOOKUP(Veg_Table[[#This Row],[EVM_LAST_EDITOR]],Roster_Table[#All],15,FALSE)),"Yes")</f>
        <v>Yes</v>
      </c>
      <c r="AA37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75" s="1" t="str">
        <f>_xlfn.IFNA(VLOOKUP(Veg_Table[[#This Row],[EVM_LAST_EDITOR]],Roster_Table[#All],3,FALSE),"zAWRR Not in Roster")</f>
        <v>zAWRR Not in Roster</v>
      </c>
      <c r="AC375" s="1" t="str">
        <f>_xlfn.IFNA(VLOOKUP(Veg_Table[[#This Row],[EVM_LAST_EDITOR]],Roster_Table[#All],2,FALSE),"zAWRR Not in Roster")</f>
        <v>zAWRR Not in Roster</v>
      </c>
      <c r="AD375" s="1" t="str">
        <f>IF(_xlfn.CONCAT(Veg_Table[[#This Row],[First_Name]]," ",Veg_Table[[#This Row],[Last_Name]])="zAWRR Not in Roster zAWRR Not in Roster","zAWRR Not in Roster",_xlfn.CONCAT(Veg_Table[[#This Row],[First_Name]]," ",Veg_Table[[#This Row],[Last_Name]]))</f>
        <v>zAWRR Not in Roster</v>
      </c>
      <c r="AE375">
        <v>1767392</v>
      </c>
      <c r="AF375" t="s">
        <v>3120</v>
      </c>
      <c r="AG375" t="s">
        <v>30</v>
      </c>
      <c r="AH375" t="s">
        <v>3102</v>
      </c>
      <c r="AI375" t="s">
        <v>2951</v>
      </c>
      <c r="AJ375" t="s">
        <v>820</v>
      </c>
      <c r="AK375" t="s">
        <v>28</v>
      </c>
      <c r="AL375" t="s">
        <v>37</v>
      </c>
      <c r="AM375" t="s">
        <v>529</v>
      </c>
      <c r="AN375" t="s">
        <v>25</v>
      </c>
      <c r="AO375" t="s">
        <v>25</v>
      </c>
      <c r="AP375">
        <v>4</v>
      </c>
      <c r="AQ375">
        <v>22</v>
      </c>
      <c r="AR375" t="s">
        <v>28</v>
      </c>
      <c r="AS375" t="s">
        <v>532</v>
      </c>
      <c r="AT375" t="s">
        <v>522</v>
      </c>
      <c r="AU375" t="s">
        <v>25</v>
      </c>
      <c r="AV375" t="s">
        <v>28</v>
      </c>
      <c r="AW375" t="s">
        <v>3121</v>
      </c>
      <c r="AX375" t="s">
        <v>534</v>
      </c>
      <c r="AY375" t="s">
        <v>28</v>
      </c>
      <c r="AZ375">
        <v>5746657</v>
      </c>
      <c r="BA375" t="s">
        <v>532</v>
      </c>
      <c r="BB375" s="4">
        <v>43944.714846145835</v>
      </c>
      <c r="BC375" t="s">
        <v>28</v>
      </c>
      <c r="BD375" t="s">
        <v>29</v>
      </c>
      <c r="BF375" t="s">
        <v>28</v>
      </c>
      <c r="BG375" t="s">
        <v>534</v>
      </c>
      <c r="BH375" t="s">
        <v>28</v>
      </c>
      <c r="BI375" s="3">
        <v>43964.680289942131</v>
      </c>
      <c r="BJ375" t="s">
        <v>6034</v>
      </c>
      <c r="BK375" s="30" t="s">
        <v>5008</v>
      </c>
      <c r="BL375" s="3">
        <v>43964.680347280089</v>
      </c>
      <c r="BM375" t="s">
        <v>31</v>
      </c>
      <c r="BN375" t="s">
        <v>32</v>
      </c>
      <c r="BO375" t="s">
        <v>3104</v>
      </c>
      <c r="BP375" t="s">
        <v>3105</v>
      </c>
      <c r="BQ375" t="s">
        <v>826</v>
      </c>
      <c r="BR375" t="s">
        <v>28</v>
      </c>
      <c r="BS375" t="s">
        <v>28</v>
      </c>
      <c r="BT375" t="s">
        <v>44</v>
      </c>
      <c r="BU375" s="3">
        <v>43752.630613425928</v>
      </c>
      <c r="BV375" t="s">
        <v>803</v>
      </c>
      <c r="BW375" s="3">
        <v>43964.73131476852</v>
      </c>
      <c r="BX375" t="s">
        <v>3122</v>
      </c>
      <c r="CG375"/>
      <c r="CH375"/>
      <c r="CI375"/>
      <c r="CY375"/>
      <c r="DA375"/>
      <c r="DE375"/>
      <c r="DF375"/>
    </row>
    <row r="376" spans="1:110" x14ac:dyDescent="0.25">
      <c r="A376" s="1">
        <f>IF(Veg_Table[[#This Row],[VP_STATUS]]="Hold",0,IF(OR(AND(Veg_Table[[#This Row],[PRESCRIP]]="NW_No Work",Veg_Table[[#This Row],[VP_STATUS]]&lt;&gt;"No Work Required Under EVM"),AND(Veg_Table[[#This Row],[VP_STATUS]]="No Work Required Under EVM",Veg_Table[[#This Row],[PRESCRIP]]&lt;&gt;"NW_No Work")),1,0))</f>
        <v>0</v>
      </c>
      <c r="B376" s="1">
        <f>IF(Veg_Table[[#This Row],[SPECIES]]="",1,0)</f>
        <v>0</v>
      </c>
      <c r="C376" s="1">
        <f>IF(Veg_Table[[#This Row],[DIAMETER]]="",1,0)</f>
        <v>0</v>
      </c>
      <c r="D376" s="1">
        <f>IF(Veg_Table[[#This Row],[HEIGHT]]="",1,0)</f>
        <v>0</v>
      </c>
      <c r="E37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76" s="1">
        <f>IF(AND(Veg_Table[[#This Row],[TAT_RESULT]]="ABATE",Veg_Table[[#This Row],[PRESCRIP]]="NW_No Work"),1,0)</f>
        <v>0</v>
      </c>
      <c r="G376" s="1">
        <f>IF(OR(Veg_Table[[#This Row],[Prescription R-Scale]]="NA",Veg_Table[[#This Row],[Diameter R-Scale]]="NA"),0,IF(Veg_Table[[#This Row],[Diameter R-Scale]]&lt;&gt;Veg_Table[[#This Row],[Prescription R-Scale]],1,0))</f>
        <v>0</v>
      </c>
      <c r="H376" s="1">
        <f>IF(OR(AND(Veg_Table[[#This Row],[PRESCRIP]]="BC_Br Rmv", Veg_Table[[#This Row],[WOOD_MAN]]&lt;&gt;"Not Needed"),AND(Veg_Table[[#This Row],[PRESCRIP]]="BCS_Br Rmv+Trt", Veg_Table[[#This Row],[WOOD_MAN]]&lt;&gt;"Not Needed")),1,0)</f>
        <v>0</v>
      </c>
      <c r="I376" s="1">
        <f ca="1">IF(AND(Veg_Table[[#This Row],[Prescription_Changed]]="Yes",Veg_Table[[#This Row],[TAT_RESULT]]=""),1,0)</f>
        <v>0</v>
      </c>
      <c r="J376" s="1">
        <f ca="1">SUM(Veg_Table[[#This Row],[Prescription and Status do not match]:[Prescription_Edited_And_TAT_Is_Blank]])</f>
        <v>1</v>
      </c>
      <c r="K376" s="1">
        <f ca="1">IF(Veg_Table[[#This Row],[Sum of Errors]]&gt;0,1,0)</f>
        <v>1</v>
      </c>
      <c r="L376" s="1">
        <f>1</f>
        <v>1</v>
      </c>
      <c r="M37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376" s="1">
        <f>IF(OR(MID(Veg_Table[[#This Row],[PRESCRIP]],2,1)="1",MID(Veg_Table[[#This Row],[PRESCRIP]],2,1)="2",MID(Veg_Table[[#This Row],[PRESCRIP]],2,1)="3",MID(Veg_Table[[#This Row],[PRESCRIP]],2,1)="4"),_xlfn.NUMBERVALUE(MID(Veg_Table[[#This Row],[PRESCRIP]],2,1)),"NA")</f>
        <v>2</v>
      </c>
      <c r="O376" s="1">
        <f>WEEKNUM(Veg_Table[[#This Row],[EVM_LAST_EDITED_Day]],2)</f>
        <v>20</v>
      </c>
      <c r="P376" s="25">
        <f>IFERROR(DATE(YEAR(Veg_Table[[#This Row],[EVM_LAST_EDITED2]]),MONTH(Veg_Table[[#This Row],[EVM_LAST_EDITED2]]),DAY(Veg_Table[[#This Row],[EVM_LAST_EDITED2]])),DATE(2019,1,1))</f>
        <v>43964</v>
      </c>
      <c r="Q376" s="3">
        <f>VALUE(SUBSTITUTE(Veg_Table[[#This Row],[EVM_LAST_EDITED]],",",""))</f>
        <v>43964.680629629598</v>
      </c>
      <c r="R376" s="1" t="str">
        <f>_xlfn.IFNA(IF(Veg_Table[[#This Row],[EVM_LAST_EDITOR]]="","zBlank EVM Last Editor",VLOOKUP(Veg_Table[[#This Row],[EVM_LAST_EDITOR]],Roster_Table[#All],4,FALSE)),"zAWRR Not in Roster")</f>
        <v>zAWRR Not in Roster</v>
      </c>
      <c r="S376" s="1" t="str">
        <f>_xlfn.IFNA(IF(Veg_Table[[#This Row],[EVM_LAST_EDITOR]]="","zBlank EVM Last Editor",VLOOKUP(Veg_Table[[#This Row],[EVM_LAST_EDITOR]],Roster_Table[#All],16,FALSE)),"zCompany_AWRR not in Roster")</f>
        <v>zCompany_AWRR not in Roster</v>
      </c>
      <c r="T376" s="2">
        <f>IFERROR(DATE(YEAR(Veg_Table[[#This Row],[Created2]]),MONTH(Veg_Table[[#This Row],[Created2]]),DAY(Veg_Table[[#This Row],[Created2]])),DATE(2019,1,1))</f>
        <v>43752</v>
      </c>
      <c r="U376" s="3">
        <f>VALUE(SUBSTITUTE(Veg_Table[[#This Row],[Created]],",",""))</f>
        <v>43752.651041666701</v>
      </c>
      <c r="V376" s="3" t="str">
        <f ca="1">IFERROR(_xlfn.IFNA(CELL("contents",INDIRECT(_xlfn.CONCAT("Veg_Table_Production_Data!",ADDRESS(MATCH(_xlfn.MAXIFS(#REF!,#REF!,"="&amp;Veg_Table[[#This Row],[AUTO_ID]],#REF!,"&lt;"&amp;Veg_Table[[#This Row],[EVM_LAST_EDITED_Day]]),#REF!,0),COLUMN(#REF!),4,1,)))),""),"")</f>
        <v/>
      </c>
      <c r="W376" s="3" t="str">
        <f ca="1">IF(Veg_Table[[#This Row],[Previous_Prescription]]="","No",IF(Veg_Table[[#This Row],[Previous_Prescription]]=Veg_Table[[#This Row],[PRESCRIP]],"No","Yes"))</f>
        <v>No</v>
      </c>
      <c r="X376" s="3" t="str">
        <f>IF(Veg_Table[[#This Row],[EVM_LAST_EDITED_Day]]=Veg_Table[[#This Row],[Created_Day]],"New","Old")</f>
        <v>Old</v>
      </c>
      <c r="Y376" s="1">
        <f>IFERROR(IF(FIND("delete",LOWER(Veg_Table[[#This Row],[PI_COMMENTS]]))&gt;=1,1,0),0)</f>
        <v>0</v>
      </c>
      <c r="Z376" s="1" t="str">
        <f>_xlfn.IFNA(IF(Veg_Table[[#This Row],[EVM_LAST_EDITOR]]="","Yes",VLOOKUP(Veg_Table[[#This Row],[EVM_LAST_EDITOR]],Roster_Table[#All],15,FALSE)),"Yes")</f>
        <v>Yes</v>
      </c>
      <c r="AA37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76" s="1" t="str">
        <f>_xlfn.IFNA(VLOOKUP(Veg_Table[[#This Row],[EVM_LAST_EDITOR]],Roster_Table[#All],3,FALSE),"zAWRR Not in Roster")</f>
        <v>zAWRR Not in Roster</v>
      </c>
      <c r="AC376" s="1" t="str">
        <f>_xlfn.IFNA(VLOOKUP(Veg_Table[[#This Row],[EVM_LAST_EDITOR]],Roster_Table[#All],2,FALSE),"zAWRR Not in Roster")</f>
        <v>zAWRR Not in Roster</v>
      </c>
      <c r="AD376" s="1" t="str">
        <f>IF(_xlfn.CONCAT(Veg_Table[[#This Row],[First_Name]]," ",Veg_Table[[#This Row],[Last_Name]])="zAWRR Not in Roster zAWRR Not in Roster","zAWRR Not in Roster",_xlfn.CONCAT(Veg_Table[[#This Row],[First_Name]]," ",Veg_Table[[#This Row],[Last_Name]]))</f>
        <v>zAWRR Not in Roster</v>
      </c>
      <c r="AE376">
        <v>1767397</v>
      </c>
      <c r="AF376" t="s">
        <v>3135</v>
      </c>
      <c r="AG376" t="s">
        <v>30</v>
      </c>
      <c r="AH376" t="s">
        <v>3102</v>
      </c>
      <c r="AI376" t="s">
        <v>2951</v>
      </c>
      <c r="AJ376" t="s">
        <v>820</v>
      </c>
      <c r="AK376" t="s">
        <v>28</v>
      </c>
      <c r="AL376" t="s">
        <v>37</v>
      </c>
      <c r="AM376" t="s">
        <v>529</v>
      </c>
      <c r="AN376" t="s">
        <v>25</v>
      </c>
      <c r="AO376" t="s">
        <v>25</v>
      </c>
      <c r="AP376">
        <v>14</v>
      </c>
      <c r="AQ376">
        <v>34</v>
      </c>
      <c r="AR376" t="s">
        <v>28</v>
      </c>
      <c r="AS376" t="s">
        <v>985</v>
      </c>
      <c r="AT376" t="s">
        <v>522</v>
      </c>
      <c r="AU376" t="s">
        <v>25</v>
      </c>
      <c r="AV376" t="s">
        <v>28</v>
      </c>
      <c r="AW376" t="s">
        <v>3136</v>
      </c>
      <c r="AX376" t="s">
        <v>534</v>
      </c>
      <c r="AY376" t="s">
        <v>28</v>
      </c>
      <c r="AZ376">
        <v>5746657</v>
      </c>
      <c r="BA376" t="s">
        <v>985</v>
      </c>
      <c r="BB376" s="4">
        <v>43944.717339629628</v>
      </c>
      <c r="BC376" t="s">
        <v>28</v>
      </c>
      <c r="BD376" t="s">
        <v>29</v>
      </c>
      <c r="BF376" t="s">
        <v>28</v>
      </c>
      <c r="BG376" t="s">
        <v>534</v>
      </c>
      <c r="BH376" t="s">
        <v>28</v>
      </c>
      <c r="BI376" s="3">
        <v>43964.680578993059</v>
      </c>
      <c r="BJ376" t="s">
        <v>6034</v>
      </c>
      <c r="BK376" s="30" t="s">
        <v>5008</v>
      </c>
      <c r="BL376" s="3">
        <v>43964.680629629627</v>
      </c>
      <c r="BM376" t="s">
        <v>31</v>
      </c>
      <c r="BN376" t="s">
        <v>32</v>
      </c>
      <c r="BO376" t="s">
        <v>3104</v>
      </c>
      <c r="BP376" t="s">
        <v>3105</v>
      </c>
      <c r="BQ376" t="s">
        <v>826</v>
      </c>
      <c r="BR376" t="s">
        <v>28</v>
      </c>
      <c r="BS376" t="s">
        <v>28</v>
      </c>
      <c r="BT376" t="s">
        <v>44</v>
      </c>
      <c r="BU376" s="3">
        <v>43752.651041666664</v>
      </c>
      <c r="BV376" t="s">
        <v>803</v>
      </c>
      <c r="BW376" s="3">
        <v>43964.73131476852</v>
      </c>
      <c r="BX376" t="s">
        <v>3137</v>
      </c>
      <c r="CG376"/>
      <c r="CH376"/>
      <c r="CI376"/>
      <c r="CY376"/>
      <c r="DA376"/>
      <c r="DE376"/>
      <c r="DF376"/>
    </row>
    <row r="377" spans="1:110" x14ac:dyDescent="0.25">
      <c r="A377" s="1">
        <f>IF(Veg_Table[[#This Row],[VP_STATUS]]="Hold",0,IF(OR(AND(Veg_Table[[#This Row],[PRESCRIP]]="NW_No Work",Veg_Table[[#This Row],[VP_STATUS]]&lt;&gt;"No Work Required Under EVM"),AND(Veg_Table[[#This Row],[VP_STATUS]]="No Work Required Under EVM",Veg_Table[[#This Row],[PRESCRIP]]&lt;&gt;"NW_No Work")),1,0))</f>
        <v>0</v>
      </c>
      <c r="B377" s="1">
        <f>IF(Veg_Table[[#This Row],[SPECIES]]="",1,0)</f>
        <v>0</v>
      </c>
      <c r="C377" s="1">
        <f>IF(Veg_Table[[#This Row],[DIAMETER]]="",1,0)</f>
        <v>0</v>
      </c>
      <c r="D377" s="1">
        <f>IF(Veg_Table[[#This Row],[HEIGHT]]="",1,0)</f>
        <v>0</v>
      </c>
      <c r="E37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77" s="1">
        <f>IF(AND(Veg_Table[[#This Row],[TAT_RESULT]]="ABATE",Veg_Table[[#This Row],[PRESCRIP]]="NW_No Work"),1,0)</f>
        <v>0</v>
      </c>
      <c r="G377" s="1">
        <f>IF(OR(Veg_Table[[#This Row],[Prescription R-Scale]]="NA",Veg_Table[[#This Row],[Diameter R-Scale]]="NA"),0,IF(Veg_Table[[#This Row],[Diameter R-Scale]]&lt;&gt;Veg_Table[[#This Row],[Prescription R-Scale]],1,0))</f>
        <v>0</v>
      </c>
      <c r="H377" s="1">
        <f>IF(OR(AND(Veg_Table[[#This Row],[PRESCRIP]]="BC_Br Rmv", Veg_Table[[#This Row],[WOOD_MAN]]&lt;&gt;"Not Needed"),AND(Veg_Table[[#This Row],[PRESCRIP]]="BCS_Br Rmv+Trt", Veg_Table[[#This Row],[WOOD_MAN]]&lt;&gt;"Not Needed")),1,0)</f>
        <v>0</v>
      </c>
      <c r="I377" s="1">
        <f ca="1">IF(AND(Veg_Table[[#This Row],[Prescription_Changed]]="Yes",Veg_Table[[#This Row],[TAT_RESULT]]=""),1,0)</f>
        <v>0</v>
      </c>
      <c r="J377" s="1">
        <f ca="1">SUM(Veg_Table[[#This Row],[Prescription and Status do not match]:[Prescription_Edited_And_TAT_Is_Blank]])</f>
        <v>1</v>
      </c>
      <c r="K377" s="1">
        <f ca="1">IF(Veg_Table[[#This Row],[Sum of Errors]]&gt;0,1,0)</f>
        <v>1</v>
      </c>
      <c r="L377" s="1">
        <f>1</f>
        <v>1</v>
      </c>
      <c r="M37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377" s="1">
        <f>IF(OR(MID(Veg_Table[[#This Row],[PRESCRIP]],2,1)="1",MID(Veg_Table[[#This Row],[PRESCRIP]],2,1)="2",MID(Veg_Table[[#This Row],[PRESCRIP]],2,1)="3",MID(Veg_Table[[#This Row],[PRESCRIP]],2,1)="4"),_xlfn.NUMBERVALUE(MID(Veg_Table[[#This Row],[PRESCRIP]],2,1)),"NA")</f>
        <v>1</v>
      </c>
      <c r="O377" s="1">
        <f>WEEKNUM(Veg_Table[[#This Row],[EVM_LAST_EDITED_Day]],2)</f>
        <v>20</v>
      </c>
      <c r="P377" s="25">
        <f>IFERROR(DATE(YEAR(Veg_Table[[#This Row],[EVM_LAST_EDITED2]]),MONTH(Veg_Table[[#This Row],[EVM_LAST_EDITED2]]),DAY(Veg_Table[[#This Row],[EVM_LAST_EDITED2]])),DATE(2019,1,1))</f>
        <v>43964</v>
      </c>
      <c r="Q377" s="3">
        <f>VALUE(SUBSTITUTE(Veg_Table[[#This Row],[EVM_LAST_EDITED]],",",""))</f>
        <v>43964.680905995403</v>
      </c>
      <c r="R377" s="1" t="str">
        <f>_xlfn.IFNA(IF(Veg_Table[[#This Row],[EVM_LAST_EDITOR]]="","zBlank EVM Last Editor",VLOOKUP(Veg_Table[[#This Row],[EVM_LAST_EDITOR]],Roster_Table[#All],4,FALSE)),"zAWRR Not in Roster")</f>
        <v>zAWRR Not in Roster</v>
      </c>
      <c r="S377" s="1" t="str">
        <f>_xlfn.IFNA(IF(Veg_Table[[#This Row],[EVM_LAST_EDITOR]]="","zBlank EVM Last Editor",VLOOKUP(Veg_Table[[#This Row],[EVM_LAST_EDITOR]],Roster_Table[#All],16,FALSE)),"zCompany_AWRR not in Roster")</f>
        <v>zCompany_AWRR not in Roster</v>
      </c>
      <c r="T377" s="2">
        <f>IFERROR(DATE(YEAR(Veg_Table[[#This Row],[Created2]]),MONTH(Veg_Table[[#This Row],[Created2]]),DAY(Veg_Table[[#This Row],[Created2]])),DATE(2019,1,1))</f>
        <v>43752</v>
      </c>
      <c r="U377" s="3">
        <f>VALUE(SUBSTITUTE(Veg_Table[[#This Row],[Created]],",",""))</f>
        <v>43752.637777777803</v>
      </c>
      <c r="V377" s="3" t="str">
        <f ca="1">IFERROR(_xlfn.IFNA(CELL("contents",INDIRECT(_xlfn.CONCAT("Veg_Table_Production_Data!",ADDRESS(MATCH(_xlfn.MAXIFS(#REF!,#REF!,"="&amp;Veg_Table[[#This Row],[AUTO_ID]],#REF!,"&lt;"&amp;Veg_Table[[#This Row],[EVM_LAST_EDITED_Day]]),#REF!,0),COLUMN(#REF!),4,1,)))),""),"")</f>
        <v/>
      </c>
      <c r="W377" s="3" t="str">
        <f ca="1">IF(Veg_Table[[#This Row],[Previous_Prescription]]="","No",IF(Veg_Table[[#This Row],[Previous_Prescription]]=Veg_Table[[#This Row],[PRESCRIP]],"No","Yes"))</f>
        <v>No</v>
      </c>
      <c r="X377" s="3" t="str">
        <f>IF(Veg_Table[[#This Row],[EVM_LAST_EDITED_Day]]=Veg_Table[[#This Row],[Created_Day]],"New","Old")</f>
        <v>Old</v>
      </c>
      <c r="Y377" s="1">
        <f>IFERROR(IF(FIND("delete",LOWER(Veg_Table[[#This Row],[PI_COMMENTS]]))&gt;=1,1,0),0)</f>
        <v>0</v>
      </c>
      <c r="Z377" s="1" t="str">
        <f>_xlfn.IFNA(IF(Veg_Table[[#This Row],[EVM_LAST_EDITOR]]="","Yes",VLOOKUP(Veg_Table[[#This Row],[EVM_LAST_EDITOR]],Roster_Table[#All],15,FALSE)),"Yes")</f>
        <v>Yes</v>
      </c>
      <c r="AA37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77" s="1" t="str">
        <f>_xlfn.IFNA(VLOOKUP(Veg_Table[[#This Row],[EVM_LAST_EDITOR]],Roster_Table[#All],3,FALSE),"zAWRR Not in Roster")</f>
        <v>zAWRR Not in Roster</v>
      </c>
      <c r="AC377" s="1" t="str">
        <f>_xlfn.IFNA(VLOOKUP(Veg_Table[[#This Row],[EVM_LAST_EDITOR]],Roster_Table[#All],2,FALSE),"zAWRR Not in Roster")</f>
        <v>zAWRR Not in Roster</v>
      </c>
      <c r="AD377" s="1" t="str">
        <f>IF(_xlfn.CONCAT(Veg_Table[[#This Row],[First_Name]]," ",Veg_Table[[#This Row],[Last_Name]])="zAWRR Not in Roster zAWRR Not in Roster","zAWRR Not in Roster",_xlfn.CONCAT(Veg_Table[[#This Row],[First_Name]]," ",Veg_Table[[#This Row],[Last_Name]]))</f>
        <v>zAWRR Not in Roster</v>
      </c>
      <c r="AE377">
        <v>1767395</v>
      </c>
      <c r="AF377" t="s">
        <v>3129</v>
      </c>
      <c r="AG377" t="s">
        <v>30</v>
      </c>
      <c r="AH377" t="s">
        <v>3102</v>
      </c>
      <c r="AI377" t="s">
        <v>2951</v>
      </c>
      <c r="AJ377" t="s">
        <v>820</v>
      </c>
      <c r="AK377" t="s">
        <v>28</v>
      </c>
      <c r="AL377" t="s">
        <v>37</v>
      </c>
      <c r="AM377" t="s">
        <v>529</v>
      </c>
      <c r="AN377" t="s">
        <v>25</v>
      </c>
      <c r="AO377" t="s">
        <v>25</v>
      </c>
      <c r="AP377">
        <v>8</v>
      </c>
      <c r="AQ377">
        <v>37</v>
      </c>
      <c r="AR377" t="s">
        <v>28</v>
      </c>
      <c r="AS377" t="s">
        <v>532</v>
      </c>
      <c r="AT377" t="s">
        <v>522</v>
      </c>
      <c r="AU377" t="s">
        <v>25</v>
      </c>
      <c r="AV377" t="s">
        <v>28</v>
      </c>
      <c r="AW377" t="s">
        <v>3130</v>
      </c>
      <c r="AX377" t="s">
        <v>534</v>
      </c>
      <c r="AY377" t="s">
        <v>28</v>
      </c>
      <c r="AZ377">
        <v>5746657</v>
      </c>
      <c r="BA377" t="s">
        <v>532</v>
      </c>
      <c r="BB377" s="4">
        <v>43944.716160081021</v>
      </c>
      <c r="BC377" t="s">
        <v>28</v>
      </c>
      <c r="BD377" t="s">
        <v>29</v>
      </c>
      <c r="BF377" t="s">
        <v>28</v>
      </c>
      <c r="BG377" t="s">
        <v>534</v>
      </c>
      <c r="BH377" t="s">
        <v>28</v>
      </c>
      <c r="BI377" s="3">
        <v>43964.68085290509</v>
      </c>
      <c r="BJ377" t="s">
        <v>6034</v>
      </c>
      <c r="BK377" s="30" t="s">
        <v>5008</v>
      </c>
      <c r="BL377" s="3">
        <v>43964.680905995374</v>
      </c>
      <c r="BM377" t="s">
        <v>31</v>
      </c>
      <c r="BN377" t="s">
        <v>32</v>
      </c>
      <c r="BO377" t="s">
        <v>3104</v>
      </c>
      <c r="BP377" t="s">
        <v>3105</v>
      </c>
      <c r="BQ377" t="s">
        <v>826</v>
      </c>
      <c r="BR377" t="s">
        <v>28</v>
      </c>
      <c r="BS377" t="s">
        <v>28</v>
      </c>
      <c r="BT377" t="s">
        <v>44</v>
      </c>
      <c r="BU377" s="3">
        <v>43752.637777777774</v>
      </c>
      <c r="BV377" t="s">
        <v>803</v>
      </c>
      <c r="BW377" s="3">
        <v>43964.73131476852</v>
      </c>
      <c r="BX377" t="s">
        <v>3131</v>
      </c>
      <c r="CG377"/>
      <c r="CH377"/>
      <c r="CI377"/>
      <c r="CY377"/>
      <c r="DA377"/>
      <c r="DE377"/>
      <c r="DF377"/>
    </row>
    <row r="378" spans="1:110" x14ac:dyDescent="0.25">
      <c r="A378" s="1">
        <f>IF(Veg_Table[[#This Row],[VP_STATUS]]="Hold",0,IF(OR(AND(Veg_Table[[#This Row],[PRESCRIP]]="NW_No Work",Veg_Table[[#This Row],[VP_STATUS]]&lt;&gt;"No Work Required Under EVM"),AND(Veg_Table[[#This Row],[VP_STATUS]]="No Work Required Under EVM",Veg_Table[[#This Row],[PRESCRIP]]&lt;&gt;"NW_No Work")),1,0))</f>
        <v>0</v>
      </c>
      <c r="B378" s="1">
        <f>IF(Veg_Table[[#This Row],[SPECIES]]="",1,0)</f>
        <v>0</v>
      </c>
      <c r="C378" s="1">
        <f>IF(Veg_Table[[#This Row],[DIAMETER]]="",1,0)</f>
        <v>0</v>
      </c>
      <c r="D378" s="1">
        <f>IF(Veg_Table[[#This Row],[HEIGHT]]="",1,0)</f>
        <v>0</v>
      </c>
      <c r="E37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78" s="1">
        <f>IF(AND(Veg_Table[[#This Row],[TAT_RESULT]]="ABATE",Veg_Table[[#This Row],[PRESCRIP]]="NW_No Work"),1,0)</f>
        <v>0</v>
      </c>
      <c r="G378" s="1">
        <f>IF(OR(Veg_Table[[#This Row],[Prescription R-Scale]]="NA",Veg_Table[[#This Row],[Diameter R-Scale]]="NA"),0,IF(Veg_Table[[#This Row],[Diameter R-Scale]]&lt;&gt;Veg_Table[[#This Row],[Prescription R-Scale]],1,0))</f>
        <v>0</v>
      </c>
      <c r="H378" s="1">
        <f>IF(OR(AND(Veg_Table[[#This Row],[PRESCRIP]]="BC_Br Rmv", Veg_Table[[#This Row],[WOOD_MAN]]&lt;&gt;"Not Needed"),AND(Veg_Table[[#This Row],[PRESCRIP]]="BCS_Br Rmv+Trt", Veg_Table[[#This Row],[WOOD_MAN]]&lt;&gt;"Not Needed")),1,0)</f>
        <v>0</v>
      </c>
      <c r="I378" s="1">
        <f ca="1">IF(AND(Veg_Table[[#This Row],[Prescription_Changed]]="Yes",Veg_Table[[#This Row],[TAT_RESULT]]=""),1,0)</f>
        <v>0</v>
      </c>
      <c r="J378" s="1">
        <f ca="1">SUM(Veg_Table[[#This Row],[Prescription and Status do not match]:[Prescription_Edited_And_TAT_Is_Blank]])</f>
        <v>1</v>
      </c>
      <c r="K378" s="1">
        <f ca="1">IF(Veg_Table[[#This Row],[Sum of Errors]]&gt;0,1,0)</f>
        <v>1</v>
      </c>
      <c r="L378" s="1">
        <f>1</f>
        <v>1</v>
      </c>
      <c r="M37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378" s="1">
        <f>IF(OR(MID(Veg_Table[[#This Row],[PRESCRIP]],2,1)="1",MID(Veg_Table[[#This Row],[PRESCRIP]],2,1)="2",MID(Veg_Table[[#This Row],[PRESCRIP]],2,1)="3",MID(Veg_Table[[#This Row],[PRESCRIP]],2,1)="4"),_xlfn.NUMBERVALUE(MID(Veg_Table[[#This Row],[PRESCRIP]],2,1)),"NA")</f>
        <v>1</v>
      </c>
      <c r="O378" s="1">
        <f>WEEKNUM(Veg_Table[[#This Row],[EVM_LAST_EDITED_Day]],2)</f>
        <v>20</v>
      </c>
      <c r="P378" s="25">
        <f>IFERROR(DATE(YEAR(Veg_Table[[#This Row],[EVM_LAST_EDITED2]]),MONTH(Veg_Table[[#This Row],[EVM_LAST_EDITED2]]),DAY(Veg_Table[[#This Row],[EVM_LAST_EDITED2]])),DATE(2019,1,1))</f>
        <v>43964</v>
      </c>
      <c r="Q378" s="3">
        <f>VALUE(SUBSTITUTE(Veg_Table[[#This Row],[EVM_LAST_EDITED]],",",""))</f>
        <v>43964.681021134304</v>
      </c>
      <c r="R378" s="1" t="str">
        <f>_xlfn.IFNA(IF(Veg_Table[[#This Row],[EVM_LAST_EDITOR]]="","zBlank EVM Last Editor",VLOOKUP(Veg_Table[[#This Row],[EVM_LAST_EDITOR]],Roster_Table[#All],4,FALSE)),"zAWRR Not in Roster")</f>
        <v>MOW</v>
      </c>
      <c r="S378" s="1" t="str">
        <f>_xlfn.IFNA(IF(Veg_Table[[#This Row],[EVM_LAST_EDITOR]]="","zBlank EVM Last Editor",VLOOKUP(Veg_Table[[#This Row],[EVM_LAST_EDITOR]],Roster_Table[#All],16,FALSE)),"zCompany_AWRR not in Roster")</f>
        <v>Not in Sierra Roster</v>
      </c>
      <c r="T378" s="2">
        <f>IFERROR(DATE(YEAR(Veg_Table[[#This Row],[Created2]]),MONTH(Veg_Table[[#This Row],[Created2]]),DAY(Veg_Table[[#This Row],[Created2]])),DATE(2019,1,1))</f>
        <v>43875</v>
      </c>
      <c r="U378" s="3">
        <f>VALUE(SUBSTITUTE(Veg_Table[[#This Row],[Created]],",",""))</f>
        <v>43875.593530092599</v>
      </c>
      <c r="V378" s="3" t="str">
        <f ca="1">IFERROR(_xlfn.IFNA(CELL("contents",INDIRECT(_xlfn.CONCAT("Veg_Table_Production_Data!",ADDRESS(MATCH(_xlfn.MAXIFS(#REF!,#REF!,"="&amp;Veg_Table[[#This Row],[AUTO_ID]],#REF!,"&lt;"&amp;Veg_Table[[#This Row],[EVM_LAST_EDITED_Day]]),#REF!,0),COLUMN(#REF!),4,1,)))),""),"")</f>
        <v/>
      </c>
      <c r="W378" s="3" t="str">
        <f ca="1">IF(Veg_Table[[#This Row],[Previous_Prescription]]="","No",IF(Veg_Table[[#This Row],[Previous_Prescription]]=Veg_Table[[#This Row],[PRESCRIP]],"No","Yes"))</f>
        <v>No</v>
      </c>
      <c r="X378" s="3" t="str">
        <f>IF(Veg_Table[[#This Row],[EVM_LAST_EDITED_Day]]=Veg_Table[[#This Row],[Created_Day]],"New","Old")</f>
        <v>Old</v>
      </c>
      <c r="Y378" s="1">
        <f>IFERROR(IF(FIND("delete",LOWER(Veg_Table[[#This Row],[PI_COMMENTS]]))&gt;=1,1,0),0)</f>
        <v>0</v>
      </c>
      <c r="Z378" s="1" t="str">
        <f>_xlfn.IFNA(IF(Veg_Table[[#This Row],[EVM_LAST_EDITOR]]="","Yes",VLOOKUP(Veg_Table[[#This Row],[EVM_LAST_EDITOR]],Roster_Table[#All],15,FALSE)),"Yes")</f>
        <v>No</v>
      </c>
      <c r="AA37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78" s="1" t="str">
        <f>_xlfn.IFNA(VLOOKUP(Veg_Table[[#This Row],[EVM_LAST_EDITOR]],Roster_Table[#All],3,FALSE),"zAWRR Not in Roster")</f>
        <v>Roberto</v>
      </c>
      <c r="AC378" s="1" t="str">
        <f>_xlfn.IFNA(VLOOKUP(Veg_Table[[#This Row],[EVM_LAST_EDITOR]],Roster_Table[#All],2,FALSE),"zAWRR Not in Roster")</f>
        <v>Ayala</v>
      </c>
      <c r="AD378" s="1" t="str">
        <f>IF(_xlfn.CONCAT(Veg_Table[[#This Row],[First_Name]]," ",Veg_Table[[#This Row],[Last_Name]])="zAWRR Not in Roster zAWRR Not in Roster","zAWRR Not in Roster",_xlfn.CONCAT(Veg_Table[[#This Row],[First_Name]]," ",Veg_Table[[#This Row],[Last_Name]]))</f>
        <v>Roberto Ayala</v>
      </c>
      <c r="AE378">
        <v>1721017</v>
      </c>
      <c r="AF378" t="s">
        <v>5915</v>
      </c>
      <c r="AG378" t="s">
        <v>97</v>
      </c>
      <c r="AH378" t="s">
        <v>5880</v>
      </c>
      <c r="AI378" t="s">
        <v>5912</v>
      </c>
      <c r="AJ378" t="s">
        <v>820</v>
      </c>
      <c r="AK378" t="s">
        <v>833</v>
      </c>
      <c r="AL378" t="s">
        <v>22</v>
      </c>
      <c r="AM378" t="s">
        <v>46</v>
      </c>
      <c r="AN378" t="s">
        <v>25</v>
      </c>
      <c r="AO378" t="s">
        <v>25</v>
      </c>
      <c r="AP378">
        <v>5</v>
      </c>
      <c r="AQ378">
        <v>26</v>
      </c>
      <c r="AR378" t="s">
        <v>28</v>
      </c>
      <c r="AS378" t="s">
        <v>45</v>
      </c>
      <c r="AT378" t="s">
        <v>522</v>
      </c>
      <c r="AU378" t="s">
        <v>25</v>
      </c>
      <c r="AV378" t="s">
        <v>28</v>
      </c>
      <c r="AW378" t="s">
        <v>5916</v>
      </c>
      <c r="AX378" t="s">
        <v>987</v>
      </c>
      <c r="AY378" t="s">
        <v>1530</v>
      </c>
      <c r="AZ378">
        <v>5865456</v>
      </c>
      <c r="BA378" t="s">
        <v>45</v>
      </c>
      <c r="BB378" s="4">
        <v>43964.680823935189</v>
      </c>
      <c r="BC378" t="s">
        <v>28</v>
      </c>
      <c r="BD378" t="s">
        <v>29</v>
      </c>
      <c r="BF378" t="s">
        <v>28</v>
      </c>
      <c r="BG378" t="s">
        <v>28</v>
      </c>
      <c r="BH378" t="s">
        <v>28</v>
      </c>
      <c r="BI378" s="3"/>
      <c r="BJ378" t="s">
        <v>5906</v>
      </c>
      <c r="BK378" s="30" t="s">
        <v>531</v>
      </c>
      <c r="BL378" s="3">
        <v>43964.68102113426</v>
      </c>
      <c r="BM378" t="s">
        <v>31</v>
      </c>
      <c r="BN378" t="s">
        <v>32</v>
      </c>
      <c r="BO378" t="s">
        <v>5882</v>
      </c>
      <c r="BP378" t="s">
        <v>5883</v>
      </c>
      <c r="BQ378" t="s">
        <v>1335</v>
      </c>
      <c r="BR378" t="s">
        <v>28</v>
      </c>
      <c r="BS378" t="s">
        <v>28</v>
      </c>
      <c r="BT378" t="s">
        <v>33</v>
      </c>
      <c r="BU378" s="3">
        <v>43875.593530092592</v>
      </c>
      <c r="BV378" t="s">
        <v>803</v>
      </c>
      <c r="BW378" s="3">
        <v>43964.731297407408</v>
      </c>
      <c r="BX378" t="s">
        <v>5917</v>
      </c>
      <c r="CG378"/>
      <c r="CH378"/>
      <c r="CI378"/>
      <c r="CY378"/>
      <c r="DA378"/>
      <c r="DE378"/>
      <c r="DF378"/>
    </row>
    <row r="379" spans="1:110" x14ac:dyDescent="0.25">
      <c r="A379" s="1">
        <f>IF(Veg_Table[[#This Row],[VP_STATUS]]="Hold",0,IF(OR(AND(Veg_Table[[#This Row],[PRESCRIP]]="NW_No Work",Veg_Table[[#This Row],[VP_STATUS]]&lt;&gt;"No Work Required Under EVM"),AND(Veg_Table[[#This Row],[VP_STATUS]]="No Work Required Under EVM",Veg_Table[[#This Row],[PRESCRIP]]&lt;&gt;"NW_No Work")),1,0))</f>
        <v>0</v>
      </c>
      <c r="B379" s="1">
        <f>IF(Veg_Table[[#This Row],[SPECIES]]="",1,0)</f>
        <v>0</v>
      </c>
      <c r="C379" s="1">
        <f>IF(Veg_Table[[#This Row],[DIAMETER]]="",1,0)</f>
        <v>0</v>
      </c>
      <c r="D379" s="1">
        <f>IF(Veg_Table[[#This Row],[HEIGHT]]="",1,0)</f>
        <v>0</v>
      </c>
      <c r="E37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79" s="1">
        <f>IF(AND(Veg_Table[[#This Row],[TAT_RESULT]]="ABATE",Veg_Table[[#This Row],[PRESCRIP]]="NW_No Work"),1,0)</f>
        <v>0</v>
      </c>
      <c r="G379" s="1">
        <f>IF(OR(Veg_Table[[#This Row],[Prescription R-Scale]]="NA",Veg_Table[[#This Row],[Diameter R-Scale]]="NA"),0,IF(Veg_Table[[#This Row],[Diameter R-Scale]]&lt;&gt;Veg_Table[[#This Row],[Prescription R-Scale]],1,0))</f>
        <v>0</v>
      </c>
      <c r="H379" s="1">
        <f>IF(OR(AND(Veg_Table[[#This Row],[PRESCRIP]]="BC_Br Rmv", Veg_Table[[#This Row],[WOOD_MAN]]&lt;&gt;"Not Needed"),AND(Veg_Table[[#This Row],[PRESCRIP]]="BCS_Br Rmv+Trt", Veg_Table[[#This Row],[WOOD_MAN]]&lt;&gt;"Not Needed")),1,0)</f>
        <v>0</v>
      </c>
      <c r="I379" s="1">
        <f ca="1">IF(AND(Veg_Table[[#This Row],[Prescription_Changed]]="Yes",Veg_Table[[#This Row],[TAT_RESULT]]=""),1,0)</f>
        <v>0</v>
      </c>
      <c r="J379" s="1">
        <f ca="1">SUM(Veg_Table[[#This Row],[Prescription and Status do not match]:[Prescription_Edited_And_TAT_Is_Blank]])</f>
        <v>1</v>
      </c>
      <c r="K379" s="1">
        <f ca="1">IF(Veg_Table[[#This Row],[Sum of Errors]]&gt;0,1,0)</f>
        <v>1</v>
      </c>
      <c r="L379" s="1">
        <f>1</f>
        <v>1</v>
      </c>
      <c r="M37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379" s="1">
        <f>IF(OR(MID(Veg_Table[[#This Row],[PRESCRIP]],2,1)="1",MID(Veg_Table[[#This Row],[PRESCRIP]],2,1)="2",MID(Veg_Table[[#This Row],[PRESCRIP]],2,1)="3",MID(Veg_Table[[#This Row],[PRESCRIP]],2,1)="4"),_xlfn.NUMBERVALUE(MID(Veg_Table[[#This Row],[PRESCRIP]],2,1)),"NA")</f>
        <v>2</v>
      </c>
      <c r="O379" s="1">
        <f>WEEKNUM(Veg_Table[[#This Row],[EVM_LAST_EDITED_Day]],2)</f>
        <v>20</v>
      </c>
      <c r="P379" s="25">
        <f>IFERROR(DATE(YEAR(Veg_Table[[#This Row],[EVM_LAST_EDITED2]]),MONTH(Veg_Table[[#This Row],[EVM_LAST_EDITED2]]),DAY(Veg_Table[[#This Row],[EVM_LAST_EDITED2]])),DATE(2019,1,1))</f>
        <v>43964</v>
      </c>
      <c r="Q379" s="3">
        <f>VALUE(SUBSTITUTE(Veg_Table[[#This Row],[EVM_LAST_EDITED]],",",""))</f>
        <v>43964.681316689799</v>
      </c>
      <c r="R379" s="1" t="str">
        <f>_xlfn.IFNA(IF(Veg_Table[[#This Row],[EVM_LAST_EDITOR]]="","zBlank EVM Last Editor",VLOOKUP(Veg_Table[[#This Row],[EVM_LAST_EDITOR]],Roster_Table[#All],4,FALSE)),"zAWRR Not in Roster")</f>
        <v>zAWRR Not in Roster</v>
      </c>
      <c r="S379" s="1" t="str">
        <f>_xlfn.IFNA(IF(Veg_Table[[#This Row],[EVM_LAST_EDITOR]]="","zBlank EVM Last Editor",VLOOKUP(Veg_Table[[#This Row],[EVM_LAST_EDITOR]],Roster_Table[#All],16,FALSE)),"zCompany_AWRR not in Roster")</f>
        <v>zCompany_AWRR not in Roster</v>
      </c>
      <c r="T379" s="2">
        <f>IFERROR(DATE(YEAR(Veg_Table[[#This Row],[Created2]]),MONTH(Veg_Table[[#This Row],[Created2]]),DAY(Veg_Table[[#This Row],[Created2]])),DATE(2019,1,1))</f>
        <v>43753</v>
      </c>
      <c r="U379" s="3">
        <f>VALUE(SUBSTITUTE(Veg_Table[[#This Row],[Created]],",",""))</f>
        <v>43753.527233796303</v>
      </c>
      <c r="V379" s="3" t="str">
        <f ca="1">IFERROR(_xlfn.IFNA(CELL("contents",INDIRECT(_xlfn.CONCAT("Veg_Table_Production_Data!",ADDRESS(MATCH(_xlfn.MAXIFS(#REF!,#REF!,"="&amp;Veg_Table[[#This Row],[AUTO_ID]],#REF!,"&lt;"&amp;Veg_Table[[#This Row],[EVM_LAST_EDITED_Day]]),#REF!,0),COLUMN(#REF!),4,1,)))),""),"")</f>
        <v/>
      </c>
      <c r="W379" s="3" t="str">
        <f ca="1">IF(Veg_Table[[#This Row],[Previous_Prescription]]="","No",IF(Veg_Table[[#This Row],[Previous_Prescription]]=Veg_Table[[#This Row],[PRESCRIP]],"No","Yes"))</f>
        <v>No</v>
      </c>
      <c r="X379" s="3" t="str">
        <f>IF(Veg_Table[[#This Row],[EVM_LAST_EDITED_Day]]=Veg_Table[[#This Row],[Created_Day]],"New","Old")</f>
        <v>Old</v>
      </c>
      <c r="Y379" s="1">
        <f>IFERROR(IF(FIND("delete",LOWER(Veg_Table[[#This Row],[PI_COMMENTS]]))&gt;=1,1,0),0)</f>
        <v>0</v>
      </c>
      <c r="Z379" s="1" t="str">
        <f>_xlfn.IFNA(IF(Veg_Table[[#This Row],[EVM_LAST_EDITOR]]="","Yes",VLOOKUP(Veg_Table[[#This Row],[EVM_LAST_EDITOR]],Roster_Table[#All],15,FALSE)),"Yes")</f>
        <v>Yes</v>
      </c>
      <c r="AA37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79" s="1" t="str">
        <f>_xlfn.IFNA(VLOOKUP(Veg_Table[[#This Row],[EVM_LAST_EDITOR]],Roster_Table[#All],3,FALSE),"zAWRR Not in Roster")</f>
        <v>zAWRR Not in Roster</v>
      </c>
      <c r="AC379" s="1" t="str">
        <f>_xlfn.IFNA(VLOOKUP(Veg_Table[[#This Row],[EVM_LAST_EDITOR]],Roster_Table[#All],2,FALSE),"zAWRR Not in Roster")</f>
        <v>zAWRR Not in Roster</v>
      </c>
      <c r="AD379" s="1" t="str">
        <f>IF(_xlfn.CONCAT(Veg_Table[[#This Row],[First_Name]]," ",Veg_Table[[#This Row],[Last_Name]])="zAWRR Not in Roster zAWRR Not in Roster","zAWRR Not in Roster",_xlfn.CONCAT(Veg_Table[[#This Row],[First_Name]]," ",Veg_Table[[#This Row],[Last_Name]]))</f>
        <v>zAWRR Not in Roster</v>
      </c>
      <c r="AE379">
        <v>1767552</v>
      </c>
      <c r="AF379" t="s">
        <v>3109</v>
      </c>
      <c r="AG379" t="s">
        <v>30</v>
      </c>
      <c r="AH379" t="s">
        <v>3102</v>
      </c>
      <c r="AI379" t="s">
        <v>3071</v>
      </c>
      <c r="AJ379" t="s">
        <v>820</v>
      </c>
      <c r="AK379" t="s">
        <v>28</v>
      </c>
      <c r="AL379" t="s">
        <v>37</v>
      </c>
      <c r="AM379" t="s">
        <v>38</v>
      </c>
      <c r="AN379" t="s">
        <v>25</v>
      </c>
      <c r="AO379" t="s">
        <v>25</v>
      </c>
      <c r="AP379">
        <v>14</v>
      </c>
      <c r="AQ379">
        <v>89</v>
      </c>
      <c r="AR379" t="s">
        <v>28</v>
      </c>
      <c r="AS379" t="s">
        <v>42</v>
      </c>
      <c r="AT379" t="s">
        <v>522</v>
      </c>
      <c r="AU379" t="s">
        <v>25</v>
      </c>
      <c r="AV379" t="s">
        <v>28</v>
      </c>
      <c r="AW379" t="s">
        <v>3110</v>
      </c>
      <c r="AX379" t="s">
        <v>534</v>
      </c>
      <c r="AY379" t="s">
        <v>28</v>
      </c>
      <c r="AZ379">
        <v>5746657</v>
      </c>
      <c r="BA379" t="s">
        <v>42</v>
      </c>
      <c r="BB379" s="4">
        <v>43944.720765300925</v>
      </c>
      <c r="BC379" t="s">
        <v>28</v>
      </c>
      <c r="BD379" t="s">
        <v>29</v>
      </c>
      <c r="BF379" t="s">
        <v>28</v>
      </c>
      <c r="BG379" t="s">
        <v>534</v>
      </c>
      <c r="BH379" t="s">
        <v>28</v>
      </c>
      <c r="BI379" s="3">
        <v>43964.681262025464</v>
      </c>
      <c r="BJ379" t="s">
        <v>6037</v>
      </c>
      <c r="BK379" s="30" t="s">
        <v>5008</v>
      </c>
      <c r="BL379" s="3">
        <v>43964.681316689814</v>
      </c>
      <c r="BM379" t="s">
        <v>31</v>
      </c>
      <c r="BN379" t="s">
        <v>32</v>
      </c>
      <c r="BO379" t="s">
        <v>3104</v>
      </c>
      <c r="BP379" t="s">
        <v>3105</v>
      </c>
      <c r="BQ379" t="s">
        <v>826</v>
      </c>
      <c r="BR379" t="s">
        <v>28</v>
      </c>
      <c r="BS379" t="s">
        <v>28</v>
      </c>
      <c r="BT379" t="s">
        <v>54</v>
      </c>
      <c r="BU379" s="3">
        <v>43753.527233796296</v>
      </c>
      <c r="BV379" t="s">
        <v>803</v>
      </c>
      <c r="BW379" s="3">
        <v>43964.73131476852</v>
      </c>
      <c r="BX379" t="s">
        <v>3111</v>
      </c>
      <c r="CG379"/>
      <c r="CH379"/>
      <c r="CI379"/>
      <c r="CY379"/>
      <c r="DA379"/>
      <c r="DE379"/>
      <c r="DF379"/>
    </row>
    <row r="380" spans="1:110" x14ac:dyDescent="0.25">
      <c r="A380" s="1">
        <f>IF(Veg_Table[[#This Row],[VP_STATUS]]="Hold",0,IF(OR(AND(Veg_Table[[#This Row],[PRESCRIP]]="NW_No Work",Veg_Table[[#This Row],[VP_STATUS]]&lt;&gt;"No Work Required Under EVM"),AND(Veg_Table[[#This Row],[VP_STATUS]]="No Work Required Under EVM",Veg_Table[[#This Row],[PRESCRIP]]&lt;&gt;"NW_No Work")),1,0))</f>
        <v>0</v>
      </c>
      <c r="B380" s="1">
        <f>IF(Veg_Table[[#This Row],[SPECIES]]="",1,0)</f>
        <v>0</v>
      </c>
      <c r="C380" s="1">
        <f>IF(Veg_Table[[#This Row],[DIAMETER]]="",1,0)</f>
        <v>0</v>
      </c>
      <c r="D380" s="1">
        <f>IF(Veg_Table[[#This Row],[HEIGHT]]="",1,0)</f>
        <v>0</v>
      </c>
      <c r="E38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80" s="1">
        <f>IF(AND(Veg_Table[[#This Row],[TAT_RESULT]]="ABATE",Veg_Table[[#This Row],[PRESCRIP]]="NW_No Work"),1,0)</f>
        <v>0</v>
      </c>
      <c r="G380" s="1">
        <f>IF(OR(Veg_Table[[#This Row],[Prescription R-Scale]]="NA",Veg_Table[[#This Row],[Diameter R-Scale]]="NA"),0,IF(Veg_Table[[#This Row],[Diameter R-Scale]]&lt;&gt;Veg_Table[[#This Row],[Prescription R-Scale]],1,0))</f>
        <v>0</v>
      </c>
      <c r="H380" s="1">
        <f>IF(OR(AND(Veg_Table[[#This Row],[PRESCRIP]]="BC_Br Rmv", Veg_Table[[#This Row],[WOOD_MAN]]&lt;&gt;"Not Needed"),AND(Veg_Table[[#This Row],[PRESCRIP]]="BCS_Br Rmv+Trt", Veg_Table[[#This Row],[WOOD_MAN]]&lt;&gt;"Not Needed")),1,0)</f>
        <v>0</v>
      </c>
      <c r="I380" s="1">
        <f ca="1">IF(AND(Veg_Table[[#This Row],[Prescription_Changed]]="Yes",Veg_Table[[#This Row],[TAT_RESULT]]=""),1,0)</f>
        <v>0</v>
      </c>
      <c r="J380" s="1">
        <f ca="1">SUM(Veg_Table[[#This Row],[Prescription and Status do not match]:[Prescription_Edited_And_TAT_Is_Blank]])</f>
        <v>1</v>
      </c>
      <c r="K380" s="1">
        <f ca="1">IF(Veg_Table[[#This Row],[Sum of Errors]]&gt;0,1,0)</f>
        <v>1</v>
      </c>
      <c r="L380" s="1">
        <f>1</f>
        <v>1</v>
      </c>
      <c r="M38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380" s="1">
        <f>IF(OR(MID(Veg_Table[[#This Row],[PRESCRIP]],2,1)="1",MID(Veg_Table[[#This Row],[PRESCRIP]],2,1)="2",MID(Veg_Table[[#This Row],[PRESCRIP]],2,1)="3",MID(Veg_Table[[#This Row],[PRESCRIP]],2,1)="4"),_xlfn.NUMBERVALUE(MID(Veg_Table[[#This Row],[PRESCRIP]],2,1)),"NA")</f>
        <v>2</v>
      </c>
      <c r="O380" s="1">
        <f>WEEKNUM(Veg_Table[[#This Row],[EVM_LAST_EDITED_Day]],2)</f>
        <v>20</v>
      </c>
      <c r="P380" s="25">
        <f>IFERROR(DATE(YEAR(Veg_Table[[#This Row],[EVM_LAST_EDITED2]]),MONTH(Veg_Table[[#This Row],[EVM_LAST_EDITED2]]),DAY(Veg_Table[[#This Row],[EVM_LAST_EDITED2]])),DATE(2019,1,1))</f>
        <v>43964</v>
      </c>
      <c r="Q380" s="3">
        <f>VALUE(SUBSTITUTE(Veg_Table[[#This Row],[EVM_LAST_EDITED]],",",""))</f>
        <v>43964.681524814798</v>
      </c>
      <c r="R380" s="1" t="str">
        <f>_xlfn.IFNA(IF(Veg_Table[[#This Row],[EVM_LAST_EDITOR]]="","zBlank EVM Last Editor",VLOOKUP(Veg_Table[[#This Row],[EVM_LAST_EDITOR]],Roster_Table[#All],4,FALSE)),"zAWRR Not in Roster")</f>
        <v>zAWRR Not in Roster</v>
      </c>
      <c r="S380" s="1" t="str">
        <f>_xlfn.IFNA(IF(Veg_Table[[#This Row],[EVM_LAST_EDITOR]]="","zBlank EVM Last Editor",VLOOKUP(Veg_Table[[#This Row],[EVM_LAST_EDITOR]],Roster_Table[#All],16,FALSE)),"zCompany_AWRR not in Roster")</f>
        <v>zCompany_AWRR not in Roster</v>
      </c>
      <c r="T380" s="2">
        <f>IFERROR(DATE(YEAR(Veg_Table[[#This Row],[Created2]]),MONTH(Veg_Table[[#This Row],[Created2]]),DAY(Veg_Table[[#This Row],[Created2]])),DATE(2019,1,1))</f>
        <v>43752</v>
      </c>
      <c r="U380" s="3">
        <f>VALUE(SUBSTITUTE(Veg_Table[[#This Row],[Created]],",",""))</f>
        <v>43752.678009259304</v>
      </c>
      <c r="V380" s="3" t="str">
        <f ca="1">IFERROR(_xlfn.IFNA(CELL("contents",INDIRECT(_xlfn.CONCAT("Veg_Table_Production_Data!",ADDRESS(MATCH(_xlfn.MAXIFS(#REF!,#REF!,"="&amp;Veg_Table[[#This Row],[AUTO_ID]],#REF!,"&lt;"&amp;Veg_Table[[#This Row],[EVM_LAST_EDITED_Day]]),#REF!,0),COLUMN(#REF!),4,1,)))),""),"")</f>
        <v/>
      </c>
      <c r="W380" s="3" t="str">
        <f ca="1">IF(Veg_Table[[#This Row],[Previous_Prescription]]="","No",IF(Veg_Table[[#This Row],[Previous_Prescription]]=Veg_Table[[#This Row],[PRESCRIP]],"No","Yes"))</f>
        <v>No</v>
      </c>
      <c r="X380" s="3" t="str">
        <f>IF(Veg_Table[[#This Row],[EVM_LAST_EDITED_Day]]=Veg_Table[[#This Row],[Created_Day]],"New","Old")</f>
        <v>Old</v>
      </c>
      <c r="Y380" s="1">
        <f>IFERROR(IF(FIND("delete",LOWER(Veg_Table[[#This Row],[PI_COMMENTS]]))&gt;=1,1,0),0)</f>
        <v>0</v>
      </c>
      <c r="Z380" s="1" t="str">
        <f>_xlfn.IFNA(IF(Veg_Table[[#This Row],[EVM_LAST_EDITOR]]="","Yes",VLOOKUP(Veg_Table[[#This Row],[EVM_LAST_EDITOR]],Roster_Table[#All],15,FALSE)),"Yes")</f>
        <v>Yes</v>
      </c>
      <c r="AA38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80" s="1" t="str">
        <f>_xlfn.IFNA(VLOOKUP(Veg_Table[[#This Row],[EVM_LAST_EDITOR]],Roster_Table[#All],3,FALSE),"zAWRR Not in Roster")</f>
        <v>zAWRR Not in Roster</v>
      </c>
      <c r="AC380" s="1" t="str">
        <f>_xlfn.IFNA(VLOOKUP(Veg_Table[[#This Row],[EVM_LAST_EDITOR]],Roster_Table[#All],2,FALSE),"zAWRR Not in Roster")</f>
        <v>zAWRR Not in Roster</v>
      </c>
      <c r="AD380" s="1" t="str">
        <f>IF(_xlfn.CONCAT(Veg_Table[[#This Row],[First_Name]]," ",Veg_Table[[#This Row],[Last_Name]])="zAWRR Not in Roster zAWRR Not in Roster","zAWRR Not in Roster",_xlfn.CONCAT(Veg_Table[[#This Row],[First_Name]]," ",Veg_Table[[#This Row],[Last_Name]]))</f>
        <v>zAWRR Not in Roster</v>
      </c>
      <c r="AE380">
        <v>1767360</v>
      </c>
      <c r="AF380" t="s">
        <v>3171</v>
      </c>
      <c r="AG380" t="s">
        <v>30</v>
      </c>
      <c r="AH380" t="s">
        <v>3102</v>
      </c>
      <c r="AI380" t="s">
        <v>3071</v>
      </c>
      <c r="AJ380" t="s">
        <v>820</v>
      </c>
      <c r="AK380" t="s">
        <v>28</v>
      </c>
      <c r="AL380" t="s">
        <v>37</v>
      </c>
      <c r="AM380" t="s">
        <v>38</v>
      </c>
      <c r="AN380" t="s">
        <v>25</v>
      </c>
      <c r="AO380" t="s">
        <v>25</v>
      </c>
      <c r="AP380">
        <v>17</v>
      </c>
      <c r="AQ380">
        <v>88</v>
      </c>
      <c r="AR380" t="s">
        <v>28</v>
      </c>
      <c r="AS380" t="s">
        <v>42</v>
      </c>
      <c r="AT380" t="s">
        <v>515</v>
      </c>
      <c r="AU380" t="s">
        <v>25</v>
      </c>
      <c r="AV380" t="s">
        <v>28</v>
      </c>
      <c r="AW380" t="s">
        <v>3172</v>
      </c>
      <c r="AX380" t="s">
        <v>534</v>
      </c>
      <c r="AY380" t="s">
        <v>28</v>
      </c>
      <c r="AZ380">
        <v>5746657</v>
      </c>
      <c r="BA380" t="s">
        <v>42</v>
      </c>
      <c r="BB380" s="4">
        <v>43944.712718969909</v>
      </c>
      <c r="BC380" t="s">
        <v>28</v>
      </c>
      <c r="BD380" t="s">
        <v>29</v>
      </c>
      <c r="BF380" t="s">
        <v>28</v>
      </c>
      <c r="BG380" t="s">
        <v>534</v>
      </c>
      <c r="BH380" t="s">
        <v>28</v>
      </c>
      <c r="BI380" s="3">
        <v>43964.68147221065</v>
      </c>
      <c r="BJ380" t="s">
        <v>3736</v>
      </c>
      <c r="BK380" s="30" t="s">
        <v>5008</v>
      </c>
      <c r="BL380" s="3">
        <v>43964.681524814812</v>
      </c>
      <c r="BM380" t="s">
        <v>31</v>
      </c>
      <c r="BN380" t="s">
        <v>32</v>
      </c>
      <c r="BO380" t="s">
        <v>3104</v>
      </c>
      <c r="BP380" t="s">
        <v>3105</v>
      </c>
      <c r="BQ380" t="s">
        <v>826</v>
      </c>
      <c r="BR380" t="s">
        <v>28</v>
      </c>
      <c r="BS380" t="s">
        <v>28</v>
      </c>
      <c r="BT380" t="s">
        <v>54</v>
      </c>
      <c r="BU380" s="3">
        <v>43752.67800925926</v>
      </c>
      <c r="BV380" t="s">
        <v>803</v>
      </c>
      <c r="BW380" s="3">
        <v>43964.73131476852</v>
      </c>
      <c r="BX380" t="s">
        <v>3173</v>
      </c>
      <c r="CG380"/>
      <c r="CH380"/>
      <c r="CI380"/>
      <c r="CY380"/>
      <c r="DA380"/>
      <c r="DE380"/>
      <c r="DF380"/>
    </row>
    <row r="381" spans="1:110" x14ac:dyDescent="0.25">
      <c r="A381" s="1">
        <f>IF(Veg_Table[[#This Row],[VP_STATUS]]="Hold",0,IF(OR(AND(Veg_Table[[#This Row],[PRESCRIP]]="NW_No Work",Veg_Table[[#This Row],[VP_STATUS]]&lt;&gt;"No Work Required Under EVM"),AND(Veg_Table[[#This Row],[VP_STATUS]]="No Work Required Under EVM",Veg_Table[[#This Row],[PRESCRIP]]&lt;&gt;"NW_No Work")),1,0))</f>
        <v>0</v>
      </c>
      <c r="B381" s="1">
        <f>IF(Veg_Table[[#This Row],[SPECIES]]="",1,0)</f>
        <v>0</v>
      </c>
      <c r="C381" s="1">
        <f>IF(Veg_Table[[#This Row],[DIAMETER]]="",1,0)</f>
        <v>0</v>
      </c>
      <c r="D381" s="1">
        <f>IF(Veg_Table[[#This Row],[HEIGHT]]="",1,0)</f>
        <v>0</v>
      </c>
      <c r="E38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81" s="1">
        <f>IF(AND(Veg_Table[[#This Row],[TAT_RESULT]]="ABATE",Veg_Table[[#This Row],[PRESCRIP]]="NW_No Work"),1,0)</f>
        <v>0</v>
      </c>
      <c r="G381" s="1">
        <f>IF(OR(Veg_Table[[#This Row],[Prescription R-Scale]]="NA",Veg_Table[[#This Row],[Diameter R-Scale]]="NA"),0,IF(Veg_Table[[#This Row],[Diameter R-Scale]]&lt;&gt;Veg_Table[[#This Row],[Prescription R-Scale]],1,0))</f>
        <v>0</v>
      </c>
      <c r="H381" s="1">
        <f>IF(OR(AND(Veg_Table[[#This Row],[PRESCRIP]]="BC_Br Rmv", Veg_Table[[#This Row],[WOOD_MAN]]&lt;&gt;"Not Needed"),AND(Veg_Table[[#This Row],[PRESCRIP]]="BCS_Br Rmv+Trt", Veg_Table[[#This Row],[WOOD_MAN]]&lt;&gt;"Not Needed")),1,0)</f>
        <v>0</v>
      </c>
      <c r="I381" s="1">
        <f ca="1">IF(AND(Veg_Table[[#This Row],[Prescription_Changed]]="Yes",Veg_Table[[#This Row],[TAT_RESULT]]=""),1,0)</f>
        <v>0</v>
      </c>
      <c r="J381" s="1">
        <f ca="1">SUM(Veg_Table[[#This Row],[Prescription and Status do not match]:[Prescription_Edited_And_TAT_Is_Blank]])</f>
        <v>1</v>
      </c>
      <c r="K381" s="1">
        <f ca="1">IF(Veg_Table[[#This Row],[Sum of Errors]]&gt;0,1,0)</f>
        <v>1</v>
      </c>
      <c r="L381" s="1">
        <f>1</f>
        <v>1</v>
      </c>
      <c r="M38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381" s="1">
        <f>IF(OR(MID(Veg_Table[[#This Row],[PRESCRIP]],2,1)="1",MID(Veg_Table[[#This Row],[PRESCRIP]],2,1)="2",MID(Veg_Table[[#This Row],[PRESCRIP]],2,1)="3",MID(Veg_Table[[#This Row],[PRESCRIP]],2,1)="4"),_xlfn.NUMBERVALUE(MID(Veg_Table[[#This Row],[PRESCRIP]],2,1)),"NA")</f>
        <v>1</v>
      </c>
      <c r="O381" s="1">
        <f>WEEKNUM(Veg_Table[[#This Row],[EVM_LAST_EDITED_Day]],2)</f>
        <v>20</v>
      </c>
      <c r="P381" s="25">
        <f>IFERROR(DATE(YEAR(Veg_Table[[#This Row],[EVM_LAST_EDITED2]]),MONTH(Veg_Table[[#This Row],[EVM_LAST_EDITED2]]),DAY(Veg_Table[[#This Row],[EVM_LAST_EDITED2]])),DATE(2019,1,1))</f>
        <v>43964</v>
      </c>
      <c r="Q381" s="3">
        <f>VALUE(SUBSTITUTE(Veg_Table[[#This Row],[EVM_LAST_EDITED]],",",""))</f>
        <v>43964.681585185201</v>
      </c>
      <c r="R381" s="1" t="str">
        <f>_xlfn.IFNA(IF(Veg_Table[[#This Row],[EVM_LAST_EDITOR]]="","zBlank EVM Last Editor",VLOOKUP(Veg_Table[[#This Row],[EVM_LAST_EDITOR]],Roster_Table[#All],4,FALSE)),"zAWRR Not in Roster")</f>
        <v>MOW</v>
      </c>
      <c r="S381" s="1" t="str">
        <f>_xlfn.IFNA(IF(Veg_Table[[#This Row],[EVM_LAST_EDITOR]]="","zBlank EVM Last Editor",VLOOKUP(Veg_Table[[#This Row],[EVM_LAST_EDITOR]],Roster_Table[#All],16,FALSE)),"zCompany_AWRR not in Roster")</f>
        <v>Not in Sierra Roster</v>
      </c>
      <c r="T381" s="2">
        <f>IFERROR(DATE(YEAR(Veg_Table[[#This Row],[Created2]]),MONTH(Veg_Table[[#This Row],[Created2]]),DAY(Veg_Table[[#This Row],[Created2]])),DATE(2019,1,1))</f>
        <v>43875</v>
      </c>
      <c r="U381" s="3">
        <f>VALUE(SUBSTITUTE(Veg_Table[[#This Row],[Created]],",",""))</f>
        <v>43875.592187499999</v>
      </c>
      <c r="V381" s="3" t="str">
        <f ca="1">IFERROR(_xlfn.IFNA(CELL("contents",INDIRECT(_xlfn.CONCAT("Veg_Table_Production_Data!",ADDRESS(MATCH(_xlfn.MAXIFS(#REF!,#REF!,"="&amp;Veg_Table[[#This Row],[AUTO_ID]],#REF!,"&lt;"&amp;Veg_Table[[#This Row],[EVM_LAST_EDITED_Day]]),#REF!,0),COLUMN(#REF!),4,1,)))),""),"")</f>
        <v/>
      </c>
      <c r="W381" s="3" t="str">
        <f ca="1">IF(Veg_Table[[#This Row],[Previous_Prescription]]="","No",IF(Veg_Table[[#This Row],[Previous_Prescription]]=Veg_Table[[#This Row],[PRESCRIP]],"No","Yes"))</f>
        <v>No</v>
      </c>
      <c r="X381" s="3" t="str">
        <f>IF(Veg_Table[[#This Row],[EVM_LAST_EDITED_Day]]=Veg_Table[[#This Row],[Created_Day]],"New","Old")</f>
        <v>Old</v>
      </c>
      <c r="Y381" s="1">
        <f>IFERROR(IF(FIND("delete",LOWER(Veg_Table[[#This Row],[PI_COMMENTS]]))&gt;=1,1,0),0)</f>
        <v>0</v>
      </c>
      <c r="Z381" s="1" t="str">
        <f>_xlfn.IFNA(IF(Veg_Table[[#This Row],[EVM_LAST_EDITOR]]="","Yes",VLOOKUP(Veg_Table[[#This Row],[EVM_LAST_EDITOR]],Roster_Table[#All],15,FALSE)),"Yes")</f>
        <v>No</v>
      </c>
      <c r="AA38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81" s="1" t="str">
        <f>_xlfn.IFNA(VLOOKUP(Veg_Table[[#This Row],[EVM_LAST_EDITOR]],Roster_Table[#All],3,FALSE),"zAWRR Not in Roster")</f>
        <v>Roberto</v>
      </c>
      <c r="AC381" s="1" t="str">
        <f>_xlfn.IFNA(VLOOKUP(Veg_Table[[#This Row],[EVM_LAST_EDITOR]],Roster_Table[#All],2,FALSE),"zAWRR Not in Roster")</f>
        <v>Ayala</v>
      </c>
      <c r="AD381" s="1" t="str">
        <f>IF(_xlfn.CONCAT(Veg_Table[[#This Row],[First_Name]]," ",Veg_Table[[#This Row],[Last_Name]])="zAWRR Not in Roster zAWRR Not in Roster","zAWRR Not in Roster",_xlfn.CONCAT(Veg_Table[[#This Row],[First_Name]]," ",Veg_Table[[#This Row],[Last_Name]]))</f>
        <v>Roberto Ayala</v>
      </c>
      <c r="AE381">
        <v>1721016</v>
      </c>
      <c r="AF381" t="s">
        <v>5911</v>
      </c>
      <c r="AG381" t="s">
        <v>97</v>
      </c>
      <c r="AH381" t="s">
        <v>5880</v>
      </c>
      <c r="AI381" t="s">
        <v>5912</v>
      </c>
      <c r="AJ381" t="s">
        <v>820</v>
      </c>
      <c r="AK381" t="s">
        <v>833</v>
      </c>
      <c r="AL381" t="s">
        <v>22</v>
      </c>
      <c r="AM381" t="s">
        <v>46</v>
      </c>
      <c r="AN381" t="s">
        <v>25</v>
      </c>
      <c r="AO381" t="s">
        <v>25</v>
      </c>
      <c r="AP381">
        <v>6</v>
      </c>
      <c r="AQ381">
        <v>26</v>
      </c>
      <c r="AR381" t="s">
        <v>28</v>
      </c>
      <c r="AS381" t="s">
        <v>45</v>
      </c>
      <c r="AT381" t="s">
        <v>522</v>
      </c>
      <c r="AU381" t="s">
        <v>25</v>
      </c>
      <c r="AV381" t="s">
        <v>28</v>
      </c>
      <c r="AW381" t="s">
        <v>5913</v>
      </c>
      <c r="AX381" t="s">
        <v>987</v>
      </c>
      <c r="AY381" t="s">
        <v>1530</v>
      </c>
      <c r="AZ381">
        <v>5865456</v>
      </c>
      <c r="BA381" t="s">
        <v>45</v>
      </c>
      <c r="BB381" s="4">
        <v>43964.681475925929</v>
      </c>
      <c r="BC381" t="s">
        <v>28</v>
      </c>
      <c r="BD381" t="s">
        <v>29</v>
      </c>
      <c r="BF381" t="s">
        <v>28</v>
      </c>
      <c r="BG381" t="s">
        <v>28</v>
      </c>
      <c r="BH381" t="s">
        <v>28</v>
      </c>
      <c r="BI381" s="3"/>
      <c r="BJ381" t="s">
        <v>5906</v>
      </c>
      <c r="BK381" s="30" t="s">
        <v>531</v>
      </c>
      <c r="BL381" s="3">
        <v>43964.681585185186</v>
      </c>
      <c r="BM381" t="s">
        <v>31</v>
      </c>
      <c r="BN381" t="s">
        <v>32</v>
      </c>
      <c r="BO381" t="s">
        <v>5882</v>
      </c>
      <c r="BP381" t="s">
        <v>5883</v>
      </c>
      <c r="BQ381" t="s">
        <v>1335</v>
      </c>
      <c r="BR381" t="s">
        <v>28</v>
      </c>
      <c r="BS381" t="s">
        <v>28</v>
      </c>
      <c r="BT381" t="s">
        <v>33</v>
      </c>
      <c r="BU381" s="3">
        <v>43875.592187499999</v>
      </c>
      <c r="BV381" t="s">
        <v>803</v>
      </c>
      <c r="BW381" s="3">
        <v>43964.731297407408</v>
      </c>
      <c r="BX381" t="s">
        <v>5914</v>
      </c>
      <c r="CG381"/>
      <c r="CH381"/>
      <c r="CI381"/>
      <c r="CY381"/>
      <c r="DA381"/>
      <c r="DE381"/>
      <c r="DF381"/>
    </row>
    <row r="382" spans="1:110" x14ac:dyDescent="0.25">
      <c r="A382" s="1">
        <f>IF(Veg_Table[[#This Row],[VP_STATUS]]="Hold",0,IF(OR(AND(Veg_Table[[#This Row],[PRESCRIP]]="NW_No Work",Veg_Table[[#This Row],[VP_STATUS]]&lt;&gt;"No Work Required Under EVM"),AND(Veg_Table[[#This Row],[VP_STATUS]]="No Work Required Under EVM",Veg_Table[[#This Row],[PRESCRIP]]&lt;&gt;"NW_No Work")),1,0))</f>
        <v>0</v>
      </c>
      <c r="B382" s="1">
        <f>IF(Veg_Table[[#This Row],[SPECIES]]="",1,0)</f>
        <v>0</v>
      </c>
      <c r="C382" s="1">
        <f>IF(Veg_Table[[#This Row],[DIAMETER]]="",1,0)</f>
        <v>0</v>
      </c>
      <c r="D382" s="1">
        <f>IF(Veg_Table[[#This Row],[HEIGHT]]="",1,0)</f>
        <v>0</v>
      </c>
      <c r="E38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82" s="1">
        <f>IF(AND(Veg_Table[[#This Row],[TAT_RESULT]]="ABATE",Veg_Table[[#This Row],[PRESCRIP]]="NW_No Work"),1,0)</f>
        <v>0</v>
      </c>
      <c r="G382" s="1">
        <f>IF(OR(Veg_Table[[#This Row],[Prescription R-Scale]]="NA",Veg_Table[[#This Row],[Diameter R-Scale]]="NA"),0,IF(Veg_Table[[#This Row],[Diameter R-Scale]]&lt;&gt;Veg_Table[[#This Row],[Prescription R-Scale]],1,0))</f>
        <v>0</v>
      </c>
      <c r="H382" s="1">
        <f>IF(OR(AND(Veg_Table[[#This Row],[PRESCRIP]]="BC_Br Rmv", Veg_Table[[#This Row],[WOOD_MAN]]&lt;&gt;"Not Needed"),AND(Veg_Table[[#This Row],[PRESCRIP]]="BCS_Br Rmv+Trt", Veg_Table[[#This Row],[WOOD_MAN]]&lt;&gt;"Not Needed")),1,0)</f>
        <v>0</v>
      </c>
      <c r="I382" s="1">
        <f ca="1">IF(AND(Veg_Table[[#This Row],[Prescription_Changed]]="Yes",Veg_Table[[#This Row],[TAT_RESULT]]=""),1,0)</f>
        <v>0</v>
      </c>
      <c r="J382" s="1">
        <f ca="1">SUM(Veg_Table[[#This Row],[Prescription and Status do not match]:[Prescription_Edited_And_TAT_Is_Blank]])</f>
        <v>1</v>
      </c>
      <c r="K382" s="1">
        <f ca="1">IF(Veg_Table[[#This Row],[Sum of Errors]]&gt;0,1,0)</f>
        <v>1</v>
      </c>
      <c r="L382" s="1">
        <f>1</f>
        <v>1</v>
      </c>
      <c r="M38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382" s="1">
        <f>IF(OR(MID(Veg_Table[[#This Row],[PRESCRIP]],2,1)="1",MID(Veg_Table[[#This Row],[PRESCRIP]],2,1)="2",MID(Veg_Table[[#This Row],[PRESCRIP]],2,1)="3",MID(Veg_Table[[#This Row],[PRESCRIP]],2,1)="4"),_xlfn.NUMBERVALUE(MID(Veg_Table[[#This Row],[PRESCRIP]],2,1)),"NA")</f>
        <v>1</v>
      </c>
      <c r="O382" s="1">
        <f>WEEKNUM(Veg_Table[[#This Row],[EVM_LAST_EDITED_Day]],2)</f>
        <v>20</v>
      </c>
      <c r="P382" s="25">
        <f>IFERROR(DATE(YEAR(Veg_Table[[#This Row],[EVM_LAST_EDITED2]]),MONTH(Veg_Table[[#This Row],[EVM_LAST_EDITED2]]),DAY(Veg_Table[[#This Row],[EVM_LAST_EDITED2]])),DATE(2019,1,1))</f>
        <v>43964</v>
      </c>
      <c r="Q382" s="3">
        <f>VALUE(SUBSTITUTE(Veg_Table[[#This Row],[EVM_LAST_EDITED]],",",""))</f>
        <v>43964.681705833304</v>
      </c>
      <c r="R382" s="1" t="str">
        <f>_xlfn.IFNA(IF(Veg_Table[[#This Row],[EVM_LAST_EDITOR]]="","zBlank EVM Last Editor",VLOOKUP(Veg_Table[[#This Row],[EVM_LAST_EDITOR]],Roster_Table[#All],4,FALSE)),"zAWRR Not in Roster")</f>
        <v>zAWRR Not in Roster</v>
      </c>
      <c r="S382" s="1" t="str">
        <f>_xlfn.IFNA(IF(Veg_Table[[#This Row],[EVM_LAST_EDITOR]]="","zBlank EVM Last Editor",VLOOKUP(Veg_Table[[#This Row],[EVM_LAST_EDITOR]],Roster_Table[#All],16,FALSE)),"zCompany_AWRR not in Roster")</f>
        <v>zCompany_AWRR not in Roster</v>
      </c>
      <c r="T382" s="2">
        <f>IFERROR(DATE(YEAR(Veg_Table[[#This Row],[Created2]]),MONTH(Veg_Table[[#This Row],[Created2]]),DAY(Veg_Table[[#This Row],[Created2]])),DATE(2019,1,1))</f>
        <v>43752</v>
      </c>
      <c r="U382" s="3">
        <f>VALUE(SUBSTITUTE(Veg_Table[[#This Row],[Created]],",",""))</f>
        <v>43752.675127314797</v>
      </c>
      <c r="V382" s="3" t="str">
        <f ca="1">IFERROR(_xlfn.IFNA(CELL("contents",INDIRECT(_xlfn.CONCAT("Veg_Table_Production_Data!",ADDRESS(MATCH(_xlfn.MAXIFS(#REF!,#REF!,"="&amp;Veg_Table[[#This Row],[AUTO_ID]],#REF!,"&lt;"&amp;Veg_Table[[#This Row],[EVM_LAST_EDITED_Day]]),#REF!,0),COLUMN(#REF!),4,1,)))),""),"")</f>
        <v/>
      </c>
      <c r="W382" s="3" t="str">
        <f ca="1">IF(Veg_Table[[#This Row],[Previous_Prescription]]="","No",IF(Veg_Table[[#This Row],[Previous_Prescription]]=Veg_Table[[#This Row],[PRESCRIP]],"No","Yes"))</f>
        <v>No</v>
      </c>
      <c r="X382" s="3" t="str">
        <f>IF(Veg_Table[[#This Row],[EVM_LAST_EDITED_Day]]=Veg_Table[[#This Row],[Created_Day]],"New","Old")</f>
        <v>Old</v>
      </c>
      <c r="Y382" s="1">
        <f>IFERROR(IF(FIND("delete",LOWER(Veg_Table[[#This Row],[PI_COMMENTS]]))&gt;=1,1,0),0)</f>
        <v>0</v>
      </c>
      <c r="Z382" s="1" t="str">
        <f>_xlfn.IFNA(IF(Veg_Table[[#This Row],[EVM_LAST_EDITOR]]="","Yes",VLOOKUP(Veg_Table[[#This Row],[EVM_LAST_EDITOR]],Roster_Table[#All],15,FALSE)),"Yes")</f>
        <v>Yes</v>
      </c>
      <c r="AA38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82" s="1" t="str">
        <f>_xlfn.IFNA(VLOOKUP(Veg_Table[[#This Row],[EVM_LAST_EDITOR]],Roster_Table[#All],3,FALSE),"zAWRR Not in Roster")</f>
        <v>zAWRR Not in Roster</v>
      </c>
      <c r="AC382" s="1" t="str">
        <f>_xlfn.IFNA(VLOOKUP(Veg_Table[[#This Row],[EVM_LAST_EDITOR]],Roster_Table[#All],2,FALSE),"zAWRR Not in Roster")</f>
        <v>zAWRR Not in Roster</v>
      </c>
      <c r="AD382" s="1" t="str">
        <f>IF(_xlfn.CONCAT(Veg_Table[[#This Row],[First_Name]]," ",Veg_Table[[#This Row],[Last_Name]])="zAWRR Not in Roster zAWRR Not in Roster","zAWRR Not in Roster",_xlfn.CONCAT(Veg_Table[[#This Row],[First_Name]]," ",Veg_Table[[#This Row],[Last_Name]]))</f>
        <v>zAWRR Not in Roster</v>
      </c>
      <c r="AE382">
        <v>1767359</v>
      </c>
      <c r="AF382" t="s">
        <v>3168</v>
      </c>
      <c r="AG382" t="s">
        <v>30</v>
      </c>
      <c r="AH382" t="s">
        <v>3102</v>
      </c>
      <c r="AI382" t="s">
        <v>3071</v>
      </c>
      <c r="AJ382" t="s">
        <v>820</v>
      </c>
      <c r="AK382" t="s">
        <v>28</v>
      </c>
      <c r="AL382" t="s">
        <v>37</v>
      </c>
      <c r="AM382" t="s">
        <v>529</v>
      </c>
      <c r="AN382" t="s">
        <v>25</v>
      </c>
      <c r="AO382" t="s">
        <v>25</v>
      </c>
      <c r="AP382">
        <v>8</v>
      </c>
      <c r="AQ382">
        <v>25</v>
      </c>
      <c r="AR382" t="s">
        <v>28</v>
      </c>
      <c r="AS382" t="s">
        <v>532</v>
      </c>
      <c r="AT382" t="s">
        <v>522</v>
      </c>
      <c r="AU382" t="s">
        <v>25</v>
      </c>
      <c r="AV382" t="s">
        <v>28</v>
      </c>
      <c r="AW382" t="s">
        <v>3169</v>
      </c>
      <c r="AX382" t="s">
        <v>534</v>
      </c>
      <c r="AY382" t="s">
        <v>28</v>
      </c>
      <c r="AZ382">
        <v>5746657</v>
      </c>
      <c r="BA382" t="s">
        <v>532</v>
      </c>
      <c r="BB382" s="4">
        <v>43944.712300358799</v>
      </c>
      <c r="BC382" t="s">
        <v>28</v>
      </c>
      <c r="BD382" t="s">
        <v>29</v>
      </c>
      <c r="BF382" t="s">
        <v>28</v>
      </c>
      <c r="BG382" t="s">
        <v>534</v>
      </c>
      <c r="BH382" t="s">
        <v>28</v>
      </c>
      <c r="BI382" s="3">
        <v>43964.681655960645</v>
      </c>
      <c r="BJ382" t="s">
        <v>6029</v>
      </c>
      <c r="BK382" s="30" t="s">
        <v>5008</v>
      </c>
      <c r="BL382" s="3">
        <v>43964.681705833333</v>
      </c>
      <c r="BM382" t="s">
        <v>31</v>
      </c>
      <c r="BN382" t="s">
        <v>32</v>
      </c>
      <c r="BO382" t="s">
        <v>3104</v>
      </c>
      <c r="BP382" t="s">
        <v>3105</v>
      </c>
      <c r="BQ382" t="s">
        <v>826</v>
      </c>
      <c r="BR382" t="s">
        <v>28</v>
      </c>
      <c r="BS382" t="s">
        <v>28</v>
      </c>
      <c r="BT382" t="s">
        <v>54</v>
      </c>
      <c r="BU382" s="3">
        <v>43752.675127314818</v>
      </c>
      <c r="BV382" t="s">
        <v>803</v>
      </c>
      <c r="BW382" s="3">
        <v>43964.73131476852</v>
      </c>
      <c r="BX382" t="s">
        <v>3170</v>
      </c>
      <c r="CG382"/>
      <c r="CH382"/>
      <c r="CI382"/>
      <c r="CY382"/>
      <c r="DA382"/>
      <c r="DE382"/>
      <c r="DF382"/>
    </row>
    <row r="383" spans="1:110" x14ac:dyDescent="0.25">
      <c r="A383" s="1">
        <f>IF(Veg_Table[[#This Row],[VP_STATUS]]="Hold",0,IF(OR(AND(Veg_Table[[#This Row],[PRESCRIP]]="NW_No Work",Veg_Table[[#This Row],[VP_STATUS]]&lt;&gt;"No Work Required Under EVM"),AND(Veg_Table[[#This Row],[VP_STATUS]]="No Work Required Under EVM",Veg_Table[[#This Row],[PRESCRIP]]&lt;&gt;"NW_No Work")),1,0))</f>
        <v>0</v>
      </c>
      <c r="B383" s="1">
        <f>IF(Veg_Table[[#This Row],[SPECIES]]="",1,0)</f>
        <v>0</v>
      </c>
      <c r="C383" s="1">
        <f>IF(Veg_Table[[#This Row],[DIAMETER]]="",1,0)</f>
        <v>0</v>
      </c>
      <c r="D383" s="1">
        <f>IF(Veg_Table[[#This Row],[HEIGHT]]="",1,0)</f>
        <v>0</v>
      </c>
      <c r="E38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83" s="1">
        <f>IF(AND(Veg_Table[[#This Row],[TAT_RESULT]]="ABATE",Veg_Table[[#This Row],[PRESCRIP]]="NW_No Work"),1,0)</f>
        <v>0</v>
      </c>
      <c r="G383" s="1">
        <f>IF(OR(Veg_Table[[#This Row],[Prescription R-Scale]]="NA",Veg_Table[[#This Row],[Diameter R-Scale]]="NA"),0,IF(Veg_Table[[#This Row],[Diameter R-Scale]]&lt;&gt;Veg_Table[[#This Row],[Prescription R-Scale]],1,0))</f>
        <v>0</v>
      </c>
      <c r="H383" s="1">
        <f>IF(OR(AND(Veg_Table[[#This Row],[PRESCRIP]]="BC_Br Rmv", Veg_Table[[#This Row],[WOOD_MAN]]&lt;&gt;"Not Needed"),AND(Veg_Table[[#This Row],[PRESCRIP]]="BCS_Br Rmv+Trt", Veg_Table[[#This Row],[WOOD_MAN]]&lt;&gt;"Not Needed")),1,0)</f>
        <v>0</v>
      </c>
      <c r="I383" s="1">
        <f ca="1">IF(AND(Veg_Table[[#This Row],[Prescription_Changed]]="Yes",Veg_Table[[#This Row],[TAT_RESULT]]=""),1,0)</f>
        <v>0</v>
      </c>
      <c r="J383" s="1">
        <f ca="1">SUM(Veg_Table[[#This Row],[Prescription and Status do not match]:[Prescription_Edited_And_TAT_Is_Blank]])</f>
        <v>1</v>
      </c>
      <c r="K383" s="1">
        <f ca="1">IF(Veg_Table[[#This Row],[Sum of Errors]]&gt;0,1,0)</f>
        <v>1</v>
      </c>
      <c r="L383" s="1">
        <f>1</f>
        <v>1</v>
      </c>
      <c r="M38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383" s="1">
        <f>IF(OR(MID(Veg_Table[[#This Row],[PRESCRIP]],2,1)="1",MID(Veg_Table[[#This Row],[PRESCRIP]],2,1)="2",MID(Veg_Table[[#This Row],[PRESCRIP]],2,1)="3",MID(Veg_Table[[#This Row],[PRESCRIP]],2,1)="4"),_xlfn.NUMBERVALUE(MID(Veg_Table[[#This Row],[PRESCRIP]],2,1)),"NA")</f>
        <v>1</v>
      </c>
      <c r="O383" s="1">
        <f>WEEKNUM(Veg_Table[[#This Row],[EVM_LAST_EDITED_Day]],2)</f>
        <v>20</v>
      </c>
      <c r="P383" s="25">
        <f>IFERROR(DATE(YEAR(Veg_Table[[#This Row],[EVM_LAST_EDITED2]]),MONTH(Veg_Table[[#This Row],[EVM_LAST_EDITED2]]),DAY(Veg_Table[[#This Row],[EVM_LAST_EDITED2]])),DATE(2019,1,1))</f>
        <v>43964</v>
      </c>
      <c r="Q383" s="3">
        <f>VALUE(SUBSTITUTE(Veg_Table[[#This Row],[EVM_LAST_EDITED]],",",""))</f>
        <v>43964.681891713</v>
      </c>
      <c r="R383" s="1" t="str">
        <f>_xlfn.IFNA(IF(Veg_Table[[#This Row],[EVM_LAST_EDITOR]]="","zBlank EVM Last Editor",VLOOKUP(Veg_Table[[#This Row],[EVM_LAST_EDITOR]],Roster_Table[#All],4,FALSE)),"zAWRR Not in Roster")</f>
        <v>zAWRR Not in Roster</v>
      </c>
      <c r="S383" s="1" t="str">
        <f>_xlfn.IFNA(IF(Veg_Table[[#This Row],[EVM_LAST_EDITOR]]="","zBlank EVM Last Editor",VLOOKUP(Veg_Table[[#This Row],[EVM_LAST_EDITOR]],Roster_Table[#All],16,FALSE)),"zCompany_AWRR not in Roster")</f>
        <v>zCompany_AWRR not in Roster</v>
      </c>
      <c r="T383" s="2">
        <f>IFERROR(DATE(YEAR(Veg_Table[[#This Row],[Created2]]),MONTH(Veg_Table[[#This Row],[Created2]]),DAY(Veg_Table[[#This Row],[Created2]])),DATE(2019,1,1))</f>
        <v>43753</v>
      </c>
      <c r="U383" s="3">
        <f>VALUE(SUBSTITUTE(Veg_Table[[#This Row],[Created]],",",""))</f>
        <v>43753.509953703702</v>
      </c>
      <c r="V383" s="3" t="str">
        <f ca="1">IFERROR(_xlfn.IFNA(CELL("contents",INDIRECT(_xlfn.CONCAT("Veg_Table_Production_Data!",ADDRESS(MATCH(_xlfn.MAXIFS(#REF!,#REF!,"="&amp;Veg_Table[[#This Row],[AUTO_ID]],#REF!,"&lt;"&amp;Veg_Table[[#This Row],[EVM_LAST_EDITED_Day]]),#REF!,0),COLUMN(#REF!),4,1,)))),""),"")</f>
        <v/>
      </c>
      <c r="W383" s="3" t="str">
        <f ca="1">IF(Veg_Table[[#This Row],[Previous_Prescription]]="","No",IF(Veg_Table[[#This Row],[Previous_Prescription]]=Veg_Table[[#This Row],[PRESCRIP]],"No","Yes"))</f>
        <v>No</v>
      </c>
      <c r="X383" s="3" t="str">
        <f>IF(Veg_Table[[#This Row],[EVM_LAST_EDITED_Day]]=Veg_Table[[#This Row],[Created_Day]],"New","Old")</f>
        <v>Old</v>
      </c>
      <c r="Y383" s="1">
        <f>IFERROR(IF(FIND("delete",LOWER(Veg_Table[[#This Row],[PI_COMMENTS]]))&gt;=1,1,0),0)</f>
        <v>0</v>
      </c>
      <c r="Z383" s="1" t="str">
        <f>_xlfn.IFNA(IF(Veg_Table[[#This Row],[EVM_LAST_EDITOR]]="","Yes",VLOOKUP(Veg_Table[[#This Row],[EVM_LAST_EDITOR]],Roster_Table[#All],15,FALSE)),"Yes")</f>
        <v>Yes</v>
      </c>
      <c r="AA38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83" s="1" t="str">
        <f>_xlfn.IFNA(VLOOKUP(Veg_Table[[#This Row],[EVM_LAST_EDITOR]],Roster_Table[#All],3,FALSE),"zAWRR Not in Roster")</f>
        <v>zAWRR Not in Roster</v>
      </c>
      <c r="AC383" s="1" t="str">
        <f>_xlfn.IFNA(VLOOKUP(Veg_Table[[#This Row],[EVM_LAST_EDITOR]],Roster_Table[#All],2,FALSE),"zAWRR Not in Roster")</f>
        <v>zAWRR Not in Roster</v>
      </c>
      <c r="AD383" s="1" t="str">
        <f>IF(_xlfn.CONCAT(Veg_Table[[#This Row],[First_Name]]," ",Veg_Table[[#This Row],[Last_Name]])="zAWRR Not in Roster zAWRR Not in Roster","zAWRR Not in Roster",_xlfn.CONCAT(Veg_Table[[#This Row],[First_Name]]," ",Veg_Table[[#This Row],[Last_Name]]))</f>
        <v>zAWRR Not in Roster</v>
      </c>
      <c r="AE383">
        <v>1767550</v>
      </c>
      <c r="AF383" t="s">
        <v>3101</v>
      </c>
      <c r="AG383" t="s">
        <v>30</v>
      </c>
      <c r="AH383" t="s">
        <v>3102</v>
      </c>
      <c r="AI383" t="s">
        <v>3071</v>
      </c>
      <c r="AJ383" t="s">
        <v>820</v>
      </c>
      <c r="AK383" t="s">
        <v>28</v>
      </c>
      <c r="AL383" t="s">
        <v>37</v>
      </c>
      <c r="AM383" t="s">
        <v>529</v>
      </c>
      <c r="AN383" t="s">
        <v>25</v>
      </c>
      <c r="AO383" t="s">
        <v>25</v>
      </c>
      <c r="AP383">
        <v>8</v>
      </c>
      <c r="AQ383">
        <v>30</v>
      </c>
      <c r="AR383" t="s">
        <v>28</v>
      </c>
      <c r="AS383" t="s">
        <v>532</v>
      </c>
      <c r="AT383" t="s">
        <v>522</v>
      </c>
      <c r="AU383" t="s">
        <v>25</v>
      </c>
      <c r="AV383" t="s">
        <v>28</v>
      </c>
      <c r="AW383" t="s">
        <v>3103</v>
      </c>
      <c r="AX383" t="s">
        <v>534</v>
      </c>
      <c r="AY383" t="s">
        <v>28</v>
      </c>
      <c r="AZ383">
        <v>5746657</v>
      </c>
      <c r="BA383" t="s">
        <v>532</v>
      </c>
      <c r="BB383" s="4">
        <v>43944.719737256943</v>
      </c>
      <c r="BC383" t="s">
        <v>28</v>
      </c>
      <c r="BD383" t="s">
        <v>29</v>
      </c>
      <c r="BF383" t="s">
        <v>28</v>
      </c>
      <c r="BG383" t="s">
        <v>534</v>
      </c>
      <c r="BH383" t="s">
        <v>28</v>
      </c>
      <c r="BI383" s="3">
        <v>43964.681838425924</v>
      </c>
      <c r="BJ383" t="s">
        <v>6036</v>
      </c>
      <c r="BK383" s="30" t="s">
        <v>5008</v>
      </c>
      <c r="BL383" s="3">
        <v>43964.681891712964</v>
      </c>
      <c r="BM383" t="s">
        <v>31</v>
      </c>
      <c r="BN383" t="s">
        <v>32</v>
      </c>
      <c r="BO383" t="s">
        <v>3104</v>
      </c>
      <c r="BP383" t="s">
        <v>3105</v>
      </c>
      <c r="BQ383" t="s">
        <v>826</v>
      </c>
      <c r="BR383" t="s">
        <v>28</v>
      </c>
      <c r="BS383" t="s">
        <v>28</v>
      </c>
      <c r="BT383" t="s">
        <v>54</v>
      </c>
      <c r="BU383" s="3">
        <v>43753.509953703702</v>
      </c>
      <c r="BV383" t="s">
        <v>803</v>
      </c>
      <c r="BW383" s="3">
        <v>43964.73131476852</v>
      </c>
      <c r="BX383" t="s">
        <v>3106</v>
      </c>
      <c r="CG383"/>
      <c r="CH383"/>
      <c r="CI383"/>
      <c r="CY383"/>
      <c r="DA383"/>
      <c r="DE383"/>
      <c r="DF383"/>
    </row>
    <row r="384" spans="1:110" x14ac:dyDescent="0.25">
      <c r="A384" s="1">
        <f>IF(Veg_Table[[#This Row],[VP_STATUS]]="Hold",0,IF(OR(AND(Veg_Table[[#This Row],[PRESCRIP]]="NW_No Work",Veg_Table[[#This Row],[VP_STATUS]]&lt;&gt;"No Work Required Under EVM"),AND(Veg_Table[[#This Row],[VP_STATUS]]="No Work Required Under EVM",Veg_Table[[#This Row],[PRESCRIP]]&lt;&gt;"NW_No Work")),1,0))</f>
        <v>0</v>
      </c>
      <c r="B384" s="1">
        <f>IF(Veg_Table[[#This Row],[SPECIES]]="",1,0)</f>
        <v>0</v>
      </c>
      <c r="C384" s="1">
        <f>IF(Veg_Table[[#This Row],[DIAMETER]]="",1,0)</f>
        <v>0</v>
      </c>
      <c r="D384" s="1">
        <f>IF(Veg_Table[[#This Row],[HEIGHT]]="",1,0)</f>
        <v>0</v>
      </c>
      <c r="E38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84" s="1">
        <f>IF(AND(Veg_Table[[#This Row],[TAT_RESULT]]="ABATE",Veg_Table[[#This Row],[PRESCRIP]]="NW_No Work"),1,0)</f>
        <v>0</v>
      </c>
      <c r="G384" s="1">
        <f>IF(OR(Veg_Table[[#This Row],[Prescription R-Scale]]="NA",Veg_Table[[#This Row],[Diameter R-Scale]]="NA"),0,IF(Veg_Table[[#This Row],[Diameter R-Scale]]&lt;&gt;Veg_Table[[#This Row],[Prescription R-Scale]],1,0))</f>
        <v>0</v>
      </c>
      <c r="H384" s="1">
        <f>IF(OR(AND(Veg_Table[[#This Row],[PRESCRIP]]="BC_Br Rmv", Veg_Table[[#This Row],[WOOD_MAN]]&lt;&gt;"Not Needed"),AND(Veg_Table[[#This Row],[PRESCRIP]]="BCS_Br Rmv+Trt", Veg_Table[[#This Row],[WOOD_MAN]]&lt;&gt;"Not Needed")),1,0)</f>
        <v>0</v>
      </c>
      <c r="I384" s="1">
        <f ca="1">IF(AND(Veg_Table[[#This Row],[Prescription_Changed]]="Yes",Veg_Table[[#This Row],[TAT_RESULT]]=""),1,0)</f>
        <v>0</v>
      </c>
      <c r="J384" s="1">
        <f ca="1">SUM(Veg_Table[[#This Row],[Prescription and Status do not match]:[Prescription_Edited_And_TAT_Is_Blank]])</f>
        <v>1</v>
      </c>
      <c r="K384" s="1">
        <f ca="1">IF(Veg_Table[[#This Row],[Sum of Errors]]&gt;0,1,0)</f>
        <v>1</v>
      </c>
      <c r="L384" s="1">
        <f>1</f>
        <v>1</v>
      </c>
      <c r="M38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384" s="1">
        <f>IF(OR(MID(Veg_Table[[#This Row],[PRESCRIP]],2,1)="1",MID(Veg_Table[[#This Row],[PRESCRIP]],2,1)="2",MID(Veg_Table[[#This Row],[PRESCRIP]],2,1)="3",MID(Veg_Table[[#This Row],[PRESCRIP]],2,1)="4"),_xlfn.NUMBERVALUE(MID(Veg_Table[[#This Row],[PRESCRIP]],2,1)),"NA")</f>
        <v>1</v>
      </c>
      <c r="O384" s="1">
        <f>WEEKNUM(Veg_Table[[#This Row],[EVM_LAST_EDITED_Day]],2)</f>
        <v>20</v>
      </c>
      <c r="P384" s="25">
        <f>IFERROR(DATE(YEAR(Veg_Table[[#This Row],[EVM_LAST_EDITED2]]),MONTH(Veg_Table[[#This Row],[EVM_LAST_EDITED2]]),DAY(Veg_Table[[#This Row],[EVM_LAST_EDITED2]])),DATE(2019,1,1))</f>
        <v>43964</v>
      </c>
      <c r="Q384" s="3">
        <f>VALUE(SUBSTITUTE(Veg_Table[[#This Row],[EVM_LAST_EDITED]],",",""))</f>
        <v>43964.682556377302</v>
      </c>
      <c r="R384" s="1" t="str">
        <f>_xlfn.IFNA(IF(Veg_Table[[#This Row],[EVM_LAST_EDITOR]]="","zBlank EVM Last Editor",VLOOKUP(Veg_Table[[#This Row],[EVM_LAST_EDITOR]],Roster_Table[#All],4,FALSE)),"zAWRR Not in Roster")</f>
        <v>zAWRR Not in Roster</v>
      </c>
      <c r="S384" s="1" t="str">
        <f>_xlfn.IFNA(IF(Veg_Table[[#This Row],[EVM_LAST_EDITOR]]="","zBlank EVM Last Editor",VLOOKUP(Veg_Table[[#This Row],[EVM_LAST_EDITOR]],Roster_Table[#All],16,FALSE)),"zCompany_AWRR not in Roster")</f>
        <v>zCompany_AWRR not in Roster</v>
      </c>
      <c r="T384" s="2">
        <f>IFERROR(DATE(YEAR(Veg_Table[[#This Row],[Created2]]),MONTH(Veg_Table[[#This Row],[Created2]]),DAY(Veg_Table[[#This Row],[Created2]])),DATE(2019,1,1))</f>
        <v>43752</v>
      </c>
      <c r="U384" s="3">
        <f>VALUE(SUBSTITUTE(Veg_Table[[#This Row],[Created]],",",""))</f>
        <v>43752.669976851903</v>
      </c>
      <c r="V384" s="3" t="str">
        <f ca="1">IFERROR(_xlfn.IFNA(CELL("contents",INDIRECT(_xlfn.CONCAT("Veg_Table_Production_Data!",ADDRESS(MATCH(_xlfn.MAXIFS(#REF!,#REF!,"="&amp;Veg_Table[[#This Row],[AUTO_ID]],#REF!,"&lt;"&amp;Veg_Table[[#This Row],[EVM_LAST_EDITED_Day]]),#REF!,0),COLUMN(#REF!),4,1,)))),""),"")</f>
        <v/>
      </c>
      <c r="W384" s="3" t="str">
        <f ca="1">IF(Veg_Table[[#This Row],[Previous_Prescription]]="","No",IF(Veg_Table[[#This Row],[Previous_Prescription]]=Veg_Table[[#This Row],[PRESCRIP]],"No","Yes"))</f>
        <v>No</v>
      </c>
      <c r="X384" s="3" t="str">
        <f>IF(Veg_Table[[#This Row],[EVM_LAST_EDITED_Day]]=Veg_Table[[#This Row],[Created_Day]],"New","Old")</f>
        <v>Old</v>
      </c>
      <c r="Y384" s="1">
        <f>IFERROR(IF(FIND("delete",LOWER(Veg_Table[[#This Row],[PI_COMMENTS]]))&gt;=1,1,0),0)</f>
        <v>0</v>
      </c>
      <c r="Z384" s="1" t="str">
        <f>_xlfn.IFNA(IF(Veg_Table[[#This Row],[EVM_LAST_EDITOR]]="","Yes",VLOOKUP(Veg_Table[[#This Row],[EVM_LAST_EDITOR]],Roster_Table[#All],15,FALSE)),"Yes")</f>
        <v>Yes</v>
      </c>
      <c r="AA38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84" s="1" t="str">
        <f>_xlfn.IFNA(VLOOKUP(Veg_Table[[#This Row],[EVM_LAST_EDITOR]],Roster_Table[#All],3,FALSE),"zAWRR Not in Roster")</f>
        <v>zAWRR Not in Roster</v>
      </c>
      <c r="AC384" s="1" t="str">
        <f>_xlfn.IFNA(VLOOKUP(Veg_Table[[#This Row],[EVM_LAST_EDITOR]],Roster_Table[#All],2,FALSE),"zAWRR Not in Roster")</f>
        <v>zAWRR Not in Roster</v>
      </c>
      <c r="AD384" s="1" t="str">
        <f>IF(_xlfn.CONCAT(Veg_Table[[#This Row],[First_Name]]," ",Veg_Table[[#This Row],[Last_Name]])="zAWRR Not in Roster zAWRR Not in Roster","zAWRR Not in Roster",_xlfn.CONCAT(Veg_Table[[#This Row],[First_Name]]," ",Veg_Table[[#This Row],[Last_Name]]))</f>
        <v>zAWRR Not in Roster</v>
      </c>
      <c r="AE384">
        <v>1767355</v>
      </c>
      <c r="AF384" t="s">
        <v>3157</v>
      </c>
      <c r="AG384" t="s">
        <v>30</v>
      </c>
      <c r="AH384" t="s">
        <v>3102</v>
      </c>
      <c r="AI384" t="s">
        <v>3071</v>
      </c>
      <c r="AJ384" t="s">
        <v>820</v>
      </c>
      <c r="AK384" t="s">
        <v>833</v>
      </c>
      <c r="AL384" t="s">
        <v>37</v>
      </c>
      <c r="AM384" t="s">
        <v>529</v>
      </c>
      <c r="AN384" t="s">
        <v>25</v>
      </c>
      <c r="AO384" t="s">
        <v>25</v>
      </c>
      <c r="AP384">
        <v>5</v>
      </c>
      <c r="AQ384">
        <v>30</v>
      </c>
      <c r="AR384" t="s">
        <v>28</v>
      </c>
      <c r="AS384" t="s">
        <v>532</v>
      </c>
      <c r="AT384" t="s">
        <v>522</v>
      </c>
      <c r="AU384" t="s">
        <v>25</v>
      </c>
      <c r="AV384" t="s">
        <v>28</v>
      </c>
      <c r="AW384" t="s">
        <v>3158</v>
      </c>
      <c r="AX384" t="s">
        <v>534</v>
      </c>
      <c r="AY384" t="s">
        <v>28</v>
      </c>
      <c r="AZ384">
        <v>5746657</v>
      </c>
      <c r="BA384" t="s">
        <v>532</v>
      </c>
      <c r="BB384" s="4">
        <v>43944.710339444442</v>
      </c>
      <c r="BC384" t="s">
        <v>28</v>
      </c>
      <c r="BD384" t="s">
        <v>29</v>
      </c>
      <c r="BF384" t="s">
        <v>28</v>
      </c>
      <c r="BG384" t="s">
        <v>534</v>
      </c>
      <c r="BH384" t="s">
        <v>28</v>
      </c>
      <c r="BI384" s="3">
        <v>43964.682506087964</v>
      </c>
      <c r="BJ384" t="s">
        <v>6030</v>
      </c>
      <c r="BK384" s="30" t="s">
        <v>5008</v>
      </c>
      <c r="BL384" s="3">
        <v>43964.682556377316</v>
      </c>
      <c r="BM384" t="s">
        <v>31</v>
      </c>
      <c r="BN384" t="s">
        <v>32</v>
      </c>
      <c r="BO384" t="s">
        <v>3104</v>
      </c>
      <c r="BP384" t="s">
        <v>3105</v>
      </c>
      <c r="BQ384" t="s">
        <v>826</v>
      </c>
      <c r="BR384" t="s">
        <v>28</v>
      </c>
      <c r="BS384" t="s">
        <v>28</v>
      </c>
      <c r="BT384" t="s">
        <v>54</v>
      </c>
      <c r="BU384" s="3">
        <v>43752.669976851852</v>
      </c>
      <c r="BV384" t="s">
        <v>803</v>
      </c>
      <c r="BW384" s="3">
        <v>43964.73131476852</v>
      </c>
      <c r="BX384" t="s">
        <v>3159</v>
      </c>
      <c r="CG384"/>
      <c r="CH384"/>
      <c r="CI384"/>
      <c r="CY384"/>
      <c r="DA384"/>
      <c r="DE384"/>
      <c r="DF384"/>
    </row>
    <row r="385" spans="1:110" x14ac:dyDescent="0.25">
      <c r="A385" s="1">
        <f>IF(Veg_Table[[#This Row],[VP_STATUS]]="Hold",0,IF(OR(AND(Veg_Table[[#This Row],[PRESCRIP]]="NW_No Work",Veg_Table[[#This Row],[VP_STATUS]]&lt;&gt;"No Work Required Under EVM"),AND(Veg_Table[[#This Row],[VP_STATUS]]="No Work Required Under EVM",Veg_Table[[#This Row],[PRESCRIP]]&lt;&gt;"NW_No Work")),1,0))</f>
        <v>0</v>
      </c>
      <c r="B385" s="1">
        <f>IF(Veg_Table[[#This Row],[SPECIES]]="",1,0)</f>
        <v>0</v>
      </c>
      <c r="C385" s="1">
        <f>IF(Veg_Table[[#This Row],[DIAMETER]]="",1,0)</f>
        <v>0</v>
      </c>
      <c r="D385" s="1">
        <f>IF(Veg_Table[[#This Row],[HEIGHT]]="",1,0)</f>
        <v>0</v>
      </c>
      <c r="E38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85" s="1">
        <f>IF(AND(Veg_Table[[#This Row],[TAT_RESULT]]="ABATE",Veg_Table[[#This Row],[PRESCRIP]]="NW_No Work"),1,0)</f>
        <v>0</v>
      </c>
      <c r="G385" s="1">
        <f>IF(OR(Veg_Table[[#This Row],[Prescription R-Scale]]="NA",Veg_Table[[#This Row],[Diameter R-Scale]]="NA"),0,IF(Veg_Table[[#This Row],[Diameter R-Scale]]&lt;&gt;Veg_Table[[#This Row],[Prescription R-Scale]],1,0))</f>
        <v>0</v>
      </c>
      <c r="H385" s="1">
        <f>IF(OR(AND(Veg_Table[[#This Row],[PRESCRIP]]="BC_Br Rmv", Veg_Table[[#This Row],[WOOD_MAN]]&lt;&gt;"Not Needed"),AND(Veg_Table[[#This Row],[PRESCRIP]]="BCS_Br Rmv+Trt", Veg_Table[[#This Row],[WOOD_MAN]]&lt;&gt;"Not Needed")),1,0)</f>
        <v>0</v>
      </c>
      <c r="I385" s="1">
        <f ca="1">IF(AND(Veg_Table[[#This Row],[Prescription_Changed]]="Yes",Veg_Table[[#This Row],[TAT_RESULT]]=""),1,0)</f>
        <v>0</v>
      </c>
      <c r="J385" s="1">
        <f ca="1">SUM(Veg_Table[[#This Row],[Prescription and Status do not match]:[Prescription_Edited_And_TAT_Is_Blank]])</f>
        <v>1</v>
      </c>
      <c r="K385" s="1">
        <f ca="1">IF(Veg_Table[[#This Row],[Sum of Errors]]&gt;0,1,0)</f>
        <v>1</v>
      </c>
      <c r="L385" s="1">
        <f>1</f>
        <v>1</v>
      </c>
      <c r="M38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385" s="1">
        <f>IF(OR(MID(Veg_Table[[#This Row],[PRESCRIP]],2,1)="1",MID(Veg_Table[[#This Row],[PRESCRIP]],2,1)="2",MID(Veg_Table[[#This Row],[PRESCRIP]],2,1)="3",MID(Veg_Table[[#This Row],[PRESCRIP]],2,1)="4"),_xlfn.NUMBERVALUE(MID(Veg_Table[[#This Row],[PRESCRIP]],2,1)),"NA")</f>
        <v>1</v>
      </c>
      <c r="O385" s="1">
        <f>WEEKNUM(Veg_Table[[#This Row],[EVM_LAST_EDITED_Day]],2)</f>
        <v>20</v>
      </c>
      <c r="P385" s="25">
        <f>IFERROR(DATE(YEAR(Veg_Table[[#This Row],[EVM_LAST_EDITED2]]),MONTH(Veg_Table[[#This Row],[EVM_LAST_EDITED2]]),DAY(Veg_Table[[#This Row],[EVM_LAST_EDITED2]])),DATE(2019,1,1))</f>
        <v>43964</v>
      </c>
      <c r="Q385" s="3">
        <f>VALUE(SUBSTITUTE(Veg_Table[[#This Row],[EVM_LAST_EDITED]],",",""))</f>
        <v>43964.682783611097</v>
      </c>
      <c r="R385" s="1" t="str">
        <f>_xlfn.IFNA(IF(Veg_Table[[#This Row],[EVM_LAST_EDITOR]]="","zBlank EVM Last Editor",VLOOKUP(Veg_Table[[#This Row],[EVM_LAST_EDITOR]],Roster_Table[#All],4,FALSE)),"zAWRR Not in Roster")</f>
        <v>MOW</v>
      </c>
      <c r="S385" s="1" t="str">
        <f>_xlfn.IFNA(IF(Veg_Table[[#This Row],[EVM_LAST_EDITOR]]="","zBlank EVM Last Editor",VLOOKUP(Veg_Table[[#This Row],[EVM_LAST_EDITOR]],Roster_Table[#All],16,FALSE)),"zCompany_AWRR not in Roster")</f>
        <v>Not in Sierra Roster</v>
      </c>
      <c r="T385" s="2">
        <f>IFERROR(DATE(YEAR(Veg_Table[[#This Row],[Created2]]),MONTH(Veg_Table[[#This Row],[Created2]]),DAY(Veg_Table[[#This Row],[Created2]])),DATE(2019,1,1))</f>
        <v>43875</v>
      </c>
      <c r="U385" s="3">
        <f>VALUE(SUBSTITUTE(Veg_Table[[#This Row],[Created]],",",""))</f>
        <v>43875.589293981502</v>
      </c>
      <c r="V385" s="3" t="str">
        <f ca="1">IFERROR(_xlfn.IFNA(CELL("contents",INDIRECT(_xlfn.CONCAT("Veg_Table_Production_Data!",ADDRESS(MATCH(_xlfn.MAXIFS(#REF!,#REF!,"="&amp;Veg_Table[[#This Row],[AUTO_ID]],#REF!,"&lt;"&amp;Veg_Table[[#This Row],[EVM_LAST_EDITED_Day]]),#REF!,0),COLUMN(#REF!),4,1,)))),""),"")</f>
        <v/>
      </c>
      <c r="W385" s="3" t="str">
        <f ca="1">IF(Veg_Table[[#This Row],[Previous_Prescription]]="","No",IF(Veg_Table[[#This Row],[Previous_Prescription]]=Veg_Table[[#This Row],[PRESCRIP]],"No","Yes"))</f>
        <v>No</v>
      </c>
      <c r="X385" s="3" t="str">
        <f>IF(Veg_Table[[#This Row],[EVM_LAST_EDITED_Day]]=Veg_Table[[#This Row],[Created_Day]],"New","Old")</f>
        <v>Old</v>
      </c>
      <c r="Y385" s="1">
        <f>IFERROR(IF(FIND("delete",LOWER(Veg_Table[[#This Row],[PI_COMMENTS]]))&gt;=1,1,0),0)</f>
        <v>0</v>
      </c>
      <c r="Z385" s="1" t="str">
        <f>_xlfn.IFNA(IF(Veg_Table[[#This Row],[EVM_LAST_EDITOR]]="","Yes",VLOOKUP(Veg_Table[[#This Row],[EVM_LAST_EDITOR]],Roster_Table[#All],15,FALSE)),"Yes")</f>
        <v>No</v>
      </c>
      <c r="AA38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85" s="1" t="str">
        <f>_xlfn.IFNA(VLOOKUP(Veg_Table[[#This Row],[EVM_LAST_EDITOR]],Roster_Table[#All],3,FALSE),"zAWRR Not in Roster")</f>
        <v>Roberto</v>
      </c>
      <c r="AC385" s="1" t="str">
        <f>_xlfn.IFNA(VLOOKUP(Veg_Table[[#This Row],[EVM_LAST_EDITOR]],Roster_Table[#All],2,FALSE),"zAWRR Not in Roster")</f>
        <v>Ayala</v>
      </c>
      <c r="AD385" s="1" t="str">
        <f>IF(_xlfn.CONCAT(Veg_Table[[#This Row],[First_Name]]," ",Veg_Table[[#This Row],[Last_Name]])="zAWRR Not in Roster zAWRR Not in Roster","zAWRR Not in Roster",_xlfn.CONCAT(Veg_Table[[#This Row],[First_Name]]," ",Veg_Table[[#This Row],[Last_Name]]))</f>
        <v>Roberto Ayala</v>
      </c>
      <c r="AE385">
        <v>1721014</v>
      </c>
      <c r="AF385" t="s">
        <v>5903</v>
      </c>
      <c r="AG385" t="s">
        <v>97</v>
      </c>
      <c r="AH385" t="s">
        <v>5880</v>
      </c>
      <c r="AI385" t="s">
        <v>5904</v>
      </c>
      <c r="AJ385" t="s">
        <v>820</v>
      </c>
      <c r="AK385" t="s">
        <v>833</v>
      </c>
      <c r="AL385" t="s">
        <v>22</v>
      </c>
      <c r="AM385" t="s">
        <v>46</v>
      </c>
      <c r="AN385" t="s">
        <v>25</v>
      </c>
      <c r="AO385" t="s">
        <v>25</v>
      </c>
      <c r="AP385">
        <v>5</v>
      </c>
      <c r="AQ385">
        <v>28</v>
      </c>
      <c r="AR385" t="s">
        <v>28</v>
      </c>
      <c r="AS385" t="s">
        <v>45</v>
      </c>
      <c r="AT385" t="s">
        <v>522</v>
      </c>
      <c r="AU385" t="s">
        <v>25</v>
      </c>
      <c r="AV385" t="s">
        <v>28</v>
      </c>
      <c r="AW385" t="s">
        <v>5905</v>
      </c>
      <c r="AX385" t="s">
        <v>987</v>
      </c>
      <c r="AY385" t="s">
        <v>1530</v>
      </c>
      <c r="AZ385">
        <v>5865456</v>
      </c>
      <c r="BA385" t="s">
        <v>45</v>
      </c>
      <c r="BB385" s="4">
        <v>43964.682500810188</v>
      </c>
      <c r="BC385" t="s">
        <v>28</v>
      </c>
      <c r="BD385" t="s">
        <v>29</v>
      </c>
      <c r="BF385" t="s">
        <v>28</v>
      </c>
      <c r="BG385" t="s">
        <v>28</v>
      </c>
      <c r="BH385" t="s">
        <v>28</v>
      </c>
      <c r="BI385" s="3"/>
      <c r="BJ385" t="s">
        <v>5906</v>
      </c>
      <c r="BK385" s="30" t="s">
        <v>531</v>
      </c>
      <c r="BL385" s="3">
        <v>43964.682783611112</v>
      </c>
      <c r="BM385" t="s">
        <v>31</v>
      </c>
      <c r="BN385" t="s">
        <v>32</v>
      </c>
      <c r="BO385" t="s">
        <v>5882</v>
      </c>
      <c r="BP385" t="s">
        <v>5883</v>
      </c>
      <c r="BQ385" t="s">
        <v>1335</v>
      </c>
      <c r="BR385" t="s">
        <v>28</v>
      </c>
      <c r="BS385" t="s">
        <v>28</v>
      </c>
      <c r="BT385" t="s">
        <v>33</v>
      </c>
      <c r="BU385" s="3">
        <v>43875.58929398148</v>
      </c>
      <c r="BV385" t="s">
        <v>803</v>
      </c>
      <c r="BW385" s="3">
        <v>43964.731297407408</v>
      </c>
      <c r="BX385" t="s">
        <v>5907</v>
      </c>
      <c r="CG385"/>
      <c r="CH385"/>
      <c r="CI385"/>
      <c r="CY385"/>
      <c r="DA385"/>
      <c r="DE385"/>
      <c r="DF385"/>
    </row>
    <row r="386" spans="1:110" x14ac:dyDescent="0.25">
      <c r="A386" s="1">
        <f>IF(Veg_Table[[#This Row],[VP_STATUS]]="Hold",0,IF(OR(AND(Veg_Table[[#This Row],[PRESCRIP]]="NW_No Work",Veg_Table[[#This Row],[VP_STATUS]]&lt;&gt;"No Work Required Under EVM"),AND(Veg_Table[[#This Row],[VP_STATUS]]="No Work Required Under EVM",Veg_Table[[#This Row],[PRESCRIP]]&lt;&gt;"NW_No Work")),1,0))</f>
        <v>0</v>
      </c>
      <c r="B386" s="1">
        <f>IF(Veg_Table[[#This Row],[SPECIES]]="",1,0)</f>
        <v>0</v>
      </c>
      <c r="C386" s="1">
        <f>IF(Veg_Table[[#This Row],[DIAMETER]]="",1,0)</f>
        <v>0</v>
      </c>
      <c r="D386" s="1">
        <f>IF(Veg_Table[[#This Row],[HEIGHT]]="",1,0)</f>
        <v>0</v>
      </c>
      <c r="E38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86" s="1">
        <f>IF(AND(Veg_Table[[#This Row],[TAT_RESULT]]="ABATE",Veg_Table[[#This Row],[PRESCRIP]]="NW_No Work"),1,0)</f>
        <v>0</v>
      </c>
      <c r="G386" s="1">
        <f>IF(OR(Veg_Table[[#This Row],[Prescription R-Scale]]="NA",Veg_Table[[#This Row],[Diameter R-Scale]]="NA"),0,IF(Veg_Table[[#This Row],[Diameter R-Scale]]&lt;&gt;Veg_Table[[#This Row],[Prescription R-Scale]],1,0))</f>
        <v>0</v>
      </c>
      <c r="H386" s="1">
        <f>IF(OR(AND(Veg_Table[[#This Row],[PRESCRIP]]="BC_Br Rmv", Veg_Table[[#This Row],[WOOD_MAN]]&lt;&gt;"Not Needed"),AND(Veg_Table[[#This Row],[PRESCRIP]]="BCS_Br Rmv+Trt", Veg_Table[[#This Row],[WOOD_MAN]]&lt;&gt;"Not Needed")),1,0)</f>
        <v>0</v>
      </c>
      <c r="I386" s="1">
        <f ca="1">IF(AND(Veg_Table[[#This Row],[Prescription_Changed]]="Yes",Veg_Table[[#This Row],[TAT_RESULT]]=""),1,0)</f>
        <v>0</v>
      </c>
      <c r="J386" s="1">
        <f ca="1">SUM(Veg_Table[[#This Row],[Prescription and Status do not match]:[Prescription_Edited_And_TAT_Is_Blank]])</f>
        <v>1</v>
      </c>
      <c r="K386" s="1">
        <f ca="1">IF(Veg_Table[[#This Row],[Sum of Errors]]&gt;0,1,0)</f>
        <v>1</v>
      </c>
      <c r="L386" s="1">
        <f>1</f>
        <v>1</v>
      </c>
      <c r="M38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386" s="1">
        <f>IF(OR(MID(Veg_Table[[#This Row],[PRESCRIP]],2,1)="1",MID(Veg_Table[[#This Row],[PRESCRIP]],2,1)="2",MID(Veg_Table[[#This Row],[PRESCRIP]],2,1)="3",MID(Veg_Table[[#This Row],[PRESCRIP]],2,1)="4"),_xlfn.NUMBERVALUE(MID(Veg_Table[[#This Row],[PRESCRIP]],2,1)),"NA")</f>
        <v>1</v>
      </c>
      <c r="O386" s="1">
        <f>WEEKNUM(Veg_Table[[#This Row],[EVM_LAST_EDITED_Day]],2)</f>
        <v>20</v>
      </c>
      <c r="P386" s="25">
        <f>IFERROR(DATE(YEAR(Veg_Table[[#This Row],[EVM_LAST_EDITED2]]),MONTH(Veg_Table[[#This Row],[EVM_LAST_EDITED2]]),DAY(Veg_Table[[#This Row],[EVM_LAST_EDITED2]])),DATE(2019,1,1))</f>
        <v>43964</v>
      </c>
      <c r="Q386" s="3">
        <f>VALUE(SUBSTITUTE(Veg_Table[[#This Row],[EVM_LAST_EDITED]],",",""))</f>
        <v>43964.682910613403</v>
      </c>
      <c r="R386" s="1" t="str">
        <f>_xlfn.IFNA(IF(Veg_Table[[#This Row],[EVM_LAST_EDITOR]]="","zBlank EVM Last Editor",VLOOKUP(Veg_Table[[#This Row],[EVM_LAST_EDITOR]],Roster_Table[#All],4,FALSE)),"zAWRR Not in Roster")</f>
        <v>zAWRR Not in Roster</v>
      </c>
      <c r="S386" s="1" t="str">
        <f>_xlfn.IFNA(IF(Veg_Table[[#This Row],[EVM_LAST_EDITOR]]="","zBlank EVM Last Editor",VLOOKUP(Veg_Table[[#This Row],[EVM_LAST_EDITOR]],Roster_Table[#All],16,FALSE)),"zCompany_AWRR not in Roster")</f>
        <v>zCompany_AWRR not in Roster</v>
      </c>
      <c r="T386" s="2">
        <f>IFERROR(DATE(YEAR(Veg_Table[[#This Row],[Created2]]),MONTH(Veg_Table[[#This Row],[Created2]]),DAY(Veg_Table[[#This Row],[Created2]])),DATE(2019,1,1))</f>
        <v>43752</v>
      </c>
      <c r="U386" s="3">
        <f>VALUE(SUBSTITUTE(Veg_Table[[#This Row],[Created]],",",""))</f>
        <v>43752.672094907401</v>
      </c>
      <c r="V386" s="3" t="str">
        <f ca="1">IFERROR(_xlfn.IFNA(CELL("contents",INDIRECT(_xlfn.CONCAT("Veg_Table_Production_Data!",ADDRESS(MATCH(_xlfn.MAXIFS(#REF!,#REF!,"="&amp;Veg_Table[[#This Row],[AUTO_ID]],#REF!,"&lt;"&amp;Veg_Table[[#This Row],[EVM_LAST_EDITED_Day]]),#REF!,0),COLUMN(#REF!),4,1,)))),""),"")</f>
        <v/>
      </c>
      <c r="W386" s="3" t="str">
        <f ca="1">IF(Veg_Table[[#This Row],[Previous_Prescription]]="","No",IF(Veg_Table[[#This Row],[Previous_Prescription]]=Veg_Table[[#This Row],[PRESCRIP]],"No","Yes"))</f>
        <v>No</v>
      </c>
      <c r="X386" s="3" t="str">
        <f>IF(Veg_Table[[#This Row],[EVM_LAST_EDITED_Day]]=Veg_Table[[#This Row],[Created_Day]],"New","Old")</f>
        <v>Old</v>
      </c>
      <c r="Y386" s="1">
        <f>IFERROR(IF(FIND("delete",LOWER(Veg_Table[[#This Row],[PI_COMMENTS]]))&gt;=1,1,0),0)</f>
        <v>0</v>
      </c>
      <c r="Z386" s="1" t="str">
        <f>_xlfn.IFNA(IF(Veg_Table[[#This Row],[EVM_LAST_EDITOR]]="","Yes",VLOOKUP(Veg_Table[[#This Row],[EVM_LAST_EDITOR]],Roster_Table[#All],15,FALSE)),"Yes")</f>
        <v>Yes</v>
      </c>
      <c r="AA38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86" s="1" t="str">
        <f>_xlfn.IFNA(VLOOKUP(Veg_Table[[#This Row],[EVM_LAST_EDITOR]],Roster_Table[#All],3,FALSE),"zAWRR Not in Roster")</f>
        <v>zAWRR Not in Roster</v>
      </c>
      <c r="AC386" s="1" t="str">
        <f>_xlfn.IFNA(VLOOKUP(Veg_Table[[#This Row],[EVM_LAST_EDITOR]],Roster_Table[#All],2,FALSE),"zAWRR Not in Roster")</f>
        <v>zAWRR Not in Roster</v>
      </c>
      <c r="AD386" s="1" t="str">
        <f>IF(_xlfn.CONCAT(Veg_Table[[#This Row],[First_Name]]," ",Veg_Table[[#This Row],[Last_Name]])="zAWRR Not in Roster zAWRR Not in Roster","zAWRR Not in Roster",_xlfn.CONCAT(Veg_Table[[#This Row],[First_Name]]," ",Veg_Table[[#This Row],[Last_Name]]))</f>
        <v>zAWRR Not in Roster</v>
      </c>
      <c r="AE386">
        <v>1767357</v>
      </c>
      <c r="AF386" t="s">
        <v>3163</v>
      </c>
      <c r="AG386" t="s">
        <v>30</v>
      </c>
      <c r="AH386" t="s">
        <v>3102</v>
      </c>
      <c r="AI386" t="s">
        <v>3071</v>
      </c>
      <c r="AJ386" t="s">
        <v>820</v>
      </c>
      <c r="AK386" t="s">
        <v>28</v>
      </c>
      <c r="AL386" t="s">
        <v>37</v>
      </c>
      <c r="AM386" t="s">
        <v>529</v>
      </c>
      <c r="AN386" t="s">
        <v>25</v>
      </c>
      <c r="AO386" t="s">
        <v>25</v>
      </c>
      <c r="AP386">
        <v>8</v>
      </c>
      <c r="AQ386">
        <v>30</v>
      </c>
      <c r="AR386" t="s">
        <v>28</v>
      </c>
      <c r="AS386" t="s">
        <v>532</v>
      </c>
      <c r="AT386" t="s">
        <v>522</v>
      </c>
      <c r="AU386" t="s">
        <v>25</v>
      </c>
      <c r="AV386" t="s">
        <v>28</v>
      </c>
      <c r="AW386" t="s">
        <v>3155</v>
      </c>
      <c r="AX386" t="s">
        <v>534</v>
      </c>
      <c r="AY386" t="s">
        <v>28</v>
      </c>
      <c r="AZ386">
        <v>5746657</v>
      </c>
      <c r="BA386" t="s">
        <v>532</v>
      </c>
      <c r="BB386" s="4">
        <v>43944.711262500001</v>
      </c>
      <c r="BC386" t="s">
        <v>28</v>
      </c>
      <c r="BD386" t="s">
        <v>29</v>
      </c>
      <c r="BF386" t="s">
        <v>28</v>
      </c>
      <c r="BG386" t="s">
        <v>534</v>
      </c>
      <c r="BH386" t="s">
        <v>28</v>
      </c>
      <c r="BI386" s="3">
        <v>43964.682859594905</v>
      </c>
      <c r="BJ386" t="s">
        <v>6029</v>
      </c>
      <c r="BK386" s="30" t="s">
        <v>5008</v>
      </c>
      <c r="BL386" s="3">
        <v>43964.682910613425</v>
      </c>
      <c r="BM386" t="s">
        <v>31</v>
      </c>
      <c r="BN386" t="s">
        <v>32</v>
      </c>
      <c r="BO386" t="s">
        <v>3104</v>
      </c>
      <c r="BP386" t="s">
        <v>3105</v>
      </c>
      <c r="BQ386" t="s">
        <v>826</v>
      </c>
      <c r="BR386" t="s">
        <v>28</v>
      </c>
      <c r="BS386" t="s">
        <v>28</v>
      </c>
      <c r="BT386" t="s">
        <v>54</v>
      </c>
      <c r="BU386" s="3">
        <v>43752.672094907408</v>
      </c>
      <c r="BV386" t="s">
        <v>803</v>
      </c>
      <c r="BW386" s="3">
        <v>43964.73131476852</v>
      </c>
      <c r="BX386" t="s">
        <v>3164</v>
      </c>
      <c r="CG386"/>
      <c r="CH386"/>
      <c r="CI386"/>
      <c r="CY386"/>
      <c r="DA386"/>
      <c r="DE386"/>
      <c r="DF386"/>
    </row>
    <row r="387" spans="1:110" x14ac:dyDescent="0.25">
      <c r="A387" s="1">
        <f>IF(Veg_Table[[#This Row],[VP_STATUS]]="Hold",0,IF(OR(AND(Veg_Table[[#This Row],[PRESCRIP]]="NW_No Work",Veg_Table[[#This Row],[VP_STATUS]]&lt;&gt;"No Work Required Under EVM"),AND(Veg_Table[[#This Row],[VP_STATUS]]="No Work Required Under EVM",Veg_Table[[#This Row],[PRESCRIP]]&lt;&gt;"NW_No Work")),1,0))</f>
        <v>0</v>
      </c>
      <c r="B387" s="1">
        <f>IF(Veg_Table[[#This Row],[SPECIES]]="",1,0)</f>
        <v>0</v>
      </c>
      <c r="C387" s="1">
        <f>IF(Veg_Table[[#This Row],[DIAMETER]]="",1,0)</f>
        <v>0</v>
      </c>
      <c r="D387" s="1">
        <f>IF(Veg_Table[[#This Row],[HEIGHT]]="",1,0)</f>
        <v>0</v>
      </c>
      <c r="E38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87" s="1">
        <f>IF(AND(Veg_Table[[#This Row],[TAT_RESULT]]="ABATE",Veg_Table[[#This Row],[PRESCRIP]]="NW_No Work"),1,0)</f>
        <v>0</v>
      </c>
      <c r="G387" s="1">
        <f>IF(OR(Veg_Table[[#This Row],[Prescription R-Scale]]="NA",Veg_Table[[#This Row],[Diameter R-Scale]]="NA"),0,IF(Veg_Table[[#This Row],[Diameter R-Scale]]&lt;&gt;Veg_Table[[#This Row],[Prescription R-Scale]],1,0))</f>
        <v>0</v>
      </c>
      <c r="H387" s="1">
        <f>IF(OR(AND(Veg_Table[[#This Row],[PRESCRIP]]="BC_Br Rmv", Veg_Table[[#This Row],[WOOD_MAN]]&lt;&gt;"Not Needed"),AND(Veg_Table[[#This Row],[PRESCRIP]]="BCS_Br Rmv+Trt", Veg_Table[[#This Row],[WOOD_MAN]]&lt;&gt;"Not Needed")),1,0)</f>
        <v>0</v>
      </c>
      <c r="I387" s="1">
        <f ca="1">IF(AND(Veg_Table[[#This Row],[Prescription_Changed]]="Yes",Veg_Table[[#This Row],[TAT_RESULT]]=""),1,0)</f>
        <v>0</v>
      </c>
      <c r="J387" s="1">
        <f ca="1">SUM(Veg_Table[[#This Row],[Prescription and Status do not match]:[Prescription_Edited_And_TAT_Is_Blank]])</f>
        <v>1</v>
      </c>
      <c r="K387" s="1">
        <f ca="1">IF(Veg_Table[[#This Row],[Sum of Errors]]&gt;0,1,0)</f>
        <v>1</v>
      </c>
      <c r="L387" s="1">
        <f>1</f>
        <v>1</v>
      </c>
      <c r="M38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387" s="1">
        <f>IF(OR(MID(Veg_Table[[#This Row],[PRESCRIP]],2,1)="1",MID(Veg_Table[[#This Row],[PRESCRIP]],2,1)="2",MID(Veg_Table[[#This Row],[PRESCRIP]],2,1)="3",MID(Veg_Table[[#This Row],[PRESCRIP]],2,1)="4"),_xlfn.NUMBERVALUE(MID(Veg_Table[[#This Row],[PRESCRIP]],2,1)),"NA")</f>
        <v>1</v>
      </c>
      <c r="O387" s="1">
        <f>WEEKNUM(Veg_Table[[#This Row],[EVM_LAST_EDITED_Day]],2)</f>
        <v>20</v>
      </c>
      <c r="P387" s="25">
        <f>IFERROR(DATE(YEAR(Veg_Table[[#This Row],[EVM_LAST_EDITED2]]),MONTH(Veg_Table[[#This Row],[EVM_LAST_EDITED2]]),DAY(Veg_Table[[#This Row],[EVM_LAST_EDITED2]])),DATE(2019,1,1))</f>
        <v>43964</v>
      </c>
      <c r="Q387" s="3">
        <f>VALUE(SUBSTITUTE(Veg_Table[[#This Row],[EVM_LAST_EDITED]],",",""))</f>
        <v>43964.683130648104</v>
      </c>
      <c r="R387" s="1" t="str">
        <f>_xlfn.IFNA(IF(Veg_Table[[#This Row],[EVM_LAST_EDITOR]]="","zBlank EVM Last Editor",VLOOKUP(Veg_Table[[#This Row],[EVM_LAST_EDITOR]],Roster_Table[#All],4,FALSE)),"zAWRR Not in Roster")</f>
        <v>zAWRR Not in Roster</v>
      </c>
      <c r="S387" s="1" t="str">
        <f>_xlfn.IFNA(IF(Veg_Table[[#This Row],[EVM_LAST_EDITOR]]="","zBlank EVM Last Editor",VLOOKUP(Veg_Table[[#This Row],[EVM_LAST_EDITOR]],Roster_Table[#All],16,FALSE)),"zCompany_AWRR not in Roster")</f>
        <v>zCompany_AWRR not in Roster</v>
      </c>
      <c r="T387" s="2">
        <f>IFERROR(DATE(YEAR(Veg_Table[[#This Row],[Created2]]),MONTH(Veg_Table[[#This Row],[Created2]]),DAY(Veg_Table[[#This Row],[Created2]])),DATE(2019,1,1))</f>
        <v>43752</v>
      </c>
      <c r="U387" s="3">
        <f>VALUE(SUBSTITUTE(Veg_Table[[#This Row],[Created]],",",""))</f>
        <v>43752.671192129601</v>
      </c>
      <c r="V387" s="3" t="str">
        <f ca="1">IFERROR(_xlfn.IFNA(CELL("contents",INDIRECT(_xlfn.CONCAT("Veg_Table_Production_Data!",ADDRESS(MATCH(_xlfn.MAXIFS(#REF!,#REF!,"="&amp;Veg_Table[[#This Row],[AUTO_ID]],#REF!,"&lt;"&amp;Veg_Table[[#This Row],[EVM_LAST_EDITED_Day]]),#REF!,0),COLUMN(#REF!),4,1,)))),""),"")</f>
        <v/>
      </c>
      <c r="W387" s="3" t="str">
        <f ca="1">IF(Veg_Table[[#This Row],[Previous_Prescription]]="","No",IF(Veg_Table[[#This Row],[Previous_Prescription]]=Veg_Table[[#This Row],[PRESCRIP]],"No","Yes"))</f>
        <v>No</v>
      </c>
      <c r="X387" s="3" t="str">
        <f>IF(Veg_Table[[#This Row],[EVM_LAST_EDITED_Day]]=Veg_Table[[#This Row],[Created_Day]],"New","Old")</f>
        <v>Old</v>
      </c>
      <c r="Y387" s="1">
        <f>IFERROR(IF(FIND("delete",LOWER(Veg_Table[[#This Row],[PI_COMMENTS]]))&gt;=1,1,0),0)</f>
        <v>0</v>
      </c>
      <c r="Z387" s="1" t="str">
        <f>_xlfn.IFNA(IF(Veg_Table[[#This Row],[EVM_LAST_EDITOR]]="","Yes",VLOOKUP(Veg_Table[[#This Row],[EVM_LAST_EDITOR]],Roster_Table[#All],15,FALSE)),"Yes")</f>
        <v>Yes</v>
      </c>
      <c r="AA38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87" s="1" t="str">
        <f>_xlfn.IFNA(VLOOKUP(Veg_Table[[#This Row],[EVM_LAST_EDITOR]],Roster_Table[#All],3,FALSE),"zAWRR Not in Roster")</f>
        <v>zAWRR Not in Roster</v>
      </c>
      <c r="AC387" s="1" t="str">
        <f>_xlfn.IFNA(VLOOKUP(Veg_Table[[#This Row],[EVM_LAST_EDITOR]],Roster_Table[#All],2,FALSE),"zAWRR Not in Roster")</f>
        <v>zAWRR Not in Roster</v>
      </c>
      <c r="AD387" s="1" t="str">
        <f>IF(_xlfn.CONCAT(Veg_Table[[#This Row],[First_Name]]," ",Veg_Table[[#This Row],[Last_Name]])="zAWRR Not in Roster zAWRR Not in Roster","zAWRR Not in Roster",_xlfn.CONCAT(Veg_Table[[#This Row],[First_Name]]," ",Veg_Table[[#This Row],[Last_Name]]))</f>
        <v>zAWRR Not in Roster</v>
      </c>
      <c r="AE387">
        <v>1767356</v>
      </c>
      <c r="AF387" t="s">
        <v>3160</v>
      </c>
      <c r="AG387" t="s">
        <v>30</v>
      </c>
      <c r="AH387" t="s">
        <v>3102</v>
      </c>
      <c r="AI387" t="s">
        <v>3071</v>
      </c>
      <c r="AJ387" t="s">
        <v>820</v>
      </c>
      <c r="AK387" t="s">
        <v>28</v>
      </c>
      <c r="AL387" t="s">
        <v>37</v>
      </c>
      <c r="AM387" t="s">
        <v>529</v>
      </c>
      <c r="AN387" t="s">
        <v>25</v>
      </c>
      <c r="AO387" t="s">
        <v>25</v>
      </c>
      <c r="AP387">
        <v>4</v>
      </c>
      <c r="AQ387">
        <v>30</v>
      </c>
      <c r="AR387" t="s">
        <v>28</v>
      </c>
      <c r="AS387" t="s">
        <v>532</v>
      </c>
      <c r="AT387" t="s">
        <v>522</v>
      </c>
      <c r="AU387" t="s">
        <v>25</v>
      </c>
      <c r="AV387" t="s">
        <v>28</v>
      </c>
      <c r="AW387" t="s">
        <v>3161</v>
      </c>
      <c r="AX387" t="s">
        <v>534</v>
      </c>
      <c r="AY387" t="s">
        <v>28</v>
      </c>
      <c r="AZ387">
        <v>5746657</v>
      </c>
      <c r="BA387" t="s">
        <v>532</v>
      </c>
      <c r="BB387" s="4">
        <v>43944.71079809028</v>
      </c>
      <c r="BC387" t="s">
        <v>28</v>
      </c>
      <c r="BD387" t="s">
        <v>29</v>
      </c>
      <c r="BF387" t="s">
        <v>28</v>
      </c>
      <c r="BG387" t="s">
        <v>534</v>
      </c>
      <c r="BH387" t="s">
        <v>28</v>
      </c>
      <c r="BI387" s="3">
        <v>43964.683056388887</v>
      </c>
      <c r="BJ387" t="s">
        <v>6029</v>
      </c>
      <c r="BK387" s="30" t="s">
        <v>5008</v>
      </c>
      <c r="BL387" s="3">
        <v>43964.683130648147</v>
      </c>
      <c r="BM387" t="s">
        <v>31</v>
      </c>
      <c r="BN387" t="s">
        <v>32</v>
      </c>
      <c r="BO387" t="s">
        <v>3104</v>
      </c>
      <c r="BP387" t="s">
        <v>3105</v>
      </c>
      <c r="BQ387" t="s">
        <v>826</v>
      </c>
      <c r="BR387" t="s">
        <v>28</v>
      </c>
      <c r="BS387" t="s">
        <v>28</v>
      </c>
      <c r="BT387" t="s">
        <v>54</v>
      </c>
      <c r="BU387" s="3">
        <v>43752.67119212963</v>
      </c>
      <c r="BV387" t="s">
        <v>803</v>
      </c>
      <c r="BW387" s="3">
        <v>43964.73131476852</v>
      </c>
      <c r="BX387" t="s">
        <v>3162</v>
      </c>
      <c r="CG387"/>
      <c r="CH387"/>
      <c r="CI387"/>
      <c r="CY387"/>
      <c r="DA387"/>
      <c r="DE387"/>
      <c r="DF387"/>
    </row>
    <row r="388" spans="1:110" x14ac:dyDescent="0.25">
      <c r="A388" s="1">
        <f>IF(Veg_Table[[#This Row],[VP_STATUS]]="Hold",0,IF(OR(AND(Veg_Table[[#This Row],[PRESCRIP]]="NW_No Work",Veg_Table[[#This Row],[VP_STATUS]]&lt;&gt;"No Work Required Under EVM"),AND(Veg_Table[[#This Row],[VP_STATUS]]="No Work Required Under EVM",Veg_Table[[#This Row],[PRESCRIP]]&lt;&gt;"NW_No Work")),1,0))</f>
        <v>0</v>
      </c>
      <c r="B388" s="1">
        <f>IF(Veg_Table[[#This Row],[SPECIES]]="",1,0)</f>
        <v>0</v>
      </c>
      <c r="C388" s="1">
        <f>IF(Veg_Table[[#This Row],[DIAMETER]]="",1,0)</f>
        <v>0</v>
      </c>
      <c r="D388" s="1">
        <f>IF(Veg_Table[[#This Row],[HEIGHT]]="",1,0)</f>
        <v>0</v>
      </c>
      <c r="E38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88" s="1">
        <f>IF(AND(Veg_Table[[#This Row],[TAT_RESULT]]="ABATE",Veg_Table[[#This Row],[PRESCRIP]]="NW_No Work"),1,0)</f>
        <v>0</v>
      </c>
      <c r="G388" s="1">
        <f>IF(OR(Veg_Table[[#This Row],[Prescription R-Scale]]="NA",Veg_Table[[#This Row],[Diameter R-Scale]]="NA"),0,IF(Veg_Table[[#This Row],[Diameter R-Scale]]&lt;&gt;Veg_Table[[#This Row],[Prescription R-Scale]],1,0))</f>
        <v>0</v>
      </c>
      <c r="H388" s="1">
        <f>IF(OR(AND(Veg_Table[[#This Row],[PRESCRIP]]="BC_Br Rmv", Veg_Table[[#This Row],[WOOD_MAN]]&lt;&gt;"Not Needed"),AND(Veg_Table[[#This Row],[PRESCRIP]]="BCS_Br Rmv+Trt", Veg_Table[[#This Row],[WOOD_MAN]]&lt;&gt;"Not Needed")),1,0)</f>
        <v>0</v>
      </c>
      <c r="I388" s="1">
        <f ca="1">IF(AND(Veg_Table[[#This Row],[Prescription_Changed]]="Yes",Veg_Table[[#This Row],[TAT_RESULT]]=""),1,0)</f>
        <v>0</v>
      </c>
      <c r="J388" s="1">
        <f ca="1">SUM(Veg_Table[[#This Row],[Prescription and Status do not match]:[Prescription_Edited_And_TAT_Is_Blank]])</f>
        <v>1</v>
      </c>
      <c r="K388" s="1">
        <f ca="1">IF(Veg_Table[[#This Row],[Sum of Errors]]&gt;0,1,0)</f>
        <v>1</v>
      </c>
      <c r="L388" s="1">
        <f>1</f>
        <v>1</v>
      </c>
      <c r="M38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388" s="1">
        <f>IF(OR(MID(Veg_Table[[#This Row],[PRESCRIP]],2,1)="1",MID(Veg_Table[[#This Row],[PRESCRIP]],2,1)="2",MID(Veg_Table[[#This Row],[PRESCRIP]],2,1)="3",MID(Veg_Table[[#This Row],[PRESCRIP]],2,1)="4"),_xlfn.NUMBERVALUE(MID(Veg_Table[[#This Row],[PRESCRIP]],2,1)),"NA")</f>
        <v>1</v>
      </c>
      <c r="O388" s="1">
        <f>WEEKNUM(Veg_Table[[#This Row],[EVM_LAST_EDITED_Day]],2)</f>
        <v>20</v>
      </c>
      <c r="P388" s="25">
        <f>IFERROR(DATE(YEAR(Veg_Table[[#This Row],[EVM_LAST_EDITED2]]),MONTH(Veg_Table[[#This Row],[EVM_LAST_EDITED2]]),DAY(Veg_Table[[#This Row],[EVM_LAST_EDITED2]])),DATE(2019,1,1))</f>
        <v>43964</v>
      </c>
      <c r="Q388" s="3">
        <f>VALUE(SUBSTITUTE(Veg_Table[[#This Row],[EVM_LAST_EDITED]],",",""))</f>
        <v>43964.683333900502</v>
      </c>
      <c r="R388" s="1" t="str">
        <f>_xlfn.IFNA(IF(Veg_Table[[#This Row],[EVM_LAST_EDITOR]]="","zBlank EVM Last Editor",VLOOKUP(Veg_Table[[#This Row],[EVM_LAST_EDITOR]],Roster_Table[#All],4,FALSE)),"zAWRR Not in Roster")</f>
        <v>zAWRR Not in Roster</v>
      </c>
      <c r="S388" s="1" t="str">
        <f>_xlfn.IFNA(IF(Veg_Table[[#This Row],[EVM_LAST_EDITOR]]="","zBlank EVM Last Editor",VLOOKUP(Veg_Table[[#This Row],[EVM_LAST_EDITOR]],Roster_Table[#All],16,FALSE)),"zCompany_AWRR not in Roster")</f>
        <v>zCompany_AWRR not in Roster</v>
      </c>
      <c r="T388" s="2">
        <f>IFERROR(DATE(YEAR(Veg_Table[[#This Row],[Created2]]),MONTH(Veg_Table[[#This Row],[Created2]]),DAY(Veg_Table[[#This Row],[Created2]])),DATE(2019,1,1))</f>
        <v>43752</v>
      </c>
      <c r="U388" s="3">
        <f>VALUE(SUBSTITUTE(Veg_Table[[#This Row],[Created]],",",""))</f>
        <v>43752.667129629597</v>
      </c>
      <c r="V388" s="3" t="str">
        <f ca="1">IFERROR(_xlfn.IFNA(CELL("contents",INDIRECT(_xlfn.CONCAT("Veg_Table_Production_Data!",ADDRESS(MATCH(_xlfn.MAXIFS(#REF!,#REF!,"="&amp;Veg_Table[[#This Row],[AUTO_ID]],#REF!,"&lt;"&amp;Veg_Table[[#This Row],[EVM_LAST_EDITED_Day]]),#REF!,0),COLUMN(#REF!),4,1,)))),""),"")</f>
        <v/>
      </c>
      <c r="W388" s="3" t="str">
        <f ca="1">IF(Veg_Table[[#This Row],[Previous_Prescription]]="","No",IF(Veg_Table[[#This Row],[Previous_Prescription]]=Veg_Table[[#This Row],[PRESCRIP]],"No","Yes"))</f>
        <v>No</v>
      </c>
      <c r="X388" s="3" t="str">
        <f>IF(Veg_Table[[#This Row],[EVM_LAST_EDITED_Day]]=Veg_Table[[#This Row],[Created_Day]],"New","Old")</f>
        <v>Old</v>
      </c>
      <c r="Y388" s="1">
        <f>IFERROR(IF(FIND("delete",LOWER(Veg_Table[[#This Row],[PI_COMMENTS]]))&gt;=1,1,0),0)</f>
        <v>0</v>
      </c>
      <c r="Z388" s="1" t="str">
        <f>_xlfn.IFNA(IF(Veg_Table[[#This Row],[EVM_LAST_EDITOR]]="","Yes",VLOOKUP(Veg_Table[[#This Row],[EVM_LAST_EDITOR]],Roster_Table[#All],15,FALSE)),"Yes")</f>
        <v>Yes</v>
      </c>
      <c r="AA38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88" s="1" t="str">
        <f>_xlfn.IFNA(VLOOKUP(Veg_Table[[#This Row],[EVM_LAST_EDITOR]],Roster_Table[#All],3,FALSE),"zAWRR Not in Roster")</f>
        <v>zAWRR Not in Roster</v>
      </c>
      <c r="AC388" s="1" t="str">
        <f>_xlfn.IFNA(VLOOKUP(Veg_Table[[#This Row],[EVM_LAST_EDITOR]],Roster_Table[#All],2,FALSE),"zAWRR Not in Roster")</f>
        <v>zAWRR Not in Roster</v>
      </c>
      <c r="AD388" s="1" t="str">
        <f>IF(_xlfn.CONCAT(Veg_Table[[#This Row],[First_Name]]," ",Veg_Table[[#This Row],[Last_Name]])="zAWRR Not in Roster zAWRR Not in Roster","zAWRR Not in Roster",_xlfn.CONCAT(Veg_Table[[#This Row],[First_Name]]," ",Veg_Table[[#This Row],[Last_Name]]))</f>
        <v>zAWRR Not in Roster</v>
      </c>
      <c r="AE388">
        <v>1767353</v>
      </c>
      <c r="AF388" t="s">
        <v>3150</v>
      </c>
      <c r="AG388" t="s">
        <v>30</v>
      </c>
      <c r="AH388" t="s">
        <v>3102</v>
      </c>
      <c r="AI388" t="s">
        <v>3151</v>
      </c>
      <c r="AJ388" t="s">
        <v>820</v>
      </c>
      <c r="AK388" t="s">
        <v>833</v>
      </c>
      <c r="AL388" t="s">
        <v>37</v>
      </c>
      <c r="AM388" t="s">
        <v>529</v>
      </c>
      <c r="AN388" t="s">
        <v>25</v>
      </c>
      <c r="AO388" t="s">
        <v>25</v>
      </c>
      <c r="AP388">
        <v>6</v>
      </c>
      <c r="AQ388">
        <v>25</v>
      </c>
      <c r="AR388" t="s">
        <v>28</v>
      </c>
      <c r="AS388" t="s">
        <v>532</v>
      </c>
      <c r="AT388" t="s">
        <v>522</v>
      </c>
      <c r="AU388" t="s">
        <v>25</v>
      </c>
      <c r="AV388" t="s">
        <v>28</v>
      </c>
      <c r="AW388" t="s">
        <v>3152</v>
      </c>
      <c r="AX388" t="s">
        <v>534</v>
      </c>
      <c r="AY388" t="s">
        <v>28</v>
      </c>
      <c r="AZ388">
        <v>5746657</v>
      </c>
      <c r="BA388" t="s">
        <v>532</v>
      </c>
      <c r="BB388" s="4">
        <v>43944.709429722221</v>
      </c>
      <c r="BC388" t="s">
        <v>28</v>
      </c>
      <c r="BD388" t="s">
        <v>29</v>
      </c>
      <c r="BF388" t="s">
        <v>28</v>
      </c>
      <c r="BG388" t="s">
        <v>534</v>
      </c>
      <c r="BH388" t="s">
        <v>28</v>
      </c>
      <c r="BI388" s="3">
        <v>43964.683276990741</v>
      </c>
      <c r="BJ388" t="s">
        <v>6029</v>
      </c>
      <c r="BK388" s="30" t="s">
        <v>5008</v>
      </c>
      <c r="BL388" s="3">
        <v>43964.683333900466</v>
      </c>
      <c r="BM388" t="s">
        <v>31</v>
      </c>
      <c r="BN388" t="s">
        <v>32</v>
      </c>
      <c r="BO388" t="s">
        <v>3104</v>
      </c>
      <c r="BP388" t="s">
        <v>3105</v>
      </c>
      <c r="BQ388" t="s">
        <v>826</v>
      </c>
      <c r="BR388" t="s">
        <v>28</v>
      </c>
      <c r="BS388" t="s">
        <v>28</v>
      </c>
      <c r="BT388" t="s">
        <v>54</v>
      </c>
      <c r="BU388" s="3">
        <v>43752.667129629626</v>
      </c>
      <c r="BV388" t="s">
        <v>803</v>
      </c>
      <c r="BW388" s="3">
        <v>43964.73131476852</v>
      </c>
      <c r="BX388" t="s">
        <v>3153</v>
      </c>
      <c r="CG388"/>
      <c r="CH388"/>
      <c r="CI388"/>
      <c r="CY388"/>
      <c r="DA388"/>
      <c r="DE388"/>
      <c r="DF388"/>
    </row>
    <row r="389" spans="1:110" x14ac:dyDescent="0.25">
      <c r="A389" s="1">
        <f>IF(Veg_Table[[#This Row],[VP_STATUS]]="Hold",0,IF(OR(AND(Veg_Table[[#This Row],[PRESCRIP]]="NW_No Work",Veg_Table[[#This Row],[VP_STATUS]]&lt;&gt;"No Work Required Under EVM"),AND(Veg_Table[[#This Row],[VP_STATUS]]="No Work Required Under EVM",Veg_Table[[#This Row],[PRESCRIP]]&lt;&gt;"NW_No Work")),1,0))</f>
        <v>0</v>
      </c>
      <c r="B389" s="1">
        <f>IF(Veg_Table[[#This Row],[SPECIES]]="",1,0)</f>
        <v>0</v>
      </c>
      <c r="C389" s="1">
        <f>IF(Veg_Table[[#This Row],[DIAMETER]]="",1,0)</f>
        <v>0</v>
      </c>
      <c r="D389" s="1">
        <f>IF(Veg_Table[[#This Row],[HEIGHT]]="",1,0)</f>
        <v>0</v>
      </c>
      <c r="E38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89" s="1">
        <f>IF(AND(Veg_Table[[#This Row],[TAT_RESULT]]="ABATE",Veg_Table[[#This Row],[PRESCRIP]]="NW_No Work"),1,0)</f>
        <v>0</v>
      </c>
      <c r="G389" s="1">
        <f>IF(OR(Veg_Table[[#This Row],[Prescription R-Scale]]="NA",Veg_Table[[#This Row],[Diameter R-Scale]]="NA"),0,IF(Veg_Table[[#This Row],[Diameter R-Scale]]&lt;&gt;Veg_Table[[#This Row],[Prescription R-Scale]],1,0))</f>
        <v>0</v>
      </c>
      <c r="H389" s="1">
        <f>IF(OR(AND(Veg_Table[[#This Row],[PRESCRIP]]="BC_Br Rmv", Veg_Table[[#This Row],[WOOD_MAN]]&lt;&gt;"Not Needed"),AND(Veg_Table[[#This Row],[PRESCRIP]]="BCS_Br Rmv+Trt", Veg_Table[[#This Row],[WOOD_MAN]]&lt;&gt;"Not Needed")),1,0)</f>
        <v>0</v>
      </c>
      <c r="I389" s="1">
        <f ca="1">IF(AND(Veg_Table[[#This Row],[Prescription_Changed]]="Yes",Veg_Table[[#This Row],[TAT_RESULT]]=""),1,0)</f>
        <v>0</v>
      </c>
      <c r="J389" s="1">
        <f ca="1">SUM(Veg_Table[[#This Row],[Prescription and Status do not match]:[Prescription_Edited_And_TAT_Is_Blank]])</f>
        <v>1</v>
      </c>
      <c r="K389" s="1">
        <f ca="1">IF(Veg_Table[[#This Row],[Sum of Errors]]&gt;0,1,0)</f>
        <v>1</v>
      </c>
      <c r="L389" s="1">
        <f>1</f>
        <v>1</v>
      </c>
      <c r="M38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389" s="1">
        <f>IF(OR(MID(Veg_Table[[#This Row],[PRESCRIP]],2,1)="1",MID(Veg_Table[[#This Row],[PRESCRIP]],2,1)="2",MID(Veg_Table[[#This Row],[PRESCRIP]],2,1)="3",MID(Veg_Table[[#This Row],[PRESCRIP]],2,1)="4"),_xlfn.NUMBERVALUE(MID(Veg_Table[[#This Row],[PRESCRIP]],2,1)),"NA")</f>
        <v>1</v>
      </c>
      <c r="O389" s="1">
        <f>WEEKNUM(Veg_Table[[#This Row],[EVM_LAST_EDITED_Day]],2)</f>
        <v>20</v>
      </c>
      <c r="P389" s="25">
        <f>IFERROR(DATE(YEAR(Veg_Table[[#This Row],[EVM_LAST_EDITED2]]),MONTH(Veg_Table[[#This Row],[EVM_LAST_EDITED2]]),DAY(Veg_Table[[#This Row],[EVM_LAST_EDITED2]])),DATE(2019,1,1))</f>
        <v>43964</v>
      </c>
      <c r="Q389" s="3">
        <f>VALUE(SUBSTITUTE(Veg_Table[[#This Row],[EVM_LAST_EDITED]],",",""))</f>
        <v>43964.683520381899</v>
      </c>
      <c r="R389" s="1" t="str">
        <f>_xlfn.IFNA(IF(Veg_Table[[#This Row],[EVM_LAST_EDITOR]]="","zBlank EVM Last Editor",VLOOKUP(Veg_Table[[#This Row],[EVM_LAST_EDITOR]],Roster_Table[#All],4,FALSE)),"zAWRR Not in Roster")</f>
        <v>zAWRR Not in Roster</v>
      </c>
      <c r="S389" s="1" t="str">
        <f>_xlfn.IFNA(IF(Veg_Table[[#This Row],[EVM_LAST_EDITOR]]="","zBlank EVM Last Editor",VLOOKUP(Veg_Table[[#This Row],[EVM_LAST_EDITOR]],Roster_Table[#All],16,FALSE)),"zCompany_AWRR not in Roster")</f>
        <v>zCompany_AWRR not in Roster</v>
      </c>
      <c r="T389" s="2">
        <f>IFERROR(DATE(YEAR(Veg_Table[[#This Row],[Created2]]),MONTH(Veg_Table[[#This Row],[Created2]]),DAY(Veg_Table[[#This Row],[Created2]])),DATE(2019,1,1))</f>
        <v>43752</v>
      </c>
      <c r="U389" s="3">
        <f>VALUE(SUBSTITUTE(Veg_Table[[#This Row],[Created]],",",""))</f>
        <v>43752.673206018502</v>
      </c>
      <c r="V389" s="3" t="str">
        <f ca="1">IFERROR(_xlfn.IFNA(CELL("contents",INDIRECT(_xlfn.CONCAT("Veg_Table_Production_Data!",ADDRESS(MATCH(_xlfn.MAXIFS(#REF!,#REF!,"="&amp;Veg_Table[[#This Row],[AUTO_ID]],#REF!,"&lt;"&amp;Veg_Table[[#This Row],[EVM_LAST_EDITED_Day]]),#REF!,0),COLUMN(#REF!),4,1,)))),""),"")</f>
        <v/>
      </c>
      <c r="W389" s="3" t="str">
        <f ca="1">IF(Veg_Table[[#This Row],[Previous_Prescription]]="","No",IF(Veg_Table[[#This Row],[Previous_Prescription]]=Veg_Table[[#This Row],[PRESCRIP]],"No","Yes"))</f>
        <v>No</v>
      </c>
      <c r="X389" s="3" t="str">
        <f>IF(Veg_Table[[#This Row],[EVM_LAST_EDITED_Day]]=Veg_Table[[#This Row],[Created_Day]],"New","Old")</f>
        <v>Old</v>
      </c>
      <c r="Y389" s="1">
        <f>IFERROR(IF(FIND("delete",LOWER(Veg_Table[[#This Row],[PI_COMMENTS]]))&gt;=1,1,0),0)</f>
        <v>0</v>
      </c>
      <c r="Z389" s="1" t="str">
        <f>_xlfn.IFNA(IF(Veg_Table[[#This Row],[EVM_LAST_EDITOR]]="","Yes",VLOOKUP(Veg_Table[[#This Row],[EVM_LAST_EDITOR]],Roster_Table[#All],15,FALSE)),"Yes")</f>
        <v>Yes</v>
      </c>
      <c r="AA38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89" s="1" t="str">
        <f>_xlfn.IFNA(VLOOKUP(Veg_Table[[#This Row],[EVM_LAST_EDITOR]],Roster_Table[#All],3,FALSE),"zAWRR Not in Roster")</f>
        <v>zAWRR Not in Roster</v>
      </c>
      <c r="AC389" s="1" t="str">
        <f>_xlfn.IFNA(VLOOKUP(Veg_Table[[#This Row],[EVM_LAST_EDITOR]],Roster_Table[#All],2,FALSE),"zAWRR Not in Roster")</f>
        <v>zAWRR Not in Roster</v>
      </c>
      <c r="AD389" s="1" t="str">
        <f>IF(_xlfn.CONCAT(Veg_Table[[#This Row],[First_Name]]," ",Veg_Table[[#This Row],[Last_Name]])="zAWRR Not in Roster zAWRR Not in Roster","zAWRR Not in Roster",_xlfn.CONCAT(Veg_Table[[#This Row],[First_Name]]," ",Veg_Table[[#This Row],[Last_Name]]))</f>
        <v>zAWRR Not in Roster</v>
      </c>
      <c r="AE389">
        <v>1767358</v>
      </c>
      <c r="AF389" t="s">
        <v>3165</v>
      </c>
      <c r="AG389" t="s">
        <v>30</v>
      </c>
      <c r="AH389" t="s">
        <v>3102</v>
      </c>
      <c r="AI389" t="s">
        <v>3071</v>
      </c>
      <c r="AJ389" t="s">
        <v>820</v>
      </c>
      <c r="AK389" t="s">
        <v>28</v>
      </c>
      <c r="AL389" t="s">
        <v>37</v>
      </c>
      <c r="AM389" t="s">
        <v>529</v>
      </c>
      <c r="AN389" t="s">
        <v>25</v>
      </c>
      <c r="AO389" t="s">
        <v>25</v>
      </c>
      <c r="AP389">
        <v>9</v>
      </c>
      <c r="AQ389">
        <v>35</v>
      </c>
      <c r="AR389" t="s">
        <v>28</v>
      </c>
      <c r="AS389" t="s">
        <v>532</v>
      </c>
      <c r="AT389" t="s">
        <v>522</v>
      </c>
      <c r="AU389" t="s">
        <v>25</v>
      </c>
      <c r="AV389" t="s">
        <v>28</v>
      </c>
      <c r="AW389" t="s">
        <v>3166</v>
      </c>
      <c r="AX389" t="s">
        <v>534</v>
      </c>
      <c r="AY389" t="s">
        <v>28</v>
      </c>
      <c r="AZ389">
        <v>5746657</v>
      </c>
      <c r="BA389" t="s">
        <v>532</v>
      </c>
      <c r="BB389" s="4">
        <v>43944.711816469906</v>
      </c>
      <c r="BC389" t="s">
        <v>28</v>
      </c>
      <c r="BD389" t="s">
        <v>29</v>
      </c>
      <c r="BF389" t="s">
        <v>28</v>
      </c>
      <c r="BG389" t="s">
        <v>534</v>
      </c>
      <c r="BH389" t="s">
        <v>28</v>
      </c>
      <c r="BI389" s="3">
        <v>43964.683466481481</v>
      </c>
      <c r="BJ389" t="s">
        <v>6029</v>
      </c>
      <c r="BK389" s="30" t="s">
        <v>5008</v>
      </c>
      <c r="BL389" s="3">
        <v>43964.683520381943</v>
      </c>
      <c r="BM389" t="s">
        <v>31</v>
      </c>
      <c r="BN389" t="s">
        <v>32</v>
      </c>
      <c r="BO389" t="s">
        <v>3104</v>
      </c>
      <c r="BP389" t="s">
        <v>3105</v>
      </c>
      <c r="BQ389" t="s">
        <v>826</v>
      </c>
      <c r="BR389" t="s">
        <v>28</v>
      </c>
      <c r="BS389" t="s">
        <v>28</v>
      </c>
      <c r="BT389" t="s">
        <v>54</v>
      </c>
      <c r="BU389" s="3">
        <v>43752.673206018517</v>
      </c>
      <c r="BV389" t="s">
        <v>803</v>
      </c>
      <c r="BW389" s="3">
        <v>43964.73131476852</v>
      </c>
      <c r="BX389" t="s">
        <v>3167</v>
      </c>
      <c r="CG389"/>
      <c r="CH389"/>
      <c r="CI389"/>
      <c r="CY389"/>
      <c r="DA389"/>
      <c r="DE389"/>
      <c r="DF389"/>
    </row>
    <row r="390" spans="1:110" x14ac:dyDescent="0.25">
      <c r="A390" s="1">
        <f>IF(Veg_Table[[#This Row],[VP_STATUS]]="Hold",0,IF(OR(AND(Veg_Table[[#This Row],[PRESCRIP]]="NW_No Work",Veg_Table[[#This Row],[VP_STATUS]]&lt;&gt;"No Work Required Under EVM"),AND(Veg_Table[[#This Row],[VP_STATUS]]="No Work Required Under EVM",Veg_Table[[#This Row],[PRESCRIP]]&lt;&gt;"NW_No Work")),1,0))</f>
        <v>0</v>
      </c>
      <c r="B390" s="1">
        <f>IF(Veg_Table[[#This Row],[SPECIES]]="",1,0)</f>
        <v>0</v>
      </c>
      <c r="C390" s="1">
        <f>IF(Veg_Table[[#This Row],[DIAMETER]]="",1,0)</f>
        <v>0</v>
      </c>
      <c r="D390" s="1">
        <f>IF(Veg_Table[[#This Row],[HEIGHT]]="",1,0)</f>
        <v>0</v>
      </c>
      <c r="E39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90" s="1">
        <f>IF(AND(Veg_Table[[#This Row],[TAT_RESULT]]="ABATE",Veg_Table[[#This Row],[PRESCRIP]]="NW_No Work"),1,0)</f>
        <v>0</v>
      </c>
      <c r="G390" s="1">
        <f>IF(OR(Veg_Table[[#This Row],[Prescription R-Scale]]="NA",Veg_Table[[#This Row],[Diameter R-Scale]]="NA"),0,IF(Veg_Table[[#This Row],[Diameter R-Scale]]&lt;&gt;Veg_Table[[#This Row],[Prescription R-Scale]],1,0))</f>
        <v>0</v>
      </c>
      <c r="H390" s="1">
        <f>IF(OR(AND(Veg_Table[[#This Row],[PRESCRIP]]="BC_Br Rmv", Veg_Table[[#This Row],[WOOD_MAN]]&lt;&gt;"Not Needed"),AND(Veg_Table[[#This Row],[PRESCRIP]]="BCS_Br Rmv+Trt", Veg_Table[[#This Row],[WOOD_MAN]]&lt;&gt;"Not Needed")),1,0)</f>
        <v>0</v>
      </c>
      <c r="I390" s="1">
        <f ca="1">IF(AND(Veg_Table[[#This Row],[Prescription_Changed]]="Yes",Veg_Table[[#This Row],[TAT_RESULT]]=""),1,0)</f>
        <v>0</v>
      </c>
      <c r="J390" s="1">
        <f ca="1">SUM(Veg_Table[[#This Row],[Prescription and Status do not match]:[Prescription_Edited_And_TAT_Is_Blank]])</f>
        <v>1</v>
      </c>
      <c r="K390" s="1">
        <f ca="1">IF(Veg_Table[[#This Row],[Sum of Errors]]&gt;0,1,0)</f>
        <v>1</v>
      </c>
      <c r="L390" s="1">
        <f>1</f>
        <v>1</v>
      </c>
      <c r="M39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390" s="1">
        <f>IF(OR(MID(Veg_Table[[#This Row],[PRESCRIP]],2,1)="1",MID(Veg_Table[[#This Row],[PRESCRIP]],2,1)="2",MID(Veg_Table[[#This Row],[PRESCRIP]],2,1)="3",MID(Veg_Table[[#This Row],[PRESCRIP]],2,1)="4"),_xlfn.NUMBERVALUE(MID(Veg_Table[[#This Row],[PRESCRIP]],2,1)),"NA")</f>
        <v>1</v>
      </c>
      <c r="O390" s="1">
        <f>WEEKNUM(Veg_Table[[#This Row],[EVM_LAST_EDITED_Day]],2)</f>
        <v>20</v>
      </c>
      <c r="P390" s="25">
        <f>IFERROR(DATE(YEAR(Veg_Table[[#This Row],[EVM_LAST_EDITED2]]),MONTH(Veg_Table[[#This Row],[EVM_LAST_EDITED2]]),DAY(Veg_Table[[#This Row],[EVM_LAST_EDITED2]])),DATE(2019,1,1))</f>
        <v>43964</v>
      </c>
      <c r="Q390" s="3">
        <f>VALUE(SUBSTITUTE(Veg_Table[[#This Row],[EVM_LAST_EDITED]],",",""))</f>
        <v>43964.683572708302</v>
      </c>
      <c r="R390" s="1" t="str">
        <f>_xlfn.IFNA(IF(Veg_Table[[#This Row],[EVM_LAST_EDITOR]]="","zBlank EVM Last Editor",VLOOKUP(Veg_Table[[#This Row],[EVM_LAST_EDITOR]],Roster_Table[#All],4,FALSE)),"zAWRR Not in Roster")</f>
        <v>MOW</v>
      </c>
      <c r="S390" s="1" t="str">
        <f>_xlfn.IFNA(IF(Veg_Table[[#This Row],[EVM_LAST_EDITOR]]="","zBlank EVM Last Editor",VLOOKUP(Veg_Table[[#This Row],[EVM_LAST_EDITOR]],Roster_Table[#All],16,FALSE)),"zCompany_AWRR not in Roster")</f>
        <v>Not in Sierra Roster</v>
      </c>
      <c r="T390" s="2">
        <f>IFERROR(DATE(YEAR(Veg_Table[[#This Row],[Created2]]),MONTH(Veg_Table[[#This Row],[Created2]]),DAY(Veg_Table[[#This Row],[Created2]])),DATE(2019,1,1))</f>
        <v>43875</v>
      </c>
      <c r="U390" s="3">
        <f>VALUE(SUBSTITUTE(Veg_Table[[#This Row],[Created]],",",""))</f>
        <v>43875.590370370403</v>
      </c>
      <c r="V390" s="3" t="str">
        <f ca="1">IFERROR(_xlfn.IFNA(CELL("contents",INDIRECT(_xlfn.CONCAT("Veg_Table_Production_Data!",ADDRESS(MATCH(_xlfn.MAXIFS(#REF!,#REF!,"="&amp;Veg_Table[[#This Row],[AUTO_ID]],#REF!,"&lt;"&amp;Veg_Table[[#This Row],[EVM_LAST_EDITED_Day]]),#REF!,0),COLUMN(#REF!),4,1,)))),""),"")</f>
        <v/>
      </c>
      <c r="W390" s="3" t="str">
        <f ca="1">IF(Veg_Table[[#This Row],[Previous_Prescription]]="","No",IF(Veg_Table[[#This Row],[Previous_Prescription]]=Veg_Table[[#This Row],[PRESCRIP]],"No","Yes"))</f>
        <v>No</v>
      </c>
      <c r="X390" s="3" t="str">
        <f>IF(Veg_Table[[#This Row],[EVM_LAST_EDITED_Day]]=Veg_Table[[#This Row],[Created_Day]],"New","Old")</f>
        <v>Old</v>
      </c>
      <c r="Y390" s="1">
        <f>IFERROR(IF(FIND("delete",LOWER(Veg_Table[[#This Row],[PI_COMMENTS]]))&gt;=1,1,0),0)</f>
        <v>0</v>
      </c>
      <c r="Z390" s="1" t="str">
        <f>_xlfn.IFNA(IF(Veg_Table[[#This Row],[EVM_LAST_EDITOR]]="","Yes",VLOOKUP(Veg_Table[[#This Row],[EVM_LAST_EDITOR]],Roster_Table[#All],15,FALSE)),"Yes")</f>
        <v>No</v>
      </c>
      <c r="AA39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90" s="1" t="str">
        <f>_xlfn.IFNA(VLOOKUP(Veg_Table[[#This Row],[EVM_LAST_EDITOR]],Roster_Table[#All],3,FALSE),"zAWRR Not in Roster")</f>
        <v>Roberto</v>
      </c>
      <c r="AC390" s="1" t="str">
        <f>_xlfn.IFNA(VLOOKUP(Veg_Table[[#This Row],[EVM_LAST_EDITOR]],Roster_Table[#All],2,FALSE),"zAWRR Not in Roster")</f>
        <v>Ayala</v>
      </c>
      <c r="AD390" s="1" t="str">
        <f>IF(_xlfn.CONCAT(Veg_Table[[#This Row],[First_Name]]," ",Veg_Table[[#This Row],[Last_Name]])="zAWRR Not in Roster zAWRR Not in Roster","zAWRR Not in Roster",_xlfn.CONCAT(Veg_Table[[#This Row],[First_Name]]," ",Veg_Table[[#This Row],[Last_Name]]))</f>
        <v>Roberto Ayala</v>
      </c>
      <c r="AE390">
        <v>1721015</v>
      </c>
      <c r="AF390" t="s">
        <v>5908</v>
      </c>
      <c r="AG390" t="s">
        <v>97</v>
      </c>
      <c r="AH390" t="s">
        <v>5880</v>
      </c>
      <c r="AI390" t="s">
        <v>5904</v>
      </c>
      <c r="AJ390" t="s">
        <v>820</v>
      </c>
      <c r="AK390" t="s">
        <v>833</v>
      </c>
      <c r="AL390" t="s">
        <v>22</v>
      </c>
      <c r="AM390" t="s">
        <v>46</v>
      </c>
      <c r="AN390" t="s">
        <v>25</v>
      </c>
      <c r="AO390" t="s">
        <v>25</v>
      </c>
      <c r="AP390">
        <v>6</v>
      </c>
      <c r="AQ390">
        <v>26</v>
      </c>
      <c r="AR390" t="s">
        <v>28</v>
      </c>
      <c r="AS390" t="s">
        <v>45</v>
      </c>
      <c r="AT390" t="s">
        <v>522</v>
      </c>
      <c r="AU390" t="s">
        <v>25</v>
      </c>
      <c r="AV390" t="s">
        <v>28</v>
      </c>
      <c r="AW390" t="s">
        <v>5909</v>
      </c>
      <c r="AX390" t="s">
        <v>987</v>
      </c>
      <c r="AY390" t="s">
        <v>1530</v>
      </c>
      <c r="AZ390">
        <v>5865456</v>
      </c>
      <c r="BA390" t="s">
        <v>45</v>
      </c>
      <c r="BB390" s="4">
        <v>43964.683299652781</v>
      </c>
      <c r="BC390" t="s">
        <v>28</v>
      </c>
      <c r="BD390" t="s">
        <v>29</v>
      </c>
      <c r="BF390" t="s">
        <v>28</v>
      </c>
      <c r="BG390" t="s">
        <v>28</v>
      </c>
      <c r="BH390" t="s">
        <v>28</v>
      </c>
      <c r="BI390" s="3"/>
      <c r="BJ390" t="s">
        <v>5906</v>
      </c>
      <c r="BK390" s="30" t="s">
        <v>531</v>
      </c>
      <c r="BL390" s="3">
        <v>43964.683572708331</v>
      </c>
      <c r="BM390" t="s">
        <v>31</v>
      </c>
      <c r="BN390" t="s">
        <v>32</v>
      </c>
      <c r="BO390" t="s">
        <v>5882</v>
      </c>
      <c r="BP390" t="s">
        <v>5883</v>
      </c>
      <c r="BQ390" t="s">
        <v>1335</v>
      </c>
      <c r="BR390" t="s">
        <v>28</v>
      </c>
      <c r="BS390" t="s">
        <v>28</v>
      </c>
      <c r="BT390" t="s">
        <v>33</v>
      </c>
      <c r="BU390" s="3">
        <v>43875.590370370373</v>
      </c>
      <c r="BV390" t="s">
        <v>803</v>
      </c>
      <c r="BW390" s="3">
        <v>43964.731297407408</v>
      </c>
      <c r="BX390" t="s">
        <v>5910</v>
      </c>
      <c r="CG390"/>
      <c r="CH390"/>
      <c r="CI390"/>
      <c r="CY390"/>
      <c r="DA390"/>
      <c r="DE390"/>
      <c r="DF390"/>
    </row>
    <row r="391" spans="1:110" x14ac:dyDescent="0.25">
      <c r="A391" s="1">
        <f>IF(Veg_Table[[#This Row],[VP_STATUS]]="Hold",0,IF(OR(AND(Veg_Table[[#This Row],[PRESCRIP]]="NW_No Work",Veg_Table[[#This Row],[VP_STATUS]]&lt;&gt;"No Work Required Under EVM"),AND(Veg_Table[[#This Row],[VP_STATUS]]="No Work Required Under EVM",Veg_Table[[#This Row],[PRESCRIP]]&lt;&gt;"NW_No Work")),1,0))</f>
        <v>0</v>
      </c>
      <c r="B391" s="1">
        <f>IF(Veg_Table[[#This Row],[SPECIES]]="",1,0)</f>
        <v>0</v>
      </c>
      <c r="C391" s="1">
        <f>IF(Veg_Table[[#This Row],[DIAMETER]]="",1,0)</f>
        <v>0</v>
      </c>
      <c r="D391" s="1">
        <f>IF(Veg_Table[[#This Row],[HEIGHT]]="",1,0)</f>
        <v>0</v>
      </c>
      <c r="E39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91" s="1">
        <f>IF(AND(Veg_Table[[#This Row],[TAT_RESULT]]="ABATE",Veg_Table[[#This Row],[PRESCRIP]]="NW_No Work"),1,0)</f>
        <v>0</v>
      </c>
      <c r="G391" s="1">
        <f>IF(OR(Veg_Table[[#This Row],[Prescription R-Scale]]="NA",Veg_Table[[#This Row],[Diameter R-Scale]]="NA"),0,IF(Veg_Table[[#This Row],[Diameter R-Scale]]&lt;&gt;Veg_Table[[#This Row],[Prescription R-Scale]],1,0))</f>
        <v>0</v>
      </c>
      <c r="H391" s="1">
        <f>IF(OR(AND(Veg_Table[[#This Row],[PRESCRIP]]="BC_Br Rmv", Veg_Table[[#This Row],[WOOD_MAN]]&lt;&gt;"Not Needed"),AND(Veg_Table[[#This Row],[PRESCRIP]]="BCS_Br Rmv+Trt", Veg_Table[[#This Row],[WOOD_MAN]]&lt;&gt;"Not Needed")),1,0)</f>
        <v>0</v>
      </c>
      <c r="I391" s="1">
        <f ca="1">IF(AND(Veg_Table[[#This Row],[Prescription_Changed]]="Yes",Veg_Table[[#This Row],[TAT_RESULT]]=""),1,0)</f>
        <v>0</v>
      </c>
      <c r="J391" s="1">
        <f ca="1">SUM(Veg_Table[[#This Row],[Prescription and Status do not match]:[Prescription_Edited_And_TAT_Is_Blank]])</f>
        <v>1</v>
      </c>
      <c r="K391" s="1">
        <f ca="1">IF(Veg_Table[[#This Row],[Sum of Errors]]&gt;0,1,0)</f>
        <v>1</v>
      </c>
      <c r="L391" s="1">
        <f>1</f>
        <v>1</v>
      </c>
      <c r="M39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391" s="1">
        <f>IF(OR(MID(Veg_Table[[#This Row],[PRESCRIP]],2,1)="1",MID(Veg_Table[[#This Row],[PRESCRIP]],2,1)="2",MID(Veg_Table[[#This Row],[PRESCRIP]],2,1)="3",MID(Veg_Table[[#This Row],[PRESCRIP]],2,1)="4"),_xlfn.NUMBERVALUE(MID(Veg_Table[[#This Row],[PRESCRIP]],2,1)),"NA")</f>
        <v>1</v>
      </c>
      <c r="O391" s="1">
        <f>WEEKNUM(Veg_Table[[#This Row],[EVM_LAST_EDITED_Day]],2)</f>
        <v>20</v>
      </c>
      <c r="P391" s="25">
        <f>IFERROR(DATE(YEAR(Veg_Table[[#This Row],[EVM_LAST_EDITED2]]),MONTH(Veg_Table[[#This Row],[EVM_LAST_EDITED2]]),DAY(Veg_Table[[#This Row],[EVM_LAST_EDITED2]])),DATE(2019,1,1))</f>
        <v>43964</v>
      </c>
      <c r="Q391" s="3">
        <f>VALUE(SUBSTITUTE(Veg_Table[[#This Row],[EVM_LAST_EDITED]],",",""))</f>
        <v>43964.683700567097</v>
      </c>
      <c r="R391" s="1" t="str">
        <f>_xlfn.IFNA(IF(Veg_Table[[#This Row],[EVM_LAST_EDITOR]]="","zBlank EVM Last Editor",VLOOKUP(Veg_Table[[#This Row],[EVM_LAST_EDITOR]],Roster_Table[#All],4,FALSE)),"zAWRR Not in Roster")</f>
        <v>zAWRR Not in Roster</v>
      </c>
      <c r="S391" s="1" t="str">
        <f>_xlfn.IFNA(IF(Veg_Table[[#This Row],[EVM_LAST_EDITOR]]="","zBlank EVM Last Editor",VLOOKUP(Veg_Table[[#This Row],[EVM_LAST_EDITOR]],Roster_Table[#All],16,FALSE)),"zCompany_AWRR not in Roster")</f>
        <v>zCompany_AWRR not in Roster</v>
      </c>
      <c r="T391" s="2">
        <f>IFERROR(DATE(YEAR(Veg_Table[[#This Row],[Created2]]),MONTH(Veg_Table[[#This Row],[Created2]]),DAY(Veg_Table[[#This Row],[Created2]])),DATE(2019,1,1))</f>
        <v>43752</v>
      </c>
      <c r="U391" s="3">
        <f>VALUE(SUBSTITUTE(Veg_Table[[#This Row],[Created]],",",""))</f>
        <v>43752.665428240703</v>
      </c>
      <c r="V391" s="3" t="str">
        <f ca="1">IFERROR(_xlfn.IFNA(CELL("contents",INDIRECT(_xlfn.CONCAT("Veg_Table_Production_Data!",ADDRESS(MATCH(_xlfn.MAXIFS(#REF!,#REF!,"="&amp;Veg_Table[[#This Row],[AUTO_ID]],#REF!,"&lt;"&amp;Veg_Table[[#This Row],[EVM_LAST_EDITED_Day]]),#REF!,0),COLUMN(#REF!),4,1,)))),""),"")</f>
        <v/>
      </c>
      <c r="W391" s="3" t="str">
        <f ca="1">IF(Veg_Table[[#This Row],[Previous_Prescription]]="","No",IF(Veg_Table[[#This Row],[Previous_Prescription]]=Veg_Table[[#This Row],[PRESCRIP]],"No","Yes"))</f>
        <v>No</v>
      </c>
      <c r="X391" s="3" t="str">
        <f>IF(Veg_Table[[#This Row],[EVM_LAST_EDITED_Day]]=Veg_Table[[#This Row],[Created_Day]],"New","Old")</f>
        <v>Old</v>
      </c>
      <c r="Y391" s="1">
        <f>IFERROR(IF(FIND("delete",LOWER(Veg_Table[[#This Row],[PI_COMMENTS]]))&gt;=1,1,0),0)</f>
        <v>0</v>
      </c>
      <c r="Z391" s="1" t="str">
        <f>_xlfn.IFNA(IF(Veg_Table[[#This Row],[EVM_LAST_EDITOR]]="","Yes",VLOOKUP(Veg_Table[[#This Row],[EVM_LAST_EDITOR]],Roster_Table[#All],15,FALSE)),"Yes")</f>
        <v>Yes</v>
      </c>
      <c r="AA39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91" s="1" t="str">
        <f>_xlfn.IFNA(VLOOKUP(Veg_Table[[#This Row],[EVM_LAST_EDITOR]],Roster_Table[#All],3,FALSE),"zAWRR Not in Roster")</f>
        <v>zAWRR Not in Roster</v>
      </c>
      <c r="AC391" s="1" t="str">
        <f>_xlfn.IFNA(VLOOKUP(Veg_Table[[#This Row],[EVM_LAST_EDITOR]],Roster_Table[#All],2,FALSE),"zAWRR Not in Roster")</f>
        <v>zAWRR Not in Roster</v>
      </c>
      <c r="AD391" s="1" t="str">
        <f>IF(_xlfn.CONCAT(Veg_Table[[#This Row],[First_Name]]," ",Veg_Table[[#This Row],[Last_Name]])="zAWRR Not in Roster zAWRR Not in Roster","zAWRR Not in Roster",_xlfn.CONCAT(Veg_Table[[#This Row],[First_Name]]," ",Veg_Table[[#This Row],[Last_Name]]))</f>
        <v>zAWRR Not in Roster</v>
      </c>
      <c r="AE391">
        <v>1767352</v>
      </c>
      <c r="AF391" t="s">
        <v>3147</v>
      </c>
      <c r="AG391" t="s">
        <v>30</v>
      </c>
      <c r="AH391" t="s">
        <v>3102</v>
      </c>
      <c r="AI391" t="s">
        <v>2951</v>
      </c>
      <c r="AJ391" t="s">
        <v>820</v>
      </c>
      <c r="AK391" t="s">
        <v>28</v>
      </c>
      <c r="AL391" t="s">
        <v>37</v>
      </c>
      <c r="AM391" t="s">
        <v>529</v>
      </c>
      <c r="AN391" t="s">
        <v>25</v>
      </c>
      <c r="AO391" t="s">
        <v>25</v>
      </c>
      <c r="AP391">
        <v>8</v>
      </c>
      <c r="AQ391">
        <v>25</v>
      </c>
      <c r="AR391" t="s">
        <v>28</v>
      </c>
      <c r="AS391" t="s">
        <v>532</v>
      </c>
      <c r="AT391" t="s">
        <v>522</v>
      </c>
      <c r="AU391" t="s">
        <v>25</v>
      </c>
      <c r="AV391" t="s">
        <v>28</v>
      </c>
      <c r="AW391" t="s">
        <v>3148</v>
      </c>
      <c r="AX391" t="s">
        <v>534</v>
      </c>
      <c r="AY391" t="s">
        <v>28</v>
      </c>
      <c r="AZ391">
        <v>5746657</v>
      </c>
      <c r="BA391" t="s">
        <v>532</v>
      </c>
      <c r="BB391" s="4">
        <v>43944.708912037036</v>
      </c>
      <c r="BC391" t="s">
        <v>28</v>
      </c>
      <c r="BD391" t="s">
        <v>29</v>
      </c>
      <c r="BF391" t="s">
        <v>28</v>
      </c>
      <c r="BG391" t="s">
        <v>534</v>
      </c>
      <c r="BH391" t="s">
        <v>28</v>
      </c>
      <c r="BI391" s="3">
        <v>43964.683641087962</v>
      </c>
      <c r="BJ391" t="s">
        <v>6030</v>
      </c>
      <c r="BK391" s="30" t="s">
        <v>5008</v>
      </c>
      <c r="BL391" s="3">
        <v>43964.683700567133</v>
      </c>
      <c r="BM391" t="s">
        <v>31</v>
      </c>
      <c r="BN391" t="s">
        <v>32</v>
      </c>
      <c r="BO391" t="s">
        <v>3104</v>
      </c>
      <c r="BP391" t="s">
        <v>3105</v>
      </c>
      <c r="BQ391" t="s">
        <v>826</v>
      </c>
      <c r="BR391" t="s">
        <v>28</v>
      </c>
      <c r="BS391" t="s">
        <v>28</v>
      </c>
      <c r="BT391" t="s">
        <v>54</v>
      </c>
      <c r="BU391" s="3">
        <v>43752.66542824074</v>
      </c>
      <c r="BV391" t="s">
        <v>803</v>
      </c>
      <c r="BW391" s="3">
        <v>43964.73131476852</v>
      </c>
      <c r="BX391" t="s">
        <v>3149</v>
      </c>
      <c r="CG391"/>
      <c r="CH391"/>
      <c r="CI391"/>
      <c r="CY391"/>
      <c r="DA391"/>
      <c r="DE391"/>
      <c r="DF391"/>
    </row>
    <row r="392" spans="1:110" x14ac:dyDescent="0.25">
      <c r="A392" s="1">
        <f>IF(Veg_Table[[#This Row],[VP_STATUS]]="Hold",0,IF(OR(AND(Veg_Table[[#This Row],[PRESCRIP]]="NW_No Work",Veg_Table[[#This Row],[VP_STATUS]]&lt;&gt;"No Work Required Under EVM"),AND(Veg_Table[[#This Row],[VP_STATUS]]="No Work Required Under EVM",Veg_Table[[#This Row],[PRESCRIP]]&lt;&gt;"NW_No Work")),1,0))</f>
        <v>0</v>
      </c>
      <c r="B392" s="1">
        <f>IF(Veg_Table[[#This Row],[SPECIES]]="",1,0)</f>
        <v>0</v>
      </c>
      <c r="C392" s="1">
        <f>IF(Veg_Table[[#This Row],[DIAMETER]]="",1,0)</f>
        <v>0</v>
      </c>
      <c r="D392" s="1">
        <f>IF(Veg_Table[[#This Row],[HEIGHT]]="",1,0)</f>
        <v>0</v>
      </c>
      <c r="E39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92" s="1">
        <f>IF(AND(Veg_Table[[#This Row],[TAT_RESULT]]="ABATE",Veg_Table[[#This Row],[PRESCRIP]]="NW_No Work"),1,0)</f>
        <v>0</v>
      </c>
      <c r="G392" s="1">
        <f>IF(OR(Veg_Table[[#This Row],[Prescription R-Scale]]="NA",Veg_Table[[#This Row],[Diameter R-Scale]]="NA"),0,IF(Veg_Table[[#This Row],[Diameter R-Scale]]&lt;&gt;Veg_Table[[#This Row],[Prescription R-Scale]],1,0))</f>
        <v>0</v>
      </c>
      <c r="H392" s="1">
        <f>IF(OR(AND(Veg_Table[[#This Row],[PRESCRIP]]="BC_Br Rmv", Veg_Table[[#This Row],[WOOD_MAN]]&lt;&gt;"Not Needed"),AND(Veg_Table[[#This Row],[PRESCRIP]]="BCS_Br Rmv+Trt", Veg_Table[[#This Row],[WOOD_MAN]]&lt;&gt;"Not Needed")),1,0)</f>
        <v>0</v>
      </c>
      <c r="I392" s="1">
        <f ca="1">IF(AND(Veg_Table[[#This Row],[Prescription_Changed]]="Yes",Veg_Table[[#This Row],[TAT_RESULT]]=""),1,0)</f>
        <v>0</v>
      </c>
      <c r="J392" s="1">
        <f ca="1">SUM(Veg_Table[[#This Row],[Prescription and Status do not match]:[Prescription_Edited_And_TAT_Is_Blank]])</f>
        <v>1</v>
      </c>
      <c r="K392" s="1">
        <f ca="1">IF(Veg_Table[[#This Row],[Sum of Errors]]&gt;0,1,0)</f>
        <v>1</v>
      </c>
      <c r="L392" s="1">
        <f>1</f>
        <v>1</v>
      </c>
      <c r="M39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392" s="1">
        <f>IF(OR(MID(Veg_Table[[#This Row],[PRESCRIP]],2,1)="1",MID(Veg_Table[[#This Row],[PRESCRIP]],2,1)="2",MID(Veg_Table[[#This Row],[PRESCRIP]],2,1)="3",MID(Veg_Table[[#This Row],[PRESCRIP]],2,1)="4"),_xlfn.NUMBERVALUE(MID(Veg_Table[[#This Row],[PRESCRIP]],2,1)),"NA")</f>
        <v>1</v>
      </c>
      <c r="O392" s="1">
        <f>WEEKNUM(Veg_Table[[#This Row],[EVM_LAST_EDITED_Day]],2)</f>
        <v>20</v>
      </c>
      <c r="P392" s="25">
        <f>IFERROR(DATE(YEAR(Veg_Table[[#This Row],[EVM_LAST_EDITED2]]),MONTH(Veg_Table[[#This Row],[EVM_LAST_EDITED2]]),DAY(Veg_Table[[#This Row],[EVM_LAST_EDITED2]])),DATE(2019,1,1))</f>
        <v>43964</v>
      </c>
      <c r="Q392" s="3">
        <f>VALUE(SUBSTITUTE(Veg_Table[[#This Row],[EVM_LAST_EDITED]],",",""))</f>
        <v>43964.683891469896</v>
      </c>
      <c r="R392" s="1" t="str">
        <f>_xlfn.IFNA(IF(Veg_Table[[#This Row],[EVM_LAST_EDITOR]]="","zBlank EVM Last Editor",VLOOKUP(Veg_Table[[#This Row],[EVM_LAST_EDITOR]],Roster_Table[#All],4,FALSE)),"zAWRR Not in Roster")</f>
        <v>zAWRR Not in Roster</v>
      </c>
      <c r="S392" s="1" t="str">
        <f>_xlfn.IFNA(IF(Veg_Table[[#This Row],[EVM_LAST_EDITOR]]="","zBlank EVM Last Editor",VLOOKUP(Veg_Table[[#This Row],[EVM_LAST_EDITOR]],Roster_Table[#All],16,FALSE)),"zCompany_AWRR not in Roster")</f>
        <v>zCompany_AWRR not in Roster</v>
      </c>
      <c r="T392" s="2">
        <f>IFERROR(DATE(YEAR(Veg_Table[[#This Row],[Created2]]),MONTH(Veg_Table[[#This Row],[Created2]]),DAY(Veg_Table[[#This Row],[Created2]])),DATE(2019,1,1))</f>
        <v>43752</v>
      </c>
      <c r="U392" s="3">
        <f>VALUE(SUBSTITUTE(Veg_Table[[#This Row],[Created]],",",""))</f>
        <v>43752.668090277803</v>
      </c>
      <c r="V392" s="3" t="str">
        <f ca="1">IFERROR(_xlfn.IFNA(CELL("contents",INDIRECT(_xlfn.CONCAT("Veg_Table_Production_Data!",ADDRESS(MATCH(_xlfn.MAXIFS(#REF!,#REF!,"="&amp;Veg_Table[[#This Row],[AUTO_ID]],#REF!,"&lt;"&amp;Veg_Table[[#This Row],[EVM_LAST_EDITED_Day]]),#REF!,0),COLUMN(#REF!),4,1,)))),""),"")</f>
        <v/>
      </c>
      <c r="W392" s="3" t="str">
        <f ca="1">IF(Veg_Table[[#This Row],[Previous_Prescription]]="","No",IF(Veg_Table[[#This Row],[Previous_Prescription]]=Veg_Table[[#This Row],[PRESCRIP]],"No","Yes"))</f>
        <v>No</v>
      </c>
      <c r="X392" s="3" t="str">
        <f>IF(Veg_Table[[#This Row],[EVM_LAST_EDITED_Day]]=Veg_Table[[#This Row],[Created_Day]],"New","Old")</f>
        <v>Old</v>
      </c>
      <c r="Y392" s="1">
        <f>IFERROR(IF(FIND("delete",LOWER(Veg_Table[[#This Row],[PI_COMMENTS]]))&gt;=1,1,0),0)</f>
        <v>0</v>
      </c>
      <c r="Z392" s="1" t="str">
        <f>_xlfn.IFNA(IF(Veg_Table[[#This Row],[EVM_LAST_EDITOR]]="","Yes",VLOOKUP(Veg_Table[[#This Row],[EVM_LAST_EDITOR]],Roster_Table[#All],15,FALSE)),"Yes")</f>
        <v>Yes</v>
      </c>
      <c r="AA39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92" s="1" t="str">
        <f>_xlfn.IFNA(VLOOKUP(Veg_Table[[#This Row],[EVM_LAST_EDITOR]],Roster_Table[#All],3,FALSE),"zAWRR Not in Roster")</f>
        <v>zAWRR Not in Roster</v>
      </c>
      <c r="AC392" s="1" t="str">
        <f>_xlfn.IFNA(VLOOKUP(Veg_Table[[#This Row],[EVM_LAST_EDITOR]],Roster_Table[#All],2,FALSE),"zAWRR Not in Roster")</f>
        <v>zAWRR Not in Roster</v>
      </c>
      <c r="AD392" s="1" t="str">
        <f>IF(_xlfn.CONCAT(Veg_Table[[#This Row],[First_Name]]," ",Veg_Table[[#This Row],[Last_Name]])="zAWRR Not in Roster zAWRR Not in Roster","zAWRR Not in Roster",_xlfn.CONCAT(Veg_Table[[#This Row],[First_Name]]," ",Veg_Table[[#This Row],[Last_Name]]))</f>
        <v>zAWRR Not in Roster</v>
      </c>
      <c r="AE392">
        <v>1767354</v>
      </c>
      <c r="AF392" t="s">
        <v>3154</v>
      </c>
      <c r="AG392" t="s">
        <v>30</v>
      </c>
      <c r="AH392" t="s">
        <v>3102</v>
      </c>
      <c r="AI392" t="s">
        <v>3071</v>
      </c>
      <c r="AJ392" t="s">
        <v>820</v>
      </c>
      <c r="AK392" t="s">
        <v>28</v>
      </c>
      <c r="AL392" t="s">
        <v>37</v>
      </c>
      <c r="AM392" t="s">
        <v>529</v>
      </c>
      <c r="AN392" t="s">
        <v>25</v>
      </c>
      <c r="AO392" t="s">
        <v>25</v>
      </c>
      <c r="AP392">
        <v>7</v>
      </c>
      <c r="AQ392">
        <v>25</v>
      </c>
      <c r="AR392" t="s">
        <v>28</v>
      </c>
      <c r="AS392" t="s">
        <v>532</v>
      </c>
      <c r="AT392" t="s">
        <v>522</v>
      </c>
      <c r="AU392" t="s">
        <v>25</v>
      </c>
      <c r="AV392" t="s">
        <v>28</v>
      </c>
      <c r="AW392" t="s">
        <v>3155</v>
      </c>
      <c r="AX392" t="s">
        <v>534</v>
      </c>
      <c r="AY392" t="s">
        <v>28</v>
      </c>
      <c r="AZ392">
        <v>5746657</v>
      </c>
      <c r="BA392" t="s">
        <v>532</v>
      </c>
      <c r="BB392" s="4">
        <v>43944.709917743057</v>
      </c>
      <c r="BC392" t="s">
        <v>28</v>
      </c>
      <c r="BD392" t="s">
        <v>29</v>
      </c>
      <c r="BF392" t="s">
        <v>28</v>
      </c>
      <c r="BG392" t="s">
        <v>534</v>
      </c>
      <c r="BH392" t="s">
        <v>28</v>
      </c>
      <c r="BI392" s="3">
        <v>43964.68383321759</v>
      </c>
      <c r="BJ392" t="s">
        <v>6031</v>
      </c>
      <c r="BK392" s="30" t="s">
        <v>5008</v>
      </c>
      <c r="BL392" s="3">
        <v>43964.683891469911</v>
      </c>
      <c r="BM392" t="s">
        <v>31</v>
      </c>
      <c r="BN392" t="s">
        <v>32</v>
      </c>
      <c r="BO392" t="s">
        <v>3104</v>
      </c>
      <c r="BP392" t="s">
        <v>3105</v>
      </c>
      <c r="BQ392" t="s">
        <v>826</v>
      </c>
      <c r="BR392" t="s">
        <v>28</v>
      </c>
      <c r="BS392" t="s">
        <v>28</v>
      </c>
      <c r="BT392" t="s">
        <v>54</v>
      </c>
      <c r="BU392" s="3">
        <v>43752.668090277781</v>
      </c>
      <c r="BV392" t="s">
        <v>803</v>
      </c>
      <c r="BW392" s="3">
        <v>43964.73131476852</v>
      </c>
      <c r="BX392" t="s">
        <v>3156</v>
      </c>
      <c r="CG392"/>
      <c r="CH392"/>
      <c r="CI392"/>
      <c r="CY392"/>
      <c r="DA392"/>
      <c r="DE392"/>
      <c r="DF392"/>
    </row>
    <row r="393" spans="1:110" x14ac:dyDescent="0.25">
      <c r="A393" s="1">
        <f>IF(Veg_Table[[#This Row],[VP_STATUS]]="Hold",0,IF(OR(AND(Veg_Table[[#This Row],[PRESCRIP]]="NW_No Work",Veg_Table[[#This Row],[VP_STATUS]]&lt;&gt;"No Work Required Under EVM"),AND(Veg_Table[[#This Row],[VP_STATUS]]="No Work Required Under EVM",Veg_Table[[#This Row],[PRESCRIP]]&lt;&gt;"NW_No Work")),1,0))</f>
        <v>0</v>
      </c>
      <c r="B393" s="1">
        <f>IF(Veg_Table[[#This Row],[SPECIES]]="",1,0)</f>
        <v>0</v>
      </c>
      <c r="C393" s="1">
        <f>IF(Veg_Table[[#This Row],[DIAMETER]]="",1,0)</f>
        <v>0</v>
      </c>
      <c r="D393" s="1">
        <f>IF(Veg_Table[[#This Row],[HEIGHT]]="",1,0)</f>
        <v>0</v>
      </c>
      <c r="E39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93" s="1">
        <f>IF(AND(Veg_Table[[#This Row],[TAT_RESULT]]="ABATE",Veg_Table[[#This Row],[PRESCRIP]]="NW_No Work"),1,0)</f>
        <v>0</v>
      </c>
      <c r="G393" s="1">
        <f>IF(OR(Veg_Table[[#This Row],[Prescription R-Scale]]="NA",Veg_Table[[#This Row],[Diameter R-Scale]]="NA"),0,IF(Veg_Table[[#This Row],[Diameter R-Scale]]&lt;&gt;Veg_Table[[#This Row],[Prescription R-Scale]],1,0))</f>
        <v>0</v>
      </c>
      <c r="H393" s="1">
        <f>IF(OR(AND(Veg_Table[[#This Row],[PRESCRIP]]="BC_Br Rmv", Veg_Table[[#This Row],[WOOD_MAN]]&lt;&gt;"Not Needed"),AND(Veg_Table[[#This Row],[PRESCRIP]]="BCS_Br Rmv+Trt", Veg_Table[[#This Row],[WOOD_MAN]]&lt;&gt;"Not Needed")),1,0)</f>
        <v>0</v>
      </c>
      <c r="I393" s="1">
        <f ca="1">IF(AND(Veg_Table[[#This Row],[Prescription_Changed]]="Yes",Veg_Table[[#This Row],[TAT_RESULT]]=""),1,0)</f>
        <v>0</v>
      </c>
      <c r="J393" s="1">
        <f ca="1">SUM(Veg_Table[[#This Row],[Prescription and Status do not match]:[Prescription_Edited_And_TAT_Is_Blank]])</f>
        <v>1</v>
      </c>
      <c r="K393" s="1">
        <f ca="1">IF(Veg_Table[[#This Row],[Sum of Errors]]&gt;0,1,0)</f>
        <v>1</v>
      </c>
      <c r="L393" s="1">
        <f>1</f>
        <v>1</v>
      </c>
      <c r="M39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393" s="1">
        <f>IF(OR(MID(Veg_Table[[#This Row],[PRESCRIP]],2,1)="1",MID(Veg_Table[[#This Row],[PRESCRIP]],2,1)="2",MID(Veg_Table[[#This Row],[PRESCRIP]],2,1)="3",MID(Veg_Table[[#This Row],[PRESCRIP]],2,1)="4"),_xlfn.NUMBERVALUE(MID(Veg_Table[[#This Row],[PRESCRIP]],2,1)),"NA")</f>
        <v>1</v>
      </c>
      <c r="O393" s="1">
        <f>WEEKNUM(Veg_Table[[#This Row],[EVM_LAST_EDITED_Day]],2)</f>
        <v>20</v>
      </c>
      <c r="P393" s="25">
        <f>IFERROR(DATE(YEAR(Veg_Table[[#This Row],[EVM_LAST_EDITED2]]),MONTH(Veg_Table[[#This Row],[EVM_LAST_EDITED2]]),DAY(Veg_Table[[#This Row],[EVM_LAST_EDITED2]])),DATE(2019,1,1))</f>
        <v>43964</v>
      </c>
      <c r="Q393" s="3">
        <f>VALUE(SUBSTITUTE(Veg_Table[[#This Row],[EVM_LAST_EDITED]],",",""))</f>
        <v>43964.684064571797</v>
      </c>
      <c r="R393" s="1" t="str">
        <f>_xlfn.IFNA(IF(Veg_Table[[#This Row],[EVM_LAST_EDITOR]]="","zBlank EVM Last Editor",VLOOKUP(Veg_Table[[#This Row],[EVM_LAST_EDITOR]],Roster_Table[#All],4,FALSE)),"zAWRR Not in Roster")</f>
        <v>zAWRR Not in Roster</v>
      </c>
      <c r="S393" s="1" t="str">
        <f>_xlfn.IFNA(IF(Veg_Table[[#This Row],[EVM_LAST_EDITOR]]="","zBlank EVM Last Editor",VLOOKUP(Veg_Table[[#This Row],[EVM_LAST_EDITOR]],Roster_Table[#All],16,FALSE)),"zCompany_AWRR not in Roster")</f>
        <v>zCompany_AWRR not in Roster</v>
      </c>
      <c r="T393" s="2">
        <f>IFERROR(DATE(YEAR(Veg_Table[[#This Row],[Created2]]),MONTH(Veg_Table[[#This Row],[Created2]]),DAY(Veg_Table[[#This Row],[Created2]])),DATE(2019,1,1))</f>
        <v>43752</v>
      </c>
      <c r="U393" s="3">
        <f>VALUE(SUBSTITUTE(Veg_Table[[#This Row],[Created]],",",""))</f>
        <v>43752.658391203702</v>
      </c>
      <c r="V393" s="3" t="str">
        <f ca="1">IFERROR(_xlfn.IFNA(CELL("contents",INDIRECT(_xlfn.CONCAT("Veg_Table_Production_Data!",ADDRESS(MATCH(_xlfn.MAXIFS(#REF!,#REF!,"="&amp;Veg_Table[[#This Row],[AUTO_ID]],#REF!,"&lt;"&amp;Veg_Table[[#This Row],[EVM_LAST_EDITED_Day]]),#REF!,0),COLUMN(#REF!),4,1,)))),""),"")</f>
        <v/>
      </c>
      <c r="W393" s="3" t="str">
        <f ca="1">IF(Veg_Table[[#This Row],[Previous_Prescription]]="","No",IF(Veg_Table[[#This Row],[Previous_Prescription]]=Veg_Table[[#This Row],[PRESCRIP]],"No","Yes"))</f>
        <v>No</v>
      </c>
      <c r="X393" s="3" t="str">
        <f>IF(Veg_Table[[#This Row],[EVM_LAST_EDITED_Day]]=Veg_Table[[#This Row],[Created_Day]],"New","Old")</f>
        <v>Old</v>
      </c>
      <c r="Y393" s="1">
        <f>IFERROR(IF(FIND("delete",LOWER(Veg_Table[[#This Row],[PI_COMMENTS]]))&gt;=1,1,0),0)</f>
        <v>0</v>
      </c>
      <c r="Z393" s="1" t="str">
        <f>_xlfn.IFNA(IF(Veg_Table[[#This Row],[EVM_LAST_EDITOR]]="","Yes",VLOOKUP(Veg_Table[[#This Row],[EVM_LAST_EDITOR]],Roster_Table[#All],15,FALSE)),"Yes")</f>
        <v>Yes</v>
      </c>
      <c r="AA39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93" s="1" t="str">
        <f>_xlfn.IFNA(VLOOKUP(Veg_Table[[#This Row],[EVM_LAST_EDITOR]],Roster_Table[#All],3,FALSE),"zAWRR Not in Roster")</f>
        <v>zAWRR Not in Roster</v>
      </c>
      <c r="AC393" s="1" t="str">
        <f>_xlfn.IFNA(VLOOKUP(Veg_Table[[#This Row],[EVM_LAST_EDITOR]],Roster_Table[#All],2,FALSE),"zAWRR Not in Roster")</f>
        <v>zAWRR Not in Roster</v>
      </c>
      <c r="AD393" s="1" t="str">
        <f>IF(_xlfn.CONCAT(Veg_Table[[#This Row],[First_Name]]," ",Veg_Table[[#This Row],[Last_Name]])="zAWRR Not in Roster zAWRR Not in Roster","zAWRR Not in Roster",_xlfn.CONCAT(Veg_Table[[#This Row],[First_Name]]," ",Veg_Table[[#This Row],[Last_Name]]))</f>
        <v>zAWRR Not in Roster</v>
      </c>
      <c r="AE393">
        <v>1767350</v>
      </c>
      <c r="AF393" t="s">
        <v>3141</v>
      </c>
      <c r="AG393" t="s">
        <v>30</v>
      </c>
      <c r="AH393" t="s">
        <v>3102</v>
      </c>
      <c r="AI393" t="s">
        <v>2951</v>
      </c>
      <c r="AJ393" t="s">
        <v>820</v>
      </c>
      <c r="AK393" t="s">
        <v>28</v>
      </c>
      <c r="AL393" t="s">
        <v>37</v>
      </c>
      <c r="AM393" t="s">
        <v>529</v>
      </c>
      <c r="AN393" t="s">
        <v>25</v>
      </c>
      <c r="AO393" t="s">
        <v>25</v>
      </c>
      <c r="AP393">
        <v>9</v>
      </c>
      <c r="AQ393">
        <v>36</v>
      </c>
      <c r="AR393" t="s">
        <v>28</v>
      </c>
      <c r="AS393" t="s">
        <v>532</v>
      </c>
      <c r="AT393" t="s">
        <v>522</v>
      </c>
      <c r="AU393" t="s">
        <v>25</v>
      </c>
      <c r="AV393" t="s">
        <v>28</v>
      </c>
      <c r="AW393" t="s">
        <v>3142</v>
      </c>
      <c r="AX393" t="s">
        <v>534</v>
      </c>
      <c r="AY393" t="s">
        <v>28</v>
      </c>
      <c r="AZ393">
        <v>5746657</v>
      </c>
      <c r="BA393" t="s">
        <v>532</v>
      </c>
      <c r="BB393" s="4">
        <v>43944.707967233793</v>
      </c>
      <c r="BC393" t="s">
        <v>28</v>
      </c>
      <c r="BD393" t="s">
        <v>29</v>
      </c>
      <c r="BF393" t="s">
        <v>28</v>
      </c>
      <c r="BG393" t="s">
        <v>534</v>
      </c>
      <c r="BH393" t="s">
        <v>28</v>
      </c>
      <c r="BI393" s="3">
        <v>43964.684015960651</v>
      </c>
      <c r="BJ393" t="s">
        <v>6028</v>
      </c>
      <c r="BK393" s="30" t="s">
        <v>5008</v>
      </c>
      <c r="BL393" s="3">
        <v>43964.68406457176</v>
      </c>
      <c r="BM393" t="s">
        <v>31</v>
      </c>
      <c r="BN393" t="s">
        <v>32</v>
      </c>
      <c r="BO393" t="s">
        <v>3104</v>
      </c>
      <c r="BP393" t="s">
        <v>3105</v>
      </c>
      <c r="BQ393" t="s">
        <v>826</v>
      </c>
      <c r="BR393" t="s">
        <v>28</v>
      </c>
      <c r="BS393" t="s">
        <v>28</v>
      </c>
      <c r="BT393" t="s">
        <v>54</v>
      </c>
      <c r="BU393" s="3">
        <v>43752.658391203702</v>
      </c>
      <c r="BV393" t="s">
        <v>803</v>
      </c>
      <c r="BW393" s="3">
        <v>43964.73131476852</v>
      </c>
      <c r="BX393" t="s">
        <v>3143</v>
      </c>
      <c r="CG393"/>
      <c r="CH393"/>
      <c r="CI393"/>
      <c r="CY393"/>
      <c r="DA393"/>
      <c r="DE393"/>
      <c r="DF393"/>
    </row>
    <row r="394" spans="1:110" x14ac:dyDescent="0.25">
      <c r="A394" s="1">
        <f>IF(Veg_Table[[#This Row],[VP_STATUS]]="Hold",0,IF(OR(AND(Veg_Table[[#This Row],[PRESCRIP]]="NW_No Work",Veg_Table[[#This Row],[VP_STATUS]]&lt;&gt;"No Work Required Under EVM"),AND(Veg_Table[[#This Row],[VP_STATUS]]="No Work Required Under EVM",Veg_Table[[#This Row],[PRESCRIP]]&lt;&gt;"NW_No Work")),1,0))</f>
        <v>0</v>
      </c>
      <c r="B394" s="1">
        <f>IF(Veg_Table[[#This Row],[SPECIES]]="",1,0)</f>
        <v>0</v>
      </c>
      <c r="C394" s="1">
        <f>IF(Veg_Table[[#This Row],[DIAMETER]]="",1,0)</f>
        <v>0</v>
      </c>
      <c r="D394" s="1">
        <f>IF(Veg_Table[[#This Row],[HEIGHT]]="",1,0)</f>
        <v>0</v>
      </c>
      <c r="E39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94" s="1">
        <f>IF(AND(Veg_Table[[#This Row],[TAT_RESULT]]="ABATE",Veg_Table[[#This Row],[PRESCRIP]]="NW_No Work"),1,0)</f>
        <v>0</v>
      </c>
      <c r="G394" s="1">
        <f>IF(OR(Veg_Table[[#This Row],[Prescription R-Scale]]="NA",Veg_Table[[#This Row],[Diameter R-Scale]]="NA"),0,IF(Veg_Table[[#This Row],[Diameter R-Scale]]&lt;&gt;Veg_Table[[#This Row],[Prescription R-Scale]],1,0))</f>
        <v>0</v>
      </c>
      <c r="H394" s="1">
        <f>IF(OR(AND(Veg_Table[[#This Row],[PRESCRIP]]="BC_Br Rmv", Veg_Table[[#This Row],[WOOD_MAN]]&lt;&gt;"Not Needed"),AND(Veg_Table[[#This Row],[PRESCRIP]]="BCS_Br Rmv+Trt", Veg_Table[[#This Row],[WOOD_MAN]]&lt;&gt;"Not Needed")),1,0)</f>
        <v>0</v>
      </c>
      <c r="I394" s="1">
        <f ca="1">IF(AND(Veg_Table[[#This Row],[Prescription_Changed]]="Yes",Veg_Table[[#This Row],[TAT_RESULT]]=""),1,0)</f>
        <v>0</v>
      </c>
      <c r="J394" s="1">
        <f ca="1">SUM(Veg_Table[[#This Row],[Prescription and Status do not match]:[Prescription_Edited_And_TAT_Is_Blank]])</f>
        <v>1</v>
      </c>
      <c r="K394" s="1">
        <f ca="1">IF(Veg_Table[[#This Row],[Sum of Errors]]&gt;0,1,0)</f>
        <v>1</v>
      </c>
      <c r="L394" s="1">
        <f>1</f>
        <v>1</v>
      </c>
      <c r="M39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394" s="1">
        <f>IF(OR(MID(Veg_Table[[#This Row],[PRESCRIP]],2,1)="1",MID(Veg_Table[[#This Row],[PRESCRIP]],2,1)="2",MID(Veg_Table[[#This Row],[PRESCRIP]],2,1)="3",MID(Veg_Table[[#This Row],[PRESCRIP]],2,1)="4"),_xlfn.NUMBERVALUE(MID(Veg_Table[[#This Row],[PRESCRIP]],2,1)),"NA")</f>
        <v>1</v>
      </c>
      <c r="O394" s="1">
        <f>WEEKNUM(Veg_Table[[#This Row],[EVM_LAST_EDITED_Day]],2)</f>
        <v>20</v>
      </c>
      <c r="P394" s="25">
        <f>IFERROR(DATE(YEAR(Veg_Table[[#This Row],[EVM_LAST_EDITED2]]),MONTH(Veg_Table[[#This Row],[EVM_LAST_EDITED2]]),DAY(Veg_Table[[#This Row],[EVM_LAST_EDITED2]])),DATE(2019,1,1))</f>
        <v>43964</v>
      </c>
      <c r="Q394" s="3">
        <f>VALUE(SUBSTITUTE(Veg_Table[[#This Row],[EVM_LAST_EDITED]],",",""))</f>
        <v>43964.684933020799</v>
      </c>
      <c r="R394" s="1" t="str">
        <f>_xlfn.IFNA(IF(Veg_Table[[#This Row],[EVM_LAST_EDITOR]]="","zBlank EVM Last Editor",VLOOKUP(Veg_Table[[#This Row],[EVM_LAST_EDITOR]],Roster_Table[#All],4,FALSE)),"zAWRR Not in Roster")</f>
        <v>zAWRR Not in Roster</v>
      </c>
      <c r="S394" s="1" t="str">
        <f>_xlfn.IFNA(IF(Veg_Table[[#This Row],[EVM_LAST_EDITOR]]="","zBlank EVM Last Editor",VLOOKUP(Veg_Table[[#This Row],[EVM_LAST_EDITOR]],Roster_Table[#All],16,FALSE)),"zCompany_AWRR not in Roster")</f>
        <v>zCompany_AWRR not in Roster</v>
      </c>
      <c r="T394" s="2">
        <f>IFERROR(DATE(YEAR(Veg_Table[[#This Row],[Created2]]),MONTH(Veg_Table[[#This Row],[Created2]]),DAY(Veg_Table[[#This Row],[Created2]])),DATE(2019,1,1))</f>
        <v>43752</v>
      </c>
      <c r="U394" s="3">
        <f>VALUE(SUBSTITUTE(Veg_Table[[#This Row],[Created]],",",""))</f>
        <v>43752.663761573996</v>
      </c>
      <c r="V394" s="3" t="str">
        <f ca="1">IFERROR(_xlfn.IFNA(CELL("contents",INDIRECT(_xlfn.CONCAT("Veg_Table_Production_Data!",ADDRESS(MATCH(_xlfn.MAXIFS(#REF!,#REF!,"="&amp;Veg_Table[[#This Row],[AUTO_ID]],#REF!,"&lt;"&amp;Veg_Table[[#This Row],[EVM_LAST_EDITED_Day]]),#REF!,0),COLUMN(#REF!),4,1,)))),""),"")</f>
        <v/>
      </c>
      <c r="W394" s="3" t="str">
        <f ca="1">IF(Veg_Table[[#This Row],[Previous_Prescription]]="","No",IF(Veg_Table[[#This Row],[Previous_Prescription]]=Veg_Table[[#This Row],[PRESCRIP]],"No","Yes"))</f>
        <v>No</v>
      </c>
      <c r="X394" s="3" t="str">
        <f>IF(Veg_Table[[#This Row],[EVM_LAST_EDITED_Day]]=Veg_Table[[#This Row],[Created_Day]],"New","Old")</f>
        <v>Old</v>
      </c>
      <c r="Y394" s="1">
        <f>IFERROR(IF(FIND("delete",LOWER(Veg_Table[[#This Row],[PI_COMMENTS]]))&gt;=1,1,0),0)</f>
        <v>0</v>
      </c>
      <c r="Z394" s="1" t="str">
        <f>_xlfn.IFNA(IF(Veg_Table[[#This Row],[EVM_LAST_EDITOR]]="","Yes",VLOOKUP(Veg_Table[[#This Row],[EVM_LAST_EDITOR]],Roster_Table[#All],15,FALSE)),"Yes")</f>
        <v>Yes</v>
      </c>
      <c r="AA39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94" s="1" t="str">
        <f>_xlfn.IFNA(VLOOKUP(Veg_Table[[#This Row],[EVM_LAST_EDITOR]],Roster_Table[#All],3,FALSE),"zAWRR Not in Roster")</f>
        <v>zAWRR Not in Roster</v>
      </c>
      <c r="AC394" s="1" t="str">
        <f>_xlfn.IFNA(VLOOKUP(Veg_Table[[#This Row],[EVM_LAST_EDITOR]],Roster_Table[#All],2,FALSE),"zAWRR Not in Roster")</f>
        <v>zAWRR Not in Roster</v>
      </c>
      <c r="AD394" s="1" t="str">
        <f>IF(_xlfn.CONCAT(Veg_Table[[#This Row],[First_Name]]," ",Veg_Table[[#This Row],[Last_Name]])="zAWRR Not in Roster zAWRR Not in Roster","zAWRR Not in Roster",_xlfn.CONCAT(Veg_Table[[#This Row],[First_Name]]," ",Veg_Table[[#This Row],[Last_Name]]))</f>
        <v>zAWRR Not in Roster</v>
      </c>
      <c r="AE394">
        <v>1767351</v>
      </c>
      <c r="AF394" t="s">
        <v>3144</v>
      </c>
      <c r="AG394" t="s">
        <v>30</v>
      </c>
      <c r="AH394" t="s">
        <v>3102</v>
      </c>
      <c r="AI394" t="s">
        <v>2951</v>
      </c>
      <c r="AJ394" t="s">
        <v>820</v>
      </c>
      <c r="AK394" t="s">
        <v>28</v>
      </c>
      <c r="AL394" t="s">
        <v>37</v>
      </c>
      <c r="AM394" t="s">
        <v>529</v>
      </c>
      <c r="AN394" t="s">
        <v>25</v>
      </c>
      <c r="AO394" t="s">
        <v>25</v>
      </c>
      <c r="AP394">
        <v>5</v>
      </c>
      <c r="AQ394">
        <v>35</v>
      </c>
      <c r="AR394" t="s">
        <v>28</v>
      </c>
      <c r="AS394" t="s">
        <v>532</v>
      </c>
      <c r="AT394" t="s">
        <v>522</v>
      </c>
      <c r="AU394" t="s">
        <v>25</v>
      </c>
      <c r="AV394" t="s">
        <v>28</v>
      </c>
      <c r="AW394" t="s">
        <v>3145</v>
      </c>
      <c r="AX394" t="s">
        <v>534</v>
      </c>
      <c r="AY394" t="s">
        <v>28</v>
      </c>
      <c r="AZ394">
        <v>5746657</v>
      </c>
      <c r="BA394" t="s">
        <v>532</v>
      </c>
      <c r="BB394" s="4">
        <v>43944.708454502317</v>
      </c>
      <c r="BC394" t="s">
        <v>28</v>
      </c>
      <c r="BD394" t="s">
        <v>29</v>
      </c>
      <c r="BF394" t="s">
        <v>28</v>
      </c>
      <c r="BG394" t="s">
        <v>534</v>
      </c>
      <c r="BH394" t="s">
        <v>28</v>
      </c>
      <c r="BI394" s="3">
        <v>43964.684855567131</v>
      </c>
      <c r="BJ394" t="s">
        <v>6029</v>
      </c>
      <c r="BK394" s="30" t="s">
        <v>5008</v>
      </c>
      <c r="BL394" s="3">
        <v>43964.684933020835</v>
      </c>
      <c r="BM394" t="s">
        <v>31</v>
      </c>
      <c r="BN394" t="s">
        <v>32</v>
      </c>
      <c r="BO394" t="s">
        <v>3104</v>
      </c>
      <c r="BP394" t="s">
        <v>3105</v>
      </c>
      <c r="BQ394" t="s">
        <v>826</v>
      </c>
      <c r="BR394" t="s">
        <v>28</v>
      </c>
      <c r="BS394" t="s">
        <v>28</v>
      </c>
      <c r="BT394" t="s">
        <v>54</v>
      </c>
      <c r="BU394" s="3">
        <v>43752.663761574076</v>
      </c>
      <c r="BV394" t="s">
        <v>803</v>
      </c>
      <c r="BW394" s="3">
        <v>43964.73131476852</v>
      </c>
      <c r="BX394" t="s">
        <v>3146</v>
      </c>
      <c r="CG394"/>
      <c r="CH394"/>
      <c r="CI394"/>
      <c r="CY394"/>
      <c r="DA394"/>
      <c r="DE394"/>
      <c r="DF394"/>
    </row>
    <row r="395" spans="1:110" x14ac:dyDescent="0.25">
      <c r="A395" s="1">
        <f>IF(Veg_Table[[#This Row],[VP_STATUS]]="Hold",0,IF(OR(AND(Veg_Table[[#This Row],[PRESCRIP]]="NW_No Work",Veg_Table[[#This Row],[VP_STATUS]]&lt;&gt;"No Work Required Under EVM"),AND(Veg_Table[[#This Row],[VP_STATUS]]="No Work Required Under EVM",Veg_Table[[#This Row],[PRESCRIP]]&lt;&gt;"NW_No Work")),1,0))</f>
        <v>0</v>
      </c>
      <c r="B395" s="1">
        <f>IF(Veg_Table[[#This Row],[SPECIES]]="",1,0)</f>
        <v>0</v>
      </c>
      <c r="C395" s="1">
        <f>IF(Veg_Table[[#This Row],[DIAMETER]]="",1,0)</f>
        <v>0</v>
      </c>
      <c r="D395" s="1">
        <f>IF(Veg_Table[[#This Row],[HEIGHT]]="",1,0)</f>
        <v>0</v>
      </c>
      <c r="E39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95" s="1">
        <f>IF(AND(Veg_Table[[#This Row],[TAT_RESULT]]="ABATE",Veg_Table[[#This Row],[PRESCRIP]]="NW_No Work"),1,0)</f>
        <v>0</v>
      </c>
      <c r="G395" s="1">
        <f>IF(OR(Veg_Table[[#This Row],[Prescription R-Scale]]="NA",Veg_Table[[#This Row],[Diameter R-Scale]]="NA"),0,IF(Veg_Table[[#This Row],[Diameter R-Scale]]&lt;&gt;Veg_Table[[#This Row],[Prescription R-Scale]],1,0))</f>
        <v>0</v>
      </c>
      <c r="H395" s="1">
        <f>IF(OR(AND(Veg_Table[[#This Row],[PRESCRIP]]="BC_Br Rmv", Veg_Table[[#This Row],[WOOD_MAN]]&lt;&gt;"Not Needed"),AND(Veg_Table[[#This Row],[PRESCRIP]]="BCS_Br Rmv+Trt", Veg_Table[[#This Row],[WOOD_MAN]]&lt;&gt;"Not Needed")),1,0)</f>
        <v>0</v>
      </c>
      <c r="I395" s="1">
        <f ca="1">IF(AND(Veg_Table[[#This Row],[Prescription_Changed]]="Yes",Veg_Table[[#This Row],[TAT_RESULT]]=""),1,0)</f>
        <v>0</v>
      </c>
      <c r="J395" s="1">
        <f ca="1">SUM(Veg_Table[[#This Row],[Prescription and Status do not match]:[Prescription_Edited_And_TAT_Is_Blank]])</f>
        <v>1</v>
      </c>
      <c r="K395" s="1">
        <f ca="1">IF(Veg_Table[[#This Row],[Sum of Errors]]&gt;0,1,0)</f>
        <v>1</v>
      </c>
      <c r="L395" s="1">
        <f>1</f>
        <v>1</v>
      </c>
      <c r="M39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395" s="1">
        <f>IF(OR(MID(Veg_Table[[#This Row],[PRESCRIP]],2,1)="1",MID(Veg_Table[[#This Row],[PRESCRIP]],2,1)="2",MID(Veg_Table[[#This Row],[PRESCRIP]],2,1)="3",MID(Veg_Table[[#This Row],[PRESCRIP]],2,1)="4"),_xlfn.NUMBERVALUE(MID(Veg_Table[[#This Row],[PRESCRIP]],2,1)),"NA")</f>
        <v>1</v>
      </c>
      <c r="O395" s="1">
        <f>WEEKNUM(Veg_Table[[#This Row],[EVM_LAST_EDITED_Day]],2)</f>
        <v>20</v>
      </c>
      <c r="P395" s="25">
        <f>IFERROR(DATE(YEAR(Veg_Table[[#This Row],[EVM_LAST_EDITED2]]),MONTH(Veg_Table[[#This Row],[EVM_LAST_EDITED2]]),DAY(Veg_Table[[#This Row],[EVM_LAST_EDITED2]])),DATE(2019,1,1))</f>
        <v>43964</v>
      </c>
      <c r="Q395" s="3">
        <f>VALUE(SUBSTITUTE(Veg_Table[[#This Row],[EVM_LAST_EDITED]],",",""))</f>
        <v>43964.686175902803</v>
      </c>
      <c r="R395" s="1" t="str">
        <f>_xlfn.IFNA(IF(Veg_Table[[#This Row],[EVM_LAST_EDITOR]]="","zBlank EVM Last Editor",VLOOKUP(Veg_Table[[#This Row],[EVM_LAST_EDITOR]],Roster_Table[#All],4,FALSE)),"zAWRR Not in Roster")</f>
        <v>zAWRR Not in Roster</v>
      </c>
      <c r="S395" s="1" t="str">
        <f>_xlfn.IFNA(IF(Veg_Table[[#This Row],[EVM_LAST_EDITOR]]="","zBlank EVM Last Editor",VLOOKUP(Veg_Table[[#This Row],[EVM_LAST_EDITOR]],Roster_Table[#All],16,FALSE)),"zCompany_AWRR not in Roster")</f>
        <v>zCompany_AWRR not in Roster</v>
      </c>
      <c r="T395" s="2">
        <f>IFERROR(DATE(YEAR(Veg_Table[[#This Row],[Created2]]),MONTH(Veg_Table[[#This Row],[Created2]]),DAY(Veg_Table[[#This Row],[Created2]])),DATE(2019,1,1))</f>
        <v>43738</v>
      </c>
      <c r="U395" s="3">
        <f>VALUE(SUBSTITUTE(Veg_Table[[#This Row],[Created]],",",""))</f>
        <v>43738.454305555599</v>
      </c>
      <c r="V395" s="3" t="str">
        <f ca="1">IFERROR(_xlfn.IFNA(CELL("contents",INDIRECT(_xlfn.CONCAT("Veg_Table_Production_Data!",ADDRESS(MATCH(_xlfn.MAXIFS(#REF!,#REF!,"="&amp;Veg_Table[[#This Row],[AUTO_ID]],#REF!,"&lt;"&amp;Veg_Table[[#This Row],[EVM_LAST_EDITED_Day]]),#REF!,0),COLUMN(#REF!),4,1,)))),""),"")</f>
        <v/>
      </c>
      <c r="W395" s="3" t="str">
        <f ca="1">IF(Veg_Table[[#This Row],[Previous_Prescription]]="","No",IF(Veg_Table[[#This Row],[Previous_Prescription]]=Veg_Table[[#This Row],[PRESCRIP]],"No","Yes"))</f>
        <v>No</v>
      </c>
      <c r="X395" s="3" t="str">
        <f>IF(Veg_Table[[#This Row],[EVM_LAST_EDITED_Day]]=Veg_Table[[#This Row],[Created_Day]],"New","Old")</f>
        <v>Old</v>
      </c>
      <c r="Y395" s="1">
        <f>IFERROR(IF(FIND("delete",LOWER(Veg_Table[[#This Row],[PI_COMMENTS]]))&gt;=1,1,0),0)</f>
        <v>0</v>
      </c>
      <c r="Z395" s="1" t="str">
        <f>_xlfn.IFNA(IF(Veg_Table[[#This Row],[EVM_LAST_EDITOR]]="","Yes",VLOOKUP(Veg_Table[[#This Row],[EVM_LAST_EDITOR]],Roster_Table[#All],15,FALSE)),"Yes")</f>
        <v>Yes</v>
      </c>
      <c r="AA39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95" s="1" t="str">
        <f>_xlfn.IFNA(VLOOKUP(Veg_Table[[#This Row],[EVM_LAST_EDITOR]],Roster_Table[#All],3,FALSE),"zAWRR Not in Roster")</f>
        <v>zAWRR Not in Roster</v>
      </c>
      <c r="AC395" s="1" t="str">
        <f>_xlfn.IFNA(VLOOKUP(Veg_Table[[#This Row],[EVM_LAST_EDITOR]],Roster_Table[#All],2,FALSE),"zAWRR Not in Roster")</f>
        <v>zAWRR Not in Roster</v>
      </c>
      <c r="AD395" s="1" t="str">
        <f>IF(_xlfn.CONCAT(Veg_Table[[#This Row],[First_Name]]," ",Veg_Table[[#This Row],[Last_Name]])="zAWRR Not in Roster zAWRR Not in Roster","zAWRR Not in Roster",_xlfn.CONCAT(Veg_Table[[#This Row],[First_Name]]," ",Veg_Table[[#This Row],[Last_Name]]))</f>
        <v>zAWRR Not in Roster</v>
      </c>
      <c r="AE395">
        <v>1764210</v>
      </c>
      <c r="AF395" t="s">
        <v>6025</v>
      </c>
      <c r="AG395" t="s">
        <v>30</v>
      </c>
      <c r="AH395" t="s">
        <v>2820</v>
      </c>
      <c r="AI395" t="s">
        <v>3711</v>
      </c>
      <c r="AJ395" t="s">
        <v>820</v>
      </c>
      <c r="AK395" t="s">
        <v>28</v>
      </c>
      <c r="AL395" t="s">
        <v>22</v>
      </c>
      <c r="AM395" t="s">
        <v>38</v>
      </c>
      <c r="AN395" t="s">
        <v>25</v>
      </c>
      <c r="AO395" t="s">
        <v>25</v>
      </c>
      <c r="AP395">
        <v>11</v>
      </c>
      <c r="AQ395">
        <v>50</v>
      </c>
      <c r="AR395" t="s">
        <v>28</v>
      </c>
      <c r="AS395" t="s">
        <v>532</v>
      </c>
      <c r="AT395" t="s">
        <v>522</v>
      </c>
      <c r="AU395" t="s">
        <v>25</v>
      </c>
      <c r="AV395" t="s">
        <v>28</v>
      </c>
      <c r="AW395" t="s">
        <v>6026</v>
      </c>
      <c r="AX395" t="s">
        <v>898</v>
      </c>
      <c r="AY395" t="s">
        <v>989</v>
      </c>
      <c r="AZ395"/>
      <c r="BA395" t="s">
        <v>532</v>
      </c>
      <c r="BB395" s="4">
        <v>43867.671030092592</v>
      </c>
      <c r="BC395" t="s">
        <v>1009</v>
      </c>
      <c r="BD395" t="s">
        <v>29</v>
      </c>
      <c r="BF395" t="s">
        <v>28</v>
      </c>
      <c r="BG395" t="s">
        <v>534</v>
      </c>
      <c r="BH395" t="s">
        <v>28</v>
      </c>
      <c r="BI395" s="3">
        <v>43964</v>
      </c>
      <c r="BJ395" t="s">
        <v>6017</v>
      </c>
      <c r="BK395" s="30" t="s">
        <v>1293</v>
      </c>
      <c r="BL395" s="3">
        <v>43964.686175902774</v>
      </c>
      <c r="BM395" t="s">
        <v>31</v>
      </c>
      <c r="BN395" t="s">
        <v>32</v>
      </c>
      <c r="BO395" t="s">
        <v>2821</v>
      </c>
      <c r="BP395" t="s">
        <v>2822</v>
      </c>
      <c r="BQ395" t="s">
        <v>826</v>
      </c>
      <c r="BR395" t="s">
        <v>28</v>
      </c>
      <c r="BS395" t="s">
        <v>28</v>
      </c>
      <c r="BT395" t="s">
        <v>836</v>
      </c>
      <c r="BU395" s="3">
        <v>43738.454305555555</v>
      </c>
      <c r="BV395" t="s">
        <v>803</v>
      </c>
      <c r="BW395" s="3">
        <v>43964.73131476852</v>
      </c>
      <c r="BX395" t="s">
        <v>6027</v>
      </c>
      <c r="CG395"/>
      <c r="CH395"/>
      <c r="CI395"/>
      <c r="CY395"/>
      <c r="DA395"/>
      <c r="DE395"/>
      <c r="DF395"/>
    </row>
    <row r="396" spans="1:110" x14ac:dyDescent="0.25">
      <c r="A396" s="1">
        <f>IF(Veg_Table[[#This Row],[VP_STATUS]]="Hold",0,IF(OR(AND(Veg_Table[[#This Row],[PRESCRIP]]="NW_No Work",Veg_Table[[#This Row],[VP_STATUS]]&lt;&gt;"No Work Required Under EVM"),AND(Veg_Table[[#This Row],[VP_STATUS]]="No Work Required Under EVM",Veg_Table[[#This Row],[PRESCRIP]]&lt;&gt;"NW_No Work")),1,0))</f>
        <v>0</v>
      </c>
      <c r="B396" s="1">
        <f>IF(Veg_Table[[#This Row],[SPECIES]]="",1,0)</f>
        <v>0</v>
      </c>
      <c r="C396" s="1">
        <f>IF(Veg_Table[[#This Row],[DIAMETER]]="",1,0)</f>
        <v>0</v>
      </c>
      <c r="D396" s="1">
        <f>IF(Veg_Table[[#This Row],[HEIGHT]]="",1,0)</f>
        <v>0</v>
      </c>
      <c r="E39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96" s="1">
        <f>IF(AND(Veg_Table[[#This Row],[TAT_RESULT]]="ABATE",Veg_Table[[#This Row],[PRESCRIP]]="NW_No Work"),1,0)</f>
        <v>0</v>
      </c>
      <c r="G396" s="1">
        <f>IF(OR(Veg_Table[[#This Row],[Prescription R-Scale]]="NA",Veg_Table[[#This Row],[Diameter R-Scale]]="NA"),0,IF(Veg_Table[[#This Row],[Diameter R-Scale]]&lt;&gt;Veg_Table[[#This Row],[Prescription R-Scale]],1,0))</f>
        <v>0</v>
      </c>
      <c r="H396" s="1">
        <f>IF(OR(AND(Veg_Table[[#This Row],[PRESCRIP]]="BC_Br Rmv", Veg_Table[[#This Row],[WOOD_MAN]]&lt;&gt;"Not Needed"),AND(Veg_Table[[#This Row],[PRESCRIP]]="BCS_Br Rmv+Trt", Veg_Table[[#This Row],[WOOD_MAN]]&lt;&gt;"Not Needed")),1,0)</f>
        <v>0</v>
      </c>
      <c r="I396" s="1">
        <f ca="1">IF(AND(Veg_Table[[#This Row],[Prescription_Changed]]="Yes",Veg_Table[[#This Row],[TAT_RESULT]]=""),1,0)</f>
        <v>0</v>
      </c>
      <c r="J396" s="1">
        <f ca="1">SUM(Veg_Table[[#This Row],[Prescription and Status do not match]:[Prescription_Edited_And_TAT_Is_Blank]])</f>
        <v>1</v>
      </c>
      <c r="K396" s="1">
        <f ca="1">IF(Veg_Table[[#This Row],[Sum of Errors]]&gt;0,1,0)</f>
        <v>1</v>
      </c>
      <c r="L396" s="1">
        <f>1</f>
        <v>1</v>
      </c>
      <c r="M39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396" s="1" t="str">
        <f>IF(OR(MID(Veg_Table[[#This Row],[PRESCRIP]],2,1)="1",MID(Veg_Table[[#This Row],[PRESCRIP]],2,1)="2",MID(Veg_Table[[#This Row],[PRESCRIP]],2,1)="3",MID(Veg_Table[[#This Row],[PRESCRIP]],2,1)="4"),_xlfn.NUMBERVALUE(MID(Veg_Table[[#This Row],[PRESCRIP]],2,1)),"NA")</f>
        <v>NA</v>
      </c>
      <c r="O396" s="1">
        <f>WEEKNUM(Veg_Table[[#This Row],[EVM_LAST_EDITED_Day]],2)</f>
        <v>20</v>
      </c>
      <c r="P396" s="25">
        <f>IFERROR(DATE(YEAR(Veg_Table[[#This Row],[EVM_LAST_EDITED2]]),MONTH(Veg_Table[[#This Row],[EVM_LAST_EDITED2]]),DAY(Veg_Table[[#This Row],[EVM_LAST_EDITED2]])),DATE(2019,1,1))</f>
        <v>43964</v>
      </c>
      <c r="Q396" s="3">
        <f>VALUE(SUBSTITUTE(Veg_Table[[#This Row],[EVM_LAST_EDITED]],",",""))</f>
        <v>43964.686642476903</v>
      </c>
      <c r="R396" s="1" t="str">
        <f>_xlfn.IFNA(IF(Veg_Table[[#This Row],[EVM_LAST_EDITOR]]="","zBlank EVM Last Editor",VLOOKUP(Veg_Table[[#This Row],[EVM_LAST_EDITOR]],Roster_Table[#All],4,FALSE)),"zAWRR Not in Roster")</f>
        <v>zAWRR Not in Roster</v>
      </c>
      <c r="S396" s="1" t="str">
        <f>_xlfn.IFNA(IF(Veg_Table[[#This Row],[EVM_LAST_EDITOR]]="","zBlank EVM Last Editor",VLOOKUP(Veg_Table[[#This Row],[EVM_LAST_EDITOR]],Roster_Table[#All],16,FALSE)),"zCompany_AWRR not in Roster")</f>
        <v>zCompany_AWRR not in Roster</v>
      </c>
      <c r="T396" s="2">
        <f>IFERROR(DATE(YEAR(Veg_Table[[#This Row],[Created2]]),MONTH(Veg_Table[[#This Row],[Created2]]),DAY(Veg_Table[[#This Row],[Created2]])),DATE(2019,1,1))</f>
        <v>43755</v>
      </c>
      <c r="U396" s="3">
        <f>VALUE(SUBSTITUTE(Veg_Table[[#This Row],[Created]],",",""))</f>
        <v>43755.658356481501</v>
      </c>
      <c r="V396" s="3" t="str">
        <f ca="1">IFERROR(_xlfn.IFNA(CELL("contents",INDIRECT(_xlfn.CONCAT("Veg_Table_Production_Data!",ADDRESS(MATCH(_xlfn.MAXIFS(#REF!,#REF!,"="&amp;Veg_Table[[#This Row],[AUTO_ID]],#REF!,"&lt;"&amp;Veg_Table[[#This Row],[EVM_LAST_EDITED_Day]]),#REF!,0),COLUMN(#REF!),4,1,)))),""),"")</f>
        <v/>
      </c>
      <c r="W396" s="3" t="str">
        <f ca="1">IF(Veg_Table[[#This Row],[Previous_Prescription]]="","No",IF(Veg_Table[[#This Row],[Previous_Prescription]]=Veg_Table[[#This Row],[PRESCRIP]],"No","Yes"))</f>
        <v>No</v>
      </c>
      <c r="X396" s="3" t="str">
        <f>IF(Veg_Table[[#This Row],[EVM_LAST_EDITED_Day]]=Veg_Table[[#This Row],[Created_Day]],"New","Old")</f>
        <v>Old</v>
      </c>
      <c r="Y396" s="1">
        <f>IFERROR(IF(FIND("delete",LOWER(Veg_Table[[#This Row],[PI_COMMENTS]]))&gt;=1,1,0),0)</f>
        <v>0</v>
      </c>
      <c r="Z396" s="1" t="str">
        <f>_xlfn.IFNA(IF(Veg_Table[[#This Row],[EVM_LAST_EDITOR]]="","Yes",VLOOKUP(Veg_Table[[#This Row],[EVM_LAST_EDITOR]],Roster_Table[#All],15,FALSE)),"Yes")</f>
        <v>Yes</v>
      </c>
      <c r="AA39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96" s="1" t="str">
        <f>_xlfn.IFNA(VLOOKUP(Veg_Table[[#This Row],[EVM_LAST_EDITOR]],Roster_Table[#All],3,FALSE),"zAWRR Not in Roster")</f>
        <v>zAWRR Not in Roster</v>
      </c>
      <c r="AC396" s="1" t="str">
        <f>_xlfn.IFNA(VLOOKUP(Veg_Table[[#This Row],[EVM_LAST_EDITOR]],Roster_Table[#All],2,FALSE),"zAWRR Not in Roster")</f>
        <v>zAWRR Not in Roster</v>
      </c>
      <c r="AD396" s="1" t="str">
        <f>IF(_xlfn.CONCAT(Veg_Table[[#This Row],[First_Name]]," ",Veg_Table[[#This Row],[Last_Name]])="zAWRR Not in Roster zAWRR Not in Roster","zAWRR Not in Roster",_xlfn.CONCAT(Veg_Table[[#This Row],[First_Name]]," ",Veg_Table[[#This Row],[Last_Name]]))</f>
        <v>zAWRR Not in Roster</v>
      </c>
      <c r="AE396">
        <v>1768064</v>
      </c>
      <c r="AF396" t="s">
        <v>3186</v>
      </c>
      <c r="AG396" t="s">
        <v>30</v>
      </c>
      <c r="AH396" t="s">
        <v>3178</v>
      </c>
      <c r="AI396" t="s">
        <v>2604</v>
      </c>
      <c r="AJ396" t="s">
        <v>820</v>
      </c>
      <c r="AK396" t="s">
        <v>28</v>
      </c>
      <c r="AL396" t="s">
        <v>37</v>
      </c>
      <c r="AM396" t="s">
        <v>40</v>
      </c>
      <c r="AN396" t="s">
        <v>25</v>
      </c>
      <c r="AO396" t="s">
        <v>25</v>
      </c>
      <c r="AP396">
        <v>8</v>
      </c>
      <c r="AQ396">
        <v>35</v>
      </c>
      <c r="AR396" t="s">
        <v>28</v>
      </c>
      <c r="AS396" t="s">
        <v>872</v>
      </c>
      <c r="AT396" t="s">
        <v>515</v>
      </c>
      <c r="AU396" t="s">
        <v>25</v>
      </c>
      <c r="AV396" t="s">
        <v>28</v>
      </c>
      <c r="AW396" t="s">
        <v>3187</v>
      </c>
      <c r="AX396" t="s">
        <v>534</v>
      </c>
      <c r="AY396" t="s">
        <v>28</v>
      </c>
      <c r="AZ396">
        <v>5746657</v>
      </c>
      <c r="BA396" t="s">
        <v>872</v>
      </c>
      <c r="BB396" s="4">
        <v>43944.693238726853</v>
      </c>
      <c r="BC396" t="s">
        <v>28</v>
      </c>
      <c r="BD396" t="s">
        <v>29</v>
      </c>
      <c r="BF396" t="s">
        <v>28</v>
      </c>
      <c r="BG396" t="s">
        <v>534</v>
      </c>
      <c r="BH396" t="s">
        <v>28</v>
      </c>
      <c r="BI396" s="3">
        <v>43964.686548379628</v>
      </c>
      <c r="BJ396" t="s">
        <v>4001</v>
      </c>
      <c r="BK396" s="30" t="s">
        <v>5008</v>
      </c>
      <c r="BL396" s="3">
        <v>43964.686642476852</v>
      </c>
      <c r="BM396" t="s">
        <v>31</v>
      </c>
      <c r="BN396" t="s">
        <v>32</v>
      </c>
      <c r="BO396" t="s">
        <v>3180</v>
      </c>
      <c r="BP396" t="s">
        <v>3181</v>
      </c>
      <c r="BQ396" t="s">
        <v>826</v>
      </c>
      <c r="BR396" t="s">
        <v>28</v>
      </c>
      <c r="BS396" t="s">
        <v>28</v>
      </c>
      <c r="BT396" t="s">
        <v>44</v>
      </c>
      <c r="BU396" s="3">
        <v>43755.658356481479</v>
      </c>
      <c r="BV396" t="s">
        <v>803</v>
      </c>
      <c r="BW396" s="3">
        <v>43964.73131476852</v>
      </c>
      <c r="BX396" t="s">
        <v>3188</v>
      </c>
      <c r="CG396"/>
      <c r="CH396"/>
      <c r="CI396"/>
      <c r="CY396"/>
      <c r="DA396"/>
      <c r="DE396"/>
      <c r="DF396"/>
    </row>
    <row r="397" spans="1:110" x14ac:dyDescent="0.25">
      <c r="A397" s="1">
        <f>IF(Veg_Table[[#This Row],[VP_STATUS]]="Hold",0,IF(OR(AND(Veg_Table[[#This Row],[PRESCRIP]]="NW_No Work",Veg_Table[[#This Row],[VP_STATUS]]&lt;&gt;"No Work Required Under EVM"),AND(Veg_Table[[#This Row],[VP_STATUS]]="No Work Required Under EVM",Veg_Table[[#This Row],[PRESCRIP]]&lt;&gt;"NW_No Work")),1,0))</f>
        <v>0</v>
      </c>
      <c r="B397" s="1">
        <f>IF(Veg_Table[[#This Row],[SPECIES]]="",1,0)</f>
        <v>0</v>
      </c>
      <c r="C397" s="1">
        <f>IF(Veg_Table[[#This Row],[DIAMETER]]="",1,0)</f>
        <v>0</v>
      </c>
      <c r="D397" s="1">
        <f>IF(Veg_Table[[#This Row],[HEIGHT]]="",1,0)</f>
        <v>0</v>
      </c>
      <c r="E39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97" s="1">
        <f>IF(AND(Veg_Table[[#This Row],[TAT_RESULT]]="ABATE",Veg_Table[[#This Row],[PRESCRIP]]="NW_No Work"),1,0)</f>
        <v>0</v>
      </c>
      <c r="G397" s="1">
        <f>IF(OR(Veg_Table[[#This Row],[Prescription R-Scale]]="NA",Veg_Table[[#This Row],[Diameter R-Scale]]="NA"),0,IF(Veg_Table[[#This Row],[Diameter R-Scale]]&lt;&gt;Veg_Table[[#This Row],[Prescription R-Scale]],1,0))</f>
        <v>0</v>
      </c>
      <c r="H397" s="1">
        <f>IF(OR(AND(Veg_Table[[#This Row],[PRESCRIP]]="BC_Br Rmv", Veg_Table[[#This Row],[WOOD_MAN]]&lt;&gt;"Not Needed"),AND(Veg_Table[[#This Row],[PRESCRIP]]="BCS_Br Rmv+Trt", Veg_Table[[#This Row],[WOOD_MAN]]&lt;&gt;"Not Needed")),1,0)</f>
        <v>0</v>
      </c>
      <c r="I397" s="1">
        <f ca="1">IF(AND(Veg_Table[[#This Row],[Prescription_Changed]]="Yes",Veg_Table[[#This Row],[TAT_RESULT]]=""),1,0)</f>
        <v>0</v>
      </c>
      <c r="J397" s="1">
        <f ca="1">SUM(Veg_Table[[#This Row],[Prescription and Status do not match]:[Prescription_Edited_And_TAT_Is_Blank]])</f>
        <v>1</v>
      </c>
      <c r="K397" s="1">
        <f ca="1">IF(Veg_Table[[#This Row],[Sum of Errors]]&gt;0,1,0)</f>
        <v>1</v>
      </c>
      <c r="L397" s="1">
        <f>1</f>
        <v>1</v>
      </c>
      <c r="M39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397" s="1">
        <f>IF(OR(MID(Veg_Table[[#This Row],[PRESCRIP]],2,1)="1",MID(Veg_Table[[#This Row],[PRESCRIP]],2,1)="2",MID(Veg_Table[[#This Row],[PRESCRIP]],2,1)="3",MID(Veg_Table[[#This Row],[PRESCRIP]],2,1)="4"),_xlfn.NUMBERVALUE(MID(Veg_Table[[#This Row],[PRESCRIP]],2,1)),"NA")</f>
        <v>1</v>
      </c>
      <c r="O397" s="1">
        <f>WEEKNUM(Veg_Table[[#This Row],[EVM_LAST_EDITED_Day]],2)</f>
        <v>20</v>
      </c>
      <c r="P397" s="25">
        <f>IFERROR(DATE(YEAR(Veg_Table[[#This Row],[EVM_LAST_EDITED2]]),MONTH(Veg_Table[[#This Row],[EVM_LAST_EDITED2]]),DAY(Veg_Table[[#This Row],[EVM_LAST_EDITED2]])),DATE(2019,1,1))</f>
        <v>43964</v>
      </c>
      <c r="Q397" s="3">
        <f>VALUE(SUBSTITUTE(Veg_Table[[#This Row],[EVM_LAST_EDITED]],",",""))</f>
        <v>43964.687411840299</v>
      </c>
      <c r="R397" s="1" t="str">
        <f>_xlfn.IFNA(IF(Veg_Table[[#This Row],[EVM_LAST_EDITOR]]="","zBlank EVM Last Editor",VLOOKUP(Veg_Table[[#This Row],[EVM_LAST_EDITOR]],Roster_Table[#All],4,FALSE)),"zAWRR Not in Roster")</f>
        <v>zAWRR Not in Roster</v>
      </c>
      <c r="S397" s="1" t="str">
        <f>_xlfn.IFNA(IF(Veg_Table[[#This Row],[EVM_LAST_EDITOR]]="","zBlank EVM Last Editor",VLOOKUP(Veg_Table[[#This Row],[EVM_LAST_EDITOR]],Roster_Table[#All],16,FALSE)),"zCompany_AWRR not in Roster")</f>
        <v>zCompany_AWRR not in Roster</v>
      </c>
      <c r="T397" s="2">
        <f>IFERROR(DATE(YEAR(Veg_Table[[#This Row],[Created2]]),MONTH(Veg_Table[[#This Row],[Created2]]),DAY(Veg_Table[[#This Row],[Created2]])),DATE(2019,1,1))</f>
        <v>43738</v>
      </c>
      <c r="U397" s="3">
        <f>VALUE(SUBSTITUTE(Veg_Table[[#This Row],[Created]],",",""))</f>
        <v>43738.437604166698</v>
      </c>
      <c r="V397" s="3" t="str">
        <f ca="1">IFERROR(_xlfn.IFNA(CELL("contents",INDIRECT(_xlfn.CONCAT("Veg_Table_Production_Data!",ADDRESS(MATCH(_xlfn.MAXIFS(#REF!,#REF!,"="&amp;Veg_Table[[#This Row],[AUTO_ID]],#REF!,"&lt;"&amp;Veg_Table[[#This Row],[EVM_LAST_EDITED_Day]]),#REF!,0),COLUMN(#REF!),4,1,)))),""),"")</f>
        <v/>
      </c>
      <c r="W397" s="3" t="str">
        <f ca="1">IF(Veg_Table[[#This Row],[Previous_Prescription]]="","No",IF(Veg_Table[[#This Row],[Previous_Prescription]]=Veg_Table[[#This Row],[PRESCRIP]],"No","Yes"))</f>
        <v>No</v>
      </c>
      <c r="X397" s="3" t="str">
        <f>IF(Veg_Table[[#This Row],[EVM_LAST_EDITED_Day]]=Veg_Table[[#This Row],[Created_Day]],"New","Old")</f>
        <v>Old</v>
      </c>
      <c r="Y397" s="1">
        <f>IFERROR(IF(FIND("delete",LOWER(Veg_Table[[#This Row],[PI_COMMENTS]]))&gt;=1,1,0),0)</f>
        <v>0</v>
      </c>
      <c r="Z397" s="1" t="str">
        <f>_xlfn.IFNA(IF(Veg_Table[[#This Row],[EVM_LAST_EDITOR]]="","Yes",VLOOKUP(Veg_Table[[#This Row],[EVM_LAST_EDITOR]],Roster_Table[#All],15,FALSE)),"Yes")</f>
        <v>Yes</v>
      </c>
      <c r="AA39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97" s="1" t="str">
        <f>_xlfn.IFNA(VLOOKUP(Veg_Table[[#This Row],[EVM_LAST_EDITOR]],Roster_Table[#All],3,FALSE),"zAWRR Not in Roster")</f>
        <v>zAWRR Not in Roster</v>
      </c>
      <c r="AC397" s="1" t="str">
        <f>_xlfn.IFNA(VLOOKUP(Veg_Table[[#This Row],[EVM_LAST_EDITOR]],Roster_Table[#All],2,FALSE),"zAWRR Not in Roster")</f>
        <v>zAWRR Not in Roster</v>
      </c>
      <c r="AD397" s="1" t="str">
        <f>IF(_xlfn.CONCAT(Veg_Table[[#This Row],[First_Name]]," ",Veg_Table[[#This Row],[Last_Name]])="zAWRR Not in Roster zAWRR Not in Roster","zAWRR Not in Roster",_xlfn.CONCAT(Veg_Table[[#This Row],[First_Name]]," ",Veg_Table[[#This Row],[Last_Name]]))</f>
        <v>zAWRR Not in Roster</v>
      </c>
      <c r="AE397">
        <v>1764203</v>
      </c>
      <c r="AF397" t="s">
        <v>6015</v>
      </c>
      <c r="AG397" t="s">
        <v>30</v>
      </c>
      <c r="AH397" t="s">
        <v>2820</v>
      </c>
      <c r="AI397" t="s">
        <v>3711</v>
      </c>
      <c r="AJ397" t="s">
        <v>820</v>
      </c>
      <c r="AK397" t="s">
        <v>28</v>
      </c>
      <c r="AL397" t="s">
        <v>22</v>
      </c>
      <c r="AM397" t="s">
        <v>38</v>
      </c>
      <c r="AN397" t="s">
        <v>25</v>
      </c>
      <c r="AO397" t="s">
        <v>25</v>
      </c>
      <c r="AP397">
        <v>9</v>
      </c>
      <c r="AQ397">
        <v>20</v>
      </c>
      <c r="AR397" t="s">
        <v>28</v>
      </c>
      <c r="AS397" t="s">
        <v>45</v>
      </c>
      <c r="AT397" t="s">
        <v>522</v>
      </c>
      <c r="AU397" t="s">
        <v>25</v>
      </c>
      <c r="AV397" t="s">
        <v>28</v>
      </c>
      <c r="AW397" t="s">
        <v>6016</v>
      </c>
      <c r="AX397" t="s">
        <v>898</v>
      </c>
      <c r="AY397" t="s">
        <v>989</v>
      </c>
      <c r="AZ397"/>
      <c r="BA397" t="s">
        <v>45</v>
      </c>
      <c r="BB397" s="4">
        <v>43868.461238425924</v>
      </c>
      <c r="BC397" t="s">
        <v>1009</v>
      </c>
      <c r="BD397" t="s">
        <v>29</v>
      </c>
      <c r="BF397" t="s">
        <v>28</v>
      </c>
      <c r="BG397" t="s">
        <v>534</v>
      </c>
      <c r="BH397" t="s">
        <v>28</v>
      </c>
      <c r="BI397" s="3">
        <v>43964</v>
      </c>
      <c r="BJ397" t="s">
        <v>6017</v>
      </c>
      <c r="BK397" s="30" t="s">
        <v>1293</v>
      </c>
      <c r="BL397" s="3">
        <v>43964.687411840277</v>
      </c>
      <c r="BM397" t="s">
        <v>31</v>
      </c>
      <c r="BN397" t="s">
        <v>32</v>
      </c>
      <c r="BO397" t="s">
        <v>2821</v>
      </c>
      <c r="BP397" t="s">
        <v>2822</v>
      </c>
      <c r="BQ397" t="s">
        <v>826</v>
      </c>
      <c r="BR397" t="s">
        <v>28</v>
      </c>
      <c r="BS397" t="s">
        <v>28</v>
      </c>
      <c r="BT397" t="s">
        <v>836</v>
      </c>
      <c r="BU397" s="3">
        <v>43738.437604166669</v>
      </c>
      <c r="BV397" t="s">
        <v>803</v>
      </c>
      <c r="BW397" s="3">
        <v>43964.73131476852</v>
      </c>
      <c r="BX397" t="s">
        <v>6018</v>
      </c>
      <c r="CG397"/>
      <c r="CH397"/>
      <c r="CI397"/>
      <c r="CY397"/>
      <c r="DA397"/>
      <c r="DE397"/>
      <c r="DF397"/>
    </row>
    <row r="398" spans="1:110" x14ac:dyDescent="0.25">
      <c r="A398" s="1">
        <f>IF(Veg_Table[[#This Row],[VP_STATUS]]="Hold",0,IF(OR(AND(Veg_Table[[#This Row],[PRESCRIP]]="NW_No Work",Veg_Table[[#This Row],[VP_STATUS]]&lt;&gt;"No Work Required Under EVM"),AND(Veg_Table[[#This Row],[VP_STATUS]]="No Work Required Under EVM",Veg_Table[[#This Row],[PRESCRIP]]&lt;&gt;"NW_No Work")),1,0))</f>
        <v>0</v>
      </c>
      <c r="B398" s="1">
        <f>IF(Veg_Table[[#This Row],[SPECIES]]="",1,0)</f>
        <v>0</v>
      </c>
      <c r="C398" s="1">
        <f>IF(Veg_Table[[#This Row],[DIAMETER]]="",1,0)</f>
        <v>0</v>
      </c>
      <c r="D398" s="1">
        <f>IF(Veg_Table[[#This Row],[HEIGHT]]="",1,0)</f>
        <v>0</v>
      </c>
      <c r="E39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98" s="1">
        <f>IF(AND(Veg_Table[[#This Row],[TAT_RESULT]]="ABATE",Veg_Table[[#This Row],[PRESCRIP]]="NW_No Work"),1,0)</f>
        <v>0</v>
      </c>
      <c r="G398" s="1">
        <f>IF(OR(Veg_Table[[#This Row],[Prescription R-Scale]]="NA",Veg_Table[[#This Row],[Diameter R-Scale]]="NA"),0,IF(Veg_Table[[#This Row],[Diameter R-Scale]]&lt;&gt;Veg_Table[[#This Row],[Prescription R-Scale]],1,0))</f>
        <v>0</v>
      </c>
      <c r="H398" s="1">
        <f>IF(OR(AND(Veg_Table[[#This Row],[PRESCRIP]]="BC_Br Rmv", Veg_Table[[#This Row],[WOOD_MAN]]&lt;&gt;"Not Needed"),AND(Veg_Table[[#This Row],[PRESCRIP]]="BCS_Br Rmv+Trt", Veg_Table[[#This Row],[WOOD_MAN]]&lt;&gt;"Not Needed")),1,0)</f>
        <v>0</v>
      </c>
      <c r="I398" s="1">
        <f ca="1">IF(AND(Veg_Table[[#This Row],[Prescription_Changed]]="Yes",Veg_Table[[#This Row],[TAT_RESULT]]=""),1,0)</f>
        <v>0</v>
      </c>
      <c r="J398" s="1">
        <f ca="1">SUM(Veg_Table[[#This Row],[Prescription and Status do not match]:[Prescription_Edited_And_TAT_Is_Blank]])</f>
        <v>1</v>
      </c>
      <c r="K398" s="1">
        <f ca="1">IF(Veg_Table[[#This Row],[Sum of Errors]]&gt;0,1,0)</f>
        <v>1</v>
      </c>
      <c r="L398" s="1">
        <f>1</f>
        <v>1</v>
      </c>
      <c r="M39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398" s="1">
        <f>IF(OR(MID(Veg_Table[[#This Row],[PRESCRIP]],2,1)="1",MID(Veg_Table[[#This Row],[PRESCRIP]],2,1)="2",MID(Veg_Table[[#This Row],[PRESCRIP]],2,1)="3",MID(Veg_Table[[#This Row],[PRESCRIP]],2,1)="4"),_xlfn.NUMBERVALUE(MID(Veg_Table[[#This Row],[PRESCRIP]],2,1)),"NA")</f>
        <v>1</v>
      </c>
      <c r="O398" s="1">
        <f>WEEKNUM(Veg_Table[[#This Row],[EVM_LAST_EDITED_Day]],2)</f>
        <v>20</v>
      </c>
      <c r="P398" s="25">
        <f>IFERROR(DATE(YEAR(Veg_Table[[#This Row],[EVM_LAST_EDITED2]]),MONTH(Veg_Table[[#This Row],[EVM_LAST_EDITED2]]),DAY(Veg_Table[[#This Row],[EVM_LAST_EDITED2]])),DATE(2019,1,1))</f>
        <v>43964</v>
      </c>
      <c r="Q398" s="3">
        <f>VALUE(SUBSTITUTE(Veg_Table[[#This Row],[EVM_LAST_EDITED]],",",""))</f>
        <v>43964.687653483801</v>
      </c>
      <c r="R398" s="1" t="str">
        <f>_xlfn.IFNA(IF(Veg_Table[[#This Row],[EVM_LAST_EDITOR]]="","zBlank EVM Last Editor",VLOOKUP(Veg_Table[[#This Row],[EVM_LAST_EDITOR]],Roster_Table[#All],4,FALSE)),"zAWRR Not in Roster")</f>
        <v>zAWRR Not in Roster</v>
      </c>
      <c r="S398" s="1" t="str">
        <f>_xlfn.IFNA(IF(Veg_Table[[#This Row],[EVM_LAST_EDITOR]]="","zBlank EVM Last Editor",VLOOKUP(Veg_Table[[#This Row],[EVM_LAST_EDITOR]],Roster_Table[#All],16,FALSE)),"zCompany_AWRR not in Roster")</f>
        <v>zCompany_AWRR not in Roster</v>
      </c>
      <c r="T398" s="2">
        <f>IFERROR(DATE(YEAR(Veg_Table[[#This Row],[Created2]]),MONTH(Veg_Table[[#This Row],[Created2]]),DAY(Veg_Table[[#This Row],[Created2]])),DATE(2019,1,1))</f>
        <v>43738</v>
      </c>
      <c r="U398" s="3">
        <f>VALUE(SUBSTITUTE(Veg_Table[[#This Row],[Created]],",",""))</f>
        <v>43738.439594907402</v>
      </c>
      <c r="V398" s="3" t="str">
        <f ca="1">IFERROR(_xlfn.IFNA(CELL("contents",INDIRECT(_xlfn.CONCAT("Veg_Table_Production_Data!",ADDRESS(MATCH(_xlfn.MAXIFS(#REF!,#REF!,"="&amp;Veg_Table[[#This Row],[AUTO_ID]],#REF!,"&lt;"&amp;Veg_Table[[#This Row],[EVM_LAST_EDITED_Day]]),#REF!,0),COLUMN(#REF!),4,1,)))),""),"")</f>
        <v/>
      </c>
      <c r="W398" s="3" t="str">
        <f ca="1">IF(Veg_Table[[#This Row],[Previous_Prescription]]="","No",IF(Veg_Table[[#This Row],[Previous_Prescription]]=Veg_Table[[#This Row],[PRESCRIP]],"No","Yes"))</f>
        <v>No</v>
      </c>
      <c r="X398" s="3" t="str">
        <f>IF(Veg_Table[[#This Row],[EVM_LAST_EDITED_Day]]=Veg_Table[[#This Row],[Created_Day]],"New","Old")</f>
        <v>Old</v>
      </c>
      <c r="Y398" s="1">
        <f>IFERROR(IF(FIND("delete",LOWER(Veg_Table[[#This Row],[PI_COMMENTS]]))&gt;=1,1,0),0)</f>
        <v>0</v>
      </c>
      <c r="Z398" s="1" t="str">
        <f>_xlfn.IFNA(IF(Veg_Table[[#This Row],[EVM_LAST_EDITOR]]="","Yes",VLOOKUP(Veg_Table[[#This Row],[EVM_LAST_EDITOR]],Roster_Table[#All],15,FALSE)),"Yes")</f>
        <v>Yes</v>
      </c>
      <c r="AA39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98" s="1" t="str">
        <f>_xlfn.IFNA(VLOOKUP(Veg_Table[[#This Row],[EVM_LAST_EDITOR]],Roster_Table[#All],3,FALSE),"zAWRR Not in Roster")</f>
        <v>zAWRR Not in Roster</v>
      </c>
      <c r="AC398" s="1" t="str">
        <f>_xlfn.IFNA(VLOOKUP(Veg_Table[[#This Row],[EVM_LAST_EDITOR]],Roster_Table[#All],2,FALSE),"zAWRR Not in Roster")</f>
        <v>zAWRR Not in Roster</v>
      </c>
      <c r="AD398" s="1" t="str">
        <f>IF(_xlfn.CONCAT(Veg_Table[[#This Row],[First_Name]]," ",Veg_Table[[#This Row],[Last_Name]])="zAWRR Not in Roster zAWRR Not in Roster","zAWRR Not in Roster",_xlfn.CONCAT(Veg_Table[[#This Row],[First_Name]]," ",Veg_Table[[#This Row],[Last_Name]]))</f>
        <v>zAWRR Not in Roster</v>
      </c>
      <c r="AE398">
        <v>1764205</v>
      </c>
      <c r="AF398" t="s">
        <v>6021</v>
      </c>
      <c r="AG398" t="s">
        <v>30</v>
      </c>
      <c r="AH398" t="s">
        <v>2820</v>
      </c>
      <c r="AI398" t="s">
        <v>3711</v>
      </c>
      <c r="AJ398" t="s">
        <v>820</v>
      </c>
      <c r="AK398" t="s">
        <v>28</v>
      </c>
      <c r="AL398" t="s">
        <v>22</v>
      </c>
      <c r="AM398" t="s">
        <v>38</v>
      </c>
      <c r="AN398" t="s">
        <v>25</v>
      </c>
      <c r="AO398" t="s">
        <v>25</v>
      </c>
      <c r="AP398">
        <v>7</v>
      </c>
      <c r="AQ398">
        <v>20</v>
      </c>
      <c r="AR398" t="s">
        <v>28</v>
      </c>
      <c r="AS398" t="s">
        <v>45</v>
      </c>
      <c r="AT398" t="s">
        <v>522</v>
      </c>
      <c r="AU398" t="s">
        <v>25</v>
      </c>
      <c r="AV398" t="s">
        <v>28</v>
      </c>
      <c r="AW398" t="s">
        <v>6016</v>
      </c>
      <c r="AX398" t="s">
        <v>898</v>
      </c>
      <c r="AY398" t="s">
        <v>989</v>
      </c>
      <c r="AZ398"/>
      <c r="BA398" t="s">
        <v>45</v>
      </c>
      <c r="BB398" s="4">
        <v>43868.463692129626</v>
      </c>
      <c r="BC398" t="s">
        <v>1009</v>
      </c>
      <c r="BD398" t="s">
        <v>29</v>
      </c>
      <c r="BF398" t="s">
        <v>28</v>
      </c>
      <c r="BG398" t="s">
        <v>534</v>
      </c>
      <c r="BH398" t="s">
        <v>28</v>
      </c>
      <c r="BI398" s="3">
        <v>43964</v>
      </c>
      <c r="BJ398" t="s">
        <v>6017</v>
      </c>
      <c r="BK398" s="30" t="s">
        <v>1293</v>
      </c>
      <c r="BL398" s="3">
        <v>43964.687653483794</v>
      </c>
      <c r="BM398" t="s">
        <v>31</v>
      </c>
      <c r="BN398" t="s">
        <v>32</v>
      </c>
      <c r="BO398" t="s">
        <v>2821</v>
      </c>
      <c r="BP398" t="s">
        <v>2822</v>
      </c>
      <c r="BQ398" t="s">
        <v>826</v>
      </c>
      <c r="BR398" t="s">
        <v>28</v>
      </c>
      <c r="BS398" t="s">
        <v>28</v>
      </c>
      <c r="BT398" t="s">
        <v>836</v>
      </c>
      <c r="BU398" s="3">
        <v>43738.43959490741</v>
      </c>
      <c r="BV398" t="s">
        <v>803</v>
      </c>
      <c r="BW398" s="3">
        <v>43964.73131476852</v>
      </c>
      <c r="BX398" t="s">
        <v>6022</v>
      </c>
      <c r="CG398"/>
      <c r="CH398"/>
      <c r="CI398"/>
      <c r="CY398"/>
      <c r="DA398"/>
      <c r="DE398"/>
      <c r="DF398"/>
    </row>
    <row r="399" spans="1:110" x14ac:dyDescent="0.25">
      <c r="A399" s="1">
        <f>IF(Veg_Table[[#This Row],[VP_STATUS]]="Hold",0,IF(OR(AND(Veg_Table[[#This Row],[PRESCRIP]]="NW_No Work",Veg_Table[[#This Row],[VP_STATUS]]&lt;&gt;"No Work Required Under EVM"),AND(Veg_Table[[#This Row],[VP_STATUS]]="No Work Required Under EVM",Veg_Table[[#This Row],[PRESCRIP]]&lt;&gt;"NW_No Work")),1,0))</f>
        <v>0</v>
      </c>
      <c r="B399" s="1">
        <f>IF(Veg_Table[[#This Row],[SPECIES]]="",1,0)</f>
        <v>0</v>
      </c>
      <c r="C399" s="1">
        <f>IF(Veg_Table[[#This Row],[DIAMETER]]="",1,0)</f>
        <v>0</v>
      </c>
      <c r="D399" s="1">
        <f>IF(Veg_Table[[#This Row],[HEIGHT]]="",1,0)</f>
        <v>0</v>
      </c>
      <c r="E39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399" s="1">
        <f>IF(AND(Veg_Table[[#This Row],[TAT_RESULT]]="ABATE",Veg_Table[[#This Row],[PRESCRIP]]="NW_No Work"),1,0)</f>
        <v>0</v>
      </c>
      <c r="G399" s="1">
        <f>IF(OR(Veg_Table[[#This Row],[Prescription R-Scale]]="NA",Veg_Table[[#This Row],[Diameter R-Scale]]="NA"),0,IF(Veg_Table[[#This Row],[Diameter R-Scale]]&lt;&gt;Veg_Table[[#This Row],[Prescription R-Scale]],1,0))</f>
        <v>0</v>
      </c>
      <c r="H399" s="1">
        <f>IF(OR(AND(Veg_Table[[#This Row],[PRESCRIP]]="BC_Br Rmv", Veg_Table[[#This Row],[WOOD_MAN]]&lt;&gt;"Not Needed"),AND(Veg_Table[[#This Row],[PRESCRIP]]="BCS_Br Rmv+Trt", Veg_Table[[#This Row],[WOOD_MAN]]&lt;&gt;"Not Needed")),1,0)</f>
        <v>0</v>
      </c>
      <c r="I399" s="1">
        <f ca="1">IF(AND(Veg_Table[[#This Row],[Prescription_Changed]]="Yes",Veg_Table[[#This Row],[TAT_RESULT]]=""),1,0)</f>
        <v>0</v>
      </c>
      <c r="J399" s="1">
        <f ca="1">SUM(Veg_Table[[#This Row],[Prescription and Status do not match]:[Prescription_Edited_And_TAT_Is_Blank]])</f>
        <v>1</v>
      </c>
      <c r="K399" s="1">
        <f ca="1">IF(Veg_Table[[#This Row],[Sum of Errors]]&gt;0,1,0)</f>
        <v>1</v>
      </c>
      <c r="L399" s="1">
        <f>1</f>
        <v>1</v>
      </c>
      <c r="M39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399" s="1">
        <f>IF(OR(MID(Veg_Table[[#This Row],[PRESCRIP]],2,1)="1",MID(Veg_Table[[#This Row],[PRESCRIP]],2,1)="2",MID(Veg_Table[[#This Row],[PRESCRIP]],2,1)="3",MID(Veg_Table[[#This Row],[PRESCRIP]],2,1)="4"),_xlfn.NUMBERVALUE(MID(Veg_Table[[#This Row],[PRESCRIP]],2,1)),"NA")</f>
        <v>1</v>
      </c>
      <c r="O399" s="1">
        <f>WEEKNUM(Veg_Table[[#This Row],[EVM_LAST_EDITED_Day]],2)</f>
        <v>20</v>
      </c>
      <c r="P399" s="25">
        <f>IFERROR(DATE(YEAR(Veg_Table[[#This Row],[EVM_LAST_EDITED2]]),MONTH(Veg_Table[[#This Row],[EVM_LAST_EDITED2]]),DAY(Veg_Table[[#This Row],[EVM_LAST_EDITED2]])),DATE(2019,1,1))</f>
        <v>43964</v>
      </c>
      <c r="Q399" s="3">
        <f>VALUE(SUBSTITUTE(Veg_Table[[#This Row],[EVM_LAST_EDITED]],",",""))</f>
        <v>43964.687887789398</v>
      </c>
      <c r="R399" s="1" t="str">
        <f>_xlfn.IFNA(IF(Veg_Table[[#This Row],[EVM_LAST_EDITOR]]="","zBlank EVM Last Editor",VLOOKUP(Veg_Table[[#This Row],[EVM_LAST_EDITOR]],Roster_Table[#All],4,FALSE)),"zAWRR Not in Roster")</f>
        <v>zAWRR Not in Roster</v>
      </c>
      <c r="S399" s="1" t="str">
        <f>_xlfn.IFNA(IF(Veg_Table[[#This Row],[EVM_LAST_EDITOR]]="","zBlank EVM Last Editor",VLOOKUP(Veg_Table[[#This Row],[EVM_LAST_EDITOR]],Roster_Table[#All],16,FALSE)),"zCompany_AWRR not in Roster")</f>
        <v>zCompany_AWRR not in Roster</v>
      </c>
      <c r="T399" s="2">
        <f>IFERROR(DATE(YEAR(Veg_Table[[#This Row],[Created2]]),MONTH(Veg_Table[[#This Row],[Created2]]),DAY(Veg_Table[[#This Row],[Created2]])),DATE(2019,1,1))</f>
        <v>43738</v>
      </c>
      <c r="U399" s="3">
        <f>VALUE(SUBSTITUTE(Veg_Table[[#This Row],[Created]],",",""))</f>
        <v>43738.440393518496</v>
      </c>
      <c r="V399" s="3" t="str">
        <f ca="1">IFERROR(_xlfn.IFNA(CELL("contents",INDIRECT(_xlfn.CONCAT("Veg_Table_Production_Data!",ADDRESS(MATCH(_xlfn.MAXIFS(#REF!,#REF!,"="&amp;Veg_Table[[#This Row],[AUTO_ID]],#REF!,"&lt;"&amp;Veg_Table[[#This Row],[EVM_LAST_EDITED_Day]]),#REF!,0),COLUMN(#REF!),4,1,)))),""),"")</f>
        <v/>
      </c>
      <c r="W399" s="3" t="str">
        <f ca="1">IF(Veg_Table[[#This Row],[Previous_Prescription]]="","No",IF(Veg_Table[[#This Row],[Previous_Prescription]]=Veg_Table[[#This Row],[PRESCRIP]],"No","Yes"))</f>
        <v>No</v>
      </c>
      <c r="X399" s="3" t="str">
        <f>IF(Veg_Table[[#This Row],[EVM_LAST_EDITED_Day]]=Veg_Table[[#This Row],[Created_Day]],"New","Old")</f>
        <v>Old</v>
      </c>
      <c r="Y399" s="1">
        <f>IFERROR(IF(FIND("delete",LOWER(Veg_Table[[#This Row],[PI_COMMENTS]]))&gt;=1,1,0),0)</f>
        <v>0</v>
      </c>
      <c r="Z399" s="1" t="str">
        <f>_xlfn.IFNA(IF(Veg_Table[[#This Row],[EVM_LAST_EDITOR]]="","Yes",VLOOKUP(Veg_Table[[#This Row],[EVM_LAST_EDITOR]],Roster_Table[#All],15,FALSE)),"Yes")</f>
        <v>Yes</v>
      </c>
      <c r="AA39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399" s="1" t="str">
        <f>_xlfn.IFNA(VLOOKUP(Veg_Table[[#This Row],[EVM_LAST_EDITOR]],Roster_Table[#All],3,FALSE),"zAWRR Not in Roster")</f>
        <v>zAWRR Not in Roster</v>
      </c>
      <c r="AC399" s="1" t="str">
        <f>_xlfn.IFNA(VLOOKUP(Veg_Table[[#This Row],[EVM_LAST_EDITOR]],Roster_Table[#All],2,FALSE),"zAWRR Not in Roster")</f>
        <v>zAWRR Not in Roster</v>
      </c>
      <c r="AD399" s="1" t="str">
        <f>IF(_xlfn.CONCAT(Veg_Table[[#This Row],[First_Name]]," ",Veg_Table[[#This Row],[Last_Name]])="zAWRR Not in Roster zAWRR Not in Roster","zAWRR Not in Roster",_xlfn.CONCAT(Veg_Table[[#This Row],[First_Name]]," ",Veg_Table[[#This Row],[Last_Name]]))</f>
        <v>zAWRR Not in Roster</v>
      </c>
      <c r="AE399">
        <v>1764206</v>
      </c>
      <c r="AF399" t="s">
        <v>6023</v>
      </c>
      <c r="AG399" t="s">
        <v>30</v>
      </c>
      <c r="AH399" t="s">
        <v>2820</v>
      </c>
      <c r="AI399" t="s">
        <v>3711</v>
      </c>
      <c r="AJ399" t="s">
        <v>820</v>
      </c>
      <c r="AK399" t="s">
        <v>28</v>
      </c>
      <c r="AL399" t="s">
        <v>22</v>
      </c>
      <c r="AM399" t="s">
        <v>38</v>
      </c>
      <c r="AN399" t="s">
        <v>25</v>
      </c>
      <c r="AO399" t="s">
        <v>25</v>
      </c>
      <c r="AP399">
        <v>8</v>
      </c>
      <c r="AQ399">
        <v>20</v>
      </c>
      <c r="AR399" t="s">
        <v>28</v>
      </c>
      <c r="AS399" t="s">
        <v>45</v>
      </c>
      <c r="AT399" t="s">
        <v>522</v>
      </c>
      <c r="AU399" t="s">
        <v>25</v>
      </c>
      <c r="AV399" t="s">
        <v>28</v>
      </c>
      <c r="AW399" t="s">
        <v>6016</v>
      </c>
      <c r="AX399" t="s">
        <v>898</v>
      </c>
      <c r="AY399" t="s">
        <v>989</v>
      </c>
      <c r="AZ399"/>
      <c r="BA399" t="s">
        <v>45</v>
      </c>
      <c r="BB399" s="4">
        <v>43868.464421296296</v>
      </c>
      <c r="BC399" t="s">
        <v>1009</v>
      </c>
      <c r="BD399" t="s">
        <v>29</v>
      </c>
      <c r="BF399" t="s">
        <v>28</v>
      </c>
      <c r="BG399" t="s">
        <v>534</v>
      </c>
      <c r="BH399" t="s">
        <v>28</v>
      </c>
      <c r="BI399" s="3">
        <v>43964</v>
      </c>
      <c r="BJ399" t="s">
        <v>6017</v>
      </c>
      <c r="BK399" s="30" t="s">
        <v>1293</v>
      </c>
      <c r="BL399" s="3">
        <v>43964.687887789354</v>
      </c>
      <c r="BM399" t="s">
        <v>31</v>
      </c>
      <c r="BN399" t="s">
        <v>32</v>
      </c>
      <c r="BO399" t="s">
        <v>2821</v>
      </c>
      <c r="BP399" t="s">
        <v>2822</v>
      </c>
      <c r="BQ399" t="s">
        <v>826</v>
      </c>
      <c r="BR399" t="s">
        <v>28</v>
      </c>
      <c r="BS399" t="s">
        <v>28</v>
      </c>
      <c r="BT399" t="s">
        <v>836</v>
      </c>
      <c r="BU399" s="3">
        <v>43738.440393518518</v>
      </c>
      <c r="BV399" t="s">
        <v>803</v>
      </c>
      <c r="BW399" s="3">
        <v>43964.73131476852</v>
      </c>
      <c r="BX399" t="s">
        <v>6024</v>
      </c>
      <c r="CG399"/>
      <c r="CH399"/>
      <c r="CI399"/>
      <c r="CY399"/>
      <c r="DA399"/>
      <c r="DE399"/>
      <c r="DF399"/>
    </row>
    <row r="400" spans="1:110" x14ac:dyDescent="0.25">
      <c r="A400" s="1">
        <f>IF(Veg_Table[[#This Row],[VP_STATUS]]="Hold",0,IF(OR(AND(Veg_Table[[#This Row],[PRESCRIP]]="NW_No Work",Veg_Table[[#This Row],[VP_STATUS]]&lt;&gt;"No Work Required Under EVM"),AND(Veg_Table[[#This Row],[VP_STATUS]]="No Work Required Under EVM",Veg_Table[[#This Row],[PRESCRIP]]&lt;&gt;"NW_No Work")),1,0))</f>
        <v>0</v>
      </c>
      <c r="B400" s="1">
        <f>IF(Veg_Table[[#This Row],[SPECIES]]="",1,0)</f>
        <v>0</v>
      </c>
      <c r="C400" s="1">
        <f>IF(Veg_Table[[#This Row],[DIAMETER]]="",1,0)</f>
        <v>0</v>
      </c>
      <c r="D400" s="1">
        <f>IF(Veg_Table[[#This Row],[HEIGHT]]="",1,0)</f>
        <v>0</v>
      </c>
      <c r="E40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00" s="1">
        <f>IF(AND(Veg_Table[[#This Row],[TAT_RESULT]]="ABATE",Veg_Table[[#This Row],[PRESCRIP]]="NW_No Work"),1,0)</f>
        <v>0</v>
      </c>
      <c r="G400" s="1">
        <f>IF(OR(Veg_Table[[#This Row],[Prescription R-Scale]]="NA",Veg_Table[[#This Row],[Diameter R-Scale]]="NA"),0,IF(Veg_Table[[#This Row],[Diameter R-Scale]]&lt;&gt;Veg_Table[[#This Row],[Prescription R-Scale]],1,0))</f>
        <v>0</v>
      </c>
      <c r="H400" s="1">
        <f>IF(OR(AND(Veg_Table[[#This Row],[PRESCRIP]]="BC_Br Rmv", Veg_Table[[#This Row],[WOOD_MAN]]&lt;&gt;"Not Needed"),AND(Veg_Table[[#This Row],[PRESCRIP]]="BCS_Br Rmv+Trt", Veg_Table[[#This Row],[WOOD_MAN]]&lt;&gt;"Not Needed")),1,0)</f>
        <v>0</v>
      </c>
      <c r="I400" s="1">
        <f ca="1">IF(AND(Veg_Table[[#This Row],[Prescription_Changed]]="Yes",Veg_Table[[#This Row],[TAT_RESULT]]=""),1,0)</f>
        <v>0</v>
      </c>
      <c r="J400" s="1">
        <f ca="1">SUM(Veg_Table[[#This Row],[Prescription and Status do not match]:[Prescription_Edited_And_TAT_Is_Blank]])</f>
        <v>1</v>
      </c>
      <c r="K400" s="1">
        <f ca="1">IF(Veg_Table[[#This Row],[Sum of Errors]]&gt;0,1,0)</f>
        <v>1</v>
      </c>
      <c r="L400" s="1">
        <f>1</f>
        <v>1</v>
      </c>
      <c r="M40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400" s="1">
        <f>IF(OR(MID(Veg_Table[[#This Row],[PRESCRIP]],2,1)="1",MID(Veg_Table[[#This Row],[PRESCRIP]],2,1)="2",MID(Veg_Table[[#This Row],[PRESCRIP]],2,1)="3",MID(Veg_Table[[#This Row],[PRESCRIP]],2,1)="4"),_xlfn.NUMBERVALUE(MID(Veg_Table[[#This Row],[PRESCRIP]],2,1)),"NA")</f>
        <v>1</v>
      </c>
      <c r="O400" s="1">
        <f>WEEKNUM(Veg_Table[[#This Row],[EVM_LAST_EDITED_Day]],2)</f>
        <v>20</v>
      </c>
      <c r="P400" s="25">
        <f>IFERROR(DATE(YEAR(Veg_Table[[#This Row],[EVM_LAST_EDITED2]]),MONTH(Veg_Table[[#This Row],[EVM_LAST_EDITED2]]),DAY(Veg_Table[[#This Row],[EVM_LAST_EDITED2]])),DATE(2019,1,1))</f>
        <v>43964</v>
      </c>
      <c r="Q400" s="3">
        <f>VALUE(SUBSTITUTE(Veg_Table[[#This Row],[EVM_LAST_EDITED]],",",""))</f>
        <v>43964.688128391201</v>
      </c>
      <c r="R400" s="1" t="str">
        <f>_xlfn.IFNA(IF(Veg_Table[[#This Row],[EVM_LAST_EDITOR]]="","zBlank EVM Last Editor",VLOOKUP(Veg_Table[[#This Row],[EVM_LAST_EDITOR]],Roster_Table[#All],4,FALSE)),"zAWRR Not in Roster")</f>
        <v>zAWRR Not in Roster</v>
      </c>
      <c r="S400" s="1" t="str">
        <f>_xlfn.IFNA(IF(Veg_Table[[#This Row],[EVM_LAST_EDITOR]]="","zBlank EVM Last Editor",VLOOKUP(Veg_Table[[#This Row],[EVM_LAST_EDITOR]],Roster_Table[#All],16,FALSE)),"zCompany_AWRR not in Roster")</f>
        <v>zCompany_AWRR not in Roster</v>
      </c>
      <c r="T400" s="2">
        <f>IFERROR(DATE(YEAR(Veg_Table[[#This Row],[Created2]]),MONTH(Veg_Table[[#This Row],[Created2]]),DAY(Veg_Table[[#This Row],[Created2]])),DATE(2019,1,1))</f>
        <v>43738</v>
      </c>
      <c r="U400" s="3">
        <f>VALUE(SUBSTITUTE(Veg_Table[[#This Row],[Created]],",",""))</f>
        <v>43738.438530092499</v>
      </c>
      <c r="V400" s="3" t="str">
        <f ca="1">IFERROR(_xlfn.IFNA(CELL("contents",INDIRECT(_xlfn.CONCAT("Veg_Table_Production_Data!",ADDRESS(MATCH(_xlfn.MAXIFS(#REF!,#REF!,"="&amp;Veg_Table[[#This Row],[AUTO_ID]],#REF!,"&lt;"&amp;Veg_Table[[#This Row],[EVM_LAST_EDITED_Day]]),#REF!,0),COLUMN(#REF!),4,1,)))),""),"")</f>
        <v/>
      </c>
      <c r="W400" s="3" t="str">
        <f ca="1">IF(Veg_Table[[#This Row],[Previous_Prescription]]="","No",IF(Veg_Table[[#This Row],[Previous_Prescription]]=Veg_Table[[#This Row],[PRESCRIP]],"No","Yes"))</f>
        <v>No</v>
      </c>
      <c r="X400" s="3" t="str">
        <f>IF(Veg_Table[[#This Row],[EVM_LAST_EDITED_Day]]=Veg_Table[[#This Row],[Created_Day]],"New","Old")</f>
        <v>Old</v>
      </c>
      <c r="Y400" s="1">
        <f>IFERROR(IF(FIND("delete",LOWER(Veg_Table[[#This Row],[PI_COMMENTS]]))&gt;=1,1,0),0)</f>
        <v>0</v>
      </c>
      <c r="Z400" s="1" t="str">
        <f>_xlfn.IFNA(IF(Veg_Table[[#This Row],[EVM_LAST_EDITOR]]="","Yes",VLOOKUP(Veg_Table[[#This Row],[EVM_LAST_EDITOR]],Roster_Table[#All],15,FALSE)),"Yes")</f>
        <v>Yes</v>
      </c>
      <c r="AA40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00" s="1" t="str">
        <f>_xlfn.IFNA(VLOOKUP(Veg_Table[[#This Row],[EVM_LAST_EDITOR]],Roster_Table[#All],3,FALSE),"zAWRR Not in Roster")</f>
        <v>zAWRR Not in Roster</v>
      </c>
      <c r="AC400" s="1" t="str">
        <f>_xlfn.IFNA(VLOOKUP(Veg_Table[[#This Row],[EVM_LAST_EDITOR]],Roster_Table[#All],2,FALSE),"zAWRR Not in Roster")</f>
        <v>zAWRR Not in Roster</v>
      </c>
      <c r="AD400" s="1" t="str">
        <f>IF(_xlfn.CONCAT(Veg_Table[[#This Row],[First_Name]]," ",Veg_Table[[#This Row],[Last_Name]])="zAWRR Not in Roster zAWRR Not in Roster","zAWRR Not in Roster",_xlfn.CONCAT(Veg_Table[[#This Row],[First_Name]]," ",Veg_Table[[#This Row],[Last_Name]]))</f>
        <v>zAWRR Not in Roster</v>
      </c>
      <c r="AE400">
        <v>1764204</v>
      </c>
      <c r="AF400" t="s">
        <v>6019</v>
      </c>
      <c r="AG400" t="s">
        <v>30</v>
      </c>
      <c r="AH400" t="s">
        <v>2820</v>
      </c>
      <c r="AI400" t="s">
        <v>3711</v>
      </c>
      <c r="AJ400" t="s">
        <v>820</v>
      </c>
      <c r="AK400" t="s">
        <v>28</v>
      </c>
      <c r="AL400" t="s">
        <v>22</v>
      </c>
      <c r="AM400" t="s">
        <v>38</v>
      </c>
      <c r="AN400" t="s">
        <v>25</v>
      </c>
      <c r="AO400" t="s">
        <v>25</v>
      </c>
      <c r="AP400">
        <v>7</v>
      </c>
      <c r="AQ400">
        <v>20</v>
      </c>
      <c r="AR400" t="s">
        <v>28</v>
      </c>
      <c r="AS400" t="s">
        <v>45</v>
      </c>
      <c r="AT400" t="s">
        <v>522</v>
      </c>
      <c r="AU400" t="s">
        <v>25</v>
      </c>
      <c r="AV400" t="s">
        <v>28</v>
      </c>
      <c r="AW400" t="s">
        <v>6016</v>
      </c>
      <c r="AX400" t="s">
        <v>898</v>
      </c>
      <c r="AY400" t="s">
        <v>989</v>
      </c>
      <c r="AZ400"/>
      <c r="BA400" t="s">
        <v>45</v>
      </c>
      <c r="BB400" s="4">
        <v>43868.46292824074</v>
      </c>
      <c r="BC400" t="s">
        <v>1009</v>
      </c>
      <c r="BD400" t="s">
        <v>29</v>
      </c>
      <c r="BF400" t="s">
        <v>28</v>
      </c>
      <c r="BG400" t="s">
        <v>534</v>
      </c>
      <c r="BH400" t="s">
        <v>28</v>
      </c>
      <c r="BI400" s="3">
        <v>43964</v>
      </c>
      <c r="BJ400" t="s">
        <v>6017</v>
      </c>
      <c r="BK400" s="30" t="s">
        <v>1293</v>
      </c>
      <c r="BL400" s="3">
        <v>43964.688128391201</v>
      </c>
      <c r="BM400" t="s">
        <v>31</v>
      </c>
      <c r="BN400" t="s">
        <v>32</v>
      </c>
      <c r="BO400" t="s">
        <v>2821</v>
      </c>
      <c r="BP400" t="s">
        <v>2822</v>
      </c>
      <c r="BQ400" t="s">
        <v>826</v>
      </c>
      <c r="BR400" t="s">
        <v>28</v>
      </c>
      <c r="BS400" t="s">
        <v>28</v>
      </c>
      <c r="BT400" t="s">
        <v>836</v>
      </c>
      <c r="BU400" s="3">
        <v>43738.438530092593</v>
      </c>
      <c r="BV400" t="s">
        <v>803</v>
      </c>
      <c r="BW400" s="3">
        <v>43964.73131476852</v>
      </c>
      <c r="BX400" t="s">
        <v>6020</v>
      </c>
      <c r="CG400"/>
      <c r="CH400"/>
      <c r="CI400"/>
      <c r="CY400"/>
      <c r="DA400"/>
      <c r="DE400"/>
      <c r="DF400"/>
    </row>
    <row r="401" spans="1:110" x14ac:dyDescent="0.25">
      <c r="A401" s="1">
        <f>IF(Veg_Table[[#This Row],[VP_STATUS]]="Hold",0,IF(OR(AND(Veg_Table[[#This Row],[PRESCRIP]]="NW_No Work",Veg_Table[[#This Row],[VP_STATUS]]&lt;&gt;"No Work Required Under EVM"),AND(Veg_Table[[#This Row],[VP_STATUS]]="No Work Required Under EVM",Veg_Table[[#This Row],[PRESCRIP]]&lt;&gt;"NW_No Work")),1,0))</f>
        <v>0</v>
      </c>
      <c r="B401" s="1">
        <f>IF(Veg_Table[[#This Row],[SPECIES]]="",1,0)</f>
        <v>0</v>
      </c>
      <c r="C401" s="1">
        <f>IF(Veg_Table[[#This Row],[DIAMETER]]="",1,0)</f>
        <v>0</v>
      </c>
      <c r="D401" s="1">
        <f>IF(Veg_Table[[#This Row],[HEIGHT]]="",1,0)</f>
        <v>0</v>
      </c>
      <c r="E40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01" s="1">
        <f>IF(AND(Veg_Table[[#This Row],[TAT_RESULT]]="ABATE",Veg_Table[[#This Row],[PRESCRIP]]="NW_No Work"),1,0)</f>
        <v>0</v>
      </c>
      <c r="G401" s="1">
        <f>IF(OR(Veg_Table[[#This Row],[Prescription R-Scale]]="NA",Veg_Table[[#This Row],[Diameter R-Scale]]="NA"),0,IF(Veg_Table[[#This Row],[Diameter R-Scale]]&lt;&gt;Veg_Table[[#This Row],[Prescription R-Scale]],1,0))</f>
        <v>0</v>
      </c>
      <c r="H401" s="1">
        <f>IF(OR(AND(Veg_Table[[#This Row],[PRESCRIP]]="BC_Br Rmv", Veg_Table[[#This Row],[WOOD_MAN]]&lt;&gt;"Not Needed"),AND(Veg_Table[[#This Row],[PRESCRIP]]="BCS_Br Rmv+Trt", Veg_Table[[#This Row],[WOOD_MAN]]&lt;&gt;"Not Needed")),1,0)</f>
        <v>0</v>
      </c>
      <c r="I401" s="1">
        <f ca="1">IF(AND(Veg_Table[[#This Row],[Prescription_Changed]]="Yes",Veg_Table[[#This Row],[TAT_RESULT]]=""),1,0)</f>
        <v>0</v>
      </c>
      <c r="J401" s="1">
        <f ca="1">SUM(Veg_Table[[#This Row],[Prescription and Status do not match]:[Prescription_Edited_And_TAT_Is_Blank]])</f>
        <v>1</v>
      </c>
      <c r="K401" s="1">
        <f ca="1">IF(Veg_Table[[#This Row],[Sum of Errors]]&gt;0,1,0)</f>
        <v>1</v>
      </c>
      <c r="L401" s="1">
        <f>1</f>
        <v>1</v>
      </c>
      <c r="M40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401" s="1">
        <f>IF(OR(MID(Veg_Table[[#This Row],[PRESCRIP]],2,1)="1",MID(Veg_Table[[#This Row],[PRESCRIP]],2,1)="2",MID(Veg_Table[[#This Row],[PRESCRIP]],2,1)="3",MID(Veg_Table[[#This Row],[PRESCRIP]],2,1)="4"),_xlfn.NUMBERVALUE(MID(Veg_Table[[#This Row],[PRESCRIP]],2,1)),"NA")</f>
        <v>2</v>
      </c>
      <c r="O401" s="1">
        <f>WEEKNUM(Veg_Table[[#This Row],[EVM_LAST_EDITED_Day]],2)</f>
        <v>20</v>
      </c>
      <c r="P401" s="25">
        <f>IFERROR(DATE(YEAR(Veg_Table[[#This Row],[EVM_LAST_EDITED2]]),MONTH(Veg_Table[[#This Row],[EVM_LAST_EDITED2]]),DAY(Veg_Table[[#This Row],[EVM_LAST_EDITED2]])),DATE(2019,1,1))</f>
        <v>43964</v>
      </c>
      <c r="Q401" s="3">
        <f>VALUE(SUBSTITUTE(Veg_Table[[#This Row],[EVM_LAST_EDITED]],",",""))</f>
        <v>43964.688362488399</v>
      </c>
      <c r="R401" s="1" t="str">
        <f>_xlfn.IFNA(IF(Veg_Table[[#This Row],[EVM_LAST_EDITOR]]="","zBlank EVM Last Editor",VLOOKUP(Veg_Table[[#This Row],[EVM_LAST_EDITOR]],Roster_Table[#All],4,FALSE)),"zAWRR Not in Roster")</f>
        <v>zAWRR Not in Roster</v>
      </c>
      <c r="S401" s="1" t="str">
        <f>_xlfn.IFNA(IF(Veg_Table[[#This Row],[EVM_LAST_EDITOR]]="","zBlank EVM Last Editor",VLOOKUP(Veg_Table[[#This Row],[EVM_LAST_EDITOR]],Roster_Table[#All],16,FALSE)),"zCompany_AWRR not in Roster")</f>
        <v>zCompany_AWRR not in Roster</v>
      </c>
      <c r="T401" s="2">
        <f>IFERROR(DATE(YEAR(Veg_Table[[#This Row],[Created2]]),MONTH(Veg_Table[[#This Row],[Created2]]),DAY(Veg_Table[[#This Row],[Created2]])),DATE(2019,1,1))</f>
        <v>43738</v>
      </c>
      <c r="U401" s="3">
        <f>VALUE(SUBSTITUTE(Veg_Table[[#This Row],[Created]],",",""))</f>
        <v>43738.4362847222</v>
      </c>
      <c r="V401" s="3" t="str">
        <f ca="1">IFERROR(_xlfn.IFNA(CELL("contents",INDIRECT(_xlfn.CONCAT("Veg_Table_Production_Data!",ADDRESS(MATCH(_xlfn.MAXIFS(#REF!,#REF!,"="&amp;Veg_Table[[#This Row],[AUTO_ID]],#REF!,"&lt;"&amp;Veg_Table[[#This Row],[EVM_LAST_EDITED_Day]]),#REF!,0),COLUMN(#REF!),4,1,)))),""),"")</f>
        <v/>
      </c>
      <c r="W401" s="3" t="str">
        <f ca="1">IF(Veg_Table[[#This Row],[Previous_Prescription]]="","No",IF(Veg_Table[[#This Row],[Previous_Prescription]]=Veg_Table[[#This Row],[PRESCRIP]],"No","Yes"))</f>
        <v>No</v>
      </c>
      <c r="X401" s="3" t="str">
        <f>IF(Veg_Table[[#This Row],[EVM_LAST_EDITED_Day]]=Veg_Table[[#This Row],[Created_Day]],"New","Old")</f>
        <v>Old</v>
      </c>
      <c r="Y401" s="1">
        <f>IFERROR(IF(FIND("delete",LOWER(Veg_Table[[#This Row],[PI_COMMENTS]]))&gt;=1,1,0),0)</f>
        <v>0</v>
      </c>
      <c r="Z401" s="1" t="str">
        <f>_xlfn.IFNA(IF(Veg_Table[[#This Row],[EVM_LAST_EDITOR]]="","Yes",VLOOKUP(Veg_Table[[#This Row],[EVM_LAST_EDITOR]],Roster_Table[#All],15,FALSE)),"Yes")</f>
        <v>Yes</v>
      </c>
      <c r="AA40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01" s="1" t="str">
        <f>_xlfn.IFNA(VLOOKUP(Veg_Table[[#This Row],[EVM_LAST_EDITOR]],Roster_Table[#All],3,FALSE),"zAWRR Not in Roster")</f>
        <v>zAWRR Not in Roster</v>
      </c>
      <c r="AC401" s="1" t="str">
        <f>_xlfn.IFNA(VLOOKUP(Veg_Table[[#This Row],[EVM_LAST_EDITOR]],Roster_Table[#All],2,FALSE),"zAWRR Not in Roster")</f>
        <v>zAWRR Not in Roster</v>
      </c>
      <c r="AD401" s="1" t="str">
        <f>IF(_xlfn.CONCAT(Veg_Table[[#This Row],[First_Name]]," ",Veg_Table[[#This Row],[Last_Name]])="zAWRR Not in Roster zAWRR Not in Roster","zAWRR Not in Roster",_xlfn.CONCAT(Veg_Table[[#This Row],[First_Name]]," ",Veg_Table[[#This Row],[Last_Name]]))</f>
        <v>zAWRR Not in Roster</v>
      </c>
      <c r="AE401">
        <v>1764202</v>
      </c>
      <c r="AF401" t="s">
        <v>6011</v>
      </c>
      <c r="AG401" t="s">
        <v>30</v>
      </c>
      <c r="AH401" t="s">
        <v>2820</v>
      </c>
      <c r="AI401" t="s">
        <v>3711</v>
      </c>
      <c r="AJ401" t="s">
        <v>820</v>
      </c>
      <c r="AK401" t="s">
        <v>28</v>
      </c>
      <c r="AL401" t="s">
        <v>22</v>
      </c>
      <c r="AM401" t="s">
        <v>38</v>
      </c>
      <c r="AN401" t="s">
        <v>25</v>
      </c>
      <c r="AO401" t="s">
        <v>25</v>
      </c>
      <c r="AP401">
        <v>15</v>
      </c>
      <c r="AQ401">
        <v>30</v>
      </c>
      <c r="AR401" t="s">
        <v>28</v>
      </c>
      <c r="AS401" t="s">
        <v>985</v>
      </c>
      <c r="AT401" t="s">
        <v>522</v>
      </c>
      <c r="AU401" t="s">
        <v>25</v>
      </c>
      <c r="AV401" t="s">
        <v>28</v>
      </c>
      <c r="AW401" t="s">
        <v>6012</v>
      </c>
      <c r="AX401" t="s">
        <v>898</v>
      </c>
      <c r="AY401" t="s">
        <v>989</v>
      </c>
      <c r="AZ401"/>
      <c r="BA401" t="s">
        <v>985</v>
      </c>
      <c r="BB401" s="4">
        <v>43868.460150462961</v>
      </c>
      <c r="BC401" t="s">
        <v>1009</v>
      </c>
      <c r="BD401" t="s">
        <v>29</v>
      </c>
      <c r="BF401" t="s">
        <v>28</v>
      </c>
      <c r="BG401" t="s">
        <v>534</v>
      </c>
      <c r="BH401" t="s">
        <v>28</v>
      </c>
      <c r="BI401" s="3">
        <v>43964</v>
      </c>
      <c r="BJ401" t="s">
        <v>6013</v>
      </c>
      <c r="BK401" s="30" t="s">
        <v>1293</v>
      </c>
      <c r="BL401" s="3">
        <v>43964.688362488429</v>
      </c>
      <c r="BM401" t="s">
        <v>31</v>
      </c>
      <c r="BN401" t="s">
        <v>32</v>
      </c>
      <c r="BO401" t="s">
        <v>2821</v>
      </c>
      <c r="BP401" t="s">
        <v>2822</v>
      </c>
      <c r="BQ401" t="s">
        <v>826</v>
      </c>
      <c r="BR401" t="s">
        <v>28</v>
      </c>
      <c r="BS401" t="s">
        <v>28</v>
      </c>
      <c r="BT401" t="s">
        <v>836</v>
      </c>
      <c r="BU401" s="3">
        <v>43738.436284722222</v>
      </c>
      <c r="BV401" t="s">
        <v>803</v>
      </c>
      <c r="BW401" s="3">
        <v>43964.73131476852</v>
      </c>
      <c r="BX401" t="s">
        <v>6014</v>
      </c>
      <c r="CG401"/>
      <c r="CH401"/>
      <c r="CI401"/>
      <c r="CY401"/>
      <c r="DA401"/>
      <c r="DE401"/>
      <c r="DF401"/>
    </row>
    <row r="402" spans="1:110" x14ac:dyDescent="0.25">
      <c r="A402" s="1">
        <f>IF(Veg_Table[[#This Row],[VP_STATUS]]="Hold",0,IF(OR(AND(Veg_Table[[#This Row],[PRESCRIP]]="NW_No Work",Veg_Table[[#This Row],[VP_STATUS]]&lt;&gt;"No Work Required Under EVM"),AND(Veg_Table[[#This Row],[VP_STATUS]]="No Work Required Under EVM",Veg_Table[[#This Row],[PRESCRIP]]&lt;&gt;"NW_No Work")),1,0))</f>
        <v>0</v>
      </c>
      <c r="B402" s="1">
        <f>IF(Veg_Table[[#This Row],[SPECIES]]="",1,0)</f>
        <v>0</v>
      </c>
      <c r="C402" s="1">
        <f>IF(Veg_Table[[#This Row],[DIAMETER]]="",1,0)</f>
        <v>0</v>
      </c>
      <c r="D402" s="1">
        <f>IF(Veg_Table[[#This Row],[HEIGHT]]="",1,0)</f>
        <v>0</v>
      </c>
      <c r="E40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02" s="1">
        <f>IF(AND(Veg_Table[[#This Row],[TAT_RESULT]]="ABATE",Veg_Table[[#This Row],[PRESCRIP]]="NW_No Work"),1,0)</f>
        <v>0</v>
      </c>
      <c r="G402" s="1">
        <f>IF(OR(Veg_Table[[#This Row],[Prescription R-Scale]]="NA",Veg_Table[[#This Row],[Diameter R-Scale]]="NA"),0,IF(Veg_Table[[#This Row],[Diameter R-Scale]]&lt;&gt;Veg_Table[[#This Row],[Prescription R-Scale]],1,0))</f>
        <v>0</v>
      </c>
      <c r="H402" s="1">
        <f>IF(OR(AND(Veg_Table[[#This Row],[PRESCRIP]]="BC_Br Rmv", Veg_Table[[#This Row],[WOOD_MAN]]&lt;&gt;"Not Needed"),AND(Veg_Table[[#This Row],[PRESCRIP]]="BCS_Br Rmv+Trt", Veg_Table[[#This Row],[WOOD_MAN]]&lt;&gt;"Not Needed")),1,0)</f>
        <v>0</v>
      </c>
      <c r="I402" s="1">
        <f ca="1">IF(AND(Veg_Table[[#This Row],[Prescription_Changed]]="Yes",Veg_Table[[#This Row],[TAT_RESULT]]=""),1,0)</f>
        <v>0</v>
      </c>
      <c r="J402" s="1">
        <f ca="1">SUM(Veg_Table[[#This Row],[Prescription and Status do not match]:[Prescription_Edited_And_TAT_Is_Blank]])</f>
        <v>1</v>
      </c>
      <c r="K402" s="1">
        <f ca="1">IF(Veg_Table[[#This Row],[Sum of Errors]]&gt;0,1,0)</f>
        <v>1</v>
      </c>
      <c r="L402" s="1">
        <f>1</f>
        <v>1</v>
      </c>
      <c r="M40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402" s="1">
        <f>IF(OR(MID(Veg_Table[[#This Row],[PRESCRIP]],2,1)="1",MID(Veg_Table[[#This Row],[PRESCRIP]],2,1)="2",MID(Veg_Table[[#This Row],[PRESCRIP]],2,1)="3",MID(Veg_Table[[#This Row],[PRESCRIP]],2,1)="4"),_xlfn.NUMBERVALUE(MID(Veg_Table[[#This Row],[PRESCRIP]],2,1)),"NA")</f>
        <v>3</v>
      </c>
      <c r="O402" s="1">
        <f>WEEKNUM(Veg_Table[[#This Row],[EVM_LAST_EDITED_Day]],2)</f>
        <v>20</v>
      </c>
      <c r="P402" s="25">
        <f>IFERROR(DATE(YEAR(Veg_Table[[#This Row],[EVM_LAST_EDITED2]]),MONTH(Veg_Table[[#This Row],[EVM_LAST_EDITED2]]),DAY(Veg_Table[[#This Row],[EVM_LAST_EDITED2]])),DATE(2019,1,1))</f>
        <v>43964</v>
      </c>
      <c r="Q402" s="3">
        <f>VALUE(SUBSTITUTE(Veg_Table[[#This Row],[EVM_LAST_EDITED]],",",""))</f>
        <v>43964.691969664404</v>
      </c>
      <c r="R402" s="1" t="str">
        <f>_xlfn.IFNA(IF(Veg_Table[[#This Row],[EVM_LAST_EDITOR]]="","zBlank EVM Last Editor",VLOOKUP(Veg_Table[[#This Row],[EVM_LAST_EDITOR]],Roster_Table[#All],4,FALSE)),"zAWRR Not in Roster")</f>
        <v>zAWRR Not in Roster</v>
      </c>
      <c r="S402" s="1" t="str">
        <f>_xlfn.IFNA(IF(Veg_Table[[#This Row],[EVM_LAST_EDITOR]]="","zBlank EVM Last Editor",VLOOKUP(Veg_Table[[#This Row],[EVM_LAST_EDITOR]],Roster_Table[#All],16,FALSE)),"zCompany_AWRR not in Roster")</f>
        <v>zCompany_AWRR not in Roster</v>
      </c>
      <c r="T402" s="2">
        <f>IFERROR(DATE(YEAR(Veg_Table[[#This Row],[Created2]]),MONTH(Veg_Table[[#This Row],[Created2]]),DAY(Veg_Table[[#This Row],[Created2]])),DATE(2019,1,1))</f>
        <v>43839</v>
      </c>
      <c r="U402" s="3">
        <f>VALUE(SUBSTITUTE(Veg_Table[[#This Row],[Created]],",",""))</f>
        <v>43839.640439814801</v>
      </c>
      <c r="V402" s="3" t="str">
        <f ca="1">IFERROR(_xlfn.IFNA(CELL("contents",INDIRECT(_xlfn.CONCAT("Veg_Table_Production_Data!",ADDRESS(MATCH(_xlfn.MAXIFS(#REF!,#REF!,"="&amp;Veg_Table[[#This Row],[AUTO_ID]],#REF!,"&lt;"&amp;Veg_Table[[#This Row],[EVM_LAST_EDITED_Day]]),#REF!,0),COLUMN(#REF!),4,1,)))),""),"")</f>
        <v/>
      </c>
      <c r="W402" s="3" t="str">
        <f ca="1">IF(Veg_Table[[#This Row],[Previous_Prescription]]="","No",IF(Veg_Table[[#This Row],[Previous_Prescription]]=Veg_Table[[#This Row],[PRESCRIP]],"No","Yes"))</f>
        <v>No</v>
      </c>
      <c r="X402" s="3" t="str">
        <f>IF(Veg_Table[[#This Row],[EVM_LAST_EDITED_Day]]=Veg_Table[[#This Row],[Created_Day]],"New","Old")</f>
        <v>Old</v>
      </c>
      <c r="Y402" s="1">
        <f>IFERROR(IF(FIND("delete",LOWER(Veg_Table[[#This Row],[PI_COMMENTS]]))&gt;=1,1,0),0)</f>
        <v>0</v>
      </c>
      <c r="Z402" s="1" t="str">
        <f>_xlfn.IFNA(IF(Veg_Table[[#This Row],[EVM_LAST_EDITOR]]="","Yes",VLOOKUP(Veg_Table[[#This Row],[EVM_LAST_EDITOR]],Roster_Table[#All],15,FALSE)),"Yes")</f>
        <v>Yes</v>
      </c>
      <c r="AA40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02" s="1" t="str">
        <f>_xlfn.IFNA(VLOOKUP(Veg_Table[[#This Row],[EVM_LAST_EDITOR]],Roster_Table[#All],3,FALSE),"zAWRR Not in Roster")</f>
        <v>zAWRR Not in Roster</v>
      </c>
      <c r="AC402" s="1" t="str">
        <f>_xlfn.IFNA(VLOOKUP(Veg_Table[[#This Row],[EVM_LAST_EDITOR]],Roster_Table[#All],2,FALSE),"zAWRR Not in Roster")</f>
        <v>zAWRR Not in Roster</v>
      </c>
      <c r="AD402" s="1" t="str">
        <f>IF(_xlfn.CONCAT(Veg_Table[[#This Row],[First_Name]]," ",Veg_Table[[#This Row],[Last_Name]])="zAWRR Not in Roster zAWRR Not in Roster","zAWRR Not in Roster",_xlfn.CONCAT(Veg_Table[[#This Row],[First_Name]]," ",Veg_Table[[#This Row],[Last_Name]]))</f>
        <v>zAWRR Not in Roster</v>
      </c>
      <c r="AE402">
        <v>1774001</v>
      </c>
      <c r="AF402" t="s">
        <v>2386</v>
      </c>
      <c r="AG402" t="s">
        <v>30</v>
      </c>
      <c r="AH402" t="s">
        <v>1390</v>
      </c>
      <c r="AI402" t="s">
        <v>1409</v>
      </c>
      <c r="AJ402" t="s">
        <v>820</v>
      </c>
      <c r="AK402" t="s">
        <v>28</v>
      </c>
      <c r="AL402" t="s">
        <v>830</v>
      </c>
      <c r="AM402" t="s">
        <v>1034</v>
      </c>
      <c r="AN402" t="s">
        <v>25</v>
      </c>
      <c r="AO402" t="s">
        <v>25</v>
      </c>
      <c r="AP402">
        <v>28</v>
      </c>
      <c r="AQ402">
        <v>110</v>
      </c>
      <c r="AR402" t="s">
        <v>28</v>
      </c>
      <c r="AS402" t="s">
        <v>51</v>
      </c>
      <c r="AT402" t="s">
        <v>515</v>
      </c>
      <c r="AU402" t="s">
        <v>25</v>
      </c>
      <c r="AV402" t="s">
        <v>512</v>
      </c>
      <c r="AW402" t="s">
        <v>2375</v>
      </c>
      <c r="AX402" t="s">
        <v>825</v>
      </c>
      <c r="AY402" t="s">
        <v>825</v>
      </c>
      <c r="AZ402">
        <v>5807646</v>
      </c>
      <c r="BA402" t="s">
        <v>51</v>
      </c>
      <c r="BB402" s="4">
        <v>43963.369532766206</v>
      </c>
      <c r="BC402" t="s">
        <v>837</v>
      </c>
      <c r="BD402" t="s">
        <v>29</v>
      </c>
      <c r="BF402" t="s">
        <v>28</v>
      </c>
      <c r="BG402" t="s">
        <v>825</v>
      </c>
      <c r="BH402" t="s">
        <v>825</v>
      </c>
      <c r="BI402" s="3">
        <v>43964.69191115741</v>
      </c>
      <c r="BJ402" t="s">
        <v>1799</v>
      </c>
      <c r="BK402" s="30" t="s">
        <v>878</v>
      </c>
      <c r="BL402" s="3">
        <v>43964.691969664353</v>
      </c>
      <c r="BM402" t="s">
        <v>31</v>
      </c>
      <c r="BN402" t="s">
        <v>32</v>
      </c>
      <c r="BO402" t="s">
        <v>2289</v>
      </c>
      <c r="BP402" t="s">
        <v>2103</v>
      </c>
      <c r="BQ402" t="s">
        <v>826</v>
      </c>
      <c r="BR402" t="s">
        <v>28</v>
      </c>
      <c r="BS402" t="s">
        <v>28</v>
      </c>
      <c r="BT402" t="s">
        <v>1023</v>
      </c>
      <c r="BU402" s="3">
        <v>43839.640439814815</v>
      </c>
      <c r="BV402" t="s">
        <v>803</v>
      </c>
      <c r="BW402" s="3">
        <v>43964.73131476852</v>
      </c>
      <c r="BX402" t="s">
        <v>2387</v>
      </c>
      <c r="CG402"/>
      <c r="CH402"/>
      <c r="CI402"/>
      <c r="CY402"/>
      <c r="DA402"/>
      <c r="DE402"/>
      <c r="DF402"/>
    </row>
    <row r="403" spans="1:110" x14ac:dyDescent="0.25">
      <c r="A403" s="1">
        <f>IF(Veg_Table[[#This Row],[VP_STATUS]]="Hold",0,IF(OR(AND(Veg_Table[[#This Row],[PRESCRIP]]="NW_No Work",Veg_Table[[#This Row],[VP_STATUS]]&lt;&gt;"No Work Required Under EVM"),AND(Veg_Table[[#This Row],[VP_STATUS]]="No Work Required Under EVM",Veg_Table[[#This Row],[PRESCRIP]]&lt;&gt;"NW_No Work")),1,0))</f>
        <v>0</v>
      </c>
      <c r="B403" s="1">
        <f>IF(Veg_Table[[#This Row],[SPECIES]]="",1,0)</f>
        <v>0</v>
      </c>
      <c r="C403" s="1">
        <f>IF(Veg_Table[[#This Row],[DIAMETER]]="",1,0)</f>
        <v>0</v>
      </c>
      <c r="D403" s="1">
        <f>IF(Veg_Table[[#This Row],[HEIGHT]]="",1,0)</f>
        <v>0</v>
      </c>
      <c r="E40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03" s="1">
        <f>IF(AND(Veg_Table[[#This Row],[TAT_RESULT]]="ABATE",Veg_Table[[#This Row],[PRESCRIP]]="NW_No Work"),1,0)</f>
        <v>0</v>
      </c>
      <c r="G403" s="1">
        <f>IF(OR(Veg_Table[[#This Row],[Prescription R-Scale]]="NA",Veg_Table[[#This Row],[Diameter R-Scale]]="NA"),0,IF(Veg_Table[[#This Row],[Diameter R-Scale]]&lt;&gt;Veg_Table[[#This Row],[Prescription R-Scale]],1,0))</f>
        <v>0</v>
      </c>
      <c r="H403" s="1">
        <f>IF(OR(AND(Veg_Table[[#This Row],[PRESCRIP]]="BC_Br Rmv", Veg_Table[[#This Row],[WOOD_MAN]]&lt;&gt;"Not Needed"),AND(Veg_Table[[#This Row],[PRESCRIP]]="BCS_Br Rmv+Trt", Veg_Table[[#This Row],[WOOD_MAN]]&lt;&gt;"Not Needed")),1,0)</f>
        <v>0</v>
      </c>
      <c r="I403" s="1">
        <f ca="1">IF(AND(Veg_Table[[#This Row],[Prescription_Changed]]="Yes",Veg_Table[[#This Row],[TAT_RESULT]]=""),1,0)</f>
        <v>0</v>
      </c>
      <c r="J403" s="1">
        <f ca="1">SUM(Veg_Table[[#This Row],[Prescription and Status do not match]:[Prescription_Edited_And_TAT_Is_Blank]])</f>
        <v>1</v>
      </c>
      <c r="K403" s="1">
        <f ca="1">IF(Veg_Table[[#This Row],[Sum of Errors]]&gt;0,1,0)</f>
        <v>1</v>
      </c>
      <c r="L403" s="1">
        <f>1</f>
        <v>1</v>
      </c>
      <c r="M40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403" s="1">
        <f>IF(OR(MID(Veg_Table[[#This Row],[PRESCRIP]],2,1)="1",MID(Veg_Table[[#This Row],[PRESCRIP]],2,1)="2",MID(Veg_Table[[#This Row],[PRESCRIP]],2,1)="3",MID(Veg_Table[[#This Row],[PRESCRIP]],2,1)="4"),_xlfn.NUMBERVALUE(MID(Veg_Table[[#This Row],[PRESCRIP]],2,1)),"NA")</f>
        <v>2</v>
      </c>
      <c r="O403" s="1">
        <f>WEEKNUM(Veg_Table[[#This Row],[EVM_LAST_EDITED_Day]],2)</f>
        <v>20</v>
      </c>
      <c r="P403" s="25">
        <f>IFERROR(DATE(YEAR(Veg_Table[[#This Row],[EVM_LAST_EDITED2]]),MONTH(Veg_Table[[#This Row],[EVM_LAST_EDITED2]]),DAY(Veg_Table[[#This Row],[EVM_LAST_EDITED2]])),DATE(2019,1,1))</f>
        <v>43964</v>
      </c>
      <c r="Q403" s="3">
        <f>VALUE(SUBSTITUTE(Veg_Table[[#This Row],[EVM_LAST_EDITED]],",",""))</f>
        <v>43964.692979375002</v>
      </c>
      <c r="R403" s="1" t="str">
        <f>_xlfn.IFNA(IF(Veg_Table[[#This Row],[EVM_LAST_EDITOR]]="","zBlank EVM Last Editor",VLOOKUP(Veg_Table[[#This Row],[EVM_LAST_EDITOR]],Roster_Table[#All],4,FALSE)),"zAWRR Not in Roster")</f>
        <v>zAWRR Not in Roster</v>
      </c>
      <c r="S403" s="1" t="str">
        <f>_xlfn.IFNA(IF(Veg_Table[[#This Row],[EVM_LAST_EDITOR]]="","zBlank EVM Last Editor",VLOOKUP(Veg_Table[[#This Row],[EVM_LAST_EDITOR]],Roster_Table[#All],16,FALSE)),"zCompany_AWRR not in Roster")</f>
        <v>zCompany_AWRR not in Roster</v>
      </c>
      <c r="T403" s="2">
        <f>IFERROR(DATE(YEAR(Veg_Table[[#This Row],[Created2]]),MONTH(Veg_Table[[#This Row],[Created2]]),DAY(Veg_Table[[#This Row],[Created2]])),DATE(2019,1,1))</f>
        <v>43839</v>
      </c>
      <c r="U403" s="3">
        <f>VALUE(SUBSTITUTE(Veg_Table[[#This Row],[Created]],",",""))</f>
        <v>43839.638402777797</v>
      </c>
      <c r="V403" s="3" t="str">
        <f ca="1">IFERROR(_xlfn.IFNA(CELL("contents",INDIRECT(_xlfn.CONCAT("Veg_Table_Production_Data!",ADDRESS(MATCH(_xlfn.MAXIFS(#REF!,#REF!,"="&amp;Veg_Table[[#This Row],[AUTO_ID]],#REF!,"&lt;"&amp;Veg_Table[[#This Row],[EVM_LAST_EDITED_Day]]),#REF!,0),COLUMN(#REF!),4,1,)))),""),"")</f>
        <v/>
      </c>
      <c r="W403" s="3" t="str">
        <f ca="1">IF(Veg_Table[[#This Row],[Previous_Prescription]]="","No",IF(Veg_Table[[#This Row],[Previous_Prescription]]=Veg_Table[[#This Row],[PRESCRIP]],"No","Yes"))</f>
        <v>No</v>
      </c>
      <c r="X403" s="3" t="str">
        <f>IF(Veg_Table[[#This Row],[EVM_LAST_EDITED_Day]]=Veg_Table[[#This Row],[Created_Day]],"New","Old")</f>
        <v>Old</v>
      </c>
      <c r="Y403" s="1">
        <f>IFERROR(IF(FIND("delete",LOWER(Veg_Table[[#This Row],[PI_COMMENTS]]))&gt;=1,1,0),0)</f>
        <v>0</v>
      </c>
      <c r="Z403" s="1" t="str">
        <f>_xlfn.IFNA(IF(Veg_Table[[#This Row],[EVM_LAST_EDITOR]]="","Yes",VLOOKUP(Veg_Table[[#This Row],[EVM_LAST_EDITOR]],Roster_Table[#All],15,FALSE)),"Yes")</f>
        <v>Yes</v>
      </c>
      <c r="AA40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03" s="1" t="str">
        <f>_xlfn.IFNA(VLOOKUP(Veg_Table[[#This Row],[EVM_LAST_EDITOR]],Roster_Table[#All],3,FALSE),"zAWRR Not in Roster")</f>
        <v>zAWRR Not in Roster</v>
      </c>
      <c r="AC403" s="1" t="str">
        <f>_xlfn.IFNA(VLOOKUP(Veg_Table[[#This Row],[EVM_LAST_EDITOR]],Roster_Table[#All],2,FALSE),"zAWRR Not in Roster")</f>
        <v>zAWRR Not in Roster</v>
      </c>
      <c r="AD403" s="1" t="str">
        <f>IF(_xlfn.CONCAT(Veg_Table[[#This Row],[First_Name]]," ",Veg_Table[[#This Row],[Last_Name]])="zAWRR Not in Roster zAWRR Not in Roster","zAWRR Not in Roster",_xlfn.CONCAT(Veg_Table[[#This Row],[First_Name]]," ",Veg_Table[[#This Row],[Last_Name]]))</f>
        <v>zAWRR Not in Roster</v>
      </c>
      <c r="AE403">
        <v>1773999</v>
      </c>
      <c r="AF403" t="s">
        <v>2382</v>
      </c>
      <c r="AG403" t="s">
        <v>30</v>
      </c>
      <c r="AH403" t="s">
        <v>1390</v>
      </c>
      <c r="AI403" t="s">
        <v>1409</v>
      </c>
      <c r="AJ403" t="s">
        <v>820</v>
      </c>
      <c r="AK403" t="s">
        <v>28</v>
      </c>
      <c r="AL403" t="s">
        <v>830</v>
      </c>
      <c r="AM403" t="s">
        <v>1034</v>
      </c>
      <c r="AN403" t="s">
        <v>25</v>
      </c>
      <c r="AO403" t="s">
        <v>25</v>
      </c>
      <c r="AP403">
        <v>16</v>
      </c>
      <c r="AQ403">
        <v>80</v>
      </c>
      <c r="AR403" t="s">
        <v>28</v>
      </c>
      <c r="AS403" t="s">
        <v>42</v>
      </c>
      <c r="AT403" t="s">
        <v>515</v>
      </c>
      <c r="AU403" t="s">
        <v>25</v>
      </c>
      <c r="AV403" t="s">
        <v>512</v>
      </c>
      <c r="AW403" t="s">
        <v>2375</v>
      </c>
      <c r="AX403" t="s">
        <v>825</v>
      </c>
      <c r="AY403" t="s">
        <v>825</v>
      </c>
      <c r="AZ403">
        <v>5807646</v>
      </c>
      <c r="BA403" t="s">
        <v>42</v>
      </c>
      <c r="BB403" s="4">
        <v>43962.555328090275</v>
      </c>
      <c r="BC403" t="s">
        <v>837</v>
      </c>
      <c r="BD403" t="s">
        <v>29</v>
      </c>
      <c r="BF403" t="s">
        <v>28</v>
      </c>
      <c r="BG403" t="s">
        <v>825</v>
      </c>
      <c r="BH403" t="s">
        <v>825</v>
      </c>
      <c r="BI403" s="3">
        <v>43964.692849699073</v>
      </c>
      <c r="BJ403" t="s">
        <v>1799</v>
      </c>
      <c r="BK403" s="30" t="s">
        <v>878</v>
      </c>
      <c r="BL403" s="3">
        <v>43964.692979375002</v>
      </c>
      <c r="BM403" t="s">
        <v>31</v>
      </c>
      <c r="BN403" t="s">
        <v>32</v>
      </c>
      <c r="BO403" t="s">
        <v>2289</v>
      </c>
      <c r="BP403" t="s">
        <v>2103</v>
      </c>
      <c r="BQ403" t="s">
        <v>826</v>
      </c>
      <c r="BR403" t="s">
        <v>28</v>
      </c>
      <c r="BS403" t="s">
        <v>28</v>
      </c>
      <c r="BT403" t="s">
        <v>1023</v>
      </c>
      <c r="BU403" s="3">
        <v>43839.638402777775</v>
      </c>
      <c r="BV403" t="s">
        <v>803</v>
      </c>
      <c r="BW403" s="3">
        <v>43964.73131476852</v>
      </c>
      <c r="BX403" t="s">
        <v>2383</v>
      </c>
      <c r="CG403"/>
      <c r="CH403"/>
      <c r="CI403"/>
      <c r="CY403"/>
      <c r="DA403"/>
      <c r="DE403"/>
      <c r="DF403"/>
    </row>
    <row r="404" spans="1:110" x14ac:dyDescent="0.25">
      <c r="A404" s="1">
        <f>IF(Veg_Table[[#This Row],[VP_STATUS]]="Hold",0,IF(OR(AND(Veg_Table[[#This Row],[PRESCRIP]]="NW_No Work",Veg_Table[[#This Row],[VP_STATUS]]&lt;&gt;"No Work Required Under EVM"),AND(Veg_Table[[#This Row],[VP_STATUS]]="No Work Required Under EVM",Veg_Table[[#This Row],[PRESCRIP]]&lt;&gt;"NW_No Work")),1,0))</f>
        <v>0</v>
      </c>
      <c r="B404" s="1">
        <f>IF(Veg_Table[[#This Row],[SPECIES]]="",1,0)</f>
        <v>0</v>
      </c>
      <c r="C404" s="1">
        <f>IF(Veg_Table[[#This Row],[DIAMETER]]="",1,0)</f>
        <v>0</v>
      </c>
      <c r="D404" s="1">
        <f>IF(Veg_Table[[#This Row],[HEIGHT]]="",1,0)</f>
        <v>0</v>
      </c>
      <c r="E40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04" s="1">
        <f>IF(AND(Veg_Table[[#This Row],[TAT_RESULT]]="ABATE",Veg_Table[[#This Row],[PRESCRIP]]="NW_No Work"),1,0)</f>
        <v>0</v>
      </c>
      <c r="G404" s="1">
        <f>IF(OR(Veg_Table[[#This Row],[Prescription R-Scale]]="NA",Veg_Table[[#This Row],[Diameter R-Scale]]="NA"),0,IF(Veg_Table[[#This Row],[Diameter R-Scale]]&lt;&gt;Veg_Table[[#This Row],[Prescription R-Scale]],1,0))</f>
        <v>0</v>
      </c>
      <c r="H404" s="1">
        <f>IF(OR(AND(Veg_Table[[#This Row],[PRESCRIP]]="BC_Br Rmv", Veg_Table[[#This Row],[WOOD_MAN]]&lt;&gt;"Not Needed"),AND(Veg_Table[[#This Row],[PRESCRIP]]="BCS_Br Rmv+Trt", Veg_Table[[#This Row],[WOOD_MAN]]&lt;&gt;"Not Needed")),1,0)</f>
        <v>0</v>
      </c>
      <c r="I404" s="1">
        <f ca="1">IF(AND(Veg_Table[[#This Row],[Prescription_Changed]]="Yes",Veg_Table[[#This Row],[TAT_RESULT]]=""),1,0)</f>
        <v>0</v>
      </c>
      <c r="J404" s="1">
        <f ca="1">SUM(Veg_Table[[#This Row],[Prescription and Status do not match]:[Prescription_Edited_And_TAT_Is_Blank]])</f>
        <v>1</v>
      </c>
      <c r="K404" s="1">
        <f ca="1">IF(Veg_Table[[#This Row],[Sum of Errors]]&gt;0,1,0)</f>
        <v>1</v>
      </c>
      <c r="L404" s="1">
        <f>1</f>
        <v>1</v>
      </c>
      <c r="M40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404" s="1">
        <f>IF(OR(MID(Veg_Table[[#This Row],[PRESCRIP]],2,1)="1",MID(Veg_Table[[#This Row],[PRESCRIP]],2,1)="2",MID(Veg_Table[[#This Row],[PRESCRIP]],2,1)="3",MID(Veg_Table[[#This Row],[PRESCRIP]],2,1)="4"),_xlfn.NUMBERVALUE(MID(Veg_Table[[#This Row],[PRESCRIP]],2,1)),"NA")</f>
        <v>1</v>
      </c>
      <c r="O404" s="1">
        <f>WEEKNUM(Veg_Table[[#This Row],[EVM_LAST_EDITED_Day]],2)</f>
        <v>20</v>
      </c>
      <c r="P404" s="25">
        <f>IFERROR(DATE(YEAR(Veg_Table[[#This Row],[EVM_LAST_EDITED2]]),MONTH(Veg_Table[[#This Row],[EVM_LAST_EDITED2]]),DAY(Veg_Table[[#This Row],[EVM_LAST_EDITED2]])),DATE(2019,1,1))</f>
        <v>43964</v>
      </c>
      <c r="Q404" s="3">
        <f>VALUE(SUBSTITUTE(Veg_Table[[#This Row],[EVM_LAST_EDITED]],",",""))</f>
        <v>43964.6935555093</v>
      </c>
      <c r="R404" s="1" t="str">
        <f>_xlfn.IFNA(IF(Veg_Table[[#This Row],[EVM_LAST_EDITOR]]="","zBlank EVM Last Editor",VLOOKUP(Veg_Table[[#This Row],[EVM_LAST_EDITOR]],Roster_Table[#All],4,FALSE)),"zAWRR Not in Roster")</f>
        <v>zAWRR Not in Roster</v>
      </c>
      <c r="S404" s="1" t="str">
        <f>_xlfn.IFNA(IF(Veg_Table[[#This Row],[EVM_LAST_EDITOR]]="","zBlank EVM Last Editor",VLOOKUP(Veg_Table[[#This Row],[EVM_LAST_EDITOR]],Roster_Table[#All],16,FALSE)),"zCompany_AWRR not in Roster")</f>
        <v>zCompany_AWRR not in Roster</v>
      </c>
      <c r="T404" s="2">
        <f>IFERROR(DATE(YEAR(Veg_Table[[#This Row],[Created2]]),MONTH(Veg_Table[[#This Row],[Created2]]),DAY(Veg_Table[[#This Row],[Created2]])),DATE(2019,1,1))</f>
        <v>43839</v>
      </c>
      <c r="U404" s="3">
        <f>VALUE(SUBSTITUTE(Veg_Table[[#This Row],[Created]],",",""))</f>
        <v>43839.627407407403</v>
      </c>
      <c r="V404" s="3" t="str">
        <f ca="1">IFERROR(_xlfn.IFNA(CELL("contents",INDIRECT(_xlfn.CONCAT("Veg_Table_Production_Data!",ADDRESS(MATCH(_xlfn.MAXIFS(#REF!,#REF!,"="&amp;Veg_Table[[#This Row],[AUTO_ID]],#REF!,"&lt;"&amp;Veg_Table[[#This Row],[EVM_LAST_EDITED_Day]]),#REF!,0),COLUMN(#REF!),4,1,)))),""),"")</f>
        <v/>
      </c>
      <c r="W404" s="3" t="str">
        <f ca="1">IF(Veg_Table[[#This Row],[Previous_Prescription]]="","No",IF(Veg_Table[[#This Row],[Previous_Prescription]]=Veg_Table[[#This Row],[PRESCRIP]],"No","Yes"))</f>
        <v>No</v>
      </c>
      <c r="X404" s="3" t="str">
        <f>IF(Veg_Table[[#This Row],[EVM_LAST_EDITED_Day]]=Veg_Table[[#This Row],[Created_Day]],"New","Old")</f>
        <v>Old</v>
      </c>
      <c r="Y404" s="1">
        <f>IFERROR(IF(FIND("delete",LOWER(Veg_Table[[#This Row],[PI_COMMENTS]]))&gt;=1,1,0),0)</f>
        <v>0</v>
      </c>
      <c r="Z404" s="1" t="str">
        <f>_xlfn.IFNA(IF(Veg_Table[[#This Row],[EVM_LAST_EDITOR]]="","Yes",VLOOKUP(Veg_Table[[#This Row],[EVM_LAST_EDITOR]],Roster_Table[#All],15,FALSE)),"Yes")</f>
        <v>Yes</v>
      </c>
      <c r="AA40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04" s="1" t="str">
        <f>_xlfn.IFNA(VLOOKUP(Veg_Table[[#This Row],[EVM_LAST_EDITOR]],Roster_Table[#All],3,FALSE),"zAWRR Not in Roster")</f>
        <v>zAWRR Not in Roster</v>
      </c>
      <c r="AC404" s="1" t="str">
        <f>_xlfn.IFNA(VLOOKUP(Veg_Table[[#This Row],[EVM_LAST_EDITOR]],Roster_Table[#All],2,FALSE),"zAWRR Not in Roster")</f>
        <v>zAWRR Not in Roster</v>
      </c>
      <c r="AD404" s="1" t="str">
        <f>IF(_xlfn.CONCAT(Veg_Table[[#This Row],[First_Name]]," ",Veg_Table[[#This Row],[Last_Name]])="zAWRR Not in Roster zAWRR Not in Roster","zAWRR Not in Roster",_xlfn.CONCAT(Veg_Table[[#This Row],[First_Name]]," ",Veg_Table[[#This Row],[Last_Name]]))</f>
        <v>zAWRR Not in Roster</v>
      </c>
      <c r="AE404">
        <v>1773998</v>
      </c>
      <c r="AF404" t="s">
        <v>2379</v>
      </c>
      <c r="AG404" t="s">
        <v>30</v>
      </c>
      <c r="AH404" t="s">
        <v>1390</v>
      </c>
      <c r="AI404" t="s">
        <v>1409</v>
      </c>
      <c r="AJ404" t="s">
        <v>820</v>
      </c>
      <c r="AK404" t="s">
        <v>28</v>
      </c>
      <c r="AL404" t="s">
        <v>830</v>
      </c>
      <c r="AM404" t="s">
        <v>1034</v>
      </c>
      <c r="AN404" t="s">
        <v>25</v>
      </c>
      <c r="AO404" t="s">
        <v>25</v>
      </c>
      <c r="AP404">
        <v>11</v>
      </c>
      <c r="AQ404">
        <v>70</v>
      </c>
      <c r="AR404" t="s">
        <v>28</v>
      </c>
      <c r="AS404" t="s">
        <v>45</v>
      </c>
      <c r="AT404" t="s">
        <v>515</v>
      </c>
      <c r="AU404" t="s">
        <v>25</v>
      </c>
      <c r="AV404" t="s">
        <v>512</v>
      </c>
      <c r="AW404" t="s">
        <v>2380</v>
      </c>
      <c r="AX404" t="s">
        <v>825</v>
      </c>
      <c r="AY404" t="s">
        <v>825</v>
      </c>
      <c r="AZ404">
        <v>5807646</v>
      </c>
      <c r="BA404" t="s">
        <v>45</v>
      </c>
      <c r="BB404" s="4">
        <v>43962.550760914353</v>
      </c>
      <c r="BC404" t="s">
        <v>837</v>
      </c>
      <c r="BD404" t="s">
        <v>29</v>
      </c>
      <c r="BF404" t="s">
        <v>28</v>
      </c>
      <c r="BG404" t="s">
        <v>825</v>
      </c>
      <c r="BH404" t="s">
        <v>825</v>
      </c>
      <c r="BI404" s="3">
        <v>43964.69353232639</v>
      </c>
      <c r="BJ404" t="s">
        <v>1799</v>
      </c>
      <c r="BK404" s="30" t="s">
        <v>878</v>
      </c>
      <c r="BL404" s="3">
        <v>43964.693555509257</v>
      </c>
      <c r="BM404" t="s">
        <v>31</v>
      </c>
      <c r="BN404" t="s">
        <v>32</v>
      </c>
      <c r="BO404" t="s">
        <v>2289</v>
      </c>
      <c r="BP404" t="s">
        <v>2103</v>
      </c>
      <c r="BQ404" t="s">
        <v>826</v>
      </c>
      <c r="BR404" t="s">
        <v>28</v>
      </c>
      <c r="BS404" t="s">
        <v>28</v>
      </c>
      <c r="BT404" t="s">
        <v>1023</v>
      </c>
      <c r="BU404" s="3">
        <v>43839.62740740741</v>
      </c>
      <c r="BV404" t="s">
        <v>803</v>
      </c>
      <c r="BW404" s="3">
        <v>43964.73131476852</v>
      </c>
      <c r="BX404" t="s">
        <v>2381</v>
      </c>
      <c r="CG404"/>
      <c r="CH404"/>
      <c r="CI404"/>
      <c r="CY404"/>
      <c r="DA404"/>
      <c r="DE404"/>
      <c r="DF404"/>
    </row>
    <row r="405" spans="1:110" x14ac:dyDescent="0.25">
      <c r="A405" s="1">
        <f>IF(Veg_Table[[#This Row],[VP_STATUS]]="Hold",0,IF(OR(AND(Veg_Table[[#This Row],[PRESCRIP]]="NW_No Work",Veg_Table[[#This Row],[VP_STATUS]]&lt;&gt;"No Work Required Under EVM"),AND(Veg_Table[[#This Row],[VP_STATUS]]="No Work Required Under EVM",Veg_Table[[#This Row],[PRESCRIP]]&lt;&gt;"NW_No Work")),1,0))</f>
        <v>0</v>
      </c>
      <c r="B405" s="1">
        <f>IF(Veg_Table[[#This Row],[SPECIES]]="",1,0)</f>
        <v>0</v>
      </c>
      <c r="C405" s="1">
        <f>IF(Veg_Table[[#This Row],[DIAMETER]]="",1,0)</f>
        <v>0</v>
      </c>
      <c r="D405" s="1">
        <f>IF(Veg_Table[[#This Row],[HEIGHT]]="",1,0)</f>
        <v>0</v>
      </c>
      <c r="E40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05" s="1">
        <f>IF(AND(Veg_Table[[#This Row],[TAT_RESULT]]="ABATE",Veg_Table[[#This Row],[PRESCRIP]]="NW_No Work"),1,0)</f>
        <v>0</v>
      </c>
      <c r="G405" s="1">
        <f>IF(OR(Veg_Table[[#This Row],[Prescription R-Scale]]="NA",Veg_Table[[#This Row],[Diameter R-Scale]]="NA"),0,IF(Veg_Table[[#This Row],[Diameter R-Scale]]&lt;&gt;Veg_Table[[#This Row],[Prescription R-Scale]],1,0))</f>
        <v>0</v>
      </c>
      <c r="H405" s="1">
        <f>IF(OR(AND(Veg_Table[[#This Row],[PRESCRIP]]="BC_Br Rmv", Veg_Table[[#This Row],[WOOD_MAN]]&lt;&gt;"Not Needed"),AND(Veg_Table[[#This Row],[PRESCRIP]]="BCS_Br Rmv+Trt", Veg_Table[[#This Row],[WOOD_MAN]]&lt;&gt;"Not Needed")),1,0)</f>
        <v>0</v>
      </c>
      <c r="I405" s="1">
        <f ca="1">IF(AND(Veg_Table[[#This Row],[Prescription_Changed]]="Yes",Veg_Table[[#This Row],[TAT_RESULT]]=""),1,0)</f>
        <v>0</v>
      </c>
      <c r="J405" s="1">
        <f ca="1">SUM(Veg_Table[[#This Row],[Prescription and Status do not match]:[Prescription_Edited_And_TAT_Is_Blank]])</f>
        <v>1</v>
      </c>
      <c r="K405" s="1">
        <f ca="1">IF(Veg_Table[[#This Row],[Sum of Errors]]&gt;0,1,0)</f>
        <v>1</v>
      </c>
      <c r="L405" s="1">
        <f>1</f>
        <v>1</v>
      </c>
      <c r="M40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405" s="1">
        <f>IF(OR(MID(Veg_Table[[#This Row],[PRESCRIP]],2,1)="1",MID(Veg_Table[[#This Row],[PRESCRIP]],2,1)="2",MID(Veg_Table[[#This Row],[PRESCRIP]],2,1)="3",MID(Veg_Table[[#This Row],[PRESCRIP]],2,1)="4"),_xlfn.NUMBERVALUE(MID(Veg_Table[[#This Row],[PRESCRIP]],2,1)),"NA")</f>
        <v>1</v>
      </c>
      <c r="O405" s="1">
        <f>WEEKNUM(Veg_Table[[#This Row],[EVM_LAST_EDITED_Day]],2)</f>
        <v>20</v>
      </c>
      <c r="P405" s="25">
        <f>IFERROR(DATE(YEAR(Veg_Table[[#This Row],[EVM_LAST_EDITED2]]),MONTH(Veg_Table[[#This Row],[EVM_LAST_EDITED2]]),DAY(Veg_Table[[#This Row],[EVM_LAST_EDITED2]])),DATE(2019,1,1))</f>
        <v>43964</v>
      </c>
      <c r="Q405" s="3">
        <f>VALUE(SUBSTITUTE(Veg_Table[[#This Row],[EVM_LAST_EDITED]],",",""))</f>
        <v>43964.694170729199</v>
      </c>
      <c r="R405" s="1" t="str">
        <f>_xlfn.IFNA(IF(Veg_Table[[#This Row],[EVM_LAST_EDITOR]]="","zBlank EVM Last Editor",VLOOKUP(Veg_Table[[#This Row],[EVM_LAST_EDITOR]],Roster_Table[#All],4,FALSE)),"zAWRR Not in Roster")</f>
        <v>zAWRR Not in Roster</v>
      </c>
      <c r="S405" s="1" t="str">
        <f>_xlfn.IFNA(IF(Veg_Table[[#This Row],[EVM_LAST_EDITOR]]="","zBlank EVM Last Editor",VLOOKUP(Veg_Table[[#This Row],[EVM_LAST_EDITOR]],Roster_Table[#All],16,FALSE)),"zCompany_AWRR not in Roster")</f>
        <v>zCompany_AWRR not in Roster</v>
      </c>
      <c r="T405" s="2">
        <f>IFERROR(DATE(YEAR(Veg_Table[[#This Row],[Created2]]),MONTH(Veg_Table[[#This Row],[Created2]]),DAY(Veg_Table[[#This Row],[Created2]])),DATE(2019,1,1))</f>
        <v>43839</v>
      </c>
      <c r="U405" s="3">
        <f>VALUE(SUBSTITUTE(Veg_Table[[#This Row],[Created]],",",""))</f>
        <v>43839.626469907402</v>
      </c>
      <c r="V405" s="3" t="str">
        <f ca="1">IFERROR(_xlfn.IFNA(CELL("contents",INDIRECT(_xlfn.CONCAT("Veg_Table_Production_Data!",ADDRESS(MATCH(_xlfn.MAXIFS(#REF!,#REF!,"="&amp;Veg_Table[[#This Row],[AUTO_ID]],#REF!,"&lt;"&amp;Veg_Table[[#This Row],[EVM_LAST_EDITED_Day]]),#REF!,0),COLUMN(#REF!),4,1,)))),""),"")</f>
        <v/>
      </c>
      <c r="W405" s="3" t="str">
        <f ca="1">IF(Veg_Table[[#This Row],[Previous_Prescription]]="","No",IF(Veg_Table[[#This Row],[Previous_Prescription]]=Veg_Table[[#This Row],[PRESCRIP]],"No","Yes"))</f>
        <v>No</v>
      </c>
      <c r="X405" s="3" t="str">
        <f>IF(Veg_Table[[#This Row],[EVM_LAST_EDITED_Day]]=Veg_Table[[#This Row],[Created_Day]],"New","Old")</f>
        <v>Old</v>
      </c>
      <c r="Y405" s="1">
        <f>IFERROR(IF(FIND("delete",LOWER(Veg_Table[[#This Row],[PI_COMMENTS]]))&gt;=1,1,0),0)</f>
        <v>0</v>
      </c>
      <c r="Z405" s="1" t="str">
        <f>_xlfn.IFNA(IF(Veg_Table[[#This Row],[EVM_LAST_EDITOR]]="","Yes",VLOOKUP(Veg_Table[[#This Row],[EVM_LAST_EDITOR]],Roster_Table[#All],15,FALSE)),"Yes")</f>
        <v>Yes</v>
      </c>
      <c r="AA40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05" s="1" t="str">
        <f>_xlfn.IFNA(VLOOKUP(Veg_Table[[#This Row],[EVM_LAST_EDITOR]],Roster_Table[#All],3,FALSE),"zAWRR Not in Roster")</f>
        <v>zAWRR Not in Roster</v>
      </c>
      <c r="AC405" s="1" t="str">
        <f>_xlfn.IFNA(VLOOKUP(Veg_Table[[#This Row],[EVM_LAST_EDITOR]],Roster_Table[#All],2,FALSE),"zAWRR Not in Roster")</f>
        <v>zAWRR Not in Roster</v>
      </c>
      <c r="AD405" s="1" t="str">
        <f>IF(_xlfn.CONCAT(Veg_Table[[#This Row],[First_Name]]," ",Veg_Table[[#This Row],[Last_Name]])="zAWRR Not in Roster zAWRR Not in Roster","zAWRR Not in Roster",_xlfn.CONCAT(Veg_Table[[#This Row],[First_Name]]," ",Veg_Table[[#This Row],[Last_Name]]))</f>
        <v>zAWRR Not in Roster</v>
      </c>
      <c r="AE405">
        <v>1773997</v>
      </c>
      <c r="AF405" t="s">
        <v>2377</v>
      </c>
      <c r="AG405" t="s">
        <v>30</v>
      </c>
      <c r="AH405" t="s">
        <v>1390</v>
      </c>
      <c r="AI405" t="s">
        <v>1409</v>
      </c>
      <c r="AJ405" t="s">
        <v>820</v>
      </c>
      <c r="AK405" t="s">
        <v>28</v>
      </c>
      <c r="AL405" t="s">
        <v>830</v>
      </c>
      <c r="AM405" t="s">
        <v>1034</v>
      </c>
      <c r="AN405" t="s">
        <v>25</v>
      </c>
      <c r="AO405" t="s">
        <v>25</v>
      </c>
      <c r="AP405">
        <v>11</v>
      </c>
      <c r="AQ405">
        <v>90</v>
      </c>
      <c r="AR405" t="s">
        <v>28</v>
      </c>
      <c r="AS405" t="s">
        <v>45</v>
      </c>
      <c r="AT405" t="s">
        <v>515</v>
      </c>
      <c r="AU405" t="s">
        <v>25</v>
      </c>
      <c r="AV405" t="s">
        <v>512</v>
      </c>
      <c r="AW405" t="s">
        <v>2375</v>
      </c>
      <c r="AX405" t="s">
        <v>825</v>
      </c>
      <c r="AY405" t="s">
        <v>825</v>
      </c>
      <c r="AZ405">
        <v>5807646</v>
      </c>
      <c r="BA405" t="s">
        <v>45</v>
      </c>
      <c r="BB405" s="4">
        <v>43962.54952439815</v>
      </c>
      <c r="BC405" t="s">
        <v>837</v>
      </c>
      <c r="BD405" t="s">
        <v>29</v>
      </c>
      <c r="BF405" t="s">
        <v>28</v>
      </c>
      <c r="BG405" t="s">
        <v>825</v>
      </c>
      <c r="BH405" t="s">
        <v>825</v>
      </c>
      <c r="BI405" s="3">
        <v>43964.694142418979</v>
      </c>
      <c r="BJ405" t="s">
        <v>1799</v>
      </c>
      <c r="BK405" s="30" t="s">
        <v>878</v>
      </c>
      <c r="BL405" s="3">
        <v>43964.69417072917</v>
      </c>
      <c r="BM405" t="s">
        <v>31</v>
      </c>
      <c r="BN405" t="s">
        <v>32</v>
      </c>
      <c r="BO405" t="s">
        <v>2289</v>
      </c>
      <c r="BP405" t="s">
        <v>2103</v>
      </c>
      <c r="BQ405" t="s">
        <v>826</v>
      </c>
      <c r="BR405" t="s">
        <v>28</v>
      </c>
      <c r="BS405" t="s">
        <v>28</v>
      </c>
      <c r="BT405" t="s">
        <v>1023</v>
      </c>
      <c r="BU405" s="3">
        <v>43839.626469907409</v>
      </c>
      <c r="BV405" t="s">
        <v>803</v>
      </c>
      <c r="BW405" s="3">
        <v>43964.73131476852</v>
      </c>
      <c r="BX405" t="s">
        <v>2378</v>
      </c>
      <c r="CG405"/>
      <c r="CH405"/>
      <c r="CI405"/>
      <c r="CY405"/>
      <c r="DA405"/>
      <c r="DE405"/>
      <c r="DF405"/>
    </row>
    <row r="406" spans="1:110" x14ac:dyDescent="0.25">
      <c r="A406" s="1">
        <f>IF(Veg_Table[[#This Row],[VP_STATUS]]="Hold",0,IF(OR(AND(Veg_Table[[#This Row],[PRESCRIP]]="NW_No Work",Veg_Table[[#This Row],[VP_STATUS]]&lt;&gt;"No Work Required Under EVM"),AND(Veg_Table[[#This Row],[VP_STATUS]]="No Work Required Under EVM",Veg_Table[[#This Row],[PRESCRIP]]&lt;&gt;"NW_No Work")),1,0))</f>
        <v>0</v>
      </c>
      <c r="B406" s="1">
        <f>IF(Veg_Table[[#This Row],[SPECIES]]="",1,0)</f>
        <v>0</v>
      </c>
      <c r="C406" s="1">
        <f>IF(Veg_Table[[#This Row],[DIAMETER]]="",1,0)</f>
        <v>0</v>
      </c>
      <c r="D406" s="1">
        <f>IF(Veg_Table[[#This Row],[HEIGHT]]="",1,0)</f>
        <v>0</v>
      </c>
      <c r="E40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06" s="1">
        <f>IF(AND(Veg_Table[[#This Row],[TAT_RESULT]]="ABATE",Veg_Table[[#This Row],[PRESCRIP]]="NW_No Work"),1,0)</f>
        <v>0</v>
      </c>
      <c r="G406" s="1">
        <f>IF(OR(Veg_Table[[#This Row],[Prescription R-Scale]]="NA",Veg_Table[[#This Row],[Diameter R-Scale]]="NA"),0,IF(Veg_Table[[#This Row],[Diameter R-Scale]]&lt;&gt;Veg_Table[[#This Row],[Prescription R-Scale]],1,0))</f>
        <v>0</v>
      </c>
      <c r="H406" s="1">
        <f>IF(OR(AND(Veg_Table[[#This Row],[PRESCRIP]]="BC_Br Rmv", Veg_Table[[#This Row],[WOOD_MAN]]&lt;&gt;"Not Needed"),AND(Veg_Table[[#This Row],[PRESCRIP]]="BCS_Br Rmv+Trt", Veg_Table[[#This Row],[WOOD_MAN]]&lt;&gt;"Not Needed")),1,0)</f>
        <v>0</v>
      </c>
      <c r="I406" s="1">
        <f ca="1">IF(AND(Veg_Table[[#This Row],[Prescription_Changed]]="Yes",Veg_Table[[#This Row],[TAT_RESULT]]=""),1,0)</f>
        <v>0</v>
      </c>
      <c r="J406" s="1">
        <f ca="1">SUM(Veg_Table[[#This Row],[Prescription and Status do not match]:[Prescription_Edited_And_TAT_Is_Blank]])</f>
        <v>1</v>
      </c>
      <c r="K406" s="1">
        <f ca="1">IF(Veg_Table[[#This Row],[Sum of Errors]]&gt;0,1,0)</f>
        <v>1</v>
      </c>
      <c r="L406" s="1">
        <f>1</f>
        <v>1</v>
      </c>
      <c r="M40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406" s="1">
        <f>IF(OR(MID(Veg_Table[[#This Row],[PRESCRIP]],2,1)="1",MID(Veg_Table[[#This Row],[PRESCRIP]],2,1)="2",MID(Veg_Table[[#This Row],[PRESCRIP]],2,1)="3",MID(Veg_Table[[#This Row],[PRESCRIP]],2,1)="4"),_xlfn.NUMBERVALUE(MID(Veg_Table[[#This Row],[PRESCRIP]],2,1)),"NA")</f>
        <v>2</v>
      </c>
      <c r="O406" s="1">
        <f>WEEKNUM(Veg_Table[[#This Row],[EVM_LAST_EDITED_Day]],2)</f>
        <v>20</v>
      </c>
      <c r="P406" s="25">
        <f>IFERROR(DATE(YEAR(Veg_Table[[#This Row],[EVM_LAST_EDITED2]]),MONTH(Veg_Table[[#This Row],[EVM_LAST_EDITED2]]),DAY(Veg_Table[[#This Row],[EVM_LAST_EDITED2]])),DATE(2019,1,1))</f>
        <v>43964</v>
      </c>
      <c r="Q406" s="3">
        <f>VALUE(SUBSTITUTE(Veg_Table[[#This Row],[EVM_LAST_EDITED]],",",""))</f>
        <v>43964.694836828698</v>
      </c>
      <c r="R406" s="1" t="str">
        <f>_xlfn.IFNA(IF(Veg_Table[[#This Row],[EVM_LAST_EDITOR]]="","zBlank EVM Last Editor",VLOOKUP(Veg_Table[[#This Row],[EVM_LAST_EDITOR]],Roster_Table[#All],4,FALSE)),"zAWRR Not in Roster")</f>
        <v>zAWRR Not in Roster</v>
      </c>
      <c r="S406" s="1" t="str">
        <f>_xlfn.IFNA(IF(Veg_Table[[#This Row],[EVM_LAST_EDITOR]]="","zBlank EVM Last Editor",VLOOKUP(Veg_Table[[#This Row],[EVM_LAST_EDITOR]],Roster_Table[#All],16,FALSE)),"zCompany_AWRR not in Roster")</f>
        <v>zCompany_AWRR not in Roster</v>
      </c>
      <c r="T406" s="2">
        <f>IFERROR(DATE(YEAR(Veg_Table[[#This Row],[Created2]]),MONTH(Veg_Table[[#This Row],[Created2]]),DAY(Veg_Table[[#This Row],[Created2]])),DATE(2019,1,1))</f>
        <v>43839</v>
      </c>
      <c r="U406" s="3">
        <f>VALUE(SUBSTITUTE(Veg_Table[[#This Row],[Created]],",",""))</f>
        <v>43839.625081018501</v>
      </c>
      <c r="V406" s="3" t="str">
        <f ca="1">IFERROR(_xlfn.IFNA(CELL("contents",INDIRECT(_xlfn.CONCAT("Veg_Table_Production_Data!",ADDRESS(MATCH(_xlfn.MAXIFS(#REF!,#REF!,"="&amp;Veg_Table[[#This Row],[AUTO_ID]],#REF!,"&lt;"&amp;Veg_Table[[#This Row],[EVM_LAST_EDITED_Day]]),#REF!,0),COLUMN(#REF!),4,1,)))),""),"")</f>
        <v/>
      </c>
      <c r="W406" s="3" t="str">
        <f ca="1">IF(Veg_Table[[#This Row],[Previous_Prescription]]="","No",IF(Veg_Table[[#This Row],[Previous_Prescription]]=Veg_Table[[#This Row],[PRESCRIP]],"No","Yes"))</f>
        <v>No</v>
      </c>
      <c r="X406" s="3" t="str">
        <f>IF(Veg_Table[[#This Row],[EVM_LAST_EDITED_Day]]=Veg_Table[[#This Row],[Created_Day]],"New","Old")</f>
        <v>Old</v>
      </c>
      <c r="Y406" s="1">
        <f>IFERROR(IF(FIND("delete",LOWER(Veg_Table[[#This Row],[PI_COMMENTS]]))&gt;=1,1,0),0)</f>
        <v>0</v>
      </c>
      <c r="Z406" s="1" t="str">
        <f>_xlfn.IFNA(IF(Veg_Table[[#This Row],[EVM_LAST_EDITOR]]="","Yes",VLOOKUP(Veg_Table[[#This Row],[EVM_LAST_EDITOR]],Roster_Table[#All],15,FALSE)),"Yes")</f>
        <v>Yes</v>
      </c>
      <c r="AA40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06" s="1" t="str">
        <f>_xlfn.IFNA(VLOOKUP(Veg_Table[[#This Row],[EVM_LAST_EDITOR]],Roster_Table[#All],3,FALSE),"zAWRR Not in Roster")</f>
        <v>zAWRR Not in Roster</v>
      </c>
      <c r="AC406" s="1" t="str">
        <f>_xlfn.IFNA(VLOOKUP(Veg_Table[[#This Row],[EVM_LAST_EDITOR]],Roster_Table[#All],2,FALSE),"zAWRR Not in Roster")</f>
        <v>zAWRR Not in Roster</v>
      </c>
      <c r="AD406" s="1" t="str">
        <f>IF(_xlfn.CONCAT(Veg_Table[[#This Row],[First_Name]]," ",Veg_Table[[#This Row],[Last_Name]])="zAWRR Not in Roster zAWRR Not in Roster","zAWRR Not in Roster",_xlfn.CONCAT(Veg_Table[[#This Row],[First_Name]]," ",Veg_Table[[#This Row],[Last_Name]]))</f>
        <v>zAWRR Not in Roster</v>
      </c>
      <c r="AE406">
        <v>1773996</v>
      </c>
      <c r="AF406" t="s">
        <v>2374</v>
      </c>
      <c r="AG406" t="s">
        <v>30</v>
      </c>
      <c r="AH406" t="s">
        <v>1390</v>
      </c>
      <c r="AI406" t="s">
        <v>1409</v>
      </c>
      <c r="AJ406" t="s">
        <v>820</v>
      </c>
      <c r="AK406" t="s">
        <v>28</v>
      </c>
      <c r="AL406" t="s">
        <v>830</v>
      </c>
      <c r="AM406" t="s">
        <v>1034</v>
      </c>
      <c r="AN406" t="s">
        <v>25</v>
      </c>
      <c r="AO406" t="s">
        <v>25</v>
      </c>
      <c r="AP406">
        <v>21</v>
      </c>
      <c r="AQ406">
        <v>100</v>
      </c>
      <c r="AR406" t="s">
        <v>28</v>
      </c>
      <c r="AS406" t="s">
        <v>42</v>
      </c>
      <c r="AT406" t="s">
        <v>515</v>
      </c>
      <c r="AU406" t="s">
        <v>25</v>
      </c>
      <c r="AV406" t="s">
        <v>512</v>
      </c>
      <c r="AW406" t="s">
        <v>2375</v>
      </c>
      <c r="AX406" t="s">
        <v>825</v>
      </c>
      <c r="AY406" t="s">
        <v>825</v>
      </c>
      <c r="AZ406">
        <v>5807646</v>
      </c>
      <c r="BA406" t="s">
        <v>42</v>
      </c>
      <c r="BB406" s="4">
        <v>43962.54847011574</v>
      </c>
      <c r="BC406" t="s">
        <v>837</v>
      </c>
      <c r="BD406" t="s">
        <v>29</v>
      </c>
      <c r="BF406" t="s">
        <v>28</v>
      </c>
      <c r="BG406" t="s">
        <v>825</v>
      </c>
      <c r="BH406" t="s">
        <v>825</v>
      </c>
      <c r="BI406" s="3">
        <v>43964.694811875001</v>
      </c>
      <c r="BJ406" t="s">
        <v>1799</v>
      </c>
      <c r="BK406" s="30" t="s">
        <v>878</v>
      </c>
      <c r="BL406" s="3">
        <v>43964.694836828705</v>
      </c>
      <c r="BM406" t="s">
        <v>31</v>
      </c>
      <c r="BN406" t="s">
        <v>32</v>
      </c>
      <c r="BO406" t="s">
        <v>2289</v>
      </c>
      <c r="BP406" t="s">
        <v>2103</v>
      </c>
      <c r="BQ406" t="s">
        <v>826</v>
      </c>
      <c r="BR406" t="s">
        <v>28</v>
      </c>
      <c r="BS406" t="s">
        <v>28</v>
      </c>
      <c r="BT406" t="s">
        <v>1023</v>
      </c>
      <c r="BU406" s="3">
        <v>43839.625081018516</v>
      </c>
      <c r="BV406" t="s">
        <v>803</v>
      </c>
      <c r="BW406" s="3">
        <v>43964.73131476852</v>
      </c>
      <c r="BX406" t="s">
        <v>2376</v>
      </c>
      <c r="CG406"/>
      <c r="CH406"/>
      <c r="CI406"/>
      <c r="CY406"/>
      <c r="DA406"/>
      <c r="DE406"/>
      <c r="DF406"/>
    </row>
    <row r="407" spans="1:110" x14ac:dyDescent="0.25">
      <c r="A407" s="1">
        <f>IF(Veg_Table[[#This Row],[VP_STATUS]]="Hold",0,IF(OR(AND(Veg_Table[[#This Row],[PRESCRIP]]="NW_No Work",Veg_Table[[#This Row],[VP_STATUS]]&lt;&gt;"No Work Required Under EVM"),AND(Veg_Table[[#This Row],[VP_STATUS]]="No Work Required Under EVM",Veg_Table[[#This Row],[PRESCRIP]]&lt;&gt;"NW_No Work")),1,0))</f>
        <v>0</v>
      </c>
      <c r="B407" s="1">
        <f>IF(Veg_Table[[#This Row],[SPECIES]]="",1,0)</f>
        <v>0</v>
      </c>
      <c r="C407" s="1">
        <f>IF(Veg_Table[[#This Row],[DIAMETER]]="",1,0)</f>
        <v>0</v>
      </c>
      <c r="D407" s="1">
        <f>IF(Veg_Table[[#This Row],[HEIGHT]]="",1,0)</f>
        <v>0</v>
      </c>
      <c r="E40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07" s="1">
        <f>IF(AND(Veg_Table[[#This Row],[TAT_RESULT]]="ABATE",Veg_Table[[#This Row],[PRESCRIP]]="NW_No Work"),1,0)</f>
        <v>0</v>
      </c>
      <c r="G407" s="1">
        <f>IF(OR(Veg_Table[[#This Row],[Prescription R-Scale]]="NA",Veg_Table[[#This Row],[Diameter R-Scale]]="NA"),0,IF(Veg_Table[[#This Row],[Diameter R-Scale]]&lt;&gt;Veg_Table[[#This Row],[Prescription R-Scale]],1,0))</f>
        <v>0</v>
      </c>
      <c r="H407" s="1">
        <f>IF(OR(AND(Veg_Table[[#This Row],[PRESCRIP]]="BC_Br Rmv", Veg_Table[[#This Row],[WOOD_MAN]]&lt;&gt;"Not Needed"),AND(Veg_Table[[#This Row],[PRESCRIP]]="BCS_Br Rmv+Trt", Veg_Table[[#This Row],[WOOD_MAN]]&lt;&gt;"Not Needed")),1,0)</f>
        <v>0</v>
      </c>
      <c r="I407" s="1">
        <f ca="1">IF(AND(Veg_Table[[#This Row],[Prescription_Changed]]="Yes",Veg_Table[[#This Row],[TAT_RESULT]]=""),1,0)</f>
        <v>0</v>
      </c>
      <c r="J407" s="1">
        <f ca="1">SUM(Veg_Table[[#This Row],[Prescription and Status do not match]:[Prescription_Edited_And_TAT_Is_Blank]])</f>
        <v>1</v>
      </c>
      <c r="K407" s="1">
        <f ca="1">IF(Veg_Table[[#This Row],[Sum of Errors]]&gt;0,1,0)</f>
        <v>1</v>
      </c>
      <c r="L407" s="1">
        <f>1</f>
        <v>1</v>
      </c>
      <c r="M40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407" s="1">
        <f>IF(OR(MID(Veg_Table[[#This Row],[PRESCRIP]],2,1)="1",MID(Veg_Table[[#This Row],[PRESCRIP]],2,1)="2",MID(Veg_Table[[#This Row],[PRESCRIP]],2,1)="3",MID(Veg_Table[[#This Row],[PRESCRIP]],2,1)="4"),_xlfn.NUMBERVALUE(MID(Veg_Table[[#This Row],[PRESCRIP]],2,1)),"NA")</f>
        <v>2</v>
      </c>
      <c r="O407" s="1">
        <f>WEEKNUM(Veg_Table[[#This Row],[EVM_LAST_EDITED_Day]],2)</f>
        <v>20</v>
      </c>
      <c r="P407" s="25">
        <f>IFERROR(DATE(YEAR(Veg_Table[[#This Row],[EVM_LAST_EDITED2]]),MONTH(Veg_Table[[#This Row],[EVM_LAST_EDITED2]]),DAY(Veg_Table[[#This Row],[EVM_LAST_EDITED2]])),DATE(2019,1,1))</f>
        <v>43964</v>
      </c>
      <c r="Q407" s="3">
        <f>VALUE(SUBSTITUTE(Veg_Table[[#This Row],[EVM_LAST_EDITED]],",",""))</f>
        <v>43964.698310277803</v>
      </c>
      <c r="R407" s="1" t="str">
        <f>_xlfn.IFNA(IF(Veg_Table[[#This Row],[EVM_LAST_EDITOR]]="","zBlank EVM Last Editor",VLOOKUP(Veg_Table[[#This Row],[EVM_LAST_EDITOR]],Roster_Table[#All],4,FALSE)),"zAWRR Not in Roster")</f>
        <v>zAWRR Not in Roster</v>
      </c>
      <c r="S407" s="1" t="str">
        <f>_xlfn.IFNA(IF(Veg_Table[[#This Row],[EVM_LAST_EDITOR]]="","zBlank EVM Last Editor",VLOOKUP(Veg_Table[[#This Row],[EVM_LAST_EDITOR]],Roster_Table[#All],16,FALSE)),"zCompany_AWRR not in Roster")</f>
        <v>zCompany_AWRR not in Roster</v>
      </c>
      <c r="T407" s="2">
        <f>IFERROR(DATE(YEAR(Veg_Table[[#This Row],[Created2]]),MONTH(Veg_Table[[#This Row],[Created2]]),DAY(Veg_Table[[#This Row],[Created2]])),DATE(2019,1,1))</f>
        <v>43888</v>
      </c>
      <c r="U407" s="3">
        <f>VALUE(SUBSTITUTE(Veg_Table[[#This Row],[Created]],",",""))</f>
        <v>43888.547071759298</v>
      </c>
      <c r="V407" s="3" t="str">
        <f ca="1">IFERROR(_xlfn.IFNA(CELL("contents",INDIRECT(_xlfn.CONCAT("Veg_Table_Production_Data!",ADDRESS(MATCH(_xlfn.MAXIFS(#REF!,#REF!,"="&amp;Veg_Table[[#This Row],[AUTO_ID]],#REF!,"&lt;"&amp;Veg_Table[[#This Row],[EVM_LAST_EDITED_Day]]),#REF!,0),COLUMN(#REF!),4,1,)))),""),"")</f>
        <v/>
      </c>
      <c r="W407" s="3" t="str">
        <f ca="1">IF(Veg_Table[[#This Row],[Previous_Prescription]]="","No",IF(Veg_Table[[#This Row],[Previous_Prescription]]=Veg_Table[[#This Row],[PRESCRIP]],"No","Yes"))</f>
        <v>No</v>
      </c>
      <c r="X407" s="3" t="str">
        <f>IF(Veg_Table[[#This Row],[EVM_LAST_EDITED_Day]]=Veg_Table[[#This Row],[Created_Day]],"New","Old")</f>
        <v>Old</v>
      </c>
      <c r="Y407" s="1">
        <f>IFERROR(IF(FIND("delete",LOWER(Veg_Table[[#This Row],[PI_COMMENTS]]))&gt;=1,1,0),0)</f>
        <v>0</v>
      </c>
      <c r="Z407" s="1" t="str">
        <f>_xlfn.IFNA(IF(Veg_Table[[#This Row],[EVM_LAST_EDITOR]]="","Yes",VLOOKUP(Veg_Table[[#This Row],[EVM_LAST_EDITOR]],Roster_Table[#All],15,FALSE)),"Yes")</f>
        <v>Yes</v>
      </c>
      <c r="AA40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07" s="1" t="str">
        <f>_xlfn.IFNA(VLOOKUP(Veg_Table[[#This Row],[EVM_LAST_EDITOR]],Roster_Table[#All],3,FALSE),"zAWRR Not in Roster")</f>
        <v>zAWRR Not in Roster</v>
      </c>
      <c r="AC407" s="1" t="str">
        <f>_xlfn.IFNA(VLOOKUP(Veg_Table[[#This Row],[EVM_LAST_EDITOR]],Roster_Table[#All],2,FALSE),"zAWRR Not in Roster")</f>
        <v>zAWRR Not in Roster</v>
      </c>
      <c r="AD407" s="1" t="str">
        <f>IF(_xlfn.CONCAT(Veg_Table[[#This Row],[First_Name]]," ",Veg_Table[[#This Row],[Last_Name]])="zAWRR Not in Roster zAWRR Not in Roster","zAWRR Not in Roster",_xlfn.CONCAT(Veg_Table[[#This Row],[First_Name]]," ",Veg_Table[[#This Row],[Last_Name]]))</f>
        <v>zAWRR Not in Roster</v>
      </c>
      <c r="AE407">
        <v>1782057</v>
      </c>
      <c r="AF407" t="s">
        <v>2588</v>
      </c>
      <c r="AG407" t="s">
        <v>30</v>
      </c>
      <c r="AH407" t="s">
        <v>662</v>
      </c>
      <c r="AI407" t="s">
        <v>1411</v>
      </c>
      <c r="AJ407" t="s">
        <v>820</v>
      </c>
      <c r="AK407" t="s">
        <v>28</v>
      </c>
      <c r="AL407" t="s">
        <v>37</v>
      </c>
      <c r="AM407" t="s">
        <v>38</v>
      </c>
      <c r="AN407" t="s">
        <v>25</v>
      </c>
      <c r="AO407" t="s">
        <v>25</v>
      </c>
      <c r="AP407">
        <v>21</v>
      </c>
      <c r="AQ407">
        <v>93</v>
      </c>
      <c r="AR407" t="s">
        <v>28</v>
      </c>
      <c r="AS407" t="s">
        <v>42</v>
      </c>
      <c r="AT407" t="s">
        <v>522</v>
      </c>
      <c r="AU407" t="s">
        <v>25</v>
      </c>
      <c r="AV407" t="s">
        <v>28</v>
      </c>
      <c r="AW407" t="s">
        <v>2589</v>
      </c>
      <c r="AX407" t="s">
        <v>534</v>
      </c>
      <c r="AY407" t="s">
        <v>28</v>
      </c>
      <c r="AZ407">
        <v>16</v>
      </c>
      <c r="BA407" t="s">
        <v>42</v>
      </c>
      <c r="BB407" s="4">
        <v>43937.647448263888</v>
      </c>
      <c r="BC407" t="s">
        <v>28</v>
      </c>
      <c r="BD407" t="s">
        <v>29</v>
      </c>
      <c r="BF407" t="s">
        <v>28</v>
      </c>
      <c r="BG407" t="s">
        <v>534</v>
      </c>
      <c r="BH407" t="s">
        <v>28</v>
      </c>
      <c r="BI407" s="3">
        <v>43964.698232337963</v>
      </c>
      <c r="BJ407" t="s">
        <v>1543</v>
      </c>
      <c r="BK407" s="30" t="s">
        <v>821</v>
      </c>
      <c r="BL407" s="3">
        <v>43964.698310277781</v>
      </c>
      <c r="BM407" t="s">
        <v>31</v>
      </c>
      <c r="BN407" t="s">
        <v>32</v>
      </c>
      <c r="BO407" t="s">
        <v>1862</v>
      </c>
      <c r="BP407" t="s">
        <v>841</v>
      </c>
      <c r="BQ407" t="s">
        <v>826</v>
      </c>
      <c r="BR407" t="s">
        <v>28</v>
      </c>
      <c r="BS407" t="s">
        <v>28</v>
      </c>
      <c r="BT407" t="s">
        <v>78</v>
      </c>
      <c r="BU407" s="3">
        <v>43888.547071759262</v>
      </c>
      <c r="BV407" t="s">
        <v>803</v>
      </c>
      <c r="BW407" s="3">
        <v>43964.73131476852</v>
      </c>
      <c r="BX407" t="s">
        <v>2590</v>
      </c>
      <c r="CG407"/>
      <c r="CH407"/>
      <c r="CI407"/>
      <c r="CY407"/>
      <c r="DA407"/>
      <c r="DE407"/>
      <c r="DF407"/>
    </row>
    <row r="408" spans="1:110" x14ac:dyDescent="0.25">
      <c r="A408" s="1">
        <f>IF(Veg_Table[[#This Row],[VP_STATUS]]="Hold",0,IF(OR(AND(Veg_Table[[#This Row],[PRESCRIP]]="NW_No Work",Veg_Table[[#This Row],[VP_STATUS]]&lt;&gt;"No Work Required Under EVM"),AND(Veg_Table[[#This Row],[VP_STATUS]]="No Work Required Under EVM",Veg_Table[[#This Row],[PRESCRIP]]&lt;&gt;"NW_No Work")),1,0))</f>
        <v>0</v>
      </c>
      <c r="B408" s="1">
        <f>IF(Veg_Table[[#This Row],[SPECIES]]="",1,0)</f>
        <v>0</v>
      </c>
      <c r="C408" s="1">
        <f>IF(Veg_Table[[#This Row],[DIAMETER]]="",1,0)</f>
        <v>0</v>
      </c>
      <c r="D408" s="1">
        <f>IF(Veg_Table[[#This Row],[HEIGHT]]="",1,0)</f>
        <v>0</v>
      </c>
      <c r="E40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08" s="1">
        <f>IF(AND(Veg_Table[[#This Row],[TAT_RESULT]]="ABATE",Veg_Table[[#This Row],[PRESCRIP]]="NW_No Work"),1,0)</f>
        <v>0</v>
      </c>
      <c r="G408" s="1">
        <f>IF(OR(Veg_Table[[#This Row],[Prescription R-Scale]]="NA",Veg_Table[[#This Row],[Diameter R-Scale]]="NA"),0,IF(Veg_Table[[#This Row],[Diameter R-Scale]]&lt;&gt;Veg_Table[[#This Row],[Prescription R-Scale]],1,0))</f>
        <v>0</v>
      </c>
      <c r="H408" s="1">
        <f>IF(OR(AND(Veg_Table[[#This Row],[PRESCRIP]]="BC_Br Rmv", Veg_Table[[#This Row],[WOOD_MAN]]&lt;&gt;"Not Needed"),AND(Veg_Table[[#This Row],[PRESCRIP]]="BCS_Br Rmv+Trt", Veg_Table[[#This Row],[WOOD_MAN]]&lt;&gt;"Not Needed")),1,0)</f>
        <v>0</v>
      </c>
      <c r="I408" s="1">
        <f ca="1">IF(AND(Veg_Table[[#This Row],[Prescription_Changed]]="Yes",Veg_Table[[#This Row],[TAT_RESULT]]=""),1,0)</f>
        <v>0</v>
      </c>
      <c r="J408" s="1">
        <f ca="1">SUM(Veg_Table[[#This Row],[Prescription and Status do not match]:[Prescription_Edited_And_TAT_Is_Blank]])</f>
        <v>1</v>
      </c>
      <c r="K408" s="1">
        <f ca="1">IF(Veg_Table[[#This Row],[Sum of Errors]]&gt;0,1,0)</f>
        <v>1</v>
      </c>
      <c r="L408" s="1">
        <f>1</f>
        <v>1</v>
      </c>
      <c r="M40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408" s="1">
        <f>IF(OR(MID(Veg_Table[[#This Row],[PRESCRIP]],2,1)="1",MID(Veg_Table[[#This Row],[PRESCRIP]],2,1)="2",MID(Veg_Table[[#This Row],[PRESCRIP]],2,1)="3",MID(Veg_Table[[#This Row],[PRESCRIP]],2,1)="4"),_xlfn.NUMBERVALUE(MID(Veg_Table[[#This Row],[PRESCRIP]],2,1)),"NA")</f>
        <v>3</v>
      </c>
      <c r="O408" s="1">
        <f>WEEKNUM(Veg_Table[[#This Row],[EVM_LAST_EDITED_Day]],2)</f>
        <v>20</v>
      </c>
      <c r="P408" s="25">
        <f>IFERROR(DATE(YEAR(Veg_Table[[#This Row],[EVM_LAST_EDITED2]]),MONTH(Veg_Table[[#This Row],[EVM_LAST_EDITED2]]),DAY(Veg_Table[[#This Row],[EVM_LAST_EDITED2]])),DATE(2019,1,1))</f>
        <v>43964</v>
      </c>
      <c r="Q408" s="3">
        <f>VALUE(SUBSTITUTE(Veg_Table[[#This Row],[EVM_LAST_EDITED]],",",""))</f>
        <v>43964.698820902799</v>
      </c>
      <c r="R408" s="1" t="str">
        <f>_xlfn.IFNA(IF(Veg_Table[[#This Row],[EVM_LAST_EDITOR]]="","zBlank EVM Last Editor",VLOOKUP(Veg_Table[[#This Row],[EVM_LAST_EDITOR]],Roster_Table[#All],4,FALSE)),"zAWRR Not in Roster")</f>
        <v>zAWRR Not in Roster</v>
      </c>
      <c r="S408" s="1" t="str">
        <f>_xlfn.IFNA(IF(Veg_Table[[#This Row],[EVM_LAST_EDITOR]]="","zBlank EVM Last Editor",VLOOKUP(Veg_Table[[#This Row],[EVM_LAST_EDITOR]],Roster_Table[#All],16,FALSE)),"zCompany_AWRR not in Roster")</f>
        <v>zCompany_AWRR not in Roster</v>
      </c>
      <c r="T408" s="2">
        <f>IFERROR(DATE(YEAR(Veg_Table[[#This Row],[Created2]]),MONTH(Veg_Table[[#This Row],[Created2]]),DAY(Veg_Table[[#This Row],[Created2]])),DATE(2019,1,1))</f>
        <v>43887</v>
      </c>
      <c r="U408" s="3">
        <f>VALUE(SUBSTITUTE(Veg_Table[[#This Row],[Created]],",",""))</f>
        <v>43887.578055555598</v>
      </c>
      <c r="V408" s="3" t="str">
        <f ca="1">IFERROR(_xlfn.IFNA(CELL("contents",INDIRECT(_xlfn.CONCAT("Veg_Table_Production_Data!",ADDRESS(MATCH(_xlfn.MAXIFS(#REF!,#REF!,"="&amp;Veg_Table[[#This Row],[AUTO_ID]],#REF!,"&lt;"&amp;Veg_Table[[#This Row],[EVM_LAST_EDITED_Day]]),#REF!,0),COLUMN(#REF!),4,1,)))),""),"")</f>
        <v/>
      </c>
      <c r="W408" s="3" t="str">
        <f ca="1">IF(Veg_Table[[#This Row],[Previous_Prescription]]="","No",IF(Veg_Table[[#This Row],[Previous_Prescription]]=Veg_Table[[#This Row],[PRESCRIP]],"No","Yes"))</f>
        <v>No</v>
      </c>
      <c r="X408" s="3" t="str">
        <f>IF(Veg_Table[[#This Row],[EVM_LAST_EDITED_Day]]=Veg_Table[[#This Row],[Created_Day]],"New","Old")</f>
        <v>Old</v>
      </c>
      <c r="Y408" s="1">
        <f>IFERROR(IF(FIND("delete",LOWER(Veg_Table[[#This Row],[PI_COMMENTS]]))&gt;=1,1,0),0)</f>
        <v>0</v>
      </c>
      <c r="Z408" s="1" t="str">
        <f>_xlfn.IFNA(IF(Veg_Table[[#This Row],[EVM_LAST_EDITOR]]="","Yes",VLOOKUP(Veg_Table[[#This Row],[EVM_LAST_EDITOR]],Roster_Table[#All],15,FALSE)),"Yes")</f>
        <v>Yes</v>
      </c>
      <c r="AA40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08" s="1" t="str">
        <f>_xlfn.IFNA(VLOOKUP(Veg_Table[[#This Row],[EVM_LAST_EDITOR]],Roster_Table[#All],3,FALSE),"zAWRR Not in Roster")</f>
        <v>zAWRR Not in Roster</v>
      </c>
      <c r="AC408" s="1" t="str">
        <f>_xlfn.IFNA(VLOOKUP(Veg_Table[[#This Row],[EVM_LAST_EDITOR]],Roster_Table[#All],2,FALSE),"zAWRR Not in Roster")</f>
        <v>zAWRR Not in Roster</v>
      </c>
      <c r="AD408" s="1" t="str">
        <f>IF(_xlfn.CONCAT(Veg_Table[[#This Row],[First_Name]]," ",Veg_Table[[#This Row],[Last_Name]])="zAWRR Not in Roster zAWRR Not in Roster","zAWRR Not in Roster",_xlfn.CONCAT(Veg_Table[[#This Row],[First_Name]]," ",Veg_Table[[#This Row],[Last_Name]]))</f>
        <v>zAWRR Not in Roster</v>
      </c>
      <c r="AE408">
        <v>1781776</v>
      </c>
      <c r="AF408" t="s">
        <v>2573</v>
      </c>
      <c r="AG408" t="s">
        <v>30</v>
      </c>
      <c r="AH408" t="s">
        <v>662</v>
      </c>
      <c r="AI408" t="s">
        <v>1411</v>
      </c>
      <c r="AJ408" t="s">
        <v>820</v>
      </c>
      <c r="AK408" t="s">
        <v>28</v>
      </c>
      <c r="AL408" t="s">
        <v>37</v>
      </c>
      <c r="AM408" t="s">
        <v>38</v>
      </c>
      <c r="AN408" t="s">
        <v>25</v>
      </c>
      <c r="AO408" t="s">
        <v>25</v>
      </c>
      <c r="AP408">
        <v>35</v>
      </c>
      <c r="AQ408">
        <v>130</v>
      </c>
      <c r="AR408" t="s">
        <v>28</v>
      </c>
      <c r="AS408" t="s">
        <v>51</v>
      </c>
      <c r="AT408" t="s">
        <v>522</v>
      </c>
      <c r="AU408" t="s">
        <v>25</v>
      </c>
      <c r="AV408" t="s">
        <v>28</v>
      </c>
      <c r="AW408" t="s">
        <v>2574</v>
      </c>
      <c r="AX408" t="s">
        <v>534</v>
      </c>
      <c r="AY408" t="s">
        <v>28</v>
      </c>
      <c r="AZ408">
        <v>15</v>
      </c>
      <c r="BA408" t="s">
        <v>51</v>
      </c>
      <c r="BB408" s="4">
        <v>43936.566696099537</v>
      </c>
      <c r="BC408" t="s">
        <v>28</v>
      </c>
      <c r="BD408" t="s">
        <v>29</v>
      </c>
      <c r="BF408" t="s">
        <v>28</v>
      </c>
      <c r="BG408" t="s">
        <v>534</v>
      </c>
      <c r="BH408" t="s">
        <v>28</v>
      </c>
      <c r="BI408" s="3">
        <v>43964.698794780095</v>
      </c>
      <c r="BJ408" t="s">
        <v>1543</v>
      </c>
      <c r="BK408" s="30" t="s">
        <v>821</v>
      </c>
      <c r="BL408" s="3">
        <v>43964.698820902777</v>
      </c>
      <c r="BM408" t="s">
        <v>31</v>
      </c>
      <c r="BN408" t="s">
        <v>32</v>
      </c>
      <c r="BO408" t="s">
        <v>1862</v>
      </c>
      <c r="BP408" t="s">
        <v>841</v>
      </c>
      <c r="BQ408" t="s">
        <v>826</v>
      </c>
      <c r="BR408" t="s">
        <v>28</v>
      </c>
      <c r="BS408" t="s">
        <v>28</v>
      </c>
      <c r="BT408" t="s">
        <v>78</v>
      </c>
      <c r="BU408" s="3">
        <v>43887.578055555554</v>
      </c>
      <c r="BV408" t="s">
        <v>803</v>
      </c>
      <c r="BW408" s="3">
        <v>43964.73131476852</v>
      </c>
      <c r="BX408" t="s">
        <v>2575</v>
      </c>
      <c r="CG408"/>
      <c r="CH408"/>
      <c r="CI408"/>
      <c r="CY408"/>
      <c r="DA408"/>
      <c r="DE408"/>
      <c r="DF408"/>
    </row>
    <row r="409" spans="1:110" x14ac:dyDescent="0.25">
      <c r="A409" s="1">
        <f>IF(Veg_Table[[#This Row],[VP_STATUS]]="Hold",0,IF(OR(AND(Veg_Table[[#This Row],[PRESCRIP]]="NW_No Work",Veg_Table[[#This Row],[VP_STATUS]]&lt;&gt;"No Work Required Under EVM"),AND(Veg_Table[[#This Row],[VP_STATUS]]="No Work Required Under EVM",Veg_Table[[#This Row],[PRESCRIP]]&lt;&gt;"NW_No Work")),1,0))</f>
        <v>0</v>
      </c>
      <c r="B409" s="1">
        <f>IF(Veg_Table[[#This Row],[SPECIES]]="",1,0)</f>
        <v>0</v>
      </c>
      <c r="C409" s="1">
        <f>IF(Veg_Table[[#This Row],[DIAMETER]]="",1,0)</f>
        <v>0</v>
      </c>
      <c r="D409" s="1">
        <f>IF(Veg_Table[[#This Row],[HEIGHT]]="",1,0)</f>
        <v>0</v>
      </c>
      <c r="E40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09" s="1">
        <f>IF(AND(Veg_Table[[#This Row],[TAT_RESULT]]="ABATE",Veg_Table[[#This Row],[PRESCRIP]]="NW_No Work"),1,0)</f>
        <v>0</v>
      </c>
      <c r="G409" s="1">
        <f>IF(OR(Veg_Table[[#This Row],[Prescription R-Scale]]="NA",Veg_Table[[#This Row],[Diameter R-Scale]]="NA"),0,IF(Veg_Table[[#This Row],[Diameter R-Scale]]&lt;&gt;Veg_Table[[#This Row],[Prescription R-Scale]],1,0))</f>
        <v>0</v>
      </c>
      <c r="H409" s="1">
        <f>IF(OR(AND(Veg_Table[[#This Row],[PRESCRIP]]="BC_Br Rmv", Veg_Table[[#This Row],[WOOD_MAN]]&lt;&gt;"Not Needed"),AND(Veg_Table[[#This Row],[PRESCRIP]]="BCS_Br Rmv+Trt", Veg_Table[[#This Row],[WOOD_MAN]]&lt;&gt;"Not Needed")),1,0)</f>
        <v>0</v>
      </c>
      <c r="I409" s="1">
        <f ca="1">IF(AND(Veg_Table[[#This Row],[Prescription_Changed]]="Yes",Veg_Table[[#This Row],[TAT_RESULT]]=""),1,0)</f>
        <v>0</v>
      </c>
      <c r="J409" s="1">
        <f ca="1">SUM(Veg_Table[[#This Row],[Prescription and Status do not match]:[Prescription_Edited_And_TAT_Is_Blank]])</f>
        <v>1</v>
      </c>
      <c r="K409" s="1">
        <f ca="1">IF(Veg_Table[[#This Row],[Sum of Errors]]&gt;0,1,0)</f>
        <v>1</v>
      </c>
      <c r="L409" s="1">
        <f>1</f>
        <v>1</v>
      </c>
      <c r="M40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409" s="1">
        <f>IF(OR(MID(Veg_Table[[#This Row],[PRESCRIP]],2,1)="1",MID(Veg_Table[[#This Row],[PRESCRIP]],2,1)="2",MID(Veg_Table[[#This Row],[PRESCRIP]],2,1)="3",MID(Veg_Table[[#This Row],[PRESCRIP]],2,1)="4"),_xlfn.NUMBERVALUE(MID(Veg_Table[[#This Row],[PRESCRIP]],2,1)),"NA")</f>
        <v>3</v>
      </c>
      <c r="O409" s="1">
        <f>WEEKNUM(Veg_Table[[#This Row],[EVM_LAST_EDITED_Day]],2)</f>
        <v>20</v>
      </c>
      <c r="P409" s="25">
        <f>IFERROR(DATE(YEAR(Veg_Table[[#This Row],[EVM_LAST_EDITED2]]),MONTH(Veg_Table[[#This Row],[EVM_LAST_EDITED2]]),DAY(Veg_Table[[#This Row],[EVM_LAST_EDITED2]])),DATE(2019,1,1))</f>
        <v>43964</v>
      </c>
      <c r="Q409" s="3">
        <f>VALUE(SUBSTITUTE(Veg_Table[[#This Row],[EVM_LAST_EDITED]],",",""))</f>
        <v>43964.699308287003</v>
      </c>
      <c r="R409" s="1" t="str">
        <f>_xlfn.IFNA(IF(Veg_Table[[#This Row],[EVM_LAST_EDITOR]]="","zBlank EVM Last Editor",VLOOKUP(Veg_Table[[#This Row],[EVM_LAST_EDITOR]],Roster_Table[#All],4,FALSE)),"zAWRR Not in Roster")</f>
        <v>zAWRR Not in Roster</v>
      </c>
      <c r="S409" s="1" t="str">
        <f>_xlfn.IFNA(IF(Veg_Table[[#This Row],[EVM_LAST_EDITOR]]="","zBlank EVM Last Editor",VLOOKUP(Veg_Table[[#This Row],[EVM_LAST_EDITOR]],Roster_Table[#All],16,FALSE)),"zCompany_AWRR not in Roster")</f>
        <v>zCompany_AWRR not in Roster</v>
      </c>
      <c r="T409" s="2">
        <f>IFERROR(DATE(YEAR(Veg_Table[[#This Row],[Created2]]),MONTH(Veg_Table[[#This Row],[Created2]]),DAY(Veg_Table[[#This Row],[Created2]])),DATE(2019,1,1))</f>
        <v>43888</v>
      </c>
      <c r="U409" s="3">
        <f>VALUE(SUBSTITUTE(Veg_Table[[#This Row],[Created]],",",""))</f>
        <v>43888.492210648103</v>
      </c>
      <c r="V409" s="3" t="str">
        <f ca="1">IFERROR(_xlfn.IFNA(CELL("contents",INDIRECT(_xlfn.CONCAT("Veg_Table_Production_Data!",ADDRESS(MATCH(_xlfn.MAXIFS(#REF!,#REF!,"="&amp;Veg_Table[[#This Row],[AUTO_ID]],#REF!,"&lt;"&amp;Veg_Table[[#This Row],[EVM_LAST_EDITED_Day]]),#REF!,0),COLUMN(#REF!),4,1,)))),""),"")</f>
        <v/>
      </c>
      <c r="W409" s="3" t="str">
        <f ca="1">IF(Veg_Table[[#This Row],[Previous_Prescription]]="","No",IF(Veg_Table[[#This Row],[Previous_Prescription]]=Veg_Table[[#This Row],[PRESCRIP]],"No","Yes"))</f>
        <v>No</v>
      </c>
      <c r="X409" s="3" t="str">
        <f>IF(Veg_Table[[#This Row],[EVM_LAST_EDITED_Day]]=Veg_Table[[#This Row],[Created_Day]],"New","Old")</f>
        <v>Old</v>
      </c>
      <c r="Y409" s="1">
        <f>IFERROR(IF(FIND("delete",LOWER(Veg_Table[[#This Row],[PI_COMMENTS]]))&gt;=1,1,0),0)</f>
        <v>0</v>
      </c>
      <c r="Z409" s="1" t="str">
        <f>_xlfn.IFNA(IF(Veg_Table[[#This Row],[EVM_LAST_EDITOR]]="","Yes",VLOOKUP(Veg_Table[[#This Row],[EVM_LAST_EDITOR]],Roster_Table[#All],15,FALSE)),"Yes")</f>
        <v>Yes</v>
      </c>
      <c r="AA40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09" s="1" t="str">
        <f>_xlfn.IFNA(VLOOKUP(Veg_Table[[#This Row],[EVM_LAST_EDITOR]],Roster_Table[#All],3,FALSE),"zAWRR Not in Roster")</f>
        <v>zAWRR Not in Roster</v>
      </c>
      <c r="AC409" s="1" t="str">
        <f>_xlfn.IFNA(VLOOKUP(Veg_Table[[#This Row],[EVM_LAST_EDITOR]],Roster_Table[#All],2,FALSE),"zAWRR Not in Roster")</f>
        <v>zAWRR Not in Roster</v>
      </c>
      <c r="AD409" s="1" t="str">
        <f>IF(_xlfn.CONCAT(Veg_Table[[#This Row],[First_Name]]," ",Veg_Table[[#This Row],[Last_Name]])="zAWRR Not in Roster zAWRR Not in Roster","zAWRR Not in Roster",_xlfn.CONCAT(Veg_Table[[#This Row],[First_Name]]," ",Veg_Table[[#This Row],[Last_Name]]))</f>
        <v>zAWRR Not in Roster</v>
      </c>
      <c r="AE409">
        <v>1781889</v>
      </c>
      <c r="AF409" t="s">
        <v>2580</v>
      </c>
      <c r="AG409" t="s">
        <v>30</v>
      </c>
      <c r="AH409" t="s">
        <v>662</v>
      </c>
      <c r="AI409" t="s">
        <v>1863</v>
      </c>
      <c r="AJ409" t="s">
        <v>820</v>
      </c>
      <c r="AK409" t="s">
        <v>28</v>
      </c>
      <c r="AL409" t="s">
        <v>37</v>
      </c>
      <c r="AM409" t="s">
        <v>38</v>
      </c>
      <c r="AN409" t="s">
        <v>25</v>
      </c>
      <c r="AO409" t="s">
        <v>25</v>
      </c>
      <c r="AP409">
        <v>30</v>
      </c>
      <c r="AQ409">
        <v>130</v>
      </c>
      <c r="AR409" t="s">
        <v>28</v>
      </c>
      <c r="AS409" t="s">
        <v>51</v>
      </c>
      <c r="AT409" t="s">
        <v>522</v>
      </c>
      <c r="AU409" t="s">
        <v>25</v>
      </c>
      <c r="AV409" t="s">
        <v>28</v>
      </c>
      <c r="AW409" t="s">
        <v>2581</v>
      </c>
      <c r="AX409" t="s">
        <v>534</v>
      </c>
      <c r="AY409" t="s">
        <v>28</v>
      </c>
      <c r="AZ409">
        <v>40</v>
      </c>
      <c r="BA409" t="s">
        <v>51</v>
      </c>
      <c r="BB409" s="4">
        <v>43937.645431874997</v>
      </c>
      <c r="BC409" t="s">
        <v>28</v>
      </c>
      <c r="BD409" t="s">
        <v>29</v>
      </c>
      <c r="BF409" t="s">
        <v>28</v>
      </c>
      <c r="BG409" t="s">
        <v>534</v>
      </c>
      <c r="BH409" t="s">
        <v>28</v>
      </c>
      <c r="BI409" s="3">
        <v>43964.699281817127</v>
      </c>
      <c r="BJ409" t="s">
        <v>2098</v>
      </c>
      <c r="BK409" s="30" t="s">
        <v>821</v>
      </c>
      <c r="BL409" s="3">
        <v>43964.699308287039</v>
      </c>
      <c r="BM409" t="s">
        <v>31</v>
      </c>
      <c r="BN409" t="s">
        <v>32</v>
      </c>
      <c r="BO409" t="s">
        <v>1862</v>
      </c>
      <c r="BP409" t="s">
        <v>841</v>
      </c>
      <c r="BQ409" t="s">
        <v>826</v>
      </c>
      <c r="BR409" t="s">
        <v>28</v>
      </c>
      <c r="BS409" t="s">
        <v>28</v>
      </c>
      <c r="BT409" t="s">
        <v>472</v>
      </c>
      <c r="BU409" s="3">
        <v>43888.492210648146</v>
      </c>
      <c r="BV409" t="s">
        <v>803</v>
      </c>
      <c r="BW409" s="3">
        <v>43964.73131476852</v>
      </c>
      <c r="BX409" t="s">
        <v>2582</v>
      </c>
      <c r="CG409"/>
      <c r="CH409"/>
      <c r="CI409"/>
      <c r="CY409"/>
      <c r="DA409"/>
      <c r="DE409"/>
      <c r="DF409"/>
    </row>
    <row r="410" spans="1:110" x14ac:dyDescent="0.25">
      <c r="A410" s="1">
        <f>IF(Veg_Table[[#This Row],[VP_STATUS]]="Hold",0,IF(OR(AND(Veg_Table[[#This Row],[PRESCRIP]]="NW_No Work",Veg_Table[[#This Row],[VP_STATUS]]&lt;&gt;"No Work Required Under EVM"),AND(Veg_Table[[#This Row],[VP_STATUS]]="No Work Required Under EVM",Veg_Table[[#This Row],[PRESCRIP]]&lt;&gt;"NW_No Work")),1,0))</f>
        <v>0</v>
      </c>
      <c r="B410" s="1">
        <f>IF(Veg_Table[[#This Row],[SPECIES]]="",1,0)</f>
        <v>0</v>
      </c>
      <c r="C410" s="1">
        <f>IF(Veg_Table[[#This Row],[DIAMETER]]="",1,0)</f>
        <v>0</v>
      </c>
      <c r="D410" s="1">
        <f>IF(Veg_Table[[#This Row],[HEIGHT]]="",1,0)</f>
        <v>0</v>
      </c>
      <c r="E41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10" s="1">
        <f>IF(AND(Veg_Table[[#This Row],[TAT_RESULT]]="ABATE",Veg_Table[[#This Row],[PRESCRIP]]="NW_No Work"),1,0)</f>
        <v>0</v>
      </c>
      <c r="G410" s="1">
        <f>IF(OR(Veg_Table[[#This Row],[Prescription R-Scale]]="NA",Veg_Table[[#This Row],[Diameter R-Scale]]="NA"),0,IF(Veg_Table[[#This Row],[Diameter R-Scale]]&lt;&gt;Veg_Table[[#This Row],[Prescription R-Scale]],1,0))</f>
        <v>0</v>
      </c>
      <c r="H410" s="1">
        <f>IF(OR(AND(Veg_Table[[#This Row],[PRESCRIP]]="BC_Br Rmv", Veg_Table[[#This Row],[WOOD_MAN]]&lt;&gt;"Not Needed"),AND(Veg_Table[[#This Row],[PRESCRIP]]="BCS_Br Rmv+Trt", Veg_Table[[#This Row],[WOOD_MAN]]&lt;&gt;"Not Needed")),1,0)</f>
        <v>0</v>
      </c>
      <c r="I410" s="1">
        <f ca="1">IF(AND(Veg_Table[[#This Row],[Prescription_Changed]]="Yes",Veg_Table[[#This Row],[TAT_RESULT]]=""),1,0)</f>
        <v>0</v>
      </c>
      <c r="J410" s="1">
        <f ca="1">SUM(Veg_Table[[#This Row],[Prescription and Status do not match]:[Prescription_Edited_And_TAT_Is_Blank]])</f>
        <v>1</v>
      </c>
      <c r="K410" s="1">
        <f ca="1">IF(Veg_Table[[#This Row],[Sum of Errors]]&gt;0,1,0)</f>
        <v>1</v>
      </c>
      <c r="L410" s="1">
        <f>1</f>
        <v>1</v>
      </c>
      <c r="M41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410" s="1">
        <f>IF(OR(MID(Veg_Table[[#This Row],[PRESCRIP]],2,1)="1",MID(Veg_Table[[#This Row],[PRESCRIP]],2,1)="2",MID(Veg_Table[[#This Row],[PRESCRIP]],2,1)="3",MID(Veg_Table[[#This Row],[PRESCRIP]],2,1)="4"),_xlfn.NUMBERVALUE(MID(Veg_Table[[#This Row],[PRESCRIP]],2,1)),"NA")</f>
        <v>2</v>
      </c>
      <c r="O410" s="1">
        <f>WEEKNUM(Veg_Table[[#This Row],[EVM_LAST_EDITED_Day]],2)</f>
        <v>20</v>
      </c>
      <c r="P410" s="25">
        <f>IFERROR(DATE(YEAR(Veg_Table[[#This Row],[EVM_LAST_EDITED2]]),MONTH(Veg_Table[[#This Row],[EVM_LAST_EDITED2]]),DAY(Veg_Table[[#This Row],[EVM_LAST_EDITED2]])),DATE(2019,1,1))</f>
        <v>43964</v>
      </c>
      <c r="Q410" s="3">
        <f>VALUE(SUBSTITUTE(Veg_Table[[#This Row],[EVM_LAST_EDITED]],",",""))</f>
        <v>43964.699758541698</v>
      </c>
      <c r="R410" s="1" t="str">
        <f>_xlfn.IFNA(IF(Veg_Table[[#This Row],[EVM_LAST_EDITOR]]="","zBlank EVM Last Editor",VLOOKUP(Veg_Table[[#This Row],[EVM_LAST_EDITOR]],Roster_Table[#All],4,FALSE)),"zAWRR Not in Roster")</f>
        <v>zAWRR Not in Roster</v>
      </c>
      <c r="S410" s="1" t="str">
        <f>_xlfn.IFNA(IF(Veg_Table[[#This Row],[EVM_LAST_EDITOR]]="","zBlank EVM Last Editor",VLOOKUP(Veg_Table[[#This Row],[EVM_LAST_EDITOR]],Roster_Table[#All],16,FALSE)),"zCompany_AWRR not in Roster")</f>
        <v>zCompany_AWRR not in Roster</v>
      </c>
      <c r="T410" s="2">
        <f>IFERROR(DATE(YEAR(Veg_Table[[#This Row],[Created2]]),MONTH(Veg_Table[[#This Row],[Created2]]),DAY(Veg_Table[[#This Row],[Created2]])),DATE(2019,1,1))</f>
        <v>43888</v>
      </c>
      <c r="U410" s="3">
        <f>VALUE(SUBSTITUTE(Veg_Table[[#This Row],[Created]],",",""))</f>
        <v>43888.483935185199</v>
      </c>
      <c r="V410" s="3" t="str">
        <f ca="1">IFERROR(_xlfn.IFNA(CELL("contents",INDIRECT(_xlfn.CONCAT("Veg_Table_Production_Data!",ADDRESS(MATCH(_xlfn.MAXIFS(#REF!,#REF!,"="&amp;Veg_Table[[#This Row],[AUTO_ID]],#REF!,"&lt;"&amp;Veg_Table[[#This Row],[EVM_LAST_EDITED_Day]]),#REF!,0),COLUMN(#REF!),4,1,)))),""),"")</f>
        <v/>
      </c>
      <c r="W410" s="3" t="str">
        <f ca="1">IF(Veg_Table[[#This Row],[Previous_Prescription]]="","No",IF(Veg_Table[[#This Row],[Previous_Prescription]]=Veg_Table[[#This Row],[PRESCRIP]],"No","Yes"))</f>
        <v>No</v>
      </c>
      <c r="X410" s="3" t="str">
        <f>IF(Veg_Table[[#This Row],[EVM_LAST_EDITED_Day]]=Veg_Table[[#This Row],[Created_Day]],"New","Old")</f>
        <v>Old</v>
      </c>
      <c r="Y410" s="1">
        <f>IFERROR(IF(FIND("delete",LOWER(Veg_Table[[#This Row],[PI_COMMENTS]]))&gt;=1,1,0),0)</f>
        <v>0</v>
      </c>
      <c r="Z410" s="1" t="str">
        <f>_xlfn.IFNA(IF(Veg_Table[[#This Row],[EVM_LAST_EDITOR]]="","Yes",VLOOKUP(Veg_Table[[#This Row],[EVM_LAST_EDITOR]],Roster_Table[#All],15,FALSE)),"Yes")</f>
        <v>Yes</v>
      </c>
      <c r="AA41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10" s="1" t="str">
        <f>_xlfn.IFNA(VLOOKUP(Veg_Table[[#This Row],[EVM_LAST_EDITOR]],Roster_Table[#All],3,FALSE),"zAWRR Not in Roster")</f>
        <v>zAWRR Not in Roster</v>
      </c>
      <c r="AC410" s="1" t="str">
        <f>_xlfn.IFNA(VLOOKUP(Veg_Table[[#This Row],[EVM_LAST_EDITOR]],Roster_Table[#All],2,FALSE),"zAWRR Not in Roster")</f>
        <v>zAWRR Not in Roster</v>
      </c>
      <c r="AD410" s="1" t="str">
        <f>IF(_xlfn.CONCAT(Veg_Table[[#This Row],[First_Name]]," ",Veg_Table[[#This Row],[Last_Name]])="zAWRR Not in Roster zAWRR Not in Roster","zAWRR Not in Roster",_xlfn.CONCAT(Veg_Table[[#This Row],[First_Name]]," ",Veg_Table[[#This Row],[Last_Name]]))</f>
        <v>zAWRR Not in Roster</v>
      </c>
      <c r="AE410">
        <v>1781887</v>
      </c>
      <c r="AF410" t="s">
        <v>2577</v>
      </c>
      <c r="AG410" t="s">
        <v>30</v>
      </c>
      <c r="AH410" t="s">
        <v>662</v>
      </c>
      <c r="AI410" t="s">
        <v>1863</v>
      </c>
      <c r="AJ410" t="s">
        <v>820</v>
      </c>
      <c r="AK410" t="s">
        <v>28</v>
      </c>
      <c r="AL410" t="s">
        <v>37</v>
      </c>
      <c r="AM410" t="s">
        <v>38</v>
      </c>
      <c r="AN410" t="s">
        <v>25</v>
      </c>
      <c r="AO410" t="s">
        <v>25</v>
      </c>
      <c r="AP410">
        <v>20</v>
      </c>
      <c r="AQ410">
        <v>115</v>
      </c>
      <c r="AR410" t="s">
        <v>28</v>
      </c>
      <c r="AS410" t="s">
        <v>42</v>
      </c>
      <c r="AT410" t="s">
        <v>522</v>
      </c>
      <c r="AU410" t="s">
        <v>25</v>
      </c>
      <c r="AV410" t="s">
        <v>28</v>
      </c>
      <c r="AW410" t="s">
        <v>2578</v>
      </c>
      <c r="AX410" t="s">
        <v>534</v>
      </c>
      <c r="AY410" t="s">
        <v>28</v>
      </c>
      <c r="AZ410">
        <v>16</v>
      </c>
      <c r="BA410" t="s">
        <v>42</v>
      </c>
      <c r="BB410" s="4">
        <v>43937.645846516207</v>
      </c>
      <c r="BC410" t="s">
        <v>28</v>
      </c>
      <c r="BD410" t="s">
        <v>29</v>
      </c>
      <c r="BF410" t="s">
        <v>28</v>
      </c>
      <c r="BG410" t="s">
        <v>534</v>
      </c>
      <c r="BH410" t="s">
        <v>28</v>
      </c>
      <c r="BI410" s="3">
        <v>43964.699711273148</v>
      </c>
      <c r="BJ410" t="s">
        <v>2098</v>
      </c>
      <c r="BK410" s="30" t="s">
        <v>821</v>
      </c>
      <c r="BL410" s="3">
        <v>43964.699758541668</v>
      </c>
      <c r="BM410" t="s">
        <v>31</v>
      </c>
      <c r="BN410" t="s">
        <v>32</v>
      </c>
      <c r="BO410" t="s">
        <v>1862</v>
      </c>
      <c r="BP410" t="s">
        <v>841</v>
      </c>
      <c r="BQ410" t="s">
        <v>826</v>
      </c>
      <c r="BR410" t="s">
        <v>28</v>
      </c>
      <c r="BS410" t="s">
        <v>28</v>
      </c>
      <c r="BT410" t="s">
        <v>472</v>
      </c>
      <c r="BU410" s="3">
        <v>43888.483935185184</v>
      </c>
      <c r="BV410" t="s">
        <v>803</v>
      </c>
      <c r="BW410" s="3">
        <v>43964.73131476852</v>
      </c>
      <c r="BX410" t="s">
        <v>2579</v>
      </c>
      <c r="CG410"/>
      <c r="CH410"/>
      <c r="CI410"/>
      <c r="CY410"/>
      <c r="DA410"/>
      <c r="DE410"/>
      <c r="DF410"/>
    </row>
    <row r="411" spans="1:110" x14ac:dyDescent="0.25">
      <c r="A411" s="1">
        <f>IF(Veg_Table[[#This Row],[VP_STATUS]]="Hold",0,IF(OR(AND(Veg_Table[[#This Row],[PRESCRIP]]="NW_No Work",Veg_Table[[#This Row],[VP_STATUS]]&lt;&gt;"No Work Required Under EVM"),AND(Veg_Table[[#This Row],[VP_STATUS]]="No Work Required Under EVM",Veg_Table[[#This Row],[PRESCRIP]]&lt;&gt;"NW_No Work")),1,0))</f>
        <v>0</v>
      </c>
      <c r="B411" s="1">
        <f>IF(Veg_Table[[#This Row],[SPECIES]]="",1,0)</f>
        <v>0</v>
      </c>
      <c r="C411" s="1">
        <f>IF(Veg_Table[[#This Row],[DIAMETER]]="",1,0)</f>
        <v>0</v>
      </c>
      <c r="D411" s="1">
        <f>IF(Veg_Table[[#This Row],[HEIGHT]]="",1,0)</f>
        <v>0</v>
      </c>
      <c r="E41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11" s="1">
        <f>IF(AND(Veg_Table[[#This Row],[TAT_RESULT]]="ABATE",Veg_Table[[#This Row],[PRESCRIP]]="NW_No Work"),1,0)</f>
        <v>0</v>
      </c>
      <c r="G411" s="1">
        <f>IF(OR(Veg_Table[[#This Row],[Prescription R-Scale]]="NA",Veg_Table[[#This Row],[Diameter R-Scale]]="NA"),0,IF(Veg_Table[[#This Row],[Diameter R-Scale]]&lt;&gt;Veg_Table[[#This Row],[Prescription R-Scale]],1,0))</f>
        <v>0</v>
      </c>
      <c r="H411" s="1">
        <f>IF(OR(AND(Veg_Table[[#This Row],[PRESCRIP]]="BC_Br Rmv", Veg_Table[[#This Row],[WOOD_MAN]]&lt;&gt;"Not Needed"),AND(Veg_Table[[#This Row],[PRESCRIP]]="BCS_Br Rmv+Trt", Veg_Table[[#This Row],[WOOD_MAN]]&lt;&gt;"Not Needed")),1,0)</f>
        <v>0</v>
      </c>
      <c r="I411" s="1">
        <f ca="1">IF(AND(Veg_Table[[#This Row],[Prescription_Changed]]="Yes",Veg_Table[[#This Row],[TAT_RESULT]]=""),1,0)</f>
        <v>0</v>
      </c>
      <c r="J411" s="1">
        <f ca="1">SUM(Veg_Table[[#This Row],[Prescription and Status do not match]:[Prescription_Edited_And_TAT_Is_Blank]])</f>
        <v>1</v>
      </c>
      <c r="K411" s="1">
        <f ca="1">IF(Veg_Table[[#This Row],[Sum of Errors]]&gt;0,1,0)</f>
        <v>1</v>
      </c>
      <c r="L411" s="1">
        <f>1</f>
        <v>1</v>
      </c>
      <c r="M41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411" s="1">
        <f>IF(OR(MID(Veg_Table[[#This Row],[PRESCRIP]],2,1)="1",MID(Veg_Table[[#This Row],[PRESCRIP]],2,1)="2",MID(Veg_Table[[#This Row],[PRESCRIP]],2,1)="3",MID(Veg_Table[[#This Row],[PRESCRIP]],2,1)="4"),_xlfn.NUMBERVALUE(MID(Veg_Table[[#This Row],[PRESCRIP]],2,1)),"NA")</f>
        <v>2</v>
      </c>
      <c r="O411" s="1">
        <f>WEEKNUM(Veg_Table[[#This Row],[EVM_LAST_EDITED_Day]],2)</f>
        <v>20</v>
      </c>
      <c r="P411" s="25">
        <f>IFERROR(DATE(YEAR(Veg_Table[[#This Row],[EVM_LAST_EDITED2]]),MONTH(Veg_Table[[#This Row],[EVM_LAST_EDITED2]]),DAY(Veg_Table[[#This Row],[EVM_LAST_EDITED2]])),DATE(2019,1,1))</f>
        <v>43964</v>
      </c>
      <c r="Q411" s="3">
        <f>VALUE(SUBSTITUTE(Veg_Table[[#This Row],[EVM_LAST_EDITED]],",",""))</f>
        <v>43964.725882025501</v>
      </c>
      <c r="R411" s="1" t="str">
        <f>_xlfn.IFNA(IF(Veg_Table[[#This Row],[EVM_LAST_EDITOR]]="","zBlank EVM Last Editor",VLOOKUP(Veg_Table[[#This Row],[EVM_LAST_EDITOR]],Roster_Table[#All],4,FALSE)),"zAWRR Not in Roster")</f>
        <v>AEA</v>
      </c>
      <c r="S411" s="1" t="str">
        <f>_xlfn.IFNA(IF(Veg_Table[[#This Row],[EVM_LAST_EDITOR]]="","zBlank EVM Last Editor",VLOOKUP(Veg_Table[[#This Row],[EVM_LAST_EDITOR]],Roster_Table[#All],16,FALSE)),"zCompany_AWRR not in Roster")</f>
        <v>Not in Sierra Roster</v>
      </c>
      <c r="T411" s="2">
        <f>IFERROR(DATE(YEAR(Veg_Table[[#This Row],[Created2]]),MONTH(Veg_Table[[#This Row],[Created2]]),DAY(Veg_Table[[#This Row],[Created2]])),DATE(2019,1,1))</f>
        <v>43851</v>
      </c>
      <c r="U411" s="3">
        <f>VALUE(SUBSTITUTE(Veg_Table[[#This Row],[Created]],",",""))</f>
        <v>43851.4977546296</v>
      </c>
      <c r="V411" s="3" t="str">
        <f ca="1">IFERROR(_xlfn.IFNA(CELL("contents",INDIRECT(_xlfn.CONCAT("Veg_Table_Production_Data!",ADDRESS(MATCH(_xlfn.MAXIFS(#REF!,#REF!,"="&amp;Veg_Table[[#This Row],[AUTO_ID]],#REF!,"&lt;"&amp;Veg_Table[[#This Row],[EVM_LAST_EDITED_Day]]),#REF!,0),COLUMN(#REF!),4,1,)))),""),"")</f>
        <v/>
      </c>
      <c r="W411" s="3" t="str">
        <f ca="1">IF(Veg_Table[[#This Row],[Previous_Prescription]]="","No",IF(Veg_Table[[#This Row],[Previous_Prescription]]=Veg_Table[[#This Row],[PRESCRIP]],"No","Yes"))</f>
        <v>No</v>
      </c>
      <c r="X411" s="3" t="str">
        <f>IF(Veg_Table[[#This Row],[EVM_LAST_EDITED_Day]]=Veg_Table[[#This Row],[Created_Day]],"New","Old")</f>
        <v>Old</v>
      </c>
      <c r="Y411" s="1">
        <f>IFERROR(IF(FIND("delete",LOWER(Veg_Table[[#This Row],[PI_COMMENTS]]))&gt;=1,1,0),0)</f>
        <v>0</v>
      </c>
      <c r="Z411" s="1" t="str">
        <f>_xlfn.IFNA(IF(Veg_Table[[#This Row],[EVM_LAST_EDITOR]]="","Yes",VLOOKUP(Veg_Table[[#This Row],[EVM_LAST_EDITOR]],Roster_Table[#All],15,FALSE)),"Yes")</f>
        <v>No</v>
      </c>
      <c r="AA41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11" s="1" t="str">
        <f>_xlfn.IFNA(VLOOKUP(Veg_Table[[#This Row],[EVM_LAST_EDITOR]],Roster_Table[#All],3,FALSE),"zAWRR Not in Roster")</f>
        <v>Drew</v>
      </c>
      <c r="AC411" s="1" t="str">
        <f>_xlfn.IFNA(VLOOKUP(Veg_Table[[#This Row],[EVM_LAST_EDITOR]],Roster_Table[#All],2,FALSE),"zAWRR Not in Roster")</f>
        <v>Berlfein</v>
      </c>
      <c r="AD411" s="1" t="str">
        <f>IF(_xlfn.CONCAT(Veg_Table[[#This Row],[First_Name]]," ",Veg_Table[[#This Row],[Last_Name]])="zAWRR Not in Roster zAWRR Not in Roster","zAWRR Not in Roster",_xlfn.CONCAT(Veg_Table[[#This Row],[First_Name]]," ",Veg_Table[[#This Row],[Last_Name]]))</f>
        <v>Drew Berlfein</v>
      </c>
      <c r="AE411">
        <v>1775686</v>
      </c>
      <c r="AF411" t="s">
        <v>1783</v>
      </c>
      <c r="AG411" t="s">
        <v>30</v>
      </c>
      <c r="AH411" t="s">
        <v>705</v>
      </c>
      <c r="AI411" t="s">
        <v>730</v>
      </c>
      <c r="AJ411" t="s">
        <v>820</v>
      </c>
      <c r="AK411" t="s">
        <v>28</v>
      </c>
      <c r="AL411" t="s">
        <v>830</v>
      </c>
      <c r="AM411" t="s">
        <v>40</v>
      </c>
      <c r="AN411" t="s">
        <v>25</v>
      </c>
      <c r="AO411" t="s">
        <v>25</v>
      </c>
      <c r="AP411">
        <v>15</v>
      </c>
      <c r="AQ411">
        <v>55</v>
      </c>
      <c r="AR411" t="s">
        <v>28</v>
      </c>
      <c r="AS411" t="s">
        <v>530</v>
      </c>
      <c r="AT411" t="s">
        <v>522</v>
      </c>
      <c r="AU411" t="s">
        <v>25</v>
      </c>
      <c r="AV411" t="s">
        <v>28</v>
      </c>
      <c r="AW411" t="s">
        <v>4275</v>
      </c>
      <c r="AX411" t="s">
        <v>534</v>
      </c>
      <c r="AY411" t="s">
        <v>28</v>
      </c>
      <c r="AZ411">
        <v>208</v>
      </c>
      <c r="BA411" t="s">
        <v>530</v>
      </c>
      <c r="BB411" s="4">
        <v>43964.658716805556</v>
      </c>
      <c r="BC411" t="s">
        <v>2910</v>
      </c>
      <c r="BD411" t="s">
        <v>29</v>
      </c>
      <c r="BF411" t="s">
        <v>28</v>
      </c>
      <c r="BG411" t="s">
        <v>534</v>
      </c>
      <c r="BH411" t="s">
        <v>28</v>
      </c>
      <c r="BI411" s="3">
        <v>43964.725779201392</v>
      </c>
      <c r="BJ411" t="s">
        <v>3359</v>
      </c>
      <c r="BK411" s="30" t="s">
        <v>533</v>
      </c>
      <c r="BL411" s="3">
        <v>43964.725882025465</v>
      </c>
      <c r="BM411" t="s">
        <v>31</v>
      </c>
      <c r="BN411" t="s">
        <v>32</v>
      </c>
      <c r="BO411" t="s">
        <v>1019</v>
      </c>
      <c r="BP411" t="s">
        <v>1020</v>
      </c>
      <c r="BQ411" t="s">
        <v>826</v>
      </c>
      <c r="BR411" t="s">
        <v>28</v>
      </c>
      <c r="BS411" t="s">
        <v>28</v>
      </c>
      <c r="BT411" t="s">
        <v>835</v>
      </c>
      <c r="BU411" s="3">
        <v>43851.497754629629</v>
      </c>
      <c r="BV411" t="s">
        <v>803</v>
      </c>
      <c r="BW411" s="3">
        <v>43964.73131476852</v>
      </c>
      <c r="BX411" t="s">
        <v>1784</v>
      </c>
      <c r="CG411"/>
      <c r="CH411"/>
      <c r="CI411"/>
      <c r="CY411"/>
      <c r="DA411"/>
      <c r="DE411"/>
      <c r="DF411"/>
    </row>
    <row r="412" spans="1:110" x14ac:dyDescent="0.25">
      <c r="A412" s="1">
        <f>IF(Veg_Table[[#This Row],[VP_STATUS]]="Hold",0,IF(OR(AND(Veg_Table[[#This Row],[PRESCRIP]]="NW_No Work",Veg_Table[[#This Row],[VP_STATUS]]&lt;&gt;"No Work Required Under EVM"),AND(Veg_Table[[#This Row],[VP_STATUS]]="No Work Required Under EVM",Veg_Table[[#This Row],[PRESCRIP]]&lt;&gt;"NW_No Work")),1,0))</f>
        <v>0</v>
      </c>
      <c r="B412" s="1">
        <f>IF(Veg_Table[[#This Row],[SPECIES]]="",1,0)</f>
        <v>0</v>
      </c>
      <c r="C412" s="1">
        <f>IF(Veg_Table[[#This Row],[DIAMETER]]="",1,0)</f>
        <v>0</v>
      </c>
      <c r="D412" s="1">
        <f>IF(Veg_Table[[#This Row],[HEIGHT]]="",1,0)</f>
        <v>0</v>
      </c>
      <c r="E41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12" s="1">
        <f>IF(AND(Veg_Table[[#This Row],[TAT_RESULT]]="ABATE",Veg_Table[[#This Row],[PRESCRIP]]="NW_No Work"),1,0)</f>
        <v>0</v>
      </c>
      <c r="G412" s="1">
        <f>IF(OR(Veg_Table[[#This Row],[Prescription R-Scale]]="NA",Veg_Table[[#This Row],[Diameter R-Scale]]="NA"),0,IF(Veg_Table[[#This Row],[Diameter R-Scale]]&lt;&gt;Veg_Table[[#This Row],[Prescription R-Scale]],1,0))</f>
        <v>0</v>
      </c>
      <c r="H412" s="1">
        <f>IF(OR(AND(Veg_Table[[#This Row],[PRESCRIP]]="BC_Br Rmv", Veg_Table[[#This Row],[WOOD_MAN]]&lt;&gt;"Not Needed"),AND(Veg_Table[[#This Row],[PRESCRIP]]="BCS_Br Rmv+Trt", Veg_Table[[#This Row],[WOOD_MAN]]&lt;&gt;"Not Needed")),1,0)</f>
        <v>0</v>
      </c>
      <c r="I412" s="1">
        <f ca="1">IF(AND(Veg_Table[[#This Row],[Prescription_Changed]]="Yes",Veg_Table[[#This Row],[TAT_RESULT]]=""),1,0)</f>
        <v>0</v>
      </c>
      <c r="J412" s="1">
        <f ca="1">SUM(Veg_Table[[#This Row],[Prescription and Status do not match]:[Prescription_Edited_And_TAT_Is_Blank]])</f>
        <v>1</v>
      </c>
      <c r="K412" s="1">
        <f ca="1">IF(Veg_Table[[#This Row],[Sum of Errors]]&gt;0,1,0)</f>
        <v>1</v>
      </c>
      <c r="L412" s="1">
        <f>1</f>
        <v>1</v>
      </c>
      <c r="M41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412" s="1" t="str">
        <f>IF(OR(MID(Veg_Table[[#This Row],[PRESCRIP]],2,1)="1",MID(Veg_Table[[#This Row],[PRESCRIP]],2,1)="2",MID(Veg_Table[[#This Row],[PRESCRIP]],2,1)="3",MID(Veg_Table[[#This Row],[PRESCRIP]],2,1)="4"),_xlfn.NUMBERVALUE(MID(Veg_Table[[#This Row],[PRESCRIP]],2,1)),"NA")</f>
        <v>NA</v>
      </c>
      <c r="O412" s="1">
        <f>WEEKNUM(Veg_Table[[#This Row],[EVM_LAST_EDITED_Day]],2)</f>
        <v>20</v>
      </c>
      <c r="P412" s="25">
        <f>IFERROR(DATE(YEAR(Veg_Table[[#This Row],[EVM_LAST_EDITED2]]),MONTH(Veg_Table[[#This Row],[EVM_LAST_EDITED2]]),DAY(Veg_Table[[#This Row],[EVM_LAST_EDITED2]])),DATE(2019,1,1))</f>
        <v>43964</v>
      </c>
      <c r="Q412" s="3">
        <f>VALUE(SUBSTITUTE(Veg_Table[[#This Row],[EVM_LAST_EDITED]],",",""))</f>
        <v>43964.728275463</v>
      </c>
      <c r="R412" s="1" t="str">
        <f>_xlfn.IFNA(IF(Veg_Table[[#This Row],[EVM_LAST_EDITOR]]="","zBlank EVM Last Editor",VLOOKUP(Veg_Table[[#This Row],[EVM_LAST_EDITOR]],Roster_Table[#All],4,FALSE)),"zAWRR Not in Roster")</f>
        <v>AEA</v>
      </c>
      <c r="S412" s="1" t="str">
        <f>_xlfn.IFNA(IF(Veg_Table[[#This Row],[EVM_LAST_EDITOR]]="","zBlank EVM Last Editor",VLOOKUP(Veg_Table[[#This Row],[EVM_LAST_EDITOR]],Roster_Table[#All],16,FALSE)),"zCompany_AWRR not in Roster")</f>
        <v>Not in Sierra Roster</v>
      </c>
      <c r="T412" s="2">
        <f>IFERROR(DATE(YEAR(Veg_Table[[#This Row],[Created2]]),MONTH(Veg_Table[[#This Row],[Created2]]),DAY(Veg_Table[[#This Row],[Created2]])),DATE(2019,1,1))</f>
        <v>43690</v>
      </c>
      <c r="U412" s="3">
        <f>VALUE(SUBSTITUTE(Veg_Table[[#This Row],[Created]],",",""))</f>
        <v>43690.386192129597</v>
      </c>
      <c r="V412" s="3" t="str">
        <f ca="1">IFERROR(_xlfn.IFNA(CELL("contents",INDIRECT(_xlfn.CONCAT("Veg_Table_Production_Data!",ADDRESS(MATCH(_xlfn.MAXIFS(#REF!,#REF!,"="&amp;Veg_Table[[#This Row],[AUTO_ID]],#REF!,"&lt;"&amp;Veg_Table[[#This Row],[EVM_LAST_EDITED_Day]]),#REF!,0),COLUMN(#REF!),4,1,)))),""),"")</f>
        <v/>
      </c>
      <c r="W412" s="3" t="str">
        <f ca="1">IF(Veg_Table[[#This Row],[Previous_Prescription]]="","No",IF(Veg_Table[[#This Row],[Previous_Prescription]]=Veg_Table[[#This Row],[PRESCRIP]],"No","Yes"))</f>
        <v>No</v>
      </c>
      <c r="X412" s="3" t="str">
        <f>IF(Veg_Table[[#This Row],[EVM_LAST_EDITED_Day]]=Veg_Table[[#This Row],[Created_Day]],"New","Old")</f>
        <v>Old</v>
      </c>
      <c r="Y412" s="1">
        <f>IFERROR(IF(FIND("delete",LOWER(Veg_Table[[#This Row],[PI_COMMENTS]]))&gt;=1,1,0),0)</f>
        <v>0</v>
      </c>
      <c r="Z412" s="1" t="str">
        <f>_xlfn.IFNA(IF(Veg_Table[[#This Row],[EVM_LAST_EDITOR]]="","Yes",VLOOKUP(Veg_Table[[#This Row],[EVM_LAST_EDITOR]],Roster_Table[#All],15,FALSE)),"Yes")</f>
        <v>No</v>
      </c>
      <c r="AA41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12" s="1" t="str">
        <f>_xlfn.IFNA(VLOOKUP(Veg_Table[[#This Row],[EVM_LAST_EDITOR]],Roster_Table[#All],3,FALSE),"zAWRR Not in Roster")</f>
        <v>Drew</v>
      </c>
      <c r="AC412" s="1" t="str">
        <f>_xlfn.IFNA(VLOOKUP(Veg_Table[[#This Row],[EVM_LAST_EDITOR]],Roster_Table[#All],2,FALSE),"zAWRR Not in Roster")</f>
        <v>Berlfein</v>
      </c>
      <c r="AD412" s="1" t="str">
        <f>IF(_xlfn.CONCAT(Veg_Table[[#This Row],[First_Name]]," ",Veg_Table[[#This Row],[Last_Name]])="zAWRR Not in Roster zAWRR Not in Roster","zAWRR Not in Roster",_xlfn.CONCAT(Veg_Table[[#This Row],[First_Name]]," ",Veg_Table[[#This Row],[Last_Name]]))</f>
        <v>Drew Berlfein</v>
      </c>
      <c r="AE412">
        <v>1751740</v>
      </c>
      <c r="AF412" t="s">
        <v>4170</v>
      </c>
      <c r="AG412" t="s">
        <v>30</v>
      </c>
      <c r="AH412" t="s">
        <v>849</v>
      </c>
      <c r="AI412" t="s">
        <v>846</v>
      </c>
      <c r="AJ412" t="s">
        <v>820</v>
      </c>
      <c r="AL412" t="s">
        <v>37</v>
      </c>
      <c r="AM412" t="s">
        <v>46</v>
      </c>
      <c r="AN412" t="s">
        <v>25</v>
      </c>
      <c r="AO412" t="s">
        <v>25</v>
      </c>
      <c r="AP412">
        <v>11</v>
      </c>
      <c r="AQ412">
        <v>35</v>
      </c>
      <c r="AS412" t="s">
        <v>872</v>
      </c>
      <c r="AT412" t="s">
        <v>515</v>
      </c>
      <c r="AU412" t="s">
        <v>25</v>
      </c>
      <c r="AW412" t="s">
        <v>4171</v>
      </c>
      <c r="AX412" t="s">
        <v>534</v>
      </c>
      <c r="AZ412">
        <v>211</v>
      </c>
      <c r="BA412" t="s">
        <v>872</v>
      </c>
      <c r="BB412" s="4">
        <v>43964.728032407409</v>
      </c>
      <c r="BC412" t="s">
        <v>6007</v>
      </c>
      <c r="BD412" t="s">
        <v>29</v>
      </c>
      <c r="BI412" s="3"/>
      <c r="BJ412" t="s">
        <v>4164</v>
      </c>
      <c r="BK412" s="30" t="s">
        <v>533</v>
      </c>
      <c r="BL412" s="3">
        <v>43964.728275462963</v>
      </c>
      <c r="BM412" t="s">
        <v>31</v>
      </c>
      <c r="BN412" t="s">
        <v>32</v>
      </c>
      <c r="BO412" t="s">
        <v>4168</v>
      </c>
      <c r="BP412" t="s">
        <v>2105</v>
      </c>
      <c r="BQ412" t="s">
        <v>826</v>
      </c>
      <c r="BR412" t="s">
        <v>28</v>
      </c>
      <c r="BS412" t="s">
        <v>28</v>
      </c>
      <c r="BT412" t="s">
        <v>44</v>
      </c>
      <c r="BU412" s="3">
        <v>43690.386192129627</v>
      </c>
      <c r="BV412" t="s">
        <v>803</v>
      </c>
      <c r="BW412" s="3">
        <v>43964.813628032411</v>
      </c>
      <c r="BX412" t="s">
        <v>4172</v>
      </c>
      <c r="CG412"/>
      <c r="CH412"/>
      <c r="CI412"/>
      <c r="CY412"/>
      <c r="DA412"/>
      <c r="DE412"/>
      <c r="DF412"/>
    </row>
    <row r="413" spans="1:110" x14ac:dyDescent="0.25">
      <c r="A413" s="1">
        <f>IF(Veg_Table[[#This Row],[VP_STATUS]]="Hold",0,IF(OR(AND(Veg_Table[[#This Row],[PRESCRIP]]="NW_No Work",Veg_Table[[#This Row],[VP_STATUS]]&lt;&gt;"No Work Required Under EVM"),AND(Veg_Table[[#This Row],[VP_STATUS]]="No Work Required Under EVM",Veg_Table[[#This Row],[PRESCRIP]]&lt;&gt;"NW_No Work")),1,0))</f>
        <v>0</v>
      </c>
      <c r="B413" s="1">
        <f>IF(Veg_Table[[#This Row],[SPECIES]]="",1,0)</f>
        <v>0</v>
      </c>
      <c r="C413" s="1">
        <f>IF(Veg_Table[[#This Row],[DIAMETER]]="",1,0)</f>
        <v>0</v>
      </c>
      <c r="D413" s="1">
        <f>IF(Veg_Table[[#This Row],[HEIGHT]]="",1,0)</f>
        <v>0</v>
      </c>
      <c r="E41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13" s="1">
        <f>IF(AND(Veg_Table[[#This Row],[TAT_RESULT]]="ABATE",Veg_Table[[#This Row],[PRESCRIP]]="NW_No Work"),1,0)</f>
        <v>0</v>
      </c>
      <c r="G413" s="1">
        <f>IF(OR(Veg_Table[[#This Row],[Prescription R-Scale]]="NA",Veg_Table[[#This Row],[Diameter R-Scale]]="NA"),0,IF(Veg_Table[[#This Row],[Diameter R-Scale]]&lt;&gt;Veg_Table[[#This Row],[Prescription R-Scale]],1,0))</f>
        <v>0</v>
      </c>
      <c r="H413" s="1">
        <f>IF(OR(AND(Veg_Table[[#This Row],[PRESCRIP]]="BC_Br Rmv", Veg_Table[[#This Row],[WOOD_MAN]]&lt;&gt;"Not Needed"),AND(Veg_Table[[#This Row],[PRESCRIP]]="BCS_Br Rmv+Trt", Veg_Table[[#This Row],[WOOD_MAN]]&lt;&gt;"Not Needed")),1,0)</f>
        <v>0</v>
      </c>
      <c r="I413" s="1">
        <f ca="1">IF(AND(Veg_Table[[#This Row],[Prescription_Changed]]="Yes",Veg_Table[[#This Row],[TAT_RESULT]]=""),1,0)</f>
        <v>0</v>
      </c>
      <c r="J413" s="1">
        <f ca="1">SUM(Veg_Table[[#This Row],[Prescription and Status do not match]:[Prescription_Edited_And_TAT_Is_Blank]])</f>
        <v>1</v>
      </c>
      <c r="K413" s="1">
        <f ca="1">IF(Veg_Table[[#This Row],[Sum of Errors]]&gt;0,1,0)</f>
        <v>1</v>
      </c>
      <c r="L413" s="1">
        <f>1</f>
        <v>1</v>
      </c>
      <c r="M41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413" s="1" t="str">
        <f>IF(OR(MID(Veg_Table[[#This Row],[PRESCRIP]],2,1)="1",MID(Veg_Table[[#This Row],[PRESCRIP]],2,1)="2",MID(Veg_Table[[#This Row],[PRESCRIP]],2,1)="3",MID(Veg_Table[[#This Row],[PRESCRIP]],2,1)="4"),_xlfn.NUMBERVALUE(MID(Veg_Table[[#This Row],[PRESCRIP]],2,1)),"NA")</f>
        <v>NA</v>
      </c>
      <c r="O413" s="1">
        <f>WEEKNUM(Veg_Table[[#This Row],[EVM_LAST_EDITED_Day]],2)</f>
        <v>20</v>
      </c>
      <c r="P413" s="25">
        <f>IFERROR(DATE(YEAR(Veg_Table[[#This Row],[EVM_LAST_EDITED2]]),MONTH(Veg_Table[[#This Row],[EVM_LAST_EDITED2]]),DAY(Veg_Table[[#This Row],[EVM_LAST_EDITED2]])),DATE(2019,1,1))</f>
        <v>43964</v>
      </c>
      <c r="Q413" s="3">
        <f>VALUE(SUBSTITUTE(Veg_Table[[#This Row],[EVM_LAST_EDITED]],",",""))</f>
        <v>43964.729375000003</v>
      </c>
      <c r="R413" s="1" t="str">
        <f>_xlfn.IFNA(IF(Veg_Table[[#This Row],[EVM_LAST_EDITOR]]="","zBlank EVM Last Editor",VLOOKUP(Veg_Table[[#This Row],[EVM_LAST_EDITOR]],Roster_Table[#All],4,FALSE)),"zAWRR Not in Roster")</f>
        <v>AEA</v>
      </c>
      <c r="S413" s="1" t="str">
        <f>_xlfn.IFNA(IF(Veg_Table[[#This Row],[EVM_LAST_EDITOR]]="","zBlank EVM Last Editor",VLOOKUP(Veg_Table[[#This Row],[EVM_LAST_EDITOR]],Roster_Table[#All],16,FALSE)),"zCompany_AWRR not in Roster")</f>
        <v>Not in Sierra Roster</v>
      </c>
      <c r="T413" s="2">
        <f>IFERROR(DATE(YEAR(Veg_Table[[#This Row],[Created2]]),MONTH(Veg_Table[[#This Row],[Created2]]),DAY(Veg_Table[[#This Row],[Created2]])),DATE(2019,1,1))</f>
        <v>43689</v>
      </c>
      <c r="U413" s="3">
        <f>VALUE(SUBSTITUTE(Veg_Table[[#This Row],[Created]],",",""))</f>
        <v>43689.630300925899</v>
      </c>
      <c r="V413" s="3" t="str">
        <f ca="1">IFERROR(_xlfn.IFNA(CELL("contents",INDIRECT(_xlfn.CONCAT("Veg_Table_Production_Data!",ADDRESS(MATCH(_xlfn.MAXIFS(#REF!,#REF!,"="&amp;Veg_Table[[#This Row],[AUTO_ID]],#REF!,"&lt;"&amp;Veg_Table[[#This Row],[EVM_LAST_EDITED_Day]]),#REF!,0),COLUMN(#REF!),4,1,)))),""),"")</f>
        <v/>
      </c>
      <c r="W413" s="3" t="str">
        <f ca="1">IF(Veg_Table[[#This Row],[Previous_Prescription]]="","No",IF(Veg_Table[[#This Row],[Previous_Prescription]]=Veg_Table[[#This Row],[PRESCRIP]],"No","Yes"))</f>
        <v>No</v>
      </c>
      <c r="X413" s="3" t="str">
        <f>IF(Veg_Table[[#This Row],[EVM_LAST_EDITED_Day]]=Veg_Table[[#This Row],[Created_Day]],"New","Old")</f>
        <v>Old</v>
      </c>
      <c r="Y413" s="1">
        <f>IFERROR(IF(FIND("delete",LOWER(Veg_Table[[#This Row],[PI_COMMENTS]]))&gt;=1,1,0),0)</f>
        <v>0</v>
      </c>
      <c r="Z413" s="1" t="str">
        <f>_xlfn.IFNA(IF(Veg_Table[[#This Row],[EVM_LAST_EDITOR]]="","Yes",VLOOKUP(Veg_Table[[#This Row],[EVM_LAST_EDITOR]],Roster_Table[#All],15,FALSE)),"Yes")</f>
        <v>No</v>
      </c>
      <c r="AA41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13" s="1" t="str">
        <f>_xlfn.IFNA(VLOOKUP(Veg_Table[[#This Row],[EVM_LAST_EDITOR]],Roster_Table[#All],3,FALSE),"zAWRR Not in Roster")</f>
        <v>Drew</v>
      </c>
      <c r="AC413" s="1" t="str">
        <f>_xlfn.IFNA(VLOOKUP(Veg_Table[[#This Row],[EVM_LAST_EDITOR]],Roster_Table[#All],2,FALSE),"zAWRR Not in Roster")</f>
        <v>Berlfein</v>
      </c>
      <c r="AD413" s="1" t="str">
        <f>IF(_xlfn.CONCAT(Veg_Table[[#This Row],[First_Name]]," ",Veg_Table[[#This Row],[Last_Name]])="zAWRR Not in Roster zAWRR Not in Roster","zAWRR Not in Roster",_xlfn.CONCAT(Veg_Table[[#This Row],[First_Name]]," ",Veg_Table[[#This Row],[Last_Name]]))</f>
        <v>Drew Berlfein</v>
      </c>
      <c r="AE413">
        <v>1750929</v>
      </c>
      <c r="AF413" t="s">
        <v>4166</v>
      </c>
      <c r="AG413" t="s">
        <v>30</v>
      </c>
      <c r="AH413" t="s">
        <v>849</v>
      </c>
      <c r="AI413" t="s">
        <v>839</v>
      </c>
      <c r="AJ413" t="s">
        <v>820</v>
      </c>
      <c r="AL413" t="s">
        <v>37</v>
      </c>
      <c r="AM413" t="s">
        <v>1658</v>
      </c>
      <c r="AN413" t="s">
        <v>25</v>
      </c>
      <c r="AO413" t="s">
        <v>25</v>
      </c>
      <c r="AP413">
        <v>14</v>
      </c>
      <c r="AQ413">
        <v>18</v>
      </c>
      <c r="AS413" t="s">
        <v>993</v>
      </c>
      <c r="AT413" t="s">
        <v>515</v>
      </c>
      <c r="AU413" t="s">
        <v>25</v>
      </c>
      <c r="AW413" t="s">
        <v>4167</v>
      </c>
      <c r="AX413" t="s">
        <v>534</v>
      </c>
      <c r="AZ413">
        <v>211</v>
      </c>
      <c r="BA413" t="s">
        <v>993</v>
      </c>
      <c r="BB413" s="4">
        <v>43964.729097222225</v>
      </c>
      <c r="BC413" t="s">
        <v>6007</v>
      </c>
      <c r="BD413" t="s">
        <v>29</v>
      </c>
      <c r="BI413" s="3"/>
      <c r="BJ413" t="s">
        <v>4164</v>
      </c>
      <c r="BK413" s="30" t="s">
        <v>533</v>
      </c>
      <c r="BL413" s="3">
        <v>43964.729375000003</v>
      </c>
      <c r="BM413" t="s">
        <v>31</v>
      </c>
      <c r="BN413" t="s">
        <v>32</v>
      </c>
      <c r="BO413" t="s">
        <v>4168</v>
      </c>
      <c r="BP413" t="s">
        <v>2105</v>
      </c>
      <c r="BQ413" t="s">
        <v>826</v>
      </c>
      <c r="BR413" t="s">
        <v>28</v>
      </c>
      <c r="BS413" t="s">
        <v>28</v>
      </c>
      <c r="BT413" t="s">
        <v>44</v>
      </c>
      <c r="BU413" s="3">
        <v>43689.630300925928</v>
      </c>
      <c r="BV413" t="s">
        <v>803</v>
      </c>
      <c r="BW413" s="3">
        <v>43964.813628032411</v>
      </c>
      <c r="BX413" t="s">
        <v>4169</v>
      </c>
      <c r="CG413"/>
      <c r="CH413"/>
      <c r="CI413"/>
      <c r="CY413"/>
      <c r="DA413"/>
      <c r="DE413"/>
      <c r="DF413"/>
    </row>
    <row r="414" spans="1:110" x14ac:dyDescent="0.25">
      <c r="A414" s="1">
        <f>IF(Veg_Table[[#This Row],[VP_STATUS]]="Hold",0,IF(OR(AND(Veg_Table[[#This Row],[PRESCRIP]]="NW_No Work",Veg_Table[[#This Row],[VP_STATUS]]&lt;&gt;"No Work Required Under EVM"),AND(Veg_Table[[#This Row],[VP_STATUS]]="No Work Required Under EVM",Veg_Table[[#This Row],[PRESCRIP]]&lt;&gt;"NW_No Work")),1,0))</f>
        <v>0</v>
      </c>
      <c r="B414" s="1">
        <f>IF(Veg_Table[[#This Row],[SPECIES]]="",1,0)</f>
        <v>0</v>
      </c>
      <c r="C414" s="1">
        <f>IF(Veg_Table[[#This Row],[DIAMETER]]="",1,0)</f>
        <v>0</v>
      </c>
      <c r="D414" s="1">
        <f>IF(Veg_Table[[#This Row],[HEIGHT]]="",1,0)</f>
        <v>0</v>
      </c>
      <c r="E41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414" s="1">
        <f>IF(AND(Veg_Table[[#This Row],[TAT_RESULT]]="ABATE",Veg_Table[[#This Row],[PRESCRIP]]="NW_No Work"),1,0)</f>
        <v>0</v>
      </c>
      <c r="G414" s="1">
        <f>IF(OR(Veg_Table[[#This Row],[Prescription R-Scale]]="NA",Veg_Table[[#This Row],[Diameter R-Scale]]="NA"),0,IF(Veg_Table[[#This Row],[Diameter R-Scale]]&lt;&gt;Veg_Table[[#This Row],[Prescription R-Scale]],1,0))</f>
        <v>0</v>
      </c>
      <c r="H414" s="1">
        <f>IF(OR(AND(Veg_Table[[#This Row],[PRESCRIP]]="BC_Br Rmv", Veg_Table[[#This Row],[WOOD_MAN]]&lt;&gt;"Not Needed"),AND(Veg_Table[[#This Row],[PRESCRIP]]="BCS_Br Rmv+Trt", Veg_Table[[#This Row],[WOOD_MAN]]&lt;&gt;"Not Needed")),1,0)</f>
        <v>1</v>
      </c>
      <c r="I414" s="1">
        <f ca="1">IF(AND(Veg_Table[[#This Row],[Prescription_Changed]]="Yes",Veg_Table[[#This Row],[TAT_RESULT]]=""),1,0)</f>
        <v>0</v>
      </c>
      <c r="J414" s="1">
        <f ca="1">SUM(Veg_Table[[#This Row],[Prescription and Status do not match]:[Prescription_Edited_And_TAT_Is_Blank]])</f>
        <v>1</v>
      </c>
      <c r="K414" s="1">
        <f ca="1">IF(Veg_Table[[#This Row],[Sum of Errors]]&gt;0,1,0)</f>
        <v>1</v>
      </c>
      <c r="L414" s="1">
        <f>1</f>
        <v>1</v>
      </c>
      <c r="M414"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Brush</v>
      </c>
      <c r="N414" s="1" t="str">
        <f>IF(OR(MID(Veg_Table[[#This Row],[PRESCRIP]],2,1)="1",MID(Veg_Table[[#This Row],[PRESCRIP]],2,1)="2",MID(Veg_Table[[#This Row],[PRESCRIP]],2,1)="3",MID(Veg_Table[[#This Row],[PRESCRIP]],2,1)="4"),_xlfn.NUMBERVALUE(MID(Veg_Table[[#This Row],[PRESCRIP]],2,1)),"NA")</f>
        <v>NA</v>
      </c>
      <c r="O414" s="1">
        <f>WEEKNUM(Veg_Table[[#This Row],[EVM_LAST_EDITED_Day]],2)</f>
        <v>20</v>
      </c>
      <c r="P414" s="25">
        <f>IFERROR(DATE(YEAR(Veg_Table[[#This Row],[EVM_LAST_EDITED2]]),MONTH(Veg_Table[[#This Row],[EVM_LAST_EDITED2]]),DAY(Veg_Table[[#This Row],[EVM_LAST_EDITED2]])),DATE(2019,1,1))</f>
        <v>43964</v>
      </c>
      <c r="Q414" s="3">
        <f>VALUE(SUBSTITUTE(Veg_Table[[#This Row],[EVM_LAST_EDITED]],",",""))</f>
        <v>43964.730347222197</v>
      </c>
      <c r="R414" s="1" t="str">
        <f>_xlfn.IFNA(IF(Veg_Table[[#This Row],[EVM_LAST_EDITOR]]="","zBlank EVM Last Editor",VLOOKUP(Veg_Table[[#This Row],[EVM_LAST_EDITOR]],Roster_Table[#All],4,FALSE)),"zAWRR Not in Roster")</f>
        <v>AEA</v>
      </c>
      <c r="S414" s="1" t="str">
        <f>_xlfn.IFNA(IF(Veg_Table[[#This Row],[EVM_LAST_EDITOR]]="","zBlank EVM Last Editor",VLOOKUP(Veg_Table[[#This Row],[EVM_LAST_EDITOR]],Roster_Table[#All],16,FALSE)),"zCompany_AWRR not in Roster")</f>
        <v>Not in Sierra Roster</v>
      </c>
      <c r="T414" s="2">
        <f>IFERROR(DATE(YEAR(Veg_Table[[#This Row],[Created2]]),MONTH(Veg_Table[[#This Row],[Created2]]),DAY(Veg_Table[[#This Row],[Created2]])),DATE(2019,1,1))</f>
        <v>43921</v>
      </c>
      <c r="U414" s="3">
        <f>VALUE(SUBSTITUTE(Veg_Table[[#This Row],[Created]],",",""))</f>
        <v>43921.591990740701</v>
      </c>
      <c r="V414" s="3" t="str">
        <f ca="1">IFERROR(_xlfn.IFNA(CELL("contents",INDIRECT(_xlfn.CONCAT("Veg_Table_Production_Data!",ADDRESS(MATCH(_xlfn.MAXIFS(#REF!,#REF!,"="&amp;Veg_Table[[#This Row],[AUTO_ID]],#REF!,"&lt;"&amp;Veg_Table[[#This Row],[EVM_LAST_EDITED_Day]]),#REF!,0),COLUMN(#REF!),4,1,)))),""),"")</f>
        <v/>
      </c>
      <c r="W414" s="3" t="str">
        <f ca="1">IF(Veg_Table[[#This Row],[Previous_Prescription]]="","No",IF(Veg_Table[[#This Row],[Previous_Prescription]]=Veg_Table[[#This Row],[PRESCRIP]],"No","Yes"))</f>
        <v>No</v>
      </c>
      <c r="X414" s="3" t="str">
        <f>IF(Veg_Table[[#This Row],[EVM_LAST_EDITED_Day]]=Veg_Table[[#This Row],[Created_Day]],"New","Old")</f>
        <v>Old</v>
      </c>
      <c r="Y414" s="1">
        <f>IFERROR(IF(FIND("delete",LOWER(Veg_Table[[#This Row],[PI_COMMENTS]]))&gt;=1,1,0),0)</f>
        <v>0</v>
      </c>
      <c r="Z414" s="1" t="str">
        <f>_xlfn.IFNA(IF(Veg_Table[[#This Row],[EVM_LAST_EDITOR]]="","Yes",VLOOKUP(Veg_Table[[#This Row],[EVM_LAST_EDITOR]],Roster_Table[#All],15,FALSE)),"Yes")</f>
        <v>No</v>
      </c>
      <c r="AA41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14" s="1" t="str">
        <f>_xlfn.IFNA(VLOOKUP(Veg_Table[[#This Row],[EVM_LAST_EDITOR]],Roster_Table[#All],3,FALSE),"zAWRR Not in Roster")</f>
        <v>Drew</v>
      </c>
      <c r="AC414" s="1" t="str">
        <f>_xlfn.IFNA(VLOOKUP(Veg_Table[[#This Row],[EVM_LAST_EDITOR]],Roster_Table[#All],2,FALSE),"zAWRR Not in Roster")</f>
        <v>Berlfein</v>
      </c>
      <c r="AD414" s="1" t="str">
        <f>IF(_xlfn.CONCAT(Veg_Table[[#This Row],[First_Name]]," ",Veg_Table[[#This Row],[Last_Name]])="zAWRR Not in Roster zAWRR Not in Roster","zAWRR Not in Roster",_xlfn.CONCAT(Veg_Table[[#This Row],[First_Name]]," ",Veg_Table[[#This Row],[Last_Name]]))</f>
        <v>Drew Berlfein</v>
      </c>
      <c r="AE414">
        <v>2961952</v>
      </c>
      <c r="AF414" t="s">
        <v>2110</v>
      </c>
      <c r="AG414" t="s">
        <v>30</v>
      </c>
      <c r="AH414" t="s">
        <v>849</v>
      </c>
      <c r="AI414" t="s">
        <v>2104</v>
      </c>
      <c r="AJ414" t="s">
        <v>820</v>
      </c>
      <c r="AL414" t="s">
        <v>371</v>
      </c>
      <c r="AM414" t="s">
        <v>23</v>
      </c>
      <c r="AN414" t="s">
        <v>25</v>
      </c>
      <c r="AO414" t="s">
        <v>25</v>
      </c>
      <c r="AP414">
        <v>2</v>
      </c>
      <c r="AQ414">
        <v>8</v>
      </c>
      <c r="AR414" t="s">
        <v>511</v>
      </c>
      <c r="AS414" t="s">
        <v>50</v>
      </c>
      <c r="AT414" t="s">
        <v>515</v>
      </c>
      <c r="AV414" t="s">
        <v>512</v>
      </c>
      <c r="AW414" t="s">
        <v>2134</v>
      </c>
      <c r="AX414" t="s">
        <v>534</v>
      </c>
      <c r="AZ414">
        <v>205</v>
      </c>
      <c r="BA414" t="s">
        <v>50</v>
      </c>
      <c r="BB414" s="4">
        <v>43964.699976851851</v>
      </c>
      <c r="BC414" t="s">
        <v>986</v>
      </c>
      <c r="BD414" t="s">
        <v>29</v>
      </c>
      <c r="BE414" t="s">
        <v>25</v>
      </c>
      <c r="BF414" t="s">
        <v>513</v>
      </c>
      <c r="BG414" t="s">
        <v>534</v>
      </c>
      <c r="BI414" s="3">
        <v>43964.730104166665</v>
      </c>
      <c r="BJ414" t="s">
        <v>6041</v>
      </c>
      <c r="BK414" s="30" t="s">
        <v>533</v>
      </c>
      <c r="BL414" s="3">
        <v>43964.730347222219</v>
      </c>
      <c r="BM414" t="s">
        <v>31</v>
      </c>
      <c r="BN414" t="s">
        <v>32</v>
      </c>
      <c r="BP414" t="s">
        <v>2105</v>
      </c>
      <c r="BQ414" t="s">
        <v>826</v>
      </c>
      <c r="BR414" t="s">
        <v>28</v>
      </c>
      <c r="BS414" t="s">
        <v>28</v>
      </c>
      <c r="BT414" t="s">
        <v>400</v>
      </c>
      <c r="BU414" s="3">
        <v>43921.591990740744</v>
      </c>
      <c r="BV414" t="s">
        <v>803</v>
      </c>
      <c r="BW414" s="3">
        <v>43964.813640775465</v>
      </c>
      <c r="BX414" t="s">
        <v>2111</v>
      </c>
      <c r="CG414"/>
      <c r="CH414"/>
      <c r="CI414"/>
      <c r="CY414"/>
      <c r="DA414"/>
      <c r="DE414"/>
      <c r="DF414"/>
    </row>
    <row r="415" spans="1:110" x14ac:dyDescent="0.25">
      <c r="A415" s="1">
        <f>IF(Veg_Table[[#This Row],[VP_STATUS]]="Hold",0,IF(OR(AND(Veg_Table[[#This Row],[PRESCRIP]]="NW_No Work",Veg_Table[[#This Row],[VP_STATUS]]&lt;&gt;"No Work Required Under EVM"),AND(Veg_Table[[#This Row],[VP_STATUS]]="No Work Required Under EVM",Veg_Table[[#This Row],[PRESCRIP]]&lt;&gt;"NW_No Work")),1,0))</f>
        <v>0</v>
      </c>
      <c r="B415" s="1">
        <f>IF(Veg_Table[[#This Row],[SPECIES]]="",1,0)</f>
        <v>0</v>
      </c>
      <c r="C415" s="1">
        <f>IF(Veg_Table[[#This Row],[DIAMETER]]="",1,0)</f>
        <v>0</v>
      </c>
      <c r="D415" s="1">
        <f>IF(Veg_Table[[#This Row],[HEIGHT]]="",1,0)</f>
        <v>0</v>
      </c>
      <c r="E41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15" s="1">
        <f>IF(AND(Veg_Table[[#This Row],[TAT_RESULT]]="ABATE",Veg_Table[[#This Row],[PRESCRIP]]="NW_No Work"),1,0)</f>
        <v>0</v>
      </c>
      <c r="G415" s="1">
        <f>IF(OR(Veg_Table[[#This Row],[Prescription R-Scale]]="NA",Veg_Table[[#This Row],[Diameter R-Scale]]="NA"),0,IF(Veg_Table[[#This Row],[Diameter R-Scale]]&lt;&gt;Veg_Table[[#This Row],[Prescription R-Scale]],1,0))</f>
        <v>0</v>
      </c>
      <c r="H415" s="1">
        <f>IF(OR(AND(Veg_Table[[#This Row],[PRESCRIP]]="BC_Br Rmv", Veg_Table[[#This Row],[WOOD_MAN]]&lt;&gt;"Not Needed"),AND(Veg_Table[[#This Row],[PRESCRIP]]="BCS_Br Rmv+Trt", Veg_Table[[#This Row],[WOOD_MAN]]&lt;&gt;"Not Needed")),1,0)</f>
        <v>0</v>
      </c>
      <c r="I415" s="1">
        <f ca="1">IF(AND(Veg_Table[[#This Row],[Prescription_Changed]]="Yes",Veg_Table[[#This Row],[TAT_RESULT]]=""),1,0)</f>
        <v>0</v>
      </c>
      <c r="J415" s="1">
        <f ca="1">SUM(Veg_Table[[#This Row],[Prescription and Status do not match]:[Prescription_Edited_And_TAT_Is_Blank]])</f>
        <v>1</v>
      </c>
      <c r="K415" s="1">
        <f ca="1">IF(Veg_Table[[#This Row],[Sum of Errors]]&gt;0,1,0)</f>
        <v>1</v>
      </c>
      <c r="L415" s="1">
        <f>1</f>
        <v>1</v>
      </c>
      <c r="M41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415" s="1" t="str">
        <f>IF(OR(MID(Veg_Table[[#This Row],[PRESCRIP]],2,1)="1",MID(Veg_Table[[#This Row],[PRESCRIP]],2,1)="2",MID(Veg_Table[[#This Row],[PRESCRIP]],2,1)="3",MID(Veg_Table[[#This Row],[PRESCRIP]],2,1)="4"),_xlfn.NUMBERVALUE(MID(Veg_Table[[#This Row],[PRESCRIP]],2,1)),"NA")</f>
        <v>NA</v>
      </c>
      <c r="O415" s="1">
        <f>WEEKNUM(Veg_Table[[#This Row],[EVM_LAST_EDITED_Day]],2)</f>
        <v>20</v>
      </c>
      <c r="P415" s="25">
        <f>IFERROR(DATE(YEAR(Veg_Table[[#This Row],[EVM_LAST_EDITED2]]),MONTH(Veg_Table[[#This Row],[EVM_LAST_EDITED2]]),DAY(Veg_Table[[#This Row],[EVM_LAST_EDITED2]])),DATE(2019,1,1))</f>
        <v>43964</v>
      </c>
      <c r="Q415" s="3">
        <f>VALUE(SUBSTITUTE(Veg_Table[[#This Row],[EVM_LAST_EDITED]],",",""))</f>
        <v>43964.7353776042</v>
      </c>
      <c r="R415" s="1" t="str">
        <f>_xlfn.IFNA(IF(Veg_Table[[#This Row],[EVM_LAST_EDITOR]]="","zBlank EVM Last Editor",VLOOKUP(Veg_Table[[#This Row],[EVM_LAST_EDITOR]],Roster_Table[#All],4,FALSE)),"zAWRR Not in Roster")</f>
        <v>AEA</v>
      </c>
      <c r="S415" s="1" t="str">
        <f>_xlfn.IFNA(IF(Veg_Table[[#This Row],[EVM_LAST_EDITOR]]="","zBlank EVM Last Editor",VLOOKUP(Veg_Table[[#This Row],[EVM_LAST_EDITOR]],Roster_Table[#All],16,FALSE)),"zCompany_AWRR not in Roster")</f>
        <v>Not in Sierra Roster</v>
      </c>
      <c r="T415" s="2">
        <f>IFERROR(DATE(YEAR(Veg_Table[[#This Row],[Created2]]),MONTH(Veg_Table[[#This Row],[Created2]]),DAY(Veg_Table[[#This Row],[Created2]])),DATE(2019,1,1))</f>
        <v>43759</v>
      </c>
      <c r="U415" s="3">
        <f>VALUE(SUBSTITUTE(Veg_Table[[#This Row],[Created]],",",""))</f>
        <v>43759.524849537003</v>
      </c>
      <c r="V415" s="3" t="str">
        <f ca="1">IFERROR(_xlfn.IFNA(CELL("contents",INDIRECT(_xlfn.CONCAT("Veg_Table_Production_Data!",ADDRESS(MATCH(_xlfn.MAXIFS(#REF!,#REF!,"="&amp;Veg_Table[[#This Row],[AUTO_ID]],#REF!,"&lt;"&amp;Veg_Table[[#This Row],[EVM_LAST_EDITED_Day]]),#REF!,0),COLUMN(#REF!),4,1,)))),""),"")</f>
        <v/>
      </c>
      <c r="W415" s="3" t="str">
        <f ca="1">IF(Veg_Table[[#This Row],[Previous_Prescription]]="","No",IF(Veg_Table[[#This Row],[Previous_Prescription]]=Veg_Table[[#This Row],[PRESCRIP]],"No","Yes"))</f>
        <v>No</v>
      </c>
      <c r="X415" s="3" t="str">
        <f>IF(Veg_Table[[#This Row],[EVM_LAST_EDITED_Day]]=Veg_Table[[#This Row],[Created_Day]],"New","Old")</f>
        <v>Old</v>
      </c>
      <c r="Y415" s="1">
        <f>IFERROR(IF(FIND("delete",LOWER(Veg_Table[[#This Row],[PI_COMMENTS]]))&gt;=1,1,0),0)</f>
        <v>0</v>
      </c>
      <c r="Z415" s="1" t="str">
        <f>_xlfn.IFNA(IF(Veg_Table[[#This Row],[EVM_LAST_EDITOR]]="","Yes",VLOOKUP(Veg_Table[[#This Row],[EVM_LAST_EDITOR]],Roster_Table[#All],15,FALSE)),"Yes")</f>
        <v>No</v>
      </c>
      <c r="AA41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15" s="1" t="str">
        <f>_xlfn.IFNA(VLOOKUP(Veg_Table[[#This Row],[EVM_LAST_EDITOR]],Roster_Table[#All],3,FALSE),"zAWRR Not in Roster")</f>
        <v>Drew</v>
      </c>
      <c r="AC415" s="1" t="str">
        <f>_xlfn.IFNA(VLOOKUP(Veg_Table[[#This Row],[EVM_LAST_EDITOR]],Roster_Table[#All],2,FALSE),"zAWRR Not in Roster")</f>
        <v>Berlfein</v>
      </c>
      <c r="AD415" s="1" t="str">
        <f>IF(_xlfn.CONCAT(Veg_Table[[#This Row],[First_Name]]," ",Veg_Table[[#This Row],[Last_Name]])="zAWRR Not in Roster zAWRR Not in Roster","zAWRR Not in Roster",_xlfn.CONCAT(Veg_Table[[#This Row],[First_Name]]," ",Veg_Table[[#This Row],[Last_Name]]))</f>
        <v>Drew Berlfein</v>
      </c>
      <c r="AE415">
        <v>1768497</v>
      </c>
      <c r="AF415" t="s">
        <v>2914</v>
      </c>
      <c r="AG415" t="s">
        <v>30</v>
      </c>
      <c r="AH415" t="s">
        <v>2915</v>
      </c>
      <c r="AI415" t="s">
        <v>2913</v>
      </c>
      <c r="AJ415" t="s">
        <v>820</v>
      </c>
      <c r="AK415" t="s">
        <v>28</v>
      </c>
      <c r="AL415" t="s">
        <v>37</v>
      </c>
      <c r="AM415" t="s">
        <v>38</v>
      </c>
      <c r="AN415" t="s">
        <v>25</v>
      </c>
      <c r="AO415" t="s">
        <v>25</v>
      </c>
      <c r="AP415">
        <v>15</v>
      </c>
      <c r="AQ415">
        <v>60</v>
      </c>
      <c r="AR415" t="s">
        <v>28</v>
      </c>
      <c r="AS415" t="s">
        <v>990</v>
      </c>
      <c r="AT415" t="s">
        <v>515</v>
      </c>
      <c r="AU415" t="s">
        <v>25</v>
      </c>
      <c r="AV415" t="s">
        <v>28</v>
      </c>
      <c r="AW415" t="s">
        <v>2916</v>
      </c>
      <c r="AX415" t="s">
        <v>534</v>
      </c>
      <c r="AY415" t="s">
        <v>28</v>
      </c>
      <c r="AZ415">
        <v>211</v>
      </c>
      <c r="BA415" t="s">
        <v>990</v>
      </c>
      <c r="BB415" s="4">
        <v>43964.734277372685</v>
      </c>
      <c r="BC415" t="s">
        <v>6038</v>
      </c>
      <c r="BD415" t="s">
        <v>29</v>
      </c>
      <c r="BF415" t="s">
        <v>28</v>
      </c>
      <c r="BG415" t="s">
        <v>534</v>
      </c>
      <c r="BH415" t="s">
        <v>28</v>
      </c>
      <c r="BI415" s="3">
        <v>43964.735311122684</v>
      </c>
      <c r="BJ415" t="s">
        <v>1841</v>
      </c>
      <c r="BK415" s="30" t="s">
        <v>533</v>
      </c>
      <c r="BL415" s="3">
        <v>43964.735377604164</v>
      </c>
      <c r="BM415" t="s">
        <v>31</v>
      </c>
      <c r="BN415" t="s">
        <v>32</v>
      </c>
      <c r="BO415" t="s">
        <v>6039</v>
      </c>
      <c r="BP415" t="s">
        <v>2917</v>
      </c>
      <c r="BQ415" t="s">
        <v>826</v>
      </c>
      <c r="BR415" t="s">
        <v>28</v>
      </c>
      <c r="BS415" t="s">
        <v>28</v>
      </c>
      <c r="BT415" t="s">
        <v>54</v>
      </c>
      <c r="BU415" s="3">
        <v>43759.52484953704</v>
      </c>
      <c r="BV415" t="s">
        <v>803</v>
      </c>
      <c r="BW415" s="3">
        <v>43964.813628032411</v>
      </c>
      <c r="BX415" t="s">
        <v>2918</v>
      </c>
      <c r="CG415"/>
      <c r="CH415"/>
      <c r="CI415"/>
      <c r="CY415"/>
      <c r="DA415"/>
      <c r="DE415"/>
      <c r="DF415"/>
    </row>
    <row r="416" spans="1:110" x14ac:dyDescent="0.25">
      <c r="A416" s="1">
        <f>IF(Veg_Table[[#This Row],[VP_STATUS]]="Hold",0,IF(OR(AND(Veg_Table[[#This Row],[PRESCRIP]]="NW_No Work",Veg_Table[[#This Row],[VP_STATUS]]&lt;&gt;"No Work Required Under EVM"),AND(Veg_Table[[#This Row],[VP_STATUS]]="No Work Required Under EVM",Veg_Table[[#This Row],[PRESCRIP]]&lt;&gt;"NW_No Work")),1,0))</f>
        <v>0</v>
      </c>
      <c r="B416" s="1">
        <f>IF(Veg_Table[[#This Row],[SPECIES]]="",1,0)</f>
        <v>0</v>
      </c>
      <c r="C416" s="1">
        <f>IF(Veg_Table[[#This Row],[DIAMETER]]="",1,0)</f>
        <v>0</v>
      </c>
      <c r="D416" s="1">
        <f>IF(Veg_Table[[#This Row],[HEIGHT]]="",1,0)</f>
        <v>0</v>
      </c>
      <c r="E41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16" s="1">
        <f>IF(AND(Veg_Table[[#This Row],[TAT_RESULT]]="ABATE",Veg_Table[[#This Row],[PRESCRIP]]="NW_No Work"),1,0)</f>
        <v>0</v>
      </c>
      <c r="G416" s="1">
        <f>IF(OR(Veg_Table[[#This Row],[Prescription R-Scale]]="NA",Veg_Table[[#This Row],[Diameter R-Scale]]="NA"),0,IF(Veg_Table[[#This Row],[Diameter R-Scale]]&lt;&gt;Veg_Table[[#This Row],[Prescription R-Scale]],1,0))</f>
        <v>0</v>
      </c>
      <c r="H416" s="1">
        <f>IF(OR(AND(Veg_Table[[#This Row],[PRESCRIP]]="BC_Br Rmv", Veg_Table[[#This Row],[WOOD_MAN]]&lt;&gt;"Not Needed"),AND(Veg_Table[[#This Row],[PRESCRIP]]="BCS_Br Rmv+Trt", Veg_Table[[#This Row],[WOOD_MAN]]&lt;&gt;"Not Needed")),1,0)</f>
        <v>0</v>
      </c>
      <c r="I416" s="1">
        <f ca="1">IF(AND(Veg_Table[[#This Row],[Prescription_Changed]]="Yes",Veg_Table[[#This Row],[TAT_RESULT]]=""),1,0)</f>
        <v>0</v>
      </c>
      <c r="J416" s="1">
        <f ca="1">SUM(Veg_Table[[#This Row],[Prescription and Status do not match]:[Prescription_Edited_And_TAT_Is_Blank]])</f>
        <v>1</v>
      </c>
      <c r="K416" s="1">
        <f ca="1">IF(Veg_Table[[#This Row],[Sum of Errors]]&gt;0,1,0)</f>
        <v>1</v>
      </c>
      <c r="L416" s="1">
        <f>1</f>
        <v>1</v>
      </c>
      <c r="M41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416" s="1">
        <f>IF(OR(MID(Veg_Table[[#This Row],[PRESCRIP]],2,1)="1",MID(Veg_Table[[#This Row],[PRESCRIP]],2,1)="2",MID(Veg_Table[[#This Row],[PRESCRIP]],2,1)="3",MID(Veg_Table[[#This Row],[PRESCRIP]],2,1)="4"),_xlfn.NUMBERVALUE(MID(Veg_Table[[#This Row],[PRESCRIP]],2,1)),"NA")</f>
        <v>3</v>
      </c>
      <c r="O416" s="1">
        <f>WEEKNUM(Veg_Table[[#This Row],[EVM_LAST_EDITED_Day]],2)</f>
        <v>20</v>
      </c>
      <c r="P416" s="25">
        <f>IFERROR(DATE(YEAR(Veg_Table[[#This Row],[EVM_LAST_EDITED2]]),MONTH(Veg_Table[[#This Row],[EVM_LAST_EDITED2]]),DAY(Veg_Table[[#This Row],[EVM_LAST_EDITED2]])),DATE(2019,1,1))</f>
        <v>43964</v>
      </c>
      <c r="Q416" s="3">
        <f>VALUE(SUBSTITUTE(Veg_Table[[#This Row],[EVM_LAST_EDITED]],",",""))</f>
        <v>43964.753905497702</v>
      </c>
      <c r="R416" s="1" t="str">
        <f>_xlfn.IFNA(IF(Veg_Table[[#This Row],[EVM_LAST_EDITOR]]="","zBlank EVM Last Editor",VLOOKUP(Veg_Table[[#This Row],[EVM_LAST_EDITOR]],Roster_Table[#All],4,FALSE)),"zAWRR Not in Roster")</f>
        <v>MOW</v>
      </c>
      <c r="S416" s="1" t="str">
        <f>_xlfn.IFNA(IF(Veg_Table[[#This Row],[EVM_LAST_EDITOR]]="","zBlank EVM Last Editor",VLOOKUP(Veg_Table[[#This Row],[EVM_LAST_EDITOR]],Roster_Table[#All],16,FALSE)),"zCompany_AWRR not in Roster")</f>
        <v>Not in Sierra Roster</v>
      </c>
      <c r="T416" s="2">
        <f>IFERROR(DATE(YEAR(Veg_Table[[#This Row],[Created2]]),MONTH(Veg_Table[[#This Row],[Created2]]),DAY(Veg_Table[[#This Row],[Created2]])),DATE(2019,1,1))</f>
        <v>43836</v>
      </c>
      <c r="U416" s="3">
        <f>VALUE(SUBSTITUTE(Veg_Table[[#This Row],[Created]],",",""))</f>
        <v>43836.481608796297</v>
      </c>
      <c r="V416" s="3" t="str">
        <f ca="1">IFERROR(_xlfn.IFNA(CELL("contents",INDIRECT(_xlfn.CONCAT("Veg_Table_Production_Data!",ADDRESS(MATCH(_xlfn.MAXIFS(#REF!,#REF!,"="&amp;Veg_Table[[#This Row],[AUTO_ID]],#REF!,"&lt;"&amp;Veg_Table[[#This Row],[EVM_LAST_EDITED_Day]]),#REF!,0),COLUMN(#REF!),4,1,)))),""),"")</f>
        <v/>
      </c>
      <c r="W416" s="3" t="str">
        <f ca="1">IF(Veg_Table[[#This Row],[Previous_Prescription]]="","No",IF(Veg_Table[[#This Row],[Previous_Prescription]]=Veg_Table[[#This Row],[PRESCRIP]],"No","Yes"))</f>
        <v>No</v>
      </c>
      <c r="X416" s="3" t="str">
        <f>IF(Veg_Table[[#This Row],[EVM_LAST_EDITED_Day]]=Veg_Table[[#This Row],[Created_Day]],"New","Old")</f>
        <v>Old</v>
      </c>
      <c r="Y416" s="1">
        <f>IFERROR(IF(FIND("delete",LOWER(Veg_Table[[#This Row],[PI_COMMENTS]]))&gt;=1,1,0),0)</f>
        <v>0</v>
      </c>
      <c r="Z416" s="1" t="str">
        <f>_xlfn.IFNA(IF(Veg_Table[[#This Row],[EVM_LAST_EDITOR]]="","Yes",VLOOKUP(Veg_Table[[#This Row],[EVM_LAST_EDITOR]],Roster_Table[#All],15,FALSE)),"Yes")</f>
        <v>No</v>
      </c>
      <c r="AA41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16" s="1" t="str">
        <f>_xlfn.IFNA(VLOOKUP(Veg_Table[[#This Row],[EVM_LAST_EDITOR]],Roster_Table[#All],3,FALSE),"zAWRR Not in Roster")</f>
        <v>Roberto</v>
      </c>
      <c r="AC416" s="1" t="str">
        <f>_xlfn.IFNA(VLOOKUP(Veg_Table[[#This Row],[EVM_LAST_EDITOR]],Roster_Table[#All],2,FALSE),"zAWRR Not in Roster")</f>
        <v>Ayala</v>
      </c>
      <c r="AD416" s="1" t="str">
        <f>IF(_xlfn.CONCAT(Veg_Table[[#This Row],[First_Name]]," ",Veg_Table[[#This Row],[Last_Name]])="zAWRR Not in Roster zAWRR Not in Roster","zAWRR Not in Roster",_xlfn.CONCAT(Veg_Table[[#This Row],[First_Name]]," ",Veg_Table[[#This Row],[Last_Name]]))</f>
        <v>Roberto Ayala</v>
      </c>
      <c r="AE416">
        <v>1705691</v>
      </c>
      <c r="AF416" t="s">
        <v>5896</v>
      </c>
      <c r="AG416" t="s">
        <v>97</v>
      </c>
      <c r="AH416" t="s">
        <v>5897</v>
      </c>
      <c r="AI416" t="s">
        <v>5898</v>
      </c>
      <c r="AJ416" t="s">
        <v>820</v>
      </c>
      <c r="AK416" t="s">
        <v>833</v>
      </c>
      <c r="AL416" t="s">
        <v>884</v>
      </c>
      <c r="AM416" t="s">
        <v>34</v>
      </c>
      <c r="AN416" t="s">
        <v>25</v>
      </c>
      <c r="AO416" t="s">
        <v>25</v>
      </c>
      <c r="AP416">
        <v>25</v>
      </c>
      <c r="AQ416">
        <v>68</v>
      </c>
      <c r="AR416" t="s">
        <v>28</v>
      </c>
      <c r="AS416" t="s">
        <v>51</v>
      </c>
      <c r="AT416" t="s">
        <v>522</v>
      </c>
      <c r="AU416" t="s">
        <v>25</v>
      </c>
      <c r="AV416" t="s">
        <v>28</v>
      </c>
      <c r="AW416" t="s">
        <v>5899</v>
      </c>
      <c r="AX416" t="s">
        <v>987</v>
      </c>
      <c r="AY416" t="s">
        <v>1530</v>
      </c>
      <c r="AZ416">
        <v>5865470</v>
      </c>
      <c r="BA416" t="s">
        <v>51</v>
      </c>
      <c r="BB416" s="4">
        <v>43964.75300892361</v>
      </c>
      <c r="BC416" t="s">
        <v>28</v>
      </c>
      <c r="BD416" t="s">
        <v>29</v>
      </c>
      <c r="BF416" t="s">
        <v>28</v>
      </c>
      <c r="BG416" t="s">
        <v>28</v>
      </c>
      <c r="BH416" t="s">
        <v>28</v>
      </c>
      <c r="BI416" s="3"/>
      <c r="BJ416" t="s">
        <v>52</v>
      </c>
      <c r="BK416" s="30" t="s">
        <v>531</v>
      </c>
      <c r="BL416" s="3">
        <v>43964.753905497688</v>
      </c>
      <c r="BM416" t="s">
        <v>31</v>
      </c>
      <c r="BN416" t="s">
        <v>32</v>
      </c>
      <c r="BO416" t="s">
        <v>5900</v>
      </c>
      <c r="BP416" t="s">
        <v>5901</v>
      </c>
      <c r="BQ416" t="s">
        <v>852</v>
      </c>
      <c r="BR416" t="s">
        <v>28</v>
      </c>
      <c r="BS416" t="s">
        <v>28</v>
      </c>
      <c r="BT416" t="s">
        <v>1993</v>
      </c>
      <c r="BU416" s="3">
        <v>43836.481608796297</v>
      </c>
      <c r="BV416" t="s">
        <v>803</v>
      </c>
      <c r="BW416" s="3">
        <v>43964.813628032411</v>
      </c>
      <c r="BX416" t="s">
        <v>5902</v>
      </c>
      <c r="CG416"/>
      <c r="CH416"/>
      <c r="CI416"/>
      <c r="CY416"/>
      <c r="DA416"/>
      <c r="DE416"/>
      <c r="DF416"/>
    </row>
    <row r="417" spans="1:110" x14ac:dyDescent="0.25">
      <c r="A417" s="1">
        <f>IF(Veg_Table[[#This Row],[VP_STATUS]]="Hold",0,IF(OR(AND(Veg_Table[[#This Row],[PRESCRIP]]="NW_No Work",Veg_Table[[#This Row],[VP_STATUS]]&lt;&gt;"No Work Required Under EVM"),AND(Veg_Table[[#This Row],[VP_STATUS]]="No Work Required Under EVM",Veg_Table[[#This Row],[PRESCRIP]]&lt;&gt;"NW_No Work")),1,0))</f>
        <v>0</v>
      </c>
      <c r="B417" s="1">
        <f>IF(Veg_Table[[#This Row],[SPECIES]]="",1,0)</f>
        <v>0</v>
      </c>
      <c r="C417" s="1">
        <f>IF(Veg_Table[[#This Row],[DIAMETER]]="",1,0)</f>
        <v>0</v>
      </c>
      <c r="D417" s="1">
        <f>IF(Veg_Table[[#This Row],[HEIGHT]]="",1,0)</f>
        <v>0</v>
      </c>
      <c r="E41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17" s="1">
        <f>IF(AND(Veg_Table[[#This Row],[TAT_RESULT]]="ABATE",Veg_Table[[#This Row],[PRESCRIP]]="NW_No Work"),1,0)</f>
        <v>0</v>
      </c>
      <c r="G417" s="1">
        <f>IF(OR(Veg_Table[[#This Row],[Prescription R-Scale]]="NA",Veg_Table[[#This Row],[Diameter R-Scale]]="NA"),0,IF(Veg_Table[[#This Row],[Diameter R-Scale]]&lt;&gt;Veg_Table[[#This Row],[Prescription R-Scale]],1,0))</f>
        <v>0</v>
      </c>
      <c r="H417" s="1">
        <f>IF(OR(AND(Veg_Table[[#This Row],[PRESCRIP]]="BC_Br Rmv", Veg_Table[[#This Row],[WOOD_MAN]]&lt;&gt;"Not Needed"),AND(Veg_Table[[#This Row],[PRESCRIP]]="BCS_Br Rmv+Trt", Veg_Table[[#This Row],[WOOD_MAN]]&lt;&gt;"Not Needed")),1,0)</f>
        <v>0</v>
      </c>
      <c r="I417" s="1">
        <f ca="1">IF(AND(Veg_Table[[#This Row],[Prescription_Changed]]="Yes",Veg_Table[[#This Row],[TAT_RESULT]]=""),1,0)</f>
        <v>0</v>
      </c>
      <c r="J417" s="1">
        <f ca="1">SUM(Veg_Table[[#This Row],[Prescription and Status do not match]:[Prescription_Edited_And_TAT_Is_Blank]])</f>
        <v>1</v>
      </c>
      <c r="K417" s="1">
        <f ca="1">IF(Veg_Table[[#This Row],[Sum of Errors]]&gt;0,1,0)</f>
        <v>1</v>
      </c>
      <c r="L417" s="1">
        <f>1</f>
        <v>1</v>
      </c>
      <c r="M41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417" s="1">
        <f>IF(OR(MID(Veg_Table[[#This Row],[PRESCRIP]],2,1)="1",MID(Veg_Table[[#This Row],[PRESCRIP]],2,1)="2",MID(Veg_Table[[#This Row],[PRESCRIP]],2,1)="3",MID(Veg_Table[[#This Row],[PRESCRIP]],2,1)="4"),_xlfn.NUMBERVALUE(MID(Veg_Table[[#This Row],[PRESCRIP]],2,1)),"NA")</f>
        <v>3</v>
      </c>
      <c r="O417" s="1">
        <f>WEEKNUM(Veg_Table[[#This Row],[EVM_LAST_EDITED_Day]],2)</f>
        <v>20</v>
      </c>
      <c r="P417" s="25">
        <f>IFERROR(DATE(YEAR(Veg_Table[[#This Row],[EVM_LAST_EDITED2]]),MONTH(Veg_Table[[#This Row],[EVM_LAST_EDITED2]]),DAY(Veg_Table[[#This Row],[EVM_LAST_EDITED2]])),DATE(2019,1,1))</f>
        <v>43965</v>
      </c>
      <c r="Q417" s="3">
        <f>VALUE(SUBSTITUTE(Veg_Table[[#This Row],[EVM_LAST_EDITED]],",",""))</f>
        <v>43965.262974537</v>
      </c>
      <c r="R417" s="1" t="str">
        <f>_xlfn.IFNA(IF(Veg_Table[[#This Row],[EVM_LAST_EDITOR]]="","zBlank EVM Last Editor",VLOOKUP(Veg_Table[[#This Row],[EVM_LAST_EDITOR]],Roster_Table[#All],4,FALSE)),"zAWRR Not in Roster")</f>
        <v>MOW</v>
      </c>
      <c r="S417" s="1" t="str">
        <f>_xlfn.IFNA(IF(Veg_Table[[#This Row],[EVM_LAST_EDITOR]]="","zBlank EVM Last Editor",VLOOKUP(Veg_Table[[#This Row],[EVM_LAST_EDITOR]],Roster_Table[#All],16,FALSE)),"zCompany_AWRR not in Roster")</f>
        <v>Not in Sierra Roster</v>
      </c>
      <c r="T417" s="2">
        <f>IFERROR(DATE(YEAR(Veg_Table[[#This Row],[Created2]]),MONTH(Veg_Table[[#This Row],[Created2]]),DAY(Veg_Table[[#This Row],[Created2]])),DATE(2019,1,1))</f>
        <v>43773</v>
      </c>
      <c r="U417" s="3">
        <f>VALUE(SUBSTITUTE(Veg_Table[[#This Row],[Created]],",",""))</f>
        <v>43773.520624999997</v>
      </c>
      <c r="V417" s="3" t="str">
        <f ca="1">IFERROR(_xlfn.IFNA(CELL("contents",INDIRECT(_xlfn.CONCAT("Veg_Table_Production_Data!",ADDRESS(MATCH(_xlfn.MAXIFS(#REF!,#REF!,"="&amp;Veg_Table[[#This Row],[AUTO_ID]],#REF!,"&lt;"&amp;Veg_Table[[#This Row],[EVM_LAST_EDITED_Day]]),#REF!,0),COLUMN(#REF!),4,1,)))),""),"")</f>
        <v/>
      </c>
      <c r="W417" s="3" t="str">
        <f ca="1">IF(Veg_Table[[#This Row],[Previous_Prescription]]="","No",IF(Veg_Table[[#This Row],[Previous_Prescription]]=Veg_Table[[#This Row],[PRESCRIP]],"No","Yes"))</f>
        <v>No</v>
      </c>
      <c r="X417" s="3" t="str">
        <f>IF(Veg_Table[[#This Row],[EVM_LAST_EDITED_Day]]=Veg_Table[[#This Row],[Created_Day]],"New","Old")</f>
        <v>Old</v>
      </c>
      <c r="Y417" s="1">
        <f>IFERROR(IF(FIND("delete",LOWER(Veg_Table[[#This Row],[PI_COMMENTS]]))&gt;=1,1,0),0)</f>
        <v>0</v>
      </c>
      <c r="Z417" s="1" t="str">
        <f>_xlfn.IFNA(IF(Veg_Table[[#This Row],[EVM_LAST_EDITOR]]="","Yes",VLOOKUP(Veg_Table[[#This Row],[EVM_LAST_EDITOR]],Roster_Table[#All],15,FALSE)),"Yes")</f>
        <v>No</v>
      </c>
      <c r="AA41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17" s="1" t="str">
        <f>_xlfn.IFNA(VLOOKUP(Veg_Table[[#This Row],[EVM_LAST_EDITOR]],Roster_Table[#All],3,FALSE),"zAWRR Not in Roster")</f>
        <v>Roberto</v>
      </c>
      <c r="AC417" s="1" t="str">
        <f>_xlfn.IFNA(VLOOKUP(Veg_Table[[#This Row],[EVM_LAST_EDITOR]],Roster_Table[#All],2,FALSE),"zAWRR Not in Roster")</f>
        <v>Ayala</v>
      </c>
      <c r="AD417" s="1" t="str">
        <f>IF(_xlfn.CONCAT(Veg_Table[[#This Row],[First_Name]]," ",Veg_Table[[#This Row],[Last_Name]])="zAWRR Not in Roster zAWRR Not in Roster","zAWRR Not in Roster",_xlfn.CONCAT(Veg_Table[[#This Row],[First_Name]]," ",Veg_Table[[#This Row],[Last_Name]]))</f>
        <v>Roberto Ayala</v>
      </c>
      <c r="AE417">
        <v>1687193</v>
      </c>
      <c r="AF417" t="s">
        <v>5871</v>
      </c>
      <c r="AG417" t="s">
        <v>97</v>
      </c>
      <c r="AH417" t="s">
        <v>5872</v>
      </c>
      <c r="AI417" t="s">
        <v>5873</v>
      </c>
      <c r="AJ417" t="s">
        <v>820</v>
      </c>
      <c r="AK417" t="s">
        <v>833</v>
      </c>
      <c r="AL417" t="s">
        <v>22</v>
      </c>
      <c r="AM417" t="s">
        <v>875</v>
      </c>
      <c r="AN417" t="s">
        <v>25</v>
      </c>
      <c r="AO417" t="s">
        <v>25</v>
      </c>
      <c r="AP417">
        <v>25</v>
      </c>
      <c r="AQ417">
        <v>50</v>
      </c>
      <c r="AS417" t="s">
        <v>51</v>
      </c>
      <c r="AT417" t="s">
        <v>522</v>
      </c>
      <c r="AU417" t="s">
        <v>25</v>
      </c>
      <c r="AW417" t="s">
        <v>5874</v>
      </c>
      <c r="AX417" t="s">
        <v>987</v>
      </c>
      <c r="AY417" t="s">
        <v>1530</v>
      </c>
      <c r="AZ417">
        <v>5065456</v>
      </c>
      <c r="BA417" t="s">
        <v>51</v>
      </c>
      <c r="BB417" s="4">
        <v>43964.678414351853</v>
      </c>
      <c r="BC417" t="s">
        <v>5875</v>
      </c>
      <c r="BD417" t="s">
        <v>1904</v>
      </c>
      <c r="BI417" s="3"/>
      <c r="BJ417" t="s">
        <v>52</v>
      </c>
      <c r="BK417" s="30" t="s">
        <v>531</v>
      </c>
      <c r="BL417" s="3">
        <v>43965.262974537036</v>
      </c>
      <c r="BM417" t="s">
        <v>31</v>
      </c>
      <c r="BN417" t="s">
        <v>32</v>
      </c>
      <c r="BO417" t="s">
        <v>5876</v>
      </c>
      <c r="BP417" t="s">
        <v>5877</v>
      </c>
      <c r="BQ417" t="s">
        <v>1286</v>
      </c>
      <c r="BR417" t="s">
        <v>28</v>
      </c>
      <c r="BS417" t="s">
        <v>28</v>
      </c>
      <c r="BT417" t="s">
        <v>140</v>
      </c>
      <c r="BU417" s="3">
        <v>43773.520624999997</v>
      </c>
      <c r="BV417" t="s">
        <v>803</v>
      </c>
      <c r="BW417" s="3">
        <v>43965.312909004628</v>
      </c>
      <c r="BX417" t="s">
        <v>5878</v>
      </c>
      <c r="CG417"/>
      <c r="CH417"/>
      <c r="CI417"/>
      <c r="CY417"/>
      <c r="DA417"/>
      <c r="DE417"/>
      <c r="DF417"/>
    </row>
    <row r="418" spans="1:110" x14ac:dyDescent="0.25">
      <c r="A418" s="1">
        <f>IF(Veg_Table[[#This Row],[VP_STATUS]]="Hold",0,IF(OR(AND(Veg_Table[[#This Row],[PRESCRIP]]="NW_No Work",Veg_Table[[#This Row],[VP_STATUS]]&lt;&gt;"No Work Required Under EVM"),AND(Veg_Table[[#This Row],[VP_STATUS]]="No Work Required Under EVM",Veg_Table[[#This Row],[PRESCRIP]]&lt;&gt;"NW_No Work")),1,0))</f>
        <v>0</v>
      </c>
      <c r="B418" s="1">
        <f>IF(Veg_Table[[#This Row],[SPECIES]]="",1,0)</f>
        <v>0</v>
      </c>
      <c r="C418" s="1">
        <f>IF(Veg_Table[[#This Row],[DIAMETER]]="",1,0)</f>
        <v>0</v>
      </c>
      <c r="D418" s="1">
        <f>IF(Veg_Table[[#This Row],[HEIGHT]]="",1,0)</f>
        <v>0</v>
      </c>
      <c r="E41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18" s="1">
        <f>IF(AND(Veg_Table[[#This Row],[TAT_RESULT]]="ABATE",Veg_Table[[#This Row],[PRESCRIP]]="NW_No Work"),1,0)</f>
        <v>0</v>
      </c>
      <c r="G418" s="1">
        <f>IF(OR(Veg_Table[[#This Row],[Prescription R-Scale]]="NA",Veg_Table[[#This Row],[Diameter R-Scale]]="NA"),0,IF(Veg_Table[[#This Row],[Diameter R-Scale]]&lt;&gt;Veg_Table[[#This Row],[Prescription R-Scale]],1,0))</f>
        <v>0</v>
      </c>
      <c r="H418" s="1">
        <f>IF(OR(AND(Veg_Table[[#This Row],[PRESCRIP]]="BC_Br Rmv", Veg_Table[[#This Row],[WOOD_MAN]]&lt;&gt;"Not Needed"),AND(Veg_Table[[#This Row],[PRESCRIP]]="BCS_Br Rmv+Trt", Veg_Table[[#This Row],[WOOD_MAN]]&lt;&gt;"Not Needed")),1,0)</f>
        <v>0</v>
      </c>
      <c r="I418" s="1">
        <f ca="1">IF(AND(Veg_Table[[#This Row],[Prescription_Changed]]="Yes",Veg_Table[[#This Row],[TAT_RESULT]]=""),1,0)</f>
        <v>0</v>
      </c>
      <c r="J418" s="1">
        <f ca="1">SUM(Veg_Table[[#This Row],[Prescription and Status do not match]:[Prescription_Edited_And_TAT_Is_Blank]])</f>
        <v>1</v>
      </c>
      <c r="K418" s="1">
        <f ca="1">IF(Veg_Table[[#This Row],[Sum of Errors]]&gt;0,1,0)</f>
        <v>1</v>
      </c>
      <c r="L418" s="1">
        <f>1</f>
        <v>1</v>
      </c>
      <c r="M41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418" s="1">
        <f>IF(OR(MID(Veg_Table[[#This Row],[PRESCRIP]],2,1)="1",MID(Veg_Table[[#This Row],[PRESCRIP]],2,1)="2",MID(Veg_Table[[#This Row],[PRESCRIP]],2,1)="3",MID(Veg_Table[[#This Row],[PRESCRIP]],2,1)="4"),_xlfn.NUMBERVALUE(MID(Veg_Table[[#This Row],[PRESCRIP]],2,1)),"NA")</f>
        <v>1</v>
      </c>
      <c r="O418" s="1">
        <f>WEEKNUM(Veg_Table[[#This Row],[EVM_LAST_EDITED_Day]],2)</f>
        <v>20</v>
      </c>
      <c r="P418" s="25">
        <f>IFERROR(DATE(YEAR(Veg_Table[[#This Row],[EVM_LAST_EDITED2]]),MONTH(Veg_Table[[#This Row],[EVM_LAST_EDITED2]]),DAY(Veg_Table[[#This Row],[EVM_LAST_EDITED2]])),DATE(2019,1,1))</f>
        <v>43965</v>
      </c>
      <c r="Q418" s="3">
        <f>VALUE(SUBSTITUTE(Veg_Table[[#This Row],[EVM_LAST_EDITED]],",",""))</f>
        <v>43965.368125509303</v>
      </c>
      <c r="R418" s="1" t="str">
        <f>_xlfn.IFNA(IF(Veg_Table[[#This Row],[EVM_LAST_EDITOR]]="","zBlank EVM Last Editor",VLOOKUP(Veg_Table[[#This Row],[EVM_LAST_EDITOR]],Roster_Table[#All],4,FALSE)),"zAWRR Not in Roster")</f>
        <v>MFE</v>
      </c>
      <c r="S418" s="1" t="str">
        <f>_xlfn.IFNA(IF(Veg_Table[[#This Row],[EVM_LAST_EDITOR]]="","zBlank EVM Last Editor",VLOOKUP(Veg_Table[[#This Row],[EVM_LAST_EDITOR]],Roster_Table[#All],16,FALSE)),"zCompany_AWRR not in Roster")</f>
        <v>Not in Sierra Roster</v>
      </c>
      <c r="T418" s="2">
        <f>IFERROR(DATE(YEAR(Veg_Table[[#This Row],[Created2]]),MONTH(Veg_Table[[#This Row],[Created2]]),DAY(Veg_Table[[#This Row],[Created2]])),DATE(2019,1,1))</f>
        <v>43881</v>
      </c>
      <c r="U418" s="3">
        <f>VALUE(SUBSTITUTE(Veg_Table[[#This Row],[Created]],",",""))</f>
        <v>43881.6628009259</v>
      </c>
      <c r="V418" s="3" t="str">
        <f ca="1">IFERROR(_xlfn.IFNA(CELL("contents",INDIRECT(_xlfn.CONCAT("Veg_Table_Production_Data!",ADDRESS(MATCH(_xlfn.MAXIFS(#REF!,#REF!,"="&amp;Veg_Table[[#This Row],[AUTO_ID]],#REF!,"&lt;"&amp;Veg_Table[[#This Row],[EVM_LAST_EDITED_Day]]),#REF!,0),COLUMN(#REF!),4,1,)))),""),"")</f>
        <v/>
      </c>
      <c r="W418" s="3" t="str">
        <f ca="1">IF(Veg_Table[[#This Row],[Previous_Prescription]]="","No",IF(Veg_Table[[#This Row],[Previous_Prescription]]=Veg_Table[[#This Row],[PRESCRIP]],"No","Yes"))</f>
        <v>No</v>
      </c>
      <c r="X418" s="3" t="str">
        <f>IF(Veg_Table[[#This Row],[EVM_LAST_EDITED_Day]]=Veg_Table[[#This Row],[Created_Day]],"New","Old")</f>
        <v>Old</v>
      </c>
      <c r="Y418" s="1">
        <f>IFERROR(IF(FIND("delete",LOWER(Veg_Table[[#This Row],[PI_COMMENTS]]))&gt;=1,1,0),0)</f>
        <v>0</v>
      </c>
      <c r="Z418" s="1" t="str">
        <f>_xlfn.IFNA(IF(Veg_Table[[#This Row],[EVM_LAST_EDITOR]]="","Yes",VLOOKUP(Veg_Table[[#This Row],[EVM_LAST_EDITOR]],Roster_Table[#All],15,FALSE)),"Yes")</f>
        <v>No</v>
      </c>
      <c r="AA41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18" s="1" t="str">
        <f>_xlfn.IFNA(VLOOKUP(Veg_Table[[#This Row],[EVM_LAST_EDITOR]],Roster_Table[#All],3,FALSE),"zAWRR Not in Roster")</f>
        <v>Thomas</v>
      </c>
      <c r="AC418" s="1" t="str">
        <f>_xlfn.IFNA(VLOOKUP(Veg_Table[[#This Row],[EVM_LAST_EDITOR]],Roster_Table[#All],2,FALSE),"zAWRR Not in Roster")</f>
        <v>James</v>
      </c>
      <c r="AD418" s="1" t="str">
        <f>IF(_xlfn.CONCAT(Veg_Table[[#This Row],[First_Name]]," ",Veg_Table[[#This Row],[Last_Name]])="zAWRR Not in Roster zAWRR Not in Roster","zAWRR Not in Roster",_xlfn.CONCAT(Veg_Table[[#This Row],[First_Name]]," ",Veg_Table[[#This Row],[Last_Name]]))</f>
        <v>Thomas James</v>
      </c>
      <c r="AE418">
        <v>1780154</v>
      </c>
      <c r="AF418" t="s">
        <v>3571</v>
      </c>
      <c r="AG418" t="s">
        <v>30</v>
      </c>
      <c r="AH418" t="s">
        <v>2073</v>
      </c>
      <c r="AI418" t="s">
        <v>3533</v>
      </c>
      <c r="AJ418" t="s">
        <v>820</v>
      </c>
      <c r="AK418" t="s">
        <v>28</v>
      </c>
      <c r="AL418" t="s">
        <v>372</v>
      </c>
      <c r="AM418" t="s">
        <v>38</v>
      </c>
      <c r="AN418" t="s">
        <v>25</v>
      </c>
      <c r="AO418" t="s">
        <v>25</v>
      </c>
      <c r="AP418">
        <v>10</v>
      </c>
      <c r="AQ418">
        <v>54</v>
      </c>
      <c r="AR418" t="s">
        <v>28</v>
      </c>
      <c r="AS418" t="s">
        <v>55</v>
      </c>
      <c r="AT418" t="s">
        <v>515</v>
      </c>
      <c r="AU418" t="s">
        <v>25</v>
      </c>
      <c r="AV418" t="s">
        <v>28</v>
      </c>
      <c r="AW418" t="s">
        <v>3572</v>
      </c>
      <c r="AX418" t="s">
        <v>825</v>
      </c>
      <c r="AY418" t="s">
        <v>825</v>
      </c>
      <c r="AZ418">
        <v>5807646</v>
      </c>
      <c r="BA418" t="s">
        <v>55</v>
      </c>
      <c r="BB418" s="4">
        <v>43965.368027256947</v>
      </c>
      <c r="BC418" t="s">
        <v>837</v>
      </c>
      <c r="BD418" t="s">
        <v>29</v>
      </c>
      <c r="BF418" t="s">
        <v>28</v>
      </c>
      <c r="BG418" t="s">
        <v>28</v>
      </c>
      <c r="BH418" t="s">
        <v>28</v>
      </c>
      <c r="BI418" s="3"/>
      <c r="BJ418" t="s">
        <v>528</v>
      </c>
      <c r="BK418" s="30" t="s">
        <v>694</v>
      </c>
      <c r="BL418" s="3">
        <v>43965.36812550926</v>
      </c>
      <c r="BM418" t="s">
        <v>31</v>
      </c>
      <c r="BN418" t="s">
        <v>32</v>
      </c>
      <c r="BO418" t="s">
        <v>2075</v>
      </c>
      <c r="BP418" t="s">
        <v>2076</v>
      </c>
      <c r="BQ418" t="s">
        <v>826</v>
      </c>
      <c r="BR418" t="s">
        <v>28</v>
      </c>
      <c r="BS418" t="s">
        <v>28</v>
      </c>
      <c r="BT418" t="s">
        <v>473</v>
      </c>
      <c r="BU418" s="3">
        <v>43881.662800925929</v>
      </c>
      <c r="BV418" t="s">
        <v>803</v>
      </c>
      <c r="BW418" s="3">
        <v>43965.396761331016</v>
      </c>
      <c r="BX418" t="s">
        <v>3573</v>
      </c>
      <c r="CG418"/>
      <c r="CH418"/>
      <c r="CI418"/>
      <c r="CY418"/>
      <c r="DA418"/>
      <c r="DE418"/>
      <c r="DF418"/>
    </row>
    <row r="419" spans="1:110" x14ac:dyDescent="0.25">
      <c r="A419" s="1">
        <f>IF(Veg_Table[[#This Row],[VP_STATUS]]="Hold",0,IF(OR(AND(Veg_Table[[#This Row],[PRESCRIP]]="NW_No Work",Veg_Table[[#This Row],[VP_STATUS]]&lt;&gt;"No Work Required Under EVM"),AND(Veg_Table[[#This Row],[VP_STATUS]]="No Work Required Under EVM",Veg_Table[[#This Row],[PRESCRIP]]&lt;&gt;"NW_No Work")),1,0))</f>
        <v>0</v>
      </c>
      <c r="B419" s="1">
        <f>IF(Veg_Table[[#This Row],[SPECIES]]="",1,0)</f>
        <v>0</v>
      </c>
      <c r="C419" s="1">
        <f>IF(Veg_Table[[#This Row],[DIAMETER]]="",1,0)</f>
        <v>0</v>
      </c>
      <c r="D419" s="1">
        <f>IF(Veg_Table[[#This Row],[HEIGHT]]="",1,0)</f>
        <v>0</v>
      </c>
      <c r="E41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19" s="1">
        <f>IF(AND(Veg_Table[[#This Row],[TAT_RESULT]]="ABATE",Veg_Table[[#This Row],[PRESCRIP]]="NW_No Work"),1,0)</f>
        <v>0</v>
      </c>
      <c r="G419" s="1">
        <f>IF(OR(Veg_Table[[#This Row],[Prescription R-Scale]]="NA",Veg_Table[[#This Row],[Diameter R-Scale]]="NA"),0,IF(Veg_Table[[#This Row],[Diameter R-Scale]]&lt;&gt;Veg_Table[[#This Row],[Prescription R-Scale]],1,0))</f>
        <v>0</v>
      </c>
      <c r="H419" s="1">
        <f>IF(OR(AND(Veg_Table[[#This Row],[PRESCRIP]]="BC_Br Rmv", Veg_Table[[#This Row],[WOOD_MAN]]&lt;&gt;"Not Needed"),AND(Veg_Table[[#This Row],[PRESCRIP]]="BCS_Br Rmv+Trt", Veg_Table[[#This Row],[WOOD_MAN]]&lt;&gt;"Not Needed")),1,0)</f>
        <v>0</v>
      </c>
      <c r="I419" s="1">
        <f ca="1">IF(AND(Veg_Table[[#This Row],[Prescription_Changed]]="Yes",Veg_Table[[#This Row],[TAT_RESULT]]=""),1,0)</f>
        <v>0</v>
      </c>
      <c r="J419" s="1">
        <f ca="1">SUM(Veg_Table[[#This Row],[Prescription and Status do not match]:[Prescription_Edited_And_TAT_Is_Blank]])</f>
        <v>1</v>
      </c>
      <c r="K419" s="1">
        <f ca="1">IF(Veg_Table[[#This Row],[Sum of Errors]]&gt;0,1,0)</f>
        <v>1</v>
      </c>
      <c r="L419" s="1">
        <f>1</f>
        <v>1</v>
      </c>
      <c r="M41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419" s="1">
        <f>IF(OR(MID(Veg_Table[[#This Row],[PRESCRIP]],2,1)="1",MID(Veg_Table[[#This Row],[PRESCRIP]],2,1)="2",MID(Veg_Table[[#This Row],[PRESCRIP]],2,1)="3",MID(Veg_Table[[#This Row],[PRESCRIP]],2,1)="4"),_xlfn.NUMBERVALUE(MID(Veg_Table[[#This Row],[PRESCRIP]],2,1)),"NA")</f>
        <v>1</v>
      </c>
      <c r="O419" s="1">
        <f>WEEKNUM(Veg_Table[[#This Row],[EVM_LAST_EDITED_Day]],2)</f>
        <v>20</v>
      </c>
      <c r="P419" s="25">
        <f>IFERROR(DATE(YEAR(Veg_Table[[#This Row],[EVM_LAST_EDITED2]]),MONTH(Veg_Table[[#This Row],[EVM_LAST_EDITED2]]),DAY(Veg_Table[[#This Row],[EVM_LAST_EDITED2]])),DATE(2019,1,1))</f>
        <v>43965</v>
      </c>
      <c r="Q419" s="3">
        <f>VALUE(SUBSTITUTE(Veg_Table[[#This Row],[EVM_LAST_EDITED]],",",""))</f>
        <v>43965.370874340297</v>
      </c>
      <c r="R419" s="1" t="str">
        <f>_xlfn.IFNA(IF(Veg_Table[[#This Row],[EVM_LAST_EDITOR]]="","zBlank EVM Last Editor",VLOOKUP(Veg_Table[[#This Row],[EVM_LAST_EDITOR]],Roster_Table[#All],4,FALSE)),"zAWRR Not in Roster")</f>
        <v>MFE</v>
      </c>
      <c r="S419" s="1" t="str">
        <f>_xlfn.IFNA(IF(Veg_Table[[#This Row],[EVM_LAST_EDITOR]]="","zBlank EVM Last Editor",VLOOKUP(Veg_Table[[#This Row],[EVM_LAST_EDITOR]],Roster_Table[#All],16,FALSE)),"zCompany_AWRR not in Roster")</f>
        <v>Not in Sierra Roster</v>
      </c>
      <c r="T419" s="2">
        <f>IFERROR(DATE(YEAR(Veg_Table[[#This Row],[Created2]]),MONTH(Veg_Table[[#This Row],[Created2]]),DAY(Veg_Table[[#This Row],[Created2]])),DATE(2019,1,1))</f>
        <v>43885</v>
      </c>
      <c r="U419" s="3">
        <f>VALUE(SUBSTITUTE(Veg_Table[[#This Row],[Created]],",",""))</f>
        <v>43885.413078703699</v>
      </c>
      <c r="V419" s="3" t="str">
        <f ca="1">IFERROR(_xlfn.IFNA(CELL("contents",INDIRECT(_xlfn.CONCAT("Veg_Table_Production_Data!",ADDRESS(MATCH(_xlfn.MAXIFS(#REF!,#REF!,"="&amp;Veg_Table[[#This Row],[AUTO_ID]],#REF!,"&lt;"&amp;Veg_Table[[#This Row],[EVM_LAST_EDITED_Day]]),#REF!,0),COLUMN(#REF!),4,1,)))),""),"")</f>
        <v/>
      </c>
      <c r="W419" s="3" t="str">
        <f ca="1">IF(Veg_Table[[#This Row],[Previous_Prescription]]="","No",IF(Veg_Table[[#This Row],[Previous_Prescription]]=Veg_Table[[#This Row],[PRESCRIP]],"No","Yes"))</f>
        <v>No</v>
      </c>
      <c r="X419" s="3" t="str">
        <f>IF(Veg_Table[[#This Row],[EVM_LAST_EDITED_Day]]=Veg_Table[[#This Row],[Created_Day]],"New","Old")</f>
        <v>Old</v>
      </c>
      <c r="Y419" s="1">
        <f>IFERROR(IF(FIND("delete",LOWER(Veg_Table[[#This Row],[PI_COMMENTS]]))&gt;=1,1,0),0)</f>
        <v>0</v>
      </c>
      <c r="Z419" s="1" t="str">
        <f>_xlfn.IFNA(IF(Veg_Table[[#This Row],[EVM_LAST_EDITOR]]="","Yes",VLOOKUP(Veg_Table[[#This Row],[EVM_LAST_EDITOR]],Roster_Table[#All],15,FALSE)),"Yes")</f>
        <v>No</v>
      </c>
      <c r="AA41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19" s="1" t="str">
        <f>_xlfn.IFNA(VLOOKUP(Veg_Table[[#This Row],[EVM_LAST_EDITOR]],Roster_Table[#All],3,FALSE),"zAWRR Not in Roster")</f>
        <v>Thomas</v>
      </c>
      <c r="AC419" s="1" t="str">
        <f>_xlfn.IFNA(VLOOKUP(Veg_Table[[#This Row],[EVM_LAST_EDITOR]],Roster_Table[#All],2,FALSE),"zAWRR Not in Roster")</f>
        <v>James</v>
      </c>
      <c r="AD419" s="1" t="str">
        <f>IF(_xlfn.CONCAT(Veg_Table[[#This Row],[First_Name]]," ",Veg_Table[[#This Row],[Last_Name]])="zAWRR Not in Roster zAWRR Not in Roster","zAWRR Not in Roster",_xlfn.CONCAT(Veg_Table[[#This Row],[First_Name]]," ",Veg_Table[[#This Row],[Last_Name]]))</f>
        <v>Thomas James</v>
      </c>
      <c r="AE419">
        <v>1780413</v>
      </c>
      <c r="AF419" t="s">
        <v>3583</v>
      </c>
      <c r="AG419" t="s">
        <v>30</v>
      </c>
      <c r="AH419" t="s">
        <v>2073</v>
      </c>
      <c r="AI419" t="s">
        <v>3533</v>
      </c>
      <c r="AJ419" t="s">
        <v>820</v>
      </c>
      <c r="AK419" t="s">
        <v>28</v>
      </c>
      <c r="AL419" t="s">
        <v>372</v>
      </c>
      <c r="AM419" t="s">
        <v>38</v>
      </c>
      <c r="AN419" t="s">
        <v>25</v>
      </c>
      <c r="AO419" t="s">
        <v>25</v>
      </c>
      <c r="AP419">
        <v>11</v>
      </c>
      <c r="AQ419">
        <v>56</v>
      </c>
      <c r="AR419" t="s">
        <v>28</v>
      </c>
      <c r="AS419" t="s">
        <v>45</v>
      </c>
      <c r="AT419" t="s">
        <v>515</v>
      </c>
      <c r="AU419" t="s">
        <v>25</v>
      </c>
      <c r="AV419" t="s">
        <v>28</v>
      </c>
      <c r="AW419" t="s">
        <v>3584</v>
      </c>
      <c r="AX419" t="s">
        <v>825</v>
      </c>
      <c r="AY419" t="s">
        <v>825</v>
      </c>
      <c r="AZ419">
        <v>5807646</v>
      </c>
      <c r="BA419" t="s">
        <v>45</v>
      </c>
      <c r="BB419" s="4">
        <v>43965.370775428244</v>
      </c>
      <c r="BC419" t="s">
        <v>837</v>
      </c>
      <c r="BD419" t="s">
        <v>29</v>
      </c>
      <c r="BF419" t="s">
        <v>28</v>
      </c>
      <c r="BG419" t="s">
        <v>28</v>
      </c>
      <c r="BH419" t="s">
        <v>28</v>
      </c>
      <c r="BI419" s="3"/>
      <c r="BJ419" t="s">
        <v>528</v>
      </c>
      <c r="BK419" s="30" t="s">
        <v>694</v>
      </c>
      <c r="BL419" s="3">
        <v>43965.370874340275</v>
      </c>
      <c r="BM419" t="s">
        <v>31</v>
      </c>
      <c r="BN419" t="s">
        <v>32</v>
      </c>
      <c r="BO419" t="s">
        <v>2075</v>
      </c>
      <c r="BP419" t="s">
        <v>2076</v>
      </c>
      <c r="BQ419" t="s">
        <v>826</v>
      </c>
      <c r="BR419" t="s">
        <v>28</v>
      </c>
      <c r="BS419" t="s">
        <v>28</v>
      </c>
      <c r="BT419" t="s">
        <v>115</v>
      </c>
      <c r="BU419" s="3">
        <v>43885.413078703707</v>
      </c>
      <c r="BV419" t="s">
        <v>803</v>
      </c>
      <c r="BW419" s="3">
        <v>43965.396761331016</v>
      </c>
      <c r="BX419" t="s">
        <v>3585</v>
      </c>
      <c r="CG419"/>
      <c r="CH419"/>
      <c r="CI419"/>
      <c r="CY419"/>
      <c r="DA419"/>
      <c r="DE419"/>
      <c r="DF419"/>
    </row>
    <row r="420" spans="1:110" x14ac:dyDescent="0.25">
      <c r="A420" s="1">
        <f>IF(Veg_Table[[#This Row],[VP_STATUS]]="Hold",0,IF(OR(AND(Veg_Table[[#This Row],[PRESCRIP]]="NW_No Work",Veg_Table[[#This Row],[VP_STATUS]]&lt;&gt;"No Work Required Under EVM"),AND(Veg_Table[[#This Row],[VP_STATUS]]="No Work Required Under EVM",Veg_Table[[#This Row],[PRESCRIP]]&lt;&gt;"NW_No Work")),1,0))</f>
        <v>0</v>
      </c>
      <c r="B420" s="1">
        <f>IF(Veg_Table[[#This Row],[SPECIES]]="",1,0)</f>
        <v>0</v>
      </c>
      <c r="C420" s="1">
        <f>IF(Veg_Table[[#This Row],[DIAMETER]]="",1,0)</f>
        <v>0</v>
      </c>
      <c r="D420" s="1">
        <f>IF(Veg_Table[[#This Row],[HEIGHT]]="",1,0)</f>
        <v>0</v>
      </c>
      <c r="E42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20" s="1">
        <f>IF(AND(Veg_Table[[#This Row],[TAT_RESULT]]="ABATE",Veg_Table[[#This Row],[PRESCRIP]]="NW_No Work"),1,0)</f>
        <v>0</v>
      </c>
      <c r="G420" s="1">
        <f>IF(OR(Veg_Table[[#This Row],[Prescription R-Scale]]="NA",Veg_Table[[#This Row],[Diameter R-Scale]]="NA"),0,IF(Veg_Table[[#This Row],[Diameter R-Scale]]&lt;&gt;Veg_Table[[#This Row],[Prescription R-Scale]],1,0))</f>
        <v>0</v>
      </c>
      <c r="H420" s="1">
        <f>IF(OR(AND(Veg_Table[[#This Row],[PRESCRIP]]="BC_Br Rmv", Veg_Table[[#This Row],[WOOD_MAN]]&lt;&gt;"Not Needed"),AND(Veg_Table[[#This Row],[PRESCRIP]]="BCS_Br Rmv+Trt", Veg_Table[[#This Row],[WOOD_MAN]]&lt;&gt;"Not Needed")),1,0)</f>
        <v>0</v>
      </c>
      <c r="I420" s="1">
        <f ca="1">IF(AND(Veg_Table[[#This Row],[Prescription_Changed]]="Yes",Veg_Table[[#This Row],[TAT_RESULT]]=""),1,0)</f>
        <v>0</v>
      </c>
      <c r="J420" s="1">
        <f ca="1">SUM(Veg_Table[[#This Row],[Prescription and Status do not match]:[Prescription_Edited_And_TAT_Is_Blank]])</f>
        <v>1</v>
      </c>
      <c r="K420" s="1">
        <f ca="1">IF(Veg_Table[[#This Row],[Sum of Errors]]&gt;0,1,0)</f>
        <v>1</v>
      </c>
      <c r="L420" s="1">
        <f>1</f>
        <v>1</v>
      </c>
      <c r="M42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420" s="1">
        <f>IF(OR(MID(Veg_Table[[#This Row],[PRESCRIP]],2,1)="1",MID(Veg_Table[[#This Row],[PRESCRIP]],2,1)="2",MID(Veg_Table[[#This Row],[PRESCRIP]],2,1)="3",MID(Veg_Table[[#This Row],[PRESCRIP]],2,1)="4"),_xlfn.NUMBERVALUE(MID(Veg_Table[[#This Row],[PRESCRIP]],2,1)),"NA")</f>
        <v>2</v>
      </c>
      <c r="O420" s="1">
        <f>WEEKNUM(Veg_Table[[#This Row],[EVM_LAST_EDITED_Day]],2)</f>
        <v>20</v>
      </c>
      <c r="P420" s="25">
        <f>IFERROR(DATE(YEAR(Veg_Table[[#This Row],[EVM_LAST_EDITED2]]),MONTH(Veg_Table[[#This Row],[EVM_LAST_EDITED2]]),DAY(Veg_Table[[#This Row],[EVM_LAST_EDITED2]])),DATE(2019,1,1))</f>
        <v>43965</v>
      </c>
      <c r="Q420" s="3">
        <f>VALUE(SUBSTITUTE(Veg_Table[[#This Row],[EVM_LAST_EDITED]],",",""))</f>
        <v>43965.371841041699</v>
      </c>
      <c r="R420" s="1" t="str">
        <f>_xlfn.IFNA(IF(Veg_Table[[#This Row],[EVM_LAST_EDITOR]]="","zBlank EVM Last Editor",VLOOKUP(Veg_Table[[#This Row],[EVM_LAST_EDITOR]],Roster_Table[#All],4,FALSE)),"zAWRR Not in Roster")</f>
        <v>MFE</v>
      </c>
      <c r="S420" s="1" t="str">
        <f>_xlfn.IFNA(IF(Veg_Table[[#This Row],[EVM_LAST_EDITOR]]="","zBlank EVM Last Editor",VLOOKUP(Veg_Table[[#This Row],[EVM_LAST_EDITOR]],Roster_Table[#All],16,FALSE)),"zCompany_AWRR not in Roster")</f>
        <v>Not in Sierra Roster</v>
      </c>
      <c r="T420" s="2">
        <f>IFERROR(DATE(YEAR(Veg_Table[[#This Row],[Created2]]),MONTH(Veg_Table[[#This Row],[Created2]]),DAY(Veg_Table[[#This Row],[Created2]])),DATE(2019,1,1))</f>
        <v>43885</v>
      </c>
      <c r="U420" s="3">
        <f>VALUE(SUBSTITUTE(Veg_Table[[#This Row],[Created]],",",""))</f>
        <v>43885.4151851852</v>
      </c>
      <c r="V420" s="3" t="str">
        <f ca="1">IFERROR(_xlfn.IFNA(CELL("contents",INDIRECT(_xlfn.CONCAT("Veg_Table_Production_Data!",ADDRESS(MATCH(_xlfn.MAXIFS(#REF!,#REF!,"="&amp;Veg_Table[[#This Row],[AUTO_ID]],#REF!,"&lt;"&amp;Veg_Table[[#This Row],[EVM_LAST_EDITED_Day]]),#REF!,0),COLUMN(#REF!),4,1,)))),""),"")</f>
        <v/>
      </c>
      <c r="W420" s="3" t="str">
        <f ca="1">IF(Veg_Table[[#This Row],[Previous_Prescription]]="","No",IF(Veg_Table[[#This Row],[Previous_Prescription]]=Veg_Table[[#This Row],[PRESCRIP]],"No","Yes"))</f>
        <v>No</v>
      </c>
      <c r="X420" s="3" t="str">
        <f>IF(Veg_Table[[#This Row],[EVM_LAST_EDITED_Day]]=Veg_Table[[#This Row],[Created_Day]],"New","Old")</f>
        <v>Old</v>
      </c>
      <c r="Y420" s="1">
        <f>IFERROR(IF(FIND("delete",LOWER(Veg_Table[[#This Row],[PI_COMMENTS]]))&gt;=1,1,0),0)</f>
        <v>0</v>
      </c>
      <c r="Z420" s="1" t="str">
        <f>_xlfn.IFNA(IF(Veg_Table[[#This Row],[EVM_LAST_EDITOR]]="","Yes",VLOOKUP(Veg_Table[[#This Row],[EVM_LAST_EDITOR]],Roster_Table[#All],15,FALSE)),"Yes")</f>
        <v>No</v>
      </c>
      <c r="AA42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20" s="1" t="str">
        <f>_xlfn.IFNA(VLOOKUP(Veg_Table[[#This Row],[EVM_LAST_EDITOR]],Roster_Table[#All],3,FALSE),"zAWRR Not in Roster")</f>
        <v>Thomas</v>
      </c>
      <c r="AC420" s="1" t="str">
        <f>_xlfn.IFNA(VLOOKUP(Veg_Table[[#This Row],[EVM_LAST_EDITOR]],Roster_Table[#All],2,FALSE),"zAWRR Not in Roster")</f>
        <v>James</v>
      </c>
      <c r="AD420" s="1" t="str">
        <f>IF(_xlfn.CONCAT(Veg_Table[[#This Row],[First_Name]]," ",Veg_Table[[#This Row],[Last_Name]])="zAWRR Not in Roster zAWRR Not in Roster","zAWRR Not in Roster",_xlfn.CONCAT(Veg_Table[[#This Row],[First_Name]]," ",Veg_Table[[#This Row],[Last_Name]]))</f>
        <v>Thomas James</v>
      </c>
      <c r="AE420">
        <v>1780419</v>
      </c>
      <c r="AF420" t="s">
        <v>3580</v>
      </c>
      <c r="AG420" t="s">
        <v>30</v>
      </c>
      <c r="AH420" t="s">
        <v>2073</v>
      </c>
      <c r="AI420" t="s">
        <v>3533</v>
      </c>
      <c r="AJ420" t="s">
        <v>820</v>
      </c>
      <c r="AK420" t="s">
        <v>28</v>
      </c>
      <c r="AL420" t="s">
        <v>372</v>
      </c>
      <c r="AM420" t="s">
        <v>38</v>
      </c>
      <c r="AN420" t="s">
        <v>25</v>
      </c>
      <c r="AO420" t="s">
        <v>25</v>
      </c>
      <c r="AP420">
        <v>14</v>
      </c>
      <c r="AQ420">
        <v>103</v>
      </c>
      <c r="AR420" t="s">
        <v>28</v>
      </c>
      <c r="AS420" t="s">
        <v>42</v>
      </c>
      <c r="AT420" t="s">
        <v>515</v>
      </c>
      <c r="AU420" t="s">
        <v>25</v>
      </c>
      <c r="AV420" t="s">
        <v>28</v>
      </c>
      <c r="AW420" t="s">
        <v>3581</v>
      </c>
      <c r="AX420" t="s">
        <v>825</v>
      </c>
      <c r="AY420" t="s">
        <v>825</v>
      </c>
      <c r="AZ420">
        <v>5807646</v>
      </c>
      <c r="BA420" t="s">
        <v>42</v>
      </c>
      <c r="BB420" s="4">
        <v>43965.371760694441</v>
      </c>
      <c r="BC420" t="s">
        <v>837</v>
      </c>
      <c r="BD420" t="s">
        <v>29</v>
      </c>
      <c r="BF420" t="s">
        <v>28</v>
      </c>
      <c r="BG420" t="s">
        <v>28</v>
      </c>
      <c r="BH420" t="s">
        <v>28</v>
      </c>
      <c r="BI420" s="3"/>
      <c r="BJ420" t="s">
        <v>528</v>
      </c>
      <c r="BK420" s="30" t="s">
        <v>694</v>
      </c>
      <c r="BL420" s="3">
        <v>43965.37184104167</v>
      </c>
      <c r="BM420" t="s">
        <v>31</v>
      </c>
      <c r="BN420" t="s">
        <v>32</v>
      </c>
      <c r="BO420" t="s">
        <v>2075</v>
      </c>
      <c r="BP420" t="s">
        <v>2076</v>
      </c>
      <c r="BQ420" t="s">
        <v>826</v>
      </c>
      <c r="BR420" t="s">
        <v>28</v>
      </c>
      <c r="BS420" t="s">
        <v>28</v>
      </c>
      <c r="BT420" t="s">
        <v>115</v>
      </c>
      <c r="BU420" s="3">
        <v>43885.415185185186</v>
      </c>
      <c r="BV420" t="s">
        <v>803</v>
      </c>
      <c r="BW420" s="3">
        <v>43965.396761331016</v>
      </c>
      <c r="BX420" t="s">
        <v>3582</v>
      </c>
      <c r="CG420"/>
      <c r="CH420"/>
      <c r="CI420"/>
      <c r="CY420"/>
      <c r="DA420"/>
      <c r="DE420"/>
      <c r="DF420"/>
    </row>
    <row r="421" spans="1:110" x14ac:dyDescent="0.25">
      <c r="A421" s="1">
        <f>IF(Veg_Table[[#This Row],[VP_STATUS]]="Hold",0,IF(OR(AND(Veg_Table[[#This Row],[PRESCRIP]]="NW_No Work",Veg_Table[[#This Row],[VP_STATUS]]&lt;&gt;"No Work Required Under EVM"),AND(Veg_Table[[#This Row],[VP_STATUS]]="No Work Required Under EVM",Veg_Table[[#This Row],[PRESCRIP]]&lt;&gt;"NW_No Work")),1,0))</f>
        <v>0</v>
      </c>
      <c r="B421" s="1">
        <f>IF(Veg_Table[[#This Row],[SPECIES]]="",1,0)</f>
        <v>0</v>
      </c>
      <c r="C421" s="1">
        <f>IF(Veg_Table[[#This Row],[DIAMETER]]="",1,0)</f>
        <v>0</v>
      </c>
      <c r="D421" s="1">
        <f>IF(Veg_Table[[#This Row],[HEIGHT]]="",1,0)</f>
        <v>0</v>
      </c>
      <c r="E42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21" s="1">
        <f>IF(AND(Veg_Table[[#This Row],[TAT_RESULT]]="ABATE",Veg_Table[[#This Row],[PRESCRIP]]="NW_No Work"),1,0)</f>
        <v>0</v>
      </c>
      <c r="G421" s="1">
        <f>IF(OR(Veg_Table[[#This Row],[Prescription R-Scale]]="NA",Veg_Table[[#This Row],[Diameter R-Scale]]="NA"),0,IF(Veg_Table[[#This Row],[Diameter R-Scale]]&lt;&gt;Veg_Table[[#This Row],[Prescription R-Scale]],1,0))</f>
        <v>0</v>
      </c>
      <c r="H421" s="1">
        <f>IF(OR(AND(Veg_Table[[#This Row],[PRESCRIP]]="BC_Br Rmv", Veg_Table[[#This Row],[WOOD_MAN]]&lt;&gt;"Not Needed"),AND(Veg_Table[[#This Row],[PRESCRIP]]="BCS_Br Rmv+Trt", Veg_Table[[#This Row],[WOOD_MAN]]&lt;&gt;"Not Needed")),1,0)</f>
        <v>0</v>
      </c>
      <c r="I421" s="1">
        <f ca="1">IF(AND(Veg_Table[[#This Row],[Prescription_Changed]]="Yes",Veg_Table[[#This Row],[TAT_RESULT]]=""),1,0)</f>
        <v>0</v>
      </c>
      <c r="J421" s="1">
        <f ca="1">SUM(Veg_Table[[#This Row],[Prescription and Status do not match]:[Prescription_Edited_And_TAT_Is_Blank]])</f>
        <v>1</v>
      </c>
      <c r="K421" s="1">
        <f ca="1">IF(Veg_Table[[#This Row],[Sum of Errors]]&gt;0,1,0)</f>
        <v>1</v>
      </c>
      <c r="L421" s="1">
        <f>1</f>
        <v>1</v>
      </c>
      <c r="M42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421" s="1" t="str">
        <f>IF(OR(MID(Veg_Table[[#This Row],[PRESCRIP]],2,1)="1",MID(Veg_Table[[#This Row],[PRESCRIP]],2,1)="2",MID(Veg_Table[[#This Row],[PRESCRIP]],2,1)="3",MID(Veg_Table[[#This Row],[PRESCRIP]],2,1)="4"),_xlfn.NUMBERVALUE(MID(Veg_Table[[#This Row],[PRESCRIP]],2,1)),"NA")</f>
        <v>NA</v>
      </c>
      <c r="O421" s="1">
        <f>WEEKNUM(Veg_Table[[#This Row],[EVM_LAST_EDITED_Day]],2)</f>
        <v>20</v>
      </c>
      <c r="P421" s="25">
        <f>IFERROR(DATE(YEAR(Veg_Table[[#This Row],[EVM_LAST_EDITED2]]),MONTH(Veg_Table[[#This Row],[EVM_LAST_EDITED2]]),DAY(Veg_Table[[#This Row],[EVM_LAST_EDITED2]])),DATE(2019,1,1))</f>
        <v>43965</v>
      </c>
      <c r="Q421" s="3">
        <f>VALUE(SUBSTITUTE(Veg_Table[[#This Row],[EVM_LAST_EDITED]],",",""))</f>
        <v>43965.375473194399</v>
      </c>
      <c r="R421" s="1" t="str">
        <f>_xlfn.IFNA(IF(Veg_Table[[#This Row],[EVM_LAST_EDITOR]]="","zBlank EVM Last Editor",VLOOKUP(Veg_Table[[#This Row],[EVM_LAST_EDITOR]],Roster_Table[#All],4,FALSE)),"zAWRR Not in Roster")</f>
        <v>MFE</v>
      </c>
      <c r="S421" s="1" t="str">
        <f>_xlfn.IFNA(IF(Veg_Table[[#This Row],[EVM_LAST_EDITOR]]="","zBlank EVM Last Editor",VLOOKUP(Veg_Table[[#This Row],[EVM_LAST_EDITOR]],Roster_Table[#All],16,FALSE)),"zCompany_AWRR not in Roster")</f>
        <v>Not in Sierra Roster</v>
      </c>
      <c r="T421" s="2">
        <f>IFERROR(DATE(YEAR(Veg_Table[[#This Row],[Created2]]),MONTH(Veg_Table[[#This Row],[Created2]]),DAY(Veg_Table[[#This Row],[Created2]])),DATE(2019,1,1))</f>
        <v>43885</v>
      </c>
      <c r="U421" s="3">
        <f>VALUE(SUBSTITUTE(Veg_Table[[#This Row],[Created]],",",""))</f>
        <v>43885.466539351903</v>
      </c>
      <c r="V421" s="3" t="str">
        <f ca="1">IFERROR(_xlfn.IFNA(CELL("contents",INDIRECT(_xlfn.CONCAT("Veg_Table_Production_Data!",ADDRESS(MATCH(_xlfn.MAXIFS(#REF!,#REF!,"="&amp;Veg_Table[[#This Row],[AUTO_ID]],#REF!,"&lt;"&amp;Veg_Table[[#This Row],[EVM_LAST_EDITED_Day]]),#REF!,0),COLUMN(#REF!),4,1,)))),""),"")</f>
        <v/>
      </c>
      <c r="W421" s="3" t="str">
        <f ca="1">IF(Veg_Table[[#This Row],[Previous_Prescription]]="","No",IF(Veg_Table[[#This Row],[Previous_Prescription]]=Veg_Table[[#This Row],[PRESCRIP]],"No","Yes"))</f>
        <v>No</v>
      </c>
      <c r="X421" s="3" t="str">
        <f>IF(Veg_Table[[#This Row],[EVM_LAST_EDITED_Day]]=Veg_Table[[#This Row],[Created_Day]],"New","Old")</f>
        <v>Old</v>
      </c>
      <c r="Y421" s="1">
        <f>IFERROR(IF(FIND("delete",LOWER(Veg_Table[[#This Row],[PI_COMMENTS]]))&gt;=1,1,0),0)</f>
        <v>0</v>
      </c>
      <c r="Z421" s="1" t="str">
        <f>_xlfn.IFNA(IF(Veg_Table[[#This Row],[EVM_LAST_EDITOR]]="","Yes",VLOOKUP(Veg_Table[[#This Row],[EVM_LAST_EDITOR]],Roster_Table[#All],15,FALSE)),"Yes")</f>
        <v>No</v>
      </c>
      <c r="AA42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21" s="1" t="str">
        <f>_xlfn.IFNA(VLOOKUP(Veg_Table[[#This Row],[EVM_LAST_EDITOR]],Roster_Table[#All],3,FALSE),"zAWRR Not in Roster")</f>
        <v>Thomas</v>
      </c>
      <c r="AC421" s="1" t="str">
        <f>_xlfn.IFNA(VLOOKUP(Veg_Table[[#This Row],[EVM_LAST_EDITOR]],Roster_Table[#All],2,FALSE),"zAWRR Not in Roster")</f>
        <v>James</v>
      </c>
      <c r="AD421" s="1" t="str">
        <f>IF(_xlfn.CONCAT(Veg_Table[[#This Row],[First_Name]]," ",Veg_Table[[#This Row],[Last_Name]])="zAWRR Not in Roster zAWRR Not in Roster","zAWRR Not in Roster",_xlfn.CONCAT(Veg_Table[[#This Row],[First_Name]]," ",Veg_Table[[#This Row],[Last_Name]]))</f>
        <v>Thomas James</v>
      </c>
      <c r="AE421">
        <v>1780463</v>
      </c>
      <c r="AF421" t="s">
        <v>3589</v>
      </c>
      <c r="AG421" t="s">
        <v>30</v>
      </c>
      <c r="AH421" t="s">
        <v>2073</v>
      </c>
      <c r="AI421" t="s">
        <v>3533</v>
      </c>
      <c r="AJ421" t="s">
        <v>820</v>
      </c>
      <c r="AK421" t="s">
        <v>28</v>
      </c>
      <c r="AL421" t="s">
        <v>372</v>
      </c>
      <c r="AM421" t="s">
        <v>40</v>
      </c>
      <c r="AN421" t="s">
        <v>25</v>
      </c>
      <c r="AO421" t="s">
        <v>25</v>
      </c>
      <c r="AP421">
        <v>16</v>
      </c>
      <c r="AQ421">
        <v>58</v>
      </c>
      <c r="AR421" t="s">
        <v>28</v>
      </c>
      <c r="AS421" t="s">
        <v>823</v>
      </c>
      <c r="AT421" t="s">
        <v>26</v>
      </c>
      <c r="AU421" t="s">
        <v>25</v>
      </c>
      <c r="AV421" t="s">
        <v>28</v>
      </c>
      <c r="AW421" t="s">
        <v>3590</v>
      </c>
      <c r="AX421" t="s">
        <v>825</v>
      </c>
      <c r="AY421" t="s">
        <v>825</v>
      </c>
      <c r="AZ421">
        <v>5807646</v>
      </c>
      <c r="BA421" t="s">
        <v>823</v>
      </c>
      <c r="BB421" s="4">
        <v>43965.375382500002</v>
      </c>
      <c r="BC421" t="s">
        <v>837</v>
      </c>
      <c r="BD421" t="s">
        <v>29</v>
      </c>
      <c r="BF421" t="s">
        <v>28</v>
      </c>
      <c r="BG421" t="s">
        <v>28</v>
      </c>
      <c r="BH421" t="s">
        <v>28</v>
      </c>
      <c r="BI421" s="3"/>
      <c r="BJ421" t="s">
        <v>4135</v>
      </c>
      <c r="BK421" s="30" t="s">
        <v>694</v>
      </c>
      <c r="BL421" s="3">
        <v>43965.375473194443</v>
      </c>
      <c r="BM421" t="s">
        <v>31</v>
      </c>
      <c r="BN421" t="s">
        <v>32</v>
      </c>
      <c r="BO421" t="s">
        <v>2075</v>
      </c>
      <c r="BP421" t="s">
        <v>2076</v>
      </c>
      <c r="BQ421" t="s">
        <v>826</v>
      </c>
      <c r="BR421" t="s">
        <v>28</v>
      </c>
      <c r="BS421" t="s">
        <v>28</v>
      </c>
      <c r="BT421" t="s">
        <v>115</v>
      </c>
      <c r="BU421" s="3">
        <v>43885.466539351852</v>
      </c>
      <c r="BV421" t="s">
        <v>803</v>
      </c>
      <c r="BW421" s="3">
        <v>43965.396761331016</v>
      </c>
      <c r="BX421" t="s">
        <v>3591</v>
      </c>
      <c r="CG421"/>
      <c r="CH421"/>
      <c r="CI421"/>
      <c r="CY421"/>
      <c r="DA421"/>
      <c r="DE421"/>
      <c r="DF421"/>
    </row>
    <row r="422" spans="1:110" x14ac:dyDescent="0.25">
      <c r="A422" s="1">
        <f>IF(Veg_Table[[#This Row],[VP_STATUS]]="Hold",0,IF(OR(AND(Veg_Table[[#This Row],[PRESCRIP]]="NW_No Work",Veg_Table[[#This Row],[VP_STATUS]]&lt;&gt;"No Work Required Under EVM"),AND(Veg_Table[[#This Row],[VP_STATUS]]="No Work Required Under EVM",Veg_Table[[#This Row],[PRESCRIP]]&lt;&gt;"NW_No Work")),1,0))</f>
        <v>0</v>
      </c>
      <c r="B422" s="1">
        <f>IF(Veg_Table[[#This Row],[SPECIES]]="",1,0)</f>
        <v>0</v>
      </c>
      <c r="C422" s="1">
        <f>IF(Veg_Table[[#This Row],[DIAMETER]]="",1,0)</f>
        <v>0</v>
      </c>
      <c r="D422" s="1">
        <f>IF(Veg_Table[[#This Row],[HEIGHT]]="",1,0)</f>
        <v>0</v>
      </c>
      <c r="E42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422" s="1">
        <f>IF(AND(Veg_Table[[#This Row],[TAT_RESULT]]="ABATE",Veg_Table[[#This Row],[PRESCRIP]]="NW_No Work"),1,0)</f>
        <v>0</v>
      </c>
      <c r="G422" s="1">
        <f>IF(OR(Veg_Table[[#This Row],[Prescription R-Scale]]="NA",Veg_Table[[#This Row],[Diameter R-Scale]]="NA"),0,IF(Veg_Table[[#This Row],[Diameter R-Scale]]&lt;&gt;Veg_Table[[#This Row],[Prescription R-Scale]],1,0))</f>
        <v>0</v>
      </c>
      <c r="H422" s="1">
        <f>IF(OR(AND(Veg_Table[[#This Row],[PRESCRIP]]="BC_Br Rmv", Veg_Table[[#This Row],[WOOD_MAN]]&lt;&gt;"Not Needed"),AND(Veg_Table[[#This Row],[PRESCRIP]]="BCS_Br Rmv+Trt", Veg_Table[[#This Row],[WOOD_MAN]]&lt;&gt;"Not Needed")),1,0)</f>
        <v>1</v>
      </c>
      <c r="I422" s="1">
        <f ca="1">IF(AND(Veg_Table[[#This Row],[Prescription_Changed]]="Yes",Veg_Table[[#This Row],[TAT_RESULT]]=""),1,0)</f>
        <v>0</v>
      </c>
      <c r="J422" s="1">
        <f ca="1">SUM(Veg_Table[[#This Row],[Prescription and Status do not match]:[Prescription_Edited_And_TAT_Is_Blank]])</f>
        <v>1</v>
      </c>
      <c r="K422" s="1">
        <f ca="1">IF(Veg_Table[[#This Row],[Sum of Errors]]&gt;0,1,0)</f>
        <v>1</v>
      </c>
      <c r="L422" s="1">
        <f>1</f>
        <v>1</v>
      </c>
      <c r="M422"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Brush</v>
      </c>
      <c r="N422" s="1" t="str">
        <f>IF(OR(MID(Veg_Table[[#This Row],[PRESCRIP]],2,1)="1",MID(Veg_Table[[#This Row],[PRESCRIP]],2,1)="2",MID(Veg_Table[[#This Row],[PRESCRIP]],2,1)="3",MID(Veg_Table[[#This Row],[PRESCRIP]],2,1)="4"),_xlfn.NUMBERVALUE(MID(Veg_Table[[#This Row],[PRESCRIP]],2,1)),"NA")</f>
        <v>NA</v>
      </c>
      <c r="O422" s="1">
        <f>WEEKNUM(Veg_Table[[#This Row],[EVM_LAST_EDITED_Day]],2)</f>
        <v>20</v>
      </c>
      <c r="P422" s="25">
        <f>IFERROR(DATE(YEAR(Veg_Table[[#This Row],[EVM_LAST_EDITED2]]),MONTH(Veg_Table[[#This Row],[EVM_LAST_EDITED2]]),DAY(Veg_Table[[#This Row],[EVM_LAST_EDITED2]])),DATE(2019,1,1))</f>
        <v>43965</v>
      </c>
      <c r="Q422" s="3">
        <f>VALUE(SUBSTITUTE(Veg_Table[[#This Row],[EVM_LAST_EDITED]],",",""))</f>
        <v>43965.383109768503</v>
      </c>
      <c r="R422" s="1" t="str">
        <f>_xlfn.IFNA(IF(Veg_Table[[#This Row],[EVM_LAST_EDITOR]]="","zBlank EVM Last Editor",VLOOKUP(Veg_Table[[#This Row],[EVM_LAST_EDITOR]],Roster_Table[#All],4,FALSE)),"zAWRR Not in Roster")</f>
        <v>MFE</v>
      </c>
      <c r="S422" s="1" t="str">
        <f>_xlfn.IFNA(IF(Veg_Table[[#This Row],[EVM_LAST_EDITOR]]="","zBlank EVM Last Editor",VLOOKUP(Veg_Table[[#This Row],[EVM_LAST_EDITOR]],Roster_Table[#All],16,FALSE)),"zCompany_AWRR not in Roster")</f>
        <v>Not in Sierra Roster</v>
      </c>
      <c r="T422" s="2">
        <f>IFERROR(DATE(YEAR(Veg_Table[[#This Row],[Created2]]),MONTH(Veg_Table[[#This Row],[Created2]]),DAY(Veg_Table[[#This Row],[Created2]])),DATE(2019,1,1))</f>
        <v>43738</v>
      </c>
      <c r="U422" s="3">
        <f>VALUE(SUBSTITUTE(Veg_Table[[#This Row],[Created]],",",""))</f>
        <v>43738.548391203702</v>
      </c>
      <c r="V422" s="3" t="str">
        <f ca="1">IFERROR(_xlfn.IFNA(CELL("contents",INDIRECT(_xlfn.CONCAT("Veg_Table_Production_Data!",ADDRESS(MATCH(_xlfn.MAXIFS(#REF!,#REF!,"="&amp;Veg_Table[[#This Row],[AUTO_ID]],#REF!,"&lt;"&amp;Veg_Table[[#This Row],[EVM_LAST_EDITED_Day]]),#REF!,0),COLUMN(#REF!),4,1,)))),""),"")</f>
        <v/>
      </c>
      <c r="W422" s="3" t="str">
        <f ca="1">IF(Veg_Table[[#This Row],[Previous_Prescription]]="","No",IF(Veg_Table[[#This Row],[Previous_Prescription]]=Veg_Table[[#This Row],[PRESCRIP]],"No","Yes"))</f>
        <v>No</v>
      </c>
      <c r="X422" s="3" t="str">
        <f>IF(Veg_Table[[#This Row],[EVM_LAST_EDITED_Day]]=Veg_Table[[#This Row],[Created_Day]],"New","Old")</f>
        <v>Old</v>
      </c>
      <c r="Y422" s="1">
        <f>IFERROR(IF(FIND("delete",LOWER(Veg_Table[[#This Row],[PI_COMMENTS]]))&gt;=1,1,0),0)</f>
        <v>0</v>
      </c>
      <c r="Z422" s="1" t="str">
        <f>_xlfn.IFNA(IF(Veg_Table[[#This Row],[EVM_LAST_EDITOR]]="","Yes",VLOOKUP(Veg_Table[[#This Row],[EVM_LAST_EDITOR]],Roster_Table[#All],15,FALSE)),"Yes")</f>
        <v>No</v>
      </c>
      <c r="AA42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22" s="1" t="str">
        <f>_xlfn.IFNA(VLOOKUP(Veg_Table[[#This Row],[EVM_LAST_EDITOR]],Roster_Table[#All],3,FALSE),"zAWRR Not in Roster")</f>
        <v>Thomas</v>
      </c>
      <c r="AC422" s="1" t="str">
        <f>_xlfn.IFNA(VLOOKUP(Veg_Table[[#This Row],[EVM_LAST_EDITOR]],Roster_Table[#All],2,FALSE),"zAWRR Not in Roster")</f>
        <v>James</v>
      </c>
      <c r="AD422" s="1" t="str">
        <f>IF(_xlfn.CONCAT(Veg_Table[[#This Row],[First_Name]]," ",Veg_Table[[#This Row],[Last_Name]])="zAWRR Not in Roster zAWRR Not in Roster","zAWRR Not in Roster",_xlfn.CONCAT(Veg_Table[[#This Row],[First_Name]]," ",Veg_Table[[#This Row],[Last_Name]]))</f>
        <v>Thomas James</v>
      </c>
      <c r="AE422">
        <v>1764328</v>
      </c>
      <c r="AF422" t="s">
        <v>3541</v>
      </c>
      <c r="AG422" t="s">
        <v>30</v>
      </c>
      <c r="AH422" t="s">
        <v>2073</v>
      </c>
      <c r="AI422" t="s">
        <v>3533</v>
      </c>
      <c r="AJ422" t="s">
        <v>820</v>
      </c>
      <c r="AK422" t="s">
        <v>28</v>
      </c>
      <c r="AL422" t="s">
        <v>830</v>
      </c>
      <c r="AM422" t="s">
        <v>49</v>
      </c>
      <c r="AN422" t="s">
        <v>25</v>
      </c>
      <c r="AO422" t="s">
        <v>25</v>
      </c>
      <c r="AP422">
        <v>1</v>
      </c>
      <c r="AQ422">
        <v>10</v>
      </c>
      <c r="AR422" t="s">
        <v>28</v>
      </c>
      <c r="AS422" t="s">
        <v>50</v>
      </c>
      <c r="AT422" t="s">
        <v>515</v>
      </c>
      <c r="AU422" t="s">
        <v>25</v>
      </c>
      <c r="AV422" t="s">
        <v>28</v>
      </c>
      <c r="AW422" t="s">
        <v>3542</v>
      </c>
      <c r="AX422" t="s">
        <v>825</v>
      </c>
      <c r="AY422" t="s">
        <v>825</v>
      </c>
      <c r="AZ422">
        <v>5807646</v>
      </c>
      <c r="BA422" t="s">
        <v>50</v>
      </c>
      <c r="BB422" s="4">
        <v>43965.383020393521</v>
      </c>
      <c r="BC422" t="s">
        <v>837</v>
      </c>
      <c r="BD422" t="s">
        <v>29</v>
      </c>
      <c r="BF422" t="s">
        <v>28</v>
      </c>
      <c r="BG422" t="s">
        <v>28</v>
      </c>
      <c r="BH422" t="s">
        <v>28</v>
      </c>
      <c r="BI422" s="3"/>
      <c r="BJ422" t="s">
        <v>1338</v>
      </c>
      <c r="BK422" s="30" t="s">
        <v>694</v>
      </c>
      <c r="BL422" s="3">
        <v>43965.383109768518</v>
      </c>
      <c r="BM422" t="s">
        <v>31</v>
      </c>
      <c r="BN422" t="s">
        <v>32</v>
      </c>
      <c r="BO422" t="s">
        <v>2075</v>
      </c>
      <c r="BP422" t="s">
        <v>2076</v>
      </c>
      <c r="BQ422" t="s">
        <v>826</v>
      </c>
      <c r="BR422" t="s">
        <v>28</v>
      </c>
      <c r="BS422" t="s">
        <v>28</v>
      </c>
      <c r="BT422" t="s">
        <v>835</v>
      </c>
      <c r="BU422" s="3">
        <v>43738.548391203702</v>
      </c>
      <c r="BV422" t="s">
        <v>803</v>
      </c>
      <c r="BW422" s="3">
        <v>43965.396761331016</v>
      </c>
      <c r="BX422" t="s">
        <v>3543</v>
      </c>
      <c r="CG422"/>
      <c r="CH422"/>
      <c r="CI422"/>
      <c r="CY422"/>
      <c r="DA422"/>
      <c r="DE422"/>
      <c r="DF422"/>
    </row>
    <row r="423" spans="1:110" x14ac:dyDescent="0.25">
      <c r="A423" s="1">
        <f>IF(Veg_Table[[#This Row],[VP_STATUS]]="Hold",0,IF(OR(AND(Veg_Table[[#This Row],[PRESCRIP]]="NW_No Work",Veg_Table[[#This Row],[VP_STATUS]]&lt;&gt;"No Work Required Under EVM"),AND(Veg_Table[[#This Row],[VP_STATUS]]="No Work Required Under EVM",Veg_Table[[#This Row],[PRESCRIP]]&lt;&gt;"NW_No Work")),1,0))</f>
        <v>0</v>
      </c>
      <c r="B423" s="1">
        <f>IF(Veg_Table[[#This Row],[SPECIES]]="",1,0)</f>
        <v>0</v>
      </c>
      <c r="C423" s="1">
        <f>IF(Veg_Table[[#This Row],[DIAMETER]]="",1,0)</f>
        <v>0</v>
      </c>
      <c r="D423" s="1">
        <f>IF(Veg_Table[[#This Row],[HEIGHT]]="",1,0)</f>
        <v>0</v>
      </c>
      <c r="E42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423" s="1">
        <f>IF(AND(Veg_Table[[#This Row],[TAT_RESULT]]="ABATE",Veg_Table[[#This Row],[PRESCRIP]]="NW_No Work"),1,0)</f>
        <v>0</v>
      </c>
      <c r="G423" s="1">
        <f>IF(OR(Veg_Table[[#This Row],[Prescription R-Scale]]="NA",Veg_Table[[#This Row],[Diameter R-Scale]]="NA"),0,IF(Veg_Table[[#This Row],[Diameter R-Scale]]&lt;&gt;Veg_Table[[#This Row],[Prescription R-Scale]],1,0))</f>
        <v>0</v>
      </c>
      <c r="H423" s="1">
        <f>IF(OR(AND(Veg_Table[[#This Row],[PRESCRIP]]="BC_Br Rmv", Veg_Table[[#This Row],[WOOD_MAN]]&lt;&gt;"Not Needed"),AND(Veg_Table[[#This Row],[PRESCRIP]]="BCS_Br Rmv+Trt", Veg_Table[[#This Row],[WOOD_MAN]]&lt;&gt;"Not Needed")),1,0)</f>
        <v>1</v>
      </c>
      <c r="I423" s="1">
        <f ca="1">IF(AND(Veg_Table[[#This Row],[Prescription_Changed]]="Yes",Veg_Table[[#This Row],[TAT_RESULT]]=""),1,0)</f>
        <v>0</v>
      </c>
      <c r="J423" s="1">
        <f ca="1">SUM(Veg_Table[[#This Row],[Prescription and Status do not match]:[Prescription_Edited_And_TAT_Is_Blank]])</f>
        <v>1</v>
      </c>
      <c r="K423" s="1">
        <f ca="1">IF(Veg_Table[[#This Row],[Sum of Errors]]&gt;0,1,0)</f>
        <v>1</v>
      </c>
      <c r="L423" s="1">
        <f>1</f>
        <v>1</v>
      </c>
      <c r="M423"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Brush</v>
      </c>
      <c r="N423" s="1" t="str">
        <f>IF(OR(MID(Veg_Table[[#This Row],[PRESCRIP]],2,1)="1",MID(Veg_Table[[#This Row],[PRESCRIP]],2,1)="2",MID(Veg_Table[[#This Row],[PRESCRIP]],2,1)="3",MID(Veg_Table[[#This Row],[PRESCRIP]],2,1)="4"),_xlfn.NUMBERVALUE(MID(Veg_Table[[#This Row],[PRESCRIP]],2,1)),"NA")</f>
        <v>NA</v>
      </c>
      <c r="O423" s="1">
        <f>WEEKNUM(Veg_Table[[#This Row],[EVM_LAST_EDITED_Day]],2)</f>
        <v>20</v>
      </c>
      <c r="P423" s="25">
        <f>IFERROR(DATE(YEAR(Veg_Table[[#This Row],[EVM_LAST_EDITED2]]),MONTH(Veg_Table[[#This Row],[EVM_LAST_EDITED2]]),DAY(Veg_Table[[#This Row],[EVM_LAST_EDITED2]])),DATE(2019,1,1))</f>
        <v>43965</v>
      </c>
      <c r="Q423" s="3">
        <f>VALUE(SUBSTITUTE(Veg_Table[[#This Row],[EVM_LAST_EDITED]],",",""))</f>
        <v>43965.383886701398</v>
      </c>
      <c r="R423" s="1" t="str">
        <f>_xlfn.IFNA(IF(Veg_Table[[#This Row],[EVM_LAST_EDITOR]]="","zBlank EVM Last Editor",VLOOKUP(Veg_Table[[#This Row],[EVM_LAST_EDITOR]],Roster_Table[#All],4,FALSE)),"zAWRR Not in Roster")</f>
        <v>MFE</v>
      </c>
      <c r="S423" s="1" t="str">
        <f>_xlfn.IFNA(IF(Veg_Table[[#This Row],[EVM_LAST_EDITOR]]="","zBlank EVM Last Editor",VLOOKUP(Veg_Table[[#This Row],[EVM_LAST_EDITOR]],Roster_Table[#All],16,FALSE)),"zCompany_AWRR not in Roster")</f>
        <v>Not in Sierra Roster</v>
      </c>
      <c r="T423" s="2">
        <f>IFERROR(DATE(YEAR(Veg_Table[[#This Row],[Created2]]),MONTH(Veg_Table[[#This Row],[Created2]]),DAY(Veg_Table[[#This Row],[Created2]])),DATE(2019,1,1))</f>
        <v>43738</v>
      </c>
      <c r="U423" s="3">
        <f>VALUE(SUBSTITUTE(Veg_Table[[#This Row],[Created]],",",""))</f>
        <v>43738.549583333297</v>
      </c>
      <c r="V423" s="3" t="str">
        <f ca="1">IFERROR(_xlfn.IFNA(CELL("contents",INDIRECT(_xlfn.CONCAT("Veg_Table_Production_Data!",ADDRESS(MATCH(_xlfn.MAXIFS(#REF!,#REF!,"="&amp;Veg_Table[[#This Row],[AUTO_ID]],#REF!,"&lt;"&amp;Veg_Table[[#This Row],[EVM_LAST_EDITED_Day]]),#REF!,0),COLUMN(#REF!),4,1,)))),""),"")</f>
        <v/>
      </c>
      <c r="W423" s="3" t="str">
        <f ca="1">IF(Veg_Table[[#This Row],[Previous_Prescription]]="","No",IF(Veg_Table[[#This Row],[Previous_Prescription]]=Veg_Table[[#This Row],[PRESCRIP]],"No","Yes"))</f>
        <v>No</v>
      </c>
      <c r="X423" s="3" t="str">
        <f>IF(Veg_Table[[#This Row],[EVM_LAST_EDITED_Day]]=Veg_Table[[#This Row],[Created_Day]],"New","Old")</f>
        <v>Old</v>
      </c>
      <c r="Y423" s="1">
        <f>IFERROR(IF(FIND("delete",LOWER(Veg_Table[[#This Row],[PI_COMMENTS]]))&gt;=1,1,0),0)</f>
        <v>0</v>
      </c>
      <c r="Z423" s="1" t="str">
        <f>_xlfn.IFNA(IF(Veg_Table[[#This Row],[EVM_LAST_EDITOR]]="","Yes",VLOOKUP(Veg_Table[[#This Row],[EVM_LAST_EDITOR]],Roster_Table[#All],15,FALSE)),"Yes")</f>
        <v>No</v>
      </c>
      <c r="AA42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23" s="1" t="str">
        <f>_xlfn.IFNA(VLOOKUP(Veg_Table[[#This Row],[EVM_LAST_EDITOR]],Roster_Table[#All],3,FALSE),"zAWRR Not in Roster")</f>
        <v>Thomas</v>
      </c>
      <c r="AC423" s="1" t="str">
        <f>_xlfn.IFNA(VLOOKUP(Veg_Table[[#This Row],[EVM_LAST_EDITOR]],Roster_Table[#All],2,FALSE),"zAWRR Not in Roster")</f>
        <v>James</v>
      </c>
      <c r="AD423" s="1" t="str">
        <f>IF(_xlfn.CONCAT(Veg_Table[[#This Row],[First_Name]]," ",Veg_Table[[#This Row],[Last_Name]])="zAWRR Not in Roster zAWRR Not in Roster","zAWRR Not in Roster",_xlfn.CONCAT(Veg_Table[[#This Row],[First_Name]]," ",Veg_Table[[#This Row],[Last_Name]]))</f>
        <v>Thomas James</v>
      </c>
      <c r="AE423">
        <v>1764329</v>
      </c>
      <c r="AF423" t="s">
        <v>3535</v>
      </c>
      <c r="AG423" t="s">
        <v>30</v>
      </c>
      <c r="AH423" t="s">
        <v>2073</v>
      </c>
      <c r="AI423" t="s">
        <v>3533</v>
      </c>
      <c r="AJ423" t="s">
        <v>820</v>
      </c>
      <c r="AK423" t="s">
        <v>28</v>
      </c>
      <c r="AL423" t="s">
        <v>830</v>
      </c>
      <c r="AM423" t="s">
        <v>49</v>
      </c>
      <c r="AN423" t="s">
        <v>25</v>
      </c>
      <c r="AO423" t="s">
        <v>25</v>
      </c>
      <c r="AP423">
        <v>1</v>
      </c>
      <c r="AQ423">
        <v>10</v>
      </c>
      <c r="AR423" t="s">
        <v>28</v>
      </c>
      <c r="AS423" t="s">
        <v>50</v>
      </c>
      <c r="AT423" t="s">
        <v>515</v>
      </c>
      <c r="AU423" t="s">
        <v>25</v>
      </c>
      <c r="AV423" t="s">
        <v>28</v>
      </c>
      <c r="AW423" t="s">
        <v>3536</v>
      </c>
      <c r="AX423" t="s">
        <v>825</v>
      </c>
      <c r="AY423" t="s">
        <v>825</v>
      </c>
      <c r="AZ423">
        <v>5807646</v>
      </c>
      <c r="BA423" t="s">
        <v>50</v>
      </c>
      <c r="BB423" s="4">
        <v>43965.383793854169</v>
      </c>
      <c r="BC423" t="s">
        <v>837</v>
      </c>
      <c r="BD423" t="s">
        <v>29</v>
      </c>
      <c r="BF423" t="s">
        <v>28</v>
      </c>
      <c r="BG423" t="s">
        <v>28</v>
      </c>
      <c r="BH423" t="s">
        <v>28</v>
      </c>
      <c r="BI423" s="3"/>
      <c r="BJ423" t="s">
        <v>1338</v>
      </c>
      <c r="BK423" s="30" t="s">
        <v>694</v>
      </c>
      <c r="BL423" s="3">
        <v>43965.383886701391</v>
      </c>
      <c r="BM423" t="s">
        <v>31</v>
      </c>
      <c r="BN423" t="s">
        <v>32</v>
      </c>
      <c r="BO423" t="s">
        <v>2075</v>
      </c>
      <c r="BP423" t="s">
        <v>2076</v>
      </c>
      <c r="BQ423" t="s">
        <v>826</v>
      </c>
      <c r="BR423" t="s">
        <v>28</v>
      </c>
      <c r="BS423" t="s">
        <v>28</v>
      </c>
      <c r="BT423" t="s">
        <v>835</v>
      </c>
      <c r="BU423" s="3">
        <v>43738.549583333333</v>
      </c>
      <c r="BV423" t="s">
        <v>803</v>
      </c>
      <c r="BW423" s="3">
        <v>43965.396761331016</v>
      </c>
      <c r="BX423" t="s">
        <v>3537</v>
      </c>
      <c r="CG423"/>
      <c r="CH423"/>
      <c r="CI423"/>
      <c r="CY423"/>
      <c r="DA423"/>
      <c r="DE423"/>
      <c r="DF423"/>
    </row>
    <row r="424" spans="1:110" x14ac:dyDescent="0.25">
      <c r="A424" s="1">
        <f>IF(Veg_Table[[#This Row],[VP_STATUS]]="Hold",0,IF(OR(AND(Veg_Table[[#This Row],[PRESCRIP]]="NW_No Work",Veg_Table[[#This Row],[VP_STATUS]]&lt;&gt;"No Work Required Under EVM"),AND(Veg_Table[[#This Row],[VP_STATUS]]="No Work Required Under EVM",Veg_Table[[#This Row],[PRESCRIP]]&lt;&gt;"NW_No Work")),1,0))</f>
        <v>0</v>
      </c>
      <c r="B424" s="1">
        <f>IF(Veg_Table[[#This Row],[SPECIES]]="",1,0)</f>
        <v>0</v>
      </c>
      <c r="C424" s="1">
        <f>IF(Veg_Table[[#This Row],[DIAMETER]]="",1,0)</f>
        <v>0</v>
      </c>
      <c r="D424" s="1">
        <f>IF(Veg_Table[[#This Row],[HEIGHT]]="",1,0)</f>
        <v>0</v>
      </c>
      <c r="E42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424" s="1">
        <f>IF(AND(Veg_Table[[#This Row],[TAT_RESULT]]="ABATE",Veg_Table[[#This Row],[PRESCRIP]]="NW_No Work"),1,0)</f>
        <v>0</v>
      </c>
      <c r="G424" s="1">
        <f>IF(OR(Veg_Table[[#This Row],[Prescription R-Scale]]="NA",Veg_Table[[#This Row],[Diameter R-Scale]]="NA"),0,IF(Veg_Table[[#This Row],[Diameter R-Scale]]&lt;&gt;Veg_Table[[#This Row],[Prescription R-Scale]],1,0))</f>
        <v>1</v>
      </c>
      <c r="H424" s="1">
        <f>IF(OR(AND(Veg_Table[[#This Row],[PRESCRIP]]="BC_Br Rmv", Veg_Table[[#This Row],[WOOD_MAN]]&lt;&gt;"Not Needed"),AND(Veg_Table[[#This Row],[PRESCRIP]]="BCS_Br Rmv+Trt", Veg_Table[[#This Row],[WOOD_MAN]]&lt;&gt;"Not Needed")),1,0)</f>
        <v>0</v>
      </c>
      <c r="I424" s="1">
        <f ca="1">IF(AND(Veg_Table[[#This Row],[Prescription_Changed]]="Yes",Veg_Table[[#This Row],[TAT_RESULT]]=""),1,0)</f>
        <v>0</v>
      </c>
      <c r="J424" s="1">
        <f ca="1">SUM(Veg_Table[[#This Row],[Prescription and Status do not match]:[Prescription_Edited_And_TAT_Is_Blank]])</f>
        <v>1</v>
      </c>
      <c r="K424" s="1">
        <f ca="1">IF(Veg_Table[[#This Row],[Sum of Errors]]&gt;0,1,0)</f>
        <v>1</v>
      </c>
      <c r="L424" s="1">
        <f>1</f>
        <v>1</v>
      </c>
      <c r="M42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424" s="1">
        <f>IF(OR(MID(Veg_Table[[#This Row],[PRESCRIP]],2,1)="1",MID(Veg_Table[[#This Row],[PRESCRIP]],2,1)="2",MID(Veg_Table[[#This Row],[PRESCRIP]],2,1)="3",MID(Veg_Table[[#This Row],[PRESCRIP]],2,1)="4"),_xlfn.NUMBERVALUE(MID(Veg_Table[[#This Row],[PRESCRIP]],2,1)),"NA")</f>
        <v>1</v>
      </c>
      <c r="O424" s="1">
        <f>WEEKNUM(Veg_Table[[#This Row],[EVM_LAST_EDITED_Day]],2)</f>
        <v>20</v>
      </c>
      <c r="P424" s="25">
        <f>IFERROR(DATE(YEAR(Veg_Table[[#This Row],[EVM_LAST_EDITED2]]),MONTH(Veg_Table[[#This Row],[EVM_LAST_EDITED2]]),DAY(Veg_Table[[#This Row],[EVM_LAST_EDITED2]])),DATE(2019,1,1))</f>
        <v>43965</v>
      </c>
      <c r="Q424" s="3">
        <f>VALUE(SUBSTITUTE(Veg_Table[[#This Row],[EVM_LAST_EDITED]],",",""))</f>
        <v>43965.396811307801</v>
      </c>
      <c r="R424" s="1" t="str">
        <f>_xlfn.IFNA(IF(Veg_Table[[#This Row],[EVM_LAST_EDITOR]]="","zBlank EVM Last Editor",VLOOKUP(Veg_Table[[#This Row],[EVM_LAST_EDITOR]],Roster_Table[#All],4,FALSE)),"zAWRR Not in Roster")</f>
        <v>MGE</v>
      </c>
      <c r="S424" s="1" t="str">
        <f>_xlfn.IFNA(IF(Veg_Table[[#This Row],[EVM_LAST_EDITOR]]="","zBlank EVM Last Editor",VLOOKUP(Veg_Table[[#This Row],[EVM_LAST_EDITOR]],Roster_Table[#All],16,FALSE)),"zCompany_AWRR not in Roster")</f>
        <v>MGE_Mountain G Enterprises</v>
      </c>
      <c r="T424" s="2">
        <f>IFERROR(DATE(YEAR(Veg_Table[[#This Row],[Created2]]),MONTH(Veg_Table[[#This Row],[Created2]]),DAY(Veg_Table[[#This Row],[Created2]])),DATE(2019,1,1))</f>
        <v>43965</v>
      </c>
      <c r="U424" s="3">
        <f>VALUE(SUBSTITUTE(Veg_Table[[#This Row],[Created]],",",""))</f>
        <v>43965.389454849501</v>
      </c>
      <c r="V424" s="3" t="str">
        <f ca="1">IFERROR(_xlfn.IFNA(CELL("contents",INDIRECT(_xlfn.CONCAT("Veg_Table_Production_Data!",ADDRESS(MATCH(_xlfn.MAXIFS(#REF!,#REF!,"="&amp;Veg_Table[[#This Row],[AUTO_ID]],#REF!,"&lt;"&amp;Veg_Table[[#This Row],[EVM_LAST_EDITED_Day]]),#REF!,0),COLUMN(#REF!),4,1,)))),""),"")</f>
        <v/>
      </c>
      <c r="W424" s="3" t="str">
        <f ca="1">IF(Veg_Table[[#This Row],[Previous_Prescription]]="","No",IF(Veg_Table[[#This Row],[Previous_Prescription]]=Veg_Table[[#This Row],[PRESCRIP]],"No","Yes"))</f>
        <v>No</v>
      </c>
      <c r="X424" s="3" t="str">
        <f>IF(Veg_Table[[#This Row],[EVM_LAST_EDITED_Day]]=Veg_Table[[#This Row],[Created_Day]],"New","Old")</f>
        <v>New</v>
      </c>
      <c r="Y424" s="1">
        <f>IFERROR(IF(FIND("delete",LOWER(Veg_Table[[#This Row],[PI_COMMENTS]]))&gt;=1,1,0),0)</f>
        <v>0</v>
      </c>
      <c r="Z424" s="1" t="str">
        <f>_xlfn.IFNA(IF(Veg_Table[[#This Row],[EVM_LAST_EDITOR]]="","Yes",VLOOKUP(Veg_Table[[#This Row],[EVM_LAST_EDITOR]],Roster_Table[#All],15,FALSE)),"Yes")</f>
        <v>Yes</v>
      </c>
      <c r="AA42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1</v>
      </c>
      <c r="AB424" s="1" t="str">
        <f>_xlfn.IFNA(VLOOKUP(Veg_Table[[#This Row],[EVM_LAST_EDITOR]],Roster_Table[#All],3,FALSE),"zAWRR Not in Roster")</f>
        <v>Aaron</v>
      </c>
      <c r="AC424" s="1" t="str">
        <f>_xlfn.IFNA(VLOOKUP(Veg_Table[[#This Row],[EVM_LAST_EDITOR]],Roster_Table[#All],2,FALSE),"zAWRR Not in Roster")</f>
        <v>Hansen</v>
      </c>
      <c r="AD424" s="1" t="str">
        <f>IF(_xlfn.CONCAT(Veg_Table[[#This Row],[First_Name]]," ",Veg_Table[[#This Row],[Last_Name]])="zAWRR Not in Roster zAWRR Not in Roster","zAWRR Not in Roster",_xlfn.CONCAT(Veg_Table[[#This Row],[First_Name]]," ",Veg_Table[[#This Row],[Last_Name]]))</f>
        <v>Aaron Hansen</v>
      </c>
      <c r="AE424">
        <v>3227367</v>
      </c>
      <c r="AF424" t="s">
        <v>6164</v>
      </c>
      <c r="AG424" t="s">
        <v>93</v>
      </c>
      <c r="AH424" t="s">
        <v>5320</v>
      </c>
      <c r="AI424" t="s">
        <v>5959</v>
      </c>
      <c r="AJ424" t="s">
        <v>36</v>
      </c>
      <c r="AL424" t="s">
        <v>22</v>
      </c>
      <c r="AM424" t="s">
        <v>38</v>
      </c>
      <c r="AN424" t="s">
        <v>25</v>
      </c>
      <c r="AO424" t="s">
        <v>25</v>
      </c>
      <c r="AP424">
        <v>16</v>
      </c>
      <c r="AQ424">
        <v>5</v>
      </c>
      <c r="AR424" t="s">
        <v>517</v>
      </c>
      <c r="AS424" t="s">
        <v>55</v>
      </c>
      <c r="AT424" t="s">
        <v>515</v>
      </c>
      <c r="AV424" t="s">
        <v>519</v>
      </c>
      <c r="AW424" t="s">
        <v>6165</v>
      </c>
      <c r="AZ424"/>
      <c r="BB424" s="4"/>
      <c r="BD424" t="s">
        <v>29</v>
      </c>
      <c r="BE424" t="s">
        <v>25</v>
      </c>
      <c r="BF424" t="s">
        <v>513</v>
      </c>
      <c r="BI424" s="3"/>
      <c r="BJ424" t="s">
        <v>6159</v>
      </c>
      <c r="BK424" s="30" t="s">
        <v>156</v>
      </c>
      <c r="BL424" s="3">
        <v>43965.396811307874</v>
      </c>
      <c r="BM424" t="s">
        <v>31</v>
      </c>
      <c r="BN424" t="s">
        <v>32</v>
      </c>
      <c r="BP424" t="s">
        <v>5452</v>
      </c>
      <c r="BQ424" t="s">
        <v>1025</v>
      </c>
      <c r="BR424" t="s">
        <v>28</v>
      </c>
      <c r="BS424" t="s">
        <v>28</v>
      </c>
      <c r="BT424" t="s">
        <v>156</v>
      </c>
      <c r="BU424" s="3">
        <v>43965.389454849537</v>
      </c>
      <c r="BV424" t="s">
        <v>803</v>
      </c>
      <c r="BW424" s="3">
        <v>43965.42860712963</v>
      </c>
      <c r="BX424" t="s">
        <v>6166</v>
      </c>
      <c r="CG424"/>
      <c r="CH424"/>
      <c r="CI424"/>
      <c r="CY424"/>
      <c r="DA424"/>
      <c r="DE424"/>
      <c r="DF424"/>
    </row>
    <row r="425" spans="1:110" x14ac:dyDescent="0.25">
      <c r="A425" s="1">
        <f>IF(Veg_Table[[#This Row],[VP_STATUS]]="Hold",0,IF(OR(AND(Veg_Table[[#This Row],[PRESCRIP]]="NW_No Work",Veg_Table[[#This Row],[VP_STATUS]]&lt;&gt;"No Work Required Under EVM"),AND(Veg_Table[[#This Row],[VP_STATUS]]="No Work Required Under EVM",Veg_Table[[#This Row],[PRESCRIP]]&lt;&gt;"NW_No Work")),1,0))</f>
        <v>0</v>
      </c>
      <c r="B425" s="1">
        <f>IF(Veg_Table[[#This Row],[SPECIES]]="",1,0)</f>
        <v>0</v>
      </c>
      <c r="C425" s="1">
        <f>IF(Veg_Table[[#This Row],[DIAMETER]]="",1,0)</f>
        <v>0</v>
      </c>
      <c r="D425" s="1">
        <f>IF(Veg_Table[[#This Row],[HEIGHT]]="",1,0)</f>
        <v>0</v>
      </c>
      <c r="E42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25" s="1">
        <f>IF(AND(Veg_Table[[#This Row],[TAT_RESULT]]="ABATE",Veg_Table[[#This Row],[PRESCRIP]]="NW_No Work"),1,0)</f>
        <v>0</v>
      </c>
      <c r="G425" s="1">
        <f>IF(OR(Veg_Table[[#This Row],[Prescription R-Scale]]="NA",Veg_Table[[#This Row],[Diameter R-Scale]]="NA"),0,IF(Veg_Table[[#This Row],[Diameter R-Scale]]&lt;&gt;Veg_Table[[#This Row],[Prescription R-Scale]],1,0))</f>
        <v>0</v>
      </c>
      <c r="H425" s="1">
        <f>IF(OR(AND(Veg_Table[[#This Row],[PRESCRIP]]="BC_Br Rmv", Veg_Table[[#This Row],[WOOD_MAN]]&lt;&gt;"Not Needed"),AND(Veg_Table[[#This Row],[PRESCRIP]]="BCS_Br Rmv+Trt", Veg_Table[[#This Row],[WOOD_MAN]]&lt;&gt;"Not Needed")),1,0)</f>
        <v>0</v>
      </c>
      <c r="I425" s="1">
        <f ca="1">IF(AND(Veg_Table[[#This Row],[Prescription_Changed]]="Yes",Veg_Table[[#This Row],[TAT_RESULT]]=""),1,0)</f>
        <v>0</v>
      </c>
      <c r="J425" s="1">
        <f ca="1">SUM(Veg_Table[[#This Row],[Prescription and Status do not match]:[Prescription_Edited_And_TAT_Is_Blank]])</f>
        <v>1</v>
      </c>
      <c r="K425" s="1">
        <f ca="1">IF(Veg_Table[[#This Row],[Sum of Errors]]&gt;0,1,0)</f>
        <v>1</v>
      </c>
      <c r="L425" s="1">
        <f>1</f>
        <v>1</v>
      </c>
      <c r="M42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425" s="1">
        <f>IF(OR(MID(Veg_Table[[#This Row],[PRESCRIP]],2,1)="1",MID(Veg_Table[[#This Row],[PRESCRIP]],2,1)="2",MID(Veg_Table[[#This Row],[PRESCRIP]],2,1)="3",MID(Veg_Table[[#This Row],[PRESCRIP]],2,1)="4"),_xlfn.NUMBERVALUE(MID(Veg_Table[[#This Row],[PRESCRIP]],2,1)),"NA")</f>
        <v>2</v>
      </c>
      <c r="O425" s="1">
        <f>WEEKNUM(Veg_Table[[#This Row],[EVM_LAST_EDITED_Day]],2)</f>
        <v>20</v>
      </c>
      <c r="P425" s="25">
        <f>IFERROR(DATE(YEAR(Veg_Table[[#This Row],[EVM_LAST_EDITED2]]),MONTH(Veg_Table[[#This Row],[EVM_LAST_EDITED2]]),DAY(Veg_Table[[#This Row],[EVM_LAST_EDITED2]])),DATE(2019,1,1))</f>
        <v>43965</v>
      </c>
      <c r="Q425" s="3">
        <f>VALUE(SUBSTITUTE(Veg_Table[[#This Row],[EVM_LAST_EDITED]],",",""))</f>
        <v>43965.411505138902</v>
      </c>
      <c r="R425" s="1" t="str">
        <f>_xlfn.IFNA(IF(Veg_Table[[#This Row],[EVM_LAST_EDITOR]]="","zBlank EVM Last Editor",VLOOKUP(Veg_Table[[#This Row],[EVM_LAST_EDITOR]],Roster_Table[#All],4,FALSE)),"zAWRR Not in Roster")</f>
        <v>MGE</v>
      </c>
      <c r="S425" s="1" t="str">
        <f>_xlfn.IFNA(IF(Veg_Table[[#This Row],[EVM_LAST_EDITOR]]="","zBlank EVM Last Editor",VLOOKUP(Veg_Table[[#This Row],[EVM_LAST_EDITOR]],Roster_Table[#All],16,FALSE)),"zCompany_AWRR not in Roster")</f>
        <v>MGE_Mountain G Enterprises</v>
      </c>
      <c r="T425" s="2">
        <f>IFERROR(DATE(YEAR(Veg_Table[[#This Row],[Created2]]),MONTH(Veg_Table[[#This Row],[Created2]]),DAY(Veg_Table[[#This Row],[Created2]])),DATE(2019,1,1))</f>
        <v>43843</v>
      </c>
      <c r="U425" s="3">
        <f>VALUE(SUBSTITUTE(Veg_Table[[#This Row],[Created]],",",""))</f>
        <v>43843.506655092599</v>
      </c>
      <c r="V425" s="3" t="str">
        <f ca="1">IFERROR(_xlfn.IFNA(CELL("contents",INDIRECT(_xlfn.CONCAT("Veg_Table_Production_Data!",ADDRESS(MATCH(_xlfn.MAXIFS(#REF!,#REF!,"="&amp;Veg_Table[[#This Row],[AUTO_ID]],#REF!,"&lt;"&amp;Veg_Table[[#This Row],[EVM_LAST_EDITED_Day]]),#REF!,0),COLUMN(#REF!),4,1,)))),""),"")</f>
        <v/>
      </c>
      <c r="W425" s="3" t="str">
        <f ca="1">IF(Veg_Table[[#This Row],[Previous_Prescription]]="","No",IF(Veg_Table[[#This Row],[Previous_Prescription]]=Veg_Table[[#This Row],[PRESCRIP]],"No","Yes"))</f>
        <v>No</v>
      </c>
      <c r="X425" s="3" t="str">
        <f>IF(Veg_Table[[#This Row],[EVM_LAST_EDITED_Day]]=Veg_Table[[#This Row],[Created_Day]],"New","Old")</f>
        <v>Old</v>
      </c>
      <c r="Y425" s="1">
        <f>IFERROR(IF(FIND("delete",LOWER(Veg_Table[[#This Row],[PI_COMMENTS]]))&gt;=1,1,0),0)</f>
        <v>0</v>
      </c>
      <c r="Z425" s="1" t="str">
        <f>_xlfn.IFNA(IF(Veg_Table[[#This Row],[EVM_LAST_EDITOR]]="","Yes",VLOOKUP(Veg_Table[[#This Row],[EVM_LAST_EDITOR]],Roster_Table[#All],15,FALSE)),"Yes")</f>
        <v>No</v>
      </c>
      <c r="AA42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25" s="1" t="str">
        <f>_xlfn.IFNA(VLOOKUP(Veg_Table[[#This Row],[EVM_LAST_EDITOR]],Roster_Table[#All],3,FALSE),"zAWRR Not in Roster")</f>
        <v>Keiko</v>
      </c>
      <c r="AC425" s="1" t="str">
        <f>_xlfn.IFNA(VLOOKUP(Veg_Table[[#This Row],[EVM_LAST_EDITOR]],Roster_Table[#All],2,FALSE),"zAWRR Not in Roster")</f>
        <v>Du Bois</v>
      </c>
      <c r="AD425" s="1" t="str">
        <f>IF(_xlfn.CONCAT(Veg_Table[[#This Row],[First_Name]]," ",Veg_Table[[#This Row],[Last_Name]])="zAWRR Not in Roster zAWRR Not in Roster","zAWRR Not in Roster",_xlfn.CONCAT(Veg_Table[[#This Row],[First_Name]]," ",Veg_Table[[#This Row],[Last_Name]]))</f>
        <v>Keiko Du Bois</v>
      </c>
      <c r="AE425">
        <v>1730764</v>
      </c>
      <c r="AF425" t="s">
        <v>1625</v>
      </c>
      <c r="AG425" t="s">
        <v>93</v>
      </c>
      <c r="AH425" t="s">
        <v>1580</v>
      </c>
      <c r="AI425" t="s">
        <v>1626</v>
      </c>
      <c r="AJ425" t="s">
        <v>48</v>
      </c>
      <c r="AK425" t="s">
        <v>833</v>
      </c>
      <c r="AL425" t="s">
        <v>372</v>
      </c>
      <c r="AM425" t="s">
        <v>40</v>
      </c>
      <c r="AN425" t="s">
        <v>25</v>
      </c>
      <c r="AO425" t="s">
        <v>25</v>
      </c>
      <c r="AP425">
        <v>19</v>
      </c>
      <c r="AQ425">
        <v>43</v>
      </c>
      <c r="AR425" t="s">
        <v>28</v>
      </c>
      <c r="AS425" t="s">
        <v>42</v>
      </c>
      <c r="AT425" t="s">
        <v>522</v>
      </c>
      <c r="AU425" t="s">
        <v>25</v>
      </c>
      <c r="AV425" t="s">
        <v>28</v>
      </c>
      <c r="AW425" t="s">
        <v>1627</v>
      </c>
      <c r="AX425" t="s">
        <v>534</v>
      </c>
      <c r="AY425" t="s">
        <v>28</v>
      </c>
      <c r="AZ425"/>
      <c r="BA425" t="s">
        <v>28</v>
      </c>
      <c r="BB425" s="4"/>
      <c r="BC425" t="s">
        <v>28</v>
      </c>
      <c r="BD425" t="s">
        <v>29</v>
      </c>
      <c r="BF425" t="s">
        <v>28</v>
      </c>
      <c r="BG425" t="s">
        <v>28</v>
      </c>
      <c r="BH425" t="s">
        <v>28</v>
      </c>
      <c r="BI425" s="3"/>
      <c r="BJ425" t="s">
        <v>28</v>
      </c>
      <c r="BK425" s="30" t="s">
        <v>330</v>
      </c>
      <c r="BL425" s="3">
        <v>43965.411505138887</v>
      </c>
      <c r="BM425" t="s">
        <v>31</v>
      </c>
      <c r="BN425" t="s">
        <v>32</v>
      </c>
      <c r="BO425" t="s">
        <v>1581</v>
      </c>
      <c r="BP425" t="s">
        <v>1582</v>
      </c>
      <c r="BQ425" t="s">
        <v>1025</v>
      </c>
      <c r="BR425" t="s">
        <v>28</v>
      </c>
      <c r="BS425" t="s">
        <v>28</v>
      </c>
      <c r="BT425" t="s">
        <v>107</v>
      </c>
      <c r="BU425" s="3">
        <v>43843.506655092591</v>
      </c>
      <c r="BV425" t="s">
        <v>803</v>
      </c>
      <c r="BW425" s="3">
        <v>43965.480903518517</v>
      </c>
      <c r="BX425" t="s">
        <v>1628</v>
      </c>
      <c r="CG425"/>
      <c r="CH425"/>
      <c r="CI425"/>
      <c r="CY425"/>
      <c r="DA425"/>
      <c r="DE425"/>
      <c r="DF425"/>
    </row>
    <row r="426" spans="1:110" x14ac:dyDescent="0.25">
      <c r="A426" s="1">
        <f>IF(Veg_Table[[#This Row],[VP_STATUS]]="Hold",0,IF(OR(AND(Veg_Table[[#This Row],[PRESCRIP]]="NW_No Work",Veg_Table[[#This Row],[VP_STATUS]]&lt;&gt;"No Work Required Under EVM"),AND(Veg_Table[[#This Row],[VP_STATUS]]="No Work Required Under EVM",Veg_Table[[#This Row],[PRESCRIP]]&lt;&gt;"NW_No Work")),1,0))</f>
        <v>0</v>
      </c>
      <c r="B426" s="1">
        <f>IF(Veg_Table[[#This Row],[SPECIES]]="",1,0)</f>
        <v>0</v>
      </c>
      <c r="C426" s="1">
        <f>IF(Veg_Table[[#This Row],[DIAMETER]]="",1,0)</f>
        <v>0</v>
      </c>
      <c r="D426" s="1">
        <f>IF(Veg_Table[[#This Row],[HEIGHT]]="",1,0)</f>
        <v>0</v>
      </c>
      <c r="E42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26" s="1">
        <f>IF(AND(Veg_Table[[#This Row],[TAT_RESULT]]="ABATE",Veg_Table[[#This Row],[PRESCRIP]]="NW_No Work"),1,0)</f>
        <v>0</v>
      </c>
      <c r="G426" s="1">
        <f>IF(OR(Veg_Table[[#This Row],[Prescription R-Scale]]="NA",Veg_Table[[#This Row],[Diameter R-Scale]]="NA"),0,IF(Veg_Table[[#This Row],[Diameter R-Scale]]&lt;&gt;Veg_Table[[#This Row],[Prescription R-Scale]],1,0))</f>
        <v>0</v>
      </c>
      <c r="H426" s="1">
        <f>IF(OR(AND(Veg_Table[[#This Row],[PRESCRIP]]="BC_Br Rmv", Veg_Table[[#This Row],[WOOD_MAN]]&lt;&gt;"Not Needed"),AND(Veg_Table[[#This Row],[PRESCRIP]]="BCS_Br Rmv+Trt", Veg_Table[[#This Row],[WOOD_MAN]]&lt;&gt;"Not Needed")),1,0)</f>
        <v>0</v>
      </c>
      <c r="I426" s="1">
        <f ca="1">IF(AND(Veg_Table[[#This Row],[Prescription_Changed]]="Yes",Veg_Table[[#This Row],[TAT_RESULT]]=""),1,0)</f>
        <v>0</v>
      </c>
      <c r="J426" s="1">
        <f ca="1">SUM(Veg_Table[[#This Row],[Prescription and Status do not match]:[Prescription_Edited_And_TAT_Is_Blank]])</f>
        <v>1</v>
      </c>
      <c r="K426" s="1">
        <f ca="1">IF(Veg_Table[[#This Row],[Sum of Errors]]&gt;0,1,0)</f>
        <v>1</v>
      </c>
      <c r="L426" s="1">
        <f>1</f>
        <v>1</v>
      </c>
      <c r="M42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426" s="1">
        <f>IF(OR(MID(Veg_Table[[#This Row],[PRESCRIP]],2,1)="1",MID(Veg_Table[[#This Row],[PRESCRIP]],2,1)="2",MID(Veg_Table[[#This Row],[PRESCRIP]],2,1)="3",MID(Veg_Table[[#This Row],[PRESCRIP]],2,1)="4"),_xlfn.NUMBERVALUE(MID(Veg_Table[[#This Row],[PRESCRIP]],2,1)),"NA")</f>
        <v>1</v>
      </c>
      <c r="O426" s="1">
        <f>WEEKNUM(Veg_Table[[#This Row],[EVM_LAST_EDITED_Day]],2)</f>
        <v>20</v>
      </c>
      <c r="P426" s="25">
        <f>IFERROR(DATE(YEAR(Veg_Table[[#This Row],[EVM_LAST_EDITED2]]),MONTH(Veg_Table[[#This Row],[EVM_LAST_EDITED2]]),DAY(Veg_Table[[#This Row],[EVM_LAST_EDITED2]])),DATE(2019,1,1))</f>
        <v>43965</v>
      </c>
      <c r="Q426" s="3">
        <f>VALUE(SUBSTITUTE(Veg_Table[[#This Row],[EVM_LAST_EDITED]],",",""))</f>
        <v>43965.412309872598</v>
      </c>
      <c r="R426" s="1" t="str">
        <f>_xlfn.IFNA(IF(Veg_Table[[#This Row],[EVM_LAST_EDITOR]]="","zBlank EVM Last Editor",VLOOKUP(Veg_Table[[#This Row],[EVM_LAST_EDITOR]],Roster_Table[#All],4,FALSE)),"zAWRR Not in Roster")</f>
        <v>zAWRR Not in Roster</v>
      </c>
      <c r="S426" s="1" t="str">
        <f>_xlfn.IFNA(IF(Veg_Table[[#This Row],[EVM_LAST_EDITOR]]="","zBlank EVM Last Editor",VLOOKUP(Veg_Table[[#This Row],[EVM_LAST_EDITOR]],Roster_Table[#All],16,FALSE)),"zCompany_AWRR not in Roster")</f>
        <v>zCompany_AWRR not in Roster</v>
      </c>
      <c r="T426" s="2">
        <f>IFERROR(DATE(YEAR(Veg_Table[[#This Row],[Created2]]),MONTH(Veg_Table[[#This Row],[Created2]]),DAY(Veg_Table[[#This Row],[Created2]])),DATE(2019,1,1))</f>
        <v>43763</v>
      </c>
      <c r="U426" s="3">
        <f>VALUE(SUBSTITUTE(Veg_Table[[#This Row],[Created]],",",""))</f>
        <v>43763.546817129602</v>
      </c>
      <c r="V426" s="3" t="str">
        <f ca="1">IFERROR(_xlfn.IFNA(CELL("contents",INDIRECT(_xlfn.CONCAT("Veg_Table_Production_Data!",ADDRESS(MATCH(_xlfn.MAXIFS(#REF!,#REF!,"="&amp;Veg_Table[[#This Row],[AUTO_ID]],#REF!,"&lt;"&amp;Veg_Table[[#This Row],[EVM_LAST_EDITED_Day]]),#REF!,0),COLUMN(#REF!),4,1,)))),""),"")</f>
        <v/>
      </c>
      <c r="W426" s="3" t="str">
        <f ca="1">IF(Veg_Table[[#This Row],[Previous_Prescription]]="","No",IF(Veg_Table[[#This Row],[Previous_Prescription]]=Veg_Table[[#This Row],[PRESCRIP]],"No","Yes"))</f>
        <v>No</v>
      </c>
      <c r="X426" s="3" t="str">
        <f>IF(Veg_Table[[#This Row],[EVM_LAST_EDITED_Day]]=Veg_Table[[#This Row],[Created_Day]],"New","Old")</f>
        <v>Old</v>
      </c>
      <c r="Y426" s="1">
        <f>IFERROR(IF(FIND("delete",LOWER(Veg_Table[[#This Row],[PI_COMMENTS]]))&gt;=1,1,0),0)</f>
        <v>0</v>
      </c>
      <c r="Z426" s="1" t="str">
        <f>_xlfn.IFNA(IF(Veg_Table[[#This Row],[EVM_LAST_EDITOR]]="","Yes",VLOOKUP(Veg_Table[[#This Row],[EVM_LAST_EDITOR]],Roster_Table[#All],15,FALSE)),"Yes")</f>
        <v>Yes</v>
      </c>
      <c r="AA42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26" s="1" t="str">
        <f>_xlfn.IFNA(VLOOKUP(Veg_Table[[#This Row],[EVM_LAST_EDITOR]],Roster_Table[#All],3,FALSE),"zAWRR Not in Roster")</f>
        <v>zAWRR Not in Roster</v>
      </c>
      <c r="AC426" s="1" t="str">
        <f>_xlfn.IFNA(VLOOKUP(Veg_Table[[#This Row],[EVM_LAST_EDITOR]],Roster_Table[#All],2,FALSE),"zAWRR Not in Roster")</f>
        <v>zAWRR Not in Roster</v>
      </c>
      <c r="AD426" s="1" t="str">
        <f>IF(_xlfn.CONCAT(Veg_Table[[#This Row],[First_Name]]," ",Veg_Table[[#This Row],[Last_Name]])="zAWRR Not in Roster zAWRR Not in Roster","zAWRR Not in Roster",_xlfn.CONCAT(Veg_Table[[#This Row],[First_Name]]," ",Veg_Table[[#This Row],[Last_Name]]))</f>
        <v>zAWRR Not in Roster</v>
      </c>
      <c r="AE426">
        <v>1770524</v>
      </c>
      <c r="AF426" t="s">
        <v>2777</v>
      </c>
      <c r="AG426" t="s">
        <v>30</v>
      </c>
      <c r="AH426" t="s">
        <v>1344</v>
      </c>
      <c r="AI426" t="s">
        <v>1434</v>
      </c>
      <c r="AJ426" t="s">
        <v>820</v>
      </c>
      <c r="AK426" t="s">
        <v>28</v>
      </c>
      <c r="AL426" t="s">
        <v>830</v>
      </c>
      <c r="AM426" t="s">
        <v>38</v>
      </c>
      <c r="AN426" t="s">
        <v>25</v>
      </c>
      <c r="AO426" t="s">
        <v>25</v>
      </c>
      <c r="AP426">
        <v>6</v>
      </c>
      <c r="AQ426">
        <v>30</v>
      </c>
      <c r="AR426" t="s">
        <v>28</v>
      </c>
      <c r="AS426" t="s">
        <v>532</v>
      </c>
      <c r="AT426" t="s">
        <v>515</v>
      </c>
      <c r="AU426" t="s">
        <v>25</v>
      </c>
      <c r="AV426" t="s">
        <v>28</v>
      </c>
      <c r="AW426" t="s">
        <v>2778</v>
      </c>
      <c r="AX426" t="s">
        <v>534</v>
      </c>
      <c r="AY426" t="s">
        <v>28</v>
      </c>
      <c r="AZ426">
        <v>5746657</v>
      </c>
      <c r="BA426" t="s">
        <v>532</v>
      </c>
      <c r="BB426" s="4">
        <v>43937.719043969904</v>
      </c>
      <c r="BC426" t="s">
        <v>28</v>
      </c>
      <c r="BD426" t="s">
        <v>29</v>
      </c>
      <c r="BF426" t="s">
        <v>28</v>
      </c>
      <c r="BG426" t="s">
        <v>534</v>
      </c>
      <c r="BH426" t="s">
        <v>28</v>
      </c>
      <c r="BI426" s="3">
        <v>43965.41224740741</v>
      </c>
      <c r="BJ426" t="s">
        <v>1021</v>
      </c>
      <c r="BK426" s="30" t="s">
        <v>821</v>
      </c>
      <c r="BL426" s="3">
        <v>43965.412309872685</v>
      </c>
      <c r="BM426" t="s">
        <v>31</v>
      </c>
      <c r="BN426" t="s">
        <v>32</v>
      </c>
      <c r="BO426" t="s">
        <v>1511</v>
      </c>
      <c r="BP426" t="s">
        <v>1510</v>
      </c>
      <c r="BQ426" t="s">
        <v>826</v>
      </c>
      <c r="BR426" t="s">
        <v>28</v>
      </c>
      <c r="BS426" t="s">
        <v>28</v>
      </c>
      <c r="BT426" t="s">
        <v>1852</v>
      </c>
      <c r="BU426" s="3">
        <v>43763.546817129631</v>
      </c>
      <c r="BV426" t="s">
        <v>803</v>
      </c>
      <c r="BW426" s="3">
        <v>43965.480903518517</v>
      </c>
      <c r="BX426" t="s">
        <v>2779</v>
      </c>
      <c r="CG426"/>
      <c r="CH426"/>
      <c r="CI426"/>
      <c r="CY426"/>
      <c r="DA426"/>
      <c r="DE426"/>
      <c r="DF426"/>
    </row>
    <row r="427" spans="1:110" x14ac:dyDescent="0.25">
      <c r="A427" s="1">
        <f>IF(Veg_Table[[#This Row],[VP_STATUS]]="Hold",0,IF(OR(AND(Veg_Table[[#This Row],[PRESCRIP]]="NW_No Work",Veg_Table[[#This Row],[VP_STATUS]]&lt;&gt;"No Work Required Under EVM"),AND(Veg_Table[[#This Row],[VP_STATUS]]="No Work Required Under EVM",Veg_Table[[#This Row],[PRESCRIP]]&lt;&gt;"NW_No Work")),1,0))</f>
        <v>0</v>
      </c>
      <c r="B427" s="1">
        <f>IF(Veg_Table[[#This Row],[SPECIES]]="",1,0)</f>
        <v>0</v>
      </c>
      <c r="C427" s="1">
        <f>IF(Veg_Table[[#This Row],[DIAMETER]]="",1,0)</f>
        <v>0</v>
      </c>
      <c r="D427" s="1">
        <f>IF(Veg_Table[[#This Row],[HEIGHT]]="",1,0)</f>
        <v>0</v>
      </c>
      <c r="E42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27" s="1">
        <f>IF(AND(Veg_Table[[#This Row],[TAT_RESULT]]="ABATE",Veg_Table[[#This Row],[PRESCRIP]]="NW_No Work"),1,0)</f>
        <v>0</v>
      </c>
      <c r="G427" s="1">
        <f>IF(OR(Veg_Table[[#This Row],[Prescription R-Scale]]="NA",Veg_Table[[#This Row],[Diameter R-Scale]]="NA"),0,IF(Veg_Table[[#This Row],[Diameter R-Scale]]&lt;&gt;Veg_Table[[#This Row],[Prescription R-Scale]],1,0))</f>
        <v>0</v>
      </c>
      <c r="H427" s="1">
        <f>IF(OR(AND(Veg_Table[[#This Row],[PRESCRIP]]="BC_Br Rmv", Veg_Table[[#This Row],[WOOD_MAN]]&lt;&gt;"Not Needed"),AND(Veg_Table[[#This Row],[PRESCRIP]]="BCS_Br Rmv+Trt", Veg_Table[[#This Row],[WOOD_MAN]]&lt;&gt;"Not Needed")),1,0)</f>
        <v>0</v>
      </c>
      <c r="I427" s="1">
        <f ca="1">IF(AND(Veg_Table[[#This Row],[Prescription_Changed]]="Yes",Veg_Table[[#This Row],[TAT_RESULT]]=""),1,0)</f>
        <v>0</v>
      </c>
      <c r="J427" s="1">
        <f ca="1">SUM(Veg_Table[[#This Row],[Prescription and Status do not match]:[Prescription_Edited_And_TAT_Is_Blank]])</f>
        <v>1</v>
      </c>
      <c r="K427" s="1">
        <f ca="1">IF(Veg_Table[[#This Row],[Sum of Errors]]&gt;0,1,0)</f>
        <v>1</v>
      </c>
      <c r="L427" s="1">
        <f>1</f>
        <v>1</v>
      </c>
      <c r="M42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427" s="1">
        <f>IF(OR(MID(Veg_Table[[#This Row],[PRESCRIP]],2,1)="1",MID(Veg_Table[[#This Row],[PRESCRIP]],2,1)="2",MID(Veg_Table[[#This Row],[PRESCRIP]],2,1)="3",MID(Veg_Table[[#This Row],[PRESCRIP]],2,1)="4"),_xlfn.NUMBERVALUE(MID(Veg_Table[[#This Row],[PRESCRIP]],2,1)),"NA")</f>
        <v>1</v>
      </c>
      <c r="O427" s="1">
        <f>WEEKNUM(Veg_Table[[#This Row],[EVM_LAST_EDITED_Day]],2)</f>
        <v>20</v>
      </c>
      <c r="P427" s="25">
        <f>IFERROR(DATE(YEAR(Veg_Table[[#This Row],[EVM_LAST_EDITED2]]),MONTH(Veg_Table[[#This Row],[EVM_LAST_EDITED2]]),DAY(Veg_Table[[#This Row],[EVM_LAST_EDITED2]])),DATE(2019,1,1))</f>
        <v>43965</v>
      </c>
      <c r="Q427" s="3">
        <f>VALUE(SUBSTITUTE(Veg_Table[[#This Row],[EVM_LAST_EDITED]],",",""))</f>
        <v>43965.413061330997</v>
      </c>
      <c r="R427" s="1" t="str">
        <f>_xlfn.IFNA(IF(Veg_Table[[#This Row],[EVM_LAST_EDITOR]]="","zBlank EVM Last Editor",VLOOKUP(Veg_Table[[#This Row],[EVM_LAST_EDITOR]],Roster_Table[#All],4,FALSE)),"zAWRR Not in Roster")</f>
        <v>zAWRR Not in Roster</v>
      </c>
      <c r="S427" s="1" t="str">
        <f>_xlfn.IFNA(IF(Veg_Table[[#This Row],[EVM_LAST_EDITOR]]="","zBlank EVM Last Editor",VLOOKUP(Veg_Table[[#This Row],[EVM_LAST_EDITOR]],Roster_Table[#All],16,FALSE)),"zCompany_AWRR not in Roster")</f>
        <v>zCompany_AWRR not in Roster</v>
      </c>
      <c r="T427" s="2">
        <f>IFERROR(DATE(YEAR(Veg_Table[[#This Row],[Created2]]),MONTH(Veg_Table[[#This Row],[Created2]]),DAY(Veg_Table[[#This Row],[Created2]])),DATE(2019,1,1))</f>
        <v>43763</v>
      </c>
      <c r="U427" s="3">
        <f>VALUE(SUBSTITUTE(Veg_Table[[#This Row],[Created]],",",""))</f>
        <v>43763.548333333303</v>
      </c>
      <c r="V427" s="3" t="str">
        <f ca="1">IFERROR(_xlfn.IFNA(CELL("contents",INDIRECT(_xlfn.CONCAT("Veg_Table_Production_Data!",ADDRESS(MATCH(_xlfn.MAXIFS(#REF!,#REF!,"="&amp;Veg_Table[[#This Row],[AUTO_ID]],#REF!,"&lt;"&amp;Veg_Table[[#This Row],[EVM_LAST_EDITED_Day]]),#REF!,0),COLUMN(#REF!),4,1,)))),""),"")</f>
        <v/>
      </c>
      <c r="W427" s="3" t="str">
        <f ca="1">IF(Veg_Table[[#This Row],[Previous_Prescription]]="","No",IF(Veg_Table[[#This Row],[Previous_Prescription]]=Veg_Table[[#This Row],[PRESCRIP]],"No","Yes"))</f>
        <v>No</v>
      </c>
      <c r="X427" s="3" t="str">
        <f>IF(Veg_Table[[#This Row],[EVM_LAST_EDITED_Day]]=Veg_Table[[#This Row],[Created_Day]],"New","Old")</f>
        <v>Old</v>
      </c>
      <c r="Y427" s="1">
        <f>IFERROR(IF(FIND("delete",LOWER(Veg_Table[[#This Row],[PI_COMMENTS]]))&gt;=1,1,0),0)</f>
        <v>0</v>
      </c>
      <c r="Z427" s="1" t="str">
        <f>_xlfn.IFNA(IF(Veg_Table[[#This Row],[EVM_LAST_EDITOR]]="","Yes",VLOOKUP(Veg_Table[[#This Row],[EVM_LAST_EDITOR]],Roster_Table[#All],15,FALSE)),"Yes")</f>
        <v>Yes</v>
      </c>
      <c r="AA42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27" s="1" t="str">
        <f>_xlfn.IFNA(VLOOKUP(Veg_Table[[#This Row],[EVM_LAST_EDITOR]],Roster_Table[#All],3,FALSE),"zAWRR Not in Roster")</f>
        <v>zAWRR Not in Roster</v>
      </c>
      <c r="AC427" s="1" t="str">
        <f>_xlfn.IFNA(VLOOKUP(Veg_Table[[#This Row],[EVM_LAST_EDITOR]],Roster_Table[#All],2,FALSE),"zAWRR Not in Roster")</f>
        <v>zAWRR Not in Roster</v>
      </c>
      <c r="AD427" s="1" t="str">
        <f>IF(_xlfn.CONCAT(Veg_Table[[#This Row],[First_Name]]," ",Veg_Table[[#This Row],[Last_Name]])="zAWRR Not in Roster zAWRR Not in Roster","zAWRR Not in Roster",_xlfn.CONCAT(Veg_Table[[#This Row],[First_Name]]," ",Veg_Table[[#This Row],[Last_Name]]))</f>
        <v>zAWRR Not in Roster</v>
      </c>
      <c r="AE427">
        <v>1770525</v>
      </c>
      <c r="AF427" t="s">
        <v>2467</v>
      </c>
      <c r="AG427" t="s">
        <v>30</v>
      </c>
      <c r="AH427" t="s">
        <v>1344</v>
      </c>
      <c r="AI427" t="s">
        <v>1434</v>
      </c>
      <c r="AJ427" t="s">
        <v>820</v>
      </c>
      <c r="AK427" t="s">
        <v>28</v>
      </c>
      <c r="AL427" t="s">
        <v>830</v>
      </c>
      <c r="AM427" t="s">
        <v>38</v>
      </c>
      <c r="AN427" t="s">
        <v>25</v>
      </c>
      <c r="AO427" t="s">
        <v>25</v>
      </c>
      <c r="AP427">
        <v>9</v>
      </c>
      <c r="AQ427">
        <v>60</v>
      </c>
      <c r="AR427" t="s">
        <v>28</v>
      </c>
      <c r="AS427" t="s">
        <v>45</v>
      </c>
      <c r="AT427" t="s">
        <v>515</v>
      </c>
      <c r="AU427" t="s">
        <v>25</v>
      </c>
      <c r="AV427" t="s">
        <v>28</v>
      </c>
      <c r="AW427" t="s">
        <v>2468</v>
      </c>
      <c r="AX427" t="s">
        <v>534</v>
      </c>
      <c r="AY427" t="s">
        <v>28</v>
      </c>
      <c r="AZ427">
        <v>5746657</v>
      </c>
      <c r="BA427" t="s">
        <v>45</v>
      </c>
      <c r="BB427" s="4">
        <v>43938.686521909724</v>
      </c>
      <c r="BC427" t="s">
        <v>28</v>
      </c>
      <c r="BD427" t="s">
        <v>29</v>
      </c>
      <c r="BF427" t="s">
        <v>28</v>
      </c>
      <c r="BG427" t="s">
        <v>534</v>
      </c>
      <c r="BH427" t="s">
        <v>28</v>
      </c>
      <c r="BI427" s="3">
        <v>43965.413026736111</v>
      </c>
      <c r="BJ427" t="s">
        <v>1021</v>
      </c>
      <c r="BK427" s="30" t="s">
        <v>821</v>
      </c>
      <c r="BL427" s="3">
        <v>43965.413061331019</v>
      </c>
      <c r="BM427" t="s">
        <v>31</v>
      </c>
      <c r="BN427" t="s">
        <v>32</v>
      </c>
      <c r="BO427" t="s">
        <v>1511</v>
      </c>
      <c r="BP427" t="s">
        <v>1510</v>
      </c>
      <c r="BQ427" t="s">
        <v>826</v>
      </c>
      <c r="BR427" t="s">
        <v>28</v>
      </c>
      <c r="BS427" t="s">
        <v>28</v>
      </c>
      <c r="BT427" t="s">
        <v>1852</v>
      </c>
      <c r="BU427" s="3">
        <v>43763.548333333332</v>
      </c>
      <c r="BV427" t="s">
        <v>803</v>
      </c>
      <c r="BW427" s="3">
        <v>43965.480903518517</v>
      </c>
      <c r="BX427" t="s">
        <v>2469</v>
      </c>
      <c r="CG427"/>
      <c r="CH427"/>
      <c r="CI427"/>
      <c r="CY427"/>
      <c r="DA427"/>
      <c r="DE427"/>
      <c r="DF427"/>
    </row>
    <row r="428" spans="1:110" x14ac:dyDescent="0.25">
      <c r="A428" s="1">
        <f>IF(Veg_Table[[#This Row],[VP_STATUS]]="Hold",0,IF(OR(AND(Veg_Table[[#This Row],[PRESCRIP]]="NW_No Work",Veg_Table[[#This Row],[VP_STATUS]]&lt;&gt;"No Work Required Under EVM"),AND(Veg_Table[[#This Row],[VP_STATUS]]="No Work Required Under EVM",Veg_Table[[#This Row],[PRESCRIP]]&lt;&gt;"NW_No Work")),1,0))</f>
        <v>0</v>
      </c>
      <c r="B428" s="1">
        <f>IF(Veg_Table[[#This Row],[SPECIES]]="",1,0)</f>
        <v>0</v>
      </c>
      <c r="C428" s="1">
        <f>IF(Veg_Table[[#This Row],[DIAMETER]]="",1,0)</f>
        <v>0</v>
      </c>
      <c r="D428" s="1">
        <f>IF(Veg_Table[[#This Row],[HEIGHT]]="",1,0)</f>
        <v>0</v>
      </c>
      <c r="E42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28" s="1">
        <f>IF(AND(Veg_Table[[#This Row],[TAT_RESULT]]="ABATE",Veg_Table[[#This Row],[PRESCRIP]]="NW_No Work"),1,0)</f>
        <v>0</v>
      </c>
      <c r="G428" s="1">
        <f>IF(OR(Veg_Table[[#This Row],[Prescription R-Scale]]="NA",Veg_Table[[#This Row],[Diameter R-Scale]]="NA"),0,IF(Veg_Table[[#This Row],[Diameter R-Scale]]&lt;&gt;Veg_Table[[#This Row],[Prescription R-Scale]],1,0))</f>
        <v>0</v>
      </c>
      <c r="H428" s="1">
        <f>IF(OR(AND(Veg_Table[[#This Row],[PRESCRIP]]="BC_Br Rmv", Veg_Table[[#This Row],[WOOD_MAN]]&lt;&gt;"Not Needed"),AND(Veg_Table[[#This Row],[PRESCRIP]]="BCS_Br Rmv+Trt", Veg_Table[[#This Row],[WOOD_MAN]]&lt;&gt;"Not Needed")),1,0)</f>
        <v>0</v>
      </c>
      <c r="I428" s="1">
        <f ca="1">IF(AND(Veg_Table[[#This Row],[Prescription_Changed]]="Yes",Veg_Table[[#This Row],[TAT_RESULT]]=""),1,0)</f>
        <v>0</v>
      </c>
      <c r="J428" s="1">
        <f ca="1">SUM(Veg_Table[[#This Row],[Prescription and Status do not match]:[Prescription_Edited_And_TAT_Is_Blank]])</f>
        <v>1</v>
      </c>
      <c r="K428" s="1">
        <f ca="1">IF(Veg_Table[[#This Row],[Sum of Errors]]&gt;0,1,0)</f>
        <v>1</v>
      </c>
      <c r="L428" s="1">
        <f>1</f>
        <v>1</v>
      </c>
      <c r="M42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428" s="1">
        <f>IF(OR(MID(Veg_Table[[#This Row],[PRESCRIP]],2,1)="1",MID(Veg_Table[[#This Row],[PRESCRIP]],2,1)="2",MID(Veg_Table[[#This Row],[PRESCRIP]],2,1)="3",MID(Veg_Table[[#This Row],[PRESCRIP]],2,1)="4"),_xlfn.NUMBERVALUE(MID(Veg_Table[[#This Row],[PRESCRIP]],2,1)),"NA")</f>
        <v>1</v>
      </c>
      <c r="O428" s="1">
        <f>WEEKNUM(Veg_Table[[#This Row],[EVM_LAST_EDITED_Day]],2)</f>
        <v>20</v>
      </c>
      <c r="P428" s="25">
        <f>IFERROR(DATE(YEAR(Veg_Table[[#This Row],[EVM_LAST_EDITED2]]),MONTH(Veg_Table[[#This Row],[EVM_LAST_EDITED2]]),DAY(Veg_Table[[#This Row],[EVM_LAST_EDITED2]])),DATE(2019,1,1))</f>
        <v>43965</v>
      </c>
      <c r="Q428" s="3">
        <f>VALUE(SUBSTITUTE(Veg_Table[[#This Row],[EVM_LAST_EDITED]],",",""))</f>
        <v>43965.413703275502</v>
      </c>
      <c r="R428" s="1" t="str">
        <f>_xlfn.IFNA(IF(Veg_Table[[#This Row],[EVM_LAST_EDITOR]]="","zBlank EVM Last Editor",VLOOKUP(Veg_Table[[#This Row],[EVM_LAST_EDITOR]],Roster_Table[#All],4,FALSE)),"zAWRR Not in Roster")</f>
        <v>zAWRR Not in Roster</v>
      </c>
      <c r="S428" s="1" t="str">
        <f>_xlfn.IFNA(IF(Veg_Table[[#This Row],[EVM_LAST_EDITOR]]="","zBlank EVM Last Editor",VLOOKUP(Veg_Table[[#This Row],[EVM_LAST_EDITOR]],Roster_Table[#All],16,FALSE)),"zCompany_AWRR not in Roster")</f>
        <v>zCompany_AWRR not in Roster</v>
      </c>
      <c r="T428" s="2">
        <f>IFERROR(DATE(YEAR(Veg_Table[[#This Row],[Created2]]),MONTH(Veg_Table[[#This Row],[Created2]]),DAY(Veg_Table[[#This Row],[Created2]])),DATE(2019,1,1))</f>
        <v>43763</v>
      </c>
      <c r="U428" s="3">
        <f>VALUE(SUBSTITUTE(Veg_Table[[#This Row],[Created]],",",""))</f>
        <v>43763.549490740697</v>
      </c>
      <c r="V428" s="3" t="str">
        <f ca="1">IFERROR(_xlfn.IFNA(CELL("contents",INDIRECT(_xlfn.CONCAT("Veg_Table_Production_Data!",ADDRESS(MATCH(_xlfn.MAXIFS(#REF!,#REF!,"="&amp;Veg_Table[[#This Row],[AUTO_ID]],#REF!,"&lt;"&amp;Veg_Table[[#This Row],[EVM_LAST_EDITED_Day]]),#REF!,0),COLUMN(#REF!),4,1,)))),""),"")</f>
        <v/>
      </c>
      <c r="W428" s="3" t="str">
        <f ca="1">IF(Veg_Table[[#This Row],[Previous_Prescription]]="","No",IF(Veg_Table[[#This Row],[Previous_Prescription]]=Veg_Table[[#This Row],[PRESCRIP]],"No","Yes"))</f>
        <v>No</v>
      </c>
      <c r="X428" s="3" t="str">
        <f>IF(Veg_Table[[#This Row],[EVM_LAST_EDITED_Day]]=Veg_Table[[#This Row],[Created_Day]],"New","Old")</f>
        <v>Old</v>
      </c>
      <c r="Y428" s="1">
        <f>IFERROR(IF(FIND("delete",LOWER(Veg_Table[[#This Row],[PI_COMMENTS]]))&gt;=1,1,0),0)</f>
        <v>0</v>
      </c>
      <c r="Z428" s="1" t="str">
        <f>_xlfn.IFNA(IF(Veg_Table[[#This Row],[EVM_LAST_EDITOR]]="","Yes",VLOOKUP(Veg_Table[[#This Row],[EVM_LAST_EDITOR]],Roster_Table[#All],15,FALSE)),"Yes")</f>
        <v>Yes</v>
      </c>
      <c r="AA42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28" s="1" t="str">
        <f>_xlfn.IFNA(VLOOKUP(Veg_Table[[#This Row],[EVM_LAST_EDITOR]],Roster_Table[#All],3,FALSE),"zAWRR Not in Roster")</f>
        <v>zAWRR Not in Roster</v>
      </c>
      <c r="AC428" s="1" t="str">
        <f>_xlfn.IFNA(VLOOKUP(Veg_Table[[#This Row],[EVM_LAST_EDITOR]],Roster_Table[#All],2,FALSE),"zAWRR Not in Roster")</f>
        <v>zAWRR Not in Roster</v>
      </c>
      <c r="AD428" s="1" t="str">
        <f>IF(_xlfn.CONCAT(Veg_Table[[#This Row],[First_Name]]," ",Veg_Table[[#This Row],[Last_Name]])="zAWRR Not in Roster zAWRR Not in Roster","zAWRR Not in Roster",_xlfn.CONCAT(Veg_Table[[#This Row],[First_Name]]," ",Veg_Table[[#This Row],[Last_Name]]))</f>
        <v>zAWRR Not in Roster</v>
      </c>
      <c r="AE428">
        <v>1770526</v>
      </c>
      <c r="AF428" t="s">
        <v>2473</v>
      </c>
      <c r="AG428" t="s">
        <v>30</v>
      </c>
      <c r="AH428" t="s">
        <v>1344</v>
      </c>
      <c r="AI428" t="s">
        <v>1434</v>
      </c>
      <c r="AJ428" t="s">
        <v>820</v>
      </c>
      <c r="AK428" t="s">
        <v>28</v>
      </c>
      <c r="AL428" t="s">
        <v>830</v>
      </c>
      <c r="AM428" t="s">
        <v>38</v>
      </c>
      <c r="AN428" t="s">
        <v>25</v>
      </c>
      <c r="AO428" t="s">
        <v>25</v>
      </c>
      <c r="AP428">
        <v>7</v>
      </c>
      <c r="AQ428">
        <v>60</v>
      </c>
      <c r="AR428" t="s">
        <v>28</v>
      </c>
      <c r="AS428" t="s">
        <v>45</v>
      </c>
      <c r="AT428" t="s">
        <v>515</v>
      </c>
      <c r="AU428" t="s">
        <v>25</v>
      </c>
      <c r="AV428" t="s">
        <v>28</v>
      </c>
      <c r="AW428" t="s">
        <v>2474</v>
      </c>
      <c r="AX428" t="s">
        <v>534</v>
      </c>
      <c r="AY428" t="s">
        <v>28</v>
      </c>
      <c r="AZ428">
        <v>5746657</v>
      </c>
      <c r="BA428" t="s">
        <v>45</v>
      </c>
      <c r="BB428" s="4">
        <v>43938.683211944444</v>
      </c>
      <c r="BC428" t="s">
        <v>28</v>
      </c>
      <c r="BD428" t="s">
        <v>29</v>
      </c>
      <c r="BF428" t="s">
        <v>28</v>
      </c>
      <c r="BG428" t="s">
        <v>534</v>
      </c>
      <c r="BH428" t="s">
        <v>28</v>
      </c>
      <c r="BI428" s="3">
        <v>43965.41363451389</v>
      </c>
      <c r="BJ428" t="s">
        <v>1021</v>
      </c>
      <c r="BK428" s="30" t="s">
        <v>821</v>
      </c>
      <c r="BL428" s="3">
        <v>43965.413703275466</v>
      </c>
      <c r="BM428" t="s">
        <v>31</v>
      </c>
      <c r="BN428" t="s">
        <v>32</v>
      </c>
      <c r="BO428" t="s">
        <v>1511</v>
      </c>
      <c r="BP428" t="s">
        <v>1510</v>
      </c>
      <c r="BQ428" t="s">
        <v>826</v>
      </c>
      <c r="BR428" t="s">
        <v>28</v>
      </c>
      <c r="BS428" t="s">
        <v>28</v>
      </c>
      <c r="BT428" t="s">
        <v>1852</v>
      </c>
      <c r="BU428" s="3">
        <v>43763.549490740741</v>
      </c>
      <c r="BV428" t="s">
        <v>803</v>
      </c>
      <c r="BW428" s="3">
        <v>43965.480903518517</v>
      </c>
      <c r="BX428" t="s">
        <v>2475</v>
      </c>
      <c r="CG428"/>
      <c r="CH428"/>
      <c r="CI428"/>
      <c r="CY428"/>
      <c r="DA428"/>
      <c r="DE428"/>
      <c r="DF428"/>
    </row>
    <row r="429" spans="1:110" x14ac:dyDescent="0.25">
      <c r="A429" s="1">
        <f>IF(Veg_Table[[#This Row],[VP_STATUS]]="Hold",0,IF(OR(AND(Veg_Table[[#This Row],[PRESCRIP]]="NW_No Work",Veg_Table[[#This Row],[VP_STATUS]]&lt;&gt;"No Work Required Under EVM"),AND(Veg_Table[[#This Row],[VP_STATUS]]="No Work Required Under EVM",Veg_Table[[#This Row],[PRESCRIP]]&lt;&gt;"NW_No Work")),1,0))</f>
        <v>0</v>
      </c>
      <c r="B429" s="1">
        <f>IF(Veg_Table[[#This Row],[SPECIES]]="",1,0)</f>
        <v>0</v>
      </c>
      <c r="C429" s="1">
        <f>IF(Veg_Table[[#This Row],[DIAMETER]]="",1,0)</f>
        <v>0</v>
      </c>
      <c r="D429" s="1">
        <f>IF(Veg_Table[[#This Row],[HEIGHT]]="",1,0)</f>
        <v>0</v>
      </c>
      <c r="E42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29" s="1">
        <f>IF(AND(Veg_Table[[#This Row],[TAT_RESULT]]="ABATE",Veg_Table[[#This Row],[PRESCRIP]]="NW_No Work"),1,0)</f>
        <v>0</v>
      </c>
      <c r="G429" s="1">
        <f>IF(OR(Veg_Table[[#This Row],[Prescription R-Scale]]="NA",Veg_Table[[#This Row],[Diameter R-Scale]]="NA"),0,IF(Veg_Table[[#This Row],[Diameter R-Scale]]&lt;&gt;Veg_Table[[#This Row],[Prescription R-Scale]],1,0))</f>
        <v>0</v>
      </c>
      <c r="H429" s="1">
        <f>IF(OR(AND(Veg_Table[[#This Row],[PRESCRIP]]="BC_Br Rmv", Veg_Table[[#This Row],[WOOD_MAN]]&lt;&gt;"Not Needed"),AND(Veg_Table[[#This Row],[PRESCRIP]]="BCS_Br Rmv+Trt", Veg_Table[[#This Row],[WOOD_MAN]]&lt;&gt;"Not Needed")),1,0)</f>
        <v>0</v>
      </c>
      <c r="I429" s="1">
        <f ca="1">IF(AND(Veg_Table[[#This Row],[Prescription_Changed]]="Yes",Veg_Table[[#This Row],[TAT_RESULT]]=""),1,0)</f>
        <v>0</v>
      </c>
      <c r="J429" s="1">
        <f ca="1">SUM(Veg_Table[[#This Row],[Prescription and Status do not match]:[Prescription_Edited_And_TAT_Is_Blank]])</f>
        <v>1</v>
      </c>
      <c r="K429" s="1">
        <f ca="1">IF(Veg_Table[[#This Row],[Sum of Errors]]&gt;0,1,0)</f>
        <v>1</v>
      </c>
      <c r="L429" s="1">
        <f>1</f>
        <v>1</v>
      </c>
      <c r="M42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429" s="1">
        <f>IF(OR(MID(Veg_Table[[#This Row],[PRESCRIP]],2,1)="1",MID(Veg_Table[[#This Row],[PRESCRIP]],2,1)="2",MID(Veg_Table[[#This Row],[PRESCRIP]],2,1)="3",MID(Veg_Table[[#This Row],[PRESCRIP]],2,1)="4"),_xlfn.NUMBERVALUE(MID(Veg_Table[[#This Row],[PRESCRIP]],2,1)),"NA")</f>
        <v>1</v>
      </c>
      <c r="O429" s="1">
        <f>WEEKNUM(Veg_Table[[#This Row],[EVM_LAST_EDITED_Day]],2)</f>
        <v>20</v>
      </c>
      <c r="P429" s="25">
        <f>IFERROR(DATE(YEAR(Veg_Table[[#This Row],[EVM_LAST_EDITED2]]),MONTH(Veg_Table[[#This Row],[EVM_LAST_EDITED2]]),DAY(Veg_Table[[#This Row],[EVM_LAST_EDITED2]])),DATE(2019,1,1))</f>
        <v>43965</v>
      </c>
      <c r="Q429" s="3">
        <f>VALUE(SUBSTITUTE(Veg_Table[[#This Row],[EVM_LAST_EDITED]],",",""))</f>
        <v>43965.414207638903</v>
      </c>
      <c r="R429" s="1" t="str">
        <f>_xlfn.IFNA(IF(Veg_Table[[#This Row],[EVM_LAST_EDITOR]]="","zBlank EVM Last Editor",VLOOKUP(Veg_Table[[#This Row],[EVM_LAST_EDITOR]],Roster_Table[#All],4,FALSE)),"zAWRR Not in Roster")</f>
        <v>zAWRR Not in Roster</v>
      </c>
      <c r="S429" s="1" t="str">
        <f>_xlfn.IFNA(IF(Veg_Table[[#This Row],[EVM_LAST_EDITOR]]="","zBlank EVM Last Editor",VLOOKUP(Veg_Table[[#This Row],[EVM_LAST_EDITOR]],Roster_Table[#All],16,FALSE)),"zCompany_AWRR not in Roster")</f>
        <v>zCompany_AWRR not in Roster</v>
      </c>
      <c r="T429" s="2">
        <f>IFERROR(DATE(YEAR(Veg_Table[[#This Row],[Created2]]),MONTH(Veg_Table[[#This Row],[Created2]]),DAY(Veg_Table[[#This Row],[Created2]])),DATE(2019,1,1))</f>
        <v>43763</v>
      </c>
      <c r="U429" s="3">
        <f>VALUE(SUBSTITUTE(Veg_Table[[#This Row],[Created]],",",""))</f>
        <v>43763.550775463002</v>
      </c>
      <c r="V429" s="3" t="str">
        <f ca="1">IFERROR(_xlfn.IFNA(CELL("contents",INDIRECT(_xlfn.CONCAT("Veg_Table_Production_Data!",ADDRESS(MATCH(_xlfn.MAXIFS(#REF!,#REF!,"="&amp;Veg_Table[[#This Row],[AUTO_ID]],#REF!,"&lt;"&amp;Veg_Table[[#This Row],[EVM_LAST_EDITED_Day]]),#REF!,0),COLUMN(#REF!),4,1,)))),""),"")</f>
        <v/>
      </c>
      <c r="W429" s="3" t="str">
        <f ca="1">IF(Veg_Table[[#This Row],[Previous_Prescription]]="","No",IF(Veg_Table[[#This Row],[Previous_Prescription]]=Veg_Table[[#This Row],[PRESCRIP]],"No","Yes"))</f>
        <v>No</v>
      </c>
      <c r="X429" s="3" t="str">
        <f>IF(Veg_Table[[#This Row],[EVM_LAST_EDITED_Day]]=Veg_Table[[#This Row],[Created_Day]],"New","Old")</f>
        <v>Old</v>
      </c>
      <c r="Y429" s="1">
        <f>IFERROR(IF(FIND("delete",LOWER(Veg_Table[[#This Row],[PI_COMMENTS]]))&gt;=1,1,0),0)</f>
        <v>0</v>
      </c>
      <c r="Z429" s="1" t="str">
        <f>_xlfn.IFNA(IF(Veg_Table[[#This Row],[EVM_LAST_EDITOR]]="","Yes",VLOOKUP(Veg_Table[[#This Row],[EVM_LAST_EDITOR]],Roster_Table[#All],15,FALSE)),"Yes")</f>
        <v>Yes</v>
      </c>
      <c r="AA42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29" s="1" t="str">
        <f>_xlfn.IFNA(VLOOKUP(Veg_Table[[#This Row],[EVM_LAST_EDITOR]],Roster_Table[#All],3,FALSE),"zAWRR Not in Roster")</f>
        <v>zAWRR Not in Roster</v>
      </c>
      <c r="AC429" s="1" t="str">
        <f>_xlfn.IFNA(VLOOKUP(Veg_Table[[#This Row],[EVM_LAST_EDITOR]],Roster_Table[#All],2,FALSE),"zAWRR Not in Roster")</f>
        <v>zAWRR Not in Roster</v>
      </c>
      <c r="AD429" s="1" t="str">
        <f>IF(_xlfn.CONCAT(Veg_Table[[#This Row],[First_Name]]," ",Veg_Table[[#This Row],[Last_Name]])="zAWRR Not in Roster zAWRR Not in Roster","zAWRR Not in Roster",_xlfn.CONCAT(Veg_Table[[#This Row],[First_Name]]," ",Veg_Table[[#This Row],[Last_Name]]))</f>
        <v>zAWRR Not in Roster</v>
      </c>
      <c r="AE429">
        <v>1770527</v>
      </c>
      <c r="AF429" t="s">
        <v>2478</v>
      </c>
      <c r="AG429" t="s">
        <v>30</v>
      </c>
      <c r="AH429" t="s">
        <v>1344</v>
      </c>
      <c r="AI429" t="s">
        <v>1434</v>
      </c>
      <c r="AJ429" t="s">
        <v>820</v>
      </c>
      <c r="AK429" t="s">
        <v>28</v>
      </c>
      <c r="AL429" t="s">
        <v>830</v>
      </c>
      <c r="AM429" t="s">
        <v>38</v>
      </c>
      <c r="AN429" t="s">
        <v>25</v>
      </c>
      <c r="AO429" t="s">
        <v>25</v>
      </c>
      <c r="AP429">
        <v>7</v>
      </c>
      <c r="AQ429">
        <v>60</v>
      </c>
      <c r="AR429" t="s">
        <v>28</v>
      </c>
      <c r="AS429" t="s">
        <v>45</v>
      </c>
      <c r="AT429" t="s">
        <v>515</v>
      </c>
      <c r="AU429" t="s">
        <v>25</v>
      </c>
      <c r="AV429" t="s">
        <v>28</v>
      </c>
      <c r="AW429" t="s">
        <v>2479</v>
      </c>
      <c r="AX429" t="s">
        <v>534</v>
      </c>
      <c r="AY429" t="s">
        <v>28</v>
      </c>
      <c r="AZ429">
        <v>5746657</v>
      </c>
      <c r="BA429" t="s">
        <v>45</v>
      </c>
      <c r="BB429" s="4">
        <v>43938.682296053237</v>
      </c>
      <c r="BC429" t="s">
        <v>28</v>
      </c>
      <c r="BD429" t="s">
        <v>29</v>
      </c>
      <c r="BF429" t="s">
        <v>28</v>
      </c>
      <c r="BG429" t="s">
        <v>534</v>
      </c>
      <c r="BH429" t="s">
        <v>28</v>
      </c>
      <c r="BI429" s="3">
        <v>43965.414155763887</v>
      </c>
      <c r="BJ429" t="s">
        <v>1021</v>
      </c>
      <c r="BK429" s="30" t="s">
        <v>821</v>
      </c>
      <c r="BL429" s="3">
        <v>43965.414207638889</v>
      </c>
      <c r="BM429" t="s">
        <v>31</v>
      </c>
      <c r="BN429" t="s">
        <v>32</v>
      </c>
      <c r="BO429" t="s">
        <v>1511</v>
      </c>
      <c r="BP429" t="s">
        <v>1510</v>
      </c>
      <c r="BQ429" t="s">
        <v>826</v>
      </c>
      <c r="BR429" t="s">
        <v>28</v>
      </c>
      <c r="BS429" t="s">
        <v>28</v>
      </c>
      <c r="BT429" t="s">
        <v>1852</v>
      </c>
      <c r="BU429" s="3">
        <v>43763.550775462965</v>
      </c>
      <c r="BV429" t="s">
        <v>803</v>
      </c>
      <c r="BW429" s="3">
        <v>43965.480903518517</v>
      </c>
      <c r="BX429" t="s">
        <v>2480</v>
      </c>
      <c r="CG429"/>
      <c r="CH429"/>
      <c r="CI429"/>
      <c r="CY429"/>
      <c r="DA429"/>
      <c r="DE429"/>
      <c r="DF429"/>
    </row>
    <row r="430" spans="1:110" x14ac:dyDescent="0.25">
      <c r="A430" s="1">
        <f>IF(Veg_Table[[#This Row],[VP_STATUS]]="Hold",0,IF(OR(AND(Veg_Table[[#This Row],[PRESCRIP]]="NW_No Work",Veg_Table[[#This Row],[VP_STATUS]]&lt;&gt;"No Work Required Under EVM"),AND(Veg_Table[[#This Row],[VP_STATUS]]="No Work Required Under EVM",Veg_Table[[#This Row],[PRESCRIP]]&lt;&gt;"NW_No Work")),1,0))</f>
        <v>0</v>
      </c>
      <c r="B430" s="1">
        <f>IF(Veg_Table[[#This Row],[SPECIES]]="",1,0)</f>
        <v>0</v>
      </c>
      <c r="C430" s="1">
        <f>IF(Veg_Table[[#This Row],[DIAMETER]]="",1,0)</f>
        <v>0</v>
      </c>
      <c r="D430" s="1">
        <f>IF(Veg_Table[[#This Row],[HEIGHT]]="",1,0)</f>
        <v>0</v>
      </c>
      <c r="E43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30" s="1">
        <f>IF(AND(Veg_Table[[#This Row],[TAT_RESULT]]="ABATE",Veg_Table[[#This Row],[PRESCRIP]]="NW_No Work"),1,0)</f>
        <v>0</v>
      </c>
      <c r="G430" s="1">
        <f>IF(OR(Veg_Table[[#This Row],[Prescription R-Scale]]="NA",Veg_Table[[#This Row],[Diameter R-Scale]]="NA"),0,IF(Veg_Table[[#This Row],[Diameter R-Scale]]&lt;&gt;Veg_Table[[#This Row],[Prescription R-Scale]],1,0))</f>
        <v>0</v>
      </c>
      <c r="H430" s="1">
        <f>IF(OR(AND(Veg_Table[[#This Row],[PRESCRIP]]="BC_Br Rmv", Veg_Table[[#This Row],[WOOD_MAN]]&lt;&gt;"Not Needed"),AND(Veg_Table[[#This Row],[PRESCRIP]]="BCS_Br Rmv+Trt", Veg_Table[[#This Row],[WOOD_MAN]]&lt;&gt;"Not Needed")),1,0)</f>
        <v>0</v>
      </c>
      <c r="I430" s="1">
        <f ca="1">IF(AND(Veg_Table[[#This Row],[Prescription_Changed]]="Yes",Veg_Table[[#This Row],[TAT_RESULT]]=""),1,0)</f>
        <v>0</v>
      </c>
      <c r="J430" s="1">
        <f ca="1">SUM(Veg_Table[[#This Row],[Prescription and Status do not match]:[Prescription_Edited_And_TAT_Is_Blank]])</f>
        <v>1</v>
      </c>
      <c r="K430" s="1">
        <f ca="1">IF(Veg_Table[[#This Row],[Sum of Errors]]&gt;0,1,0)</f>
        <v>1</v>
      </c>
      <c r="L430" s="1">
        <f>1</f>
        <v>1</v>
      </c>
      <c r="M43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430" s="1">
        <f>IF(OR(MID(Veg_Table[[#This Row],[PRESCRIP]],2,1)="1",MID(Veg_Table[[#This Row],[PRESCRIP]],2,1)="2",MID(Veg_Table[[#This Row],[PRESCRIP]],2,1)="3",MID(Veg_Table[[#This Row],[PRESCRIP]],2,1)="4"),_xlfn.NUMBERVALUE(MID(Veg_Table[[#This Row],[PRESCRIP]],2,1)),"NA")</f>
        <v>1</v>
      </c>
      <c r="O430" s="1">
        <f>WEEKNUM(Veg_Table[[#This Row],[EVM_LAST_EDITED_Day]],2)</f>
        <v>20</v>
      </c>
      <c r="P430" s="25">
        <f>IFERROR(DATE(YEAR(Veg_Table[[#This Row],[EVM_LAST_EDITED2]]),MONTH(Veg_Table[[#This Row],[EVM_LAST_EDITED2]]),DAY(Veg_Table[[#This Row],[EVM_LAST_EDITED2]])),DATE(2019,1,1))</f>
        <v>43965</v>
      </c>
      <c r="Q430" s="3">
        <f>VALUE(SUBSTITUTE(Veg_Table[[#This Row],[EVM_LAST_EDITED]],",",""))</f>
        <v>43965.414931319399</v>
      </c>
      <c r="R430" s="1" t="str">
        <f>_xlfn.IFNA(IF(Veg_Table[[#This Row],[EVM_LAST_EDITOR]]="","zBlank EVM Last Editor",VLOOKUP(Veg_Table[[#This Row],[EVM_LAST_EDITOR]],Roster_Table[#All],4,FALSE)),"zAWRR Not in Roster")</f>
        <v>zAWRR Not in Roster</v>
      </c>
      <c r="S430" s="1" t="str">
        <f>_xlfn.IFNA(IF(Veg_Table[[#This Row],[EVM_LAST_EDITOR]]="","zBlank EVM Last Editor",VLOOKUP(Veg_Table[[#This Row],[EVM_LAST_EDITOR]],Roster_Table[#All],16,FALSE)),"zCompany_AWRR not in Roster")</f>
        <v>zCompany_AWRR not in Roster</v>
      </c>
      <c r="T430" s="2">
        <f>IFERROR(DATE(YEAR(Veg_Table[[#This Row],[Created2]]),MONTH(Veg_Table[[#This Row],[Created2]]),DAY(Veg_Table[[#This Row],[Created2]])),DATE(2019,1,1))</f>
        <v>43763</v>
      </c>
      <c r="U430" s="3">
        <f>VALUE(SUBSTITUTE(Veg_Table[[#This Row],[Created]],",",""))</f>
        <v>43763.552013888897</v>
      </c>
      <c r="V430" s="3" t="str">
        <f ca="1">IFERROR(_xlfn.IFNA(CELL("contents",INDIRECT(_xlfn.CONCAT("Veg_Table_Production_Data!",ADDRESS(MATCH(_xlfn.MAXIFS(#REF!,#REF!,"="&amp;Veg_Table[[#This Row],[AUTO_ID]],#REF!,"&lt;"&amp;Veg_Table[[#This Row],[EVM_LAST_EDITED_Day]]),#REF!,0),COLUMN(#REF!),4,1,)))),""),"")</f>
        <v/>
      </c>
      <c r="W430" s="3" t="str">
        <f ca="1">IF(Veg_Table[[#This Row],[Previous_Prescription]]="","No",IF(Veg_Table[[#This Row],[Previous_Prescription]]=Veg_Table[[#This Row],[PRESCRIP]],"No","Yes"))</f>
        <v>No</v>
      </c>
      <c r="X430" s="3" t="str">
        <f>IF(Veg_Table[[#This Row],[EVM_LAST_EDITED_Day]]=Veg_Table[[#This Row],[Created_Day]],"New","Old")</f>
        <v>Old</v>
      </c>
      <c r="Y430" s="1">
        <f>IFERROR(IF(FIND("delete",LOWER(Veg_Table[[#This Row],[PI_COMMENTS]]))&gt;=1,1,0),0)</f>
        <v>0</v>
      </c>
      <c r="Z430" s="1" t="str">
        <f>_xlfn.IFNA(IF(Veg_Table[[#This Row],[EVM_LAST_EDITOR]]="","Yes",VLOOKUP(Veg_Table[[#This Row],[EVM_LAST_EDITOR]],Roster_Table[#All],15,FALSE)),"Yes")</f>
        <v>Yes</v>
      </c>
      <c r="AA43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30" s="1" t="str">
        <f>_xlfn.IFNA(VLOOKUP(Veg_Table[[#This Row],[EVM_LAST_EDITOR]],Roster_Table[#All],3,FALSE),"zAWRR Not in Roster")</f>
        <v>zAWRR Not in Roster</v>
      </c>
      <c r="AC430" s="1" t="str">
        <f>_xlfn.IFNA(VLOOKUP(Veg_Table[[#This Row],[EVM_LAST_EDITOR]],Roster_Table[#All],2,FALSE),"zAWRR Not in Roster")</f>
        <v>zAWRR Not in Roster</v>
      </c>
      <c r="AD430" s="1" t="str">
        <f>IF(_xlfn.CONCAT(Veg_Table[[#This Row],[First_Name]]," ",Veg_Table[[#This Row],[Last_Name]])="zAWRR Not in Roster zAWRR Not in Roster","zAWRR Not in Roster",_xlfn.CONCAT(Veg_Table[[#This Row],[First_Name]]," ",Veg_Table[[#This Row],[Last_Name]]))</f>
        <v>zAWRR Not in Roster</v>
      </c>
      <c r="AE430">
        <v>1770528</v>
      </c>
      <c r="AF430" t="s">
        <v>2470</v>
      </c>
      <c r="AG430" t="s">
        <v>30</v>
      </c>
      <c r="AH430" t="s">
        <v>1344</v>
      </c>
      <c r="AI430" t="s">
        <v>1434</v>
      </c>
      <c r="AJ430" t="s">
        <v>820</v>
      </c>
      <c r="AK430" t="s">
        <v>28</v>
      </c>
      <c r="AL430" t="s">
        <v>830</v>
      </c>
      <c r="AM430" t="s">
        <v>38</v>
      </c>
      <c r="AN430" t="s">
        <v>25</v>
      </c>
      <c r="AO430" t="s">
        <v>25</v>
      </c>
      <c r="AP430">
        <v>8</v>
      </c>
      <c r="AQ430">
        <v>20</v>
      </c>
      <c r="AR430" t="s">
        <v>28</v>
      </c>
      <c r="AS430" t="s">
        <v>532</v>
      </c>
      <c r="AT430" t="s">
        <v>515</v>
      </c>
      <c r="AU430" t="s">
        <v>25</v>
      </c>
      <c r="AV430" t="s">
        <v>28</v>
      </c>
      <c r="AW430" t="s">
        <v>2471</v>
      </c>
      <c r="AX430" t="s">
        <v>534</v>
      </c>
      <c r="AY430" t="s">
        <v>28</v>
      </c>
      <c r="AZ430">
        <v>5746657</v>
      </c>
      <c r="BA430" t="s">
        <v>532</v>
      </c>
      <c r="BB430" s="4">
        <v>43938.68393525463</v>
      </c>
      <c r="BC430" t="s">
        <v>28</v>
      </c>
      <c r="BD430" t="s">
        <v>29</v>
      </c>
      <c r="BF430" t="s">
        <v>28</v>
      </c>
      <c r="BG430" t="s">
        <v>534</v>
      </c>
      <c r="BH430" t="s">
        <v>28</v>
      </c>
      <c r="BI430" s="3">
        <v>43965.414873680558</v>
      </c>
      <c r="BJ430" t="s">
        <v>1021</v>
      </c>
      <c r="BK430" s="30" t="s">
        <v>821</v>
      </c>
      <c r="BL430" s="3">
        <v>43965.414931319443</v>
      </c>
      <c r="BM430" t="s">
        <v>31</v>
      </c>
      <c r="BN430" t="s">
        <v>32</v>
      </c>
      <c r="BO430" t="s">
        <v>1511</v>
      </c>
      <c r="BP430" t="s">
        <v>1510</v>
      </c>
      <c r="BQ430" t="s">
        <v>826</v>
      </c>
      <c r="BR430" t="s">
        <v>28</v>
      </c>
      <c r="BS430" t="s">
        <v>28</v>
      </c>
      <c r="BT430" t="s">
        <v>1852</v>
      </c>
      <c r="BU430" s="3">
        <v>43763.55201388889</v>
      </c>
      <c r="BV430" t="s">
        <v>803</v>
      </c>
      <c r="BW430" s="3">
        <v>43965.480903518517</v>
      </c>
      <c r="BX430" t="s">
        <v>2472</v>
      </c>
      <c r="CG430"/>
      <c r="CH430"/>
      <c r="CI430"/>
      <c r="CY430"/>
      <c r="DA430"/>
      <c r="DE430"/>
      <c r="DF430"/>
    </row>
    <row r="431" spans="1:110" x14ac:dyDescent="0.25">
      <c r="A431" s="1">
        <f>IF(Veg_Table[[#This Row],[VP_STATUS]]="Hold",0,IF(OR(AND(Veg_Table[[#This Row],[PRESCRIP]]="NW_No Work",Veg_Table[[#This Row],[VP_STATUS]]&lt;&gt;"No Work Required Under EVM"),AND(Veg_Table[[#This Row],[VP_STATUS]]="No Work Required Under EVM",Veg_Table[[#This Row],[PRESCRIP]]&lt;&gt;"NW_No Work")),1,0))</f>
        <v>0</v>
      </c>
      <c r="B431" s="1">
        <f>IF(Veg_Table[[#This Row],[SPECIES]]="",1,0)</f>
        <v>0</v>
      </c>
      <c r="C431" s="1">
        <f>IF(Veg_Table[[#This Row],[DIAMETER]]="",1,0)</f>
        <v>0</v>
      </c>
      <c r="D431" s="1">
        <f>IF(Veg_Table[[#This Row],[HEIGHT]]="",1,0)</f>
        <v>0</v>
      </c>
      <c r="E43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31" s="1">
        <f>IF(AND(Veg_Table[[#This Row],[TAT_RESULT]]="ABATE",Veg_Table[[#This Row],[PRESCRIP]]="NW_No Work"),1,0)</f>
        <v>0</v>
      </c>
      <c r="G431" s="1">
        <f>IF(OR(Veg_Table[[#This Row],[Prescription R-Scale]]="NA",Veg_Table[[#This Row],[Diameter R-Scale]]="NA"),0,IF(Veg_Table[[#This Row],[Diameter R-Scale]]&lt;&gt;Veg_Table[[#This Row],[Prescription R-Scale]],1,0))</f>
        <v>0</v>
      </c>
      <c r="H431" s="1">
        <f>IF(OR(AND(Veg_Table[[#This Row],[PRESCRIP]]="BC_Br Rmv", Veg_Table[[#This Row],[WOOD_MAN]]&lt;&gt;"Not Needed"),AND(Veg_Table[[#This Row],[PRESCRIP]]="BCS_Br Rmv+Trt", Veg_Table[[#This Row],[WOOD_MAN]]&lt;&gt;"Not Needed")),1,0)</f>
        <v>0</v>
      </c>
      <c r="I431" s="1">
        <f ca="1">IF(AND(Veg_Table[[#This Row],[Prescription_Changed]]="Yes",Veg_Table[[#This Row],[TAT_RESULT]]=""),1,0)</f>
        <v>0</v>
      </c>
      <c r="J431" s="1">
        <f ca="1">SUM(Veg_Table[[#This Row],[Prescription and Status do not match]:[Prescription_Edited_And_TAT_Is_Blank]])</f>
        <v>1</v>
      </c>
      <c r="K431" s="1">
        <f ca="1">IF(Veg_Table[[#This Row],[Sum of Errors]]&gt;0,1,0)</f>
        <v>1</v>
      </c>
      <c r="L431" s="1">
        <f>1</f>
        <v>1</v>
      </c>
      <c r="M43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431" s="1">
        <f>IF(OR(MID(Veg_Table[[#This Row],[PRESCRIP]],2,1)="1",MID(Veg_Table[[#This Row],[PRESCRIP]],2,1)="2",MID(Veg_Table[[#This Row],[PRESCRIP]],2,1)="3",MID(Veg_Table[[#This Row],[PRESCRIP]],2,1)="4"),_xlfn.NUMBERVALUE(MID(Veg_Table[[#This Row],[PRESCRIP]],2,1)),"NA")</f>
        <v>1</v>
      </c>
      <c r="O431" s="1">
        <f>WEEKNUM(Veg_Table[[#This Row],[EVM_LAST_EDITED_Day]],2)</f>
        <v>20</v>
      </c>
      <c r="P431" s="25">
        <f>IFERROR(DATE(YEAR(Veg_Table[[#This Row],[EVM_LAST_EDITED2]]),MONTH(Veg_Table[[#This Row],[EVM_LAST_EDITED2]]),DAY(Veg_Table[[#This Row],[EVM_LAST_EDITED2]])),DATE(2019,1,1))</f>
        <v>43965</v>
      </c>
      <c r="Q431" s="3">
        <f>VALUE(SUBSTITUTE(Veg_Table[[#This Row],[EVM_LAST_EDITED]],",",""))</f>
        <v>43965.415460416698</v>
      </c>
      <c r="R431" s="1" t="str">
        <f>_xlfn.IFNA(IF(Veg_Table[[#This Row],[EVM_LAST_EDITOR]]="","zBlank EVM Last Editor",VLOOKUP(Veg_Table[[#This Row],[EVM_LAST_EDITOR]],Roster_Table[#All],4,FALSE)),"zAWRR Not in Roster")</f>
        <v>zAWRR Not in Roster</v>
      </c>
      <c r="S431" s="1" t="str">
        <f>_xlfn.IFNA(IF(Veg_Table[[#This Row],[EVM_LAST_EDITOR]]="","zBlank EVM Last Editor",VLOOKUP(Veg_Table[[#This Row],[EVM_LAST_EDITOR]],Roster_Table[#All],16,FALSE)),"zCompany_AWRR not in Roster")</f>
        <v>zCompany_AWRR not in Roster</v>
      </c>
      <c r="T431" s="2">
        <f>IFERROR(DATE(YEAR(Veg_Table[[#This Row],[Created2]]),MONTH(Veg_Table[[#This Row],[Created2]]),DAY(Veg_Table[[#This Row],[Created2]])),DATE(2019,1,1))</f>
        <v>43763</v>
      </c>
      <c r="U431" s="3">
        <f>VALUE(SUBSTITUTE(Veg_Table[[#This Row],[Created]],",",""))</f>
        <v>43763.552812499998</v>
      </c>
      <c r="V431" s="3" t="str">
        <f ca="1">IFERROR(_xlfn.IFNA(CELL("contents",INDIRECT(_xlfn.CONCAT("Veg_Table_Production_Data!",ADDRESS(MATCH(_xlfn.MAXIFS(#REF!,#REF!,"="&amp;Veg_Table[[#This Row],[AUTO_ID]],#REF!,"&lt;"&amp;Veg_Table[[#This Row],[EVM_LAST_EDITED_Day]]),#REF!,0),COLUMN(#REF!),4,1,)))),""),"")</f>
        <v/>
      </c>
      <c r="W431" s="3" t="str">
        <f ca="1">IF(Veg_Table[[#This Row],[Previous_Prescription]]="","No",IF(Veg_Table[[#This Row],[Previous_Prescription]]=Veg_Table[[#This Row],[PRESCRIP]],"No","Yes"))</f>
        <v>No</v>
      </c>
      <c r="X431" s="3" t="str">
        <f>IF(Veg_Table[[#This Row],[EVM_LAST_EDITED_Day]]=Veg_Table[[#This Row],[Created_Day]],"New","Old")</f>
        <v>Old</v>
      </c>
      <c r="Y431" s="1">
        <f>IFERROR(IF(FIND("delete",LOWER(Veg_Table[[#This Row],[PI_COMMENTS]]))&gt;=1,1,0),0)</f>
        <v>0</v>
      </c>
      <c r="Z431" s="1" t="str">
        <f>_xlfn.IFNA(IF(Veg_Table[[#This Row],[EVM_LAST_EDITOR]]="","Yes",VLOOKUP(Veg_Table[[#This Row],[EVM_LAST_EDITOR]],Roster_Table[#All],15,FALSE)),"Yes")</f>
        <v>Yes</v>
      </c>
      <c r="AA43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31" s="1" t="str">
        <f>_xlfn.IFNA(VLOOKUP(Veg_Table[[#This Row],[EVM_LAST_EDITOR]],Roster_Table[#All],3,FALSE),"zAWRR Not in Roster")</f>
        <v>zAWRR Not in Roster</v>
      </c>
      <c r="AC431" s="1" t="str">
        <f>_xlfn.IFNA(VLOOKUP(Veg_Table[[#This Row],[EVM_LAST_EDITOR]],Roster_Table[#All],2,FALSE),"zAWRR Not in Roster")</f>
        <v>zAWRR Not in Roster</v>
      </c>
      <c r="AD431" s="1" t="str">
        <f>IF(_xlfn.CONCAT(Veg_Table[[#This Row],[First_Name]]," ",Veg_Table[[#This Row],[Last_Name]])="zAWRR Not in Roster zAWRR Not in Roster","zAWRR Not in Roster",_xlfn.CONCAT(Veg_Table[[#This Row],[First_Name]]," ",Veg_Table[[#This Row],[Last_Name]]))</f>
        <v>zAWRR Not in Roster</v>
      </c>
      <c r="AE431">
        <v>1770529</v>
      </c>
      <c r="AF431" t="s">
        <v>2476</v>
      </c>
      <c r="AG431" t="s">
        <v>30</v>
      </c>
      <c r="AH431" t="s">
        <v>1344</v>
      </c>
      <c r="AI431" t="s">
        <v>1434</v>
      </c>
      <c r="AJ431" t="s">
        <v>820</v>
      </c>
      <c r="AK431" t="s">
        <v>28</v>
      </c>
      <c r="AL431" t="s">
        <v>830</v>
      </c>
      <c r="AM431" t="s">
        <v>38</v>
      </c>
      <c r="AN431" t="s">
        <v>25</v>
      </c>
      <c r="AO431" t="s">
        <v>25</v>
      </c>
      <c r="AP431">
        <v>5</v>
      </c>
      <c r="AQ431">
        <v>20</v>
      </c>
      <c r="AR431" t="s">
        <v>28</v>
      </c>
      <c r="AS431" t="s">
        <v>532</v>
      </c>
      <c r="AT431" t="s">
        <v>515</v>
      </c>
      <c r="AU431" t="s">
        <v>25</v>
      </c>
      <c r="AV431" t="s">
        <v>28</v>
      </c>
      <c r="AW431" t="s">
        <v>2471</v>
      </c>
      <c r="AX431" t="s">
        <v>534</v>
      </c>
      <c r="AY431" t="s">
        <v>28</v>
      </c>
      <c r="AZ431">
        <v>5746657</v>
      </c>
      <c r="BA431" t="s">
        <v>532</v>
      </c>
      <c r="BB431" s="4">
        <v>43937.72169431713</v>
      </c>
      <c r="BC431" t="s">
        <v>28</v>
      </c>
      <c r="BD431" t="s">
        <v>29</v>
      </c>
      <c r="BF431" t="s">
        <v>28</v>
      </c>
      <c r="BG431" t="s">
        <v>534</v>
      </c>
      <c r="BH431" t="s">
        <v>28</v>
      </c>
      <c r="BI431" s="3">
        <v>43965.415429120367</v>
      </c>
      <c r="BJ431" t="s">
        <v>1021</v>
      </c>
      <c r="BK431" s="30" t="s">
        <v>821</v>
      </c>
      <c r="BL431" s="3">
        <v>43965.415460416669</v>
      </c>
      <c r="BM431" t="s">
        <v>31</v>
      </c>
      <c r="BN431" t="s">
        <v>32</v>
      </c>
      <c r="BO431" t="s">
        <v>1511</v>
      </c>
      <c r="BP431" t="s">
        <v>1510</v>
      </c>
      <c r="BQ431" t="s">
        <v>826</v>
      </c>
      <c r="BR431" t="s">
        <v>28</v>
      </c>
      <c r="BS431" t="s">
        <v>28</v>
      </c>
      <c r="BT431" t="s">
        <v>1852</v>
      </c>
      <c r="BU431" s="3">
        <v>43763.552812499998</v>
      </c>
      <c r="BV431" t="s">
        <v>803</v>
      </c>
      <c r="BW431" s="3">
        <v>43965.480903518517</v>
      </c>
      <c r="BX431" t="s">
        <v>2477</v>
      </c>
      <c r="CG431"/>
      <c r="CH431"/>
      <c r="CI431"/>
      <c r="CY431"/>
      <c r="DA431"/>
      <c r="DE431"/>
      <c r="DF431"/>
    </row>
    <row r="432" spans="1:110" x14ac:dyDescent="0.25">
      <c r="A432" s="1">
        <f>IF(Veg_Table[[#This Row],[VP_STATUS]]="Hold",0,IF(OR(AND(Veg_Table[[#This Row],[PRESCRIP]]="NW_No Work",Veg_Table[[#This Row],[VP_STATUS]]&lt;&gt;"No Work Required Under EVM"),AND(Veg_Table[[#This Row],[VP_STATUS]]="No Work Required Under EVM",Veg_Table[[#This Row],[PRESCRIP]]&lt;&gt;"NW_No Work")),1,0))</f>
        <v>0</v>
      </c>
      <c r="B432" s="1">
        <f>IF(Veg_Table[[#This Row],[SPECIES]]="",1,0)</f>
        <v>0</v>
      </c>
      <c r="C432" s="1">
        <f>IF(Veg_Table[[#This Row],[DIAMETER]]="",1,0)</f>
        <v>0</v>
      </c>
      <c r="D432" s="1">
        <f>IF(Veg_Table[[#This Row],[HEIGHT]]="",1,0)</f>
        <v>0</v>
      </c>
      <c r="E43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32" s="1">
        <f>IF(AND(Veg_Table[[#This Row],[TAT_RESULT]]="ABATE",Veg_Table[[#This Row],[PRESCRIP]]="NW_No Work"),1,0)</f>
        <v>0</v>
      </c>
      <c r="G432" s="1">
        <f>IF(OR(Veg_Table[[#This Row],[Prescription R-Scale]]="NA",Veg_Table[[#This Row],[Diameter R-Scale]]="NA"),0,IF(Veg_Table[[#This Row],[Diameter R-Scale]]&lt;&gt;Veg_Table[[#This Row],[Prescription R-Scale]],1,0))</f>
        <v>0</v>
      </c>
      <c r="H432" s="1">
        <f>IF(OR(AND(Veg_Table[[#This Row],[PRESCRIP]]="BC_Br Rmv", Veg_Table[[#This Row],[WOOD_MAN]]&lt;&gt;"Not Needed"),AND(Veg_Table[[#This Row],[PRESCRIP]]="BCS_Br Rmv+Trt", Veg_Table[[#This Row],[WOOD_MAN]]&lt;&gt;"Not Needed")),1,0)</f>
        <v>0</v>
      </c>
      <c r="I432" s="1">
        <f ca="1">IF(AND(Veg_Table[[#This Row],[Prescription_Changed]]="Yes",Veg_Table[[#This Row],[TAT_RESULT]]=""),1,0)</f>
        <v>0</v>
      </c>
      <c r="J432" s="1">
        <f ca="1">SUM(Veg_Table[[#This Row],[Prescription and Status do not match]:[Prescription_Edited_And_TAT_Is_Blank]])</f>
        <v>1</v>
      </c>
      <c r="K432" s="1">
        <f ca="1">IF(Veg_Table[[#This Row],[Sum of Errors]]&gt;0,1,0)</f>
        <v>1</v>
      </c>
      <c r="L432" s="1">
        <f>1</f>
        <v>1</v>
      </c>
      <c r="M43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432" s="1">
        <f>IF(OR(MID(Veg_Table[[#This Row],[PRESCRIP]],2,1)="1",MID(Veg_Table[[#This Row],[PRESCRIP]],2,1)="2",MID(Veg_Table[[#This Row],[PRESCRIP]],2,1)="3",MID(Veg_Table[[#This Row],[PRESCRIP]],2,1)="4"),_xlfn.NUMBERVALUE(MID(Veg_Table[[#This Row],[PRESCRIP]],2,1)),"NA")</f>
        <v>4</v>
      </c>
      <c r="O432" s="1">
        <f>WEEKNUM(Veg_Table[[#This Row],[EVM_LAST_EDITED_Day]],2)</f>
        <v>20</v>
      </c>
      <c r="P432" s="25">
        <f>IFERROR(DATE(YEAR(Veg_Table[[#This Row],[EVM_LAST_EDITED2]]),MONTH(Veg_Table[[#This Row],[EVM_LAST_EDITED2]]),DAY(Veg_Table[[#This Row],[EVM_LAST_EDITED2]])),DATE(2019,1,1))</f>
        <v>43965</v>
      </c>
      <c r="Q432" s="3">
        <f>VALUE(SUBSTITUTE(Veg_Table[[#This Row],[EVM_LAST_EDITED]],",",""))</f>
        <v>43965.415596956002</v>
      </c>
      <c r="R432" s="1" t="str">
        <f>_xlfn.IFNA(IF(Veg_Table[[#This Row],[EVM_LAST_EDITOR]]="","zBlank EVM Last Editor",VLOOKUP(Veg_Table[[#This Row],[EVM_LAST_EDITOR]],Roster_Table[#All],4,FALSE)),"zAWRR Not in Roster")</f>
        <v>MGE</v>
      </c>
      <c r="S432" s="1" t="str">
        <f>_xlfn.IFNA(IF(Veg_Table[[#This Row],[EVM_LAST_EDITOR]]="","zBlank EVM Last Editor",VLOOKUP(Veg_Table[[#This Row],[EVM_LAST_EDITOR]],Roster_Table[#All],16,FALSE)),"zCompany_AWRR not in Roster")</f>
        <v>MGE_Mountain G Enterprises</v>
      </c>
      <c r="T432" s="2">
        <f>IFERROR(DATE(YEAR(Veg_Table[[#This Row],[Created2]]),MONTH(Veg_Table[[#This Row],[Created2]]),DAY(Veg_Table[[#This Row],[Created2]])),DATE(2019,1,1))</f>
        <v>43872</v>
      </c>
      <c r="U432" s="3">
        <f>VALUE(SUBSTITUTE(Veg_Table[[#This Row],[Created]],",",""))</f>
        <v>43872.535462963002</v>
      </c>
      <c r="V432" s="3" t="str">
        <f ca="1">IFERROR(_xlfn.IFNA(CELL("contents",INDIRECT(_xlfn.CONCAT("Veg_Table_Production_Data!",ADDRESS(MATCH(_xlfn.MAXIFS(#REF!,#REF!,"="&amp;Veg_Table[[#This Row],[AUTO_ID]],#REF!,"&lt;"&amp;Veg_Table[[#This Row],[EVM_LAST_EDITED_Day]]),#REF!,0),COLUMN(#REF!),4,1,)))),""),"")</f>
        <v/>
      </c>
      <c r="W432" s="3" t="str">
        <f ca="1">IF(Veg_Table[[#This Row],[Previous_Prescription]]="","No",IF(Veg_Table[[#This Row],[Previous_Prescription]]=Veg_Table[[#This Row],[PRESCRIP]],"No","Yes"))</f>
        <v>No</v>
      </c>
      <c r="X432" s="3" t="str">
        <f>IF(Veg_Table[[#This Row],[EVM_LAST_EDITED_Day]]=Veg_Table[[#This Row],[Created_Day]],"New","Old")</f>
        <v>Old</v>
      </c>
      <c r="Y432" s="1">
        <f>IFERROR(IF(FIND("delete",LOWER(Veg_Table[[#This Row],[PI_COMMENTS]]))&gt;=1,1,0),0)</f>
        <v>0</v>
      </c>
      <c r="Z432" s="1" t="str">
        <f>_xlfn.IFNA(IF(Veg_Table[[#This Row],[EVM_LAST_EDITOR]]="","Yes",VLOOKUP(Veg_Table[[#This Row],[EVM_LAST_EDITOR]],Roster_Table[#All],15,FALSE)),"Yes")</f>
        <v>No</v>
      </c>
      <c r="AA43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32" s="1" t="str">
        <f>_xlfn.IFNA(VLOOKUP(Veg_Table[[#This Row],[EVM_LAST_EDITOR]],Roster_Table[#All],3,FALSE),"zAWRR Not in Roster")</f>
        <v>Keiko</v>
      </c>
      <c r="AC432" s="1" t="str">
        <f>_xlfn.IFNA(VLOOKUP(Veg_Table[[#This Row],[EVM_LAST_EDITOR]],Roster_Table[#All],2,FALSE),"zAWRR Not in Roster")</f>
        <v>Du Bois</v>
      </c>
      <c r="AD432" s="1" t="str">
        <f>IF(_xlfn.CONCAT(Veg_Table[[#This Row],[First_Name]]," ",Veg_Table[[#This Row],[Last_Name]])="zAWRR Not in Roster zAWRR Not in Roster","zAWRR Not in Roster",_xlfn.CONCAT(Veg_Table[[#This Row],[First_Name]]," ",Veg_Table[[#This Row],[Last_Name]]))</f>
        <v>Keiko Du Bois</v>
      </c>
      <c r="AE432">
        <v>1733893</v>
      </c>
      <c r="AF432" t="s">
        <v>1648</v>
      </c>
      <c r="AG432" t="s">
        <v>93</v>
      </c>
      <c r="AH432" t="s">
        <v>1649</v>
      </c>
      <c r="AI432" t="s">
        <v>1650</v>
      </c>
      <c r="AJ432" t="s">
        <v>820</v>
      </c>
      <c r="AK432" t="s">
        <v>833</v>
      </c>
      <c r="AL432" t="s">
        <v>371</v>
      </c>
      <c r="AM432" t="s">
        <v>34</v>
      </c>
      <c r="AN432" t="s">
        <v>25</v>
      </c>
      <c r="AO432" t="s">
        <v>25</v>
      </c>
      <c r="AP432">
        <v>39</v>
      </c>
      <c r="AQ432">
        <v>82</v>
      </c>
      <c r="AR432" t="s">
        <v>28</v>
      </c>
      <c r="AS432" t="s">
        <v>57</v>
      </c>
      <c r="AT432" t="s">
        <v>515</v>
      </c>
      <c r="AU432" t="s">
        <v>25</v>
      </c>
      <c r="AV432" t="s">
        <v>28</v>
      </c>
      <c r="AW432" t="s">
        <v>1651</v>
      </c>
      <c r="AX432" t="s">
        <v>534</v>
      </c>
      <c r="AY432" t="s">
        <v>28</v>
      </c>
      <c r="AZ432">
        <v>5585883</v>
      </c>
      <c r="BA432" t="s">
        <v>57</v>
      </c>
      <c r="BB432" s="4">
        <v>43944.685225833331</v>
      </c>
      <c r="BC432" t="s">
        <v>2907</v>
      </c>
      <c r="BD432" t="s">
        <v>29</v>
      </c>
      <c r="BF432" t="s">
        <v>28</v>
      </c>
      <c r="BG432" t="s">
        <v>28</v>
      </c>
      <c r="BH432" t="s">
        <v>28</v>
      </c>
      <c r="BI432" s="3"/>
      <c r="BJ432" t="s">
        <v>27</v>
      </c>
      <c r="BK432" s="30" t="s">
        <v>330</v>
      </c>
      <c r="BL432" s="3">
        <v>43965.415596956016</v>
      </c>
      <c r="BM432" t="s">
        <v>31</v>
      </c>
      <c r="BN432" t="s">
        <v>32</v>
      </c>
      <c r="BO432" t="s">
        <v>1652</v>
      </c>
      <c r="BP432" t="s">
        <v>1653</v>
      </c>
      <c r="BQ432" t="s">
        <v>1025</v>
      </c>
      <c r="BR432" t="s">
        <v>28</v>
      </c>
      <c r="BS432" t="s">
        <v>28</v>
      </c>
      <c r="BT432" t="s">
        <v>384</v>
      </c>
      <c r="BU432" s="3">
        <v>43872.535462962966</v>
      </c>
      <c r="BV432" t="s">
        <v>803</v>
      </c>
      <c r="BW432" s="3">
        <v>43965.480903518517</v>
      </c>
      <c r="BX432" t="s">
        <v>1654</v>
      </c>
      <c r="CG432"/>
      <c r="CH432"/>
      <c r="CI432"/>
      <c r="CY432"/>
      <c r="DA432"/>
      <c r="DE432"/>
      <c r="DF432"/>
    </row>
    <row r="433" spans="1:110" x14ac:dyDescent="0.25">
      <c r="A433" s="1">
        <f>IF(Veg_Table[[#This Row],[VP_STATUS]]="Hold",0,IF(OR(AND(Veg_Table[[#This Row],[PRESCRIP]]="NW_No Work",Veg_Table[[#This Row],[VP_STATUS]]&lt;&gt;"No Work Required Under EVM"),AND(Veg_Table[[#This Row],[VP_STATUS]]="No Work Required Under EVM",Veg_Table[[#This Row],[PRESCRIP]]&lt;&gt;"NW_No Work")),1,0))</f>
        <v>0</v>
      </c>
      <c r="B433" s="1">
        <f>IF(Veg_Table[[#This Row],[SPECIES]]="",1,0)</f>
        <v>0</v>
      </c>
      <c r="C433" s="1">
        <f>IF(Veg_Table[[#This Row],[DIAMETER]]="",1,0)</f>
        <v>0</v>
      </c>
      <c r="D433" s="1">
        <f>IF(Veg_Table[[#This Row],[HEIGHT]]="",1,0)</f>
        <v>0</v>
      </c>
      <c r="E43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33" s="1">
        <f>IF(AND(Veg_Table[[#This Row],[TAT_RESULT]]="ABATE",Veg_Table[[#This Row],[PRESCRIP]]="NW_No Work"),1,0)</f>
        <v>0</v>
      </c>
      <c r="G433" s="1">
        <f>IF(OR(Veg_Table[[#This Row],[Prescription R-Scale]]="NA",Veg_Table[[#This Row],[Diameter R-Scale]]="NA"),0,IF(Veg_Table[[#This Row],[Diameter R-Scale]]&lt;&gt;Veg_Table[[#This Row],[Prescription R-Scale]],1,0))</f>
        <v>0</v>
      </c>
      <c r="H433" s="1">
        <f>IF(OR(AND(Veg_Table[[#This Row],[PRESCRIP]]="BC_Br Rmv", Veg_Table[[#This Row],[WOOD_MAN]]&lt;&gt;"Not Needed"),AND(Veg_Table[[#This Row],[PRESCRIP]]="BCS_Br Rmv+Trt", Veg_Table[[#This Row],[WOOD_MAN]]&lt;&gt;"Not Needed")),1,0)</f>
        <v>0</v>
      </c>
      <c r="I433" s="1">
        <f ca="1">IF(AND(Veg_Table[[#This Row],[Prescription_Changed]]="Yes",Veg_Table[[#This Row],[TAT_RESULT]]=""),1,0)</f>
        <v>0</v>
      </c>
      <c r="J433" s="1">
        <f ca="1">SUM(Veg_Table[[#This Row],[Prescription and Status do not match]:[Prescription_Edited_And_TAT_Is_Blank]])</f>
        <v>1</v>
      </c>
      <c r="K433" s="1">
        <f ca="1">IF(Veg_Table[[#This Row],[Sum of Errors]]&gt;0,1,0)</f>
        <v>1</v>
      </c>
      <c r="L433" s="1">
        <f>1</f>
        <v>1</v>
      </c>
      <c r="M43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433" s="1">
        <f>IF(OR(MID(Veg_Table[[#This Row],[PRESCRIP]],2,1)="1",MID(Veg_Table[[#This Row],[PRESCRIP]],2,1)="2",MID(Veg_Table[[#This Row],[PRESCRIP]],2,1)="3",MID(Veg_Table[[#This Row],[PRESCRIP]],2,1)="4"),_xlfn.NUMBERVALUE(MID(Veg_Table[[#This Row],[PRESCRIP]],2,1)),"NA")</f>
        <v>3</v>
      </c>
      <c r="O433" s="1">
        <f>WEEKNUM(Veg_Table[[#This Row],[EVM_LAST_EDITED_Day]],2)</f>
        <v>20</v>
      </c>
      <c r="P433" s="25">
        <f>IFERROR(DATE(YEAR(Veg_Table[[#This Row],[EVM_LAST_EDITED2]]),MONTH(Veg_Table[[#This Row],[EVM_LAST_EDITED2]]),DAY(Veg_Table[[#This Row],[EVM_LAST_EDITED2]])),DATE(2019,1,1))</f>
        <v>43965</v>
      </c>
      <c r="Q433" s="3">
        <f>VALUE(SUBSTITUTE(Veg_Table[[#This Row],[EVM_LAST_EDITED]],",",""))</f>
        <v>43965.415596956002</v>
      </c>
      <c r="R433" s="1" t="str">
        <f>_xlfn.IFNA(IF(Veg_Table[[#This Row],[EVM_LAST_EDITOR]]="","zBlank EVM Last Editor",VLOOKUP(Veg_Table[[#This Row],[EVM_LAST_EDITOR]],Roster_Table[#All],4,FALSE)),"zAWRR Not in Roster")</f>
        <v>MGE</v>
      </c>
      <c r="S433" s="1" t="str">
        <f>_xlfn.IFNA(IF(Veg_Table[[#This Row],[EVM_LAST_EDITOR]]="","zBlank EVM Last Editor",VLOOKUP(Veg_Table[[#This Row],[EVM_LAST_EDITOR]],Roster_Table[#All],16,FALSE)),"zCompany_AWRR not in Roster")</f>
        <v>MGE_Mountain G Enterprises</v>
      </c>
      <c r="T433" s="2">
        <f>IFERROR(DATE(YEAR(Veg_Table[[#This Row],[Created2]]),MONTH(Veg_Table[[#This Row],[Created2]]),DAY(Veg_Table[[#This Row],[Created2]])),DATE(2019,1,1))</f>
        <v>43872</v>
      </c>
      <c r="U433" s="3">
        <f>VALUE(SUBSTITUTE(Veg_Table[[#This Row],[Created]],",",""))</f>
        <v>43872.547222222202</v>
      </c>
      <c r="V433" s="3" t="str">
        <f ca="1">IFERROR(_xlfn.IFNA(CELL("contents",INDIRECT(_xlfn.CONCAT("Veg_Table_Production_Data!",ADDRESS(MATCH(_xlfn.MAXIFS(#REF!,#REF!,"="&amp;Veg_Table[[#This Row],[AUTO_ID]],#REF!,"&lt;"&amp;Veg_Table[[#This Row],[EVM_LAST_EDITED_Day]]),#REF!,0),COLUMN(#REF!),4,1,)))),""),"")</f>
        <v/>
      </c>
      <c r="W433" s="3" t="str">
        <f ca="1">IF(Veg_Table[[#This Row],[Previous_Prescription]]="","No",IF(Veg_Table[[#This Row],[Previous_Prescription]]=Veg_Table[[#This Row],[PRESCRIP]],"No","Yes"))</f>
        <v>No</v>
      </c>
      <c r="X433" s="3" t="str">
        <f>IF(Veg_Table[[#This Row],[EVM_LAST_EDITED_Day]]=Veg_Table[[#This Row],[Created_Day]],"New","Old")</f>
        <v>Old</v>
      </c>
      <c r="Y433" s="1">
        <f>IFERROR(IF(FIND("delete",LOWER(Veg_Table[[#This Row],[PI_COMMENTS]]))&gt;=1,1,0),0)</f>
        <v>0</v>
      </c>
      <c r="Z433" s="1" t="str">
        <f>_xlfn.IFNA(IF(Veg_Table[[#This Row],[EVM_LAST_EDITOR]]="","Yes",VLOOKUP(Veg_Table[[#This Row],[EVM_LAST_EDITOR]],Roster_Table[#All],15,FALSE)),"Yes")</f>
        <v>No</v>
      </c>
      <c r="AA43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33" s="1" t="str">
        <f>_xlfn.IFNA(VLOOKUP(Veg_Table[[#This Row],[EVM_LAST_EDITOR]],Roster_Table[#All],3,FALSE),"zAWRR Not in Roster")</f>
        <v>Keiko</v>
      </c>
      <c r="AC433" s="1" t="str">
        <f>_xlfn.IFNA(VLOOKUP(Veg_Table[[#This Row],[EVM_LAST_EDITOR]],Roster_Table[#All],2,FALSE),"zAWRR Not in Roster")</f>
        <v>Du Bois</v>
      </c>
      <c r="AD433" s="1" t="str">
        <f>IF(_xlfn.CONCAT(Veg_Table[[#This Row],[First_Name]]," ",Veg_Table[[#This Row],[Last_Name]])="zAWRR Not in Roster zAWRR Not in Roster","zAWRR Not in Roster",_xlfn.CONCAT(Veg_Table[[#This Row],[First_Name]]," ",Veg_Table[[#This Row],[Last_Name]]))</f>
        <v>Keiko Du Bois</v>
      </c>
      <c r="AE433">
        <v>1733895</v>
      </c>
      <c r="AF433" t="s">
        <v>1655</v>
      </c>
      <c r="AG433" t="s">
        <v>93</v>
      </c>
      <c r="AH433" t="s">
        <v>1649</v>
      </c>
      <c r="AI433" t="s">
        <v>1650</v>
      </c>
      <c r="AJ433" t="s">
        <v>48</v>
      </c>
      <c r="AK433" t="s">
        <v>833</v>
      </c>
      <c r="AL433" t="s">
        <v>371</v>
      </c>
      <c r="AM433" t="s">
        <v>40</v>
      </c>
      <c r="AN433" t="s">
        <v>25</v>
      </c>
      <c r="AO433" t="s">
        <v>25</v>
      </c>
      <c r="AP433">
        <v>33</v>
      </c>
      <c r="AQ433">
        <v>68</v>
      </c>
      <c r="AR433" t="s">
        <v>28</v>
      </c>
      <c r="AS433" t="s">
        <v>51</v>
      </c>
      <c r="AT433" t="s">
        <v>515</v>
      </c>
      <c r="AU433" t="s">
        <v>25</v>
      </c>
      <c r="AV433" t="s">
        <v>28</v>
      </c>
      <c r="AW433" t="s">
        <v>1656</v>
      </c>
      <c r="AX433" t="s">
        <v>534</v>
      </c>
      <c r="AY433" t="s">
        <v>28</v>
      </c>
      <c r="AZ433"/>
      <c r="BA433" t="s">
        <v>28</v>
      </c>
      <c r="BB433" s="4"/>
      <c r="BC433" t="s">
        <v>28</v>
      </c>
      <c r="BD433" t="s">
        <v>29</v>
      </c>
      <c r="BF433" t="s">
        <v>28</v>
      </c>
      <c r="BG433" t="s">
        <v>28</v>
      </c>
      <c r="BH433" t="s">
        <v>28</v>
      </c>
      <c r="BI433" s="3"/>
      <c r="BJ433" t="s">
        <v>27</v>
      </c>
      <c r="BK433" s="30" t="s">
        <v>330</v>
      </c>
      <c r="BL433" s="3">
        <v>43965.415596956016</v>
      </c>
      <c r="BM433" t="s">
        <v>31</v>
      </c>
      <c r="BN433" t="s">
        <v>32</v>
      </c>
      <c r="BO433" t="s">
        <v>1652</v>
      </c>
      <c r="BP433" t="s">
        <v>1653</v>
      </c>
      <c r="BQ433" t="s">
        <v>1025</v>
      </c>
      <c r="BR433" t="s">
        <v>28</v>
      </c>
      <c r="BS433" t="s">
        <v>28</v>
      </c>
      <c r="BT433" t="s">
        <v>384</v>
      </c>
      <c r="BU433" s="3">
        <v>43872.547222222223</v>
      </c>
      <c r="BV433" t="s">
        <v>803</v>
      </c>
      <c r="BW433" s="3">
        <v>43965.480903518517</v>
      </c>
      <c r="BX433" t="s">
        <v>1657</v>
      </c>
      <c r="CG433"/>
      <c r="CH433"/>
      <c r="CI433"/>
      <c r="CY433"/>
      <c r="DA433"/>
      <c r="DE433"/>
      <c r="DF433"/>
    </row>
    <row r="434" spans="1:110" x14ac:dyDescent="0.25">
      <c r="A434" s="1">
        <f>IF(Veg_Table[[#This Row],[VP_STATUS]]="Hold",0,IF(OR(AND(Veg_Table[[#This Row],[PRESCRIP]]="NW_No Work",Veg_Table[[#This Row],[VP_STATUS]]&lt;&gt;"No Work Required Under EVM"),AND(Veg_Table[[#This Row],[VP_STATUS]]="No Work Required Under EVM",Veg_Table[[#This Row],[PRESCRIP]]&lt;&gt;"NW_No Work")),1,0))</f>
        <v>0</v>
      </c>
      <c r="B434" s="1">
        <f>IF(Veg_Table[[#This Row],[SPECIES]]="",1,0)</f>
        <v>0</v>
      </c>
      <c r="C434" s="1">
        <f>IF(Veg_Table[[#This Row],[DIAMETER]]="",1,0)</f>
        <v>0</v>
      </c>
      <c r="D434" s="1">
        <f>IF(Veg_Table[[#This Row],[HEIGHT]]="",1,0)</f>
        <v>0</v>
      </c>
      <c r="E43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34" s="1">
        <f>IF(AND(Veg_Table[[#This Row],[TAT_RESULT]]="ABATE",Veg_Table[[#This Row],[PRESCRIP]]="NW_No Work"),1,0)</f>
        <v>0</v>
      </c>
      <c r="G434" s="1">
        <f>IF(OR(Veg_Table[[#This Row],[Prescription R-Scale]]="NA",Veg_Table[[#This Row],[Diameter R-Scale]]="NA"),0,IF(Veg_Table[[#This Row],[Diameter R-Scale]]&lt;&gt;Veg_Table[[#This Row],[Prescription R-Scale]],1,0))</f>
        <v>0</v>
      </c>
      <c r="H434" s="1">
        <f>IF(OR(AND(Veg_Table[[#This Row],[PRESCRIP]]="BC_Br Rmv", Veg_Table[[#This Row],[WOOD_MAN]]&lt;&gt;"Not Needed"),AND(Veg_Table[[#This Row],[PRESCRIP]]="BCS_Br Rmv+Trt", Veg_Table[[#This Row],[WOOD_MAN]]&lt;&gt;"Not Needed")),1,0)</f>
        <v>0</v>
      </c>
      <c r="I434" s="1">
        <f ca="1">IF(AND(Veg_Table[[#This Row],[Prescription_Changed]]="Yes",Veg_Table[[#This Row],[TAT_RESULT]]=""),1,0)</f>
        <v>0</v>
      </c>
      <c r="J434" s="1">
        <f ca="1">SUM(Veg_Table[[#This Row],[Prescription and Status do not match]:[Prescription_Edited_And_TAT_Is_Blank]])</f>
        <v>1</v>
      </c>
      <c r="K434" s="1">
        <f ca="1">IF(Veg_Table[[#This Row],[Sum of Errors]]&gt;0,1,0)</f>
        <v>1</v>
      </c>
      <c r="L434" s="1">
        <f>1</f>
        <v>1</v>
      </c>
      <c r="M43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434" s="1">
        <f>IF(OR(MID(Veg_Table[[#This Row],[PRESCRIP]],2,1)="1",MID(Veg_Table[[#This Row],[PRESCRIP]],2,1)="2",MID(Veg_Table[[#This Row],[PRESCRIP]],2,1)="3",MID(Veg_Table[[#This Row],[PRESCRIP]],2,1)="4"),_xlfn.NUMBERVALUE(MID(Veg_Table[[#This Row],[PRESCRIP]],2,1)),"NA")</f>
        <v>1</v>
      </c>
      <c r="O434" s="1">
        <f>WEEKNUM(Veg_Table[[#This Row],[EVM_LAST_EDITED_Day]],2)</f>
        <v>20</v>
      </c>
      <c r="P434" s="25">
        <f>IFERROR(DATE(YEAR(Veg_Table[[#This Row],[EVM_LAST_EDITED2]]),MONTH(Veg_Table[[#This Row],[EVM_LAST_EDITED2]]),DAY(Veg_Table[[#This Row],[EVM_LAST_EDITED2]])),DATE(2019,1,1))</f>
        <v>43965</v>
      </c>
      <c r="Q434" s="3">
        <f>VALUE(SUBSTITUTE(Veg_Table[[#This Row],[EVM_LAST_EDITED]],",",""))</f>
        <v>43965.415958275502</v>
      </c>
      <c r="R434" s="1" t="str">
        <f>_xlfn.IFNA(IF(Veg_Table[[#This Row],[EVM_LAST_EDITOR]]="","zBlank EVM Last Editor",VLOOKUP(Veg_Table[[#This Row],[EVM_LAST_EDITOR]],Roster_Table[#All],4,FALSE)),"zAWRR Not in Roster")</f>
        <v>zAWRR Not in Roster</v>
      </c>
      <c r="S434" s="1" t="str">
        <f>_xlfn.IFNA(IF(Veg_Table[[#This Row],[EVM_LAST_EDITOR]]="","zBlank EVM Last Editor",VLOOKUP(Veg_Table[[#This Row],[EVM_LAST_EDITOR]],Roster_Table[#All],16,FALSE)),"zCompany_AWRR not in Roster")</f>
        <v>zCompany_AWRR not in Roster</v>
      </c>
      <c r="T434" s="2">
        <f>IFERROR(DATE(YEAR(Veg_Table[[#This Row],[Created2]]),MONTH(Veg_Table[[#This Row],[Created2]]),DAY(Veg_Table[[#This Row],[Created2]])),DATE(2019,1,1))</f>
        <v>43763</v>
      </c>
      <c r="U434" s="3">
        <f>VALUE(SUBSTITUTE(Veg_Table[[#This Row],[Created]],",",""))</f>
        <v>43763.553449074097</v>
      </c>
      <c r="V434" s="3" t="str">
        <f ca="1">IFERROR(_xlfn.IFNA(CELL("contents",INDIRECT(_xlfn.CONCAT("Veg_Table_Production_Data!",ADDRESS(MATCH(_xlfn.MAXIFS(#REF!,#REF!,"="&amp;Veg_Table[[#This Row],[AUTO_ID]],#REF!,"&lt;"&amp;Veg_Table[[#This Row],[EVM_LAST_EDITED_Day]]),#REF!,0),COLUMN(#REF!),4,1,)))),""),"")</f>
        <v/>
      </c>
      <c r="W434" s="3" t="str">
        <f ca="1">IF(Veg_Table[[#This Row],[Previous_Prescription]]="","No",IF(Veg_Table[[#This Row],[Previous_Prescription]]=Veg_Table[[#This Row],[PRESCRIP]],"No","Yes"))</f>
        <v>No</v>
      </c>
      <c r="X434" s="3" t="str">
        <f>IF(Veg_Table[[#This Row],[EVM_LAST_EDITED_Day]]=Veg_Table[[#This Row],[Created_Day]],"New","Old")</f>
        <v>Old</v>
      </c>
      <c r="Y434" s="1">
        <f>IFERROR(IF(FIND("delete",LOWER(Veg_Table[[#This Row],[PI_COMMENTS]]))&gt;=1,1,0),0)</f>
        <v>0</v>
      </c>
      <c r="Z434" s="1" t="str">
        <f>_xlfn.IFNA(IF(Veg_Table[[#This Row],[EVM_LAST_EDITOR]]="","Yes",VLOOKUP(Veg_Table[[#This Row],[EVM_LAST_EDITOR]],Roster_Table[#All],15,FALSE)),"Yes")</f>
        <v>Yes</v>
      </c>
      <c r="AA43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34" s="1" t="str">
        <f>_xlfn.IFNA(VLOOKUP(Veg_Table[[#This Row],[EVM_LAST_EDITOR]],Roster_Table[#All],3,FALSE),"zAWRR Not in Roster")</f>
        <v>zAWRR Not in Roster</v>
      </c>
      <c r="AC434" s="1" t="str">
        <f>_xlfn.IFNA(VLOOKUP(Veg_Table[[#This Row],[EVM_LAST_EDITOR]],Roster_Table[#All],2,FALSE),"zAWRR Not in Roster")</f>
        <v>zAWRR Not in Roster</v>
      </c>
      <c r="AD434" s="1" t="str">
        <f>IF(_xlfn.CONCAT(Veg_Table[[#This Row],[First_Name]]," ",Veg_Table[[#This Row],[Last_Name]])="zAWRR Not in Roster zAWRR Not in Roster","zAWRR Not in Roster",_xlfn.CONCAT(Veg_Table[[#This Row],[First_Name]]," ",Veg_Table[[#This Row],[Last_Name]]))</f>
        <v>zAWRR Not in Roster</v>
      </c>
      <c r="AE434">
        <v>1770530</v>
      </c>
      <c r="AF434" t="s">
        <v>2481</v>
      </c>
      <c r="AG434" t="s">
        <v>30</v>
      </c>
      <c r="AH434" t="s">
        <v>1344</v>
      </c>
      <c r="AI434" t="s">
        <v>1434</v>
      </c>
      <c r="AJ434" t="s">
        <v>820</v>
      </c>
      <c r="AK434" t="s">
        <v>28</v>
      </c>
      <c r="AL434" t="s">
        <v>830</v>
      </c>
      <c r="AM434" t="s">
        <v>38</v>
      </c>
      <c r="AN434" t="s">
        <v>25</v>
      </c>
      <c r="AO434" t="s">
        <v>25</v>
      </c>
      <c r="AP434">
        <v>4</v>
      </c>
      <c r="AQ434">
        <v>20</v>
      </c>
      <c r="AR434" t="s">
        <v>28</v>
      </c>
      <c r="AS434" t="s">
        <v>532</v>
      </c>
      <c r="AT434" t="s">
        <v>515</v>
      </c>
      <c r="AU434" t="s">
        <v>25</v>
      </c>
      <c r="AV434" t="s">
        <v>28</v>
      </c>
      <c r="AW434" t="s">
        <v>2471</v>
      </c>
      <c r="AX434" t="s">
        <v>534</v>
      </c>
      <c r="AY434" t="s">
        <v>28</v>
      </c>
      <c r="AZ434">
        <v>5746657</v>
      </c>
      <c r="BA434" t="s">
        <v>532</v>
      </c>
      <c r="BB434" s="4">
        <v>43938.681579108794</v>
      </c>
      <c r="BC434" t="s">
        <v>28</v>
      </c>
      <c r="BD434" t="s">
        <v>29</v>
      </c>
      <c r="BF434" t="s">
        <v>28</v>
      </c>
      <c r="BG434" t="s">
        <v>534</v>
      </c>
      <c r="BH434" t="s">
        <v>28</v>
      </c>
      <c r="BI434" s="3">
        <v>43965.415905891205</v>
      </c>
      <c r="BJ434" t="s">
        <v>1021</v>
      </c>
      <c r="BK434" s="30" t="s">
        <v>821</v>
      </c>
      <c r="BL434" s="3">
        <v>43965.415958275466</v>
      </c>
      <c r="BM434" t="s">
        <v>31</v>
      </c>
      <c r="BN434" t="s">
        <v>32</v>
      </c>
      <c r="BO434" t="s">
        <v>1511</v>
      </c>
      <c r="BP434" t="s">
        <v>1510</v>
      </c>
      <c r="BQ434" t="s">
        <v>826</v>
      </c>
      <c r="BR434" t="s">
        <v>28</v>
      </c>
      <c r="BS434" t="s">
        <v>28</v>
      </c>
      <c r="BT434" t="s">
        <v>1852</v>
      </c>
      <c r="BU434" s="3">
        <v>43763.553449074076</v>
      </c>
      <c r="BV434" t="s">
        <v>803</v>
      </c>
      <c r="BW434" s="3">
        <v>43965.480903518517</v>
      </c>
      <c r="BX434" t="s">
        <v>2482</v>
      </c>
      <c r="CG434"/>
      <c r="CH434"/>
      <c r="CI434"/>
      <c r="CY434"/>
      <c r="DA434"/>
      <c r="DE434"/>
      <c r="DF434"/>
    </row>
    <row r="435" spans="1:110" x14ac:dyDescent="0.25">
      <c r="A435" s="1">
        <f>IF(Veg_Table[[#This Row],[VP_STATUS]]="Hold",0,IF(OR(AND(Veg_Table[[#This Row],[PRESCRIP]]="NW_No Work",Veg_Table[[#This Row],[VP_STATUS]]&lt;&gt;"No Work Required Under EVM"),AND(Veg_Table[[#This Row],[VP_STATUS]]="No Work Required Under EVM",Veg_Table[[#This Row],[PRESCRIP]]&lt;&gt;"NW_No Work")),1,0))</f>
        <v>0</v>
      </c>
      <c r="B435" s="1">
        <f>IF(Veg_Table[[#This Row],[SPECIES]]="",1,0)</f>
        <v>0</v>
      </c>
      <c r="C435" s="1">
        <f>IF(Veg_Table[[#This Row],[DIAMETER]]="",1,0)</f>
        <v>0</v>
      </c>
      <c r="D435" s="1">
        <f>IF(Veg_Table[[#This Row],[HEIGHT]]="",1,0)</f>
        <v>0</v>
      </c>
      <c r="E43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35" s="1">
        <f>IF(AND(Veg_Table[[#This Row],[TAT_RESULT]]="ABATE",Veg_Table[[#This Row],[PRESCRIP]]="NW_No Work"),1,0)</f>
        <v>0</v>
      </c>
      <c r="G435" s="1">
        <f>IF(OR(Veg_Table[[#This Row],[Prescription R-Scale]]="NA",Veg_Table[[#This Row],[Diameter R-Scale]]="NA"),0,IF(Veg_Table[[#This Row],[Diameter R-Scale]]&lt;&gt;Veg_Table[[#This Row],[Prescription R-Scale]],1,0))</f>
        <v>0</v>
      </c>
      <c r="H435" s="1">
        <f>IF(OR(AND(Veg_Table[[#This Row],[PRESCRIP]]="BC_Br Rmv", Veg_Table[[#This Row],[WOOD_MAN]]&lt;&gt;"Not Needed"),AND(Veg_Table[[#This Row],[PRESCRIP]]="BCS_Br Rmv+Trt", Veg_Table[[#This Row],[WOOD_MAN]]&lt;&gt;"Not Needed")),1,0)</f>
        <v>0</v>
      </c>
      <c r="I435" s="1">
        <f ca="1">IF(AND(Veg_Table[[#This Row],[Prescription_Changed]]="Yes",Veg_Table[[#This Row],[TAT_RESULT]]=""),1,0)</f>
        <v>0</v>
      </c>
      <c r="J435" s="1">
        <f ca="1">SUM(Veg_Table[[#This Row],[Prescription and Status do not match]:[Prescription_Edited_And_TAT_Is_Blank]])</f>
        <v>1</v>
      </c>
      <c r="K435" s="1">
        <f ca="1">IF(Veg_Table[[#This Row],[Sum of Errors]]&gt;0,1,0)</f>
        <v>1</v>
      </c>
      <c r="L435" s="1">
        <f>1</f>
        <v>1</v>
      </c>
      <c r="M43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435" s="1">
        <f>IF(OR(MID(Veg_Table[[#This Row],[PRESCRIP]],2,1)="1",MID(Veg_Table[[#This Row],[PRESCRIP]],2,1)="2",MID(Veg_Table[[#This Row],[PRESCRIP]],2,1)="3",MID(Veg_Table[[#This Row],[PRESCRIP]],2,1)="4"),_xlfn.NUMBERVALUE(MID(Veg_Table[[#This Row],[PRESCRIP]],2,1)),"NA")</f>
        <v>1</v>
      </c>
      <c r="O435" s="1">
        <f>WEEKNUM(Veg_Table[[#This Row],[EVM_LAST_EDITED_Day]],2)</f>
        <v>20</v>
      </c>
      <c r="P435" s="25">
        <f>IFERROR(DATE(YEAR(Veg_Table[[#This Row],[EVM_LAST_EDITED2]]),MONTH(Veg_Table[[#This Row],[EVM_LAST_EDITED2]]),DAY(Veg_Table[[#This Row],[EVM_LAST_EDITED2]])),DATE(2019,1,1))</f>
        <v>43965</v>
      </c>
      <c r="Q435" s="3">
        <f>VALUE(SUBSTITUTE(Veg_Table[[#This Row],[EVM_LAST_EDITED]],",",""))</f>
        <v>43965.416585648098</v>
      </c>
      <c r="R435" s="1" t="str">
        <f>_xlfn.IFNA(IF(Veg_Table[[#This Row],[EVM_LAST_EDITOR]]="","zBlank EVM Last Editor",VLOOKUP(Veg_Table[[#This Row],[EVM_LAST_EDITOR]],Roster_Table[#All],4,FALSE)),"zAWRR Not in Roster")</f>
        <v>FCO</v>
      </c>
      <c r="S435" s="1" t="str">
        <f>_xlfn.IFNA(IF(Veg_Table[[#This Row],[EVM_LAST_EDITOR]]="","zBlank EVM Last Editor",VLOOKUP(Veg_Table[[#This Row],[EVM_LAST_EDITOR]],Roster_Table[#All],16,FALSE)),"zCompany_AWRR not in Roster")</f>
        <v>FCO_Forester’s Co-op</v>
      </c>
      <c r="T435" s="2">
        <f>IFERROR(DATE(YEAR(Veg_Table[[#This Row],[Created2]]),MONTH(Veg_Table[[#This Row],[Created2]]),DAY(Veg_Table[[#This Row],[Created2]])),DATE(2019,1,1))</f>
        <v>43756</v>
      </c>
      <c r="U435" s="3">
        <f>VALUE(SUBSTITUTE(Veg_Table[[#This Row],[Created]],",",""))</f>
        <v>43756.391157407401</v>
      </c>
      <c r="V435" s="3" t="str">
        <f ca="1">IFERROR(_xlfn.IFNA(CELL("contents",INDIRECT(_xlfn.CONCAT("Veg_Table_Production_Data!",ADDRESS(MATCH(_xlfn.MAXIFS(#REF!,#REF!,"="&amp;Veg_Table[[#This Row],[AUTO_ID]],#REF!,"&lt;"&amp;Veg_Table[[#This Row],[EVM_LAST_EDITED_Day]]),#REF!,0),COLUMN(#REF!),4,1,)))),""),"")</f>
        <v/>
      </c>
      <c r="W435" s="3" t="str">
        <f ca="1">IF(Veg_Table[[#This Row],[Previous_Prescription]]="","No",IF(Veg_Table[[#This Row],[Previous_Prescription]]=Veg_Table[[#This Row],[PRESCRIP]],"No","Yes"))</f>
        <v>No</v>
      </c>
      <c r="X435" s="3" t="str">
        <f>IF(Veg_Table[[#This Row],[EVM_LAST_EDITED_Day]]=Veg_Table[[#This Row],[Created_Day]],"New","Old")</f>
        <v>Old</v>
      </c>
      <c r="Y435" s="1">
        <f>IFERROR(IF(FIND("delete",LOWER(Veg_Table[[#This Row],[PI_COMMENTS]]))&gt;=1,1,0),0)</f>
        <v>0</v>
      </c>
      <c r="Z435" s="1" t="str">
        <f>_xlfn.IFNA(IF(Veg_Table[[#This Row],[EVM_LAST_EDITOR]]="","Yes",VLOOKUP(Veg_Table[[#This Row],[EVM_LAST_EDITOR]],Roster_Table[#All],15,FALSE)),"Yes")</f>
        <v>Yes</v>
      </c>
      <c r="AA43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35" s="1" t="str">
        <f>_xlfn.IFNA(VLOOKUP(Veg_Table[[#This Row],[EVM_LAST_EDITOR]],Roster_Table[#All],3,FALSE),"zAWRR Not in Roster")</f>
        <v>Sandy</v>
      </c>
      <c r="AC435" s="1" t="str">
        <f>_xlfn.IFNA(VLOOKUP(Veg_Table[[#This Row],[EVM_LAST_EDITOR]],Roster_Table[#All],2,FALSE),"zAWRR Not in Roster")</f>
        <v>Frizzell</v>
      </c>
      <c r="AD435" s="1" t="str">
        <f>IF(_xlfn.CONCAT(Veg_Table[[#This Row],[First_Name]]," ",Veg_Table[[#This Row],[Last_Name]])="zAWRR Not in Roster zAWRR Not in Roster","zAWRR Not in Roster",_xlfn.CONCAT(Veg_Table[[#This Row],[First_Name]]," ",Veg_Table[[#This Row],[Last_Name]]))</f>
        <v>Sandy Frizzell</v>
      </c>
      <c r="AE435">
        <v>1768291</v>
      </c>
      <c r="AF435" t="s">
        <v>3028</v>
      </c>
      <c r="AG435" t="s">
        <v>30</v>
      </c>
      <c r="AH435" t="s">
        <v>3029</v>
      </c>
      <c r="AI435" t="s">
        <v>3027</v>
      </c>
      <c r="AJ435" t="s">
        <v>48</v>
      </c>
      <c r="AL435" t="s">
        <v>37</v>
      </c>
      <c r="AM435" t="s">
        <v>38</v>
      </c>
      <c r="AN435" t="s">
        <v>25</v>
      </c>
      <c r="AO435" t="s">
        <v>25</v>
      </c>
      <c r="AP435">
        <v>8</v>
      </c>
      <c r="AQ435">
        <v>34</v>
      </c>
      <c r="AS435" t="s">
        <v>532</v>
      </c>
      <c r="AT435" t="s">
        <v>515</v>
      </c>
      <c r="AU435" t="s">
        <v>25</v>
      </c>
      <c r="AW435" t="s">
        <v>6660</v>
      </c>
      <c r="AX435" t="s">
        <v>534</v>
      </c>
      <c r="AZ435"/>
      <c r="BB435" s="4"/>
      <c r="BD435" t="s">
        <v>29</v>
      </c>
      <c r="BI435" s="3"/>
      <c r="BJ435" t="s">
        <v>3030</v>
      </c>
      <c r="BK435" s="30" t="s">
        <v>527</v>
      </c>
      <c r="BL435" s="3">
        <v>43965.416585648149</v>
      </c>
      <c r="BM435" t="s">
        <v>31</v>
      </c>
      <c r="BN435" t="s">
        <v>32</v>
      </c>
      <c r="BO435" t="s">
        <v>6661</v>
      </c>
      <c r="BP435" t="s">
        <v>3031</v>
      </c>
      <c r="BQ435" t="s">
        <v>826</v>
      </c>
      <c r="BR435" t="s">
        <v>28</v>
      </c>
      <c r="BS435" t="s">
        <v>28</v>
      </c>
      <c r="BT435" t="s">
        <v>44</v>
      </c>
      <c r="BU435" s="3">
        <v>43756.391157407408</v>
      </c>
      <c r="BV435" t="s">
        <v>803</v>
      </c>
      <c r="BW435" s="3">
        <v>43965.565027303244</v>
      </c>
      <c r="BX435" t="s">
        <v>3032</v>
      </c>
      <c r="CG435"/>
      <c r="CH435"/>
      <c r="CI435"/>
      <c r="CY435"/>
      <c r="DA435"/>
      <c r="DE435"/>
      <c r="DF435"/>
    </row>
    <row r="436" spans="1:110" x14ac:dyDescent="0.25">
      <c r="A436" s="1">
        <f>IF(Veg_Table[[#This Row],[VP_STATUS]]="Hold",0,IF(OR(AND(Veg_Table[[#This Row],[PRESCRIP]]="NW_No Work",Veg_Table[[#This Row],[VP_STATUS]]&lt;&gt;"No Work Required Under EVM"),AND(Veg_Table[[#This Row],[VP_STATUS]]="No Work Required Under EVM",Veg_Table[[#This Row],[PRESCRIP]]&lt;&gt;"NW_No Work")),1,0))</f>
        <v>0</v>
      </c>
      <c r="B436" s="1">
        <f>IF(Veg_Table[[#This Row],[SPECIES]]="",1,0)</f>
        <v>0</v>
      </c>
      <c r="C436" s="1">
        <f>IF(Veg_Table[[#This Row],[DIAMETER]]="",1,0)</f>
        <v>0</v>
      </c>
      <c r="D436" s="1">
        <f>IF(Veg_Table[[#This Row],[HEIGHT]]="",1,0)</f>
        <v>0</v>
      </c>
      <c r="E43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36" s="1">
        <f>IF(AND(Veg_Table[[#This Row],[TAT_RESULT]]="ABATE",Veg_Table[[#This Row],[PRESCRIP]]="NW_No Work"),1,0)</f>
        <v>0</v>
      </c>
      <c r="G436" s="1">
        <f>IF(OR(Veg_Table[[#This Row],[Prescription R-Scale]]="NA",Veg_Table[[#This Row],[Diameter R-Scale]]="NA"),0,IF(Veg_Table[[#This Row],[Diameter R-Scale]]&lt;&gt;Veg_Table[[#This Row],[Prescription R-Scale]],1,0))</f>
        <v>0</v>
      </c>
      <c r="H436" s="1">
        <f>IF(OR(AND(Veg_Table[[#This Row],[PRESCRIP]]="BC_Br Rmv", Veg_Table[[#This Row],[WOOD_MAN]]&lt;&gt;"Not Needed"),AND(Veg_Table[[#This Row],[PRESCRIP]]="BCS_Br Rmv+Trt", Veg_Table[[#This Row],[WOOD_MAN]]&lt;&gt;"Not Needed")),1,0)</f>
        <v>0</v>
      </c>
      <c r="I436" s="1">
        <f ca="1">IF(AND(Veg_Table[[#This Row],[Prescription_Changed]]="Yes",Veg_Table[[#This Row],[TAT_RESULT]]=""),1,0)</f>
        <v>0</v>
      </c>
      <c r="J436" s="1">
        <f ca="1">SUM(Veg_Table[[#This Row],[Prescription and Status do not match]:[Prescription_Edited_And_TAT_Is_Blank]])</f>
        <v>1</v>
      </c>
      <c r="K436" s="1">
        <f ca="1">IF(Veg_Table[[#This Row],[Sum of Errors]]&gt;0,1,0)</f>
        <v>1</v>
      </c>
      <c r="L436" s="1">
        <f>1</f>
        <v>1</v>
      </c>
      <c r="M43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436" s="1">
        <f>IF(OR(MID(Veg_Table[[#This Row],[PRESCRIP]],2,1)="1",MID(Veg_Table[[#This Row],[PRESCRIP]],2,1)="2",MID(Veg_Table[[#This Row],[PRESCRIP]],2,1)="3",MID(Veg_Table[[#This Row],[PRESCRIP]],2,1)="4"),_xlfn.NUMBERVALUE(MID(Veg_Table[[#This Row],[PRESCRIP]],2,1)),"NA")</f>
        <v>1</v>
      </c>
      <c r="O436" s="1">
        <f>WEEKNUM(Veg_Table[[#This Row],[EVM_LAST_EDITED_Day]],2)</f>
        <v>20</v>
      </c>
      <c r="P436" s="25">
        <f>IFERROR(DATE(YEAR(Veg_Table[[#This Row],[EVM_LAST_EDITED2]]),MONTH(Veg_Table[[#This Row],[EVM_LAST_EDITED2]]),DAY(Veg_Table[[#This Row],[EVM_LAST_EDITED2]])),DATE(2019,1,1))</f>
        <v>43965</v>
      </c>
      <c r="Q436" s="3">
        <f>VALUE(SUBSTITUTE(Veg_Table[[#This Row],[EVM_LAST_EDITED]],",",""))</f>
        <v>43965.416943530101</v>
      </c>
      <c r="R436" s="1" t="str">
        <f>_xlfn.IFNA(IF(Veg_Table[[#This Row],[EVM_LAST_EDITOR]]="","zBlank EVM Last Editor",VLOOKUP(Veg_Table[[#This Row],[EVM_LAST_EDITOR]],Roster_Table[#All],4,FALSE)),"zAWRR Not in Roster")</f>
        <v>zAWRR Not in Roster</v>
      </c>
      <c r="S436" s="1" t="str">
        <f>_xlfn.IFNA(IF(Veg_Table[[#This Row],[EVM_LAST_EDITOR]]="","zBlank EVM Last Editor",VLOOKUP(Veg_Table[[#This Row],[EVM_LAST_EDITOR]],Roster_Table[#All],16,FALSE)),"zCompany_AWRR not in Roster")</f>
        <v>zCompany_AWRR not in Roster</v>
      </c>
      <c r="T436" s="2">
        <f>IFERROR(DATE(YEAR(Veg_Table[[#This Row],[Created2]]),MONTH(Veg_Table[[#This Row],[Created2]]),DAY(Veg_Table[[#This Row],[Created2]])),DATE(2019,1,1))</f>
        <v>43763</v>
      </c>
      <c r="U436" s="3">
        <f>VALUE(SUBSTITUTE(Veg_Table[[#This Row],[Created]],",",""))</f>
        <v>43763.554675925901</v>
      </c>
      <c r="V436" s="3" t="str">
        <f ca="1">IFERROR(_xlfn.IFNA(CELL("contents",INDIRECT(_xlfn.CONCAT("Veg_Table_Production_Data!",ADDRESS(MATCH(_xlfn.MAXIFS(#REF!,#REF!,"="&amp;Veg_Table[[#This Row],[AUTO_ID]],#REF!,"&lt;"&amp;Veg_Table[[#This Row],[EVM_LAST_EDITED_Day]]),#REF!,0),COLUMN(#REF!),4,1,)))),""),"")</f>
        <v/>
      </c>
      <c r="W436" s="3" t="str">
        <f ca="1">IF(Veg_Table[[#This Row],[Previous_Prescription]]="","No",IF(Veg_Table[[#This Row],[Previous_Prescription]]=Veg_Table[[#This Row],[PRESCRIP]],"No","Yes"))</f>
        <v>No</v>
      </c>
      <c r="X436" s="3" t="str">
        <f>IF(Veg_Table[[#This Row],[EVM_LAST_EDITED_Day]]=Veg_Table[[#This Row],[Created_Day]],"New","Old")</f>
        <v>Old</v>
      </c>
      <c r="Y436" s="1">
        <f>IFERROR(IF(FIND("delete",LOWER(Veg_Table[[#This Row],[PI_COMMENTS]]))&gt;=1,1,0),0)</f>
        <v>0</v>
      </c>
      <c r="Z436" s="1" t="str">
        <f>_xlfn.IFNA(IF(Veg_Table[[#This Row],[EVM_LAST_EDITOR]]="","Yes",VLOOKUP(Veg_Table[[#This Row],[EVM_LAST_EDITOR]],Roster_Table[#All],15,FALSE)),"Yes")</f>
        <v>Yes</v>
      </c>
      <c r="AA43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36" s="1" t="str">
        <f>_xlfn.IFNA(VLOOKUP(Veg_Table[[#This Row],[EVM_LAST_EDITOR]],Roster_Table[#All],3,FALSE),"zAWRR Not in Roster")</f>
        <v>zAWRR Not in Roster</v>
      </c>
      <c r="AC436" s="1" t="str">
        <f>_xlfn.IFNA(VLOOKUP(Veg_Table[[#This Row],[EVM_LAST_EDITOR]],Roster_Table[#All],2,FALSE),"zAWRR Not in Roster")</f>
        <v>zAWRR Not in Roster</v>
      </c>
      <c r="AD436" s="1" t="str">
        <f>IF(_xlfn.CONCAT(Veg_Table[[#This Row],[First_Name]]," ",Veg_Table[[#This Row],[Last_Name]])="zAWRR Not in Roster zAWRR Not in Roster","zAWRR Not in Roster",_xlfn.CONCAT(Veg_Table[[#This Row],[First_Name]]," ",Veg_Table[[#This Row],[Last_Name]]))</f>
        <v>zAWRR Not in Roster</v>
      </c>
      <c r="AE436">
        <v>1770531</v>
      </c>
      <c r="AF436" t="s">
        <v>2510</v>
      </c>
      <c r="AG436" t="s">
        <v>30</v>
      </c>
      <c r="AH436" t="s">
        <v>1344</v>
      </c>
      <c r="AI436" t="s">
        <v>1434</v>
      </c>
      <c r="AJ436" t="s">
        <v>820</v>
      </c>
      <c r="AK436" t="s">
        <v>28</v>
      </c>
      <c r="AL436" t="s">
        <v>830</v>
      </c>
      <c r="AM436" t="s">
        <v>38</v>
      </c>
      <c r="AN436" t="s">
        <v>25</v>
      </c>
      <c r="AO436" t="s">
        <v>25</v>
      </c>
      <c r="AP436">
        <v>6</v>
      </c>
      <c r="AQ436">
        <v>20</v>
      </c>
      <c r="AR436" t="s">
        <v>28</v>
      </c>
      <c r="AS436" t="s">
        <v>532</v>
      </c>
      <c r="AT436" t="s">
        <v>515</v>
      </c>
      <c r="AU436" t="s">
        <v>25</v>
      </c>
      <c r="AV436" t="s">
        <v>28</v>
      </c>
      <c r="AW436" t="s">
        <v>2511</v>
      </c>
      <c r="AX436" t="s">
        <v>534</v>
      </c>
      <c r="AY436" t="s">
        <v>28</v>
      </c>
      <c r="AZ436">
        <v>5746657</v>
      </c>
      <c r="BA436" t="s">
        <v>532</v>
      </c>
      <c r="BB436" s="4">
        <v>43938.508368009258</v>
      </c>
      <c r="BC436" t="s">
        <v>28</v>
      </c>
      <c r="BD436" t="s">
        <v>29</v>
      </c>
      <c r="BF436" t="s">
        <v>28</v>
      </c>
      <c r="BG436" t="s">
        <v>534</v>
      </c>
      <c r="BH436" t="s">
        <v>28</v>
      </c>
      <c r="BI436" s="3">
        <v>43965.416852268521</v>
      </c>
      <c r="BJ436" t="s">
        <v>1021</v>
      </c>
      <c r="BK436" s="30" t="s">
        <v>821</v>
      </c>
      <c r="BL436" s="3">
        <v>43965.416943530094</v>
      </c>
      <c r="BM436" t="s">
        <v>31</v>
      </c>
      <c r="BN436" t="s">
        <v>32</v>
      </c>
      <c r="BO436" t="s">
        <v>1511</v>
      </c>
      <c r="BP436" t="s">
        <v>1510</v>
      </c>
      <c r="BQ436" t="s">
        <v>826</v>
      </c>
      <c r="BR436" t="s">
        <v>28</v>
      </c>
      <c r="BS436" t="s">
        <v>28</v>
      </c>
      <c r="BT436" t="s">
        <v>1852</v>
      </c>
      <c r="BU436" s="3">
        <v>43763.554675925923</v>
      </c>
      <c r="BV436" t="s">
        <v>803</v>
      </c>
      <c r="BW436" s="3">
        <v>43965.480903518517</v>
      </c>
      <c r="BX436" t="s">
        <v>2512</v>
      </c>
      <c r="CG436"/>
      <c r="CH436"/>
      <c r="CI436"/>
      <c r="CY436"/>
      <c r="DA436"/>
      <c r="DE436"/>
      <c r="DF436"/>
    </row>
    <row r="437" spans="1:110" x14ac:dyDescent="0.25">
      <c r="A437" s="1">
        <f>IF(Veg_Table[[#This Row],[VP_STATUS]]="Hold",0,IF(OR(AND(Veg_Table[[#This Row],[PRESCRIP]]="NW_No Work",Veg_Table[[#This Row],[VP_STATUS]]&lt;&gt;"No Work Required Under EVM"),AND(Veg_Table[[#This Row],[VP_STATUS]]="No Work Required Under EVM",Veg_Table[[#This Row],[PRESCRIP]]&lt;&gt;"NW_No Work")),1,0))</f>
        <v>1</v>
      </c>
      <c r="B437" s="1">
        <f>IF(Veg_Table[[#This Row],[SPECIES]]="",1,0)</f>
        <v>0</v>
      </c>
      <c r="C437" s="1">
        <f>IF(Veg_Table[[#This Row],[DIAMETER]]="",1,0)</f>
        <v>0</v>
      </c>
      <c r="D437" s="1">
        <f>IF(Veg_Table[[#This Row],[HEIGHT]]="",1,0)</f>
        <v>0</v>
      </c>
      <c r="E43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437" s="1">
        <f>IF(AND(Veg_Table[[#This Row],[TAT_RESULT]]="ABATE",Veg_Table[[#This Row],[PRESCRIP]]="NW_No Work"),1,0)</f>
        <v>0</v>
      </c>
      <c r="G437" s="1">
        <f>IF(OR(Veg_Table[[#This Row],[Prescription R-Scale]]="NA",Veg_Table[[#This Row],[Diameter R-Scale]]="NA"),0,IF(Veg_Table[[#This Row],[Diameter R-Scale]]&lt;&gt;Veg_Table[[#This Row],[Prescription R-Scale]],1,0))</f>
        <v>0</v>
      </c>
      <c r="H437" s="1">
        <f>IF(OR(AND(Veg_Table[[#This Row],[PRESCRIP]]="BC_Br Rmv", Veg_Table[[#This Row],[WOOD_MAN]]&lt;&gt;"Not Needed"),AND(Veg_Table[[#This Row],[PRESCRIP]]="BCS_Br Rmv+Trt", Veg_Table[[#This Row],[WOOD_MAN]]&lt;&gt;"Not Needed")),1,0)</f>
        <v>0</v>
      </c>
      <c r="I437" s="1">
        <f ca="1">IF(AND(Veg_Table[[#This Row],[Prescription_Changed]]="Yes",Veg_Table[[#This Row],[TAT_RESULT]]=""),1,0)</f>
        <v>0</v>
      </c>
      <c r="J437" s="1">
        <f ca="1">SUM(Veg_Table[[#This Row],[Prescription and Status do not match]:[Prescription_Edited_And_TAT_Is_Blank]])</f>
        <v>1</v>
      </c>
      <c r="K437" s="1">
        <f ca="1">IF(Veg_Table[[#This Row],[Sum of Errors]]&gt;0,1,0)</f>
        <v>1</v>
      </c>
      <c r="L437" s="1">
        <f>1</f>
        <v>1</v>
      </c>
      <c r="M437"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437" s="1" t="str">
        <f>IF(OR(MID(Veg_Table[[#This Row],[PRESCRIP]],2,1)="1",MID(Veg_Table[[#This Row],[PRESCRIP]],2,1)="2",MID(Veg_Table[[#This Row],[PRESCRIP]],2,1)="3",MID(Veg_Table[[#This Row],[PRESCRIP]],2,1)="4"),_xlfn.NUMBERVALUE(MID(Veg_Table[[#This Row],[PRESCRIP]],2,1)),"NA")</f>
        <v>NA</v>
      </c>
      <c r="O437" s="1">
        <f>WEEKNUM(Veg_Table[[#This Row],[EVM_LAST_EDITED_Day]],2)</f>
        <v>20</v>
      </c>
      <c r="P437" s="25">
        <f>IFERROR(DATE(YEAR(Veg_Table[[#This Row],[EVM_LAST_EDITED2]]),MONTH(Veg_Table[[#This Row],[EVM_LAST_EDITED2]]),DAY(Veg_Table[[#This Row],[EVM_LAST_EDITED2]])),DATE(2019,1,1))</f>
        <v>43965</v>
      </c>
      <c r="Q437" s="3">
        <f>VALUE(SUBSTITUTE(Veg_Table[[#This Row],[EVM_LAST_EDITED]],",",""))</f>
        <v>43965.417743136597</v>
      </c>
      <c r="R437" s="1" t="str">
        <f>_xlfn.IFNA(IF(Veg_Table[[#This Row],[EVM_LAST_EDITOR]]="","zBlank EVM Last Editor",VLOOKUP(Veg_Table[[#This Row],[EVM_LAST_EDITOR]],Roster_Table[#All],4,FALSE)),"zAWRR Not in Roster")</f>
        <v>zAWRR Not in Roster</v>
      </c>
      <c r="S437" s="1" t="str">
        <f>_xlfn.IFNA(IF(Veg_Table[[#This Row],[EVM_LAST_EDITOR]]="","zBlank EVM Last Editor",VLOOKUP(Veg_Table[[#This Row],[EVM_LAST_EDITOR]],Roster_Table[#All],16,FALSE)),"zCompany_AWRR not in Roster")</f>
        <v>zCompany_AWRR not in Roster</v>
      </c>
      <c r="T437" s="2">
        <f>IFERROR(DATE(YEAR(Veg_Table[[#This Row],[Created2]]),MONTH(Veg_Table[[#This Row],[Created2]]),DAY(Veg_Table[[#This Row],[Created2]])),DATE(2019,1,1))</f>
        <v>43951</v>
      </c>
      <c r="U437" s="3">
        <f>VALUE(SUBSTITUTE(Veg_Table[[#This Row],[Created]],",",""))</f>
        <v>43951.404105231501</v>
      </c>
      <c r="V437" s="3" t="str">
        <f ca="1">IFERROR(_xlfn.IFNA(CELL("contents",INDIRECT(_xlfn.CONCAT("Veg_Table_Production_Data!",ADDRESS(MATCH(_xlfn.MAXIFS(#REF!,#REF!,"="&amp;Veg_Table[[#This Row],[AUTO_ID]],#REF!,"&lt;"&amp;Veg_Table[[#This Row],[EVM_LAST_EDITED_Day]]),#REF!,0),COLUMN(#REF!),4,1,)))),""),"")</f>
        <v/>
      </c>
      <c r="W437" s="3" t="str">
        <f ca="1">IF(Veg_Table[[#This Row],[Previous_Prescription]]="","No",IF(Veg_Table[[#This Row],[Previous_Prescription]]=Veg_Table[[#This Row],[PRESCRIP]],"No","Yes"))</f>
        <v>No</v>
      </c>
      <c r="X437" s="3" t="str">
        <f>IF(Veg_Table[[#This Row],[EVM_LAST_EDITED_Day]]=Veg_Table[[#This Row],[Created_Day]],"New","Old")</f>
        <v>Old</v>
      </c>
      <c r="Y437" s="1">
        <f>IFERROR(IF(FIND("delete",LOWER(Veg_Table[[#This Row],[PI_COMMENTS]]))&gt;=1,1,0),0)</f>
        <v>0</v>
      </c>
      <c r="Z437" s="1" t="str">
        <f>_xlfn.IFNA(IF(Veg_Table[[#This Row],[EVM_LAST_EDITOR]]="","Yes",VLOOKUP(Veg_Table[[#This Row],[EVM_LAST_EDITOR]],Roster_Table[#All],15,FALSE)),"Yes")</f>
        <v>Yes</v>
      </c>
      <c r="AA43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37" s="1" t="str">
        <f>_xlfn.IFNA(VLOOKUP(Veg_Table[[#This Row],[EVM_LAST_EDITOR]],Roster_Table[#All],3,FALSE),"zAWRR Not in Roster")</f>
        <v>zAWRR Not in Roster</v>
      </c>
      <c r="AC437" s="1" t="str">
        <f>_xlfn.IFNA(VLOOKUP(Veg_Table[[#This Row],[EVM_LAST_EDITOR]],Roster_Table[#All],2,FALSE),"zAWRR Not in Roster")</f>
        <v>zAWRR Not in Roster</v>
      </c>
      <c r="AD437" s="1" t="str">
        <f>IF(_xlfn.CONCAT(Veg_Table[[#This Row],[First_Name]]," ",Veg_Table[[#This Row],[Last_Name]])="zAWRR Not in Roster zAWRR Not in Roster","zAWRR Not in Roster",_xlfn.CONCAT(Veg_Table[[#This Row],[First_Name]]," ",Veg_Table[[#This Row],[Last_Name]]))</f>
        <v>zAWRR Not in Roster</v>
      </c>
      <c r="AE437">
        <v>3151144</v>
      </c>
      <c r="AF437" t="s">
        <v>3749</v>
      </c>
      <c r="AG437" t="s">
        <v>30</v>
      </c>
      <c r="AH437" t="s">
        <v>3738</v>
      </c>
      <c r="AI437" t="s">
        <v>3739</v>
      </c>
      <c r="AJ437" t="s">
        <v>820</v>
      </c>
      <c r="AL437" t="s">
        <v>371</v>
      </c>
      <c r="AM437" t="s">
        <v>1034</v>
      </c>
      <c r="AN437" t="s">
        <v>25</v>
      </c>
      <c r="AO437" t="s">
        <v>25</v>
      </c>
      <c r="AP437">
        <v>15</v>
      </c>
      <c r="AQ437">
        <v>60</v>
      </c>
      <c r="AR437" t="s">
        <v>511</v>
      </c>
      <c r="AS437" t="s">
        <v>24</v>
      </c>
      <c r="AT437" t="s">
        <v>26</v>
      </c>
      <c r="AV437" t="s">
        <v>512</v>
      </c>
      <c r="AW437" t="s">
        <v>3750</v>
      </c>
      <c r="AX437" t="s">
        <v>534</v>
      </c>
      <c r="AZ437"/>
      <c r="BB437" s="4"/>
      <c r="BC437" t="s">
        <v>6755</v>
      </c>
      <c r="BD437" t="s">
        <v>29</v>
      </c>
      <c r="BE437" t="s">
        <v>25</v>
      </c>
      <c r="BF437" t="s">
        <v>513</v>
      </c>
      <c r="BI437" s="3"/>
      <c r="BJ437" t="s">
        <v>1214</v>
      </c>
      <c r="BK437" s="30" t="s">
        <v>859</v>
      </c>
      <c r="BL437" s="3">
        <v>43965.417743136575</v>
      </c>
      <c r="BM437" t="s">
        <v>31</v>
      </c>
      <c r="BN437" t="s">
        <v>32</v>
      </c>
      <c r="BP437" t="s">
        <v>3741</v>
      </c>
      <c r="BQ437" t="s">
        <v>826</v>
      </c>
      <c r="BR437" t="s">
        <v>28</v>
      </c>
      <c r="BS437" t="s">
        <v>28</v>
      </c>
      <c r="BT437" t="s">
        <v>384</v>
      </c>
      <c r="BU437" s="3">
        <v>43951.404105231479</v>
      </c>
      <c r="BV437" t="s">
        <v>803</v>
      </c>
      <c r="BW437" s="3">
        <v>43965.480982476853</v>
      </c>
      <c r="BX437" t="s">
        <v>3751</v>
      </c>
      <c r="CG437"/>
      <c r="CH437"/>
      <c r="CI437"/>
      <c r="CY437"/>
      <c r="DA437"/>
      <c r="DE437"/>
      <c r="DF437"/>
    </row>
    <row r="438" spans="1:110" x14ac:dyDescent="0.25">
      <c r="A438" s="1">
        <f>IF(Veg_Table[[#This Row],[VP_STATUS]]="Hold",0,IF(OR(AND(Veg_Table[[#This Row],[PRESCRIP]]="NW_No Work",Veg_Table[[#This Row],[VP_STATUS]]&lt;&gt;"No Work Required Under EVM"),AND(Veg_Table[[#This Row],[VP_STATUS]]="No Work Required Under EVM",Veg_Table[[#This Row],[PRESCRIP]]&lt;&gt;"NW_No Work")),1,0))</f>
        <v>0</v>
      </c>
      <c r="B438" s="1">
        <f>IF(Veg_Table[[#This Row],[SPECIES]]="",1,0)</f>
        <v>0</v>
      </c>
      <c r="C438" s="1">
        <f>IF(Veg_Table[[#This Row],[DIAMETER]]="",1,0)</f>
        <v>0</v>
      </c>
      <c r="D438" s="1">
        <f>IF(Veg_Table[[#This Row],[HEIGHT]]="",1,0)</f>
        <v>0</v>
      </c>
      <c r="E43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38" s="1">
        <f>IF(AND(Veg_Table[[#This Row],[TAT_RESULT]]="ABATE",Veg_Table[[#This Row],[PRESCRIP]]="NW_No Work"),1,0)</f>
        <v>0</v>
      </c>
      <c r="G438" s="1">
        <f>IF(OR(Veg_Table[[#This Row],[Prescription R-Scale]]="NA",Veg_Table[[#This Row],[Diameter R-Scale]]="NA"),0,IF(Veg_Table[[#This Row],[Diameter R-Scale]]&lt;&gt;Veg_Table[[#This Row],[Prescription R-Scale]],1,0))</f>
        <v>0</v>
      </c>
      <c r="H438" s="1">
        <f>IF(OR(AND(Veg_Table[[#This Row],[PRESCRIP]]="BC_Br Rmv", Veg_Table[[#This Row],[WOOD_MAN]]&lt;&gt;"Not Needed"),AND(Veg_Table[[#This Row],[PRESCRIP]]="BCS_Br Rmv+Trt", Veg_Table[[#This Row],[WOOD_MAN]]&lt;&gt;"Not Needed")),1,0)</f>
        <v>0</v>
      </c>
      <c r="I438" s="1">
        <f ca="1">IF(AND(Veg_Table[[#This Row],[Prescription_Changed]]="Yes",Veg_Table[[#This Row],[TAT_RESULT]]=""),1,0)</f>
        <v>0</v>
      </c>
      <c r="J438" s="1">
        <f ca="1">SUM(Veg_Table[[#This Row],[Prescription and Status do not match]:[Prescription_Edited_And_TAT_Is_Blank]])</f>
        <v>1</v>
      </c>
      <c r="K438" s="1">
        <f ca="1">IF(Veg_Table[[#This Row],[Sum of Errors]]&gt;0,1,0)</f>
        <v>1</v>
      </c>
      <c r="L438" s="1">
        <f>1</f>
        <v>1</v>
      </c>
      <c r="M43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438" s="1">
        <f>IF(OR(MID(Veg_Table[[#This Row],[PRESCRIP]],2,1)="1",MID(Veg_Table[[#This Row],[PRESCRIP]],2,1)="2",MID(Veg_Table[[#This Row],[PRESCRIP]],2,1)="3",MID(Veg_Table[[#This Row],[PRESCRIP]],2,1)="4"),_xlfn.NUMBERVALUE(MID(Veg_Table[[#This Row],[PRESCRIP]],2,1)),"NA")</f>
        <v>1</v>
      </c>
      <c r="O438" s="1">
        <f>WEEKNUM(Veg_Table[[#This Row],[EVM_LAST_EDITED_Day]],2)</f>
        <v>20</v>
      </c>
      <c r="P438" s="25">
        <f>IFERROR(DATE(YEAR(Veg_Table[[#This Row],[EVM_LAST_EDITED2]]),MONTH(Veg_Table[[#This Row],[EVM_LAST_EDITED2]]),DAY(Veg_Table[[#This Row],[EVM_LAST_EDITED2]])),DATE(2019,1,1))</f>
        <v>43965</v>
      </c>
      <c r="Q438" s="3">
        <f>VALUE(SUBSTITUTE(Veg_Table[[#This Row],[EVM_LAST_EDITED]],",",""))</f>
        <v>43965.419495463</v>
      </c>
      <c r="R438" s="1" t="str">
        <f>_xlfn.IFNA(IF(Veg_Table[[#This Row],[EVM_LAST_EDITOR]]="","zBlank EVM Last Editor",VLOOKUP(Veg_Table[[#This Row],[EVM_LAST_EDITOR]],Roster_Table[#All],4,FALSE)),"zAWRR Not in Roster")</f>
        <v>zAWRR Not in Roster</v>
      </c>
      <c r="S438" s="1" t="str">
        <f>_xlfn.IFNA(IF(Veg_Table[[#This Row],[EVM_LAST_EDITOR]]="","zBlank EVM Last Editor",VLOOKUP(Veg_Table[[#This Row],[EVM_LAST_EDITOR]],Roster_Table[#All],16,FALSE)),"zCompany_AWRR not in Roster")</f>
        <v>zCompany_AWRR not in Roster</v>
      </c>
      <c r="T438" s="2">
        <f>IFERROR(DATE(YEAR(Veg_Table[[#This Row],[Created2]]),MONTH(Veg_Table[[#This Row],[Created2]]),DAY(Veg_Table[[#This Row],[Created2]])),DATE(2019,1,1))</f>
        <v>43764</v>
      </c>
      <c r="U438" s="3">
        <f>VALUE(SUBSTITUTE(Veg_Table[[#This Row],[Created]],",",""))</f>
        <v>43764.463587963</v>
      </c>
      <c r="V438" s="3" t="str">
        <f ca="1">IFERROR(_xlfn.IFNA(CELL("contents",INDIRECT(_xlfn.CONCAT("Veg_Table_Production_Data!",ADDRESS(MATCH(_xlfn.MAXIFS(#REF!,#REF!,"="&amp;Veg_Table[[#This Row],[AUTO_ID]],#REF!,"&lt;"&amp;Veg_Table[[#This Row],[EVM_LAST_EDITED_Day]]),#REF!,0),COLUMN(#REF!),4,1,)))),""),"")</f>
        <v/>
      </c>
      <c r="W438" s="3" t="str">
        <f ca="1">IF(Veg_Table[[#This Row],[Previous_Prescription]]="","No",IF(Veg_Table[[#This Row],[Previous_Prescription]]=Veg_Table[[#This Row],[PRESCRIP]],"No","Yes"))</f>
        <v>No</v>
      </c>
      <c r="X438" s="3" t="str">
        <f>IF(Veg_Table[[#This Row],[EVM_LAST_EDITED_Day]]=Veg_Table[[#This Row],[Created_Day]],"New","Old")</f>
        <v>Old</v>
      </c>
      <c r="Y438" s="1">
        <f>IFERROR(IF(FIND("delete",LOWER(Veg_Table[[#This Row],[PI_COMMENTS]]))&gt;=1,1,0),0)</f>
        <v>0</v>
      </c>
      <c r="Z438" s="1" t="str">
        <f>_xlfn.IFNA(IF(Veg_Table[[#This Row],[EVM_LAST_EDITOR]]="","Yes",VLOOKUP(Veg_Table[[#This Row],[EVM_LAST_EDITOR]],Roster_Table[#All],15,FALSE)),"Yes")</f>
        <v>Yes</v>
      </c>
      <c r="AA43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38" s="1" t="str">
        <f>_xlfn.IFNA(VLOOKUP(Veg_Table[[#This Row],[EVM_LAST_EDITOR]],Roster_Table[#All],3,FALSE),"zAWRR Not in Roster")</f>
        <v>zAWRR Not in Roster</v>
      </c>
      <c r="AC438" s="1" t="str">
        <f>_xlfn.IFNA(VLOOKUP(Veg_Table[[#This Row],[EVM_LAST_EDITOR]],Roster_Table[#All],2,FALSE),"zAWRR Not in Roster")</f>
        <v>zAWRR Not in Roster</v>
      </c>
      <c r="AD438" s="1" t="str">
        <f>IF(_xlfn.CONCAT(Veg_Table[[#This Row],[First_Name]]," ",Veg_Table[[#This Row],[Last_Name]])="zAWRR Not in Roster zAWRR Not in Roster","zAWRR Not in Roster",_xlfn.CONCAT(Veg_Table[[#This Row],[First_Name]]," ",Veg_Table[[#This Row],[Last_Name]]))</f>
        <v>zAWRR Not in Roster</v>
      </c>
      <c r="AE438">
        <v>1769874</v>
      </c>
      <c r="AF438" t="s">
        <v>2501</v>
      </c>
      <c r="AG438" t="s">
        <v>30</v>
      </c>
      <c r="AH438" t="s">
        <v>1344</v>
      </c>
      <c r="AI438" t="s">
        <v>1509</v>
      </c>
      <c r="AJ438" t="s">
        <v>820</v>
      </c>
      <c r="AK438" t="s">
        <v>28</v>
      </c>
      <c r="AL438" t="s">
        <v>830</v>
      </c>
      <c r="AM438" t="s">
        <v>38</v>
      </c>
      <c r="AN438" t="s">
        <v>25</v>
      </c>
      <c r="AO438" t="s">
        <v>25</v>
      </c>
      <c r="AP438">
        <v>10</v>
      </c>
      <c r="AQ438">
        <v>29</v>
      </c>
      <c r="AR438" t="s">
        <v>28</v>
      </c>
      <c r="AS438" t="s">
        <v>45</v>
      </c>
      <c r="AT438" t="s">
        <v>515</v>
      </c>
      <c r="AU438" t="s">
        <v>25</v>
      </c>
      <c r="AV438" t="s">
        <v>28</v>
      </c>
      <c r="AW438" t="s">
        <v>2502</v>
      </c>
      <c r="AX438" t="s">
        <v>534</v>
      </c>
      <c r="AY438" t="s">
        <v>28</v>
      </c>
      <c r="AZ438">
        <v>5746657</v>
      </c>
      <c r="BA438" t="s">
        <v>45</v>
      </c>
      <c r="BB438" s="4">
        <v>43938.697500000002</v>
      </c>
      <c r="BC438" t="s">
        <v>28</v>
      </c>
      <c r="BD438" t="s">
        <v>29</v>
      </c>
      <c r="BF438" t="s">
        <v>28</v>
      </c>
      <c r="BG438" t="s">
        <v>534</v>
      </c>
      <c r="BH438" t="s">
        <v>28</v>
      </c>
      <c r="BI438" s="3">
        <v>43965.419430312497</v>
      </c>
      <c r="BJ438" t="s">
        <v>27</v>
      </c>
      <c r="BK438" s="30" t="s">
        <v>821</v>
      </c>
      <c r="BL438" s="3">
        <v>43965.419495462964</v>
      </c>
      <c r="BM438" t="s">
        <v>31</v>
      </c>
      <c r="BN438" t="s">
        <v>32</v>
      </c>
      <c r="BO438" t="s">
        <v>1511</v>
      </c>
      <c r="BP438" t="s">
        <v>1510</v>
      </c>
      <c r="BQ438" t="s">
        <v>826</v>
      </c>
      <c r="BR438" t="s">
        <v>28</v>
      </c>
      <c r="BS438" t="s">
        <v>28</v>
      </c>
      <c r="BT438" t="s">
        <v>1118</v>
      </c>
      <c r="BU438" s="3">
        <v>43764.463587962964</v>
      </c>
      <c r="BV438" t="s">
        <v>803</v>
      </c>
      <c r="BW438" s="3">
        <v>43965.480903518517</v>
      </c>
      <c r="BX438" t="s">
        <v>2503</v>
      </c>
      <c r="CG438"/>
      <c r="CH438"/>
      <c r="CI438"/>
      <c r="CY438"/>
      <c r="DA438"/>
      <c r="DE438"/>
      <c r="DF438"/>
    </row>
    <row r="439" spans="1:110" x14ac:dyDescent="0.25">
      <c r="A439" s="1">
        <f>IF(Veg_Table[[#This Row],[VP_STATUS]]="Hold",0,IF(OR(AND(Veg_Table[[#This Row],[PRESCRIP]]="NW_No Work",Veg_Table[[#This Row],[VP_STATUS]]&lt;&gt;"No Work Required Under EVM"),AND(Veg_Table[[#This Row],[VP_STATUS]]="No Work Required Under EVM",Veg_Table[[#This Row],[PRESCRIP]]&lt;&gt;"NW_No Work")),1,0))</f>
        <v>0</v>
      </c>
      <c r="B439" s="1">
        <f>IF(Veg_Table[[#This Row],[SPECIES]]="",1,0)</f>
        <v>0</v>
      </c>
      <c r="C439" s="1">
        <f>IF(Veg_Table[[#This Row],[DIAMETER]]="",1,0)</f>
        <v>0</v>
      </c>
      <c r="D439" s="1">
        <f>IF(Veg_Table[[#This Row],[HEIGHT]]="",1,0)</f>
        <v>0</v>
      </c>
      <c r="E43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439" s="1">
        <f>IF(AND(Veg_Table[[#This Row],[TAT_RESULT]]="ABATE",Veg_Table[[#This Row],[PRESCRIP]]="NW_No Work"),1,0)</f>
        <v>0</v>
      </c>
      <c r="G439" s="1">
        <f>IF(OR(Veg_Table[[#This Row],[Prescription R-Scale]]="NA",Veg_Table[[#This Row],[Diameter R-Scale]]="NA"),0,IF(Veg_Table[[#This Row],[Diameter R-Scale]]&lt;&gt;Veg_Table[[#This Row],[Prescription R-Scale]],1,0))</f>
        <v>1</v>
      </c>
      <c r="H439" s="1">
        <f>IF(OR(AND(Veg_Table[[#This Row],[PRESCRIP]]="BC_Br Rmv", Veg_Table[[#This Row],[WOOD_MAN]]&lt;&gt;"Not Needed"),AND(Veg_Table[[#This Row],[PRESCRIP]]="BCS_Br Rmv+Trt", Veg_Table[[#This Row],[WOOD_MAN]]&lt;&gt;"Not Needed")),1,0)</f>
        <v>0</v>
      </c>
      <c r="I439" s="1">
        <f ca="1">IF(AND(Veg_Table[[#This Row],[Prescription_Changed]]="Yes",Veg_Table[[#This Row],[TAT_RESULT]]=""),1,0)</f>
        <v>0</v>
      </c>
      <c r="J439" s="1">
        <f ca="1">SUM(Veg_Table[[#This Row],[Prescription and Status do not match]:[Prescription_Edited_And_TAT_Is_Blank]])</f>
        <v>1</v>
      </c>
      <c r="K439" s="1">
        <f ca="1">IF(Veg_Table[[#This Row],[Sum of Errors]]&gt;0,1,0)</f>
        <v>1</v>
      </c>
      <c r="L439" s="1">
        <f>1</f>
        <v>1</v>
      </c>
      <c r="M43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439" s="1">
        <f>IF(OR(MID(Veg_Table[[#This Row],[PRESCRIP]],2,1)="1",MID(Veg_Table[[#This Row],[PRESCRIP]],2,1)="2",MID(Veg_Table[[#This Row],[PRESCRIP]],2,1)="3",MID(Veg_Table[[#This Row],[PRESCRIP]],2,1)="4"),_xlfn.NUMBERVALUE(MID(Veg_Table[[#This Row],[PRESCRIP]],2,1)),"NA")</f>
        <v>1</v>
      </c>
      <c r="O439" s="1">
        <f>WEEKNUM(Veg_Table[[#This Row],[EVM_LAST_EDITED_Day]],2)</f>
        <v>20</v>
      </c>
      <c r="P439" s="25">
        <f>IFERROR(DATE(YEAR(Veg_Table[[#This Row],[EVM_LAST_EDITED2]]),MONTH(Veg_Table[[#This Row],[EVM_LAST_EDITED2]]),DAY(Veg_Table[[#This Row],[EVM_LAST_EDITED2]])),DATE(2019,1,1))</f>
        <v>43965</v>
      </c>
      <c r="Q439" s="3">
        <f>VALUE(SUBSTITUTE(Veg_Table[[#This Row],[EVM_LAST_EDITED]],",",""))</f>
        <v>43965.421254074099</v>
      </c>
      <c r="R439" s="1" t="str">
        <f>_xlfn.IFNA(IF(Veg_Table[[#This Row],[EVM_LAST_EDITOR]]="","zBlank EVM Last Editor",VLOOKUP(Veg_Table[[#This Row],[EVM_LAST_EDITOR]],Roster_Table[#All],4,FALSE)),"zAWRR Not in Roster")</f>
        <v>MBG</v>
      </c>
      <c r="S439" s="1" t="str">
        <f>_xlfn.IFNA(IF(Veg_Table[[#This Row],[EVM_LAST_EDITOR]]="","zBlank EVM Last Editor",VLOOKUP(Veg_Table[[#This Row],[EVM_LAST_EDITOR]],Roster_Table[#All],16,FALSE)),"zCompany_AWRR not in Roster")</f>
        <v>MBG_Mason, Bruce &amp; Girard</v>
      </c>
      <c r="T439" s="2">
        <f>IFERROR(DATE(YEAR(Veg_Table[[#This Row],[Created2]]),MONTH(Veg_Table[[#This Row],[Created2]]),DAY(Veg_Table[[#This Row],[Created2]])),DATE(2019,1,1))</f>
        <v>43965</v>
      </c>
      <c r="U439" s="3">
        <f>VALUE(SUBSTITUTE(Veg_Table[[#This Row],[Created]],",",""))</f>
        <v>43965.419469583299</v>
      </c>
      <c r="V439" s="3" t="str">
        <f ca="1">IFERROR(_xlfn.IFNA(CELL("contents",INDIRECT(_xlfn.CONCAT("Veg_Table_Production_Data!",ADDRESS(MATCH(_xlfn.MAXIFS(#REF!,#REF!,"="&amp;Veg_Table[[#This Row],[AUTO_ID]],#REF!,"&lt;"&amp;Veg_Table[[#This Row],[EVM_LAST_EDITED_Day]]),#REF!,0),COLUMN(#REF!),4,1,)))),""),"")</f>
        <v/>
      </c>
      <c r="W439" s="3" t="str">
        <f ca="1">IF(Veg_Table[[#This Row],[Previous_Prescription]]="","No",IF(Veg_Table[[#This Row],[Previous_Prescription]]=Veg_Table[[#This Row],[PRESCRIP]],"No","Yes"))</f>
        <v>No</v>
      </c>
      <c r="X439" s="3" t="str">
        <f>IF(Veg_Table[[#This Row],[EVM_LAST_EDITED_Day]]=Veg_Table[[#This Row],[Created_Day]],"New","Old")</f>
        <v>New</v>
      </c>
      <c r="Y439" s="1">
        <f>IFERROR(IF(FIND("delete",LOWER(Veg_Table[[#This Row],[PI_COMMENTS]]))&gt;=1,1,0),0)</f>
        <v>0</v>
      </c>
      <c r="Z439" s="1" t="str">
        <f>_xlfn.IFNA(IF(Veg_Table[[#This Row],[EVM_LAST_EDITOR]]="","Yes",VLOOKUP(Veg_Table[[#This Row],[EVM_LAST_EDITOR]],Roster_Table[#All],15,FALSE)),"Yes")</f>
        <v>Yes</v>
      </c>
      <c r="AA43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1</v>
      </c>
      <c r="AB439" s="1" t="str">
        <f>_xlfn.IFNA(VLOOKUP(Veg_Table[[#This Row],[EVM_LAST_EDITOR]],Roster_Table[#All],3,FALSE),"zAWRR Not in Roster")</f>
        <v>Benjamin</v>
      </c>
      <c r="AC439" s="1" t="str">
        <f>_xlfn.IFNA(VLOOKUP(Veg_Table[[#This Row],[EVM_LAST_EDITOR]],Roster_Table[#All],2,FALSE),"zAWRR Not in Roster")</f>
        <v>Post</v>
      </c>
      <c r="AD439" s="1" t="str">
        <f>IF(_xlfn.CONCAT(Veg_Table[[#This Row],[First_Name]]," ",Veg_Table[[#This Row],[Last_Name]])="zAWRR Not in Roster zAWRR Not in Roster","zAWRR Not in Roster",_xlfn.CONCAT(Veg_Table[[#This Row],[First_Name]]," ",Veg_Table[[#This Row],[Last_Name]]))</f>
        <v>Benjamin Post</v>
      </c>
      <c r="AE439">
        <v>3227636</v>
      </c>
      <c r="AF439" t="s">
        <v>6203</v>
      </c>
      <c r="AG439" t="s">
        <v>93</v>
      </c>
      <c r="AH439" t="s">
        <v>3444</v>
      </c>
      <c r="AI439" t="s">
        <v>5377</v>
      </c>
      <c r="AJ439" t="s">
        <v>36</v>
      </c>
      <c r="AL439" t="s">
        <v>372</v>
      </c>
      <c r="AM439" t="s">
        <v>38</v>
      </c>
      <c r="AN439" t="s">
        <v>25</v>
      </c>
      <c r="AO439" t="s">
        <v>25</v>
      </c>
      <c r="AP439">
        <v>13</v>
      </c>
      <c r="AQ439">
        <v>43</v>
      </c>
      <c r="AR439" t="s">
        <v>511</v>
      </c>
      <c r="AS439" t="s">
        <v>55</v>
      </c>
      <c r="AT439" t="s">
        <v>522</v>
      </c>
      <c r="AV439" t="s">
        <v>512</v>
      </c>
      <c r="AW439" t="s">
        <v>6204</v>
      </c>
      <c r="AZ439"/>
      <c r="BB439" s="4"/>
      <c r="BD439" t="s">
        <v>29</v>
      </c>
      <c r="BE439" t="s">
        <v>25</v>
      </c>
      <c r="BF439" t="s">
        <v>513</v>
      </c>
      <c r="BI439" s="3"/>
      <c r="BJ439" t="s">
        <v>52</v>
      </c>
      <c r="BK439" s="30" t="s">
        <v>120</v>
      </c>
      <c r="BL439" s="3">
        <v>43965.421254074077</v>
      </c>
      <c r="BM439" t="s">
        <v>31</v>
      </c>
      <c r="BN439" t="s">
        <v>32</v>
      </c>
      <c r="BP439" t="s">
        <v>3445</v>
      </c>
      <c r="BQ439" t="s">
        <v>1025</v>
      </c>
      <c r="BR439" t="s">
        <v>28</v>
      </c>
      <c r="BS439" t="s">
        <v>28</v>
      </c>
      <c r="BT439" t="s">
        <v>120</v>
      </c>
      <c r="BU439" s="3">
        <v>43965.419469583336</v>
      </c>
      <c r="BV439" t="s">
        <v>803</v>
      </c>
      <c r="BW439" s="3">
        <v>43965.513516689818</v>
      </c>
      <c r="BX439" t="s">
        <v>6205</v>
      </c>
      <c r="CG439"/>
      <c r="CH439"/>
      <c r="CI439"/>
      <c r="CY439"/>
      <c r="DA439"/>
      <c r="DE439"/>
      <c r="DF439"/>
    </row>
    <row r="440" spans="1:110" x14ac:dyDescent="0.25">
      <c r="A440" s="1">
        <f>IF(Veg_Table[[#This Row],[VP_STATUS]]="Hold",0,IF(OR(AND(Veg_Table[[#This Row],[PRESCRIP]]="NW_No Work",Veg_Table[[#This Row],[VP_STATUS]]&lt;&gt;"No Work Required Under EVM"),AND(Veg_Table[[#This Row],[VP_STATUS]]="No Work Required Under EVM",Veg_Table[[#This Row],[PRESCRIP]]&lt;&gt;"NW_No Work")),1,0))</f>
        <v>0</v>
      </c>
      <c r="B440" s="1">
        <f>IF(Veg_Table[[#This Row],[SPECIES]]="",1,0)</f>
        <v>0</v>
      </c>
      <c r="C440" s="1">
        <f>IF(Veg_Table[[#This Row],[DIAMETER]]="",1,0)</f>
        <v>0</v>
      </c>
      <c r="D440" s="1">
        <f>IF(Veg_Table[[#This Row],[HEIGHT]]="",1,0)</f>
        <v>0</v>
      </c>
      <c r="E44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40" s="1">
        <f>IF(AND(Veg_Table[[#This Row],[TAT_RESULT]]="ABATE",Veg_Table[[#This Row],[PRESCRIP]]="NW_No Work"),1,0)</f>
        <v>0</v>
      </c>
      <c r="G440" s="1">
        <f>IF(OR(Veg_Table[[#This Row],[Prescription R-Scale]]="NA",Veg_Table[[#This Row],[Diameter R-Scale]]="NA"),0,IF(Veg_Table[[#This Row],[Diameter R-Scale]]&lt;&gt;Veg_Table[[#This Row],[Prescription R-Scale]],1,0))</f>
        <v>0</v>
      </c>
      <c r="H440" s="1">
        <f>IF(OR(AND(Veg_Table[[#This Row],[PRESCRIP]]="BC_Br Rmv", Veg_Table[[#This Row],[WOOD_MAN]]&lt;&gt;"Not Needed"),AND(Veg_Table[[#This Row],[PRESCRIP]]="BCS_Br Rmv+Trt", Veg_Table[[#This Row],[WOOD_MAN]]&lt;&gt;"Not Needed")),1,0)</f>
        <v>0</v>
      </c>
      <c r="I440" s="1">
        <f ca="1">IF(AND(Veg_Table[[#This Row],[Prescription_Changed]]="Yes",Veg_Table[[#This Row],[TAT_RESULT]]=""),1,0)</f>
        <v>0</v>
      </c>
      <c r="J440" s="1">
        <f ca="1">SUM(Veg_Table[[#This Row],[Prescription and Status do not match]:[Prescription_Edited_And_TAT_Is_Blank]])</f>
        <v>1</v>
      </c>
      <c r="K440" s="1">
        <f ca="1">IF(Veg_Table[[#This Row],[Sum of Errors]]&gt;0,1,0)</f>
        <v>1</v>
      </c>
      <c r="L440" s="1">
        <f>1</f>
        <v>1</v>
      </c>
      <c r="M44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440" s="1">
        <f>IF(OR(MID(Veg_Table[[#This Row],[PRESCRIP]],2,1)="1",MID(Veg_Table[[#This Row],[PRESCRIP]],2,1)="2",MID(Veg_Table[[#This Row],[PRESCRIP]],2,1)="3",MID(Veg_Table[[#This Row],[PRESCRIP]],2,1)="4"),_xlfn.NUMBERVALUE(MID(Veg_Table[[#This Row],[PRESCRIP]],2,1)),"NA")</f>
        <v>3</v>
      </c>
      <c r="O440" s="1">
        <f>WEEKNUM(Veg_Table[[#This Row],[EVM_LAST_EDITED_Day]],2)</f>
        <v>20</v>
      </c>
      <c r="P440" s="25">
        <f>IFERROR(DATE(YEAR(Veg_Table[[#This Row],[EVM_LAST_EDITED2]]),MONTH(Veg_Table[[#This Row],[EVM_LAST_EDITED2]]),DAY(Veg_Table[[#This Row],[EVM_LAST_EDITED2]])),DATE(2019,1,1))</f>
        <v>43965</v>
      </c>
      <c r="Q440" s="3">
        <f>VALUE(SUBSTITUTE(Veg_Table[[#This Row],[EVM_LAST_EDITED]],",",""))</f>
        <v>43965.421354745398</v>
      </c>
      <c r="R440" s="1" t="str">
        <f>_xlfn.IFNA(IF(Veg_Table[[#This Row],[EVM_LAST_EDITOR]]="","zBlank EVM Last Editor",VLOOKUP(Veg_Table[[#This Row],[EVM_LAST_EDITOR]],Roster_Table[#All],4,FALSE)),"zAWRR Not in Roster")</f>
        <v>zAWRR Not in Roster</v>
      </c>
      <c r="S440" s="1" t="str">
        <f>_xlfn.IFNA(IF(Veg_Table[[#This Row],[EVM_LAST_EDITOR]]="","zBlank EVM Last Editor",VLOOKUP(Veg_Table[[#This Row],[EVM_LAST_EDITOR]],Roster_Table[#All],16,FALSE)),"zCompany_AWRR not in Roster")</f>
        <v>zCompany_AWRR not in Roster</v>
      </c>
      <c r="T440" s="2">
        <f>IFERROR(DATE(YEAR(Veg_Table[[#This Row],[Created2]]),MONTH(Veg_Table[[#This Row],[Created2]]),DAY(Veg_Table[[#This Row],[Created2]])),DATE(2019,1,1))</f>
        <v>43763</v>
      </c>
      <c r="U440" s="3">
        <f>VALUE(SUBSTITUTE(Veg_Table[[#This Row],[Created]],",",""))</f>
        <v>43763.521678240701</v>
      </c>
      <c r="V440" s="3" t="str">
        <f ca="1">IFERROR(_xlfn.IFNA(CELL("contents",INDIRECT(_xlfn.CONCAT("Veg_Table_Production_Data!",ADDRESS(MATCH(_xlfn.MAXIFS(#REF!,#REF!,"="&amp;Veg_Table[[#This Row],[AUTO_ID]],#REF!,"&lt;"&amp;Veg_Table[[#This Row],[EVM_LAST_EDITED_Day]]),#REF!,0),COLUMN(#REF!),4,1,)))),""),"")</f>
        <v/>
      </c>
      <c r="W440" s="3" t="str">
        <f ca="1">IF(Veg_Table[[#This Row],[Previous_Prescription]]="","No",IF(Veg_Table[[#This Row],[Previous_Prescription]]=Veg_Table[[#This Row],[PRESCRIP]],"No","Yes"))</f>
        <v>No</v>
      </c>
      <c r="X440" s="3" t="str">
        <f>IF(Veg_Table[[#This Row],[EVM_LAST_EDITED_Day]]=Veg_Table[[#This Row],[Created_Day]],"New","Old")</f>
        <v>Old</v>
      </c>
      <c r="Y440" s="1">
        <f>IFERROR(IF(FIND("delete",LOWER(Veg_Table[[#This Row],[PI_COMMENTS]]))&gt;=1,1,0),0)</f>
        <v>0</v>
      </c>
      <c r="Z440" s="1" t="str">
        <f>_xlfn.IFNA(IF(Veg_Table[[#This Row],[EVM_LAST_EDITOR]]="","Yes",VLOOKUP(Veg_Table[[#This Row],[EVM_LAST_EDITOR]],Roster_Table[#All],15,FALSE)),"Yes")</f>
        <v>Yes</v>
      </c>
      <c r="AA44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40" s="1" t="str">
        <f>_xlfn.IFNA(VLOOKUP(Veg_Table[[#This Row],[EVM_LAST_EDITOR]],Roster_Table[#All],3,FALSE),"zAWRR Not in Roster")</f>
        <v>zAWRR Not in Roster</v>
      </c>
      <c r="AC440" s="1" t="str">
        <f>_xlfn.IFNA(VLOOKUP(Veg_Table[[#This Row],[EVM_LAST_EDITOR]],Roster_Table[#All],2,FALSE),"zAWRR Not in Roster")</f>
        <v>zAWRR Not in Roster</v>
      </c>
      <c r="AD440" s="1" t="str">
        <f>IF(_xlfn.CONCAT(Veg_Table[[#This Row],[First_Name]]," ",Veg_Table[[#This Row],[Last_Name]])="zAWRR Not in Roster zAWRR Not in Roster","zAWRR Not in Roster",_xlfn.CONCAT(Veg_Table[[#This Row],[First_Name]]," ",Veg_Table[[#This Row],[Last_Name]]))</f>
        <v>zAWRR Not in Roster</v>
      </c>
      <c r="AE440">
        <v>1770516</v>
      </c>
      <c r="AF440" t="s">
        <v>2450</v>
      </c>
      <c r="AG440" t="s">
        <v>30</v>
      </c>
      <c r="AH440" t="s">
        <v>1344</v>
      </c>
      <c r="AI440" t="s">
        <v>1434</v>
      </c>
      <c r="AJ440" t="s">
        <v>820</v>
      </c>
      <c r="AK440" t="s">
        <v>28</v>
      </c>
      <c r="AL440" t="s">
        <v>830</v>
      </c>
      <c r="AM440" t="s">
        <v>38</v>
      </c>
      <c r="AN440" t="s">
        <v>25</v>
      </c>
      <c r="AO440" t="s">
        <v>25</v>
      </c>
      <c r="AP440">
        <v>25</v>
      </c>
      <c r="AQ440">
        <v>110</v>
      </c>
      <c r="AR440" t="s">
        <v>28</v>
      </c>
      <c r="AS440" t="s">
        <v>51</v>
      </c>
      <c r="AT440" t="s">
        <v>515</v>
      </c>
      <c r="AU440" t="s">
        <v>25</v>
      </c>
      <c r="AV440" t="s">
        <v>28</v>
      </c>
      <c r="AW440" t="s">
        <v>2451</v>
      </c>
      <c r="AX440" t="s">
        <v>534</v>
      </c>
      <c r="AY440" t="s">
        <v>28</v>
      </c>
      <c r="AZ440">
        <v>5746657</v>
      </c>
      <c r="BA440" t="s">
        <v>51</v>
      </c>
      <c r="BB440" s="4">
        <v>43937.680895752317</v>
      </c>
      <c r="BC440" t="s">
        <v>28</v>
      </c>
      <c r="BD440" t="s">
        <v>29</v>
      </c>
      <c r="BF440" t="s">
        <v>28</v>
      </c>
      <c r="BG440" t="s">
        <v>534</v>
      </c>
      <c r="BH440" t="s">
        <v>28</v>
      </c>
      <c r="BI440" s="3">
        <v>43965.421299837966</v>
      </c>
      <c r="BJ440" t="s">
        <v>1021</v>
      </c>
      <c r="BK440" s="30" t="s">
        <v>821</v>
      </c>
      <c r="BL440" s="3">
        <v>43965.421354745369</v>
      </c>
      <c r="BM440" t="s">
        <v>31</v>
      </c>
      <c r="BN440" t="s">
        <v>32</v>
      </c>
      <c r="BO440" t="s">
        <v>1511</v>
      </c>
      <c r="BP440" t="s">
        <v>1510</v>
      </c>
      <c r="BQ440" t="s">
        <v>826</v>
      </c>
      <c r="BR440" t="s">
        <v>28</v>
      </c>
      <c r="BS440" t="s">
        <v>28</v>
      </c>
      <c r="BT440" t="s">
        <v>1852</v>
      </c>
      <c r="BU440" s="3">
        <v>43763.521678240744</v>
      </c>
      <c r="BV440" t="s">
        <v>803</v>
      </c>
      <c r="BW440" s="3">
        <v>43965.480903518517</v>
      </c>
      <c r="BX440" t="s">
        <v>2452</v>
      </c>
      <c r="CG440"/>
      <c r="CH440"/>
      <c r="CI440"/>
      <c r="CY440"/>
      <c r="DA440"/>
      <c r="DE440"/>
      <c r="DF440"/>
    </row>
    <row r="441" spans="1:110" x14ac:dyDescent="0.25">
      <c r="A441" s="1">
        <f>IF(Veg_Table[[#This Row],[VP_STATUS]]="Hold",0,IF(OR(AND(Veg_Table[[#This Row],[PRESCRIP]]="NW_No Work",Veg_Table[[#This Row],[VP_STATUS]]&lt;&gt;"No Work Required Under EVM"),AND(Veg_Table[[#This Row],[VP_STATUS]]="No Work Required Under EVM",Veg_Table[[#This Row],[PRESCRIP]]&lt;&gt;"NW_No Work")),1,0))</f>
        <v>0</v>
      </c>
      <c r="B441" s="1">
        <f>IF(Veg_Table[[#This Row],[SPECIES]]="",1,0)</f>
        <v>0</v>
      </c>
      <c r="C441" s="1">
        <f>IF(Veg_Table[[#This Row],[DIAMETER]]="",1,0)</f>
        <v>0</v>
      </c>
      <c r="D441" s="1">
        <f>IF(Veg_Table[[#This Row],[HEIGHT]]="",1,0)</f>
        <v>0</v>
      </c>
      <c r="E44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41" s="1">
        <f>IF(AND(Veg_Table[[#This Row],[TAT_RESULT]]="ABATE",Veg_Table[[#This Row],[PRESCRIP]]="NW_No Work"),1,0)</f>
        <v>0</v>
      </c>
      <c r="G441" s="1">
        <f>IF(OR(Veg_Table[[#This Row],[Prescription R-Scale]]="NA",Veg_Table[[#This Row],[Diameter R-Scale]]="NA"),0,IF(Veg_Table[[#This Row],[Diameter R-Scale]]&lt;&gt;Veg_Table[[#This Row],[Prescription R-Scale]],1,0))</f>
        <v>0</v>
      </c>
      <c r="H441" s="1">
        <f>IF(OR(AND(Veg_Table[[#This Row],[PRESCRIP]]="BC_Br Rmv", Veg_Table[[#This Row],[WOOD_MAN]]&lt;&gt;"Not Needed"),AND(Veg_Table[[#This Row],[PRESCRIP]]="BCS_Br Rmv+Trt", Veg_Table[[#This Row],[WOOD_MAN]]&lt;&gt;"Not Needed")),1,0)</f>
        <v>0</v>
      </c>
      <c r="I441" s="1">
        <f ca="1">IF(AND(Veg_Table[[#This Row],[Prescription_Changed]]="Yes",Veg_Table[[#This Row],[TAT_RESULT]]=""),1,0)</f>
        <v>0</v>
      </c>
      <c r="J441" s="1">
        <f ca="1">SUM(Veg_Table[[#This Row],[Prescription and Status do not match]:[Prescription_Edited_And_TAT_Is_Blank]])</f>
        <v>1</v>
      </c>
      <c r="K441" s="1">
        <f ca="1">IF(Veg_Table[[#This Row],[Sum of Errors]]&gt;0,1,0)</f>
        <v>1</v>
      </c>
      <c r="L441" s="1">
        <f>1</f>
        <v>1</v>
      </c>
      <c r="M44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441" s="1">
        <f>IF(OR(MID(Veg_Table[[#This Row],[PRESCRIP]],2,1)="1",MID(Veg_Table[[#This Row],[PRESCRIP]],2,1)="2",MID(Veg_Table[[#This Row],[PRESCRIP]],2,1)="3",MID(Veg_Table[[#This Row],[PRESCRIP]],2,1)="4"),_xlfn.NUMBERVALUE(MID(Veg_Table[[#This Row],[PRESCRIP]],2,1)),"NA")</f>
        <v>3</v>
      </c>
      <c r="O441" s="1">
        <f>WEEKNUM(Veg_Table[[#This Row],[EVM_LAST_EDITED_Day]],2)</f>
        <v>20</v>
      </c>
      <c r="P441" s="25">
        <f>IFERROR(DATE(YEAR(Veg_Table[[#This Row],[EVM_LAST_EDITED2]]),MONTH(Veg_Table[[#This Row],[EVM_LAST_EDITED2]]),DAY(Veg_Table[[#This Row],[EVM_LAST_EDITED2]])),DATE(2019,1,1))</f>
        <v>43965</v>
      </c>
      <c r="Q441" s="3">
        <f>VALUE(SUBSTITUTE(Veg_Table[[#This Row],[EVM_LAST_EDITED]],",",""))</f>
        <v>43965.422499386601</v>
      </c>
      <c r="R441" s="1" t="str">
        <f>_xlfn.IFNA(IF(Veg_Table[[#This Row],[EVM_LAST_EDITOR]]="","zBlank EVM Last Editor",VLOOKUP(Veg_Table[[#This Row],[EVM_LAST_EDITOR]],Roster_Table[#All],4,FALSE)),"zAWRR Not in Roster")</f>
        <v>zAWRR Not in Roster</v>
      </c>
      <c r="S441" s="1" t="str">
        <f>_xlfn.IFNA(IF(Veg_Table[[#This Row],[EVM_LAST_EDITOR]]="","zBlank EVM Last Editor",VLOOKUP(Veg_Table[[#This Row],[EVM_LAST_EDITOR]],Roster_Table[#All],16,FALSE)),"zCompany_AWRR not in Roster")</f>
        <v>zCompany_AWRR not in Roster</v>
      </c>
      <c r="T441" s="2">
        <f>IFERROR(DATE(YEAR(Veg_Table[[#This Row],[Created2]]),MONTH(Veg_Table[[#This Row],[Created2]]),DAY(Veg_Table[[#This Row],[Created2]])),DATE(2019,1,1))</f>
        <v>43763</v>
      </c>
      <c r="U441" s="3">
        <f>VALUE(SUBSTITUTE(Veg_Table[[#This Row],[Created]],",",""))</f>
        <v>43763.531261574099</v>
      </c>
      <c r="V441" s="3" t="str">
        <f ca="1">IFERROR(_xlfn.IFNA(CELL("contents",INDIRECT(_xlfn.CONCAT("Veg_Table_Production_Data!",ADDRESS(MATCH(_xlfn.MAXIFS(#REF!,#REF!,"="&amp;Veg_Table[[#This Row],[AUTO_ID]],#REF!,"&lt;"&amp;Veg_Table[[#This Row],[EVM_LAST_EDITED_Day]]),#REF!,0),COLUMN(#REF!),4,1,)))),""),"")</f>
        <v/>
      </c>
      <c r="W441" s="3" t="str">
        <f ca="1">IF(Veg_Table[[#This Row],[Previous_Prescription]]="","No",IF(Veg_Table[[#This Row],[Previous_Prescription]]=Veg_Table[[#This Row],[PRESCRIP]],"No","Yes"))</f>
        <v>No</v>
      </c>
      <c r="X441" s="3" t="str">
        <f>IF(Veg_Table[[#This Row],[EVM_LAST_EDITED_Day]]=Veg_Table[[#This Row],[Created_Day]],"New","Old")</f>
        <v>Old</v>
      </c>
      <c r="Y441" s="1">
        <f>IFERROR(IF(FIND("delete",LOWER(Veg_Table[[#This Row],[PI_COMMENTS]]))&gt;=1,1,0),0)</f>
        <v>0</v>
      </c>
      <c r="Z441" s="1" t="str">
        <f>_xlfn.IFNA(IF(Veg_Table[[#This Row],[EVM_LAST_EDITOR]]="","Yes",VLOOKUP(Veg_Table[[#This Row],[EVM_LAST_EDITOR]],Roster_Table[#All],15,FALSE)),"Yes")</f>
        <v>Yes</v>
      </c>
      <c r="AA44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41" s="1" t="str">
        <f>_xlfn.IFNA(VLOOKUP(Veg_Table[[#This Row],[EVM_LAST_EDITOR]],Roster_Table[#All],3,FALSE),"zAWRR Not in Roster")</f>
        <v>zAWRR Not in Roster</v>
      </c>
      <c r="AC441" s="1" t="str">
        <f>_xlfn.IFNA(VLOOKUP(Veg_Table[[#This Row],[EVM_LAST_EDITOR]],Roster_Table[#All],2,FALSE),"zAWRR Not in Roster")</f>
        <v>zAWRR Not in Roster</v>
      </c>
      <c r="AD441" s="1" t="str">
        <f>IF(_xlfn.CONCAT(Veg_Table[[#This Row],[First_Name]]," ",Veg_Table[[#This Row],[Last_Name]])="zAWRR Not in Roster zAWRR Not in Roster","zAWRR Not in Roster",_xlfn.CONCAT(Veg_Table[[#This Row],[First_Name]]," ",Veg_Table[[#This Row],[Last_Name]]))</f>
        <v>zAWRR Not in Roster</v>
      </c>
      <c r="AE441">
        <v>1770517</v>
      </c>
      <c r="AF441" t="s">
        <v>2453</v>
      </c>
      <c r="AG441" t="s">
        <v>30</v>
      </c>
      <c r="AH441" t="s">
        <v>1344</v>
      </c>
      <c r="AI441" t="s">
        <v>1733</v>
      </c>
      <c r="AJ441" t="s">
        <v>820</v>
      </c>
      <c r="AK441" t="s">
        <v>28</v>
      </c>
      <c r="AL441" t="s">
        <v>830</v>
      </c>
      <c r="AM441" t="s">
        <v>38</v>
      </c>
      <c r="AN441" t="s">
        <v>25</v>
      </c>
      <c r="AO441" t="s">
        <v>25</v>
      </c>
      <c r="AP441">
        <v>28</v>
      </c>
      <c r="AQ441">
        <v>110</v>
      </c>
      <c r="AR441" t="s">
        <v>28</v>
      </c>
      <c r="AS441" t="s">
        <v>51</v>
      </c>
      <c r="AT441" t="s">
        <v>515</v>
      </c>
      <c r="AU441" t="s">
        <v>25</v>
      </c>
      <c r="AV441" t="s">
        <v>28</v>
      </c>
      <c r="AW441" t="s">
        <v>2454</v>
      </c>
      <c r="AX441" t="s">
        <v>534</v>
      </c>
      <c r="AY441" t="s">
        <v>28</v>
      </c>
      <c r="AZ441">
        <v>5746657</v>
      </c>
      <c r="BA441" t="s">
        <v>51</v>
      </c>
      <c r="BB441" s="4">
        <v>43938.67797409722</v>
      </c>
      <c r="BC441" t="s">
        <v>28</v>
      </c>
      <c r="BD441" t="s">
        <v>29</v>
      </c>
      <c r="BF441" t="s">
        <v>28</v>
      </c>
      <c r="BG441" t="s">
        <v>534</v>
      </c>
      <c r="BH441" t="s">
        <v>28</v>
      </c>
      <c r="BI441" s="3">
        <v>43965.422465057869</v>
      </c>
      <c r="BJ441" t="s">
        <v>1021</v>
      </c>
      <c r="BK441" s="30" t="s">
        <v>821</v>
      </c>
      <c r="BL441" s="3">
        <v>43965.422499386572</v>
      </c>
      <c r="BM441" t="s">
        <v>31</v>
      </c>
      <c r="BN441" t="s">
        <v>32</v>
      </c>
      <c r="BO441" t="s">
        <v>1511</v>
      </c>
      <c r="BP441" t="s">
        <v>1510</v>
      </c>
      <c r="BQ441" t="s">
        <v>826</v>
      </c>
      <c r="BR441" t="s">
        <v>28</v>
      </c>
      <c r="BS441" t="s">
        <v>28</v>
      </c>
      <c r="BT441" t="s">
        <v>1852</v>
      </c>
      <c r="BU441" s="3">
        <v>43763.531261574077</v>
      </c>
      <c r="BV441" t="s">
        <v>803</v>
      </c>
      <c r="BW441" s="3">
        <v>43965.480903518517</v>
      </c>
      <c r="BX441" t="s">
        <v>2455</v>
      </c>
      <c r="CG441"/>
      <c r="CH441"/>
      <c r="CI441"/>
      <c r="CY441"/>
      <c r="DA441"/>
      <c r="DE441"/>
      <c r="DF441"/>
    </row>
    <row r="442" spans="1:110" x14ac:dyDescent="0.25">
      <c r="A442" s="1">
        <f>IF(Veg_Table[[#This Row],[VP_STATUS]]="Hold",0,IF(OR(AND(Veg_Table[[#This Row],[PRESCRIP]]="NW_No Work",Veg_Table[[#This Row],[VP_STATUS]]&lt;&gt;"No Work Required Under EVM"),AND(Veg_Table[[#This Row],[VP_STATUS]]="No Work Required Under EVM",Veg_Table[[#This Row],[PRESCRIP]]&lt;&gt;"NW_No Work")),1,0))</f>
        <v>0</v>
      </c>
      <c r="B442" s="1">
        <f>IF(Veg_Table[[#This Row],[SPECIES]]="",1,0)</f>
        <v>0</v>
      </c>
      <c r="C442" s="1">
        <f>IF(Veg_Table[[#This Row],[DIAMETER]]="",1,0)</f>
        <v>0</v>
      </c>
      <c r="D442" s="1">
        <f>IF(Veg_Table[[#This Row],[HEIGHT]]="",1,0)</f>
        <v>0</v>
      </c>
      <c r="E44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442" s="1">
        <f>IF(AND(Veg_Table[[#This Row],[TAT_RESULT]]="ABATE",Veg_Table[[#This Row],[PRESCRIP]]="NW_No Work"),1,0)</f>
        <v>0</v>
      </c>
      <c r="G442" s="1">
        <f>IF(OR(Veg_Table[[#This Row],[Prescription R-Scale]]="NA",Veg_Table[[#This Row],[Diameter R-Scale]]="NA"),0,IF(Veg_Table[[#This Row],[Diameter R-Scale]]&lt;&gt;Veg_Table[[#This Row],[Prescription R-Scale]],1,0))</f>
        <v>0</v>
      </c>
      <c r="H442" s="1">
        <f>IF(OR(AND(Veg_Table[[#This Row],[PRESCRIP]]="BC_Br Rmv", Veg_Table[[#This Row],[WOOD_MAN]]&lt;&gt;"Not Needed"),AND(Veg_Table[[#This Row],[PRESCRIP]]="BCS_Br Rmv+Trt", Veg_Table[[#This Row],[WOOD_MAN]]&lt;&gt;"Not Needed")),1,0)</f>
        <v>1</v>
      </c>
      <c r="I442" s="1">
        <f ca="1">IF(AND(Veg_Table[[#This Row],[Prescription_Changed]]="Yes",Veg_Table[[#This Row],[TAT_RESULT]]=""),1,0)</f>
        <v>0</v>
      </c>
      <c r="J442" s="1">
        <f ca="1">SUM(Veg_Table[[#This Row],[Prescription and Status do not match]:[Prescription_Edited_And_TAT_Is_Blank]])</f>
        <v>1</v>
      </c>
      <c r="K442" s="1">
        <f ca="1">IF(Veg_Table[[#This Row],[Sum of Errors]]&gt;0,1,0)</f>
        <v>1</v>
      </c>
      <c r="L442" s="1">
        <f>1</f>
        <v>1</v>
      </c>
      <c r="M442"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442" s="1" t="str">
        <f>IF(OR(MID(Veg_Table[[#This Row],[PRESCRIP]],2,1)="1",MID(Veg_Table[[#This Row],[PRESCRIP]],2,1)="2",MID(Veg_Table[[#This Row],[PRESCRIP]],2,1)="3",MID(Veg_Table[[#This Row],[PRESCRIP]],2,1)="4"),_xlfn.NUMBERVALUE(MID(Veg_Table[[#This Row],[PRESCRIP]],2,1)),"NA")</f>
        <v>NA</v>
      </c>
      <c r="O442" s="1">
        <f>WEEKNUM(Veg_Table[[#This Row],[EVM_LAST_EDITED_Day]],2)</f>
        <v>20</v>
      </c>
      <c r="P442" s="25">
        <f>IFERROR(DATE(YEAR(Veg_Table[[#This Row],[EVM_LAST_EDITED2]]),MONTH(Veg_Table[[#This Row],[EVM_LAST_EDITED2]]),DAY(Veg_Table[[#This Row],[EVM_LAST_EDITED2]])),DATE(2019,1,1))</f>
        <v>43965</v>
      </c>
      <c r="Q442" s="3">
        <f>VALUE(SUBSTITUTE(Veg_Table[[#This Row],[EVM_LAST_EDITED]],",",""))</f>
        <v>43965.422665127298</v>
      </c>
      <c r="R442" s="1" t="str">
        <f>_xlfn.IFNA(IF(Veg_Table[[#This Row],[EVM_LAST_EDITOR]]="","zBlank EVM Last Editor",VLOOKUP(Veg_Table[[#This Row],[EVM_LAST_EDITOR]],Roster_Table[#All],4,FALSE)),"zAWRR Not in Roster")</f>
        <v>AEA</v>
      </c>
      <c r="S442" s="1" t="str">
        <f>_xlfn.IFNA(IF(Veg_Table[[#This Row],[EVM_LAST_EDITOR]]="","zBlank EVM Last Editor",VLOOKUP(Veg_Table[[#This Row],[EVM_LAST_EDITOR]],Roster_Table[#All],16,FALSE)),"zCompany_AWRR not in Roster")</f>
        <v>Not in Sierra Roster</v>
      </c>
      <c r="T442" s="2">
        <f>IFERROR(DATE(YEAR(Veg_Table[[#This Row],[Created2]]),MONTH(Veg_Table[[#This Row],[Created2]]),DAY(Veg_Table[[#This Row],[Created2]])),DATE(2019,1,1))</f>
        <v>43686</v>
      </c>
      <c r="U442" s="3">
        <f>VALUE(SUBSTITUTE(Veg_Table[[#This Row],[Created]],",",""))</f>
        <v>43686.586712962999</v>
      </c>
      <c r="V442" s="3" t="str">
        <f ca="1">IFERROR(_xlfn.IFNA(CELL("contents",INDIRECT(_xlfn.CONCAT("Veg_Table_Production_Data!",ADDRESS(MATCH(_xlfn.MAXIFS(#REF!,#REF!,"="&amp;Veg_Table[[#This Row],[AUTO_ID]],#REF!,"&lt;"&amp;Veg_Table[[#This Row],[EVM_LAST_EDITED_Day]]),#REF!,0),COLUMN(#REF!),4,1,)))),""),"")</f>
        <v/>
      </c>
      <c r="W442" s="3" t="str">
        <f ca="1">IF(Veg_Table[[#This Row],[Previous_Prescription]]="","No",IF(Veg_Table[[#This Row],[Previous_Prescription]]=Veg_Table[[#This Row],[PRESCRIP]],"No","Yes"))</f>
        <v>No</v>
      </c>
      <c r="X442" s="3" t="str">
        <f>IF(Veg_Table[[#This Row],[EVM_LAST_EDITED_Day]]=Veg_Table[[#This Row],[Created_Day]],"New","Old")</f>
        <v>Old</v>
      </c>
      <c r="Y442" s="1">
        <f>IFERROR(IF(FIND("delete",LOWER(Veg_Table[[#This Row],[PI_COMMENTS]]))&gt;=1,1,0),0)</f>
        <v>0</v>
      </c>
      <c r="Z442" s="1" t="str">
        <f>_xlfn.IFNA(IF(Veg_Table[[#This Row],[EVM_LAST_EDITOR]]="","Yes",VLOOKUP(Veg_Table[[#This Row],[EVM_LAST_EDITOR]],Roster_Table[#All],15,FALSE)),"Yes")</f>
        <v>No</v>
      </c>
      <c r="AA44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42" s="1" t="str">
        <f>_xlfn.IFNA(VLOOKUP(Veg_Table[[#This Row],[EVM_LAST_EDITOR]],Roster_Table[#All],3,FALSE),"zAWRR Not in Roster")</f>
        <v>Drew</v>
      </c>
      <c r="AC442" s="1" t="str">
        <f>_xlfn.IFNA(VLOOKUP(Veg_Table[[#This Row],[EVM_LAST_EDITOR]],Roster_Table[#All],2,FALSE),"zAWRR Not in Roster")</f>
        <v>Berlfein</v>
      </c>
      <c r="AD442" s="1" t="str">
        <f>IF(_xlfn.CONCAT(Veg_Table[[#This Row],[First_Name]]," ",Veg_Table[[#This Row],[Last_Name]])="zAWRR Not in Roster zAWRR Not in Roster","zAWRR Not in Roster",_xlfn.CONCAT(Veg_Table[[#This Row],[First_Name]]," ",Veg_Table[[#This Row],[Last_Name]]))</f>
        <v>Drew Berlfein</v>
      </c>
      <c r="AE442">
        <v>1750484</v>
      </c>
      <c r="AF442" t="s">
        <v>4109</v>
      </c>
      <c r="AG442" t="s">
        <v>30</v>
      </c>
      <c r="AH442" t="s">
        <v>2684</v>
      </c>
      <c r="AI442" t="s">
        <v>2906</v>
      </c>
      <c r="AJ442" t="s">
        <v>820</v>
      </c>
      <c r="AK442" t="s">
        <v>833</v>
      </c>
      <c r="AL442" t="s">
        <v>37</v>
      </c>
      <c r="AM442" t="s">
        <v>49</v>
      </c>
      <c r="AN442" t="s">
        <v>25</v>
      </c>
      <c r="AO442" t="s">
        <v>25</v>
      </c>
      <c r="AP442">
        <v>0</v>
      </c>
      <c r="AQ442">
        <v>4</v>
      </c>
      <c r="AR442" t="s">
        <v>28</v>
      </c>
      <c r="AS442" t="s">
        <v>50</v>
      </c>
      <c r="AT442" t="s">
        <v>843</v>
      </c>
      <c r="AU442" t="s">
        <v>25</v>
      </c>
      <c r="AV442" t="s">
        <v>28</v>
      </c>
      <c r="AW442" t="s">
        <v>4110</v>
      </c>
      <c r="AX442" t="s">
        <v>534</v>
      </c>
      <c r="AY442" t="s">
        <v>28</v>
      </c>
      <c r="AZ442">
        <v>5864178</v>
      </c>
      <c r="BA442" t="s">
        <v>50</v>
      </c>
      <c r="BB442" s="4">
        <v>43964.580657175924</v>
      </c>
      <c r="BD442" t="s">
        <v>29</v>
      </c>
      <c r="BF442" t="s">
        <v>28</v>
      </c>
      <c r="BG442" t="s">
        <v>28</v>
      </c>
      <c r="BH442" t="s">
        <v>28</v>
      </c>
      <c r="BI442" s="3">
        <v>43965.422497372689</v>
      </c>
      <c r="BJ442" t="s">
        <v>4111</v>
      </c>
      <c r="BK442" s="30" t="s">
        <v>533</v>
      </c>
      <c r="BL442" s="3">
        <v>43965.422665127313</v>
      </c>
      <c r="BM442" t="s">
        <v>31</v>
      </c>
      <c r="BN442" t="s">
        <v>32</v>
      </c>
      <c r="BO442" t="s">
        <v>2685</v>
      </c>
      <c r="BP442" t="s">
        <v>2686</v>
      </c>
      <c r="BQ442" t="s">
        <v>826</v>
      </c>
      <c r="BR442" t="s">
        <v>28</v>
      </c>
      <c r="BS442" t="s">
        <v>28</v>
      </c>
      <c r="BT442" t="s">
        <v>298</v>
      </c>
      <c r="BU442" s="3">
        <v>43686.586712962962</v>
      </c>
      <c r="BV442" t="s">
        <v>803</v>
      </c>
      <c r="BW442" s="3">
        <v>43965.480903518517</v>
      </c>
      <c r="BX442" t="s">
        <v>4112</v>
      </c>
      <c r="CG442"/>
      <c r="CH442"/>
      <c r="CI442"/>
      <c r="CY442"/>
      <c r="DA442"/>
      <c r="DE442"/>
      <c r="DF442"/>
    </row>
    <row r="443" spans="1:110" x14ac:dyDescent="0.25">
      <c r="A443" s="1">
        <f>IF(Veg_Table[[#This Row],[VP_STATUS]]="Hold",0,IF(OR(AND(Veg_Table[[#This Row],[PRESCRIP]]="NW_No Work",Veg_Table[[#This Row],[VP_STATUS]]&lt;&gt;"No Work Required Under EVM"),AND(Veg_Table[[#This Row],[VP_STATUS]]="No Work Required Under EVM",Veg_Table[[#This Row],[PRESCRIP]]&lt;&gt;"NW_No Work")),1,0))</f>
        <v>0</v>
      </c>
      <c r="B443" s="1">
        <f>IF(Veg_Table[[#This Row],[SPECIES]]="",1,0)</f>
        <v>0</v>
      </c>
      <c r="C443" s="1">
        <f>IF(Veg_Table[[#This Row],[DIAMETER]]="",1,0)</f>
        <v>0</v>
      </c>
      <c r="D443" s="1">
        <f>IF(Veg_Table[[#This Row],[HEIGHT]]="",1,0)</f>
        <v>0</v>
      </c>
      <c r="E44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43" s="1">
        <f>IF(AND(Veg_Table[[#This Row],[TAT_RESULT]]="ABATE",Veg_Table[[#This Row],[PRESCRIP]]="NW_No Work"),1,0)</f>
        <v>0</v>
      </c>
      <c r="G443" s="1">
        <f>IF(OR(Veg_Table[[#This Row],[Prescription R-Scale]]="NA",Veg_Table[[#This Row],[Diameter R-Scale]]="NA"),0,IF(Veg_Table[[#This Row],[Diameter R-Scale]]&lt;&gt;Veg_Table[[#This Row],[Prescription R-Scale]],1,0))</f>
        <v>0</v>
      </c>
      <c r="H443" s="1">
        <f>IF(OR(AND(Veg_Table[[#This Row],[PRESCRIP]]="BC_Br Rmv", Veg_Table[[#This Row],[WOOD_MAN]]&lt;&gt;"Not Needed"),AND(Veg_Table[[#This Row],[PRESCRIP]]="BCS_Br Rmv+Trt", Veg_Table[[#This Row],[WOOD_MAN]]&lt;&gt;"Not Needed")),1,0)</f>
        <v>0</v>
      </c>
      <c r="I443" s="1">
        <f ca="1">IF(AND(Veg_Table[[#This Row],[Prescription_Changed]]="Yes",Veg_Table[[#This Row],[TAT_RESULT]]=""),1,0)</f>
        <v>0</v>
      </c>
      <c r="J443" s="1">
        <f ca="1">SUM(Veg_Table[[#This Row],[Prescription and Status do not match]:[Prescription_Edited_And_TAT_Is_Blank]])</f>
        <v>1</v>
      </c>
      <c r="K443" s="1">
        <f ca="1">IF(Veg_Table[[#This Row],[Sum of Errors]]&gt;0,1,0)</f>
        <v>1</v>
      </c>
      <c r="L443" s="1">
        <f>1</f>
        <v>1</v>
      </c>
      <c r="M44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443" s="1">
        <f>IF(OR(MID(Veg_Table[[#This Row],[PRESCRIP]],2,1)="1",MID(Veg_Table[[#This Row],[PRESCRIP]],2,1)="2",MID(Veg_Table[[#This Row],[PRESCRIP]],2,1)="3",MID(Veg_Table[[#This Row],[PRESCRIP]],2,1)="4"),_xlfn.NUMBERVALUE(MID(Veg_Table[[#This Row],[PRESCRIP]],2,1)),"NA")</f>
        <v>3</v>
      </c>
      <c r="O443" s="1">
        <f>WEEKNUM(Veg_Table[[#This Row],[EVM_LAST_EDITED_Day]],2)</f>
        <v>20</v>
      </c>
      <c r="P443" s="25">
        <f>IFERROR(DATE(YEAR(Veg_Table[[#This Row],[EVM_LAST_EDITED2]]),MONTH(Veg_Table[[#This Row],[EVM_LAST_EDITED2]]),DAY(Veg_Table[[#This Row],[EVM_LAST_EDITED2]])),DATE(2019,1,1))</f>
        <v>43965</v>
      </c>
      <c r="Q443" s="3">
        <f>VALUE(SUBSTITUTE(Veg_Table[[#This Row],[EVM_LAST_EDITED]],",",""))</f>
        <v>43965.423256342598</v>
      </c>
      <c r="R443" s="1" t="str">
        <f>_xlfn.IFNA(IF(Veg_Table[[#This Row],[EVM_LAST_EDITOR]]="","zBlank EVM Last Editor",VLOOKUP(Veg_Table[[#This Row],[EVM_LAST_EDITOR]],Roster_Table[#All],4,FALSE)),"zAWRR Not in Roster")</f>
        <v>zAWRR Not in Roster</v>
      </c>
      <c r="S443" s="1" t="str">
        <f>_xlfn.IFNA(IF(Veg_Table[[#This Row],[EVM_LAST_EDITOR]]="","zBlank EVM Last Editor",VLOOKUP(Veg_Table[[#This Row],[EVM_LAST_EDITOR]],Roster_Table[#All],16,FALSE)),"zCompany_AWRR not in Roster")</f>
        <v>zCompany_AWRR not in Roster</v>
      </c>
      <c r="T443" s="2">
        <f>IFERROR(DATE(YEAR(Veg_Table[[#This Row],[Created2]]),MONTH(Veg_Table[[#This Row],[Created2]]),DAY(Veg_Table[[#This Row],[Created2]])),DATE(2019,1,1))</f>
        <v>43763</v>
      </c>
      <c r="U443" s="3">
        <f>VALUE(SUBSTITUTE(Veg_Table[[#This Row],[Created]],",",""))</f>
        <v>43763.537013888897</v>
      </c>
      <c r="V443" s="3" t="str">
        <f ca="1">IFERROR(_xlfn.IFNA(CELL("contents",INDIRECT(_xlfn.CONCAT("Veg_Table_Production_Data!",ADDRESS(MATCH(_xlfn.MAXIFS(#REF!,#REF!,"="&amp;Veg_Table[[#This Row],[AUTO_ID]],#REF!,"&lt;"&amp;Veg_Table[[#This Row],[EVM_LAST_EDITED_Day]]),#REF!,0),COLUMN(#REF!),4,1,)))),""),"")</f>
        <v/>
      </c>
      <c r="W443" s="3" t="str">
        <f ca="1">IF(Veg_Table[[#This Row],[Previous_Prescription]]="","No",IF(Veg_Table[[#This Row],[Previous_Prescription]]=Veg_Table[[#This Row],[PRESCRIP]],"No","Yes"))</f>
        <v>No</v>
      </c>
      <c r="X443" s="3" t="str">
        <f>IF(Veg_Table[[#This Row],[EVM_LAST_EDITED_Day]]=Veg_Table[[#This Row],[Created_Day]],"New","Old")</f>
        <v>Old</v>
      </c>
      <c r="Y443" s="1">
        <f>IFERROR(IF(FIND("delete",LOWER(Veg_Table[[#This Row],[PI_COMMENTS]]))&gt;=1,1,0),0)</f>
        <v>0</v>
      </c>
      <c r="Z443" s="1" t="str">
        <f>_xlfn.IFNA(IF(Veg_Table[[#This Row],[EVM_LAST_EDITOR]]="","Yes",VLOOKUP(Veg_Table[[#This Row],[EVM_LAST_EDITOR]],Roster_Table[#All],15,FALSE)),"Yes")</f>
        <v>Yes</v>
      </c>
      <c r="AA44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43" s="1" t="str">
        <f>_xlfn.IFNA(VLOOKUP(Veg_Table[[#This Row],[EVM_LAST_EDITOR]],Roster_Table[#All],3,FALSE),"zAWRR Not in Roster")</f>
        <v>zAWRR Not in Roster</v>
      </c>
      <c r="AC443" s="1" t="str">
        <f>_xlfn.IFNA(VLOOKUP(Veg_Table[[#This Row],[EVM_LAST_EDITOR]],Roster_Table[#All],2,FALSE),"zAWRR Not in Roster")</f>
        <v>zAWRR Not in Roster</v>
      </c>
      <c r="AD443" s="1" t="str">
        <f>IF(_xlfn.CONCAT(Veg_Table[[#This Row],[First_Name]]," ",Veg_Table[[#This Row],[Last_Name]])="zAWRR Not in Roster zAWRR Not in Roster","zAWRR Not in Roster",_xlfn.CONCAT(Veg_Table[[#This Row],[First_Name]]," ",Veg_Table[[#This Row],[Last_Name]]))</f>
        <v>zAWRR Not in Roster</v>
      </c>
      <c r="AE443">
        <v>1770518</v>
      </c>
      <c r="AF443" t="s">
        <v>2456</v>
      </c>
      <c r="AG443" t="s">
        <v>30</v>
      </c>
      <c r="AH443" t="s">
        <v>1344</v>
      </c>
      <c r="AI443" t="s">
        <v>1434</v>
      </c>
      <c r="AJ443" t="s">
        <v>820</v>
      </c>
      <c r="AK443" t="s">
        <v>833</v>
      </c>
      <c r="AL443" t="s">
        <v>830</v>
      </c>
      <c r="AM443" t="s">
        <v>38</v>
      </c>
      <c r="AN443" t="s">
        <v>25</v>
      </c>
      <c r="AO443" t="s">
        <v>25</v>
      </c>
      <c r="AP443">
        <v>25</v>
      </c>
      <c r="AQ443">
        <v>110</v>
      </c>
      <c r="AR443" t="s">
        <v>28</v>
      </c>
      <c r="AS443" t="s">
        <v>51</v>
      </c>
      <c r="AT443" t="s">
        <v>515</v>
      </c>
      <c r="AU443" t="s">
        <v>25</v>
      </c>
      <c r="AV443" t="s">
        <v>28</v>
      </c>
      <c r="AW443" t="s">
        <v>2457</v>
      </c>
      <c r="AX443" t="s">
        <v>534</v>
      </c>
      <c r="AY443" t="s">
        <v>28</v>
      </c>
      <c r="AZ443">
        <v>5746657</v>
      </c>
      <c r="BA443" t="s">
        <v>51</v>
      </c>
      <c r="BB443" s="4">
        <v>43938.692206111111</v>
      </c>
      <c r="BC443" t="s">
        <v>28</v>
      </c>
      <c r="BD443" t="s">
        <v>29</v>
      </c>
      <c r="BF443" t="s">
        <v>28</v>
      </c>
      <c r="BG443" t="s">
        <v>534</v>
      </c>
      <c r="BH443" t="s">
        <v>28</v>
      </c>
      <c r="BI443" s="3">
        <v>43965.423225486113</v>
      </c>
      <c r="BJ443" t="s">
        <v>1021</v>
      </c>
      <c r="BK443" s="30" t="s">
        <v>821</v>
      </c>
      <c r="BL443" s="3">
        <v>43965.42325634259</v>
      </c>
      <c r="BM443" t="s">
        <v>31</v>
      </c>
      <c r="BN443" t="s">
        <v>32</v>
      </c>
      <c r="BO443" t="s">
        <v>1511</v>
      </c>
      <c r="BP443" t="s">
        <v>1510</v>
      </c>
      <c r="BQ443" t="s">
        <v>826</v>
      </c>
      <c r="BR443" t="s">
        <v>28</v>
      </c>
      <c r="BS443" t="s">
        <v>28</v>
      </c>
      <c r="BT443" t="s">
        <v>1852</v>
      </c>
      <c r="BU443" s="3">
        <v>43763.53701388889</v>
      </c>
      <c r="BV443" t="s">
        <v>803</v>
      </c>
      <c r="BW443" s="3">
        <v>43965.480903518517</v>
      </c>
      <c r="BX443" t="s">
        <v>2458</v>
      </c>
      <c r="CG443"/>
      <c r="CH443"/>
      <c r="CI443"/>
      <c r="CY443"/>
      <c r="DA443"/>
      <c r="DE443"/>
      <c r="DF443"/>
    </row>
    <row r="444" spans="1:110" x14ac:dyDescent="0.25">
      <c r="A444" s="1">
        <f>IF(Veg_Table[[#This Row],[VP_STATUS]]="Hold",0,IF(OR(AND(Veg_Table[[#This Row],[PRESCRIP]]="NW_No Work",Veg_Table[[#This Row],[VP_STATUS]]&lt;&gt;"No Work Required Under EVM"),AND(Veg_Table[[#This Row],[VP_STATUS]]="No Work Required Under EVM",Veg_Table[[#This Row],[PRESCRIP]]&lt;&gt;"NW_No Work")),1,0))</f>
        <v>0</v>
      </c>
      <c r="B444" s="1">
        <f>IF(Veg_Table[[#This Row],[SPECIES]]="",1,0)</f>
        <v>0</v>
      </c>
      <c r="C444" s="1">
        <f>IF(Veg_Table[[#This Row],[DIAMETER]]="",1,0)</f>
        <v>0</v>
      </c>
      <c r="D444" s="1">
        <f>IF(Veg_Table[[#This Row],[HEIGHT]]="",1,0)</f>
        <v>0</v>
      </c>
      <c r="E44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444" s="1">
        <f>IF(AND(Veg_Table[[#This Row],[TAT_RESULT]]="ABATE",Veg_Table[[#This Row],[PRESCRIP]]="NW_No Work"),1,0)</f>
        <v>0</v>
      </c>
      <c r="G444" s="1">
        <f>IF(OR(Veg_Table[[#This Row],[Prescription R-Scale]]="NA",Veg_Table[[#This Row],[Diameter R-Scale]]="NA"),0,IF(Veg_Table[[#This Row],[Diameter R-Scale]]&lt;&gt;Veg_Table[[#This Row],[Prescription R-Scale]],1,0))</f>
        <v>0</v>
      </c>
      <c r="H444" s="1">
        <f>IF(OR(AND(Veg_Table[[#This Row],[PRESCRIP]]="BC_Br Rmv", Veg_Table[[#This Row],[WOOD_MAN]]&lt;&gt;"Not Needed"),AND(Veg_Table[[#This Row],[PRESCRIP]]="BCS_Br Rmv+Trt", Veg_Table[[#This Row],[WOOD_MAN]]&lt;&gt;"Not Needed")),1,0)</f>
        <v>1</v>
      </c>
      <c r="I444" s="1">
        <f ca="1">IF(AND(Veg_Table[[#This Row],[Prescription_Changed]]="Yes",Veg_Table[[#This Row],[TAT_RESULT]]=""),1,0)</f>
        <v>0</v>
      </c>
      <c r="J444" s="1">
        <f ca="1">SUM(Veg_Table[[#This Row],[Prescription and Status do not match]:[Prescription_Edited_And_TAT_Is_Blank]])</f>
        <v>1</v>
      </c>
      <c r="K444" s="1">
        <f ca="1">IF(Veg_Table[[#This Row],[Sum of Errors]]&gt;0,1,0)</f>
        <v>1</v>
      </c>
      <c r="L444" s="1">
        <f>1</f>
        <v>1</v>
      </c>
      <c r="M444"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Brush</v>
      </c>
      <c r="N444" s="1" t="str">
        <f>IF(OR(MID(Veg_Table[[#This Row],[PRESCRIP]],2,1)="1",MID(Veg_Table[[#This Row],[PRESCRIP]],2,1)="2",MID(Veg_Table[[#This Row],[PRESCRIP]],2,1)="3",MID(Veg_Table[[#This Row],[PRESCRIP]],2,1)="4"),_xlfn.NUMBERVALUE(MID(Veg_Table[[#This Row],[PRESCRIP]],2,1)),"NA")</f>
        <v>NA</v>
      </c>
      <c r="O444" s="1">
        <f>WEEKNUM(Veg_Table[[#This Row],[EVM_LAST_EDITED_Day]],2)</f>
        <v>20</v>
      </c>
      <c r="P444" s="25">
        <f>IFERROR(DATE(YEAR(Veg_Table[[#This Row],[EVM_LAST_EDITED2]]),MONTH(Veg_Table[[#This Row],[EVM_LAST_EDITED2]]),DAY(Veg_Table[[#This Row],[EVM_LAST_EDITED2]])),DATE(2019,1,1))</f>
        <v>43965</v>
      </c>
      <c r="Q444" s="3">
        <f>VALUE(SUBSTITUTE(Veg_Table[[#This Row],[EVM_LAST_EDITED]],",",""))</f>
        <v>43965.424217245403</v>
      </c>
      <c r="R444" s="1" t="str">
        <f>_xlfn.IFNA(IF(Veg_Table[[#This Row],[EVM_LAST_EDITOR]]="","zBlank EVM Last Editor",VLOOKUP(Veg_Table[[#This Row],[EVM_LAST_EDITOR]],Roster_Table[#All],4,FALSE)),"zAWRR Not in Roster")</f>
        <v>zAWRR Not in Roster</v>
      </c>
      <c r="S444" s="1" t="str">
        <f>_xlfn.IFNA(IF(Veg_Table[[#This Row],[EVM_LAST_EDITOR]]="","zBlank EVM Last Editor",VLOOKUP(Veg_Table[[#This Row],[EVM_LAST_EDITOR]],Roster_Table[#All],16,FALSE)),"zCompany_AWRR not in Roster")</f>
        <v>zCompany_AWRR not in Roster</v>
      </c>
      <c r="T444" s="2">
        <f>IFERROR(DATE(YEAR(Veg_Table[[#This Row],[Created2]]),MONTH(Veg_Table[[#This Row],[Created2]]),DAY(Veg_Table[[#This Row],[Created2]])),DATE(2019,1,1))</f>
        <v>43763</v>
      </c>
      <c r="U444" s="3">
        <f>VALUE(SUBSTITUTE(Veg_Table[[#This Row],[Created]],",",""))</f>
        <v>43763.538761573996</v>
      </c>
      <c r="V444" s="3" t="str">
        <f ca="1">IFERROR(_xlfn.IFNA(CELL("contents",INDIRECT(_xlfn.CONCAT("Veg_Table_Production_Data!",ADDRESS(MATCH(_xlfn.MAXIFS(#REF!,#REF!,"="&amp;Veg_Table[[#This Row],[AUTO_ID]],#REF!,"&lt;"&amp;Veg_Table[[#This Row],[EVM_LAST_EDITED_Day]]),#REF!,0),COLUMN(#REF!),4,1,)))),""),"")</f>
        <v/>
      </c>
      <c r="W444" s="3" t="str">
        <f ca="1">IF(Veg_Table[[#This Row],[Previous_Prescription]]="","No",IF(Veg_Table[[#This Row],[Previous_Prescription]]=Veg_Table[[#This Row],[PRESCRIP]],"No","Yes"))</f>
        <v>No</v>
      </c>
      <c r="X444" s="3" t="str">
        <f>IF(Veg_Table[[#This Row],[EVM_LAST_EDITED_Day]]=Veg_Table[[#This Row],[Created_Day]],"New","Old")</f>
        <v>Old</v>
      </c>
      <c r="Y444" s="1">
        <f>IFERROR(IF(FIND("delete",LOWER(Veg_Table[[#This Row],[PI_COMMENTS]]))&gt;=1,1,0),0)</f>
        <v>0</v>
      </c>
      <c r="Z444" s="1" t="str">
        <f>_xlfn.IFNA(IF(Veg_Table[[#This Row],[EVM_LAST_EDITOR]]="","Yes",VLOOKUP(Veg_Table[[#This Row],[EVM_LAST_EDITOR]],Roster_Table[#All],15,FALSE)),"Yes")</f>
        <v>Yes</v>
      </c>
      <c r="AA44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44" s="1" t="str">
        <f>_xlfn.IFNA(VLOOKUP(Veg_Table[[#This Row],[EVM_LAST_EDITOR]],Roster_Table[#All],3,FALSE),"zAWRR Not in Roster")</f>
        <v>zAWRR Not in Roster</v>
      </c>
      <c r="AC444" s="1" t="str">
        <f>_xlfn.IFNA(VLOOKUP(Veg_Table[[#This Row],[EVM_LAST_EDITOR]],Roster_Table[#All],2,FALSE),"zAWRR Not in Roster")</f>
        <v>zAWRR Not in Roster</v>
      </c>
      <c r="AD444" s="1" t="str">
        <f>IF(_xlfn.CONCAT(Veg_Table[[#This Row],[First_Name]]," ",Veg_Table[[#This Row],[Last_Name]])="zAWRR Not in Roster zAWRR Not in Roster","zAWRR Not in Roster",_xlfn.CONCAT(Veg_Table[[#This Row],[First_Name]]," ",Veg_Table[[#This Row],[Last_Name]]))</f>
        <v>zAWRR Not in Roster</v>
      </c>
      <c r="AE444">
        <v>1770519</v>
      </c>
      <c r="AF444" t="s">
        <v>2774</v>
      </c>
      <c r="AG444" t="s">
        <v>30</v>
      </c>
      <c r="AH444" t="s">
        <v>1344</v>
      </c>
      <c r="AI444" t="s">
        <v>1434</v>
      </c>
      <c r="AJ444" t="s">
        <v>820</v>
      </c>
      <c r="AK444" t="s">
        <v>833</v>
      </c>
      <c r="AL444" t="s">
        <v>830</v>
      </c>
      <c r="AM444" t="s">
        <v>38</v>
      </c>
      <c r="AN444" t="s">
        <v>25</v>
      </c>
      <c r="AO444" t="s">
        <v>25</v>
      </c>
      <c r="AP444">
        <v>3</v>
      </c>
      <c r="AQ444">
        <v>20</v>
      </c>
      <c r="AR444" t="s">
        <v>28</v>
      </c>
      <c r="AS444" t="s">
        <v>50</v>
      </c>
      <c r="AT444" t="s">
        <v>515</v>
      </c>
      <c r="AU444" t="s">
        <v>25</v>
      </c>
      <c r="AV444" t="s">
        <v>28</v>
      </c>
      <c r="AW444" t="s">
        <v>2775</v>
      </c>
      <c r="AX444" t="s">
        <v>534</v>
      </c>
      <c r="AY444" t="s">
        <v>28</v>
      </c>
      <c r="AZ444">
        <v>5746657</v>
      </c>
      <c r="BA444" t="s">
        <v>50</v>
      </c>
      <c r="BB444" s="4">
        <v>43937.736995567131</v>
      </c>
      <c r="BC444" t="s">
        <v>28</v>
      </c>
      <c r="BD444" t="s">
        <v>29</v>
      </c>
      <c r="BF444" t="s">
        <v>28</v>
      </c>
      <c r="BG444" t="s">
        <v>534</v>
      </c>
      <c r="BH444" t="s">
        <v>28</v>
      </c>
      <c r="BI444" s="3">
        <v>43965.424154305554</v>
      </c>
      <c r="BJ444" t="s">
        <v>1021</v>
      </c>
      <c r="BK444" s="30" t="s">
        <v>821</v>
      </c>
      <c r="BL444" s="3">
        <v>43965.424217245367</v>
      </c>
      <c r="BM444" t="s">
        <v>31</v>
      </c>
      <c r="BN444" t="s">
        <v>32</v>
      </c>
      <c r="BO444" t="s">
        <v>1511</v>
      </c>
      <c r="BP444" t="s">
        <v>1510</v>
      </c>
      <c r="BQ444" t="s">
        <v>826</v>
      </c>
      <c r="BR444" t="s">
        <v>28</v>
      </c>
      <c r="BS444" t="s">
        <v>28</v>
      </c>
      <c r="BT444" t="s">
        <v>1852</v>
      </c>
      <c r="BU444" s="3">
        <v>43763.538761574076</v>
      </c>
      <c r="BV444" t="s">
        <v>803</v>
      </c>
      <c r="BW444" s="3">
        <v>43965.480903518517</v>
      </c>
      <c r="BX444" t="s">
        <v>2776</v>
      </c>
      <c r="CG444"/>
      <c r="CH444"/>
      <c r="CI444"/>
      <c r="CY444"/>
      <c r="DA444"/>
      <c r="DE444"/>
      <c r="DF444"/>
    </row>
    <row r="445" spans="1:110" x14ac:dyDescent="0.25">
      <c r="A445" s="1">
        <f>IF(Veg_Table[[#This Row],[VP_STATUS]]="Hold",0,IF(OR(AND(Veg_Table[[#This Row],[PRESCRIP]]="NW_No Work",Veg_Table[[#This Row],[VP_STATUS]]&lt;&gt;"No Work Required Under EVM"),AND(Veg_Table[[#This Row],[VP_STATUS]]="No Work Required Under EVM",Veg_Table[[#This Row],[PRESCRIP]]&lt;&gt;"NW_No Work")),1,0))</f>
        <v>0</v>
      </c>
      <c r="B445" s="1">
        <f>IF(Veg_Table[[#This Row],[SPECIES]]="",1,0)</f>
        <v>0</v>
      </c>
      <c r="C445" s="1">
        <f>IF(Veg_Table[[#This Row],[DIAMETER]]="",1,0)</f>
        <v>0</v>
      </c>
      <c r="D445" s="1">
        <f>IF(Veg_Table[[#This Row],[HEIGHT]]="",1,0)</f>
        <v>0</v>
      </c>
      <c r="E44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45" s="1">
        <f>IF(AND(Veg_Table[[#This Row],[TAT_RESULT]]="ABATE",Veg_Table[[#This Row],[PRESCRIP]]="NW_No Work"),1,0)</f>
        <v>0</v>
      </c>
      <c r="G445" s="1">
        <f>IF(OR(Veg_Table[[#This Row],[Prescription R-Scale]]="NA",Veg_Table[[#This Row],[Diameter R-Scale]]="NA"),0,IF(Veg_Table[[#This Row],[Diameter R-Scale]]&lt;&gt;Veg_Table[[#This Row],[Prescription R-Scale]],1,0))</f>
        <v>0</v>
      </c>
      <c r="H445" s="1">
        <f>IF(OR(AND(Veg_Table[[#This Row],[PRESCRIP]]="BC_Br Rmv", Veg_Table[[#This Row],[WOOD_MAN]]&lt;&gt;"Not Needed"),AND(Veg_Table[[#This Row],[PRESCRIP]]="BCS_Br Rmv+Trt", Veg_Table[[#This Row],[WOOD_MAN]]&lt;&gt;"Not Needed")),1,0)</f>
        <v>0</v>
      </c>
      <c r="I445" s="1">
        <f ca="1">IF(AND(Veg_Table[[#This Row],[Prescription_Changed]]="Yes",Veg_Table[[#This Row],[TAT_RESULT]]=""),1,0)</f>
        <v>0</v>
      </c>
      <c r="J445" s="1">
        <f ca="1">SUM(Veg_Table[[#This Row],[Prescription and Status do not match]:[Prescription_Edited_And_TAT_Is_Blank]])</f>
        <v>1</v>
      </c>
      <c r="K445" s="1">
        <f ca="1">IF(Veg_Table[[#This Row],[Sum of Errors]]&gt;0,1,0)</f>
        <v>1</v>
      </c>
      <c r="L445" s="1">
        <f>1</f>
        <v>1</v>
      </c>
      <c r="M44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445" s="1">
        <f>IF(OR(MID(Veg_Table[[#This Row],[PRESCRIP]],2,1)="1",MID(Veg_Table[[#This Row],[PRESCRIP]],2,1)="2",MID(Veg_Table[[#This Row],[PRESCRIP]],2,1)="3",MID(Veg_Table[[#This Row],[PRESCRIP]],2,1)="4"),_xlfn.NUMBERVALUE(MID(Veg_Table[[#This Row],[PRESCRIP]],2,1)),"NA")</f>
        <v>3</v>
      </c>
      <c r="O445" s="1">
        <f>WEEKNUM(Veg_Table[[#This Row],[EVM_LAST_EDITED_Day]],2)</f>
        <v>20</v>
      </c>
      <c r="P445" s="25">
        <f>IFERROR(DATE(YEAR(Veg_Table[[#This Row],[EVM_LAST_EDITED2]]),MONTH(Veg_Table[[#This Row],[EVM_LAST_EDITED2]]),DAY(Veg_Table[[#This Row],[EVM_LAST_EDITED2]])),DATE(2019,1,1))</f>
        <v>43965</v>
      </c>
      <c r="Q445" s="3">
        <f>VALUE(SUBSTITUTE(Veg_Table[[#This Row],[EVM_LAST_EDITED]],",",""))</f>
        <v>43965.425934664403</v>
      </c>
      <c r="R445" s="1" t="str">
        <f>_xlfn.IFNA(IF(Veg_Table[[#This Row],[EVM_LAST_EDITOR]]="","zBlank EVM Last Editor",VLOOKUP(Veg_Table[[#This Row],[EVM_LAST_EDITOR]],Roster_Table[#All],4,FALSE)),"zAWRR Not in Roster")</f>
        <v>NCR</v>
      </c>
      <c r="S445" s="1" t="str">
        <f>_xlfn.IFNA(IF(Veg_Table[[#This Row],[EVM_LAST_EDITOR]]="","zBlank EVM Last Editor",VLOOKUP(Veg_Table[[#This Row],[EVM_LAST_EDITOR]],Roster_Table[#All],16,FALSE)),"zCompany_AWRR not in Roster")</f>
        <v>NCR_North Coast Resource Management</v>
      </c>
      <c r="T445" s="2">
        <f>IFERROR(DATE(YEAR(Veg_Table[[#This Row],[Created2]]),MONTH(Veg_Table[[#This Row],[Created2]]),DAY(Veg_Table[[#This Row],[Created2]])),DATE(2019,1,1))</f>
        <v>43690</v>
      </c>
      <c r="U445" s="3">
        <f>VALUE(SUBSTITUTE(Veg_Table[[#This Row],[Created]],",",""))</f>
        <v>43690.373055555603</v>
      </c>
      <c r="V445" s="3" t="str">
        <f ca="1">IFERROR(_xlfn.IFNA(CELL("contents",INDIRECT(_xlfn.CONCAT("Veg_Table_Production_Data!",ADDRESS(MATCH(_xlfn.MAXIFS(#REF!,#REF!,"="&amp;Veg_Table[[#This Row],[AUTO_ID]],#REF!,"&lt;"&amp;Veg_Table[[#This Row],[EVM_LAST_EDITED_Day]]),#REF!,0),COLUMN(#REF!),4,1,)))),""),"")</f>
        <v/>
      </c>
      <c r="W445" s="3" t="str">
        <f ca="1">IF(Veg_Table[[#This Row],[Previous_Prescription]]="","No",IF(Veg_Table[[#This Row],[Previous_Prescription]]=Veg_Table[[#This Row],[PRESCRIP]],"No","Yes"))</f>
        <v>No</v>
      </c>
      <c r="X445" s="3" t="str">
        <f>IF(Veg_Table[[#This Row],[EVM_LAST_EDITED_Day]]=Veg_Table[[#This Row],[Created_Day]],"New","Old")</f>
        <v>Old</v>
      </c>
      <c r="Y445" s="1">
        <f>IFERROR(IF(FIND("delete",LOWER(Veg_Table[[#This Row],[PI_COMMENTS]]))&gt;=1,1,0),0)</f>
        <v>0</v>
      </c>
      <c r="Z445" s="1" t="str">
        <f>_xlfn.IFNA(IF(Veg_Table[[#This Row],[EVM_LAST_EDITOR]]="","Yes",VLOOKUP(Veg_Table[[#This Row],[EVM_LAST_EDITOR]],Roster_Table[#All],15,FALSE)),"Yes")</f>
        <v>No</v>
      </c>
      <c r="AA44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45" s="1" t="str">
        <f>_xlfn.IFNA(VLOOKUP(Veg_Table[[#This Row],[EVM_LAST_EDITOR]],Roster_Table[#All],3,FALSE),"zAWRR Not in Roster")</f>
        <v>Ben</v>
      </c>
      <c r="AC445" s="1" t="str">
        <f>_xlfn.IFNA(VLOOKUP(Veg_Table[[#This Row],[EVM_LAST_EDITOR]],Roster_Table[#All],2,FALSE),"zAWRR Not in Roster")</f>
        <v>Chambers</v>
      </c>
      <c r="AD445" s="1" t="str">
        <f>IF(_xlfn.CONCAT(Veg_Table[[#This Row],[First_Name]]," ",Veg_Table[[#This Row],[Last_Name]])="zAWRR Not in Roster zAWRR Not in Roster","zAWRR Not in Roster",_xlfn.CONCAT(Veg_Table[[#This Row],[First_Name]]," ",Veg_Table[[#This Row],[Last_Name]]))</f>
        <v>Ben Chambers</v>
      </c>
      <c r="AE445">
        <v>1751193</v>
      </c>
      <c r="AF445" t="s">
        <v>5130</v>
      </c>
      <c r="AG445" t="s">
        <v>30</v>
      </c>
      <c r="AH445" t="s">
        <v>2251</v>
      </c>
      <c r="AI445" t="s">
        <v>3805</v>
      </c>
      <c r="AJ445" t="s">
        <v>48</v>
      </c>
      <c r="AK445" t="s">
        <v>28</v>
      </c>
      <c r="AL445" t="s">
        <v>37</v>
      </c>
      <c r="AM445" t="s">
        <v>38</v>
      </c>
      <c r="AN445" t="s">
        <v>25</v>
      </c>
      <c r="AO445" t="s">
        <v>25</v>
      </c>
      <c r="AP445">
        <v>29</v>
      </c>
      <c r="AQ445">
        <v>90</v>
      </c>
      <c r="AR445" t="s">
        <v>28</v>
      </c>
      <c r="AS445" t="s">
        <v>804</v>
      </c>
      <c r="AT445" t="s">
        <v>515</v>
      </c>
      <c r="AU445" t="s">
        <v>25</v>
      </c>
      <c r="AV445" t="s">
        <v>28</v>
      </c>
      <c r="AW445" t="s">
        <v>5131</v>
      </c>
      <c r="AX445" t="s">
        <v>825</v>
      </c>
      <c r="AY445" t="s">
        <v>28</v>
      </c>
      <c r="AZ445"/>
      <c r="BA445" t="s">
        <v>28</v>
      </c>
      <c r="BB445" s="4"/>
      <c r="BC445" t="s">
        <v>28</v>
      </c>
      <c r="BD445" t="s">
        <v>29</v>
      </c>
      <c r="BF445" t="s">
        <v>28</v>
      </c>
      <c r="BG445" t="s">
        <v>28</v>
      </c>
      <c r="BH445" t="s">
        <v>28</v>
      </c>
      <c r="BI445" s="3"/>
      <c r="BJ445" t="s">
        <v>881</v>
      </c>
      <c r="BK445" s="30" t="s">
        <v>360</v>
      </c>
      <c r="BL445" s="3">
        <v>43965.425934664352</v>
      </c>
      <c r="BM445" t="s">
        <v>31</v>
      </c>
      <c r="BN445" t="s">
        <v>32</v>
      </c>
      <c r="BO445" t="s">
        <v>2252</v>
      </c>
      <c r="BP445" t="s">
        <v>2253</v>
      </c>
      <c r="BQ445" t="s">
        <v>826</v>
      </c>
      <c r="BR445" t="s">
        <v>28</v>
      </c>
      <c r="BS445" t="s">
        <v>28</v>
      </c>
      <c r="BT445" t="s">
        <v>271</v>
      </c>
      <c r="BU445" s="3">
        <v>43690.373055555552</v>
      </c>
      <c r="BV445" t="s">
        <v>803</v>
      </c>
      <c r="BW445" s="3">
        <v>43965.480903518517</v>
      </c>
      <c r="BX445" t="s">
        <v>5132</v>
      </c>
      <c r="CG445"/>
      <c r="CH445"/>
      <c r="CI445"/>
      <c r="CY445"/>
      <c r="DA445"/>
      <c r="DE445"/>
      <c r="DF445"/>
    </row>
    <row r="446" spans="1:110" x14ac:dyDescent="0.25">
      <c r="A446" s="1">
        <f>IF(Veg_Table[[#This Row],[VP_STATUS]]="Hold",0,IF(OR(AND(Veg_Table[[#This Row],[PRESCRIP]]="NW_No Work",Veg_Table[[#This Row],[VP_STATUS]]&lt;&gt;"No Work Required Under EVM"),AND(Veg_Table[[#This Row],[VP_STATUS]]="No Work Required Under EVM",Veg_Table[[#This Row],[PRESCRIP]]&lt;&gt;"NW_No Work")),1,0))</f>
        <v>0</v>
      </c>
      <c r="B446" s="1">
        <f>IF(Veg_Table[[#This Row],[SPECIES]]="",1,0)</f>
        <v>0</v>
      </c>
      <c r="C446" s="1">
        <f>IF(Veg_Table[[#This Row],[DIAMETER]]="",1,0)</f>
        <v>0</v>
      </c>
      <c r="D446" s="1">
        <f>IF(Veg_Table[[#This Row],[HEIGHT]]="",1,0)</f>
        <v>0</v>
      </c>
      <c r="E44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46" s="1">
        <f>IF(AND(Veg_Table[[#This Row],[TAT_RESULT]]="ABATE",Veg_Table[[#This Row],[PRESCRIP]]="NW_No Work"),1,0)</f>
        <v>0</v>
      </c>
      <c r="G446" s="1">
        <f>IF(OR(Veg_Table[[#This Row],[Prescription R-Scale]]="NA",Veg_Table[[#This Row],[Diameter R-Scale]]="NA"),0,IF(Veg_Table[[#This Row],[Diameter R-Scale]]&lt;&gt;Veg_Table[[#This Row],[Prescription R-Scale]],1,0))</f>
        <v>0</v>
      </c>
      <c r="H446" s="1">
        <f>IF(OR(AND(Veg_Table[[#This Row],[PRESCRIP]]="BC_Br Rmv", Veg_Table[[#This Row],[WOOD_MAN]]&lt;&gt;"Not Needed"),AND(Veg_Table[[#This Row],[PRESCRIP]]="BCS_Br Rmv+Trt", Veg_Table[[#This Row],[WOOD_MAN]]&lt;&gt;"Not Needed")),1,0)</f>
        <v>0</v>
      </c>
      <c r="I446" s="1">
        <f ca="1">IF(AND(Veg_Table[[#This Row],[Prescription_Changed]]="Yes",Veg_Table[[#This Row],[TAT_RESULT]]=""),1,0)</f>
        <v>0</v>
      </c>
      <c r="J446" s="1">
        <f ca="1">SUM(Veg_Table[[#This Row],[Prescription and Status do not match]:[Prescription_Edited_And_TAT_Is_Blank]])</f>
        <v>1</v>
      </c>
      <c r="K446" s="1">
        <f ca="1">IF(Veg_Table[[#This Row],[Sum of Errors]]&gt;0,1,0)</f>
        <v>1</v>
      </c>
      <c r="L446" s="1">
        <f>1</f>
        <v>1</v>
      </c>
      <c r="M44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446" s="1">
        <f>IF(OR(MID(Veg_Table[[#This Row],[PRESCRIP]],2,1)="1",MID(Veg_Table[[#This Row],[PRESCRIP]],2,1)="2",MID(Veg_Table[[#This Row],[PRESCRIP]],2,1)="3",MID(Veg_Table[[#This Row],[PRESCRIP]],2,1)="4"),_xlfn.NUMBERVALUE(MID(Veg_Table[[#This Row],[PRESCRIP]],2,1)),"NA")</f>
        <v>3</v>
      </c>
      <c r="O446" s="1">
        <f>WEEKNUM(Veg_Table[[#This Row],[EVM_LAST_EDITED_Day]],2)</f>
        <v>20</v>
      </c>
      <c r="P446" s="25">
        <f>IFERROR(DATE(YEAR(Veg_Table[[#This Row],[EVM_LAST_EDITED2]]),MONTH(Veg_Table[[#This Row],[EVM_LAST_EDITED2]]),DAY(Veg_Table[[#This Row],[EVM_LAST_EDITED2]])),DATE(2019,1,1))</f>
        <v>43965</v>
      </c>
      <c r="Q446" s="3">
        <f>VALUE(SUBSTITUTE(Veg_Table[[#This Row],[EVM_LAST_EDITED]],",",""))</f>
        <v>43965.425934664403</v>
      </c>
      <c r="R446" s="1" t="str">
        <f>_xlfn.IFNA(IF(Veg_Table[[#This Row],[EVM_LAST_EDITOR]]="","zBlank EVM Last Editor",VLOOKUP(Veg_Table[[#This Row],[EVM_LAST_EDITOR]],Roster_Table[#All],4,FALSE)),"zAWRR Not in Roster")</f>
        <v>NCR</v>
      </c>
      <c r="S446" s="1" t="str">
        <f>_xlfn.IFNA(IF(Veg_Table[[#This Row],[EVM_LAST_EDITOR]]="","zBlank EVM Last Editor",VLOOKUP(Veg_Table[[#This Row],[EVM_LAST_EDITOR]],Roster_Table[#All],16,FALSE)),"zCompany_AWRR not in Roster")</f>
        <v>NCR_North Coast Resource Management</v>
      </c>
      <c r="T446" s="2">
        <f>IFERROR(DATE(YEAR(Veg_Table[[#This Row],[Created2]]),MONTH(Veg_Table[[#This Row],[Created2]]),DAY(Veg_Table[[#This Row],[Created2]])),DATE(2019,1,1))</f>
        <v>43690</v>
      </c>
      <c r="U446" s="3">
        <f>VALUE(SUBSTITUTE(Veg_Table[[#This Row],[Created]],",",""))</f>
        <v>43690.374884259298</v>
      </c>
      <c r="V446" s="3" t="str">
        <f ca="1">IFERROR(_xlfn.IFNA(CELL("contents",INDIRECT(_xlfn.CONCAT("Veg_Table_Production_Data!",ADDRESS(MATCH(_xlfn.MAXIFS(#REF!,#REF!,"="&amp;Veg_Table[[#This Row],[AUTO_ID]],#REF!,"&lt;"&amp;Veg_Table[[#This Row],[EVM_LAST_EDITED_Day]]),#REF!,0),COLUMN(#REF!),4,1,)))),""),"")</f>
        <v/>
      </c>
      <c r="W446" s="3" t="str">
        <f ca="1">IF(Veg_Table[[#This Row],[Previous_Prescription]]="","No",IF(Veg_Table[[#This Row],[Previous_Prescription]]=Veg_Table[[#This Row],[PRESCRIP]],"No","Yes"))</f>
        <v>No</v>
      </c>
      <c r="X446" s="3" t="str">
        <f>IF(Veg_Table[[#This Row],[EVM_LAST_EDITED_Day]]=Veg_Table[[#This Row],[Created_Day]],"New","Old")</f>
        <v>Old</v>
      </c>
      <c r="Y446" s="1">
        <f>IFERROR(IF(FIND("delete",LOWER(Veg_Table[[#This Row],[PI_COMMENTS]]))&gt;=1,1,0),0)</f>
        <v>0</v>
      </c>
      <c r="Z446" s="1" t="str">
        <f>_xlfn.IFNA(IF(Veg_Table[[#This Row],[EVM_LAST_EDITOR]]="","Yes",VLOOKUP(Veg_Table[[#This Row],[EVM_LAST_EDITOR]],Roster_Table[#All],15,FALSE)),"Yes")</f>
        <v>No</v>
      </c>
      <c r="AA44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46" s="1" t="str">
        <f>_xlfn.IFNA(VLOOKUP(Veg_Table[[#This Row],[EVM_LAST_EDITOR]],Roster_Table[#All],3,FALSE),"zAWRR Not in Roster")</f>
        <v>Ben</v>
      </c>
      <c r="AC446" s="1" t="str">
        <f>_xlfn.IFNA(VLOOKUP(Veg_Table[[#This Row],[EVM_LAST_EDITOR]],Roster_Table[#All],2,FALSE),"zAWRR Not in Roster")</f>
        <v>Chambers</v>
      </c>
      <c r="AD446" s="1" t="str">
        <f>IF(_xlfn.CONCAT(Veg_Table[[#This Row],[First_Name]]," ",Veg_Table[[#This Row],[Last_Name]])="zAWRR Not in Roster zAWRR Not in Roster","zAWRR Not in Roster",_xlfn.CONCAT(Veg_Table[[#This Row],[First_Name]]," ",Veg_Table[[#This Row],[Last_Name]]))</f>
        <v>Ben Chambers</v>
      </c>
      <c r="AE446">
        <v>1751194</v>
      </c>
      <c r="AF446" t="s">
        <v>5133</v>
      </c>
      <c r="AG446" t="s">
        <v>30</v>
      </c>
      <c r="AH446" t="s">
        <v>2251</v>
      </c>
      <c r="AI446" t="s">
        <v>3805</v>
      </c>
      <c r="AJ446" t="s">
        <v>48</v>
      </c>
      <c r="AK446" t="s">
        <v>28</v>
      </c>
      <c r="AL446" t="s">
        <v>37</v>
      </c>
      <c r="AM446" t="s">
        <v>844</v>
      </c>
      <c r="AN446" t="s">
        <v>25</v>
      </c>
      <c r="AO446" t="s">
        <v>25</v>
      </c>
      <c r="AP446">
        <v>24</v>
      </c>
      <c r="AQ446">
        <v>45</v>
      </c>
      <c r="AR446" t="s">
        <v>28</v>
      </c>
      <c r="AS446" t="s">
        <v>804</v>
      </c>
      <c r="AT446" t="s">
        <v>515</v>
      </c>
      <c r="AU446" t="s">
        <v>25</v>
      </c>
      <c r="AV446" t="s">
        <v>28</v>
      </c>
      <c r="AW446" t="s">
        <v>5134</v>
      </c>
      <c r="AX446" t="s">
        <v>825</v>
      </c>
      <c r="AY446" t="s">
        <v>28</v>
      </c>
      <c r="AZ446"/>
      <c r="BA446" t="s">
        <v>28</v>
      </c>
      <c r="BB446" s="4"/>
      <c r="BC446" t="s">
        <v>28</v>
      </c>
      <c r="BD446" t="s">
        <v>29</v>
      </c>
      <c r="BF446" t="s">
        <v>28</v>
      </c>
      <c r="BG446" t="s">
        <v>28</v>
      </c>
      <c r="BH446" t="s">
        <v>28</v>
      </c>
      <c r="BI446" s="3"/>
      <c r="BJ446" t="s">
        <v>1004</v>
      </c>
      <c r="BK446" s="30" t="s">
        <v>360</v>
      </c>
      <c r="BL446" s="3">
        <v>43965.425934664352</v>
      </c>
      <c r="BM446" t="s">
        <v>31</v>
      </c>
      <c r="BN446" t="s">
        <v>32</v>
      </c>
      <c r="BO446" t="s">
        <v>2252</v>
      </c>
      <c r="BP446" t="s">
        <v>2253</v>
      </c>
      <c r="BQ446" t="s">
        <v>826</v>
      </c>
      <c r="BR446" t="s">
        <v>28</v>
      </c>
      <c r="BS446" t="s">
        <v>28</v>
      </c>
      <c r="BT446" t="s">
        <v>271</v>
      </c>
      <c r="BU446" s="3">
        <v>43690.374884259261</v>
      </c>
      <c r="BV446" t="s">
        <v>803</v>
      </c>
      <c r="BW446" s="3">
        <v>43965.480903518517</v>
      </c>
      <c r="BX446" t="s">
        <v>5135</v>
      </c>
      <c r="CG446"/>
      <c r="CH446"/>
      <c r="CI446"/>
      <c r="CY446"/>
      <c r="DA446"/>
      <c r="DE446"/>
      <c r="DF446"/>
    </row>
    <row r="447" spans="1:110" x14ac:dyDescent="0.25">
      <c r="A447" s="1">
        <f>IF(Veg_Table[[#This Row],[VP_STATUS]]="Hold",0,IF(OR(AND(Veg_Table[[#This Row],[PRESCRIP]]="NW_No Work",Veg_Table[[#This Row],[VP_STATUS]]&lt;&gt;"No Work Required Under EVM"),AND(Veg_Table[[#This Row],[VP_STATUS]]="No Work Required Under EVM",Veg_Table[[#This Row],[PRESCRIP]]&lt;&gt;"NW_No Work")),1,0))</f>
        <v>0</v>
      </c>
      <c r="B447" s="1">
        <f>IF(Veg_Table[[#This Row],[SPECIES]]="",1,0)</f>
        <v>0</v>
      </c>
      <c r="C447" s="1">
        <f>IF(Veg_Table[[#This Row],[DIAMETER]]="",1,0)</f>
        <v>0</v>
      </c>
      <c r="D447" s="1">
        <f>IF(Veg_Table[[#This Row],[HEIGHT]]="",1,0)</f>
        <v>0</v>
      </c>
      <c r="E44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47" s="1">
        <f>IF(AND(Veg_Table[[#This Row],[TAT_RESULT]]="ABATE",Veg_Table[[#This Row],[PRESCRIP]]="NW_No Work"),1,0)</f>
        <v>0</v>
      </c>
      <c r="G447" s="1">
        <f>IF(OR(Veg_Table[[#This Row],[Prescription R-Scale]]="NA",Veg_Table[[#This Row],[Diameter R-Scale]]="NA"),0,IF(Veg_Table[[#This Row],[Diameter R-Scale]]&lt;&gt;Veg_Table[[#This Row],[Prescription R-Scale]],1,0))</f>
        <v>0</v>
      </c>
      <c r="H447" s="1">
        <f>IF(OR(AND(Veg_Table[[#This Row],[PRESCRIP]]="BC_Br Rmv", Veg_Table[[#This Row],[WOOD_MAN]]&lt;&gt;"Not Needed"),AND(Veg_Table[[#This Row],[PRESCRIP]]="BCS_Br Rmv+Trt", Veg_Table[[#This Row],[WOOD_MAN]]&lt;&gt;"Not Needed")),1,0)</f>
        <v>0</v>
      </c>
      <c r="I447" s="1">
        <f ca="1">IF(AND(Veg_Table[[#This Row],[Prescription_Changed]]="Yes",Veg_Table[[#This Row],[TAT_RESULT]]=""),1,0)</f>
        <v>0</v>
      </c>
      <c r="J447" s="1">
        <f ca="1">SUM(Veg_Table[[#This Row],[Prescription and Status do not match]:[Prescription_Edited_And_TAT_Is_Blank]])</f>
        <v>1</v>
      </c>
      <c r="K447" s="1">
        <f ca="1">IF(Veg_Table[[#This Row],[Sum of Errors]]&gt;0,1,0)</f>
        <v>1</v>
      </c>
      <c r="L447" s="1">
        <f>1</f>
        <v>1</v>
      </c>
      <c r="M44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447" s="1">
        <f>IF(OR(MID(Veg_Table[[#This Row],[PRESCRIP]],2,1)="1",MID(Veg_Table[[#This Row],[PRESCRIP]],2,1)="2",MID(Veg_Table[[#This Row],[PRESCRIP]],2,1)="3",MID(Veg_Table[[#This Row],[PRESCRIP]],2,1)="4"),_xlfn.NUMBERVALUE(MID(Veg_Table[[#This Row],[PRESCRIP]],2,1)),"NA")</f>
        <v>2</v>
      </c>
      <c r="O447" s="1">
        <f>WEEKNUM(Veg_Table[[#This Row],[EVM_LAST_EDITED_Day]],2)</f>
        <v>20</v>
      </c>
      <c r="P447" s="25">
        <f>IFERROR(DATE(YEAR(Veg_Table[[#This Row],[EVM_LAST_EDITED2]]),MONTH(Veg_Table[[#This Row],[EVM_LAST_EDITED2]]),DAY(Veg_Table[[#This Row],[EVM_LAST_EDITED2]])),DATE(2019,1,1))</f>
        <v>43965</v>
      </c>
      <c r="Q447" s="3">
        <f>VALUE(SUBSTITUTE(Veg_Table[[#This Row],[EVM_LAST_EDITED]],",",""))</f>
        <v>43965.425934664403</v>
      </c>
      <c r="R447" s="1" t="str">
        <f>_xlfn.IFNA(IF(Veg_Table[[#This Row],[EVM_LAST_EDITOR]]="","zBlank EVM Last Editor",VLOOKUP(Veg_Table[[#This Row],[EVM_LAST_EDITOR]],Roster_Table[#All],4,FALSE)),"zAWRR Not in Roster")</f>
        <v>NCR</v>
      </c>
      <c r="S447" s="1" t="str">
        <f>_xlfn.IFNA(IF(Veg_Table[[#This Row],[EVM_LAST_EDITOR]]="","zBlank EVM Last Editor",VLOOKUP(Veg_Table[[#This Row],[EVM_LAST_EDITOR]],Roster_Table[#All],16,FALSE)),"zCompany_AWRR not in Roster")</f>
        <v>NCR_North Coast Resource Management</v>
      </c>
      <c r="T447" s="2">
        <f>IFERROR(DATE(YEAR(Veg_Table[[#This Row],[Created2]]),MONTH(Veg_Table[[#This Row],[Created2]]),DAY(Veg_Table[[#This Row],[Created2]])),DATE(2019,1,1))</f>
        <v>43690</v>
      </c>
      <c r="U447" s="3">
        <f>VALUE(SUBSTITUTE(Veg_Table[[#This Row],[Created]],",",""))</f>
        <v>43690.393969907404</v>
      </c>
      <c r="V447" s="3" t="str">
        <f ca="1">IFERROR(_xlfn.IFNA(CELL("contents",INDIRECT(_xlfn.CONCAT("Veg_Table_Production_Data!",ADDRESS(MATCH(_xlfn.MAXIFS(#REF!,#REF!,"="&amp;Veg_Table[[#This Row],[AUTO_ID]],#REF!,"&lt;"&amp;Veg_Table[[#This Row],[EVM_LAST_EDITED_Day]]),#REF!,0),COLUMN(#REF!),4,1,)))),""),"")</f>
        <v/>
      </c>
      <c r="W447" s="3" t="str">
        <f ca="1">IF(Veg_Table[[#This Row],[Previous_Prescription]]="","No",IF(Veg_Table[[#This Row],[Previous_Prescription]]=Veg_Table[[#This Row],[PRESCRIP]],"No","Yes"))</f>
        <v>No</v>
      </c>
      <c r="X447" s="3" t="str">
        <f>IF(Veg_Table[[#This Row],[EVM_LAST_EDITED_Day]]=Veg_Table[[#This Row],[Created_Day]],"New","Old")</f>
        <v>Old</v>
      </c>
      <c r="Y447" s="1">
        <f>IFERROR(IF(FIND("delete",LOWER(Veg_Table[[#This Row],[PI_COMMENTS]]))&gt;=1,1,0),0)</f>
        <v>0</v>
      </c>
      <c r="Z447" s="1" t="str">
        <f>_xlfn.IFNA(IF(Veg_Table[[#This Row],[EVM_LAST_EDITOR]]="","Yes",VLOOKUP(Veg_Table[[#This Row],[EVM_LAST_EDITOR]],Roster_Table[#All],15,FALSE)),"Yes")</f>
        <v>No</v>
      </c>
      <c r="AA44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47" s="1" t="str">
        <f>_xlfn.IFNA(VLOOKUP(Veg_Table[[#This Row],[EVM_LAST_EDITOR]],Roster_Table[#All],3,FALSE),"zAWRR Not in Roster")</f>
        <v>Ben</v>
      </c>
      <c r="AC447" s="1" t="str">
        <f>_xlfn.IFNA(VLOOKUP(Veg_Table[[#This Row],[EVM_LAST_EDITOR]],Roster_Table[#All],2,FALSE),"zAWRR Not in Roster")</f>
        <v>Chambers</v>
      </c>
      <c r="AD447" s="1" t="str">
        <f>IF(_xlfn.CONCAT(Veg_Table[[#This Row],[First_Name]]," ",Veg_Table[[#This Row],[Last_Name]])="zAWRR Not in Roster zAWRR Not in Roster","zAWRR Not in Roster",_xlfn.CONCAT(Veg_Table[[#This Row],[First_Name]]," ",Veg_Table[[#This Row],[Last_Name]]))</f>
        <v>Ben Chambers</v>
      </c>
      <c r="AE447">
        <v>1751199</v>
      </c>
      <c r="AF447" t="s">
        <v>5136</v>
      </c>
      <c r="AG447" t="s">
        <v>30</v>
      </c>
      <c r="AH447" t="s">
        <v>2251</v>
      </c>
      <c r="AI447" t="s">
        <v>5102</v>
      </c>
      <c r="AJ447" t="s">
        <v>48</v>
      </c>
      <c r="AK447" t="s">
        <v>28</v>
      </c>
      <c r="AL447" t="s">
        <v>37</v>
      </c>
      <c r="AM447" t="s">
        <v>38</v>
      </c>
      <c r="AN447" t="s">
        <v>25</v>
      </c>
      <c r="AO447" t="s">
        <v>25</v>
      </c>
      <c r="AP447">
        <v>13</v>
      </c>
      <c r="AQ447">
        <v>46</v>
      </c>
      <c r="AR447" t="s">
        <v>28</v>
      </c>
      <c r="AS447" t="s">
        <v>1115</v>
      </c>
      <c r="AT447" t="s">
        <v>515</v>
      </c>
      <c r="AU447" t="s">
        <v>25</v>
      </c>
      <c r="AV447" t="s">
        <v>28</v>
      </c>
      <c r="AW447" t="s">
        <v>5137</v>
      </c>
      <c r="AX447" t="s">
        <v>825</v>
      </c>
      <c r="AY447" t="s">
        <v>28</v>
      </c>
      <c r="AZ447"/>
      <c r="BA447" t="s">
        <v>28</v>
      </c>
      <c r="BB447" s="4"/>
      <c r="BC447" t="s">
        <v>28</v>
      </c>
      <c r="BD447" t="s">
        <v>29</v>
      </c>
      <c r="BF447" t="s">
        <v>28</v>
      </c>
      <c r="BG447" t="s">
        <v>28</v>
      </c>
      <c r="BH447" t="s">
        <v>28</v>
      </c>
      <c r="BI447" s="3"/>
      <c r="BJ447" t="s">
        <v>1004</v>
      </c>
      <c r="BK447" s="30" t="s">
        <v>360</v>
      </c>
      <c r="BL447" s="3">
        <v>43965.425934664352</v>
      </c>
      <c r="BM447" t="s">
        <v>31</v>
      </c>
      <c r="BN447" t="s">
        <v>32</v>
      </c>
      <c r="BO447" t="s">
        <v>2252</v>
      </c>
      <c r="BP447" t="s">
        <v>2253</v>
      </c>
      <c r="BQ447" t="s">
        <v>826</v>
      </c>
      <c r="BR447" t="s">
        <v>28</v>
      </c>
      <c r="BS447" t="s">
        <v>28</v>
      </c>
      <c r="BT447" t="s">
        <v>271</v>
      </c>
      <c r="BU447" s="3">
        <v>43690.393969907411</v>
      </c>
      <c r="BV447" t="s">
        <v>803</v>
      </c>
      <c r="BW447" s="3">
        <v>43965.480903518517</v>
      </c>
      <c r="BX447" t="s">
        <v>5138</v>
      </c>
      <c r="CG447"/>
      <c r="CH447"/>
      <c r="CI447"/>
      <c r="CY447"/>
      <c r="DA447"/>
      <c r="DE447"/>
      <c r="DF447"/>
    </row>
    <row r="448" spans="1:110" x14ac:dyDescent="0.25">
      <c r="A448" s="1">
        <f>IF(Veg_Table[[#This Row],[VP_STATUS]]="Hold",0,IF(OR(AND(Veg_Table[[#This Row],[PRESCRIP]]="NW_No Work",Veg_Table[[#This Row],[VP_STATUS]]&lt;&gt;"No Work Required Under EVM"),AND(Veg_Table[[#This Row],[VP_STATUS]]="No Work Required Under EVM",Veg_Table[[#This Row],[PRESCRIP]]&lt;&gt;"NW_No Work")),1,0))</f>
        <v>0</v>
      </c>
      <c r="B448" s="1">
        <f>IF(Veg_Table[[#This Row],[SPECIES]]="",1,0)</f>
        <v>0</v>
      </c>
      <c r="C448" s="1">
        <f>IF(Veg_Table[[#This Row],[DIAMETER]]="",1,0)</f>
        <v>0</v>
      </c>
      <c r="D448" s="1">
        <f>IF(Veg_Table[[#This Row],[HEIGHT]]="",1,0)</f>
        <v>0</v>
      </c>
      <c r="E44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48" s="1">
        <f>IF(AND(Veg_Table[[#This Row],[TAT_RESULT]]="ABATE",Veg_Table[[#This Row],[PRESCRIP]]="NW_No Work"),1,0)</f>
        <v>0</v>
      </c>
      <c r="G448" s="1">
        <f>IF(OR(Veg_Table[[#This Row],[Prescription R-Scale]]="NA",Veg_Table[[#This Row],[Diameter R-Scale]]="NA"),0,IF(Veg_Table[[#This Row],[Diameter R-Scale]]&lt;&gt;Veg_Table[[#This Row],[Prescription R-Scale]],1,0))</f>
        <v>0</v>
      </c>
      <c r="H448" s="1">
        <f>IF(OR(AND(Veg_Table[[#This Row],[PRESCRIP]]="BC_Br Rmv", Veg_Table[[#This Row],[WOOD_MAN]]&lt;&gt;"Not Needed"),AND(Veg_Table[[#This Row],[PRESCRIP]]="BCS_Br Rmv+Trt", Veg_Table[[#This Row],[WOOD_MAN]]&lt;&gt;"Not Needed")),1,0)</f>
        <v>0</v>
      </c>
      <c r="I448" s="1">
        <f ca="1">IF(AND(Veg_Table[[#This Row],[Prescription_Changed]]="Yes",Veg_Table[[#This Row],[TAT_RESULT]]=""),1,0)</f>
        <v>0</v>
      </c>
      <c r="J448" s="1">
        <f ca="1">SUM(Veg_Table[[#This Row],[Prescription and Status do not match]:[Prescription_Edited_And_TAT_Is_Blank]])</f>
        <v>1</v>
      </c>
      <c r="K448" s="1">
        <f ca="1">IF(Veg_Table[[#This Row],[Sum of Errors]]&gt;0,1,0)</f>
        <v>1</v>
      </c>
      <c r="L448" s="1">
        <f>1</f>
        <v>1</v>
      </c>
      <c r="M44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448" s="1">
        <f>IF(OR(MID(Veg_Table[[#This Row],[PRESCRIP]],2,1)="1",MID(Veg_Table[[#This Row],[PRESCRIP]],2,1)="2",MID(Veg_Table[[#This Row],[PRESCRIP]],2,1)="3",MID(Veg_Table[[#This Row],[PRESCRIP]],2,1)="4"),_xlfn.NUMBERVALUE(MID(Veg_Table[[#This Row],[PRESCRIP]],2,1)),"NA")</f>
        <v>2</v>
      </c>
      <c r="O448" s="1">
        <f>WEEKNUM(Veg_Table[[#This Row],[EVM_LAST_EDITED_Day]],2)</f>
        <v>20</v>
      </c>
      <c r="P448" s="25">
        <f>IFERROR(DATE(YEAR(Veg_Table[[#This Row],[EVM_LAST_EDITED2]]),MONTH(Veg_Table[[#This Row],[EVM_LAST_EDITED2]]),DAY(Veg_Table[[#This Row],[EVM_LAST_EDITED2]])),DATE(2019,1,1))</f>
        <v>43965</v>
      </c>
      <c r="Q448" s="3">
        <f>VALUE(SUBSTITUTE(Veg_Table[[#This Row],[EVM_LAST_EDITED]],",",""))</f>
        <v>43965.425934664403</v>
      </c>
      <c r="R448" s="1" t="str">
        <f>_xlfn.IFNA(IF(Veg_Table[[#This Row],[EVM_LAST_EDITOR]]="","zBlank EVM Last Editor",VLOOKUP(Veg_Table[[#This Row],[EVM_LAST_EDITOR]],Roster_Table[#All],4,FALSE)),"zAWRR Not in Roster")</f>
        <v>NCR</v>
      </c>
      <c r="S448" s="1" t="str">
        <f>_xlfn.IFNA(IF(Veg_Table[[#This Row],[EVM_LAST_EDITOR]]="","zBlank EVM Last Editor",VLOOKUP(Veg_Table[[#This Row],[EVM_LAST_EDITOR]],Roster_Table[#All],16,FALSE)),"zCompany_AWRR not in Roster")</f>
        <v>NCR_North Coast Resource Management</v>
      </c>
      <c r="T448" s="2">
        <f>IFERROR(DATE(YEAR(Veg_Table[[#This Row],[Created2]]),MONTH(Veg_Table[[#This Row],[Created2]]),DAY(Veg_Table[[#This Row],[Created2]])),DATE(2019,1,1))</f>
        <v>43690</v>
      </c>
      <c r="U448" s="3">
        <f>VALUE(SUBSTITUTE(Veg_Table[[#This Row],[Created]],",",""))</f>
        <v>43690.398379629602</v>
      </c>
      <c r="V448" s="3" t="str">
        <f ca="1">IFERROR(_xlfn.IFNA(CELL("contents",INDIRECT(_xlfn.CONCAT("Veg_Table_Production_Data!",ADDRESS(MATCH(_xlfn.MAXIFS(#REF!,#REF!,"="&amp;Veg_Table[[#This Row],[AUTO_ID]],#REF!,"&lt;"&amp;Veg_Table[[#This Row],[EVM_LAST_EDITED_Day]]),#REF!,0),COLUMN(#REF!),4,1,)))),""),"")</f>
        <v/>
      </c>
      <c r="W448" s="3" t="str">
        <f ca="1">IF(Veg_Table[[#This Row],[Previous_Prescription]]="","No",IF(Veg_Table[[#This Row],[Previous_Prescription]]=Veg_Table[[#This Row],[PRESCRIP]],"No","Yes"))</f>
        <v>No</v>
      </c>
      <c r="X448" s="3" t="str">
        <f>IF(Veg_Table[[#This Row],[EVM_LAST_EDITED_Day]]=Veg_Table[[#This Row],[Created_Day]],"New","Old")</f>
        <v>Old</v>
      </c>
      <c r="Y448" s="1">
        <f>IFERROR(IF(FIND("delete",LOWER(Veg_Table[[#This Row],[PI_COMMENTS]]))&gt;=1,1,0),0)</f>
        <v>0</v>
      </c>
      <c r="Z448" s="1" t="str">
        <f>_xlfn.IFNA(IF(Veg_Table[[#This Row],[EVM_LAST_EDITOR]]="","Yes",VLOOKUP(Veg_Table[[#This Row],[EVM_LAST_EDITOR]],Roster_Table[#All],15,FALSE)),"Yes")</f>
        <v>No</v>
      </c>
      <c r="AA44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48" s="1" t="str">
        <f>_xlfn.IFNA(VLOOKUP(Veg_Table[[#This Row],[EVM_LAST_EDITOR]],Roster_Table[#All],3,FALSE),"zAWRR Not in Roster")</f>
        <v>Ben</v>
      </c>
      <c r="AC448" s="1" t="str">
        <f>_xlfn.IFNA(VLOOKUP(Veg_Table[[#This Row],[EVM_LAST_EDITOR]],Roster_Table[#All],2,FALSE),"zAWRR Not in Roster")</f>
        <v>Chambers</v>
      </c>
      <c r="AD448" s="1" t="str">
        <f>IF(_xlfn.CONCAT(Veg_Table[[#This Row],[First_Name]]," ",Veg_Table[[#This Row],[Last_Name]])="zAWRR Not in Roster zAWRR Not in Roster","zAWRR Not in Roster",_xlfn.CONCAT(Veg_Table[[#This Row],[First_Name]]," ",Veg_Table[[#This Row],[Last_Name]]))</f>
        <v>Ben Chambers</v>
      </c>
      <c r="AE448">
        <v>1751200</v>
      </c>
      <c r="AF448" t="s">
        <v>5139</v>
      </c>
      <c r="AG448" t="s">
        <v>30</v>
      </c>
      <c r="AH448" t="s">
        <v>2251</v>
      </c>
      <c r="AI448" t="s">
        <v>5102</v>
      </c>
      <c r="AJ448" t="s">
        <v>48</v>
      </c>
      <c r="AK448" t="s">
        <v>28</v>
      </c>
      <c r="AL448" t="s">
        <v>37</v>
      </c>
      <c r="AM448" t="s">
        <v>38</v>
      </c>
      <c r="AN448" t="s">
        <v>25</v>
      </c>
      <c r="AO448" t="s">
        <v>25</v>
      </c>
      <c r="AP448">
        <v>13</v>
      </c>
      <c r="AQ448">
        <v>45</v>
      </c>
      <c r="AR448" t="s">
        <v>28</v>
      </c>
      <c r="AS448" t="s">
        <v>530</v>
      </c>
      <c r="AT448" t="s">
        <v>515</v>
      </c>
      <c r="AU448" t="s">
        <v>25</v>
      </c>
      <c r="AV448" t="s">
        <v>28</v>
      </c>
      <c r="AW448" t="s">
        <v>5140</v>
      </c>
      <c r="AX448" t="s">
        <v>825</v>
      </c>
      <c r="AY448" t="s">
        <v>28</v>
      </c>
      <c r="AZ448"/>
      <c r="BA448" t="s">
        <v>28</v>
      </c>
      <c r="BB448" s="4"/>
      <c r="BC448" t="s">
        <v>28</v>
      </c>
      <c r="BD448" t="s">
        <v>29</v>
      </c>
      <c r="BF448" t="s">
        <v>28</v>
      </c>
      <c r="BG448" t="s">
        <v>28</v>
      </c>
      <c r="BH448" t="s">
        <v>28</v>
      </c>
      <c r="BI448" s="3"/>
      <c r="BJ448" t="s">
        <v>1004</v>
      </c>
      <c r="BK448" s="30" t="s">
        <v>360</v>
      </c>
      <c r="BL448" s="3">
        <v>43965.425934664352</v>
      </c>
      <c r="BM448" t="s">
        <v>31</v>
      </c>
      <c r="BN448" t="s">
        <v>32</v>
      </c>
      <c r="BO448" t="s">
        <v>2252</v>
      </c>
      <c r="BP448" t="s">
        <v>2253</v>
      </c>
      <c r="BQ448" t="s">
        <v>826</v>
      </c>
      <c r="BR448" t="s">
        <v>28</v>
      </c>
      <c r="BS448" t="s">
        <v>28</v>
      </c>
      <c r="BT448" t="s">
        <v>271</v>
      </c>
      <c r="BU448" s="3">
        <v>43690.398379629631</v>
      </c>
      <c r="BV448" t="s">
        <v>803</v>
      </c>
      <c r="BW448" s="3">
        <v>43965.480903518517</v>
      </c>
      <c r="BX448" t="s">
        <v>5141</v>
      </c>
      <c r="CG448"/>
      <c r="CH448"/>
      <c r="CI448"/>
      <c r="CY448"/>
      <c r="DA448"/>
      <c r="DE448"/>
      <c r="DF448"/>
    </row>
    <row r="449" spans="1:110" x14ac:dyDescent="0.25">
      <c r="A449" s="1">
        <f>IF(Veg_Table[[#This Row],[VP_STATUS]]="Hold",0,IF(OR(AND(Veg_Table[[#This Row],[PRESCRIP]]="NW_No Work",Veg_Table[[#This Row],[VP_STATUS]]&lt;&gt;"No Work Required Under EVM"),AND(Veg_Table[[#This Row],[VP_STATUS]]="No Work Required Under EVM",Veg_Table[[#This Row],[PRESCRIP]]&lt;&gt;"NW_No Work")),1,0))</f>
        <v>0</v>
      </c>
      <c r="B449" s="1">
        <f>IF(Veg_Table[[#This Row],[SPECIES]]="",1,0)</f>
        <v>0</v>
      </c>
      <c r="C449" s="1">
        <f>IF(Veg_Table[[#This Row],[DIAMETER]]="",1,0)</f>
        <v>0</v>
      </c>
      <c r="D449" s="1">
        <f>IF(Veg_Table[[#This Row],[HEIGHT]]="",1,0)</f>
        <v>0</v>
      </c>
      <c r="E44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49" s="1">
        <f>IF(AND(Veg_Table[[#This Row],[TAT_RESULT]]="ABATE",Veg_Table[[#This Row],[PRESCRIP]]="NW_No Work"),1,0)</f>
        <v>0</v>
      </c>
      <c r="G449" s="1">
        <f>IF(OR(Veg_Table[[#This Row],[Prescription R-Scale]]="NA",Veg_Table[[#This Row],[Diameter R-Scale]]="NA"),0,IF(Veg_Table[[#This Row],[Diameter R-Scale]]&lt;&gt;Veg_Table[[#This Row],[Prescription R-Scale]],1,0))</f>
        <v>0</v>
      </c>
      <c r="H449" s="1">
        <f>IF(OR(AND(Veg_Table[[#This Row],[PRESCRIP]]="BC_Br Rmv", Veg_Table[[#This Row],[WOOD_MAN]]&lt;&gt;"Not Needed"),AND(Veg_Table[[#This Row],[PRESCRIP]]="BCS_Br Rmv+Trt", Veg_Table[[#This Row],[WOOD_MAN]]&lt;&gt;"Not Needed")),1,0)</f>
        <v>0</v>
      </c>
      <c r="I449" s="1">
        <f ca="1">IF(AND(Veg_Table[[#This Row],[Prescription_Changed]]="Yes",Veg_Table[[#This Row],[TAT_RESULT]]=""),1,0)</f>
        <v>0</v>
      </c>
      <c r="J449" s="1">
        <f ca="1">SUM(Veg_Table[[#This Row],[Prescription and Status do not match]:[Prescription_Edited_And_TAT_Is_Blank]])</f>
        <v>1</v>
      </c>
      <c r="K449" s="1">
        <f ca="1">IF(Veg_Table[[#This Row],[Sum of Errors]]&gt;0,1,0)</f>
        <v>1</v>
      </c>
      <c r="L449" s="1">
        <f>1</f>
        <v>1</v>
      </c>
      <c r="M44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449" s="1" t="str">
        <f>IF(OR(MID(Veg_Table[[#This Row],[PRESCRIP]],2,1)="1",MID(Veg_Table[[#This Row],[PRESCRIP]],2,1)="2",MID(Veg_Table[[#This Row],[PRESCRIP]],2,1)="3",MID(Veg_Table[[#This Row],[PRESCRIP]],2,1)="4"),_xlfn.NUMBERVALUE(MID(Veg_Table[[#This Row],[PRESCRIP]],2,1)),"NA")</f>
        <v>NA</v>
      </c>
      <c r="O449" s="1">
        <f>WEEKNUM(Veg_Table[[#This Row],[EVM_LAST_EDITED_Day]],2)</f>
        <v>20</v>
      </c>
      <c r="P449" s="25">
        <f>IFERROR(DATE(YEAR(Veg_Table[[#This Row],[EVM_LAST_EDITED2]]),MONTH(Veg_Table[[#This Row],[EVM_LAST_EDITED2]]),DAY(Veg_Table[[#This Row],[EVM_LAST_EDITED2]])),DATE(2019,1,1))</f>
        <v>43965</v>
      </c>
      <c r="Q449" s="3">
        <f>VALUE(SUBSTITUTE(Veg_Table[[#This Row],[EVM_LAST_EDITED]],",",""))</f>
        <v>43965.425934664403</v>
      </c>
      <c r="R449" s="1" t="str">
        <f>_xlfn.IFNA(IF(Veg_Table[[#This Row],[EVM_LAST_EDITOR]]="","zBlank EVM Last Editor",VLOOKUP(Veg_Table[[#This Row],[EVM_LAST_EDITOR]],Roster_Table[#All],4,FALSE)),"zAWRR Not in Roster")</f>
        <v>NCR</v>
      </c>
      <c r="S449" s="1" t="str">
        <f>_xlfn.IFNA(IF(Veg_Table[[#This Row],[EVM_LAST_EDITOR]]="","zBlank EVM Last Editor",VLOOKUP(Veg_Table[[#This Row],[EVM_LAST_EDITOR]],Roster_Table[#All],16,FALSE)),"zCompany_AWRR not in Roster")</f>
        <v>NCR_North Coast Resource Management</v>
      </c>
      <c r="T449" s="2">
        <f>IFERROR(DATE(YEAR(Veg_Table[[#This Row],[Created2]]),MONTH(Veg_Table[[#This Row],[Created2]]),DAY(Veg_Table[[#This Row],[Created2]])),DATE(2019,1,1))</f>
        <v>43690</v>
      </c>
      <c r="U449" s="3">
        <f>VALUE(SUBSTITUTE(Veg_Table[[#This Row],[Created]],",",""))</f>
        <v>43690.373287037</v>
      </c>
      <c r="V449" s="3" t="str">
        <f ca="1">IFERROR(_xlfn.IFNA(CELL("contents",INDIRECT(_xlfn.CONCAT("Veg_Table_Production_Data!",ADDRESS(MATCH(_xlfn.MAXIFS(#REF!,#REF!,"="&amp;Veg_Table[[#This Row],[AUTO_ID]],#REF!,"&lt;"&amp;Veg_Table[[#This Row],[EVM_LAST_EDITED_Day]]),#REF!,0),COLUMN(#REF!),4,1,)))),""),"")</f>
        <v/>
      </c>
      <c r="W449" s="3" t="str">
        <f ca="1">IF(Veg_Table[[#This Row],[Previous_Prescription]]="","No",IF(Veg_Table[[#This Row],[Previous_Prescription]]=Veg_Table[[#This Row],[PRESCRIP]],"No","Yes"))</f>
        <v>No</v>
      </c>
      <c r="X449" s="3" t="str">
        <f>IF(Veg_Table[[#This Row],[EVM_LAST_EDITED_Day]]=Veg_Table[[#This Row],[Created_Day]],"New","Old")</f>
        <v>Old</v>
      </c>
      <c r="Y449" s="1">
        <f>IFERROR(IF(FIND("delete",LOWER(Veg_Table[[#This Row],[PI_COMMENTS]]))&gt;=1,1,0),0)</f>
        <v>0</v>
      </c>
      <c r="Z449" s="1" t="str">
        <f>_xlfn.IFNA(IF(Veg_Table[[#This Row],[EVM_LAST_EDITOR]]="","Yes",VLOOKUP(Veg_Table[[#This Row],[EVM_LAST_EDITOR]],Roster_Table[#All],15,FALSE)),"Yes")</f>
        <v>No</v>
      </c>
      <c r="AA44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49" s="1" t="str">
        <f>_xlfn.IFNA(VLOOKUP(Veg_Table[[#This Row],[EVM_LAST_EDITOR]],Roster_Table[#All],3,FALSE),"zAWRR Not in Roster")</f>
        <v>Ben</v>
      </c>
      <c r="AC449" s="1" t="str">
        <f>_xlfn.IFNA(VLOOKUP(Veg_Table[[#This Row],[EVM_LAST_EDITOR]],Roster_Table[#All],2,FALSE),"zAWRR Not in Roster")</f>
        <v>Chambers</v>
      </c>
      <c r="AD449" s="1" t="str">
        <f>IF(_xlfn.CONCAT(Veg_Table[[#This Row],[First_Name]]," ",Veg_Table[[#This Row],[Last_Name]])="zAWRR Not in Roster zAWRR Not in Roster","zAWRR Not in Roster",_xlfn.CONCAT(Veg_Table[[#This Row],[First_Name]]," ",Veg_Table[[#This Row],[Last_Name]]))</f>
        <v>Ben Chambers</v>
      </c>
      <c r="AE449">
        <v>1751627</v>
      </c>
      <c r="AF449" t="s">
        <v>5114</v>
      </c>
      <c r="AG449" t="s">
        <v>30</v>
      </c>
      <c r="AH449" t="s">
        <v>2251</v>
      </c>
      <c r="AI449" t="s">
        <v>3805</v>
      </c>
      <c r="AJ449" t="s">
        <v>48</v>
      </c>
      <c r="AK449" t="s">
        <v>28</v>
      </c>
      <c r="AL449" t="s">
        <v>37</v>
      </c>
      <c r="AM449" t="s">
        <v>40</v>
      </c>
      <c r="AN449" t="s">
        <v>25</v>
      </c>
      <c r="AO449" t="s">
        <v>25</v>
      </c>
      <c r="AP449">
        <v>29</v>
      </c>
      <c r="AQ449">
        <v>60</v>
      </c>
      <c r="AR449" t="s">
        <v>28</v>
      </c>
      <c r="AS449" t="s">
        <v>872</v>
      </c>
      <c r="AT449" t="s">
        <v>515</v>
      </c>
      <c r="AU449" t="s">
        <v>25</v>
      </c>
      <c r="AV449" t="s">
        <v>28</v>
      </c>
      <c r="AW449" t="s">
        <v>5115</v>
      </c>
      <c r="AX449" t="s">
        <v>825</v>
      </c>
      <c r="AY449" t="s">
        <v>28</v>
      </c>
      <c r="AZ449"/>
      <c r="BA449" t="s">
        <v>28</v>
      </c>
      <c r="BB449" s="4"/>
      <c r="BC449" t="s">
        <v>28</v>
      </c>
      <c r="BD449" t="s">
        <v>29</v>
      </c>
      <c r="BF449" t="s">
        <v>28</v>
      </c>
      <c r="BG449" t="s">
        <v>28</v>
      </c>
      <c r="BH449" t="s">
        <v>28</v>
      </c>
      <c r="BI449" s="3"/>
      <c r="BJ449" t="s">
        <v>1846</v>
      </c>
      <c r="BK449" s="30" t="s">
        <v>360</v>
      </c>
      <c r="BL449" s="3">
        <v>43965.425934664352</v>
      </c>
      <c r="BM449" t="s">
        <v>31</v>
      </c>
      <c r="BN449" t="s">
        <v>32</v>
      </c>
      <c r="BO449" t="s">
        <v>2252</v>
      </c>
      <c r="BP449" t="s">
        <v>2253</v>
      </c>
      <c r="BQ449" t="s">
        <v>826</v>
      </c>
      <c r="BR449" t="s">
        <v>28</v>
      </c>
      <c r="BS449" t="s">
        <v>28</v>
      </c>
      <c r="BT449" t="s">
        <v>317</v>
      </c>
      <c r="BU449" s="3">
        <v>43690.373287037037</v>
      </c>
      <c r="BV449" t="s">
        <v>803</v>
      </c>
      <c r="BW449" s="3">
        <v>43965.480903518517</v>
      </c>
      <c r="BX449" t="s">
        <v>5116</v>
      </c>
      <c r="CG449"/>
      <c r="CH449"/>
      <c r="CI449"/>
      <c r="CY449"/>
      <c r="DA449"/>
      <c r="DE449"/>
      <c r="DF449"/>
    </row>
    <row r="450" spans="1:110" x14ac:dyDescent="0.25">
      <c r="A450" s="1">
        <f>IF(Veg_Table[[#This Row],[VP_STATUS]]="Hold",0,IF(OR(AND(Veg_Table[[#This Row],[PRESCRIP]]="NW_No Work",Veg_Table[[#This Row],[VP_STATUS]]&lt;&gt;"No Work Required Under EVM"),AND(Veg_Table[[#This Row],[VP_STATUS]]="No Work Required Under EVM",Veg_Table[[#This Row],[PRESCRIP]]&lt;&gt;"NW_No Work")),1,0))</f>
        <v>0</v>
      </c>
      <c r="B450" s="1">
        <f>IF(Veg_Table[[#This Row],[SPECIES]]="",1,0)</f>
        <v>0</v>
      </c>
      <c r="C450" s="1">
        <f>IF(Veg_Table[[#This Row],[DIAMETER]]="",1,0)</f>
        <v>0</v>
      </c>
      <c r="D450" s="1">
        <f>IF(Veg_Table[[#This Row],[HEIGHT]]="",1,0)</f>
        <v>0</v>
      </c>
      <c r="E45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450" s="1">
        <f>IF(AND(Veg_Table[[#This Row],[TAT_RESULT]]="ABATE",Veg_Table[[#This Row],[PRESCRIP]]="NW_No Work"),1,0)</f>
        <v>0</v>
      </c>
      <c r="G450" s="1">
        <f>IF(OR(Veg_Table[[#This Row],[Prescription R-Scale]]="NA",Veg_Table[[#This Row],[Diameter R-Scale]]="NA"),0,IF(Veg_Table[[#This Row],[Diameter R-Scale]]&lt;&gt;Veg_Table[[#This Row],[Prescription R-Scale]],1,0))</f>
        <v>0</v>
      </c>
      <c r="H450" s="1">
        <f>IF(OR(AND(Veg_Table[[#This Row],[PRESCRIP]]="BC_Br Rmv", Veg_Table[[#This Row],[WOOD_MAN]]&lt;&gt;"Not Needed"),AND(Veg_Table[[#This Row],[PRESCRIP]]="BCS_Br Rmv+Trt", Veg_Table[[#This Row],[WOOD_MAN]]&lt;&gt;"Not Needed")),1,0)</f>
        <v>1</v>
      </c>
      <c r="I450" s="1">
        <f ca="1">IF(AND(Veg_Table[[#This Row],[Prescription_Changed]]="Yes",Veg_Table[[#This Row],[TAT_RESULT]]=""),1,0)</f>
        <v>0</v>
      </c>
      <c r="J450" s="1">
        <f ca="1">SUM(Veg_Table[[#This Row],[Prescription and Status do not match]:[Prescription_Edited_And_TAT_Is_Blank]])</f>
        <v>1</v>
      </c>
      <c r="K450" s="1">
        <f ca="1">IF(Veg_Table[[#This Row],[Sum of Errors]]&gt;0,1,0)</f>
        <v>1</v>
      </c>
      <c r="L450" s="1">
        <f>1</f>
        <v>1</v>
      </c>
      <c r="M450"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450" s="1" t="str">
        <f>IF(OR(MID(Veg_Table[[#This Row],[PRESCRIP]],2,1)="1",MID(Veg_Table[[#This Row],[PRESCRIP]],2,1)="2",MID(Veg_Table[[#This Row],[PRESCRIP]],2,1)="3",MID(Veg_Table[[#This Row],[PRESCRIP]],2,1)="4"),_xlfn.NUMBERVALUE(MID(Veg_Table[[#This Row],[PRESCRIP]],2,1)),"NA")</f>
        <v>NA</v>
      </c>
      <c r="O450" s="1">
        <f>WEEKNUM(Veg_Table[[#This Row],[EVM_LAST_EDITED_Day]],2)</f>
        <v>20</v>
      </c>
      <c r="P450" s="25">
        <f>IFERROR(DATE(YEAR(Veg_Table[[#This Row],[EVM_LAST_EDITED2]]),MONTH(Veg_Table[[#This Row],[EVM_LAST_EDITED2]]),DAY(Veg_Table[[#This Row],[EVM_LAST_EDITED2]])),DATE(2019,1,1))</f>
        <v>43965</v>
      </c>
      <c r="Q450" s="3">
        <f>VALUE(SUBSTITUTE(Veg_Table[[#This Row],[EVM_LAST_EDITED]],",",""))</f>
        <v>43965.425934664403</v>
      </c>
      <c r="R450" s="1" t="str">
        <f>_xlfn.IFNA(IF(Veg_Table[[#This Row],[EVM_LAST_EDITOR]]="","zBlank EVM Last Editor",VLOOKUP(Veg_Table[[#This Row],[EVM_LAST_EDITOR]],Roster_Table[#All],4,FALSE)),"zAWRR Not in Roster")</f>
        <v>NCR</v>
      </c>
      <c r="S450" s="1" t="str">
        <f>_xlfn.IFNA(IF(Veg_Table[[#This Row],[EVM_LAST_EDITOR]]="","zBlank EVM Last Editor",VLOOKUP(Veg_Table[[#This Row],[EVM_LAST_EDITOR]],Roster_Table[#All],16,FALSE)),"zCompany_AWRR not in Roster")</f>
        <v>NCR_North Coast Resource Management</v>
      </c>
      <c r="T450" s="2">
        <f>IFERROR(DATE(YEAR(Veg_Table[[#This Row],[Created2]]),MONTH(Veg_Table[[#This Row],[Created2]]),DAY(Veg_Table[[#This Row],[Created2]])),DATE(2019,1,1))</f>
        <v>43690</v>
      </c>
      <c r="U450" s="3">
        <f>VALUE(SUBSTITUTE(Veg_Table[[#This Row],[Created]],",",""))</f>
        <v>43690.397708333301</v>
      </c>
      <c r="V450" s="3" t="str">
        <f ca="1">IFERROR(_xlfn.IFNA(CELL("contents",INDIRECT(_xlfn.CONCAT("Veg_Table_Production_Data!",ADDRESS(MATCH(_xlfn.MAXIFS(#REF!,#REF!,"="&amp;Veg_Table[[#This Row],[AUTO_ID]],#REF!,"&lt;"&amp;Veg_Table[[#This Row],[EVM_LAST_EDITED_Day]]),#REF!,0),COLUMN(#REF!),4,1,)))),""),"")</f>
        <v/>
      </c>
      <c r="W450" s="3" t="str">
        <f ca="1">IF(Veg_Table[[#This Row],[Previous_Prescription]]="","No",IF(Veg_Table[[#This Row],[Previous_Prescription]]=Veg_Table[[#This Row],[PRESCRIP]],"No","Yes"))</f>
        <v>No</v>
      </c>
      <c r="X450" s="3" t="str">
        <f>IF(Veg_Table[[#This Row],[EVM_LAST_EDITED_Day]]=Veg_Table[[#This Row],[Created_Day]],"New","Old")</f>
        <v>Old</v>
      </c>
      <c r="Y450" s="1">
        <f>IFERROR(IF(FIND("delete",LOWER(Veg_Table[[#This Row],[PI_COMMENTS]]))&gt;=1,1,0),0)</f>
        <v>0</v>
      </c>
      <c r="Z450" s="1" t="str">
        <f>_xlfn.IFNA(IF(Veg_Table[[#This Row],[EVM_LAST_EDITOR]]="","Yes",VLOOKUP(Veg_Table[[#This Row],[EVM_LAST_EDITOR]],Roster_Table[#All],15,FALSE)),"Yes")</f>
        <v>No</v>
      </c>
      <c r="AA45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50" s="1" t="str">
        <f>_xlfn.IFNA(VLOOKUP(Veg_Table[[#This Row],[EVM_LAST_EDITOR]],Roster_Table[#All],3,FALSE),"zAWRR Not in Roster")</f>
        <v>Ben</v>
      </c>
      <c r="AC450" s="1" t="str">
        <f>_xlfn.IFNA(VLOOKUP(Veg_Table[[#This Row],[EVM_LAST_EDITOR]],Roster_Table[#All],2,FALSE),"zAWRR Not in Roster")</f>
        <v>Chambers</v>
      </c>
      <c r="AD450" s="1" t="str">
        <f>IF(_xlfn.CONCAT(Veg_Table[[#This Row],[First_Name]]," ",Veg_Table[[#This Row],[Last_Name]])="zAWRR Not in Roster zAWRR Not in Roster","zAWRR Not in Roster",_xlfn.CONCAT(Veg_Table[[#This Row],[First_Name]]," ",Veg_Table[[#This Row],[Last_Name]]))</f>
        <v>Ben Chambers</v>
      </c>
      <c r="AE450">
        <v>1751633</v>
      </c>
      <c r="AF450" t="s">
        <v>5124</v>
      </c>
      <c r="AG450" t="s">
        <v>30</v>
      </c>
      <c r="AH450" t="s">
        <v>2251</v>
      </c>
      <c r="AI450" t="s">
        <v>5102</v>
      </c>
      <c r="AJ450" t="s">
        <v>48</v>
      </c>
      <c r="AK450" t="s">
        <v>28</v>
      </c>
      <c r="AL450" t="s">
        <v>37</v>
      </c>
      <c r="AM450" t="s">
        <v>49</v>
      </c>
      <c r="AN450" t="s">
        <v>25</v>
      </c>
      <c r="AO450" t="s">
        <v>25</v>
      </c>
      <c r="AP450">
        <v>0</v>
      </c>
      <c r="AQ450">
        <v>15</v>
      </c>
      <c r="AR450" t="s">
        <v>28</v>
      </c>
      <c r="AS450" t="s">
        <v>50</v>
      </c>
      <c r="AT450" t="s">
        <v>515</v>
      </c>
      <c r="AU450" t="s">
        <v>25</v>
      </c>
      <c r="AV450" t="s">
        <v>28</v>
      </c>
      <c r="AW450" t="s">
        <v>5125</v>
      </c>
      <c r="AX450" t="s">
        <v>825</v>
      </c>
      <c r="AY450" t="s">
        <v>28</v>
      </c>
      <c r="AZ450"/>
      <c r="BA450" t="s">
        <v>28</v>
      </c>
      <c r="BB450" s="4"/>
      <c r="BC450" t="s">
        <v>28</v>
      </c>
      <c r="BD450" t="s">
        <v>29</v>
      </c>
      <c r="BF450" t="s">
        <v>28</v>
      </c>
      <c r="BG450" t="s">
        <v>28</v>
      </c>
      <c r="BH450" t="s">
        <v>28</v>
      </c>
      <c r="BI450" s="3"/>
      <c r="BJ450" t="s">
        <v>1846</v>
      </c>
      <c r="BK450" s="30" t="s">
        <v>360</v>
      </c>
      <c r="BL450" s="3">
        <v>43965.425934664352</v>
      </c>
      <c r="BM450" t="s">
        <v>31</v>
      </c>
      <c r="BN450" t="s">
        <v>32</v>
      </c>
      <c r="BO450" t="s">
        <v>2252</v>
      </c>
      <c r="BP450" t="s">
        <v>2253</v>
      </c>
      <c r="BQ450" t="s">
        <v>826</v>
      </c>
      <c r="BR450" t="s">
        <v>28</v>
      </c>
      <c r="BS450" t="s">
        <v>28</v>
      </c>
      <c r="BT450" t="s">
        <v>317</v>
      </c>
      <c r="BU450" s="3">
        <v>43690.39770833333</v>
      </c>
      <c r="BV450" t="s">
        <v>803</v>
      </c>
      <c r="BW450" s="3">
        <v>43965.480903518517</v>
      </c>
      <c r="BX450" t="s">
        <v>5126</v>
      </c>
      <c r="CG450"/>
      <c r="CH450"/>
      <c r="CI450"/>
      <c r="CY450"/>
      <c r="DA450"/>
      <c r="DE450"/>
      <c r="DF450"/>
    </row>
    <row r="451" spans="1:110" x14ac:dyDescent="0.25">
      <c r="A451" s="1">
        <f>IF(Veg_Table[[#This Row],[VP_STATUS]]="Hold",0,IF(OR(AND(Veg_Table[[#This Row],[PRESCRIP]]="NW_No Work",Veg_Table[[#This Row],[VP_STATUS]]&lt;&gt;"No Work Required Under EVM"),AND(Veg_Table[[#This Row],[VP_STATUS]]="No Work Required Under EVM",Veg_Table[[#This Row],[PRESCRIP]]&lt;&gt;"NW_No Work")),1,0))</f>
        <v>0</v>
      </c>
      <c r="B451" s="1">
        <f>IF(Veg_Table[[#This Row],[SPECIES]]="",1,0)</f>
        <v>0</v>
      </c>
      <c r="C451" s="1">
        <f>IF(Veg_Table[[#This Row],[DIAMETER]]="",1,0)</f>
        <v>0</v>
      </c>
      <c r="D451" s="1">
        <f>IF(Veg_Table[[#This Row],[HEIGHT]]="",1,0)</f>
        <v>0</v>
      </c>
      <c r="E45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51" s="1">
        <f>IF(AND(Veg_Table[[#This Row],[TAT_RESULT]]="ABATE",Veg_Table[[#This Row],[PRESCRIP]]="NW_No Work"),1,0)</f>
        <v>0</v>
      </c>
      <c r="G451" s="1">
        <f>IF(OR(Veg_Table[[#This Row],[Prescription R-Scale]]="NA",Veg_Table[[#This Row],[Diameter R-Scale]]="NA"),0,IF(Veg_Table[[#This Row],[Diameter R-Scale]]&lt;&gt;Veg_Table[[#This Row],[Prescription R-Scale]],1,0))</f>
        <v>0</v>
      </c>
      <c r="H451" s="1">
        <f>IF(OR(AND(Veg_Table[[#This Row],[PRESCRIP]]="BC_Br Rmv", Veg_Table[[#This Row],[WOOD_MAN]]&lt;&gt;"Not Needed"),AND(Veg_Table[[#This Row],[PRESCRIP]]="BCS_Br Rmv+Trt", Veg_Table[[#This Row],[WOOD_MAN]]&lt;&gt;"Not Needed")),1,0)</f>
        <v>0</v>
      </c>
      <c r="I451" s="1">
        <f ca="1">IF(AND(Veg_Table[[#This Row],[Prescription_Changed]]="Yes",Veg_Table[[#This Row],[TAT_RESULT]]=""),1,0)</f>
        <v>0</v>
      </c>
      <c r="J451" s="1">
        <f ca="1">SUM(Veg_Table[[#This Row],[Prescription and Status do not match]:[Prescription_Edited_And_TAT_Is_Blank]])</f>
        <v>1</v>
      </c>
      <c r="K451" s="1">
        <f ca="1">IF(Veg_Table[[#This Row],[Sum of Errors]]&gt;0,1,0)</f>
        <v>1</v>
      </c>
      <c r="L451" s="1">
        <f>1</f>
        <v>1</v>
      </c>
      <c r="M45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451" s="1">
        <f>IF(OR(MID(Veg_Table[[#This Row],[PRESCRIP]],2,1)="1",MID(Veg_Table[[#This Row],[PRESCRIP]],2,1)="2",MID(Veg_Table[[#This Row],[PRESCRIP]],2,1)="3",MID(Veg_Table[[#This Row],[PRESCRIP]],2,1)="4"),_xlfn.NUMBERVALUE(MID(Veg_Table[[#This Row],[PRESCRIP]],2,1)),"NA")</f>
        <v>2</v>
      </c>
      <c r="O451" s="1">
        <f>WEEKNUM(Veg_Table[[#This Row],[EVM_LAST_EDITED_Day]],2)</f>
        <v>20</v>
      </c>
      <c r="P451" s="25">
        <f>IFERROR(DATE(YEAR(Veg_Table[[#This Row],[EVM_LAST_EDITED2]]),MONTH(Veg_Table[[#This Row],[EVM_LAST_EDITED2]]),DAY(Veg_Table[[#This Row],[EVM_LAST_EDITED2]])),DATE(2019,1,1))</f>
        <v>43965</v>
      </c>
      <c r="Q451" s="3">
        <f>VALUE(SUBSTITUTE(Veg_Table[[#This Row],[EVM_LAST_EDITED]],",",""))</f>
        <v>43965.425934664403</v>
      </c>
      <c r="R451" s="1" t="str">
        <f>_xlfn.IFNA(IF(Veg_Table[[#This Row],[EVM_LAST_EDITOR]]="","zBlank EVM Last Editor",VLOOKUP(Veg_Table[[#This Row],[EVM_LAST_EDITOR]],Roster_Table[#All],4,FALSE)),"zAWRR Not in Roster")</f>
        <v>NCR</v>
      </c>
      <c r="S451" s="1" t="str">
        <f>_xlfn.IFNA(IF(Veg_Table[[#This Row],[EVM_LAST_EDITOR]]="","zBlank EVM Last Editor",VLOOKUP(Veg_Table[[#This Row],[EVM_LAST_EDITOR]],Roster_Table[#All],16,FALSE)),"zCompany_AWRR not in Roster")</f>
        <v>NCR_North Coast Resource Management</v>
      </c>
      <c r="T451" s="2">
        <f>IFERROR(DATE(YEAR(Veg_Table[[#This Row],[Created2]]),MONTH(Veg_Table[[#This Row],[Created2]]),DAY(Veg_Table[[#This Row],[Created2]])),DATE(2019,1,1))</f>
        <v>43690</v>
      </c>
      <c r="U451" s="3">
        <f>VALUE(SUBSTITUTE(Veg_Table[[#This Row],[Created]],",",""))</f>
        <v>43690.400266203702</v>
      </c>
      <c r="V451" s="3" t="str">
        <f ca="1">IFERROR(_xlfn.IFNA(CELL("contents",INDIRECT(_xlfn.CONCAT("Veg_Table_Production_Data!",ADDRESS(MATCH(_xlfn.MAXIFS(#REF!,#REF!,"="&amp;Veg_Table[[#This Row],[AUTO_ID]],#REF!,"&lt;"&amp;Veg_Table[[#This Row],[EVM_LAST_EDITED_Day]]),#REF!,0),COLUMN(#REF!),4,1,)))),""),"")</f>
        <v/>
      </c>
      <c r="W451" s="3" t="str">
        <f ca="1">IF(Veg_Table[[#This Row],[Previous_Prescription]]="","No",IF(Veg_Table[[#This Row],[Previous_Prescription]]=Veg_Table[[#This Row],[PRESCRIP]],"No","Yes"))</f>
        <v>No</v>
      </c>
      <c r="X451" s="3" t="str">
        <f>IF(Veg_Table[[#This Row],[EVM_LAST_EDITED_Day]]=Veg_Table[[#This Row],[Created_Day]],"New","Old")</f>
        <v>Old</v>
      </c>
      <c r="Y451" s="1">
        <f>IFERROR(IF(FIND("delete",LOWER(Veg_Table[[#This Row],[PI_COMMENTS]]))&gt;=1,1,0),0)</f>
        <v>0</v>
      </c>
      <c r="Z451" s="1" t="str">
        <f>_xlfn.IFNA(IF(Veg_Table[[#This Row],[EVM_LAST_EDITOR]]="","Yes",VLOOKUP(Veg_Table[[#This Row],[EVM_LAST_EDITOR]],Roster_Table[#All],15,FALSE)),"Yes")</f>
        <v>No</v>
      </c>
      <c r="AA45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51" s="1" t="str">
        <f>_xlfn.IFNA(VLOOKUP(Veg_Table[[#This Row],[EVM_LAST_EDITOR]],Roster_Table[#All],3,FALSE),"zAWRR Not in Roster")</f>
        <v>Ben</v>
      </c>
      <c r="AC451" s="1" t="str">
        <f>_xlfn.IFNA(VLOOKUP(Veg_Table[[#This Row],[EVM_LAST_EDITOR]],Roster_Table[#All],2,FALSE),"zAWRR Not in Roster")</f>
        <v>Chambers</v>
      </c>
      <c r="AD451" s="1" t="str">
        <f>IF(_xlfn.CONCAT(Veg_Table[[#This Row],[First_Name]]," ",Veg_Table[[#This Row],[Last_Name]])="zAWRR Not in Roster zAWRR Not in Roster","zAWRR Not in Roster",_xlfn.CONCAT(Veg_Table[[#This Row],[First_Name]]," ",Veg_Table[[#This Row],[Last_Name]]))</f>
        <v>Ben Chambers</v>
      </c>
      <c r="AE451">
        <v>1751634</v>
      </c>
      <c r="AF451" t="s">
        <v>5127</v>
      </c>
      <c r="AG451" t="s">
        <v>30</v>
      </c>
      <c r="AH451" t="s">
        <v>2251</v>
      </c>
      <c r="AI451" t="s">
        <v>5102</v>
      </c>
      <c r="AJ451" t="s">
        <v>48</v>
      </c>
      <c r="AK451" t="s">
        <v>28</v>
      </c>
      <c r="AL451" t="s">
        <v>37</v>
      </c>
      <c r="AM451" t="s">
        <v>38</v>
      </c>
      <c r="AN451" t="s">
        <v>25</v>
      </c>
      <c r="AO451" t="s">
        <v>25</v>
      </c>
      <c r="AP451">
        <v>12</v>
      </c>
      <c r="AQ451">
        <v>50</v>
      </c>
      <c r="AR451" t="s">
        <v>28</v>
      </c>
      <c r="AS451" t="s">
        <v>530</v>
      </c>
      <c r="AT451" t="s">
        <v>515</v>
      </c>
      <c r="AU451" t="s">
        <v>25</v>
      </c>
      <c r="AV451" t="s">
        <v>28</v>
      </c>
      <c r="AW451" t="s">
        <v>5128</v>
      </c>
      <c r="AX451" t="s">
        <v>825</v>
      </c>
      <c r="AY451" t="s">
        <v>28</v>
      </c>
      <c r="AZ451"/>
      <c r="BA451" t="s">
        <v>28</v>
      </c>
      <c r="BB451" s="4"/>
      <c r="BC451" t="s">
        <v>28</v>
      </c>
      <c r="BD451" t="s">
        <v>29</v>
      </c>
      <c r="BF451" t="s">
        <v>28</v>
      </c>
      <c r="BG451" t="s">
        <v>28</v>
      </c>
      <c r="BH451" t="s">
        <v>28</v>
      </c>
      <c r="BI451" s="3"/>
      <c r="BJ451" t="s">
        <v>1846</v>
      </c>
      <c r="BK451" s="30" t="s">
        <v>360</v>
      </c>
      <c r="BL451" s="3">
        <v>43965.425934664352</v>
      </c>
      <c r="BM451" t="s">
        <v>31</v>
      </c>
      <c r="BN451" t="s">
        <v>32</v>
      </c>
      <c r="BO451" t="s">
        <v>2252</v>
      </c>
      <c r="BP451" t="s">
        <v>2253</v>
      </c>
      <c r="BQ451" t="s">
        <v>826</v>
      </c>
      <c r="BR451" t="s">
        <v>28</v>
      </c>
      <c r="BS451" t="s">
        <v>28</v>
      </c>
      <c r="BT451" t="s">
        <v>317</v>
      </c>
      <c r="BU451" s="3">
        <v>43690.400266203702</v>
      </c>
      <c r="BV451" t="s">
        <v>803</v>
      </c>
      <c r="BW451" s="3">
        <v>43965.480903518517</v>
      </c>
      <c r="BX451" t="s">
        <v>5129</v>
      </c>
      <c r="CG451"/>
      <c r="CH451"/>
      <c r="CI451"/>
      <c r="CY451"/>
      <c r="DA451"/>
      <c r="DE451"/>
      <c r="DF451"/>
    </row>
    <row r="452" spans="1:110" x14ac:dyDescent="0.25">
      <c r="A452" s="1">
        <f>IF(Veg_Table[[#This Row],[VP_STATUS]]="Hold",0,IF(OR(AND(Veg_Table[[#This Row],[PRESCRIP]]="NW_No Work",Veg_Table[[#This Row],[VP_STATUS]]&lt;&gt;"No Work Required Under EVM"),AND(Veg_Table[[#This Row],[VP_STATUS]]="No Work Required Under EVM",Veg_Table[[#This Row],[PRESCRIP]]&lt;&gt;"NW_No Work")),1,0))</f>
        <v>0</v>
      </c>
      <c r="B452" s="1">
        <f>IF(Veg_Table[[#This Row],[SPECIES]]="",1,0)</f>
        <v>0</v>
      </c>
      <c r="C452" s="1">
        <f>IF(Veg_Table[[#This Row],[DIAMETER]]="",1,0)</f>
        <v>0</v>
      </c>
      <c r="D452" s="1">
        <f>IF(Veg_Table[[#This Row],[HEIGHT]]="",1,0)</f>
        <v>0</v>
      </c>
      <c r="E45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452" s="1">
        <f>IF(AND(Veg_Table[[#This Row],[TAT_RESULT]]="ABATE",Veg_Table[[#This Row],[PRESCRIP]]="NW_No Work"),1,0)</f>
        <v>0</v>
      </c>
      <c r="G452" s="1">
        <f>IF(OR(Veg_Table[[#This Row],[Prescription R-Scale]]="NA",Veg_Table[[#This Row],[Diameter R-Scale]]="NA"),0,IF(Veg_Table[[#This Row],[Diameter R-Scale]]&lt;&gt;Veg_Table[[#This Row],[Prescription R-Scale]],1,0))</f>
        <v>1</v>
      </c>
      <c r="H452" s="1">
        <f>IF(OR(AND(Veg_Table[[#This Row],[PRESCRIP]]="BC_Br Rmv", Veg_Table[[#This Row],[WOOD_MAN]]&lt;&gt;"Not Needed"),AND(Veg_Table[[#This Row],[PRESCRIP]]="BCS_Br Rmv+Trt", Veg_Table[[#This Row],[WOOD_MAN]]&lt;&gt;"Not Needed")),1,0)</f>
        <v>0</v>
      </c>
      <c r="I452" s="1">
        <f ca="1">IF(AND(Veg_Table[[#This Row],[Prescription_Changed]]="Yes",Veg_Table[[#This Row],[TAT_RESULT]]=""),1,0)</f>
        <v>0</v>
      </c>
      <c r="J452" s="1">
        <f ca="1">SUM(Veg_Table[[#This Row],[Prescription and Status do not match]:[Prescription_Edited_And_TAT_Is_Blank]])</f>
        <v>1</v>
      </c>
      <c r="K452" s="1">
        <f ca="1">IF(Veg_Table[[#This Row],[Sum of Errors]]&gt;0,1,0)</f>
        <v>1</v>
      </c>
      <c r="L452" s="1">
        <f>1</f>
        <v>1</v>
      </c>
      <c r="M452"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Brush</v>
      </c>
      <c r="N452" s="1">
        <f>IF(OR(MID(Veg_Table[[#This Row],[PRESCRIP]],2,1)="1",MID(Veg_Table[[#This Row],[PRESCRIP]],2,1)="2",MID(Veg_Table[[#This Row],[PRESCRIP]],2,1)="3",MID(Veg_Table[[#This Row],[PRESCRIP]],2,1)="4"),_xlfn.NUMBERVALUE(MID(Veg_Table[[#This Row],[PRESCRIP]],2,1)),"NA")</f>
        <v>1</v>
      </c>
      <c r="O452" s="1">
        <f>WEEKNUM(Veg_Table[[#This Row],[EVM_LAST_EDITED_Day]],2)</f>
        <v>20</v>
      </c>
      <c r="P452" s="25">
        <f>IFERROR(DATE(YEAR(Veg_Table[[#This Row],[EVM_LAST_EDITED2]]),MONTH(Veg_Table[[#This Row],[EVM_LAST_EDITED2]]),DAY(Veg_Table[[#This Row],[EVM_LAST_EDITED2]])),DATE(2019,1,1))</f>
        <v>43965</v>
      </c>
      <c r="Q452" s="3">
        <f>VALUE(SUBSTITUTE(Veg_Table[[#This Row],[EVM_LAST_EDITED]],",",""))</f>
        <v>43965.425934664403</v>
      </c>
      <c r="R452" s="1" t="str">
        <f>_xlfn.IFNA(IF(Veg_Table[[#This Row],[EVM_LAST_EDITOR]]="","zBlank EVM Last Editor",VLOOKUP(Veg_Table[[#This Row],[EVM_LAST_EDITOR]],Roster_Table[#All],4,FALSE)),"zAWRR Not in Roster")</f>
        <v>NCR</v>
      </c>
      <c r="S452" s="1" t="str">
        <f>_xlfn.IFNA(IF(Veg_Table[[#This Row],[EVM_LAST_EDITOR]]="","zBlank EVM Last Editor",VLOOKUP(Veg_Table[[#This Row],[EVM_LAST_EDITOR]],Roster_Table[#All],16,FALSE)),"zCompany_AWRR not in Roster")</f>
        <v>NCR_North Coast Resource Management</v>
      </c>
      <c r="T452" s="2">
        <f>IFERROR(DATE(YEAR(Veg_Table[[#This Row],[Created2]]),MONTH(Veg_Table[[#This Row],[Created2]]),DAY(Veg_Table[[#This Row],[Created2]])),DATE(2019,1,1))</f>
        <v>43895</v>
      </c>
      <c r="U452" s="3">
        <f>VALUE(SUBSTITUTE(Veg_Table[[#This Row],[Created]],",",""))</f>
        <v>43895.634000856502</v>
      </c>
      <c r="V452" s="3" t="str">
        <f ca="1">IFERROR(_xlfn.IFNA(CELL("contents",INDIRECT(_xlfn.CONCAT("Veg_Table_Production_Data!",ADDRESS(MATCH(_xlfn.MAXIFS(#REF!,#REF!,"="&amp;Veg_Table[[#This Row],[AUTO_ID]],#REF!,"&lt;"&amp;Veg_Table[[#This Row],[EVM_LAST_EDITED_Day]]),#REF!,0),COLUMN(#REF!),4,1,)))),""),"")</f>
        <v/>
      </c>
      <c r="W452" s="3" t="str">
        <f ca="1">IF(Veg_Table[[#This Row],[Previous_Prescription]]="","No",IF(Veg_Table[[#This Row],[Previous_Prescription]]=Veg_Table[[#This Row],[PRESCRIP]],"No","Yes"))</f>
        <v>No</v>
      </c>
      <c r="X452" s="3" t="str">
        <f>IF(Veg_Table[[#This Row],[EVM_LAST_EDITED_Day]]=Veg_Table[[#This Row],[Created_Day]],"New","Old")</f>
        <v>Old</v>
      </c>
      <c r="Y452" s="1">
        <f>IFERROR(IF(FIND("delete",LOWER(Veg_Table[[#This Row],[PI_COMMENTS]]))&gt;=1,1,0),0)</f>
        <v>0</v>
      </c>
      <c r="Z452" s="1" t="str">
        <f>_xlfn.IFNA(IF(Veg_Table[[#This Row],[EVM_LAST_EDITOR]]="","Yes",VLOOKUP(Veg_Table[[#This Row],[EVM_LAST_EDITOR]],Roster_Table[#All],15,FALSE)),"Yes")</f>
        <v>No</v>
      </c>
      <c r="AA45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52" s="1" t="str">
        <f>_xlfn.IFNA(VLOOKUP(Veg_Table[[#This Row],[EVM_LAST_EDITOR]],Roster_Table[#All],3,FALSE),"zAWRR Not in Roster")</f>
        <v>Ben</v>
      </c>
      <c r="AC452" s="1" t="str">
        <f>_xlfn.IFNA(VLOOKUP(Veg_Table[[#This Row],[EVM_LAST_EDITOR]],Roster_Table[#All],2,FALSE),"zAWRR Not in Roster")</f>
        <v>Chambers</v>
      </c>
      <c r="AD452" s="1" t="str">
        <f>IF(_xlfn.CONCAT(Veg_Table[[#This Row],[First_Name]]," ",Veg_Table[[#This Row],[Last_Name]])="zAWRR Not in Roster zAWRR Not in Roster","zAWRR Not in Roster",_xlfn.CONCAT(Veg_Table[[#This Row],[First_Name]]," ",Veg_Table[[#This Row],[Last_Name]]))</f>
        <v>Ben Chambers</v>
      </c>
      <c r="AE452">
        <v>2316408</v>
      </c>
      <c r="AF452" t="s">
        <v>5101</v>
      </c>
      <c r="AG452" t="s">
        <v>30</v>
      </c>
      <c r="AH452" t="s">
        <v>2251</v>
      </c>
      <c r="AI452" t="s">
        <v>5102</v>
      </c>
      <c r="AJ452" t="s">
        <v>48</v>
      </c>
      <c r="AL452" t="s">
        <v>22</v>
      </c>
      <c r="AM452" t="s">
        <v>38</v>
      </c>
      <c r="AN452" t="s">
        <v>25</v>
      </c>
      <c r="AO452" t="s">
        <v>25</v>
      </c>
      <c r="AP452">
        <v>3</v>
      </c>
      <c r="AQ452">
        <v>15</v>
      </c>
      <c r="AR452" t="s">
        <v>517</v>
      </c>
      <c r="AS452" t="s">
        <v>55</v>
      </c>
      <c r="AT452" t="s">
        <v>515</v>
      </c>
      <c r="AV452" t="s">
        <v>512</v>
      </c>
      <c r="AW452" t="s">
        <v>5103</v>
      </c>
      <c r="AX452" t="s">
        <v>825</v>
      </c>
      <c r="AZ452"/>
      <c r="BB452" s="4"/>
      <c r="BD452" t="s">
        <v>29</v>
      </c>
      <c r="BE452" t="s">
        <v>25</v>
      </c>
      <c r="BF452" t="s">
        <v>513</v>
      </c>
      <c r="BI452" s="3"/>
      <c r="BJ452" t="s">
        <v>1715</v>
      </c>
      <c r="BK452" s="30" t="s">
        <v>360</v>
      </c>
      <c r="BL452" s="3">
        <v>43965.425934664352</v>
      </c>
      <c r="BM452" t="s">
        <v>31</v>
      </c>
      <c r="BN452" t="s">
        <v>32</v>
      </c>
      <c r="BP452" t="s">
        <v>2253</v>
      </c>
      <c r="BQ452" t="s">
        <v>28</v>
      </c>
      <c r="BR452" t="s">
        <v>28</v>
      </c>
      <c r="BS452" t="s">
        <v>28</v>
      </c>
      <c r="BT452" t="s">
        <v>161</v>
      </c>
      <c r="BU452" s="3">
        <v>43895.63400085648</v>
      </c>
      <c r="BV452" t="s">
        <v>803</v>
      </c>
      <c r="BW452" s="3">
        <v>43965.480928483797</v>
      </c>
      <c r="BX452" t="s">
        <v>5104</v>
      </c>
      <c r="CG452"/>
      <c r="CH452"/>
      <c r="CI452"/>
      <c r="CY452"/>
      <c r="DA452"/>
      <c r="DE452"/>
      <c r="DF452"/>
    </row>
    <row r="453" spans="1:110" x14ac:dyDescent="0.25">
      <c r="A453" s="1">
        <f>IF(Veg_Table[[#This Row],[VP_STATUS]]="Hold",0,IF(OR(AND(Veg_Table[[#This Row],[PRESCRIP]]="NW_No Work",Veg_Table[[#This Row],[VP_STATUS]]&lt;&gt;"No Work Required Under EVM"),AND(Veg_Table[[#This Row],[VP_STATUS]]="No Work Required Under EVM",Veg_Table[[#This Row],[PRESCRIP]]&lt;&gt;"NW_No Work")),1,0))</f>
        <v>0</v>
      </c>
      <c r="B453" s="1">
        <f>IF(Veg_Table[[#This Row],[SPECIES]]="",1,0)</f>
        <v>0</v>
      </c>
      <c r="C453" s="1">
        <f>IF(Veg_Table[[#This Row],[DIAMETER]]="",1,0)</f>
        <v>0</v>
      </c>
      <c r="D453" s="1">
        <f>IF(Veg_Table[[#This Row],[HEIGHT]]="",1,0)</f>
        <v>0</v>
      </c>
      <c r="E45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53" s="1">
        <f>IF(AND(Veg_Table[[#This Row],[TAT_RESULT]]="ABATE",Veg_Table[[#This Row],[PRESCRIP]]="NW_No Work"),1,0)</f>
        <v>0</v>
      </c>
      <c r="G453" s="1">
        <f>IF(OR(Veg_Table[[#This Row],[Prescription R-Scale]]="NA",Veg_Table[[#This Row],[Diameter R-Scale]]="NA"),0,IF(Veg_Table[[#This Row],[Diameter R-Scale]]&lt;&gt;Veg_Table[[#This Row],[Prescription R-Scale]],1,0))</f>
        <v>0</v>
      </c>
      <c r="H453" s="1">
        <f>IF(OR(AND(Veg_Table[[#This Row],[PRESCRIP]]="BC_Br Rmv", Veg_Table[[#This Row],[WOOD_MAN]]&lt;&gt;"Not Needed"),AND(Veg_Table[[#This Row],[PRESCRIP]]="BCS_Br Rmv+Trt", Veg_Table[[#This Row],[WOOD_MAN]]&lt;&gt;"Not Needed")),1,0)</f>
        <v>0</v>
      </c>
      <c r="I453" s="1">
        <f ca="1">IF(AND(Veg_Table[[#This Row],[Prescription_Changed]]="Yes",Veg_Table[[#This Row],[TAT_RESULT]]=""),1,0)</f>
        <v>0</v>
      </c>
      <c r="J453" s="1">
        <f ca="1">SUM(Veg_Table[[#This Row],[Prescription and Status do not match]:[Prescription_Edited_And_TAT_Is_Blank]])</f>
        <v>1</v>
      </c>
      <c r="K453" s="1">
        <f ca="1">IF(Veg_Table[[#This Row],[Sum of Errors]]&gt;0,1,0)</f>
        <v>1</v>
      </c>
      <c r="L453" s="1">
        <f>1</f>
        <v>1</v>
      </c>
      <c r="M45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453" s="1">
        <f>IF(OR(MID(Veg_Table[[#This Row],[PRESCRIP]],2,1)="1",MID(Veg_Table[[#This Row],[PRESCRIP]],2,1)="2",MID(Veg_Table[[#This Row],[PRESCRIP]],2,1)="3",MID(Veg_Table[[#This Row],[PRESCRIP]],2,1)="4"),_xlfn.NUMBERVALUE(MID(Veg_Table[[#This Row],[PRESCRIP]],2,1)),"NA")</f>
        <v>3</v>
      </c>
      <c r="O453" s="1">
        <f>WEEKNUM(Veg_Table[[#This Row],[EVM_LAST_EDITED_Day]],2)</f>
        <v>20</v>
      </c>
      <c r="P453" s="25">
        <f>IFERROR(DATE(YEAR(Veg_Table[[#This Row],[EVM_LAST_EDITED2]]),MONTH(Veg_Table[[#This Row],[EVM_LAST_EDITED2]]),DAY(Veg_Table[[#This Row],[EVM_LAST_EDITED2]])),DATE(2019,1,1))</f>
        <v>43965</v>
      </c>
      <c r="Q453" s="3">
        <f>VALUE(SUBSTITUTE(Veg_Table[[#This Row],[EVM_LAST_EDITED]],",",""))</f>
        <v>43965.426350983798</v>
      </c>
      <c r="R453" s="1" t="str">
        <f>_xlfn.IFNA(IF(Veg_Table[[#This Row],[EVM_LAST_EDITOR]]="","zBlank EVM Last Editor",VLOOKUP(Veg_Table[[#This Row],[EVM_LAST_EDITOR]],Roster_Table[#All],4,FALSE)),"zAWRR Not in Roster")</f>
        <v>zAWRR Not in Roster</v>
      </c>
      <c r="S453" s="1" t="str">
        <f>_xlfn.IFNA(IF(Veg_Table[[#This Row],[EVM_LAST_EDITOR]]="","zBlank EVM Last Editor",VLOOKUP(Veg_Table[[#This Row],[EVM_LAST_EDITOR]],Roster_Table[#All],16,FALSE)),"zCompany_AWRR not in Roster")</f>
        <v>zCompany_AWRR not in Roster</v>
      </c>
      <c r="T453" s="2">
        <f>IFERROR(DATE(YEAR(Veg_Table[[#This Row],[Created2]]),MONTH(Veg_Table[[#This Row],[Created2]]),DAY(Veg_Table[[#This Row],[Created2]])),DATE(2019,1,1))</f>
        <v>43763</v>
      </c>
      <c r="U453" s="3">
        <f>VALUE(SUBSTITUTE(Veg_Table[[#This Row],[Created]],",",""))</f>
        <v>43763.541516203702</v>
      </c>
      <c r="V453" s="3" t="str">
        <f ca="1">IFERROR(_xlfn.IFNA(CELL("contents",INDIRECT(_xlfn.CONCAT("Veg_Table_Production_Data!",ADDRESS(MATCH(_xlfn.MAXIFS(#REF!,#REF!,"="&amp;Veg_Table[[#This Row],[AUTO_ID]],#REF!,"&lt;"&amp;Veg_Table[[#This Row],[EVM_LAST_EDITED_Day]]),#REF!,0),COLUMN(#REF!),4,1,)))),""),"")</f>
        <v/>
      </c>
      <c r="W453" s="3" t="str">
        <f ca="1">IF(Veg_Table[[#This Row],[Previous_Prescription]]="","No",IF(Veg_Table[[#This Row],[Previous_Prescription]]=Veg_Table[[#This Row],[PRESCRIP]],"No","Yes"))</f>
        <v>No</v>
      </c>
      <c r="X453" s="3" t="str">
        <f>IF(Veg_Table[[#This Row],[EVM_LAST_EDITED_Day]]=Veg_Table[[#This Row],[Created_Day]],"New","Old")</f>
        <v>Old</v>
      </c>
      <c r="Y453" s="1">
        <f>IFERROR(IF(FIND("delete",LOWER(Veg_Table[[#This Row],[PI_COMMENTS]]))&gt;=1,1,0),0)</f>
        <v>0</v>
      </c>
      <c r="Z453" s="1" t="str">
        <f>_xlfn.IFNA(IF(Veg_Table[[#This Row],[EVM_LAST_EDITOR]]="","Yes",VLOOKUP(Veg_Table[[#This Row],[EVM_LAST_EDITOR]],Roster_Table[#All],15,FALSE)),"Yes")</f>
        <v>Yes</v>
      </c>
      <c r="AA45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53" s="1" t="str">
        <f>_xlfn.IFNA(VLOOKUP(Veg_Table[[#This Row],[EVM_LAST_EDITOR]],Roster_Table[#All],3,FALSE),"zAWRR Not in Roster")</f>
        <v>zAWRR Not in Roster</v>
      </c>
      <c r="AC453" s="1" t="str">
        <f>_xlfn.IFNA(VLOOKUP(Veg_Table[[#This Row],[EVM_LAST_EDITOR]],Roster_Table[#All],2,FALSE),"zAWRR Not in Roster")</f>
        <v>zAWRR Not in Roster</v>
      </c>
      <c r="AD453" s="1" t="str">
        <f>IF(_xlfn.CONCAT(Veg_Table[[#This Row],[First_Name]]," ",Veg_Table[[#This Row],[Last_Name]])="zAWRR Not in Roster zAWRR Not in Roster","zAWRR Not in Roster",_xlfn.CONCAT(Veg_Table[[#This Row],[First_Name]]," ",Veg_Table[[#This Row],[Last_Name]]))</f>
        <v>zAWRR Not in Roster</v>
      </c>
      <c r="AE453">
        <v>1770520</v>
      </c>
      <c r="AF453" t="s">
        <v>1868</v>
      </c>
      <c r="AG453" t="s">
        <v>30</v>
      </c>
      <c r="AH453" t="s">
        <v>1344</v>
      </c>
      <c r="AI453" t="s">
        <v>1434</v>
      </c>
      <c r="AJ453" t="s">
        <v>820</v>
      </c>
      <c r="AK453" t="s">
        <v>833</v>
      </c>
      <c r="AL453" t="s">
        <v>830</v>
      </c>
      <c r="AM453" t="s">
        <v>40</v>
      </c>
      <c r="AN453" t="s">
        <v>25</v>
      </c>
      <c r="AO453" t="s">
        <v>25</v>
      </c>
      <c r="AP453">
        <v>25</v>
      </c>
      <c r="AQ453">
        <v>70</v>
      </c>
      <c r="AR453" t="s">
        <v>28</v>
      </c>
      <c r="AS453" t="s">
        <v>545</v>
      </c>
      <c r="AT453" t="s">
        <v>522</v>
      </c>
      <c r="AU453" t="s">
        <v>25</v>
      </c>
      <c r="AV453" t="s">
        <v>28</v>
      </c>
      <c r="AW453" t="s">
        <v>2674</v>
      </c>
      <c r="AX453" t="s">
        <v>534</v>
      </c>
      <c r="AY453" t="s">
        <v>28</v>
      </c>
      <c r="AZ453">
        <v>5746657</v>
      </c>
      <c r="BA453" t="s">
        <v>51</v>
      </c>
      <c r="BB453" s="4">
        <v>43941.715912638887</v>
      </c>
      <c r="BC453" t="s">
        <v>28</v>
      </c>
      <c r="BD453" t="s">
        <v>29</v>
      </c>
      <c r="BF453" t="s">
        <v>28</v>
      </c>
      <c r="BG453" t="s">
        <v>534</v>
      </c>
      <c r="BH453" t="s">
        <v>28</v>
      </c>
      <c r="BI453" s="3">
        <v>43965.426264479167</v>
      </c>
      <c r="BJ453" t="s">
        <v>2818</v>
      </c>
      <c r="BK453" s="30" t="s">
        <v>821</v>
      </c>
      <c r="BL453" s="3">
        <v>43965.426350983798</v>
      </c>
      <c r="BM453" t="s">
        <v>31</v>
      </c>
      <c r="BN453" t="s">
        <v>32</v>
      </c>
      <c r="BO453" t="s">
        <v>1511</v>
      </c>
      <c r="BP453" t="s">
        <v>1510</v>
      </c>
      <c r="BQ453" t="s">
        <v>826</v>
      </c>
      <c r="BR453" t="s">
        <v>28</v>
      </c>
      <c r="BS453" t="s">
        <v>28</v>
      </c>
      <c r="BT453" t="s">
        <v>1852</v>
      </c>
      <c r="BU453" s="3">
        <v>43763.541516203702</v>
      </c>
      <c r="BV453" t="s">
        <v>803</v>
      </c>
      <c r="BW453" s="3">
        <v>43965.480903518517</v>
      </c>
      <c r="BX453" t="s">
        <v>1869</v>
      </c>
      <c r="CG453"/>
      <c r="CH453"/>
      <c r="CI453"/>
      <c r="CY453"/>
      <c r="DA453"/>
      <c r="DE453"/>
      <c r="DF453"/>
    </row>
    <row r="454" spans="1:110" x14ac:dyDescent="0.25">
      <c r="A454" s="1">
        <f>IF(Veg_Table[[#This Row],[VP_STATUS]]="Hold",0,IF(OR(AND(Veg_Table[[#This Row],[PRESCRIP]]="NW_No Work",Veg_Table[[#This Row],[VP_STATUS]]&lt;&gt;"No Work Required Under EVM"),AND(Veg_Table[[#This Row],[VP_STATUS]]="No Work Required Under EVM",Veg_Table[[#This Row],[PRESCRIP]]&lt;&gt;"NW_No Work")),1,0))</f>
        <v>0</v>
      </c>
      <c r="B454" s="1">
        <f>IF(Veg_Table[[#This Row],[SPECIES]]="",1,0)</f>
        <v>0</v>
      </c>
      <c r="C454" s="1">
        <f>IF(Veg_Table[[#This Row],[DIAMETER]]="",1,0)</f>
        <v>0</v>
      </c>
      <c r="D454" s="1">
        <f>IF(Veg_Table[[#This Row],[HEIGHT]]="",1,0)</f>
        <v>0</v>
      </c>
      <c r="E45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54" s="1">
        <f>IF(AND(Veg_Table[[#This Row],[TAT_RESULT]]="ABATE",Veg_Table[[#This Row],[PRESCRIP]]="NW_No Work"),1,0)</f>
        <v>0</v>
      </c>
      <c r="G454" s="1">
        <f>IF(OR(Veg_Table[[#This Row],[Prescription R-Scale]]="NA",Veg_Table[[#This Row],[Diameter R-Scale]]="NA"),0,IF(Veg_Table[[#This Row],[Diameter R-Scale]]&lt;&gt;Veg_Table[[#This Row],[Prescription R-Scale]],1,0))</f>
        <v>0</v>
      </c>
      <c r="H454" s="1">
        <f>IF(OR(AND(Veg_Table[[#This Row],[PRESCRIP]]="BC_Br Rmv", Veg_Table[[#This Row],[WOOD_MAN]]&lt;&gt;"Not Needed"),AND(Veg_Table[[#This Row],[PRESCRIP]]="BCS_Br Rmv+Trt", Veg_Table[[#This Row],[WOOD_MAN]]&lt;&gt;"Not Needed")),1,0)</f>
        <v>0</v>
      </c>
      <c r="I454" s="1">
        <f ca="1">IF(AND(Veg_Table[[#This Row],[Prescription_Changed]]="Yes",Veg_Table[[#This Row],[TAT_RESULT]]=""),1,0)</f>
        <v>0</v>
      </c>
      <c r="J454" s="1">
        <f ca="1">SUM(Veg_Table[[#This Row],[Prescription and Status do not match]:[Prescription_Edited_And_TAT_Is_Blank]])</f>
        <v>1</v>
      </c>
      <c r="K454" s="1">
        <f ca="1">IF(Veg_Table[[#This Row],[Sum of Errors]]&gt;0,1,0)</f>
        <v>1</v>
      </c>
      <c r="L454" s="1">
        <f>1</f>
        <v>1</v>
      </c>
      <c r="M45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454" s="1">
        <f>IF(OR(MID(Veg_Table[[#This Row],[PRESCRIP]],2,1)="1",MID(Veg_Table[[#This Row],[PRESCRIP]],2,1)="2",MID(Veg_Table[[#This Row],[PRESCRIP]],2,1)="3",MID(Veg_Table[[#This Row],[PRESCRIP]],2,1)="4"),_xlfn.NUMBERVALUE(MID(Veg_Table[[#This Row],[PRESCRIP]],2,1)),"NA")</f>
        <v>1</v>
      </c>
      <c r="O454" s="1">
        <f>WEEKNUM(Veg_Table[[#This Row],[EVM_LAST_EDITED_Day]],2)</f>
        <v>20</v>
      </c>
      <c r="P454" s="25">
        <f>IFERROR(DATE(YEAR(Veg_Table[[#This Row],[EVM_LAST_EDITED2]]),MONTH(Veg_Table[[#This Row],[EVM_LAST_EDITED2]]),DAY(Veg_Table[[#This Row],[EVM_LAST_EDITED2]])),DATE(2019,1,1))</f>
        <v>43965</v>
      </c>
      <c r="Q454" s="3">
        <f>VALUE(SUBSTITUTE(Veg_Table[[#This Row],[EVM_LAST_EDITED]],",",""))</f>
        <v>43965.426947256899</v>
      </c>
      <c r="R454" s="1" t="str">
        <f>_xlfn.IFNA(IF(Veg_Table[[#This Row],[EVM_LAST_EDITOR]]="","zBlank EVM Last Editor",VLOOKUP(Veg_Table[[#This Row],[EVM_LAST_EDITOR]],Roster_Table[#All],4,FALSE)),"zAWRR Not in Roster")</f>
        <v>zAWRR Not in Roster</v>
      </c>
      <c r="S454" s="1" t="str">
        <f>_xlfn.IFNA(IF(Veg_Table[[#This Row],[EVM_LAST_EDITOR]]="","zBlank EVM Last Editor",VLOOKUP(Veg_Table[[#This Row],[EVM_LAST_EDITOR]],Roster_Table[#All],16,FALSE)),"zCompany_AWRR not in Roster")</f>
        <v>zCompany_AWRR not in Roster</v>
      </c>
      <c r="T454" s="2">
        <f>IFERROR(DATE(YEAR(Veg_Table[[#This Row],[Created2]]),MONTH(Veg_Table[[#This Row],[Created2]]),DAY(Veg_Table[[#This Row],[Created2]])),DATE(2019,1,1))</f>
        <v>43763</v>
      </c>
      <c r="U454" s="3">
        <f>VALUE(SUBSTITUTE(Veg_Table[[#This Row],[Created]],",",""))</f>
        <v>43763.543148148201</v>
      </c>
      <c r="V454" s="3" t="str">
        <f ca="1">IFERROR(_xlfn.IFNA(CELL("contents",INDIRECT(_xlfn.CONCAT("Veg_Table_Production_Data!",ADDRESS(MATCH(_xlfn.MAXIFS(#REF!,#REF!,"="&amp;Veg_Table[[#This Row],[AUTO_ID]],#REF!,"&lt;"&amp;Veg_Table[[#This Row],[EVM_LAST_EDITED_Day]]),#REF!,0),COLUMN(#REF!),4,1,)))),""),"")</f>
        <v/>
      </c>
      <c r="W454" s="3" t="str">
        <f ca="1">IF(Veg_Table[[#This Row],[Previous_Prescription]]="","No",IF(Veg_Table[[#This Row],[Previous_Prescription]]=Veg_Table[[#This Row],[PRESCRIP]],"No","Yes"))</f>
        <v>No</v>
      </c>
      <c r="X454" s="3" t="str">
        <f>IF(Veg_Table[[#This Row],[EVM_LAST_EDITED_Day]]=Veg_Table[[#This Row],[Created_Day]],"New","Old")</f>
        <v>Old</v>
      </c>
      <c r="Y454" s="1">
        <f>IFERROR(IF(FIND("delete",LOWER(Veg_Table[[#This Row],[PI_COMMENTS]]))&gt;=1,1,0),0)</f>
        <v>0</v>
      </c>
      <c r="Z454" s="1" t="str">
        <f>_xlfn.IFNA(IF(Veg_Table[[#This Row],[EVM_LAST_EDITOR]]="","Yes",VLOOKUP(Veg_Table[[#This Row],[EVM_LAST_EDITOR]],Roster_Table[#All],15,FALSE)),"Yes")</f>
        <v>Yes</v>
      </c>
      <c r="AA45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54" s="1" t="str">
        <f>_xlfn.IFNA(VLOOKUP(Veg_Table[[#This Row],[EVM_LAST_EDITOR]],Roster_Table[#All],3,FALSE),"zAWRR Not in Roster")</f>
        <v>zAWRR Not in Roster</v>
      </c>
      <c r="AC454" s="1" t="str">
        <f>_xlfn.IFNA(VLOOKUP(Veg_Table[[#This Row],[EVM_LAST_EDITOR]],Roster_Table[#All],2,FALSE),"zAWRR Not in Roster")</f>
        <v>zAWRR Not in Roster</v>
      </c>
      <c r="AD454" s="1" t="str">
        <f>IF(_xlfn.CONCAT(Veg_Table[[#This Row],[First_Name]]," ",Veg_Table[[#This Row],[Last_Name]])="zAWRR Not in Roster zAWRR Not in Roster","zAWRR Not in Roster",_xlfn.CONCAT(Veg_Table[[#This Row],[First_Name]]," ",Veg_Table[[#This Row],[Last_Name]]))</f>
        <v>zAWRR Not in Roster</v>
      </c>
      <c r="AE454">
        <v>1770521</v>
      </c>
      <c r="AF454" t="s">
        <v>2459</v>
      </c>
      <c r="AG454" t="s">
        <v>30</v>
      </c>
      <c r="AH454" t="s">
        <v>1344</v>
      </c>
      <c r="AI454" t="s">
        <v>1434</v>
      </c>
      <c r="AJ454" t="s">
        <v>820</v>
      </c>
      <c r="AK454" t="s">
        <v>28</v>
      </c>
      <c r="AL454" t="s">
        <v>830</v>
      </c>
      <c r="AM454" t="s">
        <v>38</v>
      </c>
      <c r="AN454" t="s">
        <v>25</v>
      </c>
      <c r="AO454" t="s">
        <v>25</v>
      </c>
      <c r="AP454">
        <v>5</v>
      </c>
      <c r="AQ454">
        <v>40</v>
      </c>
      <c r="AR454" t="s">
        <v>28</v>
      </c>
      <c r="AS454" t="s">
        <v>532</v>
      </c>
      <c r="AT454" t="s">
        <v>515</v>
      </c>
      <c r="AU454" t="s">
        <v>25</v>
      </c>
      <c r="AV454" t="s">
        <v>28</v>
      </c>
      <c r="AW454" t="s">
        <v>2460</v>
      </c>
      <c r="AX454" t="s">
        <v>534</v>
      </c>
      <c r="AY454" t="s">
        <v>28</v>
      </c>
      <c r="AZ454">
        <v>5746657</v>
      </c>
      <c r="BA454" t="s">
        <v>532</v>
      </c>
      <c r="BB454" s="4">
        <v>43938.688706504632</v>
      </c>
      <c r="BC454" t="s">
        <v>28</v>
      </c>
      <c r="BD454" t="s">
        <v>29</v>
      </c>
      <c r="BF454" t="s">
        <v>28</v>
      </c>
      <c r="BG454" t="s">
        <v>534</v>
      </c>
      <c r="BH454" t="s">
        <v>28</v>
      </c>
      <c r="BI454" s="3">
        <v>43965.426883958331</v>
      </c>
      <c r="BJ454" t="s">
        <v>1021</v>
      </c>
      <c r="BK454" s="30" t="s">
        <v>821</v>
      </c>
      <c r="BL454" s="3">
        <v>43965.426947256943</v>
      </c>
      <c r="BM454" t="s">
        <v>31</v>
      </c>
      <c r="BN454" t="s">
        <v>32</v>
      </c>
      <c r="BO454" t="s">
        <v>1511</v>
      </c>
      <c r="BP454" t="s">
        <v>1510</v>
      </c>
      <c r="BQ454" t="s">
        <v>826</v>
      </c>
      <c r="BR454" t="s">
        <v>28</v>
      </c>
      <c r="BS454" t="s">
        <v>28</v>
      </c>
      <c r="BT454" t="s">
        <v>1852</v>
      </c>
      <c r="BU454" s="3">
        <v>43763.54314814815</v>
      </c>
      <c r="BV454" t="s">
        <v>803</v>
      </c>
      <c r="BW454" s="3">
        <v>43965.480903518517</v>
      </c>
      <c r="BX454" t="s">
        <v>2461</v>
      </c>
      <c r="CG454"/>
      <c r="CH454"/>
      <c r="CI454"/>
      <c r="CY454"/>
      <c r="DA454"/>
      <c r="DE454"/>
      <c r="DF454"/>
    </row>
    <row r="455" spans="1:110" x14ac:dyDescent="0.25">
      <c r="A455" s="1">
        <f>IF(Veg_Table[[#This Row],[VP_STATUS]]="Hold",0,IF(OR(AND(Veg_Table[[#This Row],[PRESCRIP]]="NW_No Work",Veg_Table[[#This Row],[VP_STATUS]]&lt;&gt;"No Work Required Under EVM"),AND(Veg_Table[[#This Row],[VP_STATUS]]="No Work Required Under EVM",Veg_Table[[#This Row],[PRESCRIP]]&lt;&gt;"NW_No Work")),1,0))</f>
        <v>0</v>
      </c>
      <c r="B455" s="1">
        <f>IF(Veg_Table[[#This Row],[SPECIES]]="",1,0)</f>
        <v>0</v>
      </c>
      <c r="C455" s="1">
        <f>IF(Veg_Table[[#This Row],[DIAMETER]]="",1,0)</f>
        <v>0</v>
      </c>
      <c r="D455" s="1">
        <f>IF(Veg_Table[[#This Row],[HEIGHT]]="",1,0)</f>
        <v>0</v>
      </c>
      <c r="E45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55" s="1">
        <f>IF(AND(Veg_Table[[#This Row],[TAT_RESULT]]="ABATE",Veg_Table[[#This Row],[PRESCRIP]]="NW_No Work"),1,0)</f>
        <v>0</v>
      </c>
      <c r="G455" s="1">
        <f>IF(OR(Veg_Table[[#This Row],[Prescription R-Scale]]="NA",Veg_Table[[#This Row],[Diameter R-Scale]]="NA"),0,IF(Veg_Table[[#This Row],[Diameter R-Scale]]&lt;&gt;Veg_Table[[#This Row],[Prescription R-Scale]],1,0))</f>
        <v>0</v>
      </c>
      <c r="H455" s="1">
        <f>IF(OR(AND(Veg_Table[[#This Row],[PRESCRIP]]="BC_Br Rmv", Veg_Table[[#This Row],[WOOD_MAN]]&lt;&gt;"Not Needed"),AND(Veg_Table[[#This Row],[PRESCRIP]]="BCS_Br Rmv+Trt", Veg_Table[[#This Row],[WOOD_MAN]]&lt;&gt;"Not Needed")),1,0)</f>
        <v>0</v>
      </c>
      <c r="I455" s="1">
        <f ca="1">IF(AND(Veg_Table[[#This Row],[Prescription_Changed]]="Yes",Veg_Table[[#This Row],[TAT_RESULT]]=""),1,0)</f>
        <v>0</v>
      </c>
      <c r="J455" s="1">
        <f ca="1">SUM(Veg_Table[[#This Row],[Prescription and Status do not match]:[Prescription_Edited_And_TAT_Is_Blank]])</f>
        <v>1</v>
      </c>
      <c r="K455" s="1">
        <f ca="1">IF(Veg_Table[[#This Row],[Sum of Errors]]&gt;0,1,0)</f>
        <v>1</v>
      </c>
      <c r="L455" s="1">
        <f>1</f>
        <v>1</v>
      </c>
      <c r="M45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455" s="1">
        <f>IF(OR(MID(Veg_Table[[#This Row],[PRESCRIP]],2,1)="1",MID(Veg_Table[[#This Row],[PRESCRIP]],2,1)="2",MID(Veg_Table[[#This Row],[PRESCRIP]],2,1)="3",MID(Veg_Table[[#This Row],[PRESCRIP]],2,1)="4"),_xlfn.NUMBERVALUE(MID(Veg_Table[[#This Row],[PRESCRIP]],2,1)),"NA")</f>
        <v>1</v>
      </c>
      <c r="O455" s="1">
        <f>WEEKNUM(Veg_Table[[#This Row],[EVM_LAST_EDITED_Day]],2)</f>
        <v>20</v>
      </c>
      <c r="P455" s="25">
        <f>IFERROR(DATE(YEAR(Veg_Table[[#This Row],[EVM_LAST_EDITED2]]),MONTH(Veg_Table[[#This Row],[EVM_LAST_EDITED2]]),DAY(Veg_Table[[#This Row],[EVM_LAST_EDITED2]])),DATE(2019,1,1))</f>
        <v>43965</v>
      </c>
      <c r="Q455" s="3">
        <f>VALUE(SUBSTITUTE(Veg_Table[[#This Row],[EVM_LAST_EDITED]],",",""))</f>
        <v>43965.4277046528</v>
      </c>
      <c r="R455" s="1" t="str">
        <f>_xlfn.IFNA(IF(Veg_Table[[#This Row],[EVM_LAST_EDITOR]]="","zBlank EVM Last Editor",VLOOKUP(Veg_Table[[#This Row],[EVM_LAST_EDITOR]],Roster_Table[#All],4,FALSE)),"zAWRR Not in Roster")</f>
        <v>zAWRR Not in Roster</v>
      </c>
      <c r="S455" s="1" t="str">
        <f>_xlfn.IFNA(IF(Veg_Table[[#This Row],[EVM_LAST_EDITOR]]="","zBlank EVM Last Editor",VLOOKUP(Veg_Table[[#This Row],[EVM_LAST_EDITOR]],Roster_Table[#All],16,FALSE)),"zCompany_AWRR not in Roster")</f>
        <v>zCompany_AWRR not in Roster</v>
      </c>
      <c r="T455" s="2">
        <f>IFERROR(DATE(YEAR(Veg_Table[[#This Row],[Created2]]),MONTH(Veg_Table[[#This Row],[Created2]]),DAY(Veg_Table[[#This Row],[Created2]])),DATE(2019,1,1))</f>
        <v>43763</v>
      </c>
      <c r="U455" s="3">
        <f>VALUE(SUBSTITUTE(Veg_Table[[#This Row],[Created]],",",""))</f>
        <v>43763.544328703698</v>
      </c>
      <c r="V455" s="3" t="str">
        <f ca="1">IFERROR(_xlfn.IFNA(CELL("contents",INDIRECT(_xlfn.CONCAT("Veg_Table_Production_Data!",ADDRESS(MATCH(_xlfn.MAXIFS(#REF!,#REF!,"="&amp;Veg_Table[[#This Row],[AUTO_ID]],#REF!,"&lt;"&amp;Veg_Table[[#This Row],[EVM_LAST_EDITED_Day]]),#REF!,0),COLUMN(#REF!),4,1,)))),""),"")</f>
        <v/>
      </c>
      <c r="W455" s="3" t="str">
        <f ca="1">IF(Veg_Table[[#This Row],[Previous_Prescription]]="","No",IF(Veg_Table[[#This Row],[Previous_Prescription]]=Veg_Table[[#This Row],[PRESCRIP]],"No","Yes"))</f>
        <v>No</v>
      </c>
      <c r="X455" s="3" t="str">
        <f>IF(Veg_Table[[#This Row],[EVM_LAST_EDITED_Day]]=Veg_Table[[#This Row],[Created_Day]],"New","Old")</f>
        <v>Old</v>
      </c>
      <c r="Y455" s="1">
        <f>IFERROR(IF(FIND("delete",LOWER(Veg_Table[[#This Row],[PI_COMMENTS]]))&gt;=1,1,0),0)</f>
        <v>0</v>
      </c>
      <c r="Z455" s="1" t="str">
        <f>_xlfn.IFNA(IF(Veg_Table[[#This Row],[EVM_LAST_EDITOR]]="","Yes",VLOOKUP(Veg_Table[[#This Row],[EVM_LAST_EDITOR]],Roster_Table[#All],15,FALSE)),"Yes")</f>
        <v>Yes</v>
      </c>
      <c r="AA45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55" s="1" t="str">
        <f>_xlfn.IFNA(VLOOKUP(Veg_Table[[#This Row],[EVM_LAST_EDITOR]],Roster_Table[#All],3,FALSE),"zAWRR Not in Roster")</f>
        <v>zAWRR Not in Roster</v>
      </c>
      <c r="AC455" s="1" t="str">
        <f>_xlfn.IFNA(VLOOKUP(Veg_Table[[#This Row],[EVM_LAST_EDITOR]],Roster_Table[#All],2,FALSE),"zAWRR Not in Roster")</f>
        <v>zAWRR Not in Roster</v>
      </c>
      <c r="AD455" s="1" t="str">
        <f>IF(_xlfn.CONCAT(Veg_Table[[#This Row],[First_Name]]," ",Veg_Table[[#This Row],[Last_Name]])="zAWRR Not in Roster zAWRR Not in Roster","zAWRR Not in Roster",_xlfn.CONCAT(Veg_Table[[#This Row],[First_Name]]," ",Veg_Table[[#This Row],[Last_Name]]))</f>
        <v>zAWRR Not in Roster</v>
      </c>
      <c r="AE455">
        <v>1770522</v>
      </c>
      <c r="AF455" t="s">
        <v>2462</v>
      </c>
      <c r="AG455" t="s">
        <v>30</v>
      </c>
      <c r="AH455" t="s">
        <v>1344</v>
      </c>
      <c r="AI455" t="s">
        <v>1434</v>
      </c>
      <c r="AJ455" t="s">
        <v>820</v>
      </c>
      <c r="AK455" t="s">
        <v>28</v>
      </c>
      <c r="AL455" t="s">
        <v>830</v>
      </c>
      <c r="AM455" t="s">
        <v>38</v>
      </c>
      <c r="AN455" t="s">
        <v>25</v>
      </c>
      <c r="AO455" t="s">
        <v>25</v>
      </c>
      <c r="AP455">
        <v>7</v>
      </c>
      <c r="AQ455">
        <v>40</v>
      </c>
      <c r="AR455" t="s">
        <v>28</v>
      </c>
      <c r="AS455" t="s">
        <v>532</v>
      </c>
      <c r="AT455" t="s">
        <v>515</v>
      </c>
      <c r="AU455" t="s">
        <v>25</v>
      </c>
      <c r="AV455" t="s">
        <v>28</v>
      </c>
      <c r="AW455" t="s">
        <v>2460</v>
      </c>
      <c r="AX455" t="s">
        <v>534</v>
      </c>
      <c r="AY455" t="s">
        <v>28</v>
      </c>
      <c r="AZ455">
        <v>5746657</v>
      </c>
      <c r="BA455" t="s">
        <v>532</v>
      </c>
      <c r="BB455" s="4">
        <v>43938.687475185186</v>
      </c>
      <c r="BC455" t="s">
        <v>28</v>
      </c>
      <c r="BD455" t="s">
        <v>29</v>
      </c>
      <c r="BF455" t="s">
        <v>28</v>
      </c>
      <c r="BG455" t="s">
        <v>534</v>
      </c>
      <c r="BH455" t="s">
        <v>28</v>
      </c>
      <c r="BI455" s="3">
        <v>43965.427597719907</v>
      </c>
      <c r="BJ455" t="s">
        <v>1021</v>
      </c>
      <c r="BK455" s="30" t="s">
        <v>821</v>
      </c>
      <c r="BL455" s="3">
        <v>43965.427704652779</v>
      </c>
      <c r="BM455" t="s">
        <v>31</v>
      </c>
      <c r="BN455" t="s">
        <v>32</v>
      </c>
      <c r="BO455" t="s">
        <v>1511</v>
      </c>
      <c r="BP455" t="s">
        <v>1510</v>
      </c>
      <c r="BQ455" t="s">
        <v>826</v>
      </c>
      <c r="BR455" t="s">
        <v>28</v>
      </c>
      <c r="BS455" t="s">
        <v>28</v>
      </c>
      <c r="BT455" t="s">
        <v>1852</v>
      </c>
      <c r="BU455" s="3">
        <v>43763.544328703705</v>
      </c>
      <c r="BV455" t="s">
        <v>803</v>
      </c>
      <c r="BW455" s="3">
        <v>43965.480903518517</v>
      </c>
      <c r="BX455" t="s">
        <v>2463</v>
      </c>
      <c r="CG455"/>
      <c r="CH455"/>
      <c r="CI455"/>
      <c r="CY455"/>
      <c r="DA455"/>
      <c r="DE455"/>
      <c r="DF455"/>
    </row>
    <row r="456" spans="1:110" x14ac:dyDescent="0.25">
      <c r="A456" s="1">
        <f>IF(Veg_Table[[#This Row],[VP_STATUS]]="Hold",0,IF(OR(AND(Veg_Table[[#This Row],[PRESCRIP]]="NW_No Work",Veg_Table[[#This Row],[VP_STATUS]]&lt;&gt;"No Work Required Under EVM"),AND(Veg_Table[[#This Row],[VP_STATUS]]="No Work Required Under EVM",Veg_Table[[#This Row],[PRESCRIP]]&lt;&gt;"NW_No Work")),1,0))</f>
        <v>0</v>
      </c>
      <c r="B456" s="1">
        <f>IF(Veg_Table[[#This Row],[SPECIES]]="",1,0)</f>
        <v>0</v>
      </c>
      <c r="C456" s="1">
        <f>IF(Veg_Table[[#This Row],[DIAMETER]]="",1,0)</f>
        <v>0</v>
      </c>
      <c r="D456" s="1">
        <f>IF(Veg_Table[[#This Row],[HEIGHT]]="",1,0)</f>
        <v>0</v>
      </c>
      <c r="E45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56" s="1">
        <f>IF(AND(Veg_Table[[#This Row],[TAT_RESULT]]="ABATE",Veg_Table[[#This Row],[PRESCRIP]]="NW_No Work"),1,0)</f>
        <v>0</v>
      </c>
      <c r="G456" s="1">
        <f>IF(OR(Veg_Table[[#This Row],[Prescription R-Scale]]="NA",Veg_Table[[#This Row],[Diameter R-Scale]]="NA"),0,IF(Veg_Table[[#This Row],[Diameter R-Scale]]&lt;&gt;Veg_Table[[#This Row],[Prescription R-Scale]],1,0))</f>
        <v>0</v>
      </c>
      <c r="H456" s="1">
        <f>IF(OR(AND(Veg_Table[[#This Row],[PRESCRIP]]="BC_Br Rmv", Veg_Table[[#This Row],[WOOD_MAN]]&lt;&gt;"Not Needed"),AND(Veg_Table[[#This Row],[PRESCRIP]]="BCS_Br Rmv+Trt", Veg_Table[[#This Row],[WOOD_MAN]]&lt;&gt;"Not Needed")),1,0)</f>
        <v>0</v>
      </c>
      <c r="I456" s="1">
        <f ca="1">IF(AND(Veg_Table[[#This Row],[Prescription_Changed]]="Yes",Veg_Table[[#This Row],[TAT_RESULT]]=""),1,0)</f>
        <v>0</v>
      </c>
      <c r="J456" s="1">
        <f ca="1">SUM(Veg_Table[[#This Row],[Prescription and Status do not match]:[Prescription_Edited_And_TAT_Is_Blank]])</f>
        <v>1</v>
      </c>
      <c r="K456" s="1">
        <f ca="1">IF(Veg_Table[[#This Row],[Sum of Errors]]&gt;0,1,0)</f>
        <v>1</v>
      </c>
      <c r="L456" s="1">
        <f>1</f>
        <v>1</v>
      </c>
      <c r="M45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456" s="1">
        <f>IF(OR(MID(Veg_Table[[#This Row],[PRESCRIP]],2,1)="1",MID(Veg_Table[[#This Row],[PRESCRIP]],2,1)="2",MID(Veg_Table[[#This Row],[PRESCRIP]],2,1)="3",MID(Veg_Table[[#This Row],[PRESCRIP]],2,1)="4"),_xlfn.NUMBERVALUE(MID(Veg_Table[[#This Row],[PRESCRIP]],2,1)),"NA")</f>
        <v>1</v>
      </c>
      <c r="O456" s="1">
        <f>WEEKNUM(Veg_Table[[#This Row],[EVM_LAST_EDITED_Day]],2)</f>
        <v>20</v>
      </c>
      <c r="P456" s="25">
        <f>IFERROR(DATE(YEAR(Veg_Table[[#This Row],[EVM_LAST_EDITED2]]),MONTH(Veg_Table[[#This Row],[EVM_LAST_EDITED2]]),DAY(Veg_Table[[#This Row],[EVM_LAST_EDITED2]])),DATE(2019,1,1))</f>
        <v>43965</v>
      </c>
      <c r="Q456" s="3">
        <f>VALUE(SUBSTITUTE(Veg_Table[[#This Row],[EVM_LAST_EDITED]],",",""))</f>
        <v>43965.4282133796</v>
      </c>
      <c r="R456" s="1" t="str">
        <f>_xlfn.IFNA(IF(Veg_Table[[#This Row],[EVM_LAST_EDITOR]]="","zBlank EVM Last Editor",VLOOKUP(Veg_Table[[#This Row],[EVM_LAST_EDITOR]],Roster_Table[#All],4,FALSE)),"zAWRR Not in Roster")</f>
        <v>zAWRR Not in Roster</v>
      </c>
      <c r="S456" s="1" t="str">
        <f>_xlfn.IFNA(IF(Veg_Table[[#This Row],[EVM_LAST_EDITOR]]="","zBlank EVM Last Editor",VLOOKUP(Veg_Table[[#This Row],[EVM_LAST_EDITOR]],Roster_Table[#All],16,FALSE)),"zCompany_AWRR not in Roster")</f>
        <v>zCompany_AWRR not in Roster</v>
      </c>
      <c r="T456" s="2">
        <f>IFERROR(DATE(YEAR(Veg_Table[[#This Row],[Created2]]),MONTH(Veg_Table[[#This Row],[Created2]]),DAY(Veg_Table[[#This Row],[Created2]])),DATE(2019,1,1))</f>
        <v>43763</v>
      </c>
      <c r="U456" s="3">
        <f>VALUE(SUBSTITUTE(Veg_Table[[#This Row],[Created]],",",""))</f>
        <v>43763.545451388898</v>
      </c>
      <c r="V456" s="3" t="str">
        <f ca="1">IFERROR(_xlfn.IFNA(CELL("contents",INDIRECT(_xlfn.CONCAT("Veg_Table_Production_Data!",ADDRESS(MATCH(_xlfn.MAXIFS(#REF!,#REF!,"="&amp;Veg_Table[[#This Row],[AUTO_ID]],#REF!,"&lt;"&amp;Veg_Table[[#This Row],[EVM_LAST_EDITED_Day]]),#REF!,0),COLUMN(#REF!),4,1,)))),""),"")</f>
        <v/>
      </c>
      <c r="W456" s="3" t="str">
        <f ca="1">IF(Veg_Table[[#This Row],[Previous_Prescription]]="","No",IF(Veg_Table[[#This Row],[Previous_Prescription]]=Veg_Table[[#This Row],[PRESCRIP]],"No","Yes"))</f>
        <v>No</v>
      </c>
      <c r="X456" s="3" t="str">
        <f>IF(Veg_Table[[#This Row],[EVM_LAST_EDITED_Day]]=Veg_Table[[#This Row],[Created_Day]],"New","Old")</f>
        <v>Old</v>
      </c>
      <c r="Y456" s="1">
        <f>IFERROR(IF(FIND("delete",LOWER(Veg_Table[[#This Row],[PI_COMMENTS]]))&gt;=1,1,0),0)</f>
        <v>0</v>
      </c>
      <c r="Z456" s="1" t="str">
        <f>_xlfn.IFNA(IF(Veg_Table[[#This Row],[EVM_LAST_EDITOR]]="","Yes",VLOOKUP(Veg_Table[[#This Row],[EVM_LAST_EDITOR]],Roster_Table[#All],15,FALSE)),"Yes")</f>
        <v>Yes</v>
      </c>
      <c r="AA45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56" s="1" t="str">
        <f>_xlfn.IFNA(VLOOKUP(Veg_Table[[#This Row],[EVM_LAST_EDITOR]],Roster_Table[#All],3,FALSE),"zAWRR Not in Roster")</f>
        <v>zAWRR Not in Roster</v>
      </c>
      <c r="AC456" s="1" t="str">
        <f>_xlfn.IFNA(VLOOKUP(Veg_Table[[#This Row],[EVM_LAST_EDITOR]],Roster_Table[#All],2,FALSE),"zAWRR Not in Roster")</f>
        <v>zAWRR Not in Roster</v>
      </c>
      <c r="AD456" s="1" t="str">
        <f>IF(_xlfn.CONCAT(Veg_Table[[#This Row],[First_Name]]," ",Veg_Table[[#This Row],[Last_Name]])="zAWRR Not in Roster zAWRR Not in Roster","zAWRR Not in Roster",_xlfn.CONCAT(Veg_Table[[#This Row],[First_Name]]," ",Veg_Table[[#This Row],[Last_Name]]))</f>
        <v>zAWRR Not in Roster</v>
      </c>
      <c r="AE456">
        <v>1770523</v>
      </c>
      <c r="AF456" t="s">
        <v>2464</v>
      </c>
      <c r="AG456" t="s">
        <v>30</v>
      </c>
      <c r="AH456" t="s">
        <v>1344</v>
      </c>
      <c r="AI456" t="s">
        <v>1434</v>
      </c>
      <c r="AJ456" t="s">
        <v>820</v>
      </c>
      <c r="AK456" t="s">
        <v>28</v>
      </c>
      <c r="AL456" t="s">
        <v>830</v>
      </c>
      <c r="AM456" t="s">
        <v>38</v>
      </c>
      <c r="AN456" t="s">
        <v>25</v>
      </c>
      <c r="AO456" t="s">
        <v>25</v>
      </c>
      <c r="AP456">
        <v>7</v>
      </c>
      <c r="AQ456">
        <v>40</v>
      </c>
      <c r="AR456" t="s">
        <v>28</v>
      </c>
      <c r="AS456" t="s">
        <v>532</v>
      </c>
      <c r="AT456" t="s">
        <v>515</v>
      </c>
      <c r="AU456" t="s">
        <v>25</v>
      </c>
      <c r="AV456" t="s">
        <v>28</v>
      </c>
      <c r="AW456" t="s">
        <v>2465</v>
      </c>
      <c r="AX456" t="s">
        <v>534</v>
      </c>
      <c r="AY456" t="s">
        <v>28</v>
      </c>
      <c r="AZ456">
        <v>5746657</v>
      </c>
      <c r="BA456" t="s">
        <v>532</v>
      </c>
      <c r="BB456" s="4">
        <v>43938.68801878472</v>
      </c>
      <c r="BC456" t="s">
        <v>28</v>
      </c>
      <c r="BD456" t="s">
        <v>29</v>
      </c>
      <c r="BF456" t="s">
        <v>28</v>
      </c>
      <c r="BG456" t="s">
        <v>534</v>
      </c>
      <c r="BH456" t="s">
        <v>28</v>
      </c>
      <c r="BI456" s="3">
        <v>43965.428161099539</v>
      </c>
      <c r="BJ456" t="s">
        <v>1021</v>
      </c>
      <c r="BK456" s="30" t="s">
        <v>821</v>
      </c>
      <c r="BL456" s="3">
        <v>43965.42821337963</v>
      </c>
      <c r="BM456" t="s">
        <v>31</v>
      </c>
      <c r="BN456" t="s">
        <v>32</v>
      </c>
      <c r="BO456" t="s">
        <v>1511</v>
      </c>
      <c r="BP456" t="s">
        <v>1510</v>
      </c>
      <c r="BQ456" t="s">
        <v>826</v>
      </c>
      <c r="BR456" t="s">
        <v>28</v>
      </c>
      <c r="BS456" t="s">
        <v>28</v>
      </c>
      <c r="BT456" t="s">
        <v>1852</v>
      </c>
      <c r="BU456" s="3">
        <v>43763.545451388891</v>
      </c>
      <c r="BV456" t="s">
        <v>803</v>
      </c>
      <c r="BW456" s="3">
        <v>43965.480903518517</v>
      </c>
      <c r="BX456" t="s">
        <v>2466</v>
      </c>
      <c r="CG456"/>
      <c r="CH456"/>
      <c r="CI456"/>
      <c r="CY456"/>
      <c r="DA456"/>
      <c r="DE456"/>
      <c r="DF456"/>
    </row>
    <row r="457" spans="1:110" x14ac:dyDescent="0.25">
      <c r="A457" s="1">
        <f>IF(Veg_Table[[#This Row],[VP_STATUS]]="Hold",0,IF(OR(AND(Veg_Table[[#This Row],[PRESCRIP]]="NW_No Work",Veg_Table[[#This Row],[VP_STATUS]]&lt;&gt;"No Work Required Under EVM"),AND(Veg_Table[[#This Row],[VP_STATUS]]="No Work Required Under EVM",Veg_Table[[#This Row],[PRESCRIP]]&lt;&gt;"NW_No Work")),1,0))</f>
        <v>0</v>
      </c>
      <c r="B457" s="1">
        <f>IF(Veg_Table[[#This Row],[SPECIES]]="",1,0)</f>
        <v>0</v>
      </c>
      <c r="C457" s="1">
        <f>IF(Veg_Table[[#This Row],[DIAMETER]]="",1,0)</f>
        <v>0</v>
      </c>
      <c r="D457" s="1">
        <f>IF(Veg_Table[[#This Row],[HEIGHT]]="",1,0)</f>
        <v>0</v>
      </c>
      <c r="E45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457" s="1">
        <f>IF(AND(Veg_Table[[#This Row],[TAT_RESULT]]="ABATE",Veg_Table[[#This Row],[PRESCRIP]]="NW_No Work"),1,0)</f>
        <v>0</v>
      </c>
      <c r="G457" s="1">
        <f>IF(OR(Veg_Table[[#This Row],[Prescription R-Scale]]="NA",Veg_Table[[#This Row],[Diameter R-Scale]]="NA"),0,IF(Veg_Table[[#This Row],[Diameter R-Scale]]&lt;&gt;Veg_Table[[#This Row],[Prescription R-Scale]],1,0))</f>
        <v>0</v>
      </c>
      <c r="H457" s="1">
        <f>IF(OR(AND(Veg_Table[[#This Row],[PRESCRIP]]="BC_Br Rmv", Veg_Table[[#This Row],[WOOD_MAN]]&lt;&gt;"Not Needed"),AND(Veg_Table[[#This Row],[PRESCRIP]]="BCS_Br Rmv+Trt", Veg_Table[[#This Row],[WOOD_MAN]]&lt;&gt;"Not Needed")),1,0)</f>
        <v>1</v>
      </c>
      <c r="I457" s="1">
        <f ca="1">IF(AND(Veg_Table[[#This Row],[Prescription_Changed]]="Yes",Veg_Table[[#This Row],[TAT_RESULT]]=""),1,0)</f>
        <v>0</v>
      </c>
      <c r="J457" s="1">
        <f ca="1">SUM(Veg_Table[[#This Row],[Prescription and Status do not match]:[Prescription_Edited_And_TAT_Is_Blank]])</f>
        <v>1</v>
      </c>
      <c r="K457" s="1">
        <f ca="1">IF(Veg_Table[[#This Row],[Sum of Errors]]&gt;0,1,0)</f>
        <v>1</v>
      </c>
      <c r="L457" s="1">
        <f>1</f>
        <v>1</v>
      </c>
      <c r="M457"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Brush</v>
      </c>
      <c r="N457" s="1" t="str">
        <f>IF(OR(MID(Veg_Table[[#This Row],[PRESCRIP]],2,1)="1",MID(Veg_Table[[#This Row],[PRESCRIP]],2,1)="2",MID(Veg_Table[[#This Row],[PRESCRIP]],2,1)="3",MID(Veg_Table[[#This Row],[PRESCRIP]],2,1)="4"),_xlfn.NUMBERVALUE(MID(Veg_Table[[#This Row],[PRESCRIP]],2,1)),"NA")</f>
        <v>NA</v>
      </c>
      <c r="O457" s="1">
        <f>WEEKNUM(Veg_Table[[#This Row],[EVM_LAST_EDITED_Day]],2)</f>
        <v>20</v>
      </c>
      <c r="P457" s="25">
        <f>IFERROR(DATE(YEAR(Veg_Table[[#This Row],[EVM_LAST_EDITED2]]),MONTH(Veg_Table[[#This Row],[EVM_LAST_EDITED2]]),DAY(Veg_Table[[#This Row],[EVM_LAST_EDITED2]])),DATE(2019,1,1))</f>
        <v>43965</v>
      </c>
      <c r="Q457" s="3">
        <f>VALUE(SUBSTITUTE(Veg_Table[[#This Row],[EVM_LAST_EDITED]],",",""))</f>
        <v>43965.429398831002</v>
      </c>
      <c r="R457" s="1" t="str">
        <f>_xlfn.IFNA(IF(Veg_Table[[#This Row],[EVM_LAST_EDITOR]]="","zBlank EVM Last Editor",VLOOKUP(Veg_Table[[#This Row],[EVM_LAST_EDITOR]],Roster_Table[#All],4,FALSE)),"zAWRR Not in Roster")</f>
        <v>zAWRR Not in Roster</v>
      </c>
      <c r="S457" s="1" t="str">
        <f>_xlfn.IFNA(IF(Veg_Table[[#This Row],[EVM_LAST_EDITOR]]="","zBlank EVM Last Editor",VLOOKUP(Veg_Table[[#This Row],[EVM_LAST_EDITOR]],Roster_Table[#All],16,FALSE)),"zCompany_AWRR not in Roster")</f>
        <v>zCompany_AWRR not in Roster</v>
      </c>
      <c r="T457" s="2">
        <f>IFERROR(DATE(YEAR(Veg_Table[[#This Row],[Created2]]),MONTH(Veg_Table[[#This Row],[Created2]]),DAY(Veg_Table[[#This Row],[Created2]])),DATE(2019,1,1))</f>
        <v>43916</v>
      </c>
      <c r="U457" s="3">
        <f>VALUE(SUBSTITUTE(Veg_Table[[#This Row],[Created]],",",""))</f>
        <v>43916.627465277801</v>
      </c>
      <c r="V457" s="3" t="str">
        <f ca="1">IFERROR(_xlfn.IFNA(CELL("contents",INDIRECT(_xlfn.CONCAT("Veg_Table_Production_Data!",ADDRESS(MATCH(_xlfn.MAXIFS(#REF!,#REF!,"="&amp;Veg_Table[[#This Row],[AUTO_ID]],#REF!,"&lt;"&amp;Veg_Table[[#This Row],[EVM_LAST_EDITED_Day]]),#REF!,0),COLUMN(#REF!),4,1,)))),""),"")</f>
        <v/>
      </c>
      <c r="W457" s="3" t="str">
        <f ca="1">IF(Veg_Table[[#This Row],[Previous_Prescription]]="","No",IF(Veg_Table[[#This Row],[Previous_Prescription]]=Veg_Table[[#This Row],[PRESCRIP]],"No","Yes"))</f>
        <v>No</v>
      </c>
      <c r="X457" s="3" t="str">
        <f>IF(Veg_Table[[#This Row],[EVM_LAST_EDITED_Day]]=Veg_Table[[#This Row],[Created_Day]],"New","Old")</f>
        <v>Old</v>
      </c>
      <c r="Y457" s="1">
        <f>IFERROR(IF(FIND("delete",LOWER(Veg_Table[[#This Row],[PI_COMMENTS]]))&gt;=1,1,0),0)</f>
        <v>0</v>
      </c>
      <c r="Z457" s="1" t="str">
        <f>_xlfn.IFNA(IF(Veg_Table[[#This Row],[EVM_LAST_EDITOR]]="","Yes",VLOOKUP(Veg_Table[[#This Row],[EVM_LAST_EDITOR]],Roster_Table[#All],15,FALSE)),"Yes")</f>
        <v>Yes</v>
      </c>
      <c r="AA45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57" s="1" t="str">
        <f>_xlfn.IFNA(VLOOKUP(Veg_Table[[#This Row],[EVM_LAST_EDITOR]],Roster_Table[#All],3,FALSE),"zAWRR Not in Roster")</f>
        <v>zAWRR Not in Roster</v>
      </c>
      <c r="AC457" s="1" t="str">
        <f>_xlfn.IFNA(VLOOKUP(Veg_Table[[#This Row],[EVM_LAST_EDITOR]],Roster_Table[#All],2,FALSE),"zAWRR Not in Roster")</f>
        <v>zAWRR Not in Roster</v>
      </c>
      <c r="AD457" s="1" t="str">
        <f>IF(_xlfn.CONCAT(Veg_Table[[#This Row],[First_Name]]," ",Veg_Table[[#This Row],[Last_Name]])="zAWRR Not in Roster zAWRR Not in Roster","zAWRR Not in Roster",_xlfn.CONCAT(Veg_Table[[#This Row],[First_Name]]," ",Veg_Table[[#This Row],[Last_Name]]))</f>
        <v>zAWRR Not in Roster</v>
      </c>
      <c r="AE457">
        <v>2955535</v>
      </c>
      <c r="AF457" t="s">
        <v>3407</v>
      </c>
      <c r="AG457" t="s">
        <v>93</v>
      </c>
      <c r="AH457" t="s">
        <v>1037</v>
      </c>
      <c r="AI457" t="s">
        <v>1515</v>
      </c>
      <c r="AJ457" t="s">
        <v>820</v>
      </c>
      <c r="AL457" t="s">
        <v>372</v>
      </c>
      <c r="AM457" t="s">
        <v>2288</v>
      </c>
      <c r="AN457" t="s">
        <v>25</v>
      </c>
      <c r="AO457" t="s">
        <v>25</v>
      </c>
      <c r="AP457">
        <v>3</v>
      </c>
      <c r="AQ457">
        <v>20</v>
      </c>
      <c r="AR457" t="s">
        <v>511</v>
      </c>
      <c r="AS457" t="s">
        <v>50</v>
      </c>
      <c r="AT457" t="s">
        <v>515</v>
      </c>
      <c r="AV457" t="s">
        <v>512</v>
      </c>
      <c r="AW457" t="s">
        <v>3408</v>
      </c>
      <c r="AX457" t="s">
        <v>534</v>
      </c>
      <c r="AZ457">
        <v>5650734</v>
      </c>
      <c r="BA457" t="s">
        <v>50</v>
      </c>
      <c r="BB457" s="4">
        <v>43962</v>
      </c>
      <c r="BD457" t="s">
        <v>29</v>
      </c>
      <c r="BE457" t="s">
        <v>25</v>
      </c>
      <c r="BF457" t="s">
        <v>513</v>
      </c>
      <c r="BG457" t="s">
        <v>534</v>
      </c>
      <c r="BI457" s="3">
        <v>43964.675497685188</v>
      </c>
      <c r="BJ457" t="s">
        <v>1558</v>
      </c>
      <c r="BK457" s="30" t="s">
        <v>859</v>
      </c>
      <c r="BL457" s="3">
        <v>43965.429398831016</v>
      </c>
      <c r="BM457" t="s">
        <v>31</v>
      </c>
      <c r="BN457" t="s">
        <v>32</v>
      </c>
      <c r="BP457" t="s">
        <v>1038</v>
      </c>
      <c r="BQ457" t="s">
        <v>1025</v>
      </c>
      <c r="BR457" t="s">
        <v>28</v>
      </c>
      <c r="BS457" t="s">
        <v>28</v>
      </c>
      <c r="BT457" t="s">
        <v>129</v>
      </c>
      <c r="BU457" s="3">
        <v>43916.627465277779</v>
      </c>
      <c r="BV457" t="s">
        <v>803</v>
      </c>
      <c r="BW457" s="3">
        <v>43965.481272951387</v>
      </c>
      <c r="BX457" t="s">
        <v>3409</v>
      </c>
      <c r="CG457"/>
      <c r="CH457"/>
      <c r="CI457"/>
      <c r="CY457"/>
      <c r="DA457"/>
      <c r="DE457"/>
      <c r="DF457"/>
    </row>
    <row r="458" spans="1:110" x14ac:dyDescent="0.25">
      <c r="A458" s="1">
        <f>IF(Veg_Table[[#This Row],[VP_STATUS]]="Hold",0,IF(OR(AND(Veg_Table[[#This Row],[PRESCRIP]]="NW_No Work",Veg_Table[[#This Row],[VP_STATUS]]&lt;&gt;"No Work Required Under EVM"),AND(Veg_Table[[#This Row],[VP_STATUS]]="No Work Required Under EVM",Veg_Table[[#This Row],[PRESCRIP]]&lt;&gt;"NW_No Work")),1,0))</f>
        <v>0</v>
      </c>
      <c r="B458" s="1">
        <f>IF(Veg_Table[[#This Row],[SPECIES]]="",1,0)</f>
        <v>0</v>
      </c>
      <c r="C458" s="1">
        <f>IF(Veg_Table[[#This Row],[DIAMETER]]="",1,0)</f>
        <v>0</v>
      </c>
      <c r="D458" s="1">
        <f>IF(Veg_Table[[#This Row],[HEIGHT]]="",1,0)</f>
        <v>0</v>
      </c>
      <c r="E45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58" s="1">
        <f>IF(AND(Veg_Table[[#This Row],[TAT_RESULT]]="ABATE",Veg_Table[[#This Row],[PRESCRIP]]="NW_No Work"),1,0)</f>
        <v>0</v>
      </c>
      <c r="G458" s="1">
        <f>IF(OR(Veg_Table[[#This Row],[Prescription R-Scale]]="NA",Veg_Table[[#This Row],[Diameter R-Scale]]="NA"),0,IF(Veg_Table[[#This Row],[Diameter R-Scale]]&lt;&gt;Veg_Table[[#This Row],[Prescription R-Scale]],1,0))</f>
        <v>0</v>
      </c>
      <c r="H458" s="1">
        <f>IF(OR(AND(Veg_Table[[#This Row],[PRESCRIP]]="BC_Br Rmv", Veg_Table[[#This Row],[WOOD_MAN]]&lt;&gt;"Not Needed"),AND(Veg_Table[[#This Row],[PRESCRIP]]="BCS_Br Rmv+Trt", Veg_Table[[#This Row],[WOOD_MAN]]&lt;&gt;"Not Needed")),1,0)</f>
        <v>0</v>
      </c>
      <c r="I458" s="1">
        <f ca="1">IF(AND(Veg_Table[[#This Row],[Prescription_Changed]]="Yes",Veg_Table[[#This Row],[TAT_RESULT]]=""),1,0)</f>
        <v>0</v>
      </c>
      <c r="J458" s="1">
        <f ca="1">SUM(Veg_Table[[#This Row],[Prescription and Status do not match]:[Prescription_Edited_And_TAT_Is_Blank]])</f>
        <v>1</v>
      </c>
      <c r="K458" s="1">
        <f ca="1">IF(Veg_Table[[#This Row],[Sum of Errors]]&gt;0,1,0)</f>
        <v>1</v>
      </c>
      <c r="L458" s="1">
        <f>1</f>
        <v>1</v>
      </c>
      <c r="M45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458" s="1">
        <f>IF(OR(MID(Veg_Table[[#This Row],[PRESCRIP]],2,1)="1",MID(Veg_Table[[#This Row],[PRESCRIP]],2,1)="2",MID(Veg_Table[[#This Row],[PRESCRIP]],2,1)="3",MID(Veg_Table[[#This Row],[PRESCRIP]],2,1)="4"),_xlfn.NUMBERVALUE(MID(Veg_Table[[#This Row],[PRESCRIP]],2,1)),"NA")</f>
        <v>3</v>
      </c>
      <c r="O458" s="1">
        <f>WEEKNUM(Veg_Table[[#This Row],[EVM_LAST_EDITED_Day]],2)</f>
        <v>20</v>
      </c>
      <c r="P458" s="25">
        <f>IFERROR(DATE(YEAR(Veg_Table[[#This Row],[EVM_LAST_EDITED2]]),MONTH(Veg_Table[[#This Row],[EVM_LAST_EDITED2]]),DAY(Veg_Table[[#This Row],[EVM_LAST_EDITED2]])),DATE(2019,1,1))</f>
        <v>43965</v>
      </c>
      <c r="Q458" s="3">
        <f>VALUE(SUBSTITUTE(Veg_Table[[#This Row],[EVM_LAST_EDITED]],",",""))</f>
        <v>43965.429427129602</v>
      </c>
      <c r="R458" s="1" t="str">
        <f>_xlfn.IFNA(IF(Veg_Table[[#This Row],[EVM_LAST_EDITOR]]="","zBlank EVM Last Editor",VLOOKUP(Veg_Table[[#This Row],[EVM_LAST_EDITOR]],Roster_Table[#All],4,FALSE)),"zAWRR Not in Roster")</f>
        <v>zAWRR Not in Roster</v>
      </c>
      <c r="S458" s="1" t="str">
        <f>_xlfn.IFNA(IF(Veg_Table[[#This Row],[EVM_LAST_EDITOR]]="","zBlank EVM Last Editor",VLOOKUP(Veg_Table[[#This Row],[EVM_LAST_EDITOR]],Roster_Table[#All],16,FALSE)),"zCompany_AWRR not in Roster")</f>
        <v>zCompany_AWRR not in Roster</v>
      </c>
      <c r="T458" s="2">
        <f>IFERROR(DATE(YEAR(Veg_Table[[#This Row],[Created2]]),MONTH(Veg_Table[[#This Row],[Created2]]),DAY(Veg_Table[[#This Row],[Created2]])),DATE(2019,1,1))</f>
        <v>43764</v>
      </c>
      <c r="U458" s="3">
        <f>VALUE(SUBSTITUTE(Veg_Table[[#This Row],[Created]],",",""))</f>
        <v>43764.426898148202</v>
      </c>
      <c r="V458" s="3" t="str">
        <f ca="1">IFERROR(_xlfn.IFNA(CELL("contents",INDIRECT(_xlfn.CONCAT("Veg_Table_Production_Data!",ADDRESS(MATCH(_xlfn.MAXIFS(#REF!,#REF!,"="&amp;Veg_Table[[#This Row],[AUTO_ID]],#REF!,"&lt;"&amp;Veg_Table[[#This Row],[EVM_LAST_EDITED_Day]]),#REF!,0),COLUMN(#REF!),4,1,)))),""),"")</f>
        <v/>
      </c>
      <c r="W458" s="3" t="str">
        <f ca="1">IF(Veg_Table[[#This Row],[Previous_Prescription]]="","No",IF(Veg_Table[[#This Row],[Previous_Prescription]]=Veg_Table[[#This Row],[PRESCRIP]],"No","Yes"))</f>
        <v>No</v>
      </c>
      <c r="X458" s="3" t="str">
        <f>IF(Veg_Table[[#This Row],[EVM_LAST_EDITED_Day]]=Veg_Table[[#This Row],[Created_Day]],"New","Old")</f>
        <v>Old</v>
      </c>
      <c r="Y458" s="1">
        <f>IFERROR(IF(FIND("delete",LOWER(Veg_Table[[#This Row],[PI_COMMENTS]]))&gt;=1,1,0),0)</f>
        <v>0</v>
      </c>
      <c r="Z458" s="1" t="str">
        <f>_xlfn.IFNA(IF(Veg_Table[[#This Row],[EVM_LAST_EDITOR]]="","Yes",VLOOKUP(Veg_Table[[#This Row],[EVM_LAST_EDITOR]],Roster_Table[#All],15,FALSE)),"Yes")</f>
        <v>Yes</v>
      </c>
      <c r="AA45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58" s="1" t="str">
        <f>_xlfn.IFNA(VLOOKUP(Veg_Table[[#This Row],[EVM_LAST_EDITOR]],Roster_Table[#All],3,FALSE),"zAWRR Not in Roster")</f>
        <v>zAWRR Not in Roster</v>
      </c>
      <c r="AC458" s="1" t="str">
        <f>_xlfn.IFNA(VLOOKUP(Veg_Table[[#This Row],[EVM_LAST_EDITOR]],Roster_Table[#All],2,FALSE),"zAWRR Not in Roster")</f>
        <v>zAWRR Not in Roster</v>
      </c>
      <c r="AD458" s="1" t="str">
        <f>IF(_xlfn.CONCAT(Veg_Table[[#This Row],[First_Name]]," ",Veg_Table[[#This Row],[Last_Name]])="zAWRR Not in Roster zAWRR Not in Roster","zAWRR Not in Roster",_xlfn.CONCAT(Veg_Table[[#This Row],[First_Name]]," ",Veg_Table[[#This Row],[Last_Name]]))</f>
        <v>zAWRR Not in Roster</v>
      </c>
      <c r="AE458">
        <v>1769866</v>
      </c>
      <c r="AF458" t="s">
        <v>2486</v>
      </c>
      <c r="AG458" t="s">
        <v>30</v>
      </c>
      <c r="AH458" t="s">
        <v>1344</v>
      </c>
      <c r="AI458" t="s">
        <v>1509</v>
      </c>
      <c r="AJ458" t="s">
        <v>820</v>
      </c>
      <c r="AK458" t="s">
        <v>28</v>
      </c>
      <c r="AL458" t="s">
        <v>830</v>
      </c>
      <c r="AM458" t="s">
        <v>38</v>
      </c>
      <c r="AN458" t="s">
        <v>25</v>
      </c>
      <c r="AO458" t="s">
        <v>25</v>
      </c>
      <c r="AP458">
        <v>25</v>
      </c>
      <c r="AQ458">
        <v>87</v>
      </c>
      <c r="AR458" t="s">
        <v>28</v>
      </c>
      <c r="AS458" t="s">
        <v>51</v>
      </c>
      <c r="AT458" t="s">
        <v>515</v>
      </c>
      <c r="AU458" t="s">
        <v>25</v>
      </c>
      <c r="AV458" t="s">
        <v>28</v>
      </c>
      <c r="AW458" t="s">
        <v>2487</v>
      </c>
      <c r="AX458" t="s">
        <v>534</v>
      </c>
      <c r="AY458" t="s">
        <v>28</v>
      </c>
      <c r="AZ458">
        <v>5746657</v>
      </c>
      <c r="BA458" t="s">
        <v>51</v>
      </c>
      <c r="BB458" s="4">
        <v>43938.64959739583</v>
      </c>
      <c r="BC458" t="s">
        <v>28</v>
      </c>
      <c r="BD458" t="s">
        <v>29</v>
      </c>
      <c r="BF458" t="s">
        <v>28</v>
      </c>
      <c r="BG458" t="s">
        <v>534</v>
      </c>
      <c r="BH458" t="s">
        <v>28</v>
      </c>
      <c r="BI458" s="3">
        <v>43965.429266296298</v>
      </c>
      <c r="BJ458" t="s">
        <v>27</v>
      </c>
      <c r="BK458" s="30" t="s">
        <v>821</v>
      </c>
      <c r="BL458" s="3">
        <v>43965.429427129631</v>
      </c>
      <c r="BM458" t="s">
        <v>31</v>
      </c>
      <c r="BN458" t="s">
        <v>32</v>
      </c>
      <c r="BO458" t="s">
        <v>1511</v>
      </c>
      <c r="BP458" t="s">
        <v>1510</v>
      </c>
      <c r="BQ458" t="s">
        <v>826</v>
      </c>
      <c r="BR458" t="s">
        <v>28</v>
      </c>
      <c r="BS458" t="s">
        <v>28</v>
      </c>
      <c r="BT458" t="s">
        <v>1118</v>
      </c>
      <c r="BU458" s="3">
        <v>43764.426898148151</v>
      </c>
      <c r="BV458" t="s">
        <v>803</v>
      </c>
      <c r="BW458" s="3">
        <v>43965.481042685184</v>
      </c>
      <c r="BX458" t="s">
        <v>2488</v>
      </c>
      <c r="CG458"/>
      <c r="CH458"/>
      <c r="CI458"/>
      <c r="CY458"/>
      <c r="DA458"/>
      <c r="DE458"/>
      <c r="DF458"/>
    </row>
    <row r="459" spans="1:110" x14ac:dyDescent="0.25">
      <c r="A459" s="1">
        <f>IF(Veg_Table[[#This Row],[VP_STATUS]]="Hold",0,IF(OR(AND(Veg_Table[[#This Row],[PRESCRIP]]="NW_No Work",Veg_Table[[#This Row],[VP_STATUS]]&lt;&gt;"No Work Required Under EVM"),AND(Veg_Table[[#This Row],[VP_STATUS]]="No Work Required Under EVM",Veg_Table[[#This Row],[PRESCRIP]]&lt;&gt;"NW_No Work")),1,0))</f>
        <v>0</v>
      </c>
      <c r="B459" s="1">
        <f>IF(Veg_Table[[#This Row],[SPECIES]]="",1,0)</f>
        <v>0</v>
      </c>
      <c r="C459" s="1">
        <f>IF(Veg_Table[[#This Row],[DIAMETER]]="",1,0)</f>
        <v>0</v>
      </c>
      <c r="D459" s="1">
        <f>IF(Veg_Table[[#This Row],[HEIGHT]]="",1,0)</f>
        <v>0</v>
      </c>
      <c r="E45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459" s="1">
        <f>IF(AND(Veg_Table[[#This Row],[TAT_RESULT]]="ABATE",Veg_Table[[#This Row],[PRESCRIP]]="NW_No Work"),1,0)</f>
        <v>0</v>
      </c>
      <c r="G459" s="1">
        <f>IF(OR(Veg_Table[[#This Row],[Prescription R-Scale]]="NA",Veg_Table[[#This Row],[Diameter R-Scale]]="NA"),0,IF(Veg_Table[[#This Row],[Diameter R-Scale]]&lt;&gt;Veg_Table[[#This Row],[Prescription R-Scale]],1,0))</f>
        <v>0</v>
      </c>
      <c r="H459" s="1">
        <f>IF(OR(AND(Veg_Table[[#This Row],[PRESCRIP]]="BC_Br Rmv", Veg_Table[[#This Row],[WOOD_MAN]]&lt;&gt;"Not Needed"),AND(Veg_Table[[#This Row],[PRESCRIP]]="BCS_Br Rmv+Trt", Veg_Table[[#This Row],[WOOD_MAN]]&lt;&gt;"Not Needed")),1,0)</f>
        <v>1</v>
      </c>
      <c r="I459" s="1">
        <f ca="1">IF(AND(Veg_Table[[#This Row],[Prescription_Changed]]="Yes",Veg_Table[[#This Row],[TAT_RESULT]]=""),1,0)</f>
        <v>0</v>
      </c>
      <c r="J459" s="1">
        <f ca="1">SUM(Veg_Table[[#This Row],[Prescription and Status do not match]:[Prescription_Edited_And_TAT_Is_Blank]])</f>
        <v>1</v>
      </c>
      <c r="K459" s="1">
        <f ca="1">IF(Veg_Table[[#This Row],[Sum of Errors]]&gt;0,1,0)</f>
        <v>1</v>
      </c>
      <c r="L459" s="1">
        <f>1</f>
        <v>1</v>
      </c>
      <c r="M459"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Brush</v>
      </c>
      <c r="N459" s="1" t="str">
        <f>IF(OR(MID(Veg_Table[[#This Row],[PRESCRIP]],2,1)="1",MID(Veg_Table[[#This Row],[PRESCRIP]],2,1)="2",MID(Veg_Table[[#This Row],[PRESCRIP]],2,1)="3",MID(Veg_Table[[#This Row],[PRESCRIP]],2,1)="4"),_xlfn.NUMBERVALUE(MID(Veg_Table[[#This Row],[PRESCRIP]],2,1)),"NA")</f>
        <v>NA</v>
      </c>
      <c r="O459" s="1">
        <f>WEEKNUM(Veg_Table[[#This Row],[EVM_LAST_EDITED_Day]],2)</f>
        <v>20</v>
      </c>
      <c r="P459" s="25">
        <f>IFERROR(DATE(YEAR(Veg_Table[[#This Row],[EVM_LAST_EDITED2]]),MONTH(Veg_Table[[#This Row],[EVM_LAST_EDITED2]]),DAY(Veg_Table[[#This Row],[EVM_LAST_EDITED2]])),DATE(2019,1,1))</f>
        <v>43965</v>
      </c>
      <c r="Q459" s="3">
        <f>VALUE(SUBSTITUTE(Veg_Table[[#This Row],[EVM_LAST_EDITED]],",",""))</f>
        <v>43965.429868206003</v>
      </c>
      <c r="R459" s="1" t="str">
        <f>_xlfn.IFNA(IF(Veg_Table[[#This Row],[EVM_LAST_EDITOR]]="","zBlank EVM Last Editor",VLOOKUP(Veg_Table[[#This Row],[EVM_LAST_EDITOR]],Roster_Table[#All],4,FALSE)),"zAWRR Not in Roster")</f>
        <v>zAWRR Not in Roster</v>
      </c>
      <c r="S459" s="1" t="str">
        <f>_xlfn.IFNA(IF(Veg_Table[[#This Row],[EVM_LAST_EDITOR]]="","zBlank EVM Last Editor",VLOOKUP(Veg_Table[[#This Row],[EVM_LAST_EDITOR]],Roster_Table[#All],16,FALSE)),"zCompany_AWRR not in Roster")</f>
        <v>zCompany_AWRR not in Roster</v>
      </c>
      <c r="T459" s="2">
        <f>IFERROR(DATE(YEAR(Veg_Table[[#This Row],[Created2]]),MONTH(Veg_Table[[#This Row],[Created2]]),DAY(Veg_Table[[#This Row],[Created2]])),DATE(2019,1,1))</f>
        <v>43916</v>
      </c>
      <c r="U459" s="3">
        <f>VALUE(SUBSTITUTE(Veg_Table[[#This Row],[Created]],",",""))</f>
        <v>43916.386620370402</v>
      </c>
      <c r="V459" s="3" t="str">
        <f ca="1">IFERROR(_xlfn.IFNA(CELL("contents",INDIRECT(_xlfn.CONCAT("Veg_Table_Production_Data!",ADDRESS(MATCH(_xlfn.MAXIFS(#REF!,#REF!,"="&amp;Veg_Table[[#This Row],[AUTO_ID]],#REF!,"&lt;"&amp;Veg_Table[[#This Row],[EVM_LAST_EDITED_Day]]),#REF!,0),COLUMN(#REF!),4,1,)))),""),"")</f>
        <v/>
      </c>
      <c r="W459" s="3" t="str">
        <f ca="1">IF(Veg_Table[[#This Row],[Previous_Prescription]]="","No",IF(Veg_Table[[#This Row],[Previous_Prescription]]=Veg_Table[[#This Row],[PRESCRIP]],"No","Yes"))</f>
        <v>No</v>
      </c>
      <c r="X459" s="3" t="str">
        <f>IF(Veg_Table[[#This Row],[EVM_LAST_EDITED_Day]]=Veg_Table[[#This Row],[Created_Day]],"New","Old")</f>
        <v>Old</v>
      </c>
      <c r="Y459" s="1">
        <f>IFERROR(IF(FIND("delete",LOWER(Veg_Table[[#This Row],[PI_COMMENTS]]))&gt;=1,1,0),0)</f>
        <v>0</v>
      </c>
      <c r="Z459" s="1" t="str">
        <f>_xlfn.IFNA(IF(Veg_Table[[#This Row],[EVM_LAST_EDITOR]]="","Yes",VLOOKUP(Veg_Table[[#This Row],[EVM_LAST_EDITOR]],Roster_Table[#All],15,FALSE)),"Yes")</f>
        <v>Yes</v>
      </c>
      <c r="AA45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59" s="1" t="str">
        <f>_xlfn.IFNA(VLOOKUP(Veg_Table[[#This Row],[EVM_LAST_EDITOR]],Roster_Table[#All],3,FALSE),"zAWRR Not in Roster")</f>
        <v>zAWRR Not in Roster</v>
      </c>
      <c r="AC459" s="1" t="str">
        <f>_xlfn.IFNA(VLOOKUP(Veg_Table[[#This Row],[EVM_LAST_EDITOR]],Roster_Table[#All],2,FALSE),"zAWRR Not in Roster")</f>
        <v>zAWRR Not in Roster</v>
      </c>
      <c r="AD459" s="1" t="str">
        <f>IF(_xlfn.CONCAT(Veg_Table[[#This Row],[First_Name]]," ",Veg_Table[[#This Row],[Last_Name]])="zAWRR Not in Roster zAWRR Not in Roster","zAWRR Not in Roster",_xlfn.CONCAT(Veg_Table[[#This Row],[First_Name]]," ",Veg_Table[[#This Row],[Last_Name]]))</f>
        <v>zAWRR Not in Roster</v>
      </c>
      <c r="AE459">
        <v>2955510</v>
      </c>
      <c r="AF459" t="s">
        <v>3416</v>
      </c>
      <c r="AG459" t="s">
        <v>93</v>
      </c>
      <c r="AH459" t="s">
        <v>1037</v>
      </c>
      <c r="AI459" t="s">
        <v>1825</v>
      </c>
      <c r="AJ459" t="s">
        <v>820</v>
      </c>
      <c r="AL459" t="s">
        <v>372</v>
      </c>
      <c r="AM459" t="s">
        <v>2288</v>
      </c>
      <c r="AN459" t="s">
        <v>25</v>
      </c>
      <c r="AO459" t="s">
        <v>25</v>
      </c>
      <c r="AP459">
        <v>3</v>
      </c>
      <c r="AQ459">
        <v>12</v>
      </c>
      <c r="AR459" t="s">
        <v>511</v>
      </c>
      <c r="AS459" t="s">
        <v>50</v>
      </c>
      <c r="AT459" t="s">
        <v>515</v>
      </c>
      <c r="AV459" t="s">
        <v>512</v>
      </c>
      <c r="AW459" t="s">
        <v>3417</v>
      </c>
      <c r="AX459" t="s">
        <v>534</v>
      </c>
      <c r="AZ459">
        <v>5650734</v>
      </c>
      <c r="BA459" t="s">
        <v>50</v>
      </c>
      <c r="BB459" s="4">
        <v>43962</v>
      </c>
      <c r="BD459" t="s">
        <v>29</v>
      </c>
      <c r="BE459" t="s">
        <v>25</v>
      </c>
      <c r="BF459" t="s">
        <v>513</v>
      </c>
      <c r="BG459" t="s">
        <v>534</v>
      </c>
      <c r="BI459" s="3">
        <v>43964.668946759259</v>
      </c>
      <c r="BJ459" t="s">
        <v>1558</v>
      </c>
      <c r="BK459" s="30" t="s">
        <v>859</v>
      </c>
      <c r="BL459" s="3">
        <v>43965.429868206018</v>
      </c>
      <c r="BM459" t="s">
        <v>31</v>
      </c>
      <c r="BN459" t="s">
        <v>32</v>
      </c>
      <c r="BP459" t="s">
        <v>1038</v>
      </c>
      <c r="BQ459" t="s">
        <v>1025</v>
      </c>
      <c r="BR459" t="s">
        <v>28</v>
      </c>
      <c r="BS459" t="s">
        <v>28</v>
      </c>
      <c r="BT459" t="s">
        <v>129</v>
      </c>
      <c r="BU459" s="3">
        <v>43916.386620370373</v>
      </c>
      <c r="BV459" t="s">
        <v>803</v>
      </c>
      <c r="BW459" s="3">
        <v>43965.481272951387</v>
      </c>
      <c r="BX459" t="s">
        <v>3418</v>
      </c>
      <c r="CG459"/>
      <c r="CH459"/>
      <c r="CI459"/>
      <c r="CY459"/>
      <c r="DA459"/>
      <c r="DE459"/>
      <c r="DF459"/>
    </row>
    <row r="460" spans="1:110" x14ac:dyDescent="0.25">
      <c r="A460" s="1">
        <f>IF(Veg_Table[[#This Row],[VP_STATUS]]="Hold",0,IF(OR(AND(Veg_Table[[#This Row],[PRESCRIP]]="NW_No Work",Veg_Table[[#This Row],[VP_STATUS]]&lt;&gt;"No Work Required Under EVM"),AND(Veg_Table[[#This Row],[VP_STATUS]]="No Work Required Under EVM",Veg_Table[[#This Row],[PRESCRIP]]&lt;&gt;"NW_No Work")),1,0))</f>
        <v>0</v>
      </c>
      <c r="B460" s="1">
        <f>IF(Veg_Table[[#This Row],[SPECIES]]="",1,0)</f>
        <v>0</v>
      </c>
      <c r="C460" s="1">
        <f>IF(Veg_Table[[#This Row],[DIAMETER]]="",1,0)</f>
        <v>0</v>
      </c>
      <c r="D460" s="1">
        <f>IF(Veg_Table[[#This Row],[HEIGHT]]="",1,0)</f>
        <v>0</v>
      </c>
      <c r="E46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60" s="1">
        <f>IF(AND(Veg_Table[[#This Row],[TAT_RESULT]]="ABATE",Veg_Table[[#This Row],[PRESCRIP]]="NW_No Work"),1,0)</f>
        <v>0</v>
      </c>
      <c r="G460" s="1">
        <f>IF(OR(Veg_Table[[#This Row],[Prescription R-Scale]]="NA",Veg_Table[[#This Row],[Diameter R-Scale]]="NA"),0,IF(Veg_Table[[#This Row],[Diameter R-Scale]]&lt;&gt;Veg_Table[[#This Row],[Prescription R-Scale]],1,0))</f>
        <v>0</v>
      </c>
      <c r="H460" s="1">
        <f>IF(OR(AND(Veg_Table[[#This Row],[PRESCRIP]]="BC_Br Rmv", Veg_Table[[#This Row],[WOOD_MAN]]&lt;&gt;"Not Needed"),AND(Veg_Table[[#This Row],[PRESCRIP]]="BCS_Br Rmv+Trt", Veg_Table[[#This Row],[WOOD_MAN]]&lt;&gt;"Not Needed")),1,0)</f>
        <v>0</v>
      </c>
      <c r="I460" s="1">
        <f ca="1">IF(AND(Veg_Table[[#This Row],[Prescription_Changed]]="Yes",Veg_Table[[#This Row],[TAT_RESULT]]=""),1,0)</f>
        <v>0</v>
      </c>
      <c r="J460" s="1">
        <f ca="1">SUM(Veg_Table[[#This Row],[Prescription and Status do not match]:[Prescription_Edited_And_TAT_Is_Blank]])</f>
        <v>1</v>
      </c>
      <c r="K460" s="1">
        <f ca="1">IF(Veg_Table[[#This Row],[Sum of Errors]]&gt;0,1,0)</f>
        <v>1</v>
      </c>
      <c r="L460" s="1">
        <f>1</f>
        <v>1</v>
      </c>
      <c r="M46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460" s="1">
        <f>IF(OR(MID(Veg_Table[[#This Row],[PRESCRIP]],2,1)="1",MID(Veg_Table[[#This Row],[PRESCRIP]],2,1)="2",MID(Veg_Table[[#This Row],[PRESCRIP]],2,1)="3",MID(Veg_Table[[#This Row],[PRESCRIP]],2,1)="4"),_xlfn.NUMBERVALUE(MID(Veg_Table[[#This Row],[PRESCRIP]],2,1)),"NA")</f>
        <v>2</v>
      </c>
      <c r="O460" s="1">
        <f>WEEKNUM(Veg_Table[[#This Row],[EVM_LAST_EDITED_Day]],2)</f>
        <v>20</v>
      </c>
      <c r="P460" s="25">
        <f>IFERROR(DATE(YEAR(Veg_Table[[#This Row],[EVM_LAST_EDITED2]]),MONTH(Veg_Table[[#This Row],[EVM_LAST_EDITED2]]),DAY(Veg_Table[[#This Row],[EVM_LAST_EDITED2]])),DATE(2019,1,1))</f>
        <v>43965</v>
      </c>
      <c r="Q460" s="3">
        <f>VALUE(SUBSTITUTE(Veg_Table[[#This Row],[EVM_LAST_EDITED]],",",""))</f>
        <v>43965.430393148097</v>
      </c>
      <c r="R460" s="1" t="str">
        <f>_xlfn.IFNA(IF(Veg_Table[[#This Row],[EVM_LAST_EDITOR]]="","zBlank EVM Last Editor",VLOOKUP(Veg_Table[[#This Row],[EVM_LAST_EDITOR]],Roster_Table[#All],4,FALSE)),"zAWRR Not in Roster")</f>
        <v>zAWRR Not in Roster</v>
      </c>
      <c r="S460" s="1" t="str">
        <f>_xlfn.IFNA(IF(Veg_Table[[#This Row],[EVM_LAST_EDITOR]]="","zBlank EVM Last Editor",VLOOKUP(Veg_Table[[#This Row],[EVM_LAST_EDITOR]],Roster_Table[#All],16,FALSE)),"zCompany_AWRR not in Roster")</f>
        <v>zCompany_AWRR not in Roster</v>
      </c>
      <c r="T460" s="2">
        <f>IFERROR(DATE(YEAR(Veg_Table[[#This Row],[Created2]]),MONTH(Veg_Table[[#This Row],[Created2]]),DAY(Veg_Table[[#This Row],[Created2]])),DATE(2019,1,1))</f>
        <v>43764</v>
      </c>
      <c r="U460" s="3">
        <f>VALUE(SUBSTITUTE(Veg_Table[[#This Row],[Created]],",",""))</f>
        <v>43764.4303587963</v>
      </c>
      <c r="V460" s="3" t="str">
        <f ca="1">IFERROR(_xlfn.IFNA(CELL("contents",INDIRECT(_xlfn.CONCAT("Veg_Table_Production_Data!",ADDRESS(MATCH(_xlfn.MAXIFS(#REF!,#REF!,"="&amp;Veg_Table[[#This Row],[AUTO_ID]],#REF!,"&lt;"&amp;Veg_Table[[#This Row],[EVM_LAST_EDITED_Day]]),#REF!,0),COLUMN(#REF!),4,1,)))),""),"")</f>
        <v/>
      </c>
      <c r="W460" s="3" t="str">
        <f ca="1">IF(Veg_Table[[#This Row],[Previous_Prescription]]="","No",IF(Veg_Table[[#This Row],[Previous_Prescription]]=Veg_Table[[#This Row],[PRESCRIP]],"No","Yes"))</f>
        <v>No</v>
      </c>
      <c r="X460" s="3" t="str">
        <f>IF(Veg_Table[[#This Row],[EVM_LAST_EDITED_Day]]=Veg_Table[[#This Row],[Created_Day]],"New","Old")</f>
        <v>Old</v>
      </c>
      <c r="Y460" s="1">
        <f>IFERROR(IF(FIND("delete",LOWER(Veg_Table[[#This Row],[PI_COMMENTS]]))&gt;=1,1,0),0)</f>
        <v>0</v>
      </c>
      <c r="Z460" s="1" t="str">
        <f>_xlfn.IFNA(IF(Veg_Table[[#This Row],[EVM_LAST_EDITOR]]="","Yes",VLOOKUP(Veg_Table[[#This Row],[EVM_LAST_EDITOR]],Roster_Table[#All],15,FALSE)),"Yes")</f>
        <v>Yes</v>
      </c>
      <c r="AA46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60" s="1" t="str">
        <f>_xlfn.IFNA(VLOOKUP(Veg_Table[[#This Row],[EVM_LAST_EDITOR]],Roster_Table[#All],3,FALSE),"zAWRR Not in Roster")</f>
        <v>zAWRR Not in Roster</v>
      </c>
      <c r="AC460" s="1" t="str">
        <f>_xlfn.IFNA(VLOOKUP(Veg_Table[[#This Row],[EVM_LAST_EDITOR]],Roster_Table[#All],2,FALSE),"zAWRR Not in Roster")</f>
        <v>zAWRR Not in Roster</v>
      </c>
      <c r="AD460" s="1" t="str">
        <f>IF(_xlfn.CONCAT(Veg_Table[[#This Row],[First_Name]]," ",Veg_Table[[#This Row],[Last_Name]])="zAWRR Not in Roster zAWRR Not in Roster","zAWRR Not in Roster",_xlfn.CONCAT(Veg_Table[[#This Row],[First_Name]]," ",Veg_Table[[#This Row],[Last_Name]]))</f>
        <v>zAWRR Not in Roster</v>
      </c>
      <c r="AE460">
        <v>1769867</v>
      </c>
      <c r="AF460" t="s">
        <v>2489</v>
      </c>
      <c r="AG460" t="s">
        <v>30</v>
      </c>
      <c r="AH460" t="s">
        <v>1344</v>
      </c>
      <c r="AI460" t="s">
        <v>1509</v>
      </c>
      <c r="AJ460" t="s">
        <v>820</v>
      </c>
      <c r="AK460" t="s">
        <v>28</v>
      </c>
      <c r="AL460" t="s">
        <v>830</v>
      </c>
      <c r="AM460" t="s">
        <v>38</v>
      </c>
      <c r="AN460" t="s">
        <v>25</v>
      </c>
      <c r="AO460" t="s">
        <v>25</v>
      </c>
      <c r="AP460">
        <v>22</v>
      </c>
      <c r="AQ460">
        <v>91</v>
      </c>
      <c r="AR460" t="s">
        <v>28</v>
      </c>
      <c r="AS460" t="s">
        <v>42</v>
      </c>
      <c r="AT460" t="s">
        <v>515</v>
      </c>
      <c r="AU460" t="s">
        <v>25</v>
      </c>
      <c r="AV460" t="s">
        <v>28</v>
      </c>
      <c r="AW460" t="s">
        <v>2490</v>
      </c>
      <c r="AX460" t="s">
        <v>534</v>
      </c>
      <c r="AY460" t="s">
        <v>28</v>
      </c>
      <c r="AZ460">
        <v>5746657</v>
      </c>
      <c r="BA460" t="s">
        <v>42</v>
      </c>
      <c r="BB460" s="4">
        <v>43938.646436539355</v>
      </c>
      <c r="BC460" t="s">
        <v>28</v>
      </c>
      <c r="BD460" t="s">
        <v>29</v>
      </c>
      <c r="BF460" t="s">
        <v>28</v>
      </c>
      <c r="BG460" t="s">
        <v>534</v>
      </c>
      <c r="BH460" t="s">
        <v>28</v>
      </c>
      <c r="BI460" s="3">
        <v>43965.430295335645</v>
      </c>
      <c r="BJ460" t="s">
        <v>27</v>
      </c>
      <c r="BK460" s="30" t="s">
        <v>821</v>
      </c>
      <c r="BL460" s="3">
        <v>43965.430393148148</v>
      </c>
      <c r="BM460" t="s">
        <v>31</v>
      </c>
      <c r="BN460" t="s">
        <v>32</v>
      </c>
      <c r="BO460" t="s">
        <v>1511</v>
      </c>
      <c r="BP460" t="s">
        <v>1510</v>
      </c>
      <c r="BQ460" t="s">
        <v>826</v>
      </c>
      <c r="BR460" t="s">
        <v>28</v>
      </c>
      <c r="BS460" t="s">
        <v>28</v>
      </c>
      <c r="BT460" t="s">
        <v>1118</v>
      </c>
      <c r="BU460" s="3">
        <v>43764.430358796293</v>
      </c>
      <c r="BV460" t="s">
        <v>803</v>
      </c>
      <c r="BW460" s="3">
        <v>43965.481042685184</v>
      </c>
      <c r="BX460" t="s">
        <v>2491</v>
      </c>
      <c r="CG460"/>
      <c r="CH460"/>
      <c r="CI460"/>
      <c r="CY460"/>
      <c r="DA460"/>
      <c r="DE460"/>
      <c r="DF460"/>
    </row>
    <row r="461" spans="1:110" x14ac:dyDescent="0.25">
      <c r="A461" s="1">
        <f>IF(Veg_Table[[#This Row],[VP_STATUS]]="Hold",0,IF(OR(AND(Veg_Table[[#This Row],[PRESCRIP]]="NW_No Work",Veg_Table[[#This Row],[VP_STATUS]]&lt;&gt;"No Work Required Under EVM"),AND(Veg_Table[[#This Row],[VP_STATUS]]="No Work Required Under EVM",Veg_Table[[#This Row],[PRESCRIP]]&lt;&gt;"NW_No Work")),1,0))</f>
        <v>0</v>
      </c>
      <c r="B461" s="1">
        <f>IF(Veg_Table[[#This Row],[SPECIES]]="",1,0)</f>
        <v>0</v>
      </c>
      <c r="C461" s="1">
        <f>IF(Veg_Table[[#This Row],[DIAMETER]]="",1,0)</f>
        <v>0</v>
      </c>
      <c r="D461" s="1">
        <f>IF(Veg_Table[[#This Row],[HEIGHT]]="",1,0)</f>
        <v>0</v>
      </c>
      <c r="E46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61" s="1">
        <f>IF(AND(Veg_Table[[#This Row],[TAT_RESULT]]="ABATE",Veg_Table[[#This Row],[PRESCRIP]]="NW_No Work"),1,0)</f>
        <v>0</v>
      </c>
      <c r="G461" s="1">
        <f>IF(OR(Veg_Table[[#This Row],[Prescription R-Scale]]="NA",Veg_Table[[#This Row],[Diameter R-Scale]]="NA"),0,IF(Veg_Table[[#This Row],[Diameter R-Scale]]&lt;&gt;Veg_Table[[#This Row],[Prescription R-Scale]],1,0))</f>
        <v>0</v>
      </c>
      <c r="H461" s="1">
        <f>IF(OR(AND(Veg_Table[[#This Row],[PRESCRIP]]="BC_Br Rmv", Veg_Table[[#This Row],[WOOD_MAN]]&lt;&gt;"Not Needed"),AND(Veg_Table[[#This Row],[PRESCRIP]]="BCS_Br Rmv+Trt", Veg_Table[[#This Row],[WOOD_MAN]]&lt;&gt;"Not Needed")),1,0)</f>
        <v>0</v>
      </c>
      <c r="I461" s="1">
        <f ca="1">IF(AND(Veg_Table[[#This Row],[Prescription_Changed]]="Yes",Veg_Table[[#This Row],[TAT_RESULT]]=""),1,0)</f>
        <v>0</v>
      </c>
      <c r="J461" s="1">
        <f ca="1">SUM(Veg_Table[[#This Row],[Prescription and Status do not match]:[Prescription_Edited_And_TAT_Is_Blank]])</f>
        <v>1</v>
      </c>
      <c r="K461" s="1">
        <f ca="1">IF(Veg_Table[[#This Row],[Sum of Errors]]&gt;0,1,0)</f>
        <v>1</v>
      </c>
      <c r="L461" s="1">
        <f>1</f>
        <v>1</v>
      </c>
      <c r="M46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461" s="1">
        <f>IF(OR(MID(Veg_Table[[#This Row],[PRESCRIP]],2,1)="1",MID(Veg_Table[[#This Row],[PRESCRIP]],2,1)="2",MID(Veg_Table[[#This Row],[PRESCRIP]],2,1)="3",MID(Veg_Table[[#This Row],[PRESCRIP]],2,1)="4"),_xlfn.NUMBERVALUE(MID(Veg_Table[[#This Row],[PRESCRIP]],2,1)),"NA")</f>
        <v>1</v>
      </c>
      <c r="O461" s="1">
        <f>WEEKNUM(Veg_Table[[#This Row],[EVM_LAST_EDITED_Day]],2)</f>
        <v>20</v>
      </c>
      <c r="P461" s="25">
        <f>IFERROR(DATE(YEAR(Veg_Table[[#This Row],[EVM_LAST_EDITED2]]),MONTH(Veg_Table[[#This Row],[EVM_LAST_EDITED2]]),DAY(Veg_Table[[#This Row],[EVM_LAST_EDITED2]])),DATE(2019,1,1))</f>
        <v>43965</v>
      </c>
      <c r="Q461" s="3">
        <f>VALUE(SUBSTITUTE(Veg_Table[[#This Row],[EVM_LAST_EDITED]],",",""))</f>
        <v>43965.4313898611</v>
      </c>
      <c r="R461" s="1" t="str">
        <f>_xlfn.IFNA(IF(Veg_Table[[#This Row],[EVM_LAST_EDITOR]]="","zBlank EVM Last Editor",VLOOKUP(Veg_Table[[#This Row],[EVM_LAST_EDITOR]],Roster_Table[#All],4,FALSE)),"zAWRR Not in Roster")</f>
        <v>zAWRR Not in Roster</v>
      </c>
      <c r="S461" s="1" t="str">
        <f>_xlfn.IFNA(IF(Veg_Table[[#This Row],[EVM_LAST_EDITOR]]="","zBlank EVM Last Editor",VLOOKUP(Veg_Table[[#This Row],[EVM_LAST_EDITOR]],Roster_Table[#All],16,FALSE)),"zCompany_AWRR not in Roster")</f>
        <v>zCompany_AWRR not in Roster</v>
      </c>
      <c r="T461" s="2">
        <f>IFERROR(DATE(YEAR(Veg_Table[[#This Row],[Created2]]),MONTH(Veg_Table[[#This Row],[Created2]]),DAY(Veg_Table[[#This Row],[Created2]])),DATE(2019,1,1))</f>
        <v>43764</v>
      </c>
      <c r="U461" s="3">
        <f>VALUE(SUBSTITUTE(Veg_Table[[#This Row],[Created]],",",""))</f>
        <v>43764.432407407403</v>
      </c>
      <c r="V461" s="3" t="str">
        <f ca="1">IFERROR(_xlfn.IFNA(CELL("contents",INDIRECT(_xlfn.CONCAT("Veg_Table_Production_Data!",ADDRESS(MATCH(_xlfn.MAXIFS(#REF!,#REF!,"="&amp;Veg_Table[[#This Row],[AUTO_ID]],#REF!,"&lt;"&amp;Veg_Table[[#This Row],[EVM_LAST_EDITED_Day]]),#REF!,0),COLUMN(#REF!),4,1,)))),""),"")</f>
        <v/>
      </c>
      <c r="W461" s="3" t="str">
        <f ca="1">IF(Veg_Table[[#This Row],[Previous_Prescription]]="","No",IF(Veg_Table[[#This Row],[Previous_Prescription]]=Veg_Table[[#This Row],[PRESCRIP]],"No","Yes"))</f>
        <v>No</v>
      </c>
      <c r="X461" s="3" t="str">
        <f>IF(Veg_Table[[#This Row],[EVM_LAST_EDITED_Day]]=Veg_Table[[#This Row],[Created_Day]],"New","Old")</f>
        <v>Old</v>
      </c>
      <c r="Y461" s="1">
        <f>IFERROR(IF(FIND("delete",LOWER(Veg_Table[[#This Row],[PI_COMMENTS]]))&gt;=1,1,0),0)</f>
        <v>0</v>
      </c>
      <c r="Z461" s="1" t="str">
        <f>_xlfn.IFNA(IF(Veg_Table[[#This Row],[EVM_LAST_EDITOR]]="","Yes",VLOOKUP(Veg_Table[[#This Row],[EVM_LAST_EDITOR]],Roster_Table[#All],15,FALSE)),"Yes")</f>
        <v>Yes</v>
      </c>
      <c r="AA46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61" s="1" t="str">
        <f>_xlfn.IFNA(VLOOKUP(Veg_Table[[#This Row],[EVM_LAST_EDITOR]],Roster_Table[#All],3,FALSE),"zAWRR Not in Roster")</f>
        <v>zAWRR Not in Roster</v>
      </c>
      <c r="AC461" s="1" t="str">
        <f>_xlfn.IFNA(VLOOKUP(Veg_Table[[#This Row],[EVM_LAST_EDITOR]],Roster_Table[#All],2,FALSE),"zAWRR Not in Roster")</f>
        <v>zAWRR Not in Roster</v>
      </c>
      <c r="AD461" s="1" t="str">
        <f>IF(_xlfn.CONCAT(Veg_Table[[#This Row],[First_Name]]," ",Veg_Table[[#This Row],[Last_Name]])="zAWRR Not in Roster zAWRR Not in Roster","zAWRR Not in Roster",_xlfn.CONCAT(Veg_Table[[#This Row],[First_Name]]," ",Veg_Table[[#This Row],[Last_Name]]))</f>
        <v>zAWRR Not in Roster</v>
      </c>
      <c r="AE461">
        <v>1769868</v>
      </c>
      <c r="AF461" t="s">
        <v>2492</v>
      </c>
      <c r="AG461" t="s">
        <v>30</v>
      </c>
      <c r="AH461" t="s">
        <v>1344</v>
      </c>
      <c r="AI461" t="s">
        <v>1509</v>
      </c>
      <c r="AJ461" t="s">
        <v>820</v>
      </c>
      <c r="AK461" t="s">
        <v>28</v>
      </c>
      <c r="AL461" t="s">
        <v>830</v>
      </c>
      <c r="AM461" t="s">
        <v>38</v>
      </c>
      <c r="AN461" t="s">
        <v>25</v>
      </c>
      <c r="AO461" t="s">
        <v>25</v>
      </c>
      <c r="AP461">
        <v>8</v>
      </c>
      <c r="AQ461">
        <v>43</v>
      </c>
      <c r="AR461" t="s">
        <v>28</v>
      </c>
      <c r="AS461" t="s">
        <v>45</v>
      </c>
      <c r="AT461" t="s">
        <v>515</v>
      </c>
      <c r="AU461" t="s">
        <v>25</v>
      </c>
      <c r="AV461" t="s">
        <v>28</v>
      </c>
      <c r="AW461" t="s">
        <v>2493</v>
      </c>
      <c r="AX461" t="s">
        <v>534</v>
      </c>
      <c r="AY461" t="s">
        <v>28</v>
      </c>
      <c r="AZ461">
        <v>5746657</v>
      </c>
      <c r="BA461" t="s">
        <v>45</v>
      </c>
      <c r="BB461" s="4">
        <v>43938.645118865737</v>
      </c>
      <c r="BC461" t="s">
        <v>28</v>
      </c>
      <c r="BD461" t="s">
        <v>29</v>
      </c>
      <c r="BF461" t="s">
        <v>28</v>
      </c>
      <c r="BG461" t="s">
        <v>534</v>
      </c>
      <c r="BH461" t="s">
        <v>28</v>
      </c>
      <c r="BI461" s="3">
        <v>43965.431302129633</v>
      </c>
      <c r="BJ461" t="s">
        <v>27</v>
      </c>
      <c r="BK461" s="30" t="s">
        <v>821</v>
      </c>
      <c r="BL461" s="3">
        <v>43965.431389861114</v>
      </c>
      <c r="BM461" t="s">
        <v>31</v>
      </c>
      <c r="BN461" t="s">
        <v>32</v>
      </c>
      <c r="BO461" t="s">
        <v>1511</v>
      </c>
      <c r="BP461" t="s">
        <v>1510</v>
      </c>
      <c r="BQ461" t="s">
        <v>826</v>
      </c>
      <c r="BR461" t="s">
        <v>28</v>
      </c>
      <c r="BS461" t="s">
        <v>28</v>
      </c>
      <c r="BT461" t="s">
        <v>1118</v>
      </c>
      <c r="BU461" s="3">
        <v>43764.43240740741</v>
      </c>
      <c r="BV461" t="s">
        <v>803</v>
      </c>
      <c r="BW461" s="3">
        <v>43965.481042685184</v>
      </c>
      <c r="BX461" t="s">
        <v>2494</v>
      </c>
      <c r="CG461"/>
      <c r="CH461"/>
      <c r="CI461"/>
      <c r="CY461"/>
      <c r="DA461"/>
      <c r="DE461"/>
      <c r="DF461"/>
    </row>
    <row r="462" spans="1:110" x14ac:dyDescent="0.25">
      <c r="A462" s="1">
        <f>IF(Veg_Table[[#This Row],[VP_STATUS]]="Hold",0,IF(OR(AND(Veg_Table[[#This Row],[PRESCRIP]]="NW_No Work",Veg_Table[[#This Row],[VP_STATUS]]&lt;&gt;"No Work Required Under EVM"),AND(Veg_Table[[#This Row],[VP_STATUS]]="No Work Required Under EVM",Veg_Table[[#This Row],[PRESCRIP]]&lt;&gt;"NW_No Work")),1,0))</f>
        <v>0</v>
      </c>
      <c r="B462" s="1">
        <f>IF(Veg_Table[[#This Row],[SPECIES]]="",1,0)</f>
        <v>0</v>
      </c>
      <c r="C462" s="1">
        <f>IF(Veg_Table[[#This Row],[DIAMETER]]="",1,0)</f>
        <v>0</v>
      </c>
      <c r="D462" s="1">
        <f>IF(Veg_Table[[#This Row],[HEIGHT]]="",1,0)</f>
        <v>0</v>
      </c>
      <c r="E46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62" s="1">
        <f>IF(AND(Veg_Table[[#This Row],[TAT_RESULT]]="ABATE",Veg_Table[[#This Row],[PRESCRIP]]="NW_No Work"),1,0)</f>
        <v>0</v>
      </c>
      <c r="G462" s="1">
        <f>IF(OR(Veg_Table[[#This Row],[Prescription R-Scale]]="NA",Veg_Table[[#This Row],[Diameter R-Scale]]="NA"),0,IF(Veg_Table[[#This Row],[Diameter R-Scale]]&lt;&gt;Veg_Table[[#This Row],[Prescription R-Scale]],1,0))</f>
        <v>0</v>
      </c>
      <c r="H462" s="1">
        <f>IF(OR(AND(Veg_Table[[#This Row],[PRESCRIP]]="BC_Br Rmv", Veg_Table[[#This Row],[WOOD_MAN]]&lt;&gt;"Not Needed"),AND(Veg_Table[[#This Row],[PRESCRIP]]="BCS_Br Rmv+Trt", Veg_Table[[#This Row],[WOOD_MAN]]&lt;&gt;"Not Needed")),1,0)</f>
        <v>0</v>
      </c>
      <c r="I462" s="1">
        <f ca="1">IF(AND(Veg_Table[[#This Row],[Prescription_Changed]]="Yes",Veg_Table[[#This Row],[TAT_RESULT]]=""),1,0)</f>
        <v>0</v>
      </c>
      <c r="J462" s="1">
        <f ca="1">SUM(Veg_Table[[#This Row],[Prescription and Status do not match]:[Prescription_Edited_And_TAT_Is_Blank]])</f>
        <v>1</v>
      </c>
      <c r="K462" s="1">
        <f ca="1">IF(Veg_Table[[#This Row],[Sum of Errors]]&gt;0,1,0)</f>
        <v>1</v>
      </c>
      <c r="L462" s="1">
        <f>1</f>
        <v>1</v>
      </c>
      <c r="M46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462" s="1">
        <f>IF(OR(MID(Veg_Table[[#This Row],[PRESCRIP]],2,1)="1",MID(Veg_Table[[#This Row],[PRESCRIP]],2,1)="2",MID(Veg_Table[[#This Row],[PRESCRIP]],2,1)="3",MID(Veg_Table[[#This Row],[PRESCRIP]],2,1)="4"),_xlfn.NUMBERVALUE(MID(Veg_Table[[#This Row],[PRESCRIP]],2,1)),"NA")</f>
        <v>2</v>
      </c>
      <c r="O462" s="1">
        <f>WEEKNUM(Veg_Table[[#This Row],[EVM_LAST_EDITED_Day]],2)</f>
        <v>20</v>
      </c>
      <c r="P462" s="25">
        <f>IFERROR(DATE(YEAR(Veg_Table[[#This Row],[EVM_LAST_EDITED2]]),MONTH(Veg_Table[[#This Row],[EVM_LAST_EDITED2]]),DAY(Veg_Table[[#This Row],[EVM_LAST_EDITED2]])),DATE(2019,1,1))</f>
        <v>43965</v>
      </c>
      <c r="Q462" s="3">
        <f>VALUE(SUBSTITUTE(Veg_Table[[#This Row],[EVM_LAST_EDITED]],",",""))</f>
        <v>43965.432095821801</v>
      </c>
      <c r="R462" s="1" t="str">
        <f>_xlfn.IFNA(IF(Veg_Table[[#This Row],[EVM_LAST_EDITOR]]="","zBlank EVM Last Editor",VLOOKUP(Veg_Table[[#This Row],[EVM_LAST_EDITOR]],Roster_Table[#All],4,FALSE)),"zAWRR Not in Roster")</f>
        <v>zAWRR Not in Roster</v>
      </c>
      <c r="S462" s="1" t="str">
        <f>_xlfn.IFNA(IF(Veg_Table[[#This Row],[EVM_LAST_EDITOR]]="","zBlank EVM Last Editor",VLOOKUP(Veg_Table[[#This Row],[EVM_LAST_EDITOR]],Roster_Table[#All],16,FALSE)),"zCompany_AWRR not in Roster")</f>
        <v>zCompany_AWRR not in Roster</v>
      </c>
      <c r="T462" s="2">
        <f>IFERROR(DATE(YEAR(Veg_Table[[#This Row],[Created2]]),MONTH(Veg_Table[[#This Row],[Created2]]),DAY(Veg_Table[[#This Row],[Created2]])),DATE(2019,1,1))</f>
        <v>43764</v>
      </c>
      <c r="U462" s="3">
        <f>VALUE(SUBSTITUTE(Veg_Table[[#This Row],[Created]],",",""))</f>
        <v>43764.435636574097</v>
      </c>
      <c r="V462" s="3" t="str">
        <f ca="1">IFERROR(_xlfn.IFNA(CELL("contents",INDIRECT(_xlfn.CONCAT("Veg_Table_Production_Data!",ADDRESS(MATCH(_xlfn.MAXIFS(#REF!,#REF!,"="&amp;Veg_Table[[#This Row],[AUTO_ID]],#REF!,"&lt;"&amp;Veg_Table[[#This Row],[EVM_LAST_EDITED_Day]]),#REF!,0),COLUMN(#REF!),4,1,)))),""),"")</f>
        <v/>
      </c>
      <c r="W462" s="3" t="str">
        <f ca="1">IF(Veg_Table[[#This Row],[Previous_Prescription]]="","No",IF(Veg_Table[[#This Row],[Previous_Prescription]]=Veg_Table[[#This Row],[PRESCRIP]],"No","Yes"))</f>
        <v>No</v>
      </c>
      <c r="X462" s="3" t="str">
        <f>IF(Veg_Table[[#This Row],[EVM_LAST_EDITED_Day]]=Veg_Table[[#This Row],[Created_Day]],"New","Old")</f>
        <v>Old</v>
      </c>
      <c r="Y462" s="1">
        <f>IFERROR(IF(FIND("delete",LOWER(Veg_Table[[#This Row],[PI_COMMENTS]]))&gt;=1,1,0),0)</f>
        <v>0</v>
      </c>
      <c r="Z462" s="1" t="str">
        <f>_xlfn.IFNA(IF(Veg_Table[[#This Row],[EVM_LAST_EDITOR]]="","Yes",VLOOKUP(Veg_Table[[#This Row],[EVM_LAST_EDITOR]],Roster_Table[#All],15,FALSE)),"Yes")</f>
        <v>Yes</v>
      </c>
      <c r="AA46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62" s="1" t="str">
        <f>_xlfn.IFNA(VLOOKUP(Veg_Table[[#This Row],[EVM_LAST_EDITOR]],Roster_Table[#All],3,FALSE),"zAWRR Not in Roster")</f>
        <v>zAWRR Not in Roster</v>
      </c>
      <c r="AC462" s="1" t="str">
        <f>_xlfn.IFNA(VLOOKUP(Veg_Table[[#This Row],[EVM_LAST_EDITOR]],Roster_Table[#All],2,FALSE),"zAWRR Not in Roster")</f>
        <v>zAWRR Not in Roster</v>
      </c>
      <c r="AD462" s="1" t="str">
        <f>IF(_xlfn.CONCAT(Veg_Table[[#This Row],[First_Name]]," ",Veg_Table[[#This Row],[Last_Name]])="zAWRR Not in Roster zAWRR Not in Roster","zAWRR Not in Roster",_xlfn.CONCAT(Veg_Table[[#This Row],[First_Name]]," ",Veg_Table[[#This Row],[Last_Name]]))</f>
        <v>zAWRR Not in Roster</v>
      </c>
      <c r="AE462">
        <v>1769869</v>
      </c>
      <c r="AF462" t="s">
        <v>2483</v>
      </c>
      <c r="AG462" t="s">
        <v>30</v>
      </c>
      <c r="AH462" t="s">
        <v>1344</v>
      </c>
      <c r="AI462" t="s">
        <v>1509</v>
      </c>
      <c r="AJ462" t="s">
        <v>820</v>
      </c>
      <c r="AK462" t="s">
        <v>28</v>
      </c>
      <c r="AL462" t="s">
        <v>830</v>
      </c>
      <c r="AM462" t="s">
        <v>38</v>
      </c>
      <c r="AN462" t="s">
        <v>25</v>
      </c>
      <c r="AO462" t="s">
        <v>25</v>
      </c>
      <c r="AP462">
        <v>17</v>
      </c>
      <c r="AQ462">
        <v>71</v>
      </c>
      <c r="AR462" t="s">
        <v>28</v>
      </c>
      <c r="AS462" t="s">
        <v>42</v>
      </c>
      <c r="AT462" t="s">
        <v>515</v>
      </c>
      <c r="AU462" t="s">
        <v>25</v>
      </c>
      <c r="AV462" t="s">
        <v>28</v>
      </c>
      <c r="AW462" t="s">
        <v>2484</v>
      </c>
      <c r="AX462" t="s">
        <v>534</v>
      </c>
      <c r="AY462" t="s">
        <v>28</v>
      </c>
      <c r="AZ462">
        <v>5746657</v>
      </c>
      <c r="BA462" t="s">
        <v>42</v>
      </c>
      <c r="BB462" s="4">
        <v>43938.648111620372</v>
      </c>
      <c r="BC462" t="s">
        <v>28</v>
      </c>
      <c r="BD462" t="s">
        <v>29</v>
      </c>
      <c r="BF462" t="s">
        <v>28</v>
      </c>
      <c r="BG462" t="s">
        <v>534</v>
      </c>
      <c r="BH462" t="s">
        <v>28</v>
      </c>
      <c r="BI462" s="3">
        <v>43965.431994074075</v>
      </c>
      <c r="BJ462" t="s">
        <v>27</v>
      </c>
      <c r="BK462" s="30" t="s">
        <v>821</v>
      </c>
      <c r="BL462" s="3">
        <v>43965.432095821758</v>
      </c>
      <c r="BM462" t="s">
        <v>31</v>
      </c>
      <c r="BN462" t="s">
        <v>32</v>
      </c>
      <c r="BO462" t="s">
        <v>1511</v>
      </c>
      <c r="BP462" t="s">
        <v>1510</v>
      </c>
      <c r="BQ462" t="s">
        <v>826</v>
      </c>
      <c r="BR462" t="s">
        <v>28</v>
      </c>
      <c r="BS462" t="s">
        <v>28</v>
      </c>
      <c r="BT462" t="s">
        <v>1118</v>
      </c>
      <c r="BU462" s="3">
        <v>43764.435636574075</v>
      </c>
      <c r="BV462" t="s">
        <v>803</v>
      </c>
      <c r="BW462" s="3">
        <v>43965.481042685184</v>
      </c>
      <c r="BX462" t="s">
        <v>2485</v>
      </c>
      <c r="CG462"/>
      <c r="CH462"/>
      <c r="CI462"/>
      <c r="CY462"/>
      <c r="DA462"/>
      <c r="DE462"/>
      <c r="DF462"/>
    </row>
    <row r="463" spans="1:110" x14ac:dyDescent="0.25">
      <c r="A463" s="1">
        <f>IF(Veg_Table[[#This Row],[VP_STATUS]]="Hold",0,IF(OR(AND(Veg_Table[[#This Row],[PRESCRIP]]="NW_No Work",Veg_Table[[#This Row],[VP_STATUS]]&lt;&gt;"No Work Required Under EVM"),AND(Veg_Table[[#This Row],[VP_STATUS]]="No Work Required Under EVM",Veg_Table[[#This Row],[PRESCRIP]]&lt;&gt;"NW_No Work")),1,0))</f>
        <v>0</v>
      </c>
      <c r="B463" s="1">
        <f>IF(Veg_Table[[#This Row],[SPECIES]]="",1,0)</f>
        <v>0</v>
      </c>
      <c r="C463" s="1">
        <f>IF(Veg_Table[[#This Row],[DIAMETER]]="",1,0)</f>
        <v>0</v>
      </c>
      <c r="D463" s="1">
        <f>IF(Veg_Table[[#This Row],[HEIGHT]]="",1,0)</f>
        <v>0</v>
      </c>
      <c r="E46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63" s="1">
        <f>IF(AND(Veg_Table[[#This Row],[TAT_RESULT]]="ABATE",Veg_Table[[#This Row],[PRESCRIP]]="NW_No Work"),1,0)</f>
        <v>0</v>
      </c>
      <c r="G463" s="1">
        <f>IF(OR(Veg_Table[[#This Row],[Prescription R-Scale]]="NA",Veg_Table[[#This Row],[Diameter R-Scale]]="NA"),0,IF(Veg_Table[[#This Row],[Diameter R-Scale]]&lt;&gt;Veg_Table[[#This Row],[Prescription R-Scale]],1,0))</f>
        <v>0</v>
      </c>
      <c r="H463" s="1">
        <f>IF(OR(AND(Veg_Table[[#This Row],[PRESCRIP]]="BC_Br Rmv", Veg_Table[[#This Row],[WOOD_MAN]]&lt;&gt;"Not Needed"),AND(Veg_Table[[#This Row],[PRESCRIP]]="BCS_Br Rmv+Trt", Veg_Table[[#This Row],[WOOD_MAN]]&lt;&gt;"Not Needed")),1,0)</f>
        <v>0</v>
      </c>
      <c r="I463" s="1">
        <f ca="1">IF(AND(Veg_Table[[#This Row],[Prescription_Changed]]="Yes",Veg_Table[[#This Row],[TAT_RESULT]]=""),1,0)</f>
        <v>0</v>
      </c>
      <c r="J463" s="1">
        <f ca="1">SUM(Veg_Table[[#This Row],[Prescription and Status do not match]:[Prescription_Edited_And_TAT_Is_Blank]])</f>
        <v>1</v>
      </c>
      <c r="K463" s="1">
        <f ca="1">IF(Veg_Table[[#This Row],[Sum of Errors]]&gt;0,1,0)</f>
        <v>1</v>
      </c>
      <c r="L463" s="1">
        <f>1</f>
        <v>1</v>
      </c>
      <c r="M46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463" s="1">
        <f>IF(OR(MID(Veg_Table[[#This Row],[PRESCRIP]],2,1)="1",MID(Veg_Table[[#This Row],[PRESCRIP]],2,1)="2",MID(Veg_Table[[#This Row],[PRESCRIP]],2,1)="3",MID(Veg_Table[[#This Row],[PRESCRIP]],2,1)="4"),_xlfn.NUMBERVALUE(MID(Veg_Table[[#This Row],[PRESCRIP]],2,1)),"NA")</f>
        <v>2</v>
      </c>
      <c r="O463" s="1">
        <f>WEEKNUM(Veg_Table[[#This Row],[EVM_LAST_EDITED_Day]],2)</f>
        <v>20</v>
      </c>
      <c r="P463" s="25">
        <f>IFERROR(DATE(YEAR(Veg_Table[[#This Row],[EVM_LAST_EDITED2]]),MONTH(Veg_Table[[#This Row],[EVM_LAST_EDITED2]]),DAY(Veg_Table[[#This Row],[EVM_LAST_EDITED2]])),DATE(2019,1,1))</f>
        <v>43965</v>
      </c>
      <c r="Q463" s="3">
        <f>VALUE(SUBSTITUTE(Veg_Table[[#This Row],[EVM_LAST_EDITED]],",",""))</f>
        <v>43965.432853599501</v>
      </c>
      <c r="R463" s="1" t="str">
        <f>_xlfn.IFNA(IF(Veg_Table[[#This Row],[EVM_LAST_EDITOR]]="","zBlank EVM Last Editor",VLOOKUP(Veg_Table[[#This Row],[EVM_LAST_EDITOR]],Roster_Table[#All],4,FALSE)),"zAWRR Not in Roster")</f>
        <v>zAWRR Not in Roster</v>
      </c>
      <c r="S463" s="1" t="str">
        <f>_xlfn.IFNA(IF(Veg_Table[[#This Row],[EVM_LAST_EDITOR]]="","zBlank EVM Last Editor",VLOOKUP(Veg_Table[[#This Row],[EVM_LAST_EDITOR]],Roster_Table[#All],16,FALSE)),"zCompany_AWRR not in Roster")</f>
        <v>zCompany_AWRR not in Roster</v>
      </c>
      <c r="T463" s="2">
        <f>IFERROR(DATE(YEAR(Veg_Table[[#This Row],[Created2]]),MONTH(Veg_Table[[#This Row],[Created2]]),DAY(Veg_Table[[#This Row],[Created2]])),DATE(2019,1,1))</f>
        <v>43764</v>
      </c>
      <c r="U463" s="3">
        <f>VALUE(SUBSTITUTE(Veg_Table[[#This Row],[Created]],",",""))</f>
        <v>43764.438842592601</v>
      </c>
      <c r="V463" s="3" t="str">
        <f ca="1">IFERROR(_xlfn.IFNA(CELL("contents",INDIRECT(_xlfn.CONCAT("Veg_Table_Production_Data!",ADDRESS(MATCH(_xlfn.MAXIFS(#REF!,#REF!,"="&amp;Veg_Table[[#This Row],[AUTO_ID]],#REF!,"&lt;"&amp;Veg_Table[[#This Row],[EVM_LAST_EDITED_Day]]),#REF!,0),COLUMN(#REF!),4,1,)))),""),"")</f>
        <v/>
      </c>
      <c r="W463" s="3" t="str">
        <f ca="1">IF(Veg_Table[[#This Row],[Previous_Prescription]]="","No",IF(Veg_Table[[#This Row],[Previous_Prescription]]=Veg_Table[[#This Row],[PRESCRIP]],"No","Yes"))</f>
        <v>No</v>
      </c>
      <c r="X463" s="3" t="str">
        <f>IF(Veg_Table[[#This Row],[EVM_LAST_EDITED_Day]]=Veg_Table[[#This Row],[Created_Day]],"New","Old")</f>
        <v>Old</v>
      </c>
      <c r="Y463" s="1">
        <f>IFERROR(IF(FIND("delete",LOWER(Veg_Table[[#This Row],[PI_COMMENTS]]))&gt;=1,1,0),0)</f>
        <v>0</v>
      </c>
      <c r="Z463" s="1" t="str">
        <f>_xlfn.IFNA(IF(Veg_Table[[#This Row],[EVM_LAST_EDITOR]]="","Yes",VLOOKUP(Veg_Table[[#This Row],[EVM_LAST_EDITOR]],Roster_Table[#All],15,FALSE)),"Yes")</f>
        <v>Yes</v>
      </c>
      <c r="AA46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63" s="1" t="str">
        <f>_xlfn.IFNA(VLOOKUP(Veg_Table[[#This Row],[EVM_LAST_EDITOR]],Roster_Table[#All],3,FALSE),"zAWRR Not in Roster")</f>
        <v>zAWRR Not in Roster</v>
      </c>
      <c r="AC463" s="1" t="str">
        <f>_xlfn.IFNA(VLOOKUP(Veg_Table[[#This Row],[EVM_LAST_EDITOR]],Roster_Table[#All],2,FALSE),"zAWRR Not in Roster")</f>
        <v>zAWRR Not in Roster</v>
      </c>
      <c r="AD463" s="1" t="str">
        <f>IF(_xlfn.CONCAT(Veg_Table[[#This Row],[First_Name]]," ",Veg_Table[[#This Row],[Last_Name]])="zAWRR Not in Roster zAWRR Not in Roster","zAWRR Not in Roster",_xlfn.CONCAT(Veg_Table[[#This Row],[First_Name]]," ",Veg_Table[[#This Row],[Last_Name]]))</f>
        <v>zAWRR Not in Roster</v>
      </c>
      <c r="AE463">
        <v>1769870</v>
      </c>
      <c r="AF463" t="s">
        <v>2507</v>
      </c>
      <c r="AG463" t="s">
        <v>30</v>
      </c>
      <c r="AH463" t="s">
        <v>1344</v>
      </c>
      <c r="AI463" t="s">
        <v>1509</v>
      </c>
      <c r="AJ463" t="s">
        <v>820</v>
      </c>
      <c r="AK463" t="s">
        <v>28</v>
      </c>
      <c r="AL463" t="s">
        <v>830</v>
      </c>
      <c r="AM463" t="s">
        <v>38</v>
      </c>
      <c r="AN463" t="s">
        <v>25</v>
      </c>
      <c r="AO463" t="s">
        <v>25</v>
      </c>
      <c r="AP463">
        <v>19</v>
      </c>
      <c r="AQ463">
        <v>73</v>
      </c>
      <c r="AR463" t="s">
        <v>28</v>
      </c>
      <c r="AS463" t="s">
        <v>42</v>
      </c>
      <c r="AT463" t="s">
        <v>515</v>
      </c>
      <c r="AU463" t="s">
        <v>25</v>
      </c>
      <c r="AV463" t="s">
        <v>28</v>
      </c>
      <c r="AW463" t="s">
        <v>2508</v>
      </c>
      <c r="AX463" t="s">
        <v>534</v>
      </c>
      <c r="AY463" t="s">
        <v>28</v>
      </c>
      <c r="AZ463">
        <v>5746657</v>
      </c>
      <c r="BA463" t="s">
        <v>42</v>
      </c>
      <c r="BB463" s="4">
        <v>43938.407295300924</v>
      </c>
      <c r="BC463" t="s">
        <v>28</v>
      </c>
      <c r="BD463" t="s">
        <v>29</v>
      </c>
      <c r="BF463" t="s">
        <v>28</v>
      </c>
      <c r="BG463" t="s">
        <v>534</v>
      </c>
      <c r="BH463" t="s">
        <v>28</v>
      </c>
      <c r="BI463" s="3">
        <v>43965.432799606482</v>
      </c>
      <c r="BJ463" t="s">
        <v>27</v>
      </c>
      <c r="BK463" s="30" t="s">
        <v>821</v>
      </c>
      <c r="BL463" s="3">
        <v>43965.432853599537</v>
      </c>
      <c r="BM463" t="s">
        <v>31</v>
      </c>
      <c r="BN463" t="s">
        <v>32</v>
      </c>
      <c r="BO463" t="s">
        <v>1511</v>
      </c>
      <c r="BP463" t="s">
        <v>1510</v>
      </c>
      <c r="BQ463" t="s">
        <v>826</v>
      </c>
      <c r="BR463" t="s">
        <v>28</v>
      </c>
      <c r="BS463" t="s">
        <v>28</v>
      </c>
      <c r="BT463" t="s">
        <v>1118</v>
      </c>
      <c r="BU463" s="3">
        <v>43764.438842592594</v>
      </c>
      <c r="BV463" t="s">
        <v>803</v>
      </c>
      <c r="BW463" s="3">
        <v>43965.481042685184</v>
      </c>
      <c r="BX463" t="s">
        <v>2509</v>
      </c>
      <c r="CG463"/>
      <c r="CH463"/>
      <c r="CI463"/>
      <c r="CY463"/>
      <c r="DA463"/>
      <c r="DE463"/>
      <c r="DF463"/>
    </row>
    <row r="464" spans="1:110" x14ac:dyDescent="0.25">
      <c r="A464" s="1">
        <f>IF(Veg_Table[[#This Row],[VP_STATUS]]="Hold",0,IF(OR(AND(Veg_Table[[#This Row],[PRESCRIP]]="NW_No Work",Veg_Table[[#This Row],[VP_STATUS]]&lt;&gt;"No Work Required Under EVM"),AND(Veg_Table[[#This Row],[VP_STATUS]]="No Work Required Under EVM",Veg_Table[[#This Row],[PRESCRIP]]&lt;&gt;"NW_No Work")),1,0))</f>
        <v>0</v>
      </c>
      <c r="B464" s="1">
        <f>IF(Veg_Table[[#This Row],[SPECIES]]="",1,0)</f>
        <v>0</v>
      </c>
      <c r="C464" s="1">
        <f>IF(Veg_Table[[#This Row],[DIAMETER]]="",1,0)</f>
        <v>0</v>
      </c>
      <c r="D464" s="1">
        <f>IF(Veg_Table[[#This Row],[HEIGHT]]="",1,0)</f>
        <v>0</v>
      </c>
      <c r="E46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64" s="1">
        <f>IF(AND(Veg_Table[[#This Row],[TAT_RESULT]]="ABATE",Veg_Table[[#This Row],[PRESCRIP]]="NW_No Work"),1,0)</f>
        <v>0</v>
      </c>
      <c r="G464" s="1">
        <f>IF(OR(Veg_Table[[#This Row],[Prescription R-Scale]]="NA",Veg_Table[[#This Row],[Diameter R-Scale]]="NA"),0,IF(Veg_Table[[#This Row],[Diameter R-Scale]]&lt;&gt;Veg_Table[[#This Row],[Prescription R-Scale]],1,0))</f>
        <v>0</v>
      </c>
      <c r="H464" s="1">
        <f>IF(OR(AND(Veg_Table[[#This Row],[PRESCRIP]]="BC_Br Rmv", Veg_Table[[#This Row],[WOOD_MAN]]&lt;&gt;"Not Needed"),AND(Veg_Table[[#This Row],[PRESCRIP]]="BCS_Br Rmv+Trt", Veg_Table[[#This Row],[WOOD_MAN]]&lt;&gt;"Not Needed")),1,0)</f>
        <v>0</v>
      </c>
      <c r="I464" s="1">
        <f ca="1">IF(AND(Veg_Table[[#This Row],[Prescription_Changed]]="Yes",Veg_Table[[#This Row],[TAT_RESULT]]=""),1,0)</f>
        <v>0</v>
      </c>
      <c r="J464" s="1">
        <f ca="1">SUM(Veg_Table[[#This Row],[Prescription and Status do not match]:[Prescription_Edited_And_TAT_Is_Blank]])</f>
        <v>1</v>
      </c>
      <c r="K464" s="1">
        <f ca="1">IF(Veg_Table[[#This Row],[Sum of Errors]]&gt;0,1,0)</f>
        <v>1</v>
      </c>
      <c r="L464" s="1">
        <f>1</f>
        <v>1</v>
      </c>
      <c r="M46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464" s="1">
        <f>IF(OR(MID(Veg_Table[[#This Row],[PRESCRIP]],2,1)="1",MID(Veg_Table[[#This Row],[PRESCRIP]],2,1)="2",MID(Veg_Table[[#This Row],[PRESCRIP]],2,1)="3",MID(Veg_Table[[#This Row],[PRESCRIP]],2,1)="4"),_xlfn.NUMBERVALUE(MID(Veg_Table[[#This Row],[PRESCRIP]],2,1)),"NA")</f>
        <v>1</v>
      </c>
      <c r="O464" s="1">
        <f>WEEKNUM(Veg_Table[[#This Row],[EVM_LAST_EDITED_Day]],2)</f>
        <v>20</v>
      </c>
      <c r="P464" s="25">
        <f>IFERROR(DATE(YEAR(Veg_Table[[#This Row],[EVM_LAST_EDITED2]]),MONTH(Veg_Table[[#This Row],[EVM_LAST_EDITED2]]),DAY(Veg_Table[[#This Row],[EVM_LAST_EDITED2]])),DATE(2019,1,1))</f>
        <v>43965</v>
      </c>
      <c r="Q464" s="3">
        <f>VALUE(SUBSTITUTE(Veg_Table[[#This Row],[EVM_LAST_EDITED]],",",""))</f>
        <v>43965.433570786998</v>
      </c>
      <c r="R464" s="1" t="str">
        <f>_xlfn.IFNA(IF(Veg_Table[[#This Row],[EVM_LAST_EDITOR]]="","zBlank EVM Last Editor",VLOOKUP(Veg_Table[[#This Row],[EVM_LAST_EDITOR]],Roster_Table[#All],4,FALSE)),"zAWRR Not in Roster")</f>
        <v>zAWRR Not in Roster</v>
      </c>
      <c r="S464" s="1" t="str">
        <f>_xlfn.IFNA(IF(Veg_Table[[#This Row],[EVM_LAST_EDITOR]]="","zBlank EVM Last Editor",VLOOKUP(Veg_Table[[#This Row],[EVM_LAST_EDITOR]],Roster_Table[#All],16,FALSE)),"zCompany_AWRR not in Roster")</f>
        <v>zCompany_AWRR not in Roster</v>
      </c>
      <c r="T464" s="2">
        <f>IFERROR(DATE(YEAR(Veg_Table[[#This Row],[Created2]]),MONTH(Veg_Table[[#This Row],[Created2]]),DAY(Veg_Table[[#This Row],[Created2]])),DATE(2019,1,1))</f>
        <v>43764</v>
      </c>
      <c r="U464" s="3">
        <f>VALUE(SUBSTITUTE(Veg_Table[[#This Row],[Created]],",",""))</f>
        <v>43764.454074074099</v>
      </c>
      <c r="V464" s="3" t="str">
        <f ca="1">IFERROR(_xlfn.IFNA(CELL("contents",INDIRECT(_xlfn.CONCAT("Veg_Table_Production_Data!",ADDRESS(MATCH(_xlfn.MAXIFS(#REF!,#REF!,"="&amp;Veg_Table[[#This Row],[AUTO_ID]],#REF!,"&lt;"&amp;Veg_Table[[#This Row],[EVM_LAST_EDITED_Day]]),#REF!,0),COLUMN(#REF!),4,1,)))),""),"")</f>
        <v/>
      </c>
      <c r="W464" s="3" t="str">
        <f ca="1">IF(Veg_Table[[#This Row],[Previous_Prescription]]="","No",IF(Veg_Table[[#This Row],[Previous_Prescription]]=Veg_Table[[#This Row],[PRESCRIP]],"No","Yes"))</f>
        <v>No</v>
      </c>
      <c r="X464" s="3" t="str">
        <f>IF(Veg_Table[[#This Row],[EVM_LAST_EDITED_Day]]=Veg_Table[[#This Row],[Created_Day]],"New","Old")</f>
        <v>Old</v>
      </c>
      <c r="Y464" s="1">
        <f>IFERROR(IF(FIND("delete",LOWER(Veg_Table[[#This Row],[PI_COMMENTS]]))&gt;=1,1,0),0)</f>
        <v>0</v>
      </c>
      <c r="Z464" s="1" t="str">
        <f>_xlfn.IFNA(IF(Veg_Table[[#This Row],[EVM_LAST_EDITOR]]="","Yes",VLOOKUP(Veg_Table[[#This Row],[EVM_LAST_EDITOR]],Roster_Table[#All],15,FALSE)),"Yes")</f>
        <v>Yes</v>
      </c>
      <c r="AA46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64" s="1" t="str">
        <f>_xlfn.IFNA(VLOOKUP(Veg_Table[[#This Row],[EVM_LAST_EDITOR]],Roster_Table[#All],3,FALSE),"zAWRR Not in Roster")</f>
        <v>zAWRR Not in Roster</v>
      </c>
      <c r="AC464" s="1" t="str">
        <f>_xlfn.IFNA(VLOOKUP(Veg_Table[[#This Row],[EVM_LAST_EDITOR]],Roster_Table[#All],2,FALSE),"zAWRR Not in Roster")</f>
        <v>zAWRR Not in Roster</v>
      </c>
      <c r="AD464" s="1" t="str">
        <f>IF(_xlfn.CONCAT(Veg_Table[[#This Row],[First_Name]]," ",Veg_Table[[#This Row],[Last_Name]])="zAWRR Not in Roster zAWRR Not in Roster","zAWRR Not in Roster",_xlfn.CONCAT(Veg_Table[[#This Row],[First_Name]]," ",Veg_Table[[#This Row],[Last_Name]]))</f>
        <v>zAWRR Not in Roster</v>
      </c>
      <c r="AE464">
        <v>1769871</v>
      </c>
      <c r="AF464" t="s">
        <v>2495</v>
      </c>
      <c r="AG464" t="s">
        <v>30</v>
      </c>
      <c r="AH464" t="s">
        <v>1344</v>
      </c>
      <c r="AI464" t="s">
        <v>1509</v>
      </c>
      <c r="AJ464" t="s">
        <v>820</v>
      </c>
      <c r="AK464" t="s">
        <v>28</v>
      </c>
      <c r="AL464" t="s">
        <v>830</v>
      </c>
      <c r="AM464" t="s">
        <v>38</v>
      </c>
      <c r="AN464" t="s">
        <v>25</v>
      </c>
      <c r="AO464" t="s">
        <v>25</v>
      </c>
      <c r="AP464">
        <v>9</v>
      </c>
      <c r="AQ464">
        <v>49</v>
      </c>
      <c r="AR464" t="s">
        <v>28</v>
      </c>
      <c r="AS464" t="s">
        <v>45</v>
      </c>
      <c r="AT464" t="s">
        <v>515</v>
      </c>
      <c r="AU464" t="s">
        <v>25</v>
      </c>
      <c r="AV464" t="s">
        <v>28</v>
      </c>
      <c r="AW464" t="s">
        <v>2496</v>
      </c>
      <c r="AX464" t="s">
        <v>534</v>
      </c>
      <c r="AY464" t="s">
        <v>28</v>
      </c>
      <c r="AZ464">
        <v>5746657</v>
      </c>
      <c r="BA464" t="s">
        <v>45</v>
      </c>
      <c r="BB464" s="4">
        <v>43938.643159340281</v>
      </c>
      <c r="BC464" t="s">
        <v>28</v>
      </c>
      <c r="BD464" t="s">
        <v>29</v>
      </c>
      <c r="BF464" t="s">
        <v>28</v>
      </c>
      <c r="BG464" t="s">
        <v>534</v>
      </c>
      <c r="BH464" t="s">
        <v>28</v>
      </c>
      <c r="BI464" s="3">
        <v>43965.433510416668</v>
      </c>
      <c r="BJ464" t="s">
        <v>27</v>
      </c>
      <c r="BK464" s="30" t="s">
        <v>821</v>
      </c>
      <c r="BL464" s="3">
        <v>43965.433570787034</v>
      </c>
      <c r="BM464" t="s">
        <v>31</v>
      </c>
      <c r="BN464" t="s">
        <v>32</v>
      </c>
      <c r="BO464" t="s">
        <v>1511</v>
      </c>
      <c r="BP464" t="s">
        <v>1510</v>
      </c>
      <c r="BQ464" t="s">
        <v>826</v>
      </c>
      <c r="BR464" t="s">
        <v>28</v>
      </c>
      <c r="BS464" t="s">
        <v>28</v>
      </c>
      <c r="BT464" t="s">
        <v>1118</v>
      </c>
      <c r="BU464" s="3">
        <v>43764.454074074078</v>
      </c>
      <c r="BV464" t="s">
        <v>803</v>
      </c>
      <c r="BW464" s="3">
        <v>43965.481042685184</v>
      </c>
      <c r="BX464" t="s">
        <v>2497</v>
      </c>
      <c r="CG464"/>
      <c r="CH464"/>
      <c r="CI464"/>
      <c r="CY464"/>
      <c r="DA464"/>
      <c r="DE464"/>
      <c r="DF464"/>
    </row>
    <row r="465" spans="1:110" x14ac:dyDescent="0.25">
      <c r="A465" s="1">
        <f>IF(Veg_Table[[#This Row],[VP_STATUS]]="Hold",0,IF(OR(AND(Veg_Table[[#This Row],[PRESCRIP]]="NW_No Work",Veg_Table[[#This Row],[VP_STATUS]]&lt;&gt;"No Work Required Under EVM"),AND(Veg_Table[[#This Row],[VP_STATUS]]="No Work Required Under EVM",Veg_Table[[#This Row],[PRESCRIP]]&lt;&gt;"NW_No Work")),1,0))</f>
        <v>0</v>
      </c>
      <c r="B465" s="1">
        <f>IF(Veg_Table[[#This Row],[SPECIES]]="",1,0)</f>
        <v>0</v>
      </c>
      <c r="C465" s="1">
        <f>IF(Veg_Table[[#This Row],[DIAMETER]]="",1,0)</f>
        <v>0</v>
      </c>
      <c r="D465" s="1">
        <f>IF(Veg_Table[[#This Row],[HEIGHT]]="",1,0)</f>
        <v>0</v>
      </c>
      <c r="E46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65" s="1">
        <f>IF(AND(Veg_Table[[#This Row],[TAT_RESULT]]="ABATE",Veg_Table[[#This Row],[PRESCRIP]]="NW_No Work"),1,0)</f>
        <v>0</v>
      </c>
      <c r="G465" s="1">
        <f>IF(OR(Veg_Table[[#This Row],[Prescription R-Scale]]="NA",Veg_Table[[#This Row],[Diameter R-Scale]]="NA"),0,IF(Veg_Table[[#This Row],[Diameter R-Scale]]&lt;&gt;Veg_Table[[#This Row],[Prescription R-Scale]],1,0))</f>
        <v>0</v>
      </c>
      <c r="H465" s="1">
        <f>IF(OR(AND(Veg_Table[[#This Row],[PRESCRIP]]="BC_Br Rmv", Veg_Table[[#This Row],[WOOD_MAN]]&lt;&gt;"Not Needed"),AND(Veg_Table[[#This Row],[PRESCRIP]]="BCS_Br Rmv+Trt", Veg_Table[[#This Row],[WOOD_MAN]]&lt;&gt;"Not Needed")),1,0)</f>
        <v>0</v>
      </c>
      <c r="I465" s="1">
        <f ca="1">IF(AND(Veg_Table[[#This Row],[Prescription_Changed]]="Yes",Veg_Table[[#This Row],[TAT_RESULT]]=""),1,0)</f>
        <v>0</v>
      </c>
      <c r="J465" s="1">
        <f ca="1">SUM(Veg_Table[[#This Row],[Prescription and Status do not match]:[Prescription_Edited_And_TAT_Is_Blank]])</f>
        <v>1</v>
      </c>
      <c r="K465" s="1">
        <f ca="1">IF(Veg_Table[[#This Row],[Sum of Errors]]&gt;0,1,0)</f>
        <v>1</v>
      </c>
      <c r="L465" s="1">
        <f>1</f>
        <v>1</v>
      </c>
      <c r="M46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465" s="1">
        <f>IF(OR(MID(Veg_Table[[#This Row],[PRESCRIP]],2,1)="1",MID(Veg_Table[[#This Row],[PRESCRIP]],2,1)="2",MID(Veg_Table[[#This Row],[PRESCRIP]],2,1)="3",MID(Veg_Table[[#This Row],[PRESCRIP]],2,1)="4"),_xlfn.NUMBERVALUE(MID(Veg_Table[[#This Row],[PRESCRIP]],2,1)),"NA")</f>
        <v>1</v>
      </c>
      <c r="O465" s="1">
        <f>WEEKNUM(Veg_Table[[#This Row],[EVM_LAST_EDITED_Day]],2)</f>
        <v>20</v>
      </c>
      <c r="P465" s="25">
        <f>IFERROR(DATE(YEAR(Veg_Table[[#This Row],[EVM_LAST_EDITED2]]),MONTH(Veg_Table[[#This Row],[EVM_LAST_EDITED2]]),DAY(Veg_Table[[#This Row],[EVM_LAST_EDITED2]])),DATE(2019,1,1))</f>
        <v>43965</v>
      </c>
      <c r="Q465" s="3">
        <f>VALUE(SUBSTITUTE(Veg_Table[[#This Row],[EVM_LAST_EDITED]],",",""))</f>
        <v>43965.434393703697</v>
      </c>
      <c r="R465" s="1" t="str">
        <f>_xlfn.IFNA(IF(Veg_Table[[#This Row],[EVM_LAST_EDITOR]]="","zBlank EVM Last Editor",VLOOKUP(Veg_Table[[#This Row],[EVM_LAST_EDITOR]],Roster_Table[#All],4,FALSE)),"zAWRR Not in Roster")</f>
        <v>zAWRR Not in Roster</v>
      </c>
      <c r="S465" s="1" t="str">
        <f>_xlfn.IFNA(IF(Veg_Table[[#This Row],[EVM_LAST_EDITOR]]="","zBlank EVM Last Editor",VLOOKUP(Veg_Table[[#This Row],[EVM_LAST_EDITOR]],Roster_Table[#All],16,FALSE)),"zCompany_AWRR not in Roster")</f>
        <v>zCompany_AWRR not in Roster</v>
      </c>
      <c r="T465" s="2">
        <f>IFERROR(DATE(YEAR(Veg_Table[[#This Row],[Created2]]),MONTH(Veg_Table[[#This Row],[Created2]]),DAY(Veg_Table[[#This Row],[Created2]])),DATE(2019,1,1))</f>
        <v>43764</v>
      </c>
      <c r="U465" s="3">
        <f>VALUE(SUBSTITUTE(Veg_Table[[#This Row],[Created]],",",""))</f>
        <v>43764.456828703696</v>
      </c>
      <c r="V465" s="3" t="str">
        <f ca="1">IFERROR(_xlfn.IFNA(CELL("contents",INDIRECT(_xlfn.CONCAT("Veg_Table_Production_Data!",ADDRESS(MATCH(_xlfn.MAXIFS(#REF!,#REF!,"="&amp;Veg_Table[[#This Row],[AUTO_ID]],#REF!,"&lt;"&amp;Veg_Table[[#This Row],[EVM_LAST_EDITED_Day]]),#REF!,0),COLUMN(#REF!),4,1,)))),""),"")</f>
        <v/>
      </c>
      <c r="W465" s="3" t="str">
        <f ca="1">IF(Veg_Table[[#This Row],[Previous_Prescription]]="","No",IF(Veg_Table[[#This Row],[Previous_Prescription]]=Veg_Table[[#This Row],[PRESCRIP]],"No","Yes"))</f>
        <v>No</v>
      </c>
      <c r="X465" s="3" t="str">
        <f>IF(Veg_Table[[#This Row],[EVM_LAST_EDITED_Day]]=Veg_Table[[#This Row],[Created_Day]],"New","Old")</f>
        <v>Old</v>
      </c>
      <c r="Y465" s="1">
        <f>IFERROR(IF(FIND("delete",LOWER(Veg_Table[[#This Row],[PI_COMMENTS]]))&gt;=1,1,0),0)</f>
        <v>0</v>
      </c>
      <c r="Z465" s="1" t="str">
        <f>_xlfn.IFNA(IF(Veg_Table[[#This Row],[EVM_LAST_EDITOR]]="","Yes",VLOOKUP(Veg_Table[[#This Row],[EVM_LAST_EDITOR]],Roster_Table[#All],15,FALSE)),"Yes")</f>
        <v>Yes</v>
      </c>
      <c r="AA46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65" s="1" t="str">
        <f>_xlfn.IFNA(VLOOKUP(Veg_Table[[#This Row],[EVM_LAST_EDITOR]],Roster_Table[#All],3,FALSE),"zAWRR Not in Roster")</f>
        <v>zAWRR Not in Roster</v>
      </c>
      <c r="AC465" s="1" t="str">
        <f>_xlfn.IFNA(VLOOKUP(Veg_Table[[#This Row],[EVM_LAST_EDITOR]],Roster_Table[#All],2,FALSE),"zAWRR Not in Roster")</f>
        <v>zAWRR Not in Roster</v>
      </c>
      <c r="AD465" s="1" t="str">
        <f>IF(_xlfn.CONCAT(Veg_Table[[#This Row],[First_Name]]," ",Veg_Table[[#This Row],[Last_Name]])="zAWRR Not in Roster zAWRR Not in Roster","zAWRR Not in Roster",_xlfn.CONCAT(Veg_Table[[#This Row],[First_Name]]," ",Veg_Table[[#This Row],[Last_Name]]))</f>
        <v>zAWRR Not in Roster</v>
      </c>
      <c r="AE465">
        <v>1769872</v>
      </c>
      <c r="AF465" t="s">
        <v>2504</v>
      </c>
      <c r="AG465" t="s">
        <v>30</v>
      </c>
      <c r="AH465" t="s">
        <v>1344</v>
      </c>
      <c r="AI465" t="s">
        <v>1509</v>
      </c>
      <c r="AJ465" t="s">
        <v>820</v>
      </c>
      <c r="AK465" t="s">
        <v>28</v>
      </c>
      <c r="AL465" t="s">
        <v>830</v>
      </c>
      <c r="AM465" t="s">
        <v>38</v>
      </c>
      <c r="AN465" t="s">
        <v>25</v>
      </c>
      <c r="AO465" t="s">
        <v>25</v>
      </c>
      <c r="AP465">
        <v>7</v>
      </c>
      <c r="AQ465">
        <v>26</v>
      </c>
      <c r="AR465" t="s">
        <v>28</v>
      </c>
      <c r="AS465" t="s">
        <v>45</v>
      </c>
      <c r="AT465" t="s">
        <v>515</v>
      </c>
      <c r="AU465" t="s">
        <v>25</v>
      </c>
      <c r="AV465" t="s">
        <v>28</v>
      </c>
      <c r="AW465" t="s">
        <v>2505</v>
      </c>
      <c r="AX465" t="s">
        <v>534</v>
      </c>
      <c r="AY465" t="s">
        <v>28</v>
      </c>
      <c r="AZ465">
        <v>5746657</v>
      </c>
      <c r="BA465" t="s">
        <v>45</v>
      </c>
      <c r="BB465" s="4">
        <v>43938.387812650464</v>
      </c>
      <c r="BC465" t="s">
        <v>28</v>
      </c>
      <c r="BD465" t="s">
        <v>29</v>
      </c>
      <c r="BF465" t="s">
        <v>28</v>
      </c>
      <c r="BG465" t="s">
        <v>534</v>
      </c>
      <c r="BH465" t="s">
        <v>28</v>
      </c>
      <c r="BI465" s="3">
        <v>43965.434215150461</v>
      </c>
      <c r="BJ465" t="s">
        <v>27</v>
      </c>
      <c r="BK465" s="30" t="s">
        <v>821</v>
      </c>
      <c r="BL465" s="3">
        <v>43965.434393703705</v>
      </c>
      <c r="BM465" t="s">
        <v>31</v>
      </c>
      <c r="BN465" t="s">
        <v>32</v>
      </c>
      <c r="BO465" t="s">
        <v>1511</v>
      </c>
      <c r="BP465" t="s">
        <v>1510</v>
      </c>
      <c r="BQ465" t="s">
        <v>826</v>
      </c>
      <c r="BR465" t="s">
        <v>28</v>
      </c>
      <c r="BS465" t="s">
        <v>28</v>
      </c>
      <c r="BT465" t="s">
        <v>1118</v>
      </c>
      <c r="BU465" s="3">
        <v>43764.456828703704</v>
      </c>
      <c r="BV465" t="s">
        <v>803</v>
      </c>
      <c r="BW465" s="3">
        <v>43965.481042685184</v>
      </c>
      <c r="BX465" t="s">
        <v>2506</v>
      </c>
      <c r="CG465"/>
      <c r="CH465"/>
      <c r="CI465"/>
      <c r="CY465"/>
      <c r="DA465"/>
      <c r="DE465"/>
      <c r="DF465"/>
    </row>
    <row r="466" spans="1:110" x14ac:dyDescent="0.25">
      <c r="A466" s="1">
        <f>IF(Veg_Table[[#This Row],[VP_STATUS]]="Hold",0,IF(OR(AND(Veg_Table[[#This Row],[PRESCRIP]]="NW_No Work",Veg_Table[[#This Row],[VP_STATUS]]&lt;&gt;"No Work Required Under EVM"),AND(Veg_Table[[#This Row],[VP_STATUS]]="No Work Required Under EVM",Veg_Table[[#This Row],[PRESCRIP]]&lt;&gt;"NW_No Work")),1,0))</f>
        <v>0</v>
      </c>
      <c r="B466" s="1">
        <f>IF(Veg_Table[[#This Row],[SPECIES]]="",1,0)</f>
        <v>0</v>
      </c>
      <c r="C466" s="1">
        <f>IF(Veg_Table[[#This Row],[DIAMETER]]="",1,0)</f>
        <v>0</v>
      </c>
      <c r="D466" s="1">
        <f>IF(Veg_Table[[#This Row],[HEIGHT]]="",1,0)</f>
        <v>0</v>
      </c>
      <c r="E46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66" s="1">
        <f>IF(AND(Veg_Table[[#This Row],[TAT_RESULT]]="ABATE",Veg_Table[[#This Row],[PRESCRIP]]="NW_No Work"),1,0)</f>
        <v>0</v>
      </c>
      <c r="G466" s="1">
        <f>IF(OR(Veg_Table[[#This Row],[Prescription R-Scale]]="NA",Veg_Table[[#This Row],[Diameter R-Scale]]="NA"),0,IF(Veg_Table[[#This Row],[Diameter R-Scale]]&lt;&gt;Veg_Table[[#This Row],[Prescription R-Scale]],1,0))</f>
        <v>0</v>
      </c>
      <c r="H466" s="1">
        <f>IF(OR(AND(Veg_Table[[#This Row],[PRESCRIP]]="BC_Br Rmv", Veg_Table[[#This Row],[WOOD_MAN]]&lt;&gt;"Not Needed"),AND(Veg_Table[[#This Row],[PRESCRIP]]="BCS_Br Rmv+Trt", Veg_Table[[#This Row],[WOOD_MAN]]&lt;&gt;"Not Needed")),1,0)</f>
        <v>0</v>
      </c>
      <c r="I466" s="1">
        <f ca="1">IF(AND(Veg_Table[[#This Row],[Prescription_Changed]]="Yes",Veg_Table[[#This Row],[TAT_RESULT]]=""),1,0)</f>
        <v>0</v>
      </c>
      <c r="J466" s="1">
        <f ca="1">SUM(Veg_Table[[#This Row],[Prescription and Status do not match]:[Prescription_Edited_And_TAT_Is_Blank]])</f>
        <v>1</v>
      </c>
      <c r="K466" s="1">
        <f ca="1">IF(Veg_Table[[#This Row],[Sum of Errors]]&gt;0,1,0)</f>
        <v>1</v>
      </c>
      <c r="L466" s="1">
        <f>1</f>
        <v>1</v>
      </c>
      <c r="M46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466" s="1">
        <f>IF(OR(MID(Veg_Table[[#This Row],[PRESCRIP]],2,1)="1",MID(Veg_Table[[#This Row],[PRESCRIP]],2,1)="2",MID(Veg_Table[[#This Row],[PRESCRIP]],2,1)="3",MID(Veg_Table[[#This Row],[PRESCRIP]],2,1)="4"),_xlfn.NUMBERVALUE(MID(Veg_Table[[#This Row],[PRESCRIP]],2,1)),"NA")</f>
        <v>2</v>
      </c>
      <c r="O466" s="1">
        <f>WEEKNUM(Veg_Table[[#This Row],[EVM_LAST_EDITED_Day]],2)</f>
        <v>20</v>
      </c>
      <c r="P466" s="25">
        <f>IFERROR(DATE(YEAR(Veg_Table[[#This Row],[EVM_LAST_EDITED2]]),MONTH(Veg_Table[[#This Row],[EVM_LAST_EDITED2]]),DAY(Veg_Table[[#This Row],[EVM_LAST_EDITED2]])),DATE(2019,1,1))</f>
        <v>43965</v>
      </c>
      <c r="Q466" s="3">
        <f>VALUE(SUBSTITUTE(Veg_Table[[#This Row],[EVM_LAST_EDITED]],",",""))</f>
        <v>43965.435600810197</v>
      </c>
      <c r="R466" s="1" t="str">
        <f>_xlfn.IFNA(IF(Veg_Table[[#This Row],[EVM_LAST_EDITOR]]="","zBlank EVM Last Editor",VLOOKUP(Veg_Table[[#This Row],[EVM_LAST_EDITOR]],Roster_Table[#All],4,FALSE)),"zAWRR Not in Roster")</f>
        <v>zAWRR Not in Roster</v>
      </c>
      <c r="S466" s="1" t="str">
        <f>_xlfn.IFNA(IF(Veg_Table[[#This Row],[EVM_LAST_EDITOR]]="","zBlank EVM Last Editor",VLOOKUP(Veg_Table[[#This Row],[EVM_LAST_EDITOR]],Roster_Table[#All],16,FALSE)),"zCompany_AWRR not in Roster")</f>
        <v>zCompany_AWRR not in Roster</v>
      </c>
      <c r="T466" s="2">
        <f>IFERROR(DATE(YEAR(Veg_Table[[#This Row],[Created2]]),MONTH(Veg_Table[[#This Row],[Created2]]),DAY(Veg_Table[[#This Row],[Created2]])),DATE(2019,1,1))</f>
        <v>43764</v>
      </c>
      <c r="U466" s="3">
        <f>VALUE(SUBSTITUTE(Veg_Table[[#This Row],[Created]],",",""))</f>
        <v>43764.4600810185</v>
      </c>
      <c r="V466" s="3" t="str">
        <f ca="1">IFERROR(_xlfn.IFNA(CELL("contents",INDIRECT(_xlfn.CONCAT("Veg_Table_Production_Data!",ADDRESS(MATCH(_xlfn.MAXIFS(#REF!,#REF!,"="&amp;Veg_Table[[#This Row],[AUTO_ID]],#REF!,"&lt;"&amp;Veg_Table[[#This Row],[EVM_LAST_EDITED_Day]]),#REF!,0),COLUMN(#REF!),4,1,)))),""),"")</f>
        <v/>
      </c>
      <c r="W466" s="3" t="str">
        <f ca="1">IF(Veg_Table[[#This Row],[Previous_Prescription]]="","No",IF(Veg_Table[[#This Row],[Previous_Prescription]]=Veg_Table[[#This Row],[PRESCRIP]],"No","Yes"))</f>
        <v>No</v>
      </c>
      <c r="X466" s="3" t="str">
        <f>IF(Veg_Table[[#This Row],[EVM_LAST_EDITED_Day]]=Veg_Table[[#This Row],[Created_Day]],"New","Old")</f>
        <v>Old</v>
      </c>
      <c r="Y466" s="1">
        <f>IFERROR(IF(FIND("delete",LOWER(Veg_Table[[#This Row],[PI_COMMENTS]]))&gt;=1,1,0),0)</f>
        <v>0</v>
      </c>
      <c r="Z466" s="1" t="str">
        <f>_xlfn.IFNA(IF(Veg_Table[[#This Row],[EVM_LAST_EDITOR]]="","Yes",VLOOKUP(Veg_Table[[#This Row],[EVM_LAST_EDITOR]],Roster_Table[#All],15,FALSE)),"Yes")</f>
        <v>Yes</v>
      </c>
      <c r="AA46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66" s="1" t="str">
        <f>_xlfn.IFNA(VLOOKUP(Veg_Table[[#This Row],[EVM_LAST_EDITOR]],Roster_Table[#All],3,FALSE),"zAWRR Not in Roster")</f>
        <v>zAWRR Not in Roster</v>
      </c>
      <c r="AC466" s="1" t="str">
        <f>_xlfn.IFNA(VLOOKUP(Veg_Table[[#This Row],[EVM_LAST_EDITOR]],Roster_Table[#All],2,FALSE),"zAWRR Not in Roster")</f>
        <v>zAWRR Not in Roster</v>
      </c>
      <c r="AD466" s="1" t="str">
        <f>IF(_xlfn.CONCAT(Veg_Table[[#This Row],[First_Name]]," ",Veg_Table[[#This Row],[Last_Name]])="zAWRR Not in Roster zAWRR Not in Roster","zAWRR Not in Roster",_xlfn.CONCAT(Veg_Table[[#This Row],[First_Name]]," ",Veg_Table[[#This Row],[Last_Name]]))</f>
        <v>zAWRR Not in Roster</v>
      </c>
      <c r="AE466">
        <v>1769873</v>
      </c>
      <c r="AF466" t="s">
        <v>2498</v>
      </c>
      <c r="AG466" t="s">
        <v>30</v>
      </c>
      <c r="AH466" t="s">
        <v>1344</v>
      </c>
      <c r="AI466" t="s">
        <v>1509</v>
      </c>
      <c r="AJ466" t="s">
        <v>820</v>
      </c>
      <c r="AK466" t="s">
        <v>28</v>
      </c>
      <c r="AL466" t="s">
        <v>830</v>
      </c>
      <c r="AM466" t="s">
        <v>38</v>
      </c>
      <c r="AN466" t="s">
        <v>25</v>
      </c>
      <c r="AO466" t="s">
        <v>25</v>
      </c>
      <c r="AP466">
        <v>20</v>
      </c>
      <c r="AQ466">
        <v>87</v>
      </c>
      <c r="AR466" t="s">
        <v>28</v>
      </c>
      <c r="AS466" t="s">
        <v>42</v>
      </c>
      <c r="AT466" t="s">
        <v>515</v>
      </c>
      <c r="AU466" t="s">
        <v>25</v>
      </c>
      <c r="AV466" t="s">
        <v>28</v>
      </c>
      <c r="AW466" t="s">
        <v>2499</v>
      </c>
      <c r="AX466" t="s">
        <v>534</v>
      </c>
      <c r="AY466" t="s">
        <v>28</v>
      </c>
      <c r="AZ466">
        <v>5746657</v>
      </c>
      <c r="BA466" t="s">
        <v>42</v>
      </c>
      <c r="BB466" s="4">
        <v>43938.628839988429</v>
      </c>
      <c r="BC466" t="s">
        <v>28</v>
      </c>
      <c r="BD466" t="s">
        <v>29</v>
      </c>
      <c r="BF466" t="s">
        <v>28</v>
      </c>
      <c r="BG466" t="s">
        <v>534</v>
      </c>
      <c r="BH466" t="s">
        <v>28</v>
      </c>
      <c r="BI466" s="3">
        <v>43965.43512884259</v>
      </c>
      <c r="BJ466" t="s">
        <v>27</v>
      </c>
      <c r="BK466" s="30" t="s">
        <v>821</v>
      </c>
      <c r="BL466" s="3">
        <v>43965.435600810182</v>
      </c>
      <c r="BM466" t="s">
        <v>31</v>
      </c>
      <c r="BN466" t="s">
        <v>32</v>
      </c>
      <c r="BO466" t="s">
        <v>1511</v>
      </c>
      <c r="BP466" t="s">
        <v>1510</v>
      </c>
      <c r="BQ466" t="s">
        <v>826</v>
      </c>
      <c r="BR466" t="s">
        <v>28</v>
      </c>
      <c r="BS466" t="s">
        <v>28</v>
      </c>
      <c r="BT466" t="s">
        <v>1118</v>
      </c>
      <c r="BU466" s="3">
        <v>43764.460081018522</v>
      </c>
      <c r="BV466" t="s">
        <v>803</v>
      </c>
      <c r="BW466" s="3">
        <v>43965.481042685184</v>
      </c>
      <c r="BX466" t="s">
        <v>2500</v>
      </c>
      <c r="CG466"/>
      <c r="CH466"/>
      <c r="CI466"/>
      <c r="CY466"/>
      <c r="DA466"/>
      <c r="DE466"/>
      <c r="DF466"/>
    </row>
    <row r="467" spans="1:110" x14ac:dyDescent="0.25">
      <c r="A467" s="1">
        <f>IF(Veg_Table[[#This Row],[VP_STATUS]]="Hold",0,IF(OR(AND(Veg_Table[[#This Row],[PRESCRIP]]="NW_No Work",Veg_Table[[#This Row],[VP_STATUS]]&lt;&gt;"No Work Required Under EVM"),AND(Veg_Table[[#This Row],[VP_STATUS]]="No Work Required Under EVM",Veg_Table[[#This Row],[PRESCRIP]]&lt;&gt;"NW_No Work")),1,0))</f>
        <v>0</v>
      </c>
      <c r="B467" s="1">
        <f>IF(Veg_Table[[#This Row],[SPECIES]]="",1,0)</f>
        <v>0</v>
      </c>
      <c r="C467" s="1">
        <f>IF(Veg_Table[[#This Row],[DIAMETER]]="",1,0)</f>
        <v>0</v>
      </c>
      <c r="D467" s="1">
        <f>IF(Veg_Table[[#This Row],[HEIGHT]]="",1,0)</f>
        <v>0</v>
      </c>
      <c r="E46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67" s="1">
        <f>IF(AND(Veg_Table[[#This Row],[TAT_RESULT]]="ABATE",Veg_Table[[#This Row],[PRESCRIP]]="NW_No Work"),1,0)</f>
        <v>0</v>
      </c>
      <c r="G467" s="1">
        <f>IF(OR(Veg_Table[[#This Row],[Prescription R-Scale]]="NA",Veg_Table[[#This Row],[Diameter R-Scale]]="NA"),0,IF(Veg_Table[[#This Row],[Diameter R-Scale]]&lt;&gt;Veg_Table[[#This Row],[Prescription R-Scale]],1,0))</f>
        <v>0</v>
      </c>
      <c r="H467" s="1">
        <f>IF(OR(AND(Veg_Table[[#This Row],[PRESCRIP]]="BC_Br Rmv", Veg_Table[[#This Row],[WOOD_MAN]]&lt;&gt;"Not Needed"),AND(Veg_Table[[#This Row],[PRESCRIP]]="BCS_Br Rmv+Trt", Veg_Table[[#This Row],[WOOD_MAN]]&lt;&gt;"Not Needed")),1,0)</f>
        <v>0</v>
      </c>
      <c r="I467" s="1">
        <f ca="1">IF(AND(Veg_Table[[#This Row],[Prescription_Changed]]="Yes",Veg_Table[[#This Row],[TAT_RESULT]]=""),1,0)</f>
        <v>0</v>
      </c>
      <c r="J467" s="1">
        <f ca="1">SUM(Veg_Table[[#This Row],[Prescription and Status do not match]:[Prescription_Edited_And_TAT_Is_Blank]])</f>
        <v>1</v>
      </c>
      <c r="K467" s="1">
        <f ca="1">IF(Veg_Table[[#This Row],[Sum of Errors]]&gt;0,1,0)</f>
        <v>1</v>
      </c>
      <c r="L467" s="1">
        <f>1</f>
        <v>1</v>
      </c>
      <c r="M46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467" s="1" t="str">
        <f>IF(OR(MID(Veg_Table[[#This Row],[PRESCRIP]],2,1)="1",MID(Veg_Table[[#This Row],[PRESCRIP]],2,1)="2",MID(Veg_Table[[#This Row],[PRESCRIP]],2,1)="3",MID(Veg_Table[[#This Row],[PRESCRIP]],2,1)="4"),_xlfn.NUMBERVALUE(MID(Veg_Table[[#This Row],[PRESCRIP]],2,1)),"NA")</f>
        <v>NA</v>
      </c>
      <c r="O467" s="1">
        <f>WEEKNUM(Veg_Table[[#This Row],[EVM_LAST_EDITED_Day]],2)</f>
        <v>20</v>
      </c>
      <c r="P467" s="25">
        <f>IFERROR(DATE(YEAR(Veg_Table[[#This Row],[EVM_LAST_EDITED2]]),MONTH(Veg_Table[[#This Row],[EVM_LAST_EDITED2]]),DAY(Veg_Table[[#This Row],[EVM_LAST_EDITED2]])),DATE(2019,1,1))</f>
        <v>43965</v>
      </c>
      <c r="Q467" s="3">
        <f>VALUE(SUBSTITUTE(Veg_Table[[#This Row],[EVM_LAST_EDITED]],",",""))</f>
        <v>43965.4369560185</v>
      </c>
      <c r="R467" s="1" t="str">
        <f>_xlfn.IFNA(IF(Veg_Table[[#This Row],[EVM_LAST_EDITOR]]="","zBlank EVM Last Editor",VLOOKUP(Veg_Table[[#This Row],[EVM_LAST_EDITOR]],Roster_Table[#All],4,FALSE)),"zAWRR Not in Roster")</f>
        <v>FCO</v>
      </c>
      <c r="S467" s="1" t="str">
        <f>_xlfn.IFNA(IF(Veg_Table[[#This Row],[EVM_LAST_EDITOR]]="","zBlank EVM Last Editor",VLOOKUP(Veg_Table[[#This Row],[EVM_LAST_EDITOR]],Roster_Table[#All],16,FALSE)),"zCompany_AWRR not in Roster")</f>
        <v>FCO_Forester’s Co-op</v>
      </c>
      <c r="T467" s="2">
        <f>IFERROR(DATE(YEAR(Veg_Table[[#This Row],[Created2]]),MONTH(Veg_Table[[#This Row],[Created2]]),DAY(Veg_Table[[#This Row],[Created2]])),DATE(2019,1,1))</f>
        <v>43868</v>
      </c>
      <c r="U467" s="3">
        <f>VALUE(SUBSTITUTE(Veg_Table[[#This Row],[Created]],",",""))</f>
        <v>43868.454467592601</v>
      </c>
      <c r="V467" s="3" t="str">
        <f ca="1">IFERROR(_xlfn.IFNA(CELL("contents",INDIRECT(_xlfn.CONCAT("Veg_Table_Production_Data!",ADDRESS(MATCH(_xlfn.MAXIFS(#REF!,#REF!,"="&amp;Veg_Table[[#This Row],[AUTO_ID]],#REF!,"&lt;"&amp;Veg_Table[[#This Row],[EVM_LAST_EDITED_Day]]),#REF!,0),COLUMN(#REF!),4,1,)))),""),"")</f>
        <v/>
      </c>
      <c r="W467" s="3" t="str">
        <f ca="1">IF(Veg_Table[[#This Row],[Previous_Prescription]]="","No",IF(Veg_Table[[#This Row],[Previous_Prescription]]=Veg_Table[[#This Row],[PRESCRIP]],"No","Yes"))</f>
        <v>No</v>
      </c>
      <c r="X467" s="3" t="str">
        <f>IF(Veg_Table[[#This Row],[EVM_LAST_EDITED_Day]]=Veg_Table[[#This Row],[Created_Day]],"New","Old")</f>
        <v>Old</v>
      </c>
      <c r="Y467" s="1">
        <f>IFERROR(IF(FIND("delete",LOWER(Veg_Table[[#This Row],[PI_COMMENTS]]))&gt;=1,1,0),0)</f>
        <v>0</v>
      </c>
      <c r="Z467" s="1" t="str">
        <f>_xlfn.IFNA(IF(Veg_Table[[#This Row],[EVM_LAST_EDITOR]]="","Yes",VLOOKUP(Veg_Table[[#This Row],[EVM_LAST_EDITOR]],Roster_Table[#All],15,FALSE)),"Yes")</f>
        <v>Yes</v>
      </c>
      <c r="AA46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67" s="1" t="str">
        <f>_xlfn.IFNA(VLOOKUP(Veg_Table[[#This Row],[EVM_LAST_EDITOR]],Roster_Table[#All],3,FALSE),"zAWRR Not in Roster")</f>
        <v>Sierra</v>
      </c>
      <c r="AC467" s="1" t="str">
        <f>_xlfn.IFNA(VLOOKUP(Veg_Table[[#This Row],[EVM_LAST_EDITOR]],Roster_Table[#All],2,FALSE),"zAWRR Not in Roster")</f>
        <v>Monroe</v>
      </c>
      <c r="AD467" s="1" t="str">
        <f>IF(_xlfn.CONCAT(Veg_Table[[#This Row],[First_Name]]," ",Veg_Table[[#This Row],[Last_Name]])="zAWRR Not in Roster zAWRR Not in Roster","zAWRR Not in Roster",_xlfn.CONCAT(Veg_Table[[#This Row],[First_Name]]," ",Veg_Table[[#This Row],[Last_Name]]))</f>
        <v>Sierra Monroe</v>
      </c>
      <c r="AE467">
        <v>1777872</v>
      </c>
      <c r="AF467" t="s">
        <v>6709</v>
      </c>
      <c r="AG467" t="s">
        <v>30</v>
      </c>
      <c r="AH467" t="s">
        <v>3029</v>
      </c>
      <c r="AI467" t="s">
        <v>6663</v>
      </c>
      <c r="AJ467" t="s">
        <v>36</v>
      </c>
      <c r="AL467" t="s">
        <v>37</v>
      </c>
      <c r="AM467" t="s">
        <v>23</v>
      </c>
      <c r="AN467" t="s">
        <v>25</v>
      </c>
      <c r="AO467" t="s">
        <v>25</v>
      </c>
      <c r="AP467">
        <v>19</v>
      </c>
      <c r="AQ467">
        <v>5</v>
      </c>
      <c r="AS467" t="s">
        <v>823</v>
      </c>
      <c r="AT467" t="s">
        <v>515</v>
      </c>
      <c r="AU467" t="s">
        <v>25</v>
      </c>
      <c r="AW467" t="s">
        <v>6710</v>
      </c>
      <c r="AZ467"/>
      <c r="BB467" s="4"/>
      <c r="BD467" t="s">
        <v>29</v>
      </c>
      <c r="BI467" s="3"/>
      <c r="BJ467" t="s">
        <v>3774</v>
      </c>
      <c r="BK467" s="30" t="s">
        <v>518</v>
      </c>
      <c r="BL467" s="3">
        <v>43965.436956018515</v>
      </c>
      <c r="BM467" t="s">
        <v>31</v>
      </c>
      <c r="BN467" t="s">
        <v>32</v>
      </c>
      <c r="BO467" t="s">
        <v>6661</v>
      </c>
      <c r="BP467" t="s">
        <v>3031</v>
      </c>
      <c r="BQ467" t="s">
        <v>826</v>
      </c>
      <c r="BR467" t="s">
        <v>28</v>
      </c>
      <c r="BS467" t="s">
        <v>28</v>
      </c>
      <c r="BT467" t="s">
        <v>53</v>
      </c>
      <c r="BU467" s="3">
        <v>43868.454467592594</v>
      </c>
      <c r="BV467" t="s">
        <v>803</v>
      </c>
      <c r="BW467" s="3">
        <v>43965.564861261577</v>
      </c>
      <c r="BX467" t="s">
        <v>6711</v>
      </c>
      <c r="CG467"/>
      <c r="CH467"/>
      <c r="CI467"/>
      <c r="CY467"/>
      <c r="DA467"/>
      <c r="DE467"/>
      <c r="DF467"/>
    </row>
    <row r="468" spans="1:110" x14ac:dyDescent="0.25">
      <c r="A468" s="1">
        <f>IF(Veg_Table[[#This Row],[VP_STATUS]]="Hold",0,IF(OR(AND(Veg_Table[[#This Row],[PRESCRIP]]="NW_No Work",Veg_Table[[#This Row],[VP_STATUS]]&lt;&gt;"No Work Required Under EVM"),AND(Veg_Table[[#This Row],[VP_STATUS]]="No Work Required Under EVM",Veg_Table[[#This Row],[PRESCRIP]]&lt;&gt;"NW_No Work")),1,0))</f>
        <v>0</v>
      </c>
      <c r="B468" s="1">
        <f>IF(Veg_Table[[#This Row],[SPECIES]]="",1,0)</f>
        <v>0</v>
      </c>
      <c r="C468" s="1">
        <f>IF(Veg_Table[[#This Row],[DIAMETER]]="",1,0)</f>
        <v>0</v>
      </c>
      <c r="D468" s="1">
        <f>IF(Veg_Table[[#This Row],[HEIGHT]]="",1,0)</f>
        <v>0</v>
      </c>
      <c r="E46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468" s="1">
        <f>IF(AND(Veg_Table[[#This Row],[TAT_RESULT]]="ABATE",Veg_Table[[#This Row],[PRESCRIP]]="NW_No Work"),1,0)</f>
        <v>0</v>
      </c>
      <c r="G468" s="1">
        <f>IF(OR(Veg_Table[[#This Row],[Prescription R-Scale]]="NA",Veg_Table[[#This Row],[Diameter R-Scale]]="NA"),0,IF(Veg_Table[[#This Row],[Diameter R-Scale]]&lt;&gt;Veg_Table[[#This Row],[Prescription R-Scale]],1,0))</f>
        <v>0</v>
      </c>
      <c r="H468" s="1">
        <f>IF(OR(AND(Veg_Table[[#This Row],[PRESCRIP]]="BC_Br Rmv", Veg_Table[[#This Row],[WOOD_MAN]]&lt;&gt;"Not Needed"),AND(Veg_Table[[#This Row],[PRESCRIP]]="BCS_Br Rmv+Trt", Veg_Table[[#This Row],[WOOD_MAN]]&lt;&gt;"Not Needed")),1,0)</f>
        <v>1</v>
      </c>
      <c r="I468" s="1">
        <f ca="1">IF(AND(Veg_Table[[#This Row],[Prescription_Changed]]="Yes",Veg_Table[[#This Row],[TAT_RESULT]]=""),1,0)</f>
        <v>0</v>
      </c>
      <c r="J468" s="1">
        <f ca="1">SUM(Veg_Table[[#This Row],[Prescription and Status do not match]:[Prescription_Edited_And_TAT_Is_Blank]])</f>
        <v>1</v>
      </c>
      <c r="K468" s="1">
        <f ca="1">IF(Veg_Table[[#This Row],[Sum of Errors]]&gt;0,1,0)</f>
        <v>1</v>
      </c>
      <c r="L468" s="1">
        <f>1</f>
        <v>1</v>
      </c>
      <c r="M468"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Brush</v>
      </c>
      <c r="N468" s="1" t="str">
        <f>IF(OR(MID(Veg_Table[[#This Row],[PRESCRIP]],2,1)="1",MID(Veg_Table[[#This Row],[PRESCRIP]],2,1)="2",MID(Veg_Table[[#This Row],[PRESCRIP]],2,1)="3",MID(Veg_Table[[#This Row],[PRESCRIP]],2,1)="4"),_xlfn.NUMBERVALUE(MID(Veg_Table[[#This Row],[PRESCRIP]],2,1)),"NA")</f>
        <v>NA</v>
      </c>
      <c r="O468" s="1">
        <f>WEEKNUM(Veg_Table[[#This Row],[EVM_LAST_EDITED_Day]],2)</f>
        <v>20</v>
      </c>
      <c r="P468" s="25">
        <f>IFERROR(DATE(YEAR(Veg_Table[[#This Row],[EVM_LAST_EDITED2]]),MONTH(Veg_Table[[#This Row],[EVM_LAST_EDITED2]]),DAY(Veg_Table[[#This Row],[EVM_LAST_EDITED2]])),DATE(2019,1,1))</f>
        <v>43965</v>
      </c>
      <c r="Q468" s="3">
        <f>VALUE(SUBSTITUTE(Veg_Table[[#This Row],[EVM_LAST_EDITED]],",",""))</f>
        <v>43965.448391203703</v>
      </c>
      <c r="R468" s="1" t="str">
        <f>_xlfn.IFNA(IF(Veg_Table[[#This Row],[EVM_LAST_EDITOR]]="","zBlank EVM Last Editor",VLOOKUP(Veg_Table[[#This Row],[EVM_LAST_EDITOR]],Roster_Table[#All],4,FALSE)),"zAWRR Not in Roster")</f>
        <v>FCO</v>
      </c>
      <c r="S468" s="1" t="str">
        <f>_xlfn.IFNA(IF(Veg_Table[[#This Row],[EVM_LAST_EDITOR]]="","zBlank EVM Last Editor",VLOOKUP(Veg_Table[[#This Row],[EVM_LAST_EDITOR]],Roster_Table[#All],16,FALSE)),"zCompany_AWRR not in Roster")</f>
        <v>FCO_Forester’s Co-op</v>
      </c>
      <c r="T468" s="2">
        <f>IFERROR(DATE(YEAR(Veg_Table[[#This Row],[Created2]]),MONTH(Veg_Table[[#This Row],[Created2]]),DAY(Veg_Table[[#This Row],[Created2]])),DATE(2019,1,1))</f>
        <v>43753</v>
      </c>
      <c r="U468" s="3">
        <f>VALUE(SUBSTITUTE(Veg_Table[[#This Row],[Created]],",",""))</f>
        <v>43753.593877314801</v>
      </c>
      <c r="V468" s="3" t="str">
        <f ca="1">IFERROR(_xlfn.IFNA(CELL("contents",INDIRECT(_xlfn.CONCAT("Veg_Table_Production_Data!",ADDRESS(MATCH(_xlfn.MAXIFS(#REF!,#REF!,"="&amp;Veg_Table[[#This Row],[AUTO_ID]],#REF!,"&lt;"&amp;Veg_Table[[#This Row],[EVM_LAST_EDITED_Day]]),#REF!,0),COLUMN(#REF!),4,1,)))),""),"")</f>
        <v/>
      </c>
      <c r="W468" s="3" t="str">
        <f ca="1">IF(Veg_Table[[#This Row],[Previous_Prescription]]="","No",IF(Veg_Table[[#This Row],[Previous_Prescription]]=Veg_Table[[#This Row],[PRESCRIP]],"No","Yes"))</f>
        <v>No</v>
      </c>
      <c r="X468" s="3" t="str">
        <f>IF(Veg_Table[[#This Row],[EVM_LAST_EDITED_Day]]=Veg_Table[[#This Row],[Created_Day]],"New","Old")</f>
        <v>Old</v>
      </c>
      <c r="Y468" s="1">
        <f>IFERROR(IF(FIND("delete",LOWER(Veg_Table[[#This Row],[PI_COMMENTS]]))&gt;=1,1,0),0)</f>
        <v>1</v>
      </c>
      <c r="Z468" s="1" t="str">
        <f>_xlfn.IFNA(IF(Veg_Table[[#This Row],[EVM_LAST_EDITOR]]="","Yes",VLOOKUP(Veg_Table[[#This Row],[EVM_LAST_EDITOR]],Roster_Table[#All],15,FALSE)),"Yes")</f>
        <v>Yes</v>
      </c>
      <c r="AA46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68" s="1" t="str">
        <f>_xlfn.IFNA(VLOOKUP(Veg_Table[[#This Row],[EVM_LAST_EDITOR]],Roster_Table[#All],3,FALSE),"zAWRR Not in Roster")</f>
        <v>Sierra</v>
      </c>
      <c r="AC468" s="1" t="str">
        <f>_xlfn.IFNA(VLOOKUP(Veg_Table[[#This Row],[EVM_LAST_EDITOR]],Roster_Table[#All],2,FALSE),"zAWRR Not in Roster")</f>
        <v>Monroe</v>
      </c>
      <c r="AD468" s="1" t="str">
        <f>IF(_xlfn.CONCAT(Veg_Table[[#This Row],[First_Name]]," ",Veg_Table[[#This Row],[Last_Name]])="zAWRR Not in Roster zAWRR Not in Roster","zAWRR Not in Roster",_xlfn.CONCAT(Veg_Table[[#This Row],[First_Name]]," ",Veg_Table[[#This Row],[Last_Name]]))</f>
        <v>Sierra Monroe</v>
      </c>
      <c r="AE468">
        <v>1767624</v>
      </c>
      <c r="AF468" t="s">
        <v>6645</v>
      </c>
      <c r="AG468" t="s">
        <v>30</v>
      </c>
      <c r="AH468" t="s">
        <v>6646</v>
      </c>
      <c r="AI468" t="s">
        <v>6647</v>
      </c>
      <c r="AJ468" t="s">
        <v>526</v>
      </c>
      <c r="AK468" t="s">
        <v>833</v>
      </c>
      <c r="AL468" t="s">
        <v>830</v>
      </c>
      <c r="AM468" t="s">
        <v>49</v>
      </c>
      <c r="AN468" t="s">
        <v>25</v>
      </c>
      <c r="AO468" t="s">
        <v>25</v>
      </c>
      <c r="AP468">
        <v>1</v>
      </c>
      <c r="AQ468">
        <v>6</v>
      </c>
      <c r="AS468" t="s">
        <v>50</v>
      </c>
      <c r="AT468" t="s">
        <v>515</v>
      </c>
      <c r="AU468" t="s">
        <v>25</v>
      </c>
      <c r="AW468" t="s">
        <v>6648</v>
      </c>
      <c r="AZ468"/>
      <c r="BB468" s="4"/>
      <c r="BD468" t="s">
        <v>29</v>
      </c>
      <c r="BI468" s="3"/>
      <c r="BJ468" t="s">
        <v>2287</v>
      </c>
      <c r="BK468" s="30" t="s">
        <v>518</v>
      </c>
      <c r="BL468" s="3">
        <v>43965.448391203703</v>
      </c>
      <c r="BM468" t="s">
        <v>31</v>
      </c>
      <c r="BN468" t="s">
        <v>32</v>
      </c>
      <c r="BO468" t="s">
        <v>6649</v>
      </c>
      <c r="BP468" t="s">
        <v>6650</v>
      </c>
      <c r="BQ468" t="s">
        <v>826</v>
      </c>
      <c r="BR468" t="s">
        <v>28</v>
      </c>
      <c r="BS468" t="s">
        <v>28</v>
      </c>
      <c r="BT468" t="s">
        <v>1118</v>
      </c>
      <c r="BU468" s="3">
        <v>43753.593877314815</v>
      </c>
      <c r="BV468" t="s">
        <v>803</v>
      </c>
      <c r="BW468" s="3">
        <v>43965.564861261577</v>
      </c>
      <c r="BX468" t="s">
        <v>6651</v>
      </c>
      <c r="CG468"/>
      <c r="CH468"/>
      <c r="CI468"/>
      <c r="CY468"/>
      <c r="DA468"/>
      <c r="DE468"/>
      <c r="DF468"/>
    </row>
    <row r="469" spans="1:110" x14ac:dyDescent="0.25">
      <c r="A469" s="1">
        <f>IF(Veg_Table[[#This Row],[VP_STATUS]]="Hold",0,IF(OR(AND(Veg_Table[[#This Row],[PRESCRIP]]="NW_No Work",Veg_Table[[#This Row],[VP_STATUS]]&lt;&gt;"No Work Required Under EVM"),AND(Veg_Table[[#This Row],[VP_STATUS]]="No Work Required Under EVM",Veg_Table[[#This Row],[PRESCRIP]]&lt;&gt;"NW_No Work")),1,0))</f>
        <v>0</v>
      </c>
      <c r="B469" s="1">
        <f>IF(Veg_Table[[#This Row],[SPECIES]]="",1,0)</f>
        <v>0</v>
      </c>
      <c r="C469" s="1">
        <f>IF(Veg_Table[[#This Row],[DIAMETER]]="",1,0)</f>
        <v>0</v>
      </c>
      <c r="D469" s="1">
        <f>IF(Veg_Table[[#This Row],[HEIGHT]]="",1,0)</f>
        <v>0</v>
      </c>
      <c r="E46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469" s="1">
        <f>IF(AND(Veg_Table[[#This Row],[TAT_RESULT]]="ABATE",Veg_Table[[#This Row],[PRESCRIP]]="NW_No Work"),1,0)</f>
        <v>0</v>
      </c>
      <c r="G469" s="1">
        <f>IF(OR(Veg_Table[[#This Row],[Prescription R-Scale]]="NA",Veg_Table[[#This Row],[Diameter R-Scale]]="NA"),0,IF(Veg_Table[[#This Row],[Diameter R-Scale]]&lt;&gt;Veg_Table[[#This Row],[Prescription R-Scale]],1,0))</f>
        <v>0</v>
      </c>
      <c r="H469" s="1">
        <f>IF(OR(AND(Veg_Table[[#This Row],[PRESCRIP]]="BC_Br Rmv", Veg_Table[[#This Row],[WOOD_MAN]]&lt;&gt;"Not Needed"),AND(Veg_Table[[#This Row],[PRESCRIP]]="BCS_Br Rmv+Trt", Veg_Table[[#This Row],[WOOD_MAN]]&lt;&gt;"Not Needed")),1,0)</f>
        <v>1</v>
      </c>
      <c r="I469" s="1">
        <f ca="1">IF(AND(Veg_Table[[#This Row],[Prescription_Changed]]="Yes",Veg_Table[[#This Row],[TAT_RESULT]]=""),1,0)</f>
        <v>0</v>
      </c>
      <c r="J469" s="1">
        <f ca="1">SUM(Veg_Table[[#This Row],[Prescription and Status do not match]:[Prescription_Edited_And_TAT_Is_Blank]])</f>
        <v>1</v>
      </c>
      <c r="K469" s="1">
        <f ca="1">IF(Veg_Table[[#This Row],[Sum of Errors]]&gt;0,1,0)</f>
        <v>1</v>
      </c>
      <c r="L469" s="1">
        <f>1</f>
        <v>1</v>
      </c>
      <c r="M469"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Brush</v>
      </c>
      <c r="N469" s="1" t="str">
        <f>IF(OR(MID(Veg_Table[[#This Row],[PRESCRIP]],2,1)="1",MID(Veg_Table[[#This Row],[PRESCRIP]],2,1)="2",MID(Veg_Table[[#This Row],[PRESCRIP]],2,1)="3",MID(Veg_Table[[#This Row],[PRESCRIP]],2,1)="4"),_xlfn.NUMBERVALUE(MID(Veg_Table[[#This Row],[PRESCRIP]],2,1)),"NA")</f>
        <v>NA</v>
      </c>
      <c r="O469" s="1">
        <f>WEEKNUM(Veg_Table[[#This Row],[EVM_LAST_EDITED_Day]],2)</f>
        <v>20</v>
      </c>
      <c r="P469" s="25">
        <f>IFERROR(DATE(YEAR(Veg_Table[[#This Row],[EVM_LAST_EDITED2]]),MONTH(Veg_Table[[#This Row],[EVM_LAST_EDITED2]]),DAY(Veg_Table[[#This Row],[EVM_LAST_EDITED2]])),DATE(2019,1,1))</f>
        <v>43965</v>
      </c>
      <c r="Q469" s="3">
        <f>VALUE(SUBSTITUTE(Veg_Table[[#This Row],[EVM_LAST_EDITED]],",",""))</f>
        <v>43965.451782268501</v>
      </c>
      <c r="R469" s="1" t="str">
        <f>_xlfn.IFNA(IF(Veg_Table[[#This Row],[EVM_LAST_EDITOR]]="","zBlank EVM Last Editor",VLOOKUP(Veg_Table[[#This Row],[EVM_LAST_EDITOR]],Roster_Table[#All],4,FALSE)),"zAWRR Not in Roster")</f>
        <v>AEA</v>
      </c>
      <c r="S469" s="1" t="str">
        <f>_xlfn.IFNA(IF(Veg_Table[[#This Row],[EVM_LAST_EDITOR]]="","zBlank EVM Last Editor",VLOOKUP(Veg_Table[[#This Row],[EVM_LAST_EDITOR]],Roster_Table[#All],16,FALSE)),"zCompany_AWRR not in Roster")</f>
        <v>Not in Sierra Roster</v>
      </c>
      <c r="T469" s="2">
        <f>IFERROR(DATE(YEAR(Veg_Table[[#This Row],[Created2]]),MONTH(Veg_Table[[#This Row],[Created2]]),DAY(Veg_Table[[#This Row],[Created2]])),DATE(2019,1,1))</f>
        <v>43864</v>
      </c>
      <c r="U469" s="3">
        <f>VALUE(SUBSTITUTE(Veg_Table[[#This Row],[Created]],",",""))</f>
        <v>43864.576805555596</v>
      </c>
      <c r="V469" s="3" t="str">
        <f ca="1">IFERROR(_xlfn.IFNA(CELL("contents",INDIRECT(_xlfn.CONCAT("Veg_Table_Production_Data!",ADDRESS(MATCH(_xlfn.MAXIFS(#REF!,#REF!,"="&amp;Veg_Table[[#This Row],[AUTO_ID]],#REF!,"&lt;"&amp;Veg_Table[[#This Row],[EVM_LAST_EDITED_Day]]),#REF!,0),COLUMN(#REF!),4,1,)))),""),"")</f>
        <v/>
      </c>
      <c r="W469" s="3" t="str">
        <f ca="1">IF(Veg_Table[[#This Row],[Previous_Prescription]]="","No",IF(Veg_Table[[#This Row],[Previous_Prescription]]=Veg_Table[[#This Row],[PRESCRIP]],"No","Yes"))</f>
        <v>No</v>
      </c>
      <c r="X469" s="3" t="str">
        <f>IF(Veg_Table[[#This Row],[EVM_LAST_EDITED_Day]]=Veg_Table[[#This Row],[Created_Day]],"New","Old")</f>
        <v>Old</v>
      </c>
      <c r="Y469" s="1">
        <f>IFERROR(IF(FIND("delete",LOWER(Veg_Table[[#This Row],[PI_COMMENTS]]))&gt;=1,1,0),0)</f>
        <v>0</v>
      </c>
      <c r="Z469" s="1" t="str">
        <f>_xlfn.IFNA(IF(Veg_Table[[#This Row],[EVM_LAST_EDITOR]]="","Yes",VLOOKUP(Veg_Table[[#This Row],[EVM_LAST_EDITOR]],Roster_Table[#All],15,FALSE)),"Yes")</f>
        <v>No</v>
      </c>
      <c r="AA46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69" s="1" t="str">
        <f>_xlfn.IFNA(VLOOKUP(Veg_Table[[#This Row],[EVM_LAST_EDITOR]],Roster_Table[#All],3,FALSE),"zAWRR Not in Roster")</f>
        <v>Drew</v>
      </c>
      <c r="AC469" s="1" t="str">
        <f>_xlfn.IFNA(VLOOKUP(Veg_Table[[#This Row],[EVM_LAST_EDITOR]],Roster_Table[#All],2,FALSE),"zAWRR Not in Roster")</f>
        <v>Berlfein</v>
      </c>
      <c r="AD469" s="1" t="str">
        <f>IF(_xlfn.CONCAT(Veg_Table[[#This Row],[First_Name]]," ",Veg_Table[[#This Row],[Last_Name]])="zAWRR Not in Roster zAWRR Not in Roster","zAWRR Not in Roster",_xlfn.CONCAT(Veg_Table[[#This Row],[First_Name]]," ",Veg_Table[[#This Row],[Last_Name]]))</f>
        <v>Drew Berlfein</v>
      </c>
      <c r="AE469">
        <v>1777261</v>
      </c>
      <c r="AF469" t="s">
        <v>4076</v>
      </c>
      <c r="AG469" t="s">
        <v>30</v>
      </c>
      <c r="AH469" t="s">
        <v>4077</v>
      </c>
      <c r="AI469" t="s">
        <v>4078</v>
      </c>
      <c r="AJ469" t="s">
        <v>820</v>
      </c>
      <c r="AK469" t="s">
        <v>833</v>
      </c>
      <c r="AL469" t="s">
        <v>830</v>
      </c>
      <c r="AM469" t="s">
        <v>49</v>
      </c>
      <c r="AN469" t="s">
        <v>25</v>
      </c>
      <c r="AO469" t="s">
        <v>25</v>
      </c>
      <c r="AP469">
        <v>3</v>
      </c>
      <c r="AQ469">
        <v>5</v>
      </c>
      <c r="AR469" t="s">
        <v>28</v>
      </c>
      <c r="AS469" t="s">
        <v>50</v>
      </c>
      <c r="AT469" t="s">
        <v>522</v>
      </c>
      <c r="AU469" t="s">
        <v>25</v>
      </c>
      <c r="AV469" t="s">
        <v>28</v>
      </c>
      <c r="AW469" t="s">
        <v>4079</v>
      </c>
      <c r="AX469" t="s">
        <v>534</v>
      </c>
      <c r="AY469" t="s">
        <v>28</v>
      </c>
      <c r="AZ469">
        <v>5429731</v>
      </c>
      <c r="BA469" t="s">
        <v>50</v>
      </c>
      <c r="BB469" s="4">
        <v>43965.451682743056</v>
      </c>
      <c r="BC469" t="s">
        <v>1086</v>
      </c>
      <c r="BD469" t="s">
        <v>29</v>
      </c>
      <c r="BF469" t="s">
        <v>28</v>
      </c>
      <c r="BG469" t="s">
        <v>28</v>
      </c>
      <c r="BH469" t="s">
        <v>28</v>
      </c>
      <c r="BI469" s="3"/>
      <c r="BJ469" t="s">
        <v>27</v>
      </c>
      <c r="BK469" s="30" t="s">
        <v>533</v>
      </c>
      <c r="BL469" s="3">
        <v>43965.451782268516</v>
      </c>
      <c r="BM469" t="s">
        <v>31</v>
      </c>
      <c r="BN469" t="s">
        <v>32</v>
      </c>
      <c r="BO469" t="s">
        <v>4080</v>
      </c>
      <c r="BP469" t="s">
        <v>4081</v>
      </c>
      <c r="BQ469" t="s">
        <v>826</v>
      </c>
      <c r="BR469" t="s">
        <v>28</v>
      </c>
      <c r="BS469" t="s">
        <v>28</v>
      </c>
      <c r="BT469" t="s">
        <v>835</v>
      </c>
      <c r="BU469" s="3">
        <v>43864.576805555553</v>
      </c>
      <c r="BV469" t="s">
        <v>803</v>
      </c>
      <c r="BW469" s="3">
        <v>43965.481042685184</v>
      </c>
      <c r="BX469" t="s">
        <v>4082</v>
      </c>
      <c r="CG469"/>
      <c r="CH469"/>
      <c r="CI469"/>
      <c r="CY469"/>
      <c r="DA469"/>
      <c r="DE469"/>
      <c r="DF469"/>
    </row>
    <row r="470" spans="1:110" x14ac:dyDescent="0.25">
      <c r="A470" s="1">
        <f>IF(Veg_Table[[#This Row],[VP_STATUS]]="Hold",0,IF(OR(AND(Veg_Table[[#This Row],[PRESCRIP]]="NW_No Work",Veg_Table[[#This Row],[VP_STATUS]]&lt;&gt;"No Work Required Under EVM"),AND(Veg_Table[[#This Row],[VP_STATUS]]="No Work Required Under EVM",Veg_Table[[#This Row],[PRESCRIP]]&lt;&gt;"NW_No Work")),1,0))</f>
        <v>1</v>
      </c>
      <c r="B470" s="1">
        <f>IF(Veg_Table[[#This Row],[SPECIES]]="",1,0)</f>
        <v>0</v>
      </c>
      <c r="C470" s="1">
        <f>IF(Veg_Table[[#This Row],[DIAMETER]]="",1,0)</f>
        <v>0</v>
      </c>
      <c r="D470" s="1">
        <f>IF(Veg_Table[[#This Row],[HEIGHT]]="",1,0)</f>
        <v>0</v>
      </c>
      <c r="E47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470" s="1">
        <f>IF(AND(Veg_Table[[#This Row],[TAT_RESULT]]="ABATE",Veg_Table[[#This Row],[PRESCRIP]]="NW_No Work"),1,0)</f>
        <v>1</v>
      </c>
      <c r="G470" s="1">
        <f>IF(OR(Veg_Table[[#This Row],[Prescription R-Scale]]="NA",Veg_Table[[#This Row],[Diameter R-Scale]]="NA"),0,IF(Veg_Table[[#This Row],[Diameter R-Scale]]&lt;&gt;Veg_Table[[#This Row],[Prescription R-Scale]],1,0))</f>
        <v>0</v>
      </c>
      <c r="H470" s="1">
        <f>IF(OR(AND(Veg_Table[[#This Row],[PRESCRIP]]="BC_Br Rmv", Veg_Table[[#This Row],[WOOD_MAN]]&lt;&gt;"Not Needed"),AND(Veg_Table[[#This Row],[PRESCRIP]]="BCS_Br Rmv+Trt", Veg_Table[[#This Row],[WOOD_MAN]]&lt;&gt;"Not Needed")),1,0)</f>
        <v>0</v>
      </c>
      <c r="I470" s="1">
        <f ca="1">IF(AND(Veg_Table[[#This Row],[Prescription_Changed]]="Yes",Veg_Table[[#This Row],[TAT_RESULT]]=""),1,0)</f>
        <v>0</v>
      </c>
      <c r="J470" s="1">
        <f ca="1">SUM(Veg_Table[[#This Row],[Prescription and Status do not match]:[Prescription_Edited_And_TAT_Is_Blank]])</f>
        <v>2</v>
      </c>
      <c r="K470" s="1">
        <f ca="1">IF(Veg_Table[[#This Row],[Sum of Errors]]&gt;0,1,0)</f>
        <v>1</v>
      </c>
      <c r="L470" s="1">
        <f>1</f>
        <v>1</v>
      </c>
      <c r="M470"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470" s="1" t="str">
        <f>IF(OR(MID(Veg_Table[[#This Row],[PRESCRIP]],2,1)="1",MID(Veg_Table[[#This Row],[PRESCRIP]],2,1)="2",MID(Veg_Table[[#This Row],[PRESCRIP]],2,1)="3",MID(Veg_Table[[#This Row],[PRESCRIP]],2,1)="4"),_xlfn.NUMBERVALUE(MID(Veg_Table[[#This Row],[PRESCRIP]],2,1)),"NA")</f>
        <v>NA</v>
      </c>
      <c r="O470" s="1">
        <f>WEEKNUM(Veg_Table[[#This Row],[EVM_LAST_EDITED_Day]],2)</f>
        <v>20</v>
      </c>
      <c r="P470" s="25">
        <f>IFERROR(DATE(YEAR(Veg_Table[[#This Row],[EVM_LAST_EDITED2]]),MONTH(Veg_Table[[#This Row],[EVM_LAST_EDITED2]]),DAY(Veg_Table[[#This Row],[EVM_LAST_EDITED2]])),DATE(2019,1,1))</f>
        <v>43965</v>
      </c>
      <c r="Q470" s="3">
        <f>VALUE(SUBSTITUTE(Veg_Table[[#This Row],[EVM_LAST_EDITED]],",",""))</f>
        <v>43965.464421296303</v>
      </c>
      <c r="R470" s="1" t="str">
        <f>_xlfn.IFNA(IF(Veg_Table[[#This Row],[EVM_LAST_EDITOR]]="","zBlank EVM Last Editor",VLOOKUP(Veg_Table[[#This Row],[EVM_LAST_EDITOR]],Roster_Table[#All],4,FALSE)),"zAWRR Not in Roster")</f>
        <v>JEF</v>
      </c>
      <c r="S470" s="1" t="str">
        <f>_xlfn.IFNA(IF(Veg_Table[[#This Row],[EVM_LAST_EDITOR]]="","zBlank EVM Last Editor",VLOOKUP(Veg_Table[[#This Row],[EVM_LAST_EDITOR]],Roster_Table[#All],16,FALSE)),"zCompany_AWRR not in Roster")</f>
        <v>JEF_Jefferson Resources</v>
      </c>
      <c r="T470" s="2">
        <f>IFERROR(DATE(YEAR(Veg_Table[[#This Row],[Created2]]),MONTH(Veg_Table[[#This Row],[Created2]]),DAY(Veg_Table[[#This Row],[Created2]])),DATE(2019,1,1))</f>
        <v>43965</v>
      </c>
      <c r="U470" s="3">
        <f>VALUE(SUBSTITUTE(Veg_Table[[#This Row],[Created]],",",""))</f>
        <v>43965.458831018499</v>
      </c>
      <c r="V470" s="3" t="str">
        <f ca="1">IFERROR(_xlfn.IFNA(CELL("contents",INDIRECT(_xlfn.CONCAT("Veg_Table_Production_Data!",ADDRESS(MATCH(_xlfn.MAXIFS(#REF!,#REF!,"="&amp;Veg_Table[[#This Row],[AUTO_ID]],#REF!,"&lt;"&amp;Veg_Table[[#This Row],[EVM_LAST_EDITED_Day]]),#REF!,0),COLUMN(#REF!),4,1,)))),""),"")</f>
        <v/>
      </c>
      <c r="W470" s="3" t="str">
        <f ca="1">IF(Veg_Table[[#This Row],[Previous_Prescription]]="","No",IF(Veg_Table[[#This Row],[Previous_Prescription]]=Veg_Table[[#This Row],[PRESCRIP]],"No","Yes"))</f>
        <v>No</v>
      </c>
      <c r="X470" s="3" t="str">
        <f>IF(Veg_Table[[#This Row],[EVM_LAST_EDITED_Day]]=Veg_Table[[#This Row],[Created_Day]],"New","Old")</f>
        <v>New</v>
      </c>
      <c r="Y470" s="1">
        <f>IFERROR(IF(FIND("delete",LOWER(Veg_Table[[#This Row],[PI_COMMENTS]]))&gt;=1,1,0),0)</f>
        <v>0</v>
      </c>
      <c r="Z470" s="1" t="str">
        <f>_xlfn.IFNA(IF(Veg_Table[[#This Row],[EVM_LAST_EDITOR]]="","Yes",VLOOKUP(Veg_Table[[#This Row],[EVM_LAST_EDITOR]],Roster_Table[#All],15,FALSE)),"Yes")</f>
        <v>Yes</v>
      </c>
      <c r="AA47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1</v>
      </c>
      <c r="AB470" s="1" t="str">
        <f>_xlfn.IFNA(VLOOKUP(Veg_Table[[#This Row],[EVM_LAST_EDITOR]],Roster_Table[#All],3,FALSE),"zAWRR Not in Roster")</f>
        <v>Sterling</v>
      </c>
      <c r="AC470" s="1" t="str">
        <f>_xlfn.IFNA(VLOOKUP(Veg_Table[[#This Row],[EVM_LAST_EDITOR]],Roster_Table[#All],2,FALSE),"zAWRR Not in Roster")</f>
        <v>Fulford</v>
      </c>
      <c r="AD470" s="1" t="str">
        <f>IF(_xlfn.CONCAT(Veg_Table[[#This Row],[First_Name]]," ",Veg_Table[[#This Row],[Last_Name]])="zAWRR Not in Roster zAWRR Not in Roster","zAWRR Not in Roster",_xlfn.CONCAT(Veg_Table[[#This Row],[First_Name]]," ",Veg_Table[[#This Row],[Last_Name]]))</f>
        <v>Sterling Fulford</v>
      </c>
      <c r="AE470">
        <v>3228386</v>
      </c>
      <c r="AF470" t="s">
        <v>6871</v>
      </c>
      <c r="AG470" t="s">
        <v>30</v>
      </c>
      <c r="AH470" t="s">
        <v>3102</v>
      </c>
      <c r="AI470" t="s">
        <v>2951</v>
      </c>
      <c r="AJ470" t="s">
        <v>36</v>
      </c>
      <c r="AL470" t="s">
        <v>37</v>
      </c>
      <c r="AM470" t="s">
        <v>38</v>
      </c>
      <c r="AN470" t="s">
        <v>25</v>
      </c>
      <c r="AO470" t="s">
        <v>43</v>
      </c>
      <c r="AP470">
        <v>12</v>
      </c>
      <c r="AQ470">
        <v>70</v>
      </c>
      <c r="AR470" t="s">
        <v>514</v>
      </c>
      <c r="AS470" t="s">
        <v>24</v>
      </c>
      <c r="AT470" t="s">
        <v>26</v>
      </c>
      <c r="AV470" t="s">
        <v>512</v>
      </c>
      <c r="AW470" t="s">
        <v>6872</v>
      </c>
      <c r="AZ470"/>
      <c r="BB470" s="4"/>
      <c r="BD470" t="s">
        <v>29</v>
      </c>
      <c r="BE470" t="s">
        <v>25</v>
      </c>
      <c r="BF470" t="s">
        <v>513</v>
      </c>
      <c r="BI470" s="3"/>
      <c r="BJ470" t="s">
        <v>1543</v>
      </c>
      <c r="BK470" s="30" t="s">
        <v>78</v>
      </c>
      <c r="BL470" s="3">
        <v>43965.464421296296</v>
      </c>
      <c r="BM470" t="s">
        <v>31</v>
      </c>
      <c r="BN470" t="s">
        <v>32</v>
      </c>
      <c r="BP470" t="s">
        <v>3105</v>
      </c>
      <c r="BQ470" t="s">
        <v>826</v>
      </c>
      <c r="BR470" t="s">
        <v>28</v>
      </c>
      <c r="BS470" t="s">
        <v>28</v>
      </c>
      <c r="BT470" t="s">
        <v>78</v>
      </c>
      <c r="BU470" s="3">
        <v>43965.458831018521</v>
      </c>
      <c r="BV470" t="s">
        <v>803</v>
      </c>
      <c r="BW470" s="3">
        <v>43965.515735104163</v>
      </c>
      <c r="BX470" t="s">
        <v>6873</v>
      </c>
      <c r="CG470"/>
      <c r="CH470"/>
      <c r="CI470"/>
      <c r="CY470"/>
      <c r="DA470"/>
      <c r="DE470"/>
      <c r="DF470"/>
    </row>
    <row r="471" spans="1:110" x14ac:dyDescent="0.25">
      <c r="A471" s="1">
        <f>IF(Veg_Table[[#This Row],[VP_STATUS]]="Hold",0,IF(OR(AND(Veg_Table[[#This Row],[PRESCRIP]]="NW_No Work",Veg_Table[[#This Row],[VP_STATUS]]&lt;&gt;"No Work Required Under EVM"),AND(Veg_Table[[#This Row],[VP_STATUS]]="No Work Required Under EVM",Veg_Table[[#This Row],[PRESCRIP]]&lt;&gt;"NW_No Work")),1,0))</f>
        <v>0</v>
      </c>
      <c r="B471" s="1">
        <f>IF(Veg_Table[[#This Row],[SPECIES]]="",1,0)</f>
        <v>0</v>
      </c>
      <c r="C471" s="1">
        <f>IF(Veg_Table[[#This Row],[DIAMETER]]="",1,0)</f>
        <v>0</v>
      </c>
      <c r="D471" s="1">
        <f>IF(Veg_Table[[#This Row],[HEIGHT]]="",1,0)</f>
        <v>0</v>
      </c>
      <c r="E47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471" s="1">
        <f>IF(AND(Veg_Table[[#This Row],[TAT_RESULT]]="ABATE",Veg_Table[[#This Row],[PRESCRIP]]="NW_No Work"),1,0)</f>
        <v>0</v>
      </c>
      <c r="G471" s="1">
        <f>IF(OR(Veg_Table[[#This Row],[Prescription R-Scale]]="NA",Veg_Table[[#This Row],[Diameter R-Scale]]="NA"),0,IF(Veg_Table[[#This Row],[Diameter R-Scale]]&lt;&gt;Veg_Table[[#This Row],[Prescription R-Scale]],1,0))</f>
        <v>1</v>
      </c>
      <c r="H471" s="1">
        <f>IF(OR(AND(Veg_Table[[#This Row],[PRESCRIP]]="BC_Br Rmv", Veg_Table[[#This Row],[WOOD_MAN]]&lt;&gt;"Not Needed"),AND(Veg_Table[[#This Row],[PRESCRIP]]="BCS_Br Rmv+Trt", Veg_Table[[#This Row],[WOOD_MAN]]&lt;&gt;"Not Needed")),1,0)</f>
        <v>0</v>
      </c>
      <c r="I471" s="1">
        <f ca="1">IF(AND(Veg_Table[[#This Row],[Prescription_Changed]]="Yes",Veg_Table[[#This Row],[TAT_RESULT]]=""),1,0)</f>
        <v>0</v>
      </c>
      <c r="J471" s="1">
        <f ca="1">SUM(Veg_Table[[#This Row],[Prescription and Status do not match]:[Prescription_Edited_And_TAT_Is_Blank]])</f>
        <v>1</v>
      </c>
      <c r="K471" s="1">
        <f ca="1">IF(Veg_Table[[#This Row],[Sum of Errors]]&gt;0,1,0)</f>
        <v>1</v>
      </c>
      <c r="L471" s="1">
        <f>1</f>
        <v>1</v>
      </c>
      <c r="M47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471" s="1">
        <f>IF(OR(MID(Veg_Table[[#This Row],[PRESCRIP]],2,1)="1",MID(Veg_Table[[#This Row],[PRESCRIP]],2,1)="2",MID(Veg_Table[[#This Row],[PRESCRIP]],2,1)="3",MID(Veg_Table[[#This Row],[PRESCRIP]],2,1)="4"),_xlfn.NUMBERVALUE(MID(Veg_Table[[#This Row],[PRESCRIP]],2,1)),"NA")</f>
        <v>1</v>
      </c>
      <c r="O471" s="1">
        <f>WEEKNUM(Veg_Table[[#This Row],[EVM_LAST_EDITED_Day]],2)</f>
        <v>20</v>
      </c>
      <c r="P471" s="25">
        <f>IFERROR(DATE(YEAR(Veg_Table[[#This Row],[EVM_LAST_EDITED2]]),MONTH(Veg_Table[[#This Row],[EVM_LAST_EDITED2]]),DAY(Veg_Table[[#This Row],[EVM_LAST_EDITED2]])),DATE(2019,1,1))</f>
        <v>43965</v>
      </c>
      <c r="Q471" s="3">
        <f>VALUE(SUBSTITUTE(Veg_Table[[#This Row],[EVM_LAST_EDITED]],",",""))</f>
        <v>43965.466874999998</v>
      </c>
      <c r="R471" s="1" t="str">
        <f>_xlfn.IFNA(IF(Veg_Table[[#This Row],[EVM_LAST_EDITOR]]="","zBlank EVM Last Editor",VLOOKUP(Veg_Table[[#This Row],[EVM_LAST_EDITOR]],Roster_Table[#All],4,FALSE)),"zAWRR Not in Roster")</f>
        <v>FCO</v>
      </c>
      <c r="S471" s="1" t="str">
        <f>_xlfn.IFNA(IF(Veg_Table[[#This Row],[EVM_LAST_EDITOR]]="","zBlank EVM Last Editor",VLOOKUP(Veg_Table[[#This Row],[EVM_LAST_EDITOR]],Roster_Table[#All],16,FALSE)),"zCompany_AWRR not in Roster")</f>
        <v>FCO_Forester’s Co-op</v>
      </c>
      <c r="T471" s="2">
        <f>IFERROR(DATE(YEAR(Veg_Table[[#This Row],[Created2]]),MONTH(Veg_Table[[#This Row],[Created2]]),DAY(Veg_Table[[#This Row],[Created2]])),DATE(2019,1,1))</f>
        <v>43867</v>
      </c>
      <c r="U471" s="3">
        <f>VALUE(SUBSTITUTE(Veg_Table[[#This Row],[Created]],",",""))</f>
        <v>43867.551446759302</v>
      </c>
      <c r="V471" s="3" t="str">
        <f ca="1">IFERROR(_xlfn.IFNA(CELL("contents",INDIRECT(_xlfn.CONCAT("Veg_Table_Production_Data!",ADDRESS(MATCH(_xlfn.MAXIFS(#REF!,#REF!,"="&amp;Veg_Table[[#This Row],[AUTO_ID]],#REF!,"&lt;"&amp;Veg_Table[[#This Row],[EVM_LAST_EDITED_Day]]),#REF!,0),COLUMN(#REF!),4,1,)))),""),"")</f>
        <v/>
      </c>
      <c r="W471" s="3" t="str">
        <f ca="1">IF(Veg_Table[[#This Row],[Previous_Prescription]]="","No",IF(Veg_Table[[#This Row],[Previous_Prescription]]=Veg_Table[[#This Row],[PRESCRIP]],"No","Yes"))</f>
        <v>No</v>
      </c>
      <c r="X471" s="3" t="str">
        <f>IF(Veg_Table[[#This Row],[EVM_LAST_EDITED_Day]]=Veg_Table[[#This Row],[Created_Day]],"New","Old")</f>
        <v>Old</v>
      </c>
      <c r="Y471" s="1">
        <f>IFERROR(IF(FIND("delete",LOWER(Veg_Table[[#This Row],[PI_COMMENTS]]))&gt;=1,1,0),0)</f>
        <v>0</v>
      </c>
      <c r="Z471" s="1" t="str">
        <f>_xlfn.IFNA(IF(Veg_Table[[#This Row],[EVM_LAST_EDITOR]]="","Yes",VLOOKUP(Veg_Table[[#This Row],[EVM_LAST_EDITOR]],Roster_Table[#All],15,FALSE)),"Yes")</f>
        <v>Yes</v>
      </c>
      <c r="AA47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71" s="1" t="str">
        <f>_xlfn.IFNA(VLOOKUP(Veg_Table[[#This Row],[EVM_LAST_EDITOR]],Roster_Table[#All],3,FALSE),"zAWRR Not in Roster")</f>
        <v>Sierra</v>
      </c>
      <c r="AC471" s="1" t="str">
        <f>_xlfn.IFNA(VLOOKUP(Veg_Table[[#This Row],[EVM_LAST_EDITOR]],Roster_Table[#All],2,FALSE),"zAWRR Not in Roster")</f>
        <v>Monroe</v>
      </c>
      <c r="AD471" s="1" t="str">
        <f>IF(_xlfn.CONCAT(Veg_Table[[#This Row],[First_Name]]," ",Veg_Table[[#This Row],[Last_Name]])="zAWRR Not in Roster zAWRR Not in Roster","zAWRR Not in Roster",_xlfn.CONCAT(Veg_Table[[#This Row],[First_Name]]," ",Veg_Table[[#This Row],[Last_Name]]))</f>
        <v>Sierra Monroe</v>
      </c>
      <c r="AE471">
        <v>1777712</v>
      </c>
      <c r="AF471" t="s">
        <v>6705</v>
      </c>
      <c r="AG471" t="s">
        <v>30</v>
      </c>
      <c r="AH471" t="s">
        <v>6646</v>
      </c>
      <c r="AI471" t="s">
        <v>6663</v>
      </c>
      <c r="AJ471" t="s">
        <v>526</v>
      </c>
      <c r="AL471" t="s">
        <v>37</v>
      </c>
      <c r="AM471" t="s">
        <v>40</v>
      </c>
      <c r="AN471" t="s">
        <v>25</v>
      </c>
      <c r="AO471" t="s">
        <v>25</v>
      </c>
      <c r="AP471">
        <v>13</v>
      </c>
      <c r="AQ471">
        <v>30</v>
      </c>
      <c r="AS471" t="s">
        <v>532</v>
      </c>
      <c r="AT471" t="s">
        <v>522</v>
      </c>
      <c r="AU471" t="s">
        <v>25</v>
      </c>
      <c r="AW471" t="s">
        <v>6706</v>
      </c>
      <c r="AZ471"/>
      <c r="BB471" s="4"/>
      <c r="BD471" t="s">
        <v>29</v>
      </c>
      <c r="BI471" s="3"/>
      <c r="BJ471" t="s">
        <v>6707</v>
      </c>
      <c r="BK471" s="30" t="s">
        <v>518</v>
      </c>
      <c r="BL471" s="3">
        <v>43965.466874999998</v>
      </c>
      <c r="BM471" t="s">
        <v>31</v>
      </c>
      <c r="BN471" t="s">
        <v>32</v>
      </c>
      <c r="BO471" t="s">
        <v>6649</v>
      </c>
      <c r="BP471" t="s">
        <v>6650</v>
      </c>
      <c r="BQ471" t="s">
        <v>826</v>
      </c>
      <c r="BR471" t="s">
        <v>28</v>
      </c>
      <c r="BS471" t="s">
        <v>28</v>
      </c>
      <c r="BT471" t="s">
        <v>53</v>
      </c>
      <c r="BU471" s="3">
        <v>43867.551446759258</v>
      </c>
      <c r="BV471" t="s">
        <v>803</v>
      </c>
      <c r="BW471" s="3">
        <v>43965.564861261577</v>
      </c>
      <c r="BX471" t="s">
        <v>6708</v>
      </c>
      <c r="CG471"/>
      <c r="CH471"/>
      <c r="CI471"/>
      <c r="CY471"/>
      <c r="DA471"/>
      <c r="DE471"/>
      <c r="DF471"/>
    </row>
    <row r="472" spans="1:110" x14ac:dyDescent="0.25">
      <c r="A472" s="1">
        <f>IF(Veg_Table[[#This Row],[VP_STATUS]]="Hold",0,IF(OR(AND(Veg_Table[[#This Row],[PRESCRIP]]="NW_No Work",Veg_Table[[#This Row],[VP_STATUS]]&lt;&gt;"No Work Required Under EVM"),AND(Veg_Table[[#This Row],[VP_STATUS]]="No Work Required Under EVM",Veg_Table[[#This Row],[PRESCRIP]]&lt;&gt;"NW_No Work")),1,0))</f>
        <v>0</v>
      </c>
      <c r="B472" s="1">
        <f>IF(Veg_Table[[#This Row],[SPECIES]]="",1,0)</f>
        <v>0</v>
      </c>
      <c r="C472" s="1">
        <f>IF(Veg_Table[[#This Row],[DIAMETER]]="",1,0)</f>
        <v>0</v>
      </c>
      <c r="D472" s="1">
        <f>IF(Veg_Table[[#This Row],[HEIGHT]]="",1,0)</f>
        <v>0</v>
      </c>
      <c r="E47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72" s="1">
        <f>IF(AND(Veg_Table[[#This Row],[TAT_RESULT]]="ABATE",Veg_Table[[#This Row],[PRESCRIP]]="NW_No Work"),1,0)</f>
        <v>0</v>
      </c>
      <c r="G472" s="1">
        <f>IF(OR(Veg_Table[[#This Row],[Prescription R-Scale]]="NA",Veg_Table[[#This Row],[Diameter R-Scale]]="NA"),0,IF(Veg_Table[[#This Row],[Diameter R-Scale]]&lt;&gt;Veg_Table[[#This Row],[Prescription R-Scale]],1,0))</f>
        <v>0</v>
      </c>
      <c r="H472" s="1">
        <f>IF(OR(AND(Veg_Table[[#This Row],[PRESCRIP]]="BC_Br Rmv", Veg_Table[[#This Row],[WOOD_MAN]]&lt;&gt;"Not Needed"),AND(Veg_Table[[#This Row],[PRESCRIP]]="BCS_Br Rmv+Trt", Veg_Table[[#This Row],[WOOD_MAN]]&lt;&gt;"Not Needed")),1,0)</f>
        <v>0</v>
      </c>
      <c r="I472" s="1">
        <f ca="1">IF(AND(Veg_Table[[#This Row],[Prescription_Changed]]="Yes",Veg_Table[[#This Row],[TAT_RESULT]]=""),1,0)</f>
        <v>0</v>
      </c>
      <c r="J472" s="1">
        <f ca="1">SUM(Veg_Table[[#This Row],[Prescription and Status do not match]:[Prescription_Edited_And_TAT_Is_Blank]])</f>
        <v>1</v>
      </c>
      <c r="K472" s="1">
        <f ca="1">IF(Veg_Table[[#This Row],[Sum of Errors]]&gt;0,1,0)</f>
        <v>1</v>
      </c>
      <c r="L472" s="1">
        <f>1</f>
        <v>1</v>
      </c>
      <c r="M47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472" s="1">
        <f>IF(OR(MID(Veg_Table[[#This Row],[PRESCRIP]],2,1)="1",MID(Veg_Table[[#This Row],[PRESCRIP]],2,1)="2",MID(Veg_Table[[#This Row],[PRESCRIP]],2,1)="3",MID(Veg_Table[[#This Row],[PRESCRIP]],2,1)="4"),_xlfn.NUMBERVALUE(MID(Veg_Table[[#This Row],[PRESCRIP]],2,1)),"NA")</f>
        <v>2</v>
      </c>
      <c r="O472" s="1">
        <f>WEEKNUM(Veg_Table[[#This Row],[EVM_LAST_EDITED_Day]],2)</f>
        <v>20</v>
      </c>
      <c r="P472" s="25">
        <f>IFERROR(DATE(YEAR(Veg_Table[[#This Row],[EVM_LAST_EDITED2]]),MONTH(Veg_Table[[#This Row],[EVM_LAST_EDITED2]]),DAY(Veg_Table[[#This Row],[EVM_LAST_EDITED2]])),DATE(2019,1,1))</f>
        <v>43965</v>
      </c>
      <c r="Q472" s="3">
        <f>VALUE(SUBSTITUTE(Veg_Table[[#This Row],[EVM_LAST_EDITED]],",",""))</f>
        <v>43965.469050925902</v>
      </c>
      <c r="R472" s="1" t="str">
        <f>_xlfn.IFNA(IF(Veg_Table[[#This Row],[EVM_LAST_EDITOR]]="","zBlank EVM Last Editor",VLOOKUP(Veg_Table[[#This Row],[EVM_LAST_EDITOR]],Roster_Table[#All],4,FALSE)),"zAWRR Not in Roster")</f>
        <v>FCO</v>
      </c>
      <c r="S472" s="1" t="str">
        <f>_xlfn.IFNA(IF(Veg_Table[[#This Row],[EVM_LAST_EDITOR]]="","zBlank EVM Last Editor",VLOOKUP(Veg_Table[[#This Row],[EVM_LAST_EDITOR]],Roster_Table[#All],16,FALSE)),"zCompany_AWRR not in Roster")</f>
        <v>FCO_Forester’s Co-op</v>
      </c>
      <c r="T472" s="2">
        <f>IFERROR(DATE(YEAR(Veg_Table[[#This Row],[Created2]]),MONTH(Veg_Table[[#This Row],[Created2]]),DAY(Veg_Table[[#This Row],[Created2]])),DATE(2019,1,1))</f>
        <v>43886</v>
      </c>
      <c r="U472" s="3">
        <f>VALUE(SUBSTITUTE(Veg_Table[[#This Row],[Created]],",",""))</f>
        <v>43886.561273148101</v>
      </c>
      <c r="V472" s="3" t="str">
        <f ca="1">IFERROR(_xlfn.IFNA(CELL("contents",INDIRECT(_xlfn.CONCAT("Veg_Table_Production_Data!",ADDRESS(MATCH(_xlfn.MAXIFS(#REF!,#REF!,"="&amp;Veg_Table[[#This Row],[AUTO_ID]],#REF!,"&lt;"&amp;Veg_Table[[#This Row],[EVM_LAST_EDITED_Day]]),#REF!,0),COLUMN(#REF!),4,1,)))),""),"")</f>
        <v/>
      </c>
      <c r="W472" s="3" t="str">
        <f ca="1">IF(Veg_Table[[#This Row],[Previous_Prescription]]="","No",IF(Veg_Table[[#This Row],[Previous_Prescription]]=Veg_Table[[#This Row],[PRESCRIP]],"No","Yes"))</f>
        <v>No</v>
      </c>
      <c r="X472" s="3" t="str">
        <f>IF(Veg_Table[[#This Row],[EVM_LAST_EDITED_Day]]=Veg_Table[[#This Row],[Created_Day]],"New","Old")</f>
        <v>Old</v>
      </c>
      <c r="Y472" s="1">
        <f>IFERROR(IF(FIND("delete",LOWER(Veg_Table[[#This Row],[PI_COMMENTS]]))&gt;=1,1,0),0)</f>
        <v>0</v>
      </c>
      <c r="Z472" s="1" t="str">
        <f>_xlfn.IFNA(IF(Veg_Table[[#This Row],[EVM_LAST_EDITOR]]="","Yes",VLOOKUP(Veg_Table[[#This Row],[EVM_LAST_EDITOR]],Roster_Table[#All],15,FALSE)),"Yes")</f>
        <v>Yes</v>
      </c>
      <c r="AA47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72" s="1" t="str">
        <f>_xlfn.IFNA(VLOOKUP(Veg_Table[[#This Row],[EVM_LAST_EDITOR]],Roster_Table[#All],3,FALSE),"zAWRR Not in Roster")</f>
        <v>Sierra</v>
      </c>
      <c r="AC472" s="1" t="str">
        <f>_xlfn.IFNA(VLOOKUP(Veg_Table[[#This Row],[EVM_LAST_EDITOR]],Roster_Table[#All],2,FALSE),"zAWRR Not in Roster")</f>
        <v>Monroe</v>
      </c>
      <c r="AD472" s="1" t="str">
        <f>IF(_xlfn.CONCAT(Veg_Table[[#This Row],[First_Name]]," ",Veg_Table[[#This Row],[Last_Name]])="zAWRR Not in Roster zAWRR Not in Roster","zAWRR Not in Roster",_xlfn.CONCAT(Veg_Table[[#This Row],[First_Name]]," ",Veg_Table[[#This Row],[Last_Name]]))</f>
        <v>Sierra Monroe</v>
      </c>
      <c r="AE472">
        <v>1781009</v>
      </c>
      <c r="AF472" t="s">
        <v>6720</v>
      </c>
      <c r="AG472" t="s">
        <v>30</v>
      </c>
      <c r="AH472" t="s">
        <v>6646</v>
      </c>
      <c r="AI472" t="s">
        <v>6663</v>
      </c>
      <c r="AJ472" t="s">
        <v>36</v>
      </c>
      <c r="AL472" t="s">
        <v>22</v>
      </c>
      <c r="AM472" t="s">
        <v>23</v>
      </c>
      <c r="AN472" t="s">
        <v>25</v>
      </c>
      <c r="AO472" t="s">
        <v>25</v>
      </c>
      <c r="AP472">
        <v>12</v>
      </c>
      <c r="AQ472">
        <v>27</v>
      </c>
      <c r="AS472" t="s">
        <v>42</v>
      </c>
      <c r="AT472" t="s">
        <v>522</v>
      </c>
      <c r="AU472" t="s">
        <v>25</v>
      </c>
      <c r="AW472" t="s">
        <v>6721</v>
      </c>
      <c r="AZ472"/>
      <c r="BB472" s="4"/>
      <c r="BD472" t="s">
        <v>29</v>
      </c>
      <c r="BI472" s="3"/>
      <c r="BJ472" t="s">
        <v>1429</v>
      </c>
      <c r="BK472" s="30" t="s">
        <v>518</v>
      </c>
      <c r="BL472" s="3">
        <v>43965.469050925924</v>
      </c>
      <c r="BM472" t="s">
        <v>31</v>
      </c>
      <c r="BN472" t="s">
        <v>32</v>
      </c>
      <c r="BO472" t="s">
        <v>6649</v>
      </c>
      <c r="BP472" t="s">
        <v>6650</v>
      </c>
      <c r="BQ472" t="s">
        <v>826</v>
      </c>
      <c r="BR472" t="s">
        <v>28</v>
      </c>
      <c r="BS472" t="s">
        <v>28</v>
      </c>
      <c r="BT472" t="s">
        <v>836</v>
      </c>
      <c r="BU472" s="3">
        <v>43886.561273148145</v>
      </c>
      <c r="BV472" t="s">
        <v>803</v>
      </c>
      <c r="BW472" s="3">
        <v>43965.564861261577</v>
      </c>
      <c r="BX472" t="s">
        <v>6722</v>
      </c>
      <c r="CG472"/>
      <c r="CH472"/>
      <c r="CI472"/>
      <c r="CY472"/>
      <c r="DA472"/>
      <c r="DE472"/>
      <c r="DF472"/>
    </row>
    <row r="473" spans="1:110" x14ac:dyDescent="0.25">
      <c r="A473" s="1">
        <f>IF(Veg_Table[[#This Row],[VP_STATUS]]="Hold",0,IF(OR(AND(Veg_Table[[#This Row],[PRESCRIP]]="NW_No Work",Veg_Table[[#This Row],[VP_STATUS]]&lt;&gt;"No Work Required Under EVM"),AND(Veg_Table[[#This Row],[VP_STATUS]]="No Work Required Under EVM",Veg_Table[[#This Row],[PRESCRIP]]&lt;&gt;"NW_No Work")),1,0))</f>
        <v>0</v>
      </c>
      <c r="B473" s="1">
        <f>IF(Veg_Table[[#This Row],[SPECIES]]="",1,0)</f>
        <v>0</v>
      </c>
      <c r="C473" s="1">
        <f>IF(Veg_Table[[#This Row],[DIAMETER]]="",1,0)</f>
        <v>0</v>
      </c>
      <c r="D473" s="1">
        <f>IF(Veg_Table[[#This Row],[HEIGHT]]="",1,0)</f>
        <v>0</v>
      </c>
      <c r="E47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73" s="1">
        <f>IF(AND(Veg_Table[[#This Row],[TAT_RESULT]]="ABATE",Veg_Table[[#This Row],[PRESCRIP]]="NW_No Work"),1,0)</f>
        <v>0</v>
      </c>
      <c r="G473" s="1">
        <f>IF(OR(Veg_Table[[#This Row],[Prescription R-Scale]]="NA",Veg_Table[[#This Row],[Diameter R-Scale]]="NA"),0,IF(Veg_Table[[#This Row],[Diameter R-Scale]]&lt;&gt;Veg_Table[[#This Row],[Prescription R-Scale]],1,0))</f>
        <v>0</v>
      </c>
      <c r="H473" s="1">
        <f>IF(OR(AND(Veg_Table[[#This Row],[PRESCRIP]]="BC_Br Rmv", Veg_Table[[#This Row],[WOOD_MAN]]&lt;&gt;"Not Needed"),AND(Veg_Table[[#This Row],[PRESCRIP]]="BCS_Br Rmv+Trt", Veg_Table[[#This Row],[WOOD_MAN]]&lt;&gt;"Not Needed")),1,0)</f>
        <v>0</v>
      </c>
      <c r="I473" s="1">
        <f ca="1">IF(AND(Veg_Table[[#This Row],[Prescription_Changed]]="Yes",Veg_Table[[#This Row],[TAT_RESULT]]=""),1,0)</f>
        <v>0</v>
      </c>
      <c r="J473" s="1">
        <f ca="1">SUM(Veg_Table[[#This Row],[Prescription and Status do not match]:[Prescription_Edited_And_TAT_Is_Blank]])</f>
        <v>1</v>
      </c>
      <c r="K473" s="1">
        <f ca="1">IF(Veg_Table[[#This Row],[Sum of Errors]]&gt;0,1,0)</f>
        <v>1</v>
      </c>
      <c r="L473" s="1">
        <f>1</f>
        <v>1</v>
      </c>
      <c r="M47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473" s="1">
        <f>IF(OR(MID(Veg_Table[[#This Row],[PRESCRIP]],2,1)="1",MID(Veg_Table[[#This Row],[PRESCRIP]],2,1)="2",MID(Veg_Table[[#This Row],[PRESCRIP]],2,1)="3",MID(Veg_Table[[#This Row],[PRESCRIP]],2,1)="4"),_xlfn.NUMBERVALUE(MID(Veg_Table[[#This Row],[PRESCRIP]],2,1)),"NA")</f>
        <v>1</v>
      </c>
      <c r="O473" s="1">
        <f>WEEKNUM(Veg_Table[[#This Row],[EVM_LAST_EDITED_Day]],2)</f>
        <v>20</v>
      </c>
      <c r="P473" s="25">
        <f>IFERROR(DATE(YEAR(Veg_Table[[#This Row],[EVM_LAST_EDITED2]]),MONTH(Veg_Table[[#This Row],[EVM_LAST_EDITED2]]),DAY(Veg_Table[[#This Row],[EVM_LAST_EDITED2]])),DATE(2019,1,1))</f>
        <v>43965</v>
      </c>
      <c r="Q473" s="3">
        <f>VALUE(SUBSTITUTE(Veg_Table[[#This Row],[EVM_LAST_EDITED]],",",""))</f>
        <v>43965.473058090298</v>
      </c>
      <c r="R473" s="1" t="str">
        <f>_xlfn.IFNA(IF(Veg_Table[[#This Row],[EVM_LAST_EDITOR]]="","zBlank EVM Last Editor",VLOOKUP(Veg_Table[[#This Row],[EVM_LAST_EDITOR]],Roster_Table[#All],4,FALSE)),"zAWRR Not in Roster")</f>
        <v>AEA</v>
      </c>
      <c r="S473" s="1" t="str">
        <f>_xlfn.IFNA(IF(Veg_Table[[#This Row],[EVM_LAST_EDITOR]]="","zBlank EVM Last Editor",VLOOKUP(Veg_Table[[#This Row],[EVM_LAST_EDITOR]],Roster_Table[#All],16,FALSE)),"zCompany_AWRR not in Roster")</f>
        <v>Not in Sierra Roster</v>
      </c>
      <c r="T473" s="2">
        <f>IFERROR(DATE(YEAR(Veg_Table[[#This Row],[Created2]]),MONTH(Veg_Table[[#This Row],[Created2]]),DAY(Veg_Table[[#This Row],[Created2]])),DATE(2019,1,1))</f>
        <v>43892</v>
      </c>
      <c r="U473" s="3">
        <f>VALUE(SUBSTITUTE(Veg_Table[[#This Row],[Created]],",",""))</f>
        <v>43892.5224149653</v>
      </c>
      <c r="V473" s="3" t="str">
        <f ca="1">IFERROR(_xlfn.IFNA(CELL("contents",INDIRECT(_xlfn.CONCAT("Veg_Table_Production_Data!",ADDRESS(MATCH(_xlfn.MAXIFS(#REF!,#REF!,"="&amp;Veg_Table[[#This Row],[AUTO_ID]],#REF!,"&lt;"&amp;Veg_Table[[#This Row],[EVM_LAST_EDITED_Day]]),#REF!,0),COLUMN(#REF!),4,1,)))),""),"")</f>
        <v/>
      </c>
      <c r="W473" s="3" t="str">
        <f ca="1">IF(Veg_Table[[#This Row],[Previous_Prescription]]="","No",IF(Veg_Table[[#This Row],[Previous_Prescription]]=Veg_Table[[#This Row],[PRESCRIP]],"No","Yes"))</f>
        <v>No</v>
      </c>
      <c r="X473" s="3" t="str">
        <f>IF(Veg_Table[[#This Row],[EVM_LAST_EDITED_Day]]=Veg_Table[[#This Row],[Created_Day]],"New","Old")</f>
        <v>Old</v>
      </c>
      <c r="Y473" s="1">
        <f>IFERROR(IF(FIND("delete",LOWER(Veg_Table[[#This Row],[PI_COMMENTS]]))&gt;=1,1,0),0)</f>
        <v>0</v>
      </c>
      <c r="Z473" s="1" t="str">
        <f>_xlfn.IFNA(IF(Veg_Table[[#This Row],[EVM_LAST_EDITOR]]="","Yes",VLOOKUP(Veg_Table[[#This Row],[EVM_LAST_EDITOR]],Roster_Table[#All],15,FALSE)),"Yes")</f>
        <v>No</v>
      </c>
      <c r="AA47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73" s="1" t="str">
        <f>_xlfn.IFNA(VLOOKUP(Veg_Table[[#This Row],[EVM_LAST_EDITOR]],Roster_Table[#All],3,FALSE),"zAWRR Not in Roster")</f>
        <v>Drew</v>
      </c>
      <c r="AC473" s="1" t="str">
        <f>_xlfn.IFNA(VLOOKUP(Veg_Table[[#This Row],[EVM_LAST_EDITOR]],Roster_Table[#All],2,FALSE),"zAWRR Not in Roster")</f>
        <v>Berlfein</v>
      </c>
      <c r="AD473" s="1" t="str">
        <f>IF(_xlfn.CONCAT(Veg_Table[[#This Row],[First_Name]]," ",Veg_Table[[#This Row],[Last_Name]])="zAWRR Not in Roster zAWRR Not in Roster","zAWRR Not in Roster",_xlfn.CONCAT(Veg_Table[[#This Row],[First_Name]]," ",Veg_Table[[#This Row],[Last_Name]]))</f>
        <v>Drew Berlfein</v>
      </c>
      <c r="AE473">
        <v>2288137</v>
      </c>
      <c r="AF473" t="s">
        <v>3870</v>
      </c>
      <c r="AG473" t="s">
        <v>30</v>
      </c>
      <c r="AH473" t="s">
        <v>3867</v>
      </c>
      <c r="AI473" t="s">
        <v>3871</v>
      </c>
      <c r="AJ473" t="s">
        <v>820</v>
      </c>
      <c r="AL473" t="s">
        <v>822</v>
      </c>
      <c r="AM473" t="s">
        <v>34</v>
      </c>
      <c r="AN473" t="s">
        <v>25</v>
      </c>
      <c r="AO473" t="s">
        <v>25</v>
      </c>
      <c r="AP473">
        <v>5</v>
      </c>
      <c r="AQ473">
        <v>19</v>
      </c>
      <c r="AS473" t="s">
        <v>55</v>
      </c>
      <c r="AT473" t="s">
        <v>515</v>
      </c>
      <c r="AU473" t="s">
        <v>25</v>
      </c>
      <c r="AW473" t="s">
        <v>3872</v>
      </c>
      <c r="AX473" t="s">
        <v>534</v>
      </c>
      <c r="AZ473">
        <v>5429731</v>
      </c>
      <c r="BA473" t="s">
        <v>45</v>
      </c>
      <c r="BB473" s="4">
        <v>43965.472912291669</v>
      </c>
      <c r="BC473" t="s">
        <v>1086</v>
      </c>
      <c r="BD473" t="s">
        <v>29</v>
      </c>
      <c r="BI473" s="3"/>
      <c r="BJ473" t="s">
        <v>1338</v>
      </c>
      <c r="BK473" s="30" t="s">
        <v>533</v>
      </c>
      <c r="BL473" s="3">
        <v>43965.473058090276</v>
      </c>
      <c r="BM473" t="s">
        <v>31</v>
      </c>
      <c r="BN473" t="s">
        <v>32</v>
      </c>
      <c r="BO473" t="s">
        <v>3868</v>
      </c>
      <c r="BP473" t="s">
        <v>3869</v>
      </c>
      <c r="BQ473" t="s">
        <v>826</v>
      </c>
      <c r="BR473" t="s">
        <v>28</v>
      </c>
      <c r="BS473" t="s">
        <v>28</v>
      </c>
      <c r="BT473" t="s">
        <v>803</v>
      </c>
      <c r="BU473" s="3">
        <v>43892.522414965279</v>
      </c>
      <c r="BV473" t="s">
        <v>803</v>
      </c>
      <c r="BW473" s="3">
        <v>43965.481181689815</v>
      </c>
      <c r="BX473" t="s">
        <v>3873</v>
      </c>
      <c r="CG473"/>
      <c r="CH473"/>
      <c r="CI473"/>
      <c r="CY473"/>
      <c r="DA473"/>
      <c r="DE473"/>
      <c r="DF473"/>
    </row>
    <row r="474" spans="1:110" x14ac:dyDescent="0.25">
      <c r="A474" s="1">
        <f>IF(Veg_Table[[#This Row],[VP_STATUS]]="Hold",0,IF(OR(AND(Veg_Table[[#This Row],[PRESCRIP]]="NW_No Work",Veg_Table[[#This Row],[VP_STATUS]]&lt;&gt;"No Work Required Under EVM"),AND(Veg_Table[[#This Row],[VP_STATUS]]="No Work Required Under EVM",Veg_Table[[#This Row],[PRESCRIP]]&lt;&gt;"NW_No Work")),1,0))</f>
        <v>0</v>
      </c>
      <c r="B474" s="1">
        <f>IF(Veg_Table[[#This Row],[SPECIES]]="",1,0)</f>
        <v>0</v>
      </c>
      <c r="C474" s="1">
        <f>IF(Veg_Table[[#This Row],[DIAMETER]]="",1,0)</f>
        <v>0</v>
      </c>
      <c r="D474" s="1">
        <f>IF(Veg_Table[[#This Row],[HEIGHT]]="",1,0)</f>
        <v>0</v>
      </c>
      <c r="E47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74" s="1">
        <f>IF(AND(Veg_Table[[#This Row],[TAT_RESULT]]="ABATE",Veg_Table[[#This Row],[PRESCRIP]]="NW_No Work"),1,0)</f>
        <v>0</v>
      </c>
      <c r="G474" s="1">
        <f>IF(OR(Veg_Table[[#This Row],[Prescription R-Scale]]="NA",Veg_Table[[#This Row],[Diameter R-Scale]]="NA"),0,IF(Veg_Table[[#This Row],[Diameter R-Scale]]&lt;&gt;Veg_Table[[#This Row],[Prescription R-Scale]],1,0))</f>
        <v>0</v>
      </c>
      <c r="H474" s="1">
        <f>IF(OR(AND(Veg_Table[[#This Row],[PRESCRIP]]="BC_Br Rmv", Veg_Table[[#This Row],[WOOD_MAN]]&lt;&gt;"Not Needed"),AND(Veg_Table[[#This Row],[PRESCRIP]]="BCS_Br Rmv+Trt", Veg_Table[[#This Row],[WOOD_MAN]]&lt;&gt;"Not Needed")),1,0)</f>
        <v>0</v>
      </c>
      <c r="I474" s="1">
        <f ca="1">IF(AND(Veg_Table[[#This Row],[Prescription_Changed]]="Yes",Veg_Table[[#This Row],[TAT_RESULT]]=""),1,0)</f>
        <v>0</v>
      </c>
      <c r="J474" s="1">
        <f ca="1">SUM(Veg_Table[[#This Row],[Prescription and Status do not match]:[Prescription_Edited_And_TAT_Is_Blank]])</f>
        <v>1</v>
      </c>
      <c r="K474" s="1">
        <f ca="1">IF(Veg_Table[[#This Row],[Sum of Errors]]&gt;0,1,0)</f>
        <v>1</v>
      </c>
      <c r="L474" s="1">
        <f>1</f>
        <v>1</v>
      </c>
      <c r="M47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474" s="1">
        <f>IF(OR(MID(Veg_Table[[#This Row],[PRESCRIP]],2,1)="1",MID(Veg_Table[[#This Row],[PRESCRIP]],2,1)="2",MID(Veg_Table[[#This Row],[PRESCRIP]],2,1)="3",MID(Veg_Table[[#This Row],[PRESCRIP]],2,1)="4"),_xlfn.NUMBERVALUE(MID(Veg_Table[[#This Row],[PRESCRIP]],2,1)),"NA")</f>
        <v>2</v>
      </c>
      <c r="O474" s="1">
        <f>WEEKNUM(Veg_Table[[#This Row],[EVM_LAST_EDITED_Day]],2)</f>
        <v>20</v>
      </c>
      <c r="P474" s="25">
        <f>IFERROR(DATE(YEAR(Veg_Table[[#This Row],[EVM_LAST_EDITED2]]),MONTH(Veg_Table[[#This Row],[EVM_LAST_EDITED2]]),DAY(Veg_Table[[#This Row],[EVM_LAST_EDITED2]])),DATE(2019,1,1))</f>
        <v>43965</v>
      </c>
      <c r="Q474" s="3">
        <f>VALUE(SUBSTITUTE(Veg_Table[[#This Row],[EVM_LAST_EDITED]],",",""))</f>
        <v>43965.473113425898</v>
      </c>
      <c r="R474" s="1" t="str">
        <f>_xlfn.IFNA(IF(Veg_Table[[#This Row],[EVM_LAST_EDITOR]]="","zBlank EVM Last Editor",VLOOKUP(Veg_Table[[#This Row],[EVM_LAST_EDITOR]],Roster_Table[#All],4,FALSE)),"zAWRR Not in Roster")</f>
        <v>FCO</v>
      </c>
      <c r="S474" s="1" t="str">
        <f>_xlfn.IFNA(IF(Veg_Table[[#This Row],[EVM_LAST_EDITOR]]="","zBlank EVM Last Editor",VLOOKUP(Veg_Table[[#This Row],[EVM_LAST_EDITOR]],Roster_Table[#All],16,FALSE)),"zCompany_AWRR not in Roster")</f>
        <v>FCO_Forester’s Co-op</v>
      </c>
      <c r="T474" s="2">
        <f>IFERROR(DATE(YEAR(Veg_Table[[#This Row],[Created2]]),MONTH(Veg_Table[[#This Row],[Created2]]),DAY(Veg_Table[[#This Row],[Created2]])),DATE(2019,1,1))</f>
        <v>43788</v>
      </c>
      <c r="U474" s="3">
        <f>VALUE(SUBSTITUTE(Veg_Table[[#This Row],[Created]],",",""))</f>
        <v>43788.4449074074</v>
      </c>
      <c r="V474" s="3" t="str">
        <f ca="1">IFERROR(_xlfn.IFNA(CELL("contents",INDIRECT(_xlfn.CONCAT("Veg_Table_Production_Data!",ADDRESS(MATCH(_xlfn.MAXIFS(#REF!,#REF!,"="&amp;Veg_Table[[#This Row],[AUTO_ID]],#REF!,"&lt;"&amp;Veg_Table[[#This Row],[EVM_LAST_EDITED_Day]]),#REF!,0),COLUMN(#REF!),4,1,)))),""),"")</f>
        <v/>
      </c>
      <c r="W474" s="3" t="str">
        <f ca="1">IF(Veg_Table[[#This Row],[Previous_Prescription]]="","No",IF(Veg_Table[[#This Row],[Previous_Prescription]]=Veg_Table[[#This Row],[PRESCRIP]],"No","Yes"))</f>
        <v>No</v>
      </c>
      <c r="X474" s="3" t="str">
        <f>IF(Veg_Table[[#This Row],[EVM_LAST_EDITED_Day]]=Veg_Table[[#This Row],[Created_Day]],"New","Old")</f>
        <v>Old</v>
      </c>
      <c r="Y474" s="1">
        <f>IFERROR(IF(FIND("delete",LOWER(Veg_Table[[#This Row],[PI_COMMENTS]]))&gt;=1,1,0),0)</f>
        <v>0</v>
      </c>
      <c r="Z474" s="1" t="str">
        <f>_xlfn.IFNA(IF(Veg_Table[[#This Row],[EVM_LAST_EDITOR]]="","Yes",VLOOKUP(Veg_Table[[#This Row],[EVM_LAST_EDITOR]],Roster_Table[#All],15,FALSE)),"Yes")</f>
        <v>Yes</v>
      </c>
      <c r="AA47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74" s="1" t="str">
        <f>_xlfn.IFNA(VLOOKUP(Veg_Table[[#This Row],[EVM_LAST_EDITOR]],Roster_Table[#All],3,FALSE),"zAWRR Not in Roster")</f>
        <v>Sierra</v>
      </c>
      <c r="AC474" s="1" t="str">
        <f>_xlfn.IFNA(VLOOKUP(Veg_Table[[#This Row],[EVM_LAST_EDITOR]],Roster_Table[#All],2,FALSE),"zAWRR Not in Roster")</f>
        <v>Monroe</v>
      </c>
      <c r="AD474" s="1" t="str">
        <f>IF(_xlfn.CONCAT(Veg_Table[[#This Row],[First_Name]]," ",Veg_Table[[#This Row],[Last_Name]])="zAWRR Not in Roster zAWRR Not in Roster","zAWRR Not in Roster",_xlfn.CONCAT(Veg_Table[[#This Row],[First_Name]]," ",Veg_Table[[#This Row],[Last_Name]]))</f>
        <v>Sierra Monroe</v>
      </c>
      <c r="AE474">
        <v>1771207</v>
      </c>
      <c r="AF474" t="s">
        <v>6701</v>
      </c>
      <c r="AG474" t="s">
        <v>30</v>
      </c>
      <c r="AH474" t="s">
        <v>3029</v>
      </c>
      <c r="AI474" t="s">
        <v>6663</v>
      </c>
      <c r="AJ474" t="s">
        <v>36</v>
      </c>
      <c r="AL474" t="s">
        <v>830</v>
      </c>
      <c r="AM474" t="s">
        <v>38</v>
      </c>
      <c r="AN474" t="s">
        <v>25</v>
      </c>
      <c r="AO474" t="s">
        <v>25</v>
      </c>
      <c r="AP474">
        <v>13</v>
      </c>
      <c r="AQ474">
        <v>75</v>
      </c>
      <c r="AS474" t="s">
        <v>42</v>
      </c>
      <c r="AT474" t="s">
        <v>522</v>
      </c>
      <c r="AU474" t="s">
        <v>25</v>
      </c>
      <c r="AW474" t="s">
        <v>6702</v>
      </c>
      <c r="AZ474"/>
      <c r="BB474" s="4"/>
      <c r="BD474" t="s">
        <v>29</v>
      </c>
      <c r="BI474" s="3"/>
      <c r="BJ474" t="s">
        <v>6703</v>
      </c>
      <c r="BK474" s="30" t="s">
        <v>518</v>
      </c>
      <c r="BL474" s="3">
        <v>43965.473113425927</v>
      </c>
      <c r="BM474" t="s">
        <v>31</v>
      </c>
      <c r="BN474" t="s">
        <v>32</v>
      </c>
      <c r="BO474" t="s">
        <v>6661</v>
      </c>
      <c r="BP474" t="s">
        <v>3031</v>
      </c>
      <c r="BQ474" t="s">
        <v>826</v>
      </c>
      <c r="BR474" t="s">
        <v>28</v>
      </c>
      <c r="BS474" t="s">
        <v>28</v>
      </c>
      <c r="BT474" t="s">
        <v>1023</v>
      </c>
      <c r="BU474" s="3">
        <v>43788.444907407407</v>
      </c>
      <c r="BV474" t="s">
        <v>803</v>
      </c>
      <c r="BW474" s="3">
        <v>43965.564861261577</v>
      </c>
      <c r="BX474" t="s">
        <v>6704</v>
      </c>
      <c r="CG474"/>
      <c r="CH474"/>
      <c r="CI474"/>
      <c r="CY474"/>
      <c r="DA474"/>
      <c r="DE474"/>
      <c r="DF474"/>
    </row>
    <row r="475" spans="1:110" x14ac:dyDescent="0.25">
      <c r="A475" s="1">
        <f>IF(Veg_Table[[#This Row],[VP_STATUS]]="Hold",0,IF(OR(AND(Veg_Table[[#This Row],[PRESCRIP]]="NW_No Work",Veg_Table[[#This Row],[VP_STATUS]]&lt;&gt;"No Work Required Under EVM"),AND(Veg_Table[[#This Row],[VP_STATUS]]="No Work Required Under EVM",Veg_Table[[#This Row],[PRESCRIP]]&lt;&gt;"NW_No Work")),1,0))</f>
        <v>0</v>
      </c>
      <c r="B475" s="1">
        <f>IF(Veg_Table[[#This Row],[SPECIES]]="",1,0)</f>
        <v>0</v>
      </c>
      <c r="C475" s="1">
        <f>IF(Veg_Table[[#This Row],[DIAMETER]]="",1,0)</f>
        <v>0</v>
      </c>
      <c r="D475" s="1">
        <f>IF(Veg_Table[[#This Row],[HEIGHT]]="",1,0)</f>
        <v>0</v>
      </c>
      <c r="E47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75" s="1">
        <f>IF(AND(Veg_Table[[#This Row],[TAT_RESULT]]="ABATE",Veg_Table[[#This Row],[PRESCRIP]]="NW_No Work"),1,0)</f>
        <v>0</v>
      </c>
      <c r="G475" s="1">
        <f>IF(OR(Veg_Table[[#This Row],[Prescription R-Scale]]="NA",Veg_Table[[#This Row],[Diameter R-Scale]]="NA"),0,IF(Veg_Table[[#This Row],[Diameter R-Scale]]&lt;&gt;Veg_Table[[#This Row],[Prescription R-Scale]],1,0))</f>
        <v>0</v>
      </c>
      <c r="H475" s="1">
        <f>IF(OR(AND(Veg_Table[[#This Row],[PRESCRIP]]="BC_Br Rmv", Veg_Table[[#This Row],[WOOD_MAN]]&lt;&gt;"Not Needed"),AND(Veg_Table[[#This Row],[PRESCRIP]]="BCS_Br Rmv+Trt", Veg_Table[[#This Row],[WOOD_MAN]]&lt;&gt;"Not Needed")),1,0)</f>
        <v>0</v>
      </c>
      <c r="I475" s="1">
        <f ca="1">IF(AND(Veg_Table[[#This Row],[Prescription_Changed]]="Yes",Veg_Table[[#This Row],[TAT_RESULT]]=""),1,0)</f>
        <v>0</v>
      </c>
      <c r="J475" s="1">
        <f ca="1">SUM(Veg_Table[[#This Row],[Prescription and Status do not match]:[Prescription_Edited_And_TAT_Is_Blank]])</f>
        <v>1</v>
      </c>
      <c r="K475" s="1">
        <f ca="1">IF(Veg_Table[[#This Row],[Sum of Errors]]&gt;0,1,0)</f>
        <v>1</v>
      </c>
      <c r="L475" s="1">
        <f>1</f>
        <v>1</v>
      </c>
      <c r="M47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475" s="1" t="str">
        <f>IF(OR(MID(Veg_Table[[#This Row],[PRESCRIP]],2,1)="1",MID(Veg_Table[[#This Row],[PRESCRIP]],2,1)="2",MID(Veg_Table[[#This Row],[PRESCRIP]],2,1)="3",MID(Veg_Table[[#This Row],[PRESCRIP]],2,1)="4"),_xlfn.NUMBERVALUE(MID(Veg_Table[[#This Row],[PRESCRIP]],2,1)),"NA")</f>
        <v>NA</v>
      </c>
      <c r="O475" s="1">
        <f>WEEKNUM(Veg_Table[[#This Row],[EVM_LAST_EDITED_Day]],2)</f>
        <v>20</v>
      </c>
      <c r="P475" s="25">
        <f>IFERROR(DATE(YEAR(Veg_Table[[#This Row],[EVM_LAST_EDITED2]]),MONTH(Veg_Table[[#This Row],[EVM_LAST_EDITED2]]),DAY(Veg_Table[[#This Row],[EVM_LAST_EDITED2]])),DATE(2019,1,1))</f>
        <v>43965</v>
      </c>
      <c r="Q475" s="3">
        <f>VALUE(SUBSTITUTE(Veg_Table[[#This Row],[EVM_LAST_EDITED]],",",""))</f>
        <v>43965.475130544</v>
      </c>
      <c r="R475" s="1" t="str">
        <f>_xlfn.IFNA(IF(Veg_Table[[#This Row],[EVM_LAST_EDITOR]]="","zBlank EVM Last Editor",VLOOKUP(Veg_Table[[#This Row],[EVM_LAST_EDITOR]],Roster_Table[#All],4,FALSE)),"zAWRR Not in Roster")</f>
        <v>zAWRR Not in Roster</v>
      </c>
      <c r="S475" s="1" t="str">
        <f>_xlfn.IFNA(IF(Veg_Table[[#This Row],[EVM_LAST_EDITOR]]="","zBlank EVM Last Editor",VLOOKUP(Veg_Table[[#This Row],[EVM_LAST_EDITOR]],Roster_Table[#All],16,FALSE)),"zCompany_AWRR not in Roster")</f>
        <v>zCompany_AWRR not in Roster</v>
      </c>
      <c r="T475" s="2">
        <f>IFERROR(DATE(YEAR(Veg_Table[[#This Row],[Created2]]),MONTH(Veg_Table[[#This Row],[Created2]]),DAY(Veg_Table[[#This Row],[Created2]])),DATE(2019,1,1))</f>
        <v>43685</v>
      </c>
      <c r="U475" s="3">
        <f>VALUE(SUBSTITUTE(Veg_Table[[#This Row],[Created]],",",""))</f>
        <v>43685.513310185197</v>
      </c>
      <c r="V475" s="3" t="str">
        <f ca="1">IFERROR(_xlfn.IFNA(CELL("contents",INDIRECT(_xlfn.CONCAT("Veg_Table_Production_Data!",ADDRESS(MATCH(_xlfn.MAXIFS(#REF!,#REF!,"="&amp;Veg_Table[[#This Row],[AUTO_ID]],#REF!,"&lt;"&amp;Veg_Table[[#This Row],[EVM_LAST_EDITED_Day]]),#REF!,0),COLUMN(#REF!),4,1,)))),""),"")</f>
        <v/>
      </c>
      <c r="W475" s="3" t="str">
        <f ca="1">IF(Veg_Table[[#This Row],[Previous_Prescription]]="","No",IF(Veg_Table[[#This Row],[Previous_Prescription]]=Veg_Table[[#This Row],[PRESCRIP]],"No","Yes"))</f>
        <v>No</v>
      </c>
      <c r="X475" s="3" t="str">
        <f>IF(Veg_Table[[#This Row],[EVM_LAST_EDITED_Day]]=Veg_Table[[#This Row],[Created_Day]],"New","Old")</f>
        <v>Old</v>
      </c>
      <c r="Y475" s="1">
        <f>IFERROR(IF(FIND("delete",LOWER(Veg_Table[[#This Row],[PI_COMMENTS]]))&gt;=1,1,0),0)</f>
        <v>0</v>
      </c>
      <c r="Z475" s="1" t="str">
        <f>_xlfn.IFNA(IF(Veg_Table[[#This Row],[EVM_LAST_EDITOR]]="","Yes",VLOOKUP(Veg_Table[[#This Row],[EVM_LAST_EDITOR]],Roster_Table[#All],15,FALSE)),"Yes")</f>
        <v>Yes</v>
      </c>
      <c r="AA47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75" s="1" t="str">
        <f>_xlfn.IFNA(VLOOKUP(Veg_Table[[#This Row],[EVM_LAST_EDITOR]],Roster_Table[#All],3,FALSE),"zAWRR Not in Roster")</f>
        <v>zAWRR Not in Roster</v>
      </c>
      <c r="AC475" s="1" t="str">
        <f>_xlfn.IFNA(VLOOKUP(Veg_Table[[#This Row],[EVM_LAST_EDITOR]],Roster_Table[#All],2,FALSE),"zAWRR Not in Roster")</f>
        <v>zAWRR Not in Roster</v>
      </c>
      <c r="AD475" s="1" t="str">
        <f>IF(_xlfn.CONCAT(Veg_Table[[#This Row],[First_Name]]," ",Veg_Table[[#This Row],[Last_Name]])="zAWRR Not in Roster zAWRR Not in Roster","zAWRR Not in Roster",_xlfn.CONCAT(Veg_Table[[#This Row],[First_Name]]," ",Veg_Table[[#This Row],[Last_Name]]))</f>
        <v>zAWRR Not in Roster</v>
      </c>
      <c r="AE475">
        <v>1749438</v>
      </c>
      <c r="AF475" t="s">
        <v>6618</v>
      </c>
      <c r="AG475" t="s">
        <v>30</v>
      </c>
      <c r="AH475" t="s">
        <v>6619</v>
      </c>
      <c r="AI475" t="s">
        <v>1805</v>
      </c>
      <c r="AJ475" t="s">
        <v>820</v>
      </c>
      <c r="AK475" t="s">
        <v>833</v>
      </c>
      <c r="AL475" t="s">
        <v>368</v>
      </c>
      <c r="AM475" t="s">
        <v>38</v>
      </c>
      <c r="AN475" t="s">
        <v>25</v>
      </c>
      <c r="AO475" t="s">
        <v>25</v>
      </c>
      <c r="AP475">
        <v>24</v>
      </c>
      <c r="AQ475">
        <v>105</v>
      </c>
      <c r="AR475" t="s">
        <v>28</v>
      </c>
      <c r="AS475" t="s">
        <v>56</v>
      </c>
      <c r="AT475" t="s">
        <v>515</v>
      </c>
      <c r="AU475" t="s">
        <v>25</v>
      </c>
      <c r="AV475" t="s">
        <v>28</v>
      </c>
      <c r="AW475" t="s">
        <v>6620</v>
      </c>
      <c r="AX475" t="s">
        <v>534</v>
      </c>
      <c r="AY475" t="s">
        <v>28</v>
      </c>
      <c r="AZ475"/>
      <c r="BA475" t="s">
        <v>56</v>
      </c>
      <c r="BB475" s="4">
        <v>43886.520833333336</v>
      </c>
      <c r="BC475" t="s">
        <v>28</v>
      </c>
      <c r="BD475" t="s">
        <v>29</v>
      </c>
      <c r="BF475" t="s">
        <v>28</v>
      </c>
      <c r="BG475" t="s">
        <v>534</v>
      </c>
      <c r="BH475" t="s">
        <v>28</v>
      </c>
      <c r="BI475" s="3">
        <v>43965.475106006947</v>
      </c>
      <c r="BJ475" t="s">
        <v>6621</v>
      </c>
      <c r="BK475" s="30" t="s">
        <v>821</v>
      </c>
      <c r="BL475" s="3">
        <v>43965.475130543979</v>
      </c>
      <c r="BM475" t="s">
        <v>31</v>
      </c>
      <c r="BN475" t="s">
        <v>32</v>
      </c>
      <c r="BO475" t="s">
        <v>6622</v>
      </c>
      <c r="BP475" t="s">
        <v>6623</v>
      </c>
      <c r="BQ475" t="s">
        <v>826</v>
      </c>
      <c r="BR475" t="s">
        <v>28</v>
      </c>
      <c r="BS475" t="s">
        <v>28</v>
      </c>
      <c r="BT475" t="s">
        <v>1570</v>
      </c>
      <c r="BU475" s="3">
        <v>43685.513310185182</v>
      </c>
      <c r="BV475" t="s">
        <v>803</v>
      </c>
      <c r="BW475" s="3">
        <v>43965.480982476853</v>
      </c>
      <c r="BX475" t="s">
        <v>6624</v>
      </c>
      <c r="CG475"/>
      <c r="CH475"/>
      <c r="CI475"/>
      <c r="CY475"/>
      <c r="DA475"/>
      <c r="DE475"/>
      <c r="DF475"/>
    </row>
    <row r="476" spans="1:110" x14ac:dyDescent="0.25">
      <c r="A476" s="1">
        <f>IF(Veg_Table[[#This Row],[VP_STATUS]]="Hold",0,IF(OR(AND(Veg_Table[[#This Row],[PRESCRIP]]="NW_No Work",Veg_Table[[#This Row],[VP_STATUS]]&lt;&gt;"No Work Required Under EVM"),AND(Veg_Table[[#This Row],[VP_STATUS]]="No Work Required Under EVM",Veg_Table[[#This Row],[PRESCRIP]]&lt;&gt;"NW_No Work")),1,0))</f>
        <v>0</v>
      </c>
      <c r="B476" s="1">
        <f>IF(Veg_Table[[#This Row],[SPECIES]]="",1,0)</f>
        <v>0</v>
      </c>
      <c r="C476" s="1">
        <f>IF(Veg_Table[[#This Row],[DIAMETER]]="",1,0)</f>
        <v>0</v>
      </c>
      <c r="D476" s="1">
        <f>IF(Veg_Table[[#This Row],[HEIGHT]]="",1,0)</f>
        <v>0</v>
      </c>
      <c r="E47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76" s="1">
        <f>IF(AND(Veg_Table[[#This Row],[TAT_RESULT]]="ABATE",Veg_Table[[#This Row],[PRESCRIP]]="NW_No Work"),1,0)</f>
        <v>0</v>
      </c>
      <c r="G476" s="1">
        <f>IF(OR(Veg_Table[[#This Row],[Prescription R-Scale]]="NA",Veg_Table[[#This Row],[Diameter R-Scale]]="NA"),0,IF(Veg_Table[[#This Row],[Diameter R-Scale]]&lt;&gt;Veg_Table[[#This Row],[Prescription R-Scale]],1,0))</f>
        <v>0</v>
      </c>
      <c r="H476" s="1">
        <f>IF(OR(AND(Veg_Table[[#This Row],[PRESCRIP]]="BC_Br Rmv", Veg_Table[[#This Row],[WOOD_MAN]]&lt;&gt;"Not Needed"),AND(Veg_Table[[#This Row],[PRESCRIP]]="BCS_Br Rmv+Trt", Veg_Table[[#This Row],[WOOD_MAN]]&lt;&gt;"Not Needed")),1,0)</f>
        <v>0</v>
      </c>
      <c r="I476" s="1">
        <f ca="1">IF(AND(Veg_Table[[#This Row],[Prescription_Changed]]="Yes",Veg_Table[[#This Row],[TAT_RESULT]]=""),1,0)</f>
        <v>0</v>
      </c>
      <c r="J476" s="1">
        <f ca="1">SUM(Veg_Table[[#This Row],[Prescription and Status do not match]:[Prescription_Edited_And_TAT_Is_Blank]])</f>
        <v>1</v>
      </c>
      <c r="K476" s="1">
        <f ca="1">IF(Veg_Table[[#This Row],[Sum of Errors]]&gt;0,1,0)</f>
        <v>1</v>
      </c>
      <c r="L476" s="1">
        <f>1</f>
        <v>1</v>
      </c>
      <c r="M47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476" s="1">
        <f>IF(OR(MID(Veg_Table[[#This Row],[PRESCRIP]],2,1)="1",MID(Veg_Table[[#This Row],[PRESCRIP]],2,1)="2",MID(Veg_Table[[#This Row],[PRESCRIP]],2,1)="3",MID(Veg_Table[[#This Row],[PRESCRIP]],2,1)="4"),_xlfn.NUMBERVALUE(MID(Veg_Table[[#This Row],[PRESCRIP]],2,1)),"NA")</f>
        <v>1</v>
      </c>
      <c r="O476" s="1">
        <f>WEEKNUM(Veg_Table[[#This Row],[EVM_LAST_EDITED_Day]],2)</f>
        <v>20</v>
      </c>
      <c r="P476" s="25">
        <f>IFERROR(DATE(YEAR(Veg_Table[[#This Row],[EVM_LAST_EDITED2]]),MONTH(Veg_Table[[#This Row],[EVM_LAST_EDITED2]]),DAY(Veg_Table[[#This Row],[EVM_LAST_EDITED2]])),DATE(2019,1,1))</f>
        <v>43965</v>
      </c>
      <c r="Q476" s="3">
        <f>VALUE(SUBSTITUTE(Veg_Table[[#This Row],[EVM_LAST_EDITED]],",",""))</f>
        <v>43965.475694444402</v>
      </c>
      <c r="R476" s="1" t="str">
        <f>_xlfn.IFNA(IF(Veg_Table[[#This Row],[EVM_LAST_EDITOR]]="","zBlank EVM Last Editor",VLOOKUP(Veg_Table[[#This Row],[EVM_LAST_EDITOR]],Roster_Table[#All],4,FALSE)),"zAWRR Not in Roster")</f>
        <v>FCO</v>
      </c>
      <c r="S476" s="1" t="str">
        <f>_xlfn.IFNA(IF(Veg_Table[[#This Row],[EVM_LAST_EDITOR]]="","zBlank EVM Last Editor",VLOOKUP(Veg_Table[[#This Row],[EVM_LAST_EDITOR]],Roster_Table[#All],16,FALSE)),"zCompany_AWRR not in Roster")</f>
        <v>FCO_Forester’s Co-op</v>
      </c>
      <c r="T476" s="2">
        <f>IFERROR(DATE(YEAR(Veg_Table[[#This Row],[Created2]]),MONTH(Veg_Table[[#This Row],[Created2]]),DAY(Veg_Table[[#This Row],[Created2]])),DATE(2019,1,1))</f>
        <v>43868</v>
      </c>
      <c r="U476" s="3">
        <f>VALUE(SUBSTITUTE(Veg_Table[[#This Row],[Created]],",",""))</f>
        <v>43868.470763888901</v>
      </c>
      <c r="V476" s="3" t="str">
        <f ca="1">IFERROR(_xlfn.IFNA(CELL("contents",INDIRECT(_xlfn.CONCAT("Veg_Table_Production_Data!",ADDRESS(MATCH(_xlfn.MAXIFS(#REF!,#REF!,"="&amp;Veg_Table[[#This Row],[AUTO_ID]],#REF!,"&lt;"&amp;Veg_Table[[#This Row],[EVM_LAST_EDITED_Day]]),#REF!,0),COLUMN(#REF!),4,1,)))),""),"")</f>
        <v/>
      </c>
      <c r="W476" s="3" t="str">
        <f ca="1">IF(Veg_Table[[#This Row],[Previous_Prescription]]="","No",IF(Veg_Table[[#This Row],[Previous_Prescription]]=Veg_Table[[#This Row],[PRESCRIP]],"No","Yes"))</f>
        <v>No</v>
      </c>
      <c r="X476" s="3" t="str">
        <f>IF(Veg_Table[[#This Row],[EVM_LAST_EDITED_Day]]=Veg_Table[[#This Row],[Created_Day]],"New","Old")</f>
        <v>Old</v>
      </c>
      <c r="Y476" s="1">
        <f>IFERROR(IF(FIND("delete",LOWER(Veg_Table[[#This Row],[PI_COMMENTS]]))&gt;=1,1,0),0)</f>
        <v>0</v>
      </c>
      <c r="Z476" s="1" t="str">
        <f>_xlfn.IFNA(IF(Veg_Table[[#This Row],[EVM_LAST_EDITOR]]="","Yes",VLOOKUP(Veg_Table[[#This Row],[EVM_LAST_EDITOR]],Roster_Table[#All],15,FALSE)),"Yes")</f>
        <v>Yes</v>
      </c>
      <c r="AA47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76" s="1" t="str">
        <f>_xlfn.IFNA(VLOOKUP(Veg_Table[[#This Row],[EVM_LAST_EDITOR]],Roster_Table[#All],3,FALSE),"zAWRR Not in Roster")</f>
        <v>Sierra</v>
      </c>
      <c r="AC476" s="1" t="str">
        <f>_xlfn.IFNA(VLOOKUP(Veg_Table[[#This Row],[EVM_LAST_EDITOR]],Roster_Table[#All],2,FALSE),"zAWRR Not in Roster")</f>
        <v>Monroe</v>
      </c>
      <c r="AD476" s="1" t="str">
        <f>IF(_xlfn.CONCAT(Veg_Table[[#This Row],[First_Name]]," ",Veg_Table[[#This Row],[Last_Name]])="zAWRR Not in Roster zAWRR Not in Roster","zAWRR Not in Roster",_xlfn.CONCAT(Veg_Table[[#This Row],[First_Name]]," ",Veg_Table[[#This Row],[Last_Name]]))</f>
        <v>Sierra Monroe</v>
      </c>
      <c r="AE476">
        <v>1777876</v>
      </c>
      <c r="AF476" t="s">
        <v>6716</v>
      </c>
      <c r="AG476" t="s">
        <v>30</v>
      </c>
      <c r="AH476" t="s">
        <v>3029</v>
      </c>
      <c r="AI476" t="s">
        <v>6663</v>
      </c>
      <c r="AJ476" t="s">
        <v>36</v>
      </c>
      <c r="AL476" t="s">
        <v>37</v>
      </c>
      <c r="AM476" t="s">
        <v>23</v>
      </c>
      <c r="AN476" t="s">
        <v>25</v>
      </c>
      <c r="AO476" t="s">
        <v>25</v>
      </c>
      <c r="AP476">
        <v>9</v>
      </c>
      <c r="AQ476">
        <v>40</v>
      </c>
      <c r="AS476" t="s">
        <v>45</v>
      </c>
      <c r="AT476" t="s">
        <v>522</v>
      </c>
      <c r="AU476" t="s">
        <v>25</v>
      </c>
      <c r="AW476" t="s">
        <v>6717</v>
      </c>
      <c r="AZ476"/>
      <c r="BB476" s="4"/>
      <c r="BD476" t="s">
        <v>29</v>
      </c>
      <c r="BI476" s="3"/>
      <c r="BJ476" t="s">
        <v>6718</v>
      </c>
      <c r="BK476" s="30" t="s">
        <v>518</v>
      </c>
      <c r="BL476" s="3">
        <v>43965.475694444445</v>
      </c>
      <c r="BM476" t="s">
        <v>31</v>
      </c>
      <c r="BN476" t="s">
        <v>32</v>
      </c>
      <c r="BO476" t="s">
        <v>6661</v>
      </c>
      <c r="BP476" t="s">
        <v>3031</v>
      </c>
      <c r="BQ476" t="s">
        <v>826</v>
      </c>
      <c r="BR476" t="s">
        <v>28</v>
      </c>
      <c r="BS476" t="s">
        <v>28</v>
      </c>
      <c r="BT476" t="s">
        <v>53</v>
      </c>
      <c r="BU476" s="3">
        <v>43868.470763888887</v>
      </c>
      <c r="BV476" t="s">
        <v>803</v>
      </c>
      <c r="BW476" s="3">
        <v>43965.564861261577</v>
      </c>
      <c r="BX476" t="s">
        <v>6719</v>
      </c>
      <c r="CG476"/>
      <c r="CH476"/>
      <c r="CI476"/>
      <c r="CY476"/>
      <c r="DA476"/>
      <c r="DE476"/>
      <c r="DF476"/>
    </row>
    <row r="477" spans="1:110" x14ac:dyDescent="0.25">
      <c r="A477" s="1">
        <f>IF(Veg_Table[[#This Row],[VP_STATUS]]="Hold",0,IF(OR(AND(Veg_Table[[#This Row],[PRESCRIP]]="NW_No Work",Veg_Table[[#This Row],[VP_STATUS]]&lt;&gt;"No Work Required Under EVM"),AND(Veg_Table[[#This Row],[VP_STATUS]]="No Work Required Under EVM",Veg_Table[[#This Row],[PRESCRIP]]&lt;&gt;"NW_No Work")),1,0))</f>
        <v>0</v>
      </c>
      <c r="B477" s="1">
        <f>IF(Veg_Table[[#This Row],[SPECIES]]="",1,0)</f>
        <v>0</v>
      </c>
      <c r="C477" s="1">
        <f>IF(Veg_Table[[#This Row],[DIAMETER]]="",1,0)</f>
        <v>0</v>
      </c>
      <c r="D477" s="1">
        <f>IF(Veg_Table[[#This Row],[HEIGHT]]="",1,0)</f>
        <v>0</v>
      </c>
      <c r="E47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77" s="1">
        <f>IF(AND(Veg_Table[[#This Row],[TAT_RESULT]]="ABATE",Veg_Table[[#This Row],[PRESCRIP]]="NW_No Work"),1,0)</f>
        <v>0</v>
      </c>
      <c r="G477" s="1">
        <f>IF(OR(Veg_Table[[#This Row],[Prescription R-Scale]]="NA",Veg_Table[[#This Row],[Diameter R-Scale]]="NA"),0,IF(Veg_Table[[#This Row],[Diameter R-Scale]]&lt;&gt;Veg_Table[[#This Row],[Prescription R-Scale]],1,0))</f>
        <v>0</v>
      </c>
      <c r="H477" s="1">
        <f>IF(OR(AND(Veg_Table[[#This Row],[PRESCRIP]]="BC_Br Rmv", Veg_Table[[#This Row],[WOOD_MAN]]&lt;&gt;"Not Needed"),AND(Veg_Table[[#This Row],[PRESCRIP]]="BCS_Br Rmv+Trt", Veg_Table[[#This Row],[WOOD_MAN]]&lt;&gt;"Not Needed")),1,0)</f>
        <v>0</v>
      </c>
      <c r="I477" s="1">
        <f ca="1">IF(AND(Veg_Table[[#This Row],[Prescription_Changed]]="Yes",Veg_Table[[#This Row],[TAT_RESULT]]=""),1,0)</f>
        <v>0</v>
      </c>
      <c r="J477" s="1">
        <f ca="1">SUM(Veg_Table[[#This Row],[Prescription and Status do not match]:[Prescription_Edited_And_TAT_Is_Blank]])</f>
        <v>1</v>
      </c>
      <c r="K477" s="1">
        <f ca="1">IF(Veg_Table[[#This Row],[Sum of Errors]]&gt;0,1,0)</f>
        <v>1</v>
      </c>
      <c r="L477" s="1">
        <f>1</f>
        <v>1</v>
      </c>
      <c r="M47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477" s="1">
        <f>IF(OR(MID(Veg_Table[[#This Row],[PRESCRIP]],2,1)="1",MID(Veg_Table[[#This Row],[PRESCRIP]],2,1)="2",MID(Veg_Table[[#This Row],[PRESCRIP]],2,1)="3",MID(Veg_Table[[#This Row],[PRESCRIP]],2,1)="4"),_xlfn.NUMBERVALUE(MID(Veg_Table[[#This Row],[PRESCRIP]],2,1)),"NA")</f>
        <v>2</v>
      </c>
      <c r="O477" s="1">
        <f>WEEKNUM(Veg_Table[[#This Row],[EVM_LAST_EDITED_Day]],2)</f>
        <v>20</v>
      </c>
      <c r="P477" s="25">
        <f>IFERROR(DATE(YEAR(Veg_Table[[#This Row],[EVM_LAST_EDITED2]]),MONTH(Veg_Table[[#This Row],[EVM_LAST_EDITED2]]),DAY(Veg_Table[[#This Row],[EVM_LAST_EDITED2]])),DATE(2019,1,1))</f>
        <v>43965</v>
      </c>
      <c r="Q477" s="3">
        <f>VALUE(SUBSTITUTE(Veg_Table[[#This Row],[EVM_LAST_EDITED]],",",""))</f>
        <v>43965.4769675926</v>
      </c>
      <c r="R477" s="1" t="str">
        <f>_xlfn.IFNA(IF(Veg_Table[[#This Row],[EVM_LAST_EDITOR]]="","zBlank EVM Last Editor",VLOOKUP(Veg_Table[[#This Row],[EVM_LAST_EDITOR]],Roster_Table[#All],4,FALSE)),"zAWRR Not in Roster")</f>
        <v>FCO</v>
      </c>
      <c r="S477" s="1" t="str">
        <f>_xlfn.IFNA(IF(Veg_Table[[#This Row],[EVM_LAST_EDITOR]]="","zBlank EVM Last Editor",VLOOKUP(Veg_Table[[#This Row],[EVM_LAST_EDITOR]],Roster_Table[#All],16,FALSE)),"zCompany_AWRR not in Roster")</f>
        <v>FCO_Forester’s Co-op</v>
      </c>
      <c r="T477" s="2">
        <f>IFERROR(DATE(YEAR(Veg_Table[[#This Row],[Created2]]),MONTH(Veg_Table[[#This Row],[Created2]]),DAY(Veg_Table[[#This Row],[Created2]])),DATE(2019,1,1))</f>
        <v>43887</v>
      </c>
      <c r="U477" s="3">
        <f>VALUE(SUBSTITUTE(Veg_Table[[#This Row],[Created]],",",""))</f>
        <v>43887.631898148102</v>
      </c>
      <c r="V477" s="3" t="str">
        <f ca="1">IFERROR(_xlfn.IFNA(CELL("contents",INDIRECT(_xlfn.CONCAT("Veg_Table_Production_Data!",ADDRESS(MATCH(_xlfn.MAXIFS(#REF!,#REF!,"="&amp;Veg_Table[[#This Row],[AUTO_ID]],#REF!,"&lt;"&amp;Veg_Table[[#This Row],[EVM_LAST_EDITED_Day]]),#REF!,0),COLUMN(#REF!),4,1,)))),""),"")</f>
        <v/>
      </c>
      <c r="W477" s="3" t="str">
        <f ca="1">IF(Veg_Table[[#This Row],[Previous_Prescription]]="","No",IF(Veg_Table[[#This Row],[Previous_Prescription]]=Veg_Table[[#This Row],[PRESCRIP]],"No","Yes"))</f>
        <v>No</v>
      </c>
      <c r="X477" s="3" t="str">
        <f>IF(Veg_Table[[#This Row],[EVM_LAST_EDITED_Day]]=Veg_Table[[#This Row],[Created_Day]],"New","Old")</f>
        <v>Old</v>
      </c>
      <c r="Y477" s="1">
        <f>IFERROR(IF(FIND("delete",LOWER(Veg_Table[[#This Row],[PI_COMMENTS]]))&gt;=1,1,0),0)</f>
        <v>0</v>
      </c>
      <c r="Z477" s="1" t="str">
        <f>_xlfn.IFNA(IF(Veg_Table[[#This Row],[EVM_LAST_EDITOR]]="","Yes",VLOOKUP(Veg_Table[[#This Row],[EVM_LAST_EDITOR]],Roster_Table[#All],15,FALSE)),"Yes")</f>
        <v>Yes</v>
      </c>
      <c r="AA47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77" s="1" t="str">
        <f>_xlfn.IFNA(VLOOKUP(Veg_Table[[#This Row],[EVM_LAST_EDITOR]],Roster_Table[#All],3,FALSE),"zAWRR Not in Roster")</f>
        <v>Sierra</v>
      </c>
      <c r="AC477" s="1" t="str">
        <f>_xlfn.IFNA(VLOOKUP(Veg_Table[[#This Row],[EVM_LAST_EDITOR]],Roster_Table[#All],2,FALSE),"zAWRR Not in Roster")</f>
        <v>Monroe</v>
      </c>
      <c r="AD477" s="1" t="str">
        <f>IF(_xlfn.CONCAT(Veg_Table[[#This Row],[First_Name]]," ",Veg_Table[[#This Row],[Last_Name]])="zAWRR Not in Roster zAWRR Not in Roster","zAWRR Not in Roster",_xlfn.CONCAT(Veg_Table[[#This Row],[First_Name]]," ",Veg_Table[[#This Row],[Last_Name]]))</f>
        <v>Sierra Monroe</v>
      </c>
      <c r="AE477">
        <v>1781757</v>
      </c>
      <c r="AF477" t="s">
        <v>6739</v>
      </c>
      <c r="AG477" t="s">
        <v>30</v>
      </c>
      <c r="AH477" t="s">
        <v>3029</v>
      </c>
      <c r="AI477" t="s">
        <v>3027</v>
      </c>
      <c r="AJ477" t="s">
        <v>36</v>
      </c>
      <c r="AL477" t="s">
        <v>22</v>
      </c>
      <c r="AM477" t="s">
        <v>23</v>
      </c>
      <c r="AN477" t="s">
        <v>25</v>
      </c>
      <c r="AO477" t="s">
        <v>25</v>
      </c>
      <c r="AP477">
        <v>15</v>
      </c>
      <c r="AQ477">
        <v>50</v>
      </c>
      <c r="AS477" t="s">
        <v>42</v>
      </c>
      <c r="AT477" t="s">
        <v>522</v>
      </c>
      <c r="AU477" t="s">
        <v>25</v>
      </c>
      <c r="AV477" t="s">
        <v>519</v>
      </c>
      <c r="AW477" t="s">
        <v>6740</v>
      </c>
      <c r="AZ477"/>
      <c r="BB477" s="4"/>
      <c r="BD477" t="s">
        <v>29</v>
      </c>
      <c r="BI477" s="3"/>
      <c r="BJ477" t="s">
        <v>6741</v>
      </c>
      <c r="BK477" s="30" t="s">
        <v>518</v>
      </c>
      <c r="BL477" s="3">
        <v>43965.476967592593</v>
      </c>
      <c r="BM477" t="s">
        <v>31</v>
      </c>
      <c r="BN477" t="s">
        <v>32</v>
      </c>
      <c r="BO477" t="s">
        <v>6661</v>
      </c>
      <c r="BP477" t="s">
        <v>3031</v>
      </c>
      <c r="BQ477" t="s">
        <v>826</v>
      </c>
      <c r="BR477" t="s">
        <v>28</v>
      </c>
      <c r="BS477" t="s">
        <v>28</v>
      </c>
      <c r="BT477" t="s">
        <v>156</v>
      </c>
      <c r="BU477" s="3">
        <v>43887.631898148145</v>
      </c>
      <c r="BV477" t="s">
        <v>803</v>
      </c>
      <c r="BW477" s="3">
        <v>43965.564861261577</v>
      </c>
      <c r="BX477" t="s">
        <v>6742</v>
      </c>
      <c r="CG477"/>
      <c r="CH477"/>
      <c r="CI477"/>
      <c r="CY477"/>
      <c r="DA477"/>
      <c r="DE477"/>
      <c r="DF477"/>
    </row>
    <row r="478" spans="1:110" x14ac:dyDescent="0.25">
      <c r="A478" s="1">
        <f>IF(Veg_Table[[#This Row],[VP_STATUS]]="Hold",0,IF(OR(AND(Veg_Table[[#This Row],[PRESCRIP]]="NW_No Work",Veg_Table[[#This Row],[VP_STATUS]]&lt;&gt;"No Work Required Under EVM"),AND(Veg_Table[[#This Row],[VP_STATUS]]="No Work Required Under EVM",Veg_Table[[#This Row],[PRESCRIP]]&lt;&gt;"NW_No Work")),1,0))</f>
        <v>0</v>
      </c>
      <c r="B478" s="1">
        <f>IF(Veg_Table[[#This Row],[SPECIES]]="",1,0)</f>
        <v>0</v>
      </c>
      <c r="C478" s="1">
        <f>IF(Veg_Table[[#This Row],[DIAMETER]]="",1,0)</f>
        <v>0</v>
      </c>
      <c r="D478" s="1">
        <f>IF(Veg_Table[[#This Row],[HEIGHT]]="",1,0)</f>
        <v>0</v>
      </c>
      <c r="E47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78" s="1">
        <f>IF(AND(Veg_Table[[#This Row],[TAT_RESULT]]="ABATE",Veg_Table[[#This Row],[PRESCRIP]]="NW_No Work"),1,0)</f>
        <v>0</v>
      </c>
      <c r="G478" s="1">
        <f>IF(OR(Veg_Table[[#This Row],[Prescription R-Scale]]="NA",Veg_Table[[#This Row],[Diameter R-Scale]]="NA"),0,IF(Veg_Table[[#This Row],[Diameter R-Scale]]&lt;&gt;Veg_Table[[#This Row],[Prescription R-Scale]],1,0))</f>
        <v>0</v>
      </c>
      <c r="H478" s="1">
        <f>IF(OR(AND(Veg_Table[[#This Row],[PRESCRIP]]="BC_Br Rmv", Veg_Table[[#This Row],[WOOD_MAN]]&lt;&gt;"Not Needed"),AND(Veg_Table[[#This Row],[PRESCRIP]]="BCS_Br Rmv+Trt", Veg_Table[[#This Row],[WOOD_MAN]]&lt;&gt;"Not Needed")),1,0)</f>
        <v>0</v>
      </c>
      <c r="I478" s="1">
        <f ca="1">IF(AND(Veg_Table[[#This Row],[Prescription_Changed]]="Yes",Veg_Table[[#This Row],[TAT_RESULT]]=""),1,0)</f>
        <v>0</v>
      </c>
      <c r="J478" s="1">
        <f ca="1">SUM(Veg_Table[[#This Row],[Prescription and Status do not match]:[Prescription_Edited_And_TAT_Is_Blank]])</f>
        <v>1</v>
      </c>
      <c r="K478" s="1">
        <f ca="1">IF(Veg_Table[[#This Row],[Sum of Errors]]&gt;0,1,0)</f>
        <v>1</v>
      </c>
      <c r="L478" s="1">
        <f>1</f>
        <v>1</v>
      </c>
      <c r="M47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478" s="1">
        <f>IF(OR(MID(Veg_Table[[#This Row],[PRESCRIP]],2,1)="1",MID(Veg_Table[[#This Row],[PRESCRIP]],2,1)="2",MID(Veg_Table[[#This Row],[PRESCRIP]],2,1)="3",MID(Veg_Table[[#This Row],[PRESCRIP]],2,1)="4"),_xlfn.NUMBERVALUE(MID(Veg_Table[[#This Row],[PRESCRIP]],2,1)),"NA")</f>
        <v>4</v>
      </c>
      <c r="O478" s="1">
        <f>WEEKNUM(Veg_Table[[#This Row],[EVM_LAST_EDITED_Day]],2)</f>
        <v>20</v>
      </c>
      <c r="P478" s="25">
        <f>IFERROR(DATE(YEAR(Veg_Table[[#This Row],[EVM_LAST_EDITED2]]),MONTH(Veg_Table[[#This Row],[EVM_LAST_EDITED2]]),DAY(Veg_Table[[#This Row],[EVM_LAST_EDITED2]])),DATE(2019,1,1))</f>
        <v>43965</v>
      </c>
      <c r="Q478" s="3">
        <f>VALUE(SUBSTITUTE(Veg_Table[[#This Row],[EVM_LAST_EDITED]],",",""))</f>
        <v>43965.484073819403</v>
      </c>
      <c r="R478" s="1" t="str">
        <f>_xlfn.IFNA(IF(Veg_Table[[#This Row],[EVM_LAST_EDITOR]]="","zBlank EVM Last Editor",VLOOKUP(Veg_Table[[#This Row],[EVM_LAST_EDITOR]],Roster_Table[#All],4,FALSE)),"zAWRR Not in Roster")</f>
        <v>WFR</v>
      </c>
      <c r="S478" s="1" t="str">
        <f>_xlfn.IFNA(IF(Veg_Table[[#This Row],[EVM_LAST_EDITOR]]="","zBlank EVM Last Editor",VLOOKUP(Veg_Table[[#This Row],[EVM_LAST_EDITOR]],Roster_Table[#All],16,FALSE)),"zCompany_AWRR not in Roster")</f>
        <v>Not in Sierra Roster</v>
      </c>
      <c r="T478" s="2">
        <f>IFERROR(DATE(YEAR(Veg_Table[[#This Row],[Created2]]),MONTH(Veg_Table[[#This Row],[Created2]]),DAY(Veg_Table[[#This Row],[Created2]])),DATE(2019,1,1))</f>
        <v>43838</v>
      </c>
      <c r="U478" s="3">
        <f>VALUE(SUBSTITUTE(Veg_Table[[#This Row],[Created]],",",""))</f>
        <v>43838.475104166697</v>
      </c>
      <c r="V478" s="3" t="str">
        <f ca="1">IFERROR(_xlfn.IFNA(CELL("contents",INDIRECT(_xlfn.CONCAT("Veg_Table_Production_Data!",ADDRESS(MATCH(_xlfn.MAXIFS(#REF!,#REF!,"="&amp;Veg_Table[[#This Row],[AUTO_ID]],#REF!,"&lt;"&amp;Veg_Table[[#This Row],[EVM_LAST_EDITED_Day]]),#REF!,0),COLUMN(#REF!),4,1,)))),""),"")</f>
        <v/>
      </c>
      <c r="W478" s="3" t="str">
        <f ca="1">IF(Veg_Table[[#This Row],[Previous_Prescription]]="","No",IF(Veg_Table[[#This Row],[Previous_Prescription]]=Veg_Table[[#This Row],[PRESCRIP]],"No","Yes"))</f>
        <v>No</v>
      </c>
      <c r="X478" s="3" t="str">
        <f>IF(Veg_Table[[#This Row],[EVM_LAST_EDITED_Day]]=Veg_Table[[#This Row],[Created_Day]],"New","Old")</f>
        <v>Old</v>
      </c>
      <c r="Y478" s="1">
        <f>IFERROR(IF(FIND("delete",LOWER(Veg_Table[[#This Row],[PI_COMMENTS]]))&gt;=1,1,0),0)</f>
        <v>0</v>
      </c>
      <c r="Z478" s="1" t="str">
        <f>_xlfn.IFNA(IF(Veg_Table[[#This Row],[EVM_LAST_EDITOR]]="","Yes",VLOOKUP(Veg_Table[[#This Row],[EVM_LAST_EDITOR]],Roster_Table[#All],15,FALSE)),"Yes")</f>
        <v>No</v>
      </c>
      <c r="AA47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78" s="1" t="str">
        <f>_xlfn.IFNA(VLOOKUP(Veg_Table[[#This Row],[EVM_LAST_EDITOR]],Roster_Table[#All],3,FALSE),"zAWRR Not in Roster")</f>
        <v>Spencer</v>
      </c>
      <c r="AC478" s="1" t="str">
        <f>_xlfn.IFNA(VLOOKUP(Veg_Table[[#This Row],[EVM_LAST_EDITOR]],Roster_Table[#All],2,FALSE),"zAWRR Not in Roster")</f>
        <v>Riddle</v>
      </c>
      <c r="AD478" s="1" t="str">
        <f>IF(_xlfn.CONCAT(Veg_Table[[#This Row],[First_Name]]," ",Veg_Table[[#This Row],[Last_Name]])="zAWRR Not in Roster zAWRR Not in Roster","zAWRR Not in Roster",_xlfn.CONCAT(Veg_Table[[#This Row],[First_Name]]," ",Veg_Table[[#This Row],[Last_Name]]))</f>
        <v>Spencer Riddle</v>
      </c>
      <c r="AE478">
        <v>1707605</v>
      </c>
      <c r="AF478" t="s">
        <v>6126</v>
      </c>
      <c r="AG478" t="s">
        <v>97</v>
      </c>
      <c r="AH478" t="s">
        <v>2192</v>
      </c>
      <c r="AI478" t="s">
        <v>6127</v>
      </c>
      <c r="AJ478" t="s">
        <v>820</v>
      </c>
      <c r="AK478" t="s">
        <v>28</v>
      </c>
      <c r="AL478" t="s">
        <v>22</v>
      </c>
      <c r="AM478" t="s">
        <v>46</v>
      </c>
      <c r="AN478" t="s">
        <v>25</v>
      </c>
      <c r="AO478" t="s">
        <v>25</v>
      </c>
      <c r="AP478">
        <v>36</v>
      </c>
      <c r="AQ478">
        <v>25</v>
      </c>
      <c r="AR478" t="s">
        <v>28</v>
      </c>
      <c r="AS478" t="s">
        <v>57</v>
      </c>
      <c r="AT478" t="s">
        <v>522</v>
      </c>
      <c r="AU478" t="s">
        <v>25</v>
      </c>
      <c r="AV478" t="s">
        <v>28</v>
      </c>
      <c r="AW478" t="s">
        <v>6128</v>
      </c>
      <c r="AX478" t="s">
        <v>987</v>
      </c>
      <c r="AY478" t="s">
        <v>989</v>
      </c>
      <c r="AZ478"/>
      <c r="BA478" t="s">
        <v>57</v>
      </c>
      <c r="BB478" s="4">
        <v>43846.396284722221</v>
      </c>
      <c r="BC478" t="s">
        <v>28</v>
      </c>
      <c r="BD478" t="s">
        <v>29</v>
      </c>
      <c r="BF478" t="s">
        <v>28</v>
      </c>
      <c r="BG478" t="s">
        <v>987</v>
      </c>
      <c r="BH478" t="s">
        <v>28</v>
      </c>
      <c r="BI478" s="3">
        <v>43857.041666666664</v>
      </c>
      <c r="BJ478" t="s">
        <v>6129</v>
      </c>
      <c r="BK478" s="30" t="s">
        <v>660</v>
      </c>
      <c r="BL478" s="3">
        <v>43965.484073819447</v>
      </c>
      <c r="BM478" t="s">
        <v>31</v>
      </c>
      <c r="BN478" t="s">
        <v>32</v>
      </c>
      <c r="BO478" t="s">
        <v>2193</v>
      </c>
      <c r="BP478" t="s">
        <v>2194</v>
      </c>
      <c r="BQ478" t="s">
        <v>1335</v>
      </c>
      <c r="BR478" t="s">
        <v>28</v>
      </c>
      <c r="BS478" t="s">
        <v>28</v>
      </c>
      <c r="BT478" t="s">
        <v>156</v>
      </c>
      <c r="BU478" s="3">
        <v>43838.475104166668</v>
      </c>
      <c r="BV478" t="s">
        <v>803</v>
      </c>
      <c r="BW478" s="3">
        <v>43965.564875532407</v>
      </c>
      <c r="BX478" t="s">
        <v>6130</v>
      </c>
      <c r="CG478"/>
      <c r="CH478"/>
      <c r="CI478"/>
      <c r="CY478"/>
      <c r="DA478"/>
      <c r="DE478"/>
      <c r="DF478"/>
    </row>
    <row r="479" spans="1:110" x14ac:dyDescent="0.25">
      <c r="A479" s="1">
        <f>IF(Veg_Table[[#This Row],[VP_STATUS]]="Hold",0,IF(OR(AND(Veg_Table[[#This Row],[PRESCRIP]]="NW_No Work",Veg_Table[[#This Row],[VP_STATUS]]&lt;&gt;"No Work Required Under EVM"),AND(Veg_Table[[#This Row],[VP_STATUS]]="No Work Required Under EVM",Veg_Table[[#This Row],[PRESCRIP]]&lt;&gt;"NW_No Work")),1,0))</f>
        <v>0</v>
      </c>
      <c r="B479" s="1">
        <f>IF(Veg_Table[[#This Row],[SPECIES]]="",1,0)</f>
        <v>0</v>
      </c>
      <c r="C479" s="1">
        <f>IF(Veg_Table[[#This Row],[DIAMETER]]="",1,0)</f>
        <v>0</v>
      </c>
      <c r="D479" s="1">
        <f>IF(Veg_Table[[#This Row],[HEIGHT]]="",1,0)</f>
        <v>0</v>
      </c>
      <c r="E47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479" s="1">
        <f>IF(AND(Veg_Table[[#This Row],[TAT_RESULT]]="ABATE",Veg_Table[[#This Row],[PRESCRIP]]="NW_No Work"),1,0)</f>
        <v>0</v>
      </c>
      <c r="G479" s="1">
        <f>IF(OR(Veg_Table[[#This Row],[Prescription R-Scale]]="NA",Veg_Table[[#This Row],[Diameter R-Scale]]="NA"),0,IF(Veg_Table[[#This Row],[Diameter R-Scale]]&lt;&gt;Veg_Table[[#This Row],[Prescription R-Scale]],1,0))</f>
        <v>0</v>
      </c>
      <c r="H479" s="1">
        <f>IF(OR(AND(Veg_Table[[#This Row],[PRESCRIP]]="BC_Br Rmv", Veg_Table[[#This Row],[WOOD_MAN]]&lt;&gt;"Not Needed"),AND(Veg_Table[[#This Row],[PRESCRIP]]="BCS_Br Rmv+Trt", Veg_Table[[#This Row],[WOOD_MAN]]&lt;&gt;"Not Needed")),1,0)</f>
        <v>1</v>
      </c>
      <c r="I479" s="1">
        <f ca="1">IF(AND(Veg_Table[[#This Row],[Prescription_Changed]]="Yes",Veg_Table[[#This Row],[TAT_RESULT]]=""),1,0)</f>
        <v>0</v>
      </c>
      <c r="J479" s="1">
        <f ca="1">SUM(Veg_Table[[#This Row],[Prescription and Status do not match]:[Prescription_Edited_And_TAT_Is_Blank]])</f>
        <v>1</v>
      </c>
      <c r="K479" s="1">
        <f ca="1">IF(Veg_Table[[#This Row],[Sum of Errors]]&gt;0,1,0)</f>
        <v>1</v>
      </c>
      <c r="L479" s="1">
        <f>1</f>
        <v>1</v>
      </c>
      <c r="M479"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Brush</v>
      </c>
      <c r="N479" s="1" t="str">
        <f>IF(OR(MID(Veg_Table[[#This Row],[PRESCRIP]],2,1)="1",MID(Veg_Table[[#This Row],[PRESCRIP]],2,1)="2",MID(Veg_Table[[#This Row],[PRESCRIP]],2,1)="3",MID(Veg_Table[[#This Row],[PRESCRIP]],2,1)="4"),_xlfn.NUMBERVALUE(MID(Veg_Table[[#This Row],[PRESCRIP]],2,1)),"NA")</f>
        <v>NA</v>
      </c>
      <c r="O479" s="1">
        <f>WEEKNUM(Veg_Table[[#This Row],[EVM_LAST_EDITED_Day]],2)</f>
        <v>20</v>
      </c>
      <c r="P479" s="25">
        <f>IFERROR(DATE(YEAR(Veg_Table[[#This Row],[EVM_LAST_EDITED2]]),MONTH(Veg_Table[[#This Row],[EVM_LAST_EDITED2]]),DAY(Veg_Table[[#This Row],[EVM_LAST_EDITED2]])),DATE(2019,1,1))</f>
        <v>43965</v>
      </c>
      <c r="Q479" s="3">
        <f>VALUE(SUBSTITUTE(Veg_Table[[#This Row],[EVM_LAST_EDITED]],",",""))</f>
        <v>43965.504398148201</v>
      </c>
      <c r="R479" s="1" t="str">
        <f>_xlfn.IFNA(IF(Veg_Table[[#This Row],[EVM_LAST_EDITOR]]="","zBlank EVM Last Editor",VLOOKUP(Veg_Table[[#This Row],[EVM_LAST_EDITOR]],Roster_Table[#All],4,FALSE)),"zAWRR Not in Roster")</f>
        <v>FCO</v>
      </c>
      <c r="S479" s="1" t="str">
        <f>_xlfn.IFNA(IF(Veg_Table[[#This Row],[EVM_LAST_EDITOR]]="","zBlank EVM Last Editor",VLOOKUP(Veg_Table[[#This Row],[EVM_LAST_EDITOR]],Roster_Table[#All],16,FALSE)),"zCompany_AWRR not in Roster")</f>
        <v>FCO_Forester’s Co-op</v>
      </c>
      <c r="T479" s="2">
        <f>IFERROR(DATE(YEAR(Veg_Table[[#This Row],[Created2]]),MONTH(Veg_Table[[#This Row],[Created2]]),DAY(Veg_Table[[#This Row],[Created2]])),DATE(2019,1,1))</f>
        <v>43760</v>
      </c>
      <c r="U479" s="3">
        <f>VALUE(SUBSTITUTE(Veg_Table[[#This Row],[Created]],",",""))</f>
        <v>43760.620648148099</v>
      </c>
      <c r="V479" s="3" t="str">
        <f ca="1">IFERROR(_xlfn.IFNA(CELL("contents",INDIRECT(_xlfn.CONCAT("Veg_Table_Production_Data!",ADDRESS(MATCH(_xlfn.MAXIFS(#REF!,#REF!,"="&amp;Veg_Table[[#This Row],[AUTO_ID]],#REF!,"&lt;"&amp;Veg_Table[[#This Row],[EVM_LAST_EDITED_Day]]),#REF!,0),COLUMN(#REF!),4,1,)))),""),"")</f>
        <v/>
      </c>
      <c r="W479" s="3" t="str">
        <f ca="1">IF(Veg_Table[[#This Row],[Previous_Prescription]]="","No",IF(Veg_Table[[#This Row],[Previous_Prescription]]=Veg_Table[[#This Row],[PRESCRIP]],"No","Yes"))</f>
        <v>No</v>
      </c>
      <c r="X479" s="3" t="str">
        <f>IF(Veg_Table[[#This Row],[EVM_LAST_EDITED_Day]]=Veg_Table[[#This Row],[Created_Day]],"New","Old")</f>
        <v>Old</v>
      </c>
      <c r="Y479" s="1">
        <f>IFERROR(IF(FIND("delete",LOWER(Veg_Table[[#This Row],[PI_COMMENTS]]))&gt;=1,1,0),0)</f>
        <v>0</v>
      </c>
      <c r="Z479" s="1" t="str">
        <f>_xlfn.IFNA(IF(Veg_Table[[#This Row],[EVM_LAST_EDITOR]]="","Yes",VLOOKUP(Veg_Table[[#This Row],[EVM_LAST_EDITOR]],Roster_Table[#All],15,FALSE)),"Yes")</f>
        <v>Yes</v>
      </c>
      <c r="AA47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79" s="1" t="str">
        <f>_xlfn.IFNA(VLOOKUP(Veg_Table[[#This Row],[EVM_LAST_EDITOR]],Roster_Table[#All],3,FALSE),"zAWRR Not in Roster")</f>
        <v>Sierra</v>
      </c>
      <c r="AC479" s="1" t="str">
        <f>_xlfn.IFNA(VLOOKUP(Veg_Table[[#This Row],[EVM_LAST_EDITOR]],Roster_Table[#All],2,FALSE),"zAWRR Not in Roster")</f>
        <v>Monroe</v>
      </c>
      <c r="AD479" s="1" t="str">
        <f>IF(_xlfn.CONCAT(Veg_Table[[#This Row],[First_Name]]," ",Veg_Table[[#This Row],[Last_Name]])="zAWRR Not in Roster zAWRR Not in Roster","zAWRR Not in Roster",_xlfn.CONCAT(Veg_Table[[#This Row],[First_Name]]," ",Veg_Table[[#This Row],[Last_Name]]))</f>
        <v>Sierra Monroe</v>
      </c>
      <c r="AE479">
        <v>1768773</v>
      </c>
      <c r="AF479" t="s">
        <v>6673</v>
      </c>
      <c r="AG479" t="s">
        <v>30</v>
      </c>
      <c r="AH479" t="s">
        <v>1743</v>
      </c>
      <c r="AI479" t="s">
        <v>6647</v>
      </c>
      <c r="AJ479" t="s">
        <v>36</v>
      </c>
      <c r="AL479" t="s">
        <v>830</v>
      </c>
      <c r="AM479" t="s">
        <v>49</v>
      </c>
      <c r="AN479" t="s">
        <v>25</v>
      </c>
      <c r="AO479" t="s">
        <v>25</v>
      </c>
      <c r="AP479">
        <v>1</v>
      </c>
      <c r="AQ479">
        <v>3</v>
      </c>
      <c r="AS479" t="s">
        <v>50</v>
      </c>
      <c r="AT479" t="s">
        <v>515</v>
      </c>
      <c r="AU479" t="s">
        <v>25</v>
      </c>
      <c r="AW479" t="s">
        <v>6674</v>
      </c>
      <c r="AZ479"/>
      <c r="BB479" s="4"/>
      <c r="BD479" t="s">
        <v>29</v>
      </c>
      <c r="BI479" s="3"/>
      <c r="BJ479" t="s">
        <v>1290</v>
      </c>
      <c r="BK479" s="30" t="s">
        <v>518</v>
      </c>
      <c r="BL479" s="3">
        <v>43965.50439814815</v>
      </c>
      <c r="BM479" t="s">
        <v>31</v>
      </c>
      <c r="BN479" t="s">
        <v>32</v>
      </c>
      <c r="BO479" t="s">
        <v>3506</v>
      </c>
      <c r="BP479" t="s">
        <v>1746</v>
      </c>
      <c r="BQ479" t="s">
        <v>826</v>
      </c>
      <c r="BR479" t="s">
        <v>28</v>
      </c>
      <c r="BS479" t="s">
        <v>28</v>
      </c>
      <c r="BT479" t="s">
        <v>1023</v>
      </c>
      <c r="BU479" s="3">
        <v>43760.620648148149</v>
      </c>
      <c r="BV479" t="s">
        <v>803</v>
      </c>
      <c r="BW479" s="3">
        <v>43965.565027303244</v>
      </c>
      <c r="BX479" t="s">
        <v>6675</v>
      </c>
      <c r="CG479"/>
      <c r="CH479"/>
      <c r="CI479"/>
      <c r="CY479"/>
      <c r="DA479"/>
      <c r="DE479"/>
      <c r="DF479"/>
    </row>
    <row r="480" spans="1:110" x14ac:dyDescent="0.25">
      <c r="A480" s="1">
        <f>IF(Veg_Table[[#This Row],[VP_STATUS]]="Hold",0,IF(OR(AND(Veg_Table[[#This Row],[PRESCRIP]]="NW_No Work",Veg_Table[[#This Row],[VP_STATUS]]&lt;&gt;"No Work Required Under EVM"),AND(Veg_Table[[#This Row],[VP_STATUS]]="No Work Required Under EVM",Veg_Table[[#This Row],[PRESCRIP]]&lt;&gt;"NW_No Work")),1,0))</f>
        <v>0</v>
      </c>
      <c r="B480" s="1">
        <f>IF(Veg_Table[[#This Row],[SPECIES]]="",1,0)</f>
        <v>0</v>
      </c>
      <c r="C480" s="1">
        <f>IF(Veg_Table[[#This Row],[DIAMETER]]="",1,0)</f>
        <v>0</v>
      </c>
      <c r="D480" s="1">
        <f>IF(Veg_Table[[#This Row],[HEIGHT]]="",1,0)</f>
        <v>0</v>
      </c>
      <c r="E48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480" s="1">
        <f>IF(AND(Veg_Table[[#This Row],[TAT_RESULT]]="ABATE",Veg_Table[[#This Row],[PRESCRIP]]="NW_No Work"),1,0)</f>
        <v>0</v>
      </c>
      <c r="G480" s="1">
        <f>IF(OR(Veg_Table[[#This Row],[Prescription R-Scale]]="NA",Veg_Table[[#This Row],[Diameter R-Scale]]="NA"),0,IF(Veg_Table[[#This Row],[Diameter R-Scale]]&lt;&gt;Veg_Table[[#This Row],[Prescription R-Scale]],1,0))</f>
        <v>0</v>
      </c>
      <c r="H480" s="1">
        <f>IF(OR(AND(Veg_Table[[#This Row],[PRESCRIP]]="BC_Br Rmv", Veg_Table[[#This Row],[WOOD_MAN]]&lt;&gt;"Not Needed"),AND(Veg_Table[[#This Row],[PRESCRIP]]="BCS_Br Rmv+Trt", Veg_Table[[#This Row],[WOOD_MAN]]&lt;&gt;"Not Needed")),1,0)</f>
        <v>1</v>
      </c>
      <c r="I480" s="1">
        <f ca="1">IF(AND(Veg_Table[[#This Row],[Prescription_Changed]]="Yes",Veg_Table[[#This Row],[TAT_RESULT]]=""),1,0)</f>
        <v>0</v>
      </c>
      <c r="J480" s="1">
        <f ca="1">SUM(Veg_Table[[#This Row],[Prescription and Status do not match]:[Prescription_Edited_And_TAT_Is_Blank]])</f>
        <v>1</v>
      </c>
      <c r="K480" s="1">
        <f ca="1">IF(Veg_Table[[#This Row],[Sum of Errors]]&gt;0,1,0)</f>
        <v>1</v>
      </c>
      <c r="L480" s="1">
        <f>1</f>
        <v>1</v>
      </c>
      <c r="M480"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Brush</v>
      </c>
      <c r="N480" s="1" t="str">
        <f>IF(OR(MID(Veg_Table[[#This Row],[PRESCRIP]],2,1)="1",MID(Veg_Table[[#This Row],[PRESCRIP]],2,1)="2",MID(Veg_Table[[#This Row],[PRESCRIP]],2,1)="3",MID(Veg_Table[[#This Row],[PRESCRIP]],2,1)="4"),_xlfn.NUMBERVALUE(MID(Veg_Table[[#This Row],[PRESCRIP]],2,1)),"NA")</f>
        <v>NA</v>
      </c>
      <c r="O480" s="1">
        <f>WEEKNUM(Veg_Table[[#This Row],[EVM_LAST_EDITED_Day]],2)</f>
        <v>20</v>
      </c>
      <c r="P480" s="25">
        <f>IFERROR(DATE(YEAR(Veg_Table[[#This Row],[EVM_LAST_EDITED2]]),MONTH(Veg_Table[[#This Row],[EVM_LAST_EDITED2]]),DAY(Veg_Table[[#This Row],[EVM_LAST_EDITED2]])),DATE(2019,1,1))</f>
        <v>43965</v>
      </c>
      <c r="Q480" s="3">
        <f>VALUE(SUBSTITUTE(Veg_Table[[#This Row],[EVM_LAST_EDITED]],",",""))</f>
        <v>43965.504398148201</v>
      </c>
      <c r="R480" s="1" t="str">
        <f>_xlfn.IFNA(IF(Veg_Table[[#This Row],[EVM_LAST_EDITOR]]="","zBlank EVM Last Editor",VLOOKUP(Veg_Table[[#This Row],[EVM_LAST_EDITOR]],Roster_Table[#All],4,FALSE)),"zAWRR Not in Roster")</f>
        <v>FCO</v>
      </c>
      <c r="S480" s="1" t="str">
        <f>_xlfn.IFNA(IF(Veg_Table[[#This Row],[EVM_LAST_EDITOR]]="","zBlank EVM Last Editor",VLOOKUP(Veg_Table[[#This Row],[EVM_LAST_EDITOR]],Roster_Table[#All],16,FALSE)),"zCompany_AWRR not in Roster")</f>
        <v>FCO_Forester’s Co-op</v>
      </c>
      <c r="T480" s="2">
        <f>IFERROR(DATE(YEAR(Veg_Table[[#This Row],[Created2]]),MONTH(Veg_Table[[#This Row],[Created2]]),DAY(Veg_Table[[#This Row],[Created2]])),DATE(2019,1,1))</f>
        <v>43753</v>
      </c>
      <c r="U480" s="3">
        <f>VALUE(SUBSTITUTE(Veg_Table[[#This Row],[Created]],",",""))</f>
        <v>43753.584467592598</v>
      </c>
      <c r="V480" s="3" t="str">
        <f ca="1">IFERROR(_xlfn.IFNA(CELL("contents",INDIRECT(_xlfn.CONCAT("Veg_Table_Production_Data!",ADDRESS(MATCH(_xlfn.MAXIFS(#REF!,#REF!,"="&amp;Veg_Table[[#This Row],[AUTO_ID]],#REF!,"&lt;"&amp;Veg_Table[[#This Row],[EVM_LAST_EDITED_Day]]),#REF!,0),COLUMN(#REF!),4,1,)))),""),"")</f>
        <v/>
      </c>
      <c r="W480" s="3" t="str">
        <f ca="1">IF(Veg_Table[[#This Row],[Previous_Prescription]]="","No",IF(Veg_Table[[#This Row],[Previous_Prescription]]=Veg_Table[[#This Row],[PRESCRIP]],"No","Yes"))</f>
        <v>No</v>
      </c>
      <c r="X480" s="3" t="str">
        <f>IF(Veg_Table[[#This Row],[EVM_LAST_EDITED_Day]]=Veg_Table[[#This Row],[Created_Day]],"New","Old")</f>
        <v>Old</v>
      </c>
      <c r="Y480" s="1">
        <f>IFERROR(IF(FIND("delete",LOWER(Veg_Table[[#This Row],[PI_COMMENTS]]))&gt;=1,1,0),0)</f>
        <v>0</v>
      </c>
      <c r="Z480" s="1" t="str">
        <f>_xlfn.IFNA(IF(Veg_Table[[#This Row],[EVM_LAST_EDITOR]]="","Yes",VLOOKUP(Veg_Table[[#This Row],[EVM_LAST_EDITOR]],Roster_Table[#All],15,FALSE)),"Yes")</f>
        <v>Yes</v>
      </c>
      <c r="AA48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80" s="1" t="str">
        <f>_xlfn.IFNA(VLOOKUP(Veg_Table[[#This Row],[EVM_LAST_EDITOR]],Roster_Table[#All],3,FALSE),"zAWRR Not in Roster")</f>
        <v>Sierra</v>
      </c>
      <c r="AC480" s="1" t="str">
        <f>_xlfn.IFNA(VLOOKUP(Veg_Table[[#This Row],[EVM_LAST_EDITOR]],Roster_Table[#All],2,FALSE),"zAWRR Not in Roster")</f>
        <v>Monroe</v>
      </c>
      <c r="AD480" s="1" t="str">
        <f>IF(_xlfn.CONCAT(Veg_Table[[#This Row],[First_Name]]," ",Veg_Table[[#This Row],[Last_Name]])="zAWRR Not in Roster zAWRR Not in Roster","zAWRR Not in Roster",_xlfn.CONCAT(Veg_Table[[#This Row],[First_Name]]," ",Veg_Table[[#This Row],[Last_Name]]))</f>
        <v>Sierra Monroe</v>
      </c>
      <c r="AE480">
        <v>1767656</v>
      </c>
      <c r="AF480" t="s">
        <v>6657</v>
      </c>
      <c r="AG480" t="s">
        <v>30</v>
      </c>
      <c r="AH480" t="s">
        <v>1743</v>
      </c>
      <c r="AI480" t="s">
        <v>6647</v>
      </c>
      <c r="AJ480" t="s">
        <v>36</v>
      </c>
      <c r="AL480" t="s">
        <v>830</v>
      </c>
      <c r="AM480" t="s">
        <v>49</v>
      </c>
      <c r="AN480" t="s">
        <v>25</v>
      </c>
      <c r="AO480" t="s">
        <v>25</v>
      </c>
      <c r="AP480">
        <v>3</v>
      </c>
      <c r="AQ480">
        <v>8</v>
      </c>
      <c r="AS480" t="s">
        <v>50</v>
      </c>
      <c r="AT480" t="s">
        <v>515</v>
      </c>
      <c r="AU480" t="s">
        <v>25</v>
      </c>
      <c r="AV480" t="s">
        <v>519</v>
      </c>
      <c r="AW480" t="s">
        <v>6658</v>
      </c>
      <c r="AZ480"/>
      <c r="BB480" s="4"/>
      <c r="BD480" t="s">
        <v>29</v>
      </c>
      <c r="BI480" s="3"/>
      <c r="BJ480" t="s">
        <v>1290</v>
      </c>
      <c r="BK480" s="30" t="s">
        <v>518</v>
      </c>
      <c r="BL480" s="3">
        <v>43965.50439814815</v>
      </c>
      <c r="BM480" t="s">
        <v>31</v>
      </c>
      <c r="BN480" t="s">
        <v>32</v>
      </c>
      <c r="BO480" t="s">
        <v>3506</v>
      </c>
      <c r="BP480" t="s">
        <v>1746</v>
      </c>
      <c r="BQ480" t="s">
        <v>826</v>
      </c>
      <c r="BR480" t="s">
        <v>28</v>
      </c>
      <c r="BS480" t="s">
        <v>28</v>
      </c>
      <c r="BT480" t="s">
        <v>1852</v>
      </c>
      <c r="BU480" s="3">
        <v>43753.584467592591</v>
      </c>
      <c r="BV480" t="s">
        <v>803</v>
      </c>
      <c r="BW480" s="3">
        <v>43965.565027303244</v>
      </c>
      <c r="BX480" t="s">
        <v>6659</v>
      </c>
      <c r="CG480"/>
      <c r="CH480"/>
      <c r="CI480"/>
      <c r="CY480"/>
      <c r="DA480"/>
      <c r="DE480"/>
      <c r="DF480"/>
    </row>
    <row r="481" spans="1:110" x14ac:dyDescent="0.25">
      <c r="A481" s="1">
        <f>IF(Veg_Table[[#This Row],[VP_STATUS]]="Hold",0,IF(OR(AND(Veg_Table[[#This Row],[PRESCRIP]]="NW_No Work",Veg_Table[[#This Row],[VP_STATUS]]&lt;&gt;"No Work Required Under EVM"),AND(Veg_Table[[#This Row],[VP_STATUS]]="No Work Required Under EVM",Veg_Table[[#This Row],[PRESCRIP]]&lt;&gt;"NW_No Work")),1,0))</f>
        <v>0</v>
      </c>
      <c r="B481" s="1">
        <f>IF(Veg_Table[[#This Row],[SPECIES]]="",1,0)</f>
        <v>0</v>
      </c>
      <c r="C481" s="1">
        <f>IF(Veg_Table[[#This Row],[DIAMETER]]="",1,0)</f>
        <v>0</v>
      </c>
      <c r="D481" s="1">
        <f>IF(Veg_Table[[#This Row],[HEIGHT]]="",1,0)</f>
        <v>0</v>
      </c>
      <c r="E48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81" s="1">
        <f>IF(AND(Veg_Table[[#This Row],[TAT_RESULT]]="ABATE",Veg_Table[[#This Row],[PRESCRIP]]="NW_No Work"),1,0)</f>
        <v>0</v>
      </c>
      <c r="G481" s="1">
        <f>IF(OR(Veg_Table[[#This Row],[Prescription R-Scale]]="NA",Veg_Table[[#This Row],[Diameter R-Scale]]="NA"),0,IF(Veg_Table[[#This Row],[Diameter R-Scale]]&lt;&gt;Veg_Table[[#This Row],[Prescription R-Scale]],1,0))</f>
        <v>0</v>
      </c>
      <c r="H481" s="1">
        <f>IF(OR(AND(Veg_Table[[#This Row],[PRESCRIP]]="BC_Br Rmv", Veg_Table[[#This Row],[WOOD_MAN]]&lt;&gt;"Not Needed"),AND(Veg_Table[[#This Row],[PRESCRIP]]="BCS_Br Rmv+Trt", Veg_Table[[#This Row],[WOOD_MAN]]&lt;&gt;"Not Needed")),1,0)</f>
        <v>0</v>
      </c>
      <c r="I481" s="1">
        <f ca="1">IF(AND(Veg_Table[[#This Row],[Prescription_Changed]]="Yes",Veg_Table[[#This Row],[TAT_RESULT]]=""),1,0)</f>
        <v>0</v>
      </c>
      <c r="J481" s="1">
        <f ca="1">SUM(Veg_Table[[#This Row],[Prescription and Status do not match]:[Prescription_Edited_And_TAT_Is_Blank]])</f>
        <v>1</v>
      </c>
      <c r="K481" s="1">
        <f ca="1">IF(Veg_Table[[#This Row],[Sum of Errors]]&gt;0,1,0)</f>
        <v>1</v>
      </c>
      <c r="L481" s="1">
        <f>1</f>
        <v>1</v>
      </c>
      <c r="M48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481" s="1">
        <f>IF(OR(MID(Veg_Table[[#This Row],[PRESCRIP]],2,1)="1",MID(Veg_Table[[#This Row],[PRESCRIP]],2,1)="2",MID(Veg_Table[[#This Row],[PRESCRIP]],2,1)="3",MID(Veg_Table[[#This Row],[PRESCRIP]],2,1)="4"),_xlfn.NUMBERVALUE(MID(Veg_Table[[#This Row],[PRESCRIP]],2,1)),"NA")</f>
        <v>1</v>
      </c>
      <c r="O481" s="1">
        <f>WEEKNUM(Veg_Table[[#This Row],[EVM_LAST_EDITED_Day]],2)</f>
        <v>20</v>
      </c>
      <c r="P481" s="25">
        <f>IFERROR(DATE(YEAR(Veg_Table[[#This Row],[EVM_LAST_EDITED2]]),MONTH(Veg_Table[[#This Row],[EVM_LAST_EDITED2]]),DAY(Veg_Table[[#This Row],[EVM_LAST_EDITED2]])),DATE(2019,1,1))</f>
        <v>43965</v>
      </c>
      <c r="Q481" s="3">
        <f>VALUE(SUBSTITUTE(Veg_Table[[#This Row],[EVM_LAST_EDITED]],",",""))</f>
        <v>43965.505173611098</v>
      </c>
      <c r="R481" s="1" t="str">
        <f>_xlfn.IFNA(IF(Veg_Table[[#This Row],[EVM_LAST_EDITOR]]="","zBlank EVM Last Editor",VLOOKUP(Veg_Table[[#This Row],[EVM_LAST_EDITOR]],Roster_Table[#All],4,FALSE)),"zAWRR Not in Roster")</f>
        <v>FCO</v>
      </c>
      <c r="S481" s="1" t="str">
        <f>_xlfn.IFNA(IF(Veg_Table[[#This Row],[EVM_LAST_EDITOR]]="","zBlank EVM Last Editor",VLOOKUP(Veg_Table[[#This Row],[EVM_LAST_EDITOR]],Roster_Table[#All],16,FALSE)),"zCompany_AWRR not in Roster")</f>
        <v>FCO_Forester’s Co-op</v>
      </c>
      <c r="T481" s="2">
        <f>IFERROR(DATE(YEAR(Veg_Table[[#This Row],[Created2]]),MONTH(Veg_Table[[#This Row],[Created2]]),DAY(Veg_Table[[#This Row],[Created2]])),DATE(2019,1,1))</f>
        <v>43760</v>
      </c>
      <c r="U481" s="3">
        <f>VALUE(SUBSTITUTE(Veg_Table[[#This Row],[Created]],",",""))</f>
        <v>43760.543599536999</v>
      </c>
      <c r="V481" s="3" t="str">
        <f ca="1">IFERROR(_xlfn.IFNA(CELL("contents",INDIRECT(_xlfn.CONCAT("Veg_Table_Production_Data!",ADDRESS(MATCH(_xlfn.MAXIFS(#REF!,#REF!,"="&amp;Veg_Table[[#This Row],[AUTO_ID]],#REF!,"&lt;"&amp;Veg_Table[[#This Row],[EVM_LAST_EDITED_Day]]),#REF!,0),COLUMN(#REF!),4,1,)))),""),"")</f>
        <v/>
      </c>
      <c r="W481" s="3" t="str">
        <f ca="1">IF(Veg_Table[[#This Row],[Previous_Prescription]]="","No",IF(Veg_Table[[#This Row],[Previous_Prescription]]=Veg_Table[[#This Row],[PRESCRIP]],"No","Yes"))</f>
        <v>No</v>
      </c>
      <c r="X481" s="3" t="str">
        <f>IF(Veg_Table[[#This Row],[EVM_LAST_EDITED_Day]]=Veg_Table[[#This Row],[Created_Day]],"New","Old")</f>
        <v>Old</v>
      </c>
      <c r="Y481" s="1">
        <f>IFERROR(IF(FIND("delete",LOWER(Veg_Table[[#This Row],[PI_COMMENTS]]))&gt;=1,1,0),0)</f>
        <v>0</v>
      </c>
      <c r="Z481" s="1" t="str">
        <f>_xlfn.IFNA(IF(Veg_Table[[#This Row],[EVM_LAST_EDITOR]]="","Yes",VLOOKUP(Veg_Table[[#This Row],[EVM_LAST_EDITOR]],Roster_Table[#All],15,FALSE)),"Yes")</f>
        <v>Yes</v>
      </c>
      <c r="AA48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81" s="1" t="str">
        <f>_xlfn.IFNA(VLOOKUP(Veg_Table[[#This Row],[EVM_LAST_EDITOR]],Roster_Table[#All],3,FALSE),"zAWRR Not in Roster")</f>
        <v>Sierra</v>
      </c>
      <c r="AC481" s="1" t="str">
        <f>_xlfn.IFNA(VLOOKUP(Veg_Table[[#This Row],[EVM_LAST_EDITOR]],Roster_Table[#All],2,FALSE),"zAWRR Not in Roster")</f>
        <v>Monroe</v>
      </c>
      <c r="AD481" s="1" t="str">
        <f>IF(_xlfn.CONCAT(Veg_Table[[#This Row],[First_Name]]," ",Veg_Table[[#This Row],[Last_Name]])="zAWRR Not in Roster zAWRR Not in Roster","zAWRR Not in Roster",_xlfn.CONCAT(Veg_Table[[#This Row],[First_Name]]," ",Veg_Table[[#This Row],[Last_Name]]))</f>
        <v>Sierra Monroe</v>
      </c>
      <c r="AE481">
        <v>1768706</v>
      </c>
      <c r="AF481" t="s">
        <v>6666</v>
      </c>
      <c r="AG481" t="s">
        <v>30</v>
      </c>
      <c r="AH481" t="s">
        <v>1743</v>
      </c>
      <c r="AI481" t="s">
        <v>3016</v>
      </c>
      <c r="AJ481" t="s">
        <v>36</v>
      </c>
      <c r="AL481" t="s">
        <v>22</v>
      </c>
      <c r="AM481" t="s">
        <v>23</v>
      </c>
      <c r="AN481" t="s">
        <v>25</v>
      </c>
      <c r="AO481" t="s">
        <v>25</v>
      </c>
      <c r="AP481">
        <v>8</v>
      </c>
      <c r="AQ481">
        <v>35</v>
      </c>
      <c r="AS481" t="s">
        <v>485</v>
      </c>
      <c r="AT481" t="s">
        <v>522</v>
      </c>
      <c r="AU481" t="s">
        <v>25</v>
      </c>
      <c r="AV481" t="s">
        <v>519</v>
      </c>
      <c r="AW481" t="s">
        <v>6667</v>
      </c>
      <c r="AZ481"/>
      <c r="BB481" s="4"/>
      <c r="BD481" t="s">
        <v>29</v>
      </c>
      <c r="BI481" s="3"/>
      <c r="BJ481" t="s">
        <v>6668</v>
      </c>
      <c r="BK481" s="30" t="s">
        <v>518</v>
      </c>
      <c r="BL481" s="3">
        <v>43965.505173611113</v>
      </c>
      <c r="BM481" t="s">
        <v>31</v>
      </c>
      <c r="BN481" t="s">
        <v>32</v>
      </c>
      <c r="BO481" t="s">
        <v>3506</v>
      </c>
      <c r="BP481" t="s">
        <v>1746</v>
      </c>
      <c r="BQ481" t="s">
        <v>826</v>
      </c>
      <c r="BR481" t="s">
        <v>28</v>
      </c>
      <c r="BS481" t="s">
        <v>28</v>
      </c>
      <c r="BT481" t="s">
        <v>33</v>
      </c>
      <c r="BU481" s="3">
        <v>43760.543599537035</v>
      </c>
      <c r="BV481" t="s">
        <v>803</v>
      </c>
      <c r="BW481" s="3">
        <v>43965.565027303244</v>
      </c>
      <c r="BX481" t="s">
        <v>6669</v>
      </c>
      <c r="CG481"/>
      <c r="CH481"/>
      <c r="CI481"/>
      <c r="CY481"/>
      <c r="DA481"/>
      <c r="DE481"/>
      <c r="DF481"/>
    </row>
    <row r="482" spans="1:110" x14ac:dyDescent="0.25">
      <c r="A482" s="1">
        <f>IF(Veg_Table[[#This Row],[VP_STATUS]]="Hold",0,IF(OR(AND(Veg_Table[[#This Row],[PRESCRIP]]="NW_No Work",Veg_Table[[#This Row],[VP_STATUS]]&lt;&gt;"No Work Required Under EVM"),AND(Veg_Table[[#This Row],[VP_STATUS]]="No Work Required Under EVM",Veg_Table[[#This Row],[PRESCRIP]]&lt;&gt;"NW_No Work")),1,0))</f>
        <v>0</v>
      </c>
      <c r="B482" s="1">
        <f>IF(Veg_Table[[#This Row],[SPECIES]]="",1,0)</f>
        <v>0</v>
      </c>
      <c r="C482" s="1">
        <f>IF(Veg_Table[[#This Row],[DIAMETER]]="",1,0)</f>
        <v>0</v>
      </c>
      <c r="D482" s="1">
        <f>IF(Veg_Table[[#This Row],[HEIGHT]]="",1,0)</f>
        <v>0</v>
      </c>
      <c r="E48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82" s="1">
        <f>IF(AND(Veg_Table[[#This Row],[TAT_RESULT]]="ABATE",Veg_Table[[#This Row],[PRESCRIP]]="NW_No Work"),1,0)</f>
        <v>0</v>
      </c>
      <c r="G482" s="1">
        <f>IF(OR(Veg_Table[[#This Row],[Prescription R-Scale]]="NA",Veg_Table[[#This Row],[Diameter R-Scale]]="NA"),0,IF(Veg_Table[[#This Row],[Diameter R-Scale]]&lt;&gt;Veg_Table[[#This Row],[Prescription R-Scale]],1,0))</f>
        <v>0</v>
      </c>
      <c r="H482" s="1">
        <f>IF(OR(AND(Veg_Table[[#This Row],[PRESCRIP]]="BC_Br Rmv", Veg_Table[[#This Row],[WOOD_MAN]]&lt;&gt;"Not Needed"),AND(Veg_Table[[#This Row],[PRESCRIP]]="BCS_Br Rmv+Trt", Veg_Table[[#This Row],[WOOD_MAN]]&lt;&gt;"Not Needed")),1,0)</f>
        <v>0</v>
      </c>
      <c r="I482" s="1">
        <f ca="1">IF(AND(Veg_Table[[#This Row],[Prescription_Changed]]="Yes",Veg_Table[[#This Row],[TAT_RESULT]]=""),1,0)</f>
        <v>0</v>
      </c>
      <c r="J482" s="1">
        <f ca="1">SUM(Veg_Table[[#This Row],[Prescription and Status do not match]:[Prescription_Edited_And_TAT_Is_Blank]])</f>
        <v>1</v>
      </c>
      <c r="K482" s="1">
        <f ca="1">IF(Veg_Table[[#This Row],[Sum of Errors]]&gt;0,1,0)</f>
        <v>1</v>
      </c>
      <c r="L482" s="1">
        <f>1</f>
        <v>1</v>
      </c>
      <c r="M48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482" s="1">
        <f>IF(OR(MID(Veg_Table[[#This Row],[PRESCRIP]],2,1)="1",MID(Veg_Table[[#This Row],[PRESCRIP]],2,1)="2",MID(Veg_Table[[#This Row],[PRESCRIP]],2,1)="3",MID(Veg_Table[[#This Row],[PRESCRIP]],2,1)="4"),_xlfn.NUMBERVALUE(MID(Veg_Table[[#This Row],[PRESCRIP]],2,1)),"NA")</f>
        <v>3</v>
      </c>
      <c r="O482" s="1">
        <f>WEEKNUM(Veg_Table[[#This Row],[EVM_LAST_EDITED_Day]],2)</f>
        <v>20</v>
      </c>
      <c r="P482" s="25">
        <f>IFERROR(DATE(YEAR(Veg_Table[[#This Row],[EVM_LAST_EDITED2]]),MONTH(Veg_Table[[#This Row],[EVM_LAST_EDITED2]]),DAY(Veg_Table[[#This Row],[EVM_LAST_EDITED2]])),DATE(2019,1,1))</f>
        <v>43965</v>
      </c>
      <c r="Q482" s="3">
        <f>VALUE(SUBSTITUTE(Veg_Table[[#This Row],[EVM_LAST_EDITED]],",",""))</f>
        <v>43965.505173611098</v>
      </c>
      <c r="R482" s="1" t="str">
        <f>_xlfn.IFNA(IF(Veg_Table[[#This Row],[EVM_LAST_EDITOR]]="","zBlank EVM Last Editor",VLOOKUP(Veg_Table[[#This Row],[EVM_LAST_EDITOR]],Roster_Table[#All],4,FALSE)),"zAWRR Not in Roster")</f>
        <v>FCO</v>
      </c>
      <c r="S482" s="1" t="str">
        <f>_xlfn.IFNA(IF(Veg_Table[[#This Row],[EVM_LAST_EDITOR]]="","zBlank EVM Last Editor",VLOOKUP(Veg_Table[[#This Row],[EVM_LAST_EDITOR]],Roster_Table[#All],16,FALSE)),"zCompany_AWRR not in Roster")</f>
        <v>FCO_Forester’s Co-op</v>
      </c>
      <c r="T482" s="2">
        <f>IFERROR(DATE(YEAR(Veg_Table[[#This Row],[Created2]]),MONTH(Veg_Table[[#This Row],[Created2]]),DAY(Veg_Table[[#This Row],[Created2]])),DATE(2019,1,1))</f>
        <v>43760</v>
      </c>
      <c r="U482" s="3">
        <f>VALUE(SUBSTITUTE(Veg_Table[[#This Row],[Created]],",",""))</f>
        <v>43760.551666666703</v>
      </c>
      <c r="V482" s="3" t="str">
        <f ca="1">IFERROR(_xlfn.IFNA(CELL("contents",INDIRECT(_xlfn.CONCAT("Veg_Table_Production_Data!",ADDRESS(MATCH(_xlfn.MAXIFS(#REF!,#REF!,"="&amp;Veg_Table[[#This Row],[AUTO_ID]],#REF!,"&lt;"&amp;Veg_Table[[#This Row],[EVM_LAST_EDITED_Day]]),#REF!,0),COLUMN(#REF!),4,1,)))),""),"")</f>
        <v/>
      </c>
      <c r="W482" s="3" t="str">
        <f ca="1">IF(Veg_Table[[#This Row],[Previous_Prescription]]="","No",IF(Veg_Table[[#This Row],[Previous_Prescription]]=Veg_Table[[#This Row],[PRESCRIP]],"No","Yes"))</f>
        <v>No</v>
      </c>
      <c r="X482" s="3" t="str">
        <f>IF(Veg_Table[[#This Row],[EVM_LAST_EDITED_Day]]=Veg_Table[[#This Row],[Created_Day]],"New","Old")</f>
        <v>Old</v>
      </c>
      <c r="Y482" s="1">
        <f>IFERROR(IF(FIND("delete",LOWER(Veg_Table[[#This Row],[PI_COMMENTS]]))&gt;=1,1,0),0)</f>
        <v>0</v>
      </c>
      <c r="Z482" s="1" t="str">
        <f>_xlfn.IFNA(IF(Veg_Table[[#This Row],[EVM_LAST_EDITOR]]="","Yes",VLOOKUP(Veg_Table[[#This Row],[EVM_LAST_EDITOR]],Roster_Table[#All],15,FALSE)),"Yes")</f>
        <v>Yes</v>
      </c>
      <c r="AA48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82" s="1" t="str">
        <f>_xlfn.IFNA(VLOOKUP(Veg_Table[[#This Row],[EVM_LAST_EDITOR]],Roster_Table[#All],3,FALSE),"zAWRR Not in Roster")</f>
        <v>Sierra</v>
      </c>
      <c r="AC482" s="1" t="str">
        <f>_xlfn.IFNA(VLOOKUP(Veg_Table[[#This Row],[EVM_LAST_EDITOR]],Roster_Table[#All],2,FALSE),"zAWRR Not in Roster")</f>
        <v>Monroe</v>
      </c>
      <c r="AD482" s="1" t="str">
        <f>IF(_xlfn.CONCAT(Veg_Table[[#This Row],[First_Name]]," ",Veg_Table[[#This Row],[Last_Name]])="zAWRR Not in Roster zAWRR Not in Roster","zAWRR Not in Roster",_xlfn.CONCAT(Veg_Table[[#This Row],[First_Name]]," ",Veg_Table[[#This Row],[Last_Name]]))</f>
        <v>Sierra Monroe</v>
      </c>
      <c r="AE482">
        <v>1768710</v>
      </c>
      <c r="AF482" t="s">
        <v>6670</v>
      </c>
      <c r="AG482" t="s">
        <v>30</v>
      </c>
      <c r="AH482" t="s">
        <v>1743</v>
      </c>
      <c r="AI482" t="s">
        <v>3016</v>
      </c>
      <c r="AJ482" t="s">
        <v>36</v>
      </c>
      <c r="AL482" t="s">
        <v>22</v>
      </c>
      <c r="AM482" t="s">
        <v>38</v>
      </c>
      <c r="AN482" t="s">
        <v>25</v>
      </c>
      <c r="AO482" t="s">
        <v>25</v>
      </c>
      <c r="AP482">
        <v>28</v>
      </c>
      <c r="AQ482">
        <v>110</v>
      </c>
      <c r="AS482" t="s">
        <v>51</v>
      </c>
      <c r="AT482" t="s">
        <v>522</v>
      </c>
      <c r="AU482" t="s">
        <v>25</v>
      </c>
      <c r="AW482" t="s">
        <v>6671</v>
      </c>
      <c r="AZ482"/>
      <c r="BB482" s="4"/>
      <c r="BD482" t="s">
        <v>29</v>
      </c>
      <c r="BI482" s="3"/>
      <c r="BJ482" t="s">
        <v>6668</v>
      </c>
      <c r="BK482" s="30" t="s">
        <v>518</v>
      </c>
      <c r="BL482" s="3">
        <v>43965.505173611113</v>
      </c>
      <c r="BM482" t="s">
        <v>31</v>
      </c>
      <c r="BN482" t="s">
        <v>32</v>
      </c>
      <c r="BO482" t="s">
        <v>3506</v>
      </c>
      <c r="BP482" t="s">
        <v>1746</v>
      </c>
      <c r="BQ482" t="s">
        <v>826</v>
      </c>
      <c r="BR482" t="s">
        <v>28</v>
      </c>
      <c r="BS482" t="s">
        <v>28</v>
      </c>
      <c r="BT482" t="s">
        <v>33</v>
      </c>
      <c r="BU482" s="3">
        <v>43760.551666666666</v>
      </c>
      <c r="BV482" t="s">
        <v>803</v>
      </c>
      <c r="BW482" s="3">
        <v>43965.565027303244</v>
      </c>
      <c r="BX482" t="s">
        <v>6672</v>
      </c>
      <c r="CG482"/>
      <c r="CH482"/>
      <c r="CI482"/>
      <c r="CY482"/>
      <c r="DA482"/>
      <c r="DE482"/>
      <c r="DF482"/>
    </row>
    <row r="483" spans="1:110" x14ac:dyDescent="0.25">
      <c r="A483" s="1">
        <f>IF(Veg_Table[[#This Row],[VP_STATUS]]="Hold",0,IF(OR(AND(Veg_Table[[#This Row],[PRESCRIP]]="NW_No Work",Veg_Table[[#This Row],[VP_STATUS]]&lt;&gt;"No Work Required Under EVM"),AND(Veg_Table[[#This Row],[VP_STATUS]]="No Work Required Under EVM",Veg_Table[[#This Row],[PRESCRIP]]&lt;&gt;"NW_No Work")),1,0))</f>
        <v>0</v>
      </c>
      <c r="B483" s="1">
        <f>IF(Veg_Table[[#This Row],[SPECIES]]="",1,0)</f>
        <v>0</v>
      </c>
      <c r="C483" s="1">
        <f>IF(Veg_Table[[#This Row],[DIAMETER]]="",1,0)</f>
        <v>0</v>
      </c>
      <c r="D483" s="1">
        <f>IF(Veg_Table[[#This Row],[HEIGHT]]="",1,0)</f>
        <v>0</v>
      </c>
      <c r="E48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83" s="1">
        <f>IF(AND(Veg_Table[[#This Row],[TAT_RESULT]]="ABATE",Veg_Table[[#This Row],[PRESCRIP]]="NW_No Work"),1,0)</f>
        <v>0</v>
      </c>
      <c r="G483" s="1">
        <f>IF(OR(Veg_Table[[#This Row],[Prescription R-Scale]]="NA",Veg_Table[[#This Row],[Diameter R-Scale]]="NA"),0,IF(Veg_Table[[#This Row],[Diameter R-Scale]]&lt;&gt;Veg_Table[[#This Row],[Prescription R-Scale]],1,0))</f>
        <v>0</v>
      </c>
      <c r="H483" s="1">
        <f>IF(OR(AND(Veg_Table[[#This Row],[PRESCRIP]]="BC_Br Rmv", Veg_Table[[#This Row],[WOOD_MAN]]&lt;&gt;"Not Needed"),AND(Veg_Table[[#This Row],[PRESCRIP]]="BCS_Br Rmv+Trt", Veg_Table[[#This Row],[WOOD_MAN]]&lt;&gt;"Not Needed")),1,0)</f>
        <v>0</v>
      </c>
      <c r="I483" s="1">
        <f ca="1">IF(AND(Veg_Table[[#This Row],[Prescription_Changed]]="Yes",Veg_Table[[#This Row],[TAT_RESULT]]=""),1,0)</f>
        <v>0</v>
      </c>
      <c r="J483" s="1">
        <f ca="1">SUM(Veg_Table[[#This Row],[Prescription and Status do not match]:[Prescription_Edited_And_TAT_Is_Blank]])</f>
        <v>1</v>
      </c>
      <c r="K483" s="1">
        <f ca="1">IF(Veg_Table[[#This Row],[Sum of Errors]]&gt;0,1,0)</f>
        <v>1</v>
      </c>
      <c r="L483" s="1">
        <f>1</f>
        <v>1</v>
      </c>
      <c r="M48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483" s="1">
        <f>IF(OR(MID(Veg_Table[[#This Row],[PRESCRIP]],2,1)="1",MID(Veg_Table[[#This Row],[PRESCRIP]],2,1)="2",MID(Veg_Table[[#This Row],[PRESCRIP]],2,1)="3",MID(Veg_Table[[#This Row],[PRESCRIP]],2,1)="4"),_xlfn.NUMBERVALUE(MID(Veg_Table[[#This Row],[PRESCRIP]],2,1)),"NA")</f>
        <v>1</v>
      </c>
      <c r="O483" s="1">
        <f>WEEKNUM(Veg_Table[[#This Row],[EVM_LAST_EDITED_Day]],2)</f>
        <v>20</v>
      </c>
      <c r="P483" s="25">
        <f>IFERROR(DATE(YEAR(Veg_Table[[#This Row],[EVM_LAST_EDITED2]]),MONTH(Veg_Table[[#This Row],[EVM_LAST_EDITED2]]),DAY(Veg_Table[[#This Row],[EVM_LAST_EDITED2]])),DATE(2019,1,1))</f>
        <v>43965</v>
      </c>
      <c r="Q483" s="3">
        <f>VALUE(SUBSTITUTE(Veg_Table[[#This Row],[EVM_LAST_EDITED]],",",""))</f>
        <v>43965.507629155101</v>
      </c>
      <c r="R483" s="1" t="str">
        <f>_xlfn.IFNA(IF(Veg_Table[[#This Row],[EVM_LAST_EDITOR]]="","zBlank EVM Last Editor",VLOOKUP(Veg_Table[[#This Row],[EVM_LAST_EDITOR]],Roster_Table[#All],4,FALSE)),"zAWRR Not in Roster")</f>
        <v>MGE</v>
      </c>
      <c r="S483" s="1" t="str">
        <f>_xlfn.IFNA(IF(Veg_Table[[#This Row],[EVM_LAST_EDITOR]]="","zBlank EVM Last Editor",VLOOKUP(Veg_Table[[#This Row],[EVM_LAST_EDITOR]],Roster_Table[#All],16,FALSE)),"zCompany_AWRR not in Roster")</f>
        <v>MGE_Mountain G Enterprises</v>
      </c>
      <c r="T483" s="2">
        <f>IFERROR(DATE(YEAR(Veg_Table[[#This Row],[Created2]]),MONTH(Veg_Table[[#This Row],[Created2]]),DAY(Veg_Table[[#This Row],[Created2]])),DATE(2019,1,1))</f>
        <v>43845</v>
      </c>
      <c r="U483" s="3">
        <f>VALUE(SUBSTITUTE(Veg_Table[[#This Row],[Created]],",",""))</f>
        <v>43845.537407407399</v>
      </c>
      <c r="V483" s="3" t="str">
        <f ca="1">IFERROR(_xlfn.IFNA(CELL("contents",INDIRECT(_xlfn.CONCAT("Veg_Table_Production_Data!",ADDRESS(MATCH(_xlfn.MAXIFS(#REF!,#REF!,"="&amp;Veg_Table[[#This Row],[AUTO_ID]],#REF!,"&lt;"&amp;Veg_Table[[#This Row],[EVM_LAST_EDITED_Day]]),#REF!,0),COLUMN(#REF!),4,1,)))),""),"")</f>
        <v/>
      </c>
      <c r="W483" s="3" t="str">
        <f ca="1">IF(Veg_Table[[#This Row],[Previous_Prescription]]="","No",IF(Veg_Table[[#This Row],[Previous_Prescription]]=Veg_Table[[#This Row],[PRESCRIP]],"No","Yes"))</f>
        <v>No</v>
      </c>
      <c r="X483" s="3" t="str">
        <f>IF(Veg_Table[[#This Row],[EVM_LAST_EDITED_Day]]=Veg_Table[[#This Row],[Created_Day]],"New","Old")</f>
        <v>Old</v>
      </c>
      <c r="Y483" s="1">
        <f>IFERROR(IF(FIND("delete",LOWER(Veg_Table[[#This Row],[PI_COMMENTS]]))&gt;=1,1,0),0)</f>
        <v>0</v>
      </c>
      <c r="Z483" s="1" t="str">
        <f>_xlfn.IFNA(IF(Veg_Table[[#This Row],[EVM_LAST_EDITOR]]="","Yes",VLOOKUP(Veg_Table[[#This Row],[EVM_LAST_EDITOR]],Roster_Table[#All],15,FALSE)),"Yes")</f>
        <v>Yes</v>
      </c>
      <c r="AA48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83" s="1" t="str">
        <f>_xlfn.IFNA(VLOOKUP(Veg_Table[[#This Row],[EVM_LAST_EDITOR]],Roster_Table[#All],3,FALSE),"zAWRR Not in Roster")</f>
        <v>Rae</v>
      </c>
      <c r="AC483" s="1" t="str">
        <f>_xlfn.IFNA(VLOOKUP(Veg_Table[[#This Row],[EVM_LAST_EDITOR]],Roster_Table[#All],2,FALSE),"zAWRR Not in Roster")</f>
        <v>Johnson</v>
      </c>
      <c r="AD483" s="1" t="str">
        <f>IF(_xlfn.CONCAT(Veg_Table[[#This Row],[First_Name]]," ",Veg_Table[[#This Row],[Last_Name]])="zAWRR Not in Roster zAWRR Not in Roster","zAWRR Not in Roster",_xlfn.CONCAT(Veg_Table[[#This Row],[First_Name]]," ",Veg_Table[[#This Row],[Last_Name]]))</f>
        <v>Rae Johnson</v>
      </c>
      <c r="AE483">
        <v>1710532</v>
      </c>
      <c r="AF483" t="s">
        <v>6131</v>
      </c>
      <c r="AG483" t="s">
        <v>97</v>
      </c>
      <c r="AH483" t="s">
        <v>5897</v>
      </c>
      <c r="AI483" t="s">
        <v>5898</v>
      </c>
      <c r="AJ483" t="s">
        <v>36</v>
      </c>
      <c r="AK483" t="s">
        <v>28</v>
      </c>
      <c r="AL483" t="s">
        <v>884</v>
      </c>
      <c r="AM483" t="s">
        <v>34</v>
      </c>
      <c r="AN483" t="s">
        <v>25</v>
      </c>
      <c r="AO483" t="s">
        <v>25</v>
      </c>
      <c r="AP483">
        <v>8</v>
      </c>
      <c r="AQ483">
        <v>50</v>
      </c>
      <c r="AR483" t="s">
        <v>28</v>
      </c>
      <c r="AS483" t="s">
        <v>45</v>
      </c>
      <c r="AT483" t="s">
        <v>522</v>
      </c>
      <c r="AU483" t="s">
        <v>25</v>
      </c>
      <c r="AV483" t="s">
        <v>28</v>
      </c>
      <c r="AW483" t="s">
        <v>6132</v>
      </c>
      <c r="AX483" t="s">
        <v>987</v>
      </c>
      <c r="AY483" t="s">
        <v>28</v>
      </c>
      <c r="AZ483"/>
      <c r="BA483" t="s">
        <v>28</v>
      </c>
      <c r="BB483" s="4"/>
      <c r="BC483" t="s">
        <v>28</v>
      </c>
      <c r="BD483" t="s">
        <v>29</v>
      </c>
      <c r="BF483" t="s">
        <v>28</v>
      </c>
      <c r="BG483" t="s">
        <v>28</v>
      </c>
      <c r="BH483" t="s">
        <v>28</v>
      </c>
      <c r="BI483" s="3"/>
      <c r="BJ483" t="s">
        <v>52</v>
      </c>
      <c r="BK483" s="30" t="s">
        <v>339</v>
      </c>
      <c r="BL483" s="3">
        <v>43965.507629155094</v>
      </c>
      <c r="BM483" t="s">
        <v>31</v>
      </c>
      <c r="BN483" t="s">
        <v>32</v>
      </c>
      <c r="BO483" t="s">
        <v>5900</v>
      </c>
      <c r="BP483" t="s">
        <v>5901</v>
      </c>
      <c r="BQ483" t="s">
        <v>852</v>
      </c>
      <c r="BR483" t="s">
        <v>28</v>
      </c>
      <c r="BS483" t="s">
        <v>28</v>
      </c>
      <c r="BT483" t="s">
        <v>885</v>
      </c>
      <c r="BU483" s="3">
        <v>43845.537407407406</v>
      </c>
      <c r="BV483" t="s">
        <v>803</v>
      </c>
      <c r="BW483" s="3">
        <v>43965.564875532407</v>
      </c>
      <c r="BX483" t="s">
        <v>6133</v>
      </c>
      <c r="CG483"/>
      <c r="CH483"/>
      <c r="CI483"/>
      <c r="CY483"/>
      <c r="DA483"/>
      <c r="DE483"/>
      <c r="DF483"/>
    </row>
    <row r="484" spans="1:110" x14ac:dyDescent="0.25">
      <c r="A484" s="1">
        <f>IF(Veg_Table[[#This Row],[VP_STATUS]]="Hold",0,IF(OR(AND(Veg_Table[[#This Row],[PRESCRIP]]="NW_No Work",Veg_Table[[#This Row],[VP_STATUS]]&lt;&gt;"No Work Required Under EVM"),AND(Veg_Table[[#This Row],[VP_STATUS]]="No Work Required Under EVM",Veg_Table[[#This Row],[PRESCRIP]]&lt;&gt;"NW_No Work")),1,0))</f>
        <v>0</v>
      </c>
      <c r="B484" s="1">
        <f>IF(Veg_Table[[#This Row],[SPECIES]]="",1,0)</f>
        <v>0</v>
      </c>
      <c r="C484" s="1">
        <f>IF(Veg_Table[[#This Row],[DIAMETER]]="",1,0)</f>
        <v>0</v>
      </c>
      <c r="D484" s="1">
        <f>IF(Veg_Table[[#This Row],[HEIGHT]]="",1,0)</f>
        <v>0</v>
      </c>
      <c r="E48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84" s="1">
        <f>IF(AND(Veg_Table[[#This Row],[TAT_RESULT]]="ABATE",Veg_Table[[#This Row],[PRESCRIP]]="NW_No Work"),1,0)</f>
        <v>0</v>
      </c>
      <c r="G484" s="1">
        <f>IF(OR(Veg_Table[[#This Row],[Prescription R-Scale]]="NA",Veg_Table[[#This Row],[Diameter R-Scale]]="NA"),0,IF(Veg_Table[[#This Row],[Diameter R-Scale]]&lt;&gt;Veg_Table[[#This Row],[Prescription R-Scale]],1,0))</f>
        <v>0</v>
      </c>
      <c r="H484" s="1">
        <f>IF(OR(AND(Veg_Table[[#This Row],[PRESCRIP]]="BC_Br Rmv", Veg_Table[[#This Row],[WOOD_MAN]]&lt;&gt;"Not Needed"),AND(Veg_Table[[#This Row],[PRESCRIP]]="BCS_Br Rmv+Trt", Veg_Table[[#This Row],[WOOD_MAN]]&lt;&gt;"Not Needed")),1,0)</f>
        <v>0</v>
      </c>
      <c r="I484" s="1">
        <f ca="1">IF(AND(Veg_Table[[#This Row],[Prescription_Changed]]="Yes",Veg_Table[[#This Row],[TAT_RESULT]]=""),1,0)</f>
        <v>0</v>
      </c>
      <c r="J484" s="1">
        <f ca="1">SUM(Veg_Table[[#This Row],[Prescription and Status do not match]:[Prescription_Edited_And_TAT_Is_Blank]])</f>
        <v>1</v>
      </c>
      <c r="K484" s="1">
        <f ca="1">IF(Veg_Table[[#This Row],[Sum of Errors]]&gt;0,1,0)</f>
        <v>1</v>
      </c>
      <c r="L484" s="1">
        <f>1</f>
        <v>1</v>
      </c>
      <c r="M48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484" s="1">
        <f>IF(OR(MID(Veg_Table[[#This Row],[PRESCRIP]],2,1)="1",MID(Veg_Table[[#This Row],[PRESCRIP]],2,1)="2",MID(Veg_Table[[#This Row],[PRESCRIP]],2,1)="3",MID(Veg_Table[[#This Row],[PRESCRIP]],2,1)="4"),_xlfn.NUMBERVALUE(MID(Veg_Table[[#This Row],[PRESCRIP]],2,1)),"NA")</f>
        <v>1</v>
      </c>
      <c r="O484" s="1">
        <f>WEEKNUM(Veg_Table[[#This Row],[EVM_LAST_EDITED_Day]],2)</f>
        <v>20</v>
      </c>
      <c r="P484" s="25">
        <f>IFERROR(DATE(YEAR(Veg_Table[[#This Row],[EVM_LAST_EDITED2]]),MONTH(Veg_Table[[#This Row],[EVM_LAST_EDITED2]]),DAY(Veg_Table[[#This Row],[EVM_LAST_EDITED2]])),DATE(2019,1,1))</f>
        <v>43965</v>
      </c>
      <c r="Q484" s="3">
        <f>VALUE(SUBSTITUTE(Veg_Table[[#This Row],[EVM_LAST_EDITED]],",",""))</f>
        <v>43965.507629155101</v>
      </c>
      <c r="R484" s="1" t="str">
        <f>_xlfn.IFNA(IF(Veg_Table[[#This Row],[EVM_LAST_EDITOR]]="","zBlank EVM Last Editor",VLOOKUP(Veg_Table[[#This Row],[EVM_LAST_EDITOR]],Roster_Table[#All],4,FALSE)),"zAWRR Not in Roster")</f>
        <v>MGE</v>
      </c>
      <c r="S484" s="1" t="str">
        <f>_xlfn.IFNA(IF(Veg_Table[[#This Row],[EVM_LAST_EDITOR]]="","zBlank EVM Last Editor",VLOOKUP(Veg_Table[[#This Row],[EVM_LAST_EDITOR]],Roster_Table[#All],16,FALSE)),"zCompany_AWRR not in Roster")</f>
        <v>MGE_Mountain G Enterprises</v>
      </c>
      <c r="T484" s="2">
        <f>IFERROR(DATE(YEAR(Veg_Table[[#This Row],[Created2]]),MONTH(Veg_Table[[#This Row],[Created2]]),DAY(Veg_Table[[#This Row],[Created2]])),DATE(2019,1,1))</f>
        <v>43845</v>
      </c>
      <c r="U484" s="3">
        <f>VALUE(SUBSTITUTE(Veg_Table[[#This Row],[Created]],",",""))</f>
        <v>43845.539143518501</v>
      </c>
      <c r="V484" s="3" t="str">
        <f ca="1">IFERROR(_xlfn.IFNA(CELL("contents",INDIRECT(_xlfn.CONCAT("Veg_Table_Production_Data!",ADDRESS(MATCH(_xlfn.MAXIFS(#REF!,#REF!,"="&amp;Veg_Table[[#This Row],[AUTO_ID]],#REF!,"&lt;"&amp;Veg_Table[[#This Row],[EVM_LAST_EDITED_Day]]),#REF!,0),COLUMN(#REF!),4,1,)))),""),"")</f>
        <v/>
      </c>
      <c r="W484" s="3" t="str">
        <f ca="1">IF(Veg_Table[[#This Row],[Previous_Prescription]]="","No",IF(Veg_Table[[#This Row],[Previous_Prescription]]=Veg_Table[[#This Row],[PRESCRIP]],"No","Yes"))</f>
        <v>No</v>
      </c>
      <c r="X484" s="3" t="str">
        <f>IF(Veg_Table[[#This Row],[EVM_LAST_EDITED_Day]]=Veg_Table[[#This Row],[Created_Day]],"New","Old")</f>
        <v>Old</v>
      </c>
      <c r="Y484" s="1">
        <f>IFERROR(IF(FIND("delete",LOWER(Veg_Table[[#This Row],[PI_COMMENTS]]))&gt;=1,1,0),0)</f>
        <v>0</v>
      </c>
      <c r="Z484" s="1" t="str">
        <f>_xlfn.IFNA(IF(Veg_Table[[#This Row],[EVM_LAST_EDITOR]]="","Yes",VLOOKUP(Veg_Table[[#This Row],[EVM_LAST_EDITOR]],Roster_Table[#All],15,FALSE)),"Yes")</f>
        <v>Yes</v>
      </c>
      <c r="AA48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84" s="1" t="str">
        <f>_xlfn.IFNA(VLOOKUP(Veg_Table[[#This Row],[EVM_LAST_EDITOR]],Roster_Table[#All],3,FALSE),"zAWRR Not in Roster")</f>
        <v>Rae</v>
      </c>
      <c r="AC484" s="1" t="str">
        <f>_xlfn.IFNA(VLOOKUP(Veg_Table[[#This Row],[EVM_LAST_EDITOR]],Roster_Table[#All],2,FALSE),"zAWRR Not in Roster")</f>
        <v>Johnson</v>
      </c>
      <c r="AD484" s="1" t="str">
        <f>IF(_xlfn.CONCAT(Veg_Table[[#This Row],[First_Name]]," ",Veg_Table[[#This Row],[Last_Name]])="zAWRR Not in Roster zAWRR Not in Roster","zAWRR Not in Roster",_xlfn.CONCAT(Veg_Table[[#This Row],[First_Name]]," ",Veg_Table[[#This Row],[Last_Name]]))</f>
        <v>Rae Johnson</v>
      </c>
      <c r="AE484">
        <v>1710535</v>
      </c>
      <c r="AF484" t="s">
        <v>6134</v>
      </c>
      <c r="AG484" t="s">
        <v>97</v>
      </c>
      <c r="AH484" t="s">
        <v>5897</v>
      </c>
      <c r="AI484" t="s">
        <v>5898</v>
      </c>
      <c r="AJ484" t="s">
        <v>36</v>
      </c>
      <c r="AK484" t="s">
        <v>28</v>
      </c>
      <c r="AL484" t="s">
        <v>884</v>
      </c>
      <c r="AM484" t="s">
        <v>34</v>
      </c>
      <c r="AN484" t="s">
        <v>25</v>
      </c>
      <c r="AO484" t="s">
        <v>25</v>
      </c>
      <c r="AP484">
        <v>9</v>
      </c>
      <c r="AQ484">
        <v>49</v>
      </c>
      <c r="AR484" t="s">
        <v>28</v>
      </c>
      <c r="AS484" t="s">
        <v>45</v>
      </c>
      <c r="AT484" t="s">
        <v>522</v>
      </c>
      <c r="AU484" t="s">
        <v>25</v>
      </c>
      <c r="AV484" t="s">
        <v>28</v>
      </c>
      <c r="AW484" t="s">
        <v>6135</v>
      </c>
      <c r="AX484" t="s">
        <v>987</v>
      </c>
      <c r="AY484" t="s">
        <v>28</v>
      </c>
      <c r="AZ484"/>
      <c r="BA484" t="s">
        <v>28</v>
      </c>
      <c r="BB484" s="4"/>
      <c r="BC484" t="s">
        <v>28</v>
      </c>
      <c r="BD484" t="s">
        <v>29</v>
      </c>
      <c r="BF484" t="s">
        <v>28</v>
      </c>
      <c r="BG484" t="s">
        <v>28</v>
      </c>
      <c r="BH484" t="s">
        <v>28</v>
      </c>
      <c r="BI484" s="3"/>
      <c r="BJ484" t="s">
        <v>52</v>
      </c>
      <c r="BK484" s="30" t="s">
        <v>339</v>
      </c>
      <c r="BL484" s="3">
        <v>43965.507629155094</v>
      </c>
      <c r="BM484" t="s">
        <v>31</v>
      </c>
      <c r="BN484" t="s">
        <v>32</v>
      </c>
      <c r="BO484" t="s">
        <v>5900</v>
      </c>
      <c r="BP484" t="s">
        <v>5901</v>
      </c>
      <c r="BQ484" t="s">
        <v>852</v>
      </c>
      <c r="BR484" t="s">
        <v>28</v>
      </c>
      <c r="BS484" t="s">
        <v>28</v>
      </c>
      <c r="BT484" t="s">
        <v>2191</v>
      </c>
      <c r="BU484" s="3">
        <v>43845.539143518516</v>
      </c>
      <c r="BV484" t="s">
        <v>803</v>
      </c>
      <c r="BW484" s="3">
        <v>43965.564875532407</v>
      </c>
      <c r="BX484" t="s">
        <v>6136</v>
      </c>
      <c r="CG484"/>
      <c r="CH484"/>
      <c r="CI484"/>
      <c r="CY484"/>
      <c r="DA484"/>
      <c r="DE484"/>
      <c r="DF484"/>
    </row>
    <row r="485" spans="1:110" x14ac:dyDescent="0.25">
      <c r="A485" s="1">
        <f>IF(Veg_Table[[#This Row],[VP_STATUS]]="Hold",0,IF(OR(AND(Veg_Table[[#This Row],[PRESCRIP]]="NW_No Work",Veg_Table[[#This Row],[VP_STATUS]]&lt;&gt;"No Work Required Under EVM"),AND(Veg_Table[[#This Row],[VP_STATUS]]="No Work Required Under EVM",Veg_Table[[#This Row],[PRESCRIP]]&lt;&gt;"NW_No Work")),1,0))</f>
        <v>0</v>
      </c>
      <c r="B485" s="1">
        <f>IF(Veg_Table[[#This Row],[SPECIES]]="",1,0)</f>
        <v>0</v>
      </c>
      <c r="C485" s="1">
        <f>IF(Veg_Table[[#This Row],[DIAMETER]]="",1,0)</f>
        <v>0</v>
      </c>
      <c r="D485" s="1">
        <f>IF(Veg_Table[[#This Row],[HEIGHT]]="",1,0)</f>
        <v>0</v>
      </c>
      <c r="E48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85" s="1">
        <f>IF(AND(Veg_Table[[#This Row],[TAT_RESULT]]="ABATE",Veg_Table[[#This Row],[PRESCRIP]]="NW_No Work"),1,0)</f>
        <v>0</v>
      </c>
      <c r="G485" s="1">
        <f>IF(OR(Veg_Table[[#This Row],[Prescription R-Scale]]="NA",Veg_Table[[#This Row],[Diameter R-Scale]]="NA"),0,IF(Veg_Table[[#This Row],[Diameter R-Scale]]&lt;&gt;Veg_Table[[#This Row],[Prescription R-Scale]],1,0))</f>
        <v>0</v>
      </c>
      <c r="H485" s="1">
        <f>IF(OR(AND(Veg_Table[[#This Row],[PRESCRIP]]="BC_Br Rmv", Veg_Table[[#This Row],[WOOD_MAN]]&lt;&gt;"Not Needed"),AND(Veg_Table[[#This Row],[PRESCRIP]]="BCS_Br Rmv+Trt", Veg_Table[[#This Row],[WOOD_MAN]]&lt;&gt;"Not Needed")),1,0)</f>
        <v>0</v>
      </c>
      <c r="I485" s="1">
        <f ca="1">IF(AND(Veg_Table[[#This Row],[Prescription_Changed]]="Yes",Veg_Table[[#This Row],[TAT_RESULT]]=""),1,0)</f>
        <v>0</v>
      </c>
      <c r="J485" s="1">
        <f ca="1">SUM(Veg_Table[[#This Row],[Prescription and Status do not match]:[Prescription_Edited_And_TAT_Is_Blank]])</f>
        <v>1</v>
      </c>
      <c r="K485" s="1">
        <f ca="1">IF(Veg_Table[[#This Row],[Sum of Errors]]&gt;0,1,0)</f>
        <v>1</v>
      </c>
      <c r="L485" s="1">
        <f>1</f>
        <v>1</v>
      </c>
      <c r="M48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485" s="1">
        <f>IF(OR(MID(Veg_Table[[#This Row],[PRESCRIP]],2,1)="1",MID(Veg_Table[[#This Row],[PRESCRIP]],2,1)="2",MID(Veg_Table[[#This Row],[PRESCRIP]],2,1)="3",MID(Veg_Table[[#This Row],[PRESCRIP]],2,1)="4"),_xlfn.NUMBERVALUE(MID(Veg_Table[[#This Row],[PRESCRIP]],2,1)),"NA")</f>
        <v>2</v>
      </c>
      <c r="O485" s="1">
        <f>WEEKNUM(Veg_Table[[#This Row],[EVM_LAST_EDITED_Day]],2)</f>
        <v>20</v>
      </c>
      <c r="P485" s="25">
        <f>IFERROR(DATE(YEAR(Veg_Table[[#This Row],[EVM_LAST_EDITED2]]),MONTH(Veg_Table[[#This Row],[EVM_LAST_EDITED2]]),DAY(Veg_Table[[#This Row],[EVM_LAST_EDITED2]])),DATE(2019,1,1))</f>
        <v>43965</v>
      </c>
      <c r="Q485" s="3">
        <f>VALUE(SUBSTITUTE(Veg_Table[[#This Row],[EVM_LAST_EDITED]],",",""))</f>
        <v>43965.507629155101</v>
      </c>
      <c r="R485" s="1" t="str">
        <f>_xlfn.IFNA(IF(Veg_Table[[#This Row],[EVM_LAST_EDITOR]]="","zBlank EVM Last Editor",VLOOKUP(Veg_Table[[#This Row],[EVM_LAST_EDITOR]],Roster_Table[#All],4,FALSE)),"zAWRR Not in Roster")</f>
        <v>MGE</v>
      </c>
      <c r="S485" s="1" t="str">
        <f>_xlfn.IFNA(IF(Veg_Table[[#This Row],[EVM_LAST_EDITOR]]="","zBlank EVM Last Editor",VLOOKUP(Veg_Table[[#This Row],[EVM_LAST_EDITOR]],Roster_Table[#All],16,FALSE)),"zCompany_AWRR not in Roster")</f>
        <v>MGE_Mountain G Enterprises</v>
      </c>
      <c r="T485" s="2">
        <f>IFERROR(DATE(YEAR(Veg_Table[[#This Row],[Created2]]),MONTH(Veg_Table[[#This Row],[Created2]]),DAY(Veg_Table[[#This Row],[Created2]])),DATE(2019,1,1))</f>
        <v>43835</v>
      </c>
      <c r="U485" s="3">
        <f>VALUE(SUBSTITUTE(Veg_Table[[#This Row],[Created]],",",""))</f>
        <v>43835.531597222202</v>
      </c>
      <c r="V485" s="3" t="str">
        <f ca="1">IFERROR(_xlfn.IFNA(CELL("contents",INDIRECT(_xlfn.CONCAT("Veg_Table_Production_Data!",ADDRESS(MATCH(_xlfn.MAXIFS(#REF!,#REF!,"="&amp;Veg_Table[[#This Row],[AUTO_ID]],#REF!,"&lt;"&amp;Veg_Table[[#This Row],[EVM_LAST_EDITED_Day]]),#REF!,0),COLUMN(#REF!),4,1,)))),""),"")</f>
        <v/>
      </c>
      <c r="W485" s="3" t="str">
        <f ca="1">IF(Veg_Table[[#This Row],[Previous_Prescription]]="","No",IF(Veg_Table[[#This Row],[Previous_Prescription]]=Veg_Table[[#This Row],[PRESCRIP]],"No","Yes"))</f>
        <v>No</v>
      </c>
      <c r="X485" s="3" t="str">
        <f>IF(Veg_Table[[#This Row],[EVM_LAST_EDITED_Day]]=Veg_Table[[#This Row],[Created_Day]],"New","Old")</f>
        <v>Old</v>
      </c>
      <c r="Y485" s="1">
        <f>IFERROR(IF(FIND("delete",LOWER(Veg_Table[[#This Row],[PI_COMMENTS]]))&gt;=1,1,0),0)</f>
        <v>0</v>
      </c>
      <c r="Z485" s="1" t="str">
        <f>_xlfn.IFNA(IF(Veg_Table[[#This Row],[EVM_LAST_EDITOR]]="","Yes",VLOOKUP(Veg_Table[[#This Row],[EVM_LAST_EDITOR]],Roster_Table[#All],15,FALSE)),"Yes")</f>
        <v>Yes</v>
      </c>
      <c r="AA48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85" s="1" t="str">
        <f>_xlfn.IFNA(VLOOKUP(Veg_Table[[#This Row],[EVM_LAST_EDITOR]],Roster_Table[#All],3,FALSE),"zAWRR Not in Roster")</f>
        <v>Rae</v>
      </c>
      <c r="AC485" s="1" t="str">
        <f>_xlfn.IFNA(VLOOKUP(Veg_Table[[#This Row],[EVM_LAST_EDITOR]],Roster_Table[#All],2,FALSE),"zAWRR Not in Roster")</f>
        <v>Johnson</v>
      </c>
      <c r="AD485" s="1" t="str">
        <f>IF(_xlfn.CONCAT(Veg_Table[[#This Row],[First_Name]]," ",Veg_Table[[#This Row],[Last_Name]])="zAWRR Not in Roster zAWRR Not in Roster","zAWRR Not in Roster",_xlfn.CONCAT(Veg_Table[[#This Row],[First_Name]]," ",Veg_Table[[#This Row],[Last_Name]]))</f>
        <v>Rae Johnson</v>
      </c>
      <c r="AE485">
        <v>1705593</v>
      </c>
      <c r="AF485" t="s">
        <v>6072</v>
      </c>
      <c r="AG485" t="s">
        <v>97</v>
      </c>
      <c r="AH485" t="s">
        <v>5897</v>
      </c>
      <c r="AI485" t="s">
        <v>3340</v>
      </c>
      <c r="AJ485" t="s">
        <v>36</v>
      </c>
      <c r="AK485" t="s">
        <v>28</v>
      </c>
      <c r="AL485" t="s">
        <v>884</v>
      </c>
      <c r="AM485" t="s">
        <v>34</v>
      </c>
      <c r="AN485" t="s">
        <v>25</v>
      </c>
      <c r="AO485" t="s">
        <v>25</v>
      </c>
      <c r="AP485">
        <v>23</v>
      </c>
      <c r="AQ485">
        <v>90</v>
      </c>
      <c r="AR485" t="s">
        <v>28</v>
      </c>
      <c r="AS485" t="s">
        <v>42</v>
      </c>
      <c r="AT485" t="s">
        <v>522</v>
      </c>
      <c r="AU485" t="s">
        <v>25</v>
      </c>
      <c r="AV485" t="s">
        <v>519</v>
      </c>
      <c r="AW485" t="s">
        <v>6073</v>
      </c>
      <c r="AX485" t="s">
        <v>987</v>
      </c>
      <c r="AY485" t="s">
        <v>28</v>
      </c>
      <c r="AZ485"/>
      <c r="BA485" t="s">
        <v>28</v>
      </c>
      <c r="BB485" s="4"/>
      <c r="BC485" t="s">
        <v>28</v>
      </c>
      <c r="BD485" t="s">
        <v>29</v>
      </c>
      <c r="BF485" t="s">
        <v>28</v>
      </c>
      <c r="BG485" t="s">
        <v>28</v>
      </c>
      <c r="BH485" t="s">
        <v>28</v>
      </c>
      <c r="BI485" s="3"/>
      <c r="BJ485" t="s">
        <v>52</v>
      </c>
      <c r="BK485" s="30" t="s">
        <v>339</v>
      </c>
      <c r="BL485" s="3">
        <v>43965.507629155094</v>
      </c>
      <c r="BM485" t="s">
        <v>31</v>
      </c>
      <c r="BN485" t="s">
        <v>32</v>
      </c>
      <c r="BO485" t="s">
        <v>5900</v>
      </c>
      <c r="BP485" t="s">
        <v>5901</v>
      </c>
      <c r="BQ485" t="s">
        <v>852</v>
      </c>
      <c r="BR485" t="s">
        <v>28</v>
      </c>
      <c r="BS485" t="s">
        <v>28</v>
      </c>
      <c r="BT485" t="s">
        <v>2245</v>
      </c>
      <c r="BU485" s="3">
        <v>43835.531597222223</v>
      </c>
      <c r="BV485" t="s">
        <v>803</v>
      </c>
      <c r="BW485" s="3">
        <v>43965.564875532407</v>
      </c>
      <c r="BX485" t="s">
        <v>6074</v>
      </c>
      <c r="CG485"/>
      <c r="CH485"/>
      <c r="CI485"/>
      <c r="CY485"/>
      <c r="DA485"/>
      <c r="DE485"/>
      <c r="DF485"/>
    </row>
    <row r="486" spans="1:110" x14ac:dyDescent="0.25">
      <c r="A486" s="1">
        <f>IF(Veg_Table[[#This Row],[VP_STATUS]]="Hold",0,IF(OR(AND(Veg_Table[[#This Row],[PRESCRIP]]="NW_No Work",Veg_Table[[#This Row],[VP_STATUS]]&lt;&gt;"No Work Required Under EVM"),AND(Veg_Table[[#This Row],[VP_STATUS]]="No Work Required Under EVM",Veg_Table[[#This Row],[PRESCRIP]]&lt;&gt;"NW_No Work")),1,0))</f>
        <v>0</v>
      </c>
      <c r="B486" s="1">
        <f>IF(Veg_Table[[#This Row],[SPECIES]]="",1,0)</f>
        <v>0</v>
      </c>
      <c r="C486" s="1">
        <f>IF(Veg_Table[[#This Row],[DIAMETER]]="",1,0)</f>
        <v>0</v>
      </c>
      <c r="D486" s="1">
        <f>IF(Veg_Table[[#This Row],[HEIGHT]]="",1,0)</f>
        <v>0</v>
      </c>
      <c r="E48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86" s="1">
        <f>IF(AND(Veg_Table[[#This Row],[TAT_RESULT]]="ABATE",Veg_Table[[#This Row],[PRESCRIP]]="NW_No Work"),1,0)</f>
        <v>0</v>
      </c>
      <c r="G486" s="1">
        <f>IF(OR(Veg_Table[[#This Row],[Prescription R-Scale]]="NA",Veg_Table[[#This Row],[Diameter R-Scale]]="NA"),0,IF(Veg_Table[[#This Row],[Diameter R-Scale]]&lt;&gt;Veg_Table[[#This Row],[Prescription R-Scale]],1,0))</f>
        <v>0</v>
      </c>
      <c r="H486" s="1">
        <f>IF(OR(AND(Veg_Table[[#This Row],[PRESCRIP]]="BC_Br Rmv", Veg_Table[[#This Row],[WOOD_MAN]]&lt;&gt;"Not Needed"),AND(Veg_Table[[#This Row],[PRESCRIP]]="BCS_Br Rmv+Trt", Veg_Table[[#This Row],[WOOD_MAN]]&lt;&gt;"Not Needed")),1,0)</f>
        <v>0</v>
      </c>
      <c r="I486" s="1">
        <f ca="1">IF(AND(Veg_Table[[#This Row],[Prescription_Changed]]="Yes",Veg_Table[[#This Row],[TAT_RESULT]]=""),1,0)</f>
        <v>0</v>
      </c>
      <c r="J486" s="1">
        <f ca="1">SUM(Veg_Table[[#This Row],[Prescription and Status do not match]:[Prescription_Edited_And_TAT_Is_Blank]])</f>
        <v>1</v>
      </c>
      <c r="K486" s="1">
        <f ca="1">IF(Veg_Table[[#This Row],[Sum of Errors]]&gt;0,1,0)</f>
        <v>1</v>
      </c>
      <c r="L486" s="1">
        <f>1</f>
        <v>1</v>
      </c>
      <c r="M48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486" s="1">
        <f>IF(OR(MID(Veg_Table[[#This Row],[PRESCRIP]],2,1)="1",MID(Veg_Table[[#This Row],[PRESCRIP]],2,1)="2",MID(Veg_Table[[#This Row],[PRESCRIP]],2,1)="3",MID(Veg_Table[[#This Row],[PRESCRIP]],2,1)="4"),_xlfn.NUMBERVALUE(MID(Veg_Table[[#This Row],[PRESCRIP]],2,1)),"NA")</f>
        <v>2</v>
      </c>
      <c r="O486" s="1">
        <f>WEEKNUM(Veg_Table[[#This Row],[EVM_LAST_EDITED_Day]],2)</f>
        <v>20</v>
      </c>
      <c r="P486" s="25">
        <f>IFERROR(DATE(YEAR(Veg_Table[[#This Row],[EVM_LAST_EDITED2]]),MONTH(Veg_Table[[#This Row],[EVM_LAST_EDITED2]]),DAY(Veg_Table[[#This Row],[EVM_LAST_EDITED2]])),DATE(2019,1,1))</f>
        <v>43965</v>
      </c>
      <c r="Q486" s="3">
        <f>VALUE(SUBSTITUTE(Veg_Table[[#This Row],[EVM_LAST_EDITED]],",",""))</f>
        <v>43965.507629155101</v>
      </c>
      <c r="R486" s="1" t="str">
        <f>_xlfn.IFNA(IF(Veg_Table[[#This Row],[EVM_LAST_EDITOR]]="","zBlank EVM Last Editor",VLOOKUP(Veg_Table[[#This Row],[EVM_LAST_EDITOR]],Roster_Table[#All],4,FALSE)),"zAWRR Not in Roster")</f>
        <v>MGE</v>
      </c>
      <c r="S486" s="1" t="str">
        <f>_xlfn.IFNA(IF(Veg_Table[[#This Row],[EVM_LAST_EDITOR]]="","zBlank EVM Last Editor",VLOOKUP(Veg_Table[[#This Row],[EVM_LAST_EDITOR]],Roster_Table[#All],16,FALSE)),"zCompany_AWRR not in Roster")</f>
        <v>MGE_Mountain G Enterprises</v>
      </c>
      <c r="T486" s="2">
        <f>IFERROR(DATE(YEAR(Veg_Table[[#This Row],[Created2]]),MONTH(Veg_Table[[#This Row],[Created2]]),DAY(Veg_Table[[#This Row],[Created2]])),DATE(2019,1,1))</f>
        <v>43835</v>
      </c>
      <c r="U486" s="3">
        <f>VALUE(SUBSTITUTE(Veg_Table[[#This Row],[Created]],",",""))</f>
        <v>43835.535127314797</v>
      </c>
      <c r="V486" s="3" t="str">
        <f ca="1">IFERROR(_xlfn.IFNA(CELL("contents",INDIRECT(_xlfn.CONCAT("Veg_Table_Production_Data!",ADDRESS(MATCH(_xlfn.MAXIFS(#REF!,#REF!,"="&amp;Veg_Table[[#This Row],[AUTO_ID]],#REF!,"&lt;"&amp;Veg_Table[[#This Row],[EVM_LAST_EDITED_Day]]),#REF!,0),COLUMN(#REF!),4,1,)))),""),"")</f>
        <v/>
      </c>
      <c r="W486" s="3" t="str">
        <f ca="1">IF(Veg_Table[[#This Row],[Previous_Prescription]]="","No",IF(Veg_Table[[#This Row],[Previous_Prescription]]=Veg_Table[[#This Row],[PRESCRIP]],"No","Yes"))</f>
        <v>No</v>
      </c>
      <c r="X486" s="3" t="str">
        <f>IF(Veg_Table[[#This Row],[EVM_LAST_EDITED_Day]]=Veg_Table[[#This Row],[Created_Day]],"New","Old")</f>
        <v>Old</v>
      </c>
      <c r="Y486" s="1">
        <f>IFERROR(IF(FIND("delete",LOWER(Veg_Table[[#This Row],[PI_COMMENTS]]))&gt;=1,1,0),0)</f>
        <v>0</v>
      </c>
      <c r="Z486" s="1" t="str">
        <f>_xlfn.IFNA(IF(Veg_Table[[#This Row],[EVM_LAST_EDITOR]]="","Yes",VLOOKUP(Veg_Table[[#This Row],[EVM_LAST_EDITOR]],Roster_Table[#All],15,FALSE)),"Yes")</f>
        <v>Yes</v>
      </c>
      <c r="AA48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86" s="1" t="str">
        <f>_xlfn.IFNA(VLOOKUP(Veg_Table[[#This Row],[EVM_LAST_EDITOR]],Roster_Table[#All],3,FALSE),"zAWRR Not in Roster")</f>
        <v>Rae</v>
      </c>
      <c r="AC486" s="1" t="str">
        <f>_xlfn.IFNA(VLOOKUP(Veg_Table[[#This Row],[EVM_LAST_EDITOR]],Roster_Table[#All],2,FALSE),"zAWRR Not in Roster")</f>
        <v>Johnson</v>
      </c>
      <c r="AD486" s="1" t="str">
        <f>IF(_xlfn.CONCAT(Veg_Table[[#This Row],[First_Name]]," ",Veg_Table[[#This Row],[Last_Name]])="zAWRR Not in Roster zAWRR Not in Roster","zAWRR Not in Roster",_xlfn.CONCAT(Veg_Table[[#This Row],[First_Name]]," ",Veg_Table[[#This Row],[Last_Name]]))</f>
        <v>Rae Johnson</v>
      </c>
      <c r="AE486">
        <v>1705597</v>
      </c>
      <c r="AF486" t="s">
        <v>6075</v>
      </c>
      <c r="AG486" t="s">
        <v>97</v>
      </c>
      <c r="AH486" t="s">
        <v>5897</v>
      </c>
      <c r="AI486" t="s">
        <v>3340</v>
      </c>
      <c r="AJ486" t="s">
        <v>36</v>
      </c>
      <c r="AK486" t="s">
        <v>28</v>
      </c>
      <c r="AL486" t="s">
        <v>884</v>
      </c>
      <c r="AM486" t="s">
        <v>34</v>
      </c>
      <c r="AN486" t="s">
        <v>25</v>
      </c>
      <c r="AO486" t="s">
        <v>25</v>
      </c>
      <c r="AP486">
        <v>19</v>
      </c>
      <c r="AQ486">
        <v>77</v>
      </c>
      <c r="AR486" t="s">
        <v>28</v>
      </c>
      <c r="AS486" t="s">
        <v>42</v>
      </c>
      <c r="AT486" t="s">
        <v>522</v>
      </c>
      <c r="AU486" t="s">
        <v>25</v>
      </c>
      <c r="AV486" t="s">
        <v>519</v>
      </c>
      <c r="AW486" t="s">
        <v>6076</v>
      </c>
      <c r="AX486" t="s">
        <v>987</v>
      </c>
      <c r="AY486" t="s">
        <v>28</v>
      </c>
      <c r="AZ486"/>
      <c r="BA486" t="s">
        <v>28</v>
      </c>
      <c r="BB486" s="4"/>
      <c r="BC486" t="s">
        <v>28</v>
      </c>
      <c r="BD486" t="s">
        <v>29</v>
      </c>
      <c r="BF486" t="s">
        <v>28</v>
      </c>
      <c r="BG486" t="s">
        <v>28</v>
      </c>
      <c r="BH486" t="s">
        <v>28</v>
      </c>
      <c r="BI486" s="3"/>
      <c r="BJ486" t="s">
        <v>52</v>
      </c>
      <c r="BK486" s="30" t="s">
        <v>339</v>
      </c>
      <c r="BL486" s="3">
        <v>43965.507629155094</v>
      </c>
      <c r="BM486" t="s">
        <v>31</v>
      </c>
      <c r="BN486" t="s">
        <v>32</v>
      </c>
      <c r="BO486" t="s">
        <v>5900</v>
      </c>
      <c r="BP486" t="s">
        <v>5901</v>
      </c>
      <c r="BQ486" t="s">
        <v>852</v>
      </c>
      <c r="BR486" t="s">
        <v>28</v>
      </c>
      <c r="BS486" t="s">
        <v>28</v>
      </c>
      <c r="BT486" t="s">
        <v>2245</v>
      </c>
      <c r="BU486" s="3">
        <v>43835.535127314812</v>
      </c>
      <c r="BV486" t="s">
        <v>803</v>
      </c>
      <c r="BW486" s="3">
        <v>43965.564875532407</v>
      </c>
      <c r="BX486" t="s">
        <v>6077</v>
      </c>
      <c r="CG486"/>
      <c r="CH486"/>
      <c r="CI486"/>
      <c r="CY486"/>
      <c r="DA486"/>
      <c r="DE486"/>
      <c r="DF486"/>
    </row>
    <row r="487" spans="1:110" x14ac:dyDescent="0.25">
      <c r="A487" s="1">
        <f>IF(Veg_Table[[#This Row],[VP_STATUS]]="Hold",0,IF(OR(AND(Veg_Table[[#This Row],[PRESCRIP]]="NW_No Work",Veg_Table[[#This Row],[VP_STATUS]]&lt;&gt;"No Work Required Under EVM"),AND(Veg_Table[[#This Row],[VP_STATUS]]="No Work Required Under EVM",Veg_Table[[#This Row],[PRESCRIP]]&lt;&gt;"NW_No Work")),1,0))</f>
        <v>0</v>
      </c>
      <c r="B487" s="1">
        <f>IF(Veg_Table[[#This Row],[SPECIES]]="",1,0)</f>
        <v>0</v>
      </c>
      <c r="C487" s="1">
        <f>IF(Veg_Table[[#This Row],[DIAMETER]]="",1,0)</f>
        <v>0</v>
      </c>
      <c r="D487" s="1">
        <f>IF(Veg_Table[[#This Row],[HEIGHT]]="",1,0)</f>
        <v>0</v>
      </c>
      <c r="E48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87" s="1">
        <f>IF(AND(Veg_Table[[#This Row],[TAT_RESULT]]="ABATE",Veg_Table[[#This Row],[PRESCRIP]]="NW_No Work"),1,0)</f>
        <v>0</v>
      </c>
      <c r="G487" s="1">
        <f>IF(OR(Veg_Table[[#This Row],[Prescription R-Scale]]="NA",Veg_Table[[#This Row],[Diameter R-Scale]]="NA"),0,IF(Veg_Table[[#This Row],[Diameter R-Scale]]&lt;&gt;Veg_Table[[#This Row],[Prescription R-Scale]],1,0))</f>
        <v>0</v>
      </c>
      <c r="H487" s="1">
        <f>IF(OR(AND(Veg_Table[[#This Row],[PRESCRIP]]="BC_Br Rmv", Veg_Table[[#This Row],[WOOD_MAN]]&lt;&gt;"Not Needed"),AND(Veg_Table[[#This Row],[PRESCRIP]]="BCS_Br Rmv+Trt", Veg_Table[[#This Row],[WOOD_MAN]]&lt;&gt;"Not Needed")),1,0)</f>
        <v>0</v>
      </c>
      <c r="I487" s="1">
        <f ca="1">IF(AND(Veg_Table[[#This Row],[Prescription_Changed]]="Yes",Veg_Table[[#This Row],[TAT_RESULT]]=""),1,0)</f>
        <v>0</v>
      </c>
      <c r="J487" s="1">
        <f ca="1">SUM(Veg_Table[[#This Row],[Prescription and Status do not match]:[Prescription_Edited_And_TAT_Is_Blank]])</f>
        <v>1</v>
      </c>
      <c r="K487" s="1">
        <f ca="1">IF(Veg_Table[[#This Row],[Sum of Errors]]&gt;0,1,0)</f>
        <v>1</v>
      </c>
      <c r="L487" s="1">
        <f>1</f>
        <v>1</v>
      </c>
      <c r="M48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487" s="1">
        <f>IF(OR(MID(Veg_Table[[#This Row],[PRESCRIP]],2,1)="1",MID(Veg_Table[[#This Row],[PRESCRIP]],2,1)="2",MID(Veg_Table[[#This Row],[PRESCRIP]],2,1)="3",MID(Veg_Table[[#This Row],[PRESCRIP]],2,1)="4"),_xlfn.NUMBERVALUE(MID(Veg_Table[[#This Row],[PRESCRIP]],2,1)),"NA")</f>
        <v>2</v>
      </c>
      <c r="O487" s="1">
        <f>WEEKNUM(Veg_Table[[#This Row],[EVM_LAST_EDITED_Day]],2)</f>
        <v>20</v>
      </c>
      <c r="P487" s="25">
        <f>IFERROR(DATE(YEAR(Veg_Table[[#This Row],[EVM_LAST_EDITED2]]),MONTH(Veg_Table[[#This Row],[EVM_LAST_EDITED2]]),DAY(Veg_Table[[#This Row],[EVM_LAST_EDITED2]])),DATE(2019,1,1))</f>
        <v>43965</v>
      </c>
      <c r="Q487" s="3">
        <f>VALUE(SUBSTITUTE(Veg_Table[[#This Row],[EVM_LAST_EDITED]],",",""))</f>
        <v>43965.507629155101</v>
      </c>
      <c r="R487" s="1" t="str">
        <f>_xlfn.IFNA(IF(Veg_Table[[#This Row],[EVM_LAST_EDITOR]]="","zBlank EVM Last Editor",VLOOKUP(Veg_Table[[#This Row],[EVM_LAST_EDITOR]],Roster_Table[#All],4,FALSE)),"zAWRR Not in Roster")</f>
        <v>MGE</v>
      </c>
      <c r="S487" s="1" t="str">
        <f>_xlfn.IFNA(IF(Veg_Table[[#This Row],[EVM_LAST_EDITOR]]="","zBlank EVM Last Editor",VLOOKUP(Veg_Table[[#This Row],[EVM_LAST_EDITOR]],Roster_Table[#All],16,FALSE)),"zCompany_AWRR not in Roster")</f>
        <v>MGE_Mountain G Enterprises</v>
      </c>
      <c r="T487" s="2">
        <f>IFERROR(DATE(YEAR(Veg_Table[[#This Row],[Created2]]),MONTH(Veg_Table[[#This Row],[Created2]]),DAY(Veg_Table[[#This Row],[Created2]])),DATE(2019,1,1))</f>
        <v>43835</v>
      </c>
      <c r="U487" s="3">
        <f>VALUE(SUBSTITUTE(Veg_Table[[#This Row],[Created]],",",""))</f>
        <v>43835.537407407399</v>
      </c>
      <c r="V487" s="3" t="str">
        <f ca="1">IFERROR(_xlfn.IFNA(CELL("contents",INDIRECT(_xlfn.CONCAT("Veg_Table_Production_Data!",ADDRESS(MATCH(_xlfn.MAXIFS(#REF!,#REF!,"="&amp;Veg_Table[[#This Row],[AUTO_ID]],#REF!,"&lt;"&amp;Veg_Table[[#This Row],[EVM_LAST_EDITED_Day]]),#REF!,0),COLUMN(#REF!),4,1,)))),""),"")</f>
        <v/>
      </c>
      <c r="W487" s="3" t="str">
        <f ca="1">IF(Veg_Table[[#This Row],[Previous_Prescription]]="","No",IF(Veg_Table[[#This Row],[Previous_Prescription]]=Veg_Table[[#This Row],[PRESCRIP]],"No","Yes"))</f>
        <v>No</v>
      </c>
      <c r="X487" s="3" t="str">
        <f>IF(Veg_Table[[#This Row],[EVM_LAST_EDITED_Day]]=Veg_Table[[#This Row],[Created_Day]],"New","Old")</f>
        <v>Old</v>
      </c>
      <c r="Y487" s="1">
        <f>IFERROR(IF(FIND("delete",LOWER(Veg_Table[[#This Row],[PI_COMMENTS]]))&gt;=1,1,0),0)</f>
        <v>0</v>
      </c>
      <c r="Z487" s="1" t="str">
        <f>_xlfn.IFNA(IF(Veg_Table[[#This Row],[EVM_LAST_EDITOR]]="","Yes",VLOOKUP(Veg_Table[[#This Row],[EVM_LAST_EDITOR]],Roster_Table[#All],15,FALSE)),"Yes")</f>
        <v>Yes</v>
      </c>
      <c r="AA48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87" s="1" t="str">
        <f>_xlfn.IFNA(VLOOKUP(Veg_Table[[#This Row],[EVM_LAST_EDITOR]],Roster_Table[#All],3,FALSE),"zAWRR Not in Roster")</f>
        <v>Rae</v>
      </c>
      <c r="AC487" s="1" t="str">
        <f>_xlfn.IFNA(VLOOKUP(Veg_Table[[#This Row],[EVM_LAST_EDITOR]],Roster_Table[#All],2,FALSE),"zAWRR Not in Roster")</f>
        <v>Johnson</v>
      </c>
      <c r="AD487" s="1" t="str">
        <f>IF(_xlfn.CONCAT(Veg_Table[[#This Row],[First_Name]]," ",Veg_Table[[#This Row],[Last_Name]])="zAWRR Not in Roster zAWRR Not in Roster","zAWRR Not in Roster",_xlfn.CONCAT(Veg_Table[[#This Row],[First_Name]]," ",Veg_Table[[#This Row],[Last_Name]]))</f>
        <v>Rae Johnson</v>
      </c>
      <c r="AE487">
        <v>1705598</v>
      </c>
      <c r="AF487" t="s">
        <v>6078</v>
      </c>
      <c r="AG487" t="s">
        <v>97</v>
      </c>
      <c r="AH487" t="s">
        <v>5897</v>
      </c>
      <c r="AI487" t="s">
        <v>3340</v>
      </c>
      <c r="AJ487" t="s">
        <v>36</v>
      </c>
      <c r="AK487" t="s">
        <v>28</v>
      </c>
      <c r="AL487" t="s">
        <v>884</v>
      </c>
      <c r="AM487" t="s">
        <v>34</v>
      </c>
      <c r="AN487" t="s">
        <v>25</v>
      </c>
      <c r="AO487" t="s">
        <v>25</v>
      </c>
      <c r="AP487">
        <v>20</v>
      </c>
      <c r="AQ487">
        <v>95</v>
      </c>
      <c r="AR487" t="s">
        <v>28</v>
      </c>
      <c r="AS487" t="s">
        <v>42</v>
      </c>
      <c r="AT487" t="s">
        <v>522</v>
      </c>
      <c r="AU487" t="s">
        <v>25</v>
      </c>
      <c r="AV487" t="s">
        <v>519</v>
      </c>
      <c r="AW487" t="s">
        <v>6079</v>
      </c>
      <c r="AX487" t="s">
        <v>987</v>
      </c>
      <c r="AY487" t="s">
        <v>28</v>
      </c>
      <c r="AZ487"/>
      <c r="BA487" t="s">
        <v>28</v>
      </c>
      <c r="BB487" s="4"/>
      <c r="BC487" t="s">
        <v>28</v>
      </c>
      <c r="BD487" t="s">
        <v>29</v>
      </c>
      <c r="BF487" t="s">
        <v>28</v>
      </c>
      <c r="BG487" t="s">
        <v>28</v>
      </c>
      <c r="BH487" t="s">
        <v>28</v>
      </c>
      <c r="BI487" s="3"/>
      <c r="BJ487" t="s">
        <v>52</v>
      </c>
      <c r="BK487" s="30" t="s">
        <v>339</v>
      </c>
      <c r="BL487" s="3">
        <v>43965.507629155094</v>
      </c>
      <c r="BM487" t="s">
        <v>31</v>
      </c>
      <c r="BN487" t="s">
        <v>32</v>
      </c>
      <c r="BO487" t="s">
        <v>5900</v>
      </c>
      <c r="BP487" t="s">
        <v>5901</v>
      </c>
      <c r="BQ487" t="s">
        <v>852</v>
      </c>
      <c r="BR487" t="s">
        <v>28</v>
      </c>
      <c r="BS487" t="s">
        <v>28</v>
      </c>
      <c r="BT487" t="s">
        <v>2245</v>
      </c>
      <c r="BU487" s="3">
        <v>43835.537407407406</v>
      </c>
      <c r="BV487" t="s">
        <v>803</v>
      </c>
      <c r="BW487" s="3">
        <v>43965.564875532407</v>
      </c>
      <c r="BX487" t="s">
        <v>6080</v>
      </c>
      <c r="CG487"/>
      <c r="CH487"/>
      <c r="CI487"/>
      <c r="CY487"/>
      <c r="DA487"/>
      <c r="DE487"/>
      <c r="DF487"/>
    </row>
    <row r="488" spans="1:110" x14ac:dyDescent="0.25">
      <c r="A488" s="1">
        <f>IF(Veg_Table[[#This Row],[VP_STATUS]]="Hold",0,IF(OR(AND(Veg_Table[[#This Row],[PRESCRIP]]="NW_No Work",Veg_Table[[#This Row],[VP_STATUS]]&lt;&gt;"No Work Required Under EVM"),AND(Veg_Table[[#This Row],[VP_STATUS]]="No Work Required Under EVM",Veg_Table[[#This Row],[PRESCRIP]]&lt;&gt;"NW_No Work")),1,0))</f>
        <v>0</v>
      </c>
      <c r="B488" s="1">
        <f>IF(Veg_Table[[#This Row],[SPECIES]]="",1,0)</f>
        <v>0</v>
      </c>
      <c r="C488" s="1">
        <f>IF(Veg_Table[[#This Row],[DIAMETER]]="",1,0)</f>
        <v>0</v>
      </c>
      <c r="D488" s="1">
        <f>IF(Veg_Table[[#This Row],[HEIGHT]]="",1,0)</f>
        <v>0</v>
      </c>
      <c r="E48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88" s="1">
        <f>IF(AND(Veg_Table[[#This Row],[TAT_RESULT]]="ABATE",Veg_Table[[#This Row],[PRESCRIP]]="NW_No Work"),1,0)</f>
        <v>0</v>
      </c>
      <c r="G488" s="1">
        <f>IF(OR(Veg_Table[[#This Row],[Prescription R-Scale]]="NA",Veg_Table[[#This Row],[Diameter R-Scale]]="NA"),0,IF(Veg_Table[[#This Row],[Diameter R-Scale]]&lt;&gt;Veg_Table[[#This Row],[Prescription R-Scale]],1,0))</f>
        <v>0</v>
      </c>
      <c r="H488" s="1">
        <f>IF(OR(AND(Veg_Table[[#This Row],[PRESCRIP]]="BC_Br Rmv", Veg_Table[[#This Row],[WOOD_MAN]]&lt;&gt;"Not Needed"),AND(Veg_Table[[#This Row],[PRESCRIP]]="BCS_Br Rmv+Trt", Veg_Table[[#This Row],[WOOD_MAN]]&lt;&gt;"Not Needed")),1,0)</f>
        <v>0</v>
      </c>
      <c r="I488" s="1">
        <f ca="1">IF(AND(Veg_Table[[#This Row],[Prescription_Changed]]="Yes",Veg_Table[[#This Row],[TAT_RESULT]]=""),1,0)</f>
        <v>0</v>
      </c>
      <c r="J488" s="1">
        <f ca="1">SUM(Veg_Table[[#This Row],[Prescription and Status do not match]:[Prescription_Edited_And_TAT_Is_Blank]])</f>
        <v>1</v>
      </c>
      <c r="K488" s="1">
        <f ca="1">IF(Veg_Table[[#This Row],[Sum of Errors]]&gt;0,1,0)</f>
        <v>1</v>
      </c>
      <c r="L488" s="1">
        <f>1</f>
        <v>1</v>
      </c>
      <c r="M48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488" s="1">
        <f>IF(OR(MID(Veg_Table[[#This Row],[PRESCRIP]],2,1)="1",MID(Veg_Table[[#This Row],[PRESCRIP]],2,1)="2",MID(Veg_Table[[#This Row],[PRESCRIP]],2,1)="3",MID(Veg_Table[[#This Row],[PRESCRIP]],2,1)="4"),_xlfn.NUMBERVALUE(MID(Veg_Table[[#This Row],[PRESCRIP]],2,1)),"NA")</f>
        <v>2</v>
      </c>
      <c r="O488" s="1">
        <f>WEEKNUM(Veg_Table[[#This Row],[EVM_LAST_EDITED_Day]],2)</f>
        <v>20</v>
      </c>
      <c r="P488" s="25">
        <f>IFERROR(DATE(YEAR(Veg_Table[[#This Row],[EVM_LAST_EDITED2]]),MONTH(Veg_Table[[#This Row],[EVM_LAST_EDITED2]]),DAY(Veg_Table[[#This Row],[EVM_LAST_EDITED2]])),DATE(2019,1,1))</f>
        <v>43965</v>
      </c>
      <c r="Q488" s="3">
        <f>VALUE(SUBSTITUTE(Veg_Table[[#This Row],[EVM_LAST_EDITED]],",",""))</f>
        <v>43965.507629155101</v>
      </c>
      <c r="R488" s="1" t="str">
        <f>_xlfn.IFNA(IF(Veg_Table[[#This Row],[EVM_LAST_EDITOR]]="","zBlank EVM Last Editor",VLOOKUP(Veg_Table[[#This Row],[EVM_LAST_EDITOR]],Roster_Table[#All],4,FALSE)),"zAWRR Not in Roster")</f>
        <v>MGE</v>
      </c>
      <c r="S488" s="1" t="str">
        <f>_xlfn.IFNA(IF(Veg_Table[[#This Row],[EVM_LAST_EDITOR]]="","zBlank EVM Last Editor",VLOOKUP(Veg_Table[[#This Row],[EVM_LAST_EDITOR]],Roster_Table[#All],16,FALSE)),"zCompany_AWRR not in Roster")</f>
        <v>MGE_Mountain G Enterprises</v>
      </c>
      <c r="T488" s="2">
        <f>IFERROR(DATE(YEAR(Veg_Table[[#This Row],[Created2]]),MONTH(Veg_Table[[#This Row],[Created2]]),DAY(Veg_Table[[#This Row],[Created2]])),DATE(2019,1,1))</f>
        <v>43835</v>
      </c>
      <c r="U488" s="3">
        <f>VALUE(SUBSTITUTE(Veg_Table[[#This Row],[Created]],",",""))</f>
        <v>43835.609097222201</v>
      </c>
      <c r="V488" s="3" t="str">
        <f ca="1">IFERROR(_xlfn.IFNA(CELL("contents",INDIRECT(_xlfn.CONCAT("Veg_Table_Production_Data!",ADDRESS(MATCH(_xlfn.MAXIFS(#REF!,#REF!,"="&amp;Veg_Table[[#This Row],[AUTO_ID]],#REF!,"&lt;"&amp;Veg_Table[[#This Row],[EVM_LAST_EDITED_Day]]),#REF!,0),COLUMN(#REF!),4,1,)))),""),"")</f>
        <v/>
      </c>
      <c r="W488" s="3" t="str">
        <f ca="1">IF(Veg_Table[[#This Row],[Previous_Prescription]]="","No",IF(Veg_Table[[#This Row],[Previous_Prescription]]=Veg_Table[[#This Row],[PRESCRIP]],"No","Yes"))</f>
        <v>No</v>
      </c>
      <c r="X488" s="3" t="str">
        <f>IF(Veg_Table[[#This Row],[EVM_LAST_EDITED_Day]]=Veg_Table[[#This Row],[Created_Day]],"New","Old")</f>
        <v>Old</v>
      </c>
      <c r="Y488" s="1">
        <f>IFERROR(IF(FIND("delete",LOWER(Veg_Table[[#This Row],[PI_COMMENTS]]))&gt;=1,1,0),0)</f>
        <v>0</v>
      </c>
      <c r="Z488" s="1" t="str">
        <f>_xlfn.IFNA(IF(Veg_Table[[#This Row],[EVM_LAST_EDITOR]]="","Yes",VLOOKUP(Veg_Table[[#This Row],[EVM_LAST_EDITOR]],Roster_Table[#All],15,FALSE)),"Yes")</f>
        <v>Yes</v>
      </c>
      <c r="AA48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88" s="1" t="str">
        <f>_xlfn.IFNA(VLOOKUP(Veg_Table[[#This Row],[EVM_LAST_EDITOR]],Roster_Table[#All],3,FALSE),"zAWRR Not in Roster")</f>
        <v>Rae</v>
      </c>
      <c r="AC488" s="1" t="str">
        <f>_xlfn.IFNA(VLOOKUP(Veg_Table[[#This Row],[EVM_LAST_EDITOR]],Roster_Table[#All],2,FALSE),"zAWRR Not in Roster")</f>
        <v>Johnson</v>
      </c>
      <c r="AD488" s="1" t="str">
        <f>IF(_xlfn.CONCAT(Veg_Table[[#This Row],[First_Name]]," ",Veg_Table[[#This Row],[Last_Name]])="zAWRR Not in Roster zAWRR Not in Roster","zAWRR Not in Roster",_xlfn.CONCAT(Veg_Table[[#This Row],[First_Name]]," ",Veg_Table[[#This Row],[Last_Name]]))</f>
        <v>Rae Johnson</v>
      </c>
      <c r="AE488">
        <v>1705616</v>
      </c>
      <c r="AF488" t="s">
        <v>6081</v>
      </c>
      <c r="AG488" t="s">
        <v>97</v>
      </c>
      <c r="AH488" t="s">
        <v>5897</v>
      </c>
      <c r="AI488" t="s">
        <v>3340</v>
      </c>
      <c r="AJ488" t="s">
        <v>36</v>
      </c>
      <c r="AK488" t="s">
        <v>28</v>
      </c>
      <c r="AL488" t="s">
        <v>884</v>
      </c>
      <c r="AM488" t="s">
        <v>34</v>
      </c>
      <c r="AN488" t="s">
        <v>25</v>
      </c>
      <c r="AO488" t="s">
        <v>25</v>
      </c>
      <c r="AP488">
        <v>13</v>
      </c>
      <c r="AQ488">
        <v>72</v>
      </c>
      <c r="AR488" t="s">
        <v>28</v>
      </c>
      <c r="AS488" t="s">
        <v>42</v>
      </c>
      <c r="AT488" t="s">
        <v>522</v>
      </c>
      <c r="AU488" t="s">
        <v>25</v>
      </c>
      <c r="AV488" t="s">
        <v>519</v>
      </c>
      <c r="AW488" t="s">
        <v>6082</v>
      </c>
      <c r="AX488" t="s">
        <v>987</v>
      </c>
      <c r="AY488" t="s">
        <v>28</v>
      </c>
      <c r="AZ488"/>
      <c r="BA488" t="s">
        <v>28</v>
      </c>
      <c r="BB488" s="4"/>
      <c r="BC488" t="s">
        <v>28</v>
      </c>
      <c r="BD488" t="s">
        <v>29</v>
      </c>
      <c r="BF488" t="s">
        <v>28</v>
      </c>
      <c r="BG488" t="s">
        <v>28</v>
      </c>
      <c r="BH488" t="s">
        <v>28</v>
      </c>
      <c r="BI488" s="3"/>
      <c r="BJ488" t="s">
        <v>52</v>
      </c>
      <c r="BK488" s="30" t="s">
        <v>339</v>
      </c>
      <c r="BL488" s="3">
        <v>43965.507629155094</v>
      </c>
      <c r="BM488" t="s">
        <v>31</v>
      </c>
      <c r="BN488" t="s">
        <v>32</v>
      </c>
      <c r="BO488" t="s">
        <v>5900</v>
      </c>
      <c r="BP488" t="s">
        <v>5901</v>
      </c>
      <c r="BQ488" t="s">
        <v>852</v>
      </c>
      <c r="BR488" t="s">
        <v>28</v>
      </c>
      <c r="BS488" t="s">
        <v>28</v>
      </c>
      <c r="BT488" t="s">
        <v>2245</v>
      </c>
      <c r="BU488" s="3">
        <v>43835.609097222223</v>
      </c>
      <c r="BV488" t="s">
        <v>803</v>
      </c>
      <c r="BW488" s="3">
        <v>43965.564875532407</v>
      </c>
      <c r="BX488" t="s">
        <v>6083</v>
      </c>
      <c r="CG488"/>
      <c r="CH488"/>
      <c r="CI488"/>
      <c r="CY488"/>
      <c r="DA488"/>
      <c r="DE488"/>
      <c r="DF488"/>
    </row>
    <row r="489" spans="1:110" x14ac:dyDescent="0.25">
      <c r="A489" s="1">
        <f>IF(Veg_Table[[#This Row],[VP_STATUS]]="Hold",0,IF(OR(AND(Veg_Table[[#This Row],[PRESCRIP]]="NW_No Work",Veg_Table[[#This Row],[VP_STATUS]]&lt;&gt;"No Work Required Under EVM"),AND(Veg_Table[[#This Row],[VP_STATUS]]="No Work Required Under EVM",Veg_Table[[#This Row],[PRESCRIP]]&lt;&gt;"NW_No Work")),1,0))</f>
        <v>0</v>
      </c>
      <c r="B489" s="1">
        <f>IF(Veg_Table[[#This Row],[SPECIES]]="",1,0)</f>
        <v>0</v>
      </c>
      <c r="C489" s="1">
        <f>IF(Veg_Table[[#This Row],[DIAMETER]]="",1,0)</f>
        <v>0</v>
      </c>
      <c r="D489" s="1">
        <f>IF(Veg_Table[[#This Row],[HEIGHT]]="",1,0)</f>
        <v>0</v>
      </c>
      <c r="E48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89" s="1">
        <f>IF(AND(Veg_Table[[#This Row],[TAT_RESULT]]="ABATE",Veg_Table[[#This Row],[PRESCRIP]]="NW_No Work"),1,0)</f>
        <v>0</v>
      </c>
      <c r="G489" s="1">
        <f>IF(OR(Veg_Table[[#This Row],[Prescription R-Scale]]="NA",Veg_Table[[#This Row],[Diameter R-Scale]]="NA"),0,IF(Veg_Table[[#This Row],[Diameter R-Scale]]&lt;&gt;Veg_Table[[#This Row],[Prescription R-Scale]],1,0))</f>
        <v>0</v>
      </c>
      <c r="H489" s="1">
        <f>IF(OR(AND(Veg_Table[[#This Row],[PRESCRIP]]="BC_Br Rmv", Veg_Table[[#This Row],[WOOD_MAN]]&lt;&gt;"Not Needed"),AND(Veg_Table[[#This Row],[PRESCRIP]]="BCS_Br Rmv+Trt", Veg_Table[[#This Row],[WOOD_MAN]]&lt;&gt;"Not Needed")),1,0)</f>
        <v>0</v>
      </c>
      <c r="I489" s="1">
        <f ca="1">IF(AND(Veg_Table[[#This Row],[Prescription_Changed]]="Yes",Veg_Table[[#This Row],[TAT_RESULT]]=""),1,0)</f>
        <v>0</v>
      </c>
      <c r="J489" s="1">
        <f ca="1">SUM(Veg_Table[[#This Row],[Prescription and Status do not match]:[Prescription_Edited_And_TAT_Is_Blank]])</f>
        <v>1</v>
      </c>
      <c r="K489" s="1">
        <f ca="1">IF(Veg_Table[[#This Row],[Sum of Errors]]&gt;0,1,0)</f>
        <v>1</v>
      </c>
      <c r="L489" s="1">
        <f>1</f>
        <v>1</v>
      </c>
      <c r="M48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489" s="1">
        <f>IF(OR(MID(Veg_Table[[#This Row],[PRESCRIP]],2,1)="1",MID(Veg_Table[[#This Row],[PRESCRIP]],2,1)="2",MID(Veg_Table[[#This Row],[PRESCRIP]],2,1)="3",MID(Veg_Table[[#This Row],[PRESCRIP]],2,1)="4"),_xlfn.NUMBERVALUE(MID(Veg_Table[[#This Row],[PRESCRIP]],2,1)),"NA")</f>
        <v>1</v>
      </c>
      <c r="O489" s="1">
        <f>WEEKNUM(Veg_Table[[#This Row],[EVM_LAST_EDITED_Day]],2)</f>
        <v>20</v>
      </c>
      <c r="P489" s="25">
        <f>IFERROR(DATE(YEAR(Veg_Table[[#This Row],[EVM_LAST_EDITED2]]),MONTH(Veg_Table[[#This Row],[EVM_LAST_EDITED2]]),DAY(Veg_Table[[#This Row],[EVM_LAST_EDITED2]])),DATE(2019,1,1))</f>
        <v>43965</v>
      </c>
      <c r="Q489" s="3">
        <f>VALUE(SUBSTITUTE(Veg_Table[[#This Row],[EVM_LAST_EDITED]],",",""))</f>
        <v>43965.507629155101</v>
      </c>
      <c r="R489" s="1" t="str">
        <f>_xlfn.IFNA(IF(Veg_Table[[#This Row],[EVM_LAST_EDITOR]]="","zBlank EVM Last Editor",VLOOKUP(Veg_Table[[#This Row],[EVM_LAST_EDITOR]],Roster_Table[#All],4,FALSE)),"zAWRR Not in Roster")</f>
        <v>MGE</v>
      </c>
      <c r="S489" s="1" t="str">
        <f>_xlfn.IFNA(IF(Veg_Table[[#This Row],[EVM_LAST_EDITOR]]="","zBlank EVM Last Editor",VLOOKUP(Veg_Table[[#This Row],[EVM_LAST_EDITOR]],Roster_Table[#All],16,FALSE)),"zCompany_AWRR not in Roster")</f>
        <v>MGE_Mountain G Enterprises</v>
      </c>
      <c r="T489" s="2">
        <f>IFERROR(DATE(YEAR(Veg_Table[[#This Row],[Created2]]),MONTH(Veg_Table[[#This Row],[Created2]]),DAY(Veg_Table[[#This Row],[Created2]])),DATE(2019,1,1))</f>
        <v>43835</v>
      </c>
      <c r="U489" s="3">
        <f>VALUE(SUBSTITUTE(Veg_Table[[#This Row],[Created]],",",""))</f>
        <v>43835.624131944402</v>
      </c>
      <c r="V489" s="3" t="str">
        <f ca="1">IFERROR(_xlfn.IFNA(CELL("contents",INDIRECT(_xlfn.CONCAT("Veg_Table_Production_Data!",ADDRESS(MATCH(_xlfn.MAXIFS(#REF!,#REF!,"="&amp;Veg_Table[[#This Row],[AUTO_ID]],#REF!,"&lt;"&amp;Veg_Table[[#This Row],[EVM_LAST_EDITED_Day]]),#REF!,0),COLUMN(#REF!),4,1,)))),""),"")</f>
        <v/>
      </c>
      <c r="W489" s="3" t="str">
        <f ca="1">IF(Veg_Table[[#This Row],[Previous_Prescription]]="","No",IF(Veg_Table[[#This Row],[Previous_Prescription]]=Veg_Table[[#This Row],[PRESCRIP]],"No","Yes"))</f>
        <v>No</v>
      </c>
      <c r="X489" s="3" t="str">
        <f>IF(Veg_Table[[#This Row],[EVM_LAST_EDITED_Day]]=Veg_Table[[#This Row],[Created_Day]],"New","Old")</f>
        <v>Old</v>
      </c>
      <c r="Y489" s="1">
        <f>IFERROR(IF(FIND("delete",LOWER(Veg_Table[[#This Row],[PI_COMMENTS]]))&gt;=1,1,0),0)</f>
        <v>0</v>
      </c>
      <c r="Z489" s="1" t="str">
        <f>_xlfn.IFNA(IF(Veg_Table[[#This Row],[EVM_LAST_EDITOR]]="","Yes",VLOOKUP(Veg_Table[[#This Row],[EVM_LAST_EDITOR]],Roster_Table[#All],15,FALSE)),"Yes")</f>
        <v>Yes</v>
      </c>
      <c r="AA48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89" s="1" t="str">
        <f>_xlfn.IFNA(VLOOKUP(Veg_Table[[#This Row],[EVM_LAST_EDITOR]],Roster_Table[#All],3,FALSE),"zAWRR Not in Roster")</f>
        <v>Rae</v>
      </c>
      <c r="AC489" s="1" t="str">
        <f>_xlfn.IFNA(VLOOKUP(Veg_Table[[#This Row],[EVM_LAST_EDITOR]],Roster_Table[#All],2,FALSE),"zAWRR Not in Roster")</f>
        <v>Johnson</v>
      </c>
      <c r="AD489" s="1" t="str">
        <f>IF(_xlfn.CONCAT(Veg_Table[[#This Row],[First_Name]]," ",Veg_Table[[#This Row],[Last_Name]])="zAWRR Not in Roster zAWRR Not in Roster","zAWRR Not in Roster",_xlfn.CONCAT(Veg_Table[[#This Row],[First_Name]]," ",Veg_Table[[#This Row],[Last_Name]]))</f>
        <v>Rae Johnson</v>
      </c>
      <c r="AE489">
        <v>1705624</v>
      </c>
      <c r="AF489" t="s">
        <v>6084</v>
      </c>
      <c r="AG489" t="s">
        <v>97</v>
      </c>
      <c r="AH489" t="s">
        <v>6085</v>
      </c>
      <c r="AI489" t="s">
        <v>3340</v>
      </c>
      <c r="AJ489" t="s">
        <v>36</v>
      </c>
      <c r="AK489" t="s">
        <v>28</v>
      </c>
      <c r="AL489" t="s">
        <v>884</v>
      </c>
      <c r="AM489" t="s">
        <v>34</v>
      </c>
      <c r="AN489" t="s">
        <v>25</v>
      </c>
      <c r="AO489" t="s">
        <v>25</v>
      </c>
      <c r="AP489">
        <v>10</v>
      </c>
      <c r="AQ489">
        <v>53</v>
      </c>
      <c r="AR489" t="s">
        <v>28</v>
      </c>
      <c r="AS489" t="s">
        <v>45</v>
      </c>
      <c r="AT489" t="s">
        <v>522</v>
      </c>
      <c r="AU489" t="s">
        <v>25</v>
      </c>
      <c r="AV489" t="s">
        <v>28</v>
      </c>
      <c r="AW489" t="s">
        <v>6086</v>
      </c>
      <c r="AX489" t="s">
        <v>987</v>
      </c>
      <c r="AY489" t="s">
        <v>28</v>
      </c>
      <c r="AZ489"/>
      <c r="BA489" t="s">
        <v>28</v>
      </c>
      <c r="BB489" s="4"/>
      <c r="BC489" t="s">
        <v>28</v>
      </c>
      <c r="BD489" t="s">
        <v>29</v>
      </c>
      <c r="BF489" t="s">
        <v>28</v>
      </c>
      <c r="BG489" t="s">
        <v>28</v>
      </c>
      <c r="BH489" t="s">
        <v>28</v>
      </c>
      <c r="BI489" s="3"/>
      <c r="BJ489" t="s">
        <v>52</v>
      </c>
      <c r="BK489" s="30" t="s">
        <v>339</v>
      </c>
      <c r="BL489" s="3">
        <v>43965.507629155094</v>
      </c>
      <c r="BM489" t="s">
        <v>31</v>
      </c>
      <c r="BN489" t="s">
        <v>32</v>
      </c>
      <c r="BO489" t="s">
        <v>6087</v>
      </c>
      <c r="BP489" t="s">
        <v>6088</v>
      </c>
      <c r="BQ489" t="s">
        <v>852</v>
      </c>
      <c r="BR489" t="s">
        <v>28</v>
      </c>
      <c r="BS489" t="s">
        <v>28</v>
      </c>
      <c r="BT489" t="s">
        <v>1508</v>
      </c>
      <c r="BU489" s="3">
        <v>43835.624131944445</v>
      </c>
      <c r="BV489" t="s">
        <v>803</v>
      </c>
      <c r="BW489" s="3">
        <v>43965.564875532407</v>
      </c>
      <c r="BX489" t="s">
        <v>6089</v>
      </c>
      <c r="CG489"/>
      <c r="CH489"/>
      <c r="CI489"/>
      <c r="CY489"/>
      <c r="DA489"/>
      <c r="DE489"/>
      <c r="DF489"/>
    </row>
    <row r="490" spans="1:110" x14ac:dyDescent="0.25">
      <c r="A490" s="1">
        <f>IF(Veg_Table[[#This Row],[VP_STATUS]]="Hold",0,IF(OR(AND(Veg_Table[[#This Row],[PRESCRIP]]="NW_No Work",Veg_Table[[#This Row],[VP_STATUS]]&lt;&gt;"No Work Required Under EVM"),AND(Veg_Table[[#This Row],[VP_STATUS]]="No Work Required Under EVM",Veg_Table[[#This Row],[PRESCRIP]]&lt;&gt;"NW_No Work")),1,0))</f>
        <v>0</v>
      </c>
      <c r="B490" s="1">
        <f>IF(Veg_Table[[#This Row],[SPECIES]]="",1,0)</f>
        <v>0</v>
      </c>
      <c r="C490" s="1">
        <f>IF(Veg_Table[[#This Row],[DIAMETER]]="",1,0)</f>
        <v>0</v>
      </c>
      <c r="D490" s="1">
        <f>IF(Veg_Table[[#This Row],[HEIGHT]]="",1,0)</f>
        <v>0</v>
      </c>
      <c r="E49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90" s="1">
        <f>IF(AND(Veg_Table[[#This Row],[TAT_RESULT]]="ABATE",Veg_Table[[#This Row],[PRESCRIP]]="NW_No Work"),1,0)</f>
        <v>0</v>
      </c>
      <c r="G490" s="1">
        <f>IF(OR(Veg_Table[[#This Row],[Prescription R-Scale]]="NA",Veg_Table[[#This Row],[Diameter R-Scale]]="NA"),0,IF(Veg_Table[[#This Row],[Diameter R-Scale]]&lt;&gt;Veg_Table[[#This Row],[Prescription R-Scale]],1,0))</f>
        <v>0</v>
      </c>
      <c r="H490" s="1">
        <f>IF(OR(AND(Veg_Table[[#This Row],[PRESCRIP]]="BC_Br Rmv", Veg_Table[[#This Row],[WOOD_MAN]]&lt;&gt;"Not Needed"),AND(Veg_Table[[#This Row],[PRESCRIP]]="BCS_Br Rmv+Trt", Veg_Table[[#This Row],[WOOD_MAN]]&lt;&gt;"Not Needed")),1,0)</f>
        <v>0</v>
      </c>
      <c r="I490" s="1">
        <f ca="1">IF(AND(Veg_Table[[#This Row],[Prescription_Changed]]="Yes",Veg_Table[[#This Row],[TAT_RESULT]]=""),1,0)</f>
        <v>0</v>
      </c>
      <c r="J490" s="1">
        <f ca="1">SUM(Veg_Table[[#This Row],[Prescription and Status do not match]:[Prescription_Edited_And_TAT_Is_Blank]])</f>
        <v>1</v>
      </c>
      <c r="K490" s="1">
        <f ca="1">IF(Veg_Table[[#This Row],[Sum of Errors]]&gt;0,1,0)</f>
        <v>1</v>
      </c>
      <c r="L490" s="1">
        <f>1</f>
        <v>1</v>
      </c>
      <c r="M49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490" s="1">
        <f>IF(OR(MID(Veg_Table[[#This Row],[PRESCRIP]],2,1)="1",MID(Veg_Table[[#This Row],[PRESCRIP]],2,1)="2",MID(Veg_Table[[#This Row],[PRESCRIP]],2,1)="3",MID(Veg_Table[[#This Row],[PRESCRIP]],2,1)="4"),_xlfn.NUMBERVALUE(MID(Veg_Table[[#This Row],[PRESCRIP]],2,1)),"NA")</f>
        <v>2</v>
      </c>
      <c r="O490" s="1">
        <f>WEEKNUM(Veg_Table[[#This Row],[EVM_LAST_EDITED_Day]],2)</f>
        <v>20</v>
      </c>
      <c r="P490" s="25">
        <f>IFERROR(DATE(YEAR(Veg_Table[[#This Row],[EVM_LAST_EDITED2]]),MONTH(Veg_Table[[#This Row],[EVM_LAST_EDITED2]]),DAY(Veg_Table[[#This Row],[EVM_LAST_EDITED2]])),DATE(2019,1,1))</f>
        <v>43965</v>
      </c>
      <c r="Q490" s="3">
        <f>VALUE(SUBSTITUTE(Veg_Table[[#This Row],[EVM_LAST_EDITED]],",",""))</f>
        <v>43965.507629155101</v>
      </c>
      <c r="R490" s="1" t="str">
        <f>_xlfn.IFNA(IF(Veg_Table[[#This Row],[EVM_LAST_EDITOR]]="","zBlank EVM Last Editor",VLOOKUP(Veg_Table[[#This Row],[EVM_LAST_EDITOR]],Roster_Table[#All],4,FALSE)),"zAWRR Not in Roster")</f>
        <v>MGE</v>
      </c>
      <c r="S490" s="1" t="str">
        <f>_xlfn.IFNA(IF(Veg_Table[[#This Row],[EVM_LAST_EDITOR]]="","zBlank EVM Last Editor",VLOOKUP(Veg_Table[[#This Row],[EVM_LAST_EDITOR]],Roster_Table[#All],16,FALSE)),"zCompany_AWRR not in Roster")</f>
        <v>MGE_Mountain G Enterprises</v>
      </c>
      <c r="T490" s="2">
        <f>IFERROR(DATE(YEAR(Veg_Table[[#This Row],[Created2]]),MONTH(Veg_Table[[#This Row],[Created2]]),DAY(Veg_Table[[#This Row],[Created2]])),DATE(2019,1,1))</f>
        <v>43835</v>
      </c>
      <c r="U490" s="3">
        <f>VALUE(SUBSTITUTE(Veg_Table[[#This Row],[Created]],",",""))</f>
        <v>43835.626354166699</v>
      </c>
      <c r="V490" s="3" t="str">
        <f ca="1">IFERROR(_xlfn.IFNA(CELL("contents",INDIRECT(_xlfn.CONCAT("Veg_Table_Production_Data!",ADDRESS(MATCH(_xlfn.MAXIFS(#REF!,#REF!,"="&amp;Veg_Table[[#This Row],[AUTO_ID]],#REF!,"&lt;"&amp;Veg_Table[[#This Row],[EVM_LAST_EDITED_Day]]),#REF!,0),COLUMN(#REF!),4,1,)))),""),"")</f>
        <v/>
      </c>
      <c r="W490" s="3" t="str">
        <f ca="1">IF(Veg_Table[[#This Row],[Previous_Prescription]]="","No",IF(Veg_Table[[#This Row],[Previous_Prescription]]=Veg_Table[[#This Row],[PRESCRIP]],"No","Yes"))</f>
        <v>No</v>
      </c>
      <c r="X490" s="3" t="str">
        <f>IF(Veg_Table[[#This Row],[EVM_LAST_EDITED_Day]]=Veg_Table[[#This Row],[Created_Day]],"New","Old")</f>
        <v>Old</v>
      </c>
      <c r="Y490" s="1">
        <f>IFERROR(IF(FIND("delete",LOWER(Veg_Table[[#This Row],[PI_COMMENTS]]))&gt;=1,1,0),0)</f>
        <v>0</v>
      </c>
      <c r="Z490" s="1" t="str">
        <f>_xlfn.IFNA(IF(Veg_Table[[#This Row],[EVM_LAST_EDITOR]]="","Yes",VLOOKUP(Veg_Table[[#This Row],[EVM_LAST_EDITOR]],Roster_Table[#All],15,FALSE)),"Yes")</f>
        <v>Yes</v>
      </c>
      <c r="AA49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90" s="1" t="str">
        <f>_xlfn.IFNA(VLOOKUP(Veg_Table[[#This Row],[EVM_LAST_EDITOR]],Roster_Table[#All],3,FALSE),"zAWRR Not in Roster")</f>
        <v>Rae</v>
      </c>
      <c r="AC490" s="1" t="str">
        <f>_xlfn.IFNA(VLOOKUP(Veg_Table[[#This Row],[EVM_LAST_EDITOR]],Roster_Table[#All],2,FALSE),"zAWRR Not in Roster")</f>
        <v>Johnson</v>
      </c>
      <c r="AD490" s="1" t="str">
        <f>IF(_xlfn.CONCAT(Veg_Table[[#This Row],[First_Name]]," ",Veg_Table[[#This Row],[Last_Name]])="zAWRR Not in Roster zAWRR Not in Roster","zAWRR Not in Roster",_xlfn.CONCAT(Veg_Table[[#This Row],[First_Name]]," ",Veg_Table[[#This Row],[Last_Name]]))</f>
        <v>Rae Johnson</v>
      </c>
      <c r="AE490">
        <v>1705625</v>
      </c>
      <c r="AF490" t="s">
        <v>6090</v>
      </c>
      <c r="AG490" t="s">
        <v>97</v>
      </c>
      <c r="AH490" t="s">
        <v>6085</v>
      </c>
      <c r="AI490" t="s">
        <v>5898</v>
      </c>
      <c r="AJ490" t="s">
        <v>36</v>
      </c>
      <c r="AK490" t="s">
        <v>28</v>
      </c>
      <c r="AL490" t="s">
        <v>884</v>
      </c>
      <c r="AM490" t="s">
        <v>34</v>
      </c>
      <c r="AN490" t="s">
        <v>25</v>
      </c>
      <c r="AO490" t="s">
        <v>25</v>
      </c>
      <c r="AP490">
        <v>15</v>
      </c>
      <c r="AQ490">
        <v>60</v>
      </c>
      <c r="AR490" t="s">
        <v>28</v>
      </c>
      <c r="AS490" t="s">
        <v>42</v>
      </c>
      <c r="AT490" t="s">
        <v>522</v>
      </c>
      <c r="AU490" t="s">
        <v>25</v>
      </c>
      <c r="AV490" t="s">
        <v>28</v>
      </c>
      <c r="AW490" t="s">
        <v>6091</v>
      </c>
      <c r="AX490" t="s">
        <v>987</v>
      </c>
      <c r="AY490" t="s">
        <v>28</v>
      </c>
      <c r="AZ490"/>
      <c r="BA490" t="s">
        <v>28</v>
      </c>
      <c r="BB490" s="4"/>
      <c r="BC490" t="s">
        <v>28</v>
      </c>
      <c r="BD490" t="s">
        <v>29</v>
      </c>
      <c r="BF490" t="s">
        <v>28</v>
      </c>
      <c r="BG490" t="s">
        <v>28</v>
      </c>
      <c r="BH490" t="s">
        <v>28</v>
      </c>
      <c r="BI490" s="3"/>
      <c r="BJ490" t="s">
        <v>52</v>
      </c>
      <c r="BK490" s="30" t="s">
        <v>339</v>
      </c>
      <c r="BL490" s="3">
        <v>43965.507629155094</v>
      </c>
      <c r="BM490" t="s">
        <v>31</v>
      </c>
      <c r="BN490" t="s">
        <v>32</v>
      </c>
      <c r="BO490" t="s">
        <v>6087</v>
      </c>
      <c r="BP490" t="s">
        <v>6088</v>
      </c>
      <c r="BQ490" t="s">
        <v>852</v>
      </c>
      <c r="BR490" t="s">
        <v>28</v>
      </c>
      <c r="BS490" t="s">
        <v>28</v>
      </c>
      <c r="BT490" t="s">
        <v>1508</v>
      </c>
      <c r="BU490" s="3">
        <v>43835.626354166663</v>
      </c>
      <c r="BV490" t="s">
        <v>803</v>
      </c>
      <c r="BW490" s="3">
        <v>43965.564875532407</v>
      </c>
      <c r="BX490" t="s">
        <v>6092</v>
      </c>
      <c r="CG490"/>
      <c r="CH490"/>
      <c r="CI490"/>
      <c r="CY490"/>
      <c r="DA490"/>
      <c r="DE490"/>
      <c r="DF490"/>
    </row>
    <row r="491" spans="1:110" x14ac:dyDescent="0.25">
      <c r="A491" s="1">
        <f>IF(Veg_Table[[#This Row],[VP_STATUS]]="Hold",0,IF(OR(AND(Veg_Table[[#This Row],[PRESCRIP]]="NW_No Work",Veg_Table[[#This Row],[VP_STATUS]]&lt;&gt;"No Work Required Under EVM"),AND(Veg_Table[[#This Row],[VP_STATUS]]="No Work Required Under EVM",Veg_Table[[#This Row],[PRESCRIP]]&lt;&gt;"NW_No Work")),1,0))</f>
        <v>0</v>
      </c>
      <c r="B491" s="1">
        <f>IF(Veg_Table[[#This Row],[SPECIES]]="",1,0)</f>
        <v>0</v>
      </c>
      <c r="C491" s="1">
        <f>IF(Veg_Table[[#This Row],[DIAMETER]]="",1,0)</f>
        <v>0</v>
      </c>
      <c r="D491" s="1">
        <f>IF(Veg_Table[[#This Row],[HEIGHT]]="",1,0)</f>
        <v>0</v>
      </c>
      <c r="E49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91" s="1">
        <f>IF(AND(Veg_Table[[#This Row],[TAT_RESULT]]="ABATE",Veg_Table[[#This Row],[PRESCRIP]]="NW_No Work"),1,0)</f>
        <v>0</v>
      </c>
      <c r="G491" s="1">
        <f>IF(OR(Veg_Table[[#This Row],[Prescription R-Scale]]="NA",Veg_Table[[#This Row],[Diameter R-Scale]]="NA"),0,IF(Veg_Table[[#This Row],[Diameter R-Scale]]&lt;&gt;Veg_Table[[#This Row],[Prescription R-Scale]],1,0))</f>
        <v>0</v>
      </c>
      <c r="H491" s="1">
        <f>IF(OR(AND(Veg_Table[[#This Row],[PRESCRIP]]="BC_Br Rmv", Veg_Table[[#This Row],[WOOD_MAN]]&lt;&gt;"Not Needed"),AND(Veg_Table[[#This Row],[PRESCRIP]]="BCS_Br Rmv+Trt", Veg_Table[[#This Row],[WOOD_MAN]]&lt;&gt;"Not Needed")),1,0)</f>
        <v>0</v>
      </c>
      <c r="I491" s="1">
        <f ca="1">IF(AND(Veg_Table[[#This Row],[Prescription_Changed]]="Yes",Veg_Table[[#This Row],[TAT_RESULT]]=""),1,0)</f>
        <v>0</v>
      </c>
      <c r="J491" s="1">
        <f ca="1">SUM(Veg_Table[[#This Row],[Prescription and Status do not match]:[Prescription_Edited_And_TAT_Is_Blank]])</f>
        <v>1</v>
      </c>
      <c r="K491" s="1">
        <f ca="1">IF(Veg_Table[[#This Row],[Sum of Errors]]&gt;0,1,0)</f>
        <v>1</v>
      </c>
      <c r="L491" s="1">
        <f>1</f>
        <v>1</v>
      </c>
      <c r="M49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491" s="1">
        <f>IF(OR(MID(Veg_Table[[#This Row],[PRESCRIP]],2,1)="1",MID(Veg_Table[[#This Row],[PRESCRIP]],2,1)="2",MID(Veg_Table[[#This Row],[PRESCRIP]],2,1)="3",MID(Veg_Table[[#This Row],[PRESCRIP]],2,1)="4"),_xlfn.NUMBERVALUE(MID(Veg_Table[[#This Row],[PRESCRIP]],2,1)),"NA")</f>
        <v>3</v>
      </c>
      <c r="O491" s="1">
        <f>WEEKNUM(Veg_Table[[#This Row],[EVM_LAST_EDITED_Day]],2)</f>
        <v>20</v>
      </c>
      <c r="P491" s="25">
        <f>IFERROR(DATE(YEAR(Veg_Table[[#This Row],[EVM_LAST_EDITED2]]),MONTH(Veg_Table[[#This Row],[EVM_LAST_EDITED2]]),DAY(Veg_Table[[#This Row],[EVM_LAST_EDITED2]])),DATE(2019,1,1))</f>
        <v>43965</v>
      </c>
      <c r="Q491" s="3">
        <f>VALUE(SUBSTITUTE(Veg_Table[[#This Row],[EVM_LAST_EDITED]],",",""))</f>
        <v>43965.507629155101</v>
      </c>
      <c r="R491" s="1" t="str">
        <f>_xlfn.IFNA(IF(Veg_Table[[#This Row],[EVM_LAST_EDITOR]]="","zBlank EVM Last Editor",VLOOKUP(Veg_Table[[#This Row],[EVM_LAST_EDITOR]],Roster_Table[#All],4,FALSE)),"zAWRR Not in Roster")</f>
        <v>MGE</v>
      </c>
      <c r="S491" s="1" t="str">
        <f>_xlfn.IFNA(IF(Veg_Table[[#This Row],[EVM_LAST_EDITOR]]="","zBlank EVM Last Editor",VLOOKUP(Veg_Table[[#This Row],[EVM_LAST_EDITOR]],Roster_Table[#All],16,FALSE)),"zCompany_AWRR not in Roster")</f>
        <v>MGE_Mountain G Enterprises</v>
      </c>
      <c r="T491" s="2">
        <f>IFERROR(DATE(YEAR(Veg_Table[[#This Row],[Created2]]),MONTH(Veg_Table[[#This Row],[Created2]]),DAY(Veg_Table[[#This Row],[Created2]])),DATE(2019,1,1))</f>
        <v>43836</v>
      </c>
      <c r="U491" s="3">
        <f>VALUE(SUBSTITUTE(Veg_Table[[#This Row],[Created]],",",""))</f>
        <v>43836.482199074097</v>
      </c>
      <c r="V491" s="3" t="str">
        <f ca="1">IFERROR(_xlfn.IFNA(CELL("contents",INDIRECT(_xlfn.CONCAT("Veg_Table_Production_Data!",ADDRESS(MATCH(_xlfn.MAXIFS(#REF!,#REF!,"="&amp;Veg_Table[[#This Row],[AUTO_ID]],#REF!,"&lt;"&amp;Veg_Table[[#This Row],[EVM_LAST_EDITED_Day]]),#REF!,0),COLUMN(#REF!),4,1,)))),""),"")</f>
        <v/>
      </c>
      <c r="W491" s="3" t="str">
        <f ca="1">IF(Veg_Table[[#This Row],[Previous_Prescription]]="","No",IF(Veg_Table[[#This Row],[Previous_Prescription]]=Veg_Table[[#This Row],[PRESCRIP]],"No","Yes"))</f>
        <v>No</v>
      </c>
      <c r="X491" s="3" t="str">
        <f>IF(Veg_Table[[#This Row],[EVM_LAST_EDITED_Day]]=Veg_Table[[#This Row],[Created_Day]],"New","Old")</f>
        <v>Old</v>
      </c>
      <c r="Y491" s="1">
        <f>IFERROR(IF(FIND("delete",LOWER(Veg_Table[[#This Row],[PI_COMMENTS]]))&gt;=1,1,0),0)</f>
        <v>0</v>
      </c>
      <c r="Z491" s="1" t="str">
        <f>_xlfn.IFNA(IF(Veg_Table[[#This Row],[EVM_LAST_EDITOR]]="","Yes",VLOOKUP(Veg_Table[[#This Row],[EVM_LAST_EDITOR]],Roster_Table[#All],15,FALSE)),"Yes")</f>
        <v>Yes</v>
      </c>
      <c r="AA49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91" s="1" t="str">
        <f>_xlfn.IFNA(VLOOKUP(Veg_Table[[#This Row],[EVM_LAST_EDITOR]],Roster_Table[#All],3,FALSE),"zAWRR Not in Roster")</f>
        <v>Rae</v>
      </c>
      <c r="AC491" s="1" t="str">
        <f>_xlfn.IFNA(VLOOKUP(Veg_Table[[#This Row],[EVM_LAST_EDITOR]],Roster_Table[#All],2,FALSE),"zAWRR Not in Roster")</f>
        <v>Johnson</v>
      </c>
      <c r="AD491" s="1" t="str">
        <f>IF(_xlfn.CONCAT(Veg_Table[[#This Row],[First_Name]]," ",Veg_Table[[#This Row],[Last_Name]])="zAWRR Not in Roster zAWRR Not in Roster","zAWRR Not in Roster",_xlfn.CONCAT(Veg_Table[[#This Row],[First_Name]]," ",Veg_Table[[#This Row],[Last_Name]]))</f>
        <v>Rae Johnson</v>
      </c>
      <c r="AE491">
        <v>1705692</v>
      </c>
      <c r="AF491" t="s">
        <v>6093</v>
      </c>
      <c r="AG491" t="s">
        <v>97</v>
      </c>
      <c r="AH491" t="s">
        <v>5897</v>
      </c>
      <c r="AI491" t="s">
        <v>5898</v>
      </c>
      <c r="AJ491" t="s">
        <v>36</v>
      </c>
      <c r="AK491" t="s">
        <v>28</v>
      </c>
      <c r="AL491" t="s">
        <v>884</v>
      </c>
      <c r="AM491" t="s">
        <v>34</v>
      </c>
      <c r="AN491" t="s">
        <v>25</v>
      </c>
      <c r="AO491" t="s">
        <v>25</v>
      </c>
      <c r="AP491">
        <v>35</v>
      </c>
      <c r="AQ491">
        <v>67</v>
      </c>
      <c r="AR491" t="s">
        <v>28</v>
      </c>
      <c r="AS491" t="s">
        <v>51</v>
      </c>
      <c r="AT491" t="s">
        <v>522</v>
      </c>
      <c r="AU491" t="s">
        <v>25</v>
      </c>
      <c r="AV491" t="s">
        <v>28</v>
      </c>
      <c r="AW491" t="s">
        <v>6094</v>
      </c>
      <c r="AX491" t="s">
        <v>987</v>
      </c>
      <c r="AY491" t="s">
        <v>28</v>
      </c>
      <c r="AZ491"/>
      <c r="BA491" t="s">
        <v>28</v>
      </c>
      <c r="BB491" s="4"/>
      <c r="BC491" t="s">
        <v>28</v>
      </c>
      <c r="BD491" t="s">
        <v>29</v>
      </c>
      <c r="BF491" t="s">
        <v>28</v>
      </c>
      <c r="BG491" t="s">
        <v>28</v>
      </c>
      <c r="BH491" t="s">
        <v>28</v>
      </c>
      <c r="BI491" s="3"/>
      <c r="BJ491" t="s">
        <v>52</v>
      </c>
      <c r="BK491" s="30" t="s">
        <v>339</v>
      </c>
      <c r="BL491" s="3">
        <v>43965.507629155094</v>
      </c>
      <c r="BM491" t="s">
        <v>31</v>
      </c>
      <c r="BN491" t="s">
        <v>32</v>
      </c>
      <c r="BO491" t="s">
        <v>5900</v>
      </c>
      <c r="BP491" t="s">
        <v>5901</v>
      </c>
      <c r="BQ491" t="s">
        <v>852</v>
      </c>
      <c r="BR491" t="s">
        <v>28</v>
      </c>
      <c r="BS491" t="s">
        <v>28</v>
      </c>
      <c r="BT491" t="s">
        <v>2245</v>
      </c>
      <c r="BU491" s="3">
        <v>43836.482199074075</v>
      </c>
      <c r="BV491" t="s">
        <v>803</v>
      </c>
      <c r="BW491" s="3">
        <v>43965.564875532407</v>
      </c>
      <c r="BX491" t="s">
        <v>6095</v>
      </c>
      <c r="CG491"/>
      <c r="CH491"/>
      <c r="CI491"/>
      <c r="CY491"/>
      <c r="DA491"/>
      <c r="DE491"/>
      <c r="DF491"/>
    </row>
    <row r="492" spans="1:110" x14ac:dyDescent="0.25">
      <c r="A492" s="1">
        <f>IF(Veg_Table[[#This Row],[VP_STATUS]]="Hold",0,IF(OR(AND(Veg_Table[[#This Row],[PRESCRIP]]="NW_No Work",Veg_Table[[#This Row],[VP_STATUS]]&lt;&gt;"No Work Required Under EVM"),AND(Veg_Table[[#This Row],[VP_STATUS]]="No Work Required Under EVM",Veg_Table[[#This Row],[PRESCRIP]]&lt;&gt;"NW_No Work")),1,0))</f>
        <v>0</v>
      </c>
      <c r="B492" s="1">
        <f>IF(Veg_Table[[#This Row],[SPECIES]]="",1,0)</f>
        <v>0</v>
      </c>
      <c r="C492" s="1">
        <f>IF(Veg_Table[[#This Row],[DIAMETER]]="",1,0)</f>
        <v>0</v>
      </c>
      <c r="D492" s="1">
        <f>IF(Veg_Table[[#This Row],[HEIGHT]]="",1,0)</f>
        <v>0</v>
      </c>
      <c r="E49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92" s="1">
        <f>IF(AND(Veg_Table[[#This Row],[TAT_RESULT]]="ABATE",Veg_Table[[#This Row],[PRESCRIP]]="NW_No Work"),1,0)</f>
        <v>0</v>
      </c>
      <c r="G492" s="1">
        <f>IF(OR(Veg_Table[[#This Row],[Prescription R-Scale]]="NA",Veg_Table[[#This Row],[Diameter R-Scale]]="NA"),0,IF(Veg_Table[[#This Row],[Diameter R-Scale]]&lt;&gt;Veg_Table[[#This Row],[Prescription R-Scale]],1,0))</f>
        <v>0</v>
      </c>
      <c r="H492" s="1">
        <f>IF(OR(AND(Veg_Table[[#This Row],[PRESCRIP]]="BC_Br Rmv", Veg_Table[[#This Row],[WOOD_MAN]]&lt;&gt;"Not Needed"),AND(Veg_Table[[#This Row],[PRESCRIP]]="BCS_Br Rmv+Trt", Veg_Table[[#This Row],[WOOD_MAN]]&lt;&gt;"Not Needed")),1,0)</f>
        <v>0</v>
      </c>
      <c r="I492" s="1">
        <f ca="1">IF(AND(Veg_Table[[#This Row],[Prescription_Changed]]="Yes",Veg_Table[[#This Row],[TAT_RESULT]]=""),1,0)</f>
        <v>0</v>
      </c>
      <c r="J492" s="1">
        <f ca="1">SUM(Veg_Table[[#This Row],[Prescription and Status do not match]:[Prescription_Edited_And_TAT_Is_Blank]])</f>
        <v>1</v>
      </c>
      <c r="K492" s="1">
        <f ca="1">IF(Veg_Table[[#This Row],[Sum of Errors]]&gt;0,1,0)</f>
        <v>1</v>
      </c>
      <c r="L492" s="1">
        <f>1</f>
        <v>1</v>
      </c>
      <c r="M49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492" s="1">
        <f>IF(OR(MID(Veg_Table[[#This Row],[PRESCRIP]],2,1)="1",MID(Veg_Table[[#This Row],[PRESCRIP]],2,1)="2",MID(Veg_Table[[#This Row],[PRESCRIP]],2,1)="3",MID(Veg_Table[[#This Row],[PRESCRIP]],2,1)="4"),_xlfn.NUMBERVALUE(MID(Veg_Table[[#This Row],[PRESCRIP]],2,1)),"NA")</f>
        <v>1</v>
      </c>
      <c r="O492" s="1">
        <f>WEEKNUM(Veg_Table[[#This Row],[EVM_LAST_EDITED_Day]],2)</f>
        <v>20</v>
      </c>
      <c r="P492" s="25">
        <f>IFERROR(DATE(YEAR(Veg_Table[[#This Row],[EVM_LAST_EDITED2]]),MONTH(Veg_Table[[#This Row],[EVM_LAST_EDITED2]]),DAY(Veg_Table[[#This Row],[EVM_LAST_EDITED2]])),DATE(2019,1,1))</f>
        <v>43965</v>
      </c>
      <c r="Q492" s="3">
        <f>VALUE(SUBSTITUTE(Veg_Table[[#This Row],[EVM_LAST_EDITED]],",",""))</f>
        <v>43965.507629155101</v>
      </c>
      <c r="R492" s="1" t="str">
        <f>_xlfn.IFNA(IF(Veg_Table[[#This Row],[EVM_LAST_EDITOR]]="","zBlank EVM Last Editor",VLOOKUP(Veg_Table[[#This Row],[EVM_LAST_EDITOR]],Roster_Table[#All],4,FALSE)),"zAWRR Not in Roster")</f>
        <v>MGE</v>
      </c>
      <c r="S492" s="1" t="str">
        <f>_xlfn.IFNA(IF(Veg_Table[[#This Row],[EVM_LAST_EDITOR]]="","zBlank EVM Last Editor",VLOOKUP(Veg_Table[[#This Row],[EVM_LAST_EDITOR]],Roster_Table[#All],16,FALSE)),"zCompany_AWRR not in Roster")</f>
        <v>MGE_Mountain G Enterprises</v>
      </c>
      <c r="T492" s="2">
        <f>IFERROR(DATE(YEAR(Veg_Table[[#This Row],[Created2]]),MONTH(Veg_Table[[#This Row],[Created2]]),DAY(Veg_Table[[#This Row],[Created2]])),DATE(2019,1,1))</f>
        <v>43836</v>
      </c>
      <c r="U492" s="3">
        <f>VALUE(SUBSTITUTE(Veg_Table[[#This Row],[Created]],",",""))</f>
        <v>43836.489583333299</v>
      </c>
      <c r="V492" s="3" t="str">
        <f ca="1">IFERROR(_xlfn.IFNA(CELL("contents",INDIRECT(_xlfn.CONCAT("Veg_Table_Production_Data!",ADDRESS(MATCH(_xlfn.MAXIFS(#REF!,#REF!,"="&amp;Veg_Table[[#This Row],[AUTO_ID]],#REF!,"&lt;"&amp;Veg_Table[[#This Row],[EVM_LAST_EDITED_Day]]),#REF!,0),COLUMN(#REF!),4,1,)))),""),"")</f>
        <v/>
      </c>
      <c r="W492" s="3" t="str">
        <f ca="1">IF(Veg_Table[[#This Row],[Previous_Prescription]]="","No",IF(Veg_Table[[#This Row],[Previous_Prescription]]=Veg_Table[[#This Row],[PRESCRIP]],"No","Yes"))</f>
        <v>No</v>
      </c>
      <c r="X492" s="3" t="str">
        <f>IF(Veg_Table[[#This Row],[EVM_LAST_EDITED_Day]]=Veg_Table[[#This Row],[Created_Day]],"New","Old")</f>
        <v>Old</v>
      </c>
      <c r="Y492" s="1">
        <f>IFERROR(IF(FIND("delete",LOWER(Veg_Table[[#This Row],[PI_COMMENTS]]))&gt;=1,1,0),0)</f>
        <v>0</v>
      </c>
      <c r="Z492" s="1" t="str">
        <f>_xlfn.IFNA(IF(Veg_Table[[#This Row],[EVM_LAST_EDITOR]]="","Yes",VLOOKUP(Veg_Table[[#This Row],[EVM_LAST_EDITOR]],Roster_Table[#All],15,FALSE)),"Yes")</f>
        <v>Yes</v>
      </c>
      <c r="AA49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92" s="1" t="str">
        <f>_xlfn.IFNA(VLOOKUP(Veg_Table[[#This Row],[EVM_LAST_EDITOR]],Roster_Table[#All],3,FALSE),"zAWRR Not in Roster")</f>
        <v>Rae</v>
      </c>
      <c r="AC492" s="1" t="str">
        <f>_xlfn.IFNA(VLOOKUP(Veg_Table[[#This Row],[EVM_LAST_EDITOR]],Roster_Table[#All],2,FALSE),"zAWRR Not in Roster")</f>
        <v>Johnson</v>
      </c>
      <c r="AD492" s="1" t="str">
        <f>IF(_xlfn.CONCAT(Veg_Table[[#This Row],[First_Name]]," ",Veg_Table[[#This Row],[Last_Name]])="zAWRR Not in Roster zAWRR Not in Roster","zAWRR Not in Roster",_xlfn.CONCAT(Veg_Table[[#This Row],[First_Name]]," ",Veg_Table[[#This Row],[Last_Name]]))</f>
        <v>Rae Johnson</v>
      </c>
      <c r="AE492">
        <v>1705694</v>
      </c>
      <c r="AF492" t="s">
        <v>6096</v>
      </c>
      <c r="AG492" t="s">
        <v>97</v>
      </c>
      <c r="AH492" t="s">
        <v>5897</v>
      </c>
      <c r="AI492" t="s">
        <v>5898</v>
      </c>
      <c r="AJ492" t="s">
        <v>36</v>
      </c>
      <c r="AK492" t="s">
        <v>28</v>
      </c>
      <c r="AL492" t="s">
        <v>884</v>
      </c>
      <c r="AM492" t="s">
        <v>34</v>
      </c>
      <c r="AN492" t="s">
        <v>25</v>
      </c>
      <c r="AO492" t="s">
        <v>25</v>
      </c>
      <c r="AP492">
        <v>9</v>
      </c>
      <c r="AQ492">
        <v>50</v>
      </c>
      <c r="AR492" t="s">
        <v>28</v>
      </c>
      <c r="AS492" t="s">
        <v>45</v>
      </c>
      <c r="AT492" t="s">
        <v>522</v>
      </c>
      <c r="AU492" t="s">
        <v>25</v>
      </c>
      <c r="AV492" t="s">
        <v>28</v>
      </c>
      <c r="AW492" t="s">
        <v>6097</v>
      </c>
      <c r="AX492" t="s">
        <v>987</v>
      </c>
      <c r="AY492" t="s">
        <v>28</v>
      </c>
      <c r="AZ492"/>
      <c r="BA492" t="s">
        <v>28</v>
      </c>
      <c r="BB492" s="4"/>
      <c r="BC492" t="s">
        <v>28</v>
      </c>
      <c r="BD492" t="s">
        <v>29</v>
      </c>
      <c r="BF492" t="s">
        <v>28</v>
      </c>
      <c r="BG492" t="s">
        <v>28</v>
      </c>
      <c r="BH492" t="s">
        <v>28</v>
      </c>
      <c r="BI492" s="3"/>
      <c r="BJ492" t="s">
        <v>52</v>
      </c>
      <c r="BK492" s="30" t="s">
        <v>339</v>
      </c>
      <c r="BL492" s="3">
        <v>43965.507629155094</v>
      </c>
      <c r="BM492" t="s">
        <v>31</v>
      </c>
      <c r="BN492" t="s">
        <v>32</v>
      </c>
      <c r="BO492" t="s">
        <v>5900</v>
      </c>
      <c r="BP492" t="s">
        <v>5901</v>
      </c>
      <c r="BQ492" t="s">
        <v>852</v>
      </c>
      <c r="BR492" t="s">
        <v>28</v>
      </c>
      <c r="BS492" t="s">
        <v>28</v>
      </c>
      <c r="BT492" t="s">
        <v>1993</v>
      </c>
      <c r="BU492" s="3">
        <v>43836.489583333336</v>
      </c>
      <c r="BV492" t="s">
        <v>803</v>
      </c>
      <c r="BW492" s="3">
        <v>43965.564875532407</v>
      </c>
      <c r="BX492" t="s">
        <v>6098</v>
      </c>
      <c r="CG492"/>
      <c r="CH492"/>
      <c r="CI492"/>
      <c r="CY492"/>
      <c r="DA492"/>
      <c r="DE492"/>
      <c r="DF492"/>
    </row>
    <row r="493" spans="1:110" x14ac:dyDescent="0.25">
      <c r="A493" s="1">
        <f>IF(Veg_Table[[#This Row],[VP_STATUS]]="Hold",0,IF(OR(AND(Veg_Table[[#This Row],[PRESCRIP]]="NW_No Work",Veg_Table[[#This Row],[VP_STATUS]]&lt;&gt;"No Work Required Under EVM"),AND(Veg_Table[[#This Row],[VP_STATUS]]="No Work Required Under EVM",Veg_Table[[#This Row],[PRESCRIP]]&lt;&gt;"NW_No Work")),1,0))</f>
        <v>0</v>
      </c>
      <c r="B493" s="1">
        <f>IF(Veg_Table[[#This Row],[SPECIES]]="",1,0)</f>
        <v>0</v>
      </c>
      <c r="C493" s="1">
        <f>IF(Veg_Table[[#This Row],[DIAMETER]]="",1,0)</f>
        <v>0</v>
      </c>
      <c r="D493" s="1">
        <f>IF(Veg_Table[[#This Row],[HEIGHT]]="",1,0)</f>
        <v>0</v>
      </c>
      <c r="E49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93" s="1">
        <f>IF(AND(Veg_Table[[#This Row],[TAT_RESULT]]="ABATE",Veg_Table[[#This Row],[PRESCRIP]]="NW_No Work"),1,0)</f>
        <v>0</v>
      </c>
      <c r="G493" s="1">
        <f>IF(OR(Veg_Table[[#This Row],[Prescription R-Scale]]="NA",Veg_Table[[#This Row],[Diameter R-Scale]]="NA"),0,IF(Veg_Table[[#This Row],[Diameter R-Scale]]&lt;&gt;Veg_Table[[#This Row],[Prescription R-Scale]],1,0))</f>
        <v>0</v>
      </c>
      <c r="H493" s="1">
        <f>IF(OR(AND(Veg_Table[[#This Row],[PRESCRIP]]="BC_Br Rmv", Veg_Table[[#This Row],[WOOD_MAN]]&lt;&gt;"Not Needed"),AND(Veg_Table[[#This Row],[PRESCRIP]]="BCS_Br Rmv+Trt", Veg_Table[[#This Row],[WOOD_MAN]]&lt;&gt;"Not Needed")),1,0)</f>
        <v>0</v>
      </c>
      <c r="I493" s="1">
        <f ca="1">IF(AND(Veg_Table[[#This Row],[Prescription_Changed]]="Yes",Veg_Table[[#This Row],[TAT_RESULT]]=""),1,0)</f>
        <v>0</v>
      </c>
      <c r="J493" s="1">
        <f ca="1">SUM(Veg_Table[[#This Row],[Prescription and Status do not match]:[Prescription_Edited_And_TAT_Is_Blank]])</f>
        <v>1</v>
      </c>
      <c r="K493" s="1">
        <f ca="1">IF(Veg_Table[[#This Row],[Sum of Errors]]&gt;0,1,0)</f>
        <v>1</v>
      </c>
      <c r="L493" s="1">
        <f>1</f>
        <v>1</v>
      </c>
      <c r="M49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493" s="1">
        <f>IF(OR(MID(Veg_Table[[#This Row],[PRESCRIP]],2,1)="1",MID(Veg_Table[[#This Row],[PRESCRIP]],2,1)="2",MID(Veg_Table[[#This Row],[PRESCRIP]],2,1)="3",MID(Veg_Table[[#This Row],[PRESCRIP]],2,1)="4"),_xlfn.NUMBERVALUE(MID(Veg_Table[[#This Row],[PRESCRIP]],2,1)),"NA")</f>
        <v>1</v>
      </c>
      <c r="O493" s="1">
        <f>WEEKNUM(Veg_Table[[#This Row],[EVM_LAST_EDITED_Day]],2)</f>
        <v>20</v>
      </c>
      <c r="P493" s="25">
        <f>IFERROR(DATE(YEAR(Veg_Table[[#This Row],[EVM_LAST_EDITED2]]),MONTH(Veg_Table[[#This Row],[EVM_LAST_EDITED2]]),DAY(Veg_Table[[#This Row],[EVM_LAST_EDITED2]])),DATE(2019,1,1))</f>
        <v>43965</v>
      </c>
      <c r="Q493" s="3">
        <f>VALUE(SUBSTITUTE(Veg_Table[[#This Row],[EVM_LAST_EDITED]],",",""))</f>
        <v>43965.507629155101</v>
      </c>
      <c r="R493" s="1" t="str">
        <f>_xlfn.IFNA(IF(Veg_Table[[#This Row],[EVM_LAST_EDITOR]]="","zBlank EVM Last Editor",VLOOKUP(Veg_Table[[#This Row],[EVM_LAST_EDITOR]],Roster_Table[#All],4,FALSE)),"zAWRR Not in Roster")</f>
        <v>MGE</v>
      </c>
      <c r="S493" s="1" t="str">
        <f>_xlfn.IFNA(IF(Veg_Table[[#This Row],[EVM_LAST_EDITOR]]="","zBlank EVM Last Editor",VLOOKUP(Veg_Table[[#This Row],[EVM_LAST_EDITOR]],Roster_Table[#All],16,FALSE)),"zCompany_AWRR not in Roster")</f>
        <v>MGE_Mountain G Enterprises</v>
      </c>
      <c r="T493" s="2">
        <f>IFERROR(DATE(YEAR(Veg_Table[[#This Row],[Created2]]),MONTH(Veg_Table[[#This Row],[Created2]]),DAY(Veg_Table[[#This Row],[Created2]])),DATE(2019,1,1))</f>
        <v>43836</v>
      </c>
      <c r="U493" s="3">
        <f>VALUE(SUBSTITUTE(Veg_Table[[#This Row],[Created]],",",""))</f>
        <v>43836.491053240701</v>
      </c>
      <c r="V493" s="3" t="str">
        <f ca="1">IFERROR(_xlfn.IFNA(CELL("contents",INDIRECT(_xlfn.CONCAT("Veg_Table_Production_Data!",ADDRESS(MATCH(_xlfn.MAXIFS(#REF!,#REF!,"="&amp;Veg_Table[[#This Row],[AUTO_ID]],#REF!,"&lt;"&amp;Veg_Table[[#This Row],[EVM_LAST_EDITED_Day]]),#REF!,0),COLUMN(#REF!),4,1,)))),""),"")</f>
        <v/>
      </c>
      <c r="W493" s="3" t="str">
        <f ca="1">IF(Veg_Table[[#This Row],[Previous_Prescription]]="","No",IF(Veg_Table[[#This Row],[Previous_Prescription]]=Veg_Table[[#This Row],[PRESCRIP]],"No","Yes"))</f>
        <v>No</v>
      </c>
      <c r="X493" s="3" t="str">
        <f>IF(Veg_Table[[#This Row],[EVM_LAST_EDITED_Day]]=Veg_Table[[#This Row],[Created_Day]],"New","Old")</f>
        <v>Old</v>
      </c>
      <c r="Y493" s="1">
        <f>IFERROR(IF(FIND("delete",LOWER(Veg_Table[[#This Row],[PI_COMMENTS]]))&gt;=1,1,0),0)</f>
        <v>0</v>
      </c>
      <c r="Z493" s="1" t="str">
        <f>_xlfn.IFNA(IF(Veg_Table[[#This Row],[EVM_LAST_EDITOR]]="","Yes",VLOOKUP(Veg_Table[[#This Row],[EVM_LAST_EDITOR]],Roster_Table[#All],15,FALSE)),"Yes")</f>
        <v>Yes</v>
      </c>
      <c r="AA49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93" s="1" t="str">
        <f>_xlfn.IFNA(VLOOKUP(Veg_Table[[#This Row],[EVM_LAST_EDITOR]],Roster_Table[#All],3,FALSE),"zAWRR Not in Roster")</f>
        <v>Rae</v>
      </c>
      <c r="AC493" s="1" t="str">
        <f>_xlfn.IFNA(VLOOKUP(Veg_Table[[#This Row],[EVM_LAST_EDITOR]],Roster_Table[#All],2,FALSE),"zAWRR Not in Roster")</f>
        <v>Johnson</v>
      </c>
      <c r="AD493" s="1" t="str">
        <f>IF(_xlfn.CONCAT(Veg_Table[[#This Row],[First_Name]]," ",Veg_Table[[#This Row],[Last_Name]])="zAWRR Not in Roster zAWRR Not in Roster","zAWRR Not in Roster",_xlfn.CONCAT(Veg_Table[[#This Row],[First_Name]]," ",Veg_Table[[#This Row],[Last_Name]]))</f>
        <v>Rae Johnson</v>
      </c>
      <c r="AE493">
        <v>1705695</v>
      </c>
      <c r="AF493" t="s">
        <v>6099</v>
      </c>
      <c r="AG493" t="s">
        <v>97</v>
      </c>
      <c r="AH493" t="s">
        <v>5897</v>
      </c>
      <c r="AI493" t="s">
        <v>5898</v>
      </c>
      <c r="AJ493" t="s">
        <v>36</v>
      </c>
      <c r="AK493" t="s">
        <v>28</v>
      </c>
      <c r="AL493" t="s">
        <v>884</v>
      </c>
      <c r="AM493" t="s">
        <v>34</v>
      </c>
      <c r="AN493" t="s">
        <v>25</v>
      </c>
      <c r="AO493" t="s">
        <v>25</v>
      </c>
      <c r="AP493">
        <v>8</v>
      </c>
      <c r="AQ493">
        <v>50</v>
      </c>
      <c r="AR493" t="s">
        <v>28</v>
      </c>
      <c r="AS493" t="s">
        <v>45</v>
      </c>
      <c r="AT493" t="s">
        <v>522</v>
      </c>
      <c r="AU493" t="s">
        <v>25</v>
      </c>
      <c r="AV493" t="s">
        <v>28</v>
      </c>
      <c r="AW493" t="s">
        <v>6097</v>
      </c>
      <c r="AX493" t="s">
        <v>987</v>
      </c>
      <c r="AY493" t="s">
        <v>28</v>
      </c>
      <c r="AZ493"/>
      <c r="BA493" t="s">
        <v>28</v>
      </c>
      <c r="BB493" s="4"/>
      <c r="BC493" t="s">
        <v>28</v>
      </c>
      <c r="BD493" t="s">
        <v>29</v>
      </c>
      <c r="BF493" t="s">
        <v>28</v>
      </c>
      <c r="BG493" t="s">
        <v>28</v>
      </c>
      <c r="BH493" t="s">
        <v>28</v>
      </c>
      <c r="BI493" s="3"/>
      <c r="BJ493" t="s">
        <v>52</v>
      </c>
      <c r="BK493" s="30" t="s">
        <v>339</v>
      </c>
      <c r="BL493" s="3">
        <v>43965.507629155094</v>
      </c>
      <c r="BM493" t="s">
        <v>31</v>
      </c>
      <c r="BN493" t="s">
        <v>32</v>
      </c>
      <c r="BO493" t="s">
        <v>5900</v>
      </c>
      <c r="BP493" t="s">
        <v>5901</v>
      </c>
      <c r="BQ493" t="s">
        <v>852</v>
      </c>
      <c r="BR493" t="s">
        <v>28</v>
      </c>
      <c r="BS493" t="s">
        <v>28</v>
      </c>
      <c r="BT493" t="s">
        <v>1993</v>
      </c>
      <c r="BU493" s="3">
        <v>43836.491053240738</v>
      </c>
      <c r="BV493" t="s">
        <v>803</v>
      </c>
      <c r="BW493" s="3">
        <v>43965.564875532407</v>
      </c>
      <c r="BX493" t="s">
        <v>6100</v>
      </c>
      <c r="CG493"/>
      <c r="CH493"/>
      <c r="CI493"/>
      <c r="CY493"/>
      <c r="DA493"/>
      <c r="DE493"/>
      <c r="DF493"/>
    </row>
    <row r="494" spans="1:110" x14ac:dyDescent="0.25">
      <c r="A494" s="1">
        <f>IF(Veg_Table[[#This Row],[VP_STATUS]]="Hold",0,IF(OR(AND(Veg_Table[[#This Row],[PRESCRIP]]="NW_No Work",Veg_Table[[#This Row],[VP_STATUS]]&lt;&gt;"No Work Required Under EVM"),AND(Veg_Table[[#This Row],[VP_STATUS]]="No Work Required Under EVM",Veg_Table[[#This Row],[PRESCRIP]]&lt;&gt;"NW_No Work")),1,0))</f>
        <v>0</v>
      </c>
      <c r="B494" s="1">
        <f>IF(Veg_Table[[#This Row],[SPECIES]]="",1,0)</f>
        <v>0</v>
      </c>
      <c r="C494" s="1">
        <f>IF(Veg_Table[[#This Row],[DIAMETER]]="",1,0)</f>
        <v>0</v>
      </c>
      <c r="D494" s="1">
        <f>IF(Veg_Table[[#This Row],[HEIGHT]]="",1,0)</f>
        <v>0</v>
      </c>
      <c r="E49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94" s="1">
        <f>IF(AND(Veg_Table[[#This Row],[TAT_RESULT]]="ABATE",Veg_Table[[#This Row],[PRESCRIP]]="NW_No Work"),1,0)</f>
        <v>0</v>
      </c>
      <c r="G494" s="1">
        <f>IF(OR(Veg_Table[[#This Row],[Prescription R-Scale]]="NA",Veg_Table[[#This Row],[Diameter R-Scale]]="NA"),0,IF(Veg_Table[[#This Row],[Diameter R-Scale]]&lt;&gt;Veg_Table[[#This Row],[Prescription R-Scale]],1,0))</f>
        <v>0</v>
      </c>
      <c r="H494" s="1">
        <f>IF(OR(AND(Veg_Table[[#This Row],[PRESCRIP]]="BC_Br Rmv", Veg_Table[[#This Row],[WOOD_MAN]]&lt;&gt;"Not Needed"),AND(Veg_Table[[#This Row],[PRESCRIP]]="BCS_Br Rmv+Trt", Veg_Table[[#This Row],[WOOD_MAN]]&lt;&gt;"Not Needed")),1,0)</f>
        <v>0</v>
      </c>
      <c r="I494" s="1">
        <f ca="1">IF(AND(Veg_Table[[#This Row],[Prescription_Changed]]="Yes",Veg_Table[[#This Row],[TAT_RESULT]]=""),1,0)</f>
        <v>0</v>
      </c>
      <c r="J494" s="1">
        <f ca="1">SUM(Veg_Table[[#This Row],[Prescription and Status do not match]:[Prescription_Edited_And_TAT_Is_Blank]])</f>
        <v>1</v>
      </c>
      <c r="K494" s="1">
        <f ca="1">IF(Veg_Table[[#This Row],[Sum of Errors]]&gt;0,1,0)</f>
        <v>1</v>
      </c>
      <c r="L494" s="1">
        <f>1</f>
        <v>1</v>
      </c>
      <c r="M49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494" s="1">
        <f>IF(OR(MID(Veg_Table[[#This Row],[PRESCRIP]],2,1)="1",MID(Veg_Table[[#This Row],[PRESCRIP]],2,1)="2",MID(Veg_Table[[#This Row],[PRESCRIP]],2,1)="3",MID(Veg_Table[[#This Row],[PRESCRIP]],2,1)="4"),_xlfn.NUMBERVALUE(MID(Veg_Table[[#This Row],[PRESCRIP]],2,1)),"NA")</f>
        <v>4</v>
      </c>
      <c r="O494" s="1">
        <f>WEEKNUM(Veg_Table[[#This Row],[EVM_LAST_EDITED_Day]],2)</f>
        <v>20</v>
      </c>
      <c r="P494" s="25">
        <f>IFERROR(DATE(YEAR(Veg_Table[[#This Row],[EVM_LAST_EDITED2]]),MONTH(Veg_Table[[#This Row],[EVM_LAST_EDITED2]]),DAY(Veg_Table[[#This Row],[EVM_LAST_EDITED2]])),DATE(2019,1,1))</f>
        <v>43965</v>
      </c>
      <c r="Q494" s="3">
        <f>VALUE(SUBSTITUTE(Veg_Table[[#This Row],[EVM_LAST_EDITED]],",",""))</f>
        <v>43965.517560451401</v>
      </c>
      <c r="R494" s="1" t="str">
        <f>_xlfn.IFNA(IF(Veg_Table[[#This Row],[EVM_LAST_EDITOR]]="","zBlank EVM Last Editor",VLOOKUP(Veg_Table[[#This Row],[EVM_LAST_EDITOR]],Roster_Table[#All],4,FALSE)),"zAWRR Not in Roster")</f>
        <v>JEF</v>
      </c>
      <c r="S494" s="1" t="str">
        <f>_xlfn.IFNA(IF(Veg_Table[[#This Row],[EVM_LAST_EDITOR]]="","zBlank EVM Last Editor",VLOOKUP(Veg_Table[[#This Row],[EVM_LAST_EDITOR]],Roster_Table[#All],16,FALSE)),"zCompany_AWRR not in Roster")</f>
        <v>JEF_Jefferson Resources</v>
      </c>
      <c r="T494" s="2">
        <f>IFERROR(DATE(YEAR(Veg_Table[[#This Row],[Created2]]),MONTH(Veg_Table[[#This Row],[Created2]]),DAY(Veg_Table[[#This Row],[Created2]])),DATE(2019,1,1))</f>
        <v>43763</v>
      </c>
      <c r="U494" s="3">
        <f>VALUE(SUBSTITUTE(Veg_Table[[#This Row],[Created]],",",""))</f>
        <v>43763.497974537</v>
      </c>
      <c r="V494" s="3" t="str">
        <f ca="1">IFERROR(_xlfn.IFNA(CELL("contents",INDIRECT(_xlfn.CONCAT("Veg_Table_Production_Data!",ADDRESS(MATCH(_xlfn.MAXIFS(#REF!,#REF!,"="&amp;Veg_Table[[#This Row],[AUTO_ID]],#REF!,"&lt;"&amp;Veg_Table[[#This Row],[EVM_LAST_EDITED_Day]]),#REF!,0),COLUMN(#REF!),4,1,)))),""),"")</f>
        <v/>
      </c>
      <c r="W494" s="3" t="str">
        <f ca="1">IF(Veg_Table[[#This Row],[Previous_Prescription]]="","No",IF(Veg_Table[[#This Row],[Previous_Prescription]]=Veg_Table[[#This Row],[PRESCRIP]],"No","Yes"))</f>
        <v>No</v>
      </c>
      <c r="X494" s="3" t="str">
        <f>IF(Veg_Table[[#This Row],[EVM_LAST_EDITED_Day]]=Veg_Table[[#This Row],[Created_Day]],"New","Old")</f>
        <v>Old</v>
      </c>
      <c r="Y494" s="1">
        <f>IFERROR(IF(FIND("delete",LOWER(Veg_Table[[#This Row],[PI_COMMENTS]]))&gt;=1,1,0),0)</f>
        <v>0</v>
      </c>
      <c r="Z494" s="1" t="str">
        <f>_xlfn.IFNA(IF(Veg_Table[[#This Row],[EVM_LAST_EDITOR]]="","Yes",VLOOKUP(Veg_Table[[#This Row],[EVM_LAST_EDITOR]],Roster_Table[#All],15,FALSE)),"Yes")</f>
        <v>Yes</v>
      </c>
      <c r="AA49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94" s="1" t="str">
        <f>_xlfn.IFNA(VLOOKUP(Veg_Table[[#This Row],[EVM_LAST_EDITOR]],Roster_Table[#All],3,FALSE),"zAWRR Not in Roster")</f>
        <v>Emily</v>
      </c>
      <c r="AC494" s="1" t="str">
        <f>_xlfn.IFNA(VLOOKUP(Veg_Table[[#This Row],[EVM_LAST_EDITOR]],Roster_Table[#All],2,FALSE),"zAWRR Not in Roster")</f>
        <v>Culhane</v>
      </c>
      <c r="AD494" s="1" t="str">
        <f>IF(_xlfn.CONCAT(Veg_Table[[#This Row],[First_Name]]," ",Veg_Table[[#This Row],[Last_Name]])="zAWRR Not in Roster zAWRR Not in Roster","zAWRR Not in Roster",_xlfn.CONCAT(Veg_Table[[#This Row],[First_Name]]," ",Veg_Table[[#This Row],[Last_Name]]))</f>
        <v>Emily Culhane</v>
      </c>
      <c r="AE494">
        <v>1769309</v>
      </c>
      <c r="AF494" t="s">
        <v>6679</v>
      </c>
      <c r="AG494" t="s">
        <v>30</v>
      </c>
      <c r="AH494" t="s">
        <v>4189</v>
      </c>
      <c r="AI494" t="s">
        <v>4196</v>
      </c>
      <c r="AJ494" t="s">
        <v>48</v>
      </c>
      <c r="AK494" t="s">
        <v>28</v>
      </c>
      <c r="AL494" t="s">
        <v>884</v>
      </c>
      <c r="AM494" t="s">
        <v>529</v>
      </c>
      <c r="AN494" t="s">
        <v>25</v>
      </c>
      <c r="AO494" t="s">
        <v>25</v>
      </c>
      <c r="AP494">
        <v>76</v>
      </c>
      <c r="AQ494">
        <v>90</v>
      </c>
      <c r="AR494" t="s">
        <v>28</v>
      </c>
      <c r="AS494" t="s">
        <v>57</v>
      </c>
      <c r="AT494" t="s">
        <v>522</v>
      </c>
      <c r="AU494" t="s">
        <v>25</v>
      </c>
      <c r="AV494" t="s">
        <v>519</v>
      </c>
      <c r="AW494" t="s">
        <v>6680</v>
      </c>
      <c r="AX494" t="s">
        <v>898</v>
      </c>
      <c r="AY494" t="s">
        <v>28</v>
      </c>
      <c r="AZ494"/>
      <c r="BA494" t="s">
        <v>28</v>
      </c>
      <c r="BB494" s="4"/>
      <c r="BC494" t="s">
        <v>28</v>
      </c>
      <c r="BD494" t="s">
        <v>29</v>
      </c>
      <c r="BF494" t="s">
        <v>28</v>
      </c>
      <c r="BG494" t="s">
        <v>28</v>
      </c>
      <c r="BH494" t="s">
        <v>28</v>
      </c>
      <c r="BI494" s="3"/>
      <c r="BJ494" t="s">
        <v>6681</v>
      </c>
      <c r="BK494" s="30" t="s">
        <v>44</v>
      </c>
      <c r="BL494" s="3">
        <v>43965.517560451386</v>
      </c>
      <c r="BM494" t="s">
        <v>31</v>
      </c>
      <c r="BN494" t="s">
        <v>32</v>
      </c>
      <c r="BO494" t="s">
        <v>4191</v>
      </c>
      <c r="BP494" t="s">
        <v>4192</v>
      </c>
      <c r="BQ494" t="s">
        <v>826</v>
      </c>
      <c r="BR494" t="s">
        <v>28</v>
      </c>
      <c r="BS494" t="s">
        <v>28</v>
      </c>
      <c r="BT494" t="s">
        <v>999</v>
      </c>
      <c r="BU494" s="3">
        <v>43763.497974537036</v>
      </c>
      <c r="BV494" t="s">
        <v>803</v>
      </c>
      <c r="BW494" s="3">
        <v>43965.565027303244</v>
      </c>
      <c r="BX494" t="s">
        <v>6682</v>
      </c>
      <c r="CG494"/>
      <c r="CH494"/>
      <c r="CI494"/>
      <c r="CY494"/>
      <c r="DA494"/>
      <c r="DE494"/>
      <c r="DF494"/>
    </row>
    <row r="495" spans="1:110" x14ac:dyDescent="0.25">
      <c r="A495" s="1">
        <f>IF(Veg_Table[[#This Row],[VP_STATUS]]="Hold",0,IF(OR(AND(Veg_Table[[#This Row],[PRESCRIP]]="NW_No Work",Veg_Table[[#This Row],[VP_STATUS]]&lt;&gt;"No Work Required Under EVM"),AND(Veg_Table[[#This Row],[VP_STATUS]]="No Work Required Under EVM",Veg_Table[[#This Row],[PRESCRIP]]&lt;&gt;"NW_No Work")),1,0))</f>
        <v>0</v>
      </c>
      <c r="B495" s="1">
        <f>IF(Veg_Table[[#This Row],[SPECIES]]="",1,0)</f>
        <v>0</v>
      </c>
      <c r="C495" s="1">
        <f>IF(Veg_Table[[#This Row],[DIAMETER]]="",1,0)</f>
        <v>0</v>
      </c>
      <c r="D495" s="1">
        <f>IF(Veg_Table[[#This Row],[HEIGHT]]="",1,0)</f>
        <v>0</v>
      </c>
      <c r="E49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95" s="1">
        <f>IF(AND(Veg_Table[[#This Row],[TAT_RESULT]]="ABATE",Veg_Table[[#This Row],[PRESCRIP]]="NW_No Work"),1,0)</f>
        <v>0</v>
      </c>
      <c r="G495" s="1">
        <f>IF(OR(Veg_Table[[#This Row],[Prescription R-Scale]]="NA",Veg_Table[[#This Row],[Diameter R-Scale]]="NA"),0,IF(Veg_Table[[#This Row],[Diameter R-Scale]]&lt;&gt;Veg_Table[[#This Row],[Prescription R-Scale]],1,0))</f>
        <v>0</v>
      </c>
      <c r="H495" s="1">
        <f>IF(OR(AND(Veg_Table[[#This Row],[PRESCRIP]]="BC_Br Rmv", Veg_Table[[#This Row],[WOOD_MAN]]&lt;&gt;"Not Needed"),AND(Veg_Table[[#This Row],[PRESCRIP]]="BCS_Br Rmv+Trt", Veg_Table[[#This Row],[WOOD_MAN]]&lt;&gt;"Not Needed")),1,0)</f>
        <v>0</v>
      </c>
      <c r="I495" s="1">
        <f ca="1">IF(AND(Veg_Table[[#This Row],[Prescription_Changed]]="Yes",Veg_Table[[#This Row],[TAT_RESULT]]=""),1,0)</f>
        <v>0</v>
      </c>
      <c r="J495" s="1">
        <f ca="1">SUM(Veg_Table[[#This Row],[Prescription and Status do not match]:[Prescription_Edited_And_TAT_Is_Blank]])</f>
        <v>1</v>
      </c>
      <c r="K495" s="1">
        <f ca="1">IF(Veg_Table[[#This Row],[Sum of Errors]]&gt;0,1,0)</f>
        <v>1</v>
      </c>
      <c r="L495" s="1">
        <f>1</f>
        <v>1</v>
      </c>
      <c r="M49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495" s="1">
        <f>IF(OR(MID(Veg_Table[[#This Row],[PRESCRIP]],2,1)="1",MID(Veg_Table[[#This Row],[PRESCRIP]],2,1)="2",MID(Veg_Table[[#This Row],[PRESCRIP]],2,1)="3",MID(Veg_Table[[#This Row],[PRESCRIP]],2,1)="4"),_xlfn.NUMBERVALUE(MID(Veg_Table[[#This Row],[PRESCRIP]],2,1)),"NA")</f>
        <v>2</v>
      </c>
      <c r="O495" s="1">
        <f>WEEKNUM(Veg_Table[[#This Row],[EVM_LAST_EDITED_Day]],2)</f>
        <v>20</v>
      </c>
      <c r="P495" s="25">
        <f>IFERROR(DATE(YEAR(Veg_Table[[#This Row],[EVM_LAST_EDITED2]]),MONTH(Veg_Table[[#This Row],[EVM_LAST_EDITED2]]),DAY(Veg_Table[[#This Row],[EVM_LAST_EDITED2]])),DATE(2019,1,1))</f>
        <v>43965</v>
      </c>
      <c r="Q495" s="3">
        <f>VALUE(SUBSTITUTE(Veg_Table[[#This Row],[EVM_LAST_EDITED]],",",""))</f>
        <v>43965.519721180601</v>
      </c>
      <c r="R495" s="1" t="str">
        <f>_xlfn.IFNA(IF(Veg_Table[[#This Row],[EVM_LAST_EDITOR]]="","zBlank EVM Last Editor",VLOOKUP(Veg_Table[[#This Row],[EVM_LAST_EDITOR]],Roster_Table[#All],4,FALSE)),"zAWRR Not in Roster")</f>
        <v>MFE</v>
      </c>
      <c r="S495" s="1" t="str">
        <f>_xlfn.IFNA(IF(Veg_Table[[#This Row],[EVM_LAST_EDITOR]]="","zBlank EVM Last Editor",VLOOKUP(Veg_Table[[#This Row],[EVM_LAST_EDITOR]],Roster_Table[#All],16,FALSE)),"zCompany_AWRR not in Roster")</f>
        <v>Not in Sierra Roster</v>
      </c>
      <c r="T495" s="2">
        <f>IFERROR(DATE(YEAR(Veg_Table[[#This Row],[Created2]]),MONTH(Veg_Table[[#This Row],[Created2]]),DAY(Veg_Table[[#This Row],[Created2]])),DATE(2019,1,1))</f>
        <v>43887</v>
      </c>
      <c r="U495" s="3">
        <f>VALUE(SUBSTITUTE(Veg_Table[[#This Row],[Created]],",",""))</f>
        <v>43887.599479166704</v>
      </c>
      <c r="V495" s="3" t="str">
        <f ca="1">IFERROR(_xlfn.IFNA(CELL("contents",INDIRECT(_xlfn.CONCAT("Veg_Table_Production_Data!",ADDRESS(MATCH(_xlfn.MAXIFS(#REF!,#REF!,"="&amp;Veg_Table[[#This Row],[AUTO_ID]],#REF!,"&lt;"&amp;Veg_Table[[#This Row],[EVM_LAST_EDITED_Day]]),#REF!,0),COLUMN(#REF!),4,1,)))),""),"")</f>
        <v/>
      </c>
      <c r="W495" s="3" t="str">
        <f ca="1">IF(Veg_Table[[#This Row],[Previous_Prescription]]="","No",IF(Veg_Table[[#This Row],[Previous_Prescription]]=Veg_Table[[#This Row],[PRESCRIP]],"No","Yes"))</f>
        <v>No</v>
      </c>
      <c r="X495" s="3" t="str">
        <f>IF(Veg_Table[[#This Row],[EVM_LAST_EDITED_Day]]=Veg_Table[[#This Row],[Created_Day]],"New","Old")</f>
        <v>Old</v>
      </c>
      <c r="Y495" s="1">
        <f>IFERROR(IF(FIND("delete",LOWER(Veg_Table[[#This Row],[PI_COMMENTS]]))&gt;=1,1,0),0)</f>
        <v>0</v>
      </c>
      <c r="Z495" s="1" t="str">
        <f>_xlfn.IFNA(IF(Veg_Table[[#This Row],[EVM_LAST_EDITOR]]="","Yes",VLOOKUP(Veg_Table[[#This Row],[EVM_LAST_EDITOR]],Roster_Table[#All],15,FALSE)),"Yes")</f>
        <v>No</v>
      </c>
      <c r="AA49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95" s="1" t="str">
        <f>_xlfn.IFNA(VLOOKUP(Veg_Table[[#This Row],[EVM_LAST_EDITOR]],Roster_Table[#All],3,FALSE),"zAWRR Not in Roster")</f>
        <v>Thomas</v>
      </c>
      <c r="AC495" s="1" t="str">
        <f>_xlfn.IFNA(VLOOKUP(Veg_Table[[#This Row],[EVM_LAST_EDITOR]],Roster_Table[#All],2,FALSE),"zAWRR Not in Roster")</f>
        <v>James</v>
      </c>
      <c r="AD495" s="1" t="str">
        <f>IF(_xlfn.CONCAT(Veg_Table[[#This Row],[First_Name]]," ",Veg_Table[[#This Row],[Last_Name]])="zAWRR Not in Roster zAWRR Not in Roster","zAWRR Not in Roster",_xlfn.CONCAT(Veg_Table[[#This Row],[First_Name]]," ",Veg_Table[[#This Row],[Last_Name]]))</f>
        <v>Thomas James</v>
      </c>
      <c r="AE495">
        <v>1781553</v>
      </c>
      <c r="AF495" t="s">
        <v>3484</v>
      </c>
      <c r="AG495" t="s">
        <v>30</v>
      </c>
      <c r="AH495" t="s">
        <v>2081</v>
      </c>
      <c r="AI495" t="s">
        <v>2272</v>
      </c>
      <c r="AJ495" t="s">
        <v>820</v>
      </c>
      <c r="AL495" t="s">
        <v>372</v>
      </c>
      <c r="AM495" t="s">
        <v>38</v>
      </c>
      <c r="AN495" t="s">
        <v>25</v>
      </c>
      <c r="AO495" t="s">
        <v>25</v>
      </c>
      <c r="AP495">
        <v>17</v>
      </c>
      <c r="AQ495">
        <v>60</v>
      </c>
      <c r="AS495" t="s">
        <v>42</v>
      </c>
      <c r="AT495" t="s">
        <v>515</v>
      </c>
      <c r="AU495" t="s">
        <v>25</v>
      </c>
      <c r="AV495" t="s">
        <v>512</v>
      </c>
      <c r="AW495" t="s">
        <v>3485</v>
      </c>
      <c r="AX495" t="s">
        <v>825</v>
      </c>
      <c r="AY495" t="s">
        <v>825</v>
      </c>
      <c r="AZ495">
        <v>5807646</v>
      </c>
      <c r="BA495" t="s">
        <v>42</v>
      </c>
      <c r="BB495" s="4">
        <v>43965.519619340281</v>
      </c>
      <c r="BC495" t="s">
        <v>837</v>
      </c>
      <c r="BD495" t="s">
        <v>29</v>
      </c>
      <c r="BI495" s="3"/>
      <c r="BJ495" t="s">
        <v>528</v>
      </c>
      <c r="BK495" s="30" t="s">
        <v>694</v>
      </c>
      <c r="BL495" s="3">
        <v>43965.519721180557</v>
      </c>
      <c r="BM495" t="s">
        <v>31</v>
      </c>
      <c r="BN495" t="s">
        <v>32</v>
      </c>
      <c r="BO495" t="s">
        <v>2083</v>
      </c>
      <c r="BP495" t="s">
        <v>2084</v>
      </c>
      <c r="BQ495" t="s">
        <v>826</v>
      </c>
      <c r="BR495" t="s">
        <v>28</v>
      </c>
      <c r="BS495" t="s">
        <v>28</v>
      </c>
      <c r="BT495" t="s">
        <v>473</v>
      </c>
      <c r="BU495" s="3">
        <v>43887.599479166667</v>
      </c>
      <c r="BV495" t="s">
        <v>803</v>
      </c>
      <c r="BW495" s="3">
        <v>43965.565027303244</v>
      </c>
      <c r="BX495" t="s">
        <v>3486</v>
      </c>
      <c r="CG495"/>
      <c r="CH495"/>
      <c r="CI495"/>
      <c r="CY495"/>
      <c r="DA495"/>
      <c r="DE495"/>
      <c r="DF495"/>
    </row>
    <row r="496" spans="1:110" x14ac:dyDescent="0.25">
      <c r="A496" s="1">
        <f>IF(Veg_Table[[#This Row],[VP_STATUS]]="Hold",0,IF(OR(AND(Veg_Table[[#This Row],[PRESCRIP]]="NW_No Work",Veg_Table[[#This Row],[VP_STATUS]]&lt;&gt;"No Work Required Under EVM"),AND(Veg_Table[[#This Row],[VP_STATUS]]="No Work Required Under EVM",Veg_Table[[#This Row],[PRESCRIP]]&lt;&gt;"NW_No Work")),1,0))</f>
        <v>0</v>
      </c>
      <c r="B496" s="1">
        <f>IF(Veg_Table[[#This Row],[SPECIES]]="",1,0)</f>
        <v>0</v>
      </c>
      <c r="C496" s="1">
        <f>IF(Veg_Table[[#This Row],[DIAMETER]]="",1,0)</f>
        <v>0</v>
      </c>
      <c r="D496" s="1">
        <f>IF(Veg_Table[[#This Row],[HEIGHT]]="",1,0)</f>
        <v>0</v>
      </c>
      <c r="E49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96" s="1">
        <f>IF(AND(Veg_Table[[#This Row],[TAT_RESULT]]="ABATE",Veg_Table[[#This Row],[PRESCRIP]]="NW_No Work"),1,0)</f>
        <v>0</v>
      </c>
      <c r="G496" s="1">
        <f>IF(OR(Veg_Table[[#This Row],[Prescription R-Scale]]="NA",Veg_Table[[#This Row],[Diameter R-Scale]]="NA"),0,IF(Veg_Table[[#This Row],[Diameter R-Scale]]&lt;&gt;Veg_Table[[#This Row],[Prescription R-Scale]],1,0))</f>
        <v>0</v>
      </c>
      <c r="H496" s="1">
        <f>IF(OR(AND(Veg_Table[[#This Row],[PRESCRIP]]="BC_Br Rmv", Veg_Table[[#This Row],[WOOD_MAN]]&lt;&gt;"Not Needed"),AND(Veg_Table[[#This Row],[PRESCRIP]]="BCS_Br Rmv+Trt", Veg_Table[[#This Row],[WOOD_MAN]]&lt;&gt;"Not Needed")),1,0)</f>
        <v>0</v>
      </c>
      <c r="I496" s="1">
        <f ca="1">IF(AND(Veg_Table[[#This Row],[Prescription_Changed]]="Yes",Veg_Table[[#This Row],[TAT_RESULT]]=""),1,0)</f>
        <v>0</v>
      </c>
      <c r="J496" s="1">
        <f ca="1">SUM(Veg_Table[[#This Row],[Prescription and Status do not match]:[Prescription_Edited_And_TAT_Is_Blank]])</f>
        <v>1</v>
      </c>
      <c r="K496" s="1">
        <f ca="1">IF(Veg_Table[[#This Row],[Sum of Errors]]&gt;0,1,0)</f>
        <v>1</v>
      </c>
      <c r="L496" s="1">
        <f>1</f>
        <v>1</v>
      </c>
      <c r="M49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496" s="1">
        <f>IF(OR(MID(Veg_Table[[#This Row],[PRESCRIP]],2,1)="1",MID(Veg_Table[[#This Row],[PRESCRIP]],2,1)="2",MID(Veg_Table[[#This Row],[PRESCRIP]],2,1)="3",MID(Veg_Table[[#This Row],[PRESCRIP]],2,1)="4"),_xlfn.NUMBERVALUE(MID(Veg_Table[[#This Row],[PRESCRIP]],2,1)),"NA")</f>
        <v>2</v>
      </c>
      <c r="O496" s="1">
        <f>WEEKNUM(Veg_Table[[#This Row],[EVM_LAST_EDITED_Day]],2)</f>
        <v>20</v>
      </c>
      <c r="P496" s="25">
        <f>IFERROR(DATE(YEAR(Veg_Table[[#This Row],[EVM_LAST_EDITED2]]),MONTH(Veg_Table[[#This Row],[EVM_LAST_EDITED2]]),DAY(Veg_Table[[#This Row],[EVM_LAST_EDITED2]])),DATE(2019,1,1))</f>
        <v>43965</v>
      </c>
      <c r="Q496" s="3">
        <f>VALUE(SUBSTITUTE(Veg_Table[[#This Row],[EVM_LAST_EDITED]],",",""))</f>
        <v>43965.520115219901</v>
      </c>
      <c r="R496" s="1" t="str">
        <f>_xlfn.IFNA(IF(Veg_Table[[#This Row],[EVM_LAST_EDITOR]]="","zBlank EVM Last Editor",VLOOKUP(Veg_Table[[#This Row],[EVM_LAST_EDITOR]],Roster_Table[#All],4,FALSE)),"zAWRR Not in Roster")</f>
        <v>MFE</v>
      </c>
      <c r="S496" s="1" t="str">
        <f>_xlfn.IFNA(IF(Veg_Table[[#This Row],[EVM_LAST_EDITOR]]="","zBlank EVM Last Editor",VLOOKUP(Veg_Table[[#This Row],[EVM_LAST_EDITOR]],Roster_Table[#All],16,FALSE)),"zCompany_AWRR not in Roster")</f>
        <v>Not in Sierra Roster</v>
      </c>
      <c r="T496" s="2">
        <f>IFERROR(DATE(YEAR(Veg_Table[[#This Row],[Created2]]),MONTH(Veg_Table[[#This Row],[Created2]]),DAY(Veg_Table[[#This Row],[Created2]])),DATE(2019,1,1))</f>
        <v>43887</v>
      </c>
      <c r="U496" s="3">
        <f>VALUE(SUBSTITUTE(Veg_Table[[#This Row],[Created]],",",""))</f>
        <v>43887.625752314802</v>
      </c>
      <c r="V496" s="3" t="str">
        <f ca="1">IFERROR(_xlfn.IFNA(CELL("contents",INDIRECT(_xlfn.CONCAT("Veg_Table_Production_Data!",ADDRESS(MATCH(_xlfn.MAXIFS(#REF!,#REF!,"="&amp;Veg_Table[[#This Row],[AUTO_ID]],#REF!,"&lt;"&amp;Veg_Table[[#This Row],[EVM_LAST_EDITED_Day]]),#REF!,0),COLUMN(#REF!),4,1,)))),""),"")</f>
        <v/>
      </c>
      <c r="W496" s="3" t="str">
        <f ca="1">IF(Veg_Table[[#This Row],[Previous_Prescription]]="","No",IF(Veg_Table[[#This Row],[Previous_Prescription]]=Veg_Table[[#This Row],[PRESCRIP]],"No","Yes"))</f>
        <v>No</v>
      </c>
      <c r="X496" s="3" t="str">
        <f>IF(Veg_Table[[#This Row],[EVM_LAST_EDITED_Day]]=Veg_Table[[#This Row],[Created_Day]],"New","Old")</f>
        <v>Old</v>
      </c>
      <c r="Y496" s="1">
        <f>IFERROR(IF(FIND("delete",LOWER(Veg_Table[[#This Row],[PI_COMMENTS]]))&gt;=1,1,0),0)</f>
        <v>0</v>
      </c>
      <c r="Z496" s="1" t="str">
        <f>_xlfn.IFNA(IF(Veg_Table[[#This Row],[EVM_LAST_EDITOR]]="","Yes",VLOOKUP(Veg_Table[[#This Row],[EVM_LAST_EDITOR]],Roster_Table[#All],15,FALSE)),"Yes")</f>
        <v>No</v>
      </c>
      <c r="AA49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96" s="1" t="str">
        <f>_xlfn.IFNA(VLOOKUP(Veg_Table[[#This Row],[EVM_LAST_EDITOR]],Roster_Table[#All],3,FALSE),"zAWRR Not in Roster")</f>
        <v>Thomas</v>
      </c>
      <c r="AC496" s="1" t="str">
        <f>_xlfn.IFNA(VLOOKUP(Veg_Table[[#This Row],[EVM_LAST_EDITOR]],Roster_Table[#All],2,FALSE),"zAWRR Not in Roster")</f>
        <v>James</v>
      </c>
      <c r="AD496" s="1" t="str">
        <f>IF(_xlfn.CONCAT(Veg_Table[[#This Row],[First_Name]]," ",Veg_Table[[#This Row],[Last_Name]])="zAWRR Not in Roster zAWRR Not in Roster","zAWRR Not in Roster",_xlfn.CONCAT(Veg_Table[[#This Row],[First_Name]]," ",Veg_Table[[#This Row],[Last_Name]]))</f>
        <v>Thomas James</v>
      </c>
      <c r="AE496">
        <v>1781642</v>
      </c>
      <c r="AF496" t="s">
        <v>3662</v>
      </c>
      <c r="AG496" t="s">
        <v>30</v>
      </c>
      <c r="AH496" t="s">
        <v>2081</v>
      </c>
      <c r="AI496" t="s">
        <v>2272</v>
      </c>
      <c r="AJ496" t="s">
        <v>820</v>
      </c>
      <c r="AK496" t="s">
        <v>28</v>
      </c>
      <c r="AL496" t="s">
        <v>372</v>
      </c>
      <c r="AM496" t="s">
        <v>38</v>
      </c>
      <c r="AN496" t="s">
        <v>25</v>
      </c>
      <c r="AO496" t="s">
        <v>25</v>
      </c>
      <c r="AP496">
        <v>20</v>
      </c>
      <c r="AQ496">
        <v>85</v>
      </c>
      <c r="AR496" t="s">
        <v>28</v>
      </c>
      <c r="AS496" t="s">
        <v>42</v>
      </c>
      <c r="AT496" t="s">
        <v>515</v>
      </c>
      <c r="AU496" t="s">
        <v>25</v>
      </c>
      <c r="AV496" t="s">
        <v>28</v>
      </c>
      <c r="AW496" t="s">
        <v>3663</v>
      </c>
      <c r="AX496" t="s">
        <v>825</v>
      </c>
      <c r="AY496" t="s">
        <v>825</v>
      </c>
      <c r="AZ496">
        <v>5807646</v>
      </c>
      <c r="BA496" t="s">
        <v>42</v>
      </c>
      <c r="BB496" s="4">
        <v>43965.520026423612</v>
      </c>
      <c r="BC496" t="s">
        <v>837</v>
      </c>
      <c r="BD496" t="s">
        <v>29</v>
      </c>
      <c r="BF496" t="s">
        <v>28</v>
      </c>
      <c r="BG496" t="s">
        <v>28</v>
      </c>
      <c r="BH496" t="s">
        <v>28</v>
      </c>
      <c r="BI496" s="3"/>
      <c r="BJ496" t="s">
        <v>528</v>
      </c>
      <c r="BK496" s="30" t="s">
        <v>694</v>
      </c>
      <c r="BL496" s="3">
        <v>43965.520115219908</v>
      </c>
      <c r="BM496" t="s">
        <v>31</v>
      </c>
      <c r="BN496" t="s">
        <v>32</v>
      </c>
      <c r="BO496" t="s">
        <v>2083</v>
      </c>
      <c r="BP496" t="s">
        <v>2084</v>
      </c>
      <c r="BQ496" t="s">
        <v>826</v>
      </c>
      <c r="BR496" t="s">
        <v>28</v>
      </c>
      <c r="BS496" t="s">
        <v>28</v>
      </c>
      <c r="BT496" t="s">
        <v>473</v>
      </c>
      <c r="BU496" s="3">
        <v>43887.625752314816</v>
      </c>
      <c r="BV496" t="s">
        <v>803</v>
      </c>
      <c r="BW496" s="3">
        <v>43965.565027303244</v>
      </c>
      <c r="BX496" t="s">
        <v>3664</v>
      </c>
      <c r="CG496"/>
      <c r="CH496"/>
      <c r="CI496"/>
      <c r="CY496"/>
      <c r="DA496"/>
      <c r="DE496"/>
      <c r="DF496"/>
    </row>
    <row r="497" spans="1:110" x14ac:dyDescent="0.25">
      <c r="A497" s="1">
        <f>IF(Veg_Table[[#This Row],[VP_STATUS]]="Hold",0,IF(OR(AND(Veg_Table[[#This Row],[PRESCRIP]]="NW_No Work",Veg_Table[[#This Row],[VP_STATUS]]&lt;&gt;"No Work Required Under EVM"),AND(Veg_Table[[#This Row],[VP_STATUS]]="No Work Required Under EVM",Veg_Table[[#This Row],[PRESCRIP]]&lt;&gt;"NW_No Work")),1,0))</f>
        <v>0</v>
      </c>
      <c r="B497" s="1">
        <f>IF(Veg_Table[[#This Row],[SPECIES]]="",1,0)</f>
        <v>0</v>
      </c>
      <c r="C497" s="1">
        <f>IF(Veg_Table[[#This Row],[DIAMETER]]="",1,0)</f>
        <v>0</v>
      </c>
      <c r="D497" s="1">
        <f>IF(Veg_Table[[#This Row],[HEIGHT]]="",1,0)</f>
        <v>0</v>
      </c>
      <c r="E49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97" s="1">
        <f>IF(AND(Veg_Table[[#This Row],[TAT_RESULT]]="ABATE",Veg_Table[[#This Row],[PRESCRIP]]="NW_No Work"),1,0)</f>
        <v>0</v>
      </c>
      <c r="G497" s="1">
        <f>IF(OR(Veg_Table[[#This Row],[Prescription R-Scale]]="NA",Veg_Table[[#This Row],[Diameter R-Scale]]="NA"),0,IF(Veg_Table[[#This Row],[Diameter R-Scale]]&lt;&gt;Veg_Table[[#This Row],[Prescription R-Scale]],1,0))</f>
        <v>0</v>
      </c>
      <c r="H497" s="1">
        <f>IF(OR(AND(Veg_Table[[#This Row],[PRESCRIP]]="BC_Br Rmv", Veg_Table[[#This Row],[WOOD_MAN]]&lt;&gt;"Not Needed"),AND(Veg_Table[[#This Row],[PRESCRIP]]="BCS_Br Rmv+Trt", Veg_Table[[#This Row],[WOOD_MAN]]&lt;&gt;"Not Needed")),1,0)</f>
        <v>0</v>
      </c>
      <c r="I497" s="1">
        <f ca="1">IF(AND(Veg_Table[[#This Row],[Prescription_Changed]]="Yes",Veg_Table[[#This Row],[TAT_RESULT]]=""),1,0)</f>
        <v>0</v>
      </c>
      <c r="J497" s="1">
        <f ca="1">SUM(Veg_Table[[#This Row],[Prescription and Status do not match]:[Prescription_Edited_And_TAT_Is_Blank]])</f>
        <v>1</v>
      </c>
      <c r="K497" s="1">
        <f ca="1">IF(Veg_Table[[#This Row],[Sum of Errors]]&gt;0,1,0)</f>
        <v>1</v>
      </c>
      <c r="L497" s="1">
        <f>1</f>
        <v>1</v>
      </c>
      <c r="M49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497" s="1">
        <f>IF(OR(MID(Veg_Table[[#This Row],[PRESCRIP]],2,1)="1",MID(Veg_Table[[#This Row],[PRESCRIP]],2,1)="2",MID(Veg_Table[[#This Row],[PRESCRIP]],2,1)="3",MID(Veg_Table[[#This Row],[PRESCRIP]],2,1)="4"),_xlfn.NUMBERVALUE(MID(Veg_Table[[#This Row],[PRESCRIP]],2,1)),"NA")</f>
        <v>3</v>
      </c>
      <c r="O497" s="1">
        <f>WEEKNUM(Veg_Table[[#This Row],[EVM_LAST_EDITED_Day]],2)</f>
        <v>20</v>
      </c>
      <c r="P497" s="25">
        <f>IFERROR(DATE(YEAR(Veg_Table[[#This Row],[EVM_LAST_EDITED2]]),MONTH(Veg_Table[[#This Row],[EVM_LAST_EDITED2]]),DAY(Veg_Table[[#This Row],[EVM_LAST_EDITED2]])),DATE(2019,1,1))</f>
        <v>43965</v>
      </c>
      <c r="Q497" s="3">
        <f>VALUE(SUBSTITUTE(Veg_Table[[#This Row],[EVM_LAST_EDITED]],",",""))</f>
        <v>43965.520528530098</v>
      </c>
      <c r="R497" s="1" t="str">
        <f>_xlfn.IFNA(IF(Veg_Table[[#This Row],[EVM_LAST_EDITOR]]="","zBlank EVM Last Editor",VLOOKUP(Veg_Table[[#This Row],[EVM_LAST_EDITOR]],Roster_Table[#All],4,FALSE)),"zAWRR Not in Roster")</f>
        <v>MFE</v>
      </c>
      <c r="S497" s="1" t="str">
        <f>_xlfn.IFNA(IF(Veg_Table[[#This Row],[EVM_LAST_EDITOR]]="","zBlank EVM Last Editor",VLOOKUP(Veg_Table[[#This Row],[EVM_LAST_EDITOR]],Roster_Table[#All],16,FALSE)),"zCompany_AWRR not in Roster")</f>
        <v>Not in Sierra Roster</v>
      </c>
      <c r="T497" s="2">
        <f>IFERROR(DATE(YEAR(Veg_Table[[#This Row],[Created2]]),MONTH(Veg_Table[[#This Row],[Created2]]),DAY(Veg_Table[[#This Row],[Created2]])),DATE(2019,1,1))</f>
        <v>43887</v>
      </c>
      <c r="U497" s="3">
        <f>VALUE(SUBSTITUTE(Veg_Table[[#This Row],[Created]],",",""))</f>
        <v>43887.629618055602</v>
      </c>
      <c r="V497" s="3" t="str">
        <f ca="1">IFERROR(_xlfn.IFNA(CELL("contents",INDIRECT(_xlfn.CONCAT("Veg_Table_Production_Data!",ADDRESS(MATCH(_xlfn.MAXIFS(#REF!,#REF!,"="&amp;Veg_Table[[#This Row],[AUTO_ID]],#REF!,"&lt;"&amp;Veg_Table[[#This Row],[EVM_LAST_EDITED_Day]]),#REF!,0),COLUMN(#REF!),4,1,)))),""),"")</f>
        <v/>
      </c>
      <c r="W497" s="3" t="str">
        <f ca="1">IF(Veg_Table[[#This Row],[Previous_Prescription]]="","No",IF(Veg_Table[[#This Row],[Previous_Prescription]]=Veg_Table[[#This Row],[PRESCRIP]],"No","Yes"))</f>
        <v>No</v>
      </c>
      <c r="X497" s="3" t="str">
        <f>IF(Veg_Table[[#This Row],[EVM_LAST_EDITED_Day]]=Veg_Table[[#This Row],[Created_Day]],"New","Old")</f>
        <v>Old</v>
      </c>
      <c r="Y497" s="1">
        <f>IFERROR(IF(FIND("delete",LOWER(Veg_Table[[#This Row],[PI_COMMENTS]]))&gt;=1,1,0),0)</f>
        <v>0</v>
      </c>
      <c r="Z497" s="1" t="str">
        <f>_xlfn.IFNA(IF(Veg_Table[[#This Row],[EVM_LAST_EDITOR]]="","Yes",VLOOKUP(Veg_Table[[#This Row],[EVM_LAST_EDITOR]],Roster_Table[#All],15,FALSE)),"Yes")</f>
        <v>No</v>
      </c>
      <c r="AA49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97" s="1" t="str">
        <f>_xlfn.IFNA(VLOOKUP(Veg_Table[[#This Row],[EVM_LAST_EDITOR]],Roster_Table[#All],3,FALSE),"zAWRR Not in Roster")</f>
        <v>Thomas</v>
      </c>
      <c r="AC497" s="1" t="str">
        <f>_xlfn.IFNA(VLOOKUP(Veg_Table[[#This Row],[EVM_LAST_EDITOR]],Roster_Table[#All],2,FALSE),"zAWRR Not in Roster")</f>
        <v>James</v>
      </c>
      <c r="AD497" s="1" t="str">
        <f>IF(_xlfn.CONCAT(Veg_Table[[#This Row],[First_Name]]," ",Veg_Table[[#This Row],[Last_Name]])="zAWRR Not in Roster zAWRR Not in Roster","zAWRR Not in Roster",_xlfn.CONCAT(Veg_Table[[#This Row],[First_Name]]," ",Veg_Table[[#This Row],[Last_Name]]))</f>
        <v>Thomas James</v>
      </c>
      <c r="AE497">
        <v>1781646</v>
      </c>
      <c r="AF497" t="s">
        <v>3665</v>
      </c>
      <c r="AG497" t="s">
        <v>30</v>
      </c>
      <c r="AH497" t="s">
        <v>2081</v>
      </c>
      <c r="AI497" t="s">
        <v>2272</v>
      </c>
      <c r="AJ497" t="s">
        <v>820</v>
      </c>
      <c r="AK497" t="s">
        <v>28</v>
      </c>
      <c r="AL497" t="s">
        <v>372</v>
      </c>
      <c r="AM497" t="s">
        <v>38</v>
      </c>
      <c r="AN497" t="s">
        <v>25</v>
      </c>
      <c r="AO497" t="s">
        <v>25</v>
      </c>
      <c r="AP497">
        <v>26</v>
      </c>
      <c r="AQ497">
        <v>77</v>
      </c>
      <c r="AR497" t="s">
        <v>28</v>
      </c>
      <c r="AS497" t="s">
        <v>804</v>
      </c>
      <c r="AT497" t="s">
        <v>515</v>
      </c>
      <c r="AU497" t="s">
        <v>25</v>
      </c>
      <c r="AV497" t="s">
        <v>28</v>
      </c>
      <c r="AW497" t="s">
        <v>3666</v>
      </c>
      <c r="AX497" t="s">
        <v>825</v>
      </c>
      <c r="AY497" t="s">
        <v>825</v>
      </c>
      <c r="AZ497">
        <v>5807646</v>
      </c>
      <c r="BA497" t="s">
        <v>804</v>
      </c>
      <c r="BB497" s="4">
        <v>43965.52044521991</v>
      </c>
      <c r="BC497" t="s">
        <v>837</v>
      </c>
      <c r="BD497" t="s">
        <v>29</v>
      </c>
      <c r="BF497" t="s">
        <v>28</v>
      </c>
      <c r="BG497" t="s">
        <v>28</v>
      </c>
      <c r="BH497" t="s">
        <v>28</v>
      </c>
      <c r="BI497" s="3"/>
      <c r="BJ497" t="s">
        <v>528</v>
      </c>
      <c r="BK497" s="30" t="s">
        <v>694</v>
      </c>
      <c r="BL497" s="3">
        <v>43965.520528530091</v>
      </c>
      <c r="BM497" t="s">
        <v>31</v>
      </c>
      <c r="BN497" t="s">
        <v>32</v>
      </c>
      <c r="BO497" t="s">
        <v>2083</v>
      </c>
      <c r="BP497" t="s">
        <v>2084</v>
      </c>
      <c r="BQ497" t="s">
        <v>826</v>
      </c>
      <c r="BR497" t="s">
        <v>28</v>
      </c>
      <c r="BS497" t="s">
        <v>28</v>
      </c>
      <c r="BT497" t="s">
        <v>473</v>
      </c>
      <c r="BU497" s="3">
        <v>43887.629618055558</v>
      </c>
      <c r="BV497" t="s">
        <v>803</v>
      </c>
      <c r="BW497" s="3">
        <v>43965.565027303244</v>
      </c>
      <c r="BX497" t="s">
        <v>3667</v>
      </c>
      <c r="CG497"/>
      <c r="CH497"/>
      <c r="CI497"/>
      <c r="CY497"/>
      <c r="DA497"/>
      <c r="DE497"/>
      <c r="DF497"/>
    </row>
    <row r="498" spans="1:110" x14ac:dyDescent="0.25">
      <c r="A498" s="1">
        <f>IF(Veg_Table[[#This Row],[VP_STATUS]]="Hold",0,IF(OR(AND(Veg_Table[[#This Row],[PRESCRIP]]="NW_No Work",Veg_Table[[#This Row],[VP_STATUS]]&lt;&gt;"No Work Required Under EVM"),AND(Veg_Table[[#This Row],[VP_STATUS]]="No Work Required Under EVM",Veg_Table[[#This Row],[PRESCRIP]]&lt;&gt;"NW_No Work")),1,0))</f>
        <v>0</v>
      </c>
      <c r="B498" s="1">
        <f>IF(Veg_Table[[#This Row],[SPECIES]]="",1,0)</f>
        <v>0</v>
      </c>
      <c r="C498" s="1">
        <f>IF(Veg_Table[[#This Row],[DIAMETER]]="",1,0)</f>
        <v>0</v>
      </c>
      <c r="D498" s="1">
        <f>IF(Veg_Table[[#This Row],[HEIGHT]]="",1,0)</f>
        <v>0</v>
      </c>
      <c r="E49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98" s="1">
        <f>IF(AND(Veg_Table[[#This Row],[TAT_RESULT]]="ABATE",Veg_Table[[#This Row],[PRESCRIP]]="NW_No Work"),1,0)</f>
        <v>0</v>
      </c>
      <c r="G498" s="1">
        <f>IF(OR(Veg_Table[[#This Row],[Prescription R-Scale]]="NA",Veg_Table[[#This Row],[Diameter R-Scale]]="NA"),0,IF(Veg_Table[[#This Row],[Diameter R-Scale]]&lt;&gt;Veg_Table[[#This Row],[Prescription R-Scale]],1,0))</f>
        <v>0</v>
      </c>
      <c r="H498" s="1">
        <f>IF(OR(AND(Veg_Table[[#This Row],[PRESCRIP]]="BC_Br Rmv", Veg_Table[[#This Row],[WOOD_MAN]]&lt;&gt;"Not Needed"),AND(Veg_Table[[#This Row],[PRESCRIP]]="BCS_Br Rmv+Trt", Veg_Table[[#This Row],[WOOD_MAN]]&lt;&gt;"Not Needed")),1,0)</f>
        <v>0</v>
      </c>
      <c r="I498" s="1">
        <f ca="1">IF(AND(Veg_Table[[#This Row],[Prescription_Changed]]="Yes",Veg_Table[[#This Row],[TAT_RESULT]]=""),1,0)</f>
        <v>0</v>
      </c>
      <c r="J498" s="1">
        <f ca="1">SUM(Veg_Table[[#This Row],[Prescription and Status do not match]:[Prescription_Edited_And_TAT_Is_Blank]])</f>
        <v>1</v>
      </c>
      <c r="K498" s="1">
        <f ca="1">IF(Veg_Table[[#This Row],[Sum of Errors]]&gt;0,1,0)</f>
        <v>1</v>
      </c>
      <c r="L498" s="1">
        <f>1</f>
        <v>1</v>
      </c>
      <c r="M49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498" s="1" t="str">
        <f>IF(OR(MID(Veg_Table[[#This Row],[PRESCRIP]],2,1)="1",MID(Veg_Table[[#This Row],[PRESCRIP]],2,1)="2",MID(Veg_Table[[#This Row],[PRESCRIP]],2,1)="3",MID(Veg_Table[[#This Row],[PRESCRIP]],2,1)="4"),_xlfn.NUMBERVALUE(MID(Veg_Table[[#This Row],[PRESCRIP]],2,1)),"NA")</f>
        <v>NA</v>
      </c>
      <c r="O498" s="1">
        <f>WEEKNUM(Veg_Table[[#This Row],[EVM_LAST_EDITED_Day]],2)</f>
        <v>20</v>
      </c>
      <c r="P498" s="25">
        <f>IFERROR(DATE(YEAR(Veg_Table[[#This Row],[EVM_LAST_EDITED2]]),MONTH(Veg_Table[[#This Row],[EVM_LAST_EDITED2]]),DAY(Veg_Table[[#This Row],[EVM_LAST_EDITED2]])),DATE(2019,1,1))</f>
        <v>43965</v>
      </c>
      <c r="Q498" s="3">
        <f>VALUE(SUBSTITUTE(Veg_Table[[#This Row],[EVM_LAST_EDITED]],",",""))</f>
        <v>43965.520962256902</v>
      </c>
      <c r="R498" s="1" t="str">
        <f>_xlfn.IFNA(IF(Veg_Table[[#This Row],[EVM_LAST_EDITOR]]="","zBlank EVM Last Editor",VLOOKUP(Veg_Table[[#This Row],[EVM_LAST_EDITOR]],Roster_Table[#All],4,FALSE)),"zAWRR Not in Roster")</f>
        <v>MFE</v>
      </c>
      <c r="S498" s="1" t="str">
        <f>_xlfn.IFNA(IF(Veg_Table[[#This Row],[EVM_LAST_EDITOR]]="","zBlank EVM Last Editor",VLOOKUP(Veg_Table[[#This Row],[EVM_LAST_EDITOR]],Roster_Table[#All],16,FALSE)),"zCompany_AWRR not in Roster")</f>
        <v>Not in Sierra Roster</v>
      </c>
      <c r="T498" s="2">
        <f>IFERROR(DATE(YEAR(Veg_Table[[#This Row],[Created2]]),MONTH(Veg_Table[[#This Row],[Created2]]),DAY(Veg_Table[[#This Row],[Created2]])),DATE(2019,1,1))</f>
        <v>43738</v>
      </c>
      <c r="U498" s="3">
        <f>VALUE(SUBSTITUTE(Veg_Table[[#This Row],[Created]],",",""))</f>
        <v>43738.3976736111</v>
      </c>
      <c r="V498" s="3" t="str">
        <f ca="1">IFERROR(_xlfn.IFNA(CELL("contents",INDIRECT(_xlfn.CONCAT("Veg_Table_Production_Data!",ADDRESS(MATCH(_xlfn.MAXIFS(#REF!,#REF!,"="&amp;Veg_Table[[#This Row],[AUTO_ID]],#REF!,"&lt;"&amp;Veg_Table[[#This Row],[EVM_LAST_EDITED_Day]]),#REF!,0),COLUMN(#REF!),4,1,)))),""),"")</f>
        <v/>
      </c>
      <c r="W498" s="3" t="str">
        <f ca="1">IF(Veg_Table[[#This Row],[Previous_Prescription]]="","No",IF(Veg_Table[[#This Row],[Previous_Prescription]]=Veg_Table[[#This Row],[PRESCRIP]],"No","Yes"))</f>
        <v>No</v>
      </c>
      <c r="X498" s="3" t="str">
        <f>IF(Veg_Table[[#This Row],[EVM_LAST_EDITED_Day]]=Veg_Table[[#This Row],[Created_Day]],"New","Old")</f>
        <v>Old</v>
      </c>
      <c r="Y498" s="1">
        <f>IFERROR(IF(FIND("delete",LOWER(Veg_Table[[#This Row],[PI_COMMENTS]]))&gt;=1,1,0),0)</f>
        <v>0</v>
      </c>
      <c r="Z498" s="1" t="str">
        <f>_xlfn.IFNA(IF(Veg_Table[[#This Row],[EVM_LAST_EDITOR]]="","Yes",VLOOKUP(Veg_Table[[#This Row],[EVM_LAST_EDITOR]],Roster_Table[#All],15,FALSE)),"Yes")</f>
        <v>No</v>
      </c>
      <c r="AA49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98" s="1" t="str">
        <f>_xlfn.IFNA(VLOOKUP(Veg_Table[[#This Row],[EVM_LAST_EDITOR]],Roster_Table[#All],3,FALSE),"zAWRR Not in Roster")</f>
        <v>Thomas</v>
      </c>
      <c r="AC498" s="1" t="str">
        <f>_xlfn.IFNA(VLOOKUP(Veg_Table[[#This Row],[EVM_LAST_EDITOR]],Roster_Table[#All],2,FALSE),"zAWRR Not in Roster")</f>
        <v>James</v>
      </c>
      <c r="AD498" s="1" t="str">
        <f>IF(_xlfn.CONCAT(Veg_Table[[#This Row],[First_Name]]," ",Veg_Table[[#This Row],[Last_Name]])="zAWRR Not in Roster zAWRR Not in Roster","zAWRR Not in Roster",_xlfn.CONCAT(Veg_Table[[#This Row],[First_Name]]," ",Veg_Table[[#This Row],[Last_Name]]))</f>
        <v>Thomas James</v>
      </c>
      <c r="AE498">
        <v>1764293</v>
      </c>
      <c r="AF498" t="s">
        <v>3674</v>
      </c>
      <c r="AG498" t="s">
        <v>30</v>
      </c>
      <c r="AH498" t="s">
        <v>2081</v>
      </c>
      <c r="AI498" t="s">
        <v>2272</v>
      </c>
      <c r="AJ498" t="s">
        <v>820</v>
      </c>
      <c r="AK498" t="s">
        <v>28</v>
      </c>
      <c r="AL498" t="s">
        <v>830</v>
      </c>
      <c r="AM498" t="s">
        <v>40</v>
      </c>
      <c r="AN498" t="s">
        <v>25</v>
      </c>
      <c r="AO498" t="s">
        <v>25</v>
      </c>
      <c r="AP498">
        <v>12</v>
      </c>
      <c r="AQ498">
        <v>42</v>
      </c>
      <c r="AR498" t="s">
        <v>28</v>
      </c>
      <c r="AS498" t="s">
        <v>993</v>
      </c>
      <c r="AT498" t="s">
        <v>26</v>
      </c>
      <c r="AU498" t="s">
        <v>25</v>
      </c>
      <c r="AV498" t="s">
        <v>28</v>
      </c>
      <c r="AW498" t="s">
        <v>3675</v>
      </c>
      <c r="AX498" t="s">
        <v>825</v>
      </c>
      <c r="AY498" t="s">
        <v>825</v>
      </c>
      <c r="AZ498">
        <v>5807646</v>
      </c>
      <c r="BA498" t="s">
        <v>993</v>
      </c>
      <c r="BB498" s="4">
        <v>43965.520880462966</v>
      </c>
      <c r="BC498" t="s">
        <v>4178</v>
      </c>
      <c r="BD498" t="s">
        <v>29</v>
      </c>
      <c r="BF498" t="s">
        <v>28</v>
      </c>
      <c r="BG498" t="s">
        <v>28</v>
      </c>
      <c r="BH498" t="s">
        <v>28</v>
      </c>
      <c r="BI498" s="3"/>
      <c r="BJ498" t="s">
        <v>4135</v>
      </c>
      <c r="BK498" s="30" t="s">
        <v>694</v>
      </c>
      <c r="BL498" s="3">
        <v>43965.520962256945</v>
      </c>
      <c r="BM498" t="s">
        <v>31</v>
      </c>
      <c r="BN498" t="s">
        <v>32</v>
      </c>
      <c r="BO498" t="s">
        <v>2083</v>
      </c>
      <c r="BP498" t="s">
        <v>2084</v>
      </c>
      <c r="BQ498" t="s">
        <v>826</v>
      </c>
      <c r="BR498" t="s">
        <v>28</v>
      </c>
      <c r="BS498" t="s">
        <v>28</v>
      </c>
      <c r="BT498" t="s">
        <v>835</v>
      </c>
      <c r="BU498" s="3">
        <v>43738.397673611114</v>
      </c>
      <c r="BV498" t="s">
        <v>803</v>
      </c>
      <c r="BW498" s="3">
        <v>43965.565027303244</v>
      </c>
      <c r="BX498" t="s">
        <v>3676</v>
      </c>
      <c r="CG498"/>
      <c r="CH498"/>
      <c r="CI498"/>
      <c r="CY498"/>
      <c r="DA498"/>
      <c r="DE498"/>
      <c r="DF498"/>
    </row>
    <row r="499" spans="1:110" x14ac:dyDescent="0.25">
      <c r="A499" s="1">
        <f>IF(Veg_Table[[#This Row],[VP_STATUS]]="Hold",0,IF(OR(AND(Veg_Table[[#This Row],[PRESCRIP]]="NW_No Work",Veg_Table[[#This Row],[VP_STATUS]]&lt;&gt;"No Work Required Under EVM"),AND(Veg_Table[[#This Row],[VP_STATUS]]="No Work Required Under EVM",Veg_Table[[#This Row],[PRESCRIP]]&lt;&gt;"NW_No Work")),1,0))</f>
        <v>0</v>
      </c>
      <c r="B499" s="1">
        <f>IF(Veg_Table[[#This Row],[SPECIES]]="",1,0)</f>
        <v>0</v>
      </c>
      <c r="C499" s="1">
        <f>IF(Veg_Table[[#This Row],[DIAMETER]]="",1,0)</f>
        <v>0</v>
      </c>
      <c r="D499" s="1">
        <f>IF(Veg_Table[[#This Row],[HEIGHT]]="",1,0)</f>
        <v>0</v>
      </c>
      <c r="E49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499" s="1">
        <f>IF(AND(Veg_Table[[#This Row],[TAT_RESULT]]="ABATE",Veg_Table[[#This Row],[PRESCRIP]]="NW_No Work"),1,0)</f>
        <v>0</v>
      </c>
      <c r="G499" s="1">
        <f>IF(OR(Veg_Table[[#This Row],[Prescription R-Scale]]="NA",Veg_Table[[#This Row],[Diameter R-Scale]]="NA"),0,IF(Veg_Table[[#This Row],[Diameter R-Scale]]&lt;&gt;Veg_Table[[#This Row],[Prescription R-Scale]],1,0))</f>
        <v>0</v>
      </c>
      <c r="H499" s="1">
        <f>IF(OR(AND(Veg_Table[[#This Row],[PRESCRIP]]="BC_Br Rmv", Veg_Table[[#This Row],[WOOD_MAN]]&lt;&gt;"Not Needed"),AND(Veg_Table[[#This Row],[PRESCRIP]]="BCS_Br Rmv+Trt", Veg_Table[[#This Row],[WOOD_MAN]]&lt;&gt;"Not Needed")),1,0)</f>
        <v>0</v>
      </c>
      <c r="I499" s="1">
        <f ca="1">IF(AND(Veg_Table[[#This Row],[Prescription_Changed]]="Yes",Veg_Table[[#This Row],[TAT_RESULT]]=""),1,0)</f>
        <v>0</v>
      </c>
      <c r="J499" s="1">
        <f ca="1">SUM(Veg_Table[[#This Row],[Prescription and Status do not match]:[Prescription_Edited_And_TAT_Is_Blank]])</f>
        <v>1</v>
      </c>
      <c r="K499" s="1">
        <f ca="1">IF(Veg_Table[[#This Row],[Sum of Errors]]&gt;0,1,0)</f>
        <v>1</v>
      </c>
      <c r="L499" s="1">
        <f>1</f>
        <v>1</v>
      </c>
      <c r="M49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499" s="1">
        <f>IF(OR(MID(Veg_Table[[#This Row],[PRESCRIP]],2,1)="1",MID(Veg_Table[[#This Row],[PRESCRIP]],2,1)="2",MID(Veg_Table[[#This Row],[PRESCRIP]],2,1)="3",MID(Veg_Table[[#This Row],[PRESCRIP]],2,1)="4"),_xlfn.NUMBERVALUE(MID(Veg_Table[[#This Row],[PRESCRIP]],2,1)),"NA")</f>
        <v>3</v>
      </c>
      <c r="O499" s="1">
        <f>WEEKNUM(Veg_Table[[#This Row],[EVM_LAST_EDITED_Day]],2)</f>
        <v>20</v>
      </c>
      <c r="P499" s="25">
        <f>IFERROR(DATE(YEAR(Veg_Table[[#This Row],[EVM_LAST_EDITED2]]),MONTH(Veg_Table[[#This Row],[EVM_LAST_EDITED2]]),DAY(Veg_Table[[#This Row],[EVM_LAST_EDITED2]])),DATE(2019,1,1))</f>
        <v>43965</v>
      </c>
      <c r="Q499" s="3">
        <f>VALUE(SUBSTITUTE(Veg_Table[[#This Row],[EVM_LAST_EDITED]],",",""))</f>
        <v>43965.521720358804</v>
      </c>
      <c r="R499" s="1" t="str">
        <f>_xlfn.IFNA(IF(Veg_Table[[#This Row],[EVM_LAST_EDITOR]]="","zBlank EVM Last Editor",VLOOKUP(Veg_Table[[#This Row],[EVM_LAST_EDITOR]],Roster_Table[#All],4,FALSE)),"zAWRR Not in Roster")</f>
        <v>MFE</v>
      </c>
      <c r="S499" s="1" t="str">
        <f>_xlfn.IFNA(IF(Veg_Table[[#This Row],[EVM_LAST_EDITOR]]="","zBlank EVM Last Editor",VLOOKUP(Veg_Table[[#This Row],[EVM_LAST_EDITOR]],Roster_Table[#All],16,FALSE)),"zCompany_AWRR not in Roster")</f>
        <v>Not in Sierra Roster</v>
      </c>
      <c r="T499" s="2">
        <f>IFERROR(DATE(YEAR(Veg_Table[[#This Row],[Created2]]),MONTH(Veg_Table[[#This Row],[Created2]]),DAY(Veg_Table[[#This Row],[Created2]])),DATE(2019,1,1))</f>
        <v>43738</v>
      </c>
      <c r="U499" s="3">
        <f>VALUE(SUBSTITUTE(Veg_Table[[#This Row],[Created]],",",""))</f>
        <v>43738.535289351901</v>
      </c>
      <c r="V499" s="3" t="str">
        <f ca="1">IFERROR(_xlfn.IFNA(CELL("contents",INDIRECT(_xlfn.CONCAT("Veg_Table_Production_Data!",ADDRESS(MATCH(_xlfn.MAXIFS(#REF!,#REF!,"="&amp;Veg_Table[[#This Row],[AUTO_ID]],#REF!,"&lt;"&amp;Veg_Table[[#This Row],[EVM_LAST_EDITED_Day]]),#REF!,0),COLUMN(#REF!),4,1,)))),""),"")</f>
        <v/>
      </c>
      <c r="W499" s="3" t="str">
        <f ca="1">IF(Veg_Table[[#This Row],[Previous_Prescription]]="","No",IF(Veg_Table[[#This Row],[Previous_Prescription]]=Veg_Table[[#This Row],[PRESCRIP]],"No","Yes"))</f>
        <v>No</v>
      </c>
      <c r="X499" s="3" t="str">
        <f>IF(Veg_Table[[#This Row],[EVM_LAST_EDITED_Day]]=Veg_Table[[#This Row],[Created_Day]],"New","Old")</f>
        <v>Old</v>
      </c>
      <c r="Y499" s="1">
        <f>IFERROR(IF(FIND("delete",LOWER(Veg_Table[[#This Row],[PI_COMMENTS]]))&gt;=1,1,0),0)</f>
        <v>0</v>
      </c>
      <c r="Z499" s="1" t="str">
        <f>_xlfn.IFNA(IF(Veg_Table[[#This Row],[EVM_LAST_EDITOR]]="","Yes",VLOOKUP(Veg_Table[[#This Row],[EVM_LAST_EDITOR]],Roster_Table[#All],15,FALSE)),"Yes")</f>
        <v>No</v>
      </c>
      <c r="AA49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499" s="1" t="str">
        <f>_xlfn.IFNA(VLOOKUP(Veg_Table[[#This Row],[EVM_LAST_EDITOR]],Roster_Table[#All],3,FALSE),"zAWRR Not in Roster")</f>
        <v>Thomas</v>
      </c>
      <c r="AC499" s="1" t="str">
        <f>_xlfn.IFNA(VLOOKUP(Veg_Table[[#This Row],[EVM_LAST_EDITOR]],Roster_Table[#All],2,FALSE),"zAWRR Not in Roster")</f>
        <v>James</v>
      </c>
      <c r="AD499" s="1" t="str">
        <f>IF(_xlfn.CONCAT(Veg_Table[[#This Row],[First_Name]]," ",Veg_Table[[#This Row],[Last_Name]])="zAWRR Not in Roster zAWRR Not in Roster","zAWRR Not in Roster",_xlfn.CONCAT(Veg_Table[[#This Row],[First_Name]]," ",Veg_Table[[#This Row],[Last_Name]]))</f>
        <v>Thomas James</v>
      </c>
      <c r="AE499">
        <v>1764321</v>
      </c>
      <c r="AF499" t="s">
        <v>3568</v>
      </c>
      <c r="AG499" t="s">
        <v>30</v>
      </c>
      <c r="AH499" t="s">
        <v>2073</v>
      </c>
      <c r="AI499" t="s">
        <v>3533</v>
      </c>
      <c r="AJ499" t="s">
        <v>820</v>
      </c>
      <c r="AK499" t="s">
        <v>28</v>
      </c>
      <c r="AL499" t="s">
        <v>830</v>
      </c>
      <c r="AM499" t="s">
        <v>38</v>
      </c>
      <c r="AN499" t="s">
        <v>25</v>
      </c>
      <c r="AO499" t="s">
        <v>25</v>
      </c>
      <c r="AP499">
        <v>28</v>
      </c>
      <c r="AQ499">
        <v>100</v>
      </c>
      <c r="AR499" t="s">
        <v>28</v>
      </c>
      <c r="AS499" t="s">
        <v>51</v>
      </c>
      <c r="AT499" t="s">
        <v>515</v>
      </c>
      <c r="AU499" t="s">
        <v>25</v>
      </c>
      <c r="AV499" t="s">
        <v>28</v>
      </c>
      <c r="AW499" t="s">
        <v>3569</v>
      </c>
      <c r="AX499" t="s">
        <v>825</v>
      </c>
      <c r="AY499" t="s">
        <v>825</v>
      </c>
      <c r="AZ499">
        <v>5807646</v>
      </c>
      <c r="BA499" t="s">
        <v>51</v>
      </c>
      <c r="BB499" s="4">
        <v>43965.521580277775</v>
      </c>
      <c r="BC499" t="s">
        <v>837</v>
      </c>
      <c r="BD499" t="s">
        <v>29</v>
      </c>
      <c r="BF499" t="s">
        <v>28</v>
      </c>
      <c r="BG499" t="s">
        <v>28</v>
      </c>
      <c r="BH499" t="s">
        <v>28</v>
      </c>
      <c r="BI499" s="3"/>
      <c r="BJ499" t="s">
        <v>528</v>
      </c>
      <c r="BK499" s="30" t="s">
        <v>694</v>
      </c>
      <c r="BL499" s="3">
        <v>43965.521720358796</v>
      </c>
      <c r="BM499" t="s">
        <v>31</v>
      </c>
      <c r="BN499" t="s">
        <v>32</v>
      </c>
      <c r="BO499" t="s">
        <v>2075</v>
      </c>
      <c r="BP499" t="s">
        <v>2076</v>
      </c>
      <c r="BQ499" t="s">
        <v>826</v>
      </c>
      <c r="BR499" t="s">
        <v>28</v>
      </c>
      <c r="BS499" t="s">
        <v>28</v>
      </c>
      <c r="BT499" t="s">
        <v>835</v>
      </c>
      <c r="BU499" s="3">
        <v>43738.53528935185</v>
      </c>
      <c r="BV499" t="s">
        <v>803</v>
      </c>
      <c r="BW499" s="3">
        <v>43965.565027303244</v>
      </c>
      <c r="BX499" t="s">
        <v>3570</v>
      </c>
      <c r="CG499"/>
      <c r="CH499"/>
      <c r="CI499"/>
      <c r="CY499"/>
      <c r="DA499"/>
      <c r="DE499"/>
      <c r="DF499"/>
    </row>
    <row r="500" spans="1:110" x14ac:dyDescent="0.25">
      <c r="A500" s="1">
        <f>IF(Veg_Table[[#This Row],[VP_STATUS]]="Hold",0,IF(OR(AND(Veg_Table[[#This Row],[PRESCRIP]]="NW_No Work",Veg_Table[[#This Row],[VP_STATUS]]&lt;&gt;"No Work Required Under EVM"),AND(Veg_Table[[#This Row],[VP_STATUS]]="No Work Required Under EVM",Veg_Table[[#This Row],[PRESCRIP]]&lt;&gt;"NW_No Work")),1,0))</f>
        <v>0</v>
      </c>
      <c r="B500" s="1">
        <f>IF(Veg_Table[[#This Row],[SPECIES]]="",1,0)</f>
        <v>0</v>
      </c>
      <c r="C500" s="1">
        <f>IF(Veg_Table[[#This Row],[DIAMETER]]="",1,0)</f>
        <v>0</v>
      </c>
      <c r="D500" s="1">
        <f>IF(Veg_Table[[#This Row],[HEIGHT]]="",1,0)</f>
        <v>0</v>
      </c>
      <c r="E50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00" s="1">
        <f>IF(AND(Veg_Table[[#This Row],[TAT_RESULT]]="ABATE",Veg_Table[[#This Row],[PRESCRIP]]="NW_No Work"),1,0)</f>
        <v>0</v>
      </c>
      <c r="G500" s="1">
        <f>IF(OR(Veg_Table[[#This Row],[Prescription R-Scale]]="NA",Veg_Table[[#This Row],[Diameter R-Scale]]="NA"),0,IF(Veg_Table[[#This Row],[Diameter R-Scale]]&lt;&gt;Veg_Table[[#This Row],[Prescription R-Scale]],1,0))</f>
        <v>0</v>
      </c>
      <c r="H500" s="1">
        <f>IF(OR(AND(Veg_Table[[#This Row],[PRESCRIP]]="BC_Br Rmv", Veg_Table[[#This Row],[WOOD_MAN]]&lt;&gt;"Not Needed"),AND(Veg_Table[[#This Row],[PRESCRIP]]="BCS_Br Rmv+Trt", Veg_Table[[#This Row],[WOOD_MAN]]&lt;&gt;"Not Needed")),1,0)</f>
        <v>0</v>
      </c>
      <c r="I500" s="1">
        <f ca="1">IF(AND(Veg_Table[[#This Row],[Prescription_Changed]]="Yes",Veg_Table[[#This Row],[TAT_RESULT]]=""),1,0)</f>
        <v>0</v>
      </c>
      <c r="J500" s="1">
        <f ca="1">SUM(Veg_Table[[#This Row],[Prescription and Status do not match]:[Prescription_Edited_And_TAT_Is_Blank]])</f>
        <v>1</v>
      </c>
      <c r="K500" s="1">
        <f ca="1">IF(Veg_Table[[#This Row],[Sum of Errors]]&gt;0,1,0)</f>
        <v>1</v>
      </c>
      <c r="L500" s="1">
        <f>1</f>
        <v>1</v>
      </c>
      <c r="M50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500" s="1">
        <f>IF(OR(MID(Veg_Table[[#This Row],[PRESCRIP]],2,1)="1",MID(Veg_Table[[#This Row],[PRESCRIP]],2,1)="2",MID(Veg_Table[[#This Row],[PRESCRIP]],2,1)="3",MID(Veg_Table[[#This Row],[PRESCRIP]],2,1)="4"),_xlfn.NUMBERVALUE(MID(Veg_Table[[#This Row],[PRESCRIP]],2,1)),"NA")</f>
        <v>3</v>
      </c>
      <c r="O500" s="1">
        <f>WEEKNUM(Veg_Table[[#This Row],[EVM_LAST_EDITED_Day]],2)</f>
        <v>20</v>
      </c>
      <c r="P500" s="25">
        <f>IFERROR(DATE(YEAR(Veg_Table[[#This Row],[EVM_LAST_EDITED2]]),MONTH(Veg_Table[[#This Row],[EVM_LAST_EDITED2]]),DAY(Veg_Table[[#This Row],[EVM_LAST_EDITED2]])),DATE(2019,1,1))</f>
        <v>43965</v>
      </c>
      <c r="Q500" s="3">
        <f>VALUE(SUBSTITUTE(Veg_Table[[#This Row],[EVM_LAST_EDITED]],",",""))</f>
        <v>43965.5577673843</v>
      </c>
      <c r="R500" s="1" t="str">
        <f>_xlfn.IFNA(IF(Veg_Table[[#This Row],[EVM_LAST_EDITOR]]="","zBlank EVM Last Editor",VLOOKUP(Veg_Table[[#This Row],[EVM_LAST_EDITOR]],Roster_Table[#All],4,FALSE)),"zAWRR Not in Roster")</f>
        <v>MFE</v>
      </c>
      <c r="S500" s="1" t="str">
        <f>_xlfn.IFNA(IF(Veg_Table[[#This Row],[EVM_LAST_EDITOR]]="","zBlank EVM Last Editor",VLOOKUP(Veg_Table[[#This Row],[EVM_LAST_EDITOR]],Roster_Table[#All],16,FALSE)),"zCompany_AWRR not in Roster")</f>
        <v>Not in Sierra Roster</v>
      </c>
      <c r="T500" s="2">
        <f>IFERROR(DATE(YEAR(Veg_Table[[#This Row],[Created2]]),MONTH(Veg_Table[[#This Row],[Created2]]),DAY(Veg_Table[[#This Row],[Created2]])),DATE(2019,1,1))</f>
        <v>43738</v>
      </c>
      <c r="U500" s="3">
        <f>VALUE(SUBSTITUTE(Veg_Table[[#This Row],[Created]],",",""))</f>
        <v>43738.5367708333</v>
      </c>
      <c r="V500" s="3" t="str">
        <f ca="1">IFERROR(_xlfn.IFNA(CELL("contents",INDIRECT(_xlfn.CONCAT("Veg_Table_Production_Data!",ADDRESS(MATCH(_xlfn.MAXIFS(#REF!,#REF!,"="&amp;Veg_Table[[#This Row],[AUTO_ID]],#REF!,"&lt;"&amp;Veg_Table[[#This Row],[EVM_LAST_EDITED_Day]]),#REF!,0),COLUMN(#REF!),4,1,)))),""),"")</f>
        <v/>
      </c>
      <c r="W500" s="3" t="str">
        <f ca="1">IF(Veg_Table[[#This Row],[Previous_Prescription]]="","No",IF(Veg_Table[[#This Row],[Previous_Prescription]]=Veg_Table[[#This Row],[PRESCRIP]],"No","Yes"))</f>
        <v>No</v>
      </c>
      <c r="X500" s="3" t="str">
        <f>IF(Veg_Table[[#This Row],[EVM_LAST_EDITED_Day]]=Veg_Table[[#This Row],[Created_Day]],"New","Old")</f>
        <v>Old</v>
      </c>
      <c r="Y500" s="1">
        <f>IFERROR(IF(FIND("delete",LOWER(Veg_Table[[#This Row],[PI_COMMENTS]]))&gt;=1,1,0),0)</f>
        <v>0</v>
      </c>
      <c r="Z500" s="1" t="str">
        <f>_xlfn.IFNA(IF(Veg_Table[[#This Row],[EVM_LAST_EDITOR]]="","Yes",VLOOKUP(Veg_Table[[#This Row],[EVM_LAST_EDITOR]],Roster_Table[#All],15,FALSE)),"Yes")</f>
        <v>No</v>
      </c>
      <c r="AA50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00" s="1" t="str">
        <f>_xlfn.IFNA(VLOOKUP(Veg_Table[[#This Row],[EVM_LAST_EDITOR]],Roster_Table[#All],3,FALSE),"zAWRR Not in Roster")</f>
        <v>Thomas</v>
      </c>
      <c r="AC500" s="1" t="str">
        <f>_xlfn.IFNA(VLOOKUP(Veg_Table[[#This Row],[EVM_LAST_EDITOR]],Roster_Table[#All],2,FALSE),"zAWRR Not in Roster")</f>
        <v>James</v>
      </c>
      <c r="AD500" s="1" t="str">
        <f>IF(_xlfn.CONCAT(Veg_Table[[#This Row],[First_Name]]," ",Veg_Table[[#This Row],[Last_Name]])="zAWRR Not in Roster zAWRR Not in Roster","zAWRR Not in Roster",_xlfn.CONCAT(Veg_Table[[#This Row],[First_Name]]," ",Veg_Table[[#This Row],[Last_Name]]))</f>
        <v>Thomas James</v>
      </c>
      <c r="AE500">
        <v>1764322</v>
      </c>
      <c r="AF500" t="s">
        <v>3565</v>
      </c>
      <c r="AG500" t="s">
        <v>30</v>
      </c>
      <c r="AH500" t="s">
        <v>2073</v>
      </c>
      <c r="AI500" t="s">
        <v>3533</v>
      </c>
      <c r="AJ500" t="s">
        <v>820</v>
      </c>
      <c r="AK500" t="s">
        <v>28</v>
      </c>
      <c r="AL500" t="s">
        <v>830</v>
      </c>
      <c r="AM500" t="s">
        <v>38</v>
      </c>
      <c r="AN500" t="s">
        <v>25</v>
      </c>
      <c r="AO500" t="s">
        <v>25</v>
      </c>
      <c r="AP500">
        <v>24</v>
      </c>
      <c r="AQ500">
        <v>100</v>
      </c>
      <c r="AR500" t="s">
        <v>28</v>
      </c>
      <c r="AS500" t="s">
        <v>51</v>
      </c>
      <c r="AT500" t="s">
        <v>515</v>
      </c>
      <c r="AU500" t="s">
        <v>25</v>
      </c>
      <c r="AV500" t="s">
        <v>28</v>
      </c>
      <c r="AW500" t="s">
        <v>3566</v>
      </c>
      <c r="AX500" t="s">
        <v>825</v>
      </c>
      <c r="AY500" t="s">
        <v>825</v>
      </c>
      <c r="AZ500">
        <v>5807646</v>
      </c>
      <c r="BA500" t="s">
        <v>51</v>
      </c>
      <c r="BB500" s="4">
        <v>43965.557670416667</v>
      </c>
      <c r="BC500" t="s">
        <v>837</v>
      </c>
      <c r="BD500" t="s">
        <v>29</v>
      </c>
      <c r="BF500" t="s">
        <v>28</v>
      </c>
      <c r="BG500" t="s">
        <v>28</v>
      </c>
      <c r="BH500" t="s">
        <v>28</v>
      </c>
      <c r="BI500" s="3"/>
      <c r="BJ500" t="s">
        <v>528</v>
      </c>
      <c r="BK500" s="30" t="s">
        <v>694</v>
      </c>
      <c r="BL500" s="3">
        <v>43965.557767384256</v>
      </c>
      <c r="BM500" t="s">
        <v>31</v>
      </c>
      <c r="BN500" t="s">
        <v>32</v>
      </c>
      <c r="BO500" t="s">
        <v>2075</v>
      </c>
      <c r="BP500" t="s">
        <v>2076</v>
      </c>
      <c r="BQ500" t="s">
        <v>826</v>
      </c>
      <c r="BR500" t="s">
        <v>28</v>
      </c>
      <c r="BS500" t="s">
        <v>28</v>
      </c>
      <c r="BT500" t="s">
        <v>835</v>
      </c>
      <c r="BU500" s="3">
        <v>43738.536770833336</v>
      </c>
      <c r="BV500" t="s">
        <v>803</v>
      </c>
      <c r="BW500" s="3">
        <v>43965.565027303244</v>
      </c>
      <c r="BX500" t="s">
        <v>3567</v>
      </c>
      <c r="CG500"/>
      <c r="CH500"/>
      <c r="CI500"/>
      <c r="CY500"/>
      <c r="DA500"/>
      <c r="DE500"/>
      <c r="DF500"/>
    </row>
    <row r="501" spans="1:110" x14ac:dyDescent="0.25">
      <c r="A501" s="1">
        <f>IF(Veg_Table[[#This Row],[VP_STATUS]]="Hold",0,IF(OR(AND(Veg_Table[[#This Row],[PRESCRIP]]="NW_No Work",Veg_Table[[#This Row],[VP_STATUS]]&lt;&gt;"No Work Required Under EVM"),AND(Veg_Table[[#This Row],[VP_STATUS]]="No Work Required Under EVM",Veg_Table[[#This Row],[PRESCRIP]]&lt;&gt;"NW_No Work")),1,0))</f>
        <v>0</v>
      </c>
      <c r="B501" s="1">
        <f>IF(Veg_Table[[#This Row],[SPECIES]]="",1,0)</f>
        <v>0</v>
      </c>
      <c r="C501" s="1">
        <f>IF(Veg_Table[[#This Row],[DIAMETER]]="",1,0)</f>
        <v>0</v>
      </c>
      <c r="D501" s="1">
        <f>IF(Veg_Table[[#This Row],[HEIGHT]]="",1,0)</f>
        <v>0</v>
      </c>
      <c r="E50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01" s="1">
        <f>IF(AND(Veg_Table[[#This Row],[TAT_RESULT]]="ABATE",Veg_Table[[#This Row],[PRESCRIP]]="NW_No Work"),1,0)</f>
        <v>0</v>
      </c>
      <c r="G501" s="1">
        <f>IF(OR(Veg_Table[[#This Row],[Prescription R-Scale]]="NA",Veg_Table[[#This Row],[Diameter R-Scale]]="NA"),0,IF(Veg_Table[[#This Row],[Diameter R-Scale]]&lt;&gt;Veg_Table[[#This Row],[Prescription R-Scale]],1,0))</f>
        <v>0</v>
      </c>
      <c r="H501" s="1">
        <f>IF(OR(AND(Veg_Table[[#This Row],[PRESCRIP]]="BC_Br Rmv", Veg_Table[[#This Row],[WOOD_MAN]]&lt;&gt;"Not Needed"),AND(Veg_Table[[#This Row],[PRESCRIP]]="BCS_Br Rmv+Trt", Veg_Table[[#This Row],[WOOD_MAN]]&lt;&gt;"Not Needed")),1,0)</f>
        <v>0</v>
      </c>
      <c r="I501" s="1">
        <f ca="1">IF(AND(Veg_Table[[#This Row],[Prescription_Changed]]="Yes",Veg_Table[[#This Row],[TAT_RESULT]]=""),1,0)</f>
        <v>0</v>
      </c>
      <c r="J501" s="1">
        <f ca="1">SUM(Veg_Table[[#This Row],[Prescription and Status do not match]:[Prescription_Edited_And_TAT_Is_Blank]])</f>
        <v>1</v>
      </c>
      <c r="K501" s="1">
        <f ca="1">IF(Veg_Table[[#This Row],[Sum of Errors]]&gt;0,1,0)</f>
        <v>1</v>
      </c>
      <c r="L501" s="1">
        <f>1</f>
        <v>1</v>
      </c>
      <c r="M50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501" s="1">
        <f>IF(OR(MID(Veg_Table[[#This Row],[PRESCRIP]],2,1)="1",MID(Veg_Table[[#This Row],[PRESCRIP]],2,1)="2",MID(Veg_Table[[#This Row],[PRESCRIP]],2,1)="3",MID(Veg_Table[[#This Row],[PRESCRIP]],2,1)="4"),_xlfn.NUMBERVALUE(MID(Veg_Table[[#This Row],[PRESCRIP]],2,1)),"NA")</f>
        <v>2</v>
      </c>
      <c r="O501" s="1">
        <f>WEEKNUM(Veg_Table[[#This Row],[EVM_LAST_EDITED_Day]],2)</f>
        <v>20</v>
      </c>
      <c r="P501" s="25">
        <f>IFERROR(DATE(YEAR(Veg_Table[[#This Row],[EVM_LAST_EDITED2]]),MONTH(Veg_Table[[#This Row],[EVM_LAST_EDITED2]]),DAY(Veg_Table[[#This Row],[EVM_LAST_EDITED2]])),DATE(2019,1,1))</f>
        <v>43965</v>
      </c>
      <c r="Q501" s="3">
        <f>VALUE(SUBSTITUTE(Veg_Table[[#This Row],[EVM_LAST_EDITED]],",",""))</f>
        <v>43965.5669019212</v>
      </c>
      <c r="R501" s="1" t="str">
        <f>_xlfn.IFNA(IF(Veg_Table[[#This Row],[EVM_LAST_EDITOR]]="","zBlank EVM Last Editor",VLOOKUP(Veg_Table[[#This Row],[EVM_LAST_EDITOR]],Roster_Table[#All],4,FALSE)),"zAWRR Not in Roster")</f>
        <v>MFE</v>
      </c>
      <c r="S501" s="1" t="str">
        <f>_xlfn.IFNA(IF(Veg_Table[[#This Row],[EVM_LAST_EDITOR]]="","zBlank EVM Last Editor",VLOOKUP(Veg_Table[[#This Row],[EVM_LAST_EDITOR]],Roster_Table[#All],16,FALSE)),"zCompany_AWRR not in Roster")</f>
        <v>Not in Sierra Roster</v>
      </c>
      <c r="T501" s="2">
        <f>IFERROR(DATE(YEAR(Veg_Table[[#This Row],[Created2]]),MONTH(Veg_Table[[#This Row],[Created2]]),DAY(Veg_Table[[#This Row],[Created2]])),DATE(2019,1,1))</f>
        <v>43738</v>
      </c>
      <c r="U501" s="3">
        <f>VALUE(SUBSTITUTE(Veg_Table[[#This Row],[Created]],",",""))</f>
        <v>43738.541018518503</v>
      </c>
      <c r="V501" s="3" t="str">
        <f ca="1">IFERROR(_xlfn.IFNA(CELL("contents",INDIRECT(_xlfn.CONCAT("Veg_Table_Production_Data!",ADDRESS(MATCH(_xlfn.MAXIFS(#REF!,#REF!,"="&amp;Veg_Table[[#This Row],[AUTO_ID]],#REF!,"&lt;"&amp;Veg_Table[[#This Row],[EVM_LAST_EDITED_Day]]),#REF!,0),COLUMN(#REF!),4,1,)))),""),"")</f>
        <v/>
      </c>
      <c r="W501" s="3" t="str">
        <f ca="1">IF(Veg_Table[[#This Row],[Previous_Prescription]]="","No",IF(Veg_Table[[#This Row],[Previous_Prescription]]=Veg_Table[[#This Row],[PRESCRIP]],"No","Yes"))</f>
        <v>No</v>
      </c>
      <c r="X501" s="3" t="str">
        <f>IF(Veg_Table[[#This Row],[EVM_LAST_EDITED_Day]]=Veg_Table[[#This Row],[Created_Day]],"New","Old")</f>
        <v>Old</v>
      </c>
      <c r="Y501" s="1">
        <f>IFERROR(IF(FIND("delete",LOWER(Veg_Table[[#This Row],[PI_COMMENTS]]))&gt;=1,1,0),0)</f>
        <v>0</v>
      </c>
      <c r="Z501" s="1" t="str">
        <f>_xlfn.IFNA(IF(Veg_Table[[#This Row],[EVM_LAST_EDITOR]]="","Yes",VLOOKUP(Veg_Table[[#This Row],[EVM_LAST_EDITOR]],Roster_Table[#All],15,FALSE)),"Yes")</f>
        <v>No</v>
      </c>
      <c r="AA50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01" s="1" t="str">
        <f>_xlfn.IFNA(VLOOKUP(Veg_Table[[#This Row],[EVM_LAST_EDITOR]],Roster_Table[#All],3,FALSE),"zAWRR Not in Roster")</f>
        <v>Thomas</v>
      </c>
      <c r="AC501" s="1" t="str">
        <f>_xlfn.IFNA(VLOOKUP(Veg_Table[[#This Row],[EVM_LAST_EDITOR]],Roster_Table[#All],2,FALSE),"zAWRR Not in Roster")</f>
        <v>James</v>
      </c>
      <c r="AD501" s="1" t="str">
        <f>IF(_xlfn.CONCAT(Veg_Table[[#This Row],[First_Name]]," ",Veg_Table[[#This Row],[Last_Name]])="zAWRR Not in Roster zAWRR Not in Roster","zAWRR Not in Roster",_xlfn.CONCAT(Veg_Table[[#This Row],[First_Name]]," ",Veg_Table[[#This Row],[Last_Name]]))</f>
        <v>Thomas James</v>
      </c>
      <c r="AE501">
        <v>1764324</v>
      </c>
      <c r="AF501" t="s">
        <v>3559</v>
      </c>
      <c r="AG501" t="s">
        <v>30</v>
      </c>
      <c r="AH501" t="s">
        <v>2073</v>
      </c>
      <c r="AI501" t="s">
        <v>3533</v>
      </c>
      <c r="AJ501" t="s">
        <v>820</v>
      </c>
      <c r="AK501" t="s">
        <v>28</v>
      </c>
      <c r="AL501" t="s">
        <v>830</v>
      </c>
      <c r="AM501" t="s">
        <v>38</v>
      </c>
      <c r="AN501" t="s">
        <v>25</v>
      </c>
      <c r="AO501" t="s">
        <v>25</v>
      </c>
      <c r="AP501">
        <v>22</v>
      </c>
      <c r="AQ501">
        <v>78</v>
      </c>
      <c r="AR501" t="s">
        <v>28</v>
      </c>
      <c r="AS501" t="s">
        <v>42</v>
      </c>
      <c r="AT501" t="s">
        <v>515</v>
      </c>
      <c r="AU501" t="s">
        <v>25</v>
      </c>
      <c r="AV501" t="s">
        <v>28</v>
      </c>
      <c r="AW501" t="s">
        <v>3560</v>
      </c>
      <c r="AX501" t="s">
        <v>825</v>
      </c>
      <c r="AY501" t="s">
        <v>825</v>
      </c>
      <c r="AZ501">
        <v>580646</v>
      </c>
      <c r="BA501" t="s">
        <v>42</v>
      </c>
      <c r="BB501" s="4">
        <v>43965.566808055555</v>
      </c>
      <c r="BC501" t="s">
        <v>837</v>
      </c>
      <c r="BD501" t="s">
        <v>29</v>
      </c>
      <c r="BF501" t="s">
        <v>28</v>
      </c>
      <c r="BG501" t="s">
        <v>28</v>
      </c>
      <c r="BH501" t="s">
        <v>28</v>
      </c>
      <c r="BI501" s="3"/>
      <c r="BJ501" t="s">
        <v>528</v>
      </c>
      <c r="BK501" s="30" t="s">
        <v>694</v>
      </c>
      <c r="BL501" s="3">
        <v>43965.566901921295</v>
      </c>
      <c r="BM501" t="s">
        <v>31</v>
      </c>
      <c r="BN501" t="s">
        <v>32</v>
      </c>
      <c r="BO501" t="s">
        <v>2075</v>
      </c>
      <c r="BP501" t="s">
        <v>2076</v>
      </c>
      <c r="BQ501" t="s">
        <v>826</v>
      </c>
      <c r="BR501" t="s">
        <v>28</v>
      </c>
      <c r="BS501" t="s">
        <v>28</v>
      </c>
      <c r="BT501" t="s">
        <v>835</v>
      </c>
      <c r="BU501" s="3">
        <v>43738.541018518517</v>
      </c>
      <c r="BV501" t="s">
        <v>803</v>
      </c>
      <c r="BW501" s="3">
        <v>43965.648403078703</v>
      </c>
      <c r="BX501" t="s">
        <v>3561</v>
      </c>
      <c r="CG501"/>
      <c r="CH501"/>
      <c r="CI501"/>
      <c r="CY501"/>
      <c r="DA501"/>
      <c r="DE501"/>
      <c r="DF501"/>
    </row>
    <row r="502" spans="1:110" x14ac:dyDescent="0.25">
      <c r="A502" s="1">
        <f>IF(Veg_Table[[#This Row],[VP_STATUS]]="Hold",0,IF(OR(AND(Veg_Table[[#This Row],[PRESCRIP]]="NW_No Work",Veg_Table[[#This Row],[VP_STATUS]]&lt;&gt;"No Work Required Under EVM"),AND(Veg_Table[[#This Row],[VP_STATUS]]="No Work Required Under EVM",Veg_Table[[#This Row],[PRESCRIP]]&lt;&gt;"NW_No Work")),1,0))</f>
        <v>0</v>
      </c>
      <c r="B502" s="1">
        <f>IF(Veg_Table[[#This Row],[SPECIES]]="",1,0)</f>
        <v>0</v>
      </c>
      <c r="C502" s="1">
        <f>IF(Veg_Table[[#This Row],[DIAMETER]]="",1,0)</f>
        <v>0</v>
      </c>
      <c r="D502" s="1">
        <f>IF(Veg_Table[[#This Row],[HEIGHT]]="",1,0)</f>
        <v>0</v>
      </c>
      <c r="E50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02" s="1">
        <f>IF(AND(Veg_Table[[#This Row],[TAT_RESULT]]="ABATE",Veg_Table[[#This Row],[PRESCRIP]]="NW_No Work"),1,0)</f>
        <v>0</v>
      </c>
      <c r="G502" s="1">
        <f>IF(OR(Veg_Table[[#This Row],[Prescription R-Scale]]="NA",Veg_Table[[#This Row],[Diameter R-Scale]]="NA"),0,IF(Veg_Table[[#This Row],[Diameter R-Scale]]&lt;&gt;Veg_Table[[#This Row],[Prescription R-Scale]],1,0))</f>
        <v>0</v>
      </c>
      <c r="H502" s="1">
        <f>IF(OR(AND(Veg_Table[[#This Row],[PRESCRIP]]="BC_Br Rmv", Veg_Table[[#This Row],[WOOD_MAN]]&lt;&gt;"Not Needed"),AND(Veg_Table[[#This Row],[PRESCRIP]]="BCS_Br Rmv+Trt", Veg_Table[[#This Row],[WOOD_MAN]]&lt;&gt;"Not Needed")),1,0)</f>
        <v>0</v>
      </c>
      <c r="I502" s="1">
        <f ca="1">IF(AND(Veg_Table[[#This Row],[Prescription_Changed]]="Yes",Veg_Table[[#This Row],[TAT_RESULT]]=""),1,0)</f>
        <v>0</v>
      </c>
      <c r="J502" s="1">
        <f ca="1">SUM(Veg_Table[[#This Row],[Prescription and Status do not match]:[Prescription_Edited_And_TAT_Is_Blank]])</f>
        <v>1</v>
      </c>
      <c r="K502" s="1">
        <f ca="1">IF(Veg_Table[[#This Row],[Sum of Errors]]&gt;0,1,0)</f>
        <v>1</v>
      </c>
      <c r="L502" s="1">
        <f>1</f>
        <v>1</v>
      </c>
      <c r="M50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502" s="1">
        <f>IF(OR(MID(Veg_Table[[#This Row],[PRESCRIP]],2,1)="1",MID(Veg_Table[[#This Row],[PRESCRIP]],2,1)="2",MID(Veg_Table[[#This Row],[PRESCRIP]],2,1)="3",MID(Veg_Table[[#This Row],[PRESCRIP]],2,1)="4"),_xlfn.NUMBERVALUE(MID(Veg_Table[[#This Row],[PRESCRIP]],2,1)),"NA")</f>
        <v>2</v>
      </c>
      <c r="O502" s="1">
        <f>WEEKNUM(Veg_Table[[#This Row],[EVM_LAST_EDITED_Day]],2)</f>
        <v>20</v>
      </c>
      <c r="P502" s="25">
        <f>IFERROR(DATE(YEAR(Veg_Table[[#This Row],[EVM_LAST_EDITED2]]),MONTH(Veg_Table[[#This Row],[EVM_LAST_EDITED2]]),DAY(Veg_Table[[#This Row],[EVM_LAST_EDITED2]])),DATE(2019,1,1))</f>
        <v>43965</v>
      </c>
      <c r="Q502" s="3">
        <f>VALUE(SUBSTITUTE(Veg_Table[[#This Row],[EVM_LAST_EDITED]],",",""))</f>
        <v>43965.567954328697</v>
      </c>
      <c r="R502" s="1" t="str">
        <f>_xlfn.IFNA(IF(Veg_Table[[#This Row],[EVM_LAST_EDITOR]]="","zBlank EVM Last Editor",VLOOKUP(Veg_Table[[#This Row],[EVM_LAST_EDITOR]],Roster_Table[#All],4,FALSE)),"zAWRR Not in Roster")</f>
        <v>MFE</v>
      </c>
      <c r="S502" s="1" t="str">
        <f>_xlfn.IFNA(IF(Veg_Table[[#This Row],[EVM_LAST_EDITOR]]="","zBlank EVM Last Editor",VLOOKUP(Veg_Table[[#This Row],[EVM_LAST_EDITOR]],Roster_Table[#All],16,FALSE)),"zCompany_AWRR not in Roster")</f>
        <v>Not in Sierra Roster</v>
      </c>
      <c r="T502" s="2">
        <f>IFERROR(DATE(YEAR(Veg_Table[[#This Row],[Created2]]),MONTH(Veg_Table[[#This Row],[Created2]]),DAY(Veg_Table[[#This Row],[Created2]])),DATE(2019,1,1))</f>
        <v>43880</v>
      </c>
      <c r="U502" s="3">
        <f>VALUE(SUBSTITUTE(Veg_Table[[#This Row],[Created]],",",""))</f>
        <v>43880.660486111097</v>
      </c>
      <c r="V502" s="3" t="str">
        <f ca="1">IFERROR(_xlfn.IFNA(CELL("contents",INDIRECT(_xlfn.CONCAT("Veg_Table_Production_Data!",ADDRESS(MATCH(_xlfn.MAXIFS(#REF!,#REF!,"="&amp;Veg_Table[[#This Row],[AUTO_ID]],#REF!,"&lt;"&amp;Veg_Table[[#This Row],[EVM_LAST_EDITED_Day]]),#REF!,0),COLUMN(#REF!),4,1,)))),""),"")</f>
        <v/>
      </c>
      <c r="W502" s="3" t="str">
        <f ca="1">IF(Veg_Table[[#This Row],[Previous_Prescription]]="","No",IF(Veg_Table[[#This Row],[Previous_Prescription]]=Veg_Table[[#This Row],[PRESCRIP]],"No","Yes"))</f>
        <v>No</v>
      </c>
      <c r="X502" s="3" t="str">
        <f>IF(Veg_Table[[#This Row],[EVM_LAST_EDITED_Day]]=Veg_Table[[#This Row],[Created_Day]],"New","Old")</f>
        <v>Old</v>
      </c>
      <c r="Y502" s="1">
        <f>IFERROR(IF(FIND("delete",LOWER(Veg_Table[[#This Row],[PI_COMMENTS]]))&gt;=1,1,0),0)</f>
        <v>0</v>
      </c>
      <c r="Z502" s="1" t="str">
        <f>_xlfn.IFNA(IF(Veg_Table[[#This Row],[EVM_LAST_EDITOR]]="","Yes",VLOOKUP(Veg_Table[[#This Row],[EVM_LAST_EDITOR]],Roster_Table[#All],15,FALSE)),"Yes")</f>
        <v>No</v>
      </c>
      <c r="AA50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02" s="1" t="str">
        <f>_xlfn.IFNA(VLOOKUP(Veg_Table[[#This Row],[EVM_LAST_EDITOR]],Roster_Table[#All],3,FALSE),"zAWRR Not in Roster")</f>
        <v>Thomas</v>
      </c>
      <c r="AC502" s="1" t="str">
        <f>_xlfn.IFNA(VLOOKUP(Veg_Table[[#This Row],[EVM_LAST_EDITOR]],Roster_Table[#All],2,FALSE),"zAWRR Not in Roster")</f>
        <v>James</v>
      </c>
      <c r="AD502" s="1" t="str">
        <f>IF(_xlfn.CONCAT(Veg_Table[[#This Row],[First_Name]]," ",Veg_Table[[#This Row],[Last_Name]])="zAWRR Not in Roster zAWRR Not in Roster","zAWRR Not in Roster",_xlfn.CONCAT(Veg_Table[[#This Row],[First_Name]]," ",Veg_Table[[#This Row],[Last_Name]]))</f>
        <v>Thomas James</v>
      </c>
      <c r="AE502">
        <v>1779859</v>
      </c>
      <c r="AF502" t="s">
        <v>3556</v>
      </c>
      <c r="AG502" t="s">
        <v>30</v>
      </c>
      <c r="AH502" t="s">
        <v>2073</v>
      </c>
      <c r="AI502" t="s">
        <v>3533</v>
      </c>
      <c r="AJ502" t="s">
        <v>820</v>
      </c>
      <c r="AK502" t="s">
        <v>28</v>
      </c>
      <c r="AL502" t="s">
        <v>372</v>
      </c>
      <c r="AM502" t="s">
        <v>38</v>
      </c>
      <c r="AN502" t="s">
        <v>25</v>
      </c>
      <c r="AO502" t="s">
        <v>25</v>
      </c>
      <c r="AP502">
        <v>13</v>
      </c>
      <c r="AQ502">
        <v>89</v>
      </c>
      <c r="AR502" t="s">
        <v>28</v>
      </c>
      <c r="AS502" t="s">
        <v>42</v>
      </c>
      <c r="AT502" t="s">
        <v>515</v>
      </c>
      <c r="AU502" t="s">
        <v>25</v>
      </c>
      <c r="AV502" t="s">
        <v>28</v>
      </c>
      <c r="AW502" t="s">
        <v>3557</v>
      </c>
      <c r="AX502" t="s">
        <v>825</v>
      </c>
      <c r="AY502" t="s">
        <v>825</v>
      </c>
      <c r="AZ502">
        <v>5807646</v>
      </c>
      <c r="BA502" t="s">
        <v>42</v>
      </c>
      <c r="BB502" s="4">
        <v>43965.567852395834</v>
      </c>
      <c r="BC502" t="s">
        <v>837</v>
      </c>
      <c r="BD502" t="s">
        <v>29</v>
      </c>
      <c r="BF502" t="s">
        <v>28</v>
      </c>
      <c r="BG502" t="s">
        <v>28</v>
      </c>
      <c r="BH502" t="s">
        <v>28</v>
      </c>
      <c r="BI502" s="3"/>
      <c r="BJ502" t="s">
        <v>528</v>
      </c>
      <c r="BK502" s="30" t="s">
        <v>694</v>
      </c>
      <c r="BL502" s="3">
        <v>43965.567954328704</v>
      </c>
      <c r="BM502" t="s">
        <v>31</v>
      </c>
      <c r="BN502" t="s">
        <v>32</v>
      </c>
      <c r="BO502" t="s">
        <v>2075</v>
      </c>
      <c r="BP502" t="s">
        <v>2076</v>
      </c>
      <c r="BQ502" t="s">
        <v>826</v>
      </c>
      <c r="BR502" t="s">
        <v>28</v>
      </c>
      <c r="BS502" t="s">
        <v>28</v>
      </c>
      <c r="BT502" t="s">
        <v>473</v>
      </c>
      <c r="BU502" s="3">
        <v>43880.660486111112</v>
      </c>
      <c r="BV502" t="s">
        <v>803</v>
      </c>
      <c r="BW502" s="3">
        <v>43965.648403078703</v>
      </c>
      <c r="BX502" t="s">
        <v>3558</v>
      </c>
      <c r="CG502"/>
      <c r="CH502"/>
      <c r="CI502"/>
      <c r="CY502"/>
      <c r="DA502"/>
      <c r="DE502"/>
      <c r="DF502"/>
    </row>
    <row r="503" spans="1:110" x14ac:dyDescent="0.25">
      <c r="A503" s="1">
        <f>IF(Veg_Table[[#This Row],[VP_STATUS]]="Hold",0,IF(OR(AND(Veg_Table[[#This Row],[PRESCRIP]]="NW_No Work",Veg_Table[[#This Row],[VP_STATUS]]&lt;&gt;"No Work Required Under EVM"),AND(Veg_Table[[#This Row],[VP_STATUS]]="No Work Required Under EVM",Veg_Table[[#This Row],[PRESCRIP]]&lt;&gt;"NW_No Work")),1,0))</f>
        <v>0</v>
      </c>
      <c r="B503" s="1">
        <f>IF(Veg_Table[[#This Row],[SPECIES]]="",1,0)</f>
        <v>0</v>
      </c>
      <c r="C503" s="1">
        <f>IF(Veg_Table[[#This Row],[DIAMETER]]="",1,0)</f>
        <v>0</v>
      </c>
      <c r="D503" s="1">
        <f>IF(Veg_Table[[#This Row],[HEIGHT]]="",1,0)</f>
        <v>0</v>
      </c>
      <c r="E50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03" s="1">
        <f>IF(AND(Veg_Table[[#This Row],[TAT_RESULT]]="ABATE",Veg_Table[[#This Row],[PRESCRIP]]="NW_No Work"),1,0)</f>
        <v>0</v>
      </c>
      <c r="G503" s="1">
        <f>IF(OR(Veg_Table[[#This Row],[Prescription R-Scale]]="NA",Veg_Table[[#This Row],[Diameter R-Scale]]="NA"),0,IF(Veg_Table[[#This Row],[Diameter R-Scale]]&lt;&gt;Veg_Table[[#This Row],[Prescription R-Scale]],1,0))</f>
        <v>0</v>
      </c>
      <c r="H503" s="1">
        <f>IF(OR(AND(Veg_Table[[#This Row],[PRESCRIP]]="BC_Br Rmv", Veg_Table[[#This Row],[WOOD_MAN]]&lt;&gt;"Not Needed"),AND(Veg_Table[[#This Row],[PRESCRIP]]="BCS_Br Rmv+Trt", Veg_Table[[#This Row],[WOOD_MAN]]&lt;&gt;"Not Needed")),1,0)</f>
        <v>0</v>
      </c>
      <c r="I503" s="1">
        <f ca="1">IF(AND(Veg_Table[[#This Row],[Prescription_Changed]]="Yes",Veg_Table[[#This Row],[TAT_RESULT]]=""),1,0)</f>
        <v>0</v>
      </c>
      <c r="J503" s="1">
        <f ca="1">SUM(Veg_Table[[#This Row],[Prescription and Status do not match]:[Prescription_Edited_And_TAT_Is_Blank]])</f>
        <v>1</v>
      </c>
      <c r="K503" s="1">
        <f ca="1">IF(Veg_Table[[#This Row],[Sum of Errors]]&gt;0,1,0)</f>
        <v>1</v>
      </c>
      <c r="L503" s="1">
        <f>1</f>
        <v>1</v>
      </c>
      <c r="M50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503" s="1">
        <f>IF(OR(MID(Veg_Table[[#This Row],[PRESCRIP]],2,1)="1",MID(Veg_Table[[#This Row],[PRESCRIP]],2,1)="2",MID(Veg_Table[[#This Row],[PRESCRIP]],2,1)="3",MID(Veg_Table[[#This Row],[PRESCRIP]],2,1)="4"),_xlfn.NUMBERVALUE(MID(Veg_Table[[#This Row],[PRESCRIP]],2,1)),"NA")</f>
        <v>3</v>
      </c>
      <c r="O503" s="1">
        <f>WEEKNUM(Veg_Table[[#This Row],[EVM_LAST_EDITED_Day]],2)</f>
        <v>20</v>
      </c>
      <c r="P503" s="25">
        <f>IFERROR(DATE(YEAR(Veg_Table[[#This Row],[EVM_LAST_EDITED2]]),MONTH(Veg_Table[[#This Row],[EVM_LAST_EDITED2]]),DAY(Veg_Table[[#This Row],[EVM_LAST_EDITED2]])),DATE(2019,1,1))</f>
        <v>43965</v>
      </c>
      <c r="Q503" s="3">
        <f>VALUE(SUBSTITUTE(Veg_Table[[#This Row],[EVM_LAST_EDITED]],",",""))</f>
        <v>43965.569319629598</v>
      </c>
      <c r="R503" s="1" t="str">
        <f>_xlfn.IFNA(IF(Veg_Table[[#This Row],[EVM_LAST_EDITOR]]="","zBlank EVM Last Editor",VLOOKUP(Veg_Table[[#This Row],[EVM_LAST_EDITOR]],Roster_Table[#All],4,FALSE)),"zAWRR Not in Roster")</f>
        <v>MFE</v>
      </c>
      <c r="S503" s="1" t="str">
        <f>_xlfn.IFNA(IF(Veg_Table[[#This Row],[EVM_LAST_EDITOR]]="","zBlank EVM Last Editor",VLOOKUP(Veg_Table[[#This Row],[EVM_LAST_EDITOR]],Roster_Table[#All],16,FALSE)),"zCompany_AWRR not in Roster")</f>
        <v>Not in Sierra Roster</v>
      </c>
      <c r="T503" s="2">
        <f>IFERROR(DATE(YEAR(Veg_Table[[#This Row],[Created2]]),MONTH(Veg_Table[[#This Row],[Created2]]),DAY(Veg_Table[[#This Row],[Created2]])),DATE(2019,1,1))</f>
        <v>43881</v>
      </c>
      <c r="U503" s="3">
        <f>VALUE(SUBSTITUTE(Veg_Table[[#This Row],[Created]],",",""))</f>
        <v>43881.422569444403</v>
      </c>
      <c r="V503" s="3" t="str">
        <f ca="1">IFERROR(_xlfn.IFNA(CELL("contents",INDIRECT(_xlfn.CONCAT("Veg_Table_Production_Data!",ADDRESS(MATCH(_xlfn.MAXIFS(#REF!,#REF!,"="&amp;Veg_Table[[#This Row],[AUTO_ID]],#REF!,"&lt;"&amp;Veg_Table[[#This Row],[EVM_LAST_EDITED_Day]]),#REF!,0),COLUMN(#REF!),4,1,)))),""),"")</f>
        <v/>
      </c>
      <c r="W503" s="3" t="str">
        <f ca="1">IF(Veg_Table[[#This Row],[Previous_Prescription]]="","No",IF(Veg_Table[[#This Row],[Previous_Prescription]]=Veg_Table[[#This Row],[PRESCRIP]],"No","Yes"))</f>
        <v>No</v>
      </c>
      <c r="X503" s="3" t="str">
        <f>IF(Veg_Table[[#This Row],[EVM_LAST_EDITED_Day]]=Veg_Table[[#This Row],[Created_Day]],"New","Old")</f>
        <v>Old</v>
      </c>
      <c r="Y503" s="1">
        <f>IFERROR(IF(FIND("delete",LOWER(Veg_Table[[#This Row],[PI_COMMENTS]]))&gt;=1,1,0),0)</f>
        <v>0</v>
      </c>
      <c r="Z503" s="1" t="str">
        <f>_xlfn.IFNA(IF(Veg_Table[[#This Row],[EVM_LAST_EDITOR]]="","Yes",VLOOKUP(Veg_Table[[#This Row],[EVM_LAST_EDITOR]],Roster_Table[#All],15,FALSE)),"Yes")</f>
        <v>No</v>
      </c>
      <c r="AA50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03" s="1" t="str">
        <f>_xlfn.IFNA(VLOOKUP(Veg_Table[[#This Row],[EVM_LAST_EDITOR]],Roster_Table[#All],3,FALSE),"zAWRR Not in Roster")</f>
        <v>Thomas</v>
      </c>
      <c r="AC503" s="1" t="str">
        <f>_xlfn.IFNA(VLOOKUP(Veg_Table[[#This Row],[EVM_LAST_EDITOR]],Roster_Table[#All],2,FALSE),"zAWRR Not in Roster")</f>
        <v>James</v>
      </c>
      <c r="AD503" s="1" t="str">
        <f>IF(_xlfn.CONCAT(Veg_Table[[#This Row],[First_Name]]," ",Veg_Table[[#This Row],[Last_Name]])="zAWRR Not in Roster zAWRR Not in Roster","zAWRR Not in Roster",_xlfn.CONCAT(Veg_Table[[#This Row],[First_Name]]," ",Veg_Table[[#This Row],[Last_Name]]))</f>
        <v>Thomas James</v>
      </c>
      <c r="AE503">
        <v>1779973</v>
      </c>
      <c r="AF503" t="s">
        <v>3547</v>
      </c>
      <c r="AG503" t="s">
        <v>30</v>
      </c>
      <c r="AH503" t="s">
        <v>2073</v>
      </c>
      <c r="AI503" t="s">
        <v>3533</v>
      </c>
      <c r="AJ503" t="s">
        <v>820</v>
      </c>
      <c r="AK503" t="s">
        <v>28</v>
      </c>
      <c r="AL503" t="s">
        <v>372</v>
      </c>
      <c r="AM503" t="s">
        <v>38</v>
      </c>
      <c r="AN503" t="s">
        <v>25</v>
      </c>
      <c r="AO503" t="s">
        <v>25</v>
      </c>
      <c r="AP503">
        <v>25</v>
      </c>
      <c r="AQ503">
        <v>113</v>
      </c>
      <c r="AR503" t="s">
        <v>28</v>
      </c>
      <c r="AS503" t="s">
        <v>51</v>
      </c>
      <c r="AT503" t="s">
        <v>515</v>
      </c>
      <c r="AU503" t="s">
        <v>25</v>
      </c>
      <c r="AV503" t="s">
        <v>28</v>
      </c>
      <c r="AW503" t="s">
        <v>3548</v>
      </c>
      <c r="AX503" t="s">
        <v>825</v>
      </c>
      <c r="AY503" t="s">
        <v>825</v>
      </c>
      <c r="AZ503">
        <v>5807646</v>
      </c>
      <c r="BA503" t="s">
        <v>51</v>
      </c>
      <c r="BB503" s="4">
        <v>43965.569224270832</v>
      </c>
      <c r="BC503" t="s">
        <v>837</v>
      </c>
      <c r="BD503" t="s">
        <v>29</v>
      </c>
      <c r="BF503" t="s">
        <v>28</v>
      </c>
      <c r="BG503" t="s">
        <v>28</v>
      </c>
      <c r="BH503" t="s">
        <v>28</v>
      </c>
      <c r="BI503" s="3"/>
      <c r="BJ503" t="s">
        <v>528</v>
      </c>
      <c r="BK503" s="30" t="s">
        <v>694</v>
      </c>
      <c r="BL503" s="3">
        <v>43965.569319629627</v>
      </c>
      <c r="BM503" t="s">
        <v>31</v>
      </c>
      <c r="BN503" t="s">
        <v>32</v>
      </c>
      <c r="BO503" t="s">
        <v>2075</v>
      </c>
      <c r="BP503" t="s">
        <v>2076</v>
      </c>
      <c r="BQ503" t="s">
        <v>826</v>
      </c>
      <c r="BR503" t="s">
        <v>28</v>
      </c>
      <c r="BS503" t="s">
        <v>28</v>
      </c>
      <c r="BT503" t="s">
        <v>115</v>
      </c>
      <c r="BU503" s="3">
        <v>43881.422569444447</v>
      </c>
      <c r="BV503" t="s">
        <v>803</v>
      </c>
      <c r="BW503" s="3">
        <v>43965.648403078703</v>
      </c>
      <c r="BX503" t="s">
        <v>3549</v>
      </c>
      <c r="CG503"/>
      <c r="CH503"/>
      <c r="CI503"/>
      <c r="CY503"/>
      <c r="DA503"/>
      <c r="DE503"/>
      <c r="DF503"/>
    </row>
    <row r="504" spans="1:110" x14ac:dyDescent="0.25">
      <c r="A504" s="1">
        <f>IF(Veg_Table[[#This Row],[VP_STATUS]]="Hold",0,IF(OR(AND(Veg_Table[[#This Row],[PRESCRIP]]="NW_No Work",Veg_Table[[#This Row],[VP_STATUS]]&lt;&gt;"No Work Required Under EVM"),AND(Veg_Table[[#This Row],[VP_STATUS]]="No Work Required Under EVM",Veg_Table[[#This Row],[PRESCRIP]]&lt;&gt;"NW_No Work")),1,0))</f>
        <v>0</v>
      </c>
      <c r="B504" s="1">
        <f>IF(Veg_Table[[#This Row],[SPECIES]]="",1,0)</f>
        <v>0</v>
      </c>
      <c r="C504" s="1">
        <f>IF(Veg_Table[[#This Row],[DIAMETER]]="",1,0)</f>
        <v>0</v>
      </c>
      <c r="D504" s="1">
        <f>IF(Veg_Table[[#This Row],[HEIGHT]]="",1,0)</f>
        <v>0</v>
      </c>
      <c r="E50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04" s="1">
        <f>IF(AND(Veg_Table[[#This Row],[TAT_RESULT]]="ABATE",Veg_Table[[#This Row],[PRESCRIP]]="NW_No Work"),1,0)</f>
        <v>0</v>
      </c>
      <c r="G504" s="1">
        <f>IF(OR(Veg_Table[[#This Row],[Prescription R-Scale]]="NA",Veg_Table[[#This Row],[Diameter R-Scale]]="NA"),0,IF(Veg_Table[[#This Row],[Diameter R-Scale]]&lt;&gt;Veg_Table[[#This Row],[Prescription R-Scale]],1,0))</f>
        <v>0</v>
      </c>
      <c r="H504" s="1">
        <f>IF(OR(AND(Veg_Table[[#This Row],[PRESCRIP]]="BC_Br Rmv", Veg_Table[[#This Row],[WOOD_MAN]]&lt;&gt;"Not Needed"),AND(Veg_Table[[#This Row],[PRESCRIP]]="BCS_Br Rmv+Trt", Veg_Table[[#This Row],[WOOD_MAN]]&lt;&gt;"Not Needed")),1,0)</f>
        <v>0</v>
      </c>
      <c r="I504" s="1">
        <f ca="1">IF(AND(Veg_Table[[#This Row],[Prescription_Changed]]="Yes",Veg_Table[[#This Row],[TAT_RESULT]]=""),1,0)</f>
        <v>0</v>
      </c>
      <c r="J504" s="1">
        <f ca="1">SUM(Veg_Table[[#This Row],[Prescription and Status do not match]:[Prescription_Edited_And_TAT_Is_Blank]])</f>
        <v>1</v>
      </c>
      <c r="K504" s="1">
        <f ca="1">IF(Veg_Table[[#This Row],[Sum of Errors]]&gt;0,1,0)</f>
        <v>1</v>
      </c>
      <c r="L504" s="1">
        <f>1</f>
        <v>1</v>
      </c>
      <c r="M50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504" s="1">
        <f>IF(OR(MID(Veg_Table[[#This Row],[PRESCRIP]],2,1)="1",MID(Veg_Table[[#This Row],[PRESCRIP]],2,1)="2",MID(Veg_Table[[#This Row],[PRESCRIP]],2,1)="3",MID(Veg_Table[[#This Row],[PRESCRIP]],2,1)="4"),_xlfn.NUMBERVALUE(MID(Veg_Table[[#This Row],[PRESCRIP]],2,1)),"NA")</f>
        <v>4</v>
      </c>
      <c r="O504" s="1">
        <f>WEEKNUM(Veg_Table[[#This Row],[EVM_LAST_EDITED_Day]],2)</f>
        <v>20</v>
      </c>
      <c r="P504" s="25">
        <f>IFERROR(DATE(YEAR(Veg_Table[[#This Row],[EVM_LAST_EDITED2]]),MONTH(Veg_Table[[#This Row],[EVM_LAST_EDITED2]]),DAY(Veg_Table[[#This Row],[EVM_LAST_EDITED2]])),DATE(2019,1,1))</f>
        <v>43965</v>
      </c>
      <c r="Q504" s="3">
        <f>VALUE(SUBSTITUTE(Veg_Table[[#This Row],[EVM_LAST_EDITED]],",",""))</f>
        <v>43965.570899467602</v>
      </c>
      <c r="R504" s="1" t="str">
        <f>_xlfn.IFNA(IF(Veg_Table[[#This Row],[EVM_LAST_EDITOR]]="","zBlank EVM Last Editor",VLOOKUP(Veg_Table[[#This Row],[EVM_LAST_EDITOR]],Roster_Table[#All],4,FALSE)),"zAWRR Not in Roster")</f>
        <v>MFE</v>
      </c>
      <c r="S504" s="1" t="str">
        <f>_xlfn.IFNA(IF(Veg_Table[[#This Row],[EVM_LAST_EDITOR]]="","zBlank EVM Last Editor",VLOOKUP(Veg_Table[[#This Row],[EVM_LAST_EDITOR]],Roster_Table[#All],16,FALSE)),"zCompany_AWRR not in Roster")</f>
        <v>Not in Sierra Roster</v>
      </c>
      <c r="T504" s="2">
        <f>IFERROR(DATE(YEAR(Veg_Table[[#This Row],[Created2]]),MONTH(Veg_Table[[#This Row],[Created2]]),DAY(Veg_Table[[#This Row],[Created2]])),DATE(2019,1,1))</f>
        <v>43886</v>
      </c>
      <c r="U504" s="3">
        <f>VALUE(SUBSTITUTE(Veg_Table[[#This Row],[Created]],",",""))</f>
        <v>43886.428263888898</v>
      </c>
      <c r="V504" s="3" t="str">
        <f ca="1">IFERROR(_xlfn.IFNA(CELL("contents",INDIRECT(_xlfn.CONCAT("Veg_Table_Production_Data!",ADDRESS(MATCH(_xlfn.MAXIFS(#REF!,#REF!,"="&amp;Veg_Table[[#This Row],[AUTO_ID]],#REF!,"&lt;"&amp;Veg_Table[[#This Row],[EVM_LAST_EDITED_Day]]),#REF!,0),COLUMN(#REF!),4,1,)))),""),"")</f>
        <v/>
      </c>
      <c r="W504" s="3" t="str">
        <f ca="1">IF(Veg_Table[[#This Row],[Previous_Prescription]]="","No",IF(Veg_Table[[#This Row],[Previous_Prescription]]=Veg_Table[[#This Row],[PRESCRIP]],"No","Yes"))</f>
        <v>No</v>
      </c>
      <c r="X504" s="3" t="str">
        <f>IF(Veg_Table[[#This Row],[EVM_LAST_EDITED_Day]]=Veg_Table[[#This Row],[Created_Day]],"New","Old")</f>
        <v>Old</v>
      </c>
      <c r="Y504" s="1">
        <f>IFERROR(IF(FIND("delete",LOWER(Veg_Table[[#This Row],[PI_COMMENTS]]))&gt;=1,1,0),0)</f>
        <v>0</v>
      </c>
      <c r="Z504" s="1" t="str">
        <f>_xlfn.IFNA(IF(Veg_Table[[#This Row],[EVM_LAST_EDITOR]]="","Yes",VLOOKUP(Veg_Table[[#This Row],[EVM_LAST_EDITOR]],Roster_Table[#All],15,FALSE)),"Yes")</f>
        <v>No</v>
      </c>
      <c r="AA50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04" s="1" t="str">
        <f>_xlfn.IFNA(VLOOKUP(Veg_Table[[#This Row],[EVM_LAST_EDITOR]],Roster_Table[#All],3,FALSE),"zAWRR Not in Roster")</f>
        <v>Thomas</v>
      </c>
      <c r="AC504" s="1" t="str">
        <f>_xlfn.IFNA(VLOOKUP(Veg_Table[[#This Row],[EVM_LAST_EDITOR]],Roster_Table[#All],2,FALSE),"zAWRR Not in Roster")</f>
        <v>James</v>
      </c>
      <c r="AD504" s="1" t="str">
        <f>IF(_xlfn.CONCAT(Veg_Table[[#This Row],[First_Name]]," ",Veg_Table[[#This Row],[Last_Name]])="zAWRR Not in Roster zAWRR Not in Roster","zAWRR Not in Roster",_xlfn.CONCAT(Veg_Table[[#This Row],[First_Name]]," ",Veg_Table[[#This Row],[Last_Name]]))</f>
        <v>Thomas James</v>
      </c>
      <c r="AE504">
        <v>1780739</v>
      </c>
      <c r="AF504" t="s">
        <v>3598</v>
      </c>
      <c r="AG504" t="s">
        <v>30</v>
      </c>
      <c r="AH504" t="s">
        <v>2073</v>
      </c>
      <c r="AI504" t="s">
        <v>2074</v>
      </c>
      <c r="AJ504" t="s">
        <v>820</v>
      </c>
      <c r="AK504" t="s">
        <v>28</v>
      </c>
      <c r="AL504" t="s">
        <v>372</v>
      </c>
      <c r="AM504" t="s">
        <v>40</v>
      </c>
      <c r="AN504" t="s">
        <v>25</v>
      </c>
      <c r="AO504" t="s">
        <v>25</v>
      </c>
      <c r="AP504">
        <v>80</v>
      </c>
      <c r="AQ504">
        <v>73</v>
      </c>
      <c r="AR504" t="s">
        <v>28</v>
      </c>
      <c r="AS504" t="s">
        <v>57</v>
      </c>
      <c r="AT504" t="s">
        <v>522</v>
      </c>
      <c r="AU504" t="s">
        <v>25</v>
      </c>
      <c r="AV504" t="s">
        <v>28</v>
      </c>
      <c r="AW504" t="s">
        <v>3599</v>
      </c>
      <c r="AX504" t="s">
        <v>825</v>
      </c>
      <c r="AY504" t="s">
        <v>825</v>
      </c>
      <c r="AZ504">
        <v>5807646</v>
      </c>
      <c r="BA504" t="s">
        <v>57</v>
      </c>
      <c r="BB504" s="4">
        <v>43965.570801655093</v>
      </c>
      <c r="BC504" t="s">
        <v>837</v>
      </c>
      <c r="BD504" t="s">
        <v>29</v>
      </c>
      <c r="BF504" t="s">
        <v>28</v>
      </c>
      <c r="BG504" t="s">
        <v>28</v>
      </c>
      <c r="BH504" t="s">
        <v>28</v>
      </c>
      <c r="BI504" s="3"/>
      <c r="BJ504" t="s">
        <v>4126</v>
      </c>
      <c r="BK504" s="30" t="s">
        <v>694</v>
      </c>
      <c r="BL504" s="3">
        <v>43965.570899467595</v>
      </c>
      <c r="BM504" t="s">
        <v>31</v>
      </c>
      <c r="BN504" t="s">
        <v>32</v>
      </c>
      <c r="BO504" t="s">
        <v>2075</v>
      </c>
      <c r="BP504" t="s">
        <v>2076</v>
      </c>
      <c r="BQ504" t="s">
        <v>826</v>
      </c>
      <c r="BR504" t="s">
        <v>28</v>
      </c>
      <c r="BS504" t="s">
        <v>28</v>
      </c>
      <c r="BT504" t="s">
        <v>115</v>
      </c>
      <c r="BU504" s="3">
        <v>43886.428263888891</v>
      </c>
      <c r="BV504" t="s">
        <v>803</v>
      </c>
      <c r="BW504" s="3">
        <v>43965.648403078703</v>
      </c>
      <c r="BX504" t="s">
        <v>3600</v>
      </c>
      <c r="CG504"/>
      <c r="CH504"/>
      <c r="CI504"/>
      <c r="CY504"/>
      <c r="DA504"/>
      <c r="DE504"/>
      <c r="DF504"/>
    </row>
    <row r="505" spans="1:110" x14ac:dyDescent="0.25">
      <c r="A505" s="1">
        <f>IF(Veg_Table[[#This Row],[VP_STATUS]]="Hold",0,IF(OR(AND(Veg_Table[[#This Row],[PRESCRIP]]="NW_No Work",Veg_Table[[#This Row],[VP_STATUS]]&lt;&gt;"No Work Required Under EVM"),AND(Veg_Table[[#This Row],[VP_STATUS]]="No Work Required Under EVM",Veg_Table[[#This Row],[PRESCRIP]]&lt;&gt;"NW_No Work")),1,0))</f>
        <v>0</v>
      </c>
      <c r="B505" s="1">
        <f>IF(Veg_Table[[#This Row],[SPECIES]]="",1,0)</f>
        <v>0</v>
      </c>
      <c r="C505" s="1">
        <f>IF(Veg_Table[[#This Row],[DIAMETER]]="",1,0)</f>
        <v>0</v>
      </c>
      <c r="D505" s="1">
        <f>IF(Veg_Table[[#This Row],[HEIGHT]]="",1,0)</f>
        <v>0</v>
      </c>
      <c r="E50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05" s="1">
        <f>IF(AND(Veg_Table[[#This Row],[TAT_RESULT]]="ABATE",Veg_Table[[#This Row],[PRESCRIP]]="NW_No Work"),1,0)</f>
        <v>0</v>
      </c>
      <c r="G505" s="1">
        <f>IF(OR(Veg_Table[[#This Row],[Prescription R-Scale]]="NA",Veg_Table[[#This Row],[Diameter R-Scale]]="NA"),0,IF(Veg_Table[[#This Row],[Diameter R-Scale]]&lt;&gt;Veg_Table[[#This Row],[Prescription R-Scale]],1,0))</f>
        <v>0</v>
      </c>
      <c r="H505" s="1">
        <f>IF(OR(AND(Veg_Table[[#This Row],[PRESCRIP]]="BC_Br Rmv", Veg_Table[[#This Row],[WOOD_MAN]]&lt;&gt;"Not Needed"),AND(Veg_Table[[#This Row],[PRESCRIP]]="BCS_Br Rmv+Trt", Veg_Table[[#This Row],[WOOD_MAN]]&lt;&gt;"Not Needed")),1,0)</f>
        <v>0</v>
      </c>
      <c r="I505" s="1">
        <f ca="1">IF(AND(Veg_Table[[#This Row],[Prescription_Changed]]="Yes",Veg_Table[[#This Row],[TAT_RESULT]]=""),1,0)</f>
        <v>0</v>
      </c>
      <c r="J505" s="1">
        <f ca="1">SUM(Veg_Table[[#This Row],[Prescription and Status do not match]:[Prescription_Edited_And_TAT_Is_Blank]])</f>
        <v>1</v>
      </c>
      <c r="K505" s="1">
        <f ca="1">IF(Veg_Table[[#This Row],[Sum of Errors]]&gt;0,1,0)</f>
        <v>1</v>
      </c>
      <c r="L505" s="1">
        <f>1</f>
        <v>1</v>
      </c>
      <c r="M50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505" s="1">
        <f>IF(OR(MID(Veg_Table[[#This Row],[PRESCRIP]],2,1)="1",MID(Veg_Table[[#This Row],[PRESCRIP]],2,1)="2",MID(Veg_Table[[#This Row],[PRESCRIP]],2,1)="3",MID(Veg_Table[[#This Row],[PRESCRIP]],2,1)="4"),_xlfn.NUMBERVALUE(MID(Veg_Table[[#This Row],[PRESCRIP]],2,1)),"NA")</f>
        <v>1</v>
      </c>
      <c r="O505" s="1">
        <f>WEEKNUM(Veg_Table[[#This Row],[EVM_LAST_EDITED_Day]],2)</f>
        <v>20</v>
      </c>
      <c r="P505" s="25">
        <f>IFERROR(DATE(YEAR(Veg_Table[[#This Row],[EVM_LAST_EDITED2]]),MONTH(Veg_Table[[#This Row],[EVM_LAST_EDITED2]]),DAY(Veg_Table[[#This Row],[EVM_LAST_EDITED2]])),DATE(2019,1,1))</f>
        <v>43965</v>
      </c>
      <c r="Q505" s="3">
        <f>VALUE(SUBSTITUTE(Veg_Table[[#This Row],[EVM_LAST_EDITED]],",",""))</f>
        <v>43965.5784997917</v>
      </c>
      <c r="R505" s="1" t="str">
        <f>_xlfn.IFNA(IF(Veg_Table[[#This Row],[EVM_LAST_EDITOR]]="","zBlank EVM Last Editor",VLOOKUP(Veg_Table[[#This Row],[EVM_LAST_EDITOR]],Roster_Table[#All],4,FALSE)),"zAWRR Not in Roster")</f>
        <v>AEA</v>
      </c>
      <c r="S505" s="1" t="str">
        <f>_xlfn.IFNA(IF(Veg_Table[[#This Row],[EVM_LAST_EDITOR]]="","zBlank EVM Last Editor",VLOOKUP(Veg_Table[[#This Row],[EVM_LAST_EDITOR]],Roster_Table[#All],16,FALSE)),"zCompany_AWRR not in Roster")</f>
        <v>Not in Sierra Roster</v>
      </c>
      <c r="T505" s="2">
        <f>IFERROR(DATE(YEAR(Veg_Table[[#This Row],[Created2]]),MONTH(Veg_Table[[#This Row],[Created2]]),DAY(Veg_Table[[#This Row],[Created2]])),DATE(2019,1,1))</f>
        <v>43724</v>
      </c>
      <c r="U505" s="3">
        <f>VALUE(SUBSTITUTE(Veg_Table[[#This Row],[Created]],",",""))</f>
        <v>43724.451481481497</v>
      </c>
      <c r="V505" s="3" t="str">
        <f ca="1">IFERROR(_xlfn.IFNA(CELL("contents",INDIRECT(_xlfn.CONCAT("Veg_Table_Production_Data!",ADDRESS(MATCH(_xlfn.MAXIFS(#REF!,#REF!,"="&amp;Veg_Table[[#This Row],[AUTO_ID]],#REF!,"&lt;"&amp;Veg_Table[[#This Row],[EVM_LAST_EDITED_Day]]),#REF!,0),COLUMN(#REF!),4,1,)))),""),"")</f>
        <v/>
      </c>
      <c r="W505" s="3" t="str">
        <f ca="1">IF(Veg_Table[[#This Row],[Previous_Prescription]]="","No",IF(Veg_Table[[#This Row],[Previous_Prescription]]=Veg_Table[[#This Row],[PRESCRIP]],"No","Yes"))</f>
        <v>No</v>
      </c>
      <c r="X505" s="3" t="str">
        <f>IF(Veg_Table[[#This Row],[EVM_LAST_EDITED_Day]]=Veg_Table[[#This Row],[Created_Day]],"New","Old")</f>
        <v>Old</v>
      </c>
      <c r="Y505" s="1">
        <f>IFERROR(IF(FIND("delete",LOWER(Veg_Table[[#This Row],[PI_COMMENTS]]))&gt;=1,1,0),0)</f>
        <v>0</v>
      </c>
      <c r="Z505" s="1" t="str">
        <f>_xlfn.IFNA(IF(Veg_Table[[#This Row],[EVM_LAST_EDITOR]]="","Yes",VLOOKUP(Veg_Table[[#This Row],[EVM_LAST_EDITOR]],Roster_Table[#All],15,FALSE)),"Yes")</f>
        <v>No</v>
      </c>
      <c r="AA50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05" s="1" t="str">
        <f>_xlfn.IFNA(VLOOKUP(Veg_Table[[#This Row],[EVM_LAST_EDITOR]],Roster_Table[#All],3,FALSE),"zAWRR Not in Roster")</f>
        <v>Drew</v>
      </c>
      <c r="AC505" s="1" t="str">
        <f>_xlfn.IFNA(VLOOKUP(Veg_Table[[#This Row],[EVM_LAST_EDITOR]],Roster_Table[#All],2,FALSE),"zAWRR Not in Roster")</f>
        <v>Berlfein</v>
      </c>
      <c r="AD505" s="1" t="str">
        <f>IF(_xlfn.CONCAT(Veg_Table[[#This Row],[First_Name]]," ",Veg_Table[[#This Row],[Last_Name]])="zAWRR Not in Roster zAWRR Not in Roster","zAWRR Not in Roster",_xlfn.CONCAT(Veg_Table[[#This Row],[First_Name]]," ",Veg_Table[[#This Row],[Last_Name]]))</f>
        <v>Drew Berlfein</v>
      </c>
      <c r="AE505">
        <v>1761575</v>
      </c>
      <c r="AF505" t="s">
        <v>3952</v>
      </c>
      <c r="AG505" t="s">
        <v>30</v>
      </c>
      <c r="AH505" t="s">
        <v>3886</v>
      </c>
      <c r="AI505" t="s">
        <v>3904</v>
      </c>
      <c r="AJ505" t="s">
        <v>820</v>
      </c>
      <c r="AL505" t="s">
        <v>822</v>
      </c>
      <c r="AM505" t="s">
        <v>46</v>
      </c>
      <c r="AN505" t="s">
        <v>25</v>
      </c>
      <c r="AO505" t="s">
        <v>25</v>
      </c>
      <c r="AP505">
        <v>5</v>
      </c>
      <c r="AQ505">
        <v>18</v>
      </c>
      <c r="AS505" t="s">
        <v>55</v>
      </c>
      <c r="AT505" t="s">
        <v>522</v>
      </c>
      <c r="AU505" t="s">
        <v>25</v>
      </c>
      <c r="AW505" t="s">
        <v>3953</v>
      </c>
      <c r="AX505" t="s">
        <v>534</v>
      </c>
      <c r="AZ505">
        <v>5429731</v>
      </c>
      <c r="BA505" t="s">
        <v>45</v>
      </c>
      <c r="BB505" s="4">
        <v>43965.578416157405</v>
      </c>
      <c r="BC505" t="s">
        <v>1086</v>
      </c>
      <c r="BD505" t="s">
        <v>29</v>
      </c>
      <c r="BI505" s="3"/>
      <c r="BJ505" t="s">
        <v>4204</v>
      </c>
      <c r="BK505" s="30" t="s">
        <v>533</v>
      </c>
      <c r="BL505" s="3">
        <v>43965.578499791663</v>
      </c>
      <c r="BM505" t="s">
        <v>31</v>
      </c>
      <c r="BN505" t="s">
        <v>32</v>
      </c>
      <c r="BO505" t="s">
        <v>3887</v>
      </c>
      <c r="BP505" t="s">
        <v>3888</v>
      </c>
      <c r="BQ505" t="s">
        <v>826</v>
      </c>
      <c r="BR505" t="s">
        <v>28</v>
      </c>
      <c r="BS505" t="s">
        <v>28</v>
      </c>
      <c r="BT505" t="s">
        <v>827</v>
      </c>
      <c r="BU505" s="3">
        <v>43724.451481481483</v>
      </c>
      <c r="BV505" t="s">
        <v>803</v>
      </c>
      <c r="BW505" s="3">
        <v>43965.648413263887</v>
      </c>
      <c r="BX505" t="s">
        <v>3954</v>
      </c>
      <c r="CG505"/>
      <c r="CH505"/>
      <c r="CI505"/>
      <c r="CY505"/>
      <c r="DA505"/>
      <c r="DE505"/>
      <c r="DF505"/>
    </row>
    <row r="506" spans="1:110" x14ac:dyDescent="0.25">
      <c r="A506" s="1">
        <f>IF(Veg_Table[[#This Row],[VP_STATUS]]="Hold",0,IF(OR(AND(Veg_Table[[#This Row],[PRESCRIP]]="NW_No Work",Veg_Table[[#This Row],[VP_STATUS]]&lt;&gt;"No Work Required Under EVM"),AND(Veg_Table[[#This Row],[VP_STATUS]]="No Work Required Under EVM",Veg_Table[[#This Row],[PRESCRIP]]&lt;&gt;"NW_No Work")),1,0))</f>
        <v>0</v>
      </c>
      <c r="B506" s="1">
        <f>IF(Veg_Table[[#This Row],[SPECIES]]="",1,0)</f>
        <v>0</v>
      </c>
      <c r="C506" s="1">
        <f>IF(Veg_Table[[#This Row],[DIAMETER]]="",1,0)</f>
        <v>0</v>
      </c>
      <c r="D506" s="1">
        <f>IF(Veg_Table[[#This Row],[HEIGHT]]="",1,0)</f>
        <v>0</v>
      </c>
      <c r="E50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06" s="1">
        <f>IF(AND(Veg_Table[[#This Row],[TAT_RESULT]]="ABATE",Veg_Table[[#This Row],[PRESCRIP]]="NW_No Work"),1,0)</f>
        <v>0</v>
      </c>
      <c r="G506" s="1">
        <f>IF(OR(Veg_Table[[#This Row],[Prescription R-Scale]]="NA",Veg_Table[[#This Row],[Diameter R-Scale]]="NA"),0,IF(Veg_Table[[#This Row],[Diameter R-Scale]]&lt;&gt;Veg_Table[[#This Row],[Prescription R-Scale]],1,0))</f>
        <v>0</v>
      </c>
      <c r="H506" s="1">
        <f>IF(OR(AND(Veg_Table[[#This Row],[PRESCRIP]]="BC_Br Rmv", Veg_Table[[#This Row],[WOOD_MAN]]&lt;&gt;"Not Needed"),AND(Veg_Table[[#This Row],[PRESCRIP]]="BCS_Br Rmv+Trt", Veg_Table[[#This Row],[WOOD_MAN]]&lt;&gt;"Not Needed")),1,0)</f>
        <v>0</v>
      </c>
      <c r="I506" s="1">
        <f ca="1">IF(AND(Veg_Table[[#This Row],[Prescription_Changed]]="Yes",Veg_Table[[#This Row],[TAT_RESULT]]=""),1,0)</f>
        <v>0</v>
      </c>
      <c r="J506" s="1">
        <f ca="1">SUM(Veg_Table[[#This Row],[Prescription and Status do not match]:[Prescription_Edited_And_TAT_Is_Blank]])</f>
        <v>1</v>
      </c>
      <c r="K506" s="1">
        <f ca="1">IF(Veg_Table[[#This Row],[Sum of Errors]]&gt;0,1,0)</f>
        <v>1</v>
      </c>
      <c r="L506" s="1">
        <f>1</f>
        <v>1</v>
      </c>
      <c r="M50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506" s="1" t="str">
        <f>IF(OR(MID(Veg_Table[[#This Row],[PRESCRIP]],2,1)="1",MID(Veg_Table[[#This Row],[PRESCRIP]],2,1)="2",MID(Veg_Table[[#This Row],[PRESCRIP]],2,1)="3",MID(Veg_Table[[#This Row],[PRESCRIP]],2,1)="4"),_xlfn.NUMBERVALUE(MID(Veg_Table[[#This Row],[PRESCRIP]],2,1)),"NA")</f>
        <v>NA</v>
      </c>
      <c r="O506" s="1">
        <f>WEEKNUM(Veg_Table[[#This Row],[EVM_LAST_EDITED_Day]],2)</f>
        <v>20</v>
      </c>
      <c r="P506" s="25">
        <f>IFERROR(DATE(YEAR(Veg_Table[[#This Row],[EVM_LAST_EDITED2]]),MONTH(Veg_Table[[#This Row],[EVM_LAST_EDITED2]]),DAY(Veg_Table[[#This Row],[EVM_LAST_EDITED2]])),DATE(2019,1,1))</f>
        <v>43965</v>
      </c>
      <c r="Q506" s="3">
        <f>VALUE(SUBSTITUTE(Veg_Table[[#This Row],[EVM_LAST_EDITED]],",",""))</f>
        <v>43965.5818475579</v>
      </c>
      <c r="R506" s="1" t="str">
        <f>_xlfn.IFNA(IF(Veg_Table[[#This Row],[EVM_LAST_EDITOR]]="","zBlank EVM Last Editor",VLOOKUP(Veg_Table[[#This Row],[EVM_LAST_EDITOR]],Roster_Table[#All],4,FALSE)),"zAWRR Not in Roster")</f>
        <v>AEA</v>
      </c>
      <c r="S506" s="1" t="str">
        <f>_xlfn.IFNA(IF(Veg_Table[[#This Row],[EVM_LAST_EDITOR]]="","zBlank EVM Last Editor",VLOOKUP(Veg_Table[[#This Row],[EVM_LAST_EDITOR]],Roster_Table[#All],16,FALSE)),"zCompany_AWRR not in Roster")</f>
        <v>Not in Sierra Roster</v>
      </c>
      <c r="T506" s="2">
        <f>IFERROR(DATE(YEAR(Veg_Table[[#This Row],[Created2]]),MONTH(Veg_Table[[#This Row],[Created2]]),DAY(Veg_Table[[#This Row],[Created2]])),DATE(2019,1,1))</f>
        <v>43724</v>
      </c>
      <c r="U506" s="3">
        <f>VALUE(SUBSTITUTE(Veg_Table[[#This Row],[Created]],",",""))</f>
        <v>43724.453252314801</v>
      </c>
      <c r="V506" s="3" t="str">
        <f ca="1">IFERROR(_xlfn.IFNA(CELL("contents",INDIRECT(_xlfn.CONCAT("Veg_Table_Production_Data!",ADDRESS(MATCH(_xlfn.MAXIFS(#REF!,#REF!,"="&amp;Veg_Table[[#This Row],[AUTO_ID]],#REF!,"&lt;"&amp;Veg_Table[[#This Row],[EVM_LAST_EDITED_Day]]),#REF!,0),COLUMN(#REF!),4,1,)))),""),"")</f>
        <v/>
      </c>
      <c r="W506" s="3" t="str">
        <f ca="1">IF(Veg_Table[[#This Row],[Previous_Prescription]]="","No",IF(Veg_Table[[#This Row],[Previous_Prescription]]=Veg_Table[[#This Row],[PRESCRIP]],"No","Yes"))</f>
        <v>No</v>
      </c>
      <c r="X506" s="3" t="str">
        <f>IF(Veg_Table[[#This Row],[EVM_LAST_EDITED_Day]]=Veg_Table[[#This Row],[Created_Day]],"New","Old")</f>
        <v>Old</v>
      </c>
      <c r="Y506" s="1">
        <f>IFERROR(IF(FIND("delete",LOWER(Veg_Table[[#This Row],[PI_COMMENTS]]))&gt;=1,1,0),0)</f>
        <v>0</v>
      </c>
      <c r="Z506" s="1" t="str">
        <f>_xlfn.IFNA(IF(Veg_Table[[#This Row],[EVM_LAST_EDITOR]]="","Yes",VLOOKUP(Veg_Table[[#This Row],[EVM_LAST_EDITOR]],Roster_Table[#All],15,FALSE)),"Yes")</f>
        <v>No</v>
      </c>
      <c r="AA50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06" s="1" t="str">
        <f>_xlfn.IFNA(VLOOKUP(Veg_Table[[#This Row],[EVM_LAST_EDITOR]],Roster_Table[#All],3,FALSE),"zAWRR Not in Roster")</f>
        <v>Drew</v>
      </c>
      <c r="AC506" s="1" t="str">
        <f>_xlfn.IFNA(VLOOKUP(Veg_Table[[#This Row],[EVM_LAST_EDITOR]],Roster_Table[#All],2,FALSE),"zAWRR Not in Roster")</f>
        <v>Berlfein</v>
      </c>
      <c r="AD506" s="1" t="str">
        <f>IF(_xlfn.CONCAT(Veg_Table[[#This Row],[First_Name]]," ",Veg_Table[[#This Row],[Last_Name]])="zAWRR Not in Roster zAWRR Not in Roster","zAWRR Not in Roster",_xlfn.CONCAT(Veg_Table[[#This Row],[First_Name]]," ",Veg_Table[[#This Row],[Last_Name]]))</f>
        <v>Drew Berlfein</v>
      </c>
      <c r="AE506">
        <v>1761576</v>
      </c>
      <c r="AF506" t="s">
        <v>3955</v>
      </c>
      <c r="AG506" t="s">
        <v>30</v>
      </c>
      <c r="AH506" t="s">
        <v>3886</v>
      </c>
      <c r="AI506" t="s">
        <v>3904</v>
      </c>
      <c r="AJ506" t="s">
        <v>820</v>
      </c>
      <c r="AL506" t="s">
        <v>822</v>
      </c>
      <c r="AM506" t="s">
        <v>46</v>
      </c>
      <c r="AN506" t="s">
        <v>25</v>
      </c>
      <c r="AO506" t="s">
        <v>25</v>
      </c>
      <c r="AP506">
        <v>17</v>
      </c>
      <c r="AQ506">
        <v>17</v>
      </c>
      <c r="AS506" t="s">
        <v>993</v>
      </c>
      <c r="AT506" t="s">
        <v>522</v>
      </c>
      <c r="AU506" t="s">
        <v>25</v>
      </c>
      <c r="AW506" t="s">
        <v>3956</v>
      </c>
      <c r="AX506" t="s">
        <v>534</v>
      </c>
      <c r="AZ506">
        <v>5429731</v>
      </c>
      <c r="BA506" t="s">
        <v>993</v>
      </c>
      <c r="BB506" s="4">
        <v>43965.581700555558</v>
      </c>
      <c r="BC506" t="s">
        <v>1086</v>
      </c>
      <c r="BD506" t="s">
        <v>29</v>
      </c>
      <c r="BI506" s="3"/>
      <c r="BJ506" t="s">
        <v>4204</v>
      </c>
      <c r="BK506" s="30" t="s">
        <v>533</v>
      </c>
      <c r="BL506" s="3">
        <v>43965.581847557871</v>
      </c>
      <c r="BM506" t="s">
        <v>31</v>
      </c>
      <c r="BN506" t="s">
        <v>32</v>
      </c>
      <c r="BO506" t="s">
        <v>3887</v>
      </c>
      <c r="BP506" t="s">
        <v>3888</v>
      </c>
      <c r="BQ506" t="s">
        <v>826</v>
      </c>
      <c r="BR506" t="s">
        <v>28</v>
      </c>
      <c r="BS506" t="s">
        <v>28</v>
      </c>
      <c r="BT506" t="s">
        <v>827</v>
      </c>
      <c r="BU506" s="3">
        <v>43724.453252314815</v>
      </c>
      <c r="BV506" t="s">
        <v>803</v>
      </c>
      <c r="BW506" s="3">
        <v>43965.648413263887</v>
      </c>
      <c r="BX506" t="s">
        <v>3957</v>
      </c>
      <c r="CG506"/>
      <c r="CH506"/>
      <c r="CI506"/>
      <c r="CY506"/>
      <c r="DA506"/>
      <c r="DE506"/>
      <c r="DF506"/>
    </row>
    <row r="507" spans="1:110" x14ac:dyDescent="0.25">
      <c r="A507" s="1">
        <f>IF(Veg_Table[[#This Row],[VP_STATUS]]="Hold",0,IF(OR(AND(Veg_Table[[#This Row],[PRESCRIP]]="NW_No Work",Veg_Table[[#This Row],[VP_STATUS]]&lt;&gt;"No Work Required Under EVM"),AND(Veg_Table[[#This Row],[VP_STATUS]]="No Work Required Under EVM",Veg_Table[[#This Row],[PRESCRIP]]&lt;&gt;"NW_No Work")),1,0))</f>
        <v>0</v>
      </c>
      <c r="B507" s="1">
        <f>IF(Veg_Table[[#This Row],[SPECIES]]="",1,0)</f>
        <v>0</v>
      </c>
      <c r="C507" s="1">
        <f>IF(Veg_Table[[#This Row],[DIAMETER]]="",1,0)</f>
        <v>0</v>
      </c>
      <c r="D507" s="1">
        <f>IF(Veg_Table[[#This Row],[HEIGHT]]="",1,0)</f>
        <v>0</v>
      </c>
      <c r="E50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07" s="1">
        <f>IF(AND(Veg_Table[[#This Row],[TAT_RESULT]]="ABATE",Veg_Table[[#This Row],[PRESCRIP]]="NW_No Work"),1,0)</f>
        <v>0</v>
      </c>
      <c r="G507" s="1">
        <f>IF(OR(Veg_Table[[#This Row],[Prescription R-Scale]]="NA",Veg_Table[[#This Row],[Diameter R-Scale]]="NA"),0,IF(Veg_Table[[#This Row],[Diameter R-Scale]]&lt;&gt;Veg_Table[[#This Row],[Prescription R-Scale]],1,0))</f>
        <v>0</v>
      </c>
      <c r="H507" s="1">
        <f>IF(OR(AND(Veg_Table[[#This Row],[PRESCRIP]]="BC_Br Rmv", Veg_Table[[#This Row],[WOOD_MAN]]&lt;&gt;"Not Needed"),AND(Veg_Table[[#This Row],[PRESCRIP]]="BCS_Br Rmv+Trt", Veg_Table[[#This Row],[WOOD_MAN]]&lt;&gt;"Not Needed")),1,0)</f>
        <v>0</v>
      </c>
      <c r="I507" s="1">
        <f ca="1">IF(AND(Veg_Table[[#This Row],[Prescription_Changed]]="Yes",Veg_Table[[#This Row],[TAT_RESULT]]=""),1,0)</f>
        <v>0</v>
      </c>
      <c r="J507" s="1">
        <f ca="1">SUM(Veg_Table[[#This Row],[Prescription and Status do not match]:[Prescription_Edited_And_TAT_Is_Blank]])</f>
        <v>1</v>
      </c>
      <c r="K507" s="1">
        <f ca="1">IF(Veg_Table[[#This Row],[Sum of Errors]]&gt;0,1,0)</f>
        <v>1</v>
      </c>
      <c r="L507" s="1">
        <f>1</f>
        <v>1</v>
      </c>
      <c r="M50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507" s="1">
        <f>IF(OR(MID(Veg_Table[[#This Row],[PRESCRIP]],2,1)="1",MID(Veg_Table[[#This Row],[PRESCRIP]],2,1)="2",MID(Veg_Table[[#This Row],[PRESCRIP]],2,1)="3",MID(Veg_Table[[#This Row],[PRESCRIP]],2,1)="4"),_xlfn.NUMBERVALUE(MID(Veg_Table[[#This Row],[PRESCRIP]],2,1)),"NA")</f>
        <v>1</v>
      </c>
      <c r="O507" s="1">
        <f>WEEKNUM(Veg_Table[[#This Row],[EVM_LAST_EDITED_Day]],2)</f>
        <v>20</v>
      </c>
      <c r="P507" s="25">
        <f>IFERROR(DATE(YEAR(Veg_Table[[#This Row],[EVM_LAST_EDITED2]]),MONTH(Veg_Table[[#This Row],[EVM_LAST_EDITED2]]),DAY(Veg_Table[[#This Row],[EVM_LAST_EDITED2]])),DATE(2019,1,1))</f>
        <v>43965</v>
      </c>
      <c r="Q507" s="3">
        <f>VALUE(SUBSTITUTE(Veg_Table[[#This Row],[EVM_LAST_EDITED]],",",""))</f>
        <v>43965.588529189801</v>
      </c>
      <c r="R507" s="1" t="str">
        <f>_xlfn.IFNA(IF(Veg_Table[[#This Row],[EVM_LAST_EDITOR]]="","zBlank EVM Last Editor",VLOOKUP(Veg_Table[[#This Row],[EVM_LAST_EDITOR]],Roster_Table[#All],4,FALSE)),"zAWRR Not in Roster")</f>
        <v>AEA</v>
      </c>
      <c r="S507" s="1" t="str">
        <f>_xlfn.IFNA(IF(Veg_Table[[#This Row],[EVM_LAST_EDITOR]]="","zBlank EVM Last Editor",VLOOKUP(Veg_Table[[#This Row],[EVM_LAST_EDITOR]],Roster_Table[#All],16,FALSE)),"zCompany_AWRR not in Roster")</f>
        <v>Not in Sierra Roster</v>
      </c>
      <c r="T507" s="2">
        <f>IFERROR(DATE(YEAR(Veg_Table[[#This Row],[Created2]]),MONTH(Veg_Table[[#This Row],[Created2]]),DAY(Veg_Table[[#This Row],[Created2]])),DATE(2019,1,1))</f>
        <v>43724</v>
      </c>
      <c r="U507" s="3">
        <f>VALUE(SUBSTITUTE(Veg_Table[[#This Row],[Created]],",",""))</f>
        <v>43724.461631944403</v>
      </c>
      <c r="V507" s="3" t="str">
        <f ca="1">IFERROR(_xlfn.IFNA(CELL("contents",INDIRECT(_xlfn.CONCAT("Veg_Table_Production_Data!",ADDRESS(MATCH(_xlfn.MAXIFS(#REF!,#REF!,"="&amp;Veg_Table[[#This Row],[AUTO_ID]],#REF!,"&lt;"&amp;Veg_Table[[#This Row],[EVM_LAST_EDITED_Day]]),#REF!,0),COLUMN(#REF!),4,1,)))),""),"")</f>
        <v/>
      </c>
      <c r="W507" s="3" t="str">
        <f ca="1">IF(Veg_Table[[#This Row],[Previous_Prescription]]="","No",IF(Veg_Table[[#This Row],[Previous_Prescription]]=Veg_Table[[#This Row],[PRESCRIP]],"No","Yes"))</f>
        <v>No</v>
      </c>
      <c r="X507" s="3" t="str">
        <f>IF(Veg_Table[[#This Row],[EVM_LAST_EDITED_Day]]=Veg_Table[[#This Row],[Created_Day]],"New","Old")</f>
        <v>Old</v>
      </c>
      <c r="Y507" s="1">
        <f>IFERROR(IF(FIND("delete",LOWER(Veg_Table[[#This Row],[PI_COMMENTS]]))&gt;=1,1,0),0)</f>
        <v>0</v>
      </c>
      <c r="Z507" s="1" t="str">
        <f>_xlfn.IFNA(IF(Veg_Table[[#This Row],[EVM_LAST_EDITOR]]="","Yes",VLOOKUP(Veg_Table[[#This Row],[EVM_LAST_EDITOR]],Roster_Table[#All],15,FALSE)),"Yes")</f>
        <v>No</v>
      </c>
      <c r="AA50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07" s="1" t="str">
        <f>_xlfn.IFNA(VLOOKUP(Veg_Table[[#This Row],[EVM_LAST_EDITOR]],Roster_Table[#All],3,FALSE),"zAWRR Not in Roster")</f>
        <v>Drew</v>
      </c>
      <c r="AC507" s="1" t="str">
        <f>_xlfn.IFNA(VLOOKUP(Veg_Table[[#This Row],[EVM_LAST_EDITOR]],Roster_Table[#All],2,FALSE),"zAWRR Not in Roster")</f>
        <v>Berlfein</v>
      </c>
      <c r="AD507" s="1" t="str">
        <f>IF(_xlfn.CONCAT(Veg_Table[[#This Row],[First_Name]]," ",Veg_Table[[#This Row],[Last_Name]])="zAWRR Not in Roster zAWRR Not in Roster","zAWRR Not in Roster",_xlfn.CONCAT(Veg_Table[[#This Row],[First_Name]]," ",Veg_Table[[#This Row],[Last_Name]]))</f>
        <v>Drew Berlfein</v>
      </c>
      <c r="AE507">
        <v>1761577</v>
      </c>
      <c r="AF507" t="s">
        <v>3958</v>
      </c>
      <c r="AG507" t="s">
        <v>30</v>
      </c>
      <c r="AH507" t="s">
        <v>3886</v>
      </c>
      <c r="AI507" t="s">
        <v>3871</v>
      </c>
      <c r="AJ507" t="s">
        <v>820</v>
      </c>
      <c r="AL507" t="s">
        <v>822</v>
      </c>
      <c r="AM507" t="s">
        <v>844</v>
      </c>
      <c r="AN507" t="s">
        <v>25</v>
      </c>
      <c r="AO507" t="s">
        <v>25</v>
      </c>
      <c r="AP507">
        <v>4</v>
      </c>
      <c r="AQ507">
        <v>5</v>
      </c>
      <c r="AS507" t="s">
        <v>55</v>
      </c>
      <c r="AT507" t="s">
        <v>522</v>
      </c>
      <c r="AU507" t="s">
        <v>25</v>
      </c>
      <c r="AW507" t="s">
        <v>3959</v>
      </c>
      <c r="AX507" t="s">
        <v>534</v>
      </c>
      <c r="AZ507">
        <v>5429731</v>
      </c>
      <c r="BA507" t="s">
        <v>45</v>
      </c>
      <c r="BB507" s="4">
        <v>43965.588437777777</v>
      </c>
      <c r="BC507" t="s">
        <v>1086</v>
      </c>
      <c r="BD507" t="s">
        <v>29</v>
      </c>
      <c r="BI507" s="3"/>
      <c r="BJ507" t="s">
        <v>4204</v>
      </c>
      <c r="BK507" s="30" t="s">
        <v>533</v>
      </c>
      <c r="BL507" s="3">
        <v>43965.588529189816</v>
      </c>
      <c r="BM507" t="s">
        <v>31</v>
      </c>
      <c r="BN507" t="s">
        <v>32</v>
      </c>
      <c r="BO507" t="s">
        <v>3887</v>
      </c>
      <c r="BP507" t="s">
        <v>3888</v>
      </c>
      <c r="BQ507" t="s">
        <v>826</v>
      </c>
      <c r="BR507" t="s">
        <v>28</v>
      </c>
      <c r="BS507" t="s">
        <v>28</v>
      </c>
      <c r="BT507" t="s">
        <v>827</v>
      </c>
      <c r="BU507" s="3">
        <v>43724.461631944447</v>
      </c>
      <c r="BV507" t="s">
        <v>803</v>
      </c>
      <c r="BW507" s="3">
        <v>43965.648413263887</v>
      </c>
      <c r="BX507" t="s">
        <v>3960</v>
      </c>
      <c r="CG507"/>
      <c r="CH507"/>
      <c r="CI507"/>
      <c r="CY507"/>
      <c r="DA507"/>
      <c r="DE507"/>
      <c r="DF507"/>
    </row>
    <row r="508" spans="1:110" x14ac:dyDescent="0.25">
      <c r="A508" s="1">
        <f>IF(Veg_Table[[#This Row],[VP_STATUS]]="Hold",0,IF(OR(AND(Veg_Table[[#This Row],[PRESCRIP]]="NW_No Work",Veg_Table[[#This Row],[VP_STATUS]]&lt;&gt;"No Work Required Under EVM"),AND(Veg_Table[[#This Row],[VP_STATUS]]="No Work Required Under EVM",Veg_Table[[#This Row],[PRESCRIP]]&lt;&gt;"NW_No Work")),1,0))</f>
        <v>0</v>
      </c>
      <c r="B508" s="1">
        <f>IF(Veg_Table[[#This Row],[SPECIES]]="",1,0)</f>
        <v>0</v>
      </c>
      <c r="C508" s="1">
        <f>IF(Veg_Table[[#This Row],[DIAMETER]]="",1,0)</f>
        <v>0</v>
      </c>
      <c r="D508" s="1">
        <f>IF(Veg_Table[[#This Row],[HEIGHT]]="",1,0)</f>
        <v>0</v>
      </c>
      <c r="E50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08" s="1">
        <f>IF(AND(Veg_Table[[#This Row],[TAT_RESULT]]="ABATE",Veg_Table[[#This Row],[PRESCRIP]]="NW_No Work"),1,0)</f>
        <v>0</v>
      </c>
      <c r="G508" s="1">
        <f>IF(OR(Veg_Table[[#This Row],[Prescription R-Scale]]="NA",Veg_Table[[#This Row],[Diameter R-Scale]]="NA"),0,IF(Veg_Table[[#This Row],[Diameter R-Scale]]&lt;&gt;Veg_Table[[#This Row],[Prescription R-Scale]],1,0))</f>
        <v>0</v>
      </c>
      <c r="H508" s="1">
        <f>IF(OR(AND(Veg_Table[[#This Row],[PRESCRIP]]="BC_Br Rmv", Veg_Table[[#This Row],[WOOD_MAN]]&lt;&gt;"Not Needed"),AND(Veg_Table[[#This Row],[PRESCRIP]]="BCS_Br Rmv+Trt", Veg_Table[[#This Row],[WOOD_MAN]]&lt;&gt;"Not Needed")),1,0)</f>
        <v>0</v>
      </c>
      <c r="I508" s="1">
        <f ca="1">IF(AND(Veg_Table[[#This Row],[Prescription_Changed]]="Yes",Veg_Table[[#This Row],[TAT_RESULT]]=""),1,0)</f>
        <v>0</v>
      </c>
      <c r="J508" s="1">
        <f ca="1">SUM(Veg_Table[[#This Row],[Prescription and Status do not match]:[Prescription_Edited_And_TAT_Is_Blank]])</f>
        <v>1</v>
      </c>
      <c r="K508" s="1">
        <f ca="1">IF(Veg_Table[[#This Row],[Sum of Errors]]&gt;0,1,0)</f>
        <v>1</v>
      </c>
      <c r="L508" s="1">
        <f>1</f>
        <v>1</v>
      </c>
      <c r="M50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508" s="1">
        <f>IF(OR(MID(Veg_Table[[#This Row],[PRESCRIP]],2,1)="1",MID(Veg_Table[[#This Row],[PRESCRIP]],2,1)="2",MID(Veg_Table[[#This Row],[PRESCRIP]],2,1)="3",MID(Veg_Table[[#This Row],[PRESCRIP]],2,1)="4"),_xlfn.NUMBERVALUE(MID(Veg_Table[[#This Row],[PRESCRIP]],2,1)),"NA")</f>
        <v>3</v>
      </c>
      <c r="O508" s="1">
        <f>WEEKNUM(Veg_Table[[#This Row],[EVM_LAST_EDITED_Day]],2)</f>
        <v>20</v>
      </c>
      <c r="P508" s="25">
        <f>IFERROR(DATE(YEAR(Veg_Table[[#This Row],[EVM_LAST_EDITED2]]),MONTH(Veg_Table[[#This Row],[EVM_LAST_EDITED2]]),DAY(Veg_Table[[#This Row],[EVM_LAST_EDITED2]])),DATE(2019,1,1))</f>
        <v>43965</v>
      </c>
      <c r="Q508" s="3">
        <f>VALUE(SUBSTITUTE(Veg_Table[[#This Row],[EVM_LAST_EDITED]],",",""))</f>
        <v>43965.595695879601</v>
      </c>
      <c r="R508" s="1" t="str">
        <f>_xlfn.IFNA(IF(Veg_Table[[#This Row],[EVM_LAST_EDITOR]]="","zBlank EVM Last Editor",VLOOKUP(Veg_Table[[#This Row],[EVM_LAST_EDITOR]],Roster_Table[#All],4,FALSE)),"zAWRR Not in Roster")</f>
        <v>MOW</v>
      </c>
      <c r="S508" s="1" t="str">
        <f>_xlfn.IFNA(IF(Veg_Table[[#This Row],[EVM_LAST_EDITOR]]="","zBlank EVM Last Editor",VLOOKUP(Veg_Table[[#This Row],[EVM_LAST_EDITOR]],Roster_Table[#All],16,FALSE)),"zCompany_AWRR not in Roster")</f>
        <v>Not in Sierra Roster</v>
      </c>
      <c r="T508" s="2">
        <f>IFERROR(DATE(YEAR(Veg_Table[[#This Row],[Created2]]),MONTH(Veg_Table[[#This Row],[Created2]]),DAY(Veg_Table[[#This Row],[Created2]])),DATE(2019,1,1))</f>
        <v>43885</v>
      </c>
      <c r="U508" s="3">
        <f>VALUE(SUBSTITUTE(Veg_Table[[#This Row],[Created]],",",""))</f>
        <v>43885.663599537002</v>
      </c>
      <c r="V508" s="3" t="str">
        <f ca="1">IFERROR(_xlfn.IFNA(CELL("contents",INDIRECT(_xlfn.CONCAT("Veg_Table_Production_Data!",ADDRESS(MATCH(_xlfn.MAXIFS(#REF!,#REF!,"="&amp;Veg_Table[[#This Row],[AUTO_ID]],#REF!,"&lt;"&amp;Veg_Table[[#This Row],[EVM_LAST_EDITED_Day]]),#REF!,0),COLUMN(#REF!),4,1,)))),""),"")</f>
        <v/>
      </c>
      <c r="W508" s="3" t="str">
        <f ca="1">IF(Veg_Table[[#This Row],[Previous_Prescription]]="","No",IF(Veg_Table[[#This Row],[Previous_Prescription]]=Veg_Table[[#This Row],[PRESCRIP]],"No","Yes"))</f>
        <v>No</v>
      </c>
      <c r="X508" s="3" t="str">
        <f>IF(Veg_Table[[#This Row],[EVM_LAST_EDITED_Day]]=Veg_Table[[#This Row],[Created_Day]],"New","Old")</f>
        <v>Old</v>
      </c>
      <c r="Y508" s="1">
        <f>IFERROR(IF(FIND("delete",LOWER(Veg_Table[[#This Row],[PI_COMMENTS]]))&gt;=1,1,0),0)</f>
        <v>0</v>
      </c>
      <c r="Z508" s="1" t="str">
        <f>_xlfn.IFNA(IF(Veg_Table[[#This Row],[EVM_LAST_EDITOR]]="","Yes",VLOOKUP(Veg_Table[[#This Row],[EVM_LAST_EDITOR]],Roster_Table[#All],15,FALSE)),"Yes")</f>
        <v>No</v>
      </c>
      <c r="AA50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08" s="1" t="str">
        <f>_xlfn.IFNA(VLOOKUP(Veg_Table[[#This Row],[EVM_LAST_EDITOR]],Roster_Table[#All],3,FALSE),"zAWRR Not in Roster")</f>
        <v>Roberto</v>
      </c>
      <c r="AC508" s="1" t="str">
        <f>_xlfn.IFNA(VLOOKUP(Veg_Table[[#This Row],[EVM_LAST_EDITOR]],Roster_Table[#All],2,FALSE),"zAWRR Not in Roster")</f>
        <v>Ayala</v>
      </c>
      <c r="AD508" s="1" t="str">
        <f>IF(_xlfn.CONCAT(Veg_Table[[#This Row],[First_Name]]," ",Veg_Table[[#This Row],[Last_Name]])="zAWRR Not in Roster zAWRR Not in Roster","zAWRR Not in Roster",_xlfn.CONCAT(Veg_Table[[#This Row],[First_Name]]," ",Veg_Table[[#This Row],[Last_Name]]))</f>
        <v>Roberto Ayala</v>
      </c>
      <c r="AE508">
        <v>1723113</v>
      </c>
      <c r="AF508" t="s">
        <v>6141</v>
      </c>
      <c r="AG508" t="s">
        <v>97</v>
      </c>
      <c r="AH508" t="s">
        <v>5801</v>
      </c>
      <c r="AI508" t="s">
        <v>4592</v>
      </c>
      <c r="AJ508" t="s">
        <v>820</v>
      </c>
      <c r="AK508" t="s">
        <v>28</v>
      </c>
      <c r="AL508" t="s">
        <v>368</v>
      </c>
      <c r="AM508" t="s">
        <v>38</v>
      </c>
      <c r="AN508" t="s">
        <v>25</v>
      </c>
      <c r="AO508" t="s">
        <v>25</v>
      </c>
      <c r="AP508">
        <v>24</v>
      </c>
      <c r="AQ508">
        <v>104</v>
      </c>
      <c r="AR508" t="s">
        <v>28</v>
      </c>
      <c r="AS508" t="s">
        <v>51</v>
      </c>
      <c r="AT508" t="s">
        <v>522</v>
      </c>
      <c r="AU508" t="s">
        <v>25</v>
      </c>
      <c r="AV508" t="s">
        <v>28</v>
      </c>
      <c r="AW508" t="s">
        <v>6142</v>
      </c>
      <c r="AX508" t="s">
        <v>987</v>
      </c>
      <c r="AY508" t="s">
        <v>1530</v>
      </c>
      <c r="AZ508">
        <v>5065470</v>
      </c>
      <c r="BA508" t="s">
        <v>51</v>
      </c>
      <c r="BB508" s="4">
        <v>43965.5955718287</v>
      </c>
      <c r="BC508" t="s">
        <v>28</v>
      </c>
      <c r="BD508" t="s">
        <v>29</v>
      </c>
      <c r="BF508" t="s">
        <v>28</v>
      </c>
      <c r="BG508" t="s">
        <v>28</v>
      </c>
      <c r="BH508" t="s">
        <v>28</v>
      </c>
      <c r="BI508" s="3"/>
      <c r="BJ508" t="s">
        <v>6143</v>
      </c>
      <c r="BK508" s="30" t="s">
        <v>531</v>
      </c>
      <c r="BL508" s="3">
        <v>43965.595695879631</v>
      </c>
      <c r="BM508" t="s">
        <v>31</v>
      </c>
      <c r="BN508" t="s">
        <v>32</v>
      </c>
      <c r="BO508" t="s">
        <v>5804</v>
      </c>
      <c r="BP508" t="s">
        <v>5805</v>
      </c>
      <c r="BQ508" t="s">
        <v>852</v>
      </c>
      <c r="BR508" t="s">
        <v>28</v>
      </c>
      <c r="BS508" t="s">
        <v>28</v>
      </c>
      <c r="BT508" t="s">
        <v>389</v>
      </c>
      <c r="BU508" s="3">
        <v>43885.663599537038</v>
      </c>
      <c r="BV508" t="s">
        <v>803</v>
      </c>
      <c r="BW508" s="3">
        <v>43965.648413263887</v>
      </c>
      <c r="BX508" t="s">
        <v>6144</v>
      </c>
      <c r="CG508"/>
      <c r="CH508"/>
      <c r="CI508"/>
      <c r="CY508"/>
      <c r="DA508"/>
      <c r="DE508"/>
      <c r="DF508"/>
    </row>
    <row r="509" spans="1:110" x14ac:dyDescent="0.25">
      <c r="A509" s="1">
        <f>IF(Veg_Table[[#This Row],[VP_STATUS]]="Hold",0,IF(OR(AND(Veg_Table[[#This Row],[PRESCRIP]]="NW_No Work",Veg_Table[[#This Row],[VP_STATUS]]&lt;&gt;"No Work Required Under EVM"),AND(Veg_Table[[#This Row],[VP_STATUS]]="No Work Required Under EVM",Veg_Table[[#This Row],[PRESCRIP]]&lt;&gt;"NW_No Work")),1,0))</f>
        <v>0</v>
      </c>
      <c r="B509" s="1">
        <f>IF(Veg_Table[[#This Row],[SPECIES]]="",1,0)</f>
        <v>0</v>
      </c>
      <c r="C509" s="1">
        <f>IF(Veg_Table[[#This Row],[DIAMETER]]="",1,0)</f>
        <v>0</v>
      </c>
      <c r="D509" s="1">
        <f>IF(Veg_Table[[#This Row],[HEIGHT]]="",1,0)</f>
        <v>0</v>
      </c>
      <c r="E50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09" s="1">
        <f>IF(AND(Veg_Table[[#This Row],[TAT_RESULT]]="ABATE",Veg_Table[[#This Row],[PRESCRIP]]="NW_No Work"),1,0)</f>
        <v>0</v>
      </c>
      <c r="G509" s="1">
        <f>IF(OR(Veg_Table[[#This Row],[Prescription R-Scale]]="NA",Veg_Table[[#This Row],[Diameter R-Scale]]="NA"),0,IF(Veg_Table[[#This Row],[Diameter R-Scale]]&lt;&gt;Veg_Table[[#This Row],[Prescription R-Scale]],1,0))</f>
        <v>0</v>
      </c>
      <c r="H509" s="1">
        <f>IF(OR(AND(Veg_Table[[#This Row],[PRESCRIP]]="BC_Br Rmv", Veg_Table[[#This Row],[WOOD_MAN]]&lt;&gt;"Not Needed"),AND(Veg_Table[[#This Row],[PRESCRIP]]="BCS_Br Rmv+Trt", Veg_Table[[#This Row],[WOOD_MAN]]&lt;&gt;"Not Needed")),1,0)</f>
        <v>0</v>
      </c>
      <c r="I509" s="1">
        <f ca="1">IF(AND(Veg_Table[[#This Row],[Prescription_Changed]]="Yes",Veg_Table[[#This Row],[TAT_RESULT]]=""),1,0)</f>
        <v>0</v>
      </c>
      <c r="J509" s="1">
        <f ca="1">SUM(Veg_Table[[#This Row],[Prescription and Status do not match]:[Prescription_Edited_And_TAT_Is_Blank]])</f>
        <v>1</v>
      </c>
      <c r="K509" s="1">
        <f ca="1">IF(Veg_Table[[#This Row],[Sum of Errors]]&gt;0,1,0)</f>
        <v>1</v>
      </c>
      <c r="L509" s="1">
        <f>1</f>
        <v>1</v>
      </c>
      <c r="M50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509" s="1" t="str">
        <f>IF(OR(MID(Veg_Table[[#This Row],[PRESCRIP]],2,1)="1",MID(Veg_Table[[#This Row],[PRESCRIP]],2,1)="2",MID(Veg_Table[[#This Row],[PRESCRIP]],2,1)="3",MID(Veg_Table[[#This Row],[PRESCRIP]],2,1)="4"),_xlfn.NUMBERVALUE(MID(Veg_Table[[#This Row],[PRESCRIP]],2,1)),"NA")</f>
        <v>NA</v>
      </c>
      <c r="O509" s="1">
        <f>WEEKNUM(Veg_Table[[#This Row],[EVM_LAST_EDITED_Day]],2)</f>
        <v>20</v>
      </c>
      <c r="P509" s="25">
        <f>IFERROR(DATE(YEAR(Veg_Table[[#This Row],[EVM_LAST_EDITED2]]),MONTH(Veg_Table[[#This Row],[EVM_LAST_EDITED2]]),DAY(Veg_Table[[#This Row],[EVM_LAST_EDITED2]])),DATE(2019,1,1))</f>
        <v>43965</v>
      </c>
      <c r="Q509" s="3">
        <f>VALUE(SUBSTITUTE(Veg_Table[[#This Row],[EVM_LAST_EDITED]],",",""))</f>
        <v>43965.6220381366</v>
      </c>
      <c r="R509" s="1" t="str">
        <f>_xlfn.IFNA(IF(Veg_Table[[#This Row],[EVM_LAST_EDITOR]]="","zBlank EVM Last Editor",VLOOKUP(Veg_Table[[#This Row],[EVM_LAST_EDITOR]],Roster_Table[#All],4,FALSE)),"zAWRR Not in Roster")</f>
        <v>AEA</v>
      </c>
      <c r="S509" s="1" t="str">
        <f>_xlfn.IFNA(IF(Veg_Table[[#This Row],[EVM_LAST_EDITOR]]="","zBlank EVM Last Editor",VLOOKUP(Veg_Table[[#This Row],[EVM_LAST_EDITOR]],Roster_Table[#All],16,FALSE)),"zCompany_AWRR not in Roster")</f>
        <v>Not in Sierra Roster</v>
      </c>
      <c r="T509" s="2">
        <f>IFERROR(DATE(YEAR(Veg_Table[[#This Row],[Created2]]),MONTH(Veg_Table[[#This Row],[Created2]]),DAY(Veg_Table[[#This Row],[Created2]])),DATE(2019,1,1))</f>
        <v>43726</v>
      </c>
      <c r="U509" s="3">
        <f>VALUE(SUBSTITUTE(Veg_Table[[#This Row],[Created]],",",""))</f>
        <v>43726.3820023148</v>
      </c>
      <c r="V509" s="3" t="str">
        <f ca="1">IFERROR(_xlfn.IFNA(CELL("contents",INDIRECT(_xlfn.CONCAT("Veg_Table_Production_Data!",ADDRESS(MATCH(_xlfn.MAXIFS(#REF!,#REF!,"="&amp;Veg_Table[[#This Row],[AUTO_ID]],#REF!,"&lt;"&amp;Veg_Table[[#This Row],[EVM_LAST_EDITED_Day]]),#REF!,0),COLUMN(#REF!),4,1,)))),""),"")</f>
        <v/>
      </c>
      <c r="W509" s="3" t="str">
        <f ca="1">IF(Veg_Table[[#This Row],[Previous_Prescription]]="","No",IF(Veg_Table[[#This Row],[Previous_Prescription]]=Veg_Table[[#This Row],[PRESCRIP]],"No","Yes"))</f>
        <v>No</v>
      </c>
      <c r="X509" s="3" t="str">
        <f>IF(Veg_Table[[#This Row],[EVM_LAST_EDITED_Day]]=Veg_Table[[#This Row],[Created_Day]],"New","Old")</f>
        <v>Old</v>
      </c>
      <c r="Y509" s="1">
        <f>IFERROR(IF(FIND("delete",LOWER(Veg_Table[[#This Row],[PI_COMMENTS]]))&gt;=1,1,0),0)</f>
        <v>0</v>
      </c>
      <c r="Z509" s="1" t="str">
        <f>_xlfn.IFNA(IF(Veg_Table[[#This Row],[EVM_LAST_EDITOR]]="","Yes",VLOOKUP(Veg_Table[[#This Row],[EVM_LAST_EDITOR]],Roster_Table[#All],15,FALSE)),"Yes")</f>
        <v>No</v>
      </c>
      <c r="AA50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09" s="1" t="str">
        <f>_xlfn.IFNA(VLOOKUP(Veg_Table[[#This Row],[EVM_LAST_EDITOR]],Roster_Table[#All],3,FALSE),"zAWRR Not in Roster")</f>
        <v>Drew</v>
      </c>
      <c r="AC509" s="1" t="str">
        <f>_xlfn.IFNA(VLOOKUP(Veg_Table[[#This Row],[EVM_LAST_EDITOR]],Roster_Table[#All],2,FALSE),"zAWRR Not in Roster")</f>
        <v>Berlfein</v>
      </c>
      <c r="AD509" s="1" t="str">
        <f>IF(_xlfn.CONCAT(Veg_Table[[#This Row],[First_Name]]," ",Veg_Table[[#This Row],[Last_Name]])="zAWRR Not in Roster zAWRR Not in Roster","zAWRR Not in Roster",_xlfn.CONCAT(Veg_Table[[#This Row],[First_Name]]," ",Veg_Table[[#This Row],[Last_Name]]))</f>
        <v>Drew Berlfein</v>
      </c>
      <c r="AE509">
        <v>1761810</v>
      </c>
      <c r="AF509" t="s">
        <v>3984</v>
      </c>
      <c r="AG509" t="s">
        <v>30</v>
      </c>
      <c r="AH509" t="s">
        <v>1772</v>
      </c>
      <c r="AI509" t="s">
        <v>3875</v>
      </c>
      <c r="AJ509" t="s">
        <v>820</v>
      </c>
      <c r="AL509" t="s">
        <v>822</v>
      </c>
      <c r="AM509" t="s">
        <v>46</v>
      </c>
      <c r="AN509" t="s">
        <v>25</v>
      </c>
      <c r="AO509" t="s">
        <v>25</v>
      </c>
      <c r="AP509">
        <v>22</v>
      </c>
      <c r="AQ509">
        <v>40</v>
      </c>
      <c r="AS509" t="s">
        <v>823</v>
      </c>
      <c r="AT509" t="s">
        <v>522</v>
      </c>
      <c r="AU509" t="s">
        <v>25</v>
      </c>
      <c r="AW509" t="s">
        <v>3985</v>
      </c>
      <c r="AX509" t="s">
        <v>534</v>
      </c>
      <c r="AZ509">
        <v>219</v>
      </c>
      <c r="BA509" t="s">
        <v>823</v>
      </c>
      <c r="BB509" s="4">
        <v>43965.621690300926</v>
      </c>
      <c r="BC509" t="s">
        <v>2891</v>
      </c>
      <c r="BD509" t="s">
        <v>29</v>
      </c>
      <c r="BI509" s="3"/>
      <c r="BJ509" t="s">
        <v>4208</v>
      </c>
      <c r="BK509" s="30" t="s">
        <v>533</v>
      </c>
      <c r="BL509" s="3">
        <v>43965.622038136571</v>
      </c>
      <c r="BM509" t="s">
        <v>31</v>
      </c>
      <c r="BN509" t="s">
        <v>32</v>
      </c>
      <c r="BO509" t="s">
        <v>2683</v>
      </c>
      <c r="BP509" t="s">
        <v>1773</v>
      </c>
      <c r="BQ509" t="s">
        <v>826</v>
      </c>
      <c r="BR509" t="s">
        <v>28</v>
      </c>
      <c r="BS509" t="s">
        <v>28</v>
      </c>
      <c r="BT509" t="s">
        <v>840</v>
      </c>
      <c r="BU509" s="3">
        <v>43726.382002314815</v>
      </c>
      <c r="BV509" t="s">
        <v>803</v>
      </c>
      <c r="BW509" s="3">
        <v>43965.648423067127</v>
      </c>
      <c r="BX509" t="s">
        <v>3986</v>
      </c>
      <c r="CG509"/>
      <c r="CH509"/>
      <c r="CI509"/>
      <c r="CY509"/>
      <c r="DA509"/>
      <c r="DE509"/>
      <c r="DF509"/>
    </row>
    <row r="510" spans="1:110" x14ac:dyDescent="0.25">
      <c r="A510" s="1">
        <f>IF(Veg_Table[[#This Row],[VP_STATUS]]="Hold",0,IF(OR(AND(Veg_Table[[#This Row],[PRESCRIP]]="NW_No Work",Veg_Table[[#This Row],[VP_STATUS]]&lt;&gt;"No Work Required Under EVM"),AND(Veg_Table[[#This Row],[VP_STATUS]]="No Work Required Under EVM",Veg_Table[[#This Row],[PRESCRIP]]&lt;&gt;"NW_No Work")),1,0))</f>
        <v>0</v>
      </c>
      <c r="B510" s="1">
        <f>IF(Veg_Table[[#This Row],[SPECIES]]="",1,0)</f>
        <v>0</v>
      </c>
      <c r="C510" s="1">
        <f>IF(Veg_Table[[#This Row],[DIAMETER]]="",1,0)</f>
        <v>0</v>
      </c>
      <c r="D510" s="1">
        <f>IF(Veg_Table[[#This Row],[HEIGHT]]="",1,0)</f>
        <v>0</v>
      </c>
      <c r="E51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10" s="1">
        <f>IF(AND(Veg_Table[[#This Row],[TAT_RESULT]]="ABATE",Veg_Table[[#This Row],[PRESCRIP]]="NW_No Work"),1,0)</f>
        <v>0</v>
      </c>
      <c r="G510" s="1">
        <f>IF(OR(Veg_Table[[#This Row],[Prescription R-Scale]]="NA",Veg_Table[[#This Row],[Diameter R-Scale]]="NA"),0,IF(Veg_Table[[#This Row],[Diameter R-Scale]]&lt;&gt;Veg_Table[[#This Row],[Prescription R-Scale]],1,0))</f>
        <v>0</v>
      </c>
      <c r="H510" s="1">
        <f>IF(OR(AND(Veg_Table[[#This Row],[PRESCRIP]]="BC_Br Rmv", Veg_Table[[#This Row],[WOOD_MAN]]&lt;&gt;"Not Needed"),AND(Veg_Table[[#This Row],[PRESCRIP]]="BCS_Br Rmv+Trt", Veg_Table[[#This Row],[WOOD_MAN]]&lt;&gt;"Not Needed")),1,0)</f>
        <v>0</v>
      </c>
      <c r="I510" s="1">
        <f ca="1">IF(AND(Veg_Table[[#This Row],[Prescription_Changed]]="Yes",Veg_Table[[#This Row],[TAT_RESULT]]=""),1,0)</f>
        <v>0</v>
      </c>
      <c r="J510" s="1">
        <f ca="1">SUM(Veg_Table[[#This Row],[Prescription and Status do not match]:[Prescription_Edited_And_TAT_Is_Blank]])</f>
        <v>1</v>
      </c>
      <c r="K510" s="1">
        <f ca="1">IF(Veg_Table[[#This Row],[Sum of Errors]]&gt;0,1,0)</f>
        <v>1</v>
      </c>
      <c r="L510" s="1">
        <f>1</f>
        <v>1</v>
      </c>
      <c r="M51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510" s="1">
        <f>IF(OR(MID(Veg_Table[[#This Row],[PRESCRIP]],2,1)="1",MID(Veg_Table[[#This Row],[PRESCRIP]],2,1)="2",MID(Veg_Table[[#This Row],[PRESCRIP]],2,1)="3",MID(Veg_Table[[#This Row],[PRESCRIP]],2,1)="4"),_xlfn.NUMBERVALUE(MID(Veg_Table[[#This Row],[PRESCRIP]],2,1)),"NA")</f>
        <v>1</v>
      </c>
      <c r="O510" s="1">
        <f>WEEKNUM(Veg_Table[[#This Row],[EVM_LAST_EDITED_Day]],2)</f>
        <v>20</v>
      </c>
      <c r="P510" s="25">
        <f>IFERROR(DATE(YEAR(Veg_Table[[#This Row],[EVM_LAST_EDITED2]]),MONTH(Veg_Table[[#This Row],[EVM_LAST_EDITED2]]),DAY(Veg_Table[[#This Row],[EVM_LAST_EDITED2]])),DATE(2019,1,1))</f>
        <v>43965</v>
      </c>
      <c r="Q510" s="3">
        <f>VALUE(SUBSTITUTE(Veg_Table[[#This Row],[EVM_LAST_EDITED]],",",""))</f>
        <v>43965.623910925897</v>
      </c>
      <c r="R510" s="1" t="str">
        <f>_xlfn.IFNA(IF(Veg_Table[[#This Row],[EVM_LAST_EDITOR]]="","zBlank EVM Last Editor",VLOOKUP(Veg_Table[[#This Row],[EVM_LAST_EDITOR]],Roster_Table[#All],4,FALSE)),"zAWRR Not in Roster")</f>
        <v>AEA</v>
      </c>
      <c r="S510" s="1" t="str">
        <f>_xlfn.IFNA(IF(Veg_Table[[#This Row],[EVM_LAST_EDITOR]]="","zBlank EVM Last Editor",VLOOKUP(Veg_Table[[#This Row],[EVM_LAST_EDITOR]],Roster_Table[#All],16,FALSE)),"zCompany_AWRR not in Roster")</f>
        <v>Not in Sierra Roster</v>
      </c>
      <c r="T510" s="2">
        <f>IFERROR(DATE(YEAR(Veg_Table[[#This Row],[Created2]]),MONTH(Veg_Table[[#This Row],[Created2]]),DAY(Veg_Table[[#This Row],[Created2]])),DATE(2019,1,1))</f>
        <v>43894</v>
      </c>
      <c r="U510" s="3">
        <f>VALUE(SUBSTITUTE(Veg_Table[[#This Row],[Created]],",",""))</f>
        <v>43894.663832708298</v>
      </c>
      <c r="V510" s="3" t="str">
        <f ca="1">IFERROR(_xlfn.IFNA(CELL("contents",INDIRECT(_xlfn.CONCAT("Veg_Table_Production_Data!",ADDRESS(MATCH(_xlfn.MAXIFS(#REF!,#REF!,"="&amp;Veg_Table[[#This Row],[AUTO_ID]],#REF!,"&lt;"&amp;Veg_Table[[#This Row],[EVM_LAST_EDITED_Day]]),#REF!,0),COLUMN(#REF!),4,1,)))),""),"")</f>
        <v/>
      </c>
      <c r="W510" s="3" t="str">
        <f ca="1">IF(Veg_Table[[#This Row],[Previous_Prescription]]="","No",IF(Veg_Table[[#This Row],[Previous_Prescription]]=Veg_Table[[#This Row],[PRESCRIP]],"No","Yes"))</f>
        <v>No</v>
      </c>
      <c r="X510" s="3" t="str">
        <f>IF(Veg_Table[[#This Row],[EVM_LAST_EDITED_Day]]=Veg_Table[[#This Row],[Created_Day]],"New","Old")</f>
        <v>Old</v>
      </c>
      <c r="Y510" s="1">
        <f>IFERROR(IF(FIND("delete",LOWER(Veg_Table[[#This Row],[PI_COMMENTS]]))&gt;=1,1,0),0)</f>
        <v>0</v>
      </c>
      <c r="Z510" s="1" t="str">
        <f>_xlfn.IFNA(IF(Veg_Table[[#This Row],[EVM_LAST_EDITOR]]="","Yes",VLOOKUP(Veg_Table[[#This Row],[EVM_LAST_EDITOR]],Roster_Table[#All],15,FALSE)),"Yes")</f>
        <v>No</v>
      </c>
      <c r="AA51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10" s="1" t="str">
        <f>_xlfn.IFNA(VLOOKUP(Veg_Table[[#This Row],[EVM_LAST_EDITOR]],Roster_Table[#All],3,FALSE),"zAWRR Not in Roster")</f>
        <v>Drew</v>
      </c>
      <c r="AC510" s="1" t="str">
        <f>_xlfn.IFNA(VLOOKUP(Veg_Table[[#This Row],[EVM_LAST_EDITOR]],Roster_Table[#All],2,FALSE),"zAWRR Not in Roster")</f>
        <v>Berlfein</v>
      </c>
      <c r="AD510" s="1" t="str">
        <f>IF(_xlfn.CONCAT(Veg_Table[[#This Row],[First_Name]]," ",Veg_Table[[#This Row],[Last_Name]])="zAWRR Not in Roster zAWRR Not in Roster","zAWRR Not in Roster",_xlfn.CONCAT(Veg_Table[[#This Row],[First_Name]]," ",Veg_Table[[#This Row],[Last_Name]]))</f>
        <v>Drew Berlfein</v>
      </c>
      <c r="AE510">
        <v>2313266</v>
      </c>
      <c r="AF510" t="s">
        <v>3852</v>
      </c>
      <c r="AG510" t="s">
        <v>30</v>
      </c>
      <c r="AH510" t="s">
        <v>1387</v>
      </c>
      <c r="AI510" t="s">
        <v>1388</v>
      </c>
      <c r="AJ510" t="s">
        <v>820</v>
      </c>
      <c r="AL510" t="s">
        <v>22</v>
      </c>
      <c r="AM510" t="s">
        <v>34</v>
      </c>
      <c r="AN510" t="s">
        <v>25</v>
      </c>
      <c r="AO510" t="s">
        <v>25</v>
      </c>
      <c r="AP510">
        <v>7</v>
      </c>
      <c r="AQ510">
        <v>30</v>
      </c>
      <c r="AS510" t="s">
        <v>45</v>
      </c>
      <c r="AT510" t="s">
        <v>515</v>
      </c>
      <c r="AV510" t="s">
        <v>519</v>
      </c>
      <c r="AW510" t="s">
        <v>3853</v>
      </c>
      <c r="AX510" t="s">
        <v>534</v>
      </c>
      <c r="AZ510">
        <v>5864178</v>
      </c>
      <c r="BA510" t="s">
        <v>45</v>
      </c>
      <c r="BB510" s="4">
        <v>43965.62371753472</v>
      </c>
      <c r="BD510" t="s">
        <v>29</v>
      </c>
      <c r="BE510" t="s">
        <v>25</v>
      </c>
      <c r="BF510" t="s">
        <v>513</v>
      </c>
      <c r="BI510" s="3">
        <v>43965.623794583335</v>
      </c>
      <c r="BJ510" t="s">
        <v>2882</v>
      </c>
      <c r="BK510" s="30" t="s">
        <v>533</v>
      </c>
      <c r="BL510" s="3">
        <v>43965.623910925926</v>
      </c>
      <c r="BM510" t="s">
        <v>31</v>
      </c>
      <c r="BN510" t="s">
        <v>32</v>
      </c>
      <c r="BP510" t="s">
        <v>3815</v>
      </c>
      <c r="BQ510" t="s">
        <v>28</v>
      </c>
      <c r="BR510" t="s">
        <v>28</v>
      </c>
      <c r="BS510" t="s">
        <v>28</v>
      </c>
      <c r="BT510" t="s">
        <v>156</v>
      </c>
      <c r="BU510" s="3">
        <v>43894.663832708335</v>
      </c>
      <c r="BV510" t="s">
        <v>803</v>
      </c>
      <c r="BW510" s="3">
        <v>43965.648478726849</v>
      </c>
      <c r="BX510" t="s">
        <v>3854</v>
      </c>
      <c r="CG510"/>
      <c r="CH510"/>
      <c r="CI510"/>
      <c r="CY510"/>
      <c r="DA510"/>
      <c r="DE510"/>
      <c r="DF510"/>
    </row>
    <row r="511" spans="1:110" x14ac:dyDescent="0.25">
      <c r="A511" s="1">
        <f>IF(Veg_Table[[#This Row],[VP_STATUS]]="Hold",0,IF(OR(AND(Veg_Table[[#This Row],[PRESCRIP]]="NW_No Work",Veg_Table[[#This Row],[VP_STATUS]]&lt;&gt;"No Work Required Under EVM"),AND(Veg_Table[[#This Row],[VP_STATUS]]="No Work Required Under EVM",Veg_Table[[#This Row],[PRESCRIP]]&lt;&gt;"NW_No Work")),1,0))</f>
        <v>0</v>
      </c>
      <c r="B511" s="1">
        <f>IF(Veg_Table[[#This Row],[SPECIES]]="",1,0)</f>
        <v>0</v>
      </c>
      <c r="C511" s="1">
        <f>IF(Veg_Table[[#This Row],[DIAMETER]]="",1,0)</f>
        <v>0</v>
      </c>
      <c r="D511" s="1">
        <f>IF(Veg_Table[[#This Row],[HEIGHT]]="",1,0)</f>
        <v>0</v>
      </c>
      <c r="E51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11" s="1">
        <f>IF(AND(Veg_Table[[#This Row],[TAT_RESULT]]="ABATE",Veg_Table[[#This Row],[PRESCRIP]]="NW_No Work"),1,0)</f>
        <v>0</v>
      </c>
      <c r="G511" s="1">
        <f>IF(OR(Veg_Table[[#This Row],[Prescription R-Scale]]="NA",Veg_Table[[#This Row],[Diameter R-Scale]]="NA"),0,IF(Veg_Table[[#This Row],[Diameter R-Scale]]&lt;&gt;Veg_Table[[#This Row],[Prescription R-Scale]],1,0))</f>
        <v>0</v>
      </c>
      <c r="H511" s="1">
        <f>IF(OR(AND(Veg_Table[[#This Row],[PRESCRIP]]="BC_Br Rmv", Veg_Table[[#This Row],[WOOD_MAN]]&lt;&gt;"Not Needed"),AND(Veg_Table[[#This Row],[PRESCRIP]]="BCS_Br Rmv+Trt", Veg_Table[[#This Row],[WOOD_MAN]]&lt;&gt;"Not Needed")),1,0)</f>
        <v>0</v>
      </c>
      <c r="I511" s="1">
        <f ca="1">IF(AND(Veg_Table[[#This Row],[Prescription_Changed]]="Yes",Veg_Table[[#This Row],[TAT_RESULT]]=""),1,0)</f>
        <v>0</v>
      </c>
      <c r="J511" s="1">
        <f ca="1">SUM(Veg_Table[[#This Row],[Prescription and Status do not match]:[Prescription_Edited_And_TAT_Is_Blank]])</f>
        <v>1</v>
      </c>
      <c r="K511" s="1">
        <f ca="1">IF(Veg_Table[[#This Row],[Sum of Errors]]&gt;0,1,0)</f>
        <v>1</v>
      </c>
      <c r="L511" s="1">
        <f>1</f>
        <v>1</v>
      </c>
      <c r="M51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511" s="1">
        <f>IF(OR(MID(Veg_Table[[#This Row],[PRESCRIP]],2,1)="1",MID(Veg_Table[[#This Row],[PRESCRIP]],2,1)="2",MID(Veg_Table[[#This Row],[PRESCRIP]],2,1)="3",MID(Veg_Table[[#This Row],[PRESCRIP]],2,1)="4"),_xlfn.NUMBERVALUE(MID(Veg_Table[[#This Row],[PRESCRIP]],2,1)),"NA")</f>
        <v>1</v>
      </c>
      <c r="O511" s="1">
        <f>WEEKNUM(Veg_Table[[#This Row],[EVM_LAST_EDITED_Day]],2)</f>
        <v>20</v>
      </c>
      <c r="P511" s="25">
        <f>IFERROR(DATE(YEAR(Veg_Table[[#This Row],[EVM_LAST_EDITED2]]),MONTH(Veg_Table[[#This Row],[EVM_LAST_EDITED2]]),DAY(Veg_Table[[#This Row],[EVM_LAST_EDITED2]])),DATE(2019,1,1))</f>
        <v>43965</v>
      </c>
      <c r="Q511" s="3">
        <f>VALUE(SUBSTITUTE(Veg_Table[[#This Row],[EVM_LAST_EDITED]],",",""))</f>
        <v>43965.624937048597</v>
      </c>
      <c r="R511" s="1" t="str">
        <f>_xlfn.IFNA(IF(Veg_Table[[#This Row],[EVM_LAST_EDITOR]]="","zBlank EVM Last Editor",VLOOKUP(Veg_Table[[#This Row],[EVM_LAST_EDITOR]],Roster_Table[#All],4,FALSE)),"zAWRR Not in Roster")</f>
        <v>AEA</v>
      </c>
      <c r="S511" s="1" t="str">
        <f>_xlfn.IFNA(IF(Veg_Table[[#This Row],[EVM_LAST_EDITOR]]="","zBlank EVM Last Editor",VLOOKUP(Veg_Table[[#This Row],[EVM_LAST_EDITOR]],Roster_Table[#All],16,FALSE)),"zCompany_AWRR not in Roster")</f>
        <v>Not in Sierra Roster</v>
      </c>
      <c r="T511" s="2">
        <f>IFERROR(DATE(YEAR(Veg_Table[[#This Row],[Created2]]),MONTH(Veg_Table[[#This Row],[Created2]]),DAY(Veg_Table[[#This Row],[Created2]])),DATE(2019,1,1))</f>
        <v>43686</v>
      </c>
      <c r="U511" s="3">
        <f>VALUE(SUBSTITUTE(Veg_Table[[#This Row],[Created]],",",""))</f>
        <v>43686.557569444398</v>
      </c>
      <c r="V511" s="3" t="str">
        <f ca="1">IFERROR(_xlfn.IFNA(CELL("contents",INDIRECT(_xlfn.CONCAT("Veg_Table_Production_Data!",ADDRESS(MATCH(_xlfn.MAXIFS(#REF!,#REF!,"="&amp;Veg_Table[[#This Row],[AUTO_ID]],#REF!,"&lt;"&amp;Veg_Table[[#This Row],[EVM_LAST_EDITED_Day]]),#REF!,0),COLUMN(#REF!),4,1,)))),""),"")</f>
        <v/>
      </c>
      <c r="W511" s="3" t="str">
        <f ca="1">IF(Veg_Table[[#This Row],[Previous_Prescription]]="","No",IF(Veg_Table[[#This Row],[Previous_Prescription]]=Veg_Table[[#This Row],[PRESCRIP]],"No","Yes"))</f>
        <v>No</v>
      </c>
      <c r="X511" s="3" t="str">
        <f>IF(Veg_Table[[#This Row],[EVM_LAST_EDITED_Day]]=Veg_Table[[#This Row],[Created_Day]],"New","Old")</f>
        <v>Old</v>
      </c>
      <c r="Y511" s="1">
        <f>IFERROR(IF(FIND("delete",LOWER(Veg_Table[[#This Row],[PI_COMMENTS]]))&gt;=1,1,0),0)</f>
        <v>0</v>
      </c>
      <c r="Z511" s="1" t="str">
        <f>_xlfn.IFNA(IF(Veg_Table[[#This Row],[EVM_LAST_EDITOR]]="","Yes",VLOOKUP(Veg_Table[[#This Row],[EVM_LAST_EDITOR]],Roster_Table[#All],15,FALSE)),"Yes")</f>
        <v>No</v>
      </c>
      <c r="AA51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11" s="1" t="str">
        <f>_xlfn.IFNA(VLOOKUP(Veg_Table[[#This Row],[EVM_LAST_EDITOR]],Roster_Table[#All],3,FALSE),"zAWRR Not in Roster")</f>
        <v>Drew</v>
      </c>
      <c r="AC511" s="1" t="str">
        <f>_xlfn.IFNA(VLOOKUP(Veg_Table[[#This Row],[EVM_LAST_EDITOR]],Roster_Table[#All],2,FALSE),"zAWRR Not in Roster")</f>
        <v>Berlfein</v>
      </c>
      <c r="AD511" s="1" t="str">
        <f>IF(_xlfn.CONCAT(Veg_Table[[#This Row],[First_Name]]," ",Veg_Table[[#This Row],[Last_Name]])="zAWRR Not in Roster zAWRR Not in Roster","zAWRR Not in Roster",_xlfn.CONCAT(Veg_Table[[#This Row],[First_Name]]," ",Veg_Table[[#This Row],[Last_Name]]))</f>
        <v>Drew Berlfein</v>
      </c>
      <c r="AE511">
        <v>1750478</v>
      </c>
      <c r="AF511" t="s">
        <v>3835</v>
      </c>
      <c r="AG511" t="s">
        <v>30</v>
      </c>
      <c r="AH511" t="s">
        <v>1366</v>
      </c>
      <c r="AI511" t="s">
        <v>1388</v>
      </c>
      <c r="AJ511" t="s">
        <v>820</v>
      </c>
      <c r="AK511" t="s">
        <v>833</v>
      </c>
      <c r="AL511" t="s">
        <v>37</v>
      </c>
      <c r="AM511" t="s">
        <v>34</v>
      </c>
      <c r="AN511" t="s">
        <v>25</v>
      </c>
      <c r="AO511" t="s">
        <v>25</v>
      </c>
      <c r="AP511">
        <v>10</v>
      </c>
      <c r="AQ511">
        <v>37</v>
      </c>
      <c r="AR511" t="s">
        <v>28</v>
      </c>
      <c r="AS511" t="s">
        <v>532</v>
      </c>
      <c r="AT511" t="s">
        <v>515</v>
      </c>
      <c r="AU511" t="s">
        <v>25</v>
      </c>
      <c r="AV511" t="s">
        <v>519</v>
      </c>
      <c r="AW511" t="s">
        <v>3836</v>
      </c>
      <c r="AX511" t="s">
        <v>534</v>
      </c>
      <c r="AY511" t="s">
        <v>28</v>
      </c>
      <c r="AZ511"/>
      <c r="BA511" t="s">
        <v>532</v>
      </c>
      <c r="BB511" s="4">
        <v>43965.624737025464</v>
      </c>
      <c r="BD511" t="s">
        <v>29</v>
      </c>
      <c r="BF511" t="s">
        <v>28</v>
      </c>
      <c r="BG511" t="s">
        <v>28</v>
      </c>
      <c r="BH511" t="s">
        <v>28</v>
      </c>
      <c r="BI511" s="3">
        <v>43965.624768981485</v>
      </c>
      <c r="BJ511" t="s">
        <v>3824</v>
      </c>
      <c r="BK511" s="30" t="s">
        <v>533</v>
      </c>
      <c r="BL511" s="3">
        <v>43965.624937048611</v>
      </c>
      <c r="BM511" t="s">
        <v>31</v>
      </c>
      <c r="BN511" t="s">
        <v>32</v>
      </c>
      <c r="BO511" t="s">
        <v>2429</v>
      </c>
      <c r="BP511" t="s">
        <v>2419</v>
      </c>
      <c r="BQ511" t="s">
        <v>826</v>
      </c>
      <c r="BR511" t="s">
        <v>28</v>
      </c>
      <c r="BS511" t="s">
        <v>28</v>
      </c>
      <c r="BT511" t="s">
        <v>298</v>
      </c>
      <c r="BU511" s="3">
        <v>43686.557569444441</v>
      </c>
      <c r="BV511" t="s">
        <v>803</v>
      </c>
      <c r="BW511" s="3">
        <v>43965.649030069442</v>
      </c>
      <c r="BX511" t="s">
        <v>3837</v>
      </c>
      <c r="CG511"/>
      <c r="CH511"/>
      <c r="CI511"/>
      <c r="CY511"/>
      <c r="DA511"/>
      <c r="DE511"/>
      <c r="DF511"/>
    </row>
    <row r="512" spans="1:110" x14ac:dyDescent="0.25">
      <c r="A512" s="1">
        <f>IF(Veg_Table[[#This Row],[VP_STATUS]]="Hold",0,IF(OR(AND(Veg_Table[[#This Row],[PRESCRIP]]="NW_No Work",Veg_Table[[#This Row],[VP_STATUS]]&lt;&gt;"No Work Required Under EVM"),AND(Veg_Table[[#This Row],[VP_STATUS]]="No Work Required Under EVM",Veg_Table[[#This Row],[PRESCRIP]]&lt;&gt;"NW_No Work")),1,0))</f>
        <v>0</v>
      </c>
      <c r="B512" s="1">
        <f>IF(Veg_Table[[#This Row],[SPECIES]]="",1,0)</f>
        <v>0</v>
      </c>
      <c r="C512" s="1">
        <f>IF(Veg_Table[[#This Row],[DIAMETER]]="",1,0)</f>
        <v>0</v>
      </c>
      <c r="D512" s="1">
        <f>IF(Veg_Table[[#This Row],[HEIGHT]]="",1,0)</f>
        <v>0</v>
      </c>
      <c r="E51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12" s="1">
        <f>IF(AND(Veg_Table[[#This Row],[TAT_RESULT]]="ABATE",Veg_Table[[#This Row],[PRESCRIP]]="NW_No Work"),1,0)</f>
        <v>0</v>
      </c>
      <c r="G512" s="1">
        <f>IF(OR(Veg_Table[[#This Row],[Prescription R-Scale]]="NA",Veg_Table[[#This Row],[Diameter R-Scale]]="NA"),0,IF(Veg_Table[[#This Row],[Diameter R-Scale]]&lt;&gt;Veg_Table[[#This Row],[Prescription R-Scale]],1,0))</f>
        <v>0</v>
      </c>
      <c r="H512" s="1">
        <f>IF(OR(AND(Veg_Table[[#This Row],[PRESCRIP]]="BC_Br Rmv", Veg_Table[[#This Row],[WOOD_MAN]]&lt;&gt;"Not Needed"),AND(Veg_Table[[#This Row],[PRESCRIP]]="BCS_Br Rmv+Trt", Veg_Table[[#This Row],[WOOD_MAN]]&lt;&gt;"Not Needed")),1,0)</f>
        <v>0</v>
      </c>
      <c r="I512" s="1">
        <f ca="1">IF(AND(Veg_Table[[#This Row],[Prescription_Changed]]="Yes",Veg_Table[[#This Row],[TAT_RESULT]]=""),1,0)</f>
        <v>0</v>
      </c>
      <c r="J512" s="1">
        <f ca="1">SUM(Veg_Table[[#This Row],[Prescription and Status do not match]:[Prescription_Edited_And_TAT_Is_Blank]])</f>
        <v>1</v>
      </c>
      <c r="K512" s="1">
        <f ca="1">IF(Veg_Table[[#This Row],[Sum of Errors]]&gt;0,1,0)</f>
        <v>1</v>
      </c>
      <c r="L512" s="1">
        <f>1</f>
        <v>1</v>
      </c>
      <c r="M51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512" s="1">
        <f>IF(OR(MID(Veg_Table[[#This Row],[PRESCRIP]],2,1)="1",MID(Veg_Table[[#This Row],[PRESCRIP]],2,1)="2",MID(Veg_Table[[#This Row],[PRESCRIP]],2,1)="3",MID(Veg_Table[[#This Row],[PRESCRIP]],2,1)="4"),_xlfn.NUMBERVALUE(MID(Veg_Table[[#This Row],[PRESCRIP]],2,1)),"NA")</f>
        <v>3</v>
      </c>
      <c r="O512" s="1">
        <f>WEEKNUM(Veg_Table[[#This Row],[EVM_LAST_EDITED_Day]],2)</f>
        <v>20</v>
      </c>
      <c r="P512" s="25">
        <f>IFERROR(DATE(YEAR(Veg_Table[[#This Row],[EVM_LAST_EDITED2]]),MONTH(Veg_Table[[#This Row],[EVM_LAST_EDITED2]]),DAY(Veg_Table[[#This Row],[EVM_LAST_EDITED2]])),DATE(2019,1,1))</f>
        <v>43965</v>
      </c>
      <c r="Q512" s="3">
        <f>VALUE(SUBSTITUTE(Veg_Table[[#This Row],[EVM_LAST_EDITED]],",",""))</f>
        <v>43965.625191550898</v>
      </c>
      <c r="R512" s="1" t="str">
        <f>_xlfn.IFNA(IF(Veg_Table[[#This Row],[EVM_LAST_EDITOR]]="","zBlank EVM Last Editor",VLOOKUP(Veg_Table[[#This Row],[EVM_LAST_EDITOR]],Roster_Table[#All],4,FALSE)),"zAWRR Not in Roster")</f>
        <v>AEA</v>
      </c>
      <c r="S512" s="1" t="str">
        <f>_xlfn.IFNA(IF(Veg_Table[[#This Row],[EVM_LAST_EDITOR]]="","zBlank EVM Last Editor",VLOOKUP(Veg_Table[[#This Row],[EVM_LAST_EDITOR]],Roster_Table[#All],16,FALSE)),"zCompany_AWRR not in Roster")</f>
        <v>Not in Sierra Roster</v>
      </c>
      <c r="T512" s="2">
        <f>IFERROR(DATE(YEAR(Veg_Table[[#This Row],[Created2]]),MONTH(Veg_Table[[#This Row],[Created2]]),DAY(Veg_Table[[#This Row],[Created2]])),DATE(2019,1,1))</f>
        <v>43686</v>
      </c>
      <c r="U512" s="3">
        <f>VALUE(SUBSTITUTE(Veg_Table[[#This Row],[Created]],",",""))</f>
        <v>43686.574930555602</v>
      </c>
      <c r="V512" s="3" t="str">
        <f ca="1">IFERROR(_xlfn.IFNA(CELL("contents",INDIRECT(_xlfn.CONCAT("Veg_Table_Production_Data!",ADDRESS(MATCH(_xlfn.MAXIFS(#REF!,#REF!,"="&amp;Veg_Table[[#This Row],[AUTO_ID]],#REF!,"&lt;"&amp;Veg_Table[[#This Row],[EVM_LAST_EDITED_Day]]),#REF!,0),COLUMN(#REF!),4,1,)))),""),"")</f>
        <v/>
      </c>
      <c r="W512" s="3" t="str">
        <f ca="1">IF(Veg_Table[[#This Row],[Previous_Prescription]]="","No",IF(Veg_Table[[#This Row],[Previous_Prescription]]=Veg_Table[[#This Row],[PRESCRIP]],"No","Yes"))</f>
        <v>No</v>
      </c>
      <c r="X512" s="3" t="str">
        <f>IF(Veg_Table[[#This Row],[EVM_LAST_EDITED_Day]]=Veg_Table[[#This Row],[Created_Day]],"New","Old")</f>
        <v>Old</v>
      </c>
      <c r="Y512" s="1">
        <f>IFERROR(IF(FIND("delete",LOWER(Veg_Table[[#This Row],[PI_COMMENTS]]))&gt;=1,1,0),0)</f>
        <v>0</v>
      </c>
      <c r="Z512" s="1" t="str">
        <f>_xlfn.IFNA(IF(Veg_Table[[#This Row],[EVM_LAST_EDITOR]]="","Yes",VLOOKUP(Veg_Table[[#This Row],[EVM_LAST_EDITOR]],Roster_Table[#All],15,FALSE)),"Yes")</f>
        <v>No</v>
      </c>
      <c r="AA51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12" s="1" t="str">
        <f>_xlfn.IFNA(VLOOKUP(Veg_Table[[#This Row],[EVM_LAST_EDITOR]],Roster_Table[#All],3,FALSE),"zAWRR Not in Roster")</f>
        <v>Drew</v>
      </c>
      <c r="AC512" s="1" t="str">
        <f>_xlfn.IFNA(VLOOKUP(Veg_Table[[#This Row],[EVM_LAST_EDITOR]],Roster_Table[#All],2,FALSE),"zAWRR Not in Roster")</f>
        <v>Berlfein</v>
      </c>
      <c r="AD512" s="1" t="str">
        <f>IF(_xlfn.CONCAT(Veg_Table[[#This Row],[First_Name]]," ",Veg_Table[[#This Row],[Last_Name]])="zAWRR Not in Roster zAWRR Not in Roster","zAWRR Not in Roster",_xlfn.CONCAT(Veg_Table[[#This Row],[First_Name]]," ",Veg_Table[[#This Row],[Last_Name]]))</f>
        <v>Drew Berlfein</v>
      </c>
      <c r="AE512">
        <v>1750481</v>
      </c>
      <c r="AF512" t="s">
        <v>3841</v>
      </c>
      <c r="AG512" t="s">
        <v>30</v>
      </c>
      <c r="AH512" t="s">
        <v>1387</v>
      </c>
      <c r="AI512" t="s">
        <v>1388</v>
      </c>
      <c r="AJ512" t="s">
        <v>820</v>
      </c>
      <c r="AK512" t="s">
        <v>833</v>
      </c>
      <c r="AL512" t="s">
        <v>37</v>
      </c>
      <c r="AM512" t="s">
        <v>774</v>
      </c>
      <c r="AN512" t="s">
        <v>25</v>
      </c>
      <c r="AO512" t="s">
        <v>25</v>
      </c>
      <c r="AP512">
        <v>35</v>
      </c>
      <c r="AQ512">
        <v>22</v>
      </c>
      <c r="AR512" t="s">
        <v>28</v>
      </c>
      <c r="AS512" t="s">
        <v>804</v>
      </c>
      <c r="AT512" t="s">
        <v>515</v>
      </c>
      <c r="AU512" t="s">
        <v>25</v>
      </c>
      <c r="AV512" t="s">
        <v>519</v>
      </c>
      <c r="AW512" t="s">
        <v>3842</v>
      </c>
      <c r="AX512" t="s">
        <v>534</v>
      </c>
      <c r="AY512" t="s">
        <v>28</v>
      </c>
      <c r="AZ512">
        <v>5864178</v>
      </c>
      <c r="BA512" t="s">
        <v>51</v>
      </c>
      <c r="BB512" s="4">
        <v>43965.624304166668</v>
      </c>
      <c r="BD512" t="s">
        <v>29</v>
      </c>
      <c r="BF512" t="s">
        <v>28</v>
      </c>
      <c r="BG512" t="s">
        <v>28</v>
      </c>
      <c r="BH512" t="s">
        <v>28</v>
      </c>
      <c r="BI512" s="3">
        <v>43965.624337777779</v>
      </c>
      <c r="BJ512" t="s">
        <v>3843</v>
      </c>
      <c r="BK512" s="30" t="s">
        <v>533</v>
      </c>
      <c r="BL512" s="3">
        <v>43965.625191550927</v>
      </c>
      <c r="BM512" t="s">
        <v>31</v>
      </c>
      <c r="BN512" t="s">
        <v>32</v>
      </c>
      <c r="BO512" t="s">
        <v>3814</v>
      </c>
      <c r="BP512" t="s">
        <v>3815</v>
      </c>
      <c r="BQ512" t="s">
        <v>826</v>
      </c>
      <c r="BR512" t="s">
        <v>28</v>
      </c>
      <c r="BS512" t="s">
        <v>28</v>
      </c>
      <c r="BT512" t="s">
        <v>298</v>
      </c>
      <c r="BU512" s="3">
        <v>43686.574930555558</v>
      </c>
      <c r="BV512" t="s">
        <v>803</v>
      </c>
      <c r="BW512" s="3">
        <v>43965.649030069442</v>
      </c>
      <c r="BX512" t="s">
        <v>3844</v>
      </c>
      <c r="CG512"/>
      <c r="CH512"/>
      <c r="CI512"/>
      <c r="CY512"/>
      <c r="DA512"/>
      <c r="DE512"/>
      <c r="DF512"/>
    </row>
    <row r="513" spans="1:110" x14ac:dyDescent="0.25">
      <c r="A513" s="1">
        <f>IF(Veg_Table[[#This Row],[VP_STATUS]]="Hold",0,IF(OR(AND(Veg_Table[[#This Row],[PRESCRIP]]="NW_No Work",Veg_Table[[#This Row],[VP_STATUS]]&lt;&gt;"No Work Required Under EVM"),AND(Veg_Table[[#This Row],[VP_STATUS]]="No Work Required Under EVM",Veg_Table[[#This Row],[PRESCRIP]]&lt;&gt;"NW_No Work")),1,0))</f>
        <v>0</v>
      </c>
      <c r="B513" s="1">
        <f>IF(Veg_Table[[#This Row],[SPECIES]]="",1,0)</f>
        <v>0</v>
      </c>
      <c r="C513" s="1">
        <f>IF(Veg_Table[[#This Row],[DIAMETER]]="",1,0)</f>
        <v>0</v>
      </c>
      <c r="D513" s="1">
        <f>IF(Veg_Table[[#This Row],[HEIGHT]]="",1,0)</f>
        <v>0</v>
      </c>
      <c r="E51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13" s="1">
        <f>IF(AND(Veg_Table[[#This Row],[TAT_RESULT]]="ABATE",Veg_Table[[#This Row],[PRESCRIP]]="NW_No Work"),1,0)</f>
        <v>0</v>
      </c>
      <c r="G513" s="1">
        <f>IF(OR(Veg_Table[[#This Row],[Prescription R-Scale]]="NA",Veg_Table[[#This Row],[Diameter R-Scale]]="NA"),0,IF(Veg_Table[[#This Row],[Diameter R-Scale]]&lt;&gt;Veg_Table[[#This Row],[Prescription R-Scale]],1,0))</f>
        <v>0</v>
      </c>
      <c r="H513" s="1">
        <f>IF(OR(AND(Veg_Table[[#This Row],[PRESCRIP]]="BC_Br Rmv", Veg_Table[[#This Row],[WOOD_MAN]]&lt;&gt;"Not Needed"),AND(Veg_Table[[#This Row],[PRESCRIP]]="BCS_Br Rmv+Trt", Veg_Table[[#This Row],[WOOD_MAN]]&lt;&gt;"Not Needed")),1,0)</f>
        <v>0</v>
      </c>
      <c r="I513" s="1">
        <f ca="1">IF(AND(Veg_Table[[#This Row],[Prescription_Changed]]="Yes",Veg_Table[[#This Row],[TAT_RESULT]]=""),1,0)</f>
        <v>0</v>
      </c>
      <c r="J513" s="1">
        <f ca="1">SUM(Veg_Table[[#This Row],[Prescription and Status do not match]:[Prescription_Edited_And_TAT_Is_Blank]])</f>
        <v>1</v>
      </c>
      <c r="K513" s="1">
        <f ca="1">IF(Veg_Table[[#This Row],[Sum of Errors]]&gt;0,1,0)</f>
        <v>1</v>
      </c>
      <c r="L513" s="1">
        <f>1</f>
        <v>1</v>
      </c>
      <c r="M51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513" s="1">
        <f>IF(OR(MID(Veg_Table[[#This Row],[PRESCRIP]],2,1)="1",MID(Veg_Table[[#This Row],[PRESCRIP]],2,1)="2",MID(Veg_Table[[#This Row],[PRESCRIP]],2,1)="3",MID(Veg_Table[[#This Row],[PRESCRIP]],2,1)="4"),_xlfn.NUMBERVALUE(MID(Veg_Table[[#This Row],[PRESCRIP]],2,1)),"NA")</f>
        <v>2</v>
      </c>
      <c r="O513" s="1">
        <f>WEEKNUM(Veg_Table[[#This Row],[EVM_LAST_EDITED_Day]],2)</f>
        <v>20</v>
      </c>
      <c r="P513" s="25">
        <f>IFERROR(DATE(YEAR(Veg_Table[[#This Row],[EVM_LAST_EDITED2]]),MONTH(Veg_Table[[#This Row],[EVM_LAST_EDITED2]]),DAY(Veg_Table[[#This Row],[EVM_LAST_EDITED2]])),DATE(2019,1,1))</f>
        <v>43965</v>
      </c>
      <c r="Q513" s="3">
        <f>VALUE(SUBSTITUTE(Veg_Table[[#This Row],[EVM_LAST_EDITED]],",",""))</f>
        <v>43965.625703645797</v>
      </c>
      <c r="R513" s="1" t="str">
        <f>_xlfn.IFNA(IF(Veg_Table[[#This Row],[EVM_LAST_EDITOR]]="","zBlank EVM Last Editor",VLOOKUP(Veg_Table[[#This Row],[EVM_LAST_EDITOR]],Roster_Table[#All],4,FALSE)),"zAWRR Not in Roster")</f>
        <v>AEA</v>
      </c>
      <c r="S513" s="1" t="str">
        <f>_xlfn.IFNA(IF(Veg_Table[[#This Row],[EVM_LAST_EDITOR]]="","zBlank EVM Last Editor",VLOOKUP(Veg_Table[[#This Row],[EVM_LAST_EDITOR]],Roster_Table[#All],16,FALSE)),"zCompany_AWRR not in Roster")</f>
        <v>Not in Sierra Roster</v>
      </c>
      <c r="T513" s="2">
        <f>IFERROR(DATE(YEAR(Veg_Table[[#This Row],[Created2]]),MONTH(Veg_Table[[#This Row],[Created2]]),DAY(Veg_Table[[#This Row],[Created2]])),DATE(2019,1,1))</f>
        <v>43686</v>
      </c>
      <c r="U513" s="3">
        <f>VALUE(SUBSTITUTE(Veg_Table[[#This Row],[Created]],",",""))</f>
        <v>43686.5605208333</v>
      </c>
      <c r="V513" s="3" t="str">
        <f ca="1">IFERROR(_xlfn.IFNA(CELL("contents",INDIRECT(_xlfn.CONCAT("Veg_Table_Production_Data!",ADDRESS(MATCH(_xlfn.MAXIFS(#REF!,#REF!,"="&amp;Veg_Table[[#This Row],[AUTO_ID]],#REF!,"&lt;"&amp;Veg_Table[[#This Row],[EVM_LAST_EDITED_Day]]),#REF!,0),COLUMN(#REF!),4,1,)))),""),"")</f>
        <v/>
      </c>
      <c r="W513" s="3" t="str">
        <f ca="1">IF(Veg_Table[[#This Row],[Previous_Prescription]]="","No",IF(Veg_Table[[#This Row],[Previous_Prescription]]=Veg_Table[[#This Row],[PRESCRIP]],"No","Yes"))</f>
        <v>No</v>
      </c>
      <c r="X513" s="3" t="str">
        <f>IF(Veg_Table[[#This Row],[EVM_LAST_EDITED_Day]]=Veg_Table[[#This Row],[Created_Day]],"New","Old")</f>
        <v>Old</v>
      </c>
      <c r="Y513" s="1">
        <f>IFERROR(IF(FIND("delete",LOWER(Veg_Table[[#This Row],[PI_COMMENTS]]))&gt;=1,1,0),0)</f>
        <v>0</v>
      </c>
      <c r="Z513" s="1" t="str">
        <f>_xlfn.IFNA(IF(Veg_Table[[#This Row],[EVM_LAST_EDITOR]]="","Yes",VLOOKUP(Veg_Table[[#This Row],[EVM_LAST_EDITOR]],Roster_Table[#All],15,FALSE)),"Yes")</f>
        <v>No</v>
      </c>
      <c r="AA51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13" s="1" t="str">
        <f>_xlfn.IFNA(VLOOKUP(Veg_Table[[#This Row],[EVM_LAST_EDITOR]],Roster_Table[#All],3,FALSE),"zAWRR Not in Roster")</f>
        <v>Drew</v>
      </c>
      <c r="AC513" s="1" t="str">
        <f>_xlfn.IFNA(VLOOKUP(Veg_Table[[#This Row],[EVM_LAST_EDITOR]],Roster_Table[#All],2,FALSE),"zAWRR Not in Roster")</f>
        <v>Berlfein</v>
      </c>
      <c r="AD513" s="1" t="str">
        <f>IF(_xlfn.CONCAT(Veg_Table[[#This Row],[First_Name]]," ",Veg_Table[[#This Row],[Last_Name]])="zAWRR Not in Roster zAWRR Not in Roster","zAWRR Not in Roster",_xlfn.CONCAT(Veg_Table[[#This Row],[First_Name]]," ",Veg_Table[[#This Row],[Last_Name]]))</f>
        <v>Drew Berlfein</v>
      </c>
      <c r="AE513">
        <v>1750479</v>
      </c>
      <c r="AF513" t="s">
        <v>3838</v>
      </c>
      <c r="AG513" t="s">
        <v>30</v>
      </c>
      <c r="AH513" t="s">
        <v>1387</v>
      </c>
      <c r="AI513" t="s">
        <v>1388</v>
      </c>
      <c r="AJ513" t="s">
        <v>820</v>
      </c>
      <c r="AK513" t="s">
        <v>833</v>
      </c>
      <c r="AL513" t="s">
        <v>37</v>
      </c>
      <c r="AM513" t="s">
        <v>34</v>
      </c>
      <c r="AN513" t="s">
        <v>25</v>
      </c>
      <c r="AO513" t="s">
        <v>25</v>
      </c>
      <c r="AP513">
        <v>12</v>
      </c>
      <c r="AQ513">
        <v>45</v>
      </c>
      <c r="AR513" t="s">
        <v>28</v>
      </c>
      <c r="AS513" t="s">
        <v>985</v>
      </c>
      <c r="AT513" t="s">
        <v>515</v>
      </c>
      <c r="AU513" t="s">
        <v>25</v>
      </c>
      <c r="AV513" t="s">
        <v>519</v>
      </c>
      <c r="AW513" t="s">
        <v>3839</v>
      </c>
      <c r="AX513" t="s">
        <v>534</v>
      </c>
      <c r="AY513" t="s">
        <v>28</v>
      </c>
      <c r="AZ513">
        <v>5864178</v>
      </c>
      <c r="BA513" t="s">
        <v>985</v>
      </c>
      <c r="BB513" s="4">
        <v>43965.625425231483</v>
      </c>
      <c r="BD513" t="s">
        <v>29</v>
      </c>
      <c r="BF513" t="s">
        <v>28</v>
      </c>
      <c r="BG513" t="s">
        <v>28</v>
      </c>
      <c r="BH513" t="s">
        <v>28</v>
      </c>
      <c r="BI513" s="3">
        <v>43965.625467175923</v>
      </c>
      <c r="BJ513" t="s">
        <v>3824</v>
      </c>
      <c r="BK513" s="30" t="s">
        <v>533</v>
      </c>
      <c r="BL513" s="3">
        <v>43965.625703645834</v>
      </c>
      <c r="BM513" t="s">
        <v>31</v>
      </c>
      <c r="BN513" t="s">
        <v>32</v>
      </c>
      <c r="BO513" t="s">
        <v>3814</v>
      </c>
      <c r="BP513" t="s">
        <v>3815</v>
      </c>
      <c r="BQ513" t="s">
        <v>826</v>
      </c>
      <c r="BR513" t="s">
        <v>28</v>
      </c>
      <c r="BS513" t="s">
        <v>28</v>
      </c>
      <c r="BT513" t="s">
        <v>298</v>
      </c>
      <c r="BU513" s="3">
        <v>43686.560520833336</v>
      </c>
      <c r="BV513" t="s">
        <v>803</v>
      </c>
      <c r="BW513" s="3">
        <v>43965.649030069442</v>
      </c>
      <c r="BX513" t="s">
        <v>3840</v>
      </c>
      <c r="CG513"/>
      <c r="CH513"/>
      <c r="CI513"/>
      <c r="CY513"/>
      <c r="DA513"/>
      <c r="DE513"/>
      <c r="DF513"/>
    </row>
    <row r="514" spans="1:110" x14ac:dyDescent="0.25">
      <c r="A514" s="1">
        <f>IF(Veg_Table[[#This Row],[VP_STATUS]]="Hold",0,IF(OR(AND(Veg_Table[[#This Row],[PRESCRIP]]="NW_No Work",Veg_Table[[#This Row],[VP_STATUS]]&lt;&gt;"No Work Required Under EVM"),AND(Veg_Table[[#This Row],[VP_STATUS]]="No Work Required Under EVM",Veg_Table[[#This Row],[PRESCRIP]]&lt;&gt;"NW_No Work")),1,0))</f>
        <v>0</v>
      </c>
      <c r="B514" s="1">
        <f>IF(Veg_Table[[#This Row],[SPECIES]]="",1,0)</f>
        <v>0</v>
      </c>
      <c r="C514" s="1">
        <f>IF(Veg_Table[[#This Row],[DIAMETER]]="",1,0)</f>
        <v>0</v>
      </c>
      <c r="D514" s="1">
        <f>IF(Veg_Table[[#This Row],[HEIGHT]]="",1,0)</f>
        <v>0</v>
      </c>
      <c r="E51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14" s="1">
        <f>IF(AND(Veg_Table[[#This Row],[TAT_RESULT]]="ABATE",Veg_Table[[#This Row],[PRESCRIP]]="NW_No Work"),1,0)</f>
        <v>0</v>
      </c>
      <c r="G514" s="1">
        <f>IF(OR(Veg_Table[[#This Row],[Prescription R-Scale]]="NA",Veg_Table[[#This Row],[Diameter R-Scale]]="NA"),0,IF(Veg_Table[[#This Row],[Diameter R-Scale]]&lt;&gt;Veg_Table[[#This Row],[Prescription R-Scale]],1,0))</f>
        <v>0</v>
      </c>
      <c r="H514" s="1">
        <f>IF(OR(AND(Veg_Table[[#This Row],[PRESCRIP]]="BC_Br Rmv", Veg_Table[[#This Row],[WOOD_MAN]]&lt;&gt;"Not Needed"),AND(Veg_Table[[#This Row],[PRESCRIP]]="BCS_Br Rmv+Trt", Veg_Table[[#This Row],[WOOD_MAN]]&lt;&gt;"Not Needed")),1,0)</f>
        <v>0</v>
      </c>
      <c r="I514" s="1">
        <f ca="1">IF(AND(Veg_Table[[#This Row],[Prescription_Changed]]="Yes",Veg_Table[[#This Row],[TAT_RESULT]]=""),1,0)</f>
        <v>0</v>
      </c>
      <c r="J514" s="1">
        <f ca="1">SUM(Veg_Table[[#This Row],[Prescription and Status do not match]:[Prescription_Edited_And_TAT_Is_Blank]])</f>
        <v>1</v>
      </c>
      <c r="K514" s="1">
        <f ca="1">IF(Veg_Table[[#This Row],[Sum of Errors]]&gt;0,1,0)</f>
        <v>1</v>
      </c>
      <c r="L514" s="1">
        <f>1</f>
        <v>1</v>
      </c>
      <c r="M51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514" s="1">
        <f>IF(OR(MID(Veg_Table[[#This Row],[PRESCRIP]],2,1)="1",MID(Veg_Table[[#This Row],[PRESCRIP]],2,1)="2",MID(Veg_Table[[#This Row],[PRESCRIP]],2,1)="3",MID(Veg_Table[[#This Row],[PRESCRIP]],2,1)="4"),_xlfn.NUMBERVALUE(MID(Veg_Table[[#This Row],[PRESCRIP]],2,1)),"NA")</f>
        <v>1</v>
      </c>
      <c r="O514" s="1">
        <f>WEEKNUM(Veg_Table[[#This Row],[EVM_LAST_EDITED_Day]],2)</f>
        <v>20</v>
      </c>
      <c r="P514" s="25">
        <f>IFERROR(DATE(YEAR(Veg_Table[[#This Row],[EVM_LAST_EDITED2]]),MONTH(Veg_Table[[#This Row],[EVM_LAST_EDITED2]]),DAY(Veg_Table[[#This Row],[EVM_LAST_EDITED2]])),DATE(2019,1,1))</f>
        <v>43965</v>
      </c>
      <c r="Q514" s="3">
        <f>VALUE(SUBSTITUTE(Veg_Table[[#This Row],[EVM_LAST_EDITED]],",",""))</f>
        <v>43965.6273011343</v>
      </c>
      <c r="R514" s="1" t="str">
        <f>_xlfn.IFNA(IF(Veg_Table[[#This Row],[EVM_LAST_EDITOR]]="","zBlank EVM Last Editor",VLOOKUP(Veg_Table[[#This Row],[EVM_LAST_EDITOR]],Roster_Table[#All],4,FALSE)),"zAWRR Not in Roster")</f>
        <v>AEA</v>
      </c>
      <c r="S514" s="1" t="str">
        <f>_xlfn.IFNA(IF(Veg_Table[[#This Row],[EVM_LAST_EDITOR]]="","zBlank EVM Last Editor",VLOOKUP(Veg_Table[[#This Row],[EVM_LAST_EDITOR]],Roster_Table[#All],16,FALSE)),"zCompany_AWRR not in Roster")</f>
        <v>Not in Sierra Roster</v>
      </c>
      <c r="T514" s="2">
        <f>IFERROR(DATE(YEAR(Veg_Table[[#This Row],[Created2]]),MONTH(Veg_Table[[#This Row],[Created2]]),DAY(Veg_Table[[#This Row],[Created2]])),DATE(2019,1,1))</f>
        <v>43894</v>
      </c>
      <c r="U514" s="3">
        <f>VALUE(SUBSTITUTE(Veg_Table[[#This Row],[Created]],",",""))</f>
        <v>43894.656714224497</v>
      </c>
      <c r="V514" s="3" t="str">
        <f ca="1">IFERROR(_xlfn.IFNA(CELL("contents",INDIRECT(_xlfn.CONCAT("Veg_Table_Production_Data!",ADDRESS(MATCH(_xlfn.MAXIFS(#REF!,#REF!,"="&amp;Veg_Table[[#This Row],[AUTO_ID]],#REF!,"&lt;"&amp;Veg_Table[[#This Row],[EVM_LAST_EDITED_Day]]),#REF!,0),COLUMN(#REF!),4,1,)))),""),"")</f>
        <v/>
      </c>
      <c r="W514" s="3" t="str">
        <f ca="1">IF(Veg_Table[[#This Row],[Previous_Prescription]]="","No",IF(Veg_Table[[#This Row],[Previous_Prescription]]=Veg_Table[[#This Row],[PRESCRIP]],"No","Yes"))</f>
        <v>No</v>
      </c>
      <c r="X514" s="3" t="str">
        <f>IF(Veg_Table[[#This Row],[EVM_LAST_EDITED_Day]]=Veg_Table[[#This Row],[Created_Day]],"New","Old")</f>
        <v>Old</v>
      </c>
      <c r="Y514" s="1">
        <f>IFERROR(IF(FIND("delete",LOWER(Veg_Table[[#This Row],[PI_COMMENTS]]))&gt;=1,1,0),0)</f>
        <v>0</v>
      </c>
      <c r="Z514" s="1" t="str">
        <f>_xlfn.IFNA(IF(Veg_Table[[#This Row],[EVM_LAST_EDITOR]]="","Yes",VLOOKUP(Veg_Table[[#This Row],[EVM_LAST_EDITOR]],Roster_Table[#All],15,FALSE)),"Yes")</f>
        <v>No</v>
      </c>
      <c r="AA51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14" s="1" t="str">
        <f>_xlfn.IFNA(VLOOKUP(Veg_Table[[#This Row],[EVM_LAST_EDITOR]],Roster_Table[#All],3,FALSE),"zAWRR Not in Roster")</f>
        <v>Drew</v>
      </c>
      <c r="AC514" s="1" t="str">
        <f>_xlfn.IFNA(VLOOKUP(Veg_Table[[#This Row],[EVM_LAST_EDITOR]],Roster_Table[#All],2,FALSE),"zAWRR Not in Roster")</f>
        <v>Berlfein</v>
      </c>
      <c r="AD514" s="1" t="str">
        <f>IF(_xlfn.CONCAT(Veg_Table[[#This Row],[First_Name]]," ",Veg_Table[[#This Row],[Last_Name]])="zAWRR Not in Roster zAWRR Not in Roster","zAWRR Not in Roster",_xlfn.CONCAT(Veg_Table[[#This Row],[First_Name]]," ",Veg_Table[[#This Row],[Last_Name]]))</f>
        <v>Drew Berlfein</v>
      </c>
      <c r="AE514">
        <v>2313205</v>
      </c>
      <c r="AF514" t="s">
        <v>3848</v>
      </c>
      <c r="AG514" t="s">
        <v>30</v>
      </c>
      <c r="AH514" t="s">
        <v>1387</v>
      </c>
      <c r="AI514" t="s">
        <v>1388</v>
      </c>
      <c r="AJ514" t="s">
        <v>820</v>
      </c>
      <c r="AL514" t="s">
        <v>22</v>
      </c>
      <c r="AM514" t="s">
        <v>34</v>
      </c>
      <c r="AN514" t="s">
        <v>25</v>
      </c>
      <c r="AO514" t="s">
        <v>25</v>
      </c>
      <c r="AP514">
        <v>9</v>
      </c>
      <c r="AQ514">
        <v>32</v>
      </c>
      <c r="AS514" t="s">
        <v>45</v>
      </c>
      <c r="AT514" t="s">
        <v>515</v>
      </c>
      <c r="AV514" t="s">
        <v>519</v>
      </c>
      <c r="AW514" t="s">
        <v>3849</v>
      </c>
      <c r="AX514" t="s">
        <v>534</v>
      </c>
      <c r="AZ514">
        <v>5864178</v>
      </c>
      <c r="BA514" t="s">
        <v>45</v>
      </c>
      <c r="BB514" s="4">
        <v>43965.627150023145</v>
      </c>
      <c r="BD514" t="s">
        <v>29</v>
      </c>
      <c r="BE514" t="s">
        <v>25</v>
      </c>
      <c r="BF514" t="s">
        <v>513</v>
      </c>
      <c r="BI514" s="3">
        <v>43965.627184212964</v>
      </c>
      <c r="BJ514" t="s">
        <v>3850</v>
      </c>
      <c r="BK514" s="30" t="s">
        <v>533</v>
      </c>
      <c r="BL514" s="3">
        <v>43965.627301134256</v>
      </c>
      <c r="BM514" t="s">
        <v>31</v>
      </c>
      <c r="BN514" t="s">
        <v>32</v>
      </c>
      <c r="BP514" t="s">
        <v>3815</v>
      </c>
      <c r="BQ514" t="s">
        <v>28</v>
      </c>
      <c r="BR514" t="s">
        <v>28</v>
      </c>
      <c r="BS514" t="s">
        <v>28</v>
      </c>
      <c r="BT514" t="s">
        <v>156</v>
      </c>
      <c r="BU514" s="3">
        <v>43894.65671422454</v>
      </c>
      <c r="BV514" t="s">
        <v>803</v>
      </c>
      <c r="BW514" s="3">
        <v>43965.649118287038</v>
      </c>
      <c r="BX514" t="s">
        <v>3851</v>
      </c>
      <c r="CG514"/>
      <c r="CH514"/>
      <c r="CI514"/>
      <c r="CY514"/>
      <c r="DA514"/>
      <c r="DE514"/>
      <c r="DF514"/>
    </row>
    <row r="515" spans="1:110" x14ac:dyDescent="0.25">
      <c r="A515" s="1">
        <f>IF(Veg_Table[[#This Row],[VP_STATUS]]="Hold",0,IF(OR(AND(Veg_Table[[#This Row],[PRESCRIP]]="NW_No Work",Veg_Table[[#This Row],[VP_STATUS]]&lt;&gt;"No Work Required Under EVM"),AND(Veg_Table[[#This Row],[VP_STATUS]]="No Work Required Under EVM",Veg_Table[[#This Row],[PRESCRIP]]&lt;&gt;"NW_No Work")),1,0))</f>
        <v>0</v>
      </c>
      <c r="B515" s="1">
        <f>IF(Veg_Table[[#This Row],[SPECIES]]="",1,0)</f>
        <v>0</v>
      </c>
      <c r="C515" s="1">
        <f>IF(Veg_Table[[#This Row],[DIAMETER]]="",1,0)</f>
        <v>0</v>
      </c>
      <c r="D515" s="1">
        <f>IF(Veg_Table[[#This Row],[HEIGHT]]="",1,0)</f>
        <v>0</v>
      </c>
      <c r="E51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15" s="1">
        <f>IF(AND(Veg_Table[[#This Row],[TAT_RESULT]]="ABATE",Veg_Table[[#This Row],[PRESCRIP]]="NW_No Work"),1,0)</f>
        <v>0</v>
      </c>
      <c r="G515" s="1">
        <f>IF(OR(Veg_Table[[#This Row],[Prescription R-Scale]]="NA",Veg_Table[[#This Row],[Diameter R-Scale]]="NA"),0,IF(Veg_Table[[#This Row],[Diameter R-Scale]]&lt;&gt;Veg_Table[[#This Row],[Prescription R-Scale]],1,0))</f>
        <v>0</v>
      </c>
      <c r="H515" s="1">
        <f>IF(OR(AND(Veg_Table[[#This Row],[PRESCRIP]]="BC_Br Rmv", Veg_Table[[#This Row],[WOOD_MAN]]&lt;&gt;"Not Needed"),AND(Veg_Table[[#This Row],[PRESCRIP]]="BCS_Br Rmv+Trt", Veg_Table[[#This Row],[WOOD_MAN]]&lt;&gt;"Not Needed")),1,0)</f>
        <v>0</v>
      </c>
      <c r="I515" s="1">
        <f ca="1">IF(AND(Veg_Table[[#This Row],[Prescription_Changed]]="Yes",Veg_Table[[#This Row],[TAT_RESULT]]=""),1,0)</f>
        <v>0</v>
      </c>
      <c r="J515" s="1">
        <f ca="1">SUM(Veg_Table[[#This Row],[Prescription and Status do not match]:[Prescription_Edited_And_TAT_Is_Blank]])</f>
        <v>1</v>
      </c>
      <c r="K515" s="1">
        <f ca="1">IF(Veg_Table[[#This Row],[Sum of Errors]]&gt;0,1,0)</f>
        <v>1</v>
      </c>
      <c r="L515" s="1">
        <f>1</f>
        <v>1</v>
      </c>
      <c r="M51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515" s="1">
        <f>IF(OR(MID(Veg_Table[[#This Row],[PRESCRIP]],2,1)="1",MID(Veg_Table[[#This Row],[PRESCRIP]],2,1)="2",MID(Veg_Table[[#This Row],[PRESCRIP]],2,1)="3",MID(Veg_Table[[#This Row],[PRESCRIP]],2,1)="4"),_xlfn.NUMBERVALUE(MID(Veg_Table[[#This Row],[PRESCRIP]],2,1)),"NA")</f>
        <v>1</v>
      </c>
      <c r="O515" s="1">
        <f>WEEKNUM(Veg_Table[[#This Row],[EVM_LAST_EDITED_Day]],2)</f>
        <v>20</v>
      </c>
      <c r="P515" s="25">
        <f>IFERROR(DATE(YEAR(Veg_Table[[#This Row],[EVM_LAST_EDITED2]]),MONTH(Veg_Table[[#This Row],[EVM_LAST_EDITED2]]),DAY(Veg_Table[[#This Row],[EVM_LAST_EDITED2]])),DATE(2019,1,1))</f>
        <v>43965</v>
      </c>
      <c r="Q515" s="3">
        <f>VALUE(SUBSTITUTE(Veg_Table[[#This Row],[EVM_LAST_EDITED]],",",""))</f>
        <v>43965.6335828472</v>
      </c>
      <c r="R515" s="1" t="str">
        <f>_xlfn.IFNA(IF(Veg_Table[[#This Row],[EVM_LAST_EDITOR]]="","zBlank EVM Last Editor",VLOOKUP(Veg_Table[[#This Row],[EVM_LAST_EDITOR]],Roster_Table[#All],4,FALSE)),"zAWRR Not in Roster")</f>
        <v>AEA</v>
      </c>
      <c r="S515" s="1" t="str">
        <f>_xlfn.IFNA(IF(Veg_Table[[#This Row],[EVM_LAST_EDITOR]]="","zBlank EVM Last Editor",VLOOKUP(Veg_Table[[#This Row],[EVM_LAST_EDITOR]],Roster_Table[#All],16,FALSE)),"zCompany_AWRR not in Roster")</f>
        <v>Not in Sierra Roster</v>
      </c>
      <c r="T515" s="2">
        <f>IFERROR(DATE(YEAR(Veg_Table[[#This Row],[Created2]]),MONTH(Veg_Table[[#This Row],[Created2]]),DAY(Veg_Table[[#This Row],[Created2]])),DATE(2019,1,1))</f>
        <v>43686</v>
      </c>
      <c r="U515" s="3">
        <f>VALUE(SUBSTITUTE(Veg_Table[[#This Row],[Created]],",",""))</f>
        <v>43686.437974537002</v>
      </c>
      <c r="V515" s="3" t="str">
        <f ca="1">IFERROR(_xlfn.IFNA(CELL("contents",INDIRECT(_xlfn.CONCAT("Veg_Table_Production_Data!",ADDRESS(MATCH(_xlfn.MAXIFS(#REF!,#REF!,"="&amp;Veg_Table[[#This Row],[AUTO_ID]],#REF!,"&lt;"&amp;Veg_Table[[#This Row],[EVM_LAST_EDITED_Day]]),#REF!,0),COLUMN(#REF!),4,1,)))),""),"")</f>
        <v/>
      </c>
      <c r="W515" s="3" t="str">
        <f ca="1">IF(Veg_Table[[#This Row],[Previous_Prescription]]="","No",IF(Veg_Table[[#This Row],[Previous_Prescription]]=Veg_Table[[#This Row],[PRESCRIP]],"No","Yes"))</f>
        <v>No</v>
      </c>
      <c r="X515" s="3" t="str">
        <f>IF(Veg_Table[[#This Row],[EVM_LAST_EDITED_Day]]=Veg_Table[[#This Row],[Created_Day]],"New","Old")</f>
        <v>Old</v>
      </c>
      <c r="Y515" s="1">
        <f>IFERROR(IF(FIND("delete",LOWER(Veg_Table[[#This Row],[PI_COMMENTS]]))&gt;=1,1,0),0)</f>
        <v>0</v>
      </c>
      <c r="Z515" s="1" t="str">
        <f>_xlfn.IFNA(IF(Veg_Table[[#This Row],[EVM_LAST_EDITOR]]="","Yes",VLOOKUP(Veg_Table[[#This Row],[EVM_LAST_EDITOR]],Roster_Table[#All],15,FALSE)),"Yes")</f>
        <v>No</v>
      </c>
      <c r="AA51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15" s="1" t="str">
        <f>_xlfn.IFNA(VLOOKUP(Veg_Table[[#This Row],[EVM_LAST_EDITOR]],Roster_Table[#All],3,FALSE),"zAWRR Not in Roster")</f>
        <v>Drew</v>
      </c>
      <c r="AC515" s="1" t="str">
        <f>_xlfn.IFNA(VLOOKUP(Veg_Table[[#This Row],[EVM_LAST_EDITOR]],Roster_Table[#All],2,FALSE),"zAWRR Not in Roster")</f>
        <v>Berlfein</v>
      </c>
      <c r="AD515" s="1" t="str">
        <f>IF(_xlfn.CONCAT(Veg_Table[[#This Row],[First_Name]]," ",Veg_Table[[#This Row],[Last_Name]])="zAWRR Not in Roster zAWRR Not in Roster","zAWRR Not in Roster",_xlfn.CONCAT(Veg_Table[[#This Row],[First_Name]]," ",Veg_Table[[#This Row],[Last_Name]]))</f>
        <v>Drew Berlfein</v>
      </c>
      <c r="AE515">
        <v>1750361</v>
      </c>
      <c r="AF515" t="s">
        <v>3825</v>
      </c>
      <c r="AG515" t="s">
        <v>30</v>
      </c>
      <c r="AH515" t="s">
        <v>1387</v>
      </c>
      <c r="AI515" t="s">
        <v>1376</v>
      </c>
      <c r="AJ515" t="s">
        <v>820</v>
      </c>
      <c r="AK515" t="s">
        <v>833</v>
      </c>
      <c r="AL515" t="s">
        <v>37</v>
      </c>
      <c r="AM515" t="s">
        <v>38</v>
      </c>
      <c r="AN515" t="s">
        <v>25</v>
      </c>
      <c r="AO515" t="s">
        <v>25</v>
      </c>
      <c r="AP515">
        <v>8</v>
      </c>
      <c r="AQ515">
        <v>25</v>
      </c>
      <c r="AS515" t="s">
        <v>55</v>
      </c>
      <c r="AT515" t="s">
        <v>515</v>
      </c>
      <c r="AU515" t="s">
        <v>25</v>
      </c>
      <c r="AV515" t="s">
        <v>519</v>
      </c>
      <c r="AW515" t="s">
        <v>4203</v>
      </c>
      <c r="AX515" t="s">
        <v>534</v>
      </c>
      <c r="AZ515">
        <v>5864178</v>
      </c>
      <c r="BA515" t="s">
        <v>45</v>
      </c>
      <c r="BB515" s="4">
        <v>43965.63347951389</v>
      </c>
      <c r="BD515" t="s">
        <v>29</v>
      </c>
      <c r="BI515" s="3"/>
      <c r="BJ515" t="s">
        <v>3826</v>
      </c>
      <c r="BK515" s="30" t="s">
        <v>533</v>
      </c>
      <c r="BL515" s="3">
        <v>43965.633582847222</v>
      </c>
      <c r="BM515" t="s">
        <v>31</v>
      </c>
      <c r="BN515" t="s">
        <v>32</v>
      </c>
      <c r="BO515" t="s">
        <v>3814</v>
      </c>
      <c r="BP515" t="s">
        <v>3815</v>
      </c>
      <c r="BQ515" t="s">
        <v>826</v>
      </c>
      <c r="BR515" t="s">
        <v>28</v>
      </c>
      <c r="BS515" t="s">
        <v>28</v>
      </c>
      <c r="BT515" t="s">
        <v>44</v>
      </c>
      <c r="BU515" s="3">
        <v>43686.437974537039</v>
      </c>
      <c r="BV515" t="s">
        <v>803</v>
      </c>
      <c r="BW515" s="3">
        <v>43965.649030069442</v>
      </c>
      <c r="BX515" t="s">
        <v>3827</v>
      </c>
      <c r="CG515"/>
      <c r="CH515"/>
      <c r="CI515"/>
      <c r="CY515"/>
      <c r="DA515"/>
      <c r="DE515"/>
      <c r="DF515"/>
    </row>
    <row r="516" spans="1:110" x14ac:dyDescent="0.25">
      <c r="A516" s="1">
        <f>IF(Veg_Table[[#This Row],[VP_STATUS]]="Hold",0,IF(OR(AND(Veg_Table[[#This Row],[PRESCRIP]]="NW_No Work",Veg_Table[[#This Row],[VP_STATUS]]&lt;&gt;"No Work Required Under EVM"),AND(Veg_Table[[#This Row],[VP_STATUS]]="No Work Required Under EVM",Veg_Table[[#This Row],[PRESCRIP]]&lt;&gt;"NW_No Work")),1,0))</f>
        <v>0</v>
      </c>
      <c r="B516" s="1">
        <f>IF(Veg_Table[[#This Row],[SPECIES]]="",1,0)</f>
        <v>0</v>
      </c>
      <c r="C516" s="1">
        <f>IF(Veg_Table[[#This Row],[DIAMETER]]="",1,0)</f>
        <v>0</v>
      </c>
      <c r="D516" s="1">
        <f>IF(Veg_Table[[#This Row],[HEIGHT]]="",1,0)</f>
        <v>0</v>
      </c>
      <c r="E51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16" s="1">
        <f>IF(AND(Veg_Table[[#This Row],[TAT_RESULT]]="ABATE",Veg_Table[[#This Row],[PRESCRIP]]="NW_No Work"),1,0)</f>
        <v>0</v>
      </c>
      <c r="G516" s="1">
        <f>IF(OR(Veg_Table[[#This Row],[Prescription R-Scale]]="NA",Veg_Table[[#This Row],[Diameter R-Scale]]="NA"),0,IF(Veg_Table[[#This Row],[Diameter R-Scale]]&lt;&gt;Veg_Table[[#This Row],[Prescription R-Scale]],1,0))</f>
        <v>0</v>
      </c>
      <c r="H516" s="1">
        <f>IF(OR(AND(Veg_Table[[#This Row],[PRESCRIP]]="BC_Br Rmv", Veg_Table[[#This Row],[WOOD_MAN]]&lt;&gt;"Not Needed"),AND(Veg_Table[[#This Row],[PRESCRIP]]="BCS_Br Rmv+Trt", Veg_Table[[#This Row],[WOOD_MAN]]&lt;&gt;"Not Needed")),1,0)</f>
        <v>0</v>
      </c>
      <c r="I516" s="1">
        <f ca="1">IF(AND(Veg_Table[[#This Row],[Prescription_Changed]]="Yes",Veg_Table[[#This Row],[TAT_RESULT]]=""),1,0)</f>
        <v>0</v>
      </c>
      <c r="J516" s="1">
        <f ca="1">SUM(Veg_Table[[#This Row],[Prescription and Status do not match]:[Prescription_Edited_And_TAT_Is_Blank]])</f>
        <v>1</v>
      </c>
      <c r="K516" s="1">
        <f ca="1">IF(Veg_Table[[#This Row],[Sum of Errors]]&gt;0,1,0)</f>
        <v>1</v>
      </c>
      <c r="L516" s="1">
        <f>1</f>
        <v>1</v>
      </c>
      <c r="M51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516" s="1">
        <f>IF(OR(MID(Veg_Table[[#This Row],[PRESCRIP]],2,1)="1",MID(Veg_Table[[#This Row],[PRESCRIP]],2,1)="2",MID(Veg_Table[[#This Row],[PRESCRIP]],2,1)="3",MID(Veg_Table[[#This Row],[PRESCRIP]],2,1)="4"),_xlfn.NUMBERVALUE(MID(Veg_Table[[#This Row],[PRESCRIP]],2,1)),"NA")</f>
        <v>1</v>
      </c>
      <c r="O516" s="1">
        <f>WEEKNUM(Veg_Table[[#This Row],[EVM_LAST_EDITED_Day]],2)</f>
        <v>20</v>
      </c>
      <c r="P516" s="25">
        <f>IFERROR(DATE(YEAR(Veg_Table[[#This Row],[EVM_LAST_EDITED2]]),MONTH(Veg_Table[[#This Row],[EVM_LAST_EDITED2]]),DAY(Veg_Table[[#This Row],[EVM_LAST_EDITED2]])),DATE(2019,1,1))</f>
        <v>43965</v>
      </c>
      <c r="Q516" s="3">
        <f>VALUE(SUBSTITUTE(Veg_Table[[#This Row],[EVM_LAST_EDITED]],",",""))</f>
        <v>43965.635824814803</v>
      </c>
      <c r="R516" s="1" t="str">
        <f>_xlfn.IFNA(IF(Veg_Table[[#This Row],[EVM_LAST_EDITOR]]="","zBlank EVM Last Editor",VLOOKUP(Veg_Table[[#This Row],[EVM_LAST_EDITOR]],Roster_Table[#All],4,FALSE)),"zAWRR Not in Roster")</f>
        <v>AEA</v>
      </c>
      <c r="S516" s="1" t="str">
        <f>_xlfn.IFNA(IF(Veg_Table[[#This Row],[EVM_LAST_EDITOR]]="","zBlank EVM Last Editor",VLOOKUP(Veg_Table[[#This Row],[EVM_LAST_EDITOR]],Roster_Table[#All],16,FALSE)),"zCompany_AWRR not in Roster")</f>
        <v>Not in Sierra Roster</v>
      </c>
      <c r="T516" s="2">
        <f>IFERROR(DATE(YEAR(Veg_Table[[#This Row],[Created2]]),MONTH(Veg_Table[[#This Row],[Created2]]),DAY(Veg_Table[[#This Row],[Created2]])),DATE(2019,1,1))</f>
        <v>43726</v>
      </c>
      <c r="U516" s="3">
        <f>VALUE(SUBSTITUTE(Veg_Table[[#This Row],[Created]],",",""))</f>
        <v>43726.388425925899</v>
      </c>
      <c r="V516" s="3" t="str">
        <f ca="1">IFERROR(_xlfn.IFNA(CELL("contents",INDIRECT(_xlfn.CONCAT("Veg_Table_Production_Data!",ADDRESS(MATCH(_xlfn.MAXIFS(#REF!,#REF!,"="&amp;Veg_Table[[#This Row],[AUTO_ID]],#REF!,"&lt;"&amp;Veg_Table[[#This Row],[EVM_LAST_EDITED_Day]]),#REF!,0),COLUMN(#REF!),4,1,)))),""),"")</f>
        <v/>
      </c>
      <c r="W516" s="3" t="str">
        <f ca="1">IF(Veg_Table[[#This Row],[Previous_Prescription]]="","No",IF(Veg_Table[[#This Row],[Previous_Prescription]]=Veg_Table[[#This Row],[PRESCRIP]],"No","Yes"))</f>
        <v>No</v>
      </c>
      <c r="X516" s="3" t="str">
        <f>IF(Veg_Table[[#This Row],[EVM_LAST_EDITED_Day]]=Veg_Table[[#This Row],[Created_Day]],"New","Old")</f>
        <v>Old</v>
      </c>
      <c r="Y516" s="1">
        <f>IFERROR(IF(FIND("delete",LOWER(Veg_Table[[#This Row],[PI_COMMENTS]]))&gt;=1,1,0),0)</f>
        <v>0</v>
      </c>
      <c r="Z516" s="1" t="str">
        <f>_xlfn.IFNA(IF(Veg_Table[[#This Row],[EVM_LAST_EDITOR]]="","Yes",VLOOKUP(Veg_Table[[#This Row],[EVM_LAST_EDITOR]],Roster_Table[#All],15,FALSE)),"Yes")</f>
        <v>No</v>
      </c>
      <c r="AA51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16" s="1" t="str">
        <f>_xlfn.IFNA(VLOOKUP(Veg_Table[[#This Row],[EVM_LAST_EDITOR]],Roster_Table[#All],3,FALSE),"zAWRR Not in Roster")</f>
        <v>Drew</v>
      </c>
      <c r="AC516" s="1" t="str">
        <f>_xlfn.IFNA(VLOOKUP(Veg_Table[[#This Row],[EVM_LAST_EDITOR]],Roster_Table[#All],2,FALSE),"zAWRR Not in Roster")</f>
        <v>Berlfein</v>
      </c>
      <c r="AD516" s="1" t="str">
        <f>IF(_xlfn.CONCAT(Veg_Table[[#This Row],[First_Name]]," ",Veg_Table[[#This Row],[Last_Name]])="zAWRR Not in Roster zAWRR Not in Roster","zAWRR Not in Roster",_xlfn.CONCAT(Veg_Table[[#This Row],[First_Name]]," ",Veg_Table[[#This Row],[Last_Name]]))</f>
        <v>Drew Berlfein</v>
      </c>
      <c r="AE516">
        <v>1761811</v>
      </c>
      <c r="AF516" t="s">
        <v>3987</v>
      </c>
      <c r="AG516" t="s">
        <v>30</v>
      </c>
      <c r="AH516" t="s">
        <v>1772</v>
      </c>
      <c r="AI516" t="s">
        <v>3875</v>
      </c>
      <c r="AJ516" t="s">
        <v>820</v>
      </c>
      <c r="AL516" t="s">
        <v>822</v>
      </c>
      <c r="AM516" t="s">
        <v>46</v>
      </c>
      <c r="AN516" t="s">
        <v>25</v>
      </c>
      <c r="AO516" t="s">
        <v>25</v>
      </c>
      <c r="AP516">
        <v>8</v>
      </c>
      <c r="AQ516">
        <v>40</v>
      </c>
      <c r="AS516" t="s">
        <v>45</v>
      </c>
      <c r="AT516" t="s">
        <v>522</v>
      </c>
      <c r="AU516" t="s">
        <v>25</v>
      </c>
      <c r="AW516" t="s">
        <v>3988</v>
      </c>
      <c r="AX516" t="s">
        <v>534</v>
      </c>
      <c r="AZ516">
        <v>219</v>
      </c>
      <c r="BA516" t="s">
        <v>45</v>
      </c>
      <c r="BB516" s="4">
        <v>43965.635500474535</v>
      </c>
      <c r="BC516" t="s">
        <v>2891</v>
      </c>
      <c r="BD516" t="s">
        <v>29</v>
      </c>
      <c r="BI516" s="3"/>
      <c r="BJ516" t="s">
        <v>4208</v>
      </c>
      <c r="BK516" s="30" t="s">
        <v>533</v>
      </c>
      <c r="BL516" s="3">
        <v>43965.635824814817</v>
      </c>
      <c r="BM516" t="s">
        <v>31</v>
      </c>
      <c r="BN516" t="s">
        <v>32</v>
      </c>
      <c r="BO516" t="s">
        <v>2683</v>
      </c>
      <c r="BP516" t="s">
        <v>1773</v>
      </c>
      <c r="BQ516" t="s">
        <v>826</v>
      </c>
      <c r="BR516" t="s">
        <v>28</v>
      </c>
      <c r="BS516" t="s">
        <v>28</v>
      </c>
      <c r="BT516" t="s">
        <v>840</v>
      </c>
      <c r="BU516" s="3">
        <v>43726.388425925928</v>
      </c>
      <c r="BV516" t="s">
        <v>803</v>
      </c>
      <c r="BW516" s="3">
        <v>43965.649030069442</v>
      </c>
      <c r="BX516" t="s">
        <v>3989</v>
      </c>
      <c r="CG516"/>
      <c r="CH516"/>
      <c r="CI516"/>
      <c r="CY516"/>
      <c r="DA516"/>
      <c r="DE516"/>
      <c r="DF516"/>
    </row>
    <row r="517" spans="1:110" x14ac:dyDescent="0.25">
      <c r="A517" s="1">
        <f>IF(Veg_Table[[#This Row],[VP_STATUS]]="Hold",0,IF(OR(AND(Veg_Table[[#This Row],[PRESCRIP]]="NW_No Work",Veg_Table[[#This Row],[VP_STATUS]]&lt;&gt;"No Work Required Under EVM"),AND(Veg_Table[[#This Row],[VP_STATUS]]="No Work Required Under EVM",Veg_Table[[#This Row],[PRESCRIP]]&lt;&gt;"NW_No Work")),1,0))</f>
        <v>0</v>
      </c>
      <c r="B517" s="1">
        <f>IF(Veg_Table[[#This Row],[SPECIES]]="",1,0)</f>
        <v>0</v>
      </c>
      <c r="C517" s="1">
        <f>IF(Veg_Table[[#This Row],[DIAMETER]]="",1,0)</f>
        <v>0</v>
      </c>
      <c r="D517" s="1">
        <f>IF(Veg_Table[[#This Row],[HEIGHT]]="",1,0)</f>
        <v>0</v>
      </c>
      <c r="E51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17" s="1">
        <f>IF(AND(Veg_Table[[#This Row],[TAT_RESULT]]="ABATE",Veg_Table[[#This Row],[PRESCRIP]]="NW_No Work"),1,0)</f>
        <v>0</v>
      </c>
      <c r="G517" s="1">
        <f>IF(OR(Veg_Table[[#This Row],[Prescription R-Scale]]="NA",Veg_Table[[#This Row],[Diameter R-Scale]]="NA"),0,IF(Veg_Table[[#This Row],[Diameter R-Scale]]&lt;&gt;Veg_Table[[#This Row],[Prescription R-Scale]],1,0))</f>
        <v>0</v>
      </c>
      <c r="H517" s="1">
        <f>IF(OR(AND(Veg_Table[[#This Row],[PRESCRIP]]="BC_Br Rmv", Veg_Table[[#This Row],[WOOD_MAN]]&lt;&gt;"Not Needed"),AND(Veg_Table[[#This Row],[PRESCRIP]]="BCS_Br Rmv+Trt", Veg_Table[[#This Row],[WOOD_MAN]]&lt;&gt;"Not Needed")),1,0)</f>
        <v>0</v>
      </c>
      <c r="I517" s="1">
        <f ca="1">IF(AND(Veg_Table[[#This Row],[Prescription_Changed]]="Yes",Veg_Table[[#This Row],[TAT_RESULT]]=""),1,0)</f>
        <v>0</v>
      </c>
      <c r="J517" s="1">
        <f ca="1">SUM(Veg_Table[[#This Row],[Prescription and Status do not match]:[Prescription_Edited_And_TAT_Is_Blank]])</f>
        <v>1</v>
      </c>
      <c r="K517" s="1">
        <f ca="1">IF(Veg_Table[[#This Row],[Sum of Errors]]&gt;0,1,0)</f>
        <v>1</v>
      </c>
      <c r="L517" s="1">
        <f>1</f>
        <v>1</v>
      </c>
      <c r="M51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517" s="1" t="str">
        <f>IF(OR(MID(Veg_Table[[#This Row],[PRESCRIP]],2,1)="1",MID(Veg_Table[[#This Row],[PRESCRIP]],2,1)="2",MID(Veg_Table[[#This Row],[PRESCRIP]],2,1)="3",MID(Veg_Table[[#This Row],[PRESCRIP]],2,1)="4"),_xlfn.NUMBERVALUE(MID(Veg_Table[[#This Row],[PRESCRIP]],2,1)),"NA")</f>
        <v>NA</v>
      </c>
      <c r="O517" s="1">
        <f>WEEKNUM(Veg_Table[[#This Row],[EVM_LAST_EDITED_Day]],2)</f>
        <v>20</v>
      </c>
      <c r="P517" s="25">
        <f>IFERROR(DATE(YEAR(Veg_Table[[#This Row],[EVM_LAST_EDITED2]]),MONTH(Veg_Table[[#This Row],[EVM_LAST_EDITED2]]),DAY(Veg_Table[[#This Row],[EVM_LAST_EDITED2]])),DATE(2019,1,1))</f>
        <v>43965</v>
      </c>
      <c r="Q517" s="3">
        <f>VALUE(SUBSTITUTE(Veg_Table[[#This Row],[EVM_LAST_EDITED]],",",""))</f>
        <v>43965.641142060202</v>
      </c>
      <c r="R517" s="1" t="str">
        <f>_xlfn.IFNA(IF(Veg_Table[[#This Row],[EVM_LAST_EDITOR]]="","zBlank EVM Last Editor",VLOOKUP(Veg_Table[[#This Row],[EVM_LAST_EDITOR]],Roster_Table[#All],4,FALSE)),"zAWRR Not in Roster")</f>
        <v>AEA</v>
      </c>
      <c r="S517" s="1" t="str">
        <f>_xlfn.IFNA(IF(Veg_Table[[#This Row],[EVM_LAST_EDITOR]]="","zBlank EVM Last Editor",VLOOKUP(Veg_Table[[#This Row],[EVM_LAST_EDITOR]],Roster_Table[#All],16,FALSE)),"zCompany_AWRR not in Roster")</f>
        <v>Not in Sierra Roster</v>
      </c>
      <c r="T517" s="2">
        <f>IFERROR(DATE(YEAR(Veg_Table[[#This Row],[Created2]]),MONTH(Veg_Table[[#This Row],[Created2]]),DAY(Veg_Table[[#This Row],[Created2]])),DATE(2019,1,1))</f>
        <v>43726</v>
      </c>
      <c r="U517" s="3">
        <f>VALUE(SUBSTITUTE(Veg_Table[[#This Row],[Created]],",",""))</f>
        <v>43726.388749999998</v>
      </c>
      <c r="V517" s="3" t="str">
        <f ca="1">IFERROR(_xlfn.IFNA(CELL("contents",INDIRECT(_xlfn.CONCAT("Veg_Table_Production_Data!",ADDRESS(MATCH(_xlfn.MAXIFS(#REF!,#REF!,"="&amp;Veg_Table[[#This Row],[AUTO_ID]],#REF!,"&lt;"&amp;Veg_Table[[#This Row],[EVM_LAST_EDITED_Day]]),#REF!,0),COLUMN(#REF!),4,1,)))),""),"")</f>
        <v/>
      </c>
      <c r="W517" s="3" t="str">
        <f ca="1">IF(Veg_Table[[#This Row],[Previous_Prescription]]="","No",IF(Veg_Table[[#This Row],[Previous_Prescription]]=Veg_Table[[#This Row],[PRESCRIP]],"No","Yes"))</f>
        <v>No</v>
      </c>
      <c r="X517" s="3" t="str">
        <f>IF(Veg_Table[[#This Row],[EVM_LAST_EDITED_Day]]=Veg_Table[[#This Row],[Created_Day]],"New","Old")</f>
        <v>Old</v>
      </c>
      <c r="Y517" s="1">
        <f>IFERROR(IF(FIND("delete",LOWER(Veg_Table[[#This Row],[PI_COMMENTS]]))&gt;=1,1,0),0)</f>
        <v>0</v>
      </c>
      <c r="Z517" s="1" t="str">
        <f>_xlfn.IFNA(IF(Veg_Table[[#This Row],[EVM_LAST_EDITOR]]="","Yes",VLOOKUP(Veg_Table[[#This Row],[EVM_LAST_EDITOR]],Roster_Table[#All],15,FALSE)),"Yes")</f>
        <v>No</v>
      </c>
      <c r="AA51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17" s="1" t="str">
        <f>_xlfn.IFNA(VLOOKUP(Veg_Table[[#This Row],[EVM_LAST_EDITOR]],Roster_Table[#All],3,FALSE),"zAWRR Not in Roster")</f>
        <v>Drew</v>
      </c>
      <c r="AC517" s="1" t="str">
        <f>_xlfn.IFNA(VLOOKUP(Veg_Table[[#This Row],[EVM_LAST_EDITOR]],Roster_Table[#All],2,FALSE),"zAWRR Not in Roster")</f>
        <v>Berlfein</v>
      </c>
      <c r="AD517" s="1" t="str">
        <f>IF(_xlfn.CONCAT(Veg_Table[[#This Row],[First_Name]]," ",Veg_Table[[#This Row],[Last_Name]])="zAWRR Not in Roster zAWRR Not in Roster","zAWRR Not in Roster",_xlfn.CONCAT(Veg_Table[[#This Row],[First_Name]]," ",Veg_Table[[#This Row],[Last_Name]]))</f>
        <v>Drew Berlfein</v>
      </c>
      <c r="AE517">
        <v>1762134</v>
      </c>
      <c r="AF517" t="s">
        <v>3883</v>
      </c>
      <c r="AG517" t="s">
        <v>30</v>
      </c>
      <c r="AH517" t="s">
        <v>1772</v>
      </c>
      <c r="AI517" t="s">
        <v>3875</v>
      </c>
      <c r="AJ517" t="s">
        <v>820</v>
      </c>
      <c r="AL517" t="s">
        <v>822</v>
      </c>
      <c r="AM517" t="s">
        <v>46</v>
      </c>
      <c r="AN517" t="s">
        <v>25</v>
      </c>
      <c r="AO517" t="s">
        <v>25</v>
      </c>
      <c r="AP517">
        <v>24</v>
      </c>
      <c r="AQ517">
        <v>29</v>
      </c>
      <c r="AS517" t="s">
        <v>823</v>
      </c>
      <c r="AT517" t="s">
        <v>522</v>
      </c>
      <c r="AU517" t="s">
        <v>25</v>
      </c>
      <c r="AW517" t="s">
        <v>3884</v>
      </c>
      <c r="AX517" t="s">
        <v>534</v>
      </c>
      <c r="AZ517">
        <v>219</v>
      </c>
      <c r="BA517" t="s">
        <v>891</v>
      </c>
      <c r="BB517" s="4">
        <v>43965.640930925925</v>
      </c>
      <c r="BC517" t="s">
        <v>2891</v>
      </c>
      <c r="BD517" t="s">
        <v>29</v>
      </c>
      <c r="BI517" s="3"/>
      <c r="BJ517" t="s">
        <v>4208</v>
      </c>
      <c r="BK517" s="30" t="s">
        <v>533</v>
      </c>
      <c r="BL517" s="3">
        <v>43965.641142060187</v>
      </c>
      <c r="BM517" t="s">
        <v>31</v>
      </c>
      <c r="BN517" t="s">
        <v>32</v>
      </c>
      <c r="BO517" t="s">
        <v>2683</v>
      </c>
      <c r="BP517" t="s">
        <v>1773</v>
      </c>
      <c r="BQ517" t="s">
        <v>826</v>
      </c>
      <c r="BR517" t="s">
        <v>28</v>
      </c>
      <c r="BS517" t="s">
        <v>28</v>
      </c>
      <c r="BT517" t="s">
        <v>827</v>
      </c>
      <c r="BU517" s="3">
        <v>43726.388749999998</v>
      </c>
      <c r="BV517" t="s">
        <v>803</v>
      </c>
      <c r="BW517" s="3">
        <v>43965.649030069442</v>
      </c>
      <c r="BX517" t="s">
        <v>3885</v>
      </c>
      <c r="CG517"/>
      <c r="CH517"/>
      <c r="CI517"/>
      <c r="CY517"/>
      <c r="DA517"/>
      <c r="DE517"/>
      <c r="DF517"/>
    </row>
    <row r="518" spans="1:110" x14ac:dyDescent="0.25">
      <c r="A518" s="1">
        <f>IF(Veg_Table[[#This Row],[VP_STATUS]]="Hold",0,IF(OR(AND(Veg_Table[[#This Row],[PRESCRIP]]="NW_No Work",Veg_Table[[#This Row],[VP_STATUS]]&lt;&gt;"No Work Required Under EVM"),AND(Veg_Table[[#This Row],[VP_STATUS]]="No Work Required Under EVM",Veg_Table[[#This Row],[PRESCRIP]]&lt;&gt;"NW_No Work")),1,0))</f>
        <v>0</v>
      </c>
      <c r="B518" s="1">
        <f>IF(Veg_Table[[#This Row],[SPECIES]]="",1,0)</f>
        <v>0</v>
      </c>
      <c r="C518" s="1">
        <f>IF(Veg_Table[[#This Row],[DIAMETER]]="",1,0)</f>
        <v>0</v>
      </c>
      <c r="D518" s="1">
        <f>IF(Veg_Table[[#This Row],[HEIGHT]]="",1,0)</f>
        <v>0</v>
      </c>
      <c r="E51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18" s="1">
        <f>IF(AND(Veg_Table[[#This Row],[TAT_RESULT]]="ABATE",Veg_Table[[#This Row],[PRESCRIP]]="NW_No Work"),1,0)</f>
        <v>0</v>
      </c>
      <c r="G518" s="1">
        <f>IF(OR(Veg_Table[[#This Row],[Prescription R-Scale]]="NA",Veg_Table[[#This Row],[Diameter R-Scale]]="NA"),0,IF(Veg_Table[[#This Row],[Diameter R-Scale]]&lt;&gt;Veg_Table[[#This Row],[Prescription R-Scale]],1,0))</f>
        <v>0</v>
      </c>
      <c r="H518" s="1">
        <f>IF(OR(AND(Veg_Table[[#This Row],[PRESCRIP]]="BC_Br Rmv", Veg_Table[[#This Row],[WOOD_MAN]]&lt;&gt;"Not Needed"),AND(Veg_Table[[#This Row],[PRESCRIP]]="BCS_Br Rmv+Trt", Veg_Table[[#This Row],[WOOD_MAN]]&lt;&gt;"Not Needed")),1,0)</f>
        <v>0</v>
      </c>
      <c r="I518" s="1">
        <f ca="1">IF(AND(Veg_Table[[#This Row],[Prescription_Changed]]="Yes",Veg_Table[[#This Row],[TAT_RESULT]]=""),1,0)</f>
        <v>0</v>
      </c>
      <c r="J518" s="1">
        <f ca="1">SUM(Veg_Table[[#This Row],[Prescription and Status do not match]:[Prescription_Edited_And_TAT_Is_Blank]])</f>
        <v>1</v>
      </c>
      <c r="K518" s="1">
        <f ca="1">IF(Veg_Table[[#This Row],[Sum of Errors]]&gt;0,1,0)</f>
        <v>1</v>
      </c>
      <c r="L518" s="1">
        <f>1</f>
        <v>1</v>
      </c>
      <c r="M51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518" s="1">
        <f>IF(OR(MID(Veg_Table[[#This Row],[PRESCRIP]],2,1)="1",MID(Veg_Table[[#This Row],[PRESCRIP]],2,1)="2",MID(Veg_Table[[#This Row],[PRESCRIP]],2,1)="3",MID(Veg_Table[[#This Row],[PRESCRIP]],2,1)="4"),_xlfn.NUMBERVALUE(MID(Veg_Table[[#This Row],[PRESCRIP]],2,1)),"NA")</f>
        <v>2</v>
      </c>
      <c r="O518" s="1">
        <f>WEEKNUM(Veg_Table[[#This Row],[EVM_LAST_EDITED_Day]],2)</f>
        <v>20</v>
      </c>
      <c r="P518" s="25">
        <f>IFERROR(DATE(YEAR(Veg_Table[[#This Row],[EVM_LAST_EDITED2]]),MONTH(Veg_Table[[#This Row],[EVM_LAST_EDITED2]]),DAY(Veg_Table[[#This Row],[EVM_LAST_EDITED2]])),DATE(2019,1,1))</f>
        <v>43965</v>
      </c>
      <c r="Q518" s="3">
        <f>VALUE(SUBSTITUTE(Veg_Table[[#This Row],[EVM_LAST_EDITED]],",",""))</f>
        <v>43965.644785625002</v>
      </c>
      <c r="R518" s="1" t="str">
        <f>_xlfn.IFNA(IF(Veg_Table[[#This Row],[EVM_LAST_EDITOR]]="","zBlank EVM Last Editor",VLOOKUP(Veg_Table[[#This Row],[EVM_LAST_EDITOR]],Roster_Table[#All],4,FALSE)),"zAWRR Not in Roster")</f>
        <v>AEA</v>
      </c>
      <c r="S518" s="1" t="str">
        <f>_xlfn.IFNA(IF(Veg_Table[[#This Row],[EVM_LAST_EDITOR]]="","zBlank EVM Last Editor",VLOOKUP(Veg_Table[[#This Row],[EVM_LAST_EDITOR]],Roster_Table[#All],16,FALSE)),"zCompany_AWRR not in Roster")</f>
        <v>Not in Sierra Roster</v>
      </c>
      <c r="T518" s="2">
        <f>IFERROR(DATE(YEAR(Veg_Table[[#This Row],[Created2]]),MONTH(Veg_Table[[#This Row],[Created2]]),DAY(Veg_Table[[#This Row],[Created2]])),DATE(2019,1,1))</f>
        <v>43726</v>
      </c>
      <c r="U518" s="3">
        <f>VALUE(SUBSTITUTE(Veg_Table[[#This Row],[Created]],",",""))</f>
        <v>43726.383703703701</v>
      </c>
      <c r="V518" s="3" t="str">
        <f ca="1">IFERROR(_xlfn.IFNA(CELL("contents",INDIRECT(_xlfn.CONCAT("Veg_Table_Production_Data!",ADDRESS(MATCH(_xlfn.MAXIFS(#REF!,#REF!,"="&amp;Veg_Table[[#This Row],[AUTO_ID]],#REF!,"&lt;"&amp;Veg_Table[[#This Row],[EVM_LAST_EDITED_Day]]),#REF!,0),COLUMN(#REF!),4,1,)))),""),"")</f>
        <v/>
      </c>
      <c r="W518" s="3" t="str">
        <f ca="1">IF(Veg_Table[[#This Row],[Previous_Prescription]]="","No",IF(Veg_Table[[#This Row],[Previous_Prescription]]=Veg_Table[[#This Row],[PRESCRIP]],"No","Yes"))</f>
        <v>No</v>
      </c>
      <c r="X518" s="3" t="str">
        <f>IF(Veg_Table[[#This Row],[EVM_LAST_EDITED_Day]]=Veg_Table[[#This Row],[Created_Day]],"New","Old")</f>
        <v>Old</v>
      </c>
      <c r="Y518" s="1">
        <f>IFERROR(IF(FIND("delete",LOWER(Veg_Table[[#This Row],[PI_COMMENTS]]))&gt;=1,1,0),0)</f>
        <v>0</v>
      </c>
      <c r="Z518" s="1" t="str">
        <f>_xlfn.IFNA(IF(Veg_Table[[#This Row],[EVM_LAST_EDITOR]]="","Yes",VLOOKUP(Veg_Table[[#This Row],[EVM_LAST_EDITOR]],Roster_Table[#All],15,FALSE)),"Yes")</f>
        <v>No</v>
      </c>
      <c r="AA51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18" s="1" t="str">
        <f>_xlfn.IFNA(VLOOKUP(Veg_Table[[#This Row],[EVM_LAST_EDITOR]],Roster_Table[#All],3,FALSE),"zAWRR Not in Roster")</f>
        <v>Drew</v>
      </c>
      <c r="AC518" s="1" t="str">
        <f>_xlfn.IFNA(VLOOKUP(Veg_Table[[#This Row],[EVM_LAST_EDITOR]],Roster_Table[#All],2,FALSE),"zAWRR Not in Roster")</f>
        <v>Berlfein</v>
      </c>
      <c r="AD518" s="1" t="str">
        <f>IF(_xlfn.CONCAT(Veg_Table[[#This Row],[First_Name]]," ",Veg_Table[[#This Row],[Last_Name]])="zAWRR Not in Roster zAWRR Not in Roster","zAWRR Not in Roster",_xlfn.CONCAT(Veg_Table[[#This Row],[First_Name]]," ",Veg_Table[[#This Row],[Last_Name]]))</f>
        <v>Drew Berlfein</v>
      </c>
      <c r="AE518">
        <v>1762132</v>
      </c>
      <c r="AF518" t="s">
        <v>3880</v>
      </c>
      <c r="AG518" t="s">
        <v>30</v>
      </c>
      <c r="AH518" t="s">
        <v>1772</v>
      </c>
      <c r="AI518" t="s">
        <v>3875</v>
      </c>
      <c r="AJ518" t="s">
        <v>820</v>
      </c>
      <c r="AL518" t="s">
        <v>822</v>
      </c>
      <c r="AM518" t="s">
        <v>46</v>
      </c>
      <c r="AN518" t="s">
        <v>25</v>
      </c>
      <c r="AO518" t="s">
        <v>25</v>
      </c>
      <c r="AP518">
        <v>12</v>
      </c>
      <c r="AQ518">
        <v>28</v>
      </c>
      <c r="AS518" t="s">
        <v>42</v>
      </c>
      <c r="AT518" t="s">
        <v>522</v>
      </c>
      <c r="AU518" t="s">
        <v>25</v>
      </c>
      <c r="AW518" t="s">
        <v>3881</v>
      </c>
      <c r="AX518" t="s">
        <v>534</v>
      </c>
      <c r="AZ518">
        <v>219</v>
      </c>
      <c r="BA518" t="s">
        <v>42</v>
      </c>
      <c r="BB518" s="4">
        <v>43965.644598946761</v>
      </c>
      <c r="BC518" t="s">
        <v>2896</v>
      </c>
      <c r="BD518" t="s">
        <v>29</v>
      </c>
      <c r="BI518" s="3"/>
      <c r="BJ518" t="s">
        <v>4208</v>
      </c>
      <c r="BK518" s="30" t="s">
        <v>533</v>
      </c>
      <c r="BL518" s="3">
        <v>43965.644785625002</v>
      </c>
      <c r="BM518" t="s">
        <v>31</v>
      </c>
      <c r="BN518" t="s">
        <v>32</v>
      </c>
      <c r="BO518" t="s">
        <v>2683</v>
      </c>
      <c r="BP518" t="s">
        <v>1773</v>
      </c>
      <c r="BQ518" t="s">
        <v>826</v>
      </c>
      <c r="BR518" t="s">
        <v>28</v>
      </c>
      <c r="BS518" t="s">
        <v>28</v>
      </c>
      <c r="BT518" t="s">
        <v>827</v>
      </c>
      <c r="BU518" s="3">
        <v>43726.383703703701</v>
      </c>
      <c r="BV518" t="s">
        <v>803</v>
      </c>
      <c r="BW518" s="3">
        <v>43965.649030069442</v>
      </c>
      <c r="BX518" t="s">
        <v>3882</v>
      </c>
      <c r="CG518"/>
      <c r="CH518"/>
      <c r="CI518"/>
      <c r="CY518"/>
      <c r="DA518"/>
      <c r="DE518"/>
      <c r="DF518"/>
    </row>
    <row r="519" spans="1:110" x14ac:dyDescent="0.25">
      <c r="A519" s="1">
        <f>IF(Veg_Table[[#This Row],[VP_STATUS]]="Hold",0,IF(OR(AND(Veg_Table[[#This Row],[PRESCRIP]]="NW_No Work",Veg_Table[[#This Row],[VP_STATUS]]&lt;&gt;"No Work Required Under EVM"),AND(Veg_Table[[#This Row],[VP_STATUS]]="No Work Required Under EVM",Veg_Table[[#This Row],[PRESCRIP]]&lt;&gt;"NW_No Work")),1,0))</f>
        <v>1</v>
      </c>
      <c r="B519" s="1">
        <f>IF(Veg_Table[[#This Row],[SPECIES]]="",1,0)</f>
        <v>0</v>
      </c>
      <c r="C519" s="1">
        <f>IF(Veg_Table[[#This Row],[DIAMETER]]="",1,0)</f>
        <v>0</v>
      </c>
      <c r="D519" s="1">
        <f>IF(Veg_Table[[#This Row],[HEIGHT]]="",1,0)</f>
        <v>0</v>
      </c>
      <c r="E51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519" s="1">
        <f>IF(AND(Veg_Table[[#This Row],[TAT_RESULT]]="ABATE",Veg_Table[[#This Row],[PRESCRIP]]="NW_No Work"),1,0)</f>
        <v>0</v>
      </c>
      <c r="G519" s="1">
        <f>IF(OR(Veg_Table[[#This Row],[Prescription R-Scale]]="NA",Veg_Table[[#This Row],[Diameter R-Scale]]="NA"),0,IF(Veg_Table[[#This Row],[Diameter R-Scale]]&lt;&gt;Veg_Table[[#This Row],[Prescription R-Scale]],1,0))</f>
        <v>0</v>
      </c>
      <c r="H519" s="1">
        <f>IF(OR(AND(Veg_Table[[#This Row],[PRESCRIP]]="BC_Br Rmv", Veg_Table[[#This Row],[WOOD_MAN]]&lt;&gt;"Not Needed"),AND(Veg_Table[[#This Row],[PRESCRIP]]="BCS_Br Rmv+Trt", Veg_Table[[#This Row],[WOOD_MAN]]&lt;&gt;"Not Needed")),1,0)</f>
        <v>0</v>
      </c>
      <c r="I519" s="1">
        <f ca="1">IF(AND(Veg_Table[[#This Row],[Prescription_Changed]]="Yes",Veg_Table[[#This Row],[TAT_RESULT]]=""),1,0)</f>
        <v>0</v>
      </c>
      <c r="J519" s="1">
        <f ca="1">SUM(Veg_Table[[#This Row],[Prescription and Status do not match]:[Prescription_Edited_And_TAT_Is_Blank]])</f>
        <v>1</v>
      </c>
      <c r="K519" s="1">
        <f ca="1">IF(Veg_Table[[#This Row],[Sum of Errors]]&gt;0,1,0)</f>
        <v>1</v>
      </c>
      <c r="L519" s="1">
        <f>1</f>
        <v>1</v>
      </c>
      <c r="M519"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519" s="1" t="str">
        <f>IF(OR(MID(Veg_Table[[#This Row],[PRESCRIP]],2,1)="1",MID(Veg_Table[[#This Row],[PRESCRIP]],2,1)="2",MID(Veg_Table[[#This Row],[PRESCRIP]],2,1)="3",MID(Veg_Table[[#This Row],[PRESCRIP]],2,1)="4"),_xlfn.NUMBERVALUE(MID(Veg_Table[[#This Row],[PRESCRIP]],2,1)),"NA")</f>
        <v>NA</v>
      </c>
      <c r="O519" s="1">
        <f>WEEKNUM(Veg_Table[[#This Row],[EVM_LAST_EDITED_Day]],2)</f>
        <v>20</v>
      </c>
      <c r="P519" s="25">
        <f>IFERROR(DATE(YEAR(Veg_Table[[#This Row],[EVM_LAST_EDITED2]]),MONTH(Veg_Table[[#This Row],[EVM_LAST_EDITED2]]),DAY(Veg_Table[[#This Row],[EVM_LAST_EDITED2]])),DATE(2019,1,1))</f>
        <v>43965</v>
      </c>
      <c r="Q519" s="3">
        <f>VALUE(SUBSTITUTE(Veg_Table[[#This Row],[EVM_LAST_EDITED]],",",""))</f>
        <v>43965.650162037004</v>
      </c>
      <c r="R519" s="1" t="str">
        <f>_xlfn.IFNA(IF(Veg_Table[[#This Row],[EVM_LAST_EDITOR]]="","zBlank EVM Last Editor",VLOOKUP(Veg_Table[[#This Row],[EVM_LAST_EDITOR]],Roster_Table[#All],4,FALSE)),"zAWRR Not in Roster")</f>
        <v>MGE</v>
      </c>
      <c r="S519" s="1" t="str">
        <f>_xlfn.IFNA(IF(Veg_Table[[#This Row],[EVM_LAST_EDITOR]]="","zBlank EVM Last Editor",VLOOKUP(Veg_Table[[#This Row],[EVM_LAST_EDITOR]],Roster_Table[#All],16,FALSE)),"zCompany_AWRR not in Roster")</f>
        <v>MGE_Mountain G Enterprises</v>
      </c>
      <c r="T519" s="2">
        <f>IFERROR(DATE(YEAR(Veg_Table[[#This Row],[Created2]]),MONTH(Veg_Table[[#This Row],[Created2]]),DAY(Veg_Table[[#This Row],[Created2]])),DATE(2019,1,1))</f>
        <v>43965</v>
      </c>
      <c r="U519" s="3">
        <f>VALUE(SUBSTITUTE(Veg_Table[[#This Row],[Created]],",",""))</f>
        <v>43965.650162037004</v>
      </c>
      <c r="V519" s="3" t="str">
        <f ca="1">IFERROR(_xlfn.IFNA(CELL("contents",INDIRECT(_xlfn.CONCAT("Veg_Table_Production_Data!",ADDRESS(MATCH(_xlfn.MAXIFS(#REF!,#REF!,"="&amp;Veg_Table[[#This Row],[AUTO_ID]],#REF!,"&lt;"&amp;Veg_Table[[#This Row],[EVM_LAST_EDITED_Day]]),#REF!,0),COLUMN(#REF!),4,1,)))),""),"")</f>
        <v/>
      </c>
      <c r="W519" s="3" t="str">
        <f ca="1">IF(Veg_Table[[#This Row],[Previous_Prescription]]="","No",IF(Veg_Table[[#This Row],[Previous_Prescription]]=Veg_Table[[#This Row],[PRESCRIP]],"No","Yes"))</f>
        <v>No</v>
      </c>
      <c r="X519" s="3" t="str">
        <f>IF(Veg_Table[[#This Row],[EVM_LAST_EDITED_Day]]=Veg_Table[[#This Row],[Created_Day]],"New","Old")</f>
        <v>New</v>
      </c>
      <c r="Y519" s="1">
        <f>IFERROR(IF(FIND("delete",LOWER(Veg_Table[[#This Row],[PI_COMMENTS]]))&gt;=1,1,0),0)</f>
        <v>0</v>
      </c>
      <c r="Z519" s="1" t="str">
        <f>_xlfn.IFNA(IF(Veg_Table[[#This Row],[EVM_LAST_EDITOR]]="","Yes",VLOOKUP(Veg_Table[[#This Row],[EVM_LAST_EDITOR]],Roster_Table[#All],15,FALSE)),"Yes")</f>
        <v>Yes</v>
      </c>
      <c r="AA51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1</v>
      </c>
      <c r="AB519" s="1" t="str">
        <f>_xlfn.IFNA(VLOOKUP(Veg_Table[[#This Row],[EVM_LAST_EDITOR]],Roster_Table[#All],3,FALSE),"zAWRR Not in Roster")</f>
        <v>Alex</v>
      </c>
      <c r="AC519" s="1" t="str">
        <f>_xlfn.IFNA(VLOOKUP(Veg_Table[[#This Row],[EVM_LAST_EDITOR]],Roster_Table[#All],2,FALSE),"zAWRR Not in Roster")</f>
        <v>Coon</v>
      </c>
      <c r="AD519" s="1" t="str">
        <f>IF(_xlfn.CONCAT(Veg_Table[[#This Row],[First_Name]]," ",Veg_Table[[#This Row],[Last_Name]])="zAWRR Not in Roster zAWRR Not in Roster","zAWRR Not in Roster",_xlfn.CONCAT(Veg_Table[[#This Row],[First_Name]]," ",Veg_Table[[#This Row],[Last_Name]]))</f>
        <v>Alex Coon</v>
      </c>
      <c r="AE519">
        <v>3230056</v>
      </c>
      <c r="AF519" t="s">
        <v>6488</v>
      </c>
      <c r="AG519" t="s">
        <v>93</v>
      </c>
      <c r="AH519" t="s">
        <v>6340</v>
      </c>
      <c r="AI519" t="s">
        <v>4729</v>
      </c>
      <c r="AJ519" t="s">
        <v>36</v>
      </c>
      <c r="AL519" t="s">
        <v>22</v>
      </c>
      <c r="AM519" t="s">
        <v>40</v>
      </c>
      <c r="AN519" t="s">
        <v>25</v>
      </c>
      <c r="AO519" t="s">
        <v>25</v>
      </c>
      <c r="AP519">
        <v>16</v>
      </c>
      <c r="AQ519">
        <v>45</v>
      </c>
      <c r="AR519" t="s">
        <v>511</v>
      </c>
      <c r="AS519" t="s">
        <v>24</v>
      </c>
      <c r="AT519" t="s">
        <v>26</v>
      </c>
      <c r="AV519" t="s">
        <v>512</v>
      </c>
      <c r="AW519" t="s">
        <v>6489</v>
      </c>
      <c r="AZ519"/>
      <c r="BB519" s="4"/>
      <c r="BD519" t="s">
        <v>29</v>
      </c>
      <c r="BE519" t="s">
        <v>25</v>
      </c>
      <c r="BF519" t="s">
        <v>513</v>
      </c>
      <c r="BI519" s="3"/>
      <c r="BJ519" t="s">
        <v>27</v>
      </c>
      <c r="BK519" s="30" t="s">
        <v>140</v>
      </c>
      <c r="BL519" s="3">
        <v>43965.65016203704</v>
      </c>
      <c r="BM519" t="s">
        <v>31</v>
      </c>
      <c r="BN519" t="s">
        <v>32</v>
      </c>
      <c r="BP519" t="s">
        <v>6342</v>
      </c>
      <c r="BQ519" t="s">
        <v>1025</v>
      </c>
      <c r="BR519" t="s">
        <v>28</v>
      </c>
      <c r="BS519" t="s">
        <v>28</v>
      </c>
      <c r="BT519" t="s">
        <v>140</v>
      </c>
      <c r="BU519" s="3">
        <v>43965.65016203704</v>
      </c>
      <c r="BV519" t="s">
        <v>803</v>
      </c>
      <c r="BW519" s="3">
        <v>43965.684972569441</v>
      </c>
      <c r="BX519" t="s">
        <v>6490</v>
      </c>
      <c r="CG519"/>
      <c r="CH519"/>
      <c r="CI519"/>
      <c r="CY519"/>
      <c r="DA519"/>
      <c r="DE519"/>
      <c r="DF519"/>
    </row>
    <row r="520" spans="1:110" x14ac:dyDescent="0.25">
      <c r="A520" s="1">
        <f>IF(Veg_Table[[#This Row],[VP_STATUS]]="Hold",0,IF(OR(AND(Veg_Table[[#This Row],[PRESCRIP]]="NW_No Work",Veg_Table[[#This Row],[VP_STATUS]]&lt;&gt;"No Work Required Under EVM"),AND(Veg_Table[[#This Row],[VP_STATUS]]="No Work Required Under EVM",Veg_Table[[#This Row],[PRESCRIP]]&lt;&gt;"NW_No Work")),1,0))</f>
        <v>0</v>
      </c>
      <c r="B520" s="1">
        <f>IF(Veg_Table[[#This Row],[SPECIES]]="",1,0)</f>
        <v>0</v>
      </c>
      <c r="C520" s="1">
        <f>IF(Veg_Table[[#This Row],[DIAMETER]]="",1,0)</f>
        <v>0</v>
      </c>
      <c r="D520" s="1">
        <f>IF(Veg_Table[[#This Row],[HEIGHT]]="",1,0)</f>
        <v>0</v>
      </c>
      <c r="E52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520" s="1">
        <f>IF(AND(Veg_Table[[#This Row],[TAT_RESULT]]="ABATE",Veg_Table[[#This Row],[PRESCRIP]]="NW_No Work"),1,0)</f>
        <v>0</v>
      </c>
      <c r="G520" s="1">
        <f>IF(OR(Veg_Table[[#This Row],[Prescription R-Scale]]="NA",Veg_Table[[#This Row],[Diameter R-Scale]]="NA"),0,IF(Veg_Table[[#This Row],[Diameter R-Scale]]&lt;&gt;Veg_Table[[#This Row],[Prescription R-Scale]],1,0))</f>
        <v>0</v>
      </c>
      <c r="H520" s="1">
        <f>IF(OR(AND(Veg_Table[[#This Row],[PRESCRIP]]="BC_Br Rmv", Veg_Table[[#This Row],[WOOD_MAN]]&lt;&gt;"Not Needed"),AND(Veg_Table[[#This Row],[PRESCRIP]]="BCS_Br Rmv+Trt", Veg_Table[[#This Row],[WOOD_MAN]]&lt;&gt;"Not Needed")),1,0)</f>
        <v>1</v>
      </c>
      <c r="I520" s="1">
        <f ca="1">IF(AND(Veg_Table[[#This Row],[Prescription_Changed]]="Yes",Veg_Table[[#This Row],[TAT_RESULT]]=""),1,0)</f>
        <v>0</v>
      </c>
      <c r="J520" s="1">
        <f ca="1">SUM(Veg_Table[[#This Row],[Prescription and Status do not match]:[Prescription_Edited_And_TAT_Is_Blank]])</f>
        <v>1</v>
      </c>
      <c r="K520" s="1">
        <f ca="1">IF(Veg_Table[[#This Row],[Sum of Errors]]&gt;0,1,0)</f>
        <v>1</v>
      </c>
      <c r="L520" s="1">
        <f>1</f>
        <v>1</v>
      </c>
      <c r="M520"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520" s="1" t="str">
        <f>IF(OR(MID(Veg_Table[[#This Row],[PRESCRIP]],2,1)="1",MID(Veg_Table[[#This Row],[PRESCRIP]],2,1)="2",MID(Veg_Table[[#This Row],[PRESCRIP]],2,1)="3",MID(Veg_Table[[#This Row],[PRESCRIP]],2,1)="4"),_xlfn.NUMBERVALUE(MID(Veg_Table[[#This Row],[PRESCRIP]],2,1)),"NA")</f>
        <v>NA</v>
      </c>
      <c r="O520" s="1">
        <f>WEEKNUM(Veg_Table[[#This Row],[EVM_LAST_EDITED_Day]],2)</f>
        <v>20</v>
      </c>
      <c r="P520" s="25">
        <f>IFERROR(DATE(YEAR(Veg_Table[[#This Row],[EVM_LAST_EDITED2]]),MONTH(Veg_Table[[#This Row],[EVM_LAST_EDITED2]]),DAY(Veg_Table[[#This Row],[EVM_LAST_EDITED2]])),DATE(2019,1,1))</f>
        <v>43965</v>
      </c>
      <c r="Q520" s="3">
        <f>VALUE(SUBSTITUTE(Veg_Table[[#This Row],[EVM_LAST_EDITED]],",",""))</f>
        <v>43965.665671747702</v>
      </c>
      <c r="R520" s="1" t="str">
        <f>_xlfn.IFNA(IF(Veg_Table[[#This Row],[EVM_LAST_EDITOR]]="","zBlank EVM Last Editor",VLOOKUP(Veg_Table[[#This Row],[EVM_LAST_EDITOR]],Roster_Table[#All],4,FALSE)),"zAWRR Not in Roster")</f>
        <v>AEA</v>
      </c>
      <c r="S520" s="1" t="str">
        <f>_xlfn.IFNA(IF(Veg_Table[[#This Row],[EVM_LAST_EDITOR]]="","zBlank EVM Last Editor",VLOOKUP(Veg_Table[[#This Row],[EVM_LAST_EDITOR]],Roster_Table[#All],16,FALSE)),"zCompany_AWRR not in Roster")</f>
        <v>Not in Sierra Roster</v>
      </c>
      <c r="T520" s="2">
        <f>IFERROR(DATE(YEAR(Veg_Table[[#This Row],[Created2]]),MONTH(Veg_Table[[#This Row],[Created2]]),DAY(Veg_Table[[#This Row],[Created2]])),DATE(2019,1,1))</f>
        <v>43689</v>
      </c>
      <c r="U520" s="3">
        <f>VALUE(SUBSTITUTE(Veg_Table[[#This Row],[Created]],",",""))</f>
        <v>43689.597638888903</v>
      </c>
      <c r="V520" s="3" t="str">
        <f ca="1">IFERROR(_xlfn.IFNA(CELL("contents",INDIRECT(_xlfn.CONCAT("Veg_Table_Production_Data!",ADDRESS(MATCH(_xlfn.MAXIFS(#REF!,#REF!,"="&amp;Veg_Table[[#This Row],[AUTO_ID]],#REF!,"&lt;"&amp;Veg_Table[[#This Row],[EVM_LAST_EDITED_Day]]),#REF!,0),COLUMN(#REF!),4,1,)))),""),"")</f>
        <v/>
      </c>
      <c r="W520" s="3" t="str">
        <f ca="1">IF(Veg_Table[[#This Row],[Previous_Prescription]]="","No",IF(Veg_Table[[#This Row],[Previous_Prescription]]=Veg_Table[[#This Row],[PRESCRIP]],"No","Yes"))</f>
        <v>No</v>
      </c>
      <c r="X520" s="3" t="str">
        <f>IF(Veg_Table[[#This Row],[EVM_LAST_EDITED_Day]]=Veg_Table[[#This Row],[Created_Day]],"New","Old")</f>
        <v>Old</v>
      </c>
      <c r="Y520" s="1">
        <f>IFERROR(IF(FIND("delete",LOWER(Veg_Table[[#This Row],[PI_COMMENTS]]))&gt;=1,1,0),0)</f>
        <v>0</v>
      </c>
      <c r="Z520" s="1" t="str">
        <f>_xlfn.IFNA(IF(Veg_Table[[#This Row],[EVM_LAST_EDITOR]]="","Yes",VLOOKUP(Veg_Table[[#This Row],[EVM_LAST_EDITOR]],Roster_Table[#All],15,FALSE)),"Yes")</f>
        <v>No</v>
      </c>
      <c r="AA52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20" s="1" t="str">
        <f>_xlfn.IFNA(VLOOKUP(Veg_Table[[#This Row],[EVM_LAST_EDITOR]],Roster_Table[#All],3,FALSE),"zAWRR Not in Roster")</f>
        <v>Drew</v>
      </c>
      <c r="AC520" s="1" t="str">
        <f>_xlfn.IFNA(VLOOKUP(Veg_Table[[#This Row],[EVM_LAST_EDITOR]],Roster_Table[#All],2,FALSE),"zAWRR Not in Roster")</f>
        <v>Berlfein</v>
      </c>
      <c r="AD520" s="1" t="str">
        <f>IF(_xlfn.CONCAT(Veg_Table[[#This Row],[First_Name]]," ",Veg_Table[[#This Row],[Last_Name]])="zAWRR Not in Roster zAWRR Not in Roster","zAWRR Not in Roster",_xlfn.CONCAT(Veg_Table[[#This Row],[First_Name]]," ",Veg_Table[[#This Row],[Last_Name]]))</f>
        <v>Drew Berlfein</v>
      </c>
      <c r="AE520">
        <v>1750830</v>
      </c>
      <c r="AF520" t="s">
        <v>3811</v>
      </c>
      <c r="AG520" t="s">
        <v>30</v>
      </c>
      <c r="AH520" t="s">
        <v>1387</v>
      </c>
      <c r="AI520" t="s">
        <v>1376</v>
      </c>
      <c r="AJ520" t="s">
        <v>820</v>
      </c>
      <c r="AK520" t="s">
        <v>833</v>
      </c>
      <c r="AL520" t="s">
        <v>37</v>
      </c>
      <c r="AM520" t="s">
        <v>49</v>
      </c>
      <c r="AN520" t="s">
        <v>25</v>
      </c>
      <c r="AO520" t="s">
        <v>25</v>
      </c>
      <c r="AP520">
        <v>0</v>
      </c>
      <c r="AQ520">
        <v>10</v>
      </c>
      <c r="AR520" t="s">
        <v>28</v>
      </c>
      <c r="AS520" t="s">
        <v>50</v>
      </c>
      <c r="AT520" t="s">
        <v>515</v>
      </c>
      <c r="AU520" t="s">
        <v>25</v>
      </c>
      <c r="AV520" t="s">
        <v>519</v>
      </c>
      <c r="AW520" t="s">
        <v>3812</v>
      </c>
      <c r="AX520" t="s">
        <v>534</v>
      </c>
      <c r="AY520" t="s">
        <v>28</v>
      </c>
      <c r="AZ520">
        <v>5864178</v>
      </c>
      <c r="BA520" t="s">
        <v>50</v>
      </c>
      <c r="BB520" s="4">
        <v>43965.665586365743</v>
      </c>
      <c r="BD520" t="s">
        <v>29</v>
      </c>
      <c r="BF520" t="s">
        <v>28</v>
      </c>
      <c r="BG520" t="s">
        <v>28</v>
      </c>
      <c r="BH520" t="s">
        <v>28</v>
      </c>
      <c r="BI520" s="3"/>
      <c r="BJ520" t="s">
        <v>3813</v>
      </c>
      <c r="BK520" s="30" t="s">
        <v>533</v>
      </c>
      <c r="BL520" s="3">
        <v>43965.665671747687</v>
      </c>
      <c r="BM520" t="s">
        <v>31</v>
      </c>
      <c r="BN520" t="s">
        <v>32</v>
      </c>
      <c r="BO520" t="s">
        <v>3814</v>
      </c>
      <c r="BP520" t="s">
        <v>3815</v>
      </c>
      <c r="BQ520" t="s">
        <v>826</v>
      </c>
      <c r="BR520" t="s">
        <v>28</v>
      </c>
      <c r="BS520" t="s">
        <v>28</v>
      </c>
      <c r="BT520" t="s">
        <v>298</v>
      </c>
      <c r="BU520" s="3">
        <v>43689.597638888888</v>
      </c>
      <c r="BV520" t="s">
        <v>803</v>
      </c>
      <c r="BW520" s="3">
        <v>43965.731153668981</v>
      </c>
      <c r="BX520" t="s">
        <v>3816</v>
      </c>
      <c r="CG520"/>
      <c r="CH520"/>
      <c r="CI520"/>
      <c r="CY520"/>
      <c r="DA520"/>
      <c r="DE520"/>
      <c r="DF520"/>
    </row>
    <row r="521" spans="1:110" x14ac:dyDescent="0.25">
      <c r="A521" s="1">
        <f>IF(Veg_Table[[#This Row],[VP_STATUS]]="Hold",0,IF(OR(AND(Veg_Table[[#This Row],[PRESCRIP]]="NW_No Work",Veg_Table[[#This Row],[VP_STATUS]]&lt;&gt;"No Work Required Under EVM"),AND(Veg_Table[[#This Row],[VP_STATUS]]="No Work Required Under EVM",Veg_Table[[#This Row],[PRESCRIP]]&lt;&gt;"NW_No Work")),1,0))</f>
        <v>0</v>
      </c>
      <c r="B521" s="1">
        <f>IF(Veg_Table[[#This Row],[SPECIES]]="",1,0)</f>
        <v>0</v>
      </c>
      <c r="C521" s="1">
        <f>IF(Veg_Table[[#This Row],[DIAMETER]]="",1,0)</f>
        <v>1</v>
      </c>
      <c r="D521" s="1">
        <f>IF(Veg_Table[[#This Row],[HEIGHT]]="",1,0)</f>
        <v>1</v>
      </c>
      <c r="E52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521" s="1">
        <f>IF(AND(Veg_Table[[#This Row],[TAT_RESULT]]="ABATE",Veg_Table[[#This Row],[PRESCRIP]]="NW_No Work"),1,0)</f>
        <v>0</v>
      </c>
      <c r="G521" s="1">
        <f>IF(OR(Veg_Table[[#This Row],[Prescription R-Scale]]="NA",Veg_Table[[#This Row],[Diameter R-Scale]]="NA"),0,IF(Veg_Table[[#This Row],[Diameter R-Scale]]&lt;&gt;Veg_Table[[#This Row],[Prescription R-Scale]],1,0))</f>
        <v>0</v>
      </c>
      <c r="H521" s="1">
        <f>IF(OR(AND(Veg_Table[[#This Row],[PRESCRIP]]="BC_Br Rmv", Veg_Table[[#This Row],[WOOD_MAN]]&lt;&gt;"Not Needed"),AND(Veg_Table[[#This Row],[PRESCRIP]]="BCS_Br Rmv+Trt", Veg_Table[[#This Row],[WOOD_MAN]]&lt;&gt;"Not Needed")),1,0)</f>
        <v>0</v>
      </c>
      <c r="I521" s="1">
        <f ca="1">IF(AND(Veg_Table[[#This Row],[Prescription_Changed]]="Yes",Veg_Table[[#This Row],[TAT_RESULT]]=""),1,0)</f>
        <v>0</v>
      </c>
      <c r="J521" s="1">
        <f ca="1">SUM(Veg_Table[[#This Row],[Prescription and Status do not match]:[Prescription_Edited_And_TAT_Is_Blank]])</f>
        <v>2</v>
      </c>
      <c r="K521" s="1">
        <f ca="1">IF(Veg_Table[[#This Row],[Sum of Errors]]&gt;0,1,0)</f>
        <v>1</v>
      </c>
      <c r="L521" s="1">
        <f>1</f>
        <v>1</v>
      </c>
      <c r="M521"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521" s="1" t="str">
        <f>IF(OR(MID(Veg_Table[[#This Row],[PRESCRIP]],2,1)="1",MID(Veg_Table[[#This Row],[PRESCRIP]],2,1)="2",MID(Veg_Table[[#This Row],[PRESCRIP]],2,1)="3",MID(Veg_Table[[#This Row],[PRESCRIP]],2,1)="4"),_xlfn.NUMBERVALUE(MID(Veg_Table[[#This Row],[PRESCRIP]],2,1)),"NA")</f>
        <v>NA</v>
      </c>
      <c r="O521" s="1">
        <f>WEEKNUM(Veg_Table[[#This Row],[EVM_LAST_EDITED_Day]],2)</f>
        <v>20</v>
      </c>
      <c r="P521" s="25">
        <f>IFERROR(DATE(YEAR(Veg_Table[[#This Row],[EVM_LAST_EDITED2]]),MONTH(Veg_Table[[#This Row],[EVM_LAST_EDITED2]]),DAY(Veg_Table[[#This Row],[EVM_LAST_EDITED2]])),DATE(2019,1,1))</f>
        <v>43965</v>
      </c>
      <c r="Q521" s="3">
        <f>VALUE(SUBSTITUTE(Veg_Table[[#This Row],[EVM_LAST_EDITED]],",",""))</f>
        <v>43965.669915995401</v>
      </c>
      <c r="R521" s="1" t="str">
        <f>_xlfn.IFNA(IF(Veg_Table[[#This Row],[EVM_LAST_EDITOR]]="","zBlank EVM Last Editor",VLOOKUP(Veg_Table[[#This Row],[EVM_LAST_EDITOR]],Roster_Table[#All],4,FALSE)),"zAWRR Not in Roster")</f>
        <v>MGE</v>
      </c>
      <c r="S521" s="1" t="str">
        <f>_xlfn.IFNA(IF(Veg_Table[[#This Row],[EVM_LAST_EDITOR]]="","zBlank EVM Last Editor",VLOOKUP(Veg_Table[[#This Row],[EVM_LAST_EDITOR]],Roster_Table[#All],16,FALSE)),"zCompany_AWRR not in Roster")</f>
        <v>MGE_Mountain G Enterprises</v>
      </c>
      <c r="T521" s="2">
        <f>IFERROR(DATE(YEAR(Veg_Table[[#This Row],[Created2]]),MONTH(Veg_Table[[#This Row],[Created2]]),DAY(Veg_Table[[#This Row],[Created2]])),DATE(2019,1,1))</f>
        <v>43965</v>
      </c>
      <c r="U521" s="3">
        <f>VALUE(SUBSTITUTE(Veg_Table[[#This Row],[Created]],",",""))</f>
        <v>43965.668253206</v>
      </c>
      <c r="V521" s="3" t="str">
        <f ca="1">IFERROR(_xlfn.IFNA(CELL("contents",INDIRECT(_xlfn.CONCAT("Veg_Table_Production_Data!",ADDRESS(MATCH(_xlfn.MAXIFS(#REF!,#REF!,"="&amp;Veg_Table[[#This Row],[AUTO_ID]],#REF!,"&lt;"&amp;Veg_Table[[#This Row],[EVM_LAST_EDITED_Day]]),#REF!,0),COLUMN(#REF!),4,1,)))),""),"")</f>
        <v/>
      </c>
      <c r="W521" s="3" t="str">
        <f ca="1">IF(Veg_Table[[#This Row],[Previous_Prescription]]="","No",IF(Veg_Table[[#This Row],[Previous_Prescription]]=Veg_Table[[#This Row],[PRESCRIP]],"No","Yes"))</f>
        <v>No</v>
      </c>
      <c r="X521" s="3" t="str">
        <f>IF(Veg_Table[[#This Row],[EVM_LAST_EDITED_Day]]=Veg_Table[[#This Row],[Created_Day]],"New","Old")</f>
        <v>New</v>
      </c>
      <c r="Y521" s="1">
        <f>IFERROR(IF(FIND("delete",LOWER(Veg_Table[[#This Row],[PI_COMMENTS]]))&gt;=1,1,0),0)</f>
        <v>0</v>
      </c>
      <c r="Z521" s="1" t="str">
        <f>_xlfn.IFNA(IF(Veg_Table[[#This Row],[EVM_LAST_EDITOR]]="","Yes",VLOOKUP(Veg_Table[[#This Row],[EVM_LAST_EDITOR]],Roster_Table[#All],15,FALSE)),"Yes")</f>
        <v>Yes</v>
      </c>
      <c r="AA52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1</v>
      </c>
      <c r="AB521" s="1" t="str">
        <f>_xlfn.IFNA(VLOOKUP(Veg_Table[[#This Row],[EVM_LAST_EDITOR]],Roster_Table[#All],3,FALSE),"zAWRR Not in Roster")</f>
        <v>Aaron</v>
      </c>
      <c r="AC521" s="1" t="str">
        <f>_xlfn.IFNA(VLOOKUP(Veg_Table[[#This Row],[EVM_LAST_EDITOR]],Roster_Table[#All],2,FALSE),"zAWRR Not in Roster")</f>
        <v>Hansen</v>
      </c>
      <c r="AD521" s="1" t="str">
        <f>IF(_xlfn.CONCAT(Veg_Table[[#This Row],[First_Name]]," ",Veg_Table[[#This Row],[Last_Name]])="zAWRR Not in Roster zAWRR Not in Roster","zAWRR Not in Roster",_xlfn.CONCAT(Veg_Table[[#This Row],[First_Name]]," ",Veg_Table[[#This Row],[Last_Name]]))</f>
        <v>Aaron Hansen</v>
      </c>
      <c r="AE521">
        <v>3230306</v>
      </c>
      <c r="AF521" t="s">
        <v>6515</v>
      </c>
      <c r="AG521" t="s">
        <v>93</v>
      </c>
      <c r="AH521" t="s">
        <v>5320</v>
      </c>
      <c r="AI521" t="s">
        <v>6516</v>
      </c>
      <c r="AJ521" t="s">
        <v>36</v>
      </c>
      <c r="AL521" t="s">
        <v>22</v>
      </c>
      <c r="AM521" t="s">
        <v>49</v>
      </c>
      <c r="AN521" t="s">
        <v>25</v>
      </c>
      <c r="AO521" t="s">
        <v>25</v>
      </c>
      <c r="AS521" t="s">
        <v>50</v>
      </c>
      <c r="AT521" t="s">
        <v>26</v>
      </c>
      <c r="AZ521"/>
      <c r="BB521" s="4"/>
      <c r="BI521" s="3"/>
      <c r="BK521" s="30" t="s">
        <v>156</v>
      </c>
      <c r="BL521" s="3">
        <v>43965.669915995371</v>
      </c>
      <c r="BM521" t="s">
        <v>31</v>
      </c>
      <c r="BN521" t="s">
        <v>32</v>
      </c>
      <c r="BP521" t="s">
        <v>5452</v>
      </c>
      <c r="BQ521" t="s">
        <v>1025</v>
      </c>
      <c r="BR521" t="s">
        <v>28</v>
      </c>
      <c r="BS521" t="s">
        <v>28</v>
      </c>
      <c r="BT521" t="s">
        <v>156</v>
      </c>
      <c r="BU521" s="3">
        <v>43965.668253206015</v>
      </c>
      <c r="BV521" t="s">
        <v>803</v>
      </c>
      <c r="BW521" s="3">
        <v>43965.760172662034</v>
      </c>
      <c r="BX521" t="s">
        <v>6517</v>
      </c>
      <c r="CG521"/>
      <c r="CH521"/>
      <c r="CI521"/>
      <c r="CY521"/>
      <c r="DA521"/>
      <c r="DE521"/>
      <c r="DF521"/>
    </row>
    <row r="522" spans="1:110" x14ac:dyDescent="0.25">
      <c r="A522" s="1">
        <f>IF(Veg_Table[[#This Row],[VP_STATUS]]="Hold",0,IF(OR(AND(Veg_Table[[#This Row],[PRESCRIP]]="NW_No Work",Veg_Table[[#This Row],[VP_STATUS]]&lt;&gt;"No Work Required Under EVM"),AND(Veg_Table[[#This Row],[VP_STATUS]]="No Work Required Under EVM",Veg_Table[[#This Row],[PRESCRIP]]&lt;&gt;"NW_No Work")),1,0))</f>
        <v>0</v>
      </c>
      <c r="B522" s="1">
        <f>IF(Veg_Table[[#This Row],[SPECIES]]="",1,0)</f>
        <v>0</v>
      </c>
      <c r="C522" s="1">
        <f>IF(Veg_Table[[#This Row],[DIAMETER]]="",1,0)</f>
        <v>0</v>
      </c>
      <c r="D522" s="1">
        <f>IF(Veg_Table[[#This Row],[HEIGHT]]="",1,0)</f>
        <v>0</v>
      </c>
      <c r="E52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522" s="1">
        <f>IF(AND(Veg_Table[[#This Row],[TAT_RESULT]]="ABATE",Veg_Table[[#This Row],[PRESCRIP]]="NW_No Work"),1,0)</f>
        <v>0</v>
      </c>
      <c r="G522" s="1">
        <f>IF(OR(Veg_Table[[#This Row],[Prescription R-Scale]]="NA",Veg_Table[[#This Row],[Diameter R-Scale]]="NA"),0,IF(Veg_Table[[#This Row],[Diameter R-Scale]]&lt;&gt;Veg_Table[[#This Row],[Prescription R-Scale]],1,0))</f>
        <v>0</v>
      </c>
      <c r="H522" s="1">
        <f>IF(OR(AND(Veg_Table[[#This Row],[PRESCRIP]]="BC_Br Rmv", Veg_Table[[#This Row],[WOOD_MAN]]&lt;&gt;"Not Needed"),AND(Veg_Table[[#This Row],[PRESCRIP]]="BCS_Br Rmv+Trt", Veg_Table[[#This Row],[WOOD_MAN]]&lt;&gt;"Not Needed")),1,0)</f>
        <v>1</v>
      </c>
      <c r="I522" s="1">
        <f ca="1">IF(AND(Veg_Table[[#This Row],[Prescription_Changed]]="Yes",Veg_Table[[#This Row],[TAT_RESULT]]=""),1,0)</f>
        <v>0</v>
      </c>
      <c r="J522" s="1">
        <f ca="1">SUM(Veg_Table[[#This Row],[Prescription and Status do not match]:[Prescription_Edited_And_TAT_Is_Blank]])</f>
        <v>1</v>
      </c>
      <c r="K522" s="1">
        <f ca="1">IF(Veg_Table[[#This Row],[Sum of Errors]]&gt;0,1,0)</f>
        <v>1</v>
      </c>
      <c r="L522" s="1">
        <f>1</f>
        <v>1</v>
      </c>
      <c r="M522"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Brush</v>
      </c>
      <c r="N522" s="1" t="str">
        <f>IF(OR(MID(Veg_Table[[#This Row],[PRESCRIP]],2,1)="1",MID(Veg_Table[[#This Row],[PRESCRIP]],2,1)="2",MID(Veg_Table[[#This Row],[PRESCRIP]],2,1)="3",MID(Veg_Table[[#This Row],[PRESCRIP]],2,1)="4"),_xlfn.NUMBERVALUE(MID(Veg_Table[[#This Row],[PRESCRIP]],2,1)),"NA")</f>
        <v>NA</v>
      </c>
      <c r="O522" s="1">
        <f>WEEKNUM(Veg_Table[[#This Row],[EVM_LAST_EDITED_Day]],2)</f>
        <v>20</v>
      </c>
      <c r="P522" s="25">
        <f>IFERROR(DATE(YEAR(Veg_Table[[#This Row],[EVM_LAST_EDITED2]]),MONTH(Veg_Table[[#This Row],[EVM_LAST_EDITED2]]),DAY(Veg_Table[[#This Row],[EVM_LAST_EDITED2]])),DATE(2019,1,1))</f>
        <v>43965</v>
      </c>
      <c r="Q522" s="3">
        <f>VALUE(SUBSTITUTE(Veg_Table[[#This Row],[EVM_LAST_EDITED]],",",""))</f>
        <v>43965.680064398097</v>
      </c>
      <c r="R522" s="1" t="str">
        <f>_xlfn.IFNA(IF(Veg_Table[[#This Row],[EVM_LAST_EDITOR]]="","zBlank EVM Last Editor",VLOOKUP(Veg_Table[[#This Row],[EVM_LAST_EDITOR]],Roster_Table[#All],4,FALSE)),"zAWRR Not in Roster")</f>
        <v>AEA</v>
      </c>
      <c r="S522" s="1" t="str">
        <f>_xlfn.IFNA(IF(Veg_Table[[#This Row],[EVM_LAST_EDITOR]]="","zBlank EVM Last Editor",VLOOKUP(Veg_Table[[#This Row],[EVM_LAST_EDITOR]],Roster_Table[#All],16,FALSE)),"zCompany_AWRR not in Roster")</f>
        <v>Not in Sierra Roster</v>
      </c>
      <c r="T522" s="2">
        <f>IFERROR(DATE(YEAR(Veg_Table[[#This Row],[Created2]]),MONTH(Veg_Table[[#This Row],[Created2]]),DAY(Veg_Table[[#This Row],[Created2]])),DATE(2019,1,1))</f>
        <v>43724</v>
      </c>
      <c r="U522" s="3">
        <f>VALUE(SUBSTITUTE(Veg_Table[[#This Row],[Created]],",",""))</f>
        <v>43724.398472222201</v>
      </c>
      <c r="V522" s="3" t="str">
        <f ca="1">IFERROR(_xlfn.IFNA(CELL("contents",INDIRECT(_xlfn.CONCAT("Veg_Table_Production_Data!",ADDRESS(MATCH(_xlfn.MAXIFS(#REF!,#REF!,"="&amp;Veg_Table[[#This Row],[AUTO_ID]],#REF!,"&lt;"&amp;Veg_Table[[#This Row],[EVM_LAST_EDITED_Day]]),#REF!,0),COLUMN(#REF!),4,1,)))),""),"")</f>
        <v/>
      </c>
      <c r="W522" s="3" t="str">
        <f ca="1">IF(Veg_Table[[#This Row],[Previous_Prescription]]="","No",IF(Veg_Table[[#This Row],[Previous_Prescription]]=Veg_Table[[#This Row],[PRESCRIP]],"No","Yes"))</f>
        <v>No</v>
      </c>
      <c r="X522" s="3" t="str">
        <f>IF(Veg_Table[[#This Row],[EVM_LAST_EDITED_Day]]=Veg_Table[[#This Row],[Created_Day]],"New","Old")</f>
        <v>Old</v>
      </c>
      <c r="Y522" s="1">
        <f>IFERROR(IF(FIND("delete",LOWER(Veg_Table[[#This Row],[PI_COMMENTS]]))&gt;=1,1,0),0)</f>
        <v>0</v>
      </c>
      <c r="Z522" s="1" t="str">
        <f>_xlfn.IFNA(IF(Veg_Table[[#This Row],[EVM_LAST_EDITOR]]="","Yes",VLOOKUP(Veg_Table[[#This Row],[EVM_LAST_EDITOR]],Roster_Table[#All],15,FALSE)),"Yes")</f>
        <v>No</v>
      </c>
      <c r="AA52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22" s="1" t="str">
        <f>_xlfn.IFNA(VLOOKUP(Veg_Table[[#This Row],[EVM_LAST_EDITOR]],Roster_Table[#All],3,FALSE),"zAWRR Not in Roster")</f>
        <v>Drew</v>
      </c>
      <c r="AC522" s="1" t="str">
        <f>_xlfn.IFNA(VLOOKUP(Veg_Table[[#This Row],[EVM_LAST_EDITOR]],Roster_Table[#All],2,FALSE),"zAWRR Not in Roster")</f>
        <v>Berlfein</v>
      </c>
      <c r="AD522" s="1" t="str">
        <f>IF(_xlfn.CONCAT(Veg_Table[[#This Row],[First_Name]]," ",Veg_Table[[#This Row],[Last_Name]])="zAWRR Not in Roster zAWRR Not in Roster","zAWRR Not in Roster",_xlfn.CONCAT(Veg_Table[[#This Row],[First_Name]]," ",Veg_Table[[#This Row],[Last_Name]]))</f>
        <v>Drew Berlfein</v>
      </c>
      <c r="AE522">
        <v>1761498</v>
      </c>
      <c r="AF522" t="s">
        <v>3890</v>
      </c>
      <c r="AG522" t="s">
        <v>30</v>
      </c>
      <c r="AH522" t="s">
        <v>3891</v>
      </c>
      <c r="AI522" t="s">
        <v>3892</v>
      </c>
      <c r="AJ522" t="s">
        <v>820</v>
      </c>
      <c r="AL522" t="s">
        <v>822</v>
      </c>
      <c r="AM522" t="s">
        <v>49</v>
      </c>
      <c r="AN522" t="s">
        <v>25</v>
      </c>
      <c r="AO522" t="s">
        <v>25</v>
      </c>
      <c r="AP522">
        <v>1</v>
      </c>
      <c r="AQ522">
        <v>5</v>
      </c>
      <c r="AS522" t="s">
        <v>50</v>
      </c>
      <c r="AT522" t="s">
        <v>522</v>
      </c>
      <c r="AU522" t="s">
        <v>25</v>
      </c>
      <c r="AW522" t="s">
        <v>3893</v>
      </c>
      <c r="AX522" t="s">
        <v>534</v>
      </c>
      <c r="AZ522">
        <v>5744925</v>
      </c>
      <c r="BA522" t="s">
        <v>50</v>
      </c>
      <c r="BB522" s="4">
        <v>43965.679654837964</v>
      </c>
      <c r="BC522" t="s">
        <v>1142</v>
      </c>
      <c r="BD522" t="s">
        <v>29</v>
      </c>
      <c r="BI522" s="3"/>
      <c r="BJ522" t="s">
        <v>4205</v>
      </c>
      <c r="BK522" s="30" t="s">
        <v>533</v>
      </c>
      <c r="BL522" s="3">
        <v>43965.680064398148</v>
      </c>
      <c r="BM522" t="s">
        <v>31</v>
      </c>
      <c r="BN522" t="s">
        <v>32</v>
      </c>
      <c r="BO522" t="s">
        <v>3894</v>
      </c>
      <c r="BP522" t="s">
        <v>3895</v>
      </c>
      <c r="BQ522" t="s">
        <v>826</v>
      </c>
      <c r="BR522" t="s">
        <v>28</v>
      </c>
      <c r="BS522" t="s">
        <v>28</v>
      </c>
      <c r="BT522" t="s">
        <v>840</v>
      </c>
      <c r="BU522" s="3">
        <v>43724.398472222223</v>
      </c>
      <c r="BV522" t="s">
        <v>803</v>
      </c>
      <c r="BW522" s="3">
        <v>43965.731153668981</v>
      </c>
      <c r="BX522" t="s">
        <v>3896</v>
      </c>
      <c r="CG522"/>
      <c r="CH522"/>
      <c r="CI522"/>
      <c r="CY522"/>
      <c r="DA522"/>
      <c r="DE522"/>
      <c r="DF522"/>
    </row>
    <row r="523" spans="1:110" x14ac:dyDescent="0.25">
      <c r="A523" s="1">
        <f>IF(Veg_Table[[#This Row],[VP_STATUS]]="Hold",0,IF(OR(AND(Veg_Table[[#This Row],[PRESCRIP]]="NW_No Work",Veg_Table[[#This Row],[VP_STATUS]]&lt;&gt;"No Work Required Under EVM"),AND(Veg_Table[[#This Row],[VP_STATUS]]="No Work Required Under EVM",Veg_Table[[#This Row],[PRESCRIP]]&lt;&gt;"NW_No Work")),1,0))</f>
        <v>0</v>
      </c>
      <c r="B523" s="1">
        <f>IF(Veg_Table[[#This Row],[SPECIES]]="",1,0)</f>
        <v>0</v>
      </c>
      <c r="C523" s="1">
        <f>IF(Veg_Table[[#This Row],[DIAMETER]]="",1,0)</f>
        <v>0</v>
      </c>
      <c r="D523" s="1">
        <f>IF(Veg_Table[[#This Row],[HEIGHT]]="",1,0)</f>
        <v>0</v>
      </c>
      <c r="E52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23" s="1">
        <f>IF(AND(Veg_Table[[#This Row],[TAT_RESULT]]="ABATE",Veg_Table[[#This Row],[PRESCRIP]]="NW_No Work"),1,0)</f>
        <v>0</v>
      </c>
      <c r="G523" s="1">
        <f>IF(OR(Veg_Table[[#This Row],[Prescription R-Scale]]="NA",Veg_Table[[#This Row],[Diameter R-Scale]]="NA"),0,IF(Veg_Table[[#This Row],[Diameter R-Scale]]&lt;&gt;Veg_Table[[#This Row],[Prescription R-Scale]],1,0))</f>
        <v>0</v>
      </c>
      <c r="H523" s="1">
        <f>IF(OR(AND(Veg_Table[[#This Row],[PRESCRIP]]="BC_Br Rmv", Veg_Table[[#This Row],[WOOD_MAN]]&lt;&gt;"Not Needed"),AND(Veg_Table[[#This Row],[PRESCRIP]]="BCS_Br Rmv+Trt", Veg_Table[[#This Row],[WOOD_MAN]]&lt;&gt;"Not Needed")),1,0)</f>
        <v>0</v>
      </c>
      <c r="I523" s="1">
        <f ca="1">IF(AND(Veg_Table[[#This Row],[Prescription_Changed]]="Yes",Veg_Table[[#This Row],[TAT_RESULT]]=""),1,0)</f>
        <v>0</v>
      </c>
      <c r="J523" s="1">
        <f ca="1">SUM(Veg_Table[[#This Row],[Prescription and Status do not match]:[Prescription_Edited_And_TAT_Is_Blank]])</f>
        <v>1</v>
      </c>
      <c r="K523" s="1">
        <f ca="1">IF(Veg_Table[[#This Row],[Sum of Errors]]&gt;0,1,0)</f>
        <v>1</v>
      </c>
      <c r="L523" s="1">
        <f>1</f>
        <v>1</v>
      </c>
      <c r="M52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523" s="1">
        <f>IF(OR(MID(Veg_Table[[#This Row],[PRESCRIP]],2,1)="1",MID(Veg_Table[[#This Row],[PRESCRIP]],2,1)="2",MID(Veg_Table[[#This Row],[PRESCRIP]],2,1)="3",MID(Veg_Table[[#This Row],[PRESCRIP]],2,1)="4"),_xlfn.NUMBERVALUE(MID(Veg_Table[[#This Row],[PRESCRIP]],2,1)),"NA")</f>
        <v>2</v>
      </c>
      <c r="O523" s="1">
        <f>WEEKNUM(Veg_Table[[#This Row],[EVM_LAST_EDITED_Day]],2)</f>
        <v>20</v>
      </c>
      <c r="P523" s="25">
        <f>IFERROR(DATE(YEAR(Veg_Table[[#This Row],[EVM_LAST_EDITED2]]),MONTH(Veg_Table[[#This Row],[EVM_LAST_EDITED2]]),DAY(Veg_Table[[#This Row],[EVM_LAST_EDITED2]])),DATE(2019,1,1))</f>
        <v>43965</v>
      </c>
      <c r="Q523" s="3">
        <f>VALUE(SUBSTITUTE(Veg_Table[[#This Row],[EVM_LAST_EDITED]],",",""))</f>
        <v>43965.682459965297</v>
      </c>
      <c r="R523" s="1" t="str">
        <f>_xlfn.IFNA(IF(Veg_Table[[#This Row],[EVM_LAST_EDITOR]]="","zBlank EVM Last Editor",VLOOKUP(Veg_Table[[#This Row],[EVM_LAST_EDITOR]],Roster_Table[#All],4,FALSE)),"zAWRR Not in Roster")</f>
        <v>AEA</v>
      </c>
      <c r="S523" s="1" t="str">
        <f>_xlfn.IFNA(IF(Veg_Table[[#This Row],[EVM_LAST_EDITOR]]="","zBlank EVM Last Editor",VLOOKUP(Veg_Table[[#This Row],[EVM_LAST_EDITOR]],Roster_Table[#All],16,FALSE)),"zCompany_AWRR not in Roster")</f>
        <v>Not in Sierra Roster</v>
      </c>
      <c r="T523" s="2">
        <f>IFERROR(DATE(YEAR(Veg_Table[[#This Row],[Created2]]),MONTH(Veg_Table[[#This Row],[Created2]]),DAY(Veg_Table[[#This Row],[Created2]])),DATE(2019,1,1))</f>
        <v>43725</v>
      </c>
      <c r="U523" s="3">
        <f>VALUE(SUBSTITUTE(Veg_Table[[#This Row],[Created]],",",""))</f>
        <v>43725.574710648201</v>
      </c>
      <c r="V523" s="3" t="str">
        <f ca="1">IFERROR(_xlfn.IFNA(CELL("contents",INDIRECT(_xlfn.CONCAT("Veg_Table_Production_Data!",ADDRESS(MATCH(_xlfn.MAXIFS(#REF!,#REF!,"="&amp;Veg_Table[[#This Row],[AUTO_ID]],#REF!,"&lt;"&amp;Veg_Table[[#This Row],[EVM_LAST_EDITED_Day]]),#REF!,0),COLUMN(#REF!),4,1,)))),""),"")</f>
        <v/>
      </c>
      <c r="W523" s="3" t="str">
        <f ca="1">IF(Veg_Table[[#This Row],[Previous_Prescription]]="","No",IF(Veg_Table[[#This Row],[Previous_Prescription]]=Veg_Table[[#This Row],[PRESCRIP]],"No","Yes"))</f>
        <v>No</v>
      </c>
      <c r="X523" s="3" t="str">
        <f>IF(Veg_Table[[#This Row],[EVM_LAST_EDITED_Day]]=Veg_Table[[#This Row],[Created_Day]],"New","Old")</f>
        <v>Old</v>
      </c>
      <c r="Y523" s="1">
        <f>IFERROR(IF(FIND("delete",LOWER(Veg_Table[[#This Row],[PI_COMMENTS]]))&gt;=1,1,0),0)</f>
        <v>0</v>
      </c>
      <c r="Z523" s="1" t="str">
        <f>_xlfn.IFNA(IF(Veg_Table[[#This Row],[EVM_LAST_EDITOR]]="","Yes",VLOOKUP(Veg_Table[[#This Row],[EVM_LAST_EDITOR]],Roster_Table[#All],15,FALSE)),"Yes")</f>
        <v>No</v>
      </c>
      <c r="AA52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23" s="1" t="str">
        <f>_xlfn.IFNA(VLOOKUP(Veg_Table[[#This Row],[EVM_LAST_EDITOR]],Roster_Table[#All],3,FALSE),"zAWRR Not in Roster")</f>
        <v>Drew</v>
      </c>
      <c r="AC523" s="1" t="str">
        <f>_xlfn.IFNA(VLOOKUP(Veg_Table[[#This Row],[EVM_LAST_EDITOR]],Roster_Table[#All],2,FALSE),"zAWRR Not in Roster")</f>
        <v>Berlfein</v>
      </c>
      <c r="AD523" s="1" t="str">
        <f>IF(_xlfn.CONCAT(Veg_Table[[#This Row],[First_Name]]," ",Veg_Table[[#This Row],[Last_Name]])="zAWRR Not in Roster zAWRR Not in Roster","zAWRR Not in Roster",_xlfn.CONCAT(Veg_Table[[#This Row],[First_Name]]," ",Veg_Table[[#This Row],[Last_Name]]))</f>
        <v>Drew Berlfein</v>
      </c>
      <c r="AE523">
        <v>1761744</v>
      </c>
      <c r="AF523" t="s">
        <v>3967</v>
      </c>
      <c r="AG523" t="s">
        <v>30</v>
      </c>
      <c r="AH523" t="s">
        <v>3891</v>
      </c>
      <c r="AI523" t="s">
        <v>3968</v>
      </c>
      <c r="AJ523" t="s">
        <v>820</v>
      </c>
      <c r="AL523" t="s">
        <v>822</v>
      </c>
      <c r="AM523" t="s">
        <v>46</v>
      </c>
      <c r="AN523" t="s">
        <v>25</v>
      </c>
      <c r="AO523" t="s">
        <v>25</v>
      </c>
      <c r="AP523">
        <v>16</v>
      </c>
      <c r="AQ523">
        <v>21</v>
      </c>
      <c r="AS523" t="s">
        <v>530</v>
      </c>
      <c r="AT523" t="s">
        <v>522</v>
      </c>
      <c r="AU523" t="s">
        <v>25</v>
      </c>
      <c r="AW523" t="s">
        <v>3969</v>
      </c>
      <c r="AX523" t="s">
        <v>534</v>
      </c>
      <c r="AZ523">
        <v>5744925</v>
      </c>
      <c r="BA523" t="s">
        <v>530</v>
      </c>
      <c r="BB523" s="4">
        <v>43965.682275451392</v>
      </c>
      <c r="BC523" t="s">
        <v>1142</v>
      </c>
      <c r="BD523" t="s">
        <v>29</v>
      </c>
      <c r="BI523" s="3"/>
      <c r="BJ523" t="s">
        <v>4205</v>
      </c>
      <c r="BK523" s="30" t="s">
        <v>533</v>
      </c>
      <c r="BL523" s="3">
        <v>43965.682459965275</v>
      </c>
      <c r="BM523" t="s">
        <v>31</v>
      </c>
      <c r="BN523" t="s">
        <v>32</v>
      </c>
      <c r="BO523" t="s">
        <v>3894</v>
      </c>
      <c r="BP523" t="s">
        <v>3895</v>
      </c>
      <c r="BQ523" t="s">
        <v>826</v>
      </c>
      <c r="BR523" t="s">
        <v>28</v>
      </c>
      <c r="BS523" t="s">
        <v>28</v>
      </c>
      <c r="BT523" t="s">
        <v>827</v>
      </c>
      <c r="BU523" s="3">
        <v>43725.57471064815</v>
      </c>
      <c r="BV523" t="s">
        <v>803</v>
      </c>
      <c r="BW523" s="3">
        <v>43965.731153668981</v>
      </c>
      <c r="BX523" t="s">
        <v>3970</v>
      </c>
      <c r="CG523"/>
      <c r="CH523"/>
      <c r="CI523"/>
      <c r="CY523"/>
      <c r="DA523"/>
      <c r="DE523"/>
      <c r="DF523"/>
    </row>
    <row r="524" spans="1:110" x14ac:dyDescent="0.25">
      <c r="A524" s="1">
        <f>IF(Veg_Table[[#This Row],[VP_STATUS]]="Hold",0,IF(OR(AND(Veg_Table[[#This Row],[PRESCRIP]]="NW_No Work",Veg_Table[[#This Row],[VP_STATUS]]&lt;&gt;"No Work Required Under EVM"),AND(Veg_Table[[#This Row],[VP_STATUS]]="No Work Required Under EVM",Veg_Table[[#This Row],[PRESCRIP]]&lt;&gt;"NW_No Work")),1,0))</f>
        <v>0</v>
      </c>
      <c r="B524" s="1">
        <f>IF(Veg_Table[[#This Row],[SPECIES]]="",1,0)</f>
        <v>0</v>
      </c>
      <c r="C524" s="1">
        <f>IF(Veg_Table[[#This Row],[DIAMETER]]="",1,0)</f>
        <v>0</v>
      </c>
      <c r="D524" s="1">
        <f>IF(Veg_Table[[#This Row],[HEIGHT]]="",1,0)</f>
        <v>0</v>
      </c>
      <c r="E52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24" s="1">
        <f>IF(AND(Veg_Table[[#This Row],[TAT_RESULT]]="ABATE",Veg_Table[[#This Row],[PRESCRIP]]="NW_No Work"),1,0)</f>
        <v>0</v>
      </c>
      <c r="G524" s="1">
        <f>IF(OR(Veg_Table[[#This Row],[Prescription R-Scale]]="NA",Veg_Table[[#This Row],[Diameter R-Scale]]="NA"),0,IF(Veg_Table[[#This Row],[Diameter R-Scale]]&lt;&gt;Veg_Table[[#This Row],[Prescription R-Scale]],1,0))</f>
        <v>0</v>
      </c>
      <c r="H524" s="1">
        <f>IF(OR(AND(Veg_Table[[#This Row],[PRESCRIP]]="BC_Br Rmv", Veg_Table[[#This Row],[WOOD_MAN]]&lt;&gt;"Not Needed"),AND(Veg_Table[[#This Row],[PRESCRIP]]="BCS_Br Rmv+Trt", Veg_Table[[#This Row],[WOOD_MAN]]&lt;&gt;"Not Needed")),1,0)</f>
        <v>0</v>
      </c>
      <c r="I524" s="1">
        <f ca="1">IF(AND(Veg_Table[[#This Row],[Prescription_Changed]]="Yes",Veg_Table[[#This Row],[TAT_RESULT]]=""),1,0)</f>
        <v>0</v>
      </c>
      <c r="J524" s="1">
        <f ca="1">SUM(Veg_Table[[#This Row],[Prescription and Status do not match]:[Prescription_Edited_And_TAT_Is_Blank]])</f>
        <v>1</v>
      </c>
      <c r="K524" s="1">
        <f ca="1">IF(Veg_Table[[#This Row],[Sum of Errors]]&gt;0,1,0)</f>
        <v>1</v>
      </c>
      <c r="L524" s="1">
        <f>1</f>
        <v>1</v>
      </c>
      <c r="M52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524" s="1">
        <f>IF(OR(MID(Veg_Table[[#This Row],[PRESCRIP]],2,1)="1",MID(Veg_Table[[#This Row],[PRESCRIP]],2,1)="2",MID(Veg_Table[[#This Row],[PRESCRIP]],2,1)="3",MID(Veg_Table[[#This Row],[PRESCRIP]],2,1)="4"),_xlfn.NUMBERVALUE(MID(Veg_Table[[#This Row],[PRESCRIP]],2,1)),"NA")</f>
        <v>3</v>
      </c>
      <c r="O524" s="1">
        <f>WEEKNUM(Veg_Table[[#This Row],[EVM_LAST_EDITED_Day]],2)</f>
        <v>20</v>
      </c>
      <c r="P524" s="25">
        <f>IFERROR(DATE(YEAR(Veg_Table[[#This Row],[EVM_LAST_EDITED2]]),MONTH(Veg_Table[[#This Row],[EVM_LAST_EDITED2]]),DAY(Veg_Table[[#This Row],[EVM_LAST_EDITED2]])),DATE(2019,1,1))</f>
        <v>43965</v>
      </c>
      <c r="Q524" s="3">
        <f>VALUE(SUBSTITUTE(Veg_Table[[#This Row],[EVM_LAST_EDITED]],",",""))</f>
        <v>43965.683524583299</v>
      </c>
      <c r="R524" s="1" t="str">
        <f>_xlfn.IFNA(IF(Veg_Table[[#This Row],[EVM_LAST_EDITOR]]="","zBlank EVM Last Editor",VLOOKUP(Veg_Table[[#This Row],[EVM_LAST_EDITOR]],Roster_Table[#All],4,FALSE)),"zAWRR Not in Roster")</f>
        <v>AEA</v>
      </c>
      <c r="S524" s="1" t="str">
        <f>_xlfn.IFNA(IF(Veg_Table[[#This Row],[EVM_LAST_EDITOR]]="","zBlank EVM Last Editor",VLOOKUP(Veg_Table[[#This Row],[EVM_LAST_EDITOR]],Roster_Table[#All],16,FALSE)),"zCompany_AWRR not in Roster")</f>
        <v>Not in Sierra Roster</v>
      </c>
      <c r="T524" s="2">
        <f>IFERROR(DATE(YEAR(Veg_Table[[#This Row],[Created2]]),MONTH(Veg_Table[[#This Row],[Created2]]),DAY(Veg_Table[[#This Row],[Created2]])),DATE(2019,1,1))</f>
        <v>43725</v>
      </c>
      <c r="U524" s="3">
        <f>VALUE(SUBSTITUTE(Veg_Table[[#This Row],[Created]],",",""))</f>
        <v>43725.580613425896</v>
      </c>
      <c r="V524" s="3" t="str">
        <f ca="1">IFERROR(_xlfn.IFNA(CELL("contents",INDIRECT(_xlfn.CONCAT("Veg_Table_Production_Data!",ADDRESS(MATCH(_xlfn.MAXIFS(#REF!,#REF!,"="&amp;Veg_Table[[#This Row],[AUTO_ID]],#REF!,"&lt;"&amp;Veg_Table[[#This Row],[EVM_LAST_EDITED_Day]]),#REF!,0),COLUMN(#REF!),4,1,)))),""),"")</f>
        <v/>
      </c>
      <c r="W524" s="3" t="str">
        <f ca="1">IF(Veg_Table[[#This Row],[Previous_Prescription]]="","No",IF(Veg_Table[[#This Row],[Previous_Prescription]]=Veg_Table[[#This Row],[PRESCRIP]],"No","Yes"))</f>
        <v>No</v>
      </c>
      <c r="X524" s="3" t="str">
        <f>IF(Veg_Table[[#This Row],[EVM_LAST_EDITED_Day]]=Veg_Table[[#This Row],[Created_Day]],"New","Old")</f>
        <v>Old</v>
      </c>
      <c r="Y524" s="1">
        <f>IFERROR(IF(FIND("delete",LOWER(Veg_Table[[#This Row],[PI_COMMENTS]]))&gt;=1,1,0),0)</f>
        <v>0</v>
      </c>
      <c r="Z524" s="1" t="str">
        <f>_xlfn.IFNA(IF(Veg_Table[[#This Row],[EVM_LAST_EDITOR]]="","Yes",VLOOKUP(Veg_Table[[#This Row],[EVM_LAST_EDITOR]],Roster_Table[#All],15,FALSE)),"Yes")</f>
        <v>No</v>
      </c>
      <c r="AA52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24" s="1" t="str">
        <f>_xlfn.IFNA(VLOOKUP(Veg_Table[[#This Row],[EVM_LAST_EDITOR]],Roster_Table[#All],3,FALSE),"zAWRR Not in Roster")</f>
        <v>Drew</v>
      </c>
      <c r="AC524" s="1" t="str">
        <f>_xlfn.IFNA(VLOOKUP(Veg_Table[[#This Row],[EVM_LAST_EDITOR]],Roster_Table[#All],2,FALSE),"zAWRR Not in Roster")</f>
        <v>Berlfein</v>
      </c>
      <c r="AD524" s="1" t="str">
        <f>IF(_xlfn.CONCAT(Veg_Table[[#This Row],[First_Name]]," ",Veg_Table[[#This Row],[Last_Name]])="zAWRR Not in Roster zAWRR Not in Roster","zAWRR Not in Roster",_xlfn.CONCAT(Veg_Table[[#This Row],[First_Name]]," ",Veg_Table[[#This Row],[Last_Name]]))</f>
        <v>Drew Berlfein</v>
      </c>
      <c r="AE524">
        <v>1761745</v>
      </c>
      <c r="AF524" t="s">
        <v>3971</v>
      </c>
      <c r="AG524" t="s">
        <v>30</v>
      </c>
      <c r="AH524" t="s">
        <v>3891</v>
      </c>
      <c r="AI524" t="s">
        <v>3968</v>
      </c>
      <c r="AJ524" t="s">
        <v>820</v>
      </c>
      <c r="AL524" t="s">
        <v>822</v>
      </c>
      <c r="AM524" t="s">
        <v>46</v>
      </c>
      <c r="AN524" t="s">
        <v>25</v>
      </c>
      <c r="AO524" t="s">
        <v>25</v>
      </c>
      <c r="AP524">
        <v>25</v>
      </c>
      <c r="AQ524">
        <v>23</v>
      </c>
      <c r="AS524" t="s">
        <v>804</v>
      </c>
      <c r="AT524" t="s">
        <v>522</v>
      </c>
      <c r="AU524" t="s">
        <v>25</v>
      </c>
      <c r="AW524" t="s">
        <v>3972</v>
      </c>
      <c r="AX524" t="s">
        <v>534</v>
      </c>
      <c r="AZ524">
        <v>5744925</v>
      </c>
      <c r="BA524" t="s">
        <v>804</v>
      </c>
      <c r="BB524" s="4">
        <v>43965.683384942131</v>
      </c>
      <c r="BC524" t="s">
        <v>1142</v>
      </c>
      <c r="BD524" t="s">
        <v>29</v>
      </c>
      <c r="BI524" s="3"/>
      <c r="BJ524" t="s">
        <v>4205</v>
      </c>
      <c r="BK524" s="30" t="s">
        <v>533</v>
      </c>
      <c r="BL524" s="3">
        <v>43965.683524583335</v>
      </c>
      <c r="BM524" t="s">
        <v>31</v>
      </c>
      <c r="BN524" t="s">
        <v>32</v>
      </c>
      <c r="BO524" t="s">
        <v>3894</v>
      </c>
      <c r="BP524" t="s">
        <v>3895</v>
      </c>
      <c r="BQ524" t="s">
        <v>826</v>
      </c>
      <c r="BR524" t="s">
        <v>28</v>
      </c>
      <c r="BS524" t="s">
        <v>28</v>
      </c>
      <c r="BT524" t="s">
        <v>827</v>
      </c>
      <c r="BU524" s="3">
        <v>43725.580613425926</v>
      </c>
      <c r="BV524" t="s">
        <v>803</v>
      </c>
      <c r="BW524" s="3">
        <v>43965.731153668981</v>
      </c>
      <c r="BX524" t="s">
        <v>3973</v>
      </c>
      <c r="CG524"/>
      <c r="CH524"/>
      <c r="CI524"/>
      <c r="CY524"/>
      <c r="DA524"/>
      <c r="DE524"/>
      <c r="DF524"/>
    </row>
    <row r="525" spans="1:110" x14ac:dyDescent="0.25">
      <c r="A525" s="1">
        <f>IF(Veg_Table[[#This Row],[VP_STATUS]]="Hold",0,IF(OR(AND(Veg_Table[[#This Row],[PRESCRIP]]="NW_No Work",Veg_Table[[#This Row],[VP_STATUS]]&lt;&gt;"No Work Required Under EVM"),AND(Veg_Table[[#This Row],[VP_STATUS]]="No Work Required Under EVM",Veg_Table[[#This Row],[PRESCRIP]]&lt;&gt;"NW_No Work")),1,0))</f>
        <v>0</v>
      </c>
      <c r="B525" s="1">
        <f>IF(Veg_Table[[#This Row],[SPECIES]]="",1,0)</f>
        <v>0</v>
      </c>
      <c r="C525" s="1">
        <f>IF(Veg_Table[[#This Row],[DIAMETER]]="",1,0)</f>
        <v>0</v>
      </c>
      <c r="D525" s="1">
        <f>IF(Veg_Table[[#This Row],[HEIGHT]]="",1,0)</f>
        <v>0</v>
      </c>
      <c r="E52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25" s="1">
        <f>IF(AND(Veg_Table[[#This Row],[TAT_RESULT]]="ABATE",Veg_Table[[#This Row],[PRESCRIP]]="NW_No Work"),1,0)</f>
        <v>0</v>
      </c>
      <c r="G525" s="1">
        <f>IF(OR(Veg_Table[[#This Row],[Prescription R-Scale]]="NA",Veg_Table[[#This Row],[Diameter R-Scale]]="NA"),0,IF(Veg_Table[[#This Row],[Diameter R-Scale]]&lt;&gt;Veg_Table[[#This Row],[Prescription R-Scale]],1,0))</f>
        <v>0</v>
      </c>
      <c r="H525" s="1">
        <f>IF(OR(AND(Veg_Table[[#This Row],[PRESCRIP]]="BC_Br Rmv", Veg_Table[[#This Row],[WOOD_MAN]]&lt;&gt;"Not Needed"),AND(Veg_Table[[#This Row],[PRESCRIP]]="BCS_Br Rmv+Trt", Veg_Table[[#This Row],[WOOD_MAN]]&lt;&gt;"Not Needed")),1,0)</f>
        <v>0</v>
      </c>
      <c r="I525" s="1">
        <f ca="1">IF(AND(Veg_Table[[#This Row],[Prescription_Changed]]="Yes",Veg_Table[[#This Row],[TAT_RESULT]]=""),1,0)</f>
        <v>0</v>
      </c>
      <c r="J525" s="1">
        <f ca="1">SUM(Veg_Table[[#This Row],[Prescription and Status do not match]:[Prescription_Edited_And_TAT_Is_Blank]])</f>
        <v>1</v>
      </c>
      <c r="K525" s="1">
        <f ca="1">IF(Veg_Table[[#This Row],[Sum of Errors]]&gt;0,1,0)</f>
        <v>1</v>
      </c>
      <c r="L525" s="1">
        <f>1</f>
        <v>1</v>
      </c>
      <c r="M52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525" s="1">
        <f>IF(OR(MID(Veg_Table[[#This Row],[PRESCRIP]],2,1)="1",MID(Veg_Table[[#This Row],[PRESCRIP]],2,1)="2",MID(Veg_Table[[#This Row],[PRESCRIP]],2,1)="3",MID(Veg_Table[[#This Row],[PRESCRIP]],2,1)="4"),_xlfn.NUMBERVALUE(MID(Veg_Table[[#This Row],[PRESCRIP]],2,1)),"NA")</f>
        <v>2</v>
      </c>
      <c r="O525" s="1">
        <f>WEEKNUM(Veg_Table[[#This Row],[EVM_LAST_EDITED_Day]],2)</f>
        <v>20</v>
      </c>
      <c r="P525" s="25">
        <f>IFERROR(DATE(YEAR(Veg_Table[[#This Row],[EVM_LAST_EDITED2]]),MONTH(Veg_Table[[#This Row],[EVM_LAST_EDITED2]]),DAY(Veg_Table[[#This Row],[EVM_LAST_EDITED2]])),DATE(2019,1,1))</f>
        <v>43965</v>
      </c>
      <c r="Q525" s="3">
        <f>VALUE(SUBSTITUTE(Veg_Table[[#This Row],[EVM_LAST_EDITED]],",",""))</f>
        <v>43965.686174270799</v>
      </c>
      <c r="R525" s="1" t="str">
        <f>_xlfn.IFNA(IF(Veg_Table[[#This Row],[EVM_LAST_EDITOR]]="","zBlank EVM Last Editor",VLOOKUP(Veg_Table[[#This Row],[EVM_LAST_EDITOR]],Roster_Table[#All],4,FALSE)),"zAWRR Not in Roster")</f>
        <v>AEA</v>
      </c>
      <c r="S525" s="1" t="str">
        <f>_xlfn.IFNA(IF(Veg_Table[[#This Row],[EVM_LAST_EDITOR]]="","zBlank EVM Last Editor",VLOOKUP(Veg_Table[[#This Row],[EVM_LAST_EDITOR]],Roster_Table[#All],16,FALSE)),"zCompany_AWRR not in Roster")</f>
        <v>Not in Sierra Roster</v>
      </c>
      <c r="T525" s="2">
        <f>IFERROR(DATE(YEAR(Veg_Table[[#This Row],[Created2]]),MONTH(Veg_Table[[#This Row],[Created2]]),DAY(Veg_Table[[#This Row],[Created2]])),DATE(2019,1,1))</f>
        <v>43725</v>
      </c>
      <c r="U525" s="3">
        <f>VALUE(SUBSTITUTE(Veg_Table[[#This Row],[Created]],",",""))</f>
        <v>43725.575520833299</v>
      </c>
      <c r="V525" s="3" t="str">
        <f ca="1">IFERROR(_xlfn.IFNA(CELL("contents",INDIRECT(_xlfn.CONCAT("Veg_Table_Production_Data!",ADDRESS(MATCH(_xlfn.MAXIFS(#REF!,#REF!,"="&amp;Veg_Table[[#This Row],[AUTO_ID]],#REF!,"&lt;"&amp;Veg_Table[[#This Row],[EVM_LAST_EDITED_Day]]),#REF!,0),COLUMN(#REF!),4,1,)))),""),"")</f>
        <v/>
      </c>
      <c r="W525" s="3" t="str">
        <f ca="1">IF(Veg_Table[[#This Row],[Previous_Prescription]]="","No",IF(Veg_Table[[#This Row],[Previous_Prescription]]=Veg_Table[[#This Row],[PRESCRIP]],"No","Yes"))</f>
        <v>No</v>
      </c>
      <c r="X525" s="3" t="str">
        <f>IF(Veg_Table[[#This Row],[EVM_LAST_EDITED_Day]]=Veg_Table[[#This Row],[Created_Day]],"New","Old")</f>
        <v>Old</v>
      </c>
      <c r="Y525" s="1">
        <f>IFERROR(IF(FIND("delete",LOWER(Veg_Table[[#This Row],[PI_COMMENTS]]))&gt;=1,1,0),0)</f>
        <v>0</v>
      </c>
      <c r="Z525" s="1" t="str">
        <f>_xlfn.IFNA(IF(Veg_Table[[#This Row],[EVM_LAST_EDITOR]]="","Yes",VLOOKUP(Veg_Table[[#This Row],[EVM_LAST_EDITOR]],Roster_Table[#All],15,FALSE)),"Yes")</f>
        <v>No</v>
      </c>
      <c r="AA52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25" s="1" t="str">
        <f>_xlfn.IFNA(VLOOKUP(Veg_Table[[#This Row],[EVM_LAST_EDITOR]],Roster_Table[#All],3,FALSE),"zAWRR Not in Roster")</f>
        <v>Drew</v>
      </c>
      <c r="AC525" s="1" t="str">
        <f>_xlfn.IFNA(VLOOKUP(Veg_Table[[#This Row],[EVM_LAST_EDITOR]],Roster_Table[#All],2,FALSE),"zAWRR Not in Roster")</f>
        <v>Berlfein</v>
      </c>
      <c r="AD525" s="1" t="str">
        <f>IF(_xlfn.CONCAT(Veg_Table[[#This Row],[First_Name]]," ",Veg_Table[[#This Row],[Last_Name]])="zAWRR Not in Roster zAWRR Not in Roster","zAWRR Not in Roster",_xlfn.CONCAT(Veg_Table[[#This Row],[First_Name]]," ",Veg_Table[[#This Row],[Last_Name]]))</f>
        <v>Drew Berlfein</v>
      </c>
      <c r="AE525">
        <v>1761779</v>
      </c>
      <c r="AF525" t="s">
        <v>3977</v>
      </c>
      <c r="AG525" t="s">
        <v>30</v>
      </c>
      <c r="AH525" t="s">
        <v>3891</v>
      </c>
      <c r="AI525" t="s">
        <v>3968</v>
      </c>
      <c r="AJ525" t="s">
        <v>820</v>
      </c>
      <c r="AL525" t="s">
        <v>822</v>
      </c>
      <c r="AM525" t="s">
        <v>34</v>
      </c>
      <c r="AN525" t="s">
        <v>25</v>
      </c>
      <c r="AO525" t="s">
        <v>25</v>
      </c>
      <c r="AP525">
        <v>18</v>
      </c>
      <c r="AQ525">
        <v>51</v>
      </c>
      <c r="AS525" t="s">
        <v>42</v>
      </c>
      <c r="AT525" t="s">
        <v>515</v>
      </c>
      <c r="AU525" t="s">
        <v>25</v>
      </c>
      <c r="AW525" t="s">
        <v>3978</v>
      </c>
      <c r="AX525" t="s">
        <v>534</v>
      </c>
      <c r="AZ525">
        <v>5744925</v>
      </c>
      <c r="BA525" t="s">
        <v>42</v>
      </c>
      <c r="BB525" s="4">
        <v>43965.686013402781</v>
      </c>
      <c r="BC525" t="s">
        <v>1142</v>
      </c>
      <c r="BD525" t="s">
        <v>29</v>
      </c>
      <c r="BI525" s="3"/>
      <c r="BJ525" t="s">
        <v>417</v>
      </c>
      <c r="BK525" s="30" t="s">
        <v>533</v>
      </c>
      <c r="BL525" s="3">
        <v>43965.686174270835</v>
      </c>
      <c r="BM525" t="s">
        <v>31</v>
      </c>
      <c r="BN525" t="s">
        <v>32</v>
      </c>
      <c r="BO525" t="s">
        <v>3894</v>
      </c>
      <c r="BP525" t="s">
        <v>3895</v>
      </c>
      <c r="BQ525" t="s">
        <v>826</v>
      </c>
      <c r="BR525" t="s">
        <v>28</v>
      </c>
      <c r="BS525" t="s">
        <v>28</v>
      </c>
      <c r="BT525" t="s">
        <v>840</v>
      </c>
      <c r="BU525" s="3">
        <v>43725.575520833336</v>
      </c>
      <c r="BV525" t="s">
        <v>803</v>
      </c>
      <c r="BW525" s="3">
        <v>43965.731235868057</v>
      </c>
      <c r="BX525" t="s">
        <v>3979</v>
      </c>
      <c r="CG525"/>
      <c r="CH525"/>
      <c r="CI525"/>
      <c r="CY525"/>
      <c r="DA525"/>
      <c r="DE525"/>
      <c r="DF525"/>
    </row>
    <row r="526" spans="1:110" x14ac:dyDescent="0.25">
      <c r="A526" s="1">
        <f>IF(Veg_Table[[#This Row],[VP_STATUS]]="Hold",0,IF(OR(AND(Veg_Table[[#This Row],[PRESCRIP]]="NW_No Work",Veg_Table[[#This Row],[VP_STATUS]]&lt;&gt;"No Work Required Under EVM"),AND(Veg_Table[[#This Row],[VP_STATUS]]="No Work Required Under EVM",Veg_Table[[#This Row],[PRESCRIP]]&lt;&gt;"NW_No Work")),1,0))</f>
        <v>0</v>
      </c>
      <c r="B526" s="1">
        <f>IF(Veg_Table[[#This Row],[SPECIES]]="",1,0)</f>
        <v>0</v>
      </c>
      <c r="C526" s="1">
        <f>IF(Veg_Table[[#This Row],[DIAMETER]]="",1,0)</f>
        <v>0</v>
      </c>
      <c r="D526" s="1">
        <f>IF(Veg_Table[[#This Row],[HEIGHT]]="",1,0)</f>
        <v>0</v>
      </c>
      <c r="E52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26" s="1">
        <f>IF(AND(Veg_Table[[#This Row],[TAT_RESULT]]="ABATE",Veg_Table[[#This Row],[PRESCRIP]]="NW_No Work"),1,0)</f>
        <v>0</v>
      </c>
      <c r="G526" s="1">
        <f>IF(OR(Veg_Table[[#This Row],[Prescription R-Scale]]="NA",Veg_Table[[#This Row],[Diameter R-Scale]]="NA"),0,IF(Veg_Table[[#This Row],[Diameter R-Scale]]&lt;&gt;Veg_Table[[#This Row],[Prescription R-Scale]],1,0))</f>
        <v>0</v>
      </c>
      <c r="H526" s="1">
        <f>IF(OR(AND(Veg_Table[[#This Row],[PRESCRIP]]="BC_Br Rmv", Veg_Table[[#This Row],[WOOD_MAN]]&lt;&gt;"Not Needed"),AND(Veg_Table[[#This Row],[PRESCRIP]]="BCS_Br Rmv+Trt", Veg_Table[[#This Row],[WOOD_MAN]]&lt;&gt;"Not Needed")),1,0)</f>
        <v>0</v>
      </c>
      <c r="I526" s="1">
        <f ca="1">IF(AND(Veg_Table[[#This Row],[Prescription_Changed]]="Yes",Veg_Table[[#This Row],[TAT_RESULT]]=""),1,0)</f>
        <v>0</v>
      </c>
      <c r="J526" s="1">
        <f ca="1">SUM(Veg_Table[[#This Row],[Prescription and Status do not match]:[Prescription_Edited_And_TAT_Is_Blank]])</f>
        <v>1</v>
      </c>
      <c r="K526" s="1">
        <f ca="1">IF(Veg_Table[[#This Row],[Sum of Errors]]&gt;0,1,0)</f>
        <v>1</v>
      </c>
      <c r="L526" s="1">
        <f>1</f>
        <v>1</v>
      </c>
      <c r="M52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526" s="1">
        <f>IF(OR(MID(Veg_Table[[#This Row],[PRESCRIP]],2,1)="1",MID(Veg_Table[[#This Row],[PRESCRIP]],2,1)="2",MID(Veg_Table[[#This Row],[PRESCRIP]],2,1)="3",MID(Veg_Table[[#This Row],[PRESCRIP]],2,1)="4"),_xlfn.NUMBERVALUE(MID(Veg_Table[[#This Row],[PRESCRIP]],2,1)),"NA")</f>
        <v>2</v>
      </c>
      <c r="O526" s="1">
        <f>WEEKNUM(Veg_Table[[#This Row],[EVM_LAST_EDITED_Day]],2)</f>
        <v>20</v>
      </c>
      <c r="P526" s="25">
        <f>IFERROR(DATE(YEAR(Veg_Table[[#This Row],[EVM_LAST_EDITED2]]),MONTH(Veg_Table[[#This Row],[EVM_LAST_EDITED2]]),DAY(Veg_Table[[#This Row],[EVM_LAST_EDITED2]])),DATE(2019,1,1))</f>
        <v>43965</v>
      </c>
      <c r="Q526" s="3">
        <f>VALUE(SUBSTITUTE(Veg_Table[[#This Row],[EVM_LAST_EDITED]],",",""))</f>
        <v>43965.687868877299</v>
      </c>
      <c r="R526" s="1" t="str">
        <f>_xlfn.IFNA(IF(Veg_Table[[#This Row],[EVM_LAST_EDITOR]]="","zBlank EVM Last Editor",VLOOKUP(Veg_Table[[#This Row],[EVM_LAST_EDITOR]],Roster_Table[#All],4,FALSE)),"zAWRR Not in Roster")</f>
        <v>AEA</v>
      </c>
      <c r="S526" s="1" t="str">
        <f>_xlfn.IFNA(IF(Veg_Table[[#This Row],[EVM_LAST_EDITOR]]="","zBlank EVM Last Editor",VLOOKUP(Veg_Table[[#This Row],[EVM_LAST_EDITOR]],Roster_Table[#All],16,FALSE)),"zCompany_AWRR not in Roster")</f>
        <v>Not in Sierra Roster</v>
      </c>
      <c r="T526" s="2">
        <f>IFERROR(DATE(YEAR(Veg_Table[[#This Row],[Created2]]),MONTH(Veg_Table[[#This Row],[Created2]]),DAY(Veg_Table[[#This Row],[Created2]])),DATE(2019,1,1))</f>
        <v>43725</v>
      </c>
      <c r="U526" s="3">
        <f>VALUE(SUBSTITUTE(Veg_Table[[#This Row],[Created]],",",""))</f>
        <v>43725.579074074099</v>
      </c>
      <c r="V526" s="3" t="str">
        <f ca="1">IFERROR(_xlfn.IFNA(CELL("contents",INDIRECT(_xlfn.CONCAT("Veg_Table_Production_Data!",ADDRESS(MATCH(_xlfn.MAXIFS(#REF!,#REF!,"="&amp;Veg_Table[[#This Row],[AUTO_ID]],#REF!,"&lt;"&amp;Veg_Table[[#This Row],[EVM_LAST_EDITED_Day]]),#REF!,0),COLUMN(#REF!),4,1,)))),""),"")</f>
        <v/>
      </c>
      <c r="W526" s="3" t="str">
        <f ca="1">IF(Veg_Table[[#This Row],[Previous_Prescription]]="","No",IF(Veg_Table[[#This Row],[Previous_Prescription]]=Veg_Table[[#This Row],[PRESCRIP]],"No","Yes"))</f>
        <v>No</v>
      </c>
      <c r="X526" s="3" t="str">
        <f>IF(Veg_Table[[#This Row],[EVM_LAST_EDITED_Day]]=Veg_Table[[#This Row],[Created_Day]],"New","Old")</f>
        <v>Old</v>
      </c>
      <c r="Y526" s="1">
        <f>IFERROR(IF(FIND("delete",LOWER(Veg_Table[[#This Row],[PI_COMMENTS]]))&gt;=1,1,0),0)</f>
        <v>0</v>
      </c>
      <c r="Z526" s="1" t="str">
        <f>_xlfn.IFNA(IF(Veg_Table[[#This Row],[EVM_LAST_EDITOR]]="","Yes",VLOOKUP(Veg_Table[[#This Row],[EVM_LAST_EDITOR]],Roster_Table[#All],15,FALSE)),"Yes")</f>
        <v>No</v>
      </c>
      <c r="AA52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26" s="1" t="str">
        <f>_xlfn.IFNA(VLOOKUP(Veg_Table[[#This Row],[EVM_LAST_EDITOR]],Roster_Table[#All],3,FALSE),"zAWRR Not in Roster")</f>
        <v>Drew</v>
      </c>
      <c r="AC526" s="1" t="str">
        <f>_xlfn.IFNA(VLOOKUP(Veg_Table[[#This Row],[EVM_LAST_EDITOR]],Roster_Table[#All],2,FALSE),"zAWRR Not in Roster")</f>
        <v>Berlfein</v>
      </c>
      <c r="AD526" s="1" t="str">
        <f>IF(_xlfn.CONCAT(Veg_Table[[#This Row],[First_Name]]," ",Veg_Table[[#This Row],[Last_Name]])="zAWRR Not in Roster zAWRR Not in Roster","zAWRR Not in Roster",_xlfn.CONCAT(Veg_Table[[#This Row],[First_Name]]," ",Veg_Table[[#This Row],[Last_Name]]))</f>
        <v>Drew Berlfein</v>
      </c>
      <c r="AE526">
        <v>1761780</v>
      </c>
      <c r="AF526" t="s">
        <v>3980</v>
      </c>
      <c r="AG526" t="s">
        <v>30</v>
      </c>
      <c r="AH526" t="s">
        <v>3891</v>
      </c>
      <c r="AI526" t="s">
        <v>3981</v>
      </c>
      <c r="AJ526" t="s">
        <v>820</v>
      </c>
      <c r="AL526" t="s">
        <v>822</v>
      </c>
      <c r="AM526" t="s">
        <v>34</v>
      </c>
      <c r="AN526" t="s">
        <v>25</v>
      </c>
      <c r="AO526" t="s">
        <v>25</v>
      </c>
      <c r="AP526">
        <v>18</v>
      </c>
      <c r="AQ526">
        <v>45</v>
      </c>
      <c r="AS526" t="s">
        <v>42</v>
      </c>
      <c r="AT526" t="s">
        <v>515</v>
      </c>
      <c r="AU526" t="s">
        <v>25</v>
      </c>
      <c r="AW526" t="s">
        <v>3982</v>
      </c>
      <c r="AX526" t="s">
        <v>534</v>
      </c>
      <c r="AZ526">
        <v>5744925</v>
      </c>
      <c r="BA526" t="s">
        <v>42</v>
      </c>
      <c r="BB526" s="4">
        <v>43965.687727511577</v>
      </c>
      <c r="BC526" t="s">
        <v>1142</v>
      </c>
      <c r="BD526" t="s">
        <v>29</v>
      </c>
      <c r="BI526" s="3"/>
      <c r="BJ526" t="s">
        <v>417</v>
      </c>
      <c r="BK526" s="30" t="s">
        <v>533</v>
      </c>
      <c r="BL526" s="3">
        <v>43965.687868877314</v>
      </c>
      <c r="BM526" t="s">
        <v>31</v>
      </c>
      <c r="BN526" t="s">
        <v>32</v>
      </c>
      <c r="BO526" t="s">
        <v>3894</v>
      </c>
      <c r="BP526" t="s">
        <v>3895</v>
      </c>
      <c r="BQ526" t="s">
        <v>826</v>
      </c>
      <c r="BR526" t="s">
        <v>28</v>
      </c>
      <c r="BS526" t="s">
        <v>28</v>
      </c>
      <c r="BT526" t="s">
        <v>840</v>
      </c>
      <c r="BU526" s="3">
        <v>43725.579074074078</v>
      </c>
      <c r="BV526" t="s">
        <v>803</v>
      </c>
      <c r="BW526" s="3">
        <v>43965.731235868057</v>
      </c>
      <c r="BX526" t="s">
        <v>3983</v>
      </c>
      <c r="CG526"/>
      <c r="CH526"/>
      <c r="CI526"/>
      <c r="CY526"/>
      <c r="DA526"/>
      <c r="DE526"/>
      <c r="DF526"/>
    </row>
    <row r="527" spans="1:110" x14ac:dyDescent="0.25">
      <c r="A527" s="1">
        <f>IF(Veg_Table[[#This Row],[VP_STATUS]]="Hold",0,IF(OR(AND(Veg_Table[[#This Row],[PRESCRIP]]="NW_No Work",Veg_Table[[#This Row],[VP_STATUS]]&lt;&gt;"No Work Required Under EVM"),AND(Veg_Table[[#This Row],[VP_STATUS]]="No Work Required Under EVM",Veg_Table[[#This Row],[PRESCRIP]]&lt;&gt;"NW_No Work")),1,0))</f>
        <v>0</v>
      </c>
      <c r="B527" s="1">
        <f>IF(Veg_Table[[#This Row],[SPECIES]]="",1,0)</f>
        <v>0</v>
      </c>
      <c r="C527" s="1">
        <f>IF(Veg_Table[[#This Row],[DIAMETER]]="",1,0)</f>
        <v>0</v>
      </c>
      <c r="D527" s="1">
        <f>IF(Veg_Table[[#This Row],[HEIGHT]]="",1,0)</f>
        <v>0</v>
      </c>
      <c r="E52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27" s="1">
        <f>IF(AND(Veg_Table[[#This Row],[TAT_RESULT]]="ABATE",Veg_Table[[#This Row],[PRESCRIP]]="NW_No Work"),1,0)</f>
        <v>0</v>
      </c>
      <c r="G527" s="1">
        <f>IF(OR(Veg_Table[[#This Row],[Prescription R-Scale]]="NA",Veg_Table[[#This Row],[Diameter R-Scale]]="NA"),0,IF(Veg_Table[[#This Row],[Diameter R-Scale]]&lt;&gt;Veg_Table[[#This Row],[Prescription R-Scale]],1,0))</f>
        <v>0</v>
      </c>
      <c r="H527" s="1">
        <f>IF(OR(AND(Veg_Table[[#This Row],[PRESCRIP]]="BC_Br Rmv", Veg_Table[[#This Row],[WOOD_MAN]]&lt;&gt;"Not Needed"),AND(Veg_Table[[#This Row],[PRESCRIP]]="BCS_Br Rmv+Trt", Veg_Table[[#This Row],[WOOD_MAN]]&lt;&gt;"Not Needed")),1,0)</f>
        <v>0</v>
      </c>
      <c r="I527" s="1">
        <f ca="1">IF(AND(Veg_Table[[#This Row],[Prescription_Changed]]="Yes",Veg_Table[[#This Row],[TAT_RESULT]]=""),1,0)</f>
        <v>0</v>
      </c>
      <c r="J527" s="1">
        <f ca="1">SUM(Veg_Table[[#This Row],[Prescription and Status do not match]:[Prescription_Edited_And_TAT_Is_Blank]])</f>
        <v>1</v>
      </c>
      <c r="K527" s="1">
        <f ca="1">IF(Veg_Table[[#This Row],[Sum of Errors]]&gt;0,1,0)</f>
        <v>1</v>
      </c>
      <c r="L527" s="1">
        <f>1</f>
        <v>1</v>
      </c>
      <c r="M52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527" s="1" t="str">
        <f>IF(OR(MID(Veg_Table[[#This Row],[PRESCRIP]],2,1)="1",MID(Veg_Table[[#This Row],[PRESCRIP]],2,1)="2",MID(Veg_Table[[#This Row],[PRESCRIP]],2,1)="3",MID(Veg_Table[[#This Row],[PRESCRIP]],2,1)="4"),_xlfn.NUMBERVALUE(MID(Veg_Table[[#This Row],[PRESCRIP]],2,1)),"NA")</f>
        <v>NA</v>
      </c>
      <c r="O527" s="1">
        <f>WEEKNUM(Veg_Table[[#This Row],[EVM_LAST_EDITED_Day]],2)</f>
        <v>20</v>
      </c>
      <c r="P527" s="25">
        <f>IFERROR(DATE(YEAR(Veg_Table[[#This Row],[EVM_LAST_EDITED2]]),MONTH(Veg_Table[[#This Row],[EVM_LAST_EDITED2]]),DAY(Veg_Table[[#This Row],[EVM_LAST_EDITED2]])),DATE(2019,1,1))</f>
        <v>43965</v>
      </c>
      <c r="Q527" s="3">
        <f>VALUE(SUBSTITUTE(Veg_Table[[#This Row],[EVM_LAST_EDITED]],",",""))</f>
        <v>43965.7009073148</v>
      </c>
      <c r="R527" s="1" t="str">
        <f>_xlfn.IFNA(IF(Veg_Table[[#This Row],[EVM_LAST_EDITOR]]="","zBlank EVM Last Editor",VLOOKUP(Veg_Table[[#This Row],[EVM_LAST_EDITOR]],Roster_Table[#All],4,FALSE)),"zAWRR Not in Roster")</f>
        <v>AEA</v>
      </c>
      <c r="S527" s="1" t="str">
        <f>_xlfn.IFNA(IF(Veg_Table[[#This Row],[EVM_LAST_EDITOR]]="","zBlank EVM Last Editor",VLOOKUP(Veg_Table[[#This Row],[EVM_LAST_EDITOR]],Roster_Table[#All],16,FALSE)),"zCompany_AWRR not in Roster")</f>
        <v>Not in Sierra Roster</v>
      </c>
      <c r="T527" s="2">
        <f>IFERROR(DATE(YEAR(Veg_Table[[#This Row],[Created2]]),MONTH(Veg_Table[[#This Row],[Created2]]),DAY(Veg_Table[[#This Row],[Created2]])),DATE(2019,1,1))</f>
        <v>43686</v>
      </c>
      <c r="U527" s="3">
        <f>VALUE(SUBSTITUTE(Veg_Table[[#This Row],[Created]],",",""))</f>
        <v>43686.435844907399</v>
      </c>
      <c r="V527" s="3" t="str">
        <f ca="1">IFERROR(_xlfn.IFNA(CELL("contents",INDIRECT(_xlfn.CONCAT("Veg_Table_Production_Data!",ADDRESS(MATCH(_xlfn.MAXIFS(#REF!,#REF!,"="&amp;Veg_Table[[#This Row],[AUTO_ID]],#REF!,"&lt;"&amp;Veg_Table[[#This Row],[EVM_LAST_EDITED_Day]]),#REF!,0),COLUMN(#REF!),4,1,)))),""),"")</f>
        <v/>
      </c>
      <c r="W527" s="3" t="str">
        <f ca="1">IF(Veg_Table[[#This Row],[Previous_Prescription]]="","No",IF(Veg_Table[[#This Row],[Previous_Prescription]]=Veg_Table[[#This Row],[PRESCRIP]],"No","Yes"))</f>
        <v>No</v>
      </c>
      <c r="X527" s="3" t="str">
        <f>IF(Veg_Table[[#This Row],[EVM_LAST_EDITED_Day]]=Veg_Table[[#This Row],[Created_Day]],"New","Old")</f>
        <v>Old</v>
      </c>
      <c r="Y527" s="1">
        <f>IFERROR(IF(FIND("delete",LOWER(Veg_Table[[#This Row],[PI_COMMENTS]]))&gt;=1,1,0),0)</f>
        <v>0</v>
      </c>
      <c r="Z527" s="1" t="str">
        <f>_xlfn.IFNA(IF(Veg_Table[[#This Row],[EVM_LAST_EDITOR]]="","Yes",VLOOKUP(Veg_Table[[#This Row],[EVM_LAST_EDITOR]],Roster_Table[#All],15,FALSE)),"Yes")</f>
        <v>No</v>
      </c>
      <c r="AA52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27" s="1" t="str">
        <f>_xlfn.IFNA(VLOOKUP(Veg_Table[[#This Row],[EVM_LAST_EDITOR]],Roster_Table[#All],3,FALSE),"zAWRR Not in Roster")</f>
        <v>Drew</v>
      </c>
      <c r="AC527" s="1" t="str">
        <f>_xlfn.IFNA(VLOOKUP(Veg_Table[[#This Row],[EVM_LAST_EDITOR]],Roster_Table[#All],2,FALSE),"zAWRR Not in Roster")</f>
        <v>Berlfein</v>
      </c>
      <c r="AD527" s="1" t="str">
        <f>IF(_xlfn.CONCAT(Veg_Table[[#This Row],[First_Name]]," ",Veg_Table[[#This Row],[Last_Name]])="zAWRR Not in Roster zAWRR Not in Roster","zAWRR Not in Roster",_xlfn.CONCAT(Veg_Table[[#This Row],[First_Name]]," ",Veg_Table[[#This Row],[Last_Name]]))</f>
        <v>Drew Berlfein</v>
      </c>
      <c r="AE527">
        <v>1750228</v>
      </c>
      <c r="AF527" t="s">
        <v>3818</v>
      </c>
      <c r="AG527" t="s">
        <v>30</v>
      </c>
      <c r="AH527" t="s">
        <v>1387</v>
      </c>
      <c r="AI527" t="s">
        <v>3819</v>
      </c>
      <c r="AJ527" t="s">
        <v>820</v>
      </c>
      <c r="AK527" t="s">
        <v>833</v>
      </c>
      <c r="AL527" t="s">
        <v>37</v>
      </c>
      <c r="AM527" t="s">
        <v>38</v>
      </c>
      <c r="AN527" t="s">
        <v>25</v>
      </c>
      <c r="AO527" t="s">
        <v>25</v>
      </c>
      <c r="AP527">
        <v>19</v>
      </c>
      <c r="AQ527">
        <v>51</v>
      </c>
      <c r="AR527" t="s">
        <v>28</v>
      </c>
      <c r="AS527" t="s">
        <v>872</v>
      </c>
      <c r="AT527" t="s">
        <v>515</v>
      </c>
      <c r="AU527" t="s">
        <v>25</v>
      </c>
      <c r="AV527" t="s">
        <v>519</v>
      </c>
      <c r="AW527" t="s">
        <v>3820</v>
      </c>
      <c r="AX527" t="s">
        <v>534</v>
      </c>
      <c r="AY527" t="s">
        <v>28</v>
      </c>
      <c r="AZ527">
        <v>5864178</v>
      </c>
      <c r="BA527" t="s">
        <v>872</v>
      </c>
      <c r="BB527" s="4">
        <v>43965.700636041664</v>
      </c>
      <c r="BD527" t="s">
        <v>29</v>
      </c>
      <c r="BF527" t="s">
        <v>28</v>
      </c>
      <c r="BG527" t="s">
        <v>28</v>
      </c>
      <c r="BH527" t="s">
        <v>28</v>
      </c>
      <c r="BI527" s="3">
        <v>43965.700697465276</v>
      </c>
      <c r="BJ527" t="s">
        <v>3821</v>
      </c>
      <c r="BK527" s="30" t="s">
        <v>533</v>
      </c>
      <c r="BL527" s="3">
        <v>43965.700907314815</v>
      </c>
      <c r="BM527" t="s">
        <v>31</v>
      </c>
      <c r="BN527" t="s">
        <v>32</v>
      </c>
      <c r="BO527" t="s">
        <v>3814</v>
      </c>
      <c r="BP527" t="s">
        <v>3815</v>
      </c>
      <c r="BQ527" t="s">
        <v>826</v>
      </c>
      <c r="BR527" t="s">
        <v>28</v>
      </c>
      <c r="BS527" t="s">
        <v>28</v>
      </c>
      <c r="BT527" t="s">
        <v>44</v>
      </c>
      <c r="BU527" s="3">
        <v>43686.435844907406</v>
      </c>
      <c r="BV527" t="s">
        <v>803</v>
      </c>
      <c r="BW527" s="3">
        <v>43965.731235868057</v>
      </c>
      <c r="BX527" t="s">
        <v>3822</v>
      </c>
      <c r="CG527"/>
      <c r="CH527"/>
      <c r="CI527"/>
      <c r="CY527"/>
      <c r="DA527"/>
      <c r="DE527"/>
      <c r="DF527"/>
    </row>
    <row r="528" spans="1:110" x14ac:dyDescent="0.25">
      <c r="A528" s="1">
        <f>IF(Veg_Table[[#This Row],[VP_STATUS]]="Hold",0,IF(OR(AND(Veg_Table[[#This Row],[PRESCRIP]]="NW_No Work",Veg_Table[[#This Row],[VP_STATUS]]&lt;&gt;"No Work Required Under EVM"),AND(Veg_Table[[#This Row],[VP_STATUS]]="No Work Required Under EVM",Veg_Table[[#This Row],[PRESCRIP]]&lt;&gt;"NW_No Work")),1,0))</f>
        <v>0</v>
      </c>
      <c r="B528" s="1">
        <f>IF(Veg_Table[[#This Row],[SPECIES]]="",1,0)</f>
        <v>0</v>
      </c>
      <c r="C528" s="1">
        <f>IF(Veg_Table[[#This Row],[DIAMETER]]="",1,0)</f>
        <v>0</v>
      </c>
      <c r="D528" s="1">
        <f>IF(Veg_Table[[#This Row],[HEIGHT]]="",1,0)</f>
        <v>0</v>
      </c>
      <c r="E52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28" s="1">
        <f>IF(AND(Veg_Table[[#This Row],[TAT_RESULT]]="ABATE",Veg_Table[[#This Row],[PRESCRIP]]="NW_No Work"),1,0)</f>
        <v>0</v>
      </c>
      <c r="G528" s="1">
        <f>IF(OR(Veg_Table[[#This Row],[Prescription R-Scale]]="NA",Veg_Table[[#This Row],[Diameter R-Scale]]="NA"),0,IF(Veg_Table[[#This Row],[Diameter R-Scale]]&lt;&gt;Veg_Table[[#This Row],[Prescription R-Scale]],1,0))</f>
        <v>0</v>
      </c>
      <c r="H528" s="1">
        <f>IF(OR(AND(Veg_Table[[#This Row],[PRESCRIP]]="BC_Br Rmv", Veg_Table[[#This Row],[WOOD_MAN]]&lt;&gt;"Not Needed"),AND(Veg_Table[[#This Row],[PRESCRIP]]="BCS_Br Rmv+Trt", Veg_Table[[#This Row],[WOOD_MAN]]&lt;&gt;"Not Needed")),1,0)</f>
        <v>0</v>
      </c>
      <c r="I528" s="1">
        <f ca="1">IF(AND(Veg_Table[[#This Row],[Prescription_Changed]]="Yes",Veg_Table[[#This Row],[TAT_RESULT]]=""),1,0)</f>
        <v>0</v>
      </c>
      <c r="J528" s="1">
        <f ca="1">SUM(Veg_Table[[#This Row],[Prescription and Status do not match]:[Prescription_Edited_And_TAT_Is_Blank]])</f>
        <v>1</v>
      </c>
      <c r="K528" s="1">
        <f ca="1">IF(Veg_Table[[#This Row],[Sum of Errors]]&gt;0,1,0)</f>
        <v>1</v>
      </c>
      <c r="L528" s="1">
        <f>1</f>
        <v>1</v>
      </c>
      <c r="M52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528" s="1">
        <f>IF(OR(MID(Veg_Table[[#This Row],[PRESCRIP]],2,1)="1",MID(Veg_Table[[#This Row],[PRESCRIP]],2,1)="2",MID(Veg_Table[[#This Row],[PRESCRIP]],2,1)="3",MID(Veg_Table[[#This Row],[PRESCRIP]],2,1)="4"),_xlfn.NUMBERVALUE(MID(Veg_Table[[#This Row],[PRESCRIP]],2,1)),"NA")</f>
        <v>1</v>
      </c>
      <c r="O528" s="1">
        <f>WEEKNUM(Veg_Table[[#This Row],[EVM_LAST_EDITED_Day]],2)</f>
        <v>20</v>
      </c>
      <c r="P528" s="25">
        <f>IFERROR(DATE(YEAR(Veg_Table[[#This Row],[EVM_LAST_EDITED2]]),MONTH(Veg_Table[[#This Row],[EVM_LAST_EDITED2]]),DAY(Veg_Table[[#This Row],[EVM_LAST_EDITED2]])),DATE(2019,1,1))</f>
        <v>43965</v>
      </c>
      <c r="Q528" s="3">
        <f>VALUE(SUBSTITUTE(Veg_Table[[#This Row],[EVM_LAST_EDITED]],",",""))</f>
        <v>43965.7021051505</v>
      </c>
      <c r="R528" s="1" t="str">
        <f>_xlfn.IFNA(IF(Veg_Table[[#This Row],[EVM_LAST_EDITOR]]="","zBlank EVM Last Editor",VLOOKUP(Veg_Table[[#This Row],[EVM_LAST_EDITOR]],Roster_Table[#All],4,FALSE)),"zAWRR Not in Roster")</f>
        <v>AEA</v>
      </c>
      <c r="S528" s="1" t="str">
        <f>_xlfn.IFNA(IF(Veg_Table[[#This Row],[EVM_LAST_EDITOR]]="","zBlank EVM Last Editor",VLOOKUP(Veg_Table[[#This Row],[EVM_LAST_EDITOR]],Roster_Table[#All],16,FALSE)),"zCompany_AWRR not in Roster")</f>
        <v>Not in Sierra Roster</v>
      </c>
      <c r="T528" s="2">
        <f>IFERROR(DATE(YEAR(Veg_Table[[#This Row],[Created2]]),MONTH(Veg_Table[[#This Row],[Created2]]),DAY(Veg_Table[[#This Row],[Created2]])),DATE(2019,1,1))</f>
        <v>43724</v>
      </c>
      <c r="U528" s="3">
        <f>VALUE(SUBSTITUTE(Veg_Table[[#This Row],[Created]],",",""))</f>
        <v>43724.4608912037</v>
      </c>
      <c r="V528" s="3" t="str">
        <f ca="1">IFERROR(_xlfn.IFNA(CELL("contents",INDIRECT(_xlfn.CONCAT("Veg_Table_Production_Data!",ADDRESS(MATCH(_xlfn.MAXIFS(#REF!,#REF!,"="&amp;Veg_Table[[#This Row],[AUTO_ID]],#REF!,"&lt;"&amp;Veg_Table[[#This Row],[EVM_LAST_EDITED_Day]]),#REF!,0),COLUMN(#REF!),4,1,)))),""),"")</f>
        <v/>
      </c>
      <c r="W528" s="3" t="str">
        <f ca="1">IF(Veg_Table[[#This Row],[Previous_Prescription]]="","No",IF(Veg_Table[[#This Row],[Previous_Prescription]]=Veg_Table[[#This Row],[PRESCRIP]],"No","Yes"))</f>
        <v>No</v>
      </c>
      <c r="X528" s="3" t="str">
        <f>IF(Veg_Table[[#This Row],[EVM_LAST_EDITED_Day]]=Veg_Table[[#This Row],[Created_Day]],"New","Old")</f>
        <v>Old</v>
      </c>
      <c r="Y528" s="1">
        <f>IFERROR(IF(FIND("delete",LOWER(Veg_Table[[#This Row],[PI_COMMENTS]]))&gt;=1,1,0),0)</f>
        <v>0</v>
      </c>
      <c r="Z528" s="1" t="str">
        <f>_xlfn.IFNA(IF(Veg_Table[[#This Row],[EVM_LAST_EDITOR]]="","Yes",VLOOKUP(Veg_Table[[#This Row],[EVM_LAST_EDITOR]],Roster_Table[#All],15,FALSE)),"Yes")</f>
        <v>No</v>
      </c>
      <c r="AA52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28" s="1" t="str">
        <f>_xlfn.IFNA(VLOOKUP(Veg_Table[[#This Row],[EVM_LAST_EDITOR]],Roster_Table[#All],3,FALSE),"zAWRR Not in Roster")</f>
        <v>Drew</v>
      </c>
      <c r="AC528" s="1" t="str">
        <f>_xlfn.IFNA(VLOOKUP(Veg_Table[[#This Row],[EVM_LAST_EDITOR]],Roster_Table[#All],2,FALSE),"zAWRR Not in Roster")</f>
        <v>Berlfein</v>
      </c>
      <c r="AD528" s="1" t="str">
        <f>IF(_xlfn.CONCAT(Veg_Table[[#This Row],[First_Name]]," ",Veg_Table[[#This Row],[Last_Name]])="zAWRR Not in Roster zAWRR Not in Roster","zAWRR Not in Roster",_xlfn.CONCAT(Veg_Table[[#This Row],[First_Name]]," ",Veg_Table[[#This Row],[Last_Name]]))</f>
        <v>Drew Berlfein</v>
      </c>
      <c r="AE528">
        <v>1761552</v>
      </c>
      <c r="AF528" t="s">
        <v>3923</v>
      </c>
      <c r="AG528" t="s">
        <v>30</v>
      </c>
      <c r="AH528" t="s">
        <v>3891</v>
      </c>
      <c r="AI528" t="s">
        <v>3889</v>
      </c>
      <c r="AJ528" t="s">
        <v>820</v>
      </c>
      <c r="AL528" t="s">
        <v>822</v>
      </c>
      <c r="AM528" t="s">
        <v>46</v>
      </c>
      <c r="AN528" t="s">
        <v>25</v>
      </c>
      <c r="AO528" t="s">
        <v>25</v>
      </c>
      <c r="AP528">
        <v>6</v>
      </c>
      <c r="AQ528">
        <v>15</v>
      </c>
      <c r="AS528" t="s">
        <v>55</v>
      </c>
      <c r="AT528" t="s">
        <v>522</v>
      </c>
      <c r="AU528" t="s">
        <v>25</v>
      </c>
      <c r="AW528" t="s">
        <v>3924</v>
      </c>
      <c r="AX528" t="s">
        <v>534</v>
      </c>
      <c r="AZ528">
        <v>5429731</v>
      </c>
      <c r="BA528" t="s">
        <v>45</v>
      </c>
      <c r="BB528" s="4">
        <v>43965.702018252312</v>
      </c>
      <c r="BC528" t="s">
        <v>1086</v>
      </c>
      <c r="BD528" t="s">
        <v>29</v>
      </c>
      <c r="BI528" s="3"/>
      <c r="BJ528" t="s">
        <v>4204</v>
      </c>
      <c r="BK528" s="30" t="s">
        <v>533</v>
      </c>
      <c r="BL528" s="3">
        <v>43965.702105150463</v>
      </c>
      <c r="BM528" t="s">
        <v>31</v>
      </c>
      <c r="BN528" t="s">
        <v>32</v>
      </c>
      <c r="BO528" t="s">
        <v>3894</v>
      </c>
      <c r="BP528" t="s">
        <v>3895</v>
      </c>
      <c r="BQ528" t="s">
        <v>826</v>
      </c>
      <c r="BR528" t="s">
        <v>28</v>
      </c>
      <c r="BS528" t="s">
        <v>28</v>
      </c>
      <c r="BT528" t="s">
        <v>880</v>
      </c>
      <c r="BU528" s="3">
        <v>43724.4608912037</v>
      </c>
      <c r="BV528" t="s">
        <v>803</v>
      </c>
      <c r="BW528" s="3">
        <v>43965.731235868057</v>
      </c>
      <c r="BX528" t="s">
        <v>3925</v>
      </c>
      <c r="CG528"/>
      <c r="CH528"/>
      <c r="CI528"/>
      <c r="CY528"/>
      <c r="DA528"/>
      <c r="DE528"/>
      <c r="DF528"/>
    </row>
    <row r="529" spans="1:110" x14ac:dyDescent="0.25">
      <c r="A529" s="1">
        <f>IF(Veg_Table[[#This Row],[VP_STATUS]]="Hold",0,IF(OR(AND(Veg_Table[[#This Row],[PRESCRIP]]="NW_No Work",Veg_Table[[#This Row],[VP_STATUS]]&lt;&gt;"No Work Required Under EVM"),AND(Veg_Table[[#This Row],[VP_STATUS]]="No Work Required Under EVM",Veg_Table[[#This Row],[PRESCRIP]]&lt;&gt;"NW_No Work")),1,0))</f>
        <v>0</v>
      </c>
      <c r="B529" s="1">
        <f>IF(Veg_Table[[#This Row],[SPECIES]]="",1,0)</f>
        <v>0</v>
      </c>
      <c r="C529" s="1">
        <f>IF(Veg_Table[[#This Row],[DIAMETER]]="",1,0)</f>
        <v>0</v>
      </c>
      <c r="D529" s="1">
        <f>IF(Veg_Table[[#This Row],[HEIGHT]]="",1,0)</f>
        <v>0</v>
      </c>
      <c r="E52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29" s="1">
        <f>IF(AND(Veg_Table[[#This Row],[TAT_RESULT]]="ABATE",Veg_Table[[#This Row],[PRESCRIP]]="NW_No Work"),1,0)</f>
        <v>0</v>
      </c>
      <c r="G529" s="1">
        <f>IF(OR(Veg_Table[[#This Row],[Prescription R-Scale]]="NA",Veg_Table[[#This Row],[Diameter R-Scale]]="NA"),0,IF(Veg_Table[[#This Row],[Diameter R-Scale]]&lt;&gt;Veg_Table[[#This Row],[Prescription R-Scale]],1,0))</f>
        <v>0</v>
      </c>
      <c r="H529" s="1">
        <f>IF(OR(AND(Veg_Table[[#This Row],[PRESCRIP]]="BC_Br Rmv", Veg_Table[[#This Row],[WOOD_MAN]]&lt;&gt;"Not Needed"),AND(Veg_Table[[#This Row],[PRESCRIP]]="BCS_Br Rmv+Trt", Veg_Table[[#This Row],[WOOD_MAN]]&lt;&gt;"Not Needed")),1,0)</f>
        <v>0</v>
      </c>
      <c r="I529" s="1">
        <f ca="1">IF(AND(Veg_Table[[#This Row],[Prescription_Changed]]="Yes",Veg_Table[[#This Row],[TAT_RESULT]]=""),1,0)</f>
        <v>0</v>
      </c>
      <c r="J529" s="1">
        <f ca="1">SUM(Veg_Table[[#This Row],[Prescription and Status do not match]:[Prescription_Edited_And_TAT_Is_Blank]])</f>
        <v>1</v>
      </c>
      <c r="K529" s="1">
        <f ca="1">IF(Veg_Table[[#This Row],[Sum of Errors]]&gt;0,1,0)</f>
        <v>1</v>
      </c>
      <c r="L529" s="1">
        <f>1</f>
        <v>1</v>
      </c>
      <c r="M52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529" s="1" t="str">
        <f>IF(OR(MID(Veg_Table[[#This Row],[PRESCRIP]],2,1)="1",MID(Veg_Table[[#This Row],[PRESCRIP]],2,1)="2",MID(Veg_Table[[#This Row],[PRESCRIP]],2,1)="3",MID(Veg_Table[[#This Row],[PRESCRIP]],2,1)="4"),_xlfn.NUMBERVALUE(MID(Veg_Table[[#This Row],[PRESCRIP]],2,1)),"NA")</f>
        <v>NA</v>
      </c>
      <c r="O529" s="1">
        <f>WEEKNUM(Veg_Table[[#This Row],[EVM_LAST_EDITED_Day]],2)</f>
        <v>20</v>
      </c>
      <c r="P529" s="25">
        <f>IFERROR(DATE(YEAR(Veg_Table[[#This Row],[EVM_LAST_EDITED2]]),MONTH(Veg_Table[[#This Row],[EVM_LAST_EDITED2]]),DAY(Veg_Table[[#This Row],[EVM_LAST_EDITED2]])),DATE(2019,1,1))</f>
        <v>43965</v>
      </c>
      <c r="Q529" s="3">
        <f>VALUE(SUBSTITUTE(Veg_Table[[#This Row],[EVM_LAST_EDITED]],",",""))</f>
        <v>43965.702692372703</v>
      </c>
      <c r="R529" s="1" t="str">
        <f>_xlfn.IFNA(IF(Veg_Table[[#This Row],[EVM_LAST_EDITOR]]="","zBlank EVM Last Editor",VLOOKUP(Veg_Table[[#This Row],[EVM_LAST_EDITOR]],Roster_Table[#All],4,FALSE)),"zAWRR Not in Roster")</f>
        <v>AEA</v>
      </c>
      <c r="S529" s="1" t="str">
        <f>_xlfn.IFNA(IF(Veg_Table[[#This Row],[EVM_LAST_EDITOR]]="","zBlank EVM Last Editor",VLOOKUP(Veg_Table[[#This Row],[EVM_LAST_EDITOR]],Roster_Table[#All],16,FALSE)),"zCompany_AWRR not in Roster")</f>
        <v>Not in Sierra Roster</v>
      </c>
      <c r="T529" s="2">
        <f>IFERROR(DATE(YEAR(Veg_Table[[#This Row],[Created2]]),MONTH(Veg_Table[[#This Row],[Created2]]),DAY(Veg_Table[[#This Row],[Created2]])),DATE(2019,1,1))</f>
        <v>43923</v>
      </c>
      <c r="U529" s="3">
        <f>VALUE(SUBSTITUTE(Veg_Table[[#This Row],[Created]],",",""))</f>
        <v>43923.236378703703</v>
      </c>
      <c r="V529" s="3" t="str">
        <f ca="1">IFERROR(_xlfn.IFNA(CELL("contents",INDIRECT(_xlfn.CONCAT("Veg_Table_Production_Data!",ADDRESS(MATCH(_xlfn.MAXIFS(#REF!,#REF!,"="&amp;Veg_Table[[#This Row],[AUTO_ID]],#REF!,"&lt;"&amp;Veg_Table[[#This Row],[EVM_LAST_EDITED_Day]]),#REF!,0),COLUMN(#REF!),4,1,)))),""),"")</f>
        <v/>
      </c>
      <c r="W529" s="3" t="str">
        <f ca="1">IF(Veg_Table[[#This Row],[Previous_Prescription]]="","No",IF(Veg_Table[[#This Row],[Previous_Prescription]]=Veg_Table[[#This Row],[PRESCRIP]],"No","Yes"))</f>
        <v>No</v>
      </c>
      <c r="X529" s="3" t="str">
        <f>IF(Veg_Table[[#This Row],[EVM_LAST_EDITED_Day]]=Veg_Table[[#This Row],[Created_Day]],"New","Old")</f>
        <v>Old</v>
      </c>
      <c r="Y529" s="1">
        <f>IFERROR(IF(FIND("delete",LOWER(Veg_Table[[#This Row],[PI_COMMENTS]]))&gt;=1,1,0),0)</f>
        <v>0</v>
      </c>
      <c r="Z529" s="1" t="str">
        <f>_xlfn.IFNA(IF(Veg_Table[[#This Row],[EVM_LAST_EDITOR]]="","Yes",VLOOKUP(Veg_Table[[#This Row],[EVM_LAST_EDITOR]],Roster_Table[#All],15,FALSE)),"Yes")</f>
        <v>No</v>
      </c>
      <c r="AA52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29" s="1" t="str">
        <f>_xlfn.IFNA(VLOOKUP(Veg_Table[[#This Row],[EVM_LAST_EDITOR]],Roster_Table[#All],3,FALSE),"zAWRR Not in Roster")</f>
        <v>Drew</v>
      </c>
      <c r="AC529" s="1" t="str">
        <f>_xlfn.IFNA(VLOOKUP(Veg_Table[[#This Row],[EVM_LAST_EDITOR]],Roster_Table[#All],2,FALSE),"zAWRR Not in Roster")</f>
        <v>Berlfein</v>
      </c>
      <c r="AD529" s="1" t="str">
        <f>IF(_xlfn.CONCAT(Veg_Table[[#This Row],[First_Name]]," ",Veg_Table[[#This Row],[Last_Name]])="zAWRR Not in Roster zAWRR Not in Roster","zAWRR Not in Roster",_xlfn.CONCAT(Veg_Table[[#This Row],[First_Name]]," ",Veg_Table[[#This Row],[Last_Name]]))</f>
        <v>Drew Berlfein</v>
      </c>
      <c r="AE529">
        <v>2966747</v>
      </c>
      <c r="AF529" t="s">
        <v>2256</v>
      </c>
      <c r="AG529" t="s">
        <v>30</v>
      </c>
      <c r="AH529" t="s">
        <v>2100</v>
      </c>
      <c r="AI529" t="s">
        <v>2101</v>
      </c>
      <c r="AJ529" t="s">
        <v>820</v>
      </c>
      <c r="AL529" t="s">
        <v>371</v>
      </c>
      <c r="AM529" t="s">
        <v>23</v>
      </c>
      <c r="AN529" t="s">
        <v>25</v>
      </c>
      <c r="AO529" t="s">
        <v>25</v>
      </c>
      <c r="AP529">
        <v>4</v>
      </c>
      <c r="AQ529">
        <v>15</v>
      </c>
      <c r="AS529" t="s">
        <v>901</v>
      </c>
      <c r="AT529" t="s">
        <v>515</v>
      </c>
      <c r="AU529" t="s">
        <v>25</v>
      </c>
      <c r="AW529" t="s">
        <v>2254</v>
      </c>
      <c r="AX529" t="s">
        <v>534</v>
      </c>
      <c r="AZ529">
        <v>0</v>
      </c>
      <c r="BA529" t="s">
        <v>901</v>
      </c>
      <c r="BB529" s="4">
        <v>43965.702431736114</v>
      </c>
      <c r="BC529" t="s">
        <v>2910</v>
      </c>
      <c r="BD529" t="s">
        <v>29</v>
      </c>
      <c r="BG529" t="s">
        <v>534</v>
      </c>
      <c r="BI529" s="3">
        <v>43965.70255105324</v>
      </c>
      <c r="BJ529" t="s">
        <v>6754</v>
      </c>
      <c r="BK529" s="30" t="s">
        <v>533</v>
      </c>
      <c r="BL529" s="3">
        <v>43965.702692372688</v>
      </c>
      <c r="BM529" t="s">
        <v>31</v>
      </c>
      <c r="BN529" t="s">
        <v>32</v>
      </c>
      <c r="BO529" t="s">
        <v>2255</v>
      </c>
      <c r="BP529" t="s">
        <v>2102</v>
      </c>
      <c r="BQ529" t="s">
        <v>826</v>
      </c>
      <c r="BR529" t="s">
        <v>28</v>
      </c>
      <c r="BS529" t="s">
        <v>28</v>
      </c>
      <c r="BT529" t="s">
        <v>803</v>
      </c>
      <c r="BU529" s="3">
        <v>43923.236378703703</v>
      </c>
      <c r="BV529" t="s">
        <v>803</v>
      </c>
      <c r="BW529" s="3">
        <v>43965.7312809375</v>
      </c>
      <c r="BX529" t="s">
        <v>2257</v>
      </c>
      <c r="CG529"/>
      <c r="CH529"/>
      <c r="CI529"/>
      <c r="CY529"/>
      <c r="DA529"/>
      <c r="DE529"/>
      <c r="DF529"/>
    </row>
    <row r="530" spans="1:110" x14ac:dyDescent="0.25">
      <c r="A530" s="1">
        <f>IF(Veg_Table[[#This Row],[VP_STATUS]]="Hold",0,IF(OR(AND(Veg_Table[[#This Row],[PRESCRIP]]="NW_No Work",Veg_Table[[#This Row],[VP_STATUS]]&lt;&gt;"No Work Required Under EVM"),AND(Veg_Table[[#This Row],[VP_STATUS]]="No Work Required Under EVM",Veg_Table[[#This Row],[PRESCRIP]]&lt;&gt;"NW_No Work")),1,0))</f>
        <v>0</v>
      </c>
      <c r="B530" s="1">
        <f>IF(Veg_Table[[#This Row],[SPECIES]]="",1,0)</f>
        <v>0</v>
      </c>
      <c r="C530" s="1">
        <f>IF(Veg_Table[[#This Row],[DIAMETER]]="",1,0)</f>
        <v>0</v>
      </c>
      <c r="D530" s="1">
        <f>IF(Veg_Table[[#This Row],[HEIGHT]]="",1,0)</f>
        <v>0</v>
      </c>
      <c r="E53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30" s="1">
        <f>IF(AND(Veg_Table[[#This Row],[TAT_RESULT]]="ABATE",Veg_Table[[#This Row],[PRESCRIP]]="NW_No Work"),1,0)</f>
        <v>0</v>
      </c>
      <c r="G530" s="1">
        <f>IF(OR(Veg_Table[[#This Row],[Prescription R-Scale]]="NA",Veg_Table[[#This Row],[Diameter R-Scale]]="NA"),0,IF(Veg_Table[[#This Row],[Diameter R-Scale]]&lt;&gt;Veg_Table[[#This Row],[Prescription R-Scale]],1,0))</f>
        <v>0</v>
      </c>
      <c r="H530" s="1">
        <f>IF(OR(AND(Veg_Table[[#This Row],[PRESCRIP]]="BC_Br Rmv", Veg_Table[[#This Row],[WOOD_MAN]]&lt;&gt;"Not Needed"),AND(Veg_Table[[#This Row],[PRESCRIP]]="BCS_Br Rmv+Trt", Veg_Table[[#This Row],[WOOD_MAN]]&lt;&gt;"Not Needed")),1,0)</f>
        <v>0</v>
      </c>
      <c r="I530" s="1">
        <f ca="1">IF(AND(Veg_Table[[#This Row],[Prescription_Changed]]="Yes",Veg_Table[[#This Row],[TAT_RESULT]]=""),1,0)</f>
        <v>0</v>
      </c>
      <c r="J530" s="1">
        <f ca="1">SUM(Veg_Table[[#This Row],[Prescription and Status do not match]:[Prescription_Edited_And_TAT_Is_Blank]])</f>
        <v>1</v>
      </c>
      <c r="K530" s="1">
        <f ca="1">IF(Veg_Table[[#This Row],[Sum of Errors]]&gt;0,1,0)</f>
        <v>1</v>
      </c>
      <c r="L530" s="1">
        <f>1</f>
        <v>1</v>
      </c>
      <c r="M53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530" s="1">
        <f>IF(OR(MID(Veg_Table[[#This Row],[PRESCRIP]],2,1)="1",MID(Veg_Table[[#This Row],[PRESCRIP]],2,1)="2",MID(Veg_Table[[#This Row],[PRESCRIP]],2,1)="3",MID(Veg_Table[[#This Row],[PRESCRIP]],2,1)="4"),_xlfn.NUMBERVALUE(MID(Veg_Table[[#This Row],[PRESCRIP]],2,1)),"NA")</f>
        <v>2</v>
      </c>
      <c r="O530" s="1">
        <f>WEEKNUM(Veg_Table[[#This Row],[EVM_LAST_EDITED_Day]],2)</f>
        <v>20</v>
      </c>
      <c r="P530" s="25">
        <f>IFERROR(DATE(YEAR(Veg_Table[[#This Row],[EVM_LAST_EDITED2]]),MONTH(Veg_Table[[#This Row],[EVM_LAST_EDITED2]]),DAY(Veg_Table[[#This Row],[EVM_LAST_EDITED2]])),DATE(2019,1,1))</f>
        <v>43965</v>
      </c>
      <c r="Q530" s="3">
        <f>VALUE(SUBSTITUTE(Veg_Table[[#This Row],[EVM_LAST_EDITED]],",",""))</f>
        <v>43965.7033404514</v>
      </c>
      <c r="R530" s="1" t="str">
        <f>_xlfn.IFNA(IF(Veg_Table[[#This Row],[EVM_LAST_EDITOR]]="","zBlank EVM Last Editor",VLOOKUP(Veg_Table[[#This Row],[EVM_LAST_EDITOR]],Roster_Table[#All],4,FALSE)),"zAWRR Not in Roster")</f>
        <v>MOW</v>
      </c>
      <c r="S530" s="1" t="str">
        <f>_xlfn.IFNA(IF(Veg_Table[[#This Row],[EVM_LAST_EDITOR]]="","zBlank EVM Last Editor",VLOOKUP(Veg_Table[[#This Row],[EVM_LAST_EDITOR]],Roster_Table[#All],16,FALSE)),"zCompany_AWRR not in Roster")</f>
        <v>Not in Sierra Roster</v>
      </c>
      <c r="T530" s="2">
        <f>IFERROR(DATE(YEAR(Veg_Table[[#This Row],[Created2]]),MONTH(Veg_Table[[#This Row],[Created2]]),DAY(Veg_Table[[#This Row],[Created2]])),DATE(2019,1,1))</f>
        <v>43889</v>
      </c>
      <c r="U530" s="3">
        <f>VALUE(SUBSTITUTE(Veg_Table[[#This Row],[Created]],",",""))</f>
        <v>43889.5086689815</v>
      </c>
      <c r="V530" s="3" t="str">
        <f ca="1">IFERROR(_xlfn.IFNA(CELL("contents",INDIRECT(_xlfn.CONCAT("Veg_Table_Production_Data!",ADDRESS(MATCH(_xlfn.MAXIFS(#REF!,#REF!,"="&amp;Veg_Table[[#This Row],[AUTO_ID]],#REF!,"&lt;"&amp;Veg_Table[[#This Row],[EVM_LAST_EDITED_Day]]),#REF!,0),COLUMN(#REF!),4,1,)))),""),"")</f>
        <v/>
      </c>
      <c r="W530" s="3" t="str">
        <f ca="1">IF(Veg_Table[[#This Row],[Previous_Prescription]]="","No",IF(Veg_Table[[#This Row],[Previous_Prescription]]=Veg_Table[[#This Row],[PRESCRIP]],"No","Yes"))</f>
        <v>No</v>
      </c>
      <c r="X530" s="3" t="str">
        <f>IF(Veg_Table[[#This Row],[EVM_LAST_EDITED_Day]]=Veg_Table[[#This Row],[Created_Day]],"New","Old")</f>
        <v>Old</v>
      </c>
      <c r="Y530" s="1">
        <f>IFERROR(IF(FIND("delete",LOWER(Veg_Table[[#This Row],[PI_COMMENTS]]))&gt;=1,1,0),0)</f>
        <v>0</v>
      </c>
      <c r="Z530" s="1" t="str">
        <f>_xlfn.IFNA(IF(Veg_Table[[#This Row],[EVM_LAST_EDITOR]]="","Yes",VLOOKUP(Veg_Table[[#This Row],[EVM_LAST_EDITOR]],Roster_Table[#All],15,FALSE)),"Yes")</f>
        <v>No</v>
      </c>
      <c r="AA53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30" s="1" t="str">
        <f>_xlfn.IFNA(VLOOKUP(Veg_Table[[#This Row],[EVM_LAST_EDITOR]],Roster_Table[#All],3,FALSE),"zAWRR Not in Roster")</f>
        <v>Roberto</v>
      </c>
      <c r="AC530" s="1" t="str">
        <f>_xlfn.IFNA(VLOOKUP(Veg_Table[[#This Row],[EVM_LAST_EDITOR]],Roster_Table[#All],2,FALSE),"zAWRR Not in Roster")</f>
        <v>Ayala</v>
      </c>
      <c r="AD530" s="1" t="str">
        <f>IF(_xlfn.CONCAT(Veg_Table[[#This Row],[First_Name]]," ",Veg_Table[[#This Row],[Last_Name]])="zAWRR Not in Roster zAWRR Not in Roster","zAWRR Not in Roster",_xlfn.CONCAT(Veg_Table[[#This Row],[First_Name]]," ",Veg_Table[[#This Row],[Last_Name]]))</f>
        <v>Roberto Ayala</v>
      </c>
      <c r="AE530">
        <v>1724112</v>
      </c>
      <c r="AF530" t="s">
        <v>3520</v>
      </c>
      <c r="AG530" t="s">
        <v>97</v>
      </c>
      <c r="AH530" t="s">
        <v>1870</v>
      </c>
      <c r="AI530" t="s">
        <v>1871</v>
      </c>
      <c r="AJ530" t="s">
        <v>820</v>
      </c>
      <c r="AK530" t="s">
        <v>28</v>
      </c>
      <c r="AL530" t="s">
        <v>371</v>
      </c>
      <c r="AM530" t="s">
        <v>38</v>
      </c>
      <c r="AN530" t="s">
        <v>25</v>
      </c>
      <c r="AO530" t="s">
        <v>25</v>
      </c>
      <c r="AP530">
        <v>23</v>
      </c>
      <c r="AQ530">
        <v>80</v>
      </c>
      <c r="AR530" t="s">
        <v>28</v>
      </c>
      <c r="AS530" t="s">
        <v>530</v>
      </c>
      <c r="AT530" t="s">
        <v>522</v>
      </c>
      <c r="AU530" t="s">
        <v>25</v>
      </c>
      <c r="AV530" t="s">
        <v>28</v>
      </c>
      <c r="AW530" t="s">
        <v>3521</v>
      </c>
      <c r="AX530" t="s">
        <v>987</v>
      </c>
      <c r="AY530" t="s">
        <v>1530</v>
      </c>
      <c r="AZ530">
        <v>5872407</v>
      </c>
      <c r="BA530" t="s">
        <v>42</v>
      </c>
      <c r="BB530" s="4">
        <v>43965.703148425928</v>
      </c>
      <c r="BC530" t="s">
        <v>28</v>
      </c>
      <c r="BD530" t="s">
        <v>29</v>
      </c>
      <c r="BF530" t="s">
        <v>28</v>
      </c>
      <c r="BG530" t="s">
        <v>28</v>
      </c>
      <c r="BH530" t="s">
        <v>28</v>
      </c>
      <c r="BI530" s="3"/>
      <c r="BJ530" t="s">
        <v>3522</v>
      </c>
      <c r="BK530" s="30" t="s">
        <v>531</v>
      </c>
      <c r="BL530" s="3">
        <v>43965.703340451386</v>
      </c>
      <c r="BM530" t="s">
        <v>31</v>
      </c>
      <c r="BN530" t="s">
        <v>32</v>
      </c>
      <c r="BO530" t="s">
        <v>1872</v>
      </c>
      <c r="BP530" t="s">
        <v>1873</v>
      </c>
      <c r="BQ530" t="s">
        <v>1569</v>
      </c>
      <c r="BR530" t="s">
        <v>28</v>
      </c>
      <c r="BS530" t="s">
        <v>28</v>
      </c>
      <c r="BT530" t="s">
        <v>527</v>
      </c>
      <c r="BU530" s="3">
        <v>43889.508668981478</v>
      </c>
      <c r="BV530" t="s">
        <v>803</v>
      </c>
      <c r="BW530" s="3">
        <v>43965.731235868057</v>
      </c>
      <c r="BX530" t="s">
        <v>3523</v>
      </c>
      <c r="CG530"/>
      <c r="CH530"/>
      <c r="CI530"/>
      <c r="CY530"/>
      <c r="DA530"/>
      <c r="DE530"/>
      <c r="DF530"/>
    </row>
    <row r="531" spans="1:110" x14ac:dyDescent="0.25">
      <c r="A531" s="1">
        <f>IF(Veg_Table[[#This Row],[VP_STATUS]]="Hold",0,IF(OR(AND(Veg_Table[[#This Row],[PRESCRIP]]="NW_No Work",Veg_Table[[#This Row],[VP_STATUS]]&lt;&gt;"No Work Required Under EVM"),AND(Veg_Table[[#This Row],[VP_STATUS]]="No Work Required Under EVM",Veg_Table[[#This Row],[PRESCRIP]]&lt;&gt;"NW_No Work")),1,0))</f>
        <v>0</v>
      </c>
      <c r="B531" s="1">
        <f>IF(Veg_Table[[#This Row],[SPECIES]]="",1,0)</f>
        <v>0</v>
      </c>
      <c r="C531" s="1">
        <f>IF(Veg_Table[[#This Row],[DIAMETER]]="",1,0)</f>
        <v>0</v>
      </c>
      <c r="D531" s="1">
        <f>IF(Veg_Table[[#This Row],[HEIGHT]]="",1,0)</f>
        <v>0</v>
      </c>
      <c r="E53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31" s="1">
        <f>IF(AND(Veg_Table[[#This Row],[TAT_RESULT]]="ABATE",Veg_Table[[#This Row],[PRESCRIP]]="NW_No Work"),1,0)</f>
        <v>0</v>
      </c>
      <c r="G531" s="1">
        <f>IF(OR(Veg_Table[[#This Row],[Prescription R-Scale]]="NA",Veg_Table[[#This Row],[Diameter R-Scale]]="NA"),0,IF(Veg_Table[[#This Row],[Diameter R-Scale]]&lt;&gt;Veg_Table[[#This Row],[Prescription R-Scale]],1,0))</f>
        <v>0</v>
      </c>
      <c r="H531" s="1">
        <f>IF(OR(AND(Veg_Table[[#This Row],[PRESCRIP]]="BC_Br Rmv", Veg_Table[[#This Row],[WOOD_MAN]]&lt;&gt;"Not Needed"),AND(Veg_Table[[#This Row],[PRESCRIP]]="BCS_Br Rmv+Trt", Veg_Table[[#This Row],[WOOD_MAN]]&lt;&gt;"Not Needed")),1,0)</f>
        <v>0</v>
      </c>
      <c r="I531" s="1">
        <f ca="1">IF(AND(Veg_Table[[#This Row],[Prescription_Changed]]="Yes",Veg_Table[[#This Row],[TAT_RESULT]]=""),1,0)</f>
        <v>0</v>
      </c>
      <c r="J531" s="1">
        <f ca="1">SUM(Veg_Table[[#This Row],[Prescription and Status do not match]:[Prescription_Edited_And_TAT_Is_Blank]])</f>
        <v>1</v>
      </c>
      <c r="K531" s="1">
        <f ca="1">IF(Veg_Table[[#This Row],[Sum of Errors]]&gt;0,1,0)</f>
        <v>1</v>
      </c>
      <c r="L531" s="1">
        <f>1</f>
        <v>1</v>
      </c>
      <c r="M53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531" s="1">
        <f>IF(OR(MID(Veg_Table[[#This Row],[PRESCRIP]],2,1)="1",MID(Veg_Table[[#This Row],[PRESCRIP]],2,1)="2",MID(Veg_Table[[#This Row],[PRESCRIP]],2,1)="3",MID(Veg_Table[[#This Row],[PRESCRIP]],2,1)="4"),_xlfn.NUMBERVALUE(MID(Veg_Table[[#This Row],[PRESCRIP]],2,1)),"NA")</f>
        <v>2</v>
      </c>
      <c r="O531" s="1">
        <f>WEEKNUM(Veg_Table[[#This Row],[EVM_LAST_EDITED_Day]],2)</f>
        <v>20</v>
      </c>
      <c r="P531" s="25">
        <f>IFERROR(DATE(YEAR(Veg_Table[[#This Row],[EVM_LAST_EDITED2]]),MONTH(Veg_Table[[#This Row],[EVM_LAST_EDITED2]]),DAY(Veg_Table[[#This Row],[EVM_LAST_EDITED2]])),DATE(2019,1,1))</f>
        <v>43965</v>
      </c>
      <c r="Q531" s="3">
        <f>VALUE(SUBSTITUTE(Veg_Table[[#This Row],[EVM_LAST_EDITED]],",",""))</f>
        <v>43965.703847175901</v>
      </c>
      <c r="R531" s="1" t="str">
        <f>_xlfn.IFNA(IF(Veg_Table[[#This Row],[EVM_LAST_EDITOR]]="","zBlank EVM Last Editor",VLOOKUP(Veg_Table[[#This Row],[EVM_LAST_EDITOR]],Roster_Table[#All],4,FALSE)),"zAWRR Not in Roster")</f>
        <v>MOW</v>
      </c>
      <c r="S531" s="1" t="str">
        <f>_xlfn.IFNA(IF(Veg_Table[[#This Row],[EVM_LAST_EDITOR]]="","zBlank EVM Last Editor",VLOOKUP(Veg_Table[[#This Row],[EVM_LAST_EDITOR]],Roster_Table[#All],16,FALSE)),"zCompany_AWRR not in Roster")</f>
        <v>Not in Sierra Roster</v>
      </c>
      <c r="T531" s="2">
        <f>IFERROR(DATE(YEAR(Veg_Table[[#This Row],[Created2]]),MONTH(Veg_Table[[#This Row],[Created2]]),DAY(Veg_Table[[#This Row],[Created2]])),DATE(2019,1,1))</f>
        <v>43850</v>
      </c>
      <c r="U531" s="3">
        <f>VALUE(SUBSTITUTE(Veg_Table[[#This Row],[Created]],",",""))</f>
        <v>43850.489930555603</v>
      </c>
      <c r="V531" s="3" t="str">
        <f ca="1">IFERROR(_xlfn.IFNA(CELL("contents",INDIRECT(_xlfn.CONCAT("Veg_Table_Production_Data!",ADDRESS(MATCH(_xlfn.MAXIFS(#REF!,#REF!,"="&amp;Veg_Table[[#This Row],[AUTO_ID]],#REF!,"&lt;"&amp;Veg_Table[[#This Row],[EVM_LAST_EDITED_Day]]),#REF!,0),COLUMN(#REF!),4,1,)))),""),"")</f>
        <v/>
      </c>
      <c r="W531" s="3" t="str">
        <f ca="1">IF(Veg_Table[[#This Row],[Previous_Prescription]]="","No",IF(Veg_Table[[#This Row],[Previous_Prescription]]=Veg_Table[[#This Row],[PRESCRIP]],"No","Yes"))</f>
        <v>No</v>
      </c>
      <c r="X531" s="3" t="str">
        <f>IF(Veg_Table[[#This Row],[EVM_LAST_EDITED_Day]]=Veg_Table[[#This Row],[Created_Day]],"New","Old")</f>
        <v>Old</v>
      </c>
      <c r="Y531" s="1">
        <f>IFERROR(IF(FIND("delete",LOWER(Veg_Table[[#This Row],[PI_COMMENTS]]))&gt;=1,1,0),0)</f>
        <v>0</v>
      </c>
      <c r="Z531" s="1" t="str">
        <f>_xlfn.IFNA(IF(Veg_Table[[#This Row],[EVM_LAST_EDITOR]]="","Yes",VLOOKUP(Veg_Table[[#This Row],[EVM_LAST_EDITOR]],Roster_Table[#All],15,FALSE)),"Yes")</f>
        <v>No</v>
      </c>
      <c r="AA53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31" s="1" t="str">
        <f>_xlfn.IFNA(VLOOKUP(Veg_Table[[#This Row],[EVM_LAST_EDITOR]],Roster_Table[#All],3,FALSE),"zAWRR Not in Roster")</f>
        <v>Roberto</v>
      </c>
      <c r="AC531" s="1" t="str">
        <f>_xlfn.IFNA(VLOOKUP(Veg_Table[[#This Row],[EVM_LAST_EDITOR]],Roster_Table[#All],2,FALSE),"zAWRR Not in Roster")</f>
        <v>Ayala</v>
      </c>
      <c r="AD531" s="1" t="str">
        <f>IF(_xlfn.CONCAT(Veg_Table[[#This Row],[First_Name]]," ",Veg_Table[[#This Row],[Last_Name]])="zAWRR Not in Roster zAWRR Not in Roster","zAWRR Not in Roster",_xlfn.CONCAT(Veg_Table[[#This Row],[First_Name]]," ",Veg_Table[[#This Row],[Last_Name]]))</f>
        <v>Roberto Ayala</v>
      </c>
      <c r="AE531">
        <v>1711879</v>
      </c>
      <c r="AF531" t="s">
        <v>3516</v>
      </c>
      <c r="AG531" t="s">
        <v>97</v>
      </c>
      <c r="AH531" t="s">
        <v>1870</v>
      </c>
      <c r="AI531" t="s">
        <v>1871</v>
      </c>
      <c r="AJ531" t="s">
        <v>820</v>
      </c>
      <c r="AK531" t="s">
        <v>28</v>
      </c>
      <c r="AL531" t="s">
        <v>371</v>
      </c>
      <c r="AM531" t="s">
        <v>40</v>
      </c>
      <c r="AN531" t="s">
        <v>25</v>
      </c>
      <c r="AO531" t="s">
        <v>25</v>
      </c>
      <c r="AP531">
        <v>17</v>
      </c>
      <c r="AQ531">
        <v>60</v>
      </c>
      <c r="AR531" t="s">
        <v>28</v>
      </c>
      <c r="AS531" t="s">
        <v>530</v>
      </c>
      <c r="AT531" t="s">
        <v>522</v>
      </c>
      <c r="AU531" t="s">
        <v>25</v>
      </c>
      <c r="AV531" t="s">
        <v>28</v>
      </c>
      <c r="AW531" t="s">
        <v>3517</v>
      </c>
      <c r="AX531" t="s">
        <v>987</v>
      </c>
      <c r="AY531" t="s">
        <v>1530</v>
      </c>
      <c r="AZ531">
        <v>5872407</v>
      </c>
      <c r="BA531" t="s">
        <v>42</v>
      </c>
      <c r="BB531" s="4">
        <v>43965.703748159722</v>
      </c>
      <c r="BC531" t="s">
        <v>28</v>
      </c>
      <c r="BD531" t="s">
        <v>29</v>
      </c>
      <c r="BF531" t="s">
        <v>28</v>
      </c>
      <c r="BG531" t="s">
        <v>28</v>
      </c>
      <c r="BH531" t="s">
        <v>28</v>
      </c>
      <c r="BI531" s="3"/>
      <c r="BJ531" t="s">
        <v>3518</v>
      </c>
      <c r="BK531" s="30" t="s">
        <v>531</v>
      </c>
      <c r="BL531" s="3">
        <v>43965.703847175922</v>
      </c>
      <c r="BM531" t="s">
        <v>31</v>
      </c>
      <c r="BN531" t="s">
        <v>32</v>
      </c>
      <c r="BO531" t="s">
        <v>1872</v>
      </c>
      <c r="BP531" t="s">
        <v>1873</v>
      </c>
      <c r="BQ531" t="s">
        <v>1569</v>
      </c>
      <c r="BR531" t="s">
        <v>28</v>
      </c>
      <c r="BS531" t="s">
        <v>28</v>
      </c>
      <c r="BT531" t="s">
        <v>33</v>
      </c>
      <c r="BU531" s="3">
        <v>43850.489930555559</v>
      </c>
      <c r="BV531" t="s">
        <v>803</v>
      </c>
      <c r="BW531" s="3">
        <v>43965.731235868057</v>
      </c>
      <c r="BX531" t="s">
        <v>3519</v>
      </c>
      <c r="CG531"/>
      <c r="CH531"/>
      <c r="CI531"/>
      <c r="CY531"/>
      <c r="DA531"/>
      <c r="DE531"/>
      <c r="DF531"/>
    </row>
    <row r="532" spans="1:110" x14ac:dyDescent="0.25">
      <c r="A532" s="1">
        <f>IF(Veg_Table[[#This Row],[VP_STATUS]]="Hold",0,IF(OR(AND(Veg_Table[[#This Row],[PRESCRIP]]="NW_No Work",Veg_Table[[#This Row],[VP_STATUS]]&lt;&gt;"No Work Required Under EVM"),AND(Veg_Table[[#This Row],[VP_STATUS]]="No Work Required Under EVM",Veg_Table[[#This Row],[PRESCRIP]]&lt;&gt;"NW_No Work")),1,0))</f>
        <v>0</v>
      </c>
      <c r="B532" s="1">
        <f>IF(Veg_Table[[#This Row],[SPECIES]]="",1,0)</f>
        <v>0</v>
      </c>
      <c r="C532" s="1">
        <f>IF(Veg_Table[[#This Row],[DIAMETER]]="",1,0)</f>
        <v>0</v>
      </c>
      <c r="D532" s="1">
        <f>IF(Veg_Table[[#This Row],[HEIGHT]]="",1,0)</f>
        <v>0</v>
      </c>
      <c r="E53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32" s="1">
        <f>IF(AND(Veg_Table[[#This Row],[TAT_RESULT]]="ABATE",Veg_Table[[#This Row],[PRESCRIP]]="NW_No Work"),1,0)</f>
        <v>0</v>
      </c>
      <c r="G532" s="1">
        <f>IF(OR(Veg_Table[[#This Row],[Prescription R-Scale]]="NA",Veg_Table[[#This Row],[Diameter R-Scale]]="NA"),0,IF(Veg_Table[[#This Row],[Diameter R-Scale]]&lt;&gt;Veg_Table[[#This Row],[Prescription R-Scale]],1,0))</f>
        <v>0</v>
      </c>
      <c r="H532" s="1">
        <f>IF(OR(AND(Veg_Table[[#This Row],[PRESCRIP]]="BC_Br Rmv", Veg_Table[[#This Row],[WOOD_MAN]]&lt;&gt;"Not Needed"),AND(Veg_Table[[#This Row],[PRESCRIP]]="BCS_Br Rmv+Trt", Veg_Table[[#This Row],[WOOD_MAN]]&lt;&gt;"Not Needed")),1,0)</f>
        <v>0</v>
      </c>
      <c r="I532" s="1">
        <f ca="1">IF(AND(Veg_Table[[#This Row],[Prescription_Changed]]="Yes",Veg_Table[[#This Row],[TAT_RESULT]]=""),1,0)</f>
        <v>0</v>
      </c>
      <c r="J532" s="1">
        <f ca="1">SUM(Veg_Table[[#This Row],[Prescription and Status do not match]:[Prescription_Edited_And_TAT_Is_Blank]])</f>
        <v>1</v>
      </c>
      <c r="K532" s="1">
        <f ca="1">IF(Veg_Table[[#This Row],[Sum of Errors]]&gt;0,1,0)</f>
        <v>1</v>
      </c>
      <c r="L532" s="1">
        <f>1</f>
        <v>1</v>
      </c>
      <c r="M53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532" s="1">
        <f>IF(OR(MID(Veg_Table[[#This Row],[PRESCRIP]],2,1)="1",MID(Veg_Table[[#This Row],[PRESCRIP]],2,1)="2",MID(Veg_Table[[#This Row],[PRESCRIP]],2,1)="3",MID(Veg_Table[[#This Row],[PRESCRIP]],2,1)="4"),_xlfn.NUMBERVALUE(MID(Veg_Table[[#This Row],[PRESCRIP]],2,1)),"NA")</f>
        <v>2</v>
      </c>
      <c r="O532" s="1">
        <f>WEEKNUM(Veg_Table[[#This Row],[EVM_LAST_EDITED_Day]],2)</f>
        <v>20</v>
      </c>
      <c r="P532" s="25">
        <f>IFERROR(DATE(YEAR(Veg_Table[[#This Row],[EVM_LAST_EDITED2]]),MONTH(Veg_Table[[#This Row],[EVM_LAST_EDITED2]]),DAY(Veg_Table[[#This Row],[EVM_LAST_EDITED2]])),DATE(2019,1,1))</f>
        <v>43965</v>
      </c>
      <c r="Q532" s="3">
        <f>VALUE(SUBSTITUTE(Veg_Table[[#This Row],[EVM_LAST_EDITED]],",",""))</f>
        <v>43965.704866689797</v>
      </c>
      <c r="R532" s="1" t="str">
        <f>_xlfn.IFNA(IF(Veg_Table[[#This Row],[EVM_LAST_EDITOR]]="","zBlank EVM Last Editor",VLOOKUP(Veg_Table[[#This Row],[EVM_LAST_EDITOR]],Roster_Table[#All],4,FALSE)),"zAWRR Not in Roster")</f>
        <v>MOW</v>
      </c>
      <c r="S532" s="1" t="str">
        <f>_xlfn.IFNA(IF(Veg_Table[[#This Row],[EVM_LAST_EDITOR]]="","zBlank EVM Last Editor",VLOOKUP(Veg_Table[[#This Row],[EVM_LAST_EDITOR]],Roster_Table[#All],16,FALSE)),"zCompany_AWRR not in Roster")</f>
        <v>Not in Sierra Roster</v>
      </c>
      <c r="T532" s="2">
        <f>IFERROR(DATE(YEAR(Veg_Table[[#This Row],[Created2]]),MONTH(Veg_Table[[#This Row],[Created2]]),DAY(Veg_Table[[#This Row],[Created2]])),DATE(2019,1,1))</f>
        <v>43808</v>
      </c>
      <c r="U532" s="3">
        <f>VALUE(SUBSTITUTE(Veg_Table[[#This Row],[Created]],",",""))</f>
        <v>43808.675428240698</v>
      </c>
      <c r="V532" s="3" t="str">
        <f ca="1">IFERROR(_xlfn.IFNA(CELL("contents",INDIRECT(_xlfn.CONCAT("Veg_Table_Production_Data!",ADDRESS(MATCH(_xlfn.MAXIFS(#REF!,#REF!,"="&amp;Veg_Table[[#This Row],[AUTO_ID]],#REF!,"&lt;"&amp;Veg_Table[[#This Row],[EVM_LAST_EDITED_Day]]),#REF!,0),COLUMN(#REF!),4,1,)))),""),"")</f>
        <v/>
      </c>
      <c r="W532" s="3" t="str">
        <f ca="1">IF(Veg_Table[[#This Row],[Previous_Prescription]]="","No",IF(Veg_Table[[#This Row],[Previous_Prescription]]=Veg_Table[[#This Row],[PRESCRIP]],"No","Yes"))</f>
        <v>No</v>
      </c>
      <c r="X532" s="3" t="str">
        <f>IF(Veg_Table[[#This Row],[EVM_LAST_EDITED_Day]]=Veg_Table[[#This Row],[Created_Day]],"New","Old")</f>
        <v>Old</v>
      </c>
      <c r="Y532" s="1">
        <f>IFERROR(IF(FIND("delete",LOWER(Veg_Table[[#This Row],[PI_COMMENTS]]))&gt;=1,1,0),0)</f>
        <v>0</v>
      </c>
      <c r="Z532" s="1" t="str">
        <f>_xlfn.IFNA(IF(Veg_Table[[#This Row],[EVM_LAST_EDITOR]]="","Yes",VLOOKUP(Veg_Table[[#This Row],[EVM_LAST_EDITOR]],Roster_Table[#All],15,FALSE)),"Yes")</f>
        <v>No</v>
      </c>
      <c r="AA53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32" s="1" t="str">
        <f>_xlfn.IFNA(VLOOKUP(Veg_Table[[#This Row],[EVM_LAST_EDITOR]],Roster_Table[#All],3,FALSE),"zAWRR Not in Roster")</f>
        <v>Roberto</v>
      </c>
      <c r="AC532" s="1" t="str">
        <f>_xlfn.IFNA(VLOOKUP(Veg_Table[[#This Row],[EVM_LAST_EDITOR]],Roster_Table[#All],2,FALSE),"zAWRR Not in Roster")</f>
        <v>Ayala</v>
      </c>
      <c r="AD532" s="1" t="str">
        <f>IF(_xlfn.CONCAT(Veg_Table[[#This Row],[First_Name]]," ",Veg_Table[[#This Row],[Last_Name]])="zAWRR Not in Roster zAWRR Not in Roster","zAWRR Not in Roster",_xlfn.CONCAT(Veg_Table[[#This Row],[First_Name]]," ",Veg_Table[[#This Row],[Last_Name]]))</f>
        <v>Roberto Ayala</v>
      </c>
      <c r="AE532">
        <v>1700972</v>
      </c>
      <c r="AF532" t="s">
        <v>6064</v>
      </c>
      <c r="AG532" t="s">
        <v>97</v>
      </c>
      <c r="AH532" t="s">
        <v>6065</v>
      </c>
      <c r="AI532" t="s">
        <v>6066</v>
      </c>
      <c r="AJ532" t="s">
        <v>820</v>
      </c>
      <c r="AK532" t="s">
        <v>833</v>
      </c>
      <c r="AL532" t="s">
        <v>22</v>
      </c>
      <c r="AM532" t="s">
        <v>46</v>
      </c>
      <c r="AN532" t="s">
        <v>25</v>
      </c>
      <c r="AO532" t="s">
        <v>25</v>
      </c>
      <c r="AP532">
        <v>15</v>
      </c>
      <c r="AQ532">
        <v>43</v>
      </c>
      <c r="AR532" t="s">
        <v>28</v>
      </c>
      <c r="AS532" t="s">
        <v>41</v>
      </c>
      <c r="AT532" t="s">
        <v>522</v>
      </c>
      <c r="AU532" t="s">
        <v>25</v>
      </c>
      <c r="AV532" t="s">
        <v>28</v>
      </c>
      <c r="AW532" t="s">
        <v>6067</v>
      </c>
      <c r="AX532" t="s">
        <v>987</v>
      </c>
      <c r="AY532" t="s">
        <v>1530</v>
      </c>
      <c r="AZ532">
        <v>5865456</v>
      </c>
      <c r="BA532" t="s">
        <v>41</v>
      </c>
      <c r="BB532" s="4">
        <v>43965.704693912034</v>
      </c>
      <c r="BC532" t="s">
        <v>28</v>
      </c>
      <c r="BD532" t="s">
        <v>29</v>
      </c>
      <c r="BF532" t="s">
        <v>28</v>
      </c>
      <c r="BG532" t="s">
        <v>28</v>
      </c>
      <c r="BH532" t="s">
        <v>28</v>
      </c>
      <c r="BI532" s="3"/>
      <c r="BJ532" t="s">
        <v>6068</v>
      </c>
      <c r="BK532" s="30" t="s">
        <v>531</v>
      </c>
      <c r="BL532" s="3">
        <v>43965.704866689812</v>
      </c>
      <c r="BM532" t="s">
        <v>31</v>
      </c>
      <c r="BN532" t="s">
        <v>32</v>
      </c>
      <c r="BO532" t="s">
        <v>6069</v>
      </c>
      <c r="BP532" t="s">
        <v>6070</v>
      </c>
      <c r="BQ532" t="s">
        <v>991</v>
      </c>
      <c r="BR532" t="s">
        <v>28</v>
      </c>
      <c r="BS532" t="s">
        <v>28</v>
      </c>
      <c r="BT532" t="s">
        <v>836</v>
      </c>
      <c r="BU532" s="3">
        <v>43808.675428240742</v>
      </c>
      <c r="BV532" t="s">
        <v>803</v>
      </c>
      <c r="BW532" s="3">
        <v>43965.731235868057</v>
      </c>
      <c r="BX532" t="s">
        <v>6071</v>
      </c>
      <c r="CG532"/>
      <c r="CH532"/>
      <c r="CI532"/>
      <c r="CY532"/>
      <c r="DA532"/>
      <c r="DE532"/>
      <c r="DF532"/>
    </row>
    <row r="533" spans="1:110" x14ac:dyDescent="0.25">
      <c r="A533" s="1">
        <f>IF(Veg_Table[[#This Row],[VP_STATUS]]="Hold",0,IF(OR(AND(Veg_Table[[#This Row],[PRESCRIP]]="NW_No Work",Veg_Table[[#This Row],[VP_STATUS]]&lt;&gt;"No Work Required Under EVM"),AND(Veg_Table[[#This Row],[VP_STATUS]]="No Work Required Under EVM",Veg_Table[[#This Row],[PRESCRIP]]&lt;&gt;"NW_No Work")),1,0))</f>
        <v>0</v>
      </c>
      <c r="B533" s="1">
        <f>IF(Veg_Table[[#This Row],[SPECIES]]="",1,0)</f>
        <v>0</v>
      </c>
      <c r="C533" s="1">
        <f>IF(Veg_Table[[#This Row],[DIAMETER]]="",1,0)</f>
        <v>0</v>
      </c>
      <c r="D533" s="1">
        <f>IF(Veg_Table[[#This Row],[HEIGHT]]="",1,0)</f>
        <v>0</v>
      </c>
      <c r="E53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533" s="1">
        <f>IF(AND(Veg_Table[[#This Row],[TAT_RESULT]]="ABATE",Veg_Table[[#This Row],[PRESCRIP]]="NW_No Work"),1,0)</f>
        <v>0</v>
      </c>
      <c r="G533" s="1">
        <f>IF(OR(Veg_Table[[#This Row],[Prescription R-Scale]]="NA",Veg_Table[[#This Row],[Diameter R-Scale]]="NA"),0,IF(Veg_Table[[#This Row],[Diameter R-Scale]]&lt;&gt;Veg_Table[[#This Row],[Prescription R-Scale]],1,0))</f>
        <v>0</v>
      </c>
      <c r="H533" s="1">
        <f>IF(OR(AND(Veg_Table[[#This Row],[PRESCRIP]]="BC_Br Rmv", Veg_Table[[#This Row],[WOOD_MAN]]&lt;&gt;"Not Needed"),AND(Veg_Table[[#This Row],[PRESCRIP]]="BCS_Br Rmv+Trt", Veg_Table[[#This Row],[WOOD_MAN]]&lt;&gt;"Not Needed")),1,0)</f>
        <v>1</v>
      </c>
      <c r="I533" s="1">
        <f ca="1">IF(AND(Veg_Table[[#This Row],[Prescription_Changed]]="Yes",Veg_Table[[#This Row],[TAT_RESULT]]=""),1,0)</f>
        <v>0</v>
      </c>
      <c r="J533" s="1">
        <f ca="1">SUM(Veg_Table[[#This Row],[Prescription and Status do not match]:[Prescription_Edited_And_TAT_Is_Blank]])</f>
        <v>1</v>
      </c>
      <c r="K533" s="1">
        <f ca="1">IF(Veg_Table[[#This Row],[Sum of Errors]]&gt;0,1,0)</f>
        <v>1</v>
      </c>
      <c r="L533" s="1">
        <f>1</f>
        <v>1</v>
      </c>
      <c r="M533"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Brush</v>
      </c>
      <c r="N533" s="1" t="str">
        <f>IF(OR(MID(Veg_Table[[#This Row],[PRESCRIP]],2,1)="1",MID(Veg_Table[[#This Row],[PRESCRIP]],2,1)="2",MID(Veg_Table[[#This Row],[PRESCRIP]],2,1)="3",MID(Veg_Table[[#This Row],[PRESCRIP]],2,1)="4"),_xlfn.NUMBERVALUE(MID(Veg_Table[[#This Row],[PRESCRIP]],2,1)),"NA")</f>
        <v>NA</v>
      </c>
      <c r="O533" s="1">
        <f>WEEKNUM(Veg_Table[[#This Row],[EVM_LAST_EDITED_Day]],2)</f>
        <v>20</v>
      </c>
      <c r="P533" s="25">
        <f>IFERROR(DATE(YEAR(Veg_Table[[#This Row],[EVM_LAST_EDITED2]]),MONTH(Veg_Table[[#This Row],[EVM_LAST_EDITED2]]),DAY(Veg_Table[[#This Row],[EVM_LAST_EDITED2]])),DATE(2019,1,1))</f>
        <v>43965</v>
      </c>
      <c r="Q533" s="3">
        <f>VALUE(SUBSTITUTE(Veg_Table[[#This Row],[EVM_LAST_EDITED]],",",""))</f>
        <v>43965.7110760301</v>
      </c>
      <c r="R533" s="1" t="str">
        <f>_xlfn.IFNA(IF(Veg_Table[[#This Row],[EVM_LAST_EDITOR]]="","zBlank EVM Last Editor",VLOOKUP(Veg_Table[[#This Row],[EVM_LAST_EDITOR]],Roster_Table[#All],4,FALSE)),"zAWRR Not in Roster")</f>
        <v>MFE</v>
      </c>
      <c r="S533" s="1" t="str">
        <f>_xlfn.IFNA(IF(Veg_Table[[#This Row],[EVM_LAST_EDITOR]]="","zBlank EVM Last Editor",VLOOKUP(Veg_Table[[#This Row],[EVM_LAST_EDITOR]],Roster_Table[#All],16,FALSE)),"zCompany_AWRR not in Roster")</f>
        <v>Not in Sierra Roster</v>
      </c>
      <c r="T533" s="2">
        <f>IFERROR(DATE(YEAR(Veg_Table[[#This Row],[Created2]]),MONTH(Veg_Table[[#This Row],[Created2]]),DAY(Veg_Table[[#This Row],[Created2]])),DATE(2019,1,1))</f>
        <v>43840</v>
      </c>
      <c r="U533" s="3">
        <f>VALUE(SUBSTITUTE(Veg_Table[[#This Row],[Created]],",",""))</f>
        <v>43840.476770833302</v>
      </c>
      <c r="V533" s="3" t="str">
        <f ca="1">IFERROR(_xlfn.IFNA(CELL("contents",INDIRECT(_xlfn.CONCAT("Veg_Table_Production_Data!",ADDRESS(MATCH(_xlfn.MAXIFS(#REF!,#REF!,"="&amp;Veg_Table[[#This Row],[AUTO_ID]],#REF!,"&lt;"&amp;Veg_Table[[#This Row],[EVM_LAST_EDITED_Day]]),#REF!,0),COLUMN(#REF!),4,1,)))),""),"")</f>
        <v/>
      </c>
      <c r="W533" s="3" t="str">
        <f ca="1">IF(Veg_Table[[#This Row],[Previous_Prescription]]="","No",IF(Veg_Table[[#This Row],[Previous_Prescription]]=Veg_Table[[#This Row],[PRESCRIP]],"No","Yes"))</f>
        <v>No</v>
      </c>
      <c r="X533" s="3" t="str">
        <f>IF(Veg_Table[[#This Row],[EVM_LAST_EDITED_Day]]=Veg_Table[[#This Row],[Created_Day]],"New","Old")</f>
        <v>Old</v>
      </c>
      <c r="Y533" s="1">
        <f>IFERROR(IF(FIND("delete",LOWER(Veg_Table[[#This Row],[PI_COMMENTS]]))&gt;=1,1,0),0)</f>
        <v>0</v>
      </c>
      <c r="Z533" s="1" t="str">
        <f>_xlfn.IFNA(IF(Veg_Table[[#This Row],[EVM_LAST_EDITOR]]="","Yes",VLOOKUP(Veg_Table[[#This Row],[EVM_LAST_EDITOR]],Roster_Table[#All],15,FALSE)),"Yes")</f>
        <v>No</v>
      </c>
      <c r="AA53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33" s="1" t="str">
        <f>_xlfn.IFNA(VLOOKUP(Veg_Table[[#This Row],[EVM_LAST_EDITOR]],Roster_Table[#All],3,FALSE),"zAWRR Not in Roster")</f>
        <v>Thomas</v>
      </c>
      <c r="AC533" s="1" t="str">
        <f>_xlfn.IFNA(VLOOKUP(Veg_Table[[#This Row],[EVM_LAST_EDITOR]],Roster_Table[#All],2,FALSE),"zAWRR Not in Roster")</f>
        <v>James</v>
      </c>
      <c r="AD533" s="1" t="str">
        <f>IF(_xlfn.CONCAT(Veg_Table[[#This Row],[First_Name]]," ",Veg_Table[[#This Row],[Last_Name]])="zAWRR Not in Roster zAWRR Not in Roster","zAWRR Not in Roster",_xlfn.CONCAT(Veg_Table[[#This Row],[First_Name]]," ",Veg_Table[[#This Row],[Last_Name]]))</f>
        <v>Thomas James</v>
      </c>
      <c r="AE533">
        <v>1774194</v>
      </c>
      <c r="AF533" t="s">
        <v>2433</v>
      </c>
      <c r="AG533" t="s">
        <v>30</v>
      </c>
      <c r="AH533" t="s">
        <v>1390</v>
      </c>
      <c r="AI533" t="s">
        <v>1410</v>
      </c>
      <c r="AJ533" t="s">
        <v>820</v>
      </c>
      <c r="AK533" t="s">
        <v>28</v>
      </c>
      <c r="AL533" t="s">
        <v>830</v>
      </c>
      <c r="AM533" t="s">
        <v>49</v>
      </c>
      <c r="AN533" t="s">
        <v>25</v>
      </c>
      <c r="AO533" t="s">
        <v>25</v>
      </c>
      <c r="AP533">
        <v>3</v>
      </c>
      <c r="AQ533">
        <v>15</v>
      </c>
      <c r="AR533" t="s">
        <v>28</v>
      </c>
      <c r="AS533" t="s">
        <v>50</v>
      </c>
      <c r="AT533" t="s">
        <v>515</v>
      </c>
      <c r="AU533" t="s">
        <v>25</v>
      </c>
      <c r="AV533" t="s">
        <v>28</v>
      </c>
      <c r="AW533" t="s">
        <v>2434</v>
      </c>
      <c r="AX533" t="s">
        <v>825</v>
      </c>
      <c r="AY533" t="s">
        <v>825</v>
      </c>
      <c r="AZ533">
        <v>5807646</v>
      </c>
      <c r="BA533" t="s">
        <v>50</v>
      </c>
      <c r="BB533" s="4">
        <v>43957.577962928241</v>
      </c>
      <c r="BC533" t="s">
        <v>837</v>
      </c>
      <c r="BD533" t="s">
        <v>29</v>
      </c>
      <c r="BF533" t="s">
        <v>28</v>
      </c>
      <c r="BG533" t="s">
        <v>825</v>
      </c>
      <c r="BH533" t="s">
        <v>825</v>
      </c>
      <c r="BI533" s="3">
        <v>43965.710845081019</v>
      </c>
      <c r="BJ533" t="s">
        <v>794</v>
      </c>
      <c r="BK533" s="30" t="s">
        <v>694</v>
      </c>
      <c r="BL533" s="3">
        <v>43965.711076030093</v>
      </c>
      <c r="BM533" t="s">
        <v>31</v>
      </c>
      <c r="BN533" t="s">
        <v>32</v>
      </c>
      <c r="BO533" t="s">
        <v>2289</v>
      </c>
      <c r="BP533" t="s">
        <v>2103</v>
      </c>
      <c r="BQ533" t="s">
        <v>826</v>
      </c>
      <c r="BR533" t="s">
        <v>28</v>
      </c>
      <c r="BS533" t="s">
        <v>28</v>
      </c>
      <c r="BT533" t="s">
        <v>1023</v>
      </c>
      <c r="BU533" s="3">
        <v>43840.476770833331</v>
      </c>
      <c r="BV533" t="s">
        <v>803</v>
      </c>
      <c r="BW533" s="3">
        <v>43965.731235868057</v>
      </c>
      <c r="BX533" t="s">
        <v>2435</v>
      </c>
      <c r="CG533"/>
      <c r="CH533"/>
      <c r="CI533"/>
      <c r="CY533"/>
      <c r="DA533"/>
      <c r="DE533"/>
      <c r="DF533"/>
    </row>
    <row r="534" spans="1:110" x14ac:dyDescent="0.25">
      <c r="A534" s="1">
        <f>IF(Veg_Table[[#This Row],[VP_STATUS]]="Hold",0,IF(OR(AND(Veg_Table[[#This Row],[PRESCRIP]]="NW_No Work",Veg_Table[[#This Row],[VP_STATUS]]&lt;&gt;"No Work Required Under EVM"),AND(Veg_Table[[#This Row],[VP_STATUS]]="No Work Required Under EVM",Veg_Table[[#This Row],[PRESCRIP]]&lt;&gt;"NW_No Work")),1,0))</f>
        <v>0</v>
      </c>
      <c r="B534" s="1">
        <f>IF(Veg_Table[[#This Row],[SPECIES]]="",1,0)</f>
        <v>0</v>
      </c>
      <c r="C534" s="1">
        <f>IF(Veg_Table[[#This Row],[DIAMETER]]="",1,0)</f>
        <v>0</v>
      </c>
      <c r="D534" s="1">
        <f>IF(Veg_Table[[#This Row],[HEIGHT]]="",1,0)</f>
        <v>0</v>
      </c>
      <c r="E53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34" s="1">
        <f>IF(AND(Veg_Table[[#This Row],[TAT_RESULT]]="ABATE",Veg_Table[[#This Row],[PRESCRIP]]="NW_No Work"),1,0)</f>
        <v>0</v>
      </c>
      <c r="G534" s="1">
        <f>IF(OR(Veg_Table[[#This Row],[Prescription R-Scale]]="NA",Veg_Table[[#This Row],[Diameter R-Scale]]="NA"),0,IF(Veg_Table[[#This Row],[Diameter R-Scale]]&lt;&gt;Veg_Table[[#This Row],[Prescription R-Scale]],1,0))</f>
        <v>0</v>
      </c>
      <c r="H534" s="1">
        <f>IF(OR(AND(Veg_Table[[#This Row],[PRESCRIP]]="BC_Br Rmv", Veg_Table[[#This Row],[WOOD_MAN]]&lt;&gt;"Not Needed"),AND(Veg_Table[[#This Row],[PRESCRIP]]="BCS_Br Rmv+Trt", Veg_Table[[#This Row],[WOOD_MAN]]&lt;&gt;"Not Needed")),1,0)</f>
        <v>0</v>
      </c>
      <c r="I534" s="1">
        <f ca="1">IF(AND(Veg_Table[[#This Row],[Prescription_Changed]]="Yes",Veg_Table[[#This Row],[TAT_RESULT]]=""),1,0)</f>
        <v>0</v>
      </c>
      <c r="J534" s="1">
        <f ca="1">SUM(Veg_Table[[#This Row],[Prescription and Status do not match]:[Prescription_Edited_And_TAT_Is_Blank]])</f>
        <v>1</v>
      </c>
      <c r="K534" s="1">
        <f ca="1">IF(Veg_Table[[#This Row],[Sum of Errors]]&gt;0,1,0)</f>
        <v>1</v>
      </c>
      <c r="L534" s="1">
        <f>1</f>
        <v>1</v>
      </c>
      <c r="M53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534" s="1">
        <f>IF(OR(MID(Veg_Table[[#This Row],[PRESCRIP]],2,1)="1",MID(Veg_Table[[#This Row],[PRESCRIP]],2,1)="2",MID(Veg_Table[[#This Row],[PRESCRIP]],2,1)="3",MID(Veg_Table[[#This Row],[PRESCRIP]],2,1)="4"),_xlfn.NUMBERVALUE(MID(Veg_Table[[#This Row],[PRESCRIP]],2,1)),"NA")</f>
        <v>2</v>
      </c>
      <c r="O534" s="1">
        <f>WEEKNUM(Veg_Table[[#This Row],[EVM_LAST_EDITED_Day]],2)</f>
        <v>20</v>
      </c>
      <c r="P534" s="25">
        <f>IFERROR(DATE(YEAR(Veg_Table[[#This Row],[EVM_LAST_EDITED2]]),MONTH(Veg_Table[[#This Row],[EVM_LAST_EDITED2]]),DAY(Veg_Table[[#This Row],[EVM_LAST_EDITED2]])),DATE(2019,1,1))</f>
        <v>43965</v>
      </c>
      <c r="Q534" s="3">
        <f>VALUE(SUBSTITUTE(Veg_Table[[#This Row],[EVM_LAST_EDITED]],",",""))</f>
        <v>43965.717599201402</v>
      </c>
      <c r="R534" s="1" t="str">
        <f>_xlfn.IFNA(IF(Veg_Table[[#This Row],[EVM_LAST_EDITOR]]="","zBlank EVM Last Editor",VLOOKUP(Veg_Table[[#This Row],[EVM_LAST_EDITOR]],Roster_Table[#All],4,FALSE)),"zAWRR Not in Roster")</f>
        <v>AEA</v>
      </c>
      <c r="S534" s="1" t="str">
        <f>_xlfn.IFNA(IF(Veg_Table[[#This Row],[EVM_LAST_EDITOR]]="","zBlank EVM Last Editor",VLOOKUP(Veg_Table[[#This Row],[EVM_LAST_EDITOR]],Roster_Table[#All],16,FALSE)),"zCompany_AWRR not in Roster")</f>
        <v>Not in Sierra Roster</v>
      </c>
      <c r="T534" s="2">
        <f>IFERROR(DATE(YEAR(Veg_Table[[#This Row],[Created2]]),MONTH(Veg_Table[[#This Row],[Created2]]),DAY(Veg_Table[[#This Row],[Created2]])),DATE(2019,1,1))</f>
        <v>43726</v>
      </c>
      <c r="U534" s="3">
        <f>VALUE(SUBSTITUTE(Veg_Table[[#This Row],[Created]],",",""))</f>
        <v>43726.381215277797</v>
      </c>
      <c r="V534" s="3" t="str">
        <f ca="1">IFERROR(_xlfn.IFNA(CELL("contents",INDIRECT(_xlfn.CONCAT("Veg_Table_Production_Data!",ADDRESS(MATCH(_xlfn.MAXIFS(#REF!,#REF!,"="&amp;Veg_Table[[#This Row],[AUTO_ID]],#REF!,"&lt;"&amp;Veg_Table[[#This Row],[EVM_LAST_EDITED_Day]]),#REF!,0),COLUMN(#REF!),4,1,)))),""),"")</f>
        <v/>
      </c>
      <c r="W534" s="3" t="str">
        <f ca="1">IF(Veg_Table[[#This Row],[Previous_Prescription]]="","No",IF(Veg_Table[[#This Row],[Previous_Prescription]]=Veg_Table[[#This Row],[PRESCRIP]],"No","Yes"))</f>
        <v>No</v>
      </c>
      <c r="X534" s="3" t="str">
        <f>IF(Veg_Table[[#This Row],[EVM_LAST_EDITED_Day]]=Veg_Table[[#This Row],[Created_Day]],"New","Old")</f>
        <v>Old</v>
      </c>
      <c r="Y534" s="1">
        <f>IFERROR(IF(FIND("delete",LOWER(Veg_Table[[#This Row],[PI_COMMENTS]]))&gt;=1,1,0),0)</f>
        <v>0</v>
      </c>
      <c r="Z534" s="1" t="str">
        <f>_xlfn.IFNA(IF(Veg_Table[[#This Row],[EVM_LAST_EDITOR]]="","Yes",VLOOKUP(Veg_Table[[#This Row],[EVM_LAST_EDITOR]],Roster_Table[#All],15,FALSE)),"Yes")</f>
        <v>No</v>
      </c>
      <c r="AA53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34" s="1" t="str">
        <f>_xlfn.IFNA(VLOOKUP(Veg_Table[[#This Row],[EVM_LAST_EDITOR]],Roster_Table[#All],3,FALSE),"zAWRR Not in Roster")</f>
        <v>Drew</v>
      </c>
      <c r="AC534" s="1" t="str">
        <f>_xlfn.IFNA(VLOOKUP(Veg_Table[[#This Row],[EVM_LAST_EDITOR]],Roster_Table[#All],2,FALSE),"zAWRR Not in Roster")</f>
        <v>Berlfein</v>
      </c>
      <c r="AD534" s="1" t="str">
        <f>IF(_xlfn.CONCAT(Veg_Table[[#This Row],[First_Name]]," ",Veg_Table[[#This Row],[Last_Name]])="zAWRR Not in Roster zAWRR Not in Roster","zAWRR Not in Roster",_xlfn.CONCAT(Veg_Table[[#This Row],[First_Name]]," ",Veg_Table[[#This Row],[Last_Name]]))</f>
        <v>Drew Berlfein</v>
      </c>
      <c r="AE534">
        <v>1762131</v>
      </c>
      <c r="AF534" t="s">
        <v>3877</v>
      </c>
      <c r="AG534" t="s">
        <v>30</v>
      </c>
      <c r="AH534" t="s">
        <v>1772</v>
      </c>
      <c r="AI534" t="s">
        <v>3875</v>
      </c>
      <c r="AJ534" t="s">
        <v>820</v>
      </c>
      <c r="AL534" t="s">
        <v>822</v>
      </c>
      <c r="AM534" t="s">
        <v>46</v>
      </c>
      <c r="AN534" t="s">
        <v>25</v>
      </c>
      <c r="AO534" t="s">
        <v>25</v>
      </c>
      <c r="AP534">
        <v>12</v>
      </c>
      <c r="AQ534">
        <v>31</v>
      </c>
      <c r="AS534" t="s">
        <v>42</v>
      </c>
      <c r="AT534" t="s">
        <v>522</v>
      </c>
      <c r="AU534" t="s">
        <v>25</v>
      </c>
      <c r="AW534" t="s">
        <v>3878</v>
      </c>
      <c r="AX534" t="s">
        <v>534</v>
      </c>
      <c r="AZ534">
        <v>219</v>
      </c>
      <c r="BA534" t="s">
        <v>42</v>
      </c>
      <c r="BB534" s="4">
        <v>43965.717443055553</v>
      </c>
      <c r="BC534" t="s">
        <v>2891</v>
      </c>
      <c r="BD534" t="s">
        <v>29</v>
      </c>
      <c r="BI534" s="3"/>
      <c r="BJ534" t="s">
        <v>4208</v>
      </c>
      <c r="BK534" s="30" t="s">
        <v>533</v>
      </c>
      <c r="BL534" s="3">
        <v>43965.717599201387</v>
      </c>
      <c r="BM534" t="s">
        <v>31</v>
      </c>
      <c r="BN534" t="s">
        <v>32</v>
      </c>
      <c r="BO534" t="s">
        <v>2683</v>
      </c>
      <c r="BP534" t="s">
        <v>1773</v>
      </c>
      <c r="BQ534" t="s">
        <v>826</v>
      </c>
      <c r="BR534" t="s">
        <v>28</v>
      </c>
      <c r="BS534" t="s">
        <v>28</v>
      </c>
      <c r="BT534" t="s">
        <v>827</v>
      </c>
      <c r="BU534" s="3">
        <v>43726.381215277775</v>
      </c>
      <c r="BV534" t="s">
        <v>803</v>
      </c>
      <c r="BW534" s="3">
        <v>43965.731235868057</v>
      </c>
      <c r="BX534" t="s">
        <v>3879</v>
      </c>
      <c r="CG534"/>
      <c r="CH534"/>
      <c r="CI534"/>
      <c r="CY534"/>
      <c r="DA534"/>
      <c r="DE534"/>
      <c r="DF534"/>
    </row>
    <row r="535" spans="1:110" x14ac:dyDescent="0.25">
      <c r="A535" s="1">
        <f>IF(Veg_Table[[#This Row],[VP_STATUS]]="Hold",0,IF(OR(AND(Veg_Table[[#This Row],[PRESCRIP]]="NW_No Work",Veg_Table[[#This Row],[VP_STATUS]]&lt;&gt;"No Work Required Under EVM"),AND(Veg_Table[[#This Row],[VP_STATUS]]="No Work Required Under EVM",Veg_Table[[#This Row],[PRESCRIP]]&lt;&gt;"NW_No Work")),1,0))</f>
        <v>0</v>
      </c>
      <c r="B535" s="1">
        <f>IF(Veg_Table[[#This Row],[SPECIES]]="",1,0)</f>
        <v>0</v>
      </c>
      <c r="C535" s="1">
        <f>IF(Veg_Table[[#This Row],[DIAMETER]]="",1,0)</f>
        <v>0</v>
      </c>
      <c r="D535" s="1">
        <f>IF(Veg_Table[[#This Row],[HEIGHT]]="",1,0)</f>
        <v>0</v>
      </c>
      <c r="E53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35" s="1">
        <f>IF(AND(Veg_Table[[#This Row],[TAT_RESULT]]="ABATE",Veg_Table[[#This Row],[PRESCRIP]]="NW_No Work"),1,0)</f>
        <v>0</v>
      </c>
      <c r="G535" s="1">
        <f>IF(OR(Veg_Table[[#This Row],[Prescription R-Scale]]="NA",Veg_Table[[#This Row],[Diameter R-Scale]]="NA"),0,IF(Veg_Table[[#This Row],[Diameter R-Scale]]&lt;&gt;Veg_Table[[#This Row],[Prescription R-Scale]],1,0))</f>
        <v>0</v>
      </c>
      <c r="H535" s="1">
        <f>IF(OR(AND(Veg_Table[[#This Row],[PRESCRIP]]="BC_Br Rmv", Veg_Table[[#This Row],[WOOD_MAN]]&lt;&gt;"Not Needed"),AND(Veg_Table[[#This Row],[PRESCRIP]]="BCS_Br Rmv+Trt", Veg_Table[[#This Row],[WOOD_MAN]]&lt;&gt;"Not Needed")),1,0)</f>
        <v>0</v>
      </c>
      <c r="I535" s="1">
        <f ca="1">IF(AND(Veg_Table[[#This Row],[Prescription_Changed]]="Yes",Veg_Table[[#This Row],[TAT_RESULT]]=""),1,0)</f>
        <v>0</v>
      </c>
      <c r="J535" s="1">
        <f ca="1">SUM(Veg_Table[[#This Row],[Prescription and Status do not match]:[Prescription_Edited_And_TAT_Is_Blank]])</f>
        <v>1</v>
      </c>
      <c r="K535" s="1">
        <f ca="1">IF(Veg_Table[[#This Row],[Sum of Errors]]&gt;0,1,0)</f>
        <v>1</v>
      </c>
      <c r="L535" s="1">
        <f>1</f>
        <v>1</v>
      </c>
      <c r="M53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535" s="1">
        <f>IF(OR(MID(Veg_Table[[#This Row],[PRESCRIP]],2,1)="1",MID(Veg_Table[[#This Row],[PRESCRIP]],2,1)="2",MID(Veg_Table[[#This Row],[PRESCRIP]],2,1)="3",MID(Veg_Table[[#This Row],[PRESCRIP]],2,1)="4"),_xlfn.NUMBERVALUE(MID(Veg_Table[[#This Row],[PRESCRIP]],2,1)),"NA")</f>
        <v>3</v>
      </c>
      <c r="O535" s="1">
        <f>WEEKNUM(Veg_Table[[#This Row],[EVM_LAST_EDITED_Day]],2)</f>
        <v>20</v>
      </c>
      <c r="P535" s="25">
        <f>IFERROR(DATE(YEAR(Veg_Table[[#This Row],[EVM_LAST_EDITED2]]),MONTH(Veg_Table[[#This Row],[EVM_LAST_EDITED2]]),DAY(Veg_Table[[#This Row],[EVM_LAST_EDITED2]])),DATE(2019,1,1))</f>
        <v>43965</v>
      </c>
      <c r="Q535" s="3">
        <f>VALUE(SUBSTITUTE(Veg_Table[[#This Row],[EVM_LAST_EDITED]],",",""))</f>
        <v>43965.719706169002</v>
      </c>
      <c r="R535" s="1" t="str">
        <f>_xlfn.IFNA(IF(Veg_Table[[#This Row],[EVM_LAST_EDITOR]]="","zBlank EVM Last Editor",VLOOKUP(Veg_Table[[#This Row],[EVM_LAST_EDITOR]],Roster_Table[#All],4,FALSE)),"zAWRR Not in Roster")</f>
        <v>MFE</v>
      </c>
      <c r="S535" s="1" t="str">
        <f>_xlfn.IFNA(IF(Veg_Table[[#This Row],[EVM_LAST_EDITOR]]="","zBlank EVM Last Editor",VLOOKUP(Veg_Table[[#This Row],[EVM_LAST_EDITOR]],Roster_Table[#All],16,FALSE)),"zCompany_AWRR not in Roster")</f>
        <v>Not in Sierra Roster</v>
      </c>
      <c r="T535" s="2">
        <f>IFERROR(DATE(YEAR(Veg_Table[[#This Row],[Created2]]),MONTH(Veg_Table[[#This Row],[Created2]]),DAY(Veg_Table[[#This Row],[Created2]])),DATE(2019,1,1))</f>
        <v>43839</v>
      </c>
      <c r="U535" s="3">
        <f>VALUE(SUBSTITUTE(Veg_Table[[#This Row],[Created]],",",""))</f>
        <v>43839.6100462963</v>
      </c>
      <c r="V535" s="3" t="str">
        <f ca="1">IFERROR(_xlfn.IFNA(CELL("contents",INDIRECT(_xlfn.CONCAT("Veg_Table_Production_Data!",ADDRESS(MATCH(_xlfn.MAXIFS(#REF!,#REF!,"="&amp;Veg_Table[[#This Row],[AUTO_ID]],#REF!,"&lt;"&amp;Veg_Table[[#This Row],[EVM_LAST_EDITED_Day]]),#REF!,0),COLUMN(#REF!),4,1,)))),""),"")</f>
        <v/>
      </c>
      <c r="W535" s="3" t="str">
        <f ca="1">IF(Veg_Table[[#This Row],[Previous_Prescription]]="","No",IF(Veg_Table[[#This Row],[Previous_Prescription]]=Veg_Table[[#This Row],[PRESCRIP]],"No","Yes"))</f>
        <v>No</v>
      </c>
      <c r="X535" s="3" t="str">
        <f>IF(Veg_Table[[#This Row],[EVM_LAST_EDITED_Day]]=Veg_Table[[#This Row],[Created_Day]],"New","Old")</f>
        <v>Old</v>
      </c>
      <c r="Y535" s="1">
        <f>IFERROR(IF(FIND("delete",LOWER(Veg_Table[[#This Row],[PI_COMMENTS]]))&gt;=1,1,0),0)</f>
        <v>0</v>
      </c>
      <c r="Z535" s="1" t="str">
        <f>_xlfn.IFNA(IF(Veg_Table[[#This Row],[EVM_LAST_EDITOR]]="","Yes",VLOOKUP(Veg_Table[[#This Row],[EVM_LAST_EDITOR]],Roster_Table[#All],15,FALSE)),"Yes")</f>
        <v>No</v>
      </c>
      <c r="AA53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35" s="1" t="str">
        <f>_xlfn.IFNA(VLOOKUP(Veg_Table[[#This Row],[EVM_LAST_EDITOR]],Roster_Table[#All],3,FALSE),"zAWRR Not in Roster")</f>
        <v>Thomas</v>
      </c>
      <c r="AC535" s="1" t="str">
        <f>_xlfn.IFNA(VLOOKUP(Veg_Table[[#This Row],[EVM_LAST_EDITOR]],Roster_Table[#All],2,FALSE),"zAWRR Not in Roster")</f>
        <v>James</v>
      </c>
      <c r="AD535" s="1" t="str">
        <f>IF(_xlfn.CONCAT(Veg_Table[[#This Row],[First_Name]]," ",Veg_Table[[#This Row],[Last_Name]])="zAWRR Not in Roster zAWRR Not in Roster","zAWRR Not in Roster",_xlfn.CONCAT(Veg_Table[[#This Row],[First_Name]]," ",Veg_Table[[#This Row],[Last_Name]]))</f>
        <v>Thomas James</v>
      </c>
      <c r="AE535">
        <v>1773986</v>
      </c>
      <c r="AF535" t="s">
        <v>2354</v>
      </c>
      <c r="AG535" t="s">
        <v>30</v>
      </c>
      <c r="AH535" t="s">
        <v>1390</v>
      </c>
      <c r="AI535" t="s">
        <v>1409</v>
      </c>
      <c r="AJ535" t="s">
        <v>820</v>
      </c>
      <c r="AK535" t="s">
        <v>28</v>
      </c>
      <c r="AL535" t="s">
        <v>830</v>
      </c>
      <c r="AM535" t="s">
        <v>1034</v>
      </c>
      <c r="AN535" t="s">
        <v>25</v>
      </c>
      <c r="AO535" t="s">
        <v>25</v>
      </c>
      <c r="AP535">
        <v>25</v>
      </c>
      <c r="AQ535">
        <v>110</v>
      </c>
      <c r="AR535" t="s">
        <v>28</v>
      </c>
      <c r="AS535" t="s">
        <v>51</v>
      </c>
      <c r="AT535" t="s">
        <v>515</v>
      </c>
      <c r="AU535" t="s">
        <v>25</v>
      </c>
      <c r="AV535" t="s">
        <v>512</v>
      </c>
      <c r="AW535" t="s">
        <v>2352</v>
      </c>
      <c r="AX535" t="s">
        <v>825</v>
      </c>
      <c r="AY535" t="s">
        <v>825</v>
      </c>
      <c r="AZ535">
        <v>5807646</v>
      </c>
      <c r="BA535" t="s">
        <v>51</v>
      </c>
      <c r="BB535" s="4">
        <v>43962.430214490741</v>
      </c>
      <c r="BC535" t="s">
        <v>837</v>
      </c>
      <c r="BD535" t="s">
        <v>29</v>
      </c>
      <c r="BF535" t="s">
        <v>28</v>
      </c>
      <c r="BG535" t="s">
        <v>825</v>
      </c>
      <c r="BH535" t="s">
        <v>825</v>
      </c>
      <c r="BI535" s="3">
        <v>43965.666666666664</v>
      </c>
      <c r="BJ535" t="s">
        <v>1799</v>
      </c>
      <c r="BK535" s="30" t="s">
        <v>694</v>
      </c>
      <c r="BL535" s="3">
        <v>43965.71970616898</v>
      </c>
      <c r="BM535" t="s">
        <v>31</v>
      </c>
      <c r="BN535" t="s">
        <v>32</v>
      </c>
      <c r="BO535" t="s">
        <v>2289</v>
      </c>
      <c r="BP535" t="s">
        <v>2103</v>
      </c>
      <c r="BQ535" t="s">
        <v>826</v>
      </c>
      <c r="BR535" t="s">
        <v>28</v>
      </c>
      <c r="BS535" t="s">
        <v>28</v>
      </c>
      <c r="BT535" t="s">
        <v>1023</v>
      </c>
      <c r="BU535" s="3">
        <v>43839.610046296293</v>
      </c>
      <c r="BV535" t="s">
        <v>803</v>
      </c>
      <c r="BW535" s="3">
        <v>43965.731235868057</v>
      </c>
      <c r="BX535" t="s">
        <v>2355</v>
      </c>
      <c r="CG535"/>
      <c r="CH535"/>
      <c r="CI535"/>
      <c r="CY535"/>
      <c r="DA535"/>
      <c r="DE535"/>
      <c r="DF535"/>
    </row>
    <row r="536" spans="1:110" x14ac:dyDescent="0.25">
      <c r="A536" s="1">
        <f>IF(Veg_Table[[#This Row],[VP_STATUS]]="Hold",0,IF(OR(AND(Veg_Table[[#This Row],[PRESCRIP]]="NW_No Work",Veg_Table[[#This Row],[VP_STATUS]]&lt;&gt;"No Work Required Under EVM"),AND(Veg_Table[[#This Row],[VP_STATUS]]="No Work Required Under EVM",Veg_Table[[#This Row],[PRESCRIP]]&lt;&gt;"NW_No Work")),1,0))</f>
        <v>0</v>
      </c>
      <c r="B536" s="1">
        <f>IF(Veg_Table[[#This Row],[SPECIES]]="",1,0)</f>
        <v>0</v>
      </c>
      <c r="C536" s="1">
        <f>IF(Veg_Table[[#This Row],[DIAMETER]]="",1,0)</f>
        <v>0</v>
      </c>
      <c r="D536" s="1">
        <f>IF(Veg_Table[[#This Row],[HEIGHT]]="",1,0)</f>
        <v>0</v>
      </c>
      <c r="E53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36" s="1">
        <f>IF(AND(Veg_Table[[#This Row],[TAT_RESULT]]="ABATE",Veg_Table[[#This Row],[PRESCRIP]]="NW_No Work"),1,0)</f>
        <v>0</v>
      </c>
      <c r="G536" s="1">
        <f>IF(OR(Veg_Table[[#This Row],[Prescription R-Scale]]="NA",Veg_Table[[#This Row],[Diameter R-Scale]]="NA"),0,IF(Veg_Table[[#This Row],[Diameter R-Scale]]&lt;&gt;Veg_Table[[#This Row],[Prescription R-Scale]],1,0))</f>
        <v>0</v>
      </c>
      <c r="H536" s="1">
        <f>IF(OR(AND(Veg_Table[[#This Row],[PRESCRIP]]="BC_Br Rmv", Veg_Table[[#This Row],[WOOD_MAN]]&lt;&gt;"Not Needed"),AND(Veg_Table[[#This Row],[PRESCRIP]]="BCS_Br Rmv+Trt", Veg_Table[[#This Row],[WOOD_MAN]]&lt;&gt;"Not Needed")),1,0)</f>
        <v>0</v>
      </c>
      <c r="I536" s="1">
        <f ca="1">IF(AND(Veg_Table[[#This Row],[Prescription_Changed]]="Yes",Veg_Table[[#This Row],[TAT_RESULT]]=""),1,0)</f>
        <v>0</v>
      </c>
      <c r="J536" s="1">
        <f ca="1">SUM(Veg_Table[[#This Row],[Prescription and Status do not match]:[Prescription_Edited_And_TAT_Is_Blank]])</f>
        <v>1</v>
      </c>
      <c r="K536" s="1">
        <f ca="1">IF(Veg_Table[[#This Row],[Sum of Errors]]&gt;0,1,0)</f>
        <v>1</v>
      </c>
      <c r="L536" s="1">
        <f>1</f>
        <v>1</v>
      </c>
      <c r="M53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536" s="1">
        <f>IF(OR(MID(Veg_Table[[#This Row],[PRESCRIP]],2,1)="1",MID(Veg_Table[[#This Row],[PRESCRIP]],2,1)="2",MID(Veg_Table[[#This Row],[PRESCRIP]],2,1)="3",MID(Veg_Table[[#This Row],[PRESCRIP]],2,1)="4"),_xlfn.NUMBERVALUE(MID(Veg_Table[[#This Row],[PRESCRIP]],2,1)),"NA")</f>
        <v>3</v>
      </c>
      <c r="O536" s="1">
        <f>WEEKNUM(Veg_Table[[#This Row],[EVM_LAST_EDITED_Day]],2)</f>
        <v>20</v>
      </c>
      <c r="P536" s="25">
        <f>IFERROR(DATE(YEAR(Veg_Table[[#This Row],[EVM_LAST_EDITED2]]),MONTH(Veg_Table[[#This Row],[EVM_LAST_EDITED2]]),DAY(Veg_Table[[#This Row],[EVM_LAST_EDITED2]])),DATE(2019,1,1))</f>
        <v>43965</v>
      </c>
      <c r="Q536" s="3">
        <f>VALUE(SUBSTITUTE(Veg_Table[[#This Row],[EVM_LAST_EDITED]],",",""))</f>
        <v>43965.720624340298</v>
      </c>
      <c r="R536" s="1" t="str">
        <f>_xlfn.IFNA(IF(Veg_Table[[#This Row],[EVM_LAST_EDITOR]]="","zBlank EVM Last Editor",VLOOKUP(Veg_Table[[#This Row],[EVM_LAST_EDITOR]],Roster_Table[#All],4,FALSE)),"zAWRR Not in Roster")</f>
        <v>AEA</v>
      </c>
      <c r="S536" s="1" t="str">
        <f>_xlfn.IFNA(IF(Veg_Table[[#This Row],[EVM_LAST_EDITOR]]="","zBlank EVM Last Editor",VLOOKUP(Veg_Table[[#This Row],[EVM_LAST_EDITOR]],Roster_Table[#All],16,FALSE)),"zCompany_AWRR not in Roster")</f>
        <v>Not in Sierra Roster</v>
      </c>
      <c r="T536" s="2">
        <f>IFERROR(DATE(YEAR(Veg_Table[[#This Row],[Created2]]),MONTH(Veg_Table[[#This Row],[Created2]]),DAY(Veg_Table[[#This Row],[Created2]])),DATE(2019,1,1))</f>
        <v>43725</v>
      </c>
      <c r="U536" s="3">
        <f>VALUE(SUBSTITUTE(Veg_Table[[#This Row],[Created]],",",""))</f>
        <v>43725.573159722197</v>
      </c>
      <c r="V536" s="3" t="str">
        <f ca="1">IFERROR(_xlfn.IFNA(CELL("contents",INDIRECT(_xlfn.CONCAT("Veg_Table_Production_Data!",ADDRESS(MATCH(_xlfn.MAXIFS(#REF!,#REF!,"="&amp;Veg_Table[[#This Row],[AUTO_ID]],#REF!,"&lt;"&amp;Veg_Table[[#This Row],[EVM_LAST_EDITED_Day]]),#REF!,0),COLUMN(#REF!),4,1,)))),""),"")</f>
        <v/>
      </c>
      <c r="W536" s="3" t="str">
        <f ca="1">IF(Veg_Table[[#This Row],[Previous_Prescription]]="","No",IF(Veg_Table[[#This Row],[Previous_Prescription]]=Veg_Table[[#This Row],[PRESCRIP]],"No","Yes"))</f>
        <v>No</v>
      </c>
      <c r="X536" s="3" t="str">
        <f>IF(Veg_Table[[#This Row],[EVM_LAST_EDITED_Day]]=Veg_Table[[#This Row],[Created_Day]],"New","Old")</f>
        <v>Old</v>
      </c>
      <c r="Y536" s="1">
        <f>IFERROR(IF(FIND("delete",LOWER(Veg_Table[[#This Row],[PI_COMMENTS]]))&gt;=1,1,0),0)</f>
        <v>0</v>
      </c>
      <c r="Z536" s="1" t="str">
        <f>_xlfn.IFNA(IF(Veg_Table[[#This Row],[EVM_LAST_EDITOR]]="","Yes",VLOOKUP(Veg_Table[[#This Row],[EVM_LAST_EDITOR]],Roster_Table[#All],15,FALSE)),"Yes")</f>
        <v>No</v>
      </c>
      <c r="AA53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36" s="1" t="str">
        <f>_xlfn.IFNA(VLOOKUP(Veg_Table[[#This Row],[EVM_LAST_EDITOR]],Roster_Table[#All],3,FALSE),"zAWRR Not in Roster")</f>
        <v>Drew</v>
      </c>
      <c r="AC536" s="1" t="str">
        <f>_xlfn.IFNA(VLOOKUP(Veg_Table[[#This Row],[EVM_LAST_EDITOR]],Roster_Table[#All],2,FALSE),"zAWRR Not in Roster")</f>
        <v>Berlfein</v>
      </c>
      <c r="AD536" s="1" t="str">
        <f>IF(_xlfn.CONCAT(Veg_Table[[#This Row],[First_Name]]," ",Veg_Table[[#This Row],[Last_Name]])="zAWRR Not in Roster zAWRR Not in Roster","zAWRR Not in Roster",_xlfn.CONCAT(Veg_Table[[#This Row],[First_Name]]," ",Veg_Table[[#This Row],[Last_Name]]))</f>
        <v>Drew Berlfein</v>
      </c>
      <c r="AE536">
        <v>1761778</v>
      </c>
      <c r="AF536" t="s">
        <v>3974</v>
      </c>
      <c r="AG536" t="s">
        <v>30</v>
      </c>
      <c r="AH536" t="s">
        <v>3891</v>
      </c>
      <c r="AI536" t="s">
        <v>3968</v>
      </c>
      <c r="AJ536" t="s">
        <v>820</v>
      </c>
      <c r="AL536" t="s">
        <v>822</v>
      </c>
      <c r="AM536" t="s">
        <v>34</v>
      </c>
      <c r="AN536" t="s">
        <v>25</v>
      </c>
      <c r="AO536" t="s">
        <v>25</v>
      </c>
      <c r="AP536">
        <v>26</v>
      </c>
      <c r="AQ536">
        <v>60</v>
      </c>
      <c r="AS536" t="s">
        <v>51</v>
      </c>
      <c r="AT536" t="s">
        <v>515</v>
      </c>
      <c r="AU536" t="s">
        <v>25</v>
      </c>
      <c r="AW536" t="s">
        <v>3975</v>
      </c>
      <c r="AX536" t="s">
        <v>534</v>
      </c>
      <c r="AZ536">
        <v>5744925</v>
      </c>
      <c r="BA536" t="s">
        <v>51</v>
      </c>
      <c r="BB536" s="4">
        <v>43965.720503738426</v>
      </c>
      <c r="BC536" t="s">
        <v>1142</v>
      </c>
      <c r="BD536" t="s">
        <v>29</v>
      </c>
      <c r="BI536" s="3"/>
      <c r="BJ536" t="s">
        <v>417</v>
      </c>
      <c r="BK536" s="30" t="s">
        <v>533</v>
      </c>
      <c r="BL536" s="3">
        <v>43965.720624340276</v>
      </c>
      <c r="BM536" t="s">
        <v>31</v>
      </c>
      <c r="BN536" t="s">
        <v>32</v>
      </c>
      <c r="BO536" t="s">
        <v>3894</v>
      </c>
      <c r="BP536" t="s">
        <v>3895</v>
      </c>
      <c r="BQ536" t="s">
        <v>826</v>
      </c>
      <c r="BR536" t="s">
        <v>28</v>
      </c>
      <c r="BS536" t="s">
        <v>28</v>
      </c>
      <c r="BT536" t="s">
        <v>840</v>
      </c>
      <c r="BU536" s="3">
        <v>43725.573159722226</v>
      </c>
      <c r="BV536" t="s">
        <v>803</v>
      </c>
      <c r="BW536" s="3">
        <v>43965.731235868057</v>
      </c>
      <c r="BX536" t="s">
        <v>3976</v>
      </c>
      <c r="CG536"/>
      <c r="CH536"/>
      <c r="CI536"/>
      <c r="CY536"/>
      <c r="DA536"/>
      <c r="DE536"/>
      <c r="DF536"/>
    </row>
    <row r="537" spans="1:110" x14ac:dyDescent="0.25">
      <c r="A537" s="1">
        <f>IF(Veg_Table[[#This Row],[VP_STATUS]]="Hold",0,IF(OR(AND(Veg_Table[[#This Row],[PRESCRIP]]="NW_No Work",Veg_Table[[#This Row],[VP_STATUS]]&lt;&gt;"No Work Required Under EVM"),AND(Veg_Table[[#This Row],[VP_STATUS]]="No Work Required Under EVM",Veg_Table[[#This Row],[PRESCRIP]]&lt;&gt;"NW_No Work")),1,0))</f>
        <v>0</v>
      </c>
      <c r="B537" s="1">
        <f>IF(Veg_Table[[#This Row],[SPECIES]]="",1,0)</f>
        <v>0</v>
      </c>
      <c r="C537" s="1">
        <f>IF(Veg_Table[[#This Row],[DIAMETER]]="",1,0)</f>
        <v>0</v>
      </c>
      <c r="D537" s="1">
        <f>IF(Veg_Table[[#This Row],[HEIGHT]]="",1,0)</f>
        <v>0</v>
      </c>
      <c r="E53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37" s="1">
        <f>IF(AND(Veg_Table[[#This Row],[TAT_RESULT]]="ABATE",Veg_Table[[#This Row],[PRESCRIP]]="NW_No Work"),1,0)</f>
        <v>0</v>
      </c>
      <c r="G537" s="1">
        <f>IF(OR(Veg_Table[[#This Row],[Prescription R-Scale]]="NA",Veg_Table[[#This Row],[Diameter R-Scale]]="NA"),0,IF(Veg_Table[[#This Row],[Diameter R-Scale]]&lt;&gt;Veg_Table[[#This Row],[Prescription R-Scale]],1,0))</f>
        <v>0</v>
      </c>
      <c r="H537" s="1">
        <f>IF(OR(AND(Veg_Table[[#This Row],[PRESCRIP]]="BC_Br Rmv", Veg_Table[[#This Row],[WOOD_MAN]]&lt;&gt;"Not Needed"),AND(Veg_Table[[#This Row],[PRESCRIP]]="BCS_Br Rmv+Trt", Veg_Table[[#This Row],[WOOD_MAN]]&lt;&gt;"Not Needed")),1,0)</f>
        <v>0</v>
      </c>
      <c r="I537" s="1">
        <f ca="1">IF(AND(Veg_Table[[#This Row],[Prescription_Changed]]="Yes",Veg_Table[[#This Row],[TAT_RESULT]]=""),1,0)</f>
        <v>0</v>
      </c>
      <c r="J537" s="1">
        <f ca="1">SUM(Veg_Table[[#This Row],[Prescription and Status do not match]:[Prescription_Edited_And_TAT_Is_Blank]])</f>
        <v>1</v>
      </c>
      <c r="K537" s="1">
        <f ca="1">IF(Veg_Table[[#This Row],[Sum of Errors]]&gt;0,1,0)</f>
        <v>1</v>
      </c>
      <c r="L537" s="1">
        <f>1</f>
        <v>1</v>
      </c>
      <c r="M53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537" s="1">
        <f>IF(OR(MID(Veg_Table[[#This Row],[PRESCRIP]],2,1)="1",MID(Veg_Table[[#This Row],[PRESCRIP]],2,1)="2",MID(Veg_Table[[#This Row],[PRESCRIP]],2,1)="3",MID(Veg_Table[[#This Row],[PRESCRIP]],2,1)="4"),_xlfn.NUMBERVALUE(MID(Veg_Table[[#This Row],[PRESCRIP]],2,1)),"NA")</f>
        <v>1</v>
      </c>
      <c r="O537" s="1">
        <f>WEEKNUM(Veg_Table[[#This Row],[EVM_LAST_EDITED_Day]],2)</f>
        <v>20</v>
      </c>
      <c r="P537" s="25">
        <f>IFERROR(DATE(YEAR(Veg_Table[[#This Row],[EVM_LAST_EDITED2]]),MONTH(Veg_Table[[#This Row],[EVM_LAST_EDITED2]]),DAY(Veg_Table[[#This Row],[EVM_LAST_EDITED2]])),DATE(2019,1,1))</f>
        <v>43965</v>
      </c>
      <c r="Q537" s="3">
        <f>VALUE(SUBSTITUTE(Veg_Table[[#This Row],[EVM_LAST_EDITED]],",",""))</f>
        <v>43965.725664259298</v>
      </c>
      <c r="R537" s="1" t="str">
        <f>_xlfn.IFNA(IF(Veg_Table[[#This Row],[EVM_LAST_EDITOR]]="","zBlank EVM Last Editor",VLOOKUP(Veg_Table[[#This Row],[EVM_LAST_EDITOR]],Roster_Table[#All],4,FALSE)),"zAWRR Not in Roster")</f>
        <v>AEA</v>
      </c>
      <c r="S537" s="1" t="str">
        <f>_xlfn.IFNA(IF(Veg_Table[[#This Row],[EVM_LAST_EDITOR]]="","zBlank EVM Last Editor",VLOOKUP(Veg_Table[[#This Row],[EVM_LAST_EDITOR]],Roster_Table[#All],16,FALSE)),"zCompany_AWRR not in Roster")</f>
        <v>Not in Sierra Roster</v>
      </c>
      <c r="T537" s="2">
        <f>IFERROR(DATE(YEAR(Veg_Table[[#This Row],[Created2]]),MONTH(Veg_Table[[#This Row],[Created2]]),DAY(Veg_Table[[#This Row],[Created2]])),DATE(2019,1,1))</f>
        <v>43868</v>
      </c>
      <c r="U537" s="3">
        <f>VALUE(SUBSTITUTE(Veg_Table[[#This Row],[Created]],",",""))</f>
        <v>43868.629178240699</v>
      </c>
      <c r="V537" s="3" t="str">
        <f ca="1">IFERROR(_xlfn.IFNA(CELL("contents",INDIRECT(_xlfn.CONCAT("Veg_Table_Production_Data!",ADDRESS(MATCH(_xlfn.MAXIFS(#REF!,#REF!,"="&amp;Veg_Table[[#This Row],[AUTO_ID]],#REF!,"&lt;"&amp;Veg_Table[[#This Row],[EVM_LAST_EDITED_Day]]),#REF!,0),COLUMN(#REF!),4,1,)))),""),"")</f>
        <v/>
      </c>
      <c r="W537" s="3" t="str">
        <f ca="1">IF(Veg_Table[[#This Row],[Previous_Prescription]]="","No",IF(Veg_Table[[#This Row],[Previous_Prescription]]=Veg_Table[[#This Row],[PRESCRIP]],"No","Yes"))</f>
        <v>No</v>
      </c>
      <c r="X537" s="3" t="str">
        <f>IF(Veg_Table[[#This Row],[EVM_LAST_EDITED_Day]]=Veg_Table[[#This Row],[Created_Day]],"New","Old")</f>
        <v>Old</v>
      </c>
      <c r="Y537" s="1">
        <f>IFERROR(IF(FIND("delete",LOWER(Veg_Table[[#This Row],[PI_COMMENTS]]))&gt;=1,1,0),0)</f>
        <v>0</v>
      </c>
      <c r="Z537" s="1" t="str">
        <f>_xlfn.IFNA(IF(Veg_Table[[#This Row],[EVM_LAST_EDITOR]]="","Yes",VLOOKUP(Veg_Table[[#This Row],[EVM_LAST_EDITOR]],Roster_Table[#All],15,FALSE)),"Yes")</f>
        <v>No</v>
      </c>
      <c r="AA53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37" s="1" t="str">
        <f>_xlfn.IFNA(VLOOKUP(Veg_Table[[#This Row],[EVM_LAST_EDITOR]],Roster_Table[#All],3,FALSE),"zAWRR Not in Roster")</f>
        <v>Drew</v>
      </c>
      <c r="AC537" s="1" t="str">
        <f>_xlfn.IFNA(VLOOKUP(Veg_Table[[#This Row],[EVM_LAST_EDITOR]],Roster_Table[#All],2,FALSE),"zAWRR Not in Roster")</f>
        <v>Berlfein</v>
      </c>
      <c r="AD537" s="1" t="str">
        <f>IF(_xlfn.CONCAT(Veg_Table[[#This Row],[First_Name]]," ",Veg_Table[[#This Row],[Last_Name]])="zAWRR Not in Roster zAWRR Not in Roster","zAWRR Not in Roster",_xlfn.CONCAT(Veg_Table[[#This Row],[First_Name]]," ",Veg_Table[[#This Row],[Last_Name]]))</f>
        <v>Drew Berlfein</v>
      </c>
      <c r="AE537">
        <v>1733481</v>
      </c>
      <c r="AF537" t="s">
        <v>1639</v>
      </c>
      <c r="AG537" t="s">
        <v>93</v>
      </c>
      <c r="AH537" t="s">
        <v>1039</v>
      </c>
      <c r="AI537" t="s">
        <v>1638</v>
      </c>
      <c r="AJ537" t="s">
        <v>820</v>
      </c>
      <c r="AK537" t="s">
        <v>28</v>
      </c>
      <c r="AL537" t="s">
        <v>1024</v>
      </c>
      <c r="AM537" t="s">
        <v>529</v>
      </c>
      <c r="AN537" t="s">
        <v>25</v>
      </c>
      <c r="AO537" t="s">
        <v>25</v>
      </c>
      <c r="AP537">
        <v>5</v>
      </c>
      <c r="AQ537">
        <v>22</v>
      </c>
      <c r="AR537" t="s">
        <v>28</v>
      </c>
      <c r="AS537" t="s">
        <v>45</v>
      </c>
      <c r="AT537" t="s">
        <v>515</v>
      </c>
      <c r="AU537" t="s">
        <v>25</v>
      </c>
      <c r="AV537" t="s">
        <v>28</v>
      </c>
      <c r="AW537" t="s">
        <v>1640</v>
      </c>
      <c r="AX537" t="s">
        <v>534</v>
      </c>
      <c r="AY537" t="s">
        <v>28</v>
      </c>
      <c r="AZ537">
        <v>5585883</v>
      </c>
      <c r="BA537" t="s">
        <v>45</v>
      </c>
      <c r="BB537" s="4">
        <v>43965.333291631941</v>
      </c>
      <c r="BC537" t="s">
        <v>4003</v>
      </c>
      <c r="BD537" t="s">
        <v>29</v>
      </c>
      <c r="BF537" t="s">
        <v>28</v>
      </c>
      <c r="BG537" t="s">
        <v>534</v>
      </c>
      <c r="BH537" t="s">
        <v>28</v>
      </c>
      <c r="BI537" s="3">
        <v>43965.725636550924</v>
      </c>
      <c r="BJ537" t="s">
        <v>28</v>
      </c>
      <c r="BK537" s="30" t="s">
        <v>533</v>
      </c>
      <c r="BL537" s="3">
        <v>43965.725664259262</v>
      </c>
      <c r="BM537" t="s">
        <v>31</v>
      </c>
      <c r="BN537" t="s">
        <v>32</v>
      </c>
      <c r="BO537" t="s">
        <v>1041</v>
      </c>
      <c r="BP537" t="s">
        <v>1042</v>
      </c>
      <c r="BQ537" t="s">
        <v>1025</v>
      </c>
      <c r="BR537" t="s">
        <v>28</v>
      </c>
      <c r="BS537" t="s">
        <v>28</v>
      </c>
      <c r="BT537" t="s">
        <v>1028</v>
      </c>
      <c r="BU537" s="3">
        <v>43868.629178240742</v>
      </c>
      <c r="BV537" t="s">
        <v>803</v>
      </c>
      <c r="BW537" s="3">
        <v>43965.731235868057</v>
      </c>
      <c r="BX537" t="s">
        <v>1641</v>
      </c>
      <c r="CG537"/>
      <c r="CH537"/>
      <c r="CI537"/>
      <c r="CY537"/>
      <c r="DA537"/>
      <c r="DE537"/>
      <c r="DF537"/>
    </row>
    <row r="538" spans="1:110" x14ac:dyDescent="0.25">
      <c r="A538" s="1">
        <f>IF(Veg_Table[[#This Row],[VP_STATUS]]="Hold",0,IF(OR(AND(Veg_Table[[#This Row],[PRESCRIP]]="NW_No Work",Veg_Table[[#This Row],[VP_STATUS]]&lt;&gt;"No Work Required Under EVM"),AND(Veg_Table[[#This Row],[VP_STATUS]]="No Work Required Under EVM",Veg_Table[[#This Row],[PRESCRIP]]&lt;&gt;"NW_No Work")),1,0))</f>
        <v>0</v>
      </c>
      <c r="B538" s="1">
        <f>IF(Veg_Table[[#This Row],[SPECIES]]="",1,0)</f>
        <v>0</v>
      </c>
      <c r="C538" s="1">
        <f>IF(Veg_Table[[#This Row],[DIAMETER]]="",1,0)</f>
        <v>0</v>
      </c>
      <c r="D538" s="1">
        <f>IF(Veg_Table[[#This Row],[HEIGHT]]="",1,0)</f>
        <v>0</v>
      </c>
      <c r="E53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38" s="1">
        <f>IF(AND(Veg_Table[[#This Row],[TAT_RESULT]]="ABATE",Veg_Table[[#This Row],[PRESCRIP]]="NW_No Work"),1,0)</f>
        <v>0</v>
      </c>
      <c r="G538" s="1">
        <f>IF(OR(Veg_Table[[#This Row],[Prescription R-Scale]]="NA",Veg_Table[[#This Row],[Diameter R-Scale]]="NA"),0,IF(Veg_Table[[#This Row],[Diameter R-Scale]]&lt;&gt;Veg_Table[[#This Row],[Prescription R-Scale]],1,0))</f>
        <v>0</v>
      </c>
      <c r="H538" s="1">
        <f>IF(OR(AND(Veg_Table[[#This Row],[PRESCRIP]]="BC_Br Rmv", Veg_Table[[#This Row],[WOOD_MAN]]&lt;&gt;"Not Needed"),AND(Veg_Table[[#This Row],[PRESCRIP]]="BCS_Br Rmv+Trt", Veg_Table[[#This Row],[WOOD_MAN]]&lt;&gt;"Not Needed")),1,0)</f>
        <v>0</v>
      </c>
      <c r="I538" s="1">
        <f ca="1">IF(AND(Veg_Table[[#This Row],[Prescription_Changed]]="Yes",Veg_Table[[#This Row],[TAT_RESULT]]=""),1,0)</f>
        <v>0</v>
      </c>
      <c r="J538" s="1">
        <f ca="1">SUM(Veg_Table[[#This Row],[Prescription and Status do not match]:[Prescription_Edited_And_TAT_Is_Blank]])</f>
        <v>1</v>
      </c>
      <c r="K538" s="1">
        <f ca="1">IF(Veg_Table[[#This Row],[Sum of Errors]]&gt;0,1,0)</f>
        <v>1</v>
      </c>
      <c r="L538" s="1">
        <f>1</f>
        <v>1</v>
      </c>
      <c r="M53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538" s="1">
        <f>IF(OR(MID(Veg_Table[[#This Row],[PRESCRIP]],2,1)="1",MID(Veg_Table[[#This Row],[PRESCRIP]],2,1)="2",MID(Veg_Table[[#This Row],[PRESCRIP]],2,1)="3",MID(Veg_Table[[#This Row],[PRESCRIP]],2,1)="4"),_xlfn.NUMBERVALUE(MID(Veg_Table[[#This Row],[PRESCRIP]],2,1)),"NA")</f>
        <v>1</v>
      </c>
      <c r="O538" s="1">
        <f>WEEKNUM(Veg_Table[[#This Row],[EVM_LAST_EDITED_Day]],2)</f>
        <v>20</v>
      </c>
      <c r="P538" s="25">
        <f>IFERROR(DATE(YEAR(Veg_Table[[#This Row],[EVM_LAST_EDITED2]]),MONTH(Veg_Table[[#This Row],[EVM_LAST_EDITED2]]),DAY(Veg_Table[[#This Row],[EVM_LAST_EDITED2]])),DATE(2019,1,1))</f>
        <v>43965</v>
      </c>
      <c r="Q538" s="3">
        <f>VALUE(SUBSTITUTE(Veg_Table[[#This Row],[EVM_LAST_EDITED]],",",""))</f>
        <v>43965.725964791702</v>
      </c>
      <c r="R538" s="1" t="str">
        <f>_xlfn.IFNA(IF(Veg_Table[[#This Row],[EVM_LAST_EDITOR]]="","zBlank EVM Last Editor",VLOOKUP(Veg_Table[[#This Row],[EVM_LAST_EDITOR]],Roster_Table[#All],4,FALSE)),"zAWRR Not in Roster")</f>
        <v>AEA</v>
      </c>
      <c r="S538" s="1" t="str">
        <f>_xlfn.IFNA(IF(Veg_Table[[#This Row],[EVM_LAST_EDITOR]]="","zBlank EVM Last Editor",VLOOKUP(Veg_Table[[#This Row],[EVM_LAST_EDITOR]],Roster_Table[#All],16,FALSE)),"zCompany_AWRR not in Roster")</f>
        <v>Not in Sierra Roster</v>
      </c>
      <c r="T538" s="2">
        <f>IFERROR(DATE(YEAR(Veg_Table[[#This Row],[Created2]]),MONTH(Veg_Table[[#This Row],[Created2]]),DAY(Veg_Table[[#This Row],[Created2]])),DATE(2019,1,1))</f>
        <v>43871</v>
      </c>
      <c r="U538" s="3">
        <f>VALUE(SUBSTITUTE(Veg_Table[[#This Row],[Created]],",",""))</f>
        <v>43871.477557870399</v>
      </c>
      <c r="V538" s="3" t="str">
        <f ca="1">IFERROR(_xlfn.IFNA(CELL("contents",INDIRECT(_xlfn.CONCAT("Veg_Table_Production_Data!",ADDRESS(MATCH(_xlfn.MAXIFS(#REF!,#REF!,"="&amp;Veg_Table[[#This Row],[AUTO_ID]],#REF!,"&lt;"&amp;Veg_Table[[#This Row],[EVM_LAST_EDITED_Day]]),#REF!,0),COLUMN(#REF!),4,1,)))),""),"")</f>
        <v/>
      </c>
      <c r="W538" s="3" t="str">
        <f ca="1">IF(Veg_Table[[#This Row],[Previous_Prescription]]="","No",IF(Veg_Table[[#This Row],[Previous_Prescription]]=Veg_Table[[#This Row],[PRESCRIP]],"No","Yes"))</f>
        <v>No</v>
      </c>
      <c r="X538" s="3" t="str">
        <f>IF(Veg_Table[[#This Row],[EVM_LAST_EDITED_Day]]=Veg_Table[[#This Row],[Created_Day]],"New","Old")</f>
        <v>Old</v>
      </c>
      <c r="Y538" s="1">
        <f>IFERROR(IF(FIND("delete",LOWER(Veg_Table[[#This Row],[PI_COMMENTS]]))&gt;=1,1,0),0)</f>
        <v>0</v>
      </c>
      <c r="Z538" s="1" t="str">
        <f>_xlfn.IFNA(IF(Veg_Table[[#This Row],[EVM_LAST_EDITOR]]="","Yes",VLOOKUP(Veg_Table[[#This Row],[EVM_LAST_EDITOR]],Roster_Table[#All],15,FALSE)),"Yes")</f>
        <v>No</v>
      </c>
      <c r="AA53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38" s="1" t="str">
        <f>_xlfn.IFNA(VLOOKUP(Veg_Table[[#This Row],[EVM_LAST_EDITOR]],Roster_Table[#All],3,FALSE),"zAWRR Not in Roster")</f>
        <v>Drew</v>
      </c>
      <c r="AC538" s="1" t="str">
        <f>_xlfn.IFNA(VLOOKUP(Veg_Table[[#This Row],[EVM_LAST_EDITOR]],Roster_Table[#All],2,FALSE),"zAWRR Not in Roster")</f>
        <v>Berlfein</v>
      </c>
      <c r="AD538" s="1" t="str">
        <f>IF(_xlfn.CONCAT(Veg_Table[[#This Row],[First_Name]]," ",Veg_Table[[#This Row],[Last_Name]])="zAWRR Not in Roster zAWRR Not in Roster","zAWRR Not in Roster",_xlfn.CONCAT(Veg_Table[[#This Row],[First_Name]]," ",Veg_Table[[#This Row],[Last_Name]]))</f>
        <v>Drew Berlfein</v>
      </c>
      <c r="AE538">
        <v>1733597</v>
      </c>
      <c r="AF538" t="s">
        <v>1645</v>
      </c>
      <c r="AG538" t="s">
        <v>93</v>
      </c>
      <c r="AH538" t="s">
        <v>1039</v>
      </c>
      <c r="AI538" t="s">
        <v>1040</v>
      </c>
      <c r="AJ538" t="s">
        <v>820</v>
      </c>
      <c r="AK538" t="s">
        <v>28</v>
      </c>
      <c r="AL538" t="s">
        <v>1024</v>
      </c>
      <c r="AM538" t="s">
        <v>529</v>
      </c>
      <c r="AN538" t="s">
        <v>25</v>
      </c>
      <c r="AO538" t="s">
        <v>25</v>
      </c>
      <c r="AP538">
        <v>6</v>
      </c>
      <c r="AQ538">
        <v>18</v>
      </c>
      <c r="AR538" t="s">
        <v>28</v>
      </c>
      <c r="AS538" t="s">
        <v>45</v>
      </c>
      <c r="AT538" t="s">
        <v>515</v>
      </c>
      <c r="AU538" t="s">
        <v>25</v>
      </c>
      <c r="AV538" t="s">
        <v>28</v>
      </c>
      <c r="AW538" t="s">
        <v>1646</v>
      </c>
      <c r="AX538" t="s">
        <v>534</v>
      </c>
      <c r="AY538" t="s">
        <v>28</v>
      </c>
      <c r="AZ538">
        <v>5585883</v>
      </c>
      <c r="BA538" t="s">
        <v>45</v>
      </c>
      <c r="BB538" s="4">
        <v>43965.328999513891</v>
      </c>
      <c r="BC538" t="s">
        <v>4003</v>
      </c>
      <c r="BD538" t="s">
        <v>29</v>
      </c>
      <c r="BF538" t="s">
        <v>28</v>
      </c>
      <c r="BG538" t="s">
        <v>534</v>
      </c>
      <c r="BH538" t="s">
        <v>28</v>
      </c>
      <c r="BI538" s="3">
        <v>43965.725915798612</v>
      </c>
      <c r="BJ538" t="s">
        <v>28</v>
      </c>
      <c r="BK538" s="30" t="s">
        <v>533</v>
      </c>
      <c r="BL538" s="3">
        <v>43965.725964791665</v>
      </c>
      <c r="BM538" t="s">
        <v>31</v>
      </c>
      <c r="BN538" t="s">
        <v>32</v>
      </c>
      <c r="BO538" t="s">
        <v>1041</v>
      </c>
      <c r="BP538" t="s">
        <v>1042</v>
      </c>
      <c r="BQ538" t="s">
        <v>1025</v>
      </c>
      <c r="BR538" t="s">
        <v>28</v>
      </c>
      <c r="BS538" t="s">
        <v>28</v>
      </c>
      <c r="BT538" t="s">
        <v>1028</v>
      </c>
      <c r="BU538" s="3">
        <v>43871.47755787037</v>
      </c>
      <c r="BV538" t="s">
        <v>803</v>
      </c>
      <c r="BW538" s="3">
        <v>43965.731235868057</v>
      </c>
      <c r="BX538" t="s">
        <v>1647</v>
      </c>
      <c r="CG538"/>
      <c r="CH538"/>
      <c r="CI538"/>
      <c r="CY538"/>
      <c r="DA538"/>
      <c r="DE538"/>
      <c r="DF538"/>
    </row>
    <row r="539" spans="1:110" x14ac:dyDescent="0.25">
      <c r="A539" s="1">
        <f>IF(Veg_Table[[#This Row],[VP_STATUS]]="Hold",0,IF(OR(AND(Veg_Table[[#This Row],[PRESCRIP]]="NW_No Work",Veg_Table[[#This Row],[VP_STATUS]]&lt;&gt;"No Work Required Under EVM"),AND(Veg_Table[[#This Row],[VP_STATUS]]="No Work Required Under EVM",Veg_Table[[#This Row],[PRESCRIP]]&lt;&gt;"NW_No Work")),1,0))</f>
        <v>0</v>
      </c>
      <c r="B539" s="1">
        <f>IF(Veg_Table[[#This Row],[SPECIES]]="",1,0)</f>
        <v>0</v>
      </c>
      <c r="C539" s="1">
        <f>IF(Veg_Table[[#This Row],[DIAMETER]]="",1,0)</f>
        <v>0</v>
      </c>
      <c r="D539" s="1">
        <f>IF(Veg_Table[[#This Row],[HEIGHT]]="",1,0)</f>
        <v>0</v>
      </c>
      <c r="E53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39" s="1">
        <f>IF(AND(Veg_Table[[#This Row],[TAT_RESULT]]="ABATE",Veg_Table[[#This Row],[PRESCRIP]]="NW_No Work"),1,0)</f>
        <v>0</v>
      </c>
      <c r="G539" s="1">
        <f>IF(OR(Veg_Table[[#This Row],[Prescription R-Scale]]="NA",Veg_Table[[#This Row],[Diameter R-Scale]]="NA"),0,IF(Veg_Table[[#This Row],[Diameter R-Scale]]&lt;&gt;Veg_Table[[#This Row],[Prescription R-Scale]],1,0))</f>
        <v>0</v>
      </c>
      <c r="H539" s="1">
        <f>IF(OR(AND(Veg_Table[[#This Row],[PRESCRIP]]="BC_Br Rmv", Veg_Table[[#This Row],[WOOD_MAN]]&lt;&gt;"Not Needed"),AND(Veg_Table[[#This Row],[PRESCRIP]]="BCS_Br Rmv+Trt", Veg_Table[[#This Row],[WOOD_MAN]]&lt;&gt;"Not Needed")),1,0)</f>
        <v>0</v>
      </c>
      <c r="I539" s="1">
        <f ca="1">IF(AND(Veg_Table[[#This Row],[Prescription_Changed]]="Yes",Veg_Table[[#This Row],[TAT_RESULT]]=""),1,0)</f>
        <v>0</v>
      </c>
      <c r="J539" s="1">
        <f ca="1">SUM(Veg_Table[[#This Row],[Prescription and Status do not match]:[Prescription_Edited_And_TAT_Is_Blank]])</f>
        <v>1</v>
      </c>
      <c r="K539" s="1">
        <f ca="1">IF(Veg_Table[[#This Row],[Sum of Errors]]&gt;0,1,0)</f>
        <v>1</v>
      </c>
      <c r="L539" s="1">
        <f>1</f>
        <v>1</v>
      </c>
      <c r="M53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539" s="1">
        <f>IF(OR(MID(Veg_Table[[#This Row],[PRESCRIP]],2,1)="1",MID(Veg_Table[[#This Row],[PRESCRIP]],2,1)="2",MID(Veg_Table[[#This Row],[PRESCRIP]],2,1)="3",MID(Veg_Table[[#This Row],[PRESCRIP]],2,1)="4"),_xlfn.NUMBERVALUE(MID(Veg_Table[[#This Row],[PRESCRIP]],2,1)),"NA")</f>
        <v>1</v>
      </c>
      <c r="O539" s="1">
        <f>WEEKNUM(Veg_Table[[#This Row],[EVM_LAST_EDITED_Day]],2)</f>
        <v>20</v>
      </c>
      <c r="P539" s="25">
        <f>IFERROR(DATE(YEAR(Veg_Table[[#This Row],[EVM_LAST_EDITED2]]),MONTH(Veg_Table[[#This Row],[EVM_LAST_EDITED2]]),DAY(Veg_Table[[#This Row],[EVM_LAST_EDITED2]])),DATE(2019,1,1))</f>
        <v>43965</v>
      </c>
      <c r="Q539" s="3">
        <f>VALUE(SUBSTITUTE(Veg_Table[[#This Row],[EVM_LAST_EDITED]],",",""))</f>
        <v>43965.726382083303</v>
      </c>
      <c r="R539" s="1" t="str">
        <f>_xlfn.IFNA(IF(Veg_Table[[#This Row],[EVM_LAST_EDITOR]]="","zBlank EVM Last Editor",VLOOKUP(Veg_Table[[#This Row],[EVM_LAST_EDITOR]],Roster_Table[#All],4,FALSE)),"zAWRR Not in Roster")</f>
        <v>AEA</v>
      </c>
      <c r="S539" s="1" t="str">
        <f>_xlfn.IFNA(IF(Veg_Table[[#This Row],[EVM_LAST_EDITOR]]="","zBlank EVM Last Editor",VLOOKUP(Veg_Table[[#This Row],[EVM_LAST_EDITOR]],Roster_Table[#All],16,FALSE)),"zCompany_AWRR not in Roster")</f>
        <v>Not in Sierra Roster</v>
      </c>
      <c r="T539" s="2">
        <f>IFERROR(DATE(YEAR(Veg_Table[[#This Row],[Created2]]),MONTH(Veg_Table[[#This Row],[Created2]]),DAY(Veg_Table[[#This Row],[Created2]])),DATE(2019,1,1))</f>
        <v>43868</v>
      </c>
      <c r="U539" s="3">
        <f>VALUE(SUBSTITUTE(Veg_Table[[#This Row],[Created]],",",""))</f>
        <v>43868.645509259302</v>
      </c>
      <c r="V539" s="3" t="str">
        <f ca="1">IFERROR(_xlfn.IFNA(CELL("contents",INDIRECT(_xlfn.CONCAT("Veg_Table_Production_Data!",ADDRESS(MATCH(_xlfn.MAXIFS(#REF!,#REF!,"="&amp;Veg_Table[[#This Row],[AUTO_ID]],#REF!,"&lt;"&amp;Veg_Table[[#This Row],[EVM_LAST_EDITED_Day]]),#REF!,0),COLUMN(#REF!),4,1,)))),""),"")</f>
        <v/>
      </c>
      <c r="W539" s="3" t="str">
        <f ca="1">IF(Veg_Table[[#This Row],[Previous_Prescription]]="","No",IF(Veg_Table[[#This Row],[Previous_Prescription]]=Veg_Table[[#This Row],[PRESCRIP]],"No","Yes"))</f>
        <v>No</v>
      </c>
      <c r="X539" s="3" t="str">
        <f>IF(Veg_Table[[#This Row],[EVM_LAST_EDITED_Day]]=Veg_Table[[#This Row],[Created_Day]],"New","Old")</f>
        <v>Old</v>
      </c>
      <c r="Y539" s="1">
        <f>IFERROR(IF(FIND("delete",LOWER(Veg_Table[[#This Row],[PI_COMMENTS]]))&gt;=1,1,0),0)</f>
        <v>0</v>
      </c>
      <c r="Z539" s="1" t="str">
        <f>_xlfn.IFNA(IF(Veg_Table[[#This Row],[EVM_LAST_EDITOR]]="","Yes",VLOOKUP(Veg_Table[[#This Row],[EVM_LAST_EDITOR]],Roster_Table[#All],15,FALSE)),"Yes")</f>
        <v>No</v>
      </c>
      <c r="AA53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39" s="1" t="str">
        <f>_xlfn.IFNA(VLOOKUP(Veg_Table[[#This Row],[EVM_LAST_EDITOR]],Roster_Table[#All],3,FALSE),"zAWRR Not in Roster")</f>
        <v>Drew</v>
      </c>
      <c r="AC539" s="1" t="str">
        <f>_xlfn.IFNA(VLOOKUP(Veg_Table[[#This Row],[EVM_LAST_EDITOR]],Roster_Table[#All],2,FALSE),"zAWRR Not in Roster")</f>
        <v>Berlfein</v>
      </c>
      <c r="AD539" s="1" t="str">
        <f>IF(_xlfn.CONCAT(Veg_Table[[#This Row],[First_Name]]," ",Veg_Table[[#This Row],[Last_Name]])="zAWRR Not in Roster zAWRR Not in Roster","zAWRR Not in Roster",_xlfn.CONCAT(Veg_Table[[#This Row],[First_Name]]," ",Veg_Table[[#This Row],[Last_Name]]))</f>
        <v>Drew Berlfein</v>
      </c>
      <c r="AE539">
        <v>1733488</v>
      </c>
      <c r="AF539" t="s">
        <v>1642</v>
      </c>
      <c r="AG539" t="s">
        <v>93</v>
      </c>
      <c r="AH539" t="s">
        <v>1039</v>
      </c>
      <c r="AI539" t="s">
        <v>1638</v>
      </c>
      <c r="AJ539" t="s">
        <v>820</v>
      </c>
      <c r="AK539" t="s">
        <v>28</v>
      </c>
      <c r="AL539" t="s">
        <v>1024</v>
      </c>
      <c r="AM539" t="s">
        <v>875</v>
      </c>
      <c r="AN539" t="s">
        <v>25</v>
      </c>
      <c r="AO539" t="s">
        <v>25</v>
      </c>
      <c r="AP539">
        <v>4</v>
      </c>
      <c r="AQ539">
        <v>17</v>
      </c>
      <c r="AR539" t="s">
        <v>28</v>
      </c>
      <c r="AS539" t="s">
        <v>45</v>
      </c>
      <c r="AT539" t="s">
        <v>522</v>
      </c>
      <c r="AU539" t="s">
        <v>25</v>
      </c>
      <c r="AV539" t="s">
        <v>28</v>
      </c>
      <c r="AW539" t="s">
        <v>1643</v>
      </c>
      <c r="AX539" t="s">
        <v>534</v>
      </c>
      <c r="AY539" t="s">
        <v>28</v>
      </c>
      <c r="AZ539">
        <v>5585883</v>
      </c>
      <c r="BA539" t="s">
        <v>45</v>
      </c>
      <c r="BB539" s="4">
        <v>43965.3316528125</v>
      </c>
      <c r="BC539" t="s">
        <v>4003</v>
      </c>
      <c r="BD539" t="s">
        <v>29</v>
      </c>
      <c r="BF539" t="s">
        <v>28</v>
      </c>
      <c r="BG539" t="s">
        <v>534</v>
      </c>
      <c r="BH539" t="s">
        <v>28</v>
      </c>
      <c r="BI539" s="3">
        <v>43965.726356782405</v>
      </c>
      <c r="BJ539" t="s">
        <v>1637</v>
      </c>
      <c r="BK539" s="30" t="s">
        <v>533</v>
      </c>
      <c r="BL539" s="3">
        <v>43965.726382083332</v>
      </c>
      <c r="BM539" t="s">
        <v>31</v>
      </c>
      <c r="BN539" t="s">
        <v>32</v>
      </c>
      <c r="BO539" t="s">
        <v>1041</v>
      </c>
      <c r="BP539" t="s">
        <v>1042</v>
      </c>
      <c r="BQ539" t="s">
        <v>1025</v>
      </c>
      <c r="BR539" t="s">
        <v>28</v>
      </c>
      <c r="BS539" t="s">
        <v>28</v>
      </c>
      <c r="BT539" t="s">
        <v>1026</v>
      </c>
      <c r="BU539" s="3">
        <v>43868.645509259259</v>
      </c>
      <c r="BV539" t="s">
        <v>803</v>
      </c>
      <c r="BW539" s="3">
        <v>43965.731235868057</v>
      </c>
      <c r="BX539" t="s">
        <v>1644</v>
      </c>
      <c r="CG539"/>
      <c r="CH539"/>
      <c r="CI539"/>
      <c r="CY539"/>
      <c r="DA539"/>
      <c r="DE539"/>
      <c r="DF539"/>
    </row>
    <row r="540" spans="1:110" x14ac:dyDescent="0.25">
      <c r="A540" s="1">
        <f>IF(Veg_Table[[#This Row],[VP_STATUS]]="Hold",0,IF(OR(AND(Veg_Table[[#This Row],[PRESCRIP]]="NW_No Work",Veg_Table[[#This Row],[VP_STATUS]]&lt;&gt;"No Work Required Under EVM"),AND(Veg_Table[[#This Row],[VP_STATUS]]="No Work Required Under EVM",Veg_Table[[#This Row],[PRESCRIP]]&lt;&gt;"NW_No Work")),1,0))</f>
        <v>0</v>
      </c>
      <c r="B540" s="1">
        <f>IF(Veg_Table[[#This Row],[SPECIES]]="",1,0)</f>
        <v>0</v>
      </c>
      <c r="C540" s="1">
        <f>IF(Veg_Table[[#This Row],[DIAMETER]]="",1,0)</f>
        <v>0</v>
      </c>
      <c r="D540" s="1">
        <f>IF(Veg_Table[[#This Row],[HEIGHT]]="",1,0)</f>
        <v>0</v>
      </c>
      <c r="E54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40" s="1">
        <f>IF(AND(Veg_Table[[#This Row],[TAT_RESULT]]="ABATE",Veg_Table[[#This Row],[PRESCRIP]]="NW_No Work"),1,0)</f>
        <v>0</v>
      </c>
      <c r="G540" s="1">
        <f>IF(OR(Veg_Table[[#This Row],[Prescription R-Scale]]="NA",Veg_Table[[#This Row],[Diameter R-Scale]]="NA"),0,IF(Veg_Table[[#This Row],[Diameter R-Scale]]&lt;&gt;Veg_Table[[#This Row],[Prescription R-Scale]],1,0))</f>
        <v>0</v>
      </c>
      <c r="H540" s="1">
        <f>IF(OR(AND(Veg_Table[[#This Row],[PRESCRIP]]="BC_Br Rmv", Veg_Table[[#This Row],[WOOD_MAN]]&lt;&gt;"Not Needed"),AND(Veg_Table[[#This Row],[PRESCRIP]]="BCS_Br Rmv+Trt", Veg_Table[[#This Row],[WOOD_MAN]]&lt;&gt;"Not Needed")),1,0)</f>
        <v>0</v>
      </c>
      <c r="I540" s="1">
        <f ca="1">IF(AND(Veg_Table[[#This Row],[Prescription_Changed]]="Yes",Veg_Table[[#This Row],[TAT_RESULT]]=""),1,0)</f>
        <v>0</v>
      </c>
      <c r="J540" s="1">
        <f ca="1">SUM(Veg_Table[[#This Row],[Prescription and Status do not match]:[Prescription_Edited_And_TAT_Is_Blank]])</f>
        <v>1</v>
      </c>
      <c r="K540" s="1">
        <f ca="1">IF(Veg_Table[[#This Row],[Sum of Errors]]&gt;0,1,0)</f>
        <v>1</v>
      </c>
      <c r="L540" s="1">
        <f>1</f>
        <v>1</v>
      </c>
      <c r="M54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540" s="1">
        <f>IF(OR(MID(Veg_Table[[#This Row],[PRESCRIP]],2,1)="1",MID(Veg_Table[[#This Row],[PRESCRIP]],2,1)="2",MID(Veg_Table[[#This Row],[PRESCRIP]],2,1)="3",MID(Veg_Table[[#This Row],[PRESCRIP]],2,1)="4"),_xlfn.NUMBERVALUE(MID(Veg_Table[[#This Row],[PRESCRIP]],2,1)),"NA")</f>
        <v>3</v>
      </c>
      <c r="O540" s="1">
        <f>WEEKNUM(Veg_Table[[#This Row],[EVM_LAST_EDITED_Day]],2)</f>
        <v>20</v>
      </c>
      <c r="P540" s="25">
        <f>IFERROR(DATE(YEAR(Veg_Table[[#This Row],[EVM_LAST_EDITED2]]),MONTH(Veg_Table[[#This Row],[EVM_LAST_EDITED2]]),DAY(Veg_Table[[#This Row],[EVM_LAST_EDITED2]])),DATE(2019,1,1))</f>
        <v>43965</v>
      </c>
      <c r="Q540" s="3">
        <f>VALUE(SUBSTITUTE(Veg_Table[[#This Row],[EVM_LAST_EDITED]],",",""))</f>
        <v>43965.726395104197</v>
      </c>
      <c r="R540" s="1" t="str">
        <f>_xlfn.IFNA(IF(Veg_Table[[#This Row],[EVM_LAST_EDITOR]]="","zBlank EVM Last Editor",VLOOKUP(Veg_Table[[#This Row],[EVM_LAST_EDITOR]],Roster_Table[#All],4,FALSE)),"zAWRR Not in Roster")</f>
        <v>MGE</v>
      </c>
      <c r="S540" s="1" t="str">
        <f>_xlfn.IFNA(IF(Veg_Table[[#This Row],[EVM_LAST_EDITOR]]="","zBlank EVM Last Editor",VLOOKUP(Veg_Table[[#This Row],[EVM_LAST_EDITOR]],Roster_Table[#All],16,FALSE)),"zCompany_AWRR not in Roster")</f>
        <v>MGE_Mountain G Enterprises</v>
      </c>
      <c r="T540" s="2">
        <f>IFERROR(DATE(YEAR(Veg_Table[[#This Row],[Created2]]),MONTH(Veg_Table[[#This Row],[Created2]]),DAY(Veg_Table[[#This Row],[Created2]])),DATE(2019,1,1))</f>
        <v>43759</v>
      </c>
      <c r="U540" s="3">
        <f>VALUE(SUBSTITUTE(Veg_Table[[#This Row],[Created]],",",""))</f>
        <v>43759.618738425903</v>
      </c>
      <c r="V540" s="3" t="str">
        <f ca="1">IFERROR(_xlfn.IFNA(CELL("contents",INDIRECT(_xlfn.CONCAT("Veg_Table_Production_Data!",ADDRESS(MATCH(_xlfn.MAXIFS(#REF!,#REF!,"="&amp;Veg_Table[[#This Row],[AUTO_ID]],#REF!,"&lt;"&amp;Veg_Table[[#This Row],[EVM_LAST_EDITED_Day]]),#REF!,0),COLUMN(#REF!),4,1,)))),""),"")</f>
        <v/>
      </c>
      <c r="W540" s="3" t="str">
        <f ca="1">IF(Veg_Table[[#This Row],[Previous_Prescription]]="","No",IF(Veg_Table[[#This Row],[Previous_Prescription]]=Veg_Table[[#This Row],[PRESCRIP]],"No","Yes"))</f>
        <v>No</v>
      </c>
      <c r="X540" s="3" t="str">
        <f>IF(Veg_Table[[#This Row],[EVM_LAST_EDITED_Day]]=Veg_Table[[#This Row],[Created_Day]],"New","Old")</f>
        <v>Old</v>
      </c>
      <c r="Y540" s="1">
        <f>IFERROR(IF(FIND("delete",LOWER(Veg_Table[[#This Row],[PI_COMMENTS]]))&gt;=1,1,0),0)</f>
        <v>0</v>
      </c>
      <c r="Z540" s="1" t="str">
        <f>_xlfn.IFNA(IF(Veg_Table[[#This Row],[EVM_LAST_EDITOR]]="","Yes",VLOOKUP(Veg_Table[[#This Row],[EVM_LAST_EDITOR]],Roster_Table[#All],15,FALSE)),"Yes")</f>
        <v>No</v>
      </c>
      <c r="AA54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40" s="1" t="str">
        <f>_xlfn.IFNA(VLOOKUP(Veg_Table[[#This Row],[EVM_LAST_EDITOR]],Roster_Table[#All],3,FALSE),"zAWRR Not in Roster")</f>
        <v>Keiko</v>
      </c>
      <c r="AC540" s="1" t="str">
        <f>_xlfn.IFNA(VLOOKUP(Veg_Table[[#This Row],[EVM_LAST_EDITOR]],Roster_Table[#All],2,FALSE),"zAWRR Not in Roster")</f>
        <v>Du Bois</v>
      </c>
      <c r="AD540" s="1" t="str">
        <f>IF(_xlfn.CONCAT(Veg_Table[[#This Row],[First_Name]]," ",Veg_Table[[#This Row],[Last_Name]])="zAWRR Not in Roster zAWRR Not in Roster","zAWRR Not in Roster",_xlfn.CONCAT(Veg_Table[[#This Row],[First_Name]]," ",Veg_Table[[#This Row],[Last_Name]]))</f>
        <v>Keiko Du Bois</v>
      </c>
      <c r="AE540">
        <v>1768489</v>
      </c>
      <c r="AF540" t="s">
        <v>4071</v>
      </c>
      <c r="AG540" t="s">
        <v>30</v>
      </c>
      <c r="AH540" t="s">
        <v>2805</v>
      </c>
      <c r="AI540" t="s">
        <v>2185</v>
      </c>
      <c r="AJ540" t="s">
        <v>48</v>
      </c>
      <c r="AK540" t="s">
        <v>28</v>
      </c>
      <c r="AL540" t="s">
        <v>22</v>
      </c>
      <c r="AM540" t="s">
        <v>38</v>
      </c>
      <c r="AN540" t="s">
        <v>25</v>
      </c>
      <c r="AO540" t="s">
        <v>25</v>
      </c>
      <c r="AP540">
        <v>24</v>
      </c>
      <c r="AQ540">
        <v>70</v>
      </c>
      <c r="AR540" t="s">
        <v>28</v>
      </c>
      <c r="AS540" t="s">
        <v>51</v>
      </c>
      <c r="AT540" t="s">
        <v>522</v>
      </c>
      <c r="AU540" t="s">
        <v>25</v>
      </c>
      <c r="AV540" t="s">
        <v>28</v>
      </c>
      <c r="AW540" t="s">
        <v>4072</v>
      </c>
      <c r="AX540" t="s">
        <v>534</v>
      </c>
      <c r="AY540" t="s">
        <v>28</v>
      </c>
      <c r="AZ540"/>
      <c r="BA540" t="s">
        <v>28</v>
      </c>
      <c r="BB540" s="4"/>
      <c r="BC540" t="s">
        <v>28</v>
      </c>
      <c r="BD540" t="s">
        <v>29</v>
      </c>
      <c r="BF540" t="s">
        <v>28</v>
      </c>
      <c r="BG540" t="s">
        <v>28</v>
      </c>
      <c r="BH540" t="s">
        <v>28</v>
      </c>
      <c r="BI540" s="3"/>
      <c r="BJ540" t="s">
        <v>4073</v>
      </c>
      <c r="BK540" s="30" t="s">
        <v>330</v>
      </c>
      <c r="BL540" s="3">
        <v>43965.726395104168</v>
      </c>
      <c r="BM540" t="s">
        <v>31</v>
      </c>
      <c r="BN540" t="s">
        <v>32</v>
      </c>
      <c r="BO540" t="s">
        <v>4074</v>
      </c>
      <c r="BP540" t="s">
        <v>2806</v>
      </c>
      <c r="BQ540" t="s">
        <v>826</v>
      </c>
      <c r="BR540" t="s">
        <v>28</v>
      </c>
      <c r="BS540" t="s">
        <v>28</v>
      </c>
      <c r="BT540" t="s">
        <v>161</v>
      </c>
      <c r="BU540" s="3">
        <v>43759.618738425925</v>
      </c>
      <c r="BV540" t="s">
        <v>803</v>
      </c>
      <c r="BW540" s="3">
        <v>43965.731235868057</v>
      </c>
      <c r="BX540" t="s">
        <v>4075</v>
      </c>
      <c r="CG540"/>
      <c r="CH540"/>
      <c r="CI540"/>
      <c r="CY540"/>
      <c r="DA540"/>
      <c r="DE540"/>
      <c r="DF540"/>
    </row>
    <row r="541" spans="1:110" x14ac:dyDescent="0.25">
      <c r="A541" s="1">
        <f>IF(Veg_Table[[#This Row],[VP_STATUS]]="Hold",0,IF(OR(AND(Veg_Table[[#This Row],[PRESCRIP]]="NW_No Work",Veg_Table[[#This Row],[VP_STATUS]]&lt;&gt;"No Work Required Under EVM"),AND(Veg_Table[[#This Row],[VP_STATUS]]="No Work Required Under EVM",Veg_Table[[#This Row],[PRESCRIP]]&lt;&gt;"NW_No Work")),1,0))</f>
        <v>0</v>
      </c>
      <c r="B541" s="1">
        <f>IF(Veg_Table[[#This Row],[SPECIES]]="",1,0)</f>
        <v>0</v>
      </c>
      <c r="C541" s="1">
        <f>IF(Veg_Table[[#This Row],[DIAMETER]]="",1,0)</f>
        <v>0</v>
      </c>
      <c r="D541" s="1">
        <f>IF(Veg_Table[[#This Row],[HEIGHT]]="",1,0)</f>
        <v>0</v>
      </c>
      <c r="E54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41" s="1">
        <f>IF(AND(Veg_Table[[#This Row],[TAT_RESULT]]="ABATE",Veg_Table[[#This Row],[PRESCRIP]]="NW_No Work"),1,0)</f>
        <v>0</v>
      </c>
      <c r="G541" s="1">
        <f>IF(OR(Veg_Table[[#This Row],[Prescription R-Scale]]="NA",Veg_Table[[#This Row],[Diameter R-Scale]]="NA"),0,IF(Veg_Table[[#This Row],[Diameter R-Scale]]&lt;&gt;Veg_Table[[#This Row],[Prescription R-Scale]],1,0))</f>
        <v>0</v>
      </c>
      <c r="H541" s="1">
        <f>IF(OR(AND(Veg_Table[[#This Row],[PRESCRIP]]="BC_Br Rmv", Veg_Table[[#This Row],[WOOD_MAN]]&lt;&gt;"Not Needed"),AND(Veg_Table[[#This Row],[PRESCRIP]]="BCS_Br Rmv+Trt", Veg_Table[[#This Row],[WOOD_MAN]]&lt;&gt;"Not Needed")),1,0)</f>
        <v>0</v>
      </c>
      <c r="I541" s="1">
        <f ca="1">IF(AND(Veg_Table[[#This Row],[Prescription_Changed]]="Yes",Veg_Table[[#This Row],[TAT_RESULT]]=""),1,0)</f>
        <v>0</v>
      </c>
      <c r="J541" s="1">
        <f ca="1">SUM(Veg_Table[[#This Row],[Prescription and Status do not match]:[Prescription_Edited_And_TAT_Is_Blank]])</f>
        <v>1</v>
      </c>
      <c r="K541" s="1">
        <f ca="1">IF(Veg_Table[[#This Row],[Sum of Errors]]&gt;0,1,0)</f>
        <v>1</v>
      </c>
      <c r="L541" s="1">
        <f>1</f>
        <v>1</v>
      </c>
      <c r="M54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541" s="1">
        <f>IF(OR(MID(Veg_Table[[#This Row],[PRESCRIP]],2,1)="1",MID(Veg_Table[[#This Row],[PRESCRIP]],2,1)="2",MID(Veg_Table[[#This Row],[PRESCRIP]],2,1)="3",MID(Veg_Table[[#This Row],[PRESCRIP]],2,1)="4"),_xlfn.NUMBERVALUE(MID(Veg_Table[[#This Row],[PRESCRIP]],2,1)),"NA")</f>
        <v>2</v>
      </c>
      <c r="O541" s="1">
        <f>WEEKNUM(Veg_Table[[#This Row],[EVM_LAST_EDITED_Day]],2)</f>
        <v>20</v>
      </c>
      <c r="P541" s="25">
        <f>IFERROR(DATE(YEAR(Veg_Table[[#This Row],[EVM_LAST_EDITED2]]),MONTH(Veg_Table[[#This Row],[EVM_LAST_EDITED2]]),DAY(Veg_Table[[#This Row],[EVM_LAST_EDITED2]])),DATE(2019,1,1))</f>
        <v>43965</v>
      </c>
      <c r="Q541" s="3">
        <f>VALUE(SUBSTITUTE(Veg_Table[[#This Row],[EVM_LAST_EDITED]],",",""))</f>
        <v>43965.726724826403</v>
      </c>
      <c r="R541" s="1" t="str">
        <f>_xlfn.IFNA(IF(Veg_Table[[#This Row],[EVM_LAST_EDITOR]]="","zBlank EVM Last Editor",VLOOKUP(Veg_Table[[#This Row],[EVM_LAST_EDITOR]],Roster_Table[#All],4,FALSE)),"zAWRR Not in Roster")</f>
        <v>MFE</v>
      </c>
      <c r="S541" s="1" t="str">
        <f>_xlfn.IFNA(IF(Veg_Table[[#This Row],[EVM_LAST_EDITOR]]="","zBlank EVM Last Editor",VLOOKUP(Veg_Table[[#This Row],[EVM_LAST_EDITOR]],Roster_Table[#All],16,FALSE)),"zCompany_AWRR not in Roster")</f>
        <v>Not in Sierra Roster</v>
      </c>
      <c r="T541" s="2">
        <f>IFERROR(DATE(YEAR(Veg_Table[[#This Row],[Created2]]),MONTH(Veg_Table[[#This Row],[Created2]]),DAY(Veg_Table[[#This Row],[Created2]])),DATE(2019,1,1))</f>
        <v>43839</v>
      </c>
      <c r="U541" s="3">
        <f>VALUE(SUBSTITUTE(Veg_Table[[#This Row],[Created]],",",""))</f>
        <v>43839.608946759297</v>
      </c>
      <c r="V541" s="3" t="str">
        <f ca="1">IFERROR(_xlfn.IFNA(CELL("contents",INDIRECT(_xlfn.CONCAT("Veg_Table_Production_Data!",ADDRESS(MATCH(_xlfn.MAXIFS(#REF!,#REF!,"="&amp;Veg_Table[[#This Row],[AUTO_ID]],#REF!,"&lt;"&amp;Veg_Table[[#This Row],[EVM_LAST_EDITED_Day]]),#REF!,0),COLUMN(#REF!),4,1,)))),""),"")</f>
        <v/>
      </c>
      <c r="W541" s="3" t="str">
        <f ca="1">IF(Veg_Table[[#This Row],[Previous_Prescription]]="","No",IF(Veg_Table[[#This Row],[Previous_Prescription]]=Veg_Table[[#This Row],[PRESCRIP]],"No","Yes"))</f>
        <v>No</v>
      </c>
      <c r="X541" s="3" t="str">
        <f>IF(Veg_Table[[#This Row],[EVM_LAST_EDITED_Day]]=Veg_Table[[#This Row],[Created_Day]],"New","Old")</f>
        <v>Old</v>
      </c>
      <c r="Y541" s="1">
        <f>IFERROR(IF(FIND("delete",LOWER(Veg_Table[[#This Row],[PI_COMMENTS]]))&gt;=1,1,0),0)</f>
        <v>0</v>
      </c>
      <c r="Z541" s="1" t="str">
        <f>_xlfn.IFNA(IF(Veg_Table[[#This Row],[EVM_LAST_EDITOR]]="","Yes",VLOOKUP(Veg_Table[[#This Row],[EVM_LAST_EDITOR]],Roster_Table[#All],15,FALSE)),"Yes")</f>
        <v>No</v>
      </c>
      <c r="AA54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41" s="1" t="str">
        <f>_xlfn.IFNA(VLOOKUP(Veg_Table[[#This Row],[EVM_LAST_EDITOR]],Roster_Table[#All],3,FALSE),"zAWRR Not in Roster")</f>
        <v>Thomas</v>
      </c>
      <c r="AC541" s="1" t="str">
        <f>_xlfn.IFNA(VLOOKUP(Veg_Table[[#This Row],[EVM_LAST_EDITOR]],Roster_Table[#All],2,FALSE),"zAWRR Not in Roster")</f>
        <v>James</v>
      </c>
      <c r="AD541" s="1" t="str">
        <f>IF(_xlfn.CONCAT(Veg_Table[[#This Row],[First_Name]]," ",Veg_Table[[#This Row],[Last_Name]])="zAWRR Not in Roster zAWRR Not in Roster","zAWRR Not in Roster",_xlfn.CONCAT(Veg_Table[[#This Row],[First_Name]]," ",Veg_Table[[#This Row],[Last_Name]]))</f>
        <v>Thomas James</v>
      </c>
      <c r="AE541">
        <v>1773985</v>
      </c>
      <c r="AF541" t="s">
        <v>2351</v>
      </c>
      <c r="AG541" t="s">
        <v>30</v>
      </c>
      <c r="AH541" t="s">
        <v>1390</v>
      </c>
      <c r="AI541" t="s">
        <v>1409</v>
      </c>
      <c r="AJ541" t="s">
        <v>820</v>
      </c>
      <c r="AK541" t="s">
        <v>28</v>
      </c>
      <c r="AL541" t="s">
        <v>830</v>
      </c>
      <c r="AM541" t="s">
        <v>1034</v>
      </c>
      <c r="AN541" t="s">
        <v>25</v>
      </c>
      <c r="AO541" t="s">
        <v>25</v>
      </c>
      <c r="AP541">
        <v>13</v>
      </c>
      <c r="AQ541">
        <v>95</v>
      </c>
      <c r="AR541" t="s">
        <v>28</v>
      </c>
      <c r="AS541" t="s">
        <v>42</v>
      </c>
      <c r="AT541" t="s">
        <v>515</v>
      </c>
      <c r="AU541" t="s">
        <v>25</v>
      </c>
      <c r="AV541" t="s">
        <v>512</v>
      </c>
      <c r="AW541" t="s">
        <v>2352</v>
      </c>
      <c r="AX541" t="s">
        <v>825</v>
      </c>
      <c r="AY541" t="s">
        <v>825</v>
      </c>
      <c r="AZ541">
        <v>5807646</v>
      </c>
      <c r="BA541" t="s">
        <v>42</v>
      </c>
      <c r="BB541" s="4">
        <v>43962.429144837966</v>
      </c>
      <c r="BC541" t="s">
        <v>837</v>
      </c>
      <c r="BD541" t="s">
        <v>29</v>
      </c>
      <c r="BF541" t="s">
        <v>28</v>
      </c>
      <c r="BG541" t="s">
        <v>825</v>
      </c>
      <c r="BH541" t="s">
        <v>825</v>
      </c>
      <c r="BI541" s="3">
        <v>43965.666666666664</v>
      </c>
      <c r="BJ541" t="s">
        <v>1799</v>
      </c>
      <c r="BK541" s="30" t="s">
        <v>694</v>
      </c>
      <c r="BL541" s="3">
        <v>43965.726724826389</v>
      </c>
      <c r="BM541" t="s">
        <v>31</v>
      </c>
      <c r="BN541" t="s">
        <v>32</v>
      </c>
      <c r="BO541" t="s">
        <v>2289</v>
      </c>
      <c r="BP541" t="s">
        <v>2103</v>
      </c>
      <c r="BQ541" t="s">
        <v>826</v>
      </c>
      <c r="BR541" t="s">
        <v>28</v>
      </c>
      <c r="BS541" t="s">
        <v>28</v>
      </c>
      <c r="BT541" t="s">
        <v>1023</v>
      </c>
      <c r="BU541" s="3">
        <v>43839.608946759261</v>
      </c>
      <c r="BV541" t="s">
        <v>803</v>
      </c>
      <c r="BW541" s="3">
        <v>43965.731235868057</v>
      </c>
      <c r="BX541" t="s">
        <v>2353</v>
      </c>
      <c r="CG541"/>
      <c r="CH541"/>
      <c r="CI541"/>
      <c r="CY541"/>
      <c r="DA541"/>
      <c r="DE541"/>
      <c r="DF541"/>
    </row>
    <row r="542" spans="1:110" x14ac:dyDescent="0.25">
      <c r="A542" s="1">
        <f>IF(Veg_Table[[#This Row],[VP_STATUS]]="Hold",0,IF(OR(AND(Veg_Table[[#This Row],[PRESCRIP]]="NW_No Work",Veg_Table[[#This Row],[VP_STATUS]]&lt;&gt;"No Work Required Under EVM"),AND(Veg_Table[[#This Row],[VP_STATUS]]="No Work Required Under EVM",Veg_Table[[#This Row],[PRESCRIP]]&lt;&gt;"NW_No Work")),1,0))</f>
        <v>0</v>
      </c>
      <c r="B542" s="1">
        <f>IF(Veg_Table[[#This Row],[SPECIES]]="",1,0)</f>
        <v>0</v>
      </c>
      <c r="C542" s="1">
        <f>IF(Veg_Table[[#This Row],[DIAMETER]]="",1,0)</f>
        <v>0</v>
      </c>
      <c r="D542" s="1">
        <f>IF(Veg_Table[[#This Row],[HEIGHT]]="",1,0)</f>
        <v>0</v>
      </c>
      <c r="E54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42" s="1">
        <f>IF(AND(Veg_Table[[#This Row],[TAT_RESULT]]="ABATE",Veg_Table[[#This Row],[PRESCRIP]]="NW_No Work"),1,0)</f>
        <v>0</v>
      </c>
      <c r="G542" s="1">
        <f>IF(OR(Veg_Table[[#This Row],[Prescription R-Scale]]="NA",Veg_Table[[#This Row],[Diameter R-Scale]]="NA"),0,IF(Veg_Table[[#This Row],[Diameter R-Scale]]&lt;&gt;Veg_Table[[#This Row],[Prescription R-Scale]],1,0))</f>
        <v>0</v>
      </c>
      <c r="H542" s="1">
        <f>IF(OR(AND(Veg_Table[[#This Row],[PRESCRIP]]="BC_Br Rmv", Veg_Table[[#This Row],[WOOD_MAN]]&lt;&gt;"Not Needed"),AND(Veg_Table[[#This Row],[PRESCRIP]]="BCS_Br Rmv+Trt", Veg_Table[[#This Row],[WOOD_MAN]]&lt;&gt;"Not Needed")),1,0)</f>
        <v>0</v>
      </c>
      <c r="I542" s="1">
        <f ca="1">IF(AND(Veg_Table[[#This Row],[Prescription_Changed]]="Yes",Veg_Table[[#This Row],[TAT_RESULT]]=""),1,0)</f>
        <v>0</v>
      </c>
      <c r="J542" s="1">
        <f ca="1">SUM(Veg_Table[[#This Row],[Prescription and Status do not match]:[Prescription_Edited_And_TAT_Is_Blank]])</f>
        <v>1</v>
      </c>
      <c r="K542" s="1">
        <f ca="1">IF(Veg_Table[[#This Row],[Sum of Errors]]&gt;0,1,0)</f>
        <v>1</v>
      </c>
      <c r="L542" s="1">
        <f>1</f>
        <v>1</v>
      </c>
      <c r="M54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542" s="1">
        <f>IF(OR(MID(Veg_Table[[#This Row],[PRESCRIP]],2,1)="1",MID(Veg_Table[[#This Row],[PRESCRIP]],2,1)="2",MID(Veg_Table[[#This Row],[PRESCRIP]],2,1)="3",MID(Veg_Table[[#This Row],[PRESCRIP]],2,1)="4"),_xlfn.NUMBERVALUE(MID(Veg_Table[[#This Row],[PRESCRIP]],2,1)),"NA")</f>
        <v>3</v>
      </c>
      <c r="O542" s="1">
        <f>WEEKNUM(Veg_Table[[#This Row],[EVM_LAST_EDITED_Day]],2)</f>
        <v>20</v>
      </c>
      <c r="P542" s="25">
        <f>IFERROR(DATE(YEAR(Veg_Table[[#This Row],[EVM_LAST_EDITED2]]),MONTH(Veg_Table[[#This Row],[EVM_LAST_EDITED2]]),DAY(Veg_Table[[#This Row],[EVM_LAST_EDITED2]])),DATE(2019,1,1))</f>
        <v>43965</v>
      </c>
      <c r="Q542" s="3">
        <f>VALUE(SUBSTITUTE(Veg_Table[[#This Row],[EVM_LAST_EDITED]],",",""))</f>
        <v>43965.7270558565</v>
      </c>
      <c r="R542" s="1" t="str">
        <f>_xlfn.IFNA(IF(Veg_Table[[#This Row],[EVM_LAST_EDITOR]]="","zBlank EVM Last Editor",VLOOKUP(Veg_Table[[#This Row],[EVM_LAST_EDITOR]],Roster_Table[#All],4,FALSE)),"zAWRR Not in Roster")</f>
        <v>MFE</v>
      </c>
      <c r="S542" s="1" t="str">
        <f>_xlfn.IFNA(IF(Veg_Table[[#This Row],[EVM_LAST_EDITOR]]="","zBlank EVM Last Editor",VLOOKUP(Veg_Table[[#This Row],[EVM_LAST_EDITOR]],Roster_Table[#All],16,FALSE)),"zCompany_AWRR not in Roster")</f>
        <v>Not in Sierra Roster</v>
      </c>
      <c r="T542" s="2">
        <f>IFERROR(DATE(YEAR(Veg_Table[[#This Row],[Created2]]),MONTH(Veg_Table[[#This Row],[Created2]]),DAY(Veg_Table[[#This Row],[Created2]])),DATE(2019,1,1))</f>
        <v>43839</v>
      </c>
      <c r="U542" s="3">
        <f>VALUE(SUBSTITUTE(Veg_Table[[#This Row],[Created]],",",""))</f>
        <v>43839.611215277801</v>
      </c>
      <c r="V542" s="3" t="str">
        <f ca="1">IFERROR(_xlfn.IFNA(CELL("contents",INDIRECT(_xlfn.CONCAT("Veg_Table_Production_Data!",ADDRESS(MATCH(_xlfn.MAXIFS(#REF!,#REF!,"="&amp;Veg_Table[[#This Row],[AUTO_ID]],#REF!,"&lt;"&amp;Veg_Table[[#This Row],[EVM_LAST_EDITED_Day]]),#REF!,0),COLUMN(#REF!),4,1,)))),""),"")</f>
        <v/>
      </c>
      <c r="W542" s="3" t="str">
        <f ca="1">IF(Veg_Table[[#This Row],[Previous_Prescription]]="","No",IF(Veg_Table[[#This Row],[Previous_Prescription]]=Veg_Table[[#This Row],[PRESCRIP]],"No","Yes"))</f>
        <v>No</v>
      </c>
      <c r="X542" s="3" t="str">
        <f>IF(Veg_Table[[#This Row],[EVM_LAST_EDITED_Day]]=Veg_Table[[#This Row],[Created_Day]],"New","Old")</f>
        <v>Old</v>
      </c>
      <c r="Y542" s="1">
        <f>IFERROR(IF(FIND("delete",LOWER(Veg_Table[[#This Row],[PI_COMMENTS]]))&gt;=1,1,0),0)</f>
        <v>0</v>
      </c>
      <c r="Z542" s="1" t="str">
        <f>_xlfn.IFNA(IF(Veg_Table[[#This Row],[EVM_LAST_EDITOR]]="","Yes",VLOOKUP(Veg_Table[[#This Row],[EVM_LAST_EDITOR]],Roster_Table[#All],15,FALSE)),"Yes")</f>
        <v>No</v>
      </c>
      <c r="AA54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42" s="1" t="str">
        <f>_xlfn.IFNA(VLOOKUP(Veg_Table[[#This Row],[EVM_LAST_EDITOR]],Roster_Table[#All],3,FALSE),"zAWRR Not in Roster")</f>
        <v>Thomas</v>
      </c>
      <c r="AC542" s="1" t="str">
        <f>_xlfn.IFNA(VLOOKUP(Veg_Table[[#This Row],[EVM_LAST_EDITOR]],Roster_Table[#All],2,FALSE),"zAWRR Not in Roster")</f>
        <v>James</v>
      </c>
      <c r="AD542" s="1" t="str">
        <f>IF(_xlfn.CONCAT(Veg_Table[[#This Row],[First_Name]]," ",Veg_Table[[#This Row],[Last_Name]])="zAWRR Not in Roster zAWRR Not in Roster","zAWRR Not in Roster",_xlfn.CONCAT(Veg_Table[[#This Row],[First_Name]]," ",Veg_Table[[#This Row],[Last_Name]]))</f>
        <v>Thomas James</v>
      </c>
      <c r="AE542">
        <v>1773987</v>
      </c>
      <c r="AF542" t="s">
        <v>2356</v>
      </c>
      <c r="AG542" t="s">
        <v>30</v>
      </c>
      <c r="AH542" t="s">
        <v>1390</v>
      </c>
      <c r="AI542" t="s">
        <v>1409</v>
      </c>
      <c r="AJ542" t="s">
        <v>820</v>
      </c>
      <c r="AK542" t="s">
        <v>28</v>
      </c>
      <c r="AL542" t="s">
        <v>830</v>
      </c>
      <c r="AM542" t="s">
        <v>1034</v>
      </c>
      <c r="AN542" t="s">
        <v>25</v>
      </c>
      <c r="AO542" t="s">
        <v>25</v>
      </c>
      <c r="AP542">
        <v>24</v>
      </c>
      <c r="AQ542">
        <v>100</v>
      </c>
      <c r="AR542" t="s">
        <v>28</v>
      </c>
      <c r="AS542" t="s">
        <v>51</v>
      </c>
      <c r="AT542" t="s">
        <v>515</v>
      </c>
      <c r="AU542" t="s">
        <v>25</v>
      </c>
      <c r="AV542" t="s">
        <v>512</v>
      </c>
      <c r="AW542" t="s">
        <v>2352</v>
      </c>
      <c r="AX542" t="s">
        <v>825</v>
      </c>
      <c r="AY542" t="s">
        <v>825</v>
      </c>
      <c r="AZ542">
        <v>5807646</v>
      </c>
      <c r="BA542" t="s">
        <v>51</v>
      </c>
      <c r="BB542" s="4">
        <v>43959.445515150466</v>
      </c>
      <c r="BC542" t="s">
        <v>837</v>
      </c>
      <c r="BD542" t="s">
        <v>29</v>
      </c>
      <c r="BF542" t="s">
        <v>28</v>
      </c>
      <c r="BG542" t="s">
        <v>825</v>
      </c>
      <c r="BH542" t="s">
        <v>825</v>
      </c>
      <c r="BI542" s="3">
        <v>43965.666666666664</v>
      </c>
      <c r="BJ542" t="s">
        <v>1799</v>
      </c>
      <c r="BK542" s="30" t="s">
        <v>694</v>
      </c>
      <c r="BL542" s="3">
        <v>43965.727055856485</v>
      </c>
      <c r="BM542" t="s">
        <v>31</v>
      </c>
      <c r="BN542" t="s">
        <v>32</v>
      </c>
      <c r="BO542" t="s">
        <v>2289</v>
      </c>
      <c r="BP542" t="s">
        <v>2103</v>
      </c>
      <c r="BQ542" t="s">
        <v>826</v>
      </c>
      <c r="BR542" t="s">
        <v>28</v>
      </c>
      <c r="BS542" t="s">
        <v>28</v>
      </c>
      <c r="BT542" t="s">
        <v>1023</v>
      </c>
      <c r="BU542" s="3">
        <v>43839.611215277779</v>
      </c>
      <c r="BV542" t="s">
        <v>803</v>
      </c>
      <c r="BW542" s="3">
        <v>43965.731235868057</v>
      </c>
      <c r="BX542" t="s">
        <v>2357</v>
      </c>
      <c r="CG542"/>
      <c r="CH542"/>
      <c r="CI542"/>
      <c r="CY542"/>
      <c r="DA542"/>
      <c r="DE542"/>
      <c r="DF542"/>
    </row>
    <row r="543" spans="1:110" x14ac:dyDescent="0.25">
      <c r="A543" s="1">
        <f>IF(Veg_Table[[#This Row],[VP_STATUS]]="Hold",0,IF(OR(AND(Veg_Table[[#This Row],[PRESCRIP]]="NW_No Work",Veg_Table[[#This Row],[VP_STATUS]]&lt;&gt;"No Work Required Under EVM"),AND(Veg_Table[[#This Row],[VP_STATUS]]="No Work Required Under EVM",Veg_Table[[#This Row],[PRESCRIP]]&lt;&gt;"NW_No Work")),1,0))</f>
        <v>0</v>
      </c>
      <c r="B543" s="1">
        <f>IF(Veg_Table[[#This Row],[SPECIES]]="",1,0)</f>
        <v>0</v>
      </c>
      <c r="C543" s="1">
        <f>IF(Veg_Table[[#This Row],[DIAMETER]]="",1,0)</f>
        <v>0</v>
      </c>
      <c r="D543" s="1">
        <f>IF(Veg_Table[[#This Row],[HEIGHT]]="",1,0)</f>
        <v>0</v>
      </c>
      <c r="E54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43" s="1">
        <f>IF(AND(Veg_Table[[#This Row],[TAT_RESULT]]="ABATE",Veg_Table[[#This Row],[PRESCRIP]]="NW_No Work"),1,0)</f>
        <v>0</v>
      </c>
      <c r="G543" s="1">
        <f>IF(OR(Veg_Table[[#This Row],[Prescription R-Scale]]="NA",Veg_Table[[#This Row],[Diameter R-Scale]]="NA"),0,IF(Veg_Table[[#This Row],[Diameter R-Scale]]&lt;&gt;Veg_Table[[#This Row],[Prescription R-Scale]],1,0))</f>
        <v>0</v>
      </c>
      <c r="H543" s="1">
        <f>IF(OR(AND(Veg_Table[[#This Row],[PRESCRIP]]="BC_Br Rmv", Veg_Table[[#This Row],[WOOD_MAN]]&lt;&gt;"Not Needed"),AND(Veg_Table[[#This Row],[PRESCRIP]]="BCS_Br Rmv+Trt", Veg_Table[[#This Row],[WOOD_MAN]]&lt;&gt;"Not Needed")),1,0)</f>
        <v>0</v>
      </c>
      <c r="I543" s="1">
        <f ca="1">IF(AND(Veg_Table[[#This Row],[Prescription_Changed]]="Yes",Veg_Table[[#This Row],[TAT_RESULT]]=""),1,0)</f>
        <v>0</v>
      </c>
      <c r="J543" s="1">
        <f ca="1">SUM(Veg_Table[[#This Row],[Prescription and Status do not match]:[Prescription_Edited_And_TAT_Is_Blank]])</f>
        <v>1</v>
      </c>
      <c r="K543" s="1">
        <f ca="1">IF(Veg_Table[[#This Row],[Sum of Errors]]&gt;0,1,0)</f>
        <v>1</v>
      </c>
      <c r="L543" s="1">
        <f>1</f>
        <v>1</v>
      </c>
      <c r="M54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543" s="1">
        <f>IF(OR(MID(Veg_Table[[#This Row],[PRESCRIP]],2,1)="1",MID(Veg_Table[[#This Row],[PRESCRIP]],2,1)="2",MID(Veg_Table[[#This Row],[PRESCRIP]],2,1)="3",MID(Veg_Table[[#This Row],[PRESCRIP]],2,1)="4"),_xlfn.NUMBERVALUE(MID(Veg_Table[[#This Row],[PRESCRIP]],2,1)),"NA")</f>
        <v>2</v>
      </c>
      <c r="O543" s="1">
        <f>WEEKNUM(Veg_Table[[#This Row],[EVM_LAST_EDITED_Day]],2)</f>
        <v>20</v>
      </c>
      <c r="P543" s="25">
        <f>IFERROR(DATE(YEAR(Veg_Table[[#This Row],[EVM_LAST_EDITED2]]),MONTH(Veg_Table[[#This Row],[EVM_LAST_EDITED2]]),DAY(Veg_Table[[#This Row],[EVM_LAST_EDITED2]])),DATE(2019,1,1))</f>
        <v>43965</v>
      </c>
      <c r="Q543" s="3">
        <f>VALUE(SUBSTITUTE(Veg_Table[[#This Row],[EVM_LAST_EDITED]],",",""))</f>
        <v>43965.727327430599</v>
      </c>
      <c r="R543" s="1" t="str">
        <f>_xlfn.IFNA(IF(Veg_Table[[#This Row],[EVM_LAST_EDITOR]]="","zBlank EVM Last Editor",VLOOKUP(Veg_Table[[#This Row],[EVM_LAST_EDITOR]],Roster_Table[#All],4,FALSE)),"zAWRR Not in Roster")</f>
        <v>MFE</v>
      </c>
      <c r="S543" s="1" t="str">
        <f>_xlfn.IFNA(IF(Veg_Table[[#This Row],[EVM_LAST_EDITOR]]="","zBlank EVM Last Editor",VLOOKUP(Veg_Table[[#This Row],[EVM_LAST_EDITOR]],Roster_Table[#All],16,FALSE)),"zCompany_AWRR not in Roster")</f>
        <v>Not in Sierra Roster</v>
      </c>
      <c r="T543" s="2">
        <f>IFERROR(DATE(YEAR(Veg_Table[[#This Row],[Created2]]),MONTH(Veg_Table[[#This Row],[Created2]]),DAY(Veg_Table[[#This Row],[Created2]])),DATE(2019,1,1))</f>
        <v>43839</v>
      </c>
      <c r="U543" s="3">
        <f>VALUE(SUBSTITUTE(Veg_Table[[#This Row],[Created]],",",""))</f>
        <v>43839.612314814804</v>
      </c>
      <c r="V543" s="3" t="str">
        <f ca="1">IFERROR(_xlfn.IFNA(CELL("contents",INDIRECT(_xlfn.CONCAT("Veg_Table_Production_Data!",ADDRESS(MATCH(_xlfn.MAXIFS(#REF!,#REF!,"="&amp;Veg_Table[[#This Row],[AUTO_ID]],#REF!,"&lt;"&amp;Veg_Table[[#This Row],[EVM_LAST_EDITED_Day]]),#REF!,0),COLUMN(#REF!),4,1,)))),""),"")</f>
        <v/>
      </c>
      <c r="W543" s="3" t="str">
        <f ca="1">IF(Veg_Table[[#This Row],[Previous_Prescription]]="","No",IF(Veg_Table[[#This Row],[Previous_Prescription]]=Veg_Table[[#This Row],[PRESCRIP]],"No","Yes"))</f>
        <v>No</v>
      </c>
      <c r="X543" s="3" t="str">
        <f>IF(Veg_Table[[#This Row],[EVM_LAST_EDITED_Day]]=Veg_Table[[#This Row],[Created_Day]],"New","Old")</f>
        <v>Old</v>
      </c>
      <c r="Y543" s="1">
        <f>IFERROR(IF(FIND("delete",LOWER(Veg_Table[[#This Row],[PI_COMMENTS]]))&gt;=1,1,0),0)</f>
        <v>0</v>
      </c>
      <c r="Z543" s="1" t="str">
        <f>_xlfn.IFNA(IF(Veg_Table[[#This Row],[EVM_LAST_EDITOR]]="","Yes",VLOOKUP(Veg_Table[[#This Row],[EVM_LAST_EDITOR]],Roster_Table[#All],15,FALSE)),"Yes")</f>
        <v>No</v>
      </c>
      <c r="AA54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43" s="1" t="str">
        <f>_xlfn.IFNA(VLOOKUP(Veg_Table[[#This Row],[EVM_LAST_EDITOR]],Roster_Table[#All],3,FALSE),"zAWRR Not in Roster")</f>
        <v>Thomas</v>
      </c>
      <c r="AC543" s="1" t="str">
        <f>_xlfn.IFNA(VLOOKUP(Veg_Table[[#This Row],[EVM_LAST_EDITOR]],Roster_Table[#All],2,FALSE),"zAWRR Not in Roster")</f>
        <v>James</v>
      </c>
      <c r="AD543" s="1" t="str">
        <f>IF(_xlfn.CONCAT(Veg_Table[[#This Row],[First_Name]]," ",Veg_Table[[#This Row],[Last_Name]])="zAWRR Not in Roster zAWRR Not in Roster","zAWRR Not in Roster",_xlfn.CONCAT(Veg_Table[[#This Row],[First_Name]]," ",Veg_Table[[#This Row],[Last_Name]]))</f>
        <v>Thomas James</v>
      </c>
      <c r="AE543">
        <v>1773988</v>
      </c>
      <c r="AF543" t="s">
        <v>2430</v>
      </c>
      <c r="AG543" t="s">
        <v>30</v>
      </c>
      <c r="AH543" t="s">
        <v>1390</v>
      </c>
      <c r="AI543" t="s">
        <v>1409</v>
      </c>
      <c r="AJ543" t="s">
        <v>820</v>
      </c>
      <c r="AK543" t="s">
        <v>28</v>
      </c>
      <c r="AL543" t="s">
        <v>830</v>
      </c>
      <c r="AM543" t="s">
        <v>1034</v>
      </c>
      <c r="AN543" t="s">
        <v>25</v>
      </c>
      <c r="AO543" t="s">
        <v>25</v>
      </c>
      <c r="AP543">
        <v>21</v>
      </c>
      <c r="AQ543">
        <v>98</v>
      </c>
      <c r="AR543" t="s">
        <v>28</v>
      </c>
      <c r="AS543" t="s">
        <v>42</v>
      </c>
      <c r="AT543" t="s">
        <v>515</v>
      </c>
      <c r="AU543" t="s">
        <v>25</v>
      </c>
      <c r="AV543" t="s">
        <v>28</v>
      </c>
      <c r="AW543" t="s">
        <v>2431</v>
      </c>
      <c r="AX543" t="s">
        <v>825</v>
      </c>
      <c r="AY543" t="s">
        <v>825</v>
      </c>
      <c r="AZ543">
        <v>5807646</v>
      </c>
      <c r="BA543" t="s">
        <v>42</v>
      </c>
      <c r="BB543" s="4">
        <v>43959.447110868059</v>
      </c>
      <c r="BC543" t="s">
        <v>837</v>
      </c>
      <c r="BD543" t="s">
        <v>29</v>
      </c>
      <c r="BF543" t="s">
        <v>28</v>
      </c>
      <c r="BG543" t="s">
        <v>825</v>
      </c>
      <c r="BH543" t="s">
        <v>825</v>
      </c>
      <c r="BI543" s="3">
        <v>43965.666666666664</v>
      </c>
      <c r="BJ543" t="s">
        <v>1799</v>
      </c>
      <c r="BK543" s="30" t="s">
        <v>694</v>
      </c>
      <c r="BL543" s="3">
        <v>43965.727327430555</v>
      </c>
      <c r="BM543" t="s">
        <v>31</v>
      </c>
      <c r="BN543" t="s">
        <v>32</v>
      </c>
      <c r="BO543" t="s">
        <v>2289</v>
      </c>
      <c r="BP543" t="s">
        <v>2103</v>
      </c>
      <c r="BQ543" t="s">
        <v>826</v>
      </c>
      <c r="BR543" t="s">
        <v>28</v>
      </c>
      <c r="BS543" t="s">
        <v>28</v>
      </c>
      <c r="BT543" t="s">
        <v>1023</v>
      </c>
      <c r="BU543" s="3">
        <v>43839.612314814818</v>
      </c>
      <c r="BV543" t="s">
        <v>803</v>
      </c>
      <c r="BW543" s="3">
        <v>43965.731235868057</v>
      </c>
      <c r="BX543" t="s">
        <v>2432</v>
      </c>
      <c r="CG543"/>
      <c r="CH543"/>
      <c r="CI543"/>
      <c r="CY543"/>
      <c r="DA543"/>
      <c r="DE543"/>
      <c r="DF543"/>
    </row>
    <row r="544" spans="1:110" x14ac:dyDescent="0.25">
      <c r="A544" s="1">
        <f>IF(Veg_Table[[#This Row],[VP_STATUS]]="Hold",0,IF(OR(AND(Veg_Table[[#This Row],[PRESCRIP]]="NW_No Work",Veg_Table[[#This Row],[VP_STATUS]]&lt;&gt;"No Work Required Under EVM"),AND(Veg_Table[[#This Row],[VP_STATUS]]="No Work Required Under EVM",Veg_Table[[#This Row],[PRESCRIP]]&lt;&gt;"NW_No Work")),1,0))</f>
        <v>0</v>
      </c>
      <c r="B544" s="1">
        <f>IF(Veg_Table[[#This Row],[SPECIES]]="",1,0)</f>
        <v>0</v>
      </c>
      <c r="C544" s="1">
        <f>IF(Veg_Table[[#This Row],[DIAMETER]]="",1,0)</f>
        <v>0</v>
      </c>
      <c r="D544" s="1">
        <f>IF(Veg_Table[[#This Row],[HEIGHT]]="",1,0)</f>
        <v>0</v>
      </c>
      <c r="E54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44" s="1">
        <f>IF(AND(Veg_Table[[#This Row],[TAT_RESULT]]="ABATE",Veg_Table[[#This Row],[PRESCRIP]]="NW_No Work"),1,0)</f>
        <v>0</v>
      </c>
      <c r="G544" s="1">
        <f>IF(OR(Veg_Table[[#This Row],[Prescription R-Scale]]="NA",Veg_Table[[#This Row],[Diameter R-Scale]]="NA"),0,IF(Veg_Table[[#This Row],[Diameter R-Scale]]&lt;&gt;Veg_Table[[#This Row],[Prescription R-Scale]],1,0))</f>
        <v>0</v>
      </c>
      <c r="H544" s="1">
        <f>IF(OR(AND(Veg_Table[[#This Row],[PRESCRIP]]="BC_Br Rmv", Veg_Table[[#This Row],[WOOD_MAN]]&lt;&gt;"Not Needed"),AND(Veg_Table[[#This Row],[PRESCRIP]]="BCS_Br Rmv+Trt", Veg_Table[[#This Row],[WOOD_MAN]]&lt;&gt;"Not Needed")),1,0)</f>
        <v>0</v>
      </c>
      <c r="I544" s="1">
        <f ca="1">IF(AND(Veg_Table[[#This Row],[Prescription_Changed]]="Yes",Veg_Table[[#This Row],[TAT_RESULT]]=""),1,0)</f>
        <v>0</v>
      </c>
      <c r="J544" s="1">
        <f ca="1">SUM(Veg_Table[[#This Row],[Prescription and Status do not match]:[Prescription_Edited_And_TAT_Is_Blank]])</f>
        <v>1</v>
      </c>
      <c r="K544" s="1">
        <f ca="1">IF(Veg_Table[[#This Row],[Sum of Errors]]&gt;0,1,0)</f>
        <v>1</v>
      </c>
      <c r="L544" s="1">
        <f>1</f>
        <v>1</v>
      </c>
      <c r="M54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544" s="1">
        <f>IF(OR(MID(Veg_Table[[#This Row],[PRESCRIP]],2,1)="1",MID(Veg_Table[[#This Row],[PRESCRIP]],2,1)="2",MID(Veg_Table[[#This Row],[PRESCRIP]],2,1)="3",MID(Veg_Table[[#This Row],[PRESCRIP]],2,1)="4"),_xlfn.NUMBERVALUE(MID(Veg_Table[[#This Row],[PRESCRIP]],2,1)),"NA")</f>
        <v>2</v>
      </c>
      <c r="O544" s="1">
        <f>WEEKNUM(Veg_Table[[#This Row],[EVM_LAST_EDITED_Day]],2)</f>
        <v>20</v>
      </c>
      <c r="P544" s="25">
        <f>IFERROR(DATE(YEAR(Veg_Table[[#This Row],[EVM_LAST_EDITED2]]),MONTH(Veg_Table[[#This Row],[EVM_LAST_EDITED2]]),DAY(Veg_Table[[#This Row],[EVM_LAST_EDITED2]])),DATE(2019,1,1))</f>
        <v>43965</v>
      </c>
      <c r="Q544" s="3">
        <f>VALUE(SUBSTITUTE(Veg_Table[[#This Row],[EVM_LAST_EDITED]],",",""))</f>
        <v>43965.727917766199</v>
      </c>
      <c r="R544" s="1" t="str">
        <f>_xlfn.IFNA(IF(Veg_Table[[#This Row],[EVM_LAST_EDITOR]]="","zBlank EVM Last Editor",VLOOKUP(Veg_Table[[#This Row],[EVM_LAST_EDITOR]],Roster_Table[#All],4,FALSE)),"zAWRR Not in Roster")</f>
        <v>MFE</v>
      </c>
      <c r="S544" s="1" t="str">
        <f>_xlfn.IFNA(IF(Veg_Table[[#This Row],[EVM_LAST_EDITOR]]="","zBlank EVM Last Editor",VLOOKUP(Veg_Table[[#This Row],[EVM_LAST_EDITOR]],Roster_Table[#All],16,FALSE)),"zCompany_AWRR not in Roster")</f>
        <v>Not in Sierra Roster</v>
      </c>
      <c r="T544" s="2">
        <f>IFERROR(DATE(YEAR(Veg_Table[[#This Row],[Created2]]),MONTH(Veg_Table[[#This Row],[Created2]]),DAY(Veg_Table[[#This Row],[Created2]])),DATE(2019,1,1))</f>
        <v>43839</v>
      </c>
      <c r="U544" s="3">
        <f>VALUE(SUBSTITUTE(Veg_Table[[#This Row],[Created]],",",""))</f>
        <v>43839.613437499997</v>
      </c>
      <c r="V544" s="3" t="str">
        <f ca="1">IFERROR(_xlfn.IFNA(CELL("contents",INDIRECT(_xlfn.CONCAT("Veg_Table_Production_Data!",ADDRESS(MATCH(_xlfn.MAXIFS(#REF!,#REF!,"="&amp;Veg_Table[[#This Row],[AUTO_ID]],#REF!,"&lt;"&amp;Veg_Table[[#This Row],[EVM_LAST_EDITED_Day]]),#REF!,0),COLUMN(#REF!),4,1,)))),""),"")</f>
        <v/>
      </c>
      <c r="W544" s="3" t="str">
        <f ca="1">IF(Veg_Table[[#This Row],[Previous_Prescription]]="","No",IF(Veg_Table[[#This Row],[Previous_Prescription]]=Veg_Table[[#This Row],[PRESCRIP]],"No","Yes"))</f>
        <v>No</v>
      </c>
      <c r="X544" s="3" t="str">
        <f>IF(Veg_Table[[#This Row],[EVM_LAST_EDITED_Day]]=Veg_Table[[#This Row],[Created_Day]],"New","Old")</f>
        <v>Old</v>
      </c>
      <c r="Y544" s="1">
        <f>IFERROR(IF(FIND("delete",LOWER(Veg_Table[[#This Row],[PI_COMMENTS]]))&gt;=1,1,0),0)</f>
        <v>0</v>
      </c>
      <c r="Z544" s="1" t="str">
        <f>_xlfn.IFNA(IF(Veg_Table[[#This Row],[EVM_LAST_EDITOR]]="","Yes",VLOOKUP(Veg_Table[[#This Row],[EVM_LAST_EDITOR]],Roster_Table[#All],15,FALSE)),"Yes")</f>
        <v>No</v>
      </c>
      <c r="AA54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44" s="1" t="str">
        <f>_xlfn.IFNA(VLOOKUP(Veg_Table[[#This Row],[EVM_LAST_EDITOR]],Roster_Table[#All],3,FALSE),"zAWRR Not in Roster")</f>
        <v>Thomas</v>
      </c>
      <c r="AC544" s="1" t="str">
        <f>_xlfn.IFNA(VLOOKUP(Veg_Table[[#This Row],[EVM_LAST_EDITOR]],Roster_Table[#All],2,FALSE),"zAWRR Not in Roster")</f>
        <v>James</v>
      </c>
      <c r="AD544" s="1" t="str">
        <f>IF(_xlfn.CONCAT(Veg_Table[[#This Row],[First_Name]]," ",Veg_Table[[#This Row],[Last_Name]])="zAWRR Not in Roster zAWRR Not in Roster","zAWRR Not in Roster",_xlfn.CONCAT(Veg_Table[[#This Row],[First_Name]]," ",Veg_Table[[#This Row],[Last_Name]]))</f>
        <v>Thomas James</v>
      </c>
      <c r="AE544">
        <v>1773989</v>
      </c>
      <c r="AF544" t="s">
        <v>2358</v>
      </c>
      <c r="AG544" t="s">
        <v>30</v>
      </c>
      <c r="AH544" t="s">
        <v>1390</v>
      </c>
      <c r="AI544" t="s">
        <v>1409</v>
      </c>
      <c r="AJ544" t="s">
        <v>820</v>
      </c>
      <c r="AK544" t="s">
        <v>28</v>
      </c>
      <c r="AL544" t="s">
        <v>830</v>
      </c>
      <c r="AM544" t="s">
        <v>1034</v>
      </c>
      <c r="AN544" t="s">
        <v>25</v>
      </c>
      <c r="AO544" t="s">
        <v>25</v>
      </c>
      <c r="AP544">
        <v>21</v>
      </c>
      <c r="AQ544">
        <v>98</v>
      </c>
      <c r="AR544" t="s">
        <v>28</v>
      </c>
      <c r="AS544" t="s">
        <v>42</v>
      </c>
      <c r="AT544" t="s">
        <v>515</v>
      </c>
      <c r="AU544" t="s">
        <v>25</v>
      </c>
      <c r="AV544" t="s">
        <v>512</v>
      </c>
      <c r="AW544" t="s">
        <v>2352</v>
      </c>
      <c r="AX544" t="s">
        <v>825</v>
      </c>
      <c r="AY544" t="s">
        <v>825</v>
      </c>
      <c r="AZ544">
        <v>5807646</v>
      </c>
      <c r="BA544" t="s">
        <v>42</v>
      </c>
      <c r="BB544" s="4">
        <v>43962.431272951391</v>
      </c>
      <c r="BC544" t="s">
        <v>837</v>
      </c>
      <c r="BD544" t="s">
        <v>29</v>
      </c>
      <c r="BF544" t="s">
        <v>28</v>
      </c>
      <c r="BG544" t="s">
        <v>825</v>
      </c>
      <c r="BH544" t="s">
        <v>825</v>
      </c>
      <c r="BI544" s="3">
        <v>43965.666666666664</v>
      </c>
      <c r="BJ544" t="s">
        <v>1799</v>
      </c>
      <c r="BK544" s="30" t="s">
        <v>694</v>
      </c>
      <c r="BL544" s="3">
        <v>43965.727917766206</v>
      </c>
      <c r="BM544" t="s">
        <v>31</v>
      </c>
      <c r="BN544" t="s">
        <v>32</v>
      </c>
      <c r="BO544" t="s">
        <v>2289</v>
      </c>
      <c r="BP544" t="s">
        <v>2103</v>
      </c>
      <c r="BQ544" t="s">
        <v>826</v>
      </c>
      <c r="BR544" t="s">
        <v>28</v>
      </c>
      <c r="BS544" t="s">
        <v>28</v>
      </c>
      <c r="BT544" t="s">
        <v>1023</v>
      </c>
      <c r="BU544" s="3">
        <v>43839.613437499997</v>
      </c>
      <c r="BV544" t="s">
        <v>803</v>
      </c>
      <c r="BW544" s="3">
        <v>43965.731235868057</v>
      </c>
      <c r="BX544" t="s">
        <v>2359</v>
      </c>
      <c r="CG544"/>
      <c r="CH544"/>
      <c r="CI544"/>
      <c r="CY544"/>
      <c r="DA544"/>
      <c r="DE544"/>
      <c r="DF544"/>
    </row>
    <row r="545" spans="1:110" x14ac:dyDescent="0.25">
      <c r="A545" s="1">
        <f>IF(Veg_Table[[#This Row],[VP_STATUS]]="Hold",0,IF(OR(AND(Veg_Table[[#This Row],[PRESCRIP]]="NW_No Work",Veg_Table[[#This Row],[VP_STATUS]]&lt;&gt;"No Work Required Under EVM"),AND(Veg_Table[[#This Row],[VP_STATUS]]="No Work Required Under EVM",Veg_Table[[#This Row],[PRESCRIP]]&lt;&gt;"NW_No Work")),1,0))</f>
        <v>0</v>
      </c>
      <c r="B545" s="1">
        <f>IF(Veg_Table[[#This Row],[SPECIES]]="",1,0)</f>
        <v>0</v>
      </c>
      <c r="C545" s="1">
        <f>IF(Veg_Table[[#This Row],[DIAMETER]]="",1,0)</f>
        <v>0</v>
      </c>
      <c r="D545" s="1">
        <f>IF(Veg_Table[[#This Row],[HEIGHT]]="",1,0)</f>
        <v>0</v>
      </c>
      <c r="E54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45" s="1">
        <f>IF(AND(Veg_Table[[#This Row],[TAT_RESULT]]="ABATE",Veg_Table[[#This Row],[PRESCRIP]]="NW_No Work"),1,0)</f>
        <v>0</v>
      </c>
      <c r="G545" s="1">
        <f>IF(OR(Veg_Table[[#This Row],[Prescription R-Scale]]="NA",Veg_Table[[#This Row],[Diameter R-Scale]]="NA"),0,IF(Veg_Table[[#This Row],[Diameter R-Scale]]&lt;&gt;Veg_Table[[#This Row],[Prescription R-Scale]],1,0))</f>
        <v>0</v>
      </c>
      <c r="H545" s="1">
        <f>IF(OR(AND(Veg_Table[[#This Row],[PRESCRIP]]="BC_Br Rmv", Veg_Table[[#This Row],[WOOD_MAN]]&lt;&gt;"Not Needed"),AND(Veg_Table[[#This Row],[PRESCRIP]]="BCS_Br Rmv+Trt", Veg_Table[[#This Row],[WOOD_MAN]]&lt;&gt;"Not Needed")),1,0)</f>
        <v>0</v>
      </c>
      <c r="I545" s="1">
        <f ca="1">IF(AND(Veg_Table[[#This Row],[Prescription_Changed]]="Yes",Veg_Table[[#This Row],[TAT_RESULT]]=""),1,0)</f>
        <v>0</v>
      </c>
      <c r="J545" s="1">
        <f ca="1">SUM(Veg_Table[[#This Row],[Prescription and Status do not match]:[Prescription_Edited_And_TAT_Is_Blank]])</f>
        <v>1</v>
      </c>
      <c r="K545" s="1">
        <f ca="1">IF(Veg_Table[[#This Row],[Sum of Errors]]&gt;0,1,0)</f>
        <v>1</v>
      </c>
      <c r="L545" s="1">
        <f>1</f>
        <v>1</v>
      </c>
      <c r="M54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545" s="1">
        <f>IF(OR(MID(Veg_Table[[#This Row],[PRESCRIP]],2,1)="1",MID(Veg_Table[[#This Row],[PRESCRIP]],2,1)="2",MID(Veg_Table[[#This Row],[PRESCRIP]],2,1)="3",MID(Veg_Table[[#This Row],[PRESCRIP]],2,1)="4"),_xlfn.NUMBERVALUE(MID(Veg_Table[[#This Row],[PRESCRIP]],2,1)),"NA")</f>
        <v>2</v>
      </c>
      <c r="O545" s="1">
        <f>WEEKNUM(Veg_Table[[#This Row],[EVM_LAST_EDITED_Day]],2)</f>
        <v>20</v>
      </c>
      <c r="P545" s="25">
        <f>IFERROR(DATE(YEAR(Veg_Table[[#This Row],[EVM_LAST_EDITED2]]),MONTH(Veg_Table[[#This Row],[EVM_LAST_EDITED2]]),DAY(Veg_Table[[#This Row],[EVM_LAST_EDITED2]])),DATE(2019,1,1))</f>
        <v>43965</v>
      </c>
      <c r="Q545" s="3">
        <f>VALUE(SUBSTITUTE(Veg_Table[[#This Row],[EVM_LAST_EDITED]],",",""))</f>
        <v>43965.728021354204</v>
      </c>
      <c r="R545" s="1" t="str">
        <f>_xlfn.IFNA(IF(Veg_Table[[#This Row],[EVM_LAST_EDITOR]]="","zBlank EVM Last Editor",VLOOKUP(Veg_Table[[#This Row],[EVM_LAST_EDITOR]],Roster_Table[#All],4,FALSE)),"zAWRR Not in Roster")</f>
        <v>MFE</v>
      </c>
      <c r="S545" s="1" t="str">
        <f>_xlfn.IFNA(IF(Veg_Table[[#This Row],[EVM_LAST_EDITOR]]="","zBlank EVM Last Editor",VLOOKUP(Veg_Table[[#This Row],[EVM_LAST_EDITOR]],Roster_Table[#All],16,FALSE)),"zCompany_AWRR not in Roster")</f>
        <v>Not in Sierra Roster</v>
      </c>
      <c r="T545" s="2">
        <f>IFERROR(DATE(YEAR(Veg_Table[[#This Row],[Created2]]),MONTH(Veg_Table[[#This Row],[Created2]]),DAY(Veg_Table[[#This Row],[Created2]])),DATE(2019,1,1))</f>
        <v>43839</v>
      </c>
      <c r="U545" s="3">
        <f>VALUE(SUBSTITUTE(Veg_Table[[#This Row],[Created]],",",""))</f>
        <v>43839.615752314799</v>
      </c>
      <c r="V545" s="3" t="str">
        <f ca="1">IFERROR(_xlfn.IFNA(CELL("contents",INDIRECT(_xlfn.CONCAT("Veg_Table_Production_Data!",ADDRESS(MATCH(_xlfn.MAXIFS(#REF!,#REF!,"="&amp;Veg_Table[[#This Row],[AUTO_ID]],#REF!,"&lt;"&amp;Veg_Table[[#This Row],[EVM_LAST_EDITED_Day]]),#REF!,0),COLUMN(#REF!),4,1,)))),""),"")</f>
        <v/>
      </c>
      <c r="W545" s="3" t="str">
        <f ca="1">IF(Veg_Table[[#This Row],[Previous_Prescription]]="","No",IF(Veg_Table[[#This Row],[Previous_Prescription]]=Veg_Table[[#This Row],[PRESCRIP]],"No","Yes"))</f>
        <v>No</v>
      </c>
      <c r="X545" s="3" t="str">
        <f>IF(Veg_Table[[#This Row],[EVM_LAST_EDITED_Day]]=Veg_Table[[#This Row],[Created_Day]],"New","Old")</f>
        <v>Old</v>
      </c>
      <c r="Y545" s="1">
        <f>IFERROR(IF(FIND("delete",LOWER(Veg_Table[[#This Row],[PI_COMMENTS]]))&gt;=1,1,0),0)</f>
        <v>0</v>
      </c>
      <c r="Z545" s="1" t="str">
        <f>_xlfn.IFNA(IF(Veg_Table[[#This Row],[EVM_LAST_EDITOR]]="","Yes",VLOOKUP(Veg_Table[[#This Row],[EVM_LAST_EDITOR]],Roster_Table[#All],15,FALSE)),"Yes")</f>
        <v>No</v>
      </c>
      <c r="AA54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45" s="1" t="str">
        <f>_xlfn.IFNA(VLOOKUP(Veg_Table[[#This Row],[EVM_LAST_EDITOR]],Roster_Table[#All],3,FALSE),"zAWRR Not in Roster")</f>
        <v>Thomas</v>
      </c>
      <c r="AC545" s="1" t="str">
        <f>_xlfn.IFNA(VLOOKUP(Veg_Table[[#This Row],[EVM_LAST_EDITOR]],Roster_Table[#All],2,FALSE),"zAWRR Not in Roster")</f>
        <v>James</v>
      </c>
      <c r="AD545" s="1" t="str">
        <f>IF(_xlfn.CONCAT(Veg_Table[[#This Row],[First_Name]]," ",Veg_Table[[#This Row],[Last_Name]])="zAWRR Not in Roster zAWRR Not in Roster","zAWRR Not in Roster",_xlfn.CONCAT(Veg_Table[[#This Row],[First_Name]]," ",Veg_Table[[#This Row],[Last_Name]]))</f>
        <v>Thomas James</v>
      </c>
      <c r="AE545">
        <v>1773990</v>
      </c>
      <c r="AF545" t="s">
        <v>2360</v>
      </c>
      <c r="AG545" t="s">
        <v>30</v>
      </c>
      <c r="AH545" t="s">
        <v>1390</v>
      </c>
      <c r="AI545" t="s">
        <v>1409</v>
      </c>
      <c r="AJ545" t="s">
        <v>820</v>
      </c>
      <c r="AK545" t="s">
        <v>28</v>
      </c>
      <c r="AL545" t="s">
        <v>830</v>
      </c>
      <c r="AM545" t="s">
        <v>1034</v>
      </c>
      <c r="AN545" t="s">
        <v>25</v>
      </c>
      <c r="AO545" t="s">
        <v>25</v>
      </c>
      <c r="AP545">
        <v>12</v>
      </c>
      <c r="AQ545">
        <v>85</v>
      </c>
      <c r="AR545" t="s">
        <v>28</v>
      </c>
      <c r="AS545" t="s">
        <v>42</v>
      </c>
      <c r="AT545" t="s">
        <v>515</v>
      </c>
      <c r="AU545" t="s">
        <v>25</v>
      </c>
      <c r="AV545" t="s">
        <v>512</v>
      </c>
      <c r="AW545" t="s">
        <v>2361</v>
      </c>
      <c r="AX545" t="s">
        <v>825</v>
      </c>
      <c r="AY545" t="s">
        <v>825</v>
      </c>
      <c r="AZ545">
        <v>5807646</v>
      </c>
      <c r="BA545" t="s">
        <v>42</v>
      </c>
      <c r="BB545" s="4">
        <v>43959.54113002315</v>
      </c>
      <c r="BC545" t="s">
        <v>837</v>
      </c>
      <c r="BD545" t="s">
        <v>29</v>
      </c>
      <c r="BF545" t="s">
        <v>28</v>
      </c>
      <c r="BG545" t="s">
        <v>825</v>
      </c>
      <c r="BH545" t="s">
        <v>825</v>
      </c>
      <c r="BI545" s="3">
        <v>43965.666666666664</v>
      </c>
      <c r="BJ545" t="s">
        <v>1799</v>
      </c>
      <c r="BK545" s="30" t="s">
        <v>694</v>
      </c>
      <c r="BL545" s="3">
        <v>43965.728021354167</v>
      </c>
      <c r="BM545" t="s">
        <v>31</v>
      </c>
      <c r="BN545" t="s">
        <v>32</v>
      </c>
      <c r="BO545" t="s">
        <v>2289</v>
      </c>
      <c r="BP545" t="s">
        <v>2103</v>
      </c>
      <c r="BQ545" t="s">
        <v>826</v>
      </c>
      <c r="BR545" t="s">
        <v>28</v>
      </c>
      <c r="BS545" t="s">
        <v>28</v>
      </c>
      <c r="BT545" t="s">
        <v>1023</v>
      </c>
      <c r="BU545" s="3">
        <v>43839.615752314814</v>
      </c>
      <c r="BV545" t="s">
        <v>803</v>
      </c>
      <c r="BW545" s="3">
        <v>43965.731235868057</v>
      </c>
      <c r="BX545" t="s">
        <v>2362</v>
      </c>
      <c r="CG545"/>
      <c r="CH545"/>
      <c r="CI545"/>
      <c r="CY545"/>
      <c r="DA545"/>
      <c r="DE545"/>
      <c r="DF545"/>
    </row>
    <row r="546" spans="1:110" x14ac:dyDescent="0.25">
      <c r="A546" s="1">
        <f>IF(Veg_Table[[#This Row],[VP_STATUS]]="Hold",0,IF(OR(AND(Veg_Table[[#This Row],[PRESCRIP]]="NW_No Work",Veg_Table[[#This Row],[VP_STATUS]]&lt;&gt;"No Work Required Under EVM"),AND(Veg_Table[[#This Row],[VP_STATUS]]="No Work Required Under EVM",Veg_Table[[#This Row],[PRESCRIP]]&lt;&gt;"NW_No Work")),1,0))</f>
        <v>0</v>
      </c>
      <c r="B546" s="1">
        <f>IF(Veg_Table[[#This Row],[SPECIES]]="",1,0)</f>
        <v>0</v>
      </c>
      <c r="C546" s="1">
        <f>IF(Veg_Table[[#This Row],[DIAMETER]]="",1,0)</f>
        <v>0</v>
      </c>
      <c r="D546" s="1">
        <f>IF(Veg_Table[[#This Row],[HEIGHT]]="",1,0)</f>
        <v>0</v>
      </c>
      <c r="E54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46" s="1">
        <f>IF(AND(Veg_Table[[#This Row],[TAT_RESULT]]="ABATE",Veg_Table[[#This Row],[PRESCRIP]]="NW_No Work"),1,0)</f>
        <v>0</v>
      </c>
      <c r="G546" s="1">
        <f>IF(OR(Veg_Table[[#This Row],[Prescription R-Scale]]="NA",Veg_Table[[#This Row],[Diameter R-Scale]]="NA"),0,IF(Veg_Table[[#This Row],[Diameter R-Scale]]&lt;&gt;Veg_Table[[#This Row],[Prescription R-Scale]],1,0))</f>
        <v>0</v>
      </c>
      <c r="H546" s="1">
        <f>IF(OR(AND(Veg_Table[[#This Row],[PRESCRIP]]="BC_Br Rmv", Veg_Table[[#This Row],[WOOD_MAN]]&lt;&gt;"Not Needed"),AND(Veg_Table[[#This Row],[PRESCRIP]]="BCS_Br Rmv+Trt", Veg_Table[[#This Row],[WOOD_MAN]]&lt;&gt;"Not Needed")),1,0)</f>
        <v>0</v>
      </c>
      <c r="I546" s="1">
        <f ca="1">IF(AND(Veg_Table[[#This Row],[Prescription_Changed]]="Yes",Veg_Table[[#This Row],[TAT_RESULT]]=""),1,0)</f>
        <v>0</v>
      </c>
      <c r="J546" s="1">
        <f ca="1">SUM(Veg_Table[[#This Row],[Prescription and Status do not match]:[Prescription_Edited_And_TAT_Is_Blank]])</f>
        <v>1</v>
      </c>
      <c r="K546" s="1">
        <f ca="1">IF(Veg_Table[[#This Row],[Sum of Errors]]&gt;0,1,0)</f>
        <v>1</v>
      </c>
      <c r="L546" s="1">
        <f>1</f>
        <v>1</v>
      </c>
      <c r="M54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546" s="1">
        <f>IF(OR(MID(Veg_Table[[#This Row],[PRESCRIP]],2,1)="1",MID(Veg_Table[[#This Row],[PRESCRIP]],2,1)="2",MID(Veg_Table[[#This Row],[PRESCRIP]],2,1)="3",MID(Veg_Table[[#This Row],[PRESCRIP]],2,1)="4"),_xlfn.NUMBERVALUE(MID(Veg_Table[[#This Row],[PRESCRIP]],2,1)),"NA")</f>
        <v>2</v>
      </c>
      <c r="O546" s="1">
        <f>WEEKNUM(Veg_Table[[#This Row],[EVM_LAST_EDITED_Day]],2)</f>
        <v>20</v>
      </c>
      <c r="P546" s="25">
        <f>IFERROR(DATE(YEAR(Veg_Table[[#This Row],[EVM_LAST_EDITED2]]),MONTH(Veg_Table[[#This Row],[EVM_LAST_EDITED2]]),DAY(Veg_Table[[#This Row],[EVM_LAST_EDITED2]])),DATE(2019,1,1))</f>
        <v>43965</v>
      </c>
      <c r="Q546" s="3">
        <f>VALUE(SUBSTITUTE(Veg_Table[[#This Row],[EVM_LAST_EDITED]],",",""))</f>
        <v>43965.728140706</v>
      </c>
      <c r="R546" s="1" t="str">
        <f>_xlfn.IFNA(IF(Veg_Table[[#This Row],[EVM_LAST_EDITOR]]="","zBlank EVM Last Editor",VLOOKUP(Veg_Table[[#This Row],[EVM_LAST_EDITOR]],Roster_Table[#All],4,FALSE)),"zAWRR Not in Roster")</f>
        <v>MFE</v>
      </c>
      <c r="S546" s="1" t="str">
        <f>_xlfn.IFNA(IF(Veg_Table[[#This Row],[EVM_LAST_EDITOR]]="","zBlank EVM Last Editor",VLOOKUP(Veg_Table[[#This Row],[EVM_LAST_EDITOR]],Roster_Table[#All],16,FALSE)),"zCompany_AWRR not in Roster")</f>
        <v>Not in Sierra Roster</v>
      </c>
      <c r="T546" s="2">
        <f>IFERROR(DATE(YEAR(Veg_Table[[#This Row],[Created2]]),MONTH(Veg_Table[[#This Row],[Created2]]),DAY(Veg_Table[[#This Row],[Created2]])),DATE(2019,1,1))</f>
        <v>43839</v>
      </c>
      <c r="U546" s="3">
        <f>VALUE(SUBSTITUTE(Veg_Table[[#This Row],[Created]],",",""))</f>
        <v>43839.6169212963</v>
      </c>
      <c r="V546" s="3" t="str">
        <f ca="1">IFERROR(_xlfn.IFNA(CELL("contents",INDIRECT(_xlfn.CONCAT("Veg_Table_Production_Data!",ADDRESS(MATCH(_xlfn.MAXIFS(#REF!,#REF!,"="&amp;Veg_Table[[#This Row],[AUTO_ID]],#REF!,"&lt;"&amp;Veg_Table[[#This Row],[EVM_LAST_EDITED_Day]]),#REF!,0),COLUMN(#REF!),4,1,)))),""),"")</f>
        <v/>
      </c>
      <c r="W546" s="3" t="str">
        <f ca="1">IF(Veg_Table[[#This Row],[Previous_Prescription]]="","No",IF(Veg_Table[[#This Row],[Previous_Prescription]]=Veg_Table[[#This Row],[PRESCRIP]],"No","Yes"))</f>
        <v>No</v>
      </c>
      <c r="X546" s="3" t="str">
        <f>IF(Veg_Table[[#This Row],[EVM_LAST_EDITED_Day]]=Veg_Table[[#This Row],[Created_Day]],"New","Old")</f>
        <v>Old</v>
      </c>
      <c r="Y546" s="1">
        <f>IFERROR(IF(FIND("delete",LOWER(Veg_Table[[#This Row],[PI_COMMENTS]]))&gt;=1,1,0),0)</f>
        <v>0</v>
      </c>
      <c r="Z546" s="1" t="str">
        <f>_xlfn.IFNA(IF(Veg_Table[[#This Row],[EVM_LAST_EDITOR]]="","Yes",VLOOKUP(Veg_Table[[#This Row],[EVM_LAST_EDITOR]],Roster_Table[#All],15,FALSE)),"Yes")</f>
        <v>No</v>
      </c>
      <c r="AA54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46" s="1" t="str">
        <f>_xlfn.IFNA(VLOOKUP(Veg_Table[[#This Row],[EVM_LAST_EDITOR]],Roster_Table[#All],3,FALSE),"zAWRR Not in Roster")</f>
        <v>Thomas</v>
      </c>
      <c r="AC546" s="1" t="str">
        <f>_xlfn.IFNA(VLOOKUP(Veg_Table[[#This Row],[EVM_LAST_EDITOR]],Roster_Table[#All],2,FALSE),"zAWRR Not in Roster")</f>
        <v>James</v>
      </c>
      <c r="AD546" s="1" t="str">
        <f>IF(_xlfn.CONCAT(Veg_Table[[#This Row],[First_Name]]," ",Veg_Table[[#This Row],[Last_Name]])="zAWRR Not in Roster zAWRR Not in Roster","zAWRR Not in Roster",_xlfn.CONCAT(Veg_Table[[#This Row],[First_Name]]," ",Veg_Table[[#This Row],[Last_Name]]))</f>
        <v>Thomas James</v>
      </c>
      <c r="AE546">
        <v>1773991</v>
      </c>
      <c r="AF546" t="s">
        <v>2363</v>
      </c>
      <c r="AG546" t="s">
        <v>30</v>
      </c>
      <c r="AH546" t="s">
        <v>1390</v>
      </c>
      <c r="AI546" t="s">
        <v>1409</v>
      </c>
      <c r="AJ546" t="s">
        <v>820</v>
      </c>
      <c r="AK546" t="s">
        <v>28</v>
      </c>
      <c r="AL546" t="s">
        <v>830</v>
      </c>
      <c r="AM546" t="s">
        <v>1034</v>
      </c>
      <c r="AN546" t="s">
        <v>25</v>
      </c>
      <c r="AO546" t="s">
        <v>25</v>
      </c>
      <c r="AP546">
        <v>21</v>
      </c>
      <c r="AQ546">
        <v>110</v>
      </c>
      <c r="AR546" t="s">
        <v>28</v>
      </c>
      <c r="AS546" t="s">
        <v>42</v>
      </c>
      <c r="AT546" t="s">
        <v>515</v>
      </c>
      <c r="AU546" t="s">
        <v>25</v>
      </c>
      <c r="AV546" t="s">
        <v>512</v>
      </c>
      <c r="AW546" t="s">
        <v>2361</v>
      </c>
      <c r="AX546" t="s">
        <v>825</v>
      </c>
      <c r="AY546" t="s">
        <v>825</v>
      </c>
      <c r="AZ546">
        <v>5807646</v>
      </c>
      <c r="BA546" t="s">
        <v>42</v>
      </c>
      <c r="BB546" s="4">
        <v>43959.448892314816</v>
      </c>
      <c r="BC546" t="s">
        <v>4178</v>
      </c>
      <c r="BD546" t="s">
        <v>29</v>
      </c>
      <c r="BF546" t="s">
        <v>28</v>
      </c>
      <c r="BG546" t="s">
        <v>825</v>
      </c>
      <c r="BH546" t="s">
        <v>825</v>
      </c>
      <c r="BI546" s="3">
        <v>43965.666666666664</v>
      </c>
      <c r="BJ546" t="s">
        <v>1799</v>
      </c>
      <c r="BK546" s="30" t="s">
        <v>694</v>
      </c>
      <c r="BL546" s="3">
        <v>43965.728140706022</v>
      </c>
      <c r="BM546" t="s">
        <v>31</v>
      </c>
      <c r="BN546" t="s">
        <v>32</v>
      </c>
      <c r="BO546" t="s">
        <v>2289</v>
      </c>
      <c r="BP546" t="s">
        <v>2103</v>
      </c>
      <c r="BQ546" t="s">
        <v>826</v>
      </c>
      <c r="BR546" t="s">
        <v>28</v>
      </c>
      <c r="BS546" t="s">
        <v>28</v>
      </c>
      <c r="BT546" t="s">
        <v>1023</v>
      </c>
      <c r="BU546" s="3">
        <v>43839.6169212963</v>
      </c>
      <c r="BV546" t="s">
        <v>803</v>
      </c>
      <c r="BW546" s="3">
        <v>43965.731235868057</v>
      </c>
      <c r="BX546" t="s">
        <v>2364</v>
      </c>
      <c r="CG546"/>
      <c r="CH546"/>
      <c r="CI546"/>
      <c r="CY546"/>
      <c r="DA546"/>
      <c r="DE546"/>
      <c r="DF546"/>
    </row>
    <row r="547" spans="1:110" x14ac:dyDescent="0.25">
      <c r="A547" s="1">
        <f>IF(Veg_Table[[#This Row],[VP_STATUS]]="Hold",0,IF(OR(AND(Veg_Table[[#This Row],[PRESCRIP]]="NW_No Work",Veg_Table[[#This Row],[VP_STATUS]]&lt;&gt;"No Work Required Under EVM"),AND(Veg_Table[[#This Row],[VP_STATUS]]="No Work Required Under EVM",Veg_Table[[#This Row],[PRESCRIP]]&lt;&gt;"NW_No Work")),1,0))</f>
        <v>0</v>
      </c>
      <c r="B547" s="1">
        <f>IF(Veg_Table[[#This Row],[SPECIES]]="",1,0)</f>
        <v>0</v>
      </c>
      <c r="C547" s="1">
        <f>IF(Veg_Table[[#This Row],[DIAMETER]]="",1,0)</f>
        <v>0</v>
      </c>
      <c r="D547" s="1">
        <f>IF(Veg_Table[[#This Row],[HEIGHT]]="",1,0)</f>
        <v>0</v>
      </c>
      <c r="E54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47" s="1">
        <f>IF(AND(Veg_Table[[#This Row],[TAT_RESULT]]="ABATE",Veg_Table[[#This Row],[PRESCRIP]]="NW_No Work"),1,0)</f>
        <v>0</v>
      </c>
      <c r="G547" s="1">
        <f>IF(OR(Veg_Table[[#This Row],[Prescription R-Scale]]="NA",Veg_Table[[#This Row],[Diameter R-Scale]]="NA"),0,IF(Veg_Table[[#This Row],[Diameter R-Scale]]&lt;&gt;Veg_Table[[#This Row],[Prescription R-Scale]],1,0))</f>
        <v>0</v>
      </c>
      <c r="H547" s="1">
        <f>IF(OR(AND(Veg_Table[[#This Row],[PRESCRIP]]="BC_Br Rmv", Veg_Table[[#This Row],[WOOD_MAN]]&lt;&gt;"Not Needed"),AND(Veg_Table[[#This Row],[PRESCRIP]]="BCS_Br Rmv+Trt", Veg_Table[[#This Row],[WOOD_MAN]]&lt;&gt;"Not Needed")),1,0)</f>
        <v>0</v>
      </c>
      <c r="I547" s="1">
        <f ca="1">IF(AND(Veg_Table[[#This Row],[Prescription_Changed]]="Yes",Veg_Table[[#This Row],[TAT_RESULT]]=""),1,0)</f>
        <v>0</v>
      </c>
      <c r="J547" s="1">
        <f ca="1">SUM(Veg_Table[[#This Row],[Prescription and Status do not match]:[Prescription_Edited_And_TAT_Is_Blank]])</f>
        <v>1</v>
      </c>
      <c r="K547" s="1">
        <f ca="1">IF(Veg_Table[[#This Row],[Sum of Errors]]&gt;0,1,0)</f>
        <v>1</v>
      </c>
      <c r="L547" s="1">
        <f>1</f>
        <v>1</v>
      </c>
      <c r="M54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547" s="1">
        <f>IF(OR(MID(Veg_Table[[#This Row],[PRESCRIP]],2,1)="1",MID(Veg_Table[[#This Row],[PRESCRIP]],2,1)="2",MID(Veg_Table[[#This Row],[PRESCRIP]],2,1)="3",MID(Veg_Table[[#This Row],[PRESCRIP]],2,1)="4"),_xlfn.NUMBERVALUE(MID(Veg_Table[[#This Row],[PRESCRIP]],2,1)),"NA")</f>
        <v>2</v>
      </c>
      <c r="O547" s="1">
        <f>WEEKNUM(Veg_Table[[#This Row],[EVM_LAST_EDITED_Day]],2)</f>
        <v>20</v>
      </c>
      <c r="P547" s="25">
        <f>IFERROR(DATE(YEAR(Veg_Table[[#This Row],[EVM_LAST_EDITED2]]),MONTH(Veg_Table[[#This Row],[EVM_LAST_EDITED2]]),DAY(Veg_Table[[#This Row],[EVM_LAST_EDITED2]])),DATE(2019,1,1))</f>
        <v>43965</v>
      </c>
      <c r="Q547" s="3">
        <f>VALUE(SUBSTITUTE(Veg_Table[[#This Row],[EVM_LAST_EDITED]],",",""))</f>
        <v>43965.728242974503</v>
      </c>
      <c r="R547" s="1" t="str">
        <f>_xlfn.IFNA(IF(Veg_Table[[#This Row],[EVM_LAST_EDITOR]]="","zBlank EVM Last Editor",VLOOKUP(Veg_Table[[#This Row],[EVM_LAST_EDITOR]],Roster_Table[#All],4,FALSE)),"zAWRR Not in Roster")</f>
        <v>MFE</v>
      </c>
      <c r="S547" s="1" t="str">
        <f>_xlfn.IFNA(IF(Veg_Table[[#This Row],[EVM_LAST_EDITOR]]="","zBlank EVM Last Editor",VLOOKUP(Veg_Table[[#This Row],[EVM_LAST_EDITOR]],Roster_Table[#All],16,FALSE)),"zCompany_AWRR not in Roster")</f>
        <v>Not in Sierra Roster</v>
      </c>
      <c r="T547" s="2">
        <f>IFERROR(DATE(YEAR(Veg_Table[[#This Row],[Created2]]),MONTH(Veg_Table[[#This Row],[Created2]]),DAY(Veg_Table[[#This Row],[Created2]])),DATE(2019,1,1))</f>
        <v>43839</v>
      </c>
      <c r="U547" s="3">
        <f>VALUE(SUBSTITUTE(Veg_Table[[#This Row],[Created]],",",""))</f>
        <v>43839.618020833303</v>
      </c>
      <c r="V547" s="3" t="str">
        <f ca="1">IFERROR(_xlfn.IFNA(CELL("contents",INDIRECT(_xlfn.CONCAT("Veg_Table_Production_Data!",ADDRESS(MATCH(_xlfn.MAXIFS(#REF!,#REF!,"="&amp;Veg_Table[[#This Row],[AUTO_ID]],#REF!,"&lt;"&amp;Veg_Table[[#This Row],[EVM_LAST_EDITED_Day]]),#REF!,0),COLUMN(#REF!),4,1,)))),""),"")</f>
        <v/>
      </c>
      <c r="W547" s="3" t="str">
        <f ca="1">IF(Veg_Table[[#This Row],[Previous_Prescription]]="","No",IF(Veg_Table[[#This Row],[Previous_Prescription]]=Veg_Table[[#This Row],[PRESCRIP]],"No","Yes"))</f>
        <v>No</v>
      </c>
      <c r="X547" s="3" t="str">
        <f>IF(Veg_Table[[#This Row],[EVM_LAST_EDITED_Day]]=Veg_Table[[#This Row],[Created_Day]],"New","Old")</f>
        <v>Old</v>
      </c>
      <c r="Y547" s="1">
        <f>IFERROR(IF(FIND("delete",LOWER(Veg_Table[[#This Row],[PI_COMMENTS]]))&gt;=1,1,0),0)</f>
        <v>0</v>
      </c>
      <c r="Z547" s="1" t="str">
        <f>_xlfn.IFNA(IF(Veg_Table[[#This Row],[EVM_LAST_EDITOR]]="","Yes",VLOOKUP(Veg_Table[[#This Row],[EVM_LAST_EDITOR]],Roster_Table[#All],15,FALSE)),"Yes")</f>
        <v>No</v>
      </c>
      <c r="AA54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47" s="1" t="str">
        <f>_xlfn.IFNA(VLOOKUP(Veg_Table[[#This Row],[EVM_LAST_EDITOR]],Roster_Table[#All],3,FALSE),"zAWRR Not in Roster")</f>
        <v>Thomas</v>
      </c>
      <c r="AC547" s="1" t="str">
        <f>_xlfn.IFNA(VLOOKUP(Veg_Table[[#This Row],[EVM_LAST_EDITOR]],Roster_Table[#All],2,FALSE),"zAWRR Not in Roster")</f>
        <v>James</v>
      </c>
      <c r="AD547" s="1" t="str">
        <f>IF(_xlfn.CONCAT(Veg_Table[[#This Row],[First_Name]]," ",Veg_Table[[#This Row],[Last_Name]])="zAWRR Not in Roster zAWRR Not in Roster","zAWRR Not in Roster",_xlfn.CONCAT(Veg_Table[[#This Row],[First_Name]]," ",Veg_Table[[#This Row],[Last_Name]]))</f>
        <v>Thomas James</v>
      </c>
      <c r="AE547">
        <v>1773992</v>
      </c>
      <c r="AF547" t="s">
        <v>2365</v>
      </c>
      <c r="AG547" t="s">
        <v>30</v>
      </c>
      <c r="AH547" t="s">
        <v>1390</v>
      </c>
      <c r="AI547" t="s">
        <v>1409</v>
      </c>
      <c r="AJ547" t="s">
        <v>820</v>
      </c>
      <c r="AK547" t="s">
        <v>28</v>
      </c>
      <c r="AL547" t="s">
        <v>830</v>
      </c>
      <c r="AM547" t="s">
        <v>1034</v>
      </c>
      <c r="AN547" t="s">
        <v>25</v>
      </c>
      <c r="AO547" t="s">
        <v>25</v>
      </c>
      <c r="AP547">
        <v>20</v>
      </c>
      <c r="AQ547">
        <v>120</v>
      </c>
      <c r="AR547" t="s">
        <v>28</v>
      </c>
      <c r="AS547" t="s">
        <v>530</v>
      </c>
      <c r="AT547" t="s">
        <v>515</v>
      </c>
      <c r="AU547" t="s">
        <v>25</v>
      </c>
      <c r="AV547" t="s">
        <v>512</v>
      </c>
      <c r="AW547" t="s">
        <v>2361</v>
      </c>
      <c r="AX547" t="s">
        <v>825</v>
      </c>
      <c r="AY547" t="s">
        <v>825</v>
      </c>
      <c r="AZ547">
        <v>5807646</v>
      </c>
      <c r="BA547" t="s">
        <v>530</v>
      </c>
      <c r="BB547" s="4">
        <v>43959.54225121528</v>
      </c>
      <c r="BC547" t="s">
        <v>837</v>
      </c>
      <c r="BD547" t="s">
        <v>29</v>
      </c>
      <c r="BF547" t="s">
        <v>28</v>
      </c>
      <c r="BG547" t="s">
        <v>825</v>
      </c>
      <c r="BH547" t="s">
        <v>825</v>
      </c>
      <c r="BI547" s="3">
        <v>43965.666666666664</v>
      </c>
      <c r="BJ547" t="s">
        <v>1799</v>
      </c>
      <c r="BK547" s="30" t="s">
        <v>694</v>
      </c>
      <c r="BL547" s="3">
        <v>43965.728242974539</v>
      </c>
      <c r="BM547" t="s">
        <v>31</v>
      </c>
      <c r="BN547" t="s">
        <v>32</v>
      </c>
      <c r="BO547" t="s">
        <v>2289</v>
      </c>
      <c r="BP547" t="s">
        <v>2103</v>
      </c>
      <c r="BQ547" t="s">
        <v>826</v>
      </c>
      <c r="BR547" t="s">
        <v>28</v>
      </c>
      <c r="BS547" t="s">
        <v>28</v>
      </c>
      <c r="BT547" t="s">
        <v>1023</v>
      </c>
      <c r="BU547" s="3">
        <v>43839.618020833332</v>
      </c>
      <c r="BV547" t="s">
        <v>803</v>
      </c>
      <c r="BW547" s="3">
        <v>43965.731235868057</v>
      </c>
      <c r="BX547" t="s">
        <v>2366</v>
      </c>
      <c r="CG547"/>
      <c r="CH547"/>
      <c r="CI547"/>
      <c r="CY547"/>
      <c r="DA547"/>
      <c r="DE547"/>
      <c r="DF547"/>
    </row>
    <row r="548" spans="1:110" x14ac:dyDescent="0.25">
      <c r="A548" s="1">
        <f>IF(Veg_Table[[#This Row],[VP_STATUS]]="Hold",0,IF(OR(AND(Veg_Table[[#This Row],[PRESCRIP]]="NW_No Work",Veg_Table[[#This Row],[VP_STATUS]]&lt;&gt;"No Work Required Under EVM"),AND(Veg_Table[[#This Row],[VP_STATUS]]="No Work Required Under EVM",Veg_Table[[#This Row],[PRESCRIP]]&lt;&gt;"NW_No Work")),1,0))</f>
        <v>0</v>
      </c>
      <c r="B548" s="1">
        <f>IF(Veg_Table[[#This Row],[SPECIES]]="",1,0)</f>
        <v>0</v>
      </c>
      <c r="C548" s="1">
        <f>IF(Veg_Table[[#This Row],[DIAMETER]]="",1,0)</f>
        <v>0</v>
      </c>
      <c r="D548" s="1">
        <f>IF(Veg_Table[[#This Row],[HEIGHT]]="",1,0)</f>
        <v>0</v>
      </c>
      <c r="E54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48" s="1">
        <f>IF(AND(Veg_Table[[#This Row],[TAT_RESULT]]="ABATE",Veg_Table[[#This Row],[PRESCRIP]]="NW_No Work"),1,0)</f>
        <v>0</v>
      </c>
      <c r="G548" s="1">
        <f>IF(OR(Veg_Table[[#This Row],[Prescription R-Scale]]="NA",Veg_Table[[#This Row],[Diameter R-Scale]]="NA"),0,IF(Veg_Table[[#This Row],[Diameter R-Scale]]&lt;&gt;Veg_Table[[#This Row],[Prescription R-Scale]],1,0))</f>
        <v>0</v>
      </c>
      <c r="H548" s="1">
        <f>IF(OR(AND(Veg_Table[[#This Row],[PRESCRIP]]="BC_Br Rmv", Veg_Table[[#This Row],[WOOD_MAN]]&lt;&gt;"Not Needed"),AND(Veg_Table[[#This Row],[PRESCRIP]]="BCS_Br Rmv+Trt", Veg_Table[[#This Row],[WOOD_MAN]]&lt;&gt;"Not Needed")),1,0)</f>
        <v>0</v>
      </c>
      <c r="I548" s="1">
        <f ca="1">IF(AND(Veg_Table[[#This Row],[Prescription_Changed]]="Yes",Veg_Table[[#This Row],[TAT_RESULT]]=""),1,0)</f>
        <v>0</v>
      </c>
      <c r="J548" s="1">
        <f ca="1">SUM(Veg_Table[[#This Row],[Prescription and Status do not match]:[Prescription_Edited_And_TAT_Is_Blank]])</f>
        <v>1</v>
      </c>
      <c r="K548" s="1">
        <f ca="1">IF(Veg_Table[[#This Row],[Sum of Errors]]&gt;0,1,0)</f>
        <v>1</v>
      </c>
      <c r="L548" s="1">
        <f>1</f>
        <v>1</v>
      </c>
      <c r="M54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548" s="1">
        <f>IF(OR(MID(Veg_Table[[#This Row],[PRESCRIP]],2,1)="1",MID(Veg_Table[[#This Row],[PRESCRIP]],2,1)="2",MID(Veg_Table[[#This Row],[PRESCRIP]],2,1)="3",MID(Veg_Table[[#This Row],[PRESCRIP]],2,1)="4"),_xlfn.NUMBERVALUE(MID(Veg_Table[[#This Row],[PRESCRIP]],2,1)),"NA")</f>
        <v>2</v>
      </c>
      <c r="O548" s="1">
        <f>WEEKNUM(Veg_Table[[#This Row],[EVM_LAST_EDITED_Day]],2)</f>
        <v>20</v>
      </c>
      <c r="P548" s="25">
        <f>IFERROR(DATE(YEAR(Veg_Table[[#This Row],[EVM_LAST_EDITED2]]),MONTH(Veg_Table[[#This Row],[EVM_LAST_EDITED2]]),DAY(Veg_Table[[#This Row],[EVM_LAST_EDITED2]])),DATE(2019,1,1))</f>
        <v>43965</v>
      </c>
      <c r="Q548" s="3">
        <f>VALUE(SUBSTITUTE(Veg_Table[[#This Row],[EVM_LAST_EDITED]],",",""))</f>
        <v>43965.7286798727</v>
      </c>
      <c r="R548" s="1" t="str">
        <f>_xlfn.IFNA(IF(Veg_Table[[#This Row],[EVM_LAST_EDITOR]]="","zBlank EVM Last Editor",VLOOKUP(Veg_Table[[#This Row],[EVM_LAST_EDITOR]],Roster_Table[#All],4,FALSE)),"zAWRR Not in Roster")</f>
        <v>MFE</v>
      </c>
      <c r="S548" s="1" t="str">
        <f>_xlfn.IFNA(IF(Veg_Table[[#This Row],[EVM_LAST_EDITOR]]="","zBlank EVM Last Editor",VLOOKUP(Veg_Table[[#This Row],[EVM_LAST_EDITOR]],Roster_Table[#All],16,FALSE)),"zCompany_AWRR not in Roster")</f>
        <v>Not in Sierra Roster</v>
      </c>
      <c r="T548" s="2">
        <f>IFERROR(DATE(YEAR(Veg_Table[[#This Row],[Created2]]),MONTH(Veg_Table[[#This Row],[Created2]]),DAY(Veg_Table[[#This Row],[Created2]])),DATE(2019,1,1))</f>
        <v>43839</v>
      </c>
      <c r="U548" s="3">
        <f>VALUE(SUBSTITUTE(Veg_Table[[#This Row],[Created]],",",""))</f>
        <v>43839.620925925898</v>
      </c>
      <c r="V548" s="3" t="str">
        <f ca="1">IFERROR(_xlfn.IFNA(CELL("contents",INDIRECT(_xlfn.CONCAT("Veg_Table_Production_Data!",ADDRESS(MATCH(_xlfn.MAXIFS(#REF!,#REF!,"="&amp;Veg_Table[[#This Row],[AUTO_ID]],#REF!,"&lt;"&amp;Veg_Table[[#This Row],[EVM_LAST_EDITED_Day]]),#REF!,0),COLUMN(#REF!),4,1,)))),""),"")</f>
        <v/>
      </c>
      <c r="W548" s="3" t="str">
        <f ca="1">IF(Veg_Table[[#This Row],[Previous_Prescription]]="","No",IF(Veg_Table[[#This Row],[Previous_Prescription]]=Veg_Table[[#This Row],[PRESCRIP]],"No","Yes"))</f>
        <v>No</v>
      </c>
      <c r="X548" s="3" t="str">
        <f>IF(Veg_Table[[#This Row],[EVM_LAST_EDITED_Day]]=Veg_Table[[#This Row],[Created_Day]],"New","Old")</f>
        <v>Old</v>
      </c>
      <c r="Y548" s="1">
        <f>IFERROR(IF(FIND("delete",LOWER(Veg_Table[[#This Row],[PI_COMMENTS]]))&gt;=1,1,0),0)</f>
        <v>0</v>
      </c>
      <c r="Z548" s="1" t="str">
        <f>_xlfn.IFNA(IF(Veg_Table[[#This Row],[EVM_LAST_EDITOR]]="","Yes",VLOOKUP(Veg_Table[[#This Row],[EVM_LAST_EDITOR]],Roster_Table[#All],15,FALSE)),"Yes")</f>
        <v>No</v>
      </c>
      <c r="AA54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48" s="1" t="str">
        <f>_xlfn.IFNA(VLOOKUP(Veg_Table[[#This Row],[EVM_LAST_EDITOR]],Roster_Table[#All],3,FALSE),"zAWRR Not in Roster")</f>
        <v>Thomas</v>
      </c>
      <c r="AC548" s="1" t="str">
        <f>_xlfn.IFNA(VLOOKUP(Veg_Table[[#This Row],[EVM_LAST_EDITOR]],Roster_Table[#All],2,FALSE),"zAWRR Not in Roster")</f>
        <v>James</v>
      </c>
      <c r="AD548" s="1" t="str">
        <f>IF(_xlfn.CONCAT(Veg_Table[[#This Row],[First_Name]]," ",Veg_Table[[#This Row],[Last_Name]])="zAWRR Not in Roster zAWRR Not in Roster","zAWRR Not in Roster",_xlfn.CONCAT(Veg_Table[[#This Row],[First_Name]]," ",Veg_Table[[#This Row],[Last_Name]]))</f>
        <v>Thomas James</v>
      </c>
      <c r="AE548">
        <v>1773993</v>
      </c>
      <c r="AF548" t="s">
        <v>2367</v>
      </c>
      <c r="AG548" t="s">
        <v>30</v>
      </c>
      <c r="AH548" t="s">
        <v>1390</v>
      </c>
      <c r="AI548" t="s">
        <v>1409</v>
      </c>
      <c r="AJ548" t="s">
        <v>820</v>
      </c>
      <c r="AK548" t="s">
        <v>28</v>
      </c>
      <c r="AL548" t="s">
        <v>830</v>
      </c>
      <c r="AM548" t="s">
        <v>1034</v>
      </c>
      <c r="AN548" t="s">
        <v>25</v>
      </c>
      <c r="AO548" t="s">
        <v>25</v>
      </c>
      <c r="AP548">
        <v>18</v>
      </c>
      <c r="AQ548">
        <v>100</v>
      </c>
      <c r="AR548" t="s">
        <v>28</v>
      </c>
      <c r="AS548" t="s">
        <v>42</v>
      </c>
      <c r="AT548" t="s">
        <v>515</v>
      </c>
      <c r="AU548" t="s">
        <v>25</v>
      </c>
      <c r="AV548" t="s">
        <v>512</v>
      </c>
      <c r="AW548" t="s">
        <v>2361</v>
      </c>
      <c r="AX548" t="s">
        <v>825</v>
      </c>
      <c r="AY548" t="s">
        <v>825</v>
      </c>
      <c r="AZ548">
        <v>5807646</v>
      </c>
      <c r="BA548" t="s">
        <v>42</v>
      </c>
      <c r="BB548" s="4">
        <v>43962.432231828701</v>
      </c>
      <c r="BC548" t="s">
        <v>837</v>
      </c>
      <c r="BD548" t="s">
        <v>29</v>
      </c>
      <c r="BF548" t="s">
        <v>28</v>
      </c>
      <c r="BG548" t="s">
        <v>825</v>
      </c>
      <c r="BH548" t="s">
        <v>825</v>
      </c>
      <c r="BI548" s="3">
        <v>43965.666666666664</v>
      </c>
      <c r="BJ548" t="s">
        <v>1799</v>
      </c>
      <c r="BK548" s="30" t="s">
        <v>694</v>
      </c>
      <c r="BL548" s="3">
        <v>43965.728679872685</v>
      </c>
      <c r="BM548" t="s">
        <v>31</v>
      </c>
      <c r="BN548" t="s">
        <v>32</v>
      </c>
      <c r="BO548" t="s">
        <v>2289</v>
      </c>
      <c r="BP548" t="s">
        <v>2103</v>
      </c>
      <c r="BQ548" t="s">
        <v>826</v>
      </c>
      <c r="BR548" t="s">
        <v>28</v>
      </c>
      <c r="BS548" t="s">
        <v>28</v>
      </c>
      <c r="BT548" t="s">
        <v>1023</v>
      </c>
      <c r="BU548" s="3">
        <v>43839.620925925927</v>
      </c>
      <c r="BV548" t="s">
        <v>803</v>
      </c>
      <c r="BW548" s="3">
        <v>43965.731235868057</v>
      </c>
      <c r="BX548" t="s">
        <v>2368</v>
      </c>
      <c r="CG548"/>
      <c r="CH548"/>
      <c r="CI548"/>
      <c r="CY548"/>
      <c r="DA548"/>
      <c r="DE548"/>
      <c r="DF548"/>
    </row>
    <row r="549" spans="1:110" x14ac:dyDescent="0.25">
      <c r="A549" s="1">
        <f>IF(Veg_Table[[#This Row],[VP_STATUS]]="Hold",0,IF(OR(AND(Veg_Table[[#This Row],[PRESCRIP]]="NW_No Work",Veg_Table[[#This Row],[VP_STATUS]]&lt;&gt;"No Work Required Under EVM"),AND(Veg_Table[[#This Row],[VP_STATUS]]="No Work Required Under EVM",Veg_Table[[#This Row],[PRESCRIP]]&lt;&gt;"NW_No Work")),1,0))</f>
        <v>0</v>
      </c>
      <c r="B549" s="1">
        <f>IF(Veg_Table[[#This Row],[SPECIES]]="",1,0)</f>
        <v>0</v>
      </c>
      <c r="C549" s="1">
        <f>IF(Veg_Table[[#This Row],[DIAMETER]]="",1,0)</f>
        <v>0</v>
      </c>
      <c r="D549" s="1">
        <f>IF(Veg_Table[[#This Row],[HEIGHT]]="",1,0)</f>
        <v>0</v>
      </c>
      <c r="E54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49" s="1">
        <f>IF(AND(Veg_Table[[#This Row],[TAT_RESULT]]="ABATE",Veg_Table[[#This Row],[PRESCRIP]]="NW_No Work"),1,0)</f>
        <v>0</v>
      </c>
      <c r="G549" s="1">
        <f>IF(OR(Veg_Table[[#This Row],[Prescription R-Scale]]="NA",Veg_Table[[#This Row],[Diameter R-Scale]]="NA"),0,IF(Veg_Table[[#This Row],[Diameter R-Scale]]&lt;&gt;Veg_Table[[#This Row],[Prescription R-Scale]],1,0))</f>
        <v>0</v>
      </c>
      <c r="H549" s="1">
        <f>IF(OR(AND(Veg_Table[[#This Row],[PRESCRIP]]="BC_Br Rmv", Veg_Table[[#This Row],[WOOD_MAN]]&lt;&gt;"Not Needed"),AND(Veg_Table[[#This Row],[PRESCRIP]]="BCS_Br Rmv+Trt", Veg_Table[[#This Row],[WOOD_MAN]]&lt;&gt;"Not Needed")),1,0)</f>
        <v>0</v>
      </c>
      <c r="I549" s="1">
        <f ca="1">IF(AND(Veg_Table[[#This Row],[Prescription_Changed]]="Yes",Veg_Table[[#This Row],[TAT_RESULT]]=""),1,0)</f>
        <v>0</v>
      </c>
      <c r="J549" s="1">
        <f ca="1">SUM(Veg_Table[[#This Row],[Prescription and Status do not match]:[Prescription_Edited_And_TAT_Is_Blank]])</f>
        <v>1</v>
      </c>
      <c r="K549" s="1">
        <f ca="1">IF(Veg_Table[[#This Row],[Sum of Errors]]&gt;0,1,0)</f>
        <v>1</v>
      </c>
      <c r="L549" s="1">
        <f>1</f>
        <v>1</v>
      </c>
      <c r="M54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549" s="1">
        <f>IF(OR(MID(Veg_Table[[#This Row],[PRESCRIP]],2,1)="1",MID(Veg_Table[[#This Row],[PRESCRIP]],2,1)="2",MID(Veg_Table[[#This Row],[PRESCRIP]],2,1)="3",MID(Veg_Table[[#This Row],[PRESCRIP]],2,1)="4"),_xlfn.NUMBERVALUE(MID(Veg_Table[[#This Row],[PRESCRIP]],2,1)),"NA")</f>
        <v>3</v>
      </c>
      <c r="O549" s="1">
        <f>WEEKNUM(Veg_Table[[#This Row],[EVM_LAST_EDITED_Day]],2)</f>
        <v>20</v>
      </c>
      <c r="P549" s="25">
        <f>IFERROR(DATE(YEAR(Veg_Table[[#This Row],[EVM_LAST_EDITED2]]),MONTH(Veg_Table[[#This Row],[EVM_LAST_EDITED2]]),DAY(Veg_Table[[#This Row],[EVM_LAST_EDITED2]])),DATE(2019,1,1))</f>
        <v>43965</v>
      </c>
      <c r="Q549" s="3">
        <f>VALUE(SUBSTITUTE(Veg_Table[[#This Row],[EVM_LAST_EDITED]],",",""))</f>
        <v>43965.728829340303</v>
      </c>
      <c r="R549" s="1" t="str">
        <f>_xlfn.IFNA(IF(Veg_Table[[#This Row],[EVM_LAST_EDITOR]]="","zBlank EVM Last Editor",VLOOKUP(Veg_Table[[#This Row],[EVM_LAST_EDITOR]],Roster_Table[#All],4,FALSE)),"zAWRR Not in Roster")</f>
        <v>MFE</v>
      </c>
      <c r="S549" s="1" t="str">
        <f>_xlfn.IFNA(IF(Veg_Table[[#This Row],[EVM_LAST_EDITOR]]="","zBlank EVM Last Editor",VLOOKUP(Veg_Table[[#This Row],[EVM_LAST_EDITOR]],Roster_Table[#All],16,FALSE)),"zCompany_AWRR not in Roster")</f>
        <v>Not in Sierra Roster</v>
      </c>
      <c r="T549" s="2">
        <f>IFERROR(DATE(YEAR(Veg_Table[[#This Row],[Created2]]),MONTH(Veg_Table[[#This Row],[Created2]]),DAY(Veg_Table[[#This Row],[Created2]])),DATE(2019,1,1))</f>
        <v>43839</v>
      </c>
      <c r="U549" s="3">
        <f>VALUE(SUBSTITUTE(Veg_Table[[#This Row],[Created]],",",""))</f>
        <v>43839.622141203698</v>
      </c>
      <c r="V549" s="3" t="str">
        <f ca="1">IFERROR(_xlfn.IFNA(CELL("contents",INDIRECT(_xlfn.CONCAT("Veg_Table_Production_Data!",ADDRESS(MATCH(_xlfn.MAXIFS(#REF!,#REF!,"="&amp;Veg_Table[[#This Row],[AUTO_ID]],#REF!,"&lt;"&amp;Veg_Table[[#This Row],[EVM_LAST_EDITED_Day]]),#REF!,0),COLUMN(#REF!),4,1,)))),""),"")</f>
        <v/>
      </c>
      <c r="W549" s="3" t="str">
        <f ca="1">IF(Veg_Table[[#This Row],[Previous_Prescription]]="","No",IF(Veg_Table[[#This Row],[Previous_Prescription]]=Veg_Table[[#This Row],[PRESCRIP]],"No","Yes"))</f>
        <v>No</v>
      </c>
      <c r="X549" s="3" t="str">
        <f>IF(Veg_Table[[#This Row],[EVM_LAST_EDITED_Day]]=Veg_Table[[#This Row],[Created_Day]],"New","Old")</f>
        <v>Old</v>
      </c>
      <c r="Y549" s="1">
        <f>IFERROR(IF(FIND("delete",LOWER(Veg_Table[[#This Row],[PI_COMMENTS]]))&gt;=1,1,0),0)</f>
        <v>0</v>
      </c>
      <c r="Z549" s="1" t="str">
        <f>_xlfn.IFNA(IF(Veg_Table[[#This Row],[EVM_LAST_EDITOR]]="","Yes",VLOOKUP(Veg_Table[[#This Row],[EVM_LAST_EDITOR]],Roster_Table[#All],15,FALSE)),"Yes")</f>
        <v>No</v>
      </c>
      <c r="AA54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49" s="1" t="str">
        <f>_xlfn.IFNA(VLOOKUP(Veg_Table[[#This Row],[EVM_LAST_EDITOR]],Roster_Table[#All],3,FALSE),"zAWRR Not in Roster")</f>
        <v>Thomas</v>
      </c>
      <c r="AC549" s="1" t="str">
        <f>_xlfn.IFNA(VLOOKUP(Veg_Table[[#This Row],[EVM_LAST_EDITOR]],Roster_Table[#All],2,FALSE),"zAWRR Not in Roster")</f>
        <v>James</v>
      </c>
      <c r="AD549" s="1" t="str">
        <f>IF(_xlfn.CONCAT(Veg_Table[[#This Row],[First_Name]]," ",Veg_Table[[#This Row],[Last_Name]])="zAWRR Not in Roster zAWRR Not in Roster","zAWRR Not in Roster",_xlfn.CONCAT(Veg_Table[[#This Row],[First_Name]]," ",Veg_Table[[#This Row],[Last_Name]]))</f>
        <v>Thomas James</v>
      </c>
      <c r="AE549">
        <v>1773994</v>
      </c>
      <c r="AF549" t="s">
        <v>2369</v>
      </c>
      <c r="AG549" t="s">
        <v>30</v>
      </c>
      <c r="AH549" t="s">
        <v>1390</v>
      </c>
      <c r="AI549" t="s">
        <v>1409</v>
      </c>
      <c r="AJ549" t="s">
        <v>820</v>
      </c>
      <c r="AK549" t="s">
        <v>28</v>
      </c>
      <c r="AL549" t="s">
        <v>830</v>
      </c>
      <c r="AM549" t="s">
        <v>1034</v>
      </c>
      <c r="AN549" t="s">
        <v>25</v>
      </c>
      <c r="AO549" t="s">
        <v>25</v>
      </c>
      <c r="AP549">
        <v>28</v>
      </c>
      <c r="AQ549">
        <v>120</v>
      </c>
      <c r="AR549" t="s">
        <v>28</v>
      </c>
      <c r="AS549" t="s">
        <v>51</v>
      </c>
      <c r="AT549" t="s">
        <v>515</v>
      </c>
      <c r="AU549" t="s">
        <v>25</v>
      </c>
      <c r="AV549" t="s">
        <v>512</v>
      </c>
      <c r="AW549" t="s">
        <v>2361</v>
      </c>
      <c r="AX549" t="s">
        <v>825</v>
      </c>
      <c r="AY549" t="s">
        <v>825</v>
      </c>
      <c r="AZ549">
        <v>5807646</v>
      </c>
      <c r="BA549" t="s">
        <v>51</v>
      </c>
      <c r="BB549" s="4">
        <v>43962.433255972224</v>
      </c>
      <c r="BC549" t="s">
        <v>837</v>
      </c>
      <c r="BD549" t="s">
        <v>29</v>
      </c>
      <c r="BF549" t="s">
        <v>28</v>
      </c>
      <c r="BG549" t="s">
        <v>825</v>
      </c>
      <c r="BH549" t="s">
        <v>825</v>
      </c>
      <c r="BI549" s="3">
        <v>43965.666666666664</v>
      </c>
      <c r="BJ549" t="s">
        <v>1799</v>
      </c>
      <c r="BK549" s="30" t="s">
        <v>694</v>
      </c>
      <c r="BL549" s="3">
        <v>43965.728829340274</v>
      </c>
      <c r="BM549" t="s">
        <v>31</v>
      </c>
      <c r="BN549" t="s">
        <v>32</v>
      </c>
      <c r="BO549" t="s">
        <v>2289</v>
      </c>
      <c r="BP549" t="s">
        <v>2103</v>
      </c>
      <c r="BQ549" t="s">
        <v>826</v>
      </c>
      <c r="BR549" t="s">
        <v>28</v>
      </c>
      <c r="BS549" t="s">
        <v>28</v>
      </c>
      <c r="BT549" t="s">
        <v>1023</v>
      </c>
      <c r="BU549" s="3">
        <v>43839.622141203705</v>
      </c>
      <c r="BV549" t="s">
        <v>803</v>
      </c>
      <c r="BW549" s="3">
        <v>43965.731235868057</v>
      </c>
      <c r="BX549" t="s">
        <v>2370</v>
      </c>
      <c r="CG549"/>
      <c r="CH549"/>
      <c r="CI549"/>
      <c r="CY549"/>
      <c r="DA549"/>
      <c r="DE549"/>
      <c r="DF549"/>
    </row>
    <row r="550" spans="1:110" x14ac:dyDescent="0.25">
      <c r="A550" s="1">
        <f>IF(Veg_Table[[#This Row],[VP_STATUS]]="Hold",0,IF(OR(AND(Veg_Table[[#This Row],[PRESCRIP]]="NW_No Work",Veg_Table[[#This Row],[VP_STATUS]]&lt;&gt;"No Work Required Under EVM"),AND(Veg_Table[[#This Row],[VP_STATUS]]="No Work Required Under EVM",Veg_Table[[#This Row],[PRESCRIP]]&lt;&gt;"NW_No Work")),1,0))</f>
        <v>0</v>
      </c>
      <c r="B550" s="1">
        <f>IF(Veg_Table[[#This Row],[SPECIES]]="",1,0)</f>
        <v>0</v>
      </c>
      <c r="C550" s="1">
        <f>IF(Veg_Table[[#This Row],[DIAMETER]]="",1,0)</f>
        <v>0</v>
      </c>
      <c r="D550" s="1">
        <f>IF(Veg_Table[[#This Row],[HEIGHT]]="",1,0)</f>
        <v>0</v>
      </c>
      <c r="E55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50" s="1">
        <f>IF(AND(Veg_Table[[#This Row],[TAT_RESULT]]="ABATE",Veg_Table[[#This Row],[PRESCRIP]]="NW_No Work"),1,0)</f>
        <v>0</v>
      </c>
      <c r="G550" s="1">
        <f>IF(OR(Veg_Table[[#This Row],[Prescription R-Scale]]="NA",Veg_Table[[#This Row],[Diameter R-Scale]]="NA"),0,IF(Veg_Table[[#This Row],[Diameter R-Scale]]&lt;&gt;Veg_Table[[#This Row],[Prescription R-Scale]],1,0))</f>
        <v>0</v>
      </c>
      <c r="H550" s="1">
        <f>IF(OR(AND(Veg_Table[[#This Row],[PRESCRIP]]="BC_Br Rmv", Veg_Table[[#This Row],[WOOD_MAN]]&lt;&gt;"Not Needed"),AND(Veg_Table[[#This Row],[PRESCRIP]]="BCS_Br Rmv+Trt", Veg_Table[[#This Row],[WOOD_MAN]]&lt;&gt;"Not Needed")),1,0)</f>
        <v>0</v>
      </c>
      <c r="I550" s="1">
        <f ca="1">IF(AND(Veg_Table[[#This Row],[Prescription_Changed]]="Yes",Veg_Table[[#This Row],[TAT_RESULT]]=""),1,0)</f>
        <v>0</v>
      </c>
      <c r="J550" s="1">
        <f ca="1">SUM(Veg_Table[[#This Row],[Prescription and Status do not match]:[Prescription_Edited_And_TAT_Is_Blank]])</f>
        <v>1</v>
      </c>
      <c r="K550" s="1">
        <f ca="1">IF(Veg_Table[[#This Row],[Sum of Errors]]&gt;0,1,0)</f>
        <v>1</v>
      </c>
      <c r="L550" s="1">
        <f>1</f>
        <v>1</v>
      </c>
      <c r="M55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550" s="1">
        <f>IF(OR(MID(Veg_Table[[#This Row],[PRESCRIP]],2,1)="1",MID(Veg_Table[[#This Row],[PRESCRIP]],2,1)="2",MID(Veg_Table[[#This Row],[PRESCRIP]],2,1)="3",MID(Veg_Table[[#This Row],[PRESCRIP]],2,1)="4"),_xlfn.NUMBERVALUE(MID(Veg_Table[[#This Row],[PRESCRIP]],2,1)),"NA")</f>
        <v>2</v>
      </c>
      <c r="O550" s="1">
        <f>WEEKNUM(Veg_Table[[#This Row],[EVM_LAST_EDITED_Day]],2)</f>
        <v>20</v>
      </c>
      <c r="P550" s="25">
        <f>IFERROR(DATE(YEAR(Veg_Table[[#This Row],[EVM_LAST_EDITED2]]),MONTH(Veg_Table[[#This Row],[EVM_LAST_EDITED2]]),DAY(Veg_Table[[#This Row],[EVM_LAST_EDITED2]])),DATE(2019,1,1))</f>
        <v>43965</v>
      </c>
      <c r="Q550" s="3">
        <f>VALUE(SUBSTITUTE(Veg_Table[[#This Row],[EVM_LAST_EDITED]],",",""))</f>
        <v>43965.728926805597</v>
      </c>
      <c r="R550" s="1" t="str">
        <f>_xlfn.IFNA(IF(Veg_Table[[#This Row],[EVM_LAST_EDITOR]]="","zBlank EVM Last Editor",VLOOKUP(Veg_Table[[#This Row],[EVM_LAST_EDITOR]],Roster_Table[#All],4,FALSE)),"zAWRR Not in Roster")</f>
        <v>MFE</v>
      </c>
      <c r="S550" s="1" t="str">
        <f>_xlfn.IFNA(IF(Veg_Table[[#This Row],[EVM_LAST_EDITOR]]="","zBlank EVM Last Editor",VLOOKUP(Veg_Table[[#This Row],[EVM_LAST_EDITOR]],Roster_Table[#All],16,FALSE)),"zCompany_AWRR not in Roster")</f>
        <v>Not in Sierra Roster</v>
      </c>
      <c r="T550" s="2">
        <f>IFERROR(DATE(YEAR(Veg_Table[[#This Row],[Created2]]),MONTH(Veg_Table[[#This Row],[Created2]]),DAY(Veg_Table[[#This Row],[Created2]])),DATE(2019,1,1))</f>
        <v>43839</v>
      </c>
      <c r="U550" s="3">
        <f>VALUE(SUBSTITUTE(Veg_Table[[#This Row],[Created]],",",""))</f>
        <v>43839.623773148101</v>
      </c>
      <c r="V550" s="3" t="str">
        <f ca="1">IFERROR(_xlfn.IFNA(CELL("contents",INDIRECT(_xlfn.CONCAT("Veg_Table_Production_Data!",ADDRESS(MATCH(_xlfn.MAXIFS(#REF!,#REF!,"="&amp;Veg_Table[[#This Row],[AUTO_ID]],#REF!,"&lt;"&amp;Veg_Table[[#This Row],[EVM_LAST_EDITED_Day]]),#REF!,0),COLUMN(#REF!),4,1,)))),""),"")</f>
        <v/>
      </c>
      <c r="W550" s="3" t="str">
        <f ca="1">IF(Veg_Table[[#This Row],[Previous_Prescription]]="","No",IF(Veg_Table[[#This Row],[Previous_Prescription]]=Veg_Table[[#This Row],[PRESCRIP]],"No","Yes"))</f>
        <v>No</v>
      </c>
      <c r="X550" s="3" t="str">
        <f>IF(Veg_Table[[#This Row],[EVM_LAST_EDITED_Day]]=Veg_Table[[#This Row],[Created_Day]],"New","Old")</f>
        <v>Old</v>
      </c>
      <c r="Y550" s="1">
        <f>IFERROR(IF(FIND("delete",LOWER(Veg_Table[[#This Row],[PI_COMMENTS]]))&gt;=1,1,0),0)</f>
        <v>0</v>
      </c>
      <c r="Z550" s="1" t="str">
        <f>_xlfn.IFNA(IF(Veg_Table[[#This Row],[EVM_LAST_EDITOR]]="","Yes",VLOOKUP(Veg_Table[[#This Row],[EVM_LAST_EDITOR]],Roster_Table[#All],15,FALSE)),"Yes")</f>
        <v>No</v>
      </c>
      <c r="AA55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50" s="1" t="str">
        <f>_xlfn.IFNA(VLOOKUP(Veg_Table[[#This Row],[EVM_LAST_EDITOR]],Roster_Table[#All],3,FALSE),"zAWRR Not in Roster")</f>
        <v>Thomas</v>
      </c>
      <c r="AC550" s="1" t="str">
        <f>_xlfn.IFNA(VLOOKUP(Veg_Table[[#This Row],[EVM_LAST_EDITOR]],Roster_Table[#All],2,FALSE),"zAWRR Not in Roster")</f>
        <v>James</v>
      </c>
      <c r="AD550" s="1" t="str">
        <f>IF(_xlfn.CONCAT(Veg_Table[[#This Row],[First_Name]]," ",Veg_Table[[#This Row],[Last_Name]])="zAWRR Not in Roster zAWRR Not in Roster","zAWRR Not in Roster",_xlfn.CONCAT(Veg_Table[[#This Row],[First_Name]]," ",Veg_Table[[#This Row],[Last_Name]]))</f>
        <v>Thomas James</v>
      </c>
      <c r="AE550">
        <v>1773995</v>
      </c>
      <c r="AF550" t="s">
        <v>2371</v>
      </c>
      <c r="AG550" t="s">
        <v>30</v>
      </c>
      <c r="AH550" t="s">
        <v>1390</v>
      </c>
      <c r="AI550" t="s">
        <v>1409</v>
      </c>
      <c r="AJ550" t="s">
        <v>820</v>
      </c>
      <c r="AK550" t="s">
        <v>28</v>
      </c>
      <c r="AL550" t="s">
        <v>830</v>
      </c>
      <c r="AM550" t="s">
        <v>1034</v>
      </c>
      <c r="AN550" t="s">
        <v>25</v>
      </c>
      <c r="AO550" t="s">
        <v>25</v>
      </c>
      <c r="AP550">
        <v>20</v>
      </c>
      <c r="AQ550">
        <v>100</v>
      </c>
      <c r="AR550" t="s">
        <v>28</v>
      </c>
      <c r="AS550" t="s">
        <v>42</v>
      </c>
      <c r="AT550" t="s">
        <v>515</v>
      </c>
      <c r="AU550" t="s">
        <v>25</v>
      </c>
      <c r="AV550" t="s">
        <v>512</v>
      </c>
      <c r="AW550" t="s">
        <v>2372</v>
      </c>
      <c r="AX550" t="s">
        <v>825</v>
      </c>
      <c r="AY550" t="s">
        <v>825</v>
      </c>
      <c r="AZ550">
        <v>5807646</v>
      </c>
      <c r="BA550" t="s">
        <v>42</v>
      </c>
      <c r="BB550" s="4">
        <v>43962.435823715277</v>
      </c>
      <c r="BC550" t="s">
        <v>837</v>
      </c>
      <c r="BD550" t="s">
        <v>29</v>
      </c>
      <c r="BF550" t="s">
        <v>28</v>
      </c>
      <c r="BG550" t="s">
        <v>825</v>
      </c>
      <c r="BH550" t="s">
        <v>825</v>
      </c>
      <c r="BI550" s="3">
        <v>43965.666666666664</v>
      </c>
      <c r="BJ550" t="s">
        <v>1799</v>
      </c>
      <c r="BK550" s="30" t="s">
        <v>694</v>
      </c>
      <c r="BL550" s="3">
        <v>43965.728926805554</v>
      </c>
      <c r="BM550" t="s">
        <v>31</v>
      </c>
      <c r="BN550" t="s">
        <v>32</v>
      </c>
      <c r="BO550" t="s">
        <v>2289</v>
      </c>
      <c r="BP550" t="s">
        <v>2103</v>
      </c>
      <c r="BQ550" t="s">
        <v>826</v>
      </c>
      <c r="BR550" t="s">
        <v>28</v>
      </c>
      <c r="BS550" t="s">
        <v>28</v>
      </c>
      <c r="BT550" t="s">
        <v>1023</v>
      </c>
      <c r="BU550" s="3">
        <v>43839.623773148145</v>
      </c>
      <c r="BV550" t="s">
        <v>803</v>
      </c>
      <c r="BW550" s="3">
        <v>43965.731235868057</v>
      </c>
      <c r="BX550" t="s">
        <v>2373</v>
      </c>
      <c r="CG550"/>
      <c r="CH550"/>
      <c r="CI550"/>
      <c r="CY550"/>
      <c r="DA550"/>
      <c r="DE550"/>
      <c r="DF550"/>
    </row>
    <row r="551" spans="1:110" x14ac:dyDescent="0.25">
      <c r="A551" s="1">
        <f>IF(Veg_Table[[#This Row],[VP_STATUS]]="Hold",0,IF(OR(AND(Veg_Table[[#This Row],[PRESCRIP]]="NW_No Work",Veg_Table[[#This Row],[VP_STATUS]]&lt;&gt;"No Work Required Under EVM"),AND(Veg_Table[[#This Row],[VP_STATUS]]="No Work Required Under EVM",Veg_Table[[#This Row],[PRESCRIP]]&lt;&gt;"NW_No Work")),1,0))</f>
        <v>0</v>
      </c>
      <c r="B551" s="1">
        <f>IF(Veg_Table[[#This Row],[SPECIES]]="",1,0)</f>
        <v>0</v>
      </c>
      <c r="C551" s="1">
        <f>IF(Veg_Table[[#This Row],[DIAMETER]]="",1,0)</f>
        <v>0</v>
      </c>
      <c r="D551" s="1">
        <f>IF(Veg_Table[[#This Row],[HEIGHT]]="",1,0)</f>
        <v>0</v>
      </c>
      <c r="E55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51" s="1">
        <f>IF(AND(Veg_Table[[#This Row],[TAT_RESULT]]="ABATE",Veg_Table[[#This Row],[PRESCRIP]]="NW_No Work"),1,0)</f>
        <v>0</v>
      </c>
      <c r="G551" s="1">
        <f>IF(OR(Veg_Table[[#This Row],[Prescription R-Scale]]="NA",Veg_Table[[#This Row],[Diameter R-Scale]]="NA"),0,IF(Veg_Table[[#This Row],[Diameter R-Scale]]&lt;&gt;Veg_Table[[#This Row],[Prescription R-Scale]],1,0))</f>
        <v>0</v>
      </c>
      <c r="H551" s="1">
        <f>IF(OR(AND(Veg_Table[[#This Row],[PRESCRIP]]="BC_Br Rmv", Veg_Table[[#This Row],[WOOD_MAN]]&lt;&gt;"Not Needed"),AND(Veg_Table[[#This Row],[PRESCRIP]]="BCS_Br Rmv+Trt", Veg_Table[[#This Row],[WOOD_MAN]]&lt;&gt;"Not Needed")),1,0)</f>
        <v>0</v>
      </c>
      <c r="I551" s="1">
        <f ca="1">IF(AND(Veg_Table[[#This Row],[Prescription_Changed]]="Yes",Veg_Table[[#This Row],[TAT_RESULT]]=""),1,0)</f>
        <v>0</v>
      </c>
      <c r="J551" s="1">
        <f ca="1">SUM(Veg_Table[[#This Row],[Prescription and Status do not match]:[Prescription_Edited_And_TAT_Is_Blank]])</f>
        <v>1</v>
      </c>
      <c r="K551" s="1">
        <f ca="1">IF(Veg_Table[[#This Row],[Sum of Errors]]&gt;0,1,0)</f>
        <v>1</v>
      </c>
      <c r="L551" s="1">
        <f>1</f>
        <v>1</v>
      </c>
      <c r="M55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551" s="1">
        <f>IF(OR(MID(Veg_Table[[#This Row],[PRESCRIP]],2,1)="1",MID(Veg_Table[[#This Row],[PRESCRIP]],2,1)="2",MID(Veg_Table[[#This Row],[PRESCRIP]],2,1)="3",MID(Veg_Table[[#This Row],[PRESCRIP]],2,1)="4"),_xlfn.NUMBERVALUE(MID(Veg_Table[[#This Row],[PRESCRIP]],2,1)),"NA")</f>
        <v>2</v>
      </c>
      <c r="O551" s="1">
        <f>WEEKNUM(Veg_Table[[#This Row],[EVM_LAST_EDITED_Day]],2)</f>
        <v>20</v>
      </c>
      <c r="P551" s="25">
        <f>IFERROR(DATE(YEAR(Veg_Table[[#This Row],[EVM_LAST_EDITED2]]),MONTH(Veg_Table[[#This Row],[EVM_LAST_EDITED2]]),DAY(Veg_Table[[#This Row],[EVM_LAST_EDITED2]])),DATE(2019,1,1))</f>
        <v>43965</v>
      </c>
      <c r="Q551" s="3">
        <f>VALUE(SUBSTITUTE(Veg_Table[[#This Row],[EVM_LAST_EDITED]],",",""))</f>
        <v>43965.728966793999</v>
      </c>
      <c r="R551" s="1" t="str">
        <f>_xlfn.IFNA(IF(Veg_Table[[#This Row],[EVM_LAST_EDITOR]]="","zBlank EVM Last Editor",VLOOKUP(Veg_Table[[#This Row],[EVM_LAST_EDITOR]],Roster_Table[#All],4,FALSE)),"zAWRR Not in Roster")</f>
        <v>AEA</v>
      </c>
      <c r="S551" s="1" t="str">
        <f>_xlfn.IFNA(IF(Veg_Table[[#This Row],[EVM_LAST_EDITOR]]="","zBlank EVM Last Editor",VLOOKUP(Veg_Table[[#This Row],[EVM_LAST_EDITOR]],Roster_Table[#All],16,FALSE)),"zCompany_AWRR not in Roster")</f>
        <v>Not in Sierra Roster</v>
      </c>
      <c r="T551" s="2">
        <f>IFERROR(DATE(YEAR(Veg_Table[[#This Row],[Created2]]),MONTH(Veg_Table[[#This Row],[Created2]]),DAY(Veg_Table[[#This Row],[Created2]])),DATE(2019,1,1))</f>
        <v>43851</v>
      </c>
      <c r="U551" s="3">
        <f>VALUE(SUBSTITUTE(Veg_Table[[#This Row],[Created]],",",""))</f>
        <v>43851.4832060185</v>
      </c>
      <c r="V551" s="3" t="str">
        <f ca="1">IFERROR(_xlfn.IFNA(CELL("contents",INDIRECT(_xlfn.CONCAT("Veg_Table_Production_Data!",ADDRESS(MATCH(_xlfn.MAXIFS(#REF!,#REF!,"="&amp;Veg_Table[[#This Row],[AUTO_ID]],#REF!,"&lt;"&amp;Veg_Table[[#This Row],[EVM_LAST_EDITED_Day]]),#REF!,0),COLUMN(#REF!),4,1,)))),""),"")</f>
        <v/>
      </c>
      <c r="W551" s="3" t="str">
        <f ca="1">IF(Veg_Table[[#This Row],[Previous_Prescription]]="","No",IF(Veg_Table[[#This Row],[Previous_Prescription]]=Veg_Table[[#This Row],[PRESCRIP]],"No","Yes"))</f>
        <v>No</v>
      </c>
      <c r="X551" s="3" t="str">
        <f>IF(Veg_Table[[#This Row],[EVM_LAST_EDITED_Day]]=Veg_Table[[#This Row],[Created_Day]],"New","Old")</f>
        <v>Old</v>
      </c>
      <c r="Y551" s="1">
        <f>IFERROR(IF(FIND("delete",LOWER(Veg_Table[[#This Row],[PI_COMMENTS]]))&gt;=1,1,0),0)</f>
        <v>0</v>
      </c>
      <c r="Z551" s="1" t="str">
        <f>_xlfn.IFNA(IF(Veg_Table[[#This Row],[EVM_LAST_EDITOR]]="","Yes",VLOOKUP(Veg_Table[[#This Row],[EVM_LAST_EDITOR]],Roster_Table[#All],15,FALSE)),"Yes")</f>
        <v>No</v>
      </c>
      <c r="AA55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51" s="1" t="str">
        <f>_xlfn.IFNA(VLOOKUP(Veg_Table[[#This Row],[EVM_LAST_EDITOR]],Roster_Table[#All],3,FALSE),"zAWRR Not in Roster")</f>
        <v>Drew</v>
      </c>
      <c r="AC551" s="1" t="str">
        <f>_xlfn.IFNA(VLOOKUP(Veg_Table[[#This Row],[EVM_LAST_EDITOR]],Roster_Table[#All],2,FALSE),"zAWRR Not in Roster")</f>
        <v>Berlfein</v>
      </c>
      <c r="AD551" s="1" t="str">
        <f>IF(_xlfn.CONCAT(Veg_Table[[#This Row],[First_Name]]," ",Veg_Table[[#This Row],[Last_Name]])="zAWRR Not in Roster zAWRR Not in Roster","zAWRR Not in Roster",_xlfn.CONCAT(Veg_Table[[#This Row],[First_Name]]," ",Veg_Table[[#This Row],[Last_Name]]))</f>
        <v>Drew Berlfein</v>
      </c>
      <c r="AE551">
        <v>1731424</v>
      </c>
      <c r="AF551" t="s">
        <v>1631</v>
      </c>
      <c r="AG551" t="s">
        <v>93</v>
      </c>
      <c r="AH551" t="s">
        <v>1029</v>
      </c>
      <c r="AI551" t="s">
        <v>1033</v>
      </c>
      <c r="AJ551" t="s">
        <v>820</v>
      </c>
      <c r="AK551" t="s">
        <v>28</v>
      </c>
      <c r="AL551" t="s">
        <v>1024</v>
      </c>
      <c r="AM551" t="s">
        <v>38</v>
      </c>
      <c r="AN551" t="s">
        <v>25</v>
      </c>
      <c r="AO551" t="s">
        <v>25</v>
      </c>
      <c r="AP551">
        <v>23</v>
      </c>
      <c r="AQ551">
        <v>87</v>
      </c>
      <c r="AR551" t="s">
        <v>28</v>
      </c>
      <c r="AS551" t="s">
        <v>42</v>
      </c>
      <c r="AT551" t="s">
        <v>515</v>
      </c>
      <c r="AU551" t="s">
        <v>25</v>
      </c>
      <c r="AV551" t="s">
        <v>519</v>
      </c>
      <c r="AW551" t="s">
        <v>1632</v>
      </c>
      <c r="AX551" t="s">
        <v>534</v>
      </c>
      <c r="AY551" t="s">
        <v>28</v>
      </c>
      <c r="AZ551">
        <v>5585883</v>
      </c>
      <c r="BA551" t="s">
        <v>42</v>
      </c>
      <c r="BB551" s="4">
        <v>43965.344018217591</v>
      </c>
      <c r="BC551" t="s">
        <v>4003</v>
      </c>
      <c r="BD551" t="s">
        <v>29</v>
      </c>
      <c r="BF551" t="s">
        <v>28</v>
      </c>
      <c r="BG551" t="s">
        <v>534</v>
      </c>
      <c r="BH551" t="s">
        <v>28</v>
      </c>
      <c r="BI551" s="3">
        <v>43965.72841103009</v>
      </c>
      <c r="BJ551" t="s">
        <v>1035</v>
      </c>
      <c r="BK551" s="30" t="s">
        <v>533</v>
      </c>
      <c r="BL551" s="3">
        <v>43965.728966793984</v>
      </c>
      <c r="BM551" t="s">
        <v>31</v>
      </c>
      <c r="BN551" t="s">
        <v>32</v>
      </c>
      <c r="BO551" t="s">
        <v>1031</v>
      </c>
      <c r="BP551" t="s">
        <v>1032</v>
      </c>
      <c r="BQ551" t="s">
        <v>1025</v>
      </c>
      <c r="BR551" t="s">
        <v>28</v>
      </c>
      <c r="BS551" t="s">
        <v>28</v>
      </c>
      <c r="BT551" t="s">
        <v>1028</v>
      </c>
      <c r="BU551" s="3">
        <v>43851.483206018522</v>
      </c>
      <c r="BV551" t="s">
        <v>803</v>
      </c>
      <c r="BW551" s="3">
        <v>43965.731235868057</v>
      </c>
      <c r="BX551" t="s">
        <v>1633</v>
      </c>
      <c r="CG551"/>
      <c r="CH551"/>
      <c r="CI551"/>
      <c r="CY551"/>
      <c r="DA551"/>
      <c r="DE551"/>
      <c r="DF551"/>
    </row>
    <row r="552" spans="1:110" x14ac:dyDescent="0.25">
      <c r="A552" s="1">
        <f>IF(Veg_Table[[#This Row],[VP_STATUS]]="Hold",0,IF(OR(AND(Veg_Table[[#This Row],[PRESCRIP]]="NW_No Work",Veg_Table[[#This Row],[VP_STATUS]]&lt;&gt;"No Work Required Under EVM"),AND(Veg_Table[[#This Row],[VP_STATUS]]="No Work Required Under EVM",Veg_Table[[#This Row],[PRESCRIP]]&lt;&gt;"NW_No Work")),1,0))</f>
        <v>0</v>
      </c>
      <c r="B552" s="1">
        <f>IF(Veg_Table[[#This Row],[SPECIES]]="",1,0)</f>
        <v>0</v>
      </c>
      <c r="C552" s="1">
        <f>IF(Veg_Table[[#This Row],[DIAMETER]]="",1,0)</f>
        <v>0</v>
      </c>
      <c r="D552" s="1">
        <f>IF(Veg_Table[[#This Row],[HEIGHT]]="",1,0)</f>
        <v>0</v>
      </c>
      <c r="E55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552" s="1">
        <f>IF(AND(Veg_Table[[#This Row],[TAT_RESULT]]="ABATE",Veg_Table[[#This Row],[PRESCRIP]]="NW_No Work"),1,0)</f>
        <v>0</v>
      </c>
      <c r="G552" s="1">
        <f>IF(OR(Veg_Table[[#This Row],[Prescription R-Scale]]="NA",Veg_Table[[#This Row],[Diameter R-Scale]]="NA"),0,IF(Veg_Table[[#This Row],[Diameter R-Scale]]&lt;&gt;Veg_Table[[#This Row],[Prescription R-Scale]],1,0))</f>
        <v>0</v>
      </c>
      <c r="H552" s="1">
        <f>IF(OR(AND(Veg_Table[[#This Row],[PRESCRIP]]="BC_Br Rmv", Veg_Table[[#This Row],[WOOD_MAN]]&lt;&gt;"Not Needed"),AND(Veg_Table[[#This Row],[PRESCRIP]]="BCS_Br Rmv+Trt", Veg_Table[[#This Row],[WOOD_MAN]]&lt;&gt;"Not Needed")),1,0)</f>
        <v>1</v>
      </c>
      <c r="I552" s="1">
        <f ca="1">IF(AND(Veg_Table[[#This Row],[Prescription_Changed]]="Yes",Veg_Table[[#This Row],[TAT_RESULT]]=""),1,0)</f>
        <v>0</v>
      </c>
      <c r="J552" s="1">
        <f ca="1">SUM(Veg_Table[[#This Row],[Prescription and Status do not match]:[Prescription_Edited_And_TAT_Is_Blank]])</f>
        <v>1</v>
      </c>
      <c r="K552" s="1">
        <f ca="1">IF(Veg_Table[[#This Row],[Sum of Errors]]&gt;0,1,0)</f>
        <v>1</v>
      </c>
      <c r="L552" s="1">
        <f>1</f>
        <v>1</v>
      </c>
      <c r="M552"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Brush</v>
      </c>
      <c r="N552" s="1" t="str">
        <f>IF(OR(MID(Veg_Table[[#This Row],[PRESCRIP]],2,1)="1",MID(Veg_Table[[#This Row],[PRESCRIP]],2,1)="2",MID(Veg_Table[[#This Row],[PRESCRIP]],2,1)="3",MID(Veg_Table[[#This Row],[PRESCRIP]],2,1)="4"),_xlfn.NUMBERVALUE(MID(Veg_Table[[#This Row],[PRESCRIP]],2,1)),"NA")</f>
        <v>NA</v>
      </c>
      <c r="O552" s="1">
        <f>WEEKNUM(Veg_Table[[#This Row],[EVM_LAST_EDITED_Day]],2)</f>
        <v>20</v>
      </c>
      <c r="P552" s="25">
        <f>IFERROR(DATE(YEAR(Veg_Table[[#This Row],[EVM_LAST_EDITED2]]),MONTH(Veg_Table[[#This Row],[EVM_LAST_EDITED2]]),DAY(Veg_Table[[#This Row],[EVM_LAST_EDITED2]])),DATE(2019,1,1))</f>
        <v>43965</v>
      </c>
      <c r="Q552" s="3">
        <f>VALUE(SUBSTITUTE(Veg_Table[[#This Row],[EVM_LAST_EDITED]],",",""))</f>
        <v>43965.729272361103</v>
      </c>
      <c r="R552" s="1" t="str">
        <f>_xlfn.IFNA(IF(Veg_Table[[#This Row],[EVM_LAST_EDITOR]]="","zBlank EVM Last Editor",VLOOKUP(Veg_Table[[#This Row],[EVM_LAST_EDITOR]],Roster_Table[#All],4,FALSE)),"zAWRR Not in Roster")</f>
        <v>AEA</v>
      </c>
      <c r="S552" s="1" t="str">
        <f>_xlfn.IFNA(IF(Veg_Table[[#This Row],[EVM_LAST_EDITOR]]="","zBlank EVM Last Editor",VLOOKUP(Veg_Table[[#This Row],[EVM_LAST_EDITOR]],Roster_Table[#All],16,FALSE)),"zCompany_AWRR not in Roster")</f>
        <v>Not in Sierra Roster</v>
      </c>
      <c r="T552" s="2">
        <f>IFERROR(DATE(YEAR(Veg_Table[[#This Row],[Created2]]),MONTH(Veg_Table[[#This Row],[Created2]]),DAY(Veg_Table[[#This Row],[Created2]])),DATE(2019,1,1))</f>
        <v>43727</v>
      </c>
      <c r="U552" s="3">
        <f>VALUE(SUBSTITUTE(Veg_Table[[#This Row],[Created]],",",""))</f>
        <v>43727.548020833303</v>
      </c>
      <c r="V552" s="3" t="str">
        <f ca="1">IFERROR(_xlfn.IFNA(CELL("contents",INDIRECT(_xlfn.CONCAT("Veg_Table_Production_Data!",ADDRESS(MATCH(_xlfn.MAXIFS(#REF!,#REF!,"="&amp;Veg_Table[[#This Row],[AUTO_ID]],#REF!,"&lt;"&amp;Veg_Table[[#This Row],[EVM_LAST_EDITED_Day]]),#REF!,0),COLUMN(#REF!),4,1,)))),""),"")</f>
        <v/>
      </c>
      <c r="W552" s="3" t="str">
        <f ca="1">IF(Veg_Table[[#This Row],[Previous_Prescription]]="","No",IF(Veg_Table[[#This Row],[Previous_Prescription]]=Veg_Table[[#This Row],[PRESCRIP]],"No","Yes"))</f>
        <v>No</v>
      </c>
      <c r="X552" s="3" t="str">
        <f>IF(Veg_Table[[#This Row],[EVM_LAST_EDITED_Day]]=Veg_Table[[#This Row],[Created_Day]],"New","Old")</f>
        <v>Old</v>
      </c>
      <c r="Y552" s="1">
        <f>IFERROR(IF(FIND("delete",LOWER(Veg_Table[[#This Row],[PI_COMMENTS]]))&gt;=1,1,0),0)</f>
        <v>0</v>
      </c>
      <c r="Z552" s="1" t="str">
        <f>_xlfn.IFNA(IF(Veg_Table[[#This Row],[EVM_LAST_EDITOR]]="","Yes",VLOOKUP(Veg_Table[[#This Row],[EVM_LAST_EDITOR]],Roster_Table[#All],15,FALSE)),"Yes")</f>
        <v>No</v>
      </c>
      <c r="AA55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52" s="1" t="str">
        <f>_xlfn.IFNA(VLOOKUP(Veg_Table[[#This Row],[EVM_LAST_EDITOR]],Roster_Table[#All],3,FALSE),"zAWRR Not in Roster")</f>
        <v>Drew</v>
      </c>
      <c r="AC552" s="1" t="str">
        <f>_xlfn.IFNA(VLOOKUP(Veg_Table[[#This Row],[EVM_LAST_EDITOR]],Roster_Table[#All],2,FALSE),"zAWRR Not in Roster")</f>
        <v>Berlfein</v>
      </c>
      <c r="AD552" s="1" t="str">
        <f>IF(_xlfn.CONCAT(Veg_Table[[#This Row],[First_Name]]," ",Veg_Table[[#This Row],[Last_Name]])="zAWRR Not in Roster zAWRR Not in Roster","zAWRR Not in Roster",_xlfn.CONCAT(Veg_Table[[#This Row],[First_Name]]," ",Veg_Table[[#This Row],[Last_Name]]))</f>
        <v>Drew Berlfein</v>
      </c>
      <c r="AE552">
        <v>1762321</v>
      </c>
      <c r="AF552" t="s">
        <v>4158</v>
      </c>
      <c r="AG552" t="s">
        <v>30</v>
      </c>
      <c r="AH552" t="s">
        <v>1770</v>
      </c>
      <c r="AI552" t="s">
        <v>839</v>
      </c>
      <c r="AJ552" t="s">
        <v>820</v>
      </c>
      <c r="AL552" t="s">
        <v>822</v>
      </c>
      <c r="AM552" t="s">
        <v>49</v>
      </c>
      <c r="AN552" t="s">
        <v>25</v>
      </c>
      <c r="AO552" t="s">
        <v>25</v>
      </c>
      <c r="AP552">
        <v>1</v>
      </c>
      <c r="AQ552">
        <v>10</v>
      </c>
      <c r="AS552" t="s">
        <v>50</v>
      </c>
      <c r="AT552" t="s">
        <v>515</v>
      </c>
      <c r="AU552" t="s">
        <v>25</v>
      </c>
      <c r="AW552" t="s">
        <v>4159</v>
      </c>
      <c r="AX552" t="s">
        <v>534</v>
      </c>
      <c r="AZ552">
        <v>211</v>
      </c>
      <c r="BA552" t="s">
        <v>50</v>
      </c>
      <c r="BB552" s="4">
        <v>43965.728682743058</v>
      </c>
      <c r="BC552" t="s">
        <v>6040</v>
      </c>
      <c r="BD552" t="s">
        <v>29</v>
      </c>
      <c r="BG552" t="s">
        <v>534</v>
      </c>
      <c r="BI552" s="3">
        <v>43965.729115451388</v>
      </c>
      <c r="BJ552" t="s">
        <v>6634</v>
      </c>
      <c r="BK552" s="30" t="s">
        <v>533</v>
      </c>
      <c r="BL552" s="3">
        <v>43965.72927236111</v>
      </c>
      <c r="BM552" t="s">
        <v>31</v>
      </c>
      <c r="BN552" t="s">
        <v>32</v>
      </c>
      <c r="BO552" t="s">
        <v>4160</v>
      </c>
      <c r="BP552" t="s">
        <v>1771</v>
      </c>
      <c r="BQ552" t="s">
        <v>828</v>
      </c>
      <c r="BR552" t="s">
        <v>28</v>
      </c>
      <c r="BS552" t="s">
        <v>28</v>
      </c>
      <c r="BT552" t="s">
        <v>840</v>
      </c>
      <c r="BU552" s="3">
        <v>43727.548020833332</v>
      </c>
      <c r="BV552" t="s">
        <v>803</v>
      </c>
      <c r="BW552" s="3">
        <v>43965.731235868057</v>
      </c>
      <c r="BX552" t="s">
        <v>4161</v>
      </c>
      <c r="CG552"/>
      <c r="CH552"/>
      <c r="CI552"/>
      <c r="CY552"/>
      <c r="DA552"/>
      <c r="DE552"/>
      <c r="DF552"/>
    </row>
    <row r="553" spans="1:110" x14ac:dyDescent="0.25">
      <c r="A553" s="1">
        <f>IF(Veg_Table[[#This Row],[VP_STATUS]]="Hold",0,IF(OR(AND(Veg_Table[[#This Row],[PRESCRIP]]="NW_No Work",Veg_Table[[#This Row],[VP_STATUS]]&lt;&gt;"No Work Required Under EVM"),AND(Veg_Table[[#This Row],[VP_STATUS]]="No Work Required Under EVM",Veg_Table[[#This Row],[PRESCRIP]]&lt;&gt;"NW_No Work")),1,0))</f>
        <v>0</v>
      </c>
      <c r="B553" s="1">
        <f>IF(Veg_Table[[#This Row],[SPECIES]]="",1,0)</f>
        <v>0</v>
      </c>
      <c r="C553" s="1">
        <f>IF(Veg_Table[[#This Row],[DIAMETER]]="",1,0)</f>
        <v>0</v>
      </c>
      <c r="D553" s="1">
        <f>IF(Veg_Table[[#This Row],[HEIGHT]]="",1,0)</f>
        <v>0</v>
      </c>
      <c r="E55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53" s="1">
        <f>IF(AND(Veg_Table[[#This Row],[TAT_RESULT]]="ABATE",Veg_Table[[#This Row],[PRESCRIP]]="NW_No Work"),1,0)</f>
        <v>0</v>
      </c>
      <c r="G553" s="1">
        <f>IF(OR(Veg_Table[[#This Row],[Prescription R-Scale]]="NA",Veg_Table[[#This Row],[Diameter R-Scale]]="NA"),0,IF(Veg_Table[[#This Row],[Diameter R-Scale]]&lt;&gt;Veg_Table[[#This Row],[Prescription R-Scale]],1,0))</f>
        <v>0</v>
      </c>
      <c r="H553" s="1">
        <f>IF(OR(AND(Veg_Table[[#This Row],[PRESCRIP]]="BC_Br Rmv", Veg_Table[[#This Row],[WOOD_MAN]]&lt;&gt;"Not Needed"),AND(Veg_Table[[#This Row],[PRESCRIP]]="BCS_Br Rmv+Trt", Veg_Table[[#This Row],[WOOD_MAN]]&lt;&gt;"Not Needed")),1,0)</f>
        <v>0</v>
      </c>
      <c r="I553" s="1">
        <f ca="1">IF(AND(Veg_Table[[#This Row],[Prescription_Changed]]="Yes",Veg_Table[[#This Row],[TAT_RESULT]]=""),1,0)</f>
        <v>0</v>
      </c>
      <c r="J553" s="1">
        <f ca="1">SUM(Veg_Table[[#This Row],[Prescription and Status do not match]:[Prescription_Edited_And_TAT_Is_Blank]])</f>
        <v>1</v>
      </c>
      <c r="K553" s="1">
        <f ca="1">IF(Veg_Table[[#This Row],[Sum of Errors]]&gt;0,1,0)</f>
        <v>1</v>
      </c>
      <c r="L553" s="1">
        <f>1</f>
        <v>1</v>
      </c>
      <c r="M55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553" s="1">
        <f>IF(OR(MID(Veg_Table[[#This Row],[PRESCRIP]],2,1)="1",MID(Veg_Table[[#This Row],[PRESCRIP]],2,1)="2",MID(Veg_Table[[#This Row],[PRESCRIP]],2,1)="3",MID(Veg_Table[[#This Row],[PRESCRIP]],2,1)="4"),_xlfn.NUMBERVALUE(MID(Veg_Table[[#This Row],[PRESCRIP]],2,1)),"NA")</f>
        <v>3</v>
      </c>
      <c r="O553" s="1">
        <f>WEEKNUM(Veg_Table[[#This Row],[EVM_LAST_EDITED_Day]],2)</f>
        <v>20</v>
      </c>
      <c r="P553" s="25">
        <f>IFERROR(DATE(YEAR(Veg_Table[[#This Row],[EVM_LAST_EDITED2]]),MONTH(Veg_Table[[#This Row],[EVM_LAST_EDITED2]]),DAY(Veg_Table[[#This Row],[EVM_LAST_EDITED2]])),DATE(2019,1,1))</f>
        <v>43965</v>
      </c>
      <c r="Q553" s="3">
        <f>VALUE(SUBSTITUTE(Veg_Table[[#This Row],[EVM_LAST_EDITED]],",",""))</f>
        <v>43965.730930150501</v>
      </c>
      <c r="R553" s="1" t="str">
        <f>_xlfn.IFNA(IF(Veg_Table[[#This Row],[EVM_LAST_EDITOR]]="","zBlank EVM Last Editor",VLOOKUP(Veg_Table[[#This Row],[EVM_LAST_EDITOR]],Roster_Table[#All],4,FALSE)),"zAWRR Not in Roster")</f>
        <v>MGE</v>
      </c>
      <c r="S553" s="1" t="str">
        <f>_xlfn.IFNA(IF(Veg_Table[[#This Row],[EVM_LAST_EDITOR]]="","zBlank EVM Last Editor",VLOOKUP(Veg_Table[[#This Row],[EVM_LAST_EDITOR]],Roster_Table[#All],16,FALSE)),"zCompany_AWRR not in Roster")</f>
        <v>MGE_Mountain G Enterprises</v>
      </c>
      <c r="T553" s="2">
        <f>IFERROR(DATE(YEAR(Veg_Table[[#This Row],[Created2]]),MONTH(Veg_Table[[#This Row],[Created2]]),DAY(Veg_Table[[#This Row],[Created2]])),DATE(2019,1,1))</f>
        <v>43759</v>
      </c>
      <c r="U553" s="3">
        <f>VALUE(SUBSTITUTE(Veg_Table[[#This Row],[Created]],",",""))</f>
        <v>43759.558518518497</v>
      </c>
      <c r="V553" s="3" t="str">
        <f ca="1">IFERROR(_xlfn.IFNA(CELL("contents",INDIRECT(_xlfn.CONCAT("Veg_Table_Production_Data!",ADDRESS(MATCH(_xlfn.MAXIFS(#REF!,#REF!,"="&amp;Veg_Table[[#This Row],[AUTO_ID]],#REF!,"&lt;"&amp;Veg_Table[[#This Row],[EVM_LAST_EDITED_Day]]),#REF!,0),COLUMN(#REF!),4,1,)))),""),"")</f>
        <v/>
      </c>
      <c r="W553" s="3" t="str">
        <f ca="1">IF(Veg_Table[[#This Row],[Previous_Prescription]]="","No",IF(Veg_Table[[#This Row],[Previous_Prescription]]=Veg_Table[[#This Row],[PRESCRIP]],"No","Yes"))</f>
        <v>No</v>
      </c>
      <c r="X553" s="3" t="str">
        <f>IF(Veg_Table[[#This Row],[EVM_LAST_EDITED_Day]]=Veg_Table[[#This Row],[Created_Day]],"New","Old")</f>
        <v>Old</v>
      </c>
      <c r="Y553" s="1">
        <f>IFERROR(IF(FIND("delete",LOWER(Veg_Table[[#This Row],[PI_COMMENTS]]))&gt;=1,1,0),0)</f>
        <v>0</v>
      </c>
      <c r="Z553" s="1" t="str">
        <f>_xlfn.IFNA(IF(Veg_Table[[#This Row],[EVM_LAST_EDITOR]]="","Yes",VLOOKUP(Veg_Table[[#This Row],[EVM_LAST_EDITOR]],Roster_Table[#All],15,FALSE)),"Yes")</f>
        <v>No</v>
      </c>
      <c r="AA55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53" s="1" t="str">
        <f>_xlfn.IFNA(VLOOKUP(Veg_Table[[#This Row],[EVM_LAST_EDITOR]],Roster_Table[#All],3,FALSE),"zAWRR Not in Roster")</f>
        <v>Keiko</v>
      </c>
      <c r="AC553" s="1" t="str">
        <f>_xlfn.IFNA(VLOOKUP(Veg_Table[[#This Row],[EVM_LAST_EDITOR]],Roster_Table[#All],2,FALSE),"zAWRR Not in Roster")</f>
        <v>Du Bois</v>
      </c>
      <c r="AD553" s="1" t="str">
        <f>IF(_xlfn.CONCAT(Veg_Table[[#This Row],[First_Name]]," ",Veg_Table[[#This Row],[Last_Name]])="zAWRR Not in Roster zAWRR Not in Roster","zAWRR Not in Roster",_xlfn.CONCAT(Veg_Table[[#This Row],[First_Name]]," ",Veg_Table[[#This Row],[Last_Name]]))</f>
        <v>Keiko Du Bois</v>
      </c>
      <c r="AE553">
        <v>1768483</v>
      </c>
      <c r="AF553" t="s">
        <v>4067</v>
      </c>
      <c r="AG553" t="s">
        <v>30</v>
      </c>
      <c r="AH553" t="s">
        <v>3990</v>
      </c>
      <c r="AI553" t="s">
        <v>4066</v>
      </c>
      <c r="AJ553" t="s">
        <v>48</v>
      </c>
      <c r="AK553" t="s">
        <v>28</v>
      </c>
      <c r="AL553" t="s">
        <v>22</v>
      </c>
      <c r="AM553" t="s">
        <v>38</v>
      </c>
      <c r="AN553" t="s">
        <v>25</v>
      </c>
      <c r="AO553" t="s">
        <v>25</v>
      </c>
      <c r="AP553">
        <v>24</v>
      </c>
      <c r="AQ553">
        <v>110</v>
      </c>
      <c r="AR553" t="s">
        <v>28</v>
      </c>
      <c r="AS553" t="s">
        <v>51</v>
      </c>
      <c r="AT553" t="s">
        <v>515</v>
      </c>
      <c r="AU553" t="s">
        <v>25</v>
      </c>
      <c r="AV553" t="s">
        <v>28</v>
      </c>
      <c r="AW553" t="s">
        <v>4068</v>
      </c>
      <c r="AX553" t="s">
        <v>534</v>
      </c>
      <c r="AY553" t="s">
        <v>28</v>
      </c>
      <c r="AZ553"/>
      <c r="BA553" t="s">
        <v>28</v>
      </c>
      <c r="BB553" s="4"/>
      <c r="BC553" t="s">
        <v>28</v>
      </c>
      <c r="BD553" t="s">
        <v>29</v>
      </c>
      <c r="BF553" t="s">
        <v>28</v>
      </c>
      <c r="BG553" t="s">
        <v>28</v>
      </c>
      <c r="BH553" t="s">
        <v>28</v>
      </c>
      <c r="BI553" s="3"/>
      <c r="BJ553" t="s">
        <v>4069</v>
      </c>
      <c r="BK553" s="30" t="s">
        <v>330</v>
      </c>
      <c r="BL553" s="3">
        <v>43965.730930150465</v>
      </c>
      <c r="BM553" t="s">
        <v>31</v>
      </c>
      <c r="BN553" t="s">
        <v>32</v>
      </c>
      <c r="BO553" t="s">
        <v>3991</v>
      </c>
      <c r="BP553" t="s">
        <v>3992</v>
      </c>
      <c r="BQ553" t="s">
        <v>826</v>
      </c>
      <c r="BR553" t="s">
        <v>28</v>
      </c>
      <c r="BS553" t="s">
        <v>28</v>
      </c>
      <c r="BT553" t="s">
        <v>161</v>
      </c>
      <c r="BU553" s="3">
        <v>43759.558518518519</v>
      </c>
      <c r="BV553" t="s">
        <v>803</v>
      </c>
      <c r="BW553" s="3">
        <v>43965.813532430555</v>
      </c>
      <c r="BX553" t="s">
        <v>4070</v>
      </c>
      <c r="CG553"/>
      <c r="CH553"/>
      <c r="CI553"/>
      <c r="CY553"/>
      <c r="DA553"/>
      <c r="DE553"/>
      <c r="DF553"/>
    </row>
    <row r="554" spans="1:110" x14ac:dyDescent="0.25">
      <c r="A554" s="1">
        <f>IF(Veg_Table[[#This Row],[VP_STATUS]]="Hold",0,IF(OR(AND(Veg_Table[[#This Row],[PRESCRIP]]="NW_No Work",Veg_Table[[#This Row],[VP_STATUS]]&lt;&gt;"No Work Required Under EVM"),AND(Veg_Table[[#This Row],[VP_STATUS]]="No Work Required Under EVM",Veg_Table[[#This Row],[PRESCRIP]]&lt;&gt;"NW_No Work")),1,0))</f>
        <v>0</v>
      </c>
      <c r="B554" s="1">
        <f>IF(Veg_Table[[#This Row],[SPECIES]]="",1,0)</f>
        <v>0</v>
      </c>
      <c r="C554" s="1">
        <f>IF(Veg_Table[[#This Row],[DIAMETER]]="",1,0)</f>
        <v>0</v>
      </c>
      <c r="D554" s="1">
        <f>IF(Veg_Table[[#This Row],[HEIGHT]]="",1,0)</f>
        <v>0</v>
      </c>
      <c r="E55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54" s="1">
        <f>IF(AND(Veg_Table[[#This Row],[TAT_RESULT]]="ABATE",Veg_Table[[#This Row],[PRESCRIP]]="NW_No Work"),1,0)</f>
        <v>0</v>
      </c>
      <c r="G554" s="1">
        <f>IF(OR(Veg_Table[[#This Row],[Prescription R-Scale]]="NA",Veg_Table[[#This Row],[Diameter R-Scale]]="NA"),0,IF(Veg_Table[[#This Row],[Diameter R-Scale]]&lt;&gt;Veg_Table[[#This Row],[Prescription R-Scale]],1,0))</f>
        <v>0</v>
      </c>
      <c r="H554" s="1">
        <f>IF(OR(AND(Veg_Table[[#This Row],[PRESCRIP]]="BC_Br Rmv", Veg_Table[[#This Row],[WOOD_MAN]]&lt;&gt;"Not Needed"),AND(Veg_Table[[#This Row],[PRESCRIP]]="BCS_Br Rmv+Trt", Veg_Table[[#This Row],[WOOD_MAN]]&lt;&gt;"Not Needed")),1,0)</f>
        <v>0</v>
      </c>
      <c r="I554" s="1">
        <f ca="1">IF(AND(Veg_Table[[#This Row],[Prescription_Changed]]="Yes",Veg_Table[[#This Row],[TAT_RESULT]]=""),1,0)</f>
        <v>0</v>
      </c>
      <c r="J554" s="1">
        <f ca="1">SUM(Veg_Table[[#This Row],[Prescription and Status do not match]:[Prescription_Edited_And_TAT_Is_Blank]])</f>
        <v>1</v>
      </c>
      <c r="K554" s="1">
        <f ca="1">IF(Veg_Table[[#This Row],[Sum of Errors]]&gt;0,1,0)</f>
        <v>1</v>
      </c>
      <c r="L554" s="1">
        <f>1</f>
        <v>1</v>
      </c>
      <c r="M55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554" s="1" t="str">
        <f>IF(OR(MID(Veg_Table[[#This Row],[PRESCRIP]],2,1)="1",MID(Veg_Table[[#This Row],[PRESCRIP]],2,1)="2",MID(Veg_Table[[#This Row],[PRESCRIP]],2,1)="3",MID(Veg_Table[[#This Row],[PRESCRIP]],2,1)="4"),_xlfn.NUMBERVALUE(MID(Veg_Table[[#This Row],[PRESCRIP]],2,1)),"NA")</f>
        <v>NA</v>
      </c>
      <c r="O554" s="1">
        <f>WEEKNUM(Veg_Table[[#This Row],[EVM_LAST_EDITED_Day]],2)</f>
        <v>20</v>
      </c>
      <c r="P554" s="25">
        <f>IFERROR(DATE(YEAR(Veg_Table[[#This Row],[EVM_LAST_EDITED2]]),MONTH(Veg_Table[[#This Row],[EVM_LAST_EDITED2]]),DAY(Veg_Table[[#This Row],[EVM_LAST_EDITED2]])),DATE(2019,1,1))</f>
        <v>43965</v>
      </c>
      <c r="Q554" s="3">
        <f>VALUE(SUBSTITUTE(Veg_Table[[#This Row],[EVM_LAST_EDITED]],",",""))</f>
        <v>43965.735610937503</v>
      </c>
      <c r="R554" s="1" t="str">
        <f>_xlfn.IFNA(IF(Veg_Table[[#This Row],[EVM_LAST_EDITOR]]="","zBlank EVM Last Editor",VLOOKUP(Veg_Table[[#This Row],[EVM_LAST_EDITOR]],Roster_Table[#All],4,FALSE)),"zAWRR Not in Roster")</f>
        <v>MOW</v>
      </c>
      <c r="S554" s="1" t="str">
        <f>_xlfn.IFNA(IF(Veg_Table[[#This Row],[EVM_LAST_EDITOR]]="","zBlank EVM Last Editor",VLOOKUP(Veg_Table[[#This Row],[EVM_LAST_EDITOR]],Roster_Table[#All],16,FALSE)),"zCompany_AWRR not in Roster")</f>
        <v>Not in Sierra Roster</v>
      </c>
      <c r="T554" s="2">
        <f>IFERROR(DATE(YEAR(Veg_Table[[#This Row],[Created2]]),MONTH(Veg_Table[[#This Row],[Created2]]),DAY(Veg_Table[[#This Row],[Created2]])),DATE(2019,1,1))</f>
        <v>43774</v>
      </c>
      <c r="U554" s="3">
        <f>VALUE(SUBSTITUTE(Veg_Table[[#This Row],[Created]],",",""))</f>
        <v>43774.669722222199</v>
      </c>
      <c r="V554" s="3" t="str">
        <f ca="1">IFERROR(_xlfn.IFNA(CELL("contents",INDIRECT(_xlfn.CONCAT("Veg_Table_Production_Data!",ADDRESS(MATCH(_xlfn.MAXIFS(#REF!,#REF!,"="&amp;Veg_Table[[#This Row],[AUTO_ID]],#REF!,"&lt;"&amp;Veg_Table[[#This Row],[EVM_LAST_EDITED_Day]]),#REF!,0),COLUMN(#REF!),4,1,)))),""),"")</f>
        <v/>
      </c>
      <c r="W554" s="3" t="str">
        <f ca="1">IF(Veg_Table[[#This Row],[Previous_Prescription]]="","No",IF(Veg_Table[[#This Row],[Previous_Prescription]]=Veg_Table[[#This Row],[PRESCRIP]],"No","Yes"))</f>
        <v>No</v>
      </c>
      <c r="X554" s="3" t="str">
        <f>IF(Veg_Table[[#This Row],[EVM_LAST_EDITED_Day]]=Veg_Table[[#This Row],[Created_Day]],"New","Old")</f>
        <v>Old</v>
      </c>
      <c r="Y554" s="1">
        <f>IFERROR(IF(FIND("delete",LOWER(Veg_Table[[#This Row],[PI_COMMENTS]]))&gt;=1,1,0),0)</f>
        <v>0</v>
      </c>
      <c r="Z554" s="1" t="str">
        <f>_xlfn.IFNA(IF(Veg_Table[[#This Row],[EVM_LAST_EDITOR]]="","Yes",VLOOKUP(Veg_Table[[#This Row],[EVM_LAST_EDITOR]],Roster_Table[#All],15,FALSE)),"Yes")</f>
        <v>No</v>
      </c>
      <c r="AA55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54" s="1" t="str">
        <f>_xlfn.IFNA(VLOOKUP(Veg_Table[[#This Row],[EVM_LAST_EDITOR]],Roster_Table[#All],3,FALSE),"zAWRR Not in Roster")</f>
        <v>Roberto</v>
      </c>
      <c r="AC554" s="1" t="str">
        <f>_xlfn.IFNA(VLOOKUP(Veg_Table[[#This Row],[EVM_LAST_EDITOR]],Roster_Table[#All],2,FALSE),"zAWRR Not in Roster")</f>
        <v>Ayala</v>
      </c>
      <c r="AD554" s="1" t="str">
        <f>IF(_xlfn.CONCAT(Veg_Table[[#This Row],[First_Name]]," ",Veg_Table[[#This Row],[Last_Name]])="zAWRR Not in Roster zAWRR Not in Roster","zAWRR Not in Roster",_xlfn.CONCAT(Veg_Table[[#This Row],[First_Name]]," ",Veg_Table[[#This Row],[Last_Name]]))</f>
        <v>Roberto Ayala</v>
      </c>
      <c r="AE554">
        <v>1688206</v>
      </c>
      <c r="AF554" t="s">
        <v>6051</v>
      </c>
      <c r="AG554" t="s">
        <v>97</v>
      </c>
      <c r="AH554" t="s">
        <v>6052</v>
      </c>
      <c r="AI554" t="s">
        <v>6053</v>
      </c>
      <c r="AJ554" t="s">
        <v>820</v>
      </c>
      <c r="AK554" t="s">
        <v>833</v>
      </c>
      <c r="AL554" t="s">
        <v>22</v>
      </c>
      <c r="AM554" t="s">
        <v>46</v>
      </c>
      <c r="AN554" t="s">
        <v>25</v>
      </c>
      <c r="AO554" t="s">
        <v>25</v>
      </c>
      <c r="AP554">
        <v>25</v>
      </c>
      <c r="AQ554">
        <v>38</v>
      </c>
      <c r="AR554" t="s">
        <v>28</v>
      </c>
      <c r="AS554" t="s">
        <v>990</v>
      </c>
      <c r="AT554" t="s">
        <v>26</v>
      </c>
      <c r="AU554" t="s">
        <v>25</v>
      </c>
      <c r="AV554" t="s">
        <v>28</v>
      </c>
      <c r="AW554" t="s">
        <v>6054</v>
      </c>
      <c r="AX554" t="s">
        <v>987</v>
      </c>
      <c r="AY554" t="s">
        <v>1530</v>
      </c>
      <c r="AZ554">
        <v>5865456</v>
      </c>
      <c r="BA554" t="s">
        <v>990</v>
      </c>
      <c r="BB554" s="4">
        <v>43965.735288611111</v>
      </c>
      <c r="BC554" t="s">
        <v>28</v>
      </c>
      <c r="BD554" t="s">
        <v>29</v>
      </c>
      <c r="BF554" t="s">
        <v>28</v>
      </c>
      <c r="BG554" t="s">
        <v>28</v>
      </c>
      <c r="BH554" t="s">
        <v>28</v>
      </c>
      <c r="BI554" s="3"/>
      <c r="BJ554" t="s">
        <v>52</v>
      </c>
      <c r="BK554" s="30" t="s">
        <v>531</v>
      </c>
      <c r="BL554" s="3">
        <v>43965.735610937503</v>
      </c>
      <c r="BM554" t="s">
        <v>31</v>
      </c>
      <c r="BN554" t="s">
        <v>32</v>
      </c>
      <c r="BO554" t="s">
        <v>6055</v>
      </c>
      <c r="BP554" t="s">
        <v>6056</v>
      </c>
      <c r="BQ554" t="s">
        <v>1286</v>
      </c>
      <c r="BR554" t="s">
        <v>28</v>
      </c>
      <c r="BS554" t="s">
        <v>28</v>
      </c>
      <c r="BT554" t="s">
        <v>161</v>
      </c>
      <c r="BU554" s="3">
        <v>43774.669722222221</v>
      </c>
      <c r="BV554" t="s">
        <v>803</v>
      </c>
      <c r="BW554" s="3">
        <v>43965.813532430555</v>
      </c>
      <c r="BX554" t="s">
        <v>6057</v>
      </c>
      <c r="CG554"/>
      <c r="CH554"/>
      <c r="CI554"/>
      <c r="CY554"/>
      <c r="DA554"/>
      <c r="DE554"/>
      <c r="DF554"/>
    </row>
    <row r="555" spans="1:110" x14ac:dyDescent="0.25">
      <c r="A555" s="1">
        <f>IF(Veg_Table[[#This Row],[VP_STATUS]]="Hold",0,IF(OR(AND(Veg_Table[[#This Row],[PRESCRIP]]="NW_No Work",Veg_Table[[#This Row],[VP_STATUS]]&lt;&gt;"No Work Required Under EVM"),AND(Veg_Table[[#This Row],[VP_STATUS]]="No Work Required Under EVM",Veg_Table[[#This Row],[PRESCRIP]]&lt;&gt;"NW_No Work")),1,0))</f>
        <v>0</v>
      </c>
      <c r="B555" s="1">
        <f>IF(Veg_Table[[#This Row],[SPECIES]]="",1,0)</f>
        <v>0</v>
      </c>
      <c r="C555" s="1">
        <f>IF(Veg_Table[[#This Row],[DIAMETER]]="",1,0)</f>
        <v>0</v>
      </c>
      <c r="D555" s="1">
        <f>IF(Veg_Table[[#This Row],[HEIGHT]]="",1,0)</f>
        <v>0</v>
      </c>
      <c r="E55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55" s="1">
        <f>IF(AND(Veg_Table[[#This Row],[TAT_RESULT]]="ABATE",Veg_Table[[#This Row],[PRESCRIP]]="NW_No Work"),1,0)</f>
        <v>0</v>
      </c>
      <c r="G555" s="1">
        <f>IF(OR(Veg_Table[[#This Row],[Prescription R-Scale]]="NA",Veg_Table[[#This Row],[Diameter R-Scale]]="NA"),0,IF(Veg_Table[[#This Row],[Diameter R-Scale]]&lt;&gt;Veg_Table[[#This Row],[Prescription R-Scale]],1,0))</f>
        <v>0</v>
      </c>
      <c r="H555" s="1">
        <f>IF(OR(AND(Veg_Table[[#This Row],[PRESCRIP]]="BC_Br Rmv", Veg_Table[[#This Row],[WOOD_MAN]]&lt;&gt;"Not Needed"),AND(Veg_Table[[#This Row],[PRESCRIP]]="BCS_Br Rmv+Trt", Veg_Table[[#This Row],[WOOD_MAN]]&lt;&gt;"Not Needed")),1,0)</f>
        <v>0</v>
      </c>
      <c r="I555" s="1">
        <f ca="1">IF(AND(Veg_Table[[#This Row],[Prescription_Changed]]="Yes",Veg_Table[[#This Row],[TAT_RESULT]]=""),1,0)</f>
        <v>0</v>
      </c>
      <c r="J555" s="1">
        <f ca="1">SUM(Veg_Table[[#This Row],[Prescription and Status do not match]:[Prescription_Edited_And_TAT_Is_Blank]])</f>
        <v>1</v>
      </c>
      <c r="K555" s="1">
        <f ca="1">IF(Veg_Table[[#This Row],[Sum of Errors]]&gt;0,1,0)</f>
        <v>1</v>
      </c>
      <c r="L555" s="1">
        <f>1</f>
        <v>1</v>
      </c>
      <c r="M55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555" s="1" t="str">
        <f>IF(OR(MID(Veg_Table[[#This Row],[PRESCRIP]],2,1)="1",MID(Veg_Table[[#This Row],[PRESCRIP]],2,1)="2",MID(Veg_Table[[#This Row],[PRESCRIP]],2,1)="3",MID(Veg_Table[[#This Row],[PRESCRIP]],2,1)="4"),_xlfn.NUMBERVALUE(MID(Veg_Table[[#This Row],[PRESCRIP]],2,1)),"NA")</f>
        <v>NA</v>
      </c>
      <c r="O555" s="1">
        <f>WEEKNUM(Veg_Table[[#This Row],[EVM_LAST_EDITED_Day]],2)</f>
        <v>20</v>
      </c>
      <c r="P555" s="25">
        <f>IFERROR(DATE(YEAR(Veg_Table[[#This Row],[EVM_LAST_EDITED2]]),MONTH(Veg_Table[[#This Row],[EVM_LAST_EDITED2]]),DAY(Veg_Table[[#This Row],[EVM_LAST_EDITED2]])),DATE(2019,1,1))</f>
        <v>43965</v>
      </c>
      <c r="Q555" s="3">
        <f>VALUE(SUBSTITUTE(Veg_Table[[#This Row],[EVM_LAST_EDITED]],",",""))</f>
        <v>43965.735988911998</v>
      </c>
      <c r="R555" s="1" t="str">
        <f>_xlfn.IFNA(IF(Veg_Table[[#This Row],[EVM_LAST_EDITOR]]="","zBlank EVM Last Editor",VLOOKUP(Veg_Table[[#This Row],[EVM_LAST_EDITOR]],Roster_Table[#All],4,FALSE)),"zAWRR Not in Roster")</f>
        <v>MOW</v>
      </c>
      <c r="S555" s="1" t="str">
        <f>_xlfn.IFNA(IF(Veg_Table[[#This Row],[EVM_LAST_EDITOR]]="","zBlank EVM Last Editor",VLOOKUP(Veg_Table[[#This Row],[EVM_LAST_EDITOR]],Roster_Table[#All],16,FALSE)),"zCompany_AWRR not in Roster")</f>
        <v>Not in Sierra Roster</v>
      </c>
      <c r="T555" s="2">
        <f>IFERROR(DATE(YEAR(Veg_Table[[#This Row],[Created2]]),MONTH(Veg_Table[[#This Row],[Created2]]),DAY(Veg_Table[[#This Row],[Created2]])),DATE(2019,1,1))</f>
        <v>43774</v>
      </c>
      <c r="U555" s="3">
        <f>VALUE(SUBSTITUTE(Veg_Table[[#This Row],[Created]],",",""))</f>
        <v>43774.673333333303</v>
      </c>
      <c r="V555" s="3" t="str">
        <f ca="1">IFERROR(_xlfn.IFNA(CELL("contents",INDIRECT(_xlfn.CONCAT("Veg_Table_Production_Data!",ADDRESS(MATCH(_xlfn.MAXIFS(#REF!,#REF!,"="&amp;Veg_Table[[#This Row],[AUTO_ID]],#REF!,"&lt;"&amp;Veg_Table[[#This Row],[EVM_LAST_EDITED_Day]]),#REF!,0),COLUMN(#REF!),4,1,)))),""),"")</f>
        <v/>
      </c>
      <c r="W555" s="3" t="str">
        <f ca="1">IF(Veg_Table[[#This Row],[Previous_Prescription]]="","No",IF(Veg_Table[[#This Row],[Previous_Prescription]]=Veg_Table[[#This Row],[PRESCRIP]],"No","Yes"))</f>
        <v>No</v>
      </c>
      <c r="X555" s="3" t="str">
        <f>IF(Veg_Table[[#This Row],[EVM_LAST_EDITED_Day]]=Veg_Table[[#This Row],[Created_Day]],"New","Old")</f>
        <v>Old</v>
      </c>
      <c r="Y555" s="1">
        <f>IFERROR(IF(FIND("delete",LOWER(Veg_Table[[#This Row],[PI_COMMENTS]]))&gt;=1,1,0),0)</f>
        <v>0</v>
      </c>
      <c r="Z555" s="1" t="str">
        <f>_xlfn.IFNA(IF(Veg_Table[[#This Row],[EVM_LAST_EDITOR]]="","Yes",VLOOKUP(Veg_Table[[#This Row],[EVM_LAST_EDITOR]],Roster_Table[#All],15,FALSE)),"Yes")</f>
        <v>No</v>
      </c>
      <c r="AA55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55" s="1" t="str">
        <f>_xlfn.IFNA(VLOOKUP(Veg_Table[[#This Row],[EVM_LAST_EDITOR]],Roster_Table[#All],3,FALSE),"zAWRR Not in Roster")</f>
        <v>Roberto</v>
      </c>
      <c r="AC555" s="1" t="str">
        <f>_xlfn.IFNA(VLOOKUP(Veg_Table[[#This Row],[EVM_LAST_EDITOR]],Roster_Table[#All],2,FALSE),"zAWRR Not in Roster")</f>
        <v>Ayala</v>
      </c>
      <c r="AD555" s="1" t="str">
        <f>IF(_xlfn.CONCAT(Veg_Table[[#This Row],[First_Name]]," ",Veg_Table[[#This Row],[Last_Name]])="zAWRR Not in Roster zAWRR Not in Roster","zAWRR Not in Roster",_xlfn.CONCAT(Veg_Table[[#This Row],[First_Name]]," ",Veg_Table[[#This Row],[Last_Name]]))</f>
        <v>Roberto Ayala</v>
      </c>
      <c r="AE555">
        <v>1688207</v>
      </c>
      <c r="AF555" t="s">
        <v>6058</v>
      </c>
      <c r="AG555" t="s">
        <v>97</v>
      </c>
      <c r="AH555" t="s">
        <v>6052</v>
      </c>
      <c r="AI555" t="s">
        <v>6053</v>
      </c>
      <c r="AJ555" t="s">
        <v>820</v>
      </c>
      <c r="AK555" t="s">
        <v>833</v>
      </c>
      <c r="AL555" t="s">
        <v>22</v>
      </c>
      <c r="AM555" t="s">
        <v>46</v>
      </c>
      <c r="AN555" t="s">
        <v>25</v>
      </c>
      <c r="AO555" t="s">
        <v>25</v>
      </c>
      <c r="AP555">
        <v>11</v>
      </c>
      <c r="AQ555">
        <v>38</v>
      </c>
      <c r="AR555" t="s">
        <v>28</v>
      </c>
      <c r="AS555" t="s">
        <v>990</v>
      </c>
      <c r="AT555" t="s">
        <v>26</v>
      </c>
      <c r="AU555" t="s">
        <v>25</v>
      </c>
      <c r="AV555" t="s">
        <v>28</v>
      </c>
      <c r="AW555" t="s">
        <v>6059</v>
      </c>
      <c r="AX555" t="s">
        <v>987</v>
      </c>
      <c r="AY555" t="s">
        <v>1530</v>
      </c>
      <c r="AZ555">
        <v>5865456</v>
      </c>
      <c r="BA555" t="s">
        <v>990</v>
      </c>
      <c r="BB555" s="4">
        <v>43965.735900914355</v>
      </c>
      <c r="BC555" t="s">
        <v>28</v>
      </c>
      <c r="BD555" t="s">
        <v>29</v>
      </c>
      <c r="BF555" t="s">
        <v>28</v>
      </c>
      <c r="BG555" t="s">
        <v>28</v>
      </c>
      <c r="BH555" t="s">
        <v>28</v>
      </c>
      <c r="BI555" s="3"/>
      <c r="BJ555" t="s">
        <v>52</v>
      </c>
      <c r="BK555" s="30" t="s">
        <v>531</v>
      </c>
      <c r="BL555" s="3">
        <v>43965.735988912034</v>
      </c>
      <c r="BM555" t="s">
        <v>31</v>
      </c>
      <c r="BN555" t="s">
        <v>32</v>
      </c>
      <c r="BO555" t="s">
        <v>6055</v>
      </c>
      <c r="BP555" t="s">
        <v>6056</v>
      </c>
      <c r="BQ555" t="s">
        <v>1286</v>
      </c>
      <c r="BR555" t="s">
        <v>28</v>
      </c>
      <c r="BS555" t="s">
        <v>28</v>
      </c>
      <c r="BT555" t="s">
        <v>161</v>
      </c>
      <c r="BU555" s="3">
        <v>43774.673333333332</v>
      </c>
      <c r="BV555" t="s">
        <v>803</v>
      </c>
      <c r="BW555" s="3">
        <v>43965.813532430555</v>
      </c>
      <c r="BX555" t="s">
        <v>6060</v>
      </c>
      <c r="CG555"/>
      <c r="CH555"/>
      <c r="CI555"/>
      <c r="CY555"/>
      <c r="DA555"/>
      <c r="DE555"/>
      <c r="DF555"/>
    </row>
    <row r="556" spans="1:110" x14ac:dyDescent="0.25">
      <c r="A556" s="1">
        <f>IF(Veg_Table[[#This Row],[VP_STATUS]]="Hold",0,IF(OR(AND(Veg_Table[[#This Row],[PRESCRIP]]="NW_No Work",Veg_Table[[#This Row],[VP_STATUS]]&lt;&gt;"No Work Required Under EVM"),AND(Veg_Table[[#This Row],[VP_STATUS]]="No Work Required Under EVM",Veg_Table[[#This Row],[PRESCRIP]]&lt;&gt;"NW_No Work")),1,0))</f>
        <v>0</v>
      </c>
      <c r="B556" s="1">
        <f>IF(Veg_Table[[#This Row],[SPECIES]]="",1,0)</f>
        <v>0</v>
      </c>
      <c r="C556" s="1">
        <f>IF(Veg_Table[[#This Row],[DIAMETER]]="",1,0)</f>
        <v>0</v>
      </c>
      <c r="D556" s="1">
        <f>IF(Veg_Table[[#This Row],[HEIGHT]]="",1,0)</f>
        <v>0</v>
      </c>
      <c r="E55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56" s="1">
        <f>IF(AND(Veg_Table[[#This Row],[TAT_RESULT]]="ABATE",Veg_Table[[#This Row],[PRESCRIP]]="NW_No Work"),1,0)</f>
        <v>0</v>
      </c>
      <c r="G556" s="1">
        <f>IF(OR(Veg_Table[[#This Row],[Prescription R-Scale]]="NA",Veg_Table[[#This Row],[Diameter R-Scale]]="NA"),0,IF(Veg_Table[[#This Row],[Diameter R-Scale]]&lt;&gt;Veg_Table[[#This Row],[Prescription R-Scale]],1,0))</f>
        <v>0</v>
      </c>
      <c r="H556" s="1">
        <f>IF(OR(AND(Veg_Table[[#This Row],[PRESCRIP]]="BC_Br Rmv", Veg_Table[[#This Row],[WOOD_MAN]]&lt;&gt;"Not Needed"),AND(Veg_Table[[#This Row],[PRESCRIP]]="BCS_Br Rmv+Trt", Veg_Table[[#This Row],[WOOD_MAN]]&lt;&gt;"Not Needed")),1,0)</f>
        <v>0</v>
      </c>
      <c r="I556" s="1">
        <f ca="1">IF(AND(Veg_Table[[#This Row],[Prescription_Changed]]="Yes",Veg_Table[[#This Row],[TAT_RESULT]]=""),1,0)</f>
        <v>0</v>
      </c>
      <c r="J556" s="1">
        <f ca="1">SUM(Veg_Table[[#This Row],[Prescription and Status do not match]:[Prescription_Edited_And_TAT_Is_Blank]])</f>
        <v>1</v>
      </c>
      <c r="K556" s="1">
        <f ca="1">IF(Veg_Table[[#This Row],[Sum of Errors]]&gt;0,1,0)</f>
        <v>1</v>
      </c>
      <c r="L556" s="1">
        <f>1</f>
        <v>1</v>
      </c>
      <c r="M55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556" s="1" t="str">
        <f>IF(OR(MID(Veg_Table[[#This Row],[PRESCRIP]],2,1)="1",MID(Veg_Table[[#This Row],[PRESCRIP]],2,1)="2",MID(Veg_Table[[#This Row],[PRESCRIP]],2,1)="3",MID(Veg_Table[[#This Row],[PRESCRIP]],2,1)="4"),_xlfn.NUMBERVALUE(MID(Veg_Table[[#This Row],[PRESCRIP]],2,1)),"NA")</f>
        <v>NA</v>
      </c>
      <c r="O556" s="1">
        <f>WEEKNUM(Veg_Table[[#This Row],[EVM_LAST_EDITED_Day]],2)</f>
        <v>20</v>
      </c>
      <c r="P556" s="25">
        <f>IFERROR(DATE(YEAR(Veg_Table[[#This Row],[EVM_LAST_EDITED2]]),MONTH(Veg_Table[[#This Row],[EVM_LAST_EDITED2]]),DAY(Veg_Table[[#This Row],[EVM_LAST_EDITED2]])),DATE(2019,1,1))</f>
        <v>43965</v>
      </c>
      <c r="Q556" s="3">
        <f>VALUE(SUBSTITUTE(Veg_Table[[#This Row],[EVM_LAST_EDITED]],",",""))</f>
        <v>43965.736589502303</v>
      </c>
      <c r="R556" s="1" t="str">
        <f>_xlfn.IFNA(IF(Veg_Table[[#This Row],[EVM_LAST_EDITOR]]="","zBlank EVM Last Editor",VLOOKUP(Veg_Table[[#This Row],[EVM_LAST_EDITOR]],Roster_Table[#All],4,FALSE)),"zAWRR Not in Roster")</f>
        <v>MOW</v>
      </c>
      <c r="S556" s="1" t="str">
        <f>_xlfn.IFNA(IF(Veg_Table[[#This Row],[EVM_LAST_EDITOR]]="","zBlank EVM Last Editor",VLOOKUP(Veg_Table[[#This Row],[EVM_LAST_EDITOR]],Roster_Table[#All],16,FALSE)),"zCompany_AWRR not in Roster")</f>
        <v>Not in Sierra Roster</v>
      </c>
      <c r="T556" s="2">
        <f>IFERROR(DATE(YEAR(Veg_Table[[#This Row],[Created2]]),MONTH(Veg_Table[[#This Row],[Created2]]),DAY(Veg_Table[[#This Row],[Created2]])),DATE(2019,1,1))</f>
        <v>43774</v>
      </c>
      <c r="U556" s="3">
        <f>VALUE(SUBSTITUTE(Veg_Table[[#This Row],[Created]],",",""))</f>
        <v>43774.676689814798</v>
      </c>
      <c r="V556" s="3" t="str">
        <f ca="1">IFERROR(_xlfn.IFNA(CELL("contents",INDIRECT(_xlfn.CONCAT("Veg_Table_Production_Data!",ADDRESS(MATCH(_xlfn.MAXIFS(#REF!,#REF!,"="&amp;Veg_Table[[#This Row],[AUTO_ID]],#REF!,"&lt;"&amp;Veg_Table[[#This Row],[EVM_LAST_EDITED_Day]]),#REF!,0),COLUMN(#REF!),4,1,)))),""),"")</f>
        <v/>
      </c>
      <c r="W556" s="3" t="str">
        <f ca="1">IF(Veg_Table[[#This Row],[Previous_Prescription]]="","No",IF(Veg_Table[[#This Row],[Previous_Prescription]]=Veg_Table[[#This Row],[PRESCRIP]],"No","Yes"))</f>
        <v>No</v>
      </c>
      <c r="X556" s="3" t="str">
        <f>IF(Veg_Table[[#This Row],[EVM_LAST_EDITED_Day]]=Veg_Table[[#This Row],[Created_Day]],"New","Old")</f>
        <v>Old</v>
      </c>
      <c r="Y556" s="1">
        <f>IFERROR(IF(FIND("delete",LOWER(Veg_Table[[#This Row],[PI_COMMENTS]]))&gt;=1,1,0),0)</f>
        <v>0</v>
      </c>
      <c r="Z556" s="1" t="str">
        <f>_xlfn.IFNA(IF(Veg_Table[[#This Row],[EVM_LAST_EDITOR]]="","Yes",VLOOKUP(Veg_Table[[#This Row],[EVM_LAST_EDITOR]],Roster_Table[#All],15,FALSE)),"Yes")</f>
        <v>No</v>
      </c>
      <c r="AA55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56" s="1" t="str">
        <f>_xlfn.IFNA(VLOOKUP(Veg_Table[[#This Row],[EVM_LAST_EDITOR]],Roster_Table[#All],3,FALSE),"zAWRR Not in Roster")</f>
        <v>Roberto</v>
      </c>
      <c r="AC556" s="1" t="str">
        <f>_xlfn.IFNA(VLOOKUP(Veg_Table[[#This Row],[EVM_LAST_EDITOR]],Roster_Table[#All],2,FALSE),"zAWRR Not in Roster")</f>
        <v>Ayala</v>
      </c>
      <c r="AD556" s="1" t="str">
        <f>IF(_xlfn.CONCAT(Veg_Table[[#This Row],[First_Name]]," ",Veg_Table[[#This Row],[Last_Name]])="zAWRR Not in Roster zAWRR Not in Roster","zAWRR Not in Roster",_xlfn.CONCAT(Veg_Table[[#This Row],[First_Name]]," ",Veg_Table[[#This Row],[Last_Name]]))</f>
        <v>Roberto Ayala</v>
      </c>
      <c r="AE556">
        <v>1688208</v>
      </c>
      <c r="AF556" t="s">
        <v>6061</v>
      </c>
      <c r="AG556" t="s">
        <v>97</v>
      </c>
      <c r="AH556" t="s">
        <v>6052</v>
      </c>
      <c r="AI556" t="s">
        <v>6053</v>
      </c>
      <c r="AJ556" t="s">
        <v>820</v>
      </c>
      <c r="AK556" t="s">
        <v>833</v>
      </c>
      <c r="AL556" t="s">
        <v>22</v>
      </c>
      <c r="AM556" t="s">
        <v>46</v>
      </c>
      <c r="AN556" t="s">
        <v>25</v>
      </c>
      <c r="AO556" t="s">
        <v>25</v>
      </c>
      <c r="AP556">
        <v>18</v>
      </c>
      <c r="AQ556">
        <v>50</v>
      </c>
      <c r="AR556" t="s">
        <v>28</v>
      </c>
      <c r="AS556" t="s">
        <v>990</v>
      </c>
      <c r="AT556" t="s">
        <v>26</v>
      </c>
      <c r="AU556" t="s">
        <v>25</v>
      </c>
      <c r="AV556" t="s">
        <v>28</v>
      </c>
      <c r="AW556" t="s">
        <v>6062</v>
      </c>
      <c r="AX556" t="s">
        <v>987</v>
      </c>
      <c r="AY556" t="s">
        <v>1530</v>
      </c>
      <c r="AZ556">
        <v>5865456</v>
      </c>
      <c r="BA556" t="s">
        <v>990</v>
      </c>
      <c r="BB556" s="4">
        <v>43965.73648796296</v>
      </c>
      <c r="BC556" t="s">
        <v>28</v>
      </c>
      <c r="BD556" t="s">
        <v>29</v>
      </c>
      <c r="BF556" t="s">
        <v>28</v>
      </c>
      <c r="BG556" t="s">
        <v>28</v>
      </c>
      <c r="BH556" t="s">
        <v>28</v>
      </c>
      <c r="BI556" s="3"/>
      <c r="BJ556" t="s">
        <v>52</v>
      </c>
      <c r="BK556" s="30" t="s">
        <v>531</v>
      </c>
      <c r="BL556" s="3">
        <v>43965.736589502318</v>
      </c>
      <c r="BM556" t="s">
        <v>31</v>
      </c>
      <c r="BN556" t="s">
        <v>32</v>
      </c>
      <c r="BO556" t="s">
        <v>6055</v>
      </c>
      <c r="BP556" t="s">
        <v>6056</v>
      </c>
      <c r="BQ556" t="s">
        <v>1286</v>
      </c>
      <c r="BR556" t="s">
        <v>28</v>
      </c>
      <c r="BS556" t="s">
        <v>28</v>
      </c>
      <c r="BT556" t="s">
        <v>161</v>
      </c>
      <c r="BU556" s="3">
        <v>43774.676689814813</v>
      </c>
      <c r="BV556" t="s">
        <v>803</v>
      </c>
      <c r="BW556" s="3">
        <v>43965.813532430555</v>
      </c>
      <c r="BX556" t="s">
        <v>6063</v>
      </c>
      <c r="CG556"/>
      <c r="CH556"/>
      <c r="CI556"/>
      <c r="CY556"/>
      <c r="DA556"/>
      <c r="DE556"/>
      <c r="DF556"/>
    </row>
    <row r="557" spans="1:110" x14ac:dyDescent="0.25">
      <c r="A557" s="1">
        <f>IF(Veg_Table[[#This Row],[VP_STATUS]]="Hold",0,IF(OR(AND(Veg_Table[[#This Row],[PRESCRIP]]="NW_No Work",Veg_Table[[#This Row],[VP_STATUS]]&lt;&gt;"No Work Required Under EVM"),AND(Veg_Table[[#This Row],[VP_STATUS]]="No Work Required Under EVM",Veg_Table[[#This Row],[PRESCRIP]]&lt;&gt;"NW_No Work")),1,0))</f>
        <v>0</v>
      </c>
      <c r="B557" s="1">
        <f>IF(Veg_Table[[#This Row],[SPECIES]]="",1,0)</f>
        <v>0</v>
      </c>
      <c r="C557" s="1">
        <f>IF(Veg_Table[[#This Row],[DIAMETER]]="",1,0)</f>
        <v>0</v>
      </c>
      <c r="D557" s="1">
        <f>IF(Veg_Table[[#This Row],[HEIGHT]]="",1,0)</f>
        <v>0</v>
      </c>
      <c r="E55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557" s="1">
        <f>IF(AND(Veg_Table[[#This Row],[TAT_RESULT]]="ABATE",Veg_Table[[#This Row],[PRESCRIP]]="NW_No Work"),1,0)</f>
        <v>0</v>
      </c>
      <c r="G557" s="1">
        <f>IF(OR(Veg_Table[[#This Row],[Prescription R-Scale]]="NA",Veg_Table[[#This Row],[Diameter R-Scale]]="NA"),0,IF(Veg_Table[[#This Row],[Diameter R-Scale]]&lt;&gt;Veg_Table[[#This Row],[Prescription R-Scale]],1,0))</f>
        <v>0</v>
      </c>
      <c r="H557" s="1">
        <f>IF(OR(AND(Veg_Table[[#This Row],[PRESCRIP]]="BC_Br Rmv", Veg_Table[[#This Row],[WOOD_MAN]]&lt;&gt;"Not Needed"),AND(Veg_Table[[#This Row],[PRESCRIP]]="BCS_Br Rmv+Trt", Veg_Table[[#This Row],[WOOD_MAN]]&lt;&gt;"Not Needed")),1,0)</f>
        <v>1</v>
      </c>
      <c r="I557" s="1">
        <f ca="1">IF(AND(Veg_Table[[#This Row],[Prescription_Changed]]="Yes",Veg_Table[[#This Row],[TAT_RESULT]]=""),1,0)</f>
        <v>0</v>
      </c>
      <c r="J557" s="1">
        <f ca="1">SUM(Veg_Table[[#This Row],[Prescription and Status do not match]:[Prescription_Edited_And_TAT_Is_Blank]])</f>
        <v>1</v>
      </c>
      <c r="K557" s="1">
        <f ca="1">IF(Veg_Table[[#This Row],[Sum of Errors]]&gt;0,1,0)</f>
        <v>1</v>
      </c>
      <c r="L557" s="1">
        <f>1</f>
        <v>1</v>
      </c>
      <c r="M557"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557" s="1" t="str">
        <f>IF(OR(MID(Veg_Table[[#This Row],[PRESCRIP]],2,1)="1",MID(Veg_Table[[#This Row],[PRESCRIP]],2,1)="2",MID(Veg_Table[[#This Row],[PRESCRIP]],2,1)="3",MID(Veg_Table[[#This Row],[PRESCRIP]],2,1)="4"),_xlfn.NUMBERVALUE(MID(Veg_Table[[#This Row],[PRESCRIP]],2,1)),"NA")</f>
        <v>NA</v>
      </c>
      <c r="O557" s="1">
        <f>WEEKNUM(Veg_Table[[#This Row],[EVM_LAST_EDITED_Day]],2)</f>
        <v>20</v>
      </c>
      <c r="P557" s="25">
        <f>IFERROR(DATE(YEAR(Veg_Table[[#This Row],[EVM_LAST_EDITED2]]),MONTH(Veg_Table[[#This Row],[EVM_LAST_EDITED2]]),DAY(Veg_Table[[#This Row],[EVM_LAST_EDITED2]])),DATE(2019,1,1))</f>
        <v>43965</v>
      </c>
      <c r="Q557" s="3">
        <f>VALUE(SUBSTITUTE(Veg_Table[[#This Row],[EVM_LAST_EDITED]],",",""))</f>
        <v>43965.742551249998</v>
      </c>
      <c r="R557" s="1" t="str">
        <f>_xlfn.IFNA(IF(Veg_Table[[#This Row],[EVM_LAST_EDITOR]]="","zBlank EVM Last Editor",VLOOKUP(Veg_Table[[#This Row],[EVM_LAST_EDITOR]],Roster_Table[#All],4,FALSE)),"zAWRR Not in Roster")</f>
        <v>AEA</v>
      </c>
      <c r="S557" s="1" t="str">
        <f>_xlfn.IFNA(IF(Veg_Table[[#This Row],[EVM_LAST_EDITOR]]="","zBlank EVM Last Editor",VLOOKUP(Veg_Table[[#This Row],[EVM_LAST_EDITOR]],Roster_Table[#All],16,FALSE)),"zCompany_AWRR not in Roster")</f>
        <v>Not in Sierra Roster</v>
      </c>
      <c r="T557" s="2">
        <f>IFERROR(DATE(YEAR(Veg_Table[[#This Row],[Created2]]),MONTH(Veg_Table[[#This Row],[Created2]]),DAY(Veg_Table[[#This Row],[Created2]])),DATE(2019,1,1))</f>
        <v>43686</v>
      </c>
      <c r="U557" s="3">
        <f>VALUE(SUBSTITUTE(Veg_Table[[#This Row],[Created]],",",""))</f>
        <v>43686.578020833302</v>
      </c>
      <c r="V557" s="3" t="str">
        <f ca="1">IFERROR(_xlfn.IFNA(CELL("contents",INDIRECT(_xlfn.CONCAT("Veg_Table_Production_Data!",ADDRESS(MATCH(_xlfn.MAXIFS(#REF!,#REF!,"="&amp;Veg_Table[[#This Row],[AUTO_ID]],#REF!,"&lt;"&amp;Veg_Table[[#This Row],[EVM_LAST_EDITED_Day]]),#REF!,0),COLUMN(#REF!),4,1,)))),""),"")</f>
        <v/>
      </c>
      <c r="W557" s="3" t="str">
        <f ca="1">IF(Veg_Table[[#This Row],[Previous_Prescription]]="","No",IF(Veg_Table[[#This Row],[Previous_Prescription]]=Veg_Table[[#This Row],[PRESCRIP]],"No","Yes"))</f>
        <v>No</v>
      </c>
      <c r="X557" s="3" t="str">
        <f>IF(Veg_Table[[#This Row],[EVM_LAST_EDITED_Day]]=Veg_Table[[#This Row],[Created_Day]],"New","Old")</f>
        <v>Old</v>
      </c>
      <c r="Y557" s="1">
        <f>IFERROR(IF(FIND("delete",LOWER(Veg_Table[[#This Row],[PI_COMMENTS]]))&gt;=1,1,0),0)</f>
        <v>0</v>
      </c>
      <c r="Z557" s="1" t="str">
        <f>_xlfn.IFNA(IF(Veg_Table[[#This Row],[EVM_LAST_EDITOR]]="","Yes",VLOOKUP(Veg_Table[[#This Row],[EVM_LAST_EDITOR]],Roster_Table[#All],15,FALSE)),"Yes")</f>
        <v>No</v>
      </c>
      <c r="AA55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57" s="1" t="str">
        <f>_xlfn.IFNA(VLOOKUP(Veg_Table[[#This Row],[EVM_LAST_EDITOR]],Roster_Table[#All],3,FALSE),"zAWRR Not in Roster")</f>
        <v>Drew</v>
      </c>
      <c r="AC557" s="1" t="str">
        <f>_xlfn.IFNA(VLOOKUP(Veg_Table[[#This Row],[EVM_LAST_EDITOR]],Roster_Table[#All],2,FALSE),"zAWRR Not in Roster")</f>
        <v>Berlfein</v>
      </c>
      <c r="AD557" s="1" t="str">
        <f>IF(_xlfn.CONCAT(Veg_Table[[#This Row],[First_Name]]," ",Veg_Table[[#This Row],[Last_Name]])="zAWRR Not in Roster zAWRR Not in Roster","zAWRR Not in Roster",_xlfn.CONCAT(Veg_Table[[#This Row],[First_Name]]," ",Veg_Table[[#This Row],[Last_Name]]))</f>
        <v>Drew Berlfein</v>
      </c>
      <c r="AE557">
        <v>1750482</v>
      </c>
      <c r="AF557" t="s">
        <v>4106</v>
      </c>
      <c r="AG557" t="s">
        <v>30</v>
      </c>
      <c r="AH557" t="s">
        <v>2905</v>
      </c>
      <c r="AI557" t="s">
        <v>1388</v>
      </c>
      <c r="AJ557" t="s">
        <v>820</v>
      </c>
      <c r="AK557" t="s">
        <v>833</v>
      </c>
      <c r="AL557" t="s">
        <v>37</v>
      </c>
      <c r="AM557" t="s">
        <v>49</v>
      </c>
      <c r="AN557" t="s">
        <v>25</v>
      </c>
      <c r="AO557" t="s">
        <v>25</v>
      </c>
      <c r="AP557">
        <v>0</v>
      </c>
      <c r="AQ557">
        <v>7</v>
      </c>
      <c r="AR557" t="s">
        <v>28</v>
      </c>
      <c r="AS557" t="s">
        <v>50</v>
      </c>
      <c r="AT557" t="s">
        <v>843</v>
      </c>
      <c r="AU557" t="s">
        <v>25</v>
      </c>
      <c r="AV557" t="s">
        <v>28</v>
      </c>
      <c r="AW557" t="s">
        <v>4107</v>
      </c>
      <c r="AX557" t="s">
        <v>534</v>
      </c>
      <c r="AY557" t="s">
        <v>28</v>
      </c>
      <c r="AZ557">
        <v>5864178</v>
      </c>
      <c r="BA557" t="s">
        <v>50</v>
      </c>
      <c r="BB557" s="4">
        <v>43964.601315798609</v>
      </c>
      <c r="BD557" t="s">
        <v>29</v>
      </c>
      <c r="BF557" t="s">
        <v>28</v>
      </c>
      <c r="BG557" t="s">
        <v>534</v>
      </c>
      <c r="BH557" t="s">
        <v>28</v>
      </c>
      <c r="BI557" s="3">
        <v>43965.423590706021</v>
      </c>
      <c r="BJ557" t="s">
        <v>6629</v>
      </c>
      <c r="BK557" s="30" t="s">
        <v>533</v>
      </c>
      <c r="BL557" s="3">
        <v>43965.742551249998</v>
      </c>
      <c r="BM557" t="s">
        <v>31</v>
      </c>
      <c r="BN557" t="s">
        <v>32</v>
      </c>
      <c r="BO557" t="s">
        <v>2908</v>
      </c>
      <c r="BP557" t="s">
        <v>2909</v>
      </c>
      <c r="BQ557" t="s">
        <v>826</v>
      </c>
      <c r="BR557" t="s">
        <v>28</v>
      </c>
      <c r="BS557" t="s">
        <v>28</v>
      </c>
      <c r="BT557" t="s">
        <v>298</v>
      </c>
      <c r="BU557" s="3">
        <v>43686.578020833331</v>
      </c>
      <c r="BV557" t="s">
        <v>803</v>
      </c>
      <c r="BW557" s="3">
        <v>43965.813532430555</v>
      </c>
      <c r="BX557" t="s">
        <v>4108</v>
      </c>
      <c r="CG557"/>
      <c r="CH557"/>
      <c r="CI557"/>
      <c r="CY557"/>
      <c r="DA557"/>
      <c r="DE557"/>
      <c r="DF557"/>
    </row>
    <row r="558" spans="1:110" x14ac:dyDescent="0.25">
      <c r="A558" s="1">
        <f>IF(Veg_Table[[#This Row],[VP_STATUS]]="Hold",0,IF(OR(AND(Veg_Table[[#This Row],[PRESCRIP]]="NW_No Work",Veg_Table[[#This Row],[VP_STATUS]]&lt;&gt;"No Work Required Under EVM"),AND(Veg_Table[[#This Row],[VP_STATUS]]="No Work Required Under EVM",Veg_Table[[#This Row],[PRESCRIP]]&lt;&gt;"NW_No Work")),1,0))</f>
        <v>0</v>
      </c>
      <c r="B558" s="1">
        <f>IF(Veg_Table[[#This Row],[SPECIES]]="",1,0)</f>
        <v>0</v>
      </c>
      <c r="C558" s="1">
        <f>IF(Veg_Table[[#This Row],[DIAMETER]]="",1,0)</f>
        <v>0</v>
      </c>
      <c r="D558" s="1">
        <f>IF(Veg_Table[[#This Row],[HEIGHT]]="",1,0)</f>
        <v>0</v>
      </c>
      <c r="E55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558" s="1">
        <f>IF(AND(Veg_Table[[#This Row],[TAT_RESULT]]="ABATE",Veg_Table[[#This Row],[PRESCRIP]]="NW_No Work"),1,0)</f>
        <v>0</v>
      </c>
      <c r="G558" s="1">
        <f>IF(OR(Veg_Table[[#This Row],[Prescription R-Scale]]="NA",Veg_Table[[#This Row],[Diameter R-Scale]]="NA"),0,IF(Veg_Table[[#This Row],[Diameter R-Scale]]&lt;&gt;Veg_Table[[#This Row],[Prescription R-Scale]],1,0))</f>
        <v>0</v>
      </c>
      <c r="H558" s="1">
        <f>IF(OR(AND(Veg_Table[[#This Row],[PRESCRIP]]="BC_Br Rmv", Veg_Table[[#This Row],[WOOD_MAN]]&lt;&gt;"Not Needed"),AND(Veg_Table[[#This Row],[PRESCRIP]]="BCS_Br Rmv+Trt", Veg_Table[[#This Row],[WOOD_MAN]]&lt;&gt;"Not Needed")),1,0)</f>
        <v>1</v>
      </c>
      <c r="I558" s="1">
        <f ca="1">IF(AND(Veg_Table[[#This Row],[Prescription_Changed]]="Yes",Veg_Table[[#This Row],[TAT_RESULT]]=""),1,0)</f>
        <v>0</v>
      </c>
      <c r="J558" s="1">
        <f ca="1">SUM(Veg_Table[[#This Row],[Prescription and Status do not match]:[Prescription_Edited_And_TAT_Is_Blank]])</f>
        <v>1</v>
      </c>
      <c r="K558" s="1">
        <f ca="1">IF(Veg_Table[[#This Row],[Sum of Errors]]&gt;0,1,0)</f>
        <v>1</v>
      </c>
      <c r="L558" s="1">
        <f>1</f>
        <v>1</v>
      </c>
      <c r="M558"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558" s="1" t="str">
        <f>IF(OR(MID(Veg_Table[[#This Row],[PRESCRIP]],2,1)="1",MID(Veg_Table[[#This Row],[PRESCRIP]],2,1)="2",MID(Veg_Table[[#This Row],[PRESCRIP]],2,1)="3",MID(Veg_Table[[#This Row],[PRESCRIP]],2,1)="4"),_xlfn.NUMBERVALUE(MID(Veg_Table[[#This Row],[PRESCRIP]],2,1)),"NA")</f>
        <v>NA</v>
      </c>
      <c r="O558" s="1">
        <f>WEEKNUM(Veg_Table[[#This Row],[EVM_LAST_EDITED_Day]],2)</f>
        <v>20</v>
      </c>
      <c r="P558" s="25">
        <f>IFERROR(DATE(YEAR(Veg_Table[[#This Row],[EVM_LAST_EDITED2]]),MONTH(Veg_Table[[#This Row],[EVM_LAST_EDITED2]]),DAY(Veg_Table[[#This Row],[EVM_LAST_EDITED2]])),DATE(2019,1,1))</f>
        <v>43965</v>
      </c>
      <c r="Q558" s="3">
        <f>VALUE(SUBSTITUTE(Veg_Table[[#This Row],[EVM_LAST_EDITED]],",",""))</f>
        <v>43965.7429958102</v>
      </c>
      <c r="R558" s="1" t="str">
        <f>_xlfn.IFNA(IF(Veg_Table[[#This Row],[EVM_LAST_EDITOR]]="","zBlank EVM Last Editor",VLOOKUP(Veg_Table[[#This Row],[EVM_LAST_EDITOR]],Roster_Table[#All],4,FALSE)),"zAWRR Not in Roster")</f>
        <v>AEA</v>
      </c>
      <c r="S558" s="1" t="str">
        <f>_xlfn.IFNA(IF(Veg_Table[[#This Row],[EVM_LAST_EDITOR]]="","zBlank EVM Last Editor",VLOOKUP(Veg_Table[[#This Row],[EVM_LAST_EDITOR]],Roster_Table[#All],16,FALSE)),"zCompany_AWRR not in Roster")</f>
        <v>Not in Sierra Roster</v>
      </c>
      <c r="T558" s="2">
        <f>IFERROR(DATE(YEAR(Veg_Table[[#This Row],[Created2]]),MONTH(Veg_Table[[#This Row],[Created2]]),DAY(Veg_Table[[#This Row],[Created2]])),DATE(2019,1,1))</f>
        <v>43686</v>
      </c>
      <c r="U558" s="3">
        <f>VALUE(SUBSTITUTE(Veg_Table[[#This Row],[Created]],",",""))</f>
        <v>43686.570162037002</v>
      </c>
      <c r="V558" s="3" t="str">
        <f ca="1">IFERROR(_xlfn.IFNA(CELL("contents",INDIRECT(_xlfn.CONCAT("Veg_Table_Production_Data!",ADDRESS(MATCH(_xlfn.MAXIFS(#REF!,#REF!,"="&amp;Veg_Table[[#This Row],[AUTO_ID]],#REF!,"&lt;"&amp;Veg_Table[[#This Row],[EVM_LAST_EDITED_Day]]),#REF!,0),COLUMN(#REF!),4,1,)))),""),"")</f>
        <v/>
      </c>
      <c r="W558" s="3" t="str">
        <f ca="1">IF(Veg_Table[[#This Row],[Previous_Prescription]]="","No",IF(Veg_Table[[#This Row],[Previous_Prescription]]=Veg_Table[[#This Row],[PRESCRIP]],"No","Yes"))</f>
        <v>No</v>
      </c>
      <c r="X558" s="3" t="str">
        <f>IF(Veg_Table[[#This Row],[EVM_LAST_EDITED_Day]]=Veg_Table[[#This Row],[Created_Day]],"New","Old")</f>
        <v>Old</v>
      </c>
      <c r="Y558" s="1">
        <f>IFERROR(IF(FIND("delete",LOWER(Veg_Table[[#This Row],[PI_COMMENTS]]))&gt;=1,1,0),0)</f>
        <v>0</v>
      </c>
      <c r="Z558" s="1" t="str">
        <f>_xlfn.IFNA(IF(Veg_Table[[#This Row],[EVM_LAST_EDITOR]]="","Yes",VLOOKUP(Veg_Table[[#This Row],[EVM_LAST_EDITOR]],Roster_Table[#All],15,FALSE)),"Yes")</f>
        <v>No</v>
      </c>
      <c r="AA55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58" s="1" t="str">
        <f>_xlfn.IFNA(VLOOKUP(Veg_Table[[#This Row],[EVM_LAST_EDITOR]],Roster_Table[#All],3,FALSE),"zAWRR Not in Roster")</f>
        <v>Drew</v>
      </c>
      <c r="AC558" s="1" t="str">
        <f>_xlfn.IFNA(VLOOKUP(Veg_Table[[#This Row],[EVM_LAST_EDITOR]],Roster_Table[#All],2,FALSE),"zAWRR Not in Roster")</f>
        <v>Berlfein</v>
      </c>
      <c r="AD558" s="1" t="str">
        <f>IF(_xlfn.CONCAT(Veg_Table[[#This Row],[First_Name]]," ",Veg_Table[[#This Row],[Last_Name]])="zAWRR Not in Roster zAWRR Not in Roster","zAWRR Not in Roster",_xlfn.CONCAT(Veg_Table[[#This Row],[First_Name]]," ",Veg_Table[[#This Row],[Last_Name]]))</f>
        <v>Drew Berlfein</v>
      </c>
      <c r="AE558">
        <v>1750239</v>
      </c>
      <c r="AF558" t="s">
        <v>4097</v>
      </c>
      <c r="AG558" t="s">
        <v>30</v>
      </c>
      <c r="AH558" t="s">
        <v>2905</v>
      </c>
      <c r="AI558" t="s">
        <v>1388</v>
      </c>
      <c r="AJ558" t="s">
        <v>820</v>
      </c>
      <c r="AK558" t="s">
        <v>833</v>
      </c>
      <c r="AL558" t="s">
        <v>37</v>
      </c>
      <c r="AM558" t="s">
        <v>40</v>
      </c>
      <c r="AN558" t="s">
        <v>25</v>
      </c>
      <c r="AO558" t="s">
        <v>25</v>
      </c>
      <c r="AP558">
        <v>0</v>
      </c>
      <c r="AQ558">
        <v>20</v>
      </c>
      <c r="AR558" t="s">
        <v>28</v>
      </c>
      <c r="AS558" t="s">
        <v>50</v>
      </c>
      <c r="AT558" t="s">
        <v>843</v>
      </c>
      <c r="AU558" t="s">
        <v>25</v>
      </c>
      <c r="AV558" t="s">
        <v>28</v>
      </c>
      <c r="AW558" t="s">
        <v>4098</v>
      </c>
      <c r="AX558" t="s">
        <v>534</v>
      </c>
      <c r="AY558" t="s">
        <v>28</v>
      </c>
      <c r="AZ558">
        <v>5864178</v>
      </c>
      <c r="BA558" t="s">
        <v>50</v>
      </c>
      <c r="BB558" s="4">
        <v>43964.595965162036</v>
      </c>
      <c r="BD558" t="s">
        <v>29</v>
      </c>
      <c r="BF558" t="s">
        <v>28</v>
      </c>
      <c r="BG558" t="s">
        <v>534</v>
      </c>
      <c r="BH558" t="s">
        <v>28</v>
      </c>
      <c r="BI558" s="3">
        <v>43965.423739444443</v>
      </c>
      <c r="BJ558" t="s">
        <v>6628</v>
      </c>
      <c r="BK558" s="30" t="s">
        <v>533</v>
      </c>
      <c r="BL558" s="3">
        <v>43965.742995810186</v>
      </c>
      <c r="BM558" t="s">
        <v>31</v>
      </c>
      <c r="BN558" t="s">
        <v>32</v>
      </c>
      <c r="BO558" t="s">
        <v>2908</v>
      </c>
      <c r="BP558" t="s">
        <v>2909</v>
      </c>
      <c r="BQ558" t="s">
        <v>826</v>
      </c>
      <c r="BR558" t="s">
        <v>28</v>
      </c>
      <c r="BS558" t="s">
        <v>28</v>
      </c>
      <c r="BT558" t="s">
        <v>44</v>
      </c>
      <c r="BU558" s="3">
        <v>43686.570162037038</v>
      </c>
      <c r="BV558" t="s">
        <v>803</v>
      </c>
      <c r="BW558" s="3">
        <v>43965.813532430555</v>
      </c>
      <c r="BX558" t="s">
        <v>4099</v>
      </c>
      <c r="CG558"/>
      <c r="CH558"/>
      <c r="CI558"/>
      <c r="CY558"/>
      <c r="DA558"/>
      <c r="DE558"/>
      <c r="DF558"/>
    </row>
    <row r="559" spans="1:110" x14ac:dyDescent="0.25">
      <c r="A559" s="1">
        <f>IF(Veg_Table[[#This Row],[VP_STATUS]]="Hold",0,IF(OR(AND(Veg_Table[[#This Row],[PRESCRIP]]="NW_No Work",Veg_Table[[#This Row],[VP_STATUS]]&lt;&gt;"No Work Required Under EVM"),AND(Veg_Table[[#This Row],[VP_STATUS]]="No Work Required Under EVM",Veg_Table[[#This Row],[PRESCRIP]]&lt;&gt;"NW_No Work")),1,0))</f>
        <v>0</v>
      </c>
      <c r="B559" s="1">
        <f>IF(Veg_Table[[#This Row],[SPECIES]]="",1,0)</f>
        <v>0</v>
      </c>
      <c r="C559" s="1">
        <f>IF(Veg_Table[[#This Row],[DIAMETER]]="",1,0)</f>
        <v>0</v>
      </c>
      <c r="D559" s="1">
        <f>IF(Veg_Table[[#This Row],[HEIGHT]]="",1,0)</f>
        <v>0</v>
      </c>
      <c r="E55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559" s="1">
        <f>IF(AND(Veg_Table[[#This Row],[TAT_RESULT]]="ABATE",Veg_Table[[#This Row],[PRESCRIP]]="NW_No Work"),1,0)</f>
        <v>0</v>
      </c>
      <c r="G559" s="1">
        <f>IF(OR(Veg_Table[[#This Row],[Prescription R-Scale]]="NA",Veg_Table[[#This Row],[Diameter R-Scale]]="NA"),0,IF(Veg_Table[[#This Row],[Diameter R-Scale]]&lt;&gt;Veg_Table[[#This Row],[Prescription R-Scale]],1,0))</f>
        <v>0</v>
      </c>
      <c r="H559" s="1">
        <f>IF(OR(AND(Veg_Table[[#This Row],[PRESCRIP]]="BC_Br Rmv", Veg_Table[[#This Row],[WOOD_MAN]]&lt;&gt;"Not Needed"),AND(Veg_Table[[#This Row],[PRESCRIP]]="BCS_Br Rmv+Trt", Veg_Table[[#This Row],[WOOD_MAN]]&lt;&gt;"Not Needed")),1,0)</f>
        <v>1</v>
      </c>
      <c r="I559" s="1">
        <f ca="1">IF(AND(Veg_Table[[#This Row],[Prescription_Changed]]="Yes",Veg_Table[[#This Row],[TAT_RESULT]]=""),1,0)</f>
        <v>0</v>
      </c>
      <c r="J559" s="1">
        <f ca="1">SUM(Veg_Table[[#This Row],[Prescription and Status do not match]:[Prescription_Edited_And_TAT_Is_Blank]])</f>
        <v>1</v>
      </c>
      <c r="K559" s="1">
        <f ca="1">IF(Veg_Table[[#This Row],[Sum of Errors]]&gt;0,1,0)</f>
        <v>1</v>
      </c>
      <c r="L559" s="1">
        <f>1</f>
        <v>1</v>
      </c>
      <c r="M559"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559" s="1" t="str">
        <f>IF(OR(MID(Veg_Table[[#This Row],[PRESCRIP]],2,1)="1",MID(Veg_Table[[#This Row],[PRESCRIP]],2,1)="2",MID(Veg_Table[[#This Row],[PRESCRIP]],2,1)="3",MID(Veg_Table[[#This Row],[PRESCRIP]],2,1)="4"),_xlfn.NUMBERVALUE(MID(Veg_Table[[#This Row],[PRESCRIP]],2,1)),"NA")</f>
        <v>NA</v>
      </c>
      <c r="O559" s="1">
        <f>WEEKNUM(Veg_Table[[#This Row],[EVM_LAST_EDITED_Day]],2)</f>
        <v>20</v>
      </c>
      <c r="P559" s="25">
        <f>IFERROR(DATE(YEAR(Veg_Table[[#This Row],[EVM_LAST_EDITED2]]),MONTH(Veg_Table[[#This Row],[EVM_LAST_EDITED2]]),DAY(Veg_Table[[#This Row],[EVM_LAST_EDITED2]])),DATE(2019,1,1))</f>
        <v>43965</v>
      </c>
      <c r="Q559" s="3">
        <f>VALUE(SUBSTITUTE(Veg_Table[[#This Row],[EVM_LAST_EDITED]],",",""))</f>
        <v>43965.743278090296</v>
      </c>
      <c r="R559" s="1" t="str">
        <f>_xlfn.IFNA(IF(Veg_Table[[#This Row],[EVM_LAST_EDITOR]]="","zBlank EVM Last Editor",VLOOKUP(Veg_Table[[#This Row],[EVM_LAST_EDITOR]],Roster_Table[#All],4,FALSE)),"zAWRR Not in Roster")</f>
        <v>AEA</v>
      </c>
      <c r="S559" s="1" t="str">
        <f>_xlfn.IFNA(IF(Veg_Table[[#This Row],[EVM_LAST_EDITOR]]="","zBlank EVM Last Editor",VLOOKUP(Veg_Table[[#This Row],[EVM_LAST_EDITOR]],Roster_Table[#All],16,FALSE)),"zCompany_AWRR not in Roster")</f>
        <v>Not in Sierra Roster</v>
      </c>
      <c r="T559" s="2">
        <f>IFERROR(DATE(YEAR(Veg_Table[[#This Row],[Created2]]),MONTH(Veg_Table[[#This Row],[Created2]]),DAY(Veg_Table[[#This Row],[Created2]])),DATE(2019,1,1))</f>
        <v>43686</v>
      </c>
      <c r="U559" s="3">
        <f>VALUE(SUBSTITUTE(Veg_Table[[#This Row],[Created]],",",""))</f>
        <v>43686.5538310185</v>
      </c>
      <c r="V559" s="3" t="str">
        <f ca="1">IFERROR(_xlfn.IFNA(CELL("contents",INDIRECT(_xlfn.CONCAT("Veg_Table_Production_Data!",ADDRESS(MATCH(_xlfn.MAXIFS(#REF!,#REF!,"="&amp;Veg_Table[[#This Row],[AUTO_ID]],#REF!,"&lt;"&amp;Veg_Table[[#This Row],[EVM_LAST_EDITED_Day]]),#REF!,0),COLUMN(#REF!),4,1,)))),""),"")</f>
        <v/>
      </c>
      <c r="W559" s="3" t="str">
        <f ca="1">IF(Veg_Table[[#This Row],[Previous_Prescription]]="","No",IF(Veg_Table[[#This Row],[Previous_Prescription]]=Veg_Table[[#This Row],[PRESCRIP]],"No","Yes"))</f>
        <v>No</v>
      </c>
      <c r="X559" s="3" t="str">
        <f>IF(Veg_Table[[#This Row],[EVM_LAST_EDITED_Day]]=Veg_Table[[#This Row],[Created_Day]],"New","Old")</f>
        <v>Old</v>
      </c>
      <c r="Y559" s="1">
        <f>IFERROR(IF(FIND("delete",LOWER(Veg_Table[[#This Row],[PI_COMMENTS]]))&gt;=1,1,0),0)</f>
        <v>0</v>
      </c>
      <c r="Z559" s="1" t="str">
        <f>_xlfn.IFNA(IF(Veg_Table[[#This Row],[EVM_LAST_EDITOR]]="","Yes",VLOOKUP(Veg_Table[[#This Row],[EVM_LAST_EDITOR]],Roster_Table[#All],15,FALSE)),"Yes")</f>
        <v>No</v>
      </c>
      <c r="AA55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59" s="1" t="str">
        <f>_xlfn.IFNA(VLOOKUP(Veg_Table[[#This Row],[EVM_LAST_EDITOR]],Roster_Table[#All],3,FALSE),"zAWRR Not in Roster")</f>
        <v>Drew</v>
      </c>
      <c r="AC559" s="1" t="str">
        <f>_xlfn.IFNA(VLOOKUP(Veg_Table[[#This Row],[EVM_LAST_EDITOR]],Roster_Table[#All],2,FALSE),"zAWRR Not in Roster")</f>
        <v>Berlfein</v>
      </c>
      <c r="AD559" s="1" t="str">
        <f>IF(_xlfn.CONCAT(Veg_Table[[#This Row],[First_Name]]," ",Veg_Table[[#This Row],[Last_Name]])="zAWRR Not in Roster zAWRR Not in Roster","zAWRR Not in Roster",_xlfn.CONCAT(Veg_Table[[#This Row],[First_Name]]," ",Veg_Table[[#This Row],[Last_Name]]))</f>
        <v>Drew Berlfein</v>
      </c>
      <c r="AE559">
        <v>1750238</v>
      </c>
      <c r="AF559" t="s">
        <v>4094</v>
      </c>
      <c r="AG559" t="s">
        <v>30</v>
      </c>
      <c r="AH559" t="s">
        <v>2905</v>
      </c>
      <c r="AI559" t="s">
        <v>1388</v>
      </c>
      <c r="AJ559" t="s">
        <v>820</v>
      </c>
      <c r="AK559" t="s">
        <v>833</v>
      </c>
      <c r="AL559" t="s">
        <v>37</v>
      </c>
      <c r="AM559" t="s">
        <v>844</v>
      </c>
      <c r="AN559" t="s">
        <v>25</v>
      </c>
      <c r="AO559" t="s">
        <v>25</v>
      </c>
      <c r="AP559">
        <v>0</v>
      </c>
      <c r="AQ559">
        <v>15</v>
      </c>
      <c r="AR559" t="s">
        <v>28</v>
      </c>
      <c r="AS559" t="s">
        <v>50</v>
      </c>
      <c r="AT559" t="s">
        <v>843</v>
      </c>
      <c r="AU559" t="s">
        <v>25</v>
      </c>
      <c r="AV559" t="s">
        <v>28</v>
      </c>
      <c r="AW559" t="s">
        <v>4095</v>
      </c>
      <c r="AX559" t="s">
        <v>534</v>
      </c>
      <c r="AY559" t="s">
        <v>28</v>
      </c>
      <c r="AZ559">
        <v>5864178</v>
      </c>
      <c r="BA559" t="s">
        <v>50</v>
      </c>
      <c r="BB559" s="4">
        <v>43964.597126412038</v>
      </c>
      <c r="BD559" t="s">
        <v>29</v>
      </c>
      <c r="BF559" t="s">
        <v>28</v>
      </c>
      <c r="BG559" t="s">
        <v>534</v>
      </c>
      <c r="BH559" t="s">
        <v>28</v>
      </c>
      <c r="BI559" s="3">
        <v>43965.423876574074</v>
      </c>
      <c r="BJ559" t="s">
        <v>6627</v>
      </c>
      <c r="BK559" s="30" t="s">
        <v>533</v>
      </c>
      <c r="BL559" s="3">
        <v>43965.743278090275</v>
      </c>
      <c r="BM559" t="s">
        <v>31</v>
      </c>
      <c r="BN559" t="s">
        <v>32</v>
      </c>
      <c r="BO559" t="s">
        <v>2908</v>
      </c>
      <c r="BP559" t="s">
        <v>2909</v>
      </c>
      <c r="BQ559" t="s">
        <v>826</v>
      </c>
      <c r="BR559" t="s">
        <v>28</v>
      </c>
      <c r="BS559" t="s">
        <v>28</v>
      </c>
      <c r="BT559" t="s">
        <v>44</v>
      </c>
      <c r="BU559" s="3">
        <v>43686.553831018522</v>
      </c>
      <c r="BV559" t="s">
        <v>803</v>
      </c>
      <c r="BW559" s="3">
        <v>43965.813532430555</v>
      </c>
      <c r="BX559" t="s">
        <v>4096</v>
      </c>
      <c r="CG559"/>
      <c r="CH559"/>
      <c r="CI559"/>
      <c r="CY559"/>
      <c r="DA559"/>
      <c r="DE559"/>
      <c r="DF559"/>
    </row>
    <row r="560" spans="1:110" x14ac:dyDescent="0.25">
      <c r="A560" s="1">
        <f>IF(Veg_Table[[#This Row],[VP_STATUS]]="Hold",0,IF(OR(AND(Veg_Table[[#This Row],[PRESCRIP]]="NW_No Work",Veg_Table[[#This Row],[VP_STATUS]]&lt;&gt;"No Work Required Under EVM"),AND(Veg_Table[[#This Row],[VP_STATUS]]="No Work Required Under EVM",Veg_Table[[#This Row],[PRESCRIP]]&lt;&gt;"NW_No Work")),1,0))</f>
        <v>0</v>
      </c>
      <c r="B560" s="1">
        <f>IF(Veg_Table[[#This Row],[SPECIES]]="",1,0)</f>
        <v>0</v>
      </c>
      <c r="C560" s="1">
        <f>IF(Veg_Table[[#This Row],[DIAMETER]]="",1,0)</f>
        <v>0</v>
      </c>
      <c r="D560" s="1">
        <f>IF(Veg_Table[[#This Row],[HEIGHT]]="",1,0)</f>
        <v>0</v>
      </c>
      <c r="E56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60" s="1">
        <f>IF(AND(Veg_Table[[#This Row],[TAT_RESULT]]="ABATE",Veg_Table[[#This Row],[PRESCRIP]]="NW_No Work"),1,0)</f>
        <v>0</v>
      </c>
      <c r="G560" s="1">
        <f>IF(OR(Veg_Table[[#This Row],[Prescription R-Scale]]="NA",Veg_Table[[#This Row],[Diameter R-Scale]]="NA"),0,IF(Veg_Table[[#This Row],[Diameter R-Scale]]&lt;&gt;Veg_Table[[#This Row],[Prescription R-Scale]],1,0))</f>
        <v>0</v>
      </c>
      <c r="H560" s="1">
        <f>IF(OR(AND(Veg_Table[[#This Row],[PRESCRIP]]="BC_Br Rmv", Veg_Table[[#This Row],[WOOD_MAN]]&lt;&gt;"Not Needed"),AND(Veg_Table[[#This Row],[PRESCRIP]]="BCS_Br Rmv+Trt", Veg_Table[[#This Row],[WOOD_MAN]]&lt;&gt;"Not Needed")),1,0)</f>
        <v>0</v>
      </c>
      <c r="I560" s="1">
        <f ca="1">IF(AND(Veg_Table[[#This Row],[Prescription_Changed]]="Yes",Veg_Table[[#This Row],[TAT_RESULT]]=""),1,0)</f>
        <v>0</v>
      </c>
      <c r="J560" s="1">
        <f ca="1">SUM(Veg_Table[[#This Row],[Prescription and Status do not match]:[Prescription_Edited_And_TAT_Is_Blank]])</f>
        <v>1</v>
      </c>
      <c r="K560" s="1">
        <f ca="1">IF(Veg_Table[[#This Row],[Sum of Errors]]&gt;0,1,0)</f>
        <v>1</v>
      </c>
      <c r="L560" s="1">
        <f>1</f>
        <v>1</v>
      </c>
      <c r="M56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560" s="1">
        <f>IF(OR(MID(Veg_Table[[#This Row],[PRESCRIP]],2,1)="1",MID(Veg_Table[[#This Row],[PRESCRIP]],2,1)="2",MID(Veg_Table[[#This Row],[PRESCRIP]],2,1)="3",MID(Veg_Table[[#This Row],[PRESCRIP]],2,1)="4"),_xlfn.NUMBERVALUE(MID(Veg_Table[[#This Row],[PRESCRIP]],2,1)),"NA")</f>
        <v>1</v>
      </c>
      <c r="O560" s="1">
        <f>WEEKNUM(Veg_Table[[#This Row],[EVM_LAST_EDITED_Day]],2)</f>
        <v>20</v>
      </c>
      <c r="P560" s="25">
        <f>IFERROR(DATE(YEAR(Veg_Table[[#This Row],[EVM_LAST_EDITED2]]),MONTH(Veg_Table[[#This Row],[EVM_LAST_EDITED2]]),DAY(Veg_Table[[#This Row],[EVM_LAST_EDITED2]])),DATE(2019,1,1))</f>
        <v>43965</v>
      </c>
      <c r="Q560" s="3">
        <f>VALUE(SUBSTITUTE(Veg_Table[[#This Row],[EVM_LAST_EDITED]],",",""))</f>
        <v>43965.743756458302</v>
      </c>
      <c r="R560" s="1" t="str">
        <f>_xlfn.IFNA(IF(Veg_Table[[#This Row],[EVM_LAST_EDITOR]]="","zBlank EVM Last Editor",VLOOKUP(Veg_Table[[#This Row],[EVM_LAST_EDITOR]],Roster_Table[#All],4,FALSE)),"zAWRR Not in Roster")</f>
        <v>AEA</v>
      </c>
      <c r="S560" s="1" t="str">
        <f>_xlfn.IFNA(IF(Veg_Table[[#This Row],[EVM_LAST_EDITOR]]="","zBlank EVM Last Editor",VLOOKUP(Veg_Table[[#This Row],[EVM_LAST_EDITOR]],Roster_Table[#All],16,FALSE)),"zCompany_AWRR not in Roster")</f>
        <v>Not in Sierra Roster</v>
      </c>
      <c r="T560" s="2">
        <f>IFERROR(DATE(YEAR(Veg_Table[[#This Row],[Created2]]),MONTH(Veg_Table[[#This Row],[Created2]]),DAY(Veg_Table[[#This Row],[Created2]])),DATE(2019,1,1))</f>
        <v>43686</v>
      </c>
      <c r="U560" s="3">
        <f>VALUE(SUBSTITUTE(Veg_Table[[#This Row],[Created]],",",""))</f>
        <v>43686.552118055602</v>
      </c>
      <c r="V560" s="3" t="str">
        <f ca="1">IFERROR(_xlfn.IFNA(CELL("contents",INDIRECT(_xlfn.CONCAT("Veg_Table_Production_Data!",ADDRESS(MATCH(_xlfn.MAXIFS(#REF!,#REF!,"="&amp;Veg_Table[[#This Row],[AUTO_ID]],#REF!,"&lt;"&amp;Veg_Table[[#This Row],[EVM_LAST_EDITED_Day]]),#REF!,0),COLUMN(#REF!),4,1,)))),""),"")</f>
        <v/>
      </c>
      <c r="W560" s="3" t="str">
        <f ca="1">IF(Veg_Table[[#This Row],[Previous_Prescription]]="","No",IF(Veg_Table[[#This Row],[Previous_Prescription]]=Veg_Table[[#This Row],[PRESCRIP]],"No","Yes"))</f>
        <v>No</v>
      </c>
      <c r="X560" s="3" t="str">
        <f>IF(Veg_Table[[#This Row],[EVM_LAST_EDITED_Day]]=Veg_Table[[#This Row],[Created_Day]],"New","Old")</f>
        <v>Old</v>
      </c>
      <c r="Y560" s="1">
        <f>IFERROR(IF(FIND("delete",LOWER(Veg_Table[[#This Row],[PI_COMMENTS]]))&gt;=1,1,0),0)</f>
        <v>0</v>
      </c>
      <c r="Z560" s="1" t="str">
        <f>_xlfn.IFNA(IF(Veg_Table[[#This Row],[EVM_LAST_EDITOR]]="","Yes",VLOOKUP(Veg_Table[[#This Row],[EVM_LAST_EDITOR]],Roster_Table[#All],15,FALSE)),"Yes")</f>
        <v>No</v>
      </c>
      <c r="AA56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60" s="1" t="str">
        <f>_xlfn.IFNA(VLOOKUP(Veg_Table[[#This Row],[EVM_LAST_EDITOR]],Roster_Table[#All],3,FALSE),"zAWRR Not in Roster")</f>
        <v>Drew</v>
      </c>
      <c r="AC560" s="1" t="str">
        <f>_xlfn.IFNA(VLOOKUP(Veg_Table[[#This Row],[EVM_LAST_EDITOR]],Roster_Table[#All],2,FALSE),"zAWRR Not in Roster")</f>
        <v>Berlfein</v>
      </c>
      <c r="AD560" s="1" t="str">
        <f>IF(_xlfn.CONCAT(Veg_Table[[#This Row],[First_Name]]," ",Veg_Table[[#This Row],[Last_Name]])="zAWRR Not in Roster zAWRR Not in Roster","zAWRR Not in Roster",_xlfn.CONCAT(Veg_Table[[#This Row],[First_Name]]," ",Veg_Table[[#This Row],[Last_Name]]))</f>
        <v>Drew Berlfein</v>
      </c>
      <c r="AE560">
        <v>1750237</v>
      </c>
      <c r="AF560" t="s">
        <v>4091</v>
      </c>
      <c r="AG560" t="s">
        <v>30</v>
      </c>
      <c r="AH560" t="s">
        <v>2905</v>
      </c>
      <c r="AI560" t="s">
        <v>1388</v>
      </c>
      <c r="AJ560" t="s">
        <v>820</v>
      </c>
      <c r="AK560" t="s">
        <v>833</v>
      </c>
      <c r="AL560" t="s">
        <v>37</v>
      </c>
      <c r="AM560" t="s">
        <v>844</v>
      </c>
      <c r="AN560" t="s">
        <v>25</v>
      </c>
      <c r="AO560" t="s">
        <v>25</v>
      </c>
      <c r="AP560">
        <v>4</v>
      </c>
      <c r="AQ560">
        <v>15</v>
      </c>
      <c r="AR560" t="s">
        <v>28</v>
      </c>
      <c r="AS560" t="s">
        <v>77</v>
      </c>
      <c r="AT560" t="s">
        <v>843</v>
      </c>
      <c r="AU560" t="s">
        <v>25</v>
      </c>
      <c r="AV560" t="s">
        <v>28</v>
      </c>
      <c r="AW560" t="s">
        <v>4092</v>
      </c>
      <c r="AX560" t="s">
        <v>534</v>
      </c>
      <c r="AY560" t="s">
        <v>28</v>
      </c>
      <c r="AZ560">
        <v>5864178</v>
      </c>
      <c r="BA560" t="s">
        <v>77</v>
      </c>
      <c r="BB560" s="4">
        <v>43964.627738263887</v>
      </c>
      <c r="BD560" t="s">
        <v>29</v>
      </c>
      <c r="BF560" t="s">
        <v>28</v>
      </c>
      <c r="BG560" t="s">
        <v>534</v>
      </c>
      <c r="BH560" t="s">
        <v>28</v>
      </c>
      <c r="BI560" s="3">
        <v>43965.423981342596</v>
      </c>
      <c r="BJ560" t="s">
        <v>6626</v>
      </c>
      <c r="BK560" s="30" t="s">
        <v>533</v>
      </c>
      <c r="BL560" s="3">
        <v>43965.743756458331</v>
      </c>
      <c r="BM560" t="s">
        <v>31</v>
      </c>
      <c r="BN560" t="s">
        <v>32</v>
      </c>
      <c r="BO560" t="s">
        <v>2908</v>
      </c>
      <c r="BP560" t="s">
        <v>2909</v>
      </c>
      <c r="BQ560" t="s">
        <v>826</v>
      </c>
      <c r="BR560" t="s">
        <v>28</v>
      </c>
      <c r="BS560" t="s">
        <v>28</v>
      </c>
      <c r="BT560" t="s">
        <v>44</v>
      </c>
      <c r="BU560" s="3">
        <v>43686.552118055559</v>
      </c>
      <c r="BV560" t="s">
        <v>803</v>
      </c>
      <c r="BW560" s="3">
        <v>43965.813532430555</v>
      </c>
      <c r="BX560" t="s">
        <v>4093</v>
      </c>
      <c r="CG560"/>
      <c r="CH560"/>
      <c r="CI560"/>
      <c r="CY560"/>
      <c r="DA560"/>
      <c r="DE560"/>
      <c r="DF560"/>
    </row>
    <row r="561" spans="1:110" x14ac:dyDescent="0.25">
      <c r="A561" s="1">
        <f>IF(Veg_Table[[#This Row],[VP_STATUS]]="Hold",0,IF(OR(AND(Veg_Table[[#This Row],[PRESCRIP]]="NW_No Work",Veg_Table[[#This Row],[VP_STATUS]]&lt;&gt;"No Work Required Under EVM"),AND(Veg_Table[[#This Row],[VP_STATUS]]="No Work Required Under EVM",Veg_Table[[#This Row],[PRESCRIP]]&lt;&gt;"NW_No Work")),1,0))</f>
        <v>0</v>
      </c>
      <c r="B561" s="1">
        <f>IF(Veg_Table[[#This Row],[SPECIES]]="",1,0)</f>
        <v>0</v>
      </c>
      <c r="C561" s="1">
        <f>IF(Veg_Table[[#This Row],[DIAMETER]]="",1,0)</f>
        <v>0</v>
      </c>
      <c r="D561" s="1">
        <f>IF(Veg_Table[[#This Row],[HEIGHT]]="",1,0)</f>
        <v>0</v>
      </c>
      <c r="E56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61" s="1">
        <f>IF(AND(Veg_Table[[#This Row],[TAT_RESULT]]="ABATE",Veg_Table[[#This Row],[PRESCRIP]]="NW_No Work"),1,0)</f>
        <v>0</v>
      </c>
      <c r="G561" s="1">
        <f>IF(OR(Veg_Table[[#This Row],[Prescription R-Scale]]="NA",Veg_Table[[#This Row],[Diameter R-Scale]]="NA"),0,IF(Veg_Table[[#This Row],[Diameter R-Scale]]&lt;&gt;Veg_Table[[#This Row],[Prescription R-Scale]],1,0))</f>
        <v>0</v>
      </c>
      <c r="H561" s="1">
        <f>IF(OR(AND(Veg_Table[[#This Row],[PRESCRIP]]="BC_Br Rmv", Veg_Table[[#This Row],[WOOD_MAN]]&lt;&gt;"Not Needed"),AND(Veg_Table[[#This Row],[PRESCRIP]]="BCS_Br Rmv+Trt", Veg_Table[[#This Row],[WOOD_MAN]]&lt;&gt;"Not Needed")),1,0)</f>
        <v>0</v>
      </c>
      <c r="I561" s="1">
        <f ca="1">IF(AND(Veg_Table[[#This Row],[Prescription_Changed]]="Yes",Veg_Table[[#This Row],[TAT_RESULT]]=""),1,0)</f>
        <v>0</v>
      </c>
      <c r="J561" s="1">
        <f ca="1">SUM(Veg_Table[[#This Row],[Prescription and Status do not match]:[Prescription_Edited_And_TAT_Is_Blank]])</f>
        <v>1</v>
      </c>
      <c r="K561" s="1">
        <f ca="1">IF(Veg_Table[[#This Row],[Sum of Errors]]&gt;0,1,0)</f>
        <v>1</v>
      </c>
      <c r="L561" s="1">
        <f>1</f>
        <v>1</v>
      </c>
      <c r="M56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561" s="1">
        <f>IF(OR(MID(Veg_Table[[#This Row],[PRESCRIP]],2,1)="1",MID(Veg_Table[[#This Row],[PRESCRIP]],2,1)="2",MID(Veg_Table[[#This Row],[PRESCRIP]],2,1)="3",MID(Veg_Table[[#This Row],[PRESCRIP]],2,1)="4"),_xlfn.NUMBERVALUE(MID(Veg_Table[[#This Row],[PRESCRIP]],2,1)),"NA")</f>
        <v>1</v>
      </c>
      <c r="O561" s="1">
        <f>WEEKNUM(Veg_Table[[#This Row],[EVM_LAST_EDITED_Day]],2)</f>
        <v>20</v>
      </c>
      <c r="P561" s="25">
        <f>IFERROR(DATE(YEAR(Veg_Table[[#This Row],[EVM_LAST_EDITED2]]),MONTH(Veg_Table[[#This Row],[EVM_LAST_EDITED2]]),DAY(Veg_Table[[#This Row],[EVM_LAST_EDITED2]])),DATE(2019,1,1))</f>
        <v>43965</v>
      </c>
      <c r="Q561" s="3">
        <f>VALUE(SUBSTITUTE(Veg_Table[[#This Row],[EVM_LAST_EDITED]],",",""))</f>
        <v>43965.744327569402</v>
      </c>
      <c r="R561" s="1" t="str">
        <f>_xlfn.IFNA(IF(Veg_Table[[#This Row],[EVM_LAST_EDITOR]]="","zBlank EVM Last Editor",VLOOKUP(Veg_Table[[#This Row],[EVM_LAST_EDITOR]],Roster_Table[#All],4,FALSE)),"zAWRR Not in Roster")</f>
        <v>AEA</v>
      </c>
      <c r="S561" s="1" t="str">
        <f>_xlfn.IFNA(IF(Veg_Table[[#This Row],[EVM_LAST_EDITOR]]="","zBlank EVM Last Editor",VLOOKUP(Veg_Table[[#This Row],[EVM_LAST_EDITOR]],Roster_Table[#All],16,FALSE)),"zCompany_AWRR not in Roster")</f>
        <v>Not in Sierra Roster</v>
      </c>
      <c r="T561" s="2">
        <f>IFERROR(DATE(YEAR(Veg_Table[[#This Row],[Created2]]),MONTH(Veg_Table[[#This Row],[Created2]]),DAY(Veg_Table[[#This Row],[Created2]])),DATE(2019,1,1))</f>
        <v>43686</v>
      </c>
      <c r="U561" s="3">
        <f>VALUE(SUBSTITUTE(Veg_Table[[#This Row],[Created]],",",""))</f>
        <v>43686.544849537</v>
      </c>
      <c r="V561" s="3" t="str">
        <f ca="1">IFERROR(_xlfn.IFNA(CELL("contents",INDIRECT(_xlfn.CONCAT("Veg_Table_Production_Data!",ADDRESS(MATCH(_xlfn.MAXIFS(#REF!,#REF!,"="&amp;Veg_Table[[#This Row],[AUTO_ID]],#REF!,"&lt;"&amp;Veg_Table[[#This Row],[EVM_LAST_EDITED_Day]]),#REF!,0),COLUMN(#REF!),4,1,)))),""),"")</f>
        <v/>
      </c>
      <c r="W561" s="3" t="str">
        <f ca="1">IF(Veg_Table[[#This Row],[Previous_Prescription]]="","No",IF(Veg_Table[[#This Row],[Previous_Prescription]]=Veg_Table[[#This Row],[PRESCRIP]],"No","Yes"))</f>
        <v>No</v>
      </c>
      <c r="X561" s="3" t="str">
        <f>IF(Veg_Table[[#This Row],[EVM_LAST_EDITED_Day]]=Veg_Table[[#This Row],[Created_Day]],"New","Old")</f>
        <v>Old</v>
      </c>
      <c r="Y561" s="1">
        <f>IFERROR(IF(FIND("delete",LOWER(Veg_Table[[#This Row],[PI_COMMENTS]]))&gt;=1,1,0),0)</f>
        <v>0</v>
      </c>
      <c r="Z561" s="1" t="str">
        <f>_xlfn.IFNA(IF(Veg_Table[[#This Row],[EVM_LAST_EDITOR]]="","Yes",VLOOKUP(Veg_Table[[#This Row],[EVM_LAST_EDITOR]],Roster_Table[#All],15,FALSE)),"Yes")</f>
        <v>No</v>
      </c>
      <c r="AA56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61" s="1" t="str">
        <f>_xlfn.IFNA(VLOOKUP(Veg_Table[[#This Row],[EVM_LAST_EDITOR]],Roster_Table[#All],3,FALSE),"zAWRR Not in Roster")</f>
        <v>Drew</v>
      </c>
      <c r="AC561" s="1" t="str">
        <f>_xlfn.IFNA(VLOOKUP(Veg_Table[[#This Row],[EVM_LAST_EDITOR]],Roster_Table[#All],2,FALSE),"zAWRR Not in Roster")</f>
        <v>Berlfein</v>
      </c>
      <c r="AD561" s="1" t="str">
        <f>IF(_xlfn.CONCAT(Veg_Table[[#This Row],[First_Name]]," ",Veg_Table[[#This Row],[Last_Name]])="zAWRR Not in Roster zAWRR Not in Roster","zAWRR Not in Roster",_xlfn.CONCAT(Veg_Table[[#This Row],[First_Name]]," ",Veg_Table[[#This Row],[Last_Name]]))</f>
        <v>Drew Berlfein</v>
      </c>
      <c r="AE561">
        <v>1750236</v>
      </c>
      <c r="AF561" t="s">
        <v>4087</v>
      </c>
      <c r="AG561" t="s">
        <v>30</v>
      </c>
      <c r="AH561" t="s">
        <v>2905</v>
      </c>
      <c r="AI561" t="s">
        <v>1388</v>
      </c>
      <c r="AJ561" t="s">
        <v>820</v>
      </c>
      <c r="AK561" t="s">
        <v>833</v>
      </c>
      <c r="AL561" t="s">
        <v>37</v>
      </c>
      <c r="AM561" t="s">
        <v>34</v>
      </c>
      <c r="AN561" t="s">
        <v>25</v>
      </c>
      <c r="AO561" t="s">
        <v>25</v>
      </c>
      <c r="AP561">
        <v>7</v>
      </c>
      <c r="AQ561">
        <v>22</v>
      </c>
      <c r="AR561" t="s">
        <v>28</v>
      </c>
      <c r="AS561" t="s">
        <v>77</v>
      </c>
      <c r="AT561" t="s">
        <v>522</v>
      </c>
      <c r="AU561" t="s">
        <v>25</v>
      </c>
      <c r="AV561" t="s">
        <v>28</v>
      </c>
      <c r="AW561" t="s">
        <v>4088</v>
      </c>
      <c r="AX561" t="s">
        <v>534</v>
      </c>
      <c r="AY561" t="s">
        <v>28</v>
      </c>
      <c r="AZ561">
        <v>5864178</v>
      </c>
      <c r="BA561" t="s">
        <v>532</v>
      </c>
      <c r="BB561" s="4">
        <v>43965.639319351852</v>
      </c>
      <c r="BD561" t="s">
        <v>29</v>
      </c>
      <c r="BF561" t="s">
        <v>28</v>
      </c>
      <c r="BG561" t="s">
        <v>534</v>
      </c>
      <c r="BH561" t="s">
        <v>28</v>
      </c>
      <c r="BI561" s="3">
        <v>43965.639352488426</v>
      </c>
      <c r="BJ561" t="s">
        <v>6626</v>
      </c>
      <c r="BK561" s="30" t="s">
        <v>533</v>
      </c>
      <c r="BL561" s="3">
        <v>43965.744327569446</v>
      </c>
      <c r="BM561" t="s">
        <v>31</v>
      </c>
      <c r="BN561" t="s">
        <v>32</v>
      </c>
      <c r="BO561" t="s">
        <v>2908</v>
      </c>
      <c r="BP561" t="s">
        <v>2909</v>
      </c>
      <c r="BQ561" t="s">
        <v>826</v>
      </c>
      <c r="BR561" t="s">
        <v>28</v>
      </c>
      <c r="BS561" t="s">
        <v>28</v>
      </c>
      <c r="BT561" t="s">
        <v>44</v>
      </c>
      <c r="BU561" s="3">
        <v>43686.544849537036</v>
      </c>
      <c r="BV561" t="s">
        <v>803</v>
      </c>
      <c r="BW561" s="3">
        <v>43965.813532430555</v>
      </c>
      <c r="BX561" t="s">
        <v>4090</v>
      </c>
      <c r="CG561"/>
      <c r="CH561"/>
      <c r="CI561"/>
      <c r="CY561"/>
      <c r="DA561"/>
      <c r="DE561"/>
      <c r="DF561"/>
    </row>
    <row r="562" spans="1:110" x14ac:dyDescent="0.25">
      <c r="A562" s="1">
        <f>IF(Veg_Table[[#This Row],[VP_STATUS]]="Hold",0,IF(OR(AND(Veg_Table[[#This Row],[PRESCRIP]]="NW_No Work",Veg_Table[[#This Row],[VP_STATUS]]&lt;&gt;"No Work Required Under EVM"),AND(Veg_Table[[#This Row],[VP_STATUS]]="No Work Required Under EVM",Veg_Table[[#This Row],[PRESCRIP]]&lt;&gt;"NW_No Work")),1,0))</f>
        <v>0</v>
      </c>
      <c r="B562" s="1">
        <f>IF(Veg_Table[[#This Row],[SPECIES]]="",1,0)</f>
        <v>0</v>
      </c>
      <c r="C562" s="1">
        <f>IF(Veg_Table[[#This Row],[DIAMETER]]="",1,0)</f>
        <v>0</v>
      </c>
      <c r="D562" s="1">
        <f>IF(Veg_Table[[#This Row],[HEIGHT]]="",1,0)</f>
        <v>0</v>
      </c>
      <c r="E56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62" s="1">
        <f>IF(AND(Veg_Table[[#This Row],[TAT_RESULT]]="ABATE",Veg_Table[[#This Row],[PRESCRIP]]="NW_No Work"),1,0)</f>
        <v>0</v>
      </c>
      <c r="G562" s="1">
        <f>IF(OR(Veg_Table[[#This Row],[Prescription R-Scale]]="NA",Veg_Table[[#This Row],[Diameter R-Scale]]="NA"),0,IF(Veg_Table[[#This Row],[Diameter R-Scale]]&lt;&gt;Veg_Table[[#This Row],[Prescription R-Scale]],1,0))</f>
        <v>0</v>
      </c>
      <c r="H562" s="1">
        <f>IF(OR(AND(Veg_Table[[#This Row],[PRESCRIP]]="BC_Br Rmv", Veg_Table[[#This Row],[WOOD_MAN]]&lt;&gt;"Not Needed"),AND(Veg_Table[[#This Row],[PRESCRIP]]="BCS_Br Rmv+Trt", Veg_Table[[#This Row],[WOOD_MAN]]&lt;&gt;"Not Needed")),1,0)</f>
        <v>0</v>
      </c>
      <c r="I562" s="1">
        <f ca="1">IF(AND(Veg_Table[[#This Row],[Prescription_Changed]]="Yes",Veg_Table[[#This Row],[TAT_RESULT]]=""),1,0)</f>
        <v>0</v>
      </c>
      <c r="J562" s="1">
        <f ca="1">SUM(Veg_Table[[#This Row],[Prescription and Status do not match]:[Prescription_Edited_And_TAT_Is_Blank]])</f>
        <v>1</v>
      </c>
      <c r="K562" s="1">
        <f ca="1">IF(Veg_Table[[#This Row],[Sum of Errors]]&gt;0,1,0)</f>
        <v>1</v>
      </c>
      <c r="L562" s="1">
        <f>1</f>
        <v>1</v>
      </c>
      <c r="M56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562" s="1">
        <f>IF(OR(MID(Veg_Table[[#This Row],[PRESCRIP]],2,1)="1",MID(Veg_Table[[#This Row],[PRESCRIP]],2,1)="2",MID(Veg_Table[[#This Row],[PRESCRIP]],2,1)="3",MID(Veg_Table[[#This Row],[PRESCRIP]],2,1)="4"),_xlfn.NUMBERVALUE(MID(Veg_Table[[#This Row],[PRESCRIP]],2,1)),"NA")</f>
        <v>1</v>
      </c>
      <c r="O562" s="1">
        <f>WEEKNUM(Veg_Table[[#This Row],[EVM_LAST_EDITED_Day]],2)</f>
        <v>20</v>
      </c>
      <c r="P562" s="25">
        <f>IFERROR(DATE(YEAR(Veg_Table[[#This Row],[EVM_LAST_EDITED2]]),MONTH(Veg_Table[[#This Row],[EVM_LAST_EDITED2]]),DAY(Veg_Table[[#This Row],[EVM_LAST_EDITED2]])),DATE(2019,1,1))</f>
        <v>43965</v>
      </c>
      <c r="Q562" s="3">
        <f>VALUE(SUBSTITUTE(Veg_Table[[#This Row],[EVM_LAST_EDITED]],",",""))</f>
        <v>43965.744861539402</v>
      </c>
      <c r="R562" s="1" t="str">
        <f>_xlfn.IFNA(IF(Veg_Table[[#This Row],[EVM_LAST_EDITOR]]="","zBlank EVM Last Editor",VLOOKUP(Veg_Table[[#This Row],[EVM_LAST_EDITOR]],Roster_Table[#All],4,FALSE)),"zAWRR Not in Roster")</f>
        <v>AEA</v>
      </c>
      <c r="S562" s="1" t="str">
        <f>_xlfn.IFNA(IF(Veg_Table[[#This Row],[EVM_LAST_EDITOR]]="","zBlank EVM Last Editor",VLOOKUP(Veg_Table[[#This Row],[EVM_LAST_EDITOR]],Roster_Table[#All],16,FALSE)),"zCompany_AWRR not in Roster")</f>
        <v>Not in Sierra Roster</v>
      </c>
      <c r="T562" s="2">
        <f>IFERROR(DATE(YEAR(Veg_Table[[#This Row],[Created2]]),MONTH(Veg_Table[[#This Row],[Created2]]),DAY(Veg_Table[[#This Row],[Created2]])),DATE(2019,1,1))</f>
        <v>43686</v>
      </c>
      <c r="U562" s="3">
        <f>VALUE(SUBSTITUTE(Veg_Table[[#This Row],[Created]],",",""))</f>
        <v>43686.537291666697</v>
      </c>
      <c r="V562" s="3" t="str">
        <f ca="1">IFERROR(_xlfn.IFNA(CELL("contents",INDIRECT(_xlfn.CONCAT("Veg_Table_Production_Data!",ADDRESS(MATCH(_xlfn.MAXIFS(#REF!,#REF!,"="&amp;Veg_Table[[#This Row],[AUTO_ID]],#REF!,"&lt;"&amp;Veg_Table[[#This Row],[EVM_LAST_EDITED_Day]]),#REF!,0),COLUMN(#REF!),4,1,)))),""),"")</f>
        <v/>
      </c>
      <c r="W562" s="3" t="str">
        <f ca="1">IF(Veg_Table[[#This Row],[Previous_Prescription]]="","No",IF(Veg_Table[[#This Row],[Previous_Prescription]]=Veg_Table[[#This Row],[PRESCRIP]],"No","Yes"))</f>
        <v>No</v>
      </c>
      <c r="X562" s="3" t="str">
        <f>IF(Veg_Table[[#This Row],[EVM_LAST_EDITED_Day]]=Veg_Table[[#This Row],[Created_Day]],"New","Old")</f>
        <v>Old</v>
      </c>
      <c r="Y562" s="1">
        <f>IFERROR(IF(FIND("delete",LOWER(Veg_Table[[#This Row],[PI_COMMENTS]]))&gt;=1,1,0),0)</f>
        <v>0</v>
      </c>
      <c r="Z562" s="1" t="str">
        <f>_xlfn.IFNA(IF(Veg_Table[[#This Row],[EVM_LAST_EDITOR]]="","Yes",VLOOKUP(Veg_Table[[#This Row],[EVM_LAST_EDITOR]],Roster_Table[#All],15,FALSE)),"Yes")</f>
        <v>No</v>
      </c>
      <c r="AA56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62" s="1" t="str">
        <f>_xlfn.IFNA(VLOOKUP(Veg_Table[[#This Row],[EVM_LAST_EDITOR]],Roster_Table[#All],3,FALSE),"zAWRR Not in Roster")</f>
        <v>Drew</v>
      </c>
      <c r="AC562" s="1" t="str">
        <f>_xlfn.IFNA(VLOOKUP(Veg_Table[[#This Row],[EVM_LAST_EDITOR]],Roster_Table[#All],2,FALSE),"zAWRR Not in Roster")</f>
        <v>Berlfein</v>
      </c>
      <c r="AD562" s="1" t="str">
        <f>IF(_xlfn.CONCAT(Veg_Table[[#This Row],[First_Name]]," ",Veg_Table[[#This Row],[Last_Name]])="zAWRR Not in Roster zAWRR Not in Roster","zAWRR Not in Roster",_xlfn.CONCAT(Veg_Table[[#This Row],[First_Name]]," ",Veg_Table[[#This Row],[Last_Name]]))</f>
        <v>Drew Berlfein</v>
      </c>
      <c r="AE562">
        <v>1750235</v>
      </c>
      <c r="AF562" t="s">
        <v>4083</v>
      </c>
      <c r="AG562" t="s">
        <v>30</v>
      </c>
      <c r="AH562" t="s">
        <v>2905</v>
      </c>
      <c r="AI562" t="s">
        <v>1388</v>
      </c>
      <c r="AJ562" t="s">
        <v>820</v>
      </c>
      <c r="AK562" t="s">
        <v>833</v>
      </c>
      <c r="AL562" t="s">
        <v>368</v>
      </c>
      <c r="AM562" t="s">
        <v>34</v>
      </c>
      <c r="AN562" t="s">
        <v>25</v>
      </c>
      <c r="AO562" t="s">
        <v>25</v>
      </c>
      <c r="AP562">
        <v>6</v>
      </c>
      <c r="AQ562">
        <v>18</v>
      </c>
      <c r="AR562" t="s">
        <v>28</v>
      </c>
      <c r="AS562" t="s">
        <v>77</v>
      </c>
      <c r="AT562" t="s">
        <v>522</v>
      </c>
      <c r="AU562" t="s">
        <v>25</v>
      </c>
      <c r="AV562" t="s">
        <v>28</v>
      </c>
      <c r="AW562" t="s">
        <v>4084</v>
      </c>
      <c r="AX562" t="s">
        <v>534</v>
      </c>
      <c r="AY562" t="s">
        <v>28</v>
      </c>
      <c r="AZ562">
        <v>5864178</v>
      </c>
      <c r="BA562" t="s">
        <v>45</v>
      </c>
      <c r="BB562" s="4">
        <v>43965.638950868059</v>
      </c>
      <c r="BD562" t="s">
        <v>29</v>
      </c>
      <c r="BF562" t="s">
        <v>28</v>
      </c>
      <c r="BG562" t="s">
        <v>534</v>
      </c>
      <c r="BH562" t="s">
        <v>28</v>
      </c>
      <c r="BI562" s="3">
        <v>43965.638981076387</v>
      </c>
      <c r="BJ562" t="s">
        <v>6625</v>
      </c>
      <c r="BK562" s="30" t="s">
        <v>533</v>
      </c>
      <c r="BL562" s="3">
        <v>43965.744861539351</v>
      </c>
      <c r="BM562" t="s">
        <v>31</v>
      </c>
      <c r="BN562" t="s">
        <v>32</v>
      </c>
      <c r="BO562" t="s">
        <v>2908</v>
      </c>
      <c r="BP562" t="s">
        <v>2909</v>
      </c>
      <c r="BQ562" t="s">
        <v>826</v>
      </c>
      <c r="BR562" t="s">
        <v>28</v>
      </c>
      <c r="BS562" t="s">
        <v>28</v>
      </c>
      <c r="BT562" t="s">
        <v>44</v>
      </c>
      <c r="BU562" s="3">
        <v>43686.537291666667</v>
      </c>
      <c r="BV562" t="s">
        <v>803</v>
      </c>
      <c r="BW562" s="3">
        <v>43965.813532430555</v>
      </c>
      <c r="BX562" t="s">
        <v>4086</v>
      </c>
      <c r="CG562"/>
      <c r="CH562"/>
      <c r="CI562"/>
      <c r="CY562"/>
      <c r="DA562"/>
      <c r="DE562"/>
      <c r="DF562"/>
    </row>
    <row r="563" spans="1:110" x14ac:dyDescent="0.25">
      <c r="A563" s="1">
        <f>IF(Veg_Table[[#This Row],[VP_STATUS]]="Hold",0,IF(OR(AND(Veg_Table[[#This Row],[PRESCRIP]]="NW_No Work",Veg_Table[[#This Row],[VP_STATUS]]&lt;&gt;"No Work Required Under EVM"),AND(Veg_Table[[#This Row],[VP_STATUS]]="No Work Required Under EVM",Veg_Table[[#This Row],[PRESCRIP]]&lt;&gt;"NW_No Work")),1,0))</f>
        <v>0</v>
      </c>
      <c r="B563" s="1">
        <f>IF(Veg_Table[[#This Row],[SPECIES]]="",1,0)</f>
        <v>0</v>
      </c>
      <c r="C563" s="1">
        <f>IF(Veg_Table[[#This Row],[DIAMETER]]="",1,0)</f>
        <v>0</v>
      </c>
      <c r="D563" s="1">
        <f>IF(Veg_Table[[#This Row],[HEIGHT]]="",1,0)</f>
        <v>0</v>
      </c>
      <c r="E56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563" s="1">
        <f>IF(AND(Veg_Table[[#This Row],[TAT_RESULT]]="ABATE",Veg_Table[[#This Row],[PRESCRIP]]="NW_No Work"),1,0)</f>
        <v>0</v>
      </c>
      <c r="G563" s="1">
        <f>IF(OR(Veg_Table[[#This Row],[Prescription R-Scale]]="NA",Veg_Table[[#This Row],[Diameter R-Scale]]="NA"),0,IF(Veg_Table[[#This Row],[Diameter R-Scale]]&lt;&gt;Veg_Table[[#This Row],[Prescription R-Scale]],1,0))</f>
        <v>0</v>
      </c>
      <c r="H563" s="1">
        <f>IF(OR(AND(Veg_Table[[#This Row],[PRESCRIP]]="BC_Br Rmv", Veg_Table[[#This Row],[WOOD_MAN]]&lt;&gt;"Not Needed"),AND(Veg_Table[[#This Row],[PRESCRIP]]="BCS_Br Rmv+Trt", Veg_Table[[#This Row],[WOOD_MAN]]&lt;&gt;"Not Needed")),1,0)</f>
        <v>1</v>
      </c>
      <c r="I563" s="1">
        <f ca="1">IF(AND(Veg_Table[[#This Row],[Prescription_Changed]]="Yes",Veg_Table[[#This Row],[TAT_RESULT]]=""),1,0)</f>
        <v>0</v>
      </c>
      <c r="J563" s="1">
        <f ca="1">SUM(Veg_Table[[#This Row],[Prescription and Status do not match]:[Prescription_Edited_And_TAT_Is_Blank]])</f>
        <v>1</v>
      </c>
      <c r="K563" s="1">
        <f ca="1">IF(Veg_Table[[#This Row],[Sum of Errors]]&gt;0,1,0)</f>
        <v>1</v>
      </c>
      <c r="L563" s="1">
        <f>1</f>
        <v>1</v>
      </c>
      <c r="M563"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563" s="1" t="str">
        <f>IF(OR(MID(Veg_Table[[#This Row],[PRESCRIP]],2,1)="1",MID(Veg_Table[[#This Row],[PRESCRIP]],2,1)="2",MID(Veg_Table[[#This Row],[PRESCRIP]],2,1)="3",MID(Veg_Table[[#This Row],[PRESCRIP]],2,1)="4"),_xlfn.NUMBERVALUE(MID(Veg_Table[[#This Row],[PRESCRIP]],2,1)),"NA")</f>
        <v>NA</v>
      </c>
      <c r="O563" s="1">
        <f>WEEKNUM(Veg_Table[[#This Row],[EVM_LAST_EDITED_Day]],2)</f>
        <v>20</v>
      </c>
      <c r="P563" s="25">
        <f>IFERROR(DATE(YEAR(Veg_Table[[#This Row],[EVM_LAST_EDITED2]]),MONTH(Veg_Table[[#This Row],[EVM_LAST_EDITED2]]),DAY(Veg_Table[[#This Row],[EVM_LAST_EDITED2]])),DATE(2019,1,1))</f>
        <v>43965</v>
      </c>
      <c r="Q563" s="3">
        <f>VALUE(SUBSTITUTE(Veg_Table[[#This Row],[EVM_LAST_EDITED]],",",""))</f>
        <v>43965.746858414299</v>
      </c>
      <c r="R563" s="1" t="str">
        <f>_xlfn.IFNA(IF(Veg_Table[[#This Row],[EVM_LAST_EDITOR]]="","zBlank EVM Last Editor",VLOOKUP(Veg_Table[[#This Row],[EVM_LAST_EDITOR]],Roster_Table[#All],4,FALSE)),"zAWRR Not in Roster")</f>
        <v>AEA</v>
      </c>
      <c r="S563" s="1" t="str">
        <f>_xlfn.IFNA(IF(Veg_Table[[#This Row],[EVM_LAST_EDITOR]]="","zBlank EVM Last Editor",VLOOKUP(Veg_Table[[#This Row],[EVM_LAST_EDITOR]],Roster_Table[#All],16,FALSE)),"zCompany_AWRR not in Roster")</f>
        <v>Not in Sierra Roster</v>
      </c>
      <c r="T563" s="2">
        <f>IFERROR(DATE(YEAR(Veg_Table[[#This Row],[Created2]]),MONTH(Veg_Table[[#This Row],[Created2]]),DAY(Veg_Table[[#This Row],[Created2]])),DATE(2019,1,1))</f>
        <v>43686</v>
      </c>
      <c r="U563" s="3">
        <f>VALUE(SUBSTITUTE(Veg_Table[[#This Row],[Created]],",",""))</f>
        <v>43686.583402777796</v>
      </c>
      <c r="V563" s="3" t="str">
        <f ca="1">IFERROR(_xlfn.IFNA(CELL("contents",INDIRECT(_xlfn.CONCAT("Veg_Table_Production_Data!",ADDRESS(MATCH(_xlfn.MAXIFS(#REF!,#REF!,"="&amp;Veg_Table[[#This Row],[AUTO_ID]],#REF!,"&lt;"&amp;Veg_Table[[#This Row],[EVM_LAST_EDITED_Day]]),#REF!,0),COLUMN(#REF!),4,1,)))),""),"")</f>
        <v/>
      </c>
      <c r="W563" s="3" t="str">
        <f ca="1">IF(Veg_Table[[#This Row],[Previous_Prescription]]="","No",IF(Veg_Table[[#This Row],[Previous_Prescription]]=Veg_Table[[#This Row],[PRESCRIP]],"No","Yes"))</f>
        <v>No</v>
      </c>
      <c r="X563" s="3" t="str">
        <f>IF(Veg_Table[[#This Row],[EVM_LAST_EDITED_Day]]=Veg_Table[[#This Row],[Created_Day]],"New","Old")</f>
        <v>Old</v>
      </c>
      <c r="Y563" s="1">
        <f>IFERROR(IF(FIND("delete",LOWER(Veg_Table[[#This Row],[PI_COMMENTS]]))&gt;=1,1,0),0)</f>
        <v>0</v>
      </c>
      <c r="Z563" s="1" t="str">
        <f>_xlfn.IFNA(IF(Veg_Table[[#This Row],[EVM_LAST_EDITOR]]="","Yes",VLOOKUP(Veg_Table[[#This Row],[EVM_LAST_EDITOR]],Roster_Table[#All],15,FALSE)),"Yes")</f>
        <v>No</v>
      </c>
      <c r="AA56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63" s="1" t="str">
        <f>_xlfn.IFNA(VLOOKUP(Veg_Table[[#This Row],[EVM_LAST_EDITOR]],Roster_Table[#All],3,FALSE),"zAWRR Not in Roster")</f>
        <v>Drew</v>
      </c>
      <c r="AC563" s="1" t="str">
        <f>_xlfn.IFNA(VLOOKUP(Veg_Table[[#This Row],[EVM_LAST_EDITOR]],Roster_Table[#All],2,FALSE),"zAWRR Not in Roster")</f>
        <v>Berlfein</v>
      </c>
      <c r="AD563" s="1" t="str">
        <f>IF(_xlfn.CONCAT(Veg_Table[[#This Row],[First_Name]]," ",Veg_Table[[#This Row],[Last_Name]])="zAWRR Not in Roster zAWRR Not in Roster","zAWRR Not in Roster",_xlfn.CONCAT(Veg_Table[[#This Row],[First_Name]]," ",Veg_Table[[#This Row],[Last_Name]]))</f>
        <v>Drew Berlfein</v>
      </c>
      <c r="AE563">
        <v>1750240</v>
      </c>
      <c r="AF563" t="s">
        <v>4100</v>
      </c>
      <c r="AG563" t="s">
        <v>30</v>
      </c>
      <c r="AH563" t="s">
        <v>2905</v>
      </c>
      <c r="AI563" t="s">
        <v>2906</v>
      </c>
      <c r="AJ563" t="s">
        <v>820</v>
      </c>
      <c r="AK563" t="s">
        <v>833</v>
      </c>
      <c r="AL563" t="s">
        <v>37</v>
      </c>
      <c r="AM563" t="s">
        <v>49</v>
      </c>
      <c r="AN563" t="s">
        <v>25</v>
      </c>
      <c r="AO563" t="s">
        <v>25</v>
      </c>
      <c r="AP563">
        <v>0</v>
      </c>
      <c r="AQ563">
        <v>5</v>
      </c>
      <c r="AR563" t="s">
        <v>28</v>
      </c>
      <c r="AS563" t="s">
        <v>50</v>
      </c>
      <c r="AT563" t="s">
        <v>843</v>
      </c>
      <c r="AU563" t="s">
        <v>25</v>
      </c>
      <c r="AV563" t="s">
        <v>28</v>
      </c>
      <c r="AW563" t="s">
        <v>4101</v>
      </c>
      <c r="AX563" t="s">
        <v>534</v>
      </c>
      <c r="AY563" t="s">
        <v>28</v>
      </c>
      <c r="AZ563">
        <v>5864178</v>
      </c>
      <c r="BA563" t="s">
        <v>50</v>
      </c>
      <c r="BB563" s="4">
        <v>43964.582291331018</v>
      </c>
      <c r="BD563" t="s">
        <v>29</v>
      </c>
      <c r="BF563" t="s">
        <v>28</v>
      </c>
      <c r="BG563" t="s">
        <v>534</v>
      </c>
      <c r="BH563" t="s">
        <v>28</v>
      </c>
      <c r="BI563" s="3">
        <v>43965.423246273145</v>
      </c>
      <c r="BJ563" t="s">
        <v>1531</v>
      </c>
      <c r="BK563" s="30" t="s">
        <v>533</v>
      </c>
      <c r="BL563" s="3">
        <v>43965.74685841435</v>
      </c>
      <c r="BM563" t="s">
        <v>31</v>
      </c>
      <c r="BN563" t="s">
        <v>32</v>
      </c>
      <c r="BO563" t="s">
        <v>2908</v>
      </c>
      <c r="BP563" t="s">
        <v>2909</v>
      </c>
      <c r="BQ563" t="s">
        <v>826</v>
      </c>
      <c r="BR563" t="s">
        <v>28</v>
      </c>
      <c r="BS563" t="s">
        <v>28</v>
      </c>
      <c r="BT563" t="s">
        <v>44</v>
      </c>
      <c r="BU563" s="3">
        <v>43686.583402777775</v>
      </c>
      <c r="BV563" t="s">
        <v>803</v>
      </c>
      <c r="BW563" s="3">
        <v>43965.813532430555</v>
      </c>
      <c r="BX563" t="s">
        <v>4102</v>
      </c>
      <c r="CG563"/>
      <c r="CH563"/>
      <c r="CI563"/>
      <c r="CY563"/>
      <c r="DA563"/>
      <c r="DE563"/>
      <c r="DF563"/>
    </row>
    <row r="564" spans="1:110" x14ac:dyDescent="0.25">
      <c r="A564" s="1">
        <f>IF(Veg_Table[[#This Row],[VP_STATUS]]="Hold",0,IF(OR(AND(Veg_Table[[#This Row],[PRESCRIP]]="NW_No Work",Veg_Table[[#This Row],[VP_STATUS]]&lt;&gt;"No Work Required Under EVM"),AND(Veg_Table[[#This Row],[VP_STATUS]]="No Work Required Under EVM",Veg_Table[[#This Row],[PRESCRIP]]&lt;&gt;"NW_No Work")),1,0))</f>
        <v>0</v>
      </c>
      <c r="B564" s="1">
        <f>IF(Veg_Table[[#This Row],[SPECIES]]="",1,0)</f>
        <v>0</v>
      </c>
      <c r="C564" s="1">
        <f>IF(Veg_Table[[#This Row],[DIAMETER]]="",1,0)</f>
        <v>0</v>
      </c>
      <c r="D564" s="1">
        <f>IF(Veg_Table[[#This Row],[HEIGHT]]="",1,0)</f>
        <v>0</v>
      </c>
      <c r="E56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64" s="1">
        <f>IF(AND(Veg_Table[[#This Row],[TAT_RESULT]]="ABATE",Veg_Table[[#This Row],[PRESCRIP]]="NW_No Work"),1,0)</f>
        <v>0</v>
      </c>
      <c r="G564" s="1">
        <f>IF(OR(Veg_Table[[#This Row],[Prescription R-Scale]]="NA",Veg_Table[[#This Row],[Diameter R-Scale]]="NA"),0,IF(Veg_Table[[#This Row],[Diameter R-Scale]]&lt;&gt;Veg_Table[[#This Row],[Prescription R-Scale]],1,0))</f>
        <v>0</v>
      </c>
      <c r="H564" s="1">
        <f>IF(OR(AND(Veg_Table[[#This Row],[PRESCRIP]]="BC_Br Rmv", Veg_Table[[#This Row],[WOOD_MAN]]&lt;&gt;"Not Needed"),AND(Veg_Table[[#This Row],[PRESCRIP]]="BCS_Br Rmv+Trt", Veg_Table[[#This Row],[WOOD_MAN]]&lt;&gt;"Not Needed")),1,0)</f>
        <v>0</v>
      </c>
      <c r="I564" s="1">
        <f ca="1">IF(AND(Veg_Table[[#This Row],[Prescription_Changed]]="Yes",Veg_Table[[#This Row],[TAT_RESULT]]=""),1,0)</f>
        <v>0</v>
      </c>
      <c r="J564" s="1">
        <f ca="1">SUM(Veg_Table[[#This Row],[Prescription and Status do not match]:[Prescription_Edited_And_TAT_Is_Blank]])</f>
        <v>1</v>
      </c>
      <c r="K564" s="1">
        <f ca="1">IF(Veg_Table[[#This Row],[Sum of Errors]]&gt;0,1,0)</f>
        <v>1</v>
      </c>
      <c r="L564" s="1">
        <f>1</f>
        <v>1</v>
      </c>
      <c r="M56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564" s="1">
        <f>IF(OR(MID(Veg_Table[[#This Row],[PRESCRIP]],2,1)="1",MID(Veg_Table[[#This Row],[PRESCRIP]],2,1)="2",MID(Veg_Table[[#This Row],[PRESCRIP]],2,1)="3",MID(Veg_Table[[#This Row],[PRESCRIP]],2,1)="4"),_xlfn.NUMBERVALUE(MID(Veg_Table[[#This Row],[PRESCRIP]],2,1)),"NA")</f>
        <v>2</v>
      </c>
      <c r="O564" s="1">
        <f>WEEKNUM(Veg_Table[[#This Row],[EVM_LAST_EDITED_Day]],2)</f>
        <v>20</v>
      </c>
      <c r="P564" s="25">
        <f>IFERROR(DATE(YEAR(Veg_Table[[#This Row],[EVM_LAST_EDITED2]]),MONTH(Veg_Table[[#This Row],[EVM_LAST_EDITED2]]),DAY(Veg_Table[[#This Row],[EVM_LAST_EDITED2]])),DATE(2019,1,1))</f>
        <v>43965</v>
      </c>
      <c r="Q564" s="3">
        <f>VALUE(SUBSTITUTE(Veg_Table[[#This Row],[EVM_LAST_EDITED]],",",""))</f>
        <v>43965.747297661997</v>
      </c>
      <c r="R564" s="1" t="str">
        <f>_xlfn.IFNA(IF(Veg_Table[[#This Row],[EVM_LAST_EDITOR]]="","zBlank EVM Last Editor",VLOOKUP(Veg_Table[[#This Row],[EVM_LAST_EDITOR]],Roster_Table[#All],4,FALSE)),"zAWRR Not in Roster")</f>
        <v>AEA</v>
      </c>
      <c r="S564" s="1" t="str">
        <f>_xlfn.IFNA(IF(Veg_Table[[#This Row],[EVM_LAST_EDITOR]]="","zBlank EVM Last Editor",VLOOKUP(Veg_Table[[#This Row],[EVM_LAST_EDITOR]],Roster_Table[#All],16,FALSE)),"zCompany_AWRR not in Roster")</f>
        <v>Not in Sierra Roster</v>
      </c>
      <c r="T564" s="2">
        <f>IFERROR(DATE(YEAR(Veg_Table[[#This Row],[Created2]]),MONTH(Veg_Table[[#This Row],[Created2]]),DAY(Veg_Table[[#This Row],[Created2]])),DATE(2019,1,1))</f>
        <v>43731</v>
      </c>
      <c r="U564" s="3">
        <f>VALUE(SUBSTITUTE(Veg_Table[[#This Row],[Created]],",",""))</f>
        <v>43731.441932870403</v>
      </c>
      <c r="V564" s="3" t="str">
        <f ca="1">IFERROR(_xlfn.IFNA(CELL("contents",INDIRECT(_xlfn.CONCAT("Veg_Table_Production_Data!",ADDRESS(MATCH(_xlfn.MAXIFS(#REF!,#REF!,"="&amp;Veg_Table[[#This Row],[AUTO_ID]],#REF!,"&lt;"&amp;Veg_Table[[#This Row],[EVM_LAST_EDITED_Day]]),#REF!,0),COLUMN(#REF!),4,1,)))),""),"")</f>
        <v/>
      </c>
      <c r="W564" s="3" t="str">
        <f ca="1">IF(Veg_Table[[#This Row],[Previous_Prescription]]="","No",IF(Veg_Table[[#This Row],[Previous_Prescription]]=Veg_Table[[#This Row],[PRESCRIP]],"No","Yes"))</f>
        <v>No</v>
      </c>
      <c r="X564" s="3" t="str">
        <f>IF(Veg_Table[[#This Row],[EVM_LAST_EDITED_Day]]=Veg_Table[[#This Row],[Created_Day]],"New","Old")</f>
        <v>Old</v>
      </c>
      <c r="Y564" s="1">
        <f>IFERROR(IF(FIND("delete",LOWER(Veg_Table[[#This Row],[PI_COMMENTS]]))&gt;=1,1,0),0)</f>
        <v>0</v>
      </c>
      <c r="Z564" s="1" t="str">
        <f>_xlfn.IFNA(IF(Veg_Table[[#This Row],[EVM_LAST_EDITOR]]="","Yes",VLOOKUP(Veg_Table[[#This Row],[EVM_LAST_EDITOR]],Roster_Table[#All],15,FALSE)),"Yes")</f>
        <v>No</v>
      </c>
      <c r="AA56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64" s="1" t="str">
        <f>_xlfn.IFNA(VLOOKUP(Veg_Table[[#This Row],[EVM_LAST_EDITOR]],Roster_Table[#All],3,FALSE),"zAWRR Not in Roster")</f>
        <v>Drew</v>
      </c>
      <c r="AC564" s="1" t="str">
        <f>_xlfn.IFNA(VLOOKUP(Veg_Table[[#This Row],[EVM_LAST_EDITOR]],Roster_Table[#All],2,FALSE),"zAWRR Not in Roster")</f>
        <v>Berlfein</v>
      </c>
      <c r="AD564" s="1" t="str">
        <f>IF(_xlfn.CONCAT(Veg_Table[[#This Row],[First_Name]]," ",Veg_Table[[#This Row],[Last_Name]])="zAWRR Not in Roster zAWRR Not in Roster","zAWRR Not in Roster",_xlfn.CONCAT(Veg_Table[[#This Row],[First_Name]]," ",Veg_Table[[#This Row],[Last_Name]]))</f>
        <v>Drew Berlfein</v>
      </c>
      <c r="AE564">
        <v>1762719</v>
      </c>
      <c r="AF564" t="s">
        <v>4113</v>
      </c>
      <c r="AG564" t="s">
        <v>30</v>
      </c>
      <c r="AH564" t="s">
        <v>2905</v>
      </c>
      <c r="AI564" t="s">
        <v>2906</v>
      </c>
      <c r="AJ564" t="s">
        <v>820</v>
      </c>
      <c r="AK564" t="s">
        <v>833</v>
      </c>
      <c r="AL564" t="s">
        <v>822</v>
      </c>
      <c r="AM564" t="s">
        <v>38</v>
      </c>
      <c r="AN564" t="s">
        <v>25</v>
      </c>
      <c r="AO564" t="s">
        <v>25</v>
      </c>
      <c r="AP564">
        <v>15</v>
      </c>
      <c r="AQ564">
        <v>30</v>
      </c>
      <c r="AR564" t="s">
        <v>28</v>
      </c>
      <c r="AS564" t="s">
        <v>42</v>
      </c>
      <c r="AT564" t="s">
        <v>522</v>
      </c>
      <c r="AU564" t="s">
        <v>25</v>
      </c>
      <c r="AV564" t="s">
        <v>519</v>
      </c>
      <c r="AW564" t="s">
        <v>4114</v>
      </c>
      <c r="AX564" t="s">
        <v>534</v>
      </c>
      <c r="AY564" t="s">
        <v>28</v>
      </c>
      <c r="AZ564">
        <v>5864178</v>
      </c>
      <c r="BA564" t="s">
        <v>42</v>
      </c>
      <c r="BB564" s="4">
        <v>43964.575912592591</v>
      </c>
      <c r="BD564" t="s">
        <v>29</v>
      </c>
      <c r="BF564" t="s">
        <v>28</v>
      </c>
      <c r="BG564" t="s">
        <v>534</v>
      </c>
      <c r="BH564" t="s">
        <v>28</v>
      </c>
      <c r="BI564" s="3">
        <v>43965.422777835651</v>
      </c>
      <c r="BJ564" t="s">
        <v>4085</v>
      </c>
      <c r="BK564" s="30" t="s">
        <v>533</v>
      </c>
      <c r="BL564" s="3">
        <v>43965.747297662034</v>
      </c>
      <c r="BM564" t="s">
        <v>31</v>
      </c>
      <c r="BN564" t="s">
        <v>32</v>
      </c>
      <c r="BO564" t="s">
        <v>2908</v>
      </c>
      <c r="BP564" t="s">
        <v>2909</v>
      </c>
      <c r="BQ564" t="s">
        <v>826</v>
      </c>
      <c r="BR564" t="s">
        <v>28</v>
      </c>
      <c r="BS564" t="s">
        <v>28</v>
      </c>
      <c r="BT564" t="s">
        <v>876</v>
      </c>
      <c r="BU564" s="3">
        <v>43731.441932870373</v>
      </c>
      <c r="BV564" t="s">
        <v>803</v>
      </c>
      <c r="BW564" s="3">
        <v>43965.813532430555</v>
      </c>
      <c r="BX564" t="s">
        <v>4115</v>
      </c>
      <c r="CG564"/>
      <c r="CH564"/>
      <c r="CI564"/>
      <c r="CY564"/>
      <c r="DA564"/>
      <c r="DE564"/>
      <c r="DF564"/>
    </row>
    <row r="565" spans="1:110" x14ac:dyDescent="0.25">
      <c r="A565" s="1">
        <f>IF(Veg_Table[[#This Row],[VP_STATUS]]="Hold",0,IF(OR(AND(Veg_Table[[#This Row],[PRESCRIP]]="NW_No Work",Veg_Table[[#This Row],[VP_STATUS]]&lt;&gt;"No Work Required Under EVM"),AND(Veg_Table[[#This Row],[VP_STATUS]]="No Work Required Under EVM",Veg_Table[[#This Row],[PRESCRIP]]&lt;&gt;"NW_No Work")),1,0))</f>
        <v>0</v>
      </c>
      <c r="B565" s="1">
        <f>IF(Veg_Table[[#This Row],[SPECIES]]="",1,0)</f>
        <v>0</v>
      </c>
      <c r="C565" s="1">
        <f>IF(Veg_Table[[#This Row],[DIAMETER]]="",1,0)</f>
        <v>0</v>
      </c>
      <c r="D565" s="1">
        <f>IF(Veg_Table[[#This Row],[HEIGHT]]="",1,0)</f>
        <v>0</v>
      </c>
      <c r="E56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65" s="1">
        <f>IF(AND(Veg_Table[[#This Row],[TAT_RESULT]]="ABATE",Veg_Table[[#This Row],[PRESCRIP]]="NW_No Work"),1,0)</f>
        <v>0</v>
      </c>
      <c r="G565" s="1">
        <f>IF(OR(Veg_Table[[#This Row],[Prescription R-Scale]]="NA",Veg_Table[[#This Row],[Diameter R-Scale]]="NA"),0,IF(Veg_Table[[#This Row],[Diameter R-Scale]]&lt;&gt;Veg_Table[[#This Row],[Prescription R-Scale]],1,0))</f>
        <v>0</v>
      </c>
      <c r="H565" s="1">
        <f>IF(OR(AND(Veg_Table[[#This Row],[PRESCRIP]]="BC_Br Rmv", Veg_Table[[#This Row],[WOOD_MAN]]&lt;&gt;"Not Needed"),AND(Veg_Table[[#This Row],[PRESCRIP]]="BCS_Br Rmv+Trt", Veg_Table[[#This Row],[WOOD_MAN]]&lt;&gt;"Not Needed")),1,0)</f>
        <v>0</v>
      </c>
      <c r="I565" s="1">
        <f ca="1">IF(AND(Veg_Table[[#This Row],[Prescription_Changed]]="Yes",Veg_Table[[#This Row],[TAT_RESULT]]=""),1,0)</f>
        <v>0</v>
      </c>
      <c r="J565" s="1">
        <f ca="1">SUM(Veg_Table[[#This Row],[Prescription and Status do not match]:[Prescription_Edited_And_TAT_Is_Blank]])</f>
        <v>1</v>
      </c>
      <c r="K565" s="1">
        <f ca="1">IF(Veg_Table[[#This Row],[Sum of Errors]]&gt;0,1,0)</f>
        <v>1</v>
      </c>
      <c r="L565" s="1">
        <f>1</f>
        <v>1</v>
      </c>
      <c r="M56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565" s="1">
        <f>IF(OR(MID(Veg_Table[[#This Row],[PRESCRIP]],2,1)="1",MID(Veg_Table[[#This Row],[PRESCRIP]],2,1)="2",MID(Veg_Table[[#This Row],[PRESCRIP]],2,1)="3",MID(Veg_Table[[#This Row],[PRESCRIP]],2,1)="4"),_xlfn.NUMBERVALUE(MID(Veg_Table[[#This Row],[PRESCRIP]],2,1)),"NA")</f>
        <v>3</v>
      </c>
      <c r="O565" s="1">
        <f>WEEKNUM(Veg_Table[[#This Row],[EVM_LAST_EDITED_Day]],2)</f>
        <v>20</v>
      </c>
      <c r="P565" s="25">
        <f>IFERROR(DATE(YEAR(Veg_Table[[#This Row],[EVM_LAST_EDITED2]]),MONTH(Veg_Table[[#This Row],[EVM_LAST_EDITED2]]),DAY(Veg_Table[[#This Row],[EVM_LAST_EDITED2]])),DATE(2019,1,1))</f>
        <v>43965</v>
      </c>
      <c r="Q565" s="3">
        <f>VALUE(SUBSTITUTE(Veg_Table[[#This Row],[EVM_LAST_EDITED]],",",""))</f>
        <v>43965.747586608799</v>
      </c>
      <c r="R565" s="1" t="str">
        <f>_xlfn.IFNA(IF(Veg_Table[[#This Row],[EVM_LAST_EDITOR]]="","zBlank EVM Last Editor",VLOOKUP(Veg_Table[[#This Row],[EVM_LAST_EDITOR]],Roster_Table[#All],4,FALSE)),"zAWRR Not in Roster")</f>
        <v>AEA</v>
      </c>
      <c r="S565" s="1" t="str">
        <f>_xlfn.IFNA(IF(Veg_Table[[#This Row],[EVM_LAST_EDITOR]]="","zBlank EVM Last Editor",VLOOKUP(Veg_Table[[#This Row],[EVM_LAST_EDITOR]],Roster_Table[#All],16,FALSE)),"zCompany_AWRR not in Roster")</f>
        <v>Not in Sierra Roster</v>
      </c>
      <c r="T565" s="2">
        <f>IFERROR(DATE(YEAR(Veg_Table[[#This Row],[Created2]]),MONTH(Veg_Table[[#This Row],[Created2]]),DAY(Veg_Table[[#This Row],[Created2]])),DATE(2019,1,1))</f>
        <v>43731</v>
      </c>
      <c r="U565" s="3">
        <f>VALUE(SUBSTITUTE(Veg_Table[[#This Row],[Created]],",",""))</f>
        <v>43731.446446759299</v>
      </c>
      <c r="V565" s="3" t="str">
        <f ca="1">IFERROR(_xlfn.IFNA(CELL("contents",INDIRECT(_xlfn.CONCAT("Veg_Table_Production_Data!",ADDRESS(MATCH(_xlfn.MAXIFS(#REF!,#REF!,"="&amp;Veg_Table[[#This Row],[AUTO_ID]],#REF!,"&lt;"&amp;Veg_Table[[#This Row],[EVM_LAST_EDITED_Day]]),#REF!,0),COLUMN(#REF!),4,1,)))),""),"")</f>
        <v/>
      </c>
      <c r="W565" s="3" t="str">
        <f ca="1">IF(Veg_Table[[#This Row],[Previous_Prescription]]="","No",IF(Veg_Table[[#This Row],[Previous_Prescription]]=Veg_Table[[#This Row],[PRESCRIP]],"No","Yes"))</f>
        <v>No</v>
      </c>
      <c r="X565" s="3" t="str">
        <f>IF(Veg_Table[[#This Row],[EVM_LAST_EDITED_Day]]=Veg_Table[[#This Row],[Created_Day]],"New","Old")</f>
        <v>Old</v>
      </c>
      <c r="Y565" s="1">
        <f>IFERROR(IF(FIND("delete",LOWER(Veg_Table[[#This Row],[PI_COMMENTS]]))&gt;=1,1,0),0)</f>
        <v>0</v>
      </c>
      <c r="Z565" s="1" t="str">
        <f>_xlfn.IFNA(IF(Veg_Table[[#This Row],[EVM_LAST_EDITOR]]="","Yes",VLOOKUP(Veg_Table[[#This Row],[EVM_LAST_EDITOR]],Roster_Table[#All],15,FALSE)),"Yes")</f>
        <v>No</v>
      </c>
      <c r="AA56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65" s="1" t="str">
        <f>_xlfn.IFNA(VLOOKUP(Veg_Table[[#This Row],[EVM_LAST_EDITOR]],Roster_Table[#All],3,FALSE),"zAWRR Not in Roster")</f>
        <v>Drew</v>
      </c>
      <c r="AC565" s="1" t="str">
        <f>_xlfn.IFNA(VLOOKUP(Veg_Table[[#This Row],[EVM_LAST_EDITOR]],Roster_Table[#All],2,FALSE),"zAWRR Not in Roster")</f>
        <v>Berlfein</v>
      </c>
      <c r="AD565" s="1" t="str">
        <f>IF(_xlfn.CONCAT(Veg_Table[[#This Row],[First_Name]]," ",Veg_Table[[#This Row],[Last_Name]])="zAWRR Not in Roster zAWRR Not in Roster","zAWRR Not in Roster",_xlfn.CONCAT(Veg_Table[[#This Row],[First_Name]]," ",Veg_Table[[#This Row],[Last_Name]]))</f>
        <v>Drew Berlfein</v>
      </c>
      <c r="AE565">
        <v>1762720</v>
      </c>
      <c r="AF565" t="s">
        <v>4116</v>
      </c>
      <c r="AG565" t="s">
        <v>30</v>
      </c>
      <c r="AH565" t="s">
        <v>2905</v>
      </c>
      <c r="AI565" t="s">
        <v>2906</v>
      </c>
      <c r="AJ565" t="s">
        <v>820</v>
      </c>
      <c r="AK565" t="s">
        <v>833</v>
      </c>
      <c r="AL565" t="s">
        <v>822</v>
      </c>
      <c r="AM565" t="s">
        <v>38</v>
      </c>
      <c r="AN565" t="s">
        <v>25</v>
      </c>
      <c r="AO565" t="s">
        <v>25</v>
      </c>
      <c r="AP565">
        <v>24</v>
      </c>
      <c r="AQ565">
        <v>38</v>
      </c>
      <c r="AR565" t="s">
        <v>28</v>
      </c>
      <c r="AS565" t="s">
        <v>51</v>
      </c>
      <c r="AT565" t="s">
        <v>522</v>
      </c>
      <c r="AU565" t="s">
        <v>25</v>
      </c>
      <c r="AV565" t="s">
        <v>519</v>
      </c>
      <c r="AW565" t="s">
        <v>4117</v>
      </c>
      <c r="AX565" t="s">
        <v>534</v>
      </c>
      <c r="AY565" t="s">
        <v>28</v>
      </c>
      <c r="AZ565">
        <v>5864178</v>
      </c>
      <c r="BA565" t="s">
        <v>804</v>
      </c>
      <c r="BB565" s="4">
        <v>43964.581573101852</v>
      </c>
      <c r="BD565" t="s">
        <v>29</v>
      </c>
      <c r="BF565" t="s">
        <v>28</v>
      </c>
      <c r="BG565" t="s">
        <v>534</v>
      </c>
      <c r="BH565" t="s">
        <v>28</v>
      </c>
      <c r="BI565" s="3">
        <v>43965.42289425926</v>
      </c>
      <c r="BJ565" t="s">
        <v>4089</v>
      </c>
      <c r="BK565" s="30" t="s">
        <v>533</v>
      </c>
      <c r="BL565" s="3">
        <v>43965.747586608799</v>
      </c>
      <c r="BM565" t="s">
        <v>31</v>
      </c>
      <c r="BN565" t="s">
        <v>32</v>
      </c>
      <c r="BO565" t="s">
        <v>2908</v>
      </c>
      <c r="BP565" t="s">
        <v>2909</v>
      </c>
      <c r="BQ565" t="s">
        <v>826</v>
      </c>
      <c r="BR565" t="s">
        <v>28</v>
      </c>
      <c r="BS565" t="s">
        <v>28</v>
      </c>
      <c r="BT565" t="s">
        <v>876</v>
      </c>
      <c r="BU565" s="3">
        <v>43731.446446759262</v>
      </c>
      <c r="BV565" t="s">
        <v>803</v>
      </c>
      <c r="BW565" s="3">
        <v>43965.813532430555</v>
      </c>
      <c r="BX565" t="s">
        <v>4118</v>
      </c>
      <c r="CG565"/>
      <c r="CH565"/>
      <c r="CI565"/>
      <c r="CY565"/>
      <c r="DA565"/>
      <c r="DE565"/>
      <c r="DF565"/>
    </row>
    <row r="566" spans="1:110" x14ac:dyDescent="0.25">
      <c r="A566" s="1">
        <f>IF(Veg_Table[[#This Row],[VP_STATUS]]="Hold",0,IF(OR(AND(Veg_Table[[#This Row],[PRESCRIP]]="NW_No Work",Veg_Table[[#This Row],[VP_STATUS]]&lt;&gt;"No Work Required Under EVM"),AND(Veg_Table[[#This Row],[VP_STATUS]]="No Work Required Under EVM",Veg_Table[[#This Row],[PRESCRIP]]&lt;&gt;"NW_No Work")),1,0))</f>
        <v>0</v>
      </c>
      <c r="B566" s="1">
        <f>IF(Veg_Table[[#This Row],[SPECIES]]="",1,0)</f>
        <v>0</v>
      </c>
      <c r="C566" s="1">
        <f>IF(Veg_Table[[#This Row],[DIAMETER]]="",1,0)</f>
        <v>0</v>
      </c>
      <c r="D566" s="1">
        <f>IF(Veg_Table[[#This Row],[HEIGHT]]="",1,0)</f>
        <v>0</v>
      </c>
      <c r="E56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66" s="1">
        <f>IF(AND(Veg_Table[[#This Row],[TAT_RESULT]]="ABATE",Veg_Table[[#This Row],[PRESCRIP]]="NW_No Work"),1,0)</f>
        <v>0</v>
      </c>
      <c r="G566" s="1">
        <f>IF(OR(Veg_Table[[#This Row],[Prescription R-Scale]]="NA",Veg_Table[[#This Row],[Diameter R-Scale]]="NA"),0,IF(Veg_Table[[#This Row],[Diameter R-Scale]]&lt;&gt;Veg_Table[[#This Row],[Prescription R-Scale]],1,0))</f>
        <v>0</v>
      </c>
      <c r="H566" s="1">
        <f>IF(OR(AND(Veg_Table[[#This Row],[PRESCRIP]]="BC_Br Rmv", Veg_Table[[#This Row],[WOOD_MAN]]&lt;&gt;"Not Needed"),AND(Veg_Table[[#This Row],[PRESCRIP]]="BCS_Br Rmv+Trt", Veg_Table[[#This Row],[WOOD_MAN]]&lt;&gt;"Not Needed")),1,0)</f>
        <v>0</v>
      </c>
      <c r="I566" s="1">
        <f ca="1">IF(AND(Veg_Table[[#This Row],[Prescription_Changed]]="Yes",Veg_Table[[#This Row],[TAT_RESULT]]=""),1,0)</f>
        <v>0</v>
      </c>
      <c r="J566" s="1">
        <f ca="1">SUM(Veg_Table[[#This Row],[Prescription and Status do not match]:[Prescription_Edited_And_TAT_Is_Blank]])</f>
        <v>1</v>
      </c>
      <c r="K566" s="1">
        <f ca="1">IF(Veg_Table[[#This Row],[Sum of Errors]]&gt;0,1,0)</f>
        <v>1</v>
      </c>
      <c r="L566" s="1">
        <f>1</f>
        <v>1</v>
      </c>
      <c r="M56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566" s="1">
        <f>IF(OR(MID(Veg_Table[[#This Row],[PRESCRIP]],2,1)="1",MID(Veg_Table[[#This Row],[PRESCRIP]],2,1)="2",MID(Veg_Table[[#This Row],[PRESCRIP]],2,1)="3",MID(Veg_Table[[#This Row],[PRESCRIP]],2,1)="4"),_xlfn.NUMBERVALUE(MID(Veg_Table[[#This Row],[PRESCRIP]],2,1)),"NA")</f>
        <v>1</v>
      </c>
      <c r="O566" s="1">
        <f>WEEKNUM(Veg_Table[[#This Row],[EVM_LAST_EDITED_Day]],2)</f>
        <v>20</v>
      </c>
      <c r="P566" s="25">
        <f>IFERROR(DATE(YEAR(Veg_Table[[#This Row],[EVM_LAST_EDITED2]]),MONTH(Veg_Table[[#This Row],[EVM_LAST_EDITED2]]),DAY(Veg_Table[[#This Row],[EVM_LAST_EDITED2]])),DATE(2019,1,1))</f>
        <v>43965</v>
      </c>
      <c r="Q566" s="3">
        <f>VALUE(SUBSTITUTE(Veg_Table[[#This Row],[EVM_LAST_EDITED]],",",""))</f>
        <v>43965.748061620397</v>
      </c>
      <c r="R566" s="1" t="str">
        <f>_xlfn.IFNA(IF(Veg_Table[[#This Row],[EVM_LAST_EDITOR]]="","zBlank EVM Last Editor",VLOOKUP(Veg_Table[[#This Row],[EVM_LAST_EDITOR]],Roster_Table[#All],4,FALSE)),"zAWRR Not in Roster")</f>
        <v>AEA</v>
      </c>
      <c r="S566" s="1" t="str">
        <f>_xlfn.IFNA(IF(Veg_Table[[#This Row],[EVM_LAST_EDITOR]]="","zBlank EVM Last Editor",VLOOKUP(Veg_Table[[#This Row],[EVM_LAST_EDITOR]],Roster_Table[#All],16,FALSE)),"zCompany_AWRR not in Roster")</f>
        <v>Not in Sierra Roster</v>
      </c>
      <c r="T566" s="2">
        <f>IFERROR(DATE(YEAR(Veg_Table[[#This Row],[Created2]]),MONTH(Veg_Table[[#This Row],[Created2]]),DAY(Veg_Table[[#This Row],[Created2]])),DATE(2019,1,1))</f>
        <v>43731</v>
      </c>
      <c r="U566" s="3">
        <f>VALUE(SUBSTITUTE(Veg_Table[[#This Row],[Created]],",",""))</f>
        <v>43731.455405092602</v>
      </c>
      <c r="V566" s="3" t="str">
        <f ca="1">IFERROR(_xlfn.IFNA(CELL("contents",INDIRECT(_xlfn.CONCAT("Veg_Table_Production_Data!",ADDRESS(MATCH(_xlfn.MAXIFS(#REF!,#REF!,"="&amp;Veg_Table[[#This Row],[AUTO_ID]],#REF!,"&lt;"&amp;Veg_Table[[#This Row],[EVM_LAST_EDITED_Day]]),#REF!,0),COLUMN(#REF!),4,1,)))),""),"")</f>
        <v/>
      </c>
      <c r="W566" s="3" t="str">
        <f ca="1">IF(Veg_Table[[#This Row],[Previous_Prescription]]="","No",IF(Veg_Table[[#This Row],[Previous_Prescription]]=Veg_Table[[#This Row],[PRESCRIP]],"No","Yes"))</f>
        <v>No</v>
      </c>
      <c r="X566" s="3" t="str">
        <f>IF(Veg_Table[[#This Row],[EVM_LAST_EDITED_Day]]=Veg_Table[[#This Row],[Created_Day]],"New","Old")</f>
        <v>Old</v>
      </c>
      <c r="Y566" s="1">
        <f>IFERROR(IF(FIND("delete",LOWER(Veg_Table[[#This Row],[PI_COMMENTS]]))&gt;=1,1,0),0)</f>
        <v>0</v>
      </c>
      <c r="Z566" s="1" t="str">
        <f>_xlfn.IFNA(IF(Veg_Table[[#This Row],[EVM_LAST_EDITOR]]="","Yes",VLOOKUP(Veg_Table[[#This Row],[EVM_LAST_EDITOR]],Roster_Table[#All],15,FALSE)),"Yes")</f>
        <v>No</v>
      </c>
      <c r="AA56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66" s="1" t="str">
        <f>_xlfn.IFNA(VLOOKUP(Veg_Table[[#This Row],[EVM_LAST_EDITOR]],Roster_Table[#All],3,FALSE),"zAWRR Not in Roster")</f>
        <v>Drew</v>
      </c>
      <c r="AC566" s="1" t="str">
        <f>_xlfn.IFNA(VLOOKUP(Veg_Table[[#This Row],[EVM_LAST_EDITOR]],Roster_Table[#All],2,FALSE),"zAWRR Not in Roster")</f>
        <v>Berlfein</v>
      </c>
      <c r="AD566" s="1" t="str">
        <f>IF(_xlfn.CONCAT(Veg_Table[[#This Row],[First_Name]]," ",Veg_Table[[#This Row],[Last_Name]])="zAWRR Not in Roster zAWRR Not in Roster","zAWRR Not in Roster",_xlfn.CONCAT(Veg_Table[[#This Row],[First_Name]]," ",Veg_Table[[#This Row],[Last_Name]]))</f>
        <v>Drew Berlfein</v>
      </c>
      <c r="AE566">
        <v>1762721</v>
      </c>
      <c r="AF566" t="s">
        <v>3845</v>
      </c>
      <c r="AG566" t="s">
        <v>30</v>
      </c>
      <c r="AH566" t="s">
        <v>2905</v>
      </c>
      <c r="AI566" t="s">
        <v>2906</v>
      </c>
      <c r="AJ566" t="s">
        <v>820</v>
      </c>
      <c r="AK566" t="s">
        <v>833</v>
      </c>
      <c r="AL566" t="s">
        <v>822</v>
      </c>
      <c r="AM566" t="s">
        <v>34</v>
      </c>
      <c r="AN566" t="s">
        <v>25</v>
      </c>
      <c r="AO566" t="s">
        <v>25</v>
      </c>
      <c r="AP566">
        <v>8</v>
      </c>
      <c r="AQ566">
        <v>26</v>
      </c>
      <c r="AR566" t="s">
        <v>28</v>
      </c>
      <c r="AS566" t="s">
        <v>45</v>
      </c>
      <c r="AT566" t="s">
        <v>515</v>
      </c>
      <c r="AU566" t="s">
        <v>25</v>
      </c>
      <c r="AV566" t="s">
        <v>519</v>
      </c>
      <c r="AW566" t="s">
        <v>3846</v>
      </c>
      <c r="AX566" t="s">
        <v>534</v>
      </c>
      <c r="AY566" t="s">
        <v>28</v>
      </c>
      <c r="AZ566">
        <v>5864178</v>
      </c>
      <c r="BA566" t="s">
        <v>45</v>
      </c>
      <c r="BB566" s="4">
        <v>43964.616804386576</v>
      </c>
      <c r="BD566" t="s">
        <v>29</v>
      </c>
      <c r="BF566" t="s">
        <v>28</v>
      </c>
      <c r="BG566" t="s">
        <v>534</v>
      </c>
      <c r="BH566" t="s">
        <v>28</v>
      </c>
      <c r="BI566" s="3">
        <v>43965.74802259259</v>
      </c>
      <c r="BJ566" t="s">
        <v>3824</v>
      </c>
      <c r="BK566" s="30" t="s">
        <v>533</v>
      </c>
      <c r="BL566" s="3">
        <v>43965.748061620368</v>
      </c>
      <c r="BM566" t="s">
        <v>31</v>
      </c>
      <c r="BN566" t="s">
        <v>32</v>
      </c>
      <c r="BO566" t="s">
        <v>2908</v>
      </c>
      <c r="BP566" t="s">
        <v>2909</v>
      </c>
      <c r="BQ566" t="s">
        <v>826</v>
      </c>
      <c r="BR566" t="s">
        <v>28</v>
      </c>
      <c r="BS566" t="s">
        <v>28</v>
      </c>
      <c r="BT566" t="s">
        <v>876</v>
      </c>
      <c r="BU566" s="3">
        <v>43731.455405092594</v>
      </c>
      <c r="BV566" t="s">
        <v>803</v>
      </c>
      <c r="BW566" s="3">
        <v>43965.813532430555</v>
      </c>
      <c r="BX566" t="s">
        <v>3847</v>
      </c>
      <c r="CG566"/>
      <c r="CH566"/>
      <c r="CI566"/>
      <c r="CY566"/>
      <c r="DA566"/>
      <c r="DE566"/>
      <c r="DF566"/>
    </row>
    <row r="567" spans="1:110" x14ac:dyDescent="0.25">
      <c r="A567" s="1">
        <f>IF(Veg_Table[[#This Row],[VP_STATUS]]="Hold",0,IF(OR(AND(Veg_Table[[#This Row],[PRESCRIP]]="NW_No Work",Veg_Table[[#This Row],[VP_STATUS]]&lt;&gt;"No Work Required Under EVM"),AND(Veg_Table[[#This Row],[VP_STATUS]]="No Work Required Under EVM",Veg_Table[[#This Row],[PRESCRIP]]&lt;&gt;"NW_No Work")),1,0))</f>
        <v>0</v>
      </c>
      <c r="B567" s="1">
        <f>IF(Veg_Table[[#This Row],[SPECIES]]="",1,0)</f>
        <v>0</v>
      </c>
      <c r="C567" s="1">
        <f>IF(Veg_Table[[#This Row],[DIAMETER]]="",1,0)</f>
        <v>0</v>
      </c>
      <c r="D567" s="1">
        <f>IF(Veg_Table[[#This Row],[HEIGHT]]="",1,0)</f>
        <v>0</v>
      </c>
      <c r="E56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67" s="1">
        <f>IF(AND(Veg_Table[[#This Row],[TAT_RESULT]]="ABATE",Veg_Table[[#This Row],[PRESCRIP]]="NW_No Work"),1,0)</f>
        <v>0</v>
      </c>
      <c r="G567" s="1">
        <f>IF(OR(Veg_Table[[#This Row],[Prescription R-Scale]]="NA",Veg_Table[[#This Row],[Diameter R-Scale]]="NA"),0,IF(Veg_Table[[#This Row],[Diameter R-Scale]]&lt;&gt;Veg_Table[[#This Row],[Prescription R-Scale]],1,0))</f>
        <v>0</v>
      </c>
      <c r="H567" s="1">
        <f>IF(OR(AND(Veg_Table[[#This Row],[PRESCRIP]]="BC_Br Rmv", Veg_Table[[#This Row],[WOOD_MAN]]&lt;&gt;"Not Needed"),AND(Veg_Table[[#This Row],[PRESCRIP]]="BCS_Br Rmv+Trt", Veg_Table[[#This Row],[WOOD_MAN]]&lt;&gt;"Not Needed")),1,0)</f>
        <v>0</v>
      </c>
      <c r="I567" s="1">
        <f ca="1">IF(AND(Veg_Table[[#This Row],[Prescription_Changed]]="Yes",Veg_Table[[#This Row],[TAT_RESULT]]=""),1,0)</f>
        <v>0</v>
      </c>
      <c r="J567" s="1">
        <f ca="1">SUM(Veg_Table[[#This Row],[Prescription and Status do not match]:[Prescription_Edited_And_TAT_Is_Blank]])</f>
        <v>1</v>
      </c>
      <c r="K567" s="1">
        <f ca="1">IF(Veg_Table[[#This Row],[Sum of Errors]]&gt;0,1,0)</f>
        <v>1</v>
      </c>
      <c r="L567" s="1">
        <f>1</f>
        <v>1</v>
      </c>
      <c r="M56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567" s="1">
        <f>IF(OR(MID(Veg_Table[[#This Row],[PRESCRIP]],2,1)="1",MID(Veg_Table[[#This Row],[PRESCRIP]],2,1)="2",MID(Veg_Table[[#This Row],[PRESCRIP]],2,1)="3",MID(Veg_Table[[#This Row],[PRESCRIP]],2,1)="4"),_xlfn.NUMBERVALUE(MID(Veg_Table[[#This Row],[PRESCRIP]],2,1)),"NA")</f>
        <v>1</v>
      </c>
      <c r="O567" s="1">
        <f>WEEKNUM(Veg_Table[[#This Row],[EVM_LAST_EDITED_Day]],2)</f>
        <v>20</v>
      </c>
      <c r="P567" s="25">
        <f>IFERROR(DATE(YEAR(Veg_Table[[#This Row],[EVM_LAST_EDITED2]]),MONTH(Veg_Table[[#This Row],[EVM_LAST_EDITED2]]),DAY(Veg_Table[[#This Row],[EVM_LAST_EDITED2]])),DATE(2019,1,1))</f>
        <v>43965</v>
      </c>
      <c r="Q567" s="3">
        <f>VALUE(SUBSTITUTE(Veg_Table[[#This Row],[EVM_LAST_EDITED]],",",""))</f>
        <v>43965.748479398098</v>
      </c>
      <c r="R567" s="1" t="str">
        <f>_xlfn.IFNA(IF(Veg_Table[[#This Row],[EVM_LAST_EDITOR]]="","zBlank EVM Last Editor",VLOOKUP(Veg_Table[[#This Row],[EVM_LAST_EDITOR]],Roster_Table[#All],4,FALSE)),"zAWRR Not in Roster")</f>
        <v>AEA</v>
      </c>
      <c r="S567" s="1" t="str">
        <f>_xlfn.IFNA(IF(Veg_Table[[#This Row],[EVM_LAST_EDITOR]]="","zBlank EVM Last Editor",VLOOKUP(Veg_Table[[#This Row],[EVM_LAST_EDITOR]],Roster_Table[#All],16,FALSE)),"zCompany_AWRR not in Roster")</f>
        <v>Not in Sierra Roster</v>
      </c>
      <c r="T567" s="2">
        <f>IFERROR(DATE(YEAR(Veg_Table[[#This Row],[Created2]]),MONTH(Veg_Table[[#This Row],[Created2]]),DAY(Veg_Table[[#This Row],[Created2]])),DATE(2019,1,1))</f>
        <v>43686</v>
      </c>
      <c r="U567" s="3">
        <f>VALUE(SUBSTITUTE(Veg_Table[[#This Row],[Created]],",",""))</f>
        <v>43686.548888888901</v>
      </c>
      <c r="V567" s="3" t="str">
        <f ca="1">IFERROR(_xlfn.IFNA(CELL("contents",INDIRECT(_xlfn.CONCAT("Veg_Table_Production_Data!",ADDRESS(MATCH(_xlfn.MAXIFS(#REF!,#REF!,"="&amp;Veg_Table[[#This Row],[AUTO_ID]],#REF!,"&lt;"&amp;Veg_Table[[#This Row],[EVM_LAST_EDITED_Day]]),#REF!,0),COLUMN(#REF!),4,1,)))),""),"")</f>
        <v/>
      </c>
      <c r="W567" s="3" t="str">
        <f ca="1">IF(Veg_Table[[#This Row],[Previous_Prescription]]="","No",IF(Veg_Table[[#This Row],[Previous_Prescription]]=Veg_Table[[#This Row],[PRESCRIP]],"No","Yes"))</f>
        <v>No</v>
      </c>
      <c r="X567" s="3" t="str">
        <f>IF(Veg_Table[[#This Row],[EVM_LAST_EDITED_Day]]=Veg_Table[[#This Row],[Created_Day]],"New","Old")</f>
        <v>Old</v>
      </c>
      <c r="Y567" s="1">
        <f>IFERROR(IF(FIND("delete",LOWER(Veg_Table[[#This Row],[PI_COMMENTS]]))&gt;=1,1,0),0)</f>
        <v>0</v>
      </c>
      <c r="Z567" s="1" t="str">
        <f>_xlfn.IFNA(IF(Veg_Table[[#This Row],[EVM_LAST_EDITOR]]="","Yes",VLOOKUP(Veg_Table[[#This Row],[EVM_LAST_EDITOR]],Roster_Table[#All],15,FALSE)),"Yes")</f>
        <v>No</v>
      </c>
      <c r="AA56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67" s="1" t="str">
        <f>_xlfn.IFNA(VLOOKUP(Veg_Table[[#This Row],[EVM_LAST_EDITOR]],Roster_Table[#All],3,FALSE),"zAWRR Not in Roster")</f>
        <v>Drew</v>
      </c>
      <c r="AC567" s="1" t="str">
        <f>_xlfn.IFNA(VLOOKUP(Veg_Table[[#This Row],[EVM_LAST_EDITOR]],Roster_Table[#All],2,FALSE),"zAWRR Not in Roster")</f>
        <v>Berlfein</v>
      </c>
      <c r="AD567" s="1" t="str">
        <f>IF(_xlfn.CONCAT(Veg_Table[[#This Row],[First_Name]]," ",Veg_Table[[#This Row],[Last_Name]])="zAWRR Not in Roster zAWRR Not in Roster","zAWRR Not in Roster",_xlfn.CONCAT(Veg_Table[[#This Row],[First_Name]]," ",Veg_Table[[#This Row],[Last_Name]]))</f>
        <v>Drew Berlfein</v>
      </c>
      <c r="AE567">
        <v>1750367</v>
      </c>
      <c r="AF567" t="s">
        <v>3832</v>
      </c>
      <c r="AG567" t="s">
        <v>30</v>
      </c>
      <c r="AH567" t="s">
        <v>2905</v>
      </c>
      <c r="AI567" t="s">
        <v>1388</v>
      </c>
      <c r="AJ567" t="s">
        <v>820</v>
      </c>
      <c r="AK567" t="s">
        <v>833</v>
      </c>
      <c r="AL567" t="s">
        <v>37</v>
      </c>
      <c r="AM567" t="s">
        <v>34</v>
      </c>
      <c r="AN567" t="s">
        <v>25</v>
      </c>
      <c r="AO567" t="s">
        <v>25</v>
      </c>
      <c r="AP567">
        <v>11</v>
      </c>
      <c r="AQ567">
        <v>50</v>
      </c>
      <c r="AR567" t="s">
        <v>28</v>
      </c>
      <c r="AS567" t="s">
        <v>532</v>
      </c>
      <c r="AT567" t="s">
        <v>515</v>
      </c>
      <c r="AU567" t="s">
        <v>25</v>
      </c>
      <c r="AV567" t="s">
        <v>519</v>
      </c>
      <c r="AW567" t="s">
        <v>3833</v>
      </c>
      <c r="AX567" t="s">
        <v>534</v>
      </c>
      <c r="AY567" t="s">
        <v>28</v>
      </c>
      <c r="AZ567">
        <v>5864178</v>
      </c>
      <c r="BA567" t="s">
        <v>532</v>
      </c>
      <c r="BB567" s="4">
        <v>43964.615990810184</v>
      </c>
      <c r="BD567" t="s">
        <v>29</v>
      </c>
      <c r="BF567" t="s">
        <v>28</v>
      </c>
      <c r="BG567" t="s">
        <v>534</v>
      </c>
      <c r="BH567" t="s">
        <v>28</v>
      </c>
      <c r="BI567" s="3">
        <v>43965.748447013888</v>
      </c>
      <c r="BJ567" t="s">
        <v>3824</v>
      </c>
      <c r="BK567" s="30" t="s">
        <v>533</v>
      </c>
      <c r="BL567" s="3">
        <v>43965.748479398149</v>
      </c>
      <c r="BM567" t="s">
        <v>31</v>
      </c>
      <c r="BN567" t="s">
        <v>32</v>
      </c>
      <c r="BO567" t="s">
        <v>2908</v>
      </c>
      <c r="BP567" t="s">
        <v>2909</v>
      </c>
      <c r="BQ567" t="s">
        <v>826</v>
      </c>
      <c r="BR567" t="s">
        <v>28</v>
      </c>
      <c r="BS567" t="s">
        <v>28</v>
      </c>
      <c r="BT567" t="s">
        <v>44</v>
      </c>
      <c r="BU567" s="3">
        <v>43686.548888888887</v>
      </c>
      <c r="BV567" t="s">
        <v>803</v>
      </c>
      <c r="BW567" s="3">
        <v>43965.813532430555</v>
      </c>
      <c r="BX567" t="s">
        <v>3834</v>
      </c>
      <c r="CG567"/>
      <c r="CH567"/>
      <c r="CI567"/>
      <c r="CY567"/>
      <c r="DA567"/>
      <c r="DE567"/>
      <c r="DF567"/>
    </row>
    <row r="568" spans="1:110" x14ac:dyDescent="0.25">
      <c r="A568" s="1">
        <f>IF(Veg_Table[[#This Row],[VP_STATUS]]="Hold",0,IF(OR(AND(Veg_Table[[#This Row],[PRESCRIP]]="NW_No Work",Veg_Table[[#This Row],[VP_STATUS]]&lt;&gt;"No Work Required Under EVM"),AND(Veg_Table[[#This Row],[VP_STATUS]]="No Work Required Under EVM",Veg_Table[[#This Row],[PRESCRIP]]&lt;&gt;"NW_No Work")),1,0))</f>
        <v>0</v>
      </c>
      <c r="B568" s="1">
        <f>IF(Veg_Table[[#This Row],[SPECIES]]="",1,0)</f>
        <v>0</v>
      </c>
      <c r="C568" s="1">
        <f>IF(Veg_Table[[#This Row],[DIAMETER]]="",1,0)</f>
        <v>0</v>
      </c>
      <c r="D568" s="1">
        <f>IF(Veg_Table[[#This Row],[HEIGHT]]="",1,0)</f>
        <v>0</v>
      </c>
      <c r="E56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68" s="1">
        <f>IF(AND(Veg_Table[[#This Row],[TAT_RESULT]]="ABATE",Veg_Table[[#This Row],[PRESCRIP]]="NW_No Work"),1,0)</f>
        <v>0</v>
      </c>
      <c r="G568" s="1">
        <f>IF(OR(Veg_Table[[#This Row],[Prescription R-Scale]]="NA",Veg_Table[[#This Row],[Diameter R-Scale]]="NA"),0,IF(Veg_Table[[#This Row],[Diameter R-Scale]]&lt;&gt;Veg_Table[[#This Row],[Prescription R-Scale]],1,0))</f>
        <v>0</v>
      </c>
      <c r="H568" s="1">
        <f>IF(OR(AND(Veg_Table[[#This Row],[PRESCRIP]]="BC_Br Rmv", Veg_Table[[#This Row],[WOOD_MAN]]&lt;&gt;"Not Needed"),AND(Veg_Table[[#This Row],[PRESCRIP]]="BCS_Br Rmv+Trt", Veg_Table[[#This Row],[WOOD_MAN]]&lt;&gt;"Not Needed")),1,0)</f>
        <v>0</v>
      </c>
      <c r="I568" s="1">
        <f ca="1">IF(AND(Veg_Table[[#This Row],[Prescription_Changed]]="Yes",Veg_Table[[#This Row],[TAT_RESULT]]=""),1,0)</f>
        <v>0</v>
      </c>
      <c r="J568" s="1">
        <f ca="1">SUM(Veg_Table[[#This Row],[Prescription and Status do not match]:[Prescription_Edited_And_TAT_Is_Blank]])</f>
        <v>1</v>
      </c>
      <c r="K568" s="1">
        <f ca="1">IF(Veg_Table[[#This Row],[Sum of Errors]]&gt;0,1,0)</f>
        <v>1</v>
      </c>
      <c r="L568" s="1">
        <f>1</f>
        <v>1</v>
      </c>
      <c r="M56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568" s="1">
        <f>IF(OR(MID(Veg_Table[[#This Row],[PRESCRIP]],2,1)="1",MID(Veg_Table[[#This Row],[PRESCRIP]],2,1)="2",MID(Veg_Table[[#This Row],[PRESCRIP]],2,1)="3",MID(Veg_Table[[#This Row],[PRESCRIP]],2,1)="4"),_xlfn.NUMBERVALUE(MID(Veg_Table[[#This Row],[PRESCRIP]],2,1)),"NA")</f>
        <v>2</v>
      </c>
      <c r="O568" s="1">
        <f>WEEKNUM(Veg_Table[[#This Row],[EVM_LAST_EDITED_Day]],2)</f>
        <v>20</v>
      </c>
      <c r="P568" s="25">
        <f>IFERROR(DATE(YEAR(Veg_Table[[#This Row],[EVM_LAST_EDITED2]]),MONTH(Veg_Table[[#This Row],[EVM_LAST_EDITED2]]),DAY(Veg_Table[[#This Row],[EVM_LAST_EDITED2]])),DATE(2019,1,1))</f>
        <v>43965</v>
      </c>
      <c r="Q568" s="3">
        <f>VALUE(SUBSTITUTE(Veg_Table[[#This Row],[EVM_LAST_EDITED]],",",""))</f>
        <v>43965.749037037</v>
      </c>
      <c r="R568" s="1" t="str">
        <f>_xlfn.IFNA(IF(Veg_Table[[#This Row],[EVM_LAST_EDITOR]]="","zBlank EVM Last Editor",VLOOKUP(Veg_Table[[#This Row],[EVM_LAST_EDITOR]],Roster_Table[#All],4,FALSE)),"zAWRR Not in Roster")</f>
        <v>AEA</v>
      </c>
      <c r="S568" s="1" t="str">
        <f>_xlfn.IFNA(IF(Veg_Table[[#This Row],[EVM_LAST_EDITOR]]="","zBlank EVM Last Editor",VLOOKUP(Veg_Table[[#This Row],[EVM_LAST_EDITOR]],Roster_Table[#All],16,FALSE)),"zCompany_AWRR not in Roster")</f>
        <v>Not in Sierra Roster</v>
      </c>
      <c r="T568" s="2">
        <f>IFERROR(DATE(YEAR(Veg_Table[[#This Row],[Created2]]),MONTH(Veg_Table[[#This Row],[Created2]]),DAY(Veg_Table[[#This Row],[Created2]])),DATE(2019,1,1))</f>
        <v>43731</v>
      </c>
      <c r="U568" s="3">
        <f>VALUE(SUBSTITUTE(Veg_Table[[#This Row],[Created]],",",""))</f>
        <v>43731.459537037001</v>
      </c>
      <c r="V568" s="3" t="str">
        <f ca="1">IFERROR(_xlfn.IFNA(CELL("contents",INDIRECT(_xlfn.CONCAT("Veg_Table_Production_Data!",ADDRESS(MATCH(_xlfn.MAXIFS(#REF!,#REF!,"="&amp;Veg_Table[[#This Row],[AUTO_ID]],#REF!,"&lt;"&amp;Veg_Table[[#This Row],[EVM_LAST_EDITED_Day]]),#REF!,0),COLUMN(#REF!),4,1,)))),""),"")</f>
        <v/>
      </c>
      <c r="W568" s="3" t="str">
        <f ca="1">IF(Veg_Table[[#This Row],[Previous_Prescription]]="","No",IF(Veg_Table[[#This Row],[Previous_Prescription]]=Veg_Table[[#This Row],[PRESCRIP]],"No","Yes"))</f>
        <v>No</v>
      </c>
      <c r="X568" s="3" t="str">
        <f>IF(Veg_Table[[#This Row],[EVM_LAST_EDITED_Day]]=Veg_Table[[#This Row],[Created_Day]],"New","Old")</f>
        <v>Old</v>
      </c>
      <c r="Y568" s="1">
        <f>IFERROR(IF(FIND("delete",LOWER(Veg_Table[[#This Row],[PI_COMMENTS]]))&gt;=1,1,0),0)</f>
        <v>0</v>
      </c>
      <c r="Z568" s="1" t="str">
        <f>_xlfn.IFNA(IF(Veg_Table[[#This Row],[EVM_LAST_EDITOR]]="","Yes",VLOOKUP(Veg_Table[[#This Row],[EVM_LAST_EDITOR]],Roster_Table[#All],15,FALSE)),"Yes")</f>
        <v>No</v>
      </c>
      <c r="AA56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68" s="1" t="str">
        <f>_xlfn.IFNA(VLOOKUP(Veg_Table[[#This Row],[EVM_LAST_EDITOR]],Roster_Table[#All],3,FALSE),"zAWRR Not in Roster")</f>
        <v>Drew</v>
      </c>
      <c r="AC568" s="1" t="str">
        <f>_xlfn.IFNA(VLOOKUP(Veg_Table[[#This Row],[EVM_LAST_EDITOR]],Roster_Table[#All],2,FALSE),"zAWRR Not in Roster")</f>
        <v>Berlfein</v>
      </c>
      <c r="AD568" s="1" t="str">
        <f>IF(_xlfn.CONCAT(Veg_Table[[#This Row],[First_Name]]," ",Veg_Table[[#This Row],[Last_Name]])="zAWRR Not in Roster zAWRR Not in Roster","zAWRR Not in Roster",_xlfn.CONCAT(Veg_Table[[#This Row],[First_Name]]," ",Veg_Table[[#This Row],[Last_Name]]))</f>
        <v>Drew Berlfein</v>
      </c>
      <c r="AE568">
        <v>1762722</v>
      </c>
      <c r="AF568" t="s">
        <v>4119</v>
      </c>
      <c r="AG568" t="s">
        <v>30</v>
      </c>
      <c r="AH568" t="s">
        <v>2905</v>
      </c>
      <c r="AI568" t="s">
        <v>2906</v>
      </c>
      <c r="AJ568" t="s">
        <v>820</v>
      </c>
      <c r="AK568" t="s">
        <v>833</v>
      </c>
      <c r="AL568" t="s">
        <v>822</v>
      </c>
      <c r="AM568" t="s">
        <v>38</v>
      </c>
      <c r="AN568" t="s">
        <v>25</v>
      </c>
      <c r="AO568" t="s">
        <v>25</v>
      </c>
      <c r="AP568">
        <v>15</v>
      </c>
      <c r="AQ568">
        <v>54</v>
      </c>
      <c r="AR568" t="s">
        <v>28</v>
      </c>
      <c r="AS568" t="s">
        <v>42</v>
      </c>
      <c r="AT568" t="s">
        <v>522</v>
      </c>
      <c r="AU568" t="s">
        <v>25</v>
      </c>
      <c r="AV568" t="s">
        <v>519</v>
      </c>
      <c r="AW568" t="s">
        <v>4120</v>
      </c>
      <c r="AX568" t="s">
        <v>534</v>
      </c>
      <c r="AY568" t="s">
        <v>28</v>
      </c>
      <c r="AZ568">
        <v>5864178</v>
      </c>
      <c r="BA568" t="s">
        <v>42</v>
      </c>
      <c r="BB568" s="4">
        <v>43964.584226747684</v>
      </c>
      <c r="BD568" t="s">
        <v>29</v>
      </c>
      <c r="BF568" t="s">
        <v>28</v>
      </c>
      <c r="BG568" t="s">
        <v>534</v>
      </c>
      <c r="BH568" t="s">
        <v>28</v>
      </c>
      <c r="BI568" s="3">
        <v>43965.423390694443</v>
      </c>
      <c r="BJ568" t="s">
        <v>4121</v>
      </c>
      <c r="BK568" s="30" t="s">
        <v>533</v>
      </c>
      <c r="BL568" s="3">
        <v>43965.749037037036</v>
      </c>
      <c r="BM568" t="s">
        <v>31</v>
      </c>
      <c r="BN568" t="s">
        <v>32</v>
      </c>
      <c r="BO568" t="s">
        <v>2908</v>
      </c>
      <c r="BP568" t="s">
        <v>2909</v>
      </c>
      <c r="BQ568" t="s">
        <v>826</v>
      </c>
      <c r="BR568" t="s">
        <v>28</v>
      </c>
      <c r="BS568" t="s">
        <v>28</v>
      </c>
      <c r="BT568" t="s">
        <v>876</v>
      </c>
      <c r="BU568" s="3">
        <v>43731.459537037037</v>
      </c>
      <c r="BV568" t="s">
        <v>803</v>
      </c>
      <c r="BW568" s="3">
        <v>43965.813532430555</v>
      </c>
      <c r="BX568" t="s">
        <v>4122</v>
      </c>
      <c r="CG568"/>
      <c r="CH568"/>
      <c r="CI568"/>
      <c r="CY568"/>
      <c r="DA568"/>
      <c r="DE568"/>
      <c r="DF568"/>
    </row>
    <row r="569" spans="1:110" x14ac:dyDescent="0.25">
      <c r="A569" s="1">
        <f>IF(Veg_Table[[#This Row],[VP_STATUS]]="Hold",0,IF(OR(AND(Veg_Table[[#This Row],[PRESCRIP]]="NW_No Work",Veg_Table[[#This Row],[VP_STATUS]]&lt;&gt;"No Work Required Under EVM"),AND(Veg_Table[[#This Row],[VP_STATUS]]="No Work Required Under EVM",Veg_Table[[#This Row],[PRESCRIP]]&lt;&gt;"NW_No Work")),1,0))</f>
        <v>0</v>
      </c>
      <c r="B569" s="1">
        <f>IF(Veg_Table[[#This Row],[SPECIES]]="",1,0)</f>
        <v>0</v>
      </c>
      <c r="C569" s="1">
        <f>IF(Veg_Table[[#This Row],[DIAMETER]]="",1,0)</f>
        <v>0</v>
      </c>
      <c r="D569" s="1">
        <f>IF(Veg_Table[[#This Row],[HEIGHT]]="",1,0)</f>
        <v>0</v>
      </c>
      <c r="E56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569" s="1">
        <f>IF(AND(Veg_Table[[#This Row],[TAT_RESULT]]="ABATE",Veg_Table[[#This Row],[PRESCRIP]]="NW_No Work"),1,0)</f>
        <v>0</v>
      </c>
      <c r="G569" s="1">
        <f>IF(OR(Veg_Table[[#This Row],[Prescription R-Scale]]="NA",Veg_Table[[#This Row],[Diameter R-Scale]]="NA"),0,IF(Veg_Table[[#This Row],[Diameter R-Scale]]&lt;&gt;Veg_Table[[#This Row],[Prescription R-Scale]],1,0))</f>
        <v>0</v>
      </c>
      <c r="H569" s="1">
        <f>IF(OR(AND(Veg_Table[[#This Row],[PRESCRIP]]="BC_Br Rmv", Veg_Table[[#This Row],[WOOD_MAN]]&lt;&gt;"Not Needed"),AND(Veg_Table[[#This Row],[PRESCRIP]]="BCS_Br Rmv+Trt", Veg_Table[[#This Row],[WOOD_MAN]]&lt;&gt;"Not Needed")),1,0)</f>
        <v>1</v>
      </c>
      <c r="I569" s="1">
        <f ca="1">IF(AND(Veg_Table[[#This Row],[Prescription_Changed]]="Yes",Veg_Table[[#This Row],[TAT_RESULT]]=""),1,0)</f>
        <v>0</v>
      </c>
      <c r="J569" s="1">
        <f ca="1">SUM(Veg_Table[[#This Row],[Prescription and Status do not match]:[Prescription_Edited_And_TAT_Is_Blank]])</f>
        <v>1</v>
      </c>
      <c r="K569" s="1">
        <f ca="1">IF(Veg_Table[[#This Row],[Sum of Errors]]&gt;0,1,0)</f>
        <v>1</v>
      </c>
      <c r="L569" s="1">
        <f>1</f>
        <v>1</v>
      </c>
      <c r="M569"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569" s="1" t="str">
        <f>IF(OR(MID(Veg_Table[[#This Row],[PRESCRIP]],2,1)="1",MID(Veg_Table[[#This Row],[PRESCRIP]],2,1)="2",MID(Veg_Table[[#This Row],[PRESCRIP]],2,1)="3",MID(Veg_Table[[#This Row],[PRESCRIP]],2,1)="4"),_xlfn.NUMBERVALUE(MID(Veg_Table[[#This Row],[PRESCRIP]],2,1)),"NA")</f>
        <v>NA</v>
      </c>
      <c r="O569" s="1">
        <f>WEEKNUM(Veg_Table[[#This Row],[EVM_LAST_EDITED_Day]],2)</f>
        <v>20</v>
      </c>
      <c r="P569" s="25">
        <f>IFERROR(DATE(YEAR(Veg_Table[[#This Row],[EVM_LAST_EDITED2]]),MONTH(Veg_Table[[#This Row],[EVM_LAST_EDITED2]]),DAY(Veg_Table[[#This Row],[EVM_LAST_EDITED2]])),DATE(2019,1,1))</f>
        <v>43965</v>
      </c>
      <c r="Q569" s="3">
        <f>VALUE(SUBSTITUTE(Veg_Table[[#This Row],[EVM_LAST_EDITED]],",",""))</f>
        <v>43965.749514131901</v>
      </c>
      <c r="R569" s="1" t="str">
        <f>_xlfn.IFNA(IF(Veg_Table[[#This Row],[EVM_LAST_EDITOR]]="","zBlank EVM Last Editor",VLOOKUP(Veg_Table[[#This Row],[EVM_LAST_EDITOR]],Roster_Table[#All],4,FALSE)),"zAWRR Not in Roster")</f>
        <v>AEA</v>
      </c>
      <c r="S569" s="1" t="str">
        <f>_xlfn.IFNA(IF(Veg_Table[[#This Row],[EVM_LAST_EDITOR]]="","zBlank EVM Last Editor",VLOOKUP(Veg_Table[[#This Row],[EVM_LAST_EDITOR]],Roster_Table[#All],16,FALSE)),"zCompany_AWRR not in Roster")</f>
        <v>Not in Sierra Roster</v>
      </c>
      <c r="T569" s="2">
        <f>IFERROR(DATE(YEAR(Veg_Table[[#This Row],[Created2]]),MONTH(Veg_Table[[#This Row],[Created2]]),DAY(Veg_Table[[#This Row],[Created2]])),DATE(2019,1,1))</f>
        <v>43686</v>
      </c>
      <c r="U569" s="3">
        <f>VALUE(SUBSTITUTE(Veg_Table[[#This Row],[Created]],",",""))</f>
        <v>43686.590810185196</v>
      </c>
      <c r="V569" s="3" t="str">
        <f ca="1">IFERROR(_xlfn.IFNA(CELL("contents",INDIRECT(_xlfn.CONCAT("Veg_Table_Production_Data!",ADDRESS(MATCH(_xlfn.MAXIFS(#REF!,#REF!,"="&amp;Veg_Table[[#This Row],[AUTO_ID]],#REF!,"&lt;"&amp;Veg_Table[[#This Row],[EVM_LAST_EDITED_Day]]),#REF!,0),COLUMN(#REF!),4,1,)))),""),"")</f>
        <v/>
      </c>
      <c r="W569" s="3" t="str">
        <f ca="1">IF(Veg_Table[[#This Row],[Previous_Prescription]]="","No",IF(Veg_Table[[#This Row],[Previous_Prescription]]=Veg_Table[[#This Row],[PRESCRIP]],"No","Yes"))</f>
        <v>No</v>
      </c>
      <c r="X569" s="3" t="str">
        <f>IF(Veg_Table[[#This Row],[EVM_LAST_EDITED_Day]]=Veg_Table[[#This Row],[Created_Day]],"New","Old")</f>
        <v>Old</v>
      </c>
      <c r="Y569" s="1">
        <f>IFERROR(IF(FIND("delete",LOWER(Veg_Table[[#This Row],[PI_COMMENTS]]))&gt;=1,1,0),0)</f>
        <v>0</v>
      </c>
      <c r="Z569" s="1" t="str">
        <f>_xlfn.IFNA(IF(Veg_Table[[#This Row],[EVM_LAST_EDITOR]]="","Yes",VLOOKUP(Veg_Table[[#This Row],[EVM_LAST_EDITOR]],Roster_Table[#All],15,FALSE)),"Yes")</f>
        <v>No</v>
      </c>
      <c r="AA56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69" s="1" t="str">
        <f>_xlfn.IFNA(VLOOKUP(Veg_Table[[#This Row],[EVM_LAST_EDITOR]],Roster_Table[#All],3,FALSE),"zAWRR Not in Roster")</f>
        <v>Drew</v>
      </c>
      <c r="AC569" s="1" t="str">
        <f>_xlfn.IFNA(VLOOKUP(Veg_Table[[#This Row],[EVM_LAST_EDITOR]],Roster_Table[#All],2,FALSE),"zAWRR Not in Roster")</f>
        <v>Berlfein</v>
      </c>
      <c r="AD569" s="1" t="str">
        <f>IF(_xlfn.CONCAT(Veg_Table[[#This Row],[First_Name]]," ",Veg_Table[[#This Row],[Last_Name]])="zAWRR Not in Roster zAWRR Not in Roster","zAWRR Not in Roster",_xlfn.CONCAT(Veg_Table[[#This Row],[First_Name]]," ",Veg_Table[[#This Row],[Last_Name]]))</f>
        <v>Drew Berlfein</v>
      </c>
      <c r="AE569">
        <v>1750241</v>
      </c>
      <c r="AF569" t="s">
        <v>4103</v>
      </c>
      <c r="AG569" t="s">
        <v>30</v>
      </c>
      <c r="AH569" t="s">
        <v>2905</v>
      </c>
      <c r="AI569" t="s">
        <v>2906</v>
      </c>
      <c r="AJ569" t="s">
        <v>820</v>
      </c>
      <c r="AK569" t="s">
        <v>833</v>
      </c>
      <c r="AL569" t="s">
        <v>37</v>
      </c>
      <c r="AM569" t="s">
        <v>49</v>
      </c>
      <c r="AN569" t="s">
        <v>25</v>
      </c>
      <c r="AO569" t="s">
        <v>25</v>
      </c>
      <c r="AP569">
        <v>0</v>
      </c>
      <c r="AQ569">
        <v>3</v>
      </c>
      <c r="AR569" t="s">
        <v>28</v>
      </c>
      <c r="AS569" t="s">
        <v>50</v>
      </c>
      <c r="AT569" t="s">
        <v>843</v>
      </c>
      <c r="AU569" t="s">
        <v>25</v>
      </c>
      <c r="AV569" t="s">
        <v>28</v>
      </c>
      <c r="AW569" t="s">
        <v>4104</v>
      </c>
      <c r="AX569" t="s">
        <v>534</v>
      </c>
      <c r="AY569" t="s">
        <v>28</v>
      </c>
      <c r="AZ569">
        <v>5864178</v>
      </c>
      <c r="BA569" t="s">
        <v>50</v>
      </c>
      <c r="BB569" s="4">
        <v>43964.58348695602</v>
      </c>
      <c r="BD569" t="s">
        <v>29</v>
      </c>
      <c r="BF569" t="s">
        <v>28</v>
      </c>
      <c r="BG569" t="s">
        <v>534</v>
      </c>
      <c r="BH569" t="s">
        <v>28</v>
      </c>
      <c r="BI569" s="3">
        <v>43965.423071342593</v>
      </c>
      <c r="BJ569" t="s">
        <v>1531</v>
      </c>
      <c r="BK569" s="30" t="s">
        <v>533</v>
      </c>
      <c r="BL569" s="3">
        <v>43965.749514131945</v>
      </c>
      <c r="BM569" t="s">
        <v>31</v>
      </c>
      <c r="BN569" t="s">
        <v>32</v>
      </c>
      <c r="BO569" t="s">
        <v>2908</v>
      </c>
      <c r="BP569" t="s">
        <v>2909</v>
      </c>
      <c r="BQ569" t="s">
        <v>826</v>
      </c>
      <c r="BR569" t="s">
        <v>28</v>
      </c>
      <c r="BS569" t="s">
        <v>28</v>
      </c>
      <c r="BT569" t="s">
        <v>44</v>
      </c>
      <c r="BU569" s="3">
        <v>43686.590810185182</v>
      </c>
      <c r="BV569" t="s">
        <v>803</v>
      </c>
      <c r="BW569" s="3">
        <v>43965.813532430555</v>
      </c>
      <c r="BX569" t="s">
        <v>4105</v>
      </c>
      <c r="CG569"/>
      <c r="CH569"/>
      <c r="CI569"/>
      <c r="CY569"/>
      <c r="DA569"/>
      <c r="DE569"/>
      <c r="DF569"/>
    </row>
    <row r="570" spans="1:110" x14ac:dyDescent="0.25">
      <c r="A570" s="1">
        <f>IF(Veg_Table[[#This Row],[VP_STATUS]]="Hold",0,IF(OR(AND(Veg_Table[[#This Row],[PRESCRIP]]="NW_No Work",Veg_Table[[#This Row],[VP_STATUS]]&lt;&gt;"No Work Required Under EVM"),AND(Veg_Table[[#This Row],[VP_STATUS]]="No Work Required Under EVM",Veg_Table[[#This Row],[PRESCRIP]]&lt;&gt;"NW_No Work")),1,0))</f>
        <v>0</v>
      </c>
      <c r="B570" s="1">
        <f>IF(Veg_Table[[#This Row],[SPECIES]]="",1,0)</f>
        <v>0</v>
      </c>
      <c r="C570" s="1">
        <f>IF(Veg_Table[[#This Row],[DIAMETER]]="",1,0)</f>
        <v>0</v>
      </c>
      <c r="D570" s="1">
        <f>IF(Veg_Table[[#This Row],[HEIGHT]]="",1,0)</f>
        <v>0</v>
      </c>
      <c r="E57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70" s="1">
        <f>IF(AND(Veg_Table[[#This Row],[TAT_RESULT]]="ABATE",Veg_Table[[#This Row],[PRESCRIP]]="NW_No Work"),1,0)</f>
        <v>0</v>
      </c>
      <c r="G570" s="1">
        <f>IF(OR(Veg_Table[[#This Row],[Prescription R-Scale]]="NA",Veg_Table[[#This Row],[Diameter R-Scale]]="NA"),0,IF(Veg_Table[[#This Row],[Diameter R-Scale]]&lt;&gt;Veg_Table[[#This Row],[Prescription R-Scale]],1,0))</f>
        <v>0</v>
      </c>
      <c r="H570" s="1">
        <f>IF(OR(AND(Veg_Table[[#This Row],[PRESCRIP]]="BC_Br Rmv", Veg_Table[[#This Row],[WOOD_MAN]]&lt;&gt;"Not Needed"),AND(Veg_Table[[#This Row],[PRESCRIP]]="BCS_Br Rmv+Trt", Veg_Table[[#This Row],[WOOD_MAN]]&lt;&gt;"Not Needed")),1,0)</f>
        <v>0</v>
      </c>
      <c r="I570" s="1">
        <f ca="1">IF(AND(Veg_Table[[#This Row],[Prescription_Changed]]="Yes",Veg_Table[[#This Row],[TAT_RESULT]]=""),1,0)</f>
        <v>0</v>
      </c>
      <c r="J570" s="1">
        <f ca="1">SUM(Veg_Table[[#This Row],[Prescription and Status do not match]:[Prescription_Edited_And_TAT_Is_Blank]])</f>
        <v>1</v>
      </c>
      <c r="K570" s="1">
        <f ca="1">IF(Veg_Table[[#This Row],[Sum of Errors]]&gt;0,1,0)</f>
        <v>1</v>
      </c>
      <c r="L570" s="1">
        <f>1</f>
        <v>1</v>
      </c>
      <c r="M57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570" s="1">
        <f>IF(OR(MID(Veg_Table[[#This Row],[PRESCRIP]],2,1)="1",MID(Veg_Table[[#This Row],[PRESCRIP]],2,1)="2",MID(Veg_Table[[#This Row],[PRESCRIP]],2,1)="3",MID(Veg_Table[[#This Row],[PRESCRIP]],2,1)="4"),_xlfn.NUMBERVALUE(MID(Veg_Table[[#This Row],[PRESCRIP]],2,1)),"NA")</f>
        <v>3</v>
      </c>
      <c r="O570" s="1">
        <f>WEEKNUM(Veg_Table[[#This Row],[EVM_LAST_EDITED_Day]],2)</f>
        <v>20</v>
      </c>
      <c r="P570" s="25">
        <f>IFERROR(DATE(YEAR(Veg_Table[[#This Row],[EVM_LAST_EDITED2]]),MONTH(Veg_Table[[#This Row],[EVM_LAST_EDITED2]]),DAY(Veg_Table[[#This Row],[EVM_LAST_EDITED2]])),DATE(2019,1,1))</f>
        <v>43965</v>
      </c>
      <c r="Q570" s="3">
        <f>VALUE(SUBSTITUTE(Veg_Table[[#This Row],[EVM_LAST_EDITED]],",",""))</f>
        <v>43965.752748113402</v>
      </c>
      <c r="R570" s="1" t="str">
        <f>_xlfn.IFNA(IF(Veg_Table[[#This Row],[EVM_LAST_EDITOR]]="","zBlank EVM Last Editor",VLOOKUP(Veg_Table[[#This Row],[EVM_LAST_EDITOR]],Roster_Table[#All],4,FALSE)),"zAWRR Not in Roster")</f>
        <v>MOW</v>
      </c>
      <c r="S570" s="1" t="str">
        <f>_xlfn.IFNA(IF(Veg_Table[[#This Row],[EVM_LAST_EDITOR]]="","zBlank EVM Last Editor",VLOOKUP(Veg_Table[[#This Row],[EVM_LAST_EDITOR]],Roster_Table[#All],16,FALSE)),"zCompany_AWRR not in Roster")</f>
        <v>Not in Sierra Roster</v>
      </c>
      <c r="T570" s="2">
        <f>IFERROR(DATE(YEAR(Veg_Table[[#This Row],[Created2]]),MONTH(Veg_Table[[#This Row],[Created2]]),DAY(Veg_Table[[#This Row],[Created2]])),DATE(2019,1,1))</f>
        <v>43875</v>
      </c>
      <c r="U570" s="3">
        <f>VALUE(SUBSTITUTE(Veg_Table[[#This Row],[Created]],",",""))</f>
        <v>43875.620486111096</v>
      </c>
      <c r="V570" s="3" t="str">
        <f ca="1">IFERROR(_xlfn.IFNA(CELL("contents",INDIRECT(_xlfn.CONCAT("Veg_Table_Production_Data!",ADDRESS(MATCH(_xlfn.MAXIFS(#REF!,#REF!,"="&amp;Veg_Table[[#This Row],[AUTO_ID]],#REF!,"&lt;"&amp;Veg_Table[[#This Row],[EVM_LAST_EDITED_Day]]),#REF!,0),COLUMN(#REF!),4,1,)))),""),"")</f>
        <v/>
      </c>
      <c r="W570" s="3" t="str">
        <f ca="1">IF(Veg_Table[[#This Row],[Previous_Prescription]]="","No",IF(Veg_Table[[#This Row],[Previous_Prescription]]=Veg_Table[[#This Row],[PRESCRIP]],"No","Yes"))</f>
        <v>No</v>
      </c>
      <c r="X570" s="3" t="str">
        <f>IF(Veg_Table[[#This Row],[EVM_LAST_EDITED_Day]]=Veg_Table[[#This Row],[Created_Day]],"New","Old")</f>
        <v>Old</v>
      </c>
      <c r="Y570" s="1">
        <f>IFERROR(IF(FIND("delete",LOWER(Veg_Table[[#This Row],[PI_COMMENTS]]))&gt;=1,1,0),0)</f>
        <v>0</v>
      </c>
      <c r="Z570" s="1" t="str">
        <f>_xlfn.IFNA(IF(Veg_Table[[#This Row],[EVM_LAST_EDITOR]]="","Yes",VLOOKUP(Veg_Table[[#This Row],[EVM_LAST_EDITOR]],Roster_Table[#All],15,FALSE)),"Yes")</f>
        <v>No</v>
      </c>
      <c r="AA57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70" s="1" t="str">
        <f>_xlfn.IFNA(VLOOKUP(Veg_Table[[#This Row],[EVM_LAST_EDITOR]],Roster_Table[#All],3,FALSE),"zAWRR Not in Roster")</f>
        <v>Roberto</v>
      </c>
      <c r="AC570" s="1" t="str">
        <f>_xlfn.IFNA(VLOOKUP(Veg_Table[[#This Row],[EVM_LAST_EDITOR]],Roster_Table[#All],2,FALSE),"zAWRR Not in Roster")</f>
        <v>Ayala</v>
      </c>
      <c r="AD570" s="1" t="str">
        <f>IF(_xlfn.CONCAT(Veg_Table[[#This Row],[First_Name]]," ",Veg_Table[[#This Row],[Last_Name]])="zAWRR Not in Roster zAWRR Not in Roster","zAWRR Not in Roster",_xlfn.CONCAT(Veg_Table[[#This Row],[First_Name]]," ",Veg_Table[[#This Row],[Last_Name]]))</f>
        <v>Roberto Ayala</v>
      </c>
      <c r="AE570">
        <v>1721036</v>
      </c>
      <c r="AF570" t="s">
        <v>6137</v>
      </c>
      <c r="AG570" t="s">
        <v>97</v>
      </c>
      <c r="AH570" t="s">
        <v>5801</v>
      </c>
      <c r="AI570" t="s">
        <v>1341</v>
      </c>
      <c r="AJ570" t="s">
        <v>820</v>
      </c>
      <c r="AK570" t="s">
        <v>28</v>
      </c>
      <c r="AL570" t="s">
        <v>368</v>
      </c>
      <c r="AM570" t="s">
        <v>38</v>
      </c>
      <c r="AN570" t="s">
        <v>25</v>
      </c>
      <c r="AO570" t="s">
        <v>25</v>
      </c>
      <c r="AP570">
        <v>27</v>
      </c>
      <c r="AQ570">
        <v>108</v>
      </c>
      <c r="AR570" t="s">
        <v>28</v>
      </c>
      <c r="AS570" t="s">
        <v>51</v>
      </c>
      <c r="AT570" t="s">
        <v>515</v>
      </c>
      <c r="AU570" t="s">
        <v>25</v>
      </c>
      <c r="AV570" t="s">
        <v>519</v>
      </c>
      <c r="AW570" t="s">
        <v>6138</v>
      </c>
      <c r="AX570" t="s">
        <v>987</v>
      </c>
      <c r="AY570" t="s">
        <v>1530</v>
      </c>
      <c r="AZ570">
        <v>5865470</v>
      </c>
      <c r="BA570" t="s">
        <v>51</v>
      </c>
      <c r="BB570" s="4">
        <v>43965.751863124999</v>
      </c>
      <c r="BC570" t="s">
        <v>28</v>
      </c>
      <c r="BD570" t="s">
        <v>29</v>
      </c>
      <c r="BF570" t="s">
        <v>28</v>
      </c>
      <c r="BG570" t="s">
        <v>28</v>
      </c>
      <c r="BH570" t="s">
        <v>28</v>
      </c>
      <c r="BI570" s="3"/>
      <c r="BJ570" t="s">
        <v>6139</v>
      </c>
      <c r="BK570" s="30" t="s">
        <v>531</v>
      </c>
      <c r="BL570" s="3">
        <v>43965.752748113424</v>
      </c>
      <c r="BM570" t="s">
        <v>31</v>
      </c>
      <c r="BN570" t="s">
        <v>32</v>
      </c>
      <c r="BO570" t="s">
        <v>5804</v>
      </c>
      <c r="BP570" t="s">
        <v>5805</v>
      </c>
      <c r="BQ570" t="s">
        <v>852</v>
      </c>
      <c r="BR570" t="s">
        <v>28</v>
      </c>
      <c r="BS570" t="s">
        <v>28</v>
      </c>
      <c r="BT570" t="s">
        <v>228</v>
      </c>
      <c r="BU570" s="3">
        <v>43875.620486111111</v>
      </c>
      <c r="BV570" t="s">
        <v>803</v>
      </c>
      <c r="BW570" s="3">
        <v>43965.813544918979</v>
      </c>
      <c r="BX570" t="s">
        <v>6140</v>
      </c>
      <c r="CG570"/>
      <c r="CH570"/>
      <c r="CI570"/>
      <c r="CY570"/>
      <c r="DA570"/>
      <c r="DE570"/>
      <c r="DF570"/>
    </row>
    <row r="571" spans="1:110" x14ac:dyDescent="0.25">
      <c r="A571" s="1">
        <f>IF(Veg_Table[[#This Row],[VP_STATUS]]="Hold",0,IF(OR(AND(Veg_Table[[#This Row],[PRESCRIP]]="NW_No Work",Veg_Table[[#This Row],[VP_STATUS]]&lt;&gt;"No Work Required Under EVM"),AND(Veg_Table[[#This Row],[VP_STATUS]]="No Work Required Under EVM",Veg_Table[[#This Row],[PRESCRIP]]&lt;&gt;"NW_No Work")),1,0))</f>
        <v>0</v>
      </c>
      <c r="B571" s="1">
        <f>IF(Veg_Table[[#This Row],[SPECIES]]="",1,0)</f>
        <v>0</v>
      </c>
      <c r="C571" s="1">
        <f>IF(Veg_Table[[#This Row],[DIAMETER]]="",1,0)</f>
        <v>0</v>
      </c>
      <c r="D571" s="1">
        <f>IF(Veg_Table[[#This Row],[HEIGHT]]="",1,0)</f>
        <v>0</v>
      </c>
      <c r="E57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71" s="1">
        <f>IF(AND(Veg_Table[[#This Row],[TAT_RESULT]]="ABATE",Veg_Table[[#This Row],[PRESCRIP]]="NW_No Work"),1,0)</f>
        <v>0</v>
      </c>
      <c r="G571" s="1">
        <f>IF(OR(Veg_Table[[#This Row],[Prescription R-Scale]]="NA",Veg_Table[[#This Row],[Diameter R-Scale]]="NA"),0,IF(Veg_Table[[#This Row],[Diameter R-Scale]]&lt;&gt;Veg_Table[[#This Row],[Prescription R-Scale]],1,0))</f>
        <v>0</v>
      </c>
      <c r="H571" s="1">
        <f>IF(OR(AND(Veg_Table[[#This Row],[PRESCRIP]]="BC_Br Rmv", Veg_Table[[#This Row],[WOOD_MAN]]&lt;&gt;"Not Needed"),AND(Veg_Table[[#This Row],[PRESCRIP]]="BCS_Br Rmv+Trt", Veg_Table[[#This Row],[WOOD_MAN]]&lt;&gt;"Not Needed")),1,0)</f>
        <v>0</v>
      </c>
      <c r="I571" s="1">
        <f ca="1">IF(AND(Veg_Table[[#This Row],[Prescription_Changed]]="Yes",Veg_Table[[#This Row],[TAT_RESULT]]=""),1,0)</f>
        <v>0</v>
      </c>
      <c r="J571" s="1">
        <f ca="1">SUM(Veg_Table[[#This Row],[Prescription and Status do not match]:[Prescription_Edited_And_TAT_Is_Blank]])</f>
        <v>1</v>
      </c>
      <c r="K571" s="1">
        <f ca="1">IF(Veg_Table[[#This Row],[Sum of Errors]]&gt;0,1,0)</f>
        <v>1</v>
      </c>
      <c r="L571" s="1">
        <f>1</f>
        <v>1</v>
      </c>
      <c r="M57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571" s="1">
        <f>IF(OR(MID(Veg_Table[[#This Row],[PRESCRIP]],2,1)="1",MID(Veg_Table[[#This Row],[PRESCRIP]],2,1)="2",MID(Veg_Table[[#This Row],[PRESCRIP]],2,1)="3",MID(Veg_Table[[#This Row],[PRESCRIP]],2,1)="4"),_xlfn.NUMBERVALUE(MID(Veg_Table[[#This Row],[PRESCRIP]],2,1)),"NA")</f>
        <v>2</v>
      </c>
      <c r="O571" s="1">
        <f>WEEKNUM(Veg_Table[[#This Row],[EVM_LAST_EDITED_Day]],2)</f>
        <v>20</v>
      </c>
      <c r="P571" s="25">
        <f>IFERROR(DATE(YEAR(Veg_Table[[#This Row],[EVM_LAST_EDITED2]]),MONTH(Veg_Table[[#This Row],[EVM_LAST_EDITED2]]),DAY(Veg_Table[[#This Row],[EVM_LAST_EDITED2]])),DATE(2019,1,1))</f>
        <v>43965</v>
      </c>
      <c r="Q571" s="3">
        <f>VALUE(SUBSTITUTE(Veg_Table[[#This Row],[EVM_LAST_EDITED]],",",""))</f>
        <v>43965.753747337898</v>
      </c>
      <c r="R571" s="1" t="str">
        <f>_xlfn.IFNA(IF(Veg_Table[[#This Row],[EVM_LAST_EDITOR]]="","zBlank EVM Last Editor",VLOOKUP(Veg_Table[[#This Row],[EVM_LAST_EDITOR]],Roster_Table[#All],4,FALSE)),"zAWRR Not in Roster")</f>
        <v>MOW</v>
      </c>
      <c r="S571" s="1" t="str">
        <f>_xlfn.IFNA(IF(Veg_Table[[#This Row],[EVM_LAST_EDITOR]]="","zBlank EVM Last Editor",VLOOKUP(Veg_Table[[#This Row],[EVM_LAST_EDITOR]],Roster_Table[#All],16,FALSE)),"zCompany_AWRR not in Roster")</f>
        <v>Not in Sierra Roster</v>
      </c>
      <c r="T571" s="2">
        <f>IFERROR(DATE(YEAR(Veg_Table[[#This Row],[Created2]]),MONTH(Veg_Table[[#This Row],[Created2]]),DAY(Veg_Table[[#This Row],[Created2]])),DATE(2019,1,1))</f>
        <v>43838</v>
      </c>
      <c r="U571" s="3">
        <f>VALUE(SUBSTITUTE(Veg_Table[[#This Row],[Created]],",",""))</f>
        <v>43838.662696759297</v>
      </c>
      <c r="V571" s="3" t="str">
        <f ca="1">IFERROR(_xlfn.IFNA(CELL("contents",INDIRECT(_xlfn.CONCAT("Veg_Table_Production_Data!",ADDRESS(MATCH(_xlfn.MAXIFS(#REF!,#REF!,"="&amp;Veg_Table[[#This Row],[AUTO_ID]],#REF!,"&lt;"&amp;Veg_Table[[#This Row],[EVM_LAST_EDITED_Day]]),#REF!,0),COLUMN(#REF!),4,1,)))),""),"")</f>
        <v/>
      </c>
      <c r="W571" s="3" t="str">
        <f ca="1">IF(Veg_Table[[#This Row],[Previous_Prescription]]="","No",IF(Veg_Table[[#This Row],[Previous_Prescription]]=Veg_Table[[#This Row],[PRESCRIP]],"No","Yes"))</f>
        <v>No</v>
      </c>
      <c r="X571" s="3" t="str">
        <f>IF(Veg_Table[[#This Row],[EVM_LAST_EDITED_Day]]=Veg_Table[[#This Row],[Created_Day]],"New","Old")</f>
        <v>Old</v>
      </c>
      <c r="Y571" s="1">
        <f>IFERROR(IF(FIND("delete",LOWER(Veg_Table[[#This Row],[PI_COMMENTS]]))&gt;=1,1,0),0)</f>
        <v>0</v>
      </c>
      <c r="Z571" s="1" t="str">
        <f>_xlfn.IFNA(IF(Veg_Table[[#This Row],[EVM_LAST_EDITOR]]="","Yes",VLOOKUP(Veg_Table[[#This Row],[EVM_LAST_EDITOR]],Roster_Table[#All],15,FALSE)),"Yes")</f>
        <v>No</v>
      </c>
      <c r="AA57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71" s="1" t="str">
        <f>_xlfn.IFNA(VLOOKUP(Veg_Table[[#This Row],[EVM_LAST_EDITOR]],Roster_Table[#All],3,FALSE),"zAWRR Not in Roster")</f>
        <v>Roberto</v>
      </c>
      <c r="AC571" s="1" t="str">
        <f>_xlfn.IFNA(VLOOKUP(Veg_Table[[#This Row],[EVM_LAST_EDITOR]],Roster_Table[#All],2,FALSE),"zAWRR Not in Roster")</f>
        <v>Ayala</v>
      </c>
      <c r="AD571" s="1" t="str">
        <f>IF(_xlfn.CONCAT(Veg_Table[[#This Row],[First_Name]]," ",Veg_Table[[#This Row],[Last_Name]])="zAWRR Not in Roster zAWRR Not in Roster","zAWRR Not in Roster",_xlfn.CONCAT(Veg_Table[[#This Row],[First_Name]]," ",Veg_Table[[#This Row],[Last_Name]]))</f>
        <v>Roberto Ayala</v>
      </c>
      <c r="AE571">
        <v>1707296</v>
      </c>
      <c r="AF571" t="s">
        <v>6123</v>
      </c>
      <c r="AG571" t="s">
        <v>97</v>
      </c>
      <c r="AH571" t="s">
        <v>3335</v>
      </c>
      <c r="AI571" t="s">
        <v>1341</v>
      </c>
      <c r="AJ571" t="s">
        <v>820</v>
      </c>
      <c r="AK571" t="s">
        <v>833</v>
      </c>
      <c r="AL571" t="s">
        <v>884</v>
      </c>
      <c r="AM571" t="s">
        <v>38</v>
      </c>
      <c r="AN571" t="s">
        <v>25</v>
      </c>
      <c r="AO571" t="s">
        <v>25</v>
      </c>
      <c r="AP571">
        <v>21</v>
      </c>
      <c r="AQ571">
        <v>97</v>
      </c>
      <c r="AS571" t="s">
        <v>42</v>
      </c>
      <c r="AT571" t="s">
        <v>515</v>
      </c>
      <c r="AU571" t="s">
        <v>25</v>
      </c>
      <c r="AV571" t="s">
        <v>519</v>
      </c>
      <c r="AW571" t="s">
        <v>6124</v>
      </c>
      <c r="AX571" t="s">
        <v>987</v>
      </c>
      <c r="AY571" t="s">
        <v>1530</v>
      </c>
      <c r="AZ571">
        <v>5872407</v>
      </c>
      <c r="BA571" t="s">
        <v>42</v>
      </c>
      <c r="BB571" s="4">
        <v>43965.753485138892</v>
      </c>
      <c r="BD571" t="s">
        <v>29</v>
      </c>
      <c r="BI571" s="3"/>
      <c r="BJ571" t="s">
        <v>3361</v>
      </c>
      <c r="BK571" s="30" t="s">
        <v>531</v>
      </c>
      <c r="BL571" s="3">
        <v>43965.753747337963</v>
      </c>
      <c r="BM571" t="s">
        <v>31</v>
      </c>
      <c r="BN571" t="s">
        <v>32</v>
      </c>
      <c r="BO571" t="s">
        <v>3337</v>
      </c>
      <c r="BP571" t="s">
        <v>3338</v>
      </c>
      <c r="BQ571" t="s">
        <v>852</v>
      </c>
      <c r="BR571" t="s">
        <v>28</v>
      </c>
      <c r="BS571" t="s">
        <v>28</v>
      </c>
      <c r="BT571" t="s">
        <v>1043</v>
      </c>
      <c r="BU571" s="3">
        <v>43838.66269675926</v>
      </c>
      <c r="BV571" t="s">
        <v>803</v>
      </c>
      <c r="BW571" s="3">
        <v>43965.813544918979</v>
      </c>
      <c r="BX571" t="s">
        <v>6125</v>
      </c>
      <c r="CG571"/>
      <c r="CH571"/>
      <c r="CI571"/>
      <c r="CY571"/>
      <c r="DA571"/>
      <c r="DE571"/>
      <c r="DF571"/>
    </row>
    <row r="572" spans="1:110" x14ac:dyDescent="0.25">
      <c r="A572" s="1">
        <f>IF(Veg_Table[[#This Row],[VP_STATUS]]="Hold",0,IF(OR(AND(Veg_Table[[#This Row],[PRESCRIP]]="NW_No Work",Veg_Table[[#This Row],[VP_STATUS]]&lt;&gt;"No Work Required Under EVM"),AND(Veg_Table[[#This Row],[VP_STATUS]]="No Work Required Under EVM",Veg_Table[[#This Row],[PRESCRIP]]&lt;&gt;"NW_No Work")),1,0))</f>
        <v>0</v>
      </c>
      <c r="B572" s="1">
        <f>IF(Veg_Table[[#This Row],[SPECIES]]="",1,0)</f>
        <v>0</v>
      </c>
      <c r="C572" s="1">
        <f>IF(Veg_Table[[#This Row],[DIAMETER]]="",1,0)</f>
        <v>0</v>
      </c>
      <c r="D572" s="1">
        <f>IF(Veg_Table[[#This Row],[HEIGHT]]="",1,0)</f>
        <v>0</v>
      </c>
      <c r="E57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72" s="1">
        <f>IF(AND(Veg_Table[[#This Row],[TAT_RESULT]]="ABATE",Veg_Table[[#This Row],[PRESCRIP]]="NW_No Work"),1,0)</f>
        <v>0</v>
      </c>
      <c r="G572" s="1">
        <f>IF(OR(Veg_Table[[#This Row],[Prescription R-Scale]]="NA",Veg_Table[[#This Row],[Diameter R-Scale]]="NA"),0,IF(Veg_Table[[#This Row],[Diameter R-Scale]]&lt;&gt;Veg_Table[[#This Row],[Prescription R-Scale]],1,0))</f>
        <v>0</v>
      </c>
      <c r="H572" s="1">
        <f>IF(OR(AND(Veg_Table[[#This Row],[PRESCRIP]]="BC_Br Rmv", Veg_Table[[#This Row],[WOOD_MAN]]&lt;&gt;"Not Needed"),AND(Veg_Table[[#This Row],[PRESCRIP]]="BCS_Br Rmv+Trt", Veg_Table[[#This Row],[WOOD_MAN]]&lt;&gt;"Not Needed")),1,0)</f>
        <v>0</v>
      </c>
      <c r="I572" s="1">
        <f ca="1">IF(AND(Veg_Table[[#This Row],[Prescription_Changed]]="Yes",Veg_Table[[#This Row],[TAT_RESULT]]=""),1,0)</f>
        <v>0</v>
      </c>
      <c r="J572" s="1">
        <f ca="1">SUM(Veg_Table[[#This Row],[Prescription and Status do not match]:[Prescription_Edited_And_TAT_Is_Blank]])</f>
        <v>1</v>
      </c>
      <c r="K572" s="1">
        <f ca="1">IF(Veg_Table[[#This Row],[Sum of Errors]]&gt;0,1,0)</f>
        <v>1</v>
      </c>
      <c r="L572" s="1">
        <f>1</f>
        <v>1</v>
      </c>
      <c r="M57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572" s="1">
        <f>IF(OR(MID(Veg_Table[[#This Row],[PRESCRIP]],2,1)="1",MID(Veg_Table[[#This Row],[PRESCRIP]],2,1)="2",MID(Veg_Table[[#This Row],[PRESCRIP]],2,1)="3",MID(Veg_Table[[#This Row],[PRESCRIP]],2,1)="4"),_xlfn.NUMBERVALUE(MID(Veg_Table[[#This Row],[PRESCRIP]],2,1)),"NA")</f>
        <v>2</v>
      </c>
      <c r="O572" s="1">
        <f>WEEKNUM(Veg_Table[[#This Row],[EVM_LAST_EDITED_Day]],2)</f>
        <v>20</v>
      </c>
      <c r="P572" s="25">
        <f>IFERROR(DATE(YEAR(Veg_Table[[#This Row],[EVM_LAST_EDITED2]]),MONTH(Veg_Table[[#This Row],[EVM_LAST_EDITED2]]),DAY(Veg_Table[[#This Row],[EVM_LAST_EDITED2]])),DATE(2019,1,1))</f>
        <v>43965</v>
      </c>
      <c r="Q572" s="3">
        <f>VALUE(SUBSTITUTE(Veg_Table[[#This Row],[EVM_LAST_EDITED]],",",""))</f>
        <v>43965.754414398201</v>
      </c>
      <c r="R572" s="1" t="str">
        <f>_xlfn.IFNA(IF(Veg_Table[[#This Row],[EVM_LAST_EDITOR]]="","zBlank EVM Last Editor",VLOOKUP(Veg_Table[[#This Row],[EVM_LAST_EDITOR]],Roster_Table[#All],4,FALSE)),"zAWRR Not in Roster")</f>
        <v>MOW</v>
      </c>
      <c r="S572" s="1" t="str">
        <f>_xlfn.IFNA(IF(Veg_Table[[#This Row],[EVM_LAST_EDITOR]]="","zBlank EVM Last Editor",VLOOKUP(Veg_Table[[#This Row],[EVM_LAST_EDITOR]],Roster_Table[#All],16,FALSE)),"zCompany_AWRR not in Roster")</f>
        <v>Not in Sierra Roster</v>
      </c>
      <c r="T572" s="2">
        <f>IFERROR(DATE(YEAR(Veg_Table[[#This Row],[Created2]]),MONTH(Veg_Table[[#This Row],[Created2]]),DAY(Veg_Table[[#This Row],[Created2]])),DATE(2019,1,1))</f>
        <v>43838</v>
      </c>
      <c r="U572" s="3">
        <f>VALUE(SUBSTITUTE(Veg_Table[[#This Row],[Created]],",",""))</f>
        <v>43838.659293981502</v>
      </c>
      <c r="V572" s="3" t="str">
        <f ca="1">IFERROR(_xlfn.IFNA(CELL("contents",INDIRECT(_xlfn.CONCAT("Veg_Table_Production_Data!",ADDRESS(MATCH(_xlfn.MAXIFS(#REF!,#REF!,"="&amp;Veg_Table[[#This Row],[AUTO_ID]],#REF!,"&lt;"&amp;Veg_Table[[#This Row],[EVM_LAST_EDITED_Day]]),#REF!,0),COLUMN(#REF!),4,1,)))),""),"")</f>
        <v/>
      </c>
      <c r="W572" s="3" t="str">
        <f ca="1">IF(Veg_Table[[#This Row],[Previous_Prescription]]="","No",IF(Veg_Table[[#This Row],[Previous_Prescription]]=Veg_Table[[#This Row],[PRESCRIP]],"No","Yes"))</f>
        <v>No</v>
      </c>
      <c r="X572" s="3" t="str">
        <f>IF(Veg_Table[[#This Row],[EVM_LAST_EDITED_Day]]=Veg_Table[[#This Row],[Created_Day]],"New","Old")</f>
        <v>Old</v>
      </c>
      <c r="Y572" s="1">
        <f>IFERROR(IF(FIND("delete",LOWER(Veg_Table[[#This Row],[PI_COMMENTS]]))&gt;=1,1,0),0)</f>
        <v>0</v>
      </c>
      <c r="Z572" s="1" t="str">
        <f>_xlfn.IFNA(IF(Veg_Table[[#This Row],[EVM_LAST_EDITOR]]="","Yes",VLOOKUP(Veg_Table[[#This Row],[EVM_LAST_EDITOR]],Roster_Table[#All],15,FALSE)),"Yes")</f>
        <v>No</v>
      </c>
      <c r="AA57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72" s="1" t="str">
        <f>_xlfn.IFNA(VLOOKUP(Veg_Table[[#This Row],[EVM_LAST_EDITOR]],Roster_Table[#All],3,FALSE),"zAWRR Not in Roster")</f>
        <v>Roberto</v>
      </c>
      <c r="AC572" s="1" t="str">
        <f>_xlfn.IFNA(VLOOKUP(Veg_Table[[#This Row],[EVM_LAST_EDITOR]],Roster_Table[#All],2,FALSE),"zAWRR Not in Roster")</f>
        <v>Ayala</v>
      </c>
      <c r="AD572" s="1" t="str">
        <f>IF(_xlfn.CONCAT(Veg_Table[[#This Row],[First_Name]]," ",Veg_Table[[#This Row],[Last_Name]])="zAWRR Not in Roster zAWRR Not in Roster","zAWRR Not in Roster",_xlfn.CONCAT(Veg_Table[[#This Row],[First_Name]]," ",Veg_Table[[#This Row],[Last_Name]]))</f>
        <v>Roberto Ayala</v>
      </c>
      <c r="AE572">
        <v>1707294</v>
      </c>
      <c r="AF572" t="s">
        <v>6120</v>
      </c>
      <c r="AG572" t="s">
        <v>97</v>
      </c>
      <c r="AH572" t="s">
        <v>3335</v>
      </c>
      <c r="AI572" t="s">
        <v>1341</v>
      </c>
      <c r="AJ572" t="s">
        <v>820</v>
      </c>
      <c r="AL572" t="s">
        <v>884</v>
      </c>
      <c r="AM572" t="s">
        <v>38</v>
      </c>
      <c r="AN572" t="s">
        <v>25</v>
      </c>
      <c r="AO572" t="s">
        <v>25</v>
      </c>
      <c r="AP572">
        <v>22</v>
      </c>
      <c r="AQ572">
        <v>91</v>
      </c>
      <c r="AS572" t="s">
        <v>42</v>
      </c>
      <c r="AT572" t="s">
        <v>515</v>
      </c>
      <c r="AU572" t="s">
        <v>25</v>
      </c>
      <c r="AV572" t="s">
        <v>519</v>
      </c>
      <c r="AW572" t="s">
        <v>6121</v>
      </c>
      <c r="AX572" t="s">
        <v>987</v>
      </c>
      <c r="AY572" t="s">
        <v>1530</v>
      </c>
      <c r="AZ572">
        <v>5872407</v>
      </c>
      <c r="BA572" t="s">
        <v>42</v>
      </c>
      <c r="BB572" s="4">
        <v>43965.754259664354</v>
      </c>
      <c r="BD572" t="s">
        <v>29</v>
      </c>
      <c r="BI572" s="3"/>
      <c r="BJ572" t="s">
        <v>3361</v>
      </c>
      <c r="BK572" s="30" t="s">
        <v>531</v>
      </c>
      <c r="BL572" s="3">
        <v>43965.75441439815</v>
      </c>
      <c r="BM572" t="s">
        <v>31</v>
      </c>
      <c r="BN572" t="s">
        <v>32</v>
      </c>
      <c r="BO572" t="s">
        <v>3337</v>
      </c>
      <c r="BP572" t="s">
        <v>3338</v>
      </c>
      <c r="BQ572" t="s">
        <v>852</v>
      </c>
      <c r="BR572" t="s">
        <v>28</v>
      </c>
      <c r="BS572" t="s">
        <v>28</v>
      </c>
      <c r="BT572" t="s">
        <v>1043</v>
      </c>
      <c r="BU572" s="3">
        <v>43838.65929398148</v>
      </c>
      <c r="BV572" t="s">
        <v>803</v>
      </c>
      <c r="BW572" s="3">
        <v>43965.813544918979</v>
      </c>
      <c r="BX572" t="s">
        <v>6122</v>
      </c>
      <c r="CG572"/>
      <c r="CH572"/>
      <c r="CI572"/>
      <c r="CY572"/>
      <c r="DA572"/>
      <c r="DE572"/>
      <c r="DF572"/>
    </row>
    <row r="573" spans="1:110" x14ac:dyDescent="0.25">
      <c r="A573" s="1">
        <f>IF(Veg_Table[[#This Row],[VP_STATUS]]="Hold",0,IF(OR(AND(Veg_Table[[#This Row],[PRESCRIP]]="NW_No Work",Veg_Table[[#This Row],[VP_STATUS]]&lt;&gt;"No Work Required Under EVM"),AND(Veg_Table[[#This Row],[VP_STATUS]]="No Work Required Under EVM",Veg_Table[[#This Row],[PRESCRIP]]&lt;&gt;"NW_No Work")),1,0))</f>
        <v>0</v>
      </c>
      <c r="B573" s="1">
        <f>IF(Veg_Table[[#This Row],[SPECIES]]="",1,0)</f>
        <v>0</v>
      </c>
      <c r="C573" s="1">
        <f>IF(Veg_Table[[#This Row],[DIAMETER]]="",1,0)</f>
        <v>0</v>
      </c>
      <c r="D573" s="1">
        <f>IF(Veg_Table[[#This Row],[HEIGHT]]="",1,0)</f>
        <v>0</v>
      </c>
      <c r="E57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73" s="1">
        <f>IF(AND(Veg_Table[[#This Row],[TAT_RESULT]]="ABATE",Veg_Table[[#This Row],[PRESCRIP]]="NW_No Work"),1,0)</f>
        <v>0</v>
      </c>
      <c r="G573" s="1">
        <f>IF(OR(Veg_Table[[#This Row],[Prescription R-Scale]]="NA",Veg_Table[[#This Row],[Diameter R-Scale]]="NA"),0,IF(Veg_Table[[#This Row],[Diameter R-Scale]]&lt;&gt;Veg_Table[[#This Row],[Prescription R-Scale]],1,0))</f>
        <v>0</v>
      </c>
      <c r="H573" s="1">
        <f>IF(OR(AND(Veg_Table[[#This Row],[PRESCRIP]]="BC_Br Rmv", Veg_Table[[#This Row],[WOOD_MAN]]&lt;&gt;"Not Needed"),AND(Veg_Table[[#This Row],[PRESCRIP]]="BCS_Br Rmv+Trt", Veg_Table[[#This Row],[WOOD_MAN]]&lt;&gt;"Not Needed")),1,0)</f>
        <v>0</v>
      </c>
      <c r="I573" s="1">
        <f ca="1">IF(AND(Veg_Table[[#This Row],[Prescription_Changed]]="Yes",Veg_Table[[#This Row],[TAT_RESULT]]=""),1,0)</f>
        <v>0</v>
      </c>
      <c r="J573" s="1">
        <f ca="1">SUM(Veg_Table[[#This Row],[Prescription and Status do not match]:[Prescription_Edited_And_TAT_Is_Blank]])</f>
        <v>1</v>
      </c>
      <c r="K573" s="1">
        <f ca="1">IF(Veg_Table[[#This Row],[Sum of Errors]]&gt;0,1,0)</f>
        <v>1</v>
      </c>
      <c r="L573" s="1">
        <f>1</f>
        <v>1</v>
      </c>
      <c r="M57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573" s="1">
        <f>IF(OR(MID(Veg_Table[[#This Row],[PRESCRIP]],2,1)="1",MID(Veg_Table[[#This Row],[PRESCRIP]],2,1)="2",MID(Veg_Table[[#This Row],[PRESCRIP]],2,1)="3",MID(Veg_Table[[#This Row],[PRESCRIP]],2,1)="4"),_xlfn.NUMBERVALUE(MID(Veg_Table[[#This Row],[PRESCRIP]],2,1)),"NA")</f>
        <v>2</v>
      </c>
      <c r="O573" s="1">
        <f>WEEKNUM(Veg_Table[[#This Row],[EVM_LAST_EDITED_Day]],2)</f>
        <v>20</v>
      </c>
      <c r="P573" s="25">
        <f>IFERROR(DATE(YEAR(Veg_Table[[#This Row],[EVM_LAST_EDITED2]]),MONTH(Veg_Table[[#This Row],[EVM_LAST_EDITED2]]),DAY(Veg_Table[[#This Row],[EVM_LAST_EDITED2]])),DATE(2019,1,1))</f>
        <v>43965</v>
      </c>
      <c r="Q573" s="3">
        <f>VALUE(SUBSTITUTE(Veg_Table[[#This Row],[EVM_LAST_EDITED]],",",""))</f>
        <v>43965.755458217602</v>
      </c>
      <c r="R573" s="1" t="str">
        <f>_xlfn.IFNA(IF(Veg_Table[[#This Row],[EVM_LAST_EDITOR]]="","zBlank EVM Last Editor",VLOOKUP(Veg_Table[[#This Row],[EVM_LAST_EDITOR]],Roster_Table[#All],4,FALSE)),"zAWRR Not in Roster")</f>
        <v>MOW</v>
      </c>
      <c r="S573" s="1" t="str">
        <f>_xlfn.IFNA(IF(Veg_Table[[#This Row],[EVM_LAST_EDITOR]]="","zBlank EVM Last Editor",VLOOKUP(Veg_Table[[#This Row],[EVM_LAST_EDITOR]],Roster_Table[#All],16,FALSE)),"zCompany_AWRR not in Roster")</f>
        <v>Not in Sierra Roster</v>
      </c>
      <c r="T573" s="2">
        <f>IFERROR(DATE(YEAR(Veg_Table[[#This Row],[Created2]]),MONTH(Veg_Table[[#This Row],[Created2]]),DAY(Veg_Table[[#This Row],[Created2]])),DATE(2019,1,1))</f>
        <v>43838</v>
      </c>
      <c r="U573" s="3">
        <f>VALUE(SUBSTITUTE(Veg_Table[[#This Row],[Created]],",",""))</f>
        <v>43838.655243055597</v>
      </c>
      <c r="V573" s="3" t="str">
        <f ca="1">IFERROR(_xlfn.IFNA(CELL("contents",INDIRECT(_xlfn.CONCAT("Veg_Table_Production_Data!",ADDRESS(MATCH(_xlfn.MAXIFS(#REF!,#REF!,"="&amp;Veg_Table[[#This Row],[AUTO_ID]],#REF!,"&lt;"&amp;Veg_Table[[#This Row],[EVM_LAST_EDITED_Day]]),#REF!,0),COLUMN(#REF!),4,1,)))),""),"")</f>
        <v/>
      </c>
      <c r="W573" s="3" t="str">
        <f ca="1">IF(Veg_Table[[#This Row],[Previous_Prescription]]="","No",IF(Veg_Table[[#This Row],[Previous_Prescription]]=Veg_Table[[#This Row],[PRESCRIP]],"No","Yes"))</f>
        <v>No</v>
      </c>
      <c r="X573" s="3" t="str">
        <f>IF(Veg_Table[[#This Row],[EVM_LAST_EDITED_Day]]=Veg_Table[[#This Row],[Created_Day]],"New","Old")</f>
        <v>Old</v>
      </c>
      <c r="Y573" s="1">
        <f>IFERROR(IF(FIND("delete",LOWER(Veg_Table[[#This Row],[PI_COMMENTS]]))&gt;=1,1,0),0)</f>
        <v>0</v>
      </c>
      <c r="Z573" s="1" t="str">
        <f>_xlfn.IFNA(IF(Veg_Table[[#This Row],[EVM_LAST_EDITOR]]="","Yes",VLOOKUP(Veg_Table[[#This Row],[EVM_LAST_EDITOR]],Roster_Table[#All],15,FALSE)),"Yes")</f>
        <v>No</v>
      </c>
      <c r="AA57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73" s="1" t="str">
        <f>_xlfn.IFNA(VLOOKUP(Veg_Table[[#This Row],[EVM_LAST_EDITOR]],Roster_Table[#All],3,FALSE),"zAWRR Not in Roster")</f>
        <v>Roberto</v>
      </c>
      <c r="AC573" s="1" t="str">
        <f>_xlfn.IFNA(VLOOKUP(Veg_Table[[#This Row],[EVM_LAST_EDITOR]],Roster_Table[#All],2,FALSE),"zAWRR Not in Roster")</f>
        <v>Ayala</v>
      </c>
      <c r="AD573" s="1" t="str">
        <f>IF(_xlfn.CONCAT(Veg_Table[[#This Row],[First_Name]]," ",Veg_Table[[#This Row],[Last_Name]])="zAWRR Not in Roster zAWRR Not in Roster","zAWRR Not in Roster",_xlfn.CONCAT(Veg_Table[[#This Row],[First_Name]]," ",Veg_Table[[#This Row],[Last_Name]]))</f>
        <v>Roberto Ayala</v>
      </c>
      <c r="AE573">
        <v>1707284</v>
      </c>
      <c r="AF573" t="s">
        <v>6117</v>
      </c>
      <c r="AG573" t="s">
        <v>97</v>
      </c>
      <c r="AH573" t="s">
        <v>3335</v>
      </c>
      <c r="AI573" t="s">
        <v>1341</v>
      </c>
      <c r="AJ573" t="s">
        <v>820</v>
      </c>
      <c r="AL573" t="s">
        <v>884</v>
      </c>
      <c r="AM573" t="s">
        <v>38</v>
      </c>
      <c r="AN573" t="s">
        <v>25</v>
      </c>
      <c r="AO573" t="s">
        <v>25</v>
      </c>
      <c r="AP573">
        <v>19</v>
      </c>
      <c r="AQ573">
        <v>80</v>
      </c>
      <c r="AS573" t="s">
        <v>42</v>
      </c>
      <c r="AT573" t="s">
        <v>515</v>
      </c>
      <c r="AU573" t="s">
        <v>25</v>
      </c>
      <c r="AV573" t="s">
        <v>519</v>
      </c>
      <c r="AW573" t="s">
        <v>6118</v>
      </c>
      <c r="AX573" t="s">
        <v>987</v>
      </c>
      <c r="AY573" t="s">
        <v>1530</v>
      </c>
      <c r="AZ573">
        <v>5872407</v>
      </c>
      <c r="BA573" t="s">
        <v>42</v>
      </c>
      <c r="BB573" s="4">
        <v>43965.75528435185</v>
      </c>
      <c r="BD573" t="s">
        <v>29</v>
      </c>
      <c r="BI573" s="3"/>
      <c r="BJ573" t="s">
        <v>3361</v>
      </c>
      <c r="BK573" s="30" t="s">
        <v>531</v>
      </c>
      <c r="BL573" s="3">
        <v>43965.755458217594</v>
      </c>
      <c r="BM573" t="s">
        <v>31</v>
      </c>
      <c r="BN573" t="s">
        <v>32</v>
      </c>
      <c r="BO573" t="s">
        <v>3337</v>
      </c>
      <c r="BP573" t="s">
        <v>3338</v>
      </c>
      <c r="BQ573" t="s">
        <v>852</v>
      </c>
      <c r="BR573" t="s">
        <v>28</v>
      </c>
      <c r="BS573" t="s">
        <v>28</v>
      </c>
      <c r="BT573" t="s">
        <v>1043</v>
      </c>
      <c r="BU573" s="3">
        <v>43838.655243055553</v>
      </c>
      <c r="BV573" t="s">
        <v>803</v>
      </c>
      <c r="BW573" s="3">
        <v>43965.813544918979</v>
      </c>
      <c r="BX573" t="s">
        <v>6119</v>
      </c>
      <c r="CG573"/>
      <c r="CH573"/>
      <c r="CI573"/>
      <c r="CY573"/>
      <c r="DA573"/>
      <c r="DE573"/>
      <c r="DF573"/>
    </row>
    <row r="574" spans="1:110" x14ac:dyDescent="0.25">
      <c r="A574" s="1">
        <f>IF(Veg_Table[[#This Row],[VP_STATUS]]="Hold",0,IF(OR(AND(Veg_Table[[#This Row],[PRESCRIP]]="NW_No Work",Veg_Table[[#This Row],[VP_STATUS]]&lt;&gt;"No Work Required Under EVM"),AND(Veg_Table[[#This Row],[VP_STATUS]]="No Work Required Under EVM",Veg_Table[[#This Row],[PRESCRIP]]&lt;&gt;"NW_No Work")),1,0))</f>
        <v>0</v>
      </c>
      <c r="B574" s="1">
        <f>IF(Veg_Table[[#This Row],[SPECIES]]="",1,0)</f>
        <v>0</v>
      </c>
      <c r="C574" s="1">
        <f>IF(Veg_Table[[#This Row],[DIAMETER]]="",1,0)</f>
        <v>0</v>
      </c>
      <c r="D574" s="1">
        <f>IF(Veg_Table[[#This Row],[HEIGHT]]="",1,0)</f>
        <v>0</v>
      </c>
      <c r="E57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74" s="1">
        <f>IF(AND(Veg_Table[[#This Row],[TAT_RESULT]]="ABATE",Veg_Table[[#This Row],[PRESCRIP]]="NW_No Work"),1,0)</f>
        <v>0</v>
      </c>
      <c r="G574" s="1">
        <f>IF(OR(Veg_Table[[#This Row],[Prescription R-Scale]]="NA",Veg_Table[[#This Row],[Diameter R-Scale]]="NA"),0,IF(Veg_Table[[#This Row],[Diameter R-Scale]]&lt;&gt;Veg_Table[[#This Row],[Prescription R-Scale]],1,0))</f>
        <v>0</v>
      </c>
      <c r="H574" s="1">
        <f>IF(OR(AND(Veg_Table[[#This Row],[PRESCRIP]]="BC_Br Rmv", Veg_Table[[#This Row],[WOOD_MAN]]&lt;&gt;"Not Needed"),AND(Veg_Table[[#This Row],[PRESCRIP]]="BCS_Br Rmv+Trt", Veg_Table[[#This Row],[WOOD_MAN]]&lt;&gt;"Not Needed")),1,0)</f>
        <v>0</v>
      </c>
      <c r="I574" s="1">
        <f ca="1">IF(AND(Veg_Table[[#This Row],[Prescription_Changed]]="Yes",Veg_Table[[#This Row],[TAT_RESULT]]=""),1,0)</f>
        <v>0</v>
      </c>
      <c r="J574" s="1">
        <f ca="1">SUM(Veg_Table[[#This Row],[Prescription and Status do not match]:[Prescription_Edited_And_TAT_Is_Blank]])</f>
        <v>1</v>
      </c>
      <c r="K574" s="1">
        <f ca="1">IF(Veg_Table[[#This Row],[Sum of Errors]]&gt;0,1,0)</f>
        <v>1</v>
      </c>
      <c r="L574" s="1">
        <f>1</f>
        <v>1</v>
      </c>
      <c r="M57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574" s="1">
        <f>IF(OR(MID(Veg_Table[[#This Row],[PRESCRIP]],2,1)="1",MID(Veg_Table[[#This Row],[PRESCRIP]],2,1)="2",MID(Veg_Table[[#This Row],[PRESCRIP]],2,1)="3",MID(Veg_Table[[#This Row],[PRESCRIP]],2,1)="4"),_xlfn.NUMBERVALUE(MID(Veg_Table[[#This Row],[PRESCRIP]],2,1)),"NA")</f>
        <v>3</v>
      </c>
      <c r="O574" s="1">
        <f>WEEKNUM(Veg_Table[[#This Row],[EVM_LAST_EDITED_Day]],2)</f>
        <v>20</v>
      </c>
      <c r="P574" s="25">
        <f>IFERROR(DATE(YEAR(Veg_Table[[#This Row],[EVM_LAST_EDITED2]]),MONTH(Veg_Table[[#This Row],[EVM_LAST_EDITED2]]),DAY(Veg_Table[[#This Row],[EVM_LAST_EDITED2]])),DATE(2019,1,1))</f>
        <v>43965</v>
      </c>
      <c r="Q574" s="3">
        <f>VALUE(SUBSTITUTE(Veg_Table[[#This Row],[EVM_LAST_EDITED]],",",""))</f>
        <v>43965.757005231499</v>
      </c>
      <c r="R574" s="1" t="str">
        <f>_xlfn.IFNA(IF(Veg_Table[[#This Row],[EVM_LAST_EDITOR]]="","zBlank EVM Last Editor",VLOOKUP(Veg_Table[[#This Row],[EVM_LAST_EDITOR]],Roster_Table[#All],4,FALSE)),"zAWRR Not in Roster")</f>
        <v>MOW</v>
      </c>
      <c r="S574" s="1" t="str">
        <f>_xlfn.IFNA(IF(Veg_Table[[#This Row],[EVM_LAST_EDITOR]]="","zBlank EVM Last Editor",VLOOKUP(Veg_Table[[#This Row],[EVM_LAST_EDITOR]],Roster_Table[#All],16,FALSE)),"zCompany_AWRR not in Roster")</f>
        <v>Not in Sierra Roster</v>
      </c>
      <c r="T574" s="2">
        <f>IFERROR(DATE(YEAR(Veg_Table[[#This Row],[Created2]]),MONTH(Veg_Table[[#This Row],[Created2]]),DAY(Veg_Table[[#This Row],[Created2]])),DATE(2019,1,1))</f>
        <v>43887</v>
      </c>
      <c r="U574" s="3">
        <f>VALUE(SUBSTITUTE(Veg_Table[[#This Row],[Created]],",",""))</f>
        <v>43887.450439814798</v>
      </c>
      <c r="V574" s="3" t="str">
        <f ca="1">IFERROR(_xlfn.IFNA(CELL("contents",INDIRECT(_xlfn.CONCAT("Veg_Table_Production_Data!",ADDRESS(MATCH(_xlfn.MAXIFS(#REF!,#REF!,"="&amp;Veg_Table[[#This Row],[AUTO_ID]],#REF!,"&lt;"&amp;Veg_Table[[#This Row],[EVM_LAST_EDITED_Day]]),#REF!,0),COLUMN(#REF!),4,1,)))),""),"")</f>
        <v/>
      </c>
      <c r="W574" s="3" t="str">
        <f ca="1">IF(Veg_Table[[#This Row],[Previous_Prescription]]="","No",IF(Veg_Table[[#This Row],[Previous_Prescription]]=Veg_Table[[#This Row],[PRESCRIP]],"No","Yes"))</f>
        <v>No</v>
      </c>
      <c r="X574" s="3" t="str">
        <f>IF(Veg_Table[[#This Row],[EVM_LAST_EDITED_Day]]=Veg_Table[[#This Row],[Created_Day]],"New","Old")</f>
        <v>Old</v>
      </c>
      <c r="Y574" s="1">
        <f>IFERROR(IF(FIND("delete",LOWER(Veg_Table[[#This Row],[PI_COMMENTS]]))&gt;=1,1,0),0)</f>
        <v>0</v>
      </c>
      <c r="Z574" s="1" t="str">
        <f>_xlfn.IFNA(IF(Veg_Table[[#This Row],[EVM_LAST_EDITOR]]="","Yes",VLOOKUP(Veg_Table[[#This Row],[EVM_LAST_EDITOR]],Roster_Table[#All],15,FALSE)),"Yes")</f>
        <v>No</v>
      </c>
      <c r="AA57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74" s="1" t="str">
        <f>_xlfn.IFNA(VLOOKUP(Veg_Table[[#This Row],[EVM_LAST_EDITOR]],Roster_Table[#All],3,FALSE),"zAWRR Not in Roster")</f>
        <v>Roberto</v>
      </c>
      <c r="AC574" s="1" t="str">
        <f>_xlfn.IFNA(VLOOKUP(Veg_Table[[#This Row],[EVM_LAST_EDITOR]],Roster_Table[#All],2,FALSE),"zAWRR Not in Roster")</f>
        <v>Ayala</v>
      </c>
      <c r="AD574" s="1" t="str">
        <f>IF(_xlfn.CONCAT(Veg_Table[[#This Row],[First_Name]]," ",Veg_Table[[#This Row],[Last_Name]])="zAWRR Not in Roster zAWRR Not in Roster","zAWRR Not in Roster",_xlfn.CONCAT(Veg_Table[[#This Row],[First_Name]]," ",Veg_Table[[#This Row],[Last_Name]]))</f>
        <v>Roberto Ayala</v>
      </c>
      <c r="AE574">
        <v>1723561</v>
      </c>
      <c r="AF574" t="s">
        <v>6145</v>
      </c>
      <c r="AG574" t="s">
        <v>97</v>
      </c>
      <c r="AH574" t="s">
        <v>3335</v>
      </c>
      <c r="AI574" t="s">
        <v>1341</v>
      </c>
      <c r="AJ574" t="s">
        <v>820</v>
      </c>
      <c r="AL574" t="s">
        <v>368</v>
      </c>
      <c r="AM574" t="s">
        <v>38</v>
      </c>
      <c r="AN574" t="s">
        <v>25</v>
      </c>
      <c r="AO574" t="s">
        <v>25</v>
      </c>
      <c r="AP574">
        <v>24</v>
      </c>
      <c r="AQ574">
        <v>90</v>
      </c>
      <c r="AS574" t="s">
        <v>51</v>
      </c>
      <c r="AT574" t="s">
        <v>515</v>
      </c>
      <c r="AU574" t="s">
        <v>25</v>
      </c>
      <c r="AV574" t="s">
        <v>519</v>
      </c>
      <c r="AW574" t="s">
        <v>6146</v>
      </c>
      <c r="AX574" t="s">
        <v>987</v>
      </c>
      <c r="AY574" t="s">
        <v>1530</v>
      </c>
      <c r="AZ574">
        <v>5872407</v>
      </c>
      <c r="BA574" t="s">
        <v>51</v>
      </c>
      <c r="BB574" s="4">
        <v>43965.756890787037</v>
      </c>
      <c r="BD574" t="s">
        <v>29</v>
      </c>
      <c r="BI574" s="3"/>
      <c r="BJ574" t="s">
        <v>3361</v>
      </c>
      <c r="BK574" s="30" t="s">
        <v>531</v>
      </c>
      <c r="BL574" s="3">
        <v>43965.757005231484</v>
      </c>
      <c r="BM574" t="s">
        <v>31</v>
      </c>
      <c r="BN574" t="s">
        <v>32</v>
      </c>
      <c r="BO574" t="s">
        <v>3337</v>
      </c>
      <c r="BP574" t="s">
        <v>3338</v>
      </c>
      <c r="BQ574" t="s">
        <v>852</v>
      </c>
      <c r="BR574" t="s">
        <v>28</v>
      </c>
      <c r="BS574" t="s">
        <v>28</v>
      </c>
      <c r="BT574" t="s">
        <v>228</v>
      </c>
      <c r="BU574" s="3">
        <v>43887.450439814813</v>
      </c>
      <c r="BV574" t="s">
        <v>803</v>
      </c>
      <c r="BW574" s="3">
        <v>43965.813544918979</v>
      </c>
      <c r="BX574" t="s">
        <v>6147</v>
      </c>
      <c r="CG574"/>
      <c r="CH574"/>
      <c r="CI574"/>
      <c r="CY574"/>
      <c r="DA574"/>
      <c r="DE574"/>
      <c r="DF574"/>
    </row>
    <row r="575" spans="1:110" x14ac:dyDescent="0.25">
      <c r="A575" s="1">
        <f>IF(Veg_Table[[#This Row],[VP_STATUS]]="Hold",0,IF(OR(AND(Veg_Table[[#This Row],[PRESCRIP]]="NW_No Work",Veg_Table[[#This Row],[VP_STATUS]]&lt;&gt;"No Work Required Under EVM"),AND(Veg_Table[[#This Row],[VP_STATUS]]="No Work Required Under EVM",Veg_Table[[#This Row],[PRESCRIP]]&lt;&gt;"NW_No Work")),1,0))</f>
        <v>0</v>
      </c>
      <c r="B575" s="1">
        <f>IF(Veg_Table[[#This Row],[SPECIES]]="",1,0)</f>
        <v>0</v>
      </c>
      <c r="C575" s="1">
        <f>IF(Veg_Table[[#This Row],[DIAMETER]]="",1,0)</f>
        <v>0</v>
      </c>
      <c r="D575" s="1">
        <f>IF(Veg_Table[[#This Row],[HEIGHT]]="",1,0)</f>
        <v>0</v>
      </c>
      <c r="E57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75" s="1">
        <f>IF(AND(Veg_Table[[#This Row],[TAT_RESULT]]="ABATE",Veg_Table[[#This Row],[PRESCRIP]]="NW_No Work"),1,0)</f>
        <v>0</v>
      </c>
      <c r="G575" s="1">
        <f>IF(OR(Veg_Table[[#This Row],[Prescription R-Scale]]="NA",Veg_Table[[#This Row],[Diameter R-Scale]]="NA"),0,IF(Veg_Table[[#This Row],[Diameter R-Scale]]&lt;&gt;Veg_Table[[#This Row],[Prescription R-Scale]],1,0))</f>
        <v>0</v>
      </c>
      <c r="H575" s="1">
        <f>IF(OR(AND(Veg_Table[[#This Row],[PRESCRIP]]="BC_Br Rmv", Veg_Table[[#This Row],[WOOD_MAN]]&lt;&gt;"Not Needed"),AND(Veg_Table[[#This Row],[PRESCRIP]]="BCS_Br Rmv+Trt", Veg_Table[[#This Row],[WOOD_MAN]]&lt;&gt;"Not Needed")),1,0)</f>
        <v>0</v>
      </c>
      <c r="I575" s="1">
        <f ca="1">IF(AND(Veg_Table[[#This Row],[Prescription_Changed]]="Yes",Veg_Table[[#This Row],[TAT_RESULT]]=""),1,0)</f>
        <v>0</v>
      </c>
      <c r="J575" s="1">
        <f ca="1">SUM(Veg_Table[[#This Row],[Prescription and Status do not match]:[Prescription_Edited_And_TAT_Is_Blank]])</f>
        <v>1</v>
      </c>
      <c r="K575" s="1">
        <f ca="1">IF(Veg_Table[[#This Row],[Sum of Errors]]&gt;0,1,0)</f>
        <v>1</v>
      </c>
      <c r="L575" s="1">
        <f>1</f>
        <v>1</v>
      </c>
      <c r="M57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575" s="1">
        <f>IF(OR(MID(Veg_Table[[#This Row],[PRESCRIP]],2,1)="1",MID(Veg_Table[[#This Row],[PRESCRIP]],2,1)="2",MID(Veg_Table[[#This Row],[PRESCRIP]],2,1)="3",MID(Veg_Table[[#This Row],[PRESCRIP]],2,1)="4"),_xlfn.NUMBERVALUE(MID(Veg_Table[[#This Row],[PRESCRIP]],2,1)),"NA")</f>
        <v>2</v>
      </c>
      <c r="O575" s="1">
        <f>WEEKNUM(Veg_Table[[#This Row],[EVM_LAST_EDITED_Day]],2)</f>
        <v>20</v>
      </c>
      <c r="P575" s="25">
        <f>IFERROR(DATE(YEAR(Veg_Table[[#This Row],[EVM_LAST_EDITED2]]),MONTH(Veg_Table[[#This Row],[EVM_LAST_EDITED2]]),DAY(Veg_Table[[#This Row],[EVM_LAST_EDITED2]])),DATE(2019,1,1))</f>
        <v>43965</v>
      </c>
      <c r="Q575" s="3">
        <f>VALUE(SUBSTITUTE(Veg_Table[[#This Row],[EVM_LAST_EDITED]],",",""))</f>
        <v>43965.758612488396</v>
      </c>
      <c r="R575" s="1" t="str">
        <f>_xlfn.IFNA(IF(Veg_Table[[#This Row],[EVM_LAST_EDITOR]]="","zBlank EVM Last Editor",VLOOKUP(Veg_Table[[#This Row],[EVM_LAST_EDITOR]],Roster_Table[#All],4,FALSE)),"zAWRR Not in Roster")</f>
        <v>MOW</v>
      </c>
      <c r="S575" s="1" t="str">
        <f>_xlfn.IFNA(IF(Veg_Table[[#This Row],[EVM_LAST_EDITOR]]="","zBlank EVM Last Editor",VLOOKUP(Veg_Table[[#This Row],[EVM_LAST_EDITOR]],Roster_Table[#All],16,FALSE)),"zCompany_AWRR not in Roster")</f>
        <v>Not in Sierra Roster</v>
      </c>
      <c r="T575" s="2">
        <f>IFERROR(DATE(YEAR(Veg_Table[[#This Row],[Created2]]),MONTH(Veg_Table[[#This Row],[Created2]]),DAY(Veg_Table[[#This Row],[Created2]])),DATE(2019,1,1))</f>
        <v>43838</v>
      </c>
      <c r="U575" s="3">
        <f>VALUE(SUBSTITUTE(Veg_Table[[#This Row],[Created]],",",""))</f>
        <v>43838.567002314798</v>
      </c>
      <c r="V575" s="3" t="str">
        <f ca="1">IFERROR(_xlfn.IFNA(CELL("contents",INDIRECT(_xlfn.CONCAT("Veg_Table_Production_Data!",ADDRESS(MATCH(_xlfn.MAXIFS(#REF!,#REF!,"="&amp;Veg_Table[[#This Row],[AUTO_ID]],#REF!,"&lt;"&amp;Veg_Table[[#This Row],[EVM_LAST_EDITED_Day]]),#REF!,0),COLUMN(#REF!),4,1,)))),""),"")</f>
        <v/>
      </c>
      <c r="W575" s="3" t="str">
        <f ca="1">IF(Veg_Table[[#This Row],[Previous_Prescription]]="","No",IF(Veg_Table[[#This Row],[Previous_Prescription]]=Veg_Table[[#This Row],[PRESCRIP]],"No","Yes"))</f>
        <v>No</v>
      </c>
      <c r="X575" s="3" t="str">
        <f>IF(Veg_Table[[#This Row],[EVM_LAST_EDITED_Day]]=Veg_Table[[#This Row],[Created_Day]],"New","Old")</f>
        <v>Old</v>
      </c>
      <c r="Y575" s="1">
        <f>IFERROR(IF(FIND("delete",LOWER(Veg_Table[[#This Row],[PI_COMMENTS]]))&gt;=1,1,0),0)</f>
        <v>0</v>
      </c>
      <c r="Z575" s="1" t="str">
        <f>_xlfn.IFNA(IF(Veg_Table[[#This Row],[EVM_LAST_EDITOR]]="","Yes",VLOOKUP(Veg_Table[[#This Row],[EVM_LAST_EDITOR]],Roster_Table[#All],15,FALSE)),"Yes")</f>
        <v>No</v>
      </c>
      <c r="AA57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75" s="1" t="str">
        <f>_xlfn.IFNA(VLOOKUP(Veg_Table[[#This Row],[EVM_LAST_EDITOR]],Roster_Table[#All],3,FALSE),"zAWRR Not in Roster")</f>
        <v>Roberto</v>
      </c>
      <c r="AC575" s="1" t="str">
        <f>_xlfn.IFNA(VLOOKUP(Veg_Table[[#This Row],[EVM_LAST_EDITOR]],Roster_Table[#All],2,FALSE),"zAWRR Not in Roster")</f>
        <v>Ayala</v>
      </c>
      <c r="AD575" s="1" t="str">
        <f>IF(_xlfn.CONCAT(Veg_Table[[#This Row],[First_Name]]," ",Veg_Table[[#This Row],[Last_Name]])="zAWRR Not in Roster zAWRR Not in Roster","zAWRR Not in Roster",_xlfn.CONCAT(Veg_Table[[#This Row],[First_Name]]," ",Veg_Table[[#This Row],[Last_Name]]))</f>
        <v>Roberto Ayala</v>
      </c>
      <c r="AE575">
        <v>1707056</v>
      </c>
      <c r="AF575" t="s">
        <v>6101</v>
      </c>
      <c r="AG575" t="s">
        <v>97</v>
      </c>
      <c r="AH575" t="s">
        <v>3335</v>
      </c>
      <c r="AI575" t="s">
        <v>6102</v>
      </c>
      <c r="AJ575" t="s">
        <v>820</v>
      </c>
      <c r="AK575" t="s">
        <v>833</v>
      </c>
      <c r="AL575" t="s">
        <v>884</v>
      </c>
      <c r="AM575" t="s">
        <v>38</v>
      </c>
      <c r="AN575" t="s">
        <v>25</v>
      </c>
      <c r="AO575" t="s">
        <v>25</v>
      </c>
      <c r="AP575">
        <v>20</v>
      </c>
      <c r="AQ575">
        <v>73</v>
      </c>
      <c r="AS575" t="s">
        <v>42</v>
      </c>
      <c r="AT575" t="s">
        <v>515</v>
      </c>
      <c r="AU575" t="s">
        <v>25</v>
      </c>
      <c r="AV575" t="s">
        <v>519</v>
      </c>
      <c r="AW575" t="s">
        <v>6103</v>
      </c>
      <c r="AX575" t="s">
        <v>987</v>
      </c>
      <c r="AY575" t="s">
        <v>1530</v>
      </c>
      <c r="AZ575">
        <v>5872407</v>
      </c>
      <c r="BA575" t="s">
        <v>42</v>
      </c>
      <c r="BB575" s="4">
        <v>43965.758464953702</v>
      </c>
      <c r="BD575" t="s">
        <v>29</v>
      </c>
      <c r="BI575" s="3"/>
      <c r="BJ575" t="s">
        <v>3361</v>
      </c>
      <c r="BK575" s="30" t="s">
        <v>531</v>
      </c>
      <c r="BL575" s="3">
        <v>43965.758612488426</v>
      </c>
      <c r="BM575" t="s">
        <v>31</v>
      </c>
      <c r="BN575" t="s">
        <v>32</v>
      </c>
      <c r="BO575" t="s">
        <v>3337</v>
      </c>
      <c r="BP575" t="s">
        <v>3338</v>
      </c>
      <c r="BQ575" t="s">
        <v>852</v>
      </c>
      <c r="BR575" t="s">
        <v>28</v>
      </c>
      <c r="BS575" t="s">
        <v>28</v>
      </c>
      <c r="BT575" t="s">
        <v>1043</v>
      </c>
      <c r="BU575" s="3">
        <v>43838.567002314812</v>
      </c>
      <c r="BV575" t="s">
        <v>803</v>
      </c>
      <c r="BW575" s="3">
        <v>43965.813544918979</v>
      </c>
      <c r="BX575" t="s">
        <v>6104</v>
      </c>
      <c r="CG575"/>
      <c r="CH575"/>
      <c r="CI575"/>
      <c r="CY575"/>
      <c r="DA575"/>
      <c r="DE575"/>
      <c r="DF575"/>
    </row>
    <row r="576" spans="1:110" x14ac:dyDescent="0.25">
      <c r="A576" s="1">
        <f>IF(Veg_Table[[#This Row],[VP_STATUS]]="Hold",0,IF(OR(AND(Veg_Table[[#This Row],[PRESCRIP]]="NW_No Work",Veg_Table[[#This Row],[VP_STATUS]]&lt;&gt;"No Work Required Under EVM"),AND(Veg_Table[[#This Row],[VP_STATUS]]="No Work Required Under EVM",Veg_Table[[#This Row],[PRESCRIP]]&lt;&gt;"NW_No Work")),1,0))</f>
        <v>0</v>
      </c>
      <c r="B576" s="1">
        <f>IF(Veg_Table[[#This Row],[SPECIES]]="",1,0)</f>
        <v>0</v>
      </c>
      <c r="C576" s="1">
        <f>IF(Veg_Table[[#This Row],[DIAMETER]]="",1,0)</f>
        <v>0</v>
      </c>
      <c r="D576" s="1">
        <f>IF(Veg_Table[[#This Row],[HEIGHT]]="",1,0)</f>
        <v>0</v>
      </c>
      <c r="E57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76" s="1">
        <f>IF(AND(Veg_Table[[#This Row],[TAT_RESULT]]="ABATE",Veg_Table[[#This Row],[PRESCRIP]]="NW_No Work"),1,0)</f>
        <v>0</v>
      </c>
      <c r="G576" s="1">
        <f>IF(OR(Veg_Table[[#This Row],[Prescription R-Scale]]="NA",Veg_Table[[#This Row],[Diameter R-Scale]]="NA"),0,IF(Veg_Table[[#This Row],[Diameter R-Scale]]&lt;&gt;Veg_Table[[#This Row],[Prescription R-Scale]],1,0))</f>
        <v>0</v>
      </c>
      <c r="H576" s="1">
        <f>IF(OR(AND(Veg_Table[[#This Row],[PRESCRIP]]="BC_Br Rmv", Veg_Table[[#This Row],[WOOD_MAN]]&lt;&gt;"Not Needed"),AND(Veg_Table[[#This Row],[PRESCRIP]]="BCS_Br Rmv+Trt", Veg_Table[[#This Row],[WOOD_MAN]]&lt;&gt;"Not Needed")),1,0)</f>
        <v>0</v>
      </c>
      <c r="I576" s="1">
        <f ca="1">IF(AND(Veg_Table[[#This Row],[Prescription_Changed]]="Yes",Veg_Table[[#This Row],[TAT_RESULT]]=""),1,0)</f>
        <v>0</v>
      </c>
      <c r="J576" s="1">
        <f ca="1">SUM(Veg_Table[[#This Row],[Prescription and Status do not match]:[Prescription_Edited_And_TAT_Is_Blank]])</f>
        <v>1</v>
      </c>
      <c r="K576" s="1">
        <f ca="1">IF(Veg_Table[[#This Row],[Sum of Errors]]&gt;0,1,0)</f>
        <v>1</v>
      </c>
      <c r="L576" s="1">
        <f>1</f>
        <v>1</v>
      </c>
      <c r="M57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576" s="1">
        <f>IF(OR(MID(Veg_Table[[#This Row],[PRESCRIP]],2,1)="1",MID(Veg_Table[[#This Row],[PRESCRIP]],2,1)="2",MID(Veg_Table[[#This Row],[PRESCRIP]],2,1)="3",MID(Veg_Table[[#This Row],[PRESCRIP]],2,1)="4"),_xlfn.NUMBERVALUE(MID(Veg_Table[[#This Row],[PRESCRIP]],2,1)),"NA")</f>
        <v>1</v>
      </c>
      <c r="O576" s="1">
        <f>WEEKNUM(Veg_Table[[#This Row],[EVM_LAST_EDITED_Day]],2)</f>
        <v>20</v>
      </c>
      <c r="P576" s="25">
        <f>IFERROR(DATE(YEAR(Veg_Table[[#This Row],[EVM_LAST_EDITED2]]),MONTH(Veg_Table[[#This Row],[EVM_LAST_EDITED2]]),DAY(Veg_Table[[#This Row],[EVM_LAST_EDITED2]])),DATE(2019,1,1))</f>
        <v>43965</v>
      </c>
      <c r="Q576" s="3">
        <f>VALUE(SUBSTITUTE(Veg_Table[[#This Row],[EVM_LAST_EDITED]],",",""))</f>
        <v>43965.759059872697</v>
      </c>
      <c r="R576" s="1" t="str">
        <f>_xlfn.IFNA(IF(Veg_Table[[#This Row],[EVM_LAST_EDITOR]]="","zBlank EVM Last Editor",VLOOKUP(Veg_Table[[#This Row],[EVM_LAST_EDITOR]],Roster_Table[#All],4,FALSE)),"zAWRR Not in Roster")</f>
        <v>MOW</v>
      </c>
      <c r="S576" s="1" t="str">
        <f>_xlfn.IFNA(IF(Veg_Table[[#This Row],[EVM_LAST_EDITOR]]="","zBlank EVM Last Editor",VLOOKUP(Veg_Table[[#This Row],[EVM_LAST_EDITOR]],Roster_Table[#All],16,FALSE)),"zCompany_AWRR not in Roster")</f>
        <v>Not in Sierra Roster</v>
      </c>
      <c r="T576" s="2">
        <f>IFERROR(DATE(YEAR(Veg_Table[[#This Row],[Created2]]),MONTH(Veg_Table[[#This Row],[Created2]]),DAY(Veg_Table[[#This Row],[Created2]])),DATE(2019,1,1))</f>
        <v>43838</v>
      </c>
      <c r="U576" s="3">
        <f>VALUE(SUBSTITUTE(Veg_Table[[#This Row],[Created]],",",""))</f>
        <v>43838.624965277799</v>
      </c>
      <c r="V576" s="3" t="str">
        <f ca="1">IFERROR(_xlfn.IFNA(CELL("contents",INDIRECT(_xlfn.CONCAT("Veg_Table_Production_Data!",ADDRESS(MATCH(_xlfn.MAXIFS(#REF!,#REF!,"="&amp;Veg_Table[[#This Row],[AUTO_ID]],#REF!,"&lt;"&amp;Veg_Table[[#This Row],[EVM_LAST_EDITED_Day]]),#REF!,0),COLUMN(#REF!),4,1,)))),""),"")</f>
        <v/>
      </c>
      <c r="W576" s="3" t="str">
        <f ca="1">IF(Veg_Table[[#This Row],[Previous_Prescription]]="","No",IF(Veg_Table[[#This Row],[Previous_Prescription]]=Veg_Table[[#This Row],[PRESCRIP]],"No","Yes"))</f>
        <v>No</v>
      </c>
      <c r="X576" s="3" t="str">
        <f>IF(Veg_Table[[#This Row],[EVM_LAST_EDITED_Day]]=Veg_Table[[#This Row],[Created_Day]],"New","Old")</f>
        <v>Old</v>
      </c>
      <c r="Y576" s="1">
        <f>IFERROR(IF(FIND("delete",LOWER(Veg_Table[[#This Row],[PI_COMMENTS]]))&gt;=1,1,0),0)</f>
        <v>0</v>
      </c>
      <c r="Z576" s="1" t="str">
        <f>_xlfn.IFNA(IF(Veg_Table[[#This Row],[EVM_LAST_EDITOR]]="","Yes",VLOOKUP(Veg_Table[[#This Row],[EVM_LAST_EDITOR]],Roster_Table[#All],15,FALSE)),"Yes")</f>
        <v>No</v>
      </c>
      <c r="AA57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76" s="1" t="str">
        <f>_xlfn.IFNA(VLOOKUP(Veg_Table[[#This Row],[EVM_LAST_EDITOR]],Roster_Table[#All],3,FALSE),"zAWRR Not in Roster")</f>
        <v>Roberto</v>
      </c>
      <c r="AC576" s="1" t="str">
        <f>_xlfn.IFNA(VLOOKUP(Veg_Table[[#This Row],[EVM_LAST_EDITOR]],Roster_Table[#All],2,FALSE),"zAWRR Not in Roster")</f>
        <v>Ayala</v>
      </c>
      <c r="AD576" s="1" t="str">
        <f>IF(_xlfn.CONCAT(Veg_Table[[#This Row],[First_Name]]," ",Veg_Table[[#This Row],[Last_Name]])="zAWRR Not in Roster zAWRR Not in Roster","zAWRR Not in Roster",_xlfn.CONCAT(Veg_Table[[#This Row],[First_Name]]," ",Veg_Table[[#This Row],[Last_Name]]))</f>
        <v>Roberto Ayala</v>
      </c>
      <c r="AE576">
        <v>1707219</v>
      </c>
      <c r="AF576" t="s">
        <v>6105</v>
      </c>
      <c r="AG576" t="s">
        <v>97</v>
      </c>
      <c r="AH576" t="s">
        <v>3335</v>
      </c>
      <c r="AI576" t="s">
        <v>6102</v>
      </c>
      <c r="AJ576" t="s">
        <v>820</v>
      </c>
      <c r="AK576" t="s">
        <v>833</v>
      </c>
      <c r="AL576" t="s">
        <v>884</v>
      </c>
      <c r="AM576" t="s">
        <v>38</v>
      </c>
      <c r="AN576" t="s">
        <v>25</v>
      </c>
      <c r="AO576" t="s">
        <v>25</v>
      </c>
      <c r="AP576">
        <v>5</v>
      </c>
      <c r="AQ576">
        <v>43</v>
      </c>
      <c r="AS576" t="s">
        <v>45</v>
      </c>
      <c r="AT576" t="s">
        <v>515</v>
      </c>
      <c r="AU576" t="s">
        <v>25</v>
      </c>
      <c r="AV576" t="s">
        <v>519</v>
      </c>
      <c r="AW576" t="s">
        <v>6106</v>
      </c>
      <c r="AX576" t="s">
        <v>987</v>
      </c>
      <c r="AY576" t="s">
        <v>1530</v>
      </c>
      <c r="AZ576">
        <v>5872407</v>
      </c>
      <c r="BA576" t="s">
        <v>45</v>
      </c>
      <c r="BB576" s="4">
        <v>43965.758945173613</v>
      </c>
      <c r="BD576" t="s">
        <v>29</v>
      </c>
      <c r="BI576" s="3"/>
      <c r="BJ576" t="s">
        <v>3361</v>
      </c>
      <c r="BK576" s="30" t="s">
        <v>531</v>
      </c>
      <c r="BL576" s="3">
        <v>43965.759059872682</v>
      </c>
      <c r="BM576" t="s">
        <v>31</v>
      </c>
      <c r="BN576" t="s">
        <v>32</v>
      </c>
      <c r="BO576" t="s">
        <v>3337</v>
      </c>
      <c r="BP576" t="s">
        <v>3338</v>
      </c>
      <c r="BQ576" t="s">
        <v>852</v>
      </c>
      <c r="BR576" t="s">
        <v>28</v>
      </c>
      <c r="BS576" t="s">
        <v>28</v>
      </c>
      <c r="BT576" t="s">
        <v>1043</v>
      </c>
      <c r="BU576" s="3">
        <v>43838.624965277777</v>
      </c>
      <c r="BV576" t="s">
        <v>803</v>
      </c>
      <c r="BW576" s="3">
        <v>43965.813544918979</v>
      </c>
      <c r="BX576" t="s">
        <v>6107</v>
      </c>
      <c r="CG576"/>
      <c r="CH576"/>
      <c r="CI576"/>
      <c r="CY576"/>
      <c r="DA576"/>
      <c r="DE576"/>
      <c r="DF576"/>
    </row>
    <row r="577" spans="1:110" x14ac:dyDescent="0.25">
      <c r="A577" s="1">
        <f>IF(Veg_Table[[#This Row],[VP_STATUS]]="Hold",0,IF(OR(AND(Veg_Table[[#This Row],[PRESCRIP]]="NW_No Work",Veg_Table[[#This Row],[VP_STATUS]]&lt;&gt;"No Work Required Under EVM"),AND(Veg_Table[[#This Row],[VP_STATUS]]="No Work Required Under EVM",Veg_Table[[#This Row],[PRESCRIP]]&lt;&gt;"NW_No Work")),1,0))</f>
        <v>0</v>
      </c>
      <c r="B577" s="1">
        <f>IF(Veg_Table[[#This Row],[SPECIES]]="",1,0)</f>
        <v>0</v>
      </c>
      <c r="C577" s="1">
        <f>IF(Veg_Table[[#This Row],[DIAMETER]]="",1,0)</f>
        <v>0</v>
      </c>
      <c r="D577" s="1">
        <f>IF(Veg_Table[[#This Row],[HEIGHT]]="",1,0)</f>
        <v>0</v>
      </c>
      <c r="E57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77" s="1">
        <f>IF(AND(Veg_Table[[#This Row],[TAT_RESULT]]="ABATE",Veg_Table[[#This Row],[PRESCRIP]]="NW_No Work"),1,0)</f>
        <v>0</v>
      </c>
      <c r="G577" s="1">
        <f>IF(OR(Veg_Table[[#This Row],[Prescription R-Scale]]="NA",Veg_Table[[#This Row],[Diameter R-Scale]]="NA"),0,IF(Veg_Table[[#This Row],[Diameter R-Scale]]&lt;&gt;Veg_Table[[#This Row],[Prescription R-Scale]],1,0))</f>
        <v>0</v>
      </c>
      <c r="H577" s="1">
        <f>IF(OR(AND(Veg_Table[[#This Row],[PRESCRIP]]="BC_Br Rmv", Veg_Table[[#This Row],[WOOD_MAN]]&lt;&gt;"Not Needed"),AND(Veg_Table[[#This Row],[PRESCRIP]]="BCS_Br Rmv+Trt", Veg_Table[[#This Row],[WOOD_MAN]]&lt;&gt;"Not Needed")),1,0)</f>
        <v>0</v>
      </c>
      <c r="I577" s="1">
        <f ca="1">IF(AND(Veg_Table[[#This Row],[Prescription_Changed]]="Yes",Veg_Table[[#This Row],[TAT_RESULT]]=""),1,0)</f>
        <v>0</v>
      </c>
      <c r="J577" s="1">
        <f ca="1">SUM(Veg_Table[[#This Row],[Prescription and Status do not match]:[Prescription_Edited_And_TAT_Is_Blank]])</f>
        <v>1</v>
      </c>
      <c r="K577" s="1">
        <f ca="1">IF(Veg_Table[[#This Row],[Sum of Errors]]&gt;0,1,0)</f>
        <v>1</v>
      </c>
      <c r="L577" s="1">
        <f>1</f>
        <v>1</v>
      </c>
      <c r="M57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577" s="1">
        <f>IF(OR(MID(Veg_Table[[#This Row],[PRESCRIP]],2,1)="1",MID(Veg_Table[[#This Row],[PRESCRIP]],2,1)="2",MID(Veg_Table[[#This Row],[PRESCRIP]],2,1)="3",MID(Veg_Table[[#This Row],[PRESCRIP]],2,1)="4"),_xlfn.NUMBERVALUE(MID(Veg_Table[[#This Row],[PRESCRIP]],2,1)),"NA")</f>
        <v>2</v>
      </c>
      <c r="O577" s="1">
        <f>WEEKNUM(Veg_Table[[#This Row],[EVM_LAST_EDITED_Day]],2)</f>
        <v>20</v>
      </c>
      <c r="P577" s="25">
        <f>IFERROR(DATE(YEAR(Veg_Table[[#This Row],[EVM_LAST_EDITED2]]),MONTH(Veg_Table[[#This Row],[EVM_LAST_EDITED2]]),DAY(Veg_Table[[#This Row],[EVM_LAST_EDITED2]])),DATE(2019,1,1))</f>
        <v>43965</v>
      </c>
      <c r="Q577" s="3">
        <f>VALUE(SUBSTITUTE(Veg_Table[[#This Row],[EVM_LAST_EDITED]],",",""))</f>
        <v>43965.760489085602</v>
      </c>
      <c r="R577" s="1" t="str">
        <f>_xlfn.IFNA(IF(Veg_Table[[#This Row],[EVM_LAST_EDITOR]]="","zBlank EVM Last Editor",VLOOKUP(Veg_Table[[#This Row],[EVM_LAST_EDITOR]],Roster_Table[#All],4,FALSE)),"zAWRR Not in Roster")</f>
        <v>MOW</v>
      </c>
      <c r="S577" s="1" t="str">
        <f>_xlfn.IFNA(IF(Veg_Table[[#This Row],[EVM_LAST_EDITOR]]="","zBlank EVM Last Editor",VLOOKUP(Veg_Table[[#This Row],[EVM_LAST_EDITOR]],Roster_Table[#All],16,FALSE)),"zCompany_AWRR not in Roster")</f>
        <v>Not in Sierra Roster</v>
      </c>
      <c r="T577" s="2">
        <f>IFERROR(DATE(YEAR(Veg_Table[[#This Row],[Created2]]),MONTH(Veg_Table[[#This Row],[Created2]]),DAY(Veg_Table[[#This Row],[Created2]])),DATE(2019,1,1))</f>
        <v>43838</v>
      </c>
      <c r="U577" s="3">
        <f>VALUE(SUBSTITUTE(Veg_Table[[#This Row],[Created]],",",""))</f>
        <v>43838.632418981499</v>
      </c>
      <c r="V577" s="3" t="str">
        <f ca="1">IFERROR(_xlfn.IFNA(CELL("contents",INDIRECT(_xlfn.CONCAT("Veg_Table_Production_Data!",ADDRESS(MATCH(_xlfn.MAXIFS(#REF!,#REF!,"="&amp;Veg_Table[[#This Row],[AUTO_ID]],#REF!,"&lt;"&amp;Veg_Table[[#This Row],[EVM_LAST_EDITED_Day]]),#REF!,0),COLUMN(#REF!),4,1,)))),""),"")</f>
        <v/>
      </c>
      <c r="W577" s="3" t="str">
        <f ca="1">IF(Veg_Table[[#This Row],[Previous_Prescription]]="","No",IF(Veg_Table[[#This Row],[Previous_Prescription]]=Veg_Table[[#This Row],[PRESCRIP]],"No","Yes"))</f>
        <v>No</v>
      </c>
      <c r="X577" s="3" t="str">
        <f>IF(Veg_Table[[#This Row],[EVM_LAST_EDITED_Day]]=Veg_Table[[#This Row],[Created_Day]],"New","Old")</f>
        <v>Old</v>
      </c>
      <c r="Y577" s="1">
        <f>IFERROR(IF(FIND("delete",LOWER(Veg_Table[[#This Row],[PI_COMMENTS]]))&gt;=1,1,0),0)</f>
        <v>0</v>
      </c>
      <c r="Z577" s="1" t="str">
        <f>_xlfn.IFNA(IF(Veg_Table[[#This Row],[EVM_LAST_EDITOR]]="","Yes",VLOOKUP(Veg_Table[[#This Row],[EVM_LAST_EDITOR]],Roster_Table[#All],15,FALSE)),"Yes")</f>
        <v>No</v>
      </c>
      <c r="AA57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77" s="1" t="str">
        <f>_xlfn.IFNA(VLOOKUP(Veg_Table[[#This Row],[EVM_LAST_EDITOR]],Roster_Table[#All],3,FALSE),"zAWRR Not in Roster")</f>
        <v>Roberto</v>
      </c>
      <c r="AC577" s="1" t="str">
        <f>_xlfn.IFNA(VLOOKUP(Veg_Table[[#This Row],[EVM_LAST_EDITOR]],Roster_Table[#All],2,FALSE),"zAWRR Not in Roster")</f>
        <v>Ayala</v>
      </c>
      <c r="AD577" s="1" t="str">
        <f>IF(_xlfn.CONCAT(Veg_Table[[#This Row],[First_Name]]," ",Veg_Table[[#This Row],[Last_Name]])="zAWRR Not in Roster zAWRR Not in Roster","zAWRR Not in Roster",_xlfn.CONCAT(Veg_Table[[#This Row],[First_Name]]," ",Veg_Table[[#This Row],[Last_Name]]))</f>
        <v>Roberto Ayala</v>
      </c>
      <c r="AE577">
        <v>1707243</v>
      </c>
      <c r="AF577" t="s">
        <v>6108</v>
      </c>
      <c r="AG577" t="s">
        <v>97</v>
      </c>
      <c r="AH577" t="s">
        <v>3335</v>
      </c>
      <c r="AI577" t="s">
        <v>6102</v>
      </c>
      <c r="AJ577" t="s">
        <v>820</v>
      </c>
      <c r="AK577" t="s">
        <v>833</v>
      </c>
      <c r="AL577" t="s">
        <v>884</v>
      </c>
      <c r="AM577" t="s">
        <v>38</v>
      </c>
      <c r="AN577" t="s">
        <v>25</v>
      </c>
      <c r="AO577" t="s">
        <v>25</v>
      </c>
      <c r="AP577">
        <v>19</v>
      </c>
      <c r="AQ577">
        <v>73</v>
      </c>
      <c r="AS577" t="s">
        <v>42</v>
      </c>
      <c r="AT577" t="s">
        <v>515</v>
      </c>
      <c r="AU577" t="s">
        <v>25</v>
      </c>
      <c r="AV577" t="s">
        <v>519</v>
      </c>
      <c r="AW577" t="s">
        <v>6109</v>
      </c>
      <c r="AX577" t="s">
        <v>987</v>
      </c>
      <c r="AY577" t="s">
        <v>1530</v>
      </c>
      <c r="AZ577">
        <v>5872407</v>
      </c>
      <c r="BA577" t="s">
        <v>42</v>
      </c>
      <c r="BB577" s="4">
        <v>43965.760354687503</v>
      </c>
      <c r="BD577" t="s">
        <v>29</v>
      </c>
      <c r="BI577" s="3"/>
      <c r="BJ577" t="s">
        <v>3361</v>
      </c>
      <c r="BK577" s="30" t="s">
        <v>531</v>
      </c>
      <c r="BL577" s="3">
        <v>43965.760489085646</v>
      </c>
      <c r="BM577" t="s">
        <v>31</v>
      </c>
      <c r="BN577" t="s">
        <v>32</v>
      </c>
      <c r="BO577" t="s">
        <v>3337</v>
      </c>
      <c r="BP577" t="s">
        <v>3338</v>
      </c>
      <c r="BQ577" t="s">
        <v>852</v>
      </c>
      <c r="BR577" t="s">
        <v>28</v>
      </c>
      <c r="BS577" t="s">
        <v>28</v>
      </c>
      <c r="BT577" t="s">
        <v>1043</v>
      </c>
      <c r="BU577" s="3">
        <v>43838.632418981484</v>
      </c>
      <c r="BV577" t="s">
        <v>803</v>
      </c>
      <c r="BW577" s="3">
        <v>43965.813544918979</v>
      </c>
      <c r="BX577" t="s">
        <v>6110</v>
      </c>
      <c r="CG577"/>
      <c r="CH577"/>
      <c r="CI577"/>
      <c r="CY577"/>
      <c r="DA577"/>
      <c r="DE577"/>
      <c r="DF577"/>
    </row>
    <row r="578" spans="1:110" x14ac:dyDescent="0.25">
      <c r="A578" s="1">
        <f>IF(Veg_Table[[#This Row],[VP_STATUS]]="Hold",0,IF(OR(AND(Veg_Table[[#This Row],[PRESCRIP]]="NW_No Work",Veg_Table[[#This Row],[VP_STATUS]]&lt;&gt;"No Work Required Under EVM"),AND(Veg_Table[[#This Row],[VP_STATUS]]="No Work Required Under EVM",Veg_Table[[#This Row],[PRESCRIP]]&lt;&gt;"NW_No Work")),1,0))</f>
        <v>0</v>
      </c>
      <c r="B578" s="1">
        <f>IF(Veg_Table[[#This Row],[SPECIES]]="",1,0)</f>
        <v>0</v>
      </c>
      <c r="C578" s="1">
        <f>IF(Veg_Table[[#This Row],[DIAMETER]]="",1,0)</f>
        <v>0</v>
      </c>
      <c r="D578" s="1">
        <f>IF(Veg_Table[[#This Row],[HEIGHT]]="",1,0)</f>
        <v>0</v>
      </c>
      <c r="E57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78" s="1">
        <f>IF(AND(Veg_Table[[#This Row],[TAT_RESULT]]="ABATE",Veg_Table[[#This Row],[PRESCRIP]]="NW_No Work"),1,0)</f>
        <v>0</v>
      </c>
      <c r="G578" s="1">
        <f>IF(OR(Veg_Table[[#This Row],[Prescription R-Scale]]="NA",Veg_Table[[#This Row],[Diameter R-Scale]]="NA"),0,IF(Veg_Table[[#This Row],[Diameter R-Scale]]&lt;&gt;Veg_Table[[#This Row],[Prescription R-Scale]],1,0))</f>
        <v>0</v>
      </c>
      <c r="H578" s="1">
        <f>IF(OR(AND(Veg_Table[[#This Row],[PRESCRIP]]="BC_Br Rmv", Veg_Table[[#This Row],[WOOD_MAN]]&lt;&gt;"Not Needed"),AND(Veg_Table[[#This Row],[PRESCRIP]]="BCS_Br Rmv+Trt", Veg_Table[[#This Row],[WOOD_MAN]]&lt;&gt;"Not Needed")),1,0)</f>
        <v>0</v>
      </c>
      <c r="I578" s="1">
        <f ca="1">IF(AND(Veg_Table[[#This Row],[Prescription_Changed]]="Yes",Veg_Table[[#This Row],[TAT_RESULT]]=""),1,0)</f>
        <v>0</v>
      </c>
      <c r="J578" s="1">
        <f ca="1">SUM(Veg_Table[[#This Row],[Prescription and Status do not match]:[Prescription_Edited_And_TAT_Is_Blank]])</f>
        <v>1</v>
      </c>
      <c r="K578" s="1">
        <f ca="1">IF(Veg_Table[[#This Row],[Sum of Errors]]&gt;0,1,0)</f>
        <v>1</v>
      </c>
      <c r="L578" s="1">
        <f>1</f>
        <v>1</v>
      </c>
      <c r="M57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578" s="1">
        <f>IF(OR(MID(Veg_Table[[#This Row],[PRESCRIP]],2,1)="1",MID(Veg_Table[[#This Row],[PRESCRIP]],2,1)="2",MID(Veg_Table[[#This Row],[PRESCRIP]],2,1)="3",MID(Veg_Table[[#This Row],[PRESCRIP]],2,1)="4"),_xlfn.NUMBERVALUE(MID(Veg_Table[[#This Row],[PRESCRIP]],2,1)),"NA")</f>
        <v>2</v>
      </c>
      <c r="O578" s="1">
        <f>WEEKNUM(Veg_Table[[#This Row],[EVM_LAST_EDITED_Day]],2)</f>
        <v>20</v>
      </c>
      <c r="P578" s="25">
        <f>IFERROR(DATE(YEAR(Veg_Table[[#This Row],[EVM_LAST_EDITED2]]),MONTH(Veg_Table[[#This Row],[EVM_LAST_EDITED2]]),DAY(Veg_Table[[#This Row],[EVM_LAST_EDITED2]])),DATE(2019,1,1))</f>
        <v>43965</v>
      </c>
      <c r="Q578" s="3">
        <f>VALUE(SUBSTITUTE(Veg_Table[[#This Row],[EVM_LAST_EDITED]],",",""))</f>
        <v>43965.761044074097</v>
      </c>
      <c r="R578" s="1" t="str">
        <f>_xlfn.IFNA(IF(Veg_Table[[#This Row],[EVM_LAST_EDITOR]]="","zBlank EVM Last Editor",VLOOKUP(Veg_Table[[#This Row],[EVM_LAST_EDITOR]],Roster_Table[#All],4,FALSE)),"zAWRR Not in Roster")</f>
        <v>MOW</v>
      </c>
      <c r="S578" s="1" t="str">
        <f>_xlfn.IFNA(IF(Veg_Table[[#This Row],[EVM_LAST_EDITOR]]="","zBlank EVM Last Editor",VLOOKUP(Veg_Table[[#This Row],[EVM_LAST_EDITOR]],Roster_Table[#All],16,FALSE)),"zCompany_AWRR not in Roster")</f>
        <v>Not in Sierra Roster</v>
      </c>
      <c r="T578" s="2">
        <f>IFERROR(DATE(YEAR(Veg_Table[[#This Row],[Created2]]),MONTH(Veg_Table[[#This Row],[Created2]]),DAY(Veg_Table[[#This Row],[Created2]])),DATE(2019,1,1))</f>
        <v>43838</v>
      </c>
      <c r="U578" s="3">
        <f>VALUE(SUBSTITUTE(Veg_Table[[#This Row],[Created]],",",""))</f>
        <v>43838.634907407402</v>
      </c>
      <c r="V578" s="3" t="str">
        <f ca="1">IFERROR(_xlfn.IFNA(CELL("contents",INDIRECT(_xlfn.CONCAT("Veg_Table_Production_Data!",ADDRESS(MATCH(_xlfn.MAXIFS(#REF!,#REF!,"="&amp;Veg_Table[[#This Row],[AUTO_ID]],#REF!,"&lt;"&amp;Veg_Table[[#This Row],[EVM_LAST_EDITED_Day]]),#REF!,0),COLUMN(#REF!),4,1,)))),""),"")</f>
        <v/>
      </c>
      <c r="W578" s="3" t="str">
        <f ca="1">IF(Veg_Table[[#This Row],[Previous_Prescription]]="","No",IF(Veg_Table[[#This Row],[Previous_Prescription]]=Veg_Table[[#This Row],[PRESCRIP]],"No","Yes"))</f>
        <v>No</v>
      </c>
      <c r="X578" s="3" t="str">
        <f>IF(Veg_Table[[#This Row],[EVM_LAST_EDITED_Day]]=Veg_Table[[#This Row],[Created_Day]],"New","Old")</f>
        <v>Old</v>
      </c>
      <c r="Y578" s="1">
        <f>IFERROR(IF(FIND("delete",LOWER(Veg_Table[[#This Row],[PI_COMMENTS]]))&gt;=1,1,0),0)</f>
        <v>0</v>
      </c>
      <c r="Z578" s="1" t="str">
        <f>_xlfn.IFNA(IF(Veg_Table[[#This Row],[EVM_LAST_EDITOR]]="","Yes",VLOOKUP(Veg_Table[[#This Row],[EVM_LAST_EDITOR]],Roster_Table[#All],15,FALSE)),"Yes")</f>
        <v>No</v>
      </c>
      <c r="AA57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78" s="1" t="str">
        <f>_xlfn.IFNA(VLOOKUP(Veg_Table[[#This Row],[EVM_LAST_EDITOR]],Roster_Table[#All],3,FALSE),"zAWRR Not in Roster")</f>
        <v>Roberto</v>
      </c>
      <c r="AC578" s="1" t="str">
        <f>_xlfn.IFNA(VLOOKUP(Veg_Table[[#This Row],[EVM_LAST_EDITOR]],Roster_Table[#All],2,FALSE),"zAWRR Not in Roster")</f>
        <v>Ayala</v>
      </c>
      <c r="AD578" s="1" t="str">
        <f>IF(_xlfn.CONCAT(Veg_Table[[#This Row],[First_Name]]," ",Veg_Table[[#This Row],[Last_Name]])="zAWRR Not in Roster zAWRR Not in Roster","zAWRR Not in Roster",_xlfn.CONCAT(Veg_Table[[#This Row],[First_Name]]," ",Veg_Table[[#This Row],[Last_Name]]))</f>
        <v>Roberto Ayala</v>
      </c>
      <c r="AE578">
        <v>1707245</v>
      </c>
      <c r="AF578" t="s">
        <v>6111</v>
      </c>
      <c r="AG578" t="s">
        <v>97</v>
      </c>
      <c r="AH578" t="s">
        <v>3335</v>
      </c>
      <c r="AI578" t="s">
        <v>6102</v>
      </c>
      <c r="AJ578" t="s">
        <v>820</v>
      </c>
      <c r="AK578" t="s">
        <v>833</v>
      </c>
      <c r="AL578" t="s">
        <v>884</v>
      </c>
      <c r="AM578" t="s">
        <v>38</v>
      </c>
      <c r="AN578" t="s">
        <v>25</v>
      </c>
      <c r="AO578" t="s">
        <v>25</v>
      </c>
      <c r="AP578">
        <v>18</v>
      </c>
      <c r="AQ578">
        <v>70</v>
      </c>
      <c r="AS578" t="s">
        <v>42</v>
      </c>
      <c r="AT578" t="s">
        <v>515</v>
      </c>
      <c r="AU578" t="s">
        <v>25</v>
      </c>
      <c r="AV578" t="s">
        <v>519</v>
      </c>
      <c r="AW578" t="s">
        <v>6112</v>
      </c>
      <c r="AX578" t="s">
        <v>987</v>
      </c>
      <c r="AY578" t="s">
        <v>1530</v>
      </c>
      <c r="AZ578">
        <v>5872407</v>
      </c>
      <c r="BA578" t="s">
        <v>42</v>
      </c>
      <c r="BB578" s="4">
        <v>43965.760939675929</v>
      </c>
      <c r="BD578" t="s">
        <v>29</v>
      </c>
      <c r="BI578" s="3"/>
      <c r="BJ578" t="s">
        <v>3361</v>
      </c>
      <c r="BK578" s="30" t="s">
        <v>531</v>
      </c>
      <c r="BL578" s="3">
        <v>43965.761044074075</v>
      </c>
      <c r="BM578" t="s">
        <v>31</v>
      </c>
      <c r="BN578" t="s">
        <v>32</v>
      </c>
      <c r="BO578" t="s">
        <v>3337</v>
      </c>
      <c r="BP578" t="s">
        <v>3338</v>
      </c>
      <c r="BQ578" t="s">
        <v>852</v>
      </c>
      <c r="BR578" t="s">
        <v>28</v>
      </c>
      <c r="BS578" t="s">
        <v>28</v>
      </c>
      <c r="BT578" t="s">
        <v>1043</v>
      </c>
      <c r="BU578" s="3">
        <v>43838.63490740741</v>
      </c>
      <c r="BV578" t="s">
        <v>803</v>
      </c>
      <c r="BW578" s="3">
        <v>43965.813544918979</v>
      </c>
      <c r="BX578" t="s">
        <v>6113</v>
      </c>
      <c r="CG578"/>
      <c r="CH578"/>
      <c r="CI578"/>
      <c r="CY578"/>
      <c r="DA578"/>
      <c r="DE578"/>
      <c r="DF578"/>
    </row>
    <row r="579" spans="1:110" x14ac:dyDescent="0.25">
      <c r="A579" s="1">
        <f>IF(Veg_Table[[#This Row],[VP_STATUS]]="Hold",0,IF(OR(AND(Veg_Table[[#This Row],[PRESCRIP]]="NW_No Work",Veg_Table[[#This Row],[VP_STATUS]]&lt;&gt;"No Work Required Under EVM"),AND(Veg_Table[[#This Row],[VP_STATUS]]="No Work Required Under EVM",Veg_Table[[#This Row],[PRESCRIP]]&lt;&gt;"NW_No Work")),1,0))</f>
        <v>0</v>
      </c>
      <c r="B579" s="1">
        <f>IF(Veg_Table[[#This Row],[SPECIES]]="",1,0)</f>
        <v>0</v>
      </c>
      <c r="C579" s="1">
        <f>IF(Veg_Table[[#This Row],[DIAMETER]]="",1,0)</f>
        <v>0</v>
      </c>
      <c r="D579" s="1">
        <f>IF(Veg_Table[[#This Row],[HEIGHT]]="",1,0)</f>
        <v>0</v>
      </c>
      <c r="E57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79" s="1">
        <f>IF(AND(Veg_Table[[#This Row],[TAT_RESULT]]="ABATE",Veg_Table[[#This Row],[PRESCRIP]]="NW_No Work"),1,0)</f>
        <v>0</v>
      </c>
      <c r="G579" s="1">
        <f>IF(OR(Veg_Table[[#This Row],[Prescription R-Scale]]="NA",Veg_Table[[#This Row],[Diameter R-Scale]]="NA"),0,IF(Veg_Table[[#This Row],[Diameter R-Scale]]&lt;&gt;Veg_Table[[#This Row],[Prescription R-Scale]],1,0))</f>
        <v>0</v>
      </c>
      <c r="H579" s="1">
        <f>IF(OR(AND(Veg_Table[[#This Row],[PRESCRIP]]="BC_Br Rmv", Veg_Table[[#This Row],[WOOD_MAN]]&lt;&gt;"Not Needed"),AND(Veg_Table[[#This Row],[PRESCRIP]]="BCS_Br Rmv+Trt", Veg_Table[[#This Row],[WOOD_MAN]]&lt;&gt;"Not Needed")),1,0)</f>
        <v>0</v>
      </c>
      <c r="I579" s="1">
        <f ca="1">IF(AND(Veg_Table[[#This Row],[Prescription_Changed]]="Yes",Veg_Table[[#This Row],[TAT_RESULT]]=""),1,0)</f>
        <v>0</v>
      </c>
      <c r="J579" s="1">
        <f ca="1">SUM(Veg_Table[[#This Row],[Prescription and Status do not match]:[Prescription_Edited_And_TAT_Is_Blank]])</f>
        <v>1</v>
      </c>
      <c r="K579" s="1">
        <f ca="1">IF(Veg_Table[[#This Row],[Sum of Errors]]&gt;0,1,0)</f>
        <v>1</v>
      </c>
      <c r="L579" s="1">
        <f>1</f>
        <v>1</v>
      </c>
      <c r="M57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579" s="1">
        <f>IF(OR(MID(Veg_Table[[#This Row],[PRESCRIP]],2,1)="1",MID(Veg_Table[[#This Row],[PRESCRIP]],2,1)="2",MID(Veg_Table[[#This Row],[PRESCRIP]],2,1)="3",MID(Veg_Table[[#This Row],[PRESCRIP]],2,1)="4"),_xlfn.NUMBERVALUE(MID(Veg_Table[[#This Row],[PRESCRIP]],2,1)),"NA")</f>
        <v>1</v>
      </c>
      <c r="O579" s="1">
        <f>WEEKNUM(Veg_Table[[#This Row],[EVM_LAST_EDITED_Day]],2)</f>
        <v>20</v>
      </c>
      <c r="P579" s="25">
        <f>IFERROR(DATE(YEAR(Veg_Table[[#This Row],[EVM_LAST_EDITED2]]),MONTH(Veg_Table[[#This Row],[EVM_LAST_EDITED2]]),DAY(Veg_Table[[#This Row],[EVM_LAST_EDITED2]])),DATE(2019,1,1))</f>
        <v>43965</v>
      </c>
      <c r="Q579" s="3">
        <f>VALUE(SUBSTITUTE(Veg_Table[[#This Row],[EVM_LAST_EDITED]],",",""))</f>
        <v>43965.763793622697</v>
      </c>
      <c r="R579" s="1" t="str">
        <f>_xlfn.IFNA(IF(Veg_Table[[#This Row],[EVM_LAST_EDITOR]]="","zBlank EVM Last Editor",VLOOKUP(Veg_Table[[#This Row],[EVM_LAST_EDITOR]],Roster_Table[#All],4,FALSE)),"zAWRR Not in Roster")</f>
        <v>MOW</v>
      </c>
      <c r="S579" s="1" t="str">
        <f>_xlfn.IFNA(IF(Veg_Table[[#This Row],[EVM_LAST_EDITOR]]="","zBlank EVM Last Editor",VLOOKUP(Veg_Table[[#This Row],[EVM_LAST_EDITOR]],Roster_Table[#All],16,FALSE)),"zCompany_AWRR not in Roster")</f>
        <v>Not in Sierra Roster</v>
      </c>
      <c r="T579" s="2">
        <f>IFERROR(DATE(YEAR(Veg_Table[[#This Row],[Created2]]),MONTH(Veg_Table[[#This Row],[Created2]]),DAY(Veg_Table[[#This Row],[Created2]])),DATE(2019,1,1))</f>
        <v>43838</v>
      </c>
      <c r="U579" s="3">
        <f>VALUE(SUBSTITUTE(Veg_Table[[#This Row],[Created]],",",""))</f>
        <v>43838.6375694444</v>
      </c>
      <c r="V579" s="3" t="str">
        <f ca="1">IFERROR(_xlfn.IFNA(CELL("contents",INDIRECT(_xlfn.CONCAT("Veg_Table_Production_Data!",ADDRESS(MATCH(_xlfn.MAXIFS(#REF!,#REF!,"="&amp;Veg_Table[[#This Row],[AUTO_ID]],#REF!,"&lt;"&amp;Veg_Table[[#This Row],[EVM_LAST_EDITED_Day]]),#REF!,0),COLUMN(#REF!),4,1,)))),""),"")</f>
        <v/>
      </c>
      <c r="W579" s="3" t="str">
        <f ca="1">IF(Veg_Table[[#This Row],[Previous_Prescription]]="","No",IF(Veg_Table[[#This Row],[Previous_Prescription]]=Veg_Table[[#This Row],[PRESCRIP]],"No","Yes"))</f>
        <v>No</v>
      </c>
      <c r="X579" s="3" t="str">
        <f>IF(Veg_Table[[#This Row],[EVM_LAST_EDITED_Day]]=Veg_Table[[#This Row],[Created_Day]],"New","Old")</f>
        <v>Old</v>
      </c>
      <c r="Y579" s="1">
        <f>IFERROR(IF(FIND("delete",LOWER(Veg_Table[[#This Row],[PI_COMMENTS]]))&gt;=1,1,0),0)</f>
        <v>0</v>
      </c>
      <c r="Z579" s="1" t="str">
        <f>_xlfn.IFNA(IF(Veg_Table[[#This Row],[EVM_LAST_EDITOR]]="","Yes",VLOOKUP(Veg_Table[[#This Row],[EVM_LAST_EDITOR]],Roster_Table[#All],15,FALSE)),"Yes")</f>
        <v>No</v>
      </c>
      <c r="AA57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79" s="1" t="str">
        <f>_xlfn.IFNA(VLOOKUP(Veg_Table[[#This Row],[EVM_LAST_EDITOR]],Roster_Table[#All],3,FALSE),"zAWRR Not in Roster")</f>
        <v>Roberto</v>
      </c>
      <c r="AC579" s="1" t="str">
        <f>_xlfn.IFNA(VLOOKUP(Veg_Table[[#This Row],[EVM_LAST_EDITOR]],Roster_Table[#All],2,FALSE),"zAWRR Not in Roster")</f>
        <v>Ayala</v>
      </c>
      <c r="AD579" s="1" t="str">
        <f>IF(_xlfn.CONCAT(Veg_Table[[#This Row],[First_Name]]," ",Veg_Table[[#This Row],[Last_Name]])="zAWRR Not in Roster zAWRR Not in Roster","zAWRR Not in Roster",_xlfn.CONCAT(Veg_Table[[#This Row],[First_Name]]," ",Veg_Table[[#This Row],[Last_Name]]))</f>
        <v>Roberto Ayala</v>
      </c>
      <c r="AE579">
        <v>1707247</v>
      </c>
      <c r="AF579" t="s">
        <v>6114</v>
      </c>
      <c r="AG579" t="s">
        <v>97</v>
      </c>
      <c r="AH579" t="s">
        <v>3335</v>
      </c>
      <c r="AI579" t="s">
        <v>6102</v>
      </c>
      <c r="AJ579" t="s">
        <v>820</v>
      </c>
      <c r="AK579" t="s">
        <v>833</v>
      </c>
      <c r="AL579" t="s">
        <v>368</v>
      </c>
      <c r="AM579" t="s">
        <v>38</v>
      </c>
      <c r="AN579" t="s">
        <v>25</v>
      </c>
      <c r="AO579" t="s">
        <v>25</v>
      </c>
      <c r="AP579">
        <v>9</v>
      </c>
      <c r="AQ579">
        <v>62</v>
      </c>
      <c r="AS579" t="s">
        <v>45</v>
      </c>
      <c r="AT579" t="s">
        <v>515</v>
      </c>
      <c r="AU579" t="s">
        <v>25</v>
      </c>
      <c r="AV579" t="s">
        <v>519</v>
      </c>
      <c r="AW579" t="s">
        <v>6115</v>
      </c>
      <c r="AX579" t="s">
        <v>987</v>
      </c>
      <c r="AY579" t="s">
        <v>1530</v>
      </c>
      <c r="AZ579">
        <v>5872407</v>
      </c>
      <c r="BA579" t="s">
        <v>45</v>
      </c>
      <c r="BB579" s="4">
        <v>43965.763615266202</v>
      </c>
      <c r="BD579" t="s">
        <v>29</v>
      </c>
      <c r="BI579" s="3"/>
      <c r="BJ579" t="s">
        <v>3361</v>
      </c>
      <c r="BK579" s="30" t="s">
        <v>531</v>
      </c>
      <c r="BL579" s="3">
        <v>43965.763793622682</v>
      </c>
      <c r="BM579" t="s">
        <v>31</v>
      </c>
      <c r="BN579" t="s">
        <v>32</v>
      </c>
      <c r="BO579" t="s">
        <v>3337</v>
      </c>
      <c r="BP579" t="s">
        <v>3338</v>
      </c>
      <c r="BQ579" t="s">
        <v>852</v>
      </c>
      <c r="BR579" t="s">
        <v>28</v>
      </c>
      <c r="BS579" t="s">
        <v>28</v>
      </c>
      <c r="BT579" t="s">
        <v>1043</v>
      </c>
      <c r="BU579" s="3">
        <v>43838.637569444443</v>
      </c>
      <c r="BV579" t="s">
        <v>803</v>
      </c>
      <c r="BW579" s="3">
        <v>43965.813544918979</v>
      </c>
      <c r="BX579" t="s">
        <v>6116</v>
      </c>
      <c r="CG579"/>
      <c r="CH579"/>
      <c r="CI579"/>
      <c r="CY579"/>
      <c r="DA579"/>
      <c r="DE579"/>
      <c r="DF579"/>
    </row>
    <row r="580" spans="1:110" x14ac:dyDescent="0.25">
      <c r="A580" s="1">
        <f>IF(Veg_Table[[#This Row],[VP_STATUS]]="Hold",0,IF(OR(AND(Veg_Table[[#This Row],[PRESCRIP]]="NW_No Work",Veg_Table[[#This Row],[VP_STATUS]]&lt;&gt;"No Work Required Under EVM"),AND(Veg_Table[[#This Row],[VP_STATUS]]="No Work Required Under EVM",Veg_Table[[#This Row],[PRESCRIP]]&lt;&gt;"NW_No Work")),1,0))</f>
        <v>0</v>
      </c>
      <c r="B580" s="1">
        <f>IF(Veg_Table[[#This Row],[SPECIES]]="",1,0)</f>
        <v>0</v>
      </c>
      <c r="C580" s="1">
        <f>IF(Veg_Table[[#This Row],[DIAMETER]]="",1,0)</f>
        <v>0</v>
      </c>
      <c r="D580" s="1">
        <f>IF(Veg_Table[[#This Row],[HEIGHT]]="",1,0)</f>
        <v>0</v>
      </c>
      <c r="E58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80" s="1">
        <f>IF(AND(Veg_Table[[#This Row],[TAT_RESULT]]="ABATE",Veg_Table[[#This Row],[PRESCRIP]]="NW_No Work"),1,0)</f>
        <v>0</v>
      </c>
      <c r="G580" s="1">
        <f>IF(OR(Veg_Table[[#This Row],[Prescription R-Scale]]="NA",Veg_Table[[#This Row],[Diameter R-Scale]]="NA"),0,IF(Veg_Table[[#This Row],[Diameter R-Scale]]&lt;&gt;Veg_Table[[#This Row],[Prescription R-Scale]],1,0))</f>
        <v>0</v>
      </c>
      <c r="H580" s="1">
        <f>IF(OR(AND(Veg_Table[[#This Row],[PRESCRIP]]="BC_Br Rmv", Veg_Table[[#This Row],[WOOD_MAN]]&lt;&gt;"Not Needed"),AND(Veg_Table[[#This Row],[PRESCRIP]]="BCS_Br Rmv+Trt", Veg_Table[[#This Row],[WOOD_MAN]]&lt;&gt;"Not Needed")),1,0)</f>
        <v>0</v>
      </c>
      <c r="I580" s="1">
        <f ca="1">IF(AND(Veg_Table[[#This Row],[Prescription_Changed]]="Yes",Veg_Table[[#This Row],[TAT_RESULT]]=""),1,0)</f>
        <v>0</v>
      </c>
      <c r="J580" s="1">
        <f ca="1">SUM(Veg_Table[[#This Row],[Prescription and Status do not match]:[Prescription_Edited_And_TAT_Is_Blank]])</f>
        <v>1</v>
      </c>
      <c r="K580" s="1">
        <f ca="1">IF(Veg_Table[[#This Row],[Sum of Errors]]&gt;0,1,0)</f>
        <v>1</v>
      </c>
      <c r="L580" s="1">
        <f>1</f>
        <v>1</v>
      </c>
      <c r="M58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580" s="1">
        <f>IF(OR(MID(Veg_Table[[#This Row],[PRESCRIP]],2,1)="1",MID(Veg_Table[[#This Row],[PRESCRIP]],2,1)="2",MID(Veg_Table[[#This Row],[PRESCRIP]],2,1)="3",MID(Veg_Table[[#This Row],[PRESCRIP]],2,1)="4"),_xlfn.NUMBERVALUE(MID(Veg_Table[[#This Row],[PRESCRIP]],2,1)),"NA")</f>
        <v>2</v>
      </c>
      <c r="O580" s="1">
        <f>WEEKNUM(Veg_Table[[#This Row],[EVM_LAST_EDITED_Day]],2)</f>
        <v>20</v>
      </c>
      <c r="P580" s="25">
        <f>IFERROR(DATE(YEAR(Veg_Table[[#This Row],[EVM_LAST_EDITED2]]),MONTH(Veg_Table[[#This Row],[EVM_LAST_EDITED2]]),DAY(Veg_Table[[#This Row],[EVM_LAST_EDITED2]])),DATE(2019,1,1))</f>
        <v>43965</v>
      </c>
      <c r="Q580" s="3">
        <f>VALUE(SUBSTITUTE(Veg_Table[[#This Row],[EVM_LAST_EDITED]],",",""))</f>
        <v>43965.854231886602</v>
      </c>
      <c r="R580" s="1" t="str">
        <f>_xlfn.IFNA(IF(Veg_Table[[#This Row],[EVM_LAST_EDITOR]]="","zBlank EVM Last Editor",VLOOKUP(Veg_Table[[#This Row],[EVM_LAST_EDITOR]],Roster_Table[#All],4,FALSE)),"zAWRR Not in Roster")</f>
        <v>AEA</v>
      </c>
      <c r="S580" s="1" t="str">
        <f>_xlfn.IFNA(IF(Veg_Table[[#This Row],[EVM_LAST_EDITOR]]="","zBlank EVM Last Editor",VLOOKUP(Veg_Table[[#This Row],[EVM_LAST_EDITOR]],Roster_Table[#All],16,FALSE)),"zCompany_AWRR not in Roster")</f>
        <v>Not in Sierra Roster</v>
      </c>
      <c r="T580" s="2">
        <f>IFERROR(DATE(YEAR(Veg_Table[[#This Row],[Created2]]),MONTH(Veg_Table[[#This Row],[Created2]]),DAY(Veg_Table[[#This Row],[Created2]])),DATE(2019,1,1))</f>
        <v>43724</v>
      </c>
      <c r="U580" s="3">
        <f>VALUE(SUBSTITUTE(Veg_Table[[#This Row],[Created]],",",""))</f>
        <v>43724.403773148202</v>
      </c>
      <c r="V580" s="3" t="str">
        <f ca="1">IFERROR(_xlfn.IFNA(CELL("contents",INDIRECT(_xlfn.CONCAT("Veg_Table_Production_Data!",ADDRESS(MATCH(_xlfn.MAXIFS(#REF!,#REF!,"="&amp;Veg_Table[[#This Row],[AUTO_ID]],#REF!,"&lt;"&amp;Veg_Table[[#This Row],[EVM_LAST_EDITED_Day]]),#REF!,0),COLUMN(#REF!),4,1,)))),""),"")</f>
        <v/>
      </c>
      <c r="W580" s="3" t="str">
        <f ca="1">IF(Veg_Table[[#This Row],[Previous_Prescription]]="","No",IF(Veg_Table[[#This Row],[Previous_Prescription]]=Veg_Table[[#This Row],[PRESCRIP]],"No","Yes"))</f>
        <v>No</v>
      </c>
      <c r="X580" s="3" t="str">
        <f>IF(Veg_Table[[#This Row],[EVM_LAST_EDITED_Day]]=Veg_Table[[#This Row],[Created_Day]],"New","Old")</f>
        <v>Old</v>
      </c>
      <c r="Y580" s="1">
        <f>IFERROR(IF(FIND("delete",LOWER(Veg_Table[[#This Row],[PI_COMMENTS]]))&gt;=1,1,0),0)</f>
        <v>0</v>
      </c>
      <c r="Z580" s="1" t="str">
        <f>_xlfn.IFNA(IF(Veg_Table[[#This Row],[EVM_LAST_EDITOR]]="","Yes",VLOOKUP(Veg_Table[[#This Row],[EVM_LAST_EDITOR]],Roster_Table[#All],15,FALSE)),"Yes")</f>
        <v>No</v>
      </c>
      <c r="AA58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80" s="1" t="str">
        <f>_xlfn.IFNA(VLOOKUP(Veg_Table[[#This Row],[EVM_LAST_EDITOR]],Roster_Table[#All],3,FALSE),"zAWRR Not in Roster")</f>
        <v>Drew</v>
      </c>
      <c r="AC580" s="1" t="str">
        <f>_xlfn.IFNA(VLOOKUP(Veg_Table[[#This Row],[EVM_LAST_EDITOR]],Roster_Table[#All],2,FALSE),"zAWRR Not in Roster")</f>
        <v>Berlfein</v>
      </c>
      <c r="AD580" s="1" t="str">
        <f>IF(_xlfn.CONCAT(Veg_Table[[#This Row],[First_Name]]," ",Veg_Table[[#This Row],[Last_Name]])="zAWRR Not in Roster zAWRR Not in Roster","zAWRR Not in Roster",_xlfn.CONCAT(Veg_Table[[#This Row],[First_Name]]," ",Veg_Table[[#This Row],[Last_Name]]))</f>
        <v>Drew Berlfein</v>
      </c>
      <c r="AE580">
        <v>1761499</v>
      </c>
      <c r="AF580" t="s">
        <v>3897</v>
      </c>
      <c r="AG580" t="s">
        <v>30</v>
      </c>
      <c r="AH580" t="s">
        <v>3886</v>
      </c>
      <c r="AI580" t="s">
        <v>3898</v>
      </c>
      <c r="AJ580" t="s">
        <v>820</v>
      </c>
      <c r="AL580" t="s">
        <v>822</v>
      </c>
      <c r="AM580" t="s">
        <v>46</v>
      </c>
      <c r="AN580" t="s">
        <v>25</v>
      </c>
      <c r="AO580" t="s">
        <v>25</v>
      </c>
      <c r="AP580">
        <v>20</v>
      </c>
      <c r="AQ580">
        <v>35</v>
      </c>
      <c r="AS580" t="s">
        <v>42</v>
      </c>
      <c r="AT580" t="s">
        <v>522</v>
      </c>
      <c r="AU580" t="s">
        <v>25</v>
      </c>
      <c r="AW580" t="s">
        <v>3899</v>
      </c>
      <c r="AX580" t="s">
        <v>534</v>
      </c>
      <c r="AZ580">
        <v>5429731</v>
      </c>
      <c r="BA580" t="s">
        <v>42</v>
      </c>
      <c r="BB580" s="4">
        <v>43965.667134178242</v>
      </c>
      <c r="BC580" t="s">
        <v>1086</v>
      </c>
      <c r="BD580" t="s">
        <v>29</v>
      </c>
      <c r="BG580" t="s">
        <v>534</v>
      </c>
      <c r="BI580" s="3">
        <v>43965.854055057869</v>
      </c>
      <c r="BJ580" t="s">
        <v>6632</v>
      </c>
      <c r="BK580" s="30" t="s">
        <v>533</v>
      </c>
      <c r="BL580" s="3">
        <v>43965.854231886573</v>
      </c>
      <c r="BM580" t="s">
        <v>31</v>
      </c>
      <c r="BN580" t="s">
        <v>32</v>
      </c>
      <c r="BO580" t="s">
        <v>3887</v>
      </c>
      <c r="BP580" t="s">
        <v>3888</v>
      </c>
      <c r="BQ580" t="s">
        <v>826</v>
      </c>
      <c r="BR580" t="s">
        <v>28</v>
      </c>
      <c r="BS580" t="s">
        <v>28</v>
      </c>
      <c r="BT580" t="s">
        <v>840</v>
      </c>
      <c r="BU580" s="3">
        <v>43724.403773148151</v>
      </c>
      <c r="BV580" t="s">
        <v>803</v>
      </c>
      <c r="BW580" s="3">
        <v>43965.896916712962</v>
      </c>
      <c r="BX580" t="s">
        <v>3900</v>
      </c>
      <c r="CG580"/>
      <c r="CH580"/>
      <c r="CI580"/>
      <c r="CY580"/>
      <c r="DA580"/>
      <c r="DE580"/>
      <c r="DF580"/>
    </row>
    <row r="581" spans="1:110" x14ac:dyDescent="0.25">
      <c r="A581" s="1">
        <f>IF(Veg_Table[[#This Row],[VP_STATUS]]="Hold",0,IF(OR(AND(Veg_Table[[#This Row],[PRESCRIP]]="NW_No Work",Veg_Table[[#This Row],[VP_STATUS]]&lt;&gt;"No Work Required Under EVM"),AND(Veg_Table[[#This Row],[VP_STATUS]]="No Work Required Under EVM",Veg_Table[[#This Row],[PRESCRIP]]&lt;&gt;"NW_No Work")),1,0))</f>
        <v>0</v>
      </c>
      <c r="B581" s="1">
        <f>IF(Veg_Table[[#This Row],[SPECIES]]="",1,0)</f>
        <v>0</v>
      </c>
      <c r="C581" s="1">
        <f>IF(Veg_Table[[#This Row],[DIAMETER]]="",1,0)</f>
        <v>0</v>
      </c>
      <c r="D581" s="1">
        <f>IF(Veg_Table[[#This Row],[HEIGHT]]="",1,0)</f>
        <v>0</v>
      </c>
      <c r="E58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81" s="1">
        <f>IF(AND(Veg_Table[[#This Row],[TAT_RESULT]]="ABATE",Veg_Table[[#This Row],[PRESCRIP]]="NW_No Work"),1,0)</f>
        <v>0</v>
      </c>
      <c r="G581" s="1">
        <f>IF(OR(Veg_Table[[#This Row],[Prescription R-Scale]]="NA",Veg_Table[[#This Row],[Diameter R-Scale]]="NA"),0,IF(Veg_Table[[#This Row],[Diameter R-Scale]]&lt;&gt;Veg_Table[[#This Row],[Prescription R-Scale]],1,0))</f>
        <v>0</v>
      </c>
      <c r="H581" s="1">
        <f>IF(OR(AND(Veg_Table[[#This Row],[PRESCRIP]]="BC_Br Rmv", Veg_Table[[#This Row],[WOOD_MAN]]&lt;&gt;"Not Needed"),AND(Veg_Table[[#This Row],[PRESCRIP]]="BCS_Br Rmv+Trt", Veg_Table[[#This Row],[WOOD_MAN]]&lt;&gt;"Not Needed")),1,0)</f>
        <v>0</v>
      </c>
      <c r="I581" s="1">
        <f ca="1">IF(AND(Veg_Table[[#This Row],[Prescription_Changed]]="Yes",Veg_Table[[#This Row],[TAT_RESULT]]=""),1,0)</f>
        <v>0</v>
      </c>
      <c r="J581" s="1">
        <f ca="1">SUM(Veg_Table[[#This Row],[Prescription and Status do not match]:[Prescription_Edited_And_TAT_Is_Blank]])</f>
        <v>1</v>
      </c>
      <c r="K581" s="1">
        <f ca="1">IF(Veg_Table[[#This Row],[Sum of Errors]]&gt;0,1,0)</f>
        <v>1</v>
      </c>
      <c r="L581" s="1">
        <f>1</f>
        <v>1</v>
      </c>
      <c r="M58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581" s="1">
        <f>IF(OR(MID(Veg_Table[[#This Row],[PRESCRIP]],2,1)="1",MID(Veg_Table[[#This Row],[PRESCRIP]],2,1)="2",MID(Veg_Table[[#This Row],[PRESCRIP]],2,1)="3",MID(Veg_Table[[#This Row],[PRESCRIP]],2,1)="4"),_xlfn.NUMBERVALUE(MID(Veg_Table[[#This Row],[PRESCRIP]],2,1)),"NA")</f>
        <v>2</v>
      </c>
      <c r="O581" s="1">
        <f>WEEKNUM(Veg_Table[[#This Row],[EVM_LAST_EDITED_Day]],2)</f>
        <v>20</v>
      </c>
      <c r="P581" s="25">
        <f>IFERROR(DATE(YEAR(Veg_Table[[#This Row],[EVM_LAST_EDITED2]]),MONTH(Veg_Table[[#This Row],[EVM_LAST_EDITED2]]),DAY(Veg_Table[[#This Row],[EVM_LAST_EDITED2]])),DATE(2019,1,1))</f>
        <v>43965</v>
      </c>
      <c r="Q581" s="3">
        <f>VALUE(SUBSTITUTE(Veg_Table[[#This Row],[EVM_LAST_EDITED]],",",""))</f>
        <v>43965.855418356499</v>
      </c>
      <c r="R581" s="1" t="str">
        <f>_xlfn.IFNA(IF(Veg_Table[[#This Row],[EVM_LAST_EDITOR]]="","zBlank EVM Last Editor",VLOOKUP(Veg_Table[[#This Row],[EVM_LAST_EDITOR]],Roster_Table[#All],4,FALSE)),"zAWRR Not in Roster")</f>
        <v>AEA</v>
      </c>
      <c r="S581" s="1" t="str">
        <f>_xlfn.IFNA(IF(Veg_Table[[#This Row],[EVM_LAST_EDITOR]]="","zBlank EVM Last Editor",VLOOKUP(Veg_Table[[#This Row],[EVM_LAST_EDITOR]],Roster_Table[#All],16,FALSE)),"zCompany_AWRR not in Roster")</f>
        <v>Not in Sierra Roster</v>
      </c>
      <c r="T581" s="2">
        <f>IFERROR(DATE(YEAR(Veg_Table[[#This Row],[Created2]]),MONTH(Veg_Table[[#This Row],[Created2]]),DAY(Veg_Table[[#This Row],[Created2]])),DATE(2019,1,1))</f>
        <v>43724</v>
      </c>
      <c r="U581" s="3">
        <f>VALUE(SUBSTITUTE(Veg_Table[[#This Row],[Created]],",",""))</f>
        <v>43724.458715277797</v>
      </c>
      <c r="V581" s="3" t="str">
        <f ca="1">IFERROR(_xlfn.IFNA(CELL("contents",INDIRECT(_xlfn.CONCAT("Veg_Table_Production_Data!",ADDRESS(MATCH(_xlfn.MAXIFS(#REF!,#REF!,"="&amp;Veg_Table[[#This Row],[AUTO_ID]],#REF!,"&lt;"&amp;Veg_Table[[#This Row],[EVM_LAST_EDITED_Day]]),#REF!,0),COLUMN(#REF!),4,1,)))),""),"")</f>
        <v/>
      </c>
      <c r="W581" s="3" t="str">
        <f ca="1">IF(Veg_Table[[#This Row],[Previous_Prescription]]="","No",IF(Veg_Table[[#This Row],[Previous_Prescription]]=Veg_Table[[#This Row],[PRESCRIP]],"No","Yes"))</f>
        <v>No</v>
      </c>
      <c r="X581" s="3" t="str">
        <f>IF(Veg_Table[[#This Row],[EVM_LAST_EDITED_Day]]=Veg_Table[[#This Row],[Created_Day]],"New","Old")</f>
        <v>Old</v>
      </c>
      <c r="Y581" s="1">
        <f>IFERROR(IF(FIND("delete",LOWER(Veg_Table[[#This Row],[PI_COMMENTS]]))&gt;=1,1,0),0)</f>
        <v>0</v>
      </c>
      <c r="Z581" s="1" t="str">
        <f>_xlfn.IFNA(IF(Veg_Table[[#This Row],[EVM_LAST_EDITOR]]="","Yes",VLOOKUP(Veg_Table[[#This Row],[EVM_LAST_EDITOR]],Roster_Table[#All],15,FALSE)),"Yes")</f>
        <v>No</v>
      </c>
      <c r="AA58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81" s="1" t="str">
        <f>_xlfn.IFNA(VLOOKUP(Veg_Table[[#This Row],[EVM_LAST_EDITOR]],Roster_Table[#All],3,FALSE),"zAWRR Not in Roster")</f>
        <v>Drew</v>
      </c>
      <c r="AC581" s="1" t="str">
        <f>_xlfn.IFNA(VLOOKUP(Veg_Table[[#This Row],[EVM_LAST_EDITOR]],Roster_Table[#All],2,FALSE),"zAWRR Not in Roster")</f>
        <v>Berlfein</v>
      </c>
      <c r="AD581" s="1" t="str">
        <f>IF(_xlfn.CONCAT(Veg_Table[[#This Row],[First_Name]]," ",Veg_Table[[#This Row],[Last_Name]])="zAWRR Not in Roster zAWRR Not in Roster","zAWRR Not in Roster",_xlfn.CONCAT(Veg_Table[[#This Row],[First_Name]]," ",Veg_Table[[#This Row],[Last_Name]]))</f>
        <v>Drew Berlfein</v>
      </c>
      <c r="AE581">
        <v>1761551</v>
      </c>
      <c r="AF581" t="s">
        <v>3920</v>
      </c>
      <c r="AG581" t="s">
        <v>30</v>
      </c>
      <c r="AH581" t="s">
        <v>3886</v>
      </c>
      <c r="AI581" t="s">
        <v>3898</v>
      </c>
      <c r="AJ581" t="s">
        <v>820</v>
      </c>
      <c r="AL581" t="s">
        <v>822</v>
      </c>
      <c r="AM581" t="s">
        <v>46</v>
      </c>
      <c r="AN581" t="s">
        <v>25</v>
      </c>
      <c r="AO581" t="s">
        <v>25</v>
      </c>
      <c r="AP581">
        <v>19</v>
      </c>
      <c r="AQ581">
        <v>40</v>
      </c>
      <c r="AS581" t="s">
        <v>530</v>
      </c>
      <c r="AT581" t="s">
        <v>522</v>
      </c>
      <c r="AU581" t="s">
        <v>25</v>
      </c>
      <c r="AW581" t="s">
        <v>3921</v>
      </c>
      <c r="AX581" t="s">
        <v>534</v>
      </c>
      <c r="AZ581">
        <v>5429731</v>
      </c>
      <c r="BA581" t="s">
        <v>42</v>
      </c>
      <c r="BB581" s="4">
        <v>43965.668694618056</v>
      </c>
      <c r="BC581" t="s">
        <v>1086</v>
      </c>
      <c r="BD581" t="s">
        <v>29</v>
      </c>
      <c r="BG581" t="s">
        <v>534</v>
      </c>
      <c r="BI581" s="3">
        <v>43965.854697361108</v>
      </c>
      <c r="BJ581" t="s">
        <v>6632</v>
      </c>
      <c r="BK581" s="30" t="s">
        <v>533</v>
      </c>
      <c r="BL581" s="3">
        <v>43965.855418356485</v>
      </c>
      <c r="BM581" t="s">
        <v>31</v>
      </c>
      <c r="BN581" t="s">
        <v>32</v>
      </c>
      <c r="BO581" t="s">
        <v>3887</v>
      </c>
      <c r="BP581" t="s">
        <v>3888</v>
      </c>
      <c r="BQ581" t="s">
        <v>826</v>
      </c>
      <c r="BR581" t="s">
        <v>28</v>
      </c>
      <c r="BS581" t="s">
        <v>28</v>
      </c>
      <c r="BT581" t="s">
        <v>880</v>
      </c>
      <c r="BU581" s="3">
        <v>43724.458715277775</v>
      </c>
      <c r="BV581" t="s">
        <v>803</v>
      </c>
      <c r="BW581" s="3">
        <v>43965.896916712962</v>
      </c>
      <c r="BX581" t="s">
        <v>3922</v>
      </c>
      <c r="CG581"/>
      <c r="CH581"/>
      <c r="CI581"/>
      <c r="CY581"/>
      <c r="DA581"/>
      <c r="DE581"/>
      <c r="DF581"/>
    </row>
    <row r="582" spans="1:110" x14ac:dyDescent="0.25">
      <c r="A582" s="1">
        <f>IF(Veg_Table[[#This Row],[VP_STATUS]]="Hold",0,IF(OR(AND(Veg_Table[[#This Row],[PRESCRIP]]="NW_No Work",Veg_Table[[#This Row],[VP_STATUS]]&lt;&gt;"No Work Required Under EVM"),AND(Veg_Table[[#This Row],[VP_STATUS]]="No Work Required Under EVM",Veg_Table[[#This Row],[PRESCRIP]]&lt;&gt;"NW_No Work")),1,0))</f>
        <v>0</v>
      </c>
      <c r="B582" s="1">
        <f>IF(Veg_Table[[#This Row],[SPECIES]]="",1,0)</f>
        <v>0</v>
      </c>
      <c r="C582" s="1">
        <f>IF(Veg_Table[[#This Row],[DIAMETER]]="",1,0)</f>
        <v>0</v>
      </c>
      <c r="D582" s="1">
        <f>IF(Veg_Table[[#This Row],[HEIGHT]]="",1,0)</f>
        <v>0</v>
      </c>
      <c r="E58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82" s="1">
        <f>IF(AND(Veg_Table[[#This Row],[TAT_RESULT]]="ABATE",Veg_Table[[#This Row],[PRESCRIP]]="NW_No Work"),1,0)</f>
        <v>0</v>
      </c>
      <c r="G582" s="1">
        <f>IF(OR(Veg_Table[[#This Row],[Prescription R-Scale]]="NA",Veg_Table[[#This Row],[Diameter R-Scale]]="NA"),0,IF(Veg_Table[[#This Row],[Diameter R-Scale]]&lt;&gt;Veg_Table[[#This Row],[Prescription R-Scale]],1,0))</f>
        <v>0</v>
      </c>
      <c r="H582" s="1">
        <f>IF(OR(AND(Veg_Table[[#This Row],[PRESCRIP]]="BC_Br Rmv", Veg_Table[[#This Row],[WOOD_MAN]]&lt;&gt;"Not Needed"),AND(Veg_Table[[#This Row],[PRESCRIP]]="BCS_Br Rmv+Trt", Veg_Table[[#This Row],[WOOD_MAN]]&lt;&gt;"Not Needed")),1,0)</f>
        <v>0</v>
      </c>
      <c r="I582" s="1">
        <f ca="1">IF(AND(Veg_Table[[#This Row],[Prescription_Changed]]="Yes",Veg_Table[[#This Row],[TAT_RESULT]]=""),1,0)</f>
        <v>0</v>
      </c>
      <c r="J582" s="1">
        <f ca="1">SUM(Veg_Table[[#This Row],[Prescription and Status do not match]:[Prescription_Edited_And_TAT_Is_Blank]])</f>
        <v>1</v>
      </c>
      <c r="K582" s="1">
        <f ca="1">IF(Veg_Table[[#This Row],[Sum of Errors]]&gt;0,1,0)</f>
        <v>1</v>
      </c>
      <c r="L582" s="1">
        <f>1</f>
        <v>1</v>
      </c>
      <c r="M58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582" s="1">
        <f>IF(OR(MID(Veg_Table[[#This Row],[PRESCRIP]],2,1)="1",MID(Veg_Table[[#This Row],[PRESCRIP]],2,1)="2",MID(Veg_Table[[#This Row],[PRESCRIP]],2,1)="3",MID(Veg_Table[[#This Row],[PRESCRIP]],2,1)="4"),_xlfn.NUMBERVALUE(MID(Veg_Table[[#This Row],[PRESCRIP]],2,1)),"NA")</f>
        <v>2</v>
      </c>
      <c r="O582" s="1">
        <f>WEEKNUM(Veg_Table[[#This Row],[EVM_LAST_EDITED_Day]],2)</f>
        <v>20</v>
      </c>
      <c r="P582" s="25">
        <f>IFERROR(DATE(YEAR(Veg_Table[[#This Row],[EVM_LAST_EDITED2]]),MONTH(Veg_Table[[#This Row],[EVM_LAST_EDITED2]]),DAY(Veg_Table[[#This Row],[EVM_LAST_EDITED2]])),DATE(2019,1,1))</f>
        <v>43965</v>
      </c>
      <c r="Q582" s="3">
        <f>VALUE(SUBSTITUTE(Veg_Table[[#This Row],[EVM_LAST_EDITED]],",",""))</f>
        <v>43965.8561759722</v>
      </c>
      <c r="R582" s="1" t="str">
        <f>_xlfn.IFNA(IF(Veg_Table[[#This Row],[EVM_LAST_EDITOR]]="","zBlank EVM Last Editor",VLOOKUP(Veg_Table[[#This Row],[EVM_LAST_EDITOR]],Roster_Table[#All],4,FALSE)),"zAWRR Not in Roster")</f>
        <v>AEA</v>
      </c>
      <c r="S582" s="1" t="str">
        <f>_xlfn.IFNA(IF(Veg_Table[[#This Row],[EVM_LAST_EDITOR]]="","zBlank EVM Last Editor",VLOOKUP(Veg_Table[[#This Row],[EVM_LAST_EDITOR]],Roster_Table[#All],16,FALSE)),"zCompany_AWRR not in Roster")</f>
        <v>Not in Sierra Roster</v>
      </c>
      <c r="T582" s="2">
        <f>IFERROR(DATE(YEAR(Veg_Table[[#This Row],[Created2]]),MONTH(Veg_Table[[#This Row],[Created2]]),DAY(Veg_Table[[#This Row],[Created2]])),DATE(2019,1,1))</f>
        <v>43724</v>
      </c>
      <c r="U582" s="3">
        <f>VALUE(SUBSTITUTE(Veg_Table[[#This Row],[Created]],",",""))</f>
        <v>43724.447303240697</v>
      </c>
      <c r="V582" s="3" t="str">
        <f ca="1">IFERROR(_xlfn.IFNA(CELL("contents",INDIRECT(_xlfn.CONCAT("Veg_Table_Production_Data!",ADDRESS(MATCH(_xlfn.MAXIFS(#REF!,#REF!,"="&amp;Veg_Table[[#This Row],[AUTO_ID]],#REF!,"&lt;"&amp;Veg_Table[[#This Row],[EVM_LAST_EDITED_Day]]),#REF!,0),COLUMN(#REF!),4,1,)))),""),"")</f>
        <v/>
      </c>
      <c r="W582" s="3" t="str">
        <f ca="1">IF(Veg_Table[[#This Row],[Previous_Prescription]]="","No",IF(Veg_Table[[#This Row],[Previous_Prescription]]=Veg_Table[[#This Row],[PRESCRIP]],"No","Yes"))</f>
        <v>No</v>
      </c>
      <c r="X582" s="3" t="str">
        <f>IF(Veg_Table[[#This Row],[EVM_LAST_EDITED_Day]]=Veg_Table[[#This Row],[Created_Day]],"New","Old")</f>
        <v>Old</v>
      </c>
      <c r="Y582" s="1">
        <f>IFERROR(IF(FIND("delete",LOWER(Veg_Table[[#This Row],[PI_COMMENTS]]))&gt;=1,1,0),0)</f>
        <v>0</v>
      </c>
      <c r="Z582" s="1" t="str">
        <f>_xlfn.IFNA(IF(Veg_Table[[#This Row],[EVM_LAST_EDITOR]]="","Yes",VLOOKUP(Veg_Table[[#This Row],[EVM_LAST_EDITOR]],Roster_Table[#All],15,FALSE)),"Yes")</f>
        <v>No</v>
      </c>
      <c r="AA58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82" s="1" t="str">
        <f>_xlfn.IFNA(VLOOKUP(Veg_Table[[#This Row],[EVM_LAST_EDITOR]],Roster_Table[#All],3,FALSE),"zAWRR Not in Roster")</f>
        <v>Drew</v>
      </c>
      <c r="AC582" s="1" t="str">
        <f>_xlfn.IFNA(VLOOKUP(Veg_Table[[#This Row],[EVM_LAST_EDITOR]],Roster_Table[#All],2,FALSE),"zAWRR Not in Roster")</f>
        <v>Berlfein</v>
      </c>
      <c r="AD582" s="1" t="str">
        <f>IF(_xlfn.CONCAT(Veg_Table[[#This Row],[First_Name]]," ",Veg_Table[[#This Row],[Last_Name]])="zAWRR Not in Roster zAWRR Not in Roster","zAWRR Not in Roster",_xlfn.CONCAT(Veg_Table[[#This Row],[First_Name]]," ",Veg_Table[[#This Row],[Last_Name]]))</f>
        <v>Drew Berlfein</v>
      </c>
      <c r="AE582">
        <v>1761574</v>
      </c>
      <c r="AF582" t="s">
        <v>3949</v>
      </c>
      <c r="AG582" t="s">
        <v>30</v>
      </c>
      <c r="AH582" t="s">
        <v>3886</v>
      </c>
      <c r="AI582" t="s">
        <v>3904</v>
      </c>
      <c r="AJ582" t="s">
        <v>820</v>
      </c>
      <c r="AL582" t="s">
        <v>822</v>
      </c>
      <c r="AM582" t="s">
        <v>46</v>
      </c>
      <c r="AN582" t="s">
        <v>25</v>
      </c>
      <c r="AO582" t="s">
        <v>25</v>
      </c>
      <c r="AP582">
        <v>22</v>
      </c>
      <c r="AQ582">
        <v>17</v>
      </c>
      <c r="AS582" t="s">
        <v>530</v>
      </c>
      <c r="AT582" t="s">
        <v>522</v>
      </c>
      <c r="AU582" t="s">
        <v>25</v>
      </c>
      <c r="AW582" t="s">
        <v>3950</v>
      </c>
      <c r="AX582" t="s">
        <v>534</v>
      </c>
      <c r="AZ582">
        <v>5429731</v>
      </c>
      <c r="BA582" t="s">
        <v>42</v>
      </c>
      <c r="BB582" s="4">
        <v>43965.580829583334</v>
      </c>
      <c r="BC582" t="s">
        <v>1086</v>
      </c>
      <c r="BD582" t="s">
        <v>29</v>
      </c>
      <c r="BG582" t="s">
        <v>534</v>
      </c>
      <c r="BI582" s="3">
        <v>43965.85602752315</v>
      </c>
      <c r="BJ582" t="s">
        <v>6632</v>
      </c>
      <c r="BK582" s="30" t="s">
        <v>533</v>
      </c>
      <c r="BL582" s="3">
        <v>43965.856175972222</v>
      </c>
      <c r="BM582" t="s">
        <v>31</v>
      </c>
      <c r="BN582" t="s">
        <v>32</v>
      </c>
      <c r="BO582" t="s">
        <v>3887</v>
      </c>
      <c r="BP582" t="s">
        <v>3888</v>
      </c>
      <c r="BQ582" t="s">
        <v>826</v>
      </c>
      <c r="BR582" t="s">
        <v>28</v>
      </c>
      <c r="BS582" t="s">
        <v>28</v>
      </c>
      <c r="BT582" t="s">
        <v>827</v>
      </c>
      <c r="BU582" s="3">
        <v>43724.44730324074</v>
      </c>
      <c r="BV582" t="s">
        <v>803</v>
      </c>
      <c r="BW582" s="3">
        <v>43965.896916712962</v>
      </c>
      <c r="BX582" t="s">
        <v>3951</v>
      </c>
      <c r="CG582"/>
      <c r="CH582"/>
      <c r="CI582"/>
      <c r="CY582"/>
      <c r="DA582"/>
      <c r="DE582"/>
      <c r="DF582"/>
    </row>
    <row r="583" spans="1:110" x14ac:dyDescent="0.25">
      <c r="A583" s="1">
        <f>IF(Veg_Table[[#This Row],[VP_STATUS]]="Hold",0,IF(OR(AND(Veg_Table[[#This Row],[PRESCRIP]]="NW_No Work",Veg_Table[[#This Row],[VP_STATUS]]&lt;&gt;"No Work Required Under EVM"),AND(Veg_Table[[#This Row],[VP_STATUS]]="No Work Required Under EVM",Veg_Table[[#This Row],[PRESCRIP]]&lt;&gt;"NW_No Work")),1,0))</f>
        <v>0</v>
      </c>
      <c r="B583" s="1">
        <f>IF(Veg_Table[[#This Row],[SPECIES]]="",1,0)</f>
        <v>0</v>
      </c>
      <c r="C583" s="1">
        <f>IF(Veg_Table[[#This Row],[DIAMETER]]="",1,0)</f>
        <v>0</v>
      </c>
      <c r="D583" s="1">
        <f>IF(Veg_Table[[#This Row],[HEIGHT]]="",1,0)</f>
        <v>0</v>
      </c>
      <c r="E58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83" s="1">
        <f>IF(AND(Veg_Table[[#This Row],[TAT_RESULT]]="ABATE",Veg_Table[[#This Row],[PRESCRIP]]="NW_No Work"),1,0)</f>
        <v>0</v>
      </c>
      <c r="G583" s="1">
        <f>IF(OR(Veg_Table[[#This Row],[Prescription R-Scale]]="NA",Veg_Table[[#This Row],[Diameter R-Scale]]="NA"),0,IF(Veg_Table[[#This Row],[Diameter R-Scale]]&lt;&gt;Veg_Table[[#This Row],[Prescription R-Scale]],1,0))</f>
        <v>0</v>
      </c>
      <c r="H583" s="1">
        <f>IF(OR(AND(Veg_Table[[#This Row],[PRESCRIP]]="BC_Br Rmv", Veg_Table[[#This Row],[WOOD_MAN]]&lt;&gt;"Not Needed"),AND(Veg_Table[[#This Row],[PRESCRIP]]="BCS_Br Rmv+Trt", Veg_Table[[#This Row],[WOOD_MAN]]&lt;&gt;"Not Needed")),1,0)</f>
        <v>0</v>
      </c>
      <c r="I583" s="1">
        <f ca="1">IF(AND(Veg_Table[[#This Row],[Prescription_Changed]]="Yes",Veg_Table[[#This Row],[TAT_RESULT]]=""),1,0)</f>
        <v>0</v>
      </c>
      <c r="J583" s="1">
        <f ca="1">SUM(Veg_Table[[#This Row],[Prescription and Status do not match]:[Prescription_Edited_And_TAT_Is_Blank]])</f>
        <v>1</v>
      </c>
      <c r="K583" s="1">
        <f ca="1">IF(Veg_Table[[#This Row],[Sum of Errors]]&gt;0,1,0)</f>
        <v>1</v>
      </c>
      <c r="L583" s="1">
        <f>1</f>
        <v>1</v>
      </c>
      <c r="M58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583" s="1">
        <f>IF(OR(MID(Veg_Table[[#This Row],[PRESCRIP]],2,1)="1",MID(Veg_Table[[#This Row],[PRESCRIP]],2,1)="2",MID(Veg_Table[[#This Row],[PRESCRIP]],2,1)="3",MID(Veg_Table[[#This Row],[PRESCRIP]],2,1)="4"),_xlfn.NUMBERVALUE(MID(Veg_Table[[#This Row],[PRESCRIP]],2,1)),"NA")</f>
        <v>2</v>
      </c>
      <c r="O583" s="1">
        <f>WEEKNUM(Veg_Table[[#This Row],[EVM_LAST_EDITED_Day]],2)</f>
        <v>20</v>
      </c>
      <c r="P583" s="25">
        <f>IFERROR(DATE(YEAR(Veg_Table[[#This Row],[EVM_LAST_EDITED2]]),MONTH(Veg_Table[[#This Row],[EVM_LAST_EDITED2]]),DAY(Veg_Table[[#This Row],[EVM_LAST_EDITED2]])),DATE(2019,1,1))</f>
        <v>43966</v>
      </c>
      <c r="Q583" s="3">
        <f>VALUE(SUBSTITUTE(Veg_Table[[#This Row],[EVM_LAST_EDITED]],",",""))</f>
        <v>43966.329160509304</v>
      </c>
      <c r="R583" s="1" t="str">
        <f>_xlfn.IFNA(IF(Veg_Table[[#This Row],[EVM_LAST_EDITOR]]="","zBlank EVM Last Editor",VLOOKUP(Veg_Table[[#This Row],[EVM_LAST_EDITOR]],Roster_Table[#All],4,FALSE)),"zAWRR Not in Roster")</f>
        <v>zAWRR Not in Roster</v>
      </c>
      <c r="S583" s="1" t="str">
        <f>_xlfn.IFNA(IF(Veg_Table[[#This Row],[EVM_LAST_EDITOR]]="","zBlank EVM Last Editor",VLOOKUP(Veg_Table[[#This Row],[EVM_LAST_EDITOR]],Roster_Table[#All],16,FALSE)),"zCompany_AWRR not in Roster")</f>
        <v>zCompany_AWRR not in Roster</v>
      </c>
      <c r="T583" s="2">
        <f>IFERROR(DATE(YEAR(Veg_Table[[#This Row],[Created2]]),MONTH(Veg_Table[[#This Row],[Created2]]),DAY(Veg_Table[[#This Row],[Created2]])),DATE(2019,1,1))</f>
        <v>43841</v>
      </c>
      <c r="U583" s="3">
        <f>VALUE(SUBSTITUTE(Veg_Table[[#This Row],[Created]],",",""))</f>
        <v>43841.450601851902</v>
      </c>
      <c r="V583" s="3" t="str">
        <f ca="1">IFERROR(_xlfn.IFNA(CELL("contents",INDIRECT(_xlfn.CONCAT("Veg_Table_Production_Data!",ADDRESS(MATCH(_xlfn.MAXIFS(#REF!,#REF!,"="&amp;Veg_Table[[#This Row],[AUTO_ID]],#REF!,"&lt;"&amp;Veg_Table[[#This Row],[EVM_LAST_EDITED_Day]]),#REF!,0),COLUMN(#REF!),4,1,)))),""),"")</f>
        <v/>
      </c>
      <c r="W583" s="3" t="str">
        <f ca="1">IF(Veg_Table[[#This Row],[Previous_Prescription]]="","No",IF(Veg_Table[[#This Row],[Previous_Prescription]]=Veg_Table[[#This Row],[PRESCRIP]],"No","Yes"))</f>
        <v>No</v>
      </c>
      <c r="X583" s="3" t="str">
        <f>IF(Veg_Table[[#This Row],[EVM_LAST_EDITED_Day]]=Veg_Table[[#This Row],[Created_Day]],"New","Old")</f>
        <v>Old</v>
      </c>
      <c r="Y583" s="1">
        <f>IFERROR(IF(FIND("delete",LOWER(Veg_Table[[#This Row],[PI_COMMENTS]]))&gt;=1,1,0),0)</f>
        <v>0</v>
      </c>
      <c r="Z583" s="1" t="str">
        <f>_xlfn.IFNA(IF(Veg_Table[[#This Row],[EVM_LAST_EDITOR]]="","Yes",VLOOKUP(Veg_Table[[#This Row],[EVM_LAST_EDITOR]],Roster_Table[#All],15,FALSE)),"Yes")</f>
        <v>Yes</v>
      </c>
      <c r="AA58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83" s="1" t="str">
        <f>_xlfn.IFNA(VLOOKUP(Veg_Table[[#This Row],[EVM_LAST_EDITOR]],Roster_Table[#All],3,FALSE),"zAWRR Not in Roster")</f>
        <v>zAWRR Not in Roster</v>
      </c>
      <c r="AC583" s="1" t="str">
        <f>_xlfn.IFNA(VLOOKUP(Veg_Table[[#This Row],[EVM_LAST_EDITOR]],Roster_Table[#All],2,FALSE),"zAWRR Not in Roster")</f>
        <v>zAWRR Not in Roster</v>
      </c>
      <c r="AD583" s="1" t="str">
        <f>IF(_xlfn.CONCAT(Veg_Table[[#This Row],[First_Name]]," ",Veg_Table[[#This Row],[Last_Name]])="zAWRR Not in Roster zAWRR Not in Roster","zAWRR Not in Roster",_xlfn.CONCAT(Veg_Table[[#This Row],[First_Name]]," ",Veg_Table[[#This Row],[Last_Name]]))</f>
        <v>zAWRR Not in Roster</v>
      </c>
      <c r="AE583">
        <v>1730599</v>
      </c>
      <c r="AF583" t="s">
        <v>1593</v>
      </c>
      <c r="AG583" t="s">
        <v>93</v>
      </c>
      <c r="AH583" t="s">
        <v>1590</v>
      </c>
      <c r="AI583" t="s">
        <v>1594</v>
      </c>
      <c r="AJ583" t="s">
        <v>820</v>
      </c>
      <c r="AK583" t="s">
        <v>28</v>
      </c>
      <c r="AL583" t="s">
        <v>1024</v>
      </c>
      <c r="AM583" t="s">
        <v>875</v>
      </c>
      <c r="AN583" t="s">
        <v>25</v>
      </c>
      <c r="AO583" t="s">
        <v>25</v>
      </c>
      <c r="AP583">
        <v>18</v>
      </c>
      <c r="AQ583">
        <v>27</v>
      </c>
      <c r="AR583" t="s">
        <v>28</v>
      </c>
      <c r="AS583" t="s">
        <v>42</v>
      </c>
      <c r="AT583" t="s">
        <v>26</v>
      </c>
      <c r="AU583" t="s">
        <v>25</v>
      </c>
      <c r="AV583" t="s">
        <v>28</v>
      </c>
      <c r="AW583" t="s">
        <v>1595</v>
      </c>
      <c r="AX583" t="s">
        <v>534</v>
      </c>
      <c r="AY583" t="s">
        <v>28</v>
      </c>
      <c r="AZ583"/>
      <c r="BA583" t="s">
        <v>42</v>
      </c>
      <c r="BB583" s="4">
        <v>43965</v>
      </c>
      <c r="BC583" t="s">
        <v>3334</v>
      </c>
      <c r="BD583" t="s">
        <v>29</v>
      </c>
      <c r="BF583" t="s">
        <v>28</v>
      </c>
      <c r="BG583" t="s">
        <v>28</v>
      </c>
      <c r="BH583" t="s">
        <v>28</v>
      </c>
      <c r="BI583" s="3"/>
      <c r="BJ583" t="s">
        <v>52</v>
      </c>
      <c r="BK583" s="30" t="s">
        <v>859</v>
      </c>
      <c r="BL583" s="3">
        <v>43966.32916050926</v>
      </c>
      <c r="BM583" t="s">
        <v>31</v>
      </c>
      <c r="BN583" t="s">
        <v>32</v>
      </c>
      <c r="BO583" t="s">
        <v>1591</v>
      </c>
      <c r="BP583" t="s">
        <v>1592</v>
      </c>
      <c r="BQ583" t="s">
        <v>1025</v>
      </c>
      <c r="BR583" t="s">
        <v>28</v>
      </c>
      <c r="BS583" t="s">
        <v>28</v>
      </c>
      <c r="BT583" t="s">
        <v>1027</v>
      </c>
      <c r="BU583" s="3">
        <v>43841.450601851851</v>
      </c>
      <c r="BV583" t="s">
        <v>803</v>
      </c>
      <c r="BW583" s="3">
        <v>43966.396521076385</v>
      </c>
      <c r="BX583" t="s">
        <v>1596</v>
      </c>
      <c r="CG583"/>
      <c r="CH583"/>
      <c r="CI583"/>
      <c r="CY583"/>
      <c r="DA583"/>
      <c r="DE583"/>
      <c r="DF583"/>
    </row>
    <row r="584" spans="1:110" x14ac:dyDescent="0.25">
      <c r="A584" s="1">
        <f>IF(Veg_Table[[#This Row],[VP_STATUS]]="Hold",0,IF(OR(AND(Veg_Table[[#This Row],[PRESCRIP]]="NW_No Work",Veg_Table[[#This Row],[VP_STATUS]]&lt;&gt;"No Work Required Under EVM"),AND(Veg_Table[[#This Row],[VP_STATUS]]="No Work Required Under EVM",Veg_Table[[#This Row],[PRESCRIP]]&lt;&gt;"NW_No Work")),1,0))</f>
        <v>0</v>
      </c>
      <c r="B584" s="1">
        <f>IF(Veg_Table[[#This Row],[SPECIES]]="",1,0)</f>
        <v>0</v>
      </c>
      <c r="C584" s="1">
        <f>IF(Veg_Table[[#This Row],[DIAMETER]]="",1,0)</f>
        <v>0</v>
      </c>
      <c r="D584" s="1">
        <f>IF(Veg_Table[[#This Row],[HEIGHT]]="",1,0)</f>
        <v>0</v>
      </c>
      <c r="E58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84" s="1">
        <f>IF(AND(Veg_Table[[#This Row],[TAT_RESULT]]="ABATE",Veg_Table[[#This Row],[PRESCRIP]]="NW_No Work"),1,0)</f>
        <v>0</v>
      </c>
      <c r="G584" s="1">
        <f>IF(OR(Veg_Table[[#This Row],[Prescription R-Scale]]="NA",Veg_Table[[#This Row],[Diameter R-Scale]]="NA"),0,IF(Veg_Table[[#This Row],[Diameter R-Scale]]&lt;&gt;Veg_Table[[#This Row],[Prescription R-Scale]],1,0))</f>
        <v>0</v>
      </c>
      <c r="H584" s="1">
        <f>IF(OR(AND(Veg_Table[[#This Row],[PRESCRIP]]="BC_Br Rmv", Veg_Table[[#This Row],[WOOD_MAN]]&lt;&gt;"Not Needed"),AND(Veg_Table[[#This Row],[PRESCRIP]]="BCS_Br Rmv+Trt", Veg_Table[[#This Row],[WOOD_MAN]]&lt;&gt;"Not Needed")),1,0)</f>
        <v>0</v>
      </c>
      <c r="I584" s="1">
        <f ca="1">IF(AND(Veg_Table[[#This Row],[Prescription_Changed]]="Yes",Veg_Table[[#This Row],[TAT_RESULT]]=""),1,0)</f>
        <v>0</v>
      </c>
      <c r="J584" s="1">
        <f ca="1">SUM(Veg_Table[[#This Row],[Prescription and Status do not match]:[Prescription_Edited_And_TAT_Is_Blank]])</f>
        <v>1</v>
      </c>
      <c r="K584" s="1">
        <f ca="1">IF(Veg_Table[[#This Row],[Sum of Errors]]&gt;0,1,0)</f>
        <v>1</v>
      </c>
      <c r="L584" s="1">
        <f>1</f>
        <v>1</v>
      </c>
      <c r="M58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584" s="1">
        <f>IF(OR(MID(Veg_Table[[#This Row],[PRESCRIP]],2,1)="1",MID(Veg_Table[[#This Row],[PRESCRIP]],2,1)="2",MID(Veg_Table[[#This Row],[PRESCRIP]],2,1)="3",MID(Veg_Table[[#This Row],[PRESCRIP]],2,1)="4"),_xlfn.NUMBERVALUE(MID(Veg_Table[[#This Row],[PRESCRIP]],2,1)),"NA")</f>
        <v>1</v>
      </c>
      <c r="O584" s="1">
        <f>WEEKNUM(Veg_Table[[#This Row],[EVM_LAST_EDITED_Day]],2)</f>
        <v>20</v>
      </c>
      <c r="P584" s="25">
        <f>IFERROR(DATE(YEAR(Veg_Table[[#This Row],[EVM_LAST_EDITED2]]),MONTH(Veg_Table[[#This Row],[EVM_LAST_EDITED2]]),DAY(Veg_Table[[#This Row],[EVM_LAST_EDITED2]])),DATE(2019,1,1))</f>
        <v>43966</v>
      </c>
      <c r="Q584" s="3">
        <f>VALUE(SUBSTITUTE(Veg_Table[[#This Row],[EVM_LAST_EDITED]],",",""))</f>
        <v>43966.329931006898</v>
      </c>
      <c r="R584" s="1" t="str">
        <f>_xlfn.IFNA(IF(Veg_Table[[#This Row],[EVM_LAST_EDITOR]]="","zBlank EVM Last Editor",VLOOKUP(Veg_Table[[#This Row],[EVM_LAST_EDITOR]],Roster_Table[#All],4,FALSE)),"zAWRR Not in Roster")</f>
        <v>zAWRR Not in Roster</v>
      </c>
      <c r="S584" s="1" t="str">
        <f>_xlfn.IFNA(IF(Veg_Table[[#This Row],[EVM_LAST_EDITOR]]="","zBlank EVM Last Editor",VLOOKUP(Veg_Table[[#This Row],[EVM_LAST_EDITOR]],Roster_Table[#All],16,FALSE)),"zCompany_AWRR not in Roster")</f>
        <v>zCompany_AWRR not in Roster</v>
      </c>
      <c r="T584" s="2">
        <f>IFERROR(DATE(YEAR(Veg_Table[[#This Row],[Created2]]),MONTH(Veg_Table[[#This Row],[Created2]]),DAY(Veg_Table[[#This Row],[Created2]])),DATE(2019,1,1))</f>
        <v>43841</v>
      </c>
      <c r="U584" s="3">
        <f>VALUE(SUBSTITUTE(Veg_Table[[#This Row],[Created]],",",""))</f>
        <v>43841.454074074099</v>
      </c>
      <c r="V584" s="3" t="str">
        <f ca="1">IFERROR(_xlfn.IFNA(CELL("contents",INDIRECT(_xlfn.CONCAT("Veg_Table_Production_Data!",ADDRESS(MATCH(_xlfn.MAXIFS(#REF!,#REF!,"="&amp;Veg_Table[[#This Row],[AUTO_ID]],#REF!,"&lt;"&amp;Veg_Table[[#This Row],[EVM_LAST_EDITED_Day]]),#REF!,0),COLUMN(#REF!),4,1,)))),""),"")</f>
        <v/>
      </c>
      <c r="W584" s="3" t="str">
        <f ca="1">IF(Veg_Table[[#This Row],[Previous_Prescription]]="","No",IF(Veg_Table[[#This Row],[Previous_Prescription]]=Veg_Table[[#This Row],[PRESCRIP]],"No","Yes"))</f>
        <v>No</v>
      </c>
      <c r="X584" s="3" t="str">
        <f>IF(Veg_Table[[#This Row],[EVM_LAST_EDITED_Day]]=Veg_Table[[#This Row],[Created_Day]],"New","Old")</f>
        <v>Old</v>
      </c>
      <c r="Y584" s="1">
        <f>IFERROR(IF(FIND("delete",LOWER(Veg_Table[[#This Row],[PI_COMMENTS]]))&gt;=1,1,0),0)</f>
        <v>0</v>
      </c>
      <c r="Z584" s="1" t="str">
        <f>_xlfn.IFNA(IF(Veg_Table[[#This Row],[EVM_LAST_EDITOR]]="","Yes",VLOOKUP(Veg_Table[[#This Row],[EVM_LAST_EDITOR]],Roster_Table[#All],15,FALSE)),"Yes")</f>
        <v>Yes</v>
      </c>
      <c r="AA58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84" s="1" t="str">
        <f>_xlfn.IFNA(VLOOKUP(Veg_Table[[#This Row],[EVM_LAST_EDITOR]],Roster_Table[#All],3,FALSE),"zAWRR Not in Roster")</f>
        <v>zAWRR Not in Roster</v>
      </c>
      <c r="AC584" s="1" t="str">
        <f>_xlfn.IFNA(VLOOKUP(Veg_Table[[#This Row],[EVM_LAST_EDITOR]],Roster_Table[#All],2,FALSE),"zAWRR Not in Roster")</f>
        <v>zAWRR Not in Roster</v>
      </c>
      <c r="AD584" s="1" t="str">
        <f>IF(_xlfn.CONCAT(Veg_Table[[#This Row],[First_Name]]," ",Veg_Table[[#This Row],[Last_Name]])="zAWRR Not in Roster zAWRR Not in Roster","zAWRR Not in Roster",_xlfn.CONCAT(Veg_Table[[#This Row],[First_Name]]," ",Veg_Table[[#This Row],[Last_Name]]))</f>
        <v>zAWRR Not in Roster</v>
      </c>
      <c r="AE584">
        <v>1730603</v>
      </c>
      <c r="AF584" t="s">
        <v>1597</v>
      </c>
      <c r="AG584" t="s">
        <v>93</v>
      </c>
      <c r="AH584" t="s">
        <v>1590</v>
      </c>
      <c r="AI584" t="s">
        <v>1594</v>
      </c>
      <c r="AJ584" t="s">
        <v>820</v>
      </c>
      <c r="AK584" t="s">
        <v>28</v>
      </c>
      <c r="AL584" t="s">
        <v>1024</v>
      </c>
      <c r="AM584" t="s">
        <v>875</v>
      </c>
      <c r="AN584" t="s">
        <v>25</v>
      </c>
      <c r="AO584" t="s">
        <v>25</v>
      </c>
      <c r="AP584">
        <v>6</v>
      </c>
      <c r="AQ584">
        <v>16</v>
      </c>
      <c r="AR584" t="s">
        <v>28</v>
      </c>
      <c r="AS584" t="s">
        <v>45</v>
      </c>
      <c r="AT584" t="s">
        <v>26</v>
      </c>
      <c r="AU584" t="s">
        <v>25</v>
      </c>
      <c r="AV584" t="s">
        <v>28</v>
      </c>
      <c r="AW584" t="s">
        <v>1598</v>
      </c>
      <c r="AX584" t="s">
        <v>534</v>
      </c>
      <c r="AY584" t="s">
        <v>28</v>
      </c>
      <c r="AZ584"/>
      <c r="BA584" t="s">
        <v>45</v>
      </c>
      <c r="BB584" s="4">
        <v>43965</v>
      </c>
      <c r="BC584" t="s">
        <v>3334</v>
      </c>
      <c r="BD584" t="s">
        <v>29</v>
      </c>
      <c r="BF584" t="s">
        <v>28</v>
      </c>
      <c r="BG584" t="s">
        <v>28</v>
      </c>
      <c r="BH584" t="s">
        <v>28</v>
      </c>
      <c r="BI584" s="3"/>
      <c r="BJ584" t="s">
        <v>52</v>
      </c>
      <c r="BK584" s="30" t="s">
        <v>859</v>
      </c>
      <c r="BL584" s="3">
        <v>43966.329931006941</v>
      </c>
      <c r="BM584" t="s">
        <v>31</v>
      </c>
      <c r="BN584" t="s">
        <v>32</v>
      </c>
      <c r="BO584" t="s">
        <v>1591</v>
      </c>
      <c r="BP584" t="s">
        <v>1592</v>
      </c>
      <c r="BQ584" t="s">
        <v>1025</v>
      </c>
      <c r="BR584" t="s">
        <v>28</v>
      </c>
      <c r="BS584" t="s">
        <v>28</v>
      </c>
      <c r="BT584" t="s">
        <v>1027</v>
      </c>
      <c r="BU584" s="3">
        <v>43841.454074074078</v>
      </c>
      <c r="BV584" t="s">
        <v>803</v>
      </c>
      <c r="BW584" s="3">
        <v>43966.396521076385</v>
      </c>
      <c r="BX584" t="s">
        <v>1599</v>
      </c>
      <c r="CG584"/>
      <c r="CH584"/>
      <c r="CI584"/>
      <c r="CY584"/>
      <c r="DA584"/>
      <c r="DE584"/>
      <c r="DF584"/>
    </row>
    <row r="585" spans="1:110" x14ac:dyDescent="0.25">
      <c r="A585" s="1">
        <f>IF(Veg_Table[[#This Row],[VP_STATUS]]="Hold",0,IF(OR(AND(Veg_Table[[#This Row],[PRESCRIP]]="NW_No Work",Veg_Table[[#This Row],[VP_STATUS]]&lt;&gt;"No Work Required Under EVM"),AND(Veg_Table[[#This Row],[VP_STATUS]]="No Work Required Under EVM",Veg_Table[[#This Row],[PRESCRIP]]&lt;&gt;"NW_No Work")),1,0))</f>
        <v>0</v>
      </c>
      <c r="B585" s="1">
        <f>IF(Veg_Table[[#This Row],[SPECIES]]="",1,0)</f>
        <v>0</v>
      </c>
      <c r="C585" s="1">
        <f>IF(Veg_Table[[#This Row],[DIAMETER]]="",1,0)</f>
        <v>0</v>
      </c>
      <c r="D585" s="1">
        <f>IF(Veg_Table[[#This Row],[HEIGHT]]="",1,0)</f>
        <v>0</v>
      </c>
      <c r="E58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85" s="1">
        <f>IF(AND(Veg_Table[[#This Row],[TAT_RESULT]]="ABATE",Veg_Table[[#This Row],[PRESCRIP]]="NW_No Work"),1,0)</f>
        <v>0</v>
      </c>
      <c r="G585" s="1">
        <f>IF(OR(Veg_Table[[#This Row],[Prescription R-Scale]]="NA",Veg_Table[[#This Row],[Diameter R-Scale]]="NA"),0,IF(Veg_Table[[#This Row],[Diameter R-Scale]]&lt;&gt;Veg_Table[[#This Row],[Prescription R-Scale]],1,0))</f>
        <v>0</v>
      </c>
      <c r="H585" s="1">
        <f>IF(OR(AND(Veg_Table[[#This Row],[PRESCRIP]]="BC_Br Rmv", Veg_Table[[#This Row],[WOOD_MAN]]&lt;&gt;"Not Needed"),AND(Veg_Table[[#This Row],[PRESCRIP]]="BCS_Br Rmv+Trt", Veg_Table[[#This Row],[WOOD_MAN]]&lt;&gt;"Not Needed")),1,0)</f>
        <v>0</v>
      </c>
      <c r="I585" s="1">
        <f ca="1">IF(AND(Veg_Table[[#This Row],[Prescription_Changed]]="Yes",Veg_Table[[#This Row],[TAT_RESULT]]=""),1,0)</f>
        <v>0</v>
      </c>
      <c r="J585" s="1">
        <f ca="1">SUM(Veg_Table[[#This Row],[Prescription and Status do not match]:[Prescription_Edited_And_TAT_Is_Blank]])</f>
        <v>1</v>
      </c>
      <c r="K585" s="1">
        <f ca="1">IF(Veg_Table[[#This Row],[Sum of Errors]]&gt;0,1,0)</f>
        <v>1</v>
      </c>
      <c r="L585" s="1">
        <f>1</f>
        <v>1</v>
      </c>
      <c r="M58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585" s="1">
        <f>IF(OR(MID(Veg_Table[[#This Row],[PRESCRIP]],2,1)="1",MID(Veg_Table[[#This Row],[PRESCRIP]],2,1)="2",MID(Veg_Table[[#This Row],[PRESCRIP]],2,1)="3",MID(Veg_Table[[#This Row],[PRESCRIP]],2,1)="4"),_xlfn.NUMBERVALUE(MID(Veg_Table[[#This Row],[PRESCRIP]],2,1)),"NA")</f>
        <v>2</v>
      </c>
      <c r="O585" s="1">
        <f>WEEKNUM(Veg_Table[[#This Row],[EVM_LAST_EDITED_Day]],2)</f>
        <v>20</v>
      </c>
      <c r="P585" s="25">
        <f>IFERROR(DATE(YEAR(Veg_Table[[#This Row],[EVM_LAST_EDITED2]]),MONTH(Veg_Table[[#This Row],[EVM_LAST_EDITED2]]),DAY(Veg_Table[[#This Row],[EVM_LAST_EDITED2]])),DATE(2019,1,1))</f>
        <v>43966</v>
      </c>
      <c r="Q585" s="3">
        <f>VALUE(SUBSTITUTE(Veg_Table[[#This Row],[EVM_LAST_EDITED]],",",""))</f>
        <v>43966.330818217597</v>
      </c>
      <c r="R585" s="1" t="str">
        <f>_xlfn.IFNA(IF(Veg_Table[[#This Row],[EVM_LAST_EDITOR]]="","zBlank EVM Last Editor",VLOOKUP(Veg_Table[[#This Row],[EVM_LAST_EDITOR]],Roster_Table[#All],4,FALSE)),"zAWRR Not in Roster")</f>
        <v>zAWRR Not in Roster</v>
      </c>
      <c r="S585" s="1" t="str">
        <f>_xlfn.IFNA(IF(Veg_Table[[#This Row],[EVM_LAST_EDITOR]]="","zBlank EVM Last Editor",VLOOKUP(Veg_Table[[#This Row],[EVM_LAST_EDITOR]],Roster_Table[#All],16,FALSE)),"zCompany_AWRR not in Roster")</f>
        <v>zCompany_AWRR not in Roster</v>
      </c>
      <c r="T585" s="2">
        <f>IFERROR(DATE(YEAR(Veg_Table[[#This Row],[Created2]]),MONTH(Veg_Table[[#This Row],[Created2]]),DAY(Veg_Table[[#This Row],[Created2]])),DATE(2019,1,1))</f>
        <v>43841</v>
      </c>
      <c r="U585" s="3">
        <f>VALUE(SUBSTITUTE(Veg_Table[[#This Row],[Created]],",",""))</f>
        <v>43841.457685185203</v>
      </c>
      <c r="V585" s="3" t="str">
        <f ca="1">IFERROR(_xlfn.IFNA(CELL("contents",INDIRECT(_xlfn.CONCAT("Veg_Table_Production_Data!",ADDRESS(MATCH(_xlfn.MAXIFS(#REF!,#REF!,"="&amp;Veg_Table[[#This Row],[AUTO_ID]],#REF!,"&lt;"&amp;Veg_Table[[#This Row],[EVM_LAST_EDITED_Day]]),#REF!,0),COLUMN(#REF!),4,1,)))),""),"")</f>
        <v/>
      </c>
      <c r="W585" s="3" t="str">
        <f ca="1">IF(Veg_Table[[#This Row],[Previous_Prescription]]="","No",IF(Veg_Table[[#This Row],[Previous_Prescription]]=Veg_Table[[#This Row],[PRESCRIP]],"No","Yes"))</f>
        <v>No</v>
      </c>
      <c r="X585" s="3" t="str">
        <f>IF(Veg_Table[[#This Row],[EVM_LAST_EDITED_Day]]=Veg_Table[[#This Row],[Created_Day]],"New","Old")</f>
        <v>Old</v>
      </c>
      <c r="Y585" s="1">
        <f>IFERROR(IF(FIND("delete",LOWER(Veg_Table[[#This Row],[PI_COMMENTS]]))&gt;=1,1,0),0)</f>
        <v>0</v>
      </c>
      <c r="Z585" s="1" t="str">
        <f>_xlfn.IFNA(IF(Veg_Table[[#This Row],[EVM_LAST_EDITOR]]="","Yes",VLOOKUP(Veg_Table[[#This Row],[EVM_LAST_EDITOR]],Roster_Table[#All],15,FALSE)),"Yes")</f>
        <v>Yes</v>
      </c>
      <c r="AA58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85" s="1" t="str">
        <f>_xlfn.IFNA(VLOOKUP(Veg_Table[[#This Row],[EVM_LAST_EDITOR]],Roster_Table[#All],3,FALSE),"zAWRR Not in Roster")</f>
        <v>zAWRR Not in Roster</v>
      </c>
      <c r="AC585" s="1" t="str">
        <f>_xlfn.IFNA(VLOOKUP(Veg_Table[[#This Row],[EVM_LAST_EDITOR]],Roster_Table[#All],2,FALSE),"zAWRR Not in Roster")</f>
        <v>zAWRR Not in Roster</v>
      </c>
      <c r="AD585" s="1" t="str">
        <f>IF(_xlfn.CONCAT(Veg_Table[[#This Row],[First_Name]]," ",Veg_Table[[#This Row],[Last_Name]])="zAWRR Not in Roster zAWRR Not in Roster","zAWRR Not in Roster",_xlfn.CONCAT(Veg_Table[[#This Row],[First_Name]]," ",Veg_Table[[#This Row],[Last_Name]]))</f>
        <v>zAWRR Not in Roster</v>
      </c>
      <c r="AE585">
        <v>1730612</v>
      </c>
      <c r="AF585" t="s">
        <v>1600</v>
      </c>
      <c r="AG585" t="s">
        <v>93</v>
      </c>
      <c r="AH585" t="s">
        <v>1590</v>
      </c>
      <c r="AI585" t="s">
        <v>1594</v>
      </c>
      <c r="AJ585" t="s">
        <v>820</v>
      </c>
      <c r="AK585" t="s">
        <v>28</v>
      </c>
      <c r="AL585" t="s">
        <v>1024</v>
      </c>
      <c r="AM585" t="s">
        <v>875</v>
      </c>
      <c r="AN585" t="s">
        <v>25</v>
      </c>
      <c r="AO585" t="s">
        <v>25</v>
      </c>
      <c r="AP585">
        <v>12</v>
      </c>
      <c r="AQ585">
        <v>19</v>
      </c>
      <c r="AR585" t="s">
        <v>28</v>
      </c>
      <c r="AS585" t="s">
        <v>42</v>
      </c>
      <c r="AT585" t="s">
        <v>26</v>
      </c>
      <c r="AU585" t="s">
        <v>25</v>
      </c>
      <c r="AV585" t="s">
        <v>28</v>
      </c>
      <c r="AW585" t="s">
        <v>1601</v>
      </c>
      <c r="AX585" t="s">
        <v>534</v>
      </c>
      <c r="AY585" t="s">
        <v>28</v>
      </c>
      <c r="AZ585"/>
      <c r="BA585" t="s">
        <v>42</v>
      </c>
      <c r="BB585" s="4">
        <v>43965</v>
      </c>
      <c r="BC585" t="s">
        <v>3334</v>
      </c>
      <c r="BD585" t="s">
        <v>29</v>
      </c>
      <c r="BF585" t="s">
        <v>28</v>
      </c>
      <c r="BG585" t="s">
        <v>28</v>
      </c>
      <c r="BH585" t="s">
        <v>28</v>
      </c>
      <c r="BI585" s="3"/>
      <c r="BJ585" t="s">
        <v>52</v>
      </c>
      <c r="BK585" s="30" t="s">
        <v>859</v>
      </c>
      <c r="BL585" s="3">
        <v>43966.33081821759</v>
      </c>
      <c r="BM585" t="s">
        <v>31</v>
      </c>
      <c r="BN585" t="s">
        <v>32</v>
      </c>
      <c r="BO585" t="s">
        <v>1591</v>
      </c>
      <c r="BP585" t="s">
        <v>1592</v>
      </c>
      <c r="BQ585" t="s">
        <v>1025</v>
      </c>
      <c r="BR585" t="s">
        <v>28</v>
      </c>
      <c r="BS585" t="s">
        <v>28</v>
      </c>
      <c r="BT585" t="s">
        <v>1027</v>
      </c>
      <c r="BU585" s="3">
        <v>43841.457685185182</v>
      </c>
      <c r="BV585" t="s">
        <v>803</v>
      </c>
      <c r="BW585" s="3">
        <v>43966.396521076385</v>
      </c>
      <c r="BX585" t="s">
        <v>1602</v>
      </c>
      <c r="CG585"/>
      <c r="CH585"/>
      <c r="CI585"/>
      <c r="CY585"/>
      <c r="DA585"/>
      <c r="DE585"/>
      <c r="DF585"/>
    </row>
    <row r="586" spans="1:110" x14ac:dyDescent="0.25">
      <c r="A586" s="1">
        <f>IF(Veg_Table[[#This Row],[VP_STATUS]]="Hold",0,IF(OR(AND(Veg_Table[[#This Row],[PRESCRIP]]="NW_No Work",Veg_Table[[#This Row],[VP_STATUS]]&lt;&gt;"No Work Required Under EVM"),AND(Veg_Table[[#This Row],[VP_STATUS]]="No Work Required Under EVM",Veg_Table[[#This Row],[PRESCRIP]]&lt;&gt;"NW_No Work")),1,0))</f>
        <v>0</v>
      </c>
      <c r="B586" s="1">
        <f>IF(Veg_Table[[#This Row],[SPECIES]]="",1,0)</f>
        <v>0</v>
      </c>
      <c r="C586" s="1">
        <f>IF(Veg_Table[[#This Row],[DIAMETER]]="",1,0)</f>
        <v>0</v>
      </c>
      <c r="D586" s="1">
        <f>IF(Veg_Table[[#This Row],[HEIGHT]]="",1,0)</f>
        <v>0</v>
      </c>
      <c r="E58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86" s="1">
        <f>IF(AND(Veg_Table[[#This Row],[TAT_RESULT]]="ABATE",Veg_Table[[#This Row],[PRESCRIP]]="NW_No Work"),1,0)</f>
        <v>0</v>
      </c>
      <c r="G586" s="1">
        <f>IF(OR(Veg_Table[[#This Row],[Prescription R-Scale]]="NA",Veg_Table[[#This Row],[Diameter R-Scale]]="NA"),0,IF(Veg_Table[[#This Row],[Diameter R-Scale]]&lt;&gt;Veg_Table[[#This Row],[Prescription R-Scale]],1,0))</f>
        <v>0</v>
      </c>
      <c r="H586" s="1">
        <f>IF(OR(AND(Veg_Table[[#This Row],[PRESCRIP]]="BC_Br Rmv", Veg_Table[[#This Row],[WOOD_MAN]]&lt;&gt;"Not Needed"),AND(Veg_Table[[#This Row],[PRESCRIP]]="BCS_Br Rmv+Trt", Veg_Table[[#This Row],[WOOD_MAN]]&lt;&gt;"Not Needed")),1,0)</f>
        <v>0</v>
      </c>
      <c r="I586" s="1">
        <f ca="1">IF(AND(Veg_Table[[#This Row],[Prescription_Changed]]="Yes",Veg_Table[[#This Row],[TAT_RESULT]]=""),1,0)</f>
        <v>0</v>
      </c>
      <c r="J586" s="1">
        <f ca="1">SUM(Veg_Table[[#This Row],[Prescription and Status do not match]:[Prescription_Edited_And_TAT_Is_Blank]])</f>
        <v>1</v>
      </c>
      <c r="K586" s="1">
        <f ca="1">IF(Veg_Table[[#This Row],[Sum of Errors]]&gt;0,1,0)</f>
        <v>1</v>
      </c>
      <c r="L586" s="1">
        <f>1</f>
        <v>1</v>
      </c>
      <c r="M58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586" s="1">
        <f>IF(OR(MID(Veg_Table[[#This Row],[PRESCRIP]],2,1)="1",MID(Veg_Table[[#This Row],[PRESCRIP]],2,1)="2",MID(Veg_Table[[#This Row],[PRESCRIP]],2,1)="3",MID(Veg_Table[[#This Row],[PRESCRIP]],2,1)="4"),_xlfn.NUMBERVALUE(MID(Veg_Table[[#This Row],[PRESCRIP]],2,1)),"NA")</f>
        <v>1</v>
      </c>
      <c r="O586" s="1">
        <f>WEEKNUM(Veg_Table[[#This Row],[EVM_LAST_EDITED_Day]],2)</f>
        <v>20</v>
      </c>
      <c r="P586" s="25">
        <f>IFERROR(DATE(YEAR(Veg_Table[[#This Row],[EVM_LAST_EDITED2]]),MONTH(Veg_Table[[#This Row],[EVM_LAST_EDITED2]]),DAY(Veg_Table[[#This Row],[EVM_LAST_EDITED2]])),DATE(2019,1,1))</f>
        <v>43966</v>
      </c>
      <c r="Q586" s="3">
        <f>VALUE(SUBSTITUTE(Veg_Table[[#This Row],[EVM_LAST_EDITED]],",",""))</f>
        <v>43966.331290544003</v>
      </c>
      <c r="R586" s="1" t="str">
        <f>_xlfn.IFNA(IF(Veg_Table[[#This Row],[EVM_LAST_EDITOR]]="","zBlank EVM Last Editor",VLOOKUP(Veg_Table[[#This Row],[EVM_LAST_EDITOR]],Roster_Table[#All],4,FALSE)),"zAWRR Not in Roster")</f>
        <v>zAWRR Not in Roster</v>
      </c>
      <c r="S586" s="1" t="str">
        <f>_xlfn.IFNA(IF(Veg_Table[[#This Row],[EVM_LAST_EDITOR]]="","zBlank EVM Last Editor",VLOOKUP(Veg_Table[[#This Row],[EVM_LAST_EDITOR]],Roster_Table[#All],16,FALSE)),"zCompany_AWRR not in Roster")</f>
        <v>zCompany_AWRR not in Roster</v>
      </c>
      <c r="T586" s="2">
        <f>IFERROR(DATE(YEAR(Veg_Table[[#This Row],[Created2]]),MONTH(Veg_Table[[#This Row],[Created2]]),DAY(Veg_Table[[#This Row],[Created2]])),DATE(2019,1,1))</f>
        <v>43841</v>
      </c>
      <c r="U586" s="3">
        <f>VALUE(SUBSTITUTE(Veg_Table[[#This Row],[Created]],",",""))</f>
        <v>43841.4616087963</v>
      </c>
      <c r="V586" s="3" t="str">
        <f ca="1">IFERROR(_xlfn.IFNA(CELL("contents",INDIRECT(_xlfn.CONCAT("Veg_Table_Production_Data!",ADDRESS(MATCH(_xlfn.MAXIFS(#REF!,#REF!,"="&amp;Veg_Table[[#This Row],[AUTO_ID]],#REF!,"&lt;"&amp;Veg_Table[[#This Row],[EVM_LAST_EDITED_Day]]),#REF!,0),COLUMN(#REF!),4,1,)))),""),"")</f>
        <v/>
      </c>
      <c r="W586" s="3" t="str">
        <f ca="1">IF(Veg_Table[[#This Row],[Previous_Prescription]]="","No",IF(Veg_Table[[#This Row],[Previous_Prescription]]=Veg_Table[[#This Row],[PRESCRIP]],"No","Yes"))</f>
        <v>No</v>
      </c>
      <c r="X586" s="3" t="str">
        <f>IF(Veg_Table[[#This Row],[EVM_LAST_EDITED_Day]]=Veg_Table[[#This Row],[Created_Day]],"New","Old")</f>
        <v>Old</v>
      </c>
      <c r="Y586" s="1">
        <f>IFERROR(IF(FIND("delete",LOWER(Veg_Table[[#This Row],[PI_COMMENTS]]))&gt;=1,1,0),0)</f>
        <v>0</v>
      </c>
      <c r="Z586" s="1" t="str">
        <f>_xlfn.IFNA(IF(Veg_Table[[#This Row],[EVM_LAST_EDITOR]]="","Yes",VLOOKUP(Veg_Table[[#This Row],[EVM_LAST_EDITOR]],Roster_Table[#All],15,FALSE)),"Yes")</f>
        <v>Yes</v>
      </c>
      <c r="AA58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86" s="1" t="str">
        <f>_xlfn.IFNA(VLOOKUP(Veg_Table[[#This Row],[EVM_LAST_EDITOR]],Roster_Table[#All],3,FALSE),"zAWRR Not in Roster")</f>
        <v>zAWRR Not in Roster</v>
      </c>
      <c r="AC586" s="1" t="str">
        <f>_xlfn.IFNA(VLOOKUP(Veg_Table[[#This Row],[EVM_LAST_EDITOR]],Roster_Table[#All],2,FALSE),"zAWRR Not in Roster")</f>
        <v>zAWRR Not in Roster</v>
      </c>
      <c r="AD586" s="1" t="str">
        <f>IF(_xlfn.CONCAT(Veg_Table[[#This Row],[First_Name]]," ",Veg_Table[[#This Row],[Last_Name]])="zAWRR Not in Roster zAWRR Not in Roster","zAWRR Not in Roster",_xlfn.CONCAT(Veg_Table[[#This Row],[First_Name]]," ",Veg_Table[[#This Row],[Last_Name]]))</f>
        <v>zAWRR Not in Roster</v>
      </c>
      <c r="AE586">
        <v>1730621</v>
      </c>
      <c r="AF586" t="s">
        <v>1603</v>
      </c>
      <c r="AG586" t="s">
        <v>93</v>
      </c>
      <c r="AH586" t="s">
        <v>1590</v>
      </c>
      <c r="AI586" t="s">
        <v>1594</v>
      </c>
      <c r="AJ586" t="s">
        <v>820</v>
      </c>
      <c r="AK586" t="s">
        <v>28</v>
      </c>
      <c r="AL586" t="s">
        <v>1024</v>
      </c>
      <c r="AM586" t="s">
        <v>875</v>
      </c>
      <c r="AN586" t="s">
        <v>25</v>
      </c>
      <c r="AO586" t="s">
        <v>25</v>
      </c>
      <c r="AP586">
        <v>4</v>
      </c>
      <c r="AQ586">
        <v>16</v>
      </c>
      <c r="AR586" t="s">
        <v>28</v>
      </c>
      <c r="AS586" t="s">
        <v>45</v>
      </c>
      <c r="AT586" t="s">
        <v>26</v>
      </c>
      <c r="AU586" t="s">
        <v>25</v>
      </c>
      <c r="AV586" t="s">
        <v>28</v>
      </c>
      <c r="AW586" t="s">
        <v>1604</v>
      </c>
      <c r="AX586" t="s">
        <v>534</v>
      </c>
      <c r="AY586" t="s">
        <v>28</v>
      </c>
      <c r="AZ586"/>
      <c r="BA586" t="s">
        <v>45</v>
      </c>
      <c r="BB586" s="4">
        <v>43965</v>
      </c>
      <c r="BC586" t="s">
        <v>3334</v>
      </c>
      <c r="BD586" t="s">
        <v>29</v>
      </c>
      <c r="BF586" t="s">
        <v>28</v>
      </c>
      <c r="BG586" t="s">
        <v>28</v>
      </c>
      <c r="BH586" t="s">
        <v>28</v>
      </c>
      <c r="BI586" s="3"/>
      <c r="BJ586" t="s">
        <v>52</v>
      </c>
      <c r="BK586" s="30" t="s">
        <v>859</v>
      </c>
      <c r="BL586" s="3">
        <v>43966.331290543982</v>
      </c>
      <c r="BM586" t="s">
        <v>31</v>
      </c>
      <c r="BN586" t="s">
        <v>32</v>
      </c>
      <c r="BO586" t="s">
        <v>1591</v>
      </c>
      <c r="BP586" t="s">
        <v>1592</v>
      </c>
      <c r="BQ586" t="s">
        <v>1025</v>
      </c>
      <c r="BR586" t="s">
        <v>28</v>
      </c>
      <c r="BS586" t="s">
        <v>28</v>
      </c>
      <c r="BT586" t="s">
        <v>1027</v>
      </c>
      <c r="BU586" s="3">
        <v>43841.461608796293</v>
      </c>
      <c r="BV586" t="s">
        <v>803</v>
      </c>
      <c r="BW586" s="3">
        <v>43966.396521076385</v>
      </c>
      <c r="BX586" t="s">
        <v>1605</v>
      </c>
      <c r="CG586"/>
      <c r="CH586"/>
      <c r="CI586"/>
      <c r="CY586"/>
      <c r="DA586"/>
      <c r="DE586"/>
      <c r="DF586"/>
    </row>
    <row r="587" spans="1:110" x14ac:dyDescent="0.25">
      <c r="A587" s="1">
        <f>IF(Veg_Table[[#This Row],[VP_STATUS]]="Hold",0,IF(OR(AND(Veg_Table[[#This Row],[PRESCRIP]]="NW_No Work",Veg_Table[[#This Row],[VP_STATUS]]&lt;&gt;"No Work Required Under EVM"),AND(Veg_Table[[#This Row],[VP_STATUS]]="No Work Required Under EVM",Veg_Table[[#This Row],[PRESCRIP]]&lt;&gt;"NW_No Work")),1,0))</f>
        <v>0</v>
      </c>
      <c r="B587" s="1">
        <f>IF(Veg_Table[[#This Row],[SPECIES]]="",1,0)</f>
        <v>0</v>
      </c>
      <c r="C587" s="1">
        <f>IF(Veg_Table[[#This Row],[DIAMETER]]="",1,0)</f>
        <v>0</v>
      </c>
      <c r="D587" s="1">
        <f>IF(Veg_Table[[#This Row],[HEIGHT]]="",1,0)</f>
        <v>0</v>
      </c>
      <c r="E58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87" s="1">
        <f>IF(AND(Veg_Table[[#This Row],[TAT_RESULT]]="ABATE",Veg_Table[[#This Row],[PRESCRIP]]="NW_No Work"),1,0)</f>
        <v>0</v>
      </c>
      <c r="G587" s="1">
        <f>IF(OR(Veg_Table[[#This Row],[Prescription R-Scale]]="NA",Veg_Table[[#This Row],[Diameter R-Scale]]="NA"),0,IF(Veg_Table[[#This Row],[Diameter R-Scale]]&lt;&gt;Veg_Table[[#This Row],[Prescription R-Scale]],1,0))</f>
        <v>0</v>
      </c>
      <c r="H587" s="1">
        <f>IF(OR(AND(Veg_Table[[#This Row],[PRESCRIP]]="BC_Br Rmv", Veg_Table[[#This Row],[WOOD_MAN]]&lt;&gt;"Not Needed"),AND(Veg_Table[[#This Row],[PRESCRIP]]="BCS_Br Rmv+Trt", Veg_Table[[#This Row],[WOOD_MAN]]&lt;&gt;"Not Needed")),1,0)</f>
        <v>0</v>
      </c>
      <c r="I587" s="1">
        <f ca="1">IF(AND(Veg_Table[[#This Row],[Prescription_Changed]]="Yes",Veg_Table[[#This Row],[TAT_RESULT]]=""),1,0)</f>
        <v>0</v>
      </c>
      <c r="J587" s="1">
        <f ca="1">SUM(Veg_Table[[#This Row],[Prescription and Status do not match]:[Prescription_Edited_And_TAT_Is_Blank]])</f>
        <v>1</v>
      </c>
      <c r="K587" s="1">
        <f ca="1">IF(Veg_Table[[#This Row],[Sum of Errors]]&gt;0,1,0)</f>
        <v>1</v>
      </c>
      <c r="L587" s="1">
        <f>1</f>
        <v>1</v>
      </c>
      <c r="M58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587" s="1">
        <f>IF(OR(MID(Veg_Table[[#This Row],[PRESCRIP]],2,1)="1",MID(Veg_Table[[#This Row],[PRESCRIP]],2,1)="2",MID(Veg_Table[[#This Row],[PRESCRIP]],2,1)="3",MID(Veg_Table[[#This Row],[PRESCRIP]],2,1)="4"),_xlfn.NUMBERVALUE(MID(Veg_Table[[#This Row],[PRESCRIP]],2,1)),"NA")</f>
        <v>2</v>
      </c>
      <c r="O587" s="1">
        <f>WEEKNUM(Veg_Table[[#This Row],[EVM_LAST_EDITED_Day]],2)</f>
        <v>20</v>
      </c>
      <c r="P587" s="25">
        <f>IFERROR(DATE(YEAR(Veg_Table[[#This Row],[EVM_LAST_EDITED2]]),MONTH(Veg_Table[[#This Row],[EVM_LAST_EDITED2]]),DAY(Veg_Table[[#This Row],[EVM_LAST_EDITED2]])),DATE(2019,1,1))</f>
        <v>43966</v>
      </c>
      <c r="Q587" s="3">
        <f>VALUE(SUBSTITUTE(Veg_Table[[#This Row],[EVM_LAST_EDITED]],",",""))</f>
        <v>43966.331652152803</v>
      </c>
      <c r="R587" s="1" t="str">
        <f>_xlfn.IFNA(IF(Veg_Table[[#This Row],[EVM_LAST_EDITOR]]="","zBlank EVM Last Editor",VLOOKUP(Veg_Table[[#This Row],[EVM_LAST_EDITOR]],Roster_Table[#All],4,FALSE)),"zAWRR Not in Roster")</f>
        <v>zAWRR Not in Roster</v>
      </c>
      <c r="S587" s="1" t="str">
        <f>_xlfn.IFNA(IF(Veg_Table[[#This Row],[EVM_LAST_EDITOR]]="","zBlank EVM Last Editor",VLOOKUP(Veg_Table[[#This Row],[EVM_LAST_EDITOR]],Roster_Table[#All],16,FALSE)),"zCompany_AWRR not in Roster")</f>
        <v>zCompany_AWRR not in Roster</v>
      </c>
      <c r="T587" s="2">
        <f>IFERROR(DATE(YEAR(Veg_Table[[#This Row],[Created2]]),MONTH(Veg_Table[[#This Row],[Created2]]),DAY(Veg_Table[[#This Row],[Created2]])),DATE(2019,1,1))</f>
        <v>43841</v>
      </c>
      <c r="U587" s="3">
        <f>VALUE(SUBSTITUTE(Veg_Table[[#This Row],[Created]],",",""))</f>
        <v>43841.489479166703</v>
      </c>
      <c r="V587" s="3" t="str">
        <f ca="1">IFERROR(_xlfn.IFNA(CELL("contents",INDIRECT(_xlfn.CONCAT("Veg_Table_Production_Data!",ADDRESS(MATCH(_xlfn.MAXIFS(#REF!,#REF!,"="&amp;Veg_Table[[#This Row],[AUTO_ID]],#REF!,"&lt;"&amp;Veg_Table[[#This Row],[EVM_LAST_EDITED_Day]]),#REF!,0),COLUMN(#REF!),4,1,)))),""),"")</f>
        <v/>
      </c>
      <c r="W587" s="3" t="str">
        <f ca="1">IF(Veg_Table[[#This Row],[Previous_Prescription]]="","No",IF(Veg_Table[[#This Row],[Previous_Prescription]]=Veg_Table[[#This Row],[PRESCRIP]],"No","Yes"))</f>
        <v>No</v>
      </c>
      <c r="X587" s="3" t="str">
        <f>IF(Veg_Table[[#This Row],[EVM_LAST_EDITED_Day]]=Veg_Table[[#This Row],[Created_Day]],"New","Old")</f>
        <v>Old</v>
      </c>
      <c r="Y587" s="1">
        <f>IFERROR(IF(FIND("delete",LOWER(Veg_Table[[#This Row],[PI_COMMENTS]]))&gt;=1,1,0),0)</f>
        <v>0</v>
      </c>
      <c r="Z587" s="1" t="str">
        <f>_xlfn.IFNA(IF(Veg_Table[[#This Row],[EVM_LAST_EDITOR]]="","Yes",VLOOKUP(Veg_Table[[#This Row],[EVM_LAST_EDITOR]],Roster_Table[#All],15,FALSE)),"Yes")</f>
        <v>Yes</v>
      </c>
      <c r="AA58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87" s="1" t="str">
        <f>_xlfn.IFNA(VLOOKUP(Veg_Table[[#This Row],[EVM_LAST_EDITOR]],Roster_Table[#All],3,FALSE),"zAWRR Not in Roster")</f>
        <v>zAWRR Not in Roster</v>
      </c>
      <c r="AC587" s="1" t="str">
        <f>_xlfn.IFNA(VLOOKUP(Veg_Table[[#This Row],[EVM_LAST_EDITOR]],Roster_Table[#All],2,FALSE),"zAWRR Not in Roster")</f>
        <v>zAWRR Not in Roster</v>
      </c>
      <c r="AD587" s="1" t="str">
        <f>IF(_xlfn.CONCAT(Veg_Table[[#This Row],[First_Name]]," ",Veg_Table[[#This Row],[Last_Name]])="zAWRR Not in Roster zAWRR Not in Roster","zAWRR Not in Roster",_xlfn.CONCAT(Veg_Table[[#This Row],[First_Name]]," ",Veg_Table[[#This Row],[Last_Name]]))</f>
        <v>zAWRR Not in Roster</v>
      </c>
      <c r="AE587">
        <v>1730652</v>
      </c>
      <c r="AF587" t="s">
        <v>1606</v>
      </c>
      <c r="AG587" t="s">
        <v>93</v>
      </c>
      <c r="AH587" t="s">
        <v>1607</v>
      </c>
      <c r="AI587" t="s">
        <v>1594</v>
      </c>
      <c r="AJ587" t="s">
        <v>820</v>
      </c>
      <c r="AK587" t="s">
        <v>28</v>
      </c>
      <c r="AL587" t="s">
        <v>1024</v>
      </c>
      <c r="AM587" t="s">
        <v>38</v>
      </c>
      <c r="AN587" t="s">
        <v>25</v>
      </c>
      <c r="AO587" t="s">
        <v>25</v>
      </c>
      <c r="AP587">
        <v>22</v>
      </c>
      <c r="AQ587">
        <v>74</v>
      </c>
      <c r="AR587" t="s">
        <v>28</v>
      </c>
      <c r="AS587" t="s">
        <v>42</v>
      </c>
      <c r="AT587" t="s">
        <v>26</v>
      </c>
      <c r="AU587" t="s">
        <v>25</v>
      </c>
      <c r="AV587" t="s">
        <v>28</v>
      </c>
      <c r="AW587" t="s">
        <v>1608</v>
      </c>
      <c r="AX587" t="s">
        <v>534</v>
      </c>
      <c r="AY587" t="s">
        <v>28</v>
      </c>
      <c r="AZ587"/>
      <c r="BA587" t="s">
        <v>42</v>
      </c>
      <c r="BB587" s="4">
        <v>43965</v>
      </c>
      <c r="BC587" t="s">
        <v>3334</v>
      </c>
      <c r="BD587" t="s">
        <v>29</v>
      </c>
      <c r="BF587" t="s">
        <v>28</v>
      </c>
      <c r="BG587" t="s">
        <v>28</v>
      </c>
      <c r="BH587" t="s">
        <v>28</v>
      </c>
      <c r="BI587" s="3"/>
      <c r="BJ587" t="s">
        <v>52</v>
      </c>
      <c r="BK587" s="30" t="s">
        <v>859</v>
      </c>
      <c r="BL587" s="3">
        <v>43966.331652152781</v>
      </c>
      <c r="BM587" t="s">
        <v>31</v>
      </c>
      <c r="BN587" t="s">
        <v>32</v>
      </c>
      <c r="BO587" t="s">
        <v>1609</v>
      </c>
      <c r="BP587" t="s">
        <v>1610</v>
      </c>
      <c r="BQ587" t="s">
        <v>1025</v>
      </c>
      <c r="BR587" t="s">
        <v>28</v>
      </c>
      <c r="BS587" t="s">
        <v>28</v>
      </c>
      <c r="BT587" t="s">
        <v>1027</v>
      </c>
      <c r="BU587" s="3">
        <v>43841.489479166667</v>
      </c>
      <c r="BV587" t="s">
        <v>803</v>
      </c>
      <c r="BW587" s="3">
        <v>43966.396521076385</v>
      </c>
      <c r="BX587" t="s">
        <v>1611</v>
      </c>
      <c r="CG587"/>
      <c r="CH587"/>
      <c r="CI587"/>
      <c r="CY587"/>
      <c r="DA587"/>
      <c r="DE587"/>
      <c r="DF587"/>
    </row>
    <row r="588" spans="1:110" x14ac:dyDescent="0.25">
      <c r="A588" s="1">
        <f>IF(Veg_Table[[#This Row],[VP_STATUS]]="Hold",0,IF(OR(AND(Veg_Table[[#This Row],[PRESCRIP]]="NW_No Work",Veg_Table[[#This Row],[VP_STATUS]]&lt;&gt;"No Work Required Under EVM"),AND(Veg_Table[[#This Row],[VP_STATUS]]="No Work Required Under EVM",Veg_Table[[#This Row],[PRESCRIP]]&lt;&gt;"NW_No Work")),1,0))</f>
        <v>0</v>
      </c>
      <c r="B588" s="1">
        <f>IF(Veg_Table[[#This Row],[SPECIES]]="",1,0)</f>
        <v>0</v>
      </c>
      <c r="C588" s="1">
        <f>IF(Veg_Table[[#This Row],[DIAMETER]]="",1,0)</f>
        <v>0</v>
      </c>
      <c r="D588" s="1">
        <f>IF(Veg_Table[[#This Row],[HEIGHT]]="",1,0)</f>
        <v>0</v>
      </c>
      <c r="E58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88" s="1">
        <f>IF(AND(Veg_Table[[#This Row],[TAT_RESULT]]="ABATE",Veg_Table[[#This Row],[PRESCRIP]]="NW_No Work"),1,0)</f>
        <v>0</v>
      </c>
      <c r="G588" s="1">
        <f>IF(OR(Veg_Table[[#This Row],[Prescription R-Scale]]="NA",Veg_Table[[#This Row],[Diameter R-Scale]]="NA"),0,IF(Veg_Table[[#This Row],[Diameter R-Scale]]&lt;&gt;Veg_Table[[#This Row],[Prescription R-Scale]],1,0))</f>
        <v>0</v>
      </c>
      <c r="H588" s="1">
        <f>IF(OR(AND(Veg_Table[[#This Row],[PRESCRIP]]="BC_Br Rmv", Veg_Table[[#This Row],[WOOD_MAN]]&lt;&gt;"Not Needed"),AND(Veg_Table[[#This Row],[PRESCRIP]]="BCS_Br Rmv+Trt", Veg_Table[[#This Row],[WOOD_MAN]]&lt;&gt;"Not Needed")),1,0)</f>
        <v>0</v>
      </c>
      <c r="I588" s="1">
        <f ca="1">IF(AND(Veg_Table[[#This Row],[Prescription_Changed]]="Yes",Veg_Table[[#This Row],[TAT_RESULT]]=""),1,0)</f>
        <v>0</v>
      </c>
      <c r="J588" s="1">
        <f ca="1">SUM(Veg_Table[[#This Row],[Prescription and Status do not match]:[Prescription_Edited_And_TAT_Is_Blank]])</f>
        <v>1</v>
      </c>
      <c r="K588" s="1">
        <f ca="1">IF(Veg_Table[[#This Row],[Sum of Errors]]&gt;0,1,0)</f>
        <v>1</v>
      </c>
      <c r="L588" s="1">
        <f>1</f>
        <v>1</v>
      </c>
      <c r="M58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588" s="1">
        <f>IF(OR(MID(Veg_Table[[#This Row],[PRESCRIP]],2,1)="1",MID(Veg_Table[[#This Row],[PRESCRIP]],2,1)="2",MID(Veg_Table[[#This Row],[PRESCRIP]],2,1)="3",MID(Veg_Table[[#This Row],[PRESCRIP]],2,1)="4"),_xlfn.NUMBERVALUE(MID(Veg_Table[[#This Row],[PRESCRIP]],2,1)),"NA")</f>
        <v>3</v>
      </c>
      <c r="O588" s="1">
        <f>WEEKNUM(Veg_Table[[#This Row],[EVM_LAST_EDITED_Day]],2)</f>
        <v>20</v>
      </c>
      <c r="P588" s="25">
        <f>IFERROR(DATE(YEAR(Veg_Table[[#This Row],[EVM_LAST_EDITED2]]),MONTH(Veg_Table[[#This Row],[EVM_LAST_EDITED2]]),DAY(Veg_Table[[#This Row],[EVM_LAST_EDITED2]])),DATE(2019,1,1))</f>
        <v>43966</v>
      </c>
      <c r="Q588" s="3">
        <f>VALUE(SUBSTITUTE(Veg_Table[[#This Row],[EVM_LAST_EDITED]],",",""))</f>
        <v>43966.332614733801</v>
      </c>
      <c r="R588" s="1" t="str">
        <f>_xlfn.IFNA(IF(Veg_Table[[#This Row],[EVM_LAST_EDITOR]]="","zBlank EVM Last Editor",VLOOKUP(Veg_Table[[#This Row],[EVM_LAST_EDITOR]],Roster_Table[#All],4,FALSE)),"zAWRR Not in Roster")</f>
        <v>zAWRR Not in Roster</v>
      </c>
      <c r="S588" s="1" t="str">
        <f>_xlfn.IFNA(IF(Veg_Table[[#This Row],[EVM_LAST_EDITOR]]="","zBlank EVM Last Editor",VLOOKUP(Veg_Table[[#This Row],[EVM_LAST_EDITOR]],Roster_Table[#All],16,FALSE)),"zCompany_AWRR not in Roster")</f>
        <v>zCompany_AWRR not in Roster</v>
      </c>
      <c r="T588" s="2">
        <f>IFERROR(DATE(YEAR(Veg_Table[[#This Row],[Created2]]),MONTH(Veg_Table[[#This Row],[Created2]]),DAY(Veg_Table[[#This Row],[Created2]])),DATE(2019,1,1))</f>
        <v>43841</v>
      </c>
      <c r="U588" s="3">
        <f>VALUE(SUBSTITUTE(Veg_Table[[#This Row],[Created]],",",""))</f>
        <v>43841.505856481497</v>
      </c>
      <c r="V588" s="3" t="str">
        <f ca="1">IFERROR(_xlfn.IFNA(CELL("contents",INDIRECT(_xlfn.CONCAT("Veg_Table_Production_Data!",ADDRESS(MATCH(_xlfn.MAXIFS(#REF!,#REF!,"="&amp;Veg_Table[[#This Row],[AUTO_ID]],#REF!,"&lt;"&amp;Veg_Table[[#This Row],[EVM_LAST_EDITED_Day]]),#REF!,0),COLUMN(#REF!),4,1,)))),""),"")</f>
        <v/>
      </c>
      <c r="W588" s="3" t="str">
        <f ca="1">IF(Veg_Table[[#This Row],[Previous_Prescription]]="","No",IF(Veg_Table[[#This Row],[Previous_Prescription]]=Veg_Table[[#This Row],[PRESCRIP]],"No","Yes"))</f>
        <v>No</v>
      </c>
      <c r="X588" s="3" t="str">
        <f>IF(Veg_Table[[#This Row],[EVM_LAST_EDITED_Day]]=Veg_Table[[#This Row],[Created_Day]],"New","Old")</f>
        <v>Old</v>
      </c>
      <c r="Y588" s="1">
        <f>IFERROR(IF(FIND("delete",LOWER(Veg_Table[[#This Row],[PI_COMMENTS]]))&gt;=1,1,0),0)</f>
        <v>0</v>
      </c>
      <c r="Z588" s="1" t="str">
        <f>_xlfn.IFNA(IF(Veg_Table[[#This Row],[EVM_LAST_EDITOR]]="","Yes",VLOOKUP(Veg_Table[[#This Row],[EVM_LAST_EDITOR]],Roster_Table[#All],15,FALSE)),"Yes")</f>
        <v>Yes</v>
      </c>
      <c r="AA58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88" s="1" t="str">
        <f>_xlfn.IFNA(VLOOKUP(Veg_Table[[#This Row],[EVM_LAST_EDITOR]],Roster_Table[#All],3,FALSE),"zAWRR Not in Roster")</f>
        <v>zAWRR Not in Roster</v>
      </c>
      <c r="AC588" s="1" t="str">
        <f>_xlfn.IFNA(VLOOKUP(Veg_Table[[#This Row],[EVM_LAST_EDITOR]],Roster_Table[#All],2,FALSE),"zAWRR Not in Roster")</f>
        <v>zAWRR Not in Roster</v>
      </c>
      <c r="AD588" s="1" t="str">
        <f>IF(_xlfn.CONCAT(Veg_Table[[#This Row],[First_Name]]," ",Veg_Table[[#This Row],[Last_Name]])="zAWRR Not in Roster zAWRR Not in Roster","zAWRR Not in Roster",_xlfn.CONCAT(Veg_Table[[#This Row],[First_Name]]," ",Veg_Table[[#This Row],[Last_Name]]))</f>
        <v>zAWRR Not in Roster</v>
      </c>
      <c r="AE588">
        <v>1730664</v>
      </c>
      <c r="AF588" t="s">
        <v>1612</v>
      </c>
      <c r="AG588" t="s">
        <v>93</v>
      </c>
      <c r="AH588" t="s">
        <v>1607</v>
      </c>
      <c r="AI588" t="s">
        <v>1594</v>
      </c>
      <c r="AJ588" t="s">
        <v>820</v>
      </c>
      <c r="AK588" t="s">
        <v>28</v>
      </c>
      <c r="AL588" t="s">
        <v>1024</v>
      </c>
      <c r="AM588" t="s">
        <v>38</v>
      </c>
      <c r="AN588" t="s">
        <v>25</v>
      </c>
      <c r="AO588" t="s">
        <v>25</v>
      </c>
      <c r="AP588">
        <v>24</v>
      </c>
      <c r="AQ588">
        <v>90</v>
      </c>
      <c r="AR588" t="s">
        <v>28</v>
      </c>
      <c r="AS588" t="s">
        <v>51</v>
      </c>
      <c r="AT588" t="s">
        <v>26</v>
      </c>
      <c r="AU588" t="s">
        <v>25</v>
      </c>
      <c r="AV588" t="s">
        <v>28</v>
      </c>
      <c r="AW588" t="s">
        <v>1613</v>
      </c>
      <c r="AX588" t="s">
        <v>534</v>
      </c>
      <c r="AY588" t="s">
        <v>28</v>
      </c>
      <c r="AZ588"/>
      <c r="BA588" t="s">
        <v>51</v>
      </c>
      <c r="BB588" s="4">
        <v>43965</v>
      </c>
      <c r="BC588" t="s">
        <v>3334</v>
      </c>
      <c r="BD588" t="s">
        <v>29</v>
      </c>
      <c r="BF588" t="s">
        <v>28</v>
      </c>
      <c r="BG588" t="s">
        <v>28</v>
      </c>
      <c r="BH588" t="s">
        <v>28</v>
      </c>
      <c r="BI588" s="3"/>
      <c r="BJ588" t="s">
        <v>52</v>
      </c>
      <c r="BK588" s="30" t="s">
        <v>859</v>
      </c>
      <c r="BL588" s="3">
        <v>43966.332614733794</v>
      </c>
      <c r="BM588" t="s">
        <v>31</v>
      </c>
      <c r="BN588" t="s">
        <v>32</v>
      </c>
      <c r="BO588" t="s">
        <v>1609</v>
      </c>
      <c r="BP588" t="s">
        <v>1610</v>
      </c>
      <c r="BQ588" t="s">
        <v>1025</v>
      </c>
      <c r="BR588" t="s">
        <v>28</v>
      </c>
      <c r="BS588" t="s">
        <v>28</v>
      </c>
      <c r="BT588" t="s">
        <v>1028</v>
      </c>
      <c r="BU588" s="3">
        <v>43841.505856481483</v>
      </c>
      <c r="BV588" t="s">
        <v>803</v>
      </c>
      <c r="BW588" s="3">
        <v>43966.396521076385</v>
      </c>
      <c r="BX588" t="s">
        <v>1614</v>
      </c>
      <c r="CG588"/>
      <c r="CH588"/>
      <c r="CI588"/>
      <c r="CY588"/>
      <c r="DA588"/>
      <c r="DE588"/>
      <c r="DF588"/>
    </row>
    <row r="589" spans="1:110" x14ac:dyDescent="0.25">
      <c r="A589" s="1">
        <f>IF(Veg_Table[[#This Row],[VP_STATUS]]="Hold",0,IF(OR(AND(Veg_Table[[#This Row],[PRESCRIP]]="NW_No Work",Veg_Table[[#This Row],[VP_STATUS]]&lt;&gt;"No Work Required Under EVM"),AND(Veg_Table[[#This Row],[VP_STATUS]]="No Work Required Under EVM",Veg_Table[[#This Row],[PRESCRIP]]&lt;&gt;"NW_No Work")),1,0))</f>
        <v>0</v>
      </c>
      <c r="B589" s="1">
        <f>IF(Veg_Table[[#This Row],[SPECIES]]="",1,0)</f>
        <v>0</v>
      </c>
      <c r="C589" s="1">
        <f>IF(Veg_Table[[#This Row],[DIAMETER]]="",1,0)</f>
        <v>0</v>
      </c>
      <c r="D589" s="1">
        <f>IF(Veg_Table[[#This Row],[HEIGHT]]="",1,0)</f>
        <v>0</v>
      </c>
      <c r="E58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89" s="1">
        <f>IF(AND(Veg_Table[[#This Row],[TAT_RESULT]]="ABATE",Veg_Table[[#This Row],[PRESCRIP]]="NW_No Work"),1,0)</f>
        <v>0</v>
      </c>
      <c r="G589" s="1">
        <f>IF(OR(Veg_Table[[#This Row],[Prescription R-Scale]]="NA",Veg_Table[[#This Row],[Diameter R-Scale]]="NA"),0,IF(Veg_Table[[#This Row],[Diameter R-Scale]]&lt;&gt;Veg_Table[[#This Row],[Prescription R-Scale]],1,0))</f>
        <v>0</v>
      </c>
      <c r="H589" s="1">
        <f>IF(OR(AND(Veg_Table[[#This Row],[PRESCRIP]]="BC_Br Rmv", Veg_Table[[#This Row],[WOOD_MAN]]&lt;&gt;"Not Needed"),AND(Veg_Table[[#This Row],[PRESCRIP]]="BCS_Br Rmv+Trt", Veg_Table[[#This Row],[WOOD_MAN]]&lt;&gt;"Not Needed")),1,0)</f>
        <v>0</v>
      </c>
      <c r="I589" s="1">
        <f ca="1">IF(AND(Veg_Table[[#This Row],[Prescription_Changed]]="Yes",Veg_Table[[#This Row],[TAT_RESULT]]=""),1,0)</f>
        <v>0</v>
      </c>
      <c r="J589" s="1">
        <f ca="1">SUM(Veg_Table[[#This Row],[Prescription and Status do not match]:[Prescription_Edited_And_TAT_Is_Blank]])</f>
        <v>1</v>
      </c>
      <c r="K589" s="1">
        <f ca="1">IF(Veg_Table[[#This Row],[Sum of Errors]]&gt;0,1,0)</f>
        <v>1</v>
      </c>
      <c r="L589" s="1">
        <f>1</f>
        <v>1</v>
      </c>
      <c r="M58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589" s="1">
        <f>IF(OR(MID(Veg_Table[[#This Row],[PRESCRIP]],2,1)="1",MID(Veg_Table[[#This Row],[PRESCRIP]],2,1)="2",MID(Veg_Table[[#This Row],[PRESCRIP]],2,1)="3",MID(Veg_Table[[#This Row],[PRESCRIP]],2,1)="4"),_xlfn.NUMBERVALUE(MID(Veg_Table[[#This Row],[PRESCRIP]],2,1)),"NA")</f>
        <v>3</v>
      </c>
      <c r="O589" s="1">
        <f>WEEKNUM(Veg_Table[[#This Row],[EVM_LAST_EDITED_Day]],2)</f>
        <v>20</v>
      </c>
      <c r="P589" s="25">
        <f>IFERROR(DATE(YEAR(Veg_Table[[#This Row],[EVM_LAST_EDITED2]]),MONTH(Veg_Table[[#This Row],[EVM_LAST_EDITED2]]),DAY(Veg_Table[[#This Row],[EVM_LAST_EDITED2]])),DATE(2019,1,1))</f>
        <v>43966</v>
      </c>
      <c r="Q589" s="3">
        <f>VALUE(SUBSTITUTE(Veg_Table[[#This Row],[EVM_LAST_EDITED]],",",""))</f>
        <v>43966.332990416697</v>
      </c>
      <c r="R589" s="1" t="str">
        <f>_xlfn.IFNA(IF(Veg_Table[[#This Row],[EVM_LAST_EDITOR]]="","zBlank EVM Last Editor",VLOOKUP(Veg_Table[[#This Row],[EVM_LAST_EDITOR]],Roster_Table[#All],4,FALSE)),"zAWRR Not in Roster")</f>
        <v>zAWRR Not in Roster</v>
      </c>
      <c r="S589" s="1" t="str">
        <f>_xlfn.IFNA(IF(Veg_Table[[#This Row],[EVM_LAST_EDITOR]]="","zBlank EVM Last Editor",VLOOKUP(Veg_Table[[#This Row],[EVM_LAST_EDITOR]],Roster_Table[#All],16,FALSE)),"zCompany_AWRR not in Roster")</f>
        <v>zCompany_AWRR not in Roster</v>
      </c>
      <c r="T589" s="2">
        <f>IFERROR(DATE(YEAR(Veg_Table[[#This Row],[Created2]]),MONTH(Veg_Table[[#This Row],[Created2]]),DAY(Veg_Table[[#This Row],[Created2]])),DATE(2019,1,1))</f>
        <v>43841</v>
      </c>
      <c r="U589" s="3">
        <f>VALUE(SUBSTITUTE(Veg_Table[[#This Row],[Created]],",",""))</f>
        <v>43841.448726851799</v>
      </c>
      <c r="V589" s="3" t="str">
        <f ca="1">IFERROR(_xlfn.IFNA(CELL("contents",INDIRECT(_xlfn.CONCAT("Veg_Table_Production_Data!",ADDRESS(MATCH(_xlfn.MAXIFS(#REF!,#REF!,"="&amp;Veg_Table[[#This Row],[AUTO_ID]],#REF!,"&lt;"&amp;Veg_Table[[#This Row],[EVM_LAST_EDITED_Day]]),#REF!,0),COLUMN(#REF!),4,1,)))),""),"")</f>
        <v/>
      </c>
      <c r="W589" s="3" t="str">
        <f ca="1">IF(Veg_Table[[#This Row],[Previous_Prescription]]="","No",IF(Veg_Table[[#This Row],[Previous_Prescription]]=Veg_Table[[#This Row],[PRESCRIP]],"No","Yes"))</f>
        <v>No</v>
      </c>
      <c r="X589" s="3" t="str">
        <f>IF(Veg_Table[[#This Row],[EVM_LAST_EDITED_Day]]=Veg_Table[[#This Row],[Created_Day]],"New","Old")</f>
        <v>Old</v>
      </c>
      <c r="Y589" s="1">
        <f>IFERROR(IF(FIND("delete",LOWER(Veg_Table[[#This Row],[PI_COMMENTS]]))&gt;=1,1,0),0)</f>
        <v>0</v>
      </c>
      <c r="Z589" s="1" t="str">
        <f>_xlfn.IFNA(IF(Veg_Table[[#This Row],[EVM_LAST_EDITOR]]="","Yes",VLOOKUP(Veg_Table[[#This Row],[EVM_LAST_EDITOR]],Roster_Table[#All],15,FALSE)),"Yes")</f>
        <v>Yes</v>
      </c>
      <c r="AA58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89" s="1" t="str">
        <f>_xlfn.IFNA(VLOOKUP(Veg_Table[[#This Row],[EVM_LAST_EDITOR]],Roster_Table[#All],3,FALSE),"zAWRR Not in Roster")</f>
        <v>zAWRR Not in Roster</v>
      </c>
      <c r="AC589" s="1" t="str">
        <f>_xlfn.IFNA(VLOOKUP(Veg_Table[[#This Row],[EVM_LAST_EDITOR]],Roster_Table[#All],2,FALSE),"zAWRR Not in Roster")</f>
        <v>zAWRR Not in Roster</v>
      </c>
      <c r="AD589" s="1" t="str">
        <f>IF(_xlfn.CONCAT(Veg_Table[[#This Row],[First_Name]]," ",Veg_Table[[#This Row],[Last_Name]])="zAWRR Not in Roster zAWRR Not in Roster","zAWRR Not in Roster",_xlfn.CONCAT(Veg_Table[[#This Row],[First_Name]]," ",Veg_Table[[#This Row],[Last_Name]]))</f>
        <v>zAWRR Not in Roster</v>
      </c>
      <c r="AE589">
        <v>1730736</v>
      </c>
      <c r="AF589" t="s">
        <v>1615</v>
      </c>
      <c r="AG589" t="s">
        <v>93</v>
      </c>
      <c r="AH589" t="s">
        <v>1607</v>
      </c>
      <c r="AI589" t="s">
        <v>1594</v>
      </c>
      <c r="AJ589" t="s">
        <v>820</v>
      </c>
      <c r="AK589" t="s">
        <v>28</v>
      </c>
      <c r="AL589" t="s">
        <v>1024</v>
      </c>
      <c r="AM589" t="s">
        <v>875</v>
      </c>
      <c r="AN589" t="s">
        <v>25</v>
      </c>
      <c r="AO589" t="s">
        <v>25</v>
      </c>
      <c r="AP589">
        <v>31</v>
      </c>
      <c r="AQ589">
        <v>48</v>
      </c>
      <c r="AR589" t="s">
        <v>28</v>
      </c>
      <c r="AS589" t="s">
        <v>51</v>
      </c>
      <c r="AT589" t="s">
        <v>26</v>
      </c>
      <c r="AU589" t="s">
        <v>25</v>
      </c>
      <c r="AV589" t="s">
        <v>28</v>
      </c>
      <c r="AW589" t="s">
        <v>1616</v>
      </c>
      <c r="AX589" t="s">
        <v>534</v>
      </c>
      <c r="AY589" t="s">
        <v>28</v>
      </c>
      <c r="AZ589"/>
      <c r="BA589" t="s">
        <v>51</v>
      </c>
      <c r="BB589" s="4">
        <v>43965</v>
      </c>
      <c r="BC589" t="s">
        <v>3334</v>
      </c>
      <c r="BD589" t="s">
        <v>29</v>
      </c>
      <c r="BF589" t="s">
        <v>28</v>
      </c>
      <c r="BG589" t="s">
        <v>28</v>
      </c>
      <c r="BH589" t="s">
        <v>28</v>
      </c>
      <c r="BI589" s="3"/>
      <c r="BJ589" t="s">
        <v>52</v>
      </c>
      <c r="BK589" s="30" t="s">
        <v>859</v>
      </c>
      <c r="BL589" s="3">
        <v>43966.332990416668</v>
      </c>
      <c r="BM589" t="s">
        <v>31</v>
      </c>
      <c r="BN589" t="s">
        <v>32</v>
      </c>
      <c r="BO589" t="s">
        <v>1609</v>
      </c>
      <c r="BP589" t="s">
        <v>1610</v>
      </c>
      <c r="BQ589" t="s">
        <v>1025</v>
      </c>
      <c r="BR589" t="s">
        <v>28</v>
      </c>
      <c r="BS589" t="s">
        <v>28</v>
      </c>
      <c r="BT589" t="s">
        <v>1026</v>
      </c>
      <c r="BU589" s="3">
        <v>43841.44872685185</v>
      </c>
      <c r="BV589" t="s">
        <v>803</v>
      </c>
      <c r="BW589" s="3">
        <v>43966.396521076385</v>
      </c>
      <c r="BX589" t="s">
        <v>1617</v>
      </c>
      <c r="CG589"/>
      <c r="CH589"/>
      <c r="CI589"/>
      <c r="CY589"/>
      <c r="DA589"/>
      <c r="DE589"/>
      <c r="DF589"/>
    </row>
    <row r="590" spans="1:110" x14ac:dyDescent="0.25">
      <c r="A590" s="1">
        <f>IF(Veg_Table[[#This Row],[VP_STATUS]]="Hold",0,IF(OR(AND(Veg_Table[[#This Row],[PRESCRIP]]="NW_No Work",Veg_Table[[#This Row],[VP_STATUS]]&lt;&gt;"No Work Required Under EVM"),AND(Veg_Table[[#This Row],[VP_STATUS]]="No Work Required Under EVM",Veg_Table[[#This Row],[PRESCRIP]]&lt;&gt;"NW_No Work")),1,0))</f>
        <v>0</v>
      </c>
      <c r="B590" s="1">
        <f>IF(Veg_Table[[#This Row],[SPECIES]]="",1,0)</f>
        <v>0</v>
      </c>
      <c r="C590" s="1">
        <f>IF(Veg_Table[[#This Row],[DIAMETER]]="",1,0)</f>
        <v>0</v>
      </c>
      <c r="D590" s="1">
        <f>IF(Veg_Table[[#This Row],[HEIGHT]]="",1,0)</f>
        <v>0</v>
      </c>
      <c r="E59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90" s="1">
        <f>IF(AND(Veg_Table[[#This Row],[TAT_RESULT]]="ABATE",Veg_Table[[#This Row],[PRESCRIP]]="NW_No Work"),1,0)</f>
        <v>0</v>
      </c>
      <c r="G590" s="1">
        <f>IF(OR(Veg_Table[[#This Row],[Prescription R-Scale]]="NA",Veg_Table[[#This Row],[Diameter R-Scale]]="NA"),0,IF(Veg_Table[[#This Row],[Diameter R-Scale]]&lt;&gt;Veg_Table[[#This Row],[Prescription R-Scale]],1,0))</f>
        <v>0</v>
      </c>
      <c r="H590" s="1">
        <f>IF(OR(AND(Veg_Table[[#This Row],[PRESCRIP]]="BC_Br Rmv", Veg_Table[[#This Row],[WOOD_MAN]]&lt;&gt;"Not Needed"),AND(Veg_Table[[#This Row],[PRESCRIP]]="BCS_Br Rmv+Trt", Veg_Table[[#This Row],[WOOD_MAN]]&lt;&gt;"Not Needed")),1,0)</f>
        <v>0</v>
      </c>
      <c r="I590" s="1">
        <f ca="1">IF(AND(Veg_Table[[#This Row],[Prescription_Changed]]="Yes",Veg_Table[[#This Row],[TAT_RESULT]]=""),1,0)</f>
        <v>0</v>
      </c>
      <c r="J590" s="1">
        <f ca="1">SUM(Veg_Table[[#This Row],[Prescription and Status do not match]:[Prescription_Edited_And_TAT_Is_Blank]])</f>
        <v>1</v>
      </c>
      <c r="K590" s="1">
        <f ca="1">IF(Veg_Table[[#This Row],[Sum of Errors]]&gt;0,1,0)</f>
        <v>1</v>
      </c>
      <c r="L590" s="1">
        <f>1</f>
        <v>1</v>
      </c>
      <c r="M59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590" s="1">
        <f>IF(OR(MID(Veg_Table[[#This Row],[PRESCRIP]],2,1)="1",MID(Veg_Table[[#This Row],[PRESCRIP]],2,1)="2",MID(Veg_Table[[#This Row],[PRESCRIP]],2,1)="3",MID(Veg_Table[[#This Row],[PRESCRIP]],2,1)="4"),_xlfn.NUMBERVALUE(MID(Veg_Table[[#This Row],[PRESCRIP]],2,1)),"NA")</f>
        <v>2</v>
      </c>
      <c r="O590" s="1">
        <f>WEEKNUM(Veg_Table[[#This Row],[EVM_LAST_EDITED_Day]],2)</f>
        <v>20</v>
      </c>
      <c r="P590" s="25">
        <f>IFERROR(DATE(YEAR(Veg_Table[[#This Row],[EVM_LAST_EDITED2]]),MONTH(Veg_Table[[#This Row],[EVM_LAST_EDITED2]]),DAY(Veg_Table[[#This Row],[EVM_LAST_EDITED2]])),DATE(2019,1,1))</f>
        <v>43966</v>
      </c>
      <c r="Q590" s="3">
        <f>VALUE(SUBSTITUTE(Veg_Table[[#This Row],[EVM_LAST_EDITED]],",",""))</f>
        <v>43966.3564785532</v>
      </c>
      <c r="R590" s="1" t="str">
        <f>_xlfn.IFNA(IF(Veg_Table[[#This Row],[EVM_LAST_EDITOR]]="","zBlank EVM Last Editor",VLOOKUP(Veg_Table[[#This Row],[EVM_LAST_EDITOR]],Roster_Table[#All],4,FALSE)),"zAWRR Not in Roster")</f>
        <v>zAWRR Not in Roster</v>
      </c>
      <c r="S590" s="1" t="str">
        <f>_xlfn.IFNA(IF(Veg_Table[[#This Row],[EVM_LAST_EDITOR]]="","zBlank EVM Last Editor",VLOOKUP(Veg_Table[[#This Row],[EVM_LAST_EDITOR]],Roster_Table[#All],16,FALSE)),"zCompany_AWRR not in Roster")</f>
        <v>zCompany_AWRR not in Roster</v>
      </c>
      <c r="T590" s="2">
        <f>IFERROR(DATE(YEAR(Veg_Table[[#This Row],[Created2]]),MONTH(Veg_Table[[#This Row],[Created2]]),DAY(Veg_Table[[#This Row],[Created2]])),DATE(2019,1,1))</f>
        <v>43686</v>
      </c>
      <c r="U590" s="3">
        <f>VALUE(SUBSTITUTE(Veg_Table[[#This Row],[Created]],",",""))</f>
        <v>43686.459548611099</v>
      </c>
      <c r="V590" s="3" t="str">
        <f ca="1">IFERROR(_xlfn.IFNA(CELL("contents",INDIRECT(_xlfn.CONCAT("Veg_Table_Production_Data!",ADDRESS(MATCH(_xlfn.MAXIFS(#REF!,#REF!,"="&amp;Veg_Table[[#This Row],[AUTO_ID]],#REF!,"&lt;"&amp;Veg_Table[[#This Row],[EVM_LAST_EDITED_Day]]),#REF!,0),COLUMN(#REF!),4,1,)))),""),"")</f>
        <v/>
      </c>
      <c r="W590" s="3" t="str">
        <f ca="1">IF(Veg_Table[[#This Row],[Previous_Prescription]]="","No",IF(Veg_Table[[#This Row],[Previous_Prescription]]=Veg_Table[[#This Row],[PRESCRIP]],"No","Yes"))</f>
        <v>No</v>
      </c>
      <c r="X590" s="3" t="str">
        <f>IF(Veg_Table[[#This Row],[EVM_LAST_EDITED_Day]]=Veg_Table[[#This Row],[Created_Day]],"New","Old")</f>
        <v>Old</v>
      </c>
      <c r="Y590" s="1">
        <f>IFERROR(IF(FIND("delete",LOWER(Veg_Table[[#This Row],[PI_COMMENTS]]))&gt;=1,1,0),0)</f>
        <v>0</v>
      </c>
      <c r="Z590" s="1" t="str">
        <f>_xlfn.IFNA(IF(Veg_Table[[#This Row],[EVM_LAST_EDITOR]]="","Yes",VLOOKUP(Veg_Table[[#This Row],[EVM_LAST_EDITOR]],Roster_Table[#All],15,FALSE)),"Yes")</f>
        <v>Yes</v>
      </c>
      <c r="AA59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90" s="1" t="str">
        <f>_xlfn.IFNA(VLOOKUP(Veg_Table[[#This Row],[EVM_LAST_EDITOR]],Roster_Table[#All],3,FALSE),"zAWRR Not in Roster")</f>
        <v>zAWRR Not in Roster</v>
      </c>
      <c r="AC590" s="1" t="str">
        <f>_xlfn.IFNA(VLOOKUP(Veg_Table[[#This Row],[EVM_LAST_EDITOR]],Roster_Table[#All],2,FALSE),"zAWRR Not in Roster")</f>
        <v>zAWRR Not in Roster</v>
      </c>
      <c r="AD590" s="1" t="str">
        <f>IF(_xlfn.CONCAT(Veg_Table[[#This Row],[First_Name]]," ",Veg_Table[[#This Row],[Last_Name]])="zAWRR Not in Roster zAWRR Not in Roster","zAWRR Not in Roster",_xlfn.CONCAT(Veg_Table[[#This Row],[First_Name]]," ",Veg_Table[[#This Row],[Last_Name]]))</f>
        <v>zAWRR Not in Roster</v>
      </c>
      <c r="AE590">
        <v>1750364</v>
      </c>
      <c r="AF590" t="s">
        <v>3828</v>
      </c>
      <c r="AG590" t="s">
        <v>30</v>
      </c>
      <c r="AH590" t="s">
        <v>1387</v>
      </c>
      <c r="AI590" t="s">
        <v>1388</v>
      </c>
      <c r="AJ590" t="s">
        <v>820</v>
      </c>
      <c r="AK590" t="s">
        <v>833</v>
      </c>
      <c r="AL590" t="s">
        <v>37</v>
      </c>
      <c r="AM590" t="s">
        <v>23</v>
      </c>
      <c r="AN590" t="s">
        <v>25</v>
      </c>
      <c r="AO590" t="s">
        <v>25</v>
      </c>
      <c r="AP590">
        <v>13</v>
      </c>
      <c r="AQ590">
        <v>25</v>
      </c>
      <c r="AR590" t="s">
        <v>28</v>
      </c>
      <c r="AS590" t="s">
        <v>1115</v>
      </c>
      <c r="AT590" t="s">
        <v>515</v>
      </c>
      <c r="AU590" t="s">
        <v>43</v>
      </c>
      <c r="AV590" t="s">
        <v>519</v>
      </c>
      <c r="AW590" t="s">
        <v>3829</v>
      </c>
      <c r="AX590" t="s">
        <v>534</v>
      </c>
      <c r="AY590" t="s">
        <v>28</v>
      </c>
      <c r="AZ590"/>
      <c r="BA590" t="s">
        <v>1115</v>
      </c>
      <c r="BB590" s="4">
        <v>43965</v>
      </c>
      <c r="BC590" t="s">
        <v>7228</v>
      </c>
      <c r="BD590" t="s">
        <v>29</v>
      </c>
      <c r="BF590" t="s">
        <v>28</v>
      </c>
      <c r="BG590" t="s">
        <v>28</v>
      </c>
      <c r="BH590" t="s">
        <v>28</v>
      </c>
      <c r="BI590" s="3"/>
      <c r="BJ590" t="s">
        <v>3830</v>
      </c>
      <c r="BK590" s="30" t="s">
        <v>859</v>
      </c>
      <c r="BL590" s="3">
        <v>43966.356478553244</v>
      </c>
      <c r="BM590" t="s">
        <v>31</v>
      </c>
      <c r="BN590" t="s">
        <v>32</v>
      </c>
      <c r="BO590" t="s">
        <v>3814</v>
      </c>
      <c r="BP590" t="s">
        <v>3815</v>
      </c>
      <c r="BQ590" t="s">
        <v>826</v>
      </c>
      <c r="BR590" t="s">
        <v>28</v>
      </c>
      <c r="BS590" t="s">
        <v>28</v>
      </c>
      <c r="BT590" t="s">
        <v>44</v>
      </c>
      <c r="BU590" s="3">
        <v>43686.459548611114</v>
      </c>
      <c r="BV590" t="s">
        <v>803</v>
      </c>
      <c r="BW590" s="3">
        <v>43966.396521076385</v>
      </c>
      <c r="BX590" t="s">
        <v>3831</v>
      </c>
      <c r="CG590"/>
      <c r="CH590"/>
      <c r="CI590"/>
      <c r="CY590"/>
      <c r="DA590"/>
      <c r="DE590"/>
      <c r="DF590"/>
    </row>
    <row r="591" spans="1:110" x14ac:dyDescent="0.25">
      <c r="A591" s="1">
        <f>IF(Veg_Table[[#This Row],[VP_STATUS]]="Hold",0,IF(OR(AND(Veg_Table[[#This Row],[PRESCRIP]]="NW_No Work",Veg_Table[[#This Row],[VP_STATUS]]&lt;&gt;"No Work Required Under EVM"),AND(Veg_Table[[#This Row],[VP_STATUS]]="No Work Required Under EVM",Veg_Table[[#This Row],[PRESCRIP]]&lt;&gt;"NW_No Work")),1,0))</f>
        <v>0</v>
      </c>
      <c r="B591" s="1">
        <f>IF(Veg_Table[[#This Row],[SPECIES]]="",1,0)</f>
        <v>0</v>
      </c>
      <c r="C591" s="1">
        <f>IF(Veg_Table[[#This Row],[DIAMETER]]="",1,0)</f>
        <v>0</v>
      </c>
      <c r="D591" s="1">
        <f>IF(Veg_Table[[#This Row],[HEIGHT]]="",1,0)</f>
        <v>0</v>
      </c>
      <c r="E59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91" s="1">
        <f>IF(AND(Veg_Table[[#This Row],[TAT_RESULT]]="ABATE",Veg_Table[[#This Row],[PRESCRIP]]="NW_No Work"),1,0)</f>
        <v>0</v>
      </c>
      <c r="G591" s="1">
        <f>IF(OR(Veg_Table[[#This Row],[Prescription R-Scale]]="NA",Veg_Table[[#This Row],[Diameter R-Scale]]="NA"),0,IF(Veg_Table[[#This Row],[Diameter R-Scale]]&lt;&gt;Veg_Table[[#This Row],[Prescription R-Scale]],1,0))</f>
        <v>0</v>
      </c>
      <c r="H591" s="1">
        <f>IF(OR(AND(Veg_Table[[#This Row],[PRESCRIP]]="BC_Br Rmv", Veg_Table[[#This Row],[WOOD_MAN]]&lt;&gt;"Not Needed"),AND(Veg_Table[[#This Row],[PRESCRIP]]="BCS_Br Rmv+Trt", Veg_Table[[#This Row],[WOOD_MAN]]&lt;&gt;"Not Needed")),1,0)</f>
        <v>0</v>
      </c>
      <c r="I591" s="1">
        <f ca="1">IF(AND(Veg_Table[[#This Row],[Prescription_Changed]]="Yes",Veg_Table[[#This Row],[TAT_RESULT]]=""),1,0)</f>
        <v>0</v>
      </c>
      <c r="J591" s="1">
        <f ca="1">SUM(Veg_Table[[#This Row],[Prescription and Status do not match]:[Prescription_Edited_And_TAT_Is_Blank]])</f>
        <v>1</v>
      </c>
      <c r="K591" s="1">
        <f ca="1">IF(Veg_Table[[#This Row],[Sum of Errors]]&gt;0,1,0)</f>
        <v>1</v>
      </c>
      <c r="L591" s="1">
        <f>1</f>
        <v>1</v>
      </c>
      <c r="M59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591" s="1" t="str">
        <f>IF(OR(MID(Veg_Table[[#This Row],[PRESCRIP]],2,1)="1",MID(Veg_Table[[#This Row],[PRESCRIP]],2,1)="2",MID(Veg_Table[[#This Row],[PRESCRIP]],2,1)="3",MID(Veg_Table[[#This Row],[PRESCRIP]],2,1)="4"),_xlfn.NUMBERVALUE(MID(Veg_Table[[#This Row],[PRESCRIP]],2,1)),"NA")</f>
        <v>NA</v>
      </c>
      <c r="O591" s="1">
        <f>WEEKNUM(Veg_Table[[#This Row],[EVM_LAST_EDITED_Day]],2)</f>
        <v>20</v>
      </c>
      <c r="P591" s="25">
        <f>IFERROR(DATE(YEAR(Veg_Table[[#This Row],[EVM_LAST_EDITED2]]),MONTH(Veg_Table[[#This Row],[EVM_LAST_EDITED2]]),DAY(Veg_Table[[#This Row],[EVM_LAST_EDITED2]])),DATE(2019,1,1))</f>
        <v>43966</v>
      </c>
      <c r="Q591" s="3">
        <f>VALUE(SUBSTITUTE(Veg_Table[[#This Row],[EVM_LAST_EDITED]],",",""))</f>
        <v>43966.395242326398</v>
      </c>
      <c r="R591" s="1" t="str">
        <f>_xlfn.IFNA(IF(Veg_Table[[#This Row],[EVM_LAST_EDITOR]]="","zBlank EVM Last Editor",VLOOKUP(Veg_Table[[#This Row],[EVM_LAST_EDITOR]],Roster_Table[#All],4,FALSE)),"zAWRR Not in Roster")</f>
        <v>zAWRR Not in Roster</v>
      </c>
      <c r="S591" s="1" t="str">
        <f>_xlfn.IFNA(IF(Veg_Table[[#This Row],[EVM_LAST_EDITOR]]="","zBlank EVM Last Editor",VLOOKUP(Veg_Table[[#This Row],[EVM_LAST_EDITOR]],Roster_Table[#All],16,FALSE)),"zCompany_AWRR not in Roster")</f>
        <v>zCompany_AWRR not in Roster</v>
      </c>
      <c r="T591" s="2">
        <f>IFERROR(DATE(YEAR(Veg_Table[[#This Row],[Created2]]),MONTH(Veg_Table[[#This Row],[Created2]]),DAY(Veg_Table[[#This Row],[Created2]])),DATE(2019,1,1))</f>
        <v>43724</v>
      </c>
      <c r="U591" s="3">
        <f>VALUE(SUBSTITUTE(Veg_Table[[#This Row],[Created]],",",""))</f>
        <v>43724.3977662037</v>
      </c>
      <c r="V591" s="3" t="str">
        <f ca="1">IFERROR(_xlfn.IFNA(CELL("contents",INDIRECT(_xlfn.CONCAT("Veg_Table_Production_Data!",ADDRESS(MATCH(_xlfn.MAXIFS(#REF!,#REF!,"="&amp;Veg_Table[[#This Row],[AUTO_ID]],#REF!,"&lt;"&amp;Veg_Table[[#This Row],[EVM_LAST_EDITED_Day]]),#REF!,0),COLUMN(#REF!),4,1,)))),""),"")</f>
        <v/>
      </c>
      <c r="W591" s="3" t="str">
        <f ca="1">IF(Veg_Table[[#This Row],[Previous_Prescription]]="","No",IF(Veg_Table[[#This Row],[Previous_Prescription]]=Veg_Table[[#This Row],[PRESCRIP]],"No","Yes"))</f>
        <v>No</v>
      </c>
      <c r="X591" s="3" t="str">
        <f>IF(Veg_Table[[#This Row],[EVM_LAST_EDITED_Day]]=Veg_Table[[#This Row],[Created_Day]],"New","Old")</f>
        <v>Old</v>
      </c>
      <c r="Y591" s="1">
        <f>IFERROR(IF(FIND("delete",LOWER(Veg_Table[[#This Row],[PI_COMMENTS]]))&gt;=1,1,0),0)</f>
        <v>0</v>
      </c>
      <c r="Z591" s="1" t="str">
        <f>_xlfn.IFNA(IF(Veg_Table[[#This Row],[EVM_LAST_EDITOR]]="","Yes",VLOOKUP(Veg_Table[[#This Row],[EVM_LAST_EDITOR]],Roster_Table[#All],15,FALSE)),"Yes")</f>
        <v>Yes</v>
      </c>
      <c r="AA59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91" s="1" t="str">
        <f>_xlfn.IFNA(VLOOKUP(Veg_Table[[#This Row],[EVM_LAST_EDITOR]],Roster_Table[#All],3,FALSE),"zAWRR Not in Roster")</f>
        <v>zAWRR Not in Roster</v>
      </c>
      <c r="AC591" s="1" t="str">
        <f>_xlfn.IFNA(VLOOKUP(Veg_Table[[#This Row],[EVM_LAST_EDITOR]],Roster_Table[#All],2,FALSE),"zAWRR Not in Roster")</f>
        <v>zAWRR Not in Roster</v>
      </c>
      <c r="AD591" s="1" t="str">
        <f>IF(_xlfn.CONCAT(Veg_Table[[#This Row],[First_Name]]," ",Veg_Table[[#This Row],[Last_Name]])="zAWRR Not in Roster zAWRR Not in Roster","zAWRR Not in Roster",_xlfn.CONCAT(Veg_Table[[#This Row],[First_Name]]," ",Veg_Table[[#This Row],[Last_Name]]))</f>
        <v>zAWRR Not in Roster</v>
      </c>
      <c r="AE591">
        <v>1761561</v>
      </c>
      <c r="AF591" t="s">
        <v>3931</v>
      </c>
      <c r="AG591" t="s">
        <v>30</v>
      </c>
      <c r="AH591" t="s">
        <v>1901</v>
      </c>
      <c r="AI591" t="s">
        <v>3871</v>
      </c>
      <c r="AJ591" t="s">
        <v>820</v>
      </c>
      <c r="AL591" t="s">
        <v>822</v>
      </c>
      <c r="AM591" t="s">
        <v>844</v>
      </c>
      <c r="AN591" t="s">
        <v>25</v>
      </c>
      <c r="AO591" t="s">
        <v>25</v>
      </c>
      <c r="AP591">
        <v>44</v>
      </c>
      <c r="AQ591">
        <v>33</v>
      </c>
      <c r="AS591" t="s">
        <v>56</v>
      </c>
      <c r="AT591" t="s">
        <v>515</v>
      </c>
      <c r="AU591" t="s">
        <v>25</v>
      </c>
      <c r="AW591" t="s">
        <v>3932</v>
      </c>
      <c r="AX591" t="s">
        <v>534</v>
      </c>
      <c r="AZ591">
        <v>5429731</v>
      </c>
      <c r="BA591" t="s">
        <v>56</v>
      </c>
      <c r="BB591" s="4">
        <v>43964</v>
      </c>
      <c r="BC591" t="s">
        <v>1086</v>
      </c>
      <c r="BD591" t="s">
        <v>29</v>
      </c>
      <c r="BG591" t="s">
        <v>534</v>
      </c>
      <c r="BI591" s="3">
        <v>43965</v>
      </c>
      <c r="BJ591" t="s">
        <v>7218</v>
      </c>
      <c r="BK591" s="30" t="s">
        <v>859</v>
      </c>
      <c r="BL591" s="3">
        <v>43966.395242326391</v>
      </c>
      <c r="BM591" t="s">
        <v>31</v>
      </c>
      <c r="BN591" t="s">
        <v>32</v>
      </c>
      <c r="BO591" t="s">
        <v>1902</v>
      </c>
      <c r="BP591" t="s">
        <v>1903</v>
      </c>
      <c r="BQ591" t="s">
        <v>826</v>
      </c>
      <c r="BR591" t="s">
        <v>28</v>
      </c>
      <c r="BS591" t="s">
        <v>28</v>
      </c>
      <c r="BT591" t="s">
        <v>827</v>
      </c>
      <c r="BU591" s="3">
        <v>43724.397766203707</v>
      </c>
      <c r="BV591" t="s">
        <v>803</v>
      </c>
      <c r="BW591" s="3">
        <v>43966.396521076385</v>
      </c>
      <c r="BX591" t="s">
        <v>3933</v>
      </c>
      <c r="CG591"/>
      <c r="CH591"/>
      <c r="CI591"/>
      <c r="CY591"/>
      <c r="DA591"/>
      <c r="DE591"/>
      <c r="DF591"/>
    </row>
    <row r="592" spans="1:110" x14ac:dyDescent="0.25">
      <c r="A592" s="1">
        <f>IF(Veg_Table[[#This Row],[VP_STATUS]]="Hold",0,IF(OR(AND(Veg_Table[[#This Row],[PRESCRIP]]="NW_No Work",Veg_Table[[#This Row],[VP_STATUS]]&lt;&gt;"No Work Required Under EVM"),AND(Veg_Table[[#This Row],[VP_STATUS]]="No Work Required Under EVM",Veg_Table[[#This Row],[PRESCRIP]]&lt;&gt;"NW_No Work")),1,0))</f>
        <v>0</v>
      </c>
      <c r="B592" s="1">
        <f>IF(Veg_Table[[#This Row],[SPECIES]]="",1,0)</f>
        <v>0</v>
      </c>
      <c r="C592" s="1">
        <f>IF(Veg_Table[[#This Row],[DIAMETER]]="",1,0)</f>
        <v>0</v>
      </c>
      <c r="D592" s="1">
        <f>IF(Veg_Table[[#This Row],[HEIGHT]]="",1,0)</f>
        <v>0</v>
      </c>
      <c r="E59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92" s="1">
        <f>IF(AND(Veg_Table[[#This Row],[TAT_RESULT]]="ABATE",Veg_Table[[#This Row],[PRESCRIP]]="NW_No Work"),1,0)</f>
        <v>0</v>
      </c>
      <c r="G592" s="1">
        <f>IF(OR(Veg_Table[[#This Row],[Prescription R-Scale]]="NA",Veg_Table[[#This Row],[Diameter R-Scale]]="NA"),0,IF(Veg_Table[[#This Row],[Diameter R-Scale]]&lt;&gt;Veg_Table[[#This Row],[Prescription R-Scale]],1,0))</f>
        <v>0</v>
      </c>
      <c r="H592" s="1">
        <f>IF(OR(AND(Veg_Table[[#This Row],[PRESCRIP]]="BC_Br Rmv", Veg_Table[[#This Row],[WOOD_MAN]]&lt;&gt;"Not Needed"),AND(Veg_Table[[#This Row],[PRESCRIP]]="BCS_Br Rmv+Trt", Veg_Table[[#This Row],[WOOD_MAN]]&lt;&gt;"Not Needed")),1,0)</f>
        <v>0</v>
      </c>
      <c r="I592" s="1">
        <f ca="1">IF(AND(Veg_Table[[#This Row],[Prescription_Changed]]="Yes",Veg_Table[[#This Row],[TAT_RESULT]]=""),1,0)</f>
        <v>0</v>
      </c>
      <c r="J592" s="1">
        <f ca="1">SUM(Veg_Table[[#This Row],[Prescription and Status do not match]:[Prescription_Edited_And_TAT_Is_Blank]])</f>
        <v>1</v>
      </c>
      <c r="K592" s="1">
        <f ca="1">IF(Veg_Table[[#This Row],[Sum of Errors]]&gt;0,1,0)</f>
        <v>1</v>
      </c>
      <c r="L592" s="1">
        <f>1</f>
        <v>1</v>
      </c>
      <c r="M59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592" s="1">
        <f>IF(OR(MID(Veg_Table[[#This Row],[PRESCRIP]],2,1)="1",MID(Veg_Table[[#This Row],[PRESCRIP]],2,1)="2",MID(Veg_Table[[#This Row],[PRESCRIP]],2,1)="3",MID(Veg_Table[[#This Row],[PRESCRIP]],2,1)="4"),_xlfn.NUMBERVALUE(MID(Veg_Table[[#This Row],[PRESCRIP]],2,1)),"NA")</f>
        <v>2</v>
      </c>
      <c r="O592" s="1">
        <f>WEEKNUM(Veg_Table[[#This Row],[EVM_LAST_EDITED_Day]],2)</f>
        <v>20</v>
      </c>
      <c r="P592" s="25">
        <f>IFERROR(DATE(YEAR(Veg_Table[[#This Row],[EVM_LAST_EDITED2]]),MONTH(Veg_Table[[#This Row],[EVM_LAST_EDITED2]]),DAY(Veg_Table[[#This Row],[EVM_LAST_EDITED2]])),DATE(2019,1,1))</f>
        <v>43966</v>
      </c>
      <c r="Q592" s="3">
        <f>VALUE(SUBSTITUTE(Veg_Table[[#This Row],[EVM_LAST_EDITED]],",",""))</f>
        <v>43966.396164919002</v>
      </c>
      <c r="R592" s="1" t="str">
        <f>_xlfn.IFNA(IF(Veg_Table[[#This Row],[EVM_LAST_EDITOR]]="","zBlank EVM Last Editor",VLOOKUP(Veg_Table[[#This Row],[EVM_LAST_EDITOR]],Roster_Table[#All],4,FALSE)),"zAWRR Not in Roster")</f>
        <v>zAWRR Not in Roster</v>
      </c>
      <c r="S592" s="1" t="str">
        <f>_xlfn.IFNA(IF(Veg_Table[[#This Row],[EVM_LAST_EDITOR]]="","zBlank EVM Last Editor",VLOOKUP(Veg_Table[[#This Row],[EVM_LAST_EDITOR]],Roster_Table[#All],16,FALSE)),"zCompany_AWRR not in Roster")</f>
        <v>zCompany_AWRR not in Roster</v>
      </c>
      <c r="T592" s="2">
        <f>IFERROR(DATE(YEAR(Veg_Table[[#This Row],[Created2]]),MONTH(Veg_Table[[#This Row],[Created2]]),DAY(Veg_Table[[#This Row],[Created2]])),DATE(2019,1,1))</f>
        <v>43724</v>
      </c>
      <c r="U592" s="3">
        <f>VALUE(SUBSTITUTE(Veg_Table[[#This Row],[Created]],",",""))</f>
        <v>43724.401562500003</v>
      </c>
      <c r="V592" s="3" t="str">
        <f ca="1">IFERROR(_xlfn.IFNA(CELL("contents",INDIRECT(_xlfn.CONCAT("Veg_Table_Production_Data!",ADDRESS(MATCH(_xlfn.MAXIFS(#REF!,#REF!,"="&amp;Veg_Table[[#This Row],[AUTO_ID]],#REF!,"&lt;"&amp;Veg_Table[[#This Row],[EVM_LAST_EDITED_Day]]),#REF!,0),COLUMN(#REF!),4,1,)))),""),"")</f>
        <v/>
      </c>
      <c r="W592" s="3" t="str">
        <f ca="1">IF(Veg_Table[[#This Row],[Previous_Prescription]]="","No",IF(Veg_Table[[#This Row],[Previous_Prescription]]=Veg_Table[[#This Row],[PRESCRIP]],"No","Yes"))</f>
        <v>No</v>
      </c>
      <c r="X592" s="3" t="str">
        <f>IF(Veg_Table[[#This Row],[EVM_LAST_EDITED_Day]]=Veg_Table[[#This Row],[Created_Day]],"New","Old")</f>
        <v>Old</v>
      </c>
      <c r="Y592" s="1">
        <f>IFERROR(IF(FIND("delete",LOWER(Veg_Table[[#This Row],[PI_COMMENTS]]))&gt;=1,1,0),0)</f>
        <v>0</v>
      </c>
      <c r="Z592" s="1" t="str">
        <f>_xlfn.IFNA(IF(Veg_Table[[#This Row],[EVM_LAST_EDITOR]]="","Yes",VLOOKUP(Veg_Table[[#This Row],[EVM_LAST_EDITOR]],Roster_Table[#All],15,FALSE)),"Yes")</f>
        <v>Yes</v>
      </c>
      <c r="AA59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92" s="1" t="str">
        <f>_xlfn.IFNA(VLOOKUP(Veg_Table[[#This Row],[EVM_LAST_EDITOR]],Roster_Table[#All],3,FALSE),"zAWRR Not in Roster")</f>
        <v>zAWRR Not in Roster</v>
      </c>
      <c r="AC592" s="1" t="str">
        <f>_xlfn.IFNA(VLOOKUP(Veg_Table[[#This Row],[EVM_LAST_EDITOR]],Roster_Table[#All],2,FALSE),"zAWRR Not in Roster")</f>
        <v>zAWRR Not in Roster</v>
      </c>
      <c r="AD592" s="1" t="str">
        <f>IF(_xlfn.CONCAT(Veg_Table[[#This Row],[First_Name]]," ",Veg_Table[[#This Row],[Last_Name]])="zAWRR Not in Roster zAWRR Not in Roster","zAWRR Not in Roster",_xlfn.CONCAT(Veg_Table[[#This Row],[First_Name]]," ",Veg_Table[[#This Row],[Last_Name]]))</f>
        <v>zAWRR Not in Roster</v>
      </c>
      <c r="AE592">
        <v>1761562</v>
      </c>
      <c r="AF592" t="s">
        <v>3934</v>
      </c>
      <c r="AG592" t="s">
        <v>30</v>
      </c>
      <c r="AH592" t="s">
        <v>1901</v>
      </c>
      <c r="AI592" t="s">
        <v>3875</v>
      </c>
      <c r="AJ592" t="s">
        <v>820</v>
      </c>
      <c r="AL592" t="s">
        <v>822</v>
      </c>
      <c r="AM592" t="s">
        <v>46</v>
      </c>
      <c r="AN592" t="s">
        <v>25</v>
      </c>
      <c r="AO592" t="s">
        <v>25</v>
      </c>
      <c r="AP592">
        <v>12</v>
      </c>
      <c r="AQ592">
        <v>27</v>
      </c>
      <c r="AS592" t="s">
        <v>530</v>
      </c>
      <c r="AT592" t="s">
        <v>515</v>
      </c>
      <c r="AU592" t="s">
        <v>25</v>
      </c>
      <c r="AW592" t="s">
        <v>3935</v>
      </c>
      <c r="AX592" t="s">
        <v>534</v>
      </c>
      <c r="AZ592">
        <v>5429731</v>
      </c>
      <c r="BA592" t="s">
        <v>42</v>
      </c>
      <c r="BB592" s="4">
        <v>43964.49280763889</v>
      </c>
      <c r="BC592" t="s">
        <v>1086</v>
      </c>
      <c r="BD592" t="s">
        <v>29</v>
      </c>
      <c r="BG592" t="s">
        <v>534</v>
      </c>
      <c r="BI592" s="3">
        <v>43965</v>
      </c>
      <c r="BJ592" t="s">
        <v>7218</v>
      </c>
      <c r="BK592" s="30" t="s">
        <v>859</v>
      </c>
      <c r="BL592" s="3">
        <v>43966.396164918981</v>
      </c>
      <c r="BM592" t="s">
        <v>31</v>
      </c>
      <c r="BN592" t="s">
        <v>32</v>
      </c>
      <c r="BO592" t="s">
        <v>1902</v>
      </c>
      <c r="BP592" t="s">
        <v>1903</v>
      </c>
      <c r="BQ592" t="s">
        <v>826</v>
      </c>
      <c r="BR592" t="s">
        <v>28</v>
      </c>
      <c r="BS592" t="s">
        <v>28</v>
      </c>
      <c r="BT592" t="s">
        <v>827</v>
      </c>
      <c r="BU592" s="3">
        <v>43724.401562500003</v>
      </c>
      <c r="BV592" t="s">
        <v>803</v>
      </c>
      <c r="BW592" s="3">
        <v>43966.480280162039</v>
      </c>
      <c r="BX592" t="s">
        <v>3936</v>
      </c>
      <c r="CG592"/>
      <c r="CH592"/>
      <c r="CI592"/>
      <c r="CY592"/>
      <c r="DA592"/>
      <c r="DE592"/>
      <c r="DF592"/>
    </row>
    <row r="593" spans="1:110" x14ac:dyDescent="0.25">
      <c r="A593" s="1">
        <f>IF(Veg_Table[[#This Row],[VP_STATUS]]="Hold",0,IF(OR(AND(Veg_Table[[#This Row],[PRESCRIP]]="NW_No Work",Veg_Table[[#This Row],[VP_STATUS]]&lt;&gt;"No Work Required Under EVM"),AND(Veg_Table[[#This Row],[VP_STATUS]]="No Work Required Under EVM",Veg_Table[[#This Row],[PRESCRIP]]&lt;&gt;"NW_No Work")),1,0))</f>
        <v>0</v>
      </c>
      <c r="B593" s="1">
        <f>IF(Veg_Table[[#This Row],[SPECIES]]="",1,0)</f>
        <v>0</v>
      </c>
      <c r="C593" s="1">
        <f>IF(Veg_Table[[#This Row],[DIAMETER]]="",1,0)</f>
        <v>0</v>
      </c>
      <c r="D593" s="1">
        <f>IF(Veg_Table[[#This Row],[HEIGHT]]="",1,0)</f>
        <v>0</v>
      </c>
      <c r="E59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93" s="1">
        <f>IF(AND(Veg_Table[[#This Row],[TAT_RESULT]]="ABATE",Veg_Table[[#This Row],[PRESCRIP]]="NW_No Work"),1,0)</f>
        <v>0</v>
      </c>
      <c r="G593" s="1">
        <f>IF(OR(Veg_Table[[#This Row],[Prescription R-Scale]]="NA",Veg_Table[[#This Row],[Diameter R-Scale]]="NA"),0,IF(Veg_Table[[#This Row],[Diameter R-Scale]]&lt;&gt;Veg_Table[[#This Row],[Prescription R-Scale]],1,0))</f>
        <v>0</v>
      </c>
      <c r="H593" s="1">
        <f>IF(OR(AND(Veg_Table[[#This Row],[PRESCRIP]]="BC_Br Rmv", Veg_Table[[#This Row],[WOOD_MAN]]&lt;&gt;"Not Needed"),AND(Veg_Table[[#This Row],[PRESCRIP]]="BCS_Br Rmv+Trt", Veg_Table[[#This Row],[WOOD_MAN]]&lt;&gt;"Not Needed")),1,0)</f>
        <v>0</v>
      </c>
      <c r="I593" s="1">
        <f ca="1">IF(AND(Veg_Table[[#This Row],[Prescription_Changed]]="Yes",Veg_Table[[#This Row],[TAT_RESULT]]=""),1,0)</f>
        <v>0</v>
      </c>
      <c r="J593" s="1">
        <f ca="1">SUM(Veg_Table[[#This Row],[Prescription and Status do not match]:[Prescription_Edited_And_TAT_Is_Blank]])</f>
        <v>1</v>
      </c>
      <c r="K593" s="1">
        <f ca="1">IF(Veg_Table[[#This Row],[Sum of Errors]]&gt;0,1,0)</f>
        <v>1</v>
      </c>
      <c r="L593" s="1">
        <f>1</f>
        <v>1</v>
      </c>
      <c r="M59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593" s="1" t="str">
        <f>IF(OR(MID(Veg_Table[[#This Row],[PRESCRIP]],2,1)="1",MID(Veg_Table[[#This Row],[PRESCRIP]],2,1)="2",MID(Veg_Table[[#This Row],[PRESCRIP]],2,1)="3",MID(Veg_Table[[#This Row],[PRESCRIP]],2,1)="4"),_xlfn.NUMBERVALUE(MID(Veg_Table[[#This Row],[PRESCRIP]],2,1)),"NA")</f>
        <v>NA</v>
      </c>
      <c r="O593" s="1">
        <f>WEEKNUM(Veg_Table[[#This Row],[EVM_LAST_EDITED_Day]],2)</f>
        <v>20</v>
      </c>
      <c r="P593" s="25">
        <f>IFERROR(DATE(YEAR(Veg_Table[[#This Row],[EVM_LAST_EDITED2]]),MONTH(Veg_Table[[#This Row],[EVM_LAST_EDITED2]]),DAY(Veg_Table[[#This Row],[EVM_LAST_EDITED2]])),DATE(2019,1,1))</f>
        <v>43966</v>
      </c>
      <c r="Q593" s="3">
        <f>VALUE(SUBSTITUTE(Veg_Table[[#This Row],[EVM_LAST_EDITED]],",",""))</f>
        <v>43966.396464814803</v>
      </c>
      <c r="R593" s="1" t="str">
        <f>_xlfn.IFNA(IF(Veg_Table[[#This Row],[EVM_LAST_EDITOR]]="","zBlank EVM Last Editor",VLOOKUP(Veg_Table[[#This Row],[EVM_LAST_EDITOR]],Roster_Table[#All],4,FALSE)),"zAWRR Not in Roster")</f>
        <v>zAWRR Not in Roster</v>
      </c>
      <c r="S593" s="1" t="str">
        <f>_xlfn.IFNA(IF(Veg_Table[[#This Row],[EVM_LAST_EDITOR]]="","zBlank EVM Last Editor",VLOOKUP(Veg_Table[[#This Row],[EVM_LAST_EDITOR]],Roster_Table[#All],16,FALSE)),"zCompany_AWRR not in Roster")</f>
        <v>zCompany_AWRR not in Roster</v>
      </c>
      <c r="T593" s="2">
        <f>IFERROR(DATE(YEAR(Veg_Table[[#This Row],[Created2]]),MONTH(Veg_Table[[#This Row],[Created2]]),DAY(Veg_Table[[#This Row],[Created2]])),DATE(2019,1,1))</f>
        <v>43724</v>
      </c>
      <c r="U593" s="3">
        <f>VALUE(SUBSTITUTE(Veg_Table[[#This Row],[Created]],",",""))</f>
        <v>43724.405416666697</v>
      </c>
      <c r="V593" s="3" t="str">
        <f ca="1">IFERROR(_xlfn.IFNA(CELL("contents",INDIRECT(_xlfn.CONCAT("Veg_Table_Production_Data!",ADDRESS(MATCH(_xlfn.MAXIFS(#REF!,#REF!,"="&amp;Veg_Table[[#This Row],[AUTO_ID]],#REF!,"&lt;"&amp;Veg_Table[[#This Row],[EVM_LAST_EDITED_Day]]),#REF!,0),COLUMN(#REF!),4,1,)))),""),"")</f>
        <v/>
      </c>
      <c r="W593" s="3" t="str">
        <f ca="1">IF(Veg_Table[[#This Row],[Previous_Prescription]]="","No",IF(Veg_Table[[#This Row],[Previous_Prescription]]=Veg_Table[[#This Row],[PRESCRIP]],"No","Yes"))</f>
        <v>No</v>
      </c>
      <c r="X593" s="3" t="str">
        <f>IF(Veg_Table[[#This Row],[EVM_LAST_EDITED_Day]]=Veg_Table[[#This Row],[Created_Day]],"New","Old")</f>
        <v>Old</v>
      </c>
      <c r="Y593" s="1">
        <f>IFERROR(IF(FIND("delete",LOWER(Veg_Table[[#This Row],[PI_COMMENTS]]))&gt;=1,1,0),0)</f>
        <v>0</v>
      </c>
      <c r="Z593" s="1" t="str">
        <f>_xlfn.IFNA(IF(Veg_Table[[#This Row],[EVM_LAST_EDITOR]]="","Yes",VLOOKUP(Veg_Table[[#This Row],[EVM_LAST_EDITOR]],Roster_Table[#All],15,FALSE)),"Yes")</f>
        <v>Yes</v>
      </c>
      <c r="AA59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93" s="1" t="str">
        <f>_xlfn.IFNA(VLOOKUP(Veg_Table[[#This Row],[EVM_LAST_EDITOR]],Roster_Table[#All],3,FALSE),"zAWRR Not in Roster")</f>
        <v>zAWRR Not in Roster</v>
      </c>
      <c r="AC593" s="1" t="str">
        <f>_xlfn.IFNA(VLOOKUP(Veg_Table[[#This Row],[EVM_LAST_EDITOR]],Roster_Table[#All],2,FALSE),"zAWRR Not in Roster")</f>
        <v>zAWRR Not in Roster</v>
      </c>
      <c r="AD593" s="1" t="str">
        <f>IF(_xlfn.CONCAT(Veg_Table[[#This Row],[First_Name]]," ",Veg_Table[[#This Row],[Last_Name]])="zAWRR Not in Roster zAWRR Not in Roster","zAWRR Not in Roster",_xlfn.CONCAT(Veg_Table[[#This Row],[First_Name]]," ",Veg_Table[[#This Row],[Last_Name]]))</f>
        <v>zAWRR Not in Roster</v>
      </c>
      <c r="AE593">
        <v>1761563</v>
      </c>
      <c r="AF593" t="s">
        <v>3937</v>
      </c>
      <c r="AG593" t="s">
        <v>30</v>
      </c>
      <c r="AH593" t="s">
        <v>1901</v>
      </c>
      <c r="AI593" t="s">
        <v>3875</v>
      </c>
      <c r="AJ593" t="s">
        <v>820</v>
      </c>
      <c r="AL593" t="s">
        <v>822</v>
      </c>
      <c r="AM593" t="s">
        <v>844</v>
      </c>
      <c r="AN593" t="s">
        <v>25</v>
      </c>
      <c r="AO593" t="s">
        <v>25</v>
      </c>
      <c r="AP593">
        <v>52</v>
      </c>
      <c r="AQ593">
        <v>29</v>
      </c>
      <c r="AS593" t="s">
        <v>56</v>
      </c>
      <c r="AT593" t="s">
        <v>515</v>
      </c>
      <c r="AU593" t="s">
        <v>25</v>
      </c>
      <c r="AW593" t="s">
        <v>3938</v>
      </c>
      <c r="AX593" t="s">
        <v>534</v>
      </c>
      <c r="AZ593">
        <v>5429731</v>
      </c>
      <c r="BA593" t="s">
        <v>56</v>
      </c>
      <c r="BB593" s="4">
        <v>43964.670501608794</v>
      </c>
      <c r="BC593" t="s">
        <v>1086</v>
      </c>
      <c r="BD593" t="s">
        <v>29</v>
      </c>
      <c r="BG593" t="s">
        <v>534</v>
      </c>
      <c r="BI593" s="3">
        <v>43965</v>
      </c>
      <c r="BJ593" t="s">
        <v>7217</v>
      </c>
      <c r="BK593" s="30" t="s">
        <v>859</v>
      </c>
      <c r="BL593" s="3">
        <v>43966.396464814818</v>
      </c>
      <c r="BM593" t="s">
        <v>31</v>
      </c>
      <c r="BN593" t="s">
        <v>32</v>
      </c>
      <c r="BO593" t="s">
        <v>1902</v>
      </c>
      <c r="BP593" t="s">
        <v>1903</v>
      </c>
      <c r="BQ593" t="s">
        <v>826</v>
      </c>
      <c r="BR593" t="s">
        <v>28</v>
      </c>
      <c r="BS593" t="s">
        <v>28</v>
      </c>
      <c r="BT593" t="s">
        <v>827</v>
      </c>
      <c r="BU593" s="3">
        <v>43724.405416666668</v>
      </c>
      <c r="BV593" t="s">
        <v>803</v>
      </c>
      <c r="BW593" s="3">
        <v>43966.480280162039</v>
      </c>
      <c r="BX593" t="s">
        <v>3939</v>
      </c>
      <c r="CG593"/>
      <c r="CH593"/>
      <c r="CI593"/>
      <c r="CY593"/>
      <c r="DA593"/>
      <c r="DE593"/>
      <c r="DF593"/>
    </row>
    <row r="594" spans="1:110" x14ac:dyDescent="0.25">
      <c r="A594" s="1">
        <f>IF(Veg_Table[[#This Row],[VP_STATUS]]="Hold",0,IF(OR(AND(Veg_Table[[#This Row],[PRESCRIP]]="NW_No Work",Veg_Table[[#This Row],[VP_STATUS]]&lt;&gt;"No Work Required Under EVM"),AND(Veg_Table[[#This Row],[VP_STATUS]]="No Work Required Under EVM",Veg_Table[[#This Row],[PRESCRIP]]&lt;&gt;"NW_No Work")),1,0))</f>
        <v>0</v>
      </c>
      <c r="B594" s="1">
        <f>IF(Veg_Table[[#This Row],[SPECIES]]="",1,0)</f>
        <v>0</v>
      </c>
      <c r="C594" s="1">
        <f>IF(Veg_Table[[#This Row],[DIAMETER]]="",1,0)</f>
        <v>0</v>
      </c>
      <c r="D594" s="1">
        <f>IF(Veg_Table[[#This Row],[HEIGHT]]="",1,0)</f>
        <v>0</v>
      </c>
      <c r="E59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94" s="1">
        <f>IF(AND(Veg_Table[[#This Row],[TAT_RESULT]]="ABATE",Veg_Table[[#This Row],[PRESCRIP]]="NW_No Work"),1,0)</f>
        <v>0</v>
      </c>
      <c r="G594" s="1">
        <f>IF(OR(Veg_Table[[#This Row],[Prescription R-Scale]]="NA",Veg_Table[[#This Row],[Diameter R-Scale]]="NA"),0,IF(Veg_Table[[#This Row],[Diameter R-Scale]]&lt;&gt;Veg_Table[[#This Row],[Prescription R-Scale]],1,0))</f>
        <v>0</v>
      </c>
      <c r="H594" s="1">
        <f>IF(OR(AND(Veg_Table[[#This Row],[PRESCRIP]]="BC_Br Rmv", Veg_Table[[#This Row],[WOOD_MAN]]&lt;&gt;"Not Needed"),AND(Veg_Table[[#This Row],[PRESCRIP]]="BCS_Br Rmv+Trt", Veg_Table[[#This Row],[WOOD_MAN]]&lt;&gt;"Not Needed")),1,0)</f>
        <v>0</v>
      </c>
      <c r="I594" s="1">
        <f ca="1">IF(AND(Veg_Table[[#This Row],[Prescription_Changed]]="Yes",Veg_Table[[#This Row],[TAT_RESULT]]=""),1,0)</f>
        <v>0</v>
      </c>
      <c r="J594" s="1">
        <f ca="1">SUM(Veg_Table[[#This Row],[Prescription and Status do not match]:[Prescription_Edited_And_TAT_Is_Blank]])</f>
        <v>1</v>
      </c>
      <c r="K594" s="1">
        <f ca="1">IF(Veg_Table[[#This Row],[Sum of Errors]]&gt;0,1,0)</f>
        <v>1</v>
      </c>
      <c r="L594" s="1">
        <f>1</f>
        <v>1</v>
      </c>
      <c r="M59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594" s="1">
        <f>IF(OR(MID(Veg_Table[[#This Row],[PRESCRIP]],2,1)="1",MID(Veg_Table[[#This Row],[PRESCRIP]],2,1)="2",MID(Veg_Table[[#This Row],[PRESCRIP]],2,1)="3",MID(Veg_Table[[#This Row],[PRESCRIP]],2,1)="4"),_xlfn.NUMBERVALUE(MID(Veg_Table[[#This Row],[PRESCRIP]],2,1)),"NA")</f>
        <v>1</v>
      </c>
      <c r="O594" s="1">
        <f>WEEKNUM(Veg_Table[[#This Row],[EVM_LAST_EDITED_Day]],2)</f>
        <v>20</v>
      </c>
      <c r="P594" s="25">
        <f>IFERROR(DATE(YEAR(Veg_Table[[#This Row],[EVM_LAST_EDITED2]]),MONTH(Veg_Table[[#This Row],[EVM_LAST_EDITED2]]),DAY(Veg_Table[[#This Row],[EVM_LAST_EDITED2]])),DATE(2019,1,1))</f>
        <v>43966</v>
      </c>
      <c r="Q594" s="3">
        <f>VALUE(SUBSTITUTE(Veg_Table[[#This Row],[EVM_LAST_EDITED]],",",""))</f>
        <v>43966.396799803202</v>
      </c>
      <c r="R594" s="1" t="str">
        <f>_xlfn.IFNA(IF(Veg_Table[[#This Row],[EVM_LAST_EDITOR]]="","zBlank EVM Last Editor",VLOOKUP(Veg_Table[[#This Row],[EVM_LAST_EDITOR]],Roster_Table[#All],4,FALSE)),"zAWRR Not in Roster")</f>
        <v>zAWRR Not in Roster</v>
      </c>
      <c r="S594" s="1" t="str">
        <f>_xlfn.IFNA(IF(Veg_Table[[#This Row],[EVM_LAST_EDITOR]]="","zBlank EVM Last Editor",VLOOKUP(Veg_Table[[#This Row],[EVM_LAST_EDITOR]],Roster_Table[#All],16,FALSE)),"zCompany_AWRR not in Roster")</f>
        <v>zCompany_AWRR not in Roster</v>
      </c>
      <c r="T594" s="2">
        <f>IFERROR(DATE(YEAR(Veg_Table[[#This Row],[Created2]]),MONTH(Veg_Table[[#This Row],[Created2]]),DAY(Veg_Table[[#This Row],[Created2]])),DATE(2019,1,1))</f>
        <v>43724</v>
      </c>
      <c r="U594" s="3">
        <f>VALUE(SUBSTITUTE(Veg_Table[[#This Row],[Created]],",",""))</f>
        <v>43724.4073726852</v>
      </c>
      <c r="V594" s="3" t="str">
        <f ca="1">IFERROR(_xlfn.IFNA(CELL("contents",INDIRECT(_xlfn.CONCAT("Veg_Table_Production_Data!",ADDRESS(MATCH(_xlfn.MAXIFS(#REF!,#REF!,"="&amp;Veg_Table[[#This Row],[AUTO_ID]],#REF!,"&lt;"&amp;Veg_Table[[#This Row],[EVM_LAST_EDITED_Day]]),#REF!,0),COLUMN(#REF!),4,1,)))),""),"")</f>
        <v/>
      </c>
      <c r="W594" s="3" t="str">
        <f ca="1">IF(Veg_Table[[#This Row],[Previous_Prescription]]="","No",IF(Veg_Table[[#This Row],[Previous_Prescription]]=Veg_Table[[#This Row],[PRESCRIP]],"No","Yes"))</f>
        <v>No</v>
      </c>
      <c r="X594" s="3" t="str">
        <f>IF(Veg_Table[[#This Row],[EVM_LAST_EDITED_Day]]=Veg_Table[[#This Row],[Created_Day]],"New","Old")</f>
        <v>Old</v>
      </c>
      <c r="Y594" s="1">
        <f>IFERROR(IF(FIND("delete",LOWER(Veg_Table[[#This Row],[PI_COMMENTS]]))&gt;=1,1,0),0)</f>
        <v>0</v>
      </c>
      <c r="Z594" s="1" t="str">
        <f>_xlfn.IFNA(IF(Veg_Table[[#This Row],[EVM_LAST_EDITOR]]="","Yes",VLOOKUP(Veg_Table[[#This Row],[EVM_LAST_EDITOR]],Roster_Table[#All],15,FALSE)),"Yes")</f>
        <v>Yes</v>
      </c>
      <c r="AA59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94" s="1" t="str">
        <f>_xlfn.IFNA(VLOOKUP(Veg_Table[[#This Row],[EVM_LAST_EDITOR]],Roster_Table[#All],3,FALSE),"zAWRR Not in Roster")</f>
        <v>zAWRR Not in Roster</v>
      </c>
      <c r="AC594" s="1" t="str">
        <f>_xlfn.IFNA(VLOOKUP(Veg_Table[[#This Row],[EVM_LAST_EDITOR]],Roster_Table[#All],2,FALSE),"zAWRR Not in Roster")</f>
        <v>zAWRR Not in Roster</v>
      </c>
      <c r="AD594" s="1" t="str">
        <f>IF(_xlfn.CONCAT(Veg_Table[[#This Row],[First_Name]]," ",Veg_Table[[#This Row],[Last_Name]])="zAWRR Not in Roster zAWRR Not in Roster","zAWRR Not in Roster",_xlfn.CONCAT(Veg_Table[[#This Row],[First_Name]]," ",Veg_Table[[#This Row],[Last_Name]]))</f>
        <v>zAWRR Not in Roster</v>
      </c>
      <c r="AE594">
        <v>1761564</v>
      </c>
      <c r="AF594" t="s">
        <v>3940</v>
      </c>
      <c r="AG594" t="s">
        <v>30</v>
      </c>
      <c r="AH594" t="s">
        <v>1901</v>
      </c>
      <c r="AI594" t="s">
        <v>3875</v>
      </c>
      <c r="AJ594" t="s">
        <v>820</v>
      </c>
      <c r="AL594" t="s">
        <v>822</v>
      </c>
      <c r="AM594" t="s">
        <v>844</v>
      </c>
      <c r="AN594" t="s">
        <v>25</v>
      </c>
      <c r="AO594" t="s">
        <v>25</v>
      </c>
      <c r="AP594">
        <v>4</v>
      </c>
      <c r="AQ594">
        <v>4</v>
      </c>
      <c r="AS594" t="s">
        <v>55</v>
      </c>
      <c r="AT594" t="s">
        <v>515</v>
      </c>
      <c r="AU594" t="s">
        <v>25</v>
      </c>
      <c r="AW594" t="s">
        <v>3941</v>
      </c>
      <c r="AX594" t="s">
        <v>534</v>
      </c>
      <c r="AZ594">
        <v>5429731</v>
      </c>
      <c r="BA594" t="s">
        <v>45</v>
      </c>
      <c r="BB594" s="4">
        <v>43964.673771030095</v>
      </c>
      <c r="BC594" t="s">
        <v>1086</v>
      </c>
      <c r="BD594" t="s">
        <v>29</v>
      </c>
      <c r="BG594" t="s">
        <v>534</v>
      </c>
      <c r="BI594" s="3">
        <v>43965</v>
      </c>
      <c r="BJ594" t="s">
        <v>7218</v>
      </c>
      <c r="BK594" s="30" t="s">
        <v>859</v>
      </c>
      <c r="BL594" s="3">
        <v>43966.396799803239</v>
      </c>
      <c r="BM594" t="s">
        <v>31</v>
      </c>
      <c r="BN594" t="s">
        <v>32</v>
      </c>
      <c r="BO594" t="s">
        <v>1902</v>
      </c>
      <c r="BP594" t="s">
        <v>1903</v>
      </c>
      <c r="BQ594" t="s">
        <v>826</v>
      </c>
      <c r="BR594" t="s">
        <v>28</v>
      </c>
      <c r="BS594" t="s">
        <v>28</v>
      </c>
      <c r="BT594" t="s">
        <v>827</v>
      </c>
      <c r="BU594" s="3">
        <v>43724.407372685186</v>
      </c>
      <c r="BV594" t="s">
        <v>803</v>
      </c>
      <c r="BW594" s="3">
        <v>43966.480280162039</v>
      </c>
      <c r="BX594" t="s">
        <v>3942</v>
      </c>
      <c r="CG594"/>
      <c r="CH594"/>
      <c r="CI594"/>
      <c r="CY594"/>
      <c r="DA594"/>
      <c r="DE594"/>
      <c r="DF594"/>
    </row>
    <row r="595" spans="1:110" x14ac:dyDescent="0.25">
      <c r="A595" s="1">
        <f>IF(Veg_Table[[#This Row],[VP_STATUS]]="Hold",0,IF(OR(AND(Veg_Table[[#This Row],[PRESCRIP]]="NW_No Work",Veg_Table[[#This Row],[VP_STATUS]]&lt;&gt;"No Work Required Under EVM"),AND(Veg_Table[[#This Row],[VP_STATUS]]="No Work Required Under EVM",Veg_Table[[#This Row],[PRESCRIP]]&lt;&gt;"NW_No Work")),1,0))</f>
        <v>0</v>
      </c>
      <c r="B595" s="1">
        <f>IF(Veg_Table[[#This Row],[SPECIES]]="",1,0)</f>
        <v>0</v>
      </c>
      <c r="C595" s="1">
        <f>IF(Veg_Table[[#This Row],[DIAMETER]]="",1,0)</f>
        <v>0</v>
      </c>
      <c r="D595" s="1">
        <f>IF(Veg_Table[[#This Row],[HEIGHT]]="",1,0)</f>
        <v>0</v>
      </c>
      <c r="E59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95" s="1">
        <f>IF(AND(Veg_Table[[#This Row],[TAT_RESULT]]="ABATE",Veg_Table[[#This Row],[PRESCRIP]]="NW_No Work"),1,0)</f>
        <v>0</v>
      </c>
      <c r="G595" s="1">
        <f>IF(OR(Veg_Table[[#This Row],[Prescription R-Scale]]="NA",Veg_Table[[#This Row],[Diameter R-Scale]]="NA"),0,IF(Veg_Table[[#This Row],[Diameter R-Scale]]&lt;&gt;Veg_Table[[#This Row],[Prescription R-Scale]],1,0))</f>
        <v>0</v>
      </c>
      <c r="H595" s="1">
        <f>IF(OR(AND(Veg_Table[[#This Row],[PRESCRIP]]="BC_Br Rmv", Veg_Table[[#This Row],[WOOD_MAN]]&lt;&gt;"Not Needed"),AND(Veg_Table[[#This Row],[PRESCRIP]]="BCS_Br Rmv+Trt", Veg_Table[[#This Row],[WOOD_MAN]]&lt;&gt;"Not Needed")),1,0)</f>
        <v>0</v>
      </c>
      <c r="I595" s="1">
        <f ca="1">IF(AND(Veg_Table[[#This Row],[Prescription_Changed]]="Yes",Veg_Table[[#This Row],[TAT_RESULT]]=""),1,0)</f>
        <v>0</v>
      </c>
      <c r="J595" s="1">
        <f ca="1">SUM(Veg_Table[[#This Row],[Prescription and Status do not match]:[Prescription_Edited_And_TAT_Is_Blank]])</f>
        <v>1</v>
      </c>
      <c r="K595" s="1">
        <f ca="1">IF(Veg_Table[[#This Row],[Sum of Errors]]&gt;0,1,0)</f>
        <v>1</v>
      </c>
      <c r="L595" s="1">
        <f>1</f>
        <v>1</v>
      </c>
      <c r="M59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595" s="1" t="str">
        <f>IF(OR(MID(Veg_Table[[#This Row],[PRESCRIP]],2,1)="1",MID(Veg_Table[[#This Row],[PRESCRIP]],2,1)="2",MID(Veg_Table[[#This Row],[PRESCRIP]],2,1)="3",MID(Veg_Table[[#This Row],[PRESCRIP]],2,1)="4"),_xlfn.NUMBERVALUE(MID(Veg_Table[[#This Row],[PRESCRIP]],2,1)),"NA")</f>
        <v>NA</v>
      </c>
      <c r="O595" s="1">
        <f>WEEKNUM(Veg_Table[[#This Row],[EVM_LAST_EDITED_Day]],2)</f>
        <v>20</v>
      </c>
      <c r="P595" s="25">
        <f>IFERROR(DATE(YEAR(Veg_Table[[#This Row],[EVM_LAST_EDITED2]]),MONTH(Veg_Table[[#This Row],[EVM_LAST_EDITED2]]),DAY(Veg_Table[[#This Row],[EVM_LAST_EDITED2]])),DATE(2019,1,1))</f>
        <v>43966</v>
      </c>
      <c r="Q595" s="3">
        <f>VALUE(SUBSTITUTE(Veg_Table[[#This Row],[EVM_LAST_EDITED]],",",""))</f>
        <v>43966.3970620486</v>
      </c>
      <c r="R595" s="1" t="str">
        <f>_xlfn.IFNA(IF(Veg_Table[[#This Row],[EVM_LAST_EDITOR]]="","zBlank EVM Last Editor",VLOOKUP(Veg_Table[[#This Row],[EVM_LAST_EDITOR]],Roster_Table[#All],4,FALSE)),"zAWRR Not in Roster")</f>
        <v>zAWRR Not in Roster</v>
      </c>
      <c r="S595" s="1" t="str">
        <f>_xlfn.IFNA(IF(Veg_Table[[#This Row],[EVM_LAST_EDITOR]]="","zBlank EVM Last Editor",VLOOKUP(Veg_Table[[#This Row],[EVM_LAST_EDITOR]],Roster_Table[#All],16,FALSE)),"zCompany_AWRR not in Roster")</f>
        <v>zCompany_AWRR not in Roster</v>
      </c>
      <c r="T595" s="2">
        <f>IFERROR(DATE(YEAR(Veg_Table[[#This Row],[Created2]]),MONTH(Veg_Table[[#This Row],[Created2]]),DAY(Veg_Table[[#This Row],[Created2]])),DATE(2019,1,1))</f>
        <v>43724</v>
      </c>
      <c r="U595" s="3">
        <f>VALUE(SUBSTITUTE(Veg_Table[[#This Row],[Created]],",",""))</f>
        <v>43724.410289351901</v>
      </c>
      <c r="V595" s="3" t="str">
        <f ca="1">IFERROR(_xlfn.IFNA(CELL("contents",INDIRECT(_xlfn.CONCAT("Veg_Table_Production_Data!",ADDRESS(MATCH(_xlfn.MAXIFS(#REF!,#REF!,"="&amp;Veg_Table[[#This Row],[AUTO_ID]],#REF!,"&lt;"&amp;Veg_Table[[#This Row],[EVM_LAST_EDITED_Day]]),#REF!,0),COLUMN(#REF!),4,1,)))),""),"")</f>
        <v/>
      </c>
      <c r="W595" s="3" t="str">
        <f ca="1">IF(Veg_Table[[#This Row],[Previous_Prescription]]="","No",IF(Veg_Table[[#This Row],[Previous_Prescription]]=Veg_Table[[#This Row],[PRESCRIP]],"No","Yes"))</f>
        <v>No</v>
      </c>
      <c r="X595" s="3" t="str">
        <f>IF(Veg_Table[[#This Row],[EVM_LAST_EDITED_Day]]=Veg_Table[[#This Row],[Created_Day]],"New","Old")</f>
        <v>Old</v>
      </c>
      <c r="Y595" s="1">
        <f>IFERROR(IF(FIND("delete",LOWER(Veg_Table[[#This Row],[PI_COMMENTS]]))&gt;=1,1,0),0)</f>
        <v>0</v>
      </c>
      <c r="Z595" s="1" t="str">
        <f>_xlfn.IFNA(IF(Veg_Table[[#This Row],[EVM_LAST_EDITOR]]="","Yes",VLOOKUP(Veg_Table[[#This Row],[EVM_LAST_EDITOR]],Roster_Table[#All],15,FALSE)),"Yes")</f>
        <v>Yes</v>
      </c>
      <c r="AA59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95" s="1" t="str">
        <f>_xlfn.IFNA(VLOOKUP(Veg_Table[[#This Row],[EVM_LAST_EDITOR]],Roster_Table[#All],3,FALSE),"zAWRR Not in Roster")</f>
        <v>zAWRR Not in Roster</v>
      </c>
      <c r="AC595" s="1" t="str">
        <f>_xlfn.IFNA(VLOOKUP(Veg_Table[[#This Row],[EVM_LAST_EDITOR]],Roster_Table[#All],2,FALSE),"zAWRR Not in Roster")</f>
        <v>zAWRR Not in Roster</v>
      </c>
      <c r="AD595" s="1" t="str">
        <f>IF(_xlfn.CONCAT(Veg_Table[[#This Row],[First_Name]]," ",Veg_Table[[#This Row],[Last_Name]])="zAWRR Not in Roster zAWRR Not in Roster","zAWRR Not in Roster",_xlfn.CONCAT(Veg_Table[[#This Row],[First_Name]]," ",Veg_Table[[#This Row],[Last_Name]]))</f>
        <v>zAWRR Not in Roster</v>
      </c>
      <c r="AE595">
        <v>1761565</v>
      </c>
      <c r="AF595" t="s">
        <v>3943</v>
      </c>
      <c r="AG595" t="s">
        <v>30</v>
      </c>
      <c r="AH595" t="s">
        <v>1901</v>
      </c>
      <c r="AI595" t="s">
        <v>3871</v>
      </c>
      <c r="AJ595" t="s">
        <v>820</v>
      </c>
      <c r="AL595" t="s">
        <v>822</v>
      </c>
      <c r="AM595" t="s">
        <v>46</v>
      </c>
      <c r="AN595" t="s">
        <v>25</v>
      </c>
      <c r="AO595" t="s">
        <v>25</v>
      </c>
      <c r="AP595">
        <v>31</v>
      </c>
      <c r="AQ595">
        <v>28</v>
      </c>
      <c r="AS595" t="s">
        <v>823</v>
      </c>
      <c r="AT595" t="s">
        <v>515</v>
      </c>
      <c r="AU595" t="s">
        <v>25</v>
      </c>
      <c r="AW595" t="s">
        <v>3944</v>
      </c>
      <c r="AX595" t="s">
        <v>534</v>
      </c>
      <c r="AZ595">
        <v>5429731</v>
      </c>
      <c r="BA595" t="s">
        <v>823</v>
      </c>
      <c r="BB595" s="4">
        <v>43964.673134606484</v>
      </c>
      <c r="BC595" t="s">
        <v>1086</v>
      </c>
      <c r="BD595" t="s">
        <v>29</v>
      </c>
      <c r="BG595" t="s">
        <v>534</v>
      </c>
      <c r="BI595" s="3">
        <v>43965</v>
      </c>
      <c r="BJ595" t="s">
        <v>7217</v>
      </c>
      <c r="BK595" s="30" t="s">
        <v>859</v>
      </c>
      <c r="BL595" s="3">
        <v>43966.397062048614</v>
      </c>
      <c r="BM595" t="s">
        <v>31</v>
      </c>
      <c r="BN595" t="s">
        <v>32</v>
      </c>
      <c r="BO595" t="s">
        <v>1902</v>
      </c>
      <c r="BP595" t="s">
        <v>1903</v>
      </c>
      <c r="BQ595" t="s">
        <v>826</v>
      </c>
      <c r="BR595" t="s">
        <v>28</v>
      </c>
      <c r="BS595" t="s">
        <v>28</v>
      </c>
      <c r="BT595" t="s">
        <v>827</v>
      </c>
      <c r="BU595" s="3">
        <v>43724.41028935185</v>
      </c>
      <c r="BV595" t="s">
        <v>803</v>
      </c>
      <c r="BW595" s="3">
        <v>43966.480293032408</v>
      </c>
      <c r="BX595" t="s">
        <v>3945</v>
      </c>
      <c r="CG595"/>
      <c r="CH595"/>
      <c r="CI595"/>
      <c r="CY595"/>
      <c r="DA595"/>
      <c r="DE595"/>
      <c r="DF595"/>
    </row>
    <row r="596" spans="1:110" x14ac:dyDescent="0.25">
      <c r="A596" s="1">
        <f>IF(Veg_Table[[#This Row],[VP_STATUS]]="Hold",0,IF(OR(AND(Veg_Table[[#This Row],[PRESCRIP]]="NW_No Work",Veg_Table[[#This Row],[VP_STATUS]]&lt;&gt;"No Work Required Under EVM"),AND(Veg_Table[[#This Row],[VP_STATUS]]="No Work Required Under EVM",Veg_Table[[#This Row],[PRESCRIP]]&lt;&gt;"NW_No Work")),1,0))</f>
        <v>0</v>
      </c>
      <c r="B596" s="1">
        <f>IF(Veg_Table[[#This Row],[SPECIES]]="",1,0)</f>
        <v>0</v>
      </c>
      <c r="C596" s="1">
        <f>IF(Veg_Table[[#This Row],[DIAMETER]]="",1,0)</f>
        <v>0</v>
      </c>
      <c r="D596" s="1">
        <f>IF(Veg_Table[[#This Row],[HEIGHT]]="",1,0)</f>
        <v>0</v>
      </c>
      <c r="E59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96" s="1">
        <f>IF(AND(Veg_Table[[#This Row],[TAT_RESULT]]="ABATE",Veg_Table[[#This Row],[PRESCRIP]]="NW_No Work"),1,0)</f>
        <v>0</v>
      </c>
      <c r="G596" s="1">
        <f>IF(OR(Veg_Table[[#This Row],[Prescription R-Scale]]="NA",Veg_Table[[#This Row],[Diameter R-Scale]]="NA"),0,IF(Veg_Table[[#This Row],[Diameter R-Scale]]&lt;&gt;Veg_Table[[#This Row],[Prescription R-Scale]],1,0))</f>
        <v>0</v>
      </c>
      <c r="H596" s="1">
        <f>IF(OR(AND(Veg_Table[[#This Row],[PRESCRIP]]="BC_Br Rmv", Veg_Table[[#This Row],[WOOD_MAN]]&lt;&gt;"Not Needed"),AND(Veg_Table[[#This Row],[PRESCRIP]]="BCS_Br Rmv+Trt", Veg_Table[[#This Row],[WOOD_MAN]]&lt;&gt;"Not Needed")),1,0)</f>
        <v>0</v>
      </c>
      <c r="I596" s="1">
        <f ca="1">IF(AND(Veg_Table[[#This Row],[Prescription_Changed]]="Yes",Veg_Table[[#This Row],[TAT_RESULT]]=""),1,0)</f>
        <v>0</v>
      </c>
      <c r="J596" s="1">
        <f ca="1">SUM(Veg_Table[[#This Row],[Prescription and Status do not match]:[Prescription_Edited_And_TAT_Is_Blank]])</f>
        <v>1</v>
      </c>
      <c r="K596" s="1">
        <f ca="1">IF(Veg_Table[[#This Row],[Sum of Errors]]&gt;0,1,0)</f>
        <v>1</v>
      </c>
      <c r="L596" s="1">
        <f>1</f>
        <v>1</v>
      </c>
      <c r="M59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596" s="1">
        <f>IF(OR(MID(Veg_Table[[#This Row],[PRESCRIP]],2,1)="1",MID(Veg_Table[[#This Row],[PRESCRIP]],2,1)="2",MID(Veg_Table[[#This Row],[PRESCRIP]],2,1)="3",MID(Veg_Table[[#This Row],[PRESCRIP]],2,1)="4"),_xlfn.NUMBERVALUE(MID(Veg_Table[[#This Row],[PRESCRIP]],2,1)),"NA")</f>
        <v>2</v>
      </c>
      <c r="O596" s="1">
        <f>WEEKNUM(Veg_Table[[#This Row],[EVM_LAST_EDITED_Day]],2)</f>
        <v>20</v>
      </c>
      <c r="P596" s="25">
        <f>IFERROR(DATE(YEAR(Veg_Table[[#This Row],[EVM_LAST_EDITED2]]),MONTH(Veg_Table[[#This Row],[EVM_LAST_EDITED2]]),DAY(Veg_Table[[#This Row],[EVM_LAST_EDITED2]])),DATE(2019,1,1))</f>
        <v>43966</v>
      </c>
      <c r="Q596" s="3">
        <f>VALUE(SUBSTITUTE(Veg_Table[[#This Row],[EVM_LAST_EDITED]],",",""))</f>
        <v>43966.397391770799</v>
      </c>
      <c r="R596" s="1" t="str">
        <f>_xlfn.IFNA(IF(Veg_Table[[#This Row],[EVM_LAST_EDITOR]]="","zBlank EVM Last Editor",VLOOKUP(Veg_Table[[#This Row],[EVM_LAST_EDITOR]],Roster_Table[#All],4,FALSE)),"zAWRR Not in Roster")</f>
        <v>zAWRR Not in Roster</v>
      </c>
      <c r="S596" s="1" t="str">
        <f>_xlfn.IFNA(IF(Veg_Table[[#This Row],[EVM_LAST_EDITOR]]="","zBlank EVM Last Editor",VLOOKUP(Veg_Table[[#This Row],[EVM_LAST_EDITOR]],Roster_Table[#All],16,FALSE)),"zCompany_AWRR not in Roster")</f>
        <v>zCompany_AWRR not in Roster</v>
      </c>
      <c r="T596" s="2">
        <f>IFERROR(DATE(YEAR(Veg_Table[[#This Row],[Created2]]),MONTH(Veg_Table[[#This Row],[Created2]]),DAY(Veg_Table[[#This Row],[Created2]])),DATE(2019,1,1))</f>
        <v>43724</v>
      </c>
      <c r="U596" s="3">
        <f>VALUE(SUBSTITUTE(Veg_Table[[#This Row],[Created]],",",""))</f>
        <v>43724.414085648103</v>
      </c>
      <c r="V596" s="3" t="str">
        <f ca="1">IFERROR(_xlfn.IFNA(CELL("contents",INDIRECT(_xlfn.CONCAT("Veg_Table_Production_Data!",ADDRESS(MATCH(_xlfn.MAXIFS(#REF!,#REF!,"="&amp;Veg_Table[[#This Row],[AUTO_ID]],#REF!,"&lt;"&amp;Veg_Table[[#This Row],[EVM_LAST_EDITED_Day]]),#REF!,0),COLUMN(#REF!),4,1,)))),""),"")</f>
        <v/>
      </c>
      <c r="W596" s="3" t="str">
        <f ca="1">IF(Veg_Table[[#This Row],[Previous_Prescription]]="","No",IF(Veg_Table[[#This Row],[Previous_Prescription]]=Veg_Table[[#This Row],[PRESCRIP]],"No","Yes"))</f>
        <v>No</v>
      </c>
      <c r="X596" s="3" t="str">
        <f>IF(Veg_Table[[#This Row],[EVM_LAST_EDITED_Day]]=Veg_Table[[#This Row],[Created_Day]],"New","Old")</f>
        <v>Old</v>
      </c>
      <c r="Y596" s="1">
        <f>IFERROR(IF(FIND("delete",LOWER(Veg_Table[[#This Row],[PI_COMMENTS]]))&gt;=1,1,0),0)</f>
        <v>0</v>
      </c>
      <c r="Z596" s="1" t="str">
        <f>_xlfn.IFNA(IF(Veg_Table[[#This Row],[EVM_LAST_EDITOR]]="","Yes",VLOOKUP(Veg_Table[[#This Row],[EVM_LAST_EDITOR]],Roster_Table[#All],15,FALSE)),"Yes")</f>
        <v>Yes</v>
      </c>
      <c r="AA59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96" s="1" t="str">
        <f>_xlfn.IFNA(VLOOKUP(Veg_Table[[#This Row],[EVM_LAST_EDITOR]],Roster_Table[#All],3,FALSE),"zAWRR Not in Roster")</f>
        <v>zAWRR Not in Roster</v>
      </c>
      <c r="AC596" s="1" t="str">
        <f>_xlfn.IFNA(VLOOKUP(Veg_Table[[#This Row],[EVM_LAST_EDITOR]],Roster_Table[#All],2,FALSE),"zAWRR Not in Roster")</f>
        <v>zAWRR Not in Roster</v>
      </c>
      <c r="AD596" s="1" t="str">
        <f>IF(_xlfn.CONCAT(Veg_Table[[#This Row],[First_Name]]," ",Veg_Table[[#This Row],[Last_Name]])="zAWRR Not in Roster zAWRR Not in Roster","zAWRR Not in Roster",_xlfn.CONCAT(Veg_Table[[#This Row],[First_Name]]," ",Veg_Table[[#This Row],[Last_Name]]))</f>
        <v>zAWRR Not in Roster</v>
      </c>
      <c r="AE596">
        <v>1761566</v>
      </c>
      <c r="AF596" t="s">
        <v>3946</v>
      </c>
      <c r="AG596" t="s">
        <v>30</v>
      </c>
      <c r="AH596" t="s">
        <v>1901</v>
      </c>
      <c r="AI596" t="s">
        <v>3875</v>
      </c>
      <c r="AJ596" t="s">
        <v>820</v>
      </c>
      <c r="AL596" t="s">
        <v>822</v>
      </c>
      <c r="AM596" t="s">
        <v>40</v>
      </c>
      <c r="AN596" t="s">
        <v>25</v>
      </c>
      <c r="AO596" t="s">
        <v>25</v>
      </c>
      <c r="AP596">
        <v>14</v>
      </c>
      <c r="AQ596">
        <v>28</v>
      </c>
      <c r="AS596" t="s">
        <v>530</v>
      </c>
      <c r="AT596" t="s">
        <v>515</v>
      </c>
      <c r="AU596" t="s">
        <v>25</v>
      </c>
      <c r="AW596" t="s">
        <v>3947</v>
      </c>
      <c r="AX596" t="s">
        <v>534</v>
      </c>
      <c r="AZ596">
        <v>5429731</v>
      </c>
      <c r="BA596" t="s">
        <v>42</v>
      </c>
      <c r="BB596" s="4">
        <v>43964.67146041667</v>
      </c>
      <c r="BC596" t="s">
        <v>1086</v>
      </c>
      <c r="BD596" t="s">
        <v>29</v>
      </c>
      <c r="BG596" t="s">
        <v>534</v>
      </c>
      <c r="BI596" s="3">
        <v>43965</v>
      </c>
      <c r="BJ596" t="s">
        <v>7217</v>
      </c>
      <c r="BK596" s="30" t="s">
        <v>859</v>
      </c>
      <c r="BL596" s="3">
        <v>43966.397391770835</v>
      </c>
      <c r="BM596" t="s">
        <v>31</v>
      </c>
      <c r="BN596" t="s">
        <v>32</v>
      </c>
      <c r="BO596" t="s">
        <v>1902</v>
      </c>
      <c r="BP596" t="s">
        <v>1903</v>
      </c>
      <c r="BQ596" t="s">
        <v>826</v>
      </c>
      <c r="BR596" t="s">
        <v>28</v>
      </c>
      <c r="BS596" t="s">
        <v>28</v>
      </c>
      <c r="BT596" t="s">
        <v>827</v>
      </c>
      <c r="BU596" s="3">
        <v>43724.414085648146</v>
      </c>
      <c r="BV596" t="s">
        <v>803</v>
      </c>
      <c r="BW596" s="3">
        <v>43966.480293032408</v>
      </c>
      <c r="BX596" t="s">
        <v>3948</v>
      </c>
      <c r="CG596"/>
      <c r="CH596"/>
      <c r="CI596"/>
      <c r="CY596"/>
      <c r="DA596"/>
      <c r="DE596"/>
      <c r="DF596"/>
    </row>
    <row r="597" spans="1:110" x14ac:dyDescent="0.25">
      <c r="A597" s="1">
        <f>IF(Veg_Table[[#This Row],[VP_STATUS]]="Hold",0,IF(OR(AND(Veg_Table[[#This Row],[PRESCRIP]]="NW_No Work",Veg_Table[[#This Row],[VP_STATUS]]&lt;&gt;"No Work Required Under EVM"),AND(Veg_Table[[#This Row],[VP_STATUS]]="No Work Required Under EVM",Veg_Table[[#This Row],[PRESCRIP]]&lt;&gt;"NW_No Work")),1,0))</f>
        <v>0</v>
      </c>
      <c r="B597" s="1">
        <f>IF(Veg_Table[[#This Row],[SPECIES]]="",1,0)</f>
        <v>0</v>
      </c>
      <c r="C597" s="1">
        <f>IF(Veg_Table[[#This Row],[DIAMETER]]="",1,0)</f>
        <v>0</v>
      </c>
      <c r="D597" s="1">
        <f>IF(Veg_Table[[#This Row],[HEIGHT]]="",1,0)</f>
        <v>0</v>
      </c>
      <c r="E59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97" s="1">
        <f>IF(AND(Veg_Table[[#This Row],[TAT_RESULT]]="ABATE",Veg_Table[[#This Row],[PRESCRIP]]="NW_No Work"),1,0)</f>
        <v>0</v>
      </c>
      <c r="G597" s="1">
        <f>IF(OR(Veg_Table[[#This Row],[Prescription R-Scale]]="NA",Veg_Table[[#This Row],[Diameter R-Scale]]="NA"),0,IF(Veg_Table[[#This Row],[Diameter R-Scale]]&lt;&gt;Veg_Table[[#This Row],[Prescription R-Scale]],1,0))</f>
        <v>0</v>
      </c>
      <c r="H597" s="1">
        <f>IF(OR(AND(Veg_Table[[#This Row],[PRESCRIP]]="BC_Br Rmv", Veg_Table[[#This Row],[WOOD_MAN]]&lt;&gt;"Not Needed"),AND(Veg_Table[[#This Row],[PRESCRIP]]="BCS_Br Rmv+Trt", Veg_Table[[#This Row],[WOOD_MAN]]&lt;&gt;"Not Needed")),1,0)</f>
        <v>0</v>
      </c>
      <c r="I597" s="1">
        <f ca="1">IF(AND(Veg_Table[[#This Row],[Prescription_Changed]]="Yes",Veg_Table[[#This Row],[TAT_RESULT]]=""),1,0)</f>
        <v>0</v>
      </c>
      <c r="J597" s="1">
        <f ca="1">SUM(Veg_Table[[#This Row],[Prescription and Status do not match]:[Prescription_Edited_And_TAT_Is_Blank]])</f>
        <v>1</v>
      </c>
      <c r="K597" s="1">
        <f ca="1">IF(Veg_Table[[#This Row],[Sum of Errors]]&gt;0,1,0)</f>
        <v>1</v>
      </c>
      <c r="L597" s="1">
        <f>1</f>
        <v>1</v>
      </c>
      <c r="M59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597" s="1">
        <f>IF(OR(MID(Veg_Table[[#This Row],[PRESCRIP]],2,1)="1",MID(Veg_Table[[#This Row],[PRESCRIP]],2,1)="2",MID(Veg_Table[[#This Row],[PRESCRIP]],2,1)="3",MID(Veg_Table[[#This Row],[PRESCRIP]],2,1)="4"),_xlfn.NUMBERVALUE(MID(Veg_Table[[#This Row],[PRESCRIP]],2,1)),"NA")</f>
        <v>1</v>
      </c>
      <c r="O597" s="1">
        <f>WEEKNUM(Veg_Table[[#This Row],[EVM_LAST_EDITED_Day]],2)</f>
        <v>20</v>
      </c>
      <c r="P597" s="25">
        <f>IFERROR(DATE(YEAR(Veg_Table[[#This Row],[EVM_LAST_EDITED2]]),MONTH(Veg_Table[[#This Row],[EVM_LAST_EDITED2]]),DAY(Veg_Table[[#This Row],[EVM_LAST_EDITED2]])),DATE(2019,1,1))</f>
        <v>43966</v>
      </c>
      <c r="Q597" s="3">
        <f>VALUE(SUBSTITUTE(Veg_Table[[#This Row],[EVM_LAST_EDITED]],",",""))</f>
        <v>43966.3979000463</v>
      </c>
      <c r="R597" s="1" t="str">
        <f>_xlfn.IFNA(IF(Veg_Table[[#This Row],[EVM_LAST_EDITOR]]="","zBlank EVM Last Editor",VLOOKUP(Veg_Table[[#This Row],[EVM_LAST_EDITOR]],Roster_Table[#All],4,FALSE)),"zAWRR Not in Roster")</f>
        <v>zAWRR Not in Roster</v>
      </c>
      <c r="S597" s="1" t="str">
        <f>_xlfn.IFNA(IF(Veg_Table[[#This Row],[EVM_LAST_EDITOR]]="","zBlank EVM Last Editor",VLOOKUP(Veg_Table[[#This Row],[EVM_LAST_EDITOR]],Roster_Table[#All],16,FALSE)),"zCompany_AWRR not in Roster")</f>
        <v>zCompany_AWRR not in Roster</v>
      </c>
      <c r="T597" s="2">
        <f>IFERROR(DATE(YEAR(Veg_Table[[#This Row],[Created2]]),MONTH(Veg_Table[[#This Row],[Created2]]),DAY(Veg_Table[[#This Row],[Created2]])),DATE(2019,1,1))</f>
        <v>43724</v>
      </c>
      <c r="U597" s="3">
        <f>VALUE(SUBSTITUTE(Veg_Table[[#This Row],[Created]],",",""))</f>
        <v>43724.747546296298</v>
      </c>
      <c r="V597" s="3" t="str">
        <f ca="1">IFERROR(_xlfn.IFNA(CELL("contents",INDIRECT(_xlfn.CONCAT("Veg_Table_Production_Data!",ADDRESS(MATCH(_xlfn.MAXIFS(#REF!,#REF!,"="&amp;Veg_Table[[#This Row],[AUTO_ID]],#REF!,"&lt;"&amp;Veg_Table[[#This Row],[EVM_LAST_EDITED_Day]]),#REF!,0),COLUMN(#REF!),4,1,)))),""),"")</f>
        <v/>
      </c>
      <c r="W597" s="3" t="str">
        <f ca="1">IF(Veg_Table[[#This Row],[Previous_Prescription]]="","No",IF(Veg_Table[[#This Row],[Previous_Prescription]]=Veg_Table[[#This Row],[PRESCRIP]],"No","Yes"))</f>
        <v>No</v>
      </c>
      <c r="X597" s="3" t="str">
        <f>IF(Veg_Table[[#This Row],[EVM_LAST_EDITED_Day]]=Veg_Table[[#This Row],[Created_Day]],"New","Old")</f>
        <v>Old</v>
      </c>
      <c r="Y597" s="1">
        <f>IFERROR(IF(FIND("delete",LOWER(Veg_Table[[#This Row],[PI_COMMENTS]]))&gt;=1,1,0),0)</f>
        <v>0</v>
      </c>
      <c r="Z597" s="1" t="str">
        <f>_xlfn.IFNA(IF(Veg_Table[[#This Row],[EVM_LAST_EDITOR]]="","Yes",VLOOKUP(Veg_Table[[#This Row],[EVM_LAST_EDITOR]],Roster_Table[#All],15,FALSE)),"Yes")</f>
        <v>Yes</v>
      </c>
      <c r="AA59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97" s="1" t="str">
        <f>_xlfn.IFNA(VLOOKUP(Veg_Table[[#This Row],[EVM_LAST_EDITOR]],Roster_Table[#All],3,FALSE),"zAWRR Not in Roster")</f>
        <v>zAWRR Not in Roster</v>
      </c>
      <c r="AC597" s="1" t="str">
        <f>_xlfn.IFNA(VLOOKUP(Veg_Table[[#This Row],[EVM_LAST_EDITOR]],Roster_Table[#All],2,FALSE),"zAWRR Not in Roster")</f>
        <v>zAWRR Not in Roster</v>
      </c>
      <c r="AD597" s="1" t="str">
        <f>IF(_xlfn.CONCAT(Veg_Table[[#This Row],[First_Name]]," ",Veg_Table[[#This Row],[Last_Name]])="zAWRR Not in Roster zAWRR Not in Roster","zAWRR Not in Roster",_xlfn.CONCAT(Veg_Table[[#This Row],[First_Name]]," ",Veg_Table[[#This Row],[Last_Name]]))</f>
        <v>zAWRR Not in Roster</v>
      </c>
      <c r="AE597">
        <v>1761672</v>
      </c>
      <c r="AF597" t="s">
        <v>3961</v>
      </c>
      <c r="AG597" t="s">
        <v>30</v>
      </c>
      <c r="AH597" t="s">
        <v>1901</v>
      </c>
      <c r="AI597" t="s">
        <v>3871</v>
      </c>
      <c r="AJ597" t="s">
        <v>820</v>
      </c>
      <c r="AL597" t="s">
        <v>822</v>
      </c>
      <c r="AM597" t="s">
        <v>34</v>
      </c>
      <c r="AN597" t="s">
        <v>25</v>
      </c>
      <c r="AO597" t="s">
        <v>25</v>
      </c>
      <c r="AP597">
        <v>4</v>
      </c>
      <c r="AQ597">
        <v>15</v>
      </c>
      <c r="AS597" t="s">
        <v>55</v>
      </c>
      <c r="AT597" t="s">
        <v>515</v>
      </c>
      <c r="AU597" t="s">
        <v>25</v>
      </c>
      <c r="AW597" t="s">
        <v>3962</v>
      </c>
      <c r="AX597" t="s">
        <v>534</v>
      </c>
      <c r="AZ597">
        <v>5429731</v>
      </c>
      <c r="BA597" t="s">
        <v>45</v>
      </c>
      <c r="BB597" s="4">
        <v>43964.451566967589</v>
      </c>
      <c r="BC597" t="s">
        <v>1086</v>
      </c>
      <c r="BD597" t="s">
        <v>29</v>
      </c>
      <c r="BG597" t="s">
        <v>534</v>
      </c>
      <c r="BI597" s="3">
        <v>43965</v>
      </c>
      <c r="BJ597" t="s">
        <v>7217</v>
      </c>
      <c r="BK597" s="30" t="s">
        <v>859</v>
      </c>
      <c r="BL597" s="3">
        <v>43966.397900046293</v>
      </c>
      <c r="BM597" t="s">
        <v>31</v>
      </c>
      <c r="BN597" t="s">
        <v>32</v>
      </c>
      <c r="BO597" t="s">
        <v>1902</v>
      </c>
      <c r="BP597" t="s">
        <v>1903</v>
      </c>
      <c r="BQ597" t="s">
        <v>826</v>
      </c>
      <c r="BR597" t="s">
        <v>28</v>
      </c>
      <c r="BS597" t="s">
        <v>28</v>
      </c>
      <c r="BT597" t="s">
        <v>840</v>
      </c>
      <c r="BU597" s="3">
        <v>43724.747546296298</v>
      </c>
      <c r="BV597" t="s">
        <v>803</v>
      </c>
      <c r="BW597" s="3">
        <v>43966.480293032408</v>
      </c>
      <c r="BX597" t="s">
        <v>3963</v>
      </c>
      <c r="CG597"/>
      <c r="CH597"/>
      <c r="CI597"/>
      <c r="CY597"/>
      <c r="DA597"/>
      <c r="DE597"/>
      <c r="DF597"/>
    </row>
    <row r="598" spans="1:110" x14ac:dyDescent="0.25">
      <c r="A598" s="1">
        <f>IF(Veg_Table[[#This Row],[VP_STATUS]]="Hold",0,IF(OR(AND(Veg_Table[[#This Row],[PRESCRIP]]="NW_No Work",Veg_Table[[#This Row],[VP_STATUS]]&lt;&gt;"No Work Required Under EVM"),AND(Veg_Table[[#This Row],[VP_STATUS]]="No Work Required Under EVM",Veg_Table[[#This Row],[PRESCRIP]]&lt;&gt;"NW_No Work")),1,0))</f>
        <v>0</v>
      </c>
      <c r="B598" s="1">
        <f>IF(Veg_Table[[#This Row],[SPECIES]]="",1,0)</f>
        <v>0</v>
      </c>
      <c r="C598" s="1">
        <f>IF(Veg_Table[[#This Row],[DIAMETER]]="",1,0)</f>
        <v>0</v>
      </c>
      <c r="D598" s="1">
        <f>IF(Veg_Table[[#This Row],[HEIGHT]]="",1,0)</f>
        <v>0</v>
      </c>
      <c r="E59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598" s="1">
        <f>IF(AND(Veg_Table[[#This Row],[TAT_RESULT]]="ABATE",Veg_Table[[#This Row],[PRESCRIP]]="NW_No Work"),1,0)</f>
        <v>0</v>
      </c>
      <c r="G598" s="1">
        <f>IF(OR(Veg_Table[[#This Row],[Prescription R-Scale]]="NA",Veg_Table[[#This Row],[Diameter R-Scale]]="NA"),0,IF(Veg_Table[[#This Row],[Diameter R-Scale]]&lt;&gt;Veg_Table[[#This Row],[Prescription R-Scale]],1,0))</f>
        <v>0</v>
      </c>
      <c r="H598" s="1">
        <f>IF(OR(AND(Veg_Table[[#This Row],[PRESCRIP]]="BC_Br Rmv", Veg_Table[[#This Row],[WOOD_MAN]]&lt;&gt;"Not Needed"),AND(Veg_Table[[#This Row],[PRESCRIP]]="BCS_Br Rmv+Trt", Veg_Table[[#This Row],[WOOD_MAN]]&lt;&gt;"Not Needed")),1,0)</f>
        <v>1</v>
      </c>
      <c r="I598" s="1">
        <f ca="1">IF(AND(Veg_Table[[#This Row],[Prescription_Changed]]="Yes",Veg_Table[[#This Row],[TAT_RESULT]]=""),1,0)</f>
        <v>0</v>
      </c>
      <c r="J598" s="1">
        <f ca="1">SUM(Veg_Table[[#This Row],[Prescription and Status do not match]:[Prescription_Edited_And_TAT_Is_Blank]])</f>
        <v>1</v>
      </c>
      <c r="K598" s="1">
        <f ca="1">IF(Veg_Table[[#This Row],[Sum of Errors]]&gt;0,1,0)</f>
        <v>1</v>
      </c>
      <c r="L598" s="1">
        <f>1</f>
        <v>1</v>
      </c>
      <c r="M598"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Brush</v>
      </c>
      <c r="N598" s="1" t="str">
        <f>IF(OR(MID(Veg_Table[[#This Row],[PRESCRIP]],2,1)="1",MID(Veg_Table[[#This Row],[PRESCRIP]],2,1)="2",MID(Veg_Table[[#This Row],[PRESCRIP]],2,1)="3",MID(Veg_Table[[#This Row],[PRESCRIP]],2,1)="4"),_xlfn.NUMBERVALUE(MID(Veg_Table[[#This Row],[PRESCRIP]],2,1)),"NA")</f>
        <v>NA</v>
      </c>
      <c r="O598" s="1">
        <f>WEEKNUM(Veg_Table[[#This Row],[EVM_LAST_EDITED_Day]],2)</f>
        <v>20</v>
      </c>
      <c r="P598" s="25">
        <f>IFERROR(DATE(YEAR(Veg_Table[[#This Row],[EVM_LAST_EDITED2]]),MONTH(Veg_Table[[#This Row],[EVM_LAST_EDITED2]]),DAY(Veg_Table[[#This Row],[EVM_LAST_EDITED2]])),DATE(2019,1,1))</f>
        <v>43966</v>
      </c>
      <c r="Q598" s="3">
        <f>VALUE(SUBSTITUTE(Veg_Table[[#This Row],[EVM_LAST_EDITED]],",",""))</f>
        <v>43966.398207835598</v>
      </c>
      <c r="R598" s="1" t="str">
        <f>_xlfn.IFNA(IF(Veg_Table[[#This Row],[EVM_LAST_EDITOR]]="","zBlank EVM Last Editor",VLOOKUP(Veg_Table[[#This Row],[EVM_LAST_EDITOR]],Roster_Table[#All],4,FALSE)),"zAWRR Not in Roster")</f>
        <v>zAWRR Not in Roster</v>
      </c>
      <c r="S598" s="1" t="str">
        <f>_xlfn.IFNA(IF(Veg_Table[[#This Row],[EVM_LAST_EDITOR]]="","zBlank EVM Last Editor",VLOOKUP(Veg_Table[[#This Row],[EVM_LAST_EDITOR]],Roster_Table[#All],16,FALSE)),"zCompany_AWRR not in Roster")</f>
        <v>zCompany_AWRR not in Roster</v>
      </c>
      <c r="T598" s="2">
        <f>IFERROR(DATE(YEAR(Veg_Table[[#This Row],[Created2]]),MONTH(Veg_Table[[#This Row],[Created2]]),DAY(Veg_Table[[#This Row],[Created2]])),DATE(2019,1,1))</f>
        <v>43724</v>
      </c>
      <c r="U598" s="3">
        <f>VALUE(SUBSTITUTE(Veg_Table[[#This Row],[Created]],",",""))</f>
        <v>43724.748935185198</v>
      </c>
      <c r="V598" s="3" t="str">
        <f ca="1">IFERROR(_xlfn.IFNA(CELL("contents",INDIRECT(_xlfn.CONCAT("Veg_Table_Production_Data!",ADDRESS(MATCH(_xlfn.MAXIFS(#REF!,#REF!,"="&amp;Veg_Table[[#This Row],[AUTO_ID]],#REF!,"&lt;"&amp;Veg_Table[[#This Row],[EVM_LAST_EDITED_Day]]),#REF!,0),COLUMN(#REF!),4,1,)))),""),"")</f>
        <v/>
      </c>
      <c r="W598" s="3" t="str">
        <f ca="1">IF(Veg_Table[[#This Row],[Previous_Prescription]]="","No",IF(Veg_Table[[#This Row],[Previous_Prescription]]=Veg_Table[[#This Row],[PRESCRIP]],"No","Yes"))</f>
        <v>No</v>
      </c>
      <c r="X598" s="3" t="str">
        <f>IF(Veg_Table[[#This Row],[EVM_LAST_EDITED_Day]]=Veg_Table[[#This Row],[Created_Day]],"New","Old")</f>
        <v>Old</v>
      </c>
      <c r="Y598" s="1">
        <f>IFERROR(IF(FIND("delete",LOWER(Veg_Table[[#This Row],[PI_COMMENTS]]))&gt;=1,1,0),0)</f>
        <v>0</v>
      </c>
      <c r="Z598" s="1" t="str">
        <f>_xlfn.IFNA(IF(Veg_Table[[#This Row],[EVM_LAST_EDITOR]]="","Yes",VLOOKUP(Veg_Table[[#This Row],[EVM_LAST_EDITOR]],Roster_Table[#All],15,FALSE)),"Yes")</f>
        <v>Yes</v>
      </c>
      <c r="AA59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98" s="1" t="str">
        <f>_xlfn.IFNA(VLOOKUP(Veg_Table[[#This Row],[EVM_LAST_EDITOR]],Roster_Table[#All],3,FALSE),"zAWRR Not in Roster")</f>
        <v>zAWRR Not in Roster</v>
      </c>
      <c r="AC598" s="1" t="str">
        <f>_xlfn.IFNA(VLOOKUP(Veg_Table[[#This Row],[EVM_LAST_EDITOR]],Roster_Table[#All],2,FALSE),"zAWRR Not in Roster")</f>
        <v>zAWRR Not in Roster</v>
      </c>
      <c r="AD598" s="1" t="str">
        <f>IF(_xlfn.CONCAT(Veg_Table[[#This Row],[First_Name]]," ",Veg_Table[[#This Row],[Last_Name]])="zAWRR Not in Roster zAWRR Not in Roster","zAWRR Not in Roster",_xlfn.CONCAT(Veg_Table[[#This Row],[First_Name]]," ",Veg_Table[[#This Row],[Last_Name]]))</f>
        <v>zAWRR Not in Roster</v>
      </c>
      <c r="AE598">
        <v>1761673</v>
      </c>
      <c r="AF598" t="s">
        <v>3964</v>
      </c>
      <c r="AG598" t="s">
        <v>30</v>
      </c>
      <c r="AH598" t="s">
        <v>1901</v>
      </c>
      <c r="AI598" t="s">
        <v>3871</v>
      </c>
      <c r="AJ598" t="s">
        <v>820</v>
      </c>
      <c r="AL598" t="s">
        <v>822</v>
      </c>
      <c r="AM598" t="s">
        <v>34</v>
      </c>
      <c r="AN598" t="s">
        <v>25</v>
      </c>
      <c r="AO598" t="s">
        <v>25</v>
      </c>
      <c r="AP598">
        <v>3</v>
      </c>
      <c r="AQ598">
        <v>12</v>
      </c>
      <c r="AS598" t="s">
        <v>50</v>
      </c>
      <c r="AT598" t="s">
        <v>515</v>
      </c>
      <c r="AU598" t="s">
        <v>25</v>
      </c>
      <c r="AW598" t="s">
        <v>3965</v>
      </c>
      <c r="AX598" t="s">
        <v>534</v>
      </c>
      <c r="AZ598">
        <v>5429731</v>
      </c>
      <c r="BA598" t="s">
        <v>50</v>
      </c>
      <c r="BB598" s="4">
        <v>43964.450909560182</v>
      </c>
      <c r="BC598" t="s">
        <v>1086</v>
      </c>
      <c r="BD598" t="s">
        <v>29</v>
      </c>
      <c r="BG598" t="s">
        <v>534</v>
      </c>
      <c r="BI598" s="3">
        <v>43965</v>
      </c>
      <c r="BJ598" t="s">
        <v>7217</v>
      </c>
      <c r="BK598" s="30" t="s">
        <v>859</v>
      </c>
      <c r="BL598" s="3">
        <v>43966.398207835649</v>
      </c>
      <c r="BM598" t="s">
        <v>31</v>
      </c>
      <c r="BN598" t="s">
        <v>32</v>
      </c>
      <c r="BO598" t="s">
        <v>1902</v>
      </c>
      <c r="BP598" t="s">
        <v>1903</v>
      </c>
      <c r="BQ598" t="s">
        <v>826</v>
      </c>
      <c r="BR598" t="s">
        <v>28</v>
      </c>
      <c r="BS598" t="s">
        <v>28</v>
      </c>
      <c r="BT598" t="s">
        <v>840</v>
      </c>
      <c r="BU598" s="3">
        <v>43724.748935185184</v>
      </c>
      <c r="BV598" t="s">
        <v>803</v>
      </c>
      <c r="BW598" s="3">
        <v>43966.480293032408</v>
      </c>
      <c r="BX598" t="s">
        <v>3966</v>
      </c>
      <c r="CG598"/>
      <c r="CH598"/>
      <c r="CI598"/>
      <c r="CY598"/>
      <c r="DA598"/>
      <c r="DE598"/>
      <c r="DF598"/>
    </row>
    <row r="599" spans="1:110" x14ac:dyDescent="0.25">
      <c r="A599" s="1">
        <f>IF(Veg_Table[[#This Row],[VP_STATUS]]="Hold",0,IF(OR(AND(Veg_Table[[#This Row],[PRESCRIP]]="NW_No Work",Veg_Table[[#This Row],[VP_STATUS]]&lt;&gt;"No Work Required Under EVM"),AND(Veg_Table[[#This Row],[VP_STATUS]]="No Work Required Under EVM",Veg_Table[[#This Row],[PRESCRIP]]&lt;&gt;"NW_No Work")),1,0))</f>
        <v>0</v>
      </c>
      <c r="B599" s="1">
        <f>IF(Veg_Table[[#This Row],[SPECIES]]="",1,0)</f>
        <v>0</v>
      </c>
      <c r="C599" s="1">
        <f>IF(Veg_Table[[#This Row],[DIAMETER]]="",1,0)</f>
        <v>0</v>
      </c>
      <c r="D599" s="1">
        <f>IF(Veg_Table[[#This Row],[HEIGHT]]="",1,0)</f>
        <v>0</v>
      </c>
      <c r="E59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599" s="1">
        <f>IF(AND(Veg_Table[[#This Row],[TAT_RESULT]]="ABATE",Veg_Table[[#This Row],[PRESCRIP]]="NW_No Work"),1,0)</f>
        <v>0</v>
      </c>
      <c r="G599" s="1">
        <f>IF(OR(Veg_Table[[#This Row],[Prescription R-Scale]]="NA",Veg_Table[[#This Row],[Diameter R-Scale]]="NA"),0,IF(Veg_Table[[#This Row],[Diameter R-Scale]]&lt;&gt;Veg_Table[[#This Row],[Prescription R-Scale]],1,0))</f>
        <v>0</v>
      </c>
      <c r="H599" s="1">
        <f>IF(OR(AND(Veg_Table[[#This Row],[PRESCRIP]]="BC_Br Rmv", Veg_Table[[#This Row],[WOOD_MAN]]&lt;&gt;"Not Needed"),AND(Veg_Table[[#This Row],[PRESCRIP]]="BCS_Br Rmv+Trt", Veg_Table[[#This Row],[WOOD_MAN]]&lt;&gt;"Not Needed")),1,0)</f>
        <v>0</v>
      </c>
      <c r="I599" s="1">
        <f ca="1">IF(AND(Veg_Table[[#This Row],[Prescription_Changed]]="Yes",Veg_Table[[#This Row],[TAT_RESULT]]=""),1,0)</f>
        <v>0</v>
      </c>
      <c r="J599" s="1">
        <f ca="1">SUM(Veg_Table[[#This Row],[Prescription and Status do not match]:[Prescription_Edited_And_TAT_Is_Blank]])</f>
        <v>1</v>
      </c>
      <c r="K599" s="1">
        <f ca="1">IF(Veg_Table[[#This Row],[Sum of Errors]]&gt;0,1,0)</f>
        <v>1</v>
      </c>
      <c r="L599" s="1">
        <f>1</f>
        <v>1</v>
      </c>
      <c r="M59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599" s="1">
        <f>IF(OR(MID(Veg_Table[[#This Row],[PRESCRIP]],2,1)="1",MID(Veg_Table[[#This Row],[PRESCRIP]],2,1)="2",MID(Veg_Table[[#This Row],[PRESCRIP]],2,1)="3",MID(Veg_Table[[#This Row],[PRESCRIP]],2,1)="4"),_xlfn.NUMBERVALUE(MID(Veg_Table[[#This Row],[PRESCRIP]],2,1)),"NA")</f>
        <v>2</v>
      </c>
      <c r="O599" s="1">
        <f>WEEKNUM(Veg_Table[[#This Row],[EVM_LAST_EDITED_Day]],2)</f>
        <v>20</v>
      </c>
      <c r="P599" s="25">
        <f>IFERROR(DATE(YEAR(Veg_Table[[#This Row],[EVM_LAST_EDITED2]]),MONTH(Veg_Table[[#This Row],[EVM_LAST_EDITED2]]),DAY(Veg_Table[[#This Row],[EVM_LAST_EDITED2]])),DATE(2019,1,1))</f>
        <v>43966</v>
      </c>
      <c r="Q599" s="3">
        <f>VALUE(SUBSTITUTE(Veg_Table[[#This Row],[EVM_LAST_EDITED]],",",""))</f>
        <v>43966.406914838</v>
      </c>
      <c r="R599" s="1" t="str">
        <f>_xlfn.IFNA(IF(Veg_Table[[#This Row],[EVM_LAST_EDITOR]]="","zBlank EVM Last Editor",VLOOKUP(Veg_Table[[#This Row],[EVM_LAST_EDITOR]],Roster_Table[#All],4,FALSE)),"zAWRR Not in Roster")</f>
        <v>MFE</v>
      </c>
      <c r="S599" s="1" t="str">
        <f>_xlfn.IFNA(IF(Veg_Table[[#This Row],[EVM_LAST_EDITOR]]="","zBlank EVM Last Editor",VLOOKUP(Veg_Table[[#This Row],[EVM_LAST_EDITOR]],Roster_Table[#All],16,FALSE)),"zCompany_AWRR not in Roster")</f>
        <v>Not in Sierra Roster</v>
      </c>
      <c r="T599" s="2">
        <f>IFERROR(DATE(YEAR(Veg_Table[[#This Row],[Created2]]),MONTH(Veg_Table[[#This Row],[Created2]]),DAY(Veg_Table[[#This Row],[Created2]])),DATE(2019,1,1))</f>
        <v>43738</v>
      </c>
      <c r="U599" s="3">
        <f>VALUE(SUBSTITUTE(Veg_Table[[#This Row],[Created]],",",""))</f>
        <v>43738.544722222199</v>
      </c>
      <c r="V599" s="3" t="str">
        <f ca="1">IFERROR(_xlfn.IFNA(CELL("contents",INDIRECT(_xlfn.CONCAT("Veg_Table_Production_Data!",ADDRESS(MATCH(_xlfn.MAXIFS(#REF!,#REF!,"="&amp;Veg_Table[[#This Row],[AUTO_ID]],#REF!,"&lt;"&amp;Veg_Table[[#This Row],[EVM_LAST_EDITED_Day]]),#REF!,0),COLUMN(#REF!),4,1,)))),""),"")</f>
        <v/>
      </c>
      <c r="W599" s="3" t="str">
        <f ca="1">IF(Veg_Table[[#This Row],[Previous_Prescription]]="","No",IF(Veg_Table[[#This Row],[Previous_Prescription]]=Veg_Table[[#This Row],[PRESCRIP]],"No","Yes"))</f>
        <v>No</v>
      </c>
      <c r="X599" s="3" t="str">
        <f>IF(Veg_Table[[#This Row],[EVM_LAST_EDITED_Day]]=Veg_Table[[#This Row],[Created_Day]],"New","Old")</f>
        <v>Old</v>
      </c>
      <c r="Y599" s="1">
        <f>IFERROR(IF(FIND("delete",LOWER(Veg_Table[[#This Row],[PI_COMMENTS]]))&gt;=1,1,0),0)</f>
        <v>0</v>
      </c>
      <c r="Z599" s="1" t="str">
        <f>_xlfn.IFNA(IF(Veg_Table[[#This Row],[EVM_LAST_EDITOR]]="","Yes",VLOOKUP(Veg_Table[[#This Row],[EVM_LAST_EDITOR]],Roster_Table[#All],15,FALSE)),"Yes")</f>
        <v>No</v>
      </c>
      <c r="AA59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599" s="1" t="str">
        <f>_xlfn.IFNA(VLOOKUP(Veg_Table[[#This Row],[EVM_LAST_EDITOR]],Roster_Table[#All],3,FALSE),"zAWRR Not in Roster")</f>
        <v>Thomas</v>
      </c>
      <c r="AC599" s="1" t="str">
        <f>_xlfn.IFNA(VLOOKUP(Veg_Table[[#This Row],[EVM_LAST_EDITOR]],Roster_Table[#All],2,FALSE),"zAWRR Not in Roster")</f>
        <v>James</v>
      </c>
      <c r="AD599" s="1" t="str">
        <f>IF(_xlfn.CONCAT(Veg_Table[[#This Row],[First_Name]]," ",Veg_Table[[#This Row],[Last_Name]])="zAWRR Not in Roster zAWRR Not in Roster","zAWRR Not in Roster",_xlfn.CONCAT(Veg_Table[[#This Row],[First_Name]]," ",Veg_Table[[#This Row],[Last_Name]]))</f>
        <v>Thomas James</v>
      </c>
      <c r="AE599">
        <v>1764326</v>
      </c>
      <c r="AF599" t="s">
        <v>3553</v>
      </c>
      <c r="AG599" t="s">
        <v>30</v>
      </c>
      <c r="AH599" t="s">
        <v>2073</v>
      </c>
      <c r="AI599" t="s">
        <v>3533</v>
      </c>
      <c r="AJ599" t="s">
        <v>820</v>
      </c>
      <c r="AK599" t="s">
        <v>28</v>
      </c>
      <c r="AL599" t="s">
        <v>830</v>
      </c>
      <c r="AM599" t="s">
        <v>38</v>
      </c>
      <c r="AN599" t="s">
        <v>25</v>
      </c>
      <c r="AO599" t="s">
        <v>25</v>
      </c>
      <c r="AP599">
        <v>19</v>
      </c>
      <c r="AQ599">
        <v>85</v>
      </c>
      <c r="AR599" t="s">
        <v>28</v>
      </c>
      <c r="AS599" t="s">
        <v>42</v>
      </c>
      <c r="AT599" t="s">
        <v>515</v>
      </c>
      <c r="AU599" t="s">
        <v>25</v>
      </c>
      <c r="AV599" t="s">
        <v>28</v>
      </c>
      <c r="AW599" t="s">
        <v>3554</v>
      </c>
      <c r="AX599" t="s">
        <v>825</v>
      </c>
      <c r="AY599" t="s">
        <v>825</v>
      </c>
      <c r="AZ599">
        <v>5807646</v>
      </c>
      <c r="BA599" t="s">
        <v>42</v>
      </c>
      <c r="BB599" s="4">
        <v>43966.406812905094</v>
      </c>
      <c r="BC599" t="s">
        <v>837</v>
      </c>
      <c r="BD599" t="s">
        <v>29</v>
      </c>
      <c r="BF599" t="s">
        <v>28</v>
      </c>
      <c r="BG599" t="s">
        <v>28</v>
      </c>
      <c r="BH599" t="s">
        <v>28</v>
      </c>
      <c r="BI599" s="3"/>
      <c r="BJ599" t="s">
        <v>528</v>
      </c>
      <c r="BK599" s="30" t="s">
        <v>694</v>
      </c>
      <c r="BL599" s="3">
        <v>43966.406914837964</v>
      </c>
      <c r="BM599" t="s">
        <v>31</v>
      </c>
      <c r="BN599" t="s">
        <v>32</v>
      </c>
      <c r="BO599" t="s">
        <v>2075</v>
      </c>
      <c r="BP599" t="s">
        <v>2076</v>
      </c>
      <c r="BQ599" t="s">
        <v>826</v>
      </c>
      <c r="BR599" t="s">
        <v>28</v>
      </c>
      <c r="BS599" t="s">
        <v>28</v>
      </c>
      <c r="BT599" t="s">
        <v>835</v>
      </c>
      <c r="BU599" s="3">
        <v>43738.544722222221</v>
      </c>
      <c r="BV599" t="s">
        <v>803</v>
      </c>
      <c r="BW599" s="3">
        <v>43966.480293032408</v>
      </c>
      <c r="BX599" t="s">
        <v>3555</v>
      </c>
      <c r="CG599"/>
      <c r="CH599"/>
      <c r="CI599"/>
      <c r="CY599"/>
      <c r="DA599"/>
      <c r="DE599"/>
      <c r="DF599"/>
    </row>
    <row r="600" spans="1:110" x14ac:dyDescent="0.25">
      <c r="A600" s="1">
        <f>IF(Veg_Table[[#This Row],[VP_STATUS]]="Hold",0,IF(OR(AND(Veg_Table[[#This Row],[PRESCRIP]]="NW_No Work",Veg_Table[[#This Row],[VP_STATUS]]&lt;&gt;"No Work Required Under EVM"),AND(Veg_Table[[#This Row],[VP_STATUS]]="No Work Required Under EVM",Veg_Table[[#This Row],[PRESCRIP]]&lt;&gt;"NW_No Work")),1,0))</f>
        <v>0</v>
      </c>
      <c r="B600" s="1">
        <f>IF(Veg_Table[[#This Row],[SPECIES]]="",1,0)</f>
        <v>0</v>
      </c>
      <c r="C600" s="1">
        <f>IF(Veg_Table[[#This Row],[DIAMETER]]="",1,0)</f>
        <v>0</v>
      </c>
      <c r="D600" s="1">
        <f>IF(Veg_Table[[#This Row],[HEIGHT]]="",1,0)</f>
        <v>0</v>
      </c>
      <c r="E60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600" s="1">
        <f>IF(AND(Veg_Table[[#This Row],[TAT_RESULT]]="ABATE",Veg_Table[[#This Row],[PRESCRIP]]="NW_No Work"),1,0)</f>
        <v>0</v>
      </c>
      <c r="G600" s="1">
        <f>IF(OR(Veg_Table[[#This Row],[Prescription R-Scale]]="NA",Veg_Table[[#This Row],[Diameter R-Scale]]="NA"),0,IF(Veg_Table[[#This Row],[Diameter R-Scale]]&lt;&gt;Veg_Table[[#This Row],[Prescription R-Scale]],1,0))</f>
        <v>0</v>
      </c>
      <c r="H600" s="1">
        <f>IF(OR(AND(Veg_Table[[#This Row],[PRESCRIP]]="BC_Br Rmv", Veg_Table[[#This Row],[WOOD_MAN]]&lt;&gt;"Not Needed"),AND(Veg_Table[[#This Row],[PRESCRIP]]="BCS_Br Rmv+Trt", Veg_Table[[#This Row],[WOOD_MAN]]&lt;&gt;"Not Needed")),1,0)</f>
        <v>0</v>
      </c>
      <c r="I600" s="1">
        <f ca="1">IF(AND(Veg_Table[[#This Row],[Prescription_Changed]]="Yes",Veg_Table[[#This Row],[TAT_RESULT]]=""),1,0)</f>
        <v>0</v>
      </c>
      <c r="J600" s="1">
        <f ca="1">SUM(Veg_Table[[#This Row],[Prescription and Status do not match]:[Prescription_Edited_And_TAT_Is_Blank]])</f>
        <v>1</v>
      </c>
      <c r="K600" s="1">
        <f ca="1">IF(Veg_Table[[#This Row],[Sum of Errors]]&gt;0,1,0)</f>
        <v>1</v>
      </c>
      <c r="L600" s="1">
        <f>1</f>
        <v>1</v>
      </c>
      <c r="M60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600" s="1">
        <f>IF(OR(MID(Veg_Table[[#This Row],[PRESCRIP]],2,1)="1",MID(Veg_Table[[#This Row],[PRESCRIP]],2,1)="2",MID(Veg_Table[[#This Row],[PRESCRIP]],2,1)="3",MID(Veg_Table[[#This Row],[PRESCRIP]],2,1)="4"),_xlfn.NUMBERVALUE(MID(Veg_Table[[#This Row],[PRESCRIP]],2,1)),"NA")</f>
        <v>3</v>
      </c>
      <c r="O600" s="1">
        <f>WEEKNUM(Veg_Table[[#This Row],[EVM_LAST_EDITED_Day]],2)</f>
        <v>20</v>
      </c>
      <c r="P600" s="25">
        <f>IFERROR(DATE(YEAR(Veg_Table[[#This Row],[EVM_LAST_EDITED2]]),MONTH(Veg_Table[[#This Row],[EVM_LAST_EDITED2]]),DAY(Veg_Table[[#This Row],[EVM_LAST_EDITED2]])),DATE(2019,1,1))</f>
        <v>43966</v>
      </c>
      <c r="Q600" s="3">
        <f>VALUE(SUBSTITUTE(Veg_Table[[#This Row],[EVM_LAST_EDITED]],",",""))</f>
        <v>43966.407813761602</v>
      </c>
      <c r="R600" s="1" t="str">
        <f>_xlfn.IFNA(IF(Veg_Table[[#This Row],[EVM_LAST_EDITOR]]="","zBlank EVM Last Editor",VLOOKUP(Veg_Table[[#This Row],[EVM_LAST_EDITOR]],Roster_Table[#All],4,FALSE)),"zAWRR Not in Roster")</f>
        <v>MFE</v>
      </c>
      <c r="S600" s="1" t="str">
        <f>_xlfn.IFNA(IF(Veg_Table[[#This Row],[EVM_LAST_EDITOR]]="","zBlank EVM Last Editor",VLOOKUP(Veg_Table[[#This Row],[EVM_LAST_EDITOR]],Roster_Table[#All],16,FALSE)),"zCompany_AWRR not in Roster")</f>
        <v>Not in Sierra Roster</v>
      </c>
      <c r="T600" s="2">
        <f>IFERROR(DATE(YEAR(Veg_Table[[#This Row],[Created2]]),MONTH(Veg_Table[[#This Row],[Created2]]),DAY(Veg_Table[[#This Row],[Created2]])),DATE(2019,1,1))</f>
        <v>43880</v>
      </c>
      <c r="U600" s="3">
        <f>VALUE(SUBSTITUTE(Veg_Table[[#This Row],[Created]],",",""))</f>
        <v>43880.638287037</v>
      </c>
      <c r="V600" s="3" t="str">
        <f ca="1">IFERROR(_xlfn.IFNA(CELL("contents",INDIRECT(_xlfn.CONCAT("Veg_Table_Production_Data!",ADDRESS(MATCH(_xlfn.MAXIFS(#REF!,#REF!,"="&amp;Veg_Table[[#This Row],[AUTO_ID]],#REF!,"&lt;"&amp;Veg_Table[[#This Row],[EVM_LAST_EDITED_Day]]),#REF!,0),COLUMN(#REF!),4,1,)))),""),"")</f>
        <v/>
      </c>
      <c r="W600" s="3" t="str">
        <f ca="1">IF(Veg_Table[[#This Row],[Previous_Prescription]]="","No",IF(Veg_Table[[#This Row],[Previous_Prescription]]=Veg_Table[[#This Row],[PRESCRIP]],"No","Yes"))</f>
        <v>No</v>
      </c>
      <c r="X600" s="3" t="str">
        <f>IF(Veg_Table[[#This Row],[EVM_LAST_EDITED_Day]]=Veg_Table[[#This Row],[Created_Day]],"New","Old")</f>
        <v>Old</v>
      </c>
      <c r="Y600" s="1">
        <f>IFERROR(IF(FIND("delete",LOWER(Veg_Table[[#This Row],[PI_COMMENTS]]))&gt;=1,1,0),0)</f>
        <v>0</v>
      </c>
      <c r="Z600" s="1" t="str">
        <f>_xlfn.IFNA(IF(Veg_Table[[#This Row],[EVM_LAST_EDITOR]]="","Yes",VLOOKUP(Veg_Table[[#This Row],[EVM_LAST_EDITOR]],Roster_Table[#All],15,FALSE)),"Yes")</f>
        <v>No</v>
      </c>
      <c r="AA60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00" s="1" t="str">
        <f>_xlfn.IFNA(VLOOKUP(Veg_Table[[#This Row],[EVM_LAST_EDITOR]],Roster_Table[#All],3,FALSE),"zAWRR Not in Roster")</f>
        <v>Thomas</v>
      </c>
      <c r="AC600" s="1" t="str">
        <f>_xlfn.IFNA(VLOOKUP(Veg_Table[[#This Row],[EVM_LAST_EDITOR]],Roster_Table[#All],2,FALSE),"zAWRR Not in Roster")</f>
        <v>James</v>
      </c>
      <c r="AD600" s="1" t="str">
        <f>IF(_xlfn.CONCAT(Veg_Table[[#This Row],[First_Name]]," ",Veg_Table[[#This Row],[Last_Name]])="zAWRR Not in Roster zAWRR Not in Roster","zAWRR Not in Roster",_xlfn.CONCAT(Veg_Table[[#This Row],[First_Name]]," ",Veg_Table[[#This Row],[Last_Name]]))</f>
        <v>Thomas James</v>
      </c>
      <c r="AE600">
        <v>1779828</v>
      </c>
      <c r="AF600" t="s">
        <v>3550</v>
      </c>
      <c r="AG600" t="s">
        <v>30</v>
      </c>
      <c r="AH600" t="s">
        <v>2073</v>
      </c>
      <c r="AI600" t="s">
        <v>3533</v>
      </c>
      <c r="AJ600" t="s">
        <v>820</v>
      </c>
      <c r="AK600" t="s">
        <v>28</v>
      </c>
      <c r="AL600" t="s">
        <v>372</v>
      </c>
      <c r="AM600" t="s">
        <v>38</v>
      </c>
      <c r="AN600" t="s">
        <v>25</v>
      </c>
      <c r="AO600" t="s">
        <v>25</v>
      </c>
      <c r="AP600">
        <v>26</v>
      </c>
      <c r="AQ600">
        <v>119</v>
      </c>
      <c r="AR600" t="s">
        <v>28</v>
      </c>
      <c r="AS600" t="s">
        <v>51</v>
      </c>
      <c r="AT600" t="s">
        <v>515</v>
      </c>
      <c r="AU600" t="s">
        <v>25</v>
      </c>
      <c r="AV600" t="s">
        <v>28</v>
      </c>
      <c r="AW600" t="s">
        <v>3551</v>
      </c>
      <c r="AX600" t="s">
        <v>825</v>
      </c>
      <c r="AY600" t="s">
        <v>825</v>
      </c>
      <c r="AZ600">
        <v>5807646</v>
      </c>
      <c r="BA600" t="s">
        <v>51</v>
      </c>
      <c r="BB600" s="4">
        <v>43966.407720173615</v>
      </c>
      <c r="BC600" t="s">
        <v>837</v>
      </c>
      <c r="BD600" t="s">
        <v>29</v>
      </c>
      <c r="BF600" t="s">
        <v>28</v>
      </c>
      <c r="BG600" t="s">
        <v>28</v>
      </c>
      <c r="BH600" t="s">
        <v>28</v>
      </c>
      <c r="BI600" s="3"/>
      <c r="BJ600" t="s">
        <v>528</v>
      </c>
      <c r="BK600" s="30" t="s">
        <v>694</v>
      </c>
      <c r="BL600" s="3">
        <v>43966.407813761572</v>
      </c>
      <c r="BM600" t="s">
        <v>31</v>
      </c>
      <c r="BN600" t="s">
        <v>32</v>
      </c>
      <c r="BO600" t="s">
        <v>2075</v>
      </c>
      <c r="BP600" t="s">
        <v>2076</v>
      </c>
      <c r="BQ600" t="s">
        <v>826</v>
      </c>
      <c r="BR600" t="s">
        <v>28</v>
      </c>
      <c r="BS600" t="s">
        <v>28</v>
      </c>
      <c r="BT600" t="s">
        <v>473</v>
      </c>
      <c r="BU600" s="3">
        <v>43880.638287037036</v>
      </c>
      <c r="BV600" t="s">
        <v>803</v>
      </c>
      <c r="BW600" s="3">
        <v>43966.480293032408</v>
      </c>
      <c r="BX600" t="s">
        <v>3552</v>
      </c>
      <c r="CG600"/>
      <c r="CH600"/>
      <c r="CI600"/>
      <c r="CY600"/>
      <c r="DA600"/>
      <c r="DE600"/>
      <c r="DF600"/>
    </row>
    <row r="601" spans="1:110" x14ac:dyDescent="0.25">
      <c r="A601" s="1">
        <f>IF(Veg_Table[[#This Row],[VP_STATUS]]="Hold",0,IF(OR(AND(Veg_Table[[#This Row],[PRESCRIP]]="NW_No Work",Veg_Table[[#This Row],[VP_STATUS]]&lt;&gt;"No Work Required Under EVM"),AND(Veg_Table[[#This Row],[VP_STATUS]]="No Work Required Under EVM",Veg_Table[[#This Row],[PRESCRIP]]&lt;&gt;"NW_No Work")),1,0))</f>
        <v>0</v>
      </c>
      <c r="B601" s="1">
        <f>IF(Veg_Table[[#This Row],[SPECIES]]="",1,0)</f>
        <v>0</v>
      </c>
      <c r="C601" s="1">
        <f>IF(Veg_Table[[#This Row],[DIAMETER]]="",1,0)</f>
        <v>0</v>
      </c>
      <c r="D601" s="1">
        <f>IF(Veg_Table[[#This Row],[HEIGHT]]="",1,0)</f>
        <v>0</v>
      </c>
      <c r="E60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601" s="1">
        <f>IF(AND(Veg_Table[[#This Row],[TAT_RESULT]]="ABATE",Veg_Table[[#This Row],[PRESCRIP]]="NW_No Work"),1,0)</f>
        <v>0</v>
      </c>
      <c r="G601" s="1">
        <f>IF(OR(Veg_Table[[#This Row],[Prescription R-Scale]]="NA",Veg_Table[[#This Row],[Diameter R-Scale]]="NA"),0,IF(Veg_Table[[#This Row],[Diameter R-Scale]]&lt;&gt;Veg_Table[[#This Row],[Prescription R-Scale]],1,0))</f>
        <v>0</v>
      </c>
      <c r="H601" s="1">
        <f>IF(OR(AND(Veg_Table[[#This Row],[PRESCRIP]]="BC_Br Rmv", Veg_Table[[#This Row],[WOOD_MAN]]&lt;&gt;"Not Needed"),AND(Veg_Table[[#This Row],[PRESCRIP]]="BCS_Br Rmv+Trt", Veg_Table[[#This Row],[WOOD_MAN]]&lt;&gt;"Not Needed")),1,0)</f>
        <v>0</v>
      </c>
      <c r="I601" s="1">
        <f ca="1">IF(AND(Veg_Table[[#This Row],[Prescription_Changed]]="Yes",Veg_Table[[#This Row],[TAT_RESULT]]=""),1,0)</f>
        <v>0</v>
      </c>
      <c r="J601" s="1">
        <f ca="1">SUM(Veg_Table[[#This Row],[Prescription and Status do not match]:[Prescription_Edited_And_TAT_Is_Blank]])</f>
        <v>1</v>
      </c>
      <c r="K601" s="1">
        <f ca="1">IF(Veg_Table[[#This Row],[Sum of Errors]]&gt;0,1,0)</f>
        <v>1</v>
      </c>
      <c r="L601" s="1">
        <f>1</f>
        <v>1</v>
      </c>
      <c r="M60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601" s="1">
        <f>IF(OR(MID(Veg_Table[[#This Row],[PRESCRIP]],2,1)="1",MID(Veg_Table[[#This Row],[PRESCRIP]],2,1)="2",MID(Veg_Table[[#This Row],[PRESCRIP]],2,1)="3",MID(Veg_Table[[#This Row],[PRESCRIP]],2,1)="4"),_xlfn.NUMBERVALUE(MID(Veg_Table[[#This Row],[PRESCRIP]],2,1)),"NA")</f>
        <v>3</v>
      </c>
      <c r="O601" s="1">
        <f>WEEKNUM(Veg_Table[[#This Row],[EVM_LAST_EDITED_Day]],2)</f>
        <v>20</v>
      </c>
      <c r="P601" s="25">
        <f>IFERROR(DATE(YEAR(Veg_Table[[#This Row],[EVM_LAST_EDITED2]]),MONTH(Veg_Table[[#This Row],[EVM_LAST_EDITED2]]),DAY(Veg_Table[[#This Row],[EVM_LAST_EDITED2]])),DATE(2019,1,1))</f>
        <v>43966</v>
      </c>
      <c r="Q601" s="3">
        <f>VALUE(SUBSTITUTE(Veg_Table[[#This Row],[EVM_LAST_EDITED]],",",""))</f>
        <v>43966.413021226901</v>
      </c>
      <c r="R601" s="1" t="str">
        <f>_xlfn.IFNA(IF(Veg_Table[[#This Row],[EVM_LAST_EDITOR]]="","zBlank EVM Last Editor",VLOOKUP(Veg_Table[[#This Row],[EVM_LAST_EDITOR]],Roster_Table[#All],4,FALSE)),"zAWRR Not in Roster")</f>
        <v>MGE</v>
      </c>
      <c r="S601" s="1" t="str">
        <f>_xlfn.IFNA(IF(Veg_Table[[#This Row],[EVM_LAST_EDITOR]]="","zBlank EVM Last Editor",VLOOKUP(Veg_Table[[#This Row],[EVM_LAST_EDITOR]],Roster_Table[#All],16,FALSE)),"zCompany_AWRR not in Roster")</f>
        <v>MGE_Mountain G Enterprises</v>
      </c>
      <c r="T601" s="2">
        <f>IFERROR(DATE(YEAR(Veg_Table[[#This Row],[Created2]]),MONTH(Veg_Table[[#This Row],[Created2]]),DAY(Veg_Table[[#This Row],[Created2]])),DATE(2019,1,1))</f>
        <v>43781</v>
      </c>
      <c r="U601" s="3">
        <f>VALUE(SUBSTITUTE(Veg_Table[[#This Row],[Created]],",",""))</f>
        <v>43781.6859259259</v>
      </c>
      <c r="V601" s="3" t="str">
        <f ca="1">IFERROR(_xlfn.IFNA(CELL("contents",INDIRECT(_xlfn.CONCAT("Veg_Table_Production_Data!",ADDRESS(MATCH(_xlfn.MAXIFS(#REF!,#REF!,"="&amp;Veg_Table[[#This Row],[AUTO_ID]],#REF!,"&lt;"&amp;Veg_Table[[#This Row],[EVM_LAST_EDITED_Day]]),#REF!,0),COLUMN(#REF!),4,1,)))),""),"")</f>
        <v/>
      </c>
      <c r="W601" s="3" t="str">
        <f ca="1">IF(Veg_Table[[#This Row],[Previous_Prescription]]="","No",IF(Veg_Table[[#This Row],[Previous_Prescription]]=Veg_Table[[#This Row],[PRESCRIP]],"No","Yes"))</f>
        <v>No</v>
      </c>
      <c r="X601" s="3" t="str">
        <f>IF(Veg_Table[[#This Row],[EVM_LAST_EDITED_Day]]=Veg_Table[[#This Row],[Created_Day]],"New","Old")</f>
        <v>Old</v>
      </c>
      <c r="Y601" s="1">
        <f>IFERROR(IF(FIND("delete",LOWER(Veg_Table[[#This Row],[PI_COMMENTS]]))&gt;=1,1,0),0)</f>
        <v>0</v>
      </c>
      <c r="Z601" s="1" t="str">
        <f>_xlfn.IFNA(IF(Veg_Table[[#This Row],[EVM_LAST_EDITOR]]="","Yes",VLOOKUP(Veg_Table[[#This Row],[EVM_LAST_EDITOR]],Roster_Table[#All],15,FALSE)),"Yes")</f>
        <v>Yes</v>
      </c>
      <c r="AA60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01" s="1" t="str">
        <f>_xlfn.IFNA(VLOOKUP(Veg_Table[[#This Row],[EVM_LAST_EDITOR]],Roster_Table[#All],3,FALSE),"zAWRR Not in Roster")</f>
        <v>Miguel</v>
      </c>
      <c r="AC601" s="1" t="str">
        <f>_xlfn.IFNA(VLOOKUP(Veg_Table[[#This Row],[EVM_LAST_EDITOR]],Roster_Table[#All],2,FALSE),"zAWRR Not in Roster")</f>
        <v>Dominguez-Diaz</v>
      </c>
      <c r="AD601" s="1" t="str">
        <f>IF(_xlfn.CONCAT(Veg_Table[[#This Row],[First_Name]]," ",Veg_Table[[#This Row],[Last_Name]])="zAWRR Not in Roster zAWRR Not in Roster","zAWRR Not in Roster",_xlfn.CONCAT(Veg_Table[[#This Row],[First_Name]]," ",Veg_Table[[#This Row],[Last_Name]]))</f>
        <v>Miguel Dominguez-Diaz</v>
      </c>
      <c r="AE601">
        <v>1771012</v>
      </c>
      <c r="AF601" t="s">
        <v>4894</v>
      </c>
      <c r="AG601" t="s">
        <v>30</v>
      </c>
      <c r="AH601" t="s">
        <v>2420</v>
      </c>
      <c r="AI601" t="s">
        <v>3071</v>
      </c>
      <c r="AJ601" t="s">
        <v>48</v>
      </c>
      <c r="AK601" t="s">
        <v>28</v>
      </c>
      <c r="AL601" t="s">
        <v>830</v>
      </c>
      <c r="AM601" t="s">
        <v>38</v>
      </c>
      <c r="AN601" t="s">
        <v>25</v>
      </c>
      <c r="AO601" t="s">
        <v>25</v>
      </c>
      <c r="AP601">
        <v>24</v>
      </c>
      <c r="AQ601">
        <v>101</v>
      </c>
      <c r="AR601" t="s">
        <v>28</v>
      </c>
      <c r="AS601" t="s">
        <v>51</v>
      </c>
      <c r="AT601" t="s">
        <v>522</v>
      </c>
      <c r="AU601" t="s">
        <v>25</v>
      </c>
      <c r="AV601" t="s">
        <v>28</v>
      </c>
      <c r="AW601" t="s">
        <v>4895</v>
      </c>
      <c r="AX601" t="s">
        <v>534</v>
      </c>
      <c r="AY601" t="s">
        <v>28</v>
      </c>
      <c r="AZ601"/>
      <c r="BA601" t="s">
        <v>28</v>
      </c>
      <c r="BB601" s="4"/>
      <c r="BC601" t="s">
        <v>28</v>
      </c>
      <c r="BD601" t="s">
        <v>29</v>
      </c>
      <c r="BF601" t="s">
        <v>28</v>
      </c>
      <c r="BG601" t="s">
        <v>28</v>
      </c>
      <c r="BH601" t="s">
        <v>28</v>
      </c>
      <c r="BI601" s="3"/>
      <c r="BJ601" t="s">
        <v>2690</v>
      </c>
      <c r="BK601" s="30" t="s">
        <v>146</v>
      </c>
      <c r="BL601" s="3">
        <v>43966.41302122685</v>
      </c>
      <c r="BM601" t="s">
        <v>31</v>
      </c>
      <c r="BN601" t="s">
        <v>32</v>
      </c>
      <c r="BO601" t="s">
        <v>2422</v>
      </c>
      <c r="BP601" t="s">
        <v>4883</v>
      </c>
      <c r="BQ601" t="s">
        <v>826</v>
      </c>
      <c r="BR601" t="s">
        <v>28</v>
      </c>
      <c r="BS601" t="s">
        <v>28</v>
      </c>
      <c r="BT601" t="s">
        <v>1118</v>
      </c>
      <c r="BU601" s="3">
        <v>43781.685925925929</v>
      </c>
      <c r="BV601" t="s">
        <v>803</v>
      </c>
      <c r="BW601" s="3">
        <v>43966.480293032408</v>
      </c>
      <c r="BX601" t="s">
        <v>4896</v>
      </c>
      <c r="CG601"/>
      <c r="CH601"/>
      <c r="CI601"/>
      <c r="CY601"/>
      <c r="DA601"/>
      <c r="DE601"/>
      <c r="DF601"/>
    </row>
    <row r="602" spans="1:110" x14ac:dyDescent="0.25">
      <c r="A602" s="1">
        <f>IF(Veg_Table[[#This Row],[VP_STATUS]]="Hold",0,IF(OR(AND(Veg_Table[[#This Row],[PRESCRIP]]="NW_No Work",Veg_Table[[#This Row],[VP_STATUS]]&lt;&gt;"No Work Required Under EVM"),AND(Veg_Table[[#This Row],[VP_STATUS]]="No Work Required Under EVM",Veg_Table[[#This Row],[PRESCRIP]]&lt;&gt;"NW_No Work")),1,0))</f>
        <v>0</v>
      </c>
      <c r="B602" s="1">
        <f>IF(Veg_Table[[#This Row],[SPECIES]]="",1,0)</f>
        <v>0</v>
      </c>
      <c r="C602" s="1">
        <f>IF(Veg_Table[[#This Row],[DIAMETER]]="",1,0)</f>
        <v>0</v>
      </c>
      <c r="D602" s="1">
        <f>IF(Veg_Table[[#This Row],[HEIGHT]]="",1,0)</f>
        <v>0</v>
      </c>
      <c r="E60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602" s="1">
        <f>IF(AND(Veg_Table[[#This Row],[TAT_RESULT]]="ABATE",Veg_Table[[#This Row],[PRESCRIP]]="NW_No Work"),1,0)</f>
        <v>0</v>
      </c>
      <c r="G602" s="1">
        <f>IF(OR(Veg_Table[[#This Row],[Prescription R-Scale]]="NA",Veg_Table[[#This Row],[Diameter R-Scale]]="NA"),0,IF(Veg_Table[[#This Row],[Diameter R-Scale]]&lt;&gt;Veg_Table[[#This Row],[Prescription R-Scale]],1,0))</f>
        <v>0</v>
      </c>
      <c r="H602" s="1">
        <f>IF(OR(AND(Veg_Table[[#This Row],[PRESCRIP]]="BC_Br Rmv", Veg_Table[[#This Row],[WOOD_MAN]]&lt;&gt;"Not Needed"),AND(Veg_Table[[#This Row],[PRESCRIP]]="BCS_Br Rmv+Trt", Veg_Table[[#This Row],[WOOD_MAN]]&lt;&gt;"Not Needed")),1,0)</f>
        <v>0</v>
      </c>
      <c r="I602" s="1">
        <f ca="1">IF(AND(Veg_Table[[#This Row],[Prescription_Changed]]="Yes",Veg_Table[[#This Row],[TAT_RESULT]]=""),1,0)</f>
        <v>0</v>
      </c>
      <c r="J602" s="1">
        <f ca="1">SUM(Veg_Table[[#This Row],[Prescription and Status do not match]:[Prescription_Edited_And_TAT_Is_Blank]])</f>
        <v>1</v>
      </c>
      <c r="K602" s="1">
        <f ca="1">IF(Veg_Table[[#This Row],[Sum of Errors]]&gt;0,1,0)</f>
        <v>1</v>
      </c>
      <c r="L602" s="1">
        <f>1</f>
        <v>1</v>
      </c>
      <c r="M60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602" s="1">
        <f>IF(OR(MID(Veg_Table[[#This Row],[PRESCRIP]],2,1)="1",MID(Veg_Table[[#This Row],[PRESCRIP]],2,1)="2",MID(Veg_Table[[#This Row],[PRESCRIP]],2,1)="3",MID(Veg_Table[[#This Row],[PRESCRIP]],2,1)="4"),_xlfn.NUMBERVALUE(MID(Veg_Table[[#This Row],[PRESCRIP]],2,1)),"NA")</f>
        <v>3</v>
      </c>
      <c r="O602" s="1">
        <f>WEEKNUM(Veg_Table[[#This Row],[EVM_LAST_EDITED_Day]],2)</f>
        <v>20</v>
      </c>
      <c r="P602" s="25">
        <f>IFERROR(DATE(YEAR(Veg_Table[[#This Row],[EVM_LAST_EDITED2]]),MONTH(Veg_Table[[#This Row],[EVM_LAST_EDITED2]]),DAY(Veg_Table[[#This Row],[EVM_LAST_EDITED2]])),DATE(2019,1,1))</f>
        <v>43966</v>
      </c>
      <c r="Q602" s="3">
        <f>VALUE(SUBSTITUTE(Veg_Table[[#This Row],[EVM_LAST_EDITED]],",",""))</f>
        <v>43966.413021226901</v>
      </c>
      <c r="R602" s="1" t="str">
        <f>_xlfn.IFNA(IF(Veg_Table[[#This Row],[EVM_LAST_EDITOR]]="","zBlank EVM Last Editor",VLOOKUP(Veg_Table[[#This Row],[EVM_LAST_EDITOR]],Roster_Table[#All],4,FALSE)),"zAWRR Not in Roster")</f>
        <v>MGE</v>
      </c>
      <c r="S602" s="1" t="str">
        <f>_xlfn.IFNA(IF(Veg_Table[[#This Row],[EVM_LAST_EDITOR]]="","zBlank EVM Last Editor",VLOOKUP(Veg_Table[[#This Row],[EVM_LAST_EDITOR]],Roster_Table[#All],16,FALSE)),"zCompany_AWRR not in Roster")</f>
        <v>MGE_Mountain G Enterprises</v>
      </c>
      <c r="T602" s="2">
        <f>IFERROR(DATE(YEAR(Veg_Table[[#This Row],[Created2]]),MONTH(Veg_Table[[#This Row],[Created2]]),DAY(Veg_Table[[#This Row],[Created2]])),DATE(2019,1,1))</f>
        <v>43781</v>
      </c>
      <c r="U602" s="3">
        <f>VALUE(SUBSTITUTE(Veg_Table[[#This Row],[Created]],",",""))</f>
        <v>43781.691666666702</v>
      </c>
      <c r="V602" s="3" t="str">
        <f ca="1">IFERROR(_xlfn.IFNA(CELL("contents",INDIRECT(_xlfn.CONCAT("Veg_Table_Production_Data!",ADDRESS(MATCH(_xlfn.MAXIFS(#REF!,#REF!,"="&amp;Veg_Table[[#This Row],[AUTO_ID]],#REF!,"&lt;"&amp;Veg_Table[[#This Row],[EVM_LAST_EDITED_Day]]),#REF!,0),COLUMN(#REF!),4,1,)))),""),"")</f>
        <v/>
      </c>
      <c r="W602" s="3" t="str">
        <f ca="1">IF(Veg_Table[[#This Row],[Previous_Prescription]]="","No",IF(Veg_Table[[#This Row],[Previous_Prescription]]=Veg_Table[[#This Row],[PRESCRIP]],"No","Yes"))</f>
        <v>No</v>
      </c>
      <c r="X602" s="3" t="str">
        <f>IF(Veg_Table[[#This Row],[EVM_LAST_EDITED_Day]]=Veg_Table[[#This Row],[Created_Day]],"New","Old")</f>
        <v>Old</v>
      </c>
      <c r="Y602" s="1">
        <f>IFERROR(IF(FIND("delete",LOWER(Veg_Table[[#This Row],[PI_COMMENTS]]))&gt;=1,1,0),0)</f>
        <v>0</v>
      </c>
      <c r="Z602" s="1" t="str">
        <f>_xlfn.IFNA(IF(Veg_Table[[#This Row],[EVM_LAST_EDITOR]]="","Yes",VLOOKUP(Veg_Table[[#This Row],[EVM_LAST_EDITOR]],Roster_Table[#All],15,FALSE)),"Yes")</f>
        <v>Yes</v>
      </c>
      <c r="AA60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02" s="1" t="str">
        <f>_xlfn.IFNA(VLOOKUP(Veg_Table[[#This Row],[EVM_LAST_EDITOR]],Roster_Table[#All],3,FALSE),"zAWRR Not in Roster")</f>
        <v>Miguel</v>
      </c>
      <c r="AC602" s="1" t="str">
        <f>_xlfn.IFNA(VLOOKUP(Veg_Table[[#This Row],[EVM_LAST_EDITOR]],Roster_Table[#All],2,FALSE),"zAWRR Not in Roster")</f>
        <v>Dominguez-Diaz</v>
      </c>
      <c r="AD602" s="1" t="str">
        <f>IF(_xlfn.CONCAT(Veg_Table[[#This Row],[First_Name]]," ",Veg_Table[[#This Row],[Last_Name]])="zAWRR Not in Roster zAWRR Not in Roster","zAWRR Not in Roster",_xlfn.CONCAT(Veg_Table[[#This Row],[First_Name]]," ",Veg_Table[[#This Row],[Last_Name]]))</f>
        <v>Miguel Dominguez-Diaz</v>
      </c>
      <c r="AE602">
        <v>1771013</v>
      </c>
      <c r="AF602" t="s">
        <v>4897</v>
      </c>
      <c r="AG602" t="s">
        <v>30</v>
      </c>
      <c r="AH602" t="s">
        <v>2420</v>
      </c>
      <c r="AI602" t="s">
        <v>3071</v>
      </c>
      <c r="AJ602" t="s">
        <v>48</v>
      </c>
      <c r="AK602" t="s">
        <v>28</v>
      </c>
      <c r="AL602" t="s">
        <v>830</v>
      </c>
      <c r="AM602" t="s">
        <v>38</v>
      </c>
      <c r="AN602" t="s">
        <v>25</v>
      </c>
      <c r="AO602" t="s">
        <v>25</v>
      </c>
      <c r="AP602">
        <v>28</v>
      </c>
      <c r="AQ602">
        <v>123</v>
      </c>
      <c r="AR602" t="s">
        <v>28</v>
      </c>
      <c r="AS602" t="s">
        <v>51</v>
      </c>
      <c r="AT602" t="s">
        <v>522</v>
      </c>
      <c r="AU602" t="s">
        <v>25</v>
      </c>
      <c r="AV602" t="s">
        <v>28</v>
      </c>
      <c r="AW602" t="s">
        <v>4898</v>
      </c>
      <c r="AX602" t="s">
        <v>534</v>
      </c>
      <c r="AY602" t="s">
        <v>28</v>
      </c>
      <c r="AZ602"/>
      <c r="BA602" t="s">
        <v>28</v>
      </c>
      <c r="BB602" s="4"/>
      <c r="BC602" t="s">
        <v>28</v>
      </c>
      <c r="BD602" t="s">
        <v>29</v>
      </c>
      <c r="BF602" t="s">
        <v>28</v>
      </c>
      <c r="BG602" t="s">
        <v>28</v>
      </c>
      <c r="BH602" t="s">
        <v>28</v>
      </c>
      <c r="BI602" s="3"/>
      <c r="BJ602" t="s">
        <v>2690</v>
      </c>
      <c r="BK602" s="30" t="s">
        <v>146</v>
      </c>
      <c r="BL602" s="3">
        <v>43966.41302122685</v>
      </c>
      <c r="BM602" t="s">
        <v>31</v>
      </c>
      <c r="BN602" t="s">
        <v>32</v>
      </c>
      <c r="BO602" t="s">
        <v>2422</v>
      </c>
      <c r="BP602" t="s">
        <v>4883</v>
      </c>
      <c r="BQ602" t="s">
        <v>826</v>
      </c>
      <c r="BR602" t="s">
        <v>28</v>
      </c>
      <c r="BS602" t="s">
        <v>28</v>
      </c>
      <c r="BT602" t="s">
        <v>1118</v>
      </c>
      <c r="BU602" s="3">
        <v>43781.691666666666</v>
      </c>
      <c r="BV602" t="s">
        <v>803</v>
      </c>
      <c r="BW602" s="3">
        <v>43966.480293032408</v>
      </c>
      <c r="BX602" t="s">
        <v>4899</v>
      </c>
      <c r="CG602"/>
      <c r="CH602"/>
      <c r="CI602"/>
      <c r="CY602"/>
      <c r="DA602"/>
      <c r="DE602"/>
      <c r="DF602"/>
    </row>
    <row r="603" spans="1:110" x14ac:dyDescent="0.25">
      <c r="A603" s="1">
        <f>IF(Veg_Table[[#This Row],[VP_STATUS]]="Hold",0,IF(OR(AND(Veg_Table[[#This Row],[PRESCRIP]]="NW_No Work",Veg_Table[[#This Row],[VP_STATUS]]&lt;&gt;"No Work Required Under EVM"),AND(Veg_Table[[#This Row],[VP_STATUS]]="No Work Required Under EVM",Veg_Table[[#This Row],[PRESCRIP]]&lt;&gt;"NW_No Work")),1,0))</f>
        <v>0</v>
      </c>
      <c r="B603" s="1">
        <f>IF(Veg_Table[[#This Row],[SPECIES]]="",1,0)</f>
        <v>0</v>
      </c>
      <c r="C603" s="1">
        <f>IF(Veg_Table[[#This Row],[DIAMETER]]="",1,0)</f>
        <v>0</v>
      </c>
      <c r="D603" s="1">
        <f>IF(Veg_Table[[#This Row],[HEIGHT]]="",1,0)</f>
        <v>0</v>
      </c>
      <c r="E60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603" s="1">
        <f>IF(AND(Veg_Table[[#This Row],[TAT_RESULT]]="ABATE",Veg_Table[[#This Row],[PRESCRIP]]="NW_No Work"),1,0)</f>
        <v>0</v>
      </c>
      <c r="G603" s="1">
        <f>IF(OR(Veg_Table[[#This Row],[Prescription R-Scale]]="NA",Veg_Table[[#This Row],[Diameter R-Scale]]="NA"),0,IF(Veg_Table[[#This Row],[Diameter R-Scale]]&lt;&gt;Veg_Table[[#This Row],[Prescription R-Scale]],1,0))</f>
        <v>0</v>
      </c>
      <c r="H603" s="1">
        <f>IF(OR(AND(Veg_Table[[#This Row],[PRESCRIP]]="BC_Br Rmv", Veg_Table[[#This Row],[WOOD_MAN]]&lt;&gt;"Not Needed"),AND(Veg_Table[[#This Row],[PRESCRIP]]="BCS_Br Rmv+Trt", Veg_Table[[#This Row],[WOOD_MAN]]&lt;&gt;"Not Needed")),1,0)</f>
        <v>0</v>
      </c>
      <c r="I603" s="1">
        <f ca="1">IF(AND(Veg_Table[[#This Row],[Prescription_Changed]]="Yes",Veg_Table[[#This Row],[TAT_RESULT]]=""),1,0)</f>
        <v>0</v>
      </c>
      <c r="J603" s="1">
        <f ca="1">SUM(Veg_Table[[#This Row],[Prescription and Status do not match]:[Prescription_Edited_And_TAT_Is_Blank]])</f>
        <v>1</v>
      </c>
      <c r="K603" s="1">
        <f ca="1">IF(Veg_Table[[#This Row],[Sum of Errors]]&gt;0,1,0)</f>
        <v>1</v>
      </c>
      <c r="L603" s="1">
        <f>1</f>
        <v>1</v>
      </c>
      <c r="M60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603" s="1">
        <f>IF(OR(MID(Veg_Table[[#This Row],[PRESCRIP]],2,1)="1",MID(Veg_Table[[#This Row],[PRESCRIP]],2,1)="2",MID(Veg_Table[[#This Row],[PRESCRIP]],2,1)="3",MID(Veg_Table[[#This Row],[PRESCRIP]],2,1)="4"),_xlfn.NUMBERVALUE(MID(Veg_Table[[#This Row],[PRESCRIP]],2,1)),"NA")</f>
        <v>1</v>
      </c>
      <c r="O603" s="1">
        <f>WEEKNUM(Veg_Table[[#This Row],[EVM_LAST_EDITED_Day]],2)</f>
        <v>20</v>
      </c>
      <c r="P603" s="25">
        <f>IFERROR(DATE(YEAR(Veg_Table[[#This Row],[EVM_LAST_EDITED2]]),MONTH(Veg_Table[[#This Row],[EVM_LAST_EDITED2]]),DAY(Veg_Table[[#This Row],[EVM_LAST_EDITED2]])),DATE(2019,1,1))</f>
        <v>43966</v>
      </c>
      <c r="Q603" s="3">
        <f>VALUE(SUBSTITUTE(Veg_Table[[#This Row],[EVM_LAST_EDITED]],",",""))</f>
        <v>43966.413021226901</v>
      </c>
      <c r="R603" s="1" t="str">
        <f>_xlfn.IFNA(IF(Veg_Table[[#This Row],[EVM_LAST_EDITOR]]="","zBlank EVM Last Editor",VLOOKUP(Veg_Table[[#This Row],[EVM_LAST_EDITOR]],Roster_Table[#All],4,FALSE)),"zAWRR Not in Roster")</f>
        <v>MGE</v>
      </c>
      <c r="S603" s="1" t="str">
        <f>_xlfn.IFNA(IF(Veg_Table[[#This Row],[EVM_LAST_EDITOR]]="","zBlank EVM Last Editor",VLOOKUP(Veg_Table[[#This Row],[EVM_LAST_EDITOR]],Roster_Table[#All],16,FALSE)),"zCompany_AWRR not in Roster")</f>
        <v>MGE_Mountain G Enterprises</v>
      </c>
      <c r="T603" s="2">
        <f>IFERROR(DATE(YEAR(Veg_Table[[#This Row],[Created2]]),MONTH(Veg_Table[[#This Row],[Created2]]),DAY(Veg_Table[[#This Row],[Created2]])),DATE(2019,1,1))</f>
        <v>43781</v>
      </c>
      <c r="U603" s="3">
        <f>VALUE(SUBSTITUTE(Veg_Table[[#This Row],[Created]],",",""))</f>
        <v>43781.6661342593</v>
      </c>
      <c r="V603" s="3" t="str">
        <f ca="1">IFERROR(_xlfn.IFNA(CELL("contents",INDIRECT(_xlfn.CONCAT("Veg_Table_Production_Data!",ADDRESS(MATCH(_xlfn.MAXIFS(#REF!,#REF!,"="&amp;Veg_Table[[#This Row],[AUTO_ID]],#REF!,"&lt;"&amp;Veg_Table[[#This Row],[EVM_LAST_EDITED_Day]]),#REF!,0),COLUMN(#REF!),4,1,)))),""),"")</f>
        <v/>
      </c>
      <c r="W603" s="3" t="str">
        <f ca="1">IF(Veg_Table[[#This Row],[Previous_Prescription]]="","No",IF(Veg_Table[[#This Row],[Previous_Prescription]]=Veg_Table[[#This Row],[PRESCRIP]],"No","Yes"))</f>
        <v>No</v>
      </c>
      <c r="X603" s="3" t="str">
        <f>IF(Veg_Table[[#This Row],[EVM_LAST_EDITED_Day]]=Veg_Table[[#This Row],[Created_Day]],"New","Old")</f>
        <v>Old</v>
      </c>
      <c r="Y603" s="1">
        <f>IFERROR(IF(FIND("delete",LOWER(Veg_Table[[#This Row],[PI_COMMENTS]]))&gt;=1,1,0),0)</f>
        <v>0</v>
      </c>
      <c r="Z603" s="1" t="str">
        <f>_xlfn.IFNA(IF(Veg_Table[[#This Row],[EVM_LAST_EDITOR]]="","Yes",VLOOKUP(Veg_Table[[#This Row],[EVM_LAST_EDITOR]],Roster_Table[#All],15,FALSE)),"Yes")</f>
        <v>Yes</v>
      </c>
      <c r="AA60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03" s="1" t="str">
        <f>_xlfn.IFNA(VLOOKUP(Veg_Table[[#This Row],[EVM_LAST_EDITOR]],Roster_Table[#All],3,FALSE),"zAWRR Not in Roster")</f>
        <v>Miguel</v>
      </c>
      <c r="AC603" s="1" t="str">
        <f>_xlfn.IFNA(VLOOKUP(Veg_Table[[#This Row],[EVM_LAST_EDITOR]],Roster_Table[#All],2,FALSE),"zAWRR Not in Roster")</f>
        <v>Dominguez-Diaz</v>
      </c>
      <c r="AD603" s="1" t="str">
        <f>IF(_xlfn.CONCAT(Veg_Table[[#This Row],[First_Name]]," ",Veg_Table[[#This Row],[Last_Name]])="zAWRR Not in Roster zAWRR Not in Roster","zAWRR Not in Roster",_xlfn.CONCAT(Veg_Table[[#This Row],[First_Name]]," ",Veg_Table[[#This Row],[Last_Name]]))</f>
        <v>Miguel Dominguez-Diaz</v>
      </c>
      <c r="AE603">
        <v>1771010</v>
      </c>
      <c r="AF603" t="s">
        <v>4889</v>
      </c>
      <c r="AG603" t="s">
        <v>30</v>
      </c>
      <c r="AH603" t="s">
        <v>2420</v>
      </c>
      <c r="AI603" t="s">
        <v>1437</v>
      </c>
      <c r="AJ603" t="s">
        <v>48</v>
      </c>
      <c r="AK603" t="s">
        <v>28</v>
      </c>
      <c r="AL603" t="s">
        <v>830</v>
      </c>
      <c r="AM603" t="s">
        <v>38</v>
      </c>
      <c r="AN603" t="s">
        <v>25</v>
      </c>
      <c r="AO603" t="s">
        <v>25</v>
      </c>
      <c r="AP603">
        <v>11</v>
      </c>
      <c r="AQ603">
        <v>47</v>
      </c>
      <c r="AR603" t="s">
        <v>28</v>
      </c>
      <c r="AS603" t="s">
        <v>45</v>
      </c>
      <c r="AT603" t="s">
        <v>522</v>
      </c>
      <c r="AU603" t="s">
        <v>25</v>
      </c>
      <c r="AV603" t="s">
        <v>519</v>
      </c>
      <c r="AW603" t="s">
        <v>4890</v>
      </c>
      <c r="AX603" t="s">
        <v>534</v>
      </c>
      <c r="AY603" t="s">
        <v>28</v>
      </c>
      <c r="AZ603"/>
      <c r="BA603" t="s">
        <v>28</v>
      </c>
      <c r="BB603" s="4"/>
      <c r="BC603" t="s">
        <v>28</v>
      </c>
      <c r="BD603" t="s">
        <v>29</v>
      </c>
      <c r="BF603" t="s">
        <v>28</v>
      </c>
      <c r="BG603" t="s">
        <v>28</v>
      </c>
      <c r="BH603" t="s">
        <v>28</v>
      </c>
      <c r="BI603" s="3"/>
      <c r="BJ603" t="s">
        <v>2690</v>
      </c>
      <c r="BK603" s="30" t="s">
        <v>146</v>
      </c>
      <c r="BL603" s="3">
        <v>43966.41302122685</v>
      </c>
      <c r="BM603" t="s">
        <v>31</v>
      </c>
      <c r="BN603" t="s">
        <v>32</v>
      </c>
      <c r="BO603" t="s">
        <v>2422</v>
      </c>
      <c r="BP603" t="s">
        <v>4883</v>
      </c>
      <c r="BQ603" t="s">
        <v>826</v>
      </c>
      <c r="BR603" t="s">
        <v>28</v>
      </c>
      <c r="BS603" t="s">
        <v>28</v>
      </c>
      <c r="BT603" t="s">
        <v>1118</v>
      </c>
      <c r="BU603" s="3">
        <v>43781.666134259256</v>
      </c>
      <c r="BV603" t="s">
        <v>803</v>
      </c>
      <c r="BW603" s="3">
        <v>43966.480293032408</v>
      </c>
      <c r="BX603" t="s">
        <v>4891</v>
      </c>
      <c r="CG603"/>
      <c r="CH603"/>
      <c r="CI603"/>
      <c r="CY603"/>
      <c r="DA603"/>
      <c r="DE603"/>
      <c r="DF603"/>
    </row>
    <row r="604" spans="1:110" x14ac:dyDescent="0.25">
      <c r="A604" s="1">
        <f>IF(Veg_Table[[#This Row],[VP_STATUS]]="Hold",0,IF(OR(AND(Veg_Table[[#This Row],[PRESCRIP]]="NW_No Work",Veg_Table[[#This Row],[VP_STATUS]]&lt;&gt;"No Work Required Under EVM"),AND(Veg_Table[[#This Row],[VP_STATUS]]="No Work Required Under EVM",Veg_Table[[#This Row],[PRESCRIP]]&lt;&gt;"NW_No Work")),1,0))</f>
        <v>0</v>
      </c>
      <c r="B604" s="1">
        <f>IF(Veg_Table[[#This Row],[SPECIES]]="",1,0)</f>
        <v>0</v>
      </c>
      <c r="C604" s="1">
        <f>IF(Veg_Table[[#This Row],[DIAMETER]]="",1,0)</f>
        <v>0</v>
      </c>
      <c r="D604" s="1">
        <f>IF(Veg_Table[[#This Row],[HEIGHT]]="",1,0)</f>
        <v>0</v>
      </c>
      <c r="E60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604" s="1">
        <f>IF(AND(Veg_Table[[#This Row],[TAT_RESULT]]="ABATE",Veg_Table[[#This Row],[PRESCRIP]]="NW_No Work"),1,0)</f>
        <v>0</v>
      </c>
      <c r="G604" s="1">
        <f>IF(OR(Veg_Table[[#This Row],[Prescription R-Scale]]="NA",Veg_Table[[#This Row],[Diameter R-Scale]]="NA"),0,IF(Veg_Table[[#This Row],[Diameter R-Scale]]&lt;&gt;Veg_Table[[#This Row],[Prescription R-Scale]],1,0))</f>
        <v>0</v>
      </c>
      <c r="H604" s="1">
        <f>IF(OR(AND(Veg_Table[[#This Row],[PRESCRIP]]="BC_Br Rmv", Veg_Table[[#This Row],[WOOD_MAN]]&lt;&gt;"Not Needed"),AND(Veg_Table[[#This Row],[PRESCRIP]]="BCS_Br Rmv+Trt", Veg_Table[[#This Row],[WOOD_MAN]]&lt;&gt;"Not Needed")),1,0)</f>
        <v>0</v>
      </c>
      <c r="I604" s="1">
        <f ca="1">IF(AND(Veg_Table[[#This Row],[Prescription_Changed]]="Yes",Veg_Table[[#This Row],[TAT_RESULT]]=""),1,0)</f>
        <v>0</v>
      </c>
      <c r="J604" s="1">
        <f ca="1">SUM(Veg_Table[[#This Row],[Prescription and Status do not match]:[Prescription_Edited_And_TAT_Is_Blank]])</f>
        <v>1</v>
      </c>
      <c r="K604" s="1">
        <f ca="1">IF(Veg_Table[[#This Row],[Sum of Errors]]&gt;0,1,0)</f>
        <v>1</v>
      </c>
      <c r="L604" s="1">
        <f>1</f>
        <v>1</v>
      </c>
      <c r="M60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604" s="1">
        <f>IF(OR(MID(Veg_Table[[#This Row],[PRESCRIP]],2,1)="1",MID(Veg_Table[[#This Row],[PRESCRIP]],2,1)="2",MID(Veg_Table[[#This Row],[PRESCRIP]],2,1)="3",MID(Veg_Table[[#This Row],[PRESCRIP]],2,1)="4"),_xlfn.NUMBERVALUE(MID(Veg_Table[[#This Row],[PRESCRIP]],2,1)),"NA")</f>
        <v>1</v>
      </c>
      <c r="O604" s="1">
        <f>WEEKNUM(Veg_Table[[#This Row],[EVM_LAST_EDITED_Day]],2)</f>
        <v>20</v>
      </c>
      <c r="P604" s="25">
        <f>IFERROR(DATE(YEAR(Veg_Table[[#This Row],[EVM_LAST_EDITED2]]),MONTH(Veg_Table[[#This Row],[EVM_LAST_EDITED2]]),DAY(Veg_Table[[#This Row],[EVM_LAST_EDITED2]])),DATE(2019,1,1))</f>
        <v>43966</v>
      </c>
      <c r="Q604" s="3">
        <f>VALUE(SUBSTITUTE(Veg_Table[[#This Row],[EVM_LAST_EDITED]],",",""))</f>
        <v>43966.413021226901</v>
      </c>
      <c r="R604" s="1" t="str">
        <f>_xlfn.IFNA(IF(Veg_Table[[#This Row],[EVM_LAST_EDITOR]]="","zBlank EVM Last Editor",VLOOKUP(Veg_Table[[#This Row],[EVM_LAST_EDITOR]],Roster_Table[#All],4,FALSE)),"zAWRR Not in Roster")</f>
        <v>MGE</v>
      </c>
      <c r="S604" s="1" t="str">
        <f>_xlfn.IFNA(IF(Veg_Table[[#This Row],[EVM_LAST_EDITOR]]="","zBlank EVM Last Editor",VLOOKUP(Veg_Table[[#This Row],[EVM_LAST_EDITOR]],Roster_Table[#All],16,FALSE)),"zCompany_AWRR not in Roster")</f>
        <v>MGE_Mountain G Enterprises</v>
      </c>
      <c r="T604" s="2">
        <f>IFERROR(DATE(YEAR(Veg_Table[[#This Row],[Created2]]),MONTH(Veg_Table[[#This Row],[Created2]]),DAY(Veg_Table[[#This Row],[Created2]])),DATE(2019,1,1))</f>
        <v>43781</v>
      </c>
      <c r="U604" s="3">
        <f>VALUE(SUBSTITUTE(Veg_Table[[#This Row],[Created]],",",""))</f>
        <v>43781.667210648098</v>
      </c>
      <c r="V604" s="3" t="str">
        <f ca="1">IFERROR(_xlfn.IFNA(CELL("contents",INDIRECT(_xlfn.CONCAT("Veg_Table_Production_Data!",ADDRESS(MATCH(_xlfn.MAXIFS(#REF!,#REF!,"="&amp;Veg_Table[[#This Row],[AUTO_ID]],#REF!,"&lt;"&amp;Veg_Table[[#This Row],[EVM_LAST_EDITED_Day]]),#REF!,0),COLUMN(#REF!),4,1,)))),""),"")</f>
        <v/>
      </c>
      <c r="W604" s="3" t="str">
        <f ca="1">IF(Veg_Table[[#This Row],[Previous_Prescription]]="","No",IF(Veg_Table[[#This Row],[Previous_Prescription]]=Veg_Table[[#This Row],[PRESCRIP]],"No","Yes"))</f>
        <v>No</v>
      </c>
      <c r="X604" s="3" t="str">
        <f>IF(Veg_Table[[#This Row],[EVM_LAST_EDITED_Day]]=Veg_Table[[#This Row],[Created_Day]],"New","Old")</f>
        <v>Old</v>
      </c>
      <c r="Y604" s="1">
        <f>IFERROR(IF(FIND("delete",LOWER(Veg_Table[[#This Row],[PI_COMMENTS]]))&gt;=1,1,0),0)</f>
        <v>0</v>
      </c>
      <c r="Z604" s="1" t="str">
        <f>_xlfn.IFNA(IF(Veg_Table[[#This Row],[EVM_LAST_EDITOR]]="","Yes",VLOOKUP(Veg_Table[[#This Row],[EVM_LAST_EDITOR]],Roster_Table[#All],15,FALSE)),"Yes")</f>
        <v>Yes</v>
      </c>
      <c r="AA60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04" s="1" t="str">
        <f>_xlfn.IFNA(VLOOKUP(Veg_Table[[#This Row],[EVM_LAST_EDITOR]],Roster_Table[#All],3,FALSE),"zAWRR Not in Roster")</f>
        <v>Miguel</v>
      </c>
      <c r="AC604" s="1" t="str">
        <f>_xlfn.IFNA(VLOOKUP(Veg_Table[[#This Row],[EVM_LAST_EDITOR]],Roster_Table[#All],2,FALSE),"zAWRR Not in Roster")</f>
        <v>Dominguez-Diaz</v>
      </c>
      <c r="AD604" s="1" t="str">
        <f>IF(_xlfn.CONCAT(Veg_Table[[#This Row],[First_Name]]," ",Veg_Table[[#This Row],[Last_Name]])="zAWRR Not in Roster zAWRR Not in Roster","zAWRR Not in Roster",_xlfn.CONCAT(Veg_Table[[#This Row],[First_Name]]," ",Veg_Table[[#This Row],[Last_Name]]))</f>
        <v>Miguel Dominguez-Diaz</v>
      </c>
      <c r="AE604">
        <v>1771004</v>
      </c>
      <c r="AF604" t="s">
        <v>4881</v>
      </c>
      <c r="AG604" t="s">
        <v>30</v>
      </c>
      <c r="AH604" t="s">
        <v>2420</v>
      </c>
      <c r="AI604" t="s">
        <v>1437</v>
      </c>
      <c r="AJ604" t="s">
        <v>48</v>
      </c>
      <c r="AK604" t="s">
        <v>28</v>
      </c>
      <c r="AL604" t="s">
        <v>830</v>
      </c>
      <c r="AM604" t="s">
        <v>38</v>
      </c>
      <c r="AN604" t="s">
        <v>25</v>
      </c>
      <c r="AO604" t="s">
        <v>25</v>
      </c>
      <c r="AP604">
        <v>11</v>
      </c>
      <c r="AQ604">
        <v>65</v>
      </c>
      <c r="AR604" t="s">
        <v>28</v>
      </c>
      <c r="AS604" t="s">
        <v>45</v>
      </c>
      <c r="AT604" t="s">
        <v>522</v>
      </c>
      <c r="AU604" t="s">
        <v>25</v>
      </c>
      <c r="AV604" t="s">
        <v>28</v>
      </c>
      <c r="AW604" t="s">
        <v>4882</v>
      </c>
      <c r="AX604" t="s">
        <v>534</v>
      </c>
      <c r="AY604" t="s">
        <v>28</v>
      </c>
      <c r="AZ604"/>
      <c r="BA604" t="s">
        <v>28</v>
      </c>
      <c r="BB604" s="4"/>
      <c r="BC604" t="s">
        <v>28</v>
      </c>
      <c r="BD604" t="s">
        <v>29</v>
      </c>
      <c r="BF604" t="s">
        <v>28</v>
      </c>
      <c r="BG604" t="s">
        <v>28</v>
      </c>
      <c r="BH604" t="s">
        <v>28</v>
      </c>
      <c r="BI604" s="3"/>
      <c r="BJ604" t="s">
        <v>2690</v>
      </c>
      <c r="BK604" s="30" t="s">
        <v>146</v>
      </c>
      <c r="BL604" s="3">
        <v>43966.41302122685</v>
      </c>
      <c r="BM604" t="s">
        <v>31</v>
      </c>
      <c r="BN604" t="s">
        <v>32</v>
      </c>
      <c r="BO604" t="s">
        <v>2422</v>
      </c>
      <c r="BP604" t="s">
        <v>4883</v>
      </c>
      <c r="BQ604" t="s">
        <v>826</v>
      </c>
      <c r="BR604" t="s">
        <v>28</v>
      </c>
      <c r="BS604" t="s">
        <v>28</v>
      </c>
      <c r="BT604" t="s">
        <v>1023</v>
      </c>
      <c r="BU604" s="3">
        <v>43781.667210648149</v>
      </c>
      <c r="BV604" t="s">
        <v>803</v>
      </c>
      <c r="BW604" s="3">
        <v>43966.480293032408</v>
      </c>
      <c r="BX604" t="s">
        <v>4884</v>
      </c>
      <c r="CG604"/>
      <c r="CH604"/>
      <c r="CI604"/>
      <c r="CY604"/>
      <c r="DA604"/>
      <c r="DE604"/>
      <c r="DF604"/>
    </row>
    <row r="605" spans="1:110" x14ac:dyDescent="0.25">
      <c r="A605" s="1">
        <f>IF(Veg_Table[[#This Row],[VP_STATUS]]="Hold",0,IF(OR(AND(Veg_Table[[#This Row],[PRESCRIP]]="NW_No Work",Veg_Table[[#This Row],[VP_STATUS]]&lt;&gt;"No Work Required Under EVM"),AND(Veg_Table[[#This Row],[VP_STATUS]]="No Work Required Under EVM",Veg_Table[[#This Row],[PRESCRIP]]&lt;&gt;"NW_No Work")),1,0))</f>
        <v>1</v>
      </c>
      <c r="B605" s="1">
        <f>IF(Veg_Table[[#This Row],[SPECIES]]="",1,0)</f>
        <v>0</v>
      </c>
      <c r="C605" s="1">
        <f>IF(Veg_Table[[#This Row],[DIAMETER]]="",1,0)</f>
        <v>0</v>
      </c>
      <c r="D605" s="1">
        <f>IF(Veg_Table[[#This Row],[HEIGHT]]="",1,0)</f>
        <v>0</v>
      </c>
      <c r="E60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605" s="1">
        <f>IF(AND(Veg_Table[[#This Row],[TAT_RESULT]]="ABATE",Veg_Table[[#This Row],[PRESCRIP]]="NW_No Work"),1,0)</f>
        <v>0</v>
      </c>
      <c r="G605" s="1">
        <f>IF(OR(Veg_Table[[#This Row],[Prescription R-Scale]]="NA",Veg_Table[[#This Row],[Diameter R-Scale]]="NA"),0,IF(Veg_Table[[#This Row],[Diameter R-Scale]]&lt;&gt;Veg_Table[[#This Row],[Prescription R-Scale]],1,0))</f>
        <v>0</v>
      </c>
      <c r="H605" s="1">
        <f>IF(OR(AND(Veg_Table[[#This Row],[PRESCRIP]]="BC_Br Rmv", Veg_Table[[#This Row],[WOOD_MAN]]&lt;&gt;"Not Needed"),AND(Veg_Table[[#This Row],[PRESCRIP]]="BCS_Br Rmv+Trt", Veg_Table[[#This Row],[WOOD_MAN]]&lt;&gt;"Not Needed")),1,0)</f>
        <v>0</v>
      </c>
      <c r="I605" s="1">
        <f ca="1">IF(AND(Veg_Table[[#This Row],[Prescription_Changed]]="Yes",Veg_Table[[#This Row],[TAT_RESULT]]=""),1,0)</f>
        <v>0</v>
      </c>
      <c r="J605" s="1">
        <f ca="1">SUM(Veg_Table[[#This Row],[Prescription and Status do not match]:[Prescription_Edited_And_TAT_Is_Blank]])</f>
        <v>2</v>
      </c>
      <c r="K605" s="1">
        <f ca="1">IF(Veg_Table[[#This Row],[Sum of Errors]]&gt;0,1,0)</f>
        <v>1</v>
      </c>
      <c r="L605" s="1">
        <f>1</f>
        <v>1</v>
      </c>
      <c r="M60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605" s="1">
        <f>IF(OR(MID(Veg_Table[[#This Row],[PRESCRIP]],2,1)="1",MID(Veg_Table[[#This Row],[PRESCRIP]],2,1)="2",MID(Veg_Table[[#This Row],[PRESCRIP]],2,1)="3",MID(Veg_Table[[#This Row],[PRESCRIP]],2,1)="4"),_xlfn.NUMBERVALUE(MID(Veg_Table[[#This Row],[PRESCRIP]],2,1)),"NA")</f>
        <v>2</v>
      </c>
      <c r="O605" s="1">
        <f>WEEKNUM(Veg_Table[[#This Row],[EVM_LAST_EDITED_Day]],2)</f>
        <v>20</v>
      </c>
      <c r="P605" s="25">
        <f>IFERROR(DATE(YEAR(Veg_Table[[#This Row],[EVM_LAST_EDITED2]]),MONTH(Veg_Table[[#This Row],[EVM_LAST_EDITED2]]),DAY(Veg_Table[[#This Row],[EVM_LAST_EDITED2]])),DATE(2019,1,1))</f>
        <v>43966</v>
      </c>
      <c r="Q605" s="3">
        <f>VALUE(SUBSTITUTE(Veg_Table[[#This Row],[EVM_LAST_EDITED]],",",""))</f>
        <v>43966.414684803203</v>
      </c>
      <c r="R605" s="1" t="str">
        <f>_xlfn.IFNA(IF(Veg_Table[[#This Row],[EVM_LAST_EDITOR]]="","zBlank EVM Last Editor",VLOOKUP(Veg_Table[[#This Row],[EVM_LAST_EDITOR]],Roster_Table[#All],4,FALSE)),"zAWRR Not in Roster")</f>
        <v>zAWRR Not in Roster</v>
      </c>
      <c r="S605" s="1" t="str">
        <f>_xlfn.IFNA(IF(Veg_Table[[#This Row],[EVM_LAST_EDITOR]]="","zBlank EVM Last Editor",VLOOKUP(Veg_Table[[#This Row],[EVM_LAST_EDITOR]],Roster_Table[#All],16,FALSE)),"zCompany_AWRR not in Roster")</f>
        <v>zCompany_AWRR not in Roster</v>
      </c>
      <c r="T605" s="2">
        <f>IFERROR(DATE(YEAR(Veg_Table[[#This Row],[Created2]]),MONTH(Veg_Table[[#This Row],[Created2]]),DAY(Veg_Table[[#This Row],[Created2]])),DATE(2019,1,1))</f>
        <v>43822</v>
      </c>
      <c r="U605" s="3">
        <f>VALUE(SUBSTITUTE(Veg_Table[[#This Row],[Created]],",",""))</f>
        <v>43822.583333333299</v>
      </c>
      <c r="V605" s="3" t="str">
        <f ca="1">IFERROR(_xlfn.IFNA(CELL("contents",INDIRECT(_xlfn.CONCAT("Veg_Table_Production_Data!",ADDRESS(MATCH(_xlfn.MAXIFS(#REF!,#REF!,"="&amp;Veg_Table[[#This Row],[AUTO_ID]],#REF!,"&lt;"&amp;Veg_Table[[#This Row],[EVM_LAST_EDITED_Day]]),#REF!,0),COLUMN(#REF!),4,1,)))),""),"")</f>
        <v/>
      </c>
      <c r="W605" s="3" t="str">
        <f ca="1">IF(Veg_Table[[#This Row],[Previous_Prescription]]="","No",IF(Veg_Table[[#This Row],[Previous_Prescription]]=Veg_Table[[#This Row],[PRESCRIP]],"No","Yes"))</f>
        <v>No</v>
      </c>
      <c r="X605" s="3" t="str">
        <f>IF(Veg_Table[[#This Row],[EVM_LAST_EDITED_Day]]=Veg_Table[[#This Row],[Created_Day]],"New","Old")</f>
        <v>Old</v>
      </c>
      <c r="Y605" s="1">
        <f>IFERROR(IF(FIND("delete",LOWER(Veg_Table[[#This Row],[PI_COMMENTS]]))&gt;=1,1,0),0)</f>
        <v>0</v>
      </c>
      <c r="Z605" s="1" t="str">
        <f>_xlfn.IFNA(IF(Veg_Table[[#This Row],[EVM_LAST_EDITOR]]="","Yes",VLOOKUP(Veg_Table[[#This Row],[EVM_LAST_EDITOR]],Roster_Table[#All],15,FALSE)),"Yes")</f>
        <v>Yes</v>
      </c>
      <c r="AA60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05" s="1" t="str">
        <f>_xlfn.IFNA(VLOOKUP(Veg_Table[[#This Row],[EVM_LAST_EDITOR]],Roster_Table[#All],3,FALSE),"zAWRR Not in Roster")</f>
        <v>zAWRR Not in Roster</v>
      </c>
      <c r="AC605" s="1" t="str">
        <f>_xlfn.IFNA(VLOOKUP(Veg_Table[[#This Row],[EVM_LAST_EDITOR]],Roster_Table[#All],2,FALSE),"zAWRR Not in Roster")</f>
        <v>zAWRR Not in Roster</v>
      </c>
      <c r="AD605" s="1" t="str">
        <f>IF(_xlfn.CONCAT(Veg_Table[[#This Row],[First_Name]]," ",Veg_Table[[#This Row],[Last_Name]])="zAWRR Not in Roster zAWRR Not in Roster","zAWRR Not in Roster",_xlfn.CONCAT(Veg_Table[[#This Row],[First_Name]]," ",Veg_Table[[#This Row],[Last_Name]]))</f>
        <v>zAWRR Not in Roster</v>
      </c>
      <c r="AE605">
        <v>1703991</v>
      </c>
      <c r="AF605" t="s">
        <v>7402</v>
      </c>
      <c r="AG605" t="s">
        <v>97</v>
      </c>
      <c r="AH605" t="s">
        <v>7403</v>
      </c>
      <c r="AI605" t="s">
        <v>7404</v>
      </c>
      <c r="AJ605" t="s">
        <v>21</v>
      </c>
      <c r="AK605" t="s">
        <v>833</v>
      </c>
      <c r="AL605" t="s">
        <v>22</v>
      </c>
      <c r="AM605" t="s">
        <v>46</v>
      </c>
      <c r="AN605" t="s">
        <v>25</v>
      </c>
      <c r="AO605" t="s">
        <v>25</v>
      </c>
      <c r="AP605">
        <v>14</v>
      </c>
      <c r="AQ605">
        <v>35</v>
      </c>
      <c r="AS605" t="s">
        <v>42</v>
      </c>
      <c r="AT605" t="s">
        <v>26</v>
      </c>
      <c r="AU605" t="s">
        <v>25</v>
      </c>
      <c r="AW605" t="s">
        <v>7405</v>
      </c>
      <c r="AX605" t="s">
        <v>825</v>
      </c>
      <c r="AZ605"/>
      <c r="BB605" s="4"/>
      <c r="BD605" t="s">
        <v>29</v>
      </c>
      <c r="BI605" s="3"/>
      <c r="BJ605" t="s">
        <v>7406</v>
      </c>
      <c r="BK605" s="30" t="s">
        <v>2691</v>
      </c>
      <c r="BL605" s="3">
        <v>43966.41468480324</v>
      </c>
      <c r="BM605" t="s">
        <v>31</v>
      </c>
      <c r="BN605" t="s">
        <v>32</v>
      </c>
      <c r="BO605" t="s">
        <v>7407</v>
      </c>
      <c r="BP605" t="s">
        <v>58</v>
      </c>
      <c r="BR605" t="s">
        <v>28</v>
      </c>
      <c r="BS605" t="s">
        <v>28</v>
      </c>
      <c r="BT605" t="s">
        <v>7408</v>
      </c>
      <c r="BU605" s="3">
        <v>43822.583333333336</v>
      </c>
      <c r="BV605" t="s">
        <v>803</v>
      </c>
      <c r="BW605" s="3">
        <v>43966.480280162039</v>
      </c>
      <c r="BX605" t="s">
        <v>7409</v>
      </c>
      <c r="CG605"/>
      <c r="CH605"/>
      <c r="CI605"/>
      <c r="CY605"/>
      <c r="DA605"/>
      <c r="DE605"/>
      <c r="DF605"/>
    </row>
    <row r="606" spans="1:110" x14ac:dyDescent="0.25">
      <c r="A606" s="1">
        <f>IF(Veg_Table[[#This Row],[VP_STATUS]]="Hold",0,IF(OR(AND(Veg_Table[[#This Row],[PRESCRIP]]="NW_No Work",Veg_Table[[#This Row],[VP_STATUS]]&lt;&gt;"No Work Required Under EVM"),AND(Veg_Table[[#This Row],[VP_STATUS]]="No Work Required Under EVM",Veg_Table[[#This Row],[PRESCRIP]]&lt;&gt;"NW_No Work")),1,0))</f>
        <v>0</v>
      </c>
      <c r="B606" s="1">
        <f>IF(Veg_Table[[#This Row],[SPECIES]]="",1,0)</f>
        <v>0</v>
      </c>
      <c r="C606" s="1">
        <f>IF(Veg_Table[[#This Row],[DIAMETER]]="",1,0)</f>
        <v>0</v>
      </c>
      <c r="D606" s="1">
        <f>IF(Veg_Table[[#This Row],[HEIGHT]]="",1,0)</f>
        <v>0</v>
      </c>
      <c r="E60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606" s="1">
        <f>IF(AND(Veg_Table[[#This Row],[TAT_RESULT]]="ABATE",Veg_Table[[#This Row],[PRESCRIP]]="NW_No Work"),1,0)</f>
        <v>0</v>
      </c>
      <c r="G606" s="1">
        <f>IF(OR(Veg_Table[[#This Row],[Prescription R-Scale]]="NA",Veg_Table[[#This Row],[Diameter R-Scale]]="NA"),0,IF(Veg_Table[[#This Row],[Diameter R-Scale]]&lt;&gt;Veg_Table[[#This Row],[Prescription R-Scale]],1,0))</f>
        <v>0</v>
      </c>
      <c r="H606" s="1">
        <f>IF(OR(AND(Veg_Table[[#This Row],[PRESCRIP]]="BC_Br Rmv", Veg_Table[[#This Row],[WOOD_MAN]]&lt;&gt;"Not Needed"),AND(Veg_Table[[#This Row],[PRESCRIP]]="BCS_Br Rmv+Trt", Veg_Table[[#This Row],[WOOD_MAN]]&lt;&gt;"Not Needed")),1,0)</f>
        <v>0</v>
      </c>
      <c r="I606" s="1">
        <f ca="1">IF(AND(Veg_Table[[#This Row],[Prescription_Changed]]="Yes",Veg_Table[[#This Row],[TAT_RESULT]]=""),1,0)</f>
        <v>0</v>
      </c>
      <c r="J606" s="1">
        <f ca="1">SUM(Veg_Table[[#This Row],[Prescription and Status do not match]:[Prescription_Edited_And_TAT_Is_Blank]])</f>
        <v>1</v>
      </c>
      <c r="K606" s="1">
        <f ca="1">IF(Veg_Table[[#This Row],[Sum of Errors]]&gt;0,1,0)</f>
        <v>1</v>
      </c>
      <c r="L606" s="1">
        <f>1</f>
        <v>1</v>
      </c>
      <c r="M60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606" s="1">
        <f>IF(OR(MID(Veg_Table[[#This Row],[PRESCRIP]],2,1)="1",MID(Veg_Table[[#This Row],[PRESCRIP]],2,1)="2",MID(Veg_Table[[#This Row],[PRESCRIP]],2,1)="3",MID(Veg_Table[[#This Row],[PRESCRIP]],2,1)="4"),_xlfn.NUMBERVALUE(MID(Veg_Table[[#This Row],[PRESCRIP]],2,1)),"NA")</f>
        <v>3</v>
      </c>
      <c r="O606" s="1">
        <f>WEEKNUM(Veg_Table[[#This Row],[EVM_LAST_EDITED_Day]],2)</f>
        <v>20</v>
      </c>
      <c r="P606" s="25">
        <f>IFERROR(DATE(YEAR(Veg_Table[[#This Row],[EVM_LAST_EDITED2]]),MONTH(Veg_Table[[#This Row],[EVM_LAST_EDITED2]]),DAY(Veg_Table[[#This Row],[EVM_LAST_EDITED2]])),DATE(2019,1,1))</f>
        <v>43966</v>
      </c>
      <c r="Q606" s="3">
        <f>VALUE(SUBSTITUTE(Veg_Table[[#This Row],[EVM_LAST_EDITED]],",",""))</f>
        <v>43966.416042638899</v>
      </c>
      <c r="R606" s="1" t="str">
        <f>_xlfn.IFNA(IF(Veg_Table[[#This Row],[EVM_LAST_EDITOR]]="","zBlank EVM Last Editor",VLOOKUP(Veg_Table[[#This Row],[EVM_LAST_EDITOR]],Roster_Table[#All],4,FALSE)),"zAWRR Not in Roster")</f>
        <v>MFE</v>
      </c>
      <c r="S606" s="1" t="str">
        <f>_xlfn.IFNA(IF(Veg_Table[[#This Row],[EVM_LAST_EDITOR]]="","zBlank EVM Last Editor",VLOOKUP(Veg_Table[[#This Row],[EVM_LAST_EDITOR]],Roster_Table[#All],16,FALSE)),"zCompany_AWRR not in Roster")</f>
        <v>Not in Sierra Roster</v>
      </c>
      <c r="T606" s="2">
        <f>IFERROR(DATE(YEAR(Veg_Table[[#This Row],[Created2]]),MONTH(Veg_Table[[#This Row],[Created2]]),DAY(Veg_Table[[#This Row],[Created2]])),DATE(2019,1,1))</f>
        <v>43738</v>
      </c>
      <c r="U606" s="3">
        <f>VALUE(SUBSTITUTE(Veg_Table[[#This Row],[Created]],",",""))</f>
        <v>43738.531817129602</v>
      </c>
      <c r="V606" s="3" t="str">
        <f ca="1">IFERROR(_xlfn.IFNA(CELL("contents",INDIRECT(_xlfn.CONCAT("Veg_Table_Production_Data!",ADDRESS(MATCH(_xlfn.MAXIFS(#REF!,#REF!,"="&amp;Veg_Table[[#This Row],[AUTO_ID]],#REF!,"&lt;"&amp;Veg_Table[[#This Row],[EVM_LAST_EDITED_Day]]),#REF!,0),COLUMN(#REF!),4,1,)))),""),"")</f>
        <v/>
      </c>
      <c r="W606" s="3" t="str">
        <f ca="1">IF(Veg_Table[[#This Row],[Previous_Prescription]]="","No",IF(Veg_Table[[#This Row],[Previous_Prescription]]=Veg_Table[[#This Row],[PRESCRIP]],"No","Yes"))</f>
        <v>No</v>
      </c>
      <c r="X606" s="3" t="str">
        <f>IF(Veg_Table[[#This Row],[EVM_LAST_EDITED_Day]]=Veg_Table[[#This Row],[Created_Day]],"New","Old")</f>
        <v>Old</v>
      </c>
      <c r="Y606" s="1">
        <f>IFERROR(IF(FIND("delete",LOWER(Veg_Table[[#This Row],[PI_COMMENTS]]))&gt;=1,1,0),0)</f>
        <v>0</v>
      </c>
      <c r="Z606" s="1" t="str">
        <f>_xlfn.IFNA(IF(Veg_Table[[#This Row],[EVM_LAST_EDITOR]]="","Yes",VLOOKUP(Veg_Table[[#This Row],[EVM_LAST_EDITOR]],Roster_Table[#All],15,FALSE)),"Yes")</f>
        <v>No</v>
      </c>
      <c r="AA60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06" s="1" t="str">
        <f>_xlfn.IFNA(VLOOKUP(Veg_Table[[#This Row],[EVM_LAST_EDITOR]],Roster_Table[#All],3,FALSE),"zAWRR Not in Roster")</f>
        <v>Thomas</v>
      </c>
      <c r="AC606" s="1" t="str">
        <f>_xlfn.IFNA(VLOOKUP(Veg_Table[[#This Row],[EVM_LAST_EDITOR]],Roster_Table[#All],2,FALSE),"zAWRR Not in Roster")</f>
        <v>James</v>
      </c>
      <c r="AD606" s="1" t="str">
        <f>IF(_xlfn.CONCAT(Veg_Table[[#This Row],[First_Name]]," ",Veg_Table[[#This Row],[Last_Name]])="zAWRR Not in Roster zAWRR Not in Roster","zAWRR Not in Roster",_xlfn.CONCAT(Veg_Table[[#This Row],[First_Name]]," ",Veg_Table[[#This Row],[Last_Name]]))</f>
        <v>Thomas James</v>
      </c>
      <c r="AE606">
        <v>1764319</v>
      </c>
      <c r="AF606" t="s">
        <v>3577</v>
      </c>
      <c r="AG606" t="s">
        <v>30</v>
      </c>
      <c r="AH606" t="s">
        <v>2073</v>
      </c>
      <c r="AI606" t="s">
        <v>3533</v>
      </c>
      <c r="AJ606" t="s">
        <v>820</v>
      </c>
      <c r="AK606" t="s">
        <v>28</v>
      </c>
      <c r="AL606" t="s">
        <v>830</v>
      </c>
      <c r="AM606" t="s">
        <v>38</v>
      </c>
      <c r="AN606" t="s">
        <v>25</v>
      </c>
      <c r="AO606" t="s">
        <v>25</v>
      </c>
      <c r="AP606">
        <v>26</v>
      </c>
      <c r="AQ606">
        <v>85</v>
      </c>
      <c r="AR606" t="s">
        <v>28</v>
      </c>
      <c r="AS606" t="s">
        <v>51</v>
      </c>
      <c r="AT606" t="s">
        <v>515</v>
      </c>
      <c r="AU606" t="s">
        <v>25</v>
      </c>
      <c r="AV606" t="s">
        <v>28</v>
      </c>
      <c r="AW606" t="s">
        <v>3578</v>
      </c>
      <c r="AX606" t="s">
        <v>825</v>
      </c>
      <c r="AY606" t="s">
        <v>825</v>
      </c>
      <c r="AZ606">
        <v>5807646</v>
      </c>
      <c r="BA606" t="s">
        <v>51</v>
      </c>
      <c r="BB606" s="4">
        <v>43966.415952905096</v>
      </c>
      <c r="BC606" t="s">
        <v>837</v>
      </c>
      <c r="BD606" t="s">
        <v>29</v>
      </c>
      <c r="BF606" t="s">
        <v>28</v>
      </c>
      <c r="BG606" t="s">
        <v>28</v>
      </c>
      <c r="BH606" t="s">
        <v>28</v>
      </c>
      <c r="BI606" s="3"/>
      <c r="BJ606" t="s">
        <v>528</v>
      </c>
      <c r="BK606" s="30" t="s">
        <v>694</v>
      </c>
      <c r="BL606" s="3">
        <v>43966.416042638892</v>
      </c>
      <c r="BM606" t="s">
        <v>31</v>
      </c>
      <c r="BN606" t="s">
        <v>32</v>
      </c>
      <c r="BO606" t="s">
        <v>2075</v>
      </c>
      <c r="BP606" t="s">
        <v>2076</v>
      </c>
      <c r="BQ606" t="s">
        <v>826</v>
      </c>
      <c r="BR606" t="s">
        <v>28</v>
      </c>
      <c r="BS606" t="s">
        <v>28</v>
      </c>
      <c r="BT606" t="s">
        <v>835</v>
      </c>
      <c r="BU606" s="3">
        <v>43738.531817129631</v>
      </c>
      <c r="BV606" t="s">
        <v>803</v>
      </c>
      <c r="BW606" s="3">
        <v>43966.480337314817</v>
      </c>
      <c r="BX606" t="s">
        <v>3579</v>
      </c>
      <c r="CG606"/>
      <c r="CH606"/>
      <c r="CI606"/>
      <c r="CY606"/>
      <c r="DA606"/>
      <c r="DE606"/>
      <c r="DF606"/>
    </row>
    <row r="607" spans="1:110" x14ac:dyDescent="0.25">
      <c r="A607" s="1">
        <f>IF(Veg_Table[[#This Row],[VP_STATUS]]="Hold",0,IF(OR(AND(Veg_Table[[#This Row],[PRESCRIP]]="NW_No Work",Veg_Table[[#This Row],[VP_STATUS]]&lt;&gt;"No Work Required Under EVM"),AND(Veg_Table[[#This Row],[VP_STATUS]]="No Work Required Under EVM",Veg_Table[[#This Row],[PRESCRIP]]&lt;&gt;"NW_No Work")),1,0))</f>
        <v>0</v>
      </c>
      <c r="B607" s="1">
        <f>IF(Veg_Table[[#This Row],[SPECIES]]="",1,0)</f>
        <v>0</v>
      </c>
      <c r="C607" s="1">
        <f>IF(Veg_Table[[#This Row],[DIAMETER]]="",1,0)</f>
        <v>0</v>
      </c>
      <c r="D607" s="1">
        <f>IF(Veg_Table[[#This Row],[HEIGHT]]="",1,0)</f>
        <v>0</v>
      </c>
      <c r="E60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607" s="1">
        <f>IF(AND(Veg_Table[[#This Row],[TAT_RESULT]]="ABATE",Veg_Table[[#This Row],[PRESCRIP]]="NW_No Work"),1,0)</f>
        <v>0</v>
      </c>
      <c r="G607" s="1">
        <f>IF(OR(Veg_Table[[#This Row],[Prescription R-Scale]]="NA",Veg_Table[[#This Row],[Diameter R-Scale]]="NA"),0,IF(Veg_Table[[#This Row],[Diameter R-Scale]]&lt;&gt;Veg_Table[[#This Row],[Prescription R-Scale]],1,0))</f>
        <v>0</v>
      </c>
      <c r="H607" s="1">
        <f>IF(OR(AND(Veg_Table[[#This Row],[PRESCRIP]]="BC_Br Rmv", Veg_Table[[#This Row],[WOOD_MAN]]&lt;&gt;"Not Needed"),AND(Veg_Table[[#This Row],[PRESCRIP]]="BCS_Br Rmv+Trt", Veg_Table[[#This Row],[WOOD_MAN]]&lt;&gt;"Not Needed")),1,0)</f>
        <v>0</v>
      </c>
      <c r="I607" s="1">
        <f ca="1">IF(AND(Veg_Table[[#This Row],[Prescription_Changed]]="Yes",Veg_Table[[#This Row],[TAT_RESULT]]=""),1,0)</f>
        <v>0</v>
      </c>
      <c r="J607" s="1">
        <f ca="1">SUM(Veg_Table[[#This Row],[Prescription and Status do not match]:[Prescription_Edited_And_TAT_Is_Blank]])</f>
        <v>1</v>
      </c>
      <c r="K607" s="1">
        <f ca="1">IF(Veg_Table[[#This Row],[Sum of Errors]]&gt;0,1,0)</f>
        <v>1</v>
      </c>
      <c r="L607" s="1">
        <f>1</f>
        <v>1</v>
      </c>
      <c r="M60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607" s="1" t="str">
        <f>IF(OR(MID(Veg_Table[[#This Row],[PRESCRIP]],2,1)="1",MID(Veg_Table[[#This Row],[PRESCRIP]],2,1)="2",MID(Veg_Table[[#This Row],[PRESCRIP]],2,1)="3",MID(Veg_Table[[#This Row],[PRESCRIP]],2,1)="4"),_xlfn.NUMBERVALUE(MID(Veg_Table[[#This Row],[PRESCRIP]],2,1)),"NA")</f>
        <v>NA</v>
      </c>
      <c r="O607" s="1">
        <f>WEEKNUM(Veg_Table[[#This Row],[EVM_LAST_EDITED_Day]],2)</f>
        <v>20</v>
      </c>
      <c r="P607" s="25">
        <f>IFERROR(DATE(YEAR(Veg_Table[[#This Row],[EVM_LAST_EDITED2]]),MONTH(Veg_Table[[#This Row],[EVM_LAST_EDITED2]]),DAY(Veg_Table[[#This Row],[EVM_LAST_EDITED2]])),DATE(2019,1,1))</f>
        <v>43966</v>
      </c>
      <c r="Q607" s="3">
        <f>VALUE(SUBSTITUTE(Veg_Table[[#This Row],[EVM_LAST_EDITED]],",",""))</f>
        <v>43966.425440648098</v>
      </c>
      <c r="R607" s="1" t="str">
        <f>_xlfn.IFNA(IF(Veg_Table[[#This Row],[EVM_LAST_EDITOR]]="","zBlank EVM Last Editor",VLOOKUP(Veg_Table[[#This Row],[EVM_LAST_EDITOR]],Roster_Table[#All],4,FALSE)),"zAWRR Not in Roster")</f>
        <v>AEA</v>
      </c>
      <c r="S607" s="1" t="str">
        <f>_xlfn.IFNA(IF(Veg_Table[[#This Row],[EVM_LAST_EDITOR]]="","zBlank EVM Last Editor",VLOOKUP(Veg_Table[[#This Row],[EVM_LAST_EDITOR]],Roster_Table[#All],16,FALSE)),"zCompany_AWRR not in Roster")</f>
        <v>Not in Sierra Roster</v>
      </c>
      <c r="T607" s="2">
        <f>IFERROR(DATE(YEAR(Veg_Table[[#This Row],[Created2]]),MONTH(Veg_Table[[#This Row],[Created2]]),DAY(Veg_Table[[#This Row],[Created2]])),DATE(2019,1,1))</f>
        <v>43724</v>
      </c>
      <c r="U607" s="3">
        <f>VALUE(SUBSTITUTE(Veg_Table[[#This Row],[Created]],",",""))</f>
        <v>43724.4375462963</v>
      </c>
      <c r="V607" s="3" t="str">
        <f ca="1">IFERROR(_xlfn.IFNA(CELL("contents",INDIRECT(_xlfn.CONCAT("Veg_Table_Production_Data!",ADDRESS(MATCH(_xlfn.MAXIFS(#REF!,#REF!,"="&amp;Veg_Table[[#This Row],[AUTO_ID]],#REF!,"&lt;"&amp;Veg_Table[[#This Row],[EVM_LAST_EDITED_Day]]),#REF!,0),COLUMN(#REF!),4,1,)))),""),"")</f>
        <v/>
      </c>
      <c r="W607" s="3" t="str">
        <f ca="1">IF(Veg_Table[[#This Row],[Previous_Prescription]]="","No",IF(Veg_Table[[#This Row],[Previous_Prescription]]=Veg_Table[[#This Row],[PRESCRIP]],"No","Yes"))</f>
        <v>No</v>
      </c>
      <c r="X607" s="3" t="str">
        <f>IF(Veg_Table[[#This Row],[EVM_LAST_EDITED_Day]]=Veg_Table[[#This Row],[Created_Day]],"New","Old")</f>
        <v>Old</v>
      </c>
      <c r="Y607" s="1">
        <f>IFERROR(IF(FIND("delete",LOWER(Veg_Table[[#This Row],[PI_COMMENTS]]))&gt;=1,1,0),0)</f>
        <v>0</v>
      </c>
      <c r="Z607" s="1" t="str">
        <f>_xlfn.IFNA(IF(Veg_Table[[#This Row],[EVM_LAST_EDITOR]]="","Yes",VLOOKUP(Veg_Table[[#This Row],[EVM_LAST_EDITOR]],Roster_Table[#All],15,FALSE)),"Yes")</f>
        <v>No</v>
      </c>
      <c r="AA60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07" s="1" t="str">
        <f>_xlfn.IFNA(VLOOKUP(Veg_Table[[#This Row],[EVM_LAST_EDITOR]],Roster_Table[#All],3,FALSE),"zAWRR Not in Roster")</f>
        <v>Drew</v>
      </c>
      <c r="AC607" s="1" t="str">
        <f>_xlfn.IFNA(VLOOKUP(Veg_Table[[#This Row],[EVM_LAST_EDITOR]],Roster_Table[#All],2,FALSE),"zAWRR Not in Roster")</f>
        <v>Berlfein</v>
      </c>
      <c r="AD607" s="1" t="str">
        <f>IF(_xlfn.CONCAT(Veg_Table[[#This Row],[First_Name]]," ",Veg_Table[[#This Row],[Last_Name]])="zAWRR Not in Roster zAWRR Not in Roster","zAWRR Not in Roster",_xlfn.CONCAT(Veg_Table[[#This Row],[First_Name]]," ",Veg_Table[[#This Row],[Last_Name]]))</f>
        <v>Drew Berlfein</v>
      </c>
      <c r="AE607">
        <v>1761559</v>
      </c>
      <c r="AF607" t="s">
        <v>3928</v>
      </c>
      <c r="AG607" t="s">
        <v>30</v>
      </c>
      <c r="AH607" t="s">
        <v>3886</v>
      </c>
      <c r="AI607" t="s">
        <v>3904</v>
      </c>
      <c r="AJ607" t="s">
        <v>820</v>
      </c>
      <c r="AL607" t="s">
        <v>822</v>
      </c>
      <c r="AM607" t="s">
        <v>46</v>
      </c>
      <c r="AN607" t="s">
        <v>25</v>
      </c>
      <c r="AO607" t="s">
        <v>25</v>
      </c>
      <c r="AP607">
        <v>24</v>
      </c>
      <c r="AQ607">
        <v>45</v>
      </c>
      <c r="AS607" t="s">
        <v>901</v>
      </c>
      <c r="AT607" t="s">
        <v>522</v>
      </c>
      <c r="AU607" t="s">
        <v>25</v>
      </c>
      <c r="AW607" t="s">
        <v>3929</v>
      </c>
      <c r="AX607" t="s">
        <v>534</v>
      </c>
      <c r="AZ607">
        <v>5429731</v>
      </c>
      <c r="BA607" t="s">
        <v>901</v>
      </c>
      <c r="BB607" s="4">
        <v>43966.425235995368</v>
      </c>
      <c r="BC607" t="s">
        <v>1086</v>
      </c>
      <c r="BD607" t="s">
        <v>29</v>
      </c>
      <c r="BI607" s="3"/>
      <c r="BJ607" t="s">
        <v>4204</v>
      </c>
      <c r="BK607" s="30" t="s">
        <v>533</v>
      </c>
      <c r="BL607" s="3">
        <v>43966.425440648149</v>
      </c>
      <c r="BM607" t="s">
        <v>31</v>
      </c>
      <c r="BN607" t="s">
        <v>32</v>
      </c>
      <c r="BO607" t="s">
        <v>3887</v>
      </c>
      <c r="BP607" t="s">
        <v>3888</v>
      </c>
      <c r="BQ607" t="s">
        <v>826</v>
      </c>
      <c r="BR607" t="s">
        <v>28</v>
      </c>
      <c r="BS607" t="s">
        <v>28</v>
      </c>
      <c r="BT607" t="s">
        <v>840</v>
      </c>
      <c r="BU607" s="3">
        <v>43724.4375462963</v>
      </c>
      <c r="BV607" t="s">
        <v>803</v>
      </c>
      <c r="BW607" s="3">
        <v>43966.480337314817</v>
      </c>
      <c r="BX607" t="s">
        <v>3930</v>
      </c>
      <c r="CG607"/>
      <c r="CH607"/>
      <c r="CI607"/>
      <c r="CY607"/>
      <c r="DA607"/>
      <c r="DE607"/>
      <c r="DF607"/>
    </row>
    <row r="608" spans="1:110" x14ac:dyDescent="0.25">
      <c r="A608" s="1">
        <f>IF(Veg_Table[[#This Row],[VP_STATUS]]="Hold",0,IF(OR(AND(Veg_Table[[#This Row],[PRESCRIP]]="NW_No Work",Veg_Table[[#This Row],[VP_STATUS]]&lt;&gt;"No Work Required Under EVM"),AND(Veg_Table[[#This Row],[VP_STATUS]]="No Work Required Under EVM",Veg_Table[[#This Row],[PRESCRIP]]&lt;&gt;"NW_No Work")),1,0))</f>
        <v>0</v>
      </c>
      <c r="B608" s="1">
        <f>IF(Veg_Table[[#This Row],[SPECIES]]="",1,0)</f>
        <v>0</v>
      </c>
      <c r="C608" s="1">
        <f>IF(Veg_Table[[#This Row],[DIAMETER]]="",1,0)</f>
        <v>0</v>
      </c>
      <c r="D608" s="1">
        <f>IF(Veg_Table[[#This Row],[HEIGHT]]="",1,0)</f>
        <v>0</v>
      </c>
      <c r="E60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608" s="1">
        <f>IF(AND(Veg_Table[[#This Row],[TAT_RESULT]]="ABATE",Veg_Table[[#This Row],[PRESCRIP]]="NW_No Work"),1,0)</f>
        <v>0</v>
      </c>
      <c r="G608" s="1">
        <f>IF(OR(Veg_Table[[#This Row],[Prescription R-Scale]]="NA",Veg_Table[[#This Row],[Diameter R-Scale]]="NA"),0,IF(Veg_Table[[#This Row],[Diameter R-Scale]]&lt;&gt;Veg_Table[[#This Row],[Prescription R-Scale]],1,0))</f>
        <v>0</v>
      </c>
      <c r="H608" s="1">
        <f>IF(OR(AND(Veg_Table[[#This Row],[PRESCRIP]]="BC_Br Rmv", Veg_Table[[#This Row],[WOOD_MAN]]&lt;&gt;"Not Needed"),AND(Veg_Table[[#This Row],[PRESCRIP]]="BCS_Br Rmv+Trt", Veg_Table[[#This Row],[WOOD_MAN]]&lt;&gt;"Not Needed")),1,0)</f>
        <v>0</v>
      </c>
      <c r="I608" s="1">
        <f ca="1">IF(AND(Veg_Table[[#This Row],[Prescription_Changed]]="Yes",Veg_Table[[#This Row],[TAT_RESULT]]=""),1,0)</f>
        <v>0</v>
      </c>
      <c r="J608" s="1">
        <f ca="1">SUM(Veg_Table[[#This Row],[Prescription and Status do not match]:[Prescription_Edited_And_TAT_Is_Blank]])</f>
        <v>1</v>
      </c>
      <c r="K608" s="1">
        <f ca="1">IF(Veg_Table[[#This Row],[Sum of Errors]]&gt;0,1,0)</f>
        <v>1</v>
      </c>
      <c r="L608" s="1">
        <f>1</f>
        <v>1</v>
      </c>
      <c r="M60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608" s="1" t="str">
        <f>IF(OR(MID(Veg_Table[[#This Row],[PRESCRIP]],2,1)="1",MID(Veg_Table[[#This Row],[PRESCRIP]],2,1)="2",MID(Veg_Table[[#This Row],[PRESCRIP]],2,1)="3",MID(Veg_Table[[#This Row],[PRESCRIP]],2,1)="4"),_xlfn.NUMBERVALUE(MID(Veg_Table[[#This Row],[PRESCRIP]],2,1)),"NA")</f>
        <v>NA</v>
      </c>
      <c r="O608" s="1">
        <f>WEEKNUM(Veg_Table[[#This Row],[EVM_LAST_EDITED_Day]],2)</f>
        <v>20</v>
      </c>
      <c r="P608" s="25">
        <f>IFERROR(DATE(YEAR(Veg_Table[[#This Row],[EVM_LAST_EDITED2]]),MONTH(Veg_Table[[#This Row],[EVM_LAST_EDITED2]]),DAY(Veg_Table[[#This Row],[EVM_LAST_EDITED2]])),DATE(2019,1,1))</f>
        <v>43966</v>
      </c>
      <c r="Q608" s="3">
        <f>VALUE(SUBSTITUTE(Veg_Table[[#This Row],[EVM_LAST_EDITED]],",",""))</f>
        <v>43966.426190405102</v>
      </c>
      <c r="R608" s="1" t="str">
        <f>_xlfn.IFNA(IF(Veg_Table[[#This Row],[EVM_LAST_EDITOR]]="","zBlank EVM Last Editor",VLOOKUP(Veg_Table[[#This Row],[EVM_LAST_EDITOR]],Roster_Table[#All],4,FALSE)),"zAWRR Not in Roster")</f>
        <v>AEA</v>
      </c>
      <c r="S608" s="1" t="str">
        <f>_xlfn.IFNA(IF(Veg_Table[[#This Row],[EVM_LAST_EDITOR]]="","zBlank EVM Last Editor",VLOOKUP(Veg_Table[[#This Row],[EVM_LAST_EDITOR]],Roster_Table[#All],16,FALSE)),"zCompany_AWRR not in Roster")</f>
        <v>Not in Sierra Roster</v>
      </c>
      <c r="T608" s="2">
        <f>IFERROR(DATE(YEAR(Veg_Table[[#This Row],[Created2]]),MONTH(Veg_Table[[#This Row],[Created2]]),DAY(Veg_Table[[#This Row],[Created2]])),DATE(2019,1,1))</f>
        <v>43724</v>
      </c>
      <c r="U608" s="3">
        <f>VALUE(SUBSTITUTE(Veg_Table[[#This Row],[Created]],",",""))</f>
        <v>43724.410659722198</v>
      </c>
      <c r="V608" s="3" t="str">
        <f ca="1">IFERROR(_xlfn.IFNA(CELL("contents",INDIRECT(_xlfn.CONCAT("Veg_Table_Production_Data!",ADDRESS(MATCH(_xlfn.MAXIFS(#REF!,#REF!,"="&amp;Veg_Table[[#This Row],[AUTO_ID]],#REF!,"&lt;"&amp;Veg_Table[[#This Row],[EVM_LAST_EDITED_Day]]),#REF!,0),COLUMN(#REF!),4,1,)))),""),"")</f>
        <v/>
      </c>
      <c r="W608" s="3" t="str">
        <f ca="1">IF(Veg_Table[[#This Row],[Previous_Prescription]]="","No",IF(Veg_Table[[#This Row],[Previous_Prescription]]=Veg_Table[[#This Row],[PRESCRIP]],"No","Yes"))</f>
        <v>No</v>
      </c>
      <c r="X608" s="3" t="str">
        <f>IF(Veg_Table[[#This Row],[EVM_LAST_EDITED_Day]]=Veg_Table[[#This Row],[Created_Day]],"New","Old")</f>
        <v>Old</v>
      </c>
      <c r="Y608" s="1">
        <f>IFERROR(IF(FIND("delete",LOWER(Veg_Table[[#This Row],[PI_COMMENTS]]))&gt;=1,1,0),0)</f>
        <v>0</v>
      </c>
      <c r="Z608" s="1" t="str">
        <f>_xlfn.IFNA(IF(Veg_Table[[#This Row],[EVM_LAST_EDITOR]]="","Yes",VLOOKUP(Veg_Table[[#This Row],[EVM_LAST_EDITOR]],Roster_Table[#All],15,FALSE)),"Yes")</f>
        <v>No</v>
      </c>
      <c r="AA60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08" s="1" t="str">
        <f>_xlfn.IFNA(VLOOKUP(Veg_Table[[#This Row],[EVM_LAST_EDITOR]],Roster_Table[#All],3,FALSE),"zAWRR Not in Roster")</f>
        <v>Drew</v>
      </c>
      <c r="AC608" s="1" t="str">
        <f>_xlfn.IFNA(VLOOKUP(Veg_Table[[#This Row],[EVM_LAST_EDITOR]],Roster_Table[#All],2,FALSE),"zAWRR Not in Roster")</f>
        <v>Berlfein</v>
      </c>
      <c r="AD608" s="1" t="str">
        <f>IF(_xlfn.CONCAT(Veg_Table[[#This Row],[First_Name]]," ",Veg_Table[[#This Row],[Last_Name]])="zAWRR Not in Roster zAWRR Not in Roster","zAWRR Not in Roster",_xlfn.CONCAT(Veg_Table[[#This Row],[First_Name]]," ",Veg_Table[[#This Row],[Last_Name]]))</f>
        <v>Drew Berlfein</v>
      </c>
      <c r="AE608">
        <v>1761502</v>
      </c>
      <c r="AF608" t="s">
        <v>3901</v>
      </c>
      <c r="AG608" t="s">
        <v>30</v>
      </c>
      <c r="AH608" t="s">
        <v>3886</v>
      </c>
      <c r="AI608" t="s">
        <v>3898</v>
      </c>
      <c r="AJ608" t="s">
        <v>820</v>
      </c>
      <c r="AL608" t="s">
        <v>822</v>
      </c>
      <c r="AM608" t="s">
        <v>46</v>
      </c>
      <c r="AN608" t="s">
        <v>25</v>
      </c>
      <c r="AO608" t="s">
        <v>25</v>
      </c>
      <c r="AP608">
        <v>26</v>
      </c>
      <c r="AQ608">
        <v>30</v>
      </c>
      <c r="AS608" t="s">
        <v>993</v>
      </c>
      <c r="AT608" t="s">
        <v>522</v>
      </c>
      <c r="AU608" t="s">
        <v>25</v>
      </c>
      <c r="AW608" t="s">
        <v>3902</v>
      </c>
      <c r="AX608" t="s">
        <v>534</v>
      </c>
      <c r="AZ608">
        <v>5429731</v>
      </c>
      <c r="BA608" t="s">
        <v>993</v>
      </c>
      <c r="BB608" s="4">
        <v>43966.426087754633</v>
      </c>
      <c r="BC608" t="s">
        <v>1086</v>
      </c>
      <c r="BD608" t="s">
        <v>29</v>
      </c>
      <c r="BI608" s="3"/>
      <c r="BJ608" t="s">
        <v>4204</v>
      </c>
      <c r="BK608" s="30" t="s">
        <v>533</v>
      </c>
      <c r="BL608" s="3">
        <v>43966.426190405095</v>
      </c>
      <c r="BM608" t="s">
        <v>31</v>
      </c>
      <c r="BN608" t="s">
        <v>32</v>
      </c>
      <c r="BO608" t="s">
        <v>3887</v>
      </c>
      <c r="BP608" t="s">
        <v>3888</v>
      </c>
      <c r="BQ608" t="s">
        <v>826</v>
      </c>
      <c r="BR608" t="s">
        <v>28</v>
      </c>
      <c r="BS608" t="s">
        <v>28</v>
      </c>
      <c r="BT608" t="s">
        <v>840</v>
      </c>
      <c r="BU608" s="3">
        <v>43724.41065972222</v>
      </c>
      <c r="BV608" t="s">
        <v>803</v>
      </c>
      <c r="BW608" s="3">
        <v>43966.480337314817</v>
      </c>
      <c r="BX608" t="s">
        <v>3903</v>
      </c>
      <c r="CG608"/>
      <c r="CH608"/>
      <c r="CI608"/>
      <c r="CY608"/>
      <c r="DA608"/>
      <c r="DE608"/>
      <c r="DF608"/>
    </row>
    <row r="609" spans="1:110" x14ac:dyDescent="0.25">
      <c r="A609" s="1">
        <f>IF(Veg_Table[[#This Row],[VP_STATUS]]="Hold",0,IF(OR(AND(Veg_Table[[#This Row],[PRESCRIP]]="NW_No Work",Veg_Table[[#This Row],[VP_STATUS]]&lt;&gt;"No Work Required Under EVM"),AND(Veg_Table[[#This Row],[VP_STATUS]]="No Work Required Under EVM",Veg_Table[[#This Row],[PRESCRIP]]&lt;&gt;"NW_No Work")),1,0))</f>
        <v>0</v>
      </c>
      <c r="B609" s="1">
        <f>IF(Veg_Table[[#This Row],[SPECIES]]="",1,0)</f>
        <v>0</v>
      </c>
      <c r="C609" s="1">
        <f>IF(Veg_Table[[#This Row],[DIAMETER]]="",1,0)</f>
        <v>0</v>
      </c>
      <c r="D609" s="1">
        <f>IF(Veg_Table[[#This Row],[HEIGHT]]="",1,0)</f>
        <v>0</v>
      </c>
      <c r="E60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609" s="1">
        <f>IF(AND(Veg_Table[[#This Row],[TAT_RESULT]]="ABATE",Veg_Table[[#This Row],[PRESCRIP]]="NW_No Work"),1,0)</f>
        <v>0</v>
      </c>
      <c r="G609" s="1">
        <f>IF(OR(Veg_Table[[#This Row],[Prescription R-Scale]]="NA",Veg_Table[[#This Row],[Diameter R-Scale]]="NA"),0,IF(Veg_Table[[#This Row],[Diameter R-Scale]]&lt;&gt;Veg_Table[[#This Row],[Prescription R-Scale]],1,0))</f>
        <v>0</v>
      </c>
      <c r="H609" s="1">
        <f>IF(OR(AND(Veg_Table[[#This Row],[PRESCRIP]]="BC_Br Rmv", Veg_Table[[#This Row],[WOOD_MAN]]&lt;&gt;"Not Needed"),AND(Veg_Table[[#This Row],[PRESCRIP]]="BCS_Br Rmv+Trt", Veg_Table[[#This Row],[WOOD_MAN]]&lt;&gt;"Not Needed")),1,0)</f>
        <v>0</v>
      </c>
      <c r="I609" s="1">
        <f ca="1">IF(AND(Veg_Table[[#This Row],[Prescription_Changed]]="Yes",Veg_Table[[#This Row],[TAT_RESULT]]=""),1,0)</f>
        <v>0</v>
      </c>
      <c r="J609" s="1">
        <f ca="1">SUM(Veg_Table[[#This Row],[Prescription and Status do not match]:[Prescription_Edited_And_TAT_Is_Blank]])</f>
        <v>1</v>
      </c>
      <c r="K609" s="1">
        <f ca="1">IF(Veg_Table[[#This Row],[Sum of Errors]]&gt;0,1,0)</f>
        <v>1</v>
      </c>
      <c r="L609" s="1">
        <f>1</f>
        <v>1</v>
      </c>
      <c r="M60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609" s="1">
        <f>IF(OR(MID(Veg_Table[[#This Row],[PRESCRIP]],2,1)="1",MID(Veg_Table[[#This Row],[PRESCRIP]],2,1)="2",MID(Veg_Table[[#This Row],[PRESCRIP]],2,1)="3",MID(Veg_Table[[#This Row],[PRESCRIP]],2,1)="4"),_xlfn.NUMBERVALUE(MID(Veg_Table[[#This Row],[PRESCRIP]],2,1)),"NA")</f>
        <v>1</v>
      </c>
      <c r="O609" s="1">
        <f>WEEKNUM(Veg_Table[[#This Row],[EVM_LAST_EDITED_Day]],2)</f>
        <v>20</v>
      </c>
      <c r="P609" s="25">
        <f>IFERROR(DATE(YEAR(Veg_Table[[#This Row],[EVM_LAST_EDITED2]]),MONTH(Veg_Table[[#This Row],[EVM_LAST_EDITED2]]),DAY(Veg_Table[[#This Row],[EVM_LAST_EDITED2]])),DATE(2019,1,1))</f>
        <v>43966</v>
      </c>
      <c r="Q609" s="3">
        <f>VALUE(SUBSTITUTE(Veg_Table[[#This Row],[EVM_LAST_EDITED]],",",""))</f>
        <v>43966.4320021065</v>
      </c>
      <c r="R609" s="1" t="str">
        <f>_xlfn.IFNA(IF(Veg_Table[[#This Row],[EVM_LAST_EDITOR]]="","zBlank EVM Last Editor",VLOOKUP(Veg_Table[[#This Row],[EVM_LAST_EDITOR]],Roster_Table[#All],4,FALSE)),"zAWRR Not in Roster")</f>
        <v>MFE</v>
      </c>
      <c r="S609" s="1" t="str">
        <f>_xlfn.IFNA(IF(Veg_Table[[#This Row],[EVM_LAST_EDITOR]]="","zBlank EVM Last Editor",VLOOKUP(Veg_Table[[#This Row],[EVM_LAST_EDITOR]],Roster_Table[#All],16,FALSE)),"zCompany_AWRR not in Roster")</f>
        <v>Not in Sierra Roster</v>
      </c>
      <c r="T609" s="2">
        <f>IFERROR(DATE(YEAR(Veg_Table[[#This Row],[Created2]]),MONTH(Veg_Table[[#This Row],[Created2]]),DAY(Veg_Table[[#This Row],[Created2]])),DATE(2019,1,1))</f>
        <v>43881</v>
      </c>
      <c r="U609" s="3">
        <f>VALUE(SUBSTITUTE(Veg_Table[[#This Row],[Created]],",",""))</f>
        <v>43881.436874999999</v>
      </c>
      <c r="V609" s="3" t="str">
        <f ca="1">IFERROR(_xlfn.IFNA(CELL("contents",INDIRECT(_xlfn.CONCAT("Veg_Table_Production_Data!",ADDRESS(MATCH(_xlfn.MAXIFS(#REF!,#REF!,"="&amp;Veg_Table[[#This Row],[AUTO_ID]],#REF!,"&lt;"&amp;Veg_Table[[#This Row],[EVM_LAST_EDITED_Day]]),#REF!,0),COLUMN(#REF!),4,1,)))),""),"")</f>
        <v/>
      </c>
      <c r="W609" s="3" t="str">
        <f ca="1">IF(Veg_Table[[#This Row],[Previous_Prescription]]="","No",IF(Veg_Table[[#This Row],[Previous_Prescription]]=Veg_Table[[#This Row],[PRESCRIP]],"No","Yes"))</f>
        <v>No</v>
      </c>
      <c r="X609" s="3" t="str">
        <f>IF(Veg_Table[[#This Row],[EVM_LAST_EDITED_Day]]=Veg_Table[[#This Row],[Created_Day]],"New","Old")</f>
        <v>Old</v>
      </c>
      <c r="Y609" s="1">
        <f>IFERROR(IF(FIND("delete",LOWER(Veg_Table[[#This Row],[PI_COMMENTS]]))&gt;=1,1,0),0)</f>
        <v>0</v>
      </c>
      <c r="Z609" s="1" t="str">
        <f>_xlfn.IFNA(IF(Veg_Table[[#This Row],[EVM_LAST_EDITOR]]="","Yes",VLOOKUP(Veg_Table[[#This Row],[EVM_LAST_EDITOR]],Roster_Table[#All],15,FALSE)),"Yes")</f>
        <v>No</v>
      </c>
      <c r="AA60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09" s="1" t="str">
        <f>_xlfn.IFNA(VLOOKUP(Veg_Table[[#This Row],[EVM_LAST_EDITOR]],Roster_Table[#All],3,FALSE),"zAWRR Not in Roster")</f>
        <v>Thomas</v>
      </c>
      <c r="AC609" s="1" t="str">
        <f>_xlfn.IFNA(VLOOKUP(Veg_Table[[#This Row],[EVM_LAST_EDITOR]],Roster_Table[#All],2,FALSE),"zAWRR Not in Roster")</f>
        <v>James</v>
      </c>
      <c r="AD609" s="1" t="str">
        <f>IF(_xlfn.CONCAT(Veg_Table[[#This Row],[First_Name]]," ",Veg_Table[[#This Row],[Last_Name]])="zAWRR Not in Roster zAWRR Not in Roster","zAWRR Not in Roster",_xlfn.CONCAT(Veg_Table[[#This Row],[First_Name]]," ",Veg_Table[[#This Row],[Last_Name]]))</f>
        <v>Thomas James</v>
      </c>
      <c r="AE609">
        <v>1779979</v>
      </c>
      <c r="AF609" t="s">
        <v>3544</v>
      </c>
      <c r="AG609" t="s">
        <v>30</v>
      </c>
      <c r="AH609" t="s">
        <v>2073</v>
      </c>
      <c r="AI609" t="s">
        <v>3533</v>
      </c>
      <c r="AJ609" t="s">
        <v>820</v>
      </c>
      <c r="AK609" t="s">
        <v>28</v>
      </c>
      <c r="AL609" t="s">
        <v>372</v>
      </c>
      <c r="AM609" t="s">
        <v>38</v>
      </c>
      <c r="AN609" t="s">
        <v>25</v>
      </c>
      <c r="AO609" t="s">
        <v>25</v>
      </c>
      <c r="AP609">
        <v>10</v>
      </c>
      <c r="AQ609">
        <v>47</v>
      </c>
      <c r="AR609" t="s">
        <v>28</v>
      </c>
      <c r="AS609" t="s">
        <v>45</v>
      </c>
      <c r="AT609" t="s">
        <v>515</v>
      </c>
      <c r="AU609" t="s">
        <v>25</v>
      </c>
      <c r="AV609" t="s">
        <v>28</v>
      </c>
      <c r="AW609" t="s">
        <v>3545</v>
      </c>
      <c r="AX609" t="s">
        <v>825</v>
      </c>
      <c r="AY609" t="s">
        <v>825</v>
      </c>
      <c r="AZ609">
        <v>5807646</v>
      </c>
      <c r="BA609" t="s">
        <v>45</v>
      </c>
      <c r="BB609" s="4">
        <v>43966.431884837963</v>
      </c>
      <c r="BC609" t="s">
        <v>837</v>
      </c>
      <c r="BD609" t="s">
        <v>29</v>
      </c>
      <c r="BF609" t="s">
        <v>28</v>
      </c>
      <c r="BG609" t="s">
        <v>28</v>
      </c>
      <c r="BH609" t="s">
        <v>28</v>
      </c>
      <c r="BI609" s="3"/>
      <c r="BJ609" t="s">
        <v>528</v>
      </c>
      <c r="BK609" s="30" t="s">
        <v>694</v>
      </c>
      <c r="BL609" s="3">
        <v>43966.432002106485</v>
      </c>
      <c r="BM609" t="s">
        <v>31</v>
      </c>
      <c r="BN609" t="s">
        <v>32</v>
      </c>
      <c r="BO609" t="s">
        <v>2075</v>
      </c>
      <c r="BP609" t="s">
        <v>2076</v>
      </c>
      <c r="BQ609" t="s">
        <v>826</v>
      </c>
      <c r="BR609" t="s">
        <v>28</v>
      </c>
      <c r="BS609" t="s">
        <v>28</v>
      </c>
      <c r="BT609" t="s">
        <v>115</v>
      </c>
      <c r="BU609" s="3">
        <v>43881.436874999999</v>
      </c>
      <c r="BV609" t="s">
        <v>803</v>
      </c>
      <c r="BW609" s="3">
        <v>43966.48034858796</v>
      </c>
      <c r="BX609" t="s">
        <v>3546</v>
      </c>
      <c r="CG609"/>
      <c r="CH609"/>
      <c r="CI609"/>
      <c r="CY609"/>
      <c r="DA609"/>
      <c r="DE609"/>
      <c r="DF609"/>
    </row>
    <row r="610" spans="1:110" x14ac:dyDescent="0.25">
      <c r="A610" s="1">
        <f>IF(Veg_Table[[#This Row],[VP_STATUS]]="Hold",0,IF(OR(AND(Veg_Table[[#This Row],[PRESCRIP]]="NW_No Work",Veg_Table[[#This Row],[VP_STATUS]]&lt;&gt;"No Work Required Under EVM"),AND(Veg_Table[[#This Row],[VP_STATUS]]="No Work Required Under EVM",Veg_Table[[#This Row],[PRESCRIP]]&lt;&gt;"NW_No Work")),1,0))</f>
        <v>1</v>
      </c>
      <c r="B610" s="1">
        <f>IF(Veg_Table[[#This Row],[SPECIES]]="",1,0)</f>
        <v>0</v>
      </c>
      <c r="C610" s="1">
        <f>IF(Veg_Table[[#This Row],[DIAMETER]]="",1,0)</f>
        <v>0</v>
      </c>
      <c r="D610" s="1">
        <f>IF(Veg_Table[[#This Row],[HEIGHT]]="",1,0)</f>
        <v>0</v>
      </c>
      <c r="E61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10" s="1">
        <f>IF(AND(Veg_Table[[#This Row],[TAT_RESULT]]="ABATE",Veg_Table[[#This Row],[PRESCRIP]]="NW_No Work"),1,0)</f>
        <v>1</v>
      </c>
      <c r="G610" s="1">
        <f>IF(OR(Veg_Table[[#This Row],[Prescription R-Scale]]="NA",Veg_Table[[#This Row],[Diameter R-Scale]]="NA"),0,IF(Veg_Table[[#This Row],[Diameter R-Scale]]&lt;&gt;Veg_Table[[#This Row],[Prescription R-Scale]],1,0))</f>
        <v>0</v>
      </c>
      <c r="H610" s="1">
        <f>IF(OR(AND(Veg_Table[[#This Row],[PRESCRIP]]="BC_Br Rmv", Veg_Table[[#This Row],[WOOD_MAN]]&lt;&gt;"Not Needed"),AND(Veg_Table[[#This Row],[PRESCRIP]]="BCS_Br Rmv+Trt", Veg_Table[[#This Row],[WOOD_MAN]]&lt;&gt;"Not Needed")),1,0)</f>
        <v>0</v>
      </c>
      <c r="I610" s="1">
        <f ca="1">IF(AND(Veg_Table[[#This Row],[Prescription_Changed]]="Yes",Veg_Table[[#This Row],[TAT_RESULT]]=""),1,0)</f>
        <v>0</v>
      </c>
      <c r="J610" s="1">
        <f ca="1">SUM(Veg_Table[[#This Row],[Prescription and Status do not match]:[Prescription_Edited_And_TAT_Is_Blank]])</f>
        <v>2</v>
      </c>
      <c r="K610" s="1">
        <f ca="1">IF(Veg_Table[[#This Row],[Sum of Errors]]&gt;0,1,0)</f>
        <v>1</v>
      </c>
      <c r="L610" s="1">
        <f>1</f>
        <v>1</v>
      </c>
      <c r="M610"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610" s="1" t="str">
        <f>IF(OR(MID(Veg_Table[[#This Row],[PRESCRIP]],2,1)="1",MID(Veg_Table[[#This Row],[PRESCRIP]],2,1)="2",MID(Veg_Table[[#This Row],[PRESCRIP]],2,1)="3",MID(Veg_Table[[#This Row],[PRESCRIP]],2,1)="4"),_xlfn.NUMBERVALUE(MID(Veg_Table[[#This Row],[PRESCRIP]],2,1)),"NA")</f>
        <v>NA</v>
      </c>
      <c r="O610" s="1">
        <f>WEEKNUM(Veg_Table[[#This Row],[EVM_LAST_EDITED_Day]],2)</f>
        <v>20</v>
      </c>
      <c r="P610" s="25">
        <f>IFERROR(DATE(YEAR(Veg_Table[[#This Row],[EVM_LAST_EDITED2]]),MONTH(Veg_Table[[#This Row],[EVM_LAST_EDITED2]]),DAY(Veg_Table[[#This Row],[EVM_LAST_EDITED2]])),DATE(2019,1,1))</f>
        <v>43966</v>
      </c>
      <c r="Q610" s="3">
        <f>VALUE(SUBSTITUTE(Veg_Table[[#This Row],[EVM_LAST_EDITED]],",",""))</f>
        <v>43966.447941724502</v>
      </c>
      <c r="R610" s="1" t="str">
        <f>_xlfn.IFNA(IF(Veg_Table[[#This Row],[EVM_LAST_EDITOR]]="","zBlank EVM Last Editor",VLOOKUP(Veg_Table[[#This Row],[EVM_LAST_EDITOR]],Roster_Table[#All],4,FALSE)),"zAWRR Not in Roster")</f>
        <v>MGE</v>
      </c>
      <c r="S610" s="1" t="str">
        <f>_xlfn.IFNA(IF(Veg_Table[[#This Row],[EVM_LAST_EDITOR]]="","zBlank EVM Last Editor",VLOOKUP(Veg_Table[[#This Row],[EVM_LAST_EDITOR]],Roster_Table[#All],16,FALSE)),"zCompany_AWRR not in Roster")</f>
        <v>MGE_Mountain G Enterprises</v>
      </c>
      <c r="T610" s="2">
        <f>IFERROR(DATE(YEAR(Veg_Table[[#This Row],[Created2]]),MONTH(Veg_Table[[#This Row],[Created2]]),DAY(Veg_Table[[#This Row],[Created2]])),DATE(2019,1,1))</f>
        <v>43966</v>
      </c>
      <c r="U610" s="3">
        <f>VALUE(SUBSTITUTE(Veg_Table[[#This Row],[Created]],",",""))</f>
        <v>43966.438200925899</v>
      </c>
      <c r="V610" s="3" t="str">
        <f ca="1">IFERROR(_xlfn.IFNA(CELL("contents",INDIRECT(_xlfn.CONCAT("Veg_Table_Production_Data!",ADDRESS(MATCH(_xlfn.MAXIFS(#REF!,#REF!,"="&amp;Veg_Table[[#This Row],[AUTO_ID]],#REF!,"&lt;"&amp;Veg_Table[[#This Row],[EVM_LAST_EDITED_Day]]),#REF!,0),COLUMN(#REF!),4,1,)))),""),"")</f>
        <v/>
      </c>
      <c r="W610" s="3" t="str">
        <f ca="1">IF(Veg_Table[[#This Row],[Previous_Prescription]]="","No",IF(Veg_Table[[#This Row],[Previous_Prescription]]=Veg_Table[[#This Row],[PRESCRIP]],"No","Yes"))</f>
        <v>No</v>
      </c>
      <c r="X610" s="3" t="str">
        <f>IF(Veg_Table[[#This Row],[EVM_LAST_EDITED_Day]]=Veg_Table[[#This Row],[Created_Day]],"New","Old")</f>
        <v>New</v>
      </c>
      <c r="Y610" s="1">
        <f>IFERROR(IF(FIND("delete",LOWER(Veg_Table[[#This Row],[PI_COMMENTS]]))&gt;=1,1,0),0)</f>
        <v>0</v>
      </c>
      <c r="Z610" s="1" t="str">
        <f>_xlfn.IFNA(IF(Veg_Table[[#This Row],[EVM_LAST_EDITOR]]="","Yes",VLOOKUP(Veg_Table[[#This Row],[EVM_LAST_EDITOR]],Roster_Table[#All],15,FALSE)),"Yes")</f>
        <v>Yes</v>
      </c>
      <c r="AA61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1</v>
      </c>
      <c r="AB610" s="1" t="str">
        <f>_xlfn.IFNA(VLOOKUP(Veg_Table[[#This Row],[EVM_LAST_EDITOR]],Roster_Table[#All],3,FALSE),"zAWRR Not in Roster")</f>
        <v>Brandon</v>
      </c>
      <c r="AC610" s="1" t="str">
        <f>_xlfn.IFNA(VLOOKUP(Veg_Table[[#This Row],[EVM_LAST_EDITOR]],Roster_Table[#All],2,FALSE),"zAWRR Not in Roster")</f>
        <v>Fabela</v>
      </c>
      <c r="AD610" s="1" t="str">
        <f>IF(_xlfn.CONCAT(Veg_Table[[#This Row],[First_Name]]," ",Veg_Table[[#This Row],[Last_Name]])="zAWRR Not in Roster zAWRR Not in Roster","zAWRR Not in Roster",_xlfn.CONCAT(Veg_Table[[#This Row],[First_Name]]," ",Veg_Table[[#This Row],[Last_Name]]))</f>
        <v>Brandon Fabela</v>
      </c>
      <c r="AE610">
        <v>3231474</v>
      </c>
      <c r="AF610" t="s">
        <v>7314</v>
      </c>
      <c r="AG610" t="s">
        <v>93</v>
      </c>
      <c r="AH610" t="s">
        <v>5320</v>
      </c>
      <c r="AI610" t="s">
        <v>7280</v>
      </c>
      <c r="AJ610" t="s">
        <v>36</v>
      </c>
      <c r="AL610" t="s">
        <v>22</v>
      </c>
      <c r="AM610" t="s">
        <v>38</v>
      </c>
      <c r="AN610" t="s">
        <v>25</v>
      </c>
      <c r="AO610" t="s">
        <v>25</v>
      </c>
      <c r="AP610">
        <v>15</v>
      </c>
      <c r="AQ610">
        <v>22</v>
      </c>
      <c r="AR610" t="s">
        <v>514</v>
      </c>
      <c r="AS610" t="s">
        <v>24</v>
      </c>
      <c r="AT610" t="s">
        <v>515</v>
      </c>
      <c r="AV610" t="s">
        <v>512</v>
      </c>
      <c r="AW610" t="s">
        <v>7315</v>
      </c>
      <c r="AZ610"/>
      <c r="BB610" s="4"/>
      <c r="BD610" t="s">
        <v>29</v>
      </c>
      <c r="BE610" t="s">
        <v>25</v>
      </c>
      <c r="BF610" t="s">
        <v>513</v>
      </c>
      <c r="BI610" s="3"/>
      <c r="BJ610" t="s">
        <v>5992</v>
      </c>
      <c r="BK610" s="30" t="s">
        <v>668</v>
      </c>
      <c r="BL610" s="3">
        <v>43966.447941724538</v>
      </c>
      <c r="BM610" t="s">
        <v>31</v>
      </c>
      <c r="BN610" t="s">
        <v>32</v>
      </c>
      <c r="BP610" t="s">
        <v>5452</v>
      </c>
      <c r="BQ610" t="s">
        <v>1025</v>
      </c>
      <c r="BR610" t="s">
        <v>28</v>
      </c>
      <c r="BS610" t="s">
        <v>28</v>
      </c>
      <c r="BT610" t="s">
        <v>668</v>
      </c>
      <c r="BU610" s="3">
        <v>43966.438200925928</v>
      </c>
      <c r="BV610" t="s">
        <v>803</v>
      </c>
      <c r="BW610" s="3">
        <v>43966.505149571756</v>
      </c>
      <c r="BX610" t="s">
        <v>7316</v>
      </c>
      <c r="CG610"/>
      <c r="CH610"/>
      <c r="CI610"/>
      <c r="CY610"/>
      <c r="DA610"/>
      <c r="DE610"/>
      <c r="DF610"/>
    </row>
    <row r="611" spans="1:110" x14ac:dyDescent="0.25">
      <c r="A611" s="1">
        <f>IF(Veg_Table[[#This Row],[VP_STATUS]]="Hold",0,IF(OR(AND(Veg_Table[[#This Row],[PRESCRIP]]="NW_No Work",Veg_Table[[#This Row],[VP_STATUS]]&lt;&gt;"No Work Required Under EVM"),AND(Veg_Table[[#This Row],[VP_STATUS]]="No Work Required Under EVM",Veg_Table[[#This Row],[PRESCRIP]]&lt;&gt;"NW_No Work")),1,0))</f>
        <v>0</v>
      </c>
      <c r="B611" s="1">
        <f>IF(Veg_Table[[#This Row],[SPECIES]]="",1,0)</f>
        <v>0</v>
      </c>
      <c r="C611" s="1">
        <f>IF(Veg_Table[[#This Row],[DIAMETER]]="",1,0)</f>
        <v>0</v>
      </c>
      <c r="D611" s="1">
        <f>IF(Veg_Table[[#This Row],[HEIGHT]]="",1,0)</f>
        <v>0</v>
      </c>
      <c r="E61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11" s="1">
        <f>IF(AND(Veg_Table[[#This Row],[TAT_RESULT]]="ABATE",Veg_Table[[#This Row],[PRESCRIP]]="NW_No Work"),1,0)</f>
        <v>0</v>
      </c>
      <c r="G611" s="1">
        <f>IF(OR(Veg_Table[[#This Row],[Prescription R-Scale]]="NA",Veg_Table[[#This Row],[Diameter R-Scale]]="NA"),0,IF(Veg_Table[[#This Row],[Diameter R-Scale]]&lt;&gt;Veg_Table[[#This Row],[Prescription R-Scale]],1,0))</f>
        <v>0</v>
      </c>
      <c r="H611" s="1">
        <f>IF(OR(AND(Veg_Table[[#This Row],[PRESCRIP]]="BC_Br Rmv", Veg_Table[[#This Row],[WOOD_MAN]]&lt;&gt;"Not Needed"),AND(Veg_Table[[#This Row],[PRESCRIP]]="BCS_Br Rmv+Trt", Veg_Table[[#This Row],[WOOD_MAN]]&lt;&gt;"Not Needed")),1,0)</f>
        <v>1</v>
      </c>
      <c r="I611" s="1">
        <f ca="1">IF(AND(Veg_Table[[#This Row],[Prescription_Changed]]="Yes",Veg_Table[[#This Row],[TAT_RESULT]]=""),1,0)</f>
        <v>0</v>
      </c>
      <c r="J611" s="1">
        <f ca="1">SUM(Veg_Table[[#This Row],[Prescription and Status do not match]:[Prescription_Edited_And_TAT_Is_Blank]])</f>
        <v>1</v>
      </c>
      <c r="K611" s="1">
        <f ca="1">IF(Veg_Table[[#This Row],[Sum of Errors]]&gt;0,1,0)</f>
        <v>1</v>
      </c>
      <c r="L611" s="1">
        <f>1</f>
        <v>1</v>
      </c>
      <c r="M611"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Brush</v>
      </c>
      <c r="N611" s="1" t="str">
        <f>IF(OR(MID(Veg_Table[[#This Row],[PRESCRIP]],2,1)="1",MID(Veg_Table[[#This Row],[PRESCRIP]],2,1)="2",MID(Veg_Table[[#This Row],[PRESCRIP]],2,1)="3",MID(Veg_Table[[#This Row],[PRESCRIP]],2,1)="4"),_xlfn.NUMBERVALUE(MID(Veg_Table[[#This Row],[PRESCRIP]],2,1)),"NA")</f>
        <v>NA</v>
      </c>
      <c r="O611" s="1">
        <f>WEEKNUM(Veg_Table[[#This Row],[EVM_LAST_EDITED_Day]],2)</f>
        <v>20</v>
      </c>
      <c r="P611" s="25">
        <f>IFERROR(DATE(YEAR(Veg_Table[[#This Row],[EVM_LAST_EDITED2]]),MONTH(Veg_Table[[#This Row],[EVM_LAST_EDITED2]]),DAY(Veg_Table[[#This Row],[EVM_LAST_EDITED2]])),DATE(2019,1,1))</f>
        <v>43966</v>
      </c>
      <c r="Q611" s="3">
        <f>VALUE(SUBSTITUTE(Veg_Table[[#This Row],[EVM_LAST_EDITED]],",",""))</f>
        <v>43966.449539895802</v>
      </c>
      <c r="R611" s="1" t="str">
        <f>_xlfn.IFNA(IF(Veg_Table[[#This Row],[EVM_LAST_EDITOR]]="","zBlank EVM Last Editor",VLOOKUP(Veg_Table[[#This Row],[EVM_LAST_EDITOR]],Roster_Table[#All],4,FALSE)),"zAWRR Not in Roster")</f>
        <v>MGE</v>
      </c>
      <c r="S611" s="1" t="str">
        <f>_xlfn.IFNA(IF(Veg_Table[[#This Row],[EVM_LAST_EDITOR]]="","zBlank EVM Last Editor",VLOOKUP(Veg_Table[[#This Row],[EVM_LAST_EDITOR]],Roster_Table[#All],16,FALSE)),"zCompany_AWRR not in Roster")</f>
        <v>MGE_Mountain G Enterprises</v>
      </c>
      <c r="T611" s="2">
        <f>IFERROR(DATE(YEAR(Veg_Table[[#This Row],[Created2]]),MONTH(Veg_Table[[#This Row],[Created2]]),DAY(Veg_Table[[#This Row],[Created2]])),DATE(2019,1,1))</f>
        <v>43966</v>
      </c>
      <c r="U611" s="3">
        <f>VALUE(SUBSTITUTE(Veg_Table[[#This Row],[Created]],",",""))</f>
        <v>43966.445881828702</v>
      </c>
      <c r="V611" s="3" t="str">
        <f ca="1">IFERROR(_xlfn.IFNA(CELL("contents",INDIRECT(_xlfn.CONCAT("Veg_Table_Production_Data!",ADDRESS(MATCH(_xlfn.MAXIFS(#REF!,#REF!,"="&amp;Veg_Table[[#This Row],[AUTO_ID]],#REF!,"&lt;"&amp;Veg_Table[[#This Row],[EVM_LAST_EDITED_Day]]),#REF!,0),COLUMN(#REF!),4,1,)))),""),"")</f>
        <v/>
      </c>
      <c r="W611" s="3" t="str">
        <f ca="1">IF(Veg_Table[[#This Row],[Previous_Prescription]]="","No",IF(Veg_Table[[#This Row],[Previous_Prescription]]=Veg_Table[[#This Row],[PRESCRIP]],"No","Yes"))</f>
        <v>No</v>
      </c>
      <c r="X611" s="3" t="str">
        <f>IF(Veg_Table[[#This Row],[EVM_LAST_EDITED_Day]]=Veg_Table[[#This Row],[Created_Day]],"New","Old")</f>
        <v>New</v>
      </c>
      <c r="Y611" s="1">
        <f>IFERROR(IF(FIND("delete",LOWER(Veg_Table[[#This Row],[PI_COMMENTS]]))&gt;=1,1,0),0)</f>
        <v>0</v>
      </c>
      <c r="Z611" s="1" t="str">
        <f>_xlfn.IFNA(IF(Veg_Table[[#This Row],[EVM_LAST_EDITOR]]="","Yes",VLOOKUP(Veg_Table[[#This Row],[EVM_LAST_EDITOR]],Roster_Table[#All],15,FALSE)),"Yes")</f>
        <v>Yes</v>
      </c>
      <c r="AA61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1</v>
      </c>
      <c r="AB611" s="1" t="str">
        <f>_xlfn.IFNA(VLOOKUP(Veg_Table[[#This Row],[EVM_LAST_EDITOR]],Roster_Table[#All],3,FALSE),"zAWRR Not in Roster")</f>
        <v>Brandon</v>
      </c>
      <c r="AC611" s="1" t="str">
        <f>_xlfn.IFNA(VLOOKUP(Veg_Table[[#This Row],[EVM_LAST_EDITOR]],Roster_Table[#All],2,FALSE),"zAWRR Not in Roster")</f>
        <v>Fabela</v>
      </c>
      <c r="AD611" s="1" t="str">
        <f>IF(_xlfn.CONCAT(Veg_Table[[#This Row],[First_Name]]," ",Veg_Table[[#This Row],[Last_Name]])="zAWRR Not in Roster zAWRR Not in Roster","zAWRR Not in Roster",_xlfn.CONCAT(Veg_Table[[#This Row],[First_Name]]," ",Veg_Table[[#This Row],[Last_Name]]))</f>
        <v>Brandon Fabela</v>
      </c>
      <c r="AE611">
        <v>3231504</v>
      </c>
      <c r="AF611" t="s">
        <v>7310</v>
      </c>
      <c r="AG611" t="s">
        <v>93</v>
      </c>
      <c r="AH611" t="s">
        <v>5320</v>
      </c>
      <c r="AI611" t="s">
        <v>7280</v>
      </c>
      <c r="AJ611" t="s">
        <v>36</v>
      </c>
      <c r="AL611" t="s">
        <v>22</v>
      </c>
      <c r="AM611" t="s">
        <v>1285</v>
      </c>
      <c r="AN611" t="s">
        <v>25</v>
      </c>
      <c r="AO611" t="s">
        <v>25</v>
      </c>
      <c r="AP611">
        <v>3</v>
      </c>
      <c r="AQ611">
        <v>12</v>
      </c>
      <c r="AR611" t="s">
        <v>511</v>
      </c>
      <c r="AS611" t="s">
        <v>50</v>
      </c>
      <c r="AT611" t="s">
        <v>515</v>
      </c>
      <c r="AV611" t="s">
        <v>512</v>
      </c>
      <c r="AW611" t="s">
        <v>7311</v>
      </c>
      <c r="AZ611"/>
      <c r="BB611" s="4"/>
      <c r="BD611" t="s">
        <v>29</v>
      </c>
      <c r="BE611" t="s">
        <v>25</v>
      </c>
      <c r="BF611" t="s">
        <v>513</v>
      </c>
      <c r="BI611" s="3"/>
      <c r="BJ611" t="s">
        <v>7312</v>
      </c>
      <c r="BK611" s="30" t="s">
        <v>668</v>
      </c>
      <c r="BL611" s="3">
        <v>43966.449539895832</v>
      </c>
      <c r="BM611" t="s">
        <v>31</v>
      </c>
      <c r="BN611" t="s">
        <v>32</v>
      </c>
      <c r="BP611" t="s">
        <v>5452</v>
      </c>
      <c r="BQ611" t="s">
        <v>1025</v>
      </c>
      <c r="BR611" t="s">
        <v>28</v>
      </c>
      <c r="BS611" t="s">
        <v>28</v>
      </c>
      <c r="BT611" t="s">
        <v>668</v>
      </c>
      <c r="BU611" s="3">
        <v>43966.445881828702</v>
      </c>
      <c r="BV611" t="s">
        <v>803</v>
      </c>
      <c r="BW611" s="3">
        <v>43966.505149571756</v>
      </c>
      <c r="BX611" t="s">
        <v>7313</v>
      </c>
      <c r="CG611"/>
      <c r="CH611"/>
      <c r="CI611"/>
      <c r="CY611"/>
      <c r="DA611"/>
      <c r="DE611"/>
      <c r="DF611"/>
    </row>
    <row r="612" spans="1:110" x14ac:dyDescent="0.25">
      <c r="A612" s="1">
        <f>IF(Veg_Table[[#This Row],[VP_STATUS]]="Hold",0,IF(OR(AND(Veg_Table[[#This Row],[PRESCRIP]]="NW_No Work",Veg_Table[[#This Row],[VP_STATUS]]&lt;&gt;"No Work Required Under EVM"),AND(Veg_Table[[#This Row],[VP_STATUS]]="No Work Required Under EVM",Veg_Table[[#This Row],[PRESCRIP]]&lt;&gt;"NW_No Work")),1,0))</f>
        <v>0</v>
      </c>
      <c r="B612" s="1">
        <f>IF(Veg_Table[[#This Row],[SPECIES]]="",1,0)</f>
        <v>0</v>
      </c>
      <c r="C612" s="1">
        <f>IF(Veg_Table[[#This Row],[DIAMETER]]="",1,0)</f>
        <v>0</v>
      </c>
      <c r="D612" s="1">
        <f>IF(Veg_Table[[#This Row],[HEIGHT]]="",1,0)</f>
        <v>0</v>
      </c>
      <c r="E61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612" s="1">
        <f>IF(AND(Veg_Table[[#This Row],[TAT_RESULT]]="ABATE",Veg_Table[[#This Row],[PRESCRIP]]="NW_No Work"),1,0)</f>
        <v>0</v>
      </c>
      <c r="G612" s="1">
        <f>IF(OR(Veg_Table[[#This Row],[Prescription R-Scale]]="NA",Veg_Table[[#This Row],[Diameter R-Scale]]="NA"),0,IF(Veg_Table[[#This Row],[Diameter R-Scale]]&lt;&gt;Veg_Table[[#This Row],[Prescription R-Scale]],1,0))</f>
        <v>0</v>
      </c>
      <c r="H612" s="1">
        <f>IF(OR(AND(Veg_Table[[#This Row],[PRESCRIP]]="BC_Br Rmv", Veg_Table[[#This Row],[WOOD_MAN]]&lt;&gt;"Not Needed"),AND(Veg_Table[[#This Row],[PRESCRIP]]="BCS_Br Rmv+Trt", Veg_Table[[#This Row],[WOOD_MAN]]&lt;&gt;"Not Needed")),1,0)</f>
        <v>0</v>
      </c>
      <c r="I612" s="1">
        <f ca="1">IF(AND(Veg_Table[[#This Row],[Prescription_Changed]]="Yes",Veg_Table[[#This Row],[TAT_RESULT]]=""),1,0)</f>
        <v>0</v>
      </c>
      <c r="J612" s="1">
        <f ca="1">SUM(Veg_Table[[#This Row],[Prescription and Status do not match]:[Prescription_Edited_And_TAT_Is_Blank]])</f>
        <v>1</v>
      </c>
      <c r="K612" s="1">
        <f ca="1">IF(Veg_Table[[#This Row],[Sum of Errors]]&gt;0,1,0)</f>
        <v>1</v>
      </c>
      <c r="L612" s="1">
        <f>1</f>
        <v>1</v>
      </c>
      <c r="M61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612" s="1">
        <f>IF(OR(MID(Veg_Table[[#This Row],[PRESCRIP]],2,1)="1",MID(Veg_Table[[#This Row],[PRESCRIP]],2,1)="2",MID(Veg_Table[[#This Row],[PRESCRIP]],2,1)="3",MID(Veg_Table[[#This Row],[PRESCRIP]],2,1)="4"),_xlfn.NUMBERVALUE(MID(Veg_Table[[#This Row],[PRESCRIP]],2,1)),"NA")</f>
        <v>3</v>
      </c>
      <c r="O612" s="1">
        <f>WEEKNUM(Veg_Table[[#This Row],[EVM_LAST_EDITED_Day]],2)</f>
        <v>20</v>
      </c>
      <c r="P612" s="25">
        <f>IFERROR(DATE(YEAR(Veg_Table[[#This Row],[EVM_LAST_EDITED2]]),MONTH(Veg_Table[[#This Row],[EVM_LAST_EDITED2]]),DAY(Veg_Table[[#This Row],[EVM_LAST_EDITED2]])),DATE(2019,1,1))</f>
        <v>43966</v>
      </c>
      <c r="Q612" s="3">
        <f>VALUE(SUBSTITUTE(Veg_Table[[#This Row],[EVM_LAST_EDITED]],",",""))</f>
        <v>43966.464783761599</v>
      </c>
      <c r="R612" s="1" t="str">
        <f>_xlfn.IFNA(IF(Veg_Table[[#This Row],[EVM_LAST_EDITOR]]="","zBlank EVM Last Editor",VLOOKUP(Veg_Table[[#This Row],[EVM_LAST_EDITOR]],Roster_Table[#All],4,FALSE)),"zAWRR Not in Roster")</f>
        <v>FCO</v>
      </c>
      <c r="S612" s="1" t="str">
        <f>_xlfn.IFNA(IF(Veg_Table[[#This Row],[EVM_LAST_EDITOR]]="","zBlank EVM Last Editor",VLOOKUP(Veg_Table[[#This Row],[EVM_LAST_EDITOR]],Roster_Table[#All],16,FALSE)),"zCompany_AWRR not in Roster")</f>
        <v>FCO_Forester’s Co-op</v>
      </c>
      <c r="T612" s="2">
        <f>IFERROR(DATE(YEAR(Veg_Table[[#This Row],[Created2]]),MONTH(Veg_Table[[#This Row],[Created2]]),DAY(Veg_Table[[#This Row],[Created2]])),DATE(2019,1,1))</f>
        <v>43763</v>
      </c>
      <c r="U612" s="3">
        <f>VALUE(SUBSTITUTE(Veg_Table[[#This Row],[Created]],",",""))</f>
        <v>43763.541111111103</v>
      </c>
      <c r="V612" s="3" t="str">
        <f ca="1">IFERROR(_xlfn.IFNA(CELL("contents",INDIRECT(_xlfn.CONCAT("Veg_Table_Production_Data!",ADDRESS(MATCH(_xlfn.MAXIFS(#REF!,#REF!,"="&amp;Veg_Table[[#This Row],[AUTO_ID]],#REF!,"&lt;"&amp;Veg_Table[[#This Row],[EVM_LAST_EDITED_Day]]),#REF!,0),COLUMN(#REF!),4,1,)))),""),"")</f>
        <v/>
      </c>
      <c r="W612" s="3" t="str">
        <f ca="1">IF(Veg_Table[[#This Row],[Previous_Prescription]]="","No",IF(Veg_Table[[#This Row],[Previous_Prescription]]=Veg_Table[[#This Row],[PRESCRIP]],"No","Yes"))</f>
        <v>No</v>
      </c>
      <c r="X612" s="3" t="str">
        <f>IF(Veg_Table[[#This Row],[EVM_LAST_EDITED_Day]]=Veg_Table[[#This Row],[Created_Day]],"New","Old")</f>
        <v>Old</v>
      </c>
      <c r="Y612" s="1">
        <f>IFERROR(IF(FIND("delete",LOWER(Veg_Table[[#This Row],[PI_COMMENTS]]))&gt;=1,1,0),0)</f>
        <v>0</v>
      </c>
      <c r="Z612" s="1" t="str">
        <f>_xlfn.IFNA(IF(Veg_Table[[#This Row],[EVM_LAST_EDITOR]]="","Yes",VLOOKUP(Veg_Table[[#This Row],[EVM_LAST_EDITOR]],Roster_Table[#All],15,FALSE)),"Yes")</f>
        <v>Yes</v>
      </c>
      <c r="AA61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12" s="1" t="str">
        <f>_xlfn.IFNA(VLOOKUP(Veg_Table[[#This Row],[EVM_LAST_EDITOR]],Roster_Table[#All],3,FALSE),"zAWRR Not in Roster")</f>
        <v>Sarah</v>
      </c>
      <c r="AC612" s="1" t="str">
        <f>_xlfn.IFNA(VLOOKUP(Veg_Table[[#This Row],[EVM_LAST_EDITOR]],Roster_Table[#All],2,FALSE),"zAWRR Not in Roster")</f>
        <v>Deal</v>
      </c>
      <c r="AD612" s="1" t="str">
        <f>IF(_xlfn.CONCAT(Veg_Table[[#This Row],[First_Name]]," ",Veg_Table[[#This Row],[Last_Name]])="zAWRR Not in Roster zAWRR Not in Roster","zAWRR Not in Roster",_xlfn.CONCAT(Veg_Table[[#This Row],[First_Name]]," ",Veg_Table[[#This Row],[Last_Name]]))</f>
        <v>Sarah Deal</v>
      </c>
      <c r="AE612">
        <v>1769544</v>
      </c>
      <c r="AF612" t="s">
        <v>2764</v>
      </c>
      <c r="AG612" t="s">
        <v>30</v>
      </c>
      <c r="AH612" t="s">
        <v>2760</v>
      </c>
      <c r="AI612" t="s">
        <v>2763</v>
      </c>
      <c r="AJ612" t="s">
        <v>48</v>
      </c>
      <c r="AK612" t="s">
        <v>833</v>
      </c>
      <c r="AL612" t="s">
        <v>822</v>
      </c>
      <c r="AM612" t="s">
        <v>38</v>
      </c>
      <c r="AN612" t="s">
        <v>25</v>
      </c>
      <c r="AO612" t="s">
        <v>25</v>
      </c>
      <c r="AP612">
        <v>30</v>
      </c>
      <c r="AQ612">
        <v>91</v>
      </c>
      <c r="AR612" t="s">
        <v>28</v>
      </c>
      <c r="AS612" t="s">
        <v>51</v>
      </c>
      <c r="AT612" t="s">
        <v>515</v>
      </c>
      <c r="AU612" t="s">
        <v>25</v>
      </c>
      <c r="AV612" t="s">
        <v>519</v>
      </c>
      <c r="AW612" t="s">
        <v>7118</v>
      </c>
      <c r="AX612" t="s">
        <v>534</v>
      </c>
      <c r="AY612" t="s">
        <v>28</v>
      </c>
      <c r="AZ612">
        <v>5711757</v>
      </c>
      <c r="BA612" t="s">
        <v>1336</v>
      </c>
      <c r="BB612" s="4">
        <v>43941.49460273148</v>
      </c>
      <c r="BC612" t="s">
        <v>1502</v>
      </c>
      <c r="BD612" t="s">
        <v>29</v>
      </c>
      <c r="BF612" t="s">
        <v>28</v>
      </c>
      <c r="BG612" t="s">
        <v>534</v>
      </c>
      <c r="BH612" t="s">
        <v>28</v>
      </c>
      <c r="BI612" s="3">
        <v>43941</v>
      </c>
      <c r="BJ612" t="s">
        <v>3328</v>
      </c>
      <c r="BK612" s="30" t="s">
        <v>400</v>
      </c>
      <c r="BL612" s="3">
        <v>43966.464783761578</v>
      </c>
      <c r="BM612" t="s">
        <v>31</v>
      </c>
      <c r="BN612" t="s">
        <v>32</v>
      </c>
      <c r="BO612" t="s">
        <v>2761</v>
      </c>
      <c r="BP612" t="s">
        <v>2762</v>
      </c>
      <c r="BQ612" t="s">
        <v>826</v>
      </c>
      <c r="BR612" t="s">
        <v>28</v>
      </c>
      <c r="BS612" t="s">
        <v>28</v>
      </c>
      <c r="BT612" t="s">
        <v>840</v>
      </c>
      <c r="BU612" s="3">
        <v>43763.54111111111</v>
      </c>
      <c r="BV612" t="s">
        <v>803</v>
      </c>
      <c r="BW612" s="3">
        <v>43966.480337314817</v>
      </c>
      <c r="BX612" t="s">
        <v>2765</v>
      </c>
      <c r="CG612"/>
      <c r="CH612"/>
      <c r="CI612"/>
      <c r="CY612"/>
      <c r="DA612"/>
      <c r="DE612"/>
      <c r="DF612"/>
    </row>
    <row r="613" spans="1:110" x14ac:dyDescent="0.25">
      <c r="A613" s="1">
        <f>IF(Veg_Table[[#This Row],[VP_STATUS]]="Hold",0,IF(OR(AND(Veg_Table[[#This Row],[PRESCRIP]]="NW_No Work",Veg_Table[[#This Row],[VP_STATUS]]&lt;&gt;"No Work Required Under EVM"),AND(Veg_Table[[#This Row],[VP_STATUS]]="No Work Required Under EVM",Veg_Table[[#This Row],[PRESCRIP]]&lt;&gt;"NW_No Work")),1,0))</f>
        <v>0</v>
      </c>
      <c r="B613" s="1">
        <f>IF(Veg_Table[[#This Row],[SPECIES]]="",1,0)</f>
        <v>0</v>
      </c>
      <c r="C613" s="1">
        <f>IF(Veg_Table[[#This Row],[DIAMETER]]="",1,0)</f>
        <v>0</v>
      </c>
      <c r="D613" s="1">
        <f>IF(Veg_Table[[#This Row],[HEIGHT]]="",1,0)</f>
        <v>0</v>
      </c>
      <c r="E61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613" s="1">
        <f>IF(AND(Veg_Table[[#This Row],[TAT_RESULT]]="ABATE",Veg_Table[[#This Row],[PRESCRIP]]="NW_No Work"),1,0)</f>
        <v>0</v>
      </c>
      <c r="G613" s="1">
        <f>IF(OR(Veg_Table[[#This Row],[Prescription R-Scale]]="NA",Veg_Table[[#This Row],[Diameter R-Scale]]="NA"),0,IF(Veg_Table[[#This Row],[Diameter R-Scale]]&lt;&gt;Veg_Table[[#This Row],[Prescription R-Scale]],1,0))</f>
        <v>0</v>
      </c>
      <c r="H613" s="1">
        <f>IF(OR(AND(Veg_Table[[#This Row],[PRESCRIP]]="BC_Br Rmv", Veg_Table[[#This Row],[WOOD_MAN]]&lt;&gt;"Not Needed"),AND(Veg_Table[[#This Row],[PRESCRIP]]="BCS_Br Rmv+Trt", Veg_Table[[#This Row],[WOOD_MAN]]&lt;&gt;"Not Needed")),1,0)</f>
        <v>0</v>
      </c>
      <c r="I613" s="1">
        <f ca="1">IF(AND(Veg_Table[[#This Row],[Prescription_Changed]]="Yes",Veg_Table[[#This Row],[TAT_RESULT]]=""),1,0)</f>
        <v>0</v>
      </c>
      <c r="J613" s="1">
        <f ca="1">SUM(Veg_Table[[#This Row],[Prescription and Status do not match]:[Prescription_Edited_And_TAT_Is_Blank]])</f>
        <v>1</v>
      </c>
      <c r="K613" s="1">
        <f ca="1">IF(Veg_Table[[#This Row],[Sum of Errors]]&gt;0,1,0)</f>
        <v>1</v>
      </c>
      <c r="L613" s="1">
        <f>1</f>
        <v>1</v>
      </c>
      <c r="M61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613" s="1" t="str">
        <f>IF(OR(MID(Veg_Table[[#This Row],[PRESCRIP]],2,1)="1",MID(Veg_Table[[#This Row],[PRESCRIP]],2,1)="2",MID(Veg_Table[[#This Row],[PRESCRIP]],2,1)="3",MID(Veg_Table[[#This Row],[PRESCRIP]],2,1)="4"),_xlfn.NUMBERVALUE(MID(Veg_Table[[#This Row],[PRESCRIP]],2,1)),"NA")</f>
        <v>NA</v>
      </c>
      <c r="O613" s="1">
        <f>WEEKNUM(Veg_Table[[#This Row],[EVM_LAST_EDITED_Day]],2)</f>
        <v>20</v>
      </c>
      <c r="P613" s="25">
        <f>IFERROR(DATE(YEAR(Veg_Table[[#This Row],[EVM_LAST_EDITED2]]),MONTH(Veg_Table[[#This Row],[EVM_LAST_EDITED2]]),DAY(Veg_Table[[#This Row],[EVM_LAST_EDITED2]])),DATE(2019,1,1))</f>
        <v>43966</v>
      </c>
      <c r="Q613" s="3">
        <f>VALUE(SUBSTITUTE(Veg_Table[[#This Row],[EVM_LAST_EDITED]],",",""))</f>
        <v>43966.467940324103</v>
      </c>
      <c r="R613" s="1" t="str">
        <f>_xlfn.IFNA(IF(Veg_Table[[#This Row],[EVM_LAST_EDITOR]]="","zBlank EVM Last Editor",VLOOKUP(Veg_Table[[#This Row],[EVM_LAST_EDITOR]],Roster_Table[#All],4,FALSE)),"zAWRR Not in Roster")</f>
        <v>AEA</v>
      </c>
      <c r="S613" s="1" t="str">
        <f>_xlfn.IFNA(IF(Veg_Table[[#This Row],[EVM_LAST_EDITOR]]="","zBlank EVM Last Editor",VLOOKUP(Veg_Table[[#This Row],[EVM_LAST_EDITOR]],Roster_Table[#All],16,FALSE)),"zCompany_AWRR not in Roster")</f>
        <v>Not in Sierra Roster</v>
      </c>
      <c r="T613" s="2">
        <f>IFERROR(DATE(YEAR(Veg_Table[[#This Row],[Created2]]),MONTH(Veg_Table[[#This Row],[Created2]]),DAY(Veg_Table[[#This Row],[Created2]])),DATE(2019,1,1))</f>
        <v>43724</v>
      </c>
      <c r="U613" s="3">
        <f>VALUE(SUBSTITUTE(Veg_Table[[#This Row],[Created]],",",""))</f>
        <v>43724.450405092597</v>
      </c>
      <c r="V613" s="3" t="str">
        <f ca="1">IFERROR(_xlfn.IFNA(CELL("contents",INDIRECT(_xlfn.CONCAT("Veg_Table_Production_Data!",ADDRESS(MATCH(_xlfn.MAXIFS(#REF!,#REF!,"="&amp;Veg_Table[[#This Row],[AUTO_ID]],#REF!,"&lt;"&amp;Veg_Table[[#This Row],[EVM_LAST_EDITED_Day]]),#REF!,0),COLUMN(#REF!),4,1,)))),""),"")</f>
        <v/>
      </c>
      <c r="W613" s="3" t="str">
        <f ca="1">IF(Veg_Table[[#This Row],[Previous_Prescription]]="","No",IF(Veg_Table[[#This Row],[Previous_Prescription]]=Veg_Table[[#This Row],[PRESCRIP]],"No","Yes"))</f>
        <v>No</v>
      </c>
      <c r="X613" s="3" t="str">
        <f>IF(Veg_Table[[#This Row],[EVM_LAST_EDITED_Day]]=Veg_Table[[#This Row],[Created_Day]],"New","Old")</f>
        <v>Old</v>
      </c>
      <c r="Y613" s="1">
        <f>IFERROR(IF(FIND("delete",LOWER(Veg_Table[[#This Row],[PI_COMMENTS]]))&gt;=1,1,0),0)</f>
        <v>0</v>
      </c>
      <c r="Z613" s="1" t="str">
        <f>_xlfn.IFNA(IF(Veg_Table[[#This Row],[EVM_LAST_EDITOR]]="","Yes",VLOOKUP(Veg_Table[[#This Row],[EVM_LAST_EDITOR]],Roster_Table[#All],15,FALSE)),"Yes")</f>
        <v>No</v>
      </c>
      <c r="AA61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13" s="1" t="str">
        <f>_xlfn.IFNA(VLOOKUP(Veg_Table[[#This Row],[EVM_LAST_EDITOR]],Roster_Table[#All],3,FALSE),"zAWRR Not in Roster")</f>
        <v>Drew</v>
      </c>
      <c r="AC613" s="1" t="str">
        <f>_xlfn.IFNA(VLOOKUP(Veg_Table[[#This Row],[EVM_LAST_EDITOR]],Roster_Table[#All],2,FALSE),"zAWRR Not in Roster")</f>
        <v>Berlfein</v>
      </c>
      <c r="AD613" s="1" t="str">
        <f>IF(_xlfn.CONCAT(Veg_Table[[#This Row],[First_Name]]," ",Veg_Table[[#This Row],[Last_Name]])="zAWRR Not in Roster zAWRR Not in Roster","zAWRR Not in Roster",_xlfn.CONCAT(Veg_Table[[#This Row],[First_Name]]," ",Veg_Table[[#This Row],[Last_Name]]))</f>
        <v>Drew Berlfein</v>
      </c>
      <c r="AE613">
        <v>1761520</v>
      </c>
      <c r="AF613" t="s">
        <v>3917</v>
      </c>
      <c r="AG613" t="s">
        <v>30</v>
      </c>
      <c r="AH613" t="s">
        <v>3886</v>
      </c>
      <c r="AI613" t="s">
        <v>3889</v>
      </c>
      <c r="AJ613" t="s">
        <v>820</v>
      </c>
      <c r="AL613" t="s">
        <v>822</v>
      </c>
      <c r="AM613" t="s">
        <v>46</v>
      </c>
      <c r="AN613" t="s">
        <v>25</v>
      </c>
      <c r="AO613" t="s">
        <v>25</v>
      </c>
      <c r="AP613">
        <v>18</v>
      </c>
      <c r="AQ613">
        <v>30</v>
      </c>
      <c r="AS613" t="s">
        <v>988</v>
      </c>
      <c r="AT613" t="s">
        <v>522</v>
      </c>
      <c r="AU613" t="s">
        <v>25</v>
      </c>
      <c r="AW613" t="s">
        <v>3918</v>
      </c>
      <c r="AX613" t="s">
        <v>534</v>
      </c>
      <c r="AZ613">
        <v>5429731</v>
      </c>
      <c r="BA613" t="s">
        <v>988</v>
      </c>
      <c r="BB613" s="4">
        <v>43966.467832326387</v>
      </c>
      <c r="BC613" t="s">
        <v>1086</v>
      </c>
      <c r="BD613" t="s">
        <v>29</v>
      </c>
      <c r="BI613" s="3"/>
      <c r="BJ613" t="s">
        <v>4204</v>
      </c>
      <c r="BK613" s="30" t="s">
        <v>533</v>
      </c>
      <c r="BL613" s="3">
        <v>43966.467940324073</v>
      </c>
      <c r="BM613" t="s">
        <v>31</v>
      </c>
      <c r="BN613" t="s">
        <v>32</v>
      </c>
      <c r="BO613" t="s">
        <v>3887</v>
      </c>
      <c r="BP613" t="s">
        <v>3888</v>
      </c>
      <c r="BQ613" t="s">
        <v>826</v>
      </c>
      <c r="BR613" t="s">
        <v>28</v>
      </c>
      <c r="BS613" t="s">
        <v>28</v>
      </c>
      <c r="BT613" t="s">
        <v>880</v>
      </c>
      <c r="BU613" s="3">
        <v>43724.45040509259</v>
      </c>
      <c r="BV613" t="s">
        <v>803</v>
      </c>
      <c r="BW613" s="3">
        <v>43966.480337314817</v>
      </c>
      <c r="BX613" t="s">
        <v>3919</v>
      </c>
      <c r="CG613"/>
      <c r="CH613"/>
      <c r="CI613"/>
      <c r="CY613"/>
      <c r="DA613"/>
      <c r="DE613"/>
      <c r="DF613"/>
    </row>
    <row r="614" spans="1:110" x14ac:dyDescent="0.25">
      <c r="A614" s="1">
        <f>IF(Veg_Table[[#This Row],[VP_STATUS]]="Hold",0,IF(OR(AND(Veg_Table[[#This Row],[PRESCRIP]]="NW_No Work",Veg_Table[[#This Row],[VP_STATUS]]&lt;&gt;"No Work Required Under EVM"),AND(Veg_Table[[#This Row],[VP_STATUS]]="No Work Required Under EVM",Veg_Table[[#This Row],[PRESCRIP]]&lt;&gt;"NW_No Work")),1,0))</f>
        <v>0</v>
      </c>
      <c r="B614" s="1">
        <f>IF(Veg_Table[[#This Row],[SPECIES]]="",1,0)</f>
        <v>0</v>
      </c>
      <c r="C614" s="1">
        <f>IF(Veg_Table[[#This Row],[DIAMETER]]="",1,0)</f>
        <v>0</v>
      </c>
      <c r="D614" s="1">
        <f>IF(Veg_Table[[#This Row],[HEIGHT]]="",1,0)</f>
        <v>0</v>
      </c>
      <c r="E61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1</v>
      </c>
      <c r="F614" s="1">
        <f>IF(AND(Veg_Table[[#This Row],[TAT_RESULT]]="ABATE",Veg_Table[[#This Row],[PRESCRIP]]="NW_No Work"),1,0)</f>
        <v>0</v>
      </c>
      <c r="G614" s="1">
        <f>IF(OR(Veg_Table[[#This Row],[Prescription R-Scale]]="NA",Veg_Table[[#This Row],[Diameter R-Scale]]="NA"),0,IF(Veg_Table[[#This Row],[Diameter R-Scale]]&lt;&gt;Veg_Table[[#This Row],[Prescription R-Scale]],1,0))</f>
        <v>0</v>
      </c>
      <c r="H614" s="1">
        <f>IF(OR(AND(Veg_Table[[#This Row],[PRESCRIP]]="BC_Br Rmv", Veg_Table[[#This Row],[WOOD_MAN]]&lt;&gt;"Not Needed"),AND(Veg_Table[[#This Row],[PRESCRIP]]="BCS_Br Rmv+Trt", Veg_Table[[#This Row],[WOOD_MAN]]&lt;&gt;"Not Needed")),1,0)</f>
        <v>0</v>
      </c>
      <c r="I614" s="1">
        <f ca="1">IF(AND(Veg_Table[[#This Row],[Prescription_Changed]]="Yes",Veg_Table[[#This Row],[TAT_RESULT]]=""),1,0)</f>
        <v>0</v>
      </c>
      <c r="J614" s="1">
        <f ca="1">SUM(Veg_Table[[#This Row],[Prescription and Status do not match]:[Prescription_Edited_And_TAT_Is_Blank]])</f>
        <v>1</v>
      </c>
      <c r="K614" s="1">
        <f ca="1">IF(Veg_Table[[#This Row],[Sum of Errors]]&gt;0,1,0)</f>
        <v>1</v>
      </c>
      <c r="L614" s="1">
        <f>1</f>
        <v>1</v>
      </c>
      <c r="M61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614" s="1">
        <f>IF(OR(MID(Veg_Table[[#This Row],[PRESCRIP]],2,1)="1",MID(Veg_Table[[#This Row],[PRESCRIP]],2,1)="2",MID(Veg_Table[[#This Row],[PRESCRIP]],2,1)="3",MID(Veg_Table[[#This Row],[PRESCRIP]],2,1)="4"),_xlfn.NUMBERVALUE(MID(Veg_Table[[#This Row],[PRESCRIP]],2,1)),"NA")</f>
        <v>2</v>
      </c>
      <c r="O614" s="1">
        <f>WEEKNUM(Veg_Table[[#This Row],[EVM_LAST_EDITED_Day]],2)</f>
        <v>20</v>
      </c>
      <c r="P614" s="25">
        <f>IFERROR(DATE(YEAR(Veg_Table[[#This Row],[EVM_LAST_EDITED2]]),MONTH(Veg_Table[[#This Row],[EVM_LAST_EDITED2]]),DAY(Veg_Table[[#This Row],[EVM_LAST_EDITED2]])),DATE(2019,1,1))</f>
        <v>43966</v>
      </c>
      <c r="Q614" s="3">
        <f>VALUE(SUBSTITUTE(Veg_Table[[#This Row],[EVM_LAST_EDITED]],",",""))</f>
        <v>43966.559693020798</v>
      </c>
      <c r="R614" s="1" t="str">
        <f>_xlfn.IFNA(IF(Veg_Table[[#This Row],[EVM_LAST_EDITOR]]="","zBlank EVM Last Editor",VLOOKUP(Veg_Table[[#This Row],[EVM_LAST_EDITOR]],Roster_Table[#All],4,FALSE)),"zAWRR Not in Roster")</f>
        <v>zAWRR Not in Roster</v>
      </c>
      <c r="S614" s="1" t="str">
        <f>_xlfn.IFNA(IF(Veg_Table[[#This Row],[EVM_LAST_EDITOR]]="","zBlank EVM Last Editor",VLOOKUP(Veg_Table[[#This Row],[EVM_LAST_EDITOR]],Roster_Table[#All],16,FALSE)),"zCompany_AWRR not in Roster")</f>
        <v>zCompany_AWRR not in Roster</v>
      </c>
      <c r="T614" s="2">
        <f>IFERROR(DATE(YEAR(Veg_Table[[#This Row],[Created2]]),MONTH(Veg_Table[[#This Row],[Created2]]),DAY(Veg_Table[[#This Row],[Created2]])),DATE(2019,1,1))</f>
        <v>43740</v>
      </c>
      <c r="U614" s="3">
        <f>VALUE(SUBSTITUTE(Veg_Table[[#This Row],[Created]],",",""))</f>
        <v>43740.4910185185</v>
      </c>
      <c r="V614" s="3" t="str">
        <f ca="1">IFERROR(_xlfn.IFNA(CELL("contents",INDIRECT(_xlfn.CONCAT("Veg_Table_Production_Data!",ADDRESS(MATCH(_xlfn.MAXIFS(#REF!,#REF!,"="&amp;Veg_Table[[#This Row],[AUTO_ID]],#REF!,"&lt;"&amp;Veg_Table[[#This Row],[EVM_LAST_EDITED_Day]]),#REF!,0),COLUMN(#REF!),4,1,)))),""),"")</f>
        <v/>
      </c>
      <c r="W614" s="3" t="str">
        <f ca="1">IF(Veg_Table[[#This Row],[Previous_Prescription]]="","No",IF(Veg_Table[[#This Row],[Previous_Prescription]]=Veg_Table[[#This Row],[PRESCRIP]],"No","Yes"))</f>
        <v>No</v>
      </c>
      <c r="X614" s="3" t="str">
        <f>IF(Veg_Table[[#This Row],[EVM_LAST_EDITED_Day]]=Veg_Table[[#This Row],[Created_Day]],"New","Old")</f>
        <v>Old</v>
      </c>
      <c r="Y614" s="1">
        <f>IFERROR(IF(FIND("delete",LOWER(Veg_Table[[#This Row],[PI_COMMENTS]]))&gt;=1,1,0),0)</f>
        <v>0</v>
      </c>
      <c r="Z614" s="1" t="str">
        <f>_xlfn.IFNA(IF(Veg_Table[[#This Row],[EVM_LAST_EDITOR]]="","Yes",VLOOKUP(Veg_Table[[#This Row],[EVM_LAST_EDITOR]],Roster_Table[#All],15,FALSE)),"Yes")</f>
        <v>Yes</v>
      </c>
      <c r="AA61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14" s="1" t="str">
        <f>_xlfn.IFNA(VLOOKUP(Veg_Table[[#This Row],[EVM_LAST_EDITOR]],Roster_Table[#All],3,FALSE),"zAWRR Not in Roster")</f>
        <v>zAWRR Not in Roster</v>
      </c>
      <c r="AC614" s="1" t="str">
        <f>_xlfn.IFNA(VLOOKUP(Veg_Table[[#This Row],[EVM_LAST_EDITOR]],Roster_Table[#All],2,FALSE),"zAWRR Not in Roster")</f>
        <v>zAWRR Not in Roster</v>
      </c>
      <c r="AD614" s="1" t="str">
        <f>IF(_xlfn.CONCAT(Veg_Table[[#This Row],[First_Name]]," ",Veg_Table[[#This Row],[Last_Name]])="zAWRR Not in Roster zAWRR Not in Roster","zAWRR Not in Roster",_xlfn.CONCAT(Veg_Table[[#This Row],[First_Name]]," ",Veg_Table[[#This Row],[Last_Name]]))</f>
        <v>zAWRR Not in Roster</v>
      </c>
      <c r="AE614">
        <v>1764874</v>
      </c>
      <c r="AF614" t="s">
        <v>1729</v>
      </c>
      <c r="AG614" t="s">
        <v>30</v>
      </c>
      <c r="AH614" t="s">
        <v>976</v>
      </c>
      <c r="AI614" t="s">
        <v>970</v>
      </c>
      <c r="AJ614" t="s">
        <v>820</v>
      </c>
      <c r="AL614" t="s">
        <v>372</v>
      </c>
      <c r="AM614" t="s">
        <v>38</v>
      </c>
      <c r="AN614" t="s">
        <v>25</v>
      </c>
      <c r="AO614" t="s">
        <v>25</v>
      </c>
      <c r="AP614">
        <v>22</v>
      </c>
      <c r="AQ614">
        <v>92</v>
      </c>
      <c r="AS614" t="s">
        <v>42</v>
      </c>
      <c r="AT614" t="s">
        <v>515</v>
      </c>
      <c r="AU614" t="s">
        <v>25</v>
      </c>
      <c r="AW614" t="s">
        <v>1730</v>
      </c>
      <c r="AX614" t="s">
        <v>534</v>
      </c>
      <c r="AZ614">
        <v>5746657</v>
      </c>
      <c r="BA614" t="s">
        <v>42</v>
      </c>
      <c r="BB614" s="4">
        <v>43966.559605173614</v>
      </c>
      <c r="BD614" t="s">
        <v>29</v>
      </c>
      <c r="BI614" s="3"/>
      <c r="BJ614" t="s">
        <v>417</v>
      </c>
      <c r="BK614" s="30" t="s">
        <v>821</v>
      </c>
      <c r="BL614" s="3">
        <v>43966.559693020834</v>
      </c>
      <c r="BM614" t="s">
        <v>31</v>
      </c>
      <c r="BN614" t="s">
        <v>32</v>
      </c>
      <c r="BO614" t="s">
        <v>981</v>
      </c>
      <c r="BP614" t="s">
        <v>982</v>
      </c>
      <c r="BQ614" t="s">
        <v>826</v>
      </c>
      <c r="BR614" t="s">
        <v>28</v>
      </c>
      <c r="BS614" t="s">
        <v>28</v>
      </c>
      <c r="BT614" t="s">
        <v>115</v>
      </c>
      <c r="BU614" s="3">
        <v>43740.491018518522</v>
      </c>
      <c r="BV614" t="s">
        <v>803</v>
      </c>
      <c r="BW614" s="3">
        <v>43966.56373050926</v>
      </c>
      <c r="BX614" t="s">
        <v>1731</v>
      </c>
      <c r="CG614"/>
      <c r="CH614"/>
      <c r="CI614"/>
      <c r="CY614"/>
      <c r="DA614"/>
      <c r="DE614"/>
      <c r="DF614"/>
    </row>
    <row r="615" spans="1:110" x14ac:dyDescent="0.25">
      <c r="A615" s="1">
        <f>IF(Veg_Table[[#This Row],[VP_STATUS]]="Hold",0,IF(OR(AND(Veg_Table[[#This Row],[PRESCRIP]]="NW_No Work",Veg_Table[[#This Row],[VP_STATUS]]&lt;&gt;"No Work Required Under EVM"),AND(Veg_Table[[#This Row],[VP_STATUS]]="No Work Required Under EVM",Veg_Table[[#This Row],[PRESCRIP]]&lt;&gt;"NW_No Work")),1,0))</f>
        <v>0</v>
      </c>
      <c r="B615" s="1">
        <f>IF(Veg_Table[[#This Row],[SPECIES]]="",1,0)</f>
        <v>0</v>
      </c>
      <c r="C615" s="1">
        <f>IF(Veg_Table[[#This Row],[DIAMETER]]="",1,0)</f>
        <v>1</v>
      </c>
      <c r="D615" s="1">
        <f>IF(Veg_Table[[#This Row],[HEIGHT]]="",1,0)</f>
        <v>0</v>
      </c>
      <c r="E61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15" s="1">
        <f>IF(AND(Veg_Table[[#This Row],[TAT_RESULT]]="ABATE",Veg_Table[[#This Row],[PRESCRIP]]="NW_No Work"),1,0)</f>
        <v>1</v>
      </c>
      <c r="G615" s="1">
        <f>IF(OR(Veg_Table[[#This Row],[Prescription R-Scale]]="NA",Veg_Table[[#This Row],[Diameter R-Scale]]="NA"),0,IF(Veg_Table[[#This Row],[Diameter R-Scale]]&lt;&gt;Veg_Table[[#This Row],[Prescription R-Scale]],1,0))</f>
        <v>0</v>
      </c>
      <c r="H615" s="1">
        <f>IF(OR(AND(Veg_Table[[#This Row],[PRESCRIP]]="BC_Br Rmv", Veg_Table[[#This Row],[WOOD_MAN]]&lt;&gt;"Not Needed"),AND(Veg_Table[[#This Row],[PRESCRIP]]="BCS_Br Rmv+Trt", Veg_Table[[#This Row],[WOOD_MAN]]&lt;&gt;"Not Needed")),1,0)</f>
        <v>0</v>
      </c>
      <c r="I615" s="1">
        <f ca="1">IF(AND(Veg_Table[[#This Row],[Prescription_Changed]]="Yes",Veg_Table[[#This Row],[TAT_RESULT]]=""),1,0)</f>
        <v>0</v>
      </c>
      <c r="J615" s="1">
        <f ca="1">SUM(Veg_Table[[#This Row],[Prescription and Status do not match]:[Prescription_Edited_And_TAT_Is_Blank]])</f>
        <v>2</v>
      </c>
      <c r="K615" s="1">
        <f ca="1">IF(Veg_Table[[#This Row],[Sum of Errors]]&gt;0,1,0)</f>
        <v>1</v>
      </c>
      <c r="L615" s="1">
        <f>1</f>
        <v>1</v>
      </c>
      <c r="M615"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615" s="1" t="str">
        <f>IF(OR(MID(Veg_Table[[#This Row],[PRESCRIP]],2,1)="1",MID(Veg_Table[[#This Row],[PRESCRIP]],2,1)="2",MID(Veg_Table[[#This Row],[PRESCRIP]],2,1)="3",MID(Veg_Table[[#This Row],[PRESCRIP]],2,1)="4"),_xlfn.NUMBERVALUE(MID(Veg_Table[[#This Row],[PRESCRIP]],2,1)),"NA")</f>
        <v>NA</v>
      </c>
      <c r="O615" s="1">
        <f>WEEKNUM(Veg_Table[[#This Row],[EVM_LAST_EDITED_Day]],2)</f>
        <v>20</v>
      </c>
      <c r="P615" s="25">
        <f>IFERROR(DATE(YEAR(Veg_Table[[#This Row],[EVM_LAST_EDITED2]]),MONTH(Veg_Table[[#This Row],[EVM_LAST_EDITED2]]),DAY(Veg_Table[[#This Row],[EVM_LAST_EDITED2]])),DATE(2019,1,1))</f>
        <v>43966</v>
      </c>
      <c r="Q615" s="3">
        <f>VALUE(SUBSTITUTE(Veg_Table[[#This Row],[EVM_LAST_EDITED]],",",""))</f>
        <v>43966.563867013901</v>
      </c>
      <c r="R615" s="1" t="str">
        <f>_xlfn.IFNA(IF(Veg_Table[[#This Row],[EVM_LAST_EDITOR]]="","zBlank EVM Last Editor",VLOOKUP(Veg_Table[[#This Row],[EVM_LAST_EDITOR]],Roster_Table[#All],4,FALSE)),"zAWRR Not in Roster")</f>
        <v>MGE</v>
      </c>
      <c r="S615" s="1" t="str">
        <f>_xlfn.IFNA(IF(Veg_Table[[#This Row],[EVM_LAST_EDITOR]]="","zBlank EVM Last Editor",VLOOKUP(Veg_Table[[#This Row],[EVM_LAST_EDITOR]],Roster_Table[#All],16,FALSE)),"zCompany_AWRR not in Roster")</f>
        <v>MGE_Mountain G Enterprises</v>
      </c>
      <c r="T615" s="2">
        <f>IFERROR(DATE(YEAR(Veg_Table[[#This Row],[Created2]]),MONTH(Veg_Table[[#This Row],[Created2]]),DAY(Veg_Table[[#This Row],[Created2]])),DATE(2019,1,1))</f>
        <v>43966</v>
      </c>
      <c r="U615" s="3">
        <f>VALUE(SUBSTITUTE(Veg_Table[[#This Row],[Created]],",",""))</f>
        <v>43966.588744455999</v>
      </c>
      <c r="V615" s="3" t="str">
        <f ca="1">IFERROR(_xlfn.IFNA(CELL("contents",INDIRECT(_xlfn.CONCAT("Veg_Table_Production_Data!",ADDRESS(MATCH(_xlfn.MAXIFS(#REF!,#REF!,"="&amp;Veg_Table[[#This Row],[AUTO_ID]],#REF!,"&lt;"&amp;Veg_Table[[#This Row],[EVM_LAST_EDITED_Day]]),#REF!,0),COLUMN(#REF!),4,1,)))),""),"")</f>
        <v/>
      </c>
      <c r="W615" s="3" t="str">
        <f ca="1">IF(Veg_Table[[#This Row],[Previous_Prescription]]="","No",IF(Veg_Table[[#This Row],[Previous_Prescription]]=Veg_Table[[#This Row],[PRESCRIP]],"No","Yes"))</f>
        <v>No</v>
      </c>
      <c r="X615" s="3" t="str">
        <f>IF(Veg_Table[[#This Row],[EVM_LAST_EDITED_Day]]=Veg_Table[[#This Row],[Created_Day]],"New","Old")</f>
        <v>New</v>
      </c>
      <c r="Y615" s="1">
        <f>IFERROR(IF(FIND("delete",LOWER(Veg_Table[[#This Row],[PI_COMMENTS]]))&gt;=1,1,0),0)</f>
        <v>0</v>
      </c>
      <c r="Z615" s="1" t="str">
        <f>_xlfn.IFNA(IF(Veg_Table[[#This Row],[EVM_LAST_EDITOR]]="","Yes",VLOOKUP(Veg_Table[[#This Row],[EVM_LAST_EDITOR]],Roster_Table[#All],15,FALSE)),"Yes")</f>
        <v>Yes</v>
      </c>
      <c r="AA61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1</v>
      </c>
      <c r="AB615" s="1" t="str">
        <f>_xlfn.IFNA(VLOOKUP(Veg_Table[[#This Row],[EVM_LAST_EDITOR]],Roster_Table[#All],3,FALSE),"zAWRR Not in Roster")</f>
        <v>Brandon</v>
      </c>
      <c r="AC615" s="1" t="str">
        <f>_xlfn.IFNA(VLOOKUP(Veg_Table[[#This Row],[EVM_LAST_EDITOR]],Roster_Table[#All],2,FALSE),"zAWRR Not in Roster")</f>
        <v>Fabela</v>
      </c>
      <c r="AD615" s="1" t="str">
        <f>IF(_xlfn.CONCAT(Veg_Table[[#This Row],[First_Name]]," ",Veg_Table[[#This Row],[Last_Name]])="zAWRR Not in Roster zAWRR Not in Roster","zAWRR Not in Roster",_xlfn.CONCAT(Veg_Table[[#This Row],[First_Name]]," ",Veg_Table[[#This Row],[Last_Name]]))</f>
        <v>Brandon Fabela</v>
      </c>
      <c r="AE615">
        <v>3232075</v>
      </c>
      <c r="AF615" t="s">
        <v>7504</v>
      </c>
      <c r="AG615" t="s">
        <v>93</v>
      </c>
      <c r="AH615" t="s">
        <v>5320</v>
      </c>
      <c r="AI615" t="s">
        <v>7505</v>
      </c>
      <c r="AJ615" t="s">
        <v>21</v>
      </c>
      <c r="AL615" t="s">
        <v>22</v>
      </c>
      <c r="AM615" t="s">
        <v>23</v>
      </c>
      <c r="AN615" t="s">
        <v>25</v>
      </c>
      <c r="AO615" t="s">
        <v>25</v>
      </c>
      <c r="AQ615">
        <v>45</v>
      </c>
      <c r="AR615" t="s">
        <v>514</v>
      </c>
      <c r="AS615" t="s">
        <v>24</v>
      </c>
      <c r="AT615" t="s">
        <v>26</v>
      </c>
      <c r="AV615" t="s">
        <v>519</v>
      </c>
      <c r="AW615" t="s">
        <v>7506</v>
      </c>
      <c r="AZ615"/>
      <c r="BB615" s="4"/>
      <c r="BD615" t="s">
        <v>29</v>
      </c>
      <c r="BE615" t="s">
        <v>25</v>
      </c>
      <c r="BF615" t="s">
        <v>513</v>
      </c>
      <c r="BI615" s="3"/>
      <c r="BJ615" t="s">
        <v>52</v>
      </c>
      <c r="BK615" s="30" t="s">
        <v>668</v>
      </c>
      <c r="BL615" s="3">
        <v>43966.563867013887</v>
      </c>
      <c r="BM615" t="s">
        <v>31</v>
      </c>
      <c r="BN615" t="s">
        <v>32</v>
      </c>
      <c r="BP615" t="s">
        <v>5452</v>
      </c>
      <c r="BQ615" t="s">
        <v>1025</v>
      </c>
      <c r="BR615" t="s">
        <v>28</v>
      </c>
      <c r="BS615" t="s">
        <v>28</v>
      </c>
      <c r="BT615" t="s">
        <v>156</v>
      </c>
      <c r="BU615" s="3">
        <v>43966.588744456021</v>
      </c>
      <c r="BV615" t="s">
        <v>156</v>
      </c>
      <c r="BW615" s="3">
        <v>43966.588744456021</v>
      </c>
      <c r="BX615" t="s">
        <v>7507</v>
      </c>
      <c r="CG615"/>
      <c r="CH615"/>
      <c r="CI615"/>
      <c r="CY615"/>
      <c r="DA615"/>
      <c r="DE615"/>
      <c r="DF615"/>
    </row>
    <row r="616" spans="1:110" x14ac:dyDescent="0.25">
      <c r="A616" s="1">
        <f>IF(Veg_Table[[#This Row],[VP_STATUS]]="Hold",0,IF(OR(AND(Veg_Table[[#This Row],[PRESCRIP]]="NW_No Work",Veg_Table[[#This Row],[VP_STATUS]]&lt;&gt;"No Work Required Under EVM"),AND(Veg_Table[[#This Row],[VP_STATUS]]="No Work Required Under EVM",Veg_Table[[#This Row],[PRESCRIP]]&lt;&gt;"NW_No Work")),1,0))</f>
        <v>0</v>
      </c>
      <c r="B616" s="1">
        <f>IF(Veg_Table[[#This Row],[SPECIES]]="",1,0)</f>
        <v>0</v>
      </c>
      <c r="C616" s="1">
        <f>IF(Veg_Table[[#This Row],[DIAMETER]]="",1,0)</f>
        <v>1</v>
      </c>
      <c r="D616" s="1">
        <f>IF(Veg_Table[[#This Row],[HEIGHT]]="",1,0)</f>
        <v>0</v>
      </c>
      <c r="E61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16" s="1">
        <f>IF(AND(Veg_Table[[#This Row],[TAT_RESULT]]="ABATE",Veg_Table[[#This Row],[PRESCRIP]]="NW_No Work"),1,0)</f>
        <v>1</v>
      </c>
      <c r="G616" s="1">
        <f>IF(OR(Veg_Table[[#This Row],[Prescription R-Scale]]="NA",Veg_Table[[#This Row],[Diameter R-Scale]]="NA"),0,IF(Veg_Table[[#This Row],[Diameter R-Scale]]&lt;&gt;Veg_Table[[#This Row],[Prescription R-Scale]],1,0))</f>
        <v>0</v>
      </c>
      <c r="H616" s="1">
        <f>IF(OR(AND(Veg_Table[[#This Row],[PRESCRIP]]="BC_Br Rmv", Veg_Table[[#This Row],[WOOD_MAN]]&lt;&gt;"Not Needed"),AND(Veg_Table[[#This Row],[PRESCRIP]]="BCS_Br Rmv+Trt", Veg_Table[[#This Row],[WOOD_MAN]]&lt;&gt;"Not Needed")),1,0)</f>
        <v>0</v>
      </c>
      <c r="I616" s="1">
        <f ca="1">IF(AND(Veg_Table[[#This Row],[Prescription_Changed]]="Yes",Veg_Table[[#This Row],[TAT_RESULT]]=""),1,0)</f>
        <v>0</v>
      </c>
      <c r="J616" s="1">
        <f ca="1">SUM(Veg_Table[[#This Row],[Prescription and Status do not match]:[Prescription_Edited_And_TAT_Is_Blank]])</f>
        <v>2</v>
      </c>
      <c r="K616" s="1">
        <f ca="1">IF(Veg_Table[[#This Row],[Sum of Errors]]&gt;0,1,0)</f>
        <v>1</v>
      </c>
      <c r="L616" s="1">
        <f>1</f>
        <v>1</v>
      </c>
      <c r="M616"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616" s="1" t="str">
        <f>IF(OR(MID(Veg_Table[[#This Row],[PRESCRIP]],2,1)="1",MID(Veg_Table[[#This Row],[PRESCRIP]],2,1)="2",MID(Veg_Table[[#This Row],[PRESCRIP]],2,1)="3",MID(Veg_Table[[#This Row],[PRESCRIP]],2,1)="4"),_xlfn.NUMBERVALUE(MID(Veg_Table[[#This Row],[PRESCRIP]],2,1)),"NA")</f>
        <v>NA</v>
      </c>
      <c r="O616" s="1">
        <f>WEEKNUM(Veg_Table[[#This Row],[EVM_LAST_EDITED_Day]],2)</f>
        <v>20</v>
      </c>
      <c r="P616" s="25">
        <f>IFERROR(DATE(YEAR(Veg_Table[[#This Row],[EVM_LAST_EDITED2]]),MONTH(Veg_Table[[#This Row],[EVM_LAST_EDITED2]]),DAY(Veg_Table[[#This Row],[EVM_LAST_EDITED2]])),DATE(2019,1,1))</f>
        <v>43966</v>
      </c>
      <c r="Q616" s="3">
        <f>VALUE(SUBSTITUTE(Veg_Table[[#This Row],[EVM_LAST_EDITED]],",",""))</f>
        <v>43966.563867013901</v>
      </c>
      <c r="R616" s="1" t="str">
        <f>_xlfn.IFNA(IF(Veg_Table[[#This Row],[EVM_LAST_EDITOR]]="","zBlank EVM Last Editor",VLOOKUP(Veg_Table[[#This Row],[EVM_LAST_EDITOR]],Roster_Table[#All],4,FALSE)),"zAWRR Not in Roster")</f>
        <v>MGE</v>
      </c>
      <c r="S616" s="1" t="str">
        <f>_xlfn.IFNA(IF(Veg_Table[[#This Row],[EVM_LAST_EDITOR]]="","zBlank EVM Last Editor",VLOOKUP(Veg_Table[[#This Row],[EVM_LAST_EDITOR]],Roster_Table[#All],16,FALSE)),"zCompany_AWRR not in Roster")</f>
        <v>MGE_Mountain G Enterprises</v>
      </c>
      <c r="T616" s="2">
        <f>IFERROR(DATE(YEAR(Veg_Table[[#This Row],[Created2]]),MONTH(Veg_Table[[#This Row],[Created2]]),DAY(Veg_Table[[#This Row],[Created2]])),DATE(2019,1,1))</f>
        <v>43966</v>
      </c>
      <c r="U616" s="3">
        <f>VALUE(SUBSTITUTE(Veg_Table[[#This Row],[Created]],",",""))</f>
        <v>43966.563867013901</v>
      </c>
      <c r="V616" s="3" t="str">
        <f ca="1">IFERROR(_xlfn.IFNA(CELL("contents",INDIRECT(_xlfn.CONCAT("Veg_Table_Production_Data!",ADDRESS(MATCH(_xlfn.MAXIFS(#REF!,#REF!,"="&amp;Veg_Table[[#This Row],[AUTO_ID]],#REF!,"&lt;"&amp;Veg_Table[[#This Row],[EVM_LAST_EDITED_Day]]),#REF!,0),COLUMN(#REF!),4,1,)))),""),"")</f>
        <v/>
      </c>
      <c r="W616" s="3" t="str">
        <f ca="1">IF(Veg_Table[[#This Row],[Previous_Prescription]]="","No",IF(Veg_Table[[#This Row],[Previous_Prescription]]=Veg_Table[[#This Row],[PRESCRIP]],"No","Yes"))</f>
        <v>No</v>
      </c>
      <c r="X616" s="3" t="str">
        <f>IF(Veg_Table[[#This Row],[EVM_LAST_EDITED_Day]]=Veg_Table[[#This Row],[Created_Day]],"New","Old")</f>
        <v>New</v>
      </c>
      <c r="Y616" s="1">
        <f>IFERROR(IF(FIND("delete",LOWER(Veg_Table[[#This Row],[PI_COMMENTS]]))&gt;=1,1,0),0)</f>
        <v>1</v>
      </c>
      <c r="Z616" s="1" t="str">
        <f>_xlfn.IFNA(IF(Veg_Table[[#This Row],[EVM_LAST_EDITOR]]="","Yes",VLOOKUP(Veg_Table[[#This Row],[EVM_LAST_EDITOR]],Roster_Table[#All],15,FALSE)),"Yes")</f>
        <v>Yes</v>
      </c>
      <c r="AA61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16" s="1" t="str">
        <f>_xlfn.IFNA(VLOOKUP(Veg_Table[[#This Row],[EVM_LAST_EDITOR]],Roster_Table[#All],3,FALSE),"zAWRR Not in Roster")</f>
        <v>Brandon</v>
      </c>
      <c r="AC616" s="1" t="str">
        <f>_xlfn.IFNA(VLOOKUP(Veg_Table[[#This Row],[EVM_LAST_EDITOR]],Roster_Table[#All],2,FALSE),"zAWRR Not in Roster")</f>
        <v>Fabela</v>
      </c>
      <c r="AD616" s="1" t="str">
        <f>IF(_xlfn.CONCAT(Veg_Table[[#This Row],[First_Name]]," ",Veg_Table[[#This Row],[Last_Name]])="zAWRR Not in Roster zAWRR Not in Roster","zAWRR Not in Roster",_xlfn.CONCAT(Veg_Table[[#This Row],[First_Name]]," ",Veg_Table[[#This Row],[Last_Name]]))</f>
        <v>Brandon Fabela</v>
      </c>
      <c r="AE616">
        <v>3231963</v>
      </c>
      <c r="AF616" t="s">
        <v>7504</v>
      </c>
      <c r="AG616" t="s">
        <v>93</v>
      </c>
      <c r="AH616" t="s">
        <v>5320</v>
      </c>
      <c r="AI616" t="s">
        <v>7505</v>
      </c>
      <c r="AJ616" t="s">
        <v>526</v>
      </c>
      <c r="AL616" t="s">
        <v>22</v>
      </c>
      <c r="AM616" t="s">
        <v>23</v>
      </c>
      <c r="AN616" t="s">
        <v>25</v>
      </c>
      <c r="AO616" t="s">
        <v>25</v>
      </c>
      <c r="AQ616">
        <v>45</v>
      </c>
      <c r="AR616" t="s">
        <v>514</v>
      </c>
      <c r="AS616" t="s">
        <v>24</v>
      </c>
      <c r="AT616" t="s">
        <v>26</v>
      </c>
      <c r="AV616" t="s">
        <v>519</v>
      </c>
      <c r="AW616" t="s">
        <v>7508</v>
      </c>
      <c r="AZ616"/>
      <c r="BB616" s="4"/>
      <c r="BD616" t="s">
        <v>29</v>
      </c>
      <c r="BE616" t="s">
        <v>25</v>
      </c>
      <c r="BF616" t="s">
        <v>513</v>
      </c>
      <c r="BI616" s="3"/>
      <c r="BJ616" t="s">
        <v>52</v>
      </c>
      <c r="BK616" s="30" t="s">
        <v>668</v>
      </c>
      <c r="BL616" s="3">
        <v>43966.563867013887</v>
      </c>
      <c r="BM616" t="s">
        <v>31</v>
      </c>
      <c r="BN616" t="s">
        <v>32</v>
      </c>
      <c r="BP616" t="s">
        <v>5452</v>
      </c>
      <c r="BQ616" t="s">
        <v>1025</v>
      </c>
      <c r="BR616" t="s">
        <v>28</v>
      </c>
      <c r="BS616" t="s">
        <v>28</v>
      </c>
      <c r="BT616" t="s">
        <v>668</v>
      </c>
      <c r="BU616" s="3">
        <v>43966.563867013887</v>
      </c>
      <c r="BV616" t="s">
        <v>156</v>
      </c>
      <c r="BW616" s="3">
        <v>43966.58995184028</v>
      </c>
      <c r="BX616" t="s">
        <v>7507</v>
      </c>
      <c r="CG616"/>
      <c r="CH616"/>
      <c r="CI616"/>
      <c r="CY616"/>
      <c r="DA616"/>
      <c r="DE616"/>
      <c r="DF616"/>
    </row>
    <row r="617" spans="1:110" x14ac:dyDescent="0.25">
      <c r="A617" s="1">
        <f>IF(Veg_Table[[#This Row],[VP_STATUS]]="Hold",0,IF(OR(AND(Veg_Table[[#This Row],[PRESCRIP]]="NW_No Work",Veg_Table[[#This Row],[VP_STATUS]]&lt;&gt;"No Work Required Under EVM"),AND(Veg_Table[[#This Row],[VP_STATUS]]="No Work Required Under EVM",Veg_Table[[#This Row],[PRESCRIP]]&lt;&gt;"NW_No Work")),1,0))</f>
        <v>1</v>
      </c>
      <c r="B617" s="1">
        <f>IF(Veg_Table[[#This Row],[SPECIES]]="",1,0)</f>
        <v>0</v>
      </c>
      <c r="C617" s="1">
        <f>IF(Veg_Table[[#This Row],[DIAMETER]]="",1,0)</f>
        <v>0</v>
      </c>
      <c r="D617" s="1">
        <f>IF(Veg_Table[[#This Row],[HEIGHT]]="",1,0)</f>
        <v>0</v>
      </c>
      <c r="E61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17" s="1">
        <f>IF(AND(Veg_Table[[#This Row],[TAT_RESULT]]="ABATE",Veg_Table[[#This Row],[PRESCRIP]]="NW_No Work"),1,0)</f>
        <v>0</v>
      </c>
      <c r="G617" s="1">
        <f>IF(OR(Veg_Table[[#This Row],[Prescription R-Scale]]="NA",Veg_Table[[#This Row],[Diameter R-Scale]]="NA"),0,IF(Veg_Table[[#This Row],[Diameter R-Scale]]&lt;&gt;Veg_Table[[#This Row],[Prescription R-Scale]],1,0))</f>
        <v>0</v>
      </c>
      <c r="H617" s="1">
        <f>IF(OR(AND(Veg_Table[[#This Row],[PRESCRIP]]="BC_Br Rmv", Veg_Table[[#This Row],[WOOD_MAN]]&lt;&gt;"Not Needed"),AND(Veg_Table[[#This Row],[PRESCRIP]]="BCS_Br Rmv+Trt", Veg_Table[[#This Row],[WOOD_MAN]]&lt;&gt;"Not Needed")),1,0)</f>
        <v>0</v>
      </c>
      <c r="I617" s="1">
        <f ca="1">IF(AND(Veg_Table[[#This Row],[Prescription_Changed]]="Yes",Veg_Table[[#This Row],[TAT_RESULT]]=""),1,0)</f>
        <v>0</v>
      </c>
      <c r="J617" s="1">
        <f ca="1">SUM(Veg_Table[[#This Row],[Prescription and Status do not match]:[Prescription_Edited_And_TAT_Is_Blank]])</f>
        <v>1</v>
      </c>
      <c r="K617" s="1">
        <f ca="1">IF(Veg_Table[[#This Row],[Sum of Errors]]&gt;0,1,0)</f>
        <v>1</v>
      </c>
      <c r="L617" s="1">
        <f>1</f>
        <v>1</v>
      </c>
      <c r="M617"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617" s="1" t="str">
        <f>IF(OR(MID(Veg_Table[[#This Row],[PRESCRIP]],2,1)="1",MID(Veg_Table[[#This Row],[PRESCRIP]],2,1)="2",MID(Veg_Table[[#This Row],[PRESCRIP]],2,1)="3",MID(Veg_Table[[#This Row],[PRESCRIP]],2,1)="4"),_xlfn.NUMBERVALUE(MID(Veg_Table[[#This Row],[PRESCRIP]],2,1)),"NA")</f>
        <v>NA</v>
      </c>
      <c r="O617" s="1">
        <f>WEEKNUM(Veg_Table[[#This Row],[EVM_LAST_EDITED_Day]],2)</f>
        <v>20</v>
      </c>
      <c r="P617" s="25">
        <f>IFERROR(DATE(YEAR(Veg_Table[[#This Row],[EVM_LAST_EDITED2]]),MONTH(Veg_Table[[#This Row],[EVM_LAST_EDITED2]]),DAY(Veg_Table[[#This Row],[EVM_LAST_EDITED2]])),DATE(2019,1,1))</f>
        <v>43966</v>
      </c>
      <c r="Q617" s="3">
        <f>VALUE(SUBSTITUTE(Veg_Table[[#This Row],[EVM_LAST_EDITED]],",",""))</f>
        <v>43966.573519236103</v>
      </c>
      <c r="R617" s="1" t="str">
        <f>_xlfn.IFNA(IF(Veg_Table[[#This Row],[EVM_LAST_EDITOR]]="","zBlank EVM Last Editor",VLOOKUP(Veg_Table[[#This Row],[EVM_LAST_EDITOR]],Roster_Table[#All],4,FALSE)),"zAWRR Not in Roster")</f>
        <v>MGE</v>
      </c>
      <c r="S617" s="1" t="str">
        <f>_xlfn.IFNA(IF(Veg_Table[[#This Row],[EVM_LAST_EDITOR]]="","zBlank EVM Last Editor",VLOOKUP(Veg_Table[[#This Row],[EVM_LAST_EDITOR]],Roster_Table[#All],16,FALSE)),"zCompany_AWRR not in Roster")</f>
        <v>MGE_Mountain G Enterprises</v>
      </c>
      <c r="T617" s="2">
        <f>IFERROR(DATE(YEAR(Veg_Table[[#This Row],[Created2]]),MONTH(Veg_Table[[#This Row],[Created2]]),DAY(Veg_Table[[#This Row],[Created2]])),DATE(2019,1,1))</f>
        <v>43966</v>
      </c>
      <c r="U617" s="3">
        <f>VALUE(SUBSTITUTE(Veg_Table[[#This Row],[Created]],",",""))</f>
        <v>43966.569897465299</v>
      </c>
      <c r="V617" s="3" t="str">
        <f ca="1">IFERROR(_xlfn.IFNA(CELL("contents",INDIRECT(_xlfn.CONCAT("Veg_Table_Production_Data!",ADDRESS(MATCH(_xlfn.MAXIFS(#REF!,#REF!,"="&amp;Veg_Table[[#This Row],[AUTO_ID]],#REF!,"&lt;"&amp;Veg_Table[[#This Row],[EVM_LAST_EDITED_Day]]),#REF!,0),COLUMN(#REF!),4,1,)))),""),"")</f>
        <v/>
      </c>
      <c r="W617" s="3" t="str">
        <f ca="1">IF(Veg_Table[[#This Row],[Previous_Prescription]]="","No",IF(Veg_Table[[#This Row],[Previous_Prescription]]=Veg_Table[[#This Row],[PRESCRIP]],"No","Yes"))</f>
        <v>No</v>
      </c>
      <c r="X617" s="3" t="str">
        <f>IF(Veg_Table[[#This Row],[EVM_LAST_EDITED_Day]]=Veg_Table[[#This Row],[Created_Day]],"New","Old")</f>
        <v>New</v>
      </c>
      <c r="Y617" s="1">
        <f>IFERROR(IF(FIND("delete",LOWER(Veg_Table[[#This Row],[PI_COMMENTS]]))&gt;=1,1,0),0)</f>
        <v>0</v>
      </c>
      <c r="Z617" s="1" t="str">
        <f>_xlfn.IFNA(IF(Veg_Table[[#This Row],[EVM_LAST_EDITOR]]="","Yes",VLOOKUP(Veg_Table[[#This Row],[EVM_LAST_EDITOR]],Roster_Table[#All],15,FALSE)),"Yes")</f>
        <v>Yes</v>
      </c>
      <c r="AA61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1</v>
      </c>
      <c r="AB617" s="1" t="str">
        <f>_xlfn.IFNA(VLOOKUP(Veg_Table[[#This Row],[EVM_LAST_EDITOR]],Roster_Table[#All],3,FALSE),"zAWRR Not in Roster")</f>
        <v>Brandon</v>
      </c>
      <c r="AC617" s="1" t="str">
        <f>_xlfn.IFNA(VLOOKUP(Veg_Table[[#This Row],[EVM_LAST_EDITOR]],Roster_Table[#All],2,FALSE),"zAWRR Not in Roster")</f>
        <v>Fabela</v>
      </c>
      <c r="AD617" s="1" t="str">
        <f>IF(_xlfn.CONCAT(Veg_Table[[#This Row],[First_Name]]," ",Veg_Table[[#This Row],[Last_Name]])="zAWRR Not in Roster zAWRR Not in Roster","zAWRR Not in Roster",_xlfn.CONCAT(Veg_Table[[#This Row],[First_Name]]," ",Veg_Table[[#This Row],[Last_Name]]))</f>
        <v>Brandon Fabela</v>
      </c>
      <c r="AE617">
        <v>3231997</v>
      </c>
      <c r="AF617" t="s">
        <v>7501</v>
      </c>
      <c r="AG617" t="s">
        <v>93</v>
      </c>
      <c r="AH617" t="s">
        <v>5320</v>
      </c>
      <c r="AI617" t="s">
        <v>7280</v>
      </c>
      <c r="AJ617" t="s">
        <v>36</v>
      </c>
      <c r="AL617" t="s">
        <v>22</v>
      </c>
      <c r="AM617" t="s">
        <v>23</v>
      </c>
      <c r="AN617" t="s">
        <v>25</v>
      </c>
      <c r="AO617" t="s">
        <v>25</v>
      </c>
      <c r="AP617">
        <v>80</v>
      </c>
      <c r="AQ617">
        <v>71</v>
      </c>
      <c r="AR617" t="s">
        <v>511</v>
      </c>
      <c r="AS617" t="s">
        <v>24</v>
      </c>
      <c r="AT617" t="s">
        <v>26</v>
      </c>
      <c r="AV617" t="s">
        <v>519</v>
      </c>
      <c r="AW617" t="s">
        <v>7502</v>
      </c>
      <c r="AZ617"/>
      <c r="BB617" s="4"/>
      <c r="BD617" t="s">
        <v>29</v>
      </c>
      <c r="BE617" t="s">
        <v>25</v>
      </c>
      <c r="BF617" t="s">
        <v>513</v>
      </c>
      <c r="BI617" s="3"/>
      <c r="BJ617" t="s">
        <v>27</v>
      </c>
      <c r="BK617" s="30" t="s">
        <v>668</v>
      </c>
      <c r="BL617" s="3">
        <v>43966.57351923611</v>
      </c>
      <c r="BM617" t="s">
        <v>31</v>
      </c>
      <c r="BN617" t="s">
        <v>32</v>
      </c>
      <c r="BP617" t="s">
        <v>5452</v>
      </c>
      <c r="BQ617" t="s">
        <v>1025</v>
      </c>
      <c r="BR617" t="s">
        <v>28</v>
      </c>
      <c r="BS617" t="s">
        <v>28</v>
      </c>
      <c r="BT617" t="s">
        <v>668</v>
      </c>
      <c r="BU617" s="3">
        <v>43966.569897465277</v>
      </c>
      <c r="BV617" t="s">
        <v>803</v>
      </c>
      <c r="BW617" s="3">
        <v>43966.588209305555</v>
      </c>
      <c r="BX617" t="s">
        <v>7503</v>
      </c>
      <c r="CG617"/>
      <c r="CH617"/>
      <c r="CI617"/>
      <c r="CY617"/>
      <c r="DA617"/>
      <c r="DE617"/>
      <c r="DF617"/>
    </row>
    <row r="618" spans="1:110" x14ac:dyDescent="0.25">
      <c r="A618" s="1">
        <f>IF(Veg_Table[[#This Row],[VP_STATUS]]="Hold",0,IF(OR(AND(Veg_Table[[#This Row],[PRESCRIP]]="NW_No Work",Veg_Table[[#This Row],[VP_STATUS]]&lt;&gt;"No Work Required Under EVM"),AND(Veg_Table[[#This Row],[VP_STATUS]]="No Work Required Under EVM",Veg_Table[[#This Row],[PRESCRIP]]&lt;&gt;"NW_No Work")),1,0))</f>
        <v>0</v>
      </c>
      <c r="B618" s="1">
        <f>IF(Veg_Table[[#This Row],[SPECIES]]="",1,0)</f>
        <v>0</v>
      </c>
      <c r="C618" s="1">
        <f>IF(Veg_Table[[#This Row],[DIAMETER]]="",1,0)</f>
        <v>0</v>
      </c>
      <c r="D618" s="1">
        <f>IF(Veg_Table[[#This Row],[HEIGHT]]="",1,0)</f>
        <v>0</v>
      </c>
      <c r="E61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18" s="1">
        <f>IF(AND(Veg_Table[[#This Row],[TAT_RESULT]]="ABATE",Veg_Table[[#This Row],[PRESCRIP]]="NW_No Work"),1,0)</f>
        <v>0</v>
      </c>
      <c r="G618" s="1">
        <f>IF(OR(Veg_Table[[#This Row],[Prescription R-Scale]]="NA",Veg_Table[[#This Row],[Diameter R-Scale]]="NA"),0,IF(Veg_Table[[#This Row],[Diameter R-Scale]]&lt;&gt;Veg_Table[[#This Row],[Prescription R-Scale]],1,0))</f>
        <v>0</v>
      </c>
      <c r="H618" s="1">
        <f>IF(OR(AND(Veg_Table[[#This Row],[PRESCRIP]]="BC_Br Rmv", Veg_Table[[#This Row],[WOOD_MAN]]&lt;&gt;"Not Needed"),AND(Veg_Table[[#This Row],[PRESCRIP]]="BCS_Br Rmv+Trt", Veg_Table[[#This Row],[WOOD_MAN]]&lt;&gt;"Not Needed")),1,0)</f>
        <v>0</v>
      </c>
      <c r="I618" s="1">
        <f ca="1">IF(AND(Veg_Table[[#This Row],[Prescription_Changed]]="Yes",Veg_Table[[#This Row],[TAT_RESULT]]=""),1,0)</f>
        <v>0</v>
      </c>
      <c r="J618" s="1">
        <f ca="1">SUM(Veg_Table[[#This Row],[Prescription and Status do not match]:[Prescription_Edited_And_TAT_Is_Blank]])</f>
        <v>0</v>
      </c>
      <c r="K618" s="1">
        <f ca="1">IF(Veg_Table[[#This Row],[Sum of Errors]]&gt;0,1,0)</f>
        <v>0</v>
      </c>
      <c r="L618" s="1">
        <f>1</f>
        <v>1</v>
      </c>
      <c r="M618"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618" s="1" t="str">
        <f>IF(OR(MID(Veg_Table[[#This Row],[PRESCRIP]],2,1)="1",MID(Veg_Table[[#This Row],[PRESCRIP]],2,1)="2",MID(Veg_Table[[#This Row],[PRESCRIP]],2,1)="3",MID(Veg_Table[[#This Row],[PRESCRIP]],2,1)="4"),_xlfn.NUMBERVALUE(MID(Veg_Table[[#This Row],[PRESCRIP]],2,1)),"NA")</f>
        <v>NA</v>
      </c>
      <c r="O618" s="1">
        <f>WEEKNUM(Veg_Table[[#This Row],[EVM_LAST_EDITED_Day]],2)</f>
        <v>20</v>
      </c>
      <c r="P618" s="25">
        <f>IFERROR(DATE(YEAR(Veg_Table[[#This Row],[EVM_LAST_EDITED2]]),MONTH(Veg_Table[[#This Row],[EVM_LAST_EDITED2]]),DAY(Veg_Table[[#This Row],[EVM_LAST_EDITED2]])),DATE(2019,1,1))</f>
        <v>43962</v>
      </c>
      <c r="Q618" s="3">
        <f>VALUE(SUBSTITUTE(Veg_Table[[#This Row],[EVM_LAST_EDITED]],",",""))</f>
        <v>43962.605345914402</v>
      </c>
      <c r="R618" s="1" t="str">
        <f>_xlfn.IFNA(IF(Veg_Table[[#This Row],[EVM_LAST_EDITOR]]="","zBlank EVM Last Editor",VLOOKUP(Veg_Table[[#This Row],[EVM_LAST_EDITOR]],Roster_Table[#All],4,FALSE)),"zAWRR Not in Roster")</f>
        <v>MGE</v>
      </c>
      <c r="S618" s="1" t="str">
        <f>_xlfn.IFNA(IF(Veg_Table[[#This Row],[EVM_LAST_EDITOR]]="","zBlank EVM Last Editor",VLOOKUP(Veg_Table[[#This Row],[EVM_LAST_EDITOR]],Roster_Table[#All],16,FALSE)),"zCompany_AWRR not in Roster")</f>
        <v>MGE_Mountain G Enterprises</v>
      </c>
      <c r="T618" s="2">
        <f>IFERROR(DATE(YEAR(Veg_Table[[#This Row],[Created2]]),MONTH(Veg_Table[[#This Row],[Created2]]),DAY(Veg_Table[[#This Row],[Created2]])),DATE(2019,1,1))</f>
        <v>43962</v>
      </c>
      <c r="U618" s="3">
        <f>VALUE(SUBSTITUTE(Veg_Table[[#This Row],[Created]],",",""))</f>
        <v>43962.605345914402</v>
      </c>
      <c r="V618" s="3" t="str">
        <f ca="1">IFERROR(_xlfn.IFNA(CELL("contents",INDIRECT(_xlfn.CONCAT("Veg_Table_Production_Data!",ADDRESS(MATCH(_xlfn.MAXIFS(#REF!,#REF!,"="&amp;Veg_Table[[#This Row],[AUTO_ID]],#REF!,"&lt;"&amp;Veg_Table[[#This Row],[EVM_LAST_EDITED_Day]]),#REF!,0),COLUMN(#REF!),4,1,)))),""),"")</f>
        <v/>
      </c>
      <c r="W618" s="3" t="str">
        <f ca="1">IF(Veg_Table[[#This Row],[Previous_Prescription]]="","No",IF(Veg_Table[[#This Row],[Previous_Prescription]]=Veg_Table[[#This Row],[PRESCRIP]],"No","Yes"))</f>
        <v>No</v>
      </c>
      <c r="X618" s="3" t="str">
        <f>IF(Veg_Table[[#This Row],[EVM_LAST_EDITED_Day]]=Veg_Table[[#This Row],[Created_Day]],"New","Old")</f>
        <v>New</v>
      </c>
      <c r="Y618" s="1">
        <f>IFERROR(IF(FIND("delete",LOWER(Veg_Table[[#This Row],[PI_COMMENTS]]))&gt;=1,1,0),0)</f>
        <v>0</v>
      </c>
      <c r="Z618" s="1" t="str">
        <f>_xlfn.IFNA(IF(Veg_Table[[#This Row],[EVM_LAST_EDITOR]]="","Yes",VLOOKUP(Veg_Table[[#This Row],[EVM_LAST_EDITOR]],Roster_Table[#All],15,FALSE)),"Yes")</f>
        <v>Yes</v>
      </c>
      <c r="AA61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18" s="1" t="str">
        <f>_xlfn.IFNA(VLOOKUP(Veg_Table[[#This Row],[EVM_LAST_EDITOR]],Roster_Table[#All],3,FALSE),"zAWRR Not in Roster")</f>
        <v>Amanda</v>
      </c>
      <c r="AC618" s="1" t="str">
        <f>_xlfn.IFNA(VLOOKUP(Veg_Table[[#This Row],[EVM_LAST_EDITOR]],Roster_Table[#All],2,FALSE),"zAWRR Not in Roster")</f>
        <v>Winne</v>
      </c>
      <c r="AD618" s="1" t="str">
        <f>IF(_xlfn.CONCAT(Veg_Table[[#This Row],[First_Name]]," ",Veg_Table[[#This Row],[Last_Name]])="zAWRR Not in Roster zAWRR Not in Roster","zAWRR Not in Roster",_xlfn.CONCAT(Veg_Table[[#This Row],[First_Name]]," ",Veg_Table[[#This Row],[Last_Name]]))</f>
        <v>Amanda Winne</v>
      </c>
      <c r="AE618">
        <v>3217074</v>
      </c>
      <c r="AF618" t="s">
        <v>4397</v>
      </c>
      <c r="AG618" t="s">
        <v>93</v>
      </c>
      <c r="AH618" t="s">
        <v>4276</v>
      </c>
      <c r="AI618" t="s">
        <v>4398</v>
      </c>
      <c r="AJ618" t="s">
        <v>21</v>
      </c>
      <c r="AL618" t="s">
        <v>22</v>
      </c>
      <c r="AM618" t="s">
        <v>1967</v>
      </c>
      <c r="AN618" t="s">
        <v>25</v>
      </c>
      <c r="AO618" t="s">
        <v>25</v>
      </c>
      <c r="AP618">
        <v>12</v>
      </c>
      <c r="AQ618">
        <v>45</v>
      </c>
      <c r="AR618" t="s">
        <v>511</v>
      </c>
      <c r="AS618" t="s">
        <v>24</v>
      </c>
      <c r="AT618" t="s">
        <v>26</v>
      </c>
      <c r="AV618" t="s">
        <v>512</v>
      </c>
      <c r="AW618" t="s">
        <v>4304</v>
      </c>
      <c r="AZ618"/>
      <c r="BB618" s="4"/>
      <c r="BD618" t="s">
        <v>29</v>
      </c>
      <c r="BE618" t="s">
        <v>25</v>
      </c>
      <c r="BF618" t="s">
        <v>513</v>
      </c>
      <c r="BI618" s="3"/>
      <c r="BJ618" t="s">
        <v>27</v>
      </c>
      <c r="BK618" s="30" t="s">
        <v>520</v>
      </c>
      <c r="BL618" s="3">
        <v>43962.605345914351</v>
      </c>
      <c r="BM618" t="s">
        <v>31</v>
      </c>
      <c r="BN618" t="s">
        <v>32</v>
      </c>
      <c r="BP618" t="s">
        <v>4399</v>
      </c>
      <c r="BQ618" t="s">
        <v>1025</v>
      </c>
      <c r="BR618" t="s">
        <v>28</v>
      </c>
      <c r="BS618" t="s">
        <v>28</v>
      </c>
      <c r="BT618" t="s">
        <v>520</v>
      </c>
      <c r="BU618" s="3">
        <v>43962.605345914351</v>
      </c>
      <c r="BV618" t="s">
        <v>803</v>
      </c>
      <c r="BW618" s="3">
        <v>43962.681084965276</v>
      </c>
      <c r="BX618" t="s">
        <v>4305</v>
      </c>
      <c r="CG618"/>
      <c r="CH618"/>
      <c r="CI618"/>
      <c r="CY618"/>
      <c r="DA618"/>
      <c r="DE618"/>
      <c r="DF618"/>
    </row>
    <row r="619" spans="1:110" x14ac:dyDescent="0.25">
      <c r="A619" s="1">
        <f>IF(Veg_Table[[#This Row],[VP_STATUS]]="Hold",0,IF(OR(AND(Veg_Table[[#This Row],[PRESCRIP]]="NW_No Work",Veg_Table[[#This Row],[VP_STATUS]]&lt;&gt;"No Work Required Under EVM"),AND(Veg_Table[[#This Row],[VP_STATUS]]="No Work Required Under EVM",Veg_Table[[#This Row],[PRESCRIP]]&lt;&gt;"NW_No Work")),1,0))</f>
        <v>0</v>
      </c>
      <c r="B619" s="1">
        <f>IF(Veg_Table[[#This Row],[SPECIES]]="",1,0)</f>
        <v>0</v>
      </c>
      <c r="C619" s="1">
        <f>IF(Veg_Table[[#This Row],[DIAMETER]]="",1,0)</f>
        <v>0</v>
      </c>
      <c r="D619" s="1">
        <f>IF(Veg_Table[[#This Row],[HEIGHT]]="",1,0)</f>
        <v>0</v>
      </c>
      <c r="E61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19" s="1">
        <f>IF(AND(Veg_Table[[#This Row],[TAT_RESULT]]="ABATE",Veg_Table[[#This Row],[PRESCRIP]]="NW_No Work"),1,0)</f>
        <v>0</v>
      </c>
      <c r="G619" s="1">
        <f>IF(OR(Veg_Table[[#This Row],[Prescription R-Scale]]="NA",Veg_Table[[#This Row],[Diameter R-Scale]]="NA"),0,IF(Veg_Table[[#This Row],[Diameter R-Scale]]&lt;&gt;Veg_Table[[#This Row],[Prescription R-Scale]],1,0))</f>
        <v>0</v>
      </c>
      <c r="H619" s="1">
        <f>IF(OR(AND(Veg_Table[[#This Row],[PRESCRIP]]="BC_Br Rmv", Veg_Table[[#This Row],[WOOD_MAN]]&lt;&gt;"Not Needed"),AND(Veg_Table[[#This Row],[PRESCRIP]]="BCS_Br Rmv+Trt", Veg_Table[[#This Row],[WOOD_MAN]]&lt;&gt;"Not Needed")),1,0)</f>
        <v>0</v>
      </c>
      <c r="I619" s="1">
        <f ca="1">IF(AND(Veg_Table[[#This Row],[Prescription_Changed]]="Yes",Veg_Table[[#This Row],[TAT_RESULT]]=""),1,0)</f>
        <v>0</v>
      </c>
      <c r="J619" s="1">
        <f ca="1">SUM(Veg_Table[[#This Row],[Prescription and Status do not match]:[Prescription_Edited_And_TAT_Is_Blank]])</f>
        <v>0</v>
      </c>
      <c r="K619" s="1">
        <f ca="1">IF(Veg_Table[[#This Row],[Sum of Errors]]&gt;0,1,0)</f>
        <v>0</v>
      </c>
      <c r="L619" s="1">
        <f>1</f>
        <v>1</v>
      </c>
      <c r="M61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619" s="1">
        <f>IF(OR(MID(Veg_Table[[#This Row],[PRESCRIP]],2,1)="1",MID(Veg_Table[[#This Row],[PRESCRIP]],2,1)="2",MID(Veg_Table[[#This Row],[PRESCRIP]],2,1)="3",MID(Veg_Table[[#This Row],[PRESCRIP]],2,1)="4"),_xlfn.NUMBERVALUE(MID(Veg_Table[[#This Row],[PRESCRIP]],2,1)),"NA")</f>
        <v>4</v>
      </c>
      <c r="O619" s="1">
        <f>WEEKNUM(Veg_Table[[#This Row],[EVM_LAST_EDITED_Day]],2)</f>
        <v>20</v>
      </c>
      <c r="P619" s="25">
        <f>IFERROR(DATE(YEAR(Veg_Table[[#This Row],[EVM_LAST_EDITED2]]),MONTH(Veg_Table[[#This Row],[EVM_LAST_EDITED2]]),DAY(Veg_Table[[#This Row],[EVM_LAST_EDITED2]])),DATE(2019,1,1))</f>
        <v>43962</v>
      </c>
      <c r="Q619" s="3">
        <f>VALUE(SUBSTITUTE(Veg_Table[[#This Row],[EVM_LAST_EDITED]],",",""))</f>
        <v>43962.608544664297</v>
      </c>
      <c r="R619" s="1" t="str">
        <f>_xlfn.IFNA(IF(Veg_Table[[#This Row],[EVM_LAST_EDITOR]]="","zBlank EVM Last Editor",VLOOKUP(Veg_Table[[#This Row],[EVM_LAST_EDITOR]],Roster_Table[#All],4,FALSE)),"zAWRR Not in Roster")</f>
        <v>MBG</v>
      </c>
      <c r="S619" s="1" t="str">
        <f>_xlfn.IFNA(IF(Veg_Table[[#This Row],[EVM_LAST_EDITOR]]="","zBlank EVM Last Editor",VLOOKUP(Veg_Table[[#This Row],[EVM_LAST_EDITOR]],Roster_Table[#All],16,FALSE)),"zCompany_AWRR not in Roster")</f>
        <v>MBG_Mason, Bruce &amp; Girard</v>
      </c>
      <c r="T619" s="2">
        <f>IFERROR(DATE(YEAR(Veg_Table[[#This Row],[Created2]]),MONTH(Veg_Table[[#This Row],[Created2]]),DAY(Veg_Table[[#This Row],[Created2]])),DATE(2019,1,1))</f>
        <v>43958</v>
      </c>
      <c r="U619" s="3">
        <f>VALUE(SUBSTITUTE(Veg_Table[[#This Row],[Created]],",",""))</f>
        <v>43958.420826203699</v>
      </c>
      <c r="V619" s="3" t="str">
        <f ca="1">IFERROR(_xlfn.IFNA(CELL("contents",INDIRECT(_xlfn.CONCAT("Veg_Table_Production_Data!",ADDRESS(MATCH(_xlfn.MAXIFS(#REF!,#REF!,"="&amp;Veg_Table[[#This Row],[AUTO_ID]],#REF!,"&lt;"&amp;Veg_Table[[#This Row],[EVM_LAST_EDITED_Day]]),#REF!,0),COLUMN(#REF!),4,1,)))),""),"")</f>
        <v/>
      </c>
      <c r="W619" s="3" t="str">
        <f ca="1">IF(Veg_Table[[#This Row],[Previous_Prescription]]="","No",IF(Veg_Table[[#This Row],[Previous_Prescription]]=Veg_Table[[#This Row],[PRESCRIP]],"No","Yes"))</f>
        <v>No</v>
      </c>
      <c r="X619" s="3" t="str">
        <f>IF(Veg_Table[[#This Row],[EVM_LAST_EDITED_Day]]=Veg_Table[[#This Row],[Created_Day]],"New","Old")</f>
        <v>Old</v>
      </c>
      <c r="Y619" s="1">
        <f>IFERROR(IF(FIND("delete",LOWER(Veg_Table[[#This Row],[PI_COMMENTS]]))&gt;=1,1,0),0)</f>
        <v>0</v>
      </c>
      <c r="Z619" s="1" t="str">
        <f>_xlfn.IFNA(IF(Veg_Table[[#This Row],[EVM_LAST_EDITOR]]="","Yes",VLOOKUP(Veg_Table[[#This Row],[EVM_LAST_EDITOR]],Roster_Table[#All],15,FALSE)),"Yes")</f>
        <v>Yes</v>
      </c>
      <c r="AA61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19" s="1" t="str">
        <f>_xlfn.IFNA(VLOOKUP(Veg_Table[[#This Row],[EVM_LAST_EDITOR]],Roster_Table[#All],3,FALSE),"zAWRR Not in Roster")</f>
        <v>Nathan</v>
      </c>
      <c r="AC619" s="1" t="str">
        <f>_xlfn.IFNA(VLOOKUP(Veg_Table[[#This Row],[EVM_LAST_EDITOR]],Roster_Table[#All],2,FALSE),"zAWRR Not in Roster")</f>
        <v>Vik</v>
      </c>
      <c r="AD619" s="1" t="str">
        <f>IF(_xlfn.CONCAT(Veg_Table[[#This Row],[First_Name]]," ",Veg_Table[[#This Row],[Last_Name]])="zAWRR Not in Roster zAWRR Not in Roster","zAWRR Not in Roster",_xlfn.CONCAT(Veg_Table[[#This Row],[First_Name]]," ",Veg_Table[[#This Row],[Last_Name]]))</f>
        <v>Nathan Vik</v>
      </c>
      <c r="AE619">
        <v>3210357</v>
      </c>
      <c r="AF619" t="s">
        <v>4201</v>
      </c>
      <c r="AG619" t="s">
        <v>93</v>
      </c>
      <c r="AH619" t="s">
        <v>3380</v>
      </c>
      <c r="AI619" t="s">
        <v>3768</v>
      </c>
      <c r="AJ619" t="s">
        <v>36</v>
      </c>
      <c r="AL619" t="s">
        <v>372</v>
      </c>
      <c r="AM619" t="s">
        <v>40</v>
      </c>
      <c r="AN619" t="s">
        <v>25</v>
      </c>
      <c r="AO619" t="s">
        <v>25</v>
      </c>
      <c r="AP619">
        <v>37</v>
      </c>
      <c r="AQ619">
        <v>75</v>
      </c>
      <c r="AR619" t="s">
        <v>514</v>
      </c>
      <c r="AS619" t="s">
        <v>57</v>
      </c>
      <c r="AT619" t="s">
        <v>26</v>
      </c>
      <c r="AV619" t="s">
        <v>521</v>
      </c>
      <c r="AW619" t="s">
        <v>4302</v>
      </c>
      <c r="AZ619"/>
      <c r="BB619" s="4"/>
      <c r="BD619" t="s">
        <v>29</v>
      </c>
      <c r="BE619" t="s">
        <v>25</v>
      </c>
      <c r="BF619" t="s">
        <v>513</v>
      </c>
      <c r="BI619" s="3"/>
      <c r="BJ619" t="s">
        <v>4303</v>
      </c>
      <c r="BK619" s="30" t="s">
        <v>115</v>
      </c>
      <c r="BL619" s="3">
        <v>43962.608544664348</v>
      </c>
      <c r="BM619" t="s">
        <v>31</v>
      </c>
      <c r="BN619" t="s">
        <v>32</v>
      </c>
      <c r="BP619" t="s">
        <v>3381</v>
      </c>
      <c r="BQ619" t="s">
        <v>1025</v>
      </c>
      <c r="BR619" t="s">
        <v>28</v>
      </c>
      <c r="BS619" t="s">
        <v>28</v>
      </c>
      <c r="BT619" t="s">
        <v>473</v>
      </c>
      <c r="BU619" s="3">
        <v>43958.420826203706</v>
      </c>
      <c r="BV619" t="s">
        <v>803</v>
      </c>
      <c r="BW619" s="3">
        <v>43962.649654537039</v>
      </c>
      <c r="BX619" t="s">
        <v>4202</v>
      </c>
      <c r="CG619"/>
      <c r="CH619"/>
      <c r="CI619"/>
      <c r="CY619"/>
      <c r="DA619"/>
      <c r="DE619"/>
      <c r="DF619"/>
    </row>
    <row r="620" spans="1:110" x14ac:dyDescent="0.25">
      <c r="A620" s="1">
        <f>IF(Veg_Table[[#This Row],[VP_STATUS]]="Hold",0,IF(OR(AND(Veg_Table[[#This Row],[PRESCRIP]]="NW_No Work",Veg_Table[[#This Row],[VP_STATUS]]&lt;&gt;"No Work Required Under EVM"),AND(Veg_Table[[#This Row],[VP_STATUS]]="No Work Required Under EVM",Veg_Table[[#This Row],[PRESCRIP]]&lt;&gt;"NW_No Work")),1,0))</f>
        <v>0</v>
      </c>
      <c r="B620" s="1">
        <f>IF(Veg_Table[[#This Row],[SPECIES]]="",1,0)</f>
        <v>0</v>
      </c>
      <c r="C620" s="1">
        <f>IF(Veg_Table[[#This Row],[DIAMETER]]="",1,0)</f>
        <v>0</v>
      </c>
      <c r="D620" s="1">
        <f>IF(Veg_Table[[#This Row],[HEIGHT]]="",1,0)</f>
        <v>0</v>
      </c>
      <c r="E62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20" s="1">
        <f>IF(AND(Veg_Table[[#This Row],[TAT_RESULT]]="ABATE",Veg_Table[[#This Row],[PRESCRIP]]="NW_No Work"),1,0)</f>
        <v>0</v>
      </c>
      <c r="G620" s="1">
        <f>IF(OR(Veg_Table[[#This Row],[Prescription R-Scale]]="NA",Veg_Table[[#This Row],[Diameter R-Scale]]="NA"),0,IF(Veg_Table[[#This Row],[Diameter R-Scale]]&lt;&gt;Veg_Table[[#This Row],[Prescription R-Scale]],1,0))</f>
        <v>0</v>
      </c>
      <c r="H620" s="1">
        <f>IF(OR(AND(Veg_Table[[#This Row],[PRESCRIP]]="BC_Br Rmv", Veg_Table[[#This Row],[WOOD_MAN]]&lt;&gt;"Not Needed"),AND(Veg_Table[[#This Row],[PRESCRIP]]="BCS_Br Rmv+Trt", Veg_Table[[#This Row],[WOOD_MAN]]&lt;&gt;"Not Needed")),1,0)</f>
        <v>0</v>
      </c>
      <c r="I620" s="1">
        <f ca="1">IF(AND(Veg_Table[[#This Row],[Prescription_Changed]]="Yes",Veg_Table[[#This Row],[TAT_RESULT]]=""),1,0)</f>
        <v>0</v>
      </c>
      <c r="J620" s="1">
        <f ca="1">SUM(Veg_Table[[#This Row],[Prescription and Status do not match]:[Prescription_Edited_And_TAT_Is_Blank]])</f>
        <v>0</v>
      </c>
      <c r="K620" s="1">
        <f ca="1">IF(Veg_Table[[#This Row],[Sum of Errors]]&gt;0,1,0)</f>
        <v>0</v>
      </c>
      <c r="L620" s="1">
        <f>1</f>
        <v>1</v>
      </c>
      <c r="M620"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620" s="1" t="str">
        <f>IF(OR(MID(Veg_Table[[#This Row],[PRESCRIP]],2,1)="1",MID(Veg_Table[[#This Row],[PRESCRIP]],2,1)="2",MID(Veg_Table[[#This Row],[PRESCRIP]],2,1)="3",MID(Veg_Table[[#This Row],[PRESCRIP]],2,1)="4"),_xlfn.NUMBERVALUE(MID(Veg_Table[[#This Row],[PRESCRIP]],2,1)),"NA")</f>
        <v>NA</v>
      </c>
      <c r="O620" s="1">
        <f>WEEKNUM(Veg_Table[[#This Row],[EVM_LAST_EDITED_Day]],2)</f>
        <v>20</v>
      </c>
      <c r="P620" s="25">
        <f>IFERROR(DATE(YEAR(Veg_Table[[#This Row],[EVM_LAST_EDITED2]]),MONTH(Veg_Table[[#This Row],[EVM_LAST_EDITED2]]),DAY(Veg_Table[[#This Row],[EVM_LAST_EDITED2]])),DATE(2019,1,1))</f>
        <v>43962</v>
      </c>
      <c r="Q620" s="3">
        <f>VALUE(SUBSTITUTE(Veg_Table[[#This Row],[EVM_LAST_EDITED]],",",""))</f>
        <v>43962.609224537002</v>
      </c>
      <c r="R620" s="1" t="str">
        <f>_xlfn.IFNA(IF(Veg_Table[[#This Row],[EVM_LAST_EDITOR]]="","zBlank EVM Last Editor",VLOOKUP(Veg_Table[[#This Row],[EVM_LAST_EDITOR]],Roster_Table[#All],4,FALSE)),"zAWRR Not in Roster")</f>
        <v>MGE</v>
      </c>
      <c r="S620" s="1" t="str">
        <f>_xlfn.IFNA(IF(Veg_Table[[#This Row],[EVM_LAST_EDITOR]]="","zBlank EVM Last Editor",VLOOKUP(Veg_Table[[#This Row],[EVM_LAST_EDITOR]],Roster_Table[#All],16,FALSE)),"zCompany_AWRR not in Roster")</f>
        <v>MGE_Mountain G Enterprises</v>
      </c>
      <c r="T620" s="2">
        <f>IFERROR(DATE(YEAR(Veg_Table[[#This Row],[Created2]]),MONTH(Veg_Table[[#This Row],[Created2]]),DAY(Veg_Table[[#This Row],[Created2]])),DATE(2019,1,1))</f>
        <v>43962</v>
      </c>
      <c r="U620" s="3">
        <f>VALUE(SUBSTITUTE(Veg_Table[[#This Row],[Created]],",",""))</f>
        <v>43962.607337963003</v>
      </c>
      <c r="V620" s="3" t="str">
        <f ca="1">IFERROR(_xlfn.IFNA(CELL("contents",INDIRECT(_xlfn.CONCAT("Veg_Table_Production_Data!",ADDRESS(MATCH(_xlfn.MAXIFS(#REF!,#REF!,"="&amp;Veg_Table[[#This Row],[AUTO_ID]],#REF!,"&lt;"&amp;Veg_Table[[#This Row],[EVM_LAST_EDITED_Day]]),#REF!,0),COLUMN(#REF!),4,1,)))),""),"")</f>
        <v/>
      </c>
      <c r="W620" s="3" t="str">
        <f ca="1">IF(Veg_Table[[#This Row],[Previous_Prescription]]="","No",IF(Veg_Table[[#This Row],[Previous_Prescription]]=Veg_Table[[#This Row],[PRESCRIP]],"No","Yes"))</f>
        <v>No</v>
      </c>
      <c r="X620" s="3" t="str">
        <f>IF(Veg_Table[[#This Row],[EVM_LAST_EDITED_Day]]=Veg_Table[[#This Row],[Created_Day]],"New","Old")</f>
        <v>New</v>
      </c>
      <c r="Y620" s="1">
        <f>IFERROR(IF(FIND("delete",LOWER(Veg_Table[[#This Row],[PI_COMMENTS]]))&gt;=1,1,0),0)</f>
        <v>0</v>
      </c>
      <c r="Z620" s="1" t="str">
        <f>_xlfn.IFNA(IF(Veg_Table[[#This Row],[EVM_LAST_EDITOR]]="","Yes",VLOOKUP(Veg_Table[[#This Row],[EVM_LAST_EDITOR]],Roster_Table[#All],15,FALSE)),"Yes")</f>
        <v>Yes</v>
      </c>
      <c r="AA62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20" s="1" t="str">
        <f>_xlfn.IFNA(VLOOKUP(Veg_Table[[#This Row],[EVM_LAST_EDITOR]],Roster_Table[#All],3,FALSE),"zAWRR Not in Roster")</f>
        <v>Alex</v>
      </c>
      <c r="AC620" s="1" t="str">
        <f>_xlfn.IFNA(VLOOKUP(Veg_Table[[#This Row],[EVM_LAST_EDITOR]],Roster_Table[#All],2,FALSE),"zAWRR Not in Roster")</f>
        <v>Coon</v>
      </c>
      <c r="AD620" s="1" t="str">
        <f>IF(_xlfn.CONCAT(Veg_Table[[#This Row],[First_Name]]," ",Veg_Table[[#This Row],[Last_Name]])="zAWRR Not in Roster zAWRR Not in Roster","zAWRR Not in Roster",_xlfn.CONCAT(Veg_Table[[#This Row],[First_Name]]," ",Veg_Table[[#This Row],[Last_Name]]))</f>
        <v>Alex Coon</v>
      </c>
      <c r="AE620">
        <v>3217166</v>
      </c>
      <c r="AF620" t="s">
        <v>4407</v>
      </c>
      <c r="AG620" t="s">
        <v>93</v>
      </c>
      <c r="AH620" t="s">
        <v>4004</v>
      </c>
      <c r="AI620" t="s">
        <v>4401</v>
      </c>
      <c r="AJ620" t="s">
        <v>21</v>
      </c>
      <c r="AL620" t="s">
        <v>22</v>
      </c>
      <c r="AM620" t="s">
        <v>38</v>
      </c>
      <c r="AN620" t="s">
        <v>25</v>
      </c>
      <c r="AO620" t="s">
        <v>25</v>
      </c>
      <c r="AP620">
        <v>12</v>
      </c>
      <c r="AQ620">
        <v>45</v>
      </c>
      <c r="AR620" t="s">
        <v>511</v>
      </c>
      <c r="AS620" t="s">
        <v>24</v>
      </c>
      <c r="AT620" t="s">
        <v>26</v>
      </c>
      <c r="AV620" t="s">
        <v>512</v>
      </c>
      <c r="AW620" t="s">
        <v>4300</v>
      </c>
      <c r="AZ620"/>
      <c r="BB620" s="4"/>
      <c r="BD620" t="s">
        <v>29</v>
      </c>
      <c r="BE620" t="s">
        <v>25</v>
      </c>
      <c r="BF620" t="s">
        <v>513</v>
      </c>
      <c r="BI620" s="3"/>
      <c r="BJ620" t="s">
        <v>1435</v>
      </c>
      <c r="BK620" s="30" t="s">
        <v>140</v>
      </c>
      <c r="BL620" s="3">
        <v>43962.609224537038</v>
      </c>
      <c r="BM620" t="s">
        <v>31</v>
      </c>
      <c r="BN620" t="s">
        <v>32</v>
      </c>
      <c r="BP620" t="s">
        <v>4006</v>
      </c>
      <c r="BQ620" t="s">
        <v>1025</v>
      </c>
      <c r="BR620" t="s">
        <v>28</v>
      </c>
      <c r="BS620" t="s">
        <v>28</v>
      </c>
      <c r="BT620" t="s">
        <v>140</v>
      </c>
      <c r="BU620" s="3">
        <v>43962.60733796296</v>
      </c>
      <c r="BV620" t="s">
        <v>803</v>
      </c>
      <c r="BW620" s="3">
        <v>43962.681102442133</v>
      </c>
      <c r="BX620" t="s">
        <v>4301</v>
      </c>
      <c r="CG620"/>
      <c r="CH620"/>
      <c r="CI620"/>
      <c r="CY620"/>
      <c r="DA620"/>
      <c r="DE620"/>
      <c r="DF620"/>
    </row>
    <row r="621" spans="1:110" x14ac:dyDescent="0.25">
      <c r="A621" s="1">
        <f>IF(Veg_Table[[#This Row],[VP_STATUS]]="Hold",0,IF(OR(AND(Veg_Table[[#This Row],[PRESCRIP]]="NW_No Work",Veg_Table[[#This Row],[VP_STATUS]]&lt;&gt;"No Work Required Under EVM"),AND(Veg_Table[[#This Row],[VP_STATUS]]="No Work Required Under EVM",Veg_Table[[#This Row],[PRESCRIP]]&lt;&gt;"NW_No Work")),1,0))</f>
        <v>0</v>
      </c>
      <c r="B621" s="1">
        <f>IF(Veg_Table[[#This Row],[SPECIES]]="",1,0)</f>
        <v>0</v>
      </c>
      <c r="C621" s="1">
        <f>IF(Veg_Table[[#This Row],[DIAMETER]]="",1,0)</f>
        <v>0</v>
      </c>
      <c r="D621" s="1">
        <f>IF(Veg_Table[[#This Row],[HEIGHT]]="",1,0)</f>
        <v>0</v>
      </c>
      <c r="E62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21" s="1">
        <f>IF(AND(Veg_Table[[#This Row],[TAT_RESULT]]="ABATE",Veg_Table[[#This Row],[PRESCRIP]]="NW_No Work"),1,0)</f>
        <v>0</v>
      </c>
      <c r="G621" s="1">
        <f>IF(OR(Veg_Table[[#This Row],[Prescription R-Scale]]="NA",Veg_Table[[#This Row],[Diameter R-Scale]]="NA"),0,IF(Veg_Table[[#This Row],[Diameter R-Scale]]&lt;&gt;Veg_Table[[#This Row],[Prescription R-Scale]],1,0))</f>
        <v>0</v>
      </c>
      <c r="H621" s="1">
        <f>IF(OR(AND(Veg_Table[[#This Row],[PRESCRIP]]="BC_Br Rmv", Veg_Table[[#This Row],[WOOD_MAN]]&lt;&gt;"Not Needed"),AND(Veg_Table[[#This Row],[PRESCRIP]]="BCS_Br Rmv+Trt", Veg_Table[[#This Row],[WOOD_MAN]]&lt;&gt;"Not Needed")),1,0)</f>
        <v>0</v>
      </c>
      <c r="I621" s="1">
        <f ca="1">IF(AND(Veg_Table[[#This Row],[Prescription_Changed]]="Yes",Veg_Table[[#This Row],[TAT_RESULT]]=""),1,0)</f>
        <v>0</v>
      </c>
      <c r="J621" s="1">
        <f ca="1">SUM(Veg_Table[[#This Row],[Prescription and Status do not match]:[Prescription_Edited_And_TAT_Is_Blank]])</f>
        <v>0</v>
      </c>
      <c r="K621" s="1">
        <f ca="1">IF(Veg_Table[[#This Row],[Sum of Errors]]&gt;0,1,0)</f>
        <v>0</v>
      </c>
      <c r="L621" s="1">
        <f>1</f>
        <v>1</v>
      </c>
      <c r="M62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621" s="1">
        <f>IF(OR(MID(Veg_Table[[#This Row],[PRESCRIP]],2,1)="1",MID(Veg_Table[[#This Row],[PRESCRIP]],2,1)="2",MID(Veg_Table[[#This Row],[PRESCRIP]],2,1)="3",MID(Veg_Table[[#This Row],[PRESCRIP]],2,1)="4"),_xlfn.NUMBERVALUE(MID(Veg_Table[[#This Row],[PRESCRIP]],2,1)),"NA")</f>
        <v>1</v>
      </c>
      <c r="O621" s="1">
        <f>WEEKNUM(Veg_Table[[#This Row],[EVM_LAST_EDITED_Day]],2)</f>
        <v>20</v>
      </c>
      <c r="P621" s="25">
        <f>IFERROR(DATE(YEAR(Veg_Table[[#This Row],[EVM_LAST_EDITED2]]),MONTH(Veg_Table[[#This Row],[EVM_LAST_EDITED2]]),DAY(Veg_Table[[#This Row],[EVM_LAST_EDITED2]])),DATE(2019,1,1))</f>
        <v>43962</v>
      </c>
      <c r="Q621" s="3">
        <f>VALUE(SUBSTITUTE(Veg_Table[[#This Row],[EVM_LAST_EDITED]],",",""))</f>
        <v>43962.611298483702</v>
      </c>
      <c r="R621" s="1" t="str">
        <f>_xlfn.IFNA(IF(Veg_Table[[#This Row],[EVM_LAST_EDITOR]]="","zBlank EVM Last Editor",VLOOKUP(Veg_Table[[#This Row],[EVM_LAST_EDITOR]],Roster_Table[#All],4,FALSE)),"zAWRR Not in Roster")</f>
        <v>MBG</v>
      </c>
      <c r="S621" s="1" t="str">
        <f>_xlfn.IFNA(IF(Veg_Table[[#This Row],[EVM_LAST_EDITOR]]="","zBlank EVM Last Editor",VLOOKUP(Veg_Table[[#This Row],[EVM_LAST_EDITOR]],Roster_Table[#All],16,FALSE)),"zCompany_AWRR not in Roster")</f>
        <v>MBG_Mason, Bruce &amp; Girard</v>
      </c>
      <c r="T621" s="2">
        <f>IFERROR(DATE(YEAR(Veg_Table[[#This Row],[Created2]]),MONTH(Veg_Table[[#This Row],[Created2]]),DAY(Veg_Table[[#This Row],[Created2]])),DATE(2019,1,1))</f>
        <v>43962</v>
      </c>
      <c r="U621" s="3">
        <f>VALUE(SUBSTITUTE(Veg_Table[[#This Row],[Created]],",",""))</f>
        <v>43962.379020428198</v>
      </c>
      <c r="V621" s="3" t="str">
        <f ca="1">IFERROR(_xlfn.IFNA(CELL("contents",INDIRECT(_xlfn.CONCAT("Veg_Table_Production_Data!",ADDRESS(MATCH(_xlfn.MAXIFS(#REF!,#REF!,"="&amp;Veg_Table[[#This Row],[AUTO_ID]],#REF!,"&lt;"&amp;Veg_Table[[#This Row],[EVM_LAST_EDITED_Day]]),#REF!,0),COLUMN(#REF!),4,1,)))),""),"")</f>
        <v/>
      </c>
      <c r="W621" s="3" t="str">
        <f ca="1">IF(Veg_Table[[#This Row],[Previous_Prescription]]="","No",IF(Veg_Table[[#This Row],[Previous_Prescription]]=Veg_Table[[#This Row],[PRESCRIP]],"No","Yes"))</f>
        <v>No</v>
      </c>
      <c r="X621" s="3" t="str">
        <f>IF(Veg_Table[[#This Row],[EVM_LAST_EDITED_Day]]=Veg_Table[[#This Row],[Created_Day]],"New","Old")</f>
        <v>New</v>
      </c>
      <c r="Y621" s="1">
        <f>IFERROR(IF(FIND("delete",LOWER(Veg_Table[[#This Row],[PI_COMMENTS]]))&gt;=1,1,0),0)</f>
        <v>0</v>
      </c>
      <c r="Z621" s="1" t="str">
        <f>_xlfn.IFNA(IF(Veg_Table[[#This Row],[EVM_LAST_EDITOR]]="","Yes",VLOOKUP(Veg_Table[[#This Row],[EVM_LAST_EDITOR]],Roster_Table[#All],15,FALSE)),"Yes")</f>
        <v>Yes</v>
      </c>
      <c r="AA62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21" s="1" t="str">
        <f>_xlfn.IFNA(VLOOKUP(Veg_Table[[#This Row],[EVM_LAST_EDITOR]],Roster_Table[#All],3,FALSE),"zAWRR Not in Roster")</f>
        <v>Nathan</v>
      </c>
      <c r="AC621" s="1" t="str">
        <f>_xlfn.IFNA(VLOOKUP(Veg_Table[[#This Row],[EVM_LAST_EDITOR]],Roster_Table[#All],2,FALSE),"zAWRR Not in Roster")</f>
        <v>Vik</v>
      </c>
      <c r="AD621" s="1" t="str">
        <f>IF(_xlfn.CONCAT(Veg_Table[[#This Row],[First_Name]]," ",Veg_Table[[#This Row],[Last_Name]])="zAWRR Not in Roster zAWRR Not in Roster","zAWRR Not in Roster",_xlfn.CONCAT(Veg_Table[[#This Row],[First_Name]]," ",Veg_Table[[#This Row],[Last_Name]]))</f>
        <v>Nathan Vik</v>
      </c>
      <c r="AE621">
        <v>3215135</v>
      </c>
      <c r="AF621" t="s">
        <v>4063</v>
      </c>
      <c r="AG621" t="s">
        <v>93</v>
      </c>
      <c r="AH621" t="s">
        <v>3380</v>
      </c>
      <c r="AI621" t="s">
        <v>3768</v>
      </c>
      <c r="AJ621" t="s">
        <v>36</v>
      </c>
      <c r="AL621" t="s">
        <v>372</v>
      </c>
      <c r="AM621" t="s">
        <v>40</v>
      </c>
      <c r="AN621" t="s">
        <v>25</v>
      </c>
      <c r="AO621" t="s">
        <v>25</v>
      </c>
      <c r="AP621">
        <v>9</v>
      </c>
      <c r="AQ621">
        <v>70</v>
      </c>
      <c r="AR621" t="s">
        <v>514</v>
      </c>
      <c r="AS621" t="s">
        <v>45</v>
      </c>
      <c r="AT621" t="s">
        <v>522</v>
      </c>
      <c r="AV621" t="s">
        <v>512</v>
      </c>
      <c r="AW621" t="s">
        <v>4064</v>
      </c>
      <c r="AZ621"/>
      <c r="BB621" s="4"/>
      <c r="BD621" t="s">
        <v>29</v>
      </c>
      <c r="BE621" t="s">
        <v>25</v>
      </c>
      <c r="BF621" t="s">
        <v>513</v>
      </c>
      <c r="BI621" s="3"/>
      <c r="BJ621" t="s">
        <v>27</v>
      </c>
      <c r="BK621" s="30" t="s">
        <v>115</v>
      </c>
      <c r="BL621" s="3">
        <v>43962.611298483796</v>
      </c>
      <c r="BM621" t="s">
        <v>31</v>
      </c>
      <c r="BN621" t="s">
        <v>32</v>
      </c>
      <c r="BP621" t="s">
        <v>3381</v>
      </c>
      <c r="BQ621" t="s">
        <v>1025</v>
      </c>
      <c r="BR621" t="s">
        <v>28</v>
      </c>
      <c r="BS621" t="s">
        <v>28</v>
      </c>
      <c r="BT621" t="s">
        <v>115</v>
      </c>
      <c r="BU621" s="3">
        <v>43962.379020428241</v>
      </c>
      <c r="BV621" t="s">
        <v>803</v>
      </c>
      <c r="BW621" s="3">
        <v>43962.649654537039</v>
      </c>
      <c r="BX621" t="s">
        <v>4065</v>
      </c>
      <c r="CG621"/>
      <c r="CH621"/>
      <c r="CI621"/>
      <c r="CY621"/>
      <c r="DA621"/>
      <c r="DE621"/>
      <c r="DF621"/>
    </row>
    <row r="622" spans="1:110" x14ac:dyDescent="0.25">
      <c r="A622" s="1">
        <f>IF(Veg_Table[[#This Row],[VP_STATUS]]="Hold",0,IF(OR(AND(Veg_Table[[#This Row],[PRESCRIP]]="NW_No Work",Veg_Table[[#This Row],[VP_STATUS]]&lt;&gt;"No Work Required Under EVM"),AND(Veg_Table[[#This Row],[VP_STATUS]]="No Work Required Under EVM",Veg_Table[[#This Row],[PRESCRIP]]&lt;&gt;"NW_No Work")),1,0))</f>
        <v>0</v>
      </c>
      <c r="B622" s="1">
        <f>IF(Veg_Table[[#This Row],[SPECIES]]="",1,0)</f>
        <v>0</v>
      </c>
      <c r="C622" s="1">
        <f>IF(Veg_Table[[#This Row],[DIAMETER]]="",1,0)</f>
        <v>0</v>
      </c>
      <c r="D622" s="1">
        <f>IF(Veg_Table[[#This Row],[HEIGHT]]="",1,0)</f>
        <v>0</v>
      </c>
      <c r="E62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22" s="1">
        <f>IF(AND(Veg_Table[[#This Row],[TAT_RESULT]]="ABATE",Veg_Table[[#This Row],[PRESCRIP]]="NW_No Work"),1,0)</f>
        <v>0</v>
      </c>
      <c r="G622" s="1">
        <f>IF(OR(Veg_Table[[#This Row],[Prescription R-Scale]]="NA",Veg_Table[[#This Row],[Diameter R-Scale]]="NA"),0,IF(Veg_Table[[#This Row],[Diameter R-Scale]]&lt;&gt;Veg_Table[[#This Row],[Prescription R-Scale]],1,0))</f>
        <v>0</v>
      </c>
      <c r="H622" s="1">
        <f>IF(OR(AND(Veg_Table[[#This Row],[PRESCRIP]]="BC_Br Rmv", Veg_Table[[#This Row],[WOOD_MAN]]&lt;&gt;"Not Needed"),AND(Veg_Table[[#This Row],[PRESCRIP]]="BCS_Br Rmv+Trt", Veg_Table[[#This Row],[WOOD_MAN]]&lt;&gt;"Not Needed")),1,0)</f>
        <v>0</v>
      </c>
      <c r="I622" s="1">
        <f ca="1">IF(AND(Veg_Table[[#This Row],[Prescription_Changed]]="Yes",Veg_Table[[#This Row],[TAT_RESULT]]=""),1,0)</f>
        <v>0</v>
      </c>
      <c r="J622" s="1">
        <f ca="1">SUM(Veg_Table[[#This Row],[Prescription and Status do not match]:[Prescription_Edited_And_TAT_Is_Blank]])</f>
        <v>0</v>
      </c>
      <c r="K622" s="1">
        <f ca="1">IF(Veg_Table[[#This Row],[Sum of Errors]]&gt;0,1,0)</f>
        <v>0</v>
      </c>
      <c r="L622" s="1">
        <f>1</f>
        <v>1</v>
      </c>
      <c r="M62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622" s="1">
        <f>IF(OR(MID(Veg_Table[[#This Row],[PRESCRIP]],2,1)="1",MID(Veg_Table[[#This Row],[PRESCRIP]],2,1)="2",MID(Veg_Table[[#This Row],[PRESCRIP]],2,1)="3",MID(Veg_Table[[#This Row],[PRESCRIP]],2,1)="4"),_xlfn.NUMBERVALUE(MID(Veg_Table[[#This Row],[PRESCRIP]],2,1)),"NA")</f>
        <v>4</v>
      </c>
      <c r="O622" s="1">
        <f>WEEKNUM(Veg_Table[[#This Row],[EVM_LAST_EDITED_Day]],2)</f>
        <v>20</v>
      </c>
      <c r="P622" s="25">
        <f>IFERROR(DATE(YEAR(Veg_Table[[#This Row],[EVM_LAST_EDITED2]]),MONTH(Veg_Table[[#This Row],[EVM_LAST_EDITED2]]),DAY(Veg_Table[[#This Row],[EVM_LAST_EDITED2]])),DATE(2019,1,1))</f>
        <v>43962</v>
      </c>
      <c r="Q622" s="3">
        <f>VALUE(SUBSTITUTE(Veg_Table[[#This Row],[EVM_LAST_EDITED]],",",""))</f>
        <v>43962.6132829282</v>
      </c>
      <c r="R622" s="1" t="str">
        <f>_xlfn.IFNA(IF(Veg_Table[[#This Row],[EVM_LAST_EDITOR]]="","zBlank EVM Last Editor",VLOOKUP(Veg_Table[[#This Row],[EVM_LAST_EDITOR]],Roster_Table[#All],4,FALSE)),"zAWRR Not in Roster")</f>
        <v>MBG</v>
      </c>
      <c r="S622" s="1" t="str">
        <f>_xlfn.IFNA(IF(Veg_Table[[#This Row],[EVM_LAST_EDITOR]]="","zBlank EVM Last Editor",VLOOKUP(Veg_Table[[#This Row],[EVM_LAST_EDITOR]],Roster_Table[#All],16,FALSE)),"zCompany_AWRR not in Roster")</f>
        <v>MBG_Mason, Bruce &amp; Girard</v>
      </c>
      <c r="T622" s="2">
        <f>IFERROR(DATE(YEAR(Veg_Table[[#This Row],[Created2]]),MONTH(Veg_Table[[#This Row],[Created2]]),DAY(Veg_Table[[#This Row],[Created2]])),DATE(2019,1,1))</f>
        <v>43962</v>
      </c>
      <c r="U622" s="3">
        <f>VALUE(SUBSTITUTE(Veg_Table[[#This Row],[Created]],",",""))</f>
        <v>43962.381602719899</v>
      </c>
      <c r="V622" s="3" t="str">
        <f ca="1">IFERROR(_xlfn.IFNA(CELL("contents",INDIRECT(_xlfn.CONCAT("Veg_Table_Production_Data!",ADDRESS(MATCH(_xlfn.MAXIFS(#REF!,#REF!,"="&amp;Veg_Table[[#This Row],[AUTO_ID]],#REF!,"&lt;"&amp;Veg_Table[[#This Row],[EVM_LAST_EDITED_Day]]),#REF!,0),COLUMN(#REF!),4,1,)))),""),"")</f>
        <v/>
      </c>
      <c r="W622" s="3" t="str">
        <f ca="1">IF(Veg_Table[[#This Row],[Previous_Prescription]]="","No",IF(Veg_Table[[#This Row],[Previous_Prescription]]=Veg_Table[[#This Row],[PRESCRIP]],"No","Yes"))</f>
        <v>No</v>
      </c>
      <c r="X622" s="3" t="str">
        <f>IF(Veg_Table[[#This Row],[EVM_LAST_EDITED_Day]]=Veg_Table[[#This Row],[Created_Day]],"New","Old")</f>
        <v>New</v>
      </c>
      <c r="Y622" s="1">
        <f>IFERROR(IF(FIND("delete",LOWER(Veg_Table[[#This Row],[PI_COMMENTS]]))&gt;=1,1,0),0)</f>
        <v>0</v>
      </c>
      <c r="Z622" s="1" t="str">
        <f>_xlfn.IFNA(IF(Veg_Table[[#This Row],[EVM_LAST_EDITOR]]="","Yes",VLOOKUP(Veg_Table[[#This Row],[EVM_LAST_EDITOR]],Roster_Table[#All],15,FALSE)),"Yes")</f>
        <v>Yes</v>
      </c>
      <c r="AA62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22" s="1" t="str">
        <f>_xlfn.IFNA(VLOOKUP(Veg_Table[[#This Row],[EVM_LAST_EDITOR]],Roster_Table[#All],3,FALSE),"zAWRR Not in Roster")</f>
        <v>Nathan</v>
      </c>
      <c r="AC622" s="1" t="str">
        <f>_xlfn.IFNA(VLOOKUP(Veg_Table[[#This Row],[EVM_LAST_EDITOR]],Roster_Table[#All],2,FALSE),"zAWRR Not in Roster")</f>
        <v>Vik</v>
      </c>
      <c r="AD622" s="1" t="str">
        <f>IF(_xlfn.CONCAT(Veg_Table[[#This Row],[First_Name]]," ",Veg_Table[[#This Row],[Last_Name]])="zAWRR Not in Roster zAWRR Not in Roster","zAWRR Not in Roster",_xlfn.CONCAT(Veg_Table[[#This Row],[First_Name]]," ",Veg_Table[[#This Row],[Last_Name]]))</f>
        <v>Nathan Vik</v>
      </c>
      <c r="AE622">
        <v>3215157</v>
      </c>
      <c r="AF622" t="s">
        <v>4052</v>
      </c>
      <c r="AG622" t="s">
        <v>93</v>
      </c>
      <c r="AH622" t="s">
        <v>3380</v>
      </c>
      <c r="AI622" t="s">
        <v>3768</v>
      </c>
      <c r="AJ622" t="s">
        <v>36</v>
      </c>
      <c r="AL622" t="s">
        <v>372</v>
      </c>
      <c r="AM622" t="s">
        <v>40</v>
      </c>
      <c r="AN622" t="s">
        <v>25</v>
      </c>
      <c r="AO622" t="s">
        <v>25</v>
      </c>
      <c r="AP622">
        <v>39</v>
      </c>
      <c r="AQ622">
        <v>91</v>
      </c>
      <c r="AR622" t="s">
        <v>514</v>
      </c>
      <c r="AS622" t="s">
        <v>57</v>
      </c>
      <c r="AT622" t="s">
        <v>522</v>
      </c>
      <c r="AV622" t="s">
        <v>512</v>
      </c>
      <c r="AW622" t="s">
        <v>4053</v>
      </c>
      <c r="AZ622"/>
      <c r="BB622" s="4"/>
      <c r="BD622" t="s">
        <v>29</v>
      </c>
      <c r="BE622" t="s">
        <v>25</v>
      </c>
      <c r="BF622" t="s">
        <v>513</v>
      </c>
      <c r="BI622" s="3"/>
      <c r="BJ622" t="s">
        <v>27</v>
      </c>
      <c r="BK622" s="30" t="s">
        <v>115</v>
      </c>
      <c r="BL622" s="3">
        <v>43962.613282928243</v>
      </c>
      <c r="BM622" t="s">
        <v>31</v>
      </c>
      <c r="BN622" t="s">
        <v>32</v>
      </c>
      <c r="BP622" t="s">
        <v>3381</v>
      </c>
      <c r="BQ622" t="s">
        <v>1025</v>
      </c>
      <c r="BR622" t="s">
        <v>28</v>
      </c>
      <c r="BS622" t="s">
        <v>28</v>
      </c>
      <c r="BT622" t="s">
        <v>115</v>
      </c>
      <c r="BU622" s="3">
        <v>43962.381602719906</v>
      </c>
      <c r="BV622" t="s">
        <v>803</v>
      </c>
      <c r="BW622" s="3">
        <v>43962.649654537039</v>
      </c>
      <c r="BX622" t="s">
        <v>4054</v>
      </c>
      <c r="CG622"/>
      <c r="CH622"/>
      <c r="CI622"/>
      <c r="CY622"/>
      <c r="DA622"/>
      <c r="DE622"/>
      <c r="DF622"/>
    </row>
    <row r="623" spans="1:110" x14ac:dyDescent="0.25">
      <c r="A623" s="1">
        <f>IF(Veg_Table[[#This Row],[VP_STATUS]]="Hold",0,IF(OR(AND(Veg_Table[[#This Row],[PRESCRIP]]="NW_No Work",Veg_Table[[#This Row],[VP_STATUS]]&lt;&gt;"No Work Required Under EVM"),AND(Veg_Table[[#This Row],[VP_STATUS]]="No Work Required Under EVM",Veg_Table[[#This Row],[PRESCRIP]]&lt;&gt;"NW_No Work")),1,0))</f>
        <v>0</v>
      </c>
      <c r="B623" s="1">
        <f>IF(Veg_Table[[#This Row],[SPECIES]]="",1,0)</f>
        <v>0</v>
      </c>
      <c r="C623" s="1">
        <f>IF(Veg_Table[[#This Row],[DIAMETER]]="",1,0)</f>
        <v>0</v>
      </c>
      <c r="D623" s="1">
        <f>IF(Veg_Table[[#This Row],[HEIGHT]]="",1,0)</f>
        <v>0</v>
      </c>
      <c r="E62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23" s="1">
        <f>IF(AND(Veg_Table[[#This Row],[TAT_RESULT]]="ABATE",Veg_Table[[#This Row],[PRESCRIP]]="NW_No Work"),1,0)</f>
        <v>0</v>
      </c>
      <c r="G623" s="1">
        <f>IF(OR(Veg_Table[[#This Row],[Prescription R-Scale]]="NA",Veg_Table[[#This Row],[Diameter R-Scale]]="NA"),0,IF(Veg_Table[[#This Row],[Diameter R-Scale]]&lt;&gt;Veg_Table[[#This Row],[Prescription R-Scale]],1,0))</f>
        <v>0</v>
      </c>
      <c r="H623" s="1">
        <f>IF(OR(AND(Veg_Table[[#This Row],[PRESCRIP]]="BC_Br Rmv", Veg_Table[[#This Row],[WOOD_MAN]]&lt;&gt;"Not Needed"),AND(Veg_Table[[#This Row],[PRESCRIP]]="BCS_Br Rmv+Trt", Veg_Table[[#This Row],[WOOD_MAN]]&lt;&gt;"Not Needed")),1,0)</f>
        <v>0</v>
      </c>
      <c r="I623" s="1">
        <f ca="1">IF(AND(Veg_Table[[#This Row],[Prescription_Changed]]="Yes",Veg_Table[[#This Row],[TAT_RESULT]]=""),1,0)</f>
        <v>0</v>
      </c>
      <c r="J623" s="1">
        <f ca="1">SUM(Veg_Table[[#This Row],[Prescription and Status do not match]:[Prescription_Edited_And_TAT_Is_Blank]])</f>
        <v>0</v>
      </c>
      <c r="K623" s="1">
        <f ca="1">IF(Veg_Table[[#This Row],[Sum of Errors]]&gt;0,1,0)</f>
        <v>0</v>
      </c>
      <c r="L623" s="1">
        <f>1</f>
        <v>1</v>
      </c>
      <c r="M623"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623" s="1" t="str">
        <f>IF(OR(MID(Veg_Table[[#This Row],[PRESCRIP]],2,1)="1",MID(Veg_Table[[#This Row],[PRESCRIP]],2,1)="2",MID(Veg_Table[[#This Row],[PRESCRIP]],2,1)="3",MID(Veg_Table[[#This Row],[PRESCRIP]],2,1)="4"),_xlfn.NUMBERVALUE(MID(Veg_Table[[#This Row],[PRESCRIP]],2,1)),"NA")</f>
        <v>NA</v>
      </c>
      <c r="O623" s="1">
        <f>WEEKNUM(Veg_Table[[#This Row],[EVM_LAST_EDITED_Day]],2)</f>
        <v>20</v>
      </c>
      <c r="P623" s="25">
        <f>IFERROR(DATE(YEAR(Veg_Table[[#This Row],[EVM_LAST_EDITED2]]),MONTH(Veg_Table[[#This Row],[EVM_LAST_EDITED2]]),DAY(Veg_Table[[#This Row],[EVM_LAST_EDITED2]])),DATE(2019,1,1))</f>
        <v>43962</v>
      </c>
      <c r="Q623" s="3">
        <f>VALUE(SUBSTITUTE(Veg_Table[[#This Row],[EVM_LAST_EDITED]],",",""))</f>
        <v>43962.613587963002</v>
      </c>
      <c r="R623" s="1" t="str">
        <f>_xlfn.IFNA(IF(Veg_Table[[#This Row],[EVM_LAST_EDITOR]]="","zBlank EVM Last Editor",VLOOKUP(Veg_Table[[#This Row],[EVM_LAST_EDITOR]],Roster_Table[#All],4,FALSE)),"zAWRR Not in Roster")</f>
        <v>MGE</v>
      </c>
      <c r="S623" s="1" t="str">
        <f>_xlfn.IFNA(IF(Veg_Table[[#This Row],[EVM_LAST_EDITOR]]="","zBlank EVM Last Editor",VLOOKUP(Veg_Table[[#This Row],[EVM_LAST_EDITOR]],Roster_Table[#All],16,FALSE)),"zCompany_AWRR not in Roster")</f>
        <v>MGE_Mountain G Enterprises</v>
      </c>
      <c r="T623" s="2">
        <f>IFERROR(DATE(YEAR(Veg_Table[[#This Row],[Created2]]),MONTH(Veg_Table[[#This Row],[Created2]]),DAY(Veg_Table[[#This Row],[Created2]])),DATE(2019,1,1))</f>
        <v>43962</v>
      </c>
      <c r="U623" s="3">
        <f>VALUE(SUBSTITUTE(Veg_Table[[#This Row],[Created]],",",""))</f>
        <v>43962.613587963002</v>
      </c>
      <c r="V623" s="3" t="str">
        <f ca="1">IFERROR(_xlfn.IFNA(CELL("contents",INDIRECT(_xlfn.CONCAT("Veg_Table_Production_Data!",ADDRESS(MATCH(_xlfn.MAXIFS(#REF!,#REF!,"="&amp;Veg_Table[[#This Row],[AUTO_ID]],#REF!,"&lt;"&amp;Veg_Table[[#This Row],[EVM_LAST_EDITED_Day]]),#REF!,0),COLUMN(#REF!),4,1,)))),""),"")</f>
        <v/>
      </c>
      <c r="W623" s="3" t="str">
        <f ca="1">IF(Veg_Table[[#This Row],[Previous_Prescription]]="","No",IF(Veg_Table[[#This Row],[Previous_Prescription]]=Veg_Table[[#This Row],[PRESCRIP]],"No","Yes"))</f>
        <v>No</v>
      </c>
      <c r="X623" s="3" t="str">
        <f>IF(Veg_Table[[#This Row],[EVM_LAST_EDITED_Day]]=Veg_Table[[#This Row],[Created_Day]],"New","Old")</f>
        <v>New</v>
      </c>
      <c r="Y623" s="1">
        <f>IFERROR(IF(FIND("delete",LOWER(Veg_Table[[#This Row],[PI_COMMENTS]]))&gt;=1,1,0),0)</f>
        <v>0</v>
      </c>
      <c r="Z623" s="1" t="str">
        <f>_xlfn.IFNA(IF(Veg_Table[[#This Row],[EVM_LAST_EDITOR]]="","Yes",VLOOKUP(Veg_Table[[#This Row],[EVM_LAST_EDITOR]],Roster_Table[#All],15,FALSE)),"Yes")</f>
        <v>Yes</v>
      </c>
      <c r="AA62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23" s="1" t="str">
        <f>_xlfn.IFNA(VLOOKUP(Veg_Table[[#This Row],[EVM_LAST_EDITOR]],Roster_Table[#All],3,FALSE),"zAWRR Not in Roster")</f>
        <v>Alex</v>
      </c>
      <c r="AC623" s="1" t="str">
        <f>_xlfn.IFNA(VLOOKUP(Veg_Table[[#This Row],[EVM_LAST_EDITOR]],Roster_Table[#All],2,FALSE),"zAWRR Not in Roster")</f>
        <v>Coon</v>
      </c>
      <c r="AD623" s="1" t="str">
        <f>IF(_xlfn.CONCAT(Veg_Table[[#This Row],[First_Name]]," ",Veg_Table[[#This Row],[Last_Name]])="zAWRR Not in Roster zAWRR Not in Roster","zAWRR Not in Roster",_xlfn.CONCAT(Veg_Table[[#This Row],[First_Name]]," ",Veg_Table[[#This Row],[Last_Name]]))</f>
        <v>Alex Coon</v>
      </c>
      <c r="AE623">
        <v>3217168</v>
      </c>
      <c r="AF623" t="s">
        <v>4411</v>
      </c>
      <c r="AG623" t="s">
        <v>93</v>
      </c>
      <c r="AH623" t="s">
        <v>4004</v>
      </c>
      <c r="AI623" t="s">
        <v>4412</v>
      </c>
      <c r="AJ623" t="s">
        <v>21</v>
      </c>
      <c r="AL623" t="s">
        <v>22</v>
      </c>
      <c r="AM623" t="s">
        <v>38</v>
      </c>
      <c r="AN623" t="s">
        <v>25</v>
      </c>
      <c r="AO623" t="s">
        <v>25</v>
      </c>
      <c r="AP623">
        <v>14</v>
      </c>
      <c r="AQ623">
        <v>45</v>
      </c>
      <c r="AR623" t="s">
        <v>511</v>
      </c>
      <c r="AS623" t="s">
        <v>24</v>
      </c>
      <c r="AT623" t="s">
        <v>26</v>
      </c>
      <c r="AV623" t="s">
        <v>512</v>
      </c>
      <c r="AW623" t="s">
        <v>4298</v>
      </c>
      <c r="AZ623"/>
      <c r="BB623" s="4"/>
      <c r="BD623" t="s">
        <v>29</v>
      </c>
      <c r="BE623" t="s">
        <v>25</v>
      </c>
      <c r="BF623" t="s">
        <v>513</v>
      </c>
      <c r="BI623" s="3"/>
      <c r="BJ623" t="s">
        <v>52</v>
      </c>
      <c r="BK623" s="30" t="s">
        <v>140</v>
      </c>
      <c r="BL623" s="3">
        <v>43962.613587962966</v>
      </c>
      <c r="BM623" t="s">
        <v>31</v>
      </c>
      <c r="BN623" t="s">
        <v>32</v>
      </c>
      <c r="BP623" t="s">
        <v>4006</v>
      </c>
      <c r="BQ623" t="s">
        <v>1025</v>
      </c>
      <c r="BR623" t="s">
        <v>28</v>
      </c>
      <c r="BS623" t="s">
        <v>28</v>
      </c>
      <c r="BT623" t="s">
        <v>140</v>
      </c>
      <c r="BU623" s="3">
        <v>43962.613587962966</v>
      </c>
      <c r="BV623" t="s">
        <v>803</v>
      </c>
      <c r="BW623" s="3">
        <v>43962.681102442133</v>
      </c>
      <c r="BX623" t="s">
        <v>4299</v>
      </c>
      <c r="CG623"/>
      <c r="CH623"/>
      <c r="CI623"/>
      <c r="CY623"/>
      <c r="DA623"/>
      <c r="DE623"/>
      <c r="DF623"/>
    </row>
    <row r="624" spans="1:110" x14ac:dyDescent="0.25">
      <c r="A624" s="1">
        <f>IF(Veg_Table[[#This Row],[VP_STATUS]]="Hold",0,IF(OR(AND(Veg_Table[[#This Row],[PRESCRIP]]="NW_No Work",Veg_Table[[#This Row],[VP_STATUS]]&lt;&gt;"No Work Required Under EVM"),AND(Veg_Table[[#This Row],[VP_STATUS]]="No Work Required Under EVM",Veg_Table[[#This Row],[PRESCRIP]]&lt;&gt;"NW_No Work")),1,0))</f>
        <v>0</v>
      </c>
      <c r="B624" s="1">
        <f>IF(Veg_Table[[#This Row],[SPECIES]]="",1,0)</f>
        <v>0</v>
      </c>
      <c r="C624" s="1">
        <f>IF(Veg_Table[[#This Row],[DIAMETER]]="",1,0)</f>
        <v>0</v>
      </c>
      <c r="D624" s="1">
        <f>IF(Veg_Table[[#This Row],[HEIGHT]]="",1,0)</f>
        <v>0</v>
      </c>
      <c r="E62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24" s="1">
        <f>IF(AND(Veg_Table[[#This Row],[TAT_RESULT]]="ABATE",Veg_Table[[#This Row],[PRESCRIP]]="NW_No Work"),1,0)</f>
        <v>0</v>
      </c>
      <c r="G624" s="1">
        <f>IF(OR(Veg_Table[[#This Row],[Prescription R-Scale]]="NA",Veg_Table[[#This Row],[Diameter R-Scale]]="NA"),0,IF(Veg_Table[[#This Row],[Diameter R-Scale]]&lt;&gt;Veg_Table[[#This Row],[Prescription R-Scale]],1,0))</f>
        <v>0</v>
      </c>
      <c r="H624" s="1">
        <f>IF(OR(AND(Veg_Table[[#This Row],[PRESCRIP]]="BC_Br Rmv", Veg_Table[[#This Row],[WOOD_MAN]]&lt;&gt;"Not Needed"),AND(Veg_Table[[#This Row],[PRESCRIP]]="BCS_Br Rmv+Trt", Veg_Table[[#This Row],[WOOD_MAN]]&lt;&gt;"Not Needed")),1,0)</f>
        <v>0</v>
      </c>
      <c r="I624" s="1">
        <f ca="1">IF(AND(Veg_Table[[#This Row],[Prescription_Changed]]="Yes",Veg_Table[[#This Row],[TAT_RESULT]]=""),1,0)</f>
        <v>0</v>
      </c>
      <c r="J624" s="1">
        <f ca="1">SUM(Veg_Table[[#This Row],[Prescription and Status do not match]:[Prescription_Edited_And_TAT_Is_Blank]])</f>
        <v>0</v>
      </c>
      <c r="K624" s="1">
        <f ca="1">IF(Veg_Table[[#This Row],[Sum of Errors]]&gt;0,1,0)</f>
        <v>0</v>
      </c>
      <c r="L624" s="1">
        <f>1</f>
        <v>1</v>
      </c>
      <c r="M624"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624" s="1" t="str">
        <f>IF(OR(MID(Veg_Table[[#This Row],[PRESCRIP]],2,1)="1",MID(Veg_Table[[#This Row],[PRESCRIP]],2,1)="2",MID(Veg_Table[[#This Row],[PRESCRIP]],2,1)="3",MID(Veg_Table[[#This Row],[PRESCRIP]],2,1)="4"),_xlfn.NUMBERVALUE(MID(Veg_Table[[#This Row],[PRESCRIP]],2,1)),"NA")</f>
        <v>NA</v>
      </c>
      <c r="O624" s="1">
        <f>WEEKNUM(Veg_Table[[#This Row],[EVM_LAST_EDITED_Day]],2)</f>
        <v>20</v>
      </c>
      <c r="P624" s="25">
        <f>IFERROR(DATE(YEAR(Veg_Table[[#This Row],[EVM_LAST_EDITED2]]),MONTH(Veg_Table[[#This Row],[EVM_LAST_EDITED2]]),DAY(Veg_Table[[#This Row],[EVM_LAST_EDITED2]])),DATE(2019,1,1))</f>
        <v>43962</v>
      </c>
      <c r="Q624" s="3">
        <f>VALUE(SUBSTITUTE(Veg_Table[[#This Row],[EVM_LAST_EDITED]],",",""))</f>
        <v>43962.613684074102</v>
      </c>
      <c r="R624" s="1" t="str">
        <f>_xlfn.IFNA(IF(Veg_Table[[#This Row],[EVM_LAST_EDITOR]]="","zBlank EVM Last Editor",VLOOKUP(Veg_Table[[#This Row],[EVM_LAST_EDITOR]],Roster_Table[#All],4,FALSE)),"zAWRR Not in Roster")</f>
        <v>MBG</v>
      </c>
      <c r="S624" s="1" t="str">
        <f>_xlfn.IFNA(IF(Veg_Table[[#This Row],[EVM_LAST_EDITOR]]="","zBlank EVM Last Editor",VLOOKUP(Veg_Table[[#This Row],[EVM_LAST_EDITOR]],Roster_Table[#All],16,FALSE)),"zCompany_AWRR not in Roster")</f>
        <v>MBG_Mason, Bruce &amp; Girard</v>
      </c>
      <c r="T624" s="2">
        <f>IFERROR(DATE(YEAR(Veg_Table[[#This Row],[Created2]]),MONTH(Veg_Table[[#This Row],[Created2]]),DAY(Veg_Table[[#This Row],[Created2]])),DATE(2019,1,1))</f>
        <v>43962</v>
      </c>
      <c r="U624" s="3">
        <f>VALUE(SUBSTITUTE(Veg_Table[[#This Row],[Created]],",",""))</f>
        <v>43962.385340786997</v>
      </c>
      <c r="V624" s="3" t="str">
        <f ca="1">IFERROR(_xlfn.IFNA(CELL("contents",INDIRECT(_xlfn.CONCAT("Veg_Table_Production_Data!",ADDRESS(MATCH(_xlfn.MAXIFS(#REF!,#REF!,"="&amp;Veg_Table[[#This Row],[AUTO_ID]],#REF!,"&lt;"&amp;Veg_Table[[#This Row],[EVM_LAST_EDITED_Day]]),#REF!,0),COLUMN(#REF!),4,1,)))),""),"")</f>
        <v/>
      </c>
      <c r="W624" s="3" t="str">
        <f ca="1">IF(Veg_Table[[#This Row],[Previous_Prescription]]="","No",IF(Veg_Table[[#This Row],[Previous_Prescription]]=Veg_Table[[#This Row],[PRESCRIP]],"No","Yes"))</f>
        <v>No</v>
      </c>
      <c r="X624" s="3" t="str">
        <f>IF(Veg_Table[[#This Row],[EVM_LAST_EDITED_Day]]=Veg_Table[[#This Row],[Created_Day]],"New","Old")</f>
        <v>New</v>
      </c>
      <c r="Y624" s="1">
        <f>IFERROR(IF(FIND("delete",LOWER(Veg_Table[[#This Row],[PI_COMMENTS]]))&gt;=1,1,0),0)</f>
        <v>0</v>
      </c>
      <c r="Z624" s="1" t="str">
        <f>_xlfn.IFNA(IF(Veg_Table[[#This Row],[EVM_LAST_EDITOR]]="","Yes",VLOOKUP(Veg_Table[[#This Row],[EVM_LAST_EDITOR]],Roster_Table[#All],15,FALSE)),"Yes")</f>
        <v>Yes</v>
      </c>
      <c r="AA62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24" s="1" t="str">
        <f>_xlfn.IFNA(VLOOKUP(Veg_Table[[#This Row],[EVM_LAST_EDITOR]],Roster_Table[#All],3,FALSE),"zAWRR Not in Roster")</f>
        <v>Nathan</v>
      </c>
      <c r="AC624" s="1" t="str">
        <f>_xlfn.IFNA(VLOOKUP(Veg_Table[[#This Row],[EVM_LAST_EDITOR]],Roster_Table[#All],2,FALSE),"zAWRR Not in Roster")</f>
        <v>Vik</v>
      </c>
      <c r="AD624" s="1" t="str">
        <f>IF(_xlfn.CONCAT(Veg_Table[[#This Row],[First_Name]]," ",Veg_Table[[#This Row],[Last_Name]])="zAWRR Not in Roster zAWRR Not in Roster","zAWRR Not in Roster",_xlfn.CONCAT(Veg_Table[[#This Row],[First_Name]]," ",Veg_Table[[#This Row],[Last_Name]]))</f>
        <v>Nathan Vik</v>
      </c>
      <c r="AE624">
        <v>3215167</v>
      </c>
      <c r="AF624" t="s">
        <v>4047</v>
      </c>
      <c r="AG624" t="s">
        <v>93</v>
      </c>
      <c r="AH624" t="s">
        <v>3380</v>
      </c>
      <c r="AI624" t="s">
        <v>3768</v>
      </c>
      <c r="AJ624" t="s">
        <v>21</v>
      </c>
      <c r="AL624" t="s">
        <v>372</v>
      </c>
      <c r="AM624" t="s">
        <v>40</v>
      </c>
      <c r="AN624" t="s">
        <v>25</v>
      </c>
      <c r="AO624" t="s">
        <v>25</v>
      </c>
      <c r="AP624">
        <v>33</v>
      </c>
      <c r="AQ624">
        <v>89</v>
      </c>
      <c r="AR624" t="s">
        <v>511</v>
      </c>
      <c r="AS624" t="s">
        <v>24</v>
      </c>
      <c r="AT624" t="s">
        <v>26</v>
      </c>
      <c r="AV624" t="s">
        <v>512</v>
      </c>
      <c r="AW624" t="s">
        <v>4048</v>
      </c>
      <c r="AZ624"/>
      <c r="BB624" s="4"/>
      <c r="BD624" t="s">
        <v>29</v>
      </c>
      <c r="BE624" t="s">
        <v>25</v>
      </c>
      <c r="BF624" t="s">
        <v>513</v>
      </c>
      <c r="BI624" s="3"/>
      <c r="BJ624" t="s">
        <v>27</v>
      </c>
      <c r="BK624" s="30" t="s">
        <v>115</v>
      </c>
      <c r="BL624" s="3">
        <v>43962.613684074073</v>
      </c>
      <c r="BM624" t="s">
        <v>31</v>
      </c>
      <c r="BN624" t="s">
        <v>32</v>
      </c>
      <c r="BP624" t="s">
        <v>3381</v>
      </c>
      <c r="BQ624" t="s">
        <v>1025</v>
      </c>
      <c r="BR624" t="s">
        <v>28</v>
      </c>
      <c r="BS624" t="s">
        <v>28</v>
      </c>
      <c r="BT624" t="s">
        <v>115</v>
      </c>
      <c r="BU624" s="3">
        <v>43962.385340787034</v>
      </c>
      <c r="BV624" t="s">
        <v>803</v>
      </c>
      <c r="BW624" s="3">
        <v>43962.649654537039</v>
      </c>
      <c r="BX624" t="s">
        <v>4049</v>
      </c>
      <c r="CG624"/>
      <c r="CH624"/>
      <c r="CI624"/>
      <c r="CY624"/>
      <c r="DA624"/>
      <c r="DE624"/>
      <c r="DF624"/>
    </row>
    <row r="625" spans="1:110" x14ac:dyDescent="0.25">
      <c r="A625" s="1">
        <f>IF(Veg_Table[[#This Row],[VP_STATUS]]="Hold",0,IF(OR(AND(Veg_Table[[#This Row],[PRESCRIP]]="NW_No Work",Veg_Table[[#This Row],[VP_STATUS]]&lt;&gt;"No Work Required Under EVM"),AND(Veg_Table[[#This Row],[VP_STATUS]]="No Work Required Under EVM",Veg_Table[[#This Row],[PRESCRIP]]&lt;&gt;"NW_No Work")),1,0))</f>
        <v>0</v>
      </c>
      <c r="B625" s="1">
        <f>IF(Veg_Table[[#This Row],[SPECIES]]="",1,0)</f>
        <v>0</v>
      </c>
      <c r="C625" s="1">
        <f>IF(Veg_Table[[#This Row],[DIAMETER]]="",1,0)</f>
        <v>0</v>
      </c>
      <c r="D625" s="1">
        <f>IF(Veg_Table[[#This Row],[HEIGHT]]="",1,0)</f>
        <v>0</v>
      </c>
      <c r="E62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25" s="1">
        <f>IF(AND(Veg_Table[[#This Row],[TAT_RESULT]]="ABATE",Veg_Table[[#This Row],[PRESCRIP]]="NW_No Work"),1,0)</f>
        <v>0</v>
      </c>
      <c r="G625" s="1">
        <f>IF(OR(Veg_Table[[#This Row],[Prescription R-Scale]]="NA",Veg_Table[[#This Row],[Diameter R-Scale]]="NA"),0,IF(Veg_Table[[#This Row],[Diameter R-Scale]]&lt;&gt;Veg_Table[[#This Row],[Prescription R-Scale]],1,0))</f>
        <v>0</v>
      </c>
      <c r="H625" s="1">
        <f>IF(OR(AND(Veg_Table[[#This Row],[PRESCRIP]]="BC_Br Rmv", Veg_Table[[#This Row],[WOOD_MAN]]&lt;&gt;"Not Needed"),AND(Veg_Table[[#This Row],[PRESCRIP]]="BCS_Br Rmv+Trt", Veg_Table[[#This Row],[WOOD_MAN]]&lt;&gt;"Not Needed")),1,0)</f>
        <v>0</v>
      </c>
      <c r="I625" s="1">
        <f ca="1">IF(AND(Veg_Table[[#This Row],[Prescription_Changed]]="Yes",Veg_Table[[#This Row],[TAT_RESULT]]=""),1,0)</f>
        <v>0</v>
      </c>
      <c r="J625" s="1">
        <f ca="1">SUM(Veg_Table[[#This Row],[Prescription and Status do not match]:[Prescription_Edited_And_TAT_Is_Blank]])</f>
        <v>0</v>
      </c>
      <c r="K625" s="1">
        <f ca="1">IF(Veg_Table[[#This Row],[Sum of Errors]]&gt;0,1,0)</f>
        <v>0</v>
      </c>
      <c r="L625" s="1">
        <f>1</f>
        <v>1</v>
      </c>
      <c r="M625"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625" s="1" t="str">
        <f>IF(OR(MID(Veg_Table[[#This Row],[PRESCRIP]],2,1)="1",MID(Veg_Table[[#This Row],[PRESCRIP]],2,1)="2",MID(Veg_Table[[#This Row],[PRESCRIP]],2,1)="3",MID(Veg_Table[[#This Row],[PRESCRIP]],2,1)="4"),_xlfn.NUMBERVALUE(MID(Veg_Table[[#This Row],[PRESCRIP]],2,1)),"NA")</f>
        <v>NA</v>
      </c>
      <c r="O625" s="1">
        <f>WEEKNUM(Veg_Table[[#This Row],[EVM_LAST_EDITED_Day]],2)</f>
        <v>20</v>
      </c>
      <c r="P625" s="25">
        <f>IFERROR(DATE(YEAR(Veg_Table[[#This Row],[EVM_LAST_EDITED2]]),MONTH(Veg_Table[[#This Row],[EVM_LAST_EDITED2]]),DAY(Veg_Table[[#This Row],[EVM_LAST_EDITED2]])),DATE(2019,1,1))</f>
        <v>43962</v>
      </c>
      <c r="Q625" s="3">
        <f>VALUE(SUBSTITUTE(Veg_Table[[#This Row],[EVM_LAST_EDITED]],",",""))</f>
        <v>43962.613990694401</v>
      </c>
      <c r="R625" s="1" t="str">
        <f>_xlfn.IFNA(IF(Veg_Table[[#This Row],[EVM_LAST_EDITOR]]="","zBlank EVM Last Editor",VLOOKUP(Veg_Table[[#This Row],[EVM_LAST_EDITOR]],Roster_Table[#All],4,FALSE)),"zAWRR Not in Roster")</f>
        <v>MBG</v>
      </c>
      <c r="S625" s="1" t="str">
        <f>_xlfn.IFNA(IF(Veg_Table[[#This Row],[EVM_LAST_EDITOR]]="","zBlank EVM Last Editor",VLOOKUP(Veg_Table[[#This Row],[EVM_LAST_EDITOR]],Roster_Table[#All],16,FALSE)),"zCompany_AWRR not in Roster")</f>
        <v>MBG_Mason, Bruce &amp; Girard</v>
      </c>
      <c r="T625" s="2">
        <f>IFERROR(DATE(YEAR(Veg_Table[[#This Row],[Created2]]),MONTH(Veg_Table[[#This Row],[Created2]]),DAY(Veg_Table[[#This Row],[Created2]])),DATE(2019,1,1))</f>
        <v>43962</v>
      </c>
      <c r="U625" s="3">
        <f>VALUE(SUBSTITUTE(Veg_Table[[#This Row],[Created]],",",""))</f>
        <v>43962.473627280102</v>
      </c>
      <c r="V625" s="3" t="str">
        <f ca="1">IFERROR(_xlfn.IFNA(CELL("contents",INDIRECT(_xlfn.CONCAT("Veg_Table_Production_Data!",ADDRESS(MATCH(_xlfn.MAXIFS(#REF!,#REF!,"="&amp;Veg_Table[[#This Row],[AUTO_ID]],#REF!,"&lt;"&amp;Veg_Table[[#This Row],[EVM_LAST_EDITED_Day]]),#REF!,0),COLUMN(#REF!),4,1,)))),""),"")</f>
        <v/>
      </c>
      <c r="W625" s="3" t="str">
        <f ca="1">IF(Veg_Table[[#This Row],[Previous_Prescription]]="","No",IF(Veg_Table[[#This Row],[Previous_Prescription]]=Veg_Table[[#This Row],[PRESCRIP]],"No","Yes"))</f>
        <v>No</v>
      </c>
      <c r="X625" s="3" t="str">
        <f>IF(Veg_Table[[#This Row],[EVM_LAST_EDITED_Day]]=Veg_Table[[#This Row],[Created_Day]],"New","Old")</f>
        <v>New</v>
      </c>
      <c r="Y625" s="1">
        <f>IFERROR(IF(FIND("delete",LOWER(Veg_Table[[#This Row],[PI_COMMENTS]]))&gt;=1,1,0),0)</f>
        <v>0</v>
      </c>
      <c r="Z625" s="1" t="str">
        <f>_xlfn.IFNA(IF(Veg_Table[[#This Row],[EVM_LAST_EDITOR]]="","Yes",VLOOKUP(Veg_Table[[#This Row],[EVM_LAST_EDITOR]],Roster_Table[#All],15,FALSE)),"Yes")</f>
        <v>Yes</v>
      </c>
      <c r="AA62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25" s="1" t="str">
        <f>_xlfn.IFNA(VLOOKUP(Veg_Table[[#This Row],[EVM_LAST_EDITOR]],Roster_Table[#All],3,FALSE),"zAWRR Not in Roster")</f>
        <v>Nicholas</v>
      </c>
      <c r="AC625" s="1" t="str">
        <f>_xlfn.IFNA(VLOOKUP(Veg_Table[[#This Row],[EVM_LAST_EDITOR]],Roster_Table[#All],2,FALSE),"zAWRR Not in Roster")</f>
        <v>Coleman</v>
      </c>
      <c r="AD625" s="1" t="str">
        <f>IF(_xlfn.CONCAT(Veg_Table[[#This Row],[First_Name]]," ",Veg_Table[[#This Row],[Last_Name]])="zAWRR Not in Roster zAWRR Not in Roster","zAWRR Not in Roster",_xlfn.CONCAT(Veg_Table[[#This Row],[First_Name]]," ",Veg_Table[[#This Row],[Last_Name]]))</f>
        <v>Nicholas Coleman</v>
      </c>
      <c r="AE625">
        <v>3215782</v>
      </c>
      <c r="AF625" t="s">
        <v>4016</v>
      </c>
      <c r="AG625" t="s">
        <v>93</v>
      </c>
      <c r="AH625" t="s">
        <v>3380</v>
      </c>
      <c r="AI625" t="s">
        <v>4015</v>
      </c>
      <c r="AJ625" t="s">
        <v>21</v>
      </c>
      <c r="AL625" t="s">
        <v>372</v>
      </c>
      <c r="AM625" t="s">
        <v>40</v>
      </c>
      <c r="AN625" t="s">
        <v>25</v>
      </c>
      <c r="AO625" t="s">
        <v>25</v>
      </c>
      <c r="AP625">
        <v>25</v>
      </c>
      <c r="AQ625">
        <v>67</v>
      </c>
      <c r="AR625" t="s">
        <v>511</v>
      </c>
      <c r="AS625" t="s">
        <v>24</v>
      </c>
      <c r="AT625" t="s">
        <v>26</v>
      </c>
      <c r="AV625" t="s">
        <v>512</v>
      </c>
      <c r="AW625" t="s">
        <v>4017</v>
      </c>
      <c r="AZ625"/>
      <c r="BB625" s="4"/>
      <c r="BD625" t="s">
        <v>29</v>
      </c>
      <c r="BE625" t="s">
        <v>25</v>
      </c>
      <c r="BF625" t="s">
        <v>513</v>
      </c>
      <c r="BI625" s="3"/>
      <c r="BJ625" t="s">
        <v>27</v>
      </c>
      <c r="BK625" s="30" t="s">
        <v>107</v>
      </c>
      <c r="BL625" s="3">
        <v>43962.613990694445</v>
      </c>
      <c r="BM625" t="s">
        <v>31</v>
      </c>
      <c r="BN625" t="s">
        <v>32</v>
      </c>
      <c r="BP625" t="s">
        <v>3381</v>
      </c>
      <c r="BQ625" t="s">
        <v>1025</v>
      </c>
      <c r="BR625" t="s">
        <v>28</v>
      </c>
      <c r="BS625" t="s">
        <v>28</v>
      </c>
      <c r="BT625" t="s">
        <v>115</v>
      </c>
      <c r="BU625" s="3">
        <v>43962.473627280095</v>
      </c>
      <c r="BV625" t="s">
        <v>803</v>
      </c>
      <c r="BW625" s="3">
        <v>43962.649654537039</v>
      </c>
      <c r="BX625" t="s">
        <v>4018</v>
      </c>
      <c r="CG625"/>
      <c r="CH625"/>
      <c r="CI625"/>
      <c r="CY625"/>
      <c r="DA625"/>
      <c r="DE625"/>
      <c r="DF625"/>
    </row>
    <row r="626" spans="1:110" x14ac:dyDescent="0.25">
      <c r="A626" s="1">
        <f>IF(Veg_Table[[#This Row],[VP_STATUS]]="Hold",0,IF(OR(AND(Veg_Table[[#This Row],[PRESCRIP]]="NW_No Work",Veg_Table[[#This Row],[VP_STATUS]]&lt;&gt;"No Work Required Under EVM"),AND(Veg_Table[[#This Row],[VP_STATUS]]="No Work Required Under EVM",Veg_Table[[#This Row],[PRESCRIP]]&lt;&gt;"NW_No Work")),1,0))</f>
        <v>0</v>
      </c>
      <c r="B626" s="1">
        <f>IF(Veg_Table[[#This Row],[SPECIES]]="",1,0)</f>
        <v>0</v>
      </c>
      <c r="C626" s="1">
        <f>IF(Veg_Table[[#This Row],[DIAMETER]]="",1,0)</f>
        <v>0</v>
      </c>
      <c r="D626" s="1">
        <f>IF(Veg_Table[[#This Row],[HEIGHT]]="",1,0)</f>
        <v>0</v>
      </c>
      <c r="E62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26" s="1">
        <f>IF(AND(Veg_Table[[#This Row],[TAT_RESULT]]="ABATE",Veg_Table[[#This Row],[PRESCRIP]]="NW_No Work"),1,0)</f>
        <v>0</v>
      </c>
      <c r="G626" s="1">
        <f>IF(OR(Veg_Table[[#This Row],[Prescription R-Scale]]="NA",Veg_Table[[#This Row],[Diameter R-Scale]]="NA"),0,IF(Veg_Table[[#This Row],[Diameter R-Scale]]&lt;&gt;Veg_Table[[#This Row],[Prescription R-Scale]],1,0))</f>
        <v>0</v>
      </c>
      <c r="H626" s="1">
        <f>IF(OR(AND(Veg_Table[[#This Row],[PRESCRIP]]="BC_Br Rmv", Veg_Table[[#This Row],[WOOD_MAN]]&lt;&gt;"Not Needed"),AND(Veg_Table[[#This Row],[PRESCRIP]]="BCS_Br Rmv+Trt", Veg_Table[[#This Row],[WOOD_MAN]]&lt;&gt;"Not Needed")),1,0)</f>
        <v>0</v>
      </c>
      <c r="I626" s="1">
        <f ca="1">IF(AND(Veg_Table[[#This Row],[Prescription_Changed]]="Yes",Veg_Table[[#This Row],[TAT_RESULT]]=""),1,0)</f>
        <v>0</v>
      </c>
      <c r="J626" s="1">
        <f ca="1">SUM(Veg_Table[[#This Row],[Prescription and Status do not match]:[Prescription_Edited_And_TAT_Is_Blank]])</f>
        <v>0</v>
      </c>
      <c r="K626" s="1">
        <f ca="1">IF(Veg_Table[[#This Row],[Sum of Errors]]&gt;0,1,0)</f>
        <v>0</v>
      </c>
      <c r="L626" s="1">
        <f>1</f>
        <v>1</v>
      </c>
      <c r="M626"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626" s="1" t="str">
        <f>IF(OR(MID(Veg_Table[[#This Row],[PRESCRIP]],2,1)="1",MID(Veg_Table[[#This Row],[PRESCRIP]],2,1)="2",MID(Veg_Table[[#This Row],[PRESCRIP]],2,1)="3",MID(Veg_Table[[#This Row],[PRESCRIP]],2,1)="4"),_xlfn.NUMBERVALUE(MID(Veg_Table[[#This Row],[PRESCRIP]],2,1)),"NA")</f>
        <v>NA</v>
      </c>
      <c r="O626" s="1">
        <f>WEEKNUM(Veg_Table[[#This Row],[EVM_LAST_EDITED_Day]],2)</f>
        <v>20</v>
      </c>
      <c r="P626" s="25">
        <f>IFERROR(DATE(YEAR(Veg_Table[[#This Row],[EVM_LAST_EDITED2]]),MONTH(Veg_Table[[#This Row],[EVM_LAST_EDITED2]]),DAY(Veg_Table[[#This Row],[EVM_LAST_EDITED2]])),DATE(2019,1,1))</f>
        <v>43962</v>
      </c>
      <c r="Q626" s="3">
        <f>VALUE(SUBSTITUTE(Veg_Table[[#This Row],[EVM_LAST_EDITED]],",",""))</f>
        <v>43962.614571770799</v>
      </c>
      <c r="R626" s="1" t="str">
        <f>_xlfn.IFNA(IF(Veg_Table[[#This Row],[EVM_LAST_EDITOR]]="","zBlank EVM Last Editor",VLOOKUP(Veg_Table[[#This Row],[EVM_LAST_EDITOR]],Roster_Table[#All],4,FALSE)),"zAWRR Not in Roster")</f>
        <v>MBG</v>
      </c>
      <c r="S626" s="1" t="str">
        <f>_xlfn.IFNA(IF(Veg_Table[[#This Row],[EVM_LAST_EDITOR]]="","zBlank EVM Last Editor",VLOOKUP(Veg_Table[[#This Row],[EVM_LAST_EDITOR]],Roster_Table[#All],16,FALSE)),"zCompany_AWRR not in Roster")</f>
        <v>MBG_Mason, Bruce &amp; Girard</v>
      </c>
      <c r="T626" s="2">
        <f>IFERROR(DATE(YEAR(Veg_Table[[#This Row],[Created2]]),MONTH(Veg_Table[[#This Row],[Created2]]),DAY(Veg_Table[[#This Row],[Created2]])),DATE(2019,1,1))</f>
        <v>43962</v>
      </c>
      <c r="U626" s="3">
        <f>VALUE(SUBSTITUTE(Veg_Table[[#This Row],[Created]],",",""))</f>
        <v>43962.413735810202</v>
      </c>
      <c r="V626" s="3" t="str">
        <f ca="1">IFERROR(_xlfn.IFNA(CELL("contents",INDIRECT(_xlfn.CONCAT("Veg_Table_Production_Data!",ADDRESS(MATCH(_xlfn.MAXIFS(#REF!,#REF!,"="&amp;Veg_Table[[#This Row],[AUTO_ID]],#REF!,"&lt;"&amp;Veg_Table[[#This Row],[EVM_LAST_EDITED_Day]]),#REF!,0),COLUMN(#REF!),4,1,)))),""),"")</f>
        <v/>
      </c>
      <c r="W626" s="3" t="str">
        <f ca="1">IF(Veg_Table[[#This Row],[Previous_Prescription]]="","No",IF(Veg_Table[[#This Row],[Previous_Prescription]]=Veg_Table[[#This Row],[PRESCRIP]],"No","Yes"))</f>
        <v>No</v>
      </c>
      <c r="X626" s="3" t="str">
        <f>IF(Veg_Table[[#This Row],[EVM_LAST_EDITED_Day]]=Veg_Table[[#This Row],[Created_Day]],"New","Old")</f>
        <v>New</v>
      </c>
      <c r="Y626" s="1">
        <f>IFERROR(IF(FIND("delete",LOWER(Veg_Table[[#This Row],[PI_COMMENTS]]))&gt;=1,1,0),0)</f>
        <v>0</v>
      </c>
      <c r="Z626" s="1" t="str">
        <f>_xlfn.IFNA(IF(Veg_Table[[#This Row],[EVM_LAST_EDITOR]]="","Yes",VLOOKUP(Veg_Table[[#This Row],[EVM_LAST_EDITOR]],Roster_Table[#All],15,FALSE)),"Yes")</f>
        <v>Yes</v>
      </c>
      <c r="AA62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26" s="1" t="str">
        <f>_xlfn.IFNA(VLOOKUP(Veg_Table[[#This Row],[EVM_LAST_EDITOR]],Roster_Table[#All],3,FALSE),"zAWRR Not in Roster")</f>
        <v>Nathan</v>
      </c>
      <c r="AC626" s="1" t="str">
        <f>_xlfn.IFNA(VLOOKUP(Veg_Table[[#This Row],[EVM_LAST_EDITOR]],Roster_Table[#All],2,FALSE),"zAWRR Not in Roster")</f>
        <v>Vik</v>
      </c>
      <c r="AD626" s="1" t="str">
        <f>IF(_xlfn.CONCAT(Veg_Table[[#This Row],[First_Name]]," ",Veg_Table[[#This Row],[Last_Name]])="zAWRR Not in Roster zAWRR Not in Roster","zAWRR Not in Roster",_xlfn.CONCAT(Veg_Table[[#This Row],[First_Name]]," ",Veg_Table[[#This Row],[Last_Name]]))</f>
        <v>Nathan Vik</v>
      </c>
      <c r="AE626">
        <v>3215383</v>
      </c>
      <c r="AF626" t="s">
        <v>4032</v>
      </c>
      <c r="AG626" t="s">
        <v>93</v>
      </c>
      <c r="AH626" t="s">
        <v>3380</v>
      </c>
      <c r="AI626" t="s">
        <v>3768</v>
      </c>
      <c r="AJ626" t="s">
        <v>21</v>
      </c>
      <c r="AL626" t="s">
        <v>372</v>
      </c>
      <c r="AM626" t="s">
        <v>40</v>
      </c>
      <c r="AN626" t="s">
        <v>25</v>
      </c>
      <c r="AO626" t="s">
        <v>25</v>
      </c>
      <c r="AP626">
        <v>29</v>
      </c>
      <c r="AQ626">
        <v>76</v>
      </c>
      <c r="AR626" t="s">
        <v>511</v>
      </c>
      <c r="AS626" t="s">
        <v>24</v>
      </c>
      <c r="AT626" t="s">
        <v>26</v>
      </c>
      <c r="AV626" t="s">
        <v>512</v>
      </c>
      <c r="AW626" t="s">
        <v>4033</v>
      </c>
      <c r="AZ626"/>
      <c r="BB626" s="4"/>
      <c r="BD626" t="s">
        <v>29</v>
      </c>
      <c r="BE626" t="s">
        <v>25</v>
      </c>
      <c r="BF626" t="s">
        <v>513</v>
      </c>
      <c r="BI626" s="3"/>
      <c r="BJ626" t="s">
        <v>27</v>
      </c>
      <c r="BK626" s="30" t="s">
        <v>115</v>
      </c>
      <c r="BL626" s="3">
        <v>43962.614571770835</v>
      </c>
      <c r="BM626" t="s">
        <v>31</v>
      </c>
      <c r="BN626" t="s">
        <v>32</v>
      </c>
      <c r="BP626" t="s">
        <v>3381</v>
      </c>
      <c r="BQ626" t="s">
        <v>1025</v>
      </c>
      <c r="BR626" t="s">
        <v>28</v>
      </c>
      <c r="BS626" t="s">
        <v>28</v>
      </c>
      <c r="BT626" t="s">
        <v>115</v>
      </c>
      <c r="BU626" s="3">
        <v>43962.413735810187</v>
      </c>
      <c r="BV626" t="s">
        <v>803</v>
      </c>
      <c r="BW626" s="3">
        <v>43962.649654537039</v>
      </c>
      <c r="BX626" t="s">
        <v>4034</v>
      </c>
      <c r="CG626"/>
      <c r="CH626"/>
      <c r="CI626"/>
      <c r="CY626"/>
      <c r="DA626"/>
      <c r="DE626"/>
      <c r="DF626"/>
    </row>
    <row r="627" spans="1:110" x14ac:dyDescent="0.25">
      <c r="A627" s="1">
        <f>IF(Veg_Table[[#This Row],[VP_STATUS]]="Hold",0,IF(OR(AND(Veg_Table[[#This Row],[PRESCRIP]]="NW_No Work",Veg_Table[[#This Row],[VP_STATUS]]&lt;&gt;"No Work Required Under EVM"),AND(Veg_Table[[#This Row],[VP_STATUS]]="No Work Required Under EVM",Veg_Table[[#This Row],[PRESCRIP]]&lt;&gt;"NW_No Work")),1,0))</f>
        <v>0</v>
      </c>
      <c r="B627" s="1">
        <f>IF(Veg_Table[[#This Row],[SPECIES]]="",1,0)</f>
        <v>0</v>
      </c>
      <c r="C627" s="1">
        <f>IF(Veg_Table[[#This Row],[DIAMETER]]="",1,0)</f>
        <v>0</v>
      </c>
      <c r="D627" s="1">
        <f>IF(Veg_Table[[#This Row],[HEIGHT]]="",1,0)</f>
        <v>0</v>
      </c>
      <c r="E62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27" s="1">
        <f>IF(AND(Veg_Table[[#This Row],[TAT_RESULT]]="ABATE",Veg_Table[[#This Row],[PRESCRIP]]="NW_No Work"),1,0)</f>
        <v>0</v>
      </c>
      <c r="G627" s="1">
        <f>IF(OR(Veg_Table[[#This Row],[Prescription R-Scale]]="NA",Veg_Table[[#This Row],[Diameter R-Scale]]="NA"),0,IF(Veg_Table[[#This Row],[Diameter R-Scale]]&lt;&gt;Veg_Table[[#This Row],[Prescription R-Scale]],1,0))</f>
        <v>0</v>
      </c>
      <c r="H627" s="1">
        <f>IF(OR(AND(Veg_Table[[#This Row],[PRESCRIP]]="BC_Br Rmv", Veg_Table[[#This Row],[WOOD_MAN]]&lt;&gt;"Not Needed"),AND(Veg_Table[[#This Row],[PRESCRIP]]="BCS_Br Rmv+Trt", Veg_Table[[#This Row],[WOOD_MAN]]&lt;&gt;"Not Needed")),1,0)</f>
        <v>0</v>
      </c>
      <c r="I627" s="1">
        <f ca="1">IF(AND(Veg_Table[[#This Row],[Prescription_Changed]]="Yes",Veg_Table[[#This Row],[TAT_RESULT]]=""),1,0)</f>
        <v>0</v>
      </c>
      <c r="J627" s="1">
        <f ca="1">SUM(Veg_Table[[#This Row],[Prescription and Status do not match]:[Prescription_Edited_And_TAT_Is_Blank]])</f>
        <v>0</v>
      </c>
      <c r="K627" s="1">
        <f ca="1">IF(Veg_Table[[#This Row],[Sum of Errors]]&gt;0,1,0)</f>
        <v>0</v>
      </c>
      <c r="L627" s="1">
        <f>1</f>
        <v>1</v>
      </c>
      <c r="M627"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627" s="1" t="str">
        <f>IF(OR(MID(Veg_Table[[#This Row],[PRESCRIP]],2,1)="1",MID(Veg_Table[[#This Row],[PRESCRIP]],2,1)="2",MID(Veg_Table[[#This Row],[PRESCRIP]],2,1)="3",MID(Veg_Table[[#This Row],[PRESCRIP]],2,1)="4"),_xlfn.NUMBERVALUE(MID(Veg_Table[[#This Row],[PRESCRIP]],2,1)),"NA")</f>
        <v>NA</v>
      </c>
      <c r="O627" s="1">
        <f>WEEKNUM(Veg_Table[[#This Row],[EVM_LAST_EDITED_Day]],2)</f>
        <v>20</v>
      </c>
      <c r="P627" s="25">
        <f>IFERROR(DATE(YEAR(Veg_Table[[#This Row],[EVM_LAST_EDITED2]]),MONTH(Veg_Table[[#This Row],[EVM_LAST_EDITED2]]),DAY(Veg_Table[[#This Row],[EVM_LAST_EDITED2]])),DATE(2019,1,1))</f>
        <v>43962</v>
      </c>
      <c r="Q627" s="3">
        <f>VALUE(SUBSTITUTE(Veg_Table[[#This Row],[EVM_LAST_EDITED]],",",""))</f>
        <v>43962.616438715297</v>
      </c>
      <c r="R627" s="1" t="str">
        <f>_xlfn.IFNA(IF(Veg_Table[[#This Row],[EVM_LAST_EDITOR]]="","zBlank EVM Last Editor",VLOOKUP(Veg_Table[[#This Row],[EVM_LAST_EDITOR]],Roster_Table[#All],4,FALSE)),"zAWRR Not in Roster")</f>
        <v>MBG</v>
      </c>
      <c r="S627" s="1" t="str">
        <f>_xlfn.IFNA(IF(Veg_Table[[#This Row],[EVM_LAST_EDITOR]]="","zBlank EVM Last Editor",VLOOKUP(Veg_Table[[#This Row],[EVM_LAST_EDITOR]],Roster_Table[#All],16,FALSE)),"zCompany_AWRR not in Roster")</f>
        <v>MBG_Mason, Bruce &amp; Girard</v>
      </c>
      <c r="T627" s="2">
        <f>IFERROR(DATE(YEAR(Veg_Table[[#This Row],[Created2]]),MONTH(Veg_Table[[#This Row],[Created2]]),DAY(Veg_Table[[#This Row],[Created2]])),DATE(2019,1,1))</f>
        <v>43962</v>
      </c>
      <c r="U627" s="3">
        <f>VALUE(SUBSTITUTE(Veg_Table[[#This Row],[Created]],",",""))</f>
        <v>43962.415866875002</v>
      </c>
      <c r="V627" s="3" t="str">
        <f ca="1">IFERROR(_xlfn.IFNA(CELL("contents",INDIRECT(_xlfn.CONCAT("Veg_Table_Production_Data!",ADDRESS(MATCH(_xlfn.MAXIFS(#REF!,#REF!,"="&amp;Veg_Table[[#This Row],[AUTO_ID]],#REF!,"&lt;"&amp;Veg_Table[[#This Row],[EVM_LAST_EDITED_Day]]),#REF!,0),COLUMN(#REF!),4,1,)))),""),"")</f>
        <v/>
      </c>
      <c r="W627" s="3" t="str">
        <f ca="1">IF(Veg_Table[[#This Row],[Previous_Prescription]]="","No",IF(Veg_Table[[#This Row],[Previous_Prescription]]=Veg_Table[[#This Row],[PRESCRIP]],"No","Yes"))</f>
        <v>No</v>
      </c>
      <c r="X627" s="3" t="str">
        <f>IF(Veg_Table[[#This Row],[EVM_LAST_EDITED_Day]]=Veg_Table[[#This Row],[Created_Day]],"New","Old")</f>
        <v>New</v>
      </c>
      <c r="Y627" s="1">
        <f>IFERROR(IF(FIND("delete",LOWER(Veg_Table[[#This Row],[PI_COMMENTS]]))&gt;=1,1,0),0)</f>
        <v>0</v>
      </c>
      <c r="Z627" s="1" t="str">
        <f>_xlfn.IFNA(IF(Veg_Table[[#This Row],[EVM_LAST_EDITOR]]="","Yes",VLOOKUP(Veg_Table[[#This Row],[EVM_LAST_EDITOR]],Roster_Table[#All],15,FALSE)),"Yes")</f>
        <v>Yes</v>
      </c>
      <c r="AA62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27" s="1" t="str">
        <f>_xlfn.IFNA(VLOOKUP(Veg_Table[[#This Row],[EVM_LAST_EDITOR]],Roster_Table[#All],3,FALSE),"zAWRR Not in Roster")</f>
        <v>Nathan</v>
      </c>
      <c r="AC627" s="1" t="str">
        <f>_xlfn.IFNA(VLOOKUP(Veg_Table[[#This Row],[EVM_LAST_EDITOR]],Roster_Table[#All],2,FALSE),"zAWRR Not in Roster")</f>
        <v>Vik</v>
      </c>
      <c r="AD627" s="1" t="str">
        <f>IF(_xlfn.CONCAT(Veg_Table[[#This Row],[First_Name]]," ",Veg_Table[[#This Row],[Last_Name]])="zAWRR Not in Roster zAWRR Not in Roster","zAWRR Not in Roster",_xlfn.CONCAT(Veg_Table[[#This Row],[First_Name]]," ",Veg_Table[[#This Row],[Last_Name]]))</f>
        <v>Nathan Vik</v>
      </c>
      <c r="AE627">
        <v>3215392</v>
      </c>
      <c r="AF627" t="s">
        <v>4029</v>
      </c>
      <c r="AG627" t="s">
        <v>93</v>
      </c>
      <c r="AH627" t="s">
        <v>3380</v>
      </c>
      <c r="AI627" t="s">
        <v>3768</v>
      </c>
      <c r="AJ627" t="s">
        <v>21</v>
      </c>
      <c r="AL627" t="s">
        <v>372</v>
      </c>
      <c r="AM627" t="s">
        <v>40</v>
      </c>
      <c r="AN627" t="s">
        <v>25</v>
      </c>
      <c r="AO627" t="s">
        <v>25</v>
      </c>
      <c r="AP627">
        <v>17</v>
      </c>
      <c r="AQ627">
        <v>80</v>
      </c>
      <c r="AR627" t="s">
        <v>511</v>
      </c>
      <c r="AS627" t="s">
        <v>24</v>
      </c>
      <c r="AT627" t="s">
        <v>26</v>
      </c>
      <c r="AV627" t="s">
        <v>512</v>
      </c>
      <c r="AW627" t="s">
        <v>4030</v>
      </c>
      <c r="AZ627"/>
      <c r="BB627" s="4"/>
      <c r="BD627" t="s">
        <v>29</v>
      </c>
      <c r="BE627" t="s">
        <v>25</v>
      </c>
      <c r="BF627" t="s">
        <v>513</v>
      </c>
      <c r="BI627" s="3"/>
      <c r="BJ627" t="s">
        <v>27</v>
      </c>
      <c r="BK627" s="30" t="s">
        <v>115</v>
      </c>
      <c r="BL627" s="3">
        <v>43962.616438715275</v>
      </c>
      <c r="BM627" t="s">
        <v>31</v>
      </c>
      <c r="BN627" t="s">
        <v>32</v>
      </c>
      <c r="BP627" t="s">
        <v>3381</v>
      </c>
      <c r="BQ627" t="s">
        <v>1025</v>
      </c>
      <c r="BR627" t="s">
        <v>28</v>
      </c>
      <c r="BS627" t="s">
        <v>28</v>
      </c>
      <c r="BT627" t="s">
        <v>115</v>
      </c>
      <c r="BU627" s="3">
        <v>43962.415866875002</v>
      </c>
      <c r="BV627" t="s">
        <v>803</v>
      </c>
      <c r="BW627" s="3">
        <v>43962.649654537039</v>
      </c>
      <c r="BX627" t="s">
        <v>4031</v>
      </c>
      <c r="CG627"/>
      <c r="CH627"/>
      <c r="CI627"/>
      <c r="CY627"/>
      <c r="DA627"/>
      <c r="DE627"/>
      <c r="DF627"/>
    </row>
    <row r="628" spans="1:110" x14ac:dyDescent="0.25">
      <c r="A628" s="1">
        <f>IF(Veg_Table[[#This Row],[VP_STATUS]]="Hold",0,IF(OR(AND(Veg_Table[[#This Row],[PRESCRIP]]="NW_No Work",Veg_Table[[#This Row],[VP_STATUS]]&lt;&gt;"No Work Required Under EVM"),AND(Veg_Table[[#This Row],[VP_STATUS]]="No Work Required Under EVM",Veg_Table[[#This Row],[PRESCRIP]]&lt;&gt;"NW_No Work")),1,0))</f>
        <v>0</v>
      </c>
      <c r="B628" s="1">
        <f>IF(Veg_Table[[#This Row],[SPECIES]]="",1,0)</f>
        <v>0</v>
      </c>
      <c r="C628" s="1">
        <f>IF(Veg_Table[[#This Row],[DIAMETER]]="",1,0)</f>
        <v>0</v>
      </c>
      <c r="D628" s="1">
        <f>IF(Veg_Table[[#This Row],[HEIGHT]]="",1,0)</f>
        <v>0</v>
      </c>
      <c r="E62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28" s="1">
        <f>IF(AND(Veg_Table[[#This Row],[TAT_RESULT]]="ABATE",Veg_Table[[#This Row],[PRESCRIP]]="NW_No Work"),1,0)</f>
        <v>0</v>
      </c>
      <c r="G628" s="1">
        <f>IF(OR(Veg_Table[[#This Row],[Prescription R-Scale]]="NA",Veg_Table[[#This Row],[Diameter R-Scale]]="NA"),0,IF(Veg_Table[[#This Row],[Diameter R-Scale]]&lt;&gt;Veg_Table[[#This Row],[Prescription R-Scale]],1,0))</f>
        <v>0</v>
      </c>
      <c r="H628" s="1">
        <f>IF(OR(AND(Veg_Table[[#This Row],[PRESCRIP]]="BC_Br Rmv", Veg_Table[[#This Row],[WOOD_MAN]]&lt;&gt;"Not Needed"),AND(Veg_Table[[#This Row],[PRESCRIP]]="BCS_Br Rmv+Trt", Veg_Table[[#This Row],[WOOD_MAN]]&lt;&gt;"Not Needed")),1,0)</f>
        <v>0</v>
      </c>
      <c r="I628" s="1">
        <f ca="1">IF(AND(Veg_Table[[#This Row],[Prescription_Changed]]="Yes",Veg_Table[[#This Row],[TAT_RESULT]]=""),1,0)</f>
        <v>0</v>
      </c>
      <c r="J628" s="1">
        <f ca="1">SUM(Veg_Table[[#This Row],[Prescription and Status do not match]:[Prescription_Edited_And_TAT_Is_Blank]])</f>
        <v>0</v>
      </c>
      <c r="K628" s="1">
        <f ca="1">IF(Veg_Table[[#This Row],[Sum of Errors]]&gt;0,1,0)</f>
        <v>0</v>
      </c>
      <c r="L628" s="1">
        <f>1</f>
        <v>1</v>
      </c>
      <c r="M628"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628" s="1" t="str">
        <f>IF(OR(MID(Veg_Table[[#This Row],[PRESCRIP]],2,1)="1",MID(Veg_Table[[#This Row],[PRESCRIP]],2,1)="2",MID(Veg_Table[[#This Row],[PRESCRIP]],2,1)="3",MID(Veg_Table[[#This Row],[PRESCRIP]],2,1)="4"),_xlfn.NUMBERVALUE(MID(Veg_Table[[#This Row],[PRESCRIP]],2,1)),"NA")</f>
        <v>NA</v>
      </c>
      <c r="O628" s="1">
        <f>WEEKNUM(Veg_Table[[#This Row],[EVM_LAST_EDITED_Day]],2)</f>
        <v>20</v>
      </c>
      <c r="P628" s="25">
        <f>IFERROR(DATE(YEAR(Veg_Table[[#This Row],[EVM_LAST_EDITED2]]),MONTH(Veg_Table[[#This Row],[EVM_LAST_EDITED2]]),DAY(Veg_Table[[#This Row],[EVM_LAST_EDITED2]])),DATE(2019,1,1))</f>
        <v>43962</v>
      </c>
      <c r="Q628" s="3">
        <f>VALUE(SUBSTITUTE(Veg_Table[[#This Row],[EVM_LAST_EDITED]],",",""))</f>
        <v>43962.616668923598</v>
      </c>
      <c r="R628" s="1" t="str">
        <f>_xlfn.IFNA(IF(Veg_Table[[#This Row],[EVM_LAST_EDITOR]]="","zBlank EVM Last Editor",VLOOKUP(Veg_Table[[#This Row],[EVM_LAST_EDITOR]],Roster_Table[#All],4,FALSE)),"zAWRR Not in Roster")</f>
        <v>MBG</v>
      </c>
      <c r="S628" s="1" t="str">
        <f>_xlfn.IFNA(IF(Veg_Table[[#This Row],[EVM_LAST_EDITOR]]="","zBlank EVM Last Editor",VLOOKUP(Veg_Table[[#This Row],[EVM_LAST_EDITOR]],Roster_Table[#All],16,FALSE)),"zCompany_AWRR not in Roster")</f>
        <v>MBG_Mason, Bruce &amp; Girard</v>
      </c>
      <c r="T628" s="2">
        <f>IFERROR(DATE(YEAR(Veg_Table[[#This Row],[Created2]]),MONTH(Veg_Table[[#This Row],[Created2]]),DAY(Veg_Table[[#This Row],[Created2]])),DATE(2019,1,1))</f>
        <v>43962</v>
      </c>
      <c r="U628" s="3">
        <f>VALUE(SUBSTITUTE(Veg_Table[[#This Row],[Created]],",",""))</f>
        <v>43962.419683217602</v>
      </c>
      <c r="V628" s="3" t="str">
        <f ca="1">IFERROR(_xlfn.IFNA(CELL("contents",INDIRECT(_xlfn.CONCAT("Veg_Table_Production_Data!",ADDRESS(MATCH(_xlfn.MAXIFS(#REF!,#REF!,"="&amp;Veg_Table[[#This Row],[AUTO_ID]],#REF!,"&lt;"&amp;Veg_Table[[#This Row],[EVM_LAST_EDITED_Day]]),#REF!,0),COLUMN(#REF!),4,1,)))),""),"")</f>
        <v/>
      </c>
      <c r="W628" s="3" t="str">
        <f ca="1">IF(Veg_Table[[#This Row],[Previous_Prescription]]="","No",IF(Veg_Table[[#This Row],[Previous_Prescription]]=Veg_Table[[#This Row],[PRESCRIP]],"No","Yes"))</f>
        <v>No</v>
      </c>
      <c r="X628" s="3" t="str">
        <f>IF(Veg_Table[[#This Row],[EVM_LAST_EDITED_Day]]=Veg_Table[[#This Row],[Created_Day]],"New","Old")</f>
        <v>New</v>
      </c>
      <c r="Y628" s="1">
        <f>IFERROR(IF(FIND("delete",LOWER(Veg_Table[[#This Row],[PI_COMMENTS]]))&gt;=1,1,0),0)</f>
        <v>0</v>
      </c>
      <c r="Z628" s="1" t="str">
        <f>_xlfn.IFNA(IF(Veg_Table[[#This Row],[EVM_LAST_EDITOR]]="","Yes",VLOOKUP(Veg_Table[[#This Row],[EVM_LAST_EDITOR]],Roster_Table[#All],15,FALSE)),"Yes")</f>
        <v>Yes</v>
      </c>
      <c r="AA62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28" s="1" t="str">
        <f>_xlfn.IFNA(VLOOKUP(Veg_Table[[#This Row],[EVM_LAST_EDITOR]],Roster_Table[#All],3,FALSE),"zAWRR Not in Roster")</f>
        <v>Nathan</v>
      </c>
      <c r="AC628" s="1" t="str">
        <f>_xlfn.IFNA(VLOOKUP(Veg_Table[[#This Row],[EVM_LAST_EDITOR]],Roster_Table[#All],2,FALSE),"zAWRR Not in Roster")</f>
        <v>Vik</v>
      </c>
      <c r="AD628" s="1" t="str">
        <f>IF(_xlfn.CONCAT(Veg_Table[[#This Row],[First_Name]]," ",Veg_Table[[#This Row],[Last_Name]])="zAWRR Not in Roster zAWRR Not in Roster","zAWRR Not in Roster",_xlfn.CONCAT(Veg_Table[[#This Row],[First_Name]]," ",Veg_Table[[#This Row],[Last_Name]]))</f>
        <v>Nathan Vik</v>
      </c>
      <c r="AE628">
        <v>3215415</v>
      </c>
      <c r="AF628" t="s">
        <v>4026</v>
      </c>
      <c r="AG628" t="s">
        <v>93</v>
      </c>
      <c r="AH628" t="s">
        <v>3380</v>
      </c>
      <c r="AI628" t="s">
        <v>3768</v>
      </c>
      <c r="AJ628" t="s">
        <v>21</v>
      </c>
      <c r="AL628" t="s">
        <v>372</v>
      </c>
      <c r="AM628" t="s">
        <v>40</v>
      </c>
      <c r="AN628" t="s">
        <v>25</v>
      </c>
      <c r="AO628" t="s">
        <v>25</v>
      </c>
      <c r="AP628">
        <v>16</v>
      </c>
      <c r="AQ628">
        <v>80</v>
      </c>
      <c r="AR628" t="s">
        <v>511</v>
      </c>
      <c r="AS628" t="s">
        <v>24</v>
      </c>
      <c r="AT628" t="s">
        <v>26</v>
      </c>
      <c r="AV628" t="s">
        <v>512</v>
      </c>
      <c r="AW628" t="s">
        <v>4027</v>
      </c>
      <c r="AZ628"/>
      <c r="BB628" s="4"/>
      <c r="BD628" t="s">
        <v>29</v>
      </c>
      <c r="BE628" t="s">
        <v>25</v>
      </c>
      <c r="BF628" t="s">
        <v>513</v>
      </c>
      <c r="BI628" s="3"/>
      <c r="BJ628" t="s">
        <v>27</v>
      </c>
      <c r="BK628" s="30" t="s">
        <v>115</v>
      </c>
      <c r="BL628" s="3">
        <v>43962.616668923612</v>
      </c>
      <c r="BM628" t="s">
        <v>31</v>
      </c>
      <c r="BN628" t="s">
        <v>32</v>
      </c>
      <c r="BP628" t="s">
        <v>3381</v>
      </c>
      <c r="BQ628" t="s">
        <v>1025</v>
      </c>
      <c r="BR628" t="s">
        <v>28</v>
      </c>
      <c r="BS628" t="s">
        <v>28</v>
      </c>
      <c r="BT628" t="s">
        <v>115</v>
      </c>
      <c r="BU628" s="3">
        <v>43962.419683217595</v>
      </c>
      <c r="BV628" t="s">
        <v>803</v>
      </c>
      <c r="BW628" s="3">
        <v>43962.649654537039</v>
      </c>
      <c r="BX628" t="s">
        <v>4028</v>
      </c>
      <c r="CG628"/>
      <c r="CH628"/>
      <c r="CI628"/>
      <c r="CY628"/>
      <c r="DA628"/>
      <c r="DE628"/>
      <c r="DF628"/>
    </row>
    <row r="629" spans="1:110" x14ac:dyDescent="0.25">
      <c r="A629" s="1">
        <f>IF(Veg_Table[[#This Row],[VP_STATUS]]="Hold",0,IF(OR(AND(Veg_Table[[#This Row],[PRESCRIP]]="NW_No Work",Veg_Table[[#This Row],[VP_STATUS]]&lt;&gt;"No Work Required Under EVM"),AND(Veg_Table[[#This Row],[VP_STATUS]]="No Work Required Under EVM",Veg_Table[[#This Row],[PRESCRIP]]&lt;&gt;"NW_No Work")),1,0))</f>
        <v>0</v>
      </c>
      <c r="B629" s="1">
        <f>IF(Veg_Table[[#This Row],[SPECIES]]="",1,0)</f>
        <v>0</v>
      </c>
      <c r="C629" s="1">
        <f>IF(Veg_Table[[#This Row],[DIAMETER]]="",1,0)</f>
        <v>0</v>
      </c>
      <c r="D629" s="1">
        <f>IF(Veg_Table[[#This Row],[HEIGHT]]="",1,0)</f>
        <v>0</v>
      </c>
      <c r="E62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29" s="1">
        <f>IF(AND(Veg_Table[[#This Row],[TAT_RESULT]]="ABATE",Veg_Table[[#This Row],[PRESCRIP]]="NW_No Work"),1,0)</f>
        <v>0</v>
      </c>
      <c r="G629" s="1">
        <f>IF(OR(Veg_Table[[#This Row],[Prescription R-Scale]]="NA",Veg_Table[[#This Row],[Diameter R-Scale]]="NA"),0,IF(Veg_Table[[#This Row],[Diameter R-Scale]]&lt;&gt;Veg_Table[[#This Row],[Prescription R-Scale]],1,0))</f>
        <v>0</v>
      </c>
      <c r="H629" s="1">
        <f>IF(OR(AND(Veg_Table[[#This Row],[PRESCRIP]]="BC_Br Rmv", Veg_Table[[#This Row],[WOOD_MAN]]&lt;&gt;"Not Needed"),AND(Veg_Table[[#This Row],[PRESCRIP]]="BCS_Br Rmv+Trt", Veg_Table[[#This Row],[WOOD_MAN]]&lt;&gt;"Not Needed")),1,0)</f>
        <v>0</v>
      </c>
      <c r="I629" s="1">
        <f ca="1">IF(AND(Veg_Table[[#This Row],[Prescription_Changed]]="Yes",Veg_Table[[#This Row],[TAT_RESULT]]=""),1,0)</f>
        <v>0</v>
      </c>
      <c r="J629" s="1">
        <f ca="1">SUM(Veg_Table[[#This Row],[Prescription and Status do not match]:[Prescription_Edited_And_TAT_Is_Blank]])</f>
        <v>0</v>
      </c>
      <c r="K629" s="1">
        <f ca="1">IF(Veg_Table[[#This Row],[Sum of Errors]]&gt;0,1,0)</f>
        <v>0</v>
      </c>
      <c r="L629" s="1">
        <f>1</f>
        <v>1</v>
      </c>
      <c r="M62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629" s="1">
        <f>IF(OR(MID(Veg_Table[[#This Row],[PRESCRIP]],2,1)="1",MID(Veg_Table[[#This Row],[PRESCRIP]],2,1)="2",MID(Veg_Table[[#This Row],[PRESCRIP]],2,1)="3",MID(Veg_Table[[#This Row],[PRESCRIP]],2,1)="4"),_xlfn.NUMBERVALUE(MID(Veg_Table[[#This Row],[PRESCRIP]],2,1)),"NA")</f>
        <v>2</v>
      </c>
      <c r="O629" s="1">
        <f>WEEKNUM(Veg_Table[[#This Row],[EVM_LAST_EDITED_Day]],2)</f>
        <v>20</v>
      </c>
      <c r="P629" s="25">
        <f>IFERROR(DATE(YEAR(Veg_Table[[#This Row],[EVM_LAST_EDITED2]]),MONTH(Veg_Table[[#This Row],[EVM_LAST_EDITED2]]),DAY(Veg_Table[[#This Row],[EVM_LAST_EDITED2]])),DATE(2019,1,1))</f>
        <v>43962</v>
      </c>
      <c r="Q629" s="3">
        <f>VALUE(SUBSTITUTE(Veg_Table[[#This Row],[EVM_LAST_EDITED]],",",""))</f>
        <v>43962.6167361111</v>
      </c>
      <c r="R629" s="1" t="str">
        <f>_xlfn.IFNA(IF(Veg_Table[[#This Row],[EVM_LAST_EDITOR]]="","zBlank EVM Last Editor",VLOOKUP(Veg_Table[[#This Row],[EVM_LAST_EDITOR]],Roster_Table[#All],4,FALSE)),"zAWRR Not in Roster")</f>
        <v>MGE</v>
      </c>
      <c r="S629" s="1" t="str">
        <f>_xlfn.IFNA(IF(Veg_Table[[#This Row],[EVM_LAST_EDITOR]]="","zBlank EVM Last Editor",VLOOKUP(Veg_Table[[#This Row],[EVM_LAST_EDITOR]],Roster_Table[#All],16,FALSE)),"zCompany_AWRR not in Roster")</f>
        <v>MGE_Mountain G Enterprises</v>
      </c>
      <c r="T629" s="2">
        <f>IFERROR(DATE(YEAR(Veg_Table[[#This Row],[Created2]]),MONTH(Veg_Table[[#This Row],[Created2]]),DAY(Veg_Table[[#This Row],[Created2]])),DATE(2019,1,1))</f>
        <v>43706</v>
      </c>
      <c r="U629" s="3">
        <f>VALUE(SUBSTITUTE(Veg_Table[[#This Row],[Created]],",",""))</f>
        <v>43706.7171759259</v>
      </c>
      <c r="V629" s="3" t="str">
        <f ca="1">IFERROR(_xlfn.IFNA(CELL("contents",INDIRECT(_xlfn.CONCAT("Veg_Table_Production_Data!",ADDRESS(MATCH(_xlfn.MAXIFS(#REF!,#REF!,"="&amp;Veg_Table[[#This Row],[AUTO_ID]],#REF!,"&lt;"&amp;Veg_Table[[#This Row],[EVM_LAST_EDITED_Day]]),#REF!,0),COLUMN(#REF!),4,1,)))),""),"")</f>
        <v/>
      </c>
      <c r="W629" s="3" t="str">
        <f ca="1">IF(Veg_Table[[#This Row],[Previous_Prescription]]="","No",IF(Veg_Table[[#This Row],[Previous_Prescription]]=Veg_Table[[#This Row],[PRESCRIP]],"No","Yes"))</f>
        <v>No</v>
      </c>
      <c r="X629" s="3" t="str">
        <f>IF(Veg_Table[[#This Row],[EVM_LAST_EDITED_Day]]=Veg_Table[[#This Row],[Created_Day]],"New","Old")</f>
        <v>Old</v>
      </c>
      <c r="Y629" s="1">
        <f>IFERROR(IF(FIND("delete",LOWER(Veg_Table[[#This Row],[PI_COMMENTS]]))&gt;=1,1,0),0)</f>
        <v>0</v>
      </c>
      <c r="Z629" s="1" t="str">
        <f>_xlfn.IFNA(IF(Veg_Table[[#This Row],[EVM_LAST_EDITOR]]="","Yes",VLOOKUP(Veg_Table[[#This Row],[EVM_LAST_EDITOR]],Roster_Table[#All],15,FALSE)),"Yes")</f>
        <v>Yes</v>
      </c>
      <c r="AA62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29" s="1" t="str">
        <f>_xlfn.IFNA(VLOOKUP(Veg_Table[[#This Row],[EVM_LAST_EDITOR]],Roster_Table[#All],3,FALSE),"zAWRR Not in Roster")</f>
        <v>John Paul</v>
      </c>
      <c r="AC629" s="1" t="str">
        <f>_xlfn.IFNA(VLOOKUP(Veg_Table[[#This Row],[EVM_LAST_EDITOR]],Roster_Table[#All],2,FALSE),"zAWRR Not in Roster")</f>
        <v>Kubitschek</v>
      </c>
      <c r="AD629" s="1" t="str">
        <f>IF(_xlfn.CONCAT(Veg_Table[[#This Row],[First_Name]]," ",Veg_Table[[#This Row],[Last_Name]])="zAWRR Not in Roster zAWRR Not in Roster","zAWRR Not in Roster",_xlfn.CONCAT(Veg_Table[[#This Row],[First_Name]]," ",Veg_Table[[#This Row],[Last_Name]]))</f>
        <v>John Paul Kubitschek</v>
      </c>
      <c r="AE629">
        <v>1758140</v>
      </c>
      <c r="AF629" t="s">
        <v>1710</v>
      </c>
      <c r="AG629" t="s">
        <v>30</v>
      </c>
      <c r="AH629" t="s">
        <v>1674</v>
      </c>
      <c r="AI629" t="s">
        <v>1675</v>
      </c>
      <c r="AJ629" t="s">
        <v>992</v>
      </c>
      <c r="AL629" t="s">
        <v>822</v>
      </c>
      <c r="AM629" t="s">
        <v>23</v>
      </c>
      <c r="AN629" t="s">
        <v>25</v>
      </c>
      <c r="AO629" t="s">
        <v>25</v>
      </c>
      <c r="AP629">
        <v>22</v>
      </c>
      <c r="AQ629">
        <v>40</v>
      </c>
      <c r="AS629" t="s">
        <v>42</v>
      </c>
      <c r="AT629" t="s">
        <v>522</v>
      </c>
      <c r="AU629" t="s">
        <v>25</v>
      </c>
      <c r="AV629" t="s">
        <v>512</v>
      </c>
      <c r="AW629" t="s">
        <v>1711</v>
      </c>
      <c r="AX629" t="s">
        <v>825</v>
      </c>
      <c r="AZ629"/>
      <c r="BB629" s="4"/>
      <c r="BD629" t="s">
        <v>29</v>
      </c>
      <c r="BI629" s="3"/>
      <c r="BJ629" t="s">
        <v>4271</v>
      </c>
      <c r="BK629" s="30" t="s">
        <v>344</v>
      </c>
      <c r="BL629" s="3">
        <v>43962.616736111115</v>
      </c>
      <c r="BM629" t="s">
        <v>31</v>
      </c>
      <c r="BN629" t="s">
        <v>32</v>
      </c>
      <c r="BO629" t="s">
        <v>1677</v>
      </c>
      <c r="BP629" t="s">
        <v>1678</v>
      </c>
      <c r="BQ629" t="s">
        <v>826</v>
      </c>
      <c r="BR629" t="s">
        <v>28</v>
      </c>
      <c r="BS629" t="s">
        <v>28</v>
      </c>
      <c r="BT629" t="s">
        <v>1672</v>
      </c>
      <c r="BU629" s="3">
        <v>43706.717175925929</v>
      </c>
      <c r="BV629" t="s">
        <v>803</v>
      </c>
      <c r="BW629" s="3">
        <v>43962.648486087965</v>
      </c>
      <c r="BX629" t="s">
        <v>1712</v>
      </c>
      <c r="CG629"/>
      <c r="CH629"/>
      <c r="CI629"/>
      <c r="CY629"/>
      <c r="DA629"/>
      <c r="DE629"/>
      <c r="DF629"/>
    </row>
    <row r="630" spans="1:110" x14ac:dyDescent="0.25">
      <c r="A630" s="1">
        <f>IF(Veg_Table[[#This Row],[VP_STATUS]]="Hold",0,IF(OR(AND(Veg_Table[[#This Row],[PRESCRIP]]="NW_No Work",Veg_Table[[#This Row],[VP_STATUS]]&lt;&gt;"No Work Required Under EVM"),AND(Veg_Table[[#This Row],[VP_STATUS]]="No Work Required Under EVM",Veg_Table[[#This Row],[PRESCRIP]]&lt;&gt;"NW_No Work")),1,0))</f>
        <v>0</v>
      </c>
      <c r="B630" s="1">
        <f>IF(Veg_Table[[#This Row],[SPECIES]]="",1,0)</f>
        <v>0</v>
      </c>
      <c r="C630" s="1">
        <f>IF(Veg_Table[[#This Row],[DIAMETER]]="",1,0)</f>
        <v>0</v>
      </c>
      <c r="D630" s="1">
        <f>IF(Veg_Table[[#This Row],[HEIGHT]]="",1,0)</f>
        <v>0</v>
      </c>
      <c r="E63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30" s="1">
        <f>IF(AND(Veg_Table[[#This Row],[TAT_RESULT]]="ABATE",Veg_Table[[#This Row],[PRESCRIP]]="NW_No Work"),1,0)</f>
        <v>0</v>
      </c>
      <c r="G630" s="1">
        <f>IF(OR(Veg_Table[[#This Row],[Prescription R-Scale]]="NA",Veg_Table[[#This Row],[Diameter R-Scale]]="NA"),0,IF(Veg_Table[[#This Row],[Diameter R-Scale]]&lt;&gt;Veg_Table[[#This Row],[Prescription R-Scale]],1,0))</f>
        <v>0</v>
      </c>
      <c r="H630" s="1">
        <f>IF(OR(AND(Veg_Table[[#This Row],[PRESCRIP]]="BC_Br Rmv", Veg_Table[[#This Row],[WOOD_MAN]]&lt;&gt;"Not Needed"),AND(Veg_Table[[#This Row],[PRESCRIP]]="BCS_Br Rmv+Trt", Veg_Table[[#This Row],[WOOD_MAN]]&lt;&gt;"Not Needed")),1,0)</f>
        <v>0</v>
      </c>
      <c r="I630" s="1">
        <f ca="1">IF(AND(Veg_Table[[#This Row],[Prescription_Changed]]="Yes",Veg_Table[[#This Row],[TAT_RESULT]]=""),1,0)</f>
        <v>0</v>
      </c>
      <c r="J630" s="1">
        <f ca="1">SUM(Veg_Table[[#This Row],[Prescription and Status do not match]:[Prescription_Edited_And_TAT_Is_Blank]])</f>
        <v>0</v>
      </c>
      <c r="K630" s="1">
        <f ca="1">IF(Veg_Table[[#This Row],[Sum of Errors]]&gt;0,1,0)</f>
        <v>0</v>
      </c>
      <c r="L630" s="1">
        <f>1</f>
        <v>1</v>
      </c>
      <c r="M63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630" s="1">
        <f>IF(OR(MID(Veg_Table[[#This Row],[PRESCRIP]],2,1)="1",MID(Veg_Table[[#This Row],[PRESCRIP]],2,1)="2",MID(Veg_Table[[#This Row],[PRESCRIP]],2,1)="3",MID(Veg_Table[[#This Row],[PRESCRIP]],2,1)="4"),_xlfn.NUMBERVALUE(MID(Veg_Table[[#This Row],[PRESCRIP]],2,1)),"NA")</f>
        <v>2</v>
      </c>
      <c r="O630" s="1">
        <f>WEEKNUM(Veg_Table[[#This Row],[EVM_LAST_EDITED_Day]],2)</f>
        <v>20</v>
      </c>
      <c r="P630" s="25">
        <f>IFERROR(DATE(YEAR(Veg_Table[[#This Row],[EVM_LAST_EDITED2]]),MONTH(Veg_Table[[#This Row],[EVM_LAST_EDITED2]]),DAY(Veg_Table[[#This Row],[EVM_LAST_EDITED2]])),DATE(2019,1,1))</f>
        <v>43962</v>
      </c>
      <c r="Q630" s="3">
        <f>VALUE(SUBSTITUTE(Veg_Table[[#This Row],[EVM_LAST_EDITED]],",",""))</f>
        <v>43962.617066412</v>
      </c>
      <c r="R630" s="1" t="str">
        <f>_xlfn.IFNA(IF(Veg_Table[[#This Row],[EVM_LAST_EDITOR]]="","zBlank EVM Last Editor",VLOOKUP(Veg_Table[[#This Row],[EVM_LAST_EDITOR]],Roster_Table[#All],4,FALSE)),"zAWRR Not in Roster")</f>
        <v>MBG</v>
      </c>
      <c r="S630" s="1" t="str">
        <f>_xlfn.IFNA(IF(Veg_Table[[#This Row],[EVM_LAST_EDITOR]]="","zBlank EVM Last Editor",VLOOKUP(Veg_Table[[#This Row],[EVM_LAST_EDITOR]],Roster_Table[#All],16,FALSE)),"zCompany_AWRR not in Roster")</f>
        <v>MBG_Mason, Bruce &amp; Girard</v>
      </c>
      <c r="T630" s="2">
        <f>IFERROR(DATE(YEAR(Veg_Table[[#This Row],[Created2]]),MONTH(Veg_Table[[#This Row],[Created2]]),DAY(Veg_Table[[#This Row],[Created2]])),DATE(2019,1,1))</f>
        <v>43962</v>
      </c>
      <c r="U630" s="3">
        <f>VALUE(SUBSTITUTE(Veg_Table[[#This Row],[Created]],",",""))</f>
        <v>43962.421697557897</v>
      </c>
      <c r="V630" s="3" t="str">
        <f ca="1">IFERROR(_xlfn.IFNA(CELL("contents",INDIRECT(_xlfn.CONCAT("Veg_Table_Production_Data!",ADDRESS(MATCH(_xlfn.MAXIFS(#REF!,#REF!,"="&amp;Veg_Table[[#This Row],[AUTO_ID]],#REF!,"&lt;"&amp;Veg_Table[[#This Row],[EVM_LAST_EDITED_Day]]),#REF!,0),COLUMN(#REF!),4,1,)))),""),"")</f>
        <v/>
      </c>
      <c r="W630" s="3" t="str">
        <f ca="1">IF(Veg_Table[[#This Row],[Previous_Prescription]]="","No",IF(Veg_Table[[#This Row],[Previous_Prescription]]=Veg_Table[[#This Row],[PRESCRIP]],"No","Yes"))</f>
        <v>No</v>
      </c>
      <c r="X630" s="3" t="str">
        <f>IF(Veg_Table[[#This Row],[EVM_LAST_EDITED_Day]]=Veg_Table[[#This Row],[Created_Day]],"New","Old")</f>
        <v>New</v>
      </c>
      <c r="Y630" s="1">
        <f>IFERROR(IF(FIND("delete",LOWER(Veg_Table[[#This Row],[PI_COMMENTS]]))&gt;=1,1,0),0)</f>
        <v>0</v>
      </c>
      <c r="Z630" s="1" t="str">
        <f>_xlfn.IFNA(IF(Veg_Table[[#This Row],[EVM_LAST_EDITOR]]="","Yes",VLOOKUP(Veg_Table[[#This Row],[EVM_LAST_EDITOR]],Roster_Table[#All],15,FALSE)),"Yes")</f>
        <v>Yes</v>
      </c>
      <c r="AA63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30" s="1" t="str">
        <f>_xlfn.IFNA(VLOOKUP(Veg_Table[[#This Row],[EVM_LAST_EDITOR]],Roster_Table[#All],3,FALSE),"zAWRR Not in Roster")</f>
        <v>Nathan</v>
      </c>
      <c r="AC630" s="1" t="str">
        <f>_xlfn.IFNA(VLOOKUP(Veg_Table[[#This Row],[EVM_LAST_EDITOR]],Roster_Table[#All],2,FALSE),"zAWRR Not in Roster")</f>
        <v>Vik</v>
      </c>
      <c r="AD630" s="1" t="str">
        <f>IF(_xlfn.CONCAT(Veg_Table[[#This Row],[First_Name]]," ",Veg_Table[[#This Row],[Last_Name]])="zAWRR Not in Roster zAWRR Not in Roster","zAWRR Not in Roster",_xlfn.CONCAT(Veg_Table[[#This Row],[First_Name]]," ",Veg_Table[[#This Row],[Last_Name]]))</f>
        <v>Nathan Vik</v>
      </c>
      <c r="AE630">
        <v>3215426</v>
      </c>
      <c r="AF630" t="s">
        <v>4022</v>
      </c>
      <c r="AG630" t="s">
        <v>93</v>
      </c>
      <c r="AH630" t="s">
        <v>3380</v>
      </c>
      <c r="AI630" t="s">
        <v>3768</v>
      </c>
      <c r="AJ630" t="s">
        <v>36</v>
      </c>
      <c r="AL630" t="s">
        <v>372</v>
      </c>
      <c r="AM630" t="s">
        <v>40</v>
      </c>
      <c r="AN630" t="s">
        <v>25</v>
      </c>
      <c r="AO630" t="s">
        <v>25</v>
      </c>
      <c r="AP630">
        <v>12</v>
      </c>
      <c r="AQ630">
        <v>80</v>
      </c>
      <c r="AR630" t="s">
        <v>511</v>
      </c>
      <c r="AS630" t="s">
        <v>42</v>
      </c>
      <c r="AT630" t="s">
        <v>522</v>
      </c>
      <c r="AV630" t="s">
        <v>512</v>
      </c>
      <c r="AW630" t="s">
        <v>4023</v>
      </c>
      <c r="AZ630"/>
      <c r="BB630" s="4"/>
      <c r="BD630" t="s">
        <v>29</v>
      </c>
      <c r="BE630" t="s">
        <v>25</v>
      </c>
      <c r="BF630" t="s">
        <v>513</v>
      </c>
      <c r="BI630" s="3"/>
      <c r="BJ630" t="s">
        <v>4024</v>
      </c>
      <c r="BK630" s="30" t="s">
        <v>115</v>
      </c>
      <c r="BL630" s="3">
        <v>43962.617066412036</v>
      </c>
      <c r="BM630" t="s">
        <v>31</v>
      </c>
      <c r="BN630" t="s">
        <v>32</v>
      </c>
      <c r="BP630" t="s">
        <v>3381</v>
      </c>
      <c r="BQ630" t="s">
        <v>1025</v>
      </c>
      <c r="BR630" t="s">
        <v>28</v>
      </c>
      <c r="BS630" t="s">
        <v>28</v>
      </c>
      <c r="BT630" t="s">
        <v>115</v>
      </c>
      <c r="BU630" s="3">
        <v>43962.421697557867</v>
      </c>
      <c r="BV630" t="s">
        <v>803</v>
      </c>
      <c r="BW630" s="3">
        <v>43962.649654537039</v>
      </c>
      <c r="BX630" t="s">
        <v>4025</v>
      </c>
      <c r="CG630"/>
      <c r="CH630"/>
      <c r="CI630"/>
      <c r="CY630"/>
      <c r="DA630"/>
      <c r="DE630"/>
      <c r="DF630"/>
    </row>
    <row r="631" spans="1:110" x14ac:dyDescent="0.25">
      <c r="A631" s="1">
        <f>IF(Veg_Table[[#This Row],[VP_STATUS]]="Hold",0,IF(OR(AND(Veg_Table[[#This Row],[PRESCRIP]]="NW_No Work",Veg_Table[[#This Row],[VP_STATUS]]&lt;&gt;"No Work Required Under EVM"),AND(Veg_Table[[#This Row],[VP_STATUS]]="No Work Required Under EVM",Veg_Table[[#This Row],[PRESCRIP]]&lt;&gt;"NW_No Work")),1,0))</f>
        <v>0</v>
      </c>
      <c r="B631" s="1">
        <f>IF(Veg_Table[[#This Row],[SPECIES]]="",1,0)</f>
        <v>0</v>
      </c>
      <c r="C631" s="1">
        <f>IF(Veg_Table[[#This Row],[DIAMETER]]="",1,0)</f>
        <v>0</v>
      </c>
      <c r="D631" s="1">
        <f>IF(Veg_Table[[#This Row],[HEIGHT]]="",1,0)</f>
        <v>0</v>
      </c>
      <c r="E63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31" s="1">
        <f>IF(AND(Veg_Table[[#This Row],[TAT_RESULT]]="ABATE",Veg_Table[[#This Row],[PRESCRIP]]="NW_No Work"),1,0)</f>
        <v>0</v>
      </c>
      <c r="G631" s="1">
        <f>IF(OR(Veg_Table[[#This Row],[Prescription R-Scale]]="NA",Veg_Table[[#This Row],[Diameter R-Scale]]="NA"),0,IF(Veg_Table[[#This Row],[Diameter R-Scale]]&lt;&gt;Veg_Table[[#This Row],[Prescription R-Scale]],1,0))</f>
        <v>0</v>
      </c>
      <c r="H631" s="1">
        <f>IF(OR(AND(Veg_Table[[#This Row],[PRESCRIP]]="BC_Br Rmv", Veg_Table[[#This Row],[WOOD_MAN]]&lt;&gt;"Not Needed"),AND(Veg_Table[[#This Row],[PRESCRIP]]="BCS_Br Rmv+Trt", Veg_Table[[#This Row],[WOOD_MAN]]&lt;&gt;"Not Needed")),1,0)</f>
        <v>0</v>
      </c>
      <c r="I631" s="1">
        <f ca="1">IF(AND(Veg_Table[[#This Row],[Prescription_Changed]]="Yes",Veg_Table[[#This Row],[TAT_RESULT]]=""),1,0)</f>
        <v>0</v>
      </c>
      <c r="J631" s="1">
        <f ca="1">SUM(Veg_Table[[#This Row],[Prescription and Status do not match]:[Prescription_Edited_And_TAT_Is_Blank]])</f>
        <v>0</v>
      </c>
      <c r="K631" s="1">
        <f ca="1">IF(Veg_Table[[#This Row],[Sum of Errors]]&gt;0,1,0)</f>
        <v>0</v>
      </c>
      <c r="L631" s="1">
        <f>1</f>
        <v>1</v>
      </c>
      <c r="M63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631" s="1">
        <f>IF(OR(MID(Veg_Table[[#This Row],[PRESCRIP]],2,1)="1",MID(Veg_Table[[#This Row],[PRESCRIP]],2,1)="2",MID(Veg_Table[[#This Row],[PRESCRIP]],2,1)="3",MID(Veg_Table[[#This Row],[PRESCRIP]],2,1)="4"),_xlfn.NUMBERVALUE(MID(Veg_Table[[#This Row],[PRESCRIP]],2,1)),"NA")</f>
        <v>1</v>
      </c>
      <c r="O631" s="1">
        <f>WEEKNUM(Veg_Table[[#This Row],[EVM_LAST_EDITED_Day]],2)</f>
        <v>20</v>
      </c>
      <c r="P631" s="25">
        <f>IFERROR(DATE(YEAR(Veg_Table[[#This Row],[EVM_LAST_EDITED2]]),MONTH(Veg_Table[[#This Row],[EVM_LAST_EDITED2]]),DAY(Veg_Table[[#This Row],[EVM_LAST_EDITED2]])),DATE(2019,1,1))</f>
        <v>43962</v>
      </c>
      <c r="Q631" s="3">
        <f>VALUE(SUBSTITUTE(Veg_Table[[#This Row],[EVM_LAST_EDITED]],",",""))</f>
        <v>43962.617430555598</v>
      </c>
      <c r="R631" s="1" t="str">
        <f>_xlfn.IFNA(IF(Veg_Table[[#This Row],[EVM_LAST_EDITOR]]="","zBlank EVM Last Editor",VLOOKUP(Veg_Table[[#This Row],[EVM_LAST_EDITOR]],Roster_Table[#All],4,FALSE)),"zAWRR Not in Roster")</f>
        <v>MGE</v>
      </c>
      <c r="S631" s="1" t="str">
        <f>_xlfn.IFNA(IF(Veg_Table[[#This Row],[EVM_LAST_EDITOR]]="","zBlank EVM Last Editor",VLOOKUP(Veg_Table[[#This Row],[EVM_LAST_EDITOR]],Roster_Table[#All],16,FALSE)),"zCompany_AWRR not in Roster")</f>
        <v>MGE_Mountain G Enterprises</v>
      </c>
      <c r="T631" s="2">
        <f>IFERROR(DATE(YEAR(Veg_Table[[#This Row],[Created2]]),MONTH(Veg_Table[[#This Row],[Created2]]),DAY(Veg_Table[[#This Row],[Created2]])),DATE(2019,1,1))</f>
        <v>43706</v>
      </c>
      <c r="U631" s="3">
        <f>VALUE(SUBSTITUTE(Veg_Table[[#This Row],[Created]],",",""))</f>
        <v>43706.710752314801</v>
      </c>
      <c r="V631" s="3" t="str">
        <f ca="1">IFERROR(_xlfn.IFNA(CELL("contents",INDIRECT(_xlfn.CONCAT("Veg_Table_Production_Data!",ADDRESS(MATCH(_xlfn.MAXIFS(#REF!,#REF!,"="&amp;Veg_Table[[#This Row],[AUTO_ID]],#REF!,"&lt;"&amp;Veg_Table[[#This Row],[EVM_LAST_EDITED_Day]]),#REF!,0),COLUMN(#REF!),4,1,)))),""),"")</f>
        <v/>
      </c>
      <c r="W631" s="3" t="str">
        <f ca="1">IF(Veg_Table[[#This Row],[Previous_Prescription]]="","No",IF(Veg_Table[[#This Row],[Previous_Prescription]]=Veg_Table[[#This Row],[PRESCRIP]],"No","Yes"))</f>
        <v>No</v>
      </c>
      <c r="X631" s="3" t="str">
        <f>IF(Veg_Table[[#This Row],[EVM_LAST_EDITED_Day]]=Veg_Table[[#This Row],[Created_Day]],"New","Old")</f>
        <v>Old</v>
      </c>
      <c r="Y631" s="1">
        <f>IFERROR(IF(FIND("delete",LOWER(Veg_Table[[#This Row],[PI_COMMENTS]]))&gt;=1,1,0),0)</f>
        <v>0</v>
      </c>
      <c r="Z631" s="1" t="str">
        <f>_xlfn.IFNA(IF(Veg_Table[[#This Row],[EVM_LAST_EDITOR]]="","Yes",VLOOKUP(Veg_Table[[#This Row],[EVM_LAST_EDITOR]],Roster_Table[#All],15,FALSE)),"Yes")</f>
        <v>Yes</v>
      </c>
      <c r="AA63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31" s="1" t="str">
        <f>_xlfn.IFNA(VLOOKUP(Veg_Table[[#This Row],[EVM_LAST_EDITOR]],Roster_Table[#All],3,FALSE),"zAWRR Not in Roster")</f>
        <v>John Paul</v>
      </c>
      <c r="AC631" s="1" t="str">
        <f>_xlfn.IFNA(VLOOKUP(Veg_Table[[#This Row],[EVM_LAST_EDITOR]],Roster_Table[#All],2,FALSE),"zAWRR Not in Roster")</f>
        <v>Kubitschek</v>
      </c>
      <c r="AD631" s="1" t="str">
        <f>IF(_xlfn.CONCAT(Veg_Table[[#This Row],[First_Name]]," ",Veg_Table[[#This Row],[Last_Name]])="zAWRR Not in Roster zAWRR Not in Roster","zAWRR Not in Roster",_xlfn.CONCAT(Veg_Table[[#This Row],[First_Name]]," ",Veg_Table[[#This Row],[Last_Name]]))</f>
        <v>John Paul Kubitschek</v>
      </c>
      <c r="AE631">
        <v>1758138</v>
      </c>
      <c r="AF631" t="s">
        <v>1704</v>
      </c>
      <c r="AG631" t="s">
        <v>30</v>
      </c>
      <c r="AH631" t="s">
        <v>1674</v>
      </c>
      <c r="AI631" t="s">
        <v>1675</v>
      </c>
      <c r="AJ631" t="s">
        <v>992</v>
      </c>
      <c r="AL631" t="s">
        <v>822</v>
      </c>
      <c r="AM631" t="s">
        <v>23</v>
      </c>
      <c r="AN631" t="s">
        <v>25</v>
      </c>
      <c r="AO631" t="s">
        <v>25</v>
      </c>
      <c r="AP631">
        <v>9</v>
      </c>
      <c r="AQ631">
        <v>25</v>
      </c>
      <c r="AS631" t="s">
        <v>55</v>
      </c>
      <c r="AT631" t="s">
        <v>522</v>
      </c>
      <c r="AU631" t="s">
        <v>25</v>
      </c>
      <c r="AV631" t="s">
        <v>512</v>
      </c>
      <c r="AW631" t="s">
        <v>1705</v>
      </c>
      <c r="AX631" t="s">
        <v>825</v>
      </c>
      <c r="AZ631"/>
      <c r="BB631" s="4"/>
      <c r="BD631" t="s">
        <v>29</v>
      </c>
      <c r="BI631" s="3"/>
      <c r="BJ631" t="s">
        <v>4271</v>
      </c>
      <c r="BK631" s="30" t="s">
        <v>344</v>
      </c>
      <c r="BL631" s="3">
        <v>43962.617430555554</v>
      </c>
      <c r="BM631" t="s">
        <v>31</v>
      </c>
      <c r="BN631" t="s">
        <v>32</v>
      </c>
      <c r="BO631" t="s">
        <v>1677</v>
      </c>
      <c r="BP631" t="s">
        <v>1678</v>
      </c>
      <c r="BQ631" t="s">
        <v>826</v>
      </c>
      <c r="BR631" t="s">
        <v>28</v>
      </c>
      <c r="BS631" t="s">
        <v>28</v>
      </c>
      <c r="BT631" t="s">
        <v>1672</v>
      </c>
      <c r="BU631" s="3">
        <v>43706.710752314815</v>
      </c>
      <c r="BV631" t="s">
        <v>803</v>
      </c>
      <c r="BW631" s="3">
        <v>43962.648486087965</v>
      </c>
      <c r="BX631" t="s">
        <v>1706</v>
      </c>
      <c r="CG631"/>
      <c r="CH631"/>
      <c r="CI631"/>
      <c r="CY631"/>
      <c r="DA631"/>
      <c r="DE631"/>
      <c r="DF631"/>
    </row>
    <row r="632" spans="1:110" x14ac:dyDescent="0.25">
      <c r="A632" s="1">
        <f>IF(Veg_Table[[#This Row],[VP_STATUS]]="Hold",0,IF(OR(AND(Veg_Table[[#This Row],[PRESCRIP]]="NW_No Work",Veg_Table[[#This Row],[VP_STATUS]]&lt;&gt;"No Work Required Under EVM"),AND(Veg_Table[[#This Row],[VP_STATUS]]="No Work Required Under EVM",Veg_Table[[#This Row],[PRESCRIP]]&lt;&gt;"NW_No Work")),1,0))</f>
        <v>0</v>
      </c>
      <c r="B632" s="1">
        <f>IF(Veg_Table[[#This Row],[SPECIES]]="",1,0)</f>
        <v>0</v>
      </c>
      <c r="C632" s="1">
        <f>IF(Veg_Table[[#This Row],[DIAMETER]]="",1,0)</f>
        <v>0</v>
      </c>
      <c r="D632" s="1">
        <f>IF(Veg_Table[[#This Row],[HEIGHT]]="",1,0)</f>
        <v>0</v>
      </c>
      <c r="E63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32" s="1">
        <f>IF(AND(Veg_Table[[#This Row],[TAT_RESULT]]="ABATE",Veg_Table[[#This Row],[PRESCRIP]]="NW_No Work"),1,0)</f>
        <v>0</v>
      </c>
      <c r="G632" s="1">
        <f>IF(OR(Veg_Table[[#This Row],[Prescription R-Scale]]="NA",Veg_Table[[#This Row],[Diameter R-Scale]]="NA"),0,IF(Veg_Table[[#This Row],[Diameter R-Scale]]&lt;&gt;Veg_Table[[#This Row],[Prescription R-Scale]],1,0))</f>
        <v>0</v>
      </c>
      <c r="H632" s="1">
        <f>IF(OR(AND(Veg_Table[[#This Row],[PRESCRIP]]="BC_Br Rmv", Veg_Table[[#This Row],[WOOD_MAN]]&lt;&gt;"Not Needed"),AND(Veg_Table[[#This Row],[PRESCRIP]]="BCS_Br Rmv+Trt", Veg_Table[[#This Row],[WOOD_MAN]]&lt;&gt;"Not Needed")),1,0)</f>
        <v>0</v>
      </c>
      <c r="I632" s="1">
        <f ca="1">IF(AND(Veg_Table[[#This Row],[Prescription_Changed]]="Yes",Veg_Table[[#This Row],[TAT_RESULT]]=""),1,0)</f>
        <v>0</v>
      </c>
      <c r="J632" s="1">
        <f ca="1">SUM(Veg_Table[[#This Row],[Prescription and Status do not match]:[Prescription_Edited_And_TAT_Is_Blank]])</f>
        <v>0</v>
      </c>
      <c r="K632" s="1">
        <f ca="1">IF(Veg_Table[[#This Row],[Sum of Errors]]&gt;0,1,0)</f>
        <v>0</v>
      </c>
      <c r="L632" s="1">
        <f>1</f>
        <v>1</v>
      </c>
      <c r="M63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632" s="1">
        <f>IF(OR(MID(Veg_Table[[#This Row],[PRESCRIP]],2,1)="1",MID(Veg_Table[[#This Row],[PRESCRIP]],2,1)="2",MID(Veg_Table[[#This Row],[PRESCRIP]],2,1)="3",MID(Veg_Table[[#This Row],[PRESCRIP]],2,1)="4"),_xlfn.NUMBERVALUE(MID(Veg_Table[[#This Row],[PRESCRIP]],2,1)),"NA")</f>
        <v>2</v>
      </c>
      <c r="O632" s="1">
        <f>WEEKNUM(Veg_Table[[#This Row],[EVM_LAST_EDITED_Day]],2)</f>
        <v>20</v>
      </c>
      <c r="P632" s="25">
        <f>IFERROR(DATE(YEAR(Veg_Table[[#This Row],[EVM_LAST_EDITED2]]),MONTH(Veg_Table[[#This Row],[EVM_LAST_EDITED2]]),DAY(Veg_Table[[#This Row],[EVM_LAST_EDITED2]])),DATE(2019,1,1))</f>
        <v>43962</v>
      </c>
      <c r="Q632" s="3">
        <f>VALUE(SUBSTITUTE(Veg_Table[[#This Row],[EVM_LAST_EDITED]],",",""))</f>
        <v>43962.617708333302</v>
      </c>
      <c r="R632" s="1" t="str">
        <f>_xlfn.IFNA(IF(Veg_Table[[#This Row],[EVM_LAST_EDITOR]]="","zBlank EVM Last Editor",VLOOKUP(Veg_Table[[#This Row],[EVM_LAST_EDITOR]],Roster_Table[#All],4,FALSE)),"zAWRR Not in Roster")</f>
        <v>MGE</v>
      </c>
      <c r="S632" s="1" t="str">
        <f>_xlfn.IFNA(IF(Veg_Table[[#This Row],[EVM_LAST_EDITOR]]="","zBlank EVM Last Editor",VLOOKUP(Veg_Table[[#This Row],[EVM_LAST_EDITOR]],Roster_Table[#All],16,FALSE)),"zCompany_AWRR not in Roster")</f>
        <v>MGE_Mountain G Enterprises</v>
      </c>
      <c r="T632" s="2">
        <f>IFERROR(DATE(YEAR(Veg_Table[[#This Row],[Created2]]),MONTH(Veg_Table[[#This Row],[Created2]]),DAY(Veg_Table[[#This Row],[Created2]])),DATE(2019,1,1))</f>
        <v>43705</v>
      </c>
      <c r="U632" s="3">
        <f>VALUE(SUBSTITUTE(Veg_Table[[#This Row],[Created]],",",""))</f>
        <v>43705.598067129598</v>
      </c>
      <c r="V632" s="3" t="str">
        <f ca="1">IFERROR(_xlfn.IFNA(CELL("contents",INDIRECT(_xlfn.CONCAT("Veg_Table_Production_Data!",ADDRESS(MATCH(_xlfn.MAXIFS(#REF!,#REF!,"="&amp;Veg_Table[[#This Row],[AUTO_ID]],#REF!,"&lt;"&amp;Veg_Table[[#This Row],[EVM_LAST_EDITED_Day]]),#REF!,0),COLUMN(#REF!),4,1,)))),""),"")</f>
        <v/>
      </c>
      <c r="W632" s="3" t="str">
        <f ca="1">IF(Veg_Table[[#This Row],[Previous_Prescription]]="","No",IF(Veg_Table[[#This Row],[Previous_Prescription]]=Veg_Table[[#This Row],[PRESCRIP]],"No","Yes"))</f>
        <v>No</v>
      </c>
      <c r="X632" s="3" t="str">
        <f>IF(Veg_Table[[#This Row],[EVM_LAST_EDITED_Day]]=Veg_Table[[#This Row],[Created_Day]],"New","Old")</f>
        <v>Old</v>
      </c>
      <c r="Y632" s="1">
        <f>IFERROR(IF(FIND("delete",LOWER(Veg_Table[[#This Row],[PI_COMMENTS]]))&gt;=1,1,0),0)</f>
        <v>0</v>
      </c>
      <c r="Z632" s="1" t="str">
        <f>_xlfn.IFNA(IF(Veg_Table[[#This Row],[EVM_LAST_EDITOR]]="","Yes",VLOOKUP(Veg_Table[[#This Row],[EVM_LAST_EDITOR]],Roster_Table[#All],15,FALSE)),"Yes")</f>
        <v>Yes</v>
      </c>
      <c r="AA63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32" s="1" t="str">
        <f>_xlfn.IFNA(VLOOKUP(Veg_Table[[#This Row],[EVM_LAST_EDITOR]],Roster_Table[#All],3,FALSE),"zAWRR Not in Roster")</f>
        <v>John Paul</v>
      </c>
      <c r="AC632" s="1" t="str">
        <f>_xlfn.IFNA(VLOOKUP(Veg_Table[[#This Row],[EVM_LAST_EDITOR]],Roster_Table[#All],2,FALSE),"zAWRR Not in Roster")</f>
        <v>Kubitschek</v>
      </c>
      <c r="AD632" s="1" t="str">
        <f>IF(_xlfn.CONCAT(Veg_Table[[#This Row],[First_Name]]," ",Veg_Table[[#This Row],[Last_Name]])="zAWRR Not in Roster zAWRR Not in Roster","zAWRR Not in Roster",_xlfn.CONCAT(Veg_Table[[#This Row],[First_Name]]," ",Veg_Table[[#This Row],[Last_Name]]))</f>
        <v>John Paul Kubitschek</v>
      </c>
      <c r="AE632">
        <v>1757179</v>
      </c>
      <c r="AF632" t="s">
        <v>1680</v>
      </c>
      <c r="AG632" t="s">
        <v>30</v>
      </c>
      <c r="AH632" t="s">
        <v>1674</v>
      </c>
      <c r="AI632" t="s">
        <v>1675</v>
      </c>
      <c r="AJ632" t="s">
        <v>992</v>
      </c>
      <c r="AL632" t="s">
        <v>822</v>
      </c>
      <c r="AM632" t="s">
        <v>47</v>
      </c>
      <c r="AN632" t="s">
        <v>25</v>
      </c>
      <c r="AO632" t="s">
        <v>25</v>
      </c>
      <c r="AP632">
        <v>12</v>
      </c>
      <c r="AQ632">
        <v>35</v>
      </c>
      <c r="AS632" t="s">
        <v>42</v>
      </c>
      <c r="AT632" t="s">
        <v>522</v>
      </c>
      <c r="AU632" t="s">
        <v>25</v>
      </c>
      <c r="AV632" t="s">
        <v>512</v>
      </c>
      <c r="AW632" t="s">
        <v>1681</v>
      </c>
      <c r="AX632" t="s">
        <v>825</v>
      </c>
      <c r="AZ632"/>
      <c r="BB632" s="4"/>
      <c r="BD632" t="s">
        <v>29</v>
      </c>
      <c r="BI632" s="3"/>
      <c r="BJ632" t="s">
        <v>4271</v>
      </c>
      <c r="BK632" s="30" t="s">
        <v>344</v>
      </c>
      <c r="BL632" s="3">
        <v>43962.617708333331</v>
      </c>
      <c r="BM632" t="s">
        <v>31</v>
      </c>
      <c r="BN632" t="s">
        <v>32</v>
      </c>
      <c r="BO632" t="s">
        <v>1677</v>
      </c>
      <c r="BP632" t="s">
        <v>1678</v>
      </c>
      <c r="BQ632" t="s">
        <v>826</v>
      </c>
      <c r="BR632" t="s">
        <v>28</v>
      </c>
      <c r="BS632" t="s">
        <v>28</v>
      </c>
      <c r="BT632" t="s">
        <v>1672</v>
      </c>
      <c r="BU632" s="3">
        <v>43705.598067129627</v>
      </c>
      <c r="BV632" t="s">
        <v>803</v>
      </c>
      <c r="BW632" s="3">
        <v>43962.648486087965</v>
      </c>
      <c r="BX632" t="s">
        <v>1682</v>
      </c>
      <c r="CG632"/>
      <c r="CH632"/>
      <c r="CI632"/>
      <c r="CY632"/>
      <c r="DA632"/>
      <c r="DE632"/>
      <c r="DF632"/>
    </row>
    <row r="633" spans="1:110" x14ac:dyDescent="0.25">
      <c r="A633" s="1">
        <f>IF(Veg_Table[[#This Row],[VP_STATUS]]="Hold",0,IF(OR(AND(Veg_Table[[#This Row],[PRESCRIP]]="NW_No Work",Veg_Table[[#This Row],[VP_STATUS]]&lt;&gt;"No Work Required Under EVM"),AND(Veg_Table[[#This Row],[VP_STATUS]]="No Work Required Under EVM",Veg_Table[[#This Row],[PRESCRIP]]&lt;&gt;"NW_No Work")),1,0))</f>
        <v>0</v>
      </c>
      <c r="B633" s="1">
        <f>IF(Veg_Table[[#This Row],[SPECIES]]="",1,0)</f>
        <v>0</v>
      </c>
      <c r="C633" s="1">
        <f>IF(Veg_Table[[#This Row],[DIAMETER]]="",1,0)</f>
        <v>0</v>
      </c>
      <c r="D633" s="1">
        <f>IF(Veg_Table[[#This Row],[HEIGHT]]="",1,0)</f>
        <v>0</v>
      </c>
      <c r="E63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33" s="1">
        <f>IF(AND(Veg_Table[[#This Row],[TAT_RESULT]]="ABATE",Veg_Table[[#This Row],[PRESCRIP]]="NW_No Work"),1,0)</f>
        <v>0</v>
      </c>
      <c r="G633" s="1">
        <f>IF(OR(Veg_Table[[#This Row],[Prescription R-Scale]]="NA",Veg_Table[[#This Row],[Diameter R-Scale]]="NA"),0,IF(Veg_Table[[#This Row],[Diameter R-Scale]]&lt;&gt;Veg_Table[[#This Row],[Prescription R-Scale]],1,0))</f>
        <v>0</v>
      </c>
      <c r="H633" s="1">
        <f>IF(OR(AND(Veg_Table[[#This Row],[PRESCRIP]]="BC_Br Rmv", Veg_Table[[#This Row],[WOOD_MAN]]&lt;&gt;"Not Needed"),AND(Veg_Table[[#This Row],[PRESCRIP]]="BCS_Br Rmv+Trt", Veg_Table[[#This Row],[WOOD_MAN]]&lt;&gt;"Not Needed")),1,0)</f>
        <v>0</v>
      </c>
      <c r="I633" s="1">
        <f ca="1">IF(AND(Veg_Table[[#This Row],[Prescription_Changed]]="Yes",Veg_Table[[#This Row],[TAT_RESULT]]=""),1,0)</f>
        <v>0</v>
      </c>
      <c r="J633" s="1">
        <f ca="1">SUM(Veg_Table[[#This Row],[Prescription and Status do not match]:[Prescription_Edited_And_TAT_Is_Blank]])</f>
        <v>0</v>
      </c>
      <c r="K633" s="1">
        <f ca="1">IF(Veg_Table[[#This Row],[Sum of Errors]]&gt;0,1,0)</f>
        <v>0</v>
      </c>
      <c r="L633" s="1">
        <f>1</f>
        <v>1</v>
      </c>
      <c r="M63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633" s="1">
        <f>IF(OR(MID(Veg_Table[[#This Row],[PRESCRIP]],2,1)="1",MID(Veg_Table[[#This Row],[PRESCRIP]],2,1)="2",MID(Veg_Table[[#This Row],[PRESCRIP]],2,1)="3",MID(Veg_Table[[#This Row],[PRESCRIP]],2,1)="4"),_xlfn.NUMBERVALUE(MID(Veg_Table[[#This Row],[PRESCRIP]],2,1)),"NA")</f>
        <v>3</v>
      </c>
      <c r="O633" s="1">
        <f>WEEKNUM(Veg_Table[[#This Row],[EVM_LAST_EDITED_Day]],2)</f>
        <v>20</v>
      </c>
      <c r="P633" s="25">
        <f>IFERROR(DATE(YEAR(Veg_Table[[#This Row],[EVM_LAST_EDITED2]]),MONTH(Veg_Table[[#This Row],[EVM_LAST_EDITED2]]),DAY(Veg_Table[[#This Row],[EVM_LAST_EDITED2]])),DATE(2019,1,1))</f>
        <v>43962</v>
      </c>
      <c r="Q633" s="3">
        <f>VALUE(SUBSTITUTE(Veg_Table[[#This Row],[EVM_LAST_EDITED]],",",""))</f>
        <v>43962.618136574099</v>
      </c>
      <c r="R633" s="1" t="str">
        <f>_xlfn.IFNA(IF(Veg_Table[[#This Row],[EVM_LAST_EDITOR]]="","zBlank EVM Last Editor",VLOOKUP(Veg_Table[[#This Row],[EVM_LAST_EDITOR]],Roster_Table[#All],4,FALSE)),"zAWRR Not in Roster")</f>
        <v>MGE</v>
      </c>
      <c r="S633" s="1" t="str">
        <f>_xlfn.IFNA(IF(Veg_Table[[#This Row],[EVM_LAST_EDITOR]]="","zBlank EVM Last Editor",VLOOKUP(Veg_Table[[#This Row],[EVM_LAST_EDITOR]],Roster_Table[#All],16,FALSE)),"zCompany_AWRR not in Roster")</f>
        <v>MGE_Mountain G Enterprises</v>
      </c>
      <c r="T633" s="2">
        <f>IFERROR(DATE(YEAR(Veg_Table[[#This Row],[Created2]]),MONTH(Veg_Table[[#This Row],[Created2]]),DAY(Veg_Table[[#This Row],[Created2]])),DATE(2019,1,1))</f>
        <v>43705</v>
      </c>
      <c r="U633" s="3">
        <f>VALUE(SUBSTITUTE(Veg_Table[[#This Row],[Created]],",",""))</f>
        <v>43705.593090277798</v>
      </c>
      <c r="V633" s="3" t="str">
        <f ca="1">IFERROR(_xlfn.IFNA(CELL("contents",INDIRECT(_xlfn.CONCAT("Veg_Table_Production_Data!",ADDRESS(MATCH(_xlfn.MAXIFS(#REF!,#REF!,"="&amp;Veg_Table[[#This Row],[AUTO_ID]],#REF!,"&lt;"&amp;Veg_Table[[#This Row],[EVM_LAST_EDITED_Day]]),#REF!,0),COLUMN(#REF!),4,1,)))),""),"")</f>
        <v/>
      </c>
      <c r="W633" s="3" t="str">
        <f ca="1">IF(Veg_Table[[#This Row],[Previous_Prescription]]="","No",IF(Veg_Table[[#This Row],[Previous_Prescription]]=Veg_Table[[#This Row],[PRESCRIP]],"No","Yes"))</f>
        <v>No</v>
      </c>
      <c r="X633" s="3" t="str">
        <f>IF(Veg_Table[[#This Row],[EVM_LAST_EDITED_Day]]=Veg_Table[[#This Row],[Created_Day]],"New","Old")</f>
        <v>Old</v>
      </c>
      <c r="Y633" s="1">
        <f>IFERROR(IF(FIND("delete",LOWER(Veg_Table[[#This Row],[PI_COMMENTS]]))&gt;=1,1,0),0)</f>
        <v>0</v>
      </c>
      <c r="Z633" s="1" t="str">
        <f>_xlfn.IFNA(IF(Veg_Table[[#This Row],[EVM_LAST_EDITOR]]="","Yes",VLOOKUP(Veg_Table[[#This Row],[EVM_LAST_EDITOR]],Roster_Table[#All],15,FALSE)),"Yes")</f>
        <v>Yes</v>
      </c>
      <c r="AA63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33" s="1" t="str">
        <f>_xlfn.IFNA(VLOOKUP(Veg_Table[[#This Row],[EVM_LAST_EDITOR]],Roster_Table[#All],3,FALSE),"zAWRR Not in Roster")</f>
        <v>John Paul</v>
      </c>
      <c r="AC633" s="1" t="str">
        <f>_xlfn.IFNA(VLOOKUP(Veg_Table[[#This Row],[EVM_LAST_EDITOR]],Roster_Table[#All],2,FALSE),"zAWRR Not in Roster")</f>
        <v>Kubitschek</v>
      </c>
      <c r="AD633" s="1" t="str">
        <f>IF(_xlfn.CONCAT(Veg_Table[[#This Row],[First_Name]]," ",Veg_Table[[#This Row],[Last_Name]])="zAWRR Not in Roster zAWRR Not in Roster","zAWRR Not in Roster",_xlfn.CONCAT(Veg_Table[[#This Row],[First_Name]]," ",Veg_Table[[#This Row],[Last_Name]]))</f>
        <v>John Paul Kubitschek</v>
      </c>
      <c r="AE633">
        <v>1757177</v>
      </c>
      <c r="AF633" t="s">
        <v>1673</v>
      </c>
      <c r="AG633" t="s">
        <v>30</v>
      </c>
      <c r="AH633" t="s">
        <v>1674</v>
      </c>
      <c r="AI633" t="s">
        <v>1675</v>
      </c>
      <c r="AJ633" t="s">
        <v>992</v>
      </c>
      <c r="AL633" t="s">
        <v>822</v>
      </c>
      <c r="AM633" t="s">
        <v>47</v>
      </c>
      <c r="AN633" t="s">
        <v>25</v>
      </c>
      <c r="AO633" t="s">
        <v>25</v>
      </c>
      <c r="AP633">
        <v>26</v>
      </c>
      <c r="AQ633">
        <v>30</v>
      </c>
      <c r="AS633" t="s">
        <v>51</v>
      </c>
      <c r="AT633" t="s">
        <v>522</v>
      </c>
      <c r="AU633" t="s">
        <v>25</v>
      </c>
      <c r="AV633" t="s">
        <v>512</v>
      </c>
      <c r="AW633" t="s">
        <v>1676</v>
      </c>
      <c r="AX633" t="s">
        <v>825</v>
      </c>
      <c r="AZ633"/>
      <c r="BB633" s="4"/>
      <c r="BD633" t="s">
        <v>29</v>
      </c>
      <c r="BI633" s="3"/>
      <c r="BJ633" t="s">
        <v>4271</v>
      </c>
      <c r="BK633" s="30" t="s">
        <v>344</v>
      </c>
      <c r="BL633" s="3">
        <v>43962.618136574078</v>
      </c>
      <c r="BM633" t="s">
        <v>31</v>
      </c>
      <c r="BN633" t="s">
        <v>32</v>
      </c>
      <c r="BO633" t="s">
        <v>1677</v>
      </c>
      <c r="BP633" t="s">
        <v>1678</v>
      </c>
      <c r="BQ633" t="s">
        <v>826</v>
      </c>
      <c r="BR633" t="s">
        <v>28</v>
      </c>
      <c r="BS633" t="s">
        <v>28</v>
      </c>
      <c r="BT633" t="s">
        <v>1672</v>
      </c>
      <c r="BU633" s="3">
        <v>43705.593090277776</v>
      </c>
      <c r="BV633" t="s">
        <v>803</v>
      </c>
      <c r="BW633" s="3">
        <v>43962.648486087965</v>
      </c>
      <c r="BX633" t="s">
        <v>1679</v>
      </c>
      <c r="CG633"/>
      <c r="CH633"/>
      <c r="CI633"/>
      <c r="CY633"/>
      <c r="DA633"/>
      <c r="DE633"/>
      <c r="DF633"/>
    </row>
    <row r="634" spans="1:110" x14ac:dyDescent="0.25">
      <c r="A634" s="1">
        <f>IF(Veg_Table[[#This Row],[VP_STATUS]]="Hold",0,IF(OR(AND(Veg_Table[[#This Row],[PRESCRIP]]="NW_No Work",Veg_Table[[#This Row],[VP_STATUS]]&lt;&gt;"No Work Required Under EVM"),AND(Veg_Table[[#This Row],[VP_STATUS]]="No Work Required Under EVM",Veg_Table[[#This Row],[PRESCRIP]]&lt;&gt;"NW_No Work")),1,0))</f>
        <v>0</v>
      </c>
      <c r="B634" s="1">
        <f>IF(Veg_Table[[#This Row],[SPECIES]]="",1,0)</f>
        <v>0</v>
      </c>
      <c r="C634" s="1">
        <f>IF(Veg_Table[[#This Row],[DIAMETER]]="",1,0)</f>
        <v>0</v>
      </c>
      <c r="D634" s="1">
        <f>IF(Veg_Table[[#This Row],[HEIGHT]]="",1,0)</f>
        <v>0</v>
      </c>
      <c r="E63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34" s="1">
        <f>IF(AND(Veg_Table[[#This Row],[TAT_RESULT]]="ABATE",Veg_Table[[#This Row],[PRESCRIP]]="NW_No Work"),1,0)</f>
        <v>0</v>
      </c>
      <c r="G634" s="1">
        <f>IF(OR(Veg_Table[[#This Row],[Prescription R-Scale]]="NA",Veg_Table[[#This Row],[Diameter R-Scale]]="NA"),0,IF(Veg_Table[[#This Row],[Diameter R-Scale]]&lt;&gt;Veg_Table[[#This Row],[Prescription R-Scale]],1,0))</f>
        <v>0</v>
      </c>
      <c r="H634" s="1">
        <f>IF(OR(AND(Veg_Table[[#This Row],[PRESCRIP]]="BC_Br Rmv", Veg_Table[[#This Row],[WOOD_MAN]]&lt;&gt;"Not Needed"),AND(Veg_Table[[#This Row],[PRESCRIP]]="BCS_Br Rmv+Trt", Veg_Table[[#This Row],[WOOD_MAN]]&lt;&gt;"Not Needed")),1,0)</f>
        <v>0</v>
      </c>
      <c r="I634" s="1">
        <f ca="1">IF(AND(Veg_Table[[#This Row],[Prescription_Changed]]="Yes",Veg_Table[[#This Row],[TAT_RESULT]]=""),1,0)</f>
        <v>0</v>
      </c>
      <c r="J634" s="1">
        <f ca="1">SUM(Veg_Table[[#This Row],[Prescription and Status do not match]:[Prescription_Edited_And_TAT_Is_Blank]])</f>
        <v>0</v>
      </c>
      <c r="K634" s="1">
        <f ca="1">IF(Veg_Table[[#This Row],[Sum of Errors]]&gt;0,1,0)</f>
        <v>0</v>
      </c>
      <c r="L634" s="1">
        <f>1</f>
        <v>1</v>
      </c>
      <c r="M63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634" s="1">
        <f>IF(OR(MID(Veg_Table[[#This Row],[PRESCRIP]],2,1)="1",MID(Veg_Table[[#This Row],[PRESCRIP]],2,1)="2",MID(Veg_Table[[#This Row],[PRESCRIP]],2,1)="3",MID(Veg_Table[[#This Row],[PRESCRIP]],2,1)="4"),_xlfn.NUMBERVALUE(MID(Veg_Table[[#This Row],[PRESCRIP]],2,1)),"NA")</f>
        <v>3</v>
      </c>
      <c r="O634" s="1">
        <f>WEEKNUM(Veg_Table[[#This Row],[EVM_LAST_EDITED_Day]],2)</f>
        <v>20</v>
      </c>
      <c r="P634" s="25">
        <f>IFERROR(DATE(YEAR(Veg_Table[[#This Row],[EVM_LAST_EDITED2]]),MONTH(Veg_Table[[#This Row],[EVM_LAST_EDITED2]]),DAY(Veg_Table[[#This Row],[EVM_LAST_EDITED2]])),DATE(2019,1,1))</f>
        <v>43962</v>
      </c>
      <c r="Q634" s="3">
        <f>VALUE(SUBSTITUTE(Veg_Table[[#This Row],[EVM_LAST_EDITED]],",",""))</f>
        <v>43962.618587962999</v>
      </c>
      <c r="R634" s="1" t="str">
        <f>_xlfn.IFNA(IF(Veg_Table[[#This Row],[EVM_LAST_EDITOR]]="","zBlank EVM Last Editor",VLOOKUP(Veg_Table[[#This Row],[EVM_LAST_EDITOR]],Roster_Table[#All],4,FALSE)),"zAWRR Not in Roster")</f>
        <v>MGE</v>
      </c>
      <c r="S634" s="1" t="str">
        <f>_xlfn.IFNA(IF(Veg_Table[[#This Row],[EVM_LAST_EDITOR]]="","zBlank EVM Last Editor",VLOOKUP(Veg_Table[[#This Row],[EVM_LAST_EDITOR]],Roster_Table[#All],16,FALSE)),"zCompany_AWRR not in Roster")</f>
        <v>MGE_Mountain G Enterprises</v>
      </c>
      <c r="T634" s="2">
        <f>IFERROR(DATE(YEAR(Veg_Table[[#This Row],[Created2]]),MONTH(Veg_Table[[#This Row],[Created2]]),DAY(Veg_Table[[#This Row],[Created2]])),DATE(2019,1,1))</f>
        <v>43706</v>
      </c>
      <c r="U634" s="3">
        <f>VALUE(SUBSTITUTE(Veg_Table[[#This Row],[Created]],",",""))</f>
        <v>43706.690231481502</v>
      </c>
      <c r="V634" s="3" t="str">
        <f ca="1">IFERROR(_xlfn.IFNA(CELL("contents",INDIRECT(_xlfn.CONCAT("Veg_Table_Production_Data!",ADDRESS(MATCH(_xlfn.MAXIFS(#REF!,#REF!,"="&amp;Veg_Table[[#This Row],[AUTO_ID]],#REF!,"&lt;"&amp;Veg_Table[[#This Row],[EVM_LAST_EDITED_Day]]),#REF!,0),COLUMN(#REF!),4,1,)))),""),"")</f>
        <v/>
      </c>
      <c r="W634" s="3" t="str">
        <f ca="1">IF(Veg_Table[[#This Row],[Previous_Prescription]]="","No",IF(Veg_Table[[#This Row],[Previous_Prescription]]=Veg_Table[[#This Row],[PRESCRIP]],"No","Yes"))</f>
        <v>No</v>
      </c>
      <c r="X634" s="3" t="str">
        <f>IF(Veg_Table[[#This Row],[EVM_LAST_EDITED_Day]]=Veg_Table[[#This Row],[Created_Day]],"New","Old")</f>
        <v>Old</v>
      </c>
      <c r="Y634" s="1">
        <f>IFERROR(IF(FIND("delete",LOWER(Veg_Table[[#This Row],[PI_COMMENTS]]))&gt;=1,1,0),0)</f>
        <v>0</v>
      </c>
      <c r="Z634" s="1" t="str">
        <f>_xlfn.IFNA(IF(Veg_Table[[#This Row],[EVM_LAST_EDITOR]]="","Yes",VLOOKUP(Veg_Table[[#This Row],[EVM_LAST_EDITOR]],Roster_Table[#All],15,FALSE)),"Yes")</f>
        <v>Yes</v>
      </c>
      <c r="AA63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34" s="1" t="str">
        <f>_xlfn.IFNA(VLOOKUP(Veg_Table[[#This Row],[EVM_LAST_EDITOR]],Roster_Table[#All],3,FALSE),"zAWRR Not in Roster")</f>
        <v>John Paul</v>
      </c>
      <c r="AC634" s="1" t="str">
        <f>_xlfn.IFNA(VLOOKUP(Veg_Table[[#This Row],[EVM_LAST_EDITOR]],Roster_Table[#All],2,FALSE),"zAWRR Not in Roster")</f>
        <v>Kubitschek</v>
      </c>
      <c r="AD634" s="1" t="str">
        <f>IF(_xlfn.CONCAT(Veg_Table[[#This Row],[First_Name]]," ",Veg_Table[[#This Row],[Last_Name]])="zAWRR Not in Roster zAWRR Not in Roster","zAWRR Not in Roster",_xlfn.CONCAT(Veg_Table[[#This Row],[First_Name]]," ",Veg_Table[[#This Row],[Last_Name]]))</f>
        <v>John Paul Kubitschek</v>
      </c>
      <c r="AE634">
        <v>1758129</v>
      </c>
      <c r="AF634" t="s">
        <v>1698</v>
      </c>
      <c r="AG634" t="s">
        <v>30</v>
      </c>
      <c r="AH634" t="s">
        <v>1674</v>
      </c>
      <c r="AI634" t="s">
        <v>1685</v>
      </c>
      <c r="AJ634" t="s">
        <v>992</v>
      </c>
      <c r="AK634" t="s">
        <v>833</v>
      </c>
      <c r="AL634" t="s">
        <v>822</v>
      </c>
      <c r="AM634" t="s">
        <v>875</v>
      </c>
      <c r="AN634" t="s">
        <v>25</v>
      </c>
      <c r="AO634" t="s">
        <v>25</v>
      </c>
      <c r="AP634">
        <v>32</v>
      </c>
      <c r="AQ634">
        <v>50</v>
      </c>
      <c r="AS634" t="s">
        <v>804</v>
      </c>
      <c r="AT634" t="s">
        <v>522</v>
      </c>
      <c r="AU634" t="s">
        <v>25</v>
      </c>
      <c r="AV634" t="s">
        <v>512</v>
      </c>
      <c r="AW634" t="s">
        <v>1699</v>
      </c>
      <c r="AX634" t="s">
        <v>825</v>
      </c>
      <c r="AZ634"/>
      <c r="BB634" s="4"/>
      <c r="BD634" t="s">
        <v>29</v>
      </c>
      <c r="BI634" s="3"/>
      <c r="BJ634" t="s">
        <v>4271</v>
      </c>
      <c r="BK634" s="30" t="s">
        <v>344</v>
      </c>
      <c r="BL634" s="3">
        <v>43962.618587962963</v>
      </c>
      <c r="BM634" t="s">
        <v>31</v>
      </c>
      <c r="BN634" t="s">
        <v>32</v>
      </c>
      <c r="BO634" t="s">
        <v>1677</v>
      </c>
      <c r="BP634" t="s">
        <v>1678</v>
      </c>
      <c r="BQ634" t="s">
        <v>826</v>
      </c>
      <c r="BR634" t="s">
        <v>28</v>
      </c>
      <c r="BS634" t="s">
        <v>28</v>
      </c>
      <c r="BT634" t="s">
        <v>1672</v>
      </c>
      <c r="BU634" s="3">
        <v>43706.69023148148</v>
      </c>
      <c r="BV634" t="s">
        <v>803</v>
      </c>
      <c r="BW634" s="3">
        <v>43962.648486087965</v>
      </c>
      <c r="BX634" t="s">
        <v>1700</v>
      </c>
      <c r="CG634"/>
      <c r="CH634"/>
      <c r="CI634"/>
      <c r="CY634"/>
      <c r="DA634"/>
      <c r="DE634"/>
      <c r="DF634"/>
    </row>
    <row r="635" spans="1:110" x14ac:dyDescent="0.25">
      <c r="A635" s="1">
        <f>IF(Veg_Table[[#This Row],[VP_STATUS]]="Hold",0,IF(OR(AND(Veg_Table[[#This Row],[PRESCRIP]]="NW_No Work",Veg_Table[[#This Row],[VP_STATUS]]&lt;&gt;"No Work Required Under EVM"),AND(Veg_Table[[#This Row],[VP_STATUS]]="No Work Required Under EVM",Veg_Table[[#This Row],[PRESCRIP]]&lt;&gt;"NW_No Work")),1,0))</f>
        <v>0</v>
      </c>
      <c r="B635" s="1">
        <f>IF(Veg_Table[[#This Row],[SPECIES]]="",1,0)</f>
        <v>0</v>
      </c>
      <c r="C635" s="1">
        <f>IF(Veg_Table[[#This Row],[DIAMETER]]="",1,0)</f>
        <v>0</v>
      </c>
      <c r="D635" s="1">
        <f>IF(Veg_Table[[#This Row],[HEIGHT]]="",1,0)</f>
        <v>0</v>
      </c>
      <c r="E63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35" s="1">
        <f>IF(AND(Veg_Table[[#This Row],[TAT_RESULT]]="ABATE",Veg_Table[[#This Row],[PRESCRIP]]="NW_No Work"),1,0)</f>
        <v>0</v>
      </c>
      <c r="G635" s="1">
        <f>IF(OR(Veg_Table[[#This Row],[Prescription R-Scale]]="NA",Veg_Table[[#This Row],[Diameter R-Scale]]="NA"),0,IF(Veg_Table[[#This Row],[Diameter R-Scale]]&lt;&gt;Veg_Table[[#This Row],[Prescription R-Scale]],1,0))</f>
        <v>0</v>
      </c>
      <c r="H635" s="1">
        <f>IF(OR(AND(Veg_Table[[#This Row],[PRESCRIP]]="BC_Br Rmv", Veg_Table[[#This Row],[WOOD_MAN]]&lt;&gt;"Not Needed"),AND(Veg_Table[[#This Row],[PRESCRIP]]="BCS_Br Rmv+Trt", Veg_Table[[#This Row],[WOOD_MAN]]&lt;&gt;"Not Needed")),1,0)</f>
        <v>0</v>
      </c>
      <c r="I635" s="1">
        <f ca="1">IF(AND(Veg_Table[[#This Row],[Prescription_Changed]]="Yes",Veg_Table[[#This Row],[TAT_RESULT]]=""),1,0)</f>
        <v>0</v>
      </c>
      <c r="J635" s="1">
        <f ca="1">SUM(Veg_Table[[#This Row],[Prescription and Status do not match]:[Prescription_Edited_And_TAT_Is_Blank]])</f>
        <v>0</v>
      </c>
      <c r="K635" s="1">
        <f ca="1">IF(Veg_Table[[#This Row],[Sum of Errors]]&gt;0,1,0)</f>
        <v>0</v>
      </c>
      <c r="L635" s="1">
        <f>1</f>
        <v>1</v>
      </c>
      <c r="M63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635" s="1" t="str">
        <f>IF(OR(MID(Veg_Table[[#This Row],[PRESCRIP]],2,1)="1",MID(Veg_Table[[#This Row],[PRESCRIP]],2,1)="2",MID(Veg_Table[[#This Row],[PRESCRIP]],2,1)="3",MID(Veg_Table[[#This Row],[PRESCRIP]],2,1)="4"),_xlfn.NUMBERVALUE(MID(Veg_Table[[#This Row],[PRESCRIP]],2,1)),"NA")</f>
        <v>NA</v>
      </c>
      <c r="O635" s="1">
        <f>WEEKNUM(Veg_Table[[#This Row],[EVM_LAST_EDITED_Day]],2)</f>
        <v>20</v>
      </c>
      <c r="P635" s="25">
        <f>IFERROR(DATE(YEAR(Veg_Table[[#This Row],[EVM_LAST_EDITED2]]),MONTH(Veg_Table[[#This Row],[EVM_LAST_EDITED2]]),DAY(Veg_Table[[#This Row],[EVM_LAST_EDITED2]])),DATE(2019,1,1))</f>
        <v>43962</v>
      </c>
      <c r="Q635" s="3">
        <f>VALUE(SUBSTITUTE(Veg_Table[[#This Row],[EVM_LAST_EDITED]],",",""))</f>
        <v>43962.619351851798</v>
      </c>
      <c r="R635" s="1" t="str">
        <f>_xlfn.IFNA(IF(Veg_Table[[#This Row],[EVM_LAST_EDITOR]]="","zBlank EVM Last Editor",VLOOKUP(Veg_Table[[#This Row],[EVM_LAST_EDITOR]],Roster_Table[#All],4,FALSE)),"zAWRR Not in Roster")</f>
        <v>MGE</v>
      </c>
      <c r="S635" s="1" t="str">
        <f>_xlfn.IFNA(IF(Veg_Table[[#This Row],[EVM_LAST_EDITOR]]="","zBlank EVM Last Editor",VLOOKUP(Veg_Table[[#This Row],[EVM_LAST_EDITOR]],Roster_Table[#All],16,FALSE)),"zCompany_AWRR not in Roster")</f>
        <v>MGE_Mountain G Enterprises</v>
      </c>
      <c r="T635" s="2">
        <f>IFERROR(DATE(YEAR(Veg_Table[[#This Row],[Created2]]),MONTH(Veg_Table[[#This Row],[Created2]]),DAY(Veg_Table[[#This Row],[Created2]])),DATE(2019,1,1))</f>
        <v>43706</v>
      </c>
      <c r="U635" s="3">
        <f>VALUE(SUBSTITUTE(Veg_Table[[#This Row],[Created]],",",""))</f>
        <v>43706.699444444399</v>
      </c>
      <c r="V635" s="3" t="str">
        <f ca="1">IFERROR(_xlfn.IFNA(CELL("contents",INDIRECT(_xlfn.CONCAT("Veg_Table_Production_Data!",ADDRESS(MATCH(_xlfn.MAXIFS(#REF!,#REF!,"="&amp;Veg_Table[[#This Row],[AUTO_ID]],#REF!,"&lt;"&amp;Veg_Table[[#This Row],[EVM_LAST_EDITED_Day]]),#REF!,0),COLUMN(#REF!),4,1,)))),""),"")</f>
        <v/>
      </c>
      <c r="W635" s="3" t="str">
        <f ca="1">IF(Veg_Table[[#This Row],[Previous_Prescription]]="","No",IF(Veg_Table[[#This Row],[Previous_Prescription]]=Veg_Table[[#This Row],[PRESCRIP]],"No","Yes"))</f>
        <v>No</v>
      </c>
      <c r="X635" s="3" t="str">
        <f>IF(Veg_Table[[#This Row],[EVM_LAST_EDITED_Day]]=Veg_Table[[#This Row],[Created_Day]],"New","Old")</f>
        <v>Old</v>
      </c>
      <c r="Y635" s="1">
        <f>IFERROR(IF(FIND("delete",LOWER(Veg_Table[[#This Row],[PI_COMMENTS]]))&gt;=1,1,0),0)</f>
        <v>0</v>
      </c>
      <c r="Z635" s="1" t="str">
        <f>_xlfn.IFNA(IF(Veg_Table[[#This Row],[EVM_LAST_EDITOR]]="","Yes",VLOOKUP(Veg_Table[[#This Row],[EVM_LAST_EDITOR]],Roster_Table[#All],15,FALSE)),"Yes")</f>
        <v>Yes</v>
      </c>
      <c r="AA63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35" s="1" t="str">
        <f>_xlfn.IFNA(VLOOKUP(Veg_Table[[#This Row],[EVM_LAST_EDITOR]],Roster_Table[#All],3,FALSE),"zAWRR Not in Roster")</f>
        <v>John Paul</v>
      </c>
      <c r="AC635" s="1" t="str">
        <f>_xlfn.IFNA(VLOOKUP(Veg_Table[[#This Row],[EVM_LAST_EDITOR]],Roster_Table[#All],2,FALSE),"zAWRR Not in Roster")</f>
        <v>Kubitschek</v>
      </c>
      <c r="AD635" s="1" t="str">
        <f>IF(_xlfn.CONCAT(Veg_Table[[#This Row],[First_Name]]," ",Veg_Table[[#This Row],[Last_Name]])="zAWRR Not in Roster zAWRR Not in Roster","zAWRR Not in Roster",_xlfn.CONCAT(Veg_Table[[#This Row],[First_Name]]," ",Veg_Table[[#This Row],[Last_Name]]))</f>
        <v>John Paul Kubitschek</v>
      </c>
      <c r="AE635">
        <v>1758133</v>
      </c>
      <c r="AF635" t="s">
        <v>1701</v>
      </c>
      <c r="AG635" t="s">
        <v>30</v>
      </c>
      <c r="AH635" t="s">
        <v>1674</v>
      </c>
      <c r="AI635" t="s">
        <v>1675</v>
      </c>
      <c r="AJ635" t="s">
        <v>992</v>
      </c>
      <c r="AL635" t="s">
        <v>822</v>
      </c>
      <c r="AM635" t="s">
        <v>23</v>
      </c>
      <c r="AN635" t="s">
        <v>25</v>
      </c>
      <c r="AO635" t="s">
        <v>25</v>
      </c>
      <c r="AP635">
        <v>47</v>
      </c>
      <c r="AQ635">
        <v>35</v>
      </c>
      <c r="AS635" t="s">
        <v>872</v>
      </c>
      <c r="AT635" t="s">
        <v>26</v>
      </c>
      <c r="AU635" t="s">
        <v>25</v>
      </c>
      <c r="AV635" t="s">
        <v>512</v>
      </c>
      <c r="AW635" t="s">
        <v>1702</v>
      </c>
      <c r="AX635" t="s">
        <v>825</v>
      </c>
      <c r="AZ635"/>
      <c r="BB635" s="4"/>
      <c r="BD635" t="s">
        <v>29</v>
      </c>
      <c r="BI635" s="3"/>
      <c r="BJ635" t="s">
        <v>4271</v>
      </c>
      <c r="BK635" s="30" t="s">
        <v>344</v>
      </c>
      <c r="BL635" s="3">
        <v>43962.619351851848</v>
      </c>
      <c r="BM635" t="s">
        <v>31</v>
      </c>
      <c r="BN635" t="s">
        <v>32</v>
      </c>
      <c r="BO635" t="s">
        <v>1677</v>
      </c>
      <c r="BP635" t="s">
        <v>1678</v>
      </c>
      <c r="BQ635" t="s">
        <v>826</v>
      </c>
      <c r="BR635" t="s">
        <v>28</v>
      </c>
      <c r="BS635" t="s">
        <v>28</v>
      </c>
      <c r="BT635" t="s">
        <v>1672</v>
      </c>
      <c r="BU635" s="3">
        <v>43706.699444444443</v>
      </c>
      <c r="BV635" t="s">
        <v>803</v>
      </c>
      <c r="BW635" s="3">
        <v>43962.648486087965</v>
      </c>
      <c r="BX635" t="s">
        <v>1703</v>
      </c>
      <c r="CG635"/>
      <c r="CH635"/>
      <c r="CI635"/>
      <c r="CY635"/>
      <c r="DA635"/>
      <c r="DE635"/>
      <c r="DF635"/>
    </row>
    <row r="636" spans="1:110" x14ac:dyDescent="0.25">
      <c r="A636" s="1">
        <f>IF(Veg_Table[[#This Row],[VP_STATUS]]="Hold",0,IF(OR(AND(Veg_Table[[#This Row],[PRESCRIP]]="NW_No Work",Veg_Table[[#This Row],[VP_STATUS]]&lt;&gt;"No Work Required Under EVM"),AND(Veg_Table[[#This Row],[VP_STATUS]]="No Work Required Under EVM",Veg_Table[[#This Row],[PRESCRIP]]&lt;&gt;"NW_No Work")),1,0))</f>
        <v>0</v>
      </c>
      <c r="B636" s="1">
        <f>IF(Veg_Table[[#This Row],[SPECIES]]="",1,0)</f>
        <v>0</v>
      </c>
      <c r="C636" s="1">
        <f>IF(Veg_Table[[#This Row],[DIAMETER]]="",1,0)</f>
        <v>0</v>
      </c>
      <c r="D636" s="1">
        <f>IF(Veg_Table[[#This Row],[HEIGHT]]="",1,0)</f>
        <v>0</v>
      </c>
      <c r="E63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36" s="1">
        <f>IF(AND(Veg_Table[[#This Row],[TAT_RESULT]]="ABATE",Veg_Table[[#This Row],[PRESCRIP]]="NW_No Work"),1,0)</f>
        <v>0</v>
      </c>
      <c r="G636" s="1">
        <f>IF(OR(Veg_Table[[#This Row],[Prescription R-Scale]]="NA",Veg_Table[[#This Row],[Diameter R-Scale]]="NA"),0,IF(Veg_Table[[#This Row],[Diameter R-Scale]]&lt;&gt;Veg_Table[[#This Row],[Prescription R-Scale]],1,0))</f>
        <v>0</v>
      </c>
      <c r="H636" s="1">
        <f>IF(OR(AND(Veg_Table[[#This Row],[PRESCRIP]]="BC_Br Rmv", Veg_Table[[#This Row],[WOOD_MAN]]&lt;&gt;"Not Needed"),AND(Veg_Table[[#This Row],[PRESCRIP]]="BCS_Br Rmv+Trt", Veg_Table[[#This Row],[WOOD_MAN]]&lt;&gt;"Not Needed")),1,0)</f>
        <v>0</v>
      </c>
      <c r="I636" s="1">
        <f ca="1">IF(AND(Veg_Table[[#This Row],[Prescription_Changed]]="Yes",Veg_Table[[#This Row],[TAT_RESULT]]=""),1,0)</f>
        <v>0</v>
      </c>
      <c r="J636" s="1">
        <f ca="1">SUM(Veg_Table[[#This Row],[Prescription and Status do not match]:[Prescription_Edited_And_TAT_Is_Blank]])</f>
        <v>0</v>
      </c>
      <c r="K636" s="1">
        <f ca="1">IF(Veg_Table[[#This Row],[Sum of Errors]]&gt;0,1,0)</f>
        <v>0</v>
      </c>
      <c r="L636" s="1">
        <f>1</f>
        <v>1</v>
      </c>
      <c r="M63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636" s="1" t="str">
        <f>IF(OR(MID(Veg_Table[[#This Row],[PRESCRIP]],2,1)="1",MID(Veg_Table[[#This Row],[PRESCRIP]],2,1)="2",MID(Veg_Table[[#This Row],[PRESCRIP]],2,1)="3",MID(Veg_Table[[#This Row],[PRESCRIP]],2,1)="4"),_xlfn.NUMBERVALUE(MID(Veg_Table[[#This Row],[PRESCRIP]],2,1)),"NA")</f>
        <v>NA</v>
      </c>
      <c r="O636" s="1">
        <f>WEEKNUM(Veg_Table[[#This Row],[EVM_LAST_EDITED_Day]],2)</f>
        <v>20</v>
      </c>
      <c r="P636" s="25">
        <f>IFERROR(DATE(YEAR(Veg_Table[[#This Row],[EVM_LAST_EDITED2]]),MONTH(Veg_Table[[#This Row],[EVM_LAST_EDITED2]]),DAY(Veg_Table[[#This Row],[EVM_LAST_EDITED2]])),DATE(2019,1,1))</f>
        <v>43962</v>
      </c>
      <c r="Q636" s="3">
        <f>VALUE(SUBSTITUTE(Veg_Table[[#This Row],[EVM_LAST_EDITED]],",",""))</f>
        <v>43962.619641203702</v>
      </c>
      <c r="R636" s="1" t="str">
        <f>_xlfn.IFNA(IF(Veg_Table[[#This Row],[EVM_LAST_EDITOR]]="","zBlank EVM Last Editor",VLOOKUP(Veg_Table[[#This Row],[EVM_LAST_EDITOR]],Roster_Table[#All],4,FALSE)),"zAWRR Not in Roster")</f>
        <v>MGE</v>
      </c>
      <c r="S636" s="1" t="str">
        <f>_xlfn.IFNA(IF(Veg_Table[[#This Row],[EVM_LAST_EDITOR]]="","zBlank EVM Last Editor",VLOOKUP(Veg_Table[[#This Row],[EVM_LAST_EDITOR]],Roster_Table[#All],16,FALSE)),"zCompany_AWRR not in Roster")</f>
        <v>MGE_Mountain G Enterprises</v>
      </c>
      <c r="T636" s="2">
        <f>IFERROR(DATE(YEAR(Veg_Table[[#This Row],[Created2]]),MONTH(Veg_Table[[#This Row],[Created2]]),DAY(Veg_Table[[#This Row],[Created2]])),DATE(2019,1,1))</f>
        <v>43706</v>
      </c>
      <c r="U636" s="3">
        <f>VALUE(SUBSTITUTE(Veg_Table[[#This Row],[Created]],",",""))</f>
        <v>43706.713252314803</v>
      </c>
      <c r="V636" s="3" t="str">
        <f ca="1">IFERROR(_xlfn.IFNA(CELL("contents",INDIRECT(_xlfn.CONCAT("Veg_Table_Production_Data!",ADDRESS(MATCH(_xlfn.MAXIFS(#REF!,#REF!,"="&amp;Veg_Table[[#This Row],[AUTO_ID]],#REF!,"&lt;"&amp;Veg_Table[[#This Row],[EVM_LAST_EDITED_Day]]),#REF!,0),COLUMN(#REF!),4,1,)))),""),"")</f>
        <v/>
      </c>
      <c r="W636" s="3" t="str">
        <f ca="1">IF(Veg_Table[[#This Row],[Previous_Prescription]]="","No",IF(Veg_Table[[#This Row],[Previous_Prescription]]=Veg_Table[[#This Row],[PRESCRIP]],"No","Yes"))</f>
        <v>No</v>
      </c>
      <c r="X636" s="3" t="str">
        <f>IF(Veg_Table[[#This Row],[EVM_LAST_EDITED_Day]]=Veg_Table[[#This Row],[Created_Day]],"New","Old")</f>
        <v>Old</v>
      </c>
      <c r="Y636" s="1">
        <f>IFERROR(IF(FIND("delete",LOWER(Veg_Table[[#This Row],[PI_COMMENTS]]))&gt;=1,1,0),0)</f>
        <v>0</v>
      </c>
      <c r="Z636" s="1" t="str">
        <f>_xlfn.IFNA(IF(Veg_Table[[#This Row],[EVM_LAST_EDITOR]]="","Yes",VLOOKUP(Veg_Table[[#This Row],[EVM_LAST_EDITOR]],Roster_Table[#All],15,FALSE)),"Yes")</f>
        <v>Yes</v>
      </c>
      <c r="AA63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36" s="1" t="str">
        <f>_xlfn.IFNA(VLOOKUP(Veg_Table[[#This Row],[EVM_LAST_EDITOR]],Roster_Table[#All],3,FALSE),"zAWRR Not in Roster")</f>
        <v>John Paul</v>
      </c>
      <c r="AC636" s="1" t="str">
        <f>_xlfn.IFNA(VLOOKUP(Veg_Table[[#This Row],[EVM_LAST_EDITOR]],Roster_Table[#All],2,FALSE),"zAWRR Not in Roster")</f>
        <v>Kubitschek</v>
      </c>
      <c r="AD636" s="1" t="str">
        <f>IF(_xlfn.CONCAT(Veg_Table[[#This Row],[First_Name]]," ",Veg_Table[[#This Row],[Last_Name]])="zAWRR Not in Roster zAWRR Not in Roster","zAWRR Not in Roster",_xlfn.CONCAT(Veg_Table[[#This Row],[First_Name]]," ",Veg_Table[[#This Row],[Last_Name]]))</f>
        <v>John Paul Kubitschek</v>
      </c>
      <c r="AE636">
        <v>1758139</v>
      </c>
      <c r="AF636" t="s">
        <v>1707</v>
      </c>
      <c r="AG636" t="s">
        <v>30</v>
      </c>
      <c r="AH636" t="s">
        <v>1674</v>
      </c>
      <c r="AI636" t="s">
        <v>1675</v>
      </c>
      <c r="AJ636" t="s">
        <v>992</v>
      </c>
      <c r="AL636" t="s">
        <v>822</v>
      </c>
      <c r="AM636" t="s">
        <v>23</v>
      </c>
      <c r="AN636" t="s">
        <v>25</v>
      </c>
      <c r="AO636" t="s">
        <v>25</v>
      </c>
      <c r="AP636">
        <v>17</v>
      </c>
      <c r="AQ636">
        <v>40</v>
      </c>
      <c r="AS636" t="s">
        <v>872</v>
      </c>
      <c r="AT636" t="s">
        <v>26</v>
      </c>
      <c r="AU636" t="s">
        <v>25</v>
      </c>
      <c r="AV636" t="s">
        <v>512</v>
      </c>
      <c r="AW636" t="s">
        <v>1708</v>
      </c>
      <c r="AX636" t="s">
        <v>825</v>
      </c>
      <c r="AZ636"/>
      <c r="BB636" s="4"/>
      <c r="BD636" t="s">
        <v>29</v>
      </c>
      <c r="BI636" s="3"/>
      <c r="BJ636" t="s">
        <v>4271</v>
      </c>
      <c r="BK636" s="30" t="s">
        <v>344</v>
      </c>
      <c r="BL636" s="3">
        <v>43962.619641203702</v>
      </c>
      <c r="BM636" t="s">
        <v>31</v>
      </c>
      <c r="BN636" t="s">
        <v>32</v>
      </c>
      <c r="BO636" t="s">
        <v>1677</v>
      </c>
      <c r="BP636" t="s">
        <v>1678</v>
      </c>
      <c r="BQ636" t="s">
        <v>826</v>
      </c>
      <c r="BR636" t="s">
        <v>28</v>
      </c>
      <c r="BS636" t="s">
        <v>28</v>
      </c>
      <c r="BT636" t="s">
        <v>1672</v>
      </c>
      <c r="BU636" s="3">
        <v>43706.713252314818</v>
      </c>
      <c r="BV636" t="s">
        <v>803</v>
      </c>
      <c r="BW636" s="3">
        <v>43962.648486087965</v>
      </c>
      <c r="BX636" t="s">
        <v>1709</v>
      </c>
      <c r="CG636"/>
      <c r="CH636"/>
      <c r="CI636"/>
      <c r="CY636"/>
      <c r="DA636"/>
      <c r="DE636"/>
      <c r="DF636"/>
    </row>
    <row r="637" spans="1:110" x14ac:dyDescent="0.25">
      <c r="A637" s="1">
        <f>IF(Veg_Table[[#This Row],[VP_STATUS]]="Hold",0,IF(OR(AND(Veg_Table[[#This Row],[PRESCRIP]]="NW_No Work",Veg_Table[[#This Row],[VP_STATUS]]&lt;&gt;"No Work Required Under EVM"),AND(Veg_Table[[#This Row],[VP_STATUS]]="No Work Required Under EVM",Veg_Table[[#This Row],[PRESCRIP]]&lt;&gt;"NW_No Work")),1,0))</f>
        <v>0</v>
      </c>
      <c r="B637" s="1">
        <f>IF(Veg_Table[[#This Row],[SPECIES]]="",1,0)</f>
        <v>0</v>
      </c>
      <c r="C637" s="1">
        <f>IF(Veg_Table[[#This Row],[DIAMETER]]="",1,0)</f>
        <v>0</v>
      </c>
      <c r="D637" s="1">
        <f>IF(Veg_Table[[#This Row],[HEIGHT]]="",1,0)</f>
        <v>0</v>
      </c>
      <c r="E63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37" s="1">
        <f>IF(AND(Veg_Table[[#This Row],[TAT_RESULT]]="ABATE",Veg_Table[[#This Row],[PRESCRIP]]="NW_No Work"),1,0)</f>
        <v>0</v>
      </c>
      <c r="G637" s="1">
        <f>IF(OR(Veg_Table[[#This Row],[Prescription R-Scale]]="NA",Veg_Table[[#This Row],[Diameter R-Scale]]="NA"),0,IF(Veg_Table[[#This Row],[Diameter R-Scale]]&lt;&gt;Veg_Table[[#This Row],[Prescription R-Scale]],1,0))</f>
        <v>0</v>
      </c>
      <c r="H637" s="1">
        <f>IF(OR(AND(Veg_Table[[#This Row],[PRESCRIP]]="BC_Br Rmv", Veg_Table[[#This Row],[WOOD_MAN]]&lt;&gt;"Not Needed"),AND(Veg_Table[[#This Row],[PRESCRIP]]="BCS_Br Rmv+Trt", Veg_Table[[#This Row],[WOOD_MAN]]&lt;&gt;"Not Needed")),1,0)</f>
        <v>0</v>
      </c>
      <c r="I637" s="1">
        <f ca="1">IF(AND(Veg_Table[[#This Row],[Prescription_Changed]]="Yes",Veg_Table[[#This Row],[TAT_RESULT]]=""),1,0)</f>
        <v>0</v>
      </c>
      <c r="J637" s="1">
        <f ca="1">SUM(Veg_Table[[#This Row],[Prescription and Status do not match]:[Prescription_Edited_And_TAT_Is_Blank]])</f>
        <v>0</v>
      </c>
      <c r="K637" s="1">
        <f ca="1">IF(Veg_Table[[#This Row],[Sum of Errors]]&gt;0,1,0)</f>
        <v>0</v>
      </c>
      <c r="L637" s="1">
        <f>1</f>
        <v>1</v>
      </c>
      <c r="M63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637" s="1">
        <f>IF(OR(MID(Veg_Table[[#This Row],[PRESCRIP]],2,1)="1",MID(Veg_Table[[#This Row],[PRESCRIP]],2,1)="2",MID(Veg_Table[[#This Row],[PRESCRIP]],2,1)="3",MID(Veg_Table[[#This Row],[PRESCRIP]],2,1)="4"),_xlfn.NUMBERVALUE(MID(Veg_Table[[#This Row],[PRESCRIP]],2,1)),"NA")</f>
        <v>3</v>
      </c>
      <c r="O637" s="1">
        <f>WEEKNUM(Veg_Table[[#This Row],[EVM_LAST_EDITED_Day]],2)</f>
        <v>20</v>
      </c>
      <c r="P637" s="25">
        <f>IFERROR(DATE(YEAR(Veg_Table[[#This Row],[EVM_LAST_EDITED2]]),MONTH(Veg_Table[[#This Row],[EVM_LAST_EDITED2]]),DAY(Veg_Table[[#This Row],[EVM_LAST_EDITED2]])),DATE(2019,1,1))</f>
        <v>43962</v>
      </c>
      <c r="Q637" s="3">
        <f>VALUE(SUBSTITUTE(Veg_Table[[#This Row],[EVM_LAST_EDITED]],",",""))</f>
        <v>43962.620540324097</v>
      </c>
      <c r="R637" s="1" t="str">
        <f>_xlfn.IFNA(IF(Veg_Table[[#This Row],[EVM_LAST_EDITOR]]="","zBlank EVM Last Editor",VLOOKUP(Veg_Table[[#This Row],[EVM_LAST_EDITOR]],Roster_Table[#All],4,FALSE)),"zAWRR Not in Roster")</f>
        <v>MGE</v>
      </c>
      <c r="S637" s="1" t="str">
        <f>_xlfn.IFNA(IF(Veg_Table[[#This Row],[EVM_LAST_EDITOR]]="","zBlank EVM Last Editor",VLOOKUP(Veg_Table[[#This Row],[EVM_LAST_EDITOR]],Roster_Table[#All],16,FALSE)),"zCompany_AWRR not in Roster")</f>
        <v>MGE_Mountain G Enterprises</v>
      </c>
      <c r="T637" s="2">
        <f>IFERROR(DATE(YEAR(Veg_Table[[#This Row],[Created2]]),MONTH(Veg_Table[[#This Row],[Created2]]),DAY(Veg_Table[[#This Row],[Created2]])),DATE(2019,1,1))</f>
        <v>43962</v>
      </c>
      <c r="U637" s="3">
        <f>VALUE(SUBSTITUTE(Veg_Table[[#This Row],[Created]],",",""))</f>
        <v>43962.615842951403</v>
      </c>
      <c r="V637" s="3" t="str">
        <f ca="1">IFERROR(_xlfn.IFNA(CELL("contents",INDIRECT(_xlfn.CONCAT("Veg_Table_Production_Data!",ADDRESS(MATCH(_xlfn.MAXIFS(#REF!,#REF!,"="&amp;Veg_Table[[#This Row],[AUTO_ID]],#REF!,"&lt;"&amp;Veg_Table[[#This Row],[EVM_LAST_EDITED_Day]]),#REF!,0),COLUMN(#REF!),4,1,)))),""),"")</f>
        <v/>
      </c>
      <c r="W637" s="3" t="str">
        <f ca="1">IF(Veg_Table[[#This Row],[Previous_Prescription]]="","No",IF(Veg_Table[[#This Row],[Previous_Prescription]]=Veg_Table[[#This Row],[PRESCRIP]],"No","Yes"))</f>
        <v>No</v>
      </c>
      <c r="X637" s="3" t="str">
        <f>IF(Veg_Table[[#This Row],[EVM_LAST_EDITED_Day]]=Veg_Table[[#This Row],[Created_Day]],"New","Old")</f>
        <v>New</v>
      </c>
      <c r="Y637" s="1">
        <f>IFERROR(IF(FIND("delete",LOWER(Veg_Table[[#This Row],[PI_COMMENTS]]))&gt;=1,1,0),0)</f>
        <v>0</v>
      </c>
      <c r="Z637" s="1" t="str">
        <f>_xlfn.IFNA(IF(Veg_Table[[#This Row],[EVM_LAST_EDITOR]]="","Yes",VLOOKUP(Veg_Table[[#This Row],[EVM_LAST_EDITOR]],Roster_Table[#All],15,FALSE)),"Yes")</f>
        <v>Yes</v>
      </c>
      <c r="AA63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37" s="1" t="str">
        <f>_xlfn.IFNA(VLOOKUP(Veg_Table[[#This Row],[EVM_LAST_EDITOR]],Roster_Table[#All],3,FALSE),"zAWRR Not in Roster")</f>
        <v>Amanda</v>
      </c>
      <c r="AC637" s="1" t="str">
        <f>_xlfn.IFNA(VLOOKUP(Veg_Table[[#This Row],[EVM_LAST_EDITOR]],Roster_Table[#All],2,FALSE),"zAWRR Not in Roster")</f>
        <v>Winne</v>
      </c>
      <c r="AD637" s="1" t="str">
        <f>IF(_xlfn.CONCAT(Veg_Table[[#This Row],[First_Name]]," ",Veg_Table[[#This Row],[Last_Name]])="zAWRR Not in Roster zAWRR Not in Roster","zAWRR Not in Roster",_xlfn.CONCAT(Veg_Table[[#This Row],[First_Name]]," ",Veg_Table[[#This Row],[Last_Name]]))</f>
        <v>Amanda Winne</v>
      </c>
      <c r="AE637">
        <v>3217161</v>
      </c>
      <c r="AF637" t="s">
        <v>4405</v>
      </c>
      <c r="AG637" t="s">
        <v>93</v>
      </c>
      <c r="AH637" t="s">
        <v>4287</v>
      </c>
      <c r="AI637" t="s">
        <v>4398</v>
      </c>
      <c r="AJ637" t="s">
        <v>36</v>
      </c>
      <c r="AL637" t="s">
        <v>22</v>
      </c>
      <c r="AM637" t="s">
        <v>34</v>
      </c>
      <c r="AN637" t="s">
        <v>25</v>
      </c>
      <c r="AO637" t="s">
        <v>25</v>
      </c>
      <c r="AP637">
        <v>32</v>
      </c>
      <c r="AQ637">
        <v>102</v>
      </c>
      <c r="AR637" t="s">
        <v>514</v>
      </c>
      <c r="AS637" t="s">
        <v>51</v>
      </c>
      <c r="AT637" t="s">
        <v>26</v>
      </c>
      <c r="AV637" t="s">
        <v>512</v>
      </c>
      <c r="AW637" t="s">
        <v>4296</v>
      </c>
      <c r="AZ637"/>
      <c r="BB637" s="4"/>
      <c r="BD637" t="s">
        <v>29</v>
      </c>
      <c r="BE637" t="s">
        <v>25</v>
      </c>
      <c r="BF637" t="s">
        <v>513</v>
      </c>
      <c r="BI637" s="3"/>
      <c r="BJ637" t="s">
        <v>27</v>
      </c>
      <c r="BK637" s="30" t="s">
        <v>520</v>
      </c>
      <c r="BL637" s="3">
        <v>43962.620540324075</v>
      </c>
      <c r="BM637" t="s">
        <v>31</v>
      </c>
      <c r="BN637" t="s">
        <v>32</v>
      </c>
      <c r="BP637" t="s">
        <v>4406</v>
      </c>
      <c r="BQ637" t="s">
        <v>1025</v>
      </c>
      <c r="BR637" t="s">
        <v>28</v>
      </c>
      <c r="BS637" t="s">
        <v>28</v>
      </c>
      <c r="BT637" t="s">
        <v>520</v>
      </c>
      <c r="BU637" s="3">
        <v>43962.615842951389</v>
      </c>
      <c r="BV637" t="s">
        <v>803</v>
      </c>
      <c r="BW637" s="3">
        <v>43962.681102442133</v>
      </c>
      <c r="BX637" t="s">
        <v>4297</v>
      </c>
      <c r="CG637"/>
      <c r="CH637"/>
      <c r="CI637"/>
      <c r="CY637"/>
      <c r="DA637"/>
      <c r="DE637"/>
      <c r="DF637"/>
    </row>
    <row r="638" spans="1:110" x14ac:dyDescent="0.25">
      <c r="A638" s="1">
        <f>IF(Veg_Table[[#This Row],[VP_STATUS]]="Hold",0,IF(OR(AND(Veg_Table[[#This Row],[PRESCRIP]]="NW_No Work",Veg_Table[[#This Row],[VP_STATUS]]&lt;&gt;"No Work Required Under EVM"),AND(Veg_Table[[#This Row],[VP_STATUS]]="No Work Required Under EVM",Veg_Table[[#This Row],[PRESCRIP]]&lt;&gt;"NW_No Work")),1,0))</f>
        <v>0</v>
      </c>
      <c r="B638" s="1">
        <f>IF(Veg_Table[[#This Row],[SPECIES]]="",1,0)</f>
        <v>0</v>
      </c>
      <c r="C638" s="1">
        <f>IF(Veg_Table[[#This Row],[DIAMETER]]="",1,0)</f>
        <v>0</v>
      </c>
      <c r="D638" s="1">
        <f>IF(Veg_Table[[#This Row],[HEIGHT]]="",1,0)</f>
        <v>0</v>
      </c>
      <c r="E63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38" s="1">
        <f>IF(AND(Veg_Table[[#This Row],[TAT_RESULT]]="ABATE",Veg_Table[[#This Row],[PRESCRIP]]="NW_No Work"),1,0)</f>
        <v>0</v>
      </c>
      <c r="G638" s="1">
        <f>IF(OR(Veg_Table[[#This Row],[Prescription R-Scale]]="NA",Veg_Table[[#This Row],[Diameter R-Scale]]="NA"),0,IF(Veg_Table[[#This Row],[Diameter R-Scale]]&lt;&gt;Veg_Table[[#This Row],[Prescription R-Scale]],1,0))</f>
        <v>0</v>
      </c>
      <c r="H638" s="1">
        <f>IF(OR(AND(Veg_Table[[#This Row],[PRESCRIP]]="BC_Br Rmv", Veg_Table[[#This Row],[WOOD_MAN]]&lt;&gt;"Not Needed"),AND(Veg_Table[[#This Row],[PRESCRIP]]="BCS_Br Rmv+Trt", Veg_Table[[#This Row],[WOOD_MAN]]&lt;&gt;"Not Needed")),1,0)</f>
        <v>0</v>
      </c>
      <c r="I638" s="1">
        <f ca="1">IF(AND(Veg_Table[[#This Row],[Prescription_Changed]]="Yes",Veg_Table[[#This Row],[TAT_RESULT]]=""),1,0)</f>
        <v>0</v>
      </c>
      <c r="J638" s="1">
        <f ca="1">SUM(Veg_Table[[#This Row],[Prescription and Status do not match]:[Prescription_Edited_And_TAT_Is_Blank]])</f>
        <v>0</v>
      </c>
      <c r="K638" s="1">
        <f ca="1">IF(Veg_Table[[#This Row],[Sum of Errors]]&gt;0,1,0)</f>
        <v>0</v>
      </c>
      <c r="L638" s="1">
        <f>1</f>
        <v>1</v>
      </c>
      <c r="M63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638" s="1" t="str">
        <f>IF(OR(MID(Veg_Table[[#This Row],[PRESCRIP]],2,1)="1",MID(Veg_Table[[#This Row],[PRESCRIP]],2,1)="2",MID(Veg_Table[[#This Row],[PRESCRIP]],2,1)="3",MID(Veg_Table[[#This Row],[PRESCRIP]],2,1)="4"),_xlfn.NUMBERVALUE(MID(Veg_Table[[#This Row],[PRESCRIP]],2,1)),"NA")</f>
        <v>NA</v>
      </c>
      <c r="O638" s="1">
        <f>WEEKNUM(Veg_Table[[#This Row],[EVM_LAST_EDITED_Day]],2)</f>
        <v>20</v>
      </c>
      <c r="P638" s="25">
        <f>IFERROR(DATE(YEAR(Veg_Table[[#This Row],[EVM_LAST_EDITED2]]),MONTH(Veg_Table[[#This Row],[EVM_LAST_EDITED2]]),DAY(Veg_Table[[#This Row],[EVM_LAST_EDITED2]])),DATE(2019,1,1))</f>
        <v>43962</v>
      </c>
      <c r="Q638" s="3">
        <f>VALUE(SUBSTITUTE(Veg_Table[[#This Row],[EVM_LAST_EDITED]],",",""))</f>
        <v>43962.620682870402</v>
      </c>
      <c r="R638" s="1" t="str">
        <f>_xlfn.IFNA(IF(Veg_Table[[#This Row],[EVM_LAST_EDITOR]]="","zBlank EVM Last Editor",VLOOKUP(Veg_Table[[#This Row],[EVM_LAST_EDITOR]],Roster_Table[#All],4,FALSE)),"zAWRR Not in Roster")</f>
        <v>MGE</v>
      </c>
      <c r="S638" s="1" t="str">
        <f>_xlfn.IFNA(IF(Veg_Table[[#This Row],[EVM_LAST_EDITOR]]="","zBlank EVM Last Editor",VLOOKUP(Veg_Table[[#This Row],[EVM_LAST_EDITOR]],Roster_Table[#All],16,FALSE)),"zCompany_AWRR not in Roster")</f>
        <v>MGE_Mountain G Enterprises</v>
      </c>
      <c r="T638" s="2">
        <f>IFERROR(DATE(YEAR(Veg_Table[[#This Row],[Created2]]),MONTH(Veg_Table[[#This Row],[Created2]]),DAY(Veg_Table[[#This Row],[Created2]])),DATE(2019,1,1))</f>
        <v>43706</v>
      </c>
      <c r="U638" s="3">
        <f>VALUE(SUBSTITUTE(Veg_Table[[#This Row],[Created]],",",""))</f>
        <v>43706.6697569444</v>
      </c>
      <c r="V638" s="3" t="str">
        <f ca="1">IFERROR(_xlfn.IFNA(CELL("contents",INDIRECT(_xlfn.CONCAT("Veg_Table_Production_Data!",ADDRESS(MATCH(_xlfn.MAXIFS(#REF!,#REF!,"="&amp;Veg_Table[[#This Row],[AUTO_ID]],#REF!,"&lt;"&amp;Veg_Table[[#This Row],[EVM_LAST_EDITED_Day]]),#REF!,0),COLUMN(#REF!),4,1,)))),""),"")</f>
        <v/>
      </c>
      <c r="W638" s="3" t="str">
        <f ca="1">IF(Veg_Table[[#This Row],[Previous_Prescription]]="","No",IF(Veg_Table[[#This Row],[Previous_Prescription]]=Veg_Table[[#This Row],[PRESCRIP]],"No","Yes"))</f>
        <v>No</v>
      </c>
      <c r="X638" s="3" t="str">
        <f>IF(Veg_Table[[#This Row],[EVM_LAST_EDITED_Day]]=Veg_Table[[#This Row],[Created_Day]],"New","Old")</f>
        <v>Old</v>
      </c>
      <c r="Y638" s="1">
        <f>IFERROR(IF(FIND("delete",LOWER(Veg_Table[[#This Row],[PI_COMMENTS]]))&gt;=1,1,0),0)</f>
        <v>0</v>
      </c>
      <c r="Z638" s="1" t="str">
        <f>_xlfn.IFNA(IF(Veg_Table[[#This Row],[EVM_LAST_EDITOR]]="","Yes",VLOOKUP(Veg_Table[[#This Row],[EVM_LAST_EDITOR]],Roster_Table[#All],15,FALSE)),"Yes")</f>
        <v>Yes</v>
      </c>
      <c r="AA63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38" s="1" t="str">
        <f>_xlfn.IFNA(VLOOKUP(Veg_Table[[#This Row],[EVM_LAST_EDITOR]],Roster_Table[#All],3,FALSE),"zAWRR Not in Roster")</f>
        <v>John Paul</v>
      </c>
      <c r="AC638" s="1" t="str">
        <f>_xlfn.IFNA(VLOOKUP(Veg_Table[[#This Row],[EVM_LAST_EDITOR]],Roster_Table[#All],2,FALSE),"zAWRR Not in Roster")</f>
        <v>Kubitschek</v>
      </c>
      <c r="AD638" s="1" t="str">
        <f>IF(_xlfn.CONCAT(Veg_Table[[#This Row],[First_Name]]," ",Veg_Table[[#This Row],[Last_Name]])="zAWRR Not in Roster zAWRR Not in Roster","zAWRR Not in Roster",_xlfn.CONCAT(Veg_Table[[#This Row],[First_Name]]," ",Veg_Table[[#This Row],[Last_Name]]))</f>
        <v>John Paul Kubitschek</v>
      </c>
      <c r="AE638">
        <v>1758122</v>
      </c>
      <c r="AF638" t="s">
        <v>1684</v>
      </c>
      <c r="AG638" t="s">
        <v>30</v>
      </c>
      <c r="AH638" t="s">
        <v>1674</v>
      </c>
      <c r="AI638" t="s">
        <v>1685</v>
      </c>
      <c r="AJ638" t="s">
        <v>992</v>
      </c>
      <c r="AK638" t="s">
        <v>833</v>
      </c>
      <c r="AL638" t="s">
        <v>822</v>
      </c>
      <c r="AM638" t="s">
        <v>875</v>
      </c>
      <c r="AN638" t="s">
        <v>25</v>
      </c>
      <c r="AO638" t="s">
        <v>25</v>
      </c>
      <c r="AP638">
        <v>51</v>
      </c>
      <c r="AQ638">
        <v>40</v>
      </c>
      <c r="AS638" t="s">
        <v>872</v>
      </c>
      <c r="AT638" t="s">
        <v>26</v>
      </c>
      <c r="AU638" t="s">
        <v>25</v>
      </c>
      <c r="AV638" t="s">
        <v>512</v>
      </c>
      <c r="AW638" t="s">
        <v>1686</v>
      </c>
      <c r="AX638" t="s">
        <v>825</v>
      </c>
      <c r="AZ638"/>
      <c r="BB638" s="4"/>
      <c r="BD638" t="s">
        <v>29</v>
      </c>
      <c r="BI638" s="3"/>
      <c r="BJ638" t="s">
        <v>1687</v>
      </c>
      <c r="BK638" s="30" t="s">
        <v>344</v>
      </c>
      <c r="BL638" s="3">
        <v>43962.620682870373</v>
      </c>
      <c r="BM638" t="s">
        <v>31</v>
      </c>
      <c r="BN638" t="s">
        <v>32</v>
      </c>
      <c r="BO638" t="s">
        <v>1677</v>
      </c>
      <c r="BP638" t="s">
        <v>1678</v>
      </c>
      <c r="BQ638" t="s">
        <v>826</v>
      </c>
      <c r="BR638" t="s">
        <v>28</v>
      </c>
      <c r="BS638" t="s">
        <v>28</v>
      </c>
      <c r="BT638" t="s">
        <v>1672</v>
      </c>
      <c r="BU638" s="3">
        <v>43706.669756944444</v>
      </c>
      <c r="BV638" t="s">
        <v>803</v>
      </c>
      <c r="BW638" s="3">
        <v>43962.648486087965</v>
      </c>
      <c r="BX638" t="s">
        <v>1688</v>
      </c>
      <c r="CG638"/>
      <c r="CH638"/>
      <c r="CI638"/>
      <c r="CY638"/>
      <c r="DA638"/>
      <c r="DE638"/>
      <c r="DF638"/>
    </row>
    <row r="639" spans="1:110" x14ac:dyDescent="0.25">
      <c r="A639" s="1">
        <f>IF(Veg_Table[[#This Row],[VP_STATUS]]="Hold",0,IF(OR(AND(Veg_Table[[#This Row],[PRESCRIP]]="NW_No Work",Veg_Table[[#This Row],[VP_STATUS]]&lt;&gt;"No Work Required Under EVM"),AND(Veg_Table[[#This Row],[VP_STATUS]]="No Work Required Under EVM",Veg_Table[[#This Row],[PRESCRIP]]&lt;&gt;"NW_No Work")),1,0))</f>
        <v>0</v>
      </c>
      <c r="B639" s="1">
        <f>IF(Veg_Table[[#This Row],[SPECIES]]="",1,0)</f>
        <v>0</v>
      </c>
      <c r="C639" s="1">
        <f>IF(Veg_Table[[#This Row],[DIAMETER]]="",1,0)</f>
        <v>0</v>
      </c>
      <c r="D639" s="1">
        <f>IF(Veg_Table[[#This Row],[HEIGHT]]="",1,0)</f>
        <v>0</v>
      </c>
      <c r="E63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39" s="1">
        <f>IF(AND(Veg_Table[[#This Row],[TAT_RESULT]]="ABATE",Veg_Table[[#This Row],[PRESCRIP]]="NW_No Work"),1,0)</f>
        <v>0</v>
      </c>
      <c r="G639" s="1">
        <f>IF(OR(Veg_Table[[#This Row],[Prescription R-Scale]]="NA",Veg_Table[[#This Row],[Diameter R-Scale]]="NA"),0,IF(Veg_Table[[#This Row],[Diameter R-Scale]]&lt;&gt;Veg_Table[[#This Row],[Prescription R-Scale]],1,0))</f>
        <v>0</v>
      </c>
      <c r="H639" s="1">
        <f>IF(OR(AND(Veg_Table[[#This Row],[PRESCRIP]]="BC_Br Rmv", Veg_Table[[#This Row],[WOOD_MAN]]&lt;&gt;"Not Needed"),AND(Veg_Table[[#This Row],[PRESCRIP]]="BCS_Br Rmv+Trt", Veg_Table[[#This Row],[WOOD_MAN]]&lt;&gt;"Not Needed")),1,0)</f>
        <v>0</v>
      </c>
      <c r="I639" s="1">
        <f ca="1">IF(AND(Veg_Table[[#This Row],[Prescription_Changed]]="Yes",Veg_Table[[#This Row],[TAT_RESULT]]=""),1,0)</f>
        <v>0</v>
      </c>
      <c r="J639" s="1">
        <f ca="1">SUM(Veg_Table[[#This Row],[Prescription and Status do not match]:[Prescription_Edited_And_TAT_Is_Blank]])</f>
        <v>0</v>
      </c>
      <c r="K639" s="1">
        <f ca="1">IF(Veg_Table[[#This Row],[Sum of Errors]]&gt;0,1,0)</f>
        <v>0</v>
      </c>
      <c r="L639" s="1">
        <f>1</f>
        <v>1</v>
      </c>
      <c r="M63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639" s="1">
        <f>IF(OR(MID(Veg_Table[[#This Row],[PRESCRIP]],2,1)="1",MID(Veg_Table[[#This Row],[PRESCRIP]],2,1)="2",MID(Veg_Table[[#This Row],[PRESCRIP]],2,1)="3",MID(Veg_Table[[#This Row],[PRESCRIP]],2,1)="4"),_xlfn.NUMBERVALUE(MID(Veg_Table[[#This Row],[PRESCRIP]],2,1)),"NA")</f>
        <v>3</v>
      </c>
      <c r="O639" s="1">
        <f>WEEKNUM(Veg_Table[[#This Row],[EVM_LAST_EDITED_Day]],2)</f>
        <v>20</v>
      </c>
      <c r="P639" s="25">
        <f>IFERROR(DATE(YEAR(Veg_Table[[#This Row],[EVM_LAST_EDITED2]]),MONTH(Veg_Table[[#This Row],[EVM_LAST_EDITED2]]),DAY(Veg_Table[[#This Row],[EVM_LAST_EDITED2]])),DATE(2019,1,1))</f>
        <v>43962</v>
      </c>
      <c r="Q639" s="3">
        <f>VALUE(SUBSTITUTE(Veg_Table[[#This Row],[EVM_LAST_EDITED]],",",""))</f>
        <v>43962.621608796202</v>
      </c>
      <c r="R639" s="1" t="str">
        <f>_xlfn.IFNA(IF(Veg_Table[[#This Row],[EVM_LAST_EDITOR]]="","zBlank EVM Last Editor",VLOOKUP(Veg_Table[[#This Row],[EVM_LAST_EDITOR]],Roster_Table[#All],4,FALSE)),"zAWRR Not in Roster")</f>
        <v>MGE</v>
      </c>
      <c r="S639" s="1" t="str">
        <f>_xlfn.IFNA(IF(Veg_Table[[#This Row],[EVM_LAST_EDITOR]]="","zBlank EVM Last Editor",VLOOKUP(Veg_Table[[#This Row],[EVM_LAST_EDITOR]],Roster_Table[#All],16,FALSE)),"zCompany_AWRR not in Roster")</f>
        <v>MGE_Mountain G Enterprises</v>
      </c>
      <c r="T639" s="2">
        <f>IFERROR(DATE(YEAR(Veg_Table[[#This Row],[Created2]]),MONTH(Veg_Table[[#This Row],[Created2]]),DAY(Veg_Table[[#This Row],[Created2]])),DATE(2019,1,1))</f>
        <v>43962</v>
      </c>
      <c r="U639" s="3">
        <f>VALUE(SUBSTITUTE(Veg_Table[[#This Row],[Created]],",",""))</f>
        <v>43962.621608796202</v>
      </c>
      <c r="V639" s="3" t="str">
        <f ca="1">IFERROR(_xlfn.IFNA(CELL("contents",INDIRECT(_xlfn.CONCAT("Veg_Table_Production_Data!",ADDRESS(MATCH(_xlfn.MAXIFS(#REF!,#REF!,"="&amp;Veg_Table[[#This Row],[AUTO_ID]],#REF!,"&lt;"&amp;Veg_Table[[#This Row],[EVM_LAST_EDITED_Day]]),#REF!,0),COLUMN(#REF!),4,1,)))),""),"")</f>
        <v/>
      </c>
      <c r="W639" s="3" t="str">
        <f ca="1">IF(Veg_Table[[#This Row],[Previous_Prescription]]="","No",IF(Veg_Table[[#This Row],[Previous_Prescription]]=Veg_Table[[#This Row],[PRESCRIP]],"No","Yes"))</f>
        <v>No</v>
      </c>
      <c r="X639" s="3" t="str">
        <f>IF(Veg_Table[[#This Row],[EVM_LAST_EDITED_Day]]=Veg_Table[[#This Row],[Created_Day]],"New","Old")</f>
        <v>New</v>
      </c>
      <c r="Y639" s="1">
        <f>IFERROR(IF(FIND("delete",LOWER(Veg_Table[[#This Row],[PI_COMMENTS]]))&gt;=1,1,0),0)</f>
        <v>0</v>
      </c>
      <c r="Z639" s="1" t="str">
        <f>_xlfn.IFNA(IF(Veg_Table[[#This Row],[EVM_LAST_EDITOR]]="","Yes",VLOOKUP(Veg_Table[[#This Row],[EVM_LAST_EDITOR]],Roster_Table[#All],15,FALSE)),"Yes")</f>
        <v>Yes</v>
      </c>
      <c r="AA63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39" s="1" t="str">
        <f>_xlfn.IFNA(VLOOKUP(Veg_Table[[#This Row],[EVM_LAST_EDITOR]],Roster_Table[#All],3,FALSE),"zAWRR Not in Roster")</f>
        <v>Alex</v>
      </c>
      <c r="AC639" s="1" t="str">
        <f>_xlfn.IFNA(VLOOKUP(Veg_Table[[#This Row],[EVM_LAST_EDITOR]],Roster_Table[#All],2,FALSE),"zAWRR Not in Roster")</f>
        <v>Coon</v>
      </c>
      <c r="AD639" s="1" t="str">
        <f>IF(_xlfn.CONCAT(Veg_Table[[#This Row],[First_Name]]," ",Veg_Table[[#This Row],[Last_Name]])="zAWRR Not in Roster zAWRR Not in Roster","zAWRR Not in Roster",_xlfn.CONCAT(Veg_Table[[#This Row],[First_Name]]," ",Veg_Table[[#This Row],[Last_Name]]))</f>
        <v>Alex Coon</v>
      </c>
      <c r="AE639">
        <v>3217314</v>
      </c>
      <c r="AF639" t="s">
        <v>4413</v>
      </c>
      <c r="AG639" t="s">
        <v>93</v>
      </c>
      <c r="AH639" t="s">
        <v>4004</v>
      </c>
      <c r="AI639" t="s">
        <v>4412</v>
      </c>
      <c r="AJ639" t="s">
        <v>36</v>
      </c>
      <c r="AL639" t="s">
        <v>22</v>
      </c>
      <c r="AM639" t="s">
        <v>34</v>
      </c>
      <c r="AN639" t="s">
        <v>25</v>
      </c>
      <c r="AO639" t="s">
        <v>25</v>
      </c>
      <c r="AP639">
        <v>24</v>
      </c>
      <c r="AQ639">
        <v>100</v>
      </c>
      <c r="AR639" t="s">
        <v>511</v>
      </c>
      <c r="AS639" t="s">
        <v>51</v>
      </c>
      <c r="AT639" t="s">
        <v>515</v>
      </c>
      <c r="AV639" t="s">
        <v>512</v>
      </c>
      <c r="AW639" t="s">
        <v>4294</v>
      </c>
      <c r="AZ639"/>
      <c r="BB639" s="4"/>
      <c r="BD639" t="s">
        <v>29</v>
      </c>
      <c r="BE639" t="s">
        <v>25</v>
      </c>
      <c r="BF639" t="s">
        <v>513</v>
      </c>
      <c r="BI639" s="3"/>
      <c r="BJ639" t="s">
        <v>463</v>
      </c>
      <c r="BK639" s="30" t="s">
        <v>140</v>
      </c>
      <c r="BL639" s="3">
        <v>43962.621608796297</v>
      </c>
      <c r="BM639" t="s">
        <v>31</v>
      </c>
      <c r="BN639" t="s">
        <v>32</v>
      </c>
      <c r="BP639" t="s">
        <v>4006</v>
      </c>
      <c r="BQ639" t="s">
        <v>1025</v>
      </c>
      <c r="BR639" t="s">
        <v>28</v>
      </c>
      <c r="BS639" t="s">
        <v>28</v>
      </c>
      <c r="BT639" t="s">
        <v>140</v>
      </c>
      <c r="BU639" s="3">
        <v>43962.621608796297</v>
      </c>
      <c r="BV639" t="s">
        <v>803</v>
      </c>
      <c r="BW639" s="3">
        <v>43962.681173344907</v>
      </c>
      <c r="BX639" t="s">
        <v>4295</v>
      </c>
      <c r="CG639"/>
      <c r="CH639"/>
      <c r="CI639"/>
      <c r="CY639"/>
      <c r="DA639"/>
      <c r="DE639"/>
      <c r="DF639"/>
    </row>
    <row r="640" spans="1:110" x14ac:dyDescent="0.25">
      <c r="A640" s="1">
        <f>IF(Veg_Table[[#This Row],[VP_STATUS]]="Hold",0,IF(OR(AND(Veg_Table[[#This Row],[PRESCRIP]]="NW_No Work",Veg_Table[[#This Row],[VP_STATUS]]&lt;&gt;"No Work Required Under EVM"),AND(Veg_Table[[#This Row],[VP_STATUS]]="No Work Required Under EVM",Veg_Table[[#This Row],[PRESCRIP]]&lt;&gt;"NW_No Work")),1,0))</f>
        <v>0</v>
      </c>
      <c r="B640" s="1">
        <f>IF(Veg_Table[[#This Row],[SPECIES]]="",1,0)</f>
        <v>0</v>
      </c>
      <c r="C640" s="1">
        <f>IF(Veg_Table[[#This Row],[DIAMETER]]="",1,0)</f>
        <v>0</v>
      </c>
      <c r="D640" s="1">
        <f>IF(Veg_Table[[#This Row],[HEIGHT]]="",1,0)</f>
        <v>0</v>
      </c>
      <c r="E64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40" s="1">
        <f>IF(AND(Veg_Table[[#This Row],[TAT_RESULT]]="ABATE",Veg_Table[[#This Row],[PRESCRIP]]="NW_No Work"),1,0)</f>
        <v>0</v>
      </c>
      <c r="G640" s="1">
        <f>IF(OR(Veg_Table[[#This Row],[Prescription R-Scale]]="NA",Veg_Table[[#This Row],[Diameter R-Scale]]="NA"),0,IF(Veg_Table[[#This Row],[Diameter R-Scale]]&lt;&gt;Veg_Table[[#This Row],[Prescription R-Scale]],1,0))</f>
        <v>0</v>
      </c>
      <c r="H640" s="1">
        <f>IF(OR(AND(Veg_Table[[#This Row],[PRESCRIP]]="BC_Br Rmv", Veg_Table[[#This Row],[WOOD_MAN]]&lt;&gt;"Not Needed"),AND(Veg_Table[[#This Row],[PRESCRIP]]="BCS_Br Rmv+Trt", Veg_Table[[#This Row],[WOOD_MAN]]&lt;&gt;"Not Needed")),1,0)</f>
        <v>0</v>
      </c>
      <c r="I640" s="1">
        <f ca="1">IF(AND(Veg_Table[[#This Row],[Prescription_Changed]]="Yes",Veg_Table[[#This Row],[TAT_RESULT]]=""),1,0)</f>
        <v>0</v>
      </c>
      <c r="J640" s="1">
        <f ca="1">SUM(Veg_Table[[#This Row],[Prescription and Status do not match]:[Prescription_Edited_And_TAT_Is_Blank]])</f>
        <v>0</v>
      </c>
      <c r="K640" s="1">
        <f ca="1">IF(Veg_Table[[#This Row],[Sum of Errors]]&gt;0,1,0)</f>
        <v>0</v>
      </c>
      <c r="L640" s="1">
        <f>1</f>
        <v>1</v>
      </c>
      <c r="M64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640" s="1" t="str">
        <f>IF(OR(MID(Veg_Table[[#This Row],[PRESCRIP]],2,1)="1",MID(Veg_Table[[#This Row],[PRESCRIP]],2,1)="2",MID(Veg_Table[[#This Row],[PRESCRIP]],2,1)="3",MID(Veg_Table[[#This Row],[PRESCRIP]],2,1)="4"),_xlfn.NUMBERVALUE(MID(Veg_Table[[#This Row],[PRESCRIP]],2,1)),"NA")</f>
        <v>NA</v>
      </c>
      <c r="O640" s="1">
        <f>WEEKNUM(Veg_Table[[#This Row],[EVM_LAST_EDITED_Day]],2)</f>
        <v>20</v>
      </c>
      <c r="P640" s="25">
        <f>IFERROR(DATE(YEAR(Veg_Table[[#This Row],[EVM_LAST_EDITED2]]),MONTH(Veg_Table[[#This Row],[EVM_LAST_EDITED2]]),DAY(Veg_Table[[#This Row],[EVM_LAST_EDITED2]])),DATE(2019,1,1))</f>
        <v>43962</v>
      </c>
      <c r="Q640" s="3">
        <f>VALUE(SUBSTITUTE(Veg_Table[[#This Row],[EVM_LAST_EDITED]],",",""))</f>
        <v>43962.622372685197</v>
      </c>
      <c r="R640" s="1" t="str">
        <f>_xlfn.IFNA(IF(Veg_Table[[#This Row],[EVM_LAST_EDITOR]]="","zBlank EVM Last Editor",VLOOKUP(Veg_Table[[#This Row],[EVM_LAST_EDITOR]],Roster_Table[#All],4,FALSE)),"zAWRR Not in Roster")</f>
        <v>MGE</v>
      </c>
      <c r="S640" s="1" t="str">
        <f>_xlfn.IFNA(IF(Veg_Table[[#This Row],[EVM_LAST_EDITOR]]="","zBlank EVM Last Editor",VLOOKUP(Veg_Table[[#This Row],[EVM_LAST_EDITOR]],Roster_Table[#All],16,FALSE)),"zCompany_AWRR not in Roster")</f>
        <v>MGE_Mountain G Enterprises</v>
      </c>
      <c r="T640" s="2">
        <f>IFERROR(DATE(YEAR(Veg_Table[[#This Row],[Created2]]),MONTH(Veg_Table[[#This Row],[Created2]]),DAY(Veg_Table[[#This Row],[Created2]])),DATE(2019,1,1))</f>
        <v>43706</v>
      </c>
      <c r="U640" s="3">
        <f>VALUE(SUBSTITUTE(Veg_Table[[#This Row],[Created]],",",""))</f>
        <v>43706.676238425898</v>
      </c>
      <c r="V640" s="3" t="str">
        <f ca="1">IFERROR(_xlfn.IFNA(CELL("contents",INDIRECT(_xlfn.CONCAT("Veg_Table_Production_Data!",ADDRESS(MATCH(_xlfn.MAXIFS(#REF!,#REF!,"="&amp;Veg_Table[[#This Row],[AUTO_ID]],#REF!,"&lt;"&amp;Veg_Table[[#This Row],[EVM_LAST_EDITED_Day]]),#REF!,0),COLUMN(#REF!),4,1,)))),""),"")</f>
        <v/>
      </c>
      <c r="W640" s="3" t="str">
        <f ca="1">IF(Veg_Table[[#This Row],[Previous_Prescription]]="","No",IF(Veg_Table[[#This Row],[Previous_Prescription]]=Veg_Table[[#This Row],[PRESCRIP]],"No","Yes"))</f>
        <v>No</v>
      </c>
      <c r="X640" s="3" t="str">
        <f>IF(Veg_Table[[#This Row],[EVM_LAST_EDITED_Day]]=Veg_Table[[#This Row],[Created_Day]],"New","Old")</f>
        <v>Old</v>
      </c>
      <c r="Y640" s="1">
        <f>IFERROR(IF(FIND("delete",LOWER(Veg_Table[[#This Row],[PI_COMMENTS]]))&gt;=1,1,0),0)</f>
        <v>0</v>
      </c>
      <c r="Z640" s="1" t="str">
        <f>_xlfn.IFNA(IF(Veg_Table[[#This Row],[EVM_LAST_EDITOR]]="","Yes",VLOOKUP(Veg_Table[[#This Row],[EVM_LAST_EDITOR]],Roster_Table[#All],15,FALSE)),"Yes")</f>
        <v>Yes</v>
      </c>
      <c r="AA64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40" s="1" t="str">
        <f>_xlfn.IFNA(VLOOKUP(Veg_Table[[#This Row],[EVM_LAST_EDITOR]],Roster_Table[#All],3,FALSE),"zAWRR Not in Roster")</f>
        <v>John Paul</v>
      </c>
      <c r="AC640" s="1" t="str">
        <f>_xlfn.IFNA(VLOOKUP(Veg_Table[[#This Row],[EVM_LAST_EDITOR]],Roster_Table[#All],2,FALSE),"zAWRR Not in Roster")</f>
        <v>Kubitschek</v>
      </c>
      <c r="AD640" s="1" t="str">
        <f>IF(_xlfn.CONCAT(Veg_Table[[#This Row],[First_Name]]," ",Veg_Table[[#This Row],[Last_Name]])="zAWRR Not in Roster zAWRR Not in Roster","zAWRR Not in Roster",_xlfn.CONCAT(Veg_Table[[#This Row],[First_Name]]," ",Veg_Table[[#This Row],[Last_Name]]))</f>
        <v>John Paul Kubitschek</v>
      </c>
      <c r="AE640">
        <v>1758124</v>
      </c>
      <c r="AF640" t="s">
        <v>1692</v>
      </c>
      <c r="AG640" t="s">
        <v>30</v>
      </c>
      <c r="AH640" t="s">
        <v>1674</v>
      </c>
      <c r="AI640" t="s">
        <v>1685</v>
      </c>
      <c r="AJ640" t="s">
        <v>992</v>
      </c>
      <c r="AK640" t="s">
        <v>833</v>
      </c>
      <c r="AL640" t="s">
        <v>822</v>
      </c>
      <c r="AM640" t="s">
        <v>38</v>
      </c>
      <c r="AN640" t="s">
        <v>25</v>
      </c>
      <c r="AO640" t="s">
        <v>25</v>
      </c>
      <c r="AP640">
        <v>23</v>
      </c>
      <c r="AQ640">
        <v>45</v>
      </c>
      <c r="AS640" t="s">
        <v>891</v>
      </c>
      <c r="AT640" t="s">
        <v>26</v>
      </c>
      <c r="AU640" t="s">
        <v>25</v>
      </c>
      <c r="AV640" t="s">
        <v>512</v>
      </c>
      <c r="AW640" t="s">
        <v>4270</v>
      </c>
      <c r="AX640" t="s">
        <v>825</v>
      </c>
      <c r="AZ640"/>
      <c r="BB640" s="4"/>
      <c r="BD640" t="s">
        <v>29</v>
      </c>
      <c r="BI640" s="3"/>
      <c r="BJ640" t="s">
        <v>1693</v>
      </c>
      <c r="BK640" s="30" t="s">
        <v>344</v>
      </c>
      <c r="BL640" s="3">
        <v>43962.622372685182</v>
      </c>
      <c r="BM640" t="s">
        <v>31</v>
      </c>
      <c r="BN640" t="s">
        <v>32</v>
      </c>
      <c r="BO640" t="s">
        <v>1677</v>
      </c>
      <c r="BP640" t="s">
        <v>1678</v>
      </c>
      <c r="BQ640" t="s">
        <v>826</v>
      </c>
      <c r="BR640" t="s">
        <v>28</v>
      </c>
      <c r="BS640" t="s">
        <v>28</v>
      </c>
      <c r="BT640" t="s">
        <v>1672</v>
      </c>
      <c r="BU640" s="3">
        <v>43706.676238425927</v>
      </c>
      <c r="BV640" t="s">
        <v>803</v>
      </c>
      <c r="BW640" s="3">
        <v>43962.648486087965</v>
      </c>
      <c r="BX640" t="s">
        <v>1694</v>
      </c>
      <c r="CG640"/>
      <c r="CH640"/>
      <c r="CI640"/>
      <c r="CY640"/>
      <c r="DA640"/>
      <c r="DE640"/>
      <c r="DF640"/>
    </row>
    <row r="641" spans="1:110" x14ac:dyDescent="0.25">
      <c r="A641" s="1">
        <f>IF(Veg_Table[[#This Row],[VP_STATUS]]="Hold",0,IF(OR(AND(Veg_Table[[#This Row],[PRESCRIP]]="NW_No Work",Veg_Table[[#This Row],[VP_STATUS]]&lt;&gt;"No Work Required Under EVM"),AND(Veg_Table[[#This Row],[VP_STATUS]]="No Work Required Under EVM",Veg_Table[[#This Row],[PRESCRIP]]&lt;&gt;"NW_No Work")),1,0))</f>
        <v>0</v>
      </c>
      <c r="B641" s="1">
        <f>IF(Veg_Table[[#This Row],[SPECIES]]="",1,0)</f>
        <v>0</v>
      </c>
      <c r="C641" s="1">
        <f>IF(Veg_Table[[#This Row],[DIAMETER]]="",1,0)</f>
        <v>0</v>
      </c>
      <c r="D641" s="1">
        <f>IF(Veg_Table[[#This Row],[HEIGHT]]="",1,0)</f>
        <v>0</v>
      </c>
      <c r="E64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41" s="1">
        <f>IF(AND(Veg_Table[[#This Row],[TAT_RESULT]]="ABATE",Veg_Table[[#This Row],[PRESCRIP]]="NW_No Work"),1,0)</f>
        <v>0</v>
      </c>
      <c r="G641" s="1">
        <f>IF(OR(Veg_Table[[#This Row],[Prescription R-Scale]]="NA",Veg_Table[[#This Row],[Diameter R-Scale]]="NA"),0,IF(Veg_Table[[#This Row],[Diameter R-Scale]]&lt;&gt;Veg_Table[[#This Row],[Prescription R-Scale]],1,0))</f>
        <v>0</v>
      </c>
      <c r="H641" s="1">
        <f>IF(OR(AND(Veg_Table[[#This Row],[PRESCRIP]]="BC_Br Rmv", Veg_Table[[#This Row],[WOOD_MAN]]&lt;&gt;"Not Needed"),AND(Veg_Table[[#This Row],[PRESCRIP]]="BCS_Br Rmv+Trt", Veg_Table[[#This Row],[WOOD_MAN]]&lt;&gt;"Not Needed")),1,0)</f>
        <v>0</v>
      </c>
      <c r="I641" s="1">
        <f ca="1">IF(AND(Veg_Table[[#This Row],[Prescription_Changed]]="Yes",Veg_Table[[#This Row],[TAT_RESULT]]=""),1,0)</f>
        <v>0</v>
      </c>
      <c r="J641" s="1">
        <f ca="1">SUM(Veg_Table[[#This Row],[Prescription and Status do not match]:[Prescription_Edited_And_TAT_Is_Blank]])</f>
        <v>0</v>
      </c>
      <c r="K641" s="1">
        <f ca="1">IF(Veg_Table[[#This Row],[Sum of Errors]]&gt;0,1,0)</f>
        <v>0</v>
      </c>
      <c r="L641" s="1">
        <f>1</f>
        <v>1</v>
      </c>
      <c r="M64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641" s="1">
        <f>IF(OR(MID(Veg_Table[[#This Row],[PRESCRIP]],2,1)="1",MID(Veg_Table[[#This Row],[PRESCRIP]],2,1)="2",MID(Veg_Table[[#This Row],[PRESCRIP]],2,1)="3",MID(Veg_Table[[#This Row],[PRESCRIP]],2,1)="4"),_xlfn.NUMBERVALUE(MID(Veg_Table[[#This Row],[PRESCRIP]],2,1)),"NA")</f>
        <v>2</v>
      </c>
      <c r="O641" s="1">
        <f>WEEKNUM(Veg_Table[[#This Row],[EVM_LAST_EDITED_Day]],2)</f>
        <v>20</v>
      </c>
      <c r="P641" s="25">
        <f>IFERROR(DATE(YEAR(Veg_Table[[#This Row],[EVM_LAST_EDITED2]]),MONTH(Veg_Table[[#This Row],[EVM_LAST_EDITED2]]),DAY(Veg_Table[[#This Row],[EVM_LAST_EDITED2]])),DATE(2019,1,1))</f>
        <v>43962</v>
      </c>
      <c r="Q641" s="3">
        <f>VALUE(SUBSTITUTE(Veg_Table[[#This Row],[EVM_LAST_EDITED]],",",""))</f>
        <v>43962.622974537</v>
      </c>
      <c r="R641" s="1" t="str">
        <f>_xlfn.IFNA(IF(Veg_Table[[#This Row],[EVM_LAST_EDITOR]]="","zBlank EVM Last Editor",VLOOKUP(Veg_Table[[#This Row],[EVM_LAST_EDITOR]],Roster_Table[#All],4,FALSE)),"zAWRR Not in Roster")</f>
        <v>MGE</v>
      </c>
      <c r="S641" s="1" t="str">
        <f>_xlfn.IFNA(IF(Veg_Table[[#This Row],[EVM_LAST_EDITOR]]="","zBlank EVM Last Editor",VLOOKUP(Veg_Table[[#This Row],[EVM_LAST_EDITOR]],Roster_Table[#All],16,FALSE)),"zCompany_AWRR not in Roster")</f>
        <v>MGE_Mountain G Enterprises</v>
      </c>
      <c r="T641" s="2">
        <f>IFERROR(DATE(YEAR(Veg_Table[[#This Row],[Created2]]),MONTH(Veg_Table[[#This Row],[Created2]]),DAY(Veg_Table[[#This Row],[Created2]])),DATE(2019,1,1))</f>
        <v>43706</v>
      </c>
      <c r="U641" s="3">
        <f>VALUE(SUBSTITUTE(Veg_Table[[#This Row],[Created]],",",""))</f>
        <v>43706.6734953704</v>
      </c>
      <c r="V641" s="3" t="str">
        <f ca="1">IFERROR(_xlfn.IFNA(CELL("contents",INDIRECT(_xlfn.CONCAT("Veg_Table_Production_Data!",ADDRESS(MATCH(_xlfn.MAXIFS(#REF!,#REF!,"="&amp;Veg_Table[[#This Row],[AUTO_ID]],#REF!,"&lt;"&amp;Veg_Table[[#This Row],[EVM_LAST_EDITED_Day]]),#REF!,0),COLUMN(#REF!),4,1,)))),""),"")</f>
        <v/>
      </c>
      <c r="W641" s="3" t="str">
        <f ca="1">IF(Veg_Table[[#This Row],[Previous_Prescription]]="","No",IF(Veg_Table[[#This Row],[Previous_Prescription]]=Veg_Table[[#This Row],[PRESCRIP]],"No","Yes"))</f>
        <v>No</v>
      </c>
      <c r="X641" s="3" t="str">
        <f>IF(Veg_Table[[#This Row],[EVM_LAST_EDITED_Day]]=Veg_Table[[#This Row],[Created_Day]],"New","Old")</f>
        <v>Old</v>
      </c>
      <c r="Y641" s="1">
        <f>IFERROR(IF(FIND("delete",LOWER(Veg_Table[[#This Row],[PI_COMMENTS]]))&gt;=1,1,0),0)</f>
        <v>0</v>
      </c>
      <c r="Z641" s="1" t="str">
        <f>_xlfn.IFNA(IF(Veg_Table[[#This Row],[EVM_LAST_EDITOR]]="","Yes",VLOOKUP(Veg_Table[[#This Row],[EVM_LAST_EDITOR]],Roster_Table[#All],15,FALSE)),"Yes")</f>
        <v>Yes</v>
      </c>
      <c r="AA64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41" s="1" t="str">
        <f>_xlfn.IFNA(VLOOKUP(Veg_Table[[#This Row],[EVM_LAST_EDITOR]],Roster_Table[#All],3,FALSE),"zAWRR Not in Roster")</f>
        <v>John Paul</v>
      </c>
      <c r="AC641" s="1" t="str">
        <f>_xlfn.IFNA(VLOOKUP(Veg_Table[[#This Row],[EVM_LAST_EDITOR]],Roster_Table[#All],2,FALSE),"zAWRR Not in Roster")</f>
        <v>Kubitschek</v>
      </c>
      <c r="AD641" s="1" t="str">
        <f>IF(_xlfn.CONCAT(Veg_Table[[#This Row],[First_Name]]," ",Veg_Table[[#This Row],[Last_Name]])="zAWRR Not in Roster zAWRR Not in Roster","zAWRR Not in Roster",_xlfn.CONCAT(Veg_Table[[#This Row],[First_Name]]," ",Veg_Table[[#This Row],[Last_Name]]))</f>
        <v>John Paul Kubitschek</v>
      </c>
      <c r="AE641">
        <v>1758123</v>
      </c>
      <c r="AF641" t="s">
        <v>1689</v>
      </c>
      <c r="AG641" t="s">
        <v>30</v>
      </c>
      <c r="AH641" t="s">
        <v>1674</v>
      </c>
      <c r="AI641" t="s">
        <v>1685</v>
      </c>
      <c r="AJ641" t="s">
        <v>992</v>
      </c>
      <c r="AK641" t="s">
        <v>833</v>
      </c>
      <c r="AL641" t="s">
        <v>822</v>
      </c>
      <c r="AM641" t="s">
        <v>38</v>
      </c>
      <c r="AN641" t="s">
        <v>25</v>
      </c>
      <c r="AO641" t="s">
        <v>25</v>
      </c>
      <c r="AP641">
        <v>21</v>
      </c>
      <c r="AQ641">
        <v>55</v>
      </c>
      <c r="AR641" t="s">
        <v>514</v>
      </c>
      <c r="AS641" t="s">
        <v>42</v>
      </c>
      <c r="AT641" t="s">
        <v>515</v>
      </c>
      <c r="AU641" t="s">
        <v>25</v>
      </c>
      <c r="AV641" t="s">
        <v>512</v>
      </c>
      <c r="AW641" t="s">
        <v>4269</v>
      </c>
      <c r="AX641" t="s">
        <v>825</v>
      </c>
      <c r="AZ641"/>
      <c r="BB641" s="4"/>
      <c r="BD641" t="s">
        <v>29</v>
      </c>
      <c r="BI641" s="3"/>
      <c r="BJ641" t="s">
        <v>1690</v>
      </c>
      <c r="BK641" s="30" t="s">
        <v>344</v>
      </c>
      <c r="BL641" s="3">
        <v>43962.622974537036</v>
      </c>
      <c r="BM641" t="s">
        <v>31</v>
      </c>
      <c r="BN641" t="s">
        <v>32</v>
      </c>
      <c r="BO641" t="s">
        <v>1677</v>
      </c>
      <c r="BP641" t="s">
        <v>1678</v>
      </c>
      <c r="BQ641" t="s">
        <v>826</v>
      </c>
      <c r="BR641" t="s">
        <v>28</v>
      </c>
      <c r="BS641" t="s">
        <v>28</v>
      </c>
      <c r="BT641" t="s">
        <v>1672</v>
      </c>
      <c r="BU641" s="3">
        <v>43706.673495370371</v>
      </c>
      <c r="BV641" t="s">
        <v>803</v>
      </c>
      <c r="BW641" s="3">
        <v>43962.648486087965</v>
      </c>
      <c r="BX641" t="s">
        <v>1691</v>
      </c>
      <c r="CG641"/>
      <c r="CH641"/>
      <c r="CI641"/>
      <c r="CY641"/>
      <c r="DA641"/>
      <c r="DE641"/>
      <c r="DF641"/>
    </row>
    <row r="642" spans="1:110" x14ac:dyDescent="0.25">
      <c r="A642" s="1">
        <f>IF(Veg_Table[[#This Row],[VP_STATUS]]="Hold",0,IF(OR(AND(Veg_Table[[#This Row],[PRESCRIP]]="NW_No Work",Veg_Table[[#This Row],[VP_STATUS]]&lt;&gt;"No Work Required Under EVM"),AND(Veg_Table[[#This Row],[VP_STATUS]]="No Work Required Under EVM",Veg_Table[[#This Row],[PRESCRIP]]&lt;&gt;"NW_No Work")),1,0))</f>
        <v>0</v>
      </c>
      <c r="B642" s="1">
        <f>IF(Veg_Table[[#This Row],[SPECIES]]="",1,0)</f>
        <v>0</v>
      </c>
      <c r="C642" s="1">
        <f>IF(Veg_Table[[#This Row],[DIAMETER]]="",1,0)</f>
        <v>0</v>
      </c>
      <c r="D642" s="1">
        <f>IF(Veg_Table[[#This Row],[HEIGHT]]="",1,0)</f>
        <v>0</v>
      </c>
      <c r="E64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42" s="1">
        <f>IF(AND(Veg_Table[[#This Row],[TAT_RESULT]]="ABATE",Veg_Table[[#This Row],[PRESCRIP]]="NW_No Work"),1,0)</f>
        <v>0</v>
      </c>
      <c r="G642" s="1">
        <f>IF(OR(Veg_Table[[#This Row],[Prescription R-Scale]]="NA",Veg_Table[[#This Row],[Diameter R-Scale]]="NA"),0,IF(Veg_Table[[#This Row],[Diameter R-Scale]]&lt;&gt;Veg_Table[[#This Row],[Prescription R-Scale]],1,0))</f>
        <v>0</v>
      </c>
      <c r="H642" s="1">
        <f>IF(OR(AND(Veg_Table[[#This Row],[PRESCRIP]]="BC_Br Rmv", Veg_Table[[#This Row],[WOOD_MAN]]&lt;&gt;"Not Needed"),AND(Veg_Table[[#This Row],[PRESCRIP]]="BCS_Br Rmv+Trt", Veg_Table[[#This Row],[WOOD_MAN]]&lt;&gt;"Not Needed")),1,0)</f>
        <v>0</v>
      </c>
      <c r="I642" s="1">
        <f ca="1">IF(AND(Veg_Table[[#This Row],[Prescription_Changed]]="Yes",Veg_Table[[#This Row],[TAT_RESULT]]=""),1,0)</f>
        <v>0</v>
      </c>
      <c r="J642" s="1">
        <f ca="1">SUM(Veg_Table[[#This Row],[Prescription and Status do not match]:[Prescription_Edited_And_TAT_Is_Blank]])</f>
        <v>0</v>
      </c>
      <c r="K642" s="1">
        <f ca="1">IF(Veg_Table[[#This Row],[Sum of Errors]]&gt;0,1,0)</f>
        <v>0</v>
      </c>
      <c r="L642" s="1">
        <f>1</f>
        <v>1</v>
      </c>
      <c r="M642"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642" s="1" t="str">
        <f>IF(OR(MID(Veg_Table[[#This Row],[PRESCRIP]],2,1)="1",MID(Veg_Table[[#This Row],[PRESCRIP]],2,1)="2",MID(Veg_Table[[#This Row],[PRESCRIP]],2,1)="3",MID(Veg_Table[[#This Row],[PRESCRIP]],2,1)="4"),_xlfn.NUMBERVALUE(MID(Veg_Table[[#This Row],[PRESCRIP]],2,1)),"NA")</f>
        <v>NA</v>
      </c>
      <c r="O642" s="1">
        <f>WEEKNUM(Veg_Table[[#This Row],[EVM_LAST_EDITED_Day]],2)</f>
        <v>20</v>
      </c>
      <c r="P642" s="25">
        <f>IFERROR(DATE(YEAR(Veg_Table[[#This Row],[EVM_LAST_EDITED2]]),MONTH(Veg_Table[[#This Row],[EVM_LAST_EDITED2]]),DAY(Veg_Table[[#This Row],[EVM_LAST_EDITED2]])),DATE(2019,1,1))</f>
        <v>43962</v>
      </c>
      <c r="Q642" s="3">
        <f>VALUE(SUBSTITUTE(Veg_Table[[#This Row],[EVM_LAST_EDITED]],",",""))</f>
        <v>43962.623043981497</v>
      </c>
      <c r="R642" s="1" t="str">
        <f>_xlfn.IFNA(IF(Veg_Table[[#This Row],[EVM_LAST_EDITOR]]="","zBlank EVM Last Editor",VLOOKUP(Veg_Table[[#This Row],[EVM_LAST_EDITOR]],Roster_Table[#All],4,FALSE)),"zAWRR Not in Roster")</f>
        <v>MGE</v>
      </c>
      <c r="S642" s="1" t="str">
        <f>_xlfn.IFNA(IF(Veg_Table[[#This Row],[EVM_LAST_EDITOR]]="","zBlank EVM Last Editor",VLOOKUP(Veg_Table[[#This Row],[EVM_LAST_EDITOR]],Roster_Table[#All],16,FALSE)),"zCompany_AWRR not in Roster")</f>
        <v>MGE_Mountain G Enterprises</v>
      </c>
      <c r="T642" s="2">
        <f>IFERROR(DATE(YEAR(Veg_Table[[#This Row],[Created2]]),MONTH(Veg_Table[[#This Row],[Created2]]),DAY(Veg_Table[[#This Row],[Created2]])),DATE(2019,1,1))</f>
        <v>43962</v>
      </c>
      <c r="U642" s="3">
        <f>VALUE(SUBSTITUTE(Veg_Table[[#This Row],[Created]],",",""))</f>
        <v>43962.623043981497</v>
      </c>
      <c r="V642" s="3" t="str">
        <f ca="1">IFERROR(_xlfn.IFNA(CELL("contents",INDIRECT(_xlfn.CONCAT("Veg_Table_Production_Data!",ADDRESS(MATCH(_xlfn.MAXIFS(#REF!,#REF!,"="&amp;Veg_Table[[#This Row],[AUTO_ID]],#REF!,"&lt;"&amp;Veg_Table[[#This Row],[EVM_LAST_EDITED_Day]]),#REF!,0),COLUMN(#REF!),4,1,)))),""),"")</f>
        <v/>
      </c>
      <c r="W642" s="3" t="str">
        <f ca="1">IF(Veg_Table[[#This Row],[Previous_Prescription]]="","No",IF(Veg_Table[[#This Row],[Previous_Prescription]]=Veg_Table[[#This Row],[PRESCRIP]],"No","Yes"))</f>
        <v>No</v>
      </c>
      <c r="X642" s="3" t="str">
        <f>IF(Veg_Table[[#This Row],[EVM_LAST_EDITED_Day]]=Veg_Table[[#This Row],[Created_Day]],"New","Old")</f>
        <v>New</v>
      </c>
      <c r="Y642" s="1">
        <f>IFERROR(IF(FIND("delete",LOWER(Veg_Table[[#This Row],[PI_COMMENTS]]))&gt;=1,1,0),0)</f>
        <v>0</v>
      </c>
      <c r="Z642" s="1" t="str">
        <f>_xlfn.IFNA(IF(Veg_Table[[#This Row],[EVM_LAST_EDITOR]]="","Yes",VLOOKUP(Veg_Table[[#This Row],[EVM_LAST_EDITOR]],Roster_Table[#All],15,FALSE)),"Yes")</f>
        <v>Yes</v>
      </c>
      <c r="AA64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42" s="1" t="str">
        <f>_xlfn.IFNA(VLOOKUP(Veg_Table[[#This Row],[EVM_LAST_EDITOR]],Roster_Table[#All],3,FALSE),"zAWRR Not in Roster")</f>
        <v>Alex</v>
      </c>
      <c r="AC642" s="1" t="str">
        <f>_xlfn.IFNA(VLOOKUP(Veg_Table[[#This Row],[EVM_LAST_EDITOR]],Roster_Table[#All],2,FALSE),"zAWRR Not in Roster")</f>
        <v>Coon</v>
      </c>
      <c r="AD642" s="1" t="str">
        <f>IF(_xlfn.CONCAT(Veg_Table[[#This Row],[First_Name]]," ",Veg_Table[[#This Row],[Last_Name]])="zAWRR Not in Roster zAWRR Not in Roster","zAWRR Not in Roster",_xlfn.CONCAT(Veg_Table[[#This Row],[First_Name]]," ",Veg_Table[[#This Row],[Last_Name]]))</f>
        <v>Alex Coon</v>
      </c>
      <c r="AE642">
        <v>3217315</v>
      </c>
      <c r="AF642" t="s">
        <v>4414</v>
      </c>
      <c r="AG642" t="s">
        <v>93</v>
      </c>
      <c r="AH642" t="s">
        <v>4004</v>
      </c>
      <c r="AI642" t="s">
        <v>4415</v>
      </c>
      <c r="AJ642" t="s">
        <v>21</v>
      </c>
      <c r="AL642" t="s">
        <v>22</v>
      </c>
      <c r="AM642" t="s">
        <v>38</v>
      </c>
      <c r="AN642" t="s">
        <v>25</v>
      </c>
      <c r="AO642" t="s">
        <v>25</v>
      </c>
      <c r="AP642">
        <v>25</v>
      </c>
      <c r="AQ642">
        <v>110</v>
      </c>
      <c r="AR642" t="s">
        <v>511</v>
      </c>
      <c r="AS642" t="s">
        <v>24</v>
      </c>
      <c r="AT642" t="s">
        <v>26</v>
      </c>
      <c r="AV642" t="s">
        <v>512</v>
      </c>
      <c r="AW642" t="s">
        <v>4292</v>
      </c>
      <c r="AZ642"/>
      <c r="BB642" s="4"/>
      <c r="BD642" t="s">
        <v>29</v>
      </c>
      <c r="BE642" t="s">
        <v>25</v>
      </c>
      <c r="BF642" t="s">
        <v>513</v>
      </c>
      <c r="BI642" s="3"/>
      <c r="BJ642" t="s">
        <v>27</v>
      </c>
      <c r="BK642" s="30" t="s">
        <v>140</v>
      </c>
      <c r="BL642" s="3">
        <v>43962.623043981483</v>
      </c>
      <c r="BM642" t="s">
        <v>31</v>
      </c>
      <c r="BN642" t="s">
        <v>32</v>
      </c>
      <c r="BP642" t="s">
        <v>4006</v>
      </c>
      <c r="BQ642" t="s">
        <v>1025</v>
      </c>
      <c r="BR642" t="s">
        <v>28</v>
      </c>
      <c r="BS642" t="s">
        <v>28</v>
      </c>
      <c r="BT642" t="s">
        <v>140</v>
      </c>
      <c r="BU642" s="3">
        <v>43962.623043981483</v>
      </c>
      <c r="BV642" t="s">
        <v>803</v>
      </c>
      <c r="BW642" s="3">
        <v>43962.681173344907</v>
      </c>
      <c r="BX642" t="s">
        <v>4293</v>
      </c>
      <c r="CG642"/>
      <c r="CH642"/>
      <c r="CI642"/>
      <c r="CY642"/>
      <c r="DA642"/>
      <c r="DE642"/>
      <c r="DF642"/>
    </row>
    <row r="643" spans="1:110" x14ac:dyDescent="0.25">
      <c r="A643" s="1">
        <f>IF(Veg_Table[[#This Row],[VP_STATUS]]="Hold",0,IF(OR(AND(Veg_Table[[#This Row],[PRESCRIP]]="NW_No Work",Veg_Table[[#This Row],[VP_STATUS]]&lt;&gt;"No Work Required Under EVM"),AND(Veg_Table[[#This Row],[VP_STATUS]]="No Work Required Under EVM",Veg_Table[[#This Row],[PRESCRIP]]&lt;&gt;"NW_No Work")),1,0))</f>
        <v>0</v>
      </c>
      <c r="B643" s="1">
        <f>IF(Veg_Table[[#This Row],[SPECIES]]="",1,0)</f>
        <v>0</v>
      </c>
      <c r="C643" s="1">
        <f>IF(Veg_Table[[#This Row],[DIAMETER]]="",1,0)</f>
        <v>0</v>
      </c>
      <c r="D643" s="1">
        <f>IF(Veg_Table[[#This Row],[HEIGHT]]="",1,0)</f>
        <v>0</v>
      </c>
      <c r="E64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43" s="1">
        <f>IF(AND(Veg_Table[[#This Row],[TAT_RESULT]]="ABATE",Veg_Table[[#This Row],[PRESCRIP]]="NW_No Work"),1,0)</f>
        <v>0</v>
      </c>
      <c r="G643" s="1">
        <f>IF(OR(Veg_Table[[#This Row],[Prescription R-Scale]]="NA",Veg_Table[[#This Row],[Diameter R-Scale]]="NA"),0,IF(Veg_Table[[#This Row],[Diameter R-Scale]]&lt;&gt;Veg_Table[[#This Row],[Prescription R-Scale]],1,0))</f>
        <v>0</v>
      </c>
      <c r="H643" s="1">
        <f>IF(OR(AND(Veg_Table[[#This Row],[PRESCRIP]]="BC_Br Rmv", Veg_Table[[#This Row],[WOOD_MAN]]&lt;&gt;"Not Needed"),AND(Veg_Table[[#This Row],[PRESCRIP]]="BCS_Br Rmv+Trt", Veg_Table[[#This Row],[WOOD_MAN]]&lt;&gt;"Not Needed")),1,0)</f>
        <v>0</v>
      </c>
      <c r="I643" s="1">
        <f ca="1">IF(AND(Veg_Table[[#This Row],[Prescription_Changed]]="Yes",Veg_Table[[#This Row],[TAT_RESULT]]=""),1,0)</f>
        <v>0</v>
      </c>
      <c r="J643" s="1">
        <f ca="1">SUM(Veg_Table[[#This Row],[Prescription and Status do not match]:[Prescription_Edited_And_TAT_Is_Blank]])</f>
        <v>0</v>
      </c>
      <c r="K643" s="1">
        <f ca="1">IF(Veg_Table[[#This Row],[Sum of Errors]]&gt;0,1,0)</f>
        <v>0</v>
      </c>
      <c r="L643" s="1">
        <f>1</f>
        <v>1</v>
      </c>
      <c r="M64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643" s="1" t="str">
        <f>IF(OR(MID(Veg_Table[[#This Row],[PRESCRIP]],2,1)="1",MID(Veg_Table[[#This Row],[PRESCRIP]],2,1)="2",MID(Veg_Table[[#This Row],[PRESCRIP]],2,1)="3",MID(Veg_Table[[#This Row],[PRESCRIP]],2,1)="4"),_xlfn.NUMBERVALUE(MID(Veg_Table[[#This Row],[PRESCRIP]],2,1)),"NA")</f>
        <v>NA</v>
      </c>
      <c r="O643" s="1">
        <f>WEEKNUM(Veg_Table[[#This Row],[EVM_LAST_EDITED_Day]],2)</f>
        <v>20</v>
      </c>
      <c r="P643" s="25">
        <f>IFERROR(DATE(YEAR(Veg_Table[[#This Row],[EVM_LAST_EDITED2]]),MONTH(Veg_Table[[#This Row],[EVM_LAST_EDITED2]]),DAY(Veg_Table[[#This Row],[EVM_LAST_EDITED2]])),DATE(2019,1,1))</f>
        <v>43962</v>
      </c>
      <c r="Q643" s="3">
        <f>VALUE(SUBSTITUTE(Veg_Table[[#This Row],[EVM_LAST_EDITED]],",",""))</f>
        <v>43962.623437499999</v>
      </c>
      <c r="R643" s="1" t="str">
        <f>_xlfn.IFNA(IF(Veg_Table[[#This Row],[EVM_LAST_EDITOR]]="","zBlank EVM Last Editor",VLOOKUP(Veg_Table[[#This Row],[EVM_LAST_EDITOR]],Roster_Table[#All],4,FALSE)),"zAWRR Not in Roster")</f>
        <v>MGE</v>
      </c>
      <c r="S643" s="1" t="str">
        <f>_xlfn.IFNA(IF(Veg_Table[[#This Row],[EVM_LAST_EDITOR]]="","zBlank EVM Last Editor",VLOOKUP(Veg_Table[[#This Row],[EVM_LAST_EDITOR]],Roster_Table[#All],16,FALSE)),"zCompany_AWRR not in Roster")</f>
        <v>MGE_Mountain G Enterprises</v>
      </c>
      <c r="T643" s="2">
        <f>IFERROR(DATE(YEAR(Veg_Table[[#This Row],[Created2]]),MONTH(Veg_Table[[#This Row],[Created2]]),DAY(Veg_Table[[#This Row],[Created2]])),DATE(2019,1,1))</f>
        <v>43706</v>
      </c>
      <c r="U643" s="3">
        <f>VALUE(SUBSTITUTE(Veg_Table[[#This Row],[Created]],",",""))</f>
        <v>43706.6794212963</v>
      </c>
      <c r="V643" s="3" t="str">
        <f ca="1">IFERROR(_xlfn.IFNA(CELL("contents",INDIRECT(_xlfn.CONCAT("Veg_Table_Production_Data!",ADDRESS(MATCH(_xlfn.MAXIFS(#REF!,#REF!,"="&amp;Veg_Table[[#This Row],[AUTO_ID]],#REF!,"&lt;"&amp;Veg_Table[[#This Row],[EVM_LAST_EDITED_Day]]),#REF!,0),COLUMN(#REF!),4,1,)))),""),"")</f>
        <v/>
      </c>
      <c r="W643" s="3" t="str">
        <f ca="1">IF(Veg_Table[[#This Row],[Previous_Prescription]]="","No",IF(Veg_Table[[#This Row],[Previous_Prescription]]=Veg_Table[[#This Row],[PRESCRIP]],"No","Yes"))</f>
        <v>No</v>
      </c>
      <c r="X643" s="3" t="str">
        <f>IF(Veg_Table[[#This Row],[EVM_LAST_EDITED_Day]]=Veg_Table[[#This Row],[Created_Day]],"New","Old")</f>
        <v>Old</v>
      </c>
      <c r="Y643" s="1">
        <f>IFERROR(IF(FIND("delete",LOWER(Veg_Table[[#This Row],[PI_COMMENTS]]))&gt;=1,1,0),0)</f>
        <v>0</v>
      </c>
      <c r="Z643" s="1" t="str">
        <f>_xlfn.IFNA(IF(Veg_Table[[#This Row],[EVM_LAST_EDITOR]]="","Yes",VLOOKUP(Veg_Table[[#This Row],[EVM_LAST_EDITOR]],Roster_Table[#All],15,FALSE)),"Yes")</f>
        <v>Yes</v>
      </c>
      <c r="AA64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43" s="1" t="str">
        <f>_xlfn.IFNA(VLOOKUP(Veg_Table[[#This Row],[EVM_LAST_EDITOR]],Roster_Table[#All],3,FALSE),"zAWRR Not in Roster")</f>
        <v>John Paul</v>
      </c>
      <c r="AC643" s="1" t="str">
        <f>_xlfn.IFNA(VLOOKUP(Veg_Table[[#This Row],[EVM_LAST_EDITOR]],Roster_Table[#All],2,FALSE),"zAWRR Not in Roster")</f>
        <v>Kubitschek</v>
      </c>
      <c r="AD643" s="1" t="str">
        <f>IF(_xlfn.CONCAT(Veg_Table[[#This Row],[First_Name]]," ",Veg_Table[[#This Row],[Last_Name]])="zAWRR Not in Roster zAWRR Not in Roster","zAWRR Not in Roster",_xlfn.CONCAT(Veg_Table[[#This Row],[First_Name]]," ",Veg_Table[[#This Row],[Last_Name]]))</f>
        <v>John Paul Kubitschek</v>
      </c>
      <c r="AE643">
        <v>1758125</v>
      </c>
      <c r="AF643" t="s">
        <v>1695</v>
      </c>
      <c r="AG643" t="s">
        <v>30</v>
      </c>
      <c r="AH643" t="s">
        <v>1674</v>
      </c>
      <c r="AI643" t="s">
        <v>1685</v>
      </c>
      <c r="AJ643" t="s">
        <v>992</v>
      </c>
      <c r="AK643" t="s">
        <v>833</v>
      </c>
      <c r="AL643" t="s">
        <v>822</v>
      </c>
      <c r="AM643" t="s">
        <v>38</v>
      </c>
      <c r="AN643" t="s">
        <v>25</v>
      </c>
      <c r="AO643" t="s">
        <v>25</v>
      </c>
      <c r="AP643">
        <v>14</v>
      </c>
      <c r="AQ643">
        <v>40</v>
      </c>
      <c r="AS643" t="s">
        <v>872</v>
      </c>
      <c r="AT643" t="s">
        <v>26</v>
      </c>
      <c r="AU643" t="s">
        <v>25</v>
      </c>
      <c r="AV643" t="s">
        <v>512</v>
      </c>
      <c r="AW643" t="s">
        <v>4268</v>
      </c>
      <c r="AX643" t="s">
        <v>825</v>
      </c>
      <c r="AZ643"/>
      <c r="BB643" s="4"/>
      <c r="BD643" t="s">
        <v>29</v>
      </c>
      <c r="BI643" s="3"/>
      <c r="BJ643" t="s">
        <v>1696</v>
      </c>
      <c r="BK643" s="30" t="s">
        <v>344</v>
      </c>
      <c r="BL643" s="3">
        <v>43962.623437499999</v>
      </c>
      <c r="BM643" t="s">
        <v>31</v>
      </c>
      <c r="BN643" t="s">
        <v>32</v>
      </c>
      <c r="BO643" t="s">
        <v>1677</v>
      </c>
      <c r="BP643" t="s">
        <v>1678</v>
      </c>
      <c r="BQ643" t="s">
        <v>826</v>
      </c>
      <c r="BR643" t="s">
        <v>28</v>
      </c>
      <c r="BS643" t="s">
        <v>28</v>
      </c>
      <c r="BT643" t="s">
        <v>1672</v>
      </c>
      <c r="BU643" s="3">
        <v>43706.6794212963</v>
      </c>
      <c r="BV643" t="s">
        <v>803</v>
      </c>
      <c r="BW643" s="3">
        <v>43962.648486087965</v>
      </c>
      <c r="BX643" t="s">
        <v>1697</v>
      </c>
      <c r="CG643"/>
      <c r="CH643"/>
      <c r="CI643"/>
      <c r="CY643"/>
      <c r="DA643"/>
      <c r="DE643"/>
      <c r="DF643"/>
    </row>
    <row r="644" spans="1:110" x14ac:dyDescent="0.25">
      <c r="A644" s="1">
        <f>IF(Veg_Table[[#This Row],[VP_STATUS]]="Hold",0,IF(OR(AND(Veg_Table[[#This Row],[PRESCRIP]]="NW_No Work",Veg_Table[[#This Row],[VP_STATUS]]&lt;&gt;"No Work Required Under EVM"),AND(Veg_Table[[#This Row],[VP_STATUS]]="No Work Required Under EVM",Veg_Table[[#This Row],[PRESCRIP]]&lt;&gt;"NW_No Work")),1,0))</f>
        <v>0</v>
      </c>
      <c r="B644" s="1">
        <f>IF(Veg_Table[[#This Row],[SPECIES]]="",1,0)</f>
        <v>0</v>
      </c>
      <c r="C644" s="1">
        <f>IF(Veg_Table[[#This Row],[DIAMETER]]="",1,0)</f>
        <v>0</v>
      </c>
      <c r="D644" s="1">
        <f>IF(Veg_Table[[#This Row],[HEIGHT]]="",1,0)</f>
        <v>0</v>
      </c>
      <c r="E64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44" s="1">
        <f>IF(AND(Veg_Table[[#This Row],[TAT_RESULT]]="ABATE",Veg_Table[[#This Row],[PRESCRIP]]="NW_No Work"),1,0)</f>
        <v>0</v>
      </c>
      <c r="G644" s="1">
        <f>IF(OR(Veg_Table[[#This Row],[Prescription R-Scale]]="NA",Veg_Table[[#This Row],[Diameter R-Scale]]="NA"),0,IF(Veg_Table[[#This Row],[Diameter R-Scale]]&lt;&gt;Veg_Table[[#This Row],[Prescription R-Scale]],1,0))</f>
        <v>0</v>
      </c>
      <c r="H644" s="1">
        <f>IF(OR(AND(Veg_Table[[#This Row],[PRESCRIP]]="BC_Br Rmv", Veg_Table[[#This Row],[WOOD_MAN]]&lt;&gt;"Not Needed"),AND(Veg_Table[[#This Row],[PRESCRIP]]="BCS_Br Rmv+Trt", Veg_Table[[#This Row],[WOOD_MAN]]&lt;&gt;"Not Needed")),1,0)</f>
        <v>0</v>
      </c>
      <c r="I644" s="1">
        <f ca="1">IF(AND(Veg_Table[[#This Row],[Prescription_Changed]]="Yes",Veg_Table[[#This Row],[TAT_RESULT]]=""),1,0)</f>
        <v>0</v>
      </c>
      <c r="J644" s="1">
        <f ca="1">SUM(Veg_Table[[#This Row],[Prescription and Status do not match]:[Prescription_Edited_And_TAT_Is_Blank]])</f>
        <v>0</v>
      </c>
      <c r="K644" s="1">
        <f ca="1">IF(Veg_Table[[#This Row],[Sum of Errors]]&gt;0,1,0)</f>
        <v>0</v>
      </c>
      <c r="L644" s="1">
        <f>1</f>
        <v>1</v>
      </c>
      <c r="M64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644" s="1">
        <f>IF(OR(MID(Veg_Table[[#This Row],[PRESCRIP]],2,1)="1",MID(Veg_Table[[#This Row],[PRESCRIP]],2,1)="2",MID(Veg_Table[[#This Row],[PRESCRIP]],2,1)="3",MID(Veg_Table[[#This Row],[PRESCRIP]],2,1)="4"),_xlfn.NUMBERVALUE(MID(Veg_Table[[#This Row],[PRESCRIP]],2,1)),"NA")</f>
        <v>1</v>
      </c>
      <c r="O644" s="1">
        <f>WEEKNUM(Veg_Table[[#This Row],[EVM_LAST_EDITED_Day]],2)</f>
        <v>20</v>
      </c>
      <c r="P644" s="25">
        <f>IFERROR(DATE(YEAR(Veg_Table[[#This Row],[EVM_LAST_EDITED2]]),MONTH(Veg_Table[[#This Row],[EVM_LAST_EDITED2]]),DAY(Veg_Table[[#This Row],[EVM_LAST_EDITED2]])),DATE(2019,1,1))</f>
        <v>43962</v>
      </c>
      <c r="Q644" s="3">
        <f>VALUE(SUBSTITUTE(Veg_Table[[#This Row],[EVM_LAST_EDITED]],",",""))</f>
        <v>43962.623969907399</v>
      </c>
      <c r="R644" s="1" t="str">
        <f>_xlfn.IFNA(IF(Veg_Table[[#This Row],[EVM_LAST_EDITOR]]="","zBlank EVM Last Editor",VLOOKUP(Veg_Table[[#This Row],[EVM_LAST_EDITOR]],Roster_Table[#All],4,FALSE)),"zAWRR Not in Roster")</f>
        <v>MGE</v>
      </c>
      <c r="S644" s="1" t="str">
        <f>_xlfn.IFNA(IF(Veg_Table[[#This Row],[EVM_LAST_EDITOR]]="","zBlank EVM Last Editor",VLOOKUP(Veg_Table[[#This Row],[EVM_LAST_EDITOR]],Roster_Table[#All],16,FALSE)),"zCompany_AWRR not in Roster")</f>
        <v>MGE_Mountain G Enterprises</v>
      </c>
      <c r="T644" s="2">
        <f>IFERROR(DATE(YEAR(Veg_Table[[#This Row],[Created2]]),MONTH(Veg_Table[[#This Row],[Created2]]),DAY(Veg_Table[[#This Row],[Created2]])),DATE(2019,1,1))</f>
        <v>43962</v>
      </c>
      <c r="U644" s="3">
        <f>VALUE(SUBSTITUTE(Veg_Table[[#This Row],[Created]],",",""))</f>
        <v>43962.597673611097</v>
      </c>
      <c r="V644" s="3" t="str">
        <f ca="1">IFERROR(_xlfn.IFNA(CELL("contents",INDIRECT(_xlfn.CONCAT("Veg_Table_Production_Data!",ADDRESS(MATCH(_xlfn.MAXIFS(#REF!,#REF!,"="&amp;Veg_Table[[#This Row],[AUTO_ID]],#REF!,"&lt;"&amp;Veg_Table[[#This Row],[EVM_LAST_EDITED_Day]]),#REF!,0),COLUMN(#REF!),4,1,)))),""),"")</f>
        <v/>
      </c>
      <c r="W644" s="3" t="str">
        <f ca="1">IF(Veg_Table[[#This Row],[Previous_Prescription]]="","No",IF(Veg_Table[[#This Row],[Previous_Prescription]]=Veg_Table[[#This Row],[PRESCRIP]],"No","Yes"))</f>
        <v>No</v>
      </c>
      <c r="X644" s="3" t="str">
        <f>IF(Veg_Table[[#This Row],[EVM_LAST_EDITED_Day]]=Veg_Table[[#This Row],[Created_Day]],"New","Old")</f>
        <v>New</v>
      </c>
      <c r="Y644" s="1">
        <f>IFERROR(IF(FIND("delete",LOWER(Veg_Table[[#This Row],[PI_COMMENTS]]))&gt;=1,1,0),0)</f>
        <v>0</v>
      </c>
      <c r="Z644" s="1" t="str">
        <f>_xlfn.IFNA(IF(Veg_Table[[#This Row],[EVM_LAST_EDITOR]]="","Yes",VLOOKUP(Veg_Table[[#This Row],[EVM_LAST_EDITOR]],Roster_Table[#All],15,FALSE)),"Yes")</f>
        <v>Yes</v>
      </c>
      <c r="AA64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44" s="1" t="str">
        <f>_xlfn.IFNA(VLOOKUP(Veg_Table[[#This Row],[EVM_LAST_EDITOR]],Roster_Table[#All],3,FALSE),"zAWRR Not in Roster")</f>
        <v>Alex</v>
      </c>
      <c r="AC644" s="1" t="str">
        <f>_xlfn.IFNA(VLOOKUP(Veg_Table[[#This Row],[EVM_LAST_EDITOR]],Roster_Table[#All],2,FALSE),"zAWRR Not in Roster")</f>
        <v>Coon</v>
      </c>
      <c r="AD644" s="1" t="str">
        <f>IF(_xlfn.CONCAT(Veg_Table[[#This Row],[First_Name]]," ",Veg_Table[[#This Row],[Last_Name]])="zAWRR Not in Roster zAWRR Not in Roster","zAWRR Not in Roster",_xlfn.CONCAT(Veg_Table[[#This Row],[First_Name]]," ",Veg_Table[[#This Row],[Last_Name]]))</f>
        <v>Alex Coon</v>
      </c>
      <c r="AE644">
        <v>3217099</v>
      </c>
      <c r="AF644" t="s">
        <v>4400</v>
      </c>
      <c r="AG644" t="s">
        <v>93</v>
      </c>
      <c r="AH644" t="s">
        <v>4004</v>
      </c>
      <c r="AI644" t="s">
        <v>4005</v>
      </c>
      <c r="AJ644" t="s">
        <v>36</v>
      </c>
      <c r="AL644" t="s">
        <v>22</v>
      </c>
      <c r="AM644" t="s">
        <v>38</v>
      </c>
      <c r="AN644" t="s">
        <v>25</v>
      </c>
      <c r="AO644" t="s">
        <v>25</v>
      </c>
      <c r="AP644">
        <v>6</v>
      </c>
      <c r="AQ644">
        <v>35</v>
      </c>
      <c r="AR644" t="s">
        <v>511</v>
      </c>
      <c r="AS644" t="s">
        <v>45</v>
      </c>
      <c r="AT644" t="s">
        <v>26</v>
      </c>
      <c r="AV644" t="s">
        <v>512</v>
      </c>
      <c r="AW644" t="s">
        <v>4290</v>
      </c>
      <c r="AZ644"/>
      <c r="BB644" s="4"/>
      <c r="BD644" t="s">
        <v>29</v>
      </c>
      <c r="BE644" t="s">
        <v>25</v>
      </c>
      <c r="BF644" t="s">
        <v>513</v>
      </c>
      <c r="BI644" s="3"/>
      <c r="BJ644" t="s">
        <v>902</v>
      </c>
      <c r="BK644" s="30" t="s">
        <v>140</v>
      </c>
      <c r="BL644" s="3">
        <v>43962.623969907407</v>
      </c>
      <c r="BM644" t="s">
        <v>31</v>
      </c>
      <c r="BN644" t="s">
        <v>32</v>
      </c>
      <c r="BP644" t="s">
        <v>4006</v>
      </c>
      <c r="BQ644" t="s">
        <v>1025</v>
      </c>
      <c r="BR644" t="s">
        <v>28</v>
      </c>
      <c r="BS644" t="s">
        <v>28</v>
      </c>
      <c r="BT644" t="s">
        <v>140</v>
      </c>
      <c r="BU644" s="3">
        <v>43962.597673611112</v>
      </c>
      <c r="BV644" t="s">
        <v>803</v>
      </c>
      <c r="BW644" s="3">
        <v>43962.681090833335</v>
      </c>
      <c r="BX644" t="s">
        <v>4291</v>
      </c>
      <c r="CG644"/>
      <c r="CH644"/>
      <c r="CI644"/>
      <c r="CY644"/>
      <c r="DA644"/>
      <c r="DE644"/>
      <c r="DF644"/>
    </row>
    <row r="645" spans="1:110" x14ac:dyDescent="0.25">
      <c r="A645" s="1">
        <f>IF(Veg_Table[[#This Row],[VP_STATUS]]="Hold",0,IF(OR(AND(Veg_Table[[#This Row],[PRESCRIP]]="NW_No Work",Veg_Table[[#This Row],[VP_STATUS]]&lt;&gt;"No Work Required Under EVM"),AND(Veg_Table[[#This Row],[VP_STATUS]]="No Work Required Under EVM",Veg_Table[[#This Row],[PRESCRIP]]&lt;&gt;"NW_No Work")),1,0))</f>
        <v>0</v>
      </c>
      <c r="B645" s="1">
        <f>IF(Veg_Table[[#This Row],[SPECIES]]="",1,0)</f>
        <v>0</v>
      </c>
      <c r="C645" s="1">
        <f>IF(Veg_Table[[#This Row],[DIAMETER]]="",1,0)</f>
        <v>0</v>
      </c>
      <c r="D645" s="1">
        <f>IF(Veg_Table[[#This Row],[HEIGHT]]="",1,0)</f>
        <v>0</v>
      </c>
      <c r="E64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45" s="1">
        <f>IF(AND(Veg_Table[[#This Row],[TAT_RESULT]]="ABATE",Veg_Table[[#This Row],[PRESCRIP]]="NW_No Work"),1,0)</f>
        <v>0</v>
      </c>
      <c r="G645" s="1">
        <f>IF(OR(Veg_Table[[#This Row],[Prescription R-Scale]]="NA",Veg_Table[[#This Row],[Diameter R-Scale]]="NA"),0,IF(Veg_Table[[#This Row],[Diameter R-Scale]]&lt;&gt;Veg_Table[[#This Row],[Prescription R-Scale]],1,0))</f>
        <v>0</v>
      </c>
      <c r="H645" s="1">
        <f>IF(OR(AND(Veg_Table[[#This Row],[PRESCRIP]]="BC_Br Rmv", Veg_Table[[#This Row],[WOOD_MAN]]&lt;&gt;"Not Needed"),AND(Veg_Table[[#This Row],[PRESCRIP]]="BCS_Br Rmv+Trt", Veg_Table[[#This Row],[WOOD_MAN]]&lt;&gt;"Not Needed")),1,0)</f>
        <v>0</v>
      </c>
      <c r="I645" s="1">
        <f ca="1">IF(AND(Veg_Table[[#This Row],[Prescription_Changed]]="Yes",Veg_Table[[#This Row],[TAT_RESULT]]=""),1,0)</f>
        <v>0</v>
      </c>
      <c r="J645" s="1">
        <f ca="1">SUM(Veg_Table[[#This Row],[Prescription and Status do not match]:[Prescription_Edited_And_TAT_Is_Blank]])</f>
        <v>0</v>
      </c>
      <c r="K645" s="1">
        <f ca="1">IF(Veg_Table[[#This Row],[Sum of Errors]]&gt;0,1,0)</f>
        <v>0</v>
      </c>
      <c r="L645" s="1">
        <f>1</f>
        <v>1</v>
      </c>
      <c r="M64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645" s="1">
        <f>IF(OR(MID(Veg_Table[[#This Row],[PRESCRIP]],2,1)="1",MID(Veg_Table[[#This Row],[PRESCRIP]],2,1)="2",MID(Veg_Table[[#This Row],[PRESCRIP]],2,1)="3",MID(Veg_Table[[#This Row],[PRESCRIP]],2,1)="4"),_xlfn.NUMBERVALUE(MID(Veg_Table[[#This Row],[PRESCRIP]],2,1)),"NA")</f>
        <v>3</v>
      </c>
      <c r="O645" s="1">
        <f>WEEKNUM(Veg_Table[[#This Row],[EVM_LAST_EDITED_Day]],2)</f>
        <v>20</v>
      </c>
      <c r="P645" s="25">
        <f>IFERROR(DATE(YEAR(Veg_Table[[#This Row],[EVM_LAST_EDITED2]]),MONTH(Veg_Table[[#This Row],[EVM_LAST_EDITED2]]),DAY(Veg_Table[[#This Row],[EVM_LAST_EDITED2]])),DATE(2019,1,1))</f>
        <v>43962</v>
      </c>
      <c r="Q645" s="3">
        <f>VALUE(SUBSTITUTE(Veg_Table[[#This Row],[EVM_LAST_EDITED]],",",""))</f>
        <v>43962.632139918998</v>
      </c>
      <c r="R645" s="1" t="str">
        <f>_xlfn.IFNA(IF(Veg_Table[[#This Row],[EVM_LAST_EDITOR]]="","zBlank EVM Last Editor",VLOOKUP(Veg_Table[[#This Row],[EVM_LAST_EDITOR]],Roster_Table[#All],4,FALSE)),"zAWRR Not in Roster")</f>
        <v>NCR</v>
      </c>
      <c r="S645" s="1" t="str">
        <f>_xlfn.IFNA(IF(Veg_Table[[#This Row],[EVM_LAST_EDITOR]]="","zBlank EVM Last Editor",VLOOKUP(Veg_Table[[#This Row],[EVM_LAST_EDITOR]],Roster_Table[#All],16,FALSE)),"zCompany_AWRR not in Roster")</f>
        <v>NCR_North Coast Resource Management</v>
      </c>
      <c r="T645" s="2">
        <f>IFERROR(DATE(YEAR(Veg_Table[[#This Row],[Created2]]),MONTH(Veg_Table[[#This Row],[Created2]]),DAY(Veg_Table[[#This Row],[Created2]])),DATE(2019,1,1))</f>
        <v>43864</v>
      </c>
      <c r="U645" s="3">
        <f>VALUE(SUBSTITUTE(Veg_Table[[#This Row],[Created]],",",""))</f>
        <v>43864.463379629597</v>
      </c>
      <c r="V645" s="3" t="str">
        <f ca="1">IFERROR(_xlfn.IFNA(CELL("contents",INDIRECT(_xlfn.CONCAT("Veg_Table_Production_Data!",ADDRESS(MATCH(_xlfn.MAXIFS(#REF!,#REF!,"="&amp;Veg_Table[[#This Row],[AUTO_ID]],#REF!,"&lt;"&amp;Veg_Table[[#This Row],[EVM_LAST_EDITED_Day]]),#REF!,0),COLUMN(#REF!),4,1,)))),""),"")</f>
        <v/>
      </c>
      <c r="W645" s="3" t="str">
        <f ca="1">IF(Veg_Table[[#This Row],[Previous_Prescription]]="","No",IF(Veg_Table[[#This Row],[Previous_Prescription]]=Veg_Table[[#This Row],[PRESCRIP]],"No","Yes"))</f>
        <v>No</v>
      </c>
      <c r="X645" s="3" t="str">
        <f>IF(Veg_Table[[#This Row],[EVM_LAST_EDITED_Day]]=Veg_Table[[#This Row],[Created_Day]],"New","Old")</f>
        <v>Old</v>
      </c>
      <c r="Y645" s="1">
        <f>IFERROR(IF(FIND("delete",LOWER(Veg_Table[[#This Row],[PI_COMMENTS]]))&gt;=1,1,0),0)</f>
        <v>0</v>
      </c>
      <c r="Z645" s="1" t="str">
        <f>_xlfn.IFNA(IF(Veg_Table[[#This Row],[EVM_LAST_EDITOR]]="","Yes",VLOOKUP(Veg_Table[[#This Row],[EVM_LAST_EDITOR]],Roster_Table[#All],15,FALSE)),"Yes")</f>
        <v>No</v>
      </c>
      <c r="AA64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45" s="1" t="str">
        <f>_xlfn.IFNA(VLOOKUP(Veg_Table[[#This Row],[EVM_LAST_EDITOR]],Roster_Table[#All],3,FALSE),"zAWRR Not in Roster")</f>
        <v>Ben</v>
      </c>
      <c r="AC645" s="1" t="str">
        <f>_xlfn.IFNA(VLOOKUP(Veg_Table[[#This Row],[EVM_LAST_EDITOR]],Roster_Table[#All],2,FALSE),"zAWRR Not in Roster")</f>
        <v>Chambers</v>
      </c>
      <c r="AD645" s="1" t="str">
        <f>IF(_xlfn.CONCAT(Veg_Table[[#This Row],[First_Name]]," ",Veg_Table[[#This Row],[Last_Name]])="zAWRR Not in Roster zAWRR Not in Roster","zAWRR Not in Roster",_xlfn.CONCAT(Veg_Table[[#This Row],[First_Name]]," ",Veg_Table[[#This Row],[Last_Name]]))</f>
        <v>Ben Chambers</v>
      </c>
      <c r="AE645">
        <v>1777242</v>
      </c>
      <c r="AF645" t="s">
        <v>4213</v>
      </c>
      <c r="AG645" t="s">
        <v>30</v>
      </c>
      <c r="AH645" t="s">
        <v>1726</v>
      </c>
      <c r="AI645" t="s">
        <v>829</v>
      </c>
      <c r="AJ645" t="s">
        <v>48</v>
      </c>
      <c r="AL645" t="s">
        <v>830</v>
      </c>
      <c r="AM645" t="s">
        <v>34</v>
      </c>
      <c r="AN645" t="s">
        <v>25</v>
      </c>
      <c r="AO645" t="s">
        <v>25</v>
      </c>
      <c r="AP645">
        <v>26</v>
      </c>
      <c r="AQ645">
        <v>70</v>
      </c>
      <c r="AR645" t="s">
        <v>514</v>
      </c>
      <c r="AS645" t="s">
        <v>804</v>
      </c>
      <c r="AT645" t="s">
        <v>515</v>
      </c>
      <c r="AU645" t="s">
        <v>25</v>
      </c>
      <c r="AV645" t="s">
        <v>512</v>
      </c>
      <c r="AW645" t="s">
        <v>4214</v>
      </c>
      <c r="AX645" t="s">
        <v>534</v>
      </c>
      <c r="AZ645"/>
      <c r="BB645" s="4"/>
      <c r="BD645" t="s">
        <v>29</v>
      </c>
      <c r="BI645" s="3"/>
      <c r="BJ645" t="s">
        <v>1885</v>
      </c>
      <c r="BK645" s="30" t="s">
        <v>360</v>
      </c>
      <c r="BL645" s="3">
        <v>43962.632139918984</v>
      </c>
      <c r="BM645" t="s">
        <v>31</v>
      </c>
      <c r="BN645" t="s">
        <v>32</v>
      </c>
      <c r="BO645" t="s">
        <v>1727</v>
      </c>
      <c r="BP645" t="s">
        <v>1728</v>
      </c>
      <c r="BQ645" t="s">
        <v>826</v>
      </c>
      <c r="BR645" t="s">
        <v>28</v>
      </c>
      <c r="BS645" t="s">
        <v>28</v>
      </c>
      <c r="BT645" t="s">
        <v>1853</v>
      </c>
      <c r="BU645" s="3">
        <v>43864.463379629633</v>
      </c>
      <c r="BV645" t="s">
        <v>803</v>
      </c>
      <c r="BW645" s="3">
        <v>43962.648497060189</v>
      </c>
      <c r="BX645" t="s">
        <v>4215</v>
      </c>
      <c r="CG645"/>
      <c r="CH645"/>
      <c r="CI645"/>
      <c r="CY645"/>
      <c r="DA645"/>
      <c r="DE645"/>
      <c r="DF645"/>
    </row>
    <row r="646" spans="1:110" x14ac:dyDescent="0.25">
      <c r="A646" s="1">
        <f>IF(Veg_Table[[#This Row],[VP_STATUS]]="Hold",0,IF(OR(AND(Veg_Table[[#This Row],[PRESCRIP]]="NW_No Work",Veg_Table[[#This Row],[VP_STATUS]]&lt;&gt;"No Work Required Under EVM"),AND(Veg_Table[[#This Row],[VP_STATUS]]="No Work Required Under EVM",Veg_Table[[#This Row],[PRESCRIP]]&lt;&gt;"NW_No Work")),1,0))</f>
        <v>0</v>
      </c>
      <c r="B646" s="1">
        <f>IF(Veg_Table[[#This Row],[SPECIES]]="",1,0)</f>
        <v>0</v>
      </c>
      <c r="C646" s="1">
        <f>IF(Veg_Table[[#This Row],[DIAMETER]]="",1,0)</f>
        <v>0</v>
      </c>
      <c r="D646" s="1">
        <f>IF(Veg_Table[[#This Row],[HEIGHT]]="",1,0)</f>
        <v>0</v>
      </c>
      <c r="E64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46" s="1">
        <f>IF(AND(Veg_Table[[#This Row],[TAT_RESULT]]="ABATE",Veg_Table[[#This Row],[PRESCRIP]]="NW_No Work"),1,0)</f>
        <v>0</v>
      </c>
      <c r="G646" s="1">
        <f>IF(OR(Veg_Table[[#This Row],[Prescription R-Scale]]="NA",Veg_Table[[#This Row],[Diameter R-Scale]]="NA"),0,IF(Veg_Table[[#This Row],[Diameter R-Scale]]&lt;&gt;Veg_Table[[#This Row],[Prescription R-Scale]],1,0))</f>
        <v>0</v>
      </c>
      <c r="H646" s="1">
        <f>IF(OR(AND(Veg_Table[[#This Row],[PRESCRIP]]="BC_Br Rmv", Veg_Table[[#This Row],[WOOD_MAN]]&lt;&gt;"Not Needed"),AND(Veg_Table[[#This Row],[PRESCRIP]]="BCS_Br Rmv+Trt", Veg_Table[[#This Row],[WOOD_MAN]]&lt;&gt;"Not Needed")),1,0)</f>
        <v>0</v>
      </c>
      <c r="I646" s="1">
        <f ca="1">IF(AND(Veg_Table[[#This Row],[Prescription_Changed]]="Yes",Veg_Table[[#This Row],[TAT_RESULT]]=""),1,0)</f>
        <v>0</v>
      </c>
      <c r="J646" s="1">
        <f ca="1">SUM(Veg_Table[[#This Row],[Prescription and Status do not match]:[Prescription_Edited_And_TAT_Is_Blank]])</f>
        <v>0</v>
      </c>
      <c r="K646" s="1">
        <f ca="1">IF(Veg_Table[[#This Row],[Sum of Errors]]&gt;0,1,0)</f>
        <v>0</v>
      </c>
      <c r="L646" s="1">
        <f>1</f>
        <v>1</v>
      </c>
      <c r="M64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646" s="1" t="str">
        <f>IF(OR(MID(Veg_Table[[#This Row],[PRESCRIP]],2,1)="1",MID(Veg_Table[[#This Row],[PRESCRIP]],2,1)="2",MID(Veg_Table[[#This Row],[PRESCRIP]],2,1)="3",MID(Veg_Table[[#This Row],[PRESCRIP]],2,1)="4"),_xlfn.NUMBERVALUE(MID(Veg_Table[[#This Row],[PRESCRIP]],2,1)),"NA")</f>
        <v>NA</v>
      </c>
      <c r="O646" s="1">
        <f>WEEKNUM(Veg_Table[[#This Row],[EVM_LAST_EDITED_Day]],2)</f>
        <v>20</v>
      </c>
      <c r="P646" s="25">
        <f>IFERROR(DATE(YEAR(Veg_Table[[#This Row],[EVM_LAST_EDITED2]]),MONTH(Veg_Table[[#This Row],[EVM_LAST_EDITED2]]),DAY(Veg_Table[[#This Row],[EVM_LAST_EDITED2]])),DATE(2019,1,1))</f>
        <v>43962</v>
      </c>
      <c r="Q646" s="3">
        <f>VALUE(SUBSTITUTE(Veg_Table[[#This Row],[EVM_LAST_EDITED]],",",""))</f>
        <v>43962.632139918998</v>
      </c>
      <c r="R646" s="1" t="str">
        <f>_xlfn.IFNA(IF(Veg_Table[[#This Row],[EVM_LAST_EDITOR]]="","zBlank EVM Last Editor",VLOOKUP(Veg_Table[[#This Row],[EVM_LAST_EDITOR]],Roster_Table[#All],4,FALSE)),"zAWRR Not in Roster")</f>
        <v>NCR</v>
      </c>
      <c r="S646" s="1" t="str">
        <f>_xlfn.IFNA(IF(Veg_Table[[#This Row],[EVM_LAST_EDITOR]]="","zBlank EVM Last Editor",VLOOKUP(Veg_Table[[#This Row],[EVM_LAST_EDITOR]],Roster_Table[#All],16,FALSE)),"zCompany_AWRR not in Roster")</f>
        <v>NCR_North Coast Resource Management</v>
      </c>
      <c r="T646" s="2">
        <f>IFERROR(DATE(YEAR(Veg_Table[[#This Row],[Created2]]),MONTH(Veg_Table[[#This Row],[Created2]]),DAY(Veg_Table[[#This Row],[Created2]])),DATE(2019,1,1))</f>
        <v>43899</v>
      </c>
      <c r="U646" s="3">
        <f>VALUE(SUBSTITUTE(Veg_Table[[#This Row],[Created]],",",""))</f>
        <v>43899.467036805603</v>
      </c>
      <c r="V646" s="3" t="str">
        <f ca="1">IFERROR(_xlfn.IFNA(CELL("contents",INDIRECT(_xlfn.CONCAT("Veg_Table_Production_Data!",ADDRESS(MATCH(_xlfn.MAXIFS(#REF!,#REF!,"="&amp;Veg_Table[[#This Row],[AUTO_ID]],#REF!,"&lt;"&amp;Veg_Table[[#This Row],[EVM_LAST_EDITED_Day]]),#REF!,0),COLUMN(#REF!),4,1,)))),""),"")</f>
        <v/>
      </c>
      <c r="W646" s="3" t="str">
        <f ca="1">IF(Veg_Table[[#This Row],[Previous_Prescription]]="","No",IF(Veg_Table[[#This Row],[Previous_Prescription]]=Veg_Table[[#This Row],[PRESCRIP]],"No","Yes"))</f>
        <v>No</v>
      </c>
      <c r="X646" s="3" t="str">
        <f>IF(Veg_Table[[#This Row],[EVM_LAST_EDITED_Day]]=Veg_Table[[#This Row],[Created_Day]],"New","Old")</f>
        <v>Old</v>
      </c>
      <c r="Y646" s="1">
        <f>IFERROR(IF(FIND("delete",LOWER(Veg_Table[[#This Row],[PI_COMMENTS]]))&gt;=1,1,0),0)</f>
        <v>0</v>
      </c>
      <c r="Z646" s="1" t="str">
        <f>_xlfn.IFNA(IF(Veg_Table[[#This Row],[EVM_LAST_EDITOR]]="","Yes",VLOOKUP(Veg_Table[[#This Row],[EVM_LAST_EDITOR]],Roster_Table[#All],15,FALSE)),"Yes")</f>
        <v>No</v>
      </c>
      <c r="AA64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46" s="1" t="str">
        <f>_xlfn.IFNA(VLOOKUP(Veg_Table[[#This Row],[EVM_LAST_EDITOR]],Roster_Table[#All],3,FALSE),"zAWRR Not in Roster")</f>
        <v>Ben</v>
      </c>
      <c r="AC646" s="1" t="str">
        <f>_xlfn.IFNA(VLOOKUP(Veg_Table[[#This Row],[EVM_LAST_EDITOR]],Roster_Table[#All],2,FALSE),"zAWRR Not in Roster")</f>
        <v>Chambers</v>
      </c>
      <c r="AD646" s="1" t="str">
        <f>IF(_xlfn.CONCAT(Veg_Table[[#This Row],[First_Name]]," ",Veg_Table[[#This Row],[Last_Name]])="zAWRR Not in Roster zAWRR Not in Roster","zAWRR Not in Roster",_xlfn.CONCAT(Veg_Table[[#This Row],[First_Name]]," ",Veg_Table[[#This Row],[Last_Name]]))</f>
        <v>Ben Chambers</v>
      </c>
      <c r="AE646">
        <v>2320960</v>
      </c>
      <c r="AF646" t="s">
        <v>1374</v>
      </c>
      <c r="AG646" t="s">
        <v>30</v>
      </c>
      <c r="AH646" t="s">
        <v>1375</v>
      </c>
      <c r="AI646" t="s">
        <v>1376</v>
      </c>
      <c r="AJ646" t="s">
        <v>48</v>
      </c>
      <c r="AK646" t="s">
        <v>28</v>
      </c>
      <c r="AL646" t="s">
        <v>22</v>
      </c>
      <c r="AM646" t="s">
        <v>38</v>
      </c>
      <c r="AN646" t="s">
        <v>25</v>
      </c>
      <c r="AO646" t="s">
        <v>25</v>
      </c>
      <c r="AP646">
        <v>20</v>
      </c>
      <c r="AQ646">
        <v>80</v>
      </c>
      <c r="AR646" t="s">
        <v>511</v>
      </c>
      <c r="AS646" t="s">
        <v>901</v>
      </c>
      <c r="AT646" t="s">
        <v>843</v>
      </c>
      <c r="AU646" t="s">
        <v>25</v>
      </c>
      <c r="AV646" t="s">
        <v>512</v>
      </c>
      <c r="AW646" t="s">
        <v>1377</v>
      </c>
      <c r="AX646" t="s">
        <v>534</v>
      </c>
      <c r="AY646" t="s">
        <v>28</v>
      </c>
      <c r="AZ646"/>
      <c r="BA646" t="s">
        <v>28</v>
      </c>
      <c r="BB646" s="4"/>
      <c r="BC646" t="s">
        <v>28</v>
      </c>
      <c r="BD646" t="s">
        <v>29</v>
      </c>
      <c r="BF646" t="s">
        <v>28</v>
      </c>
      <c r="BG646" t="s">
        <v>28</v>
      </c>
      <c r="BH646" t="s">
        <v>28</v>
      </c>
      <c r="BI646" s="3"/>
      <c r="BJ646" t="s">
        <v>1243</v>
      </c>
      <c r="BK646" s="30" t="s">
        <v>360</v>
      </c>
      <c r="BL646" s="3">
        <v>43962.632139918984</v>
      </c>
      <c r="BM646" t="s">
        <v>31</v>
      </c>
      <c r="BN646" t="s">
        <v>32</v>
      </c>
      <c r="BO646" t="s">
        <v>1378</v>
      </c>
      <c r="BP646" t="s">
        <v>1379</v>
      </c>
      <c r="BQ646" t="s">
        <v>826</v>
      </c>
      <c r="BR646" t="s">
        <v>28</v>
      </c>
      <c r="BS646" t="s">
        <v>28</v>
      </c>
      <c r="BT646" t="s">
        <v>344</v>
      </c>
      <c r="BU646" s="3">
        <v>43899.467036805552</v>
      </c>
      <c r="BV646" t="s">
        <v>803</v>
      </c>
      <c r="BW646" s="3">
        <v>43962.649272141207</v>
      </c>
      <c r="BX646" t="s">
        <v>1380</v>
      </c>
      <c r="CG646"/>
      <c r="CH646"/>
      <c r="CI646"/>
      <c r="CY646"/>
      <c r="DA646"/>
      <c r="DE646"/>
      <c r="DF646"/>
    </row>
    <row r="647" spans="1:110" x14ac:dyDescent="0.25">
      <c r="A647" s="1">
        <f>IF(Veg_Table[[#This Row],[VP_STATUS]]="Hold",0,IF(OR(AND(Veg_Table[[#This Row],[PRESCRIP]]="NW_No Work",Veg_Table[[#This Row],[VP_STATUS]]&lt;&gt;"No Work Required Under EVM"),AND(Veg_Table[[#This Row],[VP_STATUS]]="No Work Required Under EVM",Veg_Table[[#This Row],[PRESCRIP]]&lt;&gt;"NW_No Work")),1,0))</f>
        <v>0</v>
      </c>
      <c r="B647" s="1">
        <f>IF(Veg_Table[[#This Row],[SPECIES]]="",1,0)</f>
        <v>0</v>
      </c>
      <c r="C647" s="1">
        <f>IF(Veg_Table[[#This Row],[DIAMETER]]="",1,0)</f>
        <v>0</v>
      </c>
      <c r="D647" s="1">
        <f>IF(Veg_Table[[#This Row],[HEIGHT]]="",1,0)</f>
        <v>0</v>
      </c>
      <c r="E64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47" s="1">
        <f>IF(AND(Veg_Table[[#This Row],[TAT_RESULT]]="ABATE",Veg_Table[[#This Row],[PRESCRIP]]="NW_No Work"),1,0)</f>
        <v>0</v>
      </c>
      <c r="G647" s="1">
        <f>IF(OR(Veg_Table[[#This Row],[Prescription R-Scale]]="NA",Veg_Table[[#This Row],[Diameter R-Scale]]="NA"),0,IF(Veg_Table[[#This Row],[Diameter R-Scale]]&lt;&gt;Veg_Table[[#This Row],[Prescription R-Scale]],1,0))</f>
        <v>0</v>
      </c>
      <c r="H647" s="1">
        <f>IF(OR(AND(Veg_Table[[#This Row],[PRESCRIP]]="BC_Br Rmv", Veg_Table[[#This Row],[WOOD_MAN]]&lt;&gt;"Not Needed"),AND(Veg_Table[[#This Row],[PRESCRIP]]="BCS_Br Rmv+Trt", Veg_Table[[#This Row],[WOOD_MAN]]&lt;&gt;"Not Needed")),1,0)</f>
        <v>0</v>
      </c>
      <c r="I647" s="1">
        <f ca="1">IF(AND(Veg_Table[[#This Row],[Prescription_Changed]]="Yes",Veg_Table[[#This Row],[TAT_RESULT]]=""),1,0)</f>
        <v>0</v>
      </c>
      <c r="J647" s="1">
        <f ca="1">SUM(Veg_Table[[#This Row],[Prescription and Status do not match]:[Prescription_Edited_And_TAT_Is_Blank]])</f>
        <v>0</v>
      </c>
      <c r="K647" s="1">
        <f ca="1">IF(Veg_Table[[#This Row],[Sum of Errors]]&gt;0,1,0)</f>
        <v>0</v>
      </c>
      <c r="L647" s="1">
        <f>1</f>
        <v>1</v>
      </c>
      <c r="M64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647" s="1">
        <f>IF(OR(MID(Veg_Table[[#This Row],[PRESCRIP]],2,1)="1",MID(Veg_Table[[#This Row],[PRESCRIP]],2,1)="2",MID(Veg_Table[[#This Row],[PRESCRIP]],2,1)="3",MID(Veg_Table[[#This Row],[PRESCRIP]],2,1)="4"),_xlfn.NUMBERVALUE(MID(Veg_Table[[#This Row],[PRESCRIP]],2,1)),"NA")</f>
        <v>2</v>
      </c>
      <c r="O647" s="1">
        <f>WEEKNUM(Veg_Table[[#This Row],[EVM_LAST_EDITED_Day]],2)</f>
        <v>20</v>
      </c>
      <c r="P647" s="25">
        <f>IFERROR(DATE(YEAR(Veg_Table[[#This Row],[EVM_LAST_EDITED2]]),MONTH(Veg_Table[[#This Row],[EVM_LAST_EDITED2]]),DAY(Veg_Table[[#This Row],[EVM_LAST_EDITED2]])),DATE(2019,1,1))</f>
        <v>43962</v>
      </c>
      <c r="Q647" s="3">
        <f>VALUE(SUBSTITUTE(Veg_Table[[#This Row],[EVM_LAST_EDITED]],",",""))</f>
        <v>43962.632641006901</v>
      </c>
      <c r="R647" s="1" t="str">
        <f>_xlfn.IFNA(IF(Veg_Table[[#This Row],[EVM_LAST_EDITOR]]="","zBlank EVM Last Editor",VLOOKUP(Veg_Table[[#This Row],[EVM_LAST_EDITOR]],Roster_Table[#All],4,FALSE)),"zAWRR Not in Roster")</f>
        <v>NCR</v>
      </c>
      <c r="S647" s="1" t="str">
        <f>_xlfn.IFNA(IF(Veg_Table[[#This Row],[EVM_LAST_EDITOR]]="","zBlank EVM Last Editor",VLOOKUP(Veg_Table[[#This Row],[EVM_LAST_EDITOR]],Roster_Table[#All],16,FALSE)),"zCompany_AWRR not in Roster")</f>
        <v>NCR_North Coast Resource Management</v>
      </c>
      <c r="T647" s="2">
        <f>IFERROR(DATE(YEAR(Veg_Table[[#This Row],[Created2]]),MONTH(Veg_Table[[#This Row],[Created2]]),DAY(Veg_Table[[#This Row],[Created2]])),DATE(2019,1,1))</f>
        <v>43726</v>
      </c>
      <c r="U647" s="3">
        <f>VALUE(SUBSTITUTE(Veg_Table[[#This Row],[Created]],",",""))</f>
        <v>43726.510567129597</v>
      </c>
      <c r="V647" s="3" t="str">
        <f ca="1">IFERROR(_xlfn.IFNA(CELL("contents",INDIRECT(_xlfn.CONCAT("Veg_Table_Production_Data!",ADDRESS(MATCH(_xlfn.MAXIFS(#REF!,#REF!,"="&amp;Veg_Table[[#This Row],[AUTO_ID]],#REF!,"&lt;"&amp;Veg_Table[[#This Row],[EVM_LAST_EDITED_Day]]),#REF!,0),COLUMN(#REF!),4,1,)))),""),"")</f>
        <v/>
      </c>
      <c r="W647" s="3" t="str">
        <f ca="1">IF(Veg_Table[[#This Row],[Previous_Prescription]]="","No",IF(Veg_Table[[#This Row],[Previous_Prescription]]=Veg_Table[[#This Row],[PRESCRIP]],"No","Yes"))</f>
        <v>No</v>
      </c>
      <c r="X647" s="3" t="str">
        <f>IF(Veg_Table[[#This Row],[EVM_LAST_EDITED_Day]]=Veg_Table[[#This Row],[Created_Day]],"New","Old")</f>
        <v>Old</v>
      </c>
      <c r="Y647" s="1">
        <f>IFERROR(IF(FIND("delete",LOWER(Veg_Table[[#This Row],[PI_COMMENTS]]))&gt;=1,1,0),0)</f>
        <v>0</v>
      </c>
      <c r="Z647" s="1" t="str">
        <f>_xlfn.IFNA(IF(Veg_Table[[#This Row],[EVM_LAST_EDITOR]]="","Yes",VLOOKUP(Veg_Table[[#This Row],[EVM_LAST_EDITOR]],Roster_Table[#All],15,FALSE)),"Yes")</f>
        <v>No</v>
      </c>
      <c r="AA64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47" s="1" t="str">
        <f>_xlfn.IFNA(VLOOKUP(Veg_Table[[#This Row],[EVM_LAST_EDITOR]],Roster_Table[#All],3,FALSE),"zAWRR Not in Roster")</f>
        <v>Ben</v>
      </c>
      <c r="AC647" s="1" t="str">
        <f>_xlfn.IFNA(VLOOKUP(Veg_Table[[#This Row],[EVM_LAST_EDITOR]],Roster_Table[#All],2,FALSE),"zAWRR Not in Roster")</f>
        <v>Chambers</v>
      </c>
      <c r="AD647" s="1" t="str">
        <f>IF(_xlfn.CONCAT(Veg_Table[[#This Row],[First_Name]]," ",Veg_Table[[#This Row],[Last_Name]])="zAWRR Not in Roster zAWRR Not in Roster","zAWRR Not in Roster",_xlfn.CONCAT(Veg_Table[[#This Row],[First_Name]]," ",Veg_Table[[#This Row],[Last_Name]]))</f>
        <v>Ben Chambers</v>
      </c>
      <c r="AE647">
        <v>1761988</v>
      </c>
      <c r="AF647" t="s">
        <v>1720</v>
      </c>
      <c r="AG647" t="s">
        <v>30</v>
      </c>
      <c r="AH647" t="s">
        <v>1717</v>
      </c>
      <c r="AI647" t="s">
        <v>1721</v>
      </c>
      <c r="AJ647" t="s">
        <v>48</v>
      </c>
      <c r="AL647" t="s">
        <v>822</v>
      </c>
      <c r="AM647" t="s">
        <v>38</v>
      </c>
      <c r="AN647" t="s">
        <v>25</v>
      </c>
      <c r="AO647" t="s">
        <v>25</v>
      </c>
      <c r="AP647">
        <v>20</v>
      </c>
      <c r="AQ647">
        <v>55</v>
      </c>
      <c r="AR647" t="s">
        <v>511</v>
      </c>
      <c r="AS647" t="s">
        <v>42</v>
      </c>
      <c r="AT647" t="s">
        <v>515</v>
      </c>
      <c r="AU647" t="s">
        <v>25</v>
      </c>
      <c r="AV647" t="s">
        <v>1147</v>
      </c>
      <c r="AW647" t="s">
        <v>4180</v>
      </c>
      <c r="AX647" t="s">
        <v>534</v>
      </c>
      <c r="AZ647"/>
      <c r="BB647" s="4"/>
      <c r="BD647" t="s">
        <v>29</v>
      </c>
      <c r="BI647" s="3"/>
      <c r="BJ647" t="s">
        <v>1529</v>
      </c>
      <c r="BK647" s="30" t="s">
        <v>360</v>
      </c>
      <c r="BL647" s="3">
        <v>43962.632641006945</v>
      </c>
      <c r="BM647" t="s">
        <v>31</v>
      </c>
      <c r="BN647" t="s">
        <v>32</v>
      </c>
      <c r="BO647" t="s">
        <v>1718</v>
      </c>
      <c r="BP647" t="s">
        <v>1719</v>
      </c>
      <c r="BQ647" t="s">
        <v>826</v>
      </c>
      <c r="BR647" t="s">
        <v>28</v>
      </c>
      <c r="BS647" t="s">
        <v>28</v>
      </c>
      <c r="BT647" t="s">
        <v>840</v>
      </c>
      <c r="BU647" s="3">
        <v>43726.510567129626</v>
      </c>
      <c r="BV647" t="s">
        <v>803</v>
      </c>
      <c r="BW647" s="3">
        <v>43962.648486087965</v>
      </c>
      <c r="BX647" t="s">
        <v>1722</v>
      </c>
      <c r="CG647"/>
      <c r="CH647"/>
      <c r="CI647"/>
      <c r="CY647"/>
      <c r="DA647"/>
      <c r="DE647"/>
      <c r="DF647"/>
    </row>
    <row r="648" spans="1:110" x14ac:dyDescent="0.25">
      <c r="A648" s="1">
        <f>IF(Veg_Table[[#This Row],[VP_STATUS]]="Hold",0,IF(OR(AND(Veg_Table[[#This Row],[PRESCRIP]]="NW_No Work",Veg_Table[[#This Row],[VP_STATUS]]&lt;&gt;"No Work Required Under EVM"),AND(Veg_Table[[#This Row],[VP_STATUS]]="No Work Required Under EVM",Veg_Table[[#This Row],[PRESCRIP]]&lt;&gt;"NW_No Work")),1,0))</f>
        <v>0</v>
      </c>
      <c r="B648" s="1">
        <f>IF(Veg_Table[[#This Row],[SPECIES]]="",1,0)</f>
        <v>0</v>
      </c>
      <c r="C648" s="1">
        <f>IF(Veg_Table[[#This Row],[DIAMETER]]="",1,0)</f>
        <v>0</v>
      </c>
      <c r="D648" s="1">
        <f>IF(Veg_Table[[#This Row],[HEIGHT]]="",1,0)</f>
        <v>0</v>
      </c>
      <c r="E64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48" s="1">
        <f>IF(AND(Veg_Table[[#This Row],[TAT_RESULT]]="ABATE",Veg_Table[[#This Row],[PRESCRIP]]="NW_No Work"),1,0)</f>
        <v>0</v>
      </c>
      <c r="G648" s="1">
        <f>IF(OR(Veg_Table[[#This Row],[Prescription R-Scale]]="NA",Veg_Table[[#This Row],[Diameter R-Scale]]="NA"),0,IF(Veg_Table[[#This Row],[Diameter R-Scale]]&lt;&gt;Veg_Table[[#This Row],[Prescription R-Scale]],1,0))</f>
        <v>0</v>
      </c>
      <c r="H648" s="1">
        <f>IF(OR(AND(Veg_Table[[#This Row],[PRESCRIP]]="BC_Br Rmv", Veg_Table[[#This Row],[WOOD_MAN]]&lt;&gt;"Not Needed"),AND(Veg_Table[[#This Row],[PRESCRIP]]="BCS_Br Rmv+Trt", Veg_Table[[#This Row],[WOOD_MAN]]&lt;&gt;"Not Needed")),1,0)</f>
        <v>0</v>
      </c>
      <c r="I648" s="1">
        <f ca="1">IF(AND(Veg_Table[[#This Row],[Prescription_Changed]]="Yes",Veg_Table[[#This Row],[TAT_RESULT]]=""),1,0)</f>
        <v>0</v>
      </c>
      <c r="J648" s="1">
        <f ca="1">SUM(Veg_Table[[#This Row],[Prescription and Status do not match]:[Prescription_Edited_And_TAT_Is_Blank]])</f>
        <v>0</v>
      </c>
      <c r="K648" s="1">
        <f ca="1">IF(Veg_Table[[#This Row],[Sum of Errors]]&gt;0,1,0)</f>
        <v>0</v>
      </c>
      <c r="L648" s="1">
        <f>1</f>
        <v>1</v>
      </c>
      <c r="M64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648" s="1">
        <f>IF(OR(MID(Veg_Table[[#This Row],[PRESCRIP]],2,1)="1",MID(Veg_Table[[#This Row],[PRESCRIP]],2,1)="2",MID(Veg_Table[[#This Row],[PRESCRIP]],2,1)="3",MID(Veg_Table[[#This Row],[PRESCRIP]],2,1)="4"),_xlfn.NUMBERVALUE(MID(Veg_Table[[#This Row],[PRESCRIP]],2,1)),"NA")</f>
        <v>3</v>
      </c>
      <c r="O648" s="1">
        <f>WEEKNUM(Veg_Table[[#This Row],[EVM_LAST_EDITED_Day]],2)</f>
        <v>20</v>
      </c>
      <c r="P648" s="25">
        <f>IFERROR(DATE(YEAR(Veg_Table[[#This Row],[EVM_LAST_EDITED2]]),MONTH(Veg_Table[[#This Row],[EVM_LAST_EDITED2]]),DAY(Veg_Table[[#This Row],[EVM_LAST_EDITED2]])),DATE(2019,1,1))</f>
        <v>43962</v>
      </c>
      <c r="Q648" s="3">
        <f>VALUE(SUBSTITUTE(Veg_Table[[#This Row],[EVM_LAST_EDITED]],",",""))</f>
        <v>43962.632641006901</v>
      </c>
      <c r="R648" s="1" t="str">
        <f>_xlfn.IFNA(IF(Veg_Table[[#This Row],[EVM_LAST_EDITOR]]="","zBlank EVM Last Editor",VLOOKUP(Veg_Table[[#This Row],[EVM_LAST_EDITOR]],Roster_Table[#All],4,FALSE)),"zAWRR Not in Roster")</f>
        <v>NCR</v>
      </c>
      <c r="S648" s="1" t="str">
        <f>_xlfn.IFNA(IF(Veg_Table[[#This Row],[EVM_LAST_EDITOR]]="","zBlank EVM Last Editor",VLOOKUP(Veg_Table[[#This Row],[EVM_LAST_EDITOR]],Roster_Table[#All],16,FALSE)),"zCompany_AWRR not in Roster")</f>
        <v>NCR_North Coast Resource Management</v>
      </c>
      <c r="T648" s="2">
        <f>IFERROR(DATE(YEAR(Veg_Table[[#This Row],[Created2]]),MONTH(Veg_Table[[#This Row],[Created2]]),DAY(Veg_Table[[#This Row],[Created2]])),DATE(2019,1,1))</f>
        <v>43914</v>
      </c>
      <c r="U648" s="3">
        <f>VALUE(SUBSTITUTE(Veg_Table[[#This Row],[Created]],",",""))</f>
        <v>43914.5265277777</v>
      </c>
      <c r="V648" s="3" t="str">
        <f ca="1">IFERROR(_xlfn.IFNA(CELL("contents",INDIRECT(_xlfn.CONCAT("Veg_Table_Production_Data!",ADDRESS(MATCH(_xlfn.MAXIFS(#REF!,#REF!,"="&amp;Veg_Table[[#This Row],[AUTO_ID]],#REF!,"&lt;"&amp;Veg_Table[[#This Row],[EVM_LAST_EDITED_Day]]),#REF!,0),COLUMN(#REF!),4,1,)))),""),"")</f>
        <v/>
      </c>
      <c r="W648" s="3" t="str">
        <f ca="1">IF(Veg_Table[[#This Row],[Previous_Prescription]]="","No",IF(Veg_Table[[#This Row],[Previous_Prescription]]=Veg_Table[[#This Row],[PRESCRIP]],"No","Yes"))</f>
        <v>No</v>
      </c>
      <c r="X648" s="3" t="str">
        <f>IF(Veg_Table[[#This Row],[EVM_LAST_EDITED_Day]]=Veg_Table[[#This Row],[Created_Day]],"New","Old")</f>
        <v>Old</v>
      </c>
      <c r="Y648" s="1">
        <f>IFERROR(IF(FIND("delete",LOWER(Veg_Table[[#This Row],[PI_COMMENTS]]))&gt;=1,1,0),0)</f>
        <v>0</v>
      </c>
      <c r="Z648" s="1" t="str">
        <f>_xlfn.IFNA(IF(Veg_Table[[#This Row],[EVM_LAST_EDITOR]]="","Yes",VLOOKUP(Veg_Table[[#This Row],[EVM_LAST_EDITOR]],Roster_Table[#All],15,FALSE)),"Yes")</f>
        <v>No</v>
      </c>
      <c r="AA64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48" s="1" t="str">
        <f>_xlfn.IFNA(VLOOKUP(Veg_Table[[#This Row],[EVM_LAST_EDITOR]],Roster_Table[#All],3,FALSE),"zAWRR Not in Roster")</f>
        <v>Ben</v>
      </c>
      <c r="AC648" s="1" t="str">
        <f>_xlfn.IFNA(VLOOKUP(Veg_Table[[#This Row],[EVM_LAST_EDITOR]],Roster_Table[#All],2,FALSE),"zAWRR Not in Roster")</f>
        <v>Chambers</v>
      </c>
      <c r="AD648" s="1" t="str">
        <f>IF(_xlfn.CONCAT(Veg_Table[[#This Row],[First_Name]]," ",Veg_Table[[#This Row],[Last_Name]])="zAWRR Not in Roster zAWRR Not in Roster","zAWRR Not in Roster",_xlfn.CONCAT(Veg_Table[[#This Row],[First_Name]]," ",Veg_Table[[#This Row],[Last_Name]]))</f>
        <v>Ben Chambers</v>
      </c>
      <c r="AE648">
        <v>2946219</v>
      </c>
      <c r="AF648" t="s">
        <v>1754</v>
      </c>
      <c r="AG648" t="s">
        <v>30</v>
      </c>
      <c r="AH648" t="s">
        <v>1726</v>
      </c>
      <c r="AI648" t="s">
        <v>1721</v>
      </c>
      <c r="AJ648" t="s">
        <v>48</v>
      </c>
      <c r="AL648" t="s">
        <v>371</v>
      </c>
      <c r="AM648" t="s">
        <v>23</v>
      </c>
      <c r="AN648" t="s">
        <v>25</v>
      </c>
      <c r="AO648" t="s">
        <v>25</v>
      </c>
      <c r="AP648">
        <v>33</v>
      </c>
      <c r="AQ648">
        <v>42</v>
      </c>
      <c r="AR648" t="s">
        <v>511</v>
      </c>
      <c r="AS648" t="s">
        <v>804</v>
      </c>
      <c r="AT648" t="s">
        <v>522</v>
      </c>
      <c r="AV648" t="s">
        <v>512</v>
      </c>
      <c r="AW648" t="s">
        <v>1755</v>
      </c>
      <c r="AX648" t="s">
        <v>534</v>
      </c>
      <c r="AZ648"/>
      <c r="BB648" s="4"/>
      <c r="BD648" t="s">
        <v>29</v>
      </c>
      <c r="BE648" t="s">
        <v>25</v>
      </c>
      <c r="BF648" t="s">
        <v>513</v>
      </c>
      <c r="BI648" s="3"/>
      <c r="BJ648" t="s">
        <v>4179</v>
      </c>
      <c r="BK648" s="30" t="s">
        <v>360</v>
      </c>
      <c r="BL648" s="3">
        <v>43962.632641006945</v>
      </c>
      <c r="BM648" t="s">
        <v>31</v>
      </c>
      <c r="BN648" t="s">
        <v>32</v>
      </c>
      <c r="BP648" t="s">
        <v>1728</v>
      </c>
      <c r="BQ648" t="s">
        <v>826</v>
      </c>
      <c r="BR648" t="s">
        <v>28</v>
      </c>
      <c r="BS648" t="s">
        <v>28</v>
      </c>
      <c r="BT648" t="s">
        <v>518</v>
      </c>
      <c r="BU648" s="3">
        <v>43914.52652777778</v>
      </c>
      <c r="BV648" t="s">
        <v>803</v>
      </c>
      <c r="BW648" s="3">
        <v>43962.64958484954</v>
      </c>
      <c r="BX648" t="s">
        <v>1756</v>
      </c>
      <c r="CG648"/>
      <c r="CH648"/>
      <c r="CI648"/>
      <c r="CY648"/>
      <c r="DA648"/>
      <c r="DE648"/>
      <c r="DF648"/>
    </row>
    <row r="649" spans="1:110" x14ac:dyDescent="0.25">
      <c r="A649" s="1">
        <f>IF(Veg_Table[[#This Row],[VP_STATUS]]="Hold",0,IF(OR(AND(Veg_Table[[#This Row],[PRESCRIP]]="NW_No Work",Veg_Table[[#This Row],[VP_STATUS]]&lt;&gt;"No Work Required Under EVM"),AND(Veg_Table[[#This Row],[VP_STATUS]]="No Work Required Under EVM",Veg_Table[[#This Row],[PRESCRIP]]&lt;&gt;"NW_No Work")),1,0))</f>
        <v>0</v>
      </c>
      <c r="B649" s="1">
        <f>IF(Veg_Table[[#This Row],[SPECIES]]="",1,0)</f>
        <v>0</v>
      </c>
      <c r="C649" s="1">
        <f>IF(Veg_Table[[#This Row],[DIAMETER]]="",1,0)</f>
        <v>0</v>
      </c>
      <c r="D649" s="1">
        <f>IF(Veg_Table[[#This Row],[HEIGHT]]="",1,0)</f>
        <v>0</v>
      </c>
      <c r="E64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49" s="1">
        <f>IF(AND(Veg_Table[[#This Row],[TAT_RESULT]]="ABATE",Veg_Table[[#This Row],[PRESCRIP]]="NW_No Work"),1,0)</f>
        <v>0</v>
      </c>
      <c r="G649" s="1">
        <f>IF(OR(Veg_Table[[#This Row],[Prescription R-Scale]]="NA",Veg_Table[[#This Row],[Diameter R-Scale]]="NA"),0,IF(Veg_Table[[#This Row],[Diameter R-Scale]]&lt;&gt;Veg_Table[[#This Row],[Prescription R-Scale]],1,0))</f>
        <v>0</v>
      </c>
      <c r="H649" s="1">
        <f>IF(OR(AND(Veg_Table[[#This Row],[PRESCRIP]]="BC_Br Rmv", Veg_Table[[#This Row],[WOOD_MAN]]&lt;&gt;"Not Needed"),AND(Veg_Table[[#This Row],[PRESCRIP]]="BCS_Br Rmv+Trt", Veg_Table[[#This Row],[WOOD_MAN]]&lt;&gt;"Not Needed")),1,0)</f>
        <v>0</v>
      </c>
      <c r="I649" s="1">
        <f ca="1">IF(AND(Veg_Table[[#This Row],[Prescription_Changed]]="Yes",Veg_Table[[#This Row],[TAT_RESULT]]=""),1,0)</f>
        <v>0</v>
      </c>
      <c r="J649" s="1">
        <f ca="1">SUM(Veg_Table[[#This Row],[Prescription and Status do not match]:[Prescription_Edited_And_TAT_Is_Blank]])</f>
        <v>0</v>
      </c>
      <c r="K649" s="1">
        <f ca="1">IF(Veg_Table[[#This Row],[Sum of Errors]]&gt;0,1,0)</f>
        <v>0</v>
      </c>
      <c r="L649" s="1">
        <f>1</f>
        <v>1</v>
      </c>
      <c r="M64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649" s="1">
        <f>IF(OR(MID(Veg_Table[[#This Row],[PRESCRIP]],2,1)="1",MID(Veg_Table[[#This Row],[PRESCRIP]],2,1)="2",MID(Veg_Table[[#This Row],[PRESCRIP]],2,1)="3",MID(Veg_Table[[#This Row],[PRESCRIP]],2,1)="4"),_xlfn.NUMBERVALUE(MID(Veg_Table[[#This Row],[PRESCRIP]],2,1)),"NA")</f>
        <v>2</v>
      </c>
      <c r="O649" s="1">
        <f>WEEKNUM(Veg_Table[[#This Row],[EVM_LAST_EDITED_Day]],2)</f>
        <v>20</v>
      </c>
      <c r="P649" s="25">
        <f>IFERROR(DATE(YEAR(Veg_Table[[#This Row],[EVM_LAST_EDITED2]]),MONTH(Veg_Table[[#This Row],[EVM_LAST_EDITED2]]),DAY(Veg_Table[[#This Row],[EVM_LAST_EDITED2]])),DATE(2019,1,1))</f>
        <v>43962</v>
      </c>
      <c r="Q649" s="3">
        <f>VALUE(SUBSTITUTE(Veg_Table[[#This Row],[EVM_LAST_EDITED]],",",""))</f>
        <v>43962.634885937499</v>
      </c>
      <c r="R649" s="1" t="str">
        <f>_xlfn.IFNA(IF(Veg_Table[[#This Row],[EVM_LAST_EDITOR]]="","zBlank EVM Last Editor",VLOOKUP(Veg_Table[[#This Row],[EVM_LAST_EDITOR]],Roster_Table[#All],4,FALSE)),"zAWRR Not in Roster")</f>
        <v>zAWRR Not in Roster</v>
      </c>
      <c r="S649" s="1" t="str">
        <f>_xlfn.IFNA(IF(Veg_Table[[#This Row],[EVM_LAST_EDITOR]]="","zBlank EVM Last Editor",VLOOKUP(Veg_Table[[#This Row],[EVM_LAST_EDITOR]],Roster_Table[#All],16,FALSE)),"zCompany_AWRR not in Roster")</f>
        <v>zCompany_AWRR not in Roster</v>
      </c>
      <c r="T649" s="2">
        <f>IFERROR(DATE(YEAR(Veg_Table[[#This Row],[Created2]]),MONTH(Veg_Table[[#This Row],[Created2]]),DAY(Veg_Table[[#This Row],[Created2]])),DATE(2019,1,1))</f>
        <v>43907</v>
      </c>
      <c r="U649" s="3">
        <f>VALUE(SUBSTITUTE(Veg_Table[[#This Row],[Created]],",",""))</f>
        <v>43907.414131944402</v>
      </c>
      <c r="V649" s="3" t="str">
        <f ca="1">IFERROR(_xlfn.IFNA(CELL("contents",INDIRECT(_xlfn.CONCAT("Veg_Table_Production_Data!",ADDRESS(MATCH(_xlfn.MAXIFS(#REF!,#REF!,"="&amp;Veg_Table[[#This Row],[AUTO_ID]],#REF!,"&lt;"&amp;Veg_Table[[#This Row],[EVM_LAST_EDITED_Day]]),#REF!,0),COLUMN(#REF!),4,1,)))),""),"")</f>
        <v/>
      </c>
      <c r="W649" s="3" t="str">
        <f ca="1">IF(Veg_Table[[#This Row],[Previous_Prescription]]="","No",IF(Veg_Table[[#This Row],[Previous_Prescription]]=Veg_Table[[#This Row],[PRESCRIP]],"No","Yes"))</f>
        <v>No</v>
      </c>
      <c r="X649" s="3" t="str">
        <f>IF(Veg_Table[[#This Row],[EVM_LAST_EDITED_Day]]=Veg_Table[[#This Row],[Created_Day]],"New","Old")</f>
        <v>Old</v>
      </c>
      <c r="Y649" s="1">
        <f>IFERROR(IF(FIND("delete",LOWER(Veg_Table[[#This Row],[PI_COMMENTS]]))&gt;=1,1,0),0)</f>
        <v>0</v>
      </c>
      <c r="Z649" s="1" t="str">
        <f>_xlfn.IFNA(IF(Veg_Table[[#This Row],[EVM_LAST_EDITOR]]="","Yes",VLOOKUP(Veg_Table[[#This Row],[EVM_LAST_EDITOR]],Roster_Table[#All],15,FALSE)),"Yes")</f>
        <v>Yes</v>
      </c>
      <c r="AA64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49" s="1" t="str">
        <f>_xlfn.IFNA(VLOOKUP(Veg_Table[[#This Row],[EVM_LAST_EDITOR]],Roster_Table[#All],3,FALSE),"zAWRR Not in Roster")</f>
        <v>zAWRR Not in Roster</v>
      </c>
      <c r="AC649" s="1" t="str">
        <f>_xlfn.IFNA(VLOOKUP(Veg_Table[[#This Row],[EVM_LAST_EDITOR]],Roster_Table[#All],2,FALSE),"zAWRR Not in Roster")</f>
        <v>zAWRR Not in Roster</v>
      </c>
      <c r="AD649" s="1" t="str">
        <f>IF(_xlfn.CONCAT(Veg_Table[[#This Row],[First_Name]]," ",Veg_Table[[#This Row],[Last_Name]])="zAWRR Not in Roster zAWRR Not in Roster","zAWRR Not in Roster",_xlfn.CONCAT(Veg_Table[[#This Row],[First_Name]]," ",Veg_Table[[#This Row],[Last_Name]]))</f>
        <v>zAWRR Not in Roster</v>
      </c>
      <c r="AE649">
        <v>2930117</v>
      </c>
      <c r="AF649" t="s">
        <v>979</v>
      </c>
      <c r="AG649" t="s">
        <v>30</v>
      </c>
      <c r="AH649" t="s">
        <v>916</v>
      </c>
      <c r="AI649" t="s">
        <v>912</v>
      </c>
      <c r="AJ649" t="s">
        <v>820</v>
      </c>
      <c r="AL649" t="s">
        <v>371</v>
      </c>
      <c r="AM649" t="s">
        <v>38</v>
      </c>
      <c r="AN649" t="s">
        <v>25</v>
      </c>
      <c r="AO649" t="s">
        <v>25</v>
      </c>
      <c r="AP649">
        <v>14</v>
      </c>
      <c r="AQ649">
        <v>70</v>
      </c>
      <c r="AR649" t="s">
        <v>511</v>
      </c>
      <c r="AS649" t="s">
        <v>530</v>
      </c>
      <c r="AT649" t="s">
        <v>515</v>
      </c>
      <c r="AV649" t="s">
        <v>512</v>
      </c>
      <c r="AW649" t="s">
        <v>2825</v>
      </c>
      <c r="AX649" t="s">
        <v>534</v>
      </c>
      <c r="AZ649">
        <v>5746657</v>
      </c>
      <c r="BA649" t="s">
        <v>530</v>
      </c>
      <c r="BB649" s="4">
        <v>43962.634767071759</v>
      </c>
      <c r="BD649" t="s">
        <v>29</v>
      </c>
      <c r="BE649" t="s">
        <v>25</v>
      </c>
      <c r="BF649" t="s">
        <v>513</v>
      </c>
      <c r="BI649" s="3"/>
      <c r="BJ649" t="s">
        <v>417</v>
      </c>
      <c r="BK649" s="30" t="s">
        <v>821</v>
      </c>
      <c r="BL649" s="3">
        <v>43962.634885937499</v>
      </c>
      <c r="BM649" t="s">
        <v>31</v>
      </c>
      <c r="BN649" t="s">
        <v>32</v>
      </c>
      <c r="BP649" t="s">
        <v>1126</v>
      </c>
      <c r="BR649" t="s">
        <v>28</v>
      </c>
      <c r="BS649" t="s">
        <v>28</v>
      </c>
      <c r="BT649" t="s">
        <v>544</v>
      </c>
      <c r="BU649" s="3">
        <v>43907.414131944446</v>
      </c>
      <c r="BV649" t="s">
        <v>803</v>
      </c>
      <c r="BW649" s="3">
        <v>43962.649555555552</v>
      </c>
      <c r="BX649" t="s">
        <v>980</v>
      </c>
      <c r="CG649"/>
      <c r="CH649"/>
      <c r="CI649"/>
      <c r="CY649"/>
      <c r="DA649"/>
      <c r="DE649"/>
      <c r="DF649"/>
    </row>
    <row r="650" spans="1:110" x14ac:dyDescent="0.25">
      <c r="A650" s="1">
        <f>IF(Veg_Table[[#This Row],[VP_STATUS]]="Hold",0,IF(OR(AND(Veg_Table[[#This Row],[PRESCRIP]]="NW_No Work",Veg_Table[[#This Row],[VP_STATUS]]&lt;&gt;"No Work Required Under EVM"),AND(Veg_Table[[#This Row],[VP_STATUS]]="No Work Required Under EVM",Veg_Table[[#This Row],[PRESCRIP]]&lt;&gt;"NW_No Work")),1,0))</f>
        <v>0</v>
      </c>
      <c r="B650" s="1">
        <f>IF(Veg_Table[[#This Row],[SPECIES]]="",1,0)</f>
        <v>0</v>
      </c>
      <c r="C650" s="1">
        <f>IF(Veg_Table[[#This Row],[DIAMETER]]="",1,0)</f>
        <v>0</v>
      </c>
      <c r="D650" s="1">
        <f>IF(Veg_Table[[#This Row],[HEIGHT]]="",1,0)</f>
        <v>0</v>
      </c>
      <c r="E65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50" s="1">
        <f>IF(AND(Veg_Table[[#This Row],[TAT_RESULT]]="ABATE",Veg_Table[[#This Row],[PRESCRIP]]="NW_No Work"),1,0)</f>
        <v>0</v>
      </c>
      <c r="G650" s="1">
        <f>IF(OR(Veg_Table[[#This Row],[Prescription R-Scale]]="NA",Veg_Table[[#This Row],[Diameter R-Scale]]="NA"),0,IF(Veg_Table[[#This Row],[Diameter R-Scale]]&lt;&gt;Veg_Table[[#This Row],[Prescription R-Scale]],1,0))</f>
        <v>0</v>
      </c>
      <c r="H650" s="1">
        <f>IF(OR(AND(Veg_Table[[#This Row],[PRESCRIP]]="BC_Br Rmv", Veg_Table[[#This Row],[WOOD_MAN]]&lt;&gt;"Not Needed"),AND(Veg_Table[[#This Row],[PRESCRIP]]="BCS_Br Rmv+Trt", Veg_Table[[#This Row],[WOOD_MAN]]&lt;&gt;"Not Needed")),1,0)</f>
        <v>0</v>
      </c>
      <c r="I650" s="1">
        <f ca="1">IF(AND(Veg_Table[[#This Row],[Prescription_Changed]]="Yes",Veg_Table[[#This Row],[TAT_RESULT]]=""),1,0)</f>
        <v>0</v>
      </c>
      <c r="J650" s="1">
        <f ca="1">SUM(Veg_Table[[#This Row],[Prescription and Status do not match]:[Prescription_Edited_And_TAT_Is_Blank]])</f>
        <v>0</v>
      </c>
      <c r="K650" s="1">
        <f ca="1">IF(Veg_Table[[#This Row],[Sum of Errors]]&gt;0,1,0)</f>
        <v>0</v>
      </c>
      <c r="L650" s="1">
        <f>1</f>
        <v>1</v>
      </c>
      <c r="M65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650" s="1">
        <f>IF(OR(MID(Veg_Table[[#This Row],[PRESCRIP]],2,1)="1",MID(Veg_Table[[#This Row],[PRESCRIP]],2,1)="2",MID(Veg_Table[[#This Row],[PRESCRIP]],2,1)="3",MID(Veg_Table[[#This Row],[PRESCRIP]],2,1)="4"),_xlfn.NUMBERVALUE(MID(Veg_Table[[#This Row],[PRESCRIP]],2,1)),"NA")</f>
        <v>1</v>
      </c>
      <c r="O650" s="1">
        <f>WEEKNUM(Veg_Table[[#This Row],[EVM_LAST_EDITED_Day]],2)</f>
        <v>20</v>
      </c>
      <c r="P650" s="25">
        <f>IFERROR(DATE(YEAR(Veg_Table[[#This Row],[EVM_LAST_EDITED2]]),MONTH(Veg_Table[[#This Row],[EVM_LAST_EDITED2]]),DAY(Veg_Table[[#This Row],[EVM_LAST_EDITED2]])),DATE(2019,1,1))</f>
        <v>43962</v>
      </c>
      <c r="Q650" s="3">
        <f>VALUE(SUBSTITUTE(Veg_Table[[#This Row],[EVM_LAST_EDITED]],",",""))</f>
        <v>43962.635891620397</v>
      </c>
      <c r="R650" s="1" t="str">
        <f>_xlfn.IFNA(IF(Veg_Table[[#This Row],[EVM_LAST_EDITOR]]="","zBlank EVM Last Editor",VLOOKUP(Veg_Table[[#This Row],[EVM_LAST_EDITOR]],Roster_Table[#All],4,FALSE)),"zAWRR Not in Roster")</f>
        <v>zAWRR Not in Roster</v>
      </c>
      <c r="S650" s="1" t="str">
        <f>_xlfn.IFNA(IF(Veg_Table[[#This Row],[EVM_LAST_EDITOR]]="","zBlank EVM Last Editor",VLOOKUP(Veg_Table[[#This Row],[EVM_LAST_EDITOR]],Roster_Table[#All],16,FALSE)),"zCompany_AWRR not in Roster")</f>
        <v>zCompany_AWRR not in Roster</v>
      </c>
      <c r="T650" s="2">
        <f>IFERROR(DATE(YEAR(Veg_Table[[#This Row],[Created2]]),MONTH(Veg_Table[[#This Row],[Created2]]),DAY(Veg_Table[[#This Row],[Created2]])),DATE(2019,1,1))</f>
        <v>43907</v>
      </c>
      <c r="U650" s="3">
        <f>VALUE(SUBSTITUTE(Veg_Table[[#This Row],[Created]],",",""))</f>
        <v>43907.423981481501</v>
      </c>
      <c r="V650" s="3" t="str">
        <f ca="1">IFERROR(_xlfn.IFNA(CELL("contents",INDIRECT(_xlfn.CONCAT("Veg_Table_Production_Data!",ADDRESS(MATCH(_xlfn.MAXIFS(#REF!,#REF!,"="&amp;Veg_Table[[#This Row],[AUTO_ID]],#REF!,"&lt;"&amp;Veg_Table[[#This Row],[EVM_LAST_EDITED_Day]]),#REF!,0),COLUMN(#REF!),4,1,)))),""),"")</f>
        <v/>
      </c>
      <c r="W650" s="3" t="str">
        <f ca="1">IF(Veg_Table[[#This Row],[Previous_Prescription]]="","No",IF(Veg_Table[[#This Row],[Previous_Prescription]]=Veg_Table[[#This Row],[PRESCRIP]],"No","Yes"))</f>
        <v>No</v>
      </c>
      <c r="X650" s="3" t="str">
        <f>IF(Veg_Table[[#This Row],[EVM_LAST_EDITED_Day]]=Veg_Table[[#This Row],[Created_Day]],"New","Old")</f>
        <v>Old</v>
      </c>
      <c r="Y650" s="1">
        <f>IFERROR(IF(FIND("delete",LOWER(Veg_Table[[#This Row],[PI_COMMENTS]]))&gt;=1,1,0),0)</f>
        <v>0</v>
      </c>
      <c r="Z650" s="1" t="str">
        <f>_xlfn.IFNA(IF(Veg_Table[[#This Row],[EVM_LAST_EDITOR]]="","Yes",VLOOKUP(Veg_Table[[#This Row],[EVM_LAST_EDITOR]],Roster_Table[#All],15,FALSE)),"Yes")</f>
        <v>Yes</v>
      </c>
      <c r="AA65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50" s="1" t="str">
        <f>_xlfn.IFNA(VLOOKUP(Veg_Table[[#This Row],[EVM_LAST_EDITOR]],Roster_Table[#All],3,FALSE),"zAWRR Not in Roster")</f>
        <v>zAWRR Not in Roster</v>
      </c>
      <c r="AC650" s="1" t="str">
        <f>_xlfn.IFNA(VLOOKUP(Veg_Table[[#This Row],[EVM_LAST_EDITOR]],Roster_Table[#All],2,FALSE),"zAWRR Not in Roster")</f>
        <v>zAWRR Not in Roster</v>
      </c>
      <c r="AD650" s="1" t="str">
        <f>IF(_xlfn.CONCAT(Veg_Table[[#This Row],[First_Name]]," ",Veg_Table[[#This Row],[Last_Name]])="zAWRR Not in Roster zAWRR Not in Roster","zAWRR Not in Roster",_xlfn.CONCAT(Veg_Table[[#This Row],[First_Name]]," ",Veg_Table[[#This Row],[Last_Name]]))</f>
        <v>zAWRR Not in Roster</v>
      </c>
      <c r="AE650">
        <v>2930118</v>
      </c>
      <c r="AF650" t="s">
        <v>973</v>
      </c>
      <c r="AG650" t="s">
        <v>30</v>
      </c>
      <c r="AH650" t="s">
        <v>916</v>
      </c>
      <c r="AI650" t="s">
        <v>912</v>
      </c>
      <c r="AJ650" t="s">
        <v>820</v>
      </c>
      <c r="AL650" t="s">
        <v>371</v>
      </c>
      <c r="AM650" t="s">
        <v>38</v>
      </c>
      <c r="AN650" t="s">
        <v>25</v>
      </c>
      <c r="AO650" t="s">
        <v>25</v>
      </c>
      <c r="AP650">
        <v>10</v>
      </c>
      <c r="AQ650">
        <v>60</v>
      </c>
      <c r="AR650" t="s">
        <v>511</v>
      </c>
      <c r="AS650" t="s">
        <v>55</v>
      </c>
      <c r="AT650" t="s">
        <v>515</v>
      </c>
      <c r="AV650" t="s">
        <v>512</v>
      </c>
      <c r="AW650" t="s">
        <v>2826</v>
      </c>
      <c r="AX650" t="s">
        <v>534</v>
      </c>
      <c r="AZ650">
        <v>5746657</v>
      </c>
      <c r="BA650" t="s">
        <v>55</v>
      </c>
      <c r="BB650" s="4">
        <v>43962.635858449074</v>
      </c>
      <c r="BD650" t="s">
        <v>29</v>
      </c>
      <c r="BE650" t="s">
        <v>25</v>
      </c>
      <c r="BF650" t="s">
        <v>513</v>
      </c>
      <c r="BI650" s="3"/>
      <c r="BJ650" t="s">
        <v>417</v>
      </c>
      <c r="BK650" s="30" t="s">
        <v>821</v>
      </c>
      <c r="BL650" s="3">
        <v>43962.635891620368</v>
      </c>
      <c r="BM650" t="s">
        <v>31</v>
      </c>
      <c r="BN650" t="s">
        <v>32</v>
      </c>
      <c r="BP650" t="s">
        <v>1126</v>
      </c>
      <c r="BR650" t="s">
        <v>28</v>
      </c>
      <c r="BS650" t="s">
        <v>28</v>
      </c>
      <c r="BT650" t="s">
        <v>544</v>
      </c>
      <c r="BU650" s="3">
        <v>43907.423981481479</v>
      </c>
      <c r="BV650" t="s">
        <v>803</v>
      </c>
      <c r="BW650" s="3">
        <v>43962.649555555552</v>
      </c>
      <c r="BX650" t="s">
        <v>974</v>
      </c>
      <c r="CG650"/>
      <c r="CH650"/>
      <c r="CI650"/>
      <c r="CY650"/>
      <c r="DA650"/>
      <c r="DE650"/>
      <c r="DF650"/>
    </row>
    <row r="651" spans="1:110" x14ac:dyDescent="0.25">
      <c r="A651" s="1">
        <f>IF(Veg_Table[[#This Row],[VP_STATUS]]="Hold",0,IF(OR(AND(Veg_Table[[#This Row],[PRESCRIP]]="NW_No Work",Veg_Table[[#This Row],[VP_STATUS]]&lt;&gt;"No Work Required Under EVM"),AND(Veg_Table[[#This Row],[VP_STATUS]]="No Work Required Under EVM",Veg_Table[[#This Row],[PRESCRIP]]&lt;&gt;"NW_No Work")),1,0))</f>
        <v>0</v>
      </c>
      <c r="B651" s="1">
        <f>IF(Veg_Table[[#This Row],[SPECIES]]="",1,0)</f>
        <v>0</v>
      </c>
      <c r="C651" s="1">
        <f>IF(Veg_Table[[#This Row],[DIAMETER]]="",1,0)</f>
        <v>0</v>
      </c>
      <c r="D651" s="1">
        <f>IF(Veg_Table[[#This Row],[HEIGHT]]="",1,0)</f>
        <v>0</v>
      </c>
      <c r="E65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51" s="1">
        <f>IF(AND(Veg_Table[[#This Row],[TAT_RESULT]]="ABATE",Veg_Table[[#This Row],[PRESCRIP]]="NW_No Work"),1,0)</f>
        <v>0</v>
      </c>
      <c r="G651" s="1">
        <f>IF(OR(Veg_Table[[#This Row],[Prescription R-Scale]]="NA",Veg_Table[[#This Row],[Diameter R-Scale]]="NA"),0,IF(Veg_Table[[#This Row],[Diameter R-Scale]]&lt;&gt;Veg_Table[[#This Row],[Prescription R-Scale]],1,0))</f>
        <v>0</v>
      </c>
      <c r="H651" s="1">
        <f>IF(OR(AND(Veg_Table[[#This Row],[PRESCRIP]]="BC_Br Rmv", Veg_Table[[#This Row],[WOOD_MAN]]&lt;&gt;"Not Needed"),AND(Veg_Table[[#This Row],[PRESCRIP]]="BCS_Br Rmv+Trt", Veg_Table[[#This Row],[WOOD_MAN]]&lt;&gt;"Not Needed")),1,0)</f>
        <v>0</v>
      </c>
      <c r="I651" s="1">
        <f ca="1">IF(AND(Veg_Table[[#This Row],[Prescription_Changed]]="Yes",Veg_Table[[#This Row],[TAT_RESULT]]=""),1,0)</f>
        <v>0</v>
      </c>
      <c r="J651" s="1">
        <f ca="1">SUM(Veg_Table[[#This Row],[Prescription and Status do not match]:[Prescription_Edited_And_TAT_Is_Blank]])</f>
        <v>0</v>
      </c>
      <c r="K651" s="1">
        <f ca="1">IF(Veg_Table[[#This Row],[Sum of Errors]]&gt;0,1,0)</f>
        <v>0</v>
      </c>
      <c r="L651" s="1">
        <f>1</f>
        <v>1</v>
      </c>
      <c r="M651"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651" s="1" t="str">
        <f>IF(OR(MID(Veg_Table[[#This Row],[PRESCRIP]],2,1)="1",MID(Veg_Table[[#This Row],[PRESCRIP]],2,1)="2",MID(Veg_Table[[#This Row],[PRESCRIP]],2,1)="3",MID(Veg_Table[[#This Row],[PRESCRIP]],2,1)="4"),_xlfn.NUMBERVALUE(MID(Veg_Table[[#This Row],[PRESCRIP]],2,1)),"NA")</f>
        <v>NA</v>
      </c>
      <c r="O651" s="1">
        <f>WEEKNUM(Veg_Table[[#This Row],[EVM_LAST_EDITED_Day]],2)</f>
        <v>20</v>
      </c>
      <c r="P651" s="25">
        <f>IFERROR(DATE(YEAR(Veg_Table[[#This Row],[EVM_LAST_EDITED2]]),MONTH(Veg_Table[[#This Row],[EVM_LAST_EDITED2]]),DAY(Veg_Table[[#This Row],[EVM_LAST_EDITED2]])),DATE(2019,1,1))</f>
        <v>43962</v>
      </c>
      <c r="Q651" s="3">
        <f>VALUE(SUBSTITUTE(Veg_Table[[#This Row],[EVM_LAST_EDITED]],",",""))</f>
        <v>43962.636574074102</v>
      </c>
      <c r="R651" s="1" t="str">
        <f>_xlfn.IFNA(IF(Veg_Table[[#This Row],[EVM_LAST_EDITOR]]="","zBlank EVM Last Editor",VLOOKUP(Veg_Table[[#This Row],[EVM_LAST_EDITOR]],Roster_Table[#All],4,FALSE)),"zAWRR Not in Roster")</f>
        <v>MGE</v>
      </c>
      <c r="S651" s="1" t="str">
        <f>_xlfn.IFNA(IF(Veg_Table[[#This Row],[EVM_LAST_EDITOR]]="","zBlank EVM Last Editor",VLOOKUP(Veg_Table[[#This Row],[EVM_LAST_EDITOR]],Roster_Table[#All],16,FALSE)),"zCompany_AWRR not in Roster")</f>
        <v>MGE_Mountain G Enterprises</v>
      </c>
      <c r="T651" s="2">
        <f>IFERROR(DATE(YEAR(Veg_Table[[#This Row],[Created2]]),MONTH(Veg_Table[[#This Row],[Created2]]),DAY(Veg_Table[[#This Row],[Created2]])),DATE(2019,1,1))</f>
        <v>43962</v>
      </c>
      <c r="U651" s="3">
        <f>VALUE(SUBSTITUTE(Veg_Table[[#This Row],[Created]],",",""))</f>
        <v>43962.633657407401</v>
      </c>
      <c r="V651" s="3" t="str">
        <f ca="1">IFERROR(_xlfn.IFNA(CELL("contents",INDIRECT(_xlfn.CONCAT("Veg_Table_Production_Data!",ADDRESS(MATCH(_xlfn.MAXIFS(#REF!,#REF!,"="&amp;Veg_Table[[#This Row],[AUTO_ID]],#REF!,"&lt;"&amp;Veg_Table[[#This Row],[EVM_LAST_EDITED_Day]]),#REF!,0),COLUMN(#REF!),4,1,)))),""),"")</f>
        <v/>
      </c>
      <c r="W651" s="3" t="str">
        <f ca="1">IF(Veg_Table[[#This Row],[Previous_Prescription]]="","No",IF(Veg_Table[[#This Row],[Previous_Prescription]]=Veg_Table[[#This Row],[PRESCRIP]],"No","Yes"))</f>
        <v>No</v>
      </c>
      <c r="X651" s="3" t="str">
        <f>IF(Veg_Table[[#This Row],[EVM_LAST_EDITED_Day]]=Veg_Table[[#This Row],[Created_Day]],"New","Old")</f>
        <v>New</v>
      </c>
      <c r="Y651" s="1">
        <f>IFERROR(IF(FIND("delete",LOWER(Veg_Table[[#This Row],[PI_COMMENTS]]))&gt;=1,1,0),0)</f>
        <v>0</v>
      </c>
      <c r="Z651" s="1" t="str">
        <f>_xlfn.IFNA(IF(Veg_Table[[#This Row],[EVM_LAST_EDITOR]]="","Yes",VLOOKUP(Veg_Table[[#This Row],[EVM_LAST_EDITOR]],Roster_Table[#All],15,FALSE)),"Yes")</f>
        <v>Yes</v>
      </c>
      <c r="AA65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51" s="1" t="str">
        <f>_xlfn.IFNA(VLOOKUP(Veg_Table[[#This Row],[EVM_LAST_EDITOR]],Roster_Table[#All],3,FALSE),"zAWRR Not in Roster")</f>
        <v>Alex</v>
      </c>
      <c r="AC651" s="1" t="str">
        <f>_xlfn.IFNA(VLOOKUP(Veg_Table[[#This Row],[EVM_LAST_EDITOR]],Roster_Table[#All],2,FALSE),"zAWRR Not in Roster")</f>
        <v>Coon</v>
      </c>
      <c r="AD651" s="1" t="str">
        <f>IF(_xlfn.CONCAT(Veg_Table[[#This Row],[First_Name]]," ",Veg_Table[[#This Row],[Last_Name]])="zAWRR Not in Roster zAWRR Not in Roster","zAWRR Not in Roster",_xlfn.CONCAT(Veg_Table[[#This Row],[First_Name]]," ",Veg_Table[[#This Row],[Last_Name]]))</f>
        <v>Alex Coon</v>
      </c>
      <c r="AE651">
        <v>3217536</v>
      </c>
      <c r="AF651" t="s">
        <v>4418</v>
      </c>
      <c r="AG651" t="s">
        <v>93</v>
      </c>
      <c r="AH651" t="s">
        <v>4004</v>
      </c>
      <c r="AI651" t="s">
        <v>4419</v>
      </c>
      <c r="AJ651" t="s">
        <v>21</v>
      </c>
      <c r="AL651" t="s">
        <v>22</v>
      </c>
      <c r="AM651" t="s">
        <v>23</v>
      </c>
      <c r="AN651" t="s">
        <v>25</v>
      </c>
      <c r="AO651" t="s">
        <v>25</v>
      </c>
      <c r="AP651">
        <v>66</v>
      </c>
      <c r="AQ651">
        <v>50</v>
      </c>
      <c r="AR651" t="s">
        <v>511</v>
      </c>
      <c r="AS651" t="s">
        <v>24</v>
      </c>
      <c r="AT651" t="s">
        <v>26</v>
      </c>
      <c r="AV651" t="s">
        <v>512</v>
      </c>
      <c r="AW651" t="s">
        <v>4285</v>
      </c>
      <c r="AZ651"/>
      <c r="BB651" s="4"/>
      <c r="BD651" t="s">
        <v>29</v>
      </c>
      <c r="BE651" t="s">
        <v>25</v>
      </c>
      <c r="BF651" t="s">
        <v>513</v>
      </c>
      <c r="BI651" s="3"/>
      <c r="BJ651" t="s">
        <v>27</v>
      </c>
      <c r="BK651" s="30" t="s">
        <v>140</v>
      </c>
      <c r="BL651" s="3">
        <v>43962.636574074073</v>
      </c>
      <c r="BM651" t="s">
        <v>31</v>
      </c>
      <c r="BN651" t="s">
        <v>32</v>
      </c>
      <c r="BP651" t="s">
        <v>4006</v>
      </c>
      <c r="BQ651" t="s">
        <v>1025</v>
      </c>
      <c r="BR651" t="s">
        <v>28</v>
      </c>
      <c r="BS651" t="s">
        <v>28</v>
      </c>
      <c r="BT651" t="s">
        <v>140</v>
      </c>
      <c r="BU651" s="3">
        <v>43962.633657407408</v>
      </c>
      <c r="BV651" t="s">
        <v>803</v>
      </c>
      <c r="BW651" s="3">
        <v>43962.681200925923</v>
      </c>
      <c r="BX651" t="s">
        <v>4286</v>
      </c>
      <c r="CG651"/>
      <c r="CH651"/>
      <c r="CI651"/>
      <c r="CY651"/>
      <c r="DA651"/>
      <c r="DE651"/>
      <c r="DF651"/>
    </row>
    <row r="652" spans="1:110" x14ac:dyDescent="0.25">
      <c r="A652" s="1">
        <f>IF(Veg_Table[[#This Row],[VP_STATUS]]="Hold",0,IF(OR(AND(Veg_Table[[#This Row],[PRESCRIP]]="NW_No Work",Veg_Table[[#This Row],[VP_STATUS]]&lt;&gt;"No Work Required Under EVM"),AND(Veg_Table[[#This Row],[VP_STATUS]]="No Work Required Under EVM",Veg_Table[[#This Row],[PRESCRIP]]&lt;&gt;"NW_No Work")),1,0))</f>
        <v>0</v>
      </c>
      <c r="B652" s="1">
        <f>IF(Veg_Table[[#This Row],[SPECIES]]="",1,0)</f>
        <v>0</v>
      </c>
      <c r="C652" s="1">
        <f>IF(Veg_Table[[#This Row],[DIAMETER]]="",1,0)</f>
        <v>0</v>
      </c>
      <c r="D652" s="1">
        <f>IF(Veg_Table[[#This Row],[HEIGHT]]="",1,0)</f>
        <v>0</v>
      </c>
      <c r="E65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52" s="1">
        <f>IF(AND(Veg_Table[[#This Row],[TAT_RESULT]]="ABATE",Veg_Table[[#This Row],[PRESCRIP]]="NW_No Work"),1,0)</f>
        <v>0</v>
      </c>
      <c r="G652" s="1">
        <f>IF(OR(Veg_Table[[#This Row],[Prescription R-Scale]]="NA",Veg_Table[[#This Row],[Diameter R-Scale]]="NA"),0,IF(Veg_Table[[#This Row],[Diameter R-Scale]]&lt;&gt;Veg_Table[[#This Row],[Prescription R-Scale]],1,0))</f>
        <v>0</v>
      </c>
      <c r="H652" s="1">
        <f>IF(OR(AND(Veg_Table[[#This Row],[PRESCRIP]]="BC_Br Rmv", Veg_Table[[#This Row],[WOOD_MAN]]&lt;&gt;"Not Needed"),AND(Veg_Table[[#This Row],[PRESCRIP]]="BCS_Br Rmv+Trt", Veg_Table[[#This Row],[WOOD_MAN]]&lt;&gt;"Not Needed")),1,0)</f>
        <v>0</v>
      </c>
      <c r="I652" s="1">
        <f ca="1">IF(AND(Veg_Table[[#This Row],[Prescription_Changed]]="Yes",Veg_Table[[#This Row],[TAT_RESULT]]=""),1,0)</f>
        <v>0</v>
      </c>
      <c r="J652" s="1">
        <f ca="1">SUM(Veg_Table[[#This Row],[Prescription and Status do not match]:[Prescription_Edited_And_TAT_Is_Blank]])</f>
        <v>0</v>
      </c>
      <c r="K652" s="1">
        <f ca="1">IF(Veg_Table[[#This Row],[Sum of Errors]]&gt;0,1,0)</f>
        <v>0</v>
      </c>
      <c r="L652" s="1">
        <f>1</f>
        <v>1</v>
      </c>
      <c r="M65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652" s="1">
        <f>IF(OR(MID(Veg_Table[[#This Row],[PRESCRIP]],2,1)="1",MID(Veg_Table[[#This Row],[PRESCRIP]],2,1)="2",MID(Veg_Table[[#This Row],[PRESCRIP]],2,1)="3",MID(Veg_Table[[#This Row],[PRESCRIP]],2,1)="4"),_xlfn.NUMBERVALUE(MID(Veg_Table[[#This Row],[PRESCRIP]],2,1)),"NA")</f>
        <v>1</v>
      </c>
      <c r="O652" s="1">
        <f>WEEKNUM(Veg_Table[[#This Row],[EVM_LAST_EDITED_Day]],2)</f>
        <v>20</v>
      </c>
      <c r="P652" s="25">
        <f>IFERROR(DATE(YEAR(Veg_Table[[#This Row],[EVM_LAST_EDITED2]]),MONTH(Veg_Table[[#This Row],[EVM_LAST_EDITED2]]),DAY(Veg_Table[[#This Row],[EVM_LAST_EDITED2]])),DATE(2019,1,1))</f>
        <v>43962</v>
      </c>
      <c r="Q652" s="3">
        <f>VALUE(SUBSTITUTE(Veg_Table[[#This Row],[EVM_LAST_EDITED]],",",""))</f>
        <v>43962.636645231498</v>
      </c>
      <c r="R652" s="1" t="str">
        <f>_xlfn.IFNA(IF(Veg_Table[[#This Row],[EVM_LAST_EDITOR]]="","zBlank EVM Last Editor",VLOOKUP(Veg_Table[[#This Row],[EVM_LAST_EDITOR]],Roster_Table[#All],4,FALSE)),"zAWRR Not in Roster")</f>
        <v>zAWRR Not in Roster</v>
      </c>
      <c r="S652" s="1" t="str">
        <f>_xlfn.IFNA(IF(Veg_Table[[#This Row],[EVM_LAST_EDITOR]]="","zBlank EVM Last Editor",VLOOKUP(Veg_Table[[#This Row],[EVM_LAST_EDITOR]],Roster_Table[#All],16,FALSE)),"zCompany_AWRR not in Roster")</f>
        <v>zCompany_AWRR not in Roster</v>
      </c>
      <c r="T652" s="2">
        <f>IFERROR(DATE(YEAR(Veg_Table[[#This Row],[Created2]]),MONTH(Veg_Table[[#This Row],[Created2]]),DAY(Veg_Table[[#This Row],[Created2]])),DATE(2019,1,1))</f>
        <v>43907</v>
      </c>
      <c r="U652" s="3">
        <f>VALUE(SUBSTITUTE(Veg_Table[[#This Row],[Created]],",",""))</f>
        <v>43907.425752314797</v>
      </c>
      <c r="V652" s="3" t="str">
        <f ca="1">IFERROR(_xlfn.IFNA(CELL("contents",INDIRECT(_xlfn.CONCAT("Veg_Table_Production_Data!",ADDRESS(MATCH(_xlfn.MAXIFS(#REF!,#REF!,"="&amp;Veg_Table[[#This Row],[AUTO_ID]],#REF!,"&lt;"&amp;Veg_Table[[#This Row],[EVM_LAST_EDITED_Day]]),#REF!,0),COLUMN(#REF!),4,1,)))),""),"")</f>
        <v/>
      </c>
      <c r="W652" s="3" t="str">
        <f ca="1">IF(Veg_Table[[#This Row],[Previous_Prescription]]="","No",IF(Veg_Table[[#This Row],[Previous_Prescription]]=Veg_Table[[#This Row],[PRESCRIP]],"No","Yes"))</f>
        <v>No</v>
      </c>
      <c r="X652" s="3" t="str">
        <f>IF(Veg_Table[[#This Row],[EVM_LAST_EDITED_Day]]=Veg_Table[[#This Row],[Created_Day]],"New","Old")</f>
        <v>Old</v>
      </c>
      <c r="Y652" s="1">
        <f>IFERROR(IF(FIND("delete",LOWER(Veg_Table[[#This Row],[PI_COMMENTS]]))&gt;=1,1,0),0)</f>
        <v>0</v>
      </c>
      <c r="Z652" s="1" t="str">
        <f>_xlfn.IFNA(IF(Veg_Table[[#This Row],[EVM_LAST_EDITOR]]="","Yes",VLOOKUP(Veg_Table[[#This Row],[EVM_LAST_EDITOR]],Roster_Table[#All],15,FALSE)),"Yes")</f>
        <v>Yes</v>
      </c>
      <c r="AA65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52" s="1" t="str">
        <f>_xlfn.IFNA(VLOOKUP(Veg_Table[[#This Row],[EVM_LAST_EDITOR]],Roster_Table[#All],3,FALSE),"zAWRR Not in Roster")</f>
        <v>zAWRR Not in Roster</v>
      </c>
      <c r="AC652" s="1" t="str">
        <f>_xlfn.IFNA(VLOOKUP(Veg_Table[[#This Row],[EVM_LAST_EDITOR]],Roster_Table[#All],2,FALSE),"zAWRR Not in Roster")</f>
        <v>zAWRR Not in Roster</v>
      </c>
      <c r="AD652" s="1" t="str">
        <f>IF(_xlfn.CONCAT(Veg_Table[[#This Row],[First_Name]]," ",Veg_Table[[#This Row],[Last_Name]])="zAWRR Not in Roster zAWRR Not in Roster","zAWRR Not in Roster",_xlfn.CONCAT(Veg_Table[[#This Row],[First_Name]]," ",Veg_Table[[#This Row],[Last_Name]]))</f>
        <v>zAWRR Not in Roster</v>
      </c>
      <c r="AE652">
        <v>2930119</v>
      </c>
      <c r="AF652" t="s">
        <v>955</v>
      </c>
      <c r="AG652" t="s">
        <v>30</v>
      </c>
      <c r="AH652" t="s">
        <v>916</v>
      </c>
      <c r="AI652" t="s">
        <v>912</v>
      </c>
      <c r="AJ652" t="s">
        <v>820</v>
      </c>
      <c r="AL652" t="s">
        <v>371</v>
      </c>
      <c r="AM652" t="s">
        <v>38</v>
      </c>
      <c r="AN652" t="s">
        <v>25</v>
      </c>
      <c r="AO652" t="s">
        <v>25</v>
      </c>
      <c r="AP652">
        <v>8</v>
      </c>
      <c r="AQ652">
        <v>60</v>
      </c>
      <c r="AR652" t="s">
        <v>511</v>
      </c>
      <c r="AS652" t="s">
        <v>45</v>
      </c>
      <c r="AT652" t="s">
        <v>515</v>
      </c>
      <c r="AV652" t="s">
        <v>512</v>
      </c>
      <c r="AW652" t="s">
        <v>956</v>
      </c>
      <c r="AX652" t="s">
        <v>534</v>
      </c>
      <c r="AZ652">
        <v>5746657</v>
      </c>
      <c r="BA652" t="s">
        <v>45</v>
      </c>
      <c r="BB652" s="4">
        <v>43962.636616678239</v>
      </c>
      <c r="BD652" t="s">
        <v>29</v>
      </c>
      <c r="BE652" t="s">
        <v>25</v>
      </c>
      <c r="BF652" t="s">
        <v>513</v>
      </c>
      <c r="BI652" s="3"/>
      <c r="BJ652" t="s">
        <v>417</v>
      </c>
      <c r="BK652" s="30" t="s">
        <v>821</v>
      </c>
      <c r="BL652" s="3">
        <v>43962.636645231483</v>
      </c>
      <c r="BM652" t="s">
        <v>31</v>
      </c>
      <c r="BN652" t="s">
        <v>32</v>
      </c>
      <c r="BP652" t="s">
        <v>1126</v>
      </c>
      <c r="BR652" t="s">
        <v>28</v>
      </c>
      <c r="BS652" t="s">
        <v>28</v>
      </c>
      <c r="BT652" t="s">
        <v>544</v>
      </c>
      <c r="BU652" s="3">
        <v>43907.425752314812</v>
      </c>
      <c r="BV652" t="s">
        <v>803</v>
      </c>
      <c r="BW652" s="3">
        <v>43962.649555555552</v>
      </c>
      <c r="BX652" t="s">
        <v>957</v>
      </c>
      <c r="CG652"/>
      <c r="CH652"/>
      <c r="CI652"/>
      <c r="CY652"/>
      <c r="DA652"/>
      <c r="DE652"/>
      <c r="DF652"/>
    </row>
    <row r="653" spans="1:110" x14ac:dyDescent="0.25">
      <c r="A653" s="1">
        <f>IF(Veg_Table[[#This Row],[VP_STATUS]]="Hold",0,IF(OR(AND(Veg_Table[[#This Row],[PRESCRIP]]="NW_No Work",Veg_Table[[#This Row],[VP_STATUS]]&lt;&gt;"No Work Required Under EVM"),AND(Veg_Table[[#This Row],[VP_STATUS]]="No Work Required Under EVM",Veg_Table[[#This Row],[PRESCRIP]]&lt;&gt;"NW_No Work")),1,0))</f>
        <v>0</v>
      </c>
      <c r="B653" s="1">
        <f>IF(Veg_Table[[#This Row],[SPECIES]]="",1,0)</f>
        <v>0</v>
      </c>
      <c r="C653" s="1">
        <f>IF(Veg_Table[[#This Row],[DIAMETER]]="",1,0)</f>
        <v>0</v>
      </c>
      <c r="D653" s="1">
        <f>IF(Veg_Table[[#This Row],[HEIGHT]]="",1,0)</f>
        <v>0</v>
      </c>
      <c r="E65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53" s="1">
        <f>IF(AND(Veg_Table[[#This Row],[TAT_RESULT]]="ABATE",Veg_Table[[#This Row],[PRESCRIP]]="NW_No Work"),1,0)</f>
        <v>0</v>
      </c>
      <c r="G653" s="1">
        <f>IF(OR(Veg_Table[[#This Row],[Prescription R-Scale]]="NA",Veg_Table[[#This Row],[Diameter R-Scale]]="NA"),0,IF(Veg_Table[[#This Row],[Diameter R-Scale]]&lt;&gt;Veg_Table[[#This Row],[Prescription R-Scale]],1,0))</f>
        <v>0</v>
      </c>
      <c r="H653" s="1">
        <f>IF(OR(AND(Veg_Table[[#This Row],[PRESCRIP]]="BC_Br Rmv", Veg_Table[[#This Row],[WOOD_MAN]]&lt;&gt;"Not Needed"),AND(Veg_Table[[#This Row],[PRESCRIP]]="BCS_Br Rmv+Trt", Veg_Table[[#This Row],[WOOD_MAN]]&lt;&gt;"Not Needed")),1,0)</f>
        <v>0</v>
      </c>
      <c r="I653" s="1">
        <f ca="1">IF(AND(Veg_Table[[#This Row],[Prescription_Changed]]="Yes",Veg_Table[[#This Row],[TAT_RESULT]]=""),1,0)</f>
        <v>0</v>
      </c>
      <c r="J653" s="1">
        <f ca="1">SUM(Veg_Table[[#This Row],[Prescription and Status do not match]:[Prescription_Edited_And_TAT_Is_Blank]])</f>
        <v>0</v>
      </c>
      <c r="K653" s="1">
        <f ca="1">IF(Veg_Table[[#This Row],[Sum of Errors]]&gt;0,1,0)</f>
        <v>0</v>
      </c>
      <c r="L653" s="1">
        <f>1</f>
        <v>1</v>
      </c>
      <c r="M65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653" s="1">
        <f>IF(OR(MID(Veg_Table[[#This Row],[PRESCRIP]],2,1)="1",MID(Veg_Table[[#This Row],[PRESCRIP]],2,1)="2",MID(Veg_Table[[#This Row],[PRESCRIP]],2,1)="3",MID(Veg_Table[[#This Row],[PRESCRIP]],2,1)="4"),_xlfn.NUMBERVALUE(MID(Veg_Table[[#This Row],[PRESCRIP]],2,1)),"NA")</f>
        <v>1</v>
      </c>
      <c r="O653" s="1">
        <f>WEEKNUM(Veg_Table[[#This Row],[EVM_LAST_EDITED_Day]],2)</f>
        <v>20</v>
      </c>
      <c r="P653" s="25">
        <f>IFERROR(DATE(YEAR(Veg_Table[[#This Row],[EVM_LAST_EDITED2]]),MONTH(Veg_Table[[#This Row],[EVM_LAST_EDITED2]]),DAY(Veg_Table[[#This Row],[EVM_LAST_EDITED2]])),DATE(2019,1,1))</f>
        <v>43962</v>
      </c>
      <c r="Q653" s="3">
        <f>VALUE(SUBSTITUTE(Veg_Table[[#This Row],[EVM_LAST_EDITED]],",",""))</f>
        <v>43962.637415648103</v>
      </c>
      <c r="R653" s="1" t="str">
        <f>_xlfn.IFNA(IF(Veg_Table[[#This Row],[EVM_LAST_EDITOR]]="","zBlank EVM Last Editor",VLOOKUP(Veg_Table[[#This Row],[EVM_LAST_EDITOR]],Roster_Table[#All],4,FALSE)),"zAWRR Not in Roster")</f>
        <v>zAWRR Not in Roster</v>
      </c>
      <c r="S653" s="1" t="str">
        <f>_xlfn.IFNA(IF(Veg_Table[[#This Row],[EVM_LAST_EDITOR]]="","zBlank EVM Last Editor",VLOOKUP(Veg_Table[[#This Row],[EVM_LAST_EDITOR]],Roster_Table[#All],16,FALSE)),"zCompany_AWRR not in Roster")</f>
        <v>zCompany_AWRR not in Roster</v>
      </c>
      <c r="T653" s="2">
        <f>IFERROR(DATE(YEAR(Veg_Table[[#This Row],[Created2]]),MONTH(Veg_Table[[#This Row],[Created2]]),DAY(Veg_Table[[#This Row],[Created2]])),DATE(2019,1,1))</f>
        <v>43907</v>
      </c>
      <c r="U653" s="3">
        <f>VALUE(SUBSTITUTE(Veg_Table[[#This Row],[Created]],",",""))</f>
        <v>43907.494247685099</v>
      </c>
      <c r="V653" s="3" t="str">
        <f ca="1">IFERROR(_xlfn.IFNA(CELL("contents",INDIRECT(_xlfn.CONCAT("Veg_Table_Production_Data!",ADDRESS(MATCH(_xlfn.MAXIFS(#REF!,#REF!,"="&amp;Veg_Table[[#This Row],[AUTO_ID]],#REF!,"&lt;"&amp;Veg_Table[[#This Row],[EVM_LAST_EDITED_Day]]),#REF!,0),COLUMN(#REF!),4,1,)))),""),"")</f>
        <v/>
      </c>
      <c r="W653" s="3" t="str">
        <f ca="1">IF(Veg_Table[[#This Row],[Previous_Prescription]]="","No",IF(Veg_Table[[#This Row],[Previous_Prescription]]=Veg_Table[[#This Row],[PRESCRIP]],"No","Yes"))</f>
        <v>No</v>
      </c>
      <c r="X653" s="3" t="str">
        <f>IF(Veg_Table[[#This Row],[EVM_LAST_EDITED_Day]]=Veg_Table[[#This Row],[Created_Day]],"New","Old")</f>
        <v>Old</v>
      </c>
      <c r="Y653" s="1">
        <f>IFERROR(IF(FIND("delete",LOWER(Veg_Table[[#This Row],[PI_COMMENTS]]))&gt;=1,1,0),0)</f>
        <v>0</v>
      </c>
      <c r="Z653" s="1" t="str">
        <f>_xlfn.IFNA(IF(Veg_Table[[#This Row],[EVM_LAST_EDITOR]]="","Yes",VLOOKUP(Veg_Table[[#This Row],[EVM_LAST_EDITOR]],Roster_Table[#All],15,FALSE)),"Yes")</f>
        <v>Yes</v>
      </c>
      <c r="AA65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53" s="1" t="str">
        <f>_xlfn.IFNA(VLOOKUP(Veg_Table[[#This Row],[EVM_LAST_EDITOR]],Roster_Table[#All],3,FALSE),"zAWRR Not in Roster")</f>
        <v>zAWRR Not in Roster</v>
      </c>
      <c r="AC653" s="1" t="str">
        <f>_xlfn.IFNA(VLOOKUP(Veg_Table[[#This Row],[EVM_LAST_EDITOR]],Roster_Table[#All],2,FALSE),"zAWRR Not in Roster")</f>
        <v>zAWRR Not in Roster</v>
      </c>
      <c r="AD653" s="1" t="str">
        <f>IF(_xlfn.CONCAT(Veg_Table[[#This Row],[First_Name]]," ",Veg_Table[[#This Row],[Last_Name]])="zAWRR Not in Roster zAWRR Not in Roster","zAWRR Not in Roster",_xlfn.CONCAT(Veg_Table[[#This Row],[First_Name]]," ",Veg_Table[[#This Row],[Last_Name]]))</f>
        <v>zAWRR Not in Roster</v>
      </c>
      <c r="AE653">
        <v>2930128</v>
      </c>
      <c r="AF653" t="s">
        <v>947</v>
      </c>
      <c r="AG653" t="s">
        <v>30</v>
      </c>
      <c r="AH653" t="s">
        <v>916</v>
      </c>
      <c r="AI653" t="s">
        <v>912</v>
      </c>
      <c r="AJ653" t="s">
        <v>820</v>
      </c>
      <c r="AL653" t="s">
        <v>371</v>
      </c>
      <c r="AM653" t="s">
        <v>38</v>
      </c>
      <c r="AN653" t="s">
        <v>25</v>
      </c>
      <c r="AO653" t="s">
        <v>25</v>
      </c>
      <c r="AP653">
        <v>9</v>
      </c>
      <c r="AQ653">
        <v>25</v>
      </c>
      <c r="AR653" t="s">
        <v>517</v>
      </c>
      <c r="AS653" t="s">
        <v>45</v>
      </c>
      <c r="AT653" t="s">
        <v>515</v>
      </c>
      <c r="AV653" t="s">
        <v>512</v>
      </c>
      <c r="AW653" t="s">
        <v>948</v>
      </c>
      <c r="AX653" t="s">
        <v>534</v>
      </c>
      <c r="AZ653">
        <v>5746657</v>
      </c>
      <c r="BA653" t="s">
        <v>45</v>
      </c>
      <c r="BB653" s="4">
        <v>43962.63737034722</v>
      </c>
      <c r="BD653" t="s">
        <v>29</v>
      </c>
      <c r="BE653" t="s">
        <v>25</v>
      </c>
      <c r="BF653" t="s">
        <v>513</v>
      </c>
      <c r="BI653" s="3"/>
      <c r="BJ653" t="s">
        <v>417</v>
      </c>
      <c r="BK653" s="30" t="s">
        <v>821</v>
      </c>
      <c r="BL653" s="3">
        <v>43962.637415648147</v>
      </c>
      <c r="BM653" t="s">
        <v>31</v>
      </c>
      <c r="BN653" t="s">
        <v>32</v>
      </c>
      <c r="BP653" t="s">
        <v>1126</v>
      </c>
      <c r="BR653" t="s">
        <v>28</v>
      </c>
      <c r="BS653" t="s">
        <v>28</v>
      </c>
      <c r="BT653" t="s">
        <v>544</v>
      </c>
      <c r="BU653" s="3">
        <v>43907.494247685187</v>
      </c>
      <c r="BV653" t="s">
        <v>803</v>
      </c>
      <c r="BW653" s="3">
        <v>43962.649555555552</v>
      </c>
      <c r="BX653" t="s">
        <v>949</v>
      </c>
      <c r="CG653"/>
      <c r="CH653"/>
      <c r="CI653"/>
      <c r="CY653"/>
      <c r="DA653"/>
      <c r="DE653"/>
      <c r="DF653"/>
    </row>
    <row r="654" spans="1:110" x14ac:dyDescent="0.25">
      <c r="A654" s="1">
        <f>IF(Veg_Table[[#This Row],[VP_STATUS]]="Hold",0,IF(OR(AND(Veg_Table[[#This Row],[PRESCRIP]]="NW_No Work",Veg_Table[[#This Row],[VP_STATUS]]&lt;&gt;"No Work Required Under EVM"),AND(Veg_Table[[#This Row],[VP_STATUS]]="No Work Required Under EVM",Veg_Table[[#This Row],[PRESCRIP]]&lt;&gt;"NW_No Work")),1,0))</f>
        <v>0</v>
      </c>
      <c r="B654" s="1">
        <f>IF(Veg_Table[[#This Row],[SPECIES]]="",1,0)</f>
        <v>0</v>
      </c>
      <c r="C654" s="1">
        <f>IF(Veg_Table[[#This Row],[DIAMETER]]="",1,0)</f>
        <v>0</v>
      </c>
      <c r="D654" s="1">
        <f>IF(Veg_Table[[#This Row],[HEIGHT]]="",1,0)</f>
        <v>0</v>
      </c>
      <c r="E65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54" s="1">
        <f>IF(AND(Veg_Table[[#This Row],[TAT_RESULT]]="ABATE",Veg_Table[[#This Row],[PRESCRIP]]="NW_No Work"),1,0)</f>
        <v>0</v>
      </c>
      <c r="G654" s="1">
        <f>IF(OR(Veg_Table[[#This Row],[Prescription R-Scale]]="NA",Veg_Table[[#This Row],[Diameter R-Scale]]="NA"),0,IF(Veg_Table[[#This Row],[Diameter R-Scale]]&lt;&gt;Veg_Table[[#This Row],[Prescription R-Scale]],1,0))</f>
        <v>0</v>
      </c>
      <c r="H654" s="1">
        <f>IF(OR(AND(Veg_Table[[#This Row],[PRESCRIP]]="BC_Br Rmv", Veg_Table[[#This Row],[WOOD_MAN]]&lt;&gt;"Not Needed"),AND(Veg_Table[[#This Row],[PRESCRIP]]="BCS_Br Rmv+Trt", Veg_Table[[#This Row],[WOOD_MAN]]&lt;&gt;"Not Needed")),1,0)</f>
        <v>0</v>
      </c>
      <c r="I654" s="1">
        <f ca="1">IF(AND(Veg_Table[[#This Row],[Prescription_Changed]]="Yes",Veg_Table[[#This Row],[TAT_RESULT]]=""),1,0)</f>
        <v>0</v>
      </c>
      <c r="J654" s="1">
        <f ca="1">SUM(Veg_Table[[#This Row],[Prescription and Status do not match]:[Prescription_Edited_And_TAT_Is_Blank]])</f>
        <v>0</v>
      </c>
      <c r="K654" s="1">
        <f ca="1">IF(Veg_Table[[#This Row],[Sum of Errors]]&gt;0,1,0)</f>
        <v>0</v>
      </c>
      <c r="L654" s="1">
        <f>1</f>
        <v>1</v>
      </c>
      <c r="M654"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654" s="1" t="str">
        <f>IF(OR(MID(Veg_Table[[#This Row],[PRESCRIP]],2,1)="1",MID(Veg_Table[[#This Row],[PRESCRIP]],2,1)="2",MID(Veg_Table[[#This Row],[PRESCRIP]],2,1)="3",MID(Veg_Table[[#This Row],[PRESCRIP]],2,1)="4"),_xlfn.NUMBERVALUE(MID(Veg_Table[[#This Row],[PRESCRIP]],2,1)),"NA")</f>
        <v>NA</v>
      </c>
      <c r="O654" s="1">
        <f>WEEKNUM(Veg_Table[[#This Row],[EVM_LAST_EDITED_Day]],2)</f>
        <v>20</v>
      </c>
      <c r="P654" s="25">
        <f>IFERROR(DATE(YEAR(Veg_Table[[#This Row],[EVM_LAST_EDITED2]]),MONTH(Veg_Table[[#This Row],[EVM_LAST_EDITED2]]),DAY(Veg_Table[[#This Row],[EVM_LAST_EDITED2]])),DATE(2019,1,1))</f>
        <v>43962</v>
      </c>
      <c r="Q654" s="3">
        <f>VALUE(SUBSTITUTE(Veg_Table[[#This Row],[EVM_LAST_EDITED]],",",""))</f>
        <v>43962.637777777803</v>
      </c>
      <c r="R654" s="1" t="str">
        <f>_xlfn.IFNA(IF(Veg_Table[[#This Row],[EVM_LAST_EDITOR]]="","zBlank EVM Last Editor",VLOOKUP(Veg_Table[[#This Row],[EVM_LAST_EDITOR]],Roster_Table[#All],4,FALSE)),"zAWRR Not in Roster")</f>
        <v>MGE</v>
      </c>
      <c r="S654" s="1" t="str">
        <f>_xlfn.IFNA(IF(Veg_Table[[#This Row],[EVM_LAST_EDITOR]]="","zBlank EVM Last Editor",VLOOKUP(Veg_Table[[#This Row],[EVM_LAST_EDITOR]],Roster_Table[#All],16,FALSE)),"zCompany_AWRR not in Roster")</f>
        <v>MGE_Mountain G Enterprises</v>
      </c>
      <c r="T654" s="2">
        <f>IFERROR(DATE(YEAR(Veg_Table[[#This Row],[Created2]]),MONTH(Veg_Table[[#This Row],[Created2]]),DAY(Veg_Table[[#This Row],[Created2]])),DATE(2019,1,1))</f>
        <v>43962</v>
      </c>
      <c r="U654" s="3">
        <f>VALUE(SUBSTITUTE(Veg_Table[[#This Row],[Created]],",",""))</f>
        <v>43962.637777777803</v>
      </c>
      <c r="V654" s="3" t="str">
        <f ca="1">IFERROR(_xlfn.IFNA(CELL("contents",INDIRECT(_xlfn.CONCAT("Veg_Table_Production_Data!",ADDRESS(MATCH(_xlfn.MAXIFS(#REF!,#REF!,"="&amp;Veg_Table[[#This Row],[AUTO_ID]],#REF!,"&lt;"&amp;Veg_Table[[#This Row],[EVM_LAST_EDITED_Day]]),#REF!,0),COLUMN(#REF!),4,1,)))),""),"")</f>
        <v/>
      </c>
      <c r="W654" s="3" t="str">
        <f ca="1">IF(Veg_Table[[#This Row],[Previous_Prescription]]="","No",IF(Veg_Table[[#This Row],[Previous_Prescription]]=Veg_Table[[#This Row],[PRESCRIP]],"No","Yes"))</f>
        <v>No</v>
      </c>
      <c r="X654" s="3" t="str">
        <f>IF(Veg_Table[[#This Row],[EVM_LAST_EDITED_Day]]=Veg_Table[[#This Row],[Created_Day]],"New","Old")</f>
        <v>New</v>
      </c>
      <c r="Y654" s="1">
        <f>IFERROR(IF(FIND("delete",LOWER(Veg_Table[[#This Row],[PI_COMMENTS]]))&gt;=1,1,0),0)</f>
        <v>0</v>
      </c>
      <c r="Z654" s="1" t="str">
        <f>_xlfn.IFNA(IF(Veg_Table[[#This Row],[EVM_LAST_EDITOR]]="","Yes",VLOOKUP(Veg_Table[[#This Row],[EVM_LAST_EDITOR]],Roster_Table[#All],15,FALSE)),"Yes")</f>
        <v>Yes</v>
      </c>
      <c r="AA65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54" s="1" t="str">
        <f>_xlfn.IFNA(VLOOKUP(Veg_Table[[#This Row],[EVM_LAST_EDITOR]],Roster_Table[#All],3,FALSE),"zAWRR Not in Roster")</f>
        <v>Alex</v>
      </c>
      <c r="AC654" s="1" t="str">
        <f>_xlfn.IFNA(VLOOKUP(Veg_Table[[#This Row],[EVM_LAST_EDITOR]],Roster_Table[#All],2,FALSE),"zAWRR Not in Roster")</f>
        <v>Coon</v>
      </c>
      <c r="AD654" s="1" t="str">
        <f>IF(_xlfn.CONCAT(Veg_Table[[#This Row],[First_Name]]," ",Veg_Table[[#This Row],[Last_Name]])="zAWRR Not in Roster zAWRR Not in Roster","zAWRR Not in Roster",_xlfn.CONCAT(Veg_Table[[#This Row],[First_Name]]," ",Veg_Table[[#This Row],[Last_Name]]))</f>
        <v>Alex Coon</v>
      </c>
      <c r="AE654">
        <v>3217538</v>
      </c>
      <c r="AF654" t="s">
        <v>4423</v>
      </c>
      <c r="AG654" t="s">
        <v>93</v>
      </c>
      <c r="AH654" t="s">
        <v>4004</v>
      </c>
      <c r="AI654" t="s">
        <v>4412</v>
      </c>
      <c r="AJ654" t="s">
        <v>21</v>
      </c>
      <c r="AL654" t="s">
        <v>22</v>
      </c>
      <c r="AM654" t="s">
        <v>38</v>
      </c>
      <c r="AN654" t="s">
        <v>25</v>
      </c>
      <c r="AO654" t="s">
        <v>25</v>
      </c>
      <c r="AP654">
        <v>36</v>
      </c>
      <c r="AQ654">
        <v>120</v>
      </c>
      <c r="AR654" t="s">
        <v>511</v>
      </c>
      <c r="AS654" t="s">
        <v>24</v>
      </c>
      <c r="AT654" t="s">
        <v>26</v>
      </c>
      <c r="AV654" t="s">
        <v>512</v>
      </c>
      <c r="AW654" t="s">
        <v>4283</v>
      </c>
      <c r="AZ654"/>
      <c r="BB654" s="4"/>
      <c r="BD654" t="s">
        <v>29</v>
      </c>
      <c r="BE654" t="s">
        <v>25</v>
      </c>
      <c r="BF654" t="s">
        <v>513</v>
      </c>
      <c r="BI654" s="3"/>
      <c r="BJ654" t="s">
        <v>27</v>
      </c>
      <c r="BK654" s="30" t="s">
        <v>140</v>
      </c>
      <c r="BL654" s="3">
        <v>43962.637777777774</v>
      </c>
      <c r="BM654" t="s">
        <v>31</v>
      </c>
      <c r="BN654" t="s">
        <v>32</v>
      </c>
      <c r="BP654" t="s">
        <v>4006</v>
      </c>
      <c r="BQ654" t="s">
        <v>1025</v>
      </c>
      <c r="BR654" t="s">
        <v>28</v>
      </c>
      <c r="BS654" t="s">
        <v>28</v>
      </c>
      <c r="BT654" t="s">
        <v>140</v>
      </c>
      <c r="BU654" s="3">
        <v>43962.637777777774</v>
      </c>
      <c r="BV654" t="s">
        <v>803</v>
      </c>
      <c r="BW654" s="3">
        <v>43962.681200925923</v>
      </c>
      <c r="BX654" t="s">
        <v>4284</v>
      </c>
      <c r="CG654"/>
      <c r="CH654"/>
      <c r="CI654"/>
      <c r="CY654"/>
      <c r="DA654"/>
      <c r="DE654"/>
      <c r="DF654"/>
    </row>
    <row r="655" spans="1:110" x14ac:dyDescent="0.25">
      <c r="A655" s="1">
        <f>IF(Veg_Table[[#This Row],[VP_STATUS]]="Hold",0,IF(OR(AND(Veg_Table[[#This Row],[PRESCRIP]]="NW_No Work",Veg_Table[[#This Row],[VP_STATUS]]&lt;&gt;"No Work Required Under EVM"),AND(Veg_Table[[#This Row],[VP_STATUS]]="No Work Required Under EVM",Veg_Table[[#This Row],[PRESCRIP]]&lt;&gt;"NW_No Work")),1,0))</f>
        <v>0</v>
      </c>
      <c r="B655" s="1">
        <f>IF(Veg_Table[[#This Row],[SPECIES]]="",1,0)</f>
        <v>0</v>
      </c>
      <c r="C655" s="1">
        <f>IF(Veg_Table[[#This Row],[DIAMETER]]="",1,0)</f>
        <v>0</v>
      </c>
      <c r="D655" s="1">
        <f>IF(Veg_Table[[#This Row],[HEIGHT]]="",1,0)</f>
        <v>0</v>
      </c>
      <c r="E65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55" s="1">
        <f>IF(AND(Veg_Table[[#This Row],[TAT_RESULT]]="ABATE",Veg_Table[[#This Row],[PRESCRIP]]="NW_No Work"),1,0)</f>
        <v>0</v>
      </c>
      <c r="G655" s="1">
        <f>IF(OR(Veg_Table[[#This Row],[Prescription R-Scale]]="NA",Veg_Table[[#This Row],[Diameter R-Scale]]="NA"),0,IF(Veg_Table[[#This Row],[Diameter R-Scale]]&lt;&gt;Veg_Table[[#This Row],[Prescription R-Scale]],1,0))</f>
        <v>0</v>
      </c>
      <c r="H655" s="1">
        <f>IF(OR(AND(Veg_Table[[#This Row],[PRESCRIP]]="BC_Br Rmv", Veg_Table[[#This Row],[WOOD_MAN]]&lt;&gt;"Not Needed"),AND(Veg_Table[[#This Row],[PRESCRIP]]="BCS_Br Rmv+Trt", Veg_Table[[#This Row],[WOOD_MAN]]&lt;&gt;"Not Needed")),1,0)</f>
        <v>0</v>
      </c>
      <c r="I655" s="1">
        <f ca="1">IF(AND(Veg_Table[[#This Row],[Prescription_Changed]]="Yes",Veg_Table[[#This Row],[TAT_RESULT]]=""),1,0)</f>
        <v>0</v>
      </c>
      <c r="J655" s="1">
        <f ca="1">SUM(Veg_Table[[#This Row],[Prescription and Status do not match]:[Prescription_Edited_And_TAT_Is_Blank]])</f>
        <v>0</v>
      </c>
      <c r="K655" s="1">
        <f ca="1">IF(Veg_Table[[#This Row],[Sum of Errors]]&gt;0,1,0)</f>
        <v>0</v>
      </c>
      <c r="L655" s="1">
        <f>1</f>
        <v>1</v>
      </c>
      <c r="M65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655" s="1">
        <f>IF(OR(MID(Veg_Table[[#This Row],[PRESCRIP]],2,1)="1",MID(Veg_Table[[#This Row],[PRESCRIP]],2,1)="2",MID(Veg_Table[[#This Row],[PRESCRIP]],2,1)="3",MID(Veg_Table[[#This Row],[PRESCRIP]],2,1)="4"),_xlfn.NUMBERVALUE(MID(Veg_Table[[#This Row],[PRESCRIP]],2,1)),"NA")</f>
        <v>2</v>
      </c>
      <c r="O655" s="1">
        <f>WEEKNUM(Veg_Table[[#This Row],[EVM_LAST_EDITED_Day]],2)</f>
        <v>20</v>
      </c>
      <c r="P655" s="25">
        <f>IFERROR(DATE(YEAR(Veg_Table[[#This Row],[EVM_LAST_EDITED2]]),MONTH(Veg_Table[[#This Row],[EVM_LAST_EDITED2]]),DAY(Veg_Table[[#This Row],[EVM_LAST_EDITED2]])),DATE(2019,1,1))</f>
        <v>43962</v>
      </c>
      <c r="Q655" s="3">
        <f>VALUE(SUBSTITUTE(Veg_Table[[#This Row],[EVM_LAST_EDITED]],",",""))</f>
        <v>43962.6377982755</v>
      </c>
      <c r="R655" s="1" t="str">
        <f>_xlfn.IFNA(IF(Veg_Table[[#This Row],[EVM_LAST_EDITOR]]="","zBlank EVM Last Editor",VLOOKUP(Veg_Table[[#This Row],[EVM_LAST_EDITOR]],Roster_Table[#All],4,FALSE)),"zAWRR Not in Roster")</f>
        <v>NCR</v>
      </c>
      <c r="S655" s="1" t="str">
        <f>_xlfn.IFNA(IF(Veg_Table[[#This Row],[EVM_LAST_EDITOR]]="","zBlank EVM Last Editor",VLOOKUP(Veg_Table[[#This Row],[EVM_LAST_EDITOR]],Roster_Table[#All],16,FALSE)),"zCompany_AWRR not in Roster")</f>
        <v>NCR_North Coast Resource Management</v>
      </c>
      <c r="T655" s="2">
        <f>IFERROR(DATE(YEAR(Veg_Table[[#This Row],[Created2]]),MONTH(Veg_Table[[#This Row],[Created2]]),DAY(Veg_Table[[#This Row],[Created2]])),DATE(2019,1,1))</f>
        <v>43908</v>
      </c>
      <c r="U655" s="3">
        <f>VALUE(SUBSTITUTE(Veg_Table[[#This Row],[Created]],",",""))</f>
        <v>43908.491134259297</v>
      </c>
      <c r="V655" s="3" t="str">
        <f ca="1">IFERROR(_xlfn.IFNA(CELL("contents",INDIRECT(_xlfn.CONCAT("Veg_Table_Production_Data!",ADDRESS(MATCH(_xlfn.MAXIFS(#REF!,#REF!,"="&amp;Veg_Table[[#This Row],[AUTO_ID]],#REF!,"&lt;"&amp;Veg_Table[[#This Row],[EVM_LAST_EDITED_Day]]),#REF!,0),COLUMN(#REF!),4,1,)))),""),"")</f>
        <v/>
      </c>
      <c r="W655" s="3" t="str">
        <f ca="1">IF(Veg_Table[[#This Row],[Previous_Prescription]]="","No",IF(Veg_Table[[#This Row],[Previous_Prescription]]=Veg_Table[[#This Row],[PRESCRIP]],"No","Yes"))</f>
        <v>No</v>
      </c>
      <c r="X655" s="3" t="str">
        <f>IF(Veg_Table[[#This Row],[EVM_LAST_EDITED_Day]]=Veg_Table[[#This Row],[Created_Day]],"New","Old")</f>
        <v>Old</v>
      </c>
      <c r="Y655" s="1">
        <f>IFERROR(IF(FIND("delete",LOWER(Veg_Table[[#This Row],[PI_COMMENTS]]))&gt;=1,1,0),0)</f>
        <v>0</v>
      </c>
      <c r="Z655" s="1" t="str">
        <f>_xlfn.IFNA(IF(Veg_Table[[#This Row],[EVM_LAST_EDITOR]]="","Yes",VLOOKUP(Veg_Table[[#This Row],[EVM_LAST_EDITOR]],Roster_Table[#All],15,FALSE)),"Yes")</f>
        <v>No</v>
      </c>
      <c r="AA65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55" s="1" t="str">
        <f>_xlfn.IFNA(VLOOKUP(Veg_Table[[#This Row],[EVM_LAST_EDITOR]],Roster_Table[#All],3,FALSE),"zAWRR Not in Roster")</f>
        <v>Ben</v>
      </c>
      <c r="AC655" s="1" t="str">
        <f>_xlfn.IFNA(VLOOKUP(Veg_Table[[#This Row],[EVM_LAST_EDITOR]],Roster_Table[#All],2,FALSE),"zAWRR Not in Roster")</f>
        <v>Chambers</v>
      </c>
      <c r="AD655" s="1" t="str">
        <f>IF(_xlfn.CONCAT(Veg_Table[[#This Row],[First_Name]]," ",Veg_Table[[#This Row],[Last_Name]])="zAWRR Not in Roster zAWRR Not in Roster","zAWRR Not in Roster",_xlfn.CONCAT(Veg_Table[[#This Row],[First_Name]]," ",Veg_Table[[#This Row],[Last_Name]]))</f>
        <v>Ben Chambers</v>
      </c>
      <c r="AE655">
        <v>2932659</v>
      </c>
      <c r="AF655" t="s">
        <v>1017</v>
      </c>
      <c r="AG655" t="s">
        <v>30</v>
      </c>
      <c r="AH655" t="s">
        <v>1005</v>
      </c>
      <c r="AI655" t="s">
        <v>1011</v>
      </c>
      <c r="AJ655" t="s">
        <v>48</v>
      </c>
      <c r="AL655" t="s">
        <v>371</v>
      </c>
      <c r="AM655" t="s">
        <v>34</v>
      </c>
      <c r="AN655" t="s">
        <v>25</v>
      </c>
      <c r="AO655" t="s">
        <v>25</v>
      </c>
      <c r="AP655">
        <v>18</v>
      </c>
      <c r="AQ655">
        <v>93</v>
      </c>
      <c r="AR655" t="s">
        <v>514</v>
      </c>
      <c r="AS655" t="s">
        <v>42</v>
      </c>
      <c r="AT655" t="s">
        <v>515</v>
      </c>
      <c r="AV655" t="s">
        <v>519</v>
      </c>
      <c r="AW655" t="s">
        <v>4146</v>
      </c>
      <c r="AX655" t="s">
        <v>534</v>
      </c>
      <c r="AZ655"/>
      <c r="BB655" s="4"/>
      <c r="BD655" t="s">
        <v>29</v>
      </c>
      <c r="BE655" t="s">
        <v>25</v>
      </c>
      <c r="BF655" t="s">
        <v>513</v>
      </c>
      <c r="BI655" s="3"/>
      <c r="BJ655" t="s">
        <v>1885</v>
      </c>
      <c r="BK655" s="30" t="s">
        <v>360</v>
      </c>
      <c r="BL655" s="3">
        <v>43962.637798275464</v>
      </c>
      <c r="BM655" t="s">
        <v>31</v>
      </c>
      <c r="BN655" t="s">
        <v>32</v>
      </c>
      <c r="BP655" t="s">
        <v>1006</v>
      </c>
      <c r="BQ655" t="s">
        <v>826</v>
      </c>
      <c r="BR655" t="s">
        <v>28</v>
      </c>
      <c r="BS655" t="s">
        <v>28</v>
      </c>
      <c r="BT655" t="s">
        <v>400</v>
      </c>
      <c r="BU655" s="3">
        <v>43908.49113425926</v>
      </c>
      <c r="BV655" t="s">
        <v>803</v>
      </c>
      <c r="BW655" s="3">
        <v>43962.649555555552</v>
      </c>
      <c r="BX655" t="s">
        <v>1018</v>
      </c>
      <c r="CG655"/>
      <c r="CH655"/>
      <c r="CI655"/>
      <c r="CY655"/>
      <c r="DA655"/>
      <c r="DE655"/>
      <c r="DF655"/>
    </row>
    <row r="656" spans="1:110" x14ac:dyDescent="0.25">
      <c r="A656" s="1">
        <f>IF(Veg_Table[[#This Row],[VP_STATUS]]="Hold",0,IF(OR(AND(Veg_Table[[#This Row],[PRESCRIP]]="NW_No Work",Veg_Table[[#This Row],[VP_STATUS]]&lt;&gt;"No Work Required Under EVM"),AND(Veg_Table[[#This Row],[VP_STATUS]]="No Work Required Under EVM",Veg_Table[[#This Row],[PRESCRIP]]&lt;&gt;"NW_No Work")),1,0))</f>
        <v>0</v>
      </c>
      <c r="B656" s="1">
        <f>IF(Veg_Table[[#This Row],[SPECIES]]="",1,0)</f>
        <v>0</v>
      </c>
      <c r="C656" s="1">
        <f>IF(Veg_Table[[#This Row],[DIAMETER]]="",1,0)</f>
        <v>0</v>
      </c>
      <c r="D656" s="1">
        <f>IF(Veg_Table[[#This Row],[HEIGHT]]="",1,0)</f>
        <v>0</v>
      </c>
      <c r="E65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56" s="1">
        <f>IF(AND(Veg_Table[[#This Row],[TAT_RESULT]]="ABATE",Veg_Table[[#This Row],[PRESCRIP]]="NW_No Work"),1,0)</f>
        <v>0</v>
      </c>
      <c r="G656" s="1">
        <f>IF(OR(Veg_Table[[#This Row],[Prescription R-Scale]]="NA",Veg_Table[[#This Row],[Diameter R-Scale]]="NA"),0,IF(Veg_Table[[#This Row],[Diameter R-Scale]]&lt;&gt;Veg_Table[[#This Row],[Prescription R-Scale]],1,0))</f>
        <v>0</v>
      </c>
      <c r="H656" s="1">
        <f>IF(OR(AND(Veg_Table[[#This Row],[PRESCRIP]]="BC_Br Rmv", Veg_Table[[#This Row],[WOOD_MAN]]&lt;&gt;"Not Needed"),AND(Veg_Table[[#This Row],[PRESCRIP]]="BCS_Br Rmv+Trt", Veg_Table[[#This Row],[WOOD_MAN]]&lt;&gt;"Not Needed")),1,0)</f>
        <v>0</v>
      </c>
      <c r="I656" s="1">
        <f ca="1">IF(AND(Veg_Table[[#This Row],[Prescription_Changed]]="Yes",Veg_Table[[#This Row],[TAT_RESULT]]=""),1,0)</f>
        <v>0</v>
      </c>
      <c r="J656" s="1">
        <f ca="1">SUM(Veg_Table[[#This Row],[Prescription and Status do not match]:[Prescription_Edited_And_TAT_Is_Blank]])</f>
        <v>0</v>
      </c>
      <c r="K656" s="1">
        <f ca="1">IF(Veg_Table[[#This Row],[Sum of Errors]]&gt;0,1,0)</f>
        <v>0</v>
      </c>
      <c r="L656" s="1">
        <f>1</f>
        <v>1</v>
      </c>
      <c r="M65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656" s="1">
        <f>IF(OR(MID(Veg_Table[[#This Row],[PRESCRIP]],2,1)="1",MID(Veg_Table[[#This Row],[PRESCRIP]],2,1)="2",MID(Veg_Table[[#This Row],[PRESCRIP]],2,1)="3",MID(Veg_Table[[#This Row],[PRESCRIP]],2,1)="4"),_xlfn.NUMBERVALUE(MID(Veg_Table[[#This Row],[PRESCRIP]],2,1)),"NA")</f>
        <v>1</v>
      </c>
      <c r="O656" s="1">
        <f>WEEKNUM(Veg_Table[[#This Row],[EVM_LAST_EDITED_Day]],2)</f>
        <v>20</v>
      </c>
      <c r="P656" s="25">
        <f>IFERROR(DATE(YEAR(Veg_Table[[#This Row],[EVM_LAST_EDITED2]]),MONTH(Veg_Table[[#This Row],[EVM_LAST_EDITED2]]),DAY(Veg_Table[[#This Row],[EVM_LAST_EDITED2]])),DATE(2019,1,1))</f>
        <v>43962</v>
      </c>
      <c r="Q656" s="3">
        <f>VALUE(SUBSTITUTE(Veg_Table[[#This Row],[EVM_LAST_EDITED]],",",""))</f>
        <v>43962.638179189802</v>
      </c>
      <c r="R656" s="1" t="str">
        <f>_xlfn.IFNA(IF(Veg_Table[[#This Row],[EVM_LAST_EDITOR]]="","zBlank EVM Last Editor",VLOOKUP(Veg_Table[[#This Row],[EVM_LAST_EDITOR]],Roster_Table[#All],4,FALSE)),"zAWRR Not in Roster")</f>
        <v>zAWRR Not in Roster</v>
      </c>
      <c r="S656" s="1" t="str">
        <f>_xlfn.IFNA(IF(Veg_Table[[#This Row],[EVM_LAST_EDITOR]]="","zBlank EVM Last Editor",VLOOKUP(Veg_Table[[#This Row],[EVM_LAST_EDITOR]],Roster_Table[#All],16,FALSE)),"zCompany_AWRR not in Roster")</f>
        <v>zCompany_AWRR not in Roster</v>
      </c>
      <c r="T656" s="2">
        <f>IFERROR(DATE(YEAR(Veg_Table[[#This Row],[Created2]]),MONTH(Veg_Table[[#This Row],[Created2]]),DAY(Veg_Table[[#This Row],[Created2]])),DATE(2019,1,1))</f>
        <v>43907</v>
      </c>
      <c r="U656" s="3">
        <f>VALUE(SUBSTITUTE(Veg_Table[[#This Row],[Created]],",",""))</f>
        <v>43907.496736111098</v>
      </c>
      <c r="V656" s="3" t="str">
        <f ca="1">IFERROR(_xlfn.IFNA(CELL("contents",INDIRECT(_xlfn.CONCAT("Veg_Table_Production_Data!",ADDRESS(MATCH(_xlfn.MAXIFS(#REF!,#REF!,"="&amp;Veg_Table[[#This Row],[AUTO_ID]],#REF!,"&lt;"&amp;Veg_Table[[#This Row],[EVM_LAST_EDITED_Day]]),#REF!,0),COLUMN(#REF!),4,1,)))),""),"")</f>
        <v/>
      </c>
      <c r="W656" s="3" t="str">
        <f ca="1">IF(Veg_Table[[#This Row],[Previous_Prescription]]="","No",IF(Veg_Table[[#This Row],[Previous_Prescription]]=Veg_Table[[#This Row],[PRESCRIP]],"No","Yes"))</f>
        <v>No</v>
      </c>
      <c r="X656" s="3" t="str">
        <f>IF(Veg_Table[[#This Row],[EVM_LAST_EDITED_Day]]=Veg_Table[[#This Row],[Created_Day]],"New","Old")</f>
        <v>Old</v>
      </c>
      <c r="Y656" s="1">
        <f>IFERROR(IF(FIND("delete",LOWER(Veg_Table[[#This Row],[PI_COMMENTS]]))&gt;=1,1,0),0)</f>
        <v>0</v>
      </c>
      <c r="Z656" s="1" t="str">
        <f>_xlfn.IFNA(IF(Veg_Table[[#This Row],[EVM_LAST_EDITOR]]="","Yes",VLOOKUP(Veg_Table[[#This Row],[EVM_LAST_EDITOR]],Roster_Table[#All],15,FALSE)),"Yes")</f>
        <v>Yes</v>
      </c>
      <c r="AA65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56" s="1" t="str">
        <f>_xlfn.IFNA(VLOOKUP(Veg_Table[[#This Row],[EVM_LAST_EDITOR]],Roster_Table[#All],3,FALSE),"zAWRR Not in Roster")</f>
        <v>zAWRR Not in Roster</v>
      </c>
      <c r="AC656" s="1" t="str">
        <f>_xlfn.IFNA(VLOOKUP(Veg_Table[[#This Row],[EVM_LAST_EDITOR]],Roster_Table[#All],2,FALSE),"zAWRR Not in Roster")</f>
        <v>zAWRR Not in Roster</v>
      </c>
      <c r="AD656" s="1" t="str">
        <f>IF(_xlfn.CONCAT(Veg_Table[[#This Row],[First_Name]]," ",Veg_Table[[#This Row],[Last_Name]])="zAWRR Not in Roster zAWRR Not in Roster","zAWRR Not in Roster",_xlfn.CONCAT(Veg_Table[[#This Row],[First_Name]]," ",Veg_Table[[#This Row],[Last_Name]]))</f>
        <v>zAWRR Not in Roster</v>
      </c>
      <c r="AE656">
        <v>2930129</v>
      </c>
      <c r="AF656" t="s">
        <v>950</v>
      </c>
      <c r="AG656" t="s">
        <v>30</v>
      </c>
      <c r="AH656" t="s">
        <v>916</v>
      </c>
      <c r="AI656" t="s">
        <v>912</v>
      </c>
      <c r="AJ656" t="s">
        <v>820</v>
      </c>
      <c r="AL656" t="s">
        <v>371</v>
      </c>
      <c r="AM656" t="s">
        <v>38</v>
      </c>
      <c r="AN656" t="s">
        <v>25</v>
      </c>
      <c r="AO656" t="s">
        <v>25</v>
      </c>
      <c r="AP656">
        <v>7</v>
      </c>
      <c r="AQ656">
        <v>14</v>
      </c>
      <c r="AR656" t="s">
        <v>517</v>
      </c>
      <c r="AS656" t="s">
        <v>45</v>
      </c>
      <c r="AT656" t="s">
        <v>515</v>
      </c>
      <c r="AV656" t="s">
        <v>512</v>
      </c>
      <c r="AW656" t="s">
        <v>948</v>
      </c>
      <c r="AX656" t="s">
        <v>534</v>
      </c>
      <c r="AZ656">
        <v>5746657</v>
      </c>
      <c r="BA656" t="s">
        <v>45</v>
      </c>
      <c r="BB656" s="4">
        <v>43962.638148599537</v>
      </c>
      <c r="BD656" t="s">
        <v>29</v>
      </c>
      <c r="BE656" t="s">
        <v>25</v>
      </c>
      <c r="BF656" t="s">
        <v>513</v>
      </c>
      <c r="BI656" s="3"/>
      <c r="BJ656" t="s">
        <v>417</v>
      </c>
      <c r="BK656" s="30" t="s">
        <v>821</v>
      </c>
      <c r="BL656" s="3">
        <v>43962.638179189817</v>
      </c>
      <c r="BM656" t="s">
        <v>31</v>
      </c>
      <c r="BN656" t="s">
        <v>32</v>
      </c>
      <c r="BP656" t="s">
        <v>1126</v>
      </c>
      <c r="BR656" t="s">
        <v>28</v>
      </c>
      <c r="BS656" t="s">
        <v>28</v>
      </c>
      <c r="BT656" t="s">
        <v>544</v>
      </c>
      <c r="BU656" s="3">
        <v>43907.496736111112</v>
      </c>
      <c r="BV656" t="s">
        <v>803</v>
      </c>
      <c r="BW656" s="3">
        <v>43962.649555555552</v>
      </c>
      <c r="BX656" t="s">
        <v>951</v>
      </c>
      <c r="CG656"/>
      <c r="CH656"/>
      <c r="CI656"/>
      <c r="CY656"/>
      <c r="DA656"/>
      <c r="DE656"/>
      <c r="DF656"/>
    </row>
    <row r="657" spans="1:110" x14ac:dyDescent="0.25">
      <c r="A657" s="1">
        <f>IF(Veg_Table[[#This Row],[VP_STATUS]]="Hold",0,IF(OR(AND(Veg_Table[[#This Row],[PRESCRIP]]="NW_No Work",Veg_Table[[#This Row],[VP_STATUS]]&lt;&gt;"No Work Required Under EVM"),AND(Veg_Table[[#This Row],[VP_STATUS]]="No Work Required Under EVM",Veg_Table[[#This Row],[PRESCRIP]]&lt;&gt;"NW_No Work")),1,0))</f>
        <v>0</v>
      </c>
      <c r="B657" s="1">
        <f>IF(Veg_Table[[#This Row],[SPECIES]]="",1,0)</f>
        <v>0</v>
      </c>
      <c r="C657" s="1">
        <f>IF(Veg_Table[[#This Row],[DIAMETER]]="",1,0)</f>
        <v>0</v>
      </c>
      <c r="D657" s="1">
        <f>IF(Veg_Table[[#This Row],[HEIGHT]]="",1,0)</f>
        <v>0</v>
      </c>
      <c r="E65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57" s="1">
        <f>IF(AND(Veg_Table[[#This Row],[TAT_RESULT]]="ABATE",Veg_Table[[#This Row],[PRESCRIP]]="NW_No Work"),1,0)</f>
        <v>0</v>
      </c>
      <c r="G657" s="1">
        <f>IF(OR(Veg_Table[[#This Row],[Prescription R-Scale]]="NA",Veg_Table[[#This Row],[Diameter R-Scale]]="NA"),0,IF(Veg_Table[[#This Row],[Diameter R-Scale]]&lt;&gt;Veg_Table[[#This Row],[Prescription R-Scale]],1,0))</f>
        <v>0</v>
      </c>
      <c r="H657" s="1">
        <f>IF(OR(AND(Veg_Table[[#This Row],[PRESCRIP]]="BC_Br Rmv", Veg_Table[[#This Row],[WOOD_MAN]]&lt;&gt;"Not Needed"),AND(Veg_Table[[#This Row],[PRESCRIP]]="BCS_Br Rmv+Trt", Veg_Table[[#This Row],[WOOD_MAN]]&lt;&gt;"Not Needed")),1,0)</f>
        <v>0</v>
      </c>
      <c r="I657" s="1">
        <f ca="1">IF(AND(Veg_Table[[#This Row],[Prescription_Changed]]="Yes",Veg_Table[[#This Row],[TAT_RESULT]]=""),1,0)</f>
        <v>0</v>
      </c>
      <c r="J657" s="1">
        <f ca="1">SUM(Veg_Table[[#This Row],[Prescription and Status do not match]:[Prescription_Edited_And_TAT_Is_Blank]])</f>
        <v>0</v>
      </c>
      <c r="K657" s="1">
        <f ca="1">IF(Veg_Table[[#This Row],[Sum of Errors]]&gt;0,1,0)</f>
        <v>0</v>
      </c>
      <c r="L657" s="1">
        <f>1</f>
        <v>1</v>
      </c>
      <c r="M65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657" s="1">
        <f>IF(OR(MID(Veg_Table[[#This Row],[PRESCRIP]],2,1)="1",MID(Veg_Table[[#This Row],[PRESCRIP]],2,1)="2",MID(Veg_Table[[#This Row],[PRESCRIP]],2,1)="3",MID(Veg_Table[[#This Row],[PRESCRIP]],2,1)="4"),_xlfn.NUMBERVALUE(MID(Veg_Table[[#This Row],[PRESCRIP]],2,1)),"NA")</f>
        <v>1</v>
      </c>
      <c r="O657" s="1">
        <f>WEEKNUM(Veg_Table[[#This Row],[EVM_LAST_EDITED_Day]],2)</f>
        <v>20</v>
      </c>
      <c r="P657" s="25">
        <f>IFERROR(DATE(YEAR(Veg_Table[[#This Row],[EVM_LAST_EDITED2]]),MONTH(Veg_Table[[#This Row],[EVM_LAST_EDITED2]]),DAY(Veg_Table[[#This Row],[EVM_LAST_EDITED2]])),DATE(2019,1,1))</f>
        <v>43962</v>
      </c>
      <c r="Q657" s="3">
        <f>VALUE(SUBSTITUTE(Veg_Table[[#This Row],[EVM_LAST_EDITED]],",",""))</f>
        <v>43962.638771435202</v>
      </c>
      <c r="R657" s="1" t="str">
        <f>_xlfn.IFNA(IF(Veg_Table[[#This Row],[EVM_LAST_EDITOR]]="","zBlank EVM Last Editor",VLOOKUP(Veg_Table[[#This Row],[EVM_LAST_EDITOR]],Roster_Table[#All],4,FALSE)),"zAWRR Not in Roster")</f>
        <v>zAWRR Not in Roster</v>
      </c>
      <c r="S657" s="1" t="str">
        <f>_xlfn.IFNA(IF(Veg_Table[[#This Row],[EVM_LAST_EDITOR]]="","zBlank EVM Last Editor",VLOOKUP(Veg_Table[[#This Row],[EVM_LAST_EDITOR]],Roster_Table[#All],16,FALSE)),"zCompany_AWRR not in Roster")</f>
        <v>zCompany_AWRR not in Roster</v>
      </c>
      <c r="T657" s="2">
        <f>IFERROR(DATE(YEAR(Veg_Table[[#This Row],[Created2]]),MONTH(Veg_Table[[#This Row],[Created2]]),DAY(Veg_Table[[#This Row],[Created2]])),DATE(2019,1,1))</f>
        <v>43907</v>
      </c>
      <c r="U657" s="3">
        <f>VALUE(SUBSTITUTE(Veg_Table[[#This Row],[Created]],",",""))</f>
        <v>43907.499050925901</v>
      </c>
      <c r="V657" s="3" t="str">
        <f ca="1">IFERROR(_xlfn.IFNA(CELL("contents",INDIRECT(_xlfn.CONCAT("Veg_Table_Production_Data!",ADDRESS(MATCH(_xlfn.MAXIFS(#REF!,#REF!,"="&amp;Veg_Table[[#This Row],[AUTO_ID]],#REF!,"&lt;"&amp;Veg_Table[[#This Row],[EVM_LAST_EDITED_Day]]),#REF!,0),COLUMN(#REF!),4,1,)))),""),"")</f>
        <v/>
      </c>
      <c r="W657" s="3" t="str">
        <f ca="1">IF(Veg_Table[[#This Row],[Previous_Prescription]]="","No",IF(Veg_Table[[#This Row],[Previous_Prescription]]=Veg_Table[[#This Row],[PRESCRIP]],"No","Yes"))</f>
        <v>No</v>
      </c>
      <c r="X657" s="3" t="str">
        <f>IF(Veg_Table[[#This Row],[EVM_LAST_EDITED_Day]]=Veg_Table[[#This Row],[Created_Day]],"New","Old")</f>
        <v>Old</v>
      </c>
      <c r="Y657" s="1">
        <f>IFERROR(IF(FIND("delete",LOWER(Veg_Table[[#This Row],[PI_COMMENTS]]))&gt;=1,1,0),0)</f>
        <v>0</v>
      </c>
      <c r="Z657" s="1" t="str">
        <f>_xlfn.IFNA(IF(Veg_Table[[#This Row],[EVM_LAST_EDITOR]]="","Yes",VLOOKUP(Veg_Table[[#This Row],[EVM_LAST_EDITOR]],Roster_Table[#All],15,FALSE)),"Yes")</f>
        <v>Yes</v>
      </c>
      <c r="AA65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57" s="1" t="str">
        <f>_xlfn.IFNA(VLOOKUP(Veg_Table[[#This Row],[EVM_LAST_EDITOR]],Roster_Table[#All],3,FALSE),"zAWRR Not in Roster")</f>
        <v>zAWRR Not in Roster</v>
      </c>
      <c r="AC657" s="1" t="str">
        <f>_xlfn.IFNA(VLOOKUP(Veg_Table[[#This Row],[EVM_LAST_EDITOR]],Roster_Table[#All],2,FALSE),"zAWRR Not in Roster")</f>
        <v>zAWRR Not in Roster</v>
      </c>
      <c r="AD657" s="1" t="str">
        <f>IF(_xlfn.CONCAT(Veg_Table[[#This Row],[First_Name]]," ",Veg_Table[[#This Row],[Last_Name]])="zAWRR Not in Roster zAWRR Not in Roster","zAWRR Not in Roster",_xlfn.CONCAT(Veg_Table[[#This Row],[First_Name]]," ",Veg_Table[[#This Row],[Last_Name]]))</f>
        <v>zAWRR Not in Roster</v>
      </c>
      <c r="AE657">
        <v>2930130</v>
      </c>
      <c r="AF657" t="s">
        <v>944</v>
      </c>
      <c r="AG657" t="s">
        <v>30</v>
      </c>
      <c r="AH657" t="s">
        <v>916</v>
      </c>
      <c r="AI657" t="s">
        <v>912</v>
      </c>
      <c r="AJ657" t="s">
        <v>820</v>
      </c>
      <c r="AL657" t="s">
        <v>371</v>
      </c>
      <c r="AM657" t="s">
        <v>38</v>
      </c>
      <c r="AN657" t="s">
        <v>25</v>
      </c>
      <c r="AO657" t="s">
        <v>25</v>
      </c>
      <c r="AP657">
        <v>5</v>
      </c>
      <c r="AQ657">
        <v>16</v>
      </c>
      <c r="AR657" t="s">
        <v>517</v>
      </c>
      <c r="AS657" t="s">
        <v>45</v>
      </c>
      <c r="AT657" t="s">
        <v>515</v>
      </c>
      <c r="AV657" t="s">
        <v>512</v>
      </c>
      <c r="AW657" t="s">
        <v>945</v>
      </c>
      <c r="AX657" t="s">
        <v>534</v>
      </c>
      <c r="AZ657">
        <v>5746657</v>
      </c>
      <c r="BA657" t="s">
        <v>45</v>
      </c>
      <c r="BB657" s="4">
        <v>43962.638743587966</v>
      </c>
      <c r="BD657" t="s">
        <v>29</v>
      </c>
      <c r="BE657" t="s">
        <v>25</v>
      </c>
      <c r="BF657" t="s">
        <v>513</v>
      </c>
      <c r="BI657" s="3"/>
      <c r="BJ657" t="s">
        <v>417</v>
      </c>
      <c r="BK657" s="30" t="s">
        <v>821</v>
      </c>
      <c r="BL657" s="3">
        <v>43962.638771435188</v>
      </c>
      <c r="BM657" t="s">
        <v>31</v>
      </c>
      <c r="BN657" t="s">
        <v>32</v>
      </c>
      <c r="BP657" t="s">
        <v>1126</v>
      </c>
      <c r="BR657" t="s">
        <v>28</v>
      </c>
      <c r="BS657" t="s">
        <v>28</v>
      </c>
      <c r="BT657" t="s">
        <v>544</v>
      </c>
      <c r="BU657" s="3">
        <v>43907.499050925922</v>
      </c>
      <c r="BV657" t="s">
        <v>803</v>
      </c>
      <c r="BW657" s="3">
        <v>43962.649555555552</v>
      </c>
      <c r="BX657" t="s">
        <v>946</v>
      </c>
      <c r="CG657"/>
      <c r="CH657"/>
      <c r="CI657"/>
      <c r="CY657"/>
      <c r="DA657"/>
      <c r="DE657"/>
      <c r="DF657"/>
    </row>
    <row r="658" spans="1:110" x14ac:dyDescent="0.25">
      <c r="A658" s="1">
        <f>IF(Veg_Table[[#This Row],[VP_STATUS]]="Hold",0,IF(OR(AND(Veg_Table[[#This Row],[PRESCRIP]]="NW_No Work",Veg_Table[[#This Row],[VP_STATUS]]&lt;&gt;"No Work Required Under EVM"),AND(Veg_Table[[#This Row],[VP_STATUS]]="No Work Required Under EVM",Veg_Table[[#This Row],[PRESCRIP]]&lt;&gt;"NW_No Work")),1,0))</f>
        <v>0</v>
      </c>
      <c r="B658" s="1">
        <f>IF(Veg_Table[[#This Row],[SPECIES]]="",1,0)</f>
        <v>0</v>
      </c>
      <c r="C658" s="1">
        <f>IF(Veg_Table[[#This Row],[DIAMETER]]="",1,0)</f>
        <v>0</v>
      </c>
      <c r="D658" s="1">
        <f>IF(Veg_Table[[#This Row],[HEIGHT]]="",1,0)</f>
        <v>0</v>
      </c>
      <c r="E65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58" s="1">
        <f>IF(AND(Veg_Table[[#This Row],[TAT_RESULT]]="ABATE",Veg_Table[[#This Row],[PRESCRIP]]="NW_No Work"),1,0)</f>
        <v>0</v>
      </c>
      <c r="G658" s="1">
        <f>IF(OR(Veg_Table[[#This Row],[Prescription R-Scale]]="NA",Veg_Table[[#This Row],[Diameter R-Scale]]="NA"),0,IF(Veg_Table[[#This Row],[Diameter R-Scale]]&lt;&gt;Veg_Table[[#This Row],[Prescription R-Scale]],1,0))</f>
        <v>0</v>
      </c>
      <c r="H658" s="1">
        <f>IF(OR(AND(Veg_Table[[#This Row],[PRESCRIP]]="BC_Br Rmv", Veg_Table[[#This Row],[WOOD_MAN]]&lt;&gt;"Not Needed"),AND(Veg_Table[[#This Row],[PRESCRIP]]="BCS_Br Rmv+Trt", Veg_Table[[#This Row],[WOOD_MAN]]&lt;&gt;"Not Needed")),1,0)</f>
        <v>0</v>
      </c>
      <c r="I658" s="1">
        <f ca="1">IF(AND(Veg_Table[[#This Row],[Prescription_Changed]]="Yes",Veg_Table[[#This Row],[TAT_RESULT]]=""),1,0)</f>
        <v>0</v>
      </c>
      <c r="J658" s="1">
        <f ca="1">SUM(Veg_Table[[#This Row],[Prescription and Status do not match]:[Prescription_Edited_And_TAT_Is_Blank]])</f>
        <v>0</v>
      </c>
      <c r="K658" s="1">
        <f ca="1">IF(Veg_Table[[#This Row],[Sum of Errors]]&gt;0,1,0)</f>
        <v>0</v>
      </c>
      <c r="L658" s="1">
        <f>1</f>
        <v>1</v>
      </c>
      <c r="M658"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658" s="1" t="str">
        <f>IF(OR(MID(Veg_Table[[#This Row],[PRESCRIP]],2,1)="1",MID(Veg_Table[[#This Row],[PRESCRIP]],2,1)="2",MID(Veg_Table[[#This Row],[PRESCRIP]],2,1)="3",MID(Veg_Table[[#This Row],[PRESCRIP]],2,1)="4"),_xlfn.NUMBERVALUE(MID(Veg_Table[[#This Row],[PRESCRIP]],2,1)),"NA")</f>
        <v>NA</v>
      </c>
      <c r="O658" s="1">
        <f>WEEKNUM(Veg_Table[[#This Row],[EVM_LAST_EDITED_Day]],2)</f>
        <v>20</v>
      </c>
      <c r="P658" s="25">
        <f>IFERROR(DATE(YEAR(Veg_Table[[#This Row],[EVM_LAST_EDITED2]]),MONTH(Veg_Table[[#This Row],[EVM_LAST_EDITED2]]),DAY(Veg_Table[[#This Row],[EVM_LAST_EDITED2]])),DATE(2019,1,1))</f>
        <v>43962</v>
      </c>
      <c r="Q658" s="3">
        <f>VALUE(SUBSTITUTE(Veg_Table[[#This Row],[EVM_LAST_EDITED]],",",""))</f>
        <v>43962.638854166697</v>
      </c>
      <c r="R658" s="1" t="str">
        <f>_xlfn.IFNA(IF(Veg_Table[[#This Row],[EVM_LAST_EDITOR]]="","zBlank EVM Last Editor",VLOOKUP(Veg_Table[[#This Row],[EVM_LAST_EDITOR]],Roster_Table[#All],4,FALSE)),"zAWRR Not in Roster")</f>
        <v>MGE</v>
      </c>
      <c r="S658" s="1" t="str">
        <f>_xlfn.IFNA(IF(Veg_Table[[#This Row],[EVM_LAST_EDITOR]]="","zBlank EVM Last Editor",VLOOKUP(Veg_Table[[#This Row],[EVM_LAST_EDITOR]],Roster_Table[#All],16,FALSE)),"zCompany_AWRR not in Roster")</f>
        <v>MGE_Mountain G Enterprises</v>
      </c>
      <c r="T658" s="2">
        <f>IFERROR(DATE(YEAR(Veg_Table[[#This Row],[Created2]]),MONTH(Veg_Table[[#This Row],[Created2]]),DAY(Veg_Table[[#This Row],[Created2]])),DATE(2019,1,1))</f>
        <v>43962</v>
      </c>
      <c r="U658" s="3">
        <f>VALUE(SUBSTITUTE(Veg_Table[[#This Row],[Created]],",",""))</f>
        <v>43962.638854166697</v>
      </c>
      <c r="V658" s="3" t="str">
        <f ca="1">IFERROR(_xlfn.IFNA(CELL("contents",INDIRECT(_xlfn.CONCAT("Veg_Table_Production_Data!",ADDRESS(MATCH(_xlfn.MAXIFS(#REF!,#REF!,"="&amp;Veg_Table[[#This Row],[AUTO_ID]],#REF!,"&lt;"&amp;Veg_Table[[#This Row],[EVM_LAST_EDITED_Day]]),#REF!,0),COLUMN(#REF!),4,1,)))),""),"")</f>
        <v/>
      </c>
      <c r="W658" s="3" t="str">
        <f ca="1">IF(Veg_Table[[#This Row],[Previous_Prescription]]="","No",IF(Veg_Table[[#This Row],[Previous_Prescription]]=Veg_Table[[#This Row],[PRESCRIP]],"No","Yes"))</f>
        <v>No</v>
      </c>
      <c r="X658" s="3" t="str">
        <f>IF(Veg_Table[[#This Row],[EVM_LAST_EDITED_Day]]=Veg_Table[[#This Row],[Created_Day]],"New","Old")</f>
        <v>New</v>
      </c>
      <c r="Y658" s="1">
        <f>IFERROR(IF(FIND("delete",LOWER(Veg_Table[[#This Row],[PI_COMMENTS]]))&gt;=1,1,0),0)</f>
        <v>0</v>
      </c>
      <c r="Z658" s="1" t="str">
        <f>_xlfn.IFNA(IF(Veg_Table[[#This Row],[EVM_LAST_EDITOR]]="","Yes",VLOOKUP(Veg_Table[[#This Row],[EVM_LAST_EDITOR]],Roster_Table[#All],15,FALSE)),"Yes")</f>
        <v>Yes</v>
      </c>
      <c r="AA65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58" s="1" t="str">
        <f>_xlfn.IFNA(VLOOKUP(Veg_Table[[#This Row],[EVM_LAST_EDITOR]],Roster_Table[#All],3,FALSE),"zAWRR Not in Roster")</f>
        <v>Alex</v>
      </c>
      <c r="AC658" s="1" t="str">
        <f>_xlfn.IFNA(VLOOKUP(Veg_Table[[#This Row],[EVM_LAST_EDITOR]],Roster_Table[#All],2,FALSE),"zAWRR Not in Roster")</f>
        <v>Coon</v>
      </c>
      <c r="AD658" s="1" t="str">
        <f>IF(_xlfn.CONCAT(Veg_Table[[#This Row],[First_Name]]," ",Veg_Table[[#This Row],[Last_Name]])="zAWRR Not in Roster zAWRR Not in Roster","zAWRR Not in Roster",_xlfn.CONCAT(Veg_Table[[#This Row],[First_Name]]," ",Veg_Table[[#This Row],[Last_Name]]))</f>
        <v>Alex Coon</v>
      </c>
      <c r="AE658">
        <v>3217539</v>
      </c>
      <c r="AF658" t="s">
        <v>4424</v>
      </c>
      <c r="AG658" t="s">
        <v>93</v>
      </c>
      <c r="AH658" t="s">
        <v>4004</v>
      </c>
      <c r="AI658" t="s">
        <v>4412</v>
      </c>
      <c r="AJ658" t="s">
        <v>21</v>
      </c>
      <c r="AL658" t="s">
        <v>22</v>
      </c>
      <c r="AM658" t="s">
        <v>38</v>
      </c>
      <c r="AN658" t="s">
        <v>25</v>
      </c>
      <c r="AO658" t="s">
        <v>25</v>
      </c>
      <c r="AP658">
        <v>34</v>
      </c>
      <c r="AQ658">
        <v>120</v>
      </c>
      <c r="AR658" t="s">
        <v>511</v>
      </c>
      <c r="AS658" t="s">
        <v>24</v>
      </c>
      <c r="AT658" t="s">
        <v>26</v>
      </c>
      <c r="AV658" t="s">
        <v>512</v>
      </c>
      <c r="AW658" t="s">
        <v>4281</v>
      </c>
      <c r="AZ658"/>
      <c r="BB658" s="4"/>
      <c r="BD658" t="s">
        <v>29</v>
      </c>
      <c r="BE658" t="s">
        <v>25</v>
      </c>
      <c r="BF658" t="s">
        <v>513</v>
      </c>
      <c r="BI658" s="3"/>
      <c r="BJ658" t="s">
        <v>27</v>
      </c>
      <c r="BK658" s="30" t="s">
        <v>140</v>
      </c>
      <c r="BL658" s="3">
        <v>43962.638854166667</v>
      </c>
      <c r="BM658" t="s">
        <v>31</v>
      </c>
      <c r="BN658" t="s">
        <v>32</v>
      </c>
      <c r="BP658" t="s">
        <v>4006</v>
      </c>
      <c r="BQ658" t="s">
        <v>1025</v>
      </c>
      <c r="BR658" t="s">
        <v>28</v>
      </c>
      <c r="BS658" t="s">
        <v>28</v>
      </c>
      <c r="BT658" t="s">
        <v>140</v>
      </c>
      <c r="BU658" s="3">
        <v>43962.638854166667</v>
      </c>
      <c r="BV658" t="s">
        <v>803</v>
      </c>
      <c r="BW658" s="3">
        <v>43962.681200925923</v>
      </c>
      <c r="BX658" t="s">
        <v>4282</v>
      </c>
      <c r="CG658"/>
      <c r="CH658"/>
      <c r="CI658"/>
      <c r="CY658"/>
      <c r="DA658"/>
      <c r="DE658"/>
      <c r="DF658"/>
    </row>
    <row r="659" spans="1:110" x14ac:dyDescent="0.25">
      <c r="A659" s="1">
        <f>IF(Veg_Table[[#This Row],[VP_STATUS]]="Hold",0,IF(OR(AND(Veg_Table[[#This Row],[PRESCRIP]]="NW_No Work",Veg_Table[[#This Row],[VP_STATUS]]&lt;&gt;"No Work Required Under EVM"),AND(Veg_Table[[#This Row],[VP_STATUS]]="No Work Required Under EVM",Veg_Table[[#This Row],[PRESCRIP]]&lt;&gt;"NW_No Work")),1,0))</f>
        <v>0</v>
      </c>
      <c r="B659" s="1">
        <f>IF(Veg_Table[[#This Row],[SPECIES]]="",1,0)</f>
        <v>0</v>
      </c>
      <c r="C659" s="1">
        <f>IF(Veg_Table[[#This Row],[DIAMETER]]="",1,0)</f>
        <v>0</v>
      </c>
      <c r="D659" s="1">
        <f>IF(Veg_Table[[#This Row],[HEIGHT]]="",1,0)</f>
        <v>0</v>
      </c>
      <c r="E65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59" s="1">
        <f>IF(AND(Veg_Table[[#This Row],[TAT_RESULT]]="ABATE",Veg_Table[[#This Row],[PRESCRIP]]="NW_No Work"),1,0)</f>
        <v>0</v>
      </c>
      <c r="G659" s="1">
        <f>IF(OR(Veg_Table[[#This Row],[Prescription R-Scale]]="NA",Veg_Table[[#This Row],[Diameter R-Scale]]="NA"),0,IF(Veg_Table[[#This Row],[Diameter R-Scale]]&lt;&gt;Veg_Table[[#This Row],[Prescription R-Scale]],1,0))</f>
        <v>0</v>
      </c>
      <c r="H659" s="1">
        <f>IF(OR(AND(Veg_Table[[#This Row],[PRESCRIP]]="BC_Br Rmv", Veg_Table[[#This Row],[WOOD_MAN]]&lt;&gt;"Not Needed"),AND(Veg_Table[[#This Row],[PRESCRIP]]="BCS_Br Rmv+Trt", Veg_Table[[#This Row],[WOOD_MAN]]&lt;&gt;"Not Needed")),1,0)</f>
        <v>0</v>
      </c>
      <c r="I659" s="1">
        <f ca="1">IF(AND(Veg_Table[[#This Row],[Prescription_Changed]]="Yes",Veg_Table[[#This Row],[TAT_RESULT]]=""),1,0)</f>
        <v>0</v>
      </c>
      <c r="J659" s="1">
        <f ca="1">SUM(Veg_Table[[#This Row],[Prescription and Status do not match]:[Prescription_Edited_And_TAT_Is_Blank]])</f>
        <v>0</v>
      </c>
      <c r="K659" s="1">
        <f ca="1">IF(Veg_Table[[#This Row],[Sum of Errors]]&gt;0,1,0)</f>
        <v>0</v>
      </c>
      <c r="L659" s="1">
        <f>1</f>
        <v>1</v>
      </c>
      <c r="M65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659" s="1">
        <f>IF(OR(MID(Veg_Table[[#This Row],[PRESCRIP]],2,1)="1",MID(Veg_Table[[#This Row],[PRESCRIP]],2,1)="2",MID(Veg_Table[[#This Row],[PRESCRIP]],2,1)="3",MID(Veg_Table[[#This Row],[PRESCRIP]],2,1)="4"),_xlfn.NUMBERVALUE(MID(Veg_Table[[#This Row],[PRESCRIP]],2,1)),"NA")</f>
        <v>1</v>
      </c>
      <c r="O659" s="1">
        <f>WEEKNUM(Veg_Table[[#This Row],[EVM_LAST_EDITED_Day]],2)</f>
        <v>20</v>
      </c>
      <c r="P659" s="25">
        <f>IFERROR(DATE(YEAR(Veg_Table[[#This Row],[EVM_LAST_EDITED2]]),MONTH(Veg_Table[[#This Row],[EVM_LAST_EDITED2]]),DAY(Veg_Table[[#This Row],[EVM_LAST_EDITED2]])),DATE(2019,1,1))</f>
        <v>43962</v>
      </c>
      <c r="Q659" s="3">
        <f>VALUE(SUBSTITUTE(Veg_Table[[#This Row],[EVM_LAST_EDITED]],",",""))</f>
        <v>43962.639603726799</v>
      </c>
      <c r="R659" s="1" t="str">
        <f>_xlfn.IFNA(IF(Veg_Table[[#This Row],[EVM_LAST_EDITOR]]="","zBlank EVM Last Editor",VLOOKUP(Veg_Table[[#This Row],[EVM_LAST_EDITOR]],Roster_Table[#All],4,FALSE)),"zAWRR Not in Roster")</f>
        <v>zAWRR Not in Roster</v>
      </c>
      <c r="S659" s="1" t="str">
        <f>_xlfn.IFNA(IF(Veg_Table[[#This Row],[EVM_LAST_EDITOR]]="","zBlank EVM Last Editor",VLOOKUP(Veg_Table[[#This Row],[EVM_LAST_EDITOR]],Roster_Table[#All],16,FALSE)),"zCompany_AWRR not in Roster")</f>
        <v>zCompany_AWRR not in Roster</v>
      </c>
      <c r="T659" s="2">
        <f>IFERROR(DATE(YEAR(Veg_Table[[#This Row],[Created2]]),MONTH(Veg_Table[[#This Row],[Created2]]),DAY(Veg_Table[[#This Row],[Created2]])),DATE(2019,1,1))</f>
        <v>43907</v>
      </c>
      <c r="U659" s="3">
        <f>VALUE(SUBSTITUTE(Veg_Table[[#This Row],[Created]],",",""))</f>
        <v>43907.501689814802</v>
      </c>
      <c r="V659" s="3" t="str">
        <f ca="1">IFERROR(_xlfn.IFNA(CELL("contents",INDIRECT(_xlfn.CONCAT("Veg_Table_Production_Data!",ADDRESS(MATCH(_xlfn.MAXIFS(#REF!,#REF!,"="&amp;Veg_Table[[#This Row],[AUTO_ID]],#REF!,"&lt;"&amp;Veg_Table[[#This Row],[EVM_LAST_EDITED_Day]]),#REF!,0),COLUMN(#REF!),4,1,)))),""),"")</f>
        <v/>
      </c>
      <c r="W659" s="3" t="str">
        <f ca="1">IF(Veg_Table[[#This Row],[Previous_Prescription]]="","No",IF(Veg_Table[[#This Row],[Previous_Prescription]]=Veg_Table[[#This Row],[PRESCRIP]],"No","Yes"))</f>
        <v>No</v>
      </c>
      <c r="X659" s="3" t="str">
        <f>IF(Veg_Table[[#This Row],[EVM_LAST_EDITED_Day]]=Veg_Table[[#This Row],[Created_Day]],"New","Old")</f>
        <v>Old</v>
      </c>
      <c r="Y659" s="1">
        <f>IFERROR(IF(FIND("delete",LOWER(Veg_Table[[#This Row],[PI_COMMENTS]]))&gt;=1,1,0),0)</f>
        <v>0</v>
      </c>
      <c r="Z659" s="1" t="str">
        <f>_xlfn.IFNA(IF(Veg_Table[[#This Row],[EVM_LAST_EDITOR]]="","Yes",VLOOKUP(Veg_Table[[#This Row],[EVM_LAST_EDITOR]],Roster_Table[#All],15,FALSE)),"Yes")</f>
        <v>Yes</v>
      </c>
      <c r="AA65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59" s="1" t="str">
        <f>_xlfn.IFNA(VLOOKUP(Veg_Table[[#This Row],[EVM_LAST_EDITOR]],Roster_Table[#All],3,FALSE),"zAWRR Not in Roster")</f>
        <v>zAWRR Not in Roster</v>
      </c>
      <c r="AC659" s="1" t="str">
        <f>_xlfn.IFNA(VLOOKUP(Veg_Table[[#This Row],[EVM_LAST_EDITOR]],Roster_Table[#All],2,FALSE),"zAWRR Not in Roster")</f>
        <v>zAWRR Not in Roster</v>
      </c>
      <c r="AD659" s="1" t="str">
        <f>IF(_xlfn.CONCAT(Veg_Table[[#This Row],[First_Name]]," ",Veg_Table[[#This Row],[Last_Name]])="zAWRR Not in Roster zAWRR Not in Roster","zAWRR Not in Roster",_xlfn.CONCAT(Veg_Table[[#This Row],[First_Name]]," ",Veg_Table[[#This Row],[Last_Name]]))</f>
        <v>zAWRR Not in Roster</v>
      </c>
      <c r="AE659">
        <v>2930131</v>
      </c>
      <c r="AF659" t="s">
        <v>941</v>
      </c>
      <c r="AG659" t="s">
        <v>30</v>
      </c>
      <c r="AH659" t="s">
        <v>916</v>
      </c>
      <c r="AI659" t="s">
        <v>912</v>
      </c>
      <c r="AJ659" t="s">
        <v>820</v>
      </c>
      <c r="AL659" t="s">
        <v>371</v>
      </c>
      <c r="AM659" t="s">
        <v>38</v>
      </c>
      <c r="AN659" t="s">
        <v>25</v>
      </c>
      <c r="AO659" t="s">
        <v>25</v>
      </c>
      <c r="AP659">
        <v>6</v>
      </c>
      <c r="AQ659">
        <v>14</v>
      </c>
      <c r="AR659" t="s">
        <v>517</v>
      </c>
      <c r="AS659" t="s">
        <v>45</v>
      </c>
      <c r="AT659" t="s">
        <v>515</v>
      </c>
      <c r="AV659" t="s">
        <v>512</v>
      </c>
      <c r="AW659" t="s">
        <v>942</v>
      </c>
      <c r="AX659" t="s">
        <v>534</v>
      </c>
      <c r="AZ659">
        <v>5746657</v>
      </c>
      <c r="BA659" t="s">
        <v>45</v>
      </c>
      <c r="BB659" s="4">
        <v>43962.639572430555</v>
      </c>
      <c r="BD659" t="s">
        <v>29</v>
      </c>
      <c r="BE659" t="s">
        <v>25</v>
      </c>
      <c r="BF659" t="s">
        <v>513</v>
      </c>
      <c r="BI659" s="3"/>
      <c r="BJ659" t="s">
        <v>417</v>
      </c>
      <c r="BK659" s="30" t="s">
        <v>821</v>
      </c>
      <c r="BL659" s="3">
        <v>43962.63960372685</v>
      </c>
      <c r="BM659" t="s">
        <v>31</v>
      </c>
      <c r="BN659" t="s">
        <v>32</v>
      </c>
      <c r="BP659" t="s">
        <v>1126</v>
      </c>
      <c r="BR659" t="s">
        <v>28</v>
      </c>
      <c r="BS659" t="s">
        <v>28</v>
      </c>
      <c r="BT659" t="s">
        <v>544</v>
      </c>
      <c r="BU659" s="3">
        <v>43907.501689814817</v>
      </c>
      <c r="BV659" t="s">
        <v>803</v>
      </c>
      <c r="BW659" s="3">
        <v>43962.649555555552</v>
      </c>
      <c r="BX659" t="s">
        <v>943</v>
      </c>
      <c r="CG659"/>
      <c r="CH659"/>
      <c r="CI659"/>
      <c r="CY659"/>
      <c r="DA659"/>
      <c r="DE659"/>
      <c r="DF659"/>
    </row>
    <row r="660" spans="1:110" x14ac:dyDescent="0.25">
      <c r="A660" s="1">
        <f>IF(Veg_Table[[#This Row],[VP_STATUS]]="Hold",0,IF(OR(AND(Veg_Table[[#This Row],[PRESCRIP]]="NW_No Work",Veg_Table[[#This Row],[VP_STATUS]]&lt;&gt;"No Work Required Under EVM"),AND(Veg_Table[[#This Row],[VP_STATUS]]="No Work Required Under EVM",Veg_Table[[#This Row],[PRESCRIP]]&lt;&gt;"NW_No Work")),1,0))</f>
        <v>0</v>
      </c>
      <c r="B660" s="1">
        <f>IF(Veg_Table[[#This Row],[SPECIES]]="",1,0)</f>
        <v>0</v>
      </c>
      <c r="C660" s="1">
        <f>IF(Veg_Table[[#This Row],[DIAMETER]]="",1,0)</f>
        <v>0</v>
      </c>
      <c r="D660" s="1">
        <f>IF(Veg_Table[[#This Row],[HEIGHT]]="",1,0)</f>
        <v>0</v>
      </c>
      <c r="E66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60" s="1">
        <f>IF(AND(Veg_Table[[#This Row],[TAT_RESULT]]="ABATE",Veg_Table[[#This Row],[PRESCRIP]]="NW_No Work"),1,0)</f>
        <v>0</v>
      </c>
      <c r="G660" s="1">
        <f>IF(OR(Veg_Table[[#This Row],[Prescription R-Scale]]="NA",Veg_Table[[#This Row],[Diameter R-Scale]]="NA"),0,IF(Veg_Table[[#This Row],[Diameter R-Scale]]&lt;&gt;Veg_Table[[#This Row],[Prescription R-Scale]],1,0))</f>
        <v>0</v>
      </c>
      <c r="H660" s="1">
        <f>IF(OR(AND(Veg_Table[[#This Row],[PRESCRIP]]="BC_Br Rmv", Veg_Table[[#This Row],[WOOD_MAN]]&lt;&gt;"Not Needed"),AND(Veg_Table[[#This Row],[PRESCRIP]]="BCS_Br Rmv+Trt", Veg_Table[[#This Row],[WOOD_MAN]]&lt;&gt;"Not Needed")),1,0)</f>
        <v>0</v>
      </c>
      <c r="I660" s="1">
        <f ca="1">IF(AND(Veg_Table[[#This Row],[Prescription_Changed]]="Yes",Veg_Table[[#This Row],[TAT_RESULT]]=""),1,0)</f>
        <v>0</v>
      </c>
      <c r="J660" s="1">
        <f ca="1">SUM(Veg_Table[[#This Row],[Prescription and Status do not match]:[Prescription_Edited_And_TAT_Is_Blank]])</f>
        <v>0</v>
      </c>
      <c r="K660" s="1">
        <f ca="1">IF(Veg_Table[[#This Row],[Sum of Errors]]&gt;0,1,0)</f>
        <v>0</v>
      </c>
      <c r="L660" s="1">
        <f>1</f>
        <v>1</v>
      </c>
      <c r="M660"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660" s="1" t="str">
        <f>IF(OR(MID(Veg_Table[[#This Row],[PRESCRIP]],2,1)="1",MID(Veg_Table[[#This Row],[PRESCRIP]],2,1)="2",MID(Veg_Table[[#This Row],[PRESCRIP]],2,1)="3",MID(Veg_Table[[#This Row],[PRESCRIP]],2,1)="4"),_xlfn.NUMBERVALUE(MID(Veg_Table[[#This Row],[PRESCRIP]],2,1)),"NA")</f>
        <v>NA</v>
      </c>
      <c r="O660" s="1">
        <f>WEEKNUM(Veg_Table[[#This Row],[EVM_LAST_EDITED_Day]],2)</f>
        <v>20</v>
      </c>
      <c r="P660" s="25">
        <f>IFERROR(DATE(YEAR(Veg_Table[[#This Row],[EVM_LAST_EDITED2]]),MONTH(Veg_Table[[#This Row],[EVM_LAST_EDITED2]]),DAY(Veg_Table[[#This Row],[EVM_LAST_EDITED2]])),DATE(2019,1,1))</f>
        <v>43962</v>
      </c>
      <c r="Q660" s="3">
        <f>VALUE(SUBSTITUTE(Veg_Table[[#This Row],[EVM_LAST_EDITED]],",",""))</f>
        <v>43962.6399537037</v>
      </c>
      <c r="R660" s="1" t="str">
        <f>_xlfn.IFNA(IF(Veg_Table[[#This Row],[EVM_LAST_EDITOR]]="","zBlank EVM Last Editor",VLOOKUP(Veg_Table[[#This Row],[EVM_LAST_EDITOR]],Roster_Table[#All],4,FALSE)),"zAWRR Not in Roster")</f>
        <v>MGE</v>
      </c>
      <c r="S660" s="1" t="str">
        <f>_xlfn.IFNA(IF(Veg_Table[[#This Row],[EVM_LAST_EDITOR]]="","zBlank EVM Last Editor",VLOOKUP(Veg_Table[[#This Row],[EVM_LAST_EDITOR]],Roster_Table[#All],16,FALSE)),"zCompany_AWRR not in Roster")</f>
        <v>MGE_Mountain G Enterprises</v>
      </c>
      <c r="T660" s="2">
        <f>IFERROR(DATE(YEAR(Veg_Table[[#This Row],[Created2]]),MONTH(Veg_Table[[#This Row],[Created2]]),DAY(Veg_Table[[#This Row],[Created2]])),DATE(2019,1,1))</f>
        <v>43962</v>
      </c>
      <c r="U660" s="3">
        <f>VALUE(SUBSTITUTE(Veg_Table[[#This Row],[Created]],",",""))</f>
        <v>43962.6399537037</v>
      </c>
      <c r="V660" s="3" t="str">
        <f ca="1">IFERROR(_xlfn.IFNA(CELL("contents",INDIRECT(_xlfn.CONCAT("Veg_Table_Production_Data!",ADDRESS(MATCH(_xlfn.MAXIFS(#REF!,#REF!,"="&amp;Veg_Table[[#This Row],[AUTO_ID]],#REF!,"&lt;"&amp;Veg_Table[[#This Row],[EVM_LAST_EDITED_Day]]),#REF!,0),COLUMN(#REF!),4,1,)))),""),"")</f>
        <v/>
      </c>
      <c r="W660" s="3" t="str">
        <f ca="1">IF(Veg_Table[[#This Row],[Previous_Prescription]]="","No",IF(Veg_Table[[#This Row],[Previous_Prescription]]=Veg_Table[[#This Row],[PRESCRIP]],"No","Yes"))</f>
        <v>No</v>
      </c>
      <c r="X660" s="3" t="str">
        <f>IF(Veg_Table[[#This Row],[EVM_LAST_EDITED_Day]]=Veg_Table[[#This Row],[Created_Day]],"New","Old")</f>
        <v>New</v>
      </c>
      <c r="Y660" s="1">
        <f>IFERROR(IF(FIND("delete",LOWER(Veg_Table[[#This Row],[PI_COMMENTS]]))&gt;=1,1,0),0)</f>
        <v>0</v>
      </c>
      <c r="Z660" s="1" t="str">
        <f>_xlfn.IFNA(IF(Veg_Table[[#This Row],[EVM_LAST_EDITOR]]="","Yes",VLOOKUP(Veg_Table[[#This Row],[EVM_LAST_EDITOR]],Roster_Table[#All],15,FALSE)),"Yes")</f>
        <v>Yes</v>
      </c>
      <c r="AA66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60" s="1" t="str">
        <f>_xlfn.IFNA(VLOOKUP(Veg_Table[[#This Row],[EVM_LAST_EDITOR]],Roster_Table[#All],3,FALSE),"zAWRR Not in Roster")</f>
        <v>Alex</v>
      </c>
      <c r="AC660" s="1" t="str">
        <f>_xlfn.IFNA(VLOOKUP(Veg_Table[[#This Row],[EVM_LAST_EDITOR]],Roster_Table[#All],2,FALSE),"zAWRR Not in Roster")</f>
        <v>Coon</v>
      </c>
      <c r="AD660" s="1" t="str">
        <f>IF(_xlfn.CONCAT(Veg_Table[[#This Row],[First_Name]]," ",Veg_Table[[#This Row],[Last_Name]])="zAWRR Not in Roster zAWRR Not in Roster","zAWRR Not in Roster",_xlfn.CONCAT(Veg_Table[[#This Row],[First_Name]]," ",Veg_Table[[#This Row],[Last_Name]]))</f>
        <v>Alex Coon</v>
      </c>
      <c r="AE660">
        <v>3217540</v>
      </c>
      <c r="AF660" t="s">
        <v>4425</v>
      </c>
      <c r="AG660" t="s">
        <v>93</v>
      </c>
      <c r="AH660" t="s">
        <v>4004</v>
      </c>
      <c r="AI660" t="s">
        <v>4412</v>
      </c>
      <c r="AJ660" t="s">
        <v>21</v>
      </c>
      <c r="AL660" t="s">
        <v>22</v>
      </c>
      <c r="AM660" t="s">
        <v>38</v>
      </c>
      <c r="AN660" t="s">
        <v>25</v>
      </c>
      <c r="AO660" t="s">
        <v>25</v>
      </c>
      <c r="AP660">
        <v>33</v>
      </c>
      <c r="AQ660">
        <v>120</v>
      </c>
      <c r="AR660" t="s">
        <v>511</v>
      </c>
      <c r="AS660" t="s">
        <v>24</v>
      </c>
      <c r="AT660" t="s">
        <v>26</v>
      </c>
      <c r="AV660" t="s">
        <v>512</v>
      </c>
      <c r="AW660" t="s">
        <v>4279</v>
      </c>
      <c r="AZ660"/>
      <c r="BB660" s="4"/>
      <c r="BD660" t="s">
        <v>29</v>
      </c>
      <c r="BE660" t="s">
        <v>25</v>
      </c>
      <c r="BF660" t="s">
        <v>513</v>
      </c>
      <c r="BI660" s="3"/>
      <c r="BJ660" t="s">
        <v>27</v>
      </c>
      <c r="BK660" s="30" t="s">
        <v>140</v>
      </c>
      <c r="BL660" s="3">
        <v>43962.639953703707</v>
      </c>
      <c r="BM660" t="s">
        <v>31</v>
      </c>
      <c r="BN660" t="s">
        <v>32</v>
      </c>
      <c r="BP660" t="s">
        <v>4006</v>
      </c>
      <c r="BQ660" t="s">
        <v>1025</v>
      </c>
      <c r="BR660" t="s">
        <v>28</v>
      </c>
      <c r="BS660" t="s">
        <v>28</v>
      </c>
      <c r="BT660" t="s">
        <v>140</v>
      </c>
      <c r="BU660" s="3">
        <v>43962.639953703707</v>
      </c>
      <c r="BV660" t="s">
        <v>803</v>
      </c>
      <c r="BW660" s="3">
        <v>43962.681200925923</v>
      </c>
      <c r="BX660" t="s">
        <v>4280</v>
      </c>
      <c r="CG660"/>
      <c r="CH660"/>
      <c r="CI660"/>
      <c r="CY660"/>
      <c r="DA660"/>
      <c r="DE660"/>
      <c r="DF660"/>
    </row>
    <row r="661" spans="1:110" x14ac:dyDescent="0.25">
      <c r="A661" s="1">
        <f>IF(Veg_Table[[#This Row],[VP_STATUS]]="Hold",0,IF(OR(AND(Veg_Table[[#This Row],[PRESCRIP]]="NW_No Work",Veg_Table[[#This Row],[VP_STATUS]]&lt;&gt;"No Work Required Under EVM"),AND(Veg_Table[[#This Row],[VP_STATUS]]="No Work Required Under EVM",Veg_Table[[#This Row],[PRESCRIP]]&lt;&gt;"NW_No Work")),1,0))</f>
        <v>0</v>
      </c>
      <c r="B661" s="1">
        <f>IF(Veg_Table[[#This Row],[SPECIES]]="",1,0)</f>
        <v>0</v>
      </c>
      <c r="C661" s="1">
        <f>IF(Veg_Table[[#This Row],[DIAMETER]]="",1,0)</f>
        <v>0</v>
      </c>
      <c r="D661" s="1">
        <f>IF(Veg_Table[[#This Row],[HEIGHT]]="",1,0)</f>
        <v>0</v>
      </c>
      <c r="E66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61" s="1">
        <f>IF(AND(Veg_Table[[#This Row],[TAT_RESULT]]="ABATE",Veg_Table[[#This Row],[PRESCRIP]]="NW_No Work"),1,0)</f>
        <v>0</v>
      </c>
      <c r="G661" s="1">
        <f>IF(OR(Veg_Table[[#This Row],[Prescription R-Scale]]="NA",Veg_Table[[#This Row],[Diameter R-Scale]]="NA"),0,IF(Veg_Table[[#This Row],[Diameter R-Scale]]&lt;&gt;Veg_Table[[#This Row],[Prescription R-Scale]],1,0))</f>
        <v>0</v>
      </c>
      <c r="H661" s="1">
        <f>IF(OR(AND(Veg_Table[[#This Row],[PRESCRIP]]="BC_Br Rmv", Veg_Table[[#This Row],[WOOD_MAN]]&lt;&gt;"Not Needed"),AND(Veg_Table[[#This Row],[PRESCRIP]]="BCS_Br Rmv+Trt", Veg_Table[[#This Row],[WOOD_MAN]]&lt;&gt;"Not Needed")),1,0)</f>
        <v>0</v>
      </c>
      <c r="I661" s="1">
        <f ca="1">IF(AND(Veg_Table[[#This Row],[Prescription_Changed]]="Yes",Veg_Table[[#This Row],[TAT_RESULT]]=""),1,0)</f>
        <v>0</v>
      </c>
      <c r="J661" s="1">
        <f ca="1">SUM(Veg_Table[[#This Row],[Prescription and Status do not match]:[Prescription_Edited_And_TAT_Is_Blank]])</f>
        <v>0</v>
      </c>
      <c r="K661" s="1">
        <f ca="1">IF(Veg_Table[[#This Row],[Sum of Errors]]&gt;0,1,0)</f>
        <v>0</v>
      </c>
      <c r="L661" s="1">
        <f>1</f>
        <v>1</v>
      </c>
      <c r="M66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661" s="1">
        <f>IF(OR(MID(Veg_Table[[#This Row],[PRESCRIP]],2,1)="1",MID(Veg_Table[[#This Row],[PRESCRIP]],2,1)="2",MID(Veg_Table[[#This Row],[PRESCRIP]],2,1)="3",MID(Veg_Table[[#This Row],[PRESCRIP]],2,1)="4"),_xlfn.NUMBERVALUE(MID(Veg_Table[[#This Row],[PRESCRIP]],2,1)),"NA")</f>
        <v>1</v>
      </c>
      <c r="O661" s="1">
        <f>WEEKNUM(Veg_Table[[#This Row],[EVM_LAST_EDITED_Day]],2)</f>
        <v>20</v>
      </c>
      <c r="P661" s="25">
        <f>IFERROR(DATE(YEAR(Veg_Table[[#This Row],[EVM_LAST_EDITED2]]),MONTH(Veg_Table[[#This Row],[EVM_LAST_EDITED2]]),DAY(Veg_Table[[#This Row],[EVM_LAST_EDITED2]])),DATE(2019,1,1))</f>
        <v>43962</v>
      </c>
      <c r="Q661" s="3">
        <f>VALUE(SUBSTITUTE(Veg_Table[[#This Row],[EVM_LAST_EDITED]],",",""))</f>
        <v>43962.640458865702</v>
      </c>
      <c r="R661" s="1" t="str">
        <f>_xlfn.IFNA(IF(Veg_Table[[#This Row],[EVM_LAST_EDITOR]]="","zBlank EVM Last Editor",VLOOKUP(Veg_Table[[#This Row],[EVM_LAST_EDITOR]],Roster_Table[#All],4,FALSE)),"zAWRR Not in Roster")</f>
        <v>zAWRR Not in Roster</v>
      </c>
      <c r="S661" s="1" t="str">
        <f>_xlfn.IFNA(IF(Veg_Table[[#This Row],[EVM_LAST_EDITOR]]="","zBlank EVM Last Editor",VLOOKUP(Veg_Table[[#This Row],[EVM_LAST_EDITOR]],Roster_Table[#All],16,FALSE)),"zCompany_AWRR not in Roster")</f>
        <v>zCompany_AWRR not in Roster</v>
      </c>
      <c r="T661" s="2">
        <f>IFERROR(DATE(YEAR(Veg_Table[[#This Row],[Created2]]),MONTH(Veg_Table[[#This Row],[Created2]]),DAY(Veg_Table[[#This Row],[Created2]])),DATE(2019,1,1))</f>
        <v>43907</v>
      </c>
      <c r="U661" s="3">
        <f>VALUE(SUBSTITUTE(Veg_Table[[#This Row],[Created]],",",""))</f>
        <v>43907.502557870401</v>
      </c>
      <c r="V661" s="3" t="str">
        <f ca="1">IFERROR(_xlfn.IFNA(CELL("contents",INDIRECT(_xlfn.CONCAT("Veg_Table_Production_Data!",ADDRESS(MATCH(_xlfn.MAXIFS(#REF!,#REF!,"="&amp;Veg_Table[[#This Row],[AUTO_ID]],#REF!,"&lt;"&amp;Veg_Table[[#This Row],[EVM_LAST_EDITED_Day]]),#REF!,0),COLUMN(#REF!),4,1,)))),""),"")</f>
        <v/>
      </c>
      <c r="W661" s="3" t="str">
        <f ca="1">IF(Veg_Table[[#This Row],[Previous_Prescription]]="","No",IF(Veg_Table[[#This Row],[Previous_Prescription]]=Veg_Table[[#This Row],[PRESCRIP]],"No","Yes"))</f>
        <v>No</v>
      </c>
      <c r="X661" s="3" t="str">
        <f>IF(Veg_Table[[#This Row],[EVM_LAST_EDITED_Day]]=Veg_Table[[#This Row],[Created_Day]],"New","Old")</f>
        <v>Old</v>
      </c>
      <c r="Y661" s="1">
        <f>IFERROR(IF(FIND("delete",LOWER(Veg_Table[[#This Row],[PI_COMMENTS]]))&gt;=1,1,0),0)</f>
        <v>0</v>
      </c>
      <c r="Z661" s="1" t="str">
        <f>_xlfn.IFNA(IF(Veg_Table[[#This Row],[EVM_LAST_EDITOR]]="","Yes",VLOOKUP(Veg_Table[[#This Row],[EVM_LAST_EDITOR]],Roster_Table[#All],15,FALSE)),"Yes")</f>
        <v>Yes</v>
      </c>
      <c r="AA66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61" s="1" t="str">
        <f>_xlfn.IFNA(VLOOKUP(Veg_Table[[#This Row],[EVM_LAST_EDITOR]],Roster_Table[#All],3,FALSE),"zAWRR Not in Roster")</f>
        <v>zAWRR Not in Roster</v>
      </c>
      <c r="AC661" s="1" t="str">
        <f>_xlfn.IFNA(VLOOKUP(Veg_Table[[#This Row],[EVM_LAST_EDITOR]],Roster_Table[#All],2,FALSE),"zAWRR Not in Roster")</f>
        <v>zAWRR Not in Roster</v>
      </c>
      <c r="AD661" s="1" t="str">
        <f>IF(_xlfn.CONCAT(Veg_Table[[#This Row],[First_Name]]," ",Veg_Table[[#This Row],[Last_Name]])="zAWRR Not in Roster zAWRR Not in Roster","zAWRR Not in Roster",_xlfn.CONCAT(Veg_Table[[#This Row],[First_Name]]," ",Veg_Table[[#This Row],[Last_Name]]))</f>
        <v>zAWRR Not in Roster</v>
      </c>
      <c r="AE661">
        <v>2930132</v>
      </c>
      <c r="AF661" t="s">
        <v>938</v>
      </c>
      <c r="AG661" t="s">
        <v>30</v>
      </c>
      <c r="AH661" t="s">
        <v>916</v>
      </c>
      <c r="AI661" t="s">
        <v>912</v>
      </c>
      <c r="AJ661" t="s">
        <v>820</v>
      </c>
      <c r="AL661" t="s">
        <v>371</v>
      </c>
      <c r="AM661" t="s">
        <v>38</v>
      </c>
      <c r="AN661" t="s">
        <v>25</v>
      </c>
      <c r="AO661" t="s">
        <v>25</v>
      </c>
      <c r="AP661">
        <v>7</v>
      </c>
      <c r="AQ661">
        <v>14</v>
      </c>
      <c r="AR661" t="s">
        <v>517</v>
      </c>
      <c r="AS661" t="s">
        <v>45</v>
      </c>
      <c r="AT661" t="s">
        <v>515</v>
      </c>
      <c r="AV661" t="s">
        <v>512</v>
      </c>
      <c r="AW661" t="s">
        <v>939</v>
      </c>
      <c r="AX661" t="s">
        <v>534</v>
      </c>
      <c r="AZ661">
        <v>5746657</v>
      </c>
      <c r="BA661" t="s">
        <v>45</v>
      </c>
      <c r="BB661" s="4">
        <v>43962.640399293981</v>
      </c>
      <c r="BD661" t="s">
        <v>29</v>
      </c>
      <c r="BE661" t="s">
        <v>25</v>
      </c>
      <c r="BF661" t="s">
        <v>513</v>
      </c>
      <c r="BI661" s="3"/>
      <c r="BJ661" t="s">
        <v>417</v>
      </c>
      <c r="BK661" s="30" t="s">
        <v>821</v>
      </c>
      <c r="BL661" s="3">
        <v>43962.640458865739</v>
      </c>
      <c r="BM661" t="s">
        <v>31</v>
      </c>
      <c r="BN661" t="s">
        <v>32</v>
      </c>
      <c r="BP661" t="s">
        <v>1126</v>
      </c>
      <c r="BR661" t="s">
        <v>28</v>
      </c>
      <c r="BS661" t="s">
        <v>28</v>
      </c>
      <c r="BT661" t="s">
        <v>544</v>
      </c>
      <c r="BU661" s="3">
        <v>43907.502557870372</v>
      </c>
      <c r="BV661" t="s">
        <v>803</v>
      </c>
      <c r="BW661" s="3">
        <v>43962.649555555552</v>
      </c>
      <c r="BX661" t="s">
        <v>940</v>
      </c>
      <c r="CG661"/>
      <c r="CH661"/>
      <c r="CI661"/>
      <c r="CY661"/>
      <c r="DA661"/>
      <c r="DE661"/>
      <c r="DF661"/>
    </row>
    <row r="662" spans="1:110" x14ac:dyDescent="0.25">
      <c r="A662" s="1">
        <f>IF(Veg_Table[[#This Row],[VP_STATUS]]="Hold",0,IF(OR(AND(Veg_Table[[#This Row],[PRESCRIP]]="NW_No Work",Veg_Table[[#This Row],[VP_STATUS]]&lt;&gt;"No Work Required Under EVM"),AND(Veg_Table[[#This Row],[VP_STATUS]]="No Work Required Under EVM",Veg_Table[[#This Row],[PRESCRIP]]&lt;&gt;"NW_No Work")),1,0))</f>
        <v>0</v>
      </c>
      <c r="B662" s="1">
        <f>IF(Veg_Table[[#This Row],[SPECIES]]="",1,0)</f>
        <v>0</v>
      </c>
      <c r="C662" s="1">
        <f>IF(Veg_Table[[#This Row],[DIAMETER]]="",1,0)</f>
        <v>0</v>
      </c>
      <c r="D662" s="1">
        <f>IF(Veg_Table[[#This Row],[HEIGHT]]="",1,0)</f>
        <v>0</v>
      </c>
      <c r="E66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62" s="1">
        <f>IF(AND(Veg_Table[[#This Row],[TAT_RESULT]]="ABATE",Veg_Table[[#This Row],[PRESCRIP]]="NW_No Work"),1,0)</f>
        <v>0</v>
      </c>
      <c r="G662" s="1">
        <f>IF(OR(Veg_Table[[#This Row],[Prescription R-Scale]]="NA",Veg_Table[[#This Row],[Diameter R-Scale]]="NA"),0,IF(Veg_Table[[#This Row],[Diameter R-Scale]]&lt;&gt;Veg_Table[[#This Row],[Prescription R-Scale]],1,0))</f>
        <v>0</v>
      </c>
      <c r="H662" s="1">
        <f>IF(OR(AND(Veg_Table[[#This Row],[PRESCRIP]]="BC_Br Rmv", Veg_Table[[#This Row],[WOOD_MAN]]&lt;&gt;"Not Needed"),AND(Veg_Table[[#This Row],[PRESCRIP]]="BCS_Br Rmv+Trt", Veg_Table[[#This Row],[WOOD_MAN]]&lt;&gt;"Not Needed")),1,0)</f>
        <v>0</v>
      </c>
      <c r="I662" s="1">
        <f ca="1">IF(AND(Veg_Table[[#This Row],[Prescription_Changed]]="Yes",Veg_Table[[#This Row],[TAT_RESULT]]=""),1,0)</f>
        <v>0</v>
      </c>
      <c r="J662" s="1">
        <f ca="1">SUM(Veg_Table[[#This Row],[Prescription and Status do not match]:[Prescription_Edited_And_TAT_Is_Blank]])</f>
        <v>0</v>
      </c>
      <c r="K662" s="1">
        <f ca="1">IF(Veg_Table[[#This Row],[Sum of Errors]]&gt;0,1,0)</f>
        <v>0</v>
      </c>
      <c r="L662" s="1">
        <f>1</f>
        <v>1</v>
      </c>
      <c r="M662"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662" s="1" t="str">
        <f>IF(OR(MID(Veg_Table[[#This Row],[PRESCRIP]],2,1)="1",MID(Veg_Table[[#This Row],[PRESCRIP]],2,1)="2",MID(Veg_Table[[#This Row],[PRESCRIP]],2,1)="3",MID(Veg_Table[[#This Row],[PRESCRIP]],2,1)="4"),_xlfn.NUMBERVALUE(MID(Veg_Table[[#This Row],[PRESCRIP]],2,1)),"NA")</f>
        <v>NA</v>
      </c>
      <c r="O662" s="1">
        <f>WEEKNUM(Veg_Table[[#This Row],[EVM_LAST_EDITED_Day]],2)</f>
        <v>20</v>
      </c>
      <c r="P662" s="25">
        <f>IFERROR(DATE(YEAR(Veg_Table[[#This Row],[EVM_LAST_EDITED2]]),MONTH(Veg_Table[[#This Row],[EVM_LAST_EDITED2]]),DAY(Veg_Table[[#This Row],[EVM_LAST_EDITED2]])),DATE(2019,1,1))</f>
        <v>43962</v>
      </c>
      <c r="Q662" s="3">
        <f>VALUE(SUBSTITUTE(Veg_Table[[#This Row],[EVM_LAST_EDITED]],",",""))</f>
        <v>43962.6413425926</v>
      </c>
      <c r="R662" s="1" t="str">
        <f>_xlfn.IFNA(IF(Veg_Table[[#This Row],[EVM_LAST_EDITOR]]="","zBlank EVM Last Editor",VLOOKUP(Veg_Table[[#This Row],[EVM_LAST_EDITOR]],Roster_Table[#All],4,FALSE)),"zAWRR Not in Roster")</f>
        <v>MGE</v>
      </c>
      <c r="S662" s="1" t="str">
        <f>_xlfn.IFNA(IF(Veg_Table[[#This Row],[EVM_LAST_EDITOR]]="","zBlank EVM Last Editor",VLOOKUP(Veg_Table[[#This Row],[EVM_LAST_EDITOR]],Roster_Table[#All],16,FALSE)),"zCompany_AWRR not in Roster")</f>
        <v>MGE_Mountain G Enterprises</v>
      </c>
      <c r="T662" s="2">
        <f>IFERROR(DATE(YEAR(Veg_Table[[#This Row],[Created2]]),MONTH(Veg_Table[[#This Row],[Created2]]),DAY(Veg_Table[[#This Row],[Created2]])),DATE(2019,1,1))</f>
        <v>43962</v>
      </c>
      <c r="U662" s="3">
        <f>VALUE(SUBSTITUTE(Veg_Table[[#This Row],[Created]],",",""))</f>
        <v>43962.6413425926</v>
      </c>
      <c r="V662" s="3" t="str">
        <f ca="1">IFERROR(_xlfn.IFNA(CELL("contents",INDIRECT(_xlfn.CONCAT("Veg_Table_Production_Data!",ADDRESS(MATCH(_xlfn.MAXIFS(#REF!,#REF!,"="&amp;Veg_Table[[#This Row],[AUTO_ID]],#REF!,"&lt;"&amp;Veg_Table[[#This Row],[EVM_LAST_EDITED_Day]]),#REF!,0),COLUMN(#REF!),4,1,)))),""),"")</f>
        <v/>
      </c>
      <c r="W662" s="3" t="str">
        <f ca="1">IF(Veg_Table[[#This Row],[Previous_Prescription]]="","No",IF(Veg_Table[[#This Row],[Previous_Prescription]]=Veg_Table[[#This Row],[PRESCRIP]],"No","Yes"))</f>
        <v>No</v>
      </c>
      <c r="X662" s="3" t="str">
        <f>IF(Veg_Table[[#This Row],[EVM_LAST_EDITED_Day]]=Veg_Table[[#This Row],[Created_Day]],"New","Old")</f>
        <v>New</v>
      </c>
      <c r="Y662" s="1">
        <f>IFERROR(IF(FIND("delete",LOWER(Veg_Table[[#This Row],[PI_COMMENTS]]))&gt;=1,1,0),0)</f>
        <v>0</v>
      </c>
      <c r="Z662" s="1" t="str">
        <f>_xlfn.IFNA(IF(Veg_Table[[#This Row],[EVM_LAST_EDITOR]]="","Yes",VLOOKUP(Veg_Table[[#This Row],[EVM_LAST_EDITOR]],Roster_Table[#All],15,FALSE)),"Yes")</f>
        <v>Yes</v>
      </c>
      <c r="AA66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62" s="1" t="str">
        <f>_xlfn.IFNA(VLOOKUP(Veg_Table[[#This Row],[EVM_LAST_EDITOR]],Roster_Table[#All],3,FALSE),"zAWRR Not in Roster")</f>
        <v>Alex</v>
      </c>
      <c r="AC662" s="1" t="str">
        <f>_xlfn.IFNA(VLOOKUP(Veg_Table[[#This Row],[EVM_LAST_EDITOR]],Roster_Table[#All],2,FALSE),"zAWRR Not in Roster")</f>
        <v>Coon</v>
      </c>
      <c r="AD662" s="1" t="str">
        <f>IF(_xlfn.CONCAT(Veg_Table[[#This Row],[First_Name]]," ",Veg_Table[[#This Row],[Last_Name]])="zAWRR Not in Roster zAWRR Not in Roster","zAWRR Not in Roster",_xlfn.CONCAT(Veg_Table[[#This Row],[First_Name]]," ",Veg_Table[[#This Row],[Last_Name]]))</f>
        <v>Alex Coon</v>
      </c>
      <c r="AE662">
        <v>3217718</v>
      </c>
      <c r="AF662" t="s">
        <v>4429</v>
      </c>
      <c r="AG662" t="s">
        <v>93</v>
      </c>
      <c r="AH662" t="s">
        <v>4004</v>
      </c>
      <c r="AI662" t="s">
        <v>4412</v>
      </c>
      <c r="AJ662" t="s">
        <v>21</v>
      </c>
      <c r="AL662" t="s">
        <v>22</v>
      </c>
      <c r="AM662" t="s">
        <v>38</v>
      </c>
      <c r="AN662" t="s">
        <v>25</v>
      </c>
      <c r="AO662" t="s">
        <v>25</v>
      </c>
      <c r="AP662">
        <v>35</v>
      </c>
      <c r="AQ662">
        <v>120</v>
      </c>
      <c r="AR662" t="s">
        <v>511</v>
      </c>
      <c r="AS662" t="s">
        <v>24</v>
      </c>
      <c r="AT662" t="s">
        <v>26</v>
      </c>
      <c r="AV662" t="s">
        <v>512</v>
      </c>
      <c r="AW662" t="s">
        <v>4430</v>
      </c>
      <c r="AZ662"/>
      <c r="BB662" s="4"/>
      <c r="BD662" t="s">
        <v>29</v>
      </c>
      <c r="BE662" t="s">
        <v>25</v>
      </c>
      <c r="BF662" t="s">
        <v>513</v>
      </c>
      <c r="BI662" s="3"/>
      <c r="BJ662" t="s">
        <v>27</v>
      </c>
      <c r="BK662" s="30" t="s">
        <v>140</v>
      </c>
      <c r="BL662" s="3">
        <v>43962.641342592593</v>
      </c>
      <c r="BM662" t="s">
        <v>31</v>
      </c>
      <c r="BN662" t="s">
        <v>32</v>
      </c>
      <c r="BP662" t="s">
        <v>4006</v>
      </c>
      <c r="BQ662" t="s">
        <v>1025</v>
      </c>
      <c r="BR662" t="s">
        <v>28</v>
      </c>
      <c r="BS662" t="s">
        <v>28</v>
      </c>
      <c r="BT662" t="s">
        <v>140</v>
      </c>
      <c r="BU662" s="3">
        <v>43962.641342592593</v>
      </c>
      <c r="BV662" t="s">
        <v>803</v>
      </c>
      <c r="BW662" s="3">
        <v>43962.681239513891</v>
      </c>
      <c r="BX662" t="s">
        <v>4431</v>
      </c>
      <c r="CG662"/>
      <c r="CH662"/>
      <c r="CI662"/>
      <c r="CY662"/>
      <c r="DA662"/>
      <c r="DE662"/>
      <c r="DF662"/>
    </row>
    <row r="663" spans="1:110" x14ac:dyDescent="0.25">
      <c r="A663" s="1">
        <f>IF(Veg_Table[[#This Row],[VP_STATUS]]="Hold",0,IF(OR(AND(Veg_Table[[#This Row],[PRESCRIP]]="NW_No Work",Veg_Table[[#This Row],[VP_STATUS]]&lt;&gt;"No Work Required Under EVM"),AND(Veg_Table[[#This Row],[VP_STATUS]]="No Work Required Under EVM",Veg_Table[[#This Row],[PRESCRIP]]&lt;&gt;"NW_No Work")),1,0))</f>
        <v>0</v>
      </c>
      <c r="B663" s="1">
        <f>IF(Veg_Table[[#This Row],[SPECIES]]="",1,0)</f>
        <v>0</v>
      </c>
      <c r="C663" s="1">
        <f>IF(Veg_Table[[#This Row],[DIAMETER]]="",1,0)</f>
        <v>0</v>
      </c>
      <c r="D663" s="1">
        <f>IF(Veg_Table[[#This Row],[HEIGHT]]="",1,0)</f>
        <v>0</v>
      </c>
      <c r="E66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63" s="1">
        <f>IF(AND(Veg_Table[[#This Row],[TAT_RESULT]]="ABATE",Veg_Table[[#This Row],[PRESCRIP]]="NW_No Work"),1,0)</f>
        <v>0</v>
      </c>
      <c r="G663" s="1">
        <f>IF(OR(Veg_Table[[#This Row],[Prescription R-Scale]]="NA",Veg_Table[[#This Row],[Diameter R-Scale]]="NA"),0,IF(Veg_Table[[#This Row],[Diameter R-Scale]]&lt;&gt;Veg_Table[[#This Row],[Prescription R-Scale]],1,0))</f>
        <v>0</v>
      </c>
      <c r="H663" s="1">
        <f>IF(OR(AND(Veg_Table[[#This Row],[PRESCRIP]]="BC_Br Rmv", Veg_Table[[#This Row],[WOOD_MAN]]&lt;&gt;"Not Needed"),AND(Veg_Table[[#This Row],[PRESCRIP]]="BCS_Br Rmv+Trt", Veg_Table[[#This Row],[WOOD_MAN]]&lt;&gt;"Not Needed")),1,0)</f>
        <v>0</v>
      </c>
      <c r="I663" s="1">
        <f ca="1">IF(AND(Veg_Table[[#This Row],[Prescription_Changed]]="Yes",Veg_Table[[#This Row],[TAT_RESULT]]=""),1,0)</f>
        <v>0</v>
      </c>
      <c r="J663" s="1">
        <f ca="1">SUM(Veg_Table[[#This Row],[Prescription and Status do not match]:[Prescription_Edited_And_TAT_Is_Blank]])</f>
        <v>0</v>
      </c>
      <c r="K663" s="1">
        <f ca="1">IF(Veg_Table[[#This Row],[Sum of Errors]]&gt;0,1,0)</f>
        <v>0</v>
      </c>
      <c r="L663" s="1">
        <f>1</f>
        <v>1</v>
      </c>
      <c r="M66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663" s="1">
        <f>IF(OR(MID(Veg_Table[[#This Row],[PRESCRIP]],2,1)="1",MID(Veg_Table[[#This Row],[PRESCRIP]],2,1)="2",MID(Veg_Table[[#This Row],[PRESCRIP]],2,1)="3",MID(Veg_Table[[#This Row],[PRESCRIP]],2,1)="4"),_xlfn.NUMBERVALUE(MID(Veg_Table[[#This Row],[PRESCRIP]],2,1)),"NA")</f>
        <v>2</v>
      </c>
      <c r="O663" s="1">
        <f>WEEKNUM(Veg_Table[[#This Row],[EVM_LAST_EDITED_Day]],2)</f>
        <v>20</v>
      </c>
      <c r="P663" s="25">
        <f>IFERROR(DATE(YEAR(Veg_Table[[#This Row],[EVM_LAST_EDITED2]]),MONTH(Veg_Table[[#This Row],[EVM_LAST_EDITED2]]),DAY(Veg_Table[[#This Row],[EVM_LAST_EDITED2]])),DATE(2019,1,1))</f>
        <v>43962</v>
      </c>
      <c r="Q663" s="3">
        <f>VALUE(SUBSTITUTE(Veg_Table[[#This Row],[EVM_LAST_EDITED]],",",""))</f>
        <v>43962.6416701157</v>
      </c>
      <c r="R663" s="1" t="str">
        <f>_xlfn.IFNA(IF(Veg_Table[[#This Row],[EVM_LAST_EDITOR]]="","zBlank EVM Last Editor",VLOOKUP(Veg_Table[[#This Row],[EVM_LAST_EDITOR]],Roster_Table[#All],4,FALSE)),"zAWRR Not in Roster")</f>
        <v>zAWRR Not in Roster</v>
      </c>
      <c r="S663" s="1" t="str">
        <f>_xlfn.IFNA(IF(Veg_Table[[#This Row],[EVM_LAST_EDITOR]]="","zBlank EVM Last Editor",VLOOKUP(Veg_Table[[#This Row],[EVM_LAST_EDITOR]],Roster_Table[#All],16,FALSE)),"zCompany_AWRR not in Roster")</f>
        <v>zCompany_AWRR not in Roster</v>
      </c>
      <c r="T663" s="2">
        <f>IFERROR(DATE(YEAR(Veg_Table[[#This Row],[Created2]]),MONTH(Veg_Table[[#This Row],[Created2]]),DAY(Veg_Table[[#This Row],[Created2]])),DATE(2019,1,1))</f>
        <v>43907</v>
      </c>
      <c r="U663" s="3">
        <f>VALUE(SUBSTITUTE(Veg_Table[[#This Row],[Created]],",",""))</f>
        <v>43907.454085648104</v>
      </c>
      <c r="V663" s="3" t="str">
        <f ca="1">IFERROR(_xlfn.IFNA(CELL("contents",INDIRECT(_xlfn.CONCAT("Veg_Table_Production_Data!",ADDRESS(MATCH(_xlfn.MAXIFS(#REF!,#REF!,"="&amp;Veg_Table[[#This Row],[AUTO_ID]],#REF!,"&lt;"&amp;Veg_Table[[#This Row],[EVM_LAST_EDITED_Day]]),#REF!,0),COLUMN(#REF!),4,1,)))),""),"")</f>
        <v/>
      </c>
      <c r="W663" s="3" t="str">
        <f ca="1">IF(Veg_Table[[#This Row],[Previous_Prescription]]="","No",IF(Veg_Table[[#This Row],[Previous_Prescription]]=Veg_Table[[#This Row],[PRESCRIP]],"No","Yes"))</f>
        <v>No</v>
      </c>
      <c r="X663" s="3" t="str">
        <f>IF(Veg_Table[[#This Row],[EVM_LAST_EDITED_Day]]=Veg_Table[[#This Row],[Created_Day]],"New","Old")</f>
        <v>Old</v>
      </c>
      <c r="Y663" s="1">
        <f>IFERROR(IF(FIND("delete",LOWER(Veg_Table[[#This Row],[PI_COMMENTS]]))&gt;=1,1,0),0)</f>
        <v>0</v>
      </c>
      <c r="Z663" s="1" t="str">
        <f>_xlfn.IFNA(IF(Veg_Table[[#This Row],[EVM_LAST_EDITOR]]="","Yes",VLOOKUP(Veg_Table[[#This Row],[EVM_LAST_EDITOR]],Roster_Table[#All],15,FALSE)),"Yes")</f>
        <v>Yes</v>
      </c>
      <c r="AA66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63" s="1" t="str">
        <f>_xlfn.IFNA(VLOOKUP(Veg_Table[[#This Row],[EVM_LAST_EDITOR]],Roster_Table[#All],3,FALSE),"zAWRR Not in Roster")</f>
        <v>zAWRR Not in Roster</v>
      </c>
      <c r="AC663" s="1" t="str">
        <f>_xlfn.IFNA(VLOOKUP(Veg_Table[[#This Row],[EVM_LAST_EDITOR]],Roster_Table[#All],2,FALSE),"zAWRR Not in Roster")</f>
        <v>zAWRR Not in Roster</v>
      </c>
      <c r="AD663" s="1" t="str">
        <f>IF(_xlfn.CONCAT(Veg_Table[[#This Row],[First_Name]]," ",Veg_Table[[#This Row],[Last_Name]])="zAWRR Not in Roster zAWRR Not in Roster","zAWRR Not in Roster",_xlfn.CONCAT(Veg_Table[[#This Row],[First_Name]]," ",Veg_Table[[#This Row],[Last_Name]]))</f>
        <v>zAWRR Not in Roster</v>
      </c>
      <c r="AE663">
        <v>2930415</v>
      </c>
      <c r="AF663" t="s">
        <v>965</v>
      </c>
      <c r="AG663" t="s">
        <v>30</v>
      </c>
      <c r="AH663" t="s">
        <v>916</v>
      </c>
      <c r="AI663" t="s">
        <v>966</v>
      </c>
      <c r="AJ663" t="s">
        <v>820</v>
      </c>
      <c r="AL663" t="s">
        <v>371</v>
      </c>
      <c r="AM663" t="s">
        <v>38</v>
      </c>
      <c r="AN663" t="s">
        <v>25</v>
      </c>
      <c r="AO663" t="s">
        <v>25</v>
      </c>
      <c r="AP663">
        <v>22</v>
      </c>
      <c r="AQ663">
        <v>107</v>
      </c>
      <c r="AR663" t="s">
        <v>514</v>
      </c>
      <c r="AS663" t="s">
        <v>42</v>
      </c>
      <c r="AT663" t="s">
        <v>522</v>
      </c>
      <c r="AV663" t="s">
        <v>512</v>
      </c>
      <c r="AW663" t="s">
        <v>967</v>
      </c>
      <c r="AX663" t="s">
        <v>534</v>
      </c>
      <c r="AZ663">
        <v>5746657</v>
      </c>
      <c r="BA663" t="s">
        <v>42</v>
      </c>
      <c r="BB663" s="4">
        <v>43962.641593182867</v>
      </c>
      <c r="BD663" t="s">
        <v>29</v>
      </c>
      <c r="BE663" t="s">
        <v>25</v>
      </c>
      <c r="BF663" t="s">
        <v>513</v>
      </c>
      <c r="BI663" s="3"/>
      <c r="BJ663" t="s">
        <v>1412</v>
      </c>
      <c r="BK663" s="30" t="s">
        <v>821</v>
      </c>
      <c r="BL663" s="3">
        <v>43962.641670115743</v>
      </c>
      <c r="BM663" t="s">
        <v>31</v>
      </c>
      <c r="BN663" t="s">
        <v>32</v>
      </c>
      <c r="BP663" t="s">
        <v>1126</v>
      </c>
      <c r="BR663" t="s">
        <v>28</v>
      </c>
      <c r="BS663" t="s">
        <v>28</v>
      </c>
      <c r="BT663" t="s">
        <v>384</v>
      </c>
      <c r="BU663" s="3">
        <v>43907.454085648147</v>
      </c>
      <c r="BV663" t="s">
        <v>803</v>
      </c>
      <c r="BW663" s="3">
        <v>43962.649555555552</v>
      </c>
      <c r="BX663" t="s">
        <v>968</v>
      </c>
      <c r="CG663"/>
      <c r="CH663"/>
      <c r="CI663"/>
      <c r="CY663"/>
      <c r="DA663"/>
      <c r="DE663"/>
      <c r="DF663"/>
    </row>
    <row r="664" spans="1:110" x14ac:dyDescent="0.25">
      <c r="A664" s="1">
        <f>IF(Veg_Table[[#This Row],[VP_STATUS]]="Hold",0,IF(OR(AND(Veg_Table[[#This Row],[PRESCRIP]]="NW_No Work",Veg_Table[[#This Row],[VP_STATUS]]&lt;&gt;"No Work Required Under EVM"),AND(Veg_Table[[#This Row],[VP_STATUS]]="No Work Required Under EVM",Veg_Table[[#This Row],[PRESCRIP]]&lt;&gt;"NW_No Work")),1,0))</f>
        <v>0</v>
      </c>
      <c r="B664" s="1">
        <f>IF(Veg_Table[[#This Row],[SPECIES]]="",1,0)</f>
        <v>0</v>
      </c>
      <c r="C664" s="1">
        <f>IF(Veg_Table[[#This Row],[DIAMETER]]="",1,0)</f>
        <v>0</v>
      </c>
      <c r="D664" s="1">
        <f>IF(Veg_Table[[#This Row],[HEIGHT]]="",1,0)</f>
        <v>0</v>
      </c>
      <c r="E66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64" s="1">
        <f>IF(AND(Veg_Table[[#This Row],[TAT_RESULT]]="ABATE",Veg_Table[[#This Row],[PRESCRIP]]="NW_No Work"),1,0)</f>
        <v>0</v>
      </c>
      <c r="G664" s="1">
        <f>IF(OR(Veg_Table[[#This Row],[Prescription R-Scale]]="NA",Veg_Table[[#This Row],[Diameter R-Scale]]="NA"),0,IF(Veg_Table[[#This Row],[Diameter R-Scale]]&lt;&gt;Veg_Table[[#This Row],[Prescription R-Scale]],1,0))</f>
        <v>0</v>
      </c>
      <c r="H664" s="1">
        <f>IF(OR(AND(Veg_Table[[#This Row],[PRESCRIP]]="BC_Br Rmv", Veg_Table[[#This Row],[WOOD_MAN]]&lt;&gt;"Not Needed"),AND(Veg_Table[[#This Row],[PRESCRIP]]="BCS_Br Rmv+Trt", Veg_Table[[#This Row],[WOOD_MAN]]&lt;&gt;"Not Needed")),1,0)</f>
        <v>0</v>
      </c>
      <c r="I664" s="1">
        <f ca="1">IF(AND(Veg_Table[[#This Row],[Prescription_Changed]]="Yes",Veg_Table[[#This Row],[TAT_RESULT]]=""),1,0)</f>
        <v>0</v>
      </c>
      <c r="J664" s="1">
        <f ca="1">SUM(Veg_Table[[#This Row],[Prescription and Status do not match]:[Prescription_Edited_And_TAT_Is_Blank]])</f>
        <v>0</v>
      </c>
      <c r="K664" s="1">
        <f ca="1">IF(Veg_Table[[#This Row],[Sum of Errors]]&gt;0,1,0)</f>
        <v>0</v>
      </c>
      <c r="L664" s="1">
        <f>1</f>
        <v>1</v>
      </c>
      <c r="M66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664" s="1">
        <f>IF(OR(MID(Veg_Table[[#This Row],[PRESCRIP]],2,1)="1",MID(Veg_Table[[#This Row],[PRESCRIP]],2,1)="2",MID(Veg_Table[[#This Row],[PRESCRIP]],2,1)="3",MID(Veg_Table[[#This Row],[PRESCRIP]],2,1)="4"),_xlfn.NUMBERVALUE(MID(Veg_Table[[#This Row],[PRESCRIP]],2,1)),"NA")</f>
        <v>2</v>
      </c>
      <c r="O664" s="1">
        <f>WEEKNUM(Veg_Table[[#This Row],[EVM_LAST_EDITED_Day]],2)</f>
        <v>20</v>
      </c>
      <c r="P664" s="25">
        <f>IFERROR(DATE(YEAR(Veg_Table[[#This Row],[EVM_LAST_EDITED2]]),MONTH(Veg_Table[[#This Row],[EVM_LAST_EDITED2]]),DAY(Veg_Table[[#This Row],[EVM_LAST_EDITED2]])),DATE(2019,1,1))</f>
        <v>43962</v>
      </c>
      <c r="Q664" s="3">
        <f>VALUE(SUBSTITUTE(Veg_Table[[#This Row],[EVM_LAST_EDITED]],",",""))</f>
        <v>43962.645414143502</v>
      </c>
      <c r="R664" s="1" t="str">
        <f>_xlfn.IFNA(IF(Veg_Table[[#This Row],[EVM_LAST_EDITOR]]="","zBlank EVM Last Editor",VLOOKUP(Veg_Table[[#This Row],[EVM_LAST_EDITOR]],Roster_Table[#All],4,FALSE)),"zAWRR Not in Roster")</f>
        <v>zAWRR Not in Roster</v>
      </c>
      <c r="S664" s="1" t="str">
        <f>_xlfn.IFNA(IF(Veg_Table[[#This Row],[EVM_LAST_EDITOR]]="","zBlank EVM Last Editor",VLOOKUP(Veg_Table[[#This Row],[EVM_LAST_EDITOR]],Roster_Table[#All],16,FALSE)),"zCompany_AWRR not in Roster")</f>
        <v>zCompany_AWRR not in Roster</v>
      </c>
      <c r="T664" s="2">
        <f>IFERROR(DATE(YEAR(Veg_Table[[#This Row],[Created2]]),MONTH(Veg_Table[[#This Row],[Created2]]),DAY(Veg_Table[[#This Row],[Created2]])),DATE(2019,1,1))</f>
        <v>43907</v>
      </c>
      <c r="U664" s="3">
        <f>VALUE(SUBSTITUTE(Veg_Table[[#This Row],[Created]],",",""))</f>
        <v>43907.4894907407</v>
      </c>
      <c r="V664" s="3" t="str">
        <f ca="1">IFERROR(_xlfn.IFNA(CELL("contents",INDIRECT(_xlfn.CONCAT("Veg_Table_Production_Data!",ADDRESS(MATCH(_xlfn.MAXIFS(#REF!,#REF!,"="&amp;Veg_Table[[#This Row],[AUTO_ID]],#REF!,"&lt;"&amp;Veg_Table[[#This Row],[EVM_LAST_EDITED_Day]]),#REF!,0),COLUMN(#REF!),4,1,)))),""),"")</f>
        <v/>
      </c>
      <c r="W664" s="3" t="str">
        <f ca="1">IF(Veg_Table[[#This Row],[Previous_Prescription]]="","No",IF(Veg_Table[[#This Row],[Previous_Prescription]]=Veg_Table[[#This Row],[PRESCRIP]],"No","Yes"))</f>
        <v>No</v>
      </c>
      <c r="X664" s="3" t="str">
        <f>IF(Veg_Table[[#This Row],[EVM_LAST_EDITED_Day]]=Veg_Table[[#This Row],[Created_Day]],"New","Old")</f>
        <v>Old</v>
      </c>
      <c r="Y664" s="1">
        <f>IFERROR(IF(FIND("delete",LOWER(Veg_Table[[#This Row],[PI_COMMENTS]]))&gt;=1,1,0),0)</f>
        <v>0</v>
      </c>
      <c r="Z664" s="1" t="str">
        <f>_xlfn.IFNA(IF(Veg_Table[[#This Row],[EVM_LAST_EDITOR]]="","Yes",VLOOKUP(Veg_Table[[#This Row],[EVM_LAST_EDITOR]],Roster_Table[#All],15,FALSE)),"Yes")</f>
        <v>Yes</v>
      </c>
      <c r="AA66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64" s="1" t="str">
        <f>_xlfn.IFNA(VLOOKUP(Veg_Table[[#This Row],[EVM_LAST_EDITOR]],Roster_Table[#All],3,FALSE),"zAWRR Not in Roster")</f>
        <v>zAWRR Not in Roster</v>
      </c>
      <c r="AC664" s="1" t="str">
        <f>_xlfn.IFNA(VLOOKUP(Veg_Table[[#This Row],[EVM_LAST_EDITOR]],Roster_Table[#All],2,FALSE),"zAWRR Not in Roster")</f>
        <v>zAWRR Not in Roster</v>
      </c>
      <c r="AD664" s="1" t="str">
        <f>IF(_xlfn.CONCAT(Veg_Table[[#This Row],[First_Name]]," ",Veg_Table[[#This Row],[Last_Name]])="zAWRR Not in Roster zAWRR Not in Roster","zAWRR Not in Roster",_xlfn.CONCAT(Veg_Table[[#This Row],[First_Name]]," ",Veg_Table[[#This Row],[Last_Name]]))</f>
        <v>zAWRR Not in Roster</v>
      </c>
      <c r="AE664">
        <v>2930418</v>
      </c>
      <c r="AF664" t="s">
        <v>958</v>
      </c>
      <c r="AG664" t="s">
        <v>30</v>
      </c>
      <c r="AH664" t="s">
        <v>916</v>
      </c>
      <c r="AI664" t="s">
        <v>912</v>
      </c>
      <c r="AJ664" t="s">
        <v>820</v>
      </c>
      <c r="AL664" t="s">
        <v>371</v>
      </c>
      <c r="AM664" t="s">
        <v>38</v>
      </c>
      <c r="AN664" t="s">
        <v>25</v>
      </c>
      <c r="AO664" t="s">
        <v>25</v>
      </c>
      <c r="AP664">
        <v>19</v>
      </c>
      <c r="AQ664">
        <v>74</v>
      </c>
      <c r="AR664" t="s">
        <v>514</v>
      </c>
      <c r="AS664" t="s">
        <v>42</v>
      </c>
      <c r="AT664" t="s">
        <v>522</v>
      </c>
      <c r="AV664" t="s">
        <v>512</v>
      </c>
      <c r="AW664" t="s">
        <v>959</v>
      </c>
      <c r="AX664" t="s">
        <v>534</v>
      </c>
      <c r="AZ664">
        <v>5746657</v>
      </c>
      <c r="BA664" t="s">
        <v>42</v>
      </c>
      <c r="BB664" s="4">
        <v>43962.645362662035</v>
      </c>
      <c r="BD664" t="s">
        <v>29</v>
      </c>
      <c r="BE664" t="s">
        <v>25</v>
      </c>
      <c r="BF664" t="s">
        <v>513</v>
      </c>
      <c r="BI664" s="3"/>
      <c r="BJ664" t="s">
        <v>1412</v>
      </c>
      <c r="BK664" s="30" t="s">
        <v>821</v>
      </c>
      <c r="BL664" s="3">
        <v>43962.645414143517</v>
      </c>
      <c r="BM664" t="s">
        <v>31</v>
      </c>
      <c r="BN664" t="s">
        <v>32</v>
      </c>
      <c r="BP664" t="s">
        <v>1126</v>
      </c>
      <c r="BR664" t="s">
        <v>28</v>
      </c>
      <c r="BS664" t="s">
        <v>28</v>
      </c>
      <c r="BT664" t="s">
        <v>384</v>
      </c>
      <c r="BU664" s="3">
        <v>43907.489490740743</v>
      </c>
      <c r="BV664" t="s">
        <v>803</v>
      </c>
      <c r="BW664" s="3">
        <v>43962.649555555552</v>
      </c>
      <c r="BX664" t="s">
        <v>960</v>
      </c>
      <c r="CG664"/>
      <c r="CH664"/>
      <c r="CI664"/>
      <c r="CY664"/>
      <c r="DA664"/>
      <c r="DE664"/>
      <c r="DF664"/>
    </row>
    <row r="665" spans="1:110" x14ac:dyDescent="0.25">
      <c r="A665" s="1">
        <f>IF(Veg_Table[[#This Row],[VP_STATUS]]="Hold",0,IF(OR(AND(Veg_Table[[#This Row],[PRESCRIP]]="NW_No Work",Veg_Table[[#This Row],[VP_STATUS]]&lt;&gt;"No Work Required Under EVM"),AND(Veg_Table[[#This Row],[VP_STATUS]]="No Work Required Under EVM",Veg_Table[[#This Row],[PRESCRIP]]&lt;&gt;"NW_No Work")),1,0))</f>
        <v>0</v>
      </c>
      <c r="B665" s="1">
        <f>IF(Veg_Table[[#This Row],[SPECIES]]="",1,0)</f>
        <v>0</v>
      </c>
      <c r="C665" s="1">
        <f>IF(Veg_Table[[#This Row],[DIAMETER]]="",1,0)</f>
        <v>0</v>
      </c>
      <c r="D665" s="1">
        <f>IF(Veg_Table[[#This Row],[HEIGHT]]="",1,0)</f>
        <v>0</v>
      </c>
      <c r="E66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65" s="1">
        <f>IF(AND(Veg_Table[[#This Row],[TAT_RESULT]]="ABATE",Veg_Table[[#This Row],[PRESCRIP]]="NW_No Work"),1,0)</f>
        <v>0</v>
      </c>
      <c r="G665" s="1">
        <f>IF(OR(Veg_Table[[#This Row],[Prescription R-Scale]]="NA",Veg_Table[[#This Row],[Diameter R-Scale]]="NA"),0,IF(Veg_Table[[#This Row],[Diameter R-Scale]]&lt;&gt;Veg_Table[[#This Row],[Prescription R-Scale]],1,0))</f>
        <v>0</v>
      </c>
      <c r="H665" s="1">
        <f>IF(OR(AND(Veg_Table[[#This Row],[PRESCRIP]]="BC_Br Rmv", Veg_Table[[#This Row],[WOOD_MAN]]&lt;&gt;"Not Needed"),AND(Veg_Table[[#This Row],[PRESCRIP]]="BCS_Br Rmv+Trt", Veg_Table[[#This Row],[WOOD_MAN]]&lt;&gt;"Not Needed")),1,0)</f>
        <v>0</v>
      </c>
      <c r="I665" s="1">
        <f ca="1">IF(AND(Veg_Table[[#This Row],[Prescription_Changed]]="Yes",Veg_Table[[#This Row],[TAT_RESULT]]=""),1,0)</f>
        <v>0</v>
      </c>
      <c r="J665" s="1">
        <f ca="1">SUM(Veg_Table[[#This Row],[Prescription and Status do not match]:[Prescription_Edited_And_TAT_Is_Blank]])</f>
        <v>0</v>
      </c>
      <c r="K665" s="1">
        <f ca="1">IF(Veg_Table[[#This Row],[Sum of Errors]]&gt;0,1,0)</f>
        <v>0</v>
      </c>
      <c r="L665" s="1">
        <f>1</f>
        <v>1</v>
      </c>
      <c r="M66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665" s="1">
        <f>IF(OR(MID(Veg_Table[[#This Row],[PRESCRIP]],2,1)="1",MID(Veg_Table[[#This Row],[PRESCRIP]],2,1)="2",MID(Veg_Table[[#This Row],[PRESCRIP]],2,1)="3",MID(Veg_Table[[#This Row],[PRESCRIP]],2,1)="4"),_xlfn.NUMBERVALUE(MID(Veg_Table[[#This Row],[PRESCRIP]],2,1)),"NA")</f>
        <v>4</v>
      </c>
      <c r="O665" s="1">
        <f>WEEKNUM(Veg_Table[[#This Row],[EVM_LAST_EDITED_Day]],2)</f>
        <v>20</v>
      </c>
      <c r="P665" s="25">
        <f>IFERROR(DATE(YEAR(Veg_Table[[#This Row],[EVM_LAST_EDITED2]]),MONTH(Veg_Table[[#This Row],[EVM_LAST_EDITED2]]),DAY(Veg_Table[[#This Row],[EVM_LAST_EDITED2]])),DATE(2019,1,1))</f>
        <v>43962</v>
      </c>
      <c r="Q665" s="3">
        <f>VALUE(SUBSTITUTE(Veg_Table[[#This Row],[EVM_LAST_EDITED]],",",""))</f>
        <v>43962.6469963079</v>
      </c>
      <c r="R665" s="1" t="str">
        <f>_xlfn.IFNA(IF(Veg_Table[[#This Row],[EVM_LAST_EDITOR]]="","zBlank EVM Last Editor",VLOOKUP(Veg_Table[[#This Row],[EVM_LAST_EDITOR]],Roster_Table[#All],4,FALSE)),"zAWRR Not in Roster")</f>
        <v>zAWRR Not in Roster</v>
      </c>
      <c r="S665" s="1" t="str">
        <f>_xlfn.IFNA(IF(Veg_Table[[#This Row],[EVM_LAST_EDITOR]]="","zBlank EVM Last Editor",VLOOKUP(Veg_Table[[#This Row],[EVM_LAST_EDITOR]],Roster_Table[#All],16,FALSE)),"zCompany_AWRR not in Roster")</f>
        <v>zCompany_AWRR not in Roster</v>
      </c>
      <c r="T665" s="2">
        <f>IFERROR(DATE(YEAR(Veg_Table[[#This Row],[Created2]]),MONTH(Veg_Table[[#This Row],[Created2]]),DAY(Veg_Table[[#This Row],[Created2]])),DATE(2019,1,1))</f>
        <v>43907</v>
      </c>
      <c r="U665" s="3">
        <f>VALUE(SUBSTITUTE(Veg_Table[[#This Row],[Created]],",",""))</f>
        <v>43907.493784722203</v>
      </c>
      <c r="V665" s="3" t="str">
        <f ca="1">IFERROR(_xlfn.IFNA(CELL("contents",INDIRECT(_xlfn.CONCAT("Veg_Table_Production_Data!",ADDRESS(MATCH(_xlfn.MAXIFS(#REF!,#REF!,"="&amp;Veg_Table[[#This Row],[AUTO_ID]],#REF!,"&lt;"&amp;Veg_Table[[#This Row],[EVM_LAST_EDITED_Day]]),#REF!,0),COLUMN(#REF!),4,1,)))),""),"")</f>
        <v/>
      </c>
      <c r="W665" s="3" t="str">
        <f ca="1">IF(Veg_Table[[#This Row],[Previous_Prescription]]="","No",IF(Veg_Table[[#This Row],[Previous_Prescription]]=Veg_Table[[#This Row],[PRESCRIP]],"No","Yes"))</f>
        <v>No</v>
      </c>
      <c r="X665" s="3" t="str">
        <f>IF(Veg_Table[[#This Row],[EVM_LAST_EDITED_Day]]=Veg_Table[[#This Row],[Created_Day]],"New","Old")</f>
        <v>Old</v>
      </c>
      <c r="Y665" s="1">
        <f>IFERROR(IF(FIND("delete",LOWER(Veg_Table[[#This Row],[PI_COMMENTS]]))&gt;=1,1,0),0)</f>
        <v>0</v>
      </c>
      <c r="Z665" s="1" t="str">
        <f>_xlfn.IFNA(IF(Veg_Table[[#This Row],[EVM_LAST_EDITOR]]="","Yes",VLOOKUP(Veg_Table[[#This Row],[EVM_LAST_EDITOR]],Roster_Table[#All],15,FALSE)),"Yes")</f>
        <v>Yes</v>
      </c>
      <c r="AA66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65" s="1" t="str">
        <f>_xlfn.IFNA(VLOOKUP(Veg_Table[[#This Row],[EVM_LAST_EDITOR]],Roster_Table[#All],3,FALSE),"zAWRR Not in Roster")</f>
        <v>zAWRR Not in Roster</v>
      </c>
      <c r="AC665" s="1" t="str">
        <f>_xlfn.IFNA(VLOOKUP(Veg_Table[[#This Row],[EVM_LAST_EDITOR]],Roster_Table[#All],2,FALSE),"zAWRR Not in Roster")</f>
        <v>zAWRR Not in Roster</v>
      </c>
      <c r="AD665" s="1" t="str">
        <f>IF(_xlfn.CONCAT(Veg_Table[[#This Row],[First_Name]]," ",Veg_Table[[#This Row],[Last_Name]])="zAWRR Not in Roster zAWRR Not in Roster","zAWRR Not in Roster",_xlfn.CONCAT(Veg_Table[[#This Row],[First_Name]]," ",Veg_Table[[#This Row],[Last_Name]]))</f>
        <v>zAWRR Not in Roster</v>
      </c>
      <c r="AE665">
        <v>2930419</v>
      </c>
      <c r="AF665" t="s">
        <v>952</v>
      </c>
      <c r="AG665" t="s">
        <v>30</v>
      </c>
      <c r="AH665" t="s">
        <v>916</v>
      </c>
      <c r="AI665" t="s">
        <v>929</v>
      </c>
      <c r="AJ665" t="s">
        <v>820</v>
      </c>
      <c r="AL665" t="s">
        <v>371</v>
      </c>
      <c r="AM665" t="s">
        <v>38</v>
      </c>
      <c r="AN665" t="s">
        <v>25</v>
      </c>
      <c r="AO665" t="s">
        <v>25</v>
      </c>
      <c r="AP665">
        <v>43</v>
      </c>
      <c r="AQ665">
        <v>94</v>
      </c>
      <c r="AR665" t="s">
        <v>514</v>
      </c>
      <c r="AS665" t="s">
        <v>57</v>
      </c>
      <c r="AT665" t="s">
        <v>522</v>
      </c>
      <c r="AV665" t="s">
        <v>512</v>
      </c>
      <c r="AW665" t="s">
        <v>953</v>
      </c>
      <c r="AX665" t="s">
        <v>534</v>
      </c>
      <c r="AZ665">
        <v>5746657</v>
      </c>
      <c r="BA665" t="s">
        <v>57</v>
      </c>
      <c r="BB665" s="4">
        <v>43962.646959849539</v>
      </c>
      <c r="BD665" t="s">
        <v>29</v>
      </c>
      <c r="BE665" t="s">
        <v>25</v>
      </c>
      <c r="BF665" t="s">
        <v>513</v>
      </c>
      <c r="BI665" s="3"/>
      <c r="BJ665" t="s">
        <v>1412</v>
      </c>
      <c r="BK665" s="30" t="s">
        <v>821</v>
      </c>
      <c r="BL665" s="3">
        <v>43962.646996307871</v>
      </c>
      <c r="BM665" t="s">
        <v>31</v>
      </c>
      <c r="BN665" t="s">
        <v>32</v>
      </c>
      <c r="BP665" t="s">
        <v>1126</v>
      </c>
      <c r="BR665" t="s">
        <v>28</v>
      </c>
      <c r="BS665" t="s">
        <v>28</v>
      </c>
      <c r="BT665" t="s">
        <v>384</v>
      </c>
      <c r="BU665" s="3">
        <v>43907.493784722225</v>
      </c>
      <c r="BV665" t="s">
        <v>803</v>
      </c>
      <c r="BW665" s="3">
        <v>43962.731545740739</v>
      </c>
      <c r="BX665" t="s">
        <v>954</v>
      </c>
      <c r="CG665"/>
      <c r="CH665"/>
      <c r="CI665"/>
      <c r="CY665"/>
      <c r="DA665"/>
      <c r="DE665"/>
      <c r="DF665"/>
    </row>
    <row r="666" spans="1:110" x14ac:dyDescent="0.25">
      <c r="A666" s="1">
        <f>IF(Veg_Table[[#This Row],[VP_STATUS]]="Hold",0,IF(OR(AND(Veg_Table[[#This Row],[PRESCRIP]]="NW_No Work",Veg_Table[[#This Row],[VP_STATUS]]&lt;&gt;"No Work Required Under EVM"),AND(Veg_Table[[#This Row],[VP_STATUS]]="No Work Required Under EVM",Veg_Table[[#This Row],[PRESCRIP]]&lt;&gt;"NW_No Work")),1,0))</f>
        <v>0</v>
      </c>
      <c r="B666" s="1">
        <f>IF(Veg_Table[[#This Row],[SPECIES]]="",1,0)</f>
        <v>0</v>
      </c>
      <c r="C666" s="1">
        <f>IF(Veg_Table[[#This Row],[DIAMETER]]="",1,0)</f>
        <v>0</v>
      </c>
      <c r="D666" s="1">
        <f>IF(Veg_Table[[#This Row],[HEIGHT]]="",1,0)</f>
        <v>0</v>
      </c>
      <c r="E66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66" s="1">
        <f>IF(AND(Veg_Table[[#This Row],[TAT_RESULT]]="ABATE",Veg_Table[[#This Row],[PRESCRIP]]="NW_No Work"),1,0)</f>
        <v>0</v>
      </c>
      <c r="G666" s="1">
        <f>IF(OR(Veg_Table[[#This Row],[Prescription R-Scale]]="NA",Veg_Table[[#This Row],[Diameter R-Scale]]="NA"),0,IF(Veg_Table[[#This Row],[Diameter R-Scale]]&lt;&gt;Veg_Table[[#This Row],[Prescription R-Scale]],1,0))</f>
        <v>0</v>
      </c>
      <c r="H666" s="1">
        <f>IF(OR(AND(Veg_Table[[#This Row],[PRESCRIP]]="BC_Br Rmv", Veg_Table[[#This Row],[WOOD_MAN]]&lt;&gt;"Not Needed"),AND(Veg_Table[[#This Row],[PRESCRIP]]="BCS_Br Rmv+Trt", Veg_Table[[#This Row],[WOOD_MAN]]&lt;&gt;"Not Needed")),1,0)</f>
        <v>0</v>
      </c>
      <c r="I666" s="1">
        <f ca="1">IF(AND(Veg_Table[[#This Row],[Prescription_Changed]]="Yes",Veg_Table[[#This Row],[TAT_RESULT]]=""),1,0)</f>
        <v>0</v>
      </c>
      <c r="J666" s="1">
        <f ca="1">SUM(Veg_Table[[#This Row],[Prescription and Status do not match]:[Prescription_Edited_And_TAT_Is_Blank]])</f>
        <v>0</v>
      </c>
      <c r="K666" s="1">
        <f ca="1">IF(Veg_Table[[#This Row],[Sum of Errors]]&gt;0,1,0)</f>
        <v>0</v>
      </c>
      <c r="L666" s="1">
        <f>1</f>
        <v>1</v>
      </c>
      <c r="M666"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666" s="1" t="str">
        <f>IF(OR(MID(Veg_Table[[#This Row],[PRESCRIP]],2,1)="1",MID(Veg_Table[[#This Row],[PRESCRIP]],2,1)="2",MID(Veg_Table[[#This Row],[PRESCRIP]],2,1)="3",MID(Veg_Table[[#This Row],[PRESCRIP]],2,1)="4"),_xlfn.NUMBERVALUE(MID(Veg_Table[[#This Row],[PRESCRIP]],2,1)),"NA")</f>
        <v>NA</v>
      </c>
      <c r="O666" s="1">
        <f>WEEKNUM(Veg_Table[[#This Row],[EVM_LAST_EDITED_Day]],2)</f>
        <v>20</v>
      </c>
      <c r="P666" s="25">
        <f>IFERROR(DATE(YEAR(Veg_Table[[#This Row],[EVM_LAST_EDITED2]]),MONTH(Veg_Table[[#This Row],[EVM_LAST_EDITED2]]),DAY(Veg_Table[[#This Row],[EVM_LAST_EDITED2]])),DATE(2019,1,1))</f>
        <v>43962</v>
      </c>
      <c r="Q666" s="3">
        <f>VALUE(SUBSTITUTE(Veg_Table[[#This Row],[EVM_LAST_EDITED]],",",""))</f>
        <v>43962.647453703699</v>
      </c>
      <c r="R666" s="1" t="str">
        <f>_xlfn.IFNA(IF(Veg_Table[[#This Row],[EVM_LAST_EDITOR]]="","zBlank EVM Last Editor",VLOOKUP(Veg_Table[[#This Row],[EVM_LAST_EDITOR]],Roster_Table[#All],4,FALSE)),"zAWRR Not in Roster")</f>
        <v>MGE</v>
      </c>
      <c r="S666" s="1" t="str">
        <f>_xlfn.IFNA(IF(Veg_Table[[#This Row],[EVM_LAST_EDITOR]]="","zBlank EVM Last Editor",VLOOKUP(Veg_Table[[#This Row],[EVM_LAST_EDITOR]],Roster_Table[#All],16,FALSE)),"zCompany_AWRR not in Roster")</f>
        <v>MGE_Mountain G Enterprises</v>
      </c>
      <c r="T666" s="2">
        <f>IFERROR(DATE(YEAR(Veg_Table[[#This Row],[Created2]]),MONTH(Veg_Table[[#This Row],[Created2]]),DAY(Veg_Table[[#This Row],[Created2]])),DATE(2019,1,1))</f>
        <v>43962</v>
      </c>
      <c r="U666" s="3">
        <f>VALUE(SUBSTITUTE(Veg_Table[[#This Row],[Created]],",",""))</f>
        <v>43962.636076388902</v>
      </c>
      <c r="V666" s="3" t="str">
        <f ca="1">IFERROR(_xlfn.IFNA(CELL("contents",INDIRECT(_xlfn.CONCAT("Veg_Table_Production_Data!",ADDRESS(MATCH(_xlfn.MAXIFS(#REF!,#REF!,"="&amp;Veg_Table[[#This Row],[AUTO_ID]],#REF!,"&lt;"&amp;Veg_Table[[#This Row],[EVM_LAST_EDITED_Day]]),#REF!,0),COLUMN(#REF!),4,1,)))),""),"")</f>
        <v/>
      </c>
      <c r="W666" s="3" t="str">
        <f ca="1">IF(Veg_Table[[#This Row],[Previous_Prescription]]="","No",IF(Veg_Table[[#This Row],[Previous_Prescription]]=Veg_Table[[#This Row],[PRESCRIP]],"No","Yes"))</f>
        <v>No</v>
      </c>
      <c r="X666" s="3" t="str">
        <f>IF(Veg_Table[[#This Row],[EVM_LAST_EDITED_Day]]=Veg_Table[[#This Row],[Created_Day]],"New","Old")</f>
        <v>New</v>
      </c>
      <c r="Y666" s="1">
        <f>IFERROR(IF(FIND("delete",LOWER(Veg_Table[[#This Row],[PI_COMMENTS]]))&gt;=1,1,0),0)</f>
        <v>0</v>
      </c>
      <c r="Z666" s="1" t="str">
        <f>_xlfn.IFNA(IF(Veg_Table[[#This Row],[EVM_LAST_EDITOR]]="","Yes",VLOOKUP(Veg_Table[[#This Row],[EVM_LAST_EDITOR]],Roster_Table[#All],15,FALSE)),"Yes")</f>
        <v>Yes</v>
      </c>
      <c r="AA66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66" s="1" t="str">
        <f>_xlfn.IFNA(VLOOKUP(Veg_Table[[#This Row],[EVM_LAST_EDITOR]],Roster_Table[#All],3,FALSE),"zAWRR Not in Roster")</f>
        <v>Alex</v>
      </c>
      <c r="AC666" s="1" t="str">
        <f>_xlfn.IFNA(VLOOKUP(Veg_Table[[#This Row],[EVM_LAST_EDITOR]],Roster_Table[#All],2,FALSE),"zAWRR Not in Roster")</f>
        <v>Coon</v>
      </c>
      <c r="AD666" s="1" t="str">
        <f>IF(_xlfn.CONCAT(Veg_Table[[#This Row],[First_Name]]," ",Veg_Table[[#This Row],[Last_Name]])="zAWRR Not in Roster zAWRR Not in Roster","zAWRR Not in Roster",_xlfn.CONCAT(Veg_Table[[#This Row],[First_Name]]," ",Veg_Table[[#This Row],[Last_Name]]))</f>
        <v>Alex Coon</v>
      </c>
      <c r="AE666">
        <v>3217537</v>
      </c>
      <c r="AF666" t="s">
        <v>4420</v>
      </c>
      <c r="AG666" t="s">
        <v>93</v>
      </c>
      <c r="AH666" t="s">
        <v>4004</v>
      </c>
      <c r="AI666" t="s">
        <v>4419</v>
      </c>
      <c r="AJ666" t="s">
        <v>21</v>
      </c>
      <c r="AL666" t="s">
        <v>22</v>
      </c>
      <c r="AM666" t="s">
        <v>38</v>
      </c>
      <c r="AN666" t="s">
        <v>25</v>
      </c>
      <c r="AO666" t="s">
        <v>25</v>
      </c>
      <c r="AP666">
        <v>37</v>
      </c>
      <c r="AQ666">
        <v>120</v>
      </c>
      <c r="AR666" t="s">
        <v>511</v>
      </c>
      <c r="AS666" t="s">
        <v>24</v>
      </c>
      <c r="AT666" t="s">
        <v>26</v>
      </c>
      <c r="AV666" t="s">
        <v>512</v>
      </c>
      <c r="AW666" t="s">
        <v>4421</v>
      </c>
      <c r="AZ666"/>
      <c r="BB666" s="4"/>
      <c r="BD666" t="s">
        <v>29</v>
      </c>
      <c r="BE666" t="s">
        <v>25</v>
      </c>
      <c r="BF666" t="s">
        <v>513</v>
      </c>
      <c r="BI666" s="3"/>
      <c r="BJ666" t="s">
        <v>27</v>
      </c>
      <c r="BK666" s="30" t="s">
        <v>140</v>
      </c>
      <c r="BL666" s="3">
        <v>43962.647453703707</v>
      </c>
      <c r="BM666" t="s">
        <v>31</v>
      </c>
      <c r="BN666" t="s">
        <v>32</v>
      </c>
      <c r="BP666" t="s">
        <v>4006</v>
      </c>
      <c r="BQ666" t="s">
        <v>1025</v>
      </c>
      <c r="BR666" t="s">
        <v>28</v>
      </c>
      <c r="BS666" t="s">
        <v>28</v>
      </c>
      <c r="BT666" t="s">
        <v>140</v>
      </c>
      <c r="BU666" s="3">
        <v>43962.636076388888</v>
      </c>
      <c r="BV666" t="s">
        <v>803</v>
      </c>
      <c r="BW666" s="3">
        <v>43962.681200925923</v>
      </c>
      <c r="BX666" t="s">
        <v>4422</v>
      </c>
      <c r="CG666"/>
      <c r="CH666"/>
      <c r="CI666"/>
      <c r="CY666"/>
      <c r="DA666"/>
      <c r="DE666"/>
      <c r="DF666"/>
    </row>
    <row r="667" spans="1:110" x14ac:dyDescent="0.25">
      <c r="A667" s="1">
        <f>IF(Veg_Table[[#This Row],[VP_STATUS]]="Hold",0,IF(OR(AND(Veg_Table[[#This Row],[PRESCRIP]]="NW_No Work",Veg_Table[[#This Row],[VP_STATUS]]&lt;&gt;"No Work Required Under EVM"),AND(Veg_Table[[#This Row],[VP_STATUS]]="No Work Required Under EVM",Veg_Table[[#This Row],[PRESCRIP]]&lt;&gt;"NW_No Work")),1,0))</f>
        <v>0</v>
      </c>
      <c r="B667" s="1">
        <f>IF(Veg_Table[[#This Row],[SPECIES]]="",1,0)</f>
        <v>0</v>
      </c>
      <c r="C667" s="1">
        <f>IF(Veg_Table[[#This Row],[DIAMETER]]="",1,0)</f>
        <v>0</v>
      </c>
      <c r="D667" s="1">
        <f>IF(Veg_Table[[#This Row],[HEIGHT]]="",1,0)</f>
        <v>0</v>
      </c>
      <c r="E66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67" s="1">
        <f>IF(AND(Veg_Table[[#This Row],[TAT_RESULT]]="ABATE",Veg_Table[[#This Row],[PRESCRIP]]="NW_No Work"),1,0)</f>
        <v>0</v>
      </c>
      <c r="G667" s="1">
        <f>IF(OR(Veg_Table[[#This Row],[Prescription R-Scale]]="NA",Veg_Table[[#This Row],[Diameter R-Scale]]="NA"),0,IF(Veg_Table[[#This Row],[Diameter R-Scale]]&lt;&gt;Veg_Table[[#This Row],[Prescription R-Scale]],1,0))</f>
        <v>0</v>
      </c>
      <c r="H667" s="1">
        <f>IF(OR(AND(Veg_Table[[#This Row],[PRESCRIP]]="BC_Br Rmv", Veg_Table[[#This Row],[WOOD_MAN]]&lt;&gt;"Not Needed"),AND(Veg_Table[[#This Row],[PRESCRIP]]="BCS_Br Rmv+Trt", Veg_Table[[#This Row],[WOOD_MAN]]&lt;&gt;"Not Needed")),1,0)</f>
        <v>0</v>
      </c>
      <c r="I667" s="1">
        <f ca="1">IF(AND(Veg_Table[[#This Row],[Prescription_Changed]]="Yes",Veg_Table[[#This Row],[TAT_RESULT]]=""),1,0)</f>
        <v>0</v>
      </c>
      <c r="J667" s="1">
        <f ca="1">SUM(Veg_Table[[#This Row],[Prescription and Status do not match]:[Prescription_Edited_And_TAT_Is_Blank]])</f>
        <v>0</v>
      </c>
      <c r="K667" s="1">
        <f ca="1">IF(Veg_Table[[#This Row],[Sum of Errors]]&gt;0,1,0)</f>
        <v>0</v>
      </c>
      <c r="L667" s="1">
        <f>1</f>
        <v>1</v>
      </c>
      <c r="M667"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Brush</v>
      </c>
      <c r="N667" s="1" t="str">
        <f>IF(OR(MID(Veg_Table[[#This Row],[PRESCRIP]],2,1)="1",MID(Veg_Table[[#This Row],[PRESCRIP]],2,1)="2",MID(Veg_Table[[#This Row],[PRESCRIP]],2,1)="3",MID(Veg_Table[[#This Row],[PRESCRIP]],2,1)="4"),_xlfn.NUMBERVALUE(MID(Veg_Table[[#This Row],[PRESCRIP]],2,1)),"NA")</f>
        <v>NA</v>
      </c>
      <c r="O667" s="1">
        <f>WEEKNUM(Veg_Table[[#This Row],[EVM_LAST_EDITED_Day]],2)</f>
        <v>20</v>
      </c>
      <c r="P667" s="25">
        <f>IFERROR(DATE(YEAR(Veg_Table[[#This Row],[EVM_LAST_EDITED2]]),MONTH(Veg_Table[[#This Row],[EVM_LAST_EDITED2]]),DAY(Veg_Table[[#This Row],[EVM_LAST_EDITED2]])),DATE(2019,1,1))</f>
        <v>43962</v>
      </c>
      <c r="Q667" s="3">
        <f>VALUE(SUBSTITUTE(Veg_Table[[#This Row],[EVM_LAST_EDITED]],",",""))</f>
        <v>43962.648136573996</v>
      </c>
      <c r="R667" s="1" t="str">
        <f>_xlfn.IFNA(IF(Veg_Table[[#This Row],[EVM_LAST_EDITOR]]="","zBlank EVM Last Editor",VLOOKUP(Veg_Table[[#This Row],[EVM_LAST_EDITOR]],Roster_Table[#All],4,FALSE)),"zAWRR Not in Roster")</f>
        <v>MGE</v>
      </c>
      <c r="S667" s="1" t="str">
        <f>_xlfn.IFNA(IF(Veg_Table[[#This Row],[EVM_LAST_EDITOR]]="","zBlank EVM Last Editor",VLOOKUP(Veg_Table[[#This Row],[EVM_LAST_EDITOR]],Roster_Table[#All],16,FALSE)),"zCompany_AWRR not in Roster")</f>
        <v>MGE_Mountain G Enterprises</v>
      </c>
      <c r="T667" s="2">
        <f>IFERROR(DATE(YEAR(Veg_Table[[#This Row],[Created2]]),MONTH(Veg_Table[[#This Row],[Created2]]),DAY(Veg_Table[[#This Row],[Created2]])),DATE(2019,1,1))</f>
        <v>43962</v>
      </c>
      <c r="U667" s="3">
        <f>VALUE(SUBSTITUTE(Veg_Table[[#This Row],[Created]],",",""))</f>
        <v>43962.495381944398</v>
      </c>
      <c r="V667" s="3" t="str">
        <f ca="1">IFERROR(_xlfn.IFNA(CELL("contents",INDIRECT(_xlfn.CONCAT("Veg_Table_Production_Data!",ADDRESS(MATCH(_xlfn.MAXIFS(#REF!,#REF!,"="&amp;Veg_Table[[#This Row],[AUTO_ID]],#REF!,"&lt;"&amp;Veg_Table[[#This Row],[EVM_LAST_EDITED_Day]]),#REF!,0),COLUMN(#REF!),4,1,)))),""),"")</f>
        <v/>
      </c>
      <c r="W667" s="3" t="str">
        <f ca="1">IF(Veg_Table[[#This Row],[Previous_Prescription]]="","No",IF(Veg_Table[[#This Row],[Previous_Prescription]]=Veg_Table[[#This Row],[PRESCRIP]],"No","Yes"))</f>
        <v>No</v>
      </c>
      <c r="X667" s="3" t="str">
        <f>IF(Veg_Table[[#This Row],[EVM_LAST_EDITED_Day]]=Veg_Table[[#This Row],[Created_Day]],"New","Old")</f>
        <v>New</v>
      </c>
      <c r="Y667" s="1">
        <f>IFERROR(IF(FIND("delete",LOWER(Veg_Table[[#This Row],[PI_COMMENTS]]))&gt;=1,1,0),0)</f>
        <v>0</v>
      </c>
      <c r="Z667" s="1" t="str">
        <f>_xlfn.IFNA(IF(Veg_Table[[#This Row],[EVM_LAST_EDITOR]]="","Yes",VLOOKUP(Veg_Table[[#This Row],[EVM_LAST_EDITOR]],Roster_Table[#All],15,FALSE)),"Yes")</f>
        <v>Yes</v>
      </c>
      <c r="AA66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67" s="1" t="str">
        <f>_xlfn.IFNA(VLOOKUP(Veg_Table[[#This Row],[EVM_LAST_EDITOR]],Roster_Table[#All],3,FALSE),"zAWRR Not in Roster")</f>
        <v>Alex</v>
      </c>
      <c r="AC667" s="1" t="str">
        <f>_xlfn.IFNA(VLOOKUP(Veg_Table[[#This Row],[EVM_LAST_EDITOR]],Roster_Table[#All],2,FALSE),"zAWRR Not in Roster")</f>
        <v>Coon</v>
      </c>
      <c r="AD667" s="1" t="str">
        <f>IF(_xlfn.CONCAT(Veg_Table[[#This Row],[First_Name]]," ",Veg_Table[[#This Row],[Last_Name]])="zAWRR Not in Roster zAWRR Not in Roster","zAWRR Not in Roster",_xlfn.CONCAT(Veg_Table[[#This Row],[First_Name]]," ",Veg_Table[[#This Row],[Last_Name]]))</f>
        <v>Alex Coon</v>
      </c>
      <c r="AE667">
        <v>3216031</v>
      </c>
      <c r="AF667" t="s">
        <v>4012</v>
      </c>
      <c r="AG667" t="s">
        <v>93</v>
      </c>
      <c r="AH667" t="s">
        <v>4004</v>
      </c>
      <c r="AI667" t="s">
        <v>4013</v>
      </c>
      <c r="AJ667" t="s">
        <v>36</v>
      </c>
      <c r="AL667" t="s">
        <v>22</v>
      </c>
      <c r="AM667" t="s">
        <v>49</v>
      </c>
      <c r="AN667" t="s">
        <v>25</v>
      </c>
      <c r="AO667" t="s">
        <v>25</v>
      </c>
      <c r="AP667">
        <v>1</v>
      </c>
      <c r="AQ667">
        <v>3</v>
      </c>
      <c r="AR667" t="s">
        <v>511</v>
      </c>
      <c r="AS667" t="s">
        <v>50</v>
      </c>
      <c r="AT667" t="s">
        <v>26</v>
      </c>
      <c r="AV667" t="s">
        <v>512</v>
      </c>
      <c r="AW667" t="s">
        <v>4310</v>
      </c>
      <c r="AZ667"/>
      <c r="BB667" s="4"/>
      <c r="BD667" t="s">
        <v>29</v>
      </c>
      <c r="BE667" t="s">
        <v>25</v>
      </c>
      <c r="BF667" t="s">
        <v>513</v>
      </c>
      <c r="BI667" s="3"/>
      <c r="BJ667" t="s">
        <v>1435</v>
      </c>
      <c r="BK667" s="30" t="s">
        <v>140</v>
      </c>
      <c r="BL667" s="3">
        <v>43962.648136574076</v>
      </c>
      <c r="BM667" t="s">
        <v>31</v>
      </c>
      <c r="BN667" t="s">
        <v>32</v>
      </c>
      <c r="BP667" t="s">
        <v>4006</v>
      </c>
      <c r="BQ667" t="s">
        <v>1025</v>
      </c>
      <c r="BR667" t="s">
        <v>28</v>
      </c>
      <c r="BS667" t="s">
        <v>28</v>
      </c>
      <c r="BT667" t="s">
        <v>140</v>
      </c>
      <c r="BU667" s="3">
        <v>43962.495381944442</v>
      </c>
      <c r="BV667" t="s">
        <v>803</v>
      </c>
      <c r="BW667" s="3">
        <v>43962.731786736113</v>
      </c>
      <c r="BX667" t="s">
        <v>4014</v>
      </c>
      <c r="CG667"/>
      <c r="CH667"/>
      <c r="CI667"/>
      <c r="CY667"/>
      <c r="DA667"/>
      <c r="DE667"/>
      <c r="DF667"/>
    </row>
    <row r="668" spans="1:110" x14ac:dyDescent="0.25">
      <c r="A668" s="1">
        <f>IF(Veg_Table[[#This Row],[VP_STATUS]]="Hold",0,IF(OR(AND(Veg_Table[[#This Row],[PRESCRIP]]="NW_No Work",Veg_Table[[#This Row],[VP_STATUS]]&lt;&gt;"No Work Required Under EVM"),AND(Veg_Table[[#This Row],[VP_STATUS]]="No Work Required Under EVM",Veg_Table[[#This Row],[PRESCRIP]]&lt;&gt;"NW_No Work")),1,0))</f>
        <v>0</v>
      </c>
      <c r="B668" s="1">
        <f>IF(Veg_Table[[#This Row],[SPECIES]]="",1,0)</f>
        <v>0</v>
      </c>
      <c r="C668" s="1">
        <f>IF(Veg_Table[[#This Row],[DIAMETER]]="",1,0)</f>
        <v>0</v>
      </c>
      <c r="D668" s="1">
        <f>IF(Veg_Table[[#This Row],[HEIGHT]]="",1,0)</f>
        <v>0</v>
      </c>
      <c r="E66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68" s="1">
        <f>IF(AND(Veg_Table[[#This Row],[TAT_RESULT]]="ABATE",Veg_Table[[#This Row],[PRESCRIP]]="NW_No Work"),1,0)</f>
        <v>0</v>
      </c>
      <c r="G668" s="1">
        <f>IF(OR(Veg_Table[[#This Row],[Prescription R-Scale]]="NA",Veg_Table[[#This Row],[Diameter R-Scale]]="NA"),0,IF(Veg_Table[[#This Row],[Diameter R-Scale]]&lt;&gt;Veg_Table[[#This Row],[Prescription R-Scale]],1,0))</f>
        <v>0</v>
      </c>
      <c r="H668" s="1">
        <f>IF(OR(AND(Veg_Table[[#This Row],[PRESCRIP]]="BC_Br Rmv", Veg_Table[[#This Row],[WOOD_MAN]]&lt;&gt;"Not Needed"),AND(Veg_Table[[#This Row],[PRESCRIP]]="BCS_Br Rmv+Trt", Veg_Table[[#This Row],[WOOD_MAN]]&lt;&gt;"Not Needed")),1,0)</f>
        <v>0</v>
      </c>
      <c r="I668" s="1">
        <f ca="1">IF(AND(Veg_Table[[#This Row],[Prescription_Changed]]="Yes",Veg_Table[[#This Row],[TAT_RESULT]]=""),1,0)</f>
        <v>0</v>
      </c>
      <c r="J668" s="1">
        <f ca="1">SUM(Veg_Table[[#This Row],[Prescription and Status do not match]:[Prescription_Edited_And_TAT_Is_Blank]])</f>
        <v>0</v>
      </c>
      <c r="K668" s="1">
        <f ca="1">IF(Veg_Table[[#This Row],[Sum of Errors]]&gt;0,1,0)</f>
        <v>0</v>
      </c>
      <c r="L668" s="1">
        <f>1</f>
        <v>1</v>
      </c>
      <c r="M66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668" s="1">
        <f>IF(OR(MID(Veg_Table[[#This Row],[PRESCRIP]],2,1)="1",MID(Veg_Table[[#This Row],[PRESCRIP]],2,1)="2",MID(Veg_Table[[#This Row],[PRESCRIP]],2,1)="3",MID(Veg_Table[[#This Row],[PRESCRIP]],2,1)="4"),_xlfn.NUMBERVALUE(MID(Veg_Table[[#This Row],[PRESCRIP]],2,1)),"NA")</f>
        <v>3</v>
      </c>
      <c r="O668" s="1">
        <f>WEEKNUM(Veg_Table[[#This Row],[EVM_LAST_EDITED_Day]],2)</f>
        <v>20</v>
      </c>
      <c r="P668" s="25">
        <f>IFERROR(DATE(YEAR(Veg_Table[[#This Row],[EVM_LAST_EDITED2]]),MONTH(Veg_Table[[#This Row],[EVM_LAST_EDITED2]]),DAY(Veg_Table[[#This Row],[EVM_LAST_EDITED2]])),DATE(2019,1,1))</f>
        <v>43962</v>
      </c>
      <c r="Q668" s="3">
        <f>VALUE(SUBSTITUTE(Veg_Table[[#This Row],[EVM_LAST_EDITED]],",",""))</f>
        <v>43962.6486609028</v>
      </c>
      <c r="R668" s="1" t="str">
        <f>_xlfn.IFNA(IF(Veg_Table[[#This Row],[EVM_LAST_EDITOR]]="","zBlank EVM Last Editor",VLOOKUP(Veg_Table[[#This Row],[EVM_LAST_EDITOR]],Roster_Table[#All],4,FALSE)),"zAWRR Not in Roster")</f>
        <v>zAWRR Not in Roster</v>
      </c>
      <c r="S668" s="1" t="str">
        <f>_xlfn.IFNA(IF(Veg_Table[[#This Row],[EVM_LAST_EDITOR]]="","zBlank EVM Last Editor",VLOOKUP(Veg_Table[[#This Row],[EVM_LAST_EDITOR]],Roster_Table[#All],16,FALSE)),"zCompany_AWRR not in Roster")</f>
        <v>zCompany_AWRR not in Roster</v>
      </c>
      <c r="T668" s="2">
        <f>IFERROR(DATE(YEAR(Veg_Table[[#This Row],[Created2]]),MONTH(Veg_Table[[#This Row],[Created2]]),DAY(Veg_Table[[#This Row],[Created2]])),DATE(2019,1,1))</f>
        <v>43838</v>
      </c>
      <c r="U668" s="3">
        <f>VALUE(SUBSTITUTE(Veg_Table[[#This Row],[Created]],",",""))</f>
        <v>43838.488287036998</v>
      </c>
      <c r="V668" s="3" t="str">
        <f ca="1">IFERROR(_xlfn.IFNA(CELL("contents",INDIRECT(_xlfn.CONCAT("Veg_Table_Production_Data!",ADDRESS(MATCH(_xlfn.MAXIFS(#REF!,#REF!,"="&amp;Veg_Table[[#This Row],[AUTO_ID]],#REF!,"&lt;"&amp;Veg_Table[[#This Row],[EVM_LAST_EDITED_Day]]),#REF!,0),COLUMN(#REF!),4,1,)))),""),"")</f>
        <v/>
      </c>
      <c r="W668" s="3" t="str">
        <f ca="1">IF(Veg_Table[[#This Row],[Previous_Prescription]]="","No",IF(Veg_Table[[#This Row],[Previous_Prescription]]=Veg_Table[[#This Row],[PRESCRIP]],"No","Yes"))</f>
        <v>No</v>
      </c>
      <c r="X668" s="3" t="str">
        <f>IF(Veg_Table[[#This Row],[EVM_LAST_EDITED_Day]]=Veg_Table[[#This Row],[Created_Day]],"New","Old")</f>
        <v>Old</v>
      </c>
      <c r="Y668" s="1">
        <f>IFERROR(IF(FIND("delete",LOWER(Veg_Table[[#This Row],[PI_COMMENTS]]))&gt;=1,1,0),0)</f>
        <v>0</v>
      </c>
      <c r="Z668" s="1" t="str">
        <f>_xlfn.IFNA(IF(Veg_Table[[#This Row],[EVM_LAST_EDITOR]]="","Yes",VLOOKUP(Veg_Table[[#This Row],[EVM_LAST_EDITOR]],Roster_Table[#All],15,FALSE)),"Yes")</f>
        <v>Yes</v>
      </c>
      <c r="AA66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68" s="1" t="str">
        <f>_xlfn.IFNA(VLOOKUP(Veg_Table[[#This Row],[EVM_LAST_EDITOR]],Roster_Table[#All],3,FALSE),"zAWRR Not in Roster")</f>
        <v>zAWRR Not in Roster</v>
      </c>
      <c r="AC668" s="1" t="str">
        <f>_xlfn.IFNA(VLOOKUP(Veg_Table[[#This Row],[EVM_LAST_EDITOR]],Roster_Table[#All],2,FALSE),"zAWRR Not in Roster")</f>
        <v>zAWRR Not in Roster</v>
      </c>
      <c r="AD668" s="1" t="str">
        <f>IF(_xlfn.CONCAT(Veg_Table[[#This Row],[First_Name]]," ",Veg_Table[[#This Row],[Last_Name]])="zAWRR Not in Roster zAWRR Not in Roster","zAWRR Not in Roster",_xlfn.CONCAT(Veg_Table[[#This Row],[First_Name]]," ",Veg_Table[[#This Row],[Last_Name]]))</f>
        <v>zAWRR Not in Roster</v>
      </c>
      <c r="AE668">
        <v>1773680</v>
      </c>
      <c r="AF668" t="s">
        <v>2175</v>
      </c>
      <c r="AG668" t="s">
        <v>30</v>
      </c>
      <c r="AH668" t="s">
        <v>1345</v>
      </c>
      <c r="AI668" t="s">
        <v>2176</v>
      </c>
      <c r="AJ668" t="s">
        <v>820</v>
      </c>
      <c r="AK668" t="s">
        <v>28</v>
      </c>
      <c r="AL668" t="s">
        <v>372</v>
      </c>
      <c r="AM668" t="s">
        <v>38</v>
      </c>
      <c r="AN668" t="s">
        <v>25</v>
      </c>
      <c r="AO668" t="s">
        <v>25</v>
      </c>
      <c r="AP668">
        <v>24</v>
      </c>
      <c r="AQ668">
        <v>130</v>
      </c>
      <c r="AR668" t="s">
        <v>514</v>
      </c>
      <c r="AS668" t="s">
        <v>804</v>
      </c>
      <c r="AT668" t="s">
        <v>515</v>
      </c>
      <c r="AU668" t="s">
        <v>25</v>
      </c>
      <c r="AV668" t="s">
        <v>512</v>
      </c>
      <c r="AW668" t="s">
        <v>2177</v>
      </c>
      <c r="AX668" t="s">
        <v>825</v>
      </c>
      <c r="AY668" t="s">
        <v>825</v>
      </c>
      <c r="AZ668">
        <v>5807646</v>
      </c>
      <c r="BA668" t="s">
        <v>804</v>
      </c>
      <c r="BB668" s="4">
        <v>43958.449689641202</v>
      </c>
      <c r="BC668" t="s">
        <v>837</v>
      </c>
      <c r="BD668" t="s">
        <v>29</v>
      </c>
      <c r="BF668" t="s">
        <v>28</v>
      </c>
      <c r="BG668" t="s">
        <v>825</v>
      </c>
      <c r="BH668" t="s">
        <v>825</v>
      </c>
      <c r="BI668" s="3">
        <v>43962.648632592594</v>
      </c>
      <c r="BJ668" t="s">
        <v>2178</v>
      </c>
      <c r="BK668" s="30" t="s">
        <v>878</v>
      </c>
      <c r="BL668" s="3">
        <v>43962.648660902778</v>
      </c>
      <c r="BM668" t="s">
        <v>31</v>
      </c>
      <c r="BN668" t="s">
        <v>32</v>
      </c>
      <c r="BO668" t="s">
        <v>2179</v>
      </c>
      <c r="BP668" t="s">
        <v>1971</v>
      </c>
      <c r="BQ668" t="s">
        <v>826</v>
      </c>
      <c r="BR668" t="s">
        <v>28</v>
      </c>
      <c r="BS668" t="s">
        <v>28</v>
      </c>
      <c r="BT668" t="s">
        <v>1023</v>
      </c>
      <c r="BU668" s="3">
        <v>43838.488287037035</v>
      </c>
      <c r="BV668" t="s">
        <v>803</v>
      </c>
      <c r="BW668" s="3">
        <v>43962.731545740739</v>
      </c>
      <c r="BX668" t="s">
        <v>2180</v>
      </c>
      <c r="CG668"/>
      <c r="CH668"/>
      <c r="CI668"/>
      <c r="CY668"/>
      <c r="DA668"/>
      <c r="DE668"/>
      <c r="DF668"/>
    </row>
    <row r="669" spans="1:110" x14ac:dyDescent="0.25">
      <c r="A669" s="1">
        <f>IF(Veg_Table[[#This Row],[VP_STATUS]]="Hold",0,IF(OR(AND(Veg_Table[[#This Row],[PRESCRIP]]="NW_No Work",Veg_Table[[#This Row],[VP_STATUS]]&lt;&gt;"No Work Required Under EVM"),AND(Veg_Table[[#This Row],[VP_STATUS]]="No Work Required Under EVM",Veg_Table[[#This Row],[PRESCRIP]]&lt;&gt;"NW_No Work")),1,0))</f>
        <v>0</v>
      </c>
      <c r="B669" s="1">
        <f>IF(Veg_Table[[#This Row],[SPECIES]]="",1,0)</f>
        <v>0</v>
      </c>
      <c r="C669" s="1">
        <f>IF(Veg_Table[[#This Row],[DIAMETER]]="",1,0)</f>
        <v>0</v>
      </c>
      <c r="D669" s="1">
        <f>IF(Veg_Table[[#This Row],[HEIGHT]]="",1,0)</f>
        <v>0</v>
      </c>
      <c r="E66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69" s="1">
        <f>IF(AND(Veg_Table[[#This Row],[TAT_RESULT]]="ABATE",Veg_Table[[#This Row],[PRESCRIP]]="NW_No Work"),1,0)</f>
        <v>0</v>
      </c>
      <c r="G669" s="1">
        <f>IF(OR(Veg_Table[[#This Row],[Prescription R-Scale]]="NA",Veg_Table[[#This Row],[Diameter R-Scale]]="NA"),0,IF(Veg_Table[[#This Row],[Diameter R-Scale]]&lt;&gt;Veg_Table[[#This Row],[Prescription R-Scale]],1,0))</f>
        <v>0</v>
      </c>
      <c r="H669" s="1">
        <f>IF(OR(AND(Veg_Table[[#This Row],[PRESCRIP]]="BC_Br Rmv", Veg_Table[[#This Row],[WOOD_MAN]]&lt;&gt;"Not Needed"),AND(Veg_Table[[#This Row],[PRESCRIP]]="BCS_Br Rmv+Trt", Veg_Table[[#This Row],[WOOD_MAN]]&lt;&gt;"Not Needed")),1,0)</f>
        <v>0</v>
      </c>
      <c r="I669" s="1">
        <f ca="1">IF(AND(Veg_Table[[#This Row],[Prescription_Changed]]="Yes",Veg_Table[[#This Row],[TAT_RESULT]]=""),1,0)</f>
        <v>0</v>
      </c>
      <c r="J669" s="1">
        <f ca="1">SUM(Veg_Table[[#This Row],[Prescription and Status do not match]:[Prescription_Edited_And_TAT_Is_Blank]])</f>
        <v>0</v>
      </c>
      <c r="K669" s="1">
        <f ca="1">IF(Veg_Table[[#This Row],[Sum of Errors]]&gt;0,1,0)</f>
        <v>0</v>
      </c>
      <c r="L669" s="1">
        <f>1</f>
        <v>1</v>
      </c>
      <c r="M66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669" s="1">
        <f>IF(OR(MID(Veg_Table[[#This Row],[PRESCRIP]],2,1)="1",MID(Veg_Table[[#This Row],[PRESCRIP]],2,1)="2",MID(Veg_Table[[#This Row],[PRESCRIP]],2,1)="3",MID(Veg_Table[[#This Row],[PRESCRIP]],2,1)="4"),_xlfn.NUMBERVALUE(MID(Veg_Table[[#This Row],[PRESCRIP]],2,1)),"NA")</f>
        <v>4</v>
      </c>
      <c r="O669" s="1">
        <f>WEEKNUM(Veg_Table[[#This Row],[EVM_LAST_EDITED_Day]],2)</f>
        <v>20</v>
      </c>
      <c r="P669" s="25">
        <f>IFERROR(DATE(YEAR(Veg_Table[[#This Row],[EVM_LAST_EDITED2]]),MONTH(Veg_Table[[#This Row],[EVM_LAST_EDITED2]]),DAY(Veg_Table[[#This Row],[EVM_LAST_EDITED2]])),DATE(2019,1,1))</f>
        <v>43962</v>
      </c>
      <c r="Q669" s="3">
        <f>VALUE(SUBSTITUTE(Veg_Table[[#This Row],[EVM_LAST_EDITED]],",",""))</f>
        <v>43962.649168379598</v>
      </c>
      <c r="R669" s="1" t="str">
        <f>_xlfn.IFNA(IF(Veg_Table[[#This Row],[EVM_LAST_EDITOR]]="","zBlank EVM Last Editor",VLOOKUP(Veg_Table[[#This Row],[EVM_LAST_EDITOR]],Roster_Table[#All],4,FALSE)),"zAWRR Not in Roster")</f>
        <v>zAWRR Not in Roster</v>
      </c>
      <c r="S669" s="1" t="str">
        <f>_xlfn.IFNA(IF(Veg_Table[[#This Row],[EVM_LAST_EDITOR]]="","zBlank EVM Last Editor",VLOOKUP(Veg_Table[[#This Row],[EVM_LAST_EDITOR]],Roster_Table[#All],16,FALSE)),"zCompany_AWRR not in Roster")</f>
        <v>zCompany_AWRR not in Roster</v>
      </c>
      <c r="T669" s="2">
        <f>IFERROR(DATE(YEAR(Veg_Table[[#This Row],[Created2]]),MONTH(Veg_Table[[#This Row],[Created2]]),DAY(Veg_Table[[#This Row],[Created2]])),DATE(2019,1,1))</f>
        <v>43908</v>
      </c>
      <c r="U669" s="3">
        <f>VALUE(SUBSTITUTE(Veg_Table[[#This Row],[Created]],",",""))</f>
        <v>43908.550983796304</v>
      </c>
      <c r="V669" s="3" t="str">
        <f ca="1">IFERROR(_xlfn.IFNA(CELL("contents",INDIRECT(_xlfn.CONCAT("Veg_Table_Production_Data!",ADDRESS(MATCH(_xlfn.MAXIFS(#REF!,#REF!,"="&amp;Veg_Table[[#This Row],[AUTO_ID]],#REF!,"&lt;"&amp;Veg_Table[[#This Row],[EVM_LAST_EDITED_Day]]),#REF!,0),COLUMN(#REF!),4,1,)))),""),"")</f>
        <v/>
      </c>
      <c r="W669" s="3" t="str">
        <f ca="1">IF(Veg_Table[[#This Row],[Previous_Prescription]]="","No",IF(Veg_Table[[#This Row],[Previous_Prescription]]=Veg_Table[[#This Row],[PRESCRIP]],"No","Yes"))</f>
        <v>No</v>
      </c>
      <c r="X669" s="3" t="str">
        <f>IF(Veg_Table[[#This Row],[EVM_LAST_EDITED_Day]]=Veg_Table[[#This Row],[Created_Day]],"New","Old")</f>
        <v>Old</v>
      </c>
      <c r="Y669" s="1">
        <f>IFERROR(IF(FIND("delete",LOWER(Veg_Table[[#This Row],[PI_COMMENTS]]))&gt;=1,1,0),0)</f>
        <v>0</v>
      </c>
      <c r="Z669" s="1" t="str">
        <f>_xlfn.IFNA(IF(Veg_Table[[#This Row],[EVM_LAST_EDITOR]]="","Yes",VLOOKUP(Veg_Table[[#This Row],[EVM_LAST_EDITOR]],Roster_Table[#All],15,FALSE)),"Yes")</f>
        <v>Yes</v>
      </c>
      <c r="AA66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69" s="1" t="str">
        <f>_xlfn.IFNA(VLOOKUP(Veg_Table[[#This Row],[EVM_LAST_EDITOR]],Roster_Table[#All],3,FALSE),"zAWRR Not in Roster")</f>
        <v>zAWRR Not in Roster</v>
      </c>
      <c r="AC669" s="1" t="str">
        <f>_xlfn.IFNA(VLOOKUP(Veg_Table[[#This Row],[EVM_LAST_EDITOR]],Roster_Table[#All],2,FALSE),"zAWRR Not in Roster")</f>
        <v>zAWRR Not in Roster</v>
      </c>
      <c r="AD669" s="1" t="str">
        <f>IF(_xlfn.CONCAT(Veg_Table[[#This Row],[First_Name]]," ",Veg_Table[[#This Row],[Last_Name]])="zAWRR Not in Roster zAWRR Not in Roster","zAWRR Not in Roster",_xlfn.CONCAT(Veg_Table[[#This Row],[First_Name]]," ",Veg_Table[[#This Row],[Last_Name]]))</f>
        <v>zAWRR Not in Roster</v>
      </c>
      <c r="AE669">
        <v>2933395</v>
      </c>
      <c r="AF669" t="s">
        <v>1137</v>
      </c>
      <c r="AG669" t="s">
        <v>30</v>
      </c>
      <c r="AH669" t="s">
        <v>916</v>
      </c>
      <c r="AI669" t="s">
        <v>1089</v>
      </c>
      <c r="AJ669" t="s">
        <v>820</v>
      </c>
      <c r="AL669" t="s">
        <v>371</v>
      </c>
      <c r="AM669" t="s">
        <v>40</v>
      </c>
      <c r="AN669" t="s">
        <v>25</v>
      </c>
      <c r="AO669" t="s">
        <v>25</v>
      </c>
      <c r="AP669">
        <v>90</v>
      </c>
      <c r="AQ669">
        <v>80</v>
      </c>
      <c r="AR669" t="s">
        <v>514</v>
      </c>
      <c r="AS669" t="s">
        <v>905</v>
      </c>
      <c r="AT669" t="s">
        <v>522</v>
      </c>
      <c r="AV669" t="s">
        <v>512</v>
      </c>
      <c r="AW669" t="s">
        <v>1061</v>
      </c>
      <c r="AX669" t="s">
        <v>534</v>
      </c>
      <c r="AZ669">
        <v>5746657</v>
      </c>
      <c r="BA669" t="s">
        <v>57</v>
      </c>
      <c r="BB669" s="4">
        <v>43962.649137175926</v>
      </c>
      <c r="BD669" t="s">
        <v>29</v>
      </c>
      <c r="BE669" t="s">
        <v>25</v>
      </c>
      <c r="BF669" t="s">
        <v>513</v>
      </c>
      <c r="BG669" t="s">
        <v>534</v>
      </c>
      <c r="BI669" s="3">
        <v>43966.580476504627</v>
      </c>
      <c r="BJ669" t="s">
        <v>1412</v>
      </c>
      <c r="BK669" s="30" t="s">
        <v>821</v>
      </c>
      <c r="BL669" s="3">
        <v>43962.649168379627</v>
      </c>
      <c r="BM669" t="s">
        <v>31</v>
      </c>
      <c r="BN669" t="s">
        <v>32</v>
      </c>
      <c r="BP669" t="s">
        <v>1126</v>
      </c>
      <c r="BQ669" t="s">
        <v>826</v>
      </c>
      <c r="BR669" t="s">
        <v>28</v>
      </c>
      <c r="BS669" t="s">
        <v>28</v>
      </c>
      <c r="BT669" t="s">
        <v>544</v>
      </c>
      <c r="BU669" s="3">
        <v>43908.550983796296</v>
      </c>
      <c r="BV669" t="s">
        <v>821</v>
      </c>
      <c r="BW669" s="3">
        <v>43966.580505451391</v>
      </c>
      <c r="BX669" t="s">
        <v>1062</v>
      </c>
      <c r="CG669"/>
      <c r="CH669"/>
      <c r="CI669"/>
      <c r="CY669"/>
      <c r="DA669"/>
      <c r="DE669"/>
      <c r="DF669"/>
    </row>
    <row r="670" spans="1:110" x14ac:dyDescent="0.25">
      <c r="A670" s="1">
        <f>IF(Veg_Table[[#This Row],[VP_STATUS]]="Hold",0,IF(OR(AND(Veg_Table[[#This Row],[PRESCRIP]]="NW_No Work",Veg_Table[[#This Row],[VP_STATUS]]&lt;&gt;"No Work Required Under EVM"),AND(Veg_Table[[#This Row],[VP_STATUS]]="No Work Required Under EVM",Veg_Table[[#This Row],[PRESCRIP]]&lt;&gt;"NW_No Work")),1,0))</f>
        <v>0</v>
      </c>
      <c r="B670" s="1">
        <f>IF(Veg_Table[[#This Row],[SPECIES]]="",1,0)</f>
        <v>0</v>
      </c>
      <c r="C670" s="1">
        <f>IF(Veg_Table[[#This Row],[DIAMETER]]="",1,0)</f>
        <v>0</v>
      </c>
      <c r="D670" s="1">
        <f>IF(Veg_Table[[#This Row],[HEIGHT]]="",1,0)</f>
        <v>0</v>
      </c>
      <c r="E67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70" s="1">
        <f>IF(AND(Veg_Table[[#This Row],[TAT_RESULT]]="ABATE",Veg_Table[[#This Row],[PRESCRIP]]="NW_No Work"),1,0)</f>
        <v>0</v>
      </c>
      <c r="G670" s="1">
        <f>IF(OR(Veg_Table[[#This Row],[Prescription R-Scale]]="NA",Veg_Table[[#This Row],[Diameter R-Scale]]="NA"),0,IF(Veg_Table[[#This Row],[Diameter R-Scale]]&lt;&gt;Veg_Table[[#This Row],[Prescription R-Scale]],1,0))</f>
        <v>0</v>
      </c>
      <c r="H670" s="1">
        <f>IF(OR(AND(Veg_Table[[#This Row],[PRESCRIP]]="BC_Br Rmv", Veg_Table[[#This Row],[WOOD_MAN]]&lt;&gt;"Not Needed"),AND(Veg_Table[[#This Row],[PRESCRIP]]="BCS_Br Rmv+Trt", Veg_Table[[#This Row],[WOOD_MAN]]&lt;&gt;"Not Needed")),1,0)</f>
        <v>0</v>
      </c>
      <c r="I670" s="1">
        <f ca="1">IF(AND(Veg_Table[[#This Row],[Prescription_Changed]]="Yes",Veg_Table[[#This Row],[TAT_RESULT]]=""),1,0)</f>
        <v>0</v>
      </c>
      <c r="J670" s="1">
        <f ca="1">SUM(Veg_Table[[#This Row],[Prescription and Status do not match]:[Prescription_Edited_And_TAT_Is_Blank]])</f>
        <v>0</v>
      </c>
      <c r="K670" s="1">
        <f ca="1">IF(Veg_Table[[#This Row],[Sum of Errors]]&gt;0,1,0)</f>
        <v>0</v>
      </c>
      <c r="L670" s="1">
        <f>1</f>
        <v>1</v>
      </c>
      <c r="M67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670" s="1">
        <f>IF(OR(MID(Veg_Table[[#This Row],[PRESCRIP]],2,1)="1",MID(Veg_Table[[#This Row],[PRESCRIP]],2,1)="2",MID(Veg_Table[[#This Row],[PRESCRIP]],2,1)="3",MID(Veg_Table[[#This Row],[PRESCRIP]],2,1)="4"),_xlfn.NUMBERVALUE(MID(Veg_Table[[#This Row],[PRESCRIP]],2,1)),"NA")</f>
        <v>4</v>
      </c>
      <c r="O670" s="1">
        <f>WEEKNUM(Veg_Table[[#This Row],[EVM_LAST_EDITED_Day]],2)</f>
        <v>20</v>
      </c>
      <c r="P670" s="25">
        <f>IFERROR(DATE(YEAR(Veg_Table[[#This Row],[EVM_LAST_EDITED2]]),MONTH(Veg_Table[[#This Row],[EVM_LAST_EDITED2]]),DAY(Veg_Table[[#This Row],[EVM_LAST_EDITED2]])),DATE(2019,1,1))</f>
        <v>43962</v>
      </c>
      <c r="Q670" s="3">
        <f>VALUE(SUBSTITUTE(Veg_Table[[#This Row],[EVM_LAST_EDITED]],",",""))</f>
        <v>43962.649920381897</v>
      </c>
      <c r="R670" s="1" t="str">
        <f>_xlfn.IFNA(IF(Veg_Table[[#This Row],[EVM_LAST_EDITOR]]="","zBlank EVM Last Editor",VLOOKUP(Veg_Table[[#This Row],[EVM_LAST_EDITOR]],Roster_Table[#All],4,FALSE)),"zAWRR Not in Roster")</f>
        <v>zAWRR Not in Roster</v>
      </c>
      <c r="S670" s="1" t="str">
        <f>_xlfn.IFNA(IF(Veg_Table[[#This Row],[EVM_LAST_EDITOR]]="","zBlank EVM Last Editor",VLOOKUP(Veg_Table[[#This Row],[EVM_LAST_EDITOR]],Roster_Table[#All],16,FALSE)),"zCompany_AWRR not in Roster")</f>
        <v>zCompany_AWRR not in Roster</v>
      </c>
      <c r="T670" s="2">
        <f>IFERROR(DATE(YEAR(Veg_Table[[#This Row],[Created2]]),MONTH(Veg_Table[[#This Row],[Created2]]),DAY(Veg_Table[[#This Row],[Created2]])),DATE(2019,1,1))</f>
        <v>43908</v>
      </c>
      <c r="U670" s="3">
        <f>VALUE(SUBSTITUTE(Veg_Table[[#This Row],[Created]],",",""))</f>
        <v>43908.5567592593</v>
      </c>
      <c r="V670" s="3" t="str">
        <f ca="1">IFERROR(_xlfn.IFNA(CELL("contents",INDIRECT(_xlfn.CONCAT("Veg_Table_Production_Data!",ADDRESS(MATCH(_xlfn.MAXIFS(#REF!,#REF!,"="&amp;Veg_Table[[#This Row],[AUTO_ID]],#REF!,"&lt;"&amp;Veg_Table[[#This Row],[EVM_LAST_EDITED_Day]]),#REF!,0),COLUMN(#REF!),4,1,)))),""),"")</f>
        <v/>
      </c>
      <c r="W670" s="3" t="str">
        <f ca="1">IF(Veg_Table[[#This Row],[Previous_Prescription]]="","No",IF(Veg_Table[[#This Row],[Previous_Prescription]]=Veg_Table[[#This Row],[PRESCRIP]],"No","Yes"))</f>
        <v>No</v>
      </c>
      <c r="X670" s="3" t="str">
        <f>IF(Veg_Table[[#This Row],[EVM_LAST_EDITED_Day]]=Veg_Table[[#This Row],[Created_Day]],"New","Old")</f>
        <v>Old</v>
      </c>
      <c r="Y670" s="1">
        <f>IFERROR(IF(FIND("delete",LOWER(Veg_Table[[#This Row],[PI_COMMENTS]]))&gt;=1,1,0),0)</f>
        <v>0</v>
      </c>
      <c r="Z670" s="1" t="str">
        <f>_xlfn.IFNA(IF(Veg_Table[[#This Row],[EVM_LAST_EDITOR]]="","Yes",VLOOKUP(Veg_Table[[#This Row],[EVM_LAST_EDITOR]],Roster_Table[#All],15,FALSE)),"Yes")</f>
        <v>Yes</v>
      </c>
      <c r="AA67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70" s="1" t="str">
        <f>_xlfn.IFNA(VLOOKUP(Veg_Table[[#This Row],[EVM_LAST_EDITOR]],Roster_Table[#All],3,FALSE),"zAWRR Not in Roster")</f>
        <v>zAWRR Not in Roster</v>
      </c>
      <c r="AC670" s="1" t="str">
        <f>_xlfn.IFNA(VLOOKUP(Veg_Table[[#This Row],[EVM_LAST_EDITOR]],Roster_Table[#All],2,FALSE),"zAWRR Not in Roster")</f>
        <v>zAWRR Not in Roster</v>
      </c>
      <c r="AD670" s="1" t="str">
        <f>IF(_xlfn.CONCAT(Veg_Table[[#This Row],[First_Name]]," ",Veg_Table[[#This Row],[Last_Name]])="zAWRR Not in Roster zAWRR Not in Roster","zAWRR Not in Roster",_xlfn.CONCAT(Veg_Table[[#This Row],[First_Name]]," ",Veg_Table[[#This Row],[Last_Name]]))</f>
        <v>zAWRR Not in Roster</v>
      </c>
      <c r="AE670">
        <v>2933396</v>
      </c>
      <c r="AF670" t="s">
        <v>1138</v>
      </c>
      <c r="AG670" t="s">
        <v>30</v>
      </c>
      <c r="AH670" t="s">
        <v>916</v>
      </c>
      <c r="AI670" t="s">
        <v>1089</v>
      </c>
      <c r="AJ670" t="s">
        <v>820</v>
      </c>
      <c r="AL670" t="s">
        <v>371</v>
      </c>
      <c r="AM670" t="s">
        <v>40</v>
      </c>
      <c r="AN670" t="s">
        <v>25</v>
      </c>
      <c r="AO670" t="s">
        <v>25</v>
      </c>
      <c r="AP670">
        <v>45</v>
      </c>
      <c r="AQ670">
        <v>80</v>
      </c>
      <c r="AR670" t="s">
        <v>514</v>
      </c>
      <c r="AS670" t="s">
        <v>905</v>
      </c>
      <c r="AT670" t="s">
        <v>522</v>
      </c>
      <c r="AV670" t="s">
        <v>512</v>
      </c>
      <c r="AW670" t="s">
        <v>1063</v>
      </c>
      <c r="AX670" t="s">
        <v>534</v>
      </c>
      <c r="AZ670">
        <v>5746657</v>
      </c>
      <c r="BA670" t="s">
        <v>57</v>
      </c>
      <c r="BB670" s="4">
        <v>43962.649867569446</v>
      </c>
      <c r="BD670" t="s">
        <v>29</v>
      </c>
      <c r="BE670" t="s">
        <v>25</v>
      </c>
      <c r="BF670" t="s">
        <v>513</v>
      </c>
      <c r="BG670" t="s">
        <v>534</v>
      </c>
      <c r="BI670" s="3">
        <v>43966.579967013888</v>
      </c>
      <c r="BJ670" t="s">
        <v>1412</v>
      </c>
      <c r="BK670" s="30" t="s">
        <v>821</v>
      </c>
      <c r="BL670" s="3">
        <v>43962.649920381948</v>
      </c>
      <c r="BM670" t="s">
        <v>31</v>
      </c>
      <c r="BN670" t="s">
        <v>32</v>
      </c>
      <c r="BP670" t="s">
        <v>1126</v>
      </c>
      <c r="BQ670" t="s">
        <v>826</v>
      </c>
      <c r="BR670" t="s">
        <v>28</v>
      </c>
      <c r="BS670" t="s">
        <v>28</v>
      </c>
      <c r="BT670" t="s">
        <v>544</v>
      </c>
      <c r="BU670" s="3">
        <v>43908.556759259256</v>
      </c>
      <c r="BV670" t="s">
        <v>821</v>
      </c>
      <c r="BW670" s="3">
        <v>43966.57999515046</v>
      </c>
      <c r="BX670" t="s">
        <v>1064</v>
      </c>
      <c r="CG670"/>
      <c r="CH670"/>
      <c r="CI670"/>
      <c r="CY670"/>
      <c r="DA670"/>
      <c r="DE670"/>
      <c r="DF670"/>
    </row>
    <row r="671" spans="1:110" x14ac:dyDescent="0.25">
      <c r="A671" s="1">
        <f>IF(Veg_Table[[#This Row],[VP_STATUS]]="Hold",0,IF(OR(AND(Veg_Table[[#This Row],[PRESCRIP]]="NW_No Work",Veg_Table[[#This Row],[VP_STATUS]]&lt;&gt;"No Work Required Under EVM"),AND(Veg_Table[[#This Row],[VP_STATUS]]="No Work Required Under EVM",Veg_Table[[#This Row],[PRESCRIP]]&lt;&gt;"NW_No Work")),1,0))</f>
        <v>0</v>
      </c>
      <c r="B671" s="1">
        <f>IF(Veg_Table[[#This Row],[SPECIES]]="",1,0)</f>
        <v>0</v>
      </c>
      <c r="C671" s="1">
        <f>IF(Veg_Table[[#This Row],[DIAMETER]]="",1,0)</f>
        <v>0</v>
      </c>
      <c r="D671" s="1">
        <f>IF(Veg_Table[[#This Row],[HEIGHT]]="",1,0)</f>
        <v>0</v>
      </c>
      <c r="E67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71" s="1">
        <f>IF(AND(Veg_Table[[#This Row],[TAT_RESULT]]="ABATE",Veg_Table[[#This Row],[PRESCRIP]]="NW_No Work"),1,0)</f>
        <v>0</v>
      </c>
      <c r="G671" s="1">
        <f>IF(OR(Veg_Table[[#This Row],[Prescription R-Scale]]="NA",Veg_Table[[#This Row],[Diameter R-Scale]]="NA"),0,IF(Veg_Table[[#This Row],[Diameter R-Scale]]&lt;&gt;Veg_Table[[#This Row],[Prescription R-Scale]],1,0))</f>
        <v>0</v>
      </c>
      <c r="H671" s="1">
        <f>IF(OR(AND(Veg_Table[[#This Row],[PRESCRIP]]="BC_Br Rmv", Veg_Table[[#This Row],[WOOD_MAN]]&lt;&gt;"Not Needed"),AND(Veg_Table[[#This Row],[PRESCRIP]]="BCS_Br Rmv+Trt", Veg_Table[[#This Row],[WOOD_MAN]]&lt;&gt;"Not Needed")),1,0)</f>
        <v>0</v>
      </c>
      <c r="I671" s="1">
        <f ca="1">IF(AND(Veg_Table[[#This Row],[Prescription_Changed]]="Yes",Veg_Table[[#This Row],[TAT_RESULT]]=""),1,0)</f>
        <v>0</v>
      </c>
      <c r="J671" s="1">
        <f ca="1">SUM(Veg_Table[[#This Row],[Prescription and Status do not match]:[Prescription_Edited_And_TAT_Is_Blank]])</f>
        <v>0</v>
      </c>
      <c r="K671" s="1">
        <f ca="1">IF(Veg_Table[[#This Row],[Sum of Errors]]&gt;0,1,0)</f>
        <v>0</v>
      </c>
      <c r="L671" s="1">
        <f>1</f>
        <v>1</v>
      </c>
      <c r="M67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671" s="1" t="str">
        <f>IF(OR(MID(Veg_Table[[#This Row],[PRESCRIP]],2,1)="1",MID(Veg_Table[[#This Row],[PRESCRIP]],2,1)="2",MID(Veg_Table[[#This Row],[PRESCRIP]],2,1)="3",MID(Veg_Table[[#This Row],[PRESCRIP]],2,1)="4"),_xlfn.NUMBERVALUE(MID(Veg_Table[[#This Row],[PRESCRIP]],2,1)),"NA")</f>
        <v>NA</v>
      </c>
      <c r="O671" s="1">
        <f>WEEKNUM(Veg_Table[[#This Row],[EVM_LAST_EDITED_Day]],2)</f>
        <v>20</v>
      </c>
      <c r="P671" s="25">
        <f>IFERROR(DATE(YEAR(Veg_Table[[#This Row],[EVM_LAST_EDITED2]]),MONTH(Veg_Table[[#This Row],[EVM_LAST_EDITED2]]),DAY(Veg_Table[[#This Row],[EVM_LAST_EDITED2]])),DATE(2019,1,1))</f>
        <v>43962</v>
      </c>
      <c r="Q671" s="3">
        <f>VALUE(SUBSTITUTE(Veg_Table[[#This Row],[EVM_LAST_EDITED]],",",""))</f>
        <v>43962.650087152797</v>
      </c>
      <c r="R671" s="1" t="str">
        <f>_xlfn.IFNA(IF(Veg_Table[[#This Row],[EVM_LAST_EDITOR]]="","zBlank EVM Last Editor",VLOOKUP(Veg_Table[[#This Row],[EVM_LAST_EDITOR]],Roster_Table[#All],4,FALSE)),"zAWRR Not in Roster")</f>
        <v>MBG</v>
      </c>
      <c r="S671" s="1" t="str">
        <f>_xlfn.IFNA(IF(Veg_Table[[#This Row],[EVM_LAST_EDITOR]]="","zBlank EVM Last Editor",VLOOKUP(Veg_Table[[#This Row],[EVM_LAST_EDITOR]],Roster_Table[#All],16,FALSE)),"zCompany_AWRR not in Roster")</f>
        <v>MBG_Mason, Bruce &amp; Girard</v>
      </c>
      <c r="T671" s="2">
        <f>IFERROR(DATE(YEAR(Veg_Table[[#This Row],[Created2]]),MONTH(Veg_Table[[#This Row],[Created2]]),DAY(Veg_Table[[#This Row],[Created2]])),DATE(2019,1,1))</f>
        <v>43948</v>
      </c>
      <c r="U671" s="3">
        <f>VALUE(SUBSTITUTE(Veg_Table[[#This Row],[Created]],",",""))</f>
        <v>43948.437688078702</v>
      </c>
      <c r="V671" s="3" t="str">
        <f ca="1">IFERROR(_xlfn.IFNA(CELL("contents",INDIRECT(_xlfn.CONCAT("Veg_Table_Production_Data!",ADDRESS(MATCH(_xlfn.MAXIFS(#REF!,#REF!,"="&amp;Veg_Table[[#This Row],[AUTO_ID]],#REF!,"&lt;"&amp;Veg_Table[[#This Row],[EVM_LAST_EDITED_Day]]),#REF!,0),COLUMN(#REF!),4,1,)))),""),"")</f>
        <v/>
      </c>
      <c r="W671" s="3" t="str">
        <f ca="1">IF(Veg_Table[[#This Row],[Previous_Prescription]]="","No",IF(Veg_Table[[#This Row],[Previous_Prescription]]=Veg_Table[[#This Row],[PRESCRIP]],"No","Yes"))</f>
        <v>No</v>
      </c>
      <c r="X671" s="3" t="str">
        <f>IF(Veg_Table[[#This Row],[EVM_LAST_EDITED_Day]]=Veg_Table[[#This Row],[Created_Day]],"New","Old")</f>
        <v>Old</v>
      </c>
      <c r="Y671" s="1">
        <f>IFERROR(IF(FIND("delete",LOWER(Veg_Table[[#This Row],[PI_COMMENTS]]))&gt;=1,1,0),0)</f>
        <v>0</v>
      </c>
      <c r="Z671" s="1" t="str">
        <f>_xlfn.IFNA(IF(Veg_Table[[#This Row],[EVM_LAST_EDITOR]]="","Yes",VLOOKUP(Veg_Table[[#This Row],[EVM_LAST_EDITOR]],Roster_Table[#All],15,FALSE)),"Yes")</f>
        <v>Yes</v>
      </c>
      <c r="AA67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71" s="1" t="str">
        <f>_xlfn.IFNA(VLOOKUP(Veg_Table[[#This Row],[EVM_LAST_EDITOR]],Roster_Table[#All],3,FALSE),"zAWRR Not in Roster")</f>
        <v>Nathan</v>
      </c>
      <c r="AC671" s="1" t="str">
        <f>_xlfn.IFNA(VLOOKUP(Veg_Table[[#This Row],[EVM_LAST_EDITOR]],Roster_Table[#All],2,FALSE),"zAWRR Not in Roster")</f>
        <v>Vik</v>
      </c>
      <c r="AD671" s="1" t="str">
        <f>IF(_xlfn.CONCAT(Veg_Table[[#This Row],[First_Name]]," ",Veg_Table[[#This Row],[Last_Name]])="zAWRR Not in Roster zAWRR Not in Roster","zAWRR Not in Roster",_xlfn.CONCAT(Veg_Table[[#This Row],[First_Name]]," ",Veg_Table[[#This Row],[Last_Name]]))</f>
        <v>Nathan Vik</v>
      </c>
      <c r="AE671">
        <v>3138261</v>
      </c>
      <c r="AF671" t="s">
        <v>3382</v>
      </c>
      <c r="AG671" t="s">
        <v>93</v>
      </c>
      <c r="AH671" t="s">
        <v>3380</v>
      </c>
      <c r="AI671" t="s">
        <v>3377</v>
      </c>
      <c r="AJ671" t="s">
        <v>36</v>
      </c>
      <c r="AL671" t="s">
        <v>372</v>
      </c>
      <c r="AM671" t="s">
        <v>38</v>
      </c>
      <c r="AN671" t="s">
        <v>25</v>
      </c>
      <c r="AO671" t="s">
        <v>25</v>
      </c>
      <c r="AP671">
        <v>29</v>
      </c>
      <c r="AQ671">
        <v>88</v>
      </c>
      <c r="AR671" t="s">
        <v>511</v>
      </c>
      <c r="AS671" t="s">
        <v>823</v>
      </c>
      <c r="AT671" t="s">
        <v>26</v>
      </c>
      <c r="AV671" t="s">
        <v>519</v>
      </c>
      <c r="AW671" t="s">
        <v>4394</v>
      </c>
      <c r="AZ671"/>
      <c r="BB671" s="4"/>
      <c r="BD671" t="s">
        <v>29</v>
      </c>
      <c r="BE671" t="s">
        <v>25</v>
      </c>
      <c r="BF671" t="s">
        <v>513</v>
      </c>
      <c r="BI671" s="3"/>
      <c r="BJ671" t="s">
        <v>27</v>
      </c>
      <c r="BK671" s="30" t="s">
        <v>115</v>
      </c>
      <c r="BL671" s="3">
        <v>43962.650087152775</v>
      </c>
      <c r="BM671" t="s">
        <v>31</v>
      </c>
      <c r="BN671" t="s">
        <v>32</v>
      </c>
      <c r="BP671" t="s">
        <v>3381</v>
      </c>
      <c r="BQ671" t="s">
        <v>1025</v>
      </c>
      <c r="BR671" t="s">
        <v>28</v>
      </c>
      <c r="BS671" t="s">
        <v>28</v>
      </c>
      <c r="BT671" t="s">
        <v>107</v>
      </c>
      <c r="BU671" s="3">
        <v>43948.437688078702</v>
      </c>
      <c r="BV671" t="s">
        <v>803</v>
      </c>
      <c r="BW671" s="3">
        <v>43962.731774976855</v>
      </c>
      <c r="BX671" t="s">
        <v>3383</v>
      </c>
      <c r="CG671"/>
      <c r="CH671"/>
      <c r="CI671"/>
      <c r="CY671"/>
      <c r="DA671"/>
      <c r="DE671"/>
      <c r="DF671"/>
    </row>
    <row r="672" spans="1:110" x14ac:dyDescent="0.25">
      <c r="A672" s="1">
        <f>IF(Veg_Table[[#This Row],[VP_STATUS]]="Hold",0,IF(OR(AND(Veg_Table[[#This Row],[PRESCRIP]]="NW_No Work",Veg_Table[[#This Row],[VP_STATUS]]&lt;&gt;"No Work Required Under EVM"),AND(Veg_Table[[#This Row],[VP_STATUS]]="No Work Required Under EVM",Veg_Table[[#This Row],[PRESCRIP]]&lt;&gt;"NW_No Work")),1,0))</f>
        <v>0</v>
      </c>
      <c r="B672" s="1">
        <f>IF(Veg_Table[[#This Row],[SPECIES]]="",1,0)</f>
        <v>0</v>
      </c>
      <c r="C672" s="1">
        <f>IF(Veg_Table[[#This Row],[DIAMETER]]="",1,0)</f>
        <v>0</v>
      </c>
      <c r="D672" s="1">
        <f>IF(Veg_Table[[#This Row],[HEIGHT]]="",1,0)</f>
        <v>0</v>
      </c>
      <c r="E67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72" s="1">
        <f>IF(AND(Veg_Table[[#This Row],[TAT_RESULT]]="ABATE",Veg_Table[[#This Row],[PRESCRIP]]="NW_No Work"),1,0)</f>
        <v>0</v>
      </c>
      <c r="G672" s="1">
        <f>IF(OR(Veg_Table[[#This Row],[Prescription R-Scale]]="NA",Veg_Table[[#This Row],[Diameter R-Scale]]="NA"),0,IF(Veg_Table[[#This Row],[Diameter R-Scale]]&lt;&gt;Veg_Table[[#This Row],[Prescription R-Scale]],1,0))</f>
        <v>0</v>
      </c>
      <c r="H672" s="1">
        <f>IF(OR(AND(Veg_Table[[#This Row],[PRESCRIP]]="BC_Br Rmv", Veg_Table[[#This Row],[WOOD_MAN]]&lt;&gt;"Not Needed"),AND(Veg_Table[[#This Row],[PRESCRIP]]="BCS_Br Rmv+Trt", Veg_Table[[#This Row],[WOOD_MAN]]&lt;&gt;"Not Needed")),1,0)</f>
        <v>0</v>
      </c>
      <c r="I672" s="1">
        <f ca="1">IF(AND(Veg_Table[[#This Row],[Prescription_Changed]]="Yes",Veg_Table[[#This Row],[TAT_RESULT]]=""),1,0)</f>
        <v>0</v>
      </c>
      <c r="J672" s="1">
        <f ca="1">SUM(Veg_Table[[#This Row],[Prescription and Status do not match]:[Prescription_Edited_And_TAT_Is_Blank]])</f>
        <v>0</v>
      </c>
      <c r="K672" s="1">
        <f ca="1">IF(Veg_Table[[#This Row],[Sum of Errors]]&gt;0,1,0)</f>
        <v>0</v>
      </c>
      <c r="L672" s="1">
        <f>1</f>
        <v>1</v>
      </c>
      <c r="M67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672" s="1">
        <f>IF(OR(MID(Veg_Table[[#This Row],[PRESCRIP]],2,1)="1",MID(Veg_Table[[#This Row],[PRESCRIP]],2,1)="2",MID(Veg_Table[[#This Row],[PRESCRIP]],2,1)="3",MID(Veg_Table[[#This Row],[PRESCRIP]],2,1)="4"),_xlfn.NUMBERVALUE(MID(Veg_Table[[#This Row],[PRESCRIP]],2,1)),"NA")</f>
        <v>2</v>
      </c>
      <c r="O672" s="1">
        <f>WEEKNUM(Veg_Table[[#This Row],[EVM_LAST_EDITED_Day]],2)</f>
        <v>20</v>
      </c>
      <c r="P672" s="25">
        <f>IFERROR(DATE(YEAR(Veg_Table[[#This Row],[EVM_LAST_EDITED2]]),MONTH(Veg_Table[[#This Row],[EVM_LAST_EDITED2]]),DAY(Veg_Table[[#This Row],[EVM_LAST_EDITED2]])),DATE(2019,1,1))</f>
        <v>43962</v>
      </c>
      <c r="Q672" s="3">
        <f>VALUE(SUBSTITUTE(Veg_Table[[#This Row],[EVM_LAST_EDITED]],",",""))</f>
        <v>43962.650578703702</v>
      </c>
      <c r="R672" s="1" t="str">
        <f>_xlfn.IFNA(IF(Veg_Table[[#This Row],[EVM_LAST_EDITOR]]="","zBlank EVM Last Editor",VLOOKUP(Veg_Table[[#This Row],[EVM_LAST_EDITOR]],Roster_Table[#All],4,FALSE)),"zAWRR Not in Roster")</f>
        <v>MGE</v>
      </c>
      <c r="S672" s="1" t="str">
        <f>_xlfn.IFNA(IF(Veg_Table[[#This Row],[EVM_LAST_EDITOR]]="","zBlank EVM Last Editor",VLOOKUP(Veg_Table[[#This Row],[EVM_LAST_EDITOR]],Roster_Table[#All],16,FALSE)),"zCompany_AWRR not in Roster")</f>
        <v>MGE_Mountain G Enterprises</v>
      </c>
      <c r="T672" s="2">
        <f>IFERROR(DATE(YEAR(Veg_Table[[#This Row],[Created2]]),MONTH(Veg_Table[[#This Row],[Created2]]),DAY(Veg_Table[[#This Row],[Created2]])),DATE(2019,1,1))</f>
        <v>43962</v>
      </c>
      <c r="U672" s="3">
        <f>VALUE(SUBSTITUTE(Veg_Table[[#This Row],[Created]],",",""))</f>
        <v>43962.518761574102</v>
      </c>
      <c r="V672" s="3" t="str">
        <f ca="1">IFERROR(_xlfn.IFNA(CELL("contents",INDIRECT(_xlfn.CONCAT("Veg_Table_Production_Data!",ADDRESS(MATCH(_xlfn.MAXIFS(#REF!,#REF!,"="&amp;Veg_Table[[#This Row],[AUTO_ID]],#REF!,"&lt;"&amp;Veg_Table[[#This Row],[EVM_LAST_EDITED_Day]]),#REF!,0),COLUMN(#REF!),4,1,)))),""),"")</f>
        <v/>
      </c>
      <c r="W672" s="3" t="str">
        <f ca="1">IF(Veg_Table[[#This Row],[Previous_Prescription]]="","No",IF(Veg_Table[[#This Row],[Previous_Prescription]]=Veg_Table[[#This Row],[PRESCRIP]],"No","Yes"))</f>
        <v>No</v>
      </c>
      <c r="X672" s="3" t="str">
        <f>IF(Veg_Table[[#This Row],[EVM_LAST_EDITED_Day]]=Veg_Table[[#This Row],[Created_Day]],"New","Old")</f>
        <v>New</v>
      </c>
      <c r="Y672" s="1">
        <f>IFERROR(IF(FIND("delete",LOWER(Veg_Table[[#This Row],[PI_COMMENTS]]))&gt;=1,1,0),0)</f>
        <v>0</v>
      </c>
      <c r="Z672" s="1" t="str">
        <f>_xlfn.IFNA(IF(Veg_Table[[#This Row],[EVM_LAST_EDITOR]]="","Yes",VLOOKUP(Veg_Table[[#This Row],[EVM_LAST_EDITOR]],Roster_Table[#All],15,FALSE)),"Yes")</f>
        <v>Yes</v>
      </c>
      <c r="AA67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72" s="1" t="str">
        <f>_xlfn.IFNA(VLOOKUP(Veg_Table[[#This Row],[EVM_LAST_EDITOR]],Roster_Table[#All],3,FALSE),"zAWRR Not in Roster")</f>
        <v>Alex</v>
      </c>
      <c r="AC672" s="1" t="str">
        <f>_xlfn.IFNA(VLOOKUP(Veg_Table[[#This Row],[EVM_LAST_EDITOR]],Roster_Table[#All],2,FALSE),"zAWRR Not in Roster")</f>
        <v>Coon</v>
      </c>
      <c r="AD672" s="1" t="str">
        <f>IF(_xlfn.CONCAT(Veg_Table[[#This Row],[First_Name]]," ",Veg_Table[[#This Row],[Last_Name]])="zAWRR Not in Roster zAWRR Not in Roster","zAWRR Not in Roster",_xlfn.CONCAT(Veg_Table[[#This Row],[First_Name]]," ",Veg_Table[[#This Row],[Last_Name]]))</f>
        <v>Alex Coon</v>
      </c>
      <c r="AE672">
        <v>3216261</v>
      </c>
      <c r="AF672" t="s">
        <v>4007</v>
      </c>
      <c r="AG672" t="s">
        <v>93</v>
      </c>
      <c r="AH672" t="s">
        <v>4004</v>
      </c>
      <c r="AI672" t="s">
        <v>4005</v>
      </c>
      <c r="AJ672" t="s">
        <v>36</v>
      </c>
      <c r="AL672" t="s">
        <v>22</v>
      </c>
      <c r="AM672" t="s">
        <v>38</v>
      </c>
      <c r="AN672" t="s">
        <v>25</v>
      </c>
      <c r="AO672" t="s">
        <v>25</v>
      </c>
      <c r="AP672">
        <v>20</v>
      </c>
      <c r="AQ672">
        <v>100</v>
      </c>
      <c r="AR672" t="s">
        <v>511</v>
      </c>
      <c r="AS672" t="s">
        <v>42</v>
      </c>
      <c r="AT672" t="s">
        <v>515</v>
      </c>
      <c r="AV672" t="s">
        <v>512</v>
      </c>
      <c r="AW672" t="s">
        <v>4309</v>
      </c>
      <c r="AZ672"/>
      <c r="BB672" s="4"/>
      <c r="BD672" t="s">
        <v>29</v>
      </c>
      <c r="BE672" t="s">
        <v>25</v>
      </c>
      <c r="BF672" t="s">
        <v>513</v>
      </c>
      <c r="BI672" s="3"/>
      <c r="BJ672" t="s">
        <v>463</v>
      </c>
      <c r="BK672" s="30" t="s">
        <v>140</v>
      </c>
      <c r="BL672" s="3">
        <v>43962.650578703702</v>
      </c>
      <c r="BM672" t="s">
        <v>31</v>
      </c>
      <c r="BN672" t="s">
        <v>32</v>
      </c>
      <c r="BP672" t="s">
        <v>4006</v>
      </c>
      <c r="BQ672" t="s">
        <v>1025</v>
      </c>
      <c r="BR672" t="s">
        <v>28</v>
      </c>
      <c r="BS672" t="s">
        <v>28</v>
      </c>
      <c r="BT672" t="s">
        <v>140</v>
      </c>
      <c r="BU672" s="3">
        <v>43962.518761574072</v>
      </c>
      <c r="BV672" t="s">
        <v>803</v>
      </c>
      <c r="BW672" s="3">
        <v>43962.731786736113</v>
      </c>
      <c r="BX672" t="s">
        <v>4008</v>
      </c>
      <c r="CG672"/>
      <c r="CH672"/>
      <c r="CI672"/>
      <c r="CY672"/>
      <c r="DA672"/>
      <c r="DE672"/>
      <c r="DF672"/>
    </row>
    <row r="673" spans="1:110" x14ac:dyDescent="0.25">
      <c r="A673" s="1">
        <f>IF(Veg_Table[[#This Row],[VP_STATUS]]="Hold",0,IF(OR(AND(Veg_Table[[#This Row],[PRESCRIP]]="NW_No Work",Veg_Table[[#This Row],[VP_STATUS]]&lt;&gt;"No Work Required Under EVM"),AND(Veg_Table[[#This Row],[VP_STATUS]]="No Work Required Under EVM",Veg_Table[[#This Row],[PRESCRIP]]&lt;&gt;"NW_No Work")),1,0))</f>
        <v>0</v>
      </c>
      <c r="B673" s="1">
        <f>IF(Veg_Table[[#This Row],[SPECIES]]="",1,0)</f>
        <v>0</v>
      </c>
      <c r="C673" s="1">
        <f>IF(Veg_Table[[#This Row],[DIAMETER]]="",1,0)</f>
        <v>0</v>
      </c>
      <c r="D673" s="1">
        <f>IF(Veg_Table[[#This Row],[HEIGHT]]="",1,0)</f>
        <v>0</v>
      </c>
      <c r="E67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73" s="1">
        <f>IF(AND(Veg_Table[[#This Row],[TAT_RESULT]]="ABATE",Veg_Table[[#This Row],[PRESCRIP]]="NW_No Work"),1,0)</f>
        <v>0</v>
      </c>
      <c r="G673" s="1">
        <f>IF(OR(Veg_Table[[#This Row],[Prescription R-Scale]]="NA",Veg_Table[[#This Row],[Diameter R-Scale]]="NA"),0,IF(Veg_Table[[#This Row],[Diameter R-Scale]]&lt;&gt;Veg_Table[[#This Row],[Prescription R-Scale]],1,0))</f>
        <v>0</v>
      </c>
      <c r="H673" s="1">
        <f>IF(OR(AND(Veg_Table[[#This Row],[PRESCRIP]]="BC_Br Rmv", Veg_Table[[#This Row],[WOOD_MAN]]&lt;&gt;"Not Needed"),AND(Veg_Table[[#This Row],[PRESCRIP]]="BCS_Br Rmv+Trt", Veg_Table[[#This Row],[WOOD_MAN]]&lt;&gt;"Not Needed")),1,0)</f>
        <v>0</v>
      </c>
      <c r="I673" s="1">
        <f ca="1">IF(AND(Veg_Table[[#This Row],[Prescription_Changed]]="Yes",Veg_Table[[#This Row],[TAT_RESULT]]=""),1,0)</f>
        <v>0</v>
      </c>
      <c r="J673" s="1">
        <f ca="1">SUM(Veg_Table[[#This Row],[Prescription and Status do not match]:[Prescription_Edited_And_TAT_Is_Blank]])</f>
        <v>0</v>
      </c>
      <c r="K673" s="1">
        <f ca="1">IF(Veg_Table[[#This Row],[Sum of Errors]]&gt;0,1,0)</f>
        <v>0</v>
      </c>
      <c r="L673" s="1">
        <f>1</f>
        <v>1</v>
      </c>
      <c r="M67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673" s="1" t="str">
        <f>IF(OR(MID(Veg_Table[[#This Row],[PRESCRIP]],2,1)="1",MID(Veg_Table[[#This Row],[PRESCRIP]],2,1)="2",MID(Veg_Table[[#This Row],[PRESCRIP]],2,1)="3",MID(Veg_Table[[#This Row],[PRESCRIP]],2,1)="4"),_xlfn.NUMBERVALUE(MID(Veg_Table[[#This Row],[PRESCRIP]],2,1)),"NA")</f>
        <v>NA</v>
      </c>
      <c r="O673" s="1">
        <f>WEEKNUM(Veg_Table[[#This Row],[EVM_LAST_EDITED_Day]],2)</f>
        <v>20</v>
      </c>
      <c r="P673" s="25">
        <f>IFERROR(DATE(YEAR(Veg_Table[[#This Row],[EVM_LAST_EDITED2]]),MONTH(Veg_Table[[#This Row],[EVM_LAST_EDITED2]]),DAY(Veg_Table[[#This Row],[EVM_LAST_EDITED2]])),DATE(2019,1,1))</f>
        <v>43962</v>
      </c>
      <c r="Q673" s="3">
        <f>VALUE(SUBSTITUTE(Veg_Table[[#This Row],[EVM_LAST_EDITED]],",",""))</f>
        <v>43962.651273171301</v>
      </c>
      <c r="R673" s="1" t="str">
        <f>_xlfn.IFNA(IF(Veg_Table[[#This Row],[EVM_LAST_EDITOR]]="","zBlank EVM Last Editor",VLOOKUP(Veg_Table[[#This Row],[EVM_LAST_EDITOR]],Roster_Table[#All],4,FALSE)),"zAWRR Not in Roster")</f>
        <v>zAWRR Not in Roster</v>
      </c>
      <c r="S673" s="1" t="str">
        <f>_xlfn.IFNA(IF(Veg_Table[[#This Row],[EVM_LAST_EDITOR]]="","zBlank EVM Last Editor",VLOOKUP(Veg_Table[[#This Row],[EVM_LAST_EDITOR]],Roster_Table[#All],16,FALSE)),"zCompany_AWRR not in Roster")</f>
        <v>zCompany_AWRR not in Roster</v>
      </c>
      <c r="T673" s="2">
        <f>IFERROR(DATE(YEAR(Veg_Table[[#This Row],[Created2]]),MONTH(Veg_Table[[#This Row],[Created2]]),DAY(Veg_Table[[#This Row],[Created2]])),DATE(2019,1,1))</f>
        <v>43941</v>
      </c>
      <c r="U673" s="3">
        <f>VALUE(SUBSTITUTE(Veg_Table[[#This Row],[Created]],",",""))</f>
        <v>43941.352743055599</v>
      </c>
      <c r="V673" s="3" t="str">
        <f ca="1">IFERROR(_xlfn.IFNA(CELL("contents",INDIRECT(_xlfn.CONCAT("Veg_Table_Production_Data!",ADDRESS(MATCH(_xlfn.MAXIFS(#REF!,#REF!,"="&amp;Veg_Table[[#This Row],[AUTO_ID]],#REF!,"&lt;"&amp;Veg_Table[[#This Row],[EVM_LAST_EDITED_Day]]),#REF!,0),COLUMN(#REF!),4,1,)))),""),"")</f>
        <v/>
      </c>
      <c r="W673" s="3" t="str">
        <f ca="1">IF(Veg_Table[[#This Row],[Previous_Prescription]]="","No",IF(Veg_Table[[#This Row],[Previous_Prescription]]=Veg_Table[[#This Row],[PRESCRIP]],"No","Yes"))</f>
        <v>No</v>
      </c>
      <c r="X673" s="3" t="str">
        <f>IF(Veg_Table[[#This Row],[EVM_LAST_EDITED_Day]]=Veg_Table[[#This Row],[Created_Day]],"New","Old")</f>
        <v>Old</v>
      </c>
      <c r="Y673" s="1">
        <f>IFERROR(IF(FIND("delete",LOWER(Veg_Table[[#This Row],[PI_COMMENTS]]))&gt;=1,1,0),0)</f>
        <v>0</v>
      </c>
      <c r="Z673" s="1" t="str">
        <f>_xlfn.IFNA(IF(Veg_Table[[#This Row],[EVM_LAST_EDITOR]]="","Yes",VLOOKUP(Veg_Table[[#This Row],[EVM_LAST_EDITOR]],Roster_Table[#All],15,FALSE)),"Yes")</f>
        <v>Yes</v>
      </c>
      <c r="AA67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73" s="1" t="str">
        <f>_xlfn.IFNA(VLOOKUP(Veg_Table[[#This Row],[EVM_LAST_EDITOR]],Roster_Table[#All],3,FALSE),"zAWRR Not in Roster")</f>
        <v>zAWRR Not in Roster</v>
      </c>
      <c r="AC673" s="1" t="str">
        <f>_xlfn.IFNA(VLOOKUP(Veg_Table[[#This Row],[EVM_LAST_EDITOR]],Roster_Table[#All],2,FALSE),"zAWRR Not in Roster")</f>
        <v>zAWRR Not in Roster</v>
      </c>
      <c r="AD673" s="1" t="str">
        <f>IF(_xlfn.CONCAT(Veg_Table[[#This Row],[First_Name]]," ",Veg_Table[[#This Row],[Last_Name]])="zAWRR Not in Roster zAWRR Not in Roster","zAWRR Not in Roster",_xlfn.CONCAT(Veg_Table[[#This Row],[First_Name]]," ",Veg_Table[[#This Row],[Last_Name]]))</f>
        <v>zAWRR Not in Roster</v>
      </c>
      <c r="AE673">
        <v>3117448</v>
      </c>
      <c r="AF673" t="s">
        <v>3333</v>
      </c>
      <c r="AG673" t="s">
        <v>30</v>
      </c>
      <c r="AH673" t="s">
        <v>916</v>
      </c>
      <c r="AI673" t="s">
        <v>929</v>
      </c>
      <c r="AJ673" t="s">
        <v>820</v>
      </c>
      <c r="AL673" t="s">
        <v>371</v>
      </c>
      <c r="AM673" t="s">
        <v>38</v>
      </c>
      <c r="AN673" t="s">
        <v>25</v>
      </c>
      <c r="AO673" t="s">
        <v>25</v>
      </c>
      <c r="AP673">
        <v>20</v>
      </c>
      <c r="AQ673">
        <v>80</v>
      </c>
      <c r="AR673" t="s">
        <v>511</v>
      </c>
      <c r="AS673" t="s">
        <v>823</v>
      </c>
      <c r="AT673" t="s">
        <v>522</v>
      </c>
      <c r="AV673" t="s">
        <v>512</v>
      </c>
      <c r="AW673" t="s">
        <v>2843</v>
      </c>
      <c r="AX673" t="s">
        <v>534</v>
      </c>
      <c r="AZ673">
        <v>5746657</v>
      </c>
      <c r="BA673" t="s">
        <v>823</v>
      </c>
      <c r="BB673" s="4">
        <v>43962.651228854163</v>
      </c>
      <c r="BD673" t="s">
        <v>29</v>
      </c>
      <c r="BE673" t="s">
        <v>25</v>
      </c>
      <c r="BF673" t="s">
        <v>513</v>
      </c>
      <c r="BI673" s="3"/>
      <c r="BJ673" t="s">
        <v>1412</v>
      </c>
      <c r="BK673" s="30" t="s">
        <v>821</v>
      </c>
      <c r="BL673" s="3">
        <v>43962.651273171294</v>
      </c>
      <c r="BM673" t="s">
        <v>31</v>
      </c>
      <c r="BN673" t="s">
        <v>32</v>
      </c>
      <c r="BQ673" t="s">
        <v>826</v>
      </c>
      <c r="BR673" t="s">
        <v>28</v>
      </c>
      <c r="BS673" t="s">
        <v>28</v>
      </c>
      <c r="BT673" t="s">
        <v>518</v>
      </c>
      <c r="BU673" s="3">
        <v>43941.352743055555</v>
      </c>
      <c r="BV673" t="s">
        <v>803</v>
      </c>
      <c r="BW673" s="3">
        <v>43962.73175890046</v>
      </c>
      <c r="BX673" t="s">
        <v>2844</v>
      </c>
      <c r="CG673"/>
      <c r="CH673"/>
      <c r="CI673"/>
      <c r="CY673"/>
      <c r="DA673"/>
      <c r="DE673"/>
      <c r="DF673"/>
    </row>
    <row r="674" spans="1:110" x14ac:dyDescent="0.25">
      <c r="A674" s="1">
        <f>IF(Veg_Table[[#This Row],[VP_STATUS]]="Hold",0,IF(OR(AND(Veg_Table[[#This Row],[PRESCRIP]]="NW_No Work",Veg_Table[[#This Row],[VP_STATUS]]&lt;&gt;"No Work Required Under EVM"),AND(Veg_Table[[#This Row],[VP_STATUS]]="No Work Required Under EVM",Veg_Table[[#This Row],[PRESCRIP]]&lt;&gt;"NW_No Work")),1,0))</f>
        <v>0</v>
      </c>
      <c r="B674" s="1">
        <f>IF(Veg_Table[[#This Row],[SPECIES]]="",1,0)</f>
        <v>0</v>
      </c>
      <c r="C674" s="1">
        <f>IF(Veg_Table[[#This Row],[DIAMETER]]="",1,0)</f>
        <v>0</v>
      </c>
      <c r="D674" s="1">
        <f>IF(Veg_Table[[#This Row],[HEIGHT]]="",1,0)</f>
        <v>0</v>
      </c>
      <c r="E67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74" s="1">
        <f>IF(AND(Veg_Table[[#This Row],[TAT_RESULT]]="ABATE",Veg_Table[[#This Row],[PRESCRIP]]="NW_No Work"),1,0)</f>
        <v>0</v>
      </c>
      <c r="G674" s="1">
        <f>IF(OR(Veg_Table[[#This Row],[Prescription R-Scale]]="NA",Veg_Table[[#This Row],[Diameter R-Scale]]="NA"),0,IF(Veg_Table[[#This Row],[Diameter R-Scale]]&lt;&gt;Veg_Table[[#This Row],[Prescription R-Scale]],1,0))</f>
        <v>0</v>
      </c>
      <c r="H674" s="1">
        <f>IF(OR(AND(Veg_Table[[#This Row],[PRESCRIP]]="BC_Br Rmv", Veg_Table[[#This Row],[WOOD_MAN]]&lt;&gt;"Not Needed"),AND(Veg_Table[[#This Row],[PRESCRIP]]="BCS_Br Rmv+Trt", Veg_Table[[#This Row],[WOOD_MAN]]&lt;&gt;"Not Needed")),1,0)</f>
        <v>0</v>
      </c>
      <c r="I674" s="1">
        <f ca="1">IF(AND(Veg_Table[[#This Row],[Prescription_Changed]]="Yes",Veg_Table[[#This Row],[TAT_RESULT]]=""),1,0)</f>
        <v>0</v>
      </c>
      <c r="J674" s="1">
        <f ca="1">SUM(Veg_Table[[#This Row],[Prescription and Status do not match]:[Prescription_Edited_And_TAT_Is_Blank]])</f>
        <v>0</v>
      </c>
      <c r="K674" s="1">
        <f ca="1">IF(Veg_Table[[#This Row],[Sum of Errors]]&gt;0,1,0)</f>
        <v>0</v>
      </c>
      <c r="L674" s="1">
        <f>1</f>
        <v>1</v>
      </c>
      <c r="M67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674" s="1">
        <f>IF(OR(MID(Veg_Table[[#This Row],[PRESCRIP]],2,1)="1",MID(Veg_Table[[#This Row],[PRESCRIP]],2,1)="2",MID(Veg_Table[[#This Row],[PRESCRIP]],2,1)="3",MID(Veg_Table[[#This Row],[PRESCRIP]],2,1)="4"),_xlfn.NUMBERVALUE(MID(Veg_Table[[#This Row],[PRESCRIP]],2,1)),"NA")</f>
        <v>2</v>
      </c>
      <c r="O674" s="1">
        <f>WEEKNUM(Veg_Table[[#This Row],[EVM_LAST_EDITED_Day]],2)</f>
        <v>20</v>
      </c>
      <c r="P674" s="25">
        <f>IFERROR(DATE(YEAR(Veg_Table[[#This Row],[EVM_LAST_EDITED2]]),MONTH(Veg_Table[[#This Row],[EVM_LAST_EDITED2]]),DAY(Veg_Table[[#This Row],[EVM_LAST_EDITED2]])),DATE(2019,1,1))</f>
        <v>43962</v>
      </c>
      <c r="Q674" s="3">
        <f>VALUE(SUBSTITUTE(Veg_Table[[#This Row],[EVM_LAST_EDITED]],",",""))</f>
        <v>43962.651396504603</v>
      </c>
      <c r="R674" s="1" t="str">
        <f>_xlfn.IFNA(IF(Veg_Table[[#This Row],[EVM_LAST_EDITOR]]="","zBlank EVM Last Editor",VLOOKUP(Veg_Table[[#This Row],[EVM_LAST_EDITOR]],Roster_Table[#All],4,FALSE)),"zAWRR Not in Roster")</f>
        <v>zAWRR Not in Roster</v>
      </c>
      <c r="S674" s="1" t="str">
        <f>_xlfn.IFNA(IF(Veg_Table[[#This Row],[EVM_LAST_EDITOR]]="","zBlank EVM Last Editor",VLOOKUP(Veg_Table[[#This Row],[EVM_LAST_EDITOR]],Roster_Table[#All],16,FALSE)),"zCompany_AWRR not in Roster")</f>
        <v>zCompany_AWRR not in Roster</v>
      </c>
      <c r="T674" s="2">
        <f>IFERROR(DATE(YEAR(Veg_Table[[#This Row],[Created2]]),MONTH(Veg_Table[[#This Row],[Created2]]),DAY(Veg_Table[[#This Row],[Created2]])),DATE(2019,1,1))</f>
        <v>43899</v>
      </c>
      <c r="U674" s="3">
        <f>VALUE(SUBSTITUTE(Veg_Table[[#This Row],[Created]],",",""))</f>
        <v>43899.394000057902</v>
      </c>
      <c r="V674" s="3" t="str">
        <f ca="1">IFERROR(_xlfn.IFNA(CELL("contents",INDIRECT(_xlfn.CONCAT("Veg_Table_Production_Data!",ADDRESS(MATCH(_xlfn.MAXIFS(#REF!,#REF!,"="&amp;Veg_Table[[#This Row],[AUTO_ID]],#REF!,"&lt;"&amp;Veg_Table[[#This Row],[EVM_LAST_EDITED_Day]]),#REF!,0),COLUMN(#REF!),4,1,)))),""),"")</f>
        <v/>
      </c>
      <c r="W674" s="3" t="str">
        <f ca="1">IF(Veg_Table[[#This Row],[Previous_Prescription]]="","No",IF(Veg_Table[[#This Row],[Previous_Prescription]]=Veg_Table[[#This Row],[PRESCRIP]],"No","Yes"))</f>
        <v>No</v>
      </c>
      <c r="X674" s="3" t="str">
        <f>IF(Veg_Table[[#This Row],[EVM_LAST_EDITED_Day]]=Veg_Table[[#This Row],[Created_Day]],"New","Old")</f>
        <v>Old</v>
      </c>
      <c r="Y674" s="1">
        <f>IFERROR(IF(FIND("delete",LOWER(Veg_Table[[#This Row],[PI_COMMENTS]]))&gt;=1,1,0),0)</f>
        <v>0</v>
      </c>
      <c r="Z674" s="1" t="str">
        <f>_xlfn.IFNA(IF(Veg_Table[[#This Row],[EVM_LAST_EDITOR]]="","Yes",VLOOKUP(Veg_Table[[#This Row],[EVM_LAST_EDITOR]],Roster_Table[#All],15,FALSE)),"Yes")</f>
        <v>Yes</v>
      </c>
      <c r="AA67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74" s="1" t="str">
        <f>_xlfn.IFNA(VLOOKUP(Veg_Table[[#This Row],[EVM_LAST_EDITOR]],Roster_Table[#All],3,FALSE),"zAWRR Not in Roster")</f>
        <v>zAWRR Not in Roster</v>
      </c>
      <c r="AC674" s="1" t="str">
        <f>_xlfn.IFNA(VLOOKUP(Veg_Table[[#This Row],[EVM_LAST_EDITOR]],Roster_Table[#All],2,FALSE),"zAWRR Not in Roster")</f>
        <v>zAWRR Not in Roster</v>
      </c>
      <c r="AD674" s="1" t="str">
        <f>IF(_xlfn.CONCAT(Veg_Table[[#This Row],[First_Name]]," ",Veg_Table[[#This Row],[Last_Name]])="zAWRR Not in Roster zAWRR Not in Roster","zAWRR Not in Roster",_xlfn.CONCAT(Veg_Table[[#This Row],[First_Name]]," ",Veg_Table[[#This Row],[Last_Name]]))</f>
        <v>zAWRR Not in Roster</v>
      </c>
      <c r="AE674">
        <v>2320320</v>
      </c>
      <c r="AF674" t="s">
        <v>1352</v>
      </c>
      <c r="AG674" t="s">
        <v>30</v>
      </c>
      <c r="AH674" t="s">
        <v>1345</v>
      </c>
      <c r="AI674" t="s">
        <v>1350</v>
      </c>
      <c r="AJ674" t="s">
        <v>820</v>
      </c>
      <c r="AL674" t="s">
        <v>372</v>
      </c>
      <c r="AM674" t="s">
        <v>40</v>
      </c>
      <c r="AN674" t="s">
        <v>25</v>
      </c>
      <c r="AO674" t="s">
        <v>25</v>
      </c>
      <c r="AP674">
        <v>18</v>
      </c>
      <c r="AQ674">
        <v>54</v>
      </c>
      <c r="AR674" t="s">
        <v>511</v>
      </c>
      <c r="AS674" t="s">
        <v>42</v>
      </c>
      <c r="AT674" t="s">
        <v>515</v>
      </c>
      <c r="AU674" t="s">
        <v>25</v>
      </c>
      <c r="AV674" t="s">
        <v>512</v>
      </c>
      <c r="AW674" t="s">
        <v>1970</v>
      </c>
      <c r="AX674" t="s">
        <v>825</v>
      </c>
      <c r="AY674" t="s">
        <v>825</v>
      </c>
      <c r="AZ674">
        <v>5807646</v>
      </c>
      <c r="BA674" t="s">
        <v>42</v>
      </c>
      <c r="BB674" s="4">
        <v>43956.551518761575</v>
      </c>
      <c r="BC674" t="s">
        <v>837</v>
      </c>
      <c r="BD674" t="s">
        <v>29</v>
      </c>
      <c r="BE674" t="s">
        <v>25</v>
      </c>
      <c r="BF674" t="s">
        <v>513</v>
      </c>
      <c r="BG674" t="s">
        <v>825</v>
      </c>
      <c r="BH674" t="s">
        <v>825</v>
      </c>
      <c r="BI674" s="3">
        <v>43962.65135803241</v>
      </c>
      <c r="BJ674" t="s">
        <v>1339</v>
      </c>
      <c r="BK674" s="30" t="s">
        <v>878</v>
      </c>
      <c r="BL674" s="3">
        <v>43962.651396504632</v>
      </c>
      <c r="BM674" t="s">
        <v>31</v>
      </c>
      <c r="BN674" t="s">
        <v>32</v>
      </c>
      <c r="BP674" t="s">
        <v>1971</v>
      </c>
      <c r="BR674" t="s">
        <v>28</v>
      </c>
      <c r="BS674" t="s">
        <v>28</v>
      </c>
      <c r="BT674" t="s">
        <v>115</v>
      </c>
      <c r="BU674" s="3">
        <v>43899.394000057873</v>
      </c>
      <c r="BV674" t="s">
        <v>803</v>
      </c>
      <c r="BW674" s="3">
        <v>43962.731630243055</v>
      </c>
      <c r="BX674" t="s">
        <v>1353</v>
      </c>
      <c r="CG674"/>
      <c r="CH674"/>
      <c r="CI674"/>
      <c r="CY674"/>
      <c r="DA674"/>
      <c r="DE674"/>
      <c r="DF674"/>
    </row>
    <row r="675" spans="1:110" x14ac:dyDescent="0.25">
      <c r="A675" s="1">
        <f>IF(Veg_Table[[#This Row],[VP_STATUS]]="Hold",0,IF(OR(AND(Veg_Table[[#This Row],[PRESCRIP]]="NW_No Work",Veg_Table[[#This Row],[VP_STATUS]]&lt;&gt;"No Work Required Under EVM"),AND(Veg_Table[[#This Row],[VP_STATUS]]="No Work Required Under EVM",Veg_Table[[#This Row],[PRESCRIP]]&lt;&gt;"NW_No Work")),1,0))</f>
        <v>0</v>
      </c>
      <c r="B675" s="1">
        <f>IF(Veg_Table[[#This Row],[SPECIES]]="",1,0)</f>
        <v>0</v>
      </c>
      <c r="C675" s="1">
        <f>IF(Veg_Table[[#This Row],[DIAMETER]]="",1,0)</f>
        <v>0</v>
      </c>
      <c r="D675" s="1">
        <f>IF(Veg_Table[[#This Row],[HEIGHT]]="",1,0)</f>
        <v>0</v>
      </c>
      <c r="E67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75" s="1">
        <f>IF(AND(Veg_Table[[#This Row],[TAT_RESULT]]="ABATE",Veg_Table[[#This Row],[PRESCRIP]]="NW_No Work"),1,0)</f>
        <v>0</v>
      </c>
      <c r="G675" s="1">
        <f>IF(OR(Veg_Table[[#This Row],[Prescription R-Scale]]="NA",Veg_Table[[#This Row],[Diameter R-Scale]]="NA"),0,IF(Veg_Table[[#This Row],[Diameter R-Scale]]&lt;&gt;Veg_Table[[#This Row],[Prescription R-Scale]],1,0))</f>
        <v>0</v>
      </c>
      <c r="H675" s="1">
        <f>IF(OR(AND(Veg_Table[[#This Row],[PRESCRIP]]="BC_Br Rmv", Veg_Table[[#This Row],[WOOD_MAN]]&lt;&gt;"Not Needed"),AND(Veg_Table[[#This Row],[PRESCRIP]]="BCS_Br Rmv+Trt", Veg_Table[[#This Row],[WOOD_MAN]]&lt;&gt;"Not Needed")),1,0)</f>
        <v>0</v>
      </c>
      <c r="I675" s="1">
        <f ca="1">IF(AND(Veg_Table[[#This Row],[Prescription_Changed]]="Yes",Veg_Table[[#This Row],[TAT_RESULT]]=""),1,0)</f>
        <v>0</v>
      </c>
      <c r="J675" s="1">
        <f ca="1">SUM(Veg_Table[[#This Row],[Prescription and Status do not match]:[Prescription_Edited_And_TAT_Is_Blank]])</f>
        <v>0</v>
      </c>
      <c r="K675" s="1">
        <f ca="1">IF(Veg_Table[[#This Row],[Sum of Errors]]&gt;0,1,0)</f>
        <v>0</v>
      </c>
      <c r="L675" s="1">
        <f>1</f>
        <v>1</v>
      </c>
      <c r="M67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675" s="1">
        <f>IF(OR(MID(Veg_Table[[#This Row],[PRESCRIP]],2,1)="1",MID(Veg_Table[[#This Row],[PRESCRIP]],2,1)="2",MID(Veg_Table[[#This Row],[PRESCRIP]],2,1)="3",MID(Veg_Table[[#This Row],[PRESCRIP]],2,1)="4"),_xlfn.NUMBERVALUE(MID(Veg_Table[[#This Row],[PRESCRIP]],2,1)),"NA")</f>
        <v>4</v>
      </c>
      <c r="O675" s="1">
        <f>WEEKNUM(Veg_Table[[#This Row],[EVM_LAST_EDITED_Day]],2)</f>
        <v>20</v>
      </c>
      <c r="P675" s="25">
        <f>IFERROR(DATE(YEAR(Veg_Table[[#This Row],[EVM_LAST_EDITED2]]),MONTH(Veg_Table[[#This Row],[EVM_LAST_EDITED2]]),DAY(Veg_Table[[#This Row],[EVM_LAST_EDITED2]])),DATE(2019,1,1))</f>
        <v>43962</v>
      </c>
      <c r="Q675" s="3">
        <f>VALUE(SUBSTITUTE(Veg_Table[[#This Row],[EVM_LAST_EDITED]],",",""))</f>
        <v>43962.652106574104</v>
      </c>
      <c r="R675" s="1" t="str">
        <f>_xlfn.IFNA(IF(Veg_Table[[#This Row],[EVM_LAST_EDITOR]]="","zBlank EVM Last Editor",VLOOKUP(Veg_Table[[#This Row],[EVM_LAST_EDITOR]],Roster_Table[#All],4,FALSE)),"zAWRR Not in Roster")</f>
        <v>zAWRR Not in Roster</v>
      </c>
      <c r="S675" s="1" t="str">
        <f>_xlfn.IFNA(IF(Veg_Table[[#This Row],[EVM_LAST_EDITOR]]="","zBlank EVM Last Editor",VLOOKUP(Veg_Table[[#This Row],[EVM_LAST_EDITOR]],Roster_Table[#All],16,FALSE)),"zCompany_AWRR not in Roster")</f>
        <v>zCompany_AWRR not in Roster</v>
      </c>
      <c r="T675" s="2">
        <f>IFERROR(DATE(YEAR(Veg_Table[[#This Row],[Created2]]),MONTH(Veg_Table[[#This Row],[Created2]]),DAY(Veg_Table[[#This Row],[Created2]])),DATE(2019,1,1))</f>
        <v>43941</v>
      </c>
      <c r="U675" s="3">
        <f>VALUE(SUBSTITUTE(Veg_Table[[#This Row],[Created]],",",""))</f>
        <v>43941.3570833333</v>
      </c>
      <c r="V675" s="3" t="str">
        <f ca="1">IFERROR(_xlfn.IFNA(CELL("contents",INDIRECT(_xlfn.CONCAT("Veg_Table_Production_Data!",ADDRESS(MATCH(_xlfn.MAXIFS(#REF!,#REF!,"="&amp;Veg_Table[[#This Row],[AUTO_ID]],#REF!,"&lt;"&amp;Veg_Table[[#This Row],[EVM_LAST_EDITED_Day]]),#REF!,0),COLUMN(#REF!),4,1,)))),""),"")</f>
        <v/>
      </c>
      <c r="W675" s="3" t="str">
        <f ca="1">IF(Veg_Table[[#This Row],[Previous_Prescription]]="","No",IF(Veg_Table[[#This Row],[Previous_Prescription]]=Veg_Table[[#This Row],[PRESCRIP]],"No","Yes"))</f>
        <v>No</v>
      </c>
      <c r="X675" s="3" t="str">
        <f>IF(Veg_Table[[#This Row],[EVM_LAST_EDITED_Day]]=Veg_Table[[#This Row],[Created_Day]],"New","Old")</f>
        <v>Old</v>
      </c>
      <c r="Y675" s="1">
        <f>IFERROR(IF(FIND("delete",LOWER(Veg_Table[[#This Row],[PI_COMMENTS]]))&gt;=1,1,0),0)</f>
        <v>0</v>
      </c>
      <c r="Z675" s="1" t="str">
        <f>_xlfn.IFNA(IF(Veg_Table[[#This Row],[EVM_LAST_EDITOR]]="","Yes",VLOOKUP(Veg_Table[[#This Row],[EVM_LAST_EDITOR]],Roster_Table[#All],15,FALSE)),"Yes")</f>
        <v>Yes</v>
      </c>
      <c r="AA67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75" s="1" t="str">
        <f>_xlfn.IFNA(VLOOKUP(Veg_Table[[#This Row],[EVM_LAST_EDITOR]],Roster_Table[#All],3,FALSE),"zAWRR Not in Roster")</f>
        <v>zAWRR Not in Roster</v>
      </c>
      <c r="AC675" s="1" t="str">
        <f>_xlfn.IFNA(VLOOKUP(Veg_Table[[#This Row],[EVM_LAST_EDITOR]],Roster_Table[#All],2,FALSE),"zAWRR Not in Roster")</f>
        <v>zAWRR Not in Roster</v>
      </c>
      <c r="AD675" s="1" t="str">
        <f>IF(_xlfn.CONCAT(Veg_Table[[#This Row],[First_Name]]," ",Veg_Table[[#This Row],[Last_Name]])="zAWRR Not in Roster zAWRR Not in Roster","zAWRR Not in Roster",_xlfn.CONCAT(Veg_Table[[#This Row],[First_Name]]," ",Veg_Table[[#This Row],[Last_Name]]))</f>
        <v>zAWRR Not in Roster</v>
      </c>
      <c r="AE675">
        <v>3117451</v>
      </c>
      <c r="AF675" t="s">
        <v>3331</v>
      </c>
      <c r="AG675" t="s">
        <v>30</v>
      </c>
      <c r="AH675" t="s">
        <v>916</v>
      </c>
      <c r="AI675" t="s">
        <v>929</v>
      </c>
      <c r="AJ675" t="s">
        <v>820</v>
      </c>
      <c r="AL675" t="s">
        <v>371</v>
      </c>
      <c r="AM675" t="s">
        <v>38</v>
      </c>
      <c r="AN675" t="s">
        <v>25</v>
      </c>
      <c r="AO675" t="s">
        <v>25</v>
      </c>
      <c r="AP675">
        <v>37</v>
      </c>
      <c r="AQ675">
        <v>120</v>
      </c>
      <c r="AR675" t="s">
        <v>514</v>
      </c>
      <c r="AS675" t="s">
        <v>57</v>
      </c>
      <c r="AT675" t="s">
        <v>522</v>
      </c>
      <c r="AV675" t="s">
        <v>512</v>
      </c>
      <c r="AW675" t="s">
        <v>2845</v>
      </c>
      <c r="AX675" t="s">
        <v>534</v>
      </c>
      <c r="AZ675">
        <v>5746657</v>
      </c>
      <c r="BA675" t="s">
        <v>57</v>
      </c>
      <c r="BB675" s="4">
        <v>43962.652069837961</v>
      </c>
      <c r="BD675" t="s">
        <v>29</v>
      </c>
      <c r="BE675" t="s">
        <v>25</v>
      </c>
      <c r="BF675" t="s">
        <v>513</v>
      </c>
      <c r="BI675" s="3"/>
      <c r="BJ675" t="s">
        <v>1412</v>
      </c>
      <c r="BK675" s="30" t="s">
        <v>821</v>
      </c>
      <c r="BL675" s="3">
        <v>43962.652106574074</v>
      </c>
      <c r="BM675" t="s">
        <v>31</v>
      </c>
      <c r="BN675" t="s">
        <v>32</v>
      </c>
      <c r="BQ675" t="s">
        <v>826</v>
      </c>
      <c r="BR675" t="s">
        <v>28</v>
      </c>
      <c r="BS675" t="s">
        <v>28</v>
      </c>
      <c r="BT675" t="s">
        <v>518</v>
      </c>
      <c r="BU675" s="3">
        <v>43941.357083333336</v>
      </c>
      <c r="BV675" t="s">
        <v>803</v>
      </c>
      <c r="BW675" s="3">
        <v>43962.73175890046</v>
      </c>
      <c r="BX675" t="s">
        <v>2846</v>
      </c>
      <c r="CG675"/>
      <c r="CH675"/>
      <c r="CI675"/>
      <c r="CY675"/>
      <c r="DA675"/>
      <c r="DE675"/>
      <c r="DF675"/>
    </row>
    <row r="676" spans="1:110" x14ac:dyDescent="0.25">
      <c r="A676" s="1">
        <f>IF(Veg_Table[[#This Row],[VP_STATUS]]="Hold",0,IF(OR(AND(Veg_Table[[#This Row],[PRESCRIP]]="NW_No Work",Veg_Table[[#This Row],[VP_STATUS]]&lt;&gt;"No Work Required Under EVM"),AND(Veg_Table[[#This Row],[VP_STATUS]]="No Work Required Under EVM",Veg_Table[[#This Row],[PRESCRIP]]&lt;&gt;"NW_No Work")),1,0))</f>
        <v>0</v>
      </c>
      <c r="B676" s="1">
        <f>IF(Veg_Table[[#This Row],[SPECIES]]="",1,0)</f>
        <v>0</v>
      </c>
      <c r="C676" s="1">
        <f>IF(Veg_Table[[#This Row],[DIAMETER]]="",1,0)</f>
        <v>0</v>
      </c>
      <c r="D676" s="1">
        <f>IF(Veg_Table[[#This Row],[HEIGHT]]="",1,0)</f>
        <v>0</v>
      </c>
      <c r="E67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76" s="1">
        <f>IF(AND(Veg_Table[[#This Row],[TAT_RESULT]]="ABATE",Veg_Table[[#This Row],[PRESCRIP]]="NW_No Work"),1,0)</f>
        <v>0</v>
      </c>
      <c r="G676" s="1">
        <f>IF(OR(Veg_Table[[#This Row],[Prescription R-Scale]]="NA",Veg_Table[[#This Row],[Diameter R-Scale]]="NA"),0,IF(Veg_Table[[#This Row],[Diameter R-Scale]]&lt;&gt;Veg_Table[[#This Row],[Prescription R-Scale]],1,0))</f>
        <v>0</v>
      </c>
      <c r="H676" s="1">
        <f>IF(OR(AND(Veg_Table[[#This Row],[PRESCRIP]]="BC_Br Rmv", Veg_Table[[#This Row],[WOOD_MAN]]&lt;&gt;"Not Needed"),AND(Veg_Table[[#This Row],[PRESCRIP]]="BCS_Br Rmv+Trt", Veg_Table[[#This Row],[WOOD_MAN]]&lt;&gt;"Not Needed")),1,0)</f>
        <v>0</v>
      </c>
      <c r="I676" s="1">
        <f ca="1">IF(AND(Veg_Table[[#This Row],[Prescription_Changed]]="Yes",Veg_Table[[#This Row],[TAT_RESULT]]=""),1,0)</f>
        <v>0</v>
      </c>
      <c r="J676" s="1">
        <f ca="1">SUM(Veg_Table[[#This Row],[Prescription and Status do not match]:[Prescription_Edited_And_TAT_Is_Blank]])</f>
        <v>0</v>
      </c>
      <c r="K676" s="1">
        <f ca="1">IF(Veg_Table[[#This Row],[Sum of Errors]]&gt;0,1,0)</f>
        <v>0</v>
      </c>
      <c r="L676" s="1">
        <f>1</f>
        <v>1</v>
      </c>
      <c r="M676"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676" s="1" t="str">
        <f>IF(OR(MID(Veg_Table[[#This Row],[PRESCRIP]],2,1)="1",MID(Veg_Table[[#This Row],[PRESCRIP]],2,1)="2",MID(Veg_Table[[#This Row],[PRESCRIP]],2,1)="3",MID(Veg_Table[[#This Row],[PRESCRIP]],2,1)="4"),_xlfn.NUMBERVALUE(MID(Veg_Table[[#This Row],[PRESCRIP]],2,1)),"NA")</f>
        <v>NA</v>
      </c>
      <c r="O676" s="1">
        <f>WEEKNUM(Veg_Table[[#This Row],[EVM_LAST_EDITED_Day]],2)</f>
        <v>20</v>
      </c>
      <c r="P676" s="25">
        <f>IFERROR(DATE(YEAR(Veg_Table[[#This Row],[EVM_LAST_EDITED2]]),MONTH(Veg_Table[[#This Row],[EVM_LAST_EDITED2]]),DAY(Veg_Table[[#This Row],[EVM_LAST_EDITED2]])),DATE(2019,1,1))</f>
        <v>43962</v>
      </c>
      <c r="Q676" s="3">
        <f>VALUE(SUBSTITUTE(Veg_Table[[#This Row],[EVM_LAST_EDITED]],",",""))</f>
        <v>43962.652577476903</v>
      </c>
      <c r="R676" s="1" t="str">
        <f>_xlfn.IFNA(IF(Veg_Table[[#This Row],[EVM_LAST_EDITOR]]="","zBlank EVM Last Editor",VLOOKUP(Veg_Table[[#This Row],[EVM_LAST_EDITOR]],Roster_Table[#All],4,FALSE)),"zAWRR Not in Roster")</f>
        <v>MGE</v>
      </c>
      <c r="S676" s="1" t="str">
        <f>_xlfn.IFNA(IF(Veg_Table[[#This Row],[EVM_LAST_EDITOR]]="","zBlank EVM Last Editor",VLOOKUP(Veg_Table[[#This Row],[EVM_LAST_EDITOR]],Roster_Table[#All],16,FALSE)),"zCompany_AWRR not in Roster")</f>
        <v>MGE_Mountain G Enterprises</v>
      </c>
      <c r="T676" s="2">
        <f>IFERROR(DATE(YEAR(Veg_Table[[#This Row],[Created2]]),MONTH(Veg_Table[[#This Row],[Created2]]),DAY(Veg_Table[[#This Row],[Created2]])),DATE(2019,1,1))</f>
        <v>43962</v>
      </c>
      <c r="U676" s="3">
        <f>VALUE(SUBSTITUTE(Veg_Table[[#This Row],[Created]],",",""))</f>
        <v>43962.652577476903</v>
      </c>
      <c r="V676" s="3" t="str">
        <f ca="1">IFERROR(_xlfn.IFNA(CELL("contents",INDIRECT(_xlfn.CONCAT("Veg_Table_Production_Data!",ADDRESS(MATCH(_xlfn.MAXIFS(#REF!,#REF!,"="&amp;Veg_Table[[#This Row],[AUTO_ID]],#REF!,"&lt;"&amp;Veg_Table[[#This Row],[EVM_LAST_EDITED_Day]]),#REF!,0),COLUMN(#REF!),4,1,)))),""),"")</f>
        <v/>
      </c>
      <c r="W676" s="3" t="str">
        <f ca="1">IF(Veg_Table[[#This Row],[Previous_Prescription]]="","No",IF(Veg_Table[[#This Row],[Previous_Prescription]]=Veg_Table[[#This Row],[PRESCRIP]],"No","Yes"))</f>
        <v>No</v>
      </c>
      <c r="X676" s="3" t="str">
        <f>IF(Veg_Table[[#This Row],[EVM_LAST_EDITED_Day]]=Veg_Table[[#This Row],[Created_Day]],"New","Old")</f>
        <v>New</v>
      </c>
      <c r="Y676" s="1">
        <f>IFERROR(IF(FIND("delete",LOWER(Veg_Table[[#This Row],[PI_COMMENTS]]))&gt;=1,1,0),0)</f>
        <v>0</v>
      </c>
      <c r="Z676" s="1" t="str">
        <f>_xlfn.IFNA(IF(Veg_Table[[#This Row],[EVM_LAST_EDITOR]]="","Yes",VLOOKUP(Veg_Table[[#This Row],[EVM_LAST_EDITOR]],Roster_Table[#All],15,FALSE)),"Yes")</f>
        <v>Yes</v>
      </c>
      <c r="AA67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76" s="1" t="str">
        <f>_xlfn.IFNA(VLOOKUP(Veg_Table[[#This Row],[EVM_LAST_EDITOR]],Roster_Table[#All],3,FALSE),"zAWRR Not in Roster")</f>
        <v>Amanda</v>
      </c>
      <c r="AC676" s="1" t="str">
        <f>_xlfn.IFNA(VLOOKUP(Veg_Table[[#This Row],[EVM_LAST_EDITOR]],Roster_Table[#All],2,FALSE),"zAWRR Not in Roster")</f>
        <v>Winne</v>
      </c>
      <c r="AD676" s="1" t="str">
        <f>IF(_xlfn.CONCAT(Veg_Table[[#This Row],[First_Name]]," ",Veg_Table[[#This Row],[Last_Name]])="zAWRR Not in Roster zAWRR Not in Roster","zAWRR Not in Roster",_xlfn.CONCAT(Veg_Table[[#This Row],[First_Name]]," ",Veg_Table[[#This Row],[Last_Name]]))</f>
        <v>Amanda Winne</v>
      </c>
      <c r="AE676">
        <v>3217663</v>
      </c>
      <c r="AF676" t="s">
        <v>4426</v>
      </c>
      <c r="AG676" t="s">
        <v>93</v>
      </c>
      <c r="AH676" t="s">
        <v>4276</v>
      </c>
      <c r="AI676" t="s">
        <v>4398</v>
      </c>
      <c r="AJ676" t="s">
        <v>21</v>
      </c>
      <c r="AL676" t="s">
        <v>22</v>
      </c>
      <c r="AM676" t="s">
        <v>34</v>
      </c>
      <c r="AN676" t="s">
        <v>25</v>
      </c>
      <c r="AO676" t="s">
        <v>25</v>
      </c>
      <c r="AP676">
        <v>10</v>
      </c>
      <c r="AQ676">
        <v>45</v>
      </c>
      <c r="AR676" t="s">
        <v>511</v>
      </c>
      <c r="AS676" t="s">
        <v>24</v>
      </c>
      <c r="AT676" t="s">
        <v>26</v>
      </c>
      <c r="AV676" t="s">
        <v>512</v>
      </c>
      <c r="AW676" t="s">
        <v>4427</v>
      </c>
      <c r="AZ676"/>
      <c r="BB676" s="4"/>
      <c r="BD676" t="s">
        <v>29</v>
      </c>
      <c r="BE676" t="s">
        <v>25</v>
      </c>
      <c r="BF676" t="s">
        <v>513</v>
      </c>
      <c r="BI676" s="3"/>
      <c r="BJ676" t="s">
        <v>27</v>
      </c>
      <c r="BK676" s="30" t="s">
        <v>520</v>
      </c>
      <c r="BL676" s="3">
        <v>43962.652577476852</v>
      </c>
      <c r="BM676" t="s">
        <v>31</v>
      </c>
      <c r="BN676" t="s">
        <v>32</v>
      </c>
      <c r="BP676" t="s">
        <v>4399</v>
      </c>
      <c r="BQ676" t="s">
        <v>1025</v>
      </c>
      <c r="BR676" t="s">
        <v>28</v>
      </c>
      <c r="BS676" t="s">
        <v>28</v>
      </c>
      <c r="BT676" t="s">
        <v>520</v>
      </c>
      <c r="BU676" s="3">
        <v>43962.652577476852</v>
      </c>
      <c r="BV676" t="s">
        <v>803</v>
      </c>
      <c r="BW676" s="3">
        <v>43962.681226122688</v>
      </c>
      <c r="BX676" t="s">
        <v>4428</v>
      </c>
      <c r="CG676"/>
      <c r="CH676"/>
      <c r="CI676"/>
      <c r="CY676"/>
      <c r="DA676"/>
      <c r="DE676"/>
      <c r="DF676"/>
    </row>
    <row r="677" spans="1:110" x14ac:dyDescent="0.25">
      <c r="A677" s="1">
        <f>IF(Veg_Table[[#This Row],[VP_STATUS]]="Hold",0,IF(OR(AND(Veg_Table[[#This Row],[PRESCRIP]]="NW_No Work",Veg_Table[[#This Row],[VP_STATUS]]&lt;&gt;"No Work Required Under EVM"),AND(Veg_Table[[#This Row],[VP_STATUS]]="No Work Required Under EVM",Veg_Table[[#This Row],[PRESCRIP]]&lt;&gt;"NW_No Work")),1,0))</f>
        <v>0</v>
      </c>
      <c r="B677" s="1">
        <f>IF(Veg_Table[[#This Row],[SPECIES]]="",1,0)</f>
        <v>0</v>
      </c>
      <c r="C677" s="1">
        <f>IF(Veg_Table[[#This Row],[DIAMETER]]="",1,0)</f>
        <v>0</v>
      </c>
      <c r="D677" s="1">
        <f>IF(Veg_Table[[#This Row],[HEIGHT]]="",1,0)</f>
        <v>0</v>
      </c>
      <c r="E67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77" s="1">
        <f>IF(AND(Veg_Table[[#This Row],[TAT_RESULT]]="ABATE",Veg_Table[[#This Row],[PRESCRIP]]="NW_No Work"),1,0)</f>
        <v>0</v>
      </c>
      <c r="G677" s="1">
        <f>IF(OR(Veg_Table[[#This Row],[Prescription R-Scale]]="NA",Veg_Table[[#This Row],[Diameter R-Scale]]="NA"),0,IF(Veg_Table[[#This Row],[Diameter R-Scale]]&lt;&gt;Veg_Table[[#This Row],[Prescription R-Scale]],1,0))</f>
        <v>0</v>
      </c>
      <c r="H677" s="1">
        <f>IF(OR(AND(Veg_Table[[#This Row],[PRESCRIP]]="BC_Br Rmv", Veg_Table[[#This Row],[WOOD_MAN]]&lt;&gt;"Not Needed"),AND(Veg_Table[[#This Row],[PRESCRIP]]="BCS_Br Rmv+Trt", Veg_Table[[#This Row],[WOOD_MAN]]&lt;&gt;"Not Needed")),1,0)</f>
        <v>0</v>
      </c>
      <c r="I677" s="1">
        <f ca="1">IF(AND(Veg_Table[[#This Row],[Prescription_Changed]]="Yes",Veg_Table[[#This Row],[TAT_RESULT]]=""),1,0)</f>
        <v>0</v>
      </c>
      <c r="J677" s="1">
        <f ca="1">SUM(Veg_Table[[#This Row],[Prescription and Status do not match]:[Prescription_Edited_And_TAT_Is_Blank]])</f>
        <v>0</v>
      </c>
      <c r="K677" s="1">
        <f ca="1">IF(Veg_Table[[#This Row],[Sum of Errors]]&gt;0,1,0)</f>
        <v>0</v>
      </c>
      <c r="L677" s="1">
        <f>1</f>
        <v>1</v>
      </c>
      <c r="M677"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677" s="1" t="str">
        <f>IF(OR(MID(Veg_Table[[#This Row],[PRESCRIP]],2,1)="1",MID(Veg_Table[[#This Row],[PRESCRIP]],2,1)="2",MID(Veg_Table[[#This Row],[PRESCRIP]],2,1)="3",MID(Veg_Table[[#This Row],[PRESCRIP]],2,1)="4"),_xlfn.NUMBERVALUE(MID(Veg_Table[[#This Row],[PRESCRIP]],2,1)),"NA")</f>
        <v>NA</v>
      </c>
      <c r="O677" s="1">
        <f>WEEKNUM(Veg_Table[[#This Row],[EVM_LAST_EDITED_Day]],2)</f>
        <v>20</v>
      </c>
      <c r="P677" s="25">
        <f>IFERROR(DATE(YEAR(Veg_Table[[#This Row],[EVM_LAST_EDITED2]]),MONTH(Veg_Table[[#This Row],[EVM_LAST_EDITED2]]),DAY(Veg_Table[[#This Row],[EVM_LAST_EDITED2]])),DATE(2019,1,1))</f>
        <v>43962</v>
      </c>
      <c r="Q677" s="3">
        <f>VALUE(SUBSTITUTE(Veg_Table[[#This Row],[EVM_LAST_EDITED]],",",""))</f>
        <v>43962.652893518498</v>
      </c>
      <c r="R677" s="1" t="str">
        <f>_xlfn.IFNA(IF(Veg_Table[[#This Row],[EVM_LAST_EDITOR]]="","zBlank EVM Last Editor",VLOOKUP(Veg_Table[[#This Row],[EVM_LAST_EDITOR]],Roster_Table[#All],4,FALSE)),"zAWRR Not in Roster")</f>
        <v>MGE</v>
      </c>
      <c r="S677" s="1" t="str">
        <f>_xlfn.IFNA(IF(Veg_Table[[#This Row],[EVM_LAST_EDITOR]]="","zBlank EVM Last Editor",VLOOKUP(Veg_Table[[#This Row],[EVM_LAST_EDITOR]],Roster_Table[#All],16,FALSE)),"zCompany_AWRR not in Roster")</f>
        <v>MGE_Mountain G Enterprises</v>
      </c>
      <c r="T677" s="2">
        <f>IFERROR(DATE(YEAR(Veg_Table[[#This Row],[Created2]]),MONTH(Veg_Table[[#This Row],[Created2]]),DAY(Veg_Table[[#This Row],[Created2]])),DATE(2019,1,1))</f>
        <v>43962</v>
      </c>
      <c r="U677" s="3">
        <f>VALUE(SUBSTITUTE(Veg_Table[[#This Row],[Created]],",",""))</f>
        <v>43962.608634259297</v>
      </c>
      <c r="V677" s="3" t="str">
        <f ca="1">IFERROR(_xlfn.IFNA(CELL("contents",INDIRECT(_xlfn.CONCAT("Veg_Table_Production_Data!",ADDRESS(MATCH(_xlfn.MAXIFS(#REF!,#REF!,"="&amp;Veg_Table[[#This Row],[AUTO_ID]],#REF!,"&lt;"&amp;Veg_Table[[#This Row],[EVM_LAST_EDITED_Day]]),#REF!,0),COLUMN(#REF!),4,1,)))),""),"")</f>
        <v/>
      </c>
      <c r="W677" s="3" t="str">
        <f ca="1">IF(Veg_Table[[#This Row],[Previous_Prescription]]="","No",IF(Veg_Table[[#This Row],[Previous_Prescription]]=Veg_Table[[#This Row],[PRESCRIP]],"No","Yes"))</f>
        <v>No</v>
      </c>
      <c r="X677" s="3" t="str">
        <f>IF(Veg_Table[[#This Row],[EVM_LAST_EDITED_Day]]=Veg_Table[[#This Row],[Created_Day]],"New","Old")</f>
        <v>New</v>
      </c>
      <c r="Y677" s="1">
        <f>IFERROR(IF(FIND("delete",LOWER(Veg_Table[[#This Row],[PI_COMMENTS]]))&gt;=1,1,0),0)</f>
        <v>0</v>
      </c>
      <c r="Z677" s="1" t="str">
        <f>_xlfn.IFNA(IF(Veg_Table[[#This Row],[EVM_LAST_EDITOR]]="","Yes",VLOOKUP(Veg_Table[[#This Row],[EVM_LAST_EDITOR]],Roster_Table[#All],15,FALSE)),"Yes")</f>
        <v>Yes</v>
      </c>
      <c r="AA67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77" s="1" t="str">
        <f>_xlfn.IFNA(VLOOKUP(Veg_Table[[#This Row],[EVM_LAST_EDITOR]],Roster_Table[#All],3,FALSE),"zAWRR Not in Roster")</f>
        <v>Alex</v>
      </c>
      <c r="AC677" s="1" t="str">
        <f>_xlfn.IFNA(VLOOKUP(Veg_Table[[#This Row],[EVM_LAST_EDITOR]],Roster_Table[#All],2,FALSE),"zAWRR Not in Roster")</f>
        <v>Coon</v>
      </c>
      <c r="AD677" s="1" t="str">
        <f>IF(_xlfn.CONCAT(Veg_Table[[#This Row],[First_Name]]," ",Veg_Table[[#This Row],[Last_Name]])="zAWRR Not in Roster zAWRR Not in Roster","zAWRR Not in Roster",_xlfn.CONCAT(Veg_Table[[#This Row],[First_Name]]," ",Veg_Table[[#This Row],[Last_Name]]))</f>
        <v>Alex Coon</v>
      </c>
      <c r="AE677">
        <v>3217167</v>
      </c>
      <c r="AF677" t="s">
        <v>4408</v>
      </c>
      <c r="AG677" t="s">
        <v>93</v>
      </c>
      <c r="AH677" t="s">
        <v>4004</v>
      </c>
      <c r="AI677" t="s">
        <v>4401</v>
      </c>
      <c r="AJ677" t="s">
        <v>21</v>
      </c>
      <c r="AL677" t="s">
        <v>22</v>
      </c>
      <c r="AM677" t="s">
        <v>38</v>
      </c>
      <c r="AN677" t="s">
        <v>25</v>
      </c>
      <c r="AO677" t="s">
        <v>25</v>
      </c>
      <c r="AP677">
        <v>11</v>
      </c>
      <c r="AQ677">
        <v>60</v>
      </c>
      <c r="AR677" t="s">
        <v>511</v>
      </c>
      <c r="AS677" t="s">
        <v>24</v>
      </c>
      <c r="AT677" t="s">
        <v>26</v>
      </c>
      <c r="AV677" t="s">
        <v>512</v>
      </c>
      <c r="AW677" t="s">
        <v>4409</v>
      </c>
      <c r="AZ677"/>
      <c r="BB677" s="4"/>
      <c r="BD677" t="s">
        <v>29</v>
      </c>
      <c r="BE677" t="s">
        <v>25</v>
      </c>
      <c r="BF677" t="s">
        <v>513</v>
      </c>
      <c r="BI677" s="3"/>
      <c r="BJ677" t="s">
        <v>27</v>
      </c>
      <c r="BK677" s="30" t="s">
        <v>140</v>
      </c>
      <c r="BL677" s="3">
        <v>43962.65289351852</v>
      </c>
      <c r="BM677" t="s">
        <v>31</v>
      </c>
      <c r="BN677" t="s">
        <v>32</v>
      </c>
      <c r="BP677" t="s">
        <v>4006</v>
      </c>
      <c r="BQ677" t="s">
        <v>1025</v>
      </c>
      <c r="BR677" t="s">
        <v>28</v>
      </c>
      <c r="BS677" t="s">
        <v>28</v>
      </c>
      <c r="BT677" t="s">
        <v>140</v>
      </c>
      <c r="BU677" s="3">
        <v>43962.608634259261</v>
      </c>
      <c r="BV677" t="s">
        <v>803</v>
      </c>
      <c r="BW677" s="3">
        <v>43962.681102442133</v>
      </c>
      <c r="BX677" t="s">
        <v>4410</v>
      </c>
      <c r="CG677"/>
      <c r="CH677"/>
      <c r="CI677"/>
      <c r="CY677"/>
      <c r="DA677"/>
      <c r="DE677"/>
      <c r="DF677"/>
    </row>
    <row r="678" spans="1:110" x14ac:dyDescent="0.25">
      <c r="A678" s="1">
        <f>IF(Veg_Table[[#This Row],[VP_STATUS]]="Hold",0,IF(OR(AND(Veg_Table[[#This Row],[PRESCRIP]]="NW_No Work",Veg_Table[[#This Row],[VP_STATUS]]&lt;&gt;"No Work Required Under EVM"),AND(Veg_Table[[#This Row],[VP_STATUS]]="No Work Required Under EVM",Veg_Table[[#This Row],[PRESCRIP]]&lt;&gt;"NW_No Work")),1,0))</f>
        <v>0</v>
      </c>
      <c r="B678" s="1">
        <f>IF(Veg_Table[[#This Row],[SPECIES]]="",1,0)</f>
        <v>0</v>
      </c>
      <c r="C678" s="1">
        <f>IF(Veg_Table[[#This Row],[DIAMETER]]="",1,0)</f>
        <v>0</v>
      </c>
      <c r="D678" s="1">
        <f>IF(Veg_Table[[#This Row],[HEIGHT]]="",1,0)</f>
        <v>0</v>
      </c>
      <c r="E67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78" s="1">
        <f>IF(AND(Veg_Table[[#This Row],[TAT_RESULT]]="ABATE",Veg_Table[[#This Row],[PRESCRIP]]="NW_No Work"),1,0)</f>
        <v>0</v>
      </c>
      <c r="G678" s="1">
        <f>IF(OR(Veg_Table[[#This Row],[Prescription R-Scale]]="NA",Veg_Table[[#This Row],[Diameter R-Scale]]="NA"),0,IF(Veg_Table[[#This Row],[Diameter R-Scale]]&lt;&gt;Veg_Table[[#This Row],[Prescription R-Scale]],1,0))</f>
        <v>0</v>
      </c>
      <c r="H678" s="1">
        <f>IF(OR(AND(Veg_Table[[#This Row],[PRESCRIP]]="BC_Br Rmv", Veg_Table[[#This Row],[WOOD_MAN]]&lt;&gt;"Not Needed"),AND(Veg_Table[[#This Row],[PRESCRIP]]="BCS_Br Rmv+Trt", Veg_Table[[#This Row],[WOOD_MAN]]&lt;&gt;"Not Needed")),1,0)</f>
        <v>0</v>
      </c>
      <c r="I678" s="1">
        <f ca="1">IF(AND(Veg_Table[[#This Row],[Prescription_Changed]]="Yes",Veg_Table[[#This Row],[TAT_RESULT]]=""),1,0)</f>
        <v>0</v>
      </c>
      <c r="J678" s="1">
        <f ca="1">SUM(Veg_Table[[#This Row],[Prescription and Status do not match]:[Prescription_Edited_And_TAT_Is_Blank]])</f>
        <v>0</v>
      </c>
      <c r="K678" s="1">
        <f ca="1">IF(Veg_Table[[#This Row],[Sum of Errors]]&gt;0,1,0)</f>
        <v>0</v>
      </c>
      <c r="L678" s="1">
        <f>1</f>
        <v>1</v>
      </c>
      <c r="M67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678" s="1">
        <f>IF(OR(MID(Veg_Table[[#This Row],[PRESCRIP]],2,1)="1",MID(Veg_Table[[#This Row],[PRESCRIP]],2,1)="2",MID(Veg_Table[[#This Row],[PRESCRIP]],2,1)="3",MID(Veg_Table[[#This Row],[PRESCRIP]],2,1)="4"),_xlfn.NUMBERVALUE(MID(Veg_Table[[#This Row],[PRESCRIP]],2,1)),"NA")</f>
        <v>1</v>
      </c>
      <c r="O678" s="1">
        <f>WEEKNUM(Veg_Table[[#This Row],[EVM_LAST_EDITED_Day]],2)</f>
        <v>20</v>
      </c>
      <c r="P678" s="25">
        <f>IFERROR(DATE(YEAR(Veg_Table[[#This Row],[EVM_LAST_EDITED2]]),MONTH(Veg_Table[[#This Row],[EVM_LAST_EDITED2]]),DAY(Veg_Table[[#This Row],[EVM_LAST_EDITED2]])),DATE(2019,1,1))</f>
        <v>43962</v>
      </c>
      <c r="Q678" s="3">
        <f>VALUE(SUBSTITUTE(Veg_Table[[#This Row],[EVM_LAST_EDITED]],",",""))</f>
        <v>43962.653034004601</v>
      </c>
      <c r="R678" s="1" t="str">
        <f>_xlfn.IFNA(IF(Veg_Table[[#This Row],[EVM_LAST_EDITOR]]="","zBlank EVM Last Editor",VLOOKUP(Veg_Table[[#This Row],[EVM_LAST_EDITOR]],Roster_Table[#All],4,FALSE)),"zAWRR Not in Roster")</f>
        <v>zAWRR Not in Roster</v>
      </c>
      <c r="S678" s="1" t="str">
        <f>_xlfn.IFNA(IF(Veg_Table[[#This Row],[EVM_LAST_EDITOR]]="","zBlank EVM Last Editor",VLOOKUP(Veg_Table[[#This Row],[EVM_LAST_EDITOR]],Roster_Table[#All],16,FALSE)),"zCompany_AWRR not in Roster")</f>
        <v>zCompany_AWRR not in Roster</v>
      </c>
      <c r="T678" s="2">
        <f>IFERROR(DATE(YEAR(Veg_Table[[#This Row],[Created2]]),MONTH(Veg_Table[[#This Row],[Created2]]),DAY(Veg_Table[[#This Row],[Created2]])),DATE(2019,1,1))</f>
        <v>43941</v>
      </c>
      <c r="U678" s="3">
        <f>VALUE(SUBSTITUTE(Veg_Table[[#This Row],[Created]],",",""))</f>
        <v>43941.359317129602</v>
      </c>
      <c r="V678" s="3" t="str">
        <f ca="1">IFERROR(_xlfn.IFNA(CELL("contents",INDIRECT(_xlfn.CONCAT("Veg_Table_Production_Data!",ADDRESS(MATCH(_xlfn.MAXIFS(#REF!,#REF!,"="&amp;Veg_Table[[#This Row],[AUTO_ID]],#REF!,"&lt;"&amp;Veg_Table[[#This Row],[EVM_LAST_EDITED_Day]]),#REF!,0),COLUMN(#REF!),4,1,)))),""),"")</f>
        <v/>
      </c>
      <c r="W678" s="3" t="str">
        <f ca="1">IF(Veg_Table[[#This Row],[Previous_Prescription]]="","No",IF(Veg_Table[[#This Row],[Previous_Prescription]]=Veg_Table[[#This Row],[PRESCRIP]],"No","Yes"))</f>
        <v>No</v>
      </c>
      <c r="X678" s="3" t="str">
        <f>IF(Veg_Table[[#This Row],[EVM_LAST_EDITED_Day]]=Veg_Table[[#This Row],[Created_Day]],"New","Old")</f>
        <v>Old</v>
      </c>
      <c r="Y678" s="1">
        <f>IFERROR(IF(FIND("delete",LOWER(Veg_Table[[#This Row],[PI_COMMENTS]]))&gt;=1,1,0),0)</f>
        <v>0</v>
      </c>
      <c r="Z678" s="1" t="str">
        <f>_xlfn.IFNA(IF(Veg_Table[[#This Row],[EVM_LAST_EDITOR]]="","Yes",VLOOKUP(Veg_Table[[#This Row],[EVM_LAST_EDITOR]],Roster_Table[#All],15,FALSE)),"Yes")</f>
        <v>Yes</v>
      </c>
      <c r="AA67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78" s="1" t="str">
        <f>_xlfn.IFNA(VLOOKUP(Veg_Table[[#This Row],[EVM_LAST_EDITOR]],Roster_Table[#All],3,FALSE),"zAWRR Not in Roster")</f>
        <v>zAWRR Not in Roster</v>
      </c>
      <c r="AC678" s="1" t="str">
        <f>_xlfn.IFNA(VLOOKUP(Veg_Table[[#This Row],[EVM_LAST_EDITOR]],Roster_Table[#All],2,FALSE),"zAWRR Not in Roster")</f>
        <v>zAWRR Not in Roster</v>
      </c>
      <c r="AD678" s="1" t="str">
        <f>IF(_xlfn.CONCAT(Veg_Table[[#This Row],[First_Name]]," ",Veg_Table[[#This Row],[Last_Name]])="zAWRR Not in Roster zAWRR Not in Roster","zAWRR Not in Roster",_xlfn.CONCAT(Veg_Table[[#This Row],[First_Name]]," ",Veg_Table[[#This Row],[Last_Name]]))</f>
        <v>zAWRR Not in Roster</v>
      </c>
      <c r="AE678">
        <v>3117452</v>
      </c>
      <c r="AF678" t="s">
        <v>3332</v>
      </c>
      <c r="AG678" t="s">
        <v>30</v>
      </c>
      <c r="AH678" t="s">
        <v>916</v>
      </c>
      <c r="AI678" t="s">
        <v>929</v>
      </c>
      <c r="AJ678" t="s">
        <v>820</v>
      </c>
      <c r="AL678" t="s">
        <v>371</v>
      </c>
      <c r="AM678" t="s">
        <v>40</v>
      </c>
      <c r="AN678" t="s">
        <v>25</v>
      </c>
      <c r="AO678" t="s">
        <v>25</v>
      </c>
      <c r="AP678">
        <v>10</v>
      </c>
      <c r="AQ678">
        <v>50</v>
      </c>
      <c r="AR678" t="s">
        <v>511</v>
      </c>
      <c r="AS678" t="s">
        <v>45</v>
      </c>
      <c r="AT678" t="s">
        <v>522</v>
      </c>
      <c r="AV678" t="s">
        <v>512</v>
      </c>
      <c r="AW678" t="s">
        <v>1069</v>
      </c>
      <c r="AX678" t="s">
        <v>534</v>
      </c>
      <c r="AZ678">
        <v>5746657</v>
      </c>
      <c r="BA678" t="s">
        <v>45</v>
      </c>
      <c r="BB678" s="4">
        <v>43962.652893541665</v>
      </c>
      <c r="BD678" t="s">
        <v>29</v>
      </c>
      <c r="BE678" t="s">
        <v>25</v>
      </c>
      <c r="BF678" t="s">
        <v>513</v>
      </c>
      <c r="BI678" s="3"/>
      <c r="BJ678" t="s">
        <v>1412</v>
      </c>
      <c r="BK678" s="30" t="s">
        <v>821</v>
      </c>
      <c r="BL678" s="3">
        <v>43962.65303400463</v>
      </c>
      <c r="BM678" t="s">
        <v>31</v>
      </c>
      <c r="BN678" t="s">
        <v>32</v>
      </c>
      <c r="BQ678" t="s">
        <v>826</v>
      </c>
      <c r="BR678" t="s">
        <v>28</v>
      </c>
      <c r="BS678" t="s">
        <v>28</v>
      </c>
      <c r="BT678" t="s">
        <v>518</v>
      </c>
      <c r="BU678" s="3">
        <v>43941.359317129631</v>
      </c>
      <c r="BV678" t="s">
        <v>803</v>
      </c>
      <c r="BW678" s="3">
        <v>43962.73175890046</v>
      </c>
      <c r="BX678" t="s">
        <v>2847</v>
      </c>
      <c r="CG678"/>
      <c r="CH678"/>
      <c r="CI678"/>
      <c r="CY678"/>
      <c r="DA678"/>
      <c r="DE678"/>
      <c r="DF678"/>
    </row>
    <row r="679" spans="1:110" x14ac:dyDescent="0.25">
      <c r="A679" s="1">
        <f>IF(Veg_Table[[#This Row],[VP_STATUS]]="Hold",0,IF(OR(AND(Veg_Table[[#This Row],[PRESCRIP]]="NW_No Work",Veg_Table[[#This Row],[VP_STATUS]]&lt;&gt;"No Work Required Under EVM"),AND(Veg_Table[[#This Row],[VP_STATUS]]="No Work Required Under EVM",Veg_Table[[#This Row],[PRESCRIP]]&lt;&gt;"NW_No Work")),1,0))</f>
        <v>0</v>
      </c>
      <c r="B679" s="1">
        <f>IF(Veg_Table[[#This Row],[SPECIES]]="",1,0)</f>
        <v>0</v>
      </c>
      <c r="C679" s="1">
        <f>IF(Veg_Table[[#This Row],[DIAMETER]]="",1,0)</f>
        <v>0</v>
      </c>
      <c r="D679" s="1">
        <f>IF(Veg_Table[[#This Row],[HEIGHT]]="",1,0)</f>
        <v>0</v>
      </c>
      <c r="E67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79" s="1">
        <f>IF(AND(Veg_Table[[#This Row],[TAT_RESULT]]="ABATE",Veg_Table[[#This Row],[PRESCRIP]]="NW_No Work"),1,0)</f>
        <v>0</v>
      </c>
      <c r="G679" s="1">
        <f>IF(OR(Veg_Table[[#This Row],[Prescription R-Scale]]="NA",Veg_Table[[#This Row],[Diameter R-Scale]]="NA"),0,IF(Veg_Table[[#This Row],[Diameter R-Scale]]&lt;&gt;Veg_Table[[#This Row],[Prescription R-Scale]],1,0))</f>
        <v>0</v>
      </c>
      <c r="H679" s="1">
        <f>IF(OR(AND(Veg_Table[[#This Row],[PRESCRIP]]="BC_Br Rmv", Veg_Table[[#This Row],[WOOD_MAN]]&lt;&gt;"Not Needed"),AND(Veg_Table[[#This Row],[PRESCRIP]]="BCS_Br Rmv+Trt", Veg_Table[[#This Row],[WOOD_MAN]]&lt;&gt;"Not Needed")),1,0)</f>
        <v>0</v>
      </c>
      <c r="I679" s="1">
        <f ca="1">IF(AND(Veg_Table[[#This Row],[Prescription_Changed]]="Yes",Veg_Table[[#This Row],[TAT_RESULT]]=""),1,0)</f>
        <v>0</v>
      </c>
      <c r="J679" s="1">
        <f ca="1">SUM(Veg_Table[[#This Row],[Prescription and Status do not match]:[Prescription_Edited_And_TAT_Is_Blank]])</f>
        <v>0</v>
      </c>
      <c r="K679" s="1">
        <f ca="1">IF(Veg_Table[[#This Row],[Sum of Errors]]&gt;0,1,0)</f>
        <v>0</v>
      </c>
      <c r="L679" s="1">
        <f>1</f>
        <v>1</v>
      </c>
      <c r="M679"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679" s="1" t="str">
        <f>IF(OR(MID(Veg_Table[[#This Row],[PRESCRIP]],2,1)="1",MID(Veg_Table[[#This Row],[PRESCRIP]],2,1)="2",MID(Veg_Table[[#This Row],[PRESCRIP]],2,1)="3",MID(Veg_Table[[#This Row],[PRESCRIP]],2,1)="4"),_xlfn.NUMBERVALUE(MID(Veg_Table[[#This Row],[PRESCRIP]],2,1)),"NA")</f>
        <v>NA</v>
      </c>
      <c r="O679" s="1">
        <f>WEEKNUM(Veg_Table[[#This Row],[EVM_LAST_EDITED_Day]],2)</f>
        <v>20</v>
      </c>
      <c r="P679" s="25">
        <f>IFERROR(DATE(YEAR(Veg_Table[[#This Row],[EVM_LAST_EDITED2]]),MONTH(Veg_Table[[#This Row],[EVM_LAST_EDITED2]]),DAY(Veg_Table[[#This Row],[EVM_LAST_EDITED2]])),DATE(2019,1,1))</f>
        <v>43962</v>
      </c>
      <c r="Q679" s="3">
        <f>VALUE(SUBSTITUTE(Veg_Table[[#This Row],[EVM_LAST_EDITED]],",",""))</f>
        <v>43962.653113425898</v>
      </c>
      <c r="R679" s="1" t="str">
        <f>_xlfn.IFNA(IF(Veg_Table[[#This Row],[EVM_LAST_EDITOR]]="","zBlank EVM Last Editor",VLOOKUP(Veg_Table[[#This Row],[EVM_LAST_EDITOR]],Roster_Table[#All],4,FALSE)),"zAWRR Not in Roster")</f>
        <v>MGE</v>
      </c>
      <c r="S679" s="1" t="str">
        <f>_xlfn.IFNA(IF(Veg_Table[[#This Row],[EVM_LAST_EDITOR]]="","zBlank EVM Last Editor",VLOOKUP(Veg_Table[[#This Row],[EVM_LAST_EDITOR]],Roster_Table[#All],16,FALSE)),"zCompany_AWRR not in Roster")</f>
        <v>MGE_Mountain G Enterprises</v>
      </c>
      <c r="T679" s="2">
        <f>IFERROR(DATE(YEAR(Veg_Table[[#This Row],[Created2]]),MONTH(Veg_Table[[#This Row],[Created2]]),DAY(Veg_Table[[#This Row],[Created2]])),DATE(2019,1,1))</f>
        <v>43962</v>
      </c>
      <c r="U679" s="3">
        <f>VALUE(SUBSTITUTE(Veg_Table[[#This Row],[Created]],",",""))</f>
        <v>43962.604293981502</v>
      </c>
      <c r="V679" s="3" t="str">
        <f ca="1">IFERROR(_xlfn.IFNA(CELL("contents",INDIRECT(_xlfn.CONCAT("Veg_Table_Production_Data!",ADDRESS(MATCH(_xlfn.MAXIFS(#REF!,#REF!,"="&amp;Veg_Table[[#This Row],[AUTO_ID]],#REF!,"&lt;"&amp;Veg_Table[[#This Row],[EVM_LAST_EDITED_Day]]),#REF!,0),COLUMN(#REF!),4,1,)))),""),"")</f>
        <v/>
      </c>
      <c r="W679" s="3" t="str">
        <f ca="1">IF(Veg_Table[[#This Row],[Previous_Prescription]]="","No",IF(Veg_Table[[#This Row],[Previous_Prescription]]=Veg_Table[[#This Row],[PRESCRIP]],"No","Yes"))</f>
        <v>No</v>
      </c>
      <c r="X679" s="3" t="str">
        <f>IF(Veg_Table[[#This Row],[EVM_LAST_EDITED_Day]]=Veg_Table[[#This Row],[Created_Day]],"New","Old")</f>
        <v>New</v>
      </c>
      <c r="Y679" s="1">
        <f>IFERROR(IF(FIND("delete",LOWER(Veg_Table[[#This Row],[PI_COMMENTS]]))&gt;=1,1,0),0)</f>
        <v>0</v>
      </c>
      <c r="Z679" s="1" t="str">
        <f>_xlfn.IFNA(IF(Veg_Table[[#This Row],[EVM_LAST_EDITOR]]="","Yes",VLOOKUP(Veg_Table[[#This Row],[EVM_LAST_EDITOR]],Roster_Table[#All],15,FALSE)),"Yes")</f>
        <v>Yes</v>
      </c>
      <c r="AA67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79" s="1" t="str">
        <f>_xlfn.IFNA(VLOOKUP(Veg_Table[[#This Row],[EVM_LAST_EDITOR]],Roster_Table[#All],3,FALSE),"zAWRR Not in Roster")</f>
        <v>Alex</v>
      </c>
      <c r="AC679" s="1" t="str">
        <f>_xlfn.IFNA(VLOOKUP(Veg_Table[[#This Row],[EVM_LAST_EDITOR]],Roster_Table[#All],2,FALSE),"zAWRR Not in Roster")</f>
        <v>Coon</v>
      </c>
      <c r="AD679" s="1" t="str">
        <f>IF(_xlfn.CONCAT(Veg_Table[[#This Row],[First_Name]]," ",Veg_Table[[#This Row],[Last_Name]])="zAWRR Not in Roster zAWRR Not in Roster","zAWRR Not in Roster",_xlfn.CONCAT(Veg_Table[[#This Row],[First_Name]]," ",Veg_Table[[#This Row],[Last_Name]]))</f>
        <v>Alex Coon</v>
      </c>
      <c r="AE679">
        <v>3217102</v>
      </c>
      <c r="AF679" t="s">
        <v>4402</v>
      </c>
      <c r="AG679" t="s">
        <v>93</v>
      </c>
      <c r="AH679" t="s">
        <v>4004</v>
      </c>
      <c r="AI679" t="s">
        <v>4401</v>
      </c>
      <c r="AJ679" t="s">
        <v>21</v>
      </c>
      <c r="AL679" t="s">
        <v>22</v>
      </c>
      <c r="AM679" t="s">
        <v>38</v>
      </c>
      <c r="AN679" t="s">
        <v>25</v>
      </c>
      <c r="AO679" t="s">
        <v>25</v>
      </c>
      <c r="AP679">
        <v>13</v>
      </c>
      <c r="AQ679">
        <v>45</v>
      </c>
      <c r="AR679" t="s">
        <v>511</v>
      </c>
      <c r="AS679" t="s">
        <v>24</v>
      </c>
      <c r="AT679" t="s">
        <v>26</v>
      </c>
      <c r="AV679" t="s">
        <v>512</v>
      </c>
      <c r="AW679" t="s">
        <v>4403</v>
      </c>
      <c r="AZ679"/>
      <c r="BB679" s="4"/>
      <c r="BD679" t="s">
        <v>29</v>
      </c>
      <c r="BE679" t="s">
        <v>25</v>
      </c>
      <c r="BF679" t="s">
        <v>513</v>
      </c>
      <c r="BI679" s="3"/>
      <c r="BJ679" t="s">
        <v>52</v>
      </c>
      <c r="BK679" s="30" t="s">
        <v>140</v>
      </c>
      <c r="BL679" s="3">
        <v>43962.653113425928</v>
      </c>
      <c r="BM679" t="s">
        <v>31</v>
      </c>
      <c r="BN679" t="s">
        <v>32</v>
      </c>
      <c r="BP679" t="s">
        <v>4006</v>
      </c>
      <c r="BQ679" t="s">
        <v>1025</v>
      </c>
      <c r="BR679" t="s">
        <v>28</v>
      </c>
      <c r="BS679" t="s">
        <v>28</v>
      </c>
      <c r="BT679" t="s">
        <v>140</v>
      </c>
      <c r="BU679" s="3">
        <v>43962.60429398148</v>
      </c>
      <c r="BV679" t="s">
        <v>803</v>
      </c>
      <c r="BW679" s="3">
        <v>43962.681090833335</v>
      </c>
      <c r="BX679" t="s">
        <v>4404</v>
      </c>
      <c r="CG679"/>
      <c r="CH679"/>
      <c r="CI679"/>
      <c r="CY679"/>
      <c r="DA679"/>
      <c r="DE679"/>
      <c r="DF679"/>
    </row>
    <row r="680" spans="1:110" x14ac:dyDescent="0.25">
      <c r="A680" s="1">
        <f>IF(Veg_Table[[#This Row],[VP_STATUS]]="Hold",0,IF(OR(AND(Veg_Table[[#This Row],[PRESCRIP]]="NW_No Work",Veg_Table[[#This Row],[VP_STATUS]]&lt;&gt;"No Work Required Under EVM"),AND(Veg_Table[[#This Row],[VP_STATUS]]="No Work Required Under EVM",Veg_Table[[#This Row],[PRESCRIP]]&lt;&gt;"NW_No Work")),1,0))</f>
        <v>0</v>
      </c>
      <c r="B680" s="1">
        <f>IF(Veg_Table[[#This Row],[SPECIES]]="",1,0)</f>
        <v>0</v>
      </c>
      <c r="C680" s="1">
        <f>IF(Veg_Table[[#This Row],[DIAMETER]]="",1,0)</f>
        <v>0</v>
      </c>
      <c r="D680" s="1">
        <f>IF(Veg_Table[[#This Row],[HEIGHT]]="",1,0)</f>
        <v>0</v>
      </c>
      <c r="E68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80" s="1">
        <f>IF(AND(Veg_Table[[#This Row],[TAT_RESULT]]="ABATE",Veg_Table[[#This Row],[PRESCRIP]]="NW_No Work"),1,0)</f>
        <v>0</v>
      </c>
      <c r="G680" s="1">
        <f>IF(OR(Veg_Table[[#This Row],[Prescription R-Scale]]="NA",Veg_Table[[#This Row],[Diameter R-Scale]]="NA"),0,IF(Veg_Table[[#This Row],[Diameter R-Scale]]&lt;&gt;Veg_Table[[#This Row],[Prescription R-Scale]],1,0))</f>
        <v>0</v>
      </c>
      <c r="H680" s="1">
        <f>IF(OR(AND(Veg_Table[[#This Row],[PRESCRIP]]="BC_Br Rmv", Veg_Table[[#This Row],[WOOD_MAN]]&lt;&gt;"Not Needed"),AND(Veg_Table[[#This Row],[PRESCRIP]]="BCS_Br Rmv+Trt", Veg_Table[[#This Row],[WOOD_MAN]]&lt;&gt;"Not Needed")),1,0)</f>
        <v>0</v>
      </c>
      <c r="I680" s="1">
        <f ca="1">IF(AND(Veg_Table[[#This Row],[Prescription_Changed]]="Yes",Veg_Table[[#This Row],[TAT_RESULT]]=""),1,0)</f>
        <v>0</v>
      </c>
      <c r="J680" s="1">
        <f ca="1">SUM(Veg_Table[[#This Row],[Prescription and Status do not match]:[Prescription_Edited_And_TAT_Is_Blank]])</f>
        <v>0</v>
      </c>
      <c r="K680" s="1">
        <f ca="1">IF(Veg_Table[[#This Row],[Sum of Errors]]&gt;0,1,0)</f>
        <v>0</v>
      </c>
      <c r="L680" s="1">
        <f>1</f>
        <v>1</v>
      </c>
      <c r="M68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680" s="1">
        <f>IF(OR(MID(Veg_Table[[#This Row],[PRESCRIP]],2,1)="1",MID(Veg_Table[[#This Row],[PRESCRIP]],2,1)="2",MID(Veg_Table[[#This Row],[PRESCRIP]],2,1)="3",MID(Veg_Table[[#This Row],[PRESCRIP]],2,1)="4"),_xlfn.NUMBERVALUE(MID(Veg_Table[[#This Row],[PRESCRIP]],2,1)),"NA")</f>
        <v>3</v>
      </c>
      <c r="O680" s="1">
        <f>WEEKNUM(Veg_Table[[#This Row],[EVM_LAST_EDITED_Day]],2)</f>
        <v>20</v>
      </c>
      <c r="P680" s="25">
        <f>IFERROR(DATE(YEAR(Veg_Table[[#This Row],[EVM_LAST_EDITED2]]),MONTH(Veg_Table[[#This Row],[EVM_LAST_EDITED2]]),DAY(Veg_Table[[#This Row],[EVM_LAST_EDITED2]])),DATE(2019,1,1))</f>
        <v>43962</v>
      </c>
      <c r="Q680" s="3">
        <f>VALUE(SUBSTITUTE(Veg_Table[[#This Row],[EVM_LAST_EDITED]],",",""))</f>
        <v>43962.653340463003</v>
      </c>
      <c r="R680" s="1" t="str">
        <f>_xlfn.IFNA(IF(Veg_Table[[#This Row],[EVM_LAST_EDITOR]]="","zBlank EVM Last Editor",VLOOKUP(Veg_Table[[#This Row],[EVM_LAST_EDITOR]],Roster_Table[#All],4,FALSE)),"zAWRR Not in Roster")</f>
        <v>zAWRR Not in Roster</v>
      </c>
      <c r="S680" s="1" t="str">
        <f>_xlfn.IFNA(IF(Veg_Table[[#This Row],[EVM_LAST_EDITOR]]="","zBlank EVM Last Editor",VLOOKUP(Veg_Table[[#This Row],[EVM_LAST_EDITOR]],Roster_Table[#All],16,FALSE)),"zCompany_AWRR not in Roster")</f>
        <v>zCompany_AWRR not in Roster</v>
      </c>
      <c r="T680" s="2">
        <f>IFERROR(DATE(YEAR(Veg_Table[[#This Row],[Created2]]),MONTH(Veg_Table[[#This Row],[Created2]]),DAY(Veg_Table[[#This Row],[Created2]])),DATE(2019,1,1))</f>
        <v>43899</v>
      </c>
      <c r="U680" s="3">
        <f>VALUE(SUBSTITUTE(Veg_Table[[#This Row],[Created]],",",""))</f>
        <v>43899.422700057898</v>
      </c>
      <c r="V680" s="3" t="str">
        <f ca="1">IFERROR(_xlfn.IFNA(CELL("contents",INDIRECT(_xlfn.CONCAT("Veg_Table_Production_Data!",ADDRESS(MATCH(_xlfn.MAXIFS(#REF!,#REF!,"="&amp;Veg_Table[[#This Row],[AUTO_ID]],#REF!,"&lt;"&amp;Veg_Table[[#This Row],[EVM_LAST_EDITED_Day]]),#REF!,0),COLUMN(#REF!),4,1,)))),""),"")</f>
        <v/>
      </c>
      <c r="W680" s="3" t="str">
        <f ca="1">IF(Veg_Table[[#This Row],[Previous_Prescription]]="","No",IF(Veg_Table[[#This Row],[Previous_Prescription]]=Veg_Table[[#This Row],[PRESCRIP]],"No","Yes"))</f>
        <v>No</v>
      </c>
      <c r="X680" s="3" t="str">
        <f>IF(Veg_Table[[#This Row],[EVM_LAST_EDITED_Day]]=Veg_Table[[#This Row],[Created_Day]],"New","Old")</f>
        <v>Old</v>
      </c>
      <c r="Y680" s="1">
        <f>IFERROR(IF(FIND("delete",LOWER(Veg_Table[[#This Row],[PI_COMMENTS]]))&gt;=1,1,0),0)</f>
        <v>0</v>
      </c>
      <c r="Z680" s="1" t="str">
        <f>_xlfn.IFNA(IF(Veg_Table[[#This Row],[EVM_LAST_EDITOR]]="","Yes",VLOOKUP(Veg_Table[[#This Row],[EVM_LAST_EDITOR]],Roster_Table[#All],15,FALSE)),"Yes")</f>
        <v>Yes</v>
      </c>
      <c r="AA68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80" s="1" t="str">
        <f>_xlfn.IFNA(VLOOKUP(Veg_Table[[#This Row],[EVM_LAST_EDITOR]],Roster_Table[#All],3,FALSE),"zAWRR Not in Roster")</f>
        <v>zAWRR Not in Roster</v>
      </c>
      <c r="AC680" s="1" t="str">
        <f>_xlfn.IFNA(VLOOKUP(Veg_Table[[#This Row],[EVM_LAST_EDITOR]],Roster_Table[#All],2,FALSE),"zAWRR Not in Roster")</f>
        <v>zAWRR Not in Roster</v>
      </c>
      <c r="AD680" s="1" t="str">
        <f>IF(_xlfn.CONCAT(Veg_Table[[#This Row],[First_Name]]," ",Veg_Table[[#This Row],[Last_Name]])="zAWRR Not in Roster zAWRR Not in Roster","zAWRR Not in Roster",_xlfn.CONCAT(Veg_Table[[#This Row],[First_Name]]," ",Veg_Table[[#This Row],[Last_Name]]))</f>
        <v>zAWRR Not in Roster</v>
      </c>
      <c r="AE680">
        <v>2320555</v>
      </c>
      <c r="AF680" t="s">
        <v>1354</v>
      </c>
      <c r="AG680" t="s">
        <v>30</v>
      </c>
      <c r="AH680" t="s">
        <v>1345</v>
      </c>
      <c r="AI680" t="s">
        <v>1350</v>
      </c>
      <c r="AJ680" t="s">
        <v>820</v>
      </c>
      <c r="AL680" t="s">
        <v>372</v>
      </c>
      <c r="AM680" t="s">
        <v>38</v>
      </c>
      <c r="AN680" t="s">
        <v>25</v>
      </c>
      <c r="AO680" t="s">
        <v>25</v>
      </c>
      <c r="AP680">
        <v>25</v>
      </c>
      <c r="AQ680">
        <v>118</v>
      </c>
      <c r="AR680" t="s">
        <v>514</v>
      </c>
      <c r="AS680" t="s">
        <v>51</v>
      </c>
      <c r="AT680" t="s">
        <v>515</v>
      </c>
      <c r="AU680" t="s">
        <v>25</v>
      </c>
      <c r="AV680" t="s">
        <v>512</v>
      </c>
      <c r="AW680" t="s">
        <v>1355</v>
      </c>
      <c r="AX680" t="s">
        <v>825</v>
      </c>
      <c r="AY680" t="s">
        <v>825</v>
      </c>
      <c r="AZ680">
        <v>5807646</v>
      </c>
      <c r="BA680" t="s">
        <v>51</v>
      </c>
      <c r="BB680" s="4">
        <v>43959.562815497688</v>
      </c>
      <c r="BC680" t="s">
        <v>837</v>
      </c>
      <c r="BD680" t="s">
        <v>29</v>
      </c>
      <c r="BE680" t="s">
        <v>25</v>
      </c>
      <c r="BF680" t="s">
        <v>513</v>
      </c>
      <c r="BG680" t="s">
        <v>825</v>
      </c>
      <c r="BH680" t="s">
        <v>825</v>
      </c>
      <c r="BI680" s="3">
        <v>43962.653315208336</v>
      </c>
      <c r="BJ680" t="s">
        <v>1885</v>
      </c>
      <c r="BK680" s="30" t="s">
        <v>878</v>
      </c>
      <c r="BL680" s="3">
        <v>43962.653340462966</v>
      </c>
      <c r="BM680" t="s">
        <v>31</v>
      </c>
      <c r="BN680" t="s">
        <v>32</v>
      </c>
      <c r="BP680" t="s">
        <v>1971</v>
      </c>
      <c r="BQ680" t="s">
        <v>28</v>
      </c>
      <c r="BR680" t="s">
        <v>28</v>
      </c>
      <c r="BS680" t="s">
        <v>28</v>
      </c>
      <c r="BT680" t="s">
        <v>115</v>
      </c>
      <c r="BU680" s="3">
        <v>43899.422700057868</v>
      </c>
      <c r="BV680" t="s">
        <v>803</v>
      </c>
      <c r="BW680" s="3">
        <v>43962.731630243055</v>
      </c>
      <c r="BX680" t="s">
        <v>1356</v>
      </c>
      <c r="CG680"/>
      <c r="CH680"/>
      <c r="CI680"/>
      <c r="CY680"/>
      <c r="DA680"/>
      <c r="DE680"/>
      <c r="DF680"/>
    </row>
    <row r="681" spans="1:110" x14ac:dyDescent="0.25">
      <c r="A681" s="1">
        <f>IF(Veg_Table[[#This Row],[VP_STATUS]]="Hold",0,IF(OR(AND(Veg_Table[[#This Row],[PRESCRIP]]="NW_No Work",Veg_Table[[#This Row],[VP_STATUS]]&lt;&gt;"No Work Required Under EVM"),AND(Veg_Table[[#This Row],[VP_STATUS]]="No Work Required Under EVM",Veg_Table[[#This Row],[PRESCRIP]]&lt;&gt;"NW_No Work")),1,0))</f>
        <v>0</v>
      </c>
      <c r="B681" s="1">
        <f>IF(Veg_Table[[#This Row],[SPECIES]]="",1,0)</f>
        <v>0</v>
      </c>
      <c r="C681" s="1">
        <f>IF(Veg_Table[[#This Row],[DIAMETER]]="",1,0)</f>
        <v>0</v>
      </c>
      <c r="D681" s="1">
        <f>IF(Veg_Table[[#This Row],[HEIGHT]]="",1,0)</f>
        <v>0</v>
      </c>
      <c r="E68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81" s="1">
        <f>IF(AND(Veg_Table[[#This Row],[TAT_RESULT]]="ABATE",Veg_Table[[#This Row],[PRESCRIP]]="NW_No Work"),1,0)</f>
        <v>0</v>
      </c>
      <c r="G681" s="1">
        <f>IF(OR(Veg_Table[[#This Row],[Prescription R-Scale]]="NA",Veg_Table[[#This Row],[Diameter R-Scale]]="NA"),0,IF(Veg_Table[[#This Row],[Diameter R-Scale]]&lt;&gt;Veg_Table[[#This Row],[Prescription R-Scale]],1,0))</f>
        <v>0</v>
      </c>
      <c r="H681" s="1">
        <f>IF(OR(AND(Veg_Table[[#This Row],[PRESCRIP]]="BC_Br Rmv", Veg_Table[[#This Row],[WOOD_MAN]]&lt;&gt;"Not Needed"),AND(Veg_Table[[#This Row],[PRESCRIP]]="BCS_Br Rmv+Trt", Veg_Table[[#This Row],[WOOD_MAN]]&lt;&gt;"Not Needed")),1,0)</f>
        <v>0</v>
      </c>
      <c r="I681" s="1">
        <f ca="1">IF(AND(Veg_Table[[#This Row],[Prescription_Changed]]="Yes",Veg_Table[[#This Row],[TAT_RESULT]]=""),1,0)</f>
        <v>0</v>
      </c>
      <c r="J681" s="1">
        <f ca="1">SUM(Veg_Table[[#This Row],[Prescription and Status do not match]:[Prescription_Edited_And_TAT_Is_Blank]])</f>
        <v>0</v>
      </c>
      <c r="K681" s="1">
        <f ca="1">IF(Veg_Table[[#This Row],[Sum of Errors]]&gt;0,1,0)</f>
        <v>0</v>
      </c>
      <c r="L681" s="1">
        <f>1</f>
        <v>1</v>
      </c>
      <c r="M68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681" s="1">
        <f>IF(OR(MID(Veg_Table[[#This Row],[PRESCRIP]],2,1)="1",MID(Veg_Table[[#This Row],[PRESCRIP]],2,1)="2",MID(Veg_Table[[#This Row],[PRESCRIP]],2,1)="3",MID(Veg_Table[[#This Row],[PRESCRIP]],2,1)="4"),_xlfn.NUMBERVALUE(MID(Veg_Table[[#This Row],[PRESCRIP]],2,1)),"NA")</f>
        <v>3</v>
      </c>
      <c r="O681" s="1">
        <f>WEEKNUM(Veg_Table[[#This Row],[EVM_LAST_EDITED_Day]],2)</f>
        <v>20</v>
      </c>
      <c r="P681" s="25">
        <f>IFERROR(DATE(YEAR(Veg_Table[[#This Row],[EVM_LAST_EDITED2]]),MONTH(Veg_Table[[#This Row],[EVM_LAST_EDITED2]]),DAY(Veg_Table[[#This Row],[EVM_LAST_EDITED2]])),DATE(2019,1,1))</f>
        <v>43962</v>
      </c>
      <c r="Q681" s="3">
        <f>VALUE(SUBSTITUTE(Veg_Table[[#This Row],[EVM_LAST_EDITED]],",",""))</f>
        <v>43962.654178275501</v>
      </c>
      <c r="R681" s="1" t="str">
        <f>_xlfn.IFNA(IF(Veg_Table[[#This Row],[EVM_LAST_EDITOR]]="","zBlank EVM Last Editor",VLOOKUP(Veg_Table[[#This Row],[EVM_LAST_EDITOR]],Roster_Table[#All],4,FALSE)),"zAWRR Not in Roster")</f>
        <v>zAWRR Not in Roster</v>
      </c>
      <c r="S681" s="1" t="str">
        <f>_xlfn.IFNA(IF(Veg_Table[[#This Row],[EVM_LAST_EDITOR]]="","zBlank EVM Last Editor",VLOOKUP(Veg_Table[[#This Row],[EVM_LAST_EDITOR]],Roster_Table[#All],16,FALSE)),"zCompany_AWRR not in Roster")</f>
        <v>zCompany_AWRR not in Roster</v>
      </c>
      <c r="T681" s="2">
        <f>IFERROR(DATE(YEAR(Veg_Table[[#This Row],[Created2]]),MONTH(Veg_Table[[#This Row],[Created2]]),DAY(Veg_Table[[#This Row],[Created2]])),DATE(2019,1,1))</f>
        <v>43909</v>
      </c>
      <c r="U681" s="3">
        <f>VALUE(SUBSTITUTE(Veg_Table[[#This Row],[Created]],",",""))</f>
        <v>43909.365509259304</v>
      </c>
      <c r="V681" s="3" t="str">
        <f ca="1">IFERROR(_xlfn.IFNA(CELL("contents",INDIRECT(_xlfn.CONCAT("Veg_Table_Production_Data!",ADDRESS(MATCH(_xlfn.MAXIFS(#REF!,#REF!,"="&amp;Veg_Table[[#This Row],[AUTO_ID]],#REF!,"&lt;"&amp;Veg_Table[[#This Row],[EVM_LAST_EDITED_Day]]),#REF!,0),COLUMN(#REF!),4,1,)))),""),"")</f>
        <v/>
      </c>
      <c r="W681" s="3" t="str">
        <f ca="1">IF(Veg_Table[[#This Row],[Previous_Prescription]]="","No",IF(Veg_Table[[#This Row],[Previous_Prescription]]=Veg_Table[[#This Row],[PRESCRIP]],"No","Yes"))</f>
        <v>No</v>
      </c>
      <c r="X681" s="3" t="str">
        <f>IF(Veg_Table[[#This Row],[EVM_LAST_EDITED_Day]]=Veg_Table[[#This Row],[Created_Day]],"New","Old")</f>
        <v>Old</v>
      </c>
      <c r="Y681" s="1">
        <f>IFERROR(IF(FIND("delete",LOWER(Veg_Table[[#This Row],[PI_COMMENTS]]))&gt;=1,1,0),0)</f>
        <v>0</v>
      </c>
      <c r="Z681" s="1" t="str">
        <f>_xlfn.IFNA(IF(Veg_Table[[#This Row],[EVM_LAST_EDITOR]]="","Yes",VLOOKUP(Veg_Table[[#This Row],[EVM_LAST_EDITOR]],Roster_Table[#All],15,FALSE)),"Yes")</f>
        <v>Yes</v>
      </c>
      <c r="AA68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81" s="1" t="str">
        <f>_xlfn.IFNA(VLOOKUP(Veg_Table[[#This Row],[EVM_LAST_EDITOR]],Roster_Table[#All],3,FALSE),"zAWRR Not in Roster")</f>
        <v>zAWRR Not in Roster</v>
      </c>
      <c r="AC681" s="1" t="str">
        <f>_xlfn.IFNA(VLOOKUP(Veg_Table[[#This Row],[EVM_LAST_EDITOR]],Roster_Table[#All],2,FALSE),"zAWRR Not in Roster")</f>
        <v>zAWRR Not in Roster</v>
      </c>
      <c r="AD681" s="1" t="str">
        <f>IF(_xlfn.CONCAT(Veg_Table[[#This Row],[First_Name]]," ",Veg_Table[[#This Row],[Last_Name]])="zAWRR Not in Roster zAWRR Not in Roster","zAWRR Not in Roster",_xlfn.CONCAT(Veg_Table[[#This Row],[First_Name]]," ",Veg_Table[[#This Row],[Last_Name]]))</f>
        <v>zAWRR Not in Roster</v>
      </c>
      <c r="AE681">
        <v>2937143</v>
      </c>
      <c r="AF681" t="s">
        <v>1097</v>
      </c>
      <c r="AG681" t="s">
        <v>30</v>
      </c>
      <c r="AH681" t="s">
        <v>1092</v>
      </c>
      <c r="AI681" t="s">
        <v>1089</v>
      </c>
      <c r="AJ681" t="s">
        <v>820</v>
      </c>
      <c r="AL681" t="s">
        <v>371</v>
      </c>
      <c r="AM681" t="s">
        <v>40</v>
      </c>
      <c r="AN681" t="s">
        <v>25</v>
      </c>
      <c r="AO681" t="s">
        <v>25</v>
      </c>
      <c r="AP681">
        <v>28</v>
      </c>
      <c r="AQ681">
        <v>70</v>
      </c>
      <c r="AR681" t="s">
        <v>511</v>
      </c>
      <c r="AS681" t="s">
        <v>545</v>
      </c>
      <c r="AT681" t="s">
        <v>522</v>
      </c>
      <c r="AV681" t="s">
        <v>512</v>
      </c>
      <c r="AW681" t="s">
        <v>1098</v>
      </c>
      <c r="AX681" t="s">
        <v>534</v>
      </c>
      <c r="AZ681">
        <v>5746657</v>
      </c>
      <c r="BA681" t="s">
        <v>51</v>
      </c>
      <c r="BB681" s="4">
        <v>43962.654130393516</v>
      </c>
      <c r="BD681" t="s">
        <v>29</v>
      </c>
      <c r="BE681" t="s">
        <v>25</v>
      </c>
      <c r="BF681" t="s">
        <v>513</v>
      </c>
      <c r="BG681" t="s">
        <v>534</v>
      </c>
      <c r="BI681" s="3">
        <v>43966.575188541668</v>
      </c>
      <c r="BJ681" t="s">
        <v>1429</v>
      </c>
      <c r="BK681" s="30" t="s">
        <v>821</v>
      </c>
      <c r="BL681" s="3">
        <v>43962.654178275465</v>
      </c>
      <c r="BM681" t="s">
        <v>31</v>
      </c>
      <c r="BN681" t="s">
        <v>32</v>
      </c>
      <c r="BP681" t="s">
        <v>1093</v>
      </c>
      <c r="BQ681" t="s">
        <v>826</v>
      </c>
      <c r="BR681" t="s">
        <v>28</v>
      </c>
      <c r="BS681" t="s">
        <v>28</v>
      </c>
      <c r="BT681" t="s">
        <v>544</v>
      </c>
      <c r="BU681" s="3">
        <v>43909.36550925926</v>
      </c>
      <c r="BV681" t="s">
        <v>821</v>
      </c>
      <c r="BW681" s="3">
        <v>43966.575217453705</v>
      </c>
      <c r="BX681" t="s">
        <v>1099</v>
      </c>
      <c r="CG681"/>
      <c r="CH681"/>
      <c r="CI681"/>
      <c r="CY681"/>
      <c r="DA681"/>
      <c r="DE681"/>
      <c r="DF681"/>
    </row>
    <row r="682" spans="1:110" x14ac:dyDescent="0.25">
      <c r="A682" s="1">
        <f>IF(Veg_Table[[#This Row],[VP_STATUS]]="Hold",0,IF(OR(AND(Veg_Table[[#This Row],[PRESCRIP]]="NW_No Work",Veg_Table[[#This Row],[VP_STATUS]]&lt;&gt;"No Work Required Under EVM"),AND(Veg_Table[[#This Row],[VP_STATUS]]="No Work Required Under EVM",Veg_Table[[#This Row],[PRESCRIP]]&lt;&gt;"NW_No Work")),1,0))</f>
        <v>0</v>
      </c>
      <c r="B682" s="1">
        <f>IF(Veg_Table[[#This Row],[SPECIES]]="",1,0)</f>
        <v>0</v>
      </c>
      <c r="C682" s="1">
        <f>IF(Veg_Table[[#This Row],[DIAMETER]]="",1,0)</f>
        <v>0</v>
      </c>
      <c r="D682" s="1">
        <f>IF(Veg_Table[[#This Row],[HEIGHT]]="",1,0)</f>
        <v>0</v>
      </c>
      <c r="E68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82" s="1">
        <f>IF(AND(Veg_Table[[#This Row],[TAT_RESULT]]="ABATE",Veg_Table[[#This Row],[PRESCRIP]]="NW_No Work"),1,0)</f>
        <v>0</v>
      </c>
      <c r="G682" s="1">
        <f>IF(OR(Veg_Table[[#This Row],[Prescription R-Scale]]="NA",Veg_Table[[#This Row],[Diameter R-Scale]]="NA"),0,IF(Veg_Table[[#This Row],[Diameter R-Scale]]&lt;&gt;Veg_Table[[#This Row],[Prescription R-Scale]],1,0))</f>
        <v>0</v>
      </c>
      <c r="H682" s="1">
        <f>IF(OR(AND(Veg_Table[[#This Row],[PRESCRIP]]="BC_Br Rmv", Veg_Table[[#This Row],[WOOD_MAN]]&lt;&gt;"Not Needed"),AND(Veg_Table[[#This Row],[PRESCRIP]]="BCS_Br Rmv+Trt", Veg_Table[[#This Row],[WOOD_MAN]]&lt;&gt;"Not Needed")),1,0)</f>
        <v>0</v>
      </c>
      <c r="I682" s="1">
        <f ca="1">IF(AND(Veg_Table[[#This Row],[Prescription_Changed]]="Yes",Veg_Table[[#This Row],[TAT_RESULT]]=""),1,0)</f>
        <v>0</v>
      </c>
      <c r="J682" s="1">
        <f ca="1">SUM(Veg_Table[[#This Row],[Prescription and Status do not match]:[Prescription_Edited_And_TAT_Is_Blank]])</f>
        <v>0</v>
      </c>
      <c r="K682" s="1">
        <f ca="1">IF(Veg_Table[[#This Row],[Sum of Errors]]&gt;0,1,0)</f>
        <v>0</v>
      </c>
      <c r="L682" s="1">
        <f>1</f>
        <v>1</v>
      </c>
      <c r="M68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682" s="1">
        <f>IF(OR(MID(Veg_Table[[#This Row],[PRESCRIP]],2,1)="1",MID(Veg_Table[[#This Row],[PRESCRIP]],2,1)="2",MID(Veg_Table[[#This Row],[PRESCRIP]],2,1)="3",MID(Veg_Table[[#This Row],[PRESCRIP]],2,1)="4"),_xlfn.NUMBERVALUE(MID(Veg_Table[[#This Row],[PRESCRIP]],2,1)),"NA")</f>
        <v>2</v>
      </c>
      <c r="O682" s="1">
        <f>WEEKNUM(Veg_Table[[#This Row],[EVM_LAST_EDITED_Day]],2)</f>
        <v>20</v>
      </c>
      <c r="P682" s="25">
        <f>IFERROR(DATE(YEAR(Veg_Table[[#This Row],[EVM_LAST_EDITED2]]),MONTH(Veg_Table[[#This Row],[EVM_LAST_EDITED2]]),DAY(Veg_Table[[#This Row],[EVM_LAST_EDITED2]])),DATE(2019,1,1))</f>
        <v>43962</v>
      </c>
      <c r="Q682" s="3">
        <f>VALUE(SUBSTITUTE(Veg_Table[[#This Row],[EVM_LAST_EDITED]],",",""))</f>
        <v>43962.654550393498</v>
      </c>
      <c r="R682" s="1" t="str">
        <f>_xlfn.IFNA(IF(Veg_Table[[#This Row],[EVM_LAST_EDITOR]]="","zBlank EVM Last Editor",VLOOKUP(Veg_Table[[#This Row],[EVM_LAST_EDITOR]],Roster_Table[#All],4,FALSE)),"zAWRR Not in Roster")</f>
        <v>zAWRR Not in Roster</v>
      </c>
      <c r="S682" s="1" t="str">
        <f>_xlfn.IFNA(IF(Veg_Table[[#This Row],[EVM_LAST_EDITOR]]="","zBlank EVM Last Editor",VLOOKUP(Veg_Table[[#This Row],[EVM_LAST_EDITOR]],Roster_Table[#All],16,FALSE)),"zCompany_AWRR not in Roster")</f>
        <v>zCompany_AWRR not in Roster</v>
      </c>
      <c r="T682" s="2">
        <f>IFERROR(DATE(YEAR(Veg_Table[[#This Row],[Created2]]),MONTH(Veg_Table[[#This Row],[Created2]]),DAY(Veg_Table[[#This Row],[Created2]])),DATE(2019,1,1))</f>
        <v>43899</v>
      </c>
      <c r="U682" s="3">
        <f>VALUE(SUBSTITUTE(Veg_Table[[#This Row],[Created]],",",""))</f>
        <v>43899.4453304977</v>
      </c>
      <c r="V682" s="3" t="str">
        <f ca="1">IFERROR(_xlfn.IFNA(CELL("contents",INDIRECT(_xlfn.CONCAT("Veg_Table_Production_Data!",ADDRESS(MATCH(_xlfn.MAXIFS(#REF!,#REF!,"="&amp;Veg_Table[[#This Row],[AUTO_ID]],#REF!,"&lt;"&amp;Veg_Table[[#This Row],[EVM_LAST_EDITED_Day]]),#REF!,0),COLUMN(#REF!),4,1,)))),""),"")</f>
        <v/>
      </c>
      <c r="W682" s="3" t="str">
        <f ca="1">IF(Veg_Table[[#This Row],[Previous_Prescription]]="","No",IF(Veg_Table[[#This Row],[Previous_Prescription]]=Veg_Table[[#This Row],[PRESCRIP]],"No","Yes"))</f>
        <v>No</v>
      </c>
      <c r="X682" s="3" t="str">
        <f>IF(Veg_Table[[#This Row],[EVM_LAST_EDITED_Day]]=Veg_Table[[#This Row],[Created_Day]],"New","Old")</f>
        <v>Old</v>
      </c>
      <c r="Y682" s="1">
        <f>IFERROR(IF(FIND("delete",LOWER(Veg_Table[[#This Row],[PI_COMMENTS]]))&gt;=1,1,0),0)</f>
        <v>0</v>
      </c>
      <c r="Z682" s="1" t="str">
        <f>_xlfn.IFNA(IF(Veg_Table[[#This Row],[EVM_LAST_EDITOR]]="","Yes",VLOOKUP(Veg_Table[[#This Row],[EVM_LAST_EDITOR]],Roster_Table[#All],15,FALSE)),"Yes")</f>
        <v>Yes</v>
      </c>
      <c r="AA68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82" s="1" t="str">
        <f>_xlfn.IFNA(VLOOKUP(Veg_Table[[#This Row],[EVM_LAST_EDITOR]],Roster_Table[#All],3,FALSE),"zAWRR Not in Roster")</f>
        <v>zAWRR Not in Roster</v>
      </c>
      <c r="AC682" s="1" t="str">
        <f>_xlfn.IFNA(VLOOKUP(Veg_Table[[#This Row],[EVM_LAST_EDITOR]],Roster_Table[#All],2,FALSE),"zAWRR Not in Roster")</f>
        <v>zAWRR Not in Roster</v>
      </c>
      <c r="AD682" s="1" t="str">
        <f>IF(_xlfn.CONCAT(Veg_Table[[#This Row],[First_Name]]," ",Veg_Table[[#This Row],[Last_Name]])="zAWRR Not in Roster zAWRR Not in Roster","zAWRR Not in Roster",_xlfn.CONCAT(Veg_Table[[#This Row],[First_Name]]," ",Veg_Table[[#This Row],[Last_Name]]))</f>
        <v>zAWRR Not in Roster</v>
      </c>
      <c r="AE682">
        <v>2320745</v>
      </c>
      <c r="AF682" t="s">
        <v>1363</v>
      </c>
      <c r="AG682" t="s">
        <v>30</v>
      </c>
      <c r="AH682" t="s">
        <v>1345</v>
      </c>
      <c r="AI682" t="s">
        <v>1350</v>
      </c>
      <c r="AJ682" t="s">
        <v>820</v>
      </c>
      <c r="AL682" t="s">
        <v>372</v>
      </c>
      <c r="AM682" t="s">
        <v>40</v>
      </c>
      <c r="AN682" t="s">
        <v>25</v>
      </c>
      <c r="AO682" t="s">
        <v>25</v>
      </c>
      <c r="AP682">
        <v>14</v>
      </c>
      <c r="AQ682">
        <v>44</v>
      </c>
      <c r="AR682" t="s">
        <v>514</v>
      </c>
      <c r="AS682" t="s">
        <v>42</v>
      </c>
      <c r="AT682" t="s">
        <v>515</v>
      </c>
      <c r="AU682" t="s">
        <v>25</v>
      </c>
      <c r="AV682" t="s">
        <v>512</v>
      </c>
      <c r="AW682" t="s">
        <v>1364</v>
      </c>
      <c r="AX682" t="s">
        <v>825</v>
      </c>
      <c r="AY682" t="s">
        <v>825</v>
      </c>
      <c r="AZ682">
        <v>5807646</v>
      </c>
      <c r="BA682" t="s">
        <v>42</v>
      </c>
      <c r="BB682" s="4">
        <v>43959.562051250003</v>
      </c>
      <c r="BC682" t="s">
        <v>837</v>
      </c>
      <c r="BD682" t="s">
        <v>29</v>
      </c>
      <c r="BE682" t="s">
        <v>25</v>
      </c>
      <c r="BF682" t="s">
        <v>513</v>
      </c>
      <c r="BG682" t="s">
        <v>825</v>
      </c>
      <c r="BH682" t="s">
        <v>825</v>
      </c>
      <c r="BI682" s="3">
        <v>43962.654517048613</v>
      </c>
      <c r="BJ682" t="s">
        <v>1339</v>
      </c>
      <c r="BK682" s="30" t="s">
        <v>878</v>
      </c>
      <c r="BL682" s="3">
        <v>43962.654550393519</v>
      </c>
      <c r="BM682" t="s">
        <v>31</v>
      </c>
      <c r="BN682" t="s">
        <v>32</v>
      </c>
      <c r="BP682" t="s">
        <v>1971</v>
      </c>
      <c r="BQ682" t="s">
        <v>28</v>
      </c>
      <c r="BR682" t="s">
        <v>28</v>
      </c>
      <c r="BS682" t="s">
        <v>28</v>
      </c>
      <c r="BT682" t="s">
        <v>115</v>
      </c>
      <c r="BU682" s="3">
        <v>43899.445330497685</v>
      </c>
      <c r="BV682" t="s">
        <v>803</v>
      </c>
      <c r="BW682" s="3">
        <v>43962.731630243055</v>
      </c>
      <c r="BX682" t="s">
        <v>1365</v>
      </c>
      <c r="CG682"/>
      <c r="CH682"/>
      <c r="CI682"/>
      <c r="CY682"/>
      <c r="DA682"/>
      <c r="DE682"/>
      <c r="DF682"/>
    </row>
    <row r="683" spans="1:110" x14ac:dyDescent="0.25">
      <c r="A683" s="1">
        <f>IF(Veg_Table[[#This Row],[VP_STATUS]]="Hold",0,IF(OR(AND(Veg_Table[[#This Row],[PRESCRIP]]="NW_No Work",Veg_Table[[#This Row],[VP_STATUS]]&lt;&gt;"No Work Required Under EVM"),AND(Veg_Table[[#This Row],[VP_STATUS]]="No Work Required Under EVM",Veg_Table[[#This Row],[PRESCRIP]]&lt;&gt;"NW_No Work")),1,0))</f>
        <v>0</v>
      </c>
      <c r="B683" s="1">
        <f>IF(Veg_Table[[#This Row],[SPECIES]]="",1,0)</f>
        <v>0</v>
      </c>
      <c r="C683" s="1">
        <f>IF(Veg_Table[[#This Row],[DIAMETER]]="",1,0)</f>
        <v>0</v>
      </c>
      <c r="D683" s="1">
        <f>IF(Veg_Table[[#This Row],[HEIGHT]]="",1,0)</f>
        <v>0</v>
      </c>
      <c r="E68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83" s="1">
        <f>IF(AND(Veg_Table[[#This Row],[TAT_RESULT]]="ABATE",Veg_Table[[#This Row],[PRESCRIP]]="NW_No Work"),1,0)</f>
        <v>0</v>
      </c>
      <c r="G683" s="1">
        <f>IF(OR(Veg_Table[[#This Row],[Prescription R-Scale]]="NA",Veg_Table[[#This Row],[Diameter R-Scale]]="NA"),0,IF(Veg_Table[[#This Row],[Diameter R-Scale]]&lt;&gt;Veg_Table[[#This Row],[Prescription R-Scale]],1,0))</f>
        <v>0</v>
      </c>
      <c r="H683" s="1">
        <f>IF(OR(AND(Veg_Table[[#This Row],[PRESCRIP]]="BC_Br Rmv", Veg_Table[[#This Row],[WOOD_MAN]]&lt;&gt;"Not Needed"),AND(Veg_Table[[#This Row],[PRESCRIP]]="BCS_Br Rmv+Trt", Veg_Table[[#This Row],[WOOD_MAN]]&lt;&gt;"Not Needed")),1,0)</f>
        <v>0</v>
      </c>
      <c r="I683" s="1">
        <f ca="1">IF(AND(Veg_Table[[#This Row],[Prescription_Changed]]="Yes",Veg_Table[[#This Row],[TAT_RESULT]]=""),1,0)</f>
        <v>0</v>
      </c>
      <c r="J683" s="1">
        <f ca="1">SUM(Veg_Table[[#This Row],[Prescription and Status do not match]:[Prescription_Edited_And_TAT_Is_Blank]])</f>
        <v>0</v>
      </c>
      <c r="K683" s="1">
        <f ca="1">IF(Veg_Table[[#This Row],[Sum of Errors]]&gt;0,1,0)</f>
        <v>0</v>
      </c>
      <c r="L683" s="1">
        <f>1</f>
        <v>1</v>
      </c>
      <c r="M68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683" s="1">
        <f>IF(OR(MID(Veg_Table[[#This Row],[PRESCRIP]],2,1)="1",MID(Veg_Table[[#This Row],[PRESCRIP]],2,1)="2",MID(Veg_Table[[#This Row],[PRESCRIP]],2,1)="3",MID(Veg_Table[[#This Row],[PRESCRIP]],2,1)="4"),_xlfn.NUMBERVALUE(MID(Veg_Table[[#This Row],[PRESCRIP]],2,1)),"NA")</f>
        <v>2</v>
      </c>
      <c r="O683" s="1">
        <f>WEEKNUM(Veg_Table[[#This Row],[EVM_LAST_EDITED_Day]],2)</f>
        <v>20</v>
      </c>
      <c r="P683" s="25">
        <f>IFERROR(DATE(YEAR(Veg_Table[[#This Row],[EVM_LAST_EDITED2]]),MONTH(Veg_Table[[#This Row],[EVM_LAST_EDITED2]]),DAY(Veg_Table[[#This Row],[EVM_LAST_EDITED2]])),DATE(2019,1,1))</f>
        <v>43962</v>
      </c>
      <c r="Q683" s="3">
        <f>VALUE(SUBSTITUTE(Veg_Table[[#This Row],[EVM_LAST_EDITED]],",",""))</f>
        <v>43962.655323831001</v>
      </c>
      <c r="R683" s="1" t="str">
        <f>_xlfn.IFNA(IF(Veg_Table[[#This Row],[EVM_LAST_EDITOR]]="","zBlank EVM Last Editor",VLOOKUP(Veg_Table[[#This Row],[EVM_LAST_EDITOR]],Roster_Table[#All],4,FALSE)),"zAWRR Not in Roster")</f>
        <v>zAWRR Not in Roster</v>
      </c>
      <c r="S683" s="1" t="str">
        <f>_xlfn.IFNA(IF(Veg_Table[[#This Row],[EVM_LAST_EDITOR]]="","zBlank EVM Last Editor",VLOOKUP(Veg_Table[[#This Row],[EVM_LAST_EDITOR]],Roster_Table[#All],16,FALSE)),"zCompany_AWRR not in Roster")</f>
        <v>zCompany_AWRR not in Roster</v>
      </c>
      <c r="T683" s="2">
        <f>IFERROR(DATE(YEAR(Veg_Table[[#This Row],[Created2]]),MONTH(Veg_Table[[#This Row],[Created2]]),DAY(Veg_Table[[#This Row],[Created2]])),DATE(2019,1,1))</f>
        <v>43909</v>
      </c>
      <c r="U683" s="3">
        <f>VALUE(SUBSTITUTE(Veg_Table[[#This Row],[Created]],",",""))</f>
        <v>43909.370694444398</v>
      </c>
      <c r="V683" s="3" t="str">
        <f ca="1">IFERROR(_xlfn.IFNA(CELL("contents",INDIRECT(_xlfn.CONCAT("Veg_Table_Production_Data!",ADDRESS(MATCH(_xlfn.MAXIFS(#REF!,#REF!,"="&amp;Veg_Table[[#This Row],[AUTO_ID]],#REF!,"&lt;"&amp;Veg_Table[[#This Row],[EVM_LAST_EDITED_Day]]),#REF!,0),COLUMN(#REF!),4,1,)))),""),"")</f>
        <v/>
      </c>
      <c r="W683" s="3" t="str">
        <f ca="1">IF(Veg_Table[[#This Row],[Previous_Prescription]]="","No",IF(Veg_Table[[#This Row],[Previous_Prescription]]=Veg_Table[[#This Row],[PRESCRIP]],"No","Yes"))</f>
        <v>No</v>
      </c>
      <c r="X683" s="3" t="str">
        <f>IF(Veg_Table[[#This Row],[EVM_LAST_EDITED_Day]]=Veg_Table[[#This Row],[Created_Day]],"New","Old")</f>
        <v>Old</v>
      </c>
      <c r="Y683" s="1">
        <f>IFERROR(IF(FIND("delete",LOWER(Veg_Table[[#This Row],[PI_COMMENTS]]))&gt;=1,1,0),0)</f>
        <v>0</v>
      </c>
      <c r="Z683" s="1" t="str">
        <f>_xlfn.IFNA(IF(Veg_Table[[#This Row],[EVM_LAST_EDITOR]]="","Yes",VLOOKUP(Veg_Table[[#This Row],[EVM_LAST_EDITOR]],Roster_Table[#All],15,FALSE)),"Yes")</f>
        <v>Yes</v>
      </c>
      <c r="AA68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83" s="1" t="str">
        <f>_xlfn.IFNA(VLOOKUP(Veg_Table[[#This Row],[EVM_LAST_EDITOR]],Roster_Table[#All],3,FALSE),"zAWRR Not in Roster")</f>
        <v>zAWRR Not in Roster</v>
      </c>
      <c r="AC683" s="1" t="str">
        <f>_xlfn.IFNA(VLOOKUP(Veg_Table[[#This Row],[EVM_LAST_EDITOR]],Roster_Table[#All],2,FALSE),"zAWRR Not in Roster")</f>
        <v>zAWRR Not in Roster</v>
      </c>
      <c r="AD683" s="1" t="str">
        <f>IF(_xlfn.CONCAT(Veg_Table[[#This Row],[First_Name]]," ",Veg_Table[[#This Row],[Last_Name]])="zAWRR Not in Roster zAWRR Not in Roster","zAWRR Not in Roster",_xlfn.CONCAT(Veg_Table[[#This Row],[First_Name]]," ",Veg_Table[[#This Row],[Last_Name]]))</f>
        <v>zAWRR Not in Roster</v>
      </c>
      <c r="AE683">
        <v>2938014</v>
      </c>
      <c r="AF683" t="s">
        <v>1103</v>
      </c>
      <c r="AG683" t="s">
        <v>30</v>
      </c>
      <c r="AH683" t="s">
        <v>1092</v>
      </c>
      <c r="AI683" t="s">
        <v>1089</v>
      </c>
      <c r="AJ683" t="s">
        <v>820</v>
      </c>
      <c r="AL683" t="s">
        <v>371</v>
      </c>
      <c r="AM683" t="s">
        <v>40</v>
      </c>
      <c r="AN683" t="s">
        <v>25</v>
      </c>
      <c r="AO683" t="s">
        <v>25</v>
      </c>
      <c r="AP683">
        <v>19</v>
      </c>
      <c r="AQ683">
        <v>72</v>
      </c>
      <c r="AR683" t="s">
        <v>514</v>
      </c>
      <c r="AS683" t="s">
        <v>900</v>
      </c>
      <c r="AT683" t="s">
        <v>522</v>
      </c>
      <c r="AV683" t="s">
        <v>512</v>
      </c>
      <c r="AW683" t="s">
        <v>1101</v>
      </c>
      <c r="AX683" t="s">
        <v>534</v>
      </c>
      <c r="AZ683">
        <v>5746657</v>
      </c>
      <c r="BA683" t="s">
        <v>530</v>
      </c>
      <c r="BB683" s="4">
        <v>43962.655288391201</v>
      </c>
      <c r="BD683" t="s">
        <v>29</v>
      </c>
      <c r="BE683" t="s">
        <v>25</v>
      </c>
      <c r="BF683" t="s">
        <v>513</v>
      </c>
      <c r="BG683" t="s">
        <v>534</v>
      </c>
      <c r="BI683" s="3">
        <v>43966.574659085651</v>
      </c>
      <c r="BJ683" t="s">
        <v>1429</v>
      </c>
      <c r="BK683" s="30" t="s">
        <v>821</v>
      </c>
      <c r="BL683" s="3">
        <v>43962.655323831015</v>
      </c>
      <c r="BM683" t="s">
        <v>31</v>
      </c>
      <c r="BN683" t="s">
        <v>32</v>
      </c>
      <c r="BP683" t="s">
        <v>1093</v>
      </c>
      <c r="BQ683" t="s">
        <v>826</v>
      </c>
      <c r="BR683" t="s">
        <v>28</v>
      </c>
      <c r="BS683" t="s">
        <v>28</v>
      </c>
      <c r="BT683" t="s">
        <v>384</v>
      </c>
      <c r="BU683" s="3">
        <v>43909.370694444442</v>
      </c>
      <c r="BV683" t="s">
        <v>821</v>
      </c>
      <c r="BW683" s="3">
        <v>43966.574691030095</v>
      </c>
      <c r="BX683" t="s">
        <v>1104</v>
      </c>
      <c r="CG683"/>
      <c r="CH683"/>
      <c r="CI683"/>
      <c r="CY683"/>
      <c r="DA683"/>
      <c r="DE683"/>
      <c r="DF683"/>
    </row>
    <row r="684" spans="1:110" x14ac:dyDescent="0.25">
      <c r="A684" s="1">
        <f>IF(Veg_Table[[#This Row],[VP_STATUS]]="Hold",0,IF(OR(AND(Veg_Table[[#This Row],[PRESCRIP]]="NW_No Work",Veg_Table[[#This Row],[VP_STATUS]]&lt;&gt;"No Work Required Under EVM"),AND(Veg_Table[[#This Row],[VP_STATUS]]="No Work Required Under EVM",Veg_Table[[#This Row],[PRESCRIP]]&lt;&gt;"NW_No Work")),1,0))</f>
        <v>0</v>
      </c>
      <c r="B684" s="1">
        <f>IF(Veg_Table[[#This Row],[SPECIES]]="",1,0)</f>
        <v>0</v>
      </c>
      <c r="C684" s="1">
        <f>IF(Veg_Table[[#This Row],[DIAMETER]]="",1,0)</f>
        <v>0</v>
      </c>
      <c r="D684" s="1">
        <f>IF(Veg_Table[[#This Row],[HEIGHT]]="",1,0)</f>
        <v>0</v>
      </c>
      <c r="E68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84" s="1">
        <f>IF(AND(Veg_Table[[#This Row],[TAT_RESULT]]="ABATE",Veg_Table[[#This Row],[PRESCRIP]]="NW_No Work"),1,0)</f>
        <v>0</v>
      </c>
      <c r="G684" s="1">
        <f>IF(OR(Veg_Table[[#This Row],[Prescription R-Scale]]="NA",Veg_Table[[#This Row],[Diameter R-Scale]]="NA"),0,IF(Veg_Table[[#This Row],[Diameter R-Scale]]&lt;&gt;Veg_Table[[#This Row],[Prescription R-Scale]],1,0))</f>
        <v>0</v>
      </c>
      <c r="H684" s="1">
        <f>IF(OR(AND(Veg_Table[[#This Row],[PRESCRIP]]="BC_Br Rmv", Veg_Table[[#This Row],[WOOD_MAN]]&lt;&gt;"Not Needed"),AND(Veg_Table[[#This Row],[PRESCRIP]]="BCS_Br Rmv+Trt", Veg_Table[[#This Row],[WOOD_MAN]]&lt;&gt;"Not Needed")),1,0)</f>
        <v>0</v>
      </c>
      <c r="I684" s="1">
        <f ca="1">IF(AND(Veg_Table[[#This Row],[Prescription_Changed]]="Yes",Veg_Table[[#This Row],[TAT_RESULT]]=""),1,0)</f>
        <v>0</v>
      </c>
      <c r="J684" s="1">
        <f ca="1">SUM(Veg_Table[[#This Row],[Prescription and Status do not match]:[Prescription_Edited_And_TAT_Is_Blank]])</f>
        <v>0</v>
      </c>
      <c r="K684" s="1">
        <f ca="1">IF(Veg_Table[[#This Row],[Sum of Errors]]&gt;0,1,0)</f>
        <v>0</v>
      </c>
      <c r="L684" s="1">
        <f>1</f>
        <v>1</v>
      </c>
      <c r="M68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684" s="1">
        <f>IF(OR(MID(Veg_Table[[#This Row],[PRESCRIP]],2,1)="1",MID(Veg_Table[[#This Row],[PRESCRIP]],2,1)="2",MID(Veg_Table[[#This Row],[PRESCRIP]],2,1)="3",MID(Veg_Table[[#This Row],[PRESCRIP]],2,1)="4"),_xlfn.NUMBERVALUE(MID(Veg_Table[[#This Row],[PRESCRIP]],2,1)),"NA")</f>
        <v>3</v>
      </c>
      <c r="O684" s="1">
        <f>WEEKNUM(Veg_Table[[#This Row],[EVM_LAST_EDITED_Day]],2)</f>
        <v>20</v>
      </c>
      <c r="P684" s="25">
        <f>IFERROR(DATE(YEAR(Veg_Table[[#This Row],[EVM_LAST_EDITED2]]),MONTH(Veg_Table[[#This Row],[EVM_LAST_EDITED2]]),DAY(Veg_Table[[#This Row],[EVM_LAST_EDITED2]])),DATE(2019,1,1))</f>
        <v>43962</v>
      </c>
      <c r="Q684" s="3">
        <f>VALUE(SUBSTITUTE(Veg_Table[[#This Row],[EVM_LAST_EDITED]],",",""))</f>
        <v>43962.655752141203</v>
      </c>
      <c r="R684" s="1" t="str">
        <f>_xlfn.IFNA(IF(Veg_Table[[#This Row],[EVM_LAST_EDITOR]]="","zBlank EVM Last Editor",VLOOKUP(Veg_Table[[#This Row],[EVM_LAST_EDITOR]],Roster_Table[#All],4,FALSE)),"zAWRR Not in Roster")</f>
        <v>zAWRR Not in Roster</v>
      </c>
      <c r="S684" s="1" t="str">
        <f>_xlfn.IFNA(IF(Veg_Table[[#This Row],[EVM_LAST_EDITOR]]="","zBlank EVM Last Editor",VLOOKUP(Veg_Table[[#This Row],[EVM_LAST_EDITOR]],Roster_Table[#All],16,FALSE)),"zCompany_AWRR not in Roster")</f>
        <v>zCompany_AWRR not in Roster</v>
      </c>
      <c r="T684" s="2">
        <f>IFERROR(DATE(YEAR(Veg_Table[[#This Row],[Created2]]),MONTH(Veg_Table[[#This Row],[Created2]]),DAY(Veg_Table[[#This Row],[Created2]])),DATE(2019,1,1))</f>
        <v>43899</v>
      </c>
      <c r="U684" s="3">
        <f>VALUE(SUBSTITUTE(Veg_Table[[#This Row],[Created]],",",""))</f>
        <v>43899.465484791603</v>
      </c>
      <c r="V684" s="3" t="str">
        <f ca="1">IFERROR(_xlfn.IFNA(CELL("contents",INDIRECT(_xlfn.CONCAT("Veg_Table_Production_Data!",ADDRESS(MATCH(_xlfn.MAXIFS(#REF!,#REF!,"="&amp;Veg_Table[[#This Row],[AUTO_ID]],#REF!,"&lt;"&amp;Veg_Table[[#This Row],[EVM_LAST_EDITED_Day]]),#REF!,0),COLUMN(#REF!),4,1,)))),""),"")</f>
        <v/>
      </c>
      <c r="W684" s="3" t="str">
        <f ca="1">IF(Veg_Table[[#This Row],[Previous_Prescription]]="","No",IF(Veg_Table[[#This Row],[Previous_Prescription]]=Veg_Table[[#This Row],[PRESCRIP]],"No","Yes"))</f>
        <v>No</v>
      </c>
      <c r="X684" s="3" t="str">
        <f>IF(Veg_Table[[#This Row],[EVM_LAST_EDITED_Day]]=Veg_Table[[#This Row],[Created_Day]],"New","Old")</f>
        <v>Old</v>
      </c>
      <c r="Y684" s="1">
        <f>IFERROR(IF(FIND("delete",LOWER(Veg_Table[[#This Row],[PI_COMMENTS]]))&gt;=1,1,0),0)</f>
        <v>0</v>
      </c>
      <c r="Z684" s="1" t="str">
        <f>_xlfn.IFNA(IF(Veg_Table[[#This Row],[EVM_LAST_EDITOR]]="","Yes",VLOOKUP(Veg_Table[[#This Row],[EVM_LAST_EDITOR]],Roster_Table[#All],15,FALSE)),"Yes")</f>
        <v>Yes</v>
      </c>
      <c r="AA68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84" s="1" t="str">
        <f>_xlfn.IFNA(VLOOKUP(Veg_Table[[#This Row],[EVM_LAST_EDITOR]],Roster_Table[#All],3,FALSE),"zAWRR Not in Roster")</f>
        <v>zAWRR Not in Roster</v>
      </c>
      <c r="AC684" s="1" t="str">
        <f>_xlfn.IFNA(VLOOKUP(Veg_Table[[#This Row],[EVM_LAST_EDITOR]],Roster_Table[#All],2,FALSE),"zAWRR Not in Roster")</f>
        <v>zAWRR Not in Roster</v>
      </c>
      <c r="AD684" s="1" t="str">
        <f>IF(_xlfn.CONCAT(Veg_Table[[#This Row],[First_Name]]," ",Veg_Table[[#This Row],[Last_Name]])="zAWRR Not in Roster zAWRR Not in Roster","zAWRR Not in Roster",_xlfn.CONCAT(Veg_Table[[#This Row],[First_Name]]," ",Veg_Table[[#This Row],[Last_Name]]))</f>
        <v>zAWRR Not in Roster</v>
      </c>
      <c r="AE684">
        <v>2320952</v>
      </c>
      <c r="AF684" t="s">
        <v>1371</v>
      </c>
      <c r="AG684" t="s">
        <v>30</v>
      </c>
      <c r="AH684" t="s">
        <v>1345</v>
      </c>
      <c r="AI684" t="s">
        <v>1350</v>
      </c>
      <c r="AJ684" t="s">
        <v>820</v>
      </c>
      <c r="AL684" t="s">
        <v>372</v>
      </c>
      <c r="AM684" t="s">
        <v>38</v>
      </c>
      <c r="AN684" t="s">
        <v>25</v>
      </c>
      <c r="AO684" t="s">
        <v>25</v>
      </c>
      <c r="AP684">
        <v>28</v>
      </c>
      <c r="AQ684">
        <v>108</v>
      </c>
      <c r="AR684" t="s">
        <v>514</v>
      </c>
      <c r="AS684" t="s">
        <v>51</v>
      </c>
      <c r="AT684" t="s">
        <v>515</v>
      </c>
      <c r="AU684" t="s">
        <v>25</v>
      </c>
      <c r="AV684" t="s">
        <v>512</v>
      </c>
      <c r="AW684" t="s">
        <v>1372</v>
      </c>
      <c r="AX684" t="s">
        <v>825</v>
      </c>
      <c r="AY684" t="s">
        <v>825</v>
      </c>
      <c r="AZ684">
        <v>5807646</v>
      </c>
      <c r="BA684" t="s">
        <v>51</v>
      </c>
      <c r="BB684" s="4">
        <v>43959.491817928239</v>
      </c>
      <c r="BC684" t="s">
        <v>837</v>
      </c>
      <c r="BD684" t="s">
        <v>29</v>
      </c>
      <c r="BE684" t="s">
        <v>25</v>
      </c>
      <c r="BF684" t="s">
        <v>513</v>
      </c>
      <c r="BG684" t="s">
        <v>825</v>
      </c>
      <c r="BH684" t="s">
        <v>825</v>
      </c>
      <c r="BI684" s="3">
        <v>43962.655726550925</v>
      </c>
      <c r="BJ684" t="s">
        <v>1856</v>
      </c>
      <c r="BK684" s="30" t="s">
        <v>878</v>
      </c>
      <c r="BL684" s="3">
        <v>43962.655752141203</v>
      </c>
      <c r="BM684" t="s">
        <v>31</v>
      </c>
      <c r="BN684" t="s">
        <v>32</v>
      </c>
      <c r="BP684" t="s">
        <v>1971</v>
      </c>
      <c r="BQ684" t="s">
        <v>28</v>
      </c>
      <c r="BR684" t="s">
        <v>28</v>
      </c>
      <c r="BS684" t="s">
        <v>28</v>
      </c>
      <c r="BT684" t="s">
        <v>115</v>
      </c>
      <c r="BU684" s="3">
        <v>43899.465484791668</v>
      </c>
      <c r="BV684" t="s">
        <v>803</v>
      </c>
      <c r="BW684" s="3">
        <v>43962.731630243055</v>
      </c>
      <c r="BX684" t="s">
        <v>1373</v>
      </c>
      <c r="CG684"/>
      <c r="CH684"/>
      <c r="CI684"/>
      <c r="CY684"/>
      <c r="DA684"/>
      <c r="DE684"/>
      <c r="DF684"/>
    </row>
    <row r="685" spans="1:110" x14ac:dyDescent="0.25">
      <c r="A685" s="1">
        <f>IF(Veg_Table[[#This Row],[VP_STATUS]]="Hold",0,IF(OR(AND(Veg_Table[[#This Row],[PRESCRIP]]="NW_No Work",Veg_Table[[#This Row],[VP_STATUS]]&lt;&gt;"No Work Required Under EVM"),AND(Veg_Table[[#This Row],[VP_STATUS]]="No Work Required Under EVM",Veg_Table[[#This Row],[PRESCRIP]]&lt;&gt;"NW_No Work")),1,0))</f>
        <v>0</v>
      </c>
      <c r="B685" s="1">
        <f>IF(Veg_Table[[#This Row],[SPECIES]]="",1,0)</f>
        <v>0</v>
      </c>
      <c r="C685" s="1">
        <f>IF(Veg_Table[[#This Row],[DIAMETER]]="",1,0)</f>
        <v>0</v>
      </c>
      <c r="D685" s="1">
        <f>IF(Veg_Table[[#This Row],[HEIGHT]]="",1,0)</f>
        <v>0</v>
      </c>
      <c r="E68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85" s="1">
        <f>IF(AND(Veg_Table[[#This Row],[TAT_RESULT]]="ABATE",Veg_Table[[#This Row],[PRESCRIP]]="NW_No Work"),1,0)</f>
        <v>0</v>
      </c>
      <c r="G685" s="1">
        <f>IF(OR(Veg_Table[[#This Row],[Prescription R-Scale]]="NA",Veg_Table[[#This Row],[Diameter R-Scale]]="NA"),0,IF(Veg_Table[[#This Row],[Diameter R-Scale]]&lt;&gt;Veg_Table[[#This Row],[Prescription R-Scale]],1,0))</f>
        <v>0</v>
      </c>
      <c r="H685" s="1">
        <f>IF(OR(AND(Veg_Table[[#This Row],[PRESCRIP]]="BC_Br Rmv", Veg_Table[[#This Row],[WOOD_MAN]]&lt;&gt;"Not Needed"),AND(Veg_Table[[#This Row],[PRESCRIP]]="BCS_Br Rmv+Trt", Veg_Table[[#This Row],[WOOD_MAN]]&lt;&gt;"Not Needed")),1,0)</f>
        <v>0</v>
      </c>
      <c r="I685" s="1">
        <f ca="1">IF(AND(Veg_Table[[#This Row],[Prescription_Changed]]="Yes",Veg_Table[[#This Row],[TAT_RESULT]]=""),1,0)</f>
        <v>0</v>
      </c>
      <c r="J685" s="1">
        <f ca="1">SUM(Veg_Table[[#This Row],[Prescription and Status do not match]:[Prescription_Edited_And_TAT_Is_Blank]])</f>
        <v>0</v>
      </c>
      <c r="K685" s="1">
        <f ca="1">IF(Veg_Table[[#This Row],[Sum of Errors]]&gt;0,1,0)</f>
        <v>0</v>
      </c>
      <c r="L685" s="1">
        <f>1</f>
        <v>1</v>
      </c>
      <c r="M685"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685" s="1" t="str">
        <f>IF(OR(MID(Veg_Table[[#This Row],[PRESCRIP]],2,1)="1",MID(Veg_Table[[#This Row],[PRESCRIP]],2,1)="2",MID(Veg_Table[[#This Row],[PRESCRIP]],2,1)="3",MID(Veg_Table[[#This Row],[PRESCRIP]],2,1)="4"),_xlfn.NUMBERVALUE(MID(Veg_Table[[#This Row],[PRESCRIP]],2,1)),"NA")</f>
        <v>NA</v>
      </c>
      <c r="O685" s="1">
        <f>WEEKNUM(Veg_Table[[#This Row],[EVM_LAST_EDITED_Day]],2)</f>
        <v>20</v>
      </c>
      <c r="P685" s="25">
        <f>IFERROR(DATE(YEAR(Veg_Table[[#This Row],[EVM_LAST_EDITED2]]),MONTH(Veg_Table[[#This Row],[EVM_LAST_EDITED2]]),DAY(Veg_Table[[#This Row],[EVM_LAST_EDITED2]])),DATE(2019,1,1))</f>
        <v>43962</v>
      </c>
      <c r="Q685" s="3">
        <f>VALUE(SUBSTITUTE(Veg_Table[[#This Row],[EVM_LAST_EDITED]],",",""))</f>
        <v>43962.6559375</v>
      </c>
      <c r="R685" s="1" t="str">
        <f>_xlfn.IFNA(IF(Veg_Table[[#This Row],[EVM_LAST_EDITOR]]="","zBlank EVM Last Editor",VLOOKUP(Veg_Table[[#This Row],[EVM_LAST_EDITOR]],Roster_Table[#All],4,FALSE)),"zAWRR Not in Roster")</f>
        <v>MGE</v>
      </c>
      <c r="S685" s="1" t="str">
        <f>_xlfn.IFNA(IF(Veg_Table[[#This Row],[EVM_LAST_EDITOR]]="","zBlank EVM Last Editor",VLOOKUP(Veg_Table[[#This Row],[EVM_LAST_EDITOR]],Roster_Table[#All],16,FALSE)),"zCompany_AWRR not in Roster")</f>
        <v>MGE_Mountain G Enterprises</v>
      </c>
      <c r="T685" s="2">
        <f>IFERROR(DATE(YEAR(Veg_Table[[#This Row],[Created2]]),MONTH(Veg_Table[[#This Row],[Created2]]),DAY(Veg_Table[[#This Row],[Created2]])),DATE(2019,1,1))</f>
        <v>43962</v>
      </c>
      <c r="U685" s="3">
        <f>VALUE(SUBSTITUTE(Veg_Table[[#This Row],[Created]],",",""))</f>
        <v>43962.379988425899</v>
      </c>
      <c r="V685" s="3" t="str">
        <f ca="1">IFERROR(_xlfn.IFNA(CELL("contents",INDIRECT(_xlfn.CONCAT("Veg_Table_Production_Data!",ADDRESS(MATCH(_xlfn.MAXIFS(#REF!,#REF!,"="&amp;Veg_Table[[#This Row],[AUTO_ID]],#REF!,"&lt;"&amp;Veg_Table[[#This Row],[EVM_LAST_EDITED_Day]]),#REF!,0),COLUMN(#REF!),4,1,)))),""),"")</f>
        <v/>
      </c>
      <c r="W685" s="3" t="str">
        <f ca="1">IF(Veg_Table[[#This Row],[Previous_Prescription]]="","No",IF(Veg_Table[[#This Row],[Previous_Prescription]]=Veg_Table[[#This Row],[PRESCRIP]],"No","Yes"))</f>
        <v>No</v>
      </c>
      <c r="X685" s="3" t="str">
        <f>IF(Veg_Table[[#This Row],[EVM_LAST_EDITED_Day]]=Veg_Table[[#This Row],[Created_Day]],"New","Old")</f>
        <v>New</v>
      </c>
      <c r="Y685" s="1">
        <f>IFERROR(IF(FIND("delete",LOWER(Veg_Table[[#This Row],[PI_COMMENTS]]))&gt;=1,1,0),0)</f>
        <v>0</v>
      </c>
      <c r="Z685" s="1" t="str">
        <f>_xlfn.IFNA(IF(Veg_Table[[#This Row],[EVM_LAST_EDITOR]]="","Yes",VLOOKUP(Veg_Table[[#This Row],[EVM_LAST_EDITOR]],Roster_Table[#All],15,FALSE)),"Yes")</f>
        <v>Yes</v>
      </c>
      <c r="AA68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85" s="1" t="str">
        <f>_xlfn.IFNA(VLOOKUP(Veg_Table[[#This Row],[EVM_LAST_EDITOR]],Roster_Table[#All],3,FALSE),"zAWRR Not in Roster")</f>
        <v>Alex</v>
      </c>
      <c r="AC685" s="1" t="str">
        <f>_xlfn.IFNA(VLOOKUP(Veg_Table[[#This Row],[EVM_LAST_EDITOR]],Roster_Table[#All],2,FALSE),"zAWRR Not in Roster")</f>
        <v>Coon</v>
      </c>
      <c r="AD685" s="1" t="str">
        <f>IF(_xlfn.CONCAT(Veg_Table[[#This Row],[First_Name]]," ",Veg_Table[[#This Row],[Last_Name]])="zAWRR Not in Roster zAWRR Not in Roster","zAWRR Not in Roster",_xlfn.CONCAT(Veg_Table[[#This Row],[First_Name]]," ",Veg_Table[[#This Row],[Last_Name]]))</f>
        <v>Alex Coon</v>
      </c>
      <c r="AE685">
        <v>3215205</v>
      </c>
      <c r="AF685" t="s">
        <v>4060</v>
      </c>
      <c r="AG685" t="s">
        <v>93</v>
      </c>
      <c r="AH685" t="s">
        <v>2679</v>
      </c>
      <c r="AI685" t="s">
        <v>3773</v>
      </c>
      <c r="AJ685" t="s">
        <v>21</v>
      </c>
      <c r="AL685" t="s">
        <v>22</v>
      </c>
      <c r="AM685" t="s">
        <v>38</v>
      </c>
      <c r="AN685" t="s">
        <v>25</v>
      </c>
      <c r="AO685" t="s">
        <v>25</v>
      </c>
      <c r="AP685">
        <v>37</v>
      </c>
      <c r="AQ685">
        <v>120</v>
      </c>
      <c r="AR685" t="s">
        <v>511</v>
      </c>
      <c r="AS685" t="s">
        <v>24</v>
      </c>
      <c r="AT685" t="s">
        <v>26</v>
      </c>
      <c r="AV685" t="s">
        <v>519</v>
      </c>
      <c r="AW685" t="s">
        <v>4061</v>
      </c>
      <c r="AZ685"/>
      <c r="BB685" s="4"/>
      <c r="BD685" t="s">
        <v>29</v>
      </c>
      <c r="BE685" t="s">
        <v>25</v>
      </c>
      <c r="BF685" t="s">
        <v>513</v>
      </c>
      <c r="BI685" s="3"/>
      <c r="BJ685" t="s">
        <v>27</v>
      </c>
      <c r="BK685" s="30" t="s">
        <v>140</v>
      </c>
      <c r="BL685" s="3">
        <v>43962.6559375</v>
      </c>
      <c r="BM685" t="s">
        <v>31</v>
      </c>
      <c r="BN685" t="s">
        <v>32</v>
      </c>
      <c r="BP685" t="s">
        <v>2680</v>
      </c>
      <c r="BQ685" t="s">
        <v>1025</v>
      </c>
      <c r="BR685" t="s">
        <v>28</v>
      </c>
      <c r="BS685" t="s">
        <v>28</v>
      </c>
      <c r="BT685" t="s">
        <v>140</v>
      </c>
      <c r="BU685" s="3">
        <v>43962.379988425928</v>
      </c>
      <c r="BV685" t="s">
        <v>803</v>
      </c>
      <c r="BW685" s="3">
        <v>43963.397300590281</v>
      </c>
      <c r="BX685" t="s">
        <v>4062</v>
      </c>
      <c r="CG685"/>
      <c r="CH685"/>
      <c r="CI685"/>
      <c r="CY685"/>
      <c r="DA685"/>
      <c r="DE685"/>
      <c r="DF685"/>
    </row>
    <row r="686" spans="1:110" x14ac:dyDescent="0.25">
      <c r="A686" s="1">
        <f>IF(Veg_Table[[#This Row],[VP_STATUS]]="Hold",0,IF(OR(AND(Veg_Table[[#This Row],[PRESCRIP]]="NW_No Work",Veg_Table[[#This Row],[VP_STATUS]]&lt;&gt;"No Work Required Under EVM"),AND(Veg_Table[[#This Row],[VP_STATUS]]="No Work Required Under EVM",Veg_Table[[#This Row],[PRESCRIP]]&lt;&gt;"NW_No Work")),1,0))</f>
        <v>0</v>
      </c>
      <c r="B686" s="1">
        <f>IF(Veg_Table[[#This Row],[SPECIES]]="",1,0)</f>
        <v>0</v>
      </c>
      <c r="C686" s="1">
        <f>IF(Veg_Table[[#This Row],[DIAMETER]]="",1,0)</f>
        <v>0</v>
      </c>
      <c r="D686" s="1">
        <f>IF(Veg_Table[[#This Row],[HEIGHT]]="",1,0)</f>
        <v>0</v>
      </c>
      <c r="E68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86" s="1">
        <f>IF(AND(Veg_Table[[#This Row],[TAT_RESULT]]="ABATE",Veg_Table[[#This Row],[PRESCRIP]]="NW_No Work"),1,0)</f>
        <v>0</v>
      </c>
      <c r="G686" s="1">
        <f>IF(OR(Veg_Table[[#This Row],[Prescription R-Scale]]="NA",Veg_Table[[#This Row],[Diameter R-Scale]]="NA"),0,IF(Veg_Table[[#This Row],[Diameter R-Scale]]&lt;&gt;Veg_Table[[#This Row],[Prescription R-Scale]],1,0))</f>
        <v>0</v>
      </c>
      <c r="H686" s="1">
        <f>IF(OR(AND(Veg_Table[[#This Row],[PRESCRIP]]="BC_Br Rmv", Veg_Table[[#This Row],[WOOD_MAN]]&lt;&gt;"Not Needed"),AND(Veg_Table[[#This Row],[PRESCRIP]]="BCS_Br Rmv+Trt", Veg_Table[[#This Row],[WOOD_MAN]]&lt;&gt;"Not Needed")),1,0)</f>
        <v>0</v>
      </c>
      <c r="I686" s="1">
        <f ca="1">IF(AND(Veg_Table[[#This Row],[Prescription_Changed]]="Yes",Veg_Table[[#This Row],[TAT_RESULT]]=""),1,0)</f>
        <v>0</v>
      </c>
      <c r="J686" s="1">
        <f ca="1">SUM(Veg_Table[[#This Row],[Prescription and Status do not match]:[Prescription_Edited_And_TAT_Is_Blank]])</f>
        <v>0</v>
      </c>
      <c r="K686" s="1">
        <f ca="1">IF(Veg_Table[[#This Row],[Sum of Errors]]&gt;0,1,0)</f>
        <v>0</v>
      </c>
      <c r="L686" s="1">
        <f>1</f>
        <v>1</v>
      </c>
      <c r="M686"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686" s="1" t="str">
        <f>IF(OR(MID(Veg_Table[[#This Row],[PRESCRIP]],2,1)="1",MID(Veg_Table[[#This Row],[PRESCRIP]],2,1)="2",MID(Veg_Table[[#This Row],[PRESCRIP]],2,1)="3",MID(Veg_Table[[#This Row],[PRESCRIP]],2,1)="4"),_xlfn.NUMBERVALUE(MID(Veg_Table[[#This Row],[PRESCRIP]],2,1)),"NA")</f>
        <v>NA</v>
      </c>
      <c r="O686" s="1">
        <f>WEEKNUM(Veg_Table[[#This Row],[EVM_LAST_EDITED_Day]],2)</f>
        <v>20</v>
      </c>
      <c r="P686" s="25">
        <f>IFERROR(DATE(YEAR(Veg_Table[[#This Row],[EVM_LAST_EDITED2]]),MONTH(Veg_Table[[#This Row],[EVM_LAST_EDITED2]]),DAY(Veg_Table[[#This Row],[EVM_LAST_EDITED2]])),DATE(2019,1,1))</f>
        <v>43962</v>
      </c>
      <c r="Q686" s="3">
        <f>VALUE(SUBSTITUTE(Veg_Table[[#This Row],[EVM_LAST_EDITED]],",",""))</f>
        <v>43962.6559375</v>
      </c>
      <c r="R686" s="1" t="str">
        <f>_xlfn.IFNA(IF(Veg_Table[[#This Row],[EVM_LAST_EDITOR]]="","zBlank EVM Last Editor",VLOOKUP(Veg_Table[[#This Row],[EVM_LAST_EDITOR]],Roster_Table[#All],4,FALSE)),"zAWRR Not in Roster")</f>
        <v>MGE</v>
      </c>
      <c r="S686" s="1" t="str">
        <f>_xlfn.IFNA(IF(Veg_Table[[#This Row],[EVM_LAST_EDITOR]]="","zBlank EVM Last Editor",VLOOKUP(Veg_Table[[#This Row],[EVM_LAST_EDITOR]],Roster_Table[#All],16,FALSE)),"zCompany_AWRR not in Roster")</f>
        <v>MGE_Mountain G Enterprises</v>
      </c>
      <c r="T686" s="2">
        <f>IFERROR(DATE(YEAR(Veg_Table[[#This Row],[Created2]]),MONTH(Veg_Table[[#This Row],[Created2]]),DAY(Veg_Table[[#This Row],[Created2]])),DATE(2019,1,1))</f>
        <v>43962</v>
      </c>
      <c r="U686" s="3">
        <f>VALUE(SUBSTITUTE(Veg_Table[[#This Row],[Created]],",",""))</f>
        <v>43962.382604166698</v>
      </c>
      <c r="V686" s="3" t="str">
        <f ca="1">IFERROR(_xlfn.IFNA(CELL("contents",INDIRECT(_xlfn.CONCAT("Veg_Table_Production_Data!",ADDRESS(MATCH(_xlfn.MAXIFS(#REF!,#REF!,"="&amp;Veg_Table[[#This Row],[AUTO_ID]],#REF!,"&lt;"&amp;Veg_Table[[#This Row],[EVM_LAST_EDITED_Day]]),#REF!,0),COLUMN(#REF!),4,1,)))),""),"")</f>
        <v/>
      </c>
      <c r="W686" s="3" t="str">
        <f ca="1">IF(Veg_Table[[#This Row],[Previous_Prescription]]="","No",IF(Veg_Table[[#This Row],[Previous_Prescription]]=Veg_Table[[#This Row],[PRESCRIP]],"No","Yes"))</f>
        <v>No</v>
      </c>
      <c r="X686" s="3" t="str">
        <f>IF(Veg_Table[[#This Row],[EVM_LAST_EDITED_Day]]=Veg_Table[[#This Row],[Created_Day]],"New","Old")</f>
        <v>New</v>
      </c>
      <c r="Y686" s="1">
        <f>IFERROR(IF(FIND("delete",LOWER(Veg_Table[[#This Row],[PI_COMMENTS]]))&gt;=1,1,0),0)</f>
        <v>0</v>
      </c>
      <c r="Z686" s="1" t="str">
        <f>_xlfn.IFNA(IF(Veg_Table[[#This Row],[EVM_LAST_EDITOR]]="","Yes",VLOOKUP(Veg_Table[[#This Row],[EVM_LAST_EDITOR]],Roster_Table[#All],15,FALSE)),"Yes")</f>
        <v>Yes</v>
      </c>
      <c r="AA68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86" s="1" t="str">
        <f>_xlfn.IFNA(VLOOKUP(Veg_Table[[#This Row],[EVM_LAST_EDITOR]],Roster_Table[#All],3,FALSE),"zAWRR Not in Roster")</f>
        <v>Alex</v>
      </c>
      <c r="AC686" s="1" t="str">
        <f>_xlfn.IFNA(VLOOKUP(Veg_Table[[#This Row],[EVM_LAST_EDITOR]],Roster_Table[#All],2,FALSE),"zAWRR Not in Roster")</f>
        <v>Coon</v>
      </c>
      <c r="AD686" s="1" t="str">
        <f>IF(_xlfn.CONCAT(Veg_Table[[#This Row],[First_Name]]," ",Veg_Table[[#This Row],[Last_Name]])="zAWRR Not in Roster zAWRR Not in Roster","zAWRR Not in Roster",_xlfn.CONCAT(Veg_Table[[#This Row],[First_Name]]," ",Veg_Table[[#This Row],[Last_Name]]))</f>
        <v>Alex Coon</v>
      </c>
      <c r="AE686">
        <v>3215206</v>
      </c>
      <c r="AF686" t="s">
        <v>4058</v>
      </c>
      <c r="AG686" t="s">
        <v>93</v>
      </c>
      <c r="AH686" t="s">
        <v>2679</v>
      </c>
      <c r="AI686" t="s">
        <v>3775</v>
      </c>
      <c r="AJ686" t="s">
        <v>21</v>
      </c>
      <c r="AL686" t="s">
        <v>22</v>
      </c>
      <c r="AM686" t="s">
        <v>38</v>
      </c>
      <c r="AN686" t="s">
        <v>25</v>
      </c>
      <c r="AO686" t="s">
        <v>25</v>
      </c>
      <c r="AP686">
        <v>16</v>
      </c>
      <c r="AQ686">
        <v>80</v>
      </c>
      <c r="AR686" t="s">
        <v>511</v>
      </c>
      <c r="AS686" t="s">
        <v>24</v>
      </c>
      <c r="AT686" t="s">
        <v>26</v>
      </c>
      <c r="AV686" t="s">
        <v>519</v>
      </c>
      <c r="AW686" t="s">
        <v>4056</v>
      </c>
      <c r="AZ686"/>
      <c r="BB686" s="4"/>
      <c r="BD686" t="s">
        <v>29</v>
      </c>
      <c r="BE686" t="s">
        <v>25</v>
      </c>
      <c r="BF686" t="s">
        <v>513</v>
      </c>
      <c r="BI686" s="3"/>
      <c r="BJ686" t="s">
        <v>27</v>
      </c>
      <c r="BK686" s="30" t="s">
        <v>140</v>
      </c>
      <c r="BL686" s="3">
        <v>43962.6559375</v>
      </c>
      <c r="BM686" t="s">
        <v>31</v>
      </c>
      <c r="BN686" t="s">
        <v>32</v>
      </c>
      <c r="BP686" t="s">
        <v>2680</v>
      </c>
      <c r="BQ686" t="s">
        <v>1025</v>
      </c>
      <c r="BR686" t="s">
        <v>28</v>
      </c>
      <c r="BS686" t="s">
        <v>28</v>
      </c>
      <c r="BT686" t="s">
        <v>140</v>
      </c>
      <c r="BU686" s="3">
        <v>43962.382604166669</v>
      </c>
      <c r="BV686" t="s">
        <v>803</v>
      </c>
      <c r="BW686" s="3">
        <v>43963.397340081021</v>
      </c>
      <c r="BX686" t="s">
        <v>4059</v>
      </c>
      <c r="CG686"/>
      <c r="CH686"/>
      <c r="CI686"/>
      <c r="CY686"/>
      <c r="DA686"/>
      <c r="DE686"/>
      <c r="DF686"/>
    </row>
    <row r="687" spans="1:110" x14ac:dyDescent="0.25">
      <c r="A687" s="1">
        <f>IF(Veg_Table[[#This Row],[VP_STATUS]]="Hold",0,IF(OR(AND(Veg_Table[[#This Row],[PRESCRIP]]="NW_No Work",Veg_Table[[#This Row],[VP_STATUS]]&lt;&gt;"No Work Required Under EVM"),AND(Veg_Table[[#This Row],[VP_STATUS]]="No Work Required Under EVM",Veg_Table[[#This Row],[PRESCRIP]]&lt;&gt;"NW_No Work")),1,0))</f>
        <v>0</v>
      </c>
      <c r="B687" s="1">
        <f>IF(Veg_Table[[#This Row],[SPECIES]]="",1,0)</f>
        <v>0</v>
      </c>
      <c r="C687" s="1">
        <f>IF(Veg_Table[[#This Row],[DIAMETER]]="",1,0)</f>
        <v>0</v>
      </c>
      <c r="D687" s="1">
        <f>IF(Veg_Table[[#This Row],[HEIGHT]]="",1,0)</f>
        <v>0</v>
      </c>
      <c r="E68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87" s="1">
        <f>IF(AND(Veg_Table[[#This Row],[TAT_RESULT]]="ABATE",Veg_Table[[#This Row],[PRESCRIP]]="NW_No Work"),1,0)</f>
        <v>0</v>
      </c>
      <c r="G687" s="1">
        <f>IF(OR(Veg_Table[[#This Row],[Prescription R-Scale]]="NA",Veg_Table[[#This Row],[Diameter R-Scale]]="NA"),0,IF(Veg_Table[[#This Row],[Diameter R-Scale]]&lt;&gt;Veg_Table[[#This Row],[Prescription R-Scale]],1,0))</f>
        <v>0</v>
      </c>
      <c r="H687" s="1">
        <f>IF(OR(AND(Veg_Table[[#This Row],[PRESCRIP]]="BC_Br Rmv", Veg_Table[[#This Row],[WOOD_MAN]]&lt;&gt;"Not Needed"),AND(Veg_Table[[#This Row],[PRESCRIP]]="BCS_Br Rmv+Trt", Veg_Table[[#This Row],[WOOD_MAN]]&lt;&gt;"Not Needed")),1,0)</f>
        <v>0</v>
      </c>
      <c r="I687" s="1">
        <f ca="1">IF(AND(Veg_Table[[#This Row],[Prescription_Changed]]="Yes",Veg_Table[[#This Row],[TAT_RESULT]]=""),1,0)</f>
        <v>0</v>
      </c>
      <c r="J687" s="1">
        <f ca="1">SUM(Veg_Table[[#This Row],[Prescription and Status do not match]:[Prescription_Edited_And_TAT_Is_Blank]])</f>
        <v>0</v>
      </c>
      <c r="K687" s="1">
        <f ca="1">IF(Veg_Table[[#This Row],[Sum of Errors]]&gt;0,1,0)</f>
        <v>0</v>
      </c>
      <c r="L687" s="1">
        <f>1</f>
        <v>1</v>
      </c>
      <c r="M687"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687" s="1" t="str">
        <f>IF(OR(MID(Veg_Table[[#This Row],[PRESCRIP]],2,1)="1",MID(Veg_Table[[#This Row],[PRESCRIP]],2,1)="2",MID(Veg_Table[[#This Row],[PRESCRIP]],2,1)="3",MID(Veg_Table[[#This Row],[PRESCRIP]],2,1)="4"),_xlfn.NUMBERVALUE(MID(Veg_Table[[#This Row],[PRESCRIP]],2,1)),"NA")</f>
        <v>NA</v>
      </c>
      <c r="O687" s="1">
        <f>WEEKNUM(Veg_Table[[#This Row],[EVM_LAST_EDITED_Day]],2)</f>
        <v>20</v>
      </c>
      <c r="P687" s="25">
        <f>IFERROR(DATE(YEAR(Veg_Table[[#This Row],[EVM_LAST_EDITED2]]),MONTH(Veg_Table[[#This Row],[EVM_LAST_EDITED2]]),DAY(Veg_Table[[#This Row],[EVM_LAST_EDITED2]])),DATE(2019,1,1))</f>
        <v>43962</v>
      </c>
      <c r="Q687" s="3">
        <f>VALUE(SUBSTITUTE(Veg_Table[[#This Row],[EVM_LAST_EDITED]],",",""))</f>
        <v>43962.6559375</v>
      </c>
      <c r="R687" s="1" t="str">
        <f>_xlfn.IFNA(IF(Veg_Table[[#This Row],[EVM_LAST_EDITOR]]="","zBlank EVM Last Editor",VLOOKUP(Veg_Table[[#This Row],[EVM_LAST_EDITOR]],Roster_Table[#All],4,FALSE)),"zAWRR Not in Roster")</f>
        <v>MGE</v>
      </c>
      <c r="S687" s="1" t="str">
        <f>_xlfn.IFNA(IF(Veg_Table[[#This Row],[EVM_LAST_EDITOR]]="","zBlank EVM Last Editor",VLOOKUP(Veg_Table[[#This Row],[EVM_LAST_EDITOR]],Roster_Table[#All],16,FALSE)),"zCompany_AWRR not in Roster")</f>
        <v>MGE_Mountain G Enterprises</v>
      </c>
      <c r="T687" s="2">
        <f>IFERROR(DATE(YEAR(Veg_Table[[#This Row],[Created2]]),MONTH(Veg_Table[[#This Row],[Created2]]),DAY(Veg_Table[[#This Row],[Created2]])),DATE(2019,1,1))</f>
        <v>43962</v>
      </c>
      <c r="U687" s="3">
        <f>VALUE(SUBSTITUTE(Veg_Table[[#This Row],[Created]],",",""))</f>
        <v>43962.383055555598</v>
      </c>
      <c r="V687" s="3" t="str">
        <f ca="1">IFERROR(_xlfn.IFNA(CELL("contents",INDIRECT(_xlfn.CONCAT("Veg_Table_Production_Data!",ADDRESS(MATCH(_xlfn.MAXIFS(#REF!,#REF!,"="&amp;Veg_Table[[#This Row],[AUTO_ID]],#REF!,"&lt;"&amp;Veg_Table[[#This Row],[EVM_LAST_EDITED_Day]]),#REF!,0),COLUMN(#REF!),4,1,)))),""),"")</f>
        <v/>
      </c>
      <c r="W687" s="3" t="str">
        <f ca="1">IF(Veg_Table[[#This Row],[Previous_Prescription]]="","No",IF(Veg_Table[[#This Row],[Previous_Prescription]]=Veg_Table[[#This Row],[PRESCRIP]],"No","Yes"))</f>
        <v>No</v>
      </c>
      <c r="X687" s="3" t="str">
        <f>IF(Veg_Table[[#This Row],[EVM_LAST_EDITED_Day]]=Veg_Table[[#This Row],[Created_Day]],"New","Old")</f>
        <v>New</v>
      </c>
      <c r="Y687" s="1">
        <f>IFERROR(IF(FIND("delete",LOWER(Veg_Table[[#This Row],[PI_COMMENTS]]))&gt;=1,1,0),0)</f>
        <v>0</v>
      </c>
      <c r="Z687" s="1" t="str">
        <f>_xlfn.IFNA(IF(Veg_Table[[#This Row],[EVM_LAST_EDITOR]]="","Yes",VLOOKUP(Veg_Table[[#This Row],[EVM_LAST_EDITOR]],Roster_Table[#All],15,FALSE)),"Yes")</f>
        <v>Yes</v>
      </c>
      <c r="AA68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87" s="1" t="str">
        <f>_xlfn.IFNA(VLOOKUP(Veg_Table[[#This Row],[EVM_LAST_EDITOR]],Roster_Table[#All],3,FALSE),"zAWRR Not in Roster")</f>
        <v>Alex</v>
      </c>
      <c r="AC687" s="1" t="str">
        <f>_xlfn.IFNA(VLOOKUP(Veg_Table[[#This Row],[EVM_LAST_EDITOR]],Roster_Table[#All],2,FALSE),"zAWRR Not in Roster")</f>
        <v>Coon</v>
      </c>
      <c r="AD687" s="1" t="str">
        <f>IF(_xlfn.CONCAT(Veg_Table[[#This Row],[First_Name]]," ",Veg_Table[[#This Row],[Last_Name]])="zAWRR Not in Roster zAWRR Not in Roster","zAWRR Not in Roster",_xlfn.CONCAT(Veg_Table[[#This Row],[First_Name]]," ",Veg_Table[[#This Row],[Last_Name]]))</f>
        <v>Alex Coon</v>
      </c>
      <c r="AE687">
        <v>3215207</v>
      </c>
      <c r="AF687" t="s">
        <v>4055</v>
      </c>
      <c r="AG687" t="s">
        <v>93</v>
      </c>
      <c r="AH687" t="s">
        <v>2679</v>
      </c>
      <c r="AI687" t="s">
        <v>3775</v>
      </c>
      <c r="AJ687" t="s">
        <v>21</v>
      </c>
      <c r="AL687" t="s">
        <v>22</v>
      </c>
      <c r="AM687" t="s">
        <v>38</v>
      </c>
      <c r="AN687" t="s">
        <v>25</v>
      </c>
      <c r="AO687" t="s">
        <v>25</v>
      </c>
      <c r="AP687">
        <v>36</v>
      </c>
      <c r="AQ687">
        <v>120</v>
      </c>
      <c r="AR687" t="s">
        <v>511</v>
      </c>
      <c r="AS687" t="s">
        <v>24</v>
      </c>
      <c r="AT687" t="s">
        <v>26</v>
      </c>
      <c r="AV687" t="s">
        <v>519</v>
      </c>
      <c r="AW687" t="s">
        <v>4056</v>
      </c>
      <c r="AZ687"/>
      <c r="BB687" s="4"/>
      <c r="BD687" t="s">
        <v>29</v>
      </c>
      <c r="BE687" t="s">
        <v>25</v>
      </c>
      <c r="BF687" t="s">
        <v>513</v>
      </c>
      <c r="BI687" s="3"/>
      <c r="BJ687" t="s">
        <v>27</v>
      </c>
      <c r="BK687" s="30" t="s">
        <v>140</v>
      </c>
      <c r="BL687" s="3">
        <v>43962.6559375</v>
      </c>
      <c r="BM687" t="s">
        <v>31</v>
      </c>
      <c r="BN687" t="s">
        <v>32</v>
      </c>
      <c r="BP687" t="s">
        <v>2680</v>
      </c>
      <c r="BQ687" t="s">
        <v>1025</v>
      </c>
      <c r="BR687" t="s">
        <v>28</v>
      </c>
      <c r="BS687" t="s">
        <v>28</v>
      </c>
      <c r="BT687" t="s">
        <v>140</v>
      </c>
      <c r="BU687" s="3">
        <v>43962.383055555554</v>
      </c>
      <c r="BV687" t="s">
        <v>803</v>
      </c>
      <c r="BW687" s="3">
        <v>43963.397340081021</v>
      </c>
      <c r="BX687" t="s">
        <v>4057</v>
      </c>
      <c r="CG687"/>
      <c r="CH687"/>
      <c r="CI687"/>
      <c r="CY687"/>
      <c r="DA687"/>
      <c r="DE687"/>
      <c r="DF687"/>
    </row>
    <row r="688" spans="1:110" x14ac:dyDescent="0.25">
      <c r="A688" s="1">
        <f>IF(Veg_Table[[#This Row],[VP_STATUS]]="Hold",0,IF(OR(AND(Veg_Table[[#This Row],[PRESCRIP]]="NW_No Work",Veg_Table[[#This Row],[VP_STATUS]]&lt;&gt;"No Work Required Under EVM"),AND(Veg_Table[[#This Row],[VP_STATUS]]="No Work Required Under EVM",Veg_Table[[#This Row],[PRESCRIP]]&lt;&gt;"NW_No Work")),1,0))</f>
        <v>0</v>
      </c>
      <c r="B688" s="1">
        <f>IF(Veg_Table[[#This Row],[SPECIES]]="",1,0)</f>
        <v>0</v>
      </c>
      <c r="C688" s="1">
        <f>IF(Veg_Table[[#This Row],[DIAMETER]]="",1,0)</f>
        <v>0</v>
      </c>
      <c r="D688" s="1">
        <f>IF(Veg_Table[[#This Row],[HEIGHT]]="",1,0)</f>
        <v>0</v>
      </c>
      <c r="E68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88" s="1">
        <f>IF(AND(Veg_Table[[#This Row],[TAT_RESULT]]="ABATE",Veg_Table[[#This Row],[PRESCRIP]]="NW_No Work"),1,0)</f>
        <v>0</v>
      </c>
      <c r="G688" s="1">
        <f>IF(OR(Veg_Table[[#This Row],[Prescription R-Scale]]="NA",Veg_Table[[#This Row],[Diameter R-Scale]]="NA"),0,IF(Veg_Table[[#This Row],[Diameter R-Scale]]&lt;&gt;Veg_Table[[#This Row],[Prescription R-Scale]],1,0))</f>
        <v>0</v>
      </c>
      <c r="H688" s="1">
        <f>IF(OR(AND(Veg_Table[[#This Row],[PRESCRIP]]="BC_Br Rmv", Veg_Table[[#This Row],[WOOD_MAN]]&lt;&gt;"Not Needed"),AND(Veg_Table[[#This Row],[PRESCRIP]]="BCS_Br Rmv+Trt", Veg_Table[[#This Row],[WOOD_MAN]]&lt;&gt;"Not Needed")),1,0)</f>
        <v>0</v>
      </c>
      <c r="I688" s="1">
        <f ca="1">IF(AND(Veg_Table[[#This Row],[Prescription_Changed]]="Yes",Veg_Table[[#This Row],[TAT_RESULT]]=""),1,0)</f>
        <v>0</v>
      </c>
      <c r="J688" s="1">
        <f ca="1">SUM(Veg_Table[[#This Row],[Prescription and Status do not match]:[Prescription_Edited_And_TAT_Is_Blank]])</f>
        <v>0</v>
      </c>
      <c r="K688" s="1">
        <f ca="1">IF(Veg_Table[[#This Row],[Sum of Errors]]&gt;0,1,0)</f>
        <v>0</v>
      </c>
      <c r="L688" s="1">
        <f>1</f>
        <v>1</v>
      </c>
      <c r="M688"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688" s="1" t="str">
        <f>IF(OR(MID(Veg_Table[[#This Row],[PRESCRIP]],2,1)="1",MID(Veg_Table[[#This Row],[PRESCRIP]],2,1)="2",MID(Veg_Table[[#This Row],[PRESCRIP]],2,1)="3",MID(Veg_Table[[#This Row],[PRESCRIP]],2,1)="4"),_xlfn.NUMBERVALUE(MID(Veg_Table[[#This Row],[PRESCRIP]],2,1)),"NA")</f>
        <v>NA</v>
      </c>
      <c r="O688" s="1">
        <f>WEEKNUM(Veg_Table[[#This Row],[EVM_LAST_EDITED_Day]],2)</f>
        <v>20</v>
      </c>
      <c r="P688" s="25">
        <f>IFERROR(DATE(YEAR(Veg_Table[[#This Row],[EVM_LAST_EDITED2]]),MONTH(Veg_Table[[#This Row],[EVM_LAST_EDITED2]]),DAY(Veg_Table[[#This Row],[EVM_LAST_EDITED2]])),DATE(2019,1,1))</f>
        <v>43962</v>
      </c>
      <c r="Q688" s="3">
        <f>VALUE(SUBSTITUTE(Veg_Table[[#This Row],[EVM_LAST_EDITED]],",",""))</f>
        <v>43962.6559375</v>
      </c>
      <c r="R688" s="1" t="str">
        <f>_xlfn.IFNA(IF(Veg_Table[[#This Row],[EVM_LAST_EDITOR]]="","zBlank EVM Last Editor",VLOOKUP(Veg_Table[[#This Row],[EVM_LAST_EDITOR]],Roster_Table[#All],4,FALSE)),"zAWRR Not in Roster")</f>
        <v>MGE</v>
      </c>
      <c r="S688" s="1" t="str">
        <f>_xlfn.IFNA(IF(Veg_Table[[#This Row],[EVM_LAST_EDITOR]]="","zBlank EVM Last Editor",VLOOKUP(Veg_Table[[#This Row],[EVM_LAST_EDITOR]],Roster_Table[#All],16,FALSE)),"zCompany_AWRR not in Roster")</f>
        <v>MGE_Mountain G Enterprises</v>
      </c>
      <c r="T688" s="2">
        <f>IFERROR(DATE(YEAR(Veg_Table[[#This Row],[Created2]]),MONTH(Veg_Table[[#This Row],[Created2]]),DAY(Veg_Table[[#This Row],[Created2]])),DATE(2019,1,1))</f>
        <v>43962</v>
      </c>
      <c r="U688" s="3">
        <f>VALUE(SUBSTITUTE(Veg_Table[[#This Row],[Created]],",",""))</f>
        <v>43962.385231481501</v>
      </c>
      <c r="V688" s="3" t="str">
        <f ca="1">IFERROR(_xlfn.IFNA(CELL("contents",INDIRECT(_xlfn.CONCAT("Veg_Table_Production_Data!",ADDRESS(MATCH(_xlfn.MAXIFS(#REF!,#REF!,"="&amp;Veg_Table[[#This Row],[AUTO_ID]],#REF!,"&lt;"&amp;Veg_Table[[#This Row],[EVM_LAST_EDITED_Day]]),#REF!,0),COLUMN(#REF!),4,1,)))),""),"")</f>
        <v/>
      </c>
      <c r="W688" s="3" t="str">
        <f ca="1">IF(Veg_Table[[#This Row],[Previous_Prescription]]="","No",IF(Veg_Table[[#This Row],[Previous_Prescription]]=Veg_Table[[#This Row],[PRESCRIP]],"No","Yes"))</f>
        <v>No</v>
      </c>
      <c r="X688" s="3" t="str">
        <f>IF(Veg_Table[[#This Row],[EVM_LAST_EDITED_Day]]=Veg_Table[[#This Row],[Created_Day]],"New","Old")</f>
        <v>New</v>
      </c>
      <c r="Y688" s="1">
        <f>IFERROR(IF(FIND("delete",LOWER(Veg_Table[[#This Row],[PI_COMMENTS]]))&gt;=1,1,0),0)</f>
        <v>0</v>
      </c>
      <c r="Z688" s="1" t="str">
        <f>_xlfn.IFNA(IF(Veg_Table[[#This Row],[EVM_LAST_EDITOR]]="","Yes",VLOOKUP(Veg_Table[[#This Row],[EVM_LAST_EDITOR]],Roster_Table[#All],15,FALSE)),"Yes")</f>
        <v>Yes</v>
      </c>
      <c r="AA68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88" s="1" t="str">
        <f>_xlfn.IFNA(VLOOKUP(Veg_Table[[#This Row],[EVM_LAST_EDITOR]],Roster_Table[#All],3,FALSE),"zAWRR Not in Roster")</f>
        <v>Alex</v>
      </c>
      <c r="AC688" s="1" t="str">
        <f>_xlfn.IFNA(VLOOKUP(Veg_Table[[#This Row],[EVM_LAST_EDITOR]],Roster_Table[#All],2,FALSE),"zAWRR Not in Roster")</f>
        <v>Coon</v>
      </c>
      <c r="AD688" s="1" t="str">
        <f>IF(_xlfn.CONCAT(Veg_Table[[#This Row],[First_Name]]," ",Veg_Table[[#This Row],[Last_Name]])="zAWRR Not in Roster zAWRR Not in Roster","zAWRR Not in Roster",_xlfn.CONCAT(Veg_Table[[#This Row],[First_Name]]," ",Veg_Table[[#This Row],[Last_Name]]))</f>
        <v>Alex Coon</v>
      </c>
      <c r="AE688">
        <v>3215208</v>
      </c>
      <c r="AF688" t="s">
        <v>4050</v>
      </c>
      <c r="AG688" t="s">
        <v>93</v>
      </c>
      <c r="AH688" t="s">
        <v>2679</v>
      </c>
      <c r="AI688" t="s">
        <v>3775</v>
      </c>
      <c r="AJ688" t="s">
        <v>21</v>
      </c>
      <c r="AL688" t="s">
        <v>22</v>
      </c>
      <c r="AM688" t="s">
        <v>38</v>
      </c>
      <c r="AN688" t="s">
        <v>25</v>
      </c>
      <c r="AO688" t="s">
        <v>25</v>
      </c>
      <c r="AP688">
        <v>35</v>
      </c>
      <c r="AQ688">
        <v>120</v>
      </c>
      <c r="AR688" t="s">
        <v>511</v>
      </c>
      <c r="AS688" t="s">
        <v>24</v>
      </c>
      <c r="AT688" t="s">
        <v>26</v>
      </c>
      <c r="AV688" t="s">
        <v>519</v>
      </c>
      <c r="AW688" t="s">
        <v>4045</v>
      </c>
      <c r="AZ688"/>
      <c r="BB688" s="4"/>
      <c r="BD688" t="s">
        <v>29</v>
      </c>
      <c r="BE688" t="s">
        <v>25</v>
      </c>
      <c r="BF688" t="s">
        <v>513</v>
      </c>
      <c r="BI688" s="3"/>
      <c r="BJ688" t="s">
        <v>27</v>
      </c>
      <c r="BK688" s="30" t="s">
        <v>140</v>
      </c>
      <c r="BL688" s="3">
        <v>43962.6559375</v>
      </c>
      <c r="BM688" t="s">
        <v>31</v>
      </c>
      <c r="BN688" t="s">
        <v>32</v>
      </c>
      <c r="BP688" t="s">
        <v>2680</v>
      </c>
      <c r="BQ688" t="s">
        <v>1025</v>
      </c>
      <c r="BR688" t="s">
        <v>28</v>
      </c>
      <c r="BS688" t="s">
        <v>28</v>
      </c>
      <c r="BT688" t="s">
        <v>140</v>
      </c>
      <c r="BU688" s="3">
        <v>43962.385231481479</v>
      </c>
      <c r="BV688" t="s">
        <v>803</v>
      </c>
      <c r="BW688" s="3">
        <v>43963.397340081021</v>
      </c>
      <c r="BX688" t="s">
        <v>4051</v>
      </c>
      <c r="CG688"/>
      <c r="CH688"/>
      <c r="CI688"/>
      <c r="CY688"/>
      <c r="DA688"/>
      <c r="DE688"/>
      <c r="DF688"/>
    </row>
    <row r="689" spans="1:110" x14ac:dyDescent="0.25">
      <c r="A689" s="1">
        <f>IF(Veg_Table[[#This Row],[VP_STATUS]]="Hold",0,IF(OR(AND(Veg_Table[[#This Row],[PRESCRIP]]="NW_No Work",Veg_Table[[#This Row],[VP_STATUS]]&lt;&gt;"No Work Required Under EVM"),AND(Veg_Table[[#This Row],[VP_STATUS]]="No Work Required Under EVM",Veg_Table[[#This Row],[PRESCRIP]]&lt;&gt;"NW_No Work")),1,0))</f>
        <v>0</v>
      </c>
      <c r="B689" s="1">
        <f>IF(Veg_Table[[#This Row],[SPECIES]]="",1,0)</f>
        <v>0</v>
      </c>
      <c r="C689" s="1">
        <f>IF(Veg_Table[[#This Row],[DIAMETER]]="",1,0)</f>
        <v>0</v>
      </c>
      <c r="D689" s="1">
        <f>IF(Veg_Table[[#This Row],[HEIGHT]]="",1,0)</f>
        <v>0</v>
      </c>
      <c r="E68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89" s="1">
        <f>IF(AND(Veg_Table[[#This Row],[TAT_RESULT]]="ABATE",Veg_Table[[#This Row],[PRESCRIP]]="NW_No Work"),1,0)</f>
        <v>0</v>
      </c>
      <c r="G689" s="1">
        <f>IF(OR(Veg_Table[[#This Row],[Prescription R-Scale]]="NA",Veg_Table[[#This Row],[Diameter R-Scale]]="NA"),0,IF(Veg_Table[[#This Row],[Diameter R-Scale]]&lt;&gt;Veg_Table[[#This Row],[Prescription R-Scale]],1,0))</f>
        <v>0</v>
      </c>
      <c r="H689" s="1">
        <f>IF(OR(AND(Veg_Table[[#This Row],[PRESCRIP]]="BC_Br Rmv", Veg_Table[[#This Row],[WOOD_MAN]]&lt;&gt;"Not Needed"),AND(Veg_Table[[#This Row],[PRESCRIP]]="BCS_Br Rmv+Trt", Veg_Table[[#This Row],[WOOD_MAN]]&lt;&gt;"Not Needed")),1,0)</f>
        <v>0</v>
      </c>
      <c r="I689" s="1">
        <f ca="1">IF(AND(Veg_Table[[#This Row],[Prescription_Changed]]="Yes",Veg_Table[[#This Row],[TAT_RESULT]]=""),1,0)</f>
        <v>0</v>
      </c>
      <c r="J689" s="1">
        <f ca="1">SUM(Veg_Table[[#This Row],[Prescription and Status do not match]:[Prescription_Edited_And_TAT_Is_Blank]])</f>
        <v>0</v>
      </c>
      <c r="K689" s="1">
        <f ca="1">IF(Veg_Table[[#This Row],[Sum of Errors]]&gt;0,1,0)</f>
        <v>0</v>
      </c>
      <c r="L689" s="1">
        <f>1</f>
        <v>1</v>
      </c>
      <c r="M689"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689" s="1" t="str">
        <f>IF(OR(MID(Veg_Table[[#This Row],[PRESCRIP]],2,1)="1",MID(Veg_Table[[#This Row],[PRESCRIP]],2,1)="2",MID(Veg_Table[[#This Row],[PRESCRIP]],2,1)="3",MID(Veg_Table[[#This Row],[PRESCRIP]],2,1)="4"),_xlfn.NUMBERVALUE(MID(Veg_Table[[#This Row],[PRESCRIP]],2,1)),"NA")</f>
        <v>NA</v>
      </c>
      <c r="O689" s="1">
        <f>WEEKNUM(Veg_Table[[#This Row],[EVM_LAST_EDITED_Day]],2)</f>
        <v>20</v>
      </c>
      <c r="P689" s="25">
        <f>IFERROR(DATE(YEAR(Veg_Table[[#This Row],[EVM_LAST_EDITED2]]),MONTH(Veg_Table[[#This Row],[EVM_LAST_EDITED2]]),DAY(Veg_Table[[#This Row],[EVM_LAST_EDITED2]])),DATE(2019,1,1))</f>
        <v>43962</v>
      </c>
      <c r="Q689" s="3">
        <f>VALUE(SUBSTITUTE(Veg_Table[[#This Row],[EVM_LAST_EDITED]],",",""))</f>
        <v>43962.6559375</v>
      </c>
      <c r="R689" s="1" t="str">
        <f>_xlfn.IFNA(IF(Veg_Table[[#This Row],[EVM_LAST_EDITOR]]="","zBlank EVM Last Editor",VLOOKUP(Veg_Table[[#This Row],[EVM_LAST_EDITOR]],Roster_Table[#All],4,FALSE)),"zAWRR Not in Roster")</f>
        <v>MGE</v>
      </c>
      <c r="S689" s="1" t="str">
        <f>_xlfn.IFNA(IF(Veg_Table[[#This Row],[EVM_LAST_EDITOR]]="","zBlank EVM Last Editor",VLOOKUP(Veg_Table[[#This Row],[EVM_LAST_EDITOR]],Roster_Table[#All],16,FALSE)),"zCompany_AWRR not in Roster")</f>
        <v>MGE_Mountain G Enterprises</v>
      </c>
      <c r="T689" s="2">
        <f>IFERROR(DATE(YEAR(Veg_Table[[#This Row],[Created2]]),MONTH(Veg_Table[[#This Row],[Created2]]),DAY(Veg_Table[[#This Row],[Created2]])),DATE(2019,1,1))</f>
        <v>43962</v>
      </c>
      <c r="U689" s="3">
        <f>VALUE(SUBSTITUTE(Veg_Table[[#This Row],[Created]],",",""))</f>
        <v>43962.385914351798</v>
      </c>
      <c r="V689" s="3" t="str">
        <f ca="1">IFERROR(_xlfn.IFNA(CELL("contents",INDIRECT(_xlfn.CONCAT("Veg_Table_Production_Data!",ADDRESS(MATCH(_xlfn.MAXIFS(#REF!,#REF!,"="&amp;Veg_Table[[#This Row],[AUTO_ID]],#REF!,"&lt;"&amp;Veg_Table[[#This Row],[EVM_LAST_EDITED_Day]]),#REF!,0),COLUMN(#REF!),4,1,)))),""),"")</f>
        <v/>
      </c>
      <c r="W689" s="3" t="str">
        <f ca="1">IF(Veg_Table[[#This Row],[Previous_Prescription]]="","No",IF(Veg_Table[[#This Row],[Previous_Prescription]]=Veg_Table[[#This Row],[PRESCRIP]],"No","Yes"))</f>
        <v>No</v>
      </c>
      <c r="X689" s="3" t="str">
        <f>IF(Veg_Table[[#This Row],[EVM_LAST_EDITED_Day]]=Veg_Table[[#This Row],[Created_Day]],"New","Old")</f>
        <v>New</v>
      </c>
      <c r="Y689" s="1">
        <f>IFERROR(IF(FIND("delete",LOWER(Veg_Table[[#This Row],[PI_COMMENTS]]))&gt;=1,1,0),0)</f>
        <v>0</v>
      </c>
      <c r="Z689" s="1" t="str">
        <f>_xlfn.IFNA(IF(Veg_Table[[#This Row],[EVM_LAST_EDITOR]]="","Yes",VLOOKUP(Veg_Table[[#This Row],[EVM_LAST_EDITOR]],Roster_Table[#All],15,FALSE)),"Yes")</f>
        <v>Yes</v>
      </c>
      <c r="AA68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89" s="1" t="str">
        <f>_xlfn.IFNA(VLOOKUP(Veg_Table[[#This Row],[EVM_LAST_EDITOR]],Roster_Table[#All],3,FALSE),"zAWRR Not in Roster")</f>
        <v>Alex</v>
      </c>
      <c r="AC689" s="1" t="str">
        <f>_xlfn.IFNA(VLOOKUP(Veg_Table[[#This Row],[EVM_LAST_EDITOR]],Roster_Table[#All],2,FALSE),"zAWRR Not in Roster")</f>
        <v>Coon</v>
      </c>
      <c r="AD689" s="1" t="str">
        <f>IF(_xlfn.CONCAT(Veg_Table[[#This Row],[First_Name]]," ",Veg_Table[[#This Row],[Last_Name]])="zAWRR Not in Roster zAWRR Not in Roster","zAWRR Not in Roster",_xlfn.CONCAT(Veg_Table[[#This Row],[First_Name]]," ",Veg_Table[[#This Row],[Last_Name]]))</f>
        <v>Alex Coon</v>
      </c>
      <c r="AE689">
        <v>3215209</v>
      </c>
      <c r="AF689" t="s">
        <v>4044</v>
      </c>
      <c r="AG689" t="s">
        <v>93</v>
      </c>
      <c r="AH689" t="s">
        <v>2679</v>
      </c>
      <c r="AI689" t="s">
        <v>3775</v>
      </c>
      <c r="AJ689" t="s">
        <v>21</v>
      </c>
      <c r="AL689" t="s">
        <v>22</v>
      </c>
      <c r="AM689" t="s">
        <v>38</v>
      </c>
      <c r="AN689" t="s">
        <v>25</v>
      </c>
      <c r="AO689" t="s">
        <v>25</v>
      </c>
      <c r="AP689">
        <v>36</v>
      </c>
      <c r="AQ689">
        <v>120</v>
      </c>
      <c r="AR689" t="s">
        <v>511</v>
      </c>
      <c r="AS689" t="s">
        <v>24</v>
      </c>
      <c r="AT689" t="s">
        <v>26</v>
      </c>
      <c r="AV689" t="s">
        <v>519</v>
      </c>
      <c r="AW689" t="s">
        <v>4045</v>
      </c>
      <c r="AZ689"/>
      <c r="BB689" s="4"/>
      <c r="BD689" t="s">
        <v>29</v>
      </c>
      <c r="BE689" t="s">
        <v>25</v>
      </c>
      <c r="BF689" t="s">
        <v>513</v>
      </c>
      <c r="BI689" s="3"/>
      <c r="BJ689" t="s">
        <v>27</v>
      </c>
      <c r="BK689" s="30" t="s">
        <v>140</v>
      </c>
      <c r="BL689" s="3">
        <v>43962.6559375</v>
      </c>
      <c r="BM689" t="s">
        <v>31</v>
      </c>
      <c r="BN689" t="s">
        <v>32</v>
      </c>
      <c r="BP689" t="s">
        <v>2680</v>
      </c>
      <c r="BQ689" t="s">
        <v>1025</v>
      </c>
      <c r="BR689" t="s">
        <v>28</v>
      </c>
      <c r="BS689" t="s">
        <v>28</v>
      </c>
      <c r="BT689" t="s">
        <v>140</v>
      </c>
      <c r="BU689" s="3">
        <v>43962.385914351849</v>
      </c>
      <c r="BV689" t="s">
        <v>803</v>
      </c>
      <c r="BW689" s="3">
        <v>43963.397340081021</v>
      </c>
      <c r="BX689" t="s">
        <v>4046</v>
      </c>
      <c r="CG689"/>
      <c r="CH689"/>
      <c r="CI689"/>
      <c r="CY689"/>
      <c r="DA689"/>
      <c r="DE689"/>
      <c r="DF689"/>
    </row>
    <row r="690" spans="1:110" x14ac:dyDescent="0.25">
      <c r="A690" s="1">
        <f>IF(Veg_Table[[#This Row],[VP_STATUS]]="Hold",0,IF(OR(AND(Veg_Table[[#This Row],[PRESCRIP]]="NW_No Work",Veg_Table[[#This Row],[VP_STATUS]]&lt;&gt;"No Work Required Under EVM"),AND(Veg_Table[[#This Row],[VP_STATUS]]="No Work Required Under EVM",Veg_Table[[#This Row],[PRESCRIP]]&lt;&gt;"NW_No Work")),1,0))</f>
        <v>0</v>
      </c>
      <c r="B690" s="1">
        <f>IF(Veg_Table[[#This Row],[SPECIES]]="",1,0)</f>
        <v>0</v>
      </c>
      <c r="C690" s="1">
        <f>IF(Veg_Table[[#This Row],[DIAMETER]]="",1,0)</f>
        <v>0</v>
      </c>
      <c r="D690" s="1">
        <f>IF(Veg_Table[[#This Row],[HEIGHT]]="",1,0)</f>
        <v>0</v>
      </c>
      <c r="E69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90" s="1">
        <f>IF(AND(Veg_Table[[#This Row],[TAT_RESULT]]="ABATE",Veg_Table[[#This Row],[PRESCRIP]]="NW_No Work"),1,0)</f>
        <v>0</v>
      </c>
      <c r="G690" s="1">
        <f>IF(OR(Veg_Table[[#This Row],[Prescription R-Scale]]="NA",Veg_Table[[#This Row],[Diameter R-Scale]]="NA"),0,IF(Veg_Table[[#This Row],[Diameter R-Scale]]&lt;&gt;Veg_Table[[#This Row],[Prescription R-Scale]],1,0))</f>
        <v>0</v>
      </c>
      <c r="H690" s="1">
        <f>IF(OR(AND(Veg_Table[[#This Row],[PRESCRIP]]="BC_Br Rmv", Veg_Table[[#This Row],[WOOD_MAN]]&lt;&gt;"Not Needed"),AND(Veg_Table[[#This Row],[PRESCRIP]]="BCS_Br Rmv+Trt", Veg_Table[[#This Row],[WOOD_MAN]]&lt;&gt;"Not Needed")),1,0)</f>
        <v>0</v>
      </c>
      <c r="I690" s="1">
        <f ca="1">IF(AND(Veg_Table[[#This Row],[Prescription_Changed]]="Yes",Veg_Table[[#This Row],[TAT_RESULT]]=""),1,0)</f>
        <v>0</v>
      </c>
      <c r="J690" s="1">
        <f ca="1">SUM(Veg_Table[[#This Row],[Prescription and Status do not match]:[Prescription_Edited_And_TAT_Is_Blank]])</f>
        <v>0</v>
      </c>
      <c r="K690" s="1">
        <f ca="1">IF(Veg_Table[[#This Row],[Sum of Errors]]&gt;0,1,0)</f>
        <v>0</v>
      </c>
      <c r="L690" s="1">
        <f>1</f>
        <v>1</v>
      </c>
      <c r="M690"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690" s="1" t="str">
        <f>IF(OR(MID(Veg_Table[[#This Row],[PRESCRIP]],2,1)="1",MID(Veg_Table[[#This Row],[PRESCRIP]],2,1)="2",MID(Veg_Table[[#This Row],[PRESCRIP]],2,1)="3",MID(Veg_Table[[#This Row],[PRESCRIP]],2,1)="4"),_xlfn.NUMBERVALUE(MID(Veg_Table[[#This Row],[PRESCRIP]],2,1)),"NA")</f>
        <v>NA</v>
      </c>
      <c r="O690" s="1">
        <f>WEEKNUM(Veg_Table[[#This Row],[EVM_LAST_EDITED_Day]],2)</f>
        <v>20</v>
      </c>
      <c r="P690" s="25">
        <f>IFERROR(DATE(YEAR(Veg_Table[[#This Row],[EVM_LAST_EDITED2]]),MONTH(Veg_Table[[#This Row],[EVM_LAST_EDITED2]]),DAY(Veg_Table[[#This Row],[EVM_LAST_EDITED2]])),DATE(2019,1,1))</f>
        <v>43962</v>
      </c>
      <c r="Q690" s="3">
        <f>VALUE(SUBSTITUTE(Veg_Table[[#This Row],[EVM_LAST_EDITED]],",",""))</f>
        <v>43962.6559375</v>
      </c>
      <c r="R690" s="1" t="str">
        <f>_xlfn.IFNA(IF(Veg_Table[[#This Row],[EVM_LAST_EDITOR]]="","zBlank EVM Last Editor",VLOOKUP(Veg_Table[[#This Row],[EVM_LAST_EDITOR]],Roster_Table[#All],4,FALSE)),"zAWRR Not in Roster")</f>
        <v>MGE</v>
      </c>
      <c r="S690" s="1" t="str">
        <f>_xlfn.IFNA(IF(Veg_Table[[#This Row],[EVM_LAST_EDITOR]]="","zBlank EVM Last Editor",VLOOKUP(Veg_Table[[#This Row],[EVM_LAST_EDITOR]],Roster_Table[#All],16,FALSE)),"zCompany_AWRR not in Roster")</f>
        <v>MGE_Mountain G Enterprises</v>
      </c>
      <c r="T690" s="2">
        <f>IFERROR(DATE(YEAR(Veg_Table[[#This Row],[Created2]]),MONTH(Veg_Table[[#This Row],[Created2]]),DAY(Veg_Table[[#This Row],[Created2]])),DATE(2019,1,1))</f>
        <v>43962</v>
      </c>
      <c r="U690" s="3">
        <f>VALUE(SUBSTITUTE(Veg_Table[[#This Row],[Created]],",",""))</f>
        <v>43962.389340277798</v>
      </c>
      <c r="V690" s="3" t="str">
        <f ca="1">IFERROR(_xlfn.IFNA(CELL("contents",INDIRECT(_xlfn.CONCAT("Veg_Table_Production_Data!",ADDRESS(MATCH(_xlfn.MAXIFS(#REF!,#REF!,"="&amp;Veg_Table[[#This Row],[AUTO_ID]],#REF!,"&lt;"&amp;Veg_Table[[#This Row],[EVM_LAST_EDITED_Day]]),#REF!,0),COLUMN(#REF!),4,1,)))),""),"")</f>
        <v/>
      </c>
      <c r="W690" s="3" t="str">
        <f ca="1">IF(Veg_Table[[#This Row],[Previous_Prescription]]="","No",IF(Veg_Table[[#This Row],[Previous_Prescription]]=Veg_Table[[#This Row],[PRESCRIP]],"No","Yes"))</f>
        <v>No</v>
      </c>
      <c r="X690" s="3" t="str">
        <f>IF(Veg_Table[[#This Row],[EVM_LAST_EDITED_Day]]=Veg_Table[[#This Row],[Created_Day]],"New","Old")</f>
        <v>New</v>
      </c>
      <c r="Y690" s="1">
        <f>IFERROR(IF(FIND("delete",LOWER(Veg_Table[[#This Row],[PI_COMMENTS]]))&gt;=1,1,0),0)</f>
        <v>0</v>
      </c>
      <c r="Z690" s="1" t="str">
        <f>_xlfn.IFNA(IF(Veg_Table[[#This Row],[EVM_LAST_EDITOR]]="","Yes",VLOOKUP(Veg_Table[[#This Row],[EVM_LAST_EDITOR]],Roster_Table[#All],15,FALSE)),"Yes")</f>
        <v>Yes</v>
      </c>
      <c r="AA69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90" s="1" t="str">
        <f>_xlfn.IFNA(VLOOKUP(Veg_Table[[#This Row],[EVM_LAST_EDITOR]],Roster_Table[#All],3,FALSE),"zAWRR Not in Roster")</f>
        <v>Alex</v>
      </c>
      <c r="AC690" s="1" t="str">
        <f>_xlfn.IFNA(VLOOKUP(Veg_Table[[#This Row],[EVM_LAST_EDITOR]],Roster_Table[#All],2,FALSE),"zAWRR Not in Roster")</f>
        <v>Coon</v>
      </c>
      <c r="AD690" s="1" t="str">
        <f>IF(_xlfn.CONCAT(Veg_Table[[#This Row],[First_Name]]," ",Veg_Table[[#This Row],[Last_Name]])="zAWRR Not in Roster zAWRR Not in Roster","zAWRR Not in Roster",_xlfn.CONCAT(Veg_Table[[#This Row],[First_Name]]," ",Veg_Table[[#This Row],[Last_Name]]))</f>
        <v>Alex Coon</v>
      </c>
      <c r="AE690">
        <v>3215289</v>
      </c>
      <c r="AF690" t="s">
        <v>4041</v>
      </c>
      <c r="AG690" t="s">
        <v>93</v>
      </c>
      <c r="AH690" t="s">
        <v>2679</v>
      </c>
      <c r="AI690" t="s">
        <v>3775</v>
      </c>
      <c r="AJ690" t="s">
        <v>21</v>
      </c>
      <c r="AL690" t="s">
        <v>22</v>
      </c>
      <c r="AM690" t="s">
        <v>38</v>
      </c>
      <c r="AN690" t="s">
        <v>25</v>
      </c>
      <c r="AO690" t="s">
        <v>25</v>
      </c>
      <c r="AP690">
        <v>41</v>
      </c>
      <c r="AQ690">
        <v>120</v>
      </c>
      <c r="AR690" t="s">
        <v>511</v>
      </c>
      <c r="AS690" t="s">
        <v>24</v>
      </c>
      <c r="AT690" t="s">
        <v>26</v>
      </c>
      <c r="AV690" t="s">
        <v>519</v>
      </c>
      <c r="AW690" t="s">
        <v>4042</v>
      </c>
      <c r="AZ690"/>
      <c r="BB690" s="4"/>
      <c r="BD690" t="s">
        <v>29</v>
      </c>
      <c r="BE690" t="s">
        <v>25</v>
      </c>
      <c r="BF690" t="s">
        <v>513</v>
      </c>
      <c r="BI690" s="3"/>
      <c r="BJ690" t="s">
        <v>27</v>
      </c>
      <c r="BK690" s="30" t="s">
        <v>140</v>
      </c>
      <c r="BL690" s="3">
        <v>43962.6559375</v>
      </c>
      <c r="BM690" t="s">
        <v>31</v>
      </c>
      <c r="BN690" t="s">
        <v>32</v>
      </c>
      <c r="BP690" t="s">
        <v>2680</v>
      </c>
      <c r="BQ690" t="s">
        <v>1025</v>
      </c>
      <c r="BR690" t="s">
        <v>28</v>
      </c>
      <c r="BS690" t="s">
        <v>28</v>
      </c>
      <c r="BT690" t="s">
        <v>140</v>
      </c>
      <c r="BU690" s="3">
        <v>43962.389340277776</v>
      </c>
      <c r="BV690" t="s">
        <v>803</v>
      </c>
      <c r="BW690" s="3">
        <v>43963.397340081021</v>
      </c>
      <c r="BX690" t="s">
        <v>4043</v>
      </c>
      <c r="CG690"/>
      <c r="CH690"/>
      <c r="CI690"/>
      <c r="CY690"/>
      <c r="DA690"/>
      <c r="DE690"/>
      <c r="DF690"/>
    </row>
    <row r="691" spans="1:110" x14ac:dyDescent="0.25">
      <c r="A691" s="1">
        <f>IF(Veg_Table[[#This Row],[VP_STATUS]]="Hold",0,IF(OR(AND(Veg_Table[[#This Row],[PRESCRIP]]="NW_No Work",Veg_Table[[#This Row],[VP_STATUS]]&lt;&gt;"No Work Required Under EVM"),AND(Veg_Table[[#This Row],[VP_STATUS]]="No Work Required Under EVM",Veg_Table[[#This Row],[PRESCRIP]]&lt;&gt;"NW_No Work")),1,0))</f>
        <v>0</v>
      </c>
      <c r="B691" s="1">
        <f>IF(Veg_Table[[#This Row],[SPECIES]]="",1,0)</f>
        <v>0</v>
      </c>
      <c r="C691" s="1">
        <f>IF(Veg_Table[[#This Row],[DIAMETER]]="",1,0)</f>
        <v>0</v>
      </c>
      <c r="D691" s="1">
        <f>IF(Veg_Table[[#This Row],[HEIGHT]]="",1,0)</f>
        <v>0</v>
      </c>
      <c r="E69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91" s="1">
        <f>IF(AND(Veg_Table[[#This Row],[TAT_RESULT]]="ABATE",Veg_Table[[#This Row],[PRESCRIP]]="NW_No Work"),1,0)</f>
        <v>0</v>
      </c>
      <c r="G691" s="1">
        <f>IF(OR(Veg_Table[[#This Row],[Prescription R-Scale]]="NA",Veg_Table[[#This Row],[Diameter R-Scale]]="NA"),0,IF(Veg_Table[[#This Row],[Diameter R-Scale]]&lt;&gt;Veg_Table[[#This Row],[Prescription R-Scale]],1,0))</f>
        <v>0</v>
      </c>
      <c r="H691" s="1">
        <f>IF(OR(AND(Veg_Table[[#This Row],[PRESCRIP]]="BC_Br Rmv", Veg_Table[[#This Row],[WOOD_MAN]]&lt;&gt;"Not Needed"),AND(Veg_Table[[#This Row],[PRESCRIP]]="BCS_Br Rmv+Trt", Veg_Table[[#This Row],[WOOD_MAN]]&lt;&gt;"Not Needed")),1,0)</f>
        <v>0</v>
      </c>
      <c r="I691" s="1">
        <f ca="1">IF(AND(Veg_Table[[#This Row],[Prescription_Changed]]="Yes",Veg_Table[[#This Row],[TAT_RESULT]]=""),1,0)</f>
        <v>0</v>
      </c>
      <c r="J691" s="1">
        <f ca="1">SUM(Veg_Table[[#This Row],[Prescription and Status do not match]:[Prescription_Edited_And_TAT_Is_Blank]])</f>
        <v>0</v>
      </c>
      <c r="K691" s="1">
        <f ca="1">IF(Veg_Table[[#This Row],[Sum of Errors]]&gt;0,1,0)</f>
        <v>0</v>
      </c>
      <c r="L691" s="1">
        <f>1</f>
        <v>1</v>
      </c>
      <c r="M69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691" s="1">
        <f>IF(OR(MID(Veg_Table[[#This Row],[PRESCRIP]],2,1)="1",MID(Veg_Table[[#This Row],[PRESCRIP]],2,1)="2",MID(Veg_Table[[#This Row],[PRESCRIP]],2,1)="3",MID(Veg_Table[[#This Row],[PRESCRIP]],2,1)="4"),_xlfn.NUMBERVALUE(MID(Veg_Table[[#This Row],[PRESCRIP]],2,1)),"NA")</f>
        <v>2</v>
      </c>
      <c r="O691" s="1">
        <f>WEEKNUM(Veg_Table[[#This Row],[EVM_LAST_EDITED_Day]],2)</f>
        <v>20</v>
      </c>
      <c r="P691" s="25">
        <f>IFERROR(DATE(YEAR(Veg_Table[[#This Row],[EVM_LAST_EDITED2]]),MONTH(Veg_Table[[#This Row],[EVM_LAST_EDITED2]]),DAY(Veg_Table[[#This Row],[EVM_LAST_EDITED2]])),DATE(2019,1,1))</f>
        <v>43962</v>
      </c>
      <c r="Q691" s="3">
        <f>VALUE(SUBSTITUTE(Veg_Table[[#This Row],[EVM_LAST_EDITED]],",",""))</f>
        <v>43962.6564128588</v>
      </c>
      <c r="R691" s="1" t="str">
        <f>_xlfn.IFNA(IF(Veg_Table[[#This Row],[EVM_LAST_EDITOR]]="","zBlank EVM Last Editor",VLOOKUP(Veg_Table[[#This Row],[EVM_LAST_EDITOR]],Roster_Table[#All],4,FALSE)),"zAWRR Not in Roster")</f>
        <v>zAWRR Not in Roster</v>
      </c>
      <c r="S691" s="1" t="str">
        <f>_xlfn.IFNA(IF(Veg_Table[[#This Row],[EVM_LAST_EDITOR]]="","zBlank EVM Last Editor",VLOOKUP(Veg_Table[[#This Row],[EVM_LAST_EDITOR]],Roster_Table[#All],16,FALSE)),"zCompany_AWRR not in Roster")</f>
        <v>zCompany_AWRR not in Roster</v>
      </c>
      <c r="T691" s="2">
        <f>IFERROR(DATE(YEAR(Veg_Table[[#This Row],[Created2]]),MONTH(Veg_Table[[#This Row],[Created2]]),DAY(Veg_Table[[#This Row],[Created2]])),DATE(2019,1,1))</f>
        <v>43899</v>
      </c>
      <c r="U691" s="3">
        <f>VALUE(SUBSTITUTE(Veg_Table[[#This Row],[Created]],",",""))</f>
        <v>43899.474604155097</v>
      </c>
      <c r="V691" s="3" t="str">
        <f ca="1">IFERROR(_xlfn.IFNA(CELL("contents",INDIRECT(_xlfn.CONCAT("Veg_Table_Production_Data!",ADDRESS(MATCH(_xlfn.MAXIFS(#REF!,#REF!,"="&amp;Veg_Table[[#This Row],[AUTO_ID]],#REF!,"&lt;"&amp;Veg_Table[[#This Row],[EVM_LAST_EDITED_Day]]),#REF!,0),COLUMN(#REF!),4,1,)))),""),"")</f>
        <v/>
      </c>
      <c r="W691" s="3" t="str">
        <f ca="1">IF(Veg_Table[[#This Row],[Previous_Prescription]]="","No",IF(Veg_Table[[#This Row],[Previous_Prescription]]=Veg_Table[[#This Row],[PRESCRIP]],"No","Yes"))</f>
        <v>No</v>
      </c>
      <c r="X691" s="3" t="str">
        <f>IF(Veg_Table[[#This Row],[EVM_LAST_EDITED_Day]]=Veg_Table[[#This Row],[Created_Day]],"New","Old")</f>
        <v>Old</v>
      </c>
      <c r="Y691" s="1">
        <f>IFERROR(IF(FIND("delete",LOWER(Veg_Table[[#This Row],[PI_COMMENTS]]))&gt;=1,1,0),0)</f>
        <v>0</v>
      </c>
      <c r="Z691" s="1" t="str">
        <f>_xlfn.IFNA(IF(Veg_Table[[#This Row],[EVM_LAST_EDITOR]]="","Yes",VLOOKUP(Veg_Table[[#This Row],[EVM_LAST_EDITOR]],Roster_Table[#All],15,FALSE)),"Yes")</f>
        <v>Yes</v>
      </c>
      <c r="AA69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91" s="1" t="str">
        <f>_xlfn.IFNA(VLOOKUP(Veg_Table[[#This Row],[EVM_LAST_EDITOR]],Roster_Table[#All],3,FALSE),"zAWRR Not in Roster")</f>
        <v>zAWRR Not in Roster</v>
      </c>
      <c r="AC691" s="1" t="str">
        <f>_xlfn.IFNA(VLOOKUP(Veg_Table[[#This Row],[EVM_LAST_EDITOR]],Roster_Table[#All],2,FALSE),"zAWRR Not in Roster")</f>
        <v>zAWRR Not in Roster</v>
      </c>
      <c r="AD691" s="1" t="str">
        <f>IF(_xlfn.CONCAT(Veg_Table[[#This Row],[First_Name]]," ",Veg_Table[[#This Row],[Last_Name]])="zAWRR Not in Roster zAWRR Not in Roster","zAWRR Not in Roster",_xlfn.CONCAT(Veg_Table[[#This Row],[First_Name]]," ",Veg_Table[[#This Row],[Last_Name]]))</f>
        <v>zAWRR Not in Roster</v>
      </c>
      <c r="AE691">
        <v>2321025</v>
      </c>
      <c r="AF691" t="s">
        <v>1381</v>
      </c>
      <c r="AG691" t="s">
        <v>30</v>
      </c>
      <c r="AH691" t="s">
        <v>1345</v>
      </c>
      <c r="AI691" t="s">
        <v>1350</v>
      </c>
      <c r="AJ691" t="s">
        <v>820</v>
      </c>
      <c r="AL691" t="s">
        <v>372</v>
      </c>
      <c r="AM691" t="s">
        <v>38</v>
      </c>
      <c r="AN691" t="s">
        <v>25</v>
      </c>
      <c r="AO691" t="s">
        <v>25</v>
      </c>
      <c r="AP691">
        <v>14</v>
      </c>
      <c r="AQ691">
        <v>51</v>
      </c>
      <c r="AR691" t="s">
        <v>514</v>
      </c>
      <c r="AS691" t="s">
        <v>42</v>
      </c>
      <c r="AT691" t="s">
        <v>515</v>
      </c>
      <c r="AU691" t="s">
        <v>25</v>
      </c>
      <c r="AV691" t="s">
        <v>512</v>
      </c>
      <c r="AW691" t="s">
        <v>1382</v>
      </c>
      <c r="AX691" t="s">
        <v>825</v>
      </c>
      <c r="AY691" t="s">
        <v>825</v>
      </c>
      <c r="AZ691">
        <v>5807646</v>
      </c>
      <c r="BA691" t="s">
        <v>42</v>
      </c>
      <c r="BB691" s="4">
        <v>43958.470410567126</v>
      </c>
      <c r="BC691" t="s">
        <v>837</v>
      </c>
      <c r="BD691" t="s">
        <v>29</v>
      </c>
      <c r="BE691" t="s">
        <v>25</v>
      </c>
      <c r="BF691" t="s">
        <v>513</v>
      </c>
      <c r="BG691" t="s">
        <v>825</v>
      </c>
      <c r="BH691" t="s">
        <v>825</v>
      </c>
      <c r="BI691" s="3">
        <v>43962.656387152776</v>
      </c>
      <c r="BJ691" t="s">
        <v>1856</v>
      </c>
      <c r="BK691" s="30" t="s">
        <v>878</v>
      </c>
      <c r="BL691" s="3">
        <v>43962.6564128588</v>
      </c>
      <c r="BM691" t="s">
        <v>31</v>
      </c>
      <c r="BN691" t="s">
        <v>32</v>
      </c>
      <c r="BP691" t="s">
        <v>1971</v>
      </c>
      <c r="BQ691" t="s">
        <v>28</v>
      </c>
      <c r="BR691" t="s">
        <v>28</v>
      </c>
      <c r="BS691" t="s">
        <v>28</v>
      </c>
      <c r="BT691" t="s">
        <v>115</v>
      </c>
      <c r="BU691" s="3">
        <v>43899.47460415509</v>
      </c>
      <c r="BV691" t="s">
        <v>803</v>
      </c>
      <c r="BW691" s="3">
        <v>43962.731630243055</v>
      </c>
      <c r="BX691" t="s">
        <v>1383</v>
      </c>
      <c r="CG691"/>
      <c r="CH691"/>
      <c r="CI691"/>
      <c r="CY691"/>
      <c r="DA691"/>
      <c r="DE691"/>
      <c r="DF691"/>
    </row>
    <row r="692" spans="1:110" x14ac:dyDescent="0.25">
      <c r="A692" s="1">
        <f>IF(Veg_Table[[#This Row],[VP_STATUS]]="Hold",0,IF(OR(AND(Veg_Table[[#This Row],[PRESCRIP]]="NW_No Work",Veg_Table[[#This Row],[VP_STATUS]]&lt;&gt;"No Work Required Under EVM"),AND(Veg_Table[[#This Row],[VP_STATUS]]="No Work Required Under EVM",Veg_Table[[#This Row],[PRESCRIP]]&lt;&gt;"NW_No Work")),1,0))</f>
        <v>0</v>
      </c>
      <c r="B692" s="1">
        <f>IF(Veg_Table[[#This Row],[SPECIES]]="",1,0)</f>
        <v>0</v>
      </c>
      <c r="C692" s="1">
        <f>IF(Veg_Table[[#This Row],[DIAMETER]]="",1,0)</f>
        <v>0</v>
      </c>
      <c r="D692" s="1">
        <f>IF(Veg_Table[[#This Row],[HEIGHT]]="",1,0)</f>
        <v>0</v>
      </c>
      <c r="E69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92" s="1">
        <f>IF(AND(Veg_Table[[#This Row],[TAT_RESULT]]="ABATE",Veg_Table[[#This Row],[PRESCRIP]]="NW_No Work"),1,0)</f>
        <v>0</v>
      </c>
      <c r="G692" s="1">
        <f>IF(OR(Veg_Table[[#This Row],[Prescription R-Scale]]="NA",Veg_Table[[#This Row],[Diameter R-Scale]]="NA"),0,IF(Veg_Table[[#This Row],[Diameter R-Scale]]&lt;&gt;Veg_Table[[#This Row],[Prescription R-Scale]],1,0))</f>
        <v>0</v>
      </c>
      <c r="H692" s="1">
        <f>IF(OR(AND(Veg_Table[[#This Row],[PRESCRIP]]="BC_Br Rmv", Veg_Table[[#This Row],[WOOD_MAN]]&lt;&gt;"Not Needed"),AND(Veg_Table[[#This Row],[PRESCRIP]]="BCS_Br Rmv+Trt", Veg_Table[[#This Row],[WOOD_MAN]]&lt;&gt;"Not Needed")),1,0)</f>
        <v>0</v>
      </c>
      <c r="I692" s="1">
        <f ca="1">IF(AND(Veg_Table[[#This Row],[Prescription_Changed]]="Yes",Veg_Table[[#This Row],[TAT_RESULT]]=""),1,0)</f>
        <v>0</v>
      </c>
      <c r="J692" s="1">
        <f ca="1">SUM(Veg_Table[[#This Row],[Prescription and Status do not match]:[Prescription_Edited_And_TAT_Is_Blank]])</f>
        <v>0</v>
      </c>
      <c r="K692" s="1">
        <f ca="1">IF(Veg_Table[[#This Row],[Sum of Errors]]&gt;0,1,0)</f>
        <v>0</v>
      </c>
      <c r="L692" s="1">
        <f>1</f>
        <v>1</v>
      </c>
      <c r="M69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692" s="1">
        <f>IF(OR(MID(Veg_Table[[#This Row],[PRESCRIP]],2,1)="1",MID(Veg_Table[[#This Row],[PRESCRIP]],2,1)="2",MID(Veg_Table[[#This Row],[PRESCRIP]],2,1)="3",MID(Veg_Table[[#This Row],[PRESCRIP]],2,1)="4"),_xlfn.NUMBERVALUE(MID(Veg_Table[[#This Row],[PRESCRIP]],2,1)),"NA")</f>
        <v>2</v>
      </c>
      <c r="O692" s="1">
        <f>WEEKNUM(Veg_Table[[#This Row],[EVM_LAST_EDITED_Day]],2)</f>
        <v>20</v>
      </c>
      <c r="P692" s="25">
        <f>IFERROR(DATE(YEAR(Veg_Table[[#This Row],[EVM_LAST_EDITED2]]),MONTH(Veg_Table[[#This Row],[EVM_LAST_EDITED2]]),DAY(Veg_Table[[#This Row],[EVM_LAST_EDITED2]])),DATE(2019,1,1))</f>
        <v>43962</v>
      </c>
      <c r="Q692" s="3">
        <f>VALUE(SUBSTITUTE(Veg_Table[[#This Row],[EVM_LAST_EDITED]],",",""))</f>
        <v>43962.656509895802</v>
      </c>
      <c r="R692" s="1" t="str">
        <f>_xlfn.IFNA(IF(Veg_Table[[#This Row],[EVM_LAST_EDITOR]]="","zBlank EVM Last Editor",VLOOKUP(Veg_Table[[#This Row],[EVM_LAST_EDITOR]],Roster_Table[#All],4,FALSE)),"zAWRR Not in Roster")</f>
        <v>zAWRR Not in Roster</v>
      </c>
      <c r="S692" s="1" t="str">
        <f>_xlfn.IFNA(IF(Veg_Table[[#This Row],[EVM_LAST_EDITOR]]="","zBlank EVM Last Editor",VLOOKUP(Veg_Table[[#This Row],[EVM_LAST_EDITOR]],Roster_Table[#All],16,FALSE)),"zCompany_AWRR not in Roster")</f>
        <v>zCompany_AWRR not in Roster</v>
      </c>
      <c r="T692" s="2">
        <f>IFERROR(DATE(YEAR(Veg_Table[[#This Row],[Created2]]),MONTH(Veg_Table[[#This Row],[Created2]]),DAY(Veg_Table[[#This Row],[Created2]])),DATE(2019,1,1))</f>
        <v>43909</v>
      </c>
      <c r="U692" s="3">
        <f>VALUE(SUBSTITUTE(Veg_Table[[#This Row],[Created]],",",""))</f>
        <v>43909.375532407401</v>
      </c>
      <c r="V692" s="3" t="str">
        <f ca="1">IFERROR(_xlfn.IFNA(CELL("contents",INDIRECT(_xlfn.CONCAT("Veg_Table_Production_Data!",ADDRESS(MATCH(_xlfn.MAXIFS(#REF!,#REF!,"="&amp;Veg_Table[[#This Row],[AUTO_ID]],#REF!,"&lt;"&amp;Veg_Table[[#This Row],[EVM_LAST_EDITED_Day]]),#REF!,0),COLUMN(#REF!),4,1,)))),""),"")</f>
        <v/>
      </c>
      <c r="W692" s="3" t="str">
        <f ca="1">IF(Veg_Table[[#This Row],[Previous_Prescription]]="","No",IF(Veg_Table[[#This Row],[Previous_Prescription]]=Veg_Table[[#This Row],[PRESCRIP]],"No","Yes"))</f>
        <v>No</v>
      </c>
      <c r="X692" s="3" t="str">
        <f>IF(Veg_Table[[#This Row],[EVM_LAST_EDITED_Day]]=Veg_Table[[#This Row],[Created_Day]],"New","Old")</f>
        <v>Old</v>
      </c>
      <c r="Y692" s="1">
        <f>IFERROR(IF(FIND("delete",LOWER(Veg_Table[[#This Row],[PI_COMMENTS]]))&gt;=1,1,0),0)</f>
        <v>0</v>
      </c>
      <c r="Z692" s="1" t="str">
        <f>_xlfn.IFNA(IF(Veg_Table[[#This Row],[EVM_LAST_EDITOR]]="","Yes",VLOOKUP(Veg_Table[[#This Row],[EVM_LAST_EDITOR]],Roster_Table[#All],15,FALSE)),"Yes")</f>
        <v>Yes</v>
      </c>
      <c r="AA69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92" s="1" t="str">
        <f>_xlfn.IFNA(VLOOKUP(Veg_Table[[#This Row],[EVM_LAST_EDITOR]],Roster_Table[#All],3,FALSE),"zAWRR Not in Roster")</f>
        <v>zAWRR Not in Roster</v>
      </c>
      <c r="AC692" s="1" t="str">
        <f>_xlfn.IFNA(VLOOKUP(Veg_Table[[#This Row],[EVM_LAST_EDITOR]],Roster_Table[#All],2,FALSE),"zAWRR Not in Roster")</f>
        <v>zAWRR Not in Roster</v>
      </c>
      <c r="AD692" s="1" t="str">
        <f>IF(_xlfn.CONCAT(Veg_Table[[#This Row],[First_Name]]," ",Veg_Table[[#This Row],[Last_Name]])="zAWRR Not in Roster zAWRR Not in Roster","zAWRR Not in Roster",_xlfn.CONCAT(Veg_Table[[#This Row],[First_Name]]," ",Veg_Table[[#This Row],[Last_Name]]))</f>
        <v>zAWRR Not in Roster</v>
      </c>
      <c r="AE692">
        <v>2938015</v>
      </c>
      <c r="AF692" t="s">
        <v>1100</v>
      </c>
      <c r="AG692" t="s">
        <v>30</v>
      </c>
      <c r="AH692" t="s">
        <v>1092</v>
      </c>
      <c r="AI692" t="s">
        <v>1089</v>
      </c>
      <c r="AJ692" t="s">
        <v>820</v>
      </c>
      <c r="AL692" t="s">
        <v>371</v>
      </c>
      <c r="AM692" t="s">
        <v>40</v>
      </c>
      <c r="AN692" t="s">
        <v>25</v>
      </c>
      <c r="AO692" t="s">
        <v>25</v>
      </c>
      <c r="AP692">
        <v>19</v>
      </c>
      <c r="AQ692">
        <v>72</v>
      </c>
      <c r="AR692" t="s">
        <v>514</v>
      </c>
      <c r="AS692" t="s">
        <v>900</v>
      </c>
      <c r="AT692" t="s">
        <v>522</v>
      </c>
      <c r="AV692" t="s">
        <v>512</v>
      </c>
      <c r="AW692" t="s">
        <v>1101</v>
      </c>
      <c r="AX692" t="s">
        <v>534</v>
      </c>
      <c r="AZ692">
        <v>5746657</v>
      </c>
      <c r="BA692" t="s">
        <v>530</v>
      </c>
      <c r="BB692" s="4">
        <v>43962.656457858793</v>
      </c>
      <c r="BD692" t="s">
        <v>29</v>
      </c>
      <c r="BE692" t="s">
        <v>25</v>
      </c>
      <c r="BF692" t="s">
        <v>513</v>
      </c>
      <c r="BG692" t="s">
        <v>534</v>
      </c>
      <c r="BI692" s="3">
        <v>43966.573889444444</v>
      </c>
      <c r="BJ692" t="s">
        <v>1429</v>
      </c>
      <c r="BK692" s="30" t="s">
        <v>821</v>
      </c>
      <c r="BL692" s="3">
        <v>43962.656509895831</v>
      </c>
      <c r="BM692" t="s">
        <v>31</v>
      </c>
      <c r="BN692" t="s">
        <v>32</v>
      </c>
      <c r="BP692" t="s">
        <v>1093</v>
      </c>
      <c r="BQ692" t="s">
        <v>826</v>
      </c>
      <c r="BR692" t="s">
        <v>28</v>
      </c>
      <c r="BS692" t="s">
        <v>28</v>
      </c>
      <c r="BT692" t="s">
        <v>384</v>
      </c>
      <c r="BU692" s="3">
        <v>43909.375532407408</v>
      </c>
      <c r="BV692" t="s">
        <v>821</v>
      </c>
      <c r="BW692" s="3">
        <v>43966.573918692127</v>
      </c>
      <c r="BX692" t="s">
        <v>1102</v>
      </c>
      <c r="CG692"/>
      <c r="CH692"/>
      <c r="CI692"/>
      <c r="CY692"/>
      <c r="DA692"/>
      <c r="DE692"/>
      <c r="DF692"/>
    </row>
    <row r="693" spans="1:110" x14ac:dyDescent="0.25">
      <c r="A693" s="1">
        <f>IF(Veg_Table[[#This Row],[VP_STATUS]]="Hold",0,IF(OR(AND(Veg_Table[[#This Row],[PRESCRIP]]="NW_No Work",Veg_Table[[#This Row],[VP_STATUS]]&lt;&gt;"No Work Required Under EVM"),AND(Veg_Table[[#This Row],[VP_STATUS]]="No Work Required Under EVM",Veg_Table[[#This Row],[PRESCRIP]]&lt;&gt;"NW_No Work")),1,0))</f>
        <v>0</v>
      </c>
      <c r="B693" s="1">
        <f>IF(Veg_Table[[#This Row],[SPECIES]]="",1,0)</f>
        <v>0</v>
      </c>
      <c r="C693" s="1">
        <f>IF(Veg_Table[[#This Row],[DIAMETER]]="",1,0)</f>
        <v>0</v>
      </c>
      <c r="D693" s="1">
        <f>IF(Veg_Table[[#This Row],[HEIGHT]]="",1,0)</f>
        <v>0</v>
      </c>
      <c r="E69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93" s="1">
        <f>IF(AND(Veg_Table[[#This Row],[TAT_RESULT]]="ABATE",Veg_Table[[#This Row],[PRESCRIP]]="NW_No Work"),1,0)</f>
        <v>0</v>
      </c>
      <c r="G693" s="1">
        <f>IF(OR(Veg_Table[[#This Row],[Prescription R-Scale]]="NA",Veg_Table[[#This Row],[Diameter R-Scale]]="NA"),0,IF(Veg_Table[[#This Row],[Diameter R-Scale]]&lt;&gt;Veg_Table[[#This Row],[Prescription R-Scale]],1,0))</f>
        <v>0</v>
      </c>
      <c r="H693" s="1">
        <f>IF(OR(AND(Veg_Table[[#This Row],[PRESCRIP]]="BC_Br Rmv", Veg_Table[[#This Row],[WOOD_MAN]]&lt;&gt;"Not Needed"),AND(Veg_Table[[#This Row],[PRESCRIP]]="BCS_Br Rmv+Trt", Veg_Table[[#This Row],[WOOD_MAN]]&lt;&gt;"Not Needed")),1,0)</f>
        <v>0</v>
      </c>
      <c r="I693" s="1">
        <f ca="1">IF(AND(Veg_Table[[#This Row],[Prescription_Changed]]="Yes",Veg_Table[[#This Row],[TAT_RESULT]]=""),1,0)</f>
        <v>0</v>
      </c>
      <c r="J693" s="1">
        <f ca="1">SUM(Veg_Table[[#This Row],[Prescription and Status do not match]:[Prescription_Edited_And_TAT_Is_Blank]])</f>
        <v>0</v>
      </c>
      <c r="K693" s="1">
        <f ca="1">IF(Veg_Table[[#This Row],[Sum of Errors]]&gt;0,1,0)</f>
        <v>0</v>
      </c>
      <c r="L693" s="1">
        <f>1</f>
        <v>1</v>
      </c>
      <c r="M69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693" s="1" t="str">
        <f>IF(OR(MID(Veg_Table[[#This Row],[PRESCRIP]],2,1)="1",MID(Veg_Table[[#This Row],[PRESCRIP]],2,1)="2",MID(Veg_Table[[#This Row],[PRESCRIP]],2,1)="3",MID(Veg_Table[[#This Row],[PRESCRIP]],2,1)="4"),_xlfn.NUMBERVALUE(MID(Veg_Table[[#This Row],[PRESCRIP]],2,1)),"NA")</f>
        <v>NA</v>
      </c>
      <c r="O693" s="1">
        <f>WEEKNUM(Veg_Table[[#This Row],[EVM_LAST_EDITED_Day]],2)</f>
        <v>20</v>
      </c>
      <c r="P693" s="25">
        <f>IFERROR(DATE(YEAR(Veg_Table[[#This Row],[EVM_LAST_EDITED2]]),MONTH(Veg_Table[[#This Row],[EVM_LAST_EDITED2]]),DAY(Veg_Table[[#This Row],[EVM_LAST_EDITED2]])),DATE(2019,1,1))</f>
        <v>43962</v>
      </c>
      <c r="Q693" s="3">
        <f>VALUE(SUBSTITUTE(Veg_Table[[#This Row],[EVM_LAST_EDITED]],",",""))</f>
        <v>43962.6565625</v>
      </c>
      <c r="R693" s="1" t="str">
        <f>_xlfn.IFNA(IF(Veg_Table[[#This Row],[EVM_LAST_EDITOR]]="","zBlank EVM Last Editor",VLOOKUP(Veg_Table[[#This Row],[EVM_LAST_EDITOR]],Roster_Table[#All],4,FALSE)),"zAWRR Not in Roster")</f>
        <v>MGE</v>
      </c>
      <c r="S693" s="1" t="str">
        <f>_xlfn.IFNA(IF(Veg_Table[[#This Row],[EVM_LAST_EDITOR]]="","zBlank EVM Last Editor",VLOOKUP(Veg_Table[[#This Row],[EVM_LAST_EDITOR]],Roster_Table[#All],16,FALSE)),"zCompany_AWRR not in Roster")</f>
        <v>MGE_Mountain G Enterprises</v>
      </c>
      <c r="T693" s="2">
        <f>IFERROR(DATE(YEAR(Veg_Table[[#This Row],[Created2]]),MONTH(Veg_Table[[#This Row],[Created2]]),DAY(Veg_Table[[#This Row],[Created2]])),DATE(2019,1,1))</f>
        <v>43962</v>
      </c>
      <c r="U693" s="3">
        <f>VALUE(SUBSTITUTE(Veg_Table[[#This Row],[Created]],",",""))</f>
        <v>43962.401041666701</v>
      </c>
      <c r="V693" s="3" t="str">
        <f ca="1">IFERROR(_xlfn.IFNA(CELL("contents",INDIRECT(_xlfn.CONCAT("Veg_Table_Production_Data!",ADDRESS(MATCH(_xlfn.MAXIFS(#REF!,#REF!,"="&amp;Veg_Table[[#This Row],[AUTO_ID]],#REF!,"&lt;"&amp;Veg_Table[[#This Row],[EVM_LAST_EDITED_Day]]),#REF!,0),COLUMN(#REF!),4,1,)))),""),"")</f>
        <v/>
      </c>
      <c r="W693" s="3" t="str">
        <f ca="1">IF(Veg_Table[[#This Row],[Previous_Prescription]]="","No",IF(Veg_Table[[#This Row],[Previous_Prescription]]=Veg_Table[[#This Row],[PRESCRIP]],"No","Yes"))</f>
        <v>No</v>
      </c>
      <c r="X693" s="3" t="str">
        <f>IF(Veg_Table[[#This Row],[EVM_LAST_EDITED_Day]]=Veg_Table[[#This Row],[Created_Day]],"New","Old")</f>
        <v>New</v>
      </c>
      <c r="Y693" s="1">
        <f>IFERROR(IF(FIND("delete",LOWER(Veg_Table[[#This Row],[PI_COMMENTS]]))&gt;=1,1,0),0)</f>
        <v>0</v>
      </c>
      <c r="Z693" s="1" t="str">
        <f>_xlfn.IFNA(IF(Veg_Table[[#This Row],[EVM_LAST_EDITOR]]="","Yes",VLOOKUP(Veg_Table[[#This Row],[EVM_LAST_EDITOR]],Roster_Table[#All],15,FALSE)),"Yes")</f>
        <v>Yes</v>
      </c>
      <c r="AA69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93" s="1" t="str">
        <f>_xlfn.IFNA(VLOOKUP(Veg_Table[[#This Row],[EVM_LAST_EDITOR]],Roster_Table[#All],3,FALSE),"zAWRR Not in Roster")</f>
        <v>Alex</v>
      </c>
      <c r="AC693" s="1" t="str">
        <f>_xlfn.IFNA(VLOOKUP(Veg_Table[[#This Row],[EVM_LAST_EDITOR]],Roster_Table[#All],2,FALSE),"zAWRR Not in Roster")</f>
        <v>Coon</v>
      </c>
      <c r="AD693" s="1" t="str">
        <f>IF(_xlfn.CONCAT(Veg_Table[[#This Row],[First_Name]]," ",Veg_Table[[#This Row],[Last_Name]])="zAWRR Not in Roster zAWRR Not in Roster","zAWRR Not in Roster",_xlfn.CONCAT(Veg_Table[[#This Row],[First_Name]]," ",Veg_Table[[#This Row],[Last_Name]]))</f>
        <v>Alex Coon</v>
      </c>
      <c r="AE693">
        <v>3215922</v>
      </c>
      <c r="AF693" t="s">
        <v>4019</v>
      </c>
      <c r="AG693" t="s">
        <v>93</v>
      </c>
      <c r="AH693" t="s">
        <v>2679</v>
      </c>
      <c r="AI693" t="s">
        <v>3775</v>
      </c>
      <c r="AJ693" t="s">
        <v>36</v>
      </c>
      <c r="AL693" t="s">
        <v>22</v>
      </c>
      <c r="AM693" t="s">
        <v>38</v>
      </c>
      <c r="AN693" t="s">
        <v>25</v>
      </c>
      <c r="AO693" t="s">
        <v>25</v>
      </c>
      <c r="AP693">
        <v>51</v>
      </c>
      <c r="AQ693">
        <v>120</v>
      </c>
      <c r="AR693" t="s">
        <v>511</v>
      </c>
      <c r="AS693" t="s">
        <v>990</v>
      </c>
      <c r="AT693" t="s">
        <v>26</v>
      </c>
      <c r="AV693" t="s">
        <v>519</v>
      </c>
      <c r="AW693" t="s">
        <v>4020</v>
      </c>
      <c r="AZ693"/>
      <c r="BB693" s="4"/>
      <c r="BD693" t="s">
        <v>29</v>
      </c>
      <c r="BE693" t="s">
        <v>25</v>
      </c>
      <c r="BF693" t="s">
        <v>513</v>
      </c>
      <c r="BI693" s="3"/>
      <c r="BJ693" t="s">
        <v>27</v>
      </c>
      <c r="BK693" s="30" t="s">
        <v>140</v>
      </c>
      <c r="BL693" s="3">
        <v>43962.6565625</v>
      </c>
      <c r="BM693" t="s">
        <v>31</v>
      </c>
      <c r="BN693" t="s">
        <v>32</v>
      </c>
      <c r="BP693" t="s">
        <v>2680</v>
      </c>
      <c r="BQ693" t="s">
        <v>1025</v>
      </c>
      <c r="BR693" t="s">
        <v>28</v>
      </c>
      <c r="BS693" t="s">
        <v>28</v>
      </c>
      <c r="BT693" t="s">
        <v>140</v>
      </c>
      <c r="BU693" s="3">
        <v>43962.401041666664</v>
      </c>
      <c r="BV693" t="s">
        <v>803</v>
      </c>
      <c r="BW693" s="3">
        <v>43963.397340081021</v>
      </c>
      <c r="BX693" t="s">
        <v>4021</v>
      </c>
      <c r="CG693"/>
      <c r="CH693"/>
      <c r="CI693"/>
      <c r="CY693"/>
      <c r="DA693"/>
      <c r="DE693"/>
      <c r="DF693"/>
    </row>
    <row r="694" spans="1:110" x14ac:dyDescent="0.25">
      <c r="A694" s="1">
        <f>IF(Veg_Table[[#This Row],[VP_STATUS]]="Hold",0,IF(OR(AND(Veg_Table[[#This Row],[PRESCRIP]]="NW_No Work",Veg_Table[[#This Row],[VP_STATUS]]&lt;&gt;"No Work Required Under EVM"),AND(Veg_Table[[#This Row],[VP_STATUS]]="No Work Required Under EVM",Veg_Table[[#This Row],[PRESCRIP]]&lt;&gt;"NW_No Work")),1,0))</f>
        <v>0</v>
      </c>
      <c r="B694" s="1">
        <f>IF(Veg_Table[[#This Row],[SPECIES]]="",1,0)</f>
        <v>0</v>
      </c>
      <c r="C694" s="1">
        <f>IF(Veg_Table[[#This Row],[DIAMETER]]="",1,0)</f>
        <v>0</v>
      </c>
      <c r="D694" s="1">
        <f>IF(Veg_Table[[#This Row],[HEIGHT]]="",1,0)</f>
        <v>0</v>
      </c>
      <c r="E69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94" s="1">
        <f>IF(AND(Veg_Table[[#This Row],[TAT_RESULT]]="ABATE",Veg_Table[[#This Row],[PRESCRIP]]="NW_No Work"),1,0)</f>
        <v>0</v>
      </c>
      <c r="G694" s="1">
        <f>IF(OR(Veg_Table[[#This Row],[Prescription R-Scale]]="NA",Veg_Table[[#This Row],[Diameter R-Scale]]="NA"),0,IF(Veg_Table[[#This Row],[Diameter R-Scale]]&lt;&gt;Veg_Table[[#This Row],[Prescription R-Scale]],1,0))</f>
        <v>0</v>
      </c>
      <c r="H694" s="1">
        <f>IF(OR(AND(Veg_Table[[#This Row],[PRESCRIP]]="BC_Br Rmv", Veg_Table[[#This Row],[WOOD_MAN]]&lt;&gt;"Not Needed"),AND(Veg_Table[[#This Row],[PRESCRIP]]="BCS_Br Rmv+Trt", Veg_Table[[#This Row],[WOOD_MAN]]&lt;&gt;"Not Needed")),1,0)</f>
        <v>0</v>
      </c>
      <c r="I694" s="1">
        <f ca="1">IF(AND(Veg_Table[[#This Row],[Prescription_Changed]]="Yes",Veg_Table[[#This Row],[TAT_RESULT]]=""),1,0)</f>
        <v>0</v>
      </c>
      <c r="J694" s="1">
        <f ca="1">SUM(Veg_Table[[#This Row],[Prescription and Status do not match]:[Prescription_Edited_And_TAT_Is_Blank]])</f>
        <v>0</v>
      </c>
      <c r="K694" s="1">
        <f ca="1">IF(Veg_Table[[#This Row],[Sum of Errors]]&gt;0,1,0)</f>
        <v>0</v>
      </c>
      <c r="L694" s="1">
        <f>1</f>
        <v>1</v>
      </c>
      <c r="M694"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694" s="1" t="str">
        <f>IF(OR(MID(Veg_Table[[#This Row],[PRESCRIP]],2,1)="1",MID(Veg_Table[[#This Row],[PRESCRIP]],2,1)="2",MID(Veg_Table[[#This Row],[PRESCRIP]],2,1)="3",MID(Veg_Table[[#This Row],[PRESCRIP]],2,1)="4"),_xlfn.NUMBERVALUE(MID(Veg_Table[[#This Row],[PRESCRIP]],2,1)),"NA")</f>
        <v>NA</v>
      </c>
      <c r="O694" s="1">
        <f>WEEKNUM(Veg_Table[[#This Row],[EVM_LAST_EDITED_Day]],2)</f>
        <v>20</v>
      </c>
      <c r="P694" s="25">
        <f>IFERROR(DATE(YEAR(Veg_Table[[#This Row],[EVM_LAST_EDITED2]]),MONTH(Veg_Table[[#This Row],[EVM_LAST_EDITED2]]),DAY(Veg_Table[[#This Row],[EVM_LAST_EDITED2]])),DATE(2019,1,1))</f>
        <v>43962</v>
      </c>
      <c r="Q694" s="3">
        <f>VALUE(SUBSTITUTE(Veg_Table[[#This Row],[EVM_LAST_EDITED]],",",""))</f>
        <v>43962.6569212963</v>
      </c>
      <c r="R694" s="1" t="str">
        <f>_xlfn.IFNA(IF(Veg_Table[[#This Row],[EVM_LAST_EDITOR]]="","zBlank EVM Last Editor",VLOOKUP(Veg_Table[[#This Row],[EVM_LAST_EDITOR]],Roster_Table[#All],4,FALSE)),"zAWRR Not in Roster")</f>
        <v>MGE</v>
      </c>
      <c r="S694" s="1" t="str">
        <f>_xlfn.IFNA(IF(Veg_Table[[#This Row],[EVM_LAST_EDITOR]]="","zBlank EVM Last Editor",VLOOKUP(Veg_Table[[#This Row],[EVM_LAST_EDITOR]],Roster_Table[#All],16,FALSE)),"zCompany_AWRR not in Roster")</f>
        <v>MGE_Mountain G Enterprises</v>
      </c>
      <c r="T694" s="2">
        <f>IFERROR(DATE(YEAR(Veg_Table[[#This Row],[Created2]]),MONTH(Veg_Table[[#This Row],[Created2]]),DAY(Veg_Table[[#This Row],[Created2]])),DATE(2019,1,1))</f>
        <v>43962</v>
      </c>
      <c r="U694" s="3">
        <f>VALUE(SUBSTITUTE(Veg_Table[[#This Row],[Created]],",",""))</f>
        <v>43962.394375000003</v>
      </c>
      <c r="V694" s="3" t="str">
        <f ca="1">IFERROR(_xlfn.IFNA(CELL("contents",INDIRECT(_xlfn.CONCAT("Veg_Table_Production_Data!",ADDRESS(MATCH(_xlfn.MAXIFS(#REF!,#REF!,"="&amp;Veg_Table[[#This Row],[AUTO_ID]],#REF!,"&lt;"&amp;Veg_Table[[#This Row],[EVM_LAST_EDITED_Day]]),#REF!,0),COLUMN(#REF!),4,1,)))),""),"")</f>
        <v/>
      </c>
      <c r="W694" s="3" t="str">
        <f ca="1">IF(Veg_Table[[#This Row],[Previous_Prescription]]="","No",IF(Veg_Table[[#This Row],[Previous_Prescription]]=Veg_Table[[#This Row],[PRESCRIP]],"No","Yes"))</f>
        <v>No</v>
      </c>
      <c r="X694" s="3" t="str">
        <f>IF(Veg_Table[[#This Row],[EVM_LAST_EDITED_Day]]=Veg_Table[[#This Row],[Created_Day]],"New","Old")</f>
        <v>New</v>
      </c>
      <c r="Y694" s="1">
        <f>IFERROR(IF(FIND("delete",LOWER(Veg_Table[[#This Row],[PI_COMMENTS]]))&gt;=1,1,0),0)</f>
        <v>0</v>
      </c>
      <c r="Z694" s="1" t="str">
        <f>_xlfn.IFNA(IF(Veg_Table[[#This Row],[EVM_LAST_EDITOR]]="","Yes",VLOOKUP(Veg_Table[[#This Row],[EVM_LAST_EDITOR]],Roster_Table[#All],15,FALSE)),"Yes")</f>
        <v>Yes</v>
      </c>
      <c r="AA69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94" s="1" t="str">
        <f>_xlfn.IFNA(VLOOKUP(Veg_Table[[#This Row],[EVM_LAST_EDITOR]],Roster_Table[#All],3,FALSE),"zAWRR Not in Roster")</f>
        <v>Alex</v>
      </c>
      <c r="AC694" s="1" t="str">
        <f>_xlfn.IFNA(VLOOKUP(Veg_Table[[#This Row],[EVM_LAST_EDITOR]],Roster_Table[#All],2,FALSE),"zAWRR Not in Roster")</f>
        <v>Coon</v>
      </c>
      <c r="AD694" s="1" t="str">
        <f>IF(_xlfn.CONCAT(Veg_Table[[#This Row],[First_Name]]," ",Veg_Table[[#This Row],[Last_Name]])="zAWRR Not in Roster zAWRR Not in Roster","zAWRR Not in Roster",_xlfn.CONCAT(Veg_Table[[#This Row],[First_Name]]," ",Veg_Table[[#This Row],[Last_Name]]))</f>
        <v>Alex Coon</v>
      </c>
      <c r="AE694">
        <v>3215290</v>
      </c>
      <c r="AF694" t="s">
        <v>4038</v>
      </c>
      <c r="AG694" t="s">
        <v>93</v>
      </c>
      <c r="AH694" t="s">
        <v>2679</v>
      </c>
      <c r="AI694" t="s">
        <v>3775</v>
      </c>
      <c r="AJ694" t="s">
        <v>21</v>
      </c>
      <c r="AL694" t="s">
        <v>22</v>
      </c>
      <c r="AM694" t="s">
        <v>38</v>
      </c>
      <c r="AN694" t="s">
        <v>25</v>
      </c>
      <c r="AO694" t="s">
        <v>25</v>
      </c>
      <c r="AP694">
        <v>20</v>
      </c>
      <c r="AQ694">
        <v>90</v>
      </c>
      <c r="AR694" t="s">
        <v>511</v>
      </c>
      <c r="AS694" t="s">
        <v>24</v>
      </c>
      <c r="AT694" t="s">
        <v>26</v>
      </c>
      <c r="AV694" t="s">
        <v>519</v>
      </c>
      <c r="AW694" t="s">
        <v>4039</v>
      </c>
      <c r="AZ694"/>
      <c r="BB694" s="4"/>
      <c r="BD694" t="s">
        <v>29</v>
      </c>
      <c r="BE694" t="s">
        <v>25</v>
      </c>
      <c r="BF694" t="s">
        <v>513</v>
      </c>
      <c r="BI694" s="3"/>
      <c r="BJ694" t="s">
        <v>27</v>
      </c>
      <c r="BK694" s="30" t="s">
        <v>140</v>
      </c>
      <c r="BL694" s="3">
        <v>43962.656921296293</v>
      </c>
      <c r="BM694" t="s">
        <v>31</v>
      </c>
      <c r="BN694" t="s">
        <v>32</v>
      </c>
      <c r="BP694" t="s">
        <v>2680</v>
      </c>
      <c r="BQ694" t="s">
        <v>1025</v>
      </c>
      <c r="BR694" t="s">
        <v>28</v>
      </c>
      <c r="BS694" t="s">
        <v>28</v>
      </c>
      <c r="BT694" t="s">
        <v>140</v>
      </c>
      <c r="BU694" s="3">
        <v>43962.394375000003</v>
      </c>
      <c r="BV694" t="s">
        <v>803</v>
      </c>
      <c r="BW694" s="3">
        <v>43963.397340081021</v>
      </c>
      <c r="BX694" t="s">
        <v>4040</v>
      </c>
      <c r="CG694"/>
      <c r="CH694"/>
      <c r="CI694"/>
      <c r="CY694"/>
      <c r="DA694"/>
      <c r="DE694"/>
      <c r="DF694"/>
    </row>
    <row r="695" spans="1:110" x14ac:dyDescent="0.25">
      <c r="A695" s="1">
        <f>IF(Veg_Table[[#This Row],[VP_STATUS]]="Hold",0,IF(OR(AND(Veg_Table[[#This Row],[PRESCRIP]]="NW_No Work",Veg_Table[[#This Row],[VP_STATUS]]&lt;&gt;"No Work Required Under EVM"),AND(Veg_Table[[#This Row],[VP_STATUS]]="No Work Required Under EVM",Veg_Table[[#This Row],[PRESCRIP]]&lt;&gt;"NW_No Work")),1,0))</f>
        <v>0</v>
      </c>
      <c r="B695" s="1">
        <f>IF(Veg_Table[[#This Row],[SPECIES]]="",1,0)</f>
        <v>0</v>
      </c>
      <c r="C695" s="1">
        <f>IF(Veg_Table[[#This Row],[DIAMETER]]="",1,0)</f>
        <v>0</v>
      </c>
      <c r="D695" s="1">
        <f>IF(Veg_Table[[#This Row],[HEIGHT]]="",1,0)</f>
        <v>0</v>
      </c>
      <c r="E69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95" s="1">
        <f>IF(AND(Veg_Table[[#This Row],[TAT_RESULT]]="ABATE",Veg_Table[[#This Row],[PRESCRIP]]="NW_No Work"),1,0)</f>
        <v>0</v>
      </c>
      <c r="G695" s="1">
        <f>IF(OR(Veg_Table[[#This Row],[Prescription R-Scale]]="NA",Veg_Table[[#This Row],[Diameter R-Scale]]="NA"),0,IF(Veg_Table[[#This Row],[Diameter R-Scale]]&lt;&gt;Veg_Table[[#This Row],[Prescription R-Scale]],1,0))</f>
        <v>0</v>
      </c>
      <c r="H695" s="1">
        <f>IF(OR(AND(Veg_Table[[#This Row],[PRESCRIP]]="BC_Br Rmv", Veg_Table[[#This Row],[WOOD_MAN]]&lt;&gt;"Not Needed"),AND(Veg_Table[[#This Row],[PRESCRIP]]="BCS_Br Rmv+Trt", Veg_Table[[#This Row],[WOOD_MAN]]&lt;&gt;"Not Needed")),1,0)</f>
        <v>0</v>
      </c>
      <c r="I695" s="1">
        <f ca="1">IF(AND(Veg_Table[[#This Row],[Prescription_Changed]]="Yes",Veg_Table[[#This Row],[TAT_RESULT]]=""),1,0)</f>
        <v>0</v>
      </c>
      <c r="J695" s="1">
        <f ca="1">SUM(Veg_Table[[#This Row],[Prescription and Status do not match]:[Prescription_Edited_And_TAT_Is_Blank]])</f>
        <v>0</v>
      </c>
      <c r="K695" s="1">
        <f ca="1">IF(Veg_Table[[#This Row],[Sum of Errors]]&gt;0,1,0)</f>
        <v>0</v>
      </c>
      <c r="L695" s="1">
        <f>1</f>
        <v>1</v>
      </c>
      <c r="M69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695" s="1">
        <f>IF(OR(MID(Veg_Table[[#This Row],[PRESCRIP]],2,1)="1",MID(Veg_Table[[#This Row],[PRESCRIP]],2,1)="2",MID(Veg_Table[[#This Row],[PRESCRIP]],2,1)="3",MID(Veg_Table[[#This Row],[PRESCRIP]],2,1)="4"),_xlfn.NUMBERVALUE(MID(Veg_Table[[#This Row],[PRESCRIP]],2,1)),"NA")</f>
        <v>3</v>
      </c>
      <c r="O695" s="1">
        <f>WEEKNUM(Veg_Table[[#This Row],[EVM_LAST_EDITED_Day]],2)</f>
        <v>20</v>
      </c>
      <c r="P695" s="25">
        <f>IFERROR(DATE(YEAR(Veg_Table[[#This Row],[EVM_LAST_EDITED2]]),MONTH(Veg_Table[[#This Row],[EVM_LAST_EDITED2]]),DAY(Veg_Table[[#This Row],[EVM_LAST_EDITED2]])),DATE(2019,1,1))</f>
        <v>43962</v>
      </c>
      <c r="Q695" s="3">
        <f>VALUE(SUBSTITUTE(Veg_Table[[#This Row],[EVM_LAST_EDITED]],",",""))</f>
        <v>43962.657526840303</v>
      </c>
      <c r="R695" s="1" t="str">
        <f>_xlfn.IFNA(IF(Veg_Table[[#This Row],[EVM_LAST_EDITOR]]="","zBlank EVM Last Editor",VLOOKUP(Veg_Table[[#This Row],[EVM_LAST_EDITOR]],Roster_Table[#All],4,FALSE)),"zAWRR Not in Roster")</f>
        <v>zAWRR Not in Roster</v>
      </c>
      <c r="S695" s="1" t="str">
        <f>_xlfn.IFNA(IF(Veg_Table[[#This Row],[EVM_LAST_EDITOR]]="","zBlank EVM Last Editor",VLOOKUP(Veg_Table[[#This Row],[EVM_LAST_EDITOR]],Roster_Table[#All],16,FALSE)),"zCompany_AWRR not in Roster")</f>
        <v>zCompany_AWRR not in Roster</v>
      </c>
      <c r="T695" s="2">
        <f>IFERROR(DATE(YEAR(Veg_Table[[#This Row],[Created2]]),MONTH(Veg_Table[[#This Row],[Created2]]),DAY(Veg_Table[[#This Row],[Created2]])),DATE(2019,1,1))</f>
        <v>43909</v>
      </c>
      <c r="U695" s="3">
        <f>VALUE(SUBSTITUTE(Veg_Table[[#This Row],[Created]],",",""))</f>
        <v>43909.379629629599</v>
      </c>
      <c r="V695" s="3" t="str">
        <f ca="1">IFERROR(_xlfn.IFNA(CELL("contents",INDIRECT(_xlfn.CONCAT("Veg_Table_Production_Data!",ADDRESS(MATCH(_xlfn.MAXIFS(#REF!,#REF!,"="&amp;Veg_Table[[#This Row],[AUTO_ID]],#REF!,"&lt;"&amp;Veg_Table[[#This Row],[EVM_LAST_EDITED_Day]]),#REF!,0),COLUMN(#REF!),4,1,)))),""),"")</f>
        <v/>
      </c>
      <c r="W695" s="3" t="str">
        <f ca="1">IF(Veg_Table[[#This Row],[Previous_Prescription]]="","No",IF(Veg_Table[[#This Row],[Previous_Prescription]]=Veg_Table[[#This Row],[PRESCRIP]],"No","Yes"))</f>
        <v>No</v>
      </c>
      <c r="X695" s="3" t="str">
        <f>IF(Veg_Table[[#This Row],[EVM_LAST_EDITED_Day]]=Veg_Table[[#This Row],[Created_Day]],"New","Old")</f>
        <v>Old</v>
      </c>
      <c r="Y695" s="1">
        <f>IFERROR(IF(FIND("delete",LOWER(Veg_Table[[#This Row],[PI_COMMENTS]]))&gt;=1,1,0),0)</f>
        <v>0</v>
      </c>
      <c r="Z695" s="1" t="str">
        <f>_xlfn.IFNA(IF(Veg_Table[[#This Row],[EVM_LAST_EDITOR]]="","Yes",VLOOKUP(Veg_Table[[#This Row],[EVM_LAST_EDITOR]],Roster_Table[#All],15,FALSE)),"Yes")</f>
        <v>Yes</v>
      </c>
      <c r="AA69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95" s="1" t="str">
        <f>_xlfn.IFNA(VLOOKUP(Veg_Table[[#This Row],[EVM_LAST_EDITOR]],Roster_Table[#All],3,FALSE),"zAWRR Not in Roster")</f>
        <v>zAWRR Not in Roster</v>
      </c>
      <c r="AC695" s="1" t="str">
        <f>_xlfn.IFNA(VLOOKUP(Veg_Table[[#This Row],[EVM_LAST_EDITOR]],Roster_Table[#All],2,FALSE),"zAWRR Not in Roster")</f>
        <v>zAWRR Not in Roster</v>
      </c>
      <c r="AD695" s="1" t="str">
        <f>IF(_xlfn.CONCAT(Veg_Table[[#This Row],[First_Name]]," ",Veg_Table[[#This Row],[Last_Name]])="zAWRR Not in Roster zAWRR Not in Roster","zAWRR Not in Roster",_xlfn.CONCAT(Veg_Table[[#This Row],[First_Name]]," ",Veg_Table[[#This Row],[Last_Name]]))</f>
        <v>zAWRR Not in Roster</v>
      </c>
      <c r="AE695">
        <v>2938016</v>
      </c>
      <c r="AF695" t="s">
        <v>1094</v>
      </c>
      <c r="AG695" t="s">
        <v>30</v>
      </c>
      <c r="AH695" t="s">
        <v>1092</v>
      </c>
      <c r="AI695" t="s">
        <v>1089</v>
      </c>
      <c r="AJ695" t="s">
        <v>820</v>
      </c>
      <c r="AL695" t="s">
        <v>371</v>
      </c>
      <c r="AM695" t="s">
        <v>40</v>
      </c>
      <c r="AN695" t="s">
        <v>25</v>
      </c>
      <c r="AO695" t="s">
        <v>25</v>
      </c>
      <c r="AP695">
        <v>31</v>
      </c>
      <c r="AQ695">
        <v>72</v>
      </c>
      <c r="AR695" t="s">
        <v>514</v>
      </c>
      <c r="AS695" t="s">
        <v>1578</v>
      </c>
      <c r="AT695" t="s">
        <v>522</v>
      </c>
      <c r="AV695" t="s">
        <v>512</v>
      </c>
      <c r="AW695" t="s">
        <v>1095</v>
      </c>
      <c r="AX695" t="s">
        <v>534</v>
      </c>
      <c r="AZ695">
        <v>5746657</v>
      </c>
      <c r="BA695" t="s">
        <v>804</v>
      </c>
      <c r="BB695" s="4">
        <v>43962.657451516206</v>
      </c>
      <c r="BD695" t="s">
        <v>29</v>
      </c>
      <c r="BE695" t="s">
        <v>25</v>
      </c>
      <c r="BF695" t="s">
        <v>513</v>
      </c>
      <c r="BG695" t="s">
        <v>534</v>
      </c>
      <c r="BI695" s="3">
        <v>43966.574918020837</v>
      </c>
      <c r="BJ695" t="s">
        <v>1429</v>
      </c>
      <c r="BK695" s="30" t="s">
        <v>821</v>
      </c>
      <c r="BL695" s="3">
        <v>43962.657526840281</v>
      </c>
      <c r="BM695" t="s">
        <v>31</v>
      </c>
      <c r="BN695" t="s">
        <v>32</v>
      </c>
      <c r="BP695" t="s">
        <v>1093</v>
      </c>
      <c r="BQ695" t="s">
        <v>826</v>
      </c>
      <c r="BR695" t="s">
        <v>28</v>
      </c>
      <c r="BS695" t="s">
        <v>28</v>
      </c>
      <c r="BT695" t="s">
        <v>384</v>
      </c>
      <c r="BU695" s="3">
        <v>43909.379629629628</v>
      </c>
      <c r="BV695" t="s">
        <v>821</v>
      </c>
      <c r="BW695" s="3">
        <v>43966.57494431713</v>
      </c>
      <c r="BX695" t="s">
        <v>1096</v>
      </c>
      <c r="CG695"/>
      <c r="CH695"/>
      <c r="CI695"/>
      <c r="CY695"/>
      <c r="DA695"/>
      <c r="DE695"/>
      <c r="DF695"/>
    </row>
    <row r="696" spans="1:110" x14ac:dyDescent="0.25">
      <c r="A696" s="1">
        <f>IF(Veg_Table[[#This Row],[VP_STATUS]]="Hold",0,IF(OR(AND(Veg_Table[[#This Row],[PRESCRIP]]="NW_No Work",Veg_Table[[#This Row],[VP_STATUS]]&lt;&gt;"No Work Required Under EVM"),AND(Veg_Table[[#This Row],[VP_STATUS]]="No Work Required Under EVM",Veg_Table[[#This Row],[PRESCRIP]]&lt;&gt;"NW_No Work")),1,0))</f>
        <v>0</v>
      </c>
      <c r="B696" s="1">
        <f>IF(Veg_Table[[#This Row],[SPECIES]]="",1,0)</f>
        <v>0</v>
      </c>
      <c r="C696" s="1">
        <f>IF(Veg_Table[[#This Row],[DIAMETER]]="",1,0)</f>
        <v>0</v>
      </c>
      <c r="D696" s="1">
        <f>IF(Veg_Table[[#This Row],[HEIGHT]]="",1,0)</f>
        <v>0</v>
      </c>
      <c r="E69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96" s="1">
        <f>IF(AND(Veg_Table[[#This Row],[TAT_RESULT]]="ABATE",Veg_Table[[#This Row],[PRESCRIP]]="NW_No Work"),1,0)</f>
        <v>0</v>
      </c>
      <c r="G696" s="1">
        <f>IF(OR(Veg_Table[[#This Row],[Prescription R-Scale]]="NA",Veg_Table[[#This Row],[Diameter R-Scale]]="NA"),0,IF(Veg_Table[[#This Row],[Diameter R-Scale]]&lt;&gt;Veg_Table[[#This Row],[Prescription R-Scale]],1,0))</f>
        <v>0</v>
      </c>
      <c r="H696" s="1">
        <f>IF(OR(AND(Veg_Table[[#This Row],[PRESCRIP]]="BC_Br Rmv", Veg_Table[[#This Row],[WOOD_MAN]]&lt;&gt;"Not Needed"),AND(Veg_Table[[#This Row],[PRESCRIP]]="BCS_Br Rmv+Trt", Veg_Table[[#This Row],[WOOD_MAN]]&lt;&gt;"Not Needed")),1,0)</f>
        <v>0</v>
      </c>
      <c r="I696" s="1">
        <f ca="1">IF(AND(Veg_Table[[#This Row],[Prescription_Changed]]="Yes",Veg_Table[[#This Row],[TAT_RESULT]]=""),1,0)</f>
        <v>0</v>
      </c>
      <c r="J696" s="1">
        <f ca="1">SUM(Veg_Table[[#This Row],[Prescription and Status do not match]:[Prescription_Edited_And_TAT_Is_Blank]])</f>
        <v>0</v>
      </c>
      <c r="K696" s="1">
        <f ca="1">IF(Veg_Table[[#This Row],[Sum of Errors]]&gt;0,1,0)</f>
        <v>0</v>
      </c>
      <c r="L696" s="1">
        <f>1</f>
        <v>1</v>
      </c>
      <c r="M696"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Brush</v>
      </c>
      <c r="N696" s="1" t="str">
        <f>IF(OR(MID(Veg_Table[[#This Row],[PRESCRIP]],2,1)="1",MID(Veg_Table[[#This Row],[PRESCRIP]],2,1)="2",MID(Veg_Table[[#This Row],[PRESCRIP]],2,1)="3",MID(Veg_Table[[#This Row],[PRESCRIP]],2,1)="4"),_xlfn.NUMBERVALUE(MID(Veg_Table[[#This Row],[PRESCRIP]],2,1)),"NA")</f>
        <v>NA</v>
      </c>
      <c r="O696" s="1">
        <f>WEEKNUM(Veg_Table[[#This Row],[EVM_LAST_EDITED_Day]],2)</f>
        <v>20</v>
      </c>
      <c r="P696" s="25">
        <f>IFERROR(DATE(YEAR(Veg_Table[[#This Row],[EVM_LAST_EDITED2]]),MONTH(Veg_Table[[#This Row],[EVM_LAST_EDITED2]]),DAY(Veg_Table[[#This Row],[EVM_LAST_EDITED2]])),DATE(2019,1,1))</f>
        <v>43962</v>
      </c>
      <c r="Q696" s="3">
        <f>VALUE(SUBSTITUTE(Veg_Table[[#This Row],[EVM_LAST_EDITED]],",",""))</f>
        <v>43962.657780648202</v>
      </c>
      <c r="R696" s="1" t="str">
        <f>_xlfn.IFNA(IF(Veg_Table[[#This Row],[EVM_LAST_EDITOR]]="","zBlank EVM Last Editor",VLOOKUP(Veg_Table[[#This Row],[EVM_LAST_EDITOR]],Roster_Table[#All],4,FALSE)),"zAWRR Not in Roster")</f>
        <v>AEA</v>
      </c>
      <c r="S696" s="1" t="str">
        <f>_xlfn.IFNA(IF(Veg_Table[[#This Row],[EVM_LAST_EDITOR]]="","zBlank EVM Last Editor",VLOOKUP(Veg_Table[[#This Row],[EVM_LAST_EDITOR]],Roster_Table[#All],16,FALSE)),"zCompany_AWRR not in Roster")</f>
        <v>Not in Sierra Roster</v>
      </c>
      <c r="T696" s="2">
        <f>IFERROR(DATE(YEAR(Veg_Table[[#This Row],[Created2]]),MONTH(Veg_Table[[#This Row],[Created2]]),DAY(Veg_Table[[#This Row],[Created2]])),DATE(2019,1,1))</f>
        <v>43746</v>
      </c>
      <c r="U696" s="3">
        <f>VALUE(SUBSTITUTE(Veg_Table[[#This Row],[Created]],",",""))</f>
        <v>43746.545034722199</v>
      </c>
      <c r="V696" s="3" t="str">
        <f ca="1">IFERROR(_xlfn.IFNA(CELL("contents",INDIRECT(_xlfn.CONCAT("Veg_Table_Production_Data!",ADDRESS(MATCH(_xlfn.MAXIFS(#REF!,#REF!,"="&amp;Veg_Table[[#This Row],[AUTO_ID]],#REF!,"&lt;"&amp;Veg_Table[[#This Row],[EVM_LAST_EDITED_Day]]),#REF!,0),COLUMN(#REF!),4,1,)))),""),"")</f>
        <v/>
      </c>
      <c r="W696" s="3" t="str">
        <f ca="1">IF(Veg_Table[[#This Row],[Previous_Prescription]]="","No",IF(Veg_Table[[#This Row],[Previous_Prescription]]=Veg_Table[[#This Row],[PRESCRIP]],"No","Yes"))</f>
        <v>No</v>
      </c>
      <c r="X696" s="3" t="str">
        <f>IF(Veg_Table[[#This Row],[EVM_LAST_EDITED_Day]]=Veg_Table[[#This Row],[Created_Day]],"New","Old")</f>
        <v>Old</v>
      </c>
      <c r="Y696" s="1">
        <f>IFERROR(IF(FIND("delete",LOWER(Veg_Table[[#This Row],[PI_COMMENTS]]))&gt;=1,1,0),0)</f>
        <v>0</v>
      </c>
      <c r="Z696" s="1" t="str">
        <f>_xlfn.IFNA(IF(Veg_Table[[#This Row],[EVM_LAST_EDITOR]]="","Yes",VLOOKUP(Veg_Table[[#This Row],[EVM_LAST_EDITOR]],Roster_Table[#All],15,FALSE)),"Yes")</f>
        <v>No</v>
      </c>
      <c r="AA69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96" s="1" t="str">
        <f>_xlfn.IFNA(VLOOKUP(Veg_Table[[#This Row],[EVM_LAST_EDITOR]],Roster_Table[#All],3,FALSE),"zAWRR Not in Roster")</f>
        <v>Drew</v>
      </c>
      <c r="AC696" s="1" t="str">
        <f>_xlfn.IFNA(VLOOKUP(Veg_Table[[#This Row],[EVM_LAST_EDITOR]],Roster_Table[#All],2,FALSE),"zAWRR Not in Roster")</f>
        <v>Berlfein</v>
      </c>
      <c r="AD696" s="1" t="str">
        <f>IF(_xlfn.CONCAT(Veg_Table[[#This Row],[First_Name]]," ",Veg_Table[[#This Row],[Last_Name]])="zAWRR Not in Roster zAWRR Not in Roster","zAWRR Not in Roster",_xlfn.CONCAT(Veg_Table[[#This Row],[First_Name]]," ",Veg_Table[[#This Row],[Last_Name]]))</f>
        <v>Drew Berlfein</v>
      </c>
      <c r="AE696">
        <v>1767010</v>
      </c>
      <c r="AF696" t="s">
        <v>2957</v>
      </c>
      <c r="AG696" t="s">
        <v>30</v>
      </c>
      <c r="AH696" t="s">
        <v>2261</v>
      </c>
      <c r="AI696" t="s">
        <v>1880</v>
      </c>
      <c r="AJ696" t="s">
        <v>820</v>
      </c>
      <c r="AK696" t="s">
        <v>28</v>
      </c>
      <c r="AL696" t="s">
        <v>37</v>
      </c>
      <c r="AM696" t="s">
        <v>49</v>
      </c>
      <c r="AN696" t="s">
        <v>25</v>
      </c>
      <c r="AO696" t="s">
        <v>25</v>
      </c>
      <c r="AP696">
        <v>2</v>
      </c>
      <c r="AQ696">
        <v>15</v>
      </c>
      <c r="AR696" t="s">
        <v>28</v>
      </c>
      <c r="AS696" t="s">
        <v>50</v>
      </c>
      <c r="AT696" t="s">
        <v>26</v>
      </c>
      <c r="AU696" t="s">
        <v>25</v>
      </c>
      <c r="AV696" t="s">
        <v>28</v>
      </c>
      <c r="AW696" t="s">
        <v>2958</v>
      </c>
      <c r="AX696" t="s">
        <v>534</v>
      </c>
      <c r="AY696" t="s">
        <v>28</v>
      </c>
      <c r="AZ696">
        <v>5746657</v>
      </c>
      <c r="BA696" t="s">
        <v>50</v>
      </c>
      <c r="BB696" s="4">
        <v>43944.707653472222</v>
      </c>
      <c r="BC696" t="s">
        <v>28</v>
      </c>
      <c r="BD696" t="s">
        <v>29</v>
      </c>
      <c r="BF696" t="s">
        <v>28</v>
      </c>
      <c r="BG696" t="s">
        <v>534</v>
      </c>
      <c r="BH696" t="s">
        <v>28</v>
      </c>
      <c r="BI696" s="3">
        <v>43962.657595300923</v>
      </c>
      <c r="BJ696" t="s">
        <v>4447</v>
      </c>
      <c r="BK696" s="30" t="s">
        <v>533</v>
      </c>
      <c r="BL696" s="3">
        <v>43962.657780648151</v>
      </c>
      <c r="BM696" t="s">
        <v>31</v>
      </c>
      <c r="BN696" t="s">
        <v>32</v>
      </c>
      <c r="BO696" t="s">
        <v>2262</v>
      </c>
      <c r="BP696" t="s">
        <v>2263</v>
      </c>
      <c r="BQ696" t="s">
        <v>826</v>
      </c>
      <c r="BR696" t="s">
        <v>28</v>
      </c>
      <c r="BS696" t="s">
        <v>28</v>
      </c>
      <c r="BT696" t="s">
        <v>44</v>
      </c>
      <c r="BU696" s="3">
        <v>43746.545034722221</v>
      </c>
      <c r="BV696" t="s">
        <v>803</v>
      </c>
      <c r="BW696" s="3">
        <v>43962.731545740739</v>
      </c>
      <c r="BX696" t="s">
        <v>2959</v>
      </c>
      <c r="CG696"/>
      <c r="CH696"/>
      <c r="CI696"/>
      <c r="CY696"/>
      <c r="DA696"/>
      <c r="DE696"/>
      <c r="DF696"/>
    </row>
    <row r="697" spans="1:110" x14ac:dyDescent="0.25">
      <c r="A697" s="1">
        <f>IF(Veg_Table[[#This Row],[VP_STATUS]]="Hold",0,IF(OR(AND(Veg_Table[[#This Row],[PRESCRIP]]="NW_No Work",Veg_Table[[#This Row],[VP_STATUS]]&lt;&gt;"No Work Required Under EVM"),AND(Veg_Table[[#This Row],[VP_STATUS]]="No Work Required Under EVM",Veg_Table[[#This Row],[PRESCRIP]]&lt;&gt;"NW_No Work")),1,0))</f>
        <v>0</v>
      </c>
      <c r="B697" s="1">
        <f>IF(Veg_Table[[#This Row],[SPECIES]]="",1,0)</f>
        <v>0</v>
      </c>
      <c r="C697" s="1">
        <f>IF(Veg_Table[[#This Row],[DIAMETER]]="",1,0)</f>
        <v>0</v>
      </c>
      <c r="D697" s="1">
        <f>IF(Veg_Table[[#This Row],[HEIGHT]]="",1,0)</f>
        <v>0</v>
      </c>
      <c r="E69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97" s="1">
        <f>IF(AND(Veg_Table[[#This Row],[TAT_RESULT]]="ABATE",Veg_Table[[#This Row],[PRESCRIP]]="NW_No Work"),1,0)</f>
        <v>0</v>
      </c>
      <c r="G697" s="1">
        <f>IF(OR(Veg_Table[[#This Row],[Prescription R-Scale]]="NA",Veg_Table[[#This Row],[Diameter R-Scale]]="NA"),0,IF(Veg_Table[[#This Row],[Diameter R-Scale]]&lt;&gt;Veg_Table[[#This Row],[Prescription R-Scale]],1,0))</f>
        <v>0</v>
      </c>
      <c r="H697" s="1">
        <f>IF(OR(AND(Veg_Table[[#This Row],[PRESCRIP]]="BC_Br Rmv", Veg_Table[[#This Row],[WOOD_MAN]]&lt;&gt;"Not Needed"),AND(Veg_Table[[#This Row],[PRESCRIP]]="BCS_Br Rmv+Trt", Veg_Table[[#This Row],[WOOD_MAN]]&lt;&gt;"Not Needed")),1,0)</f>
        <v>0</v>
      </c>
      <c r="I697" s="1">
        <f ca="1">IF(AND(Veg_Table[[#This Row],[Prescription_Changed]]="Yes",Veg_Table[[#This Row],[TAT_RESULT]]=""),1,0)</f>
        <v>0</v>
      </c>
      <c r="J697" s="1">
        <f ca="1">SUM(Veg_Table[[#This Row],[Prescription and Status do not match]:[Prescription_Edited_And_TAT_Is_Blank]])</f>
        <v>0</v>
      </c>
      <c r="K697" s="1">
        <f ca="1">IF(Veg_Table[[#This Row],[Sum of Errors]]&gt;0,1,0)</f>
        <v>0</v>
      </c>
      <c r="L697" s="1">
        <f>1</f>
        <v>1</v>
      </c>
      <c r="M69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697" s="1">
        <f>IF(OR(MID(Veg_Table[[#This Row],[PRESCRIP]],2,1)="1",MID(Veg_Table[[#This Row],[PRESCRIP]],2,1)="2",MID(Veg_Table[[#This Row],[PRESCRIP]],2,1)="3",MID(Veg_Table[[#This Row],[PRESCRIP]],2,1)="4"),_xlfn.NUMBERVALUE(MID(Veg_Table[[#This Row],[PRESCRIP]],2,1)),"NA")</f>
        <v>4</v>
      </c>
      <c r="O697" s="1">
        <f>WEEKNUM(Veg_Table[[#This Row],[EVM_LAST_EDITED_Day]],2)</f>
        <v>20</v>
      </c>
      <c r="P697" s="25">
        <f>IFERROR(DATE(YEAR(Veg_Table[[#This Row],[EVM_LAST_EDITED2]]),MONTH(Veg_Table[[#This Row],[EVM_LAST_EDITED2]]),DAY(Veg_Table[[#This Row],[EVM_LAST_EDITED2]])),DATE(2019,1,1))</f>
        <v>43962</v>
      </c>
      <c r="Q697" s="3">
        <f>VALUE(SUBSTITUTE(Veg_Table[[#This Row],[EVM_LAST_EDITED]],",",""))</f>
        <v>43962.658449074101</v>
      </c>
      <c r="R697" s="1" t="str">
        <f>_xlfn.IFNA(IF(Veg_Table[[#This Row],[EVM_LAST_EDITOR]]="","zBlank EVM Last Editor",VLOOKUP(Veg_Table[[#This Row],[EVM_LAST_EDITOR]],Roster_Table[#All],4,FALSE)),"zAWRR Not in Roster")</f>
        <v>MGE</v>
      </c>
      <c r="S697" s="1" t="str">
        <f>_xlfn.IFNA(IF(Veg_Table[[#This Row],[EVM_LAST_EDITOR]]="","zBlank EVM Last Editor",VLOOKUP(Veg_Table[[#This Row],[EVM_LAST_EDITOR]],Roster_Table[#All],16,FALSE)),"zCompany_AWRR not in Roster")</f>
        <v>MGE_Mountain G Enterprises</v>
      </c>
      <c r="T697" s="2">
        <f>IFERROR(DATE(YEAR(Veg_Table[[#This Row],[Created2]]),MONTH(Veg_Table[[#This Row],[Created2]]),DAY(Veg_Table[[#This Row],[Created2]])),DATE(2019,1,1))</f>
        <v>43962</v>
      </c>
      <c r="U697" s="3">
        <f>VALUE(SUBSTITUTE(Veg_Table[[#This Row],[Created]],",",""))</f>
        <v>43962.3967708333</v>
      </c>
      <c r="V697" s="3" t="str">
        <f ca="1">IFERROR(_xlfn.IFNA(CELL("contents",INDIRECT(_xlfn.CONCAT("Veg_Table_Production_Data!",ADDRESS(MATCH(_xlfn.MAXIFS(#REF!,#REF!,"="&amp;Veg_Table[[#This Row],[AUTO_ID]],#REF!,"&lt;"&amp;Veg_Table[[#This Row],[EVM_LAST_EDITED_Day]]),#REF!,0),COLUMN(#REF!),4,1,)))),""),"")</f>
        <v/>
      </c>
      <c r="W697" s="3" t="str">
        <f ca="1">IF(Veg_Table[[#This Row],[Previous_Prescription]]="","No",IF(Veg_Table[[#This Row],[Previous_Prescription]]=Veg_Table[[#This Row],[PRESCRIP]],"No","Yes"))</f>
        <v>No</v>
      </c>
      <c r="X697" s="3" t="str">
        <f>IF(Veg_Table[[#This Row],[EVM_LAST_EDITED_Day]]=Veg_Table[[#This Row],[Created_Day]],"New","Old")</f>
        <v>New</v>
      </c>
      <c r="Y697" s="1">
        <f>IFERROR(IF(FIND("delete",LOWER(Veg_Table[[#This Row],[PI_COMMENTS]]))&gt;=1,1,0),0)</f>
        <v>0</v>
      </c>
      <c r="Z697" s="1" t="str">
        <f>_xlfn.IFNA(IF(Veg_Table[[#This Row],[EVM_LAST_EDITOR]]="","Yes",VLOOKUP(Veg_Table[[#This Row],[EVM_LAST_EDITOR]],Roster_Table[#All],15,FALSE)),"Yes")</f>
        <v>Yes</v>
      </c>
      <c r="AA69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97" s="1" t="str">
        <f>_xlfn.IFNA(VLOOKUP(Veg_Table[[#This Row],[EVM_LAST_EDITOR]],Roster_Table[#All],3,FALSE),"zAWRR Not in Roster")</f>
        <v>Alex</v>
      </c>
      <c r="AC697" s="1" t="str">
        <f>_xlfn.IFNA(VLOOKUP(Veg_Table[[#This Row],[EVM_LAST_EDITOR]],Roster_Table[#All],2,FALSE),"zAWRR Not in Roster")</f>
        <v>Coon</v>
      </c>
      <c r="AD697" s="1" t="str">
        <f>IF(_xlfn.CONCAT(Veg_Table[[#This Row],[First_Name]]," ",Veg_Table[[#This Row],[Last_Name]])="zAWRR Not in Roster zAWRR Not in Roster","zAWRR Not in Roster",_xlfn.CONCAT(Veg_Table[[#This Row],[First_Name]]," ",Veg_Table[[#This Row],[Last_Name]]))</f>
        <v>Alex Coon</v>
      </c>
      <c r="AE697">
        <v>3215291</v>
      </c>
      <c r="AF697" t="s">
        <v>4036</v>
      </c>
      <c r="AG697" t="s">
        <v>93</v>
      </c>
      <c r="AH697" t="s">
        <v>2679</v>
      </c>
      <c r="AI697" t="s">
        <v>3775</v>
      </c>
      <c r="AJ697" t="s">
        <v>526</v>
      </c>
      <c r="AL697" t="s">
        <v>22</v>
      </c>
      <c r="AM697" t="s">
        <v>38</v>
      </c>
      <c r="AN697" t="s">
        <v>25</v>
      </c>
      <c r="AO697" t="s">
        <v>25</v>
      </c>
      <c r="AP697">
        <v>43</v>
      </c>
      <c r="AQ697">
        <v>120</v>
      </c>
      <c r="AR697" t="s">
        <v>511</v>
      </c>
      <c r="AS697" t="s">
        <v>831</v>
      </c>
      <c r="AT697" t="s">
        <v>26</v>
      </c>
      <c r="AV697" t="s">
        <v>519</v>
      </c>
      <c r="AW697" t="s">
        <v>5197</v>
      </c>
      <c r="AZ697"/>
      <c r="BB697" s="4"/>
      <c r="BD697" t="s">
        <v>29</v>
      </c>
      <c r="BE697" t="s">
        <v>25</v>
      </c>
      <c r="BF697" t="s">
        <v>513</v>
      </c>
      <c r="BI697" s="3"/>
      <c r="BJ697" t="s">
        <v>27</v>
      </c>
      <c r="BK697" s="30" t="s">
        <v>140</v>
      </c>
      <c r="BL697" s="3">
        <v>43962.658449074072</v>
      </c>
      <c r="BM697" t="s">
        <v>31</v>
      </c>
      <c r="BN697" t="s">
        <v>32</v>
      </c>
      <c r="BP697" t="s">
        <v>2680</v>
      </c>
      <c r="BQ697" t="s">
        <v>1025</v>
      </c>
      <c r="BR697" t="s">
        <v>28</v>
      </c>
      <c r="BS697" t="s">
        <v>28</v>
      </c>
      <c r="BT697" t="s">
        <v>140</v>
      </c>
      <c r="BU697" s="3">
        <v>43962.396770833337</v>
      </c>
      <c r="BV697" t="s">
        <v>803</v>
      </c>
      <c r="BW697" s="3">
        <v>43963.397340081021</v>
      </c>
      <c r="BX697" t="s">
        <v>4037</v>
      </c>
      <c r="CG697"/>
      <c r="CH697"/>
      <c r="CI697"/>
      <c r="CY697"/>
      <c r="DA697"/>
      <c r="DE697"/>
      <c r="DF697"/>
    </row>
    <row r="698" spans="1:110" x14ac:dyDescent="0.25">
      <c r="A698" s="1">
        <f>IF(Veg_Table[[#This Row],[VP_STATUS]]="Hold",0,IF(OR(AND(Veg_Table[[#This Row],[PRESCRIP]]="NW_No Work",Veg_Table[[#This Row],[VP_STATUS]]&lt;&gt;"No Work Required Under EVM"),AND(Veg_Table[[#This Row],[VP_STATUS]]="No Work Required Under EVM",Veg_Table[[#This Row],[PRESCRIP]]&lt;&gt;"NW_No Work")),1,0))</f>
        <v>0</v>
      </c>
      <c r="B698" s="1">
        <f>IF(Veg_Table[[#This Row],[SPECIES]]="",1,0)</f>
        <v>0</v>
      </c>
      <c r="C698" s="1">
        <f>IF(Veg_Table[[#This Row],[DIAMETER]]="",1,0)</f>
        <v>0</v>
      </c>
      <c r="D698" s="1">
        <f>IF(Veg_Table[[#This Row],[HEIGHT]]="",1,0)</f>
        <v>0</v>
      </c>
      <c r="E69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98" s="1">
        <f>IF(AND(Veg_Table[[#This Row],[TAT_RESULT]]="ABATE",Veg_Table[[#This Row],[PRESCRIP]]="NW_No Work"),1,0)</f>
        <v>0</v>
      </c>
      <c r="G698" s="1">
        <f>IF(OR(Veg_Table[[#This Row],[Prescription R-Scale]]="NA",Veg_Table[[#This Row],[Diameter R-Scale]]="NA"),0,IF(Veg_Table[[#This Row],[Diameter R-Scale]]&lt;&gt;Veg_Table[[#This Row],[Prescription R-Scale]],1,0))</f>
        <v>0</v>
      </c>
      <c r="H698" s="1">
        <f>IF(OR(AND(Veg_Table[[#This Row],[PRESCRIP]]="BC_Br Rmv", Veg_Table[[#This Row],[WOOD_MAN]]&lt;&gt;"Not Needed"),AND(Veg_Table[[#This Row],[PRESCRIP]]="BCS_Br Rmv+Trt", Veg_Table[[#This Row],[WOOD_MAN]]&lt;&gt;"Not Needed")),1,0)</f>
        <v>0</v>
      </c>
      <c r="I698" s="1">
        <f ca="1">IF(AND(Veg_Table[[#This Row],[Prescription_Changed]]="Yes",Veg_Table[[#This Row],[TAT_RESULT]]=""),1,0)</f>
        <v>0</v>
      </c>
      <c r="J698" s="1">
        <f ca="1">SUM(Veg_Table[[#This Row],[Prescription and Status do not match]:[Prescription_Edited_And_TAT_Is_Blank]])</f>
        <v>0</v>
      </c>
      <c r="K698" s="1">
        <f ca="1">IF(Veg_Table[[#This Row],[Sum of Errors]]&gt;0,1,0)</f>
        <v>0</v>
      </c>
      <c r="L698" s="1">
        <f>1</f>
        <v>1</v>
      </c>
      <c r="M69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698" s="1">
        <f>IF(OR(MID(Veg_Table[[#This Row],[PRESCRIP]],2,1)="1",MID(Veg_Table[[#This Row],[PRESCRIP]],2,1)="2",MID(Veg_Table[[#This Row],[PRESCRIP]],2,1)="3",MID(Veg_Table[[#This Row],[PRESCRIP]],2,1)="4"),_xlfn.NUMBERVALUE(MID(Veg_Table[[#This Row],[PRESCRIP]],2,1)),"NA")</f>
        <v>2</v>
      </c>
      <c r="O698" s="1">
        <f>WEEKNUM(Veg_Table[[#This Row],[EVM_LAST_EDITED_Day]],2)</f>
        <v>20</v>
      </c>
      <c r="P698" s="25">
        <f>IFERROR(DATE(YEAR(Veg_Table[[#This Row],[EVM_LAST_EDITED2]]),MONTH(Veg_Table[[#This Row],[EVM_LAST_EDITED2]]),DAY(Veg_Table[[#This Row],[EVM_LAST_EDITED2]])),DATE(2019,1,1))</f>
        <v>43962</v>
      </c>
      <c r="Q698" s="3">
        <f>VALUE(SUBSTITUTE(Veg_Table[[#This Row],[EVM_LAST_EDITED]],",",""))</f>
        <v>43962.6631812384</v>
      </c>
      <c r="R698" s="1" t="str">
        <f>_xlfn.IFNA(IF(Veg_Table[[#This Row],[EVM_LAST_EDITOR]]="","zBlank EVM Last Editor",VLOOKUP(Veg_Table[[#This Row],[EVM_LAST_EDITOR]],Roster_Table[#All],4,FALSE)),"zAWRR Not in Roster")</f>
        <v>AEA</v>
      </c>
      <c r="S698" s="1" t="str">
        <f>_xlfn.IFNA(IF(Veg_Table[[#This Row],[EVM_LAST_EDITOR]]="","zBlank EVM Last Editor",VLOOKUP(Veg_Table[[#This Row],[EVM_LAST_EDITOR]],Roster_Table[#All],16,FALSE)),"zCompany_AWRR not in Roster")</f>
        <v>Not in Sierra Roster</v>
      </c>
      <c r="T698" s="2">
        <f>IFERROR(DATE(YEAR(Veg_Table[[#This Row],[Created2]]),MONTH(Veg_Table[[#This Row],[Created2]]),DAY(Veg_Table[[#This Row],[Created2]])),DATE(2019,1,1))</f>
        <v>43886</v>
      </c>
      <c r="U698" s="3">
        <f>VALUE(SUBSTITUTE(Veg_Table[[#This Row],[Created]],",",""))</f>
        <v>43886.603726851798</v>
      </c>
      <c r="V698" s="3" t="str">
        <f ca="1">IFERROR(_xlfn.IFNA(CELL("contents",INDIRECT(_xlfn.CONCAT("Veg_Table_Production_Data!",ADDRESS(MATCH(_xlfn.MAXIFS(#REF!,#REF!,"="&amp;Veg_Table[[#This Row],[AUTO_ID]],#REF!,"&lt;"&amp;Veg_Table[[#This Row],[EVM_LAST_EDITED_Day]]),#REF!,0),COLUMN(#REF!),4,1,)))),""),"")</f>
        <v/>
      </c>
      <c r="W698" s="3" t="str">
        <f ca="1">IF(Veg_Table[[#This Row],[Previous_Prescription]]="","No",IF(Veg_Table[[#This Row],[Previous_Prescription]]=Veg_Table[[#This Row],[PRESCRIP]],"No","Yes"))</f>
        <v>No</v>
      </c>
      <c r="X698" s="3" t="str">
        <f>IF(Veg_Table[[#This Row],[EVM_LAST_EDITED_Day]]=Veg_Table[[#This Row],[Created_Day]],"New","Old")</f>
        <v>Old</v>
      </c>
      <c r="Y698" s="1">
        <f>IFERROR(IF(FIND("delete",LOWER(Veg_Table[[#This Row],[PI_COMMENTS]]))&gt;=1,1,0),0)</f>
        <v>0</v>
      </c>
      <c r="Z698" s="1" t="str">
        <f>_xlfn.IFNA(IF(Veg_Table[[#This Row],[EVM_LAST_EDITOR]]="","Yes",VLOOKUP(Veg_Table[[#This Row],[EVM_LAST_EDITOR]],Roster_Table[#All],15,FALSE)),"Yes")</f>
        <v>No</v>
      </c>
      <c r="AA69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98" s="1" t="str">
        <f>_xlfn.IFNA(VLOOKUP(Veg_Table[[#This Row],[EVM_LAST_EDITOR]],Roster_Table[#All],3,FALSE),"zAWRR Not in Roster")</f>
        <v>Drew</v>
      </c>
      <c r="AC698" s="1" t="str">
        <f>_xlfn.IFNA(VLOOKUP(Veg_Table[[#This Row],[EVM_LAST_EDITOR]],Roster_Table[#All],2,FALSE),"zAWRR Not in Roster")</f>
        <v>Berlfein</v>
      </c>
      <c r="AD698" s="1" t="str">
        <f>IF(_xlfn.CONCAT(Veg_Table[[#This Row],[First_Name]]," ",Veg_Table[[#This Row],[Last_Name]])="zAWRR Not in Roster zAWRR Not in Roster","zAWRR Not in Roster",_xlfn.CONCAT(Veg_Table[[#This Row],[First_Name]]," ",Veg_Table[[#This Row],[Last_Name]]))</f>
        <v>Drew Berlfein</v>
      </c>
      <c r="AE698">
        <v>1780887</v>
      </c>
      <c r="AF698" t="s">
        <v>3195</v>
      </c>
      <c r="AG698" t="s">
        <v>30</v>
      </c>
      <c r="AH698" t="s">
        <v>3178</v>
      </c>
      <c r="AI698" t="s">
        <v>3013</v>
      </c>
      <c r="AJ698" t="s">
        <v>820</v>
      </c>
      <c r="AK698" t="s">
        <v>28</v>
      </c>
      <c r="AL698" t="s">
        <v>22</v>
      </c>
      <c r="AM698" t="s">
        <v>40</v>
      </c>
      <c r="AN698" t="s">
        <v>25</v>
      </c>
      <c r="AO698" t="s">
        <v>25</v>
      </c>
      <c r="AP698">
        <v>14</v>
      </c>
      <c r="AQ698">
        <v>45</v>
      </c>
      <c r="AR698" t="s">
        <v>514</v>
      </c>
      <c r="AS698" t="s">
        <v>42</v>
      </c>
      <c r="AT698" t="s">
        <v>515</v>
      </c>
      <c r="AU698" t="s">
        <v>25</v>
      </c>
      <c r="AV698" t="s">
        <v>519</v>
      </c>
      <c r="AW698" t="s">
        <v>3196</v>
      </c>
      <c r="AX698" t="s">
        <v>534</v>
      </c>
      <c r="AY698" t="s">
        <v>28</v>
      </c>
      <c r="AZ698">
        <v>5746657</v>
      </c>
      <c r="BA698" t="s">
        <v>42</v>
      </c>
      <c r="BB698" s="4">
        <v>43944.677175925928</v>
      </c>
      <c r="BC698" t="s">
        <v>28</v>
      </c>
      <c r="BD698" t="s">
        <v>29</v>
      </c>
      <c r="BF698" t="s">
        <v>28</v>
      </c>
      <c r="BG698" t="s">
        <v>534</v>
      </c>
      <c r="BH698" t="s">
        <v>28</v>
      </c>
      <c r="BI698" s="3">
        <v>43962.663064733795</v>
      </c>
      <c r="BJ698" t="s">
        <v>4496</v>
      </c>
      <c r="BK698" s="30" t="s">
        <v>533</v>
      </c>
      <c r="BL698" s="3">
        <v>43962.663181238429</v>
      </c>
      <c r="BM698" t="s">
        <v>31</v>
      </c>
      <c r="BN698" t="s">
        <v>32</v>
      </c>
      <c r="BO698" t="s">
        <v>3180</v>
      </c>
      <c r="BP698" t="s">
        <v>3181</v>
      </c>
      <c r="BQ698" t="s">
        <v>826</v>
      </c>
      <c r="BR698" t="s">
        <v>28</v>
      </c>
      <c r="BS698" t="s">
        <v>28</v>
      </c>
      <c r="BT698" t="s">
        <v>140</v>
      </c>
      <c r="BU698" s="3">
        <v>43886.603726851848</v>
      </c>
      <c r="BV698" t="s">
        <v>803</v>
      </c>
      <c r="BW698" s="3">
        <v>43962.731554606478</v>
      </c>
      <c r="BX698" t="s">
        <v>3197</v>
      </c>
      <c r="CG698"/>
      <c r="CH698"/>
      <c r="CI698"/>
      <c r="CY698"/>
      <c r="DA698"/>
      <c r="DE698"/>
      <c r="DF698"/>
    </row>
    <row r="699" spans="1:110" x14ac:dyDescent="0.25">
      <c r="A699" s="1">
        <f>IF(Veg_Table[[#This Row],[VP_STATUS]]="Hold",0,IF(OR(AND(Veg_Table[[#This Row],[PRESCRIP]]="NW_No Work",Veg_Table[[#This Row],[VP_STATUS]]&lt;&gt;"No Work Required Under EVM"),AND(Veg_Table[[#This Row],[VP_STATUS]]="No Work Required Under EVM",Veg_Table[[#This Row],[PRESCRIP]]&lt;&gt;"NW_No Work")),1,0))</f>
        <v>0</v>
      </c>
      <c r="B699" s="1">
        <f>IF(Veg_Table[[#This Row],[SPECIES]]="",1,0)</f>
        <v>0</v>
      </c>
      <c r="C699" s="1">
        <f>IF(Veg_Table[[#This Row],[DIAMETER]]="",1,0)</f>
        <v>0</v>
      </c>
      <c r="D699" s="1">
        <f>IF(Veg_Table[[#This Row],[HEIGHT]]="",1,0)</f>
        <v>0</v>
      </c>
      <c r="E69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699" s="1">
        <f>IF(AND(Veg_Table[[#This Row],[TAT_RESULT]]="ABATE",Veg_Table[[#This Row],[PRESCRIP]]="NW_No Work"),1,0)</f>
        <v>0</v>
      </c>
      <c r="G699" s="1">
        <f>IF(OR(Veg_Table[[#This Row],[Prescription R-Scale]]="NA",Veg_Table[[#This Row],[Diameter R-Scale]]="NA"),0,IF(Veg_Table[[#This Row],[Diameter R-Scale]]&lt;&gt;Veg_Table[[#This Row],[Prescription R-Scale]],1,0))</f>
        <v>0</v>
      </c>
      <c r="H699" s="1">
        <f>IF(OR(AND(Veg_Table[[#This Row],[PRESCRIP]]="BC_Br Rmv", Veg_Table[[#This Row],[WOOD_MAN]]&lt;&gt;"Not Needed"),AND(Veg_Table[[#This Row],[PRESCRIP]]="BCS_Br Rmv+Trt", Veg_Table[[#This Row],[WOOD_MAN]]&lt;&gt;"Not Needed")),1,0)</f>
        <v>0</v>
      </c>
      <c r="I699" s="1">
        <f ca="1">IF(AND(Veg_Table[[#This Row],[Prescription_Changed]]="Yes",Veg_Table[[#This Row],[TAT_RESULT]]=""),1,0)</f>
        <v>0</v>
      </c>
      <c r="J699" s="1">
        <f ca="1">SUM(Veg_Table[[#This Row],[Prescription and Status do not match]:[Prescription_Edited_And_TAT_Is_Blank]])</f>
        <v>0</v>
      </c>
      <c r="K699" s="1">
        <f ca="1">IF(Veg_Table[[#This Row],[Sum of Errors]]&gt;0,1,0)</f>
        <v>0</v>
      </c>
      <c r="L699" s="1">
        <f>1</f>
        <v>1</v>
      </c>
      <c r="M699"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699" s="1" t="str">
        <f>IF(OR(MID(Veg_Table[[#This Row],[PRESCRIP]],2,1)="1",MID(Veg_Table[[#This Row],[PRESCRIP]],2,1)="2",MID(Veg_Table[[#This Row],[PRESCRIP]],2,1)="3",MID(Veg_Table[[#This Row],[PRESCRIP]],2,1)="4"),_xlfn.NUMBERVALUE(MID(Veg_Table[[#This Row],[PRESCRIP]],2,1)),"NA")</f>
        <v>NA</v>
      </c>
      <c r="O699" s="1">
        <f>WEEKNUM(Veg_Table[[#This Row],[EVM_LAST_EDITED_Day]],2)</f>
        <v>20</v>
      </c>
      <c r="P699" s="25">
        <f>IFERROR(DATE(YEAR(Veg_Table[[#This Row],[EVM_LAST_EDITED2]]),MONTH(Veg_Table[[#This Row],[EVM_LAST_EDITED2]]),DAY(Veg_Table[[#This Row],[EVM_LAST_EDITED2]])),DATE(2019,1,1))</f>
        <v>43962</v>
      </c>
      <c r="Q699" s="3">
        <f>VALUE(SUBSTITUTE(Veg_Table[[#This Row],[EVM_LAST_EDITED]],",",""))</f>
        <v>43962.664458645799</v>
      </c>
      <c r="R699" s="1" t="str">
        <f>_xlfn.IFNA(IF(Veg_Table[[#This Row],[EVM_LAST_EDITOR]]="","zBlank EVM Last Editor",VLOOKUP(Veg_Table[[#This Row],[EVM_LAST_EDITOR]],Roster_Table[#All],4,FALSE)),"zAWRR Not in Roster")</f>
        <v>MGE</v>
      </c>
      <c r="S699" s="1" t="str">
        <f>_xlfn.IFNA(IF(Veg_Table[[#This Row],[EVM_LAST_EDITOR]]="","zBlank EVM Last Editor",VLOOKUP(Veg_Table[[#This Row],[EVM_LAST_EDITOR]],Roster_Table[#All],16,FALSE)),"zCompany_AWRR not in Roster")</f>
        <v>MGE_Mountain G Enterprises</v>
      </c>
      <c r="T699" s="2">
        <f>IFERROR(DATE(YEAR(Veg_Table[[#This Row],[Created2]]),MONTH(Veg_Table[[#This Row],[Created2]]),DAY(Veg_Table[[#This Row],[Created2]])),DATE(2019,1,1))</f>
        <v>43962</v>
      </c>
      <c r="U699" s="3">
        <f>VALUE(SUBSTITUTE(Veg_Table[[#This Row],[Created]],",",""))</f>
        <v>43962.664458645799</v>
      </c>
      <c r="V699" s="3" t="str">
        <f ca="1">IFERROR(_xlfn.IFNA(CELL("contents",INDIRECT(_xlfn.CONCAT("Veg_Table_Production_Data!",ADDRESS(MATCH(_xlfn.MAXIFS(#REF!,#REF!,"="&amp;Veg_Table[[#This Row],[AUTO_ID]],#REF!,"&lt;"&amp;Veg_Table[[#This Row],[EVM_LAST_EDITED_Day]]),#REF!,0),COLUMN(#REF!),4,1,)))),""),"")</f>
        <v/>
      </c>
      <c r="W699" s="3" t="str">
        <f ca="1">IF(Veg_Table[[#This Row],[Previous_Prescription]]="","No",IF(Veg_Table[[#This Row],[Previous_Prescription]]=Veg_Table[[#This Row],[PRESCRIP]],"No","Yes"))</f>
        <v>No</v>
      </c>
      <c r="X699" s="3" t="str">
        <f>IF(Veg_Table[[#This Row],[EVM_LAST_EDITED_Day]]=Veg_Table[[#This Row],[Created_Day]],"New","Old")</f>
        <v>New</v>
      </c>
      <c r="Y699" s="1">
        <f>IFERROR(IF(FIND("delete",LOWER(Veg_Table[[#This Row],[PI_COMMENTS]]))&gt;=1,1,0),0)</f>
        <v>0</v>
      </c>
      <c r="Z699" s="1" t="str">
        <f>_xlfn.IFNA(IF(Veg_Table[[#This Row],[EVM_LAST_EDITOR]]="","Yes",VLOOKUP(Veg_Table[[#This Row],[EVM_LAST_EDITOR]],Roster_Table[#All],15,FALSE)),"Yes")</f>
        <v>Yes</v>
      </c>
      <c r="AA69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699" s="1" t="str">
        <f>_xlfn.IFNA(VLOOKUP(Veg_Table[[#This Row],[EVM_LAST_EDITOR]],Roster_Table[#All],3,FALSE),"zAWRR Not in Roster")</f>
        <v>Amanda</v>
      </c>
      <c r="AC699" s="1" t="str">
        <f>_xlfn.IFNA(VLOOKUP(Veg_Table[[#This Row],[EVM_LAST_EDITOR]],Roster_Table[#All],2,FALSE),"zAWRR Not in Roster")</f>
        <v>Winne</v>
      </c>
      <c r="AD699" s="1" t="str">
        <f>IF(_xlfn.CONCAT(Veg_Table[[#This Row],[First_Name]]," ",Veg_Table[[#This Row],[Last_Name]])="zAWRR Not in Roster zAWRR Not in Roster","zAWRR Not in Roster",_xlfn.CONCAT(Veg_Table[[#This Row],[First_Name]]," ",Veg_Table[[#This Row],[Last_Name]]))</f>
        <v>Amanda Winne</v>
      </c>
      <c r="AE699">
        <v>3217757</v>
      </c>
      <c r="AF699" t="s">
        <v>4435</v>
      </c>
      <c r="AG699" t="s">
        <v>93</v>
      </c>
      <c r="AH699" t="s">
        <v>4276</v>
      </c>
      <c r="AI699" t="s">
        <v>4398</v>
      </c>
      <c r="AJ699" t="s">
        <v>21</v>
      </c>
      <c r="AL699" t="s">
        <v>22</v>
      </c>
      <c r="AM699" t="s">
        <v>1967</v>
      </c>
      <c r="AN699" t="s">
        <v>25</v>
      </c>
      <c r="AO699" t="s">
        <v>25</v>
      </c>
      <c r="AP699">
        <v>29</v>
      </c>
      <c r="AQ699">
        <v>102</v>
      </c>
      <c r="AR699" t="s">
        <v>511</v>
      </c>
      <c r="AS699" t="s">
        <v>24</v>
      </c>
      <c r="AT699" t="s">
        <v>26</v>
      </c>
      <c r="AV699" t="s">
        <v>512</v>
      </c>
      <c r="AW699" t="s">
        <v>4436</v>
      </c>
      <c r="AZ699"/>
      <c r="BB699" s="4"/>
      <c r="BD699" t="s">
        <v>29</v>
      </c>
      <c r="BE699" t="s">
        <v>25</v>
      </c>
      <c r="BF699" t="s">
        <v>513</v>
      </c>
      <c r="BI699" s="3"/>
      <c r="BJ699" t="s">
        <v>27</v>
      </c>
      <c r="BK699" s="30" t="s">
        <v>520</v>
      </c>
      <c r="BL699" s="3">
        <v>43962.664458645835</v>
      </c>
      <c r="BM699" t="s">
        <v>31</v>
      </c>
      <c r="BN699" t="s">
        <v>32</v>
      </c>
      <c r="BP699" t="s">
        <v>4399</v>
      </c>
      <c r="BQ699" t="s">
        <v>1025</v>
      </c>
      <c r="BR699" t="s">
        <v>28</v>
      </c>
      <c r="BS699" t="s">
        <v>28</v>
      </c>
      <c r="BT699" t="s">
        <v>520</v>
      </c>
      <c r="BU699" s="3">
        <v>43962.664458645835</v>
      </c>
      <c r="BV699" t="s">
        <v>803</v>
      </c>
      <c r="BW699" s="3">
        <v>43962.681253726849</v>
      </c>
      <c r="BX699" t="s">
        <v>4437</v>
      </c>
      <c r="CG699"/>
      <c r="CH699"/>
      <c r="CI699"/>
      <c r="CY699"/>
      <c r="DA699"/>
      <c r="DE699"/>
      <c r="DF699"/>
    </row>
    <row r="700" spans="1:110" x14ac:dyDescent="0.25">
      <c r="A700" s="1">
        <f>IF(Veg_Table[[#This Row],[VP_STATUS]]="Hold",0,IF(OR(AND(Veg_Table[[#This Row],[PRESCRIP]]="NW_No Work",Veg_Table[[#This Row],[VP_STATUS]]&lt;&gt;"No Work Required Under EVM"),AND(Veg_Table[[#This Row],[VP_STATUS]]="No Work Required Under EVM",Veg_Table[[#This Row],[PRESCRIP]]&lt;&gt;"NW_No Work")),1,0))</f>
        <v>0</v>
      </c>
      <c r="B700" s="1">
        <f>IF(Veg_Table[[#This Row],[SPECIES]]="",1,0)</f>
        <v>0</v>
      </c>
      <c r="C700" s="1">
        <f>IF(Veg_Table[[#This Row],[DIAMETER]]="",1,0)</f>
        <v>0</v>
      </c>
      <c r="D700" s="1">
        <f>IF(Veg_Table[[#This Row],[HEIGHT]]="",1,0)</f>
        <v>0</v>
      </c>
      <c r="E70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00" s="1">
        <f>IF(AND(Veg_Table[[#This Row],[TAT_RESULT]]="ABATE",Veg_Table[[#This Row],[PRESCRIP]]="NW_No Work"),1,0)</f>
        <v>0</v>
      </c>
      <c r="G700" s="1">
        <f>IF(OR(Veg_Table[[#This Row],[Prescription R-Scale]]="NA",Veg_Table[[#This Row],[Diameter R-Scale]]="NA"),0,IF(Veg_Table[[#This Row],[Diameter R-Scale]]&lt;&gt;Veg_Table[[#This Row],[Prescription R-Scale]],1,0))</f>
        <v>0</v>
      </c>
      <c r="H700" s="1">
        <f>IF(OR(AND(Veg_Table[[#This Row],[PRESCRIP]]="BC_Br Rmv", Veg_Table[[#This Row],[WOOD_MAN]]&lt;&gt;"Not Needed"),AND(Veg_Table[[#This Row],[PRESCRIP]]="BCS_Br Rmv+Trt", Veg_Table[[#This Row],[WOOD_MAN]]&lt;&gt;"Not Needed")),1,0)</f>
        <v>0</v>
      </c>
      <c r="I700" s="1">
        <f ca="1">IF(AND(Veg_Table[[#This Row],[Prescription_Changed]]="Yes",Veg_Table[[#This Row],[TAT_RESULT]]=""),1,0)</f>
        <v>0</v>
      </c>
      <c r="J700" s="1">
        <f ca="1">SUM(Veg_Table[[#This Row],[Prescription and Status do not match]:[Prescription_Edited_And_TAT_Is_Blank]])</f>
        <v>0</v>
      </c>
      <c r="K700" s="1">
        <f ca="1">IF(Veg_Table[[#This Row],[Sum of Errors]]&gt;0,1,0)</f>
        <v>0</v>
      </c>
      <c r="L700" s="1">
        <f>1</f>
        <v>1</v>
      </c>
      <c r="M70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700" s="1">
        <f>IF(OR(MID(Veg_Table[[#This Row],[PRESCRIP]],2,1)="1",MID(Veg_Table[[#This Row],[PRESCRIP]],2,1)="2",MID(Veg_Table[[#This Row],[PRESCRIP]],2,1)="3",MID(Veg_Table[[#This Row],[PRESCRIP]],2,1)="4"),_xlfn.NUMBERVALUE(MID(Veg_Table[[#This Row],[PRESCRIP]],2,1)),"NA")</f>
        <v>2</v>
      </c>
      <c r="O700" s="1">
        <f>WEEKNUM(Veg_Table[[#This Row],[EVM_LAST_EDITED_Day]],2)</f>
        <v>20</v>
      </c>
      <c r="P700" s="25">
        <f>IFERROR(DATE(YEAR(Veg_Table[[#This Row],[EVM_LAST_EDITED2]]),MONTH(Veg_Table[[#This Row],[EVM_LAST_EDITED2]]),DAY(Veg_Table[[#This Row],[EVM_LAST_EDITED2]])),DATE(2019,1,1))</f>
        <v>43962</v>
      </c>
      <c r="Q700" s="3">
        <f>VALUE(SUBSTITUTE(Veg_Table[[#This Row],[EVM_LAST_EDITED]],",",""))</f>
        <v>43962.670110740699</v>
      </c>
      <c r="R700" s="1" t="str">
        <f>_xlfn.IFNA(IF(Veg_Table[[#This Row],[EVM_LAST_EDITOR]]="","zBlank EVM Last Editor",VLOOKUP(Veg_Table[[#This Row],[EVM_LAST_EDITOR]],Roster_Table[#All],4,FALSE)),"zAWRR Not in Roster")</f>
        <v>zAWRR Not in Roster</v>
      </c>
      <c r="S700" s="1" t="str">
        <f>_xlfn.IFNA(IF(Veg_Table[[#This Row],[EVM_LAST_EDITOR]]="","zBlank EVM Last Editor",VLOOKUP(Veg_Table[[#This Row],[EVM_LAST_EDITOR]],Roster_Table[#All],16,FALSE)),"zCompany_AWRR not in Roster")</f>
        <v>zCompany_AWRR not in Roster</v>
      </c>
      <c r="T700" s="2">
        <f>IFERROR(DATE(YEAR(Veg_Table[[#This Row],[Created2]]),MONTH(Veg_Table[[#This Row],[Created2]]),DAY(Veg_Table[[#This Row],[Created2]])),DATE(2019,1,1))</f>
        <v>43921</v>
      </c>
      <c r="U700" s="3">
        <f>VALUE(SUBSTITUTE(Veg_Table[[#This Row],[Created]],",",""))</f>
        <v>43921.408101851899</v>
      </c>
      <c r="V700" s="3" t="str">
        <f ca="1">IFERROR(_xlfn.IFNA(CELL("contents",INDIRECT(_xlfn.CONCAT("Veg_Table_Production_Data!",ADDRESS(MATCH(_xlfn.MAXIFS(#REF!,#REF!,"="&amp;Veg_Table[[#This Row],[AUTO_ID]],#REF!,"&lt;"&amp;Veg_Table[[#This Row],[EVM_LAST_EDITED_Day]]),#REF!,0),COLUMN(#REF!),4,1,)))),""),"")</f>
        <v/>
      </c>
      <c r="W700" s="3" t="str">
        <f ca="1">IF(Veg_Table[[#This Row],[Previous_Prescription]]="","No",IF(Veg_Table[[#This Row],[Previous_Prescription]]=Veg_Table[[#This Row],[PRESCRIP]],"No","Yes"))</f>
        <v>No</v>
      </c>
      <c r="X700" s="3" t="str">
        <f>IF(Veg_Table[[#This Row],[EVM_LAST_EDITED_Day]]=Veg_Table[[#This Row],[Created_Day]],"New","Old")</f>
        <v>Old</v>
      </c>
      <c r="Y700" s="1">
        <f>IFERROR(IF(FIND("delete",LOWER(Veg_Table[[#This Row],[PI_COMMENTS]]))&gt;=1,1,0),0)</f>
        <v>0</v>
      </c>
      <c r="Z700" s="1" t="str">
        <f>_xlfn.IFNA(IF(Veg_Table[[#This Row],[EVM_LAST_EDITOR]]="","Yes",VLOOKUP(Veg_Table[[#This Row],[EVM_LAST_EDITOR]],Roster_Table[#All],15,FALSE)),"Yes")</f>
        <v>Yes</v>
      </c>
      <c r="AA70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00" s="1" t="str">
        <f>_xlfn.IFNA(VLOOKUP(Veg_Table[[#This Row],[EVM_LAST_EDITOR]],Roster_Table[#All],3,FALSE),"zAWRR Not in Roster")</f>
        <v>zAWRR Not in Roster</v>
      </c>
      <c r="AC700" s="1" t="str">
        <f>_xlfn.IFNA(VLOOKUP(Veg_Table[[#This Row],[EVM_LAST_EDITOR]],Roster_Table[#All],2,FALSE),"zAWRR Not in Roster")</f>
        <v>zAWRR Not in Roster</v>
      </c>
      <c r="AD700" s="1" t="str">
        <f>IF(_xlfn.CONCAT(Veg_Table[[#This Row],[First_Name]]," ",Veg_Table[[#This Row],[Last_Name]])="zAWRR Not in Roster zAWRR Not in Roster","zAWRR Not in Roster",_xlfn.CONCAT(Veg_Table[[#This Row],[First_Name]]," ",Veg_Table[[#This Row],[Last_Name]]))</f>
        <v>zAWRR Not in Roster</v>
      </c>
      <c r="AE700">
        <v>2960817</v>
      </c>
      <c r="AF700" t="s">
        <v>1994</v>
      </c>
      <c r="AG700" t="s">
        <v>93</v>
      </c>
      <c r="AH700" t="s">
        <v>1826</v>
      </c>
      <c r="AI700" t="s">
        <v>1825</v>
      </c>
      <c r="AJ700" t="s">
        <v>820</v>
      </c>
      <c r="AL700" t="s">
        <v>372</v>
      </c>
      <c r="AM700" t="s">
        <v>40</v>
      </c>
      <c r="AN700" t="s">
        <v>25</v>
      </c>
      <c r="AO700" t="s">
        <v>25</v>
      </c>
      <c r="AP700">
        <v>14</v>
      </c>
      <c r="AQ700">
        <v>103</v>
      </c>
      <c r="AR700" t="s">
        <v>511</v>
      </c>
      <c r="AS700" t="s">
        <v>42</v>
      </c>
      <c r="AT700" t="s">
        <v>522</v>
      </c>
      <c r="AV700" t="s">
        <v>512</v>
      </c>
      <c r="AW700" t="s">
        <v>1995</v>
      </c>
      <c r="AX700" t="s">
        <v>534</v>
      </c>
      <c r="AZ700">
        <v>5650734</v>
      </c>
      <c r="BA700" t="s">
        <v>42</v>
      </c>
      <c r="BB700" s="4">
        <v>43962.669974745368</v>
      </c>
      <c r="BD700" t="s">
        <v>29</v>
      </c>
      <c r="BE700" t="s">
        <v>25</v>
      </c>
      <c r="BF700" t="s">
        <v>513</v>
      </c>
      <c r="BG700" t="s">
        <v>534</v>
      </c>
      <c r="BI700" s="3">
        <v>43962.670049756947</v>
      </c>
      <c r="BJ700" t="s">
        <v>1996</v>
      </c>
      <c r="BK700" s="30" t="s">
        <v>1293</v>
      </c>
      <c r="BL700" s="3">
        <v>43962.670110740743</v>
      </c>
      <c r="BM700" t="s">
        <v>31</v>
      </c>
      <c r="BN700" t="s">
        <v>32</v>
      </c>
      <c r="BP700" t="s">
        <v>1827</v>
      </c>
      <c r="BQ700" t="s">
        <v>1025</v>
      </c>
      <c r="BR700" t="s">
        <v>28</v>
      </c>
      <c r="BS700" t="s">
        <v>28</v>
      </c>
      <c r="BT700" t="s">
        <v>107</v>
      </c>
      <c r="BU700" s="3">
        <v>43921.408101851855</v>
      </c>
      <c r="BV700" t="s">
        <v>803</v>
      </c>
      <c r="BW700" s="3">
        <v>43962.731747650461</v>
      </c>
      <c r="BX700" t="s">
        <v>1997</v>
      </c>
      <c r="CG700"/>
      <c r="CH700"/>
      <c r="CI700"/>
      <c r="CY700"/>
      <c r="DA700"/>
      <c r="DE700"/>
      <c r="DF700"/>
    </row>
    <row r="701" spans="1:110" x14ac:dyDescent="0.25">
      <c r="A701" s="1">
        <f>IF(Veg_Table[[#This Row],[VP_STATUS]]="Hold",0,IF(OR(AND(Veg_Table[[#This Row],[PRESCRIP]]="NW_No Work",Veg_Table[[#This Row],[VP_STATUS]]&lt;&gt;"No Work Required Under EVM"),AND(Veg_Table[[#This Row],[VP_STATUS]]="No Work Required Under EVM",Veg_Table[[#This Row],[PRESCRIP]]&lt;&gt;"NW_No Work")),1,0))</f>
        <v>0</v>
      </c>
      <c r="B701" s="1">
        <f>IF(Veg_Table[[#This Row],[SPECIES]]="",1,0)</f>
        <v>0</v>
      </c>
      <c r="C701" s="1">
        <f>IF(Veg_Table[[#This Row],[DIAMETER]]="",1,0)</f>
        <v>0</v>
      </c>
      <c r="D701" s="1">
        <f>IF(Veg_Table[[#This Row],[HEIGHT]]="",1,0)</f>
        <v>0</v>
      </c>
      <c r="E70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01" s="1">
        <f>IF(AND(Veg_Table[[#This Row],[TAT_RESULT]]="ABATE",Veg_Table[[#This Row],[PRESCRIP]]="NW_No Work"),1,0)</f>
        <v>0</v>
      </c>
      <c r="G701" s="1">
        <f>IF(OR(Veg_Table[[#This Row],[Prescription R-Scale]]="NA",Veg_Table[[#This Row],[Diameter R-Scale]]="NA"),0,IF(Veg_Table[[#This Row],[Diameter R-Scale]]&lt;&gt;Veg_Table[[#This Row],[Prescription R-Scale]],1,0))</f>
        <v>0</v>
      </c>
      <c r="H701" s="1">
        <f>IF(OR(AND(Veg_Table[[#This Row],[PRESCRIP]]="BC_Br Rmv", Veg_Table[[#This Row],[WOOD_MAN]]&lt;&gt;"Not Needed"),AND(Veg_Table[[#This Row],[PRESCRIP]]="BCS_Br Rmv+Trt", Veg_Table[[#This Row],[WOOD_MAN]]&lt;&gt;"Not Needed")),1,0)</f>
        <v>0</v>
      </c>
      <c r="I701" s="1">
        <f ca="1">IF(AND(Veg_Table[[#This Row],[Prescription_Changed]]="Yes",Veg_Table[[#This Row],[TAT_RESULT]]=""),1,0)</f>
        <v>0</v>
      </c>
      <c r="J701" s="1">
        <f ca="1">SUM(Veg_Table[[#This Row],[Prescription and Status do not match]:[Prescription_Edited_And_TAT_Is_Blank]])</f>
        <v>0</v>
      </c>
      <c r="K701" s="1">
        <f ca="1">IF(Veg_Table[[#This Row],[Sum of Errors]]&gt;0,1,0)</f>
        <v>0</v>
      </c>
      <c r="L701" s="1">
        <f>1</f>
        <v>1</v>
      </c>
      <c r="M701"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Brush</v>
      </c>
      <c r="N701" s="1" t="str">
        <f>IF(OR(MID(Veg_Table[[#This Row],[PRESCRIP]],2,1)="1",MID(Veg_Table[[#This Row],[PRESCRIP]],2,1)="2",MID(Veg_Table[[#This Row],[PRESCRIP]],2,1)="3",MID(Veg_Table[[#This Row],[PRESCRIP]],2,1)="4"),_xlfn.NUMBERVALUE(MID(Veg_Table[[#This Row],[PRESCRIP]],2,1)),"NA")</f>
        <v>NA</v>
      </c>
      <c r="O701" s="1">
        <f>WEEKNUM(Veg_Table[[#This Row],[EVM_LAST_EDITED_Day]],2)</f>
        <v>20</v>
      </c>
      <c r="P701" s="25">
        <f>IFERROR(DATE(YEAR(Veg_Table[[#This Row],[EVM_LAST_EDITED2]]),MONTH(Veg_Table[[#This Row],[EVM_LAST_EDITED2]]),DAY(Veg_Table[[#This Row],[EVM_LAST_EDITED2]])),DATE(2019,1,1))</f>
        <v>43962</v>
      </c>
      <c r="Q701" s="3">
        <f>VALUE(SUBSTITUTE(Veg_Table[[#This Row],[EVM_LAST_EDITED]],",",""))</f>
        <v>43962.671264027798</v>
      </c>
      <c r="R701" s="1" t="str">
        <f>_xlfn.IFNA(IF(Veg_Table[[#This Row],[EVM_LAST_EDITOR]]="","zBlank EVM Last Editor",VLOOKUP(Veg_Table[[#This Row],[EVM_LAST_EDITOR]],Roster_Table[#All],4,FALSE)),"zAWRR Not in Roster")</f>
        <v>MGE</v>
      </c>
      <c r="S701" s="1" t="str">
        <f>_xlfn.IFNA(IF(Veg_Table[[#This Row],[EVM_LAST_EDITOR]]="","zBlank EVM Last Editor",VLOOKUP(Veg_Table[[#This Row],[EVM_LAST_EDITOR]],Roster_Table[#All],16,FALSE)),"zCompany_AWRR not in Roster")</f>
        <v>MGE_Mountain G Enterprises</v>
      </c>
      <c r="T701" s="2">
        <f>IFERROR(DATE(YEAR(Veg_Table[[#This Row],[Created2]]),MONTH(Veg_Table[[#This Row],[Created2]]),DAY(Veg_Table[[#This Row],[Created2]])),DATE(2019,1,1))</f>
        <v>43962</v>
      </c>
      <c r="U701" s="3">
        <f>VALUE(SUBSTITUTE(Veg_Table[[#This Row],[Created]],",",""))</f>
        <v>43962.671264027798</v>
      </c>
      <c r="V701" s="3" t="str">
        <f ca="1">IFERROR(_xlfn.IFNA(CELL("contents",INDIRECT(_xlfn.CONCAT("Veg_Table_Production_Data!",ADDRESS(MATCH(_xlfn.MAXIFS(#REF!,#REF!,"="&amp;Veg_Table[[#This Row],[AUTO_ID]],#REF!,"&lt;"&amp;Veg_Table[[#This Row],[EVM_LAST_EDITED_Day]]),#REF!,0),COLUMN(#REF!),4,1,)))),""),"")</f>
        <v/>
      </c>
      <c r="W701" s="3" t="str">
        <f ca="1">IF(Veg_Table[[#This Row],[Previous_Prescription]]="","No",IF(Veg_Table[[#This Row],[Previous_Prescription]]=Veg_Table[[#This Row],[PRESCRIP]],"No","Yes"))</f>
        <v>No</v>
      </c>
      <c r="X701" s="3" t="str">
        <f>IF(Veg_Table[[#This Row],[EVM_LAST_EDITED_Day]]=Veg_Table[[#This Row],[Created_Day]],"New","Old")</f>
        <v>New</v>
      </c>
      <c r="Y701" s="1">
        <f>IFERROR(IF(FIND("delete",LOWER(Veg_Table[[#This Row],[PI_COMMENTS]]))&gt;=1,1,0),0)</f>
        <v>0</v>
      </c>
      <c r="Z701" s="1" t="str">
        <f>_xlfn.IFNA(IF(Veg_Table[[#This Row],[EVM_LAST_EDITOR]]="","Yes",VLOOKUP(Veg_Table[[#This Row],[EVM_LAST_EDITOR]],Roster_Table[#All],15,FALSE)),"Yes")</f>
        <v>Yes</v>
      </c>
      <c r="AA70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01" s="1" t="str">
        <f>_xlfn.IFNA(VLOOKUP(Veg_Table[[#This Row],[EVM_LAST_EDITOR]],Roster_Table[#All],3,FALSE),"zAWRR Not in Roster")</f>
        <v>Amanda</v>
      </c>
      <c r="AC701" s="1" t="str">
        <f>_xlfn.IFNA(VLOOKUP(Veg_Table[[#This Row],[EVM_LAST_EDITOR]],Roster_Table[#All],2,FALSE),"zAWRR Not in Roster")</f>
        <v>Winne</v>
      </c>
      <c r="AD701" s="1" t="str">
        <f>IF(_xlfn.CONCAT(Veg_Table[[#This Row],[First_Name]]," ",Veg_Table[[#This Row],[Last_Name]])="zAWRR Not in Roster zAWRR Not in Roster","zAWRR Not in Roster",_xlfn.CONCAT(Veg_Table[[#This Row],[First_Name]]," ",Veg_Table[[#This Row],[Last_Name]]))</f>
        <v>Amanda Winne</v>
      </c>
      <c r="AE701">
        <v>3217769</v>
      </c>
      <c r="AF701" t="s">
        <v>4438</v>
      </c>
      <c r="AG701" t="s">
        <v>93</v>
      </c>
      <c r="AH701" t="s">
        <v>4276</v>
      </c>
      <c r="AI701" t="s">
        <v>4398</v>
      </c>
      <c r="AJ701" t="s">
        <v>36</v>
      </c>
      <c r="AL701" t="s">
        <v>22</v>
      </c>
      <c r="AM701" t="s">
        <v>1007</v>
      </c>
      <c r="AN701" t="s">
        <v>25</v>
      </c>
      <c r="AO701" t="s">
        <v>25</v>
      </c>
      <c r="AP701">
        <v>3</v>
      </c>
      <c r="AQ701">
        <v>10</v>
      </c>
      <c r="AS701" t="s">
        <v>50</v>
      </c>
      <c r="AT701" t="s">
        <v>26</v>
      </c>
      <c r="AV701" t="s">
        <v>512</v>
      </c>
      <c r="AW701" t="s">
        <v>4439</v>
      </c>
      <c r="AZ701"/>
      <c r="BB701" s="4"/>
      <c r="BD701" t="s">
        <v>29</v>
      </c>
      <c r="BE701" t="s">
        <v>25</v>
      </c>
      <c r="BF701" t="s">
        <v>513</v>
      </c>
      <c r="BI701" s="3"/>
      <c r="BJ701" t="s">
        <v>27</v>
      </c>
      <c r="BK701" s="30" t="s">
        <v>520</v>
      </c>
      <c r="BL701" s="3">
        <v>43962.671264027776</v>
      </c>
      <c r="BM701" t="s">
        <v>31</v>
      </c>
      <c r="BN701" t="s">
        <v>32</v>
      </c>
      <c r="BP701" t="s">
        <v>4399</v>
      </c>
      <c r="BQ701" t="s">
        <v>1025</v>
      </c>
      <c r="BR701" t="s">
        <v>28</v>
      </c>
      <c r="BS701" t="s">
        <v>28</v>
      </c>
      <c r="BT701" t="s">
        <v>520</v>
      </c>
      <c r="BU701" s="3">
        <v>43962.671264027776</v>
      </c>
      <c r="BV701" t="s">
        <v>803</v>
      </c>
      <c r="BW701" s="3">
        <v>43962.760284166667</v>
      </c>
      <c r="BX701" t="s">
        <v>4440</v>
      </c>
      <c r="CG701"/>
      <c r="CH701"/>
      <c r="CI701"/>
      <c r="CY701"/>
      <c r="DA701"/>
      <c r="DE701"/>
      <c r="DF701"/>
    </row>
    <row r="702" spans="1:110" x14ac:dyDescent="0.25">
      <c r="A702" s="1">
        <f>IF(Veg_Table[[#This Row],[VP_STATUS]]="Hold",0,IF(OR(AND(Veg_Table[[#This Row],[PRESCRIP]]="NW_No Work",Veg_Table[[#This Row],[VP_STATUS]]&lt;&gt;"No Work Required Under EVM"),AND(Veg_Table[[#This Row],[VP_STATUS]]="No Work Required Under EVM",Veg_Table[[#This Row],[PRESCRIP]]&lt;&gt;"NW_No Work")),1,0))</f>
        <v>0</v>
      </c>
      <c r="B702" s="1">
        <f>IF(Veg_Table[[#This Row],[SPECIES]]="",1,0)</f>
        <v>0</v>
      </c>
      <c r="C702" s="1">
        <f>IF(Veg_Table[[#This Row],[DIAMETER]]="",1,0)</f>
        <v>0</v>
      </c>
      <c r="D702" s="1">
        <f>IF(Veg_Table[[#This Row],[HEIGHT]]="",1,0)</f>
        <v>0</v>
      </c>
      <c r="E70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02" s="1">
        <f>IF(AND(Veg_Table[[#This Row],[TAT_RESULT]]="ABATE",Veg_Table[[#This Row],[PRESCRIP]]="NW_No Work"),1,0)</f>
        <v>0</v>
      </c>
      <c r="G702" s="1">
        <f>IF(OR(Veg_Table[[#This Row],[Prescription R-Scale]]="NA",Veg_Table[[#This Row],[Diameter R-Scale]]="NA"),0,IF(Veg_Table[[#This Row],[Diameter R-Scale]]&lt;&gt;Veg_Table[[#This Row],[Prescription R-Scale]],1,0))</f>
        <v>0</v>
      </c>
      <c r="H702" s="1">
        <f>IF(OR(AND(Veg_Table[[#This Row],[PRESCRIP]]="BC_Br Rmv", Veg_Table[[#This Row],[WOOD_MAN]]&lt;&gt;"Not Needed"),AND(Veg_Table[[#This Row],[PRESCRIP]]="BCS_Br Rmv+Trt", Veg_Table[[#This Row],[WOOD_MAN]]&lt;&gt;"Not Needed")),1,0)</f>
        <v>0</v>
      </c>
      <c r="I702" s="1">
        <f ca="1">IF(AND(Veg_Table[[#This Row],[Prescription_Changed]]="Yes",Veg_Table[[#This Row],[TAT_RESULT]]=""),1,0)</f>
        <v>0</v>
      </c>
      <c r="J702" s="1">
        <f ca="1">SUM(Veg_Table[[#This Row],[Prescription and Status do not match]:[Prescription_Edited_And_TAT_Is_Blank]])</f>
        <v>0</v>
      </c>
      <c r="K702" s="1">
        <f ca="1">IF(Veg_Table[[#This Row],[Sum of Errors]]&gt;0,1,0)</f>
        <v>0</v>
      </c>
      <c r="L702" s="1">
        <f>1</f>
        <v>1</v>
      </c>
      <c r="M70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702" s="1" t="str">
        <f>IF(OR(MID(Veg_Table[[#This Row],[PRESCRIP]],2,1)="1",MID(Veg_Table[[#This Row],[PRESCRIP]],2,1)="2",MID(Veg_Table[[#This Row],[PRESCRIP]],2,1)="3",MID(Veg_Table[[#This Row],[PRESCRIP]],2,1)="4"),_xlfn.NUMBERVALUE(MID(Veg_Table[[#This Row],[PRESCRIP]],2,1)),"NA")</f>
        <v>NA</v>
      </c>
      <c r="O702" s="1">
        <f>WEEKNUM(Veg_Table[[#This Row],[EVM_LAST_EDITED_Day]],2)</f>
        <v>20</v>
      </c>
      <c r="P702" s="25">
        <f>IFERROR(DATE(YEAR(Veg_Table[[#This Row],[EVM_LAST_EDITED2]]),MONTH(Veg_Table[[#This Row],[EVM_LAST_EDITED2]]),DAY(Veg_Table[[#This Row],[EVM_LAST_EDITED2]])),DATE(2019,1,1))</f>
        <v>43962</v>
      </c>
      <c r="Q702" s="3">
        <f>VALUE(SUBSTITUTE(Veg_Table[[#This Row],[EVM_LAST_EDITED]],",",""))</f>
        <v>43962.671971793898</v>
      </c>
      <c r="R702" s="1" t="str">
        <f>_xlfn.IFNA(IF(Veg_Table[[#This Row],[EVM_LAST_EDITOR]]="","zBlank EVM Last Editor",VLOOKUP(Veg_Table[[#This Row],[EVM_LAST_EDITOR]],Roster_Table[#All],4,FALSE)),"zAWRR Not in Roster")</f>
        <v>zAWRR Not in Roster</v>
      </c>
      <c r="S702" s="1" t="str">
        <f>_xlfn.IFNA(IF(Veg_Table[[#This Row],[EVM_LAST_EDITOR]]="","zBlank EVM Last Editor",VLOOKUP(Veg_Table[[#This Row],[EVM_LAST_EDITOR]],Roster_Table[#All],16,FALSE)),"zCompany_AWRR not in Roster")</f>
        <v>zCompany_AWRR not in Roster</v>
      </c>
      <c r="T702" s="2">
        <f>IFERROR(DATE(YEAR(Veg_Table[[#This Row],[Created2]]),MONTH(Veg_Table[[#This Row],[Created2]]),DAY(Veg_Table[[#This Row],[Created2]])),DATE(2019,1,1))</f>
        <v>43920</v>
      </c>
      <c r="U702" s="3">
        <f>VALUE(SUBSTITUTE(Veg_Table[[#This Row],[Created]],",",""))</f>
        <v>43920.547930405097</v>
      </c>
      <c r="V702" s="3" t="str">
        <f ca="1">IFERROR(_xlfn.IFNA(CELL("contents",INDIRECT(_xlfn.CONCAT("Veg_Table_Production_Data!",ADDRESS(MATCH(_xlfn.MAXIFS(#REF!,#REF!,"="&amp;Veg_Table[[#This Row],[AUTO_ID]],#REF!,"&lt;"&amp;Veg_Table[[#This Row],[EVM_LAST_EDITED_Day]]),#REF!,0),COLUMN(#REF!),4,1,)))),""),"")</f>
        <v/>
      </c>
      <c r="W702" s="3" t="str">
        <f ca="1">IF(Veg_Table[[#This Row],[Previous_Prescription]]="","No",IF(Veg_Table[[#This Row],[Previous_Prescription]]=Veg_Table[[#This Row],[PRESCRIP]],"No","Yes"))</f>
        <v>No</v>
      </c>
      <c r="X702" s="3" t="str">
        <f>IF(Veg_Table[[#This Row],[EVM_LAST_EDITED_Day]]=Veg_Table[[#This Row],[Created_Day]],"New","Old")</f>
        <v>Old</v>
      </c>
      <c r="Y702" s="1">
        <f>IFERROR(IF(FIND("delete",LOWER(Veg_Table[[#This Row],[PI_COMMENTS]]))&gt;=1,1,0),0)</f>
        <v>0</v>
      </c>
      <c r="Z702" s="1" t="str">
        <f>_xlfn.IFNA(IF(Veg_Table[[#This Row],[EVM_LAST_EDITOR]]="","Yes",VLOOKUP(Veg_Table[[#This Row],[EVM_LAST_EDITOR]],Roster_Table[#All],15,FALSE)),"Yes")</f>
        <v>Yes</v>
      </c>
      <c r="AA70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02" s="1" t="str">
        <f>_xlfn.IFNA(VLOOKUP(Veg_Table[[#This Row],[EVM_LAST_EDITOR]],Roster_Table[#All],3,FALSE),"zAWRR Not in Roster")</f>
        <v>zAWRR Not in Roster</v>
      </c>
      <c r="AC702" s="1" t="str">
        <f>_xlfn.IFNA(VLOOKUP(Veg_Table[[#This Row],[EVM_LAST_EDITOR]],Roster_Table[#All],2,FALSE),"zAWRR Not in Roster")</f>
        <v>zAWRR Not in Roster</v>
      </c>
      <c r="AD702" s="1" t="str">
        <f>IF(_xlfn.CONCAT(Veg_Table[[#This Row],[First_Name]]," ",Veg_Table[[#This Row],[Last_Name]])="zAWRR Not in Roster zAWRR Not in Roster","zAWRR Not in Roster",_xlfn.CONCAT(Veg_Table[[#This Row],[First_Name]]," ",Veg_Table[[#This Row],[Last_Name]]))</f>
        <v>zAWRR Not in Roster</v>
      </c>
      <c r="AE702">
        <v>2958135</v>
      </c>
      <c r="AF702" t="s">
        <v>1911</v>
      </c>
      <c r="AG702" t="s">
        <v>93</v>
      </c>
      <c r="AH702" t="s">
        <v>1905</v>
      </c>
      <c r="AI702" t="s">
        <v>1825</v>
      </c>
      <c r="AJ702" t="s">
        <v>820</v>
      </c>
      <c r="AL702" t="s">
        <v>372</v>
      </c>
      <c r="AM702" t="s">
        <v>38</v>
      </c>
      <c r="AN702" t="s">
        <v>25</v>
      </c>
      <c r="AO702" t="s">
        <v>25</v>
      </c>
      <c r="AP702">
        <v>21</v>
      </c>
      <c r="AQ702">
        <v>104</v>
      </c>
      <c r="AR702" t="s">
        <v>511</v>
      </c>
      <c r="AS702" t="s">
        <v>823</v>
      </c>
      <c r="AT702" t="s">
        <v>26</v>
      </c>
      <c r="AV702" t="s">
        <v>512</v>
      </c>
      <c r="AW702" t="s">
        <v>1912</v>
      </c>
      <c r="AX702" t="s">
        <v>534</v>
      </c>
      <c r="AZ702">
        <v>5650734</v>
      </c>
      <c r="BA702" t="s">
        <v>823</v>
      </c>
      <c r="BB702" s="4">
        <v>43962.671864629629</v>
      </c>
      <c r="BD702" t="s">
        <v>29</v>
      </c>
      <c r="BE702" t="s">
        <v>25</v>
      </c>
      <c r="BF702" t="s">
        <v>513</v>
      </c>
      <c r="BG702" t="s">
        <v>534</v>
      </c>
      <c r="BI702" s="3">
        <v>43962.671925960647</v>
      </c>
      <c r="BJ702" t="s">
        <v>1858</v>
      </c>
      <c r="BK702" s="30" t="s">
        <v>1293</v>
      </c>
      <c r="BL702" s="3">
        <v>43962.671971793985</v>
      </c>
      <c r="BM702" t="s">
        <v>31</v>
      </c>
      <c r="BN702" t="s">
        <v>32</v>
      </c>
      <c r="BP702" t="s">
        <v>1906</v>
      </c>
      <c r="BQ702" t="s">
        <v>1025</v>
      </c>
      <c r="BR702" t="s">
        <v>28</v>
      </c>
      <c r="BS702" t="s">
        <v>28</v>
      </c>
      <c r="BT702" t="s">
        <v>115</v>
      </c>
      <c r="BU702" s="3">
        <v>43920.54793040509</v>
      </c>
      <c r="BV702" t="s">
        <v>803</v>
      </c>
      <c r="BW702" s="3">
        <v>43962.731747650461</v>
      </c>
      <c r="BX702" t="s">
        <v>1913</v>
      </c>
      <c r="CG702"/>
      <c r="CH702"/>
      <c r="CI702"/>
      <c r="CY702"/>
      <c r="DA702"/>
      <c r="DE702"/>
      <c r="DF702"/>
    </row>
    <row r="703" spans="1:110" x14ac:dyDescent="0.25">
      <c r="A703" s="1">
        <f>IF(Veg_Table[[#This Row],[VP_STATUS]]="Hold",0,IF(OR(AND(Veg_Table[[#This Row],[PRESCRIP]]="NW_No Work",Veg_Table[[#This Row],[VP_STATUS]]&lt;&gt;"No Work Required Under EVM"),AND(Veg_Table[[#This Row],[VP_STATUS]]="No Work Required Under EVM",Veg_Table[[#This Row],[PRESCRIP]]&lt;&gt;"NW_No Work")),1,0))</f>
        <v>0</v>
      </c>
      <c r="B703" s="1">
        <f>IF(Veg_Table[[#This Row],[SPECIES]]="",1,0)</f>
        <v>0</v>
      </c>
      <c r="C703" s="1">
        <f>IF(Veg_Table[[#This Row],[DIAMETER]]="",1,0)</f>
        <v>0</v>
      </c>
      <c r="D703" s="1">
        <f>IF(Veg_Table[[#This Row],[HEIGHT]]="",1,0)</f>
        <v>0</v>
      </c>
      <c r="E70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03" s="1">
        <f>IF(AND(Veg_Table[[#This Row],[TAT_RESULT]]="ABATE",Veg_Table[[#This Row],[PRESCRIP]]="NW_No Work"),1,0)</f>
        <v>0</v>
      </c>
      <c r="G703" s="1">
        <f>IF(OR(Veg_Table[[#This Row],[Prescription R-Scale]]="NA",Veg_Table[[#This Row],[Diameter R-Scale]]="NA"),0,IF(Veg_Table[[#This Row],[Diameter R-Scale]]&lt;&gt;Veg_Table[[#This Row],[Prescription R-Scale]],1,0))</f>
        <v>0</v>
      </c>
      <c r="H703" s="1">
        <f>IF(OR(AND(Veg_Table[[#This Row],[PRESCRIP]]="BC_Br Rmv", Veg_Table[[#This Row],[WOOD_MAN]]&lt;&gt;"Not Needed"),AND(Veg_Table[[#This Row],[PRESCRIP]]="BCS_Br Rmv+Trt", Veg_Table[[#This Row],[WOOD_MAN]]&lt;&gt;"Not Needed")),1,0)</f>
        <v>0</v>
      </c>
      <c r="I703" s="1">
        <f ca="1">IF(AND(Veg_Table[[#This Row],[Prescription_Changed]]="Yes",Veg_Table[[#This Row],[TAT_RESULT]]=""),1,0)</f>
        <v>0</v>
      </c>
      <c r="J703" s="1">
        <f ca="1">SUM(Veg_Table[[#This Row],[Prescription and Status do not match]:[Prescription_Edited_And_TAT_Is_Blank]])</f>
        <v>0</v>
      </c>
      <c r="K703" s="1">
        <f ca="1">IF(Veg_Table[[#This Row],[Sum of Errors]]&gt;0,1,0)</f>
        <v>0</v>
      </c>
      <c r="L703" s="1">
        <f>1</f>
        <v>1</v>
      </c>
      <c r="M70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703" s="1" t="str">
        <f>IF(OR(MID(Veg_Table[[#This Row],[PRESCRIP]],2,1)="1",MID(Veg_Table[[#This Row],[PRESCRIP]],2,1)="2",MID(Veg_Table[[#This Row],[PRESCRIP]],2,1)="3",MID(Veg_Table[[#This Row],[PRESCRIP]],2,1)="4"),_xlfn.NUMBERVALUE(MID(Veg_Table[[#This Row],[PRESCRIP]],2,1)),"NA")</f>
        <v>NA</v>
      </c>
      <c r="O703" s="1">
        <f>WEEKNUM(Veg_Table[[#This Row],[EVM_LAST_EDITED_Day]],2)</f>
        <v>20</v>
      </c>
      <c r="P703" s="25">
        <f>IFERROR(DATE(YEAR(Veg_Table[[#This Row],[EVM_LAST_EDITED2]]),MONTH(Veg_Table[[#This Row],[EVM_LAST_EDITED2]]),DAY(Veg_Table[[#This Row],[EVM_LAST_EDITED2]])),DATE(2019,1,1))</f>
        <v>43962</v>
      </c>
      <c r="Q703" s="3">
        <f>VALUE(SUBSTITUTE(Veg_Table[[#This Row],[EVM_LAST_EDITED]],",",""))</f>
        <v>43962.6728437153</v>
      </c>
      <c r="R703" s="1" t="str">
        <f>_xlfn.IFNA(IF(Veg_Table[[#This Row],[EVM_LAST_EDITOR]]="","zBlank EVM Last Editor",VLOOKUP(Veg_Table[[#This Row],[EVM_LAST_EDITOR]],Roster_Table[#All],4,FALSE)),"zAWRR Not in Roster")</f>
        <v>zAWRR Not in Roster</v>
      </c>
      <c r="S703" s="1" t="str">
        <f>_xlfn.IFNA(IF(Veg_Table[[#This Row],[EVM_LAST_EDITOR]]="","zBlank EVM Last Editor",VLOOKUP(Veg_Table[[#This Row],[EVM_LAST_EDITOR]],Roster_Table[#All],16,FALSE)),"zCompany_AWRR not in Roster")</f>
        <v>zCompany_AWRR not in Roster</v>
      </c>
      <c r="T703" s="2">
        <f>IFERROR(DATE(YEAR(Veg_Table[[#This Row],[Created2]]),MONTH(Veg_Table[[#This Row],[Created2]]),DAY(Veg_Table[[#This Row],[Created2]])),DATE(2019,1,1))</f>
        <v>43920</v>
      </c>
      <c r="U703" s="3">
        <f>VALUE(SUBSTITUTE(Veg_Table[[#This Row],[Created]],",",""))</f>
        <v>43920.434011342601</v>
      </c>
      <c r="V703" s="3" t="str">
        <f ca="1">IFERROR(_xlfn.IFNA(CELL("contents",INDIRECT(_xlfn.CONCAT("Veg_Table_Production_Data!",ADDRESS(MATCH(_xlfn.MAXIFS(#REF!,#REF!,"="&amp;Veg_Table[[#This Row],[AUTO_ID]],#REF!,"&lt;"&amp;Veg_Table[[#This Row],[EVM_LAST_EDITED_Day]]),#REF!,0),COLUMN(#REF!),4,1,)))),""),"")</f>
        <v/>
      </c>
      <c r="W703" s="3" t="str">
        <f ca="1">IF(Veg_Table[[#This Row],[Previous_Prescription]]="","No",IF(Veg_Table[[#This Row],[Previous_Prescription]]=Veg_Table[[#This Row],[PRESCRIP]],"No","Yes"))</f>
        <v>No</v>
      </c>
      <c r="X703" s="3" t="str">
        <f>IF(Veg_Table[[#This Row],[EVM_LAST_EDITED_Day]]=Veg_Table[[#This Row],[Created_Day]],"New","Old")</f>
        <v>Old</v>
      </c>
      <c r="Y703" s="1">
        <f>IFERROR(IF(FIND("delete",LOWER(Veg_Table[[#This Row],[PI_COMMENTS]]))&gt;=1,1,0),0)</f>
        <v>0</v>
      </c>
      <c r="Z703" s="1" t="str">
        <f>_xlfn.IFNA(IF(Veg_Table[[#This Row],[EVM_LAST_EDITOR]]="","Yes",VLOOKUP(Veg_Table[[#This Row],[EVM_LAST_EDITOR]],Roster_Table[#All],15,FALSE)),"Yes")</f>
        <v>Yes</v>
      </c>
      <c r="AA70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03" s="1" t="str">
        <f>_xlfn.IFNA(VLOOKUP(Veg_Table[[#This Row],[EVM_LAST_EDITOR]],Roster_Table[#All],3,FALSE),"zAWRR Not in Roster")</f>
        <v>zAWRR Not in Roster</v>
      </c>
      <c r="AC703" s="1" t="str">
        <f>_xlfn.IFNA(VLOOKUP(Veg_Table[[#This Row],[EVM_LAST_EDITOR]],Roster_Table[#All],2,FALSE),"zAWRR Not in Roster")</f>
        <v>zAWRR Not in Roster</v>
      </c>
      <c r="AD703" s="1" t="str">
        <f>IF(_xlfn.CONCAT(Veg_Table[[#This Row],[First_Name]]," ",Veg_Table[[#This Row],[Last_Name]])="zAWRR Not in Roster zAWRR Not in Roster","zAWRR Not in Roster",_xlfn.CONCAT(Veg_Table[[#This Row],[First_Name]]," ",Veg_Table[[#This Row],[Last_Name]]))</f>
        <v>zAWRR Not in Roster</v>
      </c>
      <c r="AE703">
        <v>2957226</v>
      </c>
      <c r="AF703" t="s">
        <v>1939</v>
      </c>
      <c r="AG703" t="s">
        <v>93</v>
      </c>
      <c r="AH703" t="s">
        <v>1905</v>
      </c>
      <c r="AI703" t="s">
        <v>1560</v>
      </c>
      <c r="AJ703" t="s">
        <v>820</v>
      </c>
      <c r="AL703" t="s">
        <v>372</v>
      </c>
      <c r="AM703" t="s">
        <v>38</v>
      </c>
      <c r="AN703" t="s">
        <v>25</v>
      </c>
      <c r="AO703" t="s">
        <v>25</v>
      </c>
      <c r="AP703">
        <v>22</v>
      </c>
      <c r="AQ703">
        <v>98</v>
      </c>
      <c r="AR703" t="s">
        <v>511</v>
      </c>
      <c r="AS703" t="s">
        <v>823</v>
      </c>
      <c r="AT703" t="s">
        <v>26</v>
      </c>
      <c r="AV703" t="s">
        <v>512</v>
      </c>
      <c r="AW703" t="s">
        <v>1940</v>
      </c>
      <c r="AX703" t="s">
        <v>534</v>
      </c>
      <c r="AZ703">
        <v>5650734</v>
      </c>
      <c r="BA703" t="s">
        <v>823</v>
      </c>
      <c r="BB703" s="4">
        <v>43962.672654097223</v>
      </c>
      <c r="BD703" t="s">
        <v>29</v>
      </c>
      <c r="BE703" t="s">
        <v>25</v>
      </c>
      <c r="BF703" t="s">
        <v>513</v>
      </c>
      <c r="BG703" t="s">
        <v>534</v>
      </c>
      <c r="BI703" s="3">
        <v>43962.672742152776</v>
      </c>
      <c r="BJ703" t="s">
        <v>52</v>
      </c>
      <c r="BK703" s="30" t="s">
        <v>1293</v>
      </c>
      <c r="BL703" s="3">
        <v>43962.672843715278</v>
      </c>
      <c r="BM703" t="s">
        <v>31</v>
      </c>
      <c r="BN703" t="s">
        <v>32</v>
      </c>
      <c r="BP703" t="s">
        <v>1906</v>
      </c>
      <c r="BQ703" t="s">
        <v>1025</v>
      </c>
      <c r="BR703" t="s">
        <v>28</v>
      </c>
      <c r="BS703" t="s">
        <v>28</v>
      </c>
      <c r="BT703" t="s">
        <v>115</v>
      </c>
      <c r="BU703" s="3">
        <v>43920.434011342593</v>
      </c>
      <c r="BV703" t="s">
        <v>803</v>
      </c>
      <c r="BW703" s="3">
        <v>43962.731747650461</v>
      </c>
      <c r="BX703" t="s">
        <v>1941</v>
      </c>
      <c r="CG703"/>
      <c r="CH703"/>
      <c r="CI703"/>
      <c r="CY703"/>
      <c r="DA703"/>
      <c r="DE703"/>
      <c r="DF703"/>
    </row>
    <row r="704" spans="1:110" x14ac:dyDescent="0.25">
      <c r="A704" s="1">
        <f>IF(Veg_Table[[#This Row],[VP_STATUS]]="Hold",0,IF(OR(AND(Veg_Table[[#This Row],[PRESCRIP]]="NW_No Work",Veg_Table[[#This Row],[VP_STATUS]]&lt;&gt;"No Work Required Under EVM"),AND(Veg_Table[[#This Row],[VP_STATUS]]="No Work Required Under EVM",Veg_Table[[#This Row],[PRESCRIP]]&lt;&gt;"NW_No Work")),1,0))</f>
        <v>0</v>
      </c>
      <c r="B704" s="1">
        <f>IF(Veg_Table[[#This Row],[SPECIES]]="",1,0)</f>
        <v>0</v>
      </c>
      <c r="C704" s="1">
        <f>IF(Veg_Table[[#This Row],[DIAMETER]]="",1,0)</f>
        <v>0</v>
      </c>
      <c r="D704" s="1">
        <f>IF(Veg_Table[[#This Row],[HEIGHT]]="",1,0)</f>
        <v>0</v>
      </c>
      <c r="E70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04" s="1">
        <f>IF(AND(Veg_Table[[#This Row],[TAT_RESULT]]="ABATE",Veg_Table[[#This Row],[PRESCRIP]]="NW_No Work"),1,0)</f>
        <v>0</v>
      </c>
      <c r="G704" s="1">
        <f>IF(OR(Veg_Table[[#This Row],[Prescription R-Scale]]="NA",Veg_Table[[#This Row],[Diameter R-Scale]]="NA"),0,IF(Veg_Table[[#This Row],[Diameter R-Scale]]&lt;&gt;Veg_Table[[#This Row],[Prescription R-Scale]],1,0))</f>
        <v>0</v>
      </c>
      <c r="H704" s="1">
        <f>IF(OR(AND(Veg_Table[[#This Row],[PRESCRIP]]="BC_Br Rmv", Veg_Table[[#This Row],[WOOD_MAN]]&lt;&gt;"Not Needed"),AND(Veg_Table[[#This Row],[PRESCRIP]]="BCS_Br Rmv+Trt", Veg_Table[[#This Row],[WOOD_MAN]]&lt;&gt;"Not Needed")),1,0)</f>
        <v>0</v>
      </c>
      <c r="I704" s="1">
        <f ca="1">IF(AND(Veg_Table[[#This Row],[Prescription_Changed]]="Yes",Veg_Table[[#This Row],[TAT_RESULT]]=""),1,0)</f>
        <v>0</v>
      </c>
      <c r="J704" s="1">
        <f ca="1">SUM(Veg_Table[[#This Row],[Prescription and Status do not match]:[Prescription_Edited_And_TAT_Is_Blank]])</f>
        <v>0</v>
      </c>
      <c r="K704" s="1">
        <f ca="1">IF(Veg_Table[[#This Row],[Sum of Errors]]&gt;0,1,0)</f>
        <v>0</v>
      </c>
      <c r="L704" s="1">
        <f>1</f>
        <v>1</v>
      </c>
      <c r="M70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704" s="1">
        <f>IF(OR(MID(Veg_Table[[#This Row],[PRESCRIP]],2,1)="1",MID(Veg_Table[[#This Row],[PRESCRIP]],2,1)="2",MID(Veg_Table[[#This Row],[PRESCRIP]],2,1)="3",MID(Veg_Table[[#This Row],[PRESCRIP]],2,1)="4"),_xlfn.NUMBERVALUE(MID(Veg_Table[[#This Row],[PRESCRIP]],2,1)),"NA")</f>
        <v>1</v>
      </c>
      <c r="O704" s="1">
        <f>WEEKNUM(Veg_Table[[#This Row],[EVM_LAST_EDITED_Day]],2)</f>
        <v>20</v>
      </c>
      <c r="P704" s="25">
        <f>IFERROR(DATE(YEAR(Veg_Table[[#This Row],[EVM_LAST_EDITED2]]),MONTH(Veg_Table[[#This Row],[EVM_LAST_EDITED2]]),DAY(Veg_Table[[#This Row],[EVM_LAST_EDITED2]])),DATE(2019,1,1))</f>
        <v>43962</v>
      </c>
      <c r="Q704" s="3">
        <f>VALUE(SUBSTITUTE(Veg_Table[[#This Row],[EVM_LAST_EDITED]],",",""))</f>
        <v>43962.675897974499</v>
      </c>
      <c r="R704" s="1" t="str">
        <f>_xlfn.IFNA(IF(Veg_Table[[#This Row],[EVM_LAST_EDITOR]]="","zBlank EVM Last Editor",VLOOKUP(Veg_Table[[#This Row],[EVM_LAST_EDITOR]],Roster_Table[#All],4,FALSE)),"zAWRR Not in Roster")</f>
        <v>MGE</v>
      </c>
      <c r="S704" s="1" t="str">
        <f>_xlfn.IFNA(IF(Veg_Table[[#This Row],[EVM_LAST_EDITOR]]="","zBlank EVM Last Editor",VLOOKUP(Veg_Table[[#This Row],[EVM_LAST_EDITOR]],Roster_Table[#All],16,FALSE)),"zCompany_AWRR not in Roster")</f>
        <v>MGE_Mountain G Enterprises</v>
      </c>
      <c r="T704" s="2">
        <f>IFERROR(DATE(YEAR(Veg_Table[[#This Row],[Created2]]),MONTH(Veg_Table[[#This Row],[Created2]]),DAY(Veg_Table[[#This Row],[Created2]])),DATE(2019,1,1))</f>
        <v>43962</v>
      </c>
      <c r="U704" s="3">
        <f>VALUE(SUBSTITUTE(Veg_Table[[#This Row],[Created]],",",""))</f>
        <v>43962.675897974499</v>
      </c>
      <c r="V704" s="3" t="str">
        <f ca="1">IFERROR(_xlfn.IFNA(CELL("contents",INDIRECT(_xlfn.CONCAT("Veg_Table_Production_Data!",ADDRESS(MATCH(_xlfn.MAXIFS(#REF!,#REF!,"="&amp;Veg_Table[[#This Row],[AUTO_ID]],#REF!,"&lt;"&amp;Veg_Table[[#This Row],[EVM_LAST_EDITED_Day]]),#REF!,0),COLUMN(#REF!),4,1,)))),""),"")</f>
        <v/>
      </c>
      <c r="W704" s="3" t="str">
        <f ca="1">IF(Veg_Table[[#This Row],[Previous_Prescription]]="","No",IF(Veg_Table[[#This Row],[Previous_Prescription]]=Veg_Table[[#This Row],[PRESCRIP]],"No","Yes"))</f>
        <v>No</v>
      </c>
      <c r="X704" s="3" t="str">
        <f>IF(Veg_Table[[#This Row],[EVM_LAST_EDITED_Day]]=Veg_Table[[#This Row],[Created_Day]],"New","Old")</f>
        <v>New</v>
      </c>
      <c r="Y704" s="1">
        <f>IFERROR(IF(FIND("delete",LOWER(Veg_Table[[#This Row],[PI_COMMENTS]]))&gt;=1,1,0),0)</f>
        <v>0</v>
      </c>
      <c r="Z704" s="1" t="str">
        <f>_xlfn.IFNA(IF(Veg_Table[[#This Row],[EVM_LAST_EDITOR]]="","Yes",VLOOKUP(Veg_Table[[#This Row],[EVM_LAST_EDITOR]],Roster_Table[#All],15,FALSE)),"Yes")</f>
        <v>Yes</v>
      </c>
      <c r="AA70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04" s="1" t="str">
        <f>_xlfn.IFNA(VLOOKUP(Veg_Table[[#This Row],[EVM_LAST_EDITOR]],Roster_Table[#All],3,FALSE),"zAWRR Not in Roster")</f>
        <v>Amanda</v>
      </c>
      <c r="AC704" s="1" t="str">
        <f>_xlfn.IFNA(VLOOKUP(Veg_Table[[#This Row],[EVM_LAST_EDITOR]],Roster_Table[#All],2,FALSE),"zAWRR Not in Roster")</f>
        <v>Winne</v>
      </c>
      <c r="AD704" s="1" t="str">
        <f>IF(_xlfn.CONCAT(Veg_Table[[#This Row],[First_Name]]," ",Veg_Table[[#This Row],[Last_Name]])="zAWRR Not in Roster zAWRR Not in Roster","zAWRR Not in Roster",_xlfn.CONCAT(Veg_Table[[#This Row],[First_Name]]," ",Veg_Table[[#This Row],[Last_Name]]))</f>
        <v>Amanda Winne</v>
      </c>
      <c r="AE704">
        <v>3217805</v>
      </c>
      <c r="AF704" t="s">
        <v>4441</v>
      </c>
      <c r="AG704" t="s">
        <v>93</v>
      </c>
      <c r="AH704" t="s">
        <v>4276</v>
      </c>
      <c r="AI704" t="s">
        <v>4398</v>
      </c>
      <c r="AJ704" t="s">
        <v>36</v>
      </c>
      <c r="AL704" t="s">
        <v>22</v>
      </c>
      <c r="AM704" t="s">
        <v>34</v>
      </c>
      <c r="AN704" t="s">
        <v>25</v>
      </c>
      <c r="AO704" t="s">
        <v>25</v>
      </c>
      <c r="AP704">
        <v>4</v>
      </c>
      <c r="AQ704">
        <v>20</v>
      </c>
      <c r="AR704" t="s">
        <v>511</v>
      </c>
      <c r="AS704" t="s">
        <v>45</v>
      </c>
      <c r="AT704" t="s">
        <v>26</v>
      </c>
      <c r="AV704" t="s">
        <v>512</v>
      </c>
      <c r="AW704" t="s">
        <v>4442</v>
      </c>
      <c r="AZ704"/>
      <c r="BB704" s="4"/>
      <c r="BD704" t="s">
        <v>29</v>
      </c>
      <c r="BE704" t="s">
        <v>25</v>
      </c>
      <c r="BF704" t="s">
        <v>513</v>
      </c>
      <c r="BI704" s="3"/>
      <c r="BJ704" t="s">
        <v>27</v>
      </c>
      <c r="BK704" s="30" t="s">
        <v>520</v>
      </c>
      <c r="BL704" s="3">
        <v>43962.675897974535</v>
      </c>
      <c r="BM704" t="s">
        <v>31</v>
      </c>
      <c r="BN704" t="s">
        <v>32</v>
      </c>
      <c r="BP704" t="s">
        <v>4399</v>
      </c>
      <c r="BQ704" t="s">
        <v>1025</v>
      </c>
      <c r="BR704" t="s">
        <v>28</v>
      </c>
      <c r="BS704" t="s">
        <v>28</v>
      </c>
      <c r="BT704" t="s">
        <v>520</v>
      </c>
      <c r="BU704" s="3">
        <v>43962.675897974535</v>
      </c>
      <c r="BV704" t="s">
        <v>803</v>
      </c>
      <c r="BW704" s="3">
        <v>43962.760284166667</v>
      </c>
      <c r="BX704" t="s">
        <v>4443</v>
      </c>
      <c r="CG704"/>
      <c r="CH704"/>
      <c r="CI704"/>
      <c r="CY704"/>
      <c r="DA704"/>
      <c r="DE704"/>
      <c r="DF704"/>
    </row>
    <row r="705" spans="1:110" x14ac:dyDescent="0.25">
      <c r="A705" s="1">
        <f>IF(Veg_Table[[#This Row],[VP_STATUS]]="Hold",0,IF(OR(AND(Veg_Table[[#This Row],[PRESCRIP]]="NW_No Work",Veg_Table[[#This Row],[VP_STATUS]]&lt;&gt;"No Work Required Under EVM"),AND(Veg_Table[[#This Row],[VP_STATUS]]="No Work Required Under EVM",Veg_Table[[#This Row],[PRESCRIP]]&lt;&gt;"NW_No Work")),1,0))</f>
        <v>0</v>
      </c>
      <c r="B705" s="1">
        <f>IF(Veg_Table[[#This Row],[SPECIES]]="",1,0)</f>
        <v>0</v>
      </c>
      <c r="C705" s="1">
        <f>IF(Veg_Table[[#This Row],[DIAMETER]]="",1,0)</f>
        <v>0</v>
      </c>
      <c r="D705" s="1">
        <f>IF(Veg_Table[[#This Row],[HEIGHT]]="",1,0)</f>
        <v>0</v>
      </c>
      <c r="E70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05" s="1">
        <f>IF(AND(Veg_Table[[#This Row],[TAT_RESULT]]="ABATE",Veg_Table[[#This Row],[PRESCRIP]]="NW_No Work"),1,0)</f>
        <v>0</v>
      </c>
      <c r="G705" s="1">
        <f>IF(OR(Veg_Table[[#This Row],[Prescription R-Scale]]="NA",Veg_Table[[#This Row],[Diameter R-Scale]]="NA"),0,IF(Veg_Table[[#This Row],[Diameter R-Scale]]&lt;&gt;Veg_Table[[#This Row],[Prescription R-Scale]],1,0))</f>
        <v>0</v>
      </c>
      <c r="H705" s="1">
        <f>IF(OR(AND(Veg_Table[[#This Row],[PRESCRIP]]="BC_Br Rmv", Veg_Table[[#This Row],[WOOD_MAN]]&lt;&gt;"Not Needed"),AND(Veg_Table[[#This Row],[PRESCRIP]]="BCS_Br Rmv+Trt", Veg_Table[[#This Row],[WOOD_MAN]]&lt;&gt;"Not Needed")),1,0)</f>
        <v>0</v>
      </c>
      <c r="I705" s="1">
        <f ca="1">IF(AND(Veg_Table[[#This Row],[Prescription_Changed]]="Yes",Veg_Table[[#This Row],[TAT_RESULT]]=""),1,0)</f>
        <v>0</v>
      </c>
      <c r="J705" s="1">
        <f ca="1">SUM(Veg_Table[[#This Row],[Prescription and Status do not match]:[Prescription_Edited_And_TAT_Is_Blank]])</f>
        <v>0</v>
      </c>
      <c r="K705" s="1">
        <f ca="1">IF(Veg_Table[[#This Row],[Sum of Errors]]&gt;0,1,0)</f>
        <v>0</v>
      </c>
      <c r="L705" s="1">
        <f>1</f>
        <v>1</v>
      </c>
      <c r="M70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705" s="1">
        <f>IF(OR(MID(Veg_Table[[#This Row],[PRESCRIP]],2,1)="1",MID(Veg_Table[[#This Row],[PRESCRIP]],2,1)="2",MID(Veg_Table[[#This Row],[PRESCRIP]],2,1)="3",MID(Veg_Table[[#This Row],[PRESCRIP]],2,1)="4"),_xlfn.NUMBERVALUE(MID(Veg_Table[[#This Row],[PRESCRIP]],2,1)),"NA")</f>
        <v>2</v>
      </c>
      <c r="O705" s="1">
        <f>WEEKNUM(Veg_Table[[#This Row],[EVM_LAST_EDITED_Day]],2)</f>
        <v>20</v>
      </c>
      <c r="P705" s="25">
        <f>IFERROR(DATE(YEAR(Veg_Table[[#This Row],[EVM_LAST_EDITED2]]),MONTH(Veg_Table[[#This Row],[EVM_LAST_EDITED2]]),DAY(Veg_Table[[#This Row],[EVM_LAST_EDITED2]])),DATE(2019,1,1))</f>
        <v>43962</v>
      </c>
      <c r="Q705" s="3">
        <f>VALUE(SUBSTITUTE(Veg_Table[[#This Row],[EVM_LAST_EDITED]],",",""))</f>
        <v>43962.6804573958</v>
      </c>
      <c r="R705" s="1" t="str">
        <f>_xlfn.IFNA(IF(Veg_Table[[#This Row],[EVM_LAST_EDITOR]]="","zBlank EVM Last Editor",VLOOKUP(Veg_Table[[#This Row],[EVM_LAST_EDITOR]],Roster_Table[#All],4,FALSE)),"zAWRR Not in Roster")</f>
        <v>MGE</v>
      </c>
      <c r="S705" s="1" t="str">
        <f>_xlfn.IFNA(IF(Veg_Table[[#This Row],[EVM_LAST_EDITOR]]="","zBlank EVM Last Editor",VLOOKUP(Veg_Table[[#This Row],[EVM_LAST_EDITOR]],Roster_Table[#All],16,FALSE)),"zCompany_AWRR not in Roster")</f>
        <v>MGE_Mountain G Enterprises</v>
      </c>
      <c r="T705" s="2">
        <f>IFERROR(DATE(YEAR(Veg_Table[[#This Row],[Created2]]),MONTH(Veg_Table[[#This Row],[Created2]]),DAY(Veg_Table[[#This Row],[Created2]])),DATE(2019,1,1))</f>
        <v>43962</v>
      </c>
      <c r="U705" s="3">
        <f>VALUE(SUBSTITUTE(Veg_Table[[#This Row],[Created]],",",""))</f>
        <v>43962.6804573958</v>
      </c>
      <c r="V705" s="3" t="str">
        <f ca="1">IFERROR(_xlfn.IFNA(CELL("contents",INDIRECT(_xlfn.CONCAT("Veg_Table_Production_Data!",ADDRESS(MATCH(_xlfn.MAXIFS(#REF!,#REF!,"="&amp;Veg_Table[[#This Row],[AUTO_ID]],#REF!,"&lt;"&amp;Veg_Table[[#This Row],[EVM_LAST_EDITED_Day]]),#REF!,0),COLUMN(#REF!),4,1,)))),""),"")</f>
        <v/>
      </c>
      <c r="W705" s="3" t="str">
        <f ca="1">IF(Veg_Table[[#This Row],[Previous_Prescription]]="","No",IF(Veg_Table[[#This Row],[Previous_Prescription]]=Veg_Table[[#This Row],[PRESCRIP]],"No","Yes"))</f>
        <v>No</v>
      </c>
      <c r="X705" s="3" t="str">
        <f>IF(Veg_Table[[#This Row],[EVM_LAST_EDITED_Day]]=Veg_Table[[#This Row],[Created_Day]],"New","Old")</f>
        <v>New</v>
      </c>
      <c r="Y705" s="1">
        <f>IFERROR(IF(FIND("delete",LOWER(Veg_Table[[#This Row],[PI_COMMENTS]]))&gt;=1,1,0),0)</f>
        <v>0</v>
      </c>
      <c r="Z705" s="1" t="str">
        <f>_xlfn.IFNA(IF(Veg_Table[[#This Row],[EVM_LAST_EDITOR]]="","Yes",VLOOKUP(Veg_Table[[#This Row],[EVM_LAST_EDITOR]],Roster_Table[#All],15,FALSE)),"Yes")</f>
        <v>Yes</v>
      </c>
      <c r="AA70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05" s="1" t="str">
        <f>_xlfn.IFNA(VLOOKUP(Veg_Table[[#This Row],[EVM_LAST_EDITOR]],Roster_Table[#All],3,FALSE),"zAWRR Not in Roster")</f>
        <v>Amanda</v>
      </c>
      <c r="AC705" s="1" t="str">
        <f>_xlfn.IFNA(VLOOKUP(Veg_Table[[#This Row],[EVM_LAST_EDITOR]],Roster_Table[#All],2,FALSE),"zAWRR Not in Roster")</f>
        <v>Winne</v>
      </c>
      <c r="AD705" s="1" t="str">
        <f>IF(_xlfn.CONCAT(Veg_Table[[#This Row],[First_Name]]," ",Veg_Table[[#This Row],[Last_Name]])="zAWRR Not in Roster zAWRR Not in Roster","zAWRR Not in Roster",_xlfn.CONCAT(Veg_Table[[#This Row],[First_Name]]," ",Veg_Table[[#This Row],[Last_Name]]))</f>
        <v>Amanda Winne</v>
      </c>
      <c r="AE705">
        <v>3217813</v>
      </c>
      <c r="AF705" t="s">
        <v>4444</v>
      </c>
      <c r="AG705" t="s">
        <v>93</v>
      </c>
      <c r="AH705" t="s">
        <v>4276</v>
      </c>
      <c r="AI705" t="s">
        <v>4398</v>
      </c>
      <c r="AJ705" t="s">
        <v>36</v>
      </c>
      <c r="AL705" t="s">
        <v>22</v>
      </c>
      <c r="AM705" t="s">
        <v>34</v>
      </c>
      <c r="AN705" t="s">
        <v>25</v>
      </c>
      <c r="AO705" t="s">
        <v>25</v>
      </c>
      <c r="AP705">
        <v>21</v>
      </c>
      <c r="AQ705">
        <v>100</v>
      </c>
      <c r="AR705" t="s">
        <v>514</v>
      </c>
      <c r="AS705" t="s">
        <v>42</v>
      </c>
      <c r="AT705" t="s">
        <v>26</v>
      </c>
      <c r="AV705" t="s">
        <v>512</v>
      </c>
      <c r="AW705" t="s">
        <v>4445</v>
      </c>
      <c r="AZ705"/>
      <c r="BB705" s="4"/>
      <c r="BD705" t="s">
        <v>29</v>
      </c>
      <c r="BE705" t="s">
        <v>25</v>
      </c>
      <c r="BF705" t="s">
        <v>513</v>
      </c>
      <c r="BI705" s="3"/>
      <c r="BJ705" t="s">
        <v>27</v>
      </c>
      <c r="BK705" s="30" t="s">
        <v>520</v>
      </c>
      <c r="BL705" s="3">
        <v>43962.680457395836</v>
      </c>
      <c r="BM705" t="s">
        <v>31</v>
      </c>
      <c r="BN705" t="s">
        <v>32</v>
      </c>
      <c r="BP705" t="s">
        <v>4399</v>
      </c>
      <c r="BQ705" t="s">
        <v>1025</v>
      </c>
      <c r="BR705" t="s">
        <v>28</v>
      </c>
      <c r="BS705" t="s">
        <v>28</v>
      </c>
      <c r="BT705" t="s">
        <v>520</v>
      </c>
      <c r="BU705" s="3">
        <v>43962.680457395836</v>
      </c>
      <c r="BV705" t="s">
        <v>803</v>
      </c>
      <c r="BW705" s="3">
        <v>43962.761818553241</v>
      </c>
      <c r="BX705" t="s">
        <v>4446</v>
      </c>
      <c r="CG705"/>
      <c r="CH705"/>
      <c r="CI705"/>
      <c r="CY705"/>
      <c r="DA705"/>
      <c r="DE705"/>
      <c r="DF705"/>
    </row>
    <row r="706" spans="1:110" x14ac:dyDescent="0.25">
      <c r="A706" s="1">
        <f>IF(Veg_Table[[#This Row],[VP_STATUS]]="Hold",0,IF(OR(AND(Veg_Table[[#This Row],[PRESCRIP]]="NW_No Work",Veg_Table[[#This Row],[VP_STATUS]]&lt;&gt;"No Work Required Under EVM"),AND(Veg_Table[[#This Row],[VP_STATUS]]="No Work Required Under EVM",Veg_Table[[#This Row],[PRESCRIP]]&lt;&gt;"NW_No Work")),1,0))</f>
        <v>0</v>
      </c>
      <c r="B706" s="1">
        <f>IF(Veg_Table[[#This Row],[SPECIES]]="",1,0)</f>
        <v>0</v>
      </c>
      <c r="C706" s="1">
        <f>IF(Veg_Table[[#This Row],[DIAMETER]]="",1,0)</f>
        <v>0</v>
      </c>
      <c r="D706" s="1">
        <f>IF(Veg_Table[[#This Row],[HEIGHT]]="",1,0)</f>
        <v>0</v>
      </c>
      <c r="E70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06" s="1">
        <f>IF(AND(Veg_Table[[#This Row],[TAT_RESULT]]="ABATE",Veg_Table[[#This Row],[PRESCRIP]]="NW_No Work"),1,0)</f>
        <v>0</v>
      </c>
      <c r="G706" s="1">
        <f>IF(OR(Veg_Table[[#This Row],[Prescription R-Scale]]="NA",Veg_Table[[#This Row],[Diameter R-Scale]]="NA"),0,IF(Veg_Table[[#This Row],[Diameter R-Scale]]&lt;&gt;Veg_Table[[#This Row],[Prescription R-Scale]],1,0))</f>
        <v>0</v>
      </c>
      <c r="H706" s="1">
        <f>IF(OR(AND(Veg_Table[[#This Row],[PRESCRIP]]="BC_Br Rmv", Veg_Table[[#This Row],[WOOD_MAN]]&lt;&gt;"Not Needed"),AND(Veg_Table[[#This Row],[PRESCRIP]]="BCS_Br Rmv+Trt", Veg_Table[[#This Row],[WOOD_MAN]]&lt;&gt;"Not Needed")),1,0)</f>
        <v>0</v>
      </c>
      <c r="I706" s="1">
        <f ca="1">IF(AND(Veg_Table[[#This Row],[Prescription_Changed]]="Yes",Veg_Table[[#This Row],[TAT_RESULT]]=""),1,0)</f>
        <v>0</v>
      </c>
      <c r="J706" s="1">
        <f ca="1">SUM(Veg_Table[[#This Row],[Prescription and Status do not match]:[Prescription_Edited_And_TAT_Is_Blank]])</f>
        <v>0</v>
      </c>
      <c r="K706" s="1">
        <f ca="1">IF(Veg_Table[[#This Row],[Sum of Errors]]&gt;0,1,0)</f>
        <v>0</v>
      </c>
      <c r="L706" s="1">
        <f>1</f>
        <v>1</v>
      </c>
      <c r="M70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706" s="1">
        <f>IF(OR(MID(Veg_Table[[#This Row],[PRESCRIP]],2,1)="1",MID(Veg_Table[[#This Row],[PRESCRIP]],2,1)="2",MID(Veg_Table[[#This Row],[PRESCRIP]],2,1)="3",MID(Veg_Table[[#This Row],[PRESCRIP]],2,1)="4"),_xlfn.NUMBERVALUE(MID(Veg_Table[[#This Row],[PRESCRIP]],2,1)),"NA")</f>
        <v>3</v>
      </c>
      <c r="O706" s="1">
        <f>WEEKNUM(Veg_Table[[#This Row],[EVM_LAST_EDITED_Day]],2)</f>
        <v>20</v>
      </c>
      <c r="P706" s="25">
        <f>IFERROR(DATE(YEAR(Veg_Table[[#This Row],[EVM_LAST_EDITED2]]),MONTH(Veg_Table[[#This Row],[EVM_LAST_EDITED2]]),DAY(Veg_Table[[#This Row],[EVM_LAST_EDITED2]])),DATE(2019,1,1))</f>
        <v>43962</v>
      </c>
      <c r="Q706" s="3">
        <f>VALUE(SUBSTITUTE(Veg_Table[[#This Row],[EVM_LAST_EDITED]],",",""))</f>
        <v>43962.686769664397</v>
      </c>
      <c r="R706" s="1" t="str">
        <f>_xlfn.IFNA(IF(Veg_Table[[#This Row],[EVM_LAST_EDITOR]]="","zBlank EVM Last Editor",VLOOKUP(Veg_Table[[#This Row],[EVM_LAST_EDITOR]],Roster_Table[#All],4,FALSE)),"zAWRR Not in Roster")</f>
        <v>AEA</v>
      </c>
      <c r="S706" s="1" t="str">
        <f>_xlfn.IFNA(IF(Veg_Table[[#This Row],[EVM_LAST_EDITOR]]="","zBlank EVM Last Editor",VLOOKUP(Veg_Table[[#This Row],[EVM_LAST_EDITOR]],Roster_Table[#All],16,FALSE)),"zCompany_AWRR not in Roster")</f>
        <v>Not in Sierra Roster</v>
      </c>
      <c r="T706" s="2">
        <f>IFERROR(DATE(YEAR(Veg_Table[[#This Row],[Created2]]),MONTH(Veg_Table[[#This Row],[Created2]]),DAY(Veg_Table[[#This Row],[Created2]])),DATE(2019,1,1))</f>
        <v>43920</v>
      </c>
      <c r="U706" s="3">
        <f>VALUE(SUBSTITUTE(Veg_Table[[#This Row],[Created]],",",""))</f>
        <v>43920.450543981497</v>
      </c>
      <c r="V706" s="3" t="str">
        <f ca="1">IFERROR(_xlfn.IFNA(CELL("contents",INDIRECT(_xlfn.CONCAT("Veg_Table_Production_Data!",ADDRESS(MATCH(_xlfn.MAXIFS(#REF!,#REF!,"="&amp;Veg_Table[[#This Row],[AUTO_ID]],#REF!,"&lt;"&amp;Veg_Table[[#This Row],[EVM_LAST_EDITED_Day]]),#REF!,0),COLUMN(#REF!),4,1,)))),""),"")</f>
        <v/>
      </c>
      <c r="W706" s="3" t="str">
        <f ca="1">IF(Veg_Table[[#This Row],[Previous_Prescription]]="","No",IF(Veg_Table[[#This Row],[Previous_Prescription]]=Veg_Table[[#This Row],[PRESCRIP]],"No","Yes"))</f>
        <v>No</v>
      </c>
      <c r="X706" s="3" t="str">
        <f>IF(Veg_Table[[#This Row],[EVM_LAST_EDITED_Day]]=Veg_Table[[#This Row],[Created_Day]],"New","Old")</f>
        <v>Old</v>
      </c>
      <c r="Y706" s="1">
        <f>IFERROR(IF(FIND("delete",LOWER(Veg_Table[[#This Row],[PI_COMMENTS]]))&gt;=1,1,0),0)</f>
        <v>0</v>
      </c>
      <c r="Z706" s="1" t="str">
        <f>_xlfn.IFNA(IF(Veg_Table[[#This Row],[EVM_LAST_EDITOR]]="","Yes",VLOOKUP(Veg_Table[[#This Row],[EVM_LAST_EDITOR]],Roster_Table[#All],15,FALSE)),"Yes")</f>
        <v>No</v>
      </c>
      <c r="AA70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06" s="1" t="str">
        <f>_xlfn.IFNA(VLOOKUP(Veg_Table[[#This Row],[EVM_LAST_EDITOR]],Roster_Table[#All],3,FALSE),"zAWRR Not in Roster")</f>
        <v>Drew</v>
      </c>
      <c r="AC706" s="1" t="str">
        <f>_xlfn.IFNA(VLOOKUP(Veg_Table[[#This Row],[EVM_LAST_EDITOR]],Roster_Table[#All],2,FALSE),"zAWRR Not in Roster")</f>
        <v>Berlfein</v>
      </c>
      <c r="AD706" s="1" t="str">
        <f>IF(_xlfn.CONCAT(Veg_Table[[#This Row],[First_Name]]," ",Veg_Table[[#This Row],[Last_Name]])="zAWRR Not in Roster zAWRR Not in Roster","zAWRR Not in Roster",_xlfn.CONCAT(Veg_Table[[#This Row],[First_Name]]," ",Veg_Table[[#This Row],[Last_Name]]))</f>
        <v>Drew Berlfein</v>
      </c>
      <c r="AE706">
        <v>2957546</v>
      </c>
      <c r="AF706" t="s">
        <v>1935</v>
      </c>
      <c r="AG706" t="s">
        <v>93</v>
      </c>
      <c r="AH706" t="s">
        <v>1919</v>
      </c>
      <c r="AI706" t="s">
        <v>1518</v>
      </c>
      <c r="AJ706" t="s">
        <v>820</v>
      </c>
      <c r="AL706" t="s">
        <v>22</v>
      </c>
      <c r="AM706" t="s">
        <v>38</v>
      </c>
      <c r="AN706" t="s">
        <v>25</v>
      </c>
      <c r="AO706" t="s">
        <v>25</v>
      </c>
      <c r="AP706">
        <v>29</v>
      </c>
      <c r="AQ706">
        <v>115</v>
      </c>
      <c r="AR706" t="s">
        <v>511</v>
      </c>
      <c r="AS706" t="s">
        <v>804</v>
      </c>
      <c r="AT706" t="s">
        <v>515</v>
      </c>
      <c r="AV706" t="s">
        <v>512</v>
      </c>
      <c r="AW706" t="s">
        <v>2530</v>
      </c>
      <c r="AX706" t="s">
        <v>534</v>
      </c>
      <c r="AZ706">
        <v>5585874</v>
      </c>
      <c r="BA706" t="s">
        <v>804</v>
      </c>
      <c r="BB706" s="4">
        <v>43962.686454097224</v>
      </c>
      <c r="BC706" t="s">
        <v>2079</v>
      </c>
      <c r="BD706" t="s">
        <v>29</v>
      </c>
      <c r="BE706" t="s">
        <v>25</v>
      </c>
      <c r="BF706" t="s">
        <v>513</v>
      </c>
      <c r="BG706" t="s">
        <v>534</v>
      </c>
      <c r="BI706" s="3">
        <v>43962.730694189813</v>
      </c>
      <c r="BJ706" t="s">
        <v>2531</v>
      </c>
      <c r="BK706" s="30" t="s">
        <v>533</v>
      </c>
      <c r="BL706" s="3">
        <v>43962.686769664353</v>
      </c>
      <c r="BM706" t="s">
        <v>31</v>
      </c>
      <c r="BN706" t="s">
        <v>32</v>
      </c>
      <c r="BP706" t="s">
        <v>1921</v>
      </c>
      <c r="BQ706" t="s">
        <v>1025</v>
      </c>
      <c r="BR706" t="s">
        <v>28</v>
      </c>
      <c r="BS706" t="s">
        <v>28</v>
      </c>
      <c r="BT706" t="s">
        <v>176</v>
      </c>
      <c r="BU706" s="3">
        <v>43920.450543981482</v>
      </c>
      <c r="BV706" t="s">
        <v>803</v>
      </c>
      <c r="BW706" s="3">
        <v>43962.731747650461</v>
      </c>
      <c r="BX706" t="s">
        <v>1936</v>
      </c>
      <c r="CG706"/>
      <c r="CH706"/>
      <c r="CI706"/>
      <c r="CY706"/>
      <c r="DA706"/>
      <c r="DE706"/>
      <c r="DF706"/>
    </row>
    <row r="707" spans="1:110" x14ac:dyDescent="0.25">
      <c r="A707" s="1">
        <f>IF(Veg_Table[[#This Row],[VP_STATUS]]="Hold",0,IF(OR(AND(Veg_Table[[#This Row],[PRESCRIP]]="NW_No Work",Veg_Table[[#This Row],[VP_STATUS]]&lt;&gt;"No Work Required Under EVM"),AND(Veg_Table[[#This Row],[VP_STATUS]]="No Work Required Under EVM",Veg_Table[[#This Row],[PRESCRIP]]&lt;&gt;"NW_No Work")),1,0))</f>
        <v>0</v>
      </c>
      <c r="B707" s="1">
        <f>IF(Veg_Table[[#This Row],[SPECIES]]="",1,0)</f>
        <v>0</v>
      </c>
      <c r="C707" s="1">
        <f>IF(Veg_Table[[#This Row],[DIAMETER]]="",1,0)</f>
        <v>0</v>
      </c>
      <c r="D707" s="1">
        <f>IF(Veg_Table[[#This Row],[HEIGHT]]="",1,0)</f>
        <v>0</v>
      </c>
      <c r="E70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07" s="1">
        <f>IF(AND(Veg_Table[[#This Row],[TAT_RESULT]]="ABATE",Veg_Table[[#This Row],[PRESCRIP]]="NW_No Work"),1,0)</f>
        <v>0</v>
      </c>
      <c r="G707" s="1">
        <f>IF(OR(Veg_Table[[#This Row],[Prescription R-Scale]]="NA",Veg_Table[[#This Row],[Diameter R-Scale]]="NA"),0,IF(Veg_Table[[#This Row],[Diameter R-Scale]]&lt;&gt;Veg_Table[[#This Row],[Prescription R-Scale]],1,0))</f>
        <v>0</v>
      </c>
      <c r="H707" s="1">
        <f>IF(OR(AND(Veg_Table[[#This Row],[PRESCRIP]]="BC_Br Rmv", Veg_Table[[#This Row],[WOOD_MAN]]&lt;&gt;"Not Needed"),AND(Veg_Table[[#This Row],[PRESCRIP]]="BCS_Br Rmv+Trt", Veg_Table[[#This Row],[WOOD_MAN]]&lt;&gt;"Not Needed")),1,0)</f>
        <v>0</v>
      </c>
      <c r="I707" s="1">
        <f ca="1">IF(AND(Veg_Table[[#This Row],[Prescription_Changed]]="Yes",Veg_Table[[#This Row],[TAT_RESULT]]=""),1,0)</f>
        <v>0</v>
      </c>
      <c r="J707" s="1">
        <f ca="1">SUM(Veg_Table[[#This Row],[Prescription and Status do not match]:[Prescription_Edited_And_TAT_Is_Blank]])</f>
        <v>0</v>
      </c>
      <c r="K707" s="1">
        <f ca="1">IF(Veg_Table[[#This Row],[Sum of Errors]]&gt;0,1,0)</f>
        <v>0</v>
      </c>
      <c r="L707" s="1">
        <f>1</f>
        <v>1</v>
      </c>
      <c r="M70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707" s="1">
        <f>IF(OR(MID(Veg_Table[[#This Row],[PRESCRIP]],2,1)="1",MID(Veg_Table[[#This Row],[PRESCRIP]],2,1)="2",MID(Veg_Table[[#This Row],[PRESCRIP]],2,1)="3",MID(Veg_Table[[#This Row],[PRESCRIP]],2,1)="4"),_xlfn.NUMBERVALUE(MID(Veg_Table[[#This Row],[PRESCRIP]],2,1)),"NA")</f>
        <v>1</v>
      </c>
      <c r="O707" s="1">
        <f>WEEKNUM(Veg_Table[[#This Row],[EVM_LAST_EDITED_Day]],2)</f>
        <v>20</v>
      </c>
      <c r="P707" s="25">
        <f>IFERROR(DATE(YEAR(Veg_Table[[#This Row],[EVM_LAST_EDITED2]]),MONTH(Veg_Table[[#This Row],[EVM_LAST_EDITED2]]),DAY(Veg_Table[[#This Row],[EVM_LAST_EDITED2]])),DATE(2019,1,1))</f>
        <v>43962</v>
      </c>
      <c r="Q707" s="3">
        <f>VALUE(SUBSTITUTE(Veg_Table[[#This Row],[EVM_LAST_EDITED]],",",""))</f>
        <v>43962.6875690046</v>
      </c>
      <c r="R707" s="1" t="str">
        <f>_xlfn.IFNA(IF(Veg_Table[[#This Row],[EVM_LAST_EDITOR]]="","zBlank EVM Last Editor",VLOOKUP(Veg_Table[[#This Row],[EVM_LAST_EDITOR]],Roster_Table[#All],4,FALSE)),"zAWRR Not in Roster")</f>
        <v>AEA</v>
      </c>
      <c r="S707" s="1" t="str">
        <f>_xlfn.IFNA(IF(Veg_Table[[#This Row],[EVM_LAST_EDITOR]]="","zBlank EVM Last Editor",VLOOKUP(Veg_Table[[#This Row],[EVM_LAST_EDITOR]],Roster_Table[#All],16,FALSE)),"zCompany_AWRR not in Roster")</f>
        <v>Not in Sierra Roster</v>
      </c>
      <c r="T707" s="2">
        <f>IFERROR(DATE(YEAR(Veg_Table[[#This Row],[Created2]]),MONTH(Veg_Table[[#This Row],[Created2]]),DAY(Veg_Table[[#This Row],[Created2]])),DATE(2019,1,1))</f>
        <v>43920</v>
      </c>
      <c r="U707" s="3">
        <f>VALUE(SUBSTITUTE(Veg_Table[[#This Row],[Created]],",",""))</f>
        <v>43920.463854166701</v>
      </c>
      <c r="V707" s="3" t="str">
        <f ca="1">IFERROR(_xlfn.IFNA(CELL("contents",INDIRECT(_xlfn.CONCAT("Veg_Table_Production_Data!",ADDRESS(MATCH(_xlfn.MAXIFS(#REF!,#REF!,"="&amp;Veg_Table[[#This Row],[AUTO_ID]],#REF!,"&lt;"&amp;Veg_Table[[#This Row],[EVM_LAST_EDITED_Day]]),#REF!,0),COLUMN(#REF!),4,1,)))),""),"")</f>
        <v/>
      </c>
      <c r="W707" s="3" t="str">
        <f ca="1">IF(Veg_Table[[#This Row],[Previous_Prescription]]="","No",IF(Veg_Table[[#This Row],[Previous_Prescription]]=Veg_Table[[#This Row],[PRESCRIP]],"No","Yes"))</f>
        <v>No</v>
      </c>
      <c r="X707" s="3" t="str">
        <f>IF(Veg_Table[[#This Row],[EVM_LAST_EDITED_Day]]=Veg_Table[[#This Row],[Created_Day]],"New","Old")</f>
        <v>Old</v>
      </c>
      <c r="Y707" s="1">
        <f>IFERROR(IF(FIND("delete",LOWER(Veg_Table[[#This Row],[PI_COMMENTS]]))&gt;=1,1,0),0)</f>
        <v>0</v>
      </c>
      <c r="Z707" s="1" t="str">
        <f>_xlfn.IFNA(IF(Veg_Table[[#This Row],[EVM_LAST_EDITOR]]="","Yes",VLOOKUP(Veg_Table[[#This Row],[EVM_LAST_EDITOR]],Roster_Table[#All],15,FALSE)),"Yes")</f>
        <v>No</v>
      </c>
      <c r="AA70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07" s="1" t="str">
        <f>_xlfn.IFNA(VLOOKUP(Veg_Table[[#This Row],[EVM_LAST_EDITOR]],Roster_Table[#All],3,FALSE),"zAWRR Not in Roster")</f>
        <v>Drew</v>
      </c>
      <c r="AC707" s="1" t="str">
        <f>_xlfn.IFNA(VLOOKUP(Veg_Table[[#This Row],[EVM_LAST_EDITOR]],Roster_Table[#All],2,FALSE),"zAWRR Not in Roster")</f>
        <v>Berlfein</v>
      </c>
      <c r="AD707" s="1" t="str">
        <f>IF(_xlfn.CONCAT(Veg_Table[[#This Row],[First_Name]]," ",Veg_Table[[#This Row],[Last_Name]])="zAWRR Not in Roster zAWRR Not in Roster","zAWRR Not in Roster",_xlfn.CONCAT(Veg_Table[[#This Row],[First_Name]]," ",Veg_Table[[#This Row],[Last_Name]]))</f>
        <v>Drew Berlfein</v>
      </c>
      <c r="AE707">
        <v>2957560</v>
      </c>
      <c r="AF707" t="s">
        <v>1927</v>
      </c>
      <c r="AG707" t="s">
        <v>93</v>
      </c>
      <c r="AH707" t="s">
        <v>1919</v>
      </c>
      <c r="AI707" t="s">
        <v>1518</v>
      </c>
      <c r="AJ707" t="s">
        <v>820</v>
      </c>
      <c r="AL707" t="s">
        <v>22</v>
      </c>
      <c r="AM707" t="s">
        <v>38</v>
      </c>
      <c r="AN707" t="s">
        <v>25</v>
      </c>
      <c r="AO707" t="s">
        <v>25</v>
      </c>
      <c r="AP707">
        <v>10</v>
      </c>
      <c r="AQ707">
        <v>65</v>
      </c>
      <c r="AR707" t="s">
        <v>511</v>
      </c>
      <c r="AS707" t="s">
        <v>55</v>
      </c>
      <c r="AT707" t="s">
        <v>515</v>
      </c>
      <c r="AV707" t="s">
        <v>512</v>
      </c>
      <c r="AW707" t="s">
        <v>1928</v>
      </c>
      <c r="AX707" t="s">
        <v>534</v>
      </c>
      <c r="AZ707">
        <v>5585874</v>
      </c>
      <c r="BA707" t="s">
        <v>55</v>
      </c>
      <c r="BB707" s="4">
        <v>43962.687396226851</v>
      </c>
      <c r="BC707" t="s">
        <v>2079</v>
      </c>
      <c r="BD707" t="s">
        <v>29</v>
      </c>
      <c r="BE707" t="s">
        <v>25</v>
      </c>
      <c r="BF707" t="s">
        <v>513</v>
      </c>
      <c r="BG707" t="s">
        <v>534</v>
      </c>
      <c r="BI707" s="3">
        <v>43962.730075706022</v>
      </c>
      <c r="BJ707" t="s">
        <v>2531</v>
      </c>
      <c r="BK707" s="30" t="s">
        <v>533</v>
      </c>
      <c r="BL707" s="3">
        <v>43962.687569004629</v>
      </c>
      <c r="BM707" t="s">
        <v>31</v>
      </c>
      <c r="BN707" t="s">
        <v>32</v>
      </c>
      <c r="BP707" t="s">
        <v>1921</v>
      </c>
      <c r="BQ707" t="s">
        <v>1025</v>
      </c>
      <c r="BR707" t="s">
        <v>28</v>
      </c>
      <c r="BS707" t="s">
        <v>28</v>
      </c>
      <c r="BT707" t="s">
        <v>1922</v>
      </c>
      <c r="BU707" s="3">
        <v>43920.463854166665</v>
      </c>
      <c r="BV707" t="s">
        <v>803</v>
      </c>
      <c r="BW707" s="3">
        <v>43962.731747650461</v>
      </c>
      <c r="BX707" t="s">
        <v>1929</v>
      </c>
      <c r="CG707"/>
      <c r="CH707"/>
      <c r="CI707"/>
      <c r="CY707"/>
      <c r="DA707"/>
      <c r="DE707"/>
      <c r="DF707"/>
    </row>
    <row r="708" spans="1:110" x14ac:dyDescent="0.25">
      <c r="A708" s="1">
        <f>IF(Veg_Table[[#This Row],[VP_STATUS]]="Hold",0,IF(OR(AND(Veg_Table[[#This Row],[PRESCRIP]]="NW_No Work",Veg_Table[[#This Row],[VP_STATUS]]&lt;&gt;"No Work Required Under EVM"),AND(Veg_Table[[#This Row],[VP_STATUS]]="No Work Required Under EVM",Veg_Table[[#This Row],[PRESCRIP]]&lt;&gt;"NW_No Work")),1,0))</f>
        <v>0</v>
      </c>
      <c r="B708" s="1">
        <f>IF(Veg_Table[[#This Row],[SPECIES]]="",1,0)</f>
        <v>0</v>
      </c>
      <c r="C708" s="1">
        <f>IF(Veg_Table[[#This Row],[DIAMETER]]="",1,0)</f>
        <v>0</v>
      </c>
      <c r="D708" s="1">
        <f>IF(Veg_Table[[#This Row],[HEIGHT]]="",1,0)</f>
        <v>0</v>
      </c>
      <c r="E70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08" s="1">
        <f>IF(AND(Veg_Table[[#This Row],[TAT_RESULT]]="ABATE",Veg_Table[[#This Row],[PRESCRIP]]="NW_No Work"),1,0)</f>
        <v>0</v>
      </c>
      <c r="G708" s="1">
        <f>IF(OR(Veg_Table[[#This Row],[Prescription R-Scale]]="NA",Veg_Table[[#This Row],[Diameter R-Scale]]="NA"),0,IF(Veg_Table[[#This Row],[Diameter R-Scale]]&lt;&gt;Veg_Table[[#This Row],[Prescription R-Scale]],1,0))</f>
        <v>0</v>
      </c>
      <c r="H708" s="1">
        <f>IF(OR(AND(Veg_Table[[#This Row],[PRESCRIP]]="BC_Br Rmv", Veg_Table[[#This Row],[WOOD_MAN]]&lt;&gt;"Not Needed"),AND(Veg_Table[[#This Row],[PRESCRIP]]="BCS_Br Rmv+Trt", Veg_Table[[#This Row],[WOOD_MAN]]&lt;&gt;"Not Needed")),1,0)</f>
        <v>0</v>
      </c>
      <c r="I708" s="1">
        <f ca="1">IF(AND(Veg_Table[[#This Row],[Prescription_Changed]]="Yes",Veg_Table[[#This Row],[TAT_RESULT]]=""),1,0)</f>
        <v>0</v>
      </c>
      <c r="J708" s="1">
        <f ca="1">SUM(Veg_Table[[#This Row],[Prescription and Status do not match]:[Prescription_Edited_And_TAT_Is_Blank]])</f>
        <v>0</v>
      </c>
      <c r="K708" s="1">
        <f ca="1">IF(Veg_Table[[#This Row],[Sum of Errors]]&gt;0,1,0)</f>
        <v>0</v>
      </c>
      <c r="L708" s="1">
        <f>1</f>
        <v>1</v>
      </c>
      <c r="M70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708" s="1">
        <f>IF(OR(MID(Veg_Table[[#This Row],[PRESCRIP]],2,1)="1",MID(Veg_Table[[#This Row],[PRESCRIP]],2,1)="2",MID(Veg_Table[[#This Row],[PRESCRIP]],2,1)="3",MID(Veg_Table[[#This Row],[PRESCRIP]],2,1)="4"),_xlfn.NUMBERVALUE(MID(Veg_Table[[#This Row],[PRESCRIP]],2,1)),"NA")</f>
        <v>4</v>
      </c>
      <c r="O708" s="1">
        <f>WEEKNUM(Veg_Table[[#This Row],[EVM_LAST_EDITED_Day]],2)</f>
        <v>20</v>
      </c>
      <c r="P708" s="25">
        <f>IFERROR(DATE(YEAR(Veg_Table[[#This Row],[EVM_LAST_EDITED2]]),MONTH(Veg_Table[[#This Row],[EVM_LAST_EDITED2]]),DAY(Veg_Table[[#This Row],[EVM_LAST_EDITED2]])),DATE(2019,1,1))</f>
        <v>43962</v>
      </c>
      <c r="Q708" s="3">
        <f>VALUE(SUBSTITUTE(Veg_Table[[#This Row],[EVM_LAST_EDITED]],",",""))</f>
        <v>43962.690510254601</v>
      </c>
      <c r="R708" s="1" t="str">
        <f>_xlfn.IFNA(IF(Veg_Table[[#This Row],[EVM_LAST_EDITOR]]="","zBlank EVM Last Editor",VLOOKUP(Veg_Table[[#This Row],[EVM_LAST_EDITOR]],Roster_Table[#All],4,FALSE)),"zAWRR Not in Roster")</f>
        <v>AEA</v>
      </c>
      <c r="S708" s="1" t="str">
        <f>_xlfn.IFNA(IF(Veg_Table[[#This Row],[EVM_LAST_EDITOR]]="","zBlank EVM Last Editor",VLOOKUP(Veg_Table[[#This Row],[EVM_LAST_EDITOR]],Roster_Table[#All],16,FALSE)),"zCompany_AWRR not in Roster")</f>
        <v>Not in Sierra Roster</v>
      </c>
      <c r="T708" s="2">
        <f>IFERROR(DATE(YEAR(Veg_Table[[#This Row],[Created2]]),MONTH(Veg_Table[[#This Row],[Created2]]),DAY(Veg_Table[[#This Row],[Created2]])),DATE(2019,1,1))</f>
        <v>43920</v>
      </c>
      <c r="U708" s="3">
        <f>VALUE(SUBSTITUTE(Veg_Table[[#This Row],[Created]],",",""))</f>
        <v>43920.464467592603</v>
      </c>
      <c r="V708" s="3" t="str">
        <f ca="1">IFERROR(_xlfn.IFNA(CELL("contents",INDIRECT(_xlfn.CONCAT("Veg_Table_Production_Data!",ADDRESS(MATCH(_xlfn.MAXIFS(#REF!,#REF!,"="&amp;Veg_Table[[#This Row],[AUTO_ID]],#REF!,"&lt;"&amp;Veg_Table[[#This Row],[EVM_LAST_EDITED_Day]]),#REF!,0),COLUMN(#REF!),4,1,)))),""),"")</f>
        <v/>
      </c>
      <c r="W708" s="3" t="str">
        <f ca="1">IF(Veg_Table[[#This Row],[Previous_Prescription]]="","No",IF(Veg_Table[[#This Row],[Previous_Prescription]]=Veg_Table[[#This Row],[PRESCRIP]],"No","Yes"))</f>
        <v>No</v>
      </c>
      <c r="X708" s="3" t="str">
        <f>IF(Veg_Table[[#This Row],[EVM_LAST_EDITED_Day]]=Veg_Table[[#This Row],[Created_Day]],"New","Old")</f>
        <v>Old</v>
      </c>
      <c r="Y708" s="1">
        <f>IFERROR(IF(FIND("delete",LOWER(Veg_Table[[#This Row],[PI_COMMENTS]]))&gt;=1,1,0),0)</f>
        <v>0</v>
      </c>
      <c r="Z708" s="1" t="str">
        <f>_xlfn.IFNA(IF(Veg_Table[[#This Row],[EVM_LAST_EDITOR]]="","Yes",VLOOKUP(Veg_Table[[#This Row],[EVM_LAST_EDITOR]],Roster_Table[#All],15,FALSE)),"Yes")</f>
        <v>No</v>
      </c>
      <c r="AA70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08" s="1" t="str">
        <f>_xlfn.IFNA(VLOOKUP(Veg_Table[[#This Row],[EVM_LAST_EDITOR]],Roster_Table[#All],3,FALSE),"zAWRR Not in Roster")</f>
        <v>Drew</v>
      </c>
      <c r="AC708" s="1" t="str">
        <f>_xlfn.IFNA(VLOOKUP(Veg_Table[[#This Row],[EVM_LAST_EDITOR]],Roster_Table[#All],2,FALSE),"zAWRR Not in Roster")</f>
        <v>Berlfein</v>
      </c>
      <c r="AD708" s="1" t="str">
        <f>IF(_xlfn.CONCAT(Veg_Table[[#This Row],[First_Name]]," ",Veg_Table[[#This Row],[Last_Name]])="zAWRR Not in Roster zAWRR Not in Roster","zAWRR Not in Roster",_xlfn.CONCAT(Veg_Table[[#This Row],[First_Name]]," ",Veg_Table[[#This Row],[Last_Name]]))</f>
        <v>Drew Berlfein</v>
      </c>
      <c r="AE708">
        <v>2957549</v>
      </c>
      <c r="AF708" t="s">
        <v>1924</v>
      </c>
      <c r="AG708" t="s">
        <v>93</v>
      </c>
      <c r="AH708" t="s">
        <v>1919</v>
      </c>
      <c r="AI708" t="s">
        <v>1518</v>
      </c>
      <c r="AJ708" t="s">
        <v>820</v>
      </c>
      <c r="AL708" t="s">
        <v>22</v>
      </c>
      <c r="AM708" t="s">
        <v>40</v>
      </c>
      <c r="AN708" t="s">
        <v>25</v>
      </c>
      <c r="AO708" t="s">
        <v>25</v>
      </c>
      <c r="AP708">
        <v>39</v>
      </c>
      <c r="AQ708">
        <v>74</v>
      </c>
      <c r="AR708" t="s">
        <v>514</v>
      </c>
      <c r="AS708" t="s">
        <v>905</v>
      </c>
      <c r="AT708" t="s">
        <v>522</v>
      </c>
      <c r="AV708" t="s">
        <v>519</v>
      </c>
      <c r="AW708" t="s">
        <v>1925</v>
      </c>
      <c r="AX708" t="s">
        <v>534</v>
      </c>
      <c r="AZ708">
        <v>5585874</v>
      </c>
      <c r="BA708" t="s">
        <v>57</v>
      </c>
      <c r="BB708" s="4">
        <v>43962.690242395831</v>
      </c>
      <c r="BC708" t="s">
        <v>2079</v>
      </c>
      <c r="BD708" t="s">
        <v>29</v>
      </c>
      <c r="BE708" t="s">
        <v>25</v>
      </c>
      <c r="BF708" t="s">
        <v>513</v>
      </c>
      <c r="BG708" t="s">
        <v>534</v>
      </c>
      <c r="BI708" s="3">
        <v>43962.729420081021</v>
      </c>
      <c r="BJ708" t="s">
        <v>2532</v>
      </c>
      <c r="BK708" s="30" t="s">
        <v>533</v>
      </c>
      <c r="BL708" s="3">
        <v>43962.69051025463</v>
      </c>
      <c r="BM708" t="s">
        <v>31</v>
      </c>
      <c r="BN708" t="s">
        <v>32</v>
      </c>
      <c r="BP708" t="s">
        <v>1921</v>
      </c>
      <c r="BQ708" t="s">
        <v>1025</v>
      </c>
      <c r="BR708" t="s">
        <v>28</v>
      </c>
      <c r="BS708" t="s">
        <v>28</v>
      </c>
      <c r="BT708" t="s">
        <v>176</v>
      </c>
      <c r="BU708" s="3">
        <v>43920.464467592596</v>
      </c>
      <c r="BV708" t="s">
        <v>803</v>
      </c>
      <c r="BW708" s="3">
        <v>43962.731747650461</v>
      </c>
      <c r="BX708" t="s">
        <v>1926</v>
      </c>
      <c r="CG708"/>
      <c r="CH708"/>
      <c r="CI708"/>
      <c r="CY708"/>
      <c r="DA708"/>
      <c r="DE708"/>
      <c r="DF708"/>
    </row>
    <row r="709" spans="1:110" x14ac:dyDescent="0.25">
      <c r="A709" s="1">
        <f>IF(Veg_Table[[#This Row],[VP_STATUS]]="Hold",0,IF(OR(AND(Veg_Table[[#This Row],[PRESCRIP]]="NW_No Work",Veg_Table[[#This Row],[VP_STATUS]]&lt;&gt;"No Work Required Under EVM"),AND(Veg_Table[[#This Row],[VP_STATUS]]="No Work Required Under EVM",Veg_Table[[#This Row],[PRESCRIP]]&lt;&gt;"NW_No Work")),1,0))</f>
        <v>0</v>
      </c>
      <c r="B709" s="1">
        <f>IF(Veg_Table[[#This Row],[SPECIES]]="",1,0)</f>
        <v>0</v>
      </c>
      <c r="C709" s="1">
        <f>IF(Veg_Table[[#This Row],[DIAMETER]]="",1,0)</f>
        <v>0</v>
      </c>
      <c r="D709" s="1">
        <f>IF(Veg_Table[[#This Row],[HEIGHT]]="",1,0)</f>
        <v>0</v>
      </c>
      <c r="E70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09" s="1">
        <f>IF(AND(Veg_Table[[#This Row],[TAT_RESULT]]="ABATE",Veg_Table[[#This Row],[PRESCRIP]]="NW_No Work"),1,0)</f>
        <v>0</v>
      </c>
      <c r="G709" s="1">
        <f>IF(OR(Veg_Table[[#This Row],[Prescription R-Scale]]="NA",Veg_Table[[#This Row],[Diameter R-Scale]]="NA"),0,IF(Veg_Table[[#This Row],[Diameter R-Scale]]&lt;&gt;Veg_Table[[#This Row],[Prescription R-Scale]],1,0))</f>
        <v>0</v>
      </c>
      <c r="H709" s="1">
        <f>IF(OR(AND(Veg_Table[[#This Row],[PRESCRIP]]="BC_Br Rmv", Veg_Table[[#This Row],[WOOD_MAN]]&lt;&gt;"Not Needed"),AND(Veg_Table[[#This Row],[PRESCRIP]]="BCS_Br Rmv+Trt", Veg_Table[[#This Row],[WOOD_MAN]]&lt;&gt;"Not Needed")),1,0)</f>
        <v>0</v>
      </c>
      <c r="I709" s="1">
        <f ca="1">IF(AND(Veg_Table[[#This Row],[Prescription_Changed]]="Yes",Veg_Table[[#This Row],[TAT_RESULT]]=""),1,0)</f>
        <v>0</v>
      </c>
      <c r="J709" s="1">
        <f ca="1">SUM(Veg_Table[[#This Row],[Prescription and Status do not match]:[Prescription_Edited_And_TAT_Is_Blank]])</f>
        <v>0</v>
      </c>
      <c r="K709" s="1">
        <f ca="1">IF(Veg_Table[[#This Row],[Sum of Errors]]&gt;0,1,0)</f>
        <v>0</v>
      </c>
      <c r="L709" s="1">
        <f>1</f>
        <v>1</v>
      </c>
      <c r="M70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709" s="1">
        <f>IF(OR(MID(Veg_Table[[#This Row],[PRESCRIP]],2,1)="1",MID(Veg_Table[[#This Row],[PRESCRIP]],2,1)="2",MID(Veg_Table[[#This Row],[PRESCRIP]],2,1)="3",MID(Veg_Table[[#This Row],[PRESCRIP]],2,1)="4"),_xlfn.NUMBERVALUE(MID(Veg_Table[[#This Row],[PRESCRIP]],2,1)),"NA")</f>
        <v>2</v>
      </c>
      <c r="O709" s="1">
        <f>WEEKNUM(Veg_Table[[#This Row],[EVM_LAST_EDITED_Day]],2)</f>
        <v>20</v>
      </c>
      <c r="P709" s="25">
        <f>IFERROR(DATE(YEAR(Veg_Table[[#This Row],[EVM_LAST_EDITED2]]),MONTH(Veg_Table[[#This Row],[EVM_LAST_EDITED2]]),DAY(Veg_Table[[#This Row],[EVM_LAST_EDITED2]])),DATE(2019,1,1))</f>
        <v>43962</v>
      </c>
      <c r="Q709" s="3">
        <f>VALUE(SUBSTITUTE(Veg_Table[[#This Row],[EVM_LAST_EDITED]],",",""))</f>
        <v>43962.691621898099</v>
      </c>
      <c r="R709" s="1" t="str">
        <f>_xlfn.IFNA(IF(Veg_Table[[#This Row],[EVM_LAST_EDITOR]]="","zBlank EVM Last Editor",VLOOKUP(Veg_Table[[#This Row],[EVM_LAST_EDITOR]],Roster_Table[#All],4,FALSE)),"zAWRR Not in Roster")</f>
        <v>zAWRR Not in Roster</v>
      </c>
      <c r="S709" s="1" t="str">
        <f>_xlfn.IFNA(IF(Veg_Table[[#This Row],[EVM_LAST_EDITOR]]="","zBlank EVM Last Editor",VLOOKUP(Veg_Table[[#This Row],[EVM_LAST_EDITOR]],Roster_Table[#All],16,FALSE)),"zCompany_AWRR not in Roster")</f>
        <v>zCompany_AWRR not in Roster</v>
      </c>
      <c r="T709" s="2">
        <f>IFERROR(DATE(YEAR(Veg_Table[[#This Row],[Created2]]),MONTH(Veg_Table[[#This Row],[Created2]]),DAY(Veg_Table[[#This Row],[Created2]])),DATE(2019,1,1))</f>
        <v>43913</v>
      </c>
      <c r="U709" s="3">
        <f>VALUE(SUBSTITUTE(Veg_Table[[#This Row],[Created]],",",""))</f>
        <v>43913.568912037001</v>
      </c>
      <c r="V709" s="3" t="str">
        <f ca="1">IFERROR(_xlfn.IFNA(CELL("contents",INDIRECT(_xlfn.CONCAT("Veg_Table_Production_Data!",ADDRESS(MATCH(_xlfn.MAXIFS(#REF!,#REF!,"="&amp;Veg_Table[[#This Row],[AUTO_ID]],#REF!,"&lt;"&amp;Veg_Table[[#This Row],[EVM_LAST_EDITED_Day]]),#REF!,0),COLUMN(#REF!),4,1,)))),""),"")</f>
        <v/>
      </c>
      <c r="W709" s="3" t="str">
        <f ca="1">IF(Veg_Table[[#This Row],[Previous_Prescription]]="","No",IF(Veg_Table[[#This Row],[Previous_Prescription]]=Veg_Table[[#This Row],[PRESCRIP]],"No","Yes"))</f>
        <v>No</v>
      </c>
      <c r="X709" s="3" t="str">
        <f>IF(Veg_Table[[#This Row],[EVM_LAST_EDITED_Day]]=Veg_Table[[#This Row],[Created_Day]],"New","Old")</f>
        <v>Old</v>
      </c>
      <c r="Y709" s="1">
        <f>IFERROR(IF(FIND("delete",LOWER(Veg_Table[[#This Row],[PI_COMMENTS]]))&gt;=1,1,0),0)</f>
        <v>0</v>
      </c>
      <c r="Z709" s="1" t="str">
        <f>_xlfn.IFNA(IF(Veg_Table[[#This Row],[EVM_LAST_EDITOR]]="","Yes",VLOOKUP(Veg_Table[[#This Row],[EVM_LAST_EDITOR]],Roster_Table[#All],15,FALSE)),"Yes")</f>
        <v>Yes</v>
      </c>
      <c r="AA70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09" s="1" t="str">
        <f>_xlfn.IFNA(VLOOKUP(Veg_Table[[#This Row],[EVM_LAST_EDITOR]],Roster_Table[#All],3,FALSE),"zAWRR Not in Roster")</f>
        <v>zAWRR Not in Roster</v>
      </c>
      <c r="AC709" s="1" t="str">
        <f>_xlfn.IFNA(VLOOKUP(Veg_Table[[#This Row],[EVM_LAST_EDITOR]],Roster_Table[#All],2,FALSE),"zAWRR Not in Roster")</f>
        <v>zAWRR Not in Roster</v>
      </c>
      <c r="AD709" s="1" t="str">
        <f>IF(_xlfn.CONCAT(Veg_Table[[#This Row],[First_Name]]," ",Veg_Table[[#This Row],[Last_Name]])="zAWRR Not in Roster zAWRR Not in Roster","zAWRR Not in Roster",_xlfn.CONCAT(Veg_Table[[#This Row],[First_Name]]," ",Veg_Table[[#This Row],[Last_Name]]))</f>
        <v>zAWRR Not in Roster</v>
      </c>
      <c r="AE709">
        <v>2943428</v>
      </c>
      <c r="AF709" t="s">
        <v>1555</v>
      </c>
      <c r="AG709" t="s">
        <v>93</v>
      </c>
      <c r="AH709" t="s">
        <v>1553</v>
      </c>
      <c r="AI709" t="s">
        <v>1556</v>
      </c>
      <c r="AJ709" t="s">
        <v>820</v>
      </c>
      <c r="AL709" t="s">
        <v>372</v>
      </c>
      <c r="AM709" t="s">
        <v>38</v>
      </c>
      <c r="AN709" t="s">
        <v>25</v>
      </c>
      <c r="AO709" t="s">
        <v>25</v>
      </c>
      <c r="AP709">
        <v>22</v>
      </c>
      <c r="AQ709">
        <v>102</v>
      </c>
      <c r="AR709" t="s">
        <v>511</v>
      </c>
      <c r="AS709" t="s">
        <v>42</v>
      </c>
      <c r="AT709" t="s">
        <v>515</v>
      </c>
      <c r="AV709" t="s">
        <v>512</v>
      </c>
      <c r="AW709" t="s">
        <v>1557</v>
      </c>
      <c r="AX709" t="s">
        <v>534</v>
      </c>
      <c r="AZ709">
        <v>5650734</v>
      </c>
      <c r="BA709" t="s">
        <v>42</v>
      </c>
      <c r="BB709" s="4">
        <v>43962.691476030093</v>
      </c>
      <c r="BD709" t="s">
        <v>29</v>
      </c>
      <c r="BE709" t="s">
        <v>25</v>
      </c>
      <c r="BF709" t="s">
        <v>513</v>
      </c>
      <c r="BG709" t="s">
        <v>534</v>
      </c>
      <c r="BI709" s="3">
        <v>43962.691542974535</v>
      </c>
      <c r="BJ709" t="s">
        <v>1558</v>
      </c>
      <c r="BK709" s="30" t="s">
        <v>821</v>
      </c>
      <c r="BL709" s="3">
        <v>43962.69162189815</v>
      </c>
      <c r="BM709" t="s">
        <v>31</v>
      </c>
      <c r="BN709" t="s">
        <v>32</v>
      </c>
      <c r="BP709" t="s">
        <v>1554</v>
      </c>
      <c r="BQ709" t="s">
        <v>1025</v>
      </c>
      <c r="BR709" t="s">
        <v>28</v>
      </c>
      <c r="BS709" t="s">
        <v>28</v>
      </c>
      <c r="BT709" t="s">
        <v>129</v>
      </c>
      <c r="BU709" s="3">
        <v>43913.568912037037</v>
      </c>
      <c r="BV709" t="s">
        <v>803</v>
      </c>
      <c r="BW709" s="3">
        <v>43962.731714942129</v>
      </c>
      <c r="BX709" t="s">
        <v>1559</v>
      </c>
      <c r="CG709"/>
      <c r="CH709"/>
      <c r="CI709"/>
      <c r="CY709"/>
      <c r="DA709"/>
      <c r="DE709"/>
      <c r="DF709"/>
    </row>
    <row r="710" spans="1:110" x14ac:dyDescent="0.25">
      <c r="A710" s="1">
        <f>IF(Veg_Table[[#This Row],[VP_STATUS]]="Hold",0,IF(OR(AND(Veg_Table[[#This Row],[PRESCRIP]]="NW_No Work",Veg_Table[[#This Row],[VP_STATUS]]&lt;&gt;"No Work Required Under EVM"),AND(Veg_Table[[#This Row],[VP_STATUS]]="No Work Required Under EVM",Veg_Table[[#This Row],[PRESCRIP]]&lt;&gt;"NW_No Work")),1,0))</f>
        <v>0</v>
      </c>
      <c r="B710" s="1">
        <f>IF(Veg_Table[[#This Row],[SPECIES]]="",1,0)</f>
        <v>0</v>
      </c>
      <c r="C710" s="1">
        <f>IF(Veg_Table[[#This Row],[DIAMETER]]="",1,0)</f>
        <v>0</v>
      </c>
      <c r="D710" s="1">
        <f>IF(Veg_Table[[#This Row],[HEIGHT]]="",1,0)</f>
        <v>0</v>
      </c>
      <c r="E71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10" s="1">
        <f>IF(AND(Veg_Table[[#This Row],[TAT_RESULT]]="ABATE",Veg_Table[[#This Row],[PRESCRIP]]="NW_No Work"),1,0)</f>
        <v>0</v>
      </c>
      <c r="G710" s="1">
        <f>IF(OR(Veg_Table[[#This Row],[Prescription R-Scale]]="NA",Veg_Table[[#This Row],[Diameter R-Scale]]="NA"),0,IF(Veg_Table[[#This Row],[Diameter R-Scale]]&lt;&gt;Veg_Table[[#This Row],[Prescription R-Scale]],1,0))</f>
        <v>0</v>
      </c>
      <c r="H710" s="1">
        <f>IF(OR(AND(Veg_Table[[#This Row],[PRESCRIP]]="BC_Br Rmv", Veg_Table[[#This Row],[WOOD_MAN]]&lt;&gt;"Not Needed"),AND(Veg_Table[[#This Row],[PRESCRIP]]="BCS_Br Rmv+Trt", Veg_Table[[#This Row],[WOOD_MAN]]&lt;&gt;"Not Needed")),1,0)</f>
        <v>0</v>
      </c>
      <c r="I710" s="1">
        <f ca="1">IF(AND(Veg_Table[[#This Row],[Prescription_Changed]]="Yes",Veg_Table[[#This Row],[TAT_RESULT]]=""),1,0)</f>
        <v>0</v>
      </c>
      <c r="J710" s="1">
        <f ca="1">SUM(Veg_Table[[#This Row],[Prescription and Status do not match]:[Prescription_Edited_And_TAT_Is_Blank]])</f>
        <v>0</v>
      </c>
      <c r="K710" s="1">
        <f ca="1">IF(Veg_Table[[#This Row],[Sum of Errors]]&gt;0,1,0)</f>
        <v>0</v>
      </c>
      <c r="L710" s="1">
        <f>1</f>
        <v>1</v>
      </c>
      <c r="M71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710" s="1">
        <f>IF(OR(MID(Veg_Table[[#This Row],[PRESCRIP]],2,1)="1",MID(Veg_Table[[#This Row],[PRESCRIP]],2,1)="2",MID(Veg_Table[[#This Row],[PRESCRIP]],2,1)="3",MID(Veg_Table[[#This Row],[PRESCRIP]],2,1)="4"),_xlfn.NUMBERVALUE(MID(Veg_Table[[#This Row],[PRESCRIP]],2,1)),"NA")</f>
        <v>4</v>
      </c>
      <c r="O710" s="1">
        <f>WEEKNUM(Veg_Table[[#This Row],[EVM_LAST_EDITED_Day]],2)</f>
        <v>20</v>
      </c>
      <c r="P710" s="25">
        <f>IFERROR(DATE(YEAR(Veg_Table[[#This Row],[EVM_LAST_EDITED2]]),MONTH(Veg_Table[[#This Row],[EVM_LAST_EDITED2]]),DAY(Veg_Table[[#This Row],[EVM_LAST_EDITED2]])),DATE(2019,1,1))</f>
        <v>43962</v>
      </c>
      <c r="Q710" s="3">
        <f>VALUE(SUBSTITUTE(Veg_Table[[#This Row],[EVM_LAST_EDITED]],",",""))</f>
        <v>43962.692222222198</v>
      </c>
      <c r="R710" s="1" t="str">
        <f>_xlfn.IFNA(IF(Veg_Table[[#This Row],[EVM_LAST_EDITOR]]="","zBlank EVM Last Editor",VLOOKUP(Veg_Table[[#This Row],[EVM_LAST_EDITOR]],Roster_Table[#All],4,FALSE)),"zAWRR Not in Roster")</f>
        <v>AEA</v>
      </c>
      <c r="S710" s="1" t="str">
        <f>_xlfn.IFNA(IF(Veg_Table[[#This Row],[EVM_LAST_EDITOR]]="","zBlank EVM Last Editor",VLOOKUP(Veg_Table[[#This Row],[EVM_LAST_EDITOR]],Roster_Table[#All],16,FALSE)),"zCompany_AWRR not in Roster")</f>
        <v>Not in Sierra Roster</v>
      </c>
      <c r="T710" s="2">
        <f>IFERROR(DATE(YEAR(Veg_Table[[#This Row],[Created2]]),MONTH(Veg_Table[[#This Row],[Created2]]),DAY(Veg_Table[[#This Row],[Created2]])),DATE(2019,1,1))</f>
        <v>43902</v>
      </c>
      <c r="U710" s="3">
        <f>VALUE(SUBSTITUTE(Veg_Table[[#This Row],[Created]],",",""))</f>
        <v>43902.563271122701</v>
      </c>
      <c r="V710" s="3" t="str">
        <f ca="1">IFERROR(_xlfn.IFNA(CELL("contents",INDIRECT(_xlfn.CONCAT("Veg_Table_Production_Data!",ADDRESS(MATCH(_xlfn.MAXIFS(#REF!,#REF!,"="&amp;Veg_Table[[#This Row],[AUTO_ID]],#REF!,"&lt;"&amp;Veg_Table[[#This Row],[EVM_LAST_EDITED_Day]]),#REF!,0),COLUMN(#REF!),4,1,)))),""),"")</f>
        <v/>
      </c>
      <c r="W710" s="3" t="str">
        <f ca="1">IF(Veg_Table[[#This Row],[Previous_Prescription]]="","No",IF(Veg_Table[[#This Row],[Previous_Prescription]]=Veg_Table[[#This Row],[PRESCRIP]],"No","Yes"))</f>
        <v>No</v>
      </c>
      <c r="X710" s="3" t="str">
        <f>IF(Veg_Table[[#This Row],[EVM_LAST_EDITED_Day]]=Veg_Table[[#This Row],[Created_Day]],"New","Old")</f>
        <v>Old</v>
      </c>
      <c r="Y710" s="1">
        <f>IFERROR(IF(FIND("delete",LOWER(Veg_Table[[#This Row],[PI_COMMENTS]]))&gt;=1,1,0),0)</f>
        <v>0</v>
      </c>
      <c r="Z710" s="1" t="str">
        <f>_xlfn.IFNA(IF(Veg_Table[[#This Row],[EVM_LAST_EDITOR]]="","Yes",VLOOKUP(Veg_Table[[#This Row],[EVM_LAST_EDITOR]],Roster_Table[#All],15,FALSE)),"Yes")</f>
        <v>No</v>
      </c>
      <c r="AA71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10" s="1" t="str">
        <f>_xlfn.IFNA(VLOOKUP(Veg_Table[[#This Row],[EVM_LAST_EDITOR]],Roster_Table[#All],3,FALSE),"zAWRR Not in Roster")</f>
        <v>Drew</v>
      </c>
      <c r="AC710" s="1" t="str">
        <f>_xlfn.IFNA(VLOOKUP(Veg_Table[[#This Row],[EVM_LAST_EDITOR]],Roster_Table[#All],2,FALSE),"zAWRR Not in Roster")</f>
        <v>Berlfein</v>
      </c>
      <c r="AD710" s="1" t="str">
        <f>IF(_xlfn.CONCAT(Veg_Table[[#This Row],[First_Name]]," ",Veg_Table[[#This Row],[Last_Name]])="zAWRR Not in Roster zAWRR Not in Roster","zAWRR Not in Roster",_xlfn.CONCAT(Veg_Table[[#This Row],[First_Name]]," ",Veg_Table[[#This Row],[Last_Name]]))</f>
        <v>Drew Berlfein</v>
      </c>
      <c r="AE710">
        <v>2333278</v>
      </c>
      <c r="AF710" t="s">
        <v>1263</v>
      </c>
      <c r="AG710" t="s">
        <v>30</v>
      </c>
      <c r="AH710" t="s">
        <v>705</v>
      </c>
      <c r="AI710" t="s">
        <v>724</v>
      </c>
      <c r="AJ710" t="s">
        <v>820</v>
      </c>
      <c r="AL710" t="s">
        <v>22</v>
      </c>
      <c r="AM710" t="s">
        <v>529</v>
      </c>
      <c r="AN710" t="s">
        <v>25</v>
      </c>
      <c r="AO710" t="s">
        <v>25</v>
      </c>
      <c r="AP710">
        <v>49</v>
      </c>
      <c r="AQ710">
        <v>101</v>
      </c>
      <c r="AR710" t="s">
        <v>511</v>
      </c>
      <c r="AS710" t="s">
        <v>831</v>
      </c>
      <c r="AT710" t="s">
        <v>522</v>
      </c>
      <c r="AV710" t="s">
        <v>512</v>
      </c>
      <c r="AW710" t="s">
        <v>1264</v>
      </c>
      <c r="AX710" t="s">
        <v>534</v>
      </c>
      <c r="AZ710">
        <v>208</v>
      </c>
      <c r="BA710" t="s">
        <v>831</v>
      </c>
      <c r="BB710" s="4">
        <v>43956.638212962964</v>
      </c>
      <c r="BC710" t="s">
        <v>2910</v>
      </c>
      <c r="BD710" t="s">
        <v>29</v>
      </c>
      <c r="BE710" t="s">
        <v>25</v>
      </c>
      <c r="BF710" t="s">
        <v>513</v>
      </c>
      <c r="BG710" t="s">
        <v>534</v>
      </c>
      <c r="BI710" s="3">
        <v>43962.692128252318</v>
      </c>
      <c r="BJ710" t="s">
        <v>3534</v>
      </c>
      <c r="BK710" s="30" t="s">
        <v>533</v>
      </c>
      <c r="BL710" s="3">
        <v>43962.69222222222</v>
      </c>
      <c r="BM710" t="s">
        <v>31</v>
      </c>
      <c r="BN710" t="s">
        <v>32</v>
      </c>
      <c r="BP710" t="s">
        <v>1020</v>
      </c>
      <c r="BQ710" t="s">
        <v>28</v>
      </c>
      <c r="BR710" t="s">
        <v>28</v>
      </c>
      <c r="BS710" t="s">
        <v>28</v>
      </c>
      <c r="BT710" t="s">
        <v>146</v>
      </c>
      <c r="BU710" s="3">
        <v>43902.563271122686</v>
      </c>
      <c r="BV710" t="s">
        <v>803</v>
      </c>
      <c r="BW710" s="3">
        <v>43962.731630243055</v>
      </c>
      <c r="BX710" t="s">
        <v>1265</v>
      </c>
      <c r="CG710"/>
      <c r="CH710"/>
      <c r="CI710"/>
      <c r="CY710"/>
      <c r="DA710"/>
      <c r="DE710"/>
      <c r="DF710"/>
    </row>
    <row r="711" spans="1:110" x14ac:dyDescent="0.25">
      <c r="A711" s="1">
        <f>IF(Veg_Table[[#This Row],[VP_STATUS]]="Hold",0,IF(OR(AND(Veg_Table[[#This Row],[PRESCRIP]]="NW_No Work",Veg_Table[[#This Row],[VP_STATUS]]&lt;&gt;"No Work Required Under EVM"),AND(Veg_Table[[#This Row],[VP_STATUS]]="No Work Required Under EVM",Veg_Table[[#This Row],[PRESCRIP]]&lt;&gt;"NW_No Work")),1,0))</f>
        <v>0</v>
      </c>
      <c r="B711" s="1">
        <f>IF(Veg_Table[[#This Row],[SPECIES]]="",1,0)</f>
        <v>0</v>
      </c>
      <c r="C711" s="1">
        <f>IF(Veg_Table[[#This Row],[DIAMETER]]="",1,0)</f>
        <v>0</v>
      </c>
      <c r="D711" s="1">
        <f>IF(Veg_Table[[#This Row],[HEIGHT]]="",1,0)</f>
        <v>0</v>
      </c>
      <c r="E71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11" s="1">
        <f>IF(AND(Veg_Table[[#This Row],[TAT_RESULT]]="ABATE",Veg_Table[[#This Row],[PRESCRIP]]="NW_No Work"),1,0)</f>
        <v>0</v>
      </c>
      <c r="G711" s="1">
        <f>IF(OR(Veg_Table[[#This Row],[Prescription R-Scale]]="NA",Veg_Table[[#This Row],[Diameter R-Scale]]="NA"),0,IF(Veg_Table[[#This Row],[Diameter R-Scale]]&lt;&gt;Veg_Table[[#This Row],[Prescription R-Scale]],1,0))</f>
        <v>0</v>
      </c>
      <c r="H711" s="1">
        <f>IF(OR(AND(Veg_Table[[#This Row],[PRESCRIP]]="BC_Br Rmv", Veg_Table[[#This Row],[WOOD_MAN]]&lt;&gt;"Not Needed"),AND(Veg_Table[[#This Row],[PRESCRIP]]="BCS_Br Rmv+Trt", Veg_Table[[#This Row],[WOOD_MAN]]&lt;&gt;"Not Needed")),1,0)</f>
        <v>0</v>
      </c>
      <c r="I711" s="1">
        <f ca="1">IF(AND(Veg_Table[[#This Row],[Prescription_Changed]]="Yes",Veg_Table[[#This Row],[TAT_RESULT]]=""),1,0)</f>
        <v>0</v>
      </c>
      <c r="J711" s="1">
        <f ca="1">SUM(Veg_Table[[#This Row],[Prescription and Status do not match]:[Prescription_Edited_And_TAT_Is_Blank]])</f>
        <v>0</v>
      </c>
      <c r="K711" s="1">
        <f ca="1">IF(Veg_Table[[#This Row],[Sum of Errors]]&gt;0,1,0)</f>
        <v>0</v>
      </c>
      <c r="L711" s="1">
        <f>1</f>
        <v>1</v>
      </c>
      <c r="M71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711" s="1" t="str">
        <f>IF(OR(MID(Veg_Table[[#This Row],[PRESCRIP]],2,1)="1",MID(Veg_Table[[#This Row],[PRESCRIP]],2,1)="2",MID(Veg_Table[[#This Row],[PRESCRIP]],2,1)="3",MID(Veg_Table[[#This Row],[PRESCRIP]],2,1)="4"),_xlfn.NUMBERVALUE(MID(Veg_Table[[#This Row],[PRESCRIP]],2,1)),"NA")</f>
        <v>NA</v>
      </c>
      <c r="O711" s="1">
        <f>WEEKNUM(Veg_Table[[#This Row],[EVM_LAST_EDITED_Day]],2)</f>
        <v>20</v>
      </c>
      <c r="P711" s="25">
        <f>IFERROR(DATE(YEAR(Veg_Table[[#This Row],[EVM_LAST_EDITED2]]),MONTH(Veg_Table[[#This Row],[EVM_LAST_EDITED2]]),DAY(Veg_Table[[#This Row],[EVM_LAST_EDITED2]])),DATE(2019,1,1))</f>
        <v>43962</v>
      </c>
      <c r="Q711" s="3">
        <f>VALUE(SUBSTITUTE(Veg_Table[[#This Row],[EVM_LAST_EDITED]],",",""))</f>
        <v>43962.6922693866</v>
      </c>
      <c r="R711" s="1" t="str">
        <f>_xlfn.IFNA(IF(Veg_Table[[#This Row],[EVM_LAST_EDITOR]]="","zBlank EVM Last Editor",VLOOKUP(Veg_Table[[#This Row],[EVM_LAST_EDITOR]],Roster_Table[#All],4,FALSE)),"zAWRR Not in Roster")</f>
        <v>zAWRR Not in Roster</v>
      </c>
      <c r="S711" s="1" t="str">
        <f>_xlfn.IFNA(IF(Veg_Table[[#This Row],[EVM_LAST_EDITOR]]="","zBlank EVM Last Editor",VLOOKUP(Veg_Table[[#This Row],[EVM_LAST_EDITOR]],Roster_Table[#All],16,FALSE)),"zCompany_AWRR not in Roster")</f>
        <v>zCompany_AWRR not in Roster</v>
      </c>
      <c r="T711" s="2">
        <f>IFERROR(DATE(YEAR(Veg_Table[[#This Row],[Created2]]),MONTH(Veg_Table[[#This Row],[Created2]]),DAY(Veg_Table[[#This Row],[Created2]])),DATE(2019,1,1))</f>
        <v>43920</v>
      </c>
      <c r="U711" s="3">
        <f>VALUE(SUBSTITUTE(Veg_Table[[#This Row],[Created]],",",""))</f>
        <v>43920.425928286997</v>
      </c>
      <c r="V711" s="3" t="str">
        <f ca="1">IFERROR(_xlfn.IFNA(CELL("contents",INDIRECT(_xlfn.CONCAT("Veg_Table_Production_Data!",ADDRESS(MATCH(_xlfn.MAXIFS(#REF!,#REF!,"="&amp;Veg_Table[[#This Row],[AUTO_ID]],#REF!,"&lt;"&amp;Veg_Table[[#This Row],[EVM_LAST_EDITED_Day]]),#REF!,0),COLUMN(#REF!),4,1,)))),""),"")</f>
        <v/>
      </c>
      <c r="W711" s="3" t="str">
        <f ca="1">IF(Veg_Table[[#This Row],[Previous_Prescription]]="","No",IF(Veg_Table[[#This Row],[Previous_Prescription]]=Veg_Table[[#This Row],[PRESCRIP]],"No","Yes"))</f>
        <v>No</v>
      </c>
      <c r="X711" s="3" t="str">
        <f>IF(Veg_Table[[#This Row],[EVM_LAST_EDITED_Day]]=Veg_Table[[#This Row],[Created_Day]],"New","Old")</f>
        <v>Old</v>
      </c>
      <c r="Y711" s="1">
        <f>IFERROR(IF(FIND("delete",LOWER(Veg_Table[[#This Row],[PI_COMMENTS]]))&gt;=1,1,0),0)</f>
        <v>0</v>
      </c>
      <c r="Z711" s="1" t="str">
        <f>_xlfn.IFNA(IF(Veg_Table[[#This Row],[EVM_LAST_EDITOR]]="","Yes",VLOOKUP(Veg_Table[[#This Row],[EVM_LAST_EDITOR]],Roster_Table[#All],15,FALSE)),"Yes")</f>
        <v>Yes</v>
      </c>
      <c r="AA71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11" s="1" t="str">
        <f>_xlfn.IFNA(VLOOKUP(Veg_Table[[#This Row],[EVM_LAST_EDITOR]],Roster_Table[#All],3,FALSE),"zAWRR Not in Roster")</f>
        <v>zAWRR Not in Roster</v>
      </c>
      <c r="AC711" s="1" t="str">
        <f>_xlfn.IFNA(VLOOKUP(Veg_Table[[#This Row],[EVM_LAST_EDITOR]],Roster_Table[#All],2,FALSE),"zAWRR Not in Roster")</f>
        <v>zAWRR Not in Roster</v>
      </c>
      <c r="AD711" s="1" t="str">
        <f>IF(_xlfn.CONCAT(Veg_Table[[#This Row],[First_Name]]," ",Veg_Table[[#This Row],[Last_Name]])="zAWRR Not in Roster zAWRR Not in Roster","zAWRR Not in Roster",_xlfn.CONCAT(Veg_Table[[#This Row],[First_Name]]," ",Veg_Table[[#This Row],[Last_Name]]))</f>
        <v>zAWRR Not in Roster</v>
      </c>
      <c r="AE711">
        <v>2957164</v>
      </c>
      <c r="AF711" t="s">
        <v>1942</v>
      </c>
      <c r="AG711" t="s">
        <v>93</v>
      </c>
      <c r="AH711" t="s">
        <v>1905</v>
      </c>
      <c r="AI711" t="s">
        <v>1560</v>
      </c>
      <c r="AJ711" t="s">
        <v>820</v>
      </c>
      <c r="AL711" t="s">
        <v>372</v>
      </c>
      <c r="AM711" t="s">
        <v>38</v>
      </c>
      <c r="AN711" t="s">
        <v>25</v>
      </c>
      <c r="AO711" t="s">
        <v>25</v>
      </c>
      <c r="AP711">
        <v>25</v>
      </c>
      <c r="AQ711">
        <v>108</v>
      </c>
      <c r="AR711" t="s">
        <v>511</v>
      </c>
      <c r="AS711" t="s">
        <v>823</v>
      </c>
      <c r="AT711" t="s">
        <v>26</v>
      </c>
      <c r="AV711" t="s">
        <v>512</v>
      </c>
      <c r="AW711" t="s">
        <v>1943</v>
      </c>
      <c r="AX711" t="s">
        <v>534</v>
      </c>
      <c r="AZ711">
        <v>5650734</v>
      </c>
      <c r="BA711" t="s">
        <v>823</v>
      </c>
      <c r="BB711" s="4">
        <v>43962.69210565972</v>
      </c>
      <c r="BD711" t="s">
        <v>29</v>
      </c>
      <c r="BE711" t="s">
        <v>25</v>
      </c>
      <c r="BF711" t="s">
        <v>513</v>
      </c>
      <c r="BG711" t="s">
        <v>534</v>
      </c>
      <c r="BI711" s="3">
        <v>43962.692160972219</v>
      </c>
      <c r="BJ711" t="s">
        <v>27</v>
      </c>
      <c r="BK711" s="30" t="s">
        <v>821</v>
      </c>
      <c r="BL711" s="3">
        <v>43962.692269386571</v>
      </c>
      <c r="BM711" t="s">
        <v>31</v>
      </c>
      <c r="BN711" t="s">
        <v>32</v>
      </c>
      <c r="BP711" t="s">
        <v>1906</v>
      </c>
      <c r="BQ711" t="s">
        <v>1025</v>
      </c>
      <c r="BR711" t="s">
        <v>28</v>
      </c>
      <c r="BS711" t="s">
        <v>28</v>
      </c>
      <c r="BT711" t="s">
        <v>115</v>
      </c>
      <c r="BU711" s="3">
        <v>43920.425928287033</v>
      </c>
      <c r="BV711" t="s">
        <v>803</v>
      </c>
      <c r="BW711" s="3">
        <v>43962.731747650461</v>
      </c>
      <c r="BX711" t="s">
        <v>1944</v>
      </c>
      <c r="CG711"/>
      <c r="CH711"/>
      <c r="CI711"/>
      <c r="CY711"/>
      <c r="DA711"/>
      <c r="DE711"/>
      <c r="DF711"/>
    </row>
    <row r="712" spans="1:110" x14ac:dyDescent="0.25">
      <c r="A712" s="1">
        <f>IF(Veg_Table[[#This Row],[VP_STATUS]]="Hold",0,IF(OR(AND(Veg_Table[[#This Row],[PRESCRIP]]="NW_No Work",Veg_Table[[#This Row],[VP_STATUS]]&lt;&gt;"No Work Required Under EVM"),AND(Veg_Table[[#This Row],[VP_STATUS]]="No Work Required Under EVM",Veg_Table[[#This Row],[PRESCRIP]]&lt;&gt;"NW_No Work")),1,0))</f>
        <v>0</v>
      </c>
      <c r="B712" s="1">
        <f>IF(Veg_Table[[#This Row],[SPECIES]]="",1,0)</f>
        <v>0</v>
      </c>
      <c r="C712" s="1">
        <f>IF(Veg_Table[[#This Row],[DIAMETER]]="",1,0)</f>
        <v>0</v>
      </c>
      <c r="D712" s="1">
        <f>IF(Veg_Table[[#This Row],[HEIGHT]]="",1,0)</f>
        <v>0</v>
      </c>
      <c r="E71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12" s="1">
        <f>IF(AND(Veg_Table[[#This Row],[TAT_RESULT]]="ABATE",Veg_Table[[#This Row],[PRESCRIP]]="NW_No Work"),1,0)</f>
        <v>0</v>
      </c>
      <c r="G712" s="1">
        <f>IF(OR(Veg_Table[[#This Row],[Prescription R-Scale]]="NA",Veg_Table[[#This Row],[Diameter R-Scale]]="NA"),0,IF(Veg_Table[[#This Row],[Diameter R-Scale]]&lt;&gt;Veg_Table[[#This Row],[Prescription R-Scale]],1,0))</f>
        <v>0</v>
      </c>
      <c r="H712" s="1">
        <f>IF(OR(AND(Veg_Table[[#This Row],[PRESCRIP]]="BC_Br Rmv", Veg_Table[[#This Row],[WOOD_MAN]]&lt;&gt;"Not Needed"),AND(Veg_Table[[#This Row],[PRESCRIP]]="BCS_Br Rmv+Trt", Veg_Table[[#This Row],[WOOD_MAN]]&lt;&gt;"Not Needed")),1,0)</f>
        <v>0</v>
      </c>
      <c r="I712" s="1">
        <f ca="1">IF(AND(Veg_Table[[#This Row],[Prescription_Changed]]="Yes",Veg_Table[[#This Row],[TAT_RESULT]]=""),1,0)</f>
        <v>0</v>
      </c>
      <c r="J712" s="1">
        <f ca="1">SUM(Veg_Table[[#This Row],[Prescription and Status do not match]:[Prescription_Edited_And_TAT_Is_Blank]])</f>
        <v>0</v>
      </c>
      <c r="K712" s="1">
        <f ca="1">IF(Veg_Table[[#This Row],[Sum of Errors]]&gt;0,1,0)</f>
        <v>0</v>
      </c>
      <c r="L712" s="1">
        <f>1</f>
        <v>1</v>
      </c>
      <c r="M71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712" s="1">
        <f>IF(OR(MID(Veg_Table[[#This Row],[PRESCRIP]],2,1)="1",MID(Veg_Table[[#This Row],[PRESCRIP]],2,1)="2",MID(Veg_Table[[#This Row],[PRESCRIP]],2,1)="3",MID(Veg_Table[[#This Row],[PRESCRIP]],2,1)="4"),_xlfn.NUMBERVALUE(MID(Veg_Table[[#This Row],[PRESCRIP]],2,1)),"NA")</f>
        <v>2</v>
      </c>
      <c r="O712" s="1">
        <f>WEEKNUM(Veg_Table[[#This Row],[EVM_LAST_EDITED_Day]],2)</f>
        <v>20</v>
      </c>
      <c r="P712" s="25">
        <f>IFERROR(DATE(YEAR(Veg_Table[[#This Row],[EVM_LAST_EDITED2]]),MONTH(Veg_Table[[#This Row],[EVM_LAST_EDITED2]]),DAY(Veg_Table[[#This Row],[EVM_LAST_EDITED2]])),DATE(2019,1,1))</f>
        <v>43962</v>
      </c>
      <c r="Q712" s="3">
        <f>VALUE(SUBSTITUTE(Veg_Table[[#This Row],[EVM_LAST_EDITED]],",",""))</f>
        <v>43962.693721423602</v>
      </c>
      <c r="R712" s="1" t="str">
        <f>_xlfn.IFNA(IF(Veg_Table[[#This Row],[EVM_LAST_EDITOR]]="","zBlank EVM Last Editor",VLOOKUP(Veg_Table[[#This Row],[EVM_LAST_EDITOR]],Roster_Table[#All],4,FALSE)),"zAWRR Not in Roster")</f>
        <v>AEA</v>
      </c>
      <c r="S712" s="1" t="str">
        <f>_xlfn.IFNA(IF(Veg_Table[[#This Row],[EVM_LAST_EDITOR]]="","zBlank EVM Last Editor",VLOOKUP(Veg_Table[[#This Row],[EVM_LAST_EDITOR]],Roster_Table[#All],16,FALSE)),"zCompany_AWRR not in Roster")</f>
        <v>Not in Sierra Roster</v>
      </c>
      <c r="T712" s="2">
        <f>IFERROR(DATE(YEAR(Veg_Table[[#This Row],[Created2]]),MONTH(Veg_Table[[#This Row],[Created2]]),DAY(Veg_Table[[#This Row],[Created2]])),DATE(2019,1,1))</f>
        <v>43923</v>
      </c>
      <c r="U712" s="3">
        <f>VALUE(SUBSTITUTE(Veg_Table[[#This Row],[Created]],",",""))</f>
        <v>43923.236378703703</v>
      </c>
      <c r="V712" s="3" t="str">
        <f ca="1">IFERROR(_xlfn.IFNA(CELL("contents",INDIRECT(_xlfn.CONCAT("Veg_Table_Production_Data!",ADDRESS(MATCH(_xlfn.MAXIFS(#REF!,#REF!,"="&amp;Veg_Table[[#This Row],[AUTO_ID]],#REF!,"&lt;"&amp;Veg_Table[[#This Row],[EVM_LAST_EDITED_Day]]),#REF!,0),COLUMN(#REF!),4,1,)))),""),"")</f>
        <v/>
      </c>
      <c r="W712" s="3" t="str">
        <f ca="1">IF(Veg_Table[[#This Row],[Previous_Prescription]]="","No",IF(Veg_Table[[#This Row],[Previous_Prescription]]=Veg_Table[[#This Row],[PRESCRIP]],"No","Yes"))</f>
        <v>No</v>
      </c>
      <c r="X712" s="3" t="str">
        <f>IF(Veg_Table[[#This Row],[EVM_LAST_EDITED_Day]]=Veg_Table[[#This Row],[Created_Day]],"New","Old")</f>
        <v>Old</v>
      </c>
      <c r="Y712" s="1">
        <f>IFERROR(IF(FIND("delete",LOWER(Veg_Table[[#This Row],[PI_COMMENTS]]))&gt;=1,1,0),0)</f>
        <v>0</v>
      </c>
      <c r="Z712" s="1" t="str">
        <f>_xlfn.IFNA(IF(Veg_Table[[#This Row],[EVM_LAST_EDITOR]]="","Yes",VLOOKUP(Veg_Table[[#This Row],[EVM_LAST_EDITOR]],Roster_Table[#All],15,FALSE)),"Yes")</f>
        <v>No</v>
      </c>
      <c r="AA71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12" s="1" t="str">
        <f>_xlfn.IFNA(VLOOKUP(Veg_Table[[#This Row],[EVM_LAST_EDITOR]],Roster_Table[#All],3,FALSE),"zAWRR Not in Roster")</f>
        <v>Drew</v>
      </c>
      <c r="AC712" s="1" t="str">
        <f>_xlfn.IFNA(VLOOKUP(Veg_Table[[#This Row],[EVM_LAST_EDITOR]],Roster_Table[#All],2,FALSE),"zAWRR Not in Roster")</f>
        <v>Berlfein</v>
      </c>
      <c r="AD712" s="1" t="str">
        <f>IF(_xlfn.CONCAT(Veg_Table[[#This Row],[First_Name]]," ",Veg_Table[[#This Row],[Last_Name]])="zAWRR Not in Roster zAWRR Not in Roster","zAWRR Not in Roster",_xlfn.CONCAT(Veg_Table[[#This Row],[First_Name]]," ",Veg_Table[[#This Row],[Last_Name]]))</f>
        <v>Drew Berlfein</v>
      </c>
      <c r="AE712">
        <v>2966884</v>
      </c>
      <c r="AF712" t="s">
        <v>1794</v>
      </c>
      <c r="AG712" t="s">
        <v>30</v>
      </c>
      <c r="AH712" t="s">
        <v>705</v>
      </c>
      <c r="AI712" t="s">
        <v>1119</v>
      </c>
      <c r="AJ712" t="s">
        <v>820</v>
      </c>
      <c r="AL712" t="s">
        <v>830</v>
      </c>
      <c r="AM712" t="s">
        <v>38</v>
      </c>
      <c r="AN712" t="s">
        <v>25</v>
      </c>
      <c r="AO712" t="s">
        <v>25</v>
      </c>
      <c r="AP712">
        <v>14</v>
      </c>
      <c r="AQ712">
        <v>75</v>
      </c>
      <c r="AR712" t="s">
        <v>511</v>
      </c>
      <c r="AS712" t="s">
        <v>530</v>
      </c>
      <c r="AT712" t="s">
        <v>522</v>
      </c>
      <c r="AU712" t="s">
        <v>25</v>
      </c>
      <c r="AV712" t="s">
        <v>519</v>
      </c>
      <c r="AW712" t="s">
        <v>4183</v>
      </c>
      <c r="AX712" t="s">
        <v>534</v>
      </c>
      <c r="AZ712">
        <v>0</v>
      </c>
      <c r="BA712" t="s">
        <v>530</v>
      </c>
      <c r="BB712" s="4">
        <v>43958.738289351852</v>
      </c>
      <c r="BC712" t="s">
        <v>3993</v>
      </c>
      <c r="BD712" t="s">
        <v>29</v>
      </c>
      <c r="BG712" t="s">
        <v>534</v>
      </c>
      <c r="BI712" s="3">
        <v>43962.693651250003</v>
      </c>
      <c r="BJ712" t="s">
        <v>4500</v>
      </c>
      <c r="BK712" s="30" t="s">
        <v>533</v>
      </c>
      <c r="BL712" s="3">
        <v>43962.69372142361</v>
      </c>
      <c r="BM712" t="s">
        <v>31</v>
      </c>
      <c r="BN712" t="s">
        <v>32</v>
      </c>
      <c r="BO712" t="s">
        <v>1019</v>
      </c>
      <c r="BP712" t="s">
        <v>1020</v>
      </c>
      <c r="BQ712" t="s">
        <v>826</v>
      </c>
      <c r="BR712" t="s">
        <v>28</v>
      </c>
      <c r="BS712" t="s">
        <v>28</v>
      </c>
      <c r="BT712" t="s">
        <v>803</v>
      </c>
      <c r="BU712" s="3">
        <v>43923.236378703703</v>
      </c>
      <c r="BV712" t="s">
        <v>803</v>
      </c>
      <c r="BW712" s="3">
        <v>43962.731747650461</v>
      </c>
      <c r="BX712" t="s">
        <v>1795</v>
      </c>
      <c r="CG712"/>
      <c r="CH712"/>
      <c r="CI712"/>
      <c r="CY712"/>
      <c r="DA712"/>
      <c r="DE712"/>
      <c r="DF712"/>
    </row>
    <row r="713" spans="1:110" x14ac:dyDescent="0.25">
      <c r="A713" s="1">
        <f>IF(Veg_Table[[#This Row],[VP_STATUS]]="Hold",0,IF(OR(AND(Veg_Table[[#This Row],[PRESCRIP]]="NW_No Work",Veg_Table[[#This Row],[VP_STATUS]]&lt;&gt;"No Work Required Under EVM"),AND(Veg_Table[[#This Row],[VP_STATUS]]="No Work Required Under EVM",Veg_Table[[#This Row],[PRESCRIP]]&lt;&gt;"NW_No Work")),1,0))</f>
        <v>0</v>
      </c>
      <c r="B713" s="1">
        <f>IF(Veg_Table[[#This Row],[SPECIES]]="",1,0)</f>
        <v>0</v>
      </c>
      <c r="C713" s="1">
        <f>IF(Veg_Table[[#This Row],[DIAMETER]]="",1,0)</f>
        <v>0</v>
      </c>
      <c r="D713" s="1">
        <f>IF(Veg_Table[[#This Row],[HEIGHT]]="",1,0)</f>
        <v>0</v>
      </c>
      <c r="E71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13" s="1">
        <f>IF(AND(Veg_Table[[#This Row],[TAT_RESULT]]="ABATE",Veg_Table[[#This Row],[PRESCRIP]]="NW_No Work"),1,0)</f>
        <v>0</v>
      </c>
      <c r="G713" s="1">
        <f>IF(OR(Veg_Table[[#This Row],[Prescription R-Scale]]="NA",Veg_Table[[#This Row],[Diameter R-Scale]]="NA"),0,IF(Veg_Table[[#This Row],[Diameter R-Scale]]&lt;&gt;Veg_Table[[#This Row],[Prescription R-Scale]],1,0))</f>
        <v>0</v>
      </c>
      <c r="H713" s="1">
        <f>IF(OR(AND(Veg_Table[[#This Row],[PRESCRIP]]="BC_Br Rmv", Veg_Table[[#This Row],[WOOD_MAN]]&lt;&gt;"Not Needed"),AND(Veg_Table[[#This Row],[PRESCRIP]]="BCS_Br Rmv+Trt", Veg_Table[[#This Row],[WOOD_MAN]]&lt;&gt;"Not Needed")),1,0)</f>
        <v>0</v>
      </c>
      <c r="I713" s="1">
        <f ca="1">IF(AND(Veg_Table[[#This Row],[Prescription_Changed]]="Yes",Veg_Table[[#This Row],[TAT_RESULT]]=""),1,0)</f>
        <v>0</v>
      </c>
      <c r="J713" s="1">
        <f ca="1">SUM(Veg_Table[[#This Row],[Prescription and Status do not match]:[Prescription_Edited_And_TAT_Is_Blank]])</f>
        <v>0</v>
      </c>
      <c r="K713" s="1">
        <f ca="1">IF(Veg_Table[[#This Row],[Sum of Errors]]&gt;0,1,0)</f>
        <v>0</v>
      </c>
      <c r="L713" s="1">
        <f>1</f>
        <v>1</v>
      </c>
      <c r="M71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713" s="1">
        <f>IF(OR(MID(Veg_Table[[#This Row],[PRESCRIP]],2,1)="1",MID(Veg_Table[[#This Row],[PRESCRIP]],2,1)="2",MID(Veg_Table[[#This Row],[PRESCRIP]],2,1)="3",MID(Veg_Table[[#This Row],[PRESCRIP]],2,1)="4"),_xlfn.NUMBERVALUE(MID(Veg_Table[[#This Row],[PRESCRIP]],2,1)),"NA")</f>
        <v>2</v>
      </c>
      <c r="O713" s="1">
        <f>WEEKNUM(Veg_Table[[#This Row],[EVM_LAST_EDITED_Day]],2)</f>
        <v>20</v>
      </c>
      <c r="P713" s="25">
        <f>IFERROR(DATE(YEAR(Veg_Table[[#This Row],[EVM_LAST_EDITED2]]),MONTH(Veg_Table[[#This Row],[EVM_LAST_EDITED2]]),DAY(Veg_Table[[#This Row],[EVM_LAST_EDITED2]])),DATE(2019,1,1))</f>
        <v>43962</v>
      </c>
      <c r="Q713" s="3">
        <f>VALUE(SUBSTITUTE(Veg_Table[[#This Row],[EVM_LAST_EDITED]],",",""))</f>
        <v>43962.726807418898</v>
      </c>
      <c r="R713" s="1" t="str">
        <f>_xlfn.IFNA(IF(Veg_Table[[#This Row],[EVM_LAST_EDITOR]]="","zBlank EVM Last Editor",VLOOKUP(Veg_Table[[#This Row],[EVM_LAST_EDITOR]],Roster_Table[#All],4,FALSE)),"zAWRR Not in Roster")</f>
        <v>zAWRR Not in Roster</v>
      </c>
      <c r="S713" s="1" t="str">
        <f>_xlfn.IFNA(IF(Veg_Table[[#This Row],[EVM_LAST_EDITOR]]="","zBlank EVM Last Editor",VLOOKUP(Veg_Table[[#This Row],[EVM_LAST_EDITOR]],Roster_Table[#All],16,FALSE)),"zCompany_AWRR not in Roster")</f>
        <v>zCompany_AWRR not in Roster</v>
      </c>
      <c r="T713" s="2">
        <f>IFERROR(DATE(YEAR(Veg_Table[[#This Row],[Created2]]),MONTH(Veg_Table[[#This Row],[Created2]]),DAY(Veg_Table[[#This Row],[Created2]])),DATE(2019,1,1))</f>
        <v>43941</v>
      </c>
      <c r="U713" s="3">
        <f>VALUE(SUBSTITUTE(Veg_Table[[#This Row],[Created]],",",""))</f>
        <v>43941.563020833302</v>
      </c>
      <c r="V713" s="3" t="str">
        <f ca="1">IFERROR(_xlfn.IFNA(CELL("contents",INDIRECT(_xlfn.CONCAT("Veg_Table_Production_Data!",ADDRESS(MATCH(_xlfn.MAXIFS(#REF!,#REF!,"="&amp;Veg_Table[[#This Row],[AUTO_ID]],#REF!,"&lt;"&amp;Veg_Table[[#This Row],[EVM_LAST_EDITED_Day]]),#REF!,0),COLUMN(#REF!),4,1,)))),""),"")</f>
        <v/>
      </c>
      <c r="W713" s="3" t="str">
        <f ca="1">IF(Veg_Table[[#This Row],[Previous_Prescription]]="","No",IF(Veg_Table[[#This Row],[Previous_Prescription]]=Veg_Table[[#This Row],[PRESCRIP]],"No","Yes"))</f>
        <v>No</v>
      </c>
      <c r="X713" s="3" t="str">
        <f>IF(Veg_Table[[#This Row],[EVM_LAST_EDITED_Day]]=Veg_Table[[#This Row],[Created_Day]],"New","Old")</f>
        <v>Old</v>
      </c>
      <c r="Y713" s="1">
        <f>IFERROR(IF(FIND("delete",LOWER(Veg_Table[[#This Row],[PI_COMMENTS]]))&gt;=1,1,0),0)</f>
        <v>0</v>
      </c>
      <c r="Z713" s="1" t="str">
        <f>_xlfn.IFNA(IF(Veg_Table[[#This Row],[EVM_LAST_EDITOR]]="","Yes",VLOOKUP(Veg_Table[[#This Row],[EVM_LAST_EDITOR]],Roster_Table[#All],15,FALSE)),"Yes")</f>
        <v>Yes</v>
      </c>
      <c r="AA71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13" s="1" t="str">
        <f>_xlfn.IFNA(VLOOKUP(Veg_Table[[#This Row],[EVM_LAST_EDITOR]],Roster_Table[#All],3,FALSE),"zAWRR Not in Roster")</f>
        <v>zAWRR Not in Roster</v>
      </c>
      <c r="AC713" s="1" t="str">
        <f>_xlfn.IFNA(VLOOKUP(Veg_Table[[#This Row],[EVM_LAST_EDITOR]],Roster_Table[#All],2,FALSE),"zAWRR Not in Roster")</f>
        <v>zAWRR Not in Roster</v>
      </c>
      <c r="AD713" s="1" t="str">
        <f>IF(_xlfn.CONCAT(Veg_Table[[#This Row],[First_Name]]," ",Veg_Table[[#This Row],[Last_Name]])="zAWRR Not in Roster zAWRR Not in Roster","zAWRR Not in Roster",_xlfn.CONCAT(Veg_Table[[#This Row],[First_Name]]," ",Veg_Table[[#This Row],[Last_Name]]))</f>
        <v>zAWRR Not in Roster</v>
      </c>
      <c r="AE713">
        <v>3120515</v>
      </c>
      <c r="AF713" t="s">
        <v>2885</v>
      </c>
      <c r="AG713" t="s">
        <v>93</v>
      </c>
      <c r="AH713" t="s">
        <v>2886</v>
      </c>
      <c r="AI713" t="s">
        <v>1934</v>
      </c>
      <c r="AJ713" t="s">
        <v>820</v>
      </c>
      <c r="AL713" t="s">
        <v>22</v>
      </c>
      <c r="AM713" t="s">
        <v>40</v>
      </c>
      <c r="AN713" t="s">
        <v>25</v>
      </c>
      <c r="AO713" t="s">
        <v>25</v>
      </c>
      <c r="AP713">
        <v>21</v>
      </c>
      <c r="AQ713">
        <v>60</v>
      </c>
      <c r="AR713" t="s">
        <v>511</v>
      </c>
      <c r="AS713" t="s">
        <v>42</v>
      </c>
      <c r="AT713" t="s">
        <v>522</v>
      </c>
      <c r="AV713" t="s">
        <v>512</v>
      </c>
      <c r="AW713" t="s">
        <v>2887</v>
      </c>
      <c r="AX713" t="s">
        <v>534</v>
      </c>
      <c r="AZ713">
        <v>5713727</v>
      </c>
      <c r="BA713" t="s">
        <v>42</v>
      </c>
      <c r="BB713" s="4">
        <v>43962.726437199075</v>
      </c>
      <c r="BD713" t="s">
        <v>29</v>
      </c>
      <c r="BE713" t="s">
        <v>25</v>
      </c>
      <c r="BF713" t="s">
        <v>513</v>
      </c>
      <c r="BG713" t="s">
        <v>534</v>
      </c>
      <c r="BI713" s="3">
        <v>43962.726757569442</v>
      </c>
      <c r="BJ713" t="s">
        <v>2888</v>
      </c>
      <c r="BK713" s="30" t="s">
        <v>821</v>
      </c>
      <c r="BL713" s="3">
        <v>43962.726807418978</v>
      </c>
      <c r="BM713" t="s">
        <v>31</v>
      </c>
      <c r="BN713" t="s">
        <v>32</v>
      </c>
      <c r="BP713" t="s">
        <v>2889</v>
      </c>
      <c r="BQ713" t="s">
        <v>1025</v>
      </c>
      <c r="BR713" t="s">
        <v>28</v>
      </c>
      <c r="BS713" t="s">
        <v>28</v>
      </c>
      <c r="BT713" t="s">
        <v>176</v>
      </c>
      <c r="BU713" s="3">
        <v>43941.563020833331</v>
      </c>
      <c r="BV713" t="s">
        <v>803</v>
      </c>
      <c r="BW713" s="3">
        <v>43962.73175890046</v>
      </c>
      <c r="BX713" t="s">
        <v>2890</v>
      </c>
      <c r="CG713"/>
      <c r="CH713"/>
      <c r="CI713"/>
      <c r="CY713"/>
      <c r="DA713"/>
      <c r="DE713"/>
      <c r="DF713"/>
    </row>
    <row r="714" spans="1:110" x14ac:dyDescent="0.25">
      <c r="A714" s="1">
        <f>IF(Veg_Table[[#This Row],[VP_STATUS]]="Hold",0,IF(OR(AND(Veg_Table[[#This Row],[PRESCRIP]]="NW_No Work",Veg_Table[[#This Row],[VP_STATUS]]&lt;&gt;"No Work Required Under EVM"),AND(Veg_Table[[#This Row],[VP_STATUS]]="No Work Required Under EVM",Veg_Table[[#This Row],[PRESCRIP]]&lt;&gt;"NW_No Work")),1,0))</f>
        <v>0</v>
      </c>
      <c r="B714" s="1">
        <f>IF(Veg_Table[[#This Row],[SPECIES]]="",1,0)</f>
        <v>0</v>
      </c>
      <c r="C714" s="1">
        <f>IF(Veg_Table[[#This Row],[DIAMETER]]="",1,0)</f>
        <v>0</v>
      </c>
      <c r="D714" s="1">
        <f>IF(Veg_Table[[#This Row],[HEIGHT]]="",1,0)</f>
        <v>0</v>
      </c>
      <c r="E71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14" s="1">
        <f>IF(AND(Veg_Table[[#This Row],[TAT_RESULT]]="ABATE",Veg_Table[[#This Row],[PRESCRIP]]="NW_No Work"),1,0)</f>
        <v>0</v>
      </c>
      <c r="G714" s="1">
        <f>IF(OR(Veg_Table[[#This Row],[Prescription R-Scale]]="NA",Veg_Table[[#This Row],[Diameter R-Scale]]="NA"),0,IF(Veg_Table[[#This Row],[Diameter R-Scale]]&lt;&gt;Veg_Table[[#This Row],[Prescription R-Scale]],1,0))</f>
        <v>0</v>
      </c>
      <c r="H714" s="1">
        <f>IF(OR(AND(Veg_Table[[#This Row],[PRESCRIP]]="BC_Br Rmv", Veg_Table[[#This Row],[WOOD_MAN]]&lt;&gt;"Not Needed"),AND(Veg_Table[[#This Row],[PRESCRIP]]="BCS_Br Rmv+Trt", Veg_Table[[#This Row],[WOOD_MAN]]&lt;&gt;"Not Needed")),1,0)</f>
        <v>0</v>
      </c>
      <c r="I714" s="1">
        <f ca="1">IF(AND(Veg_Table[[#This Row],[Prescription_Changed]]="Yes",Veg_Table[[#This Row],[TAT_RESULT]]=""),1,0)</f>
        <v>0</v>
      </c>
      <c r="J714" s="1">
        <f ca="1">SUM(Veg_Table[[#This Row],[Prescription and Status do not match]:[Prescription_Edited_And_TAT_Is_Blank]])</f>
        <v>0</v>
      </c>
      <c r="K714" s="1">
        <f ca="1">IF(Veg_Table[[#This Row],[Sum of Errors]]&gt;0,1,0)</f>
        <v>0</v>
      </c>
      <c r="L714" s="1">
        <f>1</f>
        <v>1</v>
      </c>
      <c r="M71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714" s="1">
        <f>IF(OR(MID(Veg_Table[[#This Row],[PRESCRIP]],2,1)="1",MID(Veg_Table[[#This Row],[PRESCRIP]],2,1)="2",MID(Veg_Table[[#This Row],[PRESCRIP]],2,1)="3",MID(Veg_Table[[#This Row],[PRESCRIP]],2,1)="4"),_xlfn.NUMBERVALUE(MID(Veg_Table[[#This Row],[PRESCRIP]],2,1)),"NA")</f>
        <v>3</v>
      </c>
      <c r="O714" s="1">
        <f>WEEKNUM(Veg_Table[[#This Row],[EVM_LAST_EDITED_Day]],2)</f>
        <v>20</v>
      </c>
      <c r="P714" s="25">
        <f>IFERROR(DATE(YEAR(Veg_Table[[#This Row],[EVM_LAST_EDITED2]]),MONTH(Veg_Table[[#This Row],[EVM_LAST_EDITED2]]),DAY(Veg_Table[[#This Row],[EVM_LAST_EDITED2]])),DATE(2019,1,1))</f>
        <v>43962</v>
      </c>
      <c r="Q714" s="3">
        <f>VALUE(SUBSTITUTE(Veg_Table[[#This Row],[EVM_LAST_EDITED]],",",""))</f>
        <v>43962.728227638901</v>
      </c>
      <c r="R714" s="1" t="str">
        <f>_xlfn.IFNA(IF(Veg_Table[[#This Row],[EVM_LAST_EDITOR]]="","zBlank EVM Last Editor",VLOOKUP(Veg_Table[[#This Row],[EVM_LAST_EDITOR]],Roster_Table[#All],4,FALSE)),"zAWRR Not in Roster")</f>
        <v>zAWRR Not in Roster</v>
      </c>
      <c r="S714" s="1" t="str">
        <f>_xlfn.IFNA(IF(Veg_Table[[#This Row],[EVM_LAST_EDITOR]]="","zBlank EVM Last Editor",VLOOKUP(Veg_Table[[#This Row],[EVM_LAST_EDITOR]],Roster_Table[#All],16,FALSE)),"zCompany_AWRR not in Roster")</f>
        <v>zCompany_AWRR not in Roster</v>
      </c>
      <c r="T714" s="2">
        <f>IFERROR(DATE(YEAR(Veg_Table[[#This Row],[Created2]]),MONTH(Veg_Table[[#This Row],[Created2]]),DAY(Veg_Table[[#This Row],[Created2]])),DATE(2019,1,1))</f>
        <v>43920</v>
      </c>
      <c r="U714" s="3">
        <f>VALUE(SUBSTITUTE(Veg_Table[[#This Row],[Created]],",",""))</f>
        <v>43920.4686111111</v>
      </c>
      <c r="V714" s="3" t="str">
        <f ca="1">IFERROR(_xlfn.IFNA(CELL("contents",INDIRECT(_xlfn.CONCAT("Veg_Table_Production_Data!",ADDRESS(MATCH(_xlfn.MAXIFS(#REF!,#REF!,"="&amp;Veg_Table[[#This Row],[AUTO_ID]],#REF!,"&lt;"&amp;Veg_Table[[#This Row],[EVM_LAST_EDITED_Day]]),#REF!,0),COLUMN(#REF!),4,1,)))),""),"")</f>
        <v/>
      </c>
      <c r="W714" s="3" t="str">
        <f ca="1">IF(Veg_Table[[#This Row],[Previous_Prescription]]="","No",IF(Veg_Table[[#This Row],[Previous_Prescription]]=Veg_Table[[#This Row],[PRESCRIP]],"No","Yes"))</f>
        <v>No</v>
      </c>
      <c r="X714" s="3" t="str">
        <f>IF(Veg_Table[[#This Row],[EVM_LAST_EDITED_Day]]=Veg_Table[[#This Row],[Created_Day]],"New","Old")</f>
        <v>Old</v>
      </c>
      <c r="Y714" s="1">
        <f>IFERROR(IF(FIND("delete",LOWER(Veg_Table[[#This Row],[PI_COMMENTS]]))&gt;=1,1,0),0)</f>
        <v>0</v>
      </c>
      <c r="Z714" s="1" t="str">
        <f>_xlfn.IFNA(IF(Veg_Table[[#This Row],[EVM_LAST_EDITOR]]="","Yes",VLOOKUP(Veg_Table[[#This Row],[EVM_LAST_EDITOR]],Roster_Table[#All],15,FALSE)),"Yes")</f>
        <v>Yes</v>
      </c>
      <c r="AA71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14" s="1" t="str">
        <f>_xlfn.IFNA(VLOOKUP(Veg_Table[[#This Row],[EVM_LAST_EDITOR]],Roster_Table[#All],3,FALSE),"zAWRR Not in Roster")</f>
        <v>zAWRR Not in Roster</v>
      </c>
      <c r="AC714" s="1" t="str">
        <f>_xlfn.IFNA(VLOOKUP(Veg_Table[[#This Row],[EVM_LAST_EDITOR]],Roster_Table[#All],2,FALSE),"zAWRR Not in Roster")</f>
        <v>zAWRR Not in Roster</v>
      </c>
      <c r="AD714" s="1" t="str">
        <f>IF(_xlfn.CONCAT(Veg_Table[[#This Row],[First_Name]]," ",Veg_Table[[#This Row],[Last_Name]])="zAWRR Not in Roster zAWRR Not in Roster","zAWRR Not in Roster",_xlfn.CONCAT(Veg_Table[[#This Row],[First_Name]]," ",Veg_Table[[#This Row],[Last_Name]]))</f>
        <v>zAWRR Not in Roster</v>
      </c>
      <c r="AE714">
        <v>2957562</v>
      </c>
      <c r="AF714" t="s">
        <v>1918</v>
      </c>
      <c r="AG714" t="s">
        <v>93</v>
      </c>
      <c r="AH714" t="s">
        <v>1919</v>
      </c>
      <c r="AI714" t="s">
        <v>1518</v>
      </c>
      <c r="AJ714" t="s">
        <v>820</v>
      </c>
      <c r="AL714" t="s">
        <v>22</v>
      </c>
      <c r="AM714" t="s">
        <v>40</v>
      </c>
      <c r="AN714" t="s">
        <v>25</v>
      </c>
      <c r="AO714" t="s">
        <v>25</v>
      </c>
      <c r="AP714">
        <v>27</v>
      </c>
      <c r="AQ714">
        <v>58</v>
      </c>
      <c r="AR714" t="s">
        <v>514</v>
      </c>
      <c r="AS714" t="s">
        <v>545</v>
      </c>
      <c r="AT714" t="s">
        <v>522</v>
      </c>
      <c r="AV714" t="s">
        <v>512</v>
      </c>
      <c r="AW714" t="s">
        <v>1920</v>
      </c>
      <c r="AX714" t="s">
        <v>534</v>
      </c>
      <c r="AZ714">
        <v>5585874</v>
      </c>
      <c r="BA714" t="s">
        <v>51</v>
      </c>
      <c r="BB714" s="4">
        <v>43962.68807827546</v>
      </c>
      <c r="BC714" t="s">
        <v>4393</v>
      </c>
      <c r="BD714" t="s">
        <v>29</v>
      </c>
      <c r="BE714" t="s">
        <v>25</v>
      </c>
      <c r="BF714" t="s">
        <v>513</v>
      </c>
      <c r="BG714" t="s">
        <v>534</v>
      </c>
      <c r="BI714" s="3">
        <v>43962.728195150463</v>
      </c>
      <c r="BJ714" t="s">
        <v>2533</v>
      </c>
      <c r="BK714" s="30" t="s">
        <v>821</v>
      </c>
      <c r="BL714" s="3">
        <v>43962.728227638887</v>
      </c>
      <c r="BM714" t="s">
        <v>31</v>
      </c>
      <c r="BN714" t="s">
        <v>32</v>
      </c>
      <c r="BP714" t="s">
        <v>1921</v>
      </c>
      <c r="BQ714" t="s">
        <v>1025</v>
      </c>
      <c r="BR714" t="s">
        <v>28</v>
      </c>
      <c r="BS714" t="s">
        <v>28</v>
      </c>
      <c r="BT714" t="s">
        <v>1922</v>
      </c>
      <c r="BU714" s="3">
        <v>43920.468611111108</v>
      </c>
      <c r="BV714" t="s">
        <v>803</v>
      </c>
      <c r="BW714" s="3">
        <v>43962.731747650461</v>
      </c>
      <c r="BX714" t="s">
        <v>1923</v>
      </c>
      <c r="CG714"/>
      <c r="CH714"/>
      <c r="CI714"/>
      <c r="CY714"/>
      <c r="DA714"/>
      <c r="DE714"/>
      <c r="DF714"/>
    </row>
    <row r="715" spans="1:110" x14ac:dyDescent="0.25">
      <c r="A715" s="1">
        <f>IF(Veg_Table[[#This Row],[VP_STATUS]]="Hold",0,IF(OR(AND(Veg_Table[[#This Row],[PRESCRIP]]="NW_No Work",Veg_Table[[#This Row],[VP_STATUS]]&lt;&gt;"No Work Required Under EVM"),AND(Veg_Table[[#This Row],[VP_STATUS]]="No Work Required Under EVM",Veg_Table[[#This Row],[PRESCRIP]]&lt;&gt;"NW_No Work")),1,0))</f>
        <v>0</v>
      </c>
      <c r="B715" s="1">
        <f>IF(Veg_Table[[#This Row],[SPECIES]]="",1,0)</f>
        <v>0</v>
      </c>
      <c r="C715" s="1">
        <f>IF(Veg_Table[[#This Row],[DIAMETER]]="",1,0)</f>
        <v>0</v>
      </c>
      <c r="D715" s="1">
        <f>IF(Veg_Table[[#This Row],[HEIGHT]]="",1,0)</f>
        <v>0</v>
      </c>
      <c r="E71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15" s="1">
        <f>IF(AND(Veg_Table[[#This Row],[TAT_RESULT]]="ABATE",Veg_Table[[#This Row],[PRESCRIP]]="NW_No Work"),1,0)</f>
        <v>0</v>
      </c>
      <c r="G715" s="1">
        <f>IF(OR(Veg_Table[[#This Row],[Prescription R-Scale]]="NA",Veg_Table[[#This Row],[Diameter R-Scale]]="NA"),0,IF(Veg_Table[[#This Row],[Diameter R-Scale]]&lt;&gt;Veg_Table[[#This Row],[Prescription R-Scale]],1,0))</f>
        <v>0</v>
      </c>
      <c r="H715" s="1">
        <f>IF(OR(AND(Veg_Table[[#This Row],[PRESCRIP]]="BC_Br Rmv", Veg_Table[[#This Row],[WOOD_MAN]]&lt;&gt;"Not Needed"),AND(Veg_Table[[#This Row],[PRESCRIP]]="BCS_Br Rmv+Trt", Veg_Table[[#This Row],[WOOD_MAN]]&lt;&gt;"Not Needed")),1,0)</f>
        <v>0</v>
      </c>
      <c r="I715" s="1">
        <f ca="1">IF(AND(Veg_Table[[#This Row],[Prescription_Changed]]="Yes",Veg_Table[[#This Row],[TAT_RESULT]]=""),1,0)</f>
        <v>0</v>
      </c>
      <c r="J715" s="1">
        <f ca="1">SUM(Veg_Table[[#This Row],[Prescription and Status do not match]:[Prescription_Edited_And_TAT_Is_Blank]])</f>
        <v>0</v>
      </c>
      <c r="K715" s="1">
        <f ca="1">IF(Veg_Table[[#This Row],[Sum of Errors]]&gt;0,1,0)</f>
        <v>0</v>
      </c>
      <c r="L715" s="1">
        <f>1</f>
        <v>1</v>
      </c>
      <c r="M71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715" s="1">
        <f>IF(OR(MID(Veg_Table[[#This Row],[PRESCRIP]],2,1)="1",MID(Veg_Table[[#This Row],[PRESCRIP]],2,1)="2",MID(Veg_Table[[#This Row],[PRESCRIP]],2,1)="3",MID(Veg_Table[[#This Row],[PRESCRIP]],2,1)="4"),_xlfn.NUMBERVALUE(MID(Veg_Table[[#This Row],[PRESCRIP]],2,1)),"NA")</f>
        <v>2</v>
      </c>
      <c r="O715" s="1">
        <f>WEEKNUM(Veg_Table[[#This Row],[EVM_LAST_EDITED_Day]],2)</f>
        <v>20</v>
      </c>
      <c r="P715" s="25">
        <f>IFERROR(DATE(YEAR(Veg_Table[[#This Row],[EVM_LAST_EDITED2]]),MONTH(Veg_Table[[#This Row],[EVM_LAST_EDITED2]]),DAY(Veg_Table[[#This Row],[EVM_LAST_EDITED2]])),DATE(2019,1,1))</f>
        <v>43962</v>
      </c>
      <c r="Q715" s="3">
        <f>VALUE(SUBSTITUTE(Veg_Table[[#This Row],[EVM_LAST_EDITED]],",",""))</f>
        <v>43962.728841215299</v>
      </c>
      <c r="R715" s="1" t="str">
        <f>_xlfn.IFNA(IF(Veg_Table[[#This Row],[EVM_LAST_EDITOR]]="","zBlank EVM Last Editor",VLOOKUP(Veg_Table[[#This Row],[EVM_LAST_EDITOR]],Roster_Table[#All],4,FALSE)),"zAWRR Not in Roster")</f>
        <v>zAWRR Not in Roster</v>
      </c>
      <c r="S715" s="1" t="str">
        <f>_xlfn.IFNA(IF(Veg_Table[[#This Row],[EVM_LAST_EDITOR]]="","zBlank EVM Last Editor",VLOOKUP(Veg_Table[[#This Row],[EVM_LAST_EDITOR]],Roster_Table[#All],16,FALSE)),"zCompany_AWRR not in Roster")</f>
        <v>zCompany_AWRR not in Roster</v>
      </c>
      <c r="T715" s="2">
        <f>IFERROR(DATE(YEAR(Veg_Table[[#This Row],[Created2]]),MONTH(Veg_Table[[#This Row],[Created2]]),DAY(Veg_Table[[#This Row],[Created2]])),DATE(2019,1,1))</f>
        <v>43929</v>
      </c>
      <c r="U715" s="3">
        <f>VALUE(SUBSTITUTE(Veg_Table[[#This Row],[Created]],",",""))</f>
        <v>43929.614004629599</v>
      </c>
      <c r="V715" s="3" t="str">
        <f ca="1">IFERROR(_xlfn.IFNA(CELL("contents",INDIRECT(_xlfn.CONCAT("Veg_Table_Production_Data!",ADDRESS(MATCH(_xlfn.MAXIFS(#REF!,#REF!,"="&amp;Veg_Table[[#This Row],[AUTO_ID]],#REF!,"&lt;"&amp;Veg_Table[[#This Row],[EVM_LAST_EDITED_Day]]),#REF!,0),COLUMN(#REF!),4,1,)))),""),"")</f>
        <v/>
      </c>
      <c r="W715" s="3" t="str">
        <f ca="1">IF(Veg_Table[[#This Row],[Previous_Prescription]]="","No",IF(Veg_Table[[#This Row],[Previous_Prescription]]=Veg_Table[[#This Row],[PRESCRIP]],"No","Yes"))</f>
        <v>No</v>
      </c>
      <c r="X715" s="3" t="str">
        <f>IF(Veg_Table[[#This Row],[EVM_LAST_EDITED_Day]]=Veg_Table[[#This Row],[Created_Day]],"New","Old")</f>
        <v>Old</v>
      </c>
      <c r="Y715" s="1">
        <f>IFERROR(IF(FIND("delete",LOWER(Veg_Table[[#This Row],[PI_COMMENTS]]))&gt;=1,1,0),0)</f>
        <v>0</v>
      </c>
      <c r="Z715" s="1" t="str">
        <f>_xlfn.IFNA(IF(Veg_Table[[#This Row],[EVM_LAST_EDITOR]]="","Yes",VLOOKUP(Veg_Table[[#This Row],[EVM_LAST_EDITOR]],Roster_Table[#All],15,FALSE)),"Yes")</f>
        <v>Yes</v>
      </c>
      <c r="AA71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15" s="1" t="str">
        <f>_xlfn.IFNA(VLOOKUP(Veg_Table[[#This Row],[EVM_LAST_EDITOR]],Roster_Table[#All],3,FALSE),"zAWRR Not in Roster")</f>
        <v>zAWRR Not in Roster</v>
      </c>
      <c r="AC715" s="1" t="str">
        <f>_xlfn.IFNA(VLOOKUP(Veg_Table[[#This Row],[EVM_LAST_EDITOR]],Roster_Table[#All],2,FALSE),"zAWRR Not in Roster")</f>
        <v>zAWRR Not in Roster</v>
      </c>
      <c r="AD715" s="1" t="str">
        <f>IF(_xlfn.CONCAT(Veg_Table[[#This Row],[First_Name]]," ",Veg_Table[[#This Row],[Last_Name]])="zAWRR Not in Roster zAWRR Not in Roster","zAWRR Not in Roster",_xlfn.CONCAT(Veg_Table[[#This Row],[First_Name]]," ",Veg_Table[[#This Row],[Last_Name]]))</f>
        <v>zAWRR Not in Roster</v>
      </c>
      <c r="AE715">
        <v>2986485</v>
      </c>
      <c r="AF715" t="s">
        <v>2534</v>
      </c>
      <c r="AG715" t="s">
        <v>93</v>
      </c>
      <c r="AH715" t="s">
        <v>1919</v>
      </c>
      <c r="AI715" t="s">
        <v>1518</v>
      </c>
      <c r="AJ715" t="s">
        <v>820</v>
      </c>
      <c r="AL715" t="s">
        <v>22</v>
      </c>
      <c r="AM715" t="s">
        <v>40</v>
      </c>
      <c r="AN715" t="s">
        <v>25</v>
      </c>
      <c r="AO715" t="s">
        <v>25</v>
      </c>
      <c r="AP715">
        <v>21</v>
      </c>
      <c r="AQ715">
        <v>80</v>
      </c>
      <c r="AR715" t="s">
        <v>514</v>
      </c>
      <c r="AS715" t="s">
        <v>900</v>
      </c>
      <c r="AT715" t="s">
        <v>522</v>
      </c>
      <c r="AV715" t="s">
        <v>512</v>
      </c>
      <c r="AW715" t="s">
        <v>2535</v>
      </c>
      <c r="AX715" t="s">
        <v>534</v>
      </c>
      <c r="AZ715">
        <v>5585874</v>
      </c>
      <c r="BA715" t="s">
        <v>530</v>
      </c>
      <c r="BB715" s="4">
        <v>43962.689050706016</v>
      </c>
      <c r="BC715" t="s">
        <v>2079</v>
      </c>
      <c r="BD715" t="s">
        <v>29</v>
      </c>
      <c r="BE715" t="s">
        <v>25</v>
      </c>
      <c r="BF715" t="s">
        <v>513</v>
      </c>
      <c r="BG715" t="s">
        <v>534</v>
      </c>
      <c r="BI715" s="3">
        <v>43962.728816655093</v>
      </c>
      <c r="BJ715" t="s">
        <v>2536</v>
      </c>
      <c r="BK715" s="30" t="s">
        <v>821</v>
      </c>
      <c r="BL715" s="3">
        <v>43962.728841215277</v>
      </c>
      <c r="BM715" t="s">
        <v>31</v>
      </c>
      <c r="BN715" t="s">
        <v>32</v>
      </c>
      <c r="BP715" t="s">
        <v>1921</v>
      </c>
      <c r="BQ715" t="s">
        <v>1025</v>
      </c>
      <c r="BR715" t="s">
        <v>28</v>
      </c>
      <c r="BS715" t="s">
        <v>28</v>
      </c>
      <c r="BT715" t="s">
        <v>344</v>
      </c>
      <c r="BU715" s="3">
        <v>43929.614004629628</v>
      </c>
      <c r="BV715" t="s">
        <v>803</v>
      </c>
      <c r="BW715" s="3">
        <v>43962.73175890046</v>
      </c>
      <c r="BX715" t="s">
        <v>2537</v>
      </c>
      <c r="CG715"/>
      <c r="CH715"/>
      <c r="CI715"/>
      <c r="CY715"/>
      <c r="DA715"/>
      <c r="DE715"/>
      <c r="DF715"/>
    </row>
    <row r="716" spans="1:110" x14ac:dyDescent="0.25">
      <c r="A716" s="1">
        <f>IF(Veg_Table[[#This Row],[VP_STATUS]]="Hold",0,IF(OR(AND(Veg_Table[[#This Row],[PRESCRIP]]="NW_No Work",Veg_Table[[#This Row],[VP_STATUS]]&lt;&gt;"No Work Required Under EVM"),AND(Veg_Table[[#This Row],[VP_STATUS]]="No Work Required Under EVM",Veg_Table[[#This Row],[PRESCRIP]]&lt;&gt;"NW_No Work")),1,0))</f>
        <v>0</v>
      </c>
      <c r="B716" s="1">
        <f>IF(Veg_Table[[#This Row],[SPECIES]]="",1,0)</f>
        <v>0</v>
      </c>
      <c r="C716" s="1">
        <f>IF(Veg_Table[[#This Row],[DIAMETER]]="",1,0)</f>
        <v>0</v>
      </c>
      <c r="D716" s="1">
        <f>IF(Veg_Table[[#This Row],[HEIGHT]]="",1,0)</f>
        <v>0</v>
      </c>
      <c r="E71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16" s="1">
        <f>IF(AND(Veg_Table[[#This Row],[TAT_RESULT]]="ABATE",Veg_Table[[#This Row],[PRESCRIP]]="NW_No Work"),1,0)</f>
        <v>0</v>
      </c>
      <c r="G716" s="1">
        <f>IF(OR(Veg_Table[[#This Row],[Prescription R-Scale]]="NA",Veg_Table[[#This Row],[Diameter R-Scale]]="NA"),0,IF(Veg_Table[[#This Row],[Diameter R-Scale]]&lt;&gt;Veg_Table[[#This Row],[Prescription R-Scale]],1,0))</f>
        <v>0</v>
      </c>
      <c r="H716" s="1">
        <f>IF(OR(AND(Veg_Table[[#This Row],[PRESCRIP]]="BC_Br Rmv", Veg_Table[[#This Row],[WOOD_MAN]]&lt;&gt;"Not Needed"),AND(Veg_Table[[#This Row],[PRESCRIP]]="BCS_Br Rmv+Trt", Veg_Table[[#This Row],[WOOD_MAN]]&lt;&gt;"Not Needed")),1,0)</f>
        <v>0</v>
      </c>
      <c r="I716" s="1">
        <f ca="1">IF(AND(Veg_Table[[#This Row],[Prescription_Changed]]="Yes",Veg_Table[[#This Row],[TAT_RESULT]]=""),1,0)</f>
        <v>0</v>
      </c>
      <c r="J716" s="1">
        <f ca="1">SUM(Veg_Table[[#This Row],[Prescription and Status do not match]:[Prescription_Edited_And_TAT_Is_Blank]])</f>
        <v>0</v>
      </c>
      <c r="K716" s="1">
        <f ca="1">IF(Veg_Table[[#This Row],[Sum of Errors]]&gt;0,1,0)</f>
        <v>0</v>
      </c>
      <c r="L716" s="1">
        <f>1</f>
        <v>1</v>
      </c>
      <c r="M71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716" s="1">
        <f>IF(OR(MID(Veg_Table[[#This Row],[PRESCRIP]],2,1)="1",MID(Veg_Table[[#This Row],[PRESCRIP]],2,1)="2",MID(Veg_Table[[#This Row],[PRESCRIP]],2,1)="3",MID(Veg_Table[[#This Row],[PRESCRIP]],2,1)="4"),_xlfn.NUMBERVALUE(MID(Veg_Table[[#This Row],[PRESCRIP]],2,1)),"NA")</f>
        <v>3</v>
      </c>
      <c r="O716" s="1">
        <f>WEEKNUM(Veg_Table[[#This Row],[EVM_LAST_EDITED_Day]],2)</f>
        <v>20</v>
      </c>
      <c r="P716" s="25">
        <f>IFERROR(DATE(YEAR(Veg_Table[[#This Row],[EVM_LAST_EDITED2]]),MONTH(Veg_Table[[#This Row],[EVM_LAST_EDITED2]]),DAY(Veg_Table[[#This Row],[EVM_LAST_EDITED2]])),DATE(2019,1,1))</f>
        <v>43962</v>
      </c>
      <c r="Q716" s="3">
        <f>VALUE(SUBSTITUTE(Veg_Table[[#This Row],[EVM_LAST_EDITED]],",",""))</f>
        <v>43962.895849641201</v>
      </c>
      <c r="R716" s="1" t="str">
        <f>_xlfn.IFNA(IF(Veg_Table[[#This Row],[EVM_LAST_EDITOR]]="","zBlank EVM Last Editor",VLOOKUP(Veg_Table[[#This Row],[EVM_LAST_EDITOR]],Roster_Table[#All],4,FALSE)),"zAWRR Not in Roster")</f>
        <v>zAWRR Not in Roster</v>
      </c>
      <c r="S716" s="1" t="str">
        <f>_xlfn.IFNA(IF(Veg_Table[[#This Row],[EVM_LAST_EDITOR]]="","zBlank EVM Last Editor",VLOOKUP(Veg_Table[[#This Row],[EVM_LAST_EDITOR]],Roster_Table[#All],16,FALSE)),"zCompany_AWRR not in Roster")</f>
        <v>zCompany_AWRR not in Roster</v>
      </c>
      <c r="T716" s="2">
        <f>IFERROR(DATE(YEAR(Veg_Table[[#This Row],[Created2]]),MONTH(Veg_Table[[#This Row],[Created2]]),DAY(Veg_Table[[#This Row],[Created2]])),DATE(2019,1,1))</f>
        <v>43908</v>
      </c>
      <c r="U716" s="3">
        <f>VALUE(SUBSTITUTE(Veg_Table[[#This Row],[Created]],",",""))</f>
        <v>43908.5682407407</v>
      </c>
      <c r="V716" s="3" t="str">
        <f ca="1">IFERROR(_xlfn.IFNA(CELL("contents",INDIRECT(_xlfn.CONCAT("Veg_Table_Production_Data!",ADDRESS(MATCH(_xlfn.MAXIFS(#REF!,#REF!,"="&amp;Veg_Table[[#This Row],[AUTO_ID]],#REF!,"&lt;"&amp;Veg_Table[[#This Row],[EVM_LAST_EDITED_Day]]),#REF!,0),COLUMN(#REF!),4,1,)))),""),"")</f>
        <v/>
      </c>
      <c r="W716" s="3" t="str">
        <f ca="1">IF(Veg_Table[[#This Row],[Previous_Prescription]]="","No",IF(Veg_Table[[#This Row],[Previous_Prescription]]=Veg_Table[[#This Row],[PRESCRIP]],"No","Yes"))</f>
        <v>No</v>
      </c>
      <c r="X716" s="3" t="str">
        <f>IF(Veg_Table[[#This Row],[EVM_LAST_EDITED_Day]]=Veg_Table[[#This Row],[Created_Day]],"New","Old")</f>
        <v>Old</v>
      </c>
      <c r="Y716" s="1">
        <f>IFERROR(IF(FIND("delete",LOWER(Veg_Table[[#This Row],[PI_COMMENTS]]))&gt;=1,1,0),0)</f>
        <v>0</v>
      </c>
      <c r="Z716" s="1" t="str">
        <f>_xlfn.IFNA(IF(Veg_Table[[#This Row],[EVM_LAST_EDITOR]]="","Yes",VLOOKUP(Veg_Table[[#This Row],[EVM_LAST_EDITOR]],Roster_Table[#All],15,FALSE)),"Yes")</f>
        <v>Yes</v>
      </c>
      <c r="AA71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16" s="1" t="str">
        <f>_xlfn.IFNA(VLOOKUP(Veg_Table[[#This Row],[EVM_LAST_EDITOR]],Roster_Table[#All],3,FALSE),"zAWRR Not in Roster")</f>
        <v>zAWRR Not in Roster</v>
      </c>
      <c r="AC716" s="1" t="str">
        <f>_xlfn.IFNA(VLOOKUP(Veg_Table[[#This Row],[EVM_LAST_EDITOR]],Roster_Table[#All],2,FALSE),"zAWRR Not in Roster")</f>
        <v>zAWRR Not in Roster</v>
      </c>
      <c r="AD716" s="1" t="str">
        <f>IF(_xlfn.CONCAT(Veg_Table[[#This Row],[First_Name]]," ",Veg_Table[[#This Row],[Last_Name]])="zAWRR Not in Roster zAWRR Not in Roster","zAWRR Not in Roster",_xlfn.CONCAT(Veg_Table[[#This Row],[First_Name]]," ",Veg_Table[[#This Row],[Last_Name]]))</f>
        <v>zAWRR Not in Roster</v>
      </c>
      <c r="AE716">
        <v>2933398</v>
      </c>
      <c r="AF716" t="s">
        <v>1135</v>
      </c>
      <c r="AG716" t="s">
        <v>30</v>
      </c>
      <c r="AH716" t="s">
        <v>916</v>
      </c>
      <c r="AI716" t="s">
        <v>1089</v>
      </c>
      <c r="AJ716" t="s">
        <v>820</v>
      </c>
      <c r="AL716" t="s">
        <v>371</v>
      </c>
      <c r="AM716" t="s">
        <v>38</v>
      </c>
      <c r="AN716" t="s">
        <v>25</v>
      </c>
      <c r="AO716" t="s">
        <v>25</v>
      </c>
      <c r="AP716">
        <v>26</v>
      </c>
      <c r="AQ716">
        <v>105</v>
      </c>
      <c r="AR716" t="s">
        <v>514</v>
      </c>
      <c r="AS716" t="s">
        <v>804</v>
      </c>
      <c r="AT716" t="s">
        <v>522</v>
      </c>
      <c r="AV716" t="s">
        <v>512</v>
      </c>
      <c r="AW716" t="s">
        <v>2819</v>
      </c>
      <c r="AX716" t="s">
        <v>534</v>
      </c>
      <c r="AZ716"/>
      <c r="BA716" t="s">
        <v>804</v>
      </c>
      <c r="BB716" s="4">
        <v>43962</v>
      </c>
      <c r="BC716" t="s">
        <v>1544</v>
      </c>
      <c r="BD716" t="s">
        <v>29</v>
      </c>
      <c r="BE716" t="s">
        <v>25</v>
      </c>
      <c r="BF716" t="s">
        <v>513</v>
      </c>
      <c r="BG716" t="s">
        <v>534</v>
      </c>
      <c r="BI716" s="3">
        <v>43966.579591828704</v>
      </c>
      <c r="BJ716" t="s">
        <v>1412</v>
      </c>
      <c r="BK716" s="30" t="s">
        <v>859</v>
      </c>
      <c r="BL716" s="3">
        <v>43962.895849641201</v>
      </c>
      <c r="BM716" t="s">
        <v>31</v>
      </c>
      <c r="BN716" t="s">
        <v>32</v>
      </c>
      <c r="BP716" t="s">
        <v>1126</v>
      </c>
      <c r="BQ716" t="s">
        <v>826</v>
      </c>
      <c r="BR716" t="s">
        <v>28</v>
      </c>
      <c r="BS716" t="s">
        <v>28</v>
      </c>
      <c r="BT716" t="s">
        <v>544</v>
      </c>
      <c r="BU716" s="3">
        <v>43908.568240740744</v>
      </c>
      <c r="BV716" t="s">
        <v>821</v>
      </c>
      <c r="BW716" s="3">
        <v>43966.579649259256</v>
      </c>
      <c r="BX716" t="s">
        <v>1058</v>
      </c>
      <c r="CG716"/>
      <c r="CH716"/>
      <c r="CI716"/>
      <c r="CY716"/>
      <c r="DA716"/>
      <c r="DE716"/>
      <c r="DF716"/>
    </row>
    <row r="717" spans="1:110" x14ac:dyDescent="0.25">
      <c r="A717" s="1">
        <f>IF(Veg_Table[[#This Row],[VP_STATUS]]="Hold",0,IF(OR(AND(Veg_Table[[#This Row],[PRESCRIP]]="NW_No Work",Veg_Table[[#This Row],[VP_STATUS]]&lt;&gt;"No Work Required Under EVM"),AND(Veg_Table[[#This Row],[VP_STATUS]]="No Work Required Under EVM",Veg_Table[[#This Row],[PRESCRIP]]&lt;&gt;"NW_No Work")),1,0))</f>
        <v>0</v>
      </c>
      <c r="B717" s="1">
        <f>IF(Veg_Table[[#This Row],[SPECIES]]="",1,0)</f>
        <v>0</v>
      </c>
      <c r="C717" s="1">
        <f>IF(Veg_Table[[#This Row],[DIAMETER]]="",1,0)</f>
        <v>0</v>
      </c>
      <c r="D717" s="1">
        <f>IF(Veg_Table[[#This Row],[HEIGHT]]="",1,0)</f>
        <v>0</v>
      </c>
      <c r="E71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17" s="1">
        <f>IF(AND(Veg_Table[[#This Row],[TAT_RESULT]]="ABATE",Veg_Table[[#This Row],[PRESCRIP]]="NW_No Work"),1,0)</f>
        <v>0</v>
      </c>
      <c r="G717" s="1">
        <f>IF(OR(Veg_Table[[#This Row],[Prescription R-Scale]]="NA",Veg_Table[[#This Row],[Diameter R-Scale]]="NA"),0,IF(Veg_Table[[#This Row],[Diameter R-Scale]]&lt;&gt;Veg_Table[[#This Row],[Prescription R-Scale]],1,0))</f>
        <v>0</v>
      </c>
      <c r="H717" s="1">
        <f>IF(OR(AND(Veg_Table[[#This Row],[PRESCRIP]]="BC_Br Rmv", Veg_Table[[#This Row],[WOOD_MAN]]&lt;&gt;"Not Needed"),AND(Veg_Table[[#This Row],[PRESCRIP]]="BCS_Br Rmv+Trt", Veg_Table[[#This Row],[WOOD_MAN]]&lt;&gt;"Not Needed")),1,0)</f>
        <v>0</v>
      </c>
      <c r="I717" s="1">
        <f ca="1">IF(AND(Veg_Table[[#This Row],[Prescription_Changed]]="Yes",Veg_Table[[#This Row],[TAT_RESULT]]=""),1,0)</f>
        <v>0</v>
      </c>
      <c r="J717" s="1">
        <f ca="1">SUM(Veg_Table[[#This Row],[Prescription and Status do not match]:[Prescription_Edited_And_TAT_Is_Blank]])</f>
        <v>0</v>
      </c>
      <c r="K717" s="1">
        <f ca="1">IF(Veg_Table[[#This Row],[Sum of Errors]]&gt;0,1,0)</f>
        <v>0</v>
      </c>
      <c r="L717" s="1">
        <f>1</f>
        <v>1</v>
      </c>
      <c r="M71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717" s="1">
        <f>IF(OR(MID(Veg_Table[[#This Row],[PRESCRIP]],2,1)="1",MID(Veg_Table[[#This Row],[PRESCRIP]],2,1)="2",MID(Veg_Table[[#This Row],[PRESCRIP]],2,1)="3",MID(Veg_Table[[#This Row],[PRESCRIP]],2,1)="4"),_xlfn.NUMBERVALUE(MID(Veg_Table[[#This Row],[PRESCRIP]],2,1)),"NA")</f>
        <v>1</v>
      </c>
      <c r="O717" s="1">
        <f>WEEKNUM(Veg_Table[[#This Row],[EVM_LAST_EDITED_Day]],2)</f>
        <v>20</v>
      </c>
      <c r="P717" s="25">
        <f>IFERROR(DATE(YEAR(Veg_Table[[#This Row],[EVM_LAST_EDITED2]]),MONTH(Veg_Table[[#This Row],[EVM_LAST_EDITED2]]),DAY(Veg_Table[[#This Row],[EVM_LAST_EDITED2]])),DATE(2019,1,1))</f>
        <v>43962</v>
      </c>
      <c r="Q717" s="3">
        <f>VALUE(SUBSTITUTE(Veg_Table[[#This Row],[EVM_LAST_EDITED]],",",""))</f>
        <v>43962.902996203702</v>
      </c>
      <c r="R717" s="1" t="str">
        <f>_xlfn.IFNA(IF(Veg_Table[[#This Row],[EVM_LAST_EDITOR]]="","zBlank EVM Last Editor",VLOOKUP(Veg_Table[[#This Row],[EVM_LAST_EDITOR]],Roster_Table[#All],4,FALSE)),"zAWRR Not in Roster")</f>
        <v>zAWRR Not in Roster</v>
      </c>
      <c r="S717" s="1" t="str">
        <f>_xlfn.IFNA(IF(Veg_Table[[#This Row],[EVM_LAST_EDITOR]]="","zBlank EVM Last Editor",VLOOKUP(Veg_Table[[#This Row],[EVM_LAST_EDITOR]],Roster_Table[#All],16,FALSE)),"zCompany_AWRR not in Roster")</f>
        <v>zCompany_AWRR not in Roster</v>
      </c>
      <c r="T717" s="2">
        <f>IFERROR(DATE(YEAR(Veg_Table[[#This Row],[Created2]]),MONTH(Veg_Table[[#This Row],[Created2]]),DAY(Veg_Table[[#This Row],[Created2]])),DATE(2019,1,1))</f>
        <v>43915</v>
      </c>
      <c r="U717" s="3">
        <f>VALUE(SUBSTITUTE(Veg_Table[[#This Row],[Created]],",",""))</f>
        <v>43915.583344907398</v>
      </c>
      <c r="V717" s="3" t="str">
        <f ca="1">IFERROR(_xlfn.IFNA(CELL("contents",INDIRECT(_xlfn.CONCAT("Veg_Table_Production_Data!",ADDRESS(MATCH(_xlfn.MAXIFS(#REF!,#REF!,"="&amp;Veg_Table[[#This Row],[AUTO_ID]],#REF!,"&lt;"&amp;Veg_Table[[#This Row],[EVM_LAST_EDITED_Day]]),#REF!,0),COLUMN(#REF!),4,1,)))),""),"")</f>
        <v/>
      </c>
      <c r="W717" s="3" t="str">
        <f ca="1">IF(Veg_Table[[#This Row],[Previous_Prescription]]="","No",IF(Veg_Table[[#This Row],[Previous_Prescription]]=Veg_Table[[#This Row],[PRESCRIP]],"No","Yes"))</f>
        <v>No</v>
      </c>
      <c r="X717" s="3" t="str">
        <f>IF(Veg_Table[[#This Row],[EVM_LAST_EDITED_Day]]=Veg_Table[[#This Row],[Created_Day]],"New","Old")</f>
        <v>Old</v>
      </c>
      <c r="Y717" s="1">
        <f>IFERROR(IF(FIND("delete",LOWER(Veg_Table[[#This Row],[PI_COMMENTS]]))&gt;=1,1,0),0)</f>
        <v>0</v>
      </c>
      <c r="Z717" s="1" t="str">
        <f>_xlfn.IFNA(IF(Veg_Table[[#This Row],[EVM_LAST_EDITOR]]="","Yes",VLOOKUP(Veg_Table[[#This Row],[EVM_LAST_EDITOR]],Roster_Table[#All],15,FALSE)),"Yes")</f>
        <v>Yes</v>
      </c>
      <c r="AA71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17" s="1" t="str">
        <f>_xlfn.IFNA(VLOOKUP(Veg_Table[[#This Row],[EVM_LAST_EDITOR]],Roster_Table[#All],3,FALSE),"zAWRR Not in Roster")</f>
        <v>zAWRR Not in Roster</v>
      </c>
      <c r="AC717" s="1" t="str">
        <f>_xlfn.IFNA(VLOOKUP(Veg_Table[[#This Row],[EVM_LAST_EDITOR]],Roster_Table[#All],2,FALSE),"zAWRR Not in Roster")</f>
        <v>zAWRR Not in Roster</v>
      </c>
      <c r="AD717" s="1" t="str">
        <f>IF(_xlfn.CONCAT(Veg_Table[[#This Row],[First_Name]]," ",Veg_Table[[#This Row],[Last_Name]])="zAWRR Not in Roster zAWRR Not in Roster","zAWRR Not in Roster",_xlfn.CONCAT(Veg_Table[[#This Row],[First_Name]]," ",Veg_Table[[#This Row],[Last_Name]]))</f>
        <v>zAWRR Not in Roster</v>
      </c>
      <c r="AE717">
        <v>2951926</v>
      </c>
      <c r="AF717" t="s">
        <v>3410</v>
      </c>
      <c r="AG717" t="s">
        <v>93</v>
      </c>
      <c r="AH717" t="s">
        <v>1037</v>
      </c>
      <c r="AI717" t="s">
        <v>1560</v>
      </c>
      <c r="AJ717" t="s">
        <v>820</v>
      </c>
      <c r="AL717" t="s">
        <v>372</v>
      </c>
      <c r="AM717" t="s">
        <v>38</v>
      </c>
      <c r="AN717" t="s">
        <v>25</v>
      </c>
      <c r="AO717" t="s">
        <v>43</v>
      </c>
      <c r="AP717">
        <v>11</v>
      </c>
      <c r="AQ717">
        <v>65</v>
      </c>
      <c r="AR717" t="s">
        <v>514</v>
      </c>
      <c r="AS717" t="s">
        <v>45</v>
      </c>
      <c r="AT717" t="s">
        <v>515</v>
      </c>
      <c r="AV717" t="s">
        <v>512</v>
      </c>
      <c r="AW717" t="s">
        <v>3411</v>
      </c>
      <c r="AX717" t="s">
        <v>534</v>
      </c>
      <c r="AZ717"/>
      <c r="BA717" t="s">
        <v>45</v>
      </c>
      <c r="BB717" s="4">
        <v>43962</v>
      </c>
      <c r="BC717" t="s">
        <v>3334</v>
      </c>
      <c r="BD717" t="s">
        <v>29</v>
      </c>
      <c r="BE717" t="s">
        <v>25</v>
      </c>
      <c r="BF717" t="s">
        <v>513</v>
      </c>
      <c r="BI717" s="3"/>
      <c r="BJ717" t="s">
        <v>1558</v>
      </c>
      <c r="BK717" s="30" t="s">
        <v>859</v>
      </c>
      <c r="BL717" s="3">
        <v>43962.902996203702</v>
      </c>
      <c r="BM717" t="s">
        <v>31</v>
      </c>
      <c r="BN717" t="s">
        <v>32</v>
      </c>
      <c r="BP717" t="s">
        <v>1038</v>
      </c>
      <c r="BQ717" t="s">
        <v>1025</v>
      </c>
      <c r="BR717" t="s">
        <v>28</v>
      </c>
      <c r="BS717" t="s">
        <v>28</v>
      </c>
      <c r="BT717" t="s">
        <v>129</v>
      </c>
      <c r="BU717" s="3">
        <v>43915.583344907405</v>
      </c>
      <c r="BV717" t="s">
        <v>803</v>
      </c>
      <c r="BW717" s="3">
        <v>43962.979576597223</v>
      </c>
      <c r="BX717" t="s">
        <v>3412</v>
      </c>
      <c r="CG717"/>
      <c r="CH717"/>
      <c r="CI717"/>
      <c r="CY717"/>
      <c r="DA717"/>
      <c r="DE717"/>
      <c r="DF717"/>
    </row>
    <row r="718" spans="1:110" x14ac:dyDescent="0.25">
      <c r="A718" s="1">
        <f>IF(Veg_Table[[#This Row],[VP_STATUS]]="Hold",0,IF(OR(AND(Veg_Table[[#This Row],[PRESCRIP]]="NW_No Work",Veg_Table[[#This Row],[VP_STATUS]]&lt;&gt;"No Work Required Under EVM"),AND(Veg_Table[[#This Row],[VP_STATUS]]="No Work Required Under EVM",Veg_Table[[#This Row],[PRESCRIP]]&lt;&gt;"NW_No Work")),1,0))</f>
        <v>0</v>
      </c>
      <c r="B718" s="1">
        <f>IF(Veg_Table[[#This Row],[SPECIES]]="",1,0)</f>
        <v>0</v>
      </c>
      <c r="C718" s="1">
        <f>IF(Veg_Table[[#This Row],[DIAMETER]]="",1,0)</f>
        <v>0</v>
      </c>
      <c r="D718" s="1">
        <f>IF(Veg_Table[[#This Row],[HEIGHT]]="",1,0)</f>
        <v>0</v>
      </c>
      <c r="E71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18" s="1">
        <f>IF(AND(Veg_Table[[#This Row],[TAT_RESULT]]="ABATE",Veg_Table[[#This Row],[PRESCRIP]]="NW_No Work"),1,0)</f>
        <v>0</v>
      </c>
      <c r="G718" s="1">
        <f>IF(OR(Veg_Table[[#This Row],[Prescription R-Scale]]="NA",Veg_Table[[#This Row],[Diameter R-Scale]]="NA"),0,IF(Veg_Table[[#This Row],[Diameter R-Scale]]&lt;&gt;Veg_Table[[#This Row],[Prescription R-Scale]],1,0))</f>
        <v>0</v>
      </c>
      <c r="H718" s="1">
        <f>IF(OR(AND(Veg_Table[[#This Row],[PRESCRIP]]="BC_Br Rmv", Veg_Table[[#This Row],[WOOD_MAN]]&lt;&gt;"Not Needed"),AND(Veg_Table[[#This Row],[PRESCRIP]]="BCS_Br Rmv+Trt", Veg_Table[[#This Row],[WOOD_MAN]]&lt;&gt;"Not Needed")),1,0)</f>
        <v>0</v>
      </c>
      <c r="I718" s="1">
        <f ca="1">IF(AND(Veg_Table[[#This Row],[Prescription_Changed]]="Yes",Veg_Table[[#This Row],[TAT_RESULT]]=""),1,0)</f>
        <v>0</v>
      </c>
      <c r="J718" s="1">
        <f ca="1">SUM(Veg_Table[[#This Row],[Prescription and Status do not match]:[Prescription_Edited_And_TAT_Is_Blank]])</f>
        <v>0</v>
      </c>
      <c r="K718" s="1">
        <f ca="1">IF(Veg_Table[[#This Row],[Sum of Errors]]&gt;0,1,0)</f>
        <v>0</v>
      </c>
      <c r="L718" s="1">
        <f>1</f>
        <v>1</v>
      </c>
      <c r="M71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718" s="1">
        <f>IF(OR(MID(Veg_Table[[#This Row],[PRESCRIP]],2,1)="1",MID(Veg_Table[[#This Row],[PRESCRIP]],2,1)="2",MID(Veg_Table[[#This Row],[PRESCRIP]],2,1)="3",MID(Veg_Table[[#This Row],[PRESCRIP]],2,1)="4"),_xlfn.NUMBERVALUE(MID(Veg_Table[[#This Row],[PRESCRIP]],2,1)),"NA")</f>
        <v>2</v>
      </c>
      <c r="O718" s="1">
        <f>WEEKNUM(Veg_Table[[#This Row],[EVM_LAST_EDITED_Day]],2)</f>
        <v>20</v>
      </c>
      <c r="P718" s="25">
        <f>IFERROR(DATE(YEAR(Veg_Table[[#This Row],[EVM_LAST_EDITED2]]),MONTH(Veg_Table[[#This Row],[EVM_LAST_EDITED2]]),DAY(Veg_Table[[#This Row],[EVM_LAST_EDITED2]])),DATE(2019,1,1))</f>
        <v>43962</v>
      </c>
      <c r="Q718" s="3">
        <f>VALUE(SUBSTITUTE(Veg_Table[[#This Row],[EVM_LAST_EDITED]],",",""))</f>
        <v>43962.903761134301</v>
      </c>
      <c r="R718" s="1" t="str">
        <f>_xlfn.IFNA(IF(Veg_Table[[#This Row],[EVM_LAST_EDITOR]]="","zBlank EVM Last Editor",VLOOKUP(Veg_Table[[#This Row],[EVM_LAST_EDITOR]],Roster_Table[#All],4,FALSE)),"zAWRR Not in Roster")</f>
        <v>zAWRR Not in Roster</v>
      </c>
      <c r="S718" s="1" t="str">
        <f>_xlfn.IFNA(IF(Veg_Table[[#This Row],[EVM_LAST_EDITOR]]="","zBlank EVM Last Editor",VLOOKUP(Veg_Table[[#This Row],[EVM_LAST_EDITOR]],Roster_Table[#All],16,FALSE)),"zCompany_AWRR not in Roster")</f>
        <v>zCompany_AWRR not in Roster</v>
      </c>
      <c r="T718" s="2">
        <f>IFERROR(DATE(YEAR(Veg_Table[[#This Row],[Created2]]),MONTH(Veg_Table[[#This Row],[Created2]]),DAY(Veg_Table[[#This Row],[Created2]])),DATE(2019,1,1))</f>
        <v>43915</v>
      </c>
      <c r="U718" s="3">
        <f>VALUE(SUBSTITUTE(Veg_Table[[#This Row],[Created]],",",""))</f>
        <v>43915.602384259299</v>
      </c>
      <c r="V718" s="3" t="str">
        <f ca="1">IFERROR(_xlfn.IFNA(CELL("contents",INDIRECT(_xlfn.CONCAT("Veg_Table_Production_Data!",ADDRESS(MATCH(_xlfn.MAXIFS(#REF!,#REF!,"="&amp;Veg_Table[[#This Row],[AUTO_ID]],#REF!,"&lt;"&amp;Veg_Table[[#This Row],[EVM_LAST_EDITED_Day]]),#REF!,0),COLUMN(#REF!),4,1,)))),""),"")</f>
        <v/>
      </c>
      <c r="W718" s="3" t="str">
        <f ca="1">IF(Veg_Table[[#This Row],[Previous_Prescription]]="","No",IF(Veg_Table[[#This Row],[Previous_Prescription]]=Veg_Table[[#This Row],[PRESCRIP]],"No","Yes"))</f>
        <v>No</v>
      </c>
      <c r="X718" s="3" t="str">
        <f>IF(Veg_Table[[#This Row],[EVM_LAST_EDITED_Day]]=Veg_Table[[#This Row],[Created_Day]],"New","Old")</f>
        <v>Old</v>
      </c>
      <c r="Y718" s="1">
        <f>IFERROR(IF(FIND("delete",LOWER(Veg_Table[[#This Row],[PI_COMMENTS]]))&gt;=1,1,0),0)</f>
        <v>0</v>
      </c>
      <c r="Z718" s="1" t="str">
        <f>_xlfn.IFNA(IF(Veg_Table[[#This Row],[EVM_LAST_EDITOR]]="","Yes",VLOOKUP(Veg_Table[[#This Row],[EVM_LAST_EDITOR]],Roster_Table[#All],15,FALSE)),"Yes")</f>
        <v>Yes</v>
      </c>
      <c r="AA71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18" s="1" t="str">
        <f>_xlfn.IFNA(VLOOKUP(Veg_Table[[#This Row],[EVM_LAST_EDITOR]],Roster_Table[#All],3,FALSE),"zAWRR Not in Roster")</f>
        <v>zAWRR Not in Roster</v>
      </c>
      <c r="AC718" s="1" t="str">
        <f>_xlfn.IFNA(VLOOKUP(Veg_Table[[#This Row],[EVM_LAST_EDITOR]],Roster_Table[#All],2,FALSE),"zAWRR Not in Roster")</f>
        <v>zAWRR Not in Roster</v>
      </c>
      <c r="AD718" s="1" t="str">
        <f>IF(_xlfn.CONCAT(Veg_Table[[#This Row],[First_Name]]," ",Veg_Table[[#This Row],[Last_Name]])="zAWRR Not in Roster zAWRR Not in Roster","zAWRR Not in Roster",_xlfn.CONCAT(Veg_Table[[#This Row],[First_Name]]," ",Veg_Table[[#This Row],[Last_Name]]))</f>
        <v>zAWRR Not in Roster</v>
      </c>
      <c r="AE718">
        <v>2951929</v>
      </c>
      <c r="AF718" t="s">
        <v>3413</v>
      </c>
      <c r="AG718" t="s">
        <v>93</v>
      </c>
      <c r="AH718" t="s">
        <v>1037</v>
      </c>
      <c r="AI718" t="s">
        <v>1560</v>
      </c>
      <c r="AJ718" t="s">
        <v>820</v>
      </c>
      <c r="AL718" t="s">
        <v>372</v>
      </c>
      <c r="AM718" t="s">
        <v>38</v>
      </c>
      <c r="AN718" t="s">
        <v>25</v>
      </c>
      <c r="AO718" t="s">
        <v>25</v>
      </c>
      <c r="AP718">
        <v>20</v>
      </c>
      <c r="AQ718">
        <v>92</v>
      </c>
      <c r="AR718" t="s">
        <v>511</v>
      </c>
      <c r="AS718" t="s">
        <v>42</v>
      </c>
      <c r="AT718" t="s">
        <v>515</v>
      </c>
      <c r="AV718" t="s">
        <v>512</v>
      </c>
      <c r="AW718" t="s">
        <v>3414</v>
      </c>
      <c r="AX718" t="s">
        <v>534</v>
      </c>
      <c r="AZ718"/>
      <c r="BA718" t="s">
        <v>42</v>
      </c>
      <c r="BB718" s="4">
        <v>43962</v>
      </c>
      <c r="BC718" t="s">
        <v>3334</v>
      </c>
      <c r="BD718" t="s">
        <v>29</v>
      </c>
      <c r="BE718" t="s">
        <v>25</v>
      </c>
      <c r="BF718" t="s">
        <v>513</v>
      </c>
      <c r="BI718" s="3"/>
      <c r="BJ718" t="s">
        <v>1558</v>
      </c>
      <c r="BK718" s="30" t="s">
        <v>859</v>
      </c>
      <c r="BL718" s="3">
        <v>43962.903761134257</v>
      </c>
      <c r="BM718" t="s">
        <v>31</v>
      </c>
      <c r="BN718" t="s">
        <v>32</v>
      </c>
      <c r="BP718" t="s">
        <v>1038</v>
      </c>
      <c r="BQ718" t="s">
        <v>1025</v>
      </c>
      <c r="BR718" t="s">
        <v>28</v>
      </c>
      <c r="BS718" t="s">
        <v>28</v>
      </c>
      <c r="BT718" t="s">
        <v>129</v>
      </c>
      <c r="BU718" s="3">
        <v>43915.602384259262</v>
      </c>
      <c r="BV718" t="s">
        <v>803</v>
      </c>
      <c r="BW718" s="3">
        <v>43962.979576597223</v>
      </c>
      <c r="BX718" t="s">
        <v>3415</v>
      </c>
      <c r="CG718"/>
      <c r="CH718"/>
      <c r="CI718"/>
      <c r="CY718"/>
      <c r="DA718"/>
      <c r="DE718"/>
      <c r="DF718"/>
    </row>
    <row r="719" spans="1:110" x14ac:dyDescent="0.25">
      <c r="A719" s="1">
        <f>IF(Veg_Table[[#This Row],[VP_STATUS]]="Hold",0,IF(OR(AND(Veg_Table[[#This Row],[PRESCRIP]]="NW_No Work",Veg_Table[[#This Row],[VP_STATUS]]&lt;&gt;"No Work Required Under EVM"),AND(Veg_Table[[#This Row],[VP_STATUS]]="No Work Required Under EVM",Veg_Table[[#This Row],[PRESCRIP]]&lt;&gt;"NW_No Work")),1,0))</f>
        <v>0</v>
      </c>
      <c r="B719" s="1">
        <f>IF(Veg_Table[[#This Row],[SPECIES]]="",1,0)</f>
        <v>0</v>
      </c>
      <c r="C719" s="1">
        <f>IF(Veg_Table[[#This Row],[DIAMETER]]="",1,0)</f>
        <v>0</v>
      </c>
      <c r="D719" s="1">
        <f>IF(Veg_Table[[#This Row],[HEIGHT]]="",1,0)</f>
        <v>0</v>
      </c>
      <c r="E71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19" s="1">
        <f>IF(AND(Veg_Table[[#This Row],[TAT_RESULT]]="ABATE",Veg_Table[[#This Row],[PRESCRIP]]="NW_No Work"),1,0)</f>
        <v>0</v>
      </c>
      <c r="G719" s="1">
        <f>IF(OR(Veg_Table[[#This Row],[Prescription R-Scale]]="NA",Veg_Table[[#This Row],[Diameter R-Scale]]="NA"),0,IF(Veg_Table[[#This Row],[Diameter R-Scale]]&lt;&gt;Veg_Table[[#This Row],[Prescription R-Scale]],1,0))</f>
        <v>0</v>
      </c>
      <c r="H719" s="1">
        <f>IF(OR(AND(Veg_Table[[#This Row],[PRESCRIP]]="BC_Br Rmv", Veg_Table[[#This Row],[WOOD_MAN]]&lt;&gt;"Not Needed"),AND(Veg_Table[[#This Row],[PRESCRIP]]="BCS_Br Rmv+Trt", Veg_Table[[#This Row],[WOOD_MAN]]&lt;&gt;"Not Needed")),1,0)</f>
        <v>0</v>
      </c>
      <c r="I719" s="1">
        <f ca="1">IF(AND(Veg_Table[[#This Row],[Prescription_Changed]]="Yes",Veg_Table[[#This Row],[TAT_RESULT]]=""),1,0)</f>
        <v>0</v>
      </c>
      <c r="J719" s="1">
        <f ca="1">SUM(Veg_Table[[#This Row],[Prescription and Status do not match]:[Prescription_Edited_And_TAT_Is_Blank]])</f>
        <v>0</v>
      </c>
      <c r="K719" s="1">
        <f ca="1">IF(Veg_Table[[#This Row],[Sum of Errors]]&gt;0,1,0)</f>
        <v>0</v>
      </c>
      <c r="L719" s="1">
        <f>1</f>
        <v>1</v>
      </c>
      <c r="M71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719" s="1">
        <f>IF(OR(MID(Veg_Table[[#This Row],[PRESCRIP]],2,1)="1",MID(Veg_Table[[#This Row],[PRESCRIP]],2,1)="2",MID(Veg_Table[[#This Row],[PRESCRIP]],2,1)="3",MID(Veg_Table[[#This Row],[PRESCRIP]],2,1)="4"),_xlfn.NUMBERVALUE(MID(Veg_Table[[#This Row],[PRESCRIP]],2,1)),"NA")</f>
        <v>2</v>
      </c>
      <c r="O719" s="1">
        <f>WEEKNUM(Veg_Table[[#This Row],[EVM_LAST_EDITED_Day]],2)</f>
        <v>20</v>
      </c>
      <c r="P719" s="25">
        <f>IFERROR(DATE(YEAR(Veg_Table[[#This Row],[EVM_LAST_EDITED2]]),MONTH(Veg_Table[[#This Row],[EVM_LAST_EDITED2]]),DAY(Veg_Table[[#This Row],[EVM_LAST_EDITED2]])),DATE(2019,1,1))</f>
        <v>43962</v>
      </c>
      <c r="Q719" s="3">
        <f>VALUE(SUBSTITUTE(Veg_Table[[#This Row],[EVM_LAST_EDITED]],",",""))</f>
        <v>43962.911935601798</v>
      </c>
      <c r="R719" s="1" t="str">
        <f>_xlfn.IFNA(IF(Veg_Table[[#This Row],[EVM_LAST_EDITOR]]="","zBlank EVM Last Editor",VLOOKUP(Veg_Table[[#This Row],[EVM_LAST_EDITOR]],Roster_Table[#All],4,FALSE)),"zAWRR Not in Roster")</f>
        <v>zAWRR Not in Roster</v>
      </c>
      <c r="S719" s="1" t="str">
        <f>_xlfn.IFNA(IF(Veg_Table[[#This Row],[EVM_LAST_EDITOR]]="","zBlank EVM Last Editor",VLOOKUP(Veg_Table[[#This Row],[EVM_LAST_EDITOR]],Roster_Table[#All],16,FALSE)),"zCompany_AWRR not in Roster")</f>
        <v>zCompany_AWRR not in Roster</v>
      </c>
      <c r="T719" s="2">
        <f>IFERROR(DATE(YEAR(Veg_Table[[#This Row],[Created2]]),MONTH(Veg_Table[[#This Row],[Created2]]),DAY(Veg_Table[[#This Row],[Created2]])),DATE(2019,1,1))</f>
        <v>43922</v>
      </c>
      <c r="U719" s="3">
        <f>VALUE(SUBSTITUTE(Veg_Table[[#This Row],[Created]],",",""))</f>
        <v>43922.596724536997</v>
      </c>
      <c r="V719" s="3" t="str">
        <f ca="1">IFERROR(_xlfn.IFNA(CELL("contents",INDIRECT(_xlfn.CONCAT("Veg_Table_Production_Data!",ADDRESS(MATCH(_xlfn.MAXIFS(#REF!,#REF!,"="&amp;Veg_Table[[#This Row],[AUTO_ID]],#REF!,"&lt;"&amp;Veg_Table[[#This Row],[EVM_LAST_EDITED_Day]]),#REF!,0),COLUMN(#REF!),4,1,)))),""),"")</f>
        <v/>
      </c>
      <c r="W719" s="3" t="str">
        <f ca="1">IF(Veg_Table[[#This Row],[Previous_Prescription]]="","No",IF(Veg_Table[[#This Row],[Previous_Prescription]]=Veg_Table[[#This Row],[PRESCRIP]],"No","Yes"))</f>
        <v>No</v>
      </c>
      <c r="X719" s="3" t="str">
        <f>IF(Veg_Table[[#This Row],[EVM_LAST_EDITED_Day]]=Veg_Table[[#This Row],[Created_Day]],"New","Old")</f>
        <v>Old</v>
      </c>
      <c r="Y719" s="1">
        <f>IFERROR(IF(FIND("delete",LOWER(Veg_Table[[#This Row],[PI_COMMENTS]]))&gt;=1,1,0),0)</f>
        <v>0</v>
      </c>
      <c r="Z719" s="1" t="str">
        <f>_xlfn.IFNA(IF(Veg_Table[[#This Row],[EVM_LAST_EDITOR]]="","Yes",VLOOKUP(Veg_Table[[#This Row],[EVM_LAST_EDITOR]],Roster_Table[#All],15,FALSE)),"Yes")</f>
        <v>Yes</v>
      </c>
      <c r="AA71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19" s="1" t="str">
        <f>_xlfn.IFNA(VLOOKUP(Veg_Table[[#This Row],[EVM_LAST_EDITOR]],Roster_Table[#All],3,FALSE),"zAWRR Not in Roster")</f>
        <v>zAWRR Not in Roster</v>
      </c>
      <c r="AC719" s="1" t="str">
        <f>_xlfn.IFNA(VLOOKUP(Veg_Table[[#This Row],[EVM_LAST_EDITOR]],Roster_Table[#All],2,FALSE),"zAWRR Not in Roster")</f>
        <v>zAWRR Not in Roster</v>
      </c>
      <c r="AD719" s="1" t="str">
        <f>IF(_xlfn.CONCAT(Veg_Table[[#This Row],[First_Name]]," ",Veg_Table[[#This Row],[Last_Name]])="zAWRR Not in Roster zAWRR Not in Roster","zAWRR Not in Roster",_xlfn.CONCAT(Veg_Table[[#This Row],[First_Name]]," ",Veg_Table[[#This Row],[Last_Name]]))</f>
        <v>zAWRR Not in Roster</v>
      </c>
      <c r="AE719">
        <v>2965301</v>
      </c>
      <c r="AF719" t="s">
        <v>2151</v>
      </c>
      <c r="AG719" t="s">
        <v>93</v>
      </c>
      <c r="AH719" t="s">
        <v>1037</v>
      </c>
      <c r="AI719" t="s">
        <v>1560</v>
      </c>
      <c r="AJ719" t="s">
        <v>820</v>
      </c>
      <c r="AL719" t="s">
        <v>372</v>
      </c>
      <c r="AM719" t="s">
        <v>38</v>
      </c>
      <c r="AN719" t="s">
        <v>25</v>
      </c>
      <c r="AO719" t="s">
        <v>25</v>
      </c>
      <c r="AP719">
        <v>18</v>
      </c>
      <c r="AQ719">
        <v>94</v>
      </c>
      <c r="AR719" t="s">
        <v>511</v>
      </c>
      <c r="AS719" t="s">
        <v>42</v>
      </c>
      <c r="AT719" t="s">
        <v>515</v>
      </c>
      <c r="AV719" t="s">
        <v>512</v>
      </c>
      <c r="AW719" t="s">
        <v>2152</v>
      </c>
      <c r="AX719" t="s">
        <v>534</v>
      </c>
      <c r="AZ719"/>
      <c r="BA719" t="s">
        <v>42</v>
      </c>
      <c r="BB719" s="4">
        <v>43962</v>
      </c>
      <c r="BC719" t="s">
        <v>3334</v>
      </c>
      <c r="BD719" t="s">
        <v>29</v>
      </c>
      <c r="BE719" t="s">
        <v>25</v>
      </c>
      <c r="BF719" t="s">
        <v>513</v>
      </c>
      <c r="BI719" s="3"/>
      <c r="BJ719" t="s">
        <v>1558</v>
      </c>
      <c r="BK719" s="30" t="s">
        <v>859</v>
      </c>
      <c r="BL719" s="3">
        <v>43962.911935601849</v>
      </c>
      <c r="BM719" t="s">
        <v>31</v>
      </c>
      <c r="BN719" t="s">
        <v>32</v>
      </c>
      <c r="BP719" t="s">
        <v>1038</v>
      </c>
      <c r="BQ719" t="s">
        <v>1025</v>
      </c>
      <c r="BR719" t="s">
        <v>28</v>
      </c>
      <c r="BS719" t="s">
        <v>28</v>
      </c>
      <c r="BT719" t="s">
        <v>129</v>
      </c>
      <c r="BU719" s="3">
        <v>43922.596724537034</v>
      </c>
      <c r="BV719" t="s">
        <v>803</v>
      </c>
      <c r="BW719" s="3">
        <v>43962.979576597223</v>
      </c>
      <c r="BX719" t="s">
        <v>2153</v>
      </c>
      <c r="CG719"/>
      <c r="CH719"/>
      <c r="CI719"/>
      <c r="CY719"/>
      <c r="DA719"/>
      <c r="DE719"/>
      <c r="DF719"/>
    </row>
    <row r="720" spans="1:110" x14ac:dyDescent="0.25">
      <c r="A720" s="1">
        <f>IF(Veg_Table[[#This Row],[VP_STATUS]]="Hold",0,IF(OR(AND(Veg_Table[[#This Row],[PRESCRIP]]="NW_No Work",Veg_Table[[#This Row],[VP_STATUS]]&lt;&gt;"No Work Required Under EVM"),AND(Veg_Table[[#This Row],[VP_STATUS]]="No Work Required Under EVM",Veg_Table[[#This Row],[PRESCRIP]]&lt;&gt;"NW_No Work")),1,0))</f>
        <v>0</v>
      </c>
      <c r="B720" s="1">
        <f>IF(Veg_Table[[#This Row],[SPECIES]]="",1,0)</f>
        <v>0</v>
      </c>
      <c r="C720" s="1">
        <f>IF(Veg_Table[[#This Row],[DIAMETER]]="",1,0)</f>
        <v>0</v>
      </c>
      <c r="D720" s="1">
        <f>IF(Veg_Table[[#This Row],[HEIGHT]]="",1,0)</f>
        <v>0</v>
      </c>
      <c r="E72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20" s="1">
        <f>IF(AND(Veg_Table[[#This Row],[TAT_RESULT]]="ABATE",Veg_Table[[#This Row],[PRESCRIP]]="NW_No Work"),1,0)</f>
        <v>0</v>
      </c>
      <c r="G720" s="1">
        <f>IF(OR(Veg_Table[[#This Row],[Prescription R-Scale]]="NA",Veg_Table[[#This Row],[Diameter R-Scale]]="NA"),0,IF(Veg_Table[[#This Row],[Diameter R-Scale]]&lt;&gt;Veg_Table[[#This Row],[Prescription R-Scale]],1,0))</f>
        <v>0</v>
      </c>
      <c r="H720" s="1">
        <f>IF(OR(AND(Veg_Table[[#This Row],[PRESCRIP]]="BC_Br Rmv", Veg_Table[[#This Row],[WOOD_MAN]]&lt;&gt;"Not Needed"),AND(Veg_Table[[#This Row],[PRESCRIP]]="BCS_Br Rmv+Trt", Veg_Table[[#This Row],[WOOD_MAN]]&lt;&gt;"Not Needed")),1,0)</f>
        <v>0</v>
      </c>
      <c r="I720" s="1">
        <f ca="1">IF(AND(Veg_Table[[#This Row],[Prescription_Changed]]="Yes",Veg_Table[[#This Row],[TAT_RESULT]]=""),1,0)</f>
        <v>0</v>
      </c>
      <c r="J720" s="1">
        <f ca="1">SUM(Veg_Table[[#This Row],[Prescription and Status do not match]:[Prescription_Edited_And_TAT_Is_Blank]])</f>
        <v>0</v>
      </c>
      <c r="K720" s="1">
        <f ca="1">IF(Veg_Table[[#This Row],[Sum of Errors]]&gt;0,1,0)</f>
        <v>0</v>
      </c>
      <c r="L720" s="1">
        <f>1</f>
        <v>1</v>
      </c>
      <c r="M720"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720" s="1" t="str">
        <f>IF(OR(MID(Veg_Table[[#This Row],[PRESCRIP]],2,1)="1",MID(Veg_Table[[#This Row],[PRESCRIP]],2,1)="2",MID(Veg_Table[[#This Row],[PRESCRIP]],2,1)="3",MID(Veg_Table[[#This Row],[PRESCRIP]],2,1)="4"),_xlfn.NUMBERVALUE(MID(Veg_Table[[#This Row],[PRESCRIP]],2,1)),"NA")</f>
        <v>NA</v>
      </c>
      <c r="O720" s="1">
        <f>WEEKNUM(Veg_Table[[#This Row],[EVM_LAST_EDITED_Day]],2)</f>
        <v>20</v>
      </c>
      <c r="P720" s="25">
        <f>IFERROR(DATE(YEAR(Veg_Table[[#This Row],[EVM_LAST_EDITED2]]),MONTH(Veg_Table[[#This Row],[EVM_LAST_EDITED2]]),DAY(Veg_Table[[#This Row],[EVM_LAST_EDITED2]])),DATE(2019,1,1))</f>
        <v>43963</v>
      </c>
      <c r="Q720" s="3">
        <f>VALUE(SUBSTITUTE(Veg_Table[[#This Row],[EVM_LAST_EDITED]],",",""))</f>
        <v>43963.359613078697</v>
      </c>
      <c r="R720" s="1" t="str">
        <f>_xlfn.IFNA(IF(Veg_Table[[#This Row],[EVM_LAST_EDITOR]]="","zBlank EVM Last Editor",VLOOKUP(Veg_Table[[#This Row],[EVM_LAST_EDITOR]],Roster_Table[#All],4,FALSE)),"zAWRR Not in Roster")</f>
        <v>MBG</v>
      </c>
      <c r="S720" s="1" t="str">
        <f>_xlfn.IFNA(IF(Veg_Table[[#This Row],[EVM_LAST_EDITOR]]="","zBlank EVM Last Editor",VLOOKUP(Veg_Table[[#This Row],[EVM_LAST_EDITOR]],Roster_Table[#All],16,FALSE)),"zCompany_AWRR not in Roster")</f>
        <v>MBG_Mason, Bruce &amp; Girard</v>
      </c>
      <c r="T720" s="2">
        <f>IFERROR(DATE(YEAR(Veg_Table[[#This Row],[Created2]]),MONTH(Veg_Table[[#This Row],[Created2]]),DAY(Veg_Table[[#This Row],[Created2]])),DATE(2019,1,1))</f>
        <v>43963</v>
      </c>
      <c r="U720" s="3">
        <f>VALUE(SUBSTITUTE(Veg_Table[[#This Row],[Created]],",",""))</f>
        <v>43963.359613078697</v>
      </c>
      <c r="V720" s="3" t="str">
        <f ca="1">IFERROR(_xlfn.IFNA(CELL("contents",INDIRECT(_xlfn.CONCAT("Veg_Table_Production_Data!",ADDRESS(MATCH(_xlfn.MAXIFS(#REF!,#REF!,"="&amp;Veg_Table[[#This Row],[AUTO_ID]],#REF!,"&lt;"&amp;Veg_Table[[#This Row],[EVM_LAST_EDITED_Day]]),#REF!,0),COLUMN(#REF!),4,1,)))),""),"")</f>
        <v/>
      </c>
      <c r="W720" s="3" t="str">
        <f ca="1">IF(Veg_Table[[#This Row],[Previous_Prescription]]="","No",IF(Veg_Table[[#This Row],[Previous_Prescription]]=Veg_Table[[#This Row],[PRESCRIP]],"No","Yes"))</f>
        <v>No</v>
      </c>
      <c r="X720" s="3" t="str">
        <f>IF(Veg_Table[[#This Row],[EVM_LAST_EDITED_Day]]=Veg_Table[[#This Row],[Created_Day]],"New","Old")</f>
        <v>New</v>
      </c>
      <c r="Y720" s="1">
        <f>IFERROR(IF(FIND("delete",LOWER(Veg_Table[[#This Row],[PI_COMMENTS]]))&gt;=1,1,0),0)</f>
        <v>0</v>
      </c>
      <c r="Z720" s="1" t="str">
        <f>_xlfn.IFNA(IF(Veg_Table[[#This Row],[EVM_LAST_EDITOR]]="","Yes",VLOOKUP(Veg_Table[[#This Row],[EVM_LAST_EDITOR]],Roster_Table[#All],15,FALSE)),"Yes")</f>
        <v>Yes</v>
      </c>
      <c r="AA72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20" s="1" t="str">
        <f>_xlfn.IFNA(VLOOKUP(Veg_Table[[#This Row],[EVM_LAST_EDITOR]],Roster_Table[#All],3,FALSE),"zAWRR Not in Roster")</f>
        <v>Nicholas</v>
      </c>
      <c r="AC720" s="1" t="str">
        <f>_xlfn.IFNA(VLOOKUP(Veg_Table[[#This Row],[EVM_LAST_EDITOR]],Roster_Table[#All],2,FALSE),"zAWRR Not in Roster")</f>
        <v>Coleman</v>
      </c>
      <c r="AD720" s="1" t="str">
        <f>IF(_xlfn.CONCAT(Veg_Table[[#This Row],[First_Name]]," ",Veg_Table[[#This Row],[Last_Name]])="zAWRR Not in Roster zAWRR Not in Roster","zAWRR Not in Roster",_xlfn.CONCAT(Veg_Table[[#This Row],[First_Name]]," ",Veg_Table[[#This Row],[Last_Name]]))</f>
        <v>Nicholas Coleman</v>
      </c>
      <c r="AE720">
        <v>3219108</v>
      </c>
      <c r="AF720" t="s">
        <v>4635</v>
      </c>
      <c r="AG720" t="s">
        <v>93</v>
      </c>
      <c r="AH720" t="s">
        <v>4636</v>
      </c>
      <c r="AI720" t="s">
        <v>3377</v>
      </c>
      <c r="AJ720" t="s">
        <v>21</v>
      </c>
      <c r="AL720" t="s">
        <v>372</v>
      </c>
      <c r="AM720" t="s">
        <v>529</v>
      </c>
      <c r="AN720" t="s">
        <v>25</v>
      </c>
      <c r="AO720" t="s">
        <v>25</v>
      </c>
      <c r="AP720">
        <v>46</v>
      </c>
      <c r="AQ720">
        <v>45</v>
      </c>
      <c r="AR720" t="s">
        <v>511</v>
      </c>
      <c r="AS720" t="s">
        <v>24</v>
      </c>
      <c r="AT720" t="s">
        <v>26</v>
      </c>
      <c r="AV720" t="s">
        <v>519</v>
      </c>
      <c r="AW720" t="s">
        <v>4637</v>
      </c>
      <c r="AZ720"/>
      <c r="BB720" s="4"/>
      <c r="BD720" t="s">
        <v>29</v>
      </c>
      <c r="BE720" t="s">
        <v>25</v>
      </c>
      <c r="BF720" t="s">
        <v>513</v>
      </c>
      <c r="BI720" s="3"/>
      <c r="BJ720" t="s">
        <v>1516</v>
      </c>
      <c r="BK720" s="30" t="s">
        <v>107</v>
      </c>
      <c r="BL720" s="3">
        <v>43963.359613078705</v>
      </c>
      <c r="BM720" t="s">
        <v>31</v>
      </c>
      <c r="BN720" t="s">
        <v>32</v>
      </c>
      <c r="BP720" t="s">
        <v>4638</v>
      </c>
      <c r="BQ720" t="s">
        <v>1025</v>
      </c>
      <c r="BR720" t="s">
        <v>28</v>
      </c>
      <c r="BS720" t="s">
        <v>28</v>
      </c>
      <c r="BT720" t="s">
        <v>107</v>
      </c>
      <c r="BU720" s="3">
        <v>43963.359613078705</v>
      </c>
      <c r="BV720" t="s">
        <v>803</v>
      </c>
      <c r="BW720" s="3">
        <v>43963.42643511574</v>
      </c>
      <c r="BX720" t="s">
        <v>4639</v>
      </c>
      <c r="CG720"/>
      <c r="CH720"/>
      <c r="CI720"/>
      <c r="CY720"/>
      <c r="DA720"/>
      <c r="DE720"/>
      <c r="DF720"/>
    </row>
    <row r="721" spans="1:110" x14ac:dyDescent="0.25">
      <c r="A721" s="1">
        <f>IF(Veg_Table[[#This Row],[VP_STATUS]]="Hold",0,IF(OR(AND(Veg_Table[[#This Row],[PRESCRIP]]="NW_No Work",Veg_Table[[#This Row],[VP_STATUS]]&lt;&gt;"No Work Required Under EVM"),AND(Veg_Table[[#This Row],[VP_STATUS]]="No Work Required Under EVM",Veg_Table[[#This Row],[PRESCRIP]]&lt;&gt;"NW_No Work")),1,0))</f>
        <v>0</v>
      </c>
      <c r="B721" s="1">
        <f>IF(Veg_Table[[#This Row],[SPECIES]]="",1,0)</f>
        <v>0</v>
      </c>
      <c r="C721" s="1">
        <f>IF(Veg_Table[[#This Row],[DIAMETER]]="",1,0)</f>
        <v>0</v>
      </c>
      <c r="D721" s="1">
        <f>IF(Veg_Table[[#This Row],[HEIGHT]]="",1,0)</f>
        <v>0</v>
      </c>
      <c r="E72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21" s="1">
        <f>IF(AND(Veg_Table[[#This Row],[TAT_RESULT]]="ABATE",Veg_Table[[#This Row],[PRESCRIP]]="NW_No Work"),1,0)</f>
        <v>0</v>
      </c>
      <c r="G721" s="1">
        <f>IF(OR(Veg_Table[[#This Row],[Prescription R-Scale]]="NA",Veg_Table[[#This Row],[Diameter R-Scale]]="NA"),0,IF(Veg_Table[[#This Row],[Diameter R-Scale]]&lt;&gt;Veg_Table[[#This Row],[Prescription R-Scale]],1,0))</f>
        <v>0</v>
      </c>
      <c r="H721" s="1">
        <f>IF(OR(AND(Veg_Table[[#This Row],[PRESCRIP]]="BC_Br Rmv", Veg_Table[[#This Row],[WOOD_MAN]]&lt;&gt;"Not Needed"),AND(Veg_Table[[#This Row],[PRESCRIP]]="BCS_Br Rmv+Trt", Veg_Table[[#This Row],[WOOD_MAN]]&lt;&gt;"Not Needed")),1,0)</f>
        <v>0</v>
      </c>
      <c r="I721" s="1">
        <f ca="1">IF(AND(Veg_Table[[#This Row],[Prescription_Changed]]="Yes",Veg_Table[[#This Row],[TAT_RESULT]]=""),1,0)</f>
        <v>0</v>
      </c>
      <c r="J721" s="1">
        <f ca="1">SUM(Veg_Table[[#This Row],[Prescription and Status do not match]:[Prescription_Edited_And_TAT_Is_Blank]])</f>
        <v>0</v>
      </c>
      <c r="K721" s="1">
        <f ca="1">IF(Veg_Table[[#This Row],[Sum of Errors]]&gt;0,1,0)</f>
        <v>0</v>
      </c>
      <c r="L721" s="1">
        <f>1</f>
        <v>1</v>
      </c>
      <c r="M72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721" s="1">
        <f>IF(OR(MID(Veg_Table[[#This Row],[PRESCRIP]],2,1)="1",MID(Veg_Table[[#This Row],[PRESCRIP]],2,1)="2",MID(Veg_Table[[#This Row],[PRESCRIP]],2,1)="3",MID(Veg_Table[[#This Row],[PRESCRIP]],2,1)="4"),_xlfn.NUMBERVALUE(MID(Veg_Table[[#This Row],[PRESCRIP]],2,1)),"NA")</f>
        <v>2</v>
      </c>
      <c r="O721" s="1">
        <f>WEEKNUM(Veg_Table[[#This Row],[EVM_LAST_EDITED_Day]],2)</f>
        <v>20</v>
      </c>
      <c r="P721" s="25">
        <f>IFERROR(DATE(YEAR(Veg_Table[[#This Row],[EVM_LAST_EDITED2]]),MONTH(Veg_Table[[#This Row],[EVM_LAST_EDITED2]]),DAY(Veg_Table[[#This Row],[EVM_LAST_EDITED2]])),DATE(2019,1,1))</f>
        <v>43963</v>
      </c>
      <c r="Q721" s="3">
        <f>VALUE(SUBSTITUTE(Veg_Table[[#This Row],[EVM_LAST_EDITED]],",",""))</f>
        <v>43963.376113807899</v>
      </c>
      <c r="R721" s="1" t="str">
        <f>_xlfn.IFNA(IF(Veg_Table[[#This Row],[EVM_LAST_EDITOR]]="","zBlank EVM Last Editor",VLOOKUP(Veg_Table[[#This Row],[EVM_LAST_EDITOR]],Roster_Table[#All],4,FALSE)),"zAWRR Not in Roster")</f>
        <v>MBG</v>
      </c>
      <c r="S721" s="1" t="str">
        <f>_xlfn.IFNA(IF(Veg_Table[[#This Row],[EVM_LAST_EDITOR]]="","zBlank EVM Last Editor",VLOOKUP(Veg_Table[[#This Row],[EVM_LAST_EDITOR]],Roster_Table[#All],16,FALSE)),"zCompany_AWRR not in Roster")</f>
        <v>MBG_Mason, Bruce &amp; Girard</v>
      </c>
      <c r="T721" s="2">
        <f>IFERROR(DATE(YEAR(Veg_Table[[#This Row],[Created2]]),MONTH(Veg_Table[[#This Row],[Created2]]),DAY(Veg_Table[[#This Row],[Created2]])),DATE(2019,1,1))</f>
        <v>43948</v>
      </c>
      <c r="U721" s="3">
        <f>VALUE(SUBSTITUTE(Veg_Table[[#This Row],[Created]],",",""))</f>
        <v>43948.493703506902</v>
      </c>
      <c r="V721" s="3" t="str">
        <f ca="1">IFERROR(_xlfn.IFNA(CELL("contents",INDIRECT(_xlfn.CONCAT("Veg_Table_Production_Data!",ADDRESS(MATCH(_xlfn.MAXIFS(#REF!,#REF!,"="&amp;Veg_Table[[#This Row],[AUTO_ID]],#REF!,"&lt;"&amp;Veg_Table[[#This Row],[EVM_LAST_EDITED_Day]]),#REF!,0),COLUMN(#REF!),4,1,)))),""),"")</f>
        <v/>
      </c>
      <c r="W721" s="3" t="str">
        <f ca="1">IF(Veg_Table[[#This Row],[Previous_Prescription]]="","No",IF(Veg_Table[[#This Row],[Previous_Prescription]]=Veg_Table[[#This Row],[PRESCRIP]],"No","Yes"))</f>
        <v>No</v>
      </c>
      <c r="X721" s="3" t="str">
        <f>IF(Veg_Table[[#This Row],[EVM_LAST_EDITED_Day]]=Veg_Table[[#This Row],[Created_Day]],"New","Old")</f>
        <v>Old</v>
      </c>
      <c r="Y721" s="1">
        <f>IFERROR(IF(FIND("delete",LOWER(Veg_Table[[#This Row],[PI_COMMENTS]]))&gt;=1,1,0),0)</f>
        <v>0</v>
      </c>
      <c r="Z721" s="1" t="str">
        <f>_xlfn.IFNA(IF(Veg_Table[[#This Row],[EVM_LAST_EDITOR]]="","Yes",VLOOKUP(Veg_Table[[#This Row],[EVM_LAST_EDITOR]],Roster_Table[#All],15,FALSE)),"Yes")</f>
        <v>Yes</v>
      </c>
      <c r="AA72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21" s="1" t="str">
        <f>_xlfn.IFNA(VLOOKUP(Veg_Table[[#This Row],[EVM_LAST_EDITOR]],Roster_Table[#All],3,FALSE),"zAWRR Not in Roster")</f>
        <v>Benjamin</v>
      </c>
      <c r="AC721" s="1" t="str">
        <f>_xlfn.IFNA(VLOOKUP(Veg_Table[[#This Row],[EVM_LAST_EDITOR]],Roster_Table[#All],2,FALSE),"zAWRR Not in Roster")</f>
        <v>Post</v>
      </c>
      <c r="AD721" s="1" t="str">
        <f>IF(_xlfn.CONCAT(Veg_Table[[#This Row],[First_Name]]," ",Veg_Table[[#This Row],[Last_Name]])="zAWRR Not in Roster zAWRR Not in Roster","zAWRR Not in Roster",_xlfn.CONCAT(Veg_Table[[#This Row],[First_Name]]," ",Veg_Table[[#This Row],[Last_Name]]))</f>
        <v>Benjamin Post</v>
      </c>
      <c r="AE721">
        <v>3138719</v>
      </c>
      <c r="AF721" t="s">
        <v>3378</v>
      </c>
      <c r="AG721" t="s">
        <v>93</v>
      </c>
      <c r="AH721" t="s">
        <v>3369</v>
      </c>
      <c r="AI721" t="s">
        <v>3374</v>
      </c>
      <c r="AJ721" t="s">
        <v>526</v>
      </c>
      <c r="AL721" t="s">
        <v>372</v>
      </c>
      <c r="AM721" t="s">
        <v>40</v>
      </c>
      <c r="AN721" t="s">
        <v>25</v>
      </c>
      <c r="AO721" t="s">
        <v>25</v>
      </c>
      <c r="AP721">
        <v>16</v>
      </c>
      <c r="AQ721">
        <v>33</v>
      </c>
      <c r="AR721" t="s">
        <v>511</v>
      </c>
      <c r="AS721" t="s">
        <v>42</v>
      </c>
      <c r="AT721" t="s">
        <v>26</v>
      </c>
      <c r="AV721" t="s">
        <v>512</v>
      </c>
      <c r="AW721" t="s">
        <v>4631</v>
      </c>
      <c r="AZ721"/>
      <c r="BB721" s="4"/>
      <c r="BD721" t="s">
        <v>29</v>
      </c>
      <c r="BE721" t="s">
        <v>25</v>
      </c>
      <c r="BF721" t="s">
        <v>513</v>
      </c>
      <c r="BI721" s="3"/>
      <c r="BJ721" t="s">
        <v>27</v>
      </c>
      <c r="BK721" s="30" t="s">
        <v>120</v>
      </c>
      <c r="BL721" s="3">
        <v>43963.37611380787</v>
      </c>
      <c r="BM721" t="s">
        <v>31</v>
      </c>
      <c r="BN721" t="s">
        <v>32</v>
      </c>
      <c r="BP721" t="s">
        <v>3371</v>
      </c>
      <c r="BQ721" t="s">
        <v>1025</v>
      </c>
      <c r="BR721" t="s">
        <v>28</v>
      </c>
      <c r="BS721" t="s">
        <v>28</v>
      </c>
      <c r="BT721" t="s">
        <v>107</v>
      </c>
      <c r="BU721" s="3">
        <v>43948.493703506945</v>
      </c>
      <c r="BV721" t="s">
        <v>803</v>
      </c>
      <c r="BW721" s="3">
        <v>43963.39740613426</v>
      </c>
      <c r="BX721" t="s">
        <v>3379</v>
      </c>
      <c r="CG721"/>
      <c r="CH721"/>
      <c r="CI721"/>
      <c r="CY721"/>
      <c r="DA721"/>
      <c r="DE721"/>
      <c r="DF721"/>
    </row>
    <row r="722" spans="1:110" x14ac:dyDescent="0.25">
      <c r="A722" s="1">
        <f>IF(Veg_Table[[#This Row],[VP_STATUS]]="Hold",0,IF(OR(AND(Veg_Table[[#This Row],[PRESCRIP]]="NW_No Work",Veg_Table[[#This Row],[VP_STATUS]]&lt;&gt;"No Work Required Under EVM"),AND(Veg_Table[[#This Row],[VP_STATUS]]="No Work Required Under EVM",Veg_Table[[#This Row],[PRESCRIP]]&lt;&gt;"NW_No Work")),1,0))</f>
        <v>0</v>
      </c>
      <c r="B722" s="1">
        <f>IF(Veg_Table[[#This Row],[SPECIES]]="",1,0)</f>
        <v>0</v>
      </c>
      <c r="C722" s="1">
        <f>IF(Veg_Table[[#This Row],[DIAMETER]]="",1,0)</f>
        <v>0</v>
      </c>
      <c r="D722" s="1">
        <f>IF(Veg_Table[[#This Row],[HEIGHT]]="",1,0)</f>
        <v>0</v>
      </c>
      <c r="E72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22" s="1">
        <f>IF(AND(Veg_Table[[#This Row],[TAT_RESULT]]="ABATE",Veg_Table[[#This Row],[PRESCRIP]]="NW_No Work"),1,0)</f>
        <v>0</v>
      </c>
      <c r="G722" s="1">
        <f>IF(OR(Veg_Table[[#This Row],[Prescription R-Scale]]="NA",Veg_Table[[#This Row],[Diameter R-Scale]]="NA"),0,IF(Veg_Table[[#This Row],[Diameter R-Scale]]&lt;&gt;Veg_Table[[#This Row],[Prescription R-Scale]],1,0))</f>
        <v>0</v>
      </c>
      <c r="H722" s="1">
        <f>IF(OR(AND(Veg_Table[[#This Row],[PRESCRIP]]="BC_Br Rmv", Veg_Table[[#This Row],[WOOD_MAN]]&lt;&gt;"Not Needed"),AND(Veg_Table[[#This Row],[PRESCRIP]]="BCS_Br Rmv+Trt", Veg_Table[[#This Row],[WOOD_MAN]]&lt;&gt;"Not Needed")),1,0)</f>
        <v>0</v>
      </c>
      <c r="I722" s="1">
        <f ca="1">IF(AND(Veg_Table[[#This Row],[Prescription_Changed]]="Yes",Veg_Table[[#This Row],[TAT_RESULT]]=""),1,0)</f>
        <v>0</v>
      </c>
      <c r="J722" s="1">
        <f ca="1">SUM(Veg_Table[[#This Row],[Prescription and Status do not match]:[Prescription_Edited_And_TAT_Is_Blank]])</f>
        <v>0</v>
      </c>
      <c r="K722" s="1">
        <f ca="1">IF(Veg_Table[[#This Row],[Sum of Errors]]&gt;0,1,0)</f>
        <v>0</v>
      </c>
      <c r="L722" s="1">
        <f>1</f>
        <v>1</v>
      </c>
      <c r="M72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722" s="1">
        <f>IF(OR(MID(Veg_Table[[#This Row],[PRESCRIP]],2,1)="1",MID(Veg_Table[[#This Row],[PRESCRIP]],2,1)="2",MID(Veg_Table[[#This Row],[PRESCRIP]],2,1)="3",MID(Veg_Table[[#This Row],[PRESCRIP]],2,1)="4"),_xlfn.NUMBERVALUE(MID(Veg_Table[[#This Row],[PRESCRIP]],2,1)),"NA")</f>
        <v>2</v>
      </c>
      <c r="O722" s="1">
        <f>WEEKNUM(Veg_Table[[#This Row],[EVM_LAST_EDITED_Day]],2)</f>
        <v>20</v>
      </c>
      <c r="P722" s="25">
        <f>IFERROR(DATE(YEAR(Veg_Table[[#This Row],[EVM_LAST_EDITED2]]),MONTH(Veg_Table[[#This Row],[EVM_LAST_EDITED2]]),DAY(Veg_Table[[#This Row],[EVM_LAST_EDITED2]])),DATE(2019,1,1))</f>
        <v>43963</v>
      </c>
      <c r="Q722" s="3">
        <f>VALUE(SUBSTITUTE(Veg_Table[[#This Row],[EVM_LAST_EDITED]],",",""))</f>
        <v>43963.378218912003</v>
      </c>
      <c r="R722" s="1" t="str">
        <f>_xlfn.IFNA(IF(Veg_Table[[#This Row],[EVM_LAST_EDITOR]]="","zBlank EVM Last Editor",VLOOKUP(Veg_Table[[#This Row],[EVM_LAST_EDITOR]],Roster_Table[#All],4,FALSE)),"zAWRR Not in Roster")</f>
        <v>MFE</v>
      </c>
      <c r="S722" s="1" t="str">
        <f>_xlfn.IFNA(IF(Veg_Table[[#This Row],[EVM_LAST_EDITOR]]="","zBlank EVM Last Editor",VLOOKUP(Veg_Table[[#This Row],[EVM_LAST_EDITOR]],Roster_Table[#All],16,FALSE)),"zCompany_AWRR not in Roster")</f>
        <v>Not in Sierra Roster</v>
      </c>
      <c r="T722" s="2">
        <f>IFERROR(DATE(YEAR(Veg_Table[[#This Row],[Created2]]),MONTH(Veg_Table[[#This Row],[Created2]]),DAY(Veg_Table[[#This Row],[Created2]])),DATE(2019,1,1))</f>
        <v>43738</v>
      </c>
      <c r="U722" s="3">
        <f>VALUE(SUBSTITUTE(Veg_Table[[#This Row],[Created]],",",""))</f>
        <v>43738.403275463003</v>
      </c>
      <c r="V722" s="3" t="str">
        <f ca="1">IFERROR(_xlfn.IFNA(CELL("contents",INDIRECT(_xlfn.CONCAT("Veg_Table_Production_Data!",ADDRESS(MATCH(_xlfn.MAXIFS(#REF!,#REF!,"="&amp;Veg_Table[[#This Row],[AUTO_ID]],#REF!,"&lt;"&amp;Veg_Table[[#This Row],[EVM_LAST_EDITED_Day]]),#REF!,0),COLUMN(#REF!),4,1,)))),""),"")</f>
        <v/>
      </c>
      <c r="W722" s="3" t="str">
        <f ca="1">IF(Veg_Table[[#This Row],[Previous_Prescription]]="","No",IF(Veg_Table[[#This Row],[Previous_Prescription]]=Veg_Table[[#This Row],[PRESCRIP]],"No","Yes"))</f>
        <v>No</v>
      </c>
      <c r="X722" s="3" t="str">
        <f>IF(Veg_Table[[#This Row],[EVM_LAST_EDITED_Day]]=Veg_Table[[#This Row],[Created_Day]],"New","Old")</f>
        <v>Old</v>
      </c>
      <c r="Y722" s="1">
        <f>IFERROR(IF(FIND("delete",LOWER(Veg_Table[[#This Row],[PI_COMMENTS]]))&gt;=1,1,0),0)</f>
        <v>0</v>
      </c>
      <c r="Z722" s="1" t="str">
        <f>_xlfn.IFNA(IF(Veg_Table[[#This Row],[EVM_LAST_EDITOR]]="","Yes",VLOOKUP(Veg_Table[[#This Row],[EVM_LAST_EDITOR]],Roster_Table[#All],15,FALSE)),"Yes")</f>
        <v>No</v>
      </c>
      <c r="AA72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22" s="1" t="str">
        <f>_xlfn.IFNA(VLOOKUP(Veg_Table[[#This Row],[EVM_LAST_EDITOR]],Roster_Table[#All],3,FALSE),"zAWRR Not in Roster")</f>
        <v>Thomas</v>
      </c>
      <c r="AC722" s="1" t="str">
        <f>_xlfn.IFNA(VLOOKUP(Veg_Table[[#This Row],[EVM_LAST_EDITOR]],Roster_Table[#All],2,FALSE),"zAWRR Not in Roster")</f>
        <v>James</v>
      </c>
      <c r="AD722" s="1" t="str">
        <f>IF(_xlfn.CONCAT(Veg_Table[[#This Row],[First_Name]]," ",Veg_Table[[#This Row],[Last_Name]])="zAWRR Not in Roster zAWRR Not in Roster","zAWRR Not in Roster",_xlfn.CONCAT(Veg_Table[[#This Row],[First_Name]]," ",Veg_Table[[#This Row],[Last_Name]]))</f>
        <v>Thomas James</v>
      </c>
      <c r="AE722">
        <v>1764110</v>
      </c>
      <c r="AF722" t="s">
        <v>3487</v>
      </c>
      <c r="AG722" t="s">
        <v>30</v>
      </c>
      <c r="AH722" t="s">
        <v>2081</v>
      </c>
      <c r="AI722" t="s">
        <v>2272</v>
      </c>
      <c r="AJ722" t="s">
        <v>820</v>
      </c>
      <c r="AL722" t="s">
        <v>830</v>
      </c>
      <c r="AM722" t="s">
        <v>1840</v>
      </c>
      <c r="AN722" t="s">
        <v>25</v>
      </c>
      <c r="AO722" t="s">
        <v>25</v>
      </c>
      <c r="AP722">
        <v>14</v>
      </c>
      <c r="AQ722">
        <v>30</v>
      </c>
      <c r="AR722" t="s">
        <v>511</v>
      </c>
      <c r="AS722" t="s">
        <v>1115</v>
      </c>
      <c r="AT722" t="s">
        <v>522</v>
      </c>
      <c r="AU722" t="s">
        <v>25</v>
      </c>
      <c r="AV722" t="s">
        <v>512</v>
      </c>
      <c r="AW722" t="s">
        <v>3488</v>
      </c>
      <c r="AX722" t="s">
        <v>825</v>
      </c>
      <c r="AY722" t="s">
        <v>825</v>
      </c>
      <c r="AZ722">
        <v>5807646</v>
      </c>
      <c r="BA722" t="s">
        <v>1115</v>
      </c>
      <c r="BB722" s="4">
        <v>43963.37813863426</v>
      </c>
      <c r="BC722" t="s">
        <v>837</v>
      </c>
      <c r="BD722" t="s">
        <v>29</v>
      </c>
      <c r="BI722" s="3"/>
      <c r="BJ722" t="s">
        <v>4126</v>
      </c>
      <c r="BK722" s="30" t="s">
        <v>694</v>
      </c>
      <c r="BL722" s="3">
        <v>43963.378218912039</v>
      </c>
      <c r="BM722" t="s">
        <v>31</v>
      </c>
      <c r="BN722" t="s">
        <v>32</v>
      </c>
      <c r="BO722" t="s">
        <v>2083</v>
      </c>
      <c r="BP722" t="s">
        <v>2084</v>
      </c>
      <c r="BQ722" t="s">
        <v>826</v>
      </c>
      <c r="BR722" t="s">
        <v>28</v>
      </c>
      <c r="BS722" t="s">
        <v>28</v>
      </c>
      <c r="BT722" t="s">
        <v>1118</v>
      </c>
      <c r="BU722" s="3">
        <v>43738.403275462966</v>
      </c>
      <c r="BV722" t="s">
        <v>803</v>
      </c>
      <c r="BW722" s="3">
        <v>43963.397353194443</v>
      </c>
      <c r="BX722" t="s">
        <v>3489</v>
      </c>
      <c r="CG722"/>
      <c r="CH722"/>
      <c r="CI722"/>
      <c r="CY722"/>
      <c r="DA722"/>
      <c r="DE722"/>
      <c r="DF722"/>
    </row>
    <row r="723" spans="1:110" x14ac:dyDescent="0.25">
      <c r="A723" s="1">
        <f>IF(Veg_Table[[#This Row],[VP_STATUS]]="Hold",0,IF(OR(AND(Veg_Table[[#This Row],[PRESCRIP]]="NW_No Work",Veg_Table[[#This Row],[VP_STATUS]]&lt;&gt;"No Work Required Under EVM"),AND(Veg_Table[[#This Row],[VP_STATUS]]="No Work Required Under EVM",Veg_Table[[#This Row],[PRESCRIP]]&lt;&gt;"NW_No Work")),1,0))</f>
        <v>0</v>
      </c>
      <c r="B723" s="1">
        <f>IF(Veg_Table[[#This Row],[SPECIES]]="",1,0)</f>
        <v>0</v>
      </c>
      <c r="C723" s="1">
        <f>IF(Veg_Table[[#This Row],[DIAMETER]]="",1,0)</f>
        <v>0</v>
      </c>
      <c r="D723" s="1">
        <f>IF(Veg_Table[[#This Row],[HEIGHT]]="",1,0)</f>
        <v>0</v>
      </c>
      <c r="E72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23" s="1">
        <f>IF(AND(Veg_Table[[#This Row],[TAT_RESULT]]="ABATE",Veg_Table[[#This Row],[PRESCRIP]]="NW_No Work"),1,0)</f>
        <v>0</v>
      </c>
      <c r="G723" s="1">
        <f>IF(OR(Veg_Table[[#This Row],[Prescription R-Scale]]="NA",Veg_Table[[#This Row],[Diameter R-Scale]]="NA"),0,IF(Veg_Table[[#This Row],[Diameter R-Scale]]&lt;&gt;Veg_Table[[#This Row],[Prescription R-Scale]],1,0))</f>
        <v>0</v>
      </c>
      <c r="H723" s="1">
        <f>IF(OR(AND(Veg_Table[[#This Row],[PRESCRIP]]="BC_Br Rmv", Veg_Table[[#This Row],[WOOD_MAN]]&lt;&gt;"Not Needed"),AND(Veg_Table[[#This Row],[PRESCRIP]]="BCS_Br Rmv+Trt", Veg_Table[[#This Row],[WOOD_MAN]]&lt;&gt;"Not Needed")),1,0)</f>
        <v>0</v>
      </c>
      <c r="I723" s="1">
        <f ca="1">IF(AND(Veg_Table[[#This Row],[Prescription_Changed]]="Yes",Veg_Table[[#This Row],[TAT_RESULT]]=""),1,0)</f>
        <v>0</v>
      </c>
      <c r="J723" s="1">
        <f ca="1">SUM(Veg_Table[[#This Row],[Prescription and Status do not match]:[Prescription_Edited_And_TAT_Is_Blank]])</f>
        <v>0</v>
      </c>
      <c r="K723" s="1">
        <f ca="1">IF(Veg_Table[[#This Row],[Sum of Errors]]&gt;0,1,0)</f>
        <v>0</v>
      </c>
      <c r="L723" s="1">
        <f>1</f>
        <v>1</v>
      </c>
      <c r="M72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723" s="1" t="str">
        <f>IF(OR(MID(Veg_Table[[#This Row],[PRESCRIP]],2,1)="1",MID(Veg_Table[[#This Row],[PRESCRIP]],2,1)="2",MID(Veg_Table[[#This Row],[PRESCRIP]],2,1)="3",MID(Veg_Table[[#This Row],[PRESCRIP]],2,1)="4"),_xlfn.NUMBERVALUE(MID(Veg_Table[[#This Row],[PRESCRIP]],2,1)),"NA")</f>
        <v>NA</v>
      </c>
      <c r="O723" s="1">
        <f>WEEKNUM(Veg_Table[[#This Row],[EVM_LAST_EDITED_Day]],2)</f>
        <v>20</v>
      </c>
      <c r="P723" s="25">
        <f>IFERROR(DATE(YEAR(Veg_Table[[#This Row],[EVM_LAST_EDITED2]]),MONTH(Veg_Table[[#This Row],[EVM_LAST_EDITED2]]),DAY(Veg_Table[[#This Row],[EVM_LAST_EDITED2]])),DATE(2019,1,1))</f>
        <v>43963</v>
      </c>
      <c r="Q723" s="3">
        <f>VALUE(SUBSTITUTE(Veg_Table[[#This Row],[EVM_LAST_EDITED]],",",""))</f>
        <v>43963.379560347203</v>
      </c>
      <c r="R723" s="1" t="str">
        <f>_xlfn.IFNA(IF(Veg_Table[[#This Row],[EVM_LAST_EDITOR]]="","zBlank EVM Last Editor",VLOOKUP(Veg_Table[[#This Row],[EVM_LAST_EDITOR]],Roster_Table[#All],4,FALSE)),"zAWRR Not in Roster")</f>
        <v>MFE</v>
      </c>
      <c r="S723" s="1" t="str">
        <f>_xlfn.IFNA(IF(Veg_Table[[#This Row],[EVM_LAST_EDITOR]]="","zBlank EVM Last Editor",VLOOKUP(Veg_Table[[#This Row],[EVM_LAST_EDITOR]],Roster_Table[#All],16,FALSE)),"zCompany_AWRR not in Roster")</f>
        <v>Not in Sierra Roster</v>
      </c>
      <c r="T723" s="2">
        <f>IFERROR(DATE(YEAR(Veg_Table[[#This Row],[Created2]]),MONTH(Veg_Table[[#This Row],[Created2]]),DAY(Veg_Table[[#This Row],[Created2]])),DATE(2019,1,1))</f>
        <v>43887</v>
      </c>
      <c r="U723" s="3">
        <f>VALUE(SUBSTITUTE(Veg_Table[[#This Row],[Created]],",",""))</f>
        <v>43887.4447685185</v>
      </c>
      <c r="V723" s="3" t="str">
        <f ca="1">IFERROR(_xlfn.IFNA(CELL("contents",INDIRECT(_xlfn.CONCAT("Veg_Table_Production_Data!",ADDRESS(MATCH(_xlfn.MAXIFS(#REF!,#REF!,"="&amp;Veg_Table[[#This Row],[AUTO_ID]],#REF!,"&lt;"&amp;Veg_Table[[#This Row],[EVM_LAST_EDITED_Day]]),#REF!,0),COLUMN(#REF!),4,1,)))),""),"")</f>
        <v/>
      </c>
      <c r="W723" s="3" t="str">
        <f ca="1">IF(Veg_Table[[#This Row],[Previous_Prescription]]="","No",IF(Veg_Table[[#This Row],[Previous_Prescription]]=Veg_Table[[#This Row],[PRESCRIP]],"No","Yes"))</f>
        <v>No</v>
      </c>
      <c r="X723" s="3" t="str">
        <f>IF(Veg_Table[[#This Row],[EVM_LAST_EDITED_Day]]=Veg_Table[[#This Row],[Created_Day]],"New","Old")</f>
        <v>Old</v>
      </c>
      <c r="Y723" s="1">
        <f>IFERROR(IF(FIND("delete",LOWER(Veg_Table[[#This Row],[PI_COMMENTS]]))&gt;=1,1,0),0)</f>
        <v>0</v>
      </c>
      <c r="Z723" s="1" t="str">
        <f>_xlfn.IFNA(IF(Veg_Table[[#This Row],[EVM_LAST_EDITOR]]="","Yes",VLOOKUP(Veg_Table[[#This Row],[EVM_LAST_EDITOR]],Roster_Table[#All],15,FALSE)),"Yes")</f>
        <v>No</v>
      </c>
      <c r="AA72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23" s="1" t="str">
        <f>_xlfn.IFNA(VLOOKUP(Veg_Table[[#This Row],[EVM_LAST_EDITOR]],Roster_Table[#All],3,FALSE),"zAWRR Not in Roster")</f>
        <v>Thomas</v>
      </c>
      <c r="AC723" s="1" t="str">
        <f>_xlfn.IFNA(VLOOKUP(Veg_Table[[#This Row],[EVM_LAST_EDITOR]],Roster_Table[#All],2,FALSE),"zAWRR Not in Roster")</f>
        <v>James</v>
      </c>
      <c r="AD723" s="1" t="str">
        <f>IF(_xlfn.CONCAT(Veg_Table[[#This Row],[First_Name]]," ",Veg_Table[[#This Row],[Last_Name]])="zAWRR Not in Roster zAWRR Not in Roster","zAWRR Not in Roster",_xlfn.CONCAT(Veg_Table[[#This Row],[First_Name]]," ",Veg_Table[[#This Row],[Last_Name]]))</f>
        <v>Thomas James</v>
      </c>
      <c r="AE723">
        <v>1781394</v>
      </c>
      <c r="AF723" t="s">
        <v>3491</v>
      </c>
      <c r="AG723" t="s">
        <v>30</v>
      </c>
      <c r="AH723" t="s">
        <v>2081</v>
      </c>
      <c r="AI723" t="s">
        <v>2272</v>
      </c>
      <c r="AJ723" t="s">
        <v>820</v>
      </c>
      <c r="AL723" t="s">
        <v>372</v>
      </c>
      <c r="AM723" t="s">
        <v>40</v>
      </c>
      <c r="AN723" t="s">
        <v>25</v>
      </c>
      <c r="AO723" t="s">
        <v>25</v>
      </c>
      <c r="AP723">
        <v>36</v>
      </c>
      <c r="AQ723">
        <v>42</v>
      </c>
      <c r="AR723" t="s">
        <v>511</v>
      </c>
      <c r="AS723" t="s">
        <v>901</v>
      </c>
      <c r="AT723" t="s">
        <v>26</v>
      </c>
      <c r="AU723" t="s">
        <v>25</v>
      </c>
      <c r="AV723" t="s">
        <v>512</v>
      </c>
      <c r="AW723" t="s">
        <v>3492</v>
      </c>
      <c r="AX723" t="s">
        <v>825</v>
      </c>
      <c r="AY723" t="s">
        <v>825</v>
      </c>
      <c r="AZ723">
        <v>5807646</v>
      </c>
      <c r="BA723" t="s">
        <v>901</v>
      </c>
      <c r="BB723" s="4">
        <v>43963.379475902781</v>
      </c>
      <c r="BC723" t="s">
        <v>837</v>
      </c>
      <c r="BD723" t="s">
        <v>29</v>
      </c>
      <c r="BI723" s="3"/>
      <c r="BJ723" t="s">
        <v>4135</v>
      </c>
      <c r="BK723" s="30" t="s">
        <v>694</v>
      </c>
      <c r="BL723" s="3">
        <v>43963.379560347224</v>
      </c>
      <c r="BM723" t="s">
        <v>31</v>
      </c>
      <c r="BN723" t="s">
        <v>32</v>
      </c>
      <c r="BO723" t="s">
        <v>2083</v>
      </c>
      <c r="BP723" t="s">
        <v>2084</v>
      </c>
      <c r="BQ723" t="s">
        <v>826</v>
      </c>
      <c r="BR723" t="s">
        <v>28</v>
      </c>
      <c r="BS723" t="s">
        <v>28</v>
      </c>
      <c r="BT723" t="s">
        <v>473</v>
      </c>
      <c r="BU723" s="3">
        <v>43887.444768518515</v>
      </c>
      <c r="BV723" t="s">
        <v>803</v>
      </c>
      <c r="BW723" s="3">
        <v>43963.397353194443</v>
      </c>
      <c r="BX723" t="s">
        <v>3493</v>
      </c>
      <c r="CG723"/>
      <c r="CH723"/>
      <c r="CI723"/>
      <c r="CY723"/>
      <c r="DA723"/>
      <c r="DE723"/>
      <c r="DF723"/>
    </row>
    <row r="724" spans="1:110" x14ac:dyDescent="0.25">
      <c r="A724" s="1">
        <f>IF(Veg_Table[[#This Row],[VP_STATUS]]="Hold",0,IF(OR(AND(Veg_Table[[#This Row],[PRESCRIP]]="NW_No Work",Veg_Table[[#This Row],[VP_STATUS]]&lt;&gt;"No Work Required Under EVM"),AND(Veg_Table[[#This Row],[VP_STATUS]]="No Work Required Under EVM",Veg_Table[[#This Row],[PRESCRIP]]&lt;&gt;"NW_No Work")),1,0))</f>
        <v>0</v>
      </c>
      <c r="B724" s="1">
        <f>IF(Veg_Table[[#This Row],[SPECIES]]="",1,0)</f>
        <v>0</v>
      </c>
      <c r="C724" s="1">
        <f>IF(Veg_Table[[#This Row],[DIAMETER]]="",1,0)</f>
        <v>0</v>
      </c>
      <c r="D724" s="1">
        <f>IF(Veg_Table[[#This Row],[HEIGHT]]="",1,0)</f>
        <v>0</v>
      </c>
      <c r="E72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24" s="1">
        <f>IF(AND(Veg_Table[[#This Row],[TAT_RESULT]]="ABATE",Veg_Table[[#This Row],[PRESCRIP]]="NW_No Work"),1,0)</f>
        <v>0</v>
      </c>
      <c r="G724" s="1">
        <f>IF(OR(Veg_Table[[#This Row],[Prescription R-Scale]]="NA",Veg_Table[[#This Row],[Diameter R-Scale]]="NA"),0,IF(Veg_Table[[#This Row],[Diameter R-Scale]]&lt;&gt;Veg_Table[[#This Row],[Prescription R-Scale]],1,0))</f>
        <v>0</v>
      </c>
      <c r="H724" s="1">
        <f>IF(OR(AND(Veg_Table[[#This Row],[PRESCRIP]]="BC_Br Rmv", Veg_Table[[#This Row],[WOOD_MAN]]&lt;&gt;"Not Needed"),AND(Veg_Table[[#This Row],[PRESCRIP]]="BCS_Br Rmv+Trt", Veg_Table[[#This Row],[WOOD_MAN]]&lt;&gt;"Not Needed")),1,0)</f>
        <v>0</v>
      </c>
      <c r="I724" s="1">
        <f ca="1">IF(AND(Veg_Table[[#This Row],[Prescription_Changed]]="Yes",Veg_Table[[#This Row],[TAT_RESULT]]=""),1,0)</f>
        <v>0</v>
      </c>
      <c r="J724" s="1">
        <f ca="1">SUM(Veg_Table[[#This Row],[Prescription and Status do not match]:[Prescription_Edited_And_TAT_Is_Blank]])</f>
        <v>0</v>
      </c>
      <c r="K724" s="1">
        <f ca="1">IF(Veg_Table[[#This Row],[Sum of Errors]]&gt;0,1,0)</f>
        <v>0</v>
      </c>
      <c r="L724" s="1">
        <f>1</f>
        <v>1</v>
      </c>
      <c r="M72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724" s="1">
        <f>IF(OR(MID(Veg_Table[[#This Row],[PRESCRIP]],2,1)="1",MID(Veg_Table[[#This Row],[PRESCRIP]],2,1)="2",MID(Veg_Table[[#This Row],[PRESCRIP]],2,1)="3",MID(Veg_Table[[#This Row],[PRESCRIP]],2,1)="4"),_xlfn.NUMBERVALUE(MID(Veg_Table[[#This Row],[PRESCRIP]],2,1)),"NA")</f>
        <v>1</v>
      </c>
      <c r="O724" s="1">
        <f>WEEKNUM(Veg_Table[[#This Row],[EVM_LAST_EDITED_Day]],2)</f>
        <v>20</v>
      </c>
      <c r="P724" s="25">
        <f>IFERROR(DATE(YEAR(Veg_Table[[#This Row],[EVM_LAST_EDITED2]]),MONTH(Veg_Table[[#This Row],[EVM_LAST_EDITED2]]),DAY(Veg_Table[[#This Row],[EVM_LAST_EDITED2]])),DATE(2019,1,1))</f>
        <v>43963</v>
      </c>
      <c r="Q724" s="3">
        <f>VALUE(SUBSTITUTE(Veg_Table[[#This Row],[EVM_LAST_EDITED]],",",""))</f>
        <v>43963.379734456001</v>
      </c>
      <c r="R724" s="1" t="str">
        <f>_xlfn.IFNA(IF(Veg_Table[[#This Row],[EVM_LAST_EDITOR]]="","zBlank EVM Last Editor",VLOOKUP(Veg_Table[[#This Row],[EVM_LAST_EDITOR]],Roster_Table[#All],4,FALSE)),"zAWRR Not in Roster")</f>
        <v>MBG</v>
      </c>
      <c r="S724" s="1" t="str">
        <f>_xlfn.IFNA(IF(Veg_Table[[#This Row],[EVM_LAST_EDITOR]]="","zBlank EVM Last Editor",VLOOKUP(Veg_Table[[#This Row],[EVM_LAST_EDITOR]],Roster_Table[#All],16,FALSE)),"zCompany_AWRR not in Roster")</f>
        <v>MBG_Mason, Bruce &amp; Girard</v>
      </c>
      <c r="T724" s="2">
        <f>IFERROR(DATE(YEAR(Veg_Table[[#This Row],[Created2]]),MONTH(Veg_Table[[#This Row],[Created2]]),DAY(Veg_Table[[#This Row],[Created2]])),DATE(2019,1,1))</f>
        <v>43948</v>
      </c>
      <c r="U724" s="3">
        <f>VALUE(SUBSTITUTE(Veg_Table[[#This Row],[Created]],",",""))</f>
        <v>43948.603522638899</v>
      </c>
      <c r="V724" s="3" t="str">
        <f ca="1">IFERROR(_xlfn.IFNA(CELL("contents",INDIRECT(_xlfn.CONCAT("Veg_Table_Production_Data!",ADDRESS(MATCH(_xlfn.MAXIFS(#REF!,#REF!,"="&amp;Veg_Table[[#This Row],[AUTO_ID]],#REF!,"&lt;"&amp;Veg_Table[[#This Row],[EVM_LAST_EDITED_Day]]),#REF!,0),COLUMN(#REF!),4,1,)))),""),"")</f>
        <v/>
      </c>
      <c r="W724" s="3" t="str">
        <f ca="1">IF(Veg_Table[[#This Row],[Previous_Prescription]]="","No",IF(Veg_Table[[#This Row],[Previous_Prescription]]=Veg_Table[[#This Row],[PRESCRIP]],"No","Yes"))</f>
        <v>No</v>
      </c>
      <c r="X724" s="3" t="str">
        <f>IF(Veg_Table[[#This Row],[EVM_LAST_EDITED_Day]]=Veg_Table[[#This Row],[Created_Day]],"New","Old")</f>
        <v>Old</v>
      </c>
      <c r="Y724" s="1">
        <f>IFERROR(IF(FIND("delete",LOWER(Veg_Table[[#This Row],[PI_COMMENTS]]))&gt;=1,1,0),0)</f>
        <v>0</v>
      </c>
      <c r="Z724" s="1" t="str">
        <f>_xlfn.IFNA(IF(Veg_Table[[#This Row],[EVM_LAST_EDITOR]]="","Yes",VLOOKUP(Veg_Table[[#This Row],[EVM_LAST_EDITOR]],Roster_Table[#All],15,FALSE)),"Yes")</f>
        <v>Yes</v>
      </c>
      <c r="AA72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24" s="1" t="str">
        <f>_xlfn.IFNA(VLOOKUP(Veg_Table[[#This Row],[EVM_LAST_EDITOR]],Roster_Table[#All],3,FALSE),"zAWRR Not in Roster")</f>
        <v>Benjamin</v>
      </c>
      <c r="AC724" s="1" t="str">
        <f>_xlfn.IFNA(VLOOKUP(Veg_Table[[#This Row],[EVM_LAST_EDITOR]],Roster_Table[#All],2,FALSE),"zAWRR Not in Roster")</f>
        <v>Post</v>
      </c>
      <c r="AD724" s="1" t="str">
        <f>IF(_xlfn.CONCAT(Veg_Table[[#This Row],[First_Name]]," ",Veg_Table[[#This Row],[Last_Name]])="zAWRR Not in Roster zAWRR Not in Roster","zAWRR Not in Roster",_xlfn.CONCAT(Veg_Table[[#This Row],[First_Name]]," ",Veg_Table[[#This Row],[Last_Name]]))</f>
        <v>Benjamin Post</v>
      </c>
      <c r="AE724">
        <v>3139555</v>
      </c>
      <c r="AF724" t="s">
        <v>3479</v>
      </c>
      <c r="AG724" t="s">
        <v>93</v>
      </c>
      <c r="AH724" t="s">
        <v>3369</v>
      </c>
      <c r="AI724" t="s">
        <v>3372</v>
      </c>
      <c r="AJ724" t="s">
        <v>526</v>
      </c>
      <c r="AL724" t="s">
        <v>372</v>
      </c>
      <c r="AM724" t="s">
        <v>38</v>
      </c>
      <c r="AN724" t="s">
        <v>25</v>
      </c>
      <c r="AO724" t="s">
        <v>25</v>
      </c>
      <c r="AP724">
        <v>8</v>
      </c>
      <c r="AQ724">
        <v>23</v>
      </c>
      <c r="AR724" t="s">
        <v>511</v>
      </c>
      <c r="AS724" t="s">
        <v>55</v>
      </c>
      <c r="AT724" t="s">
        <v>515</v>
      </c>
      <c r="AV724" t="s">
        <v>512</v>
      </c>
      <c r="AW724" t="s">
        <v>4632</v>
      </c>
      <c r="AZ724"/>
      <c r="BB724" s="4"/>
      <c r="BD724" t="s">
        <v>29</v>
      </c>
      <c r="BE724" t="s">
        <v>25</v>
      </c>
      <c r="BF724" t="s">
        <v>513</v>
      </c>
      <c r="BI724" s="3"/>
      <c r="BJ724" t="s">
        <v>1877</v>
      </c>
      <c r="BK724" s="30" t="s">
        <v>120</v>
      </c>
      <c r="BL724" s="3">
        <v>43963.379734456015</v>
      </c>
      <c r="BM724" t="s">
        <v>31</v>
      </c>
      <c r="BN724" t="s">
        <v>32</v>
      </c>
      <c r="BP724" t="s">
        <v>3371</v>
      </c>
      <c r="BQ724" t="s">
        <v>1025</v>
      </c>
      <c r="BR724" t="s">
        <v>28</v>
      </c>
      <c r="BS724" t="s">
        <v>28</v>
      </c>
      <c r="BT724" t="s">
        <v>115</v>
      </c>
      <c r="BU724" s="3">
        <v>43948.603522638892</v>
      </c>
      <c r="BV724" t="s">
        <v>803</v>
      </c>
      <c r="BW724" s="3">
        <v>43963.39740613426</v>
      </c>
      <c r="BX724" t="s">
        <v>3480</v>
      </c>
      <c r="CG724"/>
      <c r="CH724"/>
      <c r="CI724"/>
      <c r="CY724"/>
      <c r="DA724"/>
      <c r="DE724"/>
      <c r="DF724"/>
    </row>
    <row r="725" spans="1:110" x14ac:dyDescent="0.25">
      <c r="A725" s="1">
        <f>IF(Veg_Table[[#This Row],[VP_STATUS]]="Hold",0,IF(OR(AND(Veg_Table[[#This Row],[PRESCRIP]]="NW_No Work",Veg_Table[[#This Row],[VP_STATUS]]&lt;&gt;"No Work Required Under EVM"),AND(Veg_Table[[#This Row],[VP_STATUS]]="No Work Required Under EVM",Veg_Table[[#This Row],[PRESCRIP]]&lt;&gt;"NW_No Work")),1,0))</f>
        <v>0</v>
      </c>
      <c r="B725" s="1">
        <f>IF(Veg_Table[[#This Row],[SPECIES]]="",1,0)</f>
        <v>0</v>
      </c>
      <c r="C725" s="1">
        <f>IF(Veg_Table[[#This Row],[DIAMETER]]="",1,0)</f>
        <v>0</v>
      </c>
      <c r="D725" s="1">
        <f>IF(Veg_Table[[#This Row],[HEIGHT]]="",1,0)</f>
        <v>0</v>
      </c>
      <c r="E72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25" s="1">
        <f>IF(AND(Veg_Table[[#This Row],[TAT_RESULT]]="ABATE",Veg_Table[[#This Row],[PRESCRIP]]="NW_No Work"),1,0)</f>
        <v>0</v>
      </c>
      <c r="G725" s="1">
        <f>IF(OR(Veg_Table[[#This Row],[Prescription R-Scale]]="NA",Veg_Table[[#This Row],[Diameter R-Scale]]="NA"),0,IF(Veg_Table[[#This Row],[Diameter R-Scale]]&lt;&gt;Veg_Table[[#This Row],[Prescription R-Scale]],1,0))</f>
        <v>0</v>
      </c>
      <c r="H725" s="1">
        <f>IF(OR(AND(Veg_Table[[#This Row],[PRESCRIP]]="BC_Br Rmv", Veg_Table[[#This Row],[WOOD_MAN]]&lt;&gt;"Not Needed"),AND(Veg_Table[[#This Row],[PRESCRIP]]="BCS_Br Rmv+Trt", Veg_Table[[#This Row],[WOOD_MAN]]&lt;&gt;"Not Needed")),1,0)</f>
        <v>0</v>
      </c>
      <c r="I725" s="1">
        <f ca="1">IF(AND(Veg_Table[[#This Row],[Prescription_Changed]]="Yes",Veg_Table[[#This Row],[TAT_RESULT]]=""),1,0)</f>
        <v>0</v>
      </c>
      <c r="J725" s="1">
        <f ca="1">SUM(Veg_Table[[#This Row],[Prescription and Status do not match]:[Prescription_Edited_And_TAT_Is_Blank]])</f>
        <v>0</v>
      </c>
      <c r="K725" s="1">
        <f ca="1">IF(Veg_Table[[#This Row],[Sum of Errors]]&gt;0,1,0)</f>
        <v>0</v>
      </c>
      <c r="L725" s="1">
        <f>1</f>
        <v>1</v>
      </c>
      <c r="M72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725" s="1">
        <f>IF(OR(MID(Veg_Table[[#This Row],[PRESCRIP]],2,1)="1",MID(Veg_Table[[#This Row],[PRESCRIP]],2,1)="2",MID(Veg_Table[[#This Row],[PRESCRIP]],2,1)="3",MID(Veg_Table[[#This Row],[PRESCRIP]],2,1)="4"),_xlfn.NUMBERVALUE(MID(Veg_Table[[#This Row],[PRESCRIP]],2,1)),"NA")</f>
        <v>2</v>
      </c>
      <c r="O725" s="1">
        <f>WEEKNUM(Veg_Table[[#This Row],[EVM_LAST_EDITED_Day]],2)</f>
        <v>20</v>
      </c>
      <c r="P725" s="25">
        <f>IFERROR(DATE(YEAR(Veg_Table[[#This Row],[EVM_LAST_EDITED2]]),MONTH(Veg_Table[[#This Row],[EVM_LAST_EDITED2]]),DAY(Veg_Table[[#This Row],[EVM_LAST_EDITED2]])),DATE(2019,1,1))</f>
        <v>43963</v>
      </c>
      <c r="Q725" s="3">
        <f>VALUE(SUBSTITUTE(Veg_Table[[#This Row],[EVM_LAST_EDITED]],",",""))</f>
        <v>43963.384029363398</v>
      </c>
      <c r="R725" s="1" t="str">
        <f>_xlfn.IFNA(IF(Veg_Table[[#This Row],[EVM_LAST_EDITOR]]="","zBlank EVM Last Editor",VLOOKUP(Veg_Table[[#This Row],[EVM_LAST_EDITOR]],Roster_Table[#All],4,FALSE)),"zAWRR Not in Roster")</f>
        <v>MBG</v>
      </c>
      <c r="S725" s="1" t="str">
        <f>_xlfn.IFNA(IF(Veg_Table[[#This Row],[EVM_LAST_EDITOR]]="","zBlank EVM Last Editor",VLOOKUP(Veg_Table[[#This Row],[EVM_LAST_EDITOR]],Roster_Table[#All],16,FALSE)),"zCompany_AWRR not in Roster")</f>
        <v>MBG_Mason, Bruce &amp; Girard</v>
      </c>
      <c r="T725" s="2">
        <f>IFERROR(DATE(YEAR(Veg_Table[[#This Row],[Created2]]),MONTH(Veg_Table[[#This Row],[Created2]]),DAY(Veg_Table[[#This Row],[Created2]])),DATE(2019,1,1))</f>
        <v>43948</v>
      </c>
      <c r="U725" s="3">
        <f>VALUE(SUBSTITUTE(Veg_Table[[#This Row],[Created]],",",""))</f>
        <v>43948.619896747703</v>
      </c>
      <c r="V725" s="3" t="str">
        <f ca="1">IFERROR(_xlfn.IFNA(CELL("contents",INDIRECT(_xlfn.CONCAT("Veg_Table_Production_Data!",ADDRESS(MATCH(_xlfn.MAXIFS(#REF!,#REF!,"="&amp;Veg_Table[[#This Row],[AUTO_ID]],#REF!,"&lt;"&amp;Veg_Table[[#This Row],[EVM_LAST_EDITED_Day]]),#REF!,0),COLUMN(#REF!),4,1,)))),""),"")</f>
        <v/>
      </c>
      <c r="W725" s="3" t="str">
        <f ca="1">IF(Veg_Table[[#This Row],[Previous_Prescription]]="","No",IF(Veg_Table[[#This Row],[Previous_Prescription]]=Veg_Table[[#This Row],[PRESCRIP]],"No","Yes"))</f>
        <v>No</v>
      </c>
      <c r="X725" s="3" t="str">
        <f>IF(Veg_Table[[#This Row],[EVM_LAST_EDITED_Day]]=Veg_Table[[#This Row],[Created_Day]],"New","Old")</f>
        <v>Old</v>
      </c>
      <c r="Y725" s="1">
        <f>IFERROR(IF(FIND("delete",LOWER(Veg_Table[[#This Row],[PI_COMMENTS]]))&gt;=1,1,0),0)</f>
        <v>0</v>
      </c>
      <c r="Z725" s="1" t="str">
        <f>_xlfn.IFNA(IF(Veg_Table[[#This Row],[EVM_LAST_EDITOR]]="","Yes",VLOOKUP(Veg_Table[[#This Row],[EVM_LAST_EDITOR]],Roster_Table[#All],15,FALSE)),"Yes")</f>
        <v>Yes</v>
      </c>
      <c r="AA72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25" s="1" t="str">
        <f>_xlfn.IFNA(VLOOKUP(Veg_Table[[#This Row],[EVM_LAST_EDITOR]],Roster_Table[#All],3,FALSE),"zAWRR Not in Roster")</f>
        <v>Benjamin</v>
      </c>
      <c r="AC725" s="1" t="str">
        <f>_xlfn.IFNA(VLOOKUP(Veg_Table[[#This Row],[EVM_LAST_EDITOR]],Roster_Table[#All],2,FALSE),"zAWRR Not in Roster")</f>
        <v>Post</v>
      </c>
      <c r="AD725" s="1" t="str">
        <f>IF(_xlfn.CONCAT(Veg_Table[[#This Row],[First_Name]]," ",Veg_Table[[#This Row],[Last_Name]])="zAWRR Not in Roster zAWRR Not in Roster","zAWRR Not in Roster",_xlfn.CONCAT(Veg_Table[[#This Row],[First_Name]]," ",Veg_Table[[#This Row],[Last_Name]]))</f>
        <v>Benjamin Post</v>
      </c>
      <c r="AE725">
        <v>3139914</v>
      </c>
      <c r="AF725" t="s">
        <v>3477</v>
      </c>
      <c r="AG725" t="s">
        <v>93</v>
      </c>
      <c r="AH725" t="s">
        <v>3369</v>
      </c>
      <c r="AI725" t="s">
        <v>3372</v>
      </c>
      <c r="AJ725" t="s">
        <v>526</v>
      </c>
      <c r="AL725" t="s">
        <v>372</v>
      </c>
      <c r="AM725" t="s">
        <v>38</v>
      </c>
      <c r="AN725" t="s">
        <v>25</v>
      </c>
      <c r="AO725" t="s">
        <v>25</v>
      </c>
      <c r="AP725">
        <v>22</v>
      </c>
      <c r="AQ725">
        <v>29</v>
      </c>
      <c r="AR725" t="s">
        <v>517</v>
      </c>
      <c r="AS725" t="s">
        <v>530</v>
      </c>
      <c r="AT725" t="s">
        <v>515</v>
      </c>
      <c r="AV725" t="s">
        <v>512</v>
      </c>
      <c r="AW725" t="s">
        <v>4633</v>
      </c>
      <c r="AZ725"/>
      <c r="BB725" s="4"/>
      <c r="BD725" t="s">
        <v>29</v>
      </c>
      <c r="BE725" t="s">
        <v>25</v>
      </c>
      <c r="BF725" t="s">
        <v>513</v>
      </c>
      <c r="BI725" s="3"/>
      <c r="BJ725" t="s">
        <v>1877</v>
      </c>
      <c r="BK725" s="30" t="s">
        <v>120</v>
      </c>
      <c r="BL725" s="3">
        <v>43963.384029363428</v>
      </c>
      <c r="BM725" t="s">
        <v>31</v>
      </c>
      <c r="BN725" t="s">
        <v>32</v>
      </c>
      <c r="BP725" t="s">
        <v>3371</v>
      </c>
      <c r="BQ725" t="s">
        <v>1025</v>
      </c>
      <c r="BR725" t="s">
        <v>28</v>
      </c>
      <c r="BS725" t="s">
        <v>28</v>
      </c>
      <c r="BT725" t="s">
        <v>115</v>
      </c>
      <c r="BU725" s="3">
        <v>43948.619896747688</v>
      </c>
      <c r="BV725" t="s">
        <v>803</v>
      </c>
      <c r="BW725" s="3">
        <v>43963.39740613426</v>
      </c>
      <c r="BX725" t="s">
        <v>3478</v>
      </c>
      <c r="CG725"/>
      <c r="CH725"/>
      <c r="CI725"/>
      <c r="CY725"/>
      <c r="DA725"/>
      <c r="DE725"/>
      <c r="DF725"/>
    </row>
    <row r="726" spans="1:110" x14ac:dyDescent="0.25">
      <c r="A726" s="1">
        <f>IF(Veg_Table[[#This Row],[VP_STATUS]]="Hold",0,IF(OR(AND(Veg_Table[[#This Row],[PRESCRIP]]="NW_No Work",Veg_Table[[#This Row],[VP_STATUS]]&lt;&gt;"No Work Required Under EVM"),AND(Veg_Table[[#This Row],[VP_STATUS]]="No Work Required Under EVM",Veg_Table[[#This Row],[PRESCRIP]]&lt;&gt;"NW_No Work")),1,0))</f>
        <v>0</v>
      </c>
      <c r="B726" s="1">
        <f>IF(Veg_Table[[#This Row],[SPECIES]]="",1,0)</f>
        <v>0</v>
      </c>
      <c r="C726" s="1">
        <f>IF(Veg_Table[[#This Row],[DIAMETER]]="",1,0)</f>
        <v>0</v>
      </c>
      <c r="D726" s="1">
        <f>IF(Veg_Table[[#This Row],[HEIGHT]]="",1,0)</f>
        <v>0</v>
      </c>
      <c r="E72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26" s="1">
        <f>IF(AND(Veg_Table[[#This Row],[TAT_RESULT]]="ABATE",Veg_Table[[#This Row],[PRESCRIP]]="NW_No Work"),1,0)</f>
        <v>0</v>
      </c>
      <c r="G726" s="1">
        <f>IF(OR(Veg_Table[[#This Row],[Prescription R-Scale]]="NA",Veg_Table[[#This Row],[Diameter R-Scale]]="NA"),0,IF(Veg_Table[[#This Row],[Diameter R-Scale]]&lt;&gt;Veg_Table[[#This Row],[Prescription R-Scale]],1,0))</f>
        <v>0</v>
      </c>
      <c r="H726" s="1">
        <f>IF(OR(AND(Veg_Table[[#This Row],[PRESCRIP]]="BC_Br Rmv", Veg_Table[[#This Row],[WOOD_MAN]]&lt;&gt;"Not Needed"),AND(Veg_Table[[#This Row],[PRESCRIP]]="BCS_Br Rmv+Trt", Veg_Table[[#This Row],[WOOD_MAN]]&lt;&gt;"Not Needed")),1,0)</f>
        <v>0</v>
      </c>
      <c r="I726" s="1">
        <f ca="1">IF(AND(Veg_Table[[#This Row],[Prescription_Changed]]="Yes",Veg_Table[[#This Row],[TAT_RESULT]]=""),1,0)</f>
        <v>0</v>
      </c>
      <c r="J726" s="1">
        <f ca="1">SUM(Veg_Table[[#This Row],[Prescription and Status do not match]:[Prescription_Edited_And_TAT_Is_Blank]])</f>
        <v>0</v>
      </c>
      <c r="K726" s="1">
        <f ca="1">IF(Veg_Table[[#This Row],[Sum of Errors]]&gt;0,1,0)</f>
        <v>0</v>
      </c>
      <c r="L726" s="1">
        <f>1</f>
        <v>1</v>
      </c>
      <c r="M72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726" s="1">
        <f>IF(OR(MID(Veg_Table[[#This Row],[PRESCRIP]],2,1)="1",MID(Veg_Table[[#This Row],[PRESCRIP]],2,1)="2",MID(Veg_Table[[#This Row],[PRESCRIP]],2,1)="3",MID(Veg_Table[[#This Row],[PRESCRIP]],2,1)="4"),_xlfn.NUMBERVALUE(MID(Veg_Table[[#This Row],[PRESCRIP]],2,1)),"NA")</f>
        <v>1</v>
      </c>
      <c r="O726" s="1">
        <f>WEEKNUM(Veg_Table[[#This Row],[EVM_LAST_EDITED_Day]],2)</f>
        <v>20</v>
      </c>
      <c r="P726" s="25">
        <f>IFERROR(DATE(YEAR(Veg_Table[[#This Row],[EVM_LAST_EDITED2]]),MONTH(Veg_Table[[#This Row],[EVM_LAST_EDITED2]]),DAY(Veg_Table[[#This Row],[EVM_LAST_EDITED2]])),DATE(2019,1,1))</f>
        <v>43963</v>
      </c>
      <c r="Q726" s="3">
        <f>VALUE(SUBSTITUTE(Veg_Table[[#This Row],[EVM_LAST_EDITED]],",",""))</f>
        <v>43963.386736666696</v>
      </c>
      <c r="R726" s="1" t="str">
        <f>_xlfn.IFNA(IF(Veg_Table[[#This Row],[EVM_LAST_EDITOR]]="","zBlank EVM Last Editor",VLOOKUP(Veg_Table[[#This Row],[EVM_LAST_EDITOR]],Roster_Table[#All],4,FALSE)),"zAWRR Not in Roster")</f>
        <v>MBG</v>
      </c>
      <c r="S726" s="1" t="str">
        <f>_xlfn.IFNA(IF(Veg_Table[[#This Row],[EVM_LAST_EDITOR]]="","zBlank EVM Last Editor",VLOOKUP(Veg_Table[[#This Row],[EVM_LAST_EDITOR]],Roster_Table[#All],16,FALSE)),"zCompany_AWRR not in Roster")</f>
        <v>MBG_Mason, Bruce &amp; Girard</v>
      </c>
      <c r="T726" s="2">
        <f>IFERROR(DATE(YEAR(Veg_Table[[#This Row],[Created2]]),MONTH(Veg_Table[[#This Row],[Created2]]),DAY(Veg_Table[[#This Row],[Created2]])),DATE(2019,1,1))</f>
        <v>43955</v>
      </c>
      <c r="U726" s="3">
        <f>VALUE(SUBSTITUTE(Veg_Table[[#This Row],[Created]],",",""))</f>
        <v>43955.488757719897</v>
      </c>
      <c r="V726" s="3" t="str">
        <f ca="1">IFERROR(_xlfn.IFNA(CELL("contents",INDIRECT(_xlfn.CONCAT("Veg_Table_Production_Data!",ADDRESS(MATCH(_xlfn.MAXIFS(#REF!,#REF!,"="&amp;Veg_Table[[#This Row],[AUTO_ID]],#REF!,"&lt;"&amp;Veg_Table[[#This Row],[EVM_LAST_EDITED_Day]]),#REF!,0),COLUMN(#REF!),4,1,)))),""),"")</f>
        <v/>
      </c>
      <c r="W726" s="3" t="str">
        <f ca="1">IF(Veg_Table[[#This Row],[Previous_Prescription]]="","No",IF(Veg_Table[[#This Row],[Previous_Prescription]]=Veg_Table[[#This Row],[PRESCRIP]],"No","Yes"))</f>
        <v>No</v>
      </c>
      <c r="X726" s="3" t="str">
        <f>IF(Veg_Table[[#This Row],[EVM_LAST_EDITED_Day]]=Veg_Table[[#This Row],[Created_Day]],"New","Old")</f>
        <v>Old</v>
      </c>
      <c r="Y726" s="1">
        <f>IFERROR(IF(FIND("delete",LOWER(Veg_Table[[#This Row],[PI_COMMENTS]]))&gt;=1,1,0),0)</f>
        <v>0</v>
      </c>
      <c r="Z726" s="1" t="str">
        <f>_xlfn.IFNA(IF(Veg_Table[[#This Row],[EVM_LAST_EDITOR]]="","Yes",VLOOKUP(Veg_Table[[#This Row],[EVM_LAST_EDITOR]],Roster_Table[#All],15,FALSE)),"Yes")</f>
        <v>Yes</v>
      </c>
      <c r="AA72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26" s="1" t="str">
        <f>_xlfn.IFNA(VLOOKUP(Veg_Table[[#This Row],[EVM_LAST_EDITOR]],Roster_Table[#All],3,FALSE),"zAWRR Not in Roster")</f>
        <v>Benjamin</v>
      </c>
      <c r="AC726" s="1" t="str">
        <f>_xlfn.IFNA(VLOOKUP(Veg_Table[[#This Row],[EVM_LAST_EDITOR]],Roster_Table[#All],2,FALSE),"zAWRR Not in Roster")</f>
        <v>Post</v>
      </c>
      <c r="AD726" s="1" t="str">
        <f>IF(_xlfn.CONCAT(Veg_Table[[#This Row],[First_Name]]," ",Veg_Table[[#This Row],[Last_Name]])="zAWRR Not in Roster zAWRR Not in Roster","zAWRR Not in Roster",_xlfn.CONCAT(Veg_Table[[#This Row],[First_Name]]," ",Veg_Table[[#This Row],[Last_Name]]))</f>
        <v>Benjamin Post</v>
      </c>
      <c r="AE726">
        <v>3157762</v>
      </c>
      <c r="AF726" t="s">
        <v>3528</v>
      </c>
      <c r="AG726" t="s">
        <v>93</v>
      </c>
      <c r="AH726" t="s">
        <v>3380</v>
      </c>
      <c r="AI726" t="s">
        <v>3372</v>
      </c>
      <c r="AJ726" t="s">
        <v>526</v>
      </c>
      <c r="AL726" t="s">
        <v>372</v>
      </c>
      <c r="AM726" t="s">
        <v>40</v>
      </c>
      <c r="AN726" t="s">
        <v>25</v>
      </c>
      <c r="AO726" t="s">
        <v>25</v>
      </c>
      <c r="AP726">
        <v>4</v>
      </c>
      <c r="AQ726">
        <v>30</v>
      </c>
      <c r="AR726" t="s">
        <v>517</v>
      </c>
      <c r="AS726" t="s">
        <v>77</v>
      </c>
      <c r="AT726" t="s">
        <v>26</v>
      </c>
      <c r="AV726" t="s">
        <v>512</v>
      </c>
      <c r="AW726" t="s">
        <v>4634</v>
      </c>
      <c r="AZ726"/>
      <c r="BB726" s="4"/>
      <c r="BD726" t="s">
        <v>29</v>
      </c>
      <c r="BE726" t="s">
        <v>25</v>
      </c>
      <c r="BF726" t="s">
        <v>513</v>
      </c>
      <c r="BI726" s="3"/>
      <c r="BJ726" t="s">
        <v>27</v>
      </c>
      <c r="BK726" s="30" t="s">
        <v>120</v>
      </c>
      <c r="BL726" s="3">
        <v>43963.386736666667</v>
      </c>
      <c r="BM726" t="s">
        <v>31</v>
      </c>
      <c r="BN726" t="s">
        <v>32</v>
      </c>
      <c r="BP726" t="s">
        <v>3381</v>
      </c>
      <c r="BQ726" t="s">
        <v>1025</v>
      </c>
      <c r="BR726" t="s">
        <v>28</v>
      </c>
      <c r="BS726" t="s">
        <v>28</v>
      </c>
      <c r="BT726" t="s">
        <v>107</v>
      </c>
      <c r="BU726" s="3">
        <v>43955.488757719904</v>
      </c>
      <c r="BV726" t="s">
        <v>803</v>
      </c>
      <c r="BW726" s="3">
        <v>43963.39740613426</v>
      </c>
      <c r="BX726" t="s">
        <v>3529</v>
      </c>
      <c r="CG726"/>
      <c r="CH726"/>
      <c r="CI726"/>
      <c r="CY726"/>
      <c r="DA726"/>
      <c r="DE726"/>
      <c r="DF726"/>
    </row>
    <row r="727" spans="1:110" x14ac:dyDescent="0.25">
      <c r="A727" s="1">
        <f>IF(Veg_Table[[#This Row],[VP_STATUS]]="Hold",0,IF(OR(AND(Veg_Table[[#This Row],[PRESCRIP]]="NW_No Work",Veg_Table[[#This Row],[VP_STATUS]]&lt;&gt;"No Work Required Under EVM"),AND(Veg_Table[[#This Row],[VP_STATUS]]="No Work Required Under EVM",Veg_Table[[#This Row],[PRESCRIP]]&lt;&gt;"NW_No Work")),1,0))</f>
        <v>0</v>
      </c>
      <c r="B727" s="1">
        <f>IF(Veg_Table[[#This Row],[SPECIES]]="",1,0)</f>
        <v>0</v>
      </c>
      <c r="C727" s="1">
        <f>IF(Veg_Table[[#This Row],[DIAMETER]]="",1,0)</f>
        <v>0</v>
      </c>
      <c r="D727" s="1">
        <f>IF(Veg_Table[[#This Row],[HEIGHT]]="",1,0)</f>
        <v>0</v>
      </c>
      <c r="E72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27" s="1">
        <f>IF(AND(Veg_Table[[#This Row],[TAT_RESULT]]="ABATE",Veg_Table[[#This Row],[PRESCRIP]]="NW_No Work"),1,0)</f>
        <v>0</v>
      </c>
      <c r="G727" s="1">
        <f>IF(OR(Veg_Table[[#This Row],[Prescription R-Scale]]="NA",Veg_Table[[#This Row],[Diameter R-Scale]]="NA"),0,IF(Veg_Table[[#This Row],[Diameter R-Scale]]&lt;&gt;Veg_Table[[#This Row],[Prescription R-Scale]],1,0))</f>
        <v>0</v>
      </c>
      <c r="H727" s="1">
        <f>IF(OR(AND(Veg_Table[[#This Row],[PRESCRIP]]="BC_Br Rmv", Veg_Table[[#This Row],[WOOD_MAN]]&lt;&gt;"Not Needed"),AND(Veg_Table[[#This Row],[PRESCRIP]]="BCS_Br Rmv+Trt", Veg_Table[[#This Row],[WOOD_MAN]]&lt;&gt;"Not Needed")),1,0)</f>
        <v>0</v>
      </c>
      <c r="I727" s="1">
        <f ca="1">IF(AND(Veg_Table[[#This Row],[Prescription_Changed]]="Yes",Veg_Table[[#This Row],[TAT_RESULT]]=""),1,0)</f>
        <v>0</v>
      </c>
      <c r="J727" s="1">
        <f ca="1">SUM(Veg_Table[[#This Row],[Prescription and Status do not match]:[Prescription_Edited_And_TAT_Is_Blank]])</f>
        <v>0</v>
      </c>
      <c r="K727" s="1">
        <f ca="1">IF(Veg_Table[[#This Row],[Sum of Errors]]&gt;0,1,0)</f>
        <v>0</v>
      </c>
      <c r="L727" s="1">
        <f>1</f>
        <v>1</v>
      </c>
      <c r="M727"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727" s="1" t="str">
        <f>IF(OR(MID(Veg_Table[[#This Row],[PRESCRIP]],2,1)="1",MID(Veg_Table[[#This Row],[PRESCRIP]],2,1)="2",MID(Veg_Table[[#This Row],[PRESCRIP]],2,1)="3",MID(Veg_Table[[#This Row],[PRESCRIP]],2,1)="4"),_xlfn.NUMBERVALUE(MID(Veg_Table[[#This Row],[PRESCRIP]],2,1)),"NA")</f>
        <v>NA</v>
      </c>
      <c r="O727" s="1">
        <f>WEEKNUM(Veg_Table[[#This Row],[EVM_LAST_EDITED_Day]],2)</f>
        <v>20</v>
      </c>
      <c r="P727" s="25">
        <f>IFERROR(DATE(YEAR(Veg_Table[[#This Row],[EVM_LAST_EDITED2]]),MONTH(Veg_Table[[#This Row],[EVM_LAST_EDITED2]]),DAY(Veg_Table[[#This Row],[EVM_LAST_EDITED2]])),DATE(2019,1,1))</f>
        <v>43963</v>
      </c>
      <c r="Q727" s="3">
        <f>VALUE(SUBSTITUTE(Veg_Table[[#This Row],[EVM_LAST_EDITED]],",",""))</f>
        <v>43963.389418472201</v>
      </c>
      <c r="R727" s="1" t="str">
        <f>_xlfn.IFNA(IF(Veg_Table[[#This Row],[EVM_LAST_EDITOR]]="","zBlank EVM Last Editor",VLOOKUP(Veg_Table[[#This Row],[EVM_LAST_EDITOR]],Roster_Table[#All],4,FALSE)),"zAWRR Not in Roster")</f>
        <v>MBG</v>
      </c>
      <c r="S727" s="1" t="str">
        <f>_xlfn.IFNA(IF(Veg_Table[[#This Row],[EVM_LAST_EDITOR]]="","zBlank EVM Last Editor",VLOOKUP(Veg_Table[[#This Row],[EVM_LAST_EDITOR]],Roster_Table[#All],16,FALSE)),"zCompany_AWRR not in Roster")</f>
        <v>MBG_Mason, Bruce &amp; Girard</v>
      </c>
      <c r="T727" s="2">
        <f>IFERROR(DATE(YEAR(Veg_Table[[#This Row],[Created2]]),MONTH(Veg_Table[[#This Row],[Created2]]),DAY(Veg_Table[[#This Row],[Created2]])),DATE(2019,1,1))</f>
        <v>43955</v>
      </c>
      <c r="U727" s="3">
        <f>VALUE(SUBSTITUTE(Veg_Table[[#This Row],[Created]],",",""))</f>
        <v>43955.476301782401</v>
      </c>
      <c r="V727" s="3" t="str">
        <f ca="1">IFERROR(_xlfn.IFNA(CELL("contents",INDIRECT(_xlfn.CONCAT("Veg_Table_Production_Data!",ADDRESS(MATCH(_xlfn.MAXIFS(#REF!,#REF!,"="&amp;Veg_Table[[#This Row],[AUTO_ID]],#REF!,"&lt;"&amp;Veg_Table[[#This Row],[EVM_LAST_EDITED_Day]]),#REF!,0),COLUMN(#REF!),4,1,)))),""),"")</f>
        <v/>
      </c>
      <c r="W727" s="3" t="str">
        <f ca="1">IF(Veg_Table[[#This Row],[Previous_Prescription]]="","No",IF(Veg_Table[[#This Row],[Previous_Prescription]]=Veg_Table[[#This Row],[PRESCRIP]],"No","Yes"))</f>
        <v>No</v>
      </c>
      <c r="X727" s="3" t="str">
        <f>IF(Veg_Table[[#This Row],[EVM_LAST_EDITED_Day]]=Veg_Table[[#This Row],[Created_Day]],"New","Old")</f>
        <v>Old</v>
      </c>
      <c r="Y727" s="1">
        <f>IFERROR(IF(FIND("delete",LOWER(Veg_Table[[#This Row],[PI_COMMENTS]]))&gt;=1,1,0),0)</f>
        <v>1</v>
      </c>
      <c r="Z727" s="1" t="str">
        <f>_xlfn.IFNA(IF(Veg_Table[[#This Row],[EVM_LAST_EDITOR]]="","Yes",VLOOKUP(Veg_Table[[#This Row],[EVM_LAST_EDITOR]],Roster_Table[#All],15,FALSE)),"Yes")</f>
        <v>Yes</v>
      </c>
      <c r="AA72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27" s="1" t="str">
        <f>_xlfn.IFNA(VLOOKUP(Veg_Table[[#This Row],[EVM_LAST_EDITOR]],Roster_Table[#All],3,FALSE),"zAWRR Not in Roster")</f>
        <v>Benjamin</v>
      </c>
      <c r="AC727" s="1" t="str">
        <f>_xlfn.IFNA(VLOOKUP(Veg_Table[[#This Row],[EVM_LAST_EDITOR]],Roster_Table[#All],2,FALSE),"zAWRR Not in Roster")</f>
        <v>Post</v>
      </c>
      <c r="AD727" s="1" t="str">
        <f>IF(_xlfn.CONCAT(Veg_Table[[#This Row],[First_Name]]," ",Veg_Table[[#This Row],[Last_Name]])="zAWRR Not in Roster zAWRR Not in Roster","zAWRR Not in Roster",_xlfn.CONCAT(Veg_Table[[#This Row],[First_Name]]," ",Veg_Table[[#This Row],[Last_Name]]))</f>
        <v>Benjamin Post</v>
      </c>
      <c r="AE727">
        <v>3157626</v>
      </c>
      <c r="AF727" t="s">
        <v>3524</v>
      </c>
      <c r="AG727" t="s">
        <v>93</v>
      </c>
      <c r="AH727" t="s">
        <v>3380</v>
      </c>
      <c r="AI727" t="s">
        <v>3372</v>
      </c>
      <c r="AJ727" t="s">
        <v>21</v>
      </c>
      <c r="AL727" t="s">
        <v>372</v>
      </c>
      <c r="AM727" t="s">
        <v>40</v>
      </c>
      <c r="AN727" t="s">
        <v>25</v>
      </c>
      <c r="AO727" t="s">
        <v>25</v>
      </c>
      <c r="AP727">
        <v>2</v>
      </c>
      <c r="AQ727">
        <v>25</v>
      </c>
      <c r="AR727" t="s">
        <v>517</v>
      </c>
      <c r="AS727" t="s">
        <v>24</v>
      </c>
      <c r="AT727" t="s">
        <v>26</v>
      </c>
      <c r="AV727" t="s">
        <v>512</v>
      </c>
      <c r="AW727" t="s">
        <v>3525</v>
      </c>
      <c r="AZ727"/>
      <c r="BB727" s="4"/>
      <c r="BD727" t="s">
        <v>29</v>
      </c>
      <c r="BE727" t="s">
        <v>25</v>
      </c>
      <c r="BF727" t="s">
        <v>513</v>
      </c>
      <c r="BI727" s="3"/>
      <c r="BJ727" t="s">
        <v>3526</v>
      </c>
      <c r="BK727" s="30" t="s">
        <v>120</v>
      </c>
      <c r="BL727" s="3">
        <v>43963.389418472223</v>
      </c>
      <c r="BM727" t="s">
        <v>31</v>
      </c>
      <c r="BN727" t="s">
        <v>32</v>
      </c>
      <c r="BP727" t="s">
        <v>3381</v>
      </c>
      <c r="BQ727" t="s">
        <v>1025</v>
      </c>
      <c r="BR727" t="s">
        <v>28</v>
      </c>
      <c r="BS727" t="s">
        <v>28</v>
      </c>
      <c r="BT727" t="s">
        <v>107</v>
      </c>
      <c r="BU727" s="3">
        <v>43955.476301782408</v>
      </c>
      <c r="BV727" t="s">
        <v>803</v>
      </c>
      <c r="BW727" s="3">
        <v>43963.39740613426</v>
      </c>
      <c r="BX727" t="s">
        <v>3527</v>
      </c>
      <c r="CG727"/>
      <c r="CH727"/>
      <c r="CI727"/>
      <c r="CY727"/>
      <c r="DA727"/>
      <c r="DE727"/>
      <c r="DF727"/>
    </row>
    <row r="728" spans="1:110" x14ac:dyDescent="0.25">
      <c r="A728" s="1">
        <f>IF(Veg_Table[[#This Row],[VP_STATUS]]="Hold",0,IF(OR(AND(Veg_Table[[#This Row],[PRESCRIP]]="NW_No Work",Veg_Table[[#This Row],[VP_STATUS]]&lt;&gt;"No Work Required Under EVM"),AND(Veg_Table[[#This Row],[VP_STATUS]]="No Work Required Under EVM",Veg_Table[[#This Row],[PRESCRIP]]&lt;&gt;"NW_No Work")),1,0))</f>
        <v>0</v>
      </c>
      <c r="B728" s="1">
        <f>IF(Veg_Table[[#This Row],[SPECIES]]="",1,0)</f>
        <v>0</v>
      </c>
      <c r="C728" s="1">
        <f>IF(Veg_Table[[#This Row],[DIAMETER]]="",1,0)</f>
        <v>0</v>
      </c>
      <c r="D728" s="1">
        <f>IF(Veg_Table[[#This Row],[HEIGHT]]="",1,0)</f>
        <v>0</v>
      </c>
      <c r="E72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28" s="1">
        <f>IF(AND(Veg_Table[[#This Row],[TAT_RESULT]]="ABATE",Veg_Table[[#This Row],[PRESCRIP]]="NW_No Work"),1,0)</f>
        <v>0</v>
      </c>
      <c r="G728" s="1">
        <f>IF(OR(Veg_Table[[#This Row],[Prescription R-Scale]]="NA",Veg_Table[[#This Row],[Diameter R-Scale]]="NA"),0,IF(Veg_Table[[#This Row],[Diameter R-Scale]]&lt;&gt;Veg_Table[[#This Row],[Prescription R-Scale]],1,0))</f>
        <v>0</v>
      </c>
      <c r="H728" s="1">
        <f>IF(OR(AND(Veg_Table[[#This Row],[PRESCRIP]]="BC_Br Rmv", Veg_Table[[#This Row],[WOOD_MAN]]&lt;&gt;"Not Needed"),AND(Veg_Table[[#This Row],[PRESCRIP]]="BCS_Br Rmv+Trt", Veg_Table[[#This Row],[WOOD_MAN]]&lt;&gt;"Not Needed")),1,0)</f>
        <v>0</v>
      </c>
      <c r="I728" s="1">
        <f ca="1">IF(AND(Veg_Table[[#This Row],[Prescription_Changed]]="Yes",Veg_Table[[#This Row],[TAT_RESULT]]=""),1,0)</f>
        <v>0</v>
      </c>
      <c r="J728" s="1">
        <f ca="1">SUM(Veg_Table[[#This Row],[Prescription and Status do not match]:[Prescription_Edited_And_TAT_Is_Blank]])</f>
        <v>0</v>
      </c>
      <c r="K728" s="1">
        <f ca="1">IF(Veg_Table[[#This Row],[Sum of Errors]]&gt;0,1,0)</f>
        <v>0</v>
      </c>
      <c r="L728" s="1">
        <f>1</f>
        <v>1</v>
      </c>
      <c r="M72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728" s="1">
        <f>IF(OR(MID(Veg_Table[[#This Row],[PRESCRIP]],2,1)="1",MID(Veg_Table[[#This Row],[PRESCRIP]],2,1)="2",MID(Veg_Table[[#This Row],[PRESCRIP]],2,1)="3",MID(Veg_Table[[#This Row],[PRESCRIP]],2,1)="4"),_xlfn.NUMBERVALUE(MID(Veg_Table[[#This Row],[PRESCRIP]],2,1)),"NA")</f>
        <v>1</v>
      </c>
      <c r="O728" s="1">
        <f>WEEKNUM(Veg_Table[[#This Row],[EVM_LAST_EDITED_Day]],2)</f>
        <v>20</v>
      </c>
      <c r="P728" s="25">
        <f>IFERROR(DATE(YEAR(Veg_Table[[#This Row],[EVM_LAST_EDITED2]]),MONTH(Veg_Table[[#This Row],[EVM_LAST_EDITED2]]),DAY(Veg_Table[[#This Row],[EVM_LAST_EDITED2]])),DATE(2019,1,1))</f>
        <v>43963</v>
      </c>
      <c r="Q728" s="3">
        <f>VALUE(SUBSTITUTE(Veg_Table[[#This Row],[EVM_LAST_EDITED]],",",""))</f>
        <v>43963.391483159699</v>
      </c>
      <c r="R728" s="1" t="str">
        <f>_xlfn.IFNA(IF(Veg_Table[[#This Row],[EVM_LAST_EDITOR]]="","zBlank EVM Last Editor",VLOOKUP(Veg_Table[[#This Row],[EVM_LAST_EDITOR]],Roster_Table[#All],4,FALSE)),"zAWRR Not in Roster")</f>
        <v>MBG</v>
      </c>
      <c r="S728" s="1" t="str">
        <f>_xlfn.IFNA(IF(Veg_Table[[#This Row],[EVM_LAST_EDITOR]]="","zBlank EVM Last Editor",VLOOKUP(Veg_Table[[#This Row],[EVM_LAST_EDITOR]],Roster_Table[#All],16,FALSE)),"zCompany_AWRR not in Roster")</f>
        <v>MBG_Mason, Bruce &amp; Girard</v>
      </c>
      <c r="T728" s="2">
        <f>IFERROR(DATE(YEAR(Veg_Table[[#This Row],[Created2]]),MONTH(Veg_Table[[#This Row],[Created2]]),DAY(Veg_Table[[#This Row],[Created2]])),DATE(2019,1,1))</f>
        <v>43948</v>
      </c>
      <c r="U728" s="3">
        <f>VALUE(SUBSTITUTE(Veg_Table[[#This Row],[Created]],",",""))</f>
        <v>43948.628735705999</v>
      </c>
      <c r="V728" s="3" t="str">
        <f ca="1">IFERROR(_xlfn.IFNA(CELL("contents",INDIRECT(_xlfn.CONCAT("Veg_Table_Production_Data!",ADDRESS(MATCH(_xlfn.MAXIFS(#REF!,#REF!,"="&amp;Veg_Table[[#This Row],[AUTO_ID]],#REF!,"&lt;"&amp;Veg_Table[[#This Row],[EVM_LAST_EDITED_Day]]),#REF!,0),COLUMN(#REF!),4,1,)))),""),"")</f>
        <v/>
      </c>
      <c r="W728" s="3" t="str">
        <f ca="1">IF(Veg_Table[[#This Row],[Previous_Prescription]]="","No",IF(Veg_Table[[#This Row],[Previous_Prescription]]=Veg_Table[[#This Row],[PRESCRIP]],"No","Yes"))</f>
        <v>No</v>
      </c>
      <c r="X728" s="3" t="str">
        <f>IF(Veg_Table[[#This Row],[EVM_LAST_EDITED_Day]]=Veg_Table[[#This Row],[Created_Day]],"New","Old")</f>
        <v>Old</v>
      </c>
      <c r="Y728" s="1">
        <f>IFERROR(IF(FIND("delete",LOWER(Veg_Table[[#This Row],[PI_COMMENTS]]))&gt;=1,1,0),0)</f>
        <v>0</v>
      </c>
      <c r="Z728" s="1" t="str">
        <f>_xlfn.IFNA(IF(Veg_Table[[#This Row],[EVM_LAST_EDITOR]]="","Yes",VLOOKUP(Veg_Table[[#This Row],[EVM_LAST_EDITOR]],Roster_Table[#All],15,FALSE)),"Yes")</f>
        <v>Yes</v>
      </c>
      <c r="AA72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28" s="1" t="str">
        <f>_xlfn.IFNA(VLOOKUP(Veg_Table[[#This Row],[EVM_LAST_EDITOR]],Roster_Table[#All],3,FALSE),"zAWRR Not in Roster")</f>
        <v>Benjamin</v>
      </c>
      <c r="AC728" s="1" t="str">
        <f>_xlfn.IFNA(VLOOKUP(Veg_Table[[#This Row],[EVM_LAST_EDITOR]],Roster_Table[#All],2,FALSE),"zAWRR Not in Roster")</f>
        <v>Post</v>
      </c>
      <c r="AD728" s="1" t="str">
        <f>IF(_xlfn.CONCAT(Veg_Table[[#This Row],[First_Name]]," ",Veg_Table[[#This Row],[Last_Name]])="zAWRR Not in Roster zAWRR Not in Roster","zAWRR Not in Roster",_xlfn.CONCAT(Veg_Table[[#This Row],[First_Name]]," ",Veg_Table[[#This Row],[Last_Name]]))</f>
        <v>Benjamin Post</v>
      </c>
      <c r="AE728">
        <v>3140124</v>
      </c>
      <c r="AF728" t="s">
        <v>3475</v>
      </c>
      <c r="AG728" t="s">
        <v>93</v>
      </c>
      <c r="AH728" t="s">
        <v>3369</v>
      </c>
      <c r="AI728" t="s">
        <v>3373</v>
      </c>
      <c r="AJ728" t="s">
        <v>526</v>
      </c>
      <c r="AL728" t="s">
        <v>372</v>
      </c>
      <c r="AM728" t="s">
        <v>40</v>
      </c>
      <c r="AN728" t="s">
        <v>25</v>
      </c>
      <c r="AO728" t="s">
        <v>25</v>
      </c>
      <c r="AP728">
        <v>7</v>
      </c>
      <c r="AQ728">
        <v>23</v>
      </c>
      <c r="AR728" t="s">
        <v>517</v>
      </c>
      <c r="AS728" t="s">
        <v>55</v>
      </c>
      <c r="AT728" t="s">
        <v>515</v>
      </c>
      <c r="AV728" t="s">
        <v>512</v>
      </c>
      <c r="AW728" t="s">
        <v>3370</v>
      </c>
      <c r="AZ728"/>
      <c r="BB728" s="4"/>
      <c r="BD728" t="s">
        <v>29</v>
      </c>
      <c r="BE728" t="s">
        <v>25</v>
      </c>
      <c r="BF728" t="s">
        <v>513</v>
      </c>
      <c r="BI728" s="3"/>
      <c r="BJ728" t="s">
        <v>1877</v>
      </c>
      <c r="BK728" s="30" t="s">
        <v>120</v>
      </c>
      <c r="BL728" s="3">
        <v>43963.391483159721</v>
      </c>
      <c r="BM728" t="s">
        <v>31</v>
      </c>
      <c r="BN728" t="s">
        <v>32</v>
      </c>
      <c r="BP728" t="s">
        <v>3371</v>
      </c>
      <c r="BQ728" t="s">
        <v>1025</v>
      </c>
      <c r="BR728" t="s">
        <v>28</v>
      </c>
      <c r="BS728" t="s">
        <v>28</v>
      </c>
      <c r="BT728" t="s">
        <v>115</v>
      </c>
      <c r="BU728" s="3">
        <v>43948.628735706021</v>
      </c>
      <c r="BV728" t="s">
        <v>803</v>
      </c>
      <c r="BW728" s="3">
        <v>43963.39740613426</v>
      </c>
      <c r="BX728" t="s">
        <v>3476</v>
      </c>
      <c r="CG728"/>
      <c r="CH728"/>
      <c r="CI728"/>
      <c r="CY728"/>
      <c r="DA728"/>
      <c r="DE728"/>
      <c r="DF728"/>
    </row>
    <row r="729" spans="1:110" x14ac:dyDescent="0.25">
      <c r="A729" s="1">
        <f>IF(Veg_Table[[#This Row],[VP_STATUS]]="Hold",0,IF(OR(AND(Veg_Table[[#This Row],[PRESCRIP]]="NW_No Work",Veg_Table[[#This Row],[VP_STATUS]]&lt;&gt;"No Work Required Under EVM"),AND(Veg_Table[[#This Row],[VP_STATUS]]="No Work Required Under EVM",Veg_Table[[#This Row],[PRESCRIP]]&lt;&gt;"NW_No Work")),1,0))</f>
        <v>0</v>
      </c>
      <c r="B729" s="1">
        <f>IF(Veg_Table[[#This Row],[SPECIES]]="",1,0)</f>
        <v>0</v>
      </c>
      <c r="C729" s="1">
        <f>IF(Veg_Table[[#This Row],[DIAMETER]]="",1,0)</f>
        <v>0</v>
      </c>
      <c r="D729" s="1">
        <f>IF(Veg_Table[[#This Row],[HEIGHT]]="",1,0)</f>
        <v>0</v>
      </c>
      <c r="E72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29" s="1">
        <f>IF(AND(Veg_Table[[#This Row],[TAT_RESULT]]="ABATE",Veg_Table[[#This Row],[PRESCRIP]]="NW_No Work"),1,0)</f>
        <v>0</v>
      </c>
      <c r="G729" s="1">
        <f>IF(OR(Veg_Table[[#This Row],[Prescription R-Scale]]="NA",Veg_Table[[#This Row],[Diameter R-Scale]]="NA"),0,IF(Veg_Table[[#This Row],[Diameter R-Scale]]&lt;&gt;Veg_Table[[#This Row],[Prescription R-Scale]],1,0))</f>
        <v>0</v>
      </c>
      <c r="H729" s="1">
        <f>IF(OR(AND(Veg_Table[[#This Row],[PRESCRIP]]="BC_Br Rmv", Veg_Table[[#This Row],[WOOD_MAN]]&lt;&gt;"Not Needed"),AND(Veg_Table[[#This Row],[PRESCRIP]]="BCS_Br Rmv+Trt", Veg_Table[[#This Row],[WOOD_MAN]]&lt;&gt;"Not Needed")),1,0)</f>
        <v>0</v>
      </c>
      <c r="I729" s="1">
        <f ca="1">IF(AND(Veg_Table[[#This Row],[Prescription_Changed]]="Yes",Veg_Table[[#This Row],[TAT_RESULT]]=""),1,0)</f>
        <v>0</v>
      </c>
      <c r="J729" s="1">
        <f ca="1">SUM(Veg_Table[[#This Row],[Prescription and Status do not match]:[Prescription_Edited_And_TAT_Is_Blank]])</f>
        <v>0</v>
      </c>
      <c r="K729" s="1">
        <f ca="1">IF(Veg_Table[[#This Row],[Sum of Errors]]&gt;0,1,0)</f>
        <v>0</v>
      </c>
      <c r="L729" s="1">
        <f>1</f>
        <v>1</v>
      </c>
      <c r="M72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729" s="1">
        <f>IF(OR(MID(Veg_Table[[#This Row],[PRESCRIP]],2,1)="1",MID(Veg_Table[[#This Row],[PRESCRIP]],2,1)="2",MID(Veg_Table[[#This Row],[PRESCRIP]],2,1)="3",MID(Veg_Table[[#This Row],[PRESCRIP]],2,1)="4"),_xlfn.NUMBERVALUE(MID(Veg_Table[[#This Row],[PRESCRIP]],2,1)),"NA")</f>
        <v>2</v>
      </c>
      <c r="O729" s="1">
        <f>WEEKNUM(Veg_Table[[#This Row],[EVM_LAST_EDITED_Day]],2)</f>
        <v>20</v>
      </c>
      <c r="P729" s="25">
        <f>IFERROR(DATE(YEAR(Veg_Table[[#This Row],[EVM_LAST_EDITED2]]),MONTH(Veg_Table[[#This Row],[EVM_LAST_EDITED2]]),DAY(Veg_Table[[#This Row],[EVM_LAST_EDITED2]])),DATE(2019,1,1))</f>
        <v>43963</v>
      </c>
      <c r="Q729" s="3">
        <f>VALUE(SUBSTITUTE(Veg_Table[[#This Row],[EVM_LAST_EDITED]],",",""))</f>
        <v>43963.392401724501</v>
      </c>
      <c r="R729" s="1" t="str">
        <f>_xlfn.IFNA(IF(Veg_Table[[#This Row],[EVM_LAST_EDITOR]]="","zBlank EVM Last Editor",VLOOKUP(Veg_Table[[#This Row],[EVM_LAST_EDITOR]],Roster_Table[#All],4,FALSE)),"zAWRR Not in Roster")</f>
        <v>FCO</v>
      </c>
      <c r="S729" s="1" t="str">
        <f>_xlfn.IFNA(IF(Veg_Table[[#This Row],[EVM_LAST_EDITOR]]="","zBlank EVM Last Editor",VLOOKUP(Veg_Table[[#This Row],[EVM_LAST_EDITOR]],Roster_Table[#All],16,FALSE)),"zCompany_AWRR not in Roster")</f>
        <v>FCO_Forester’s Co-op</v>
      </c>
      <c r="T729" s="2">
        <f>IFERROR(DATE(YEAR(Veg_Table[[#This Row],[Created2]]),MONTH(Veg_Table[[#This Row],[Created2]]),DAY(Veg_Table[[#This Row],[Created2]])),DATE(2019,1,1))</f>
        <v>43963</v>
      </c>
      <c r="U729" s="3">
        <f>VALUE(SUBSTITUTE(Veg_Table[[#This Row],[Created]],",",""))</f>
        <v>43963.391153032397</v>
      </c>
      <c r="V729" s="3" t="str">
        <f ca="1">IFERROR(_xlfn.IFNA(CELL("contents",INDIRECT(_xlfn.CONCAT("Veg_Table_Production_Data!",ADDRESS(MATCH(_xlfn.MAXIFS(#REF!,#REF!,"="&amp;Veg_Table[[#This Row],[AUTO_ID]],#REF!,"&lt;"&amp;Veg_Table[[#This Row],[EVM_LAST_EDITED_Day]]),#REF!,0),COLUMN(#REF!),4,1,)))),""),"")</f>
        <v/>
      </c>
      <c r="W729" s="3" t="str">
        <f ca="1">IF(Veg_Table[[#This Row],[Previous_Prescription]]="","No",IF(Veg_Table[[#This Row],[Previous_Prescription]]=Veg_Table[[#This Row],[PRESCRIP]],"No","Yes"))</f>
        <v>No</v>
      </c>
      <c r="X729" s="3" t="str">
        <f>IF(Veg_Table[[#This Row],[EVM_LAST_EDITED_Day]]=Veg_Table[[#This Row],[Created_Day]],"New","Old")</f>
        <v>New</v>
      </c>
      <c r="Y729" s="1">
        <f>IFERROR(IF(FIND("delete",LOWER(Veg_Table[[#This Row],[PI_COMMENTS]]))&gt;=1,1,0),0)</f>
        <v>0</v>
      </c>
      <c r="Z729" s="1" t="str">
        <f>_xlfn.IFNA(IF(Veg_Table[[#This Row],[EVM_LAST_EDITOR]]="","Yes",VLOOKUP(Veg_Table[[#This Row],[EVM_LAST_EDITOR]],Roster_Table[#All],15,FALSE)),"Yes")</f>
        <v>Yes</v>
      </c>
      <c r="AA72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29" s="1" t="str">
        <f>_xlfn.IFNA(VLOOKUP(Veg_Table[[#This Row],[EVM_LAST_EDITOR]],Roster_Table[#All],3,FALSE),"zAWRR Not in Roster")</f>
        <v>Frank</v>
      </c>
      <c r="AC729" s="1" t="str">
        <f>_xlfn.IFNA(VLOOKUP(Veg_Table[[#This Row],[EVM_LAST_EDITOR]],Roster_Table[#All],2,FALSE),"zAWRR Not in Roster")</f>
        <v>Lewicki </v>
      </c>
      <c r="AD729" s="1" t="str">
        <f>IF(_xlfn.CONCAT(Veg_Table[[#This Row],[First_Name]]," ",Veg_Table[[#This Row],[Last_Name]])="zAWRR Not in Roster zAWRR Not in Roster","zAWRR Not in Roster",_xlfn.CONCAT(Veg_Table[[#This Row],[First_Name]]," ",Veg_Table[[#This Row],[Last_Name]]))</f>
        <v>Frank Lewicki </v>
      </c>
      <c r="AE729">
        <v>3219255</v>
      </c>
      <c r="AF729" t="s">
        <v>4972</v>
      </c>
      <c r="AG729" t="s">
        <v>30</v>
      </c>
      <c r="AH729" t="s">
        <v>714</v>
      </c>
      <c r="AI729" t="s">
        <v>725</v>
      </c>
      <c r="AJ729" t="s">
        <v>36</v>
      </c>
      <c r="AL729" t="s">
        <v>371</v>
      </c>
      <c r="AM729" t="s">
        <v>38</v>
      </c>
      <c r="AN729" t="s">
        <v>25</v>
      </c>
      <c r="AO729" t="s">
        <v>25</v>
      </c>
      <c r="AP729">
        <v>23</v>
      </c>
      <c r="AQ729">
        <v>100</v>
      </c>
      <c r="AR729" t="s">
        <v>514</v>
      </c>
      <c r="AS729" t="s">
        <v>42</v>
      </c>
      <c r="AT729" t="s">
        <v>522</v>
      </c>
      <c r="AU729" t="s">
        <v>25</v>
      </c>
      <c r="AV729" t="s">
        <v>512</v>
      </c>
      <c r="AW729" t="s">
        <v>4973</v>
      </c>
      <c r="AX729" t="s">
        <v>534</v>
      </c>
      <c r="AZ729">
        <v>5029754</v>
      </c>
      <c r="BA729" t="s">
        <v>42</v>
      </c>
      <c r="BB729" s="4">
        <v>43907.619091250002</v>
      </c>
      <c r="BD729" t="s">
        <v>29</v>
      </c>
      <c r="BE729" t="s">
        <v>25</v>
      </c>
      <c r="BF729" t="s">
        <v>513</v>
      </c>
      <c r="BI729" s="3"/>
      <c r="BJ729" t="s">
        <v>27</v>
      </c>
      <c r="BK729" s="30" t="s">
        <v>544</v>
      </c>
      <c r="BL729" s="3">
        <v>43963.392401724537</v>
      </c>
      <c r="BM729" t="s">
        <v>31</v>
      </c>
      <c r="BN729" t="s">
        <v>32</v>
      </c>
      <c r="BP729" t="s">
        <v>1209</v>
      </c>
      <c r="BQ729" t="s">
        <v>826</v>
      </c>
      <c r="BR729" t="s">
        <v>28</v>
      </c>
      <c r="BS729" t="s">
        <v>28</v>
      </c>
      <c r="BT729" t="s">
        <v>544</v>
      </c>
      <c r="BU729" s="3">
        <v>43963.391153032404</v>
      </c>
      <c r="BV729" t="s">
        <v>803</v>
      </c>
      <c r="BW729" s="3">
        <v>43964.173225208331</v>
      </c>
      <c r="BX729" t="s">
        <v>4974</v>
      </c>
      <c r="CG729"/>
      <c r="CH729"/>
      <c r="CI729"/>
      <c r="CY729"/>
      <c r="DA729"/>
      <c r="DE729"/>
      <c r="DF729"/>
    </row>
    <row r="730" spans="1:110" x14ac:dyDescent="0.25">
      <c r="A730" s="1">
        <f>IF(Veg_Table[[#This Row],[VP_STATUS]]="Hold",0,IF(OR(AND(Veg_Table[[#This Row],[PRESCRIP]]="NW_No Work",Veg_Table[[#This Row],[VP_STATUS]]&lt;&gt;"No Work Required Under EVM"),AND(Veg_Table[[#This Row],[VP_STATUS]]="No Work Required Under EVM",Veg_Table[[#This Row],[PRESCRIP]]&lt;&gt;"NW_No Work")),1,0))</f>
        <v>0</v>
      </c>
      <c r="B730" s="1">
        <f>IF(Veg_Table[[#This Row],[SPECIES]]="",1,0)</f>
        <v>0</v>
      </c>
      <c r="C730" s="1">
        <f>IF(Veg_Table[[#This Row],[DIAMETER]]="",1,0)</f>
        <v>0</v>
      </c>
      <c r="D730" s="1">
        <f>IF(Veg_Table[[#This Row],[HEIGHT]]="",1,0)</f>
        <v>0</v>
      </c>
      <c r="E73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30" s="1">
        <f>IF(AND(Veg_Table[[#This Row],[TAT_RESULT]]="ABATE",Veg_Table[[#This Row],[PRESCRIP]]="NW_No Work"),1,0)</f>
        <v>0</v>
      </c>
      <c r="G730" s="1">
        <f>IF(OR(Veg_Table[[#This Row],[Prescription R-Scale]]="NA",Veg_Table[[#This Row],[Diameter R-Scale]]="NA"),0,IF(Veg_Table[[#This Row],[Diameter R-Scale]]&lt;&gt;Veg_Table[[#This Row],[Prescription R-Scale]],1,0))</f>
        <v>0</v>
      </c>
      <c r="H730" s="1">
        <f>IF(OR(AND(Veg_Table[[#This Row],[PRESCRIP]]="BC_Br Rmv", Veg_Table[[#This Row],[WOOD_MAN]]&lt;&gt;"Not Needed"),AND(Veg_Table[[#This Row],[PRESCRIP]]="BCS_Br Rmv+Trt", Veg_Table[[#This Row],[WOOD_MAN]]&lt;&gt;"Not Needed")),1,0)</f>
        <v>0</v>
      </c>
      <c r="I730" s="1">
        <f ca="1">IF(AND(Veg_Table[[#This Row],[Prescription_Changed]]="Yes",Veg_Table[[#This Row],[TAT_RESULT]]=""),1,0)</f>
        <v>0</v>
      </c>
      <c r="J730" s="1">
        <f ca="1">SUM(Veg_Table[[#This Row],[Prescription and Status do not match]:[Prescription_Edited_And_TAT_Is_Blank]])</f>
        <v>0</v>
      </c>
      <c r="K730" s="1">
        <f ca="1">IF(Veg_Table[[#This Row],[Sum of Errors]]&gt;0,1,0)</f>
        <v>0</v>
      </c>
      <c r="L730" s="1">
        <f>1</f>
        <v>1</v>
      </c>
      <c r="M73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730" s="1">
        <f>IF(OR(MID(Veg_Table[[#This Row],[PRESCRIP]],2,1)="1",MID(Veg_Table[[#This Row],[PRESCRIP]],2,1)="2",MID(Veg_Table[[#This Row],[PRESCRIP]],2,1)="3",MID(Veg_Table[[#This Row],[PRESCRIP]],2,1)="4"),_xlfn.NUMBERVALUE(MID(Veg_Table[[#This Row],[PRESCRIP]],2,1)),"NA")</f>
        <v>3</v>
      </c>
      <c r="O730" s="1">
        <f>WEEKNUM(Veg_Table[[#This Row],[EVM_LAST_EDITED_Day]],2)</f>
        <v>20</v>
      </c>
      <c r="P730" s="25">
        <f>IFERROR(DATE(YEAR(Veg_Table[[#This Row],[EVM_LAST_EDITED2]]),MONTH(Veg_Table[[#This Row],[EVM_LAST_EDITED2]]),DAY(Veg_Table[[#This Row],[EVM_LAST_EDITED2]])),DATE(2019,1,1))</f>
        <v>43963</v>
      </c>
      <c r="Q730" s="3">
        <f>VALUE(SUBSTITUTE(Veg_Table[[#This Row],[EVM_LAST_EDITED]],",",""))</f>
        <v>43963.393016793998</v>
      </c>
      <c r="R730" s="1" t="str">
        <f>_xlfn.IFNA(IF(Veg_Table[[#This Row],[EVM_LAST_EDITOR]]="","zBlank EVM Last Editor",VLOOKUP(Veg_Table[[#This Row],[EVM_LAST_EDITOR]],Roster_Table[#All],4,FALSE)),"zAWRR Not in Roster")</f>
        <v>NCR</v>
      </c>
      <c r="S730" s="1" t="str">
        <f>_xlfn.IFNA(IF(Veg_Table[[#This Row],[EVM_LAST_EDITOR]]="","zBlank EVM Last Editor",VLOOKUP(Veg_Table[[#This Row],[EVM_LAST_EDITOR]],Roster_Table[#All],16,FALSE)),"zCompany_AWRR not in Roster")</f>
        <v>NCR_North Coast Resource Management</v>
      </c>
      <c r="T730" s="2">
        <f>IFERROR(DATE(YEAR(Veg_Table[[#This Row],[Created2]]),MONTH(Veg_Table[[#This Row],[Created2]]),DAY(Veg_Table[[#This Row],[Created2]])),DATE(2019,1,1))</f>
        <v>43899</v>
      </c>
      <c r="U730" s="3">
        <f>VALUE(SUBSTITUTE(Veg_Table[[#This Row],[Created]],",",""))</f>
        <v>43899.430101342601</v>
      </c>
      <c r="V730" s="3" t="str">
        <f ca="1">IFERROR(_xlfn.IFNA(CELL("contents",INDIRECT(_xlfn.CONCAT("Veg_Table_Production_Data!",ADDRESS(MATCH(_xlfn.MAXIFS(#REF!,#REF!,"="&amp;Veg_Table[[#This Row],[AUTO_ID]],#REF!,"&lt;"&amp;Veg_Table[[#This Row],[EVM_LAST_EDITED_Day]]),#REF!,0),COLUMN(#REF!),4,1,)))),""),"")</f>
        <v/>
      </c>
      <c r="W730" s="3" t="str">
        <f ca="1">IF(Veg_Table[[#This Row],[Previous_Prescription]]="","No",IF(Veg_Table[[#This Row],[Previous_Prescription]]=Veg_Table[[#This Row],[PRESCRIP]],"No","Yes"))</f>
        <v>No</v>
      </c>
      <c r="X730" s="3" t="str">
        <f>IF(Veg_Table[[#This Row],[EVM_LAST_EDITED_Day]]=Veg_Table[[#This Row],[Created_Day]],"New","Old")</f>
        <v>Old</v>
      </c>
      <c r="Y730" s="1">
        <f>IFERROR(IF(FIND("delete",LOWER(Veg_Table[[#This Row],[PI_COMMENTS]]))&gt;=1,1,0),0)</f>
        <v>0</v>
      </c>
      <c r="Z730" s="1" t="str">
        <f>_xlfn.IFNA(IF(Veg_Table[[#This Row],[EVM_LAST_EDITOR]]="","Yes",VLOOKUP(Veg_Table[[#This Row],[EVM_LAST_EDITOR]],Roster_Table[#All],15,FALSE)),"Yes")</f>
        <v>No</v>
      </c>
      <c r="AA73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30" s="1" t="str">
        <f>_xlfn.IFNA(VLOOKUP(Veg_Table[[#This Row],[EVM_LAST_EDITOR]],Roster_Table[#All],3,FALSE),"zAWRR Not in Roster")</f>
        <v>Ben</v>
      </c>
      <c r="AC730" s="1" t="str">
        <f>_xlfn.IFNA(VLOOKUP(Veg_Table[[#This Row],[EVM_LAST_EDITOR]],Roster_Table[#All],2,FALSE),"zAWRR Not in Roster")</f>
        <v>Chambers</v>
      </c>
      <c r="AD730" s="1" t="str">
        <f>IF(_xlfn.CONCAT(Veg_Table[[#This Row],[First_Name]]," ",Veg_Table[[#This Row],[Last_Name]])="zAWRR Not in Roster zAWRR Not in Roster","zAWRR Not in Roster",_xlfn.CONCAT(Veg_Table[[#This Row],[First_Name]]," ",Veg_Table[[#This Row],[Last_Name]]))</f>
        <v>Ben Chambers</v>
      </c>
      <c r="AE730">
        <v>2320622</v>
      </c>
      <c r="AF730" t="s">
        <v>1357</v>
      </c>
      <c r="AG730" t="s">
        <v>30</v>
      </c>
      <c r="AH730" t="s">
        <v>1358</v>
      </c>
      <c r="AI730" t="s">
        <v>1359</v>
      </c>
      <c r="AJ730" t="s">
        <v>48</v>
      </c>
      <c r="AL730" t="s">
        <v>22</v>
      </c>
      <c r="AM730" t="s">
        <v>34</v>
      </c>
      <c r="AN730" t="s">
        <v>25</v>
      </c>
      <c r="AO730" t="s">
        <v>25</v>
      </c>
      <c r="AP730">
        <v>24</v>
      </c>
      <c r="AQ730">
        <v>45</v>
      </c>
      <c r="AR730" t="s">
        <v>514</v>
      </c>
      <c r="AS730" t="s">
        <v>51</v>
      </c>
      <c r="AT730" t="s">
        <v>515</v>
      </c>
      <c r="AV730" t="s">
        <v>519</v>
      </c>
      <c r="AW730" t="s">
        <v>1360</v>
      </c>
      <c r="AX730" t="s">
        <v>987</v>
      </c>
      <c r="AZ730"/>
      <c r="BB730" s="4"/>
      <c r="BD730" t="s">
        <v>29</v>
      </c>
      <c r="BE730" t="s">
        <v>25</v>
      </c>
      <c r="BF730" t="s">
        <v>513</v>
      </c>
      <c r="BI730" s="3"/>
      <c r="BJ730" t="s">
        <v>1249</v>
      </c>
      <c r="BK730" s="30" t="s">
        <v>360</v>
      </c>
      <c r="BL730" s="3">
        <v>43963.393016793983</v>
      </c>
      <c r="BM730" t="s">
        <v>31</v>
      </c>
      <c r="BN730" t="s">
        <v>32</v>
      </c>
      <c r="BP730" t="s">
        <v>4961</v>
      </c>
      <c r="BQ730" t="s">
        <v>28</v>
      </c>
      <c r="BR730" t="s">
        <v>28</v>
      </c>
      <c r="BS730" t="s">
        <v>28</v>
      </c>
      <c r="BT730" t="s">
        <v>140</v>
      </c>
      <c r="BU730" s="3">
        <v>43899.430101342594</v>
      </c>
      <c r="BV730" t="s">
        <v>803</v>
      </c>
      <c r="BW730" s="3">
        <v>43963.397365543984</v>
      </c>
      <c r="BX730" t="s">
        <v>1361</v>
      </c>
      <c r="CG730"/>
      <c r="CH730"/>
      <c r="CI730"/>
      <c r="CY730"/>
      <c r="DA730"/>
      <c r="DE730"/>
      <c r="DF730"/>
    </row>
    <row r="731" spans="1:110" x14ac:dyDescent="0.25">
      <c r="A731" s="1">
        <f>IF(Veg_Table[[#This Row],[VP_STATUS]]="Hold",0,IF(OR(AND(Veg_Table[[#This Row],[PRESCRIP]]="NW_No Work",Veg_Table[[#This Row],[VP_STATUS]]&lt;&gt;"No Work Required Under EVM"),AND(Veg_Table[[#This Row],[VP_STATUS]]="No Work Required Under EVM",Veg_Table[[#This Row],[PRESCRIP]]&lt;&gt;"NW_No Work")),1,0))</f>
        <v>0</v>
      </c>
      <c r="B731" s="1">
        <f>IF(Veg_Table[[#This Row],[SPECIES]]="",1,0)</f>
        <v>0</v>
      </c>
      <c r="C731" s="1">
        <f>IF(Veg_Table[[#This Row],[DIAMETER]]="",1,0)</f>
        <v>0</v>
      </c>
      <c r="D731" s="1">
        <f>IF(Veg_Table[[#This Row],[HEIGHT]]="",1,0)</f>
        <v>0</v>
      </c>
      <c r="E73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31" s="1">
        <f>IF(AND(Veg_Table[[#This Row],[TAT_RESULT]]="ABATE",Veg_Table[[#This Row],[PRESCRIP]]="NW_No Work"),1,0)</f>
        <v>0</v>
      </c>
      <c r="G731" s="1">
        <f>IF(OR(Veg_Table[[#This Row],[Prescription R-Scale]]="NA",Veg_Table[[#This Row],[Diameter R-Scale]]="NA"),0,IF(Veg_Table[[#This Row],[Diameter R-Scale]]&lt;&gt;Veg_Table[[#This Row],[Prescription R-Scale]],1,0))</f>
        <v>0</v>
      </c>
      <c r="H731" s="1">
        <f>IF(OR(AND(Veg_Table[[#This Row],[PRESCRIP]]="BC_Br Rmv", Veg_Table[[#This Row],[WOOD_MAN]]&lt;&gt;"Not Needed"),AND(Veg_Table[[#This Row],[PRESCRIP]]="BCS_Br Rmv+Trt", Veg_Table[[#This Row],[WOOD_MAN]]&lt;&gt;"Not Needed")),1,0)</f>
        <v>0</v>
      </c>
      <c r="I731" s="1">
        <f ca="1">IF(AND(Veg_Table[[#This Row],[Prescription_Changed]]="Yes",Veg_Table[[#This Row],[TAT_RESULT]]=""),1,0)</f>
        <v>0</v>
      </c>
      <c r="J731" s="1">
        <f ca="1">SUM(Veg_Table[[#This Row],[Prescription and Status do not match]:[Prescription_Edited_And_TAT_Is_Blank]])</f>
        <v>0</v>
      </c>
      <c r="K731" s="1">
        <f ca="1">IF(Veg_Table[[#This Row],[Sum of Errors]]&gt;0,1,0)</f>
        <v>0</v>
      </c>
      <c r="L731" s="1">
        <f>1</f>
        <v>1</v>
      </c>
      <c r="M73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731" s="1" t="str">
        <f>IF(OR(MID(Veg_Table[[#This Row],[PRESCRIP]],2,1)="1",MID(Veg_Table[[#This Row],[PRESCRIP]],2,1)="2",MID(Veg_Table[[#This Row],[PRESCRIP]],2,1)="3",MID(Veg_Table[[#This Row],[PRESCRIP]],2,1)="4"),_xlfn.NUMBERVALUE(MID(Veg_Table[[#This Row],[PRESCRIP]],2,1)),"NA")</f>
        <v>NA</v>
      </c>
      <c r="O731" s="1">
        <f>WEEKNUM(Veg_Table[[#This Row],[EVM_LAST_EDITED_Day]],2)</f>
        <v>20</v>
      </c>
      <c r="P731" s="25">
        <f>IFERROR(DATE(YEAR(Veg_Table[[#This Row],[EVM_LAST_EDITED2]]),MONTH(Veg_Table[[#This Row],[EVM_LAST_EDITED2]]),DAY(Veg_Table[[#This Row],[EVM_LAST_EDITED2]])),DATE(2019,1,1))</f>
        <v>43963</v>
      </c>
      <c r="Q731" s="3">
        <f>VALUE(SUBSTITUTE(Veg_Table[[#This Row],[EVM_LAST_EDITED]],",",""))</f>
        <v>43963.399814814802</v>
      </c>
      <c r="R731" s="1" t="str">
        <f>_xlfn.IFNA(IF(Veg_Table[[#This Row],[EVM_LAST_EDITOR]]="","zBlank EVM Last Editor",VLOOKUP(Veg_Table[[#This Row],[EVM_LAST_EDITOR]],Roster_Table[#All],4,FALSE)),"zAWRR Not in Roster")</f>
        <v>MGE</v>
      </c>
      <c r="S731" s="1" t="str">
        <f>_xlfn.IFNA(IF(Veg_Table[[#This Row],[EVM_LAST_EDITOR]]="","zBlank EVM Last Editor",VLOOKUP(Veg_Table[[#This Row],[EVM_LAST_EDITOR]],Roster_Table[#All],16,FALSE)),"zCompany_AWRR not in Roster")</f>
        <v>MGE_Mountain G Enterprises</v>
      </c>
      <c r="T731" s="2">
        <f>IFERROR(DATE(YEAR(Veg_Table[[#This Row],[Created2]]),MONTH(Veg_Table[[#This Row],[Created2]]),DAY(Veg_Table[[#This Row],[Created2]])),DATE(2019,1,1))</f>
        <v>43963</v>
      </c>
      <c r="U731" s="3">
        <f>VALUE(SUBSTITUTE(Veg_Table[[#This Row],[Created]],",",""))</f>
        <v>43963.399814814802</v>
      </c>
      <c r="V731" s="3" t="str">
        <f ca="1">IFERROR(_xlfn.IFNA(CELL("contents",INDIRECT(_xlfn.CONCAT("Veg_Table_Production_Data!",ADDRESS(MATCH(_xlfn.MAXIFS(#REF!,#REF!,"="&amp;Veg_Table[[#This Row],[AUTO_ID]],#REF!,"&lt;"&amp;Veg_Table[[#This Row],[EVM_LAST_EDITED_Day]]),#REF!,0),COLUMN(#REF!),4,1,)))),""),"")</f>
        <v/>
      </c>
      <c r="W731" s="3" t="str">
        <f ca="1">IF(Veg_Table[[#This Row],[Previous_Prescription]]="","No",IF(Veg_Table[[#This Row],[Previous_Prescription]]=Veg_Table[[#This Row],[PRESCRIP]],"No","Yes"))</f>
        <v>No</v>
      </c>
      <c r="X731" s="3" t="str">
        <f>IF(Veg_Table[[#This Row],[EVM_LAST_EDITED_Day]]=Veg_Table[[#This Row],[Created_Day]],"New","Old")</f>
        <v>New</v>
      </c>
      <c r="Y731" s="1">
        <f>IFERROR(IF(FIND("delete",LOWER(Veg_Table[[#This Row],[PI_COMMENTS]]))&gt;=1,1,0),0)</f>
        <v>0</v>
      </c>
      <c r="Z731" s="1" t="str">
        <f>_xlfn.IFNA(IF(Veg_Table[[#This Row],[EVM_LAST_EDITOR]]="","Yes",VLOOKUP(Veg_Table[[#This Row],[EVM_LAST_EDITOR]],Roster_Table[#All],15,FALSE)),"Yes")</f>
        <v>Yes</v>
      </c>
      <c r="AA73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31" s="1" t="str">
        <f>_xlfn.IFNA(VLOOKUP(Veg_Table[[#This Row],[EVM_LAST_EDITOR]],Roster_Table[#All],3,FALSE),"zAWRR Not in Roster")</f>
        <v>Andrew</v>
      </c>
      <c r="AC731" s="1" t="str">
        <f>_xlfn.IFNA(VLOOKUP(Veg_Table[[#This Row],[EVM_LAST_EDITOR]],Roster_Table[#All],2,FALSE),"zAWRR Not in Roster")</f>
        <v>Withers</v>
      </c>
      <c r="AD731" s="1" t="str">
        <f>IF(_xlfn.CONCAT(Veg_Table[[#This Row],[First_Name]]," ",Veg_Table[[#This Row],[Last_Name]])="zAWRR Not in Roster zAWRR Not in Roster","zAWRR Not in Roster",_xlfn.CONCAT(Veg_Table[[#This Row],[First_Name]]," ",Veg_Table[[#This Row],[Last_Name]]))</f>
        <v>Andrew Withers</v>
      </c>
      <c r="AE731">
        <v>3220681</v>
      </c>
      <c r="AF731" t="s">
        <v>4706</v>
      </c>
      <c r="AG731" t="s">
        <v>93</v>
      </c>
      <c r="AH731" t="s">
        <v>4641</v>
      </c>
      <c r="AI731" t="s">
        <v>4013</v>
      </c>
      <c r="AJ731" t="s">
        <v>36</v>
      </c>
      <c r="AL731" t="s">
        <v>22</v>
      </c>
      <c r="AM731" t="s">
        <v>1967</v>
      </c>
      <c r="AN731" t="s">
        <v>25</v>
      </c>
      <c r="AO731" t="s">
        <v>25</v>
      </c>
      <c r="AP731">
        <v>22</v>
      </c>
      <c r="AQ731">
        <v>100</v>
      </c>
      <c r="AR731" t="s">
        <v>511</v>
      </c>
      <c r="AS731" t="s">
        <v>56</v>
      </c>
      <c r="AT731" t="s">
        <v>26</v>
      </c>
      <c r="AV731" t="s">
        <v>512</v>
      </c>
      <c r="AW731" t="s">
        <v>4707</v>
      </c>
      <c r="AZ731"/>
      <c r="BB731" s="4"/>
      <c r="BD731" t="s">
        <v>29</v>
      </c>
      <c r="BE731" t="s">
        <v>25</v>
      </c>
      <c r="BF731" t="s">
        <v>513</v>
      </c>
      <c r="BI731" s="3"/>
      <c r="BJ731" t="s">
        <v>1435</v>
      </c>
      <c r="BK731" s="30" t="s">
        <v>176</v>
      </c>
      <c r="BL731" s="3">
        <v>43963.399814814817</v>
      </c>
      <c r="BM731" t="s">
        <v>31</v>
      </c>
      <c r="BN731" t="s">
        <v>32</v>
      </c>
      <c r="BP731" t="s">
        <v>4643</v>
      </c>
      <c r="BQ731" t="s">
        <v>1025</v>
      </c>
      <c r="BR731" t="s">
        <v>28</v>
      </c>
      <c r="BS731" t="s">
        <v>28</v>
      </c>
      <c r="BT731" t="s">
        <v>176</v>
      </c>
      <c r="BU731" s="3">
        <v>43963.399814814817</v>
      </c>
      <c r="BV731" t="s">
        <v>803</v>
      </c>
      <c r="BW731" s="3">
        <v>43963.600711099534</v>
      </c>
      <c r="BX731" t="s">
        <v>4708</v>
      </c>
      <c r="CG731"/>
      <c r="CH731"/>
      <c r="CI731"/>
      <c r="CY731"/>
      <c r="DA731"/>
      <c r="DE731"/>
      <c r="DF731"/>
    </row>
    <row r="732" spans="1:110" x14ac:dyDescent="0.25">
      <c r="A732" s="1">
        <f>IF(Veg_Table[[#This Row],[VP_STATUS]]="Hold",0,IF(OR(AND(Veg_Table[[#This Row],[PRESCRIP]]="NW_No Work",Veg_Table[[#This Row],[VP_STATUS]]&lt;&gt;"No Work Required Under EVM"),AND(Veg_Table[[#This Row],[VP_STATUS]]="No Work Required Under EVM",Veg_Table[[#This Row],[PRESCRIP]]&lt;&gt;"NW_No Work")),1,0))</f>
        <v>0</v>
      </c>
      <c r="B732" s="1">
        <f>IF(Veg_Table[[#This Row],[SPECIES]]="",1,0)</f>
        <v>0</v>
      </c>
      <c r="C732" s="1">
        <f>IF(Veg_Table[[#This Row],[DIAMETER]]="",1,0)</f>
        <v>0</v>
      </c>
      <c r="D732" s="1">
        <f>IF(Veg_Table[[#This Row],[HEIGHT]]="",1,0)</f>
        <v>0</v>
      </c>
      <c r="E73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32" s="1">
        <f>IF(AND(Veg_Table[[#This Row],[TAT_RESULT]]="ABATE",Veg_Table[[#This Row],[PRESCRIP]]="NW_No Work"),1,0)</f>
        <v>0</v>
      </c>
      <c r="G732" s="1">
        <f>IF(OR(Veg_Table[[#This Row],[Prescription R-Scale]]="NA",Veg_Table[[#This Row],[Diameter R-Scale]]="NA"),0,IF(Veg_Table[[#This Row],[Diameter R-Scale]]&lt;&gt;Veg_Table[[#This Row],[Prescription R-Scale]],1,0))</f>
        <v>0</v>
      </c>
      <c r="H732" s="1">
        <f>IF(OR(AND(Veg_Table[[#This Row],[PRESCRIP]]="BC_Br Rmv", Veg_Table[[#This Row],[WOOD_MAN]]&lt;&gt;"Not Needed"),AND(Veg_Table[[#This Row],[PRESCRIP]]="BCS_Br Rmv+Trt", Veg_Table[[#This Row],[WOOD_MAN]]&lt;&gt;"Not Needed")),1,0)</f>
        <v>0</v>
      </c>
      <c r="I732" s="1">
        <f ca="1">IF(AND(Veg_Table[[#This Row],[Prescription_Changed]]="Yes",Veg_Table[[#This Row],[TAT_RESULT]]=""),1,0)</f>
        <v>0</v>
      </c>
      <c r="J732" s="1">
        <f ca="1">SUM(Veg_Table[[#This Row],[Prescription and Status do not match]:[Prescription_Edited_And_TAT_Is_Blank]])</f>
        <v>0</v>
      </c>
      <c r="K732" s="1">
        <f ca="1">IF(Veg_Table[[#This Row],[Sum of Errors]]&gt;0,1,0)</f>
        <v>0</v>
      </c>
      <c r="L732" s="1">
        <f>1</f>
        <v>1</v>
      </c>
      <c r="M732"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732" s="1" t="str">
        <f>IF(OR(MID(Veg_Table[[#This Row],[PRESCRIP]],2,1)="1",MID(Veg_Table[[#This Row],[PRESCRIP]],2,1)="2",MID(Veg_Table[[#This Row],[PRESCRIP]],2,1)="3",MID(Veg_Table[[#This Row],[PRESCRIP]],2,1)="4"),_xlfn.NUMBERVALUE(MID(Veg_Table[[#This Row],[PRESCRIP]],2,1)),"NA")</f>
        <v>NA</v>
      </c>
      <c r="O732" s="1">
        <f>WEEKNUM(Veg_Table[[#This Row],[EVM_LAST_EDITED_Day]],2)</f>
        <v>20</v>
      </c>
      <c r="P732" s="25">
        <f>IFERROR(DATE(YEAR(Veg_Table[[#This Row],[EVM_LAST_EDITED2]]),MONTH(Veg_Table[[#This Row],[EVM_LAST_EDITED2]]),DAY(Veg_Table[[#This Row],[EVM_LAST_EDITED2]])),DATE(2019,1,1))</f>
        <v>43963</v>
      </c>
      <c r="Q732" s="3">
        <f>VALUE(SUBSTITUTE(Veg_Table[[#This Row],[EVM_LAST_EDITED]],",",""))</f>
        <v>43963.4000115741</v>
      </c>
      <c r="R732" s="1" t="str">
        <f>_xlfn.IFNA(IF(Veg_Table[[#This Row],[EVM_LAST_EDITOR]]="","zBlank EVM Last Editor",VLOOKUP(Veg_Table[[#This Row],[EVM_LAST_EDITOR]],Roster_Table[#All],4,FALSE)),"zAWRR Not in Roster")</f>
        <v>MGE</v>
      </c>
      <c r="S732" s="1" t="str">
        <f>_xlfn.IFNA(IF(Veg_Table[[#This Row],[EVM_LAST_EDITOR]]="","zBlank EVM Last Editor",VLOOKUP(Veg_Table[[#This Row],[EVM_LAST_EDITOR]],Roster_Table[#All],16,FALSE)),"zCompany_AWRR not in Roster")</f>
        <v>MGE_Mountain G Enterprises</v>
      </c>
      <c r="T732" s="2">
        <f>IFERROR(DATE(YEAR(Veg_Table[[#This Row],[Created2]]),MONTH(Veg_Table[[#This Row],[Created2]]),DAY(Veg_Table[[#This Row],[Created2]])),DATE(2019,1,1))</f>
        <v>43963</v>
      </c>
      <c r="U732" s="3">
        <f>VALUE(SUBSTITUTE(Veg_Table[[#This Row],[Created]],",",""))</f>
        <v>43963.391250000001</v>
      </c>
      <c r="V732" s="3" t="str">
        <f ca="1">IFERROR(_xlfn.IFNA(CELL("contents",INDIRECT(_xlfn.CONCAT("Veg_Table_Production_Data!",ADDRESS(MATCH(_xlfn.MAXIFS(#REF!,#REF!,"="&amp;Veg_Table[[#This Row],[AUTO_ID]],#REF!,"&lt;"&amp;Veg_Table[[#This Row],[EVM_LAST_EDITED_Day]]),#REF!,0),COLUMN(#REF!),4,1,)))),""),"")</f>
        <v/>
      </c>
      <c r="W732" s="3" t="str">
        <f ca="1">IF(Veg_Table[[#This Row],[Previous_Prescription]]="","No",IF(Veg_Table[[#This Row],[Previous_Prescription]]=Veg_Table[[#This Row],[PRESCRIP]],"No","Yes"))</f>
        <v>No</v>
      </c>
      <c r="X732" s="3" t="str">
        <f>IF(Veg_Table[[#This Row],[EVM_LAST_EDITED_Day]]=Veg_Table[[#This Row],[Created_Day]],"New","Old")</f>
        <v>New</v>
      </c>
      <c r="Y732" s="1">
        <f>IFERROR(IF(FIND("delete",LOWER(Veg_Table[[#This Row],[PI_COMMENTS]]))&gt;=1,1,0),0)</f>
        <v>0</v>
      </c>
      <c r="Z732" s="1" t="str">
        <f>_xlfn.IFNA(IF(Veg_Table[[#This Row],[EVM_LAST_EDITOR]]="","Yes",VLOOKUP(Veg_Table[[#This Row],[EVM_LAST_EDITOR]],Roster_Table[#All],15,FALSE)),"Yes")</f>
        <v>Yes</v>
      </c>
      <c r="AA73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32" s="1" t="str">
        <f>_xlfn.IFNA(VLOOKUP(Veg_Table[[#This Row],[EVM_LAST_EDITOR]],Roster_Table[#All],3,FALSE),"zAWRR Not in Roster")</f>
        <v>Andrew</v>
      </c>
      <c r="AC732" s="1" t="str">
        <f>_xlfn.IFNA(VLOOKUP(Veg_Table[[#This Row],[EVM_LAST_EDITOR]],Roster_Table[#All],2,FALSE),"zAWRR Not in Roster")</f>
        <v>Withers</v>
      </c>
      <c r="AD732" s="1" t="str">
        <f>IF(_xlfn.CONCAT(Veg_Table[[#This Row],[First_Name]]," ",Veg_Table[[#This Row],[Last_Name]])="zAWRR Not in Roster zAWRR Not in Roster","zAWRR Not in Roster",_xlfn.CONCAT(Veg_Table[[#This Row],[First_Name]]," ",Veg_Table[[#This Row],[Last_Name]]))</f>
        <v>Andrew Withers</v>
      </c>
      <c r="AE732">
        <v>3220679</v>
      </c>
      <c r="AF732" t="s">
        <v>4700</v>
      </c>
      <c r="AG732" t="s">
        <v>93</v>
      </c>
      <c r="AH732" t="s">
        <v>4641</v>
      </c>
      <c r="AI732" t="s">
        <v>4013</v>
      </c>
      <c r="AJ732" t="s">
        <v>21</v>
      </c>
      <c r="AL732" t="s">
        <v>22</v>
      </c>
      <c r="AM732" t="s">
        <v>1967</v>
      </c>
      <c r="AN732" t="s">
        <v>25</v>
      </c>
      <c r="AO732" t="s">
        <v>25</v>
      </c>
      <c r="AP732">
        <v>21</v>
      </c>
      <c r="AQ732">
        <v>80</v>
      </c>
      <c r="AR732" t="s">
        <v>511</v>
      </c>
      <c r="AS732" t="s">
        <v>24</v>
      </c>
      <c r="AT732" t="s">
        <v>26</v>
      </c>
      <c r="AV732" t="s">
        <v>512</v>
      </c>
      <c r="AW732" t="s">
        <v>4701</v>
      </c>
      <c r="AZ732"/>
      <c r="BB732" s="4"/>
      <c r="BD732" t="s">
        <v>29</v>
      </c>
      <c r="BE732" t="s">
        <v>25</v>
      </c>
      <c r="BF732" t="s">
        <v>513</v>
      </c>
      <c r="BI732" s="3"/>
      <c r="BJ732" t="s">
        <v>52</v>
      </c>
      <c r="BK732" s="30" t="s">
        <v>176</v>
      </c>
      <c r="BL732" s="3">
        <v>43963.400011574071</v>
      </c>
      <c r="BM732" t="s">
        <v>31</v>
      </c>
      <c r="BN732" t="s">
        <v>32</v>
      </c>
      <c r="BP732" t="s">
        <v>4643</v>
      </c>
      <c r="BQ732" t="s">
        <v>1025</v>
      </c>
      <c r="BR732" t="s">
        <v>28</v>
      </c>
      <c r="BS732" t="s">
        <v>28</v>
      </c>
      <c r="BT732" t="s">
        <v>176</v>
      </c>
      <c r="BU732" s="3">
        <v>43963.391250000001</v>
      </c>
      <c r="BV732" t="s">
        <v>803</v>
      </c>
      <c r="BW732" s="3">
        <v>43963.600711099534</v>
      </c>
      <c r="BX732" t="s">
        <v>4702</v>
      </c>
      <c r="CG732"/>
      <c r="CH732"/>
      <c r="CI732"/>
      <c r="CY732"/>
      <c r="DA732"/>
      <c r="DE732"/>
      <c r="DF732"/>
    </row>
    <row r="733" spans="1:110" x14ac:dyDescent="0.25">
      <c r="A733" s="1">
        <f>IF(Veg_Table[[#This Row],[VP_STATUS]]="Hold",0,IF(OR(AND(Veg_Table[[#This Row],[PRESCRIP]]="NW_No Work",Veg_Table[[#This Row],[VP_STATUS]]&lt;&gt;"No Work Required Under EVM"),AND(Veg_Table[[#This Row],[VP_STATUS]]="No Work Required Under EVM",Veg_Table[[#This Row],[PRESCRIP]]&lt;&gt;"NW_No Work")),1,0))</f>
        <v>0</v>
      </c>
      <c r="B733" s="1">
        <f>IF(Veg_Table[[#This Row],[SPECIES]]="",1,0)</f>
        <v>0</v>
      </c>
      <c r="C733" s="1">
        <f>IF(Veg_Table[[#This Row],[DIAMETER]]="",1,0)</f>
        <v>0</v>
      </c>
      <c r="D733" s="1">
        <f>IF(Veg_Table[[#This Row],[HEIGHT]]="",1,0)</f>
        <v>0</v>
      </c>
      <c r="E73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33" s="1">
        <f>IF(AND(Veg_Table[[#This Row],[TAT_RESULT]]="ABATE",Veg_Table[[#This Row],[PRESCRIP]]="NW_No Work"),1,0)</f>
        <v>0</v>
      </c>
      <c r="G733" s="1">
        <f>IF(OR(Veg_Table[[#This Row],[Prescription R-Scale]]="NA",Veg_Table[[#This Row],[Diameter R-Scale]]="NA"),0,IF(Veg_Table[[#This Row],[Diameter R-Scale]]&lt;&gt;Veg_Table[[#This Row],[Prescription R-Scale]],1,0))</f>
        <v>0</v>
      </c>
      <c r="H733" s="1">
        <f>IF(OR(AND(Veg_Table[[#This Row],[PRESCRIP]]="BC_Br Rmv", Veg_Table[[#This Row],[WOOD_MAN]]&lt;&gt;"Not Needed"),AND(Veg_Table[[#This Row],[PRESCRIP]]="BCS_Br Rmv+Trt", Veg_Table[[#This Row],[WOOD_MAN]]&lt;&gt;"Not Needed")),1,0)</f>
        <v>0</v>
      </c>
      <c r="I733" s="1">
        <f ca="1">IF(AND(Veg_Table[[#This Row],[Prescription_Changed]]="Yes",Veg_Table[[#This Row],[TAT_RESULT]]=""),1,0)</f>
        <v>0</v>
      </c>
      <c r="J733" s="1">
        <f ca="1">SUM(Veg_Table[[#This Row],[Prescription and Status do not match]:[Prescription_Edited_And_TAT_Is_Blank]])</f>
        <v>0</v>
      </c>
      <c r="K733" s="1">
        <f ca="1">IF(Veg_Table[[#This Row],[Sum of Errors]]&gt;0,1,0)</f>
        <v>0</v>
      </c>
      <c r="L733" s="1">
        <f>1</f>
        <v>1</v>
      </c>
      <c r="M733"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733" s="1" t="str">
        <f>IF(OR(MID(Veg_Table[[#This Row],[PRESCRIP]],2,1)="1",MID(Veg_Table[[#This Row],[PRESCRIP]],2,1)="2",MID(Veg_Table[[#This Row],[PRESCRIP]],2,1)="3",MID(Veg_Table[[#This Row],[PRESCRIP]],2,1)="4"),_xlfn.NUMBERVALUE(MID(Veg_Table[[#This Row],[PRESCRIP]],2,1)),"NA")</f>
        <v>NA</v>
      </c>
      <c r="O733" s="1">
        <f>WEEKNUM(Veg_Table[[#This Row],[EVM_LAST_EDITED_Day]],2)</f>
        <v>20</v>
      </c>
      <c r="P733" s="25">
        <f>IFERROR(DATE(YEAR(Veg_Table[[#This Row],[EVM_LAST_EDITED2]]),MONTH(Veg_Table[[#This Row],[EVM_LAST_EDITED2]]),DAY(Veg_Table[[#This Row],[EVM_LAST_EDITED2]])),DATE(2019,1,1))</f>
        <v>43963</v>
      </c>
      <c r="Q733" s="3">
        <f>VALUE(SUBSTITUTE(Veg_Table[[#This Row],[EVM_LAST_EDITED]],",",""))</f>
        <v>43963.400972222204</v>
      </c>
      <c r="R733" s="1" t="str">
        <f>_xlfn.IFNA(IF(Veg_Table[[#This Row],[EVM_LAST_EDITOR]]="","zBlank EVM Last Editor",VLOOKUP(Veg_Table[[#This Row],[EVM_LAST_EDITOR]],Roster_Table[#All],4,FALSE)),"zAWRR Not in Roster")</f>
        <v>MGE</v>
      </c>
      <c r="S733" s="1" t="str">
        <f>_xlfn.IFNA(IF(Veg_Table[[#This Row],[EVM_LAST_EDITOR]]="","zBlank EVM Last Editor",VLOOKUP(Veg_Table[[#This Row],[EVM_LAST_EDITOR]],Roster_Table[#All],16,FALSE)),"zCompany_AWRR not in Roster")</f>
        <v>MGE_Mountain G Enterprises</v>
      </c>
      <c r="T733" s="2">
        <f>IFERROR(DATE(YEAR(Veg_Table[[#This Row],[Created2]]),MONTH(Veg_Table[[#This Row],[Created2]]),DAY(Veg_Table[[#This Row],[Created2]])),DATE(2019,1,1))</f>
        <v>43963</v>
      </c>
      <c r="U733" s="3">
        <f>VALUE(SUBSTITUTE(Veg_Table[[#This Row],[Created]],",",""))</f>
        <v>43963.395289351902</v>
      </c>
      <c r="V733" s="3" t="str">
        <f ca="1">IFERROR(_xlfn.IFNA(CELL("contents",INDIRECT(_xlfn.CONCAT("Veg_Table_Production_Data!",ADDRESS(MATCH(_xlfn.MAXIFS(#REF!,#REF!,"="&amp;Veg_Table[[#This Row],[AUTO_ID]],#REF!,"&lt;"&amp;Veg_Table[[#This Row],[EVM_LAST_EDITED_Day]]),#REF!,0),COLUMN(#REF!),4,1,)))),""),"")</f>
        <v/>
      </c>
      <c r="W733" s="3" t="str">
        <f ca="1">IF(Veg_Table[[#This Row],[Previous_Prescription]]="","No",IF(Veg_Table[[#This Row],[Previous_Prescription]]=Veg_Table[[#This Row],[PRESCRIP]],"No","Yes"))</f>
        <v>No</v>
      </c>
      <c r="X733" s="3" t="str">
        <f>IF(Veg_Table[[#This Row],[EVM_LAST_EDITED_Day]]=Veg_Table[[#This Row],[Created_Day]],"New","Old")</f>
        <v>New</v>
      </c>
      <c r="Y733" s="1">
        <f>IFERROR(IF(FIND("delete",LOWER(Veg_Table[[#This Row],[PI_COMMENTS]]))&gt;=1,1,0),0)</f>
        <v>0</v>
      </c>
      <c r="Z733" s="1" t="str">
        <f>_xlfn.IFNA(IF(Veg_Table[[#This Row],[EVM_LAST_EDITOR]]="","Yes",VLOOKUP(Veg_Table[[#This Row],[EVM_LAST_EDITOR]],Roster_Table[#All],15,FALSE)),"Yes")</f>
        <v>Yes</v>
      </c>
      <c r="AA73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33" s="1" t="str">
        <f>_xlfn.IFNA(VLOOKUP(Veg_Table[[#This Row],[EVM_LAST_EDITOR]],Roster_Table[#All],3,FALSE),"zAWRR Not in Roster")</f>
        <v>Andrew</v>
      </c>
      <c r="AC733" s="1" t="str">
        <f>_xlfn.IFNA(VLOOKUP(Veg_Table[[#This Row],[EVM_LAST_EDITOR]],Roster_Table[#All],2,FALSE),"zAWRR Not in Roster")</f>
        <v>Withers</v>
      </c>
      <c r="AD733" s="1" t="str">
        <f>IF(_xlfn.CONCAT(Veg_Table[[#This Row],[First_Name]]," ",Veg_Table[[#This Row],[Last_Name]])="zAWRR Not in Roster zAWRR Not in Roster","zAWRR Not in Roster",_xlfn.CONCAT(Veg_Table[[#This Row],[First_Name]]," ",Veg_Table[[#This Row],[Last_Name]]))</f>
        <v>Andrew Withers</v>
      </c>
      <c r="AE733">
        <v>3220680</v>
      </c>
      <c r="AF733" t="s">
        <v>4703</v>
      </c>
      <c r="AG733" t="s">
        <v>93</v>
      </c>
      <c r="AH733" t="s">
        <v>4641</v>
      </c>
      <c r="AI733" t="s">
        <v>4013</v>
      </c>
      <c r="AJ733" t="s">
        <v>21</v>
      </c>
      <c r="AL733" t="s">
        <v>22</v>
      </c>
      <c r="AM733" t="s">
        <v>1967</v>
      </c>
      <c r="AN733" t="s">
        <v>25</v>
      </c>
      <c r="AO733" t="s">
        <v>25</v>
      </c>
      <c r="AP733">
        <v>20</v>
      </c>
      <c r="AQ733">
        <v>80</v>
      </c>
      <c r="AR733" t="s">
        <v>511</v>
      </c>
      <c r="AS733" t="s">
        <v>24</v>
      </c>
      <c r="AT733" t="s">
        <v>26</v>
      </c>
      <c r="AV733" t="s">
        <v>512</v>
      </c>
      <c r="AW733" t="s">
        <v>4704</v>
      </c>
      <c r="AZ733"/>
      <c r="BB733" s="4"/>
      <c r="BD733" t="s">
        <v>29</v>
      </c>
      <c r="BE733" t="s">
        <v>25</v>
      </c>
      <c r="BF733" t="s">
        <v>513</v>
      </c>
      <c r="BI733" s="3"/>
      <c r="BJ733" t="s">
        <v>52</v>
      </c>
      <c r="BK733" s="30" t="s">
        <v>176</v>
      </c>
      <c r="BL733" s="3">
        <v>43963.400972222225</v>
      </c>
      <c r="BM733" t="s">
        <v>31</v>
      </c>
      <c r="BN733" t="s">
        <v>32</v>
      </c>
      <c r="BP733" t="s">
        <v>4643</v>
      </c>
      <c r="BQ733" t="s">
        <v>1025</v>
      </c>
      <c r="BR733" t="s">
        <v>28</v>
      </c>
      <c r="BS733" t="s">
        <v>28</v>
      </c>
      <c r="BT733" t="s">
        <v>176</v>
      </c>
      <c r="BU733" s="3">
        <v>43963.395289351851</v>
      </c>
      <c r="BV733" t="s">
        <v>803</v>
      </c>
      <c r="BW733" s="3">
        <v>43963.600711099534</v>
      </c>
      <c r="BX733" t="s">
        <v>4705</v>
      </c>
      <c r="CG733"/>
      <c r="CH733"/>
      <c r="CI733"/>
      <c r="CY733"/>
      <c r="DA733"/>
      <c r="DE733"/>
      <c r="DF733"/>
    </row>
    <row r="734" spans="1:110" x14ac:dyDescent="0.25">
      <c r="A734" s="1">
        <f>IF(Veg_Table[[#This Row],[VP_STATUS]]="Hold",0,IF(OR(AND(Veg_Table[[#This Row],[PRESCRIP]]="NW_No Work",Veg_Table[[#This Row],[VP_STATUS]]&lt;&gt;"No Work Required Under EVM"),AND(Veg_Table[[#This Row],[VP_STATUS]]="No Work Required Under EVM",Veg_Table[[#This Row],[PRESCRIP]]&lt;&gt;"NW_No Work")),1,0))</f>
        <v>0</v>
      </c>
      <c r="B734" s="1">
        <f>IF(Veg_Table[[#This Row],[SPECIES]]="",1,0)</f>
        <v>0</v>
      </c>
      <c r="C734" s="1">
        <f>IF(Veg_Table[[#This Row],[DIAMETER]]="",1,0)</f>
        <v>0</v>
      </c>
      <c r="D734" s="1">
        <f>IF(Veg_Table[[#This Row],[HEIGHT]]="",1,0)</f>
        <v>0</v>
      </c>
      <c r="E73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34" s="1">
        <f>IF(AND(Veg_Table[[#This Row],[TAT_RESULT]]="ABATE",Veg_Table[[#This Row],[PRESCRIP]]="NW_No Work"),1,0)</f>
        <v>0</v>
      </c>
      <c r="G734" s="1">
        <f>IF(OR(Veg_Table[[#This Row],[Prescription R-Scale]]="NA",Veg_Table[[#This Row],[Diameter R-Scale]]="NA"),0,IF(Veg_Table[[#This Row],[Diameter R-Scale]]&lt;&gt;Veg_Table[[#This Row],[Prescription R-Scale]],1,0))</f>
        <v>0</v>
      </c>
      <c r="H734" s="1">
        <f>IF(OR(AND(Veg_Table[[#This Row],[PRESCRIP]]="BC_Br Rmv", Veg_Table[[#This Row],[WOOD_MAN]]&lt;&gt;"Not Needed"),AND(Veg_Table[[#This Row],[PRESCRIP]]="BCS_Br Rmv+Trt", Veg_Table[[#This Row],[WOOD_MAN]]&lt;&gt;"Not Needed")),1,0)</f>
        <v>0</v>
      </c>
      <c r="I734" s="1">
        <f ca="1">IF(AND(Veg_Table[[#This Row],[Prescription_Changed]]="Yes",Veg_Table[[#This Row],[TAT_RESULT]]=""),1,0)</f>
        <v>0</v>
      </c>
      <c r="J734" s="1">
        <f ca="1">SUM(Veg_Table[[#This Row],[Prescription and Status do not match]:[Prescription_Edited_And_TAT_Is_Blank]])</f>
        <v>0</v>
      </c>
      <c r="K734" s="1">
        <f ca="1">IF(Veg_Table[[#This Row],[Sum of Errors]]&gt;0,1,0)</f>
        <v>0</v>
      </c>
      <c r="L734" s="1">
        <f>1</f>
        <v>1</v>
      </c>
      <c r="M734"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734" s="1" t="str">
        <f>IF(OR(MID(Veg_Table[[#This Row],[PRESCRIP]],2,1)="1",MID(Veg_Table[[#This Row],[PRESCRIP]],2,1)="2",MID(Veg_Table[[#This Row],[PRESCRIP]],2,1)="3",MID(Veg_Table[[#This Row],[PRESCRIP]],2,1)="4"),_xlfn.NUMBERVALUE(MID(Veg_Table[[#This Row],[PRESCRIP]],2,1)),"NA")</f>
        <v>NA</v>
      </c>
      <c r="O734" s="1">
        <f>WEEKNUM(Veg_Table[[#This Row],[EVM_LAST_EDITED_Day]],2)</f>
        <v>20</v>
      </c>
      <c r="P734" s="25">
        <f>IFERROR(DATE(YEAR(Veg_Table[[#This Row],[EVM_LAST_EDITED2]]),MONTH(Veg_Table[[#This Row],[EVM_LAST_EDITED2]]),DAY(Veg_Table[[#This Row],[EVM_LAST_EDITED2]])),DATE(2019,1,1))</f>
        <v>43963</v>
      </c>
      <c r="Q734" s="3">
        <f>VALUE(SUBSTITUTE(Veg_Table[[#This Row],[EVM_LAST_EDITED]],",",""))</f>
        <v>43963.403599537</v>
      </c>
      <c r="R734" s="1" t="str">
        <f>_xlfn.IFNA(IF(Veg_Table[[#This Row],[EVM_LAST_EDITOR]]="","zBlank EVM Last Editor",VLOOKUP(Veg_Table[[#This Row],[EVM_LAST_EDITOR]],Roster_Table[#All],4,FALSE)),"zAWRR Not in Roster")</f>
        <v>MGE</v>
      </c>
      <c r="S734" s="1" t="str">
        <f>_xlfn.IFNA(IF(Veg_Table[[#This Row],[EVM_LAST_EDITOR]]="","zBlank EVM Last Editor",VLOOKUP(Veg_Table[[#This Row],[EVM_LAST_EDITOR]],Roster_Table[#All],16,FALSE)),"zCompany_AWRR not in Roster")</f>
        <v>MGE_Mountain G Enterprises</v>
      </c>
      <c r="T734" s="2">
        <f>IFERROR(DATE(YEAR(Veg_Table[[#This Row],[Created2]]),MONTH(Veg_Table[[#This Row],[Created2]]),DAY(Veg_Table[[#This Row],[Created2]])),DATE(2019,1,1))</f>
        <v>43963</v>
      </c>
      <c r="U734" s="3">
        <f>VALUE(SUBSTITUTE(Veg_Table[[#This Row],[Created]],",",""))</f>
        <v>43963.403599537</v>
      </c>
      <c r="V734" s="3" t="str">
        <f ca="1">IFERROR(_xlfn.IFNA(CELL("contents",INDIRECT(_xlfn.CONCAT("Veg_Table_Production_Data!",ADDRESS(MATCH(_xlfn.MAXIFS(#REF!,#REF!,"="&amp;Veg_Table[[#This Row],[AUTO_ID]],#REF!,"&lt;"&amp;Veg_Table[[#This Row],[EVM_LAST_EDITED_Day]]),#REF!,0),COLUMN(#REF!),4,1,)))),""),"")</f>
        <v/>
      </c>
      <c r="W734" s="3" t="str">
        <f ca="1">IF(Veg_Table[[#This Row],[Previous_Prescription]]="","No",IF(Veg_Table[[#This Row],[Previous_Prescription]]=Veg_Table[[#This Row],[PRESCRIP]],"No","Yes"))</f>
        <v>No</v>
      </c>
      <c r="X734" s="3" t="str">
        <f>IF(Veg_Table[[#This Row],[EVM_LAST_EDITED_Day]]=Veg_Table[[#This Row],[Created_Day]],"New","Old")</f>
        <v>New</v>
      </c>
      <c r="Y734" s="1">
        <f>IFERROR(IF(FIND("delete",LOWER(Veg_Table[[#This Row],[PI_COMMENTS]]))&gt;=1,1,0),0)</f>
        <v>0</v>
      </c>
      <c r="Z734" s="1" t="str">
        <f>_xlfn.IFNA(IF(Veg_Table[[#This Row],[EVM_LAST_EDITOR]]="","Yes",VLOOKUP(Veg_Table[[#This Row],[EVM_LAST_EDITOR]],Roster_Table[#All],15,FALSE)),"Yes")</f>
        <v>Yes</v>
      </c>
      <c r="AA73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34" s="1" t="str">
        <f>_xlfn.IFNA(VLOOKUP(Veg_Table[[#This Row],[EVM_LAST_EDITOR]],Roster_Table[#All],3,FALSE),"zAWRR Not in Roster")</f>
        <v>Andrew</v>
      </c>
      <c r="AC734" s="1" t="str">
        <f>_xlfn.IFNA(VLOOKUP(Veg_Table[[#This Row],[EVM_LAST_EDITOR]],Roster_Table[#All],2,FALSE),"zAWRR Not in Roster")</f>
        <v>Withers</v>
      </c>
      <c r="AD734" s="1" t="str">
        <f>IF(_xlfn.CONCAT(Veg_Table[[#This Row],[First_Name]]," ",Veg_Table[[#This Row],[Last_Name]])="zAWRR Not in Roster zAWRR Not in Roster","zAWRR Not in Roster",_xlfn.CONCAT(Veg_Table[[#This Row],[First_Name]]," ",Veg_Table[[#This Row],[Last_Name]]))</f>
        <v>Andrew Withers</v>
      </c>
      <c r="AE734">
        <v>3220682</v>
      </c>
      <c r="AF734" t="s">
        <v>4709</v>
      </c>
      <c r="AG734" t="s">
        <v>93</v>
      </c>
      <c r="AH734" t="s">
        <v>4641</v>
      </c>
      <c r="AI734" t="s">
        <v>4013</v>
      </c>
      <c r="AJ734" t="s">
        <v>21</v>
      </c>
      <c r="AL734" t="s">
        <v>22</v>
      </c>
      <c r="AM734" t="s">
        <v>1967</v>
      </c>
      <c r="AN734" t="s">
        <v>25</v>
      </c>
      <c r="AO734" t="s">
        <v>25</v>
      </c>
      <c r="AP734">
        <v>24</v>
      </c>
      <c r="AQ734">
        <v>100</v>
      </c>
      <c r="AR734" t="s">
        <v>511</v>
      </c>
      <c r="AS734" t="s">
        <v>24</v>
      </c>
      <c r="AT734" t="s">
        <v>26</v>
      </c>
      <c r="AV734" t="s">
        <v>512</v>
      </c>
      <c r="AW734" t="s">
        <v>4710</v>
      </c>
      <c r="AZ734"/>
      <c r="BB734" s="4"/>
      <c r="BD734" t="s">
        <v>29</v>
      </c>
      <c r="BE734" t="s">
        <v>25</v>
      </c>
      <c r="BF734" t="s">
        <v>513</v>
      </c>
      <c r="BI734" s="3"/>
      <c r="BJ734" t="s">
        <v>52</v>
      </c>
      <c r="BK734" s="30" t="s">
        <v>176</v>
      </c>
      <c r="BL734" s="3">
        <v>43963.403599537036</v>
      </c>
      <c r="BM734" t="s">
        <v>31</v>
      </c>
      <c r="BN734" t="s">
        <v>32</v>
      </c>
      <c r="BP734" t="s">
        <v>4643</v>
      </c>
      <c r="BQ734" t="s">
        <v>1025</v>
      </c>
      <c r="BR734" t="s">
        <v>28</v>
      </c>
      <c r="BS734" t="s">
        <v>28</v>
      </c>
      <c r="BT734" t="s">
        <v>176</v>
      </c>
      <c r="BU734" s="3">
        <v>43963.403599537036</v>
      </c>
      <c r="BV734" t="s">
        <v>803</v>
      </c>
      <c r="BW734" s="3">
        <v>43963.600711099534</v>
      </c>
      <c r="BX734" t="s">
        <v>4711</v>
      </c>
      <c r="CG734"/>
      <c r="CH734"/>
      <c r="CI734"/>
      <c r="CY734"/>
      <c r="DA734"/>
      <c r="DE734"/>
      <c r="DF734"/>
    </row>
    <row r="735" spans="1:110" x14ac:dyDescent="0.25">
      <c r="A735" s="1">
        <f>IF(Veg_Table[[#This Row],[VP_STATUS]]="Hold",0,IF(OR(AND(Veg_Table[[#This Row],[PRESCRIP]]="NW_No Work",Veg_Table[[#This Row],[VP_STATUS]]&lt;&gt;"No Work Required Under EVM"),AND(Veg_Table[[#This Row],[VP_STATUS]]="No Work Required Under EVM",Veg_Table[[#This Row],[PRESCRIP]]&lt;&gt;"NW_No Work")),1,0))</f>
        <v>0</v>
      </c>
      <c r="B735" s="1">
        <f>IF(Veg_Table[[#This Row],[SPECIES]]="",1,0)</f>
        <v>0</v>
      </c>
      <c r="C735" s="1">
        <f>IF(Veg_Table[[#This Row],[DIAMETER]]="",1,0)</f>
        <v>0</v>
      </c>
      <c r="D735" s="1">
        <f>IF(Veg_Table[[#This Row],[HEIGHT]]="",1,0)</f>
        <v>0</v>
      </c>
      <c r="E73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35" s="1">
        <f>IF(AND(Veg_Table[[#This Row],[TAT_RESULT]]="ABATE",Veg_Table[[#This Row],[PRESCRIP]]="NW_No Work"),1,0)</f>
        <v>0</v>
      </c>
      <c r="G735" s="1">
        <f>IF(OR(Veg_Table[[#This Row],[Prescription R-Scale]]="NA",Veg_Table[[#This Row],[Diameter R-Scale]]="NA"),0,IF(Veg_Table[[#This Row],[Diameter R-Scale]]&lt;&gt;Veg_Table[[#This Row],[Prescription R-Scale]],1,0))</f>
        <v>0</v>
      </c>
      <c r="H735" s="1">
        <f>IF(OR(AND(Veg_Table[[#This Row],[PRESCRIP]]="BC_Br Rmv", Veg_Table[[#This Row],[WOOD_MAN]]&lt;&gt;"Not Needed"),AND(Veg_Table[[#This Row],[PRESCRIP]]="BCS_Br Rmv+Trt", Veg_Table[[#This Row],[WOOD_MAN]]&lt;&gt;"Not Needed")),1,0)</f>
        <v>0</v>
      </c>
      <c r="I735" s="1">
        <f ca="1">IF(AND(Veg_Table[[#This Row],[Prescription_Changed]]="Yes",Veg_Table[[#This Row],[TAT_RESULT]]=""),1,0)</f>
        <v>0</v>
      </c>
      <c r="J735" s="1">
        <f ca="1">SUM(Veg_Table[[#This Row],[Prescription and Status do not match]:[Prescription_Edited_And_TAT_Is_Blank]])</f>
        <v>0</v>
      </c>
      <c r="K735" s="1">
        <f ca="1">IF(Veg_Table[[#This Row],[Sum of Errors]]&gt;0,1,0)</f>
        <v>0</v>
      </c>
      <c r="L735" s="1">
        <f>1</f>
        <v>1</v>
      </c>
      <c r="M73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735" s="1">
        <f>IF(OR(MID(Veg_Table[[#This Row],[PRESCRIP]],2,1)="1",MID(Veg_Table[[#This Row],[PRESCRIP]],2,1)="2",MID(Veg_Table[[#This Row],[PRESCRIP]],2,1)="3",MID(Veg_Table[[#This Row],[PRESCRIP]],2,1)="4"),_xlfn.NUMBERVALUE(MID(Veg_Table[[#This Row],[PRESCRIP]],2,1)),"NA")</f>
        <v>2</v>
      </c>
      <c r="O735" s="1">
        <f>WEEKNUM(Veg_Table[[#This Row],[EVM_LAST_EDITED_Day]],2)</f>
        <v>20</v>
      </c>
      <c r="P735" s="25">
        <f>IFERROR(DATE(YEAR(Veg_Table[[#This Row],[EVM_LAST_EDITED2]]),MONTH(Veg_Table[[#This Row],[EVM_LAST_EDITED2]]),DAY(Veg_Table[[#This Row],[EVM_LAST_EDITED2]])),DATE(2019,1,1))</f>
        <v>43963</v>
      </c>
      <c r="Q735" s="3">
        <f>VALUE(SUBSTITUTE(Veg_Table[[#This Row],[EVM_LAST_EDITED]],",",""))</f>
        <v>43963.4062894792</v>
      </c>
      <c r="R735" s="1" t="str">
        <f>_xlfn.IFNA(IF(Veg_Table[[#This Row],[EVM_LAST_EDITOR]]="","zBlank EVM Last Editor",VLOOKUP(Veg_Table[[#This Row],[EVM_LAST_EDITOR]],Roster_Table[#All],4,FALSE)),"zAWRR Not in Roster")</f>
        <v>MGE</v>
      </c>
      <c r="S735" s="1" t="str">
        <f>_xlfn.IFNA(IF(Veg_Table[[#This Row],[EVM_LAST_EDITOR]]="","zBlank EVM Last Editor",VLOOKUP(Veg_Table[[#This Row],[EVM_LAST_EDITOR]],Roster_Table[#All],16,FALSE)),"zCompany_AWRR not in Roster")</f>
        <v>MGE_Mountain G Enterprises</v>
      </c>
      <c r="T735" s="2">
        <f>IFERROR(DATE(YEAR(Veg_Table[[#This Row],[Created2]]),MONTH(Veg_Table[[#This Row],[Created2]]),DAY(Veg_Table[[#This Row],[Created2]])),DATE(2019,1,1))</f>
        <v>43963</v>
      </c>
      <c r="U735" s="3">
        <f>VALUE(SUBSTITUTE(Veg_Table[[#This Row],[Created]],",",""))</f>
        <v>43963.4062894792</v>
      </c>
      <c r="V735" s="3" t="str">
        <f ca="1">IFERROR(_xlfn.IFNA(CELL("contents",INDIRECT(_xlfn.CONCAT("Veg_Table_Production_Data!",ADDRESS(MATCH(_xlfn.MAXIFS(#REF!,#REF!,"="&amp;Veg_Table[[#This Row],[AUTO_ID]],#REF!,"&lt;"&amp;Veg_Table[[#This Row],[EVM_LAST_EDITED_Day]]),#REF!,0),COLUMN(#REF!),4,1,)))),""),"")</f>
        <v/>
      </c>
      <c r="W735" s="3" t="str">
        <f ca="1">IF(Veg_Table[[#This Row],[Previous_Prescription]]="","No",IF(Veg_Table[[#This Row],[Previous_Prescription]]=Veg_Table[[#This Row],[PRESCRIP]],"No","Yes"))</f>
        <v>No</v>
      </c>
      <c r="X735" s="3" t="str">
        <f>IF(Veg_Table[[#This Row],[EVM_LAST_EDITED_Day]]=Veg_Table[[#This Row],[Created_Day]],"New","Old")</f>
        <v>New</v>
      </c>
      <c r="Y735" s="1">
        <f>IFERROR(IF(FIND("delete",LOWER(Veg_Table[[#This Row],[PI_COMMENTS]]))&gt;=1,1,0),0)</f>
        <v>0</v>
      </c>
      <c r="Z735" s="1" t="str">
        <f>_xlfn.IFNA(IF(Veg_Table[[#This Row],[EVM_LAST_EDITOR]]="","Yes",VLOOKUP(Veg_Table[[#This Row],[EVM_LAST_EDITOR]],Roster_Table[#All],15,FALSE)),"Yes")</f>
        <v>Yes</v>
      </c>
      <c r="AA73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35" s="1" t="str">
        <f>_xlfn.IFNA(VLOOKUP(Veg_Table[[#This Row],[EVM_LAST_EDITOR]],Roster_Table[#All],3,FALSE),"zAWRR Not in Roster")</f>
        <v>Amanda</v>
      </c>
      <c r="AC735" s="1" t="str">
        <f>_xlfn.IFNA(VLOOKUP(Veg_Table[[#This Row],[EVM_LAST_EDITOR]],Roster_Table[#All],2,FALSE),"zAWRR Not in Roster")</f>
        <v>Winne</v>
      </c>
      <c r="AD735" s="1" t="str">
        <f>IF(_xlfn.CONCAT(Veg_Table[[#This Row],[First_Name]]," ",Veg_Table[[#This Row],[Last_Name]])="zAWRR Not in Roster zAWRR Not in Roster","zAWRR Not in Roster",_xlfn.CONCAT(Veg_Table[[#This Row],[First_Name]]," ",Veg_Table[[#This Row],[Last_Name]]))</f>
        <v>Amanda Winne</v>
      </c>
      <c r="AE735">
        <v>3219365</v>
      </c>
      <c r="AF735" t="s">
        <v>4640</v>
      </c>
      <c r="AG735" t="s">
        <v>93</v>
      </c>
      <c r="AH735" t="s">
        <v>4641</v>
      </c>
      <c r="AI735" t="s">
        <v>4013</v>
      </c>
      <c r="AJ735" t="s">
        <v>36</v>
      </c>
      <c r="AL735" t="s">
        <v>22</v>
      </c>
      <c r="AM735" t="s">
        <v>1967</v>
      </c>
      <c r="AN735" t="s">
        <v>25</v>
      </c>
      <c r="AO735" t="s">
        <v>25</v>
      </c>
      <c r="AP735">
        <v>22</v>
      </c>
      <c r="AQ735">
        <v>83</v>
      </c>
      <c r="AR735" t="s">
        <v>511</v>
      </c>
      <c r="AS735" t="s">
        <v>42</v>
      </c>
      <c r="AT735" t="s">
        <v>515</v>
      </c>
      <c r="AV735" t="s">
        <v>512</v>
      </c>
      <c r="AW735" t="s">
        <v>4642</v>
      </c>
      <c r="AZ735"/>
      <c r="BB735" s="4"/>
      <c r="BD735" t="s">
        <v>29</v>
      </c>
      <c r="BE735" t="s">
        <v>25</v>
      </c>
      <c r="BF735" t="s">
        <v>513</v>
      </c>
      <c r="BI735" s="3"/>
      <c r="BJ735" t="s">
        <v>902</v>
      </c>
      <c r="BK735" s="30" t="s">
        <v>520</v>
      </c>
      <c r="BL735" s="3">
        <v>43963.406289479164</v>
      </c>
      <c r="BM735" t="s">
        <v>31</v>
      </c>
      <c r="BN735" t="s">
        <v>32</v>
      </c>
      <c r="BP735" t="s">
        <v>4643</v>
      </c>
      <c r="BQ735" t="s">
        <v>1025</v>
      </c>
      <c r="BR735" t="s">
        <v>28</v>
      </c>
      <c r="BS735" t="s">
        <v>28</v>
      </c>
      <c r="BT735" t="s">
        <v>520</v>
      </c>
      <c r="BU735" s="3">
        <v>43963.406289479164</v>
      </c>
      <c r="BV735" t="s">
        <v>803</v>
      </c>
      <c r="BW735" s="3">
        <v>43963.426503310184</v>
      </c>
      <c r="BX735" t="s">
        <v>4644</v>
      </c>
      <c r="CG735"/>
      <c r="CH735"/>
      <c r="CI735"/>
      <c r="CY735"/>
      <c r="DA735"/>
      <c r="DE735"/>
      <c r="DF735"/>
    </row>
    <row r="736" spans="1:110" x14ac:dyDescent="0.25">
      <c r="A736" s="1">
        <f>IF(Veg_Table[[#This Row],[VP_STATUS]]="Hold",0,IF(OR(AND(Veg_Table[[#This Row],[PRESCRIP]]="NW_No Work",Veg_Table[[#This Row],[VP_STATUS]]&lt;&gt;"No Work Required Under EVM"),AND(Veg_Table[[#This Row],[VP_STATUS]]="No Work Required Under EVM",Veg_Table[[#This Row],[PRESCRIP]]&lt;&gt;"NW_No Work")),1,0))</f>
        <v>0</v>
      </c>
      <c r="B736" s="1">
        <f>IF(Veg_Table[[#This Row],[SPECIES]]="",1,0)</f>
        <v>0</v>
      </c>
      <c r="C736" s="1">
        <f>IF(Veg_Table[[#This Row],[DIAMETER]]="",1,0)</f>
        <v>0</v>
      </c>
      <c r="D736" s="1">
        <f>IF(Veg_Table[[#This Row],[HEIGHT]]="",1,0)</f>
        <v>0</v>
      </c>
      <c r="E73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36" s="1">
        <f>IF(AND(Veg_Table[[#This Row],[TAT_RESULT]]="ABATE",Veg_Table[[#This Row],[PRESCRIP]]="NW_No Work"),1,0)</f>
        <v>0</v>
      </c>
      <c r="G736" s="1">
        <f>IF(OR(Veg_Table[[#This Row],[Prescription R-Scale]]="NA",Veg_Table[[#This Row],[Diameter R-Scale]]="NA"),0,IF(Veg_Table[[#This Row],[Diameter R-Scale]]&lt;&gt;Veg_Table[[#This Row],[Prescription R-Scale]],1,0))</f>
        <v>0</v>
      </c>
      <c r="H736" s="1">
        <f>IF(OR(AND(Veg_Table[[#This Row],[PRESCRIP]]="BC_Br Rmv", Veg_Table[[#This Row],[WOOD_MAN]]&lt;&gt;"Not Needed"),AND(Veg_Table[[#This Row],[PRESCRIP]]="BCS_Br Rmv+Trt", Veg_Table[[#This Row],[WOOD_MAN]]&lt;&gt;"Not Needed")),1,0)</f>
        <v>0</v>
      </c>
      <c r="I736" s="1">
        <f ca="1">IF(AND(Veg_Table[[#This Row],[Prescription_Changed]]="Yes",Veg_Table[[#This Row],[TAT_RESULT]]=""),1,0)</f>
        <v>0</v>
      </c>
      <c r="J736" s="1">
        <f ca="1">SUM(Veg_Table[[#This Row],[Prescription and Status do not match]:[Prescription_Edited_And_TAT_Is_Blank]])</f>
        <v>0</v>
      </c>
      <c r="K736" s="1">
        <f ca="1">IF(Veg_Table[[#This Row],[Sum of Errors]]&gt;0,1,0)</f>
        <v>0</v>
      </c>
      <c r="L736" s="1">
        <f>1</f>
        <v>1</v>
      </c>
      <c r="M73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736" s="1">
        <f>IF(OR(MID(Veg_Table[[#This Row],[PRESCRIP]],2,1)="1",MID(Veg_Table[[#This Row],[PRESCRIP]],2,1)="2",MID(Veg_Table[[#This Row],[PRESCRIP]],2,1)="3",MID(Veg_Table[[#This Row],[PRESCRIP]],2,1)="4"),_xlfn.NUMBERVALUE(MID(Veg_Table[[#This Row],[PRESCRIP]],2,1)),"NA")</f>
        <v>3</v>
      </c>
      <c r="O736" s="1">
        <f>WEEKNUM(Veg_Table[[#This Row],[EVM_LAST_EDITED_Day]],2)</f>
        <v>20</v>
      </c>
      <c r="P736" s="25">
        <f>IFERROR(DATE(YEAR(Veg_Table[[#This Row],[EVM_LAST_EDITED2]]),MONTH(Veg_Table[[#This Row],[EVM_LAST_EDITED2]]),DAY(Veg_Table[[#This Row],[EVM_LAST_EDITED2]])),DATE(2019,1,1))</f>
        <v>43963</v>
      </c>
      <c r="Q736" s="3">
        <f>VALUE(SUBSTITUTE(Veg_Table[[#This Row],[EVM_LAST_EDITED]],",",""))</f>
        <v>43963.407819317101</v>
      </c>
      <c r="R736" s="1" t="str">
        <f>_xlfn.IFNA(IF(Veg_Table[[#This Row],[EVM_LAST_EDITOR]]="","zBlank EVM Last Editor",VLOOKUP(Veg_Table[[#This Row],[EVM_LAST_EDITOR]],Roster_Table[#All],4,FALSE)),"zAWRR Not in Roster")</f>
        <v>MFE</v>
      </c>
      <c r="S736" s="1" t="str">
        <f>_xlfn.IFNA(IF(Veg_Table[[#This Row],[EVM_LAST_EDITOR]]="","zBlank EVM Last Editor",VLOOKUP(Veg_Table[[#This Row],[EVM_LAST_EDITOR]],Roster_Table[#All],16,FALSE)),"zCompany_AWRR not in Roster")</f>
        <v>Not in Sierra Roster</v>
      </c>
      <c r="T736" s="2">
        <f>IFERROR(DATE(YEAR(Veg_Table[[#This Row],[Created2]]),MONTH(Veg_Table[[#This Row],[Created2]]),DAY(Veg_Table[[#This Row],[Created2]])),DATE(2019,1,1))</f>
        <v>43950</v>
      </c>
      <c r="U736" s="3">
        <f>VALUE(SUBSTITUTE(Veg_Table[[#This Row],[Created]],",",""))</f>
        <v>43950.586053240702</v>
      </c>
      <c r="V736" s="3" t="str">
        <f ca="1">IFERROR(_xlfn.IFNA(CELL("contents",INDIRECT(_xlfn.CONCAT("Veg_Table_Production_Data!",ADDRESS(MATCH(_xlfn.MAXIFS(#REF!,#REF!,"="&amp;Veg_Table[[#This Row],[AUTO_ID]],#REF!,"&lt;"&amp;Veg_Table[[#This Row],[EVM_LAST_EDITED_Day]]),#REF!,0),COLUMN(#REF!),4,1,)))),""),"")</f>
        <v/>
      </c>
      <c r="W736" s="3" t="str">
        <f ca="1">IF(Veg_Table[[#This Row],[Previous_Prescription]]="","No",IF(Veg_Table[[#This Row],[Previous_Prescription]]=Veg_Table[[#This Row],[PRESCRIP]],"No","Yes"))</f>
        <v>No</v>
      </c>
      <c r="X736" s="3" t="str">
        <f>IF(Veg_Table[[#This Row],[EVM_LAST_EDITED_Day]]=Veg_Table[[#This Row],[Created_Day]],"New","Old")</f>
        <v>Old</v>
      </c>
      <c r="Y736" s="1">
        <f>IFERROR(IF(FIND("delete",LOWER(Veg_Table[[#This Row],[PI_COMMENTS]]))&gt;=1,1,0),0)</f>
        <v>0</v>
      </c>
      <c r="Z736" s="1" t="str">
        <f>_xlfn.IFNA(IF(Veg_Table[[#This Row],[EVM_LAST_EDITOR]]="","Yes",VLOOKUP(Veg_Table[[#This Row],[EVM_LAST_EDITOR]],Roster_Table[#All],15,FALSE)),"Yes")</f>
        <v>No</v>
      </c>
      <c r="AA73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36" s="1" t="str">
        <f>_xlfn.IFNA(VLOOKUP(Veg_Table[[#This Row],[EVM_LAST_EDITOR]],Roster_Table[#All],3,FALSE),"zAWRR Not in Roster")</f>
        <v>Thomas</v>
      </c>
      <c r="AC736" s="1" t="str">
        <f>_xlfn.IFNA(VLOOKUP(Veg_Table[[#This Row],[EVM_LAST_EDITOR]],Roster_Table[#All],2,FALSE),"zAWRR Not in Roster")</f>
        <v>James</v>
      </c>
      <c r="AD736" s="1" t="str">
        <f>IF(_xlfn.CONCAT(Veg_Table[[#This Row],[First_Name]]," ",Veg_Table[[#This Row],[Last_Name]])="zAWRR Not in Roster zAWRR Not in Roster","zAWRR Not in Roster",_xlfn.CONCAT(Veg_Table[[#This Row],[First_Name]]," ",Veg_Table[[#This Row],[Last_Name]]))</f>
        <v>Thomas James</v>
      </c>
      <c r="AE736">
        <v>3148406</v>
      </c>
      <c r="AF736" t="s">
        <v>3709</v>
      </c>
      <c r="AG736" t="s">
        <v>30</v>
      </c>
      <c r="AH736" t="s">
        <v>2294</v>
      </c>
      <c r="AI736" t="s">
        <v>2171</v>
      </c>
      <c r="AJ736" t="s">
        <v>820</v>
      </c>
      <c r="AL736" t="s">
        <v>371</v>
      </c>
      <c r="AM736" t="s">
        <v>38</v>
      </c>
      <c r="AN736" t="s">
        <v>25</v>
      </c>
      <c r="AO736" t="s">
        <v>25</v>
      </c>
      <c r="AP736">
        <v>27</v>
      </c>
      <c r="AQ736">
        <v>85</v>
      </c>
      <c r="AR736" t="s">
        <v>514</v>
      </c>
      <c r="AS736" t="s">
        <v>804</v>
      </c>
      <c r="AT736" t="s">
        <v>515</v>
      </c>
      <c r="AU736" t="s">
        <v>25</v>
      </c>
      <c r="AV736" t="s">
        <v>512</v>
      </c>
      <c r="AW736" t="s">
        <v>3481</v>
      </c>
      <c r="AX736" t="s">
        <v>825</v>
      </c>
      <c r="AY736" t="s">
        <v>825</v>
      </c>
      <c r="AZ736">
        <v>5807646</v>
      </c>
      <c r="BA736" t="s">
        <v>804</v>
      </c>
      <c r="BB736" s="4">
        <v>43963.40772354167</v>
      </c>
      <c r="BC736" t="s">
        <v>837</v>
      </c>
      <c r="BD736" t="s">
        <v>29</v>
      </c>
      <c r="BE736" t="s">
        <v>25</v>
      </c>
      <c r="BF736" t="s">
        <v>513</v>
      </c>
      <c r="BI736" s="3"/>
      <c r="BJ736" t="s">
        <v>528</v>
      </c>
      <c r="BK736" s="30" t="s">
        <v>694</v>
      </c>
      <c r="BL736" s="3">
        <v>43963.40781931713</v>
      </c>
      <c r="BM736" t="s">
        <v>31</v>
      </c>
      <c r="BN736" t="s">
        <v>32</v>
      </c>
      <c r="BP736" t="s">
        <v>2297</v>
      </c>
      <c r="BQ736" t="s">
        <v>826</v>
      </c>
      <c r="BR736" t="s">
        <v>28</v>
      </c>
      <c r="BS736" t="s">
        <v>28</v>
      </c>
      <c r="BT736" t="s">
        <v>518</v>
      </c>
      <c r="BU736" s="3">
        <v>43950.586053240739</v>
      </c>
      <c r="BV736" t="s">
        <v>803</v>
      </c>
      <c r="BW736" s="3">
        <v>43963.480866516205</v>
      </c>
      <c r="BX736" t="s">
        <v>3710</v>
      </c>
      <c r="CG736"/>
      <c r="CH736"/>
      <c r="CI736"/>
      <c r="CY736"/>
      <c r="DA736"/>
      <c r="DE736"/>
      <c r="DF736"/>
    </row>
    <row r="737" spans="1:110" x14ac:dyDescent="0.25">
      <c r="A737" s="1">
        <f>IF(Veg_Table[[#This Row],[VP_STATUS]]="Hold",0,IF(OR(AND(Veg_Table[[#This Row],[PRESCRIP]]="NW_No Work",Veg_Table[[#This Row],[VP_STATUS]]&lt;&gt;"No Work Required Under EVM"),AND(Veg_Table[[#This Row],[VP_STATUS]]="No Work Required Under EVM",Veg_Table[[#This Row],[PRESCRIP]]&lt;&gt;"NW_No Work")),1,0))</f>
        <v>0</v>
      </c>
      <c r="B737" s="1">
        <f>IF(Veg_Table[[#This Row],[SPECIES]]="",1,0)</f>
        <v>0</v>
      </c>
      <c r="C737" s="1">
        <f>IF(Veg_Table[[#This Row],[DIAMETER]]="",1,0)</f>
        <v>0</v>
      </c>
      <c r="D737" s="1">
        <f>IF(Veg_Table[[#This Row],[HEIGHT]]="",1,0)</f>
        <v>0</v>
      </c>
      <c r="E73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37" s="1">
        <f>IF(AND(Veg_Table[[#This Row],[TAT_RESULT]]="ABATE",Veg_Table[[#This Row],[PRESCRIP]]="NW_No Work"),1,0)</f>
        <v>0</v>
      </c>
      <c r="G737" s="1">
        <f>IF(OR(Veg_Table[[#This Row],[Prescription R-Scale]]="NA",Veg_Table[[#This Row],[Diameter R-Scale]]="NA"),0,IF(Veg_Table[[#This Row],[Diameter R-Scale]]&lt;&gt;Veg_Table[[#This Row],[Prescription R-Scale]],1,0))</f>
        <v>0</v>
      </c>
      <c r="H737" s="1">
        <f>IF(OR(AND(Veg_Table[[#This Row],[PRESCRIP]]="BC_Br Rmv", Veg_Table[[#This Row],[WOOD_MAN]]&lt;&gt;"Not Needed"),AND(Veg_Table[[#This Row],[PRESCRIP]]="BCS_Br Rmv+Trt", Veg_Table[[#This Row],[WOOD_MAN]]&lt;&gt;"Not Needed")),1,0)</f>
        <v>0</v>
      </c>
      <c r="I737" s="1">
        <f ca="1">IF(AND(Veg_Table[[#This Row],[Prescription_Changed]]="Yes",Veg_Table[[#This Row],[TAT_RESULT]]=""),1,0)</f>
        <v>0</v>
      </c>
      <c r="J737" s="1">
        <f ca="1">SUM(Veg_Table[[#This Row],[Prescription and Status do not match]:[Prescription_Edited_And_TAT_Is_Blank]])</f>
        <v>0</v>
      </c>
      <c r="K737" s="1">
        <f ca="1">IF(Veg_Table[[#This Row],[Sum of Errors]]&gt;0,1,0)</f>
        <v>0</v>
      </c>
      <c r="L737" s="1">
        <f>1</f>
        <v>1</v>
      </c>
      <c r="M73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737" s="1">
        <f>IF(OR(MID(Veg_Table[[#This Row],[PRESCRIP]],2,1)="1",MID(Veg_Table[[#This Row],[PRESCRIP]],2,1)="2",MID(Veg_Table[[#This Row],[PRESCRIP]],2,1)="3",MID(Veg_Table[[#This Row],[PRESCRIP]],2,1)="4"),_xlfn.NUMBERVALUE(MID(Veg_Table[[#This Row],[PRESCRIP]],2,1)),"NA")</f>
        <v>3</v>
      </c>
      <c r="O737" s="1">
        <f>WEEKNUM(Veg_Table[[#This Row],[EVM_LAST_EDITED_Day]],2)</f>
        <v>20</v>
      </c>
      <c r="P737" s="25">
        <f>IFERROR(DATE(YEAR(Veg_Table[[#This Row],[EVM_LAST_EDITED2]]),MONTH(Veg_Table[[#This Row],[EVM_LAST_EDITED2]]),DAY(Veg_Table[[#This Row],[EVM_LAST_EDITED2]])),DATE(2019,1,1))</f>
        <v>43963</v>
      </c>
      <c r="Q737" s="3">
        <f>VALUE(SUBSTITUTE(Veg_Table[[#This Row],[EVM_LAST_EDITED]],",",""))</f>
        <v>43963.415509259299</v>
      </c>
      <c r="R737" s="1" t="str">
        <f>_xlfn.IFNA(IF(Veg_Table[[#This Row],[EVM_LAST_EDITOR]]="","zBlank EVM Last Editor",VLOOKUP(Veg_Table[[#This Row],[EVM_LAST_EDITOR]],Roster_Table[#All],4,FALSE)),"zAWRR Not in Roster")</f>
        <v>MGE</v>
      </c>
      <c r="S737" s="1" t="str">
        <f>_xlfn.IFNA(IF(Veg_Table[[#This Row],[EVM_LAST_EDITOR]]="","zBlank EVM Last Editor",VLOOKUP(Veg_Table[[#This Row],[EVM_LAST_EDITOR]],Roster_Table[#All],16,FALSE)),"zCompany_AWRR not in Roster")</f>
        <v>MGE_Mountain G Enterprises</v>
      </c>
      <c r="T737" s="2">
        <f>IFERROR(DATE(YEAR(Veg_Table[[#This Row],[Created2]]),MONTH(Veg_Table[[#This Row],[Created2]]),DAY(Veg_Table[[#This Row],[Created2]])),DATE(2019,1,1))</f>
        <v>43963</v>
      </c>
      <c r="U737" s="3">
        <f>VALUE(SUBSTITUTE(Veg_Table[[#This Row],[Created]],",",""))</f>
        <v>43963.410983796297</v>
      </c>
      <c r="V737" s="3" t="str">
        <f ca="1">IFERROR(_xlfn.IFNA(CELL("contents",INDIRECT(_xlfn.CONCAT("Veg_Table_Production_Data!",ADDRESS(MATCH(_xlfn.MAXIFS(#REF!,#REF!,"="&amp;Veg_Table[[#This Row],[AUTO_ID]],#REF!,"&lt;"&amp;Veg_Table[[#This Row],[EVM_LAST_EDITED_Day]]),#REF!,0),COLUMN(#REF!),4,1,)))),""),"")</f>
        <v/>
      </c>
      <c r="W737" s="3" t="str">
        <f ca="1">IF(Veg_Table[[#This Row],[Previous_Prescription]]="","No",IF(Veg_Table[[#This Row],[Previous_Prescription]]=Veg_Table[[#This Row],[PRESCRIP]],"No","Yes"))</f>
        <v>No</v>
      </c>
      <c r="X737" s="3" t="str">
        <f>IF(Veg_Table[[#This Row],[EVM_LAST_EDITED_Day]]=Veg_Table[[#This Row],[Created_Day]],"New","Old")</f>
        <v>New</v>
      </c>
      <c r="Y737" s="1">
        <f>IFERROR(IF(FIND("delete",LOWER(Veg_Table[[#This Row],[PI_COMMENTS]]))&gt;=1,1,0),0)</f>
        <v>0</v>
      </c>
      <c r="Z737" s="1" t="str">
        <f>_xlfn.IFNA(IF(Veg_Table[[#This Row],[EVM_LAST_EDITOR]]="","Yes",VLOOKUP(Veg_Table[[#This Row],[EVM_LAST_EDITOR]],Roster_Table[#All],15,FALSE)),"Yes")</f>
        <v>Yes</v>
      </c>
      <c r="AA73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37" s="1" t="str">
        <f>_xlfn.IFNA(VLOOKUP(Veg_Table[[#This Row],[EVM_LAST_EDITOR]],Roster_Table[#All],3,FALSE),"zAWRR Not in Roster")</f>
        <v>Andrew</v>
      </c>
      <c r="AC737" s="1" t="str">
        <f>_xlfn.IFNA(VLOOKUP(Veg_Table[[#This Row],[EVM_LAST_EDITOR]],Roster_Table[#All],2,FALSE),"zAWRR Not in Roster")</f>
        <v>Withers</v>
      </c>
      <c r="AD737" s="1" t="str">
        <f>IF(_xlfn.CONCAT(Veg_Table[[#This Row],[First_Name]]," ",Veg_Table[[#This Row],[Last_Name]])="zAWRR Not in Roster zAWRR Not in Roster","zAWRR Not in Roster",_xlfn.CONCAT(Veg_Table[[#This Row],[First_Name]]," ",Veg_Table[[#This Row],[Last_Name]]))</f>
        <v>Andrew Withers</v>
      </c>
      <c r="AE737">
        <v>3220683</v>
      </c>
      <c r="AF737" t="s">
        <v>4712</v>
      </c>
      <c r="AG737" t="s">
        <v>93</v>
      </c>
      <c r="AH737" t="s">
        <v>4641</v>
      </c>
      <c r="AI737" t="s">
        <v>4013</v>
      </c>
      <c r="AJ737" t="s">
        <v>36</v>
      </c>
      <c r="AL737" t="s">
        <v>22</v>
      </c>
      <c r="AM737" t="s">
        <v>1967</v>
      </c>
      <c r="AN737" t="s">
        <v>25</v>
      </c>
      <c r="AO737" t="s">
        <v>25</v>
      </c>
      <c r="AP737">
        <v>25</v>
      </c>
      <c r="AQ737">
        <v>72</v>
      </c>
      <c r="AR737" t="s">
        <v>514</v>
      </c>
      <c r="AS737" t="s">
        <v>51</v>
      </c>
      <c r="AT737" t="s">
        <v>515</v>
      </c>
      <c r="AV737" t="s">
        <v>512</v>
      </c>
      <c r="AW737" t="s">
        <v>4713</v>
      </c>
      <c r="AZ737"/>
      <c r="BB737" s="4"/>
      <c r="BD737" t="s">
        <v>29</v>
      </c>
      <c r="BE737" t="s">
        <v>25</v>
      </c>
      <c r="BF737" t="s">
        <v>513</v>
      </c>
      <c r="BI737" s="3"/>
      <c r="BJ737" t="s">
        <v>1035</v>
      </c>
      <c r="BK737" s="30" t="s">
        <v>176</v>
      </c>
      <c r="BL737" s="3">
        <v>43963.415509259263</v>
      </c>
      <c r="BM737" t="s">
        <v>31</v>
      </c>
      <c r="BN737" t="s">
        <v>32</v>
      </c>
      <c r="BP737" t="s">
        <v>4643</v>
      </c>
      <c r="BQ737" t="s">
        <v>1025</v>
      </c>
      <c r="BR737" t="s">
        <v>28</v>
      </c>
      <c r="BS737" t="s">
        <v>28</v>
      </c>
      <c r="BT737" t="s">
        <v>176</v>
      </c>
      <c r="BU737" s="3">
        <v>43963.410983796297</v>
      </c>
      <c r="BV737" t="s">
        <v>803</v>
      </c>
      <c r="BW737" s="3">
        <v>43963.600711099534</v>
      </c>
      <c r="BX737" t="s">
        <v>4714</v>
      </c>
      <c r="CG737"/>
      <c r="CH737"/>
      <c r="CI737"/>
      <c r="CY737"/>
      <c r="DA737"/>
      <c r="DE737"/>
      <c r="DF737"/>
    </row>
    <row r="738" spans="1:110" x14ac:dyDescent="0.25">
      <c r="A738" s="1">
        <f>IF(Veg_Table[[#This Row],[VP_STATUS]]="Hold",0,IF(OR(AND(Veg_Table[[#This Row],[PRESCRIP]]="NW_No Work",Veg_Table[[#This Row],[VP_STATUS]]&lt;&gt;"No Work Required Under EVM"),AND(Veg_Table[[#This Row],[VP_STATUS]]="No Work Required Under EVM",Veg_Table[[#This Row],[PRESCRIP]]&lt;&gt;"NW_No Work")),1,0))</f>
        <v>0</v>
      </c>
      <c r="B738" s="1">
        <f>IF(Veg_Table[[#This Row],[SPECIES]]="",1,0)</f>
        <v>0</v>
      </c>
      <c r="C738" s="1">
        <f>IF(Veg_Table[[#This Row],[DIAMETER]]="",1,0)</f>
        <v>0</v>
      </c>
      <c r="D738" s="1">
        <f>IF(Veg_Table[[#This Row],[HEIGHT]]="",1,0)</f>
        <v>0</v>
      </c>
      <c r="E73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38" s="1">
        <f>IF(AND(Veg_Table[[#This Row],[TAT_RESULT]]="ABATE",Veg_Table[[#This Row],[PRESCRIP]]="NW_No Work"),1,0)</f>
        <v>0</v>
      </c>
      <c r="G738" s="1">
        <f>IF(OR(Veg_Table[[#This Row],[Prescription R-Scale]]="NA",Veg_Table[[#This Row],[Diameter R-Scale]]="NA"),0,IF(Veg_Table[[#This Row],[Diameter R-Scale]]&lt;&gt;Veg_Table[[#This Row],[Prescription R-Scale]],1,0))</f>
        <v>0</v>
      </c>
      <c r="H738" s="1">
        <f>IF(OR(AND(Veg_Table[[#This Row],[PRESCRIP]]="BC_Br Rmv", Veg_Table[[#This Row],[WOOD_MAN]]&lt;&gt;"Not Needed"),AND(Veg_Table[[#This Row],[PRESCRIP]]="BCS_Br Rmv+Trt", Veg_Table[[#This Row],[WOOD_MAN]]&lt;&gt;"Not Needed")),1,0)</f>
        <v>0</v>
      </c>
      <c r="I738" s="1">
        <f ca="1">IF(AND(Veg_Table[[#This Row],[Prescription_Changed]]="Yes",Veg_Table[[#This Row],[TAT_RESULT]]=""),1,0)</f>
        <v>0</v>
      </c>
      <c r="J738" s="1">
        <f ca="1">SUM(Veg_Table[[#This Row],[Prescription and Status do not match]:[Prescription_Edited_And_TAT_Is_Blank]])</f>
        <v>0</v>
      </c>
      <c r="K738" s="1">
        <f ca="1">IF(Veg_Table[[#This Row],[Sum of Errors]]&gt;0,1,0)</f>
        <v>0</v>
      </c>
      <c r="L738" s="1">
        <f>1</f>
        <v>1</v>
      </c>
      <c r="M738"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Brush</v>
      </c>
      <c r="N738" s="1" t="str">
        <f>IF(OR(MID(Veg_Table[[#This Row],[PRESCRIP]],2,1)="1",MID(Veg_Table[[#This Row],[PRESCRIP]],2,1)="2",MID(Veg_Table[[#This Row],[PRESCRIP]],2,1)="3",MID(Veg_Table[[#This Row],[PRESCRIP]],2,1)="4"),_xlfn.NUMBERVALUE(MID(Veg_Table[[#This Row],[PRESCRIP]],2,1)),"NA")</f>
        <v>NA</v>
      </c>
      <c r="O738" s="1">
        <f>WEEKNUM(Veg_Table[[#This Row],[EVM_LAST_EDITED_Day]],2)</f>
        <v>20</v>
      </c>
      <c r="P738" s="25">
        <f>IFERROR(DATE(YEAR(Veg_Table[[#This Row],[EVM_LAST_EDITED2]]),MONTH(Veg_Table[[#This Row],[EVM_LAST_EDITED2]]),DAY(Veg_Table[[#This Row],[EVM_LAST_EDITED2]])),DATE(2019,1,1))</f>
        <v>43963</v>
      </c>
      <c r="Q738" s="3">
        <f>VALUE(SUBSTITUTE(Veg_Table[[#This Row],[EVM_LAST_EDITED]],",",""))</f>
        <v>43963.418206018498</v>
      </c>
      <c r="R738" s="1" t="str">
        <f>_xlfn.IFNA(IF(Veg_Table[[#This Row],[EVM_LAST_EDITOR]]="","zBlank EVM Last Editor",VLOOKUP(Veg_Table[[#This Row],[EVM_LAST_EDITOR]],Roster_Table[#All],4,FALSE)),"zAWRR Not in Roster")</f>
        <v>MOW</v>
      </c>
      <c r="S738" s="1" t="str">
        <f>_xlfn.IFNA(IF(Veg_Table[[#This Row],[EVM_LAST_EDITOR]]="","zBlank EVM Last Editor",VLOOKUP(Veg_Table[[#This Row],[EVM_LAST_EDITOR]],Roster_Table[#All],16,FALSE)),"zCompany_AWRR not in Roster")</f>
        <v>Not in Sierra Roster</v>
      </c>
      <c r="T738" s="2">
        <f>IFERROR(DATE(YEAR(Veg_Table[[#This Row],[Created2]]),MONTH(Veg_Table[[#This Row],[Created2]]),DAY(Veg_Table[[#This Row],[Created2]])),DATE(2019,1,1))</f>
        <v>43881</v>
      </c>
      <c r="U738" s="3">
        <f>VALUE(SUBSTITUTE(Veg_Table[[#This Row],[Created]],",",""))</f>
        <v>43881.508796296301</v>
      </c>
      <c r="V738" s="3" t="str">
        <f ca="1">IFERROR(_xlfn.IFNA(CELL("contents",INDIRECT(_xlfn.CONCAT("Veg_Table_Production_Data!",ADDRESS(MATCH(_xlfn.MAXIFS(#REF!,#REF!,"="&amp;Veg_Table[[#This Row],[AUTO_ID]],#REF!,"&lt;"&amp;Veg_Table[[#This Row],[EVM_LAST_EDITED_Day]]),#REF!,0),COLUMN(#REF!),4,1,)))),""),"")</f>
        <v/>
      </c>
      <c r="W738" s="3" t="str">
        <f ca="1">IF(Veg_Table[[#This Row],[Previous_Prescription]]="","No",IF(Veg_Table[[#This Row],[Previous_Prescription]]=Veg_Table[[#This Row],[PRESCRIP]],"No","Yes"))</f>
        <v>No</v>
      </c>
      <c r="X738" s="3" t="str">
        <f>IF(Veg_Table[[#This Row],[EVM_LAST_EDITED_Day]]=Veg_Table[[#This Row],[Created_Day]],"New","Old")</f>
        <v>Old</v>
      </c>
      <c r="Y738" s="1">
        <f>IFERROR(IF(FIND("delete",LOWER(Veg_Table[[#This Row],[PI_COMMENTS]]))&gt;=1,1,0),0)</f>
        <v>0</v>
      </c>
      <c r="Z738" s="1" t="str">
        <f>_xlfn.IFNA(IF(Veg_Table[[#This Row],[EVM_LAST_EDITOR]]="","Yes",VLOOKUP(Veg_Table[[#This Row],[EVM_LAST_EDITOR]],Roster_Table[#All],15,FALSE)),"Yes")</f>
        <v>No</v>
      </c>
      <c r="AA73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38" s="1" t="str">
        <f>_xlfn.IFNA(VLOOKUP(Veg_Table[[#This Row],[EVM_LAST_EDITOR]],Roster_Table[#All],3,FALSE),"zAWRR Not in Roster")</f>
        <v>Roberto</v>
      </c>
      <c r="AC738" s="1" t="str">
        <f>_xlfn.IFNA(VLOOKUP(Veg_Table[[#This Row],[EVM_LAST_EDITOR]],Roster_Table[#All],2,FALSE),"zAWRR Not in Roster")</f>
        <v>Ayala</v>
      </c>
      <c r="AD738" s="1" t="str">
        <f>IF(_xlfn.CONCAT(Veg_Table[[#This Row],[First_Name]]," ",Veg_Table[[#This Row],[Last_Name]])="zAWRR Not in Roster zAWRR Not in Roster","zAWRR Not in Roster",_xlfn.CONCAT(Veg_Table[[#This Row],[First_Name]]," ",Veg_Table[[#This Row],[Last_Name]]))</f>
        <v>Roberto Ayala</v>
      </c>
      <c r="AE738">
        <v>1722711</v>
      </c>
      <c r="AF738" t="s">
        <v>4581</v>
      </c>
      <c r="AG738" t="s">
        <v>97</v>
      </c>
      <c r="AH738" t="s">
        <v>1836</v>
      </c>
      <c r="AI738" t="s">
        <v>1837</v>
      </c>
      <c r="AJ738" t="s">
        <v>820</v>
      </c>
      <c r="AL738" t="s">
        <v>22</v>
      </c>
      <c r="AM738" t="s">
        <v>875</v>
      </c>
      <c r="AN738" t="s">
        <v>25</v>
      </c>
      <c r="AO738" t="s">
        <v>25</v>
      </c>
      <c r="AP738">
        <v>3</v>
      </c>
      <c r="AQ738">
        <v>23</v>
      </c>
      <c r="AS738" t="s">
        <v>50</v>
      </c>
      <c r="AT738" t="s">
        <v>26</v>
      </c>
      <c r="AU738" t="s">
        <v>25</v>
      </c>
      <c r="AW738" t="s">
        <v>4582</v>
      </c>
      <c r="AX738" t="s">
        <v>987</v>
      </c>
      <c r="AY738" t="s">
        <v>989</v>
      </c>
      <c r="AZ738"/>
      <c r="BA738" t="s">
        <v>50</v>
      </c>
      <c r="BB738" s="4">
        <v>43885.041666666664</v>
      </c>
      <c r="BC738" t="s">
        <v>1832</v>
      </c>
      <c r="BD738" t="s">
        <v>29</v>
      </c>
      <c r="BI738" s="3"/>
      <c r="BK738" s="30" t="s">
        <v>531</v>
      </c>
      <c r="BL738" s="3">
        <v>43963.418206018519</v>
      </c>
      <c r="BM738" t="s">
        <v>31</v>
      </c>
      <c r="BN738" t="s">
        <v>32</v>
      </c>
      <c r="BO738" t="s">
        <v>1838</v>
      </c>
      <c r="BP738" t="s">
        <v>1839</v>
      </c>
      <c r="BQ738" t="s">
        <v>1286</v>
      </c>
      <c r="BR738" t="s">
        <v>28</v>
      </c>
      <c r="BS738" t="s">
        <v>28</v>
      </c>
      <c r="BT738" t="s">
        <v>166</v>
      </c>
      <c r="BU738" s="3">
        <v>43881.508796296293</v>
      </c>
      <c r="BV738" t="s">
        <v>803</v>
      </c>
      <c r="BW738" s="3">
        <v>43963.480634444444</v>
      </c>
      <c r="BX738" t="s">
        <v>4583</v>
      </c>
      <c r="CG738"/>
      <c r="CH738"/>
      <c r="CI738"/>
      <c r="CY738"/>
      <c r="DA738"/>
      <c r="DE738"/>
      <c r="DF738"/>
    </row>
    <row r="739" spans="1:110" x14ac:dyDescent="0.25">
      <c r="A739" s="1">
        <f>IF(Veg_Table[[#This Row],[VP_STATUS]]="Hold",0,IF(OR(AND(Veg_Table[[#This Row],[PRESCRIP]]="NW_No Work",Veg_Table[[#This Row],[VP_STATUS]]&lt;&gt;"No Work Required Under EVM"),AND(Veg_Table[[#This Row],[VP_STATUS]]="No Work Required Under EVM",Veg_Table[[#This Row],[PRESCRIP]]&lt;&gt;"NW_No Work")),1,0))</f>
        <v>0</v>
      </c>
      <c r="B739" s="1">
        <f>IF(Veg_Table[[#This Row],[SPECIES]]="",1,0)</f>
        <v>0</v>
      </c>
      <c r="C739" s="1">
        <f>IF(Veg_Table[[#This Row],[DIAMETER]]="",1,0)</f>
        <v>0</v>
      </c>
      <c r="D739" s="1">
        <f>IF(Veg_Table[[#This Row],[HEIGHT]]="",1,0)</f>
        <v>0</v>
      </c>
      <c r="E73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39" s="1">
        <f>IF(AND(Veg_Table[[#This Row],[TAT_RESULT]]="ABATE",Veg_Table[[#This Row],[PRESCRIP]]="NW_No Work"),1,0)</f>
        <v>0</v>
      </c>
      <c r="G739" s="1">
        <f>IF(OR(Veg_Table[[#This Row],[Prescription R-Scale]]="NA",Veg_Table[[#This Row],[Diameter R-Scale]]="NA"),0,IF(Veg_Table[[#This Row],[Diameter R-Scale]]&lt;&gt;Veg_Table[[#This Row],[Prescription R-Scale]],1,0))</f>
        <v>0</v>
      </c>
      <c r="H739" s="1">
        <f>IF(OR(AND(Veg_Table[[#This Row],[PRESCRIP]]="BC_Br Rmv", Veg_Table[[#This Row],[WOOD_MAN]]&lt;&gt;"Not Needed"),AND(Veg_Table[[#This Row],[PRESCRIP]]="BCS_Br Rmv+Trt", Veg_Table[[#This Row],[WOOD_MAN]]&lt;&gt;"Not Needed")),1,0)</f>
        <v>0</v>
      </c>
      <c r="I739" s="1">
        <f ca="1">IF(AND(Veg_Table[[#This Row],[Prescription_Changed]]="Yes",Veg_Table[[#This Row],[TAT_RESULT]]=""),1,0)</f>
        <v>0</v>
      </c>
      <c r="J739" s="1">
        <f ca="1">SUM(Veg_Table[[#This Row],[Prescription and Status do not match]:[Prescription_Edited_And_TAT_Is_Blank]])</f>
        <v>0</v>
      </c>
      <c r="K739" s="1">
        <f ca="1">IF(Veg_Table[[#This Row],[Sum of Errors]]&gt;0,1,0)</f>
        <v>0</v>
      </c>
      <c r="L739" s="1">
        <f>1</f>
        <v>1</v>
      </c>
      <c r="M739"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Brush</v>
      </c>
      <c r="N739" s="1" t="str">
        <f>IF(OR(MID(Veg_Table[[#This Row],[PRESCRIP]],2,1)="1",MID(Veg_Table[[#This Row],[PRESCRIP]],2,1)="2",MID(Veg_Table[[#This Row],[PRESCRIP]],2,1)="3",MID(Veg_Table[[#This Row],[PRESCRIP]],2,1)="4"),_xlfn.NUMBERVALUE(MID(Veg_Table[[#This Row],[PRESCRIP]],2,1)),"NA")</f>
        <v>NA</v>
      </c>
      <c r="O739" s="1">
        <f>WEEKNUM(Veg_Table[[#This Row],[EVM_LAST_EDITED_Day]],2)</f>
        <v>20</v>
      </c>
      <c r="P739" s="25">
        <f>IFERROR(DATE(YEAR(Veg_Table[[#This Row],[EVM_LAST_EDITED2]]),MONTH(Veg_Table[[#This Row],[EVM_LAST_EDITED2]]),DAY(Veg_Table[[#This Row],[EVM_LAST_EDITED2]])),DATE(2019,1,1))</f>
        <v>43963</v>
      </c>
      <c r="Q739" s="3">
        <f>VALUE(SUBSTITUTE(Veg_Table[[#This Row],[EVM_LAST_EDITED]],",",""))</f>
        <v>43963.418344907397</v>
      </c>
      <c r="R739" s="1" t="str">
        <f>_xlfn.IFNA(IF(Veg_Table[[#This Row],[EVM_LAST_EDITOR]]="","zBlank EVM Last Editor",VLOOKUP(Veg_Table[[#This Row],[EVM_LAST_EDITOR]],Roster_Table[#All],4,FALSE)),"zAWRR Not in Roster")</f>
        <v>MOW</v>
      </c>
      <c r="S739" s="1" t="str">
        <f>_xlfn.IFNA(IF(Veg_Table[[#This Row],[EVM_LAST_EDITOR]]="","zBlank EVM Last Editor",VLOOKUP(Veg_Table[[#This Row],[EVM_LAST_EDITOR]],Roster_Table[#All],16,FALSE)),"zCompany_AWRR not in Roster")</f>
        <v>Not in Sierra Roster</v>
      </c>
      <c r="T739" s="2">
        <f>IFERROR(DATE(YEAR(Veg_Table[[#This Row],[Created2]]),MONTH(Veg_Table[[#This Row],[Created2]]),DAY(Veg_Table[[#This Row],[Created2]])),DATE(2019,1,1))</f>
        <v>43881</v>
      </c>
      <c r="U739" s="3">
        <f>VALUE(SUBSTITUTE(Veg_Table[[#This Row],[Created]],",",""))</f>
        <v>43881.510011574101</v>
      </c>
      <c r="V739" s="3" t="str">
        <f ca="1">IFERROR(_xlfn.IFNA(CELL("contents",INDIRECT(_xlfn.CONCAT("Veg_Table_Production_Data!",ADDRESS(MATCH(_xlfn.MAXIFS(#REF!,#REF!,"="&amp;Veg_Table[[#This Row],[AUTO_ID]],#REF!,"&lt;"&amp;Veg_Table[[#This Row],[EVM_LAST_EDITED_Day]]),#REF!,0),COLUMN(#REF!),4,1,)))),""),"")</f>
        <v/>
      </c>
      <c r="W739" s="3" t="str">
        <f ca="1">IF(Veg_Table[[#This Row],[Previous_Prescription]]="","No",IF(Veg_Table[[#This Row],[Previous_Prescription]]=Veg_Table[[#This Row],[PRESCRIP]],"No","Yes"))</f>
        <v>No</v>
      </c>
      <c r="X739" s="3" t="str">
        <f>IF(Veg_Table[[#This Row],[EVM_LAST_EDITED_Day]]=Veg_Table[[#This Row],[Created_Day]],"New","Old")</f>
        <v>Old</v>
      </c>
      <c r="Y739" s="1">
        <f>IFERROR(IF(FIND("delete",LOWER(Veg_Table[[#This Row],[PI_COMMENTS]]))&gt;=1,1,0),0)</f>
        <v>0</v>
      </c>
      <c r="Z739" s="1" t="str">
        <f>_xlfn.IFNA(IF(Veg_Table[[#This Row],[EVM_LAST_EDITOR]]="","Yes",VLOOKUP(Veg_Table[[#This Row],[EVM_LAST_EDITOR]],Roster_Table[#All],15,FALSE)),"Yes")</f>
        <v>No</v>
      </c>
      <c r="AA73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39" s="1" t="str">
        <f>_xlfn.IFNA(VLOOKUP(Veg_Table[[#This Row],[EVM_LAST_EDITOR]],Roster_Table[#All],3,FALSE),"zAWRR Not in Roster")</f>
        <v>Roberto</v>
      </c>
      <c r="AC739" s="1" t="str">
        <f>_xlfn.IFNA(VLOOKUP(Veg_Table[[#This Row],[EVM_LAST_EDITOR]],Roster_Table[#All],2,FALSE),"zAWRR Not in Roster")</f>
        <v>Ayala</v>
      </c>
      <c r="AD739" s="1" t="str">
        <f>IF(_xlfn.CONCAT(Veg_Table[[#This Row],[First_Name]]," ",Veg_Table[[#This Row],[Last_Name]])="zAWRR Not in Roster zAWRR Not in Roster","zAWRR Not in Roster",_xlfn.CONCAT(Veg_Table[[#This Row],[First_Name]]," ",Veg_Table[[#This Row],[Last_Name]]))</f>
        <v>Roberto Ayala</v>
      </c>
      <c r="AE739">
        <v>1722712</v>
      </c>
      <c r="AF739" t="s">
        <v>4584</v>
      </c>
      <c r="AG739" t="s">
        <v>97</v>
      </c>
      <c r="AH739" t="s">
        <v>1836</v>
      </c>
      <c r="AI739" t="s">
        <v>1837</v>
      </c>
      <c r="AJ739" t="s">
        <v>820</v>
      </c>
      <c r="AL739" t="s">
        <v>22</v>
      </c>
      <c r="AM739" t="s">
        <v>875</v>
      </c>
      <c r="AN739" t="s">
        <v>25</v>
      </c>
      <c r="AO739" t="s">
        <v>25</v>
      </c>
      <c r="AP739">
        <v>3</v>
      </c>
      <c r="AQ739">
        <v>24</v>
      </c>
      <c r="AS739" t="s">
        <v>50</v>
      </c>
      <c r="AT739" t="s">
        <v>26</v>
      </c>
      <c r="AU739" t="s">
        <v>25</v>
      </c>
      <c r="AW739" t="s">
        <v>4585</v>
      </c>
      <c r="AX739" t="s">
        <v>987</v>
      </c>
      <c r="AY739" t="s">
        <v>989</v>
      </c>
      <c r="AZ739"/>
      <c r="BA739" t="s">
        <v>50</v>
      </c>
      <c r="BB739" s="4">
        <v>43885.041666666664</v>
      </c>
      <c r="BC739" t="s">
        <v>1832</v>
      </c>
      <c r="BD739" t="s">
        <v>29</v>
      </c>
      <c r="BI739" s="3"/>
      <c r="BK739" s="30" t="s">
        <v>531</v>
      </c>
      <c r="BL739" s="3">
        <v>43963.418344907404</v>
      </c>
      <c r="BM739" t="s">
        <v>31</v>
      </c>
      <c r="BN739" t="s">
        <v>32</v>
      </c>
      <c r="BO739" t="s">
        <v>1838</v>
      </c>
      <c r="BP739" t="s">
        <v>1839</v>
      </c>
      <c r="BQ739" t="s">
        <v>1286</v>
      </c>
      <c r="BR739" t="s">
        <v>28</v>
      </c>
      <c r="BS739" t="s">
        <v>28</v>
      </c>
      <c r="BT739" t="s">
        <v>166</v>
      </c>
      <c r="BU739" s="3">
        <v>43881.510011574072</v>
      </c>
      <c r="BV739" t="s">
        <v>803</v>
      </c>
      <c r="BW739" s="3">
        <v>43963.480634444444</v>
      </c>
      <c r="BX739" t="s">
        <v>4586</v>
      </c>
      <c r="CG739"/>
      <c r="CH739"/>
      <c r="CI739"/>
      <c r="CY739"/>
      <c r="DA739"/>
      <c r="DE739"/>
      <c r="DF739"/>
    </row>
    <row r="740" spans="1:110" x14ac:dyDescent="0.25">
      <c r="A740" s="1">
        <f>IF(Veg_Table[[#This Row],[VP_STATUS]]="Hold",0,IF(OR(AND(Veg_Table[[#This Row],[PRESCRIP]]="NW_No Work",Veg_Table[[#This Row],[VP_STATUS]]&lt;&gt;"No Work Required Under EVM"),AND(Veg_Table[[#This Row],[VP_STATUS]]="No Work Required Under EVM",Veg_Table[[#This Row],[PRESCRIP]]&lt;&gt;"NW_No Work")),1,0))</f>
        <v>0</v>
      </c>
      <c r="B740" s="1">
        <f>IF(Veg_Table[[#This Row],[SPECIES]]="",1,0)</f>
        <v>0</v>
      </c>
      <c r="C740" s="1">
        <f>IF(Veg_Table[[#This Row],[DIAMETER]]="",1,0)</f>
        <v>0</v>
      </c>
      <c r="D740" s="1">
        <f>IF(Veg_Table[[#This Row],[HEIGHT]]="",1,0)</f>
        <v>0</v>
      </c>
      <c r="E74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40" s="1">
        <f>IF(AND(Veg_Table[[#This Row],[TAT_RESULT]]="ABATE",Veg_Table[[#This Row],[PRESCRIP]]="NW_No Work"),1,0)</f>
        <v>0</v>
      </c>
      <c r="G740" s="1">
        <f>IF(OR(Veg_Table[[#This Row],[Prescription R-Scale]]="NA",Veg_Table[[#This Row],[Diameter R-Scale]]="NA"),0,IF(Veg_Table[[#This Row],[Diameter R-Scale]]&lt;&gt;Veg_Table[[#This Row],[Prescription R-Scale]],1,0))</f>
        <v>0</v>
      </c>
      <c r="H740" s="1">
        <f>IF(OR(AND(Veg_Table[[#This Row],[PRESCRIP]]="BC_Br Rmv", Veg_Table[[#This Row],[WOOD_MAN]]&lt;&gt;"Not Needed"),AND(Veg_Table[[#This Row],[PRESCRIP]]="BCS_Br Rmv+Trt", Veg_Table[[#This Row],[WOOD_MAN]]&lt;&gt;"Not Needed")),1,0)</f>
        <v>0</v>
      </c>
      <c r="I740" s="1">
        <f ca="1">IF(AND(Veg_Table[[#This Row],[Prescription_Changed]]="Yes",Veg_Table[[#This Row],[TAT_RESULT]]=""),1,0)</f>
        <v>0</v>
      </c>
      <c r="J740" s="1">
        <f ca="1">SUM(Veg_Table[[#This Row],[Prescription and Status do not match]:[Prescription_Edited_And_TAT_Is_Blank]])</f>
        <v>0</v>
      </c>
      <c r="K740" s="1">
        <f ca="1">IF(Veg_Table[[#This Row],[Sum of Errors]]&gt;0,1,0)</f>
        <v>0</v>
      </c>
      <c r="L740" s="1">
        <f>1</f>
        <v>1</v>
      </c>
      <c r="M740"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740" s="1" t="str">
        <f>IF(OR(MID(Veg_Table[[#This Row],[PRESCRIP]],2,1)="1",MID(Veg_Table[[#This Row],[PRESCRIP]],2,1)="2",MID(Veg_Table[[#This Row],[PRESCRIP]],2,1)="3",MID(Veg_Table[[#This Row],[PRESCRIP]],2,1)="4"),_xlfn.NUMBERVALUE(MID(Veg_Table[[#This Row],[PRESCRIP]],2,1)),"NA")</f>
        <v>NA</v>
      </c>
      <c r="O740" s="1">
        <f>WEEKNUM(Veg_Table[[#This Row],[EVM_LAST_EDITED_Day]],2)</f>
        <v>20</v>
      </c>
      <c r="P740" s="25">
        <f>IFERROR(DATE(YEAR(Veg_Table[[#This Row],[EVM_LAST_EDITED2]]),MONTH(Veg_Table[[#This Row],[EVM_LAST_EDITED2]]),DAY(Veg_Table[[#This Row],[EVM_LAST_EDITED2]])),DATE(2019,1,1))</f>
        <v>43963</v>
      </c>
      <c r="Q740" s="3">
        <f>VALUE(SUBSTITUTE(Veg_Table[[#This Row],[EVM_LAST_EDITED]],",",""))</f>
        <v>43963.422048611101</v>
      </c>
      <c r="R740" s="1" t="str">
        <f>_xlfn.IFNA(IF(Veg_Table[[#This Row],[EVM_LAST_EDITOR]]="","zBlank EVM Last Editor",VLOOKUP(Veg_Table[[#This Row],[EVM_LAST_EDITOR]],Roster_Table[#All],4,FALSE)),"zAWRR Not in Roster")</f>
        <v>MGE</v>
      </c>
      <c r="S740" s="1" t="str">
        <f>_xlfn.IFNA(IF(Veg_Table[[#This Row],[EVM_LAST_EDITOR]]="","zBlank EVM Last Editor",VLOOKUP(Veg_Table[[#This Row],[EVM_LAST_EDITOR]],Roster_Table[#All],16,FALSE)),"zCompany_AWRR not in Roster")</f>
        <v>MGE_Mountain G Enterprises</v>
      </c>
      <c r="T740" s="2">
        <f>IFERROR(DATE(YEAR(Veg_Table[[#This Row],[Created2]]),MONTH(Veg_Table[[#This Row],[Created2]]),DAY(Veg_Table[[#This Row],[Created2]])),DATE(2019,1,1))</f>
        <v>43963</v>
      </c>
      <c r="U740" s="3">
        <f>VALUE(SUBSTITUTE(Veg_Table[[#This Row],[Created]],",",""))</f>
        <v>43963.422048611101</v>
      </c>
      <c r="V740" s="3" t="str">
        <f ca="1">IFERROR(_xlfn.IFNA(CELL("contents",INDIRECT(_xlfn.CONCAT("Veg_Table_Production_Data!",ADDRESS(MATCH(_xlfn.MAXIFS(#REF!,#REF!,"="&amp;Veg_Table[[#This Row],[AUTO_ID]],#REF!,"&lt;"&amp;Veg_Table[[#This Row],[EVM_LAST_EDITED_Day]]),#REF!,0),COLUMN(#REF!),4,1,)))),""),"")</f>
        <v/>
      </c>
      <c r="W740" s="3" t="str">
        <f ca="1">IF(Veg_Table[[#This Row],[Previous_Prescription]]="","No",IF(Veg_Table[[#This Row],[Previous_Prescription]]=Veg_Table[[#This Row],[PRESCRIP]],"No","Yes"))</f>
        <v>No</v>
      </c>
      <c r="X740" s="3" t="str">
        <f>IF(Veg_Table[[#This Row],[EVM_LAST_EDITED_Day]]=Veg_Table[[#This Row],[Created_Day]],"New","Old")</f>
        <v>New</v>
      </c>
      <c r="Y740" s="1">
        <f>IFERROR(IF(FIND("delete",LOWER(Veg_Table[[#This Row],[PI_COMMENTS]]))&gt;=1,1,0),0)</f>
        <v>0</v>
      </c>
      <c r="Z740" s="1" t="str">
        <f>_xlfn.IFNA(IF(Veg_Table[[#This Row],[EVM_LAST_EDITOR]]="","Yes",VLOOKUP(Veg_Table[[#This Row],[EVM_LAST_EDITOR]],Roster_Table[#All],15,FALSE)),"Yes")</f>
        <v>Yes</v>
      </c>
      <c r="AA74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40" s="1" t="str">
        <f>_xlfn.IFNA(VLOOKUP(Veg_Table[[#This Row],[EVM_LAST_EDITOR]],Roster_Table[#All],3,FALSE),"zAWRR Not in Roster")</f>
        <v>Andrew</v>
      </c>
      <c r="AC740" s="1" t="str">
        <f>_xlfn.IFNA(VLOOKUP(Veg_Table[[#This Row],[EVM_LAST_EDITOR]],Roster_Table[#All],2,FALSE),"zAWRR Not in Roster")</f>
        <v>Withers</v>
      </c>
      <c r="AD740" s="1" t="str">
        <f>IF(_xlfn.CONCAT(Veg_Table[[#This Row],[First_Name]]," ",Veg_Table[[#This Row],[Last_Name]])="zAWRR Not in Roster zAWRR Not in Roster","zAWRR Not in Roster",_xlfn.CONCAT(Veg_Table[[#This Row],[First_Name]]," ",Veg_Table[[#This Row],[Last_Name]]))</f>
        <v>Andrew Withers</v>
      </c>
      <c r="AE740">
        <v>3220684</v>
      </c>
      <c r="AF740" t="s">
        <v>4715</v>
      </c>
      <c r="AG740" t="s">
        <v>93</v>
      </c>
      <c r="AH740" t="s">
        <v>4641</v>
      </c>
      <c r="AI740" t="s">
        <v>4013</v>
      </c>
      <c r="AJ740" t="s">
        <v>21</v>
      </c>
      <c r="AL740" t="s">
        <v>22</v>
      </c>
      <c r="AM740" t="s">
        <v>1967</v>
      </c>
      <c r="AN740" t="s">
        <v>25</v>
      </c>
      <c r="AO740" t="s">
        <v>25</v>
      </c>
      <c r="AP740">
        <v>21</v>
      </c>
      <c r="AQ740">
        <v>80</v>
      </c>
      <c r="AR740" t="s">
        <v>511</v>
      </c>
      <c r="AS740" t="s">
        <v>24</v>
      </c>
      <c r="AT740" t="s">
        <v>26</v>
      </c>
      <c r="AV740" t="s">
        <v>512</v>
      </c>
      <c r="AW740" t="s">
        <v>4716</v>
      </c>
      <c r="AZ740"/>
      <c r="BB740" s="4"/>
      <c r="BD740" t="s">
        <v>29</v>
      </c>
      <c r="BE740" t="s">
        <v>25</v>
      </c>
      <c r="BF740" t="s">
        <v>513</v>
      </c>
      <c r="BI740" s="3"/>
      <c r="BJ740" t="s">
        <v>52</v>
      </c>
      <c r="BK740" s="30" t="s">
        <v>176</v>
      </c>
      <c r="BL740" s="3">
        <v>43963.422048611108</v>
      </c>
      <c r="BM740" t="s">
        <v>31</v>
      </c>
      <c r="BN740" t="s">
        <v>32</v>
      </c>
      <c r="BP740" t="s">
        <v>4643</v>
      </c>
      <c r="BQ740" t="s">
        <v>1025</v>
      </c>
      <c r="BR740" t="s">
        <v>28</v>
      </c>
      <c r="BS740" t="s">
        <v>28</v>
      </c>
      <c r="BT740" t="s">
        <v>176</v>
      </c>
      <c r="BU740" s="3">
        <v>43963.422048611108</v>
      </c>
      <c r="BV740" t="s">
        <v>803</v>
      </c>
      <c r="BW740" s="3">
        <v>43963.600711099534</v>
      </c>
      <c r="BX740" t="s">
        <v>4717</v>
      </c>
      <c r="CG740"/>
      <c r="CH740"/>
      <c r="CI740"/>
      <c r="CY740"/>
      <c r="DA740"/>
      <c r="DE740"/>
      <c r="DF740"/>
    </row>
    <row r="741" spans="1:110" x14ac:dyDescent="0.25">
      <c r="A741" s="1">
        <f>IF(Veg_Table[[#This Row],[VP_STATUS]]="Hold",0,IF(OR(AND(Veg_Table[[#This Row],[PRESCRIP]]="NW_No Work",Veg_Table[[#This Row],[VP_STATUS]]&lt;&gt;"No Work Required Under EVM"),AND(Veg_Table[[#This Row],[VP_STATUS]]="No Work Required Under EVM",Veg_Table[[#This Row],[PRESCRIP]]&lt;&gt;"NW_No Work")),1,0))</f>
        <v>0</v>
      </c>
      <c r="B741" s="1">
        <f>IF(Veg_Table[[#This Row],[SPECIES]]="",1,0)</f>
        <v>0</v>
      </c>
      <c r="C741" s="1">
        <f>IF(Veg_Table[[#This Row],[DIAMETER]]="",1,0)</f>
        <v>0</v>
      </c>
      <c r="D741" s="1">
        <f>IF(Veg_Table[[#This Row],[HEIGHT]]="",1,0)</f>
        <v>0</v>
      </c>
      <c r="E74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41" s="1">
        <f>IF(AND(Veg_Table[[#This Row],[TAT_RESULT]]="ABATE",Veg_Table[[#This Row],[PRESCRIP]]="NW_No Work"),1,0)</f>
        <v>0</v>
      </c>
      <c r="G741" s="1">
        <f>IF(OR(Veg_Table[[#This Row],[Prescription R-Scale]]="NA",Veg_Table[[#This Row],[Diameter R-Scale]]="NA"),0,IF(Veg_Table[[#This Row],[Diameter R-Scale]]&lt;&gt;Veg_Table[[#This Row],[Prescription R-Scale]],1,0))</f>
        <v>0</v>
      </c>
      <c r="H741" s="1">
        <f>IF(OR(AND(Veg_Table[[#This Row],[PRESCRIP]]="BC_Br Rmv", Veg_Table[[#This Row],[WOOD_MAN]]&lt;&gt;"Not Needed"),AND(Veg_Table[[#This Row],[PRESCRIP]]="BCS_Br Rmv+Trt", Veg_Table[[#This Row],[WOOD_MAN]]&lt;&gt;"Not Needed")),1,0)</f>
        <v>0</v>
      </c>
      <c r="I741" s="1">
        <f ca="1">IF(AND(Veg_Table[[#This Row],[Prescription_Changed]]="Yes",Veg_Table[[#This Row],[TAT_RESULT]]=""),1,0)</f>
        <v>0</v>
      </c>
      <c r="J741" s="1">
        <f ca="1">SUM(Veg_Table[[#This Row],[Prescription and Status do not match]:[Prescription_Edited_And_TAT_Is_Blank]])</f>
        <v>0</v>
      </c>
      <c r="K741" s="1">
        <f ca="1">IF(Veg_Table[[#This Row],[Sum of Errors]]&gt;0,1,0)</f>
        <v>0</v>
      </c>
      <c r="L741" s="1">
        <f>1</f>
        <v>1</v>
      </c>
      <c r="M741"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741" s="1" t="str">
        <f>IF(OR(MID(Veg_Table[[#This Row],[PRESCRIP]],2,1)="1",MID(Veg_Table[[#This Row],[PRESCRIP]],2,1)="2",MID(Veg_Table[[#This Row],[PRESCRIP]],2,1)="3",MID(Veg_Table[[#This Row],[PRESCRIP]],2,1)="4"),_xlfn.NUMBERVALUE(MID(Veg_Table[[#This Row],[PRESCRIP]],2,1)),"NA")</f>
        <v>NA</v>
      </c>
      <c r="O741" s="1">
        <f>WEEKNUM(Veg_Table[[#This Row],[EVM_LAST_EDITED_Day]],2)</f>
        <v>20</v>
      </c>
      <c r="P741" s="25">
        <f>IFERROR(DATE(YEAR(Veg_Table[[#This Row],[EVM_LAST_EDITED2]]),MONTH(Veg_Table[[#This Row],[EVM_LAST_EDITED2]]),DAY(Veg_Table[[#This Row],[EVM_LAST_EDITED2]])),DATE(2019,1,1))</f>
        <v>43963</v>
      </c>
      <c r="Q741" s="3">
        <f>VALUE(SUBSTITUTE(Veg_Table[[#This Row],[EVM_LAST_EDITED]],",",""))</f>
        <v>43963.423773148097</v>
      </c>
      <c r="R741" s="1" t="str">
        <f>_xlfn.IFNA(IF(Veg_Table[[#This Row],[EVM_LAST_EDITOR]]="","zBlank EVM Last Editor",VLOOKUP(Veg_Table[[#This Row],[EVM_LAST_EDITOR]],Roster_Table[#All],4,FALSE)),"zAWRR Not in Roster")</f>
        <v>MGE</v>
      </c>
      <c r="S741" s="1" t="str">
        <f>_xlfn.IFNA(IF(Veg_Table[[#This Row],[EVM_LAST_EDITOR]]="","zBlank EVM Last Editor",VLOOKUP(Veg_Table[[#This Row],[EVM_LAST_EDITOR]],Roster_Table[#All],16,FALSE)),"zCompany_AWRR not in Roster")</f>
        <v>MGE_Mountain G Enterprises</v>
      </c>
      <c r="T741" s="2">
        <f>IFERROR(DATE(YEAR(Veg_Table[[#This Row],[Created2]]),MONTH(Veg_Table[[#This Row],[Created2]]),DAY(Veg_Table[[#This Row],[Created2]])),DATE(2019,1,1))</f>
        <v>43963</v>
      </c>
      <c r="U741" s="3">
        <f>VALUE(SUBSTITUTE(Veg_Table[[#This Row],[Created]],",",""))</f>
        <v>43963.423773148097</v>
      </c>
      <c r="V741" s="3" t="str">
        <f ca="1">IFERROR(_xlfn.IFNA(CELL("contents",INDIRECT(_xlfn.CONCAT("Veg_Table_Production_Data!",ADDRESS(MATCH(_xlfn.MAXIFS(#REF!,#REF!,"="&amp;Veg_Table[[#This Row],[AUTO_ID]],#REF!,"&lt;"&amp;Veg_Table[[#This Row],[EVM_LAST_EDITED_Day]]),#REF!,0),COLUMN(#REF!),4,1,)))),""),"")</f>
        <v/>
      </c>
      <c r="W741" s="3" t="str">
        <f ca="1">IF(Veg_Table[[#This Row],[Previous_Prescription]]="","No",IF(Veg_Table[[#This Row],[Previous_Prescription]]=Veg_Table[[#This Row],[PRESCRIP]],"No","Yes"))</f>
        <v>No</v>
      </c>
      <c r="X741" s="3" t="str">
        <f>IF(Veg_Table[[#This Row],[EVM_LAST_EDITED_Day]]=Veg_Table[[#This Row],[Created_Day]],"New","Old")</f>
        <v>New</v>
      </c>
      <c r="Y741" s="1">
        <f>IFERROR(IF(FIND("delete",LOWER(Veg_Table[[#This Row],[PI_COMMENTS]]))&gt;=1,1,0),0)</f>
        <v>0</v>
      </c>
      <c r="Z741" s="1" t="str">
        <f>_xlfn.IFNA(IF(Veg_Table[[#This Row],[EVM_LAST_EDITOR]]="","Yes",VLOOKUP(Veg_Table[[#This Row],[EVM_LAST_EDITOR]],Roster_Table[#All],15,FALSE)),"Yes")</f>
        <v>Yes</v>
      </c>
      <c r="AA74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41" s="1" t="str">
        <f>_xlfn.IFNA(VLOOKUP(Veg_Table[[#This Row],[EVM_LAST_EDITOR]],Roster_Table[#All],3,FALSE),"zAWRR Not in Roster")</f>
        <v>Andrew</v>
      </c>
      <c r="AC741" s="1" t="str">
        <f>_xlfn.IFNA(VLOOKUP(Veg_Table[[#This Row],[EVM_LAST_EDITOR]],Roster_Table[#All],2,FALSE),"zAWRR Not in Roster")</f>
        <v>Withers</v>
      </c>
      <c r="AD741" s="1" t="str">
        <f>IF(_xlfn.CONCAT(Veg_Table[[#This Row],[First_Name]]," ",Veg_Table[[#This Row],[Last_Name]])="zAWRR Not in Roster zAWRR Not in Roster","zAWRR Not in Roster",_xlfn.CONCAT(Veg_Table[[#This Row],[First_Name]]," ",Veg_Table[[#This Row],[Last_Name]]))</f>
        <v>Andrew Withers</v>
      </c>
      <c r="AE741">
        <v>3220685</v>
      </c>
      <c r="AF741" t="s">
        <v>4718</v>
      </c>
      <c r="AG741" t="s">
        <v>93</v>
      </c>
      <c r="AH741" t="s">
        <v>4641</v>
      </c>
      <c r="AI741" t="s">
        <v>4013</v>
      </c>
      <c r="AJ741" t="s">
        <v>21</v>
      </c>
      <c r="AL741" t="s">
        <v>22</v>
      </c>
      <c r="AM741" t="s">
        <v>1967</v>
      </c>
      <c r="AN741" t="s">
        <v>25</v>
      </c>
      <c r="AO741" t="s">
        <v>25</v>
      </c>
      <c r="AP741">
        <v>26</v>
      </c>
      <c r="AQ741">
        <v>70</v>
      </c>
      <c r="AR741" t="s">
        <v>511</v>
      </c>
      <c r="AS741" t="s">
        <v>24</v>
      </c>
      <c r="AT741" t="s">
        <v>26</v>
      </c>
      <c r="AV741" t="s">
        <v>512</v>
      </c>
      <c r="AW741" t="s">
        <v>4719</v>
      </c>
      <c r="AZ741"/>
      <c r="BB741" s="4"/>
      <c r="BD741" t="s">
        <v>29</v>
      </c>
      <c r="BE741" t="s">
        <v>25</v>
      </c>
      <c r="BF741" t="s">
        <v>513</v>
      </c>
      <c r="BI741" s="3"/>
      <c r="BJ741" t="s">
        <v>52</v>
      </c>
      <c r="BK741" s="30" t="s">
        <v>176</v>
      </c>
      <c r="BL741" s="3">
        <v>43963.423773148148</v>
      </c>
      <c r="BM741" t="s">
        <v>31</v>
      </c>
      <c r="BN741" t="s">
        <v>32</v>
      </c>
      <c r="BP741" t="s">
        <v>4643</v>
      </c>
      <c r="BQ741" t="s">
        <v>1025</v>
      </c>
      <c r="BR741" t="s">
        <v>28</v>
      </c>
      <c r="BS741" t="s">
        <v>28</v>
      </c>
      <c r="BT741" t="s">
        <v>176</v>
      </c>
      <c r="BU741" s="3">
        <v>43963.423773148148</v>
      </c>
      <c r="BV741" t="s">
        <v>803</v>
      </c>
      <c r="BW741" s="3">
        <v>43963.600711099534</v>
      </c>
      <c r="BX741" t="s">
        <v>4720</v>
      </c>
      <c r="CG741"/>
      <c r="CH741"/>
      <c r="CI741"/>
      <c r="CY741"/>
      <c r="DA741"/>
      <c r="DE741"/>
      <c r="DF741"/>
    </row>
    <row r="742" spans="1:110" x14ac:dyDescent="0.25">
      <c r="A742" s="1">
        <f>IF(Veg_Table[[#This Row],[VP_STATUS]]="Hold",0,IF(OR(AND(Veg_Table[[#This Row],[PRESCRIP]]="NW_No Work",Veg_Table[[#This Row],[VP_STATUS]]&lt;&gt;"No Work Required Under EVM"),AND(Veg_Table[[#This Row],[VP_STATUS]]="No Work Required Under EVM",Veg_Table[[#This Row],[PRESCRIP]]&lt;&gt;"NW_No Work")),1,0))</f>
        <v>0</v>
      </c>
      <c r="B742" s="1">
        <f>IF(Veg_Table[[#This Row],[SPECIES]]="",1,0)</f>
        <v>0</v>
      </c>
      <c r="C742" s="1">
        <f>IF(Veg_Table[[#This Row],[DIAMETER]]="",1,0)</f>
        <v>0</v>
      </c>
      <c r="D742" s="1">
        <f>IF(Veg_Table[[#This Row],[HEIGHT]]="",1,0)</f>
        <v>0</v>
      </c>
      <c r="E74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42" s="1">
        <f>IF(AND(Veg_Table[[#This Row],[TAT_RESULT]]="ABATE",Veg_Table[[#This Row],[PRESCRIP]]="NW_No Work"),1,0)</f>
        <v>0</v>
      </c>
      <c r="G742" s="1">
        <f>IF(OR(Veg_Table[[#This Row],[Prescription R-Scale]]="NA",Veg_Table[[#This Row],[Diameter R-Scale]]="NA"),0,IF(Veg_Table[[#This Row],[Diameter R-Scale]]&lt;&gt;Veg_Table[[#This Row],[Prescription R-Scale]],1,0))</f>
        <v>0</v>
      </c>
      <c r="H742" s="1">
        <f>IF(OR(AND(Veg_Table[[#This Row],[PRESCRIP]]="BC_Br Rmv", Veg_Table[[#This Row],[WOOD_MAN]]&lt;&gt;"Not Needed"),AND(Veg_Table[[#This Row],[PRESCRIP]]="BCS_Br Rmv+Trt", Veg_Table[[#This Row],[WOOD_MAN]]&lt;&gt;"Not Needed")),1,0)</f>
        <v>0</v>
      </c>
      <c r="I742" s="1">
        <f ca="1">IF(AND(Veg_Table[[#This Row],[Prescription_Changed]]="Yes",Veg_Table[[#This Row],[TAT_RESULT]]=""),1,0)</f>
        <v>0</v>
      </c>
      <c r="J742" s="1">
        <f ca="1">SUM(Veg_Table[[#This Row],[Prescription and Status do not match]:[Prescription_Edited_And_TAT_Is_Blank]])</f>
        <v>0</v>
      </c>
      <c r="K742" s="1">
        <f ca="1">IF(Veg_Table[[#This Row],[Sum of Errors]]&gt;0,1,0)</f>
        <v>0</v>
      </c>
      <c r="L742" s="1">
        <f>1</f>
        <v>1</v>
      </c>
      <c r="M742"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742" s="1" t="str">
        <f>IF(OR(MID(Veg_Table[[#This Row],[PRESCRIP]],2,1)="1",MID(Veg_Table[[#This Row],[PRESCRIP]],2,1)="2",MID(Veg_Table[[#This Row],[PRESCRIP]],2,1)="3",MID(Veg_Table[[#This Row],[PRESCRIP]],2,1)="4"),_xlfn.NUMBERVALUE(MID(Veg_Table[[#This Row],[PRESCRIP]],2,1)),"NA")</f>
        <v>NA</v>
      </c>
      <c r="O742" s="1">
        <f>WEEKNUM(Veg_Table[[#This Row],[EVM_LAST_EDITED_Day]],2)</f>
        <v>20</v>
      </c>
      <c r="P742" s="25">
        <f>IFERROR(DATE(YEAR(Veg_Table[[#This Row],[EVM_LAST_EDITED2]]),MONTH(Veg_Table[[#This Row],[EVM_LAST_EDITED2]]),DAY(Veg_Table[[#This Row],[EVM_LAST_EDITED2]])),DATE(2019,1,1))</f>
        <v>43963</v>
      </c>
      <c r="Q742" s="3">
        <f>VALUE(SUBSTITUTE(Veg_Table[[#This Row],[EVM_LAST_EDITED]],",",""))</f>
        <v>43963.4269138542</v>
      </c>
      <c r="R742" s="1" t="str">
        <f>_xlfn.IFNA(IF(Veg_Table[[#This Row],[EVM_LAST_EDITOR]]="","zBlank EVM Last Editor",VLOOKUP(Veg_Table[[#This Row],[EVM_LAST_EDITOR]],Roster_Table[#All],4,FALSE)),"zAWRR Not in Roster")</f>
        <v>MBG</v>
      </c>
      <c r="S742" s="1" t="str">
        <f>_xlfn.IFNA(IF(Veg_Table[[#This Row],[EVM_LAST_EDITOR]]="","zBlank EVM Last Editor",VLOOKUP(Veg_Table[[#This Row],[EVM_LAST_EDITOR]],Roster_Table[#All],16,FALSE)),"zCompany_AWRR not in Roster")</f>
        <v>MBG_Mason, Bruce &amp; Girard</v>
      </c>
      <c r="T742" s="2">
        <f>IFERROR(DATE(YEAR(Veg_Table[[#This Row],[Created2]]),MONTH(Veg_Table[[#This Row],[Created2]]),DAY(Veg_Table[[#This Row],[Created2]])),DATE(2019,1,1))</f>
        <v>43963</v>
      </c>
      <c r="U742" s="3">
        <f>VALUE(SUBSTITUTE(Veg_Table[[#This Row],[Created]],",",""))</f>
        <v>43963.4269138542</v>
      </c>
      <c r="V742" s="3" t="str">
        <f ca="1">IFERROR(_xlfn.IFNA(CELL("contents",INDIRECT(_xlfn.CONCAT("Veg_Table_Production_Data!",ADDRESS(MATCH(_xlfn.MAXIFS(#REF!,#REF!,"="&amp;Veg_Table[[#This Row],[AUTO_ID]],#REF!,"&lt;"&amp;Veg_Table[[#This Row],[EVM_LAST_EDITED_Day]]),#REF!,0),COLUMN(#REF!),4,1,)))),""),"")</f>
        <v/>
      </c>
      <c r="W742" s="3" t="str">
        <f ca="1">IF(Veg_Table[[#This Row],[Previous_Prescription]]="","No",IF(Veg_Table[[#This Row],[Previous_Prescription]]=Veg_Table[[#This Row],[PRESCRIP]],"No","Yes"))</f>
        <v>No</v>
      </c>
      <c r="X742" s="3" t="str">
        <f>IF(Veg_Table[[#This Row],[EVM_LAST_EDITED_Day]]=Veg_Table[[#This Row],[Created_Day]],"New","Old")</f>
        <v>New</v>
      </c>
      <c r="Y742" s="1">
        <f>IFERROR(IF(FIND("delete",LOWER(Veg_Table[[#This Row],[PI_COMMENTS]]))&gt;=1,1,0),0)</f>
        <v>0</v>
      </c>
      <c r="Z742" s="1" t="str">
        <f>_xlfn.IFNA(IF(Veg_Table[[#This Row],[EVM_LAST_EDITOR]]="","Yes",VLOOKUP(Veg_Table[[#This Row],[EVM_LAST_EDITOR]],Roster_Table[#All],15,FALSE)),"Yes")</f>
        <v>Yes</v>
      </c>
      <c r="AA74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42" s="1" t="str">
        <f>_xlfn.IFNA(VLOOKUP(Veg_Table[[#This Row],[EVM_LAST_EDITOR]],Roster_Table[#All],3,FALSE),"zAWRR Not in Roster")</f>
        <v>Benjamin</v>
      </c>
      <c r="AC742" s="1" t="str">
        <f>_xlfn.IFNA(VLOOKUP(Veg_Table[[#This Row],[EVM_LAST_EDITOR]],Roster_Table[#All],2,FALSE),"zAWRR Not in Roster")</f>
        <v>Post</v>
      </c>
      <c r="AD742" s="1" t="str">
        <f>IF(_xlfn.CONCAT(Veg_Table[[#This Row],[First_Name]]," ",Veg_Table[[#This Row],[Last_Name]])="zAWRR Not in Roster zAWRR Not in Roster","zAWRR Not in Roster",_xlfn.CONCAT(Veg_Table[[#This Row],[First_Name]]," ",Veg_Table[[#This Row],[Last_Name]]))</f>
        <v>Benjamin Post</v>
      </c>
      <c r="AE742">
        <v>3219561</v>
      </c>
      <c r="AF742" t="s">
        <v>4645</v>
      </c>
      <c r="AG742" t="s">
        <v>93</v>
      </c>
      <c r="AH742" t="s">
        <v>3444</v>
      </c>
      <c r="AI742" t="s">
        <v>3449</v>
      </c>
      <c r="AJ742" t="s">
        <v>21</v>
      </c>
      <c r="AL742" t="s">
        <v>372</v>
      </c>
      <c r="AM742" t="s">
        <v>38</v>
      </c>
      <c r="AN742" t="s">
        <v>25</v>
      </c>
      <c r="AO742" t="s">
        <v>25</v>
      </c>
      <c r="AP742">
        <v>44</v>
      </c>
      <c r="AQ742">
        <v>140</v>
      </c>
      <c r="AR742" t="s">
        <v>511</v>
      </c>
      <c r="AS742" t="s">
        <v>24</v>
      </c>
      <c r="AT742" t="s">
        <v>26</v>
      </c>
      <c r="AV742" t="s">
        <v>512</v>
      </c>
      <c r="AW742" t="s">
        <v>4646</v>
      </c>
      <c r="AZ742"/>
      <c r="BB742" s="4"/>
      <c r="BD742" t="s">
        <v>29</v>
      </c>
      <c r="BE742" t="s">
        <v>25</v>
      </c>
      <c r="BF742" t="s">
        <v>513</v>
      </c>
      <c r="BI742" s="3"/>
      <c r="BJ742" t="s">
        <v>52</v>
      </c>
      <c r="BK742" s="30" t="s">
        <v>120</v>
      </c>
      <c r="BL742" s="3">
        <v>43963.426913854164</v>
      </c>
      <c r="BM742" t="s">
        <v>31</v>
      </c>
      <c r="BN742" t="s">
        <v>32</v>
      </c>
      <c r="BP742" t="s">
        <v>3445</v>
      </c>
      <c r="BQ742" t="s">
        <v>1025</v>
      </c>
      <c r="BR742" t="s">
        <v>28</v>
      </c>
      <c r="BS742" t="s">
        <v>28</v>
      </c>
      <c r="BT742" t="s">
        <v>120</v>
      </c>
      <c r="BU742" s="3">
        <v>43963.426913854164</v>
      </c>
      <c r="BV742" t="s">
        <v>803</v>
      </c>
      <c r="BW742" s="3">
        <v>43963.513074166665</v>
      </c>
      <c r="BX742" t="s">
        <v>4647</v>
      </c>
      <c r="CG742"/>
      <c r="CH742"/>
      <c r="CI742"/>
      <c r="CY742"/>
      <c r="DA742"/>
      <c r="DE742"/>
      <c r="DF742"/>
    </row>
    <row r="743" spans="1:110" x14ac:dyDescent="0.25">
      <c r="A743" s="1">
        <f>IF(Veg_Table[[#This Row],[VP_STATUS]]="Hold",0,IF(OR(AND(Veg_Table[[#This Row],[PRESCRIP]]="NW_No Work",Veg_Table[[#This Row],[VP_STATUS]]&lt;&gt;"No Work Required Under EVM"),AND(Veg_Table[[#This Row],[VP_STATUS]]="No Work Required Under EVM",Veg_Table[[#This Row],[PRESCRIP]]&lt;&gt;"NW_No Work")),1,0))</f>
        <v>0</v>
      </c>
      <c r="B743" s="1">
        <f>IF(Veg_Table[[#This Row],[SPECIES]]="",1,0)</f>
        <v>0</v>
      </c>
      <c r="C743" s="1">
        <f>IF(Veg_Table[[#This Row],[DIAMETER]]="",1,0)</f>
        <v>0</v>
      </c>
      <c r="D743" s="1">
        <f>IF(Veg_Table[[#This Row],[HEIGHT]]="",1,0)</f>
        <v>0</v>
      </c>
      <c r="E74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43" s="1">
        <f>IF(AND(Veg_Table[[#This Row],[TAT_RESULT]]="ABATE",Veg_Table[[#This Row],[PRESCRIP]]="NW_No Work"),1,0)</f>
        <v>0</v>
      </c>
      <c r="G743" s="1">
        <f>IF(OR(Veg_Table[[#This Row],[Prescription R-Scale]]="NA",Veg_Table[[#This Row],[Diameter R-Scale]]="NA"),0,IF(Veg_Table[[#This Row],[Diameter R-Scale]]&lt;&gt;Veg_Table[[#This Row],[Prescription R-Scale]],1,0))</f>
        <v>0</v>
      </c>
      <c r="H743" s="1">
        <f>IF(OR(AND(Veg_Table[[#This Row],[PRESCRIP]]="BC_Br Rmv", Veg_Table[[#This Row],[WOOD_MAN]]&lt;&gt;"Not Needed"),AND(Veg_Table[[#This Row],[PRESCRIP]]="BCS_Br Rmv+Trt", Veg_Table[[#This Row],[WOOD_MAN]]&lt;&gt;"Not Needed")),1,0)</f>
        <v>0</v>
      </c>
      <c r="I743" s="1">
        <f ca="1">IF(AND(Veg_Table[[#This Row],[Prescription_Changed]]="Yes",Veg_Table[[#This Row],[TAT_RESULT]]=""),1,0)</f>
        <v>0</v>
      </c>
      <c r="J743" s="1">
        <f ca="1">SUM(Veg_Table[[#This Row],[Prescription and Status do not match]:[Prescription_Edited_And_TAT_Is_Blank]])</f>
        <v>0</v>
      </c>
      <c r="K743" s="1">
        <f ca="1">IF(Veg_Table[[#This Row],[Sum of Errors]]&gt;0,1,0)</f>
        <v>0</v>
      </c>
      <c r="L743" s="1">
        <f>1</f>
        <v>1</v>
      </c>
      <c r="M743"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743" s="1" t="str">
        <f>IF(OR(MID(Veg_Table[[#This Row],[PRESCRIP]],2,1)="1",MID(Veg_Table[[#This Row],[PRESCRIP]],2,1)="2",MID(Veg_Table[[#This Row],[PRESCRIP]],2,1)="3",MID(Veg_Table[[#This Row],[PRESCRIP]],2,1)="4"),_xlfn.NUMBERVALUE(MID(Veg_Table[[#This Row],[PRESCRIP]],2,1)),"NA")</f>
        <v>NA</v>
      </c>
      <c r="O743" s="1">
        <f>WEEKNUM(Veg_Table[[#This Row],[EVM_LAST_EDITED_Day]],2)</f>
        <v>20</v>
      </c>
      <c r="P743" s="25">
        <f>IFERROR(DATE(YEAR(Veg_Table[[#This Row],[EVM_LAST_EDITED2]]),MONTH(Veg_Table[[#This Row],[EVM_LAST_EDITED2]]),DAY(Veg_Table[[#This Row],[EVM_LAST_EDITED2]])),DATE(2019,1,1))</f>
        <v>43963</v>
      </c>
      <c r="Q743" s="3">
        <f>VALUE(SUBSTITUTE(Veg_Table[[#This Row],[EVM_LAST_EDITED]],",",""))</f>
        <v>43963.431830196801</v>
      </c>
      <c r="R743" s="1" t="str">
        <f>_xlfn.IFNA(IF(Veg_Table[[#This Row],[EVM_LAST_EDITOR]]="","zBlank EVM Last Editor",VLOOKUP(Veg_Table[[#This Row],[EVM_LAST_EDITOR]],Roster_Table[#All],4,FALSE)),"zAWRR Not in Roster")</f>
        <v>MBG</v>
      </c>
      <c r="S743" s="1" t="str">
        <f>_xlfn.IFNA(IF(Veg_Table[[#This Row],[EVM_LAST_EDITOR]]="","zBlank EVM Last Editor",VLOOKUP(Veg_Table[[#This Row],[EVM_LAST_EDITOR]],Roster_Table[#All],16,FALSE)),"zCompany_AWRR not in Roster")</f>
        <v>MBG_Mason, Bruce &amp; Girard</v>
      </c>
      <c r="T743" s="2">
        <f>IFERROR(DATE(YEAR(Veg_Table[[#This Row],[Created2]]),MONTH(Veg_Table[[#This Row],[Created2]]),DAY(Veg_Table[[#This Row],[Created2]])),DATE(2019,1,1))</f>
        <v>43963</v>
      </c>
      <c r="U743" s="3">
        <f>VALUE(SUBSTITUTE(Veg_Table[[#This Row],[Created]],",",""))</f>
        <v>43963.431830196801</v>
      </c>
      <c r="V743" s="3" t="str">
        <f ca="1">IFERROR(_xlfn.IFNA(CELL("contents",INDIRECT(_xlfn.CONCAT("Veg_Table_Production_Data!",ADDRESS(MATCH(_xlfn.MAXIFS(#REF!,#REF!,"="&amp;Veg_Table[[#This Row],[AUTO_ID]],#REF!,"&lt;"&amp;Veg_Table[[#This Row],[EVM_LAST_EDITED_Day]]),#REF!,0),COLUMN(#REF!),4,1,)))),""),"")</f>
        <v/>
      </c>
      <c r="W743" s="3" t="str">
        <f ca="1">IF(Veg_Table[[#This Row],[Previous_Prescription]]="","No",IF(Veg_Table[[#This Row],[Previous_Prescription]]=Veg_Table[[#This Row],[PRESCRIP]],"No","Yes"))</f>
        <v>No</v>
      </c>
      <c r="X743" s="3" t="str">
        <f>IF(Veg_Table[[#This Row],[EVM_LAST_EDITED_Day]]=Veg_Table[[#This Row],[Created_Day]],"New","Old")</f>
        <v>New</v>
      </c>
      <c r="Y743" s="1">
        <f>IFERROR(IF(FIND("delete",LOWER(Veg_Table[[#This Row],[PI_COMMENTS]]))&gt;=1,1,0),0)</f>
        <v>0</v>
      </c>
      <c r="Z743" s="1" t="str">
        <f>_xlfn.IFNA(IF(Veg_Table[[#This Row],[EVM_LAST_EDITOR]]="","Yes",VLOOKUP(Veg_Table[[#This Row],[EVM_LAST_EDITOR]],Roster_Table[#All],15,FALSE)),"Yes")</f>
        <v>Yes</v>
      </c>
      <c r="AA74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43" s="1" t="str">
        <f>_xlfn.IFNA(VLOOKUP(Veg_Table[[#This Row],[EVM_LAST_EDITOR]],Roster_Table[#All],3,FALSE),"zAWRR Not in Roster")</f>
        <v>Nicholas</v>
      </c>
      <c r="AC743" s="1" t="str">
        <f>_xlfn.IFNA(VLOOKUP(Veg_Table[[#This Row],[EVM_LAST_EDITOR]],Roster_Table[#All],2,FALSE),"zAWRR Not in Roster")</f>
        <v>Coleman</v>
      </c>
      <c r="AD743" s="1" t="str">
        <f>IF(_xlfn.CONCAT(Veg_Table[[#This Row],[First_Name]]," ",Veg_Table[[#This Row],[Last_Name]])="zAWRR Not in Roster zAWRR Not in Roster","zAWRR Not in Roster",_xlfn.CONCAT(Veg_Table[[#This Row],[First_Name]]," ",Veg_Table[[#This Row],[Last_Name]]))</f>
        <v>Nicholas Coleman</v>
      </c>
      <c r="AE743">
        <v>3219600</v>
      </c>
      <c r="AF743" t="s">
        <v>4648</v>
      </c>
      <c r="AG743" t="s">
        <v>93</v>
      </c>
      <c r="AH743" t="s">
        <v>3444</v>
      </c>
      <c r="AI743" t="s">
        <v>3449</v>
      </c>
      <c r="AJ743" t="s">
        <v>21</v>
      </c>
      <c r="AL743" t="s">
        <v>372</v>
      </c>
      <c r="AM743" t="s">
        <v>34</v>
      </c>
      <c r="AN743" t="s">
        <v>25</v>
      </c>
      <c r="AO743" t="s">
        <v>25</v>
      </c>
      <c r="AP743">
        <v>10</v>
      </c>
      <c r="AQ743">
        <v>55</v>
      </c>
      <c r="AR743" t="s">
        <v>511</v>
      </c>
      <c r="AS743" t="s">
        <v>24</v>
      </c>
      <c r="AT743" t="s">
        <v>26</v>
      </c>
      <c r="AV743" t="s">
        <v>512</v>
      </c>
      <c r="AW743" t="s">
        <v>4649</v>
      </c>
      <c r="AZ743"/>
      <c r="BB743" s="4"/>
      <c r="BD743" t="s">
        <v>29</v>
      </c>
      <c r="BE743" t="s">
        <v>25</v>
      </c>
      <c r="BF743" t="s">
        <v>513</v>
      </c>
      <c r="BI743" s="3"/>
      <c r="BJ743" t="s">
        <v>27</v>
      </c>
      <c r="BK743" s="30" t="s">
        <v>107</v>
      </c>
      <c r="BL743" s="3">
        <v>43963.431830196758</v>
      </c>
      <c r="BM743" t="s">
        <v>31</v>
      </c>
      <c r="BN743" t="s">
        <v>32</v>
      </c>
      <c r="BP743" t="s">
        <v>3445</v>
      </c>
      <c r="BQ743" t="s">
        <v>1025</v>
      </c>
      <c r="BR743" t="s">
        <v>28</v>
      </c>
      <c r="BS743" t="s">
        <v>28</v>
      </c>
      <c r="BT743" t="s">
        <v>107</v>
      </c>
      <c r="BU743" s="3">
        <v>43963.431830196758</v>
      </c>
      <c r="BV743" t="s">
        <v>803</v>
      </c>
      <c r="BW743" s="3">
        <v>43963.513080509256</v>
      </c>
      <c r="BX743" t="s">
        <v>4650</v>
      </c>
      <c r="CG743"/>
      <c r="CH743"/>
      <c r="CI743"/>
      <c r="CY743"/>
      <c r="DA743"/>
      <c r="DE743"/>
      <c r="DF743"/>
    </row>
    <row r="744" spans="1:110" x14ac:dyDescent="0.25">
      <c r="A744" s="1">
        <f>IF(Veg_Table[[#This Row],[VP_STATUS]]="Hold",0,IF(OR(AND(Veg_Table[[#This Row],[PRESCRIP]]="NW_No Work",Veg_Table[[#This Row],[VP_STATUS]]&lt;&gt;"No Work Required Under EVM"),AND(Veg_Table[[#This Row],[VP_STATUS]]="No Work Required Under EVM",Veg_Table[[#This Row],[PRESCRIP]]&lt;&gt;"NW_No Work")),1,0))</f>
        <v>0</v>
      </c>
      <c r="B744" s="1">
        <f>IF(Veg_Table[[#This Row],[SPECIES]]="",1,0)</f>
        <v>0</v>
      </c>
      <c r="C744" s="1">
        <f>IF(Veg_Table[[#This Row],[DIAMETER]]="",1,0)</f>
        <v>0</v>
      </c>
      <c r="D744" s="1">
        <f>IF(Veg_Table[[#This Row],[HEIGHT]]="",1,0)</f>
        <v>0</v>
      </c>
      <c r="E74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44" s="1">
        <f>IF(AND(Veg_Table[[#This Row],[TAT_RESULT]]="ABATE",Veg_Table[[#This Row],[PRESCRIP]]="NW_No Work"),1,0)</f>
        <v>0</v>
      </c>
      <c r="G744" s="1">
        <f>IF(OR(Veg_Table[[#This Row],[Prescription R-Scale]]="NA",Veg_Table[[#This Row],[Diameter R-Scale]]="NA"),0,IF(Veg_Table[[#This Row],[Diameter R-Scale]]&lt;&gt;Veg_Table[[#This Row],[Prescription R-Scale]],1,0))</f>
        <v>0</v>
      </c>
      <c r="H744" s="1">
        <f>IF(OR(AND(Veg_Table[[#This Row],[PRESCRIP]]="BC_Br Rmv", Veg_Table[[#This Row],[WOOD_MAN]]&lt;&gt;"Not Needed"),AND(Veg_Table[[#This Row],[PRESCRIP]]="BCS_Br Rmv+Trt", Veg_Table[[#This Row],[WOOD_MAN]]&lt;&gt;"Not Needed")),1,0)</f>
        <v>0</v>
      </c>
      <c r="I744" s="1">
        <f ca="1">IF(AND(Veg_Table[[#This Row],[Prescription_Changed]]="Yes",Veg_Table[[#This Row],[TAT_RESULT]]=""),1,0)</f>
        <v>0</v>
      </c>
      <c r="J744" s="1">
        <f ca="1">SUM(Veg_Table[[#This Row],[Prescription and Status do not match]:[Prescription_Edited_And_TAT_Is_Blank]])</f>
        <v>0</v>
      </c>
      <c r="K744" s="1">
        <f ca="1">IF(Veg_Table[[#This Row],[Sum of Errors]]&gt;0,1,0)</f>
        <v>0</v>
      </c>
      <c r="L744" s="1">
        <f>1</f>
        <v>1</v>
      </c>
      <c r="M744"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744" s="1" t="str">
        <f>IF(OR(MID(Veg_Table[[#This Row],[PRESCRIP]],2,1)="1",MID(Veg_Table[[#This Row],[PRESCRIP]],2,1)="2",MID(Veg_Table[[#This Row],[PRESCRIP]],2,1)="3",MID(Veg_Table[[#This Row],[PRESCRIP]],2,1)="4"),_xlfn.NUMBERVALUE(MID(Veg_Table[[#This Row],[PRESCRIP]],2,1)),"NA")</f>
        <v>NA</v>
      </c>
      <c r="O744" s="1">
        <f>WEEKNUM(Veg_Table[[#This Row],[EVM_LAST_EDITED_Day]],2)</f>
        <v>20</v>
      </c>
      <c r="P744" s="25">
        <f>IFERROR(DATE(YEAR(Veg_Table[[#This Row],[EVM_LAST_EDITED2]]),MONTH(Veg_Table[[#This Row],[EVM_LAST_EDITED2]]),DAY(Veg_Table[[#This Row],[EVM_LAST_EDITED2]])),DATE(2019,1,1))</f>
        <v>43963</v>
      </c>
      <c r="Q744" s="3">
        <f>VALUE(SUBSTITUTE(Veg_Table[[#This Row],[EVM_LAST_EDITED]],",",""))</f>
        <v>43963.437397997703</v>
      </c>
      <c r="R744" s="1" t="str">
        <f>_xlfn.IFNA(IF(Veg_Table[[#This Row],[EVM_LAST_EDITOR]]="","zBlank EVM Last Editor",VLOOKUP(Veg_Table[[#This Row],[EVM_LAST_EDITOR]],Roster_Table[#All],4,FALSE)),"zAWRR Not in Roster")</f>
        <v>MBG</v>
      </c>
      <c r="S744" s="1" t="str">
        <f>_xlfn.IFNA(IF(Veg_Table[[#This Row],[EVM_LAST_EDITOR]]="","zBlank EVM Last Editor",VLOOKUP(Veg_Table[[#This Row],[EVM_LAST_EDITOR]],Roster_Table[#All],16,FALSE)),"zCompany_AWRR not in Roster")</f>
        <v>MBG_Mason, Bruce &amp; Girard</v>
      </c>
      <c r="T744" s="2">
        <f>IFERROR(DATE(YEAR(Veg_Table[[#This Row],[Created2]]),MONTH(Veg_Table[[#This Row],[Created2]]),DAY(Veg_Table[[#This Row],[Created2]])),DATE(2019,1,1))</f>
        <v>43963</v>
      </c>
      <c r="U744" s="3">
        <f>VALUE(SUBSTITUTE(Veg_Table[[#This Row],[Created]],",",""))</f>
        <v>43963.437397997703</v>
      </c>
      <c r="V744" s="3" t="str">
        <f ca="1">IFERROR(_xlfn.IFNA(CELL("contents",INDIRECT(_xlfn.CONCAT("Veg_Table_Production_Data!",ADDRESS(MATCH(_xlfn.MAXIFS(#REF!,#REF!,"="&amp;Veg_Table[[#This Row],[AUTO_ID]],#REF!,"&lt;"&amp;Veg_Table[[#This Row],[EVM_LAST_EDITED_Day]]),#REF!,0),COLUMN(#REF!),4,1,)))),""),"")</f>
        <v/>
      </c>
      <c r="W744" s="3" t="str">
        <f ca="1">IF(Veg_Table[[#This Row],[Previous_Prescription]]="","No",IF(Veg_Table[[#This Row],[Previous_Prescription]]=Veg_Table[[#This Row],[PRESCRIP]],"No","Yes"))</f>
        <v>No</v>
      </c>
      <c r="X744" s="3" t="str">
        <f>IF(Veg_Table[[#This Row],[EVM_LAST_EDITED_Day]]=Veg_Table[[#This Row],[Created_Day]],"New","Old")</f>
        <v>New</v>
      </c>
      <c r="Y744" s="1">
        <f>IFERROR(IF(FIND("delete",LOWER(Veg_Table[[#This Row],[PI_COMMENTS]]))&gt;=1,1,0),0)</f>
        <v>0</v>
      </c>
      <c r="Z744" s="1" t="str">
        <f>_xlfn.IFNA(IF(Veg_Table[[#This Row],[EVM_LAST_EDITOR]]="","Yes",VLOOKUP(Veg_Table[[#This Row],[EVM_LAST_EDITOR]],Roster_Table[#All],15,FALSE)),"Yes")</f>
        <v>Yes</v>
      </c>
      <c r="AA74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44" s="1" t="str">
        <f>_xlfn.IFNA(VLOOKUP(Veg_Table[[#This Row],[EVM_LAST_EDITOR]],Roster_Table[#All],3,FALSE),"zAWRR Not in Roster")</f>
        <v>Nicholas</v>
      </c>
      <c r="AC744" s="1" t="str">
        <f>_xlfn.IFNA(VLOOKUP(Veg_Table[[#This Row],[EVM_LAST_EDITOR]],Roster_Table[#All],2,FALSE),"zAWRR Not in Roster")</f>
        <v>Coleman</v>
      </c>
      <c r="AD744" s="1" t="str">
        <f>IF(_xlfn.CONCAT(Veg_Table[[#This Row],[First_Name]]," ",Veg_Table[[#This Row],[Last_Name]])="zAWRR Not in Roster zAWRR Not in Roster","zAWRR Not in Roster",_xlfn.CONCAT(Veg_Table[[#This Row],[First_Name]]," ",Veg_Table[[#This Row],[Last_Name]]))</f>
        <v>Nicholas Coleman</v>
      </c>
      <c r="AE744">
        <v>3219651</v>
      </c>
      <c r="AF744" t="s">
        <v>4651</v>
      </c>
      <c r="AG744" t="s">
        <v>93</v>
      </c>
      <c r="AH744" t="s">
        <v>3444</v>
      </c>
      <c r="AI744" t="s">
        <v>3436</v>
      </c>
      <c r="AJ744" t="s">
        <v>21</v>
      </c>
      <c r="AL744" t="s">
        <v>372</v>
      </c>
      <c r="AM744" t="s">
        <v>38</v>
      </c>
      <c r="AN744" t="s">
        <v>25</v>
      </c>
      <c r="AO744" t="s">
        <v>25</v>
      </c>
      <c r="AP744">
        <v>14</v>
      </c>
      <c r="AQ744">
        <v>60</v>
      </c>
      <c r="AR744" t="s">
        <v>511</v>
      </c>
      <c r="AS744" t="s">
        <v>24</v>
      </c>
      <c r="AT744" t="s">
        <v>26</v>
      </c>
      <c r="AV744" t="s">
        <v>512</v>
      </c>
      <c r="AW744" t="s">
        <v>4652</v>
      </c>
      <c r="AZ744"/>
      <c r="BB744" s="4"/>
      <c r="BD744" t="s">
        <v>29</v>
      </c>
      <c r="BE744" t="s">
        <v>25</v>
      </c>
      <c r="BF744" t="s">
        <v>513</v>
      </c>
      <c r="BI744" s="3"/>
      <c r="BJ744" t="s">
        <v>27</v>
      </c>
      <c r="BK744" s="30" t="s">
        <v>107</v>
      </c>
      <c r="BL744" s="3">
        <v>43963.437397997688</v>
      </c>
      <c r="BM744" t="s">
        <v>31</v>
      </c>
      <c r="BN744" t="s">
        <v>32</v>
      </c>
      <c r="BP744" t="s">
        <v>3445</v>
      </c>
      <c r="BQ744" t="s">
        <v>1025</v>
      </c>
      <c r="BR744" t="s">
        <v>28</v>
      </c>
      <c r="BS744" t="s">
        <v>28</v>
      </c>
      <c r="BT744" t="s">
        <v>107</v>
      </c>
      <c r="BU744" s="3">
        <v>43963.437397997688</v>
      </c>
      <c r="BV744" t="s">
        <v>803</v>
      </c>
      <c r="BW744" s="3">
        <v>43963.513090324072</v>
      </c>
      <c r="BX744" t="s">
        <v>4653</v>
      </c>
      <c r="CG744"/>
      <c r="CH744"/>
      <c r="CI744"/>
      <c r="CY744"/>
      <c r="DA744"/>
      <c r="DE744"/>
      <c r="DF744"/>
    </row>
    <row r="745" spans="1:110" x14ac:dyDescent="0.25">
      <c r="A745" s="1">
        <f>IF(Veg_Table[[#This Row],[VP_STATUS]]="Hold",0,IF(OR(AND(Veg_Table[[#This Row],[PRESCRIP]]="NW_No Work",Veg_Table[[#This Row],[VP_STATUS]]&lt;&gt;"No Work Required Under EVM"),AND(Veg_Table[[#This Row],[VP_STATUS]]="No Work Required Under EVM",Veg_Table[[#This Row],[PRESCRIP]]&lt;&gt;"NW_No Work")),1,0))</f>
        <v>0</v>
      </c>
      <c r="B745" s="1">
        <f>IF(Veg_Table[[#This Row],[SPECIES]]="",1,0)</f>
        <v>0</v>
      </c>
      <c r="C745" s="1">
        <f>IF(Veg_Table[[#This Row],[DIAMETER]]="",1,0)</f>
        <v>0</v>
      </c>
      <c r="D745" s="1">
        <f>IF(Veg_Table[[#This Row],[HEIGHT]]="",1,0)</f>
        <v>0</v>
      </c>
      <c r="E74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45" s="1">
        <f>IF(AND(Veg_Table[[#This Row],[TAT_RESULT]]="ABATE",Veg_Table[[#This Row],[PRESCRIP]]="NW_No Work"),1,0)</f>
        <v>0</v>
      </c>
      <c r="G745" s="1">
        <f>IF(OR(Veg_Table[[#This Row],[Prescription R-Scale]]="NA",Veg_Table[[#This Row],[Diameter R-Scale]]="NA"),0,IF(Veg_Table[[#This Row],[Diameter R-Scale]]&lt;&gt;Veg_Table[[#This Row],[Prescription R-Scale]],1,0))</f>
        <v>0</v>
      </c>
      <c r="H745" s="1">
        <f>IF(OR(AND(Veg_Table[[#This Row],[PRESCRIP]]="BC_Br Rmv", Veg_Table[[#This Row],[WOOD_MAN]]&lt;&gt;"Not Needed"),AND(Veg_Table[[#This Row],[PRESCRIP]]="BCS_Br Rmv+Trt", Veg_Table[[#This Row],[WOOD_MAN]]&lt;&gt;"Not Needed")),1,0)</f>
        <v>0</v>
      </c>
      <c r="I745" s="1">
        <f ca="1">IF(AND(Veg_Table[[#This Row],[Prescription_Changed]]="Yes",Veg_Table[[#This Row],[TAT_RESULT]]=""),1,0)</f>
        <v>0</v>
      </c>
      <c r="J745" s="1">
        <f ca="1">SUM(Veg_Table[[#This Row],[Prescription and Status do not match]:[Prescription_Edited_And_TAT_Is_Blank]])</f>
        <v>0</v>
      </c>
      <c r="K745" s="1">
        <f ca="1">IF(Veg_Table[[#This Row],[Sum of Errors]]&gt;0,1,0)</f>
        <v>0</v>
      </c>
      <c r="L745" s="1">
        <f>1</f>
        <v>1</v>
      </c>
      <c r="M74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745" s="1">
        <f>IF(OR(MID(Veg_Table[[#This Row],[PRESCRIP]],2,1)="1",MID(Veg_Table[[#This Row],[PRESCRIP]],2,1)="2",MID(Veg_Table[[#This Row],[PRESCRIP]],2,1)="3",MID(Veg_Table[[#This Row],[PRESCRIP]],2,1)="4"),_xlfn.NUMBERVALUE(MID(Veg_Table[[#This Row],[PRESCRIP]],2,1)),"NA")</f>
        <v>1</v>
      </c>
      <c r="O745" s="1">
        <f>WEEKNUM(Veg_Table[[#This Row],[EVM_LAST_EDITED_Day]],2)</f>
        <v>20</v>
      </c>
      <c r="P745" s="25">
        <f>IFERROR(DATE(YEAR(Veg_Table[[#This Row],[EVM_LAST_EDITED2]]),MONTH(Veg_Table[[#This Row],[EVM_LAST_EDITED2]]),DAY(Veg_Table[[#This Row],[EVM_LAST_EDITED2]])),DATE(2019,1,1))</f>
        <v>43963</v>
      </c>
      <c r="Q745" s="3">
        <f>VALUE(SUBSTITUTE(Veg_Table[[#This Row],[EVM_LAST_EDITED]],",",""))</f>
        <v>43963.445648379602</v>
      </c>
      <c r="R745" s="1" t="str">
        <f>_xlfn.IFNA(IF(Veg_Table[[#This Row],[EVM_LAST_EDITOR]]="","zBlank EVM Last Editor",VLOOKUP(Veg_Table[[#This Row],[EVM_LAST_EDITOR]],Roster_Table[#All],4,FALSE)),"zAWRR Not in Roster")</f>
        <v>MBG</v>
      </c>
      <c r="S745" s="1" t="str">
        <f>_xlfn.IFNA(IF(Veg_Table[[#This Row],[EVM_LAST_EDITOR]]="","zBlank EVM Last Editor",VLOOKUP(Veg_Table[[#This Row],[EVM_LAST_EDITOR]],Roster_Table[#All],16,FALSE)),"zCompany_AWRR not in Roster")</f>
        <v>MBG_Mason, Bruce &amp; Girard</v>
      </c>
      <c r="T745" s="2">
        <f>IFERROR(DATE(YEAR(Veg_Table[[#This Row],[Created2]]),MONTH(Veg_Table[[#This Row],[Created2]]),DAY(Veg_Table[[#This Row],[Created2]])),DATE(2019,1,1))</f>
        <v>43963</v>
      </c>
      <c r="U745" s="3">
        <f>VALUE(SUBSTITUTE(Veg_Table[[#This Row],[Created]],",",""))</f>
        <v>43963.445648379602</v>
      </c>
      <c r="V745" s="3" t="str">
        <f ca="1">IFERROR(_xlfn.IFNA(CELL("contents",INDIRECT(_xlfn.CONCAT("Veg_Table_Production_Data!",ADDRESS(MATCH(_xlfn.MAXIFS(#REF!,#REF!,"="&amp;Veg_Table[[#This Row],[AUTO_ID]],#REF!,"&lt;"&amp;Veg_Table[[#This Row],[EVM_LAST_EDITED_Day]]),#REF!,0),COLUMN(#REF!),4,1,)))),""),"")</f>
        <v/>
      </c>
      <c r="W745" s="3" t="str">
        <f ca="1">IF(Veg_Table[[#This Row],[Previous_Prescription]]="","No",IF(Veg_Table[[#This Row],[Previous_Prescription]]=Veg_Table[[#This Row],[PRESCRIP]],"No","Yes"))</f>
        <v>No</v>
      </c>
      <c r="X745" s="3" t="str">
        <f>IF(Veg_Table[[#This Row],[EVM_LAST_EDITED_Day]]=Veg_Table[[#This Row],[Created_Day]],"New","Old")</f>
        <v>New</v>
      </c>
      <c r="Y745" s="1">
        <f>IFERROR(IF(FIND("delete",LOWER(Veg_Table[[#This Row],[PI_COMMENTS]]))&gt;=1,1,0),0)</f>
        <v>0</v>
      </c>
      <c r="Z745" s="1" t="str">
        <f>_xlfn.IFNA(IF(Veg_Table[[#This Row],[EVM_LAST_EDITOR]]="","Yes",VLOOKUP(Veg_Table[[#This Row],[EVM_LAST_EDITOR]],Roster_Table[#All],15,FALSE)),"Yes")</f>
        <v>Yes</v>
      </c>
      <c r="AA74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45" s="1" t="str">
        <f>_xlfn.IFNA(VLOOKUP(Veg_Table[[#This Row],[EVM_LAST_EDITOR]],Roster_Table[#All],3,FALSE),"zAWRR Not in Roster")</f>
        <v>Nicholas</v>
      </c>
      <c r="AC745" s="1" t="str">
        <f>_xlfn.IFNA(VLOOKUP(Veg_Table[[#This Row],[EVM_LAST_EDITOR]],Roster_Table[#All],2,FALSE),"zAWRR Not in Roster")</f>
        <v>Coleman</v>
      </c>
      <c r="AD745" s="1" t="str">
        <f>IF(_xlfn.CONCAT(Veg_Table[[#This Row],[First_Name]]," ",Veg_Table[[#This Row],[Last_Name]])="zAWRR Not in Roster zAWRR Not in Roster","zAWRR Not in Roster",_xlfn.CONCAT(Veg_Table[[#This Row],[First_Name]]," ",Veg_Table[[#This Row],[Last_Name]]))</f>
        <v>Nicholas Coleman</v>
      </c>
      <c r="AE745">
        <v>3219723</v>
      </c>
      <c r="AF745" t="s">
        <v>4658</v>
      </c>
      <c r="AG745" t="s">
        <v>93</v>
      </c>
      <c r="AH745" t="s">
        <v>3444</v>
      </c>
      <c r="AI745" t="s">
        <v>3436</v>
      </c>
      <c r="AJ745" t="s">
        <v>36</v>
      </c>
      <c r="AL745" t="s">
        <v>372</v>
      </c>
      <c r="AM745" t="s">
        <v>38</v>
      </c>
      <c r="AN745" t="s">
        <v>25</v>
      </c>
      <c r="AO745" t="s">
        <v>25</v>
      </c>
      <c r="AP745">
        <v>10</v>
      </c>
      <c r="AQ745">
        <v>45</v>
      </c>
      <c r="AR745" t="s">
        <v>511</v>
      </c>
      <c r="AS745" t="s">
        <v>45</v>
      </c>
      <c r="AT745" t="s">
        <v>26</v>
      </c>
      <c r="AV745" t="s">
        <v>512</v>
      </c>
      <c r="AW745" t="s">
        <v>4659</v>
      </c>
      <c r="AZ745"/>
      <c r="BB745" s="4"/>
      <c r="BD745" t="s">
        <v>29</v>
      </c>
      <c r="BE745" t="s">
        <v>25</v>
      </c>
      <c r="BF745" t="s">
        <v>513</v>
      </c>
      <c r="BI745" s="3"/>
      <c r="BJ745" t="s">
        <v>27</v>
      </c>
      <c r="BK745" s="30" t="s">
        <v>107</v>
      </c>
      <c r="BL745" s="3">
        <v>43963.445648379631</v>
      </c>
      <c r="BM745" t="s">
        <v>31</v>
      </c>
      <c r="BN745" t="s">
        <v>32</v>
      </c>
      <c r="BP745" t="s">
        <v>3445</v>
      </c>
      <c r="BQ745" t="s">
        <v>1025</v>
      </c>
      <c r="BR745" t="s">
        <v>28</v>
      </c>
      <c r="BS745" t="s">
        <v>28</v>
      </c>
      <c r="BT745" t="s">
        <v>107</v>
      </c>
      <c r="BU745" s="3">
        <v>43963.445648379631</v>
      </c>
      <c r="BV745" t="s">
        <v>803</v>
      </c>
      <c r="BW745" s="3">
        <v>43963.51311054398</v>
      </c>
      <c r="BX745" t="s">
        <v>4660</v>
      </c>
      <c r="CG745"/>
      <c r="CH745"/>
      <c r="CI745"/>
      <c r="CY745"/>
      <c r="DA745"/>
      <c r="DE745"/>
      <c r="DF745"/>
    </row>
    <row r="746" spans="1:110" x14ac:dyDescent="0.25">
      <c r="A746" s="1">
        <f>IF(Veg_Table[[#This Row],[VP_STATUS]]="Hold",0,IF(OR(AND(Veg_Table[[#This Row],[PRESCRIP]]="NW_No Work",Veg_Table[[#This Row],[VP_STATUS]]&lt;&gt;"No Work Required Under EVM"),AND(Veg_Table[[#This Row],[VP_STATUS]]="No Work Required Under EVM",Veg_Table[[#This Row],[PRESCRIP]]&lt;&gt;"NW_No Work")),1,0))</f>
        <v>0</v>
      </c>
      <c r="B746" s="1">
        <f>IF(Veg_Table[[#This Row],[SPECIES]]="",1,0)</f>
        <v>0</v>
      </c>
      <c r="C746" s="1">
        <f>IF(Veg_Table[[#This Row],[DIAMETER]]="",1,0)</f>
        <v>0</v>
      </c>
      <c r="D746" s="1">
        <f>IF(Veg_Table[[#This Row],[HEIGHT]]="",1,0)</f>
        <v>0</v>
      </c>
      <c r="E74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46" s="1">
        <f>IF(AND(Veg_Table[[#This Row],[TAT_RESULT]]="ABATE",Veg_Table[[#This Row],[PRESCRIP]]="NW_No Work"),1,0)</f>
        <v>0</v>
      </c>
      <c r="G746" s="1">
        <f>IF(OR(Veg_Table[[#This Row],[Prescription R-Scale]]="NA",Veg_Table[[#This Row],[Diameter R-Scale]]="NA"),0,IF(Veg_Table[[#This Row],[Diameter R-Scale]]&lt;&gt;Veg_Table[[#This Row],[Prescription R-Scale]],1,0))</f>
        <v>0</v>
      </c>
      <c r="H746" s="1">
        <f>IF(OR(AND(Veg_Table[[#This Row],[PRESCRIP]]="BC_Br Rmv", Veg_Table[[#This Row],[WOOD_MAN]]&lt;&gt;"Not Needed"),AND(Veg_Table[[#This Row],[PRESCRIP]]="BCS_Br Rmv+Trt", Veg_Table[[#This Row],[WOOD_MAN]]&lt;&gt;"Not Needed")),1,0)</f>
        <v>0</v>
      </c>
      <c r="I746" s="1">
        <f ca="1">IF(AND(Veg_Table[[#This Row],[Prescription_Changed]]="Yes",Veg_Table[[#This Row],[TAT_RESULT]]=""),1,0)</f>
        <v>0</v>
      </c>
      <c r="J746" s="1">
        <f ca="1">SUM(Veg_Table[[#This Row],[Prescription and Status do not match]:[Prescription_Edited_And_TAT_Is_Blank]])</f>
        <v>0</v>
      </c>
      <c r="K746" s="1">
        <f ca="1">IF(Veg_Table[[#This Row],[Sum of Errors]]&gt;0,1,0)</f>
        <v>0</v>
      </c>
      <c r="L746" s="1">
        <f>1</f>
        <v>1</v>
      </c>
      <c r="M74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746" s="1" t="str">
        <f>IF(OR(MID(Veg_Table[[#This Row],[PRESCRIP]],2,1)="1",MID(Veg_Table[[#This Row],[PRESCRIP]],2,1)="2",MID(Veg_Table[[#This Row],[PRESCRIP]],2,1)="3",MID(Veg_Table[[#This Row],[PRESCRIP]],2,1)="4"),_xlfn.NUMBERVALUE(MID(Veg_Table[[#This Row],[PRESCRIP]],2,1)),"NA")</f>
        <v>NA</v>
      </c>
      <c r="O746" s="1">
        <f>WEEKNUM(Veg_Table[[#This Row],[EVM_LAST_EDITED_Day]],2)</f>
        <v>20</v>
      </c>
      <c r="P746" s="25">
        <f>IFERROR(DATE(YEAR(Veg_Table[[#This Row],[EVM_LAST_EDITED2]]),MONTH(Veg_Table[[#This Row],[EVM_LAST_EDITED2]]),DAY(Veg_Table[[#This Row],[EVM_LAST_EDITED2]])),DATE(2019,1,1))</f>
        <v>43963</v>
      </c>
      <c r="Q746" s="3">
        <f>VALUE(SUBSTITUTE(Veg_Table[[#This Row],[EVM_LAST_EDITED]],",",""))</f>
        <v>43963.446094050902</v>
      </c>
      <c r="R746" s="1" t="str">
        <f>_xlfn.IFNA(IF(Veg_Table[[#This Row],[EVM_LAST_EDITOR]]="","zBlank EVM Last Editor",VLOOKUP(Veg_Table[[#This Row],[EVM_LAST_EDITOR]],Roster_Table[#All],4,FALSE)),"zAWRR Not in Roster")</f>
        <v>MBG</v>
      </c>
      <c r="S746" s="1" t="str">
        <f>_xlfn.IFNA(IF(Veg_Table[[#This Row],[EVM_LAST_EDITOR]]="","zBlank EVM Last Editor",VLOOKUP(Veg_Table[[#This Row],[EVM_LAST_EDITOR]],Roster_Table[#All],16,FALSE)),"zCompany_AWRR not in Roster")</f>
        <v>MBG_Mason, Bruce &amp; Girard</v>
      </c>
      <c r="T746" s="2">
        <f>IFERROR(DATE(YEAR(Veg_Table[[#This Row],[Created2]]),MONTH(Veg_Table[[#This Row],[Created2]]),DAY(Veg_Table[[#This Row],[Created2]])),DATE(2019,1,1))</f>
        <v>43963</v>
      </c>
      <c r="U746" s="3">
        <f>VALUE(SUBSTITUTE(Veg_Table[[#This Row],[Created]],",",""))</f>
        <v>43963.4426392245</v>
      </c>
      <c r="V746" s="3" t="str">
        <f ca="1">IFERROR(_xlfn.IFNA(CELL("contents",INDIRECT(_xlfn.CONCAT("Veg_Table_Production_Data!",ADDRESS(MATCH(_xlfn.MAXIFS(#REF!,#REF!,"="&amp;Veg_Table[[#This Row],[AUTO_ID]],#REF!,"&lt;"&amp;Veg_Table[[#This Row],[EVM_LAST_EDITED_Day]]),#REF!,0),COLUMN(#REF!),4,1,)))),""),"")</f>
        <v/>
      </c>
      <c r="W746" s="3" t="str">
        <f ca="1">IF(Veg_Table[[#This Row],[Previous_Prescription]]="","No",IF(Veg_Table[[#This Row],[Previous_Prescription]]=Veg_Table[[#This Row],[PRESCRIP]],"No","Yes"))</f>
        <v>No</v>
      </c>
      <c r="X746" s="3" t="str">
        <f>IF(Veg_Table[[#This Row],[EVM_LAST_EDITED_Day]]=Veg_Table[[#This Row],[Created_Day]],"New","Old")</f>
        <v>New</v>
      </c>
      <c r="Y746" s="1">
        <f>IFERROR(IF(FIND("delete",LOWER(Veg_Table[[#This Row],[PI_COMMENTS]]))&gt;=1,1,0),0)</f>
        <v>0</v>
      </c>
      <c r="Z746" s="1" t="str">
        <f>_xlfn.IFNA(IF(Veg_Table[[#This Row],[EVM_LAST_EDITOR]]="","Yes",VLOOKUP(Veg_Table[[#This Row],[EVM_LAST_EDITOR]],Roster_Table[#All],15,FALSE)),"Yes")</f>
        <v>Yes</v>
      </c>
      <c r="AA74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46" s="1" t="str">
        <f>_xlfn.IFNA(VLOOKUP(Veg_Table[[#This Row],[EVM_LAST_EDITOR]],Roster_Table[#All],3,FALSE),"zAWRR Not in Roster")</f>
        <v>Benjamin</v>
      </c>
      <c r="AC746" s="1" t="str">
        <f>_xlfn.IFNA(VLOOKUP(Veg_Table[[#This Row],[EVM_LAST_EDITOR]],Roster_Table[#All],2,FALSE),"zAWRR Not in Roster")</f>
        <v>Post</v>
      </c>
      <c r="AD746" s="1" t="str">
        <f>IF(_xlfn.CONCAT(Veg_Table[[#This Row],[First_Name]]," ",Veg_Table[[#This Row],[Last_Name]])="zAWRR Not in Roster zAWRR Not in Roster","zAWRR Not in Roster",_xlfn.CONCAT(Veg_Table[[#This Row],[First_Name]]," ",Veg_Table[[#This Row],[Last_Name]]))</f>
        <v>Benjamin Post</v>
      </c>
      <c r="AE746">
        <v>3219697</v>
      </c>
      <c r="AF746" t="s">
        <v>4654</v>
      </c>
      <c r="AG746" t="s">
        <v>93</v>
      </c>
      <c r="AH746" t="s">
        <v>3444</v>
      </c>
      <c r="AI746" t="s">
        <v>3436</v>
      </c>
      <c r="AJ746" t="s">
        <v>36</v>
      </c>
      <c r="AL746" t="s">
        <v>372</v>
      </c>
      <c r="AM746" t="s">
        <v>40</v>
      </c>
      <c r="AN746" t="s">
        <v>25</v>
      </c>
      <c r="AO746" t="s">
        <v>25</v>
      </c>
      <c r="AP746">
        <v>25</v>
      </c>
      <c r="AQ746">
        <v>69</v>
      </c>
      <c r="AR746" t="s">
        <v>511</v>
      </c>
      <c r="AS746" t="s">
        <v>891</v>
      </c>
      <c r="AT746" t="s">
        <v>522</v>
      </c>
      <c r="AV746" t="s">
        <v>512</v>
      </c>
      <c r="AW746" t="s">
        <v>4655</v>
      </c>
      <c r="AZ746"/>
      <c r="BB746" s="4"/>
      <c r="BD746" t="s">
        <v>29</v>
      </c>
      <c r="BE746" t="s">
        <v>25</v>
      </c>
      <c r="BF746" t="s">
        <v>513</v>
      </c>
      <c r="BI746" s="3"/>
      <c r="BJ746" t="s">
        <v>4656</v>
      </c>
      <c r="BK746" s="30" t="s">
        <v>120</v>
      </c>
      <c r="BL746" s="3">
        <v>43963.446094050923</v>
      </c>
      <c r="BM746" t="s">
        <v>31</v>
      </c>
      <c r="BN746" t="s">
        <v>32</v>
      </c>
      <c r="BP746" t="s">
        <v>3445</v>
      </c>
      <c r="BQ746" t="s">
        <v>1025</v>
      </c>
      <c r="BR746" t="s">
        <v>28</v>
      </c>
      <c r="BS746" t="s">
        <v>28</v>
      </c>
      <c r="BT746" t="s">
        <v>120</v>
      </c>
      <c r="BU746" s="3">
        <v>43963.442639224537</v>
      </c>
      <c r="BV746" t="s">
        <v>803</v>
      </c>
      <c r="BW746" s="3">
        <v>43963.513104027777</v>
      </c>
      <c r="BX746" t="s">
        <v>4657</v>
      </c>
      <c r="CG746"/>
      <c r="CH746"/>
      <c r="CI746"/>
      <c r="CY746"/>
      <c r="DA746"/>
      <c r="DE746"/>
      <c r="DF746"/>
    </row>
    <row r="747" spans="1:110" x14ac:dyDescent="0.25">
      <c r="A747" s="1">
        <f>IF(Veg_Table[[#This Row],[VP_STATUS]]="Hold",0,IF(OR(AND(Veg_Table[[#This Row],[PRESCRIP]]="NW_No Work",Veg_Table[[#This Row],[VP_STATUS]]&lt;&gt;"No Work Required Under EVM"),AND(Veg_Table[[#This Row],[VP_STATUS]]="No Work Required Under EVM",Veg_Table[[#This Row],[PRESCRIP]]&lt;&gt;"NW_No Work")),1,0))</f>
        <v>0</v>
      </c>
      <c r="B747" s="1">
        <f>IF(Veg_Table[[#This Row],[SPECIES]]="",1,0)</f>
        <v>0</v>
      </c>
      <c r="C747" s="1">
        <f>IF(Veg_Table[[#This Row],[DIAMETER]]="",1,0)</f>
        <v>0</v>
      </c>
      <c r="D747" s="1">
        <f>IF(Veg_Table[[#This Row],[HEIGHT]]="",1,0)</f>
        <v>0</v>
      </c>
      <c r="E74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47" s="1">
        <f>IF(AND(Veg_Table[[#This Row],[TAT_RESULT]]="ABATE",Veg_Table[[#This Row],[PRESCRIP]]="NW_No Work"),1,0)</f>
        <v>0</v>
      </c>
      <c r="G747" s="1">
        <f>IF(OR(Veg_Table[[#This Row],[Prescription R-Scale]]="NA",Veg_Table[[#This Row],[Diameter R-Scale]]="NA"),0,IF(Veg_Table[[#This Row],[Diameter R-Scale]]&lt;&gt;Veg_Table[[#This Row],[Prescription R-Scale]],1,0))</f>
        <v>0</v>
      </c>
      <c r="H747" s="1">
        <f>IF(OR(AND(Veg_Table[[#This Row],[PRESCRIP]]="BC_Br Rmv", Veg_Table[[#This Row],[WOOD_MAN]]&lt;&gt;"Not Needed"),AND(Veg_Table[[#This Row],[PRESCRIP]]="BCS_Br Rmv+Trt", Veg_Table[[#This Row],[WOOD_MAN]]&lt;&gt;"Not Needed")),1,0)</f>
        <v>0</v>
      </c>
      <c r="I747" s="1">
        <f ca="1">IF(AND(Veg_Table[[#This Row],[Prescription_Changed]]="Yes",Veg_Table[[#This Row],[TAT_RESULT]]=""),1,0)</f>
        <v>0</v>
      </c>
      <c r="J747" s="1">
        <f ca="1">SUM(Veg_Table[[#This Row],[Prescription and Status do not match]:[Prescription_Edited_And_TAT_Is_Blank]])</f>
        <v>0</v>
      </c>
      <c r="K747" s="1">
        <f ca="1">IF(Veg_Table[[#This Row],[Sum of Errors]]&gt;0,1,0)</f>
        <v>0</v>
      </c>
      <c r="L747" s="1">
        <f>1</f>
        <v>1</v>
      </c>
      <c r="M74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747" s="1">
        <f>IF(OR(MID(Veg_Table[[#This Row],[PRESCRIP]],2,1)="1",MID(Veg_Table[[#This Row],[PRESCRIP]],2,1)="2",MID(Veg_Table[[#This Row],[PRESCRIP]],2,1)="3",MID(Veg_Table[[#This Row],[PRESCRIP]],2,1)="4"),_xlfn.NUMBERVALUE(MID(Veg_Table[[#This Row],[PRESCRIP]],2,1)),"NA")</f>
        <v>2</v>
      </c>
      <c r="O747" s="1">
        <f>WEEKNUM(Veg_Table[[#This Row],[EVM_LAST_EDITED_Day]],2)</f>
        <v>20</v>
      </c>
      <c r="P747" s="25">
        <f>IFERROR(DATE(YEAR(Veg_Table[[#This Row],[EVM_LAST_EDITED2]]),MONTH(Veg_Table[[#This Row],[EVM_LAST_EDITED2]]),DAY(Veg_Table[[#This Row],[EVM_LAST_EDITED2]])),DATE(2019,1,1))</f>
        <v>43963</v>
      </c>
      <c r="Q747" s="3">
        <f>VALUE(SUBSTITUTE(Veg_Table[[#This Row],[EVM_LAST_EDITED]],",",""))</f>
        <v>43963.446380752299</v>
      </c>
      <c r="R747" s="1" t="str">
        <f>_xlfn.IFNA(IF(Veg_Table[[#This Row],[EVM_LAST_EDITOR]]="","zBlank EVM Last Editor",VLOOKUP(Veg_Table[[#This Row],[EVM_LAST_EDITOR]],Roster_Table[#All],4,FALSE)),"zAWRR Not in Roster")</f>
        <v>MBG</v>
      </c>
      <c r="S747" s="1" t="str">
        <f>_xlfn.IFNA(IF(Veg_Table[[#This Row],[EVM_LAST_EDITOR]]="","zBlank EVM Last Editor",VLOOKUP(Veg_Table[[#This Row],[EVM_LAST_EDITOR]],Roster_Table[#All],16,FALSE)),"zCompany_AWRR not in Roster")</f>
        <v>MBG_Mason, Bruce &amp; Girard</v>
      </c>
      <c r="T747" s="2">
        <f>IFERROR(DATE(YEAR(Veg_Table[[#This Row],[Created2]]),MONTH(Veg_Table[[#This Row],[Created2]]),DAY(Veg_Table[[#This Row],[Created2]])),DATE(2019,1,1))</f>
        <v>43963</v>
      </c>
      <c r="U747" s="3">
        <f>VALUE(SUBSTITUTE(Veg_Table[[#This Row],[Created]],",",""))</f>
        <v>43963.446380752299</v>
      </c>
      <c r="V747" s="3" t="str">
        <f ca="1">IFERROR(_xlfn.IFNA(CELL("contents",INDIRECT(_xlfn.CONCAT("Veg_Table_Production_Data!",ADDRESS(MATCH(_xlfn.MAXIFS(#REF!,#REF!,"="&amp;Veg_Table[[#This Row],[AUTO_ID]],#REF!,"&lt;"&amp;Veg_Table[[#This Row],[EVM_LAST_EDITED_Day]]),#REF!,0),COLUMN(#REF!),4,1,)))),""),"")</f>
        <v/>
      </c>
      <c r="W747" s="3" t="str">
        <f ca="1">IF(Veg_Table[[#This Row],[Previous_Prescription]]="","No",IF(Veg_Table[[#This Row],[Previous_Prescription]]=Veg_Table[[#This Row],[PRESCRIP]],"No","Yes"))</f>
        <v>No</v>
      </c>
      <c r="X747" s="3" t="str">
        <f>IF(Veg_Table[[#This Row],[EVM_LAST_EDITED_Day]]=Veg_Table[[#This Row],[Created_Day]],"New","Old")</f>
        <v>New</v>
      </c>
      <c r="Y747" s="1">
        <f>IFERROR(IF(FIND("delete",LOWER(Veg_Table[[#This Row],[PI_COMMENTS]]))&gt;=1,1,0),0)</f>
        <v>0</v>
      </c>
      <c r="Z747" s="1" t="str">
        <f>_xlfn.IFNA(IF(Veg_Table[[#This Row],[EVM_LAST_EDITOR]]="","Yes",VLOOKUP(Veg_Table[[#This Row],[EVM_LAST_EDITOR]],Roster_Table[#All],15,FALSE)),"Yes")</f>
        <v>Yes</v>
      </c>
      <c r="AA74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47" s="1" t="str">
        <f>_xlfn.IFNA(VLOOKUP(Veg_Table[[#This Row],[EVM_LAST_EDITOR]],Roster_Table[#All],3,FALSE),"zAWRR Not in Roster")</f>
        <v>Nathan</v>
      </c>
      <c r="AC747" s="1" t="str">
        <f>_xlfn.IFNA(VLOOKUP(Veg_Table[[#This Row],[EVM_LAST_EDITOR]],Roster_Table[#All],2,FALSE),"zAWRR Not in Roster")</f>
        <v>Vik</v>
      </c>
      <c r="AD747" s="1" t="str">
        <f>IF(_xlfn.CONCAT(Veg_Table[[#This Row],[First_Name]]," ",Veg_Table[[#This Row],[Last_Name]])="zAWRR Not in Roster zAWRR Not in Roster","zAWRR Not in Roster",_xlfn.CONCAT(Veg_Table[[#This Row],[First_Name]]," ",Veg_Table[[#This Row],[Last_Name]]))</f>
        <v>Nathan Vik</v>
      </c>
      <c r="AE747">
        <v>3219729</v>
      </c>
      <c r="AF747" t="s">
        <v>4661</v>
      </c>
      <c r="AG747" t="s">
        <v>93</v>
      </c>
      <c r="AH747" t="s">
        <v>3444</v>
      </c>
      <c r="AI747" t="s">
        <v>3449</v>
      </c>
      <c r="AJ747" t="s">
        <v>36</v>
      </c>
      <c r="AL747" t="s">
        <v>372</v>
      </c>
      <c r="AM747" t="s">
        <v>46</v>
      </c>
      <c r="AN747" t="s">
        <v>25</v>
      </c>
      <c r="AO747" t="s">
        <v>25</v>
      </c>
      <c r="AP747">
        <v>19</v>
      </c>
      <c r="AQ747">
        <v>24</v>
      </c>
      <c r="AR747" t="s">
        <v>517</v>
      </c>
      <c r="AS747" t="s">
        <v>530</v>
      </c>
      <c r="AT747" t="s">
        <v>522</v>
      </c>
      <c r="AV747" t="s">
        <v>512</v>
      </c>
      <c r="AW747" t="s">
        <v>4662</v>
      </c>
      <c r="AZ747"/>
      <c r="BB747" s="4"/>
      <c r="BD747" t="s">
        <v>29</v>
      </c>
      <c r="BE747" t="s">
        <v>25</v>
      </c>
      <c r="BF747" t="s">
        <v>513</v>
      </c>
      <c r="BI747" s="3"/>
      <c r="BJ747" t="s">
        <v>4663</v>
      </c>
      <c r="BK747" s="30" t="s">
        <v>115</v>
      </c>
      <c r="BL747" s="3">
        <v>43963.446380752313</v>
      </c>
      <c r="BM747" t="s">
        <v>31</v>
      </c>
      <c r="BN747" t="s">
        <v>32</v>
      </c>
      <c r="BP747" t="s">
        <v>3445</v>
      </c>
      <c r="BQ747" t="s">
        <v>1025</v>
      </c>
      <c r="BR747" t="s">
        <v>28</v>
      </c>
      <c r="BS747" t="s">
        <v>28</v>
      </c>
      <c r="BT747" t="s">
        <v>115</v>
      </c>
      <c r="BU747" s="3">
        <v>43963.446380752313</v>
      </c>
      <c r="BV747" t="s">
        <v>803</v>
      </c>
      <c r="BW747" s="3">
        <v>43963.51311054398</v>
      </c>
      <c r="BX747" t="s">
        <v>4664</v>
      </c>
      <c r="CG747"/>
      <c r="CH747"/>
      <c r="CI747"/>
      <c r="CY747"/>
      <c r="DA747"/>
      <c r="DE747"/>
      <c r="DF747"/>
    </row>
    <row r="748" spans="1:110" x14ac:dyDescent="0.25">
      <c r="A748" s="1">
        <f>IF(Veg_Table[[#This Row],[VP_STATUS]]="Hold",0,IF(OR(AND(Veg_Table[[#This Row],[PRESCRIP]]="NW_No Work",Veg_Table[[#This Row],[VP_STATUS]]&lt;&gt;"No Work Required Under EVM"),AND(Veg_Table[[#This Row],[VP_STATUS]]="No Work Required Under EVM",Veg_Table[[#This Row],[PRESCRIP]]&lt;&gt;"NW_No Work")),1,0))</f>
        <v>0</v>
      </c>
      <c r="B748" s="1">
        <f>IF(Veg_Table[[#This Row],[SPECIES]]="",1,0)</f>
        <v>0</v>
      </c>
      <c r="C748" s="1">
        <f>IF(Veg_Table[[#This Row],[DIAMETER]]="",1,0)</f>
        <v>0</v>
      </c>
      <c r="D748" s="1">
        <f>IF(Veg_Table[[#This Row],[HEIGHT]]="",1,0)</f>
        <v>0</v>
      </c>
      <c r="E74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48" s="1">
        <f>IF(AND(Veg_Table[[#This Row],[TAT_RESULT]]="ABATE",Veg_Table[[#This Row],[PRESCRIP]]="NW_No Work"),1,0)</f>
        <v>0</v>
      </c>
      <c r="G748" s="1">
        <f>IF(OR(Veg_Table[[#This Row],[Prescription R-Scale]]="NA",Veg_Table[[#This Row],[Diameter R-Scale]]="NA"),0,IF(Veg_Table[[#This Row],[Diameter R-Scale]]&lt;&gt;Veg_Table[[#This Row],[Prescription R-Scale]],1,0))</f>
        <v>0</v>
      </c>
      <c r="H748" s="1">
        <f>IF(OR(AND(Veg_Table[[#This Row],[PRESCRIP]]="BC_Br Rmv", Veg_Table[[#This Row],[WOOD_MAN]]&lt;&gt;"Not Needed"),AND(Veg_Table[[#This Row],[PRESCRIP]]="BCS_Br Rmv+Trt", Veg_Table[[#This Row],[WOOD_MAN]]&lt;&gt;"Not Needed")),1,0)</f>
        <v>0</v>
      </c>
      <c r="I748" s="1">
        <f ca="1">IF(AND(Veg_Table[[#This Row],[Prescription_Changed]]="Yes",Veg_Table[[#This Row],[TAT_RESULT]]=""),1,0)</f>
        <v>0</v>
      </c>
      <c r="J748" s="1">
        <f ca="1">SUM(Veg_Table[[#This Row],[Prescription and Status do not match]:[Prescription_Edited_And_TAT_Is_Blank]])</f>
        <v>0</v>
      </c>
      <c r="K748" s="1">
        <f ca="1">IF(Veg_Table[[#This Row],[Sum of Errors]]&gt;0,1,0)</f>
        <v>0</v>
      </c>
      <c r="L748" s="1">
        <f>1</f>
        <v>1</v>
      </c>
      <c r="M748"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Brush</v>
      </c>
      <c r="N748" s="1" t="str">
        <f>IF(OR(MID(Veg_Table[[#This Row],[PRESCRIP]],2,1)="1",MID(Veg_Table[[#This Row],[PRESCRIP]],2,1)="2",MID(Veg_Table[[#This Row],[PRESCRIP]],2,1)="3",MID(Veg_Table[[#This Row],[PRESCRIP]],2,1)="4"),_xlfn.NUMBERVALUE(MID(Veg_Table[[#This Row],[PRESCRIP]],2,1)),"NA")</f>
        <v>NA</v>
      </c>
      <c r="O748" s="1">
        <f>WEEKNUM(Veg_Table[[#This Row],[EVM_LAST_EDITED_Day]],2)</f>
        <v>20</v>
      </c>
      <c r="P748" s="25">
        <f>IFERROR(DATE(YEAR(Veg_Table[[#This Row],[EVM_LAST_EDITED2]]),MONTH(Veg_Table[[#This Row],[EVM_LAST_EDITED2]]),DAY(Veg_Table[[#This Row],[EVM_LAST_EDITED2]])),DATE(2019,1,1))</f>
        <v>43963</v>
      </c>
      <c r="Q748" s="3">
        <f>VALUE(SUBSTITUTE(Veg_Table[[#This Row],[EVM_LAST_EDITED]],",",""))</f>
        <v>43963.4493828704</v>
      </c>
      <c r="R748" s="1" t="str">
        <f>_xlfn.IFNA(IF(Veg_Table[[#This Row],[EVM_LAST_EDITOR]]="","zBlank EVM Last Editor",VLOOKUP(Veg_Table[[#This Row],[EVM_LAST_EDITOR]],Roster_Table[#All],4,FALSE)),"zAWRR Not in Roster")</f>
        <v>MBG</v>
      </c>
      <c r="S748" s="1" t="str">
        <f>_xlfn.IFNA(IF(Veg_Table[[#This Row],[EVM_LAST_EDITOR]]="","zBlank EVM Last Editor",VLOOKUP(Veg_Table[[#This Row],[EVM_LAST_EDITOR]],Roster_Table[#All],16,FALSE)),"zCompany_AWRR not in Roster")</f>
        <v>MBG_Mason, Bruce &amp; Girard</v>
      </c>
      <c r="T748" s="2">
        <f>IFERROR(DATE(YEAR(Veg_Table[[#This Row],[Created2]]),MONTH(Veg_Table[[#This Row],[Created2]]),DAY(Veg_Table[[#This Row],[Created2]])),DATE(2019,1,1))</f>
        <v>43963</v>
      </c>
      <c r="U748" s="3">
        <f>VALUE(SUBSTITUTE(Veg_Table[[#This Row],[Created]],",",""))</f>
        <v>43963.4493828704</v>
      </c>
      <c r="V748" s="3" t="str">
        <f ca="1">IFERROR(_xlfn.IFNA(CELL("contents",INDIRECT(_xlfn.CONCAT("Veg_Table_Production_Data!",ADDRESS(MATCH(_xlfn.MAXIFS(#REF!,#REF!,"="&amp;Veg_Table[[#This Row],[AUTO_ID]],#REF!,"&lt;"&amp;Veg_Table[[#This Row],[EVM_LAST_EDITED_Day]]),#REF!,0),COLUMN(#REF!),4,1,)))),""),"")</f>
        <v/>
      </c>
      <c r="W748" s="3" t="str">
        <f ca="1">IF(Veg_Table[[#This Row],[Previous_Prescription]]="","No",IF(Veg_Table[[#This Row],[Previous_Prescription]]=Veg_Table[[#This Row],[PRESCRIP]],"No","Yes"))</f>
        <v>No</v>
      </c>
      <c r="X748" s="3" t="str">
        <f>IF(Veg_Table[[#This Row],[EVM_LAST_EDITED_Day]]=Veg_Table[[#This Row],[Created_Day]],"New","Old")</f>
        <v>New</v>
      </c>
      <c r="Y748" s="1">
        <f>IFERROR(IF(FIND("delete",LOWER(Veg_Table[[#This Row],[PI_COMMENTS]]))&gt;=1,1,0),0)</f>
        <v>0</v>
      </c>
      <c r="Z748" s="1" t="str">
        <f>_xlfn.IFNA(IF(Veg_Table[[#This Row],[EVM_LAST_EDITOR]]="","Yes",VLOOKUP(Veg_Table[[#This Row],[EVM_LAST_EDITOR]],Roster_Table[#All],15,FALSE)),"Yes")</f>
        <v>Yes</v>
      </c>
      <c r="AA74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48" s="1" t="str">
        <f>_xlfn.IFNA(VLOOKUP(Veg_Table[[#This Row],[EVM_LAST_EDITOR]],Roster_Table[#All],3,FALSE),"zAWRR Not in Roster")</f>
        <v>Nicholas</v>
      </c>
      <c r="AC748" s="1" t="str">
        <f>_xlfn.IFNA(VLOOKUP(Veg_Table[[#This Row],[EVM_LAST_EDITOR]],Roster_Table[#All],2,FALSE),"zAWRR Not in Roster")</f>
        <v>Coleman</v>
      </c>
      <c r="AD748" s="1" t="str">
        <f>IF(_xlfn.CONCAT(Veg_Table[[#This Row],[First_Name]]," ",Veg_Table[[#This Row],[Last_Name]])="zAWRR Not in Roster zAWRR Not in Roster","zAWRR Not in Roster",_xlfn.CONCAT(Veg_Table[[#This Row],[First_Name]]," ",Veg_Table[[#This Row],[Last_Name]]))</f>
        <v>Nicholas Coleman</v>
      </c>
      <c r="AE748">
        <v>3219759</v>
      </c>
      <c r="AF748" t="s">
        <v>4665</v>
      </c>
      <c r="AG748" t="s">
        <v>93</v>
      </c>
      <c r="AH748" t="s">
        <v>3444</v>
      </c>
      <c r="AI748" t="s">
        <v>4666</v>
      </c>
      <c r="AJ748" t="s">
        <v>36</v>
      </c>
      <c r="AL748" t="s">
        <v>372</v>
      </c>
      <c r="AM748" t="s">
        <v>49</v>
      </c>
      <c r="AN748" t="s">
        <v>25</v>
      </c>
      <c r="AO748" t="s">
        <v>25</v>
      </c>
      <c r="AP748">
        <v>3</v>
      </c>
      <c r="AQ748">
        <v>15</v>
      </c>
      <c r="AR748" t="s">
        <v>517</v>
      </c>
      <c r="AS748" t="s">
        <v>50</v>
      </c>
      <c r="AT748" t="s">
        <v>26</v>
      </c>
      <c r="AV748" t="s">
        <v>512</v>
      </c>
      <c r="AW748" t="s">
        <v>4667</v>
      </c>
      <c r="AZ748"/>
      <c r="BB748" s="4"/>
      <c r="BD748" t="s">
        <v>29</v>
      </c>
      <c r="BE748" t="s">
        <v>25</v>
      </c>
      <c r="BF748" t="s">
        <v>513</v>
      </c>
      <c r="BI748" s="3"/>
      <c r="BJ748" t="s">
        <v>27</v>
      </c>
      <c r="BK748" s="30" t="s">
        <v>107</v>
      </c>
      <c r="BL748" s="3">
        <v>43963.449382870371</v>
      </c>
      <c r="BM748" t="s">
        <v>31</v>
      </c>
      <c r="BN748" t="s">
        <v>32</v>
      </c>
      <c r="BP748" t="s">
        <v>3445</v>
      </c>
      <c r="BQ748" t="s">
        <v>1025</v>
      </c>
      <c r="BR748" t="s">
        <v>28</v>
      </c>
      <c r="BS748" t="s">
        <v>28</v>
      </c>
      <c r="BT748" t="s">
        <v>107</v>
      </c>
      <c r="BU748" s="3">
        <v>43963.449382870371</v>
      </c>
      <c r="BV748" t="s">
        <v>803</v>
      </c>
      <c r="BW748" s="3">
        <v>43963.513118657407</v>
      </c>
      <c r="BX748" t="s">
        <v>4668</v>
      </c>
      <c r="CG748"/>
      <c r="CH748"/>
      <c r="CI748"/>
      <c r="CY748"/>
      <c r="DA748"/>
      <c r="DE748"/>
      <c r="DF748"/>
    </row>
    <row r="749" spans="1:110" x14ac:dyDescent="0.25">
      <c r="A749" s="1">
        <f>IF(Veg_Table[[#This Row],[VP_STATUS]]="Hold",0,IF(OR(AND(Veg_Table[[#This Row],[PRESCRIP]]="NW_No Work",Veg_Table[[#This Row],[VP_STATUS]]&lt;&gt;"No Work Required Under EVM"),AND(Veg_Table[[#This Row],[VP_STATUS]]="No Work Required Under EVM",Veg_Table[[#This Row],[PRESCRIP]]&lt;&gt;"NW_No Work")),1,0))</f>
        <v>0</v>
      </c>
      <c r="B749" s="1">
        <f>IF(Veg_Table[[#This Row],[SPECIES]]="",1,0)</f>
        <v>0</v>
      </c>
      <c r="C749" s="1">
        <f>IF(Veg_Table[[#This Row],[DIAMETER]]="",1,0)</f>
        <v>0</v>
      </c>
      <c r="D749" s="1">
        <f>IF(Veg_Table[[#This Row],[HEIGHT]]="",1,0)</f>
        <v>0</v>
      </c>
      <c r="E74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49" s="1">
        <f>IF(AND(Veg_Table[[#This Row],[TAT_RESULT]]="ABATE",Veg_Table[[#This Row],[PRESCRIP]]="NW_No Work"),1,0)</f>
        <v>0</v>
      </c>
      <c r="G749" s="1">
        <f>IF(OR(Veg_Table[[#This Row],[Prescription R-Scale]]="NA",Veg_Table[[#This Row],[Diameter R-Scale]]="NA"),0,IF(Veg_Table[[#This Row],[Diameter R-Scale]]&lt;&gt;Veg_Table[[#This Row],[Prescription R-Scale]],1,0))</f>
        <v>0</v>
      </c>
      <c r="H749" s="1">
        <f>IF(OR(AND(Veg_Table[[#This Row],[PRESCRIP]]="BC_Br Rmv", Veg_Table[[#This Row],[WOOD_MAN]]&lt;&gt;"Not Needed"),AND(Veg_Table[[#This Row],[PRESCRIP]]="BCS_Br Rmv+Trt", Veg_Table[[#This Row],[WOOD_MAN]]&lt;&gt;"Not Needed")),1,0)</f>
        <v>0</v>
      </c>
      <c r="I749" s="1">
        <f ca="1">IF(AND(Veg_Table[[#This Row],[Prescription_Changed]]="Yes",Veg_Table[[#This Row],[TAT_RESULT]]=""),1,0)</f>
        <v>0</v>
      </c>
      <c r="J749" s="1">
        <f ca="1">SUM(Veg_Table[[#This Row],[Prescription and Status do not match]:[Prescription_Edited_And_TAT_Is_Blank]])</f>
        <v>0</v>
      </c>
      <c r="K749" s="1">
        <f ca="1">IF(Veg_Table[[#This Row],[Sum of Errors]]&gt;0,1,0)</f>
        <v>0</v>
      </c>
      <c r="L749" s="1">
        <f>1</f>
        <v>1</v>
      </c>
      <c r="M74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749" s="1">
        <f>IF(OR(MID(Veg_Table[[#This Row],[PRESCRIP]],2,1)="1",MID(Veg_Table[[#This Row],[PRESCRIP]],2,1)="2",MID(Veg_Table[[#This Row],[PRESCRIP]],2,1)="3",MID(Veg_Table[[#This Row],[PRESCRIP]],2,1)="4"),_xlfn.NUMBERVALUE(MID(Veg_Table[[#This Row],[PRESCRIP]],2,1)),"NA")</f>
        <v>3</v>
      </c>
      <c r="O749" s="1">
        <f>WEEKNUM(Veg_Table[[#This Row],[EVM_LAST_EDITED_Day]],2)</f>
        <v>20</v>
      </c>
      <c r="P749" s="25">
        <f>IFERROR(DATE(YEAR(Veg_Table[[#This Row],[EVM_LAST_EDITED2]]),MONTH(Veg_Table[[#This Row],[EVM_LAST_EDITED2]]),DAY(Veg_Table[[#This Row],[EVM_LAST_EDITED2]])),DATE(2019,1,1))</f>
        <v>43963</v>
      </c>
      <c r="Q749" s="3">
        <f>VALUE(SUBSTITUTE(Veg_Table[[#This Row],[EVM_LAST_EDITED]],",",""))</f>
        <v>43963.4520114236</v>
      </c>
      <c r="R749" s="1" t="str">
        <f>_xlfn.IFNA(IF(Veg_Table[[#This Row],[EVM_LAST_EDITOR]]="","zBlank EVM Last Editor",VLOOKUP(Veg_Table[[#This Row],[EVM_LAST_EDITOR]],Roster_Table[#All],4,FALSE)),"zAWRR Not in Roster")</f>
        <v>MBG</v>
      </c>
      <c r="S749" s="1" t="str">
        <f>_xlfn.IFNA(IF(Veg_Table[[#This Row],[EVM_LAST_EDITOR]]="","zBlank EVM Last Editor",VLOOKUP(Veg_Table[[#This Row],[EVM_LAST_EDITOR]],Roster_Table[#All],16,FALSE)),"zCompany_AWRR not in Roster")</f>
        <v>MBG_Mason, Bruce &amp; Girard</v>
      </c>
      <c r="T749" s="2">
        <f>IFERROR(DATE(YEAR(Veg_Table[[#This Row],[Created2]]),MONTH(Veg_Table[[#This Row],[Created2]]),DAY(Veg_Table[[#This Row],[Created2]])),DATE(2019,1,1))</f>
        <v>43963</v>
      </c>
      <c r="U749" s="3">
        <f>VALUE(SUBSTITUTE(Veg_Table[[#This Row],[Created]],",",""))</f>
        <v>43963.4520114236</v>
      </c>
      <c r="V749" s="3" t="str">
        <f ca="1">IFERROR(_xlfn.IFNA(CELL("contents",INDIRECT(_xlfn.CONCAT("Veg_Table_Production_Data!",ADDRESS(MATCH(_xlfn.MAXIFS(#REF!,#REF!,"="&amp;Veg_Table[[#This Row],[AUTO_ID]],#REF!,"&lt;"&amp;Veg_Table[[#This Row],[EVM_LAST_EDITED_Day]]),#REF!,0),COLUMN(#REF!),4,1,)))),""),"")</f>
        <v/>
      </c>
      <c r="W749" s="3" t="str">
        <f ca="1">IF(Veg_Table[[#This Row],[Previous_Prescription]]="","No",IF(Veg_Table[[#This Row],[Previous_Prescription]]=Veg_Table[[#This Row],[PRESCRIP]],"No","Yes"))</f>
        <v>No</v>
      </c>
      <c r="X749" s="3" t="str">
        <f>IF(Veg_Table[[#This Row],[EVM_LAST_EDITED_Day]]=Veg_Table[[#This Row],[Created_Day]],"New","Old")</f>
        <v>New</v>
      </c>
      <c r="Y749" s="1">
        <f>IFERROR(IF(FIND("delete",LOWER(Veg_Table[[#This Row],[PI_COMMENTS]]))&gt;=1,1,0),0)</f>
        <v>0</v>
      </c>
      <c r="Z749" s="1" t="str">
        <f>_xlfn.IFNA(IF(Veg_Table[[#This Row],[EVM_LAST_EDITOR]]="","Yes",VLOOKUP(Veg_Table[[#This Row],[EVM_LAST_EDITOR]],Roster_Table[#All],15,FALSE)),"Yes")</f>
        <v>Yes</v>
      </c>
      <c r="AA74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49" s="1" t="str">
        <f>_xlfn.IFNA(VLOOKUP(Veg_Table[[#This Row],[EVM_LAST_EDITOR]],Roster_Table[#All],3,FALSE),"zAWRR Not in Roster")</f>
        <v>Nathan</v>
      </c>
      <c r="AC749" s="1" t="str">
        <f>_xlfn.IFNA(VLOOKUP(Veg_Table[[#This Row],[EVM_LAST_EDITOR]],Roster_Table[#All],2,FALSE),"zAWRR Not in Roster")</f>
        <v>Vik</v>
      </c>
      <c r="AD749" s="1" t="str">
        <f>IF(_xlfn.CONCAT(Veg_Table[[#This Row],[First_Name]]," ",Veg_Table[[#This Row],[Last_Name]])="zAWRR Not in Roster zAWRR Not in Roster","zAWRR Not in Roster",_xlfn.CONCAT(Veg_Table[[#This Row],[First_Name]]," ",Veg_Table[[#This Row],[Last_Name]]))</f>
        <v>Nathan Vik</v>
      </c>
      <c r="AE749">
        <v>3219774</v>
      </c>
      <c r="AF749" t="s">
        <v>4669</v>
      </c>
      <c r="AG749" t="s">
        <v>93</v>
      </c>
      <c r="AH749" t="s">
        <v>3444</v>
      </c>
      <c r="AI749" t="s">
        <v>4670</v>
      </c>
      <c r="AJ749" t="s">
        <v>36</v>
      </c>
      <c r="AL749" t="s">
        <v>372</v>
      </c>
      <c r="AM749" t="s">
        <v>46</v>
      </c>
      <c r="AN749" t="s">
        <v>25</v>
      </c>
      <c r="AO749" t="s">
        <v>25</v>
      </c>
      <c r="AP749">
        <v>31</v>
      </c>
      <c r="AQ749">
        <v>24</v>
      </c>
      <c r="AR749" t="s">
        <v>517</v>
      </c>
      <c r="AS749" t="s">
        <v>804</v>
      </c>
      <c r="AT749" t="s">
        <v>522</v>
      </c>
      <c r="AV749" t="s">
        <v>512</v>
      </c>
      <c r="AW749" t="s">
        <v>4671</v>
      </c>
      <c r="AZ749"/>
      <c r="BB749" s="4"/>
      <c r="BD749" t="s">
        <v>29</v>
      </c>
      <c r="BE749" t="s">
        <v>25</v>
      </c>
      <c r="BF749" t="s">
        <v>513</v>
      </c>
      <c r="BI749" s="3"/>
      <c r="BJ749" t="s">
        <v>2080</v>
      </c>
      <c r="BK749" s="30" t="s">
        <v>115</v>
      </c>
      <c r="BL749" s="3">
        <v>43963.452011423607</v>
      </c>
      <c r="BM749" t="s">
        <v>31</v>
      </c>
      <c r="BN749" t="s">
        <v>32</v>
      </c>
      <c r="BP749" t="s">
        <v>3445</v>
      </c>
      <c r="BQ749" t="s">
        <v>1025</v>
      </c>
      <c r="BR749" t="s">
        <v>28</v>
      </c>
      <c r="BS749" t="s">
        <v>28</v>
      </c>
      <c r="BT749" t="s">
        <v>115</v>
      </c>
      <c r="BU749" s="3">
        <v>43963.452011423607</v>
      </c>
      <c r="BV749" t="s">
        <v>803</v>
      </c>
      <c r="BW749" s="3">
        <v>43963.513118657407</v>
      </c>
      <c r="BX749" t="s">
        <v>4672</v>
      </c>
      <c r="CG749"/>
      <c r="CH749"/>
      <c r="CI749"/>
      <c r="CY749"/>
      <c r="DA749"/>
      <c r="DE749"/>
      <c r="DF749"/>
    </row>
    <row r="750" spans="1:110" x14ac:dyDescent="0.25">
      <c r="A750" s="1">
        <f>IF(Veg_Table[[#This Row],[VP_STATUS]]="Hold",0,IF(OR(AND(Veg_Table[[#This Row],[PRESCRIP]]="NW_No Work",Veg_Table[[#This Row],[VP_STATUS]]&lt;&gt;"No Work Required Under EVM"),AND(Veg_Table[[#This Row],[VP_STATUS]]="No Work Required Under EVM",Veg_Table[[#This Row],[PRESCRIP]]&lt;&gt;"NW_No Work")),1,0))</f>
        <v>0</v>
      </c>
      <c r="B750" s="1">
        <f>IF(Veg_Table[[#This Row],[SPECIES]]="",1,0)</f>
        <v>0</v>
      </c>
      <c r="C750" s="1">
        <f>IF(Veg_Table[[#This Row],[DIAMETER]]="",1,0)</f>
        <v>0</v>
      </c>
      <c r="D750" s="1">
        <f>IF(Veg_Table[[#This Row],[HEIGHT]]="",1,0)</f>
        <v>0</v>
      </c>
      <c r="E75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50" s="1">
        <f>IF(AND(Veg_Table[[#This Row],[TAT_RESULT]]="ABATE",Veg_Table[[#This Row],[PRESCRIP]]="NW_No Work"),1,0)</f>
        <v>0</v>
      </c>
      <c r="G750" s="1">
        <f>IF(OR(Veg_Table[[#This Row],[Prescription R-Scale]]="NA",Veg_Table[[#This Row],[Diameter R-Scale]]="NA"),0,IF(Veg_Table[[#This Row],[Diameter R-Scale]]&lt;&gt;Veg_Table[[#This Row],[Prescription R-Scale]],1,0))</f>
        <v>0</v>
      </c>
      <c r="H750" s="1">
        <f>IF(OR(AND(Veg_Table[[#This Row],[PRESCRIP]]="BC_Br Rmv", Veg_Table[[#This Row],[WOOD_MAN]]&lt;&gt;"Not Needed"),AND(Veg_Table[[#This Row],[PRESCRIP]]="BCS_Br Rmv+Trt", Veg_Table[[#This Row],[WOOD_MAN]]&lt;&gt;"Not Needed")),1,0)</f>
        <v>0</v>
      </c>
      <c r="I750" s="1">
        <f ca="1">IF(AND(Veg_Table[[#This Row],[Prescription_Changed]]="Yes",Veg_Table[[#This Row],[TAT_RESULT]]=""),1,0)</f>
        <v>0</v>
      </c>
      <c r="J750" s="1">
        <f ca="1">SUM(Veg_Table[[#This Row],[Prescription and Status do not match]:[Prescription_Edited_And_TAT_Is_Blank]])</f>
        <v>0</v>
      </c>
      <c r="K750" s="1">
        <f ca="1">IF(Veg_Table[[#This Row],[Sum of Errors]]&gt;0,1,0)</f>
        <v>0</v>
      </c>
      <c r="L750" s="1">
        <f>1</f>
        <v>1</v>
      </c>
      <c r="M75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750" s="1">
        <f>IF(OR(MID(Veg_Table[[#This Row],[PRESCRIP]],2,1)="1",MID(Veg_Table[[#This Row],[PRESCRIP]],2,1)="2",MID(Veg_Table[[#This Row],[PRESCRIP]],2,1)="3",MID(Veg_Table[[#This Row],[PRESCRIP]],2,1)="4"),_xlfn.NUMBERVALUE(MID(Veg_Table[[#This Row],[PRESCRIP]],2,1)),"NA")</f>
        <v>2</v>
      </c>
      <c r="O750" s="1">
        <f>WEEKNUM(Veg_Table[[#This Row],[EVM_LAST_EDITED_Day]],2)</f>
        <v>20</v>
      </c>
      <c r="P750" s="25">
        <f>IFERROR(DATE(YEAR(Veg_Table[[#This Row],[EVM_LAST_EDITED2]]),MONTH(Veg_Table[[#This Row],[EVM_LAST_EDITED2]]),DAY(Veg_Table[[#This Row],[EVM_LAST_EDITED2]])),DATE(2019,1,1))</f>
        <v>43963</v>
      </c>
      <c r="Q750" s="3">
        <f>VALUE(SUBSTITUTE(Veg_Table[[#This Row],[EVM_LAST_EDITED]],",",""))</f>
        <v>43963.455124467597</v>
      </c>
      <c r="R750" s="1" t="str">
        <f>_xlfn.IFNA(IF(Veg_Table[[#This Row],[EVM_LAST_EDITOR]]="","zBlank EVM Last Editor",VLOOKUP(Veg_Table[[#This Row],[EVM_LAST_EDITOR]],Roster_Table[#All],4,FALSE)),"zAWRR Not in Roster")</f>
        <v>MBG</v>
      </c>
      <c r="S750" s="1" t="str">
        <f>_xlfn.IFNA(IF(Veg_Table[[#This Row],[EVM_LAST_EDITOR]]="","zBlank EVM Last Editor",VLOOKUP(Veg_Table[[#This Row],[EVM_LAST_EDITOR]],Roster_Table[#All],16,FALSE)),"zCompany_AWRR not in Roster")</f>
        <v>MBG_Mason, Bruce &amp; Girard</v>
      </c>
      <c r="T750" s="2">
        <f>IFERROR(DATE(YEAR(Veg_Table[[#This Row],[Created2]]),MONTH(Veg_Table[[#This Row],[Created2]]),DAY(Veg_Table[[#This Row],[Created2]])),DATE(2019,1,1))</f>
        <v>43963</v>
      </c>
      <c r="U750" s="3">
        <f>VALUE(SUBSTITUTE(Veg_Table[[#This Row],[Created]],",",""))</f>
        <v>43963.455124467597</v>
      </c>
      <c r="V750" s="3" t="str">
        <f ca="1">IFERROR(_xlfn.IFNA(CELL("contents",INDIRECT(_xlfn.CONCAT("Veg_Table_Production_Data!",ADDRESS(MATCH(_xlfn.MAXIFS(#REF!,#REF!,"="&amp;Veg_Table[[#This Row],[AUTO_ID]],#REF!,"&lt;"&amp;Veg_Table[[#This Row],[EVM_LAST_EDITED_Day]]),#REF!,0),COLUMN(#REF!),4,1,)))),""),"")</f>
        <v/>
      </c>
      <c r="W750" s="3" t="str">
        <f ca="1">IF(Veg_Table[[#This Row],[Previous_Prescription]]="","No",IF(Veg_Table[[#This Row],[Previous_Prescription]]=Veg_Table[[#This Row],[PRESCRIP]],"No","Yes"))</f>
        <v>No</v>
      </c>
      <c r="X750" s="3" t="str">
        <f>IF(Veg_Table[[#This Row],[EVM_LAST_EDITED_Day]]=Veg_Table[[#This Row],[Created_Day]],"New","Old")</f>
        <v>New</v>
      </c>
      <c r="Y750" s="1">
        <f>IFERROR(IF(FIND("delete",LOWER(Veg_Table[[#This Row],[PI_COMMENTS]]))&gt;=1,1,0),0)</f>
        <v>0</v>
      </c>
      <c r="Z750" s="1" t="str">
        <f>_xlfn.IFNA(IF(Veg_Table[[#This Row],[EVM_LAST_EDITOR]]="","Yes",VLOOKUP(Veg_Table[[#This Row],[EVM_LAST_EDITOR]],Roster_Table[#All],15,FALSE)),"Yes")</f>
        <v>Yes</v>
      </c>
      <c r="AA75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50" s="1" t="str">
        <f>_xlfn.IFNA(VLOOKUP(Veg_Table[[#This Row],[EVM_LAST_EDITOR]],Roster_Table[#All],3,FALSE),"zAWRR Not in Roster")</f>
        <v>Nathan</v>
      </c>
      <c r="AC750" s="1" t="str">
        <f>_xlfn.IFNA(VLOOKUP(Veg_Table[[#This Row],[EVM_LAST_EDITOR]],Roster_Table[#All],2,FALSE),"zAWRR Not in Roster")</f>
        <v>Vik</v>
      </c>
      <c r="AD750" s="1" t="str">
        <f>IF(_xlfn.CONCAT(Veg_Table[[#This Row],[First_Name]]," ",Veg_Table[[#This Row],[Last_Name]])="zAWRR Not in Roster zAWRR Not in Roster","zAWRR Not in Roster",_xlfn.CONCAT(Veg_Table[[#This Row],[First_Name]]," ",Veg_Table[[#This Row],[Last_Name]]))</f>
        <v>Nathan Vik</v>
      </c>
      <c r="AE750">
        <v>3219852</v>
      </c>
      <c r="AF750" t="s">
        <v>4676</v>
      </c>
      <c r="AG750" t="s">
        <v>93</v>
      </c>
      <c r="AH750" t="s">
        <v>3444</v>
      </c>
      <c r="AI750" t="s">
        <v>4670</v>
      </c>
      <c r="AJ750" t="s">
        <v>36</v>
      </c>
      <c r="AL750" t="s">
        <v>372</v>
      </c>
      <c r="AM750" t="s">
        <v>46</v>
      </c>
      <c r="AN750" t="s">
        <v>25</v>
      </c>
      <c r="AO750" t="s">
        <v>25</v>
      </c>
      <c r="AP750">
        <v>21</v>
      </c>
      <c r="AQ750">
        <v>23</v>
      </c>
      <c r="AR750" t="s">
        <v>517</v>
      </c>
      <c r="AS750" t="s">
        <v>530</v>
      </c>
      <c r="AT750" t="s">
        <v>522</v>
      </c>
      <c r="AV750" t="s">
        <v>512</v>
      </c>
      <c r="AW750" t="s">
        <v>4677</v>
      </c>
      <c r="AZ750"/>
      <c r="BB750" s="4"/>
      <c r="BD750" t="s">
        <v>29</v>
      </c>
      <c r="BE750" t="s">
        <v>25</v>
      </c>
      <c r="BF750" t="s">
        <v>513</v>
      </c>
      <c r="BI750" s="3"/>
      <c r="BJ750" t="s">
        <v>2080</v>
      </c>
      <c r="BK750" s="30" t="s">
        <v>115</v>
      </c>
      <c r="BL750" s="3">
        <v>43963.455124467589</v>
      </c>
      <c r="BM750" t="s">
        <v>31</v>
      </c>
      <c r="BN750" t="s">
        <v>32</v>
      </c>
      <c r="BP750" t="s">
        <v>3445</v>
      </c>
      <c r="BQ750" t="s">
        <v>1025</v>
      </c>
      <c r="BR750" t="s">
        <v>28</v>
      </c>
      <c r="BS750" t="s">
        <v>28</v>
      </c>
      <c r="BT750" t="s">
        <v>115</v>
      </c>
      <c r="BU750" s="3">
        <v>43963.455124467589</v>
      </c>
      <c r="BV750" t="s">
        <v>803</v>
      </c>
      <c r="BW750" s="3">
        <v>43963.513142766205</v>
      </c>
      <c r="BX750" t="s">
        <v>4678</v>
      </c>
      <c r="CG750"/>
      <c r="CH750"/>
      <c r="CI750"/>
      <c r="CY750"/>
      <c r="DA750"/>
      <c r="DE750"/>
      <c r="DF750"/>
    </row>
    <row r="751" spans="1:110" x14ac:dyDescent="0.25">
      <c r="A751" s="1">
        <f>IF(Veg_Table[[#This Row],[VP_STATUS]]="Hold",0,IF(OR(AND(Veg_Table[[#This Row],[PRESCRIP]]="NW_No Work",Veg_Table[[#This Row],[VP_STATUS]]&lt;&gt;"No Work Required Under EVM"),AND(Veg_Table[[#This Row],[VP_STATUS]]="No Work Required Under EVM",Veg_Table[[#This Row],[PRESCRIP]]&lt;&gt;"NW_No Work")),1,0))</f>
        <v>0</v>
      </c>
      <c r="B751" s="1">
        <f>IF(Veg_Table[[#This Row],[SPECIES]]="",1,0)</f>
        <v>0</v>
      </c>
      <c r="C751" s="1">
        <f>IF(Veg_Table[[#This Row],[DIAMETER]]="",1,0)</f>
        <v>0</v>
      </c>
      <c r="D751" s="1">
        <f>IF(Veg_Table[[#This Row],[HEIGHT]]="",1,0)</f>
        <v>0</v>
      </c>
      <c r="E75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51" s="1">
        <f>IF(AND(Veg_Table[[#This Row],[TAT_RESULT]]="ABATE",Veg_Table[[#This Row],[PRESCRIP]]="NW_No Work"),1,0)</f>
        <v>0</v>
      </c>
      <c r="G751" s="1">
        <f>IF(OR(Veg_Table[[#This Row],[Prescription R-Scale]]="NA",Veg_Table[[#This Row],[Diameter R-Scale]]="NA"),0,IF(Veg_Table[[#This Row],[Diameter R-Scale]]&lt;&gt;Veg_Table[[#This Row],[Prescription R-Scale]],1,0))</f>
        <v>0</v>
      </c>
      <c r="H751" s="1">
        <f>IF(OR(AND(Veg_Table[[#This Row],[PRESCRIP]]="BC_Br Rmv", Veg_Table[[#This Row],[WOOD_MAN]]&lt;&gt;"Not Needed"),AND(Veg_Table[[#This Row],[PRESCRIP]]="BCS_Br Rmv+Trt", Veg_Table[[#This Row],[WOOD_MAN]]&lt;&gt;"Not Needed")),1,0)</f>
        <v>0</v>
      </c>
      <c r="I751" s="1">
        <f ca="1">IF(AND(Veg_Table[[#This Row],[Prescription_Changed]]="Yes",Veg_Table[[#This Row],[TAT_RESULT]]=""),1,0)</f>
        <v>0</v>
      </c>
      <c r="J751" s="1">
        <f ca="1">SUM(Veg_Table[[#This Row],[Prescription and Status do not match]:[Prescription_Edited_And_TAT_Is_Blank]])</f>
        <v>0</v>
      </c>
      <c r="K751" s="1">
        <f ca="1">IF(Veg_Table[[#This Row],[Sum of Errors]]&gt;0,1,0)</f>
        <v>0</v>
      </c>
      <c r="L751" s="1">
        <f>1</f>
        <v>1</v>
      </c>
      <c r="M751"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751" s="1" t="str">
        <f>IF(OR(MID(Veg_Table[[#This Row],[PRESCRIP]],2,1)="1",MID(Veg_Table[[#This Row],[PRESCRIP]],2,1)="2",MID(Veg_Table[[#This Row],[PRESCRIP]],2,1)="3",MID(Veg_Table[[#This Row],[PRESCRIP]],2,1)="4"),_xlfn.NUMBERVALUE(MID(Veg_Table[[#This Row],[PRESCRIP]],2,1)),"NA")</f>
        <v>NA</v>
      </c>
      <c r="O751" s="1">
        <f>WEEKNUM(Veg_Table[[#This Row],[EVM_LAST_EDITED_Day]],2)</f>
        <v>20</v>
      </c>
      <c r="P751" s="25">
        <f>IFERROR(DATE(YEAR(Veg_Table[[#This Row],[EVM_LAST_EDITED2]]),MONTH(Veg_Table[[#This Row],[EVM_LAST_EDITED2]]),DAY(Veg_Table[[#This Row],[EVM_LAST_EDITED2]])),DATE(2019,1,1))</f>
        <v>43963</v>
      </c>
      <c r="Q751" s="3">
        <f>VALUE(SUBSTITUTE(Veg_Table[[#This Row],[EVM_LAST_EDITED]],",",""))</f>
        <v>43963.456274606498</v>
      </c>
      <c r="R751" s="1" t="str">
        <f>_xlfn.IFNA(IF(Veg_Table[[#This Row],[EVM_LAST_EDITOR]]="","zBlank EVM Last Editor",VLOOKUP(Veg_Table[[#This Row],[EVM_LAST_EDITOR]],Roster_Table[#All],4,FALSE)),"zAWRR Not in Roster")</f>
        <v>MBG</v>
      </c>
      <c r="S751" s="1" t="str">
        <f>_xlfn.IFNA(IF(Veg_Table[[#This Row],[EVM_LAST_EDITOR]]="","zBlank EVM Last Editor",VLOOKUP(Veg_Table[[#This Row],[EVM_LAST_EDITOR]],Roster_Table[#All],16,FALSE)),"zCompany_AWRR not in Roster")</f>
        <v>MBG_Mason, Bruce &amp; Girard</v>
      </c>
      <c r="T751" s="2">
        <f>IFERROR(DATE(YEAR(Veg_Table[[#This Row],[Created2]]),MONTH(Veg_Table[[#This Row],[Created2]]),DAY(Veg_Table[[#This Row],[Created2]])),DATE(2019,1,1))</f>
        <v>43963</v>
      </c>
      <c r="U751" s="3">
        <f>VALUE(SUBSTITUTE(Veg_Table[[#This Row],[Created]],",",""))</f>
        <v>43963.456274606498</v>
      </c>
      <c r="V751" s="3" t="str">
        <f ca="1">IFERROR(_xlfn.IFNA(CELL("contents",INDIRECT(_xlfn.CONCAT("Veg_Table_Production_Data!",ADDRESS(MATCH(_xlfn.MAXIFS(#REF!,#REF!,"="&amp;Veg_Table[[#This Row],[AUTO_ID]],#REF!,"&lt;"&amp;Veg_Table[[#This Row],[EVM_LAST_EDITED_Day]]),#REF!,0),COLUMN(#REF!),4,1,)))),""),"")</f>
        <v/>
      </c>
      <c r="W751" s="3" t="str">
        <f ca="1">IF(Veg_Table[[#This Row],[Previous_Prescription]]="","No",IF(Veg_Table[[#This Row],[Previous_Prescription]]=Veg_Table[[#This Row],[PRESCRIP]],"No","Yes"))</f>
        <v>No</v>
      </c>
      <c r="X751" s="3" t="str">
        <f>IF(Veg_Table[[#This Row],[EVM_LAST_EDITED_Day]]=Veg_Table[[#This Row],[Created_Day]],"New","Old")</f>
        <v>New</v>
      </c>
      <c r="Y751" s="1">
        <f>IFERROR(IF(FIND("delete",LOWER(Veg_Table[[#This Row],[PI_COMMENTS]]))&gt;=1,1,0),0)</f>
        <v>0</v>
      </c>
      <c r="Z751" s="1" t="str">
        <f>_xlfn.IFNA(IF(Veg_Table[[#This Row],[EVM_LAST_EDITOR]]="","Yes",VLOOKUP(Veg_Table[[#This Row],[EVM_LAST_EDITOR]],Roster_Table[#All],15,FALSE)),"Yes")</f>
        <v>Yes</v>
      </c>
      <c r="AA75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51" s="1" t="str">
        <f>_xlfn.IFNA(VLOOKUP(Veg_Table[[#This Row],[EVM_LAST_EDITOR]],Roster_Table[#All],3,FALSE),"zAWRR Not in Roster")</f>
        <v>Benjamin</v>
      </c>
      <c r="AC751" s="1" t="str">
        <f>_xlfn.IFNA(VLOOKUP(Veg_Table[[#This Row],[EVM_LAST_EDITOR]],Roster_Table[#All],2,FALSE),"zAWRR Not in Roster")</f>
        <v>Post</v>
      </c>
      <c r="AD751" s="1" t="str">
        <f>IF(_xlfn.CONCAT(Veg_Table[[#This Row],[First_Name]]," ",Veg_Table[[#This Row],[Last_Name]])="zAWRR Not in Roster zAWRR Not in Roster","zAWRR Not in Roster",_xlfn.CONCAT(Veg_Table[[#This Row],[First_Name]]," ",Veg_Table[[#This Row],[Last_Name]]))</f>
        <v>Benjamin Post</v>
      </c>
      <c r="AE751">
        <v>3219884</v>
      </c>
      <c r="AF751" t="s">
        <v>4679</v>
      </c>
      <c r="AG751" t="s">
        <v>93</v>
      </c>
      <c r="AH751" t="s">
        <v>3444</v>
      </c>
      <c r="AI751" t="s">
        <v>4666</v>
      </c>
      <c r="AJ751" t="s">
        <v>21</v>
      </c>
      <c r="AL751" t="s">
        <v>372</v>
      </c>
      <c r="AM751" t="s">
        <v>46</v>
      </c>
      <c r="AN751" t="s">
        <v>25</v>
      </c>
      <c r="AO751" t="s">
        <v>25</v>
      </c>
      <c r="AP751">
        <v>14</v>
      </c>
      <c r="AQ751">
        <v>57</v>
      </c>
      <c r="AR751" t="s">
        <v>511</v>
      </c>
      <c r="AS751" t="s">
        <v>24</v>
      </c>
      <c r="AT751" t="s">
        <v>26</v>
      </c>
      <c r="AV751" t="s">
        <v>512</v>
      </c>
      <c r="AW751" t="s">
        <v>4680</v>
      </c>
      <c r="AZ751"/>
      <c r="BB751" s="4"/>
      <c r="BD751" t="s">
        <v>29</v>
      </c>
      <c r="BE751" t="s">
        <v>25</v>
      </c>
      <c r="BF751" t="s">
        <v>513</v>
      </c>
      <c r="BI751" s="3"/>
      <c r="BJ751" t="s">
        <v>52</v>
      </c>
      <c r="BK751" s="30" t="s">
        <v>120</v>
      </c>
      <c r="BL751" s="3">
        <v>43963.456274606484</v>
      </c>
      <c r="BM751" t="s">
        <v>31</v>
      </c>
      <c r="BN751" t="s">
        <v>32</v>
      </c>
      <c r="BP751" t="s">
        <v>3445</v>
      </c>
      <c r="BQ751" t="s">
        <v>1025</v>
      </c>
      <c r="BR751" t="s">
        <v>28</v>
      </c>
      <c r="BS751" t="s">
        <v>28</v>
      </c>
      <c r="BT751" t="s">
        <v>120</v>
      </c>
      <c r="BU751" s="3">
        <v>43963.456274606484</v>
      </c>
      <c r="BV751" t="s">
        <v>803</v>
      </c>
      <c r="BW751" s="3">
        <v>43963.513142766205</v>
      </c>
      <c r="BX751" t="s">
        <v>4681</v>
      </c>
      <c r="CG751"/>
      <c r="CH751"/>
      <c r="CI751"/>
      <c r="CY751"/>
      <c r="DA751"/>
      <c r="DE751"/>
      <c r="DF751"/>
    </row>
    <row r="752" spans="1:110" x14ac:dyDescent="0.25">
      <c r="A752" s="1">
        <f>IF(Veg_Table[[#This Row],[VP_STATUS]]="Hold",0,IF(OR(AND(Veg_Table[[#This Row],[PRESCRIP]]="NW_No Work",Veg_Table[[#This Row],[VP_STATUS]]&lt;&gt;"No Work Required Under EVM"),AND(Veg_Table[[#This Row],[VP_STATUS]]="No Work Required Under EVM",Veg_Table[[#This Row],[PRESCRIP]]&lt;&gt;"NW_No Work")),1,0))</f>
        <v>0</v>
      </c>
      <c r="B752" s="1">
        <f>IF(Veg_Table[[#This Row],[SPECIES]]="",1,0)</f>
        <v>0</v>
      </c>
      <c r="C752" s="1">
        <f>IF(Veg_Table[[#This Row],[DIAMETER]]="",1,0)</f>
        <v>0</v>
      </c>
      <c r="D752" s="1">
        <f>IF(Veg_Table[[#This Row],[HEIGHT]]="",1,0)</f>
        <v>0</v>
      </c>
      <c r="E75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52" s="1">
        <f>IF(AND(Veg_Table[[#This Row],[TAT_RESULT]]="ABATE",Veg_Table[[#This Row],[PRESCRIP]]="NW_No Work"),1,0)</f>
        <v>0</v>
      </c>
      <c r="G752" s="1">
        <f>IF(OR(Veg_Table[[#This Row],[Prescription R-Scale]]="NA",Veg_Table[[#This Row],[Diameter R-Scale]]="NA"),0,IF(Veg_Table[[#This Row],[Diameter R-Scale]]&lt;&gt;Veg_Table[[#This Row],[Prescription R-Scale]],1,0))</f>
        <v>0</v>
      </c>
      <c r="H752" s="1">
        <f>IF(OR(AND(Veg_Table[[#This Row],[PRESCRIP]]="BC_Br Rmv", Veg_Table[[#This Row],[WOOD_MAN]]&lt;&gt;"Not Needed"),AND(Veg_Table[[#This Row],[PRESCRIP]]="BCS_Br Rmv+Trt", Veg_Table[[#This Row],[WOOD_MAN]]&lt;&gt;"Not Needed")),1,0)</f>
        <v>0</v>
      </c>
      <c r="I752" s="1">
        <f ca="1">IF(AND(Veg_Table[[#This Row],[Prescription_Changed]]="Yes",Veg_Table[[#This Row],[TAT_RESULT]]=""),1,0)</f>
        <v>0</v>
      </c>
      <c r="J752" s="1">
        <f ca="1">SUM(Veg_Table[[#This Row],[Prescription and Status do not match]:[Prescription_Edited_And_TAT_Is_Blank]])</f>
        <v>0</v>
      </c>
      <c r="K752" s="1">
        <f ca="1">IF(Veg_Table[[#This Row],[Sum of Errors]]&gt;0,1,0)</f>
        <v>0</v>
      </c>
      <c r="L752" s="1">
        <f>1</f>
        <v>1</v>
      </c>
      <c r="M75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752" s="1">
        <f>IF(OR(MID(Veg_Table[[#This Row],[PRESCRIP]],2,1)="1",MID(Veg_Table[[#This Row],[PRESCRIP]],2,1)="2",MID(Veg_Table[[#This Row],[PRESCRIP]],2,1)="3",MID(Veg_Table[[#This Row],[PRESCRIP]],2,1)="4"),_xlfn.NUMBERVALUE(MID(Veg_Table[[#This Row],[PRESCRIP]],2,1)),"NA")</f>
        <v>1</v>
      </c>
      <c r="O752" s="1">
        <f>WEEKNUM(Veg_Table[[#This Row],[EVM_LAST_EDITED_Day]],2)</f>
        <v>20</v>
      </c>
      <c r="P752" s="25">
        <f>IFERROR(DATE(YEAR(Veg_Table[[#This Row],[EVM_LAST_EDITED2]]),MONTH(Veg_Table[[#This Row],[EVM_LAST_EDITED2]]),DAY(Veg_Table[[#This Row],[EVM_LAST_EDITED2]])),DATE(2019,1,1))</f>
        <v>43963</v>
      </c>
      <c r="Q752" s="3">
        <f>VALUE(SUBSTITUTE(Veg_Table[[#This Row],[EVM_LAST_EDITED]],",",""))</f>
        <v>43963.4565163773</v>
      </c>
      <c r="R752" s="1" t="str">
        <f>_xlfn.IFNA(IF(Veg_Table[[#This Row],[EVM_LAST_EDITOR]]="","zBlank EVM Last Editor",VLOOKUP(Veg_Table[[#This Row],[EVM_LAST_EDITOR]],Roster_Table[#All],4,FALSE)),"zAWRR Not in Roster")</f>
        <v>MBG</v>
      </c>
      <c r="S752" s="1" t="str">
        <f>_xlfn.IFNA(IF(Veg_Table[[#This Row],[EVM_LAST_EDITOR]]="","zBlank EVM Last Editor",VLOOKUP(Veg_Table[[#This Row],[EVM_LAST_EDITOR]],Roster_Table[#All],16,FALSE)),"zCompany_AWRR not in Roster")</f>
        <v>MBG_Mason, Bruce &amp; Girard</v>
      </c>
      <c r="T752" s="2">
        <f>IFERROR(DATE(YEAR(Veg_Table[[#This Row],[Created2]]),MONTH(Veg_Table[[#This Row],[Created2]]),DAY(Veg_Table[[#This Row],[Created2]])),DATE(2019,1,1))</f>
        <v>43963</v>
      </c>
      <c r="U752" s="3">
        <f>VALUE(SUBSTITUTE(Veg_Table[[#This Row],[Created]],",",""))</f>
        <v>43963.4565163773</v>
      </c>
      <c r="V752" s="3" t="str">
        <f ca="1">IFERROR(_xlfn.IFNA(CELL("contents",INDIRECT(_xlfn.CONCAT("Veg_Table_Production_Data!",ADDRESS(MATCH(_xlfn.MAXIFS(#REF!,#REF!,"="&amp;Veg_Table[[#This Row],[AUTO_ID]],#REF!,"&lt;"&amp;Veg_Table[[#This Row],[EVM_LAST_EDITED_Day]]),#REF!,0),COLUMN(#REF!),4,1,)))),""),"")</f>
        <v/>
      </c>
      <c r="W752" s="3" t="str">
        <f ca="1">IF(Veg_Table[[#This Row],[Previous_Prescription]]="","No",IF(Veg_Table[[#This Row],[Previous_Prescription]]=Veg_Table[[#This Row],[PRESCRIP]],"No","Yes"))</f>
        <v>No</v>
      </c>
      <c r="X752" s="3" t="str">
        <f>IF(Veg_Table[[#This Row],[EVM_LAST_EDITED_Day]]=Veg_Table[[#This Row],[Created_Day]],"New","Old")</f>
        <v>New</v>
      </c>
      <c r="Y752" s="1">
        <f>IFERROR(IF(FIND("delete",LOWER(Veg_Table[[#This Row],[PI_COMMENTS]]))&gt;=1,1,0),0)</f>
        <v>0</v>
      </c>
      <c r="Z752" s="1" t="str">
        <f>_xlfn.IFNA(IF(Veg_Table[[#This Row],[EVM_LAST_EDITOR]]="","Yes",VLOOKUP(Veg_Table[[#This Row],[EVM_LAST_EDITOR]],Roster_Table[#All],15,FALSE)),"Yes")</f>
        <v>Yes</v>
      </c>
      <c r="AA75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52" s="1" t="str">
        <f>_xlfn.IFNA(VLOOKUP(Veg_Table[[#This Row],[EVM_LAST_EDITOR]],Roster_Table[#All],3,FALSE),"zAWRR Not in Roster")</f>
        <v>Nathan</v>
      </c>
      <c r="AC752" s="1" t="str">
        <f>_xlfn.IFNA(VLOOKUP(Veg_Table[[#This Row],[EVM_LAST_EDITOR]],Roster_Table[#All],2,FALSE),"zAWRR Not in Roster")</f>
        <v>Vik</v>
      </c>
      <c r="AD752" s="1" t="str">
        <f>IF(_xlfn.CONCAT(Veg_Table[[#This Row],[First_Name]]," ",Veg_Table[[#This Row],[Last_Name]])="zAWRR Not in Roster zAWRR Not in Roster","zAWRR Not in Roster",_xlfn.CONCAT(Veg_Table[[#This Row],[First_Name]]," ",Veg_Table[[#This Row],[Last_Name]]))</f>
        <v>Nathan Vik</v>
      </c>
      <c r="AE752">
        <v>3219888</v>
      </c>
      <c r="AF752" t="s">
        <v>4682</v>
      </c>
      <c r="AG752" t="s">
        <v>93</v>
      </c>
      <c r="AH752" t="s">
        <v>3444</v>
      </c>
      <c r="AI752" t="s">
        <v>4670</v>
      </c>
      <c r="AJ752" t="s">
        <v>36</v>
      </c>
      <c r="AL752" t="s">
        <v>372</v>
      </c>
      <c r="AM752" t="s">
        <v>46</v>
      </c>
      <c r="AN752" t="s">
        <v>25</v>
      </c>
      <c r="AO752" t="s">
        <v>25</v>
      </c>
      <c r="AP752">
        <v>8</v>
      </c>
      <c r="AQ752">
        <v>23</v>
      </c>
      <c r="AR752" t="s">
        <v>517</v>
      </c>
      <c r="AS752" t="s">
        <v>55</v>
      </c>
      <c r="AT752" t="s">
        <v>522</v>
      </c>
      <c r="AV752" t="s">
        <v>512</v>
      </c>
      <c r="AW752" t="s">
        <v>4683</v>
      </c>
      <c r="AZ752"/>
      <c r="BB752" s="4"/>
      <c r="BD752" t="s">
        <v>29</v>
      </c>
      <c r="BE752" t="s">
        <v>25</v>
      </c>
      <c r="BF752" t="s">
        <v>513</v>
      </c>
      <c r="BI752" s="3"/>
      <c r="BJ752" t="s">
        <v>2080</v>
      </c>
      <c r="BK752" s="30" t="s">
        <v>115</v>
      </c>
      <c r="BL752" s="3">
        <v>43963.456516377315</v>
      </c>
      <c r="BM752" t="s">
        <v>31</v>
      </c>
      <c r="BN752" t="s">
        <v>32</v>
      </c>
      <c r="BP752" t="s">
        <v>3445</v>
      </c>
      <c r="BQ752" t="s">
        <v>1025</v>
      </c>
      <c r="BR752" t="s">
        <v>28</v>
      </c>
      <c r="BS752" t="s">
        <v>28</v>
      </c>
      <c r="BT752" t="s">
        <v>115</v>
      </c>
      <c r="BU752" s="3">
        <v>43963.456516377315</v>
      </c>
      <c r="BV752" t="s">
        <v>803</v>
      </c>
      <c r="BW752" s="3">
        <v>43963.513149016202</v>
      </c>
      <c r="BX752" t="s">
        <v>4684</v>
      </c>
      <c r="CG752"/>
      <c r="CH752"/>
      <c r="CI752"/>
      <c r="CY752"/>
      <c r="DA752"/>
      <c r="DE752"/>
      <c r="DF752"/>
    </row>
    <row r="753" spans="1:110" x14ac:dyDescent="0.25">
      <c r="A753" s="1">
        <f>IF(Veg_Table[[#This Row],[VP_STATUS]]="Hold",0,IF(OR(AND(Veg_Table[[#This Row],[PRESCRIP]]="NW_No Work",Veg_Table[[#This Row],[VP_STATUS]]&lt;&gt;"No Work Required Under EVM"),AND(Veg_Table[[#This Row],[VP_STATUS]]="No Work Required Under EVM",Veg_Table[[#This Row],[PRESCRIP]]&lt;&gt;"NW_No Work")),1,0))</f>
        <v>0</v>
      </c>
      <c r="B753" s="1">
        <f>IF(Veg_Table[[#This Row],[SPECIES]]="",1,0)</f>
        <v>0</v>
      </c>
      <c r="C753" s="1">
        <f>IF(Veg_Table[[#This Row],[DIAMETER]]="",1,0)</f>
        <v>0</v>
      </c>
      <c r="D753" s="1">
        <f>IF(Veg_Table[[#This Row],[HEIGHT]]="",1,0)</f>
        <v>0</v>
      </c>
      <c r="E75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53" s="1">
        <f>IF(AND(Veg_Table[[#This Row],[TAT_RESULT]]="ABATE",Veg_Table[[#This Row],[PRESCRIP]]="NW_No Work"),1,0)</f>
        <v>0</v>
      </c>
      <c r="G753" s="1">
        <f>IF(OR(Veg_Table[[#This Row],[Prescription R-Scale]]="NA",Veg_Table[[#This Row],[Diameter R-Scale]]="NA"),0,IF(Veg_Table[[#This Row],[Diameter R-Scale]]&lt;&gt;Veg_Table[[#This Row],[Prescription R-Scale]],1,0))</f>
        <v>0</v>
      </c>
      <c r="H753" s="1">
        <f>IF(OR(AND(Veg_Table[[#This Row],[PRESCRIP]]="BC_Br Rmv", Veg_Table[[#This Row],[WOOD_MAN]]&lt;&gt;"Not Needed"),AND(Veg_Table[[#This Row],[PRESCRIP]]="BCS_Br Rmv+Trt", Veg_Table[[#This Row],[WOOD_MAN]]&lt;&gt;"Not Needed")),1,0)</f>
        <v>0</v>
      </c>
      <c r="I753" s="1">
        <f ca="1">IF(AND(Veg_Table[[#This Row],[Prescription_Changed]]="Yes",Veg_Table[[#This Row],[TAT_RESULT]]=""),1,0)</f>
        <v>0</v>
      </c>
      <c r="J753" s="1">
        <f ca="1">SUM(Veg_Table[[#This Row],[Prescription and Status do not match]:[Prescription_Edited_And_TAT_Is_Blank]])</f>
        <v>0</v>
      </c>
      <c r="K753" s="1">
        <f ca="1">IF(Veg_Table[[#This Row],[Sum of Errors]]&gt;0,1,0)</f>
        <v>0</v>
      </c>
      <c r="L753" s="1">
        <f>1</f>
        <v>1</v>
      </c>
      <c r="M75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753" s="1">
        <f>IF(OR(MID(Veg_Table[[#This Row],[PRESCRIP]],2,1)="1",MID(Veg_Table[[#This Row],[PRESCRIP]],2,1)="2",MID(Veg_Table[[#This Row],[PRESCRIP]],2,1)="3",MID(Veg_Table[[#This Row],[PRESCRIP]],2,1)="4"),_xlfn.NUMBERVALUE(MID(Veg_Table[[#This Row],[PRESCRIP]],2,1)),"NA")</f>
        <v>2</v>
      </c>
      <c r="O753" s="1">
        <f>WEEKNUM(Veg_Table[[#This Row],[EVM_LAST_EDITED_Day]],2)</f>
        <v>20</v>
      </c>
      <c r="P753" s="25">
        <f>IFERROR(DATE(YEAR(Veg_Table[[#This Row],[EVM_LAST_EDITED2]]),MONTH(Veg_Table[[#This Row],[EVM_LAST_EDITED2]]),DAY(Veg_Table[[#This Row],[EVM_LAST_EDITED2]])),DATE(2019,1,1))</f>
        <v>43963</v>
      </c>
      <c r="Q753" s="3">
        <f>VALUE(SUBSTITUTE(Veg_Table[[#This Row],[EVM_LAST_EDITED]],",",""))</f>
        <v>43963.459147997703</v>
      </c>
      <c r="R753" s="1" t="str">
        <f>_xlfn.IFNA(IF(Veg_Table[[#This Row],[EVM_LAST_EDITOR]]="","zBlank EVM Last Editor",VLOOKUP(Veg_Table[[#This Row],[EVM_LAST_EDITOR]],Roster_Table[#All],4,FALSE)),"zAWRR Not in Roster")</f>
        <v>MBG</v>
      </c>
      <c r="S753" s="1" t="str">
        <f>_xlfn.IFNA(IF(Veg_Table[[#This Row],[EVM_LAST_EDITOR]]="","zBlank EVM Last Editor",VLOOKUP(Veg_Table[[#This Row],[EVM_LAST_EDITOR]],Roster_Table[#All],16,FALSE)),"zCompany_AWRR not in Roster")</f>
        <v>MBG_Mason, Bruce &amp; Girard</v>
      </c>
      <c r="T753" s="2">
        <f>IFERROR(DATE(YEAR(Veg_Table[[#This Row],[Created2]]),MONTH(Veg_Table[[#This Row],[Created2]]),DAY(Veg_Table[[#This Row],[Created2]])),DATE(2019,1,1))</f>
        <v>43963</v>
      </c>
      <c r="U753" s="3">
        <f>VALUE(SUBSTITUTE(Veg_Table[[#This Row],[Created]],",",""))</f>
        <v>43963.452911111097</v>
      </c>
      <c r="V753" s="3" t="str">
        <f ca="1">IFERROR(_xlfn.IFNA(CELL("contents",INDIRECT(_xlfn.CONCAT("Veg_Table_Production_Data!",ADDRESS(MATCH(_xlfn.MAXIFS(#REF!,#REF!,"="&amp;Veg_Table[[#This Row],[AUTO_ID]],#REF!,"&lt;"&amp;Veg_Table[[#This Row],[EVM_LAST_EDITED_Day]]),#REF!,0),COLUMN(#REF!),4,1,)))),""),"")</f>
        <v/>
      </c>
      <c r="W753" s="3" t="str">
        <f ca="1">IF(Veg_Table[[#This Row],[Previous_Prescription]]="","No",IF(Veg_Table[[#This Row],[Previous_Prescription]]=Veg_Table[[#This Row],[PRESCRIP]],"No","Yes"))</f>
        <v>No</v>
      </c>
      <c r="X753" s="3" t="str">
        <f>IF(Veg_Table[[#This Row],[EVM_LAST_EDITED_Day]]=Veg_Table[[#This Row],[Created_Day]],"New","Old")</f>
        <v>New</v>
      </c>
      <c r="Y753" s="1">
        <f>IFERROR(IF(FIND("delete",LOWER(Veg_Table[[#This Row],[PI_COMMENTS]]))&gt;=1,1,0),0)</f>
        <v>0</v>
      </c>
      <c r="Z753" s="1" t="str">
        <f>_xlfn.IFNA(IF(Veg_Table[[#This Row],[EVM_LAST_EDITOR]]="","Yes",VLOOKUP(Veg_Table[[#This Row],[EVM_LAST_EDITOR]],Roster_Table[#All],15,FALSE)),"Yes")</f>
        <v>Yes</v>
      </c>
      <c r="AA75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53" s="1" t="str">
        <f>_xlfn.IFNA(VLOOKUP(Veg_Table[[#This Row],[EVM_LAST_EDITOR]],Roster_Table[#All],3,FALSE),"zAWRR Not in Roster")</f>
        <v>Nicholas</v>
      </c>
      <c r="AC753" s="1" t="str">
        <f>_xlfn.IFNA(VLOOKUP(Veg_Table[[#This Row],[EVM_LAST_EDITOR]],Roster_Table[#All],2,FALSE),"zAWRR Not in Roster")</f>
        <v>Coleman</v>
      </c>
      <c r="AD753" s="1" t="str">
        <f>IF(_xlfn.CONCAT(Veg_Table[[#This Row],[First_Name]]," ",Veg_Table[[#This Row],[Last_Name]])="zAWRR Not in Roster zAWRR Not in Roster","zAWRR Not in Roster",_xlfn.CONCAT(Veg_Table[[#This Row],[First_Name]]," ",Veg_Table[[#This Row],[Last_Name]]))</f>
        <v>Nicholas Coleman</v>
      </c>
      <c r="AE753">
        <v>3219794</v>
      </c>
      <c r="AF753" t="s">
        <v>4673</v>
      </c>
      <c r="AG753" t="s">
        <v>93</v>
      </c>
      <c r="AH753" t="s">
        <v>3444</v>
      </c>
      <c r="AI753" t="s">
        <v>4666</v>
      </c>
      <c r="AJ753" t="s">
        <v>36</v>
      </c>
      <c r="AL753" t="s">
        <v>372</v>
      </c>
      <c r="AM753" t="s">
        <v>40</v>
      </c>
      <c r="AN753" t="s">
        <v>25</v>
      </c>
      <c r="AO753" t="s">
        <v>25</v>
      </c>
      <c r="AP753">
        <v>23</v>
      </c>
      <c r="AQ753">
        <v>70</v>
      </c>
      <c r="AR753" t="s">
        <v>514</v>
      </c>
      <c r="AS753" t="s">
        <v>42</v>
      </c>
      <c r="AT753" t="s">
        <v>522</v>
      </c>
      <c r="AV753" t="s">
        <v>512</v>
      </c>
      <c r="AW753" t="s">
        <v>4674</v>
      </c>
      <c r="AZ753"/>
      <c r="BB753" s="4"/>
      <c r="BD753" t="s">
        <v>29</v>
      </c>
      <c r="BE753" t="s">
        <v>25</v>
      </c>
      <c r="BF753" t="s">
        <v>513</v>
      </c>
      <c r="BI753" s="3"/>
      <c r="BJ753" t="s">
        <v>4024</v>
      </c>
      <c r="BK753" s="30" t="s">
        <v>107</v>
      </c>
      <c r="BL753" s="3">
        <v>43963.459147997688</v>
      </c>
      <c r="BM753" t="s">
        <v>31</v>
      </c>
      <c r="BN753" t="s">
        <v>32</v>
      </c>
      <c r="BP753" t="s">
        <v>3445</v>
      </c>
      <c r="BQ753" t="s">
        <v>1025</v>
      </c>
      <c r="BR753" t="s">
        <v>28</v>
      </c>
      <c r="BS753" t="s">
        <v>28</v>
      </c>
      <c r="BT753" t="s">
        <v>107</v>
      </c>
      <c r="BU753" s="3">
        <v>43963.452911111111</v>
      </c>
      <c r="BV753" t="s">
        <v>803</v>
      </c>
      <c r="BW753" s="3">
        <v>43963.5131271875</v>
      </c>
      <c r="BX753" t="s">
        <v>4675</v>
      </c>
      <c r="CG753"/>
      <c r="CH753"/>
      <c r="CI753"/>
      <c r="CY753"/>
      <c r="DA753"/>
      <c r="DE753"/>
      <c r="DF753"/>
    </row>
    <row r="754" spans="1:110" x14ac:dyDescent="0.25">
      <c r="A754" s="1">
        <f>IF(Veg_Table[[#This Row],[VP_STATUS]]="Hold",0,IF(OR(AND(Veg_Table[[#This Row],[PRESCRIP]]="NW_No Work",Veg_Table[[#This Row],[VP_STATUS]]&lt;&gt;"No Work Required Under EVM"),AND(Veg_Table[[#This Row],[VP_STATUS]]="No Work Required Under EVM",Veg_Table[[#This Row],[PRESCRIP]]&lt;&gt;"NW_No Work")),1,0))</f>
        <v>0</v>
      </c>
      <c r="B754" s="1">
        <f>IF(Veg_Table[[#This Row],[SPECIES]]="",1,0)</f>
        <v>0</v>
      </c>
      <c r="C754" s="1">
        <f>IF(Veg_Table[[#This Row],[DIAMETER]]="",1,0)</f>
        <v>0</v>
      </c>
      <c r="D754" s="1">
        <f>IF(Veg_Table[[#This Row],[HEIGHT]]="",1,0)</f>
        <v>0</v>
      </c>
      <c r="E75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54" s="1">
        <f>IF(AND(Veg_Table[[#This Row],[TAT_RESULT]]="ABATE",Veg_Table[[#This Row],[PRESCRIP]]="NW_No Work"),1,0)</f>
        <v>0</v>
      </c>
      <c r="G754" s="1">
        <f>IF(OR(Veg_Table[[#This Row],[Prescription R-Scale]]="NA",Veg_Table[[#This Row],[Diameter R-Scale]]="NA"),0,IF(Veg_Table[[#This Row],[Diameter R-Scale]]&lt;&gt;Veg_Table[[#This Row],[Prescription R-Scale]],1,0))</f>
        <v>0</v>
      </c>
      <c r="H754" s="1">
        <f>IF(OR(AND(Veg_Table[[#This Row],[PRESCRIP]]="BC_Br Rmv", Veg_Table[[#This Row],[WOOD_MAN]]&lt;&gt;"Not Needed"),AND(Veg_Table[[#This Row],[PRESCRIP]]="BCS_Br Rmv+Trt", Veg_Table[[#This Row],[WOOD_MAN]]&lt;&gt;"Not Needed")),1,0)</f>
        <v>0</v>
      </c>
      <c r="I754" s="1">
        <f ca="1">IF(AND(Veg_Table[[#This Row],[Prescription_Changed]]="Yes",Veg_Table[[#This Row],[TAT_RESULT]]=""),1,0)</f>
        <v>0</v>
      </c>
      <c r="J754" s="1">
        <f ca="1">SUM(Veg_Table[[#This Row],[Prescription and Status do not match]:[Prescription_Edited_And_TAT_Is_Blank]])</f>
        <v>0</v>
      </c>
      <c r="K754" s="1">
        <f ca="1">IF(Veg_Table[[#This Row],[Sum of Errors]]&gt;0,1,0)</f>
        <v>0</v>
      </c>
      <c r="L754" s="1">
        <f>1</f>
        <v>1</v>
      </c>
      <c r="M75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754" s="1">
        <f>IF(OR(MID(Veg_Table[[#This Row],[PRESCRIP]],2,1)="1",MID(Veg_Table[[#This Row],[PRESCRIP]],2,1)="2",MID(Veg_Table[[#This Row],[PRESCRIP]],2,1)="3",MID(Veg_Table[[#This Row],[PRESCRIP]],2,1)="4"),_xlfn.NUMBERVALUE(MID(Veg_Table[[#This Row],[PRESCRIP]],2,1)),"NA")</f>
        <v>1</v>
      </c>
      <c r="O754" s="1">
        <f>WEEKNUM(Veg_Table[[#This Row],[EVM_LAST_EDITED_Day]],2)</f>
        <v>20</v>
      </c>
      <c r="P754" s="25">
        <f>IFERROR(DATE(YEAR(Veg_Table[[#This Row],[EVM_LAST_EDITED2]]),MONTH(Veg_Table[[#This Row],[EVM_LAST_EDITED2]]),DAY(Veg_Table[[#This Row],[EVM_LAST_EDITED2]])),DATE(2019,1,1))</f>
        <v>43963</v>
      </c>
      <c r="Q754" s="3">
        <f>VALUE(SUBSTITUTE(Veg_Table[[#This Row],[EVM_LAST_EDITED]],",",""))</f>
        <v>43963.461663009301</v>
      </c>
      <c r="R754" s="1" t="str">
        <f>_xlfn.IFNA(IF(Veg_Table[[#This Row],[EVM_LAST_EDITOR]]="","zBlank EVM Last Editor",VLOOKUP(Veg_Table[[#This Row],[EVM_LAST_EDITOR]],Roster_Table[#All],4,FALSE)),"zAWRR Not in Roster")</f>
        <v>MBG</v>
      </c>
      <c r="S754" s="1" t="str">
        <f>_xlfn.IFNA(IF(Veg_Table[[#This Row],[EVM_LAST_EDITOR]]="","zBlank EVM Last Editor",VLOOKUP(Veg_Table[[#This Row],[EVM_LAST_EDITOR]],Roster_Table[#All],16,FALSE)),"zCompany_AWRR not in Roster")</f>
        <v>MBG_Mason, Bruce &amp; Girard</v>
      </c>
      <c r="T754" s="2">
        <f>IFERROR(DATE(YEAR(Veg_Table[[#This Row],[Created2]]),MONTH(Veg_Table[[#This Row],[Created2]]),DAY(Veg_Table[[#This Row],[Created2]])),DATE(2019,1,1))</f>
        <v>43963</v>
      </c>
      <c r="U754" s="3">
        <f>VALUE(SUBSTITUTE(Veg_Table[[#This Row],[Created]],",",""))</f>
        <v>43963.461663009301</v>
      </c>
      <c r="V754" s="3" t="str">
        <f ca="1">IFERROR(_xlfn.IFNA(CELL("contents",INDIRECT(_xlfn.CONCAT("Veg_Table_Production_Data!",ADDRESS(MATCH(_xlfn.MAXIFS(#REF!,#REF!,"="&amp;Veg_Table[[#This Row],[AUTO_ID]],#REF!,"&lt;"&amp;Veg_Table[[#This Row],[EVM_LAST_EDITED_Day]]),#REF!,0),COLUMN(#REF!),4,1,)))),""),"")</f>
        <v/>
      </c>
      <c r="W754" s="3" t="str">
        <f ca="1">IF(Veg_Table[[#This Row],[Previous_Prescription]]="","No",IF(Veg_Table[[#This Row],[Previous_Prescription]]=Veg_Table[[#This Row],[PRESCRIP]],"No","Yes"))</f>
        <v>No</v>
      </c>
      <c r="X754" s="3" t="str">
        <f>IF(Veg_Table[[#This Row],[EVM_LAST_EDITED_Day]]=Veg_Table[[#This Row],[Created_Day]],"New","Old")</f>
        <v>New</v>
      </c>
      <c r="Y754" s="1">
        <f>IFERROR(IF(FIND("delete",LOWER(Veg_Table[[#This Row],[PI_COMMENTS]]))&gt;=1,1,0),0)</f>
        <v>0</v>
      </c>
      <c r="Z754" s="1" t="str">
        <f>_xlfn.IFNA(IF(Veg_Table[[#This Row],[EVM_LAST_EDITOR]]="","Yes",VLOOKUP(Veg_Table[[#This Row],[EVM_LAST_EDITOR]],Roster_Table[#All],15,FALSE)),"Yes")</f>
        <v>Yes</v>
      </c>
      <c r="AA75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54" s="1" t="str">
        <f>_xlfn.IFNA(VLOOKUP(Veg_Table[[#This Row],[EVM_LAST_EDITOR]],Roster_Table[#All],3,FALSE),"zAWRR Not in Roster")</f>
        <v>Nathan</v>
      </c>
      <c r="AC754" s="1" t="str">
        <f>_xlfn.IFNA(VLOOKUP(Veg_Table[[#This Row],[EVM_LAST_EDITOR]],Roster_Table[#All],2,FALSE),"zAWRR Not in Roster")</f>
        <v>Vik</v>
      </c>
      <c r="AD754" s="1" t="str">
        <f>IF(_xlfn.CONCAT(Veg_Table[[#This Row],[First_Name]]," ",Veg_Table[[#This Row],[Last_Name]])="zAWRR Not in Roster zAWRR Not in Roster","zAWRR Not in Roster",_xlfn.CONCAT(Veg_Table[[#This Row],[First_Name]]," ",Veg_Table[[#This Row],[Last_Name]]))</f>
        <v>Nathan Vik</v>
      </c>
      <c r="AE754">
        <v>3219935</v>
      </c>
      <c r="AF754" t="s">
        <v>4685</v>
      </c>
      <c r="AG754" t="s">
        <v>93</v>
      </c>
      <c r="AH754" t="s">
        <v>3444</v>
      </c>
      <c r="AI754" t="s">
        <v>4670</v>
      </c>
      <c r="AJ754" t="s">
        <v>36</v>
      </c>
      <c r="AL754" t="s">
        <v>372</v>
      </c>
      <c r="AM754" t="s">
        <v>46</v>
      </c>
      <c r="AN754" t="s">
        <v>25</v>
      </c>
      <c r="AO754" t="s">
        <v>25</v>
      </c>
      <c r="AP754">
        <v>5</v>
      </c>
      <c r="AQ754">
        <v>23</v>
      </c>
      <c r="AR754" t="s">
        <v>517</v>
      </c>
      <c r="AS754" t="s">
        <v>55</v>
      </c>
      <c r="AT754" t="s">
        <v>522</v>
      </c>
      <c r="AV754" t="s">
        <v>512</v>
      </c>
      <c r="AW754" t="s">
        <v>4686</v>
      </c>
      <c r="AZ754"/>
      <c r="BB754" s="4"/>
      <c r="BD754" t="s">
        <v>29</v>
      </c>
      <c r="BE754" t="s">
        <v>25</v>
      </c>
      <c r="BF754" t="s">
        <v>513</v>
      </c>
      <c r="BI754" s="3"/>
      <c r="BJ754" t="s">
        <v>2080</v>
      </c>
      <c r="BK754" s="30" t="s">
        <v>115</v>
      </c>
      <c r="BL754" s="3">
        <v>43963.461663009257</v>
      </c>
      <c r="BM754" t="s">
        <v>31</v>
      </c>
      <c r="BN754" t="s">
        <v>32</v>
      </c>
      <c r="BP754" t="s">
        <v>3445</v>
      </c>
      <c r="BQ754" t="s">
        <v>1025</v>
      </c>
      <c r="BR754" t="s">
        <v>28</v>
      </c>
      <c r="BS754" t="s">
        <v>28</v>
      </c>
      <c r="BT754" t="s">
        <v>115</v>
      </c>
      <c r="BU754" s="3">
        <v>43963.461663009257</v>
      </c>
      <c r="BV754" t="s">
        <v>803</v>
      </c>
      <c r="BW754" s="3">
        <v>43963.513154849534</v>
      </c>
      <c r="BX754" t="s">
        <v>4687</v>
      </c>
      <c r="CG754"/>
      <c r="CH754"/>
      <c r="CI754"/>
      <c r="CY754"/>
      <c r="DA754"/>
      <c r="DE754"/>
      <c r="DF754"/>
    </row>
    <row r="755" spans="1:110" x14ac:dyDescent="0.25">
      <c r="A755" s="1">
        <f>IF(Veg_Table[[#This Row],[VP_STATUS]]="Hold",0,IF(OR(AND(Veg_Table[[#This Row],[PRESCRIP]]="NW_No Work",Veg_Table[[#This Row],[VP_STATUS]]&lt;&gt;"No Work Required Under EVM"),AND(Veg_Table[[#This Row],[VP_STATUS]]="No Work Required Under EVM",Veg_Table[[#This Row],[PRESCRIP]]&lt;&gt;"NW_No Work")),1,0))</f>
        <v>0</v>
      </c>
      <c r="B755" s="1">
        <f>IF(Veg_Table[[#This Row],[SPECIES]]="",1,0)</f>
        <v>0</v>
      </c>
      <c r="C755" s="1">
        <f>IF(Veg_Table[[#This Row],[DIAMETER]]="",1,0)</f>
        <v>0</v>
      </c>
      <c r="D755" s="1">
        <f>IF(Veg_Table[[#This Row],[HEIGHT]]="",1,0)</f>
        <v>0</v>
      </c>
      <c r="E75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55" s="1">
        <f>IF(AND(Veg_Table[[#This Row],[TAT_RESULT]]="ABATE",Veg_Table[[#This Row],[PRESCRIP]]="NW_No Work"),1,0)</f>
        <v>0</v>
      </c>
      <c r="G755" s="1">
        <f>IF(OR(Veg_Table[[#This Row],[Prescription R-Scale]]="NA",Veg_Table[[#This Row],[Diameter R-Scale]]="NA"),0,IF(Veg_Table[[#This Row],[Diameter R-Scale]]&lt;&gt;Veg_Table[[#This Row],[Prescription R-Scale]],1,0))</f>
        <v>0</v>
      </c>
      <c r="H755" s="1">
        <f>IF(OR(AND(Veg_Table[[#This Row],[PRESCRIP]]="BC_Br Rmv", Veg_Table[[#This Row],[WOOD_MAN]]&lt;&gt;"Not Needed"),AND(Veg_Table[[#This Row],[PRESCRIP]]="BCS_Br Rmv+Trt", Veg_Table[[#This Row],[WOOD_MAN]]&lt;&gt;"Not Needed")),1,0)</f>
        <v>0</v>
      </c>
      <c r="I755" s="1">
        <f ca="1">IF(AND(Veg_Table[[#This Row],[Prescription_Changed]]="Yes",Veg_Table[[#This Row],[TAT_RESULT]]=""),1,0)</f>
        <v>0</v>
      </c>
      <c r="J755" s="1">
        <f ca="1">SUM(Veg_Table[[#This Row],[Prescription and Status do not match]:[Prescription_Edited_And_TAT_Is_Blank]])</f>
        <v>0</v>
      </c>
      <c r="K755" s="1">
        <f ca="1">IF(Veg_Table[[#This Row],[Sum of Errors]]&gt;0,1,0)</f>
        <v>0</v>
      </c>
      <c r="L755" s="1">
        <f>1</f>
        <v>1</v>
      </c>
      <c r="M75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755" s="1" t="str">
        <f>IF(OR(MID(Veg_Table[[#This Row],[PRESCRIP]],2,1)="1",MID(Veg_Table[[#This Row],[PRESCRIP]],2,1)="2",MID(Veg_Table[[#This Row],[PRESCRIP]],2,1)="3",MID(Veg_Table[[#This Row],[PRESCRIP]],2,1)="4"),_xlfn.NUMBERVALUE(MID(Veg_Table[[#This Row],[PRESCRIP]],2,1)),"NA")</f>
        <v>NA</v>
      </c>
      <c r="O755" s="1">
        <f>WEEKNUM(Veg_Table[[#This Row],[EVM_LAST_EDITED_Day]],2)</f>
        <v>20</v>
      </c>
      <c r="P755" s="25">
        <f>IFERROR(DATE(YEAR(Veg_Table[[#This Row],[EVM_LAST_EDITED2]]),MONTH(Veg_Table[[#This Row],[EVM_LAST_EDITED2]]),DAY(Veg_Table[[#This Row],[EVM_LAST_EDITED2]])),DATE(2019,1,1))</f>
        <v>43963</v>
      </c>
      <c r="Q755" s="3">
        <f>VALUE(SUBSTITUTE(Veg_Table[[#This Row],[EVM_LAST_EDITED]],",",""))</f>
        <v>43963.4659346181</v>
      </c>
      <c r="R755" s="1" t="str">
        <f>_xlfn.IFNA(IF(Veg_Table[[#This Row],[EVM_LAST_EDITOR]]="","zBlank EVM Last Editor",VLOOKUP(Veg_Table[[#This Row],[EVM_LAST_EDITOR]],Roster_Table[#All],4,FALSE)),"zAWRR Not in Roster")</f>
        <v>MBG</v>
      </c>
      <c r="S755" s="1" t="str">
        <f>_xlfn.IFNA(IF(Veg_Table[[#This Row],[EVM_LAST_EDITOR]]="","zBlank EVM Last Editor",VLOOKUP(Veg_Table[[#This Row],[EVM_LAST_EDITOR]],Roster_Table[#All],16,FALSE)),"zCompany_AWRR not in Roster")</f>
        <v>MBG_Mason, Bruce &amp; Girard</v>
      </c>
      <c r="T755" s="2">
        <f>IFERROR(DATE(YEAR(Veg_Table[[#This Row],[Created2]]),MONTH(Veg_Table[[#This Row],[Created2]]),DAY(Veg_Table[[#This Row],[Created2]])),DATE(2019,1,1))</f>
        <v>43963</v>
      </c>
      <c r="U755" s="3">
        <f>VALUE(SUBSTITUTE(Veg_Table[[#This Row],[Created]],",",""))</f>
        <v>43963.4659346181</v>
      </c>
      <c r="V755" s="3" t="str">
        <f ca="1">IFERROR(_xlfn.IFNA(CELL("contents",INDIRECT(_xlfn.CONCAT("Veg_Table_Production_Data!",ADDRESS(MATCH(_xlfn.MAXIFS(#REF!,#REF!,"="&amp;Veg_Table[[#This Row],[AUTO_ID]],#REF!,"&lt;"&amp;Veg_Table[[#This Row],[EVM_LAST_EDITED_Day]]),#REF!,0),COLUMN(#REF!),4,1,)))),""),"")</f>
        <v/>
      </c>
      <c r="W755" s="3" t="str">
        <f ca="1">IF(Veg_Table[[#This Row],[Previous_Prescription]]="","No",IF(Veg_Table[[#This Row],[Previous_Prescription]]=Veg_Table[[#This Row],[PRESCRIP]],"No","Yes"))</f>
        <v>No</v>
      </c>
      <c r="X755" s="3" t="str">
        <f>IF(Veg_Table[[#This Row],[EVM_LAST_EDITED_Day]]=Veg_Table[[#This Row],[Created_Day]],"New","Old")</f>
        <v>New</v>
      </c>
      <c r="Y755" s="1">
        <f>IFERROR(IF(FIND("delete",LOWER(Veg_Table[[#This Row],[PI_COMMENTS]]))&gt;=1,1,0),0)</f>
        <v>0</v>
      </c>
      <c r="Z755" s="1" t="str">
        <f>_xlfn.IFNA(IF(Veg_Table[[#This Row],[EVM_LAST_EDITOR]]="","Yes",VLOOKUP(Veg_Table[[#This Row],[EVM_LAST_EDITOR]],Roster_Table[#All],15,FALSE)),"Yes")</f>
        <v>Yes</v>
      </c>
      <c r="AA75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55" s="1" t="str">
        <f>_xlfn.IFNA(VLOOKUP(Veg_Table[[#This Row],[EVM_LAST_EDITOR]],Roster_Table[#All],3,FALSE),"zAWRR Not in Roster")</f>
        <v>Nathan</v>
      </c>
      <c r="AC755" s="1" t="str">
        <f>_xlfn.IFNA(VLOOKUP(Veg_Table[[#This Row],[EVM_LAST_EDITOR]],Roster_Table[#All],2,FALSE),"zAWRR Not in Roster")</f>
        <v>Vik</v>
      </c>
      <c r="AD755" s="1" t="str">
        <f>IF(_xlfn.CONCAT(Veg_Table[[#This Row],[First_Name]]," ",Veg_Table[[#This Row],[Last_Name]])="zAWRR Not in Roster zAWRR Not in Roster","zAWRR Not in Roster",_xlfn.CONCAT(Veg_Table[[#This Row],[First_Name]]," ",Veg_Table[[#This Row],[Last_Name]]))</f>
        <v>Nathan Vik</v>
      </c>
      <c r="AE755">
        <v>3219973</v>
      </c>
      <c r="AF755" t="s">
        <v>4688</v>
      </c>
      <c r="AG755" t="s">
        <v>93</v>
      </c>
      <c r="AH755" t="s">
        <v>3444</v>
      </c>
      <c r="AI755" t="s">
        <v>4670</v>
      </c>
      <c r="AJ755" t="s">
        <v>36</v>
      </c>
      <c r="AL755" t="s">
        <v>372</v>
      </c>
      <c r="AM755" t="s">
        <v>46</v>
      </c>
      <c r="AN755" t="s">
        <v>25</v>
      </c>
      <c r="AO755" t="s">
        <v>25</v>
      </c>
      <c r="AP755">
        <v>8</v>
      </c>
      <c r="AQ755">
        <v>37</v>
      </c>
      <c r="AR755" t="s">
        <v>511</v>
      </c>
      <c r="AS755" t="s">
        <v>901</v>
      </c>
      <c r="AT755" t="s">
        <v>26</v>
      </c>
      <c r="AV755" t="s">
        <v>512</v>
      </c>
      <c r="AW755" t="s">
        <v>4689</v>
      </c>
      <c r="AZ755"/>
      <c r="BB755" s="4"/>
      <c r="BD755" t="s">
        <v>29</v>
      </c>
      <c r="BE755" t="s">
        <v>25</v>
      </c>
      <c r="BF755" t="s">
        <v>513</v>
      </c>
      <c r="BI755" s="3"/>
      <c r="BJ755" t="s">
        <v>52</v>
      </c>
      <c r="BK755" s="30" t="s">
        <v>115</v>
      </c>
      <c r="BL755" s="3">
        <v>43963.465934618056</v>
      </c>
      <c r="BM755" t="s">
        <v>31</v>
      </c>
      <c r="BN755" t="s">
        <v>32</v>
      </c>
      <c r="BP755" t="s">
        <v>3445</v>
      </c>
      <c r="BQ755" t="s">
        <v>1025</v>
      </c>
      <c r="BR755" t="s">
        <v>28</v>
      </c>
      <c r="BS755" t="s">
        <v>28</v>
      </c>
      <c r="BT755" t="s">
        <v>115</v>
      </c>
      <c r="BU755" s="3">
        <v>43963.465934618056</v>
      </c>
      <c r="BV755" t="s">
        <v>803</v>
      </c>
      <c r="BW755" s="3">
        <v>43963.513161354167</v>
      </c>
      <c r="BX755" t="s">
        <v>4690</v>
      </c>
      <c r="CG755"/>
      <c r="CH755"/>
      <c r="CI755"/>
      <c r="CY755"/>
      <c r="DA755"/>
      <c r="DE755"/>
      <c r="DF755"/>
    </row>
    <row r="756" spans="1:110" x14ac:dyDescent="0.25">
      <c r="A756" s="1">
        <f>IF(Veg_Table[[#This Row],[VP_STATUS]]="Hold",0,IF(OR(AND(Veg_Table[[#This Row],[PRESCRIP]]="NW_No Work",Veg_Table[[#This Row],[VP_STATUS]]&lt;&gt;"No Work Required Under EVM"),AND(Veg_Table[[#This Row],[VP_STATUS]]="No Work Required Under EVM",Veg_Table[[#This Row],[PRESCRIP]]&lt;&gt;"NW_No Work")),1,0))</f>
        <v>0</v>
      </c>
      <c r="B756" s="1">
        <f>IF(Veg_Table[[#This Row],[SPECIES]]="",1,0)</f>
        <v>0</v>
      </c>
      <c r="C756" s="1">
        <f>IF(Veg_Table[[#This Row],[DIAMETER]]="",1,0)</f>
        <v>0</v>
      </c>
      <c r="D756" s="1">
        <f>IF(Veg_Table[[#This Row],[HEIGHT]]="",1,0)</f>
        <v>0</v>
      </c>
      <c r="E75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56" s="1">
        <f>IF(AND(Veg_Table[[#This Row],[TAT_RESULT]]="ABATE",Veg_Table[[#This Row],[PRESCRIP]]="NW_No Work"),1,0)</f>
        <v>0</v>
      </c>
      <c r="G756" s="1">
        <f>IF(OR(Veg_Table[[#This Row],[Prescription R-Scale]]="NA",Veg_Table[[#This Row],[Diameter R-Scale]]="NA"),0,IF(Veg_Table[[#This Row],[Diameter R-Scale]]&lt;&gt;Veg_Table[[#This Row],[Prescription R-Scale]],1,0))</f>
        <v>0</v>
      </c>
      <c r="H756" s="1">
        <f>IF(OR(AND(Veg_Table[[#This Row],[PRESCRIP]]="BC_Br Rmv", Veg_Table[[#This Row],[WOOD_MAN]]&lt;&gt;"Not Needed"),AND(Veg_Table[[#This Row],[PRESCRIP]]="BCS_Br Rmv+Trt", Veg_Table[[#This Row],[WOOD_MAN]]&lt;&gt;"Not Needed")),1,0)</f>
        <v>0</v>
      </c>
      <c r="I756" s="1">
        <f ca="1">IF(AND(Veg_Table[[#This Row],[Prescription_Changed]]="Yes",Veg_Table[[#This Row],[TAT_RESULT]]=""),1,0)</f>
        <v>0</v>
      </c>
      <c r="J756" s="1">
        <f ca="1">SUM(Veg_Table[[#This Row],[Prescription and Status do not match]:[Prescription_Edited_And_TAT_Is_Blank]])</f>
        <v>0</v>
      </c>
      <c r="K756" s="1">
        <f ca="1">IF(Veg_Table[[#This Row],[Sum of Errors]]&gt;0,1,0)</f>
        <v>0</v>
      </c>
      <c r="L756" s="1">
        <f>1</f>
        <v>1</v>
      </c>
      <c r="M75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756" s="1">
        <f>IF(OR(MID(Veg_Table[[#This Row],[PRESCRIP]],2,1)="1",MID(Veg_Table[[#This Row],[PRESCRIP]],2,1)="2",MID(Veg_Table[[#This Row],[PRESCRIP]],2,1)="3",MID(Veg_Table[[#This Row],[PRESCRIP]],2,1)="4"),_xlfn.NUMBERVALUE(MID(Veg_Table[[#This Row],[PRESCRIP]],2,1)),"NA")</f>
        <v>1</v>
      </c>
      <c r="O756" s="1">
        <f>WEEKNUM(Veg_Table[[#This Row],[EVM_LAST_EDITED_Day]],2)</f>
        <v>20</v>
      </c>
      <c r="P756" s="25">
        <f>IFERROR(DATE(YEAR(Veg_Table[[#This Row],[EVM_LAST_EDITED2]]),MONTH(Veg_Table[[#This Row],[EVM_LAST_EDITED2]]),DAY(Veg_Table[[#This Row],[EVM_LAST_EDITED2]])),DATE(2019,1,1))</f>
        <v>43963</v>
      </c>
      <c r="Q756" s="3">
        <f>VALUE(SUBSTITUTE(Veg_Table[[#This Row],[EVM_LAST_EDITED]],",",""))</f>
        <v>43963.467854756898</v>
      </c>
      <c r="R756" s="1" t="str">
        <f>_xlfn.IFNA(IF(Veg_Table[[#This Row],[EVM_LAST_EDITOR]]="","zBlank EVM Last Editor",VLOOKUP(Veg_Table[[#This Row],[EVM_LAST_EDITOR]],Roster_Table[#All],4,FALSE)),"zAWRR Not in Roster")</f>
        <v>MFE</v>
      </c>
      <c r="S756" s="1" t="str">
        <f>_xlfn.IFNA(IF(Veg_Table[[#This Row],[EVM_LAST_EDITOR]]="","zBlank EVM Last Editor",VLOOKUP(Veg_Table[[#This Row],[EVM_LAST_EDITOR]],Roster_Table[#All],16,FALSE)),"zCompany_AWRR not in Roster")</f>
        <v>Not in Sierra Roster</v>
      </c>
      <c r="T756" s="2">
        <f>IFERROR(DATE(YEAR(Veg_Table[[#This Row],[Created2]]),MONTH(Veg_Table[[#This Row],[Created2]]),DAY(Veg_Table[[#This Row],[Created2]])),DATE(2019,1,1))</f>
        <v>43887</v>
      </c>
      <c r="U756" s="3">
        <f>VALUE(SUBSTITUTE(Veg_Table[[#This Row],[Created]],",",""))</f>
        <v>43887.441388888903</v>
      </c>
      <c r="V756" s="3" t="str">
        <f ca="1">IFERROR(_xlfn.IFNA(CELL("contents",INDIRECT(_xlfn.CONCAT("Veg_Table_Production_Data!",ADDRESS(MATCH(_xlfn.MAXIFS(#REF!,#REF!,"="&amp;Veg_Table[[#This Row],[AUTO_ID]],#REF!,"&lt;"&amp;Veg_Table[[#This Row],[EVM_LAST_EDITED_Day]]),#REF!,0),COLUMN(#REF!),4,1,)))),""),"")</f>
        <v/>
      </c>
      <c r="W756" s="3" t="str">
        <f ca="1">IF(Veg_Table[[#This Row],[Previous_Prescription]]="","No",IF(Veg_Table[[#This Row],[Previous_Prescription]]=Veg_Table[[#This Row],[PRESCRIP]],"No","Yes"))</f>
        <v>No</v>
      </c>
      <c r="X756" s="3" t="str">
        <f>IF(Veg_Table[[#This Row],[EVM_LAST_EDITED_Day]]=Veg_Table[[#This Row],[Created_Day]],"New","Old")</f>
        <v>Old</v>
      </c>
      <c r="Y756" s="1">
        <f>IFERROR(IF(FIND("delete",LOWER(Veg_Table[[#This Row],[PI_COMMENTS]]))&gt;=1,1,0),0)</f>
        <v>0</v>
      </c>
      <c r="Z756" s="1" t="str">
        <f>_xlfn.IFNA(IF(Veg_Table[[#This Row],[EVM_LAST_EDITOR]]="","Yes",VLOOKUP(Veg_Table[[#This Row],[EVM_LAST_EDITOR]],Roster_Table[#All],15,FALSE)),"Yes")</f>
        <v>No</v>
      </c>
      <c r="AA75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56" s="1" t="str">
        <f>_xlfn.IFNA(VLOOKUP(Veg_Table[[#This Row],[EVM_LAST_EDITOR]],Roster_Table[#All],3,FALSE),"zAWRR Not in Roster")</f>
        <v>Thomas</v>
      </c>
      <c r="AC756" s="1" t="str">
        <f>_xlfn.IFNA(VLOOKUP(Veg_Table[[#This Row],[EVM_LAST_EDITOR]],Roster_Table[#All],2,FALSE),"zAWRR Not in Roster")</f>
        <v>James</v>
      </c>
      <c r="AD756" s="1" t="str">
        <f>IF(_xlfn.CONCAT(Veg_Table[[#This Row],[First_Name]]," ",Veg_Table[[#This Row],[Last_Name]])="zAWRR Not in Roster zAWRR Not in Roster","zAWRR Not in Roster",_xlfn.CONCAT(Veg_Table[[#This Row],[First_Name]]," ",Veg_Table[[#This Row],[Last_Name]]))</f>
        <v>Thomas James</v>
      </c>
      <c r="AE756">
        <v>1781393</v>
      </c>
      <c r="AF756" t="s">
        <v>3607</v>
      </c>
      <c r="AG756" t="s">
        <v>30</v>
      </c>
      <c r="AH756" t="s">
        <v>2073</v>
      </c>
      <c r="AI756" t="s">
        <v>2082</v>
      </c>
      <c r="AJ756" t="s">
        <v>820</v>
      </c>
      <c r="AL756" t="s">
        <v>372</v>
      </c>
      <c r="AM756" t="s">
        <v>40</v>
      </c>
      <c r="AN756" t="s">
        <v>25</v>
      </c>
      <c r="AO756" t="s">
        <v>25</v>
      </c>
      <c r="AP756">
        <v>7</v>
      </c>
      <c r="AQ756">
        <v>33</v>
      </c>
      <c r="AR756" t="s">
        <v>511</v>
      </c>
      <c r="AS756" t="s">
        <v>77</v>
      </c>
      <c r="AT756" t="s">
        <v>522</v>
      </c>
      <c r="AU756" t="s">
        <v>25</v>
      </c>
      <c r="AV756" t="s">
        <v>512</v>
      </c>
      <c r="AW756" t="s">
        <v>3608</v>
      </c>
      <c r="AX756" t="s">
        <v>825</v>
      </c>
      <c r="AY756" t="s">
        <v>825</v>
      </c>
      <c r="AZ756">
        <v>5807646</v>
      </c>
      <c r="BA756" t="s">
        <v>77</v>
      </c>
      <c r="BB756" s="4">
        <v>43963.467773750002</v>
      </c>
      <c r="BC756" t="s">
        <v>837</v>
      </c>
      <c r="BD756" t="s">
        <v>29</v>
      </c>
      <c r="BI756" s="3"/>
      <c r="BJ756" t="s">
        <v>4126</v>
      </c>
      <c r="BK756" s="30" t="s">
        <v>694</v>
      </c>
      <c r="BL756" s="3">
        <v>43963.467854756942</v>
      </c>
      <c r="BM756" t="s">
        <v>31</v>
      </c>
      <c r="BN756" t="s">
        <v>32</v>
      </c>
      <c r="BO756" t="s">
        <v>2075</v>
      </c>
      <c r="BP756" t="s">
        <v>2076</v>
      </c>
      <c r="BQ756" t="s">
        <v>826</v>
      </c>
      <c r="BR756" t="s">
        <v>28</v>
      </c>
      <c r="BS756" t="s">
        <v>28</v>
      </c>
      <c r="BT756" t="s">
        <v>107</v>
      </c>
      <c r="BU756" s="3">
        <v>43887.441388888888</v>
      </c>
      <c r="BV756" t="s">
        <v>803</v>
      </c>
      <c r="BW756" s="3">
        <v>43963.480885474535</v>
      </c>
      <c r="BX756" t="s">
        <v>3609</v>
      </c>
      <c r="CG756"/>
      <c r="CH756"/>
      <c r="CI756"/>
      <c r="CY756"/>
      <c r="DA756"/>
      <c r="DE756"/>
      <c r="DF756"/>
    </row>
    <row r="757" spans="1:110" x14ac:dyDescent="0.25">
      <c r="A757" s="1">
        <f>IF(Veg_Table[[#This Row],[VP_STATUS]]="Hold",0,IF(OR(AND(Veg_Table[[#This Row],[PRESCRIP]]="NW_No Work",Veg_Table[[#This Row],[VP_STATUS]]&lt;&gt;"No Work Required Under EVM"),AND(Veg_Table[[#This Row],[VP_STATUS]]="No Work Required Under EVM",Veg_Table[[#This Row],[PRESCRIP]]&lt;&gt;"NW_No Work")),1,0))</f>
        <v>0</v>
      </c>
      <c r="B757" s="1">
        <f>IF(Veg_Table[[#This Row],[SPECIES]]="",1,0)</f>
        <v>0</v>
      </c>
      <c r="C757" s="1">
        <f>IF(Veg_Table[[#This Row],[DIAMETER]]="",1,0)</f>
        <v>0</v>
      </c>
      <c r="D757" s="1">
        <f>IF(Veg_Table[[#This Row],[HEIGHT]]="",1,0)</f>
        <v>0</v>
      </c>
      <c r="E75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57" s="1">
        <f>IF(AND(Veg_Table[[#This Row],[TAT_RESULT]]="ABATE",Veg_Table[[#This Row],[PRESCRIP]]="NW_No Work"),1,0)</f>
        <v>0</v>
      </c>
      <c r="G757" s="1">
        <f>IF(OR(Veg_Table[[#This Row],[Prescription R-Scale]]="NA",Veg_Table[[#This Row],[Diameter R-Scale]]="NA"),0,IF(Veg_Table[[#This Row],[Diameter R-Scale]]&lt;&gt;Veg_Table[[#This Row],[Prescription R-Scale]],1,0))</f>
        <v>0</v>
      </c>
      <c r="H757" s="1">
        <f>IF(OR(AND(Veg_Table[[#This Row],[PRESCRIP]]="BC_Br Rmv", Veg_Table[[#This Row],[WOOD_MAN]]&lt;&gt;"Not Needed"),AND(Veg_Table[[#This Row],[PRESCRIP]]="BCS_Br Rmv+Trt", Veg_Table[[#This Row],[WOOD_MAN]]&lt;&gt;"Not Needed")),1,0)</f>
        <v>0</v>
      </c>
      <c r="I757" s="1">
        <f ca="1">IF(AND(Veg_Table[[#This Row],[Prescription_Changed]]="Yes",Veg_Table[[#This Row],[TAT_RESULT]]=""),1,0)</f>
        <v>0</v>
      </c>
      <c r="J757" s="1">
        <f ca="1">SUM(Veg_Table[[#This Row],[Prescription and Status do not match]:[Prescription_Edited_And_TAT_Is_Blank]])</f>
        <v>0</v>
      </c>
      <c r="K757" s="1">
        <f ca="1">IF(Veg_Table[[#This Row],[Sum of Errors]]&gt;0,1,0)</f>
        <v>0</v>
      </c>
      <c r="L757" s="1">
        <f>1</f>
        <v>1</v>
      </c>
      <c r="M757"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757" s="1" t="str">
        <f>IF(OR(MID(Veg_Table[[#This Row],[PRESCRIP]],2,1)="1",MID(Veg_Table[[#This Row],[PRESCRIP]],2,1)="2",MID(Veg_Table[[#This Row],[PRESCRIP]],2,1)="3",MID(Veg_Table[[#This Row],[PRESCRIP]],2,1)="4"),_xlfn.NUMBERVALUE(MID(Veg_Table[[#This Row],[PRESCRIP]],2,1)),"NA")</f>
        <v>NA</v>
      </c>
      <c r="O757" s="1">
        <f>WEEKNUM(Veg_Table[[#This Row],[EVM_LAST_EDITED_Day]],2)</f>
        <v>20</v>
      </c>
      <c r="P757" s="25">
        <f>IFERROR(DATE(YEAR(Veg_Table[[#This Row],[EVM_LAST_EDITED2]]),MONTH(Veg_Table[[#This Row],[EVM_LAST_EDITED2]]),DAY(Veg_Table[[#This Row],[EVM_LAST_EDITED2]])),DATE(2019,1,1))</f>
        <v>43963</v>
      </c>
      <c r="Q757" s="3">
        <f>VALUE(SUBSTITUTE(Veg_Table[[#This Row],[EVM_LAST_EDITED]],",",""))</f>
        <v>43963.470066574097</v>
      </c>
      <c r="R757" s="1" t="str">
        <f>_xlfn.IFNA(IF(Veg_Table[[#This Row],[EVM_LAST_EDITOR]]="","zBlank EVM Last Editor",VLOOKUP(Veg_Table[[#This Row],[EVM_LAST_EDITOR]],Roster_Table[#All],4,FALSE)),"zAWRR Not in Roster")</f>
        <v>FCO</v>
      </c>
      <c r="S757" s="1" t="str">
        <f>_xlfn.IFNA(IF(Veg_Table[[#This Row],[EVM_LAST_EDITOR]]="","zBlank EVM Last Editor",VLOOKUP(Veg_Table[[#This Row],[EVM_LAST_EDITOR]],Roster_Table[#All],16,FALSE)),"zCompany_AWRR not in Roster")</f>
        <v>FCO_Forester’s Co-op</v>
      </c>
      <c r="T757" s="2">
        <f>IFERROR(DATE(YEAR(Veg_Table[[#This Row],[Created2]]),MONTH(Veg_Table[[#This Row],[Created2]]),DAY(Veg_Table[[#This Row],[Created2]])),DATE(2019,1,1))</f>
        <v>43963</v>
      </c>
      <c r="U757" s="3">
        <f>VALUE(SUBSTITUTE(Veg_Table[[#This Row],[Created]],",",""))</f>
        <v>43963.470066574097</v>
      </c>
      <c r="V757" s="3" t="str">
        <f ca="1">IFERROR(_xlfn.IFNA(CELL("contents",INDIRECT(_xlfn.CONCAT("Veg_Table_Production_Data!",ADDRESS(MATCH(_xlfn.MAXIFS(#REF!,#REF!,"="&amp;Veg_Table[[#This Row],[AUTO_ID]],#REF!,"&lt;"&amp;Veg_Table[[#This Row],[EVM_LAST_EDITED_Day]]),#REF!,0),COLUMN(#REF!),4,1,)))),""),"")</f>
        <v/>
      </c>
      <c r="W757" s="3" t="str">
        <f ca="1">IF(Veg_Table[[#This Row],[Previous_Prescription]]="","No",IF(Veg_Table[[#This Row],[Previous_Prescription]]=Veg_Table[[#This Row],[PRESCRIP]],"No","Yes"))</f>
        <v>No</v>
      </c>
      <c r="X757" s="3" t="str">
        <f>IF(Veg_Table[[#This Row],[EVM_LAST_EDITED_Day]]=Veg_Table[[#This Row],[Created_Day]],"New","Old")</f>
        <v>New</v>
      </c>
      <c r="Y757" s="1">
        <f>IFERROR(IF(FIND("delete",LOWER(Veg_Table[[#This Row],[PI_COMMENTS]]))&gt;=1,1,0),0)</f>
        <v>0</v>
      </c>
      <c r="Z757" s="1" t="str">
        <f>_xlfn.IFNA(IF(Veg_Table[[#This Row],[EVM_LAST_EDITOR]]="","Yes",VLOOKUP(Veg_Table[[#This Row],[EVM_LAST_EDITOR]],Roster_Table[#All],15,FALSE)),"Yes")</f>
        <v>Yes</v>
      </c>
      <c r="AA75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57" s="1" t="str">
        <f>_xlfn.IFNA(VLOOKUP(Veg_Table[[#This Row],[EVM_LAST_EDITOR]],Roster_Table[#All],3,FALSE),"zAWRR Not in Roster")</f>
        <v>Sarah</v>
      </c>
      <c r="AC757" s="1" t="str">
        <f>_xlfn.IFNA(VLOOKUP(Veg_Table[[#This Row],[EVM_LAST_EDITOR]],Roster_Table[#All],2,FALSE),"zAWRR Not in Roster")</f>
        <v>Deal</v>
      </c>
      <c r="AD757" s="1" t="str">
        <f>IF(_xlfn.CONCAT(Veg_Table[[#This Row],[First_Name]]," ",Veg_Table[[#This Row],[Last_Name]])="zAWRR Not in Roster zAWRR Not in Roster","zAWRR Not in Roster",_xlfn.CONCAT(Veg_Table[[#This Row],[First_Name]]," ",Veg_Table[[#This Row],[Last_Name]]))</f>
        <v>Sarah Deal</v>
      </c>
      <c r="AE757">
        <v>3220006</v>
      </c>
      <c r="AF757" t="s">
        <v>4975</v>
      </c>
      <c r="AG757" t="s">
        <v>30</v>
      </c>
      <c r="AH757" t="s">
        <v>918</v>
      </c>
      <c r="AI757" t="s">
        <v>919</v>
      </c>
      <c r="AJ757" t="s">
        <v>21</v>
      </c>
      <c r="AL757" t="s">
        <v>371</v>
      </c>
      <c r="AM757" t="s">
        <v>40</v>
      </c>
      <c r="AN757" t="s">
        <v>25</v>
      </c>
      <c r="AO757" t="s">
        <v>25</v>
      </c>
      <c r="AP757">
        <v>12</v>
      </c>
      <c r="AQ757">
        <v>40</v>
      </c>
      <c r="AR757" t="s">
        <v>511</v>
      </c>
      <c r="AS757" t="s">
        <v>24</v>
      </c>
      <c r="AT757" t="s">
        <v>26</v>
      </c>
      <c r="AV757" t="s">
        <v>519</v>
      </c>
      <c r="AW757" t="s">
        <v>4976</v>
      </c>
      <c r="AZ757"/>
      <c r="BB757" s="4"/>
      <c r="BD757" t="s">
        <v>29</v>
      </c>
      <c r="BE757" t="s">
        <v>25</v>
      </c>
      <c r="BF757" t="s">
        <v>513</v>
      </c>
      <c r="BI757" s="3"/>
      <c r="BK757" s="30" t="s">
        <v>400</v>
      </c>
      <c r="BL757" s="3">
        <v>43963.470066574075</v>
      </c>
      <c r="BM757" t="s">
        <v>31</v>
      </c>
      <c r="BN757" t="s">
        <v>32</v>
      </c>
      <c r="BP757" t="s">
        <v>921</v>
      </c>
      <c r="BQ757" t="s">
        <v>826</v>
      </c>
      <c r="BR757" t="s">
        <v>28</v>
      </c>
      <c r="BS757" t="s">
        <v>28</v>
      </c>
      <c r="BT757" t="s">
        <v>400</v>
      </c>
      <c r="BU757" s="3">
        <v>43963.470066574075</v>
      </c>
      <c r="BV757" t="s">
        <v>803</v>
      </c>
      <c r="BW757" s="3">
        <v>43963.513171122686</v>
      </c>
      <c r="BX757" t="s">
        <v>4977</v>
      </c>
      <c r="CG757"/>
      <c r="CH757"/>
      <c r="CI757"/>
      <c r="CY757"/>
      <c r="DA757"/>
      <c r="DE757"/>
      <c r="DF757"/>
    </row>
    <row r="758" spans="1:110" x14ac:dyDescent="0.25">
      <c r="A758" s="1">
        <f>IF(Veg_Table[[#This Row],[VP_STATUS]]="Hold",0,IF(OR(AND(Veg_Table[[#This Row],[PRESCRIP]]="NW_No Work",Veg_Table[[#This Row],[VP_STATUS]]&lt;&gt;"No Work Required Under EVM"),AND(Veg_Table[[#This Row],[VP_STATUS]]="No Work Required Under EVM",Veg_Table[[#This Row],[PRESCRIP]]&lt;&gt;"NW_No Work")),1,0))</f>
        <v>0</v>
      </c>
      <c r="B758" s="1">
        <f>IF(Veg_Table[[#This Row],[SPECIES]]="",1,0)</f>
        <v>0</v>
      </c>
      <c r="C758" s="1">
        <f>IF(Veg_Table[[#This Row],[DIAMETER]]="",1,0)</f>
        <v>0</v>
      </c>
      <c r="D758" s="1">
        <f>IF(Veg_Table[[#This Row],[HEIGHT]]="",1,0)</f>
        <v>0</v>
      </c>
      <c r="E75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58" s="1">
        <f>IF(AND(Veg_Table[[#This Row],[TAT_RESULT]]="ABATE",Veg_Table[[#This Row],[PRESCRIP]]="NW_No Work"),1,0)</f>
        <v>0</v>
      </c>
      <c r="G758" s="1">
        <f>IF(OR(Veg_Table[[#This Row],[Prescription R-Scale]]="NA",Veg_Table[[#This Row],[Diameter R-Scale]]="NA"),0,IF(Veg_Table[[#This Row],[Diameter R-Scale]]&lt;&gt;Veg_Table[[#This Row],[Prescription R-Scale]],1,0))</f>
        <v>0</v>
      </c>
      <c r="H758" s="1">
        <f>IF(OR(AND(Veg_Table[[#This Row],[PRESCRIP]]="BC_Br Rmv", Veg_Table[[#This Row],[WOOD_MAN]]&lt;&gt;"Not Needed"),AND(Veg_Table[[#This Row],[PRESCRIP]]="BCS_Br Rmv+Trt", Veg_Table[[#This Row],[WOOD_MAN]]&lt;&gt;"Not Needed")),1,0)</f>
        <v>0</v>
      </c>
      <c r="I758" s="1">
        <f ca="1">IF(AND(Veg_Table[[#This Row],[Prescription_Changed]]="Yes",Veg_Table[[#This Row],[TAT_RESULT]]=""),1,0)</f>
        <v>0</v>
      </c>
      <c r="J758" s="1">
        <f ca="1">SUM(Veg_Table[[#This Row],[Prescription and Status do not match]:[Prescription_Edited_And_TAT_Is_Blank]])</f>
        <v>0</v>
      </c>
      <c r="K758" s="1">
        <f ca="1">IF(Veg_Table[[#This Row],[Sum of Errors]]&gt;0,1,0)</f>
        <v>0</v>
      </c>
      <c r="L758" s="1">
        <f>1</f>
        <v>1</v>
      </c>
      <c r="M758"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758" s="1" t="str">
        <f>IF(OR(MID(Veg_Table[[#This Row],[PRESCRIP]],2,1)="1",MID(Veg_Table[[#This Row],[PRESCRIP]],2,1)="2",MID(Veg_Table[[#This Row],[PRESCRIP]],2,1)="3",MID(Veg_Table[[#This Row],[PRESCRIP]],2,1)="4"),_xlfn.NUMBERVALUE(MID(Veg_Table[[#This Row],[PRESCRIP]],2,1)),"NA")</f>
        <v>NA</v>
      </c>
      <c r="O758" s="1">
        <f>WEEKNUM(Veg_Table[[#This Row],[EVM_LAST_EDITED_Day]],2)</f>
        <v>20</v>
      </c>
      <c r="P758" s="25">
        <f>IFERROR(DATE(YEAR(Veg_Table[[#This Row],[EVM_LAST_EDITED2]]),MONTH(Veg_Table[[#This Row],[EVM_LAST_EDITED2]]),DAY(Veg_Table[[#This Row],[EVM_LAST_EDITED2]])),DATE(2019,1,1))</f>
        <v>43963</v>
      </c>
      <c r="Q758" s="3">
        <f>VALUE(SUBSTITUTE(Veg_Table[[#This Row],[EVM_LAST_EDITED]],",",""))</f>
        <v>43963.470659722203</v>
      </c>
      <c r="R758" s="1" t="str">
        <f>_xlfn.IFNA(IF(Veg_Table[[#This Row],[EVM_LAST_EDITOR]]="","zBlank EVM Last Editor",VLOOKUP(Veg_Table[[#This Row],[EVM_LAST_EDITOR]],Roster_Table[#All],4,FALSE)),"zAWRR Not in Roster")</f>
        <v>MGE</v>
      </c>
      <c r="S758" s="1" t="str">
        <f>_xlfn.IFNA(IF(Veg_Table[[#This Row],[EVM_LAST_EDITOR]]="","zBlank EVM Last Editor",VLOOKUP(Veg_Table[[#This Row],[EVM_LAST_EDITOR]],Roster_Table[#All],16,FALSE)),"zCompany_AWRR not in Roster")</f>
        <v>MGE_Mountain G Enterprises</v>
      </c>
      <c r="T758" s="2">
        <f>IFERROR(DATE(YEAR(Veg_Table[[#This Row],[Created2]]),MONTH(Veg_Table[[#This Row],[Created2]]),DAY(Veg_Table[[#This Row],[Created2]])),DATE(2019,1,1))</f>
        <v>43963</v>
      </c>
      <c r="U758" s="3">
        <f>VALUE(SUBSTITUTE(Veg_Table[[#This Row],[Created]],",",""))</f>
        <v>43963.470659722203</v>
      </c>
      <c r="V758" s="3" t="str">
        <f ca="1">IFERROR(_xlfn.IFNA(CELL("contents",INDIRECT(_xlfn.CONCAT("Veg_Table_Production_Data!",ADDRESS(MATCH(_xlfn.MAXIFS(#REF!,#REF!,"="&amp;Veg_Table[[#This Row],[AUTO_ID]],#REF!,"&lt;"&amp;Veg_Table[[#This Row],[EVM_LAST_EDITED_Day]]),#REF!,0),COLUMN(#REF!),4,1,)))),""),"")</f>
        <v/>
      </c>
      <c r="W758" s="3" t="str">
        <f ca="1">IF(Veg_Table[[#This Row],[Previous_Prescription]]="","No",IF(Veg_Table[[#This Row],[Previous_Prescription]]=Veg_Table[[#This Row],[PRESCRIP]],"No","Yes"))</f>
        <v>No</v>
      </c>
      <c r="X758" s="3" t="str">
        <f>IF(Veg_Table[[#This Row],[EVM_LAST_EDITED_Day]]=Veg_Table[[#This Row],[Created_Day]],"New","Old")</f>
        <v>New</v>
      </c>
      <c r="Y758" s="1">
        <f>IFERROR(IF(FIND("delete",LOWER(Veg_Table[[#This Row],[PI_COMMENTS]]))&gt;=1,1,0),0)</f>
        <v>0</v>
      </c>
      <c r="Z758" s="1" t="str">
        <f>_xlfn.IFNA(IF(Veg_Table[[#This Row],[EVM_LAST_EDITOR]]="","Yes",VLOOKUP(Veg_Table[[#This Row],[EVM_LAST_EDITOR]],Roster_Table[#All],15,FALSE)),"Yes")</f>
        <v>Yes</v>
      </c>
      <c r="AA75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58" s="1" t="str">
        <f>_xlfn.IFNA(VLOOKUP(Veg_Table[[#This Row],[EVM_LAST_EDITOR]],Roster_Table[#All],3,FALSE),"zAWRR Not in Roster")</f>
        <v>Andrew</v>
      </c>
      <c r="AC758" s="1" t="str">
        <f>_xlfn.IFNA(VLOOKUP(Veg_Table[[#This Row],[EVM_LAST_EDITOR]],Roster_Table[#All],2,FALSE),"zAWRR Not in Roster")</f>
        <v>Withers</v>
      </c>
      <c r="AD758" s="1" t="str">
        <f>IF(_xlfn.CONCAT(Veg_Table[[#This Row],[First_Name]]," ",Veg_Table[[#This Row],[Last_Name]])="zAWRR Not in Roster zAWRR Not in Roster","zAWRR Not in Roster",_xlfn.CONCAT(Veg_Table[[#This Row],[First_Name]]," ",Veg_Table[[#This Row],[Last_Name]]))</f>
        <v>Andrew Withers</v>
      </c>
      <c r="AE758">
        <v>3220687</v>
      </c>
      <c r="AF758" t="s">
        <v>4725</v>
      </c>
      <c r="AG758" t="s">
        <v>93</v>
      </c>
      <c r="AH758" t="s">
        <v>4641</v>
      </c>
      <c r="AI758" t="s">
        <v>4722</v>
      </c>
      <c r="AJ758" t="s">
        <v>21</v>
      </c>
      <c r="AL758" t="s">
        <v>22</v>
      </c>
      <c r="AM758" t="s">
        <v>38</v>
      </c>
      <c r="AN758" t="s">
        <v>25</v>
      </c>
      <c r="AO758" t="s">
        <v>25</v>
      </c>
      <c r="AP758">
        <v>40</v>
      </c>
      <c r="AQ758">
        <v>147</v>
      </c>
      <c r="AR758" t="s">
        <v>511</v>
      </c>
      <c r="AS758" t="s">
        <v>24</v>
      </c>
      <c r="AT758" t="s">
        <v>26</v>
      </c>
      <c r="AV758" t="s">
        <v>512</v>
      </c>
      <c r="AW758" t="s">
        <v>4726</v>
      </c>
      <c r="AZ758"/>
      <c r="BB758" s="4"/>
      <c r="BD758" t="s">
        <v>29</v>
      </c>
      <c r="BE758" t="s">
        <v>25</v>
      </c>
      <c r="BF758" t="s">
        <v>513</v>
      </c>
      <c r="BI758" s="3"/>
      <c r="BJ758" t="s">
        <v>52</v>
      </c>
      <c r="BK758" s="30" t="s">
        <v>176</v>
      </c>
      <c r="BL758" s="3">
        <v>43963.470659722225</v>
      </c>
      <c r="BM758" t="s">
        <v>31</v>
      </c>
      <c r="BN758" t="s">
        <v>32</v>
      </c>
      <c r="BP758" t="s">
        <v>4643</v>
      </c>
      <c r="BQ758" t="s">
        <v>1025</v>
      </c>
      <c r="BR758" t="s">
        <v>28</v>
      </c>
      <c r="BS758" t="s">
        <v>28</v>
      </c>
      <c r="BT758" t="s">
        <v>176</v>
      </c>
      <c r="BU758" s="3">
        <v>43963.470659722225</v>
      </c>
      <c r="BV758" t="s">
        <v>803</v>
      </c>
      <c r="BW758" s="3">
        <v>43963.600711099534</v>
      </c>
      <c r="BX758" t="s">
        <v>4727</v>
      </c>
      <c r="CG758"/>
      <c r="CH758"/>
      <c r="CI758"/>
      <c r="CY758"/>
      <c r="DA758"/>
      <c r="DE758"/>
      <c r="DF758"/>
    </row>
    <row r="759" spans="1:110" x14ac:dyDescent="0.25">
      <c r="A759" s="1">
        <f>IF(Veg_Table[[#This Row],[VP_STATUS]]="Hold",0,IF(OR(AND(Veg_Table[[#This Row],[PRESCRIP]]="NW_No Work",Veg_Table[[#This Row],[VP_STATUS]]&lt;&gt;"No Work Required Under EVM"),AND(Veg_Table[[#This Row],[VP_STATUS]]="No Work Required Under EVM",Veg_Table[[#This Row],[PRESCRIP]]&lt;&gt;"NW_No Work")),1,0))</f>
        <v>0</v>
      </c>
      <c r="B759" s="1">
        <f>IF(Veg_Table[[#This Row],[SPECIES]]="",1,0)</f>
        <v>0</v>
      </c>
      <c r="C759" s="1">
        <f>IF(Veg_Table[[#This Row],[DIAMETER]]="",1,0)</f>
        <v>0</v>
      </c>
      <c r="D759" s="1">
        <f>IF(Veg_Table[[#This Row],[HEIGHT]]="",1,0)</f>
        <v>0</v>
      </c>
      <c r="E75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59" s="1">
        <f>IF(AND(Veg_Table[[#This Row],[TAT_RESULT]]="ABATE",Veg_Table[[#This Row],[PRESCRIP]]="NW_No Work"),1,0)</f>
        <v>0</v>
      </c>
      <c r="G759" s="1">
        <f>IF(OR(Veg_Table[[#This Row],[Prescription R-Scale]]="NA",Veg_Table[[#This Row],[Diameter R-Scale]]="NA"),0,IF(Veg_Table[[#This Row],[Diameter R-Scale]]&lt;&gt;Veg_Table[[#This Row],[Prescription R-Scale]],1,0))</f>
        <v>0</v>
      </c>
      <c r="H759" s="1">
        <f>IF(OR(AND(Veg_Table[[#This Row],[PRESCRIP]]="BC_Br Rmv", Veg_Table[[#This Row],[WOOD_MAN]]&lt;&gt;"Not Needed"),AND(Veg_Table[[#This Row],[PRESCRIP]]="BCS_Br Rmv+Trt", Veg_Table[[#This Row],[WOOD_MAN]]&lt;&gt;"Not Needed")),1,0)</f>
        <v>0</v>
      </c>
      <c r="I759" s="1">
        <f ca="1">IF(AND(Veg_Table[[#This Row],[Prescription_Changed]]="Yes",Veg_Table[[#This Row],[TAT_RESULT]]=""),1,0)</f>
        <v>0</v>
      </c>
      <c r="J759" s="1">
        <f ca="1">SUM(Veg_Table[[#This Row],[Prescription and Status do not match]:[Prescription_Edited_And_TAT_Is_Blank]])</f>
        <v>0</v>
      </c>
      <c r="K759" s="1">
        <f ca="1">IF(Veg_Table[[#This Row],[Sum of Errors]]&gt;0,1,0)</f>
        <v>0</v>
      </c>
      <c r="L759" s="1">
        <f>1</f>
        <v>1</v>
      </c>
      <c r="M759"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759" s="1" t="str">
        <f>IF(OR(MID(Veg_Table[[#This Row],[PRESCRIP]],2,1)="1",MID(Veg_Table[[#This Row],[PRESCRIP]],2,1)="2",MID(Veg_Table[[#This Row],[PRESCRIP]],2,1)="3",MID(Veg_Table[[#This Row],[PRESCRIP]],2,1)="4"),_xlfn.NUMBERVALUE(MID(Veg_Table[[#This Row],[PRESCRIP]],2,1)),"NA")</f>
        <v>NA</v>
      </c>
      <c r="O759" s="1">
        <f>WEEKNUM(Veg_Table[[#This Row],[EVM_LAST_EDITED_Day]],2)</f>
        <v>20</v>
      </c>
      <c r="P759" s="25">
        <f>IFERROR(DATE(YEAR(Veg_Table[[#This Row],[EVM_LAST_EDITED2]]),MONTH(Veg_Table[[#This Row],[EVM_LAST_EDITED2]]),DAY(Veg_Table[[#This Row],[EVM_LAST_EDITED2]])),DATE(2019,1,1))</f>
        <v>43963</v>
      </c>
      <c r="Q759" s="3">
        <f>VALUE(SUBSTITUTE(Veg_Table[[#This Row],[EVM_LAST_EDITED]],",",""))</f>
        <v>43963.471620370401</v>
      </c>
      <c r="R759" s="1" t="str">
        <f>_xlfn.IFNA(IF(Veg_Table[[#This Row],[EVM_LAST_EDITOR]]="","zBlank EVM Last Editor",VLOOKUP(Veg_Table[[#This Row],[EVM_LAST_EDITOR]],Roster_Table[#All],4,FALSE)),"zAWRR Not in Roster")</f>
        <v>MGE</v>
      </c>
      <c r="S759" s="1" t="str">
        <f>_xlfn.IFNA(IF(Veg_Table[[#This Row],[EVM_LAST_EDITOR]]="","zBlank EVM Last Editor",VLOOKUP(Veg_Table[[#This Row],[EVM_LAST_EDITOR]],Roster_Table[#All],16,FALSE)),"zCompany_AWRR not in Roster")</f>
        <v>MGE_Mountain G Enterprises</v>
      </c>
      <c r="T759" s="2">
        <f>IFERROR(DATE(YEAR(Veg_Table[[#This Row],[Created2]]),MONTH(Veg_Table[[#This Row],[Created2]]),DAY(Veg_Table[[#This Row],[Created2]])),DATE(2019,1,1))</f>
        <v>43963</v>
      </c>
      <c r="U759" s="3">
        <f>VALUE(SUBSTITUTE(Veg_Table[[#This Row],[Created]],",",""))</f>
        <v>43963.466516203698</v>
      </c>
      <c r="V759" s="3" t="str">
        <f ca="1">IFERROR(_xlfn.IFNA(CELL("contents",INDIRECT(_xlfn.CONCAT("Veg_Table_Production_Data!",ADDRESS(MATCH(_xlfn.MAXIFS(#REF!,#REF!,"="&amp;Veg_Table[[#This Row],[AUTO_ID]],#REF!,"&lt;"&amp;Veg_Table[[#This Row],[EVM_LAST_EDITED_Day]]),#REF!,0),COLUMN(#REF!),4,1,)))),""),"")</f>
        <v/>
      </c>
      <c r="W759" s="3" t="str">
        <f ca="1">IF(Veg_Table[[#This Row],[Previous_Prescription]]="","No",IF(Veg_Table[[#This Row],[Previous_Prescription]]=Veg_Table[[#This Row],[PRESCRIP]],"No","Yes"))</f>
        <v>No</v>
      </c>
      <c r="X759" s="3" t="str">
        <f>IF(Veg_Table[[#This Row],[EVM_LAST_EDITED_Day]]=Veg_Table[[#This Row],[Created_Day]],"New","Old")</f>
        <v>New</v>
      </c>
      <c r="Y759" s="1">
        <f>IFERROR(IF(FIND("delete",LOWER(Veg_Table[[#This Row],[PI_COMMENTS]]))&gt;=1,1,0),0)</f>
        <v>0</v>
      </c>
      <c r="Z759" s="1" t="str">
        <f>_xlfn.IFNA(IF(Veg_Table[[#This Row],[EVM_LAST_EDITOR]]="","Yes",VLOOKUP(Veg_Table[[#This Row],[EVM_LAST_EDITOR]],Roster_Table[#All],15,FALSE)),"Yes")</f>
        <v>Yes</v>
      </c>
      <c r="AA75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59" s="1" t="str">
        <f>_xlfn.IFNA(VLOOKUP(Veg_Table[[#This Row],[EVM_LAST_EDITOR]],Roster_Table[#All],3,FALSE),"zAWRR Not in Roster")</f>
        <v>Andrew</v>
      </c>
      <c r="AC759" s="1" t="str">
        <f>_xlfn.IFNA(VLOOKUP(Veg_Table[[#This Row],[EVM_LAST_EDITOR]],Roster_Table[#All],2,FALSE),"zAWRR Not in Roster")</f>
        <v>Withers</v>
      </c>
      <c r="AD759" s="1" t="str">
        <f>IF(_xlfn.CONCAT(Veg_Table[[#This Row],[First_Name]]," ",Veg_Table[[#This Row],[Last_Name]])="zAWRR Not in Roster zAWRR Not in Roster","zAWRR Not in Roster",_xlfn.CONCAT(Veg_Table[[#This Row],[First_Name]]," ",Veg_Table[[#This Row],[Last_Name]]))</f>
        <v>Andrew Withers</v>
      </c>
      <c r="AE759">
        <v>3220686</v>
      </c>
      <c r="AF759" t="s">
        <v>4721</v>
      </c>
      <c r="AG759" t="s">
        <v>93</v>
      </c>
      <c r="AH759" t="s">
        <v>4641</v>
      </c>
      <c r="AI759" t="s">
        <v>4722</v>
      </c>
      <c r="AJ759" t="s">
        <v>21</v>
      </c>
      <c r="AL759" t="s">
        <v>22</v>
      </c>
      <c r="AM759" t="s">
        <v>704</v>
      </c>
      <c r="AN759" t="s">
        <v>25</v>
      </c>
      <c r="AO759" t="s">
        <v>25</v>
      </c>
      <c r="AP759">
        <v>21</v>
      </c>
      <c r="AQ759">
        <v>69</v>
      </c>
      <c r="AR759" t="s">
        <v>511</v>
      </c>
      <c r="AS759" t="s">
        <v>24</v>
      </c>
      <c r="AT759" t="s">
        <v>26</v>
      </c>
      <c r="AV759" t="s">
        <v>512</v>
      </c>
      <c r="AW759" t="s">
        <v>4723</v>
      </c>
      <c r="AZ759"/>
      <c r="BB759" s="4"/>
      <c r="BD759" t="s">
        <v>29</v>
      </c>
      <c r="BE759" t="s">
        <v>25</v>
      </c>
      <c r="BF759" t="s">
        <v>513</v>
      </c>
      <c r="BI759" s="3"/>
      <c r="BJ759" t="s">
        <v>52</v>
      </c>
      <c r="BK759" s="30" t="s">
        <v>176</v>
      </c>
      <c r="BL759" s="3">
        <v>43963.471620370372</v>
      </c>
      <c r="BM759" t="s">
        <v>31</v>
      </c>
      <c r="BN759" t="s">
        <v>32</v>
      </c>
      <c r="BP759" t="s">
        <v>4643</v>
      </c>
      <c r="BQ759" t="s">
        <v>1025</v>
      </c>
      <c r="BR759" t="s">
        <v>28</v>
      </c>
      <c r="BS759" t="s">
        <v>28</v>
      </c>
      <c r="BT759" t="s">
        <v>176</v>
      </c>
      <c r="BU759" s="3">
        <v>43963.466516203705</v>
      </c>
      <c r="BV759" t="s">
        <v>803</v>
      </c>
      <c r="BW759" s="3">
        <v>43963.600711099534</v>
      </c>
      <c r="BX759" t="s">
        <v>4724</v>
      </c>
      <c r="CG759"/>
      <c r="CH759"/>
      <c r="CI759"/>
      <c r="CY759"/>
      <c r="DA759"/>
      <c r="DE759"/>
      <c r="DF759"/>
    </row>
    <row r="760" spans="1:110" x14ac:dyDescent="0.25">
      <c r="A760" s="1">
        <f>IF(Veg_Table[[#This Row],[VP_STATUS]]="Hold",0,IF(OR(AND(Veg_Table[[#This Row],[PRESCRIP]]="NW_No Work",Veg_Table[[#This Row],[VP_STATUS]]&lt;&gt;"No Work Required Under EVM"),AND(Veg_Table[[#This Row],[VP_STATUS]]="No Work Required Under EVM",Veg_Table[[#This Row],[PRESCRIP]]&lt;&gt;"NW_No Work")),1,0))</f>
        <v>0</v>
      </c>
      <c r="B760" s="1">
        <f>IF(Veg_Table[[#This Row],[SPECIES]]="",1,0)</f>
        <v>0</v>
      </c>
      <c r="C760" s="1">
        <f>IF(Veg_Table[[#This Row],[DIAMETER]]="",1,0)</f>
        <v>0</v>
      </c>
      <c r="D760" s="1">
        <f>IF(Veg_Table[[#This Row],[HEIGHT]]="",1,0)</f>
        <v>0</v>
      </c>
      <c r="E76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60" s="1">
        <f>IF(AND(Veg_Table[[#This Row],[TAT_RESULT]]="ABATE",Veg_Table[[#This Row],[PRESCRIP]]="NW_No Work"),1,0)</f>
        <v>0</v>
      </c>
      <c r="G760" s="1">
        <f>IF(OR(Veg_Table[[#This Row],[Prescription R-Scale]]="NA",Veg_Table[[#This Row],[Diameter R-Scale]]="NA"),0,IF(Veg_Table[[#This Row],[Diameter R-Scale]]&lt;&gt;Veg_Table[[#This Row],[Prescription R-Scale]],1,0))</f>
        <v>0</v>
      </c>
      <c r="H760" s="1">
        <f>IF(OR(AND(Veg_Table[[#This Row],[PRESCRIP]]="BC_Br Rmv", Veg_Table[[#This Row],[WOOD_MAN]]&lt;&gt;"Not Needed"),AND(Veg_Table[[#This Row],[PRESCRIP]]="BCS_Br Rmv+Trt", Veg_Table[[#This Row],[WOOD_MAN]]&lt;&gt;"Not Needed")),1,0)</f>
        <v>0</v>
      </c>
      <c r="I760" s="1">
        <f ca="1">IF(AND(Veg_Table[[#This Row],[Prescription_Changed]]="Yes",Veg_Table[[#This Row],[TAT_RESULT]]=""),1,0)</f>
        <v>0</v>
      </c>
      <c r="J760" s="1">
        <f ca="1">SUM(Veg_Table[[#This Row],[Prescription and Status do not match]:[Prescription_Edited_And_TAT_Is_Blank]])</f>
        <v>0</v>
      </c>
      <c r="K760" s="1">
        <f ca="1">IF(Veg_Table[[#This Row],[Sum of Errors]]&gt;0,1,0)</f>
        <v>0</v>
      </c>
      <c r="L760" s="1">
        <f>1</f>
        <v>1</v>
      </c>
      <c r="M760"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760" s="1" t="str">
        <f>IF(OR(MID(Veg_Table[[#This Row],[PRESCRIP]],2,1)="1",MID(Veg_Table[[#This Row],[PRESCRIP]],2,1)="2",MID(Veg_Table[[#This Row],[PRESCRIP]],2,1)="3",MID(Veg_Table[[#This Row],[PRESCRIP]],2,1)="4"),_xlfn.NUMBERVALUE(MID(Veg_Table[[#This Row],[PRESCRIP]],2,1)),"NA")</f>
        <v>NA</v>
      </c>
      <c r="O760" s="1">
        <f>WEEKNUM(Veg_Table[[#This Row],[EVM_LAST_EDITED_Day]],2)</f>
        <v>20</v>
      </c>
      <c r="P760" s="25">
        <f>IFERROR(DATE(YEAR(Veg_Table[[#This Row],[EVM_LAST_EDITED2]]),MONTH(Veg_Table[[#This Row],[EVM_LAST_EDITED2]]),DAY(Veg_Table[[#This Row],[EVM_LAST_EDITED2]])),DATE(2019,1,1))</f>
        <v>43963</v>
      </c>
      <c r="Q760" s="3">
        <f>VALUE(SUBSTITUTE(Veg_Table[[#This Row],[EVM_LAST_EDITED]],",",""))</f>
        <v>43963.474927118099</v>
      </c>
      <c r="R760" s="1" t="str">
        <f>_xlfn.IFNA(IF(Veg_Table[[#This Row],[EVM_LAST_EDITOR]]="","zBlank EVM Last Editor",VLOOKUP(Veg_Table[[#This Row],[EVM_LAST_EDITOR]],Roster_Table[#All],4,FALSE)),"zAWRR Not in Roster")</f>
        <v>FCO</v>
      </c>
      <c r="S760" s="1" t="str">
        <f>_xlfn.IFNA(IF(Veg_Table[[#This Row],[EVM_LAST_EDITOR]]="","zBlank EVM Last Editor",VLOOKUP(Veg_Table[[#This Row],[EVM_LAST_EDITOR]],Roster_Table[#All],16,FALSE)),"zCompany_AWRR not in Roster")</f>
        <v>FCO_Forester’s Co-op</v>
      </c>
      <c r="T760" s="2">
        <f>IFERROR(DATE(YEAR(Veg_Table[[#This Row],[Created2]]),MONTH(Veg_Table[[#This Row],[Created2]]),DAY(Veg_Table[[#This Row],[Created2]])),DATE(2019,1,1))</f>
        <v>43692</v>
      </c>
      <c r="U760" s="3">
        <f>VALUE(SUBSTITUTE(Veg_Table[[#This Row],[Created]],",",""))</f>
        <v>43692.437106481499</v>
      </c>
      <c r="V760" s="3" t="str">
        <f ca="1">IFERROR(_xlfn.IFNA(CELL("contents",INDIRECT(_xlfn.CONCAT("Veg_Table_Production_Data!",ADDRESS(MATCH(_xlfn.MAXIFS(#REF!,#REF!,"="&amp;Veg_Table[[#This Row],[AUTO_ID]],#REF!,"&lt;"&amp;Veg_Table[[#This Row],[EVM_LAST_EDITED_Day]]),#REF!,0),COLUMN(#REF!),4,1,)))),""),"")</f>
        <v/>
      </c>
      <c r="W760" s="3" t="str">
        <f ca="1">IF(Veg_Table[[#This Row],[Previous_Prescription]]="","No",IF(Veg_Table[[#This Row],[Previous_Prescription]]=Veg_Table[[#This Row],[PRESCRIP]],"No","Yes"))</f>
        <v>No</v>
      </c>
      <c r="X760" s="3" t="str">
        <f>IF(Veg_Table[[#This Row],[EVM_LAST_EDITED_Day]]=Veg_Table[[#This Row],[Created_Day]],"New","Old")</f>
        <v>Old</v>
      </c>
      <c r="Y760" s="1">
        <f>IFERROR(IF(FIND("delete",LOWER(Veg_Table[[#This Row],[PI_COMMENTS]]))&gt;=1,1,0),0)</f>
        <v>0</v>
      </c>
      <c r="Z760" s="1" t="str">
        <f>_xlfn.IFNA(IF(Veg_Table[[#This Row],[EVM_LAST_EDITOR]]="","Yes",VLOOKUP(Veg_Table[[#This Row],[EVM_LAST_EDITOR]],Roster_Table[#All],15,FALSE)),"Yes")</f>
        <v>Yes</v>
      </c>
      <c r="AA76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60" s="1" t="str">
        <f>_xlfn.IFNA(VLOOKUP(Veg_Table[[#This Row],[EVM_LAST_EDITOR]],Roster_Table[#All],3,FALSE),"zAWRR Not in Roster")</f>
        <v>Sarah</v>
      </c>
      <c r="AC760" s="1" t="str">
        <f>_xlfn.IFNA(VLOOKUP(Veg_Table[[#This Row],[EVM_LAST_EDITOR]],Roster_Table[#All],2,FALSE),"zAWRR Not in Roster")</f>
        <v>Deal</v>
      </c>
      <c r="AD760" s="1" t="str">
        <f>IF(_xlfn.CONCAT(Veg_Table[[#This Row],[First_Name]]," ",Veg_Table[[#This Row],[Last_Name]])="zAWRR Not in Roster zAWRR Not in Roster","zAWRR Not in Roster",_xlfn.CONCAT(Veg_Table[[#This Row],[First_Name]]," ",Veg_Table[[#This Row],[Last_Name]]))</f>
        <v>Sarah Deal</v>
      </c>
      <c r="AE760">
        <v>1752864</v>
      </c>
      <c r="AF760" t="s">
        <v>1499</v>
      </c>
      <c r="AG760" t="s">
        <v>30</v>
      </c>
      <c r="AH760" t="s">
        <v>918</v>
      </c>
      <c r="AI760" t="s">
        <v>919</v>
      </c>
      <c r="AJ760" t="s">
        <v>21</v>
      </c>
      <c r="AK760" t="s">
        <v>28</v>
      </c>
      <c r="AL760" t="s">
        <v>22</v>
      </c>
      <c r="AM760" t="s">
        <v>40</v>
      </c>
      <c r="AN760" t="s">
        <v>25</v>
      </c>
      <c r="AO760" t="s">
        <v>25</v>
      </c>
      <c r="AP760">
        <v>22</v>
      </c>
      <c r="AQ760">
        <v>50</v>
      </c>
      <c r="AR760" t="s">
        <v>28</v>
      </c>
      <c r="AS760" t="s">
        <v>24</v>
      </c>
      <c r="AT760" t="s">
        <v>26</v>
      </c>
      <c r="AU760" t="s">
        <v>25</v>
      </c>
      <c r="AV760" t="s">
        <v>519</v>
      </c>
      <c r="AW760" t="s">
        <v>4859</v>
      </c>
      <c r="AX760" t="s">
        <v>534</v>
      </c>
      <c r="AY760" t="s">
        <v>28</v>
      </c>
      <c r="AZ760">
        <v>5491986</v>
      </c>
      <c r="BA760" t="s">
        <v>530</v>
      </c>
      <c r="BB760" s="4">
        <v>43911.656126759262</v>
      </c>
      <c r="BC760" t="s">
        <v>28</v>
      </c>
      <c r="BD760" t="s">
        <v>29</v>
      </c>
      <c r="BF760" t="s">
        <v>28</v>
      </c>
      <c r="BG760" t="s">
        <v>534</v>
      </c>
      <c r="BH760" t="s">
        <v>28</v>
      </c>
      <c r="BI760" s="3">
        <v>43936.411549756944</v>
      </c>
      <c r="BJ760" t="s">
        <v>4860</v>
      </c>
      <c r="BK760" s="30" t="s">
        <v>400</v>
      </c>
      <c r="BL760" s="3">
        <v>43963.474927118055</v>
      </c>
      <c r="BM760" t="s">
        <v>31</v>
      </c>
      <c r="BN760" t="s">
        <v>32</v>
      </c>
      <c r="BO760" t="s">
        <v>920</v>
      </c>
      <c r="BP760" t="s">
        <v>921</v>
      </c>
      <c r="BQ760" t="s">
        <v>826</v>
      </c>
      <c r="BR760" t="s">
        <v>28</v>
      </c>
      <c r="BS760" t="s">
        <v>28</v>
      </c>
      <c r="BT760" t="s">
        <v>171</v>
      </c>
      <c r="BU760" s="3">
        <v>43692.437106481484</v>
      </c>
      <c r="BV760" t="s">
        <v>803</v>
      </c>
      <c r="BW760" s="3">
        <v>43963.480885474535</v>
      </c>
      <c r="BX760" t="s">
        <v>1500</v>
      </c>
      <c r="CG760"/>
      <c r="CH760"/>
      <c r="CI760"/>
      <c r="CY760"/>
      <c r="DA760"/>
      <c r="DE760"/>
      <c r="DF760"/>
    </row>
    <row r="761" spans="1:110" x14ac:dyDescent="0.25">
      <c r="A761" s="1">
        <f>IF(Veg_Table[[#This Row],[VP_STATUS]]="Hold",0,IF(OR(AND(Veg_Table[[#This Row],[PRESCRIP]]="NW_No Work",Veg_Table[[#This Row],[VP_STATUS]]&lt;&gt;"No Work Required Under EVM"),AND(Veg_Table[[#This Row],[VP_STATUS]]="No Work Required Under EVM",Veg_Table[[#This Row],[PRESCRIP]]&lt;&gt;"NW_No Work")),1,0))</f>
        <v>0</v>
      </c>
      <c r="B761" s="1">
        <f>IF(Veg_Table[[#This Row],[SPECIES]]="",1,0)</f>
        <v>0</v>
      </c>
      <c r="C761" s="1">
        <f>IF(Veg_Table[[#This Row],[DIAMETER]]="",1,0)</f>
        <v>0</v>
      </c>
      <c r="D761" s="1">
        <f>IF(Veg_Table[[#This Row],[HEIGHT]]="",1,0)</f>
        <v>0</v>
      </c>
      <c r="E76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61" s="1">
        <f>IF(AND(Veg_Table[[#This Row],[TAT_RESULT]]="ABATE",Veg_Table[[#This Row],[PRESCRIP]]="NW_No Work"),1,0)</f>
        <v>0</v>
      </c>
      <c r="G761" s="1">
        <f>IF(OR(Veg_Table[[#This Row],[Prescription R-Scale]]="NA",Veg_Table[[#This Row],[Diameter R-Scale]]="NA"),0,IF(Veg_Table[[#This Row],[Diameter R-Scale]]&lt;&gt;Veg_Table[[#This Row],[Prescription R-Scale]],1,0))</f>
        <v>0</v>
      </c>
      <c r="H761" s="1">
        <f>IF(OR(AND(Veg_Table[[#This Row],[PRESCRIP]]="BC_Br Rmv", Veg_Table[[#This Row],[WOOD_MAN]]&lt;&gt;"Not Needed"),AND(Veg_Table[[#This Row],[PRESCRIP]]="BCS_Br Rmv+Trt", Veg_Table[[#This Row],[WOOD_MAN]]&lt;&gt;"Not Needed")),1,0)</f>
        <v>0</v>
      </c>
      <c r="I761" s="1">
        <f ca="1">IF(AND(Veg_Table[[#This Row],[Prescription_Changed]]="Yes",Veg_Table[[#This Row],[TAT_RESULT]]=""),1,0)</f>
        <v>0</v>
      </c>
      <c r="J761" s="1">
        <f ca="1">SUM(Veg_Table[[#This Row],[Prescription and Status do not match]:[Prescription_Edited_And_TAT_Is_Blank]])</f>
        <v>0</v>
      </c>
      <c r="K761" s="1">
        <f ca="1">IF(Veg_Table[[#This Row],[Sum of Errors]]&gt;0,1,0)</f>
        <v>0</v>
      </c>
      <c r="L761" s="1">
        <f>1</f>
        <v>1</v>
      </c>
      <c r="M761"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761" s="1" t="str">
        <f>IF(OR(MID(Veg_Table[[#This Row],[PRESCRIP]],2,1)="1",MID(Veg_Table[[#This Row],[PRESCRIP]],2,1)="2",MID(Veg_Table[[#This Row],[PRESCRIP]],2,1)="3",MID(Veg_Table[[#This Row],[PRESCRIP]],2,1)="4"),_xlfn.NUMBERVALUE(MID(Veg_Table[[#This Row],[PRESCRIP]],2,1)),"NA")</f>
        <v>NA</v>
      </c>
      <c r="O761" s="1">
        <f>WEEKNUM(Veg_Table[[#This Row],[EVM_LAST_EDITED_Day]],2)</f>
        <v>20</v>
      </c>
      <c r="P761" s="25">
        <f>IFERROR(DATE(YEAR(Veg_Table[[#This Row],[EVM_LAST_EDITED2]]),MONTH(Veg_Table[[#This Row],[EVM_LAST_EDITED2]]),DAY(Veg_Table[[#This Row],[EVM_LAST_EDITED2]])),DATE(2019,1,1))</f>
        <v>43963</v>
      </c>
      <c r="Q761" s="3">
        <f>VALUE(SUBSTITUTE(Veg_Table[[#This Row],[EVM_LAST_EDITED]],",",""))</f>
        <v>43963.477303240703</v>
      </c>
      <c r="R761" s="1" t="str">
        <f>_xlfn.IFNA(IF(Veg_Table[[#This Row],[EVM_LAST_EDITOR]]="","zBlank EVM Last Editor",VLOOKUP(Veg_Table[[#This Row],[EVM_LAST_EDITOR]],Roster_Table[#All],4,FALSE)),"zAWRR Not in Roster")</f>
        <v>MGE</v>
      </c>
      <c r="S761" s="1" t="str">
        <f>_xlfn.IFNA(IF(Veg_Table[[#This Row],[EVM_LAST_EDITOR]]="","zBlank EVM Last Editor",VLOOKUP(Veg_Table[[#This Row],[EVM_LAST_EDITOR]],Roster_Table[#All],16,FALSE)),"zCompany_AWRR not in Roster")</f>
        <v>MGE_Mountain G Enterprises</v>
      </c>
      <c r="T761" s="2">
        <f>IFERROR(DATE(YEAR(Veg_Table[[#This Row],[Created2]]),MONTH(Veg_Table[[#This Row],[Created2]]),DAY(Veg_Table[[#This Row],[Created2]])),DATE(2019,1,1))</f>
        <v>43963</v>
      </c>
      <c r="U761" s="3">
        <f>VALUE(SUBSTITUTE(Veg_Table[[#This Row],[Created]],",",""))</f>
        <v>43963.477303240703</v>
      </c>
      <c r="V761" s="3" t="str">
        <f ca="1">IFERROR(_xlfn.IFNA(CELL("contents",INDIRECT(_xlfn.CONCAT("Veg_Table_Production_Data!",ADDRESS(MATCH(_xlfn.MAXIFS(#REF!,#REF!,"="&amp;Veg_Table[[#This Row],[AUTO_ID]],#REF!,"&lt;"&amp;Veg_Table[[#This Row],[EVM_LAST_EDITED_Day]]),#REF!,0),COLUMN(#REF!),4,1,)))),""),"")</f>
        <v/>
      </c>
      <c r="W761" s="3" t="str">
        <f ca="1">IF(Veg_Table[[#This Row],[Previous_Prescription]]="","No",IF(Veg_Table[[#This Row],[Previous_Prescription]]=Veg_Table[[#This Row],[PRESCRIP]],"No","Yes"))</f>
        <v>No</v>
      </c>
      <c r="X761" s="3" t="str">
        <f>IF(Veg_Table[[#This Row],[EVM_LAST_EDITED_Day]]=Veg_Table[[#This Row],[Created_Day]],"New","Old")</f>
        <v>New</v>
      </c>
      <c r="Y761" s="1">
        <f>IFERROR(IF(FIND("delete",LOWER(Veg_Table[[#This Row],[PI_COMMENTS]]))&gt;=1,1,0),0)</f>
        <v>0</v>
      </c>
      <c r="Z761" s="1" t="str">
        <f>_xlfn.IFNA(IF(Veg_Table[[#This Row],[EVM_LAST_EDITOR]]="","Yes",VLOOKUP(Veg_Table[[#This Row],[EVM_LAST_EDITOR]],Roster_Table[#All],15,FALSE)),"Yes")</f>
        <v>Yes</v>
      </c>
      <c r="AA76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61" s="1" t="str">
        <f>_xlfn.IFNA(VLOOKUP(Veg_Table[[#This Row],[EVM_LAST_EDITOR]],Roster_Table[#All],3,FALSE),"zAWRR Not in Roster")</f>
        <v>Andrew</v>
      </c>
      <c r="AC761" s="1" t="str">
        <f>_xlfn.IFNA(VLOOKUP(Veg_Table[[#This Row],[EVM_LAST_EDITOR]],Roster_Table[#All],2,FALSE),"zAWRR Not in Roster")</f>
        <v>Withers</v>
      </c>
      <c r="AD761" s="1" t="str">
        <f>IF(_xlfn.CONCAT(Veg_Table[[#This Row],[First_Name]]," ",Veg_Table[[#This Row],[Last_Name]])="zAWRR Not in Roster zAWRR Not in Roster","zAWRR Not in Roster",_xlfn.CONCAT(Veg_Table[[#This Row],[First_Name]]," ",Veg_Table[[#This Row],[Last_Name]]))</f>
        <v>Andrew Withers</v>
      </c>
      <c r="AE761">
        <v>3220689</v>
      </c>
      <c r="AF761" t="s">
        <v>4732</v>
      </c>
      <c r="AG761" t="s">
        <v>93</v>
      </c>
      <c r="AH761" t="s">
        <v>4641</v>
      </c>
      <c r="AI761" t="s">
        <v>4729</v>
      </c>
      <c r="AJ761" t="s">
        <v>21</v>
      </c>
      <c r="AL761" t="s">
        <v>22</v>
      </c>
      <c r="AM761" t="s">
        <v>1967</v>
      </c>
      <c r="AN761" t="s">
        <v>25</v>
      </c>
      <c r="AO761" t="s">
        <v>25</v>
      </c>
      <c r="AP761">
        <v>47</v>
      </c>
      <c r="AQ761">
        <v>136</v>
      </c>
      <c r="AR761" t="s">
        <v>511</v>
      </c>
      <c r="AS761" t="s">
        <v>24</v>
      </c>
      <c r="AT761" t="s">
        <v>26</v>
      </c>
      <c r="AV761" t="s">
        <v>512</v>
      </c>
      <c r="AW761" t="s">
        <v>4733</v>
      </c>
      <c r="AZ761"/>
      <c r="BB761" s="4"/>
      <c r="BD761" t="s">
        <v>29</v>
      </c>
      <c r="BE761" t="s">
        <v>25</v>
      </c>
      <c r="BF761" t="s">
        <v>513</v>
      </c>
      <c r="BI761" s="3"/>
      <c r="BJ761" t="s">
        <v>52</v>
      </c>
      <c r="BK761" s="30" t="s">
        <v>176</v>
      </c>
      <c r="BL761" s="3">
        <v>43963.477303240739</v>
      </c>
      <c r="BM761" t="s">
        <v>31</v>
      </c>
      <c r="BN761" t="s">
        <v>32</v>
      </c>
      <c r="BP761" t="s">
        <v>4643</v>
      </c>
      <c r="BQ761" t="s">
        <v>1025</v>
      </c>
      <c r="BR761" t="s">
        <v>28</v>
      </c>
      <c r="BS761" t="s">
        <v>28</v>
      </c>
      <c r="BT761" t="s">
        <v>176</v>
      </c>
      <c r="BU761" s="3">
        <v>43963.477303240739</v>
      </c>
      <c r="BV761" t="s">
        <v>803</v>
      </c>
      <c r="BW761" s="3">
        <v>43963.600711099534</v>
      </c>
      <c r="BX761" t="s">
        <v>4734</v>
      </c>
      <c r="CG761"/>
      <c r="CH761"/>
      <c r="CI761"/>
      <c r="CY761"/>
      <c r="DA761"/>
      <c r="DE761"/>
      <c r="DF761"/>
    </row>
    <row r="762" spans="1:110" x14ac:dyDescent="0.25">
      <c r="A762" s="1">
        <f>IF(Veg_Table[[#This Row],[VP_STATUS]]="Hold",0,IF(OR(AND(Veg_Table[[#This Row],[PRESCRIP]]="NW_No Work",Veg_Table[[#This Row],[VP_STATUS]]&lt;&gt;"No Work Required Under EVM"),AND(Veg_Table[[#This Row],[VP_STATUS]]="No Work Required Under EVM",Veg_Table[[#This Row],[PRESCRIP]]&lt;&gt;"NW_No Work")),1,0))</f>
        <v>0</v>
      </c>
      <c r="B762" s="1">
        <f>IF(Veg_Table[[#This Row],[SPECIES]]="",1,0)</f>
        <v>0</v>
      </c>
      <c r="C762" s="1">
        <f>IF(Veg_Table[[#This Row],[DIAMETER]]="",1,0)</f>
        <v>0</v>
      </c>
      <c r="D762" s="1">
        <f>IF(Veg_Table[[#This Row],[HEIGHT]]="",1,0)</f>
        <v>0</v>
      </c>
      <c r="E76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62" s="1">
        <f>IF(AND(Veg_Table[[#This Row],[TAT_RESULT]]="ABATE",Veg_Table[[#This Row],[PRESCRIP]]="NW_No Work"),1,0)</f>
        <v>0</v>
      </c>
      <c r="G762" s="1">
        <f>IF(OR(Veg_Table[[#This Row],[Prescription R-Scale]]="NA",Veg_Table[[#This Row],[Diameter R-Scale]]="NA"),0,IF(Veg_Table[[#This Row],[Diameter R-Scale]]&lt;&gt;Veg_Table[[#This Row],[Prescription R-Scale]],1,0))</f>
        <v>0</v>
      </c>
      <c r="H762" s="1">
        <f>IF(OR(AND(Veg_Table[[#This Row],[PRESCRIP]]="BC_Br Rmv", Veg_Table[[#This Row],[WOOD_MAN]]&lt;&gt;"Not Needed"),AND(Veg_Table[[#This Row],[PRESCRIP]]="BCS_Br Rmv+Trt", Veg_Table[[#This Row],[WOOD_MAN]]&lt;&gt;"Not Needed")),1,0)</f>
        <v>0</v>
      </c>
      <c r="I762" s="1">
        <f ca="1">IF(AND(Veg_Table[[#This Row],[Prescription_Changed]]="Yes",Veg_Table[[#This Row],[TAT_RESULT]]=""),1,0)</f>
        <v>0</v>
      </c>
      <c r="J762" s="1">
        <f ca="1">SUM(Veg_Table[[#This Row],[Prescription and Status do not match]:[Prescription_Edited_And_TAT_Is_Blank]])</f>
        <v>0</v>
      </c>
      <c r="K762" s="1">
        <f ca="1">IF(Veg_Table[[#This Row],[Sum of Errors]]&gt;0,1,0)</f>
        <v>0</v>
      </c>
      <c r="L762" s="1">
        <f>1</f>
        <v>1</v>
      </c>
      <c r="M76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762" s="1">
        <f>IF(OR(MID(Veg_Table[[#This Row],[PRESCRIP]],2,1)="1",MID(Veg_Table[[#This Row],[PRESCRIP]],2,1)="2",MID(Veg_Table[[#This Row],[PRESCRIP]],2,1)="3",MID(Veg_Table[[#This Row],[PRESCRIP]],2,1)="4"),_xlfn.NUMBERVALUE(MID(Veg_Table[[#This Row],[PRESCRIP]],2,1)),"NA")</f>
        <v>2</v>
      </c>
      <c r="O762" s="1">
        <f>WEEKNUM(Veg_Table[[#This Row],[EVM_LAST_EDITED_Day]],2)</f>
        <v>20</v>
      </c>
      <c r="P762" s="25">
        <f>IFERROR(DATE(YEAR(Veg_Table[[#This Row],[EVM_LAST_EDITED2]]),MONTH(Veg_Table[[#This Row],[EVM_LAST_EDITED2]]),DAY(Veg_Table[[#This Row],[EVM_LAST_EDITED2]])),DATE(2019,1,1))</f>
        <v>43963</v>
      </c>
      <c r="Q762" s="3">
        <f>VALUE(SUBSTITUTE(Veg_Table[[#This Row],[EVM_LAST_EDITED]],",",""))</f>
        <v>43963.484070428203</v>
      </c>
      <c r="R762" s="1" t="str">
        <f>_xlfn.IFNA(IF(Veg_Table[[#This Row],[EVM_LAST_EDITOR]]="","zBlank EVM Last Editor",VLOOKUP(Veg_Table[[#This Row],[EVM_LAST_EDITOR]],Roster_Table[#All],4,FALSE)),"zAWRR Not in Roster")</f>
        <v>MFE</v>
      </c>
      <c r="S762" s="1" t="str">
        <f>_xlfn.IFNA(IF(Veg_Table[[#This Row],[EVM_LAST_EDITOR]]="","zBlank EVM Last Editor",VLOOKUP(Veg_Table[[#This Row],[EVM_LAST_EDITOR]],Roster_Table[#All],16,FALSE)),"zCompany_AWRR not in Roster")</f>
        <v>Not in Sierra Roster</v>
      </c>
      <c r="T762" s="2">
        <f>IFERROR(DATE(YEAR(Veg_Table[[#This Row],[Created2]]),MONTH(Veg_Table[[#This Row],[Created2]]),DAY(Veg_Table[[#This Row],[Created2]])),DATE(2019,1,1))</f>
        <v>43738</v>
      </c>
      <c r="U762" s="3">
        <f>VALUE(SUBSTITUTE(Veg_Table[[#This Row],[Created]],",",""))</f>
        <v>43738.403611111098</v>
      </c>
      <c r="V762" s="3" t="str">
        <f ca="1">IFERROR(_xlfn.IFNA(CELL("contents",INDIRECT(_xlfn.CONCAT("Veg_Table_Production_Data!",ADDRESS(MATCH(_xlfn.MAXIFS(#REF!,#REF!,"="&amp;Veg_Table[[#This Row],[AUTO_ID]],#REF!,"&lt;"&amp;Veg_Table[[#This Row],[EVM_LAST_EDITED_Day]]),#REF!,0),COLUMN(#REF!),4,1,)))),""),"")</f>
        <v/>
      </c>
      <c r="W762" s="3" t="str">
        <f ca="1">IF(Veg_Table[[#This Row],[Previous_Prescription]]="","No",IF(Veg_Table[[#This Row],[Previous_Prescription]]=Veg_Table[[#This Row],[PRESCRIP]],"No","Yes"))</f>
        <v>No</v>
      </c>
      <c r="X762" s="3" t="str">
        <f>IF(Veg_Table[[#This Row],[EVM_LAST_EDITED_Day]]=Veg_Table[[#This Row],[Created_Day]],"New","Old")</f>
        <v>Old</v>
      </c>
      <c r="Y762" s="1">
        <f>IFERROR(IF(FIND("delete",LOWER(Veg_Table[[#This Row],[PI_COMMENTS]]))&gt;=1,1,0),0)</f>
        <v>0</v>
      </c>
      <c r="Z762" s="1" t="str">
        <f>_xlfn.IFNA(IF(Veg_Table[[#This Row],[EVM_LAST_EDITOR]]="","Yes",VLOOKUP(Veg_Table[[#This Row],[EVM_LAST_EDITOR]],Roster_Table[#All],15,FALSE)),"Yes")</f>
        <v>No</v>
      </c>
      <c r="AA76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62" s="1" t="str">
        <f>_xlfn.IFNA(VLOOKUP(Veg_Table[[#This Row],[EVM_LAST_EDITOR]],Roster_Table[#All],3,FALSE),"zAWRR Not in Roster")</f>
        <v>Thomas</v>
      </c>
      <c r="AC762" s="1" t="str">
        <f>_xlfn.IFNA(VLOOKUP(Veg_Table[[#This Row],[EVM_LAST_EDITOR]],Roster_Table[#All],2,FALSE),"zAWRR Not in Roster")</f>
        <v>James</v>
      </c>
      <c r="AD762" s="1" t="str">
        <f>IF(_xlfn.CONCAT(Veg_Table[[#This Row],[First_Name]]," ",Veg_Table[[#This Row],[Last_Name]])="zAWRR Not in Roster zAWRR Not in Roster","zAWRR Not in Roster",_xlfn.CONCAT(Veg_Table[[#This Row],[First_Name]]," ",Veg_Table[[#This Row],[Last_Name]]))</f>
        <v>Thomas James</v>
      </c>
      <c r="AE762">
        <v>1764294</v>
      </c>
      <c r="AF762" t="s">
        <v>3677</v>
      </c>
      <c r="AG762" t="s">
        <v>30</v>
      </c>
      <c r="AH762" t="s">
        <v>2081</v>
      </c>
      <c r="AI762" t="s">
        <v>2272</v>
      </c>
      <c r="AJ762" t="s">
        <v>820</v>
      </c>
      <c r="AK762" t="s">
        <v>28</v>
      </c>
      <c r="AL762" t="s">
        <v>830</v>
      </c>
      <c r="AM762" t="s">
        <v>38</v>
      </c>
      <c r="AN762" t="s">
        <v>25</v>
      </c>
      <c r="AO762" t="s">
        <v>25</v>
      </c>
      <c r="AP762">
        <v>12</v>
      </c>
      <c r="AQ762">
        <v>60</v>
      </c>
      <c r="AR762" t="s">
        <v>514</v>
      </c>
      <c r="AS762" t="s">
        <v>530</v>
      </c>
      <c r="AT762" t="s">
        <v>515</v>
      </c>
      <c r="AU762" t="s">
        <v>25</v>
      </c>
      <c r="AV762" t="s">
        <v>512</v>
      </c>
      <c r="AW762" t="s">
        <v>3678</v>
      </c>
      <c r="AX762" t="s">
        <v>825</v>
      </c>
      <c r="AY762" t="s">
        <v>825</v>
      </c>
      <c r="AZ762">
        <v>5807646</v>
      </c>
      <c r="BA762" t="s">
        <v>530</v>
      </c>
      <c r="BB762" s="4">
        <v>43963.483984756946</v>
      </c>
      <c r="BC762" t="s">
        <v>837</v>
      </c>
      <c r="BD762" t="s">
        <v>29</v>
      </c>
      <c r="BF762" t="s">
        <v>28</v>
      </c>
      <c r="BG762" t="s">
        <v>28</v>
      </c>
      <c r="BH762" t="s">
        <v>28</v>
      </c>
      <c r="BI762" s="3"/>
      <c r="BJ762" t="s">
        <v>528</v>
      </c>
      <c r="BK762" s="30" t="s">
        <v>694</v>
      </c>
      <c r="BL762" s="3">
        <v>43963.48407042824</v>
      </c>
      <c r="BM762" t="s">
        <v>31</v>
      </c>
      <c r="BN762" t="s">
        <v>32</v>
      </c>
      <c r="BO762" t="s">
        <v>2083</v>
      </c>
      <c r="BP762" t="s">
        <v>2084</v>
      </c>
      <c r="BQ762" t="s">
        <v>826</v>
      </c>
      <c r="BR762" t="s">
        <v>28</v>
      </c>
      <c r="BS762" t="s">
        <v>28</v>
      </c>
      <c r="BT762" t="s">
        <v>835</v>
      </c>
      <c r="BU762" s="3">
        <v>43738.403611111113</v>
      </c>
      <c r="BV762" t="s">
        <v>803</v>
      </c>
      <c r="BW762" s="3">
        <v>43963.564171712962</v>
      </c>
      <c r="BX762" t="s">
        <v>3679</v>
      </c>
      <c r="CG762"/>
      <c r="CH762"/>
      <c r="CI762"/>
      <c r="CY762"/>
      <c r="DA762"/>
      <c r="DE762"/>
      <c r="DF762"/>
    </row>
    <row r="763" spans="1:110" x14ac:dyDescent="0.25">
      <c r="A763" s="1">
        <f>IF(Veg_Table[[#This Row],[VP_STATUS]]="Hold",0,IF(OR(AND(Veg_Table[[#This Row],[PRESCRIP]]="NW_No Work",Veg_Table[[#This Row],[VP_STATUS]]&lt;&gt;"No Work Required Under EVM"),AND(Veg_Table[[#This Row],[VP_STATUS]]="No Work Required Under EVM",Veg_Table[[#This Row],[PRESCRIP]]&lt;&gt;"NW_No Work")),1,0))</f>
        <v>0</v>
      </c>
      <c r="B763" s="1">
        <f>IF(Veg_Table[[#This Row],[SPECIES]]="",1,0)</f>
        <v>0</v>
      </c>
      <c r="C763" s="1">
        <f>IF(Veg_Table[[#This Row],[DIAMETER]]="",1,0)</f>
        <v>0</v>
      </c>
      <c r="D763" s="1">
        <f>IF(Veg_Table[[#This Row],[HEIGHT]]="",1,0)</f>
        <v>0</v>
      </c>
      <c r="E76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63" s="1">
        <f>IF(AND(Veg_Table[[#This Row],[TAT_RESULT]]="ABATE",Veg_Table[[#This Row],[PRESCRIP]]="NW_No Work"),1,0)</f>
        <v>0</v>
      </c>
      <c r="G763" s="1">
        <f>IF(OR(Veg_Table[[#This Row],[Prescription R-Scale]]="NA",Veg_Table[[#This Row],[Diameter R-Scale]]="NA"),0,IF(Veg_Table[[#This Row],[Diameter R-Scale]]&lt;&gt;Veg_Table[[#This Row],[Prescription R-Scale]],1,0))</f>
        <v>0</v>
      </c>
      <c r="H763" s="1">
        <f>IF(OR(AND(Veg_Table[[#This Row],[PRESCRIP]]="BC_Br Rmv", Veg_Table[[#This Row],[WOOD_MAN]]&lt;&gt;"Not Needed"),AND(Veg_Table[[#This Row],[PRESCRIP]]="BCS_Br Rmv+Trt", Veg_Table[[#This Row],[WOOD_MAN]]&lt;&gt;"Not Needed")),1,0)</f>
        <v>0</v>
      </c>
      <c r="I763" s="1">
        <f ca="1">IF(AND(Veg_Table[[#This Row],[Prescription_Changed]]="Yes",Veg_Table[[#This Row],[TAT_RESULT]]=""),1,0)</f>
        <v>0</v>
      </c>
      <c r="J763" s="1">
        <f ca="1">SUM(Veg_Table[[#This Row],[Prescription and Status do not match]:[Prescription_Edited_And_TAT_Is_Blank]])</f>
        <v>0</v>
      </c>
      <c r="K763" s="1">
        <f ca="1">IF(Veg_Table[[#This Row],[Sum of Errors]]&gt;0,1,0)</f>
        <v>0</v>
      </c>
      <c r="L763" s="1">
        <f>1</f>
        <v>1</v>
      </c>
      <c r="M76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763" s="1">
        <f>IF(OR(MID(Veg_Table[[#This Row],[PRESCRIP]],2,1)="1",MID(Veg_Table[[#This Row],[PRESCRIP]],2,1)="2",MID(Veg_Table[[#This Row],[PRESCRIP]],2,1)="3",MID(Veg_Table[[#This Row],[PRESCRIP]],2,1)="4"),_xlfn.NUMBERVALUE(MID(Veg_Table[[#This Row],[PRESCRIP]],2,1)),"NA")</f>
        <v>2</v>
      </c>
      <c r="O763" s="1">
        <f>WEEKNUM(Veg_Table[[#This Row],[EVM_LAST_EDITED_Day]],2)</f>
        <v>20</v>
      </c>
      <c r="P763" s="25">
        <f>IFERROR(DATE(YEAR(Veg_Table[[#This Row],[EVM_LAST_EDITED2]]),MONTH(Veg_Table[[#This Row],[EVM_LAST_EDITED2]]),DAY(Veg_Table[[#This Row],[EVM_LAST_EDITED2]])),DATE(2019,1,1))</f>
        <v>43963</v>
      </c>
      <c r="Q763" s="3">
        <f>VALUE(SUBSTITUTE(Veg_Table[[#This Row],[EVM_LAST_EDITED]],",",""))</f>
        <v>43963.485163680598</v>
      </c>
      <c r="R763" s="1" t="str">
        <f>_xlfn.IFNA(IF(Veg_Table[[#This Row],[EVM_LAST_EDITOR]]="","zBlank EVM Last Editor",VLOOKUP(Veg_Table[[#This Row],[EVM_LAST_EDITOR]],Roster_Table[#All],4,FALSE)),"zAWRR Not in Roster")</f>
        <v>MFE</v>
      </c>
      <c r="S763" s="1" t="str">
        <f>_xlfn.IFNA(IF(Veg_Table[[#This Row],[EVM_LAST_EDITOR]]="","zBlank EVM Last Editor",VLOOKUP(Veg_Table[[#This Row],[EVM_LAST_EDITOR]],Roster_Table[#All],16,FALSE)),"zCompany_AWRR not in Roster")</f>
        <v>Not in Sierra Roster</v>
      </c>
      <c r="T763" s="2">
        <f>IFERROR(DATE(YEAR(Veg_Table[[#This Row],[Created2]]),MONTH(Veg_Table[[#This Row],[Created2]]),DAY(Veg_Table[[#This Row],[Created2]])),DATE(2019,1,1))</f>
        <v>43738</v>
      </c>
      <c r="U763" s="3">
        <f>VALUE(SUBSTITUTE(Veg_Table[[#This Row],[Created]],",",""))</f>
        <v>43738.404872685198</v>
      </c>
      <c r="V763" s="3" t="str">
        <f ca="1">IFERROR(_xlfn.IFNA(CELL("contents",INDIRECT(_xlfn.CONCAT("Veg_Table_Production_Data!",ADDRESS(MATCH(_xlfn.MAXIFS(#REF!,#REF!,"="&amp;Veg_Table[[#This Row],[AUTO_ID]],#REF!,"&lt;"&amp;Veg_Table[[#This Row],[EVM_LAST_EDITED_Day]]),#REF!,0),COLUMN(#REF!),4,1,)))),""),"")</f>
        <v/>
      </c>
      <c r="W763" s="3" t="str">
        <f ca="1">IF(Veg_Table[[#This Row],[Previous_Prescription]]="","No",IF(Veg_Table[[#This Row],[Previous_Prescription]]=Veg_Table[[#This Row],[PRESCRIP]],"No","Yes"))</f>
        <v>No</v>
      </c>
      <c r="X763" s="3" t="str">
        <f>IF(Veg_Table[[#This Row],[EVM_LAST_EDITED_Day]]=Veg_Table[[#This Row],[Created_Day]],"New","Old")</f>
        <v>Old</v>
      </c>
      <c r="Y763" s="1">
        <f>IFERROR(IF(FIND("delete",LOWER(Veg_Table[[#This Row],[PI_COMMENTS]]))&gt;=1,1,0),0)</f>
        <v>0</v>
      </c>
      <c r="Z763" s="1" t="str">
        <f>_xlfn.IFNA(IF(Veg_Table[[#This Row],[EVM_LAST_EDITOR]]="","Yes",VLOOKUP(Veg_Table[[#This Row],[EVM_LAST_EDITOR]],Roster_Table[#All],15,FALSE)),"Yes")</f>
        <v>No</v>
      </c>
      <c r="AA76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63" s="1" t="str">
        <f>_xlfn.IFNA(VLOOKUP(Veg_Table[[#This Row],[EVM_LAST_EDITOR]],Roster_Table[#All],3,FALSE),"zAWRR Not in Roster")</f>
        <v>Thomas</v>
      </c>
      <c r="AC763" s="1" t="str">
        <f>_xlfn.IFNA(VLOOKUP(Veg_Table[[#This Row],[EVM_LAST_EDITOR]],Roster_Table[#All],2,FALSE),"zAWRR Not in Roster")</f>
        <v>James</v>
      </c>
      <c r="AD763" s="1" t="str">
        <f>IF(_xlfn.CONCAT(Veg_Table[[#This Row],[First_Name]]," ",Veg_Table[[#This Row],[Last_Name]])="zAWRR Not in Roster zAWRR Not in Roster","zAWRR Not in Roster",_xlfn.CONCAT(Veg_Table[[#This Row],[First_Name]]," ",Veg_Table[[#This Row],[Last_Name]]))</f>
        <v>Thomas James</v>
      </c>
      <c r="AE763">
        <v>1764295</v>
      </c>
      <c r="AF763" t="s">
        <v>3680</v>
      </c>
      <c r="AG763" t="s">
        <v>30</v>
      </c>
      <c r="AH763" t="s">
        <v>2081</v>
      </c>
      <c r="AI763" t="s">
        <v>2272</v>
      </c>
      <c r="AJ763" t="s">
        <v>820</v>
      </c>
      <c r="AK763" t="s">
        <v>28</v>
      </c>
      <c r="AL763" t="s">
        <v>830</v>
      </c>
      <c r="AM763" t="s">
        <v>38</v>
      </c>
      <c r="AN763" t="s">
        <v>25</v>
      </c>
      <c r="AO763" t="s">
        <v>25</v>
      </c>
      <c r="AP763">
        <v>12</v>
      </c>
      <c r="AQ763">
        <v>60</v>
      </c>
      <c r="AR763" t="s">
        <v>514</v>
      </c>
      <c r="AS763" t="s">
        <v>530</v>
      </c>
      <c r="AT763" t="s">
        <v>515</v>
      </c>
      <c r="AU763" t="s">
        <v>25</v>
      </c>
      <c r="AV763" t="s">
        <v>512</v>
      </c>
      <c r="AW763" t="s">
        <v>3681</v>
      </c>
      <c r="AX763" t="s">
        <v>825</v>
      </c>
      <c r="AY763" t="s">
        <v>825</v>
      </c>
      <c r="AZ763">
        <v>5807646</v>
      </c>
      <c r="BA763" t="s">
        <v>530</v>
      </c>
      <c r="BB763" s="4">
        <v>43963.485088773145</v>
      </c>
      <c r="BC763" t="s">
        <v>837</v>
      </c>
      <c r="BD763" t="s">
        <v>29</v>
      </c>
      <c r="BF763" t="s">
        <v>28</v>
      </c>
      <c r="BG763" t="s">
        <v>28</v>
      </c>
      <c r="BH763" t="s">
        <v>28</v>
      </c>
      <c r="BI763" s="3"/>
      <c r="BJ763" t="s">
        <v>528</v>
      </c>
      <c r="BK763" s="30" t="s">
        <v>694</v>
      </c>
      <c r="BL763" s="3">
        <v>43963.485163680554</v>
      </c>
      <c r="BM763" t="s">
        <v>31</v>
      </c>
      <c r="BN763" t="s">
        <v>32</v>
      </c>
      <c r="BO763" t="s">
        <v>2083</v>
      </c>
      <c r="BP763" t="s">
        <v>2084</v>
      </c>
      <c r="BQ763" t="s">
        <v>826</v>
      </c>
      <c r="BR763" t="s">
        <v>28</v>
      </c>
      <c r="BS763" t="s">
        <v>28</v>
      </c>
      <c r="BT763" t="s">
        <v>835</v>
      </c>
      <c r="BU763" s="3">
        <v>43738.404872685183</v>
      </c>
      <c r="BV763" t="s">
        <v>803</v>
      </c>
      <c r="BW763" s="3">
        <v>43963.564171712962</v>
      </c>
      <c r="BX763" t="s">
        <v>3682</v>
      </c>
      <c r="CG763"/>
      <c r="CH763"/>
      <c r="CI763"/>
      <c r="CY763"/>
      <c r="DA763"/>
      <c r="DE763"/>
      <c r="DF763"/>
    </row>
    <row r="764" spans="1:110" x14ac:dyDescent="0.25">
      <c r="A764" s="1">
        <f>IF(Veg_Table[[#This Row],[VP_STATUS]]="Hold",0,IF(OR(AND(Veg_Table[[#This Row],[PRESCRIP]]="NW_No Work",Veg_Table[[#This Row],[VP_STATUS]]&lt;&gt;"No Work Required Under EVM"),AND(Veg_Table[[#This Row],[VP_STATUS]]="No Work Required Under EVM",Veg_Table[[#This Row],[PRESCRIP]]&lt;&gt;"NW_No Work")),1,0))</f>
        <v>0</v>
      </c>
      <c r="B764" s="1">
        <f>IF(Veg_Table[[#This Row],[SPECIES]]="",1,0)</f>
        <v>0</v>
      </c>
      <c r="C764" s="1">
        <f>IF(Veg_Table[[#This Row],[DIAMETER]]="",1,0)</f>
        <v>0</v>
      </c>
      <c r="D764" s="1">
        <f>IF(Veg_Table[[#This Row],[HEIGHT]]="",1,0)</f>
        <v>0</v>
      </c>
      <c r="E76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64" s="1">
        <f>IF(AND(Veg_Table[[#This Row],[TAT_RESULT]]="ABATE",Veg_Table[[#This Row],[PRESCRIP]]="NW_No Work"),1,0)</f>
        <v>0</v>
      </c>
      <c r="G764" s="1">
        <f>IF(OR(Veg_Table[[#This Row],[Prescription R-Scale]]="NA",Veg_Table[[#This Row],[Diameter R-Scale]]="NA"),0,IF(Veg_Table[[#This Row],[Diameter R-Scale]]&lt;&gt;Veg_Table[[#This Row],[Prescription R-Scale]],1,0))</f>
        <v>0</v>
      </c>
      <c r="H764" s="1">
        <f>IF(OR(AND(Veg_Table[[#This Row],[PRESCRIP]]="BC_Br Rmv", Veg_Table[[#This Row],[WOOD_MAN]]&lt;&gt;"Not Needed"),AND(Veg_Table[[#This Row],[PRESCRIP]]="BCS_Br Rmv+Trt", Veg_Table[[#This Row],[WOOD_MAN]]&lt;&gt;"Not Needed")),1,0)</f>
        <v>0</v>
      </c>
      <c r="I764" s="1">
        <f ca="1">IF(AND(Veg_Table[[#This Row],[Prescription_Changed]]="Yes",Veg_Table[[#This Row],[TAT_RESULT]]=""),1,0)</f>
        <v>0</v>
      </c>
      <c r="J764" s="1">
        <f ca="1">SUM(Veg_Table[[#This Row],[Prescription and Status do not match]:[Prescription_Edited_And_TAT_Is_Blank]])</f>
        <v>0</v>
      </c>
      <c r="K764" s="1">
        <f ca="1">IF(Veg_Table[[#This Row],[Sum of Errors]]&gt;0,1,0)</f>
        <v>0</v>
      </c>
      <c r="L764" s="1">
        <f>1</f>
        <v>1</v>
      </c>
      <c r="M76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764" s="1">
        <f>IF(OR(MID(Veg_Table[[#This Row],[PRESCRIP]],2,1)="1",MID(Veg_Table[[#This Row],[PRESCRIP]],2,1)="2",MID(Veg_Table[[#This Row],[PRESCRIP]],2,1)="3",MID(Veg_Table[[#This Row],[PRESCRIP]],2,1)="4"),_xlfn.NUMBERVALUE(MID(Veg_Table[[#This Row],[PRESCRIP]],2,1)),"NA")</f>
        <v>2</v>
      </c>
      <c r="O764" s="1">
        <f>WEEKNUM(Veg_Table[[#This Row],[EVM_LAST_EDITED_Day]],2)</f>
        <v>20</v>
      </c>
      <c r="P764" s="25">
        <f>IFERROR(DATE(YEAR(Veg_Table[[#This Row],[EVM_LAST_EDITED2]]),MONTH(Veg_Table[[#This Row],[EVM_LAST_EDITED2]]),DAY(Veg_Table[[#This Row],[EVM_LAST_EDITED2]])),DATE(2019,1,1))</f>
        <v>43963</v>
      </c>
      <c r="Q764" s="3">
        <f>VALUE(SUBSTITUTE(Veg_Table[[#This Row],[EVM_LAST_EDITED]],",",""))</f>
        <v>43963.491135451397</v>
      </c>
      <c r="R764" s="1" t="str">
        <f>_xlfn.IFNA(IF(Veg_Table[[#This Row],[EVM_LAST_EDITOR]]="","zBlank EVM Last Editor",VLOOKUP(Veg_Table[[#This Row],[EVM_LAST_EDITOR]],Roster_Table[#All],4,FALSE)),"zAWRR Not in Roster")</f>
        <v>MBG</v>
      </c>
      <c r="S764" s="1" t="str">
        <f>_xlfn.IFNA(IF(Veg_Table[[#This Row],[EVM_LAST_EDITOR]]="","zBlank EVM Last Editor",VLOOKUP(Veg_Table[[#This Row],[EVM_LAST_EDITOR]],Roster_Table[#All],16,FALSE)),"zCompany_AWRR not in Roster")</f>
        <v>MBG_Mason, Bruce &amp; Girard</v>
      </c>
      <c r="T764" s="2">
        <f>IFERROR(DATE(YEAR(Veg_Table[[#This Row],[Created2]]),MONTH(Veg_Table[[#This Row],[Created2]]),DAY(Veg_Table[[#This Row],[Created2]])),DATE(2019,1,1))</f>
        <v>43963</v>
      </c>
      <c r="U764" s="3">
        <f>VALUE(SUBSTITUTE(Veg_Table[[#This Row],[Created]],",",""))</f>
        <v>43963.489598298598</v>
      </c>
      <c r="V764" s="3" t="str">
        <f ca="1">IFERROR(_xlfn.IFNA(CELL("contents",INDIRECT(_xlfn.CONCAT("Veg_Table_Production_Data!",ADDRESS(MATCH(_xlfn.MAXIFS(#REF!,#REF!,"="&amp;Veg_Table[[#This Row],[AUTO_ID]],#REF!,"&lt;"&amp;Veg_Table[[#This Row],[EVM_LAST_EDITED_Day]]),#REF!,0),COLUMN(#REF!),4,1,)))),""),"")</f>
        <v/>
      </c>
      <c r="W764" s="3" t="str">
        <f ca="1">IF(Veg_Table[[#This Row],[Previous_Prescription]]="","No",IF(Veg_Table[[#This Row],[Previous_Prescription]]=Veg_Table[[#This Row],[PRESCRIP]],"No","Yes"))</f>
        <v>No</v>
      </c>
      <c r="X764" s="3" t="str">
        <f>IF(Veg_Table[[#This Row],[EVM_LAST_EDITED_Day]]=Veg_Table[[#This Row],[Created_Day]],"New","Old")</f>
        <v>New</v>
      </c>
      <c r="Y764" s="1">
        <f>IFERROR(IF(FIND("delete",LOWER(Veg_Table[[#This Row],[PI_COMMENTS]]))&gt;=1,1,0),0)</f>
        <v>0</v>
      </c>
      <c r="Z764" s="1" t="str">
        <f>_xlfn.IFNA(IF(Veg_Table[[#This Row],[EVM_LAST_EDITOR]]="","Yes",VLOOKUP(Veg_Table[[#This Row],[EVM_LAST_EDITOR]],Roster_Table[#All],15,FALSE)),"Yes")</f>
        <v>Yes</v>
      </c>
      <c r="AA76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64" s="1" t="str">
        <f>_xlfn.IFNA(VLOOKUP(Veg_Table[[#This Row],[EVM_LAST_EDITOR]],Roster_Table[#All],3,FALSE),"zAWRR Not in Roster")</f>
        <v>Nathan</v>
      </c>
      <c r="AC764" s="1" t="str">
        <f>_xlfn.IFNA(VLOOKUP(Veg_Table[[#This Row],[EVM_LAST_EDITOR]],Roster_Table[#All],2,FALSE),"zAWRR Not in Roster")</f>
        <v>Vik</v>
      </c>
      <c r="AD764" s="1" t="str">
        <f>IF(_xlfn.CONCAT(Veg_Table[[#This Row],[First_Name]]," ",Veg_Table[[#This Row],[Last_Name]])="zAWRR Not in Roster zAWRR Not in Roster","zAWRR Not in Roster",_xlfn.CONCAT(Veg_Table[[#This Row],[First_Name]]," ",Veg_Table[[#This Row],[Last_Name]]))</f>
        <v>Nathan Vik</v>
      </c>
      <c r="AE764">
        <v>3220215</v>
      </c>
      <c r="AF764" t="s">
        <v>4691</v>
      </c>
      <c r="AG764" t="s">
        <v>93</v>
      </c>
      <c r="AH764" t="s">
        <v>3444</v>
      </c>
      <c r="AI764" t="s">
        <v>4670</v>
      </c>
      <c r="AJ764" t="s">
        <v>36</v>
      </c>
      <c r="AL764" t="s">
        <v>372</v>
      </c>
      <c r="AM764" t="s">
        <v>34</v>
      </c>
      <c r="AN764" t="s">
        <v>25</v>
      </c>
      <c r="AO764" t="s">
        <v>25</v>
      </c>
      <c r="AP764">
        <v>19</v>
      </c>
      <c r="AQ764">
        <v>68</v>
      </c>
      <c r="AR764" t="s">
        <v>514</v>
      </c>
      <c r="AS764" t="s">
        <v>42</v>
      </c>
      <c r="AT764" t="s">
        <v>522</v>
      </c>
      <c r="AV764" t="s">
        <v>512</v>
      </c>
      <c r="AW764" t="s">
        <v>4692</v>
      </c>
      <c r="AZ764"/>
      <c r="BB764" s="4"/>
      <c r="BD764" t="s">
        <v>29</v>
      </c>
      <c r="BE764" t="s">
        <v>25</v>
      </c>
      <c r="BF764" t="s">
        <v>513</v>
      </c>
      <c r="BI764" s="3"/>
      <c r="BK764" s="30" t="s">
        <v>115</v>
      </c>
      <c r="BL764" s="3">
        <v>43963.49113545139</v>
      </c>
      <c r="BM764" t="s">
        <v>31</v>
      </c>
      <c r="BN764" t="s">
        <v>32</v>
      </c>
      <c r="BP764" t="s">
        <v>3445</v>
      </c>
      <c r="BQ764" t="s">
        <v>1025</v>
      </c>
      <c r="BR764" t="s">
        <v>28</v>
      </c>
      <c r="BS764" t="s">
        <v>28</v>
      </c>
      <c r="BT764" t="s">
        <v>115</v>
      </c>
      <c r="BU764" s="3">
        <v>43963.489598298613</v>
      </c>
      <c r="BV764" t="s">
        <v>803</v>
      </c>
      <c r="BW764" s="3">
        <v>43963.513207997683</v>
      </c>
      <c r="BX764" t="s">
        <v>4693</v>
      </c>
      <c r="CG764"/>
      <c r="CH764"/>
      <c r="CI764"/>
      <c r="CY764"/>
      <c r="DA764"/>
      <c r="DE764"/>
      <c r="DF764"/>
    </row>
    <row r="765" spans="1:110" x14ac:dyDescent="0.25">
      <c r="A765" s="1">
        <f>IF(Veg_Table[[#This Row],[VP_STATUS]]="Hold",0,IF(OR(AND(Veg_Table[[#This Row],[PRESCRIP]]="NW_No Work",Veg_Table[[#This Row],[VP_STATUS]]&lt;&gt;"No Work Required Under EVM"),AND(Veg_Table[[#This Row],[VP_STATUS]]="No Work Required Under EVM",Veg_Table[[#This Row],[PRESCRIP]]&lt;&gt;"NW_No Work")),1,0))</f>
        <v>0</v>
      </c>
      <c r="B765" s="1">
        <f>IF(Veg_Table[[#This Row],[SPECIES]]="",1,0)</f>
        <v>0</v>
      </c>
      <c r="C765" s="1">
        <f>IF(Veg_Table[[#This Row],[DIAMETER]]="",1,0)</f>
        <v>0</v>
      </c>
      <c r="D765" s="1">
        <f>IF(Veg_Table[[#This Row],[HEIGHT]]="",1,0)</f>
        <v>0</v>
      </c>
      <c r="E76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65" s="1">
        <f>IF(AND(Veg_Table[[#This Row],[TAT_RESULT]]="ABATE",Veg_Table[[#This Row],[PRESCRIP]]="NW_No Work"),1,0)</f>
        <v>0</v>
      </c>
      <c r="G765" s="1">
        <f>IF(OR(Veg_Table[[#This Row],[Prescription R-Scale]]="NA",Veg_Table[[#This Row],[Diameter R-Scale]]="NA"),0,IF(Veg_Table[[#This Row],[Diameter R-Scale]]&lt;&gt;Veg_Table[[#This Row],[Prescription R-Scale]],1,0))</f>
        <v>0</v>
      </c>
      <c r="H765" s="1">
        <f>IF(OR(AND(Veg_Table[[#This Row],[PRESCRIP]]="BC_Br Rmv", Veg_Table[[#This Row],[WOOD_MAN]]&lt;&gt;"Not Needed"),AND(Veg_Table[[#This Row],[PRESCRIP]]="BCS_Br Rmv+Trt", Veg_Table[[#This Row],[WOOD_MAN]]&lt;&gt;"Not Needed")),1,0)</f>
        <v>0</v>
      </c>
      <c r="I765" s="1">
        <f ca="1">IF(AND(Veg_Table[[#This Row],[Prescription_Changed]]="Yes",Veg_Table[[#This Row],[TAT_RESULT]]=""),1,0)</f>
        <v>0</v>
      </c>
      <c r="J765" s="1">
        <f ca="1">SUM(Veg_Table[[#This Row],[Prescription and Status do not match]:[Prescription_Edited_And_TAT_Is_Blank]])</f>
        <v>0</v>
      </c>
      <c r="K765" s="1">
        <f ca="1">IF(Veg_Table[[#This Row],[Sum of Errors]]&gt;0,1,0)</f>
        <v>0</v>
      </c>
      <c r="L765" s="1">
        <f>1</f>
        <v>1</v>
      </c>
      <c r="M76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765" s="1">
        <f>IF(OR(MID(Veg_Table[[#This Row],[PRESCRIP]],2,1)="1",MID(Veg_Table[[#This Row],[PRESCRIP]],2,1)="2",MID(Veg_Table[[#This Row],[PRESCRIP]],2,1)="3",MID(Veg_Table[[#This Row],[PRESCRIP]],2,1)="4"),_xlfn.NUMBERVALUE(MID(Veg_Table[[#This Row],[PRESCRIP]],2,1)),"NA")</f>
        <v>4</v>
      </c>
      <c r="O765" s="1">
        <f>WEEKNUM(Veg_Table[[#This Row],[EVM_LAST_EDITED_Day]],2)</f>
        <v>20</v>
      </c>
      <c r="P765" s="25">
        <f>IFERROR(DATE(YEAR(Veg_Table[[#This Row],[EVM_LAST_EDITED2]]),MONTH(Veg_Table[[#This Row],[EVM_LAST_EDITED2]]),DAY(Veg_Table[[#This Row],[EVM_LAST_EDITED2]])),DATE(2019,1,1))</f>
        <v>43963</v>
      </c>
      <c r="Q765" s="3">
        <f>VALUE(SUBSTITUTE(Veg_Table[[#This Row],[EVM_LAST_EDITED]],",",""))</f>
        <v>43963.495341354203</v>
      </c>
      <c r="R765" s="1" t="str">
        <f>_xlfn.IFNA(IF(Veg_Table[[#This Row],[EVM_LAST_EDITOR]]="","zBlank EVM Last Editor",VLOOKUP(Veg_Table[[#This Row],[EVM_LAST_EDITOR]],Roster_Table[#All],4,FALSE)),"zAWRR Not in Roster")</f>
        <v>MBG</v>
      </c>
      <c r="S765" s="1" t="str">
        <f>_xlfn.IFNA(IF(Veg_Table[[#This Row],[EVM_LAST_EDITOR]]="","zBlank EVM Last Editor",VLOOKUP(Veg_Table[[#This Row],[EVM_LAST_EDITOR]],Roster_Table[#All],16,FALSE)),"zCompany_AWRR not in Roster")</f>
        <v>MBG_Mason, Bruce &amp; Girard</v>
      </c>
      <c r="T765" s="2">
        <f>IFERROR(DATE(YEAR(Veg_Table[[#This Row],[Created2]]),MONTH(Veg_Table[[#This Row],[Created2]]),DAY(Veg_Table[[#This Row],[Created2]])),DATE(2019,1,1))</f>
        <v>43963</v>
      </c>
      <c r="U765" s="3">
        <f>VALUE(SUBSTITUTE(Veg_Table[[#This Row],[Created]],",",""))</f>
        <v>43963.493850324099</v>
      </c>
      <c r="V765" s="3" t="str">
        <f ca="1">IFERROR(_xlfn.IFNA(CELL("contents",INDIRECT(_xlfn.CONCAT("Veg_Table_Production_Data!",ADDRESS(MATCH(_xlfn.MAXIFS(#REF!,#REF!,"="&amp;Veg_Table[[#This Row],[AUTO_ID]],#REF!,"&lt;"&amp;Veg_Table[[#This Row],[EVM_LAST_EDITED_Day]]),#REF!,0),COLUMN(#REF!),4,1,)))),""),"")</f>
        <v/>
      </c>
      <c r="W765" s="3" t="str">
        <f ca="1">IF(Veg_Table[[#This Row],[Previous_Prescription]]="","No",IF(Veg_Table[[#This Row],[Previous_Prescription]]=Veg_Table[[#This Row],[PRESCRIP]],"No","Yes"))</f>
        <v>No</v>
      </c>
      <c r="X765" s="3" t="str">
        <f>IF(Veg_Table[[#This Row],[EVM_LAST_EDITED_Day]]=Veg_Table[[#This Row],[Created_Day]],"New","Old")</f>
        <v>New</v>
      </c>
      <c r="Y765" s="1">
        <f>IFERROR(IF(FIND("delete",LOWER(Veg_Table[[#This Row],[PI_COMMENTS]]))&gt;=1,1,0),0)</f>
        <v>0</v>
      </c>
      <c r="Z765" s="1" t="str">
        <f>_xlfn.IFNA(IF(Veg_Table[[#This Row],[EVM_LAST_EDITOR]]="","Yes",VLOOKUP(Veg_Table[[#This Row],[EVM_LAST_EDITOR]],Roster_Table[#All],15,FALSE)),"Yes")</f>
        <v>Yes</v>
      </c>
      <c r="AA76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65" s="1" t="str">
        <f>_xlfn.IFNA(VLOOKUP(Veg_Table[[#This Row],[EVM_LAST_EDITOR]],Roster_Table[#All],3,FALSE),"zAWRR Not in Roster")</f>
        <v>Nathan</v>
      </c>
      <c r="AC765" s="1" t="str">
        <f>_xlfn.IFNA(VLOOKUP(Veg_Table[[#This Row],[EVM_LAST_EDITOR]],Roster_Table[#All],2,FALSE),"zAWRR Not in Roster")</f>
        <v>Vik</v>
      </c>
      <c r="AD765" s="1" t="str">
        <f>IF(_xlfn.CONCAT(Veg_Table[[#This Row],[First_Name]]," ",Veg_Table[[#This Row],[Last_Name]])="zAWRR Not in Roster zAWRR Not in Roster","zAWRR Not in Roster",_xlfn.CONCAT(Veg_Table[[#This Row],[First_Name]]," ",Veg_Table[[#This Row],[Last_Name]]))</f>
        <v>Nathan Vik</v>
      </c>
      <c r="AE765">
        <v>3220272</v>
      </c>
      <c r="AF765" t="s">
        <v>4694</v>
      </c>
      <c r="AG765" t="s">
        <v>93</v>
      </c>
      <c r="AH765" t="s">
        <v>3444</v>
      </c>
      <c r="AI765" t="s">
        <v>4670</v>
      </c>
      <c r="AJ765" t="s">
        <v>36</v>
      </c>
      <c r="AL765" t="s">
        <v>372</v>
      </c>
      <c r="AM765" t="s">
        <v>46</v>
      </c>
      <c r="AN765" t="s">
        <v>25</v>
      </c>
      <c r="AO765" t="s">
        <v>25</v>
      </c>
      <c r="AP765">
        <v>40</v>
      </c>
      <c r="AQ765">
        <v>50</v>
      </c>
      <c r="AR765" t="s">
        <v>511</v>
      </c>
      <c r="AS765" t="s">
        <v>831</v>
      </c>
      <c r="AT765" t="s">
        <v>522</v>
      </c>
      <c r="AV765" t="s">
        <v>512</v>
      </c>
      <c r="AW765" t="s">
        <v>4695</v>
      </c>
      <c r="AZ765"/>
      <c r="BB765" s="4"/>
      <c r="BD765" t="s">
        <v>29</v>
      </c>
      <c r="BE765" t="s">
        <v>25</v>
      </c>
      <c r="BF765" t="s">
        <v>513</v>
      </c>
      <c r="BI765" s="3"/>
      <c r="BK765" s="30" t="s">
        <v>115</v>
      </c>
      <c r="BL765" s="3">
        <v>43963.495341354166</v>
      </c>
      <c r="BM765" t="s">
        <v>31</v>
      </c>
      <c r="BN765" t="s">
        <v>32</v>
      </c>
      <c r="BP765" t="s">
        <v>3445</v>
      </c>
      <c r="BQ765" t="s">
        <v>1025</v>
      </c>
      <c r="BR765" t="s">
        <v>28</v>
      </c>
      <c r="BS765" t="s">
        <v>28</v>
      </c>
      <c r="BT765" t="s">
        <v>115</v>
      </c>
      <c r="BU765" s="3">
        <v>43963.493850324077</v>
      </c>
      <c r="BV765" t="s">
        <v>803</v>
      </c>
      <c r="BW765" s="3">
        <v>43963.51322497685</v>
      </c>
      <c r="BX765" t="s">
        <v>4696</v>
      </c>
      <c r="CG765"/>
      <c r="CH765"/>
      <c r="CI765"/>
      <c r="CY765"/>
      <c r="DA765"/>
      <c r="DE765"/>
      <c r="DF765"/>
    </row>
    <row r="766" spans="1:110" x14ac:dyDescent="0.25">
      <c r="A766" s="1">
        <f>IF(Veg_Table[[#This Row],[VP_STATUS]]="Hold",0,IF(OR(AND(Veg_Table[[#This Row],[PRESCRIP]]="NW_No Work",Veg_Table[[#This Row],[VP_STATUS]]&lt;&gt;"No Work Required Under EVM"),AND(Veg_Table[[#This Row],[VP_STATUS]]="No Work Required Under EVM",Veg_Table[[#This Row],[PRESCRIP]]&lt;&gt;"NW_No Work")),1,0))</f>
        <v>0</v>
      </c>
      <c r="B766" s="1">
        <f>IF(Veg_Table[[#This Row],[SPECIES]]="",1,0)</f>
        <v>0</v>
      </c>
      <c r="C766" s="1">
        <f>IF(Veg_Table[[#This Row],[DIAMETER]]="",1,0)</f>
        <v>0</v>
      </c>
      <c r="D766" s="1">
        <f>IF(Veg_Table[[#This Row],[HEIGHT]]="",1,0)</f>
        <v>0</v>
      </c>
      <c r="E76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66" s="1">
        <f>IF(AND(Veg_Table[[#This Row],[TAT_RESULT]]="ABATE",Veg_Table[[#This Row],[PRESCRIP]]="NW_No Work"),1,0)</f>
        <v>0</v>
      </c>
      <c r="G766" s="1">
        <f>IF(OR(Veg_Table[[#This Row],[Prescription R-Scale]]="NA",Veg_Table[[#This Row],[Diameter R-Scale]]="NA"),0,IF(Veg_Table[[#This Row],[Diameter R-Scale]]&lt;&gt;Veg_Table[[#This Row],[Prescription R-Scale]],1,0))</f>
        <v>0</v>
      </c>
      <c r="H766" s="1">
        <f>IF(OR(AND(Veg_Table[[#This Row],[PRESCRIP]]="BC_Br Rmv", Veg_Table[[#This Row],[WOOD_MAN]]&lt;&gt;"Not Needed"),AND(Veg_Table[[#This Row],[PRESCRIP]]="BCS_Br Rmv+Trt", Veg_Table[[#This Row],[WOOD_MAN]]&lt;&gt;"Not Needed")),1,0)</f>
        <v>0</v>
      </c>
      <c r="I766" s="1">
        <f ca="1">IF(AND(Veg_Table[[#This Row],[Prescription_Changed]]="Yes",Veg_Table[[#This Row],[TAT_RESULT]]=""),1,0)</f>
        <v>0</v>
      </c>
      <c r="J766" s="1">
        <f ca="1">SUM(Veg_Table[[#This Row],[Prescription and Status do not match]:[Prescription_Edited_And_TAT_Is_Blank]])</f>
        <v>0</v>
      </c>
      <c r="K766" s="1">
        <f ca="1">IF(Veg_Table[[#This Row],[Sum of Errors]]&gt;0,1,0)</f>
        <v>0</v>
      </c>
      <c r="L766" s="1">
        <f>1</f>
        <v>1</v>
      </c>
      <c r="M766"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766" s="1" t="str">
        <f>IF(OR(MID(Veg_Table[[#This Row],[PRESCRIP]],2,1)="1",MID(Veg_Table[[#This Row],[PRESCRIP]],2,1)="2",MID(Veg_Table[[#This Row],[PRESCRIP]],2,1)="3",MID(Veg_Table[[#This Row],[PRESCRIP]],2,1)="4"),_xlfn.NUMBERVALUE(MID(Veg_Table[[#This Row],[PRESCRIP]],2,1)),"NA")</f>
        <v>NA</v>
      </c>
      <c r="O766" s="1">
        <f>WEEKNUM(Veg_Table[[#This Row],[EVM_LAST_EDITED_Day]],2)</f>
        <v>20</v>
      </c>
      <c r="P766" s="25">
        <f>IFERROR(DATE(YEAR(Veg_Table[[#This Row],[EVM_LAST_EDITED2]]),MONTH(Veg_Table[[#This Row],[EVM_LAST_EDITED2]]),DAY(Veg_Table[[#This Row],[EVM_LAST_EDITED2]])),DATE(2019,1,1))</f>
        <v>43963</v>
      </c>
      <c r="Q766" s="3">
        <f>VALUE(SUBSTITUTE(Veg_Table[[#This Row],[EVM_LAST_EDITED]],",",""))</f>
        <v>43963.495409074101</v>
      </c>
      <c r="R766" s="1" t="str">
        <f>_xlfn.IFNA(IF(Veg_Table[[#This Row],[EVM_LAST_EDITOR]]="","zBlank EVM Last Editor",VLOOKUP(Veg_Table[[#This Row],[EVM_LAST_EDITOR]],Roster_Table[#All],4,FALSE)),"zAWRR Not in Roster")</f>
        <v>MBG</v>
      </c>
      <c r="S766" s="1" t="str">
        <f>_xlfn.IFNA(IF(Veg_Table[[#This Row],[EVM_LAST_EDITOR]]="","zBlank EVM Last Editor",VLOOKUP(Veg_Table[[#This Row],[EVM_LAST_EDITOR]],Roster_Table[#All],16,FALSE)),"zCompany_AWRR not in Roster")</f>
        <v>MBG_Mason, Bruce &amp; Girard</v>
      </c>
      <c r="T766" s="2">
        <f>IFERROR(DATE(YEAR(Veg_Table[[#This Row],[Created2]]),MONTH(Veg_Table[[#This Row],[Created2]]),DAY(Veg_Table[[#This Row],[Created2]])),DATE(2019,1,1))</f>
        <v>43963</v>
      </c>
      <c r="U766" s="3">
        <f>VALUE(SUBSTITUTE(Veg_Table[[#This Row],[Created]],",",""))</f>
        <v>43963.495409074101</v>
      </c>
      <c r="V766" s="3" t="str">
        <f ca="1">IFERROR(_xlfn.IFNA(CELL("contents",INDIRECT(_xlfn.CONCAT("Veg_Table_Production_Data!",ADDRESS(MATCH(_xlfn.MAXIFS(#REF!,#REF!,"="&amp;Veg_Table[[#This Row],[AUTO_ID]],#REF!,"&lt;"&amp;Veg_Table[[#This Row],[EVM_LAST_EDITED_Day]]),#REF!,0),COLUMN(#REF!),4,1,)))),""),"")</f>
        <v/>
      </c>
      <c r="W766" s="3" t="str">
        <f ca="1">IF(Veg_Table[[#This Row],[Previous_Prescription]]="","No",IF(Veg_Table[[#This Row],[Previous_Prescription]]=Veg_Table[[#This Row],[PRESCRIP]],"No","Yes"))</f>
        <v>No</v>
      </c>
      <c r="X766" s="3" t="str">
        <f>IF(Veg_Table[[#This Row],[EVM_LAST_EDITED_Day]]=Veg_Table[[#This Row],[Created_Day]],"New","Old")</f>
        <v>New</v>
      </c>
      <c r="Y766" s="1">
        <f>IFERROR(IF(FIND("delete",LOWER(Veg_Table[[#This Row],[PI_COMMENTS]]))&gt;=1,1,0),0)</f>
        <v>0</v>
      </c>
      <c r="Z766" s="1" t="str">
        <f>_xlfn.IFNA(IF(Veg_Table[[#This Row],[EVM_LAST_EDITOR]]="","Yes",VLOOKUP(Veg_Table[[#This Row],[EVM_LAST_EDITOR]],Roster_Table[#All],15,FALSE)),"Yes")</f>
        <v>Yes</v>
      </c>
      <c r="AA76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66" s="1" t="str">
        <f>_xlfn.IFNA(VLOOKUP(Veg_Table[[#This Row],[EVM_LAST_EDITOR]],Roster_Table[#All],3,FALSE),"zAWRR Not in Roster")</f>
        <v>Nicholas</v>
      </c>
      <c r="AC766" s="1" t="str">
        <f>_xlfn.IFNA(VLOOKUP(Veg_Table[[#This Row],[EVM_LAST_EDITOR]],Roster_Table[#All],2,FALSE),"zAWRR Not in Roster")</f>
        <v>Coleman</v>
      </c>
      <c r="AD766" s="1" t="str">
        <f>IF(_xlfn.CONCAT(Veg_Table[[#This Row],[First_Name]]," ",Veg_Table[[#This Row],[Last_Name]])="zAWRR Not in Roster zAWRR Not in Roster","zAWRR Not in Roster",_xlfn.CONCAT(Veg_Table[[#This Row],[First_Name]]," ",Veg_Table[[#This Row],[Last_Name]]))</f>
        <v>Nicholas Coleman</v>
      </c>
      <c r="AE766">
        <v>3220281</v>
      </c>
      <c r="AF766" t="s">
        <v>4697</v>
      </c>
      <c r="AG766" t="s">
        <v>93</v>
      </c>
      <c r="AH766" t="s">
        <v>3444</v>
      </c>
      <c r="AI766" t="s">
        <v>4670</v>
      </c>
      <c r="AJ766" t="s">
        <v>21</v>
      </c>
      <c r="AL766" t="s">
        <v>372</v>
      </c>
      <c r="AM766" t="s">
        <v>46</v>
      </c>
      <c r="AN766" t="s">
        <v>25</v>
      </c>
      <c r="AO766" t="s">
        <v>25</v>
      </c>
      <c r="AP766">
        <v>19</v>
      </c>
      <c r="AQ766">
        <v>42</v>
      </c>
      <c r="AR766" t="s">
        <v>511</v>
      </c>
      <c r="AS766" t="s">
        <v>24</v>
      </c>
      <c r="AT766" t="s">
        <v>26</v>
      </c>
      <c r="AV766" t="s">
        <v>512</v>
      </c>
      <c r="AW766" t="s">
        <v>4698</v>
      </c>
      <c r="AZ766"/>
      <c r="BB766" s="4"/>
      <c r="BD766" t="s">
        <v>29</v>
      </c>
      <c r="BE766" t="s">
        <v>25</v>
      </c>
      <c r="BF766" t="s">
        <v>513</v>
      </c>
      <c r="BI766" s="3"/>
      <c r="BJ766" t="s">
        <v>27</v>
      </c>
      <c r="BK766" s="30" t="s">
        <v>107</v>
      </c>
      <c r="BL766" s="3">
        <v>43963.495409074072</v>
      </c>
      <c r="BM766" t="s">
        <v>31</v>
      </c>
      <c r="BN766" t="s">
        <v>32</v>
      </c>
      <c r="BP766" t="s">
        <v>3445</v>
      </c>
      <c r="BQ766" t="s">
        <v>1025</v>
      </c>
      <c r="BR766" t="s">
        <v>28</v>
      </c>
      <c r="BS766" t="s">
        <v>28</v>
      </c>
      <c r="BT766" t="s">
        <v>107</v>
      </c>
      <c r="BU766" s="3">
        <v>43963.495409074072</v>
      </c>
      <c r="BV766" t="s">
        <v>803</v>
      </c>
      <c r="BW766" s="3">
        <v>43963.51322497685</v>
      </c>
      <c r="BX766" t="s">
        <v>4699</v>
      </c>
      <c r="CG766"/>
      <c r="CH766"/>
      <c r="CI766"/>
      <c r="CY766"/>
      <c r="DA766"/>
      <c r="DE766"/>
      <c r="DF766"/>
    </row>
    <row r="767" spans="1:110" x14ac:dyDescent="0.25">
      <c r="A767" s="1">
        <f>IF(Veg_Table[[#This Row],[VP_STATUS]]="Hold",0,IF(OR(AND(Veg_Table[[#This Row],[PRESCRIP]]="NW_No Work",Veg_Table[[#This Row],[VP_STATUS]]&lt;&gt;"No Work Required Under EVM"),AND(Veg_Table[[#This Row],[VP_STATUS]]="No Work Required Under EVM",Veg_Table[[#This Row],[PRESCRIP]]&lt;&gt;"NW_No Work")),1,0))</f>
        <v>0</v>
      </c>
      <c r="B767" s="1">
        <f>IF(Veg_Table[[#This Row],[SPECIES]]="",1,0)</f>
        <v>0</v>
      </c>
      <c r="C767" s="1">
        <f>IF(Veg_Table[[#This Row],[DIAMETER]]="",1,0)</f>
        <v>0</v>
      </c>
      <c r="D767" s="1">
        <f>IF(Veg_Table[[#This Row],[HEIGHT]]="",1,0)</f>
        <v>0</v>
      </c>
      <c r="E76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67" s="1">
        <f>IF(AND(Veg_Table[[#This Row],[TAT_RESULT]]="ABATE",Veg_Table[[#This Row],[PRESCRIP]]="NW_No Work"),1,0)</f>
        <v>0</v>
      </c>
      <c r="G767" s="1">
        <f>IF(OR(Veg_Table[[#This Row],[Prescription R-Scale]]="NA",Veg_Table[[#This Row],[Diameter R-Scale]]="NA"),0,IF(Veg_Table[[#This Row],[Diameter R-Scale]]&lt;&gt;Veg_Table[[#This Row],[Prescription R-Scale]],1,0))</f>
        <v>0</v>
      </c>
      <c r="H767" s="1">
        <f>IF(OR(AND(Veg_Table[[#This Row],[PRESCRIP]]="BC_Br Rmv", Veg_Table[[#This Row],[WOOD_MAN]]&lt;&gt;"Not Needed"),AND(Veg_Table[[#This Row],[PRESCRIP]]="BCS_Br Rmv+Trt", Veg_Table[[#This Row],[WOOD_MAN]]&lt;&gt;"Not Needed")),1,0)</f>
        <v>0</v>
      </c>
      <c r="I767" s="1">
        <f ca="1">IF(AND(Veg_Table[[#This Row],[Prescription_Changed]]="Yes",Veg_Table[[#This Row],[TAT_RESULT]]=""),1,0)</f>
        <v>0</v>
      </c>
      <c r="J767" s="1">
        <f ca="1">SUM(Veg_Table[[#This Row],[Prescription and Status do not match]:[Prescription_Edited_And_TAT_Is_Blank]])</f>
        <v>0</v>
      </c>
      <c r="K767" s="1">
        <f ca="1">IF(Veg_Table[[#This Row],[Sum of Errors]]&gt;0,1,0)</f>
        <v>0</v>
      </c>
      <c r="L767" s="1">
        <f>1</f>
        <v>1</v>
      </c>
      <c r="M76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767" s="1">
        <f>IF(OR(MID(Veg_Table[[#This Row],[PRESCRIP]],2,1)="1",MID(Veg_Table[[#This Row],[PRESCRIP]],2,1)="2",MID(Veg_Table[[#This Row],[PRESCRIP]],2,1)="3",MID(Veg_Table[[#This Row],[PRESCRIP]],2,1)="4"),_xlfn.NUMBERVALUE(MID(Veg_Table[[#This Row],[PRESCRIP]],2,1)),"NA")</f>
        <v>2</v>
      </c>
      <c r="O767" s="1">
        <f>WEEKNUM(Veg_Table[[#This Row],[EVM_LAST_EDITED_Day]],2)</f>
        <v>20</v>
      </c>
      <c r="P767" s="25">
        <f>IFERROR(DATE(YEAR(Veg_Table[[#This Row],[EVM_LAST_EDITED2]]),MONTH(Veg_Table[[#This Row],[EVM_LAST_EDITED2]]),DAY(Veg_Table[[#This Row],[EVM_LAST_EDITED2]])),DATE(2019,1,1))</f>
        <v>43963</v>
      </c>
      <c r="Q767" s="3">
        <f>VALUE(SUBSTITUTE(Veg_Table[[#This Row],[EVM_LAST_EDITED]],",",""))</f>
        <v>43963.499771597199</v>
      </c>
      <c r="R767" s="1" t="str">
        <f>_xlfn.IFNA(IF(Veg_Table[[#This Row],[EVM_LAST_EDITOR]]="","zBlank EVM Last Editor",VLOOKUP(Veg_Table[[#This Row],[EVM_LAST_EDITOR]],Roster_Table[#All],4,FALSE)),"zAWRR Not in Roster")</f>
        <v>FCO</v>
      </c>
      <c r="S767" s="1" t="str">
        <f>_xlfn.IFNA(IF(Veg_Table[[#This Row],[EVM_LAST_EDITOR]]="","zBlank EVM Last Editor",VLOOKUP(Veg_Table[[#This Row],[EVM_LAST_EDITOR]],Roster_Table[#All],16,FALSE)),"zCompany_AWRR not in Roster")</f>
        <v>FCO_Forester’s Co-op</v>
      </c>
      <c r="T767" s="2">
        <f>IFERROR(DATE(YEAR(Veg_Table[[#This Row],[Created2]]),MONTH(Veg_Table[[#This Row],[Created2]]),DAY(Veg_Table[[#This Row],[Created2]])),DATE(2019,1,1))</f>
        <v>43963</v>
      </c>
      <c r="U767" s="3">
        <f>VALUE(SUBSTITUTE(Veg_Table[[#This Row],[Created]],",",""))</f>
        <v>43963.377908958297</v>
      </c>
      <c r="V767" s="3" t="str">
        <f ca="1">IFERROR(_xlfn.IFNA(CELL("contents",INDIRECT(_xlfn.CONCAT("Veg_Table_Production_Data!",ADDRESS(MATCH(_xlfn.MAXIFS(#REF!,#REF!,"="&amp;Veg_Table[[#This Row],[AUTO_ID]],#REF!,"&lt;"&amp;Veg_Table[[#This Row],[EVM_LAST_EDITED_Day]]),#REF!,0),COLUMN(#REF!),4,1,)))),""),"")</f>
        <v/>
      </c>
      <c r="W767" s="3" t="str">
        <f ca="1">IF(Veg_Table[[#This Row],[Previous_Prescription]]="","No",IF(Veg_Table[[#This Row],[Previous_Prescription]]=Veg_Table[[#This Row],[PRESCRIP]],"No","Yes"))</f>
        <v>No</v>
      </c>
      <c r="X767" s="3" t="str">
        <f>IF(Veg_Table[[#This Row],[EVM_LAST_EDITED_Day]]=Veg_Table[[#This Row],[Created_Day]],"New","Old")</f>
        <v>New</v>
      </c>
      <c r="Y767" s="1">
        <f>IFERROR(IF(FIND("delete",LOWER(Veg_Table[[#This Row],[PI_COMMENTS]]))&gt;=1,1,0),0)</f>
        <v>0</v>
      </c>
      <c r="Z767" s="1" t="str">
        <f>_xlfn.IFNA(IF(Veg_Table[[#This Row],[EVM_LAST_EDITOR]]="","Yes",VLOOKUP(Veg_Table[[#This Row],[EVM_LAST_EDITOR]],Roster_Table[#All],15,FALSE)),"Yes")</f>
        <v>Yes</v>
      </c>
      <c r="AA76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67" s="1" t="str">
        <f>_xlfn.IFNA(VLOOKUP(Veg_Table[[#This Row],[EVM_LAST_EDITOR]],Roster_Table[#All],3,FALSE),"zAWRR Not in Roster")</f>
        <v>Frank</v>
      </c>
      <c r="AC767" s="1" t="str">
        <f>_xlfn.IFNA(VLOOKUP(Veg_Table[[#This Row],[EVM_LAST_EDITOR]],Roster_Table[#All],2,FALSE),"zAWRR Not in Roster")</f>
        <v>Lewicki </v>
      </c>
      <c r="AD767" s="1" t="str">
        <f>IF(_xlfn.CONCAT(Veg_Table[[#This Row],[First_Name]]," ",Veg_Table[[#This Row],[Last_Name]])="zAWRR Not in Roster zAWRR Not in Roster","zAWRR Not in Roster",_xlfn.CONCAT(Veg_Table[[#This Row],[First_Name]]," ",Veg_Table[[#This Row],[Last_Name]]))</f>
        <v>Frank Lewicki </v>
      </c>
      <c r="AE767">
        <v>3219194</v>
      </c>
      <c r="AF767" t="s">
        <v>4969</v>
      </c>
      <c r="AG767" t="s">
        <v>30</v>
      </c>
      <c r="AH767" t="s">
        <v>714</v>
      </c>
      <c r="AI767" t="s">
        <v>725</v>
      </c>
      <c r="AJ767" t="s">
        <v>36</v>
      </c>
      <c r="AL767" t="s">
        <v>371</v>
      </c>
      <c r="AM767" t="s">
        <v>38</v>
      </c>
      <c r="AN767" t="s">
        <v>25</v>
      </c>
      <c r="AO767" t="s">
        <v>25</v>
      </c>
      <c r="AP767">
        <v>16</v>
      </c>
      <c r="AQ767">
        <v>100</v>
      </c>
      <c r="AR767" t="s">
        <v>511</v>
      </c>
      <c r="AS767" t="s">
        <v>42</v>
      </c>
      <c r="AT767" t="s">
        <v>522</v>
      </c>
      <c r="AV767" t="s">
        <v>519</v>
      </c>
      <c r="AW767" t="s">
        <v>4970</v>
      </c>
      <c r="AZ767"/>
      <c r="BB767" s="4"/>
      <c r="BD767" t="s">
        <v>29</v>
      </c>
      <c r="BE767" t="s">
        <v>25</v>
      </c>
      <c r="BF767" t="s">
        <v>513</v>
      </c>
      <c r="BI767" s="3"/>
      <c r="BK767" s="30" t="s">
        <v>544</v>
      </c>
      <c r="BL767" s="3">
        <v>43963.49977159722</v>
      </c>
      <c r="BM767" t="s">
        <v>31</v>
      </c>
      <c r="BN767" t="s">
        <v>32</v>
      </c>
      <c r="BP767" t="s">
        <v>1209</v>
      </c>
      <c r="BQ767" t="s">
        <v>826</v>
      </c>
      <c r="BR767" t="s">
        <v>28</v>
      </c>
      <c r="BS767" t="s">
        <v>28</v>
      </c>
      <c r="BT767" t="s">
        <v>400</v>
      </c>
      <c r="BU767" s="3">
        <v>43963.377908958333</v>
      </c>
      <c r="BV767" t="s">
        <v>803</v>
      </c>
      <c r="BW767" s="3">
        <v>43963.564296458331</v>
      </c>
      <c r="BX767" t="s">
        <v>4971</v>
      </c>
      <c r="CG767"/>
      <c r="CH767"/>
      <c r="CI767"/>
      <c r="CY767"/>
      <c r="DA767"/>
      <c r="DE767"/>
      <c r="DF767"/>
    </row>
    <row r="768" spans="1:110" x14ac:dyDescent="0.25">
      <c r="A768" s="1">
        <f>IF(Veg_Table[[#This Row],[VP_STATUS]]="Hold",0,IF(OR(AND(Veg_Table[[#This Row],[PRESCRIP]]="NW_No Work",Veg_Table[[#This Row],[VP_STATUS]]&lt;&gt;"No Work Required Under EVM"),AND(Veg_Table[[#This Row],[VP_STATUS]]="No Work Required Under EVM",Veg_Table[[#This Row],[PRESCRIP]]&lt;&gt;"NW_No Work")),1,0))</f>
        <v>0</v>
      </c>
      <c r="B768" s="1">
        <f>IF(Veg_Table[[#This Row],[SPECIES]]="",1,0)</f>
        <v>0</v>
      </c>
      <c r="C768" s="1">
        <f>IF(Veg_Table[[#This Row],[DIAMETER]]="",1,0)</f>
        <v>0</v>
      </c>
      <c r="D768" s="1">
        <f>IF(Veg_Table[[#This Row],[HEIGHT]]="",1,0)</f>
        <v>0</v>
      </c>
      <c r="E76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68" s="1">
        <f>IF(AND(Veg_Table[[#This Row],[TAT_RESULT]]="ABATE",Veg_Table[[#This Row],[PRESCRIP]]="NW_No Work"),1,0)</f>
        <v>0</v>
      </c>
      <c r="G768" s="1">
        <f>IF(OR(Veg_Table[[#This Row],[Prescription R-Scale]]="NA",Veg_Table[[#This Row],[Diameter R-Scale]]="NA"),0,IF(Veg_Table[[#This Row],[Diameter R-Scale]]&lt;&gt;Veg_Table[[#This Row],[Prescription R-Scale]],1,0))</f>
        <v>0</v>
      </c>
      <c r="H768" s="1">
        <f>IF(OR(AND(Veg_Table[[#This Row],[PRESCRIP]]="BC_Br Rmv", Veg_Table[[#This Row],[WOOD_MAN]]&lt;&gt;"Not Needed"),AND(Veg_Table[[#This Row],[PRESCRIP]]="BCS_Br Rmv+Trt", Veg_Table[[#This Row],[WOOD_MAN]]&lt;&gt;"Not Needed")),1,0)</f>
        <v>0</v>
      </c>
      <c r="I768" s="1">
        <f ca="1">IF(AND(Veg_Table[[#This Row],[Prescription_Changed]]="Yes",Veg_Table[[#This Row],[TAT_RESULT]]=""),1,0)</f>
        <v>0</v>
      </c>
      <c r="J768" s="1">
        <f ca="1">SUM(Veg_Table[[#This Row],[Prescription and Status do not match]:[Prescription_Edited_And_TAT_Is_Blank]])</f>
        <v>0</v>
      </c>
      <c r="K768" s="1">
        <f ca="1">IF(Veg_Table[[#This Row],[Sum of Errors]]&gt;0,1,0)</f>
        <v>0</v>
      </c>
      <c r="L768" s="1">
        <f>1</f>
        <v>1</v>
      </c>
      <c r="M76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768" s="1">
        <f>IF(OR(MID(Veg_Table[[#This Row],[PRESCRIP]],2,1)="1",MID(Veg_Table[[#This Row],[PRESCRIP]],2,1)="2",MID(Veg_Table[[#This Row],[PRESCRIP]],2,1)="3",MID(Veg_Table[[#This Row],[PRESCRIP]],2,1)="4"),_xlfn.NUMBERVALUE(MID(Veg_Table[[#This Row],[PRESCRIP]],2,1)),"NA")</f>
        <v>3</v>
      </c>
      <c r="O768" s="1">
        <f>WEEKNUM(Veg_Table[[#This Row],[EVM_LAST_EDITED_Day]],2)</f>
        <v>20</v>
      </c>
      <c r="P768" s="25">
        <f>IFERROR(DATE(YEAR(Veg_Table[[#This Row],[EVM_LAST_EDITED2]]),MONTH(Veg_Table[[#This Row],[EVM_LAST_EDITED2]]),DAY(Veg_Table[[#This Row],[EVM_LAST_EDITED2]])),DATE(2019,1,1))</f>
        <v>43963</v>
      </c>
      <c r="Q768" s="3">
        <f>VALUE(SUBSTITUTE(Veg_Table[[#This Row],[EVM_LAST_EDITED]],",",""))</f>
        <v>43963.537108842604</v>
      </c>
      <c r="R768" s="1" t="str">
        <f>_xlfn.IFNA(IF(Veg_Table[[#This Row],[EVM_LAST_EDITOR]]="","zBlank EVM Last Editor",VLOOKUP(Veg_Table[[#This Row],[EVM_LAST_EDITOR]],Roster_Table[#All],4,FALSE)),"zAWRR Not in Roster")</f>
        <v>zAWRR Not in Roster</v>
      </c>
      <c r="S768" s="1" t="str">
        <f>_xlfn.IFNA(IF(Veg_Table[[#This Row],[EVM_LAST_EDITOR]]="","zBlank EVM Last Editor",VLOOKUP(Veg_Table[[#This Row],[EVM_LAST_EDITOR]],Roster_Table[#All],16,FALSE)),"zCompany_AWRR not in Roster")</f>
        <v>zCompany_AWRR not in Roster</v>
      </c>
      <c r="T768" s="2">
        <f>IFERROR(DATE(YEAR(Veg_Table[[#This Row],[Created2]]),MONTH(Veg_Table[[#This Row],[Created2]]),DAY(Veg_Table[[#This Row],[Created2]])),DATE(2019,1,1))</f>
        <v>43914</v>
      </c>
      <c r="U768" s="3">
        <f>VALUE(SUBSTITUTE(Veg_Table[[#This Row],[Created]],",",""))</f>
        <v>43914.507710949103</v>
      </c>
      <c r="V768" s="3" t="str">
        <f ca="1">IFERROR(_xlfn.IFNA(CELL("contents",INDIRECT(_xlfn.CONCAT("Veg_Table_Production_Data!",ADDRESS(MATCH(_xlfn.MAXIFS(#REF!,#REF!,"="&amp;Veg_Table[[#This Row],[AUTO_ID]],#REF!,"&lt;"&amp;Veg_Table[[#This Row],[EVM_LAST_EDITED_Day]]),#REF!,0),COLUMN(#REF!),4,1,)))),""),"")</f>
        <v/>
      </c>
      <c r="W768" s="3" t="str">
        <f ca="1">IF(Veg_Table[[#This Row],[Previous_Prescription]]="","No",IF(Veg_Table[[#This Row],[Previous_Prescription]]=Veg_Table[[#This Row],[PRESCRIP]],"No","Yes"))</f>
        <v>No</v>
      </c>
      <c r="X768" s="3" t="str">
        <f>IF(Veg_Table[[#This Row],[EVM_LAST_EDITED_Day]]=Veg_Table[[#This Row],[Created_Day]],"New","Old")</f>
        <v>Old</v>
      </c>
      <c r="Y768" s="1">
        <f>IFERROR(IF(FIND("delete",LOWER(Veg_Table[[#This Row],[PI_COMMENTS]]))&gt;=1,1,0),0)</f>
        <v>0</v>
      </c>
      <c r="Z768" s="1" t="str">
        <f>_xlfn.IFNA(IF(Veg_Table[[#This Row],[EVM_LAST_EDITOR]]="","Yes",VLOOKUP(Veg_Table[[#This Row],[EVM_LAST_EDITOR]],Roster_Table[#All],15,FALSE)),"Yes")</f>
        <v>Yes</v>
      </c>
      <c r="AA76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68" s="1" t="str">
        <f>_xlfn.IFNA(VLOOKUP(Veg_Table[[#This Row],[EVM_LAST_EDITOR]],Roster_Table[#All],3,FALSE),"zAWRR Not in Roster")</f>
        <v>zAWRR Not in Roster</v>
      </c>
      <c r="AC768" s="1" t="str">
        <f>_xlfn.IFNA(VLOOKUP(Veg_Table[[#This Row],[EVM_LAST_EDITOR]],Roster_Table[#All],2,FALSE),"zAWRR Not in Roster")</f>
        <v>zAWRR Not in Roster</v>
      </c>
      <c r="AD768" s="1" t="str">
        <f>IF(_xlfn.CONCAT(Veg_Table[[#This Row],[First_Name]]," ",Veg_Table[[#This Row],[Last_Name]])="zAWRR Not in Roster zAWRR Not in Roster","zAWRR Not in Roster",_xlfn.CONCAT(Veg_Table[[#This Row],[First_Name]]," ",Veg_Table[[#This Row],[Last_Name]]))</f>
        <v>zAWRR Not in Roster</v>
      </c>
      <c r="AE768">
        <v>2944848</v>
      </c>
      <c r="AF768" t="s">
        <v>1751</v>
      </c>
      <c r="AG768" t="s">
        <v>30</v>
      </c>
      <c r="AH768" t="s">
        <v>1736</v>
      </c>
      <c r="AI768" t="s">
        <v>1750</v>
      </c>
      <c r="AJ768" t="s">
        <v>820</v>
      </c>
      <c r="AL768" t="s">
        <v>371</v>
      </c>
      <c r="AM768" t="s">
        <v>38</v>
      </c>
      <c r="AN768" t="s">
        <v>25</v>
      </c>
      <c r="AO768" t="s">
        <v>25</v>
      </c>
      <c r="AP768">
        <v>30</v>
      </c>
      <c r="AQ768">
        <v>100</v>
      </c>
      <c r="AR768" t="s">
        <v>514</v>
      </c>
      <c r="AS768" t="s">
        <v>51</v>
      </c>
      <c r="AT768" t="s">
        <v>26</v>
      </c>
      <c r="AV768" t="s">
        <v>512</v>
      </c>
      <c r="AW768" t="s">
        <v>1752</v>
      </c>
      <c r="AX768" t="s">
        <v>534</v>
      </c>
      <c r="AZ768"/>
      <c r="BA768" t="s">
        <v>51</v>
      </c>
      <c r="BB768" s="4">
        <v>43942.699321840279</v>
      </c>
      <c r="BC768" t="s">
        <v>2563</v>
      </c>
      <c r="BD768" t="s">
        <v>29</v>
      </c>
      <c r="BE768" t="s">
        <v>25</v>
      </c>
      <c r="BF768" t="s">
        <v>513</v>
      </c>
      <c r="BG768" t="s">
        <v>534</v>
      </c>
      <c r="BI768" s="3">
        <v>43957</v>
      </c>
      <c r="BJ768" t="s">
        <v>2246</v>
      </c>
      <c r="BK768" s="30" t="s">
        <v>859</v>
      </c>
      <c r="BL768" s="3">
        <v>43963.537108842589</v>
      </c>
      <c r="BM768" t="s">
        <v>31</v>
      </c>
      <c r="BN768" t="s">
        <v>32</v>
      </c>
      <c r="BP768" t="s">
        <v>1738</v>
      </c>
      <c r="BQ768" t="s">
        <v>826</v>
      </c>
      <c r="BR768" t="s">
        <v>28</v>
      </c>
      <c r="BS768" t="s">
        <v>28</v>
      </c>
      <c r="BT768" t="s">
        <v>400</v>
      </c>
      <c r="BU768" s="3">
        <v>43914.507710949074</v>
      </c>
      <c r="BV768" t="s">
        <v>803</v>
      </c>
      <c r="BW768" s="3">
        <v>43963.564345474537</v>
      </c>
      <c r="BX768" t="s">
        <v>1753</v>
      </c>
      <c r="CG768"/>
      <c r="CH768"/>
      <c r="CI768"/>
      <c r="CY768"/>
      <c r="DA768"/>
      <c r="DE768"/>
      <c r="DF768"/>
    </row>
    <row r="769" spans="1:110" x14ac:dyDescent="0.25">
      <c r="A769" s="1">
        <f>IF(Veg_Table[[#This Row],[VP_STATUS]]="Hold",0,IF(OR(AND(Veg_Table[[#This Row],[PRESCRIP]]="NW_No Work",Veg_Table[[#This Row],[VP_STATUS]]&lt;&gt;"No Work Required Under EVM"),AND(Veg_Table[[#This Row],[VP_STATUS]]="No Work Required Under EVM",Veg_Table[[#This Row],[PRESCRIP]]&lt;&gt;"NW_No Work")),1,0))</f>
        <v>0</v>
      </c>
      <c r="B769" s="1">
        <f>IF(Veg_Table[[#This Row],[SPECIES]]="",1,0)</f>
        <v>0</v>
      </c>
      <c r="C769" s="1">
        <f>IF(Veg_Table[[#This Row],[DIAMETER]]="",1,0)</f>
        <v>0</v>
      </c>
      <c r="D769" s="1">
        <f>IF(Veg_Table[[#This Row],[HEIGHT]]="",1,0)</f>
        <v>0</v>
      </c>
      <c r="E76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69" s="1">
        <f>IF(AND(Veg_Table[[#This Row],[TAT_RESULT]]="ABATE",Veg_Table[[#This Row],[PRESCRIP]]="NW_No Work"),1,0)</f>
        <v>0</v>
      </c>
      <c r="G769" s="1">
        <f>IF(OR(Veg_Table[[#This Row],[Prescription R-Scale]]="NA",Veg_Table[[#This Row],[Diameter R-Scale]]="NA"),0,IF(Veg_Table[[#This Row],[Diameter R-Scale]]&lt;&gt;Veg_Table[[#This Row],[Prescription R-Scale]],1,0))</f>
        <v>0</v>
      </c>
      <c r="H769" s="1">
        <f>IF(OR(AND(Veg_Table[[#This Row],[PRESCRIP]]="BC_Br Rmv", Veg_Table[[#This Row],[WOOD_MAN]]&lt;&gt;"Not Needed"),AND(Veg_Table[[#This Row],[PRESCRIP]]="BCS_Br Rmv+Trt", Veg_Table[[#This Row],[WOOD_MAN]]&lt;&gt;"Not Needed")),1,0)</f>
        <v>0</v>
      </c>
      <c r="I769" s="1">
        <f ca="1">IF(AND(Veg_Table[[#This Row],[Prescription_Changed]]="Yes",Veg_Table[[#This Row],[TAT_RESULT]]=""),1,0)</f>
        <v>0</v>
      </c>
      <c r="J769" s="1">
        <f ca="1">SUM(Veg_Table[[#This Row],[Prescription and Status do not match]:[Prescription_Edited_And_TAT_Is_Blank]])</f>
        <v>0</v>
      </c>
      <c r="K769" s="1">
        <f ca="1">IF(Veg_Table[[#This Row],[Sum of Errors]]&gt;0,1,0)</f>
        <v>0</v>
      </c>
      <c r="L769" s="1">
        <f>1</f>
        <v>1</v>
      </c>
      <c r="M76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769" s="1" t="str">
        <f>IF(OR(MID(Veg_Table[[#This Row],[PRESCRIP]],2,1)="1",MID(Veg_Table[[#This Row],[PRESCRIP]],2,1)="2",MID(Veg_Table[[#This Row],[PRESCRIP]],2,1)="3",MID(Veg_Table[[#This Row],[PRESCRIP]],2,1)="4"),_xlfn.NUMBERVALUE(MID(Veg_Table[[#This Row],[PRESCRIP]],2,1)),"NA")</f>
        <v>NA</v>
      </c>
      <c r="O769" s="1">
        <f>WEEKNUM(Veg_Table[[#This Row],[EVM_LAST_EDITED_Day]],2)</f>
        <v>20</v>
      </c>
      <c r="P769" s="25">
        <f>IFERROR(DATE(YEAR(Veg_Table[[#This Row],[EVM_LAST_EDITED2]]),MONTH(Veg_Table[[#This Row],[EVM_LAST_EDITED2]]),DAY(Veg_Table[[#This Row],[EVM_LAST_EDITED2]])),DATE(2019,1,1))</f>
        <v>43963</v>
      </c>
      <c r="Q769" s="3">
        <f>VALUE(SUBSTITUTE(Veg_Table[[#This Row],[EVM_LAST_EDITED]],",",""))</f>
        <v>43963.539594907401</v>
      </c>
      <c r="R769" s="1" t="str">
        <f>_xlfn.IFNA(IF(Veg_Table[[#This Row],[EVM_LAST_EDITOR]]="","zBlank EVM Last Editor",VLOOKUP(Veg_Table[[#This Row],[EVM_LAST_EDITOR]],Roster_Table[#All],4,FALSE)),"zAWRR Not in Roster")</f>
        <v>MGE</v>
      </c>
      <c r="S769" s="1" t="str">
        <f>_xlfn.IFNA(IF(Veg_Table[[#This Row],[EVM_LAST_EDITOR]]="","zBlank EVM Last Editor",VLOOKUP(Veg_Table[[#This Row],[EVM_LAST_EDITOR]],Roster_Table[#All],16,FALSE)),"zCompany_AWRR not in Roster")</f>
        <v>MGE_Mountain G Enterprises</v>
      </c>
      <c r="T769" s="2">
        <f>IFERROR(DATE(YEAR(Veg_Table[[#This Row],[Created2]]),MONTH(Veg_Table[[#This Row],[Created2]]),DAY(Veg_Table[[#This Row],[Created2]])),DATE(2019,1,1))</f>
        <v>43963</v>
      </c>
      <c r="U769" s="3">
        <f>VALUE(SUBSTITUTE(Veg_Table[[#This Row],[Created]],",",""))</f>
        <v>43963.539594907401</v>
      </c>
      <c r="V769" s="3" t="str">
        <f ca="1">IFERROR(_xlfn.IFNA(CELL("contents",INDIRECT(_xlfn.CONCAT("Veg_Table_Production_Data!",ADDRESS(MATCH(_xlfn.MAXIFS(#REF!,#REF!,"="&amp;Veg_Table[[#This Row],[AUTO_ID]],#REF!,"&lt;"&amp;Veg_Table[[#This Row],[EVM_LAST_EDITED_Day]]),#REF!,0),COLUMN(#REF!),4,1,)))),""),"")</f>
        <v/>
      </c>
      <c r="W769" s="3" t="str">
        <f ca="1">IF(Veg_Table[[#This Row],[Previous_Prescription]]="","No",IF(Veg_Table[[#This Row],[Previous_Prescription]]=Veg_Table[[#This Row],[PRESCRIP]],"No","Yes"))</f>
        <v>No</v>
      </c>
      <c r="X769" s="3" t="str">
        <f>IF(Veg_Table[[#This Row],[EVM_LAST_EDITED_Day]]=Veg_Table[[#This Row],[Created_Day]],"New","Old")</f>
        <v>New</v>
      </c>
      <c r="Y769" s="1">
        <f>IFERROR(IF(FIND("delete",LOWER(Veg_Table[[#This Row],[PI_COMMENTS]]))&gt;=1,1,0),0)</f>
        <v>0</v>
      </c>
      <c r="Z769" s="1" t="str">
        <f>_xlfn.IFNA(IF(Veg_Table[[#This Row],[EVM_LAST_EDITOR]]="","Yes",VLOOKUP(Veg_Table[[#This Row],[EVM_LAST_EDITOR]],Roster_Table[#All],15,FALSE)),"Yes")</f>
        <v>Yes</v>
      </c>
      <c r="AA76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69" s="1" t="str">
        <f>_xlfn.IFNA(VLOOKUP(Veg_Table[[#This Row],[EVM_LAST_EDITOR]],Roster_Table[#All],3,FALSE),"zAWRR Not in Roster")</f>
        <v>Andrew</v>
      </c>
      <c r="AC769" s="1" t="str">
        <f>_xlfn.IFNA(VLOOKUP(Veg_Table[[#This Row],[EVM_LAST_EDITOR]],Roster_Table[#All],2,FALSE),"zAWRR Not in Roster")</f>
        <v>Withers</v>
      </c>
      <c r="AD769" s="1" t="str">
        <f>IF(_xlfn.CONCAT(Veg_Table[[#This Row],[First_Name]]," ",Veg_Table[[#This Row],[Last_Name]])="zAWRR Not in Roster zAWRR Not in Roster","zAWRR Not in Roster",_xlfn.CONCAT(Veg_Table[[#This Row],[First_Name]]," ",Veg_Table[[#This Row],[Last_Name]]))</f>
        <v>Andrew Withers</v>
      </c>
      <c r="AE769">
        <v>3221966</v>
      </c>
      <c r="AF769" t="s">
        <v>4799</v>
      </c>
      <c r="AG769" t="s">
        <v>93</v>
      </c>
      <c r="AH769" t="s">
        <v>4641</v>
      </c>
      <c r="AI769" t="s">
        <v>4013</v>
      </c>
      <c r="AJ769" t="s">
        <v>36</v>
      </c>
      <c r="AL769" t="s">
        <v>22</v>
      </c>
      <c r="AM769" t="s">
        <v>1967</v>
      </c>
      <c r="AN769" t="s">
        <v>25</v>
      </c>
      <c r="AO769" t="s">
        <v>25</v>
      </c>
      <c r="AP769">
        <v>18</v>
      </c>
      <c r="AQ769">
        <v>75</v>
      </c>
      <c r="AR769" t="s">
        <v>511</v>
      </c>
      <c r="AS769" t="s">
        <v>56</v>
      </c>
      <c r="AT769" t="s">
        <v>26</v>
      </c>
      <c r="AV769" t="s">
        <v>512</v>
      </c>
      <c r="AW769" t="s">
        <v>4800</v>
      </c>
      <c r="AZ769"/>
      <c r="BB769" s="4"/>
      <c r="BD769" t="s">
        <v>29</v>
      </c>
      <c r="BE769" t="s">
        <v>25</v>
      </c>
      <c r="BF769" t="s">
        <v>513</v>
      </c>
      <c r="BI769" s="3"/>
      <c r="BJ769" t="s">
        <v>1435</v>
      </c>
      <c r="BK769" s="30" t="s">
        <v>176</v>
      </c>
      <c r="BL769" s="3">
        <v>43963.539594907408</v>
      </c>
      <c r="BM769" t="s">
        <v>31</v>
      </c>
      <c r="BN769" t="s">
        <v>32</v>
      </c>
      <c r="BQ769" t="s">
        <v>1025</v>
      </c>
      <c r="BR769" t="s">
        <v>28</v>
      </c>
      <c r="BS769" t="s">
        <v>28</v>
      </c>
      <c r="BT769" t="s">
        <v>176</v>
      </c>
      <c r="BU769" s="3">
        <v>43963.539594907408</v>
      </c>
      <c r="BV769" t="s">
        <v>803</v>
      </c>
      <c r="BW769" s="3">
        <v>43964.171752418981</v>
      </c>
      <c r="BX769" t="s">
        <v>4801</v>
      </c>
      <c r="CG769"/>
      <c r="CH769"/>
      <c r="CI769"/>
      <c r="CY769"/>
      <c r="DA769"/>
      <c r="DE769"/>
      <c r="DF769"/>
    </row>
    <row r="770" spans="1:110" x14ac:dyDescent="0.25">
      <c r="A770" s="1">
        <f>IF(Veg_Table[[#This Row],[VP_STATUS]]="Hold",0,IF(OR(AND(Veg_Table[[#This Row],[PRESCRIP]]="NW_No Work",Veg_Table[[#This Row],[VP_STATUS]]&lt;&gt;"No Work Required Under EVM"),AND(Veg_Table[[#This Row],[VP_STATUS]]="No Work Required Under EVM",Veg_Table[[#This Row],[PRESCRIP]]&lt;&gt;"NW_No Work")),1,0))</f>
        <v>0</v>
      </c>
      <c r="B770" s="1">
        <f>IF(Veg_Table[[#This Row],[SPECIES]]="",1,0)</f>
        <v>0</v>
      </c>
      <c r="C770" s="1">
        <f>IF(Veg_Table[[#This Row],[DIAMETER]]="",1,0)</f>
        <v>0</v>
      </c>
      <c r="D770" s="1">
        <f>IF(Veg_Table[[#This Row],[HEIGHT]]="",1,0)</f>
        <v>0</v>
      </c>
      <c r="E77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70" s="1">
        <f>IF(AND(Veg_Table[[#This Row],[TAT_RESULT]]="ABATE",Veg_Table[[#This Row],[PRESCRIP]]="NW_No Work"),1,0)</f>
        <v>0</v>
      </c>
      <c r="G770" s="1">
        <f>IF(OR(Veg_Table[[#This Row],[Prescription R-Scale]]="NA",Veg_Table[[#This Row],[Diameter R-Scale]]="NA"),0,IF(Veg_Table[[#This Row],[Diameter R-Scale]]&lt;&gt;Veg_Table[[#This Row],[Prescription R-Scale]],1,0))</f>
        <v>0</v>
      </c>
      <c r="H770" s="1">
        <f>IF(OR(AND(Veg_Table[[#This Row],[PRESCRIP]]="BC_Br Rmv", Veg_Table[[#This Row],[WOOD_MAN]]&lt;&gt;"Not Needed"),AND(Veg_Table[[#This Row],[PRESCRIP]]="BCS_Br Rmv+Trt", Veg_Table[[#This Row],[WOOD_MAN]]&lt;&gt;"Not Needed")),1,0)</f>
        <v>0</v>
      </c>
      <c r="I770" s="1">
        <f ca="1">IF(AND(Veg_Table[[#This Row],[Prescription_Changed]]="Yes",Veg_Table[[#This Row],[TAT_RESULT]]=""),1,0)</f>
        <v>0</v>
      </c>
      <c r="J770" s="1">
        <f ca="1">SUM(Veg_Table[[#This Row],[Prescription and Status do not match]:[Prescription_Edited_And_TAT_Is_Blank]])</f>
        <v>0</v>
      </c>
      <c r="K770" s="1">
        <f ca="1">IF(Veg_Table[[#This Row],[Sum of Errors]]&gt;0,1,0)</f>
        <v>0</v>
      </c>
      <c r="L770" s="1">
        <f>1</f>
        <v>1</v>
      </c>
      <c r="M77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770" s="1">
        <f>IF(OR(MID(Veg_Table[[#This Row],[PRESCRIP]],2,1)="1",MID(Veg_Table[[#This Row],[PRESCRIP]],2,1)="2",MID(Veg_Table[[#This Row],[PRESCRIP]],2,1)="3",MID(Veg_Table[[#This Row],[PRESCRIP]],2,1)="4"),_xlfn.NUMBERVALUE(MID(Veg_Table[[#This Row],[PRESCRIP]],2,1)),"NA")</f>
        <v>4</v>
      </c>
      <c r="O770" s="1">
        <f>WEEKNUM(Veg_Table[[#This Row],[EVM_LAST_EDITED_Day]],2)</f>
        <v>20</v>
      </c>
      <c r="P770" s="25">
        <f>IFERROR(DATE(YEAR(Veg_Table[[#This Row],[EVM_LAST_EDITED2]]),MONTH(Veg_Table[[#This Row],[EVM_LAST_EDITED2]]),DAY(Veg_Table[[#This Row],[EVM_LAST_EDITED2]])),DATE(2019,1,1))</f>
        <v>43963</v>
      </c>
      <c r="Q770" s="3">
        <f>VALUE(SUBSTITUTE(Veg_Table[[#This Row],[EVM_LAST_EDITED]],",",""))</f>
        <v>43963.544626921299</v>
      </c>
      <c r="R770" s="1" t="str">
        <f>_xlfn.IFNA(IF(Veg_Table[[#This Row],[EVM_LAST_EDITOR]]="","zBlank EVM Last Editor",VLOOKUP(Veg_Table[[#This Row],[EVM_LAST_EDITOR]],Roster_Table[#All],4,FALSE)),"zAWRR Not in Roster")</f>
        <v>zAWRR Not in Roster</v>
      </c>
      <c r="S770" s="1" t="str">
        <f>_xlfn.IFNA(IF(Veg_Table[[#This Row],[EVM_LAST_EDITOR]]="","zBlank EVM Last Editor",VLOOKUP(Veg_Table[[#This Row],[EVM_LAST_EDITOR]],Roster_Table[#All],16,FALSE)),"zCompany_AWRR not in Roster")</f>
        <v>zCompany_AWRR not in Roster</v>
      </c>
      <c r="T770" s="2">
        <f>IFERROR(DATE(YEAR(Veg_Table[[#This Row],[Created2]]),MONTH(Veg_Table[[#This Row],[Created2]]),DAY(Veg_Table[[#This Row],[Created2]])),DATE(2019,1,1))</f>
        <v>43903</v>
      </c>
      <c r="U770" s="3">
        <f>VALUE(SUBSTITUTE(Veg_Table[[#This Row],[Created]],",",""))</f>
        <v>43903.469725034702</v>
      </c>
      <c r="V770" s="3" t="str">
        <f ca="1">IFERROR(_xlfn.IFNA(CELL("contents",INDIRECT(_xlfn.CONCAT("Veg_Table_Production_Data!",ADDRESS(MATCH(_xlfn.MAXIFS(#REF!,#REF!,"="&amp;Veg_Table[[#This Row],[AUTO_ID]],#REF!,"&lt;"&amp;Veg_Table[[#This Row],[EVM_LAST_EDITED_Day]]),#REF!,0),COLUMN(#REF!),4,1,)))),""),"")</f>
        <v/>
      </c>
      <c r="W770" s="3" t="str">
        <f ca="1">IF(Veg_Table[[#This Row],[Previous_Prescription]]="","No",IF(Veg_Table[[#This Row],[Previous_Prescription]]=Veg_Table[[#This Row],[PRESCRIP]],"No","Yes"))</f>
        <v>No</v>
      </c>
      <c r="X770" s="3" t="str">
        <f>IF(Veg_Table[[#This Row],[EVM_LAST_EDITED_Day]]=Veg_Table[[#This Row],[Created_Day]],"New","Old")</f>
        <v>Old</v>
      </c>
      <c r="Y770" s="1">
        <f>IFERROR(IF(FIND("delete",LOWER(Veg_Table[[#This Row],[PI_COMMENTS]]))&gt;=1,1,0),0)</f>
        <v>0</v>
      </c>
      <c r="Z770" s="1" t="str">
        <f>_xlfn.IFNA(IF(Veg_Table[[#This Row],[EVM_LAST_EDITOR]]="","Yes",VLOOKUP(Veg_Table[[#This Row],[EVM_LAST_EDITOR]],Roster_Table[#All],15,FALSE)),"Yes")</f>
        <v>Yes</v>
      </c>
      <c r="AA77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70" s="1" t="str">
        <f>_xlfn.IFNA(VLOOKUP(Veg_Table[[#This Row],[EVM_LAST_EDITOR]],Roster_Table[#All],3,FALSE),"zAWRR Not in Roster")</f>
        <v>zAWRR Not in Roster</v>
      </c>
      <c r="AC770" s="1" t="str">
        <f>_xlfn.IFNA(VLOOKUP(Veg_Table[[#This Row],[EVM_LAST_EDITOR]],Roster_Table[#All],2,FALSE),"zAWRR Not in Roster")</f>
        <v>zAWRR Not in Roster</v>
      </c>
      <c r="AD770" s="1" t="str">
        <f>IF(_xlfn.CONCAT(Veg_Table[[#This Row],[First_Name]]," ",Veg_Table[[#This Row],[Last_Name]])="zAWRR Not in Roster zAWRR Not in Roster","zAWRR Not in Roster",_xlfn.CONCAT(Veg_Table[[#This Row],[First_Name]]," ",Veg_Table[[#This Row],[Last_Name]]))</f>
        <v>zAWRR Not in Roster</v>
      </c>
      <c r="AE770">
        <v>2896081</v>
      </c>
      <c r="AF770" t="s">
        <v>869</v>
      </c>
      <c r="AG770" t="s">
        <v>30</v>
      </c>
      <c r="AH770" t="s">
        <v>714</v>
      </c>
      <c r="AI770" t="s">
        <v>726</v>
      </c>
      <c r="AJ770" t="s">
        <v>820</v>
      </c>
      <c r="AL770" t="s">
        <v>371</v>
      </c>
      <c r="AM770" t="s">
        <v>38</v>
      </c>
      <c r="AN770" t="s">
        <v>25</v>
      </c>
      <c r="AO770" t="s">
        <v>25</v>
      </c>
      <c r="AP770">
        <v>38</v>
      </c>
      <c r="AQ770">
        <v>150</v>
      </c>
      <c r="AR770" t="s">
        <v>511</v>
      </c>
      <c r="AS770" t="s">
        <v>57</v>
      </c>
      <c r="AT770" t="s">
        <v>515</v>
      </c>
      <c r="AV770" t="s">
        <v>512</v>
      </c>
      <c r="AW770" t="s">
        <v>870</v>
      </c>
      <c r="AX770" t="s">
        <v>534</v>
      </c>
      <c r="AZ770"/>
      <c r="BA770" t="s">
        <v>57</v>
      </c>
      <c r="BB770" s="4">
        <v>43907</v>
      </c>
      <c r="BC770" t="s">
        <v>863</v>
      </c>
      <c r="BD770" t="s">
        <v>29</v>
      </c>
      <c r="BE770" t="s">
        <v>25</v>
      </c>
      <c r="BF770" t="s">
        <v>513</v>
      </c>
      <c r="BG770" t="s">
        <v>534</v>
      </c>
      <c r="BI770" s="3">
        <v>43957</v>
      </c>
      <c r="BJ770" t="s">
        <v>4965</v>
      </c>
      <c r="BK770" s="30" t="s">
        <v>859</v>
      </c>
      <c r="BL770" s="3">
        <v>43963.544626921299</v>
      </c>
      <c r="BM770" t="s">
        <v>31</v>
      </c>
      <c r="BN770" t="s">
        <v>32</v>
      </c>
      <c r="BP770" t="s">
        <v>1209</v>
      </c>
      <c r="BQ770" t="s">
        <v>28</v>
      </c>
      <c r="BR770" t="s">
        <v>28</v>
      </c>
      <c r="BS770" t="s">
        <v>28</v>
      </c>
      <c r="BT770" t="s">
        <v>544</v>
      </c>
      <c r="BU770" s="3">
        <v>43903.469725034724</v>
      </c>
      <c r="BV770" t="s">
        <v>803</v>
      </c>
      <c r="BW770" s="3">
        <v>43963.564345474537</v>
      </c>
      <c r="BX770" t="s">
        <v>871</v>
      </c>
      <c r="CG770"/>
      <c r="CH770"/>
      <c r="CI770"/>
      <c r="CY770"/>
      <c r="DA770"/>
      <c r="DE770"/>
      <c r="DF770"/>
    </row>
    <row r="771" spans="1:110" x14ac:dyDescent="0.25">
      <c r="A771" s="1">
        <f>IF(Veg_Table[[#This Row],[VP_STATUS]]="Hold",0,IF(OR(AND(Veg_Table[[#This Row],[PRESCRIP]]="NW_No Work",Veg_Table[[#This Row],[VP_STATUS]]&lt;&gt;"No Work Required Under EVM"),AND(Veg_Table[[#This Row],[VP_STATUS]]="No Work Required Under EVM",Veg_Table[[#This Row],[PRESCRIP]]&lt;&gt;"NW_No Work")),1,0))</f>
        <v>0</v>
      </c>
      <c r="B771" s="1">
        <f>IF(Veg_Table[[#This Row],[SPECIES]]="",1,0)</f>
        <v>0</v>
      </c>
      <c r="C771" s="1">
        <f>IF(Veg_Table[[#This Row],[DIAMETER]]="",1,0)</f>
        <v>0</v>
      </c>
      <c r="D771" s="1">
        <f>IF(Veg_Table[[#This Row],[HEIGHT]]="",1,0)</f>
        <v>0</v>
      </c>
      <c r="E77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71" s="1">
        <f>IF(AND(Veg_Table[[#This Row],[TAT_RESULT]]="ABATE",Veg_Table[[#This Row],[PRESCRIP]]="NW_No Work"),1,0)</f>
        <v>0</v>
      </c>
      <c r="G771" s="1">
        <f>IF(OR(Veg_Table[[#This Row],[Prescription R-Scale]]="NA",Veg_Table[[#This Row],[Diameter R-Scale]]="NA"),0,IF(Veg_Table[[#This Row],[Diameter R-Scale]]&lt;&gt;Veg_Table[[#This Row],[Prescription R-Scale]],1,0))</f>
        <v>0</v>
      </c>
      <c r="H771" s="1">
        <f>IF(OR(AND(Veg_Table[[#This Row],[PRESCRIP]]="BC_Br Rmv", Veg_Table[[#This Row],[WOOD_MAN]]&lt;&gt;"Not Needed"),AND(Veg_Table[[#This Row],[PRESCRIP]]="BCS_Br Rmv+Trt", Veg_Table[[#This Row],[WOOD_MAN]]&lt;&gt;"Not Needed")),1,0)</f>
        <v>0</v>
      </c>
      <c r="I771" s="1">
        <f ca="1">IF(AND(Veg_Table[[#This Row],[Prescription_Changed]]="Yes",Veg_Table[[#This Row],[TAT_RESULT]]=""),1,0)</f>
        <v>0</v>
      </c>
      <c r="J771" s="1">
        <f ca="1">SUM(Veg_Table[[#This Row],[Prescription and Status do not match]:[Prescription_Edited_And_TAT_Is_Blank]])</f>
        <v>0</v>
      </c>
      <c r="K771" s="1">
        <f ca="1">IF(Veg_Table[[#This Row],[Sum of Errors]]&gt;0,1,0)</f>
        <v>0</v>
      </c>
      <c r="L771" s="1">
        <f>1</f>
        <v>1</v>
      </c>
      <c r="M77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771" s="1">
        <f>IF(OR(MID(Veg_Table[[#This Row],[PRESCRIP]],2,1)="1",MID(Veg_Table[[#This Row],[PRESCRIP]],2,1)="2",MID(Veg_Table[[#This Row],[PRESCRIP]],2,1)="3",MID(Veg_Table[[#This Row],[PRESCRIP]],2,1)="4"),_xlfn.NUMBERVALUE(MID(Veg_Table[[#This Row],[PRESCRIP]],2,1)),"NA")</f>
        <v>4</v>
      </c>
      <c r="O771" s="1">
        <f>WEEKNUM(Veg_Table[[#This Row],[EVM_LAST_EDITED_Day]],2)</f>
        <v>20</v>
      </c>
      <c r="P771" s="25">
        <f>IFERROR(DATE(YEAR(Veg_Table[[#This Row],[EVM_LAST_EDITED2]]),MONTH(Veg_Table[[#This Row],[EVM_LAST_EDITED2]]),DAY(Veg_Table[[#This Row],[EVM_LAST_EDITED2]])),DATE(2019,1,1))</f>
        <v>43963</v>
      </c>
      <c r="Q771" s="3">
        <f>VALUE(SUBSTITUTE(Veg_Table[[#This Row],[EVM_LAST_EDITED]],",",""))</f>
        <v>43963.544867997698</v>
      </c>
      <c r="R771" s="1" t="str">
        <f>_xlfn.IFNA(IF(Veg_Table[[#This Row],[EVM_LAST_EDITOR]]="","zBlank EVM Last Editor",VLOOKUP(Veg_Table[[#This Row],[EVM_LAST_EDITOR]],Roster_Table[#All],4,FALSE)),"zAWRR Not in Roster")</f>
        <v>zAWRR Not in Roster</v>
      </c>
      <c r="S771" s="1" t="str">
        <f>_xlfn.IFNA(IF(Veg_Table[[#This Row],[EVM_LAST_EDITOR]]="","zBlank EVM Last Editor",VLOOKUP(Veg_Table[[#This Row],[EVM_LAST_EDITOR]],Roster_Table[#All],16,FALSE)),"zCompany_AWRR not in Roster")</f>
        <v>zCompany_AWRR not in Roster</v>
      </c>
      <c r="T771" s="2">
        <f>IFERROR(DATE(YEAR(Veg_Table[[#This Row],[Created2]]),MONTH(Veg_Table[[#This Row],[Created2]]),DAY(Veg_Table[[#This Row],[Created2]])),DATE(2019,1,1))</f>
        <v>43903</v>
      </c>
      <c r="U771" s="3">
        <f>VALUE(SUBSTITUTE(Veg_Table[[#This Row],[Created]],",",""))</f>
        <v>43903.473441192102</v>
      </c>
      <c r="V771" s="3" t="str">
        <f ca="1">IFERROR(_xlfn.IFNA(CELL("contents",INDIRECT(_xlfn.CONCAT("Veg_Table_Production_Data!",ADDRESS(MATCH(_xlfn.MAXIFS(#REF!,#REF!,"="&amp;Veg_Table[[#This Row],[AUTO_ID]],#REF!,"&lt;"&amp;Veg_Table[[#This Row],[EVM_LAST_EDITED_Day]]),#REF!,0),COLUMN(#REF!),4,1,)))),""),"")</f>
        <v/>
      </c>
      <c r="W771" s="3" t="str">
        <f ca="1">IF(Veg_Table[[#This Row],[Previous_Prescription]]="","No",IF(Veg_Table[[#This Row],[Previous_Prescription]]=Veg_Table[[#This Row],[PRESCRIP]],"No","Yes"))</f>
        <v>No</v>
      </c>
      <c r="X771" s="3" t="str">
        <f>IF(Veg_Table[[#This Row],[EVM_LAST_EDITED_Day]]=Veg_Table[[#This Row],[Created_Day]],"New","Old")</f>
        <v>Old</v>
      </c>
      <c r="Y771" s="1">
        <f>IFERROR(IF(FIND("delete",LOWER(Veg_Table[[#This Row],[PI_COMMENTS]]))&gt;=1,1,0),0)</f>
        <v>0</v>
      </c>
      <c r="Z771" s="1" t="str">
        <f>_xlfn.IFNA(IF(Veg_Table[[#This Row],[EVM_LAST_EDITOR]]="","Yes",VLOOKUP(Veg_Table[[#This Row],[EVM_LAST_EDITOR]],Roster_Table[#All],15,FALSE)),"Yes")</f>
        <v>Yes</v>
      </c>
      <c r="AA77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71" s="1" t="str">
        <f>_xlfn.IFNA(VLOOKUP(Veg_Table[[#This Row],[EVM_LAST_EDITOR]],Roster_Table[#All],3,FALSE),"zAWRR Not in Roster")</f>
        <v>zAWRR Not in Roster</v>
      </c>
      <c r="AC771" s="1" t="str">
        <f>_xlfn.IFNA(VLOOKUP(Veg_Table[[#This Row],[EVM_LAST_EDITOR]],Roster_Table[#All],2,FALSE),"zAWRR Not in Roster")</f>
        <v>zAWRR Not in Roster</v>
      </c>
      <c r="AD771" s="1" t="str">
        <f>IF(_xlfn.CONCAT(Veg_Table[[#This Row],[First_Name]]," ",Veg_Table[[#This Row],[Last_Name]])="zAWRR Not in Roster zAWRR Not in Roster","zAWRR Not in Roster",_xlfn.CONCAT(Veg_Table[[#This Row],[First_Name]]," ",Veg_Table[[#This Row],[Last_Name]]))</f>
        <v>zAWRR Not in Roster</v>
      </c>
      <c r="AE771">
        <v>2896103</v>
      </c>
      <c r="AF771" t="s">
        <v>866</v>
      </c>
      <c r="AG771" t="s">
        <v>30</v>
      </c>
      <c r="AH771" t="s">
        <v>714</v>
      </c>
      <c r="AI771" t="s">
        <v>725</v>
      </c>
      <c r="AJ771" t="s">
        <v>820</v>
      </c>
      <c r="AL771" t="s">
        <v>371</v>
      </c>
      <c r="AM771" t="s">
        <v>38</v>
      </c>
      <c r="AN771" t="s">
        <v>25</v>
      </c>
      <c r="AO771" t="s">
        <v>25</v>
      </c>
      <c r="AP771">
        <v>37</v>
      </c>
      <c r="AQ771">
        <v>150</v>
      </c>
      <c r="AR771" t="s">
        <v>514</v>
      </c>
      <c r="AS771" t="s">
        <v>57</v>
      </c>
      <c r="AT771" t="s">
        <v>515</v>
      </c>
      <c r="AV771" t="s">
        <v>512</v>
      </c>
      <c r="AW771" t="s">
        <v>867</v>
      </c>
      <c r="AX771" t="s">
        <v>534</v>
      </c>
      <c r="AZ771"/>
      <c r="BA771" t="s">
        <v>57</v>
      </c>
      <c r="BB771" s="4">
        <v>43907</v>
      </c>
      <c r="BC771" t="s">
        <v>863</v>
      </c>
      <c r="BD771" t="s">
        <v>29</v>
      </c>
      <c r="BE771" t="s">
        <v>25</v>
      </c>
      <c r="BF771" t="s">
        <v>513</v>
      </c>
      <c r="BG771" t="s">
        <v>534</v>
      </c>
      <c r="BI771" s="3">
        <v>43957</v>
      </c>
      <c r="BJ771" t="s">
        <v>4966</v>
      </c>
      <c r="BK771" s="30" t="s">
        <v>859</v>
      </c>
      <c r="BL771" s="3">
        <v>43963.544867997683</v>
      </c>
      <c r="BM771" t="s">
        <v>31</v>
      </c>
      <c r="BN771" t="s">
        <v>32</v>
      </c>
      <c r="BP771" t="s">
        <v>1209</v>
      </c>
      <c r="BQ771" t="s">
        <v>28</v>
      </c>
      <c r="BR771" t="s">
        <v>28</v>
      </c>
      <c r="BS771" t="s">
        <v>28</v>
      </c>
      <c r="BT771" t="s">
        <v>544</v>
      </c>
      <c r="BU771" s="3">
        <v>43903.473441192131</v>
      </c>
      <c r="BV771" t="s">
        <v>803</v>
      </c>
      <c r="BW771" s="3">
        <v>43963.564345474537</v>
      </c>
      <c r="BX771" t="s">
        <v>868</v>
      </c>
      <c r="CG771"/>
      <c r="CH771"/>
      <c r="CI771"/>
      <c r="CY771"/>
      <c r="DA771"/>
      <c r="DE771"/>
      <c r="DF771"/>
    </row>
    <row r="772" spans="1:110" x14ac:dyDescent="0.25">
      <c r="A772" s="1">
        <f>IF(Veg_Table[[#This Row],[VP_STATUS]]="Hold",0,IF(OR(AND(Veg_Table[[#This Row],[PRESCRIP]]="NW_No Work",Veg_Table[[#This Row],[VP_STATUS]]&lt;&gt;"No Work Required Under EVM"),AND(Veg_Table[[#This Row],[VP_STATUS]]="No Work Required Under EVM",Veg_Table[[#This Row],[PRESCRIP]]&lt;&gt;"NW_No Work")),1,0))</f>
        <v>0</v>
      </c>
      <c r="B772" s="1">
        <f>IF(Veg_Table[[#This Row],[SPECIES]]="",1,0)</f>
        <v>0</v>
      </c>
      <c r="C772" s="1">
        <f>IF(Veg_Table[[#This Row],[DIAMETER]]="",1,0)</f>
        <v>0</v>
      </c>
      <c r="D772" s="1">
        <f>IF(Veg_Table[[#This Row],[HEIGHT]]="",1,0)</f>
        <v>0</v>
      </c>
      <c r="E77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72" s="1">
        <f>IF(AND(Veg_Table[[#This Row],[TAT_RESULT]]="ABATE",Veg_Table[[#This Row],[PRESCRIP]]="NW_No Work"),1,0)</f>
        <v>0</v>
      </c>
      <c r="G772" s="1">
        <f>IF(OR(Veg_Table[[#This Row],[Prescription R-Scale]]="NA",Veg_Table[[#This Row],[Diameter R-Scale]]="NA"),0,IF(Veg_Table[[#This Row],[Diameter R-Scale]]&lt;&gt;Veg_Table[[#This Row],[Prescription R-Scale]],1,0))</f>
        <v>0</v>
      </c>
      <c r="H772" s="1">
        <f>IF(OR(AND(Veg_Table[[#This Row],[PRESCRIP]]="BC_Br Rmv", Veg_Table[[#This Row],[WOOD_MAN]]&lt;&gt;"Not Needed"),AND(Veg_Table[[#This Row],[PRESCRIP]]="BCS_Br Rmv+Trt", Veg_Table[[#This Row],[WOOD_MAN]]&lt;&gt;"Not Needed")),1,0)</f>
        <v>0</v>
      </c>
      <c r="I772" s="1">
        <f ca="1">IF(AND(Veg_Table[[#This Row],[Prescription_Changed]]="Yes",Veg_Table[[#This Row],[TAT_RESULT]]=""),1,0)</f>
        <v>0</v>
      </c>
      <c r="J772" s="1">
        <f ca="1">SUM(Veg_Table[[#This Row],[Prescription and Status do not match]:[Prescription_Edited_And_TAT_Is_Blank]])</f>
        <v>0</v>
      </c>
      <c r="K772" s="1">
        <f ca="1">IF(Veg_Table[[#This Row],[Sum of Errors]]&gt;0,1,0)</f>
        <v>0</v>
      </c>
      <c r="L772" s="1">
        <f>1</f>
        <v>1</v>
      </c>
      <c r="M77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772" s="1">
        <f>IF(OR(MID(Veg_Table[[#This Row],[PRESCRIP]],2,1)="1",MID(Veg_Table[[#This Row],[PRESCRIP]],2,1)="2",MID(Veg_Table[[#This Row],[PRESCRIP]],2,1)="3",MID(Veg_Table[[#This Row],[PRESCRIP]],2,1)="4"),_xlfn.NUMBERVALUE(MID(Veg_Table[[#This Row],[PRESCRIP]],2,1)),"NA")</f>
        <v>3</v>
      </c>
      <c r="O772" s="1">
        <f>WEEKNUM(Veg_Table[[#This Row],[EVM_LAST_EDITED_Day]],2)</f>
        <v>20</v>
      </c>
      <c r="P772" s="25">
        <f>IFERROR(DATE(YEAR(Veg_Table[[#This Row],[EVM_LAST_EDITED2]]),MONTH(Veg_Table[[#This Row],[EVM_LAST_EDITED2]]),DAY(Veg_Table[[#This Row],[EVM_LAST_EDITED2]])),DATE(2019,1,1))</f>
        <v>43963</v>
      </c>
      <c r="Q772" s="3">
        <f>VALUE(SUBSTITUTE(Veg_Table[[#This Row],[EVM_LAST_EDITED]],",",""))</f>
        <v>43963.545240161999</v>
      </c>
      <c r="R772" s="1" t="str">
        <f>_xlfn.IFNA(IF(Veg_Table[[#This Row],[EVM_LAST_EDITOR]]="","zBlank EVM Last Editor",VLOOKUP(Veg_Table[[#This Row],[EVM_LAST_EDITOR]],Roster_Table[#All],4,FALSE)),"zAWRR Not in Roster")</f>
        <v>zAWRR Not in Roster</v>
      </c>
      <c r="S772" s="1" t="str">
        <f>_xlfn.IFNA(IF(Veg_Table[[#This Row],[EVM_LAST_EDITOR]]="","zBlank EVM Last Editor",VLOOKUP(Veg_Table[[#This Row],[EVM_LAST_EDITOR]],Roster_Table[#All],16,FALSE)),"zCompany_AWRR not in Roster")</f>
        <v>zCompany_AWRR not in Roster</v>
      </c>
      <c r="T772" s="2">
        <f>IFERROR(DATE(YEAR(Veg_Table[[#This Row],[Created2]]),MONTH(Veg_Table[[#This Row],[Created2]]),DAY(Veg_Table[[#This Row],[Created2]])),DATE(2019,1,1))</f>
        <v>43903</v>
      </c>
      <c r="U772" s="3">
        <f>VALUE(SUBSTITUTE(Veg_Table[[#This Row],[Created]],",",""))</f>
        <v>43903.490943263903</v>
      </c>
      <c r="V772" s="3" t="str">
        <f ca="1">IFERROR(_xlfn.IFNA(CELL("contents",INDIRECT(_xlfn.CONCAT("Veg_Table_Production_Data!",ADDRESS(MATCH(_xlfn.MAXIFS(#REF!,#REF!,"="&amp;Veg_Table[[#This Row],[AUTO_ID]],#REF!,"&lt;"&amp;Veg_Table[[#This Row],[EVM_LAST_EDITED_Day]]),#REF!,0),COLUMN(#REF!),4,1,)))),""),"")</f>
        <v/>
      </c>
      <c r="W772" s="3" t="str">
        <f ca="1">IF(Veg_Table[[#This Row],[Previous_Prescription]]="","No",IF(Veg_Table[[#This Row],[Previous_Prescription]]=Veg_Table[[#This Row],[PRESCRIP]],"No","Yes"))</f>
        <v>No</v>
      </c>
      <c r="X772" s="3" t="str">
        <f>IF(Veg_Table[[#This Row],[EVM_LAST_EDITED_Day]]=Veg_Table[[#This Row],[Created_Day]],"New","Old")</f>
        <v>Old</v>
      </c>
      <c r="Y772" s="1">
        <f>IFERROR(IF(FIND("delete",LOWER(Veg_Table[[#This Row],[PI_COMMENTS]]))&gt;=1,1,0),0)</f>
        <v>0</v>
      </c>
      <c r="Z772" s="1" t="str">
        <f>_xlfn.IFNA(IF(Veg_Table[[#This Row],[EVM_LAST_EDITOR]]="","Yes",VLOOKUP(Veg_Table[[#This Row],[EVM_LAST_EDITOR]],Roster_Table[#All],15,FALSE)),"Yes")</f>
        <v>Yes</v>
      </c>
      <c r="AA77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72" s="1" t="str">
        <f>_xlfn.IFNA(VLOOKUP(Veg_Table[[#This Row],[EVM_LAST_EDITOR]],Roster_Table[#All],3,FALSE),"zAWRR Not in Roster")</f>
        <v>zAWRR Not in Roster</v>
      </c>
      <c r="AC772" s="1" t="str">
        <f>_xlfn.IFNA(VLOOKUP(Veg_Table[[#This Row],[EVM_LAST_EDITOR]],Roster_Table[#All],2,FALSE),"zAWRR Not in Roster")</f>
        <v>zAWRR Not in Roster</v>
      </c>
      <c r="AD772" s="1" t="str">
        <f>IF(_xlfn.CONCAT(Veg_Table[[#This Row],[First_Name]]," ",Veg_Table[[#This Row],[Last_Name]])="zAWRR Not in Roster zAWRR Not in Roster","zAWRR Not in Roster",_xlfn.CONCAT(Veg_Table[[#This Row],[First_Name]]," ",Veg_Table[[#This Row],[Last_Name]]))</f>
        <v>zAWRR Not in Roster</v>
      </c>
      <c r="AE772">
        <v>2896200</v>
      </c>
      <c r="AF772" t="s">
        <v>861</v>
      </c>
      <c r="AG772" t="s">
        <v>30</v>
      </c>
      <c r="AH772" t="s">
        <v>714</v>
      </c>
      <c r="AI772" t="s">
        <v>725</v>
      </c>
      <c r="AJ772" t="s">
        <v>820</v>
      </c>
      <c r="AL772" t="s">
        <v>371</v>
      </c>
      <c r="AM772" t="s">
        <v>38</v>
      </c>
      <c r="AN772" t="s">
        <v>25</v>
      </c>
      <c r="AO772" t="s">
        <v>43</v>
      </c>
      <c r="AP772">
        <v>34</v>
      </c>
      <c r="AQ772">
        <v>129</v>
      </c>
      <c r="AR772" t="s">
        <v>514</v>
      </c>
      <c r="AS772" t="s">
        <v>51</v>
      </c>
      <c r="AT772" t="s">
        <v>515</v>
      </c>
      <c r="AV772" t="s">
        <v>519</v>
      </c>
      <c r="AW772" t="s">
        <v>862</v>
      </c>
      <c r="AX772" t="s">
        <v>534</v>
      </c>
      <c r="AZ772"/>
      <c r="BA772" t="s">
        <v>51</v>
      </c>
      <c r="BB772" s="4">
        <v>43907</v>
      </c>
      <c r="BC772" t="s">
        <v>863</v>
      </c>
      <c r="BD772" t="s">
        <v>29</v>
      </c>
      <c r="BE772" t="s">
        <v>25</v>
      </c>
      <c r="BF772" t="s">
        <v>513</v>
      </c>
      <c r="BG772" t="s">
        <v>534</v>
      </c>
      <c r="BI772" s="3">
        <v>43957</v>
      </c>
      <c r="BJ772" t="s">
        <v>4967</v>
      </c>
      <c r="BK772" s="30" t="s">
        <v>859</v>
      </c>
      <c r="BL772" s="3">
        <v>43963.545240162035</v>
      </c>
      <c r="BM772" t="s">
        <v>31</v>
      </c>
      <c r="BN772" t="s">
        <v>32</v>
      </c>
      <c r="BP772" t="s">
        <v>1209</v>
      </c>
      <c r="BQ772" t="s">
        <v>28</v>
      </c>
      <c r="BR772" t="s">
        <v>28</v>
      </c>
      <c r="BS772" t="s">
        <v>28</v>
      </c>
      <c r="BT772" t="s">
        <v>384</v>
      </c>
      <c r="BU772" s="3">
        <v>43903.490943263889</v>
      </c>
      <c r="BV772" t="s">
        <v>803</v>
      </c>
      <c r="BW772" s="3">
        <v>43963.564345474537</v>
      </c>
      <c r="BX772" t="s">
        <v>865</v>
      </c>
      <c r="CG772"/>
      <c r="CH772"/>
      <c r="CI772"/>
      <c r="CY772"/>
      <c r="DA772"/>
      <c r="DE772"/>
      <c r="DF772"/>
    </row>
    <row r="773" spans="1:110" x14ac:dyDescent="0.25">
      <c r="A773" s="1">
        <f>IF(Veg_Table[[#This Row],[VP_STATUS]]="Hold",0,IF(OR(AND(Veg_Table[[#This Row],[PRESCRIP]]="NW_No Work",Veg_Table[[#This Row],[VP_STATUS]]&lt;&gt;"No Work Required Under EVM"),AND(Veg_Table[[#This Row],[VP_STATUS]]="No Work Required Under EVM",Veg_Table[[#This Row],[PRESCRIP]]&lt;&gt;"NW_No Work")),1,0))</f>
        <v>0</v>
      </c>
      <c r="B773" s="1">
        <f>IF(Veg_Table[[#This Row],[SPECIES]]="",1,0)</f>
        <v>0</v>
      </c>
      <c r="C773" s="1">
        <f>IF(Veg_Table[[#This Row],[DIAMETER]]="",1,0)</f>
        <v>0</v>
      </c>
      <c r="D773" s="1">
        <f>IF(Veg_Table[[#This Row],[HEIGHT]]="",1,0)</f>
        <v>0</v>
      </c>
      <c r="E77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73" s="1">
        <f>IF(AND(Veg_Table[[#This Row],[TAT_RESULT]]="ABATE",Veg_Table[[#This Row],[PRESCRIP]]="NW_No Work"),1,0)</f>
        <v>0</v>
      </c>
      <c r="G773" s="1">
        <f>IF(OR(Veg_Table[[#This Row],[Prescription R-Scale]]="NA",Veg_Table[[#This Row],[Diameter R-Scale]]="NA"),0,IF(Veg_Table[[#This Row],[Diameter R-Scale]]&lt;&gt;Veg_Table[[#This Row],[Prescription R-Scale]],1,0))</f>
        <v>0</v>
      </c>
      <c r="H773" s="1">
        <f>IF(OR(AND(Veg_Table[[#This Row],[PRESCRIP]]="BC_Br Rmv", Veg_Table[[#This Row],[WOOD_MAN]]&lt;&gt;"Not Needed"),AND(Veg_Table[[#This Row],[PRESCRIP]]="BCS_Br Rmv+Trt", Veg_Table[[#This Row],[WOOD_MAN]]&lt;&gt;"Not Needed")),1,0)</f>
        <v>0</v>
      </c>
      <c r="I773" s="1">
        <f ca="1">IF(AND(Veg_Table[[#This Row],[Prescription_Changed]]="Yes",Veg_Table[[#This Row],[TAT_RESULT]]=""),1,0)</f>
        <v>0</v>
      </c>
      <c r="J773" s="1">
        <f ca="1">SUM(Veg_Table[[#This Row],[Prescription and Status do not match]:[Prescription_Edited_And_TAT_Is_Blank]])</f>
        <v>0</v>
      </c>
      <c r="K773" s="1">
        <f ca="1">IF(Veg_Table[[#This Row],[Sum of Errors]]&gt;0,1,0)</f>
        <v>0</v>
      </c>
      <c r="L773" s="1">
        <f>1</f>
        <v>1</v>
      </c>
      <c r="M77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773" s="1">
        <f>IF(OR(MID(Veg_Table[[#This Row],[PRESCRIP]],2,1)="1",MID(Veg_Table[[#This Row],[PRESCRIP]],2,1)="2",MID(Veg_Table[[#This Row],[PRESCRIP]],2,1)="3",MID(Veg_Table[[#This Row],[PRESCRIP]],2,1)="4"),_xlfn.NUMBERVALUE(MID(Veg_Table[[#This Row],[PRESCRIP]],2,1)),"NA")</f>
        <v>4</v>
      </c>
      <c r="O773" s="1">
        <f>WEEKNUM(Veg_Table[[#This Row],[EVM_LAST_EDITED_Day]],2)</f>
        <v>20</v>
      </c>
      <c r="P773" s="25">
        <f>IFERROR(DATE(YEAR(Veg_Table[[#This Row],[EVM_LAST_EDITED2]]),MONTH(Veg_Table[[#This Row],[EVM_LAST_EDITED2]]),DAY(Veg_Table[[#This Row],[EVM_LAST_EDITED2]])),DATE(2019,1,1))</f>
        <v>43963</v>
      </c>
      <c r="Q773" s="3">
        <f>VALUE(SUBSTITUTE(Veg_Table[[#This Row],[EVM_LAST_EDITED]],",",""))</f>
        <v>43963.5455602199</v>
      </c>
      <c r="R773" s="1" t="str">
        <f>_xlfn.IFNA(IF(Veg_Table[[#This Row],[EVM_LAST_EDITOR]]="","zBlank EVM Last Editor",VLOOKUP(Veg_Table[[#This Row],[EVM_LAST_EDITOR]],Roster_Table[#All],4,FALSE)),"zAWRR Not in Roster")</f>
        <v>zAWRR Not in Roster</v>
      </c>
      <c r="S773" s="1" t="str">
        <f>_xlfn.IFNA(IF(Veg_Table[[#This Row],[EVM_LAST_EDITOR]]="","zBlank EVM Last Editor",VLOOKUP(Veg_Table[[#This Row],[EVM_LAST_EDITOR]],Roster_Table[#All],16,FALSE)),"zCompany_AWRR not in Roster")</f>
        <v>zCompany_AWRR not in Roster</v>
      </c>
      <c r="T773" s="2">
        <f>IFERROR(DATE(YEAR(Veg_Table[[#This Row],[Created2]]),MONTH(Veg_Table[[#This Row],[Created2]]),DAY(Veg_Table[[#This Row],[Created2]])),DATE(2019,1,1))</f>
        <v>43903</v>
      </c>
      <c r="U773" s="3">
        <f>VALUE(SUBSTITUTE(Veg_Table[[#This Row],[Created]],",",""))</f>
        <v>43903.491981018502</v>
      </c>
      <c r="V773" s="3" t="str">
        <f ca="1">IFERROR(_xlfn.IFNA(CELL("contents",INDIRECT(_xlfn.CONCAT("Veg_Table_Production_Data!",ADDRESS(MATCH(_xlfn.MAXIFS(#REF!,#REF!,"="&amp;Veg_Table[[#This Row],[AUTO_ID]],#REF!,"&lt;"&amp;Veg_Table[[#This Row],[EVM_LAST_EDITED_Day]]),#REF!,0),COLUMN(#REF!),4,1,)))),""),"")</f>
        <v/>
      </c>
      <c r="W773" s="3" t="str">
        <f ca="1">IF(Veg_Table[[#This Row],[Previous_Prescription]]="","No",IF(Veg_Table[[#This Row],[Previous_Prescription]]=Veg_Table[[#This Row],[PRESCRIP]],"No","Yes"))</f>
        <v>No</v>
      </c>
      <c r="X773" s="3" t="str">
        <f>IF(Veg_Table[[#This Row],[EVM_LAST_EDITED_Day]]=Veg_Table[[#This Row],[Created_Day]],"New","Old")</f>
        <v>Old</v>
      </c>
      <c r="Y773" s="1">
        <f>IFERROR(IF(FIND("delete",LOWER(Veg_Table[[#This Row],[PI_COMMENTS]]))&gt;=1,1,0),0)</f>
        <v>0</v>
      </c>
      <c r="Z773" s="1" t="str">
        <f>_xlfn.IFNA(IF(Veg_Table[[#This Row],[EVM_LAST_EDITOR]]="","Yes",VLOOKUP(Veg_Table[[#This Row],[EVM_LAST_EDITOR]],Roster_Table[#All],15,FALSE)),"Yes")</f>
        <v>Yes</v>
      </c>
      <c r="AA77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73" s="1" t="str">
        <f>_xlfn.IFNA(VLOOKUP(Veg_Table[[#This Row],[EVM_LAST_EDITOR]],Roster_Table[#All],3,FALSE),"zAWRR Not in Roster")</f>
        <v>zAWRR Not in Roster</v>
      </c>
      <c r="AC773" s="1" t="str">
        <f>_xlfn.IFNA(VLOOKUP(Veg_Table[[#This Row],[EVM_LAST_EDITOR]],Roster_Table[#All],2,FALSE),"zAWRR Not in Roster")</f>
        <v>zAWRR Not in Roster</v>
      </c>
      <c r="AD773" s="1" t="str">
        <f>IF(_xlfn.CONCAT(Veg_Table[[#This Row],[First_Name]]," ",Veg_Table[[#This Row],[Last_Name]])="zAWRR Not in Roster zAWRR Not in Roster","zAWRR Not in Roster",_xlfn.CONCAT(Veg_Table[[#This Row],[First_Name]]," ",Veg_Table[[#This Row],[Last_Name]]))</f>
        <v>zAWRR Not in Roster</v>
      </c>
      <c r="AE773">
        <v>2896227</v>
      </c>
      <c r="AF773" t="s">
        <v>1202</v>
      </c>
      <c r="AG773" t="s">
        <v>30</v>
      </c>
      <c r="AH773" t="s">
        <v>714</v>
      </c>
      <c r="AI773" t="s">
        <v>726</v>
      </c>
      <c r="AJ773" t="s">
        <v>820</v>
      </c>
      <c r="AL773" t="s">
        <v>371</v>
      </c>
      <c r="AM773" t="s">
        <v>38</v>
      </c>
      <c r="AN773" t="s">
        <v>25</v>
      </c>
      <c r="AO773" t="s">
        <v>25</v>
      </c>
      <c r="AP773">
        <v>39</v>
      </c>
      <c r="AQ773">
        <v>130</v>
      </c>
      <c r="AR773" t="s">
        <v>514</v>
      </c>
      <c r="AS773" t="s">
        <v>57</v>
      </c>
      <c r="AT773" t="s">
        <v>515</v>
      </c>
      <c r="AV773" t="s">
        <v>512</v>
      </c>
      <c r="AW773" t="s">
        <v>1203</v>
      </c>
      <c r="AX773" t="s">
        <v>534</v>
      </c>
      <c r="AZ773">
        <v>5493546</v>
      </c>
      <c r="BA773" t="s">
        <v>57</v>
      </c>
      <c r="BB773" s="4">
        <v>43909.643821701386</v>
      </c>
      <c r="BC773" t="s">
        <v>863</v>
      </c>
      <c r="BD773" t="s">
        <v>29</v>
      </c>
      <c r="BE773" t="s">
        <v>25</v>
      </c>
      <c r="BF773" t="s">
        <v>513</v>
      </c>
      <c r="BG773" t="s">
        <v>534</v>
      </c>
      <c r="BI773" s="3">
        <v>43957</v>
      </c>
      <c r="BJ773" t="s">
        <v>4966</v>
      </c>
      <c r="BK773" s="30" t="s">
        <v>859</v>
      </c>
      <c r="BL773" s="3">
        <v>43963.545560219907</v>
      </c>
      <c r="BM773" t="s">
        <v>31</v>
      </c>
      <c r="BN773" t="s">
        <v>32</v>
      </c>
      <c r="BP773" t="s">
        <v>1209</v>
      </c>
      <c r="BQ773" t="s">
        <v>28</v>
      </c>
      <c r="BR773" t="s">
        <v>28</v>
      </c>
      <c r="BS773" t="s">
        <v>28</v>
      </c>
      <c r="BT773" t="s">
        <v>544</v>
      </c>
      <c r="BU773" s="3">
        <v>43903.491981018517</v>
      </c>
      <c r="BV773" t="s">
        <v>803</v>
      </c>
      <c r="BW773" s="3">
        <v>43963.564345474537</v>
      </c>
      <c r="BX773" t="s">
        <v>1204</v>
      </c>
      <c r="CG773"/>
      <c r="CH773"/>
      <c r="CI773"/>
      <c r="CY773"/>
      <c r="DA773"/>
      <c r="DE773"/>
      <c r="DF773"/>
    </row>
    <row r="774" spans="1:110" x14ac:dyDescent="0.25">
      <c r="A774" s="1">
        <f>IF(Veg_Table[[#This Row],[VP_STATUS]]="Hold",0,IF(OR(AND(Veg_Table[[#This Row],[PRESCRIP]]="NW_No Work",Veg_Table[[#This Row],[VP_STATUS]]&lt;&gt;"No Work Required Under EVM"),AND(Veg_Table[[#This Row],[VP_STATUS]]="No Work Required Under EVM",Veg_Table[[#This Row],[PRESCRIP]]&lt;&gt;"NW_No Work")),1,0))</f>
        <v>0</v>
      </c>
      <c r="B774" s="1">
        <f>IF(Veg_Table[[#This Row],[SPECIES]]="",1,0)</f>
        <v>0</v>
      </c>
      <c r="C774" s="1">
        <f>IF(Veg_Table[[#This Row],[DIAMETER]]="",1,0)</f>
        <v>0</v>
      </c>
      <c r="D774" s="1">
        <f>IF(Veg_Table[[#This Row],[HEIGHT]]="",1,0)</f>
        <v>0</v>
      </c>
      <c r="E77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74" s="1">
        <f>IF(AND(Veg_Table[[#This Row],[TAT_RESULT]]="ABATE",Veg_Table[[#This Row],[PRESCRIP]]="NW_No Work"),1,0)</f>
        <v>0</v>
      </c>
      <c r="G774" s="1">
        <f>IF(OR(Veg_Table[[#This Row],[Prescription R-Scale]]="NA",Veg_Table[[#This Row],[Diameter R-Scale]]="NA"),0,IF(Veg_Table[[#This Row],[Diameter R-Scale]]&lt;&gt;Veg_Table[[#This Row],[Prescription R-Scale]],1,0))</f>
        <v>0</v>
      </c>
      <c r="H774" s="1">
        <f>IF(OR(AND(Veg_Table[[#This Row],[PRESCRIP]]="BC_Br Rmv", Veg_Table[[#This Row],[WOOD_MAN]]&lt;&gt;"Not Needed"),AND(Veg_Table[[#This Row],[PRESCRIP]]="BCS_Br Rmv+Trt", Veg_Table[[#This Row],[WOOD_MAN]]&lt;&gt;"Not Needed")),1,0)</f>
        <v>0</v>
      </c>
      <c r="I774" s="1">
        <f ca="1">IF(AND(Veg_Table[[#This Row],[Prescription_Changed]]="Yes",Veg_Table[[#This Row],[TAT_RESULT]]=""),1,0)</f>
        <v>0</v>
      </c>
      <c r="J774" s="1">
        <f ca="1">SUM(Veg_Table[[#This Row],[Prescription and Status do not match]:[Prescription_Edited_And_TAT_Is_Blank]])</f>
        <v>0</v>
      </c>
      <c r="K774" s="1">
        <f ca="1">IF(Veg_Table[[#This Row],[Sum of Errors]]&gt;0,1,0)</f>
        <v>0</v>
      </c>
      <c r="L774" s="1">
        <f>1</f>
        <v>1</v>
      </c>
      <c r="M77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774" s="1">
        <f>IF(OR(MID(Veg_Table[[#This Row],[PRESCRIP]],2,1)="1",MID(Veg_Table[[#This Row],[PRESCRIP]],2,1)="2",MID(Veg_Table[[#This Row],[PRESCRIP]],2,1)="3",MID(Veg_Table[[#This Row],[PRESCRIP]],2,1)="4"),_xlfn.NUMBERVALUE(MID(Veg_Table[[#This Row],[PRESCRIP]],2,1)),"NA")</f>
        <v>3</v>
      </c>
      <c r="O774" s="1">
        <f>WEEKNUM(Veg_Table[[#This Row],[EVM_LAST_EDITED_Day]],2)</f>
        <v>20</v>
      </c>
      <c r="P774" s="25">
        <f>IFERROR(DATE(YEAR(Veg_Table[[#This Row],[EVM_LAST_EDITED2]]),MONTH(Veg_Table[[#This Row],[EVM_LAST_EDITED2]]),DAY(Veg_Table[[#This Row],[EVM_LAST_EDITED2]])),DATE(2019,1,1))</f>
        <v>43963</v>
      </c>
      <c r="Q774" s="3">
        <f>VALUE(SUBSTITUTE(Veg_Table[[#This Row],[EVM_LAST_EDITED]],",",""))</f>
        <v>43963.545765590301</v>
      </c>
      <c r="R774" s="1" t="str">
        <f>_xlfn.IFNA(IF(Veg_Table[[#This Row],[EVM_LAST_EDITOR]]="","zBlank EVM Last Editor",VLOOKUP(Veg_Table[[#This Row],[EVM_LAST_EDITOR]],Roster_Table[#All],4,FALSE)),"zAWRR Not in Roster")</f>
        <v>zAWRR Not in Roster</v>
      </c>
      <c r="S774" s="1" t="str">
        <f>_xlfn.IFNA(IF(Veg_Table[[#This Row],[EVM_LAST_EDITOR]]="","zBlank EVM Last Editor",VLOOKUP(Veg_Table[[#This Row],[EVM_LAST_EDITOR]],Roster_Table[#All],16,FALSE)),"zCompany_AWRR not in Roster")</f>
        <v>zCompany_AWRR not in Roster</v>
      </c>
      <c r="T774" s="2">
        <f>IFERROR(DATE(YEAR(Veg_Table[[#This Row],[Created2]]),MONTH(Veg_Table[[#This Row],[Created2]]),DAY(Veg_Table[[#This Row],[Created2]])),DATE(2019,1,1))</f>
        <v>43903</v>
      </c>
      <c r="U774" s="3">
        <f>VALUE(SUBSTITUTE(Veg_Table[[#This Row],[Created]],",",""))</f>
        <v>43903.549725266203</v>
      </c>
      <c r="V774" s="3" t="str">
        <f ca="1">IFERROR(_xlfn.IFNA(CELL("contents",INDIRECT(_xlfn.CONCAT("Veg_Table_Production_Data!",ADDRESS(MATCH(_xlfn.MAXIFS(#REF!,#REF!,"="&amp;Veg_Table[[#This Row],[AUTO_ID]],#REF!,"&lt;"&amp;Veg_Table[[#This Row],[EVM_LAST_EDITED_Day]]),#REF!,0),COLUMN(#REF!),4,1,)))),""),"")</f>
        <v/>
      </c>
      <c r="W774" s="3" t="str">
        <f ca="1">IF(Veg_Table[[#This Row],[Previous_Prescription]]="","No",IF(Veg_Table[[#This Row],[Previous_Prescription]]=Veg_Table[[#This Row],[PRESCRIP]],"No","Yes"))</f>
        <v>No</v>
      </c>
      <c r="X774" s="3" t="str">
        <f>IF(Veg_Table[[#This Row],[EVM_LAST_EDITED_Day]]=Veg_Table[[#This Row],[Created_Day]],"New","Old")</f>
        <v>Old</v>
      </c>
      <c r="Y774" s="1">
        <f>IFERROR(IF(FIND("delete",LOWER(Veg_Table[[#This Row],[PI_COMMENTS]]))&gt;=1,1,0),0)</f>
        <v>0</v>
      </c>
      <c r="Z774" s="1" t="str">
        <f>_xlfn.IFNA(IF(Veg_Table[[#This Row],[EVM_LAST_EDITOR]]="","Yes",VLOOKUP(Veg_Table[[#This Row],[EVM_LAST_EDITOR]],Roster_Table[#All],15,FALSE)),"Yes")</f>
        <v>Yes</v>
      </c>
      <c r="AA77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74" s="1" t="str">
        <f>_xlfn.IFNA(VLOOKUP(Veg_Table[[#This Row],[EVM_LAST_EDITOR]],Roster_Table[#All],3,FALSE),"zAWRR Not in Roster")</f>
        <v>zAWRR Not in Roster</v>
      </c>
      <c r="AC774" s="1" t="str">
        <f>_xlfn.IFNA(VLOOKUP(Veg_Table[[#This Row],[EVM_LAST_EDITOR]],Roster_Table[#All],2,FALSE),"zAWRR Not in Roster")</f>
        <v>zAWRR Not in Roster</v>
      </c>
      <c r="AD774" s="1" t="str">
        <f>IF(_xlfn.CONCAT(Veg_Table[[#This Row],[First_Name]]," ",Veg_Table[[#This Row],[Last_Name]])="zAWRR Not in Roster zAWRR Not in Roster","zAWRR Not in Roster",_xlfn.CONCAT(Veg_Table[[#This Row],[First_Name]]," ",Veg_Table[[#This Row],[Last_Name]]))</f>
        <v>zAWRR Not in Roster</v>
      </c>
      <c r="AE774">
        <v>2896596</v>
      </c>
      <c r="AF774" t="s">
        <v>1489</v>
      </c>
      <c r="AG774" t="s">
        <v>30</v>
      </c>
      <c r="AH774" t="s">
        <v>714</v>
      </c>
      <c r="AI774" t="s">
        <v>726</v>
      </c>
      <c r="AJ774" t="s">
        <v>820</v>
      </c>
      <c r="AL774" t="s">
        <v>371</v>
      </c>
      <c r="AM774" t="s">
        <v>38</v>
      </c>
      <c r="AN774" t="s">
        <v>25</v>
      </c>
      <c r="AO774" t="s">
        <v>25</v>
      </c>
      <c r="AP774">
        <v>32</v>
      </c>
      <c r="AQ774">
        <v>150</v>
      </c>
      <c r="AR774" t="s">
        <v>514</v>
      </c>
      <c r="AS774" t="s">
        <v>51</v>
      </c>
      <c r="AT774" t="s">
        <v>515</v>
      </c>
      <c r="AV774" t="s">
        <v>512</v>
      </c>
      <c r="AW774" t="s">
        <v>1490</v>
      </c>
      <c r="AX774" t="s">
        <v>534</v>
      </c>
      <c r="AZ774"/>
      <c r="BA774" t="s">
        <v>51</v>
      </c>
      <c r="BB774" s="4">
        <v>43912</v>
      </c>
      <c r="BC774" t="s">
        <v>1491</v>
      </c>
      <c r="BG774" t="s">
        <v>534</v>
      </c>
      <c r="BI774" s="3">
        <v>43957</v>
      </c>
      <c r="BJ774" t="s">
        <v>4959</v>
      </c>
      <c r="BK774" s="30" t="s">
        <v>859</v>
      </c>
      <c r="BL774" s="3">
        <v>43963.545765590279</v>
      </c>
      <c r="BM774" t="s">
        <v>31</v>
      </c>
      <c r="BN774" t="s">
        <v>32</v>
      </c>
      <c r="BP774" t="s">
        <v>1209</v>
      </c>
      <c r="BQ774" t="s">
        <v>28</v>
      </c>
      <c r="BR774" t="s">
        <v>28</v>
      </c>
      <c r="BS774" t="s">
        <v>28</v>
      </c>
      <c r="BT774" t="s">
        <v>544</v>
      </c>
      <c r="BU774" s="3">
        <v>43903.549725266203</v>
      </c>
      <c r="BV774" t="s">
        <v>803</v>
      </c>
      <c r="BW774" s="3">
        <v>43963.564345474537</v>
      </c>
      <c r="BX774" t="s">
        <v>1492</v>
      </c>
      <c r="CG774"/>
      <c r="CH774"/>
      <c r="CI774"/>
      <c r="CY774"/>
      <c r="DA774"/>
      <c r="DE774"/>
      <c r="DF774"/>
    </row>
    <row r="775" spans="1:110" x14ac:dyDescent="0.25">
      <c r="A775" s="1">
        <f>IF(Veg_Table[[#This Row],[VP_STATUS]]="Hold",0,IF(OR(AND(Veg_Table[[#This Row],[PRESCRIP]]="NW_No Work",Veg_Table[[#This Row],[VP_STATUS]]&lt;&gt;"No Work Required Under EVM"),AND(Veg_Table[[#This Row],[VP_STATUS]]="No Work Required Under EVM",Veg_Table[[#This Row],[PRESCRIP]]&lt;&gt;"NW_No Work")),1,0))</f>
        <v>0</v>
      </c>
      <c r="B775" s="1">
        <f>IF(Veg_Table[[#This Row],[SPECIES]]="",1,0)</f>
        <v>0</v>
      </c>
      <c r="C775" s="1">
        <f>IF(Veg_Table[[#This Row],[DIAMETER]]="",1,0)</f>
        <v>0</v>
      </c>
      <c r="D775" s="1">
        <f>IF(Veg_Table[[#This Row],[HEIGHT]]="",1,0)</f>
        <v>0</v>
      </c>
      <c r="E77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75" s="1">
        <f>IF(AND(Veg_Table[[#This Row],[TAT_RESULT]]="ABATE",Veg_Table[[#This Row],[PRESCRIP]]="NW_No Work"),1,0)</f>
        <v>0</v>
      </c>
      <c r="G775" s="1">
        <f>IF(OR(Veg_Table[[#This Row],[Prescription R-Scale]]="NA",Veg_Table[[#This Row],[Diameter R-Scale]]="NA"),0,IF(Veg_Table[[#This Row],[Diameter R-Scale]]&lt;&gt;Veg_Table[[#This Row],[Prescription R-Scale]],1,0))</f>
        <v>0</v>
      </c>
      <c r="H775" s="1">
        <f>IF(OR(AND(Veg_Table[[#This Row],[PRESCRIP]]="BC_Br Rmv", Veg_Table[[#This Row],[WOOD_MAN]]&lt;&gt;"Not Needed"),AND(Veg_Table[[#This Row],[PRESCRIP]]="BCS_Br Rmv+Trt", Veg_Table[[#This Row],[WOOD_MAN]]&lt;&gt;"Not Needed")),1,0)</f>
        <v>0</v>
      </c>
      <c r="I775" s="1">
        <f ca="1">IF(AND(Veg_Table[[#This Row],[Prescription_Changed]]="Yes",Veg_Table[[#This Row],[TAT_RESULT]]=""),1,0)</f>
        <v>0</v>
      </c>
      <c r="J775" s="1">
        <f ca="1">SUM(Veg_Table[[#This Row],[Prescription and Status do not match]:[Prescription_Edited_And_TAT_Is_Blank]])</f>
        <v>0</v>
      </c>
      <c r="K775" s="1">
        <f ca="1">IF(Veg_Table[[#This Row],[Sum of Errors]]&gt;0,1,0)</f>
        <v>0</v>
      </c>
      <c r="L775" s="1">
        <f>1</f>
        <v>1</v>
      </c>
      <c r="M77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775" s="1">
        <f>IF(OR(MID(Veg_Table[[#This Row],[PRESCRIP]],2,1)="1",MID(Veg_Table[[#This Row],[PRESCRIP]],2,1)="2",MID(Veg_Table[[#This Row],[PRESCRIP]],2,1)="3",MID(Veg_Table[[#This Row],[PRESCRIP]],2,1)="4"),_xlfn.NUMBERVALUE(MID(Veg_Table[[#This Row],[PRESCRIP]],2,1)),"NA")</f>
        <v>2</v>
      </c>
      <c r="O775" s="1">
        <f>WEEKNUM(Veg_Table[[#This Row],[EVM_LAST_EDITED_Day]],2)</f>
        <v>20</v>
      </c>
      <c r="P775" s="25">
        <f>IFERROR(DATE(YEAR(Veg_Table[[#This Row],[EVM_LAST_EDITED2]]),MONTH(Veg_Table[[#This Row],[EVM_LAST_EDITED2]]),DAY(Veg_Table[[#This Row],[EVM_LAST_EDITED2]])),DATE(2019,1,1))</f>
        <v>43963</v>
      </c>
      <c r="Q775" s="3">
        <f>VALUE(SUBSTITUTE(Veg_Table[[#This Row],[EVM_LAST_EDITED]],",",""))</f>
        <v>43963.545993715299</v>
      </c>
      <c r="R775" s="1" t="str">
        <f>_xlfn.IFNA(IF(Veg_Table[[#This Row],[EVM_LAST_EDITOR]]="","zBlank EVM Last Editor",VLOOKUP(Veg_Table[[#This Row],[EVM_LAST_EDITOR]],Roster_Table[#All],4,FALSE)),"zAWRR Not in Roster")</f>
        <v>zAWRR Not in Roster</v>
      </c>
      <c r="S775" s="1" t="str">
        <f>_xlfn.IFNA(IF(Veg_Table[[#This Row],[EVM_LAST_EDITOR]]="","zBlank EVM Last Editor",VLOOKUP(Veg_Table[[#This Row],[EVM_LAST_EDITOR]],Roster_Table[#All],16,FALSE)),"zCompany_AWRR not in Roster")</f>
        <v>zCompany_AWRR not in Roster</v>
      </c>
      <c r="T775" s="2">
        <f>IFERROR(DATE(YEAR(Veg_Table[[#This Row],[Created2]]),MONTH(Veg_Table[[#This Row],[Created2]]),DAY(Veg_Table[[#This Row],[Created2]])),DATE(2019,1,1))</f>
        <v>43903</v>
      </c>
      <c r="U775" s="3">
        <f>VALUE(SUBSTITUTE(Veg_Table[[#This Row],[Created]],",",""))</f>
        <v>43903.555394768497</v>
      </c>
      <c r="V775" s="3" t="str">
        <f ca="1">IFERROR(_xlfn.IFNA(CELL("contents",INDIRECT(_xlfn.CONCAT("Veg_Table_Production_Data!",ADDRESS(MATCH(_xlfn.MAXIFS(#REF!,#REF!,"="&amp;Veg_Table[[#This Row],[AUTO_ID]],#REF!,"&lt;"&amp;Veg_Table[[#This Row],[EVM_LAST_EDITED_Day]]),#REF!,0),COLUMN(#REF!),4,1,)))),""),"")</f>
        <v/>
      </c>
      <c r="W775" s="3" t="str">
        <f ca="1">IF(Veg_Table[[#This Row],[Previous_Prescription]]="","No",IF(Veg_Table[[#This Row],[Previous_Prescription]]=Veg_Table[[#This Row],[PRESCRIP]],"No","Yes"))</f>
        <v>No</v>
      </c>
      <c r="X775" s="3" t="str">
        <f>IF(Veg_Table[[#This Row],[EVM_LAST_EDITED_Day]]=Veg_Table[[#This Row],[Created_Day]],"New","Old")</f>
        <v>Old</v>
      </c>
      <c r="Y775" s="1">
        <f>IFERROR(IF(FIND("delete",LOWER(Veg_Table[[#This Row],[PI_COMMENTS]]))&gt;=1,1,0),0)</f>
        <v>0</v>
      </c>
      <c r="Z775" s="1" t="str">
        <f>_xlfn.IFNA(IF(Veg_Table[[#This Row],[EVM_LAST_EDITOR]]="","Yes",VLOOKUP(Veg_Table[[#This Row],[EVM_LAST_EDITOR]],Roster_Table[#All],15,FALSE)),"Yes")</f>
        <v>Yes</v>
      </c>
      <c r="AA77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75" s="1" t="str">
        <f>_xlfn.IFNA(VLOOKUP(Veg_Table[[#This Row],[EVM_LAST_EDITOR]],Roster_Table[#All],3,FALSE),"zAWRR Not in Roster")</f>
        <v>zAWRR Not in Roster</v>
      </c>
      <c r="AC775" s="1" t="str">
        <f>_xlfn.IFNA(VLOOKUP(Veg_Table[[#This Row],[EVM_LAST_EDITOR]],Roster_Table[#All],2,FALSE),"zAWRR Not in Roster")</f>
        <v>zAWRR Not in Roster</v>
      </c>
      <c r="AD775" s="1" t="str">
        <f>IF(_xlfn.CONCAT(Veg_Table[[#This Row],[First_Name]]," ",Veg_Table[[#This Row],[Last_Name]])="zAWRR Not in Roster zAWRR Not in Roster","zAWRR Not in Roster",_xlfn.CONCAT(Veg_Table[[#This Row],[First_Name]]," ",Veg_Table[[#This Row],[Last_Name]]))</f>
        <v>zAWRR Not in Roster</v>
      </c>
      <c r="AE775">
        <v>2896625</v>
      </c>
      <c r="AF775" t="s">
        <v>1199</v>
      </c>
      <c r="AG775" t="s">
        <v>30</v>
      </c>
      <c r="AH775" t="s">
        <v>714</v>
      </c>
      <c r="AI775" t="s">
        <v>726</v>
      </c>
      <c r="AJ775" t="s">
        <v>820</v>
      </c>
      <c r="AL775" t="s">
        <v>371</v>
      </c>
      <c r="AM775" t="s">
        <v>38</v>
      </c>
      <c r="AN775" t="s">
        <v>25</v>
      </c>
      <c r="AO775" t="s">
        <v>25</v>
      </c>
      <c r="AP775">
        <v>21</v>
      </c>
      <c r="AQ775">
        <v>70</v>
      </c>
      <c r="AR775" t="s">
        <v>511</v>
      </c>
      <c r="AS775" t="s">
        <v>42</v>
      </c>
      <c r="AT775" t="s">
        <v>515</v>
      </c>
      <c r="AV775" t="s">
        <v>512</v>
      </c>
      <c r="AW775" t="s">
        <v>1200</v>
      </c>
      <c r="AX775" t="s">
        <v>534</v>
      </c>
      <c r="AZ775"/>
      <c r="BA775" t="s">
        <v>42</v>
      </c>
      <c r="BB775" s="4">
        <v>43909</v>
      </c>
      <c r="BC775" t="s">
        <v>1194</v>
      </c>
      <c r="BG775" t="s">
        <v>534</v>
      </c>
      <c r="BI775" s="3">
        <v>43957</v>
      </c>
      <c r="BJ775" t="s">
        <v>4959</v>
      </c>
      <c r="BK775" s="30" t="s">
        <v>859</v>
      </c>
      <c r="BL775" s="3">
        <v>43963.545993715277</v>
      </c>
      <c r="BM775" t="s">
        <v>31</v>
      </c>
      <c r="BN775" t="s">
        <v>32</v>
      </c>
      <c r="BP775" t="s">
        <v>1209</v>
      </c>
      <c r="BQ775" t="s">
        <v>28</v>
      </c>
      <c r="BR775" t="s">
        <v>28</v>
      </c>
      <c r="BS775" t="s">
        <v>28</v>
      </c>
      <c r="BT775" t="s">
        <v>544</v>
      </c>
      <c r="BU775" s="3">
        <v>43903.555394768518</v>
      </c>
      <c r="BV775" t="s">
        <v>803</v>
      </c>
      <c r="BW775" s="3">
        <v>43963.564345474537</v>
      </c>
      <c r="BX775" t="s">
        <v>1201</v>
      </c>
      <c r="CG775"/>
      <c r="CH775"/>
      <c r="CI775"/>
      <c r="CY775"/>
      <c r="DA775"/>
      <c r="DE775"/>
      <c r="DF775"/>
    </row>
    <row r="776" spans="1:110" x14ac:dyDescent="0.25">
      <c r="A776" s="1">
        <f>IF(Veg_Table[[#This Row],[VP_STATUS]]="Hold",0,IF(OR(AND(Veg_Table[[#This Row],[PRESCRIP]]="NW_No Work",Veg_Table[[#This Row],[VP_STATUS]]&lt;&gt;"No Work Required Under EVM"),AND(Veg_Table[[#This Row],[VP_STATUS]]="No Work Required Under EVM",Veg_Table[[#This Row],[PRESCRIP]]&lt;&gt;"NW_No Work")),1,0))</f>
        <v>0</v>
      </c>
      <c r="B776" s="1">
        <f>IF(Veg_Table[[#This Row],[SPECIES]]="",1,0)</f>
        <v>0</v>
      </c>
      <c r="C776" s="1">
        <f>IF(Veg_Table[[#This Row],[DIAMETER]]="",1,0)</f>
        <v>0</v>
      </c>
      <c r="D776" s="1">
        <f>IF(Veg_Table[[#This Row],[HEIGHT]]="",1,0)</f>
        <v>0</v>
      </c>
      <c r="E77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76" s="1">
        <f>IF(AND(Veg_Table[[#This Row],[TAT_RESULT]]="ABATE",Veg_Table[[#This Row],[PRESCRIP]]="NW_No Work"),1,0)</f>
        <v>0</v>
      </c>
      <c r="G776" s="1">
        <f>IF(OR(Veg_Table[[#This Row],[Prescription R-Scale]]="NA",Veg_Table[[#This Row],[Diameter R-Scale]]="NA"),0,IF(Veg_Table[[#This Row],[Diameter R-Scale]]&lt;&gt;Veg_Table[[#This Row],[Prescription R-Scale]],1,0))</f>
        <v>0</v>
      </c>
      <c r="H776" s="1">
        <f>IF(OR(AND(Veg_Table[[#This Row],[PRESCRIP]]="BC_Br Rmv", Veg_Table[[#This Row],[WOOD_MAN]]&lt;&gt;"Not Needed"),AND(Veg_Table[[#This Row],[PRESCRIP]]="BCS_Br Rmv+Trt", Veg_Table[[#This Row],[WOOD_MAN]]&lt;&gt;"Not Needed")),1,0)</f>
        <v>0</v>
      </c>
      <c r="I776" s="1">
        <f ca="1">IF(AND(Veg_Table[[#This Row],[Prescription_Changed]]="Yes",Veg_Table[[#This Row],[TAT_RESULT]]=""),1,0)</f>
        <v>0</v>
      </c>
      <c r="J776" s="1">
        <f ca="1">SUM(Veg_Table[[#This Row],[Prescription and Status do not match]:[Prescription_Edited_And_TAT_Is_Blank]])</f>
        <v>0</v>
      </c>
      <c r="K776" s="1">
        <f ca="1">IF(Veg_Table[[#This Row],[Sum of Errors]]&gt;0,1,0)</f>
        <v>0</v>
      </c>
      <c r="L776" s="1">
        <f>1</f>
        <v>1</v>
      </c>
      <c r="M77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776" s="1">
        <f>IF(OR(MID(Veg_Table[[#This Row],[PRESCRIP]],2,1)="1",MID(Veg_Table[[#This Row],[PRESCRIP]],2,1)="2",MID(Veg_Table[[#This Row],[PRESCRIP]],2,1)="3",MID(Veg_Table[[#This Row],[PRESCRIP]],2,1)="4"),_xlfn.NUMBERVALUE(MID(Veg_Table[[#This Row],[PRESCRIP]],2,1)),"NA")</f>
        <v>1</v>
      </c>
      <c r="O776" s="1">
        <f>WEEKNUM(Veg_Table[[#This Row],[EVM_LAST_EDITED_Day]],2)</f>
        <v>20</v>
      </c>
      <c r="P776" s="25">
        <f>IFERROR(DATE(YEAR(Veg_Table[[#This Row],[EVM_LAST_EDITED2]]),MONTH(Veg_Table[[#This Row],[EVM_LAST_EDITED2]]),DAY(Veg_Table[[#This Row],[EVM_LAST_EDITED2]])),DATE(2019,1,1))</f>
        <v>43963</v>
      </c>
      <c r="Q776" s="3">
        <f>VALUE(SUBSTITUTE(Veg_Table[[#This Row],[EVM_LAST_EDITED]],",",""))</f>
        <v>43963.546220682903</v>
      </c>
      <c r="R776" s="1" t="str">
        <f>_xlfn.IFNA(IF(Veg_Table[[#This Row],[EVM_LAST_EDITOR]]="","zBlank EVM Last Editor",VLOOKUP(Veg_Table[[#This Row],[EVM_LAST_EDITOR]],Roster_Table[#All],4,FALSE)),"zAWRR Not in Roster")</f>
        <v>zAWRR Not in Roster</v>
      </c>
      <c r="S776" s="1" t="str">
        <f>_xlfn.IFNA(IF(Veg_Table[[#This Row],[EVM_LAST_EDITOR]]="","zBlank EVM Last Editor",VLOOKUP(Veg_Table[[#This Row],[EVM_LAST_EDITOR]],Roster_Table[#All],16,FALSE)),"zCompany_AWRR not in Roster")</f>
        <v>zCompany_AWRR not in Roster</v>
      </c>
      <c r="T776" s="2">
        <f>IFERROR(DATE(YEAR(Veg_Table[[#This Row],[Created2]]),MONTH(Veg_Table[[#This Row],[Created2]]),DAY(Veg_Table[[#This Row],[Created2]])),DATE(2019,1,1))</f>
        <v>43903</v>
      </c>
      <c r="U776" s="3">
        <f>VALUE(SUBSTITUTE(Veg_Table[[#This Row],[Created]],",",""))</f>
        <v>43903.567882349504</v>
      </c>
      <c r="V776" s="3" t="str">
        <f ca="1">IFERROR(_xlfn.IFNA(CELL("contents",INDIRECT(_xlfn.CONCAT("Veg_Table_Production_Data!",ADDRESS(MATCH(_xlfn.MAXIFS(#REF!,#REF!,"="&amp;Veg_Table[[#This Row],[AUTO_ID]],#REF!,"&lt;"&amp;Veg_Table[[#This Row],[EVM_LAST_EDITED_Day]]),#REF!,0),COLUMN(#REF!),4,1,)))),""),"")</f>
        <v/>
      </c>
      <c r="W776" s="3" t="str">
        <f ca="1">IF(Veg_Table[[#This Row],[Previous_Prescription]]="","No",IF(Veg_Table[[#This Row],[Previous_Prescription]]=Veg_Table[[#This Row],[PRESCRIP]],"No","Yes"))</f>
        <v>No</v>
      </c>
      <c r="X776" s="3" t="str">
        <f>IF(Veg_Table[[#This Row],[EVM_LAST_EDITED_Day]]=Veg_Table[[#This Row],[Created_Day]],"New","Old")</f>
        <v>Old</v>
      </c>
      <c r="Y776" s="1">
        <f>IFERROR(IF(FIND("delete",LOWER(Veg_Table[[#This Row],[PI_COMMENTS]]))&gt;=1,1,0),0)</f>
        <v>0</v>
      </c>
      <c r="Z776" s="1" t="str">
        <f>_xlfn.IFNA(IF(Veg_Table[[#This Row],[EVM_LAST_EDITOR]]="","Yes",VLOOKUP(Veg_Table[[#This Row],[EVM_LAST_EDITOR]],Roster_Table[#All],15,FALSE)),"Yes")</f>
        <v>Yes</v>
      </c>
      <c r="AA77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76" s="1" t="str">
        <f>_xlfn.IFNA(VLOOKUP(Veg_Table[[#This Row],[EVM_LAST_EDITOR]],Roster_Table[#All],3,FALSE),"zAWRR Not in Roster")</f>
        <v>zAWRR Not in Roster</v>
      </c>
      <c r="AC776" s="1" t="str">
        <f>_xlfn.IFNA(VLOOKUP(Veg_Table[[#This Row],[EVM_LAST_EDITOR]],Roster_Table[#All],2,FALSE),"zAWRR Not in Roster")</f>
        <v>zAWRR Not in Roster</v>
      </c>
      <c r="AD776" s="1" t="str">
        <f>IF(_xlfn.CONCAT(Veg_Table[[#This Row],[First_Name]]," ",Veg_Table[[#This Row],[Last_Name]])="zAWRR Not in Roster zAWRR Not in Roster","zAWRR Not in Roster",_xlfn.CONCAT(Veg_Table[[#This Row],[First_Name]]," ",Veg_Table[[#This Row],[Last_Name]]))</f>
        <v>zAWRR Not in Roster</v>
      </c>
      <c r="AE776">
        <v>2896702</v>
      </c>
      <c r="AF776" t="s">
        <v>1196</v>
      </c>
      <c r="AG776" t="s">
        <v>30</v>
      </c>
      <c r="AH776" t="s">
        <v>714</v>
      </c>
      <c r="AI776" t="s">
        <v>726</v>
      </c>
      <c r="AJ776" t="s">
        <v>820</v>
      </c>
      <c r="AL776" t="s">
        <v>371</v>
      </c>
      <c r="AM776" t="s">
        <v>38</v>
      </c>
      <c r="AN776" t="s">
        <v>25</v>
      </c>
      <c r="AO776" t="s">
        <v>25</v>
      </c>
      <c r="AP776">
        <v>5</v>
      </c>
      <c r="AQ776">
        <v>15</v>
      </c>
      <c r="AR776" t="s">
        <v>514</v>
      </c>
      <c r="AS776" t="s">
        <v>532</v>
      </c>
      <c r="AT776" t="s">
        <v>515</v>
      </c>
      <c r="AV776" t="s">
        <v>512</v>
      </c>
      <c r="AW776" t="s">
        <v>1197</v>
      </c>
      <c r="AX776" t="s">
        <v>534</v>
      </c>
      <c r="AZ776"/>
      <c r="BA776" t="s">
        <v>42</v>
      </c>
      <c r="BB776" s="4">
        <v>43909</v>
      </c>
      <c r="BC776" t="s">
        <v>1194</v>
      </c>
      <c r="BD776" t="s">
        <v>29</v>
      </c>
      <c r="BE776" t="s">
        <v>25</v>
      </c>
      <c r="BF776" t="s">
        <v>513</v>
      </c>
      <c r="BG776" t="s">
        <v>534</v>
      </c>
      <c r="BI776" s="3">
        <v>43957</v>
      </c>
      <c r="BJ776" t="s">
        <v>4959</v>
      </c>
      <c r="BK776" s="30" t="s">
        <v>859</v>
      </c>
      <c r="BL776" s="3">
        <v>43963.546220682867</v>
      </c>
      <c r="BM776" t="s">
        <v>31</v>
      </c>
      <c r="BN776" t="s">
        <v>32</v>
      </c>
      <c r="BP776" t="s">
        <v>1209</v>
      </c>
      <c r="BQ776" t="s">
        <v>28</v>
      </c>
      <c r="BR776" t="s">
        <v>28</v>
      </c>
      <c r="BS776" t="s">
        <v>28</v>
      </c>
      <c r="BT776" t="s">
        <v>400</v>
      </c>
      <c r="BU776" s="3">
        <v>43903.56788234954</v>
      </c>
      <c r="BV776" t="s">
        <v>803</v>
      </c>
      <c r="BW776" s="3">
        <v>43963.564345474537</v>
      </c>
      <c r="BX776" t="s">
        <v>1198</v>
      </c>
      <c r="CG776"/>
      <c r="CH776"/>
      <c r="CI776"/>
      <c r="CY776"/>
      <c r="DA776"/>
      <c r="DE776"/>
      <c r="DF776"/>
    </row>
    <row r="777" spans="1:110" x14ac:dyDescent="0.25">
      <c r="A777" s="1">
        <f>IF(Veg_Table[[#This Row],[VP_STATUS]]="Hold",0,IF(OR(AND(Veg_Table[[#This Row],[PRESCRIP]]="NW_No Work",Veg_Table[[#This Row],[VP_STATUS]]&lt;&gt;"No Work Required Under EVM"),AND(Veg_Table[[#This Row],[VP_STATUS]]="No Work Required Under EVM",Veg_Table[[#This Row],[PRESCRIP]]&lt;&gt;"NW_No Work")),1,0))</f>
        <v>0</v>
      </c>
      <c r="B777" s="1">
        <f>IF(Veg_Table[[#This Row],[SPECIES]]="",1,0)</f>
        <v>0</v>
      </c>
      <c r="C777" s="1">
        <f>IF(Veg_Table[[#This Row],[DIAMETER]]="",1,0)</f>
        <v>0</v>
      </c>
      <c r="D777" s="1">
        <f>IF(Veg_Table[[#This Row],[HEIGHT]]="",1,0)</f>
        <v>0</v>
      </c>
      <c r="E77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77" s="1">
        <f>IF(AND(Veg_Table[[#This Row],[TAT_RESULT]]="ABATE",Veg_Table[[#This Row],[PRESCRIP]]="NW_No Work"),1,0)</f>
        <v>0</v>
      </c>
      <c r="G777" s="1">
        <f>IF(OR(Veg_Table[[#This Row],[Prescription R-Scale]]="NA",Veg_Table[[#This Row],[Diameter R-Scale]]="NA"),0,IF(Veg_Table[[#This Row],[Diameter R-Scale]]&lt;&gt;Veg_Table[[#This Row],[Prescription R-Scale]],1,0))</f>
        <v>0</v>
      </c>
      <c r="H777" s="1">
        <f>IF(OR(AND(Veg_Table[[#This Row],[PRESCRIP]]="BC_Br Rmv", Veg_Table[[#This Row],[WOOD_MAN]]&lt;&gt;"Not Needed"),AND(Veg_Table[[#This Row],[PRESCRIP]]="BCS_Br Rmv+Trt", Veg_Table[[#This Row],[WOOD_MAN]]&lt;&gt;"Not Needed")),1,0)</f>
        <v>0</v>
      </c>
      <c r="I777" s="1">
        <f ca="1">IF(AND(Veg_Table[[#This Row],[Prescription_Changed]]="Yes",Veg_Table[[#This Row],[TAT_RESULT]]=""),1,0)</f>
        <v>0</v>
      </c>
      <c r="J777" s="1">
        <f ca="1">SUM(Veg_Table[[#This Row],[Prescription and Status do not match]:[Prescription_Edited_And_TAT_Is_Blank]])</f>
        <v>0</v>
      </c>
      <c r="K777" s="1">
        <f ca="1">IF(Veg_Table[[#This Row],[Sum of Errors]]&gt;0,1,0)</f>
        <v>0</v>
      </c>
      <c r="L777" s="1">
        <f>1</f>
        <v>1</v>
      </c>
      <c r="M77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777" s="1">
        <f>IF(OR(MID(Veg_Table[[#This Row],[PRESCRIP]],2,1)="1",MID(Veg_Table[[#This Row],[PRESCRIP]],2,1)="2",MID(Veg_Table[[#This Row],[PRESCRIP]],2,1)="3",MID(Veg_Table[[#This Row],[PRESCRIP]],2,1)="4"),_xlfn.NUMBERVALUE(MID(Veg_Table[[#This Row],[PRESCRIP]],2,1)),"NA")</f>
        <v>2</v>
      </c>
      <c r="O777" s="1">
        <f>WEEKNUM(Veg_Table[[#This Row],[EVM_LAST_EDITED_Day]],2)</f>
        <v>20</v>
      </c>
      <c r="P777" s="25">
        <f>IFERROR(DATE(YEAR(Veg_Table[[#This Row],[EVM_LAST_EDITED2]]),MONTH(Veg_Table[[#This Row],[EVM_LAST_EDITED2]]),DAY(Veg_Table[[#This Row],[EVM_LAST_EDITED2]])),DATE(2019,1,1))</f>
        <v>43963</v>
      </c>
      <c r="Q777" s="3">
        <f>VALUE(SUBSTITUTE(Veg_Table[[#This Row],[EVM_LAST_EDITED]],",",""))</f>
        <v>43963.546437303201</v>
      </c>
      <c r="R777" s="1" t="str">
        <f>_xlfn.IFNA(IF(Veg_Table[[#This Row],[EVM_LAST_EDITOR]]="","zBlank EVM Last Editor",VLOOKUP(Veg_Table[[#This Row],[EVM_LAST_EDITOR]],Roster_Table[#All],4,FALSE)),"zAWRR Not in Roster")</f>
        <v>zAWRR Not in Roster</v>
      </c>
      <c r="S777" s="1" t="str">
        <f>_xlfn.IFNA(IF(Veg_Table[[#This Row],[EVM_LAST_EDITOR]]="","zBlank EVM Last Editor",VLOOKUP(Veg_Table[[#This Row],[EVM_LAST_EDITOR]],Roster_Table[#All],16,FALSE)),"zCompany_AWRR not in Roster")</f>
        <v>zCompany_AWRR not in Roster</v>
      </c>
      <c r="T777" s="2">
        <f>IFERROR(DATE(YEAR(Veg_Table[[#This Row],[Created2]]),MONTH(Veg_Table[[#This Row],[Created2]]),DAY(Veg_Table[[#This Row],[Created2]])),DATE(2019,1,1))</f>
        <v>43903</v>
      </c>
      <c r="U777" s="3">
        <f>VALUE(SUBSTITUTE(Veg_Table[[#This Row],[Created]],",",""))</f>
        <v>43903.587721620403</v>
      </c>
      <c r="V777" s="3" t="str">
        <f ca="1">IFERROR(_xlfn.IFNA(CELL("contents",INDIRECT(_xlfn.CONCAT("Veg_Table_Production_Data!",ADDRESS(MATCH(_xlfn.MAXIFS(#REF!,#REF!,"="&amp;Veg_Table[[#This Row],[AUTO_ID]],#REF!,"&lt;"&amp;Veg_Table[[#This Row],[EVM_LAST_EDITED_Day]]),#REF!,0),COLUMN(#REF!),4,1,)))),""),"")</f>
        <v/>
      </c>
      <c r="W777" s="3" t="str">
        <f ca="1">IF(Veg_Table[[#This Row],[Previous_Prescription]]="","No",IF(Veg_Table[[#This Row],[Previous_Prescription]]=Veg_Table[[#This Row],[PRESCRIP]],"No","Yes"))</f>
        <v>No</v>
      </c>
      <c r="X777" s="3" t="str">
        <f>IF(Veg_Table[[#This Row],[EVM_LAST_EDITED_Day]]=Veg_Table[[#This Row],[Created_Day]],"New","Old")</f>
        <v>Old</v>
      </c>
      <c r="Y777" s="1">
        <f>IFERROR(IF(FIND("delete",LOWER(Veg_Table[[#This Row],[PI_COMMENTS]]))&gt;=1,1,0),0)</f>
        <v>0</v>
      </c>
      <c r="Z777" s="1" t="str">
        <f>_xlfn.IFNA(IF(Veg_Table[[#This Row],[EVM_LAST_EDITOR]]="","Yes",VLOOKUP(Veg_Table[[#This Row],[EVM_LAST_EDITOR]],Roster_Table[#All],15,FALSE)),"Yes")</f>
        <v>Yes</v>
      </c>
      <c r="AA77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77" s="1" t="str">
        <f>_xlfn.IFNA(VLOOKUP(Veg_Table[[#This Row],[EVM_LAST_EDITOR]],Roster_Table[#All],3,FALSE),"zAWRR Not in Roster")</f>
        <v>zAWRR Not in Roster</v>
      </c>
      <c r="AC777" s="1" t="str">
        <f>_xlfn.IFNA(VLOOKUP(Veg_Table[[#This Row],[EVM_LAST_EDITOR]],Roster_Table[#All],2,FALSE),"zAWRR Not in Roster")</f>
        <v>zAWRR Not in Roster</v>
      </c>
      <c r="AD777" s="1" t="str">
        <f>IF(_xlfn.CONCAT(Veg_Table[[#This Row],[First_Name]]," ",Veg_Table[[#This Row],[Last_Name]])="zAWRR Not in Roster zAWRR Not in Roster","zAWRR Not in Roster",_xlfn.CONCAT(Veg_Table[[#This Row],[First_Name]]," ",Veg_Table[[#This Row],[Last_Name]]))</f>
        <v>zAWRR Not in Roster</v>
      </c>
      <c r="AE777">
        <v>2896845</v>
      </c>
      <c r="AF777" t="s">
        <v>1192</v>
      </c>
      <c r="AG777" t="s">
        <v>30</v>
      </c>
      <c r="AH777" t="s">
        <v>714</v>
      </c>
      <c r="AI777" t="s">
        <v>726</v>
      </c>
      <c r="AJ777" t="s">
        <v>820</v>
      </c>
      <c r="AL777" t="s">
        <v>371</v>
      </c>
      <c r="AM777" t="s">
        <v>38</v>
      </c>
      <c r="AN777" t="s">
        <v>25</v>
      </c>
      <c r="AO777" t="s">
        <v>25</v>
      </c>
      <c r="AP777">
        <v>20</v>
      </c>
      <c r="AQ777">
        <v>115</v>
      </c>
      <c r="AR777" t="s">
        <v>514</v>
      </c>
      <c r="AS777" t="s">
        <v>42</v>
      </c>
      <c r="AT777" t="s">
        <v>515</v>
      </c>
      <c r="AV777" t="s">
        <v>512</v>
      </c>
      <c r="AW777" t="s">
        <v>1193</v>
      </c>
      <c r="AX777" t="s">
        <v>534</v>
      </c>
      <c r="AZ777"/>
      <c r="BA777" t="s">
        <v>42</v>
      </c>
      <c r="BB777" s="4">
        <v>43909</v>
      </c>
      <c r="BC777" t="s">
        <v>1194</v>
      </c>
      <c r="BD777" t="s">
        <v>29</v>
      </c>
      <c r="BE777" t="s">
        <v>25</v>
      </c>
      <c r="BF777" t="s">
        <v>513</v>
      </c>
      <c r="BG777" t="s">
        <v>534</v>
      </c>
      <c r="BI777" s="3">
        <v>43957</v>
      </c>
      <c r="BJ777" t="s">
        <v>4959</v>
      </c>
      <c r="BK777" s="30" t="s">
        <v>859</v>
      </c>
      <c r="BL777" s="3">
        <v>43963.546437303237</v>
      </c>
      <c r="BM777" t="s">
        <v>31</v>
      </c>
      <c r="BN777" t="s">
        <v>32</v>
      </c>
      <c r="BP777" t="s">
        <v>1209</v>
      </c>
      <c r="BQ777" t="s">
        <v>28</v>
      </c>
      <c r="BR777" t="s">
        <v>28</v>
      </c>
      <c r="BS777" t="s">
        <v>28</v>
      </c>
      <c r="BT777" t="s">
        <v>384</v>
      </c>
      <c r="BU777" s="3">
        <v>43903.587721620373</v>
      </c>
      <c r="BV777" t="s">
        <v>803</v>
      </c>
      <c r="BW777" s="3">
        <v>43963.564345474537</v>
      </c>
      <c r="BX777" t="s">
        <v>1195</v>
      </c>
      <c r="CG777"/>
      <c r="CH777"/>
      <c r="CI777"/>
      <c r="CY777"/>
      <c r="DA777"/>
      <c r="DE777"/>
      <c r="DF777"/>
    </row>
    <row r="778" spans="1:110" x14ac:dyDescent="0.25">
      <c r="A778" s="1">
        <f>IF(Veg_Table[[#This Row],[VP_STATUS]]="Hold",0,IF(OR(AND(Veg_Table[[#This Row],[PRESCRIP]]="NW_No Work",Veg_Table[[#This Row],[VP_STATUS]]&lt;&gt;"No Work Required Under EVM"),AND(Veg_Table[[#This Row],[VP_STATUS]]="No Work Required Under EVM",Veg_Table[[#This Row],[PRESCRIP]]&lt;&gt;"NW_No Work")),1,0))</f>
        <v>0</v>
      </c>
      <c r="B778" s="1">
        <f>IF(Veg_Table[[#This Row],[SPECIES]]="",1,0)</f>
        <v>0</v>
      </c>
      <c r="C778" s="1">
        <f>IF(Veg_Table[[#This Row],[DIAMETER]]="",1,0)</f>
        <v>0</v>
      </c>
      <c r="D778" s="1">
        <f>IF(Veg_Table[[#This Row],[HEIGHT]]="",1,0)</f>
        <v>0</v>
      </c>
      <c r="E77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78" s="1">
        <f>IF(AND(Veg_Table[[#This Row],[TAT_RESULT]]="ABATE",Veg_Table[[#This Row],[PRESCRIP]]="NW_No Work"),1,0)</f>
        <v>0</v>
      </c>
      <c r="G778" s="1">
        <f>IF(OR(Veg_Table[[#This Row],[Prescription R-Scale]]="NA",Veg_Table[[#This Row],[Diameter R-Scale]]="NA"),0,IF(Veg_Table[[#This Row],[Diameter R-Scale]]&lt;&gt;Veg_Table[[#This Row],[Prescription R-Scale]],1,0))</f>
        <v>0</v>
      </c>
      <c r="H778" s="1">
        <f>IF(OR(AND(Veg_Table[[#This Row],[PRESCRIP]]="BC_Br Rmv", Veg_Table[[#This Row],[WOOD_MAN]]&lt;&gt;"Not Needed"),AND(Veg_Table[[#This Row],[PRESCRIP]]="BCS_Br Rmv+Trt", Veg_Table[[#This Row],[WOOD_MAN]]&lt;&gt;"Not Needed")),1,0)</f>
        <v>0</v>
      </c>
      <c r="I778" s="1">
        <f ca="1">IF(AND(Veg_Table[[#This Row],[Prescription_Changed]]="Yes",Veg_Table[[#This Row],[TAT_RESULT]]=""),1,0)</f>
        <v>0</v>
      </c>
      <c r="J778" s="1">
        <f ca="1">SUM(Veg_Table[[#This Row],[Prescription and Status do not match]:[Prescription_Edited_And_TAT_Is_Blank]])</f>
        <v>0</v>
      </c>
      <c r="K778" s="1">
        <f ca="1">IF(Veg_Table[[#This Row],[Sum of Errors]]&gt;0,1,0)</f>
        <v>0</v>
      </c>
      <c r="L778" s="1">
        <f>1</f>
        <v>1</v>
      </c>
      <c r="M77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778" s="1">
        <f>IF(OR(MID(Veg_Table[[#This Row],[PRESCRIP]],2,1)="1",MID(Veg_Table[[#This Row],[PRESCRIP]],2,1)="2",MID(Veg_Table[[#This Row],[PRESCRIP]],2,1)="3",MID(Veg_Table[[#This Row],[PRESCRIP]],2,1)="4"),_xlfn.NUMBERVALUE(MID(Veg_Table[[#This Row],[PRESCRIP]],2,1)),"NA")</f>
        <v>2</v>
      </c>
      <c r="O778" s="1">
        <f>WEEKNUM(Veg_Table[[#This Row],[EVM_LAST_EDITED_Day]],2)</f>
        <v>20</v>
      </c>
      <c r="P778" s="25">
        <f>IFERROR(DATE(YEAR(Veg_Table[[#This Row],[EVM_LAST_EDITED2]]),MONTH(Veg_Table[[#This Row],[EVM_LAST_EDITED2]]),DAY(Veg_Table[[#This Row],[EVM_LAST_EDITED2]])),DATE(2019,1,1))</f>
        <v>43963</v>
      </c>
      <c r="Q778" s="3">
        <f>VALUE(SUBSTITUTE(Veg_Table[[#This Row],[EVM_LAST_EDITED]],",",""))</f>
        <v>43963.546613495397</v>
      </c>
      <c r="R778" s="1" t="str">
        <f>_xlfn.IFNA(IF(Veg_Table[[#This Row],[EVM_LAST_EDITOR]]="","zBlank EVM Last Editor",VLOOKUP(Veg_Table[[#This Row],[EVM_LAST_EDITOR]],Roster_Table[#All],4,FALSE)),"zAWRR Not in Roster")</f>
        <v>zAWRR Not in Roster</v>
      </c>
      <c r="S778" s="1" t="str">
        <f>_xlfn.IFNA(IF(Veg_Table[[#This Row],[EVM_LAST_EDITOR]]="","zBlank EVM Last Editor",VLOOKUP(Veg_Table[[#This Row],[EVM_LAST_EDITOR]],Roster_Table[#All],16,FALSE)),"zCompany_AWRR not in Roster")</f>
        <v>zCompany_AWRR not in Roster</v>
      </c>
      <c r="T778" s="2">
        <f>IFERROR(DATE(YEAR(Veg_Table[[#This Row],[Created2]]),MONTH(Veg_Table[[#This Row],[Created2]]),DAY(Veg_Table[[#This Row],[Created2]])),DATE(2019,1,1))</f>
        <v>43906</v>
      </c>
      <c r="U778" s="3">
        <f>VALUE(SUBSTITUTE(Veg_Table[[#This Row],[Created]],",",""))</f>
        <v>43906.3828962384</v>
      </c>
      <c r="V778" s="3" t="str">
        <f ca="1">IFERROR(_xlfn.IFNA(CELL("contents",INDIRECT(_xlfn.CONCAT("Veg_Table_Production_Data!",ADDRESS(MATCH(_xlfn.MAXIFS(#REF!,#REF!,"="&amp;Veg_Table[[#This Row],[AUTO_ID]],#REF!,"&lt;"&amp;Veg_Table[[#This Row],[EVM_LAST_EDITED_Day]]),#REF!,0),COLUMN(#REF!),4,1,)))),""),"")</f>
        <v/>
      </c>
      <c r="W778" s="3" t="str">
        <f ca="1">IF(Veg_Table[[#This Row],[Previous_Prescription]]="","No",IF(Veg_Table[[#This Row],[Previous_Prescription]]=Veg_Table[[#This Row],[PRESCRIP]],"No","Yes"))</f>
        <v>No</v>
      </c>
      <c r="X778" s="3" t="str">
        <f>IF(Veg_Table[[#This Row],[EVM_LAST_EDITED_Day]]=Veg_Table[[#This Row],[Created_Day]],"New","Old")</f>
        <v>Old</v>
      </c>
      <c r="Y778" s="1">
        <f>IFERROR(IF(FIND("delete",LOWER(Veg_Table[[#This Row],[PI_COMMENTS]]))&gt;=1,1,0),0)</f>
        <v>0</v>
      </c>
      <c r="Z778" s="1" t="str">
        <f>_xlfn.IFNA(IF(Veg_Table[[#This Row],[EVM_LAST_EDITOR]]="","Yes",VLOOKUP(Veg_Table[[#This Row],[EVM_LAST_EDITOR]],Roster_Table[#All],15,FALSE)),"Yes")</f>
        <v>Yes</v>
      </c>
      <c r="AA77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78" s="1" t="str">
        <f>_xlfn.IFNA(VLOOKUP(Veg_Table[[#This Row],[EVM_LAST_EDITOR]],Roster_Table[#All],3,FALSE),"zAWRR Not in Roster")</f>
        <v>zAWRR Not in Roster</v>
      </c>
      <c r="AC778" s="1" t="str">
        <f>_xlfn.IFNA(VLOOKUP(Veg_Table[[#This Row],[EVM_LAST_EDITOR]],Roster_Table[#All],2,FALSE),"zAWRR Not in Roster")</f>
        <v>zAWRR Not in Roster</v>
      </c>
      <c r="AD778" s="1" t="str">
        <f>IF(_xlfn.CONCAT(Veg_Table[[#This Row],[First_Name]]," ",Veg_Table[[#This Row],[Last_Name]])="zAWRR Not in Roster zAWRR Not in Roster","zAWRR Not in Roster",_xlfn.CONCAT(Veg_Table[[#This Row],[First_Name]]," ",Veg_Table[[#This Row],[Last_Name]]))</f>
        <v>zAWRR Not in Roster</v>
      </c>
      <c r="AE778">
        <v>2925777</v>
      </c>
      <c r="AF778" t="s">
        <v>737</v>
      </c>
      <c r="AG778" t="s">
        <v>30</v>
      </c>
      <c r="AH778" t="s">
        <v>714</v>
      </c>
      <c r="AI778" t="s">
        <v>725</v>
      </c>
      <c r="AJ778" t="s">
        <v>820</v>
      </c>
      <c r="AL778" t="s">
        <v>371</v>
      </c>
      <c r="AM778" t="s">
        <v>529</v>
      </c>
      <c r="AN778" t="s">
        <v>25</v>
      </c>
      <c r="AO778" t="s">
        <v>25</v>
      </c>
      <c r="AP778">
        <v>20</v>
      </c>
      <c r="AQ778">
        <v>45</v>
      </c>
      <c r="AR778" t="s">
        <v>514</v>
      </c>
      <c r="AS778" t="s">
        <v>42</v>
      </c>
      <c r="AT778" t="s">
        <v>515</v>
      </c>
      <c r="AU778" t="s">
        <v>25</v>
      </c>
      <c r="AV778" t="s">
        <v>519</v>
      </c>
      <c r="AW778" t="s">
        <v>738</v>
      </c>
      <c r="AX778" t="s">
        <v>534</v>
      </c>
      <c r="AZ778">
        <v>5029754</v>
      </c>
      <c r="BA778" t="s">
        <v>42</v>
      </c>
      <c r="BB778" s="4">
        <v>43907.619091250002</v>
      </c>
      <c r="BD778" t="s">
        <v>29</v>
      </c>
      <c r="BE778" t="s">
        <v>25</v>
      </c>
      <c r="BF778" t="s">
        <v>513</v>
      </c>
      <c r="BG778" t="s">
        <v>534</v>
      </c>
      <c r="BI778" s="3">
        <v>43957</v>
      </c>
      <c r="BJ778" t="s">
        <v>4963</v>
      </c>
      <c r="BK778" s="30" t="s">
        <v>859</v>
      </c>
      <c r="BL778" s="3">
        <v>43963.546613495368</v>
      </c>
      <c r="BM778" t="s">
        <v>31</v>
      </c>
      <c r="BN778" t="s">
        <v>32</v>
      </c>
      <c r="BP778" t="s">
        <v>1209</v>
      </c>
      <c r="BQ778" t="s">
        <v>28</v>
      </c>
      <c r="BR778" t="s">
        <v>28</v>
      </c>
      <c r="BS778" t="s">
        <v>28</v>
      </c>
      <c r="BT778" t="s">
        <v>384</v>
      </c>
      <c r="BU778" s="3">
        <v>43906.382896238429</v>
      </c>
      <c r="BV778" t="s">
        <v>803</v>
      </c>
      <c r="BW778" s="3">
        <v>43963.564345474537</v>
      </c>
      <c r="BX778" t="s">
        <v>819</v>
      </c>
      <c r="CG778"/>
      <c r="CH778"/>
      <c r="CI778"/>
      <c r="CY778"/>
      <c r="DA778"/>
      <c r="DE778"/>
      <c r="DF778"/>
    </row>
    <row r="779" spans="1:110" x14ac:dyDescent="0.25">
      <c r="A779" s="1">
        <f>IF(Veg_Table[[#This Row],[VP_STATUS]]="Hold",0,IF(OR(AND(Veg_Table[[#This Row],[PRESCRIP]]="NW_No Work",Veg_Table[[#This Row],[VP_STATUS]]&lt;&gt;"No Work Required Under EVM"),AND(Veg_Table[[#This Row],[VP_STATUS]]="No Work Required Under EVM",Veg_Table[[#This Row],[PRESCRIP]]&lt;&gt;"NW_No Work")),1,0))</f>
        <v>0</v>
      </c>
      <c r="B779" s="1">
        <f>IF(Veg_Table[[#This Row],[SPECIES]]="",1,0)</f>
        <v>0</v>
      </c>
      <c r="C779" s="1">
        <f>IF(Veg_Table[[#This Row],[DIAMETER]]="",1,0)</f>
        <v>0</v>
      </c>
      <c r="D779" s="1">
        <f>IF(Veg_Table[[#This Row],[HEIGHT]]="",1,0)</f>
        <v>0</v>
      </c>
      <c r="E77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79" s="1">
        <f>IF(AND(Veg_Table[[#This Row],[TAT_RESULT]]="ABATE",Veg_Table[[#This Row],[PRESCRIP]]="NW_No Work"),1,0)</f>
        <v>0</v>
      </c>
      <c r="G779" s="1">
        <f>IF(OR(Veg_Table[[#This Row],[Prescription R-Scale]]="NA",Veg_Table[[#This Row],[Diameter R-Scale]]="NA"),0,IF(Veg_Table[[#This Row],[Diameter R-Scale]]&lt;&gt;Veg_Table[[#This Row],[Prescription R-Scale]],1,0))</f>
        <v>0</v>
      </c>
      <c r="H779" s="1">
        <f>IF(OR(AND(Veg_Table[[#This Row],[PRESCRIP]]="BC_Br Rmv", Veg_Table[[#This Row],[WOOD_MAN]]&lt;&gt;"Not Needed"),AND(Veg_Table[[#This Row],[PRESCRIP]]="BCS_Br Rmv+Trt", Veg_Table[[#This Row],[WOOD_MAN]]&lt;&gt;"Not Needed")),1,0)</f>
        <v>0</v>
      </c>
      <c r="I779" s="1">
        <f ca="1">IF(AND(Veg_Table[[#This Row],[Prescription_Changed]]="Yes",Veg_Table[[#This Row],[TAT_RESULT]]=""),1,0)</f>
        <v>0</v>
      </c>
      <c r="J779" s="1">
        <f ca="1">SUM(Veg_Table[[#This Row],[Prescription and Status do not match]:[Prescription_Edited_And_TAT_Is_Blank]])</f>
        <v>0</v>
      </c>
      <c r="K779" s="1">
        <f ca="1">IF(Veg_Table[[#This Row],[Sum of Errors]]&gt;0,1,0)</f>
        <v>0</v>
      </c>
      <c r="L779" s="1">
        <f>1</f>
        <v>1</v>
      </c>
      <c r="M77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779" s="1">
        <f>IF(OR(MID(Veg_Table[[#This Row],[PRESCRIP]],2,1)="1",MID(Veg_Table[[#This Row],[PRESCRIP]],2,1)="2",MID(Veg_Table[[#This Row],[PRESCRIP]],2,1)="3",MID(Veg_Table[[#This Row],[PRESCRIP]],2,1)="4"),_xlfn.NUMBERVALUE(MID(Veg_Table[[#This Row],[PRESCRIP]],2,1)),"NA")</f>
        <v>2</v>
      </c>
      <c r="O779" s="1">
        <f>WEEKNUM(Veg_Table[[#This Row],[EVM_LAST_EDITED_Day]],2)</f>
        <v>20</v>
      </c>
      <c r="P779" s="25">
        <f>IFERROR(DATE(YEAR(Veg_Table[[#This Row],[EVM_LAST_EDITED2]]),MONTH(Veg_Table[[#This Row],[EVM_LAST_EDITED2]]),DAY(Veg_Table[[#This Row],[EVM_LAST_EDITED2]])),DATE(2019,1,1))</f>
        <v>43963</v>
      </c>
      <c r="Q779" s="3">
        <f>VALUE(SUBSTITUTE(Veg_Table[[#This Row],[EVM_LAST_EDITED]],",",""))</f>
        <v>43963.547033541698</v>
      </c>
      <c r="R779" s="1" t="str">
        <f>_xlfn.IFNA(IF(Veg_Table[[#This Row],[EVM_LAST_EDITOR]]="","zBlank EVM Last Editor",VLOOKUP(Veg_Table[[#This Row],[EVM_LAST_EDITOR]],Roster_Table[#All],4,FALSE)),"zAWRR Not in Roster")</f>
        <v>zAWRR Not in Roster</v>
      </c>
      <c r="S779" s="1" t="str">
        <f>_xlfn.IFNA(IF(Veg_Table[[#This Row],[EVM_LAST_EDITOR]]="","zBlank EVM Last Editor",VLOOKUP(Veg_Table[[#This Row],[EVM_LAST_EDITOR]],Roster_Table[#All],16,FALSE)),"zCompany_AWRR not in Roster")</f>
        <v>zCompany_AWRR not in Roster</v>
      </c>
      <c r="T779" s="2">
        <f>IFERROR(DATE(YEAR(Veg_Table[[#This Row],[Created2]]),MONTH(Veg_Table[[#This Row],[Created2]]),DAY(Veg_Table[[#This Row],[Created2]])),DATE(2019,1,1))</f>
        <v>43906</v>
      </c>
      <c r="U779" s="3">
        <f>VALUE(SUBSTITUTE(Veg_Table[[#This Row],[Created]],",",""))</f>
        <v>43906.387443310203</v>
      </c>
      <c r="V779" s="3" t="str">
        <f ca="1">IFERROR(_xlfn.IFNA(CELL("contents",INDIRECT(_xlfn.CONCAT("Veg_Table_Production_Data!",ADDRESS(MATCH(_xlfn.MAXIFS(#REF!,#REF!,"="&amp;Veg_Table[[#This Row],[AUTO_ID]],#REF!,"&lt;"&amp;Veg_Table[[#This Row],[EVM_LAST_EDITED_Day]]),#REF!,0),COLUMN(#REF!),4,1,)))),""),"")</f>
        <v/>
      </c>
      <c r="W779" s="3" t="str">
        <f ca="1">IF(Veg_Table[[#This Row],[Previous_Prescription]]="","No",IF(Veg_Table[[#This Row],[Previous_Prescription]]=Veg_Table[[#This Row],[PRESCRIP]],"No","Yes"))</f>
        <v>No</v>
      </c>
      <c r="X779" s="3" t="str">
        <f>IF(Veg_Table[[#This Row],[EVM_LAST_EDITED_Day]]=Veg_Table[[#This Row],[Created_Day]],"New","Old")</f>
        <v>Old</v>
      </c>
      <c r="Y779" s="1">
        <f>IFERROR(IF(FIND("delete",LOWER(Veg_Table[[#This Row],[PI_COMMENTS]]))&gt;=1,1,0),0)</f>
        <v>0</v>
      </c>
      <c r="Z779" s="1" t="str">
        <f>_xlfn.IFNA(IF(Veg_Table[[#This Row],[EVM_LAST_EDITOR]]="","Yes",VLOOKUP(Veg_Table[[#This Row],[EVM_LAST_EDITOR]],Roster_Table[#All],15,FALSE)),"Yes")</f>
        <v>Yes</v>
      </c>
      <c r="AA77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79" s="1" t="str">
        <f>_xlfn.IFNA(VLOOKUP(Veg_Table[[#This Row],[EVM_LAST_EDITOR]],Roster_Table[#All],3,FALSE),"zAWRR Not in Roster")</f>
        <v>zAWRR Not in Roster</v>
      </c>
      <c r="AC779" s="1" t="str">
        <f>_xlfn.IFNA(VLOOKUP(Veg_Table[[#This Row],[EVM_LAST_EDITOR]],Roster_Table[#All],2,FALSE),"zAWRR Not in Roster")</f>
        <v>zAWRR Not in Roster</v>
      </c>
      <c r="AD779" s="1" t="str">
        <f>IF(_xlfn.CONCAT(Veg_Table[[#This Row],[First_Name]]," ",Veg_Table[[#This Row],[Last_Name]])="zAWRR Not in Roster zAWRR Not in Roster","zAWRR Not in Roster",_xlfn.CONCAT(Veg_Table[[#This Row],[First_Name]]," ",Veg_Table[[#This Row],[Last_Name]]))</f>
        <v>zAWRR Not in Roster</v>
      </c>
      <c r="AE779">
        <v>2925790</v>
      </c>
      <c r="AF779" t="s">
        <v>735</v>
      </c>
      <c r="AG779" t="s">
        <v>30</v>
      </c>
      <c r="AH779" t="s">
        <v>714</v>
      </c>
      <c r="AI779" t="s">
        <v>725</v>
      </c>
      <c r="AJ779" t="s">
        <v>820</v>
      </c>
      <c r="AL779" t="s">
        <v>371</v>
      </c>
      <c r="AM779" t="s">
        <v>40</v>
      </c>
      <c r="AN779" t="s">
        <v>25</v>
      </c>
      <c r="AO779" t="s">
        <v>25</v>
      </c>
      <c r="AP779">
        <v>13</v>
      </c>
      <c r="AQ779">
        <v>50</v>
      </c>
      <c r="AR779" t="s">
        <v>511</v>
      </c>
      <c r="AS779" t="s">
        <v>42</v>
      </c>
      <c r="AT779" t="s">
        <v>522</v>
      </c>
      <c r="AU779" t="s">
        <v>25</v>
      </c>
      <c r="AV779" t="s">
        <v>512</v>
      </c>
      <c r="AW779" t="s">
        <v>736</v>
      </c>
      <c r="AX779" t="s">
        <v>534</v>
      </c>
      <c r="AZ779">
        <v>5029754</v>
      </c>
      <c r="BA779" t="s">
        <v>42</v>
      </c>
      <c r="BB779" s="4">
        <v>43907.618004398151</v>
      </c>
      <c r="BD779" t="s">
        <v>29</v>
      </c>
      <c r="BE779" t="s">
        <v>25</v>
      </c>
      <c r="BF779" t="s">
        <v>513</v>
      </c>
      <c r="BG779" t="s">
        <v>534</v>
      </c>
      <c r="BI779" s="3">
        <v>43957</v>
      </c>
      <c r="BJ779" t="s">
        <v>4959</v>
      </c>
      <c r="BK779" s="30" t="s">
        <v>859</v>
      </c>
      <c r="BL779" s="3">
        <v>43963.547033541668</v>
      </c>
      <c r="BM779" t="s">
        <v>31</v>
      </c>
      <c r="BN779" t="s">
        <v>32</v>
      </c>
      <c r="BP779" t="s">
        <v>1209</v>
      </c>
      <c r="BQ779" t="s">
        <v>28</v>
      </c>
      <c r="BR779" t="s">
        <v>28</v>
      </c>
      <c r="BS779" t="s">
        <v>28</v>
      </c>
      <c r="BT779" t="s">
        <v>544</v>
      </c>
      <c r="BU779" s="3">
        <v>43906.387443310188</v>
      </c>
      <c r="BV779" t="s">
        <v>803</v>
      </c>
      <c r="BW779" s="3">
        <v>43963.564345474537</v>
      </c>
      <c r="BX779" t="s">
        <v>818</v>
      </c>
      <c r="CG779"/>
      <c r="CH779"/>
      <c r="CI779"/>
      <c r="CY779"/>
      <c r="DA779"/>
      <c r="DE779"/>
      <c r="DF779"/>
    </row>
    <row r="780" spans="1:110" x14ac:dyDescent="0.25">
      <c r="A780" s="1">
        <f>IF(Veg_Table[[#This Row],[VP_STATUS]]="Hold",0,IF(OR(AND(Veg_Table[[#This Row],[PRESCRIP]]="NW_No Work",Veg_Table[[#This Row],[VP_STATUS]]&lt;&gt;"No Work Required Under EVM"),AND(Veg_Table[[#This Row],[VP_STATUS]]="No Work Required Under EVM",Veg_Table[[#This Row],[PRESCRIP]]&lt;&gt;"NW_No Work")),1,0))</f>
        <v>0</v>
      </c>
      <c r="B780" s="1">
        <f>IF(Veg_Table[[#This Row],[SPECIES]]="",1,0)</f>
        <v>0</v>
      </c>
      <c r="C780" s="1">
        <f>IF(Veg_Table[[#This Row],[DIAMETER]]="",1,0)</f>
        <v>0</v>
      </c>
      <c r="D780" s="1">
        <f>IF(Veg_Table[[#This Row],[HEIGHT]]="",1,0)</f>
        <v>0</v>
      </c>
      <c r="E78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80" s="1">
        <f>IF(AND(Veg_Table[[#This Row],[TAT_RESULT]]="ABATE",Veg_Table[[#This Row],[PRESCRIP]]="NW_No Work"),1,0)</f>
        <v>0</v>
      </c>
      <c r="G780" s="1">
        <f>IF(OR(Veg_Table[[#This Row],[Prescription R-Scale]]="NA",Veg_Table[[#This Row],[Diameter R-Scale]]="NA"),0,IF(Veg_Table[[#This Row],[Diameter R-Scale]]&lt;&gt;Veg_Table[[#This Row],[Prescription R-Scale]],1,0))</f>
        <v>0</v>
      </c>
      <c r="H780" s="1">
        <f>IF(OR(AND(Veg_Table[[#This Row],[PRESCRIP]]="BC_Br Rmv", Veg_Table[[#This Row],[WOOD_MAN]]&lt;&gt;"Not Needed"),AND(Veg_Table[[#This Row],[PRESCRIP]]="BCS_Br Rmv+Trt", Veg_Table[[#This Row],[WOOD_MAN]]&lt;&gt;"Not Needed")),1,0)</f>
        <v>0</v>
      </c>
      <c r="I780" s="1">
        <f ca="1">IF(AND(Veg_Table[[#This Row],[Prescription_Changed]]="Yes",Veg_Table[[#This Row],[TAT_RESULT]]=""),1,0)</f>
        <v>0</v>
      </c>
      <c r="J780" s="1">
        <f ca="1">SUM(Veg_Table[[#This Row],[Prescription and Status do not match]:[Prescription_Edited_And_TAT_Is_Blank]])</f>
        <v>0</v>
      </c>
      <c r="K780" s="1">
        <f ca="1">IF(Veg_Table[[#This Row],[Sum of Errors]]&gt;0,1,0)</f>
        <v>0</v>
      </c>
      <c r="L780" s="1">
        <f>1</f>
        <v>1</v>
      </c>
      <c r="M78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780" s="1">
        <f>IF(OR(MID(Veg_Table[[#This Row],[PRESCRIP]],2,1)="1",MID(Veg_Table[[#This Row],[PRESCRIP]],2,1)="2",MID(Veg_Table[[#This Row],[PRESCRIP]],2,1)="3",MID(Veg_Table[[#This Row],[PRESCRIP]],2,1)="4"),_xlfn.NUMBERVALUE(MID(Veg_Table[[#This Row],[PRESCRIP]],2,1)),"NA")</f>
        <v>2</v>
      </c>
      <c r="O780" s="1">
        <f>WEEKNUM(Veg_Table[[#This Row],[EVM_LAST_EDITED_Day]],2)</f>
        <v>20</v>
      </c>
      <c r="P780" s="25">
        <f>IFERROR(DATE(YEAR(Veg_Table[[#This Row],[EVM_LAST_EDITED2]]),MONTH(Veg_Table[[#This Row],[EVM_LAST_EDITED2]]),DAY(Veg_Table[[#This Row],[EVM_LAST_EDITED2]])),DATE(2019,1,1))</f>
        <v>43963</v>
      </c>
      <c r="Q780" s="3">
        <f>VALUE(SUBSTITUTE(Veg_Table[[#This Row],[EVM_LAST_EDITED]],",",""))</f>
        <v>43963.547232349498</v>
      </c>
      <c r="R780" s="1" t="str">
        <f>_xlfn.IFNA(IF(Veg_Table[[#This Row],[EVM_LAST_EDITOR]]="","zBlank EVM Last Editor",VLOOKUP(Veg_Table[[#This Row],[EVM_LAST_EDITOR]],Roster_Table[#All],4,FALSE)),"zAWRR Not in Roster")</f>
        <v>zAWRR Not in Roster</v>
      </c>
      <c r="S780" s="1" t="str">
        <f>_xlfn.IFNA(IF(Veg_Table[[#This Row],[EVM_LAST_EDITOR]]="","zBlank EVM Last Editor",VLOOKUP(Veg_Table[[#This Row],[EVM_LAST_EDITOR]],Roster_Table[#All],16,FALSE)),"zCompany_AWRR not in Roster")</f>
        <v>zCompany_AWRR not in Roster</v>
      </c>
      <c r="T780" s="2">
        <f>IFERROR(DATE(YEAR(Veg_Table[[#This Row],[Created2]]),MONTH(Veg_Table[[#This Row],[Created2]]),DAY(Veg_Table[[#This Row],[Created2]])),DATE(2019,1,1))</f>
        <v>43906</v>
      </c>
      <c r="U780" s="3">
        <f>VALUE(SUBSTITUTE(Veg_Table[[#This Row],[Created]],",",""))</f>
        <v>43906.3931053704</v>
      </c>
      <c r="V780" s="3" t="str">
        <f ca="1">IFERROR(_xlfn.IFNA(CELL("contents",INDIRECT(_xlfn.CONCAT("Veg_Table_Production_Data!",ADDRESS(MATCH(_xlfn.MAXIFS(#REF!,#REF!,"="&amp;Veg_Table[[#This Row],[AUTO_ID]],#REF!,"&lt;"&amp;Veg_Table[[#This Row],[EVM_LAST_EDITED_Day]]),#REF!,0),COLUMN(#REF!),4,1,)))),""),"")</f>
        <v/>
      </c>
      <c r="W780" s="3" t="str">
        <f ca="1">IF(Veg_Table[[#This Row],[Previous_Prescription]]="","No",IF(Veg_Table[[#This Row],[Previous_Prescription]]=Veg_Table[[#This Row],[PRESCRIP]],"No","Yes"))</f>
        <v>No</v>
      </c>
      <c r="X780" s="3" t="str">
        <f>IF(Veg_Table[[#This Row],[EVM_LAST_EDITED_Day]]=Veg_Table[[#This Row],[Created_Day]],"New","Old")</f>
        <v>Old</v>
      </c>
      <c r="Y780" s="1">
        <f>IFERROR(IF(FIND("delete",LOWER(Veg_Table[[#This Row],[PI_COMMENTS]]))&gt;=1,1,0),0)</f>
        <v>0</v>
      </c>
      <c r="Z780" s="1" t="str">
        <f>_xlfn.IFNA(IF(Veg_Table[[#This Row],[EVM_LAST_EDITOR]]="","Yes",VLOOKUP(Veg_Table[[#This Row],[EVM_LAST_EDITOR]],Roster_Table[#All],15,FALSE)),"Yes")</f>
        <v>Yes</v>
      </c>
      <c r="AA78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80" s="1" t="str">
        <f>_xlfn.IFNA(VLOOKUP(Veg_Table[[#This Row],[EVM_LAST_EDITOR]],Roster_Table[#All],3,FALSE),"zAWRR Not in Roster")</f>
        <v>zAWRR Not in Roster</v>
      </c>
      <c r="AC780" s="1" t="str">
        <f>_xlfn.IFNA(VLOOKUP(Veg_Table[[#This Row],[EVM_LAST_EDITOR]],Roster_Table[#All],2,FALSE),"zAWRR Not in Roster")</f>
        <v>zAWRR Not in Roster</v>
      </c>
      <c r="AD780" s="1" t="str">
        <f>IF(_xlfn.CONCAT(Veg_Table[[#This Row],[First_Name]]," ",Veg_Table[[#This Row],[Last_Name]])="zAWRR Not in Roster zAWRR Not in Roster","zAWRR Not in Roster",_xlfn.CONCAT(Veg_Table[[#This Row],[First_Name]]," ",Veg_Table[[#This Row],[Last_Name]]))</f>
        <v>zAWRR Not in Roster</v>
      </c>
      <c r="AE780">
        <v>2925815</v>
      </c>
      <c r="AF780" t="s">
        <v>733</v>
      </c>
      <c r="AG780" t="s">
        <v>30</v>
      </c>
      <c r="AH780" t="s">
        <v>714</v>
      </c>
      <c r="AI780" t="s">
        <v>725</v>
      </c>
      <c r="AJ780" t="s">
        <v>820</v>
      </c>
      <c r="AL780" t="s">
        <v>371</v>
      </c>
      <c r="AM780" t="s">
        <v>40</v>
      </c>
      <c r="AN780" t="s">
        <v>25</v>
      </c>
      <c r="AO780" t="s">
        <v>25</v>
      </c>
      <c r="AP780">
        <v>16</v>
      </c>
      <c r="AQ780">
        <v>50</v>
      </c>
      <c r="AR780" t="s">
        <v>511</v>
      </c>
      <c r="AS780" t="s">
        <v>42</v>
      </c>
      <c r="AT780" t="s">
        <v>522</v>
      </c>
      <c r="AU780" t="s">
        <v>25</v>
      </c>
      <c r="AV780" t="s">
        <v>512</v>
      </c>
      <c r="AW780" t="s">
        <v>734</v>
      </c>
      <c r="AX780" t="s">
        <v>534</v>
      </c>
      <c r="AZ780">
        <v>5029754</v>
      </c>
      <c r="BA780" t="s">
        <v>42</v>
      </c>
      <c r="BB780" s="4">
        <v>43907.617467187498</v>
      </c>
      <c r="BD780" t="s">
        <v>29</v>
      </c>
      <c r="BE780" t="s">
        <v>25</v>
      </c>
      <c r="BF780" t="s">
        <v>513</v>
      </c>
      <c r="BG780" t="s">
        <v>534</v>
      </c>
      <c r="BI780" s="3">
        <v>43957</v>
      </c>
      <c r="BJ780" t="s">
        <v>4959</v>
      </c>
      <c r="BK780" s="30" t="s">
        <v>859</v>
      </c>
      <c r="BL780" s="3">
        <v>43963.547232349534</v>
      </c>
      <c r="BM780" t="s">
        <v>31</v>
      </c>
      <c r="BN780" t="s">
        <v>32</v>
      </c>
      <c r="BP780" t="s">
        <v>1209</v>
      </c>
      <c r="BQ780" t="s">
        <v>28</v>
      </c>
      <c r="BR780" t="s">
        <v>28</v>
      </c>
      <c r="BS780" t="s">
        <v>28</v>
      </c>
      <c r="BT780" t="s">
        <v>544</v>
      </c>
      <c r="BU780" s="3">
        <v>43906.393105370371</v>
      </c>
      <c r="BV780" t="s">
        <v>803</v>
      </c>
      <c r="BW780" s="3">
        <v>43963.564345474537</v>
      </c>
      <c r="BX780" t="s">
        <v>817</v>
      </c>
      <c r="CG780"/>
      <c r="CH780"/>
      <c r="CI780"/>
      <c r="CY780"/>
      <c r="DA780"/>
      <c r="DE780"/>
      <c r="DF780"/>
    </row>
    <row r="781" spans="1:110" x14ac:dyDescent="0.25">
      <c r="A781" s="1">
        <f>IF(Veg_Table[[#This Row],[VP_STATUS]]="Hold",0,IF(OR(AND(Veg_Table[[#This Row],[PRESCRIP]]="NW_No Work",Veg_Table[[#This Row],[VP_STATUS]]&lt;&gt;"No Work Required Under EVM"),AND(Veg_Table[[#This Row],[VP_STATUS]]="No Work Required Under EVM",Veg_Table[[#This Row],[PRESCRIP]]&lt;&gt;"NW_No Work")),1,0))</f>
        <v>0</v>
      </c>
      <c r="B781" s="1">
        <f>IF(Veg_Table[[#This Row],[SPECIES]]="",1,0)</f>
        <v>0</v>
      </c>
      <c r="C781" s="1">
        <f>IF(Veg_Table[[#This Row],[DIAMETER]]="",1,0)</f>
        <v>0</v>
      </c>
      <c r="D781" s="1">
        <f>IF(Veg_Table[[#This Row],[HEIGHT]]="",1,0)</f>
        <v>0</v>
      </c>
      <c r="E78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81" s="1">
        <f>IF(AND(Veg_Table[[#This Row],[TAT_RESULT]]="ABATE",Veg_Table[[#This Row],[PRESCRIP]]="NW_No Work"),1,0)</f>
        <v>0</v>
      </c>
      <c r="G781" s="1">
        <f>IF(OR(Veg_Table[[#This Row],[Prescription R-Scale]]="NA",Veg_Table[[#This Row],[Diameter R-Scale]]="NA"),0,IF(Veg_Table[[#This Row],[Diameter R-Scale]]&lt;&gt;Veg_Table[[#This Row],[Prescription R-Scale]],1,0))</f>
        <v>0</v>
      </c>
      <c r="H781" s="1">
        <f>IF(OR(AND(Veg_Table[[#This Row],[PRESCRIP]]="BC_Br Rmv", Veg_Table[[#This Row],[WOOD_MAN]]&lt;&gt;"Not Needed"),AND(Veg_Table[[#This Row],[PRESCRIP]]="BCS_Br Rmv+Trt", Veg_Table[[#This Row],[WOOD_MAN]]&lt;&gt;"Not Needed")),1,0)</f>
        <v>0</v>
      </c>
      <c r="I781" s="1">
        <f ca="1">IF(AND(Veg_Table[[#This Row],[Prescription_Changed]]="Yes",Veg_Table[[#This Row],[TAT_RESULT]]=""),1,0)</f>
        <v>0</v>
      </c>
      <c r="J781" s="1">
        <f ca="1">SUM(Veg_Table[[#This Row],[Prescription and Status do not match]:[Prescription_Edited_And_TAT_Is_Blank]])</f>
        <v>0</v>
      </c>
      <c r="K781" s="1">
        <f ca="1">IF(Veg_Table[[#This Row],[Sum of Errors]]&gt;0,1,0)</f>
        <v>0</v>
      </c>
      <c r="L781" s="1">
        <f>1</f>
        <v>1</v>
      </c>
      <c r="M78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781" s="1">
        <f>IF(OR(MID(Veg_Table[[#This Row],[PRESCRIP]],2,1)="1",MID(Veg_Table[[#This Row],[PRESCRIP]],2,1)="2",MID(Veg_Table[[#This Row],[PRESCRIP]],2,1)="3",MID(Veg_Table[[#This Row],[PRESCRIP]],2,1)="4"),_xlfn.NUMBERVALUE(MID(Veg_Table[[#This Row],[PRESCRIP]],2,1)),"NA")</f>
        <v>2</v>
      </c>
      <c r="O781" s="1">
        <f>WEEKNUM(Veg_Table[[#This Row],[EVM_LAST_EDITED_Day]],2)</f>
        <v>20</v>
      </c>
      <c r="P781" s="25">
        <f>IFERROR(DATE(YEAR(Veg_Table[[#This Row],[EVM_LAST_EDITED2]]),MONTH(Veg_Table[[#This Row],[EVM_LAST_EDITED2]]),DAY(Veg_Table[[#This Row],[EVM_LAST_EDITED2]])),DATE(2019,1,1))</f>
        <v>43963</v>
      </c>
      <c r="Q781" s="3">
        <f>VALUE(SUBSTITUTE(Veg_Table[[#This Row],[EVM_LAST_EDITED]],",",""))</f>
        <v>43963.548158993101</v>
      </c>
      <c r="R781" s="1" t="str">
        <f>_xlfn.IFNA(IF(Veg_Table[[#This Row],[EVM_LAST_EDITOR]]="","zBlank EVM Last Editor",VLOOKUP(Veg_Table[[#This Row],[EVM_LAST_EDITOR]],Roster_Table[#All],4,FALSE)),"zAWRR Not in Roster")</f>
        <v>zAWRR Not in Roster</v>
      </c>
      <c r="S781" s="1" t="str">
        <f>_xlfn.IFNA(IF(Veg_Table[[#This Row],[EVM_LAST_EDITOR]]="","zBlank EVM Last Editor",VLOOKUP(Veg_Table[[#This Row],[EVM_LAST_EDITOR]],Roster_Table[#All],16,FALSE)),"zCompany_AWRR not in Roster")</f>
        <v>zCompany_AWRR not in Roster</v>
      </c>
      <c r="T781" s="2">
        <f>IFERROR(DATE(YEAR(Veg_Table[[#This Row],[Created2]]),MONTH(Veg_Table[[#This Row],[Created2]]),DAY(Veg_Table[[#This Row],[Created2]])),DATE(2019,1,1))</f>
        <v>43906</v>
      </c>
      <c r="U781" s="3">
        <f>VALUE(SUBSTITUTE(Veg_Table[[#This Row],[Created]],",",""))</f>
        <v>43906.404504328697</v>
      </c>
      <c r="V781" s="3" t="str">
        <f ca="1">IFERROR(_xlfn.IFNA(CELL("contents",INDIRECT(_xlfn.CONCAT("Veg_Table_Production_Data!",ADDRESS(MATCH(_xlfn.MAXIFS(#REF!,#REF!,"="&amp;Veg_Table[[#This Row],[AUTO_ID]],#REF!,"&lt;"&amp;Veg_Table[[#This Row],[EVM_LAST_EDITED_Day]]),#REF!,0),COLUMN(#REF!),4,1,)))),""),"")</f>
        <v/>
      </c>
      <c r="W781" s="3" t="str">
        <f ca="1">IF(Veg_Table[[#This Row],[Previous_Prescription]]="","No",IF(Veg_Table[[#This Row],[Previous_Prescription]]=Veg_Table[[#This Row],[PRESCRIP]],"No","Yes"))</f>
        <v>No</v>
      </c>
      <c r="X781" s="3" t="str">
        <f>IF(Veg_Table[[#This Row],[EVM_LAST_EDITED_Day]]=Veg_Table[[#This Row],[Created_Day]],"New","Old")</f>
        <v>Old</v>
      </c>
      <c r="Y781" s="1">
        <f>IFERROR(IF(FIND("delete",LOWER(Veg_Table[[#This Row],[PI_COMMENTS]]))&gt;=1,1,0),0)</f>
        <v>0</v>
      </c>
      <c r="Z781" s="1" t="str">
        <f>_xlfn.IFNA(IF(Veg_Table[[#This Row],[EVM_LAST_EDITOR]]="","Yes",VLOOKUP(Veg_Table[[#This Row],[EVM_LAST_EDITOR]],Roster_Table[#All],15,FALSE)),"Yes")</f>
        <v>Yes</v>
      </c>
      <c r="AA78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81" s="1" t="str">
        <f>_xlfn.IFNA(VLOOKUP(Veg_Table[[#This Row],[EVM_LAST_EDITOR]],Roster_Table[#All],3,FALSE),"zAWRR Not in Roster")</f>
        <v>zAWRR Not in Roster</v>
      </c>
      <c r="AC781" s="1" t="str">
        <f>_xlfn.IFNA(VLOOKUP(Veg_Table[[#This Row],[EVM_LAST_EDITOR]],Roster_Table[#All],2,FALSE),"zAWRR Not in Roster")</f>
        <v>zAWRR Not in Roster</v>
      </c>
      <c r="AD781" s="1" t="str">
        <f>IF(_xlfn.CONCAT(Veg_Table[[#This Row],[First_Name]]," ",Veg_Table[[#This Row],[Last_Name]])="zAWRR Not in Roster zAWRR Not in Roster","zAWRR Not in Roster",_xlfn.CONCAT(Veg_Table[[#This Row],[First_Name]]," ",Veg_Table[[#This Row],[Last_Name]]))</f>
        <v>zAWRR Not in Roster</v>
      </c>
      <c r="AE781">
        <v>2925854</v>
      </c>
      <c r="AF781" t="s">
        <v>731</v>
      </c>
      <c r="AG781" t="s">
        <v>30</v>
      </c>
      <c r="AH781" t="s">
        <v>714</v>
      </c>
      <c r="AI781" t="s">
        <v>725</v>
      </c>
      <c r="AJ781" t="s">
        <v>820</v>
      </c>
      <c r="AL781" t="s">
        <v>371</v>
      </c>
      <c r="AM781" t="s">
        <v>38</v>
      </c>
      <c r="AN781" t="s">
        <v>25</v>
      </c>
      <c r="AO781" t="s">
        <v>25</v>
      </c>
      <c r="AP781">
        <v>23</v>
      </c>
      <c r="AQ781">
        <v>130</v>
      </c>
      <c r="AR781" t="s">
        <v>511</v>
      </c>
      <c r="AS781" t="s">
        <v>42</v>
      </c>
      <c r="AT781" t="s">
        <v>522</v>
      </c>
      <c r="AU781" t="s">
        <v>25</v>
      </c>
      <c r="AV781" t="s">
        <v>512</v>
      </c>
      <c r="AW781" t="s">
        <v>732</v>
      </c>
      <c r="AX781" t="s">
        <v>534</v>
      </c>
      <c r="AZ781">
        <v>5029754</v>
      </c>
      <c r="BA781" t="s">
        <v>42</v>
      </c>
      <c r="BB781" s="4">
        <v>43907.616921898145</v>
      </c>
      <c r="BD781" t="s">
        <v>29</v>
      </c>
      <c r="BE781" t="s">
        <v>25</v>
      </c>
      <c r="BF781" t="s">
        <v>513</v>
      </c>
      <c r="BG781" t="s">
        <v>534</v>
      </c>
      <c r="BI781" s="3">
        <v>43957</v>
      </c>
      <c r="BJ781" t="s">
        <v>4959</v>
      </c>
      <c r="BK781" s="30" t="s">
        <v>859</v>
      </c>
      <c r="BL781" s="3">
        <v>43963.548158993057</v>
      </c>
      <c r="BM781" t="s">
        <v>31</v>
      </c>
      <c r="BN781" t="s">
        <v>32</v>
      </c>
      <c r="BP781" t="s">
        <v>1209</v>
      </c>
      <c r="BQ781" t="s">
        <v>28</v>
      </c>
      <c r="BR781" t="s">
        <v>28</v>
      </c>
      <c r="BS781" t="s">
        <v>28</v>
      </c>
      <c r="BT781" t="s">
        <v>544</v>
      </c>
      <c r="BU781" s="3">
        <v>43906.404504328704</v>
      </c>
      <c r="BV781" t="s">
        <v>803</v>
      </c>
      <c r="BW781" s="3">
        <v>43963.564345474537</v>
      </c>
      <c r="BX781" t="s">
        <v>816</v>
      </c>
      <c r="CG781"/>
      <c r="CH781"/>
      <c r="CI781"/>
      <c r="CY781"/>
      <c r="DA781"/>
      <c r="DE781"/>
      <c r="DF781"/>
    </row>
    <row r="782" spans="1:110" x14ac:dyDescent="0.25">
      <c r="A782" s="1">
        <f>IF(Veg_Table[[#This Row],[VP_STATUS]]="Hold",0,IF(OR(AND(Veg_Table[[#This Row],[PRESCRIP]]="NW_No Work",Veg_Table[[#This Row],[VP_STATUS]]&lt;&gt;"No Work Required Under EVM"),AND(Veg_Table[[#This Row],[VP_STATUS]]="No Work Required Under EVM",Veg_Table[[#This Row],[PRESCRIP]]&lt;&gt;"NW_No Work")),1,0))</f>
        <v>0</v>
      </c>
      <c r="B782" s="1">
        <f>IF(Veg_Table[[#This Row],[SPECIES]]="",1,0)</f>
        <v>0</v>
      </c>
      <c r="C782" s="1">
        <f>IF(Veg_Table[[#This Row],[DIAMETER]]="",1,0)</f>
        <v>0</v>
      </c>
      <c r="D782" s="1">
        <f>IF(Veg_Table[[#This Row],[HEIGHT]]="",1,0)</f>
        <v>0</v>
      </c>
      <c r="E78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82" s="1">
        <f>IF(AND(Veg_Table[[#This Row],[TAT_RESULT]]="ABATE",Veg_Table[[#This Row],[PRESCRIP]]="NW_No Work"),1,0)</f>
        <v>0</v>
      </c>
      <c r="G782" s="1">
        <f>IF(OR(Veg_Table[[#This Row],[Prescription R-Scale]]="NA",Veg_Table[[#This Row],[Diameter R-Scale]]="NA"),0,IF(Veg_Table[[#This Row],[Diameter R-Scale]]&lt;&gt;Veg_Table[[#This Row],[Prescription R-Scale]],1,0))</f>
        <v>0</v>
      </c>
      <c r="H782" s="1">
        <f>IF(OR(AND(Veg_Table[[#This Row],[PRESCRIP]]="BC_Br Rmv", Veg_Table[[#This Row],[WOOD_MAN]]&lt;&gt;"Not Needed"),AND(Veg_Table[[#This Row],[PRESCRIP]]="BCS_Br Rmv+Trt", Veg_Table[[#This Row],[WOOD_MAN]]&lt;&gt;"Not Needed")),1,0)</f>
        <v>0</v>
      </c>
      <c r="I782" s="1">
        <f ca="1">IF(AND(Veg_Table[[#This Row],[Prescription_Changed]]="Yes",Veg_Table[[#This Row],[TAT_RESULT]]=""),1,0)</f>
        <v>0</v>
      </c>
      <c r="J782" s="1">
        <f ca="1">SUM(Veg_Table[[#This Row],[Prescription and Status do not match]:[Prescription_Edited_And_TAT_Is_Blank]])</f>
        <v>0</v>
      </c>
      <c r="K782" s="1">
        <f ca="1">IF(Veg_Table[[#This Row],[Sum of Errors]]&gt;0,1,0)</f>
        <v>0</v>
      </c>
      <c r="L782" s="1">
        <f>1</f>
        <v>1</v>
      </c>
      <c r="M78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782" s="1">
        <f>IF(OR(MID(Veg_Table[[#This Row],[PRESCRIP]],2,1)="1",MID(Veg_Table[[#This Row],[PRESCRIP]],2,1)="2",MID(Veg_Table[[#This Row],[PRESCRIP]],2,1)="3",MID(Veg_Table[[#This Row],[PRESCRIP]],2,1)="4"),_xlfn.NUMBERVALUE(MID(Veg_Table[[#This Row],[PRESCRIP]],2,1)),"NA")</f>
        <v>1</v>
      </c>
      <c r="O782" s="1">
        <f>WEEKNUM(Veg_Table[[#This Row],[EVM_LAST_EDITED_Day]],2)</f>
        <v>20</v>
      </c>
      <c r="P782" s="25">
        <f>IFERROR(DATE(YEAR(Veg_Table[[#This Row],[EVM_LAST_EDITED2]]),MONTH(Veg_Table[[#This Row],[EVM_LAST_EDITED2]]),DAY(Veg_Table[[#This Row],[EVM_LAST_EDITED2]])),DATE(2019,1,1))</f>
        <v>43963</v>
      </c>
      <c r="Q782" s="3">
        <f>VALUE(SUBSTITUTE(Veg_Table[[#This Row],[EVM_LAST_EDITED]],",",""))</f>
        <v>43963.548332002298</v>
      </c>
      <c r="R782" s="1" t="str">
        <f>_xlfn.IFNA(IF(Veg_Table[[#This Row],[EVM_LAST_EDITOR]]="","zBlank EVM Last Editor",VLOOKUP(Veg_Table[[#This Row],[EVM_LAST_EDITOR]],Roster_Table[#All],4,FALSE)),"zAWRR Not in Roster")</f>
        <v>zAWRR Not in Roster</v>
      </c>
      <c r="S782" s="1" t="str">
        <f>_xlfn.IFNA(IF(Veg_Table[[#This Row],[EVM_LAST_EDITOR]]="","zBlank EVM Last Editor",VLOOKUP(Veg_Table[[#This Row],[EVM_LAST_EDITOR]],Roster_Table[#All],16,FALSE)),"zCompany_AWRR not in Roster")</f>
        <v>zCompany_AWRR not in Roster</v>
      </c>
      <c r="T782" s="2">
        <f>IFERROR(DATE(YEAR(Veg_Table[[#This Row],[Created2]]),MONTH(Veg_Table[[#This Row],[Created2]]),DAY(Veg_Table[[#This Row],[Created2]])),DATE(2019,1,1))</f>
        <v>43906</v>
      </c>
      <c r="U782" s="3">
        <f>VALUE(SUBSTITUTE(Veg_Table[[#This Row],[Created]],",",""))</f>
        <v>43906.4110528819</v>
      </c>
      <c r="V782" s="3" t="str">
        <f ca="1">IFERROR(_xlfn.IFNA(CELL("contents",INDIRECT(_xlfn.CONCAT("Veg_Table_Production_Data!",ADDRESS(MATCH(_xlfn.MAXIFS(#REF!,#REF!,"="&amp;Veg_Table[[#This Row],[AUTO_ID]],#REF!,"&lt;"&amp;Veg_Table[[#This Row],[EVM_LAST_EDITED_Day]]),#REF!,0),COLUMN(#REF!),4,1,)))),""),"")</f>
        <v/>
      </c>
      <c r="W782" s="3" t="str">
        <f ca="1">IF(Veg_Table[[#This Row],[Previous_Prescription]]="","No",IF(Veg_Table[[#This Row],[Previous_Prescription]]=Veg_Table[[#This Row],[PRESCRIP]],"No","Yes"))</f>
        <v>No</v>
      </c>
      <c r="X782" s="3" t="str">
        <f>IF(Veg_Table[[#This Row],[EVM_LAST_EDITED_Day]]=Veg_Table[[#This Row],[Created_Day]],"New","Old")</f>
        <v>Old</v>
      </c>
      <c r="Y782" s="1">
        <f>IFERROR(IF(FIND("delete",LOWER(Veg_Table[[#This Row],[PI_COMMENTS]]))&gt;=1,1,0),0)</f>
        <v>0</v>
      </c>
      <c r="Z782" s="1" t="str">
        <f>_xlfn.IFNA(IF(Veg_Table[[#This Row],[EVM_LAST_EDITOR]]="","Yes",VLOOKUP(Veg_Table[[#This Row],[EVM_LAST_EDITOR]],Roster_Table[#All],15,FALSE)),"Yes")</f>
        <v>Yes</v>
      </c>
      <c r="AA78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82" s="1" t="str">
        <f>_xlfn.IFNA(VLOOKUP(Veg_Table[[#This Row],[EVM_LAST_EDITOR]],Roster_Table[#All],3,FALSE),"zAWRR Not in Roster")</f>
        <v>zAWRR Not in Roster</v>
      </c>
      <c r="AC782" s="1" t="str">
        <f>_xlfn.IFNA(VLOOKUP(Veg_Table[[#This Row],[EVM_LAST_EDITOR]],Roster_Table[#All],2,FALSE),"zAWRR Not in Roster")</f>
        <v>zAWRR Not in Roster</v>
      </c>
      <c r="AD782" s="1" t="str">
        <f>IF(_xlfn.CONCAT(Veg_Table[[#This Row],[First_Name]]," ",Veg_Table[[#This Row],[Last_Name]])="zAWRR Not in Roster zAWRR Not in Roster","zAWRR Not in Roster",_xlfn.CONCAT(Veg_Table[[#This Row],[First_Name]]," ",Veg_Table[[#This Row],[Last_Name]]))</f>
        <v>zAWRR Not in Roster</v>
      </c>
      <c r="AE782">
        <v>2925903</v>
      </c>
      <c r="AF782" t="s">
        <v>728</v>
      </c>
      <c r="AG782" t="s">
        <v>30</v>
      </c>
      <c r="AH782" t="s">
        <v>714</v>
      </c>
      <c r="AI782" t="s">
        <v>725</v>
      </c>
      <c r="AJ782" t="s">
        <v>820</v>
      </c>
      <c r="AL782" t="s">
        <v>371</v>
      </c>
      <c r="AM782" t="s">
        <v>38</v>
      </c>
      <c r="AN782" t="s">
        <v>25</v>
      </c>
      <c r="AO782" t="s">
        <v>43</v>
      </c>
      <c r="AP782">
        <v>11</v>
      </c>
      <c r="AQ782">
        <v>50</v>
      </c>
      <c r="AR782" t="s">
        <v>514</v>
      </c>
      <c r="AS782" t="s">
        <v>45</v>
      </c>
      <c r="AT782" t="s">
        <v>522</v>
      </c>
      <c r="AV782" t="s">
        <v>512</v>
      </c>
      <c r="AW782" t="s">
        <v>729</v>
      </c>
      <c r="AX782" t="s">
        <v>534</v>
      </c>
      <c r="AZ782">
        <v>5029754</v>
      </c>
      <c r="BA782" t="s">
        <v>45</v>
      </c>
      <c r="BB782" s="4">
        <v>43907.616385370369</v>
      </c>
      <c r="BD782" t="s">
        <v>29</v>
      </c>
      <c r="BE782" t="s">
        <v>25</v>
      </c>
      <c r="BF782" t="s">
        <v>513</v>
      </c>
      <c r="BG782" t="s">
        <v>534</v>
      </c>
      <c r="BI782" s="3">
        <v>43957</v>
      </c>
      <c r="BJ782" t="s">
        <v>4959</v>
      </c>
      <c r="BK782" s="30" t="s">
        <v>859</v>
      </c>
      <c r="BL782" s="3">
        <v>43963.548332002312</v>
      </c>
      <c r="BM782" t="s">
        <v>31</v>
      </c>
      <c r="BN782" t="s">
        <v>32</v>
      </c>
      <c r="BP782" t="s">
        <v>1209</v>
      </c>
      <c r="BQ782" t="s">
        <v>28</v>
      </c>
      <c r="BR782" t="s">
        <v>28</v>
      </c>
      <c r="BS782" t="s">
        <v>28</v>
      </c>
      <c r="BT782" t="s">
        <v>544</v>
      </c>
      <c r="BU782" s="3">
        <v>43906.411052881944</v>
      </c>
      <c r="BV782" t="s">
        <v>803</v>
      </c>
      <c r="BW782" s="3">
        <v>43963.564345474537</v>
      </c>
      <c r="BX782" t="s">
        <v>815</v>
      </c>
      <c r="CG782"/>
      <c r="CH782"/>
      <c r="CI782"/>
      <c r="CY782"/>
      <c r="DA782"/>
      <c r="DE782"/>
      <c r="DF782"/>
    </row>
    <row r="783" spans="1:110" x14ac:dyDescent="0.25">
      <c r="A783" s="1">
        <f>IF(Veg_Table[[#This Row],[VP_STATUS]]="Hold",0,IF(OR(AND(Veg_Table[[#This Row],[PRESCRIP]]="NW_No Work",Veg_Table[[#This Row],[VP_STATUS]]&lt;&gt;"No Work Required Under EVM"),AND(Veg_Table[[#This Row],[VP_STATUS]]="No Work Required Under EVM",Veg_Table[[#This Row],[PRESCRIP]]&lt;&gt;"NW_No Work")),1,0))</f>
        <v>0</v>
      </c>
      <c r="B783" s="1">
        <f>IF(Veg_Table[[#This Row],[SPECIES]]="",1,0)</f>
        <v>0</v>
      </c>
      <c r="C783" s="1">
        <f>IF(Veg_Table[[#This Row],[DIAMETER]]="",1,0)</f>
        <v>0</v>
      </c>
      <c r="D783" s="1">
        <f>IF(Veg_Table[[#This Row],[HEIGHT]]="",1,0)</f>
        <v>0</v>
      </c>
      <c r="E78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83" s="1">
        <f>IF(AND(Veg_Table[[#This Row],[TAT_RESULT]]="ABATE",Veg_Table[[#This Row],[PRESCRIP]]="NW_No Work"),1,0)</f>
        <v>0</v>
      </c>
      <c r="G783" s="1">
        <f>IF(OR(Veg_Table[[#This Row],[Prescription R-Scale]]="NA",Veg_Table[[#This Row],[Diameter R-Scale]]="NA"),0,IF(Veg_Table[[#This Row],[Diameter R-Scale]]&lt;&gt;Veg_Table[[#This Row],[Prescription R-Scale]],1,0))</f>
        <v>0</v>
      </c>
      <c r="H783" s="1">
        <f>IF(OR(AND(Veg_Table[[#This Row],[PRESCRIP]]="BC_Br Rmv", Veg_Table[[#This Row],[WOOD_MAN]]&lt;&gt;"Not Needed"),AND(Veg_Table[[#This Row],[PRESCRIP]]="BCS_Br Rmv+Trt", Veg_Table[[#This Row],[WOOD_MAN]]&lt;&gt;"Not Needed")),1,0)</f>
        <v>0</v>
      </c>
      <c r="I783" s="1">
        <f ca="1">IF(AND(Veg_Table[[#This Row],[Prescription_Changed]]="Yes",Veg_Table[[#This Row],[TAT_RESULT]]=""),1,0)</f>
        <v>0</v>
      </c>
      <c r="J783" s="1">
        <f ca="1">SUM(Veg_Table[[#This Row],[Prescription and Status do not match]:[Prescription_Edited_And_TAT_Is_Blank]])</f>
        <v>0</v>
      </c>
      <c r="K783" s="1">
        <f ca="1">IF(Veg_Table[[#This Row],[Sum of Errors]]&gt;0,1,0)</f>
        <v>0</v>
      </c>
      <c r="L783" s="1">
        <f>1</f>
        <v>1</v>
      </c>
      <c r="M78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783" s="1">
        <f>IF(OR(MID(Veg_Table[[#This Row],[PRESCRIP]],2,1)="1",MID(Veg_Table[[#This Row],[PRESCRIP]],2,1)="2",MID(Veg_Table[[#This Row],[PRESCRIP]],2,1)="3",MID(Veg_Table[[#This Row],[PRESCRIP]],2,1)="4"),_xlfn.NUMBERVALUE(MID(Veg_Table[[#This Row],[PRESCRIP]],2,1)),"NA")</f>
        <v>1</v>
      </c>
      <c r="O783" s="1">
        <f>WEEKNUM(Veg_Table[[#This Row],[EVM_LAST_EDITED_Day]],2)</f>
        <v>20</v>
      </c>
      <c r="P783" s="25">
        <f>IFERROR(DATE(YEAR(Veg_Table[[#This Row],[EVM_LAST_EDITED2]]),MONTH(Veg_Table[[#This Row],[EVM_LAST_EDITED2]]),DAY(Veg_Table[[#This Row],[EVM_LAST_EDITED2]])),DATE(2019,1,1))</f>
        <v>43963</v>
      </c>
      <c r="Q783" s="3">
        <f>VALUE(SUBSTITUTE(Veg_Table[[#This Row],[EVM_LAST_EDITED]],",",""))</f>
        <v>43963.548544467601</v>
      </c>
      <c r="R783" s="1" t="str">
        <f>_xlfn.IFNA(IF(Veg_Table[[#This Row],[EVM_LAST_EDITOR]]="","zBlank EVM Last Editor",VLOOKUP(Veg_Table[[#This Row],[EVM_LAST_EDITOR]],Roster_Table[#All],4,FALSE)),"zAWRR Not in Roster")</f>
        <v>zAWRR Not in Roster</v>
      </c>
      <c r="S783" s="1" t="str">
        <f>_xlfn.IFNA(IF(Veg_Table[[#This Row],[EVM_LAST_EDITOR]]="","zBlank EVM Last Editor",VLOOKUP(Veg_Table[[#This Row],[EVM_LAST_EDITOR]],Roster_Table[#All],16,FALSE)),"zCompany_AWRR not in Roster")</f>
        <v>zCompany_AWRR not in Roster</v>
      </c>
      <c r="T783" s="2">
        <f>IFERROR(DATE(YEAR(Veg_Table[[#This Row],[Created2]]),MONTH(Veg_Table[[#This Row],[Created2]]),DAY(Veg_Table[[#This Row],[Created2]])),DATE(2019,1,1))</f>
        <v>43906</v>
      </c>
      <c r="U783" s="3">
        <f>VALUE(SUBSTITUTE(Veg_Table[[#This Row],[Created]],",",""))</f>
        <v>43906.4189883449</v>
      </c>
      <c r="V783" s="3" t="str">
        <f ca="1">IFERROR(_xlfn.IFNA(CELL("contents",INDIRECT(_xlfn.CONCAT("Veg_Table_Production_Data!",ADDRESS(MATCH(_xlfn.MAXIFS(#REF!,#REF!,"="&amp;Veg_Table[[#This Row],[AUTO_ID]],#REF!,"&lt;"&amp;Veg_Table[[#This Row],[EVM_LAST_EDITED_Day]]),#REF!,0),COLUMN(#REF!),4,1,)))),""),"")</f>
        <v/>
      </c>
      <c r="W783" s="3" t="str">
        <f ca="1">IF(Veg_Table[[#This Row],[Previous_Prescription]]="","No",IF(Veg_Table[[#This Row],[Previous_Prescription]]=Veg_Table[[#This Row],[PRESCRIP]],"No","Yes"))</f>
        <v>No</v>
      </c>
      <c r="X783" s="3" t="str">
        <f>IF(Veg_Table[[#This Row],[EVM_LAST_EDITED_Day]]=Veg_Table[[#This Row],[Created_Day]],"New","Old")</f>
        <v>Old</v>
      </c>
      <c r="Y783" s="1">
        <f>IFERROR(IF(FIND("delete",LOWER(Veg_Table[[#This Row],[PI_COMMENTS]]))&gt;=1,1,0),0)</f>
        <v>0</v>
      </c>
      <c r="Z783" s="1" t="str">
        <f>_xlfn.IFNA(IF(Veg_Table[[#This Row],[EVM_LAST_EDITOR]]="","Yes",VLOOKUP(Veg_Table[[#This Row],[EVM_LAST_EDITOR]],Roster_Table[#All],15,FALSE)),"Yes")</f>
        <v>Yes</v>
      </c>
      <c r="AA78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83" s="1" t="str">
        <f>_xlfn.IFNA(VLOOKUP(Veg_Table[[#This Row],[EVM_LAST_EDITOR]],Roster_Table[#All],3,FALSE),"zAWRR Not in Roster")</f>
        <v>zAWRR Not in Roster</v>
      </c>
      <c r="AC783" s="1" t="str">
        <f>_xlfn.IFNA(VLOOKUP(Veg_Table[[#This Row],[EVM_LAST_EDITOR]],Roster_Table[#All],2,FALSE),"zAWRR Not in Roster")</f>
        <v>zAWRR Not in Roster</v>
      </c>
      <c r="AD783" s="1" t="str">
        <f>IF(_xlfn.CONCAT(Veg_Table[[#This Row],[First_Name]]," ",Veg_Table[[#This Row],[Last_Name]])="zAWRR Not in Roster zAWRR Not in Roster","zAWRR Not in Roster",_xlfn.CONCAT(Veg_Table[[#This Row],[First_Name]]," ",Veg_Table[[#This Row],[Last_Name]]))</f>
        <v>zAWRR Not in Roster</v>
      </c>
      <c r="AE783">
        <v>2925955</v>
      </c>
      <c r="AF783" t="s">
        <v>792</v>
      </c>
      <c r="AG783" t="s">
        <v>30</v>
      </c>
      <c r="AH783" t="s">
        <v>714</v>
      </c>
      <c r="AI783" t="s">
        <v>725</v>
      </c>
      <c r="AJ783" t="s">
        <v>820</v>
      </c>
      <c r="AL783" t="s">
        <v>371</v>
      </c>
      <c r="AM783" t="s">
        <v>38</v>
      </c>
      <c r="AN783" t="s">
        <v>25</v>
      </c>
      <c r="AO783" t="s">
        <v>25</v>
      </c>
      <c r="AP783">
        <v>8</v>
      </c>
      <c r="AQ783">
        <v>63</v>
      </c>
      <c r="AR783" t="s">
        <v>514</v>
      </c>
      <c r="AS783" t="s">
        <v>45</v>
      </c>
      <c r="AT783" t="s">
        <v>515</v>
      </c>
      <c r="AV783" t="s">
        <v>519</v>
      </c>
      <c r="AW783" t="s">
        <v>727</v>
      </c>
      <c r="AX783" t="s">
        <v>534</v>
      </c>
      <c r="AZ783">
        <v>5029754</v>
      </c>
      <c r="BA783" t="s">
        <v>45</v>
      </c>
      <c r="BB783" s="4">
        <v>43907.615230810188</v>
      </c>
      <c r="BD783" t="s">
        <v>29</v>
      </c>
      <c r="BE783" t="s">
        <v>25</v>
      </c>
      <c r="BF783" t="s">
        <v>513</v>
      </c>
      <c r="BG783" t="s">
        <v>534</v>
      </c>
      <c r="BI783" s="3">
        <v>43957</v>
      </c>
      <c r="BJ783" t="s">
        <v>4910</v>
      </c>
      <c r="BK783" s="30" t="s">
        <v>859</v>
      </c>
      <c r="BL783" s="3">
        <v>43963.548544467594</v>
      </c>
      <c r="BM783" t="s">
        <v>31</v>
      </c>
      <c r="BN783" t="s">
        <v>32</v>
      </c>
      <c r="BP783" t="s">
        <v>1209</v>
      </c>
      <c r="BQ783" t="s">
        <v>28</v>
      </c>
      <c r="BR783" t="s">
        <v>28</v>
      </c>
      <c r="BS783" t="s">
        <v>28</v>
      </c>
      <c r="BT783" t="s">
        <v>384</v>
      </c>
      <c r="BU783" s="3">
        <v>43906.418988344907</v>
      </c>
      <c r="BV783" t="s">
        <v>803</v>
      </c>
      <c r="BW783" s="3">
        <v>43963.564345474537</v>
      </c>
      <c r="BX783" t="s">
        <v>814</v>
      </c>
      <c r="CG783"/>
      <c r="CH783"/>
      <c r="CI783"/>
      <c r="CY783"/>
      <c r="DA783"/>
      <c r="DE783"/>
      <c r="DF783"/>
    </row>
    <row r="784" spans="1:110" x14ac:dyDescent="0.25">
      <c r="A784" s="1">
        <f>IF(Veg_Table[[#This Row],[VP_STATUS]]="Hold",0,IF(OR(AND(Veg_Table[[#This Row],[PRESCRIP]]="NW_No Work",Veg_Table[[#This Row],[VP_STATUS]]&lt;&gt;"No Work Required Under EVM"),AND(Veg_Table[[#This Row],[VP_STATUS]]="No Work Required Under EVM",Veg_Table[[#This Row],[PRESCRIP]]&lt;&gt;"NW_No Work")),1,0))</f>
        <v>0</v>
      </c>
      <c r="B784" s="1">
        <f>IF(Veg_Table[[#This Row],[SPECIES]]="",1,0)</f>
        <v>0</v>
      </c>
      <c r="C784" s="1">
        <f>IF(Veg_Table[[#This Row],[DIAMETER]]="",1,0)</f>
        <v>0</v>
      </c>
      <c r="D784" s="1">
        <f>IF(Veg_Table[[#This Row],[HEIGHT]]="",1,0)</f>
        <v>0</v>
      </c>
      <c r="E78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84" s="1">
        <f>IF(AND(Veg_Table[[#This Row],[TAT_RESULT]]="ABATE",Veg_Table[[#This Row],[PRESCRIP]]="NW_No Work"),1,0)</f>
        <v>0</v>
      </c>
      <c r="G784" s="1">
        <f>IF(OR(Veg_Table[[#This Row],[Prescription R-Scale]]="NA",Veg_Table[[#This Row],[Diameter R-Scale]]="NA"),0,IF(Veg_Table[[#This Row],[Diameter R-Scale]]&lt;&gt;Veg_Table[[#This Row],[Prescription R-Scale]],1,0))</f>
        <v>0</v>
      </c>
      <c r="H784" s="1">
        <f>IF(OR(AND(Veg_Table[[#This Row],[PRESCRIP]]="BC_Br Rmv", Veg_Table[[#This Row],[WOOD_MAN]]&lt;&gt;"Not Needed"),AND(Veg_Table[[#This Row],[PRESCRIP]]="BCS_Br Rmv+Trt", Veg_Table[[#This Row],[WOOD_MAN]]&lt;&gt;"Not Needed")),1,0)</f>
        <v>0</v>
      </c>
      <c r="I784" s="1">
        <f ca="1">IF(AND(Veg_Table[[#This Row],[Prescription_Changed]]="Yes",Veg_Table[[#This Row],[TAT_RESULT]]=""),1,0)</f>
        <v>0</v>
      </c>
      <c r="J784" s="1">
        <f ca="1">SUM(Veg_Table[[#This Row],[Prescription and Status do not match]:[Prescription_Edited_And_TAT_Is_Blank]])</f>
        <v>0</v>
      </c>
      <c r="K784" s="1">
        <f ca="1">IF(Veg_Table[[#This Row],[Sum of Errors]]&gt;0,1,0)</f>
        <v>0</v>
      </c>
      <c r="L784" s="1">
        <f>1</f>
        <v>1</v>
      </c>
      <c r="M78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784" s="1">
        <f>IF(OR(MID(Veg_Table[[#This Row],[PRESCRIP]],2,1)="1",MID(Veg_Table[[#This Row],[PRESCRIP]],2,1)="2",MID(Veg_Table[[#This Row],[PRESCRIP]],2,1)="3",MID(Veg_Table[[#This Row],[PRESCRIP]],2,1)="4"),_xlfn.NUMBERVALUE(MID(Veg_Table[[#This Row],[PRESCRIP]],2,1)),"NA")</f>
        <v>1</v>
      </c>
      <c r="O784" s="1">
        <f>WEEKNUM(Veg_Table[[#This Row],[EVM_LAST_EDITED_Day]],2)</f>
        <v>20</v>
      </c>
      <c r="P784" s="25">
        <f>IFERROR(DATE(YEAR(Veg_Table[[#This Row],[EVM_LAST_EDITED2]]),MONTH(Veg_Table[[#This Row],[EVM_LAST_EDITED2]]),DAY(Veg_Table[[#This Row],[EVM_LAST_EDITED2]])),DATE(2019,1,1))</f>
        <v>43963</v>
      </c>
      <c r="Q784" s="3">
        <f>VALUE(SUBSTITUTE(Veg_Table[[#This Row],[EVM_LAST_EDITED]],",",""))</f>
        <v>43963.548755740703</v>
      </c>
      <c r="R784" s="1" t="str">
        <f>_xlfn.IFNA(IF(Veg_Table[[#This Row],[EVM_LAST_EDITOR]]="","zBlank EVM Last Editor",VLOOKUP(Veg_Table[[#This Row],[EVM_LAST_EDITOR]],Roster_Table[#All],4,FALSE)),"zAWRR Not in Roster")</f>
        <v>zAWRR Not in Roster</v>
      </c>
      <c r="S784" s="1" t="str">
        <f>_xlfn.IFNA(IF(Veg_Table[[#This Row],[EVM_LAST_EDITOR]]="","zBlank EVM Last Editor",VLOOKUP(Veg_Table[[#This Row],[EVM_LAST_EDITOR]],Roster_Table[#All],16,FALSE)),"zCompany_AWRR not in Roster")</f>
        <v>zCompany_AWRR not in Roster</v>
      </c>
      <c r="T784" s="2">
        <f>IFERROR(DATE(YEAR(Veg_Table[[#This Row],[Created2]]),MONTH(Veg_Table[[#This Row],[Created2]]),DAY(Veg_Table[[#This Row],[Created2]])),DATE(2019,1,1))</f>
        <v>43906</v>
      </c>
      <c r="U784" s="3">
        <f>VALUE(SUBSTITUTE(Veg_Table[[#This Row],[Created]],",",""))</f>
        <v>43906.422258530103</v>
      </c>
      <c r="V784" s="3" t="str">
        <f ca="1">IFERROR(_xlfn.IFNA(CELL("contents",INDIRECT(_xlfn.CONCAT("Veg_Table_Production_Data!",ADDRESS(MATCH(_xlfn.MAXIFS(#REF!,#REF!,"="&amp;Veg_Table[[#This Row],[AUTO_ID]],#REF!,"&lt;"&amp;Veg_Table[[#This Row],[EVM_LAST_EDITED_Day]]),#REF!,0),COLUMN(#REF!),4,1,)))),""),"")</f>
        <v/>
      </c>
      <c r="W784" s="3" t="str">
        <f ca="1">IF(Veg_Table[[#This Row],[Previous_Prescription]]="","No",IF(Veg_Table[[#This Row],[Previous_Prescription]]=Veg_Table[[#This Row],[PRESCRIP]],"No","Yes"))</f>
        <v>No</v>
      </c>
      <c r="X784" s="3" t="str">
        <f>IF(Veg_Table[[#This Row],[EVM_LAST_EDITED_Day]]=Veg_Table[[#This Row],[Created_Day]],"New","Old")</f>
        <v>Old</v>
      </c>
      <c r="Y784" s="1">
        <f>IFERROR(IF(FIND("delete",LOWER(Veg_Table[[#This Row],[PI_COMMENTS]]))&gt;=1,1,0),0)</f>
        <v>0</v>
      </c>
      <c r="Z784" s="1" t="str">
        <f>_xlfn.IFNA(IF(Veg_Table[[#This Row],[EVM_LAST_EDITOR]]="","Yes",VLOOKUP(Veg_Table[[#This Row],[EVM_LAST_EDITOR]],Roster_Table[#All],15,FALSE)),"Yes")</f>
        <v>Yes</v>
      </c>
      <c r="AA78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84" s="1" t="str">
        <f>_xlfn.IFNA(VLOOKUP(Veg_Table[[#This Row],[EVM_LAST_EDITOR]],Roster_Table[#All],3,FALSE),"zAWRR Not in Roster")</f>
        <v>zAWRR Not in Roster</v>
      </c>
      <c r="AC784" s="1" t="str">
        <f>_xlfn.IFNA(VLOOKUP(Veg_Table[[#This Row],[EVM_LAST_EDITOR]],Roster_Table[#All],2,FALSE),"zAWRR Not in Roster")</f>
        <v>zAWRR Not in Roster</v>
      </c>
      <c r="AD784" s="1" t="str">
        <f>IF(_xlfn.CONCAT(Veg_Table[[#This Row],[First_Name]]," ",Veg_Table[[#This Row],[Last_Name]])="zAWRR Not in Roster zAWRR Not in Roster","zAWRR Not in Roster",_xlfn.CONCAT(Veg_Table[[#This Row],[First_Name]]," ",Veg_Table[[#This Row],[Last_Name]]))</f>
        <v>zAWRR Not in Roster</v>
      </c>
      <c r="AE784">
        <v>2925991</v>
      </c>
      <c r="AF784" t="s">
        <v>791</v>
      </c>
      <c r="AG784" t="s">
        <v>30</v>
      </c>
      <c r="AH784" t="s">
        <v>714</v>
      </c>
      <c r="AI784" t="s">
        <v>725</v>
      </c>
      <c r="AJ784" t="s">
        <v>820</v>
      </c>
      <c r="AL784" t="s">
        <v>371</v>
      </c>
      <c r="AM784" t="s">
        <v>38</v>
      </c>
      <c r="AN784" t="s">
        <v>25</v>
      </c>
      <c r="AO784" t="s">
        <v>43</v>
      </c>
      <c r="AP784">
        <v>8</v>
      </c>
      <c r="AQ784">
        <v>55</v>
      </c>
      <c r="AR784" t="s">
        <v>514</v>
      </c>
      <c r="AS784" t="s">
        <v>45</v>
      </c>
      <c r="AT784" t="s">
        <v>515</v>
      </c>
      <c r="AV784" t="s">
        <v>519</v>
      </c>
      <c r="AW784" t="s">
        <v>784</v>
      </c>
      <c r="AX784" t="s">
        <v>534</v>
      </c>
      <c r="AZ784">
        <v>5434657</v>
      </c>
      <c r="BA784" t="s">
        <v>45</v>
      </c>
      <c r="BB784" s="4">
        <v>43907.628998483793</v>
      </c>
      <c r="BD784" t="s">
        <v>29</v>
      </c>
      <c r="BE784" t="s">
        <v>25</v>
      </c>
      <c r="BF784" t="s">
        <v>513</v>
      </c>
      <c r="BG784" t="s">
        <v>534</v>
      </c>
      <c r="BI784" s="3">
        <v>43957</v>
      </c>
      <c r="BJ784" t="s">
        <v>4963</v>
      </c>
      <c r="BK784" s="30" t="s">
        <v>859</v>
      </c>
      <c r="BL784" s="3">
        <v>43963.54875574074</v>
      </c>
      <c r="BM784" t="s">
        <v>31</v>
      </c>
      <c r="BN784" t="s">
        <v>32</v>
      </c>
      <c r="BP784" t="s">
        <v>1209</v>
      </c>
      <c r="BQ784" t="s">
        <v>28</v>
      </c>
      <c r="BR784" t="s">
        <v>28</v>
      </c>
      <c r="BS784" t="s">
        <v>28</v>
      </c>
      <c r="BT784" t="s">
        <v>384</v>
      </c>
      <c r="BU784" s="3">
        <v>43906.422258530096</v>
      </c>
      <c r="BV784" t="s">
        <v>803</v>
      </c>
      <c r="BW784" s="3">
        <v>43963.564345474537</v>
      </c>
      <c r="BX784" t="s">
        <v>813</v>
      </c>
      <c r="CG784"/>
      <c r="CH784"/>
      <c r="CI784"/>
      <c r="CY784"/>
      <c r="DA784"/>
      <c r="DE784"/>
      <c r="DF784"/>
    </row>
    <row r="785" spans="1:110" x14ac:dyDescent="0.25">
      <c r="A785" s="1">
        <f>IF(Veg_Table[[#This Row],[VP_STATUS]]="Hold",0,IF(OR(AND(Veg_Table[[#This Row],[PRESCRIP]]="NW_No Work",Veg_Table[[#This Row],[VP_STATUS]]&lt;&gt;"No Work Required Under EVM"),AND(Veg_Table[[#This Row],[VP_STATUS]]="No Work Required Under EVM",Veg_Table[[#This Row],[PRESCRIP]]&lt;&gt;"NW_No Work")),1,0))</f>
        <v>0</v>
      </c>
      <c r="B785" s="1">
        <f>IF(Veg_Table[[#This Row],[SPECIES]]="",1,0)</f>
        <v>0</v>
      </c>
      <c r="C785" s="1">
        <f>IF(Veg_Table[[#This Row],[DIAMETER]]="",1,0)</f>
        <v>0</v>
      </c>
      <c r="D785" s="1">
        <f>IF(Veg_Table[[#This Row],[HEIGHT]]="",1,0)</f>
        <v>0</v>
      </c>
      <c r="E78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85" s="1">
        <f>IF(AND(Veg_Table[[#This Row],[TAT_RESULT]]="ABATE",Veg_Table[[#This Row],[PRESCRIP]]="NW_No Work"),1,0)</f>
        <v>0</v>
      </c>
      <c r="G785" s="1">
        <f>IF(OR(Veg_Table[[#This Row],[Prescription R-Scale]]="NA",Veg_Table[[#This Row],[Diameter R-Scale]]="NA"),0,IF(Veg_Table[[#This Row],[Diameter R-Scale]]&lt;&gt;Veg_Table[[#This Row],[Prescription R-Scale]],1,0))</f>
        <v>0</v>
      </c>
      <c r="H785" s="1">
        <f>IF(OR(AND(Veg_Table[[#This Row],[PRESCRIP]]="BC_Br Rmv", Veg_Table[[#This Row],[WOOD_MAN]]&lt;&gt;"Not Needed"),AND(Veg_Table[[#This Row],[PRESCRIP]]="BCS_Br Rmv+Trt", Veg_Table[[#This Row],[WOOD_MAN]]&lt;&gt;"Not Needed")),1,0)</f>
        <v>0</v>
      </c>
      <c r="I785" s="1">
        <f ca="1">IF(AND(Veg_Table[[#This Row],[Prescription_Changed]]="Yes",Veg_Table[[#This Row],[TAT_RESULT]]=""),1,0)</f>
        <v>0</v>
      </c>
      <c r="J785" s="1">
        <f ca="1">SUM(Veg_Table[[#This Row],[Prescription and Status do not match]:[Prescription_Edited_And_TAT_Is_Blank]])</f>
        <v>0</v>
      </c>
      <c r="K785" s="1">
        <f ca="1">IF(Veg_Table[[#This Row],[Sum of Errors]]&gt;0,1,0)</f>
        <v>0</v>
      </c>
      <c r="L785" s="1">
        <f>1</f>
        <v>1</v>
      </c>
      <c r="M78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785" s="1">
        <f>IF(OR(MID(Veg_Table[[#This Row],[PRESCRIP]],2,1)="1",MID(Veg_Table[[#This Row],[PRESCRIP]],2,1)="2",MID(Veg_Table[[#This Row],[PRESCRIP]],2,1)="3",MID(Veg_Table[[#This Row],[PRESCRIP]],2,1)="4"),_xlfn.NUMBERVALUE(MID(Veg_Table[[#This Row],[PRESCRIP]],2,1)),"NA")</f>
        <v>1</v>
      </c>
      <c r="O785" s="1">
        <f>WEEKNUM(Veg_Table[[#This Row],[EVM_LAST_EDITED_Day]],2)</f>
        <v>20</v>
      </c>
      <c r="P785" s="25">
        <f>IFERROR(DATE(YEAR(Veg_Table[[#This Row],[EVM_LAST_EDITED2]]),MONTH(Veg_Table[[#This Row],[EVM_LAST_EDITED2]]),DAY(Veg_Table[[#This Row],[EVM_LAST_EDITED2]])),DATE(2019,1,1))</f>
        <v>43963</v>
      </c>
      <c r="Q785" s="3">
        <f>VALUE(SUBSTITUTE(Veg_Table[[#This Row],[EVM_LAST_EDITED]],",",""))</f>
        <v>43963.548973969897</v>
      </c>
      <c r="R785" s="1" t="str">
        <f>_xlfn.IFNA(IF(Veg_Table[[#This Row],[EVM_LAST_EDITOR]]="","zBlank EVM Last Editor",VLOOKUP(Veg_Table[[#This Row],[EVM_LAST_EDITOR]],Roster_Table[#All],4,FALSE)),"zAWRR Not in Roster")</f>
        <v>zAWRR Not in Roster</v>
      </c>
      <c r="S785" s="1" t="str">
        <f>_xlfn.IFNA(IF(Veg_Table[[#This Row],[EVM_LAST_EDITOR]]="","zBlank EVM Last Editor",VLOOKUP(Veg_Table[[#This Row],[EVM_LAST_EDITOR]],Roster_Table[#All],16,FALSE)),"zCompany_AWRR not in Roster")</f>
        <v>zCompany_AWRR not in Roster</v>
      </c>
      <c r="T785" s="2">
        <f>IFERROR(DATE(YEAR(Veg_Table[[#This Row],[Created2]]),MONTH(Veg_Table[[#This Row],[Created2]]),DAY(Veg_Table[[#This Row],[Created2]])),DATE(2019,1,1))</f>
        <v>43906</v>
      </c>
      <c r="U785" s="3">
        <f>VALUE(SUBSTITUTE(Veg_Table[[#This Row],[Created]],",",""))</f>
        <v>43906.424046921296</v>
      </c>
      <c r="V785" s="3" t="str">
        <f ca="1">IFERROR(_xlfn.IFNA(CELL("contents",INDIRECT(_xlfn.CONCAT("Veg_Table_Production_Data!",ADDRESS(MATCH(_xlfn.MAXIFS(#REF!,#REF!,"="&amp;Veg_Table[[#This Row],[AUTO_ID]],#REF!,"&lt;"&amp;Veg_Table[[#This Row],[EVM_LAST_EDITED_Day]]),#REF!,0),COLUMN(#REF!),4,1,)))),""),"")</f>
        <v/>
      </c>
      <c r="W785" s="3" t="str">
        <f ca="1">IF(Veg_Table[[#This Row],[Previous_Prescription]]="","No",IF(Veg_Table[[#This Row],[Previous_Prescription]]=Veg_Table[[#This Row],[PRESCRIP]],"No","Yes"))</f>
        <v>No</v>
      </c>
      <c r="X785" s="3" t="str">
        <f>IF(Veg_Table[[#This Row],[EVM_LAST_EDITED_Day]]=Veg_Table[[#This Row],[Created_Day]],"New","Old")</f>
        <v>Old</v>
      </c>
      <c r="Y785" s="1">
        <f>IFERROR(IF(FIND("delete",LOWER(Veg_Table[[#This Row],[PI_COMMENTS]]))&gt;=1,1,0),0)</f>
        <v>0</v>
      </c>
      <c r="Z785" s="1" t="str">
        <f>_xlfn.IFNA(IF(Veg_Table[[#This Row],[EVM_LAST_EDITOR]]="","Yes",VLOOKUP(Veg_Table[[#This Row],[EVM_LAST_EDITOR]],Roster_Table[#All],15,FALSE)),"Yes")</f>
        <v>Yes</v>
      </c>
      <c r="AA78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85" s="1" t="str">
        <f>_xlfn.IFNA(VLOOKUP(Veg_Table[[#This Row],[EVM_LAST_EDITOR]],Roster_Table[#All],3,FALSE),"zAWRR Not in Roster")</f>
        <v>zAWRR Not in Roster</v>
      </c>
      <c r="AC785" s="1" t="str">
        <f>_xlfn.IFNA(VLOOKUP(Veg_Table[[#This Row],[EVM_LAST_EDITOR]],Roster_Table[#All],2,FALSE),"zAWRR Not in Roster")</f>
        <v>zAWRR Not in Roster</v>
      </c>
      <c r="AD785" s="1" t="str">
        <f>IF(_xlfn.CONCAT(Veg_Table[[#This Row],[First_Name]]," ",Veg_Table[[#This Row],[Last_Name]])="zAWRR Not in Roster zAWRR Not in Roster","zAWRR Not in Roster",_xlfn.CONCAT(Veg_Table[[#This Row],[First_Name]]," ",Veg_Table[[#This Row],[Last_Name]]))</f>
        <v>zAWRR Not in Roster</v>
      </c>
      <c r="AE785">
        <v>2926003</v>
      </c>
      <c r="AF785" t="s">
        <v>789</v>
      </c>
      <c r="AG785" t="s">
        <v>30</v>
      </c>
      <c r="AH785" t="s">
        <v>714</v>
      </c>
      <c r="AI785" t="s">
        <v>725</v>
      </c>
      <c r="AJ785" t="s">
        <v>820</v>
      </c>
      <c r="AL785" t="s">
        <v>371</v>
      </c>
      <c r="AM785" t="s">
        <v>38</v>
      </c>
      <c r="AN785" t="s">
        <v>25</v>
      </c>
      <c r="AO785" t="s">
        <v>25</v>
      </c>
      <c r="AP785">
        <v>9</v>
      </c>
      <c r="AQ785">
        <v>63</v>
      </c>
      <c r="AR785" t="s">
        <v>514</v>
      </c>
      <c r="AS785" t="s">
        <v>45</v>
      </c>
      <c r="AT785" t="s">
        <v>515</v>
      </c>
      <c r="AV785" t="s">
        <v>519</v>
      </c>
      <c r="AW785" t="s">
        <v>790</v>
      </c>
      <c r="AX785" t="s">
        <v>534</v>
      </c>
      <c r="AZ785">
        <v>5434657</v>
      </c>
      <c r="BA785" t="s">
        <v>45</v>
      </c>
      <c r="BB785" s="4">
        <v>43907.629882060188</v>
      </c>
      <c r="BD785" t="s">
        <v>29</v>
      </c>
      <c r="BE785" t="s">
        <v>25</v>
      </c>
      <c r="BF785" t="s">
        <v>513</v>
      </c>
      <c r="BG785" t="s">
        <v>534</v>
      </c>
      <c r="BI785" s="3">
        <v>43957</v>
      </c>
      <c r="BJ785" t="s">
        <v>4910</v>
      </c>
      <c r="BK785" s="30" t="s">
        <v>859</v>
      </c>
      <c r="BL785" s="3">
        <v>43963.548973969904</v>
      </c>
      <c r="BM785" t="s">
        <v>31</v>
      </c>
      <c r="BN785" t="s">
        <v>32</v>
      </c>
      <c r="BP785" t="s">
        <v>1209</v>
      </c>
      <c r="BQ785" t="s">
        <v>28</v>
      </c>
      <c r="BR785" t="s">
        <v>28</v>
      </c>
      <c r="BS785" t="s">
        <v>28</v>
      </c>
      <c r="BT785" t="s">
        <v>384</v>
      </c>
      <c r="BU785" s="3">
        <v>43906.424046921296</v>
      </c>
      <c r="BV785" t="s">
        <v>803</v>
      </c>
      <c r="BW785" s="3">
        <v>43963.564345474537</v>
      </c>
      <c r="BX785" t="s">
        <v>812</v>
      </c>
      <c r="CG785"/>
      <c r="CH785"/>
      <c r="CI785"/>
      <c r="CY785"/>
      <c r="DA785"/>
      <c r="DE785"/>
      <c r="DF785"/>
    </row>
    <row r="786" spans="1:110" x14ac:dyDescent="0.25">
      <c r="A786" s="1">
        <f>IF(Veg_Table[[#This Row],[VP_STATUS]]="Hold",0,IF(OR(AND(Veg_Table[[#This Row],[PRESCRIP]]="NW_No Work",Veg_Table[[#This Row],[VP_STATUS]]&lt;&gt;"No Work Required Under EVM"),AND(Veg_Table[[#This Row],[VP_STATUS]]="No Work Required Under EVM",Veg_Table[[#This Row],[PRESCRIP]]&lt;&gt;"NW_No Work")),1,0))</f>
        <v>0</v>
      </c>
      <c r="B786" s="1">
        <f>IF(Veg_Table[[#This Row],[SPECIES]]="",1,0)</f>
        <v>0</v>
      </c>
      <c r="C786" s="1">
        <f>IF(Veg_Table[[#This Row],[DIAMETER]]="",1,0)</f>
        <v>0</v>
      </c>
      <c r="D786" s="1">
        <f>IF(Veg_Table[[#This Row],[HEIGHT]]="",1,0)</f>
        <v>0</v>
      </c>
      <c r="E78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86" s="1">
        <f>IF(AND(Veg_Table[[#This Row],[TAT_RESULT]]="ABATE",Veg_Table[[#This Row],[PRESCRIP]]="NW_No Work"),1,0)</f>
        <v>0</v>
      </c>
      <c r="G786" s="1">
        <f>IF(OR(Veg_Table[[#This Row],[Prescription R-Scale]]="NA",Veg_Table[[#This Row],[Diameter R-Scale]]="NA"),0,IF(Veg_Table[[#This Row],[Diameter R-Scale]]&lt;&gt;Veg_Table[[#This Row],[Prescription R-Scale]],1,0))</f>
        <v>0</v>
      </c>
      <c r="H786" s="1">
        <f>IF(OR(AND(Veg_Table[[#This Row],[PRESCRIP]]="BC_Br Rmv", Veg_Table[[#This Row],[WOOD_MAN]]&lt;&gt;"Not Needed"),AND(Veg_Table[[#This Row],[PRESCRIP]]="BCS_Br Rmv+Trt", Veg_Table[[#This Row],[WOOD_MAN]]&lt;&gt;"Not Needed")),1,0)</f>
        <v>0</v>
      </c>
      <c r="I786" s="1">
        <f ca="1">IF(AND(Veg_Table[[#This Row],[Prescription_Changed]]="Yes",Veg_Table[[#This Row],[TAT_RESULT]]=""),1,0)</f>
        <v>0</v>
      </c>
      <c r="J786" s="1">
        <f ca="1">SUM(Veg_Table[[#This Row],[Prescription and Status do not match]:[Prescription_Edited_And_TAT_Is_Blank]])</f>
        <v>0</v>
      </c>
      <c r="K786" s="1">
        <f ca="1">IF(Veg_Table[[#This Row],[Sum of Errors]]&gt;0,1,0)</f>
        <v>0</v>
      </c>
      <c r="L786" s="1">
        <f>1</f>
        <v>1</v>
      </c>
      <c r="M78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786" s="1">
        <f>IF(OR(MID(Veg_Table[[#This Row],[PRESCRIP]],2,1)="1",MID(Veg_Table[[#This Row],[PRESCRIP]],2,1)="2",MID(Veg_Table[[#This Row],[PRESCRIP]],2,1)="3",MID(Veg_Table[[#This Row],[PRESCRIP]],2,1)="4"),_xlfn.NUMBERVALUE(MID(Veg_Table[[#This Row],[PRESCRIP]],2,1)),"NA")</f>
        <v>2</v>
      </c>
      <c r="O786" s="1">
        <f>WEEKNUM(Veg_Table[[#This Row],[EVM_LAST_EDITED_Day]],2)</f>
        <v>20</v>
      </c>
      <c r="P786" s="25">
        <f>IFERROR(DATE(YEAR(Veg_Table[[#This Row],[EVM_LAST_EDITED2]]),MONTH(Veg_Table[[#This Row],[EVM_LAST_EDITED2]]),DAY(Veg_Table[[#This Row],[EVM_LAST_EDITED2]])),DATE(2019,1,1))</f>
        <v>43963</v>
      </c>
      <c r="Q786" s="3">
        <f>VALUE(SUBSTITUTE(Veg_Table[[#This Row],[EVM_LAST_EDITED]],",",""))</f>
        <v>43963.549159918999</v>
      </c>
      <c r="R786" s="1" t="str">
        <f>_xlfn.IFNA(IF(Veg_Table[[#This Row],[EVM_LAST_EDITOR]]="","zBlank EVM Last Editor",VLOOKUP(Veg_Table[[#This Row],[EVM_LAST_EDITOR]],Roster_Table[#All],4,FALSE)),"zAWRR Not in Roster")</f>
        <v>zAWRR Not in Roster</v>
      </c>
      <c r="S786" s="1" t="str">
        <f>_xlfn.IFNA(IF(Veg_Table[[#This Row],[EVM_LAST_EDITOR]]="","zBlank EVM Last Editor",VLOOKUP(Veg_Table[[#This Row],[EVM_LAST_EDITOR]],Roster_Table[#All],16,FALSE)),"zCompany_AWRR not in Roster")</f>
        <v>zCompany_AWRR not in Roster</v>
      </c>
      <c r="T786" s="2">
        <f>IFERROR(DATE(YEAR(Veg_Table[[#This Row],[Created2]]),MONTH(Veg_Table[[#This Row],[Created2]]),DAY(Veg_Table[[#This Row],[Created2]])),DATE(2019,1,1))</f>
        <v>43906</v>
      </c>
      <c r="U786" s="3">
        <f>VALUE(SUBSTITUTE(Veg_Table[[#This Row],[Created]],",",""))</f>
        <v>43906.434422881903</v>
      </c>
      <c r="V786" s="3" t="str">
        <f ca="1">IFERROR(_xlfn.IFNA(CELL("contents",INDIRECT(_xlfn.CONCAT("Veg_Table_Production_Data!",ADDRESS(MATCH(_xlfn.MAXIFS(#REF!,#REF!,"="&amp;Veg_Table[[#This Row],[AUTO_ID]],#REF!,"&lt;"&amp;Veg_Table[[#This Row],[EVM_LAST_EDITED_Day]]),#REF!,0),COLUMN(#REF!),4,1,)))),""),"")</f>
        <v/>
      </c>
      <c r="W786" s="3" t="str">
        <f ca="1">IF(Veg_Table[[#This Row],[Previous_Prescription]]="","No",IF(Veg_Table[[#This Row],[Previous_Prescription]]=Veg_Table[[#This Row],[PRESCRIP]],"No","Yes"))</f>
        <v>No</v>
      </c>
      <c r="X786" s="3" t="str">
        <f>IF(Veg_Table[[#This Row],[EVM_LAST_EDITED_Day]]=Veg_Table[[#This Row],[Created_Day]],"New","Old")</f>
        <v>Old</v>
      </c>
      <c r="Y786" s="1">
        <f>IFERROR(IF(FIND("delete",LOWER(Veg_Table[[#This Row],[PI_COMMENTS]]))&gt;=1,1,0),0)</f>
        <v>0</v>
      </c>
      <c r="Z786" s="1" t="str">
        <f>_xlfn.IFNA(IF(Veg_Table[[#This Row],[EVM_LAST_EDITOR]]="","Yes",VLOOKUP(Veg_Table[[#This Row],[EVM_LAST_EDITOR]],Roster_Table[#All],15,FALSE)),"Yes")</f>
        <v>Yes</v>
      </c>
      <c r="AA78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86" s="1" t="str">
        <f>_xlfn.IFNA(VLOOKUP(Veg_Table[[#This Row],[EVM_LAST_EDITOR]],Roster_Table[#All],3,FALSE),"zAWRR Not in Roster")</f>
        <v>zAWRR Not in Roster</v>
      </c>
      <c r="AC786" s="1" t="str">
        <f>_xlfn.IFNA(VLOOKUP(Veg_Table[[#This Row],[EVM_LAST_EDITOR]],Roster_Table[#All],2,FALSE),"zAWRR Not in Roster")</f>
        <v>zAWRR Not in Roster</v>
      </c>
      <c r="AD786" s="1" t="str">
        <f>IF(_xlfn.CONCAT(Veg_Table[[#This Row],[First_Name]]," ",Veg_Table[[#This Row],[Last_Name]])="zAWRR Not in Roster zAWRR Not in Roster","zAWRR Not in Roster",_xlfn.CONCAT(Veg_Table[[#This Row],[First_Name]]," ",Veg_Table[[#This Row],[Last_Name]]))</f>
        <v>zAWRR Not in Roster</v>
      </c>
      <c r="AE786">
        <v>2926076</v>
      </c>
      <c r="AF786" t="s">
        <v>787</v>
      </c>
      <c r="AG786" t="s">
        <v>30</v>
      </c>
      <c r="AH786" t="s">
        <v>714</v>
      </c>
      <c r="AI786" t="s">
        <v>725</v>
      </c>
      <c r="AJ786" t="s">
        <v>820</v>
      </c>
      <c r="AL786" t="s">
        <v>371</v>
      </c>
      <c r="AM786" t="s">
        <v>38</v>
      </c>
      <c r="AN786" t="s">
        <v>25</v>
      </c>
      <c r="AO786" t="s">
        <v>25</v>
      </c>
      <c r="AP786">
        <v>22</v>
      </c>
      <c r="AQ786">
        <v>100</v>
      </c>
      <c r="AR786" t="s">
        <v>514</v>
      </c>
      <c r="AS786" t="s">
        <v>42</v>
      </c>
      <c r="AT786" t="s">
        <v>515</v>
      </c>
      <c r="AV786" t="s">
        <v>519</v>
      </c>
      <c r="AW786" t="s">
        <v>788</v>
      </c>
      <c r="AX786" t="s">
        <v>534</v>
      </c>
      <c r="AZ786">
        <v>5434657</v>
      </c>
      <c r="BA786" t="s">
        <v>42</v>
      </c>
      <c r="BB786" s="4">
        <v>43907.631038263891</v>
      </c>
      <c r="BD786" t="s">
        <v>29</v>
      </c>
      <c r="BE786" t="s">
        <v>25</v>
      </c>
      <c r="BF786" t="s">
        <v>513</v>
      </c>
      <c r="BG786" t="s">
        <v>534</v>
      </c>
      <c r="BI786" s="3">
        <v>43957</v>
      </c>
      <c r="BJ786" t="s">
        <v>4910</v>
      </c>
      <c r="BK786" s="30" t="s">
        <v>859</v>
      </c>
      <c r="BL786" s="3">
        <v>43963.549159918985</v>
      </c>
      <c r="BM786" t="s">
        <v>31</v>
      </c>
      <c r="BN786" t="s">
        <v>32</v>
      </c>
      <c r="BP786" t="s">
        <v>1209</v>
      </c>
      <c r="BQ786" t="s">
        <v>28</v>
      </c>
      <c r="BR786" t="s">
        <v>28</v>
      </c>
      <c r="BS786" t="s">
        <v>28</v>
      </c>
      <c r="BT786" t="s">
        <v>384</v>
      </c>
      <c r="BU786" s="3">
        <v>43906.434422881946</v>
      </c>
      <c r="BV786" t="s">
        <v>803</v>
      </c>
      <c r="BW786" s="3">
        <v>43963.564345474537</v>
      </c>
      <c r="BX786" t="s">
        <v>811</v>
      </c>
      <c r="CG786"/>
      <c r="CH786"/>
      <c r="CI786"/>
      <c r="CY786"/>
      <c r="DA786"/>
      <c r="DE786"/>
      <c r="DF786"/>
    </row>
    <row r="787" spans="1:110" x14ac:dyDescent="0.25">
      <c r="A787" s="1">
        <f>IF(Veg_Table[[#This Row],[VP_STATUS]]="Hold",0,IF(OR(AND(Veg_Table[[#This Row],[PRESCRIP]]="NW_No Work",Veg_Table[[#This Row],[VP_STATUS]]&lt;&gt;"No Work Required Under EVM"),AND(Veg_Table[[#This Row],[VP_STATUS]]="No Work Required Under EVM",Veg_Table[[#This Row],[PRESCRIP]]&lt;&gt;"NW_No Work")),1,0))</f>
        <v>0</v>
      </c>
      <c r="B787" s="1">
        <f>IF(Veg_Table[[#This Row],[SPECIES]]="",1,0)</f>
        <v>0</v>
      </c>
      <c r="C787" s="1">
        <f>IF(Veg_Table[[#This Row],[DIAMETER]]="",1,0)</f>
        <v>0</v>
      </c>
      <c r="D787" s="1">
        <f>IF(Veg_Table[[#This Row],[HEIGHT]]="",1,0)</f>
        <v>0</v>
      </c>
      <c r="E78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87" s="1">
        <f>IF(AND(Veg_Table[[#This Row],[TAT_RESULT]]="ABATE",Veg_Table[[#This Row],[PRESCRIP]]="NW_No Work"),1,0)</f>
        <v>0</v>
      </c>
      <c r="G787" s="1">
        <f>IF(OR(Veg_Table[[#This Row],[Prescription R-Scale]]="NA",Veg_Table[[#This Row],[Diameter R-Scale]]="NA"),0,IF(Veg_Table[[#This Row],[Diameter R-Scale]]&lt;&gt;Veg_Table[[#This Row],[Prescription R-Scale]],1,0))</f>
        <v>0</v>
      </c>
      <c r="H787" s="1">
        <f>IF(OR(AND(Veg_Table[[#This Row],[PRESCRIP]]="BC_Br Rmv", Veg_Table[[#This Row],[WOOD_MAN]]&lt;&gt;"Not Needed"),AND(Veg_Table[[#This Row],[PRESCRIP]]="BCS_Br Rmv+Trt", Veg_Table[[#This Row],[WOOD_MAN]]&lt;&gt;"Not Needed")),1,0)</f>
        <v>0</v>
      </c>
      <c r="I787" s="1">
        <f ca="1">IF(AND(Veg_Table[[#This Row],[Prescription_Changed]]="Yes",Veg_Table[[#This Row],[TAT_RESULT]]=""),1,0)</f>
        <v>0</v>
      </c>
      <c r="J787" s="1">
        <f ca="1">SUM(Veg_Table[[#This Row],[Prescription and Status do not match]:[Prescription_Edited_And_TAT_Is_Blank]])</f>
        <v>0</v>
      </c>
      <c r="K787" s="1">
        <f ca="1">IF(Veg_Table[[#This Row],[Sum of Errors]]&gt;0,1,0)</f>
        <v>0</v>
      </c>
      <c r="L787" s="1">
        <f>1</f>
        <v>1</v>
      </c>
      <c r="M78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787" s="1">
        <f>IF(OR(MID(Veg_Table[[#This Row],[PRESCRIP]],2,1)="1",MID(Veg_Table[[#This Row],[PRESCRIP]],2,1)="2",MID(Veg_Table[[#This Row],[PRESCRIP]],2,1)="3",MID(Veg_Table[[#This Row],[PRESCRIP]],2,1)="4"),_xlfn.NUMBERVALUE(MID(Veg_Table[[#This Row],[PRESCRIP]],2,1)),"NA")</f>
        <v>1</v>
      </c>
      <c r="O787" s="1">
        <f>WEEKNUM(Veg_Table[[#This Row],[EVM_LAST_EDITED_Day]],2)</f>
        <v>20</v>
      </c>
      <c r="P787" s="25">
        <f>IFERROR(DATE(YEAR(Veg_Table[[#This Row],[EVM_LAST_EDITED2]]),MONTH(Veg_Table[[#This Row],[EVM_LAST_EDITED2]]),DAY(Veg_Table[[#This Row],[EVM_LAST_EDITED2]])),DATE(2019,1,1))</f>
        <v>43963</v>
      </c>
      <c r="Q787" s="3">
        <f>VALUE(SUBSTITUTE(Veg_Table[[#This Row],[EVM_LAST_EDITED]],",",""))</f>
        <v>43963.549418402799</v>
      </c>
      <c r="R787" s="1" t="str">
        <f>_xlfn.IFNA(IF(Veg_Table[[#This Row],[EVM_LAST_EDITOR]]="","zBlank EVM Last Editor",VLOOKUP(Veg_Table[[#This Row],[EVM_LAST_EDITOR]],Roster_Table[#All],4,FALSE)),"zAWRR Not in Roster")</f>
        <v>zAWRR Not in Roster</v>
      </c>
      <c r="S787" s="1" t="str">
        <f>_xlfn.IFNA(IF(Veg_Table[[#This Row],[EVM_LAST_EDITOR]]="","zBlank EVM Last Editor",VLOOKUP(Veg_Table[[#This Row],[EVM_LAST_EDITOR]],Roster_Table[#All],16,FALSE)),"zCompany_AWRR not in Roster")</f>
        <v>zCompany_AWRR not in Roster</v>
      </c>
      <c r="T787" s="2">
        <f>IFERROR(DATE(YEAR(Veg_Table[[#This Row],[Created2]]),MONTH(Veg_Table[[#This Row],[Created2]]),DAY(Veg_Table[[#This Row],[Created2]])),DATE(2019,1,1))</f>
        <v>43906</v>
      </c>
      <c r="U787" s="3">
        <f>VALUE(SUBSTITUTE(Veg_Table[[#This Row],[Created]],",",""))</f>
        <v>43906.434644444402</v>
      </c>
      <c r="V787" s="3" t="str">
        <f ca="1">IFERROR(_xlfn.IFNA(CELL("contents",INDIRECT(_xlfn.CONCAT("Veg_Table_Production_Data!",ADDRESS(MATCH(_xlfn.MAXIFS(#REF!,#REF!,"="&amp;Veg_Table[[#This Row],[AUTO_ID]],#REF!,"&lt;"&amp;Veg_Table[[#This Row],[EVM_LAST_EDITED_Day]]),#REF!,0),COLUMN(#REF!),4,1,)))),""),"")</f>
        <v/>
      </c>
      <c r="W787" s="3" t="str">
        <f ca="1">IF(Veg_Table[[#This Row],[Previous_Prescription]]="","No",IF(Veg_Table[[#This Row],[Previous_Prescription]]=Veg_Table[[#This Row],[PRESCRIP]],"No","Yes"))</f>
        <v>No</v>
      </c>
      <c r="X787" s="3" t="str">
        <f>IF(Veg_Table[[#This Row],[EVM_LAST_EDITED_Day]]=Veg_Table[[#This Row],[Created_Day]],"New","Old")</f>
        <v>Old</v>
      </c>
      <c r="Y787" s="1">
        <f>IFERROR(IF(FIND("delete",LOWER(Veg_Table[[#This Row],[PI_COMMENTS]]))&gt;=1,1,0),0)</f>
        <v>0</v>
      </c>
      <c r="Z787" s="1" t="str">
        <f>_xlfn.IFNA(IF(Veg_Table[[#This Row],[EVM_LAST_EDITOR]]="","Yes",VLOOKUP(Veg_Table[[#This Row],[EVM_LAST_EDITOR]],Roster_Table[#All],15,FALSE)),"Yes")</f>
        <v>Yes</v>
      </c>
      <c r="AA78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87" s="1" t="str">
        <f>_xlfn.IFNA(VLOOKUP(Veg_Table[[#This Row],[EVM_LAST_EDITOR]],Roster_Table[#All],3,FALSE),"zAWRR Not in Roster")</f>
        <v>zAWRR Not in Roster</v>
      </c>
      <c r="AC787" s="1" t="str">
        <f>_xlfn.IFNA(VLOOKUP(Veg_Table[[#This Row],[EVM_LAST_EDITOR]],Roster_Table[#All],2,FALSE),"zAWRR Not in Roster")</f>
        <v>zAWRR Not in Roster</v>
      </c>
      <c r="AD787" s="1" t="str">
        <f>IF(_xlfn.CONCAT(Veg_Table[[#This Row],[First_Name]]," ",Veg_Table[[#This Row],[Last_Name]])="zAWRR Not in Roster zAWRR Not in Roster","zAWRR Not in Roster",_xlfn.CONCAT(Veg_Table[[#This Row],[First_Name]]," ",Veg_Table[[#This Row],[Last_Name]]))</f>
        <v>zAWRR Not in Roster</v>
      </c>
      <c r="AE787">
        <v>2926079</v>
      </c>
      <c r="AF787" t="s">
        <v>785</v>
      </c>
      <c r="AG787" t="s">
        <v>30</v>
      </c>
      <c r="AH787" t="s">
        <v>714</v>
      </c>
      <c r="AI787" t="s">
        <v>725</v>
      </c>
      <c r="AJ787" t="s">
        <v>820</v>
      </c>
      <c r="AL787" t="s">
        <v>371</v>
      </c>
      <c r="AM787" t="s">
        <v>38</v>
      </c>
      <c r="AN787" t="s">
        <v>25</v>
      </c>
      <c r="AO787" t="s">
        <v>25</v>
      </c>
      <c r="AP787">
        <v>9</v>
      </c>
      <c r="AQ787">
        <v>50</v>
      </c>
      <c r="AR787" t="s">
        <v>511</v>
      </c>
      <c r="AS787" t="s">
        <v>45</v>
      </c>
      <c r="AT787" t="s">
        <v>522</v>
      </c>
      <c r="AV787" t="s">
        <v>512</v>
      </c>
      <c r="AW787" t="s">
        <v>786</v>
      </c>
      <c r="AX787" t="s">
        <v>534</v>
      </c>
      <c r="AZ787">
        <v>5434657</v>
      </c>
      <c r="BA787" t="s">
        <v>45</v>
      </c>
      <c r="BB787" s="4">
        <v>43907.631810937499</v>
      </c>
      <c r="BD787" t="s">
        <v>29</v>
      </c>
      <c r="BE787" t="s">
        <v>25</v>
      </c>
      <c r="BF787" t="s">
        <v>513</v>
      </c>
      <c r="BG787" t="s">
        <v>534</v>
      </c>
      <c r="BI787" s="3">
        <v>43957</v>
      </c>
      <c r="BJ787" t="s">
        <v>4959</v>
      </c>
      <c r="BK787" s="30" t="s">
        <v>859</v>
      </c>
      <c r="BL787" s="3">
        <v>43963.549418402778</v>
      </c>
      <c r="BM787" t="s">
        <v>31</v>
      </c>
      <c r="BN787" t="s">
        <v>32</v>
      </c>
      <c r="BP787" t="s">
        <v>1209</v>
      </c>
      <c r="BQ787" t="s">
        <v>28</v>
      </c>
      <c r="BR787" t="s">
        <v>28</v>
      </c>
      <c r="BS787" t="s">
        <v>28</v>
      </c>
      <c r="BT787" t="s">
        <v>544</v>
      </c>
      <c r="BU787" s="3">
        <v>43906.434644444445</v>
      </c>
      <c r="BV787" t="s">
        <v>803</v>
      </c>
      <c r="BW787" s="3">
        <v>43963.564345474537</v>
      </c>
      <c r="BX787" t="s">
        <v>810</v>
      </c>
      <c r="CG787"/>
      <c r="CH787"/>
      <c r="CI787"/>
      <c r="CY787"/>
      <c r="DA787"/>
      <c r="DE787"/>
      <c r="DF787"/>
    </row>
    <row r="788" spans="1:110" x14ac:dyDescent="0.25">
      <c r="A788" s="1">
        <f>IF(Veg_Table[[#This Row],[VP_STATUS]]="Hold",0,IF(OR(AND(Veg_Table[[#This Row],[PRESCRIP]]="NW_No Work",Veg_Table[[#This Row],[VP_STATUS]]&lt;&gt;"No Work Required Under EVM"),AND(Veg_Table[[#This Row],[VP_STATUS]]="No Work Required Under EVM",Veg_Table[[#This Row],[PRESCRIP]]&lt;&gt;"NW_No Work")),1,0))</f>
        <v>0</v>
      </c>
      <c r="B788" s="1">
        <f>IF(Veg_Table[[#This Row],[SPECIES]]="",1,0)</f>
        <v>0</v>
      </c>
      <c r="C788" s="1">
        <f>IF(Veg_Table[[#This Row],[DIAMETER]]="",1,0)</f>
        <v>0</v>
      </c>
      <c r="D788" s="1">
        <f>IF(Veg_Table[[#This Row],[HEIGHT]]="",1,0)</f>
        <v>0</v>
      </c>
      <c r="E78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88" s="1">
        <f>IF(AND(Veg_Table[[#This Row],[TAT_RESULT]]="ABATE",Veg_Table[[#This Row],[PRESCRIP]]="NW_No Work"),1,0)</f>
        <v>0</v>
      </c>
      <c r="G788" s="1">
        <f>IF(OR(Veg_Table[[#This Row],[Prescription R-Scale]]="NA",Veg_Table[[#This Row],[Diameter R-Scale]]="NA"),0,IF(Veg_Table[[#This Row],[Diameter R-Scale]]&lt;&gt;Veg_Table[[#This Row],[Prescription R-Scale]],1,0))</f>
        <v>0</v>
      </c>
      <c r="H788" s="1">
        <f>IF(OR(AND(Veg_Table[[#This Row],[PRESCRIP]]="BC_Br Rmv", Veg_Table[[#This Row],[WOOD_MAN]]&lt;&gt;"Not Needed"),AND(Veg_Table[[#This Row],[PRESCRIP]]="BCS_Br Rmv+Trt", Veg_Table[[#This Row],[WOOD_MAN]]&lt;&gt;"Not Needed")),1,0)</f>
        <v>0</v>
      </c>
      <c r="I788" s="1">
        <f ca="1">IF(AND(Veg_Table[[#This Row],[Prescription_Changed]]="Yes",Veg_Table[[#This Row],[TAT_RESULT]]=""),1,0)</f>
        <v>0</v>
      </c>
      <c r="J788" s="1">
        <f ca="1">SUM(Veg_Table[[#This Row],[Prescription and Status do not match]:[Prescription_Edited_And_TAT_Is_Blank]])</f>
        <v>0</v>
      </c>
      <c r="K788" s="1">
        <f ca="1">IF(Veg_Table[[#This Row],[Sum of Errors]]&gt;0,1,0)</f>
        <v>0</v>
      </c>
      <c r="L788" s="1">
        <f>1</f>
        <v>1</v>
      </c>
      <c r="M78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788" s="1">
        <f>IF(OR(MID(Veg_Table[[#This Row],[PRESCRIP]],2,1)="1",MID(Veg_Table[[#This Row],[PRESCRIP]],2,1)="2",MID(Veg_Table[[#This Row],[PRESCRIP]],2,1)="3",MID(Veg_Table[[#This Row],[PRESCRIP]],2,1)="4"),_xlfn.NUMBERVALUE(MID(Veg_Table[[#This Row],[PRESCRIP]],2,1)),"NA")</f>
        <v>2</v>
      </c>
      <c r="O788" s="1">
        <f>WEEKNUM(Veg_Table[[#This Row],[EVM_LAST_EDITED_Day]],2)</f>
        <v>20</v>
      </c>
      <c r="P788" s="25">
        <f>IFERROR(DATE(YEAR(Veg_Table[[#This Row],[EVM_LAST_EDITED2]]),MONTH(Veg_Table[[#This Row],[EVM_LAST_EDITED2]]),DAY(Veg_Table[[#This Row],[EVM_LAST_EDITED2]])),DATE(2019,1,1))</f>
        <v>43963</v>
      </c>
      <c r="Q788" s="3">
        <f>VALUE(SUBSTITUTE(Veg_Table[[#This Row],[EVM_LAST_EDITED]],",",""))</f>
        <v>43963.5495983449</v>
      </c>
      <c r="R788" s="1" t="str">
        <f>_xlfn.IFNA(IF(Veg_Table[[#This Row],[EVM_LAST_EDITOR]]="","zBlank EVM Last Editor",VLOOKUP(Veg_Table[[#This Row],[EVM_LAST_EDITOR]],Roster_Table[#All],4,FALSE)),"zAWRR Not in Roster")</f>
        <v>zAWRR Not in Roster</v>
      </c>
      <c r="S788" s="1" t="str">
        <f>_xlfn.IFNA(IF(Veg_Table[[#This Row],[EVM_LAST_EDITOR]]="","zBlank EVM Last Editor",VLOOKUP(Veg_Table[[#This Row],[EVM_LAST_EDITOR]],Roster_Table[#All],16,FALSE)),"zCompany_AWRR not in Roster")</f>
        <v>zCompany_AWRR not in Roster</v>
      </c>
      <c r="T788" s="2">
        <f>IFERROR(DATE(YEAR(Veg_Table[[#This Row],[Created2]]),MONTH(Veg_Table[[#This Row],[Created2]]),DAY(Veg_Table[[#This Row],[Created2]])),DATE(2019,1,1))</f>
        <v>43906</v>
      </c>
      <c r="U788" s="3">
        <f>VALUE(SUBSTITUTE(Veg_Table[[#This Row],[Created]],",",""))</f>
        <v>43906.4381608681</v>
      </c>
      <c r="V788" s="3" t="str">
        <f ca="1">IFERROR(_xlfn.IFNA(CELL("contents",INDIRECT(_xlfn.CONCAT("Veg_Table_Production_Data!",ADDRESS(MATCH(_xlfn.MAXIFS(#REF!,#REF!,"="&amp;Veg_Table[[#This Row],[AUTO_ID]],#REF!,"&lt;"&amp;Veg_Table[[#This Row],[EVM_LAST_EDITED_Day]]),#REF!,0),COLUMN(#REF!),4,1,)))),""),"")</f>
        <v/>
      </c>
      <c r="W788" s="3" t="str">
        <f ca="1">IF(Veg_Table[[#This Row],[Previous_Prescription]]="","No",IF(Veg_Table[[#This Row],[Previous_Prescription]]=Veg_Table[[#This Row],[PRESCRIP]],"No","Yes"))</f>
        <v>No</v>
      </c>
      <c r="X788" s="3" t="str">
        <f>IF(Veg_Table[[#This Row],[EVM_LAST_EDITED_Day]]=Veg_Table[[#This Row],[Created_Day]],"New","Old")</f>
        <v>Old</v>
      </c>
      <c r="Y788" s="1">
        <f>IFERROR(IF(FIND("delete",LOWER(Veg_Table[[#This Row],[PI_COMMENTS]]))&gt;=1,1,0),0)</f>
        <v>0</v>
      </c>
      <c r="Z788" s="1" t="str">
        <f>_xlfn.IFNA(IF(Veg_Table[[#This Row],[EVM_LAST_EDITOR]]="","Yes",VLOOKUP(Veg_Table[[#This Row],[EVM_LAST_EDITOR]],Roster_Table[#All],15,FALSE)),"Yes")</f>
        <v>Yes</v>
      </c>
      <c r="AA78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88" s="1" t="str">
        <f>_xlfn.IFNA(VLOOKUP(Veg_Table[[#This Row],[EVM_LAST_EDITOR]],Roster_Table[#All],3,FALSE),"zAWRR Not in Roster")</f>
        <v>zAWRR Not in Roster</v>
      </c>
      <c r="AC788" s="1" t="str">
        <f>_xlfn.IFNA(VLOOKUP(Veg_Table[[#This Row],[EVM_LAST_EDITOR]],Roster_Table[#All],2,FALSE),"zAWRR Not in Roster")</f>
        <v>zAWRR Not in Roster</v>
      </c>
      <c r="AD788" s="1" t="str">
        <f>IF(_xlfn.CONCAT(Veg_Table[[#This Row],[First_Name]]," ",Veg_Table[[#This Row],[Last_Name]])="zAWRR Not in Roster zAWRR Not in Roster","zAWRR Not in Roster",_xlfn.CONCAT(Veg_Table[[#This Row],[First_Name]]," ",Veg_Table[[#This Row],[Last_Name]]))</f>
        <v>zAWRR Not in Roster</v>
      </c>
      <c r="AE788">
        <v>2926097</v>
      </c>
      <c r="AF788" t="s">
        <v>783</v>
      </c>
      <c r="AG788" t="s">
        <v>30</v>
      </c>
      <c r="AH788" t="s">
        <v>714</v>
      </c>
      <c r="AI788" t="s">
        <v>725</v>
      </c>
      <c r="AJ788" t="s">
        <v>820</v>
      </c>
      <c r="AL788" t="s">
        <v>371</v>
      </c>
      <c r="AM788" t="s">
        <v>38</v>
      </c>
      <c r="AN788" t="s">
        <v>25</v>
      </c>
      <c r="AO788" t="s">
        <v>25</v>
      </c>
      <c r="AP788">
        <v>19</v>
      </c>
      <c r="AQ788">
        <v>86</v>
      </c>
      <c r="AR788" t="s">
        <v>514</v>
      </c>
      <c r="AS788" t="s">
        <v>42</v>
      </c>
      <c r="AT788" t="s">
        <v>515</v>
      </c>
      <c r="AV788" t="s">
        <v>519</v>
      </c>
      <c r="AW788" t="s">
        <v>784</v>
      </c>
      <c r="AX788" t="s">
        <v>534</v>
      </c>
      <c r="AZ788">
        <v>5434657</v>
      </c>
      <c r="BA788" t="s">
        <v>42</v>
      </c>
      <c r="BB788" s="4">
        <v>43907.632515960649</v>
      </c>
      <c r="BD788" t="s">
        <v>29</v>
      </c>
      <c r="BE788" t="s">
        <v>25</v>
      </c>
      <c r="BF788" t="s">
        <v>513</v>
      </c>
      <c r="BG788" t="s">
        <v>534</v>
      </c>
      <c r="BI788" s="3">
        <v>43957</v>
      </c>
      <c r="BJ788" t="s">
        <v>4910</v>
      </c>
      <c r="BK788" s="30" t="s">
        <v>859</v>
      </c>
      <c r="BL788" s="3">
        <v>43963.549598344907</v>
      </c>
      <c r="BM788" t="s">
        <v>31</v>
      </c>
      <c r="BN788" t="s">
        <v>32</v>
      </c>
      <c r="BP788" t="s">
        <v>1209</v>
      </c>
      <c r="BQ788" t="s">
        <v>28</v>
      </c>
      <c r="BR788" t="s">
        <v>28</v>
      </c>
      <c r="BS788" t="s">
        <v>28</v>
      </c>
      <c r="BT788" t="s">
        <v>384</v>
      </c>
      <c r="BU788" s="3">
        <v>43906.438160868056</v>
      </c>
      <c r="BV788" t="s">
        <v>803</v>
      </c>
      <c r="BW788" s="3">
        <v>43963.564345474537</v>
      </c>
      <c r="BX788" t="s">
        <v>809</v>
      </c>
      <c r="CG788"/>
      <c r="CH788"/>
      <c r="CI788"/>
      <c r="CY788"/>
      <c r="DA788"/>
      <c r="DE788"/>
      <c r="DF788"/>
    </row>
    <row r="789" spans="1:110" x14ac:dyDescent="0.25">
      <c r="A789" s="1">
        <f>IF(Veg_Table[[#This Row],[VP_STATUS]]="Hold",0,IF(OR(AND(Veg_Table[[#This Row],[PRESCRIP]]="NW_No Work",Veg_Table[[#This Row],[VP_STATUS]]&lt;&gt;"No Work Required Under EVM"),AND(Veg_Table[[#This Row],[VP_STATUS]]="No Work Required Under EVM",Veg_Table[[#This Row],[PRESCRIP]]&lt;&gt;"NW_No Work")),1,0))</f>
        <v>0</v>
      </c>
      <c r="B789" s="1">
        <f>IF(Veg_Table[[#This Row],[SPECIES]]="",1,0)</f>
        <v>0</v>
      </c>
      <c r="C789" s="1">
        <f>IF(Veg_Table[[#This Row],[DIAMETER]]="",1,0)</f>
        <v>0</v>
      </c>
      <c r="D789" s="1">
        <f>IF(Veg_Table[[#This Row],[HEIGHT]]="",1,0)</f>
        <v>0</v>
      </c>
      <c r="E78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89" s="1">
        <f>IF(AND(Veg_Table[[#This Row],[TAT_RESULT]]="ABATE",Veg_Table[[#This Row],[PRESCRIP]]="NW_No Work"),1,0)</f>
        <v>0</v>
      </c>
      <c r="G789" s="1">
        <f>IF(OR(Veg_Table[[#This Row],[Prescription R-Scale]]="NA",Veg_Table[[#This Row],[Diameter R-Scale]]="NA"),0,IF(Veg_Table[[#This Row],[Diameter R-Scale]]&lt;&gt;Veg_Table[[#This Row],[Prescription R-Scale]],1,0))</f>
        <v>0</v>
      </c>
      <c r="H789" s="1">
        <f>IF(OR(AND(Veg_Table[[#This Row],[PRESCRIP]]="BC_Br Rmv", Veg_Table[[#This Row],[WOOD_MAN]]&lt;&gt;"Not Needed"),AND(Veg_Table[[#This Row],[PRESCRIP]]="BCS_Br Rmv+Trt", Veg_Table[[#This Row],[WOOD_MAN]]&lt;&gt;"Not Needed")),1,0)</f>
        <v>0</v>
      </c>
      <c r="I789" s="1">
        <f ca="1">IF(AND(Veg_Table[[#This Row],[Prescription_Changed]]="Yes",Veg_Table[[#This Row],[TAT_RESULT]]=""),1,0)</f>
        <v>0</v>
      </c>
      <c r="J789" s="1">
        <f ca="1">SUM(Veg_Table[[#This Row],[Prescription and Status do not match]:[Prescription_Edited_And_TAT_Is_Blank]])</f>
        <v>0</v>
      </c>
      <c r="K789" s="1">
        <f ca="1">IF(Veg_Table[[#This Row],[Sum of Errors]]&gt;0,1,0)</f>
        <v>0</v>
      </c>
      <c r="L789" s="1">
        <f>1</f>
        <v>1</v>
      </c>
      <c r="M78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789" s="1">
        <f>IF(OR(MID(Veg_Table[[#This Row],[PRESCRIP]],2,1)="1",MID(Veg_Table[[#This Row],[PRESCRIP]],2,1)="2",MID(Veg_Table[[#This Row],[PRESCRIP]],2,1)="3",MID(Veg_Table[[#This Row],[PRESCRIP]],2,1)="4"),_xlfn.NUMBERVALUE(MID(Veg_Table[[#This Row],[PRESCRIP]],2,1)),"NA")</f>
        <v>1</v>
      </c>
      <c r="O789" s="1">
        <f>WEEKNUM(Veg_Table[[#This Row],[EVM_LAST_EDITED_Day]],2)</f>
        <v>20</v>
      </c>
      <c r="P789" s="25">
        <f>IFERROR(DATE(YEAR(Veg_Table[[#This Row],[EVM_LAST_EDITED2]]),MONTH(Veg_Table[[#This Row],[EVM_LAST_EDITED2]]),DAY(Veg_Table[[#This Row],[EVM_LAST_EDITED2]])),DATE(2019,1,1))</f>
        <v>43963</v>
      </c>
      <c r="Q789" s="3">
        <f>VALUE(SUBSTITUTE(Veg_Table[[#This Row],[EVM_LAST_EDITED]],",",""))</f>
        <v>43963.549795277802</v>
      </c>
      <c r="R789" s="1" t="str">
        <f>_xlfn.IFNA(IF(Veg_Table[[#This Row],[EVM_LAST_EDITOR]]="","zBlank EVM Last Editor",VLOOKUP(Veg_Table[[#This Row],[EVM_LAST_EDITOR]],Roster_Table[#All],4,FALSE)),"zAWRR Not in Roster")</f>
        <v>zAWRR Not in Roster</v>
      </c>
      <c r="S789" s="1" t="str">
        <f>_xlfn.IFNA(IF(Veg_Table[[#This Row],[EVM_LAST_EDITOR]]="","zBlank EVM Last Editor",VLOOKUP(Veg_Table[[#This Row],[EVM_LAST_EDITOR]],Roster_Table[#All],16,FALSE)),"zCompany_AWRR not in Roster")</f>
        <v>zCompany_AWRR not in Roster</v>
      </c>
      <c r="T789" s="2">
        <f>IFERROR(DATE(YEAR(Veg_Table[[#This Row],[Created2]]),MONTH(Veg_Table[[#This Row],[Created2]]),DAY(Veg_Table[[#This Row],[Created2]])),DATE(2019,1,1))</f>
        <v>43906</v>
      </c>
      <c r="U789" s="3">
        <f>VALUE(SUBSTITUTE(Veg_Table[[#This Row],[Created]],",",""))</f>
        <v>43906.441582951396</v>
      </c>
      <c r="V789" s="3" t="str">
        <f ca="1">IFERROR(_xlfn.IFNA(CELL("contents",INDIRECT(_xlfn.CONCAT("Veg_Table_Production_Data!",ADDRESS(MATCH(_xlfn.MAXIFS(#REF!,#REF!,"="&amp;Veg_Table[[#This Row],[AUTO_ID]],#REF!,"&lt;"&amp;Veg_Table[[#This Row],[EVM_LAST_EDITED_Day]]),#REF!,0),COLUMN(#REF!),4,1,)))),""),"")</f>
        <v/>
      </c>
      <c r="W789" s="3" t="str">
        <f ca="1">IF(Veg_Table[[#This Row],[Previous_Prescription]]="","No",IF(Veg_Table[[#This Row],[Previous_Prescription]]=Veg_Table[[#This Row],[PRESCRIP]],"No","Yes"))</f>
        <v>No</v>
      </c>
      <c r="X789" s="3" t="str">
        <f>IF(Veg_Table[[#This Row],[EVM_LAST_EDITED_Day]]=Veg_Table[[#This Row],[Created_Day]],"New","Old")</f>
        <v>Old</v>
      </c>
      <c r="Y789" s="1">
        <f>IFERROR(IF(FIND("delete",LOWER(Veg_Table[[#This Row],[PI_COMMENTS]]))&gt;=1,1,0),0)</f>
        <v>0</v>
      </c>
      <c r="Z789" s="1" t="str">
        <f>_xlfn.IFNA(IF(Veg_Table[[#This Row],[EVM_LAST_EDITOR]]="","Yes",VLOOKUP(Veg_Table[[#This Row],[EVM_LAST_EDITOR]],Roster_Table[#All],15,FALSE)),"Yes")</f>
        <v>Yes</v>
      </c>
      <c r="AA78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89" s="1" t="str">
        <f>_xlfn.IFNA(VLOOKUP(Veg_Table[[#This Row],[EVM_LAST_EDITOR]],Roster_Table[#All],3,FALSE),"zAWRR Not in Roster")</f>
        <v>zAWRR Not in Roster</v>
      </c>
      <c r="AC789" s="1" t="str">
        <f>_xlfn.IFNA(VLOOKUP(Veg_Table[[#This Row],[EVM_LAST_EDITOR]],Roster_Table[#All],2,FALSE),"zAWRR Not in Roster")</f>
        <v>zAWRR Not in Roster</v>
      </c>
      <c r="AD789" s="1" t="str">
        <f>IF(_xlfn.CONCAT(Veg_Table[[#This Row],[First_Name]]," ",Veg_Table[[#This Row],[Last_Name]])="zAWRR Not in Roster zAWRR Not in Roster","zAWRR Not in Roster",_xlfn.CONCAT(Veg_Table[[#This Row],[First_Name]]," ",Veg_Table[[#This Row],[Last_Name]]))</f>
        <v>zAWRR Not in Roster</v>
      </c>
      <c r="AE789">
        <v>2926120</v>
      </c>
      <c r="AF789" t="s">
        <v>781</v>
      </c>
      <c r="AG789" t="s">
        <v>30</v>
      </c>
      <c r="AH789" t="s">
        <v>714</v>
      </c>
      <c r="AI789" t="s">
        <v>725</v>
      </c>
      <c r="AJ789" t="s">
        <v>820</v>
      </c>
      <c r="AL789" t="s">
        <v>371</v>
      </c>
      <c r="AM789" t="s">
        <v>529</v>
      </c>
      <c r="AN789" t="s">
        <v>25</v>
      </c>
      <c r="AO789" t="s">
        <v>25</v>
      </c>
      <c r="AP789">
        <v>10</v>
      </c>
      <c r="AQ789">
        <v>40</v>
      </c>
      <c r="AR789" t="s">
        <v>514</v>
      </c>
      <c r="AS789" t="s">
        <v>45</v>
      </c>
      <c r="AT789" t="s">
        <v>515</v>
      </c>
      <c r="AV789" t="s">
        <v>519</v>
      </c>
      <c r="AW789" t="s">
        <v>782</v>
      </c>
      <c r="AX789" t="s">
        <v>534</v>
      </c>
      <c r="AZ789">
        <v>5434657</v>
      </c>
      <c r="BA789" t="s">
        <v>45</v>
      </c>
      <c r="BB789" s="4">
        <v>43907.633438923614</v>
      </c>
      <c r="BD789" t="s">
        <v>29</v>
      </c>
      <c r="BE789" t="s">
        <v>25</v>
      </c>
      <c r="BF789" t="s">
        <v>513</v>
      </c>
      <c r="BG789" t="s">
        <v>534</v>
      </c>
      <c r="BI789" s="3">
        <v>43957</v>
      </c>
      <c r="BJ789" t="s">
        <v>4910</v>
      </c>
      <c r="BK789" s="30" t="s">
        <v>859</v>
      </c>
      <c r="BL789" s="3">
        <v>43963.549795277781</v>
      </c>
      <c r="BM789" t="s">
        <v>31</v>
      </c>
      <c r="BN789" t="s">
        <v>32</v>
      </c>
      <c r="BP789" t="s">
        <v>1209</v>
      </c>
      <c r="BQ789" t="s">
        <v>28</v>
      </c>
      <c r="BR789" t="s">
        <v>28</v>
      </c>
      <c r="BS789" t="s">
        <v>28</v>
      </c>
      <c r="BT789" t="s">
        <v>384</v>
      </c>
      <c r="BU789" s="3">
        <v>43906.441582951389</v>
      </c>
      <c r="BV789" t="s">
        <v>803</v>
      </c>
      <c r="BW789" s="3">
        <v>43963.564345474537</v>
      </c>
      <c r="BX789" t="s">
        <v>808</v>
      </c>
      <c r="CG789"/>
      <c r="CH789"/>
      <c r="CI789"/>
      <c r="CY789"/>
      <c r="DA789"/>
      <c r="DE789"/>
      <c r="DF789"/>
    </row>
    <row r="790" spans="1:110" x14ac:dyDescent="0.25">
      <c r="A790" s="1">
        <f>IF(Veg_Table[[#This Row],[VP_STATUS]]="Hold",0,IF(OR(AND(Veg_Table[[#This Row],[PRESCRIP]]="NW_No Work",Veg_Table[[#This Row],[VP_STATUS]]&lt;&gt;"No Work Required Under EVM"),AND(Veg_Table[[#This Row],[VP_STATUS]]="No Work Required Under EVM",Veg_Table[[#This Row],[PRESCRIP]]&lt;&gt;"NW_No Work")),1,0))</f>
        <v>0</v>
      </c>
      <c r="B790" s="1">
        <f>IF(Veg_Table[[#This Row],[SPECIES]]="",1,0)</f>
        <v>0</v>
      </c>
      <c r="C790" s="1">
        <f>IF(Veg_Table[[#This Row],[DIAMETER]]="",1,0)</f>
        <v>0</v>
      </c>
      <c r="D790" s="1">
        <f>IF(Veg_Table[[#This Row],[HEIGHT]]="",1,0)</f>
        <v>0</v>
      </c>
      <c r="E79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90" s="1">
        <f>IF(AND(Veg_Table[[#This Row],[TAT_RESULT]]="ABATE",Veg_Table[[#This Row],[PRESCRIP]]="NW_No Work"),1,0)</f>
        <v>0</v>
      </c>
      <c r="G790" s="1">
        <f>IF(OR(Veg_Table[[#This Row],[Prescription R-Scale]]="NA",Veg_Table[[#This Row],[Diameter R-Scale]]="NA"),0,IF(Veg_Table[[#This Row],[Diameter R-Scale]]&lt;&gt;Veg_Table[[#This Row],[Prescription R-Scale]],1,0))</f>
        <v>0</v>
      </c>
      <c r="H790" s="1">
        <f>IF(OR(AND(Veg_Table[[#This Row],[PRESCRIP]]="BC_Br Rmv", Veg_Table[[#This Row],[WOOD_MAN]]&lt;&gt;"Not Needed"),AND(Veg_Table[[#This Row],[PRESCRIP]]="BCS_Br Rmv+Trt", Veg_Table[[#This Row],[WOOD_MAN]]&lt;&gt;"Not Needed")),1,0)</f>
        <v>0</v>
      </c>
      <c r="I790" s="1">
        <f ca="1">IF(AND(Veg_Table[[#This Row],[Prescription_Changed]]="Yes",Veg_Table[[#This Row],[TAT_RESULT]]=""),1,0)</f>
        <v>0</v>
      </c>
      <c r="J790" s="1">
        <f ca="1">SUM(Veg_Table[[#This Row],[Prescription and Status do not match]:[Prescription_Edited_And_TAT_Is_Blank]])</f>
        <v>0</v>
      </c>
      <c r="K790" s="1">
        <f ca="1">IF(Veg_Table[[#This Row],[Sum of Errors]]&gt;0,1,0)</f>
        <v>0</v>
      </c>
      <c r="L790" s="1">
        <f>1</f>
        <v>1</v>
      </c>
      <c r="M79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790" s="1">
        <f>IF(OR(MID(Veg_Table[[#This Row],[PRESCRIP]],2,1)="1",MID(Veg_Table[[#This Row],[PRESCRIP]],2,1)="2",MID(Veg_Table[[#This Row],[PRESCRIP]],2,1)="3",MID(Veg_Table[[#This Row],[PRESCRIP]],2,1)="4"),_xlfn.NUMBERVALUE(MID(Veg_Table[[#This Row],[PRESCRIP]],2,1)),"NA")</f>
        <v>3</v>
      </c>
      <c r="O790" s="1">
        <f>WEEKNUM(Veg_Table[[#This Row],[EVM_LAST_EDITED_Day]],2)</f>
        <v>20</v>
      </c>
      <c r="P790" s="25">
        <f>IFERROR(DATE(YEAR(Veg_Table[[#This Row],[EVM_LAST_EDITED2]]),MONTH(Veg_Table[[#This Row],[EVM_LAST_EDITED2]]),DAY(Veg_Table[[#This Row],[EVM_LAST_EDITED2]])),DATE(2019,1,1))</f>
        <v>43963</v>
      </c>
      <c r="Q790" s="3">
        <f>VALUE(SUBSTITUTE(Veg_Table[[#This Row],[EVM_LAST_EDITED]],",",""))</f>
        <v>43963.5499649884</v>
      </c>
      <c r="R790" s="1" t="str">
        <f>_xlfn.IFNA(IF(Veg_Table[[#This Row],[EVM_LAST_EDITOR]]="","zBlank EVM Last Editor",VLOOKUP(Veg_Table[[#This Row],[EVM_LAST_EDITOR]],Roster_Table[#All],4,FALSE)),"zAWRR Not in Roster")</f>
        <v>zAWRR Not in Roster</v>
      </c>
      <c r="S790" s="1" t="str">
        <f>_xlfn.IFNA(IF(Veg_Table[[#This Row],[EVM_LAST_EDITOR]]="","zBlank EVM Last Editor",VLOOKUP(Veg_Table[[#This Row],[EVM_LAST_EDITOR]],Roster_Table[#All],16,FALSE)),"zCompany_AWRR not in Roster")</f>
        <v>zCompany_AWRR not in Roster</v>
      </c>
      <c r="T790" s="2">
        <f>IFERROR(DATE(YEAR(Veg_Table[[#This Row],[Created2]]),MONTH(Veg_Table[[#This Row],[Created2]]),DAY(Veg_Table[[#This Row],[Created2]])),DATE(2019,1,1))</f>
        <v>43906</v>
      </c>
      <c r="U790" s="3">
        <f>VALUE(SUBSTITUTE(Veg_Table[[#This Row],[Created]],",",""))</f>
        <v>43906.444939259301</v>
      </c>
      <c r="V790" s="3" t="str">
        <f ca="1">IFERROR(_xlfn.IFNA(CELL("contents",INDIRECT(_xlfn.CONCAT("Veg_Table_Production_Data!",ADDRESS(MATCH(_xlfn.MAXIFS(#REF!,#REF!,"="&amp;Veg_Table[[#This Row],[AUTO_ID]],#REF!,"&lt;"&amp;Veg_Table[[#This Row],[EVM_LAST_EDITED_Day]]),#REF!,0),COLUMN(#REF!),4,1,)))),""),"")</f>
        <v/>
      </c>
      <c r="W790" s="3" t="str">
        <f ca="1">IF(Veg_Table[[#This Row],[Previous_Prescription]]="","No",IF(Veg_Table[[#This Row],[Previous_Prescription]]=Veg_Table[[#This Row],[PRESCRIP]],"No","Yes"))</f>
        <v>No</v>
      </c>
      <c r="X790" s="3" t="str">
        <f>IF(Veg_Table[[#This Row],[EVM_LAST_EDITED_Day]]=Veg_Table[[#This Row],[Created_Day]],"New","Old")</f>
        <v>Old</v>
      </c>
      <c r="Y790" s="1">
        <f>IFERROR(IF(FIND("delete",LOWER(Veg_Table[[#This Row],[PI_COMMENTS]]))&gt;=1,1,0),0)</f>
        <v>0</v>
      </c>
      <c r="Z790" s="1" t="str">
        <f>_xlfn.IFNA(IF(Veg_Table[[#This Row],[EVM_LAST_EDITOR]]="","Yes",VLOOKUP(Veg_Table[[#This Row],[EVM_LAST_EDITOR]],Roster_Table[#All],15,FALSE)),"Yes")</f>
        <v>Yes</v>
      </c>
      <c r="AA79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90" s="1" t="str">
        <f>_xlfn.IFNA(VLOOKUP(Veg_Table[[#This Row],[EVM_LAST_EDITOR]],Roster_Table[#All],3,FALSE),"zAWRR Not in Roster")</f>
        <v>zAWRR Not in Roster</v>
      </c>
      <c r="AC790" s="1" t="str">
        <f>_xlfn.IFNA(VLOOKUP(Veg_Table[[#This Row],[EVM_LAST_EDITOR]],Roster_Table[#All],2,FALSE),"zAWRR Not in Roster")</f>
        <v>zAWRR Not in Roster</v>
      </c>
      <c r="AD790" s="1" t="str">
        <f>IF(_xlfn.CONCAT(Veg_Table[[#This Row],[First_Name]]," ",Veg_Table[[#This Row],[Last_Name]])="zAWRR Not in Roster zAWRR Not in Roster","zAWRR Not in Roster",_xlfn.CONCAT(Veg_Table[[#This Row],[First_Name]]," ",Veg_Table[[#This Row],[Last_Name]]))</f>
        <v>zAWRR Not in Roster</v>
      </c>
      <c r="AE790">
        <v>2926140</v>
      </c>
      <c r="AF790" t="s">
        <v>779</v>
      </c>
      <c r="AG790" t="s">
        <v>30</v>
      </c>
      <c r="AH790" t="s">
        <v>714</v>
      </c>
      <c r="AI790" t="s">
        <v>725</v>
      </c>
      <c r="AJ790" t="s">
        <v>820</v>
      </c>
      <c r="AL790" t="s">
        <v>371</v>
      </c>
      <c r="AM790" t="s">
        <v>529</v>
      </c>
      <c r="AN790" t="s">
        <v>25</v>
      </c>
      <c r="AO790" t="s">
        <v>25</v>
      </c>
      <c r="AP790">
        <v>30</v>
      </c>
      <c r="AQ790">
        <v>88</v>
      </c>
      <c r="AR790" t="s">
        <v>514</v>
      </c>
      <c r="AS790" t="s">
        <v>51</v>
      </c>
      <c r="AT790" t="s">
        <v>515</v>
      </c>
      <c r="AV790" t="s">
        <v>512</v>
      </c>
      <c r="AW790" t="s">
        <v>780</v>
      </c>
      <c r="AX790" t="s">
        <v>534</v>
      </c>
      <c r="AZ790">
        <v>5434657</v>
      </c>
      <c r="BA790" t="s">
        <v>51</v>
      </c>
      <c r="BB790" s="4">
        <v>43907.634126620367</v>
      </c>
      <c r="BD790" t="s">
        <v>29</v>
      </c>
      <c r="BE790" t="s">
        <v>25</v>
      </c>
      <c r="BF790" t="s">
        <v>513</v>
      </c>
      <c r="BG790" t="s">
        <v>534</v>
      </c>
      <c r="BI790" s="3">
        <v>43957</v>
      </c>
      <c r="BJ790" t="s">
        <v>4910</v>
      </c>
      <c r="BK790" s="30" t="s">
        <v>859</v>
      </c>
      <c r="BL790" s="3">
        <v>43963.54996498843</v>
      </c>
      <c r="BM790" t="s">
        <v>31</v>
      </c>
      <c r="BN790" t="s">
        <v>32</v>
      </c>
      <c r="BP790" t="s">
        <v>1209</v>
      </c>
      <c r="BQ790" t="s">
        <v>28</v>
      </c>
      <c r="BR790" t="s">
        <v>28</v>
      </c>
      <c r="BS790" t="s">
        <v>28</v>
      </c>
      <c r="BT790" t="s">
        <v>384</v>
      </c>
      <c r="BU790" s="3">
        <v>43906.444939259258</v>
      </c>
      <c r="BV790" t="s">
        <v>803</v>
      </c>
      <c r="BW790" s="3">
        <v>43963.564345474537</v>
      </c>
      <c r="BX790" t="s">
        <v>807</v>
      </c>
      <c r="CG790"/>
      <c r="CH790"/>
      <c r="CI790"/>
      <c r="CY790"/>
      <c r="DA790"/>
      <c r="DE790"/>
      <c r="DF790"/>
    </row>
    <row r="791" spans="1:110" x14ac:dyDescent="0.25">
      <c r="A791" s="1">
        <f>IF(Veg_Table[[#This Row],[VP_STATUS]]="Hold",0,IF(OR(AND(Veg_Table[[#This Row],[PRESCRIP]]="NW_No Work",Veg_Table[[#This Row],[VP_STATUS]]&lt;&gt;"No Work Required Under EVM"),AND(Veg_Table[[#This Row],[VP_STATUS]]="No Work Required Under EVM",Veg_Table[[#This Row],[PRESCRIP]]&lt;&gt;"NW_No Work")),1,0))</f>
        <v>0</v>
      </c>
      <c r="B791" s="1">
        <f>IF(Veg_Table[[#This Row],[SPECIES]]="",1,0)</f>
        <v>0</v>
      </c>
      <c r="C791" s="1">
        <f>IF(Veg_Table[[#This Row],[DIAMETER]]="",1,0)</f>
        <v>0</v>
      </c>
      <c r="D791" s="1">
        <f>IF(Veg_Table[[#This Row],[HEIGHT]]="",1,0)</f>
        <v>0</v>
      </c>
      <c r="E79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91" s="1">
        <f>IF(AND(Veg_Table[[#This Row],[TAT_RESULT]]="ABATE",Veg_Table[[#This Row],[PRESCRIP]]="NW_No Work"),1,0)</f>
        <v>0</v>
      </c>
      <c r="G791" s="1">
        <f>IF(OR(Veg_Table[[#This Row],[Prescription R-Scale]]="NA",Veg_Table[[#This Row],[Diameter R-Scale]]="NA"),0,IF(Veg_Table[[#This Row],[Diameter R-Scale]]&lt;&gt;Veg_Table[[#This Row],[Prescription R-Scale]],1,0))</f>
        <v>0</v>
      </c>
      <c r="H791" s="1">
        <f>IF(OR(AND(Veg_Table[[#This Row],[PRESCRIP]]="BC_Br Rmv", Veg_Table[[#This Row],[WOOD_MAN]]&lt;&gt;"Not Needed"),AND(Veg_Table[[#This Row],[PRESCRIP]]="BCS_Br Rmv+Trt", Veg_Table[[#This Row],[WOOD_MAN]]&lt;&gt;"Not Needed")),1,0)</f>
        <v>0</v>
      </c>
      <c r="I791" s="1">
        <f ca="1">IF(AND(Veg_Table[[#This Row],[Prescription_Changed]]="Yes",Veg_Table[[#This Row],[TAT_RESULT]]=""),1,0)</f>
        <v>0</v>
      </c>
      <c r="J791" s="1">
        <f ca="1">SUM(Veg_Table[[#This Row],[Prescription and Status do not match]:[Prescription_Edited_And_TAT_Is_Blank]])</f>
        <v>0</v>
      </c>
      <c r="K791" s="1">
        <f ca="1">IF(Veg_Table[[#This Row],[Sum of Errors]]&gt;0,1,0)</f>
        <v>0</v>
      </c>
      <c r="L791" s="1">
        <f>1</f>
        <v>1</v>
      </c>
      <c r="M79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791" s="1">
        <f>IF(OR(MID(Veg_Table[[#This Row],[PRESCRIP]],2,1)="1",MID(Veg_Table[[#This Row],[PRESCRIP]],2,1)="2",MID(Veg_Table[[#This Row],[PRESCRIP]],2,1)="3",MID(Veg_Table[[#This Row],[PRESCRIP]],2,1)="4"),_xlfn.NUMBERVALUE(MID(Veg_Table[[#This Row],[PRESCRIP]],2,1)),"NA")</f>
        <v>2</v>
      </c>
      <c r="O791" s="1">
        <f>WEEKNUM(Veg_Table[[#This Row],[EVM_LAST_EDITED_Day]],2)</f>
        <v>20</v>
      </c>
      <c r="P791" s="25">
        <f>IFERROR(DATE(YEAR(Veg_Table[[#This Row],[EVM_LAST_EDITED2]]),MONTH(Veg_Table[[#This Row],[EVM_LAST_EDITED2]]),DAY(Veg_Table[[#This Row],[EVM_LAST_EDITED2]])),DATE(2019,1,1))</f>
        <v>43963</v>
      </c>
      <c r="Q791" s="3">
        <f>VALUE(SUBSTITUTE(Veg_Table[[#This Row],[EVM_LAST_EDITED]],",",""))</f>
        <v>43963.5501804167</v>
      </c>
      <c r="R791" s="1" t="str">
        <f>_xlfn.IFNA(IF(Veg_Table[[#This Row],[EVM_LAST_EDITOR]]="","zBlank EVM Last Editor",VLOOKUP(Veg_Table[[#This Row],[EVM_LAST_EDITOR]],Roster_Table[#All],4,FALSE)),"zAWRR Not in Roster")</f>
        <v>zAWRR Not in Roster</v>
      </c>
      <c r="S791" s="1" t="str">
        <f>_xlfn.IFNA(IF(Veg_Table[[#This Row],[EVM_LAST_EDITOR]]="","zBlank EVM Last Editor",VLOOKUP(Veg_Table[[#This Row],[EVM_LAST_EDITOR]],Roster_Table[#All],16,FALSE)),"zCompany_AWRR not in Roster")</f>
        <v>zCompany_AWRR not in Roster</v>
      </c>
      <c r="T791" s="2">
        <f>IFERROR(DATE(YEAR(Veg_Table[[#This Row],[Created2]]),MONTH(Veg_Table[[#This Row],[Created2]]),DAY(Veg_Table[[#This Row],[Created2]])),DATE(2019,1,1))</f>
        <v>43906</v>
      </c>
      <c r="U791" s="3">
        <f>VALUE(SUBSTITUTE(Veg_Table[[#This Row],[Created]],",",""))</f>
        <v>43906.449074710603</v>
      </c>
      <c r="V791" s="3" t="str">
        <f ca="1">IFERROR(_xlfn.IFNA(CELL("contents",INDIRECT(_xlfn.CONCAT("Veg_Table_Production_Data!",ADDRESS(MATCH(_xlfn.MAXIFS(#REF!,#REF!,"="&amp;Veg_Table[[#This Row],[AUTO_ID]],#REF!,"&lt;"&amp;Veg_Table[[#This Row],[EVM_LAST_EDITED_Day]]),#REF!,0),COLUMN(#REF!),4,1,)))),""),"")</f>
        <v/>
      </c>
      <c r="W791" s="3" t="str">
        <f ca="1">IF(Veg_Table[[#This Row],[Previous_Prescription]]="","No",IF(Veg_Table[[#This Row],[Previous_Prescription]]=Veg_Table[[#This Row],[PRESCRIP]],"No","Yes"))</f>
        <v>No</v>
      </c>
      <c r="X791" s="3" t="str">
        <f>IF(Veg_Table[[#This Row],[EVM_LAST_EDITED_Day]]=Veg_Table[[#This Row],[Created_Day]],"New","Old")</f>
        <v>Old</v>
      </c>
      <c r="Y791" s="1">
        <f>IFERROR(IF(FIND("delete",LOWER(Veg_Table[[#This Row],[PI_COMMENTS]]))&gt;=1,1,0),0)</f>
        <v>0</v>
      </c>
      <c r="Z791" s="1" t="str">
        <f>_xlfn.IFNA(IF(Veg_Table[[#This Row],[EVM_LAST_EDITOR]]="","Yes",VLOOKUP(Veg_Table[[#This Row],[EVM_LAST_EDITOR]],Roster_Table[#All],15,FALSE)),"Yes")</f>
        <v>Yes</v>
      </c>
      <c r="AA79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91" s="1" t="str">
        <f>_xlfn.IFNA(VLOOKUP(Veg_Table[[#This Row],[EVM_LAST_EDITOR]],Roster_Table[#All],3,FALSE),"zAWRR Not in Roster")</f>
        <v>zAWRR Not in Roster</v>
      </c>
      <c r="AC791" s="1" t="str">
        <f>_xlfn.IFNA(VLOOKUP(Veg_Table[[#This Row],[EVM_LAST_EDITOR]],Roster_Table[#All],2,FALSE),"zAWRR Not in Roster")</f>
        <v>zAWRR Not in Roster</v>
      </c>
      <c r="AD791" s="1" t="str">
        <f>IF(_xlfn.CONCAT(Veg_Table[[#This Row],[First_Name]]," ",Veg_Table[[#This Row],[Last_Name]])="zAWRR Not in Roster zAWRR Not in Roster","zAWRR Not in Roster",_xlfn.CONCAT(Veg_Table[[#This Row],[First_Name]]," ",Veg_Table[[#This Row],[Last_Name]]))</f>
        <v>zAWRR Not in Roster</v>
      </c>
      <c r="AE791">
        <v>2926159</v>
      </c>
      <c r="AF791" t="s">
        <v>777</v>
      </c>
      <c r="AG791" t="s">
        <v>30</v>
      </c>
      <c r="AH791" t="s">
        <v>714</v>
      </c>
      <c r="AI791" t="s">
        <v>725</v>
      </c>
      <c r="AJ791" t="s">
        <v>820</v>
      </c>
      <c r="AL791" t="s">
        <v>371</v>
      </c>
      <c r="AM791" t="s">
        <v>529</v>
      </c>
      <c r="AN791" t="s">
        <v>25</v>
      </c>
      <c r="AO791" t="s">
        <v>25</v>
      </c>
      <c r="AP791">
        <v>12</v>
      </c>
      <c r="AQ791">
        <v>50</v>
      </c>
      <c r="AR791" t="s">
        <v>511</v>
      </c>
      <c r="AS791" t="s">
        <v>42</v>
      </c>
      <c r="AT791" t="s">
        <v>515</v>
      </c>
      <c r="AV791" t="s">
        <v>512</v>
      </c>
      <c r="AW791" t="s">
        <v>778</v>
      </c>
      <c r="AX791" t="s">
        <v>534</v>
      </c>
      <c r="AZ791">
        <v>5434657</v>
      </c>
      <c r="BA791" t="s">
        <v>42</v>
      </c>
      <c r="BB791" s="4">
        <v>43907.634681689815</v>
      </c>
      <c r="BD791" t="s">
        <v>29</v>
      </c>
      <c r="BE791" t="s">
        <v>25</v>
      </c>
      <c r="BF791" t="s">
        <v>513</v>
      </c>
      <c r="BG791" t="s">
        <v>534</v>
      </c>
      <c r="BI791" s="3">
        <v>43957</v>
      </c>
      <c r="BJ791" t="s">
        <v>4959</v>
      </c>
      <c r="BK791" s="30" t="s">
        <v>859</v>
      </c>
      <c r="BL791" s="3">
        <v>43963.550180416663</v>
      </c>
      <c r="BM791" t="s">
        <v>31</v>
      </c>
      <c r="BN791" t="s">
        <v>32</v>
      </c>
      <c r="BP791" t="s">
        <v>1209</v>
      </c>
      <c r="BQ791" t="s">
        <v>28</v>
      </c>
      <c r="BR791" t="s">
        <v>28</v>
      </c>
      <c r="BS791" t="s">
        <v>28</v>
      </c>
      <c r="BT791" t="s">
        <v>544</v>
      </c>
      <c r="BU791" s="3">
        <v>43906.449074710647</v>
      </c>
      <c r="BV791" t="s">
        <v>803</v>
      </c>
      <c r="BW791" s="3">
        <v>43963.564345474537</v>
      </c>
      <c r="BX791" t="s">
        <v>806</v>
      </c>
      <c r="CG791"/>
      <c r="CH791"/>
      <c r="CI791"/>
      <c r="CY791"/>
      <c r="DA791"/>
      <c r="DE791"/>
      <c r="DF791"/>
    </row>
    <row r="792" spans="1:110" x14ac:dyDescent="0.25">
      <c r="A792" s="1">
        <f>IF(Veg_Table[[#This Row],[VP_STATUS]]="Hold",0,IF(OR(AND(Veg_Table[[#This Row],[PRESCRIP]]="NW_No Work",Veg_Table[[#This Row],[VP_STATUS]]&lt;&gt;"No Work Required Under EVM"),AND(Veg_Table[[#This Row],[VP_STATUS]]="No Work Required Under EVM",Veg_Table[[#This Row],[PRESCRIP]]&lt;&gt;"NW_No Work")),1,0))</f>
        <v>0</v>
      </c>
      <c r="B792" s="1">
        <f>IF(Veg_Table[[#This Row],[SPECIES]]="",1,0)</f>
        <v>0</v>
      </c>
      <c r="C792" s="1">
        <f>IF(Veg_Table[[#This Row],[DIAMETER]]="",1,0)</f>
        <v>0</v>
      </c>
      <c r="D792" s="1">
        <f>IF(Veg_Table[[#This Row],[HEIGHT]]="",1,0)</f>
        <v>0</v>
      </c>
      <c r="E79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92" s="1">
        <f>IF(AND(Veg_Table[[#This Row],[TAT_RESULT]]="ABATE",Veg_Table[[#This Row],[PRESCRIP]]="NW_No Work"),1,0)</f>
        <v>0</v>
      </c>
      <c r="G792" s="1">
        <f>IF(OR(Veg_Table[[#This Row],[Prescription R-Scale]]="NA",Veg_Table[[#This Row],[Diameter R-Scale]]="NA"),0,IF(Veg_Table[[#This Row],[Diameter R-Scale]]&lt;&gt;Veg_Table[[#This Row],[Prescription R-Scale]],1,0))</f>
        <v>0</v>
      </c>
      <c r="H792" s="1">
        <f>IF(OR(AND(Veg_Table[[#This Row],[PRESCRIP]]="BC_Br Rmv", Veg_Table[[#This Row],[WOOD_MAN]]&lt;&gt;"Not Needed"),AND(Veg_Table[[#This Row],[PRESCRIP]]="BCS_Br Rmv+Trt", Veg_Table[[#This Row],[WOOD_MAN]]&lt;&gt;"Not Needed")),1,0)</f>
        <v>0</v>
      </c>
      <c r="I792" s="1">
        <f ca="1">IF(AND(Veg_Table[[#This Row],[Prescription_Changed]]="Yes",Veg_Table[[#This Row],[TAT_RESULT]]=""),1,0)</f>
        <v>0</v>
      </c>
      <c r="J792" s="1">
        <f ca="1">SUM(Veg_Table[[#This Row],[Prescription and Status do not match]:[Prescription_Edited_And_TAT_Is_Blank]])</f>
        <v>0</v>
      </c>
      <c r="K792" s="1">
        <f ca="1">IF(Veg_Table[[#This Row],[Sum of Errors]]&gt;0,1,0)</f>
        <v>0</v>
      </c>
      <c r="L792" s="1">
        <f>1</f>
        <v>1</v>
      </c>
      <c r="M79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792" s="1">
        <f>IF(OR(MID(Veg_Table[[#This Row],[PRESCRIP]],2,1)="1",MID(Veg_Table[[#This Row],[PRESCRIP]],2,1)="2",MID(Veg_Table[[#This Row],[PRESCRIP]],2,1)="3",MID(Veg_Table[[#This Row],[PRESCRIP]],2,1)="4"),_xlfn.NUMBERVALUE(MID(Veg_Table[[#This Row],[PRESCRIP]],2,1)),"NA")</f>
        <v>2</v>
      </c>
      <c r="O792" s="1">
        <f>WEEKNUM(Veg_Table[[#This Row],[EVM_LAST_EDITED_Day]],2)</f>
        <v>20</v>
      </c>
      <c r="P792" s="25">
        <f>IFERROR(DATE(YEAR(Veg_Table[[#This Row],[EVM_LAST_EDITED2]]),MONTH(Veg_Table[[#This Row],[EVM_LAST_EDITED2]]),DAY(Veg_Table[[#This Row],[EVM_LAST_EDITED2]])),DATE(2019,1,1))</f>
        <v>43963</v>
      </c>
      <c r="Q792" s="3">
        <f>VALUE(SUBSTITUTE(Veg_Table[[#This Row],[EVM_LAST_EDITED]],",",""))</f>
        <v>43963.5503496991</v>
      </c>
      <c r="R792" s="1" t="str">
        <f>_xlfn.IFNA(IF(Veg_Table[[#This Row],[EVM_LAST_EDITOR]]="","zBlank EVM Last Editor",VLOOKUP(Veg_Table[[#This Row],[EVM_LAST_EDITOR]],Roster_Table[#All],4,FALSE)),"zAWRR Not in Roster")</f>
        <v>zAWRR Not in Roster</v>
      </c>
      <c r="S792" s="1" t="str">
        <f>_xlfn.IFNA(IF(Veg_Table[[#This Row],[EVM_LAST_EDITOR]]="","zBlank EVM Last Editor",VLOOKUP(Veg_Table[[#This Row],[EVM_LAST_EDITOR]],Roster_Table[#All],16,FALSE)),"zCompany_AWRR not in Roster")</f>
        <v>zCompany_AWRR not in Roster</v>
      </c>
      <c r="T792" s="2">
        <f>IFERROR(DATE(YEAR(Veg_Table[[#This Row],[Created2]]),MONTH(Veg_Table[[#This Row],[Created2]]),DAY(Veg_Table[[#This Row],[Created2]])),DATE(2019,1,1))</f>
        <v>43906</v>
      </c>
      <c r="U792" s="3">
        <f>VALUE(SUBSTITUTE(Veg_Table[[#This Row],[Created]],",",""))</f>
        <v>43906.374986261602</v>
      </c>
      <c r="V792" s="3" t="str">
        <f ca="1">IFERROR(_xlfn.IFNA(CELL("contents",INDIRECT(_xlfn.CONCAT("Veg_Table_Production_Data!",ADDRESS(MATCH(_xlfn.MAXIFS(#REF!,#REF!,"="&amp;Veg_Table[[#This Row],[AUTO_ID]],#REF!,"&lt;"&amp;Veg_Table[[#This Row],[EVM_LAST_EDITED_Day]]),#REF!,0),COLUMN(#REF!),4,1,)))),""),"")</f>
        <v/>
      </c>
      <c r="W792" s="3" t="str">
        <f ca="1">IF(Veg_Table[[#This Row],[Previous_Prescription]]="","No",IF(Veg_Table[[#This Row],[Previous_Prescription]]=Veg_Table[[#This Row],[PRESCRIP]],"No","Yes"))</f>
        <v>No</v>
      </c>
      <c r="X792" s="3" t="str">
        <f>IF(Veg_Table[[#This Row],[EVM_LAST_EDITED_Day]]=Veg_Table[[#This Row],[Created_Day]],"New","Old")</f>
        <v>Old</v>
      </c>
      <c r="Y792" s="1">
        <f>IFERROR(IF(FIND("delete",LOWER(Veg_Table[[#This Row],[PI_COMMENTS]]))&gt;=1,1,0),0)</f>
        <v>0</v>
      </c>
      <c r="Z792" s="1" t="str">
        <f>_xlfn.IFNA(IF(Veg_Table[[#This Row],[EVM_LAST_EDITOR]]="","Yes",VLOOKUP(Veg_Table[[#This Row],[EVM_LAST_EDITOR]],Roster_Table[#All],15,FALSE)),"Yes")</f>
        <v>Yes</v>
      </c>
      <c r="AA79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92" s="1" t="str">
        <f>_xlfn.IFNA(VLOOKUP(Veg_Table[[#This Row],[EVM_LAST_EDITOR]],Roster_Table[#All],3,FALSE),"zAWRR Not in Roster")</f>
        <v>zAWRR Not in Roster</v>
      </c>
      <c r="AC792" s="1" t="str">
        <f>_xlfn.IFNA(VLOOKUP(Veg_Table[[#This Row],[EVM_LAST_EDITOR]],Roster_Table[#All],2,FALSE),"zAWRR Not in Roster")</f>
        <v>zAWRR Not in Roster</v>
      </c>
      <c r="AD792" s="1" t="str">
        <f>IF(_xlfn.CONCAT(Veg_Table[[#This Row],[First_Name]]," ",Veg_Table[[#This Row],[Last_Name]])="zAWRR Not in Roster zAWRR Not in Roster","zAWRR Not in Roster",_xlfn.CONCAT(Veg_Table[[#This Row],[First_Name]]," ",Veg_Table[[#This Row],[Last_Name]]))</f>
        <v>zAWRR Not in Roster</v>
      </c>
      <c r="AE792">
        <v>2925755</v>
      </c>
      <c r="AF792" t="s">
        <v>1493</v>
      </c>
      <c r="AG792" t="s">
        <v>30</v>
      </c>
      <c r="AH792" t="s">
        <v>714</v>
      </c>
      <c r="AI792" t="s">
        <v>726</v>
      </c>
      <c r="AJ792" t="s">
        <v>820</v>
      </c>
      <c r="AL792" t="s">
        <v>371</v>
      </c>
      <c r="AM792" t="s">
        <v>38</v>
      </c>
      <c r="AN792" t="s">
        <v>25</v>
      </c>
      <c r="AO792" t="s">
        <v>25</v>
      </c>
      <c r="AP792">
        <v>23</v>
      </c>
      <c r="AQ792">
        <v>130</v>
      </c>
      <c r="AR792" t="s">
        <v>514</v>
      </c>
      <c r="AS792" t="s">
        <v>42</v>
      </c>
      <c r="AT792" t="s">
        <v>515</v>
      </c>
      <c r="AV792" t="s">
        <v>512</v>
      </c>
      <c r="AW792" t="s">
        <v>1494</v>
      </c>
      <c r="AX792" t="s">
        <v>534</v>
      </c>
      <c r="AZ792">
        <v>5650718</v>
      </c>
      <c r="BA792" t="s">
        <v>42</v>
      </c>
      <c r="BB792" s="4">
        <v>43915.471661342592</v>
      </c>
      <c r="BC792" t="s">
        <v>1774</v>
      </c>
      <c r="BD792" t="s">
        <v>29</v>
      </c>
      <c r="BE792" t="s">
        <v>25</v>
      </c>
      <c r="BF792" t="s">
        <v>513</v>
      </c>
      <c r="BG792" t="s">
        <v>534</v>
      </c>
      <c r="BI792" s="3">
        <v>43957</v>
      </c>
      <c r="BJ792" t="s">
        <v>4959</v>
      </c>
      <c r="BK792" s="30" t="s">
        <v>859</v>
      </c>
      <c r="BL792" s="3">
        <v>43963.550349699071</v>
      </c>
      <c r="BM792" t="s">
        <v>31</v>
      </c>
      <c r="BN792" t="s">
        <v>32</v>
      </c>
      <c r="BP792" t="s">
        <v>1209</v>
      </c>
      <c r="BQ792" t="s">
        <v>28</v>
      </c>
      <c r="BR792" t="s">
        <v>28</v>
      </c>
      <c r="BS792" t="s">
        <v>28</v>
      </c>
      <c r="BT792" t="s">
        <v>544</v>
      </c>
      <c r="BU792" s="3">
        <v>43906.374986261573</v>
      </c>
      <c r="BV792" t="s">
        <v>803</v>
      </c>
      <c r="BW792" s="3">
        <v>43963.564345474537</v>
      </c>
      <c r="BX792" t="s">
        <v>1495</v>
      </c>
      <c r="CG792"/>
      <c r="CH792"/>
      <c r="CI792"/>
      <c r="CY792"/>
      <c r="DA792"/>
      <c r="DE792"/>
      <c r="DF792"/>
    </row>
    <row r="793" spans="1:110" x14ac:dyDescent="0.25">
      <c r="A793" s="1">
        <f>IF(Veg_Table[[#This Row],[VP_STATUS]]="Hold",0,IF(OR(AND(Veg_Table[[#This Row],[PRESCRIP]]="NW_No Work",Veg_Table[[#This Row],[VP_STATUS]]&lt;&gt;"No Work Required Under EVM"),AND(Veg_Table[[#This Row],[VP_STATUS]]="No Work Required Under EVM",Veg_Table[[#This Row],[PRESCRIP]]&lt;&gt;"NW_No Work")),1,0))</f>
        <v>0</v>
      </c>
      <c r="B793" s="1">
        <f>IF(Veg_Table[[#This Row],[SPECIES]]="",1,0)</f>
        <v>0</v>
      </c>
      <c r="C793" s="1">
        <f>IF(Veg_Table[[#This Row],[DIAMETER]]="",1,0)</f>
        <v>0</v>
      </c>
      <c r="D793" s="1">
        <f>IF(Veg_Table[[#This Row],[HEIGHT]]="",1,0)</f>
        <v>0</v>
      </c>
      <c r="E79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93" s="1">
        <f>IF(AND(Veg_Table[[#This Row],[TAT_RESULT]]="ABATE",Veg_Table[[#This Row],[PRESCRIP]]="NW_No Work"),1,0)</f>
        <v>0</v>
      </c>
      <c r="G793" s="1">
        <f>IF(OR(Veg_Table[[#This Row],[Prescription R-Scale]]="NA",Veg_Table[[#This Row],[Diameter R-Scale]]="NA"),0,IF(Veg_Table[[#This Row],[Diameter R-Scale]]&lt;&gt;Veg_Table[[#This Row],[Prescription R-Scale]],1,0))</f>
        <v>0</v>
      </c>
      <c r="H793" s="1">
        <f>IF(OR(AND(Veg_Table[[#This Row],[PRESCRIP]]="BC_Br Rmv", Veg_Table[[#This Row],[WOOD_MAN]]&lt;&gt;"Not Needed"),AND(Veg_Table[[#This Row],[PRESCRIP]]="BCS_Br Rmv+Trt", Veg_Table[[#This Row],[WOOD_MAN]]&lt;&gt;"Not Needed")),1,0)</f>
        <v>0</v>
      </c>
      <c r="I793" s="1">
        <f ca="1">IF(AND(Veg_Table[[#This Row],[Prescription_Changed]]="Yes",Veg_Table[[#This Row],[TAT_RESULT]]=""),1,0)</f>
        <v>0</v>
      </c>
      <c r="J793" s="1">
        <f ca="1">SUM(Veg_Table[[#This Row],[Prescription and Status do not match]:[Prescription_Edited_And_TAT_Is_Blank]])</f>
        <v>0</v>
      </c>
      <c r="K793" s="1">
        <f ca="1">IF(Veg_Table[[#This Row],[Sum of Errors]]&gt;0,1,0)</f>
        <v>0</v>
      </c>
      <c r="L793" s="1">
        <f>1</f>
        <v>1</v>
      </c>
      <c r="M79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793" s="1">
        <f>IF(OR(MID(Veg_Table[[#This Row],[PRESCRIP]],2,1)="1",MID(Veg_Table[[#This Row],[PRESCRIP]],2,1)="2",MID(Veg_Table[[#This Row],[PRESCRIP]],2,1)="3",MID(Veg_Table[[#This Row],[PRESCRIP]],2,1)="4"),_xlfn.NUMBERVALUE(MID(Veg_Table[[#This Row],[PRESCRIP]],2,1)),"NA")</f>
        <v>4</v>
      </c>
      <c r="O793" s="1">
        <f>WEEKNUM(Veg_Table[[#This Row],[EVM_LAST_EDITED_Day]],2)</f>
        <v>20</v>
      </c>
      <c r="P793" s="25">
        <f>IFERROR(DATE(YEAR(Veg_Table[[#This Row],[EVM_LAST_EDITED2]]),MONTH(Veg_Table[[#This Row],[EVM_LAST_EDITED2]]),DAY(Veg_Table[[#This Row],[EVM_LAST_EDITED2]])),DATE(2019,1,1))</f>
        <v>43963</v>
      </c>
      <c r="Q793" s="3">
        <f>VALUE(SUBSTITUTE(Veg_Table[[#This Row],[EVM_LAST_EDITED]],",",""))</f>
        <v>43963.551575671299</v>
      </c>
      <c r="R793" s="1" t="str">
        <f>_xlfn.IFNA(IF(Veg_Table[[#This Row],[EVM_LAST_EDITOR]]="","zBlank EVM Last Editor",VLOOKUP(Veg_Table[[#This Row],[EVM_LAST_EDITOR]],Roster_Table[#All],4,FALSE)),"zAWRR Not in Roster")</f>
        <v>zAWRR Not in Roster</v>
      </c>
      <c r="S793" s="1" t="str">
        <f>_xlfn.IFNA(IF(Veg_Table[[#This Row],[EVM_LAST_EDITOR]]="","zBlank EVM Last Editor",VLOOKUP(Veg_Table[[#This Row],[EVM_LAST_EDITOR]],Roster_Table[#All],16,FALSE)),"zCompany_AWRR not in Roster")</f>
        <v>zCompany_AWRR not in Roster</v>
      </c>
      <c r="T793" s="2">
        <f>IFERROR(DATE(YEAR(Veg_Table[[#This Row],[Created2]]),MONTH(Veg_Table[[#This Row],[Created2]]),DAY(Veg_Table[[#This Row],[Created2]])),DATE(2019,1,1))</f>
        <v>43692</v>
      </c>
      <c r="U793" s="3">
        <f>VALUE(SUBSTITUTE(Veg_Table[[#This Row],[Created]],",",""))</f>
        <v>43692.418993055602</v>
      </c>
      <c r="V793" s="3" t="str">
        <f ca="1">IFERROR(_xlfn.IFNA(CELL("contents",INDIRECT(_xlfn.CONCAT("Veg_Table_Production_Data!",ADDRESS(MATCH(_xlfn.MAXIFS(#REF!,#REF!,"="&amp;Veg_Table[[#This Row],[AUTO_ID]],#REF!,"&lt;"&amp;Veg_Table[[#This Row],[EVM_LAST_EDITED_Day]]),#REF!,0),COLUMN(#REF!),4,1,)))),""),"")</f>
        <v/>
      </c>
      <c r="W793" s="3" t="str">
        <f ca="1">IF(Veg_Table[[#This Row],[Previous_Prescription]]="","No",IF(Veg_Table[[#This Row],[Previous_Prescription]]=Veg_Table[[#This Row],[PRESCRIP]],"No","Yes"))</f>
        <v>No</v>
      </c>
      <c r="X793" s="3" t="str">
        <f>IF(Veg_Table[[#This Row],[EVM_LAST_EDITED_Day]]=Veg_Table[[#This Row],[Created_Day]],"New","Old")</f>
        <v>Old</v>
      </c>
      <c r="Y793" s="1">
        <f>IFERROR(IF(FIND("delete",LOWER(Veg_Table[[#This Row],[PI_COMMENTS]]))&gt;=1,1,0),0)</f>
        <v>0</v>
      </c>
      <c r="Z793" s="1" t="str">
        <f>_xlfn.IFNA(IF(Veg_Table[[#This Row],[EVM_LAST_EDITOR]]="","Yes",VLOOKUP(Veg_Table[[#This Row],[EVM_LAST_EDITOR]],Roster_Table[#All],15,FALSE)),"Yes")</f>
        <v>Yes</v>
      </c>
      <c r="AA79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93" s="1" t="str">
        <f>_xlfn.IFNA(VLOOKUP(Veg_Table[[#This Row],[EVM_LAST_EDITOR]],Roster_Table[#All],3,FALSE),"zAWRR Not in Roster")</f>
        <v>zAWRR Not in Roster</v>
      </c>
      <c r="AC793" s="1" t="str">
        <f>_xlfn.IFNA(VLOOKUP(Veg_Table[[#This Row],[EVM_LAST_EDITOR]],Roster_Table[#All],2,FALSE),"zAWRR Not in Roster")</f>
        <v>zAWRR Not in Roster</v>
      </c>
      <c r="AD793" s="1" t="str">
        <f>IF(_xlfn.CONCAT(Veg_Table[[#This Row],[First_Name]]," ",Veg_Table[[#This Row],[Last_Name]])="zAWRR Not in Roster zAWRR Not in Roster","zAWRR Not in Roster",_xlfn.CONCAT(Veg_Table[[#This Row],[First_Name]]," ",Veg_Table[[#This Row],[Last_Name]]))</f>
        <v>zAWRR Not in Roster</v>
      </c>
      <c r="AE793">
        <v>1754384</v>
      </c>
      <c r="AF793" t="s">
        <v>4861</v>
      </c>
      <c r="AG793" t="s">
        <v>30</v>
      </c>
      <c r="AH793" t="s">
        <v>918</v>
      </c>
      <c r="AI793" t="s">
        <v>919</v>
      </c>
      <c r="AJ793" t="s">
        <v>820</v>
      </c>
      <c r="AL793" t="s">
        <v>22</v>
      </c>
      <c r="AM793" t="s">
        <v>40</v>
      </c>
      <c r="AN793" t="s">
        <v>25</v>
      </c>
      <c r="AO793" t="s">
        <v>25</v>
      </c>
      <c r="AP793">
        <v>42</v>
      </c>
      <c r="AQ793">
        <v>65</v>
      </c>
      <c r="AR793" t="s">
        <v>514</v>
      </c>
      <c r="AS793" t="s">
        <v>57</v>
      </c>
      <c r="AT793" t="s">
        <v>515</v>
      </c>
      <c r="AU793" t="s">
        <v>43</v>
      </c>
      <c r="AV793" t="s">
        <v>519</v>
      </c>
      <c r="AW793" t="s">
        <v>4862</v>
      </c>
      <c r="AX793" t="s">
        <v>534</v>
      </c>
      <c r="AZ793">
        <v>5491986</v>
      </c>
      <c r="BA793" t="s">
        <v>57</v>
      </c>
      <c r="BB793" s="4">
        <v>43910.493132951386</v>
      </c>
      <c r="BD793" t="s">
        <v>29</v>
      </c>
      <c r="BG793" t="s">
        <v>534</v>
      </c>
      <c r="BI793" s="3">
        <v>43957</v>
      </c>
      <c r="BJ793" t="s">
        <v>4850</v>
      </c>
      <c r="BK793" s="30" t="s">
        <v>859</v>
      </c>
      <c r="BL793" s="3">
        <v>43963.551575671299</v>
      </c>
      <c r="BM793" t="s">
        <v>31</v>
      </c>
      <c r="BN793" t="s">
        <v>32</v>
      </c>
      <c r="BO793" t="s">
        <v>920</v>
      </c>
      <c r="BP793" t="s">
        <v>921</v>
      </c>
      <c r="BQ793" t="s">
        <v>826</v>
      </c>
      <c r="BR793" t="s">
        <v>28</v>
      </c>
      <c r="BS793" t="s">
        <v>28</v>
      </c>
      <c r="BT793" t="s">
        <v>922</v>
      </c>
      <c r="BU793" s="3">
        <v>43692.418993055559</v>
      </c>
      <c r="BV793" t="s">
        <v>803</v>
      </c>
      <c r="BW793" s="3">
        <v>43963.564296458331</v>
      </c>
      <c r="BX793" t="s">
        <v>4863</v>
      </c>
      <c r="CG793"/>
      <c r="CH793"/>
      <c r="CI793"/>
      <c r="CY793"/>
      <c r="DA793"/>
      <c r="DE793"/>
      <c r="DF793"/>
    </row>
    <row r="794" spans="1:110" x14ac:dyDescent="0.25">
      <c r="A794" s="1">
        <f>IF(Veg_Table[[#This Row],[VP_STATUS]]="Hold",0,IF(OR(AND(Veg_Table[[#This Row],[PRESCRIP]]="NW_No Work",Veg_Table[[#This Row],[VP_STATUS]]&lt;&gt;"No Work Required Under EVM"),AND(Veg_Table[[#This Row],[VP_STATUS]]="No Work Required Under EVM",Veg_Table[[#This Row],[PRESCRIP]]&lt;&gt;"NW_No Work")),1,0))</f>
        <v>0</v>
      </c>
      <c r="B794" s="1">
        <f>IF(Veg_Table[[#This Row],[SPECIES]]="",1,0)</f>
        <v>0</v>
      </c>
      <c r="C794" s="1">
        <f>IF(Veg_Table[[#This Row],[DIAMETER]]="",1,0)</f>
        <v>0</v>
      </c>
      <c r="D794" s="1">
        <f>IF(Veg_Table[[#This Row],[HEIGHT]]="",1,0)</f>
        <v>0</v>
      </c>
      <c r="E79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94" s="1">
        <f>IF(AND(Veg_Table[[#This Row],[TAT_RESULT]]="ABATE",Veg_Table[[#This Row],[PRESCRIP]]="NW_No Work"),1,0)</f>
        <v>0</v>
      </c>
      <c r="G794" s="1">
        <f>IF(OR(Veg_Table[[#This Row],[Prescription R-Scale]]="NA",Veg_Table[[#This Row],[Diameter R-Scale]]="NA"),0,IF(Veg_Table[[#This Row],[Diameter R-Scale]]&lt;&gt;Veg_Table[[#This Row],[Prescription R-Scale]],1,0))</f>
        <v>0</v>
      </c>
      <c r="H794" s="1">
        <f>IF(OR(AND(Veg_Table[[#This Row],[PRESCRIP]]="BC_Br Rmv", Veg_Table[[#This Row],[WOOD_MAN]]&lt;&gt;"Not Needed"),AND(Veg_Table[[#This Row],[PRESCRIP]]="BCS_Br Rmv+Trt", Veg_Table[[#This Row],[WOOD_MAN]]&lt;&gt;"Not Needed")),1,0)</f>
        <v>0</v>
      </c>
      <c r="I794" s="1">
        <f ca="1">IF(AND(Veg_Table[[#This Row],[Prescription_Changed]]="Yes",Veg_Table[[#This Row],[TAT_RESULT]]=""),1,0)</f>
        <v>0</v>
      </c>
      <c r="J794" s="1">
        <f ca="1">SUM(Veg_Table[[#This Row],[Prescription and Status do not match]:[Prescription_Edited_And_TAT_Is_Blank]])</f>
        <v>0</v>
      </c>
      <c r="K794" s="1">
        <f ca="1">IF(Veg_Table[[#This Row],[Sum of Errors]]&gt;0,1,0)</f>
        <v>0</v>
      </c>
      <c r="L794" s="1">
        <f>1</f>
        <v>1</v>
      </c>
      <c r="M79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794" s="1" t="str">
        <f>IF(OR(MID(Veg_Table[[#This Row],[PRESCRIP]],2,1)="1",MID(Veg_Table[[#This Row],[PRESCRIP]],2,1)="2",MID(Veg_Table[[#This Row],[PRESCRIP]],2,1)="3",MID(Veg_Table[[#This Row],[PRESCRIP]],2,1)="4"),_xlfn.NUMBERVALUE(MID(Veg_Table[[#This Row],[PRESCRIP]],2,1)),"NA")</f>
        <v>NA</v>
      </c>
      <c r="O794" s="1">
        <f>WEEKNUM(Veg_Table[[#This Row],[EVM_LAST_EDITED_Day]],2)</f>
        <v>20</v>
      </c>
      <c r="P794" s="25">
        <f>IFERROR(DATE(YEAR(Veg_Table[[#This Row],[EVM_LAST_EDITED2]]),MONTH(Veg_Table[[#This Row],[EVM_LAST_EDITED2]]),DAY(Veg_Table[[#This Row],[EVM_LAST_EDITED2]])),DATE(2019,1,1))</f>
        <v>43963</v>
      </c>
      <c r="Q794" s="3">
        <f>VALUE(SUBSTITUTE(Veg_Table[[#This Row],[EVM_LAST_EDITED]],",",""))</f>
        <v>43963.554085648102</v>
      </c>
      <c r="R794" s="1" t="str">
        <f>_xlfn.IFNA(IF(Veg_Table[[#This Row],[EVM_LAST_EDITOR]]="","zBlank EVM Last Editor",VLOOKUP(Veg_Table[[#This Row],[EVM_LAST_EDITOR]],Roster_Table[#All],4,FALSE)),"zAWRR Not in Roster")</f>
        <v>MGE</v>
      </c>
      <c r="S794" s="1" t="str">
        <f>_xlfn.IFNA(IF(Veg_Table[[#This Row],[EVM_LAST_EDITOR]]="","zBlank EVM Last Editor",VLOOKUP(Veg_Table[[#This Row],[EVM_LAST_EDITOR]],Roster_Table[#All],16,FALSE)),"zCompany_AWRR not in Roster")</f>
        <v>MGE_Mountain G Enterprises</v>
      </c>
      <c r="T794" s="2">
        <f>IFERROR(DATE(YEAR(Veg_Table[[#This Row],[Created2]]),MONTH(Veg_Table[[#This Row],[Created2]]),DAY(Veg_Table[[#This Row],[Created2]])),DATE(2019,1,1))</f>
        <v>43963</v>
      </c>
      <c r="U794" s="3">
        <f>VALUE(SUBSTITUTE(Veg_Table[[#This Row],[Created]],",",""))</f>
        <v>43963.546134259297</v>
      </c>
      <c r="V794" s="3" t="str">
        <f ca="1">IFERROR(_xlfn.IFNA(CELL("contents",INDIRECT(_xlfn.CONCAT("Veg_Table_Production_Data!",ADDRESS(MATCH(_xlfn.MAXIFS(#REF!,#REF!,"="&amp;Veg_Table[[#This Row],[AUTO_ID]],#REF!,"&lt;"&amp;Veg_Table[[#This Row],[EVM_LAST_EDITED_Day]]),#REF!,0),COLUMN(#REF!),4,1,)))),""),"")</f>
        <v/>
      </c>
      <c r="W794" s="3" t="str">
        <f ca="1">IF(Veg_Table[[#This Row],[Previous_Prescription]]="","No",IF(Veg_Table[[#This Row],[Previous_Prescription]]=Veg_Table[[#This Row],[PRESCRIP]],"No","Yes"))</f>
        <v>No</v>
      </c>
      <c r="X794" s="3" t="str">
        <f>IF(Veg_Table[[#This Row],[EVM_LAST_EDITED_Day]]=Veg_Table[[#This Row],[Created_Day]],"New","Old")</f>
        <v>New</v>
      </c>
      <c r="Y794" s="1">
        <f>IFERROR(IF(FIND("delete",LOWER(Veg_Table[[#This Row],[PI_COMMENTS]]))&gt;=1,1,0),0)</f>
        <v>0</v>
      </c>
      <c r="Z794" s="1" t="str">
        <f>_xlfn.IFNA(IF(Veg_Table[[#This Row],[EVM_LAST_EDITOR]]="","Yes",VLOOKUP(Veg_Table[[#This Row],[EVM_LAST_EDITOR]],Roster_Table[#All],15,FALSE)),"Yes")</f>
        <v>Yes</v>
      </c>
      <c r="AA79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94" s="1" t="str">
        <f>_xlfn.IFNA(VLOOKUP(Veg_Table[[#This Row],[EVM_LAST_EDITOR]],Roster_Table[#All],3,FALSE),"zAWRR Not in Roster")</f>
        <v>Andrew</v>
      </c>
      <c r="AC794" s="1" t="str">
        <f>_xlfn.IFNA(VLOOKUP(Veg_Table[[#This Row],[EVM_LAST_EDITOR]],Roster_Table[#All],2,FALSE),"zAWRR Not in Roster")</f>
        <v>Withers</v>
      </c>
      <c r="AD794" s="1" t="str">
        <f>IF(_xlfn.CONCAT(Veg_Table[[#This Row],[First_Name]]," ",Veg_Table[[#This Row],[Last_Name]])="zAWRR Not in Roster zAWRR Not in Roster","zAWRR Not in Roster",_xlfn.CONCAT(Veg_Table[[#This Row],[First_Name]]," ",Veg_Table[[#This Row],[Last_Name]]))</f>
        <v>Andrew Withers</v>
      </c>
      <c r="AE794">
        <v>3221968</v>
      </c>
      <c r="AF794" t="s">
        <v>4805</v>
      </c>
      <c r="AG794" t="s">
        <v>93</v>
      </c>
      <c r="AH794" t="s">
        <v>4641</v>
      </c>
      <c r="AI794" t="s">
        <v>4013</v>
      </c>
      <c r="AJ794" t="s">
        <v>36</v>
      </c>
      <c r="AL794" t="s">
        <v>22</v>
      </c>
      <c r="AM794" t="s">
        <v>529</v>
      </c>
      <c r="AN794" t="s">
        <v>25</v>
      </c>
      <c r="AO794" t="s">
        <v>25</v>
      </c>
      <c r="AP794">
        <v>22</v>
      </c>
      <c r="AQ794">
        <v>60</v>
      </c>
      <c r="AR794" t="s">
        <v>511</v>
      </c>
      <c r="AS794" t="s">
        <v>56</v>
      </c>
      <c r="AT794" t="s">
        <v>26</v>
      </c>
      <c r="AV794" t="s">
        <v>512</v>
      </c>
      <c r="AW794" t="s">
        <v>4806</v>
      </c>
      <c r="AZ794"/>
      <c r="BB794" s="4"/>
      <c r="BD794" t="s">
        <v>29</v>
      </c>
      <c r="BE794" t="s">
        <v>25</v>
      </c>
      <c r="BF794" t="s">
        <v>513</v>
      </c>
      <c r="BI794" s="3"/>
      <c r="BJ794" t="s">
        <v>1435</v>
      </c>
      <c r="BK794" s="30" t="s">
        <v>176</v>
      </c>
      <c r="BL794" s="3">
        <v>43963.554085648146</v>
      </c>
      <c r="BM794" t="s">
        <v>31</v>
      </c>
      <c r="BN794" t="s">
        <v>32</v>
      </c>
      <c r="BQ794" t="s">
        <v>1025</v>
      </c>
      <c r="BR794" t="s">
        <v>28</v>
      </c>
      <c r="BS794" t="s">
        <v>28</v>
      </c>
      <c r="BT794" t="s">
        <v>176</v>
      </c>
      <c r="BU794" s="3">
        <v>43963.546134259261</v>
      </c>
      <c r="BV794" t="s">
        <v>803</v>
      </c>
      <c r="BW794" s="3">
        <v>43964.171752418981</v>
      </c>
      <c r="BX794" t="s">
        <v>4807</v>
      </c>
      <c r="CG794"/>
      <c r="CH794"/>
      <c r="CI794"/>
      <c r="CY794"/>
      <c r="DA794"/>
      <c r="DE794"/>
      <c r="DF794"/>
    </row>
    <row r="795" spans="1:110" x14ac:dyDescent="0.25">
      <c r="A795" s="1">
        <f>IF(Veg_Table[[#This Row],[VP_STATUS]]="Hold",0,IF(OR(AND(Veg_Table[[#This Row],[PRESCRIP]]="NW_No Work",Veg_Table[[#This Row],[VP_STATUS]]&lt;&gt;"No Work Required Under EVM"),AND(Veg_Table[[#This Row],[VP_STATUS]]="No Work Required Under EVM",Veg_Table[[#This Row],[PRESCRIP]]&lt;&gt;"NW_No Work")),1,0))</f>
        <v>0</v>
      </c>
      <c r="B795" s="1">
        <f>IF(Veg_Table[[#This Row],[SPECIES]]="",1,0)</f>
        <v>0</v>
      </c>
      <c r="C795" s="1">
        <f>IF(Veg_Table[[#This Row],[DIAMETER]]="",1,0)</f>
        <v>0</v>
      </c>
      <c r="D795" s="1">
        <f>IF(Veg_Table[[#This Row],[HEIGHT]]="",1,0)</f>
        <v>0</v>
      </c>
      <c r="E79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95" s="1">
        <f>IF(AND(Veg_Table[[#This Row],[TAT_RESULT]]="ABATE",Veg_Table[[#This Row],[PRESCRIP]]="NW_No Work"),1,0)</f>
        <v>0</v>
      </c>
      <c r="G795" s="1">
        <f>IF(OR(Veg_Table[[#This Row],[Prescription R-Scale]]="NA",Veg_Table[[#This Row],[Diameter R-Scale]]="NA"),0,IF(Veg_Table[[#This Row],[Diameter R-Scale]]&lt;&gt;Veg_Table[[#This Row],[Prescription R-Scale]],1,0))</f>
        <v>0</v>
      </c>
      <c r="H795" s="1">
        <f>IF(OR(AND(Veg_Table[[#This Row],[PRESCRIP]]="BC_Br Rmv", Veg_Table[[#This Row],[WOOD_MAN]]&lt;&gt;"Not Needed"),AND(Veg_Table[[#This Row],[PRESCRIP]]="BCS_Br Rmv+Trt", Veg_Table[[#This Row],[WOOD_MAN]]&lt;&gt;"Not Needed")),1,0)</f>
        <v>0</v>
      </c>
      <c r="I795" s="1">
        <f ca="1">IF(AND(Veg_Table[[#This Row],[Prescription_Changed]]="Yes",Veg_Table[[#This Row],[TAT_RESULT]]=""),1,0)</f>
        <v>0</v>
      </c>
      <c r="J795" s="1">
        <f ca="1">SUM(Veg_Table[[#This Row],[Prescription and Status do not match]:[Prescription_Edited_And_TAT_Is_Blank]])</f>
        <v>0</v>
      </c>
      <c r="K795" s="1">
        <f ca="1">IF(Veg_Table[[#This Row],[Sum of Errors]]&gt;0,1,0)</f>
        <v>0</v>
      </c>
      <c r="L795" s="1">
        <f>1</f>
        <v>1</v>
      </c>
      <c r="M79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795" s="1">
        <f>IF(OR(MID(Veg_Table[[#This Row],[PRESCRIP]],2,1)="1",MID(Veg_Table[[#This Row],[PRESCRIP]],2,1)="2",MID(Veg_Table[[#This Row],[PRESCRIP]],2,1)="3",MID(Veg_Table[[#This Row],[PRESCRIP]],2,1)="4"),_xlfn.NUMBERVALUE(MID(Veg_Table[[#This Row],[PRESCRIP]],2,1)),"NA")</f>
        <v>2</v>
      </c>
      <c r="O795" s="1">
        <f>WEEKNUM(Veg_Table[[#This Row],[EVM_LAST_EDITED_Day]],2)</f>
        <v>20</v>
      </c>
      <c r="P795" s="25">
        <f>IFERROR(DATE(YEAR(Veg_Table[[#This Row],[EVM_LAST_EDITED2]]),MONTH(Veg_Table[[#This Row],[EVM_LAST_EDITED2]]),DAY(Veg_Table[[#This Row],[EVM_LAST_EDITED2]])),DATE(2019,1,1))</f>
        <v>43963</v>
      </c>
      <c r="Q795" s="3">
        <f>VALUE(SUBSTITUTE(Veg_Table[[#This Row],[EVM_LAST_EDITED]],",",""))</f>
        <v>43963.554819270801</v>
      </c>
      <c r="R795" s="1" t="str">
        <f>_xlfn.IFNA(IF(Veg_Table[[#This Row],[EVM_LAST_EDITOR]]="","zBlank EVM Last Editor",VLOOKUP(Veg_Table[[#This Row],[EVM_LAST_EDITOR]],Roster_Table[#All],4,FALSE)),"zAWRR Not in Roster")</f>
        <v>zAWRR Not in Roster</v>
      </c>
      <c r="S795" s="1" t="str">
        <f>_xlfn.IFNA(IF(Veg_Table[[#This Row],[EVM_LAST_EDITOR]]="","zBlank EVM Last Editor",VLOOKUP(Veg_Table[[#This Row],[EVM_LAST_EDITOR]],Roster_Table[#All],16,FALSE)),"zCompany_AWRR not in Roster")</f>
        <v>zCompany_AWRR not in Roster</v>
      </c>
      <c r="T795" s="2">
        <f>IFERROR(DATE(YEAR(Veg_Table[[#This Row],[Created2]]),MONTH(Veg_Table[[#This Row],[Created2]]),DAY(Veg_Table[[#This Row],[Created2]])),DATE(2019,1,1))</f>
        <v>43900</v>
      </c>
      <c r="U795" s="3">
        <f>VALUE(SUBSTITUTE(Veg_Table[[#This Row],[Created]],",",""))</f>
        <v>43900.6013580324</v>
      </c>
      <c r="V795" s="3" t="str">
        <f ca="1">IFERROR(_xlfn.IFNA(CELL("contents",INDIRECT(_xlfn.CONCAT("Veg_Table_Production_Data!",ADDRESS(MATCH(_xlfn.MAXIFS(#REF!,#REF!,"="&amp;Veg_Table[[#This Row],[AUTO_ID]],#REF!,"&lt;"&amp;Veg_Table[[#This Row],[EVM_LAST_EDITED_Day]]),#REF!,0),COLUMN(#REF!),4,1,)))),""),"")</f>
        <v/>
      </c>
      <c r="W795" s="3" t="str">
        <f ca="1">IF(Veg_Table[[#This Row],[Previous_Prescription]]="","No",IF(Veg_Table[[#This Row],[Previous_Prescription]]=Veg_Table[[#This Row],[PRESCRIP]],"No","Yes"))</f>
        <v>No</v>
      </c>
      <c r="X795" s="3" t="str">
        <f>IF(Veg_Table[[#This Row],[EVM_LAST_EDITED_Day]]=Veg_Table[[#This Row],[Created_Day]],"New","Old")</f>
        <v>Old</v>
      </c>
      <c r="Y795" s="1">
        <f>IFERROR(IF(FIND("delete",LOWER(Veg_Table[[#This Row],[PI_COMMENTS]]))&gt;=1,1,0),0)</f>
        <v>0</v>
      </c>
      <c r="Z795" s="1" t="str">
        <f>_xlfn.IFNA(IF(Veg_Table[[#This Row],[EVM_LAST_EDITOR]]="","Yes",VLOOKUP(Veg_Table[[#This Row],[EVM_LAST_EDITOR]],Roster_Table[#All],15,FALSE)),"Yes")</f>
        <v>Yes</v>
      </c>
      <c r="AA79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95" s="1" t="str">
        <f>_xlfn.IFNA(VLOOKUP(Veg_Table[[#This Row],[EVM_LAST_EDITOR]],Roster_Table[#All],3,FALSE),"zAWRR Not in Roster")</f>
        <v>zAWRR Not in Roster</v>
      </c>
      <c r="AC795" s="1" t="str">
        <f>_xlfn.IFNA(VLOOKUP(Veg_Table[[#This Row],[EVM_LAST_EDITOR]],Roster_Table[#All],2,FALSE),"zAWRR Not in Roster")</f>
        <v>zAWRR Not in Roster</v>
      </c>
      <c r="AD795" s="1" t="str">
        <f>IF(_xlfn.CONCAT(Veg_Table[[#This Row],[First_Name]]," ",Veg_Table[[#This Row],[Last_Name]])="zAWRR Not in Roster zAWRR Not in Roster","zAWRR Not in Roster",_xlfn.CONCAT(Veg_Table[[#This Row],[First_Name]]," ",Veg_Table[[#This Row],[Last_Name]]))</f>
        <v>zAWRR Not in Roster</v>
      </c>
      <c r="AE795">
        <v>2325937</v>
      </c>
      <c r="AF795" t="s">
        <v>1291</v>
      </c>
      <c r="AG795" t="s">
        <v>30</v>
      </c>
      <c r="AH795" t="s">
        <v>907</v>
      </c>
      <c r="AI795" t="s">
        <v>906</v>
      </c>
      <c r="AJ795" t="s">
        <v>820</v>
      </c>
      <c r="AL795" t="s">
        <v>371</v>
      </c>
      <c r="AM795" t="s">
        <v>38</v>
      </c>
      <c r="AN795" t="s">
        <v>25</v>
      </c>
      <c r="AO795" t="s">
        <v>25</v>
      </c>
      <c r="AP795">
        <v>16</v>
      </c>
      <c r="AQ795">
        <v>100</v>
      </c>
      <c r="AR795" t="s">
        <v>514</v>
      </c>
      <c r="AS795" t="s">
        <v>42</v>
      </c>
      <c r="AT795" t="s">
        <v>515</v>
      </c>
      <c r="AV795" t="s">
        <v>519</v>
      </c>
      <c r="AW795" t="s">
        <v>1292</v>
      </c>
      <c r="AX795" t="s">
        <v>534</v>
      </c>
      <c r="AZ795">
        <v>5650734</v>
      </c>
      <c r="BA795" t="s">
        <v>42</v>
      </c>
      <c r="BB795" s="4">
        <v>43910.623988784719</v>
      </c>
      <c r="BD795" t="s">
        <v>29</v>
      </c>
      <c r="BE795" t="s">
        <v>25</v>
      </c>
      <c r="BF795" t="s">
        <v>513</v>
      </c>
      <c r="BG795" t="s">
        <v>534</v>
      </c>
      <c r="BI795" s="3">
        <v>43957</v>
      </c>
      <c r="BJ795" t="s">
        <v>4962</v>
      </c>
      <c r="BK795" s="30" t="s">
        <v>859</v>
      </c>
      <c r="BL795" s="3">
        <v>43963.55481927083</v>
      </c>
      <c r="BM795" t="s">
        <v>31</v>
      </c>
      <c r="BN795" t="s">
        <v>32</v>
      </c>
      <c r="BP795" t="s">
        <v>923</v>
      </c>
      <c r="BQ795" t="s">
        <v>28</v>
      </c>
      <c r="BR795" t="s">
        <v>28</v>
      </c>
      <c r="BS795" t="s">
        <v>28</v>
      </c>
      <c r="BT795" t="s">
        <v>400</v>
      </c>
      <c r="BU795" s="3">
        <v>43900.601358032407</v>
      </c>
      <c r="BV795" t="s">
        <v>803</v>
      </c>
      <c r="BW795" s="3">
        <v>43963.564334340277</v>
      </c>
      <c r="BX795" t="s">
        <v>1294</v>
      </c>
      <c r="CG795"/>
      <c r="CH795"/>
      <c r="CI795"/>
      <c r="CY795"/>
      <c r="DA795"/>
      <c r="DE795"/>
      <c r="DF795"/>
    </row>
    <row r="796" spans="1:110" x14ac:dyDescent="0.25">
      <c r="A796" s="1">
        <f>IF(Veg_Table[[#This Row],[VP_STATUS]]="Hold",0,IF(OR(AND(Veg_Table[[#This Row],[PRESCRIP]]="NW_No Work",Veg_Table[[#This Row],[VP_STATUS]]&lt;&gt;"No Work Required Under EVM"),AND(Veg_Table[[#This Row],[VP_STATUS]]="No Work Required Under EVM",Veg_Table[[#This Row],[PRESCRIP]]&lt;&gt;"NW_No Work")),1,0))</f>
        <v>0</v>
      </c>
      <c r="B796" s="1">
        <f>IF(Veg_Table[[#This Row],[SPECIES]]="",1,0)</f>
        <v>0</v>
      </c>
      <c r="C796" s="1">
        <f>IF(Veg_Table[[#This Row],[DIAMETER]]="",1,0)</f>
        <v>0</v>
      </c>
      <c r="D796" s="1">
        <f>IF(Veg_Table[[#This Row],[HEIGHT]]="",1,0)</f>
        <v>0</v>
      </c>
      <c r="E79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96" s="1">
        <f>IF(AND(Veg_Table[[#This Row],[TAT_RESULT]]="ABATE",Veg_Table[[#This Row],[PRESCRIP]]="NW_No Work"),1,0)</f>
        <v>0</v>
      </c>
      <c r="G796" s="1">
        <f>IF(OR(Veg_Table[[#This Row],[Prescription R-Scale]]="NA",Veg_Table[[#This Row],[Diameter R-Scale]]="NA"),0,IF(Veg_Table[[#This Row],[Diameter R-Scale]]&lt;&gt;Veg_Table[[#This Row],[Prescription R-Scale]],1,0))</f>
        <v>0</v>
      </c>
      <c r="H796" s="1">
        <f>IF(OR(AND(Veg_Table[[#This Row],[PRESCRIP]]="BC_Br Rmv", Veg_Table[[#This Row],[WOOD_MAN]]&lt;&gt;"Not Needed"),AND(Veg_Table[[#This Row],[PRESCRIP]]="BCS_Br Rmv+Trt", Veg_Table[[#This Row],[WOOD_MAN]]&lt;&gt;"Not Needed")),1,0)</f>
        <v>0</v>
      </c>
      <c r="I796" s="1">
        <f ca="1">IF(AND(Veg_Table[[#This Row],[Prescription_Changed]]="Yes",Veg_Table[[#This Row],[TAT_RESULT]]=""),1,0)</f>
        <v>0</v>
      </c>
      <c r="J796" s="1">
        <f ca="1">SUM(Veg_Table[[#This Row],[Prescription and Status do not match]:[Prescription_Edited_And_TAT_Is_Blank]])</f>
        <v>0</v>
      </c>
      <c r="K796" s="1">
        <f ca="1">IF(Veg_Table[[#This Row],[Sum of Errors]]&gt;0,1,0)</f>
        <v>0</v>
      </c>
      <c r="L796" s="1">
        <f>1</f>
        <v>1</v>
      </c>
      <c r="M79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796" s="1">
        <f>IF(OR(MID(Veg_Table[[#This Row],[PRESCRIP]],2,1)="1",MID(Veg_Table[[#This Row],[PRESCRIP]],2,1)="2",MID(Veg_Table[[#This Row],[PRESCRIP]],2,1)="3",MID(Veg_Table[[#This Row],[PRESCRIP]],2,1)="4"),_xlfn.NUMBERVALUE(MID(Veg_Table[[#This Row],[PRESCRIP]],2,1)),"NA")</f>
        <v>4</v>
      </c>
      <c r="O796" s="1">
        <f>WEEKNUM(Veg_Table[[#This Row],[EVM_LAST_EDITED_Day]],2)</f>
        <v>20</v>
      </c>
      <c r="P796" s="25">
        <f>IFERROR(DATE(YEAR(Veg_Table[[#This Row],[EVM_LAST_EDITED2]]),MONTH(Veg_Table[[#This Row],[EVM_LAST_EDITED2]]),DAY(Veg_Table[[#This Row],[EVM_LAST_EDITED2]])),DATE(2019,1,1))</f>
        <v>43963</v>
      </c>
      <c r="Q796" s="3">
        <f>VALUE(SUBSTITUTE(Veg_Table[[#This Row],[EVM_LAST_EDITED]],",",""))</f>
        <v>43963.555242627299</v>
      </c>
      <c r="R796" s="1" t="str">
        <f>_xlfn.IFNA(IF(Veg_Table[[#This Row],[EVM_LAST_EDITOR]]="","zBlank EVM Last Editor",VLOOKUP(Veg_Table[[#This Row],[EVM_LAST_EDITOR]],Roster_Table[#All],4,FALSE)),"zAWRR Not in Roster")</f>
        <v>zAWRR Not in Roster</v>
      </c>
      <c r="S796" s="1" t="str">
        <f>_xlfn.IFNA(IF(Veg_Table[[#This Row],[EVM_LAST_EDITOR]]="","zBlank EVM Last Editor",VLOOKUP(Veg_Table[[#This Row],[EVM_LAST_EDITOR]],Roster_Table[#All],16,FALSE)),"zCompany_AWRR not in Roster")</f>
        <v>zCompany_AWRR not in Roster</v>
      </c>
      <c r="T796" s="2">
        <f>IFERROR(DATE(YEAR(Veg_Table[[#This Row],[Created2]]),MONTH(Veg_Table[[#This Row],[Created2]]),DAY(Veg_Table[[#This Row],[Created2]])),DATE(2019,1,1))</f>
        <v>43901</v>
      </c>
      <c r="U796" s="3">
        <f>VALUE(SUBSTITUTE(Veg_Table[[#This Row],[Created]],",",""))</f>
        <v>43901.558975775501</v>
      </c>
      <c r="V796" s="3" t="str">
        <f ca="1">IFERROR(_xlfn.IFNA(CELL("contents",INDIRECT(_xlfn.CONCAT("Veg_Table_Production_Data!",ADDRESS(MATCH(_xlfn.MAXIFS(#REF!,#REF!,"="&amp;Veg_Table[[#This Row],[AUTO_ID]],#REF!,"&lt;"&amp;Veg_Table[[#This Row],[EVM_LAST_EDITED_Day]]),#REF!,0),COLUMN(#REF!),4,1,)))),""),"")</f>
        <v/>
      </c>
      <c r="W796" s="3" t="str">
        <f ca="1">IF(Veg_Table[[#This Row],[Previous_Prescription]]="","No",IF(Veg_Table[[#This Row],[Previous_Prescription]]=Veg_Table[[#This Row],[PRESCRIP]],"No","Yes"))</f>
        <v>No</v>
      </c>
      <c r="X796" s="3" t="str">
        <f>IF(Veg_Table[[#This Row],[EVM_LAST_EDITED_Day]]=Veg_Table[[#This Row],[Created_Day]],"New","Old")</f>
        <v>Old</v>
      </c>
      <c r="Y796" s="1">
        <f>IFERROR(IF(FIND("delete",LOWER(Veg_Table[[#This Row],[PI_COMMENTS]]))&gt;=1,1,0),0)</f>
        <v>0</v>
      </c>
      <c r="Z796" s="1" t="str">
        <f>_xlfn.IFNA(IF(Veg_Table[[#This Row],[EVM_LAST_EDITOR]]="","Yes",VLOOKUP(Veg_Table[[#This Row],[EVM_LAST_EDITOR]],Roster_Table[#All],15,FALSE)),"Yes")</f>
        <v>Yes</v>
      </c>
      <c r="AA79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96" s="1" t="str">
        <f>_xlfn.IFNA(VLOOKUP(Veg_Table[[#This Row],[EVM_LAST_EDITOR]],Roster_Table[#All],3,FALSE),"zAWRR Not in Roster")</f>
        <v>zAWRR Not in Roster</v>
      </c>
      <c r="AC796" s="1" t="str">
        <f>_xlfn.IFNA(VLOOKUP(Veg_Table[[#This Row],[EVM_LAST_EDITOR]],Roster_Table[#All],2,FALSE),"zAWRR Not in Roster")</f>
        <v>zAWRR Not in Roster</v>
      </c>
      <c r="AD796" s="1" t="str">
        <f>IF(_xlfn.CONCAT(Veg_Table[[#This Row],[First_Name]]," ",Veg_Table[[#This Row],[Last_Name]])="zAWRR Not in Roster zAWRR Not in Roster","zAWRR Not in Roster",_xlfn.CONCAT(Veg_Table[[#This Row],[First_Name]]," ",Veg_Table[[#This Row],[Last_Name]]))</f>
        <v>zAWRR Not in Roster</v>
      </c>
      <c r="AE796">
        <v>2329532</v>
      </c>
      <c r="AF796" t="s">
        <v>1210</v>
      </c>
      <c r="AG796" t="s">
        <v>30</v>
      </c>
      <c r="AH796" t="s">
        <v>1088</v>
      </c>
      <c r="AI796" t="s">
        <v>895</v>
      </c>
      <c r="AJ796" t="s">
        <v>820</v>
      </c>
      <c r="AL796" t="s">
        <v>371</v>
      </c>
      <c r="AM796" t="s">
        <v>529</v>
      </c>
      <c r="AN796" t="s">
        <v>25</v>
      </c>
      <c r="AO796" t="s">
        <v>25</v>
      </c>
      <c r="AP796">
        <v>48</v>
      </c>
      <c r="AQ796">
        <v>110</v>
      </c>
      <c r="AR796" t="s">
        <v>514</v>
      </c>
      <c r="AS796" t="s">
        <v>57</v>
      </c>
      <c r="AT796" t="s">
        <v>515</v>
      </c>
      <c r="AV796" t="s">
        <v>519</v>
      </c>
      <c r="AW796" t="s">
        <v>1211</v>
      </c>
      <c r="AX796" t="s">
        <v>534</v>
      </c>
      <c r="AZ796"/>
      <c r="BA796" t="s">
        <v>57</v>
      </c>
      <c r="BB796" s="4">
        <v>43916</v>
      </c>
      <c r="BC796" t="s">
        <v>1567</v>
      </c>
      <c r="BD796" t="s">
        <v>29</v>
      </c>
      <c r="BE796" t="s">
        <v>25</v>
      </c>
      <c r="BF796" t="s">
        <v>513</v>
      </c>
      <c r="BG796" t="s">
        <v>534</v>
      </c>
      <c r="BI796" s="3">
        <v>43957</v>
      </c>
      <c r="BJ796" t="s">
        <v>4963</v>
      </c>
      <c r="BK796" s="30" t="s">
        <v>859</v>
      </c>
      <c r="BL796" s="3">
        <v>43963.555242627313</v>
      </c>
      <c r="BM796" t="s">
        <v>31</v>
      </c>
      <c r="BN796" t="s">
        <v>32</v>
      </c>
      <c r="BP796" t="s">
        <v>1223</v>
      </c>
      <c r="BR796" t="s">
        <v>28</v>
      </c>
      <c r="BS796" t="s">
        <v>28</v>
      </c>
      <c r="BT796" t="s">
        <v>384</v>
      </c>
      <c r="BU796" s="3">
        <v>43901.558975775464</v>
      </c>
      <c r="BV796" t="s">
        <v>803</v>
      </c>
      <c r="BW796" s="3">
        <v>43963.564334340277</v>
      </c>
      <c r="BX796" t="s">
        <v>1212</v>
      </c>
      <c r="CG796"/>
      <c r="CH796"/>
      <c r="CI796"/>
      <c r="CY796"/>
      <c r="DA796"/>
      <c r="DE796"/>
      <c r="DF796"/>
    </row>
    <row r="797" spans="1:110" x14ac:dyDescent="0.25">
      <c r="A797" s="1">
        <f>IF(Veg_Table[[#This Row],[VP_STATUS]]="Hold",0,IF(OR(AND(Veg_Table[[#This Row],[PRESCRIP]]="NW_No Work",Veg_Table[[#This Row],[VP_STATUS]]&lt;&gt;"No Work Required Under EVM"),AND(Veg_Table[[#This Row],[VP_STATUS]]="No Work Required Under EVM",Veg_Table[[#This Row],[PRESCRIP]]&lt;&gt;"NW_No Work")),1,0))</f>
        <v>0</v>
      </c>
      <c r="B797" s="1">
        <f>IF(Veg_Table[[#This Row],[SPECIES]]="",1,0)</f>
        <v>0</v>
      </c>
      <c r="C797" s="1">
        <f>IF(Veg_Table[[#This Row],[DIAMETER]]="",1,0)</f>
        <v>0</v>
      </c>
      <c r="D797" s="1">
        <f>IF(Veg_Table[[#This Row],[HEIGHT]]="",1,0)</f>
        <v>0</v>
      </c>
      <c r="E79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97" s="1">
        <f>IF(AND(Veg_Table[[#This Row],[TAT_RESULT]]="ABATE",Veg_Table[[#This Row],[PRESCRIP]]="NW_No Work"),1,0)</f>
        <v>0</v>
      </c>
      <c r="G797" s="1">
        <f>IF(OR(Veg_Table[[#This Row],[Prescription R-Scale]]="NA",Veg_Table[[#This Row],[Diameter R-Scale]]="NA"),0,IF(Veg_Table[[#This Row],[Diameter R-Scale]]&lt;&gt;Veg_Table[[#This Row],[Prescription R-Scale]],1,0))</f>
        <v>0</v>
      </c>
      <c r="H797" s="1">
        <f>IF(OR(AND(Veg_Table[[#This Row],[PRESCRIP]]="BC_Br Rmv", Veg_Table[[#This Row],[WOOD_MAN]]&lt;&gt;"Not Needed"),AND(Veg_Table[[#This Row],[PRESCRIP]]="BCS_Br Rmv+Trt", Veg_Table[[#This Row],[WOOD_MAN]]&lt;&gt;"Not Needed")),1,0)</f>
        <v>0</v>
      </c>
      <c r="I797" s="1">
        <f ca="1">IF(AND(Veg_Table[[#This Row],[Prescription_Changed]]="Yes",Veg_Table[[#This Row],[TAT_RESULT]]=""),1,0)</f>
        <v>0</v>
      </c>
      <c r="J797" s="1">
        <f ca="1">SUM(Veg_Table[[#This Row],[Prescription and Status do not match]:[Prescription_Edited_And_TAT_Is_Blank]])</f>
        <v>0</v>
      </c>
      <c r="K797" s="1">
        <f ca="1">IF(Veg_Table[[#This Row],[Sum of Errors]]&gt;0,1,0)</f>
        <v>0</v>
      </c>
      <c r="L797" s="1">
        <f>1</f>
        <v>1</v>
      </c>
      <c r="M79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797" s="1">
        <f>IF(OR(MID(Veg_Table[[#This Row],[PRESCRIP]],2,1)="1",MID(Veg_Table[[#This Row],[PRESCRIP]],2,1)="2",MID(Veg_Table[[#This Row],[PRESCRIP]],2,1)="3",MID(Veg_Table[[#This Row],[PRESCRIP]],2,1)="4"),_xlfn.NUMBERVALUE(MID(Veg_Table[[#This Row],[PRESCRIP]],2,1)),"NA")</f>
        <v>3</v>
      </c>
      <c r="O797" s="1">
        <f>WEEKNUM(Veg_Table[[#This Row],[EVM_LAST_EDITED_Day]],2)</f>
        <v>20</v>
      </c>
      <c r="P797" s="25">
        <f>IFERROR(DATE(YEAR(Veg_Table[[#This Row],[EVM_LAST_EDITED2]]),MONTH(Veg_Table[[#This Row],[EVM_LAST_EDITED2]]),DAY(Veg_Table[[#This Row],[EVM_LAST_EDITED2]])),DATE(2019,1,1))</f>
        <v>43963</v>
      </c>
      <c r="Q797" s="3">
        <f>VALUE(SUBSTITUTE(Veg_Table[[#This Row],[EVM_LAST_EDITED]],",",""))</f>
        <v>43963.555768831</v>
      </c>
      <c r="R797" s="1" t="str">
        <f>_xlfn.IFNA(IF(Veg_Table[[#This Row],[EVM_LAST_EDITOR]]="","zBlank EVM Last Editor",VLOOKUP(Veg_Table[[#This Row],[EVM_LAST_EDITOR]],Roster_Table[#All],4,FALSE)),"zAWRR Not in Roster")</f>
        <v>zAWRR Not in Roster</v>
      </c>
      <c r="S797" s="1" t="str">
        <f>_xlfn.IFNA(IF(Veg_Table[[#This Row],[EVM_LAST_EDITOR]]="","zBlank EVM Last Editor",VLOOKUP(Veg_Table[[#This Row],[EVM_LAST_EDITOR]],Roster_Table[#All],16,FALSE)),"zCompany_AWRR not in Roster")</f>
        <v>zCompany_AWRR not in Roster</v>
      </c>
      <c r="T797" s="2">
        <f>IFERROR(DATE(YEAR(Veg_Table[[#This Row],[Created2]]),MONTH(Veg_Table[[#This Row],[Created2]]),DAY(Veg_Table[[#This Row],[Created2]])),DATE(2019,1,1))</f>
        <v>43901</v>
      </c>
      <c r="U797" s="3">
        <f>VALUE(SUBSTITUTE(Veg_Table[[#This Row],[Created]],",",""))</f>
        <v>43901.565568263897</v>
      </c>
      <c r="V797" s="3" t="str">
        <f ca="1">IFERROR(_xlfn.IFNA(CELL("contents",INDIRECT(_xlfn.CONCAT("Veg_Table_Production_Data!",ADDRESS(MATCH(_xlfn.MAXIFS(#REF!,#REF!,"="&amp;Veg_Table[[#This Row],[AUTO_ID]],#REF!,"&lt;"&amp;Veg_Table[[#This Row],[EVM_LAST_EDITED_Day]]),#REF!,0),COLUMN(#REF!),4,1,)))),""),"")</f>
        <v/>
      </c>
      <c r="W797" s="3" t="str">
        <f ca="1">IF(Veg_Table[[#This Row],[Previous_Prescription]]="","No",IF(Veg_Table[[#This Row],[Previous_Prescription]]=Veg_Table[[#This Row],[PRESCRIP]],"No","Yes"))</f>
        <v>No</v>
      </c>
      <c r="X797" s="3" t="str">
        <f>IF(Veg_Table[[#This Row],[EVM_LAST_EDITED_Day]]=Veg_Table[[#This Row],[Created_Day]],"New","Old")</f>
        <v>Old</v>
      </c>
      <c r="Y797" s="1">
        <f>IFERROR(IF(FIND("delete",LOWER(Veg_Table[[#This Row],[PI_COMMENTS]]))&gt;=1,1,0),0)</f>
        <v>0</v>
      </c>
      <c r="Z797" s="1" t="str">
        <f>_xlfn.IFNA(IF(Veg_Table[[#This Row],[EVM_LAST_EDITOR]]="","Yes",VLOOKUP(Veg_Table[[#This Row],[EVM_LAST_EDITOR]],Roster_Table[#All],15,FALSE)),"Yes")</f>
        <v>Yes</v>
      </c>
      <c r="AA79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97" s="1" t="str">
        <f>_xlfn.IFNA(VLOOKUP(Veg_Table[[#This Row],[EVM_LAST_EDITOR]],Roster_Table[#All],3,FALSE),"zAWRR Not in Roster")</f>
        <v>zAWRR Not in Roster</v>
      </c>
      <c r="AC797" s="1" t="str">
        <f>_xlfn.IFNA(VLOOKUP(Veg_Table[[#This Row],[EVM_LAST_EDITOR]],Roster_Table[#All],2,FALSE),"zAWRR Not in Roster")</f>
        <v>zAWRR Not in Roster</v>
      </c>
      <c r="AD797" s="1" t="str">
        <f>IF(_xlfn.CONCAT(Veg_Table[[#This Row],[First_Name]]," ",Veg_Table[[#This Row],[Last_Name]])="zAWRR Not in Roster zAWRR Not in Roster","zAWRR Not in Roster",_xlfn.CONCAT(Veg_Table[[#This Row],[First_Name]]," ",Veg_Table[[#This Row],[Last_Name]]))</f>
        <v>zAWRR Not in Roster</v>
      </c>
      <c r="AE797">
        <v>2329587</v>
      </c>
      <c r="AF797" t="s">
        <v>1440</v>
      </c>
      <c r="AG797" t="s">
        <v>30</v>
      </c>
      <c r="AH797" t="s">
        <v>1088</v>
      </c>
      <c r="AI797" t="s">
        <v>886</v>
      </c>
      <c r="AJ797" t="s">
        <v>820</v>
      </c>
      <c r="AL797" t="s">
        <v>371</v>
      </c>
      <c r="AM797" t="s">
        <v>40</v>
      </c>
      <c r="AN797" t="s">
        <v>25</v>
      </c>
      <c r="AO797" t="s">
        <v>25</v>
      </c>
      <c r="AP797">
        <v>35</v>
      </c>
      <c r="AQ797">
        <v>100</v>
      </c>
      <c r="AR797" t="s">
        <v>514</v>
      </c>
      <c r="AS797" t="s">
        <v>545</v>
      </c>
      <c r="AT797" t="s">
        <v>26</v>
      </c>
      <c r="AV797" t="s">
        <v>519</v>
      </c>
      <c r="AW797" t="s">
        <v>1441</v>
      </c>
      <c r="AX797" t="s">
        <v>534</v>
      </c>
      <c r="AZ797"/>
      <c r="BA797" t="s">
        <v>51</v>
      </c>
      <c r="BB797" s="4">
        <v>43913</v>
      </c>
      <c r="BC797" t="s">
        <v>1568</v>
      </c>
      <c r="BD797" t="s">
        <v>29</v>
      </c>
      <c r="BE797" t="s">
        <v>25</v>
      </c>
      <c r="BF797" t="s">
        <v>513</v>
      </c>
      <c r="BG797" t="s">
        <v>534</v>
      </c>
      <c r="BI797" s="3">
        <v>43957</v>
      </c>
      <c r="BJ797" t="s">
        <v>4959</v>
      </c>
      <c r="BK797" s="30" t="s">
        <v>859</v>
      </c>
      <c r="BL797" s="3">
        <v>43963.555768831022</v>
      </c>
      <c r="BM797" t="s">
        <v>31</v>
      </c>
      <c r="BN797" t="s">
        <v>32</v>
      </c>
      <c r="BP797" t="s">
        <v>1223</v>
      </c>
      <c r="BQ797" t="s">
        <v>28</v>
      </c>
      <c r="BR797" t="s">
        <v>28</v>
      </c>
      <c r="BS797" t="s">
        <v>28</v>
      </c>
      <c r="BT797" t="s">
        <v>544</v>
      </c>
      <c r="BU797" s="3">
        <v>43901.56556826389</v>
      </c>
      <c r="BV797" t="s">
        <v>803</v>
      </c>
      <c r="BW797" s="3">
        <v>43963.564334340277</v>
      </c>
      <c r="BX797" t="s">
        <v>1442</v>
      </c>
      <c r="CG797"/>
      <c r="CH797"/>
      <c r="CI797"/>
      <c r="CY797"/>
      <c r="DA797"/>
      <c r="DE797"/>
      <c r="DF797"/>
    </row>
    <row r="798" spans="1:110" x14ac:dyDescent="0.25">
      <c r="A798" s="1">
        <f>IF(Veg_Table[[#This Row],[VP_STATUS]]="Hold",0,IF(OR(AND(Veg_Table[[#This Row],[PRESCRIP]]="NW_No Work",Veg_Table[[#This Row],[VP_STATUS]]&lt;&gt;"No Work Required Under EVM"),AND(Veg_Table[[#This Row],[VP_STATUS]]="No Work Required Under EVM",Veg_Table[[#This Row],[PRESCRIP]]&lt;&gt;"NW_No Work")),1,0))</f>
        <v>0</v>
      </c>
      <c r="B798" s="1">
        <f>IF(Veg_Table[[#This Row],[SPECIES]]="",1,0)</f>
        <v>0</v>
      </c>
      <c r="C798" s="1">
        <f>IF(Veg_Table[[#This Row],[DIAMETER]]="",1,0)</f>
        <v>0</v>
      </c>
      <c r="D798" s="1">
        <f>IF(Veg_Table[[#This Row],[HEIGHT]]="",1,0)</f>
        <v>0</v>
      </c>
      <c r="E79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98" s="1">
        <f>IF(AND(Veg_Table[[#This Row],[TAT_RESULT]]="ABATE",Veg_Table[[#This Row],[PRESCRIP]]="NW_No Work"),1,0)</f>
        <v>0</v>
      </c>
      <c r="G798" s="1">
        <f>IF(OR(Veg_Table[[#This Row],[Prescription R-Scale]]="NA",Veg_Table[[#This Row],[Diameter R-Scale]]="NA"),0,IF(Veg_Table[[#This Row],[Diameter R-Scale]]&lt;&gt;Veg_Table[[#This Row],[Prescription R-Scale]],1,0))</f>
        <v>0</v>
      </c>
      <c r="H798" s="1">
        <f>IF(OR(AND(Veg_Table[[#This Row],[PRESCRIP]]="BC_Br Rmv", Veg_Table[[#This Row],[WOOD_MAN]]&lt;&gt;"Not Needed"),AND(Veg_Table[[#This Row],[PRESCRIP]]="BCS_Br Rmv+Trt", Veg_Table[[#This Row],[WOOD_MAN]]&lt;&gt;"Not Needed")),1,0)</f>
        <v>0</v>
      </c>
      <c r="I798" s="1">
        <f ca="1">IF(AND(Veg_Table[[#This Row],[Prescription_Changed]]="Yes",Veg_Table[[#This Row],[TAT_RESULT]]=""),1,0)</f>
        <v>0</v>
      </c>
      <c r="J798" s="1">
        <f ca="1">SUM(Veg_Table[[#This Row],[Prescription and Status do not match]:[Prescription_Edited_And_TAT_Is_Blank]])</f>
        <v>0</v>
      </c>
      <c r="K798" s="1">
        <f ca="1">IF(Veg_Table[[#This Row],[Sum of Errors]]&gt;0,1,0)</f>
        <v>0</v>
      </c>
      <c r="L798" s="1">
        <f>1</f>
        <v>1</v>
      </c>
      <c r="M79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798" s="1" t="str">
        <f>IF(OR(MID(Veg_Table[[#This Row],[PRESCRIP]],2,1)="1",MID(Veg_Table[[#This Row],[PRESCRIP]],2,1)="2",MID(Veg_Table[[#This Row],[PRESCRIP]],2,1)="3",MID(Veg_Table[[#This Row],[PRESCRIP]],2,1)="4"),_xlfn.NUMBERVALUE(MID(Veg_Table[[#This Row],[PRESCRIP]],2,1)),"NA")</f>
        <v>NA</v>
      </c>
      <c r="O798" s="1">
        <f>WEEKNUM(Veg_Table[[#This Row],[EVM_LAST_EDITED_Day]],2)</f>
        <v>20</v>
      </c>
      <c r="P798" s="25">
        <f>IFERROR(DATE(YEAR(Veg_Table[[#This Row],[EVM_LAST_EDITED2]]),MONTH(Veg_Table[[#This Row],[EVM_LAST_EDITED2]]),DAY(Veg_Table[[#This Row],[EVM_LAST_EDITED2]])),DATE(2019,1,1))</f>
        <v>43963</v>
      </c>
      <c r="Q798" s="3">
        <f>VALUE(SUBSTITUTE(Veg_Table[[#This Row],[EVM_LAST_EDITED]],",",""))</f>
        <v>43963.555870254597</v>
      </c>
      <c r="R798" s="1" t="str">
        <f>_xlfn.IFNA(IF(Veg_Table[[#This Row],[EVM_LAST_EDITOR]]="","zBlank EVM Last Editor",VLOOKUP(Veg_Table[[#This Row],[EVM_LAST_EDITOR]],Roster_Table[#All],4,FALSE)),"zAWRR Not in Roster")</f>
        <v>MFE</v>
      </c>
      <c r="S798" s="1" t="str">
        <f>_xlfn.IFNA(IF(Veg_Table[[#This Row],[EVM_LAST_EDITOR]]="","zBlank EVM Last Editor",VLOOKUP(Veg_Table[[#This Row],[EVM_LAST_EDITOR]],Roster_Table[#All],16,FALSE)),"zCompany_AWRR not in Roster")</f>
        <v>Not in Sierra Roster</v>
      </c>
      <c r="T798" s="2">
        <f>IFERROR(DATE(YEAR(Veg_Table[[#This Row],[Created2]]),MONTH(Veg_Table[[#This Row],[Created2]]),DAY(Veg_Table[[#This Row],[Created2]])),DATE(2019,1,1))</f>
        <v>43738</v>
      </c>
      <c r="U798" s="3">
        <f>VALUE(SUBSTITUTE(Veg_Table[[#This Row],[Created]],",",""))</f>
        <v>43738.390868055598</v>
      </c>
      <c r="V798" s="3" t="str">
        <f ca="1">IFERROR(_xlfn.IFNA(CELL("contents",INDIRECT(_xlfn.CONCAT("Veg_Table_Production_Data!",ADDRESS(MATCH(_xlfn.MAXIFS(#REF!,#REF!,"="&amp;Veg_Table[[#This Row],[AUTO_ID]],#REF!,"&lt;"&amp;Veg_Table[[#This Row],[EVM_LAST_EDITED_Day]]),#REF!,0),COLUMN(#REF!),4,1,)))),""),"")</f>
        <v/>
      </c>
      <c r="W798" s="3" t="str">
        <f ca="1">IF(Veg_Table[[#This Row],[Previous_Prescription]]="","No",IF(Veg_Table[[#This Row],[Previous_Prescription]]=Veg_Table[[#This Row],[PRESCRIP]],"No","Yes"))</f>
        <v>No</v>
      </c>
      <c r="X798" s="3" t="str">
        <f>IF(Veg_Table[[#This Row],[EVM_LAST_EDITED_Day]]=Veg_Table[[#This Row],[Created_Day]],"New","Old")</f>
        <v>Old</v>
      </c>
      <c r="Y798" s="1">
        <f>IFERROR(IF(FIND("delete",LOWER(Veg_Table[[#This Row],[PI_COMMENTS]]))&gt;=1,1,0),0)</f>
        <v>0</v>
      </c>
      <c r="Z798" s="1" t="str">
        <f>_xlfn.IFNA(IF(Veg_Table[[#This Row],[EVM_LAST_EDITOR]]="","Yes",VLOOKUP(Veg_Table[[#This Row],[EVM_LAST_EDITOR]],Roster_Table[#All],15,FALSE)),"Yes")</f>
        <v>No</v>
      </c>
      <c r="AA79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98" s="1" t="str">
        <f>_xlfn.IFNA(VLOOKUP(Veg_Table[[#This Row],[EVM_LAST_EDITOR]],Roster_Table[#All],3,FALSE),"zAWRR Not in Roster")</f>
        <v>Thomas</v>
      </c>
      <c r="AC798" s="1" t="str">
        <f>_xlfn.IFNA(VLOOKUP(Veg_Table[[#This Row],[EVM_LAST_EDITOR]],Roster_Table[#All],2,FALSE),"zAWRR Not in Roster")</f>
        <v>James</v>
      </c>
      <c r="AD798" s="1" t="str">
        <f>IF(_xlfn.CONCAT(Veg_Table[[#This Row],[First_Name]]," ",Veg_Table[[#This Row],[Last_Name]])="zAWRR Not in Roster zAWRR Not in Roster","zAWRR Not in Roster",_xlfn.CONCAT(Veg_Table[[#This Row],[First_Name]]," ",Veg_Table[[#This Row],[Last_Name]]))</f>
        <v>Thomas James</v>
      </c>
      <c r="AE798">
        <v>1764103</v>
      </c>
      <c r="AF798" t="s">
        <v>3494</v>
      </c>
      <c r="AG798" t="s">
        <v>30</v>
      </c>
      <c r="AH798" t="s">
        <v>2294</v>
      </c>
      <c r="AI798" t="s">
        <v>2272</v>
      </c>
      <c r="AJ798" t="s">
        <v>820</v>
      </c>
      <c r="AL798" t="s">
        <v>830</v>
      </c>
      <c r="AM798" t="s">
        <v>38</v>
      </c>
      <c r="AN798" t="s">
        <v>25</v>
      </c>
      <c r="AO798" t="s">
        <v>25</v>
      </c>
      <c r="AP798">
        <v>20</v>
      </c>
      <c r="AQ798">
        <v>82</v>
      </c>
      <c r="AR798" t="s">
        <v>511</v>
      </c>
      <c r="AS798" t="s">
        <v>823</v>
      </c>
      <c r="AT798" t="s">
        <v>26</v>
      </c>
      <c r="AU798" t="s">
        <v>25</v>
      </c>
      <c r="AV798" t="s">
        <v>512</v>
      </c>
      <c r="AW798" t="s">
        <v>3495</v>
      </c>
      <c r="AX798" t="s">
        <v>825</v>
      </c>
      <c r="AY798" t="s">
        <v>825</v>
      </c>
      <c r="AZ798">
        <v>5807646</v>
      </c>
      <c r="BA798" t="s">
        <v>823</v>
      </c>
      <c r="BB798" s="4">
        <v>43963.555699340279</v>
      </c>
      <c r="BC798" t="s">
        <v>1807</v>
      </c>
      <c r="BD798" t="s">
        <v>29</v>
      </c>
      <c r="BI798" s="3"/>
      <c r="BJ798" t="s">
        <v>4135</v>
      </c>
      <c r="BK798" s="30" t="s">
        <v>694</v>
      </c>
      <c r="BL798" s="3">
        <v>43963.555870254633</v>
      </c>
      <c r="BM798" t="s">
        <v>31</v>
      </c>
      <c r="BN798" t="s">
        <v>32</v>
      </c>
      <c r="BO798" t="s">
        <v>2296</v>
      </c>
      <c r="BP798" t="s">
        <v>2297</v>
      </c>
      <c r="BQ798" t="s">
        <v>826</v>
      </c>
      <c r="BR798" t="s">
        <v>28</v>
      </c>
      <c r="BS798" t="s">
        <v>28</v>
      </c>
      <c r="BT798" t="s">
        <v>1118</v>
      </c>
      <c r="BU798" s="3">
        <v>43738.390868055554</v>
      </c>
      <c r="BV798" t="s">
        <v>803</v>
      </c>
      <c r="BW798" s="3">
        <v>43963.564296458331</v>
      </c>
      <c r="BX798" t="s">
        <v>3496</v>
      </c>
      <c r="CG798"/>
      <c r="CH798"/>
      <c r="CI798"/>
      <c r="CY798"/>
      <c r="DA798"/>
      <c r="DE798"/>
      <c r="DF798"/>
    </row>
    <row r="799" spans="1:110" x14ac:dyDescent="0.25">
      <c r="A799" s="1">
        <f>IF(Veg_Table[[#This Row],[VP_STATUS]]="Hold",0,IF(OR(AND(Veg_Table[[#This Row],[PRESCRIP]]="NW_No Work",Veg_Table[[#This Row],[VP_STATUS]]&lt;&gt;"No Work Required Under EVM"),AND(Veg_Table[[#This Row],[VP_STATUS]]="No Work Required Under EVM",Veg_Table[[#This Row],[PRESCRIP]]&lt;&gt;"NW_No Work")),1,0))</f>
        <v>0</v>
      </c>
      <c r="B799" s="1">
        <f>IF(Veg_Table[[#This Row],[SPECIES]]="",1,0)</f>
        <v>0</v>
      </c>
      <c r="C799" s="1">
        <f>IF(Veg_Table[[#This Row],[DIAMETER]]="",1,0)</f>
        <v>0</v>
      </c>
      <c r="D799" s="1">
        <f>IF(Veg_Table[[#This Row],[HEIGHT]]="",1,0)</f>
        <v>0</v>
      </c>
      <c r="E79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799" s="1">
        <f>IF(AND(Veg_Table[[#This Row],[TAT_RESULT]]="ABATE",Veg_Table[[#This Row],[PRESCRIP]]="NW_No Work"),1,0)</f>
        <v>0</v>
      </c>
      <c r="G799" s="1">
        <f>IF(OR(Veg_Table[[#This Row],[Prescription R-Scale]]="NA",Veg_Table[[#This Row],[Diameter R-Scale]]="NA"),0,IF(Veg_Table[[#This Row],[Diameter R-Scale]]&lt;&gt;Veg_Table[[#This Row],[Prescription R-Scale]],1,0))</f>
        <v>0</v>
      </c>
      <c r="H799" s="1">
        <f>IF(OR(AND(Veg_Table[[#This Row],[PRESCRIP]]="BC_Br Rmv", Veg_Table[[#This Row],[WOOD_MAN]]&lt;&gt;"Not Needed"),AND(Veg_Table[[#This Row],[PRESCRIP]]="BCS_Br Rmv+Trt", Veg_Table[[#This Row],[WOOD_MAN]]&lt;&gt;"Not Needed")),1,0)</f>
        <v>0</v>
      </c>
      <c r="I799" s="1">
        <f ca="1">IF(AND(Veg_Table[[#This Row],[Prescription_Changed]]="Yes",Veg_Table[[#This Row],[TAT_RESULT]]=""),1,0)</f>
        <v>0</v>
      </c>
      <c r="J799" s="1">
        <f ca="1">SUM(Veg_Table[[#This Row],[Prescription and Status do not match]:[Prescription_Edited_And_TAT_Is_Blank]])</f>
        <v>0</v>
      </c>
      <c r="K799" s="1">
        <f ca="1">IF(Veg_Table[[#This Row],[Sum of Errors]]&gt;0,1,0)</f>
        <v>0</v>
      </c>
      <c r="L799" s="1">
        <f>1</f>
        <v>1</v>
      </c>
      <c r="M79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799" s="1" t="str">
        <f>IF(OR(MID(Veg_Table[[#This Row],[PRESCRIP]],2,1)="1",MID(Veg_Table[[#This Row],[PRESCRIP]],2,1)="2",MID(Veg_Table[[#This Row],[PRESCRIP]],2,1)="3",MID(Veg_Table[[#This Row],[PRESCRIP]],2,1)="4"),_xlfn.NUMBERVALUE(MID(Veg_Table[[#This Row],[PRESCRIP]],2,1)),"NA")</f>
        <v>NA</v>
      </c>
      <c r="O799" s="1">
        <f>WEEKNUM(Veg_Table[[#This Row],[EVM_LAST_EDITED_Day]],2)</f>
        <v>20</v>
      </c>
      <c r="P799" s="25">
        <f>IFERROR(DATE(YEAR(Veg_Table[[#This Row],[EVM_LAST_EDITED2]]),MONTH(Veg_Table[[#This Row],[EVM_LAST_EDITED2]]),DAY(Veg_Table[[#This Row],[EVM_LAST_EDITED2]])),DATE(2019,1,1))</f>
        <v>43963</v>
      </c>
      <c r="Q799" s="3">
        <f>VALUE(SUBSTITUTE(Veg_Table[[#This Row],[EVM_LAST_EDITED]],",",""))</f>
        <v>43963.555925925903</v>
      </c>
      <c r="R799" s="1" t="str">
        <f>_xlfn.IFNA(IF(Veg_Table[[#This Row],[EVM_LAST_EDITOR]]="","zBlank EVM Last Editor",VLOOKUP(Veg_Table[[#This Row],[EVM_LAST_EDITOR]],Roster_Table[#All],4,FALSE)),"zAWRR Not in Roster")</f>
        <v>MGE</v>
      </c>
      <c r="S799" s="1" t="str">
        <f>_xlfn.IFNA(IF(Veg_Table[[#This Row],[EVM_LAST_EDITOR]]="","zBlank EVM Last Editor",VLOOKUP(Veg_Table[[#This Row],[EVM_LAST_EDITOR]],Roster_Table[#All],16,FALSE)),"zCompany_AWRR not in Roster")</f>
        <v>MGE_Mountain G Enterprises</v>
      </c>
      <c r="T799" s="2">
        <f>IFERROR(DATE(YEAR(Veg_Table[[#This Row],[Created2]]),MONTH(Veg_Table[[#This Row],[Created2]]),DAY(Veg_Table[[#This Row],[Created2]])),DATE(2019,1,1))</f>
        <v>43963</v>
      </c>
      <c r="U799" s="3">
        <f>VALUE(SUBSTITUTE(Veg_Table[[#This Row],[Created]],",",""))</f>
        <v>43963.541793981502</v>
      </c>
      <c r="V799" s="3" t="str">
        <f ca="1">IFERROR(_xlfn.IFNA(CELL("contents",INDIRECT(_xlfn.CONCAT("Veg_Table_Production_Data!",ADDRESS(MATCH(_xlfn.MAXIFS(#REF!,#REF!,"="&amp;Veg_Table[[#This Row],[AUTO_ID]],#REF!,"&lt;"&amp;Veg_Table[[#This Row],[EVM_LAST_EDITED_Day]]),#REF!,0),COLUMN(#REF!),4,1,)))),""),"")</f>
        <v/>
      </c>
      <c r="W799" s="3" t="str">
        <f ca="1">IF(Veg_Table[[#This Row],[Previous_Prescription]]="","No",IF(Veg_Table[[#This Row],[Previous_Prescription]]=Veg_Table[[#This Row],[PRESCRIP]],"No","Yes"))</f>
        <v>No</v>
      </c>
      <c r="X799" s="3" t="str">
        <f>IF(Veg_Table[[#This Row],[EVM_LAST_EDITED_Day]]=Veg_Table[[#This Row],[Created_Day]],"New","Old")</f>
        <v>New</v>
      </c>
      <c r="Y799" s="1">
        <f>IFERROR(IF(FIND("delete",LOWER(Veg_Table[[#This Row],[PI_COMMENTS]]))&gt;=1,1,0),0)</f>
        <v>0</v>
      </c>
      <c r="Z799" s="1" t="str">
        <f>_xlfn.IFNA(IF(Veg_Table[[#This Row],[EVM_LAST_EDITOR]]="","Yes",VLOOKUP(Veg_Table[[#This Row],[EVM_LAST_EDITOR]],Roster_Table[#All],15,FALSE)),"Yes")</f>
        <v>Yes</v>
      </c>
      <c r="AA79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799" s="1" t="str">
        <f>_xlfn.IFNA(VLOOKUP(Veg_Table[[#This Row],[EVM_LAST_EDITOR]],Roster_Table[#All],3,FALSE),"zAWRR Not in Roster")</f>
        <v>Andrew</v>
      </c>
      <c r="AC799" s="1" t="str">
        <f>_xlfn.IFNA(VLOOKUP(Veg_Table[[#This Row],[EVM_LAST_EDITOR]],Roster_Table[#All],2,FALSE),"zAWRR Not in Roster")</f>
        <v>Withers</v>
      </c>
      <c r="AD799" s="1" t="str">
        <f>IF(_xlfn.CONCAT(Veg_Table[[#This Row],[First_Name]]," ",Veg_Table[[#This Row],[Last_Name]])="zAWRR Not in Roster zAWRR Not in Roster","zAWRR Not in Roster",_xlfn.CONCAT(Veg_Table[[#This Row],[First_Name]]," ",Veg_Table[[#This Row],[Last_Name]]))</f>
        <v>Andrew Withers</v>
      </c>
      <c r="AE799">
        <v>3221967</v>
      </c>
      <c r="AF799" t="s">
        <v>4802</v>
      </c>
      <c r="AG799" t="s">
        <v>93</v>
      </c>
      <c r="AH799" t="s">
        <v>4641</v>
      </c>
      <c r="AI799" t="s">
        <v>4013</v>
      </c>
      <c r="AJ799" t="s">
        <v>36</v>
      </c>
      <c r="AL799" t="s">
        <v>22</v>
      </c>
      <c r="AM799" t="s">
        <v>529</v>
      </c>
      <c r="AN799" t="s">
        <v>25</v>
      </c>
      <c r="AO799" t="s">
        <v>25</v>
      </c>
      <c r="AP799">
        <v>22</v>
      </c>
      <c r="AQ799">
        <v>65</v>
      </c>
      <c r="AR799" t="s">
        <v>511</v>
      </c>
      <c r="AS799" t="s">
        <v>56</v>
      </c>
      <c r="AT799" t="s">
        <v>26</v>
      </c>
      <c r="AV799" t="s">
        <v>512</v>
      </c>
      <c r="AW799" t="s">
        <v>4803</v>
      </c>
      <c r="AZ799"/>
      <c r="BB799" s="4"/>
      <c r="BD799" t="s">
        <v>29</v>
      </c>
      <c r="BE799" t="s">
        <v>25</v>
      </c>
      <c r="BF799" t="s">
        <v>513</v>
      </c>
      <c r="BI799" s="3"/>
      <c r="BJ799" t="s">
        <v>1435</v>
      </c>
      <c r="BK799" s="30" t="s">
        <v>176</v>
      </c>
      <c r="BL799" s="3">
        <v>43963.555925925924</v>
      </c>
      <c r="BM799" t="s">
        <v>31</v>
      </c>
      <c r="BN799" t="s">
        <v>32</v>
      </c>
      <c r="BQ799" t="s">
        <v>1025</v>
      </c>
      <c r="BR799" t="s">
        <v>28</v>
      </c>
      <c r="BS799" t="s">
        <v>28</v>
      </c>
      <c r="BT799" t="s">
        <v>176</v>
      </c>
      <c r="BU799" s="3">
        <v>43963.54179398148</v>
      </c>
      <c r="BV799" t="s">
        <v>803</v>
      </c>
      <c r="BW799" s="3">
        <v>43964.171752418981</v>
      </c>
      <c r="BX799" t="s">
        <v>4804</v>
      </c>
      <c r="CG799"/>
      <c r="CH799"/>
      <c r="CI799"/>
      <c r="CY799"/>
      <c r="DA799"/>
      <c r="DE799"/>
      <c r="DF799"/>
    </row>
    <row r="800" spans="1:110" x14ac:dyDescent="0.25">
      <c r="A800" s="1">
        <f>IF(Veg_Table[[#This Row],[VP_STATUS]]="Hold",0,IF(OR(AND(Veg_Table[[#This Row],[PRESCRIP]]="NW_No Work",Veg_Table[[#This Row],[VP_STATUS]]&lt;&gt;"No Work Required Under EVM"),AND(Veg_Table[[#This Row],[VP_STATUS]]="No Work Required Under EVM",Veg_Table[[#This Row],[PRESCRIP]]&lt;&gt;"NW_No Work")),1,0))</f>
        <v>0</v>
      </c>
      <c r="B800" s="1">
        <f>IF(Veg_Table[[#This Row],[SPECIES]]="",1,0)</f>
        <v>0</v>
      </c>
      <c r="C800" s="1">
        <f>IF(Veg_Table[[#This Row],[DIAMETER]]="",1,0)</f>
        <v>0</v>
      </c>
      <c r="D800" s="1">
        <f>IF(Veg_Table[[#This Row],[HEIGHT]]="",1,0)</f>
        <v>0</v>
      </c>
      <c r="E80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00" s="1">
        <f>IF(AND(Veg_Table[[#This Row],[TAT_RESULT]]="ABATE",Veg_Table[[#This Row],[PRESCRIP]]="NW_No Work"),1,0)</f>
        <v>0</v>
      </c>
      <c r="G800" s="1">
        <f>IF(OR(Veg_Table[[#This Row],[Prescription R-Scale]]="NA",Veg_Table[[#This Row],[Diameter R-Scale]]="NA"),0,IF(Veg_Table[[#This Row],[Diameter R-Scale]]&lt;&gt;Veg_Table[[#This Row],[Prescription R-Scale]],1,0))</f>
        <v>0</v>
      </c>
      <c r="H800" s="1">
        <f>IF(OR(AND(Veg_Table[[#This Row],[PRESCRIP]]="BC_Br Rmv", Veg_Table[[#This Row],[WOOD_MAN]]&lt;&gt;"Not Needed"),AND(Veg_Table[[#This Row],[PRESCRIP]]="BCS_Br Rmv+Trt", Veg_Table[[#This Row],[WOOD_MAN]]&lt;&gt;"Not Needed")),1,0)</f>
        <v>0</v>
      </c>
      <c r="I800" s="1">
        <f ca="1">IF(AND(Veg_Table[[#This Row],[Prescription_Changed]]="Yes",Veg_Table[[#This Row],[TAT_RESULT]]=""),1,0)</f>
        <v>0</v>
      </c>
      <c r="J800" s="1">
        <f ca="1">SUM(Veg_Table[[#This Row],[Prescription and Status do not match]:[Prescription_Edited_And_TAT_Is_Blank]])</f>
        <v>0</v>
      </c>
      <c r="K800" s="1">
        <f ca="1">IF(Veg_Table[[#This Row],[Sum of Errors]]&gt;0,1,0)</f>
        <v>0</v>
      </c>
      <c r="L800" s="1">
        <f>1</f>
        <v>1</v>
      </c>
      <c r="M80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800" s="1" t="str">
        <f>IF(OR(MID(Veg_Table[[#This Row],[PRESCRIP]],2,1)="1",MID(Veg_Table[[#This Row],[PRESCRIP]],2,1)="2",MID(Veg_Table[[#This Row],[PRESCRIP]],2,1)="3",MID(Veg_Table[[#This Row],[PRESCRIP]],2,1)="4"),_xlfn.NUMBERVALUE(MID(Veg_Table[[#This Row],[PRESCRIP]],2,1)),"NA")</f>
        <v>NA</v>
      </c>
      <c r="O800" s="1">
        <f>WEEKNUM(Veg_Table[[#This Row],[EVM_LAST_EDITED_Day]],2)</f>
        <v>20</v>
      </c>
      <c r="P800" s="25">
        <f>IFERROR(DATE(YEAR(Veg_Table[[#This Row],[EVM_LAST_EDITED2]]),MONTH(Veg_Table[[#This Row],[EVM_LAST_EDITED2]]),DAY(Veg_Table[[#This Row],[EVM_LAST_EDITED2]])),DATE(2019,1,1))</f>
        <v>43963</v>
      </c>
      <c r="Q800" s="3">
        <f>VALUE(SUBSTITUTE(Veg_Table[[#This Row],[EVM_LAST_EDITED]],",",""))</f>
        <v>43963.556135648098</v>
      </c>
      <c r="R800" s="1" t="str">
        <f>_xlfn.IFNA(IF(Veg_Table[[#This Row],[EVM_LAST_EDITOR]]="","zBlank EVM Last Editor",VLOOKUP(Veg_Table[[#This Row],[EVM_LAST_EDITOR]],Roster_Table[#All],4,FALSE)),"zAWRR Not in Roster")</f>
        <v>zAWRR Not in Roster</v>
      </c>
      <c r="S800" s="1" t="str">
        <f>_xlfn.IFNA(IF(Veg_Table[[#This Row],[EVM_LAST_EDITOR]]="","zBlank EVM Last Editor",VLOOKUP(Veg_Table[[#This Row],[EVM_LAST_EDITOR]],Roster_Table[#All],16,FALSE)),"zCompany_AWRR not in Roster")</f>
        <v>zCompany_AWRR not in Roster</v>
      </c>
      <c r="T800" s="2">
        <f>IFERROR(DATE(YEAR(Veg_Table[[#This Row],[Created2]]),MONTH(Veg_Table[[#This Row],[Created2]]),DAY(Veg_Table[[#This Row],[Created2]])),DATE(2019,1,1))</f>
        <v>43902</v>
      </c>
      <c r="U800" s="3">
        <f>VALUE(SUBSTITUTE(Veg_Table[[#This Row],[Created]],",",""))</f>
        <v>43902.402539583301</v>
      </c>
      <c r="V800" s="3" t="str">
        <f ca="1">IFERROR(_xlfn.IFNA(CELL("contents",INDIRECT(_xlfn.CONCAT("Veg_Table_Production_Data!",ADDRESS(MATCH(_xlfn.MAXIFS(#REF!,#REF!,"="&amp;Veg_Table[[#This Row],[AUTO_ID]],#REF!,"&lt;"&amp;Veg_Table[[#This Row],[EVM_LAST_EDITED_Day]]),#REF!,0),COLUMN(#REF!),4,1,)))),""),"")</f>
        <v/>
      </c>
      <c r="W800" s="3" t="str">
        <f ca="1">IF(Veg_Table[[#This Row],[Previous_Prescription]]="","No",IF(Veg_Table[[#This Row],[Previous_Prescription]]=Veg_Table[[#This Row],[PRESCRIP]],"No","Yes"))</f>
        <v>No</v>
      </c>
      <c r="X800" s="3" t="str">
        <f>IF(Veg_Table[[#This Row],[EVM_LAST_EDITED_Day]]=Veg_Table[[#This Row],[Created_Day]],"New","Old")</f>
        <v>Old</v>
      </c>
      <c r="Y800" s="1">
        <f>IFERROR(IF(FIND("delete",LOWER(Veg_Table[[#This Row],[PI_COMMENTS]]))&gt;=1,1,0),0)</f>
        <v>0</v>
      </c>
      <c r="Z800" s="1" t="str">
        <f>_xlfn.IFNA(IF(Veg_Table[[#This Row],[EVM_LAST_EDITOR]]="","Yes",VLOOKUP(Veg_Table[[#This Row],[EVM_LAST_EDITOR]],Roster_Table[#All],15,FALSE)),"Yes")</f>
        <v>Yes</v>
      </c>
      <c r="AA80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00" s="1" t="str">
        <f>_xlfn.IFNA(VLOOKUP(Veg_Table[[#This Row],[EVM_LAST_EDITOR]],Roster_Table[#All],3,FALSE),"zAWRR Not in Roster")</f>
        <v>zAWRR Not in Roster</v>
      </c>
      <c r="AC800" s="1" t="str">
        <f>_xlfn.IFNA(VLOOKUP(Veg_Table[[#This Row],[EVM_LAST_EDITOR]],Roster_Table[#All],2,FALSE),"zAWRR Not in Roster")</f>
        <v>zAWRR Not in Roster</v>
      </c>
      <c r="AD800" s="1" t="str">
        <f>IF(_xlfn.CONCAT(Veg_Table[[#This Row],[First_Name]]," ",Veg_Table[[#This Row],[Last_Name]])="zAWRR Not in Roster zAWRR Not in Roster","zAWRR Not in Roster",_xlfn.CONCAT(Veg_Table[[#This Row],[First_Name]]," ",Veg_Table[[#This Row],[Last_Name]]))</f>
        <v>zAWRR Not in Roster</v>
      </c>
      <c r="AE800">
        <v>2331656</v>
      </c>
      <c r="AF800" t="s">
        <v>1250</v>
      </c>
      <c r="AG800" t="s">
        <v>30</v>
      </c>
      <c r="AH800" t="s">
        <v>1088</v>
      </c>
      <c r="AI800" t="s">
        <v>1248</v>
      </c>
      <c r="AJ800" t="s">
        <v>820</v>
      </c>
      <c r="AL800" t="s">
        <v>371</v>
      </c>
      <c r="AM800" t="s">
        <v>40</v>
      </c>
      <c r="AN800" t="s">
        <v>25</v>
      </c>
      <c r="AO800" t="s">
        <v>25</v>
      </c>
      <c r="AP800">
        <v>5</v>
      </c>
      <c r="AQ800">
        <v>23</v>
      </c>
      <c r="AR800" t="s">
        <v>511</v>
      </c>
      <c r="AS800" t="s">
        <v>872</v>
      </c>
      <c r="AT800" t="s">
        <v>843</v>
      </c>
      <c r="AV800" t="s">
        <v>512</v>
      </c>
      <c r="AW800" t="s">
        <v>1251</v>
      </c>
      <c r="AX800" t="s">
        <v>534</v>
      </c>
      <c r="AZ800">
        <v>5650718</v>
      </c>
      <c r="BA800" t="s">
        <v>872</v>
      </c>
      <c r="BB800" s="4">
        <v>43915.481297962964</v>
      </c>
      <c r="BC800" t="s">
        <v>1774</v>
      </c>
      <c r="BD800" t="s">
        <v>29</v>
      </c>
      <c r="BE800" t="s">
        <v>25</v>
      </c>
      <c r="BF800" t="s">
        <v>513</v>
      </c>
      <c r="BG800" t="s">
        <v>534</v>
      </c>
      <c r="BI800" s="3">
        <v>43957</v>
      </c>
      <c r="BJ800" t="s">
        <v>4964</v>
      </c>
      <c r="BK800" s="30" t="s">
        <v>859</v>
      </c>
      <c r="BL800" s="3">
        <v>43963.556135648148</v>
      </c>
      <c r="BM800" t="s">
        <v>31</v>
      </c>
      <c r="BN800" t="s">
        <v>32</v>
      </c>
      <c r="BP800" t="s">
        <v>1223</v>
      </c>
      <c r="BQ800" t="s">
        <v>28</v>
      </c>
      <c r="BR800" t="s">
        <v>28</v>
      </c>
      <c r="BS800" t="s">
        <v>28</v>
      </c>
      <c r="BT800" t="s">
        <v>384</v>
      </c>
      <c r="BU800" s="3">
        <v>43902.402539583331</v>
      </c>
      <c r="BV800" t="s">
        <v>803</v>
      </c>
      <c r="BW800" s="3">
        <v>43963.564334340277</v>
      </c>
      <c r="BX800" t="s">
        <v>1253</v>
      </c>
      <c r="CG800"/>
      <c r="CH800"/>
      <c r="CI800"/>
      <c r="CY800"/>
      <c r="DA800"/>
      <c r="DE800"/>
      <c r="DF800"/>
    </row>
    <row r="801" spans="1:110" x14ac:dyDescent="0.25">
      <c r="A801" s="1">
        <f>IF(Veg_Table[[#This Row],[VP_STATUS]]="Hold",0,IF(OR(AND(Veg_Table[[#This Row],[PRESCRIP]]="NW_No Work",Veg_Table[[#This Row],[VP_STATUS]]&lt;&gt;"No Work Required Under EVM"),AND(Veg_Table[[#This Row],[VP_STATUS]]="No Work Required Under EVM",Veg_Table[[#This Row],[PRESCRIP]]&lt;&gt;"NW_No Work")),1,0))</f>
        <v>0</v>
      </c>
      <c r="B801" s="1">
        <f>IF(Veg_Table[[#This Row],[SPECIES]]="",1,0)</f>
        <v>0</v>
      </c>
      <c r="C801" s="1">
        <f>IF(Veg_Table[[#This Row],[DIAMETER]]="",1,0)</f>
        <v>0</v>
      </c>
      <c r="D801" s="1">
        <f>IF(Veg_Table[[#This Row],[HEIGHT]]="",1,0)</f>
        <v>0</v>
      </c>
      <c r="E80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01" s="1">
        <f>IF(AND(Veg_Table[[#This Row],[TAT_RESULT]]="ABATE",Veg_Table[[#This Row],[PRESCRIP]]="NW_No Work"),1,0)</f>
        <v>0</v>
      </c>
      <c r="G801" s="1">
        <f>IF(OR(Veg_Table[[#This Row],[Prescription R-Scale]]="NA",Veg_Table[[#This Row],[Diameter R-Scale]]="NA"),0,IF(Veg_Table[[#This Row],[Diameter R-Scale]]&lt;&gt;Veg_Table[[#This Row],[Prescription R-Scale]],1,0))</f>
        <v>0</v>
      </c>
      <c r="H801" s="1">
        <f>IF(OR(AND(Veg_Table[[#This Row],[PRESCRIP]]="BC_Br Rmv", Veg_Table[[#This Row],[WOOD_MAN]]&lt;&gt;"Not Needed"),AND(Veg_Table[[#This Row],[PRESCRIP]]="BCS_Br Rmv+Trt", Veg_Table[[#This Row],[WOOD_MAN]]&lt;&gt;"Not Needed")),1,0)</f>
        <v>0</v>
      </c>
      <c r="I801" s="1">
        <f ca="1">IF(AND(Veg_Table[[#This Row],[Prescription_Changed]]="Yes",Veg_Table[[#This Row],[TAT_RESULT]]=""),1,0)</f>
        <v>0</v>
      </c>
      <c r="J801" s="1">
        <f ca="1">SUM(Veg_Table[[#This Row],[Prescription and Status do not match]:[Prescription_Edited_And_TAT_Is_Blank]])</f>
        <v>0</v>
      </c>
      <c r="K801" s="1">
        <f ca="1">IF(Veg_Table[[#This Row],[Sum of Errors]]&gt;0,1,0)</f>
        <v>0</v>
      </c>
      <c r="L801" s="1">
        <f>1</f>
        <v>1</v>
      </c>
      <c r="M80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801" s="1">
        <f>IF(OR(MID(Veg_Table[[#This Row],[PRESCRIP]],2,1)="1",MID(Veg_Table[[#This Row],[PRESCRIP]],2,1)="2",MID(Veg_Table[[#This Row],[PRESCRIP]],2,1)="3",MID(Veg_Table[[#This Row],[PRESCRIP]],2,1)="4"),_xlfn.NUMBERVALUE(MID(Veg_Table[[#This Row],[PRESCRIP]],2,1)),"NA")</f>
        <v>2</v>
      </c>
      <c r="O801" s="1">
        <f>WEEKNUM(Veg_Table[[#This Row],[EVM_LAST_EDITED_Day]],2)</f>
        <v>20</v>
      </c>
      <c r="P801" s="25">
        <f>IFERROR(DATE(YEAR(Veg_Table[[#This Row],[EVM_LAST_EDITED2]]),MONTH(Veg_Table[[#This Row],[EVM_LAST_EDITED2]]),DAY(Veg_Table[[#This Row],[EVM_LAST_EDITED2]])),DATE(2019,1,1))</f>
        <v>43963</v>
      </c>
      <c r="Q801" s="3">
        <f>VALUE(SUBSTITUTE(Veg_Table[[#This Row],[EVM_LAST_EDITED]],",",""))</f>
        <v>43963.556386643497</v>
      </c>
      <c r="R801" s="1" t="str">
        <f>_xlfn.IFNA(IF(Veg_Table[[#This Row],[EVM_LAST_EDITOR]]="","zBlank EVM Last Editor",VLOOKUP(Veg_Table[[#This Row],[EVM_LAST_EDITOR]],Roster_Table[#All],4,FALSE)),"zAWRR Not in Roster")</f>
        <v>zAWRR Not in Roster</v>
      </c>
      <c r="S801" s="1" t="str">
        <f>_xlfn.IFNA(IF(Veg_Table[[#This Row],[EVM_LAST_EDITOR]]="","zBlank EVM Last Editor",VLOOKUP(Veg_Table[[#This Row],[EVM_LAST_EDITOR]],Roster_Table[#All],16,FALSE)),"zCompany_AWRR not in Roster")</f>
        <v>zCompany_AWRR not in Roster</v>
      </c>
      <c r="T801" s="2">
        <f>IFERROR(DATE(YEAR(Veg_Table[[#This Row],[Created2]]),MONTH(Veg_Table[[#This Row],[Created2]]),DAY(Veg_Table[[#This Row],[Created2]])),DATE(2019,1,1))</f>
        <v>43902</v>
      </c>
      <c r="U801" s="3">
        <f>VALUE(SUBSTITUTE(Veg_Table[[#This Row],[Created]],",",""))</f>
        <v>43902.466311655102</v>
      </c>
      <c r="V801" s="3" t="str">
        <f ca="1">IFERROR(_xlfn.IFNA(CELL("contents",INDIRECT(_xlfn.CONCAT("Veg_Table_Production_Data!",ADDRESS(MATCH(_xlfn.MAXIFS(#REF!,#REF!,"="&amp;Veg_Table[[#This Row],[AUTO_ID]],#REF!,"&lt;"&amp;Veg_Table[[#This Row],[EVM_LAST_EDITED_Day]]),#REF!,0),COLUMN(#REF!),4,1,)))),""),"")</f>
        <v/>
      </c>
      <c r="W801" s="3" t="str">
        <f ca="1">IF(Veg_Table[[#This Row],[Previous_Prescription]]="","No",IF(Veg_Table[[#This Row],[Previous_Prescription]]=Veg_Table[[#This Row],[PRESCRIP]],"No","Yes"))</f>
        <v>No</v>
      </c>
      <c r="X801" s="3" t="str">
        <f>IF(Veg_Table[[#This Row],[EVM_LAST_EDITED_Day]]=Veg_Table[[#This Row],[Created_Day]],"New","Old")</f>
        <v>Old</v>
      </c>
      <c r="Y801" s="1">
        <f>IFERROR(IF(FIND("delete",LOWER(Veg_Table[[#This Row],[PI_COMMENTS]]))&gt;=1,1,0),0)</f>
        <v>0</v>
      </c>
      <c r="Z801" s="1" t="str">
        <f>_xlfn.IFNA(IF(Veg_Table[[#This Row],[EVM_LAST_EDITOR]]="","Yes",VLOOKUP(Veg_Table[[#This Row],[EVM_LAST_EDITOR]],Roster_Table[#All],15,FALSE)),"Yes")</f>
        <v>Yes</v>
      </c>
      <c r="AA80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01" s="1" t="str">
        <f>_xlfn.IFNA(VLOOKUP(Veg_Table[[#This Row],[EVM_LAST_EDITOR]],Roster_Table[#All],3,FALSE),"zAWRR Not in Roster")</f>
        <v>zAWRR Not in Roster</v>
      </c>
      <c r="AC801" s="1" t="str">
        <f>_xlfn.IFNA(VLOOKUP(Veg_Table[[#This Row],[EVM_LAST_EDITOR]],Roster_Table[#All],2,FALSE),"zAWRR Not in Roster")</f>
        <v>zAWRR Not in Roster</v>
      </c>
      <c r="AD801" s="1" t="str">
        <f>IF(_xlfn.CONCAT(Veg_Table[[#This Row],[First_Name]]," ",Veg_Table[[#This Row],[Last_Name]])="zAWRR Not in Roster zAWRR Not in Roster","zAWRR Not in Roster",_xlfn.CONCAT(Veg_Table[[#This Row],[First_Name]]," ",Veg_Table[[#This Row],[Last_Name]]))</f>
        <v>zAWRR Not in Roster</v>
      </c>
      <c r="AE801">
        <v>2332231</v>
      </c>
      <c r="AF801" t="s">
        <v>892</v>
      </c>
      <c r="AG801" t="s">
        <v>30</v>
      </c>
      <c r="AH801" t="s">
        <v>882</v>
      </c>
      <c r="AI801" t="s">
        <v>886</v>
      </c>
      <c r="AJ801" t="s">
        <v>820</v>
      </c>
      <c r="AL801" t="s">
        <v>371</v>
      </c>
      <c r="AM801" t="s">
        <v>38</v>
      </c>
      <c r="AN801" t="s">
        <v>25</v>
      </c>
      <c r="AO801" t="s">
        <v>25</v>
      </c>
      <c r="AP801">
        <v>16</v>
      </c>
      <c r="AQ801">
        <v>100</v>
      </c>
      <c r="AR801" t="s">
        <v>514</v>
      </c>
      <c r="AS801" t="s">
        <v>42</v>
      </c>
      <c r="AT801" t="s">
        <v>515</v>
      </c>
      <c r="AV801" t="s">
        <v>512</v>
      </c>
      <c r="AW801" t="s">
        <v>893</v>
      </c>
      <c r="AX801" t="s">
        <v>534</v>
      </c>
      <c r="AZ801">
        <v>5747896</v>
      </c>
      <c r="BA801" t="s">
        <v>42</v>
      </c>
      <c r="BB801" s="4">
        <v>43907.639012025465</v>
      </c>
      <c r="BD801" t="s">
        <v>29</v>
      </c>
      <c r="BE801" t="s">
        <v>25</v>
      </c>
      <c r="BF801" t="s">
        <v>513</v>
      </c>
      <c r="BG801" t="s">
        <v>534</v>
      </c>
      <c r="BI801" s="3">
        <v>43957</v>
      </c>
      <c r="BJ801" t="s">
        <v>4959</v>
      </c>
      <c r="BK801" s="30" t="s">
        <v>859</v>
      </c>
      <c r="BL801" s="3">
        <v>43963.556386643519</v>
      </c>
      <c r="BM801" t="s">
        <v>31</v>
      </c>
      <c r="BN801" t="s">
        <v>32</v>
      </c>
      <c r="BP801" t="s">
        <v>1779</v>
      </c>
      <c r="BQ801" t="s">
        <v>28</v>
      </c>
      <c r="BR801" t="s">
        <v>28</v>
      </c>
      <c r="BS801" t="s">
        <v>28</v>
      </c>
      <c r="BT801" t="s">
        <v>400</v>
      </c>
      <c r="BU801" s="3">
        <v>43902.466311655095</v>
      </c>
      <c r="BV801" t="s">
        <v>803</v>
      </c>
      <c r="BW801" s="3">
        <v>43963.564334340277</v>
      </c>
      <c r="BX801" t="s">
        <v>894</v>
      </c>
      <c r="CG801"/>
      <c r="CH801"/>
      <c r="CI801"/>
      <c r="CY801"/>
      <c r="DA801"/>
      <c r="DE801"/>
      <c r="DF801"/>
    </row>
    <row r="802" spans="1:110" x14ac:dyDescent="0.25">
      <c r="A802" s="1">
        <f>IF(Veg_Table[[#This Row],[VP_STATUS]]="Hold",0,IF(OR(AND(Veg_Table[[#This Row],[PRESCRIP]]="NW_No Work",Veg_Table[[#This Row],[VP_STATUS]]&lt;&gt;"No Work Required Under EVM"),AND(Veg_Table[[#This Row],[VP_STATUS]]="No Work Required Under EVM",Veg_Table[[#This Row],[PRESCRIP]]&lt;&gt;"NW_No Work")),1,0))</f>
        <v>0</v>
      </c>
      <c r="B802" s="1">
        <f>IF(Veg_Table[[#This Row],[SPECIES]]="",1,0)</f>
        <v>0</v>
      </c>
      <c r="C802" s="1">
        <f>IF(Veg_Table[[#This Row],[DIAMETER]]="",1,0)</f>
        <v>0</v>
      </c>
      <c r="D802" s="1">
        <f>IF(Veg_Table[[#This Row],[HEIGHT]]="",1,0)</f>
        <v>0</v>
      </c>
      <c r="E80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02" s="1">
        <f>IF(AND(Veg_Table[[#This Row],[TAT_RESULT]]="ABATE",Veg_Table[[#This Row],[PRESCRIP]]="NW_No Work"),1,0)</f>
        <v>0</v>
      </c>
      <c r="G802" s="1">
        <f>IF(OR(Veg_Table[[#This Row],[Prescription R-Scale]]="NA",Veg_Table[[#This Row],[Diameter R-Scale]]="NA"),0,IF(Veg_Table[[#This Row],[Diameter R-Scale]]&lt;&gt;Veg_Table[[#This Row],[Prescription R-Scale]],1,0))</f>
        <v>0</v>
      </c>
      <c r="H802" s="1">
        <f>IF(OR(AND(Veg_Table[[#This Row],[PRESCRIP]]="BC_Br Rmv", Veg_Table[[#This Row],[WOOD_MAN]]&lt;&gt;"Not Needed"),AND(Veg_Table[[#This Row],[PRESCRIP]]="BCS_Br Rmv+Trt", Veg_Table[[#This Row],[WOOD_MAN]]&lt;&gt;"Not Needed")),1,0)</f>
        <v>0</v>
      </c>
      <c r="I802" s="1">
        <f ca="1">IF(AND(Veg_Table[[#This Row],[Prescription_Changed]]="Yes",Veg_Table[[#This Row],[TAT_RESULT]]=""),1,0)</f>
        <v>0</v>
      </c>
      <c r="J802" s="1">
        <f ca="1">SUM(Veg_Table[[#This Row],[Prescription and Status do not match]:[Prescription_Edited_And_TAT_Is_Blank]])</f>
        <v>0</v>
      </c>
      <c r="K802" s="1">
        <f ca="1">IF(Veg_Table[[#This Row],[Sum of Errors]]&gt;0,1,0)</f>
        <v>0</v>
      </c>
      <c r="L802" s="1">
        <f>1</f>
        <v>1</v>
      </c>
      <c r="M80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802" s="1">
        <f>IF(OR(MID(Veg_Table[[#This Row],[PRESCRIP]],2,1)="1",MID(Veg_Table[[#This Row],[PRESCRIP]],2,1)="2",MID(Veg_Table[[#This Row],[PRESCRIP]],2,1)="3",MID(Veg_Table[[#This Row],[PRESCRIP]],2,1)="4"),_xlfn.NUMBERVALUE(MID(Veg_Table[[#This Row],[PRESCRIP]],2,1)),"NA")</f>
        <v>2</v>
      </c>
      <c r="O802" s="1">
        <f>WEEKNUM(Veg_Table[[#This Row],[EVM_LAST_EDITED_Day]],2)</f>
        <v>20</v>
      </c>
      <c r="P802" s="25">
        <f>IFERROR(DATE(YEAR(Veg_Table[[#This Row],[EVM_LAST_EDITED2]]),MONTH(Veg_Table[[#This Row],[EVM_LAST_EDITED2]]),DAY(Veg_Table[[#This Row],[EVM_LAST_EDITED2]])),DATE(2019,1,1))</f>
        <v>43963</v>
      </c>
      <c r="Q802" s="3">
        <f>VALUE(SUBSTITUTE(Veg_Table[[#This Row],[EVM_LAST_EDITED]],",",""))</f>
        <v>43963.5565425116</v>
      </c>
      <c r="R802" s="1" t="str">
        <f>_xlfn.IFNA(IF(Veg_Table[[#This Row],[EVM_LAST_EDITOR]]="","zBlank EVM Last Editor",VLOOKUP(Veg_Table[[#This Row],[EVM_LAST_EDITOR]],Roster_Table[#All],4,FALSE)),"zAWRR Not in Roster")</f>
        <v>zAWRR Not in Roster</v>
      </c>
      <c r="S802" s="1" t="str">
        <f>_xlfn.IFNA(IF(Veg_Table[[#This Row],[EVM_LAST_EDITOR]]="","zBlank EVM Last Editor",VLOOKUP(Veg_Table[[#This Row],[EVM_LAST_EDITOR]],Roster_Table[#All],16,FALSE)),"zCompany_AWRR not in Roster")</f>
        <v>zCompany_AWRR not in Roster</v>
      </c>
      <c r="T802" s="2">
        <f>IFERROR(DATE(YEAR(Veg_Table[[#This Row],[Created2]]),MONTH(Veg_Table[[#This Row],[Created2]]),DAY(Veg_Table[[#This Row],[Created2]])),DATE(2019,1,1))</f>
        <v>43902</v>
      </c>
      <c r="U802" s="3">
        <f>VALUE(SUBSTITUTE(Veg_Table[[#This Row],[Created]],",",""))</f>
        <v>43902.5697987616</v>
      </c>
      <c r="V802" s="3" t="str">
        <f ca="1">IFERROR(_xlfn.IFNA(CELL("contents",INDIRECT(_xlfn.CONCAT("Veg_Table_Production_Data!",ADDRESS(MATCH(_xlfn.MAXIFS(#REF!,#REF!,"="&amp;Veg_Table[[#This Row],[AUTO_ID]],#REF!,"&lt;"&amp;Veg_Table[[#This Row],[EVM_LAST_EDITED_Day]]),#REF!,0),COLUMN(#REF!),4,1,)))),""),"")</f>
        <v/>
      </c>
      <c r="W802" s="3" t="str">
        <f ca="1">IF(Veg_Table[[#This Row],[Previous_Prescription]]="","No",IF(Veg_Table[[#This Row],[Previous_Prescription]]=Veg_Table[[#This Row],[PRESCRIP]],"No","Yes"))</f>
        <v>No</v>
      </c>
      <c r="X802" s="3" t="str">
        <f>IF(Veg_Table[[#This Row],[EVM_LAST_EDITED_Day]]=Veg_Table[[#This Row],[Created_Day]],"New","Old")</f>
        <v>Old</v>
      </c>
      <c r="Y802" s="1">
        <f>IFERROR(IF(FIND("delete",LOWER(Veg_Table[[#This Row],[PI_COMMENTS]]))&gt;=1,1,0),0)</f>
        <v>0</v>
      </c>
      <c r="Z802" s="1" t="str">
        <f>_xlfn.IFNA(IF(Veg_Table[[#This Row],[EVM_LAST_EDITOR]]="","Yes",VLOOKUP(Veg_Table[[#This Row],[EVM_LAST_EDITOR]],Roster_Table[#All],15,FALSE)),"Yes")</f>
        <v>Yes</v>
      </c>
      <c r="AA80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02" s="1" t="str">
        <f>_xlfn.IFNA(VLOOKUP(Veg_Table[[#This Row],[EVM_LAST_EDITOR]],Roster_Table[#All],3,FALSE),"zAWRR Not in Roster")</f>
        <v>zAWRR Not in Roster</v>
      </c>
      <c r="AC802" s="1" t="str">
        <f>_xlfn.IFNA(VLOOKUP(Veg_Table[[#This Row],[EVM_LAST_EDITOR]],Roster_Table[#All],2,FALSE),"zAWRR Not in Roster")</f>
        <v>zAWRR Not in Roster</v>
      </c>
      <c r="AD802" s="1" t="str">
        <f>IF(_xlfn.CONCAT(Veg_Table[[#This Row],[First_Name]]," ",Veg_Table[[#This Row],[Last_Name]])="zAWRR Not in Roster zAWRR Not in Roster","zAWRR Not in Roster",_xlfn.CONCAT(Veg_Table[[#This Row],[First_Name]]," ",Veg_Table[[#This Row],[Last_Name]]))</f>
        <v>zAWRR Not in Roster</v>
      </c>
      <c r="AE802">
        <v>2333334</v>
      </c>
      <c r="AF802" t="s">
        <v>887</v>
      </c>
      <c r="AG802" t="s">
        <v>30</v>
      </c>
      <c r="AH802" t="s">
        <v>882</v>
      </c>
      <c r="AI802" t="s">
        <v>886</v>
      </c>
      <c r="AJ802" t="s">
        <v>820</v>
      </c>
      <c r="AL802" t="s">
        <v>371</v>
      </c>
      <c r="AM802" t="s">
        <v>38</v>
      </c>
      <c r="AN802" t="s">
        <v>25</v>
      </c>
      <c r="AO802" t="s">
        <v>25</v>
      </c>
      <c r="AP802">
        <v>15</v>
      </c>
      <c r="AQ802">
        <v>115</v>
      </c>
      <c r="AR802" t="s">
        <v>511</v>
      </c>
      <c r="AS802" t="s">
        <v>42</v>
      </c>
      <c r="AT802" t="s">
        <v>522</v>
      </c>
      <c r="AV802" t="s">
        <v>512</v>
      </c>
      <c r="AW802" t="s">
        <v>888</v>
      </c>
      <c r="AX802" t="s">
        <v>534</v>
      </c>
      <c r="AZ802">
        <v>5657729</v>
      </c>
      <c r="BA802" t="s">
        <v>42</v>
      </c>
      <c r="BB802" s="4">
        <v>43907.650155081021</v>
      </c>
      <c r="BD802" t="s">
        <v>29</v>
      </c>
      <c r="BE802" t="s">
        <v>25</v>
      </c>
      <c r="BF802" t="s">
        <v>513</v>
      </c>
      <c r="BG802" t="s">
        <v>534</v>
      </c>
      <c r="BI802" s="3">
        <v>43957</v>
      </c>
      <c r="BJ802" t="s">
        <v>4959</v>
      </c>
      <c r="BK802" s="30" t="s">
        <v>859</v>
      </c>
      <c r="BL802" s="3">
        <v>43963.556542511571</v>
      </c>
      <c r="BM802" t="s">
        <v>31</v>
      </c>
      <c r="BN802" t="s">
        <v>32</v>
      </c>
      <c r="BP802" t="s">
        <v>1779</v>
      </c>
      <c r="BQ802" t="s">
        <v>28</v>
      </c>
      <c r="BR802" t="s">
        <v>28</v>
      </c>
      <c r="BS802" t="s">
        <v>28</v>
      </c>
      <c r="BT802" t="s">
        <v>544</v>
      </c>
      <c r="BU802" s="3">
        <v>43902.569798761571</v>
      </c>
      <c r="BV802" t="s">
        <v>803</v>
      </c>
      <c r="BW802" s="3">
        <v>43963.564334340277</v>
      </c>
      <c r="BX802" t="s">
        <v>889</v>
      </c>
      <c r="CG802"/>
      <c r="CH802"/>
      <c r="CI802"/>
      <c r="CY802"/>
      <c r="DA802"/>
      <c r="DE802"/>
      <c r="DF802"/>
    </row>
    <row r="803" spans="1:110" x14ac:dyDescent="0.25">
      <c r="A803" s="1">
        <f>IF(Veg_Table[[#This Row],[VP_STATUS]]="Hold",0,IF(OR(AND(Veg_Table[[#This Row],[PRESCRIP]]="NW_No Work",Veg_Table[[#This Row],[VP_STATUS]]&lt;&gt;"No Work Required Under EVM"),AND(Veg_Table[[#This Row],[VP_STATUS]]="No Work Required Under EVM",Veg_Table[[#This Row],[PRESCRIP]]&lt;&gt;"NW_No Work")),1,0))</f>
        <v>0</v>
      </c>
      <c r="B803" s="1">
        <f>IF(Veg_Table[[#This Row],[SPECIES]]="",1,0)</f>
        <v>0</v>
      </c>
      <c r="C803" s="1">
        <f>IF(Veg_Table[[#This Row],[DIAMETER]]="",1,0)</f>
        <v>0</v>
      </c>
      <c r="D803" s="1">
        <f>IF(Veg_Table[[#This Row],[HEIGHT]]="",1,0)</f>
        <v>0</v>
      </c>
      <c r="E80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03" s="1">
        <f>IF(AND(Veg_Table[[#This Row],[TAT_RESULT]]="ABATE",Veg_Table[[#This Row],[PRESCRIP]]="NW_No Work"),1,0)</f>
        <v>0</v>
      </c>
      <c r="G803" s="1">
        <f>IF(OR(Veg_Table[[#This Row],[Prescription R-Scale]]="NA",Veg_Table[[#This Row],[Diameter R-Scale]]="NA"),0,IF(Veg_Table[[#This Row],[Diameter R-Scale]]&lt;&gt;Veg_Table[[#This Row],[Prescription R-Scale]],1,0))</f>
        <v>0</v>
      </c>
      <c r="H803" s="1">
        <f>IF(OR(AND(Veg_Table[[#This Row],[PRESCRIP]]="BC_Br Rmv", Veg_Table[[#This Row],[WOOD_MAN]]&lt;&gt;"Not Needed"),AND(Veg_Table[[#This Row],[PRESCRIP]]="BCS_Br Rmv+Trt", Veg_Table[[#This Row],[WOOD_MAN]]&lt;&gt;"Not Needed")),1,0)</f>
        <v>0</v>
      </c>
      <c r="I803" s="1">
        <f ca="1">IF(AND(Veg_Table[[#This Row],[Prescription_Changed]]="Yes",Veg_Table[[#This Row],[TAT_RESULT]]=""),1,0)</f>
        <v>0</v>
      </c>
      <c r="J803" s="1">
        <f ca="1">SUM(Veg_Table[[#This Row],[Prescription and Status do not match]:[Prescription_Edited_And_TAT_Is_Blank]])</f>
        <v>0</v>
      </c>
      <c r="K803" s="1">
        <f ca="1">IF(Veg_Table[[#This Row],[Sum of Errors]]&gt;0,1,0)</f>
        <v>0</v>
      </c>
      <c r="L803" s="1">
        <f>1</f>
        <v>1</v>
      </c>
      <c r="M80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803" s="1">
        <f>IF(OR(MID(Veg_Table[[#This Row],[PRESCRIP]],2,1)="1",MID(Veg_Table[[#This Row],[PRESCRIP]],2,1)="2",MID(Veg_Table[[#This Row],[PRESCRIP]],2,1)="3",MID(Veg_Table[[#This Row],[PRESCRIP]],2,1)="4"),_xlfn.NUMBERVALUE(MID(Veg_Table[[#This Row],[PRESCRIP]],2,1)),"NA")</f>
        <v>4</v>
      </c>
      <c r="O803" s="1">
        <f>WEEKNUM(Veg_Table[[#This Row],[EVM_LAST_EDITED_Day]],2)</f>
        <v>20</v>
      </c>
      <c r="P803" s="25">
        <f>IFERROR(DATE(YEAR(Veg_Table[[#This Row],[EVM_LAST_EDITED2]]),MONTH(Veg_Table[[#This Row],[EVM_LAST_EDITED2]]),DAY(Veg_Table[[#This Row],[EVM_LAST_EDITED2]])),DATE(2019,1,1))</f>
        <v>43963</v>
      </c>
      <c r="Q803" s="3">
        <f>VALUE(SUBSTITUTE(Veg_Table[[#This Row],[EVM_LAST_EDITED]],",",""))</f>
        <v>43963.556745983798</v>
      </c>
      <c r="R803" s="1" t="str">
        <f>_xlfn.IFNA(IF(Veg_Table[[#This Row],[EVM_LAST_EDITOR]]="","zBlank EVM Last Editor",VLOOKUP(Veg_Table[[#This Row],[EVM_LAST_EDITOR]],Roster_Table[#All],4,FALSE)),"zAWRR Not in Roster")</f>
        <v>zAWRR Not in Roster</v>
      </c>
      <c r="S803" s="1" t="str">
        <f>_xlfn.IFNA(IF(Veg_Table[[#This Row],[EVM_LAST_EDITOR]]="","zBlank EVM Last Editor",VLOOKUP(Veg_Table[[#This Row],[EVM_LAST_EDITOR]],Roster_Table[#All],16,FALSE)),"zCompany_AWRR not in Roster")</f>
        <v>zCompany_AWRR not in Roster</v>
      </c>
      <c r="T803" s="2">
        <f>IFERROR(DATE(YEAR(Veg_Table[[#This Row],[Created2]]),MONTH(Veg_Table[[#This Row],[Created2]]),DAY(Veg_Table[[#This Row],[Created2]])),DATE(2019,1,1))</f>
        <v>43913</v>
      </c>
      <c r="U803" s="3">
        <f>VALUE(SUBSTITUTE(Veg_Table[[#This Row],[Created]],",",""))</f>
        <v>43913.443201678201</v>
      </c>
      <c r="V803" s="3" t="str">
        <f ca="1">IFERROR(_xlfn.IFNA(CELL("contents",INDIRECT(_xlfn.CONCAT("Veg_Table_Production_Data!",ADDRESS(MATCH(_xlfn.MAXIFS(#REF!,#REF!,"="&amp;Veg_Table[[#This Row],[AUTO_ID]],#REF!,"&lt;"&amp;Veg_Table[[#This Row],[EVM_LAST_EDITED_Day]]),#REF!,0),COLUMN(#REF!),4,1,)))),""),"")</f>
        <v/>
      </c>
      <c r="W803" s="3" t="str">
        <f ca="1">IF(Veg_Table[[#This Row],[Previous_Prescription]]="","No",IF(Veg_Table[[#This Row],[Previous_Prescription]]=Veg_Table[[#This Row],[PRESCRIP]],"No","Yes"))</f>
        <v>No</v>
      </c>
      <c r="X803" s="3" t="str">
        <f>IF(Veg_Table[[#This Row],[EVM_LAST_EDITED_Day]]=Veg_Table[[#This Row],[Created_Day]],"New","Old")</f>
        <v>Old</v>
      </c>
      <c r="Y803" s="1">
        <f>IFERROR(IF(FIND("delete",LOWER(Veg_Table[[#This Row],[PI_COMMENTS]]))&gt;=1,1,0),0)</f>
        <v>0</v>
      </c>
      <c r="Z803" s="1" t="str">
        <f>_xlfn.IFNA(IF(Veg_Table[[#This Row],[EVM_LAST_EDITOR]]="","Yes",VLOOKUP(Veg_Table[[#This Row],[EVM_LAST_EDITOR]],Roster_Table[#All],15,FALSE)),"Yes")</f>
        <v>Yes</v>
      </c>
      <c r="AA80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03" s="1" t="str">
        <f>_xlfn.IFNA(VLOOKUP(Veg_Table[[#This Row],[EVM_LAST_EDITOR]],Roster_Table[#All],3,FALSE),"zAWRR Not in Roster")</f>
        <v>zAWRR Not in Roster</v>
      </c>
      <c r="AC803" s="1" t="str">
        <f>_xlfn.IFNA(VLOOKUP(Veg_Table[[#This Row],[EVM_LAST_EDITOR]],Roster_Table[#All],2,FALSE),"zAWRR Not in Roster")</f>
        <v>zAWRR Not in Roster</v>
      </c>
      <c r="AD803" s="1" t="str">
        <f>IF(_xlfn.CONCAT(Veg_Table[[#This Row],[First_Name]]," ",Veg_Table[[#This Row],[Last_Name]])="zAWRR Not in Roster zAWRR Not in Roster","zAWRR Not in Roster",_xlfn.CONCAT(Veg_Table[[#This Row],[First_Name]]," ",Veg_Table[[#This Row],[Last_Name]]))</f>
        <v>zAWRR Not in Roster</v>
      </c>
      <c r="AE803">
        <v>2940551</v>
      </c>
      <c r="AF803" t="s">
        <v>1512</v>
      </c>
      <c r="AG803" t="s">
        <v>30</v>
      </c>
      <c r="AH803" t="s">
        <v>918</v>
      </c>
      <c r="AI803" t="s">
        <v>906</v>
      </c>
      <c r="AJ803" t="s">
        <v>820</v>
      </c>
      <c r="AL803" t="s">
        <v>371</v>
      </c>
      <c r="AM803" t="s">
        <v>38</v>
      </c>
      <c r="AN803" t="s">
        <v>25</v>
      </c>
      <c r="AO803" t="s">
        <v>25</v>
      </c>
      <c r="AP803">
        <v>40</v>
      </c>
      <c r="AQ803">
        <v>158</v>
      </c>
      <c r="AR803" t="s">
        <v>514</v>
      </c>
      <c r="AS803" t="s">
        <v>57</v>
      </c>
      <c r="AT803" t="s">
        <v>515</v>
      </c>
      <c r="AV803" t="s">
        <v>519</v>
      </c>
      <c r="AW803" t="s">
        <v>1513</v>
      </c>
      <c r="AX803" t="s">
        <v>534</v>
      </c>
      <c r="AZ803"/>
      <c r="BA803" t="s">
        <v>57</v>
      </c>
      <c r="BB803" s="4">
        <v>43913</v>
      </c>
      <c r="BC803" t="s">
        <v>1205</v>
      </c>
      <c r="BD803" t="s">
        <v>29</v>
      </c>
      <c r="BE803" t="s">
        <v>25</v>
      </c>
      <c r="BF803" t="s">
        <v>513</v>
      </c>
      <c r="BG803" t="s">
        <v>534</v>
      </c>
      <c r="BI803" s="3">
        <v>43957</v>
      </c>
      <c r="BJ803" t="s">
        <v>4968</v>
      </c>
      <c r="BK803" s="30" t="s">
        <v>859</v>
      </c>
      <c r="BL803" s="3">
        <v>43963.556745983798</v>
      </c>
      <c r="BM803" t="s">
        <v>31</v>
      </c>
      <c r="BN803" t="s">
        <v>32</v>
      </c>
      <c r="BP803" t="s">
        <v>921</v>
      </c>
      <c r="BQ803" t="s">
        <v>826</v>
      </c>
      <c r="BR803" t="s">
        <v>28</v>
      </c>
      <c r="BS803" t="s">
        <v>28</v>
      </c>
      <c r="BT803" t="s">
        <v>527</v>
      </c>
      <c r="BU803" s="3">
        <v>43913.443201678238</v>
      </c>
      <c r="BV803" t="s">
        <v>803</v>
      </c>
      <c r="BW803" s="3">
        <v>43963.564345474537</v>
      </c>
      <c r="BX803" t="s">
        <v>1514</v>
      </c>
      <c r="CG803"/>
      <c r="CH803"/>
      <c r="CI803"/>
      <c r="CY803"/>
      <c r="DA803"/>
      <c r="DE803"/>
      <c r="DF803"/>
    </row>
    <row r="804" spans="1:110" x14ac:dyDescent="0.25">
      <c r="A804" s="1">
        <f>IF(Veg_Table[[#This Row],[VP_STATUS]]="Hold",0,IF(OR(AND(Veg_Table[[#This Row],[PRESCRIP]]="NW_No Work",Veg_Table[[#This Row],[VP_STATUS]]&lt;&gt;"No Work Required Under EVM"),AND(Veg_Table[[#This Row],[VP_STATUS]]="No Work Required Under EVM",Veg_Table[[#This Row],[PRESCRIP]]&lt;&gt;"NW_No Work")),1,0))</f>
        <v>0</v>
      </c>
      <c r="B804" s="1">
        <f>IF(Veg_Table[[#This Row],[SPECIES]]="",1,0)</f>
        <v>0</v>
      </c>
      <c r="C804" s="1">
        <f>IF(Veg_Table[[#This Row],[DIAMETER]]="",1,0)</f>
        <v>0</v>
      </c>
      <c r="D804" s="1">
        <f>IF(Veg_Table[[#This Row],[HEIGHT]]="",1,0)</f>
        <v>0</v>
      </c>
      <c r="E80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04" s="1">
        <f>IF(AND(Veg_Table[[#This Row],[TAT_RESULT]]="ABATE",Veg_Table[[#This Row],[PRESCRIP]]="NW_No Work"),1,0)</f>
        <v>0</v>
      </c>
      <c r="G804" s="1">
        <f>IF(OR(Veg_Table[[#This Row],[Prescription R-Scale]]="NA",Veg_Table[[#This Row],[Diameter R-Scale]]="NA"),0,IF(Veg_Table[[#This Row],[Diameter R-Scale]]&lt;&gt;Veg_Table[[#This Row],[Prescription R-Scale]],1,0))</f>
        <v>0</v>
      </c>
      <c r="H804" s="1">
        <f>IF(OR(AND(Veg_Table[[#This Row],[PRESCRIP]]="BC_Br Rmv", Veg_Table[[#This Row],[WOOD_MAN]]&lt;&gt;"Not Needed"),AND(Veg_Table[[#This Row],[PRESCRIP]]="BCS_Br Rmv+Trt", Veg_Table[[#This Row],[WOOD_MAN]]&lt;&gt;"Not Needed")),1,0)</f>
        <v>0</v>
      </c>
      <c r="I804" s="1">
        <f ca="1">IF(AND(Veg_Table[[#This Row],[Prescription_Changed]]="Yes",Veg_Table[[#This Row],[TAT_RESULT]]=""),1,0)</f>
        <v>0</v>
      </c>
      <c r="J804" s="1">
        <f ca="1">SUM(Veg_Table[[#This Row],[Prescription and Status do not match]:[Prescription_Edited_And_TAT_Is_Blank]])</f>
        <v>0</v>
      </c>
      <c r="K804" s="1">
        <f ca="1">IF(Veg_Table[[#This Row],[Sum of Errors]]&gt;0,1,0)</f>
        <v>0</v>
      </c>
      <c r="L804" s="1">
        <f>1</f>
        <v>1</v>
      </c>
      <c r="M80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804" s="1">
        <f>IF(OR(MID(Veg_Table[[#This Row],[PRESCRIP]],2,1)="1",MID(Veg_Table[[#This Row],[PRESCRIP]],2,1)="2",MID(Veg_Table[[#This Row],[PRESCRIP]],2,1)="3",MID(Veg_Table[[#This Row],[PRESCRIP]],2,1)="4"),_xlfn.NUMBERVALUE(MID(Veg_Table[[#This Row],[PRESCRIP]],2,1)),"NA")</f>
        <v>4</v>
      </c>
      <c r="O804" s="1">
        <f>WEEKNUM(Veg_Table[[#This Row],[EVM_LAST_EDITED_Day]],2)</f>
        <v>20</v>
      </c>
      <c r="P804" s="25">
        <f>IFERROR(DATE(YEAR(Veg_Table[[#This Row],[EVM_LAST_EDITED2]]),MONTH(Veg_Table[[#This Row],[EVM_LAST_EDITED2]]),DAY(Veg_Table[[#This Row],[EVM_LAST_EDITED2]])),DATE(2019,1,1))</f>
        <v>43963</v>
      </c>
      <c r="Q804" s="3">
        <f>VALUE(SUBSTITUTE(Veg_Table[[#This Row],[EVM_LAST_EDITED]],",",""))</f>
        <v>43963.556941516203</v>
      </c>
      <c r="R804" s="1" t="str">
        <f>_xlfn.IFNA(IF(Veg_Table[[#This Row],[EVM_LAST_EDITOR]]="","zBlank EVM Last Editor",VLOOKUP(Veg_Table[[#This Row],[EVM_LAST_EDITOR]],Roster_Table[#All],4,FALSE)),"zAWRR Not in Roster")</f>
        <v>zAWRR Not in Roster</v>
      </c>
      <c r="S804" s="1" t="str">
        <f>_xlfn.IFNA(IF(Veg_Table[[#This Row],[EVM_LAST_EDITOR]]="","zBlank EVM Last Editor",VLOOKUP(Veg_Table[[#This Row],[EVM_LAST_EDITOR]],Roster_Table[#All],16,FALSE)),"zCompany_AWRR not in Roster")</f>
        <v>zCompany_AWRR not in Roster</v>
      </c>
      <c r="T804" s="2">
        <f>IFERROR(DATE(YEAR(Veg_Table[[#This Row],[Created2]]),MONTH(Veg_Table[[#This Row],[Created2]]),DAY(Veg_Table[[#This Row],[Created2]])),DATE(2019,1,1))</f>
        <v>43691</v>
      </c>
      <c r="U804" s="3">
        <f>VALUE(SUBSTITUTE(Veg_Table[[#This Row],[Created]],",",""))</f>
        <v>43691.498854166697</v>
      </c>
      <c r="V804" s="3" t="str">
        <f ca="1">IFERROR(_xlfn.IFNA(CELL("contents",INDIRECT(_xlfn.CONCAT("Veg_Table_Production_Data!",ADDRESS(MATCH(_xlfn.MAXIFS(#REF!,#REF!,"="&amp;Veg_Table[[#This Row],[AUTO_ID]],#REF!,"&lt;"&amp;Veg_Table[[#This Row],[EVM_LAST_EDITED_Day]]),#REF!,0),COLUMN(#REF!),4,1,)))),""),"")</f>
        <v/>
      </c>
      <c r="W804" s="3" t="str">
        <f ca="1">IF(Veg_Table[[#This Row],[Previous_Prescription]]="","No",IF(Veg_Table[[#This Row],[Previous_Prescription]]=Veg_Table[[#This Row],[PRESCRIP]],"No","Yes"))</f>
        <v>No</v>
      </c>
      <c r="X804" s="3" t="str">
        <f>IF(Veg_Table[[#This Row],[EVM_LAST_EDITED_Day]]=Veg_Table[[#This Row],[Created_Day]],"New","Old")</f>
        <v>Old</v>
      </c>
      <c r="Y804" s="1">
        <f>IFERROR(IF(FIND("delete",LOWER(Veg_Table[[#This Row],[PI_COMMENTS]]))&gt;=1,1,0),0)</f>
        <v>0</v>
      </c>
      <c r="Z804" s="1" t="str">
        <f>_xlfn.IFNA(IF(Veg_Table[[#This Row],[EVM_LAST_EDITOR]]="","Yes",VLOOKUP(Veg_Table[[#This Row],[EVM_LAST_EDITOR]],Roster_Table[#All],15,FALSE)),"Yes")</f>
        <v>Yes</v>
      </c>
      <c r="AA80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04" s="1" t="str">
        <f>_xlfn.IFNA(VLOOKUP(Veg_Table[[#This Row],[EVM_LAST_EDITOR]],Roster_Table[#All],3,FALSE),"zAWRR Not in Roster")</f>
        <v>zAWRR Not in Roster</v>
      </c>
      <c r="AC804" s="1" t="str">
        <f>_xlfn.IFNA(VLOOKUP(Veg_Table[[#This Row],[EVM_LAST_EDITOR]],Roster_Table[#All],2,FALSE),"zAWRR Not in Roster")</f>
        <v>zAWRR Not in Roster</v>
      </c>
      <c r="AD804" s="1" t="str">
        <f>IF(_xlfn.CONCAT(Veg_Table[[#This Row],[First_Name]]," ",Veg_Table[[#This Row],[Last_Name]])="zAWRR Not in Roster zAWRR Not in Roster","zAWRR Not in Roster",_xlfn.CONCAT(Veg_Table[[#This Row],[First_Name]]," ",Veg_Table[[#This Row],[Last_Name]]))</f>
        <v>zAWRR Not in Roster</v>
      </c>
      <c r="AE804">
        <v>1752311</v>
      </c>
      <c r="AF804" t="s">
        <v>4848</v>
      </c>
      <c r="AG804" t="s">
        <v>30</v>
      </c>
      <c r="AH804" t="s">
        <v>918</v>
      </c>
      <c r="AI804" t="s">
        <v>919</v>
      </c>
      <c r="AJ804" t="s">
        <v>820</v>
      </c>
      <c r="AL804" t="s">
        <v>22</v>
      </c>
      <c r="AM804" t="s">
        <v>38</v>
      </c>
      <c r="AN804" t="s">
        <v>25</v>
      </c>
      <c r="AO804" t="s">
        <v>25</v>
      </c>
      <c r="AP804">
        <v>54</v>
      </c>
      <c r="AQ804">
        <v>120</v>
      </c>
      <c r="AR804" t="s">
        <v>514</v>
      </c>
      <c r="AS804" t="s">
        <v>57</v>
      </c>
      <c r="AT804" t="s">
        <v>515</v>
      </c>
      <c r="AU804" t="s">
        <v>43</v>
      </c>
      <c r="AV804" t="s">
        <v>519</v>
      </c>
      <c r="AW804" t="s">
        <v>4849</v>
      </c>
      <c r="AX804" t="s">
        <v>534</v>
      </c>
      <c r="AZ804">
        <v>39</v>
      </c>
      <c r="BA804" t="s">
        <v>57</v>
      </c>
      <c r="BB804" s="4">
        <v>43910.592703877315</v>
      </c>
      <c r="BD804" t="s">
        <v>29</v>
      </c>
      <c r="BG804" t="s">
        <v>534</v>
      </c>
      <c r="BI804" s="3">
        <v>43957</v>
      </c>
      <c r="BJ804" t="s">
        <v>4850</v>
      </c>
      <c r="BK804" s="30" t="s">
        <v>859</v>
      </c>
      <c r="BL804" s="3">
        <v>43963.556941516203</v>
      </c>
      <c r="BM804" t="s">
        <v>31</v>
      </c>
      <c r="BN804" t="s">
        <v>32</v>
      </c>
      <c r="BO804" t="s">
        <v>920</v>
      </c>
      <c r="BP804" t="s">
        <v>921</v>
      </c>
      <c r="BQ804" t="s">
        <v>826</v>
      </c>
      <c r="BR804" t="s">
        <v>28</v>
      </c>
      <c r="BS804" t="s">
        <v>28</v>
      </c>
      <c r="BT804" t="s">
        <v>171</v>
      </c>
      <c r="BU804" s="3">
        <v>43691.498854166668</v>
      </c>
      <c r="BV804" t="s">
        <v>803</v>
      </c>
      <c r="BW804" s="3">
        <v>43963.564296458331</v>
      </c>
      <c r="BX804" t="s">
        <v>4851</v>
      </c>
      <c r="CG804"/>
      <c r="CH804"/>
      <c r="CI804"/>
      <c r="CY804"/>
      <c r="DA804"/>
      <c r="DE804"/>
      <c r="DF804"/>
    </row>
    <row r="805" spans="1:110" x14ac:dyDescent="0.25">
      <c r="A805" s="1">
        <f>IF(Veg_Table[[#This Row],[VP_STATUS]]="Hold",0,IF(OR(AND(Veg_Table[[#This Row],[PRESCRIP]]="NW_No Work",Veg_Table[[#This Row],[VP_STATUS]]&lt;&gt;"No Work Required Under EVM"),AND(Veg_Table[[#This Row],[VP_STATUS]]="No Work Required Under EVM",Veg_Table[[#This Row],[PRESCRIP]]&lt;&gt;"NW_No Work")),1,0))</f>
        <v>0</v>
      </c>
      <c r="B805" s="1">
        <f>IF(Veg_Table[[#This Row],[SPECIES]]="",1,0)</f>
        <v>0</v>
      </c>
      <c r="C805" s="1">
        <f>IF(Veg_Table[[#This Row],[DIAMETER]]="",1,0)</f>
        <v>0</v>
      </c>
      <c r="D805" s="1">
        <f>IF(Veg_Table[[#This Row],[HEIGHT]]="",1,0)</f>
        <v>0</v>
      </c>
      <c r="E80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05" s="1">
        <f>IF(AND(Veg_Table[[#This Row],[TAT_RESULT]]="ABATE",Veg_Table[[#This Row],[PRESCRIP]]="NW_No Work"),1,0)</f>
        <v>0</v>
      </c>
      <c r="G805" s="1">
        <f>IF(OR(Veg_Table[[#This Row],[Prescription R-Scale]]="NA",Veg_Table[[#This Row],[Diameter R-Scale]]="NA"),0,IF(Veg_Table[[#This Row],[Diameter R-Scale]]&lt;&gt;Veg_Table[[#This Row],[Prescription R-Scale]],1,0))</f>
        <v>0</v>
      </c>
      <c r="H805" s="1">
        <f>IF(OR(AND(Veg_Table[[#This Row],[PRESCRIP]]="BC_Br Rmv", Veg_Table[[#This Row],[WOOD_MAN]]&lt;&gt;"Not Needed"),AND(Veg_Table[[#This Row],[PRESCRIP]]="BCS_Br Rmv+Trt", Veg_Table[[#This Row],[WOOD_MAN]]&lt;&gt;"Not Needed")),1,0)</f>
        <v>0</v>
      </c>
      <c r="I805" s="1">
        <f ca="1">IF(AND(Veg_Table[[#This Row],[Prescription_Changed]]="Yes",Veg_Table[[#This Row],[TAT_RESULT]]=""),1,0)</f>
        <v>0</v>
      </c>
      <c r="J805" s="1">
        <f ca="1">SUM(Veg_Table[[#This Row],[Prescription and Status do not match]:[Prescription_Edited_And_TAT_Is_Blank]])</f>
        <v>0</v>
      </c>
      <c r="K805" s="1">
        <f ca="1">IF(Veg_Table[[#This Row],[Sum of Errors]]&gt;0,1,0)</f>
        <v>0</v>
      </c>
      <c r="L805" s="1">
        <f>1</f>
        <v>1</v>
      </c>
      <c r="M80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805" s="1">
        <f>IF(OR(MID(Veg_Table[[#This Row],[PRESCRIP]],2,1)="1",MID(Veg_Table[[#This Row],[PRESCRIP]],2,1)="2",MID(Veg_Table[[#This Row],[PRESCRIP]],2,1)="3",MID(Veg_Table[[#This Row],[PRESCRIP]],2,1)="4"),_xlfn.NUMBERVALUE(MID(Veg_Table[[#This Row],[PRESCRIP]],2,1)),"NA")</f>
        <v>2</v>
      </c>
      <c r="O805" s="1">
        <f>WEEKNUM(Veg_Table[[#This Row],[EVM_LAST_EDITED_Day]],2)</f>
        <v>20</v>
      </c>
      <c r="P805" s="25">
        <f>IFERROR(DATE(YEAR(Veg_Table[[#This Row],[EVM_LAST_EDITED2]]),MONTH(Veg_Table[[#This Row],[EVM_LAST_EDITED2]]),DAY(Veg_Table[[#This Row],[EVM_LAST_EDITED2]])),DATE(2019,1,1))</f>
        <v>43963</v>
      </c>
      <c r="Q805" s="3">
        <f>VALUE(SUBSTITUTE(Veg_Table[[#This Row],[EVM_LAST_EDITED]],",",""))</f>
        <v>43963.558798460603</v>
      </c>
      <c r="R805" s="1" t="str">
        <f>_xlfn.IFNA(IF(Veg_Table[[#This Row],[EVM_LAST_EDITOR]]="","zBlank EVM Last Editor",VLOOKUP(Veg_Table[[#This Row],[EVM_LAST_EDITOR]],Roster_Table[#All],4,FALSE)),"zAWRR Not in Roster")</f>
        <v>MBG</v>
      </c>
      <c r="S805" s="1" t="str">
        <f>_xlfn.IFNA(IF(Veg_Table[[#This Row],[EVM_LAST_EDITOR]]="","zBlank EVM Last Editor",VLOOKUP(Veg_Table[[#This Row],[EVM_LAST_EDITOR]],Roster_Table[#All],16,FALSE)),"zCompany_AWRR not in Roster")</f>
        <v>MBG_Mason, Bruce &amp; Girard</v>
      </c>
      <c r="T805" s="2">
        <f>IFERROR(DATE(YEAR(Veg_Table[[#This Row],[Created2]]),MONTH(Veg_Table[[#This Row],[Created2]]),DAY(Veg_Table[[#This Row],[Created2]])),DATE(2019,1,1))</f>
        <v>43963</v>
      </c>
      <c r="U805" s="3">
        <f>VALUE(SUBSTITUTE(Veg_Table[[#This Row],[Created]],",",""))</f>
        <v>43963.558798460603</v>
      </c>
      <c r="V805" s="3" t="str">
        <f ca="1">IFERROR(_xlfn.IFNA(CELL("contents",INDIRECT(_xlfn.CONCAT("Veg_Table_Production_Data!",ADDRESS(MATCH(_xlfn.MAXIFS(#REF!,#REF!,"="&amp;Veg_Table[[#This Row],[AUTO_ID]],#REF!,"&lt;"&amp;Veg_Table[[#This Row],[EVM_LAST_EDITED_Day]]),#REF!,0),COLUMN(#REF!),4,1,)))),""),"")</f>
        <v/>
      </c>
      <c r="W805" s="3" t="str">
        <f ca="1">IF(Veg_Table[[#This Row],[Previous_Prescription]]="","No",IF(Veg_Table[[#This Row],[Previous_Prescription]]=Veg_Table[[#This Row],[PRESCRIP]],"No","Yes"))</f>
        <v>No</v>
      </c>
      <c r="X805" s="3" t="str">
        <f>IF(Veg_Table[[#This Row],[EVM_LAST_EDITED_Day]]=Veg_Table[[#This Row],[Created_Day]],"New","Old")</f>
        <v>New</v>
      </c>
      <c r="Y805" s="1">
        <f>IFERROR(IF(FIND("delete",LOWER(Veg_Table[[#This Row],[PI_COMMENTS]]))&gt;=1,1,0),0)</f>
        <v>0</v>
      </c>
      <c r="Z805" s="1" t="str">
        <f>_xlfn.IFNA(IF(Veg_Table[[#This Row],[EVM_LAST_EDITOR]]="","Yes",VLOOKUP(Veg_Table[[#This Row],[EVM_LAST_EDITOR]],Roster_Table[#All],15,FALSE)),"Yes")</f>
        <v>Yes</v>
      </c>
      <c r="AA80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05" s="1" t="str">
        <f>_xlfn.IFNA(VLOOKUP(Veg_Table[[#This Row],[EVM_LAST_EDITOR]],Roster_Table[#All],3,FALSE),"zAWRR Not in Roster")</f>
        <v>Nathan</v>
      </c>
      <c r="AC805" s="1" t="str">
        <f>_xlfn.IFNA(VLOOKUP(Veg_Table[[#This Row],[EVM_LAST_EDITOR]],Roster_Table[#All],2,FALSE),"zAWRR Not in Roster")</f>
        <v>Vik</v>
      </c>
      <c r="AD805" s="1" t="str">
        <f>IF(_xlfn.CONCAT(Veg_Table[[#This Row],[First_Name]]," ",Veg_Table[[#This Row],[Last_Name]])="zAWRR Not in Roster zAWRR Not in Roster","zAWRR Not in Roster",_xlfn.CONCAT(Veg_Table[[#This Row],[First_Name]]," ",Veg_Table[[#This Row],[Last_Name]]))</f>
        <v>Nathan Vik</v>
      </c>
      <c r="AE805">
        <v>3220847</v>
      </c>
      <c r="AF805" t="s">
        <v>4735</v>
      </c>
      <c r="AG805" t="s">
        <v>93</v>
      </c>
      <c r="AH805" t="s">
        <v>3444</v>
      </c>
      <c r="AI805" t="s">
        <v>4670</v>
      </c>
      <c r="AJ805" t="s">
        <v>36</v>
      </c>
      <c r="AL805" t="s">
        <v>372</v>
      </c>
      <c r="AM805" t="s">
        <v>34</v>
      </c>
      <c r="AN805" t="s">
        <v>25</v>
      </c>
      <c r="AO805" t="s">
        <v>25</v>
      </c>
      <c r="AP805">
        <v>16</v>
      </c>
      <c r="AQ805">
        <v>32</v>
      </c>
      <c r="AR805" t="s">
        <v>517</v>
      </c>
      <c r="AS805" t="s">
        <v>530</v>
      </c>
      <c r="AT805" t="s">
        <v>522</v>
      </c>
      <c r="AV805" t="s">
        <v>512</v>
      </c>
      <c r="AW805" t="s">
        <v>4736</v>
      </c>
      <c r="AZ805"/>
      <c r="BB805" s="4"/>
      <c r="BD805" t="s">
        <v>29</v>
      </c>
      <c r="BE805" t="s">
        <v>25</v>
      </c>
      <c r="BF805" t="s">
        <v>513</v>
      </c>
      <c r="BI805" s="3"/>
      <c r="BK805" s="30" t="s">
        <v>115</v>
      </c>
      <c r="BL805" s="3">
        <v>43963.558798460646</v>
      </c>
      <c r="BM805" t="s">
        <v>31</v>
      </c>
      <c r="BN805" t="s">
        <v>32</v>
      </c>
      <c r="BP805" t="s">
        <v>3445</v>
      </c>
      <c r="BQ805" t="s">
        <v>1025</v>
      </c>
      <c r="BR805" t="s">
        <v>28</v>
      </c>
      <c r="BS805" t="s">
        <v>28</v>
      </c>
      <c r="BT805" t="s">
        <v>115</v>
      </c>
      <c r="BU805" s="3">
        <v>43963.558798460646</v>
      </c>
      <c r="BV805" t="s">
        <v>803</v>
      </c>
      <c r="BW805" s="3">
        <v>43963.601410706018</v>
      </c>
      <c r="BX805" t="s">
        <v>4737</v>
      </c>
      <c r="CG805"/>
      <c r="CH805"/>
      <c r="CI805"/>
      <c r="CY805"/>
      <c r="DA805"/>
      <c r="DE805"/>
      <c r="DF805"/>
    </row>
    <row r="806" spans="1:110" x14ac:dyDescent="0.25">
      <c r="A806" s="1">
        <f>IF(Veg_Table[[#This Row],[VP_STATUS]]="Hold",0,IF(OR(AND(Veg_Table[[#This Row],[PRESCRIP]]="NW_No Work",Veg_Table[[#This Row],[VP_STATUS]]&lt;&gt;"No Work Required Under EVM"),AND(Veg_Table[[#This Row],[VP_STATUS]]="No Work Required Under EVM",Veg_Table[[#This Row],[PRESCRIP]]&lt;&gt;"NW_No Work")),1,0))</f>
        <v>0</v>
      </c>
      <c r="B806" s="1">
        <f>IF(Veg_Table[[#This Row],[SPECIES]]="",1,0)</f>
        <v>0</v>
      </c>
      <c r="C806" s="1">
        <f>IF(Veg_Table[[#This Row],[DIAMETER]]="",1,0)</f>
        <v>0</v>
      </c>
      <c r="D806" s="1">
        <f>IF(Veg_Table[[#This Row],[HEIGHT]]="",1,0)</f>
        <v>0</v>
      </c>
      <c r="E80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06" s="1">
        <f>IF(AND(Veg_Table[[#This Row],[TAT_RESULT]]="ABATE",Veg_Table[[#This Row],[PRESCRIP]]="NW_No Work"),1,0)</f>
        <v>0</v>
      </c>
      <c r="G806" s="1">
        <f>IF(OR(Veg_Table[[#This Row],[Prescription R-Scale]]="NA",Veg_Table[[#This Row],[Diameter R-Scale]]="NA"),0,IF(Veg_Table[[#This Row],[Diameter R-Scale]]&lt;&gt;Veg_Table[[#This Row],[Prescription R-Scale]],1,0))</f>
        <v>0</v>
      </c>
      <c r="H806" s="1">
        <f>IF(OR(AND(Veg_Table[[#This Row],[PRESCRIP]]="BC_Br Rmv", Veg_Table[[#This Row],[WOOD_MAN]]&lt;&gt;"Not Needed"),AND(Veg_Table[[#This Row],[PRESCRIP]]="BCS_Br Rmv+Trt", Veg_Table[[#This Row],[WOOD_MAN]]&lt;&gt;"Not Needed")),1,0)</f>
        <v>0</v>
      </c>
      <c r="I806" s="1">
        <f ca="1">IF(AND(Veg_Table[[#This Row],[Prescription_Changed]]="Yes",Veg_Table[[#This Row],[TAT_RESULT]]=""),1,0)</f>
        <v>0</v>
      </c>
      <c r="J806" s="1">
        <f ca="1">SUM(Veg_Table[[#This Row],[Prescription and Status do not match]:[Prescription_Edited_And_TAT_Is_Blank]])</f>
        <v>0</v>
      </c>
      <c r="K806" s="1">
        <f ca="1">IF(Veg_Table[[#This Row],[Sum of Errors]]&gt;0,1,0)</f>
        <v>0</v>
      </c>
      <c r="L806" s="1">
        <f>1</f>
        <v>1</v>
      </c>
      <c r="M806"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806" s="1" t="str">
        <f>IF(OR(MID(Veg_Table[[#This Row],[PRESCRIP]],2,1)="1",MID(Veg_Table[[#This Row],[PRESCRIP]],2,1)="2",MID(Veg_Table[[#This Row],[PRESCRIP]],2,1)="3",MID(Veg_Table[[#This Row],[PRESCRIP]],2,1)="4"),_xlfn.NUMBERVALUE(MID(Veg_Table[[#This Row],[PRESCRIP]],2,1)),"NA")</f>
        <v>NA</v>
      </c>
      <c r="O806" s="1">
        <f>WEEKNUM(Veg_Table[[#This Row],[EVM_LAST_EDITED_Day]],2)</f>
        <v>20</v>
      </c>
      <c r="P806" s="25">
        <f>IFERROR(DATE(YEAR(Veg_Table[[#This Row],[EVM_LAST_EDITED2]]),MONTH(Veg_Table[[#This Row],[EVM_LAST_EDITED2]]),DAY(Veg_Table[[#This Row],[EVM_LAST_EDITED2]])),DATE(2019,1,1))</f>
        <v>43963</v>
      </c>
      <c r="Q806" s="3">
        <f>VALUE(SUBSTITUTE(Veg_Table[[#This Row],[EVM_LAST_EDITED]],",",""))</f>
        <v>43963.560405092598</v>
      </c>
      <c r="R806" s="1" t="str">
        <f>_xlfn.IFNA(IF(Veg_Table[[#This Row],[EVM_LAST_EDITOR]]="","zBlank EVM Last Editor",VLOOKUP(Veg_Table[[#This Row],[EVM_LAST_EDITOR]],Roster_Table[#All],4,FALSE)),"zAWRR Not in Roster")</f>
        <v>MGE</v>
      </c>
      <c r="S806" s="1" t="str">
        <f>_xlfn.IFNA(IF(Veg_Table[[#This Row],[EVM_LAST_EDITOR]]="","zBlank EVM Last Editor",VLOOKUP(Veg_Table[[#This Row],[EVM_LAST_EDITOR]],Roster_Table[#All],16,FALSE)),"zCompany_AWRR not in Roster")</f>
        <v>MGE_Mountain G Enterprises</v>
      </c>
      <c r="T806" s="2">
        <f>IFERROR(DATE(YEAR(Veg_Table[[#This Row],[Created2]]),MONTH(Veg_Table[[#This Row],[Created2]]),DAY(Veg_Table[[#This Row],[Created2]])),DATE(2019,1,1))</f>
        <v>43963</v>
      </c>
      <c r="U806" s="3">
        <f>VALUE(SUBSTITUTE(Veg_Table[[#This Row],[Created]],",",""))</f>
        <v>43963.560405092598</v>
      </c>
      <c r="V806" s="3" t="str">
        <f ca="1">IFERROR(_xlfn.IFNA(CELL("contents",INDIRECT(_xlfn.CONCAT("Veg_Table_Production_Data!",ADDRESS(MATCH(_xlfn.MAXIFS(#REF!,#REF!,"="&amp;Veg_Table[[#This Row],[AUTO_ID]],#REF!,"&lt;"&amp;Veg_Table[[#This Row],[EVM_LAST_EDITED_Day]]),#REF!,0),COLUMN(#REF!),4,1,)))),""),"")</f>
        <v/>
      </c>
      <c r="W806" s="3" t="str">
        <f ca="1">IF(Veg_Table[[#This Row],[Previous_Prescription]]="","No",IF(Veg_Table[[#This Row],[Previous_Prescription]]=Veg_Table[[#This Row],[PRESCRIP]],"No","Yes"))</f>
        <v>No</v>
      </c>
      <c r="X806" s="3" t="str">
        <f>IF(Veg_Table[[#This Row],[EVM_LAST_EDITED_Day]]=Veg_Table[[#This Row],[Created_Day]],"New","Old")</f>
        <v>New</v>
      </c>
      <c r="Y806" s="1">
        <f>IFERROR(IF(FIND("delete",LOWER(Veg_Table[[#This Row],[PI_COMMENTS]]))&gt;=1,1,0),0)</f>
        <v>0</v>
      </c>
      <c r="Z806" s="1" t="str">
        <f>_xlfn.IFNA(IF(Veg_Table[[#This Row],[EVM_LAST_EDITOR]]="","Yes",VLOOKUP(Veg_Table[[#This Row],[EVM_LAST_EDITOR]],Roster_Table[#All],15,FALSE)),"Yes")</f>
        <v>Yes</v>
      </c>
      <c r="AA80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06" s="1" t="str">
        <f>_xlfn.IFNA(VLOOKUP(Veg_Table[[#This Row],[EVM_LAST_EDITOR]],Roster_Table[#All],3,FALSE),"zAWRR Not in Roster")</f>
        <v>Andrew</v>
      </c>
      <c r="AC806" s="1" t="str">
        <f>_xlfn.IFNA(VLOOKUP(Veg_Table[[#This Row],[EVM_LAST_EDITOR]],Roster_Table[#All],2,FALSE),"zAWRR Not in Roster")</f>
        <v>Withers</v>
      </c>
      <c r="AD806" s="1" t="str">
        <f>IF(_xlfn.CONCAT(Veg_Table[[#This Row],[First_Name]]," ",Veg_Table[[#This Row],[Last_Name]])="zAWRR Not in Roster zAWRR Not in Roster","zAWRR Not in Roster",_xlfn.CONCAT(Veg_Table[[#This Row],[First_Name]]," ",Veg_Table[[#This Row],[Last_Name]]))</f>
        <v>Andrew Withers</v>
      </c>
      <c r="AE806">
        <v>3221971</v>
      </c>
      <c r="AF806" t="s">
        <v>4814</v>
      </c>
      <c r="AG806" t="s">
        <v>93</v>
      </c>
      <c r="AH806" t="s">
        <v>4641</v>
      </c>
      <c r="AI806" t="s">
        <v>4013</v>
      </c>
      <c r="AJ806" t="s">
        <v>21</v>
      </c>
      <c r="AL806" t="s">
        <v>22</v>
      </c>
      <c r="AM806" t="s">
        <v>529</v>
      </c>
      <c r="AN806" t="s">
        <v>25</v>
      </c>
      <c r="AO806" t="s">
        <v>25</v>
      </c>
      <c r="AP806">
        <v>23</v>
      </c>
      <c r="AQ806">
        <v>55</v>
      </c>
      <c r="AR806" t="s">
        <v>511</v>
      </c>
      <c r="AS806" t="s">
        <v>24</v>
      </c>
      <c r="AT806" t="s">
        <v>26</v>
      </c>
      <c r="AV806" t="s">
        <v>512</v>
      </c>
      <c r="AW806" t="s">
        <v>4815</v>
      </c>
      <c r="AZ806"/>
      <c r="BB806" s="4"/>
      <c r="BD806" t="s">
        <v>29</v>
      </c>
      <c r="BE806" t="s">
        <v>25</v>
      </c>
      <c r="BF806" t="s">
        <v>513</v>
      </c>
      <c r="BI806" s="3"/>
      <c r="BJ806" t="s">
        <v>1435</v>
      </c>
      <c r="BK806" s="30" t="s">
        <v>176</v>
      </c>
      <c r="BL806" s="3">
        <v>43963.56040509259</v>
      </c>
      <c r="BM806" t="s">
        <v>31</v>
      </c>
      <c r="BN806" t="s">
        <v>32</v>
      </c>
      <c r="BQ806" t="s">
        <v>1025</v>
      </c>
      <c r="BR806" t="s">
        <v>28</v>
      </c>
      <c r="BS806" t="s">
        <v>28</v>
      </c>
      <c r="BT806" t="s">
        <v>176</v>
      </c>
      <c r="BU806" s="3">
        <v>43963.56040509259</v>
      </c>
      <c r="BV806" t="s">
        <v>803</v>
      </c>
      <c r="BW806" s="3">
        <v>43964.171752418981</v>
      </c>
      <c r="BX806" t="s">
        <v>4816</v>
      </c>
      <c r="CG806"/>
      <c r="CH806"/>
      <c r="CI806"/>
      <c r="CY806"/>
      <c r="DA806"/>
      <c r="DE806"/>
      <c r="DF806"/>
    </row>
    <row r="807" spans="1:110" x14ac:dyDescent="0.25">
      <c r="A807" s="1">
        <f>IF(Veg_Table[[#This Row],[VP_STATUS]]="Hold",0,IF(OR(AND(Veg_Table[[#This Row],[PRESCRIP]]="NW_No Work",Veg_Table[[#This Row],[VP_STATUS]]&lt;&gt;"No Work Required Under EVM"),AND(Veg_Table[[#This Row],[VP_STATUS]]="No Work Required Under EVM",Veg_Table[[#This Row],[PRESCRIP]]&lt;&gt;"NW_No Work")),1,0))</f>
        <v>0</v>
      </c>
      <c r="B807" s="1">
        <f>IF(Veg_Table[[#This Row],[SPECIES]]="",1,0)</f>
        <v>0</v>
      </c>
      <c r="C807" s="1">
        <f>IF(Veg_Table[[#This Row],[DIAMETER]]="",1,0)</f>
        <v>0</v>
      </c>
      <c r="D807" s="1">
        <f>IF(Veg_Table[[#This Row],[HEIGHT]]="",1,0)</f>
        <v>0</v>
      </c>
      <c r="E80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07" s="1">
        <f>IF(AND(Veg_Table[[#This Row],[TAT_RESULT]]="ABATE",Veg_Table[[#This Row],[PRESCRIP]]="NW_No Work"),1,0)</f>
        <v>0</v>
      </c>
      <c r="G807" s="1">
        <f>IF(OR(Veg_Table[[#This Row],[Prescription R-Scale]]="NA",Veg_Table[[#This Row],[Diameter R-Scale]]="NA"),0,IF(Veg_Table[[#This Row],[Diameter R-Scale]]&lt;&gt;Veg_Table[[#This Row],[Prescription R-Scale]],1,0))</f>
        <v>0</v>
      </c>
      <c r="H807" s="1">
        <f>IF(OR(AND(Veg_Table[[#This Row],[PRESCRIP]]="BC_Br Rmv", Veg_Table[[#This Row],[WOOD_MAN]]&lt;&gt;"Not Needed"),AND(Veg_Table[[#This Row],[PRESCRIP]]="BCS_Br Rmv+Trt", Veg_Table[[#This Row],[WOOD_MAN]]&lt;&gt;"Not Needed")),1,0)</f>
        <v>0</v>
      </c>
      <c r="I807" s="1">
        <f ca="1">IF(AND(Veg_Table[[#This Row],[Prescription_Changed]]="Yes",Veg_Table[[#This Row],[TAT_RESULT]]=""),1,0)</f>
        <v>0</v>
      </c>
      <c r="J807" s="1">
        <f ca="1">SUM(Veg_Table[[#This Row],[Prescription and Status do not match]:[Prescription_Edited_And_TAT_Is_Blank]])</f>
        <v>0</v>
      </c>
      <c r="K807" s="1">
        <f ca="1">IF(Veg_Table[[#This Row],[Sum of Errors]]&gt;0,1,0)</f>
        <v>0</v>
      </c>
      <c r="L807" s="1">
        <f>1</f>
        <v>1</v>
      </c>
      <c r="M80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807" s="1">
        <f>IF(OR(MID(Veg_Table[[#This Row],[PRESCRIP]],2,1)="1",MID(Veg_Table[[#This Row],[PRESCRIP]],2,1)="2",MID(Veg_Table[[#This Row],[PRESCRIP]],2,1)="3",MID(Veg_Table[[#This Row],[PRESCRIP]],2,1)="4"),_xlfn.NUMBERVALUE(MID(Veg_Table[[#This Row],[PRESCRIP]],2,1)),"NA")</f>
        <v>2</v>
      </c>
      <c r="O807" s="1">
        <f>WEEKNUM(Veg_Table[[#This Row],[EVM_LAST_EDITED_Day]],2)</f>
        <v>20</v>
      </c>
      <c r="P807" s="25">
        <f>IFERROR(DATE(YEAR(Veg_Table[[#This Row],[EVM_LAST_EDITED2]]),MONTH(Veg_Table[[#This Row],[EVM_LAST_EDITED2]]),DAY(Veg_Table[[#This Row],[EVM_LAST_EDITED2]])),DATE(2019,1,1))</f>
        <v>43963</v>
      </c>
      <c r="Q807" s="3">
        <f>VALUE(SUBSTITUTE(Veg_Table[[#This Row],[EVM_LAST_EDITED]],",",""))</f>
        <v>43963.5612667245</v>
      </c>
      <c r="R807" s="1" t="str">
        <f>_xlfn.IFNA(IF(Veg_Table[[#This Row],[EVM_LAST_EDITOR]]="","zBlank EVM Last Editor",VLOOKUP(Veg_Table[[#This Row],[EVM_LAST_EDITOR]],Roster_Table[#All],4,FALSE)),"zAWRR Not in Roster")</f>
        <v>MBG</v>
      </c>
      <c r="S807" s="1" t="str">
        <f>_xlfn.IFNA(IF(Veg_Table[[#This Row],[EVM_LAST_EDITOR]]="","zBlank EVM Last Editor",VLOOKUP(Veg_Table[[#This Row],[EVM_LAST_EDITOR]],Roster_Table[#All],16,FALSE)),"zCompany_AWRR not in Roster")</f>
        <v>MBG_Mason, Bruce &amp; Girard</v>
      </c>
      <c r="T807" s="2">
        <f>IFERROR(DATE(YEAR(Veg_Table[[#This Row],[Created2]]),MONTH(Veg_Table[[#This Row],[Created2]]),DAY(Veg_Table[[#This Row],[Created2]])),DATE(2019,1,1))</f>
        <v>43963</v>
      </c>
      <c r="U807" s="3">
        <f>VALUE(SUBSTITUTE(Veg_Table[[#This Row],[Created]],",",""))</f>
        <v>43963.5612667245</v>
      </c>
      <c r="V807" s="3" t="str">
        <f ca="1">IFERROR(_xlfn.IFNA(CELL("contents",INDIRECT(_xlfn.CONCAT("Veg_Table_Production_Data!",ADDRESS(MATCH(_xlfn.MAXIFS(#REF!,#REF!,"="&amp;Veg_Table[[#This Row],[AUTO_ID]],#REF!,"&lt;"&amp;Veg_Table[[#This Row],[EVM_LAST_EDITED_Day]]),#REF!,0),COLUMN(#REF!),4,1,)))),""),"")</f>
        <v/>
      </c>
      <c r="W807" s="3" t="str">
        <f ca="1">IF(Veg_Table[[#This Row],[Previous_Prescription]]="","No",IF(Veg_Table[[#This Row],[Previous_Prescription]]=Veg_Table[[#This Row],[PRESCRIP]],"No","Yes"))</f>
        <v>No</v>
      </c>
      <c r="X807" s="3" t="str">
        <f>IF(Veg_Table[[#This Row],[EVM_LAST_EDITED_Day]]=Veg_Table[[#This Row],[Created_Day]],"New","Old")</f>
        <v>New</v>
      </c>
      <c r="Y807" s="1">
        <f>IFERROR(IF(FIND("delete",LOWER(Veg_Table[[#This Row],[PI_COMMENTS]]))&gt;=1,1,0),0)</f>
        <v>0</v>
      </c>
      <c r="Z807" s="1" t="str">
        <f>_xlfn.IFNA(IF(Veg_Table[[#This Row],[EVM_LAST_EDITOR]]="","Yes",VLOOKUP(Veg_Table[[#This Row],[EVM_LAST_EDITOR]],Roster_Table[#All],15,FALSE)),"Yes")</f>
        <v>Yes</v>
      </c>
      <c r="AA80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07" s="1" t="str">
        <f>_xlfn.IFNA(VLOOKUP(Veg_Table[[#This Row],[EVM_LAST_EDITOR]],Roster_Table[#All],3,FALSE),"zAWRR Not in Roster")</f>
        <v>Nathan</v>
      </c>
      <c r="AC807" s="1" t="str">
        <f>_xlfn.IFNA(VLOOKUP(Veg_Table[[#This Row],[EVM_LAST_EDITOR]],Roster_Table[#All],2,FALSE),"zAWRR Not in Roster")</f>
        <v>Vik</v>
      </c>
      <c r="AD807" s="1" t="str">
        <f>IF(_xlfn.CONCAT(Veg_Table[[#This Row],[First_Name]]," ",Veg_Table[[#This Row],[Last_Name]])="zAWRR Not in Roster zAWRR Not in Roster","zAWRR Not in Roster",_xlfn.CONCAT(Veg_Table[[#This Row],[First_Name]]," ",Veg_Table[[#This Row],[Last_Name]]))</f>
        <v>Nathan Vik</v>
      </c>
      <c r="AE807">
        <v>3220853</v>
      </c>
      <c r="AF807" t="s">
        <v>4738</v>
      </c>
      <c r="AG807" t="s">
        <v>93</v>
      </c>
      <c r="AH807" t="s">
        <v>3444</v>
      </c>
      <c r="AI807" t="s">
        <v>4739</v>
      </c>
      <c r="AJ807" t="s">
        <v>36</v>
      </c>
      <c r="AL807" t="s">
        <v>372</v>
      </c>
      <c r="AM807" t="s">
        <v>40</v>
      </c>
      <c r="AN807" t="s">
        <v>25</v>
      </c>
      <c r="AO807" t="s">
        <v>25</v>
      </c>
      <c r="AP807">
        <v>18</v>
      </c>
      <c r="AQ807">
        <v>30</v>
      </c>
      <c r="AR807" t="s">
        <v>511</v>
      </c>
      <c r="AS807" t="s">
        <v>530</v>
      </c>
      <c r="AT807" t="s">
        <v>522</v>
      </c>
      <c r="AV807" t="s">
        <v>512</v>
      </c>
      <c r="AW807" t="s">
        <v>4740</v>
      </c>
      <c r="AZ807"/>
      <c r="BB807" s="4"/>
      <c r="BD807" t="s">
        <v>29</v>
      </c>
      <c r="BE807" t="s">
        <v>25</v>
      </c>
      <c r="BF807" t="s">
        <v>513</v>
      </c>
      <c r="BI807" s="3"/>
      <c r="BK807" s="30" t="s">
        <v>115</v>
      </c>
      <c r="BL807" s="3">
        <v>43963.561266724537</v>
      </c>
      <c r="BM807" t="s">
        <v>31</v>
      </c>
      <c r="BN807" t="s">
        <v>32</v>
      </c>
      <c r="BP807" t="s">
        <v>3445</v>
      </c>
      <c r="BQ807" t="s">
        <v>1025</v>
      </c>
      <c r="BR807" t="s">
        <v>28</v>
      </c>
      <c r="BS807" t="s">
        <v>28</v>
      </c>
      <c r="BT807" t="s">
        <v>115</v>
      </c>
      <c r="BU807" s="3">
        <v>43963.561266724537</v>
      </c>
      <c r="BV807" t="s">
        <v>803</v>
      </c>
      <c r="BW807" s="3">
        <v>43963.601410706018</v>
      </c>
      <c r="BX807" t="s">
        <v>4741</v>
      </c>
      <c r="CG807"/>
      <c r="CH807"/>
      <c r="CI807"/>
      <c r="CY807"/>
      <c r="DA807"/>
      <c r="DE807"/>
      <c r="DF807"/>
    </row>
    <row r="808" spans="1:110" x14ac:dyDescent="0.25">
      <c r="A808" s="1">
        <f>IF(Veg_Table[[#This Row],[VP_STATUS]]="Hold",0,IF(OR(AND(Veg_Table[[#This Row],[PRESCRIP]]="NW_No Work",Veg_Table[[#This Row],[VP_STATUS]]&lt;&gt;"No Work Required Under EVM"),AND(Veg_Table[[#This Row],[VP_STATUS]]="No Work Required Under EVM",Veg_Table[[#This Row],[PRESCRIP]]&lt;&gt;"NW_No Work")),1,0))</f>
        <v>0</v>
      </c>
      <c r="B808" s="1">
        <f>IF(Veg_Table[[#This Row],[SPECIES]]="",1,0)</f>
        <v>0</v>
      </c>
      <c r="C808" s="1">
        <f>IF(Veg_Table[[#This Row],[DIAMETER]]="",1,0)</f>
        <v>0</v>
      </c>
      <c r="D808" s="1">
        <f>IF(Veg_Table[[#This Row],[HEIGHT]]="",1,0)</f>
        <v>0</v>
      </c>
      <c r="E80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08" s="1">
        <f>IF(AND(Veg_Table[[#This Row],[TAT_RESULT]]="ABATE",Veg_Table[[#This Row],[PRESCRIP]]="NW_No Work"),1,0)</f>
        <v>0</v>
      </c>
      <c r="G808" s="1">
        <f>IF(OR(Veg_Table[[#This Row],[Prescription R-Scale]]="NA",Veg_Table[[#This Row],[Diameter R-Scale]]="NA"),0,IF(Veg_Table[[#This Row],[Diameter R-Scale]]&lt;&gt;Veg_Table[[#This Row],[Prescription R-Scale]],1,0))</f>
        <v>0</v>
      </c>
      <c r="H808" s="1">
        <f>IF(OR(AND(Veg_Table[[#This Row],[PRESCRIP]]="BC_Br Rmv", Veg_Table[[#This Row],[WOOD_MAN]]&lt;&gt;"Not Needed"),AND(Veg_Table[[#This Row],[PRESCRIP]]="BCS_Br Rmv+Trt", Veg_Table[[#This Row],[WOOD_MAN]]&lt;&gt;"Not Needed")),1,0)</f>
        <v>0</v>
      </c>
      <c r="I808" s="1">
        <f ca="1">IF(AND(Veg_Table[[#This Row],[Prescription_Changed]]="Yes",Veg_Table[[#This Row],[TAT_RESULT]]=""),1,0)</f>
        <v>0</v>
      </c>
      <c r="J808" s="1">
        <f ca="1">SUM(Veg_Table[[#This Row],[Prescription and Status do not match]:[Prescription_Edited_And_TAT_Is_Blank]])</f>
        <v>0</v>
      </c>
      <c r="K808" s="1">
        <f ca="1">IF(Veg_Table[[#This Row],[Sum of Errors]]&gt;0,1,0)</f>
        <v>0</v>
      </c>
      <c r="L808" s="1">
        <f>1</f>
        <v>1</v>
      </c>
      <c r="M80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808" s="1" t="str">
        <f>IF(OR(MID(Veg_Table[[#This Row],[PRESCRIP]],2,1)="1",MID(Veg_Table[[#This Row],[PRESCRIP]],2,1)="2",MID(Veg_Table[[#This Row],[PRESCRIP]],2,1)="3",MID(Veg_Table[[#This Row],[PRESCRIP]],2,1)="4"),_xlfn.NUMBERVALUE(MID(Veg_Table[[#This Row],[PRESCRIP]],2,1)),"NA")</f>
        <v>NA</v>
      </c>
      <c r="O808" s="1">
        <f>WEEKNUM(Veg_Table[[#This Row],[EVM_LAST_EDITED_Day]],2)</f>
        <v>20</v>
      </c>
      <c r="P808" s="25">
        <f>IFERROR(DATE(YEAR(Veg_Table[[#This Row],[EVM_LAST_EDITED2]]),MONTH(Veg_Table[[#This Row],[EVM_LAST_EDITED2]]),DAY(Veg_Table[[#This Row],[EVM_LAST_EDITED2]])),DATE(2019,1,1))</f>
        <v>43963</v>
      </c>
      <c r="Q808" s="3">
        <f>VALUE(SUBSTITUTE(Veg_Table[[#This Row],[EVM_LAST_EDITED]],",",""))</f>
        <v>43963.566038518496</v>
      </c>
      <c r="R808" s="1" t="str">
        <f>_xlfn.IFNA(IF(Veg_Table[[#This Row],[EVM_LAST_EDITOR]]="","zBlank EVM Last Editor",VLOOKUP(Veg_Table[[#This Row],[EVM_LAST_EDITOR]],Roster_Table[#All],4,FALSE)),"zAWRR Not in Roster")</f>
        <v>MBG</v>
      </c>
      <c r="S808" s="1" t="str">
        <f>_xlfn.IFNA(IF(Veg_Table[[#This Row],[EVM_LAST_EDITOR]]="","zBlank EVM Last Editor",VLOOKUP(Veg_Table[[#This Row],[EVM_LAST_EDITOR]],Roster_Table[#All],16,FALSE)),"zCompany_AWRR not in Roster")</f>
        <v>MBG_Mason, Bruce &amp; Girard</v>
      </c>
      <c r="T808" s="2">
        <f>IFERROR(DATE(YEAR(Veg_Table[[#This Row],[Created2]]),MONTH(Veg_Table[[#This Row],[Created2]]),DAY(Veg_Table[[#This Row],[Created2]])),DATE(2019,1,1))</f>
        <v>43963</v>
      </c>
      <c r="U808" s="3">
        <f>VALUE(SUBSTITUTE(Veg_Table[[#This Row],[Created]],",",""))</f>
        <v>43963.566038518496</v>
      </c>
      <c r="V808" s="3" t="str">
        <f ca="1">IFERROR(_xlfn.IFNA(CELL("contents",INDIRECT(_xlfn.CONCAT("Veg_Table_Production_Data!",ADDRESS(MATCH(_xlfn.MAXIFS(#REF!,#REF!,"="&amp;Veg_Table[[#This Row],[AUTO_ID]],#REF!,"&lt;"&amp;Veg_Table[[#This Row],[EVM_LAST_EDITED_Day]]),#REF!,0),COLUMN(#REF!),4,1,)))),""),"")</f>
        <v/>
      </c>
      <c r="W808" s="3" t="str">
        <f ca="1">IF(Veg_Table[[#This Row],[Previous_Prescription]]="","No",IF(Veg_Table[[#This Row],[Previous_Prescription]]=Veg_Table[[#This Row],[PRESCRIP]],"No","Yes"))</f>
        <v>No</v>
      </c>
      <c r="X808" s="3" t="str">
        <f>IF(Veg_Table[[#This Row],[EVM_LAST_EDITED_Day]]=Veg_Table[[#This Row],[Created_Day]],"New","Old")</f>
        <v>New</v>
      </c>
      <c r="Y808" s="1">
        <f>IFERROR(IF(FIND("delete",LOWER(Veg_Table[[#This Row],[PI_COMMENTS]]))&gt;=1,1,0),0)</f>
        <v>0</v>
      </c>
      <c r="Z808" s="1" t="str">
        <f>_xlfn.IFNA(IF(Veg_Table[[#This Row],[EVM_LAST_EDITOR]]="","Yes",VLOOKUP(Veg_Table[[#This Row],[EVM_LAST_EDITOR]],Roster_Table[#All],15,FALSE)),"Yes")</f>
        <v>Yes</v>
      </c>
      <c r="AA80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08" s="1" t="str">
        <f>_xlfn.IFNA(VLOOKUP(Veg_Table[[#This Row],[EVM_LAST_EDITOR]],Roster_Table[#All],3,FALSE),"zAWRR Not in Roster")</f>
        <v>Nathan</v>
      </c>
      <c r="AC808" s="1" t="str">
        <f>_xlfn.IFNA(VLOOKUP(Veg_Table[[#This Row],[EVM_LAST_EDITOR]],Roster_Table[#All],2,FALSE),"zAWRR Not in Roster")</f>
        <v>Vik</v>
      </c>
      <c r="AD808" s="1" t="str">
        <f>IF(_xlfn.CONCAT(Veg_Table[[#This Row],[First_Name]]," ",Veg_Table[[#This Row],[Last_Name]])="zAWRR Not in Roster zAWRR Not in Roster","zAWRR Not in Roster",_xlfn.CONCAT(Veg_Table[[#This Row],[First_Name]]," ",Veg_Table[[#This Row],[Last_Name]]))</f>
        <v>Nathan Vik</v>
      </c>
      <c r="AE808">
        <v>3220920</v>
      </c>
      <c r="AF808" t="s">
        <v>4742</v>
      </c>
      <c r="AG808" t="s">
        <v>93</v>
      </c>
      <c r="AH808" t="s">
        <v>3444</v>
      </c>
      <c r="AI808" t="s">
        <v>4739</v>
      </c>
      <c r="AJ808" t="s">
        <v>36</v>
      </c>
      <c r="AL808" t="s">
        <v>372</v>
      </c>
      <c r="AM808" t="s">
        <v>46</v>
      </c>
      <c r="AN808" t="s">
        <v>25</v>
      </c>
      <c r="AO808" t="s">
        <v>25</v>
      </c>
      <c r="AP808">
        <v>22</v>
      </c>
      <c r="AQ808">
        <v>39</v>
      </c>
      <c r="AR808" t="s">
        <v>511</v>
      </c>
      <c r="AS808" t="s">
        <v>901</v>
      </c>
      <c r="AT808" t="s">
        <v>26</v>
      </c>
      <c r="AV808" t="s">
        <v>512</v>
      </c>
      <c r="AW808" t="s">
        <v>4743</v>
      </c>
      <c r="AZ808"/>
      <c r="BB808" s="4"/>
      <c r="BD808" t="s">
        <v>29</v>
      </c>
      <c r="BE808" t="s">
        <v>25</v>
      </c>
      <c r="BF808" t="s">
        <v>513</v>
      </c>
      <c r="BI808" s="3"/>
      <c r="BJ808" t="s">
        <v>27</v>
      </c>
      <c r="BK808" s="30" t="s">
        <v>115</v>
      </c>
      <c r="BL808" s="3">
        <v>43963.566038518518</v>
      </c>
      <c r="BM808" t="s">
        <v>31</v>
      </c>
      <c r="BN808" t="s">
        <v>32</v>
      </c>
      <c r="BP808" t="s">
        <v>3445</v>
      </c>
      <c r="BQ808" t="s">
        <v>1025</v>
      </c>
      <c r="BR808" t="s">
        <v>28</v>
      </c>
      <c r="BS808" t="s">
        <v>28</v>
      </c>
      <c r="BT808" t="s">
        <v>115</v>
      </c>
      <c r="BU808" s="3">
        <v>43963.566038518518</v>
      </c>
      <c r="BV808" t="s">
        <v>803</v>
      </c>
      <c r="BW808" s="3">
        <v>43963.601584745367</v>
      </c>
      <c r="BX808" t="s">
        <v>4744</v>
      </c>
      <c r="CG808"/>
      <c r="CH808"/>
      <c r="CI808"/>
      <c r="CY808"/>
      <c r="DA808"/>
      <c r="DE808"/>
      <c r="DF808"/>
    </row>
    <row r="809" spans="1:110" x14ac:dyDescent="0.25">
      <c r="A809" s="1">
        <f>IF(Veg_Table[[#This Row],[VP_STATUS]]="Hold",0,IF(OR(AND(Veg_Table[[#This Row],[PRESCRIP]]="NW_No Work",Veg_Table[[#This Row],[VP_STATUS]]&lt;&gt;"No Work Required Under EVM"),AND(Veg_Table[[#This Row],[VP_STATUS]]="No Work Required Under EVM",Veg_Table[[#This Row],[PRESCRIP]]&lt;&gt;"NW_No Work")),1,0))</f>
        <v>0</v>
      </c>
      <c r="B809" s="1">
        <f>IF(Veg_Table[[#This Row],[SPECIES]]="",1,0)</f>
        <v>0</v>
      </c>
      <c r="C809" s="1">
        <f>IF(Veg_Table[[#This Row],[DIAMETER]]="",1,0)</f>
        <v>0</v>
      </c>
      <c r="D809" s="1">
        <f>IF(Veg_Table[[#This Row],[HEIGHT]]="",1,0)</f>
        <v>0</v>
      </c>
      <c r="E80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09" s="1">
        <f>IF(AND(Veg_Table[[#This Row],[TAT_RESULT]]="ABATE",Veg_Table[[#This Row],[PRESCRIP]]="NW_No Work"),1,0)</f>
        <v>0</v>
      </c>
      <c r="G809" s="1">
        <f>IF(OR(Veg_Table[[#This Row],[Prescription R-Scale]]="NA",Veg_Table[[#This Row],[Diameter R-Scale]]="NA"),0,IF(Veg_Table[[#This Row],[Diameter R-Scale]]&lt;&gt;Veg_Table[[#This Row],[Prescription R-Scale]],1,0))</f>
        <v>0</v>
      </c>
      <c r="H809" s="1">
        <f>IF(OR(AND(Veg_Table[[#This Row],[PRESCRIP]]="BC_Br Rmv", Veg_Table[[#This Row],[WOOD_MAN]]&lt;&gt;"Not Needed"),AND(Veg_Table[[#This Row],[PRESCRIP]]="BCS_Br Rmv+Trt", Veg_Table[[#This Row],[WOOD_MAN]]&lt;&gt;"Not Needed")),1,0)</f>
        <v>0</v>
      </c>
      <c r="I809" s="1">
        <f ca="1">IF(AND(Veg_Table[[#This Row],[Prescription_Changed]]="Yes",Veg_Table[[#This Row],[TAT_RESULT]]=""),1,0)</f>
        <v>0</v>
      </c>
      <c r="J809" s="1">
        <f ca="1">SUM(Veg_Table[[#This Row],[Prescription and Status do not match]:[Prescription_Edited_And_TAT_Is_Blank]])</f>
        <v>0</v>
      </c>
      <c r="K809" s="1">
        <f ca="1">IF(Veg_Table[[#This Row],[Sum of Errors]]&gt;0,1,0)</f>
        <v>0</v>
      </c>
      <c r="L809" s="1">
        <f>1</f>
        <v>1</v>
      </c>
      <c r="M809"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809" s="1" t="str">
        <f>IF(OR(MID(Veg_Table[[#This Row],[PRESCRIP]],2,1)="1",MID(Veg_Table[[#This Row],[PRESCRIP]],2,1)="2",MID(Veg_Table[[#This Row],[PRESCRIP]],2,1)="3",MID(Veg_Table[[#This Row],[PRESCRIP]],2,1)="4"),_xlfn.NUMBERVALUE(MID(Veg_Table[[#This Row],[PRESCRIP]],2,1)),"NA")</f>
        <v>NA</v>
      </c>
      <c r="O809" s="1">
        <f>WEEKNUM(Veg_Table[[#This Row],[EVM_LAST_EDITED_Day]],2)</f>
        <v>20</v>
      </c>
      <c r="P809" s="25">
        <f>IFERROR(DATE(YEAR(Veg_Table[[#This Row],[EVM_LAST_EDITED2]]),MONTH(Veg_Table[[#This Row],[EVM_LAST_EDITED2]]),DAY(Veg_Table[[#This Row],[EVM_LAST_EDITED2]])),DATE(2019,1,1))</f>
        <v>43963</v>
      </c>
      <c r="Q809" s="3">
        <f>VALUE(SUBSTITUTE(Veg_Table[[#This Row],[EVM_LAST_EDITED]],",",""))</f>
        <v>43963.5721463542</v>
      </c>
      <c r="R809" s="1" t="str">
        <f>_xlfn.IFNA(IF(Veg_Table[[#This Row],[EVM_LAST_EDITOR]]="","zBlank EVM Last Editor",VLOOKUP(Veg_Table[[#This Row],[EVM_LAST_EDITOR]],Roster_Table[#All],4,FALSE)),"zAWRR Not in Roster")</f>
        <v>MBG</v>
      </c>
      <c r="S809" s="1" t="str">
        <f>_xlfn.IFNA(IF(Veg_Table[[#This Row],[EVM_LAST_EDITOR]]="","zBlank EVM Last Editor",VLOOKUP(Veg_Table[[#This Row],[EVM_LAST_EDITOR]],Roster_Table[#All],16,FALSE)),"zCompany_AWRR not in Roster")</f>
        <v>MBG_Mason, Bruce &amp; Girard</v>
      </c>
      <c r="T809" s="2">
        <f>IFERROR(DATE(YEAR(Veg_Table[[#This Row],[Created2]]),MONTH(Veg_Table[[#This Row],[Created2]]),DAY(Veg_Table[[#This Row],[Created2]])),DATE(2019,1,1))</f>
        <v>43963</v>
      </c>
      <c r="U809" s="3">
        <f>VALUE(SUBSTITUTE(Veg_Table[[#This Row],[Created]],",",""))</f>
        <v>43963.5721463542</v>
      </c>
      <c r="V809" s="3" t="str">
        <f ca="1">IFERROR(_xlfn.IFNA(CELL("contents",INDIRECT(_xlfn.CONCAT("Veg_Table_Production_Data!",ADDRESS(MATCH(_xlfn.MAXIFS(#REF!,#REF!,"="&amp;Veg_Table[[#This Row],[AUTO_ID]],#REF!,"&lt;"&amp;Veg_Table[[#This Row],[EVM_LAST_EDITED_Day]]),#REF!,0),COLUMN(#REF!),4,1,)))),""),"")</f>
        <v/>
      </c>
      <c r="W809" s="3" t="str">
        <f ca="1">IF(Veg_Table[[#This Row],[Previous_Prescription]]="","No",IF(Veg_Table[[#This Row],[Previous_Prescription]]=Veg_Table[[#This Row],[PRESCRIP]],"No","Yes"))</f>
        <v>No</v>
      </c>
      <c r="X809" s="3" t="str">
        <f>IF(Veg_Table[[#This Row],[EVM_LAST_EDITED_Day]]=Veg_Table[[#This Row],[Created_Day]],"New","Old")</f>
        <v>New</v>
      </c>
      <c r="Y809" s="1">
        <f>IFERROR(IF(FIND("delete",LOWER(Veg_Table[[#This Row],[PI_COMMENTS]]))&gt;=1,1,0),0)</f>
        <v>0</v>
      </c>
      <c r="Z809" s="1" t="str">
        <f>_xlfn.IFNA(IF(Veg_Table[[#This Row],[EVM_LAST_EDITOR]]="","Yes",VLOOKUP(Veg_Table[[#This Row],[EVM_LAST_EDITOR]],Roster_Table[#All],15,FALSE)),"Yes")</f>
        <v>Yes</v>
      </c>
      <c r="AA80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09" s="1" t="str">
        <f>_xlfn.IFNA(VLOOKUP(Veg_Table[[#This Row],[EVM_LAST_EDITOR]],Roster_Table[#All],3,FALSE),"zAWRR Not in Roster")</f>
        <v>Nathan</v>
      </c>
      <c r="AC809" s="1" t="str">
        <f>_xlfn.IFNA(VLOOKUP(Veg_Table[[#This Row],[EVM_LAST_EDITOR]],Roster_Table[#All],2,FALSE),"zAWRR Not in Roster")</f>
        <v>Vik</v>
      </c>
      <c r="AD809" s="1" t="str">
        <f>IF(_xlfn.CONCAT(Veg_Table[[#This Row],[First_Name]]," ",Veg_Table[[#This Row],[Last_Name]])="zAWRR Not in Roster zAWRR Not in Roster","zAWRR Not in Roster",_xlfn.CONCAT(Veg_Table[[#This Row],[First_Name]]," ",Veg_Table[[#This Row],[Last_Name]]))</f>
        <v>Nathan Vik</v>
      </c>
      <c r="AE809">
        <v>3220987</v>
      </c>
      <c r="AF809" t="s">
        <v>4751</v>
      </c>
      <c r="AG809" t="s">
        <v>93</v>
      </c>
      <c r="AH809" t="s">
        <v>3444</v>
      </c>
      <c r="AI809" t="s">
        <v>4739</v>
      </c>
      <c r="AJ809" t="s">
        <v>36</v>
      </c>
      <c r="AL809" t="s">
        <v>372</v>
      </c>
      <c r="AM809" t="s">
        <v>49</v>
      </c>
      <c r="AN809" t="s">
        <v>25</v>
      </c>
      <c r="AO809" t="s">
        <v>25</v>
      </c>
      <c r="AP809">
        <v>0</v>
      </c>
      <c r="AQ809">
        <v>18</v>
      </c>
      <c r="AR809" t="s">
        <v>517</v>
      </c>
      <c r="AS809" t="s">
        <v>50</v>
      </c>
      <c r="AT809" t="s">
        <v>26</v>
      </c>
      <c r="AV809" t="s">
        <v>512</v>
      </c>
      <c r="AW809" t="s">
        <v>4752</v>
      </c>
      <c r="AZ809"/>
      <c r="BB809" s="4"/>
      <c r="BD809" t="s">
        <v>29</v>
      </c>
      <c r="BE809" t="s">
        <v>25</v>
      </c>
      <c r="BF809" t="s">
        <v>513</v>
      </c>
      <c r="BI809" s="3"/>
      <c r="BK809" s="30" t="s">
        <v>115</v>
      </c>
      <c r="BL809" s="3">
        <v>43963.572146354163</v>
      </c>
      <c r="BM809" t="s">
        <v>31</v>
      </c>
      <c r="BN809" t="s">
        <v>32</v>
      </c>
      <c r="BP809" t="s">
        <v>3445</v>
      </c>
      <c r="BQ809" t="s">
        <v>1025</v>
      </c>
      <c r="BR809" t="s">
        <v>28</v>
      </c>
      <c r="BS809" t="s">
        <v>28</v>
      </c>
      <c r="BT809" t="s">
        <v>115</v>
      </c>
      <c r="BU809" s="3">
        <v>43963.572146354163</v>
      </c>
      <c r="BV809" t="s">
        <v>803</v>
      </c>
      <c r="BW809" s="3">
        <v>43963.601689537034</v>
      </c>
      <c r="BX809" t="s">
        <v>4753</v>
      </c>
      <c r="CG809"/>
      <c r="CH809"/>
      <c r="CI809"/>
      <c r="CY809"/>
      <c r="DA809"/>
      <c r="DE809"/>
      <c r="DF809"/>
    </row>
    <row r="810" spans="1:110" x14ac:dyDescent="0.25">
      <c r="A810" s="1">
        <f>IF(Veg_Table[[#This Row],[VP_STATUS]]="Hold",0,IF(OR(AND(Veg_Table[[#This Row],[PRESCRIP]]="NW_No Work",Veg_Table[[#This Row],[VP_STATUS]]&lt;&gt;"No Work Required Under EVM"),AND(Veg_Table[[#This Row],[VP_STATUS]]="No Work Required Under EVM",Veg_Table[[#This Row],[PRESCRIP]]&lt;&gt;"NW_No Work")),1,0))</f>
        <v>0</v>
      </c>
      <c r="B810" s="1">
        <f>IF(Veg_Table[[#This Row],[SPECIES]]="",1,0)</f>
        <v>0</v>
      </c>
      <c r="C810" s="1">
        <f>IF(Veg_Table[[#This Row],[DIAMETER]]="",1,0)</f>
        <v>0</v>
      </c>
      <c r="D810" s="1">
        <f>IF(Veg_Table[[#This Row],[HEIGHT]]="",1,0)</f>
        <v>0</v>
      </c>
      <c r="E81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10" s="1">
        <f>IF(AND(Veg_Table[[#This Row],[TAT_RESULT]]="ABATE",Veg_Table[[#This Row],[PRESCRIP]]="NW_No Work"),1,0)</f>
        <v>0</v>
      </c>
      <c r="G810" s="1">
        <f>IF(OR(Veg_Table[[#This Row],[Prescription R-Scale]]="NA",Veg_Table[[#This Row],[Diameter R-Scale]]="NA"),0,IF(Veg_Table[[#This Row],[Diameter R-Scale]]&lt;&gt;Veg_Table[[#This Row],[Prescription R-Scale]],1,0))</f>
        <v>0</v>
      </c>
      <c r="H810" s="1">
        <f>IF(OR(AND(Veg_Table[[#This Row],[PRESCRIP]]="BC_Br Rmv", Veg_Table[[#This Row],[WOOD_MAN]]&lt;&gt;"Not Needed"),AND(Veg_Table[[#This Row],[PRESCRIP]]="BCS_Br Rmv+Trt", Veg_Table[[#This Row],[WOOD_MAN]]&lt;&gt;"Not Needed")),1,0)</f>
        <v>0</v>
      </c>
      <c r="I810" s="1">
        <f ca="1">IF(AND(Veg_Table[[#This Row],[Prescription_Changed]]="Yes",Veg_Table[[#This Row],[TAT_RESULT]]=""),1,0)</f>
        <v>0</v>
      </c>
      <c r="J810" s="1">
        <f ca="1">SUM(Veg_Table[[#This Row],[Prescription and Status do not match]:[Prescription_Edited_And_TAT_Is_Blank]])</f>
        <v>0</v>
      </c>
      <c r="K810" s="1">
        <f ca="1">IF(Veg_Table[[#This Row],[Sum of Errors]]&gt;0,1,0)</f>
        <v>0</v>
      </c>
      <c r="L810" s="1">
        <f>1</f>
        <v>1</v>
      </c>
      <c r="M81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810" s="1">
        <f>IF(OR(MID(Veg_Table[[#This Row],[PRESCRIP]],2,1)="1",MID(Veg_Table[[#This Row],[PRESCRIP]],2,1)="2",MID(Veg_Table[[#This Row],[PRESCRIP]],2,1)="3",MID(Veg_Table[[#This Row],[PRESCRIP]],2,1)="4"),_xlfn.NUMBERVALUE(MID(Veg_Table[[#This Row],[PRESCRIP]],2,1)),"NA")</f>
        <v>4</v>
      </c>
      <c r="O810" s="1">
        <f>WEEKNUM(Veg_Table[[#This Row],[EVM_LAST_EDITED_Day]],2)</f>
        <v>20</v>
      </c>
      <c r="P810" s="25">
        <f>IFERROR(DATE(YEAR(Veg_Table[[#This Row],[EVM_LAST_EDITED2]]),MONTH(Veg_Table[[#This Row],[EVM_LAST_EDITED2]]),DAY(Veg_Table[[#This Row],[EVM_LAST_EDITED2]])),DATE(2019,1,1))</f>
        <v>43963</v>
      </c>
      <c r="Q810" s="3">
        <f>VALUE(SUBSTITUTE(Veg_Table[[#This Row],[EVM_LAST_EDITED]],",",""))</f>
        <v>43963.572777777801</v>
      </c>
      <c r="R810" s="1" t="str">
        <f>_xlfn.IFNA(IF(Veg_Table[[#This Row],[EVM_LAST_EDITOR]]="","zBlank EVM Last Editor",VLOOKUP(Veg_Table[[#This Row],[EVM_LAST_EDITOR]],Roster_Table[#All],4,FALSE)),"zAWRR Not in Roster")</f>
        <v>MGE</v>
      </c>
      <c r="S810" s="1" t="str">
        <f>_xlfn.IFNA(IF(Veg_Table[[#This Row],[EVM_LAST_EDITOR]]="","zBlank EVM Last Editor",VLOOKUP(Veg_Table[[#This Row],[EVM_LAST_EDITOR]],Roster_Table[#All],16,FALSE)),"zCompany_AWRR not in Roster")</f>
        <v>MGE_Mountain G Enterprises</v>
      </c>
      <c r="T810" s="2">
        <f>IFERROR(DATE(YEAR(Veg_Table[[#This Row],[Created2]]),MONTH(Veg_Table[[#This Row],[Created2]]),DAY(Veg_Table[[#This Row],[Created2]])),DATE(2019,1,1))</f>
        <v>43963</v>
      </c>
      <c r="U810" s="3">
        <f>VALUE(SUBSTITUTE(Veg_Table[[#This Row],[Created]],",",""))</f>
        <v>43963.572280092601</v>
      </c>
      <c r="V810" s="3" t="str">
        <f ca="1">IFERROR(_xlfn.IFNA(CELL("contents",INDIRECT(_xlfn.CONCAT("Veg_Table_Production_Data!",ADDRESS(MATCH(_xlfn.MAXIFS(#REF!,#REF!,"="&amp;Veg_Table[[#This Row],[AUTO_ID]],#REF!,"&lt;"&amp;Veg_Table[[#This Row],[EVM_LAST_EDITED_Day]]),#REF!,0),COLUMN(#REF!),4,1,)))),""),"")</f>
        <v/>
      </c>
      <c r="W810" s="3" t="str">
        <f ca="1">IF(Veg_Table[[#This Row],[Previous_Prescription]]="","No",IF(Veg_Table[[#This Row],[Previous_Prescription]]=Veg_Table[[#This Row],[PRESCRIP]],"No","Yes"))</f>
        <v>No</v>
      </c>
      <c r="X810" s="3" t="str">
        <f>IF(Veg_Table[[#This Row],[EVM_LAST_EDITED_Day]]=Veg_Table[[#This Row],[Created_Day]],"New","Old")</f>
        <v>New</v>
      </c>
      <c r="Y810" s="1">
        <f>IFERROR(IF(FIND("delete",LOWER(Veg_Table[[#This Row],[PI_COMMENTS]]))&gt;=1,1,0),0)</f>
        <v>0</v>
      </c>
      <c r="Z810" s="1" t="str">
        <f>_xlfn.IFNA(IF(Veg_Table[[#This Row],[EVM_LAST_EDITOR]]="","Yes",VLOOKUP(Veg_Table[[#This Row],[EVM_LAST_EDITOR]],Roster_Table[#All],15,FALSE)),"Yes")</f>
        <v>Yes</v>
      </c>
      <c r="AA81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10" s="1" t="str">
        <f>_xlfn.IFNA(VLOOKUP(Veg_Table[[#This Row],[EVM_LAST_EDITOR]],Roster_Table[#All],3,FALSE),"zAWRR Not in Roster")</f>
        <v>Andrew</v>
      </c>
      <c r="AC810" s="1" t="str">
        <f>_xlfn.IFNA(VLOOKUP(Veg_Table[[#This Row],[EVM_LAST_EDITOR]],Roster_Table[#All],2,FALSE),"zAWRR Not in Roster")</f>
        <v>Withers</v>
      </c>
      <c r="AD810" s="1" t="str">
        <f>IF(_xlfn.CONCAT(Veg_Table[[#This Row],[First_Name]]," ",Veg_Table[[#This Row],[Last_Name]])="zAWRR Not in Roster zAWRR Not in Roster","zAWRR Not in Roster",_xlfn.CONCAT(Veg_Table[[#This Row],[First_Name]]," ",Veg_Table[[#This Row],[Last_Name]]))</f>
        <v>Andrew Withers</v>
      </c>
      <c r="AE810">
        <v>3221973</v>
      </c>
      <c r="AF810" t="s">
        <v>4820</v>
      </c>
      <c r="AG810" t="s">
        <v>93</v>
      </c>
      <c r="AH810" t="s">
        <v>4641</v>
      </c>
      <c r="AI810" t="s">
        <v>4010</v>
      </c>
      <c r="AJ810" t="s">
        <v>36</v>
      </c>
      <c r="AL810" t="s">
        <v>22</v>
      </c>
      <c r="AM810" t="s">
        <v>1967</v>
      </c>
      <c r="AN810" t="s">
        <v>25</v>
      </c>
      <c r="AO810" t="s">
        <v>25</v>
      </c>
      <c r="AP810">
        <v>41</v>
      </c>
      <c r="AQ810">
        <v>150</v>
      </c>
      <c r="AR810" t="s">
        <v>511</v>
      </c>
      <c r="AS810" t="s">
        <v>57</v>
      </c>
      <c r="AT810" t="s">
        <v>515</v>
      </c>
      <c r="AV810" t="s">
        <v>512</v>
      </c>
      <c r="AW810" t="s">
        <v>4821</v>
      </c>
      <c r="AZ810"/>
      <c r="BB810" s="4"/>
      <c r="BD810" t="s">
        <v>29</v>
      </c>
      <c r="BE810" t="s">
        <v>25</v>
      </c>
      <c r="BF810" t="s">
        <v>513</v>
      </c>
      <c r="BI810" s="3"/>
      <c r="BJ810" t="s">
        <v>1035</v>
      </c>
      <c r="BK810" s="30" t="s">
        <v>176</v>
      </c>
      <c r="BL810" s="3">
        <v>43963.572777777779</v>
      </c>
      <c r="BM810" t="s">
        <v>31</v>
      </c>
      <c r="BN810" t="s">
        <v>32</v>
      </c>
      <c r="BQ810" t="s">
        <v>1025</v>
      </c>
      <c r="BR810" t="s">
        <v>28</v>
      </c>
      <c r="BS810" t="s">
        <v>28</v>
      </c>
      <c r="BT810" t="s">
        <v>176</v>
      </c>
      <c r="BU810" s="3">
        <v>43963.572280092594</v>
      </c>
      <c r="BV810" t="s">
        <v>803</v>
      </c>
      <c r="BW810" s="3">
        <v>43964.171752418981</v>
      </c>
      <c r="BX810" t="s">
        <v>4822</v>
      </c>
      <c r="CG810"/>
      <c r="CH810"/>
      <c r="CI810"/>
      <c r="CY810"/>
      <c r="DA810"/>
      <c r="DE810"/>
      <c r="DF810"/>
    </row>
    <row r="811" spans="1:110" x14ac:dyDescent="0.25">
      <c r="A811" s="1">
        <f>IF(Veg_Table[[#This Row],[VP_STATUS]]="Hold",0,IF(OR(AND(Veg_Table[[#This Row],[PRESCRIP]]="NW_No Work",Veg_Table[[#This Row],[VP_STATUS]]&lt;&gt;"No Work Required Under EVM"),AND(Veg_Table[[#This Row],[VP_STATUS]]="No Work Required Under EVM",Veg_Table[[#This Row],[PRESCRIP]]&lt;&gt;"NW_No Work")),1,0))</f>
        <v>0</v>
      </c>
      <c r="B811" s="1">
        <f>IF(Veg_Table[[#This Row],[SPECIES]]="",1,0)</f>
        <v>0</v>
      </c>
      <c r="C811" s="1">
        <f>IF(Veg_Table[[#This Row],[DIAMETER]]="",1,0)</f>
        <v>0</v>
      </c>
      <c r="D811" s="1">
        <f>IF(Veg_Table[[#This Row],[HEIGHT]]="",1,0)</f>
        <v>0</v>
      </c>
      <c r="E81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11" s="1">
        <f>IF(AND(Veg_Table[[#This Row],[TAT_RESULT]]="ABATE",Veg_Table[[#This Row],[PRESCRIP]]="NW_No Work"),1,0)</f>
        <v>0</v>
      </c>
      <c r="G811" s="1">
        <f>IF(OR(Veg_Table[[#This Row],[Prescription R-Scale]]="NA",Veg_Table[[#This Row],[Diameter R-Scale]]="NA"),0,IF(Veg_Table[[#This Row],[Diameter R-Scale]]&lt;&gt;Veg_Table[[#This Row],[Prescription R-Scale]],1,0))</f>
        <v>0</v>
      </c>
      <c r="H811" s="1">
        <f>IF(OR(AND(Veg_Table[[#This Row],[PRESCRIP]]="BC_Br Rmv", Veg_Table[[#This Row],[WOOD_MAN]]&lt;&gt;"Not Needed"),AND(Veg_Table[[#This Row],[PRESCRIP]]="BCS_Br Rmv+Trt", Veg_Table[[#This Row],[WOOD_MAN]]&lt;&gt;"Not Needed")),1,0)</f>
        <v>0</v>
      </c>
      <c r="I811" s="1">
        <f ca="1">IF(AND(Veg_Table[[#This Row],[Prescription_Changed]]="Yes",Veg_Table[[#This Row],[TAT_RESULT]]=""),1,0)</f>
        <v>0</v>
      </c>
      <c r="J811" s="1">
        <f ca="1">SUM(Veg_Table[[#This Row],[Prescription and Status do not match]:[Prescription_Edited_And_TAT_Is_Blank]])</f>
        <v>0</v>
      </c>
      <c r="K811" s="1">
        <f ca="1">IF(Veg_Table[[#This Row],[Sum of Errors]]&gt;0,1,0)</f>
        <v>0</v>
      </c>
      <c r="L811" s="1">
        <f>1</f>
        <v>1</v>
      </c>
      <c r="M811"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811" s="1" t="str">
        <f>IF(OR(MID(Veg_Table[[#This Row],[PRESCRIP]],2,1)="1",MID(Veg_Table[[#This Row],[PRESCRIP]],2,1)="2",MID(Veg_Table[[#This Row],[PRESCRIP]],2,1)="3",MID(Veg_Table[[#This Row],[PRESCRIP]],2,1)="4"),_xlfn.NUMBERVALUE(MID(Veg_Table[[#This Row],[PRESCRIP]],2,1)),"NA")</f>
        <v>NA</v>
      </c>
      <c r="O811" s="1">
        <f>WEEKNUM(Veg_Table[[#This Row],[EVM_LAST_EDITED_Day]],2)</f>
        <v>20</v>
      </c>
      <c r="P811" s="25">
        <f>IFERROR(DATE(YEAR(Veg_Table[[#This Row],[EVM_LAST_EDITED2]]),MONTH(Veg_Table[[#This Row],[EVM_LAST_EDITED2]]),DAY(Veg_Table[[#This Row],[EVM_LAST_EDITED2]])),DATE(2019,1,1))</f>
        <v>43963</v>
      </c>
      <c r="Q811" s="3">
        <f>VALUE(SUBSTITUTE(Veg_Table[[#This Row],[EVM_LAST_EDITED]],",",""))</f>
        <v>43963.572802789298</v>
      </c>
      <c r="R811" s="1" t="str">
        <f>_xlfn.IFNA(IF(Veg_Table[[#This Row],[EVM_LAST_EDITOR]]="","zBlank EVM Last Editor",VLOOKUP(Veg_Table[[#This Row],[EVM_LAST_EDITOR]],Roster_Table[#All],4,FALSE)),"zAWRR Not in Roster")</f>
        <v>MBG</v>
      </c>
      <c r="S811" s="1" t="str">
        <f>_xlfn.IFNA(IF(Veg_Table[[#This Row],[EVM_LAST_EDITOR]]="","zBlank EVM Last Editor",VLOOKUP(Veg_Table[[#This Row],[EVM_LAST_EDITOR]],Roster_Table[#All],16,FALSE)),"zCompany_AWRR not in Roster")</f>
        <v>MBG_Mason, Bruce &amp; Girard</v>
      </c>
      <c r="T811" s="2">
        <f>IFERROR(DATE(YEAR(Veg_Table[[#This Row],[Created2]]),MONTH(Veg_Table[[#This Row],[Created2]]),DAY(Veg_Table[[#This Row],[Created2]])),DATE(2019,1,1))</f>
        <v>43963</v>
      </c>
      <c r="U811" s="3">
        <f>VALUE(SUBSTITUTE(Veg_Table[[#This Row],[Created]],",",""))</f>
        <v>43963.567982592598</v>
      </c>
      <c r="V811" s="3" t="str">
        <f ca="1">IFERROR(_xlfn.IFNA(CELL("contents",INDIRECT(_xlfn.CONCAT("Veg_Table_Production_Data!",ADDRESS(MATCH(_xlfn.MAXIFS(#REF!,#REF!,"="&amp;Veg_Table[[#This Row],[AUTO_ID]],#REF!,"&lt;"&amp;Veg_Table[[#This Row],[EVM_LAST_EDITED_Day]]),#REF!,0),COLUMN(#REF!),4,1,)))),""),"")</f>
        <v/>
      </c>
      <c r="W811" s="3" t="str">
        <f ca="1">IF(Veg_Table[[#This Row],[Previous_Prescription]]="","No",IF(Veg_Table[[#This Row],[Previous_Prescription]]=Veg_Table[[#This Row],[PRESCRIP]],"No","Yes"))</f>
        <v>No</v>
      </c>
      <c r="X811" s="3" t="str">
        <f>IF(Veg_Table[[#This Row],[EVM_LAST_EDITED_Day]]=Veg_Table[[#This Row],[Created_Day]],"New","Old")</f>
        <v>New</v>
      </c>
      <c r="Y811" s="1">
        <f>IFERROR(IF(FIND("delete",LOWER(Veg_Table[[#This Row],[PI_COMMENTS]]))&gt;=1,1,0),0)</f>
        <v>0</v>
      </c>
      <c r="Z811" s="1" t="str">
        <f>_xlfn.IFNA(IF(Veg_Table[[#This Row],[EVM_LAST_EDITOR]]="","Yes",VLOOKUP(Veg_Table[[#This Row],[EVM_LAST_EDITOR]],Roster_Table[#All],15,FALSE)),"Yes")</f>
        <v>Yes</v>
      </c>
      <c r="AA81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11" s="1" t="str">
        <f>_xlfn.IFNA(VLOOKUP(Veg_Table[[#This Row],[EVM_LAST_EDITOR]],Roster_Table[#All],3,FALSE),"zAWRR Not in Roster")</f>
        <v>Benjamin</v>
      </c>
      <c r="AC811" s="1" t="str">
        <f>_xlfn.IFNA(VLOOKUP(Veg_Table[[#This Row],[EVM_LAST_EDITOR]],Roster_Table[#All],2,FALSE),"zAWRR Not in Roster")</f>
        <v>Post</v>
      </c>
      <c r="AD811" s="1" t="str">
        <f>IF(_xlfn.CONCAT(Veg_Table[[#This Row],[First_Name]]," ",Veg_Table[[#This Row],[Last_Name]])="zAWRR Not in Roster zAWRR Not in Roster","zAWRR Not in Roster",_xlfn.CONCAT(Veg_Table[[#This Row],[First_Name]]," ",Veg_Table[[#This Row],[Last_Name]]))</f>
        <v>Benjamin Post</v>
      </c>
      <c r="AE811">
        <v>3220930</v>
      </c>
      <c r="AF811" t="s">
        <v>4745</v>
      </c>
      <c r="AG811" t="s">
        <v>93</v>
      </c>
      <c r="AH811" t="s">
        <v>4746</v>
      </c>
      <c r="AI811" t="s">
        <v>4747</v>
      </c>
      <c r="AJ811" t="s">
        <v>21</v>
      </c>
      <c r="AL811" t="s">
        <v>372</v>
      </c>
      <c r="AM811" t="s">
        <v>1561</v>
      </c>
      <c r="AN811" t="s">
        <v>25</v>
      </c>
      <c r="AO811" t="s">
        <v>25</v>
      </c>
      <c r="AP811">
        <v>12</v>
      </c>
      <c r="AQ811">
        <v>32</v>
      </c>
      <c r="AR811" t="s">
        <v>511</v>
      </c>
      <c r="AS811" t="s">
        <v>24</v>
      </c>
      <c r="AT811" t="s">
        <v>26</v>
      </c>
      <c r="AV811" t="s">
        <v>512</v>
      </c>
      <c r="AW811" t="s">
        <v>4748</v>
      </c>
      <c r="AZ811"/>
      <c r="BB811" s="4"/>
      <c r="BD811" t="s">
        <v>29</v>
      </c>
      <c r="BE811" t="s">
        <v>25</v>
      </c>
      <c r="BF811" t="s">
        <v>513</v>
      </c>
      <c r="BI811" s="3"/>
      <c r="BJ811" t="s">
        <v>1435</v>
      </c>
      <c r="BK811" s="30" t="s">
        <v>120</v>
      </c>
      <c r="BL811" s="3">
        <v>43963.572802789349</v>
      </c>
      <c r="BM811" t="s">
        <v>31</v>
      </c>
      <c r="BN811" t="s">
        <v>32</v>
      </c>
      <c r="BP811" t="s">
        <v>4749</v>
      </c>
      <c r="BQ811" t="s">
        <v>1025</v>
      </c>
      <c r="BR811" t="s">
        <v>28</v>
      </c>
      <c r="BS811" t="s">
        <v>28</v>
      </c>
      <c r="BT811" t="s">
        <v>120</v>
      </c>
      <c r="BU811" s="3">
        <v>43963.567982592591</v>
      </c>
      <c r="BV811" t="s">
        <v>803</v>
      </c>
      <c r="BW811" s="3">
        <v>43963.601584745367</v>
      </c>
      <c r="BX811" t="s">
        <v>4750</v>
      </c>
      <c r="CG811"/>
      <c r="CH811"/>
      <c r="CI811"/>
      <c r="CY811"/>
      <c r="DA811"/>
      <c r="DE811"/>
      <c r="DF811"/>
    </row>
    <row r="812" spans="1:110" x14ac:dyDescent="0.25">
      <c r="A812" s="1">
        <f>IF(Veg_Table[[#This Row],[VP_STATUS]]="Hold",0,IF(OR(AND(Veg_Table[[#This Row],[PRESCRIP]]="NW_No Work",Veg_Table[[#This Row],[VP_STATUS]]&lt;&gt;"No Work Required Under EVM"),AND(Veg_Table[[#This Row],[VP_STATUS]]="No Work Required Under EVM",Veg_Table[[#This Row],[PRESCRIP]]&lt;&gt;"NW_No Work")),1,0))</f>
        <v>0</v>
      </c>
      <c r="B812" s="1">
        <f>IF(Veg_Table[[#This Row],[SPECIES]]="",1,0)</f>
        <v>0</v>
      </c>
      <c r="C812" s="1">
        <f>IF(Veg_Table[[#This Row],[DIAMETER]]="",1,0)</f>
        <v>0</v>
      </c>
      <c r="D812" s="1">
        <f>IF(Veg_Table[[#This Row],[HEIGHT]]="",1,0)</f>
        <v>0</v>
      </c>
      <c r="E81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12" s="1">
        <f>IF(AND(Veg_Table[[#This Row],[TAT_RESULT]]="ABATE",Veg_Table[[#This Row],[PRESCRIP]]="NW_No Work"),1,0)</f>
        <v>0</v>
      </c>
      <c r="G812" s="1">
        <f>IF(OR(Veg_Table[[#This Row],[Prescription R-Scale]]="NA",Veg_Table[[#This Row],[Diameter R-Scale]]="NA"),0,IF(Veg_Table[[#This Row],[Diameter R-Scale]]&lt;&gt;Veg_Table[[#This Row],[Prescription R-Scale]],1,0))</f>
        <v>0</v>
      </c>
      <c r="H812" s="1">
        <f>IF(OR(AND(Veg_Table[[#This Row],[PRESCRIP]]="BC_Br Rmv", Veg_Table[[#This Row],[WOOD_MAN]]&lt;&gt;"Not Needed"),AND(Veg_Table[[#This Row],[PRESCRIP]]="BCS_Br Rmv+Trt", Veg_Table[[#This Row],[WOOD_MAN]]&lt;&gt;"Not Needed")),1,0)</f>
        <v>0</v>
      </c>
      <c r="I812" s="1">
        <f ca="1">IF(AND(Veg_Table[[#This Row],[Prescription_Changed]]="Yes",Veg_Table[[#This Row],[TAT_RESULT]]=""),1,0)</f>
        <v>0</v>
      </c>
      <c r="J812" s="1">
        <f ca="1">SUM(Veg_Table[[#This Row],[Prescription and Status do not match]:[Prescription_Edited_And_TAT_Is_Blank]])</f>
        <v>0</v>
      </c>
      <c r="K812" s="1">
        <f ca="1">IF(Veg_Table[[#This Row],[Sum of Errors]]&gt;0,1,0)</f>
        <v>0</v>
      </c>
      <c r="L812" s="1">
        <f>1</f>
        <v>1</v>
      </c>
      <c r="M812"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812" s="1" t="str">
        <f>IF(OR(MID(Veg_Table[[#This Row],[PRESCRIP]],2,1)="1",MID(Veg_Table[[#This Row],[PRESCRIP]],2,1)="2",MID(Veg_Table[[#This Row],[PRESCRIP]],2,1)="3",MID(Veg_Table[[#This Row],[PRESCRIP]],2,1)="4"),_xlfn.NUMBERVALUE(MID(Veg_Table[[#This Row],[PRESCRIP]],2,1)),"NA")</f>
        <v>NA</v>
      </c>
      <c r="O812" s="1">
        <f>WEEKNUM(Veg_Table[[#This Row],[EVM_LAST_EDITED_Day]],2)</f>
        <v>20</v>
      </c>
      <c r="P812" s="25">
        <f>IFERROR(DATE(YEAR(Veg_Table[[#This Row],[EVM_LAST_EDITED2]]),MONTH(Veg_Table[[#This Row],[EVM_LAST_EDITED2]]),DAY(Veg_Table[[#This Row],[EVM_LAST_EDITED2]])),DATE(2019,1,1))</f>
        <v>43963</v>
      </c>
      <c r="Q812" s="3">
        <f>VALUE(SUBSTITUTE(Veg_Table[[#This Row],[EVM_LAST_EDITED]],",",""))</f>
        <v>43963.5751181944</v>
      </c>
      <c r="R812" s="1" t="str">
        <f>_xlfn.IFNA(IF(Veg_Table[[#This Row],[EVM_LAST_EDITOR]]="","zBlank EVM Last Editor",VLOOKUP(Veg_Table[[#This Row],[EVM_LAST_EDITOR]],Roster_Table[#All],4,FALSE)),"zAWRR Not in Roster")</f>
        <v>FCO</v>
      </c>
      <c r="S812" s="1" t="str">
        <f>_xlfn.IFNA(IF(Veg_Table[[#This Row],[EVM_LAST_EDITOR]]="","zBlank EVM Last Editor",VLOOKUP(Veg_Table[[#This Row],[EVM_LAST_EDITOR]],Roster_Table[#All],16,FALSE)),"zCompany_AWRR not in Roster")</f>
        <v>FCO_Forester’s Co-op</v>
      </c>
      <c r="T812" s="2">
        <f>IFERROR(DATE(YEAR(Veg_Table[[#This Row],[Created2]]),MONTH(Veg_Table[[#This Row],[Created2]]),DAY(Veg_Table[[#This Row],[Created2]])),DATE(2019,1,1))</f>
        <v>43963</v>
      </c>
      <c r="U812" s="3">
        <f>VALUE(SUBSTITUTE(Veg_Table[[#This Row],[Created]],",",""))</f>
        <v>43963.5751181944</v>
      </c>
      <c r="V812" s="3" t="str">
        <f ca="1">IFERROR(_xlfn.IFNA(CELL("contents",INDIRECT(_xlfn.CONCAT("Veg_Table_Production_Data!",ADDRESS(MATCH(_xlfn.MAXIFS(#REF!,#REF!,"="&amp;Veg_Table[[#This Row],[AUTO_ID]],#REF!,"&lt;"&amp;Veg_Table[[#This Row],[EVM_LAST_EDITED_Day]]),#REF!,0),COLUMN(#REF!),4,1,)))),""),"")</f>
        <v/>
      </c>
      <c r="W812" s="3" t="str">
        <f ca="1">IF(Veg_Table[[#This Row],[Previous_Prescription]]="","No",IF(Veg_Table[[#This Row],[Previous_Prescription]]=Veg_Table[[#This Row],[PRESCRIP]],"No","Yes"))</f>
        <v>No</v>
      </c>
      <c r="X812" s="3" t="str">
        <f>IF(Veg_Table[[#This Row],[EVM_LAST_EDITED_Day]]=Veg_Table[[#This Row],[Created_Day]],"New","Old")</f>
        <v>New</v>
      </c>
      <c r="Y812" s="1">
        <f>IFERROR(IF(FIND("delete",LOWER(Veg_Table[[#This Row],[PI_COMMENTS]]))&gt;=1,1,0),0)</f>
        <v>0</v>
      </c>
      <c r="Z812" s="1" t="str">
        <f>_xlfn.IFNA(IF(Veg_Table[[#This Row],[EVM_LAST_EDITOR]]="","Yes",VLOOKUP(Veg_Table[[#This Row],[EVM_LAST_EDITOR]],Roster_Table[#All],15,FALSE)),"Yes")</f>
        <v>Yes</v>
      </c>
      <c r="AA81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12" s="1" t="str">
        <f>_xlfn.IFNA(VLOOKUP(Veg_Table[[#This Row],[EVM_LAST_EDITOR]],Roster_Table[#All],3,FALSE),"zAWRR Not in Roster")</f>
        <v>Sarah</v>
      </c>
      <c r="AC812" s="1" t="str">
        <f>_xlfn.IFNA(VLOOKUP(Veg_Table[[#This Row],[EVM_LAST_EDITOR]],Roster_Table[#All],2,FALSE),"zAWRR Not in Roster")</f>
        <v>Deal</v>
      </c>
      <c r="AD812" s="1" t="str">
        <f>IF(_xlfn.CONCAT(Veg_Table[[#This Row],[First_Name]]," ",Veg_Table[[#This Row],[Last_Name]])="zAWRR Not in Roster zAWRR Not in Roster","zAWRR Not in Roster",_xlfn.CONCAT(Veg_Table[[#This Row],[First_Name]]," ",Veg_Table[[#This Row],[Last_Name]]))</f>
        <v>Sarah Deal</v>
      </c>
      <c r="AE812">
        <v>3221008</v>
      </c>
      <c r="AF812" t="s">
        <v>4978</v>
      </c>
      <c r="AG812" t="s">
        <v>30</v>
      </c>
      <c r="AH812" t="s">
        <v>1809</v>
      </c>
      <c r="AI812" t="s">
        <v>1810</v>
      </c>
      <c r="AJ812" t="s">
        <v>21</v>
      </c>
      <c r="AL812" t="s">
        <v>371</v>
      </c>
      <c r="AM812" t="s">
        <v>23</v>
      </c>
      <c r="AN812" t="s">
        <v>25</v>
      </c>
      <c r="AO812" t="s">
        <v>25</v>
      </c>
      <c r="AP812">
        <v>7</v>
      </c>
      <c r="AQ812">
        <v>30</v>
      </c>
      <c r="AR812" t="s">
        <v>511</v>
      </c>
      <c r="AS812" t="s">
        <v>24</v>
      </c>
      <c r="AT812" t="s">
        <v>26</v>
      </c>
      <c r="AV812" t="s">
        <v>519</v>
      </c>
      <c r="AW812" t="s">
        <v>4979</v>
      </c>
      <c r="AZ812"/>
      <c r="BB812" s="4"/>
      <c r="BD812" t="s">
        <v>29</v>
      </c>
      <c r="BE812" t="s">
        <v>25</v>
      </c>
      <c r="BF812" t="s">
        <v>513</v>
      </c>
      <c r="BI812" s="3"/>
      <c r="BK812" s="30" t="s">
        <v>400</v>
      </c>
      <c r="BL812" s="3">
        <v>43963.575118194443</v>
      </c>
      <c r="BM812" t="s">
        <v>31</v>
      </c>
      <c r="BN812" t="s">
        <v>32</v>
      </c>
      <c r="BP812" t="s">
        <v>1811</v>
      </c>
      <c r="BQ812" t="s">
        <v>826</v>
      </c>
      <c r="BR812" t="s">
        <v>28</v>
      </c>
      <c r="BS812" t="s">
        <v>28</v>
      </c>
      <c r="BT812" t="s">
        <v>400</v>
      </c>
      <c r="BU812" s="3">
        <v>43963.575118194443</v>
      </c>
      <c r="BV812" t="s">
        <v>803</v>
      </c>
      <c r="BW812" s="3">
        <v>43963.601689537034</v>
      </c>
      <c r="BX812" t="s">
        <v>4980</v>
      </c>
      <c r="CG812"/>
      <c r="CH812"/>
      <c r="CI812"/>
      <c r="CY812"/>
      <c r="DA812"/>
      <c r="DE812"/>
      <c r="DF812"/>
    </row>
    <row r="813" spans="1:110" x14ac:dyDescent="0.25">
      <c r="A813" s="1">
        <f>IF(Veg_Table[[#This Row],[VP_STATUS]]="Hold",0,IF(OR(AND(Veg_Table[[#This Row],[PRESCRIP]]="NW_No Work",Veg_Table[[#This Row],[VP_STATUS]]&lt;&gt;"No Work Required Under EVM"),AND(Veg_Table[[#This Row],[VP_STATUS]]="No Work Required Under EVM",Veg_Table[[#This Row],[PRESCRIP]]&lt;&gt;"NW_No Work")),1,0))</f>
        <v>0</v>
      </c>
      <c r="B813" s="1">
        <f>IF(Veg_Table[[#This Row],[SPECIES]]="",1,0)</f>
        <v>0</v>
      </c>
      <c r="C813" s="1">
        <f>IF(Veg_Table[[#This Row],[DIAMETER]]="",1,0)</f>
        <v>0</v>
      </c>
      <c r="D813" s="1">
        <f>IF(Veg_Table[[#This Row],[HEIGHT]]="",1,0)</f>
        <v>0</v>
      </c>
      <c r="E81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13" s="1">
        <f>IF(AND(Veg_Table[[#This Row],[TAT_RESULT]]="ABATE",Veg_Table[[#This Row],[PRESCRIP]]="NW_No Work"),1,0)</f>
        <v>0</v>
      </c>
      <c r="G813" s="1">
        <f>IF(OR(Veg_Table[[#This Row],[Prescription R-Scale]]="NA",Veg_Table[[#This Row],[Diameter R-Scale]]="NA"),0,IF(Veg_Table[[#This Row],[Diameter R-Scale]]&lt;&gt;Veg_Table[[#This Row],[Prescription R-Scale]],1,0))</f>
        <v>0</v>
      </c>
      <c r="H813" s="1">
        <f>IF(OR(AND(Veg_Table[[#This Row],[PRESCRIP]]="BC_Br Rmv", Veg_Table[[#This Row],[WOOD_MAN]]&lt;&gt;"Not Needed"),AND(Veg_Table[[#This Row],[PRESCRIP]]="BCS_Br Rmv+Trt", Veg_Table[[#This Row],[WOOD_MAN]]&lt;&gt;"Not Needed")),1,0)</f>
        <v>0</v>
      </c>
      <c r="I813" s="1">
        <f ca="1">IF(AND(Veg_Table[[#This Row],[Prescription_Changed]]="Yes",Veg_Table[[#This Row],[TAT_RESULT]]=""),1,0)</f>
        <v>0</v>
      </c>
      <c r="J813" s="1">
        <f ca="1">SUM(Veg_Table[[#This Row],[Prescription and Status do not match]:[Prescription_Edited_And_TAT_Is_Blank]])</f>
        <v>0</v>
      </c>
      <c r="K813" s="1">
        <f ca="1">IF(Veg_Table[[#This Row],[Sum of Errors]]&gt;0,1,0)</f>
        <v>0</v>
      </c>
      <c r="L813" s="1">
        <f>1</f>
        <v>1</v>
      </c>
      <c r="M81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813" s="1">
        <f>IF(OR(MID(Veg_Table[[#This Row],[PRESCRIP]],2,1)="1",MID(Veg_Table[[#This Row],[PRESCRIP]],2,1)="2",MID(Veg_Table[[#This Row],[PRESCRIP]],2,1)="3",MID(Veg_Table[[#This Row],[PRESCRIP]],2,1)="4"),_xlfn.NUMBERVALUE(MID(Veg_Table[[#This Row],[PRESCRIP]],2,1)),"NA")</f>
        <v>4</v>
      </c>
      <c r="O813" s="1">
        <f>WEEKNUM(Veg_Table[[#This Row],[EVM_LAST_EDITED_Day]],2)</f>
        <v>20</v>
      </c>
      <c r="P813" s="25">
        <f>IFERROR(DATE(YEAR(Veg_Table[[#This Row],[EVM_LAST_EDITED2]]),MONTH(Veg_Table[[#This Row],[EVM_LAST_EDITED2]]),DAY(Veg_Table[[#This Row],[EVM_LAST_EDITED2]])),DATE(2019,1,1))</f>
        <v>43963</v>
      </c>
      <c r="Q813" s="3">
        <f>VALUE(SUBSTITUTE(Veg_Table[[#This Row],[EVM_LAST_EDITED]],",",""))</f>
        <v>43963.575752314799</v>
      </c>
      <c r="R813" s="1" t="str">
        <f>_xlfn.IFNA(IF(Veg_Table[[#This Row],[EVM_LAST_EDITOR]]="","zBlank EVM Last Editor",VLOOKUP(Veg_Table[[#This Row],[EVM_LAST_EDITOR]],Roster_Table[#All],4,FALSE)),"zAWRR Not in Roster")</f>
        <v>MGE</v>
      </c>
      <c r="S813" s="1" t="str">
        <f>_xlfn.IFNA(IF(Veg_Table[[#This Row],[EVM_LAST_EDITOR]]="","zBlank EVM Last Editor",VLOOKUP(Veg_Table[[#This Row],[EVM_LAST_EDITOR]],Roster_Table[#All],16,FALSE)),"zCompany_AWRR not in Roster")</f>
        <v>MGE_Mountain G Enterprises</v>
      </c>
      <c r="T813" s="2">
        <f>IFERROR(DATE(YEAR(Veg_Table[[#This Row],[Created2]]),MONTH(Veg_Table[[#This Row],[Created2]]),DAY(Veg_Table[[#This Row],[Created2]])),DATE(2019,1,1))</f>
        <v>43963</v>
      </c>
      <c r="U813" s="3">
        <f>VALUE(SUBSTITUTE(Veg_Table[[#This Row],[Created]],",",""))</f>
        <v>43963.575752314799</v>
      </c>
      <c r="V813" s="3" t="str">
        <f ca="1">IFERROR(_xlfn.IFNA(CELL("contents",INDIRECT(_xlfn.CONCAT("Veg_Table_Production_Data!",ADDRESS(MATCH(_xlfn.MAXIFS(#REF!,#REF!,"="&amp;Veg_Table[[#This Row],[AUTO_ID]],#REF!,"&lt;"&amp;Veg_Table[[#This Row],[EVM_LAST_EDITED_Day]]),#REF!,0),COLUMN(#REF!),4,1,)))),""),"")</f>
        <v/>
      </c>
      <c r="W813" s="3" t="str">
        <f ca="1">IF(Veg_Table[[#This Row],[Previous_Prescription]]="","No",IF(Veg_Table[[#This Row],[Previous_Prescription]]=Veg_Table[[#This Row],[PRESCRIP]],"No","Yes"))</f>
        <v>No</v>
      </c>
      <c r="X813" s="3" t="str">
        <f>IF(Veg_Table[[#This Row],[EVM_LAST_EDITED_Day]]=Veg_Table[[#This Row],[Created_Day]],"New","Old")</f>
        <v>New</v>
      </c>
      <c r="Y813" s="1">
        <f>IFERROR(IF(FIND("delete",LOWER(Veg_Table[[#This Row],[PI_COMMENTS]]))&gt;=1,1,0),0)</f>
        <v>0</v>
      </c>
      <c r="Z813" s="1" t="str">
        <f>_xlfn.IFNA(IF(Veg_Table[[#This Row],[EVM_LAST_EDITOR]]="","Yes",VLOOKUP(Veg_Table[[#This Row],[EVM_LAST_EDITOR]],Roster_Table[#All],15,FALSE)),"Yes")</f>
        <v>Yes</v>
      </c>
      <c r="AA81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13" s="1" t="str">
        <f>_xlfn.IFNA(VLOOKUP(Veg_Table[[#This Row],[EVM_LAST_EDITOR]],Roster_Table[#All],3,FALSE),"zAWRR Not in Roster")</f>
        <v>Andrew</v>
      </c>
      <c r="AC813" s="1" t="str">
        <f>_xlfn.IFNA(VLOOKUP(Veg_Table[[#This Row],[EVM_LAST_EDITOR]],Roster_Table[#All],2,FALSE),"zAWRR Not in Roster")</f>
        <v>Withers</v>
      </c>
      <c r="AD813" s="1" t="str">
        <f>IF(_xlfn.CONCAT(Veg_Table[[#This Row],[First_Name]]," ",Veg_Table[[#This Row],[Last_Name]])="zAWRR Not in Roster zAWRR Not in Roster","zAWRR Not in Roster",_xlfn.CONCAT(Veg_Table[[#This Row],[First_Name]]," ",Veg_Table[[#This Row],[Last_Name]]))</f>
        <v>Andrew Withers</v>
      </c>
      <c r="AE813">
        <v>3221974</v>
      </c>
      <c r="AF813" t="s">
        <v>4823</v>
      </c>
      <c r="AG813" t="s">
        <v>93</v>
      </c>
      <c r="AH813" t="s">
        <v>4641</v>
      </c>
      <c r="AI813" t="s">
        <v>4010</v>
      </c>
      <c r="AJ813" t="s">
        <v>36</v>
      </c>
      <c r="AL813" t="s">
        <v>22</v>
      </c>
      <c r="AM813" t="s">
        <v>38</v>
      </c>
      <c r="AN813" t="s">
        <v>25</v>
      </c>
      <c r="AO813" t="s">
        <v>25</v>
      </c>
      <c r="AP813">
        <v>39</v>
      </c>
      <c r="AQ813">
        <v>120</v>
      </c>
      <c r="AR813" t="s">
        <v>511</v>
      </c>
      <c r="AS813" t="s">
        <v>57</v>
      </c>
      <c r="AT813" t="s">
        <v>515</v>
      </c>
      <c r="AV813" t="s">
        <v>512</v>
      </c>
      <c r="AW813" t="s">
        <v>4824</v>
      </c>
      <c r="AZ813"/>
      <c r="BB813" s="4"/>
      <c r="BD813" t="s">
        <v>29</v>
      </c>
      <c r="BE813" t="s">
        <v>25</v>
      </c>
      <c r="BF813" t="s">
        <v>513</v>
      </c>
      <c r="BI813" s="3"/>
      <c r="BJ813" t="s">
        <v>1035</v>
      </c>
      <c r="BK813" s="30" t="s">
        <v>176</v>
      </c>
      <c r="BL813" s="3">
        <v>43963.575752314813</v>
      </c>
      <c r="BM813" t="s">
        <v>31</v>
      </c>
      <c r="BN813" t="s">
        <v>32</v>
      </c>
      <c r="BQ813" t="s">
        <v>1025</v>
      </c>
      <c r="BR813" t="s">
        <v>28</v>
      </c>
      <c r="BS813" t="s">
        <v>28</v>
      </c>
      <c r="BT813" t="s">
        <v>176</v>
      </c>
      <c r="BU813" s="3">
        <v>43963.575752314813</v>
      </c>
      <c r="BV813" t="s">
        <v>803</v>
      </c>
      <c r="BW813" s="3">
        <v>43964.171752418981</v>
      </c>
      <c r="BX813" t="s">
        <v>4825</v>
      </c>
      <c r="CG813"/>
      <c r="CH813"/>
      <c r="CI813"/>
      <c r="CY813"/>
      <c r="DA813"/>
      <c r="DE813"/>
      <c r="DF813"/>
    </row>
    <row r="814" spans="1:110" x14ac:dyDescent="0.25">
      <c r="A814" s="1">
        <f>IF(Veg_Table[[#This Row],[VP_STATUS]]="Hold",0,IF(OR(AND(Veg_Table[[#This Row],[PRESCRIP]]="NW_No Work",Veg_Table[[#This Row],[VP_STATUS]]&lt;&gt;"No Work Required Under EVM"),AND(Veg_Table[[#This Row],[VP_STATUS]]="No Work Required Under EVM",Veg_Table[[#This Row],[PRESCRIP]]&lt;&gt;"NW_No Work")),1,0))</f>
        <v>0</v>
      </c>
      <c r="B814" s="1">
        <f>IF(Veg_Table[[#This Row],[SPECIES]]="",1,0)</f>
        <v>0</v>
      </c>
      <c r="C814" s="1">
        <f>IF(Veg_Table[[#This Row],[DIAMETER]]="",1,0)</f>
        <v>0</v>
      </c>
      <c r="D814" s="1">
        <f>IF(Veg_Table[[#This Row],[HEIGHT]]="",1,0)</f>
        <v>0</v>
      </c>
      <c r="E81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14" s="1">
        <f>IF(AND(Veg_Table[[#This Row],[TAT_RESULT]]="ABATE",Veg_Table[[#This Row],[PRESCRIP]]="NW_No Work"),1,0)</f>
        <v>0</v>
      </c>
      <c r="G814" s="1">
        <f>IF(OR(Veg_Table[[#This Row],[Prescription R-Scale]]="NA",Veg_Table[[#This Row],[Diameter R-Scale]]="NA"),0,IF(Veg_Table[[#This Row],[Diameter R-Scale]]&lt;&gt;Veg_Table[[#This Row],[Prescription R-Scale]],1,0))</f>
        <v>0</v>
      </c>
      <c r="H814" s="1">
        <f>IF(OR(AND(Veg_Table[[#This Row],[PRESCRIP]]="BC_Br Rmv", Veg_Table[[#This Row],[WOOD_MAN]]&lt;&gt;"Not Needed"),AND(Veg_Table[[#This Row],[PRESCRIP]]="BCS_Br Rmv+Trt", Veg_Table[[#This Row],[WOOD_MAN]]&lt;&gt;"Not Needed")),1,0)</f>
        <v>0</v>
      </c>
      <c r="I814" s="1">
        <f ca="1">IF(AND(Veg_Table[[#This Row],[Prescription_Changed]]="Yes",Veg_Table[[#This Row],[TAT_RESULT]]=""),1,0)</f>
        <v>0</v>
      </c>
      <c r="J814" s="1">
        <f ca="1">SUM(Veg_Table[[#This Row],[Prescription and Status do not match]:[Prescription_Edited_And_TAT_Is_Blank]])</f>
        <v>0</v>
      </c>
      <c r="K814" s="1">
        <f ca="1">IF(Veg_Table[[#This Row],[Sum of Errors]]&gt;0,1,0)</f>
        <v>0</v>
      </c>
      <c r="L814" s="1">
        <f>1</f>
        <v>1</v>
      </c>
      <c r="M814"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814" s="1" t="str">
        <f>IF(OR(MID(Veg_Table[[#This Row],[PRESCRIP]],2,1)="1",MID(Veg_Table[[#This Row],[PRESCRIP]],2,1)="2",MID(Veg_Table[[#This Row],[PRESCRIP]],2,1)="3",MID(Veg_Table[[#This Row],[PRESCRIP]],2,1)="4"),_xlfn.NUMBERVALUE(MID(Veg_Table[[#This Row],[PRESCRIP]],2,1)),"NA")</f>
        <v>NA</v>
      </c>
      <c r="O814" s="1">
        <f>WEEKNUM(Veg_Table[[#This Row],[EVM_LAST_EDITED_Day]],2)</f>
        <v>20</v>
      </c>
      <c r="P814" s="25">
        <f>IFERROR(DATE(YEAR(Veg_Table[[#This Row],[EVM_LAST_EDITED2]]),MONTH(Veg_Table[[#This Row],[EVM_LAST_EDITED2]]),DAY(Veg_Table[[#This Row],[EVM_LAST_EDITED2]])),DATE(2019,1,1))</f>
        <v>43963</v>
      </c>
      <c r="Q814" s="3">
        <f>VALUE(SUBSTITUTE(Veg_Table[[#This Row],[EVM_LAST_EDITED]],",",""))</f>
        <v>43963.577377002301</v>
      </c>
      <c r="R814" s="1" t="str">
        <f>_xlfn.IFNA(IF(Veg_Table[[#This Row],[EVM_LAST_EDITOR]]="","zBlank EVM Last Editor",VLOOKUP(Veg_Table[[#This Row],[EVM_LAST_EDITOR]],Roster_Table[#All],4,FALSE)),"zAWRR Not in Roster")</f>
        <v>FCO</v>
      </c>
      <c r="S814" s="1" t="str">
        <f>_xlfn.IFNA(IF(Veg_Table[[#This Row],[EVM_LAST_EDITOR]]="","zBlank EVM Last Editor",VLOOKUP(Veg_Table[[#This Row],[EVM_LAST_EDITOR]],Roster_Table[#All],16,FALSE)),"zCompany_AWRR not in Roster")</f>
        <v>FCO_Forester’s Co-op</v>
      </c>
      <c r="T814" s="2">
        <f>IFERROR(DATE(YEAR(Veg_Table[[#This Row],[Created2]]),MONTH(Veg_Table[[#This Row],[Created2]]),DAY(Veg_Table[[#This Row],[Created2]])),DATE(2019,1,1))</f>
        <v>43963</v>
      </c>
      <c r="U814" s="3">
        <f>VALUE(SUBSTITUTE(Veg_Table[[#This Row],[Created]],",",""))</f>
        <v>43963.577377002301</v>
      </c>
      <c r="V814" s="3" t="str">
        <f ca="1">IFERROR(_xlfn.IFNA(CELL("contents",INDIRECT(_xlfn.CONCAT("Veg_Table_Production_Data!",ADDRESS(MATCH(_xlfn.MAXIFS(#REF!,#REF!,"="&amp;Veg_Table[[#This Row],[AUTO_ID]],#REF!,"&lt;"&amp;Veg_Table[[#This Row],[EVM_LAST_EDITED_Day]]),#REF!,0),COLUMN(#REF!),4,1,)))),""),"")</f>
        <v/>
      </c>
      <c r="W814" s="3" t="str">
        <f ca="1">IF(Veg_Table[[#This Row],[Previous_Prescription]]="","No",IF(Veg_Table[[#This Row],[Previous_Prescription]]=Veg_Table[[#This Row],[PRESCRIP]],"No","Yes"))</f>
        <v>No</v>
      </c>
      <c r="X814" s="3" t="str">
        <f>IF(Veg_Table[[#This Row],[EVM_LAST_EDITED_Day]]=Veg_Table[[#This Row],[Created_Day]],"New","Old")</f>
        <v>New</v>
      </c>
      <c r="Y814" s="1">
        <f>IFERROR(IF(FIND("delete",LOWER(Veg_Table[[#This Row],[PI_COMMENTS]]))&gt;=1,1,0),0)</f>
        <v>0</v>
      </c>
      <c r="Z814" s="1" t="str">
        <f>_xlfn.IFNA(IF(Veg_Table[[#This Row],[EVM_LAST_EDITOR]]="","Yes",VLOOKUP(Veg_Table[[#This Row],[EVM_LAST_EDITOR]],Roster_Table[#All],15,FALSE)),"Yes")</f>
        <v>Yes</v>
      </c>
      <c r="AA81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14" s="1" t="str">
        <f>_xlfn.IFNA(VLOOKUP(Veg_Table[[#This Row],[EVM_LAST_EDITOR]],Roster_Table[#All],3,FALSE),"zAWRR Not in Roster")</f>
        <v>Sarah</v>
      </c>
      <c r="AC814" s="1" t="str">
        <f>_xlfn.IFNA(VLOOKUP(Veg_Table[[#This Row],[EVM_LAST_EDITOR]],Roster_Table[#All],2,FALSE),"zAWRR Not in Roster")</f>
        <v>Deal</v>
      </c>
      <c r="AD814" s="1" t="str">
        <f>IF(_xlfn.CONCAT(Veg_Table[[#This Row],[First_Name]]," ",Veg_Table[[#This Row],[Last_Name]])="zAWRR Not in Roster zAWRR Not in Roster","zAWRR Not in Roster",_xlfn.CONCAT(Veg_Table[[#This Row],[First_Name]]," ",Veg_Table[[#This Row],[Last_Name]]))</f>
        <v>Sarah Deal</v>
      </c>
      <c r="AE814">
        <v>3221017</v>
      </c>
      <c r="AF814" t="s">
        <v>4981</v>
      </c>
      <c r="AG814" t="s">
        <v>30</v>
      </c>
      <c r="AH814" t="s">
        <v>1809</v>
      </c>
      <c r="AI814" t="s">
        <v>1810</v>
      </c>
      <c r="AJ814" t="s">
        <v>21</v>
      </c>
      <c r="AL814" t="s">
        <v>371</v>
      </c>
      <c r="AM814" t="s">
        <v>23</v>
      </c>
      <c r="AN814" t="s">
        <v>25</v>
      </c>
      <c r="AO814" t="s">
        <v>25</v>
      </c>
      <c r="AP814">
        <v>17</v>
      </c>
      <c r="AQ814">
        <v>28</v>
      </c>
      <c r="AR814" t="s">
        <v>511</v>
      </c>
      <c r="AS814" t="s">
        <v>24</v>
      </c>
      <c r="AT814" t="s">
        <v>26</v>
      </c>
      <c r="AV814" t="s">
        <v>519</v>
      </c>
      <c r="AW814" t="s">
        <v>4982</v>
      </c>
      <c r="AZ814"/>
      <c r="BB814" s="4"/>
      <c r="BD814" t="s">
        <v>29</v>
      </c>
      <c r="BE814" t="s">
        <v>25</v>
      </c>
      <c r="BF814" t="s">
        <v>513</v>
      </c>
      <c r="BI814" s="3"/>
      <c r="BK814" s="30" t="s">
        <v>400</v>
      </c>
      <c r="BL814" s="3">
        <v>43963.577377002315</v>
      </c>
      <c r="BM814" t="s">
        <v>31</v>
      </c>
      <c r="BN814" t="s">
        <v>32</v>
      </c>
      <c r="BP814" t="s">
        <v>1811</v>
      </c>
      <c r="BQ814" t="s">
        <v>826</v>
      </c>
      <c r="BR814" t="s">
        <v>28</v>
      </c>
      <c r="BS814" t="s">
        <v>28</v>
      </c>
      <c r="BT814" t="s">
        <v>400</v>
      </c>
      <c r="BU814" s="3">
        <v>43963.577377002315</v>
      </c>
      <c r="BV814" t="s">
        <v>803</v>
      </c>
      <c r="BW814" s="3">
        <v>43963.601730497685</v>
      </c>
      <c r="BX814" t="s">
        <v>4983</v>
      </c>
      <c r="CG814"/>
      <c r="CH814"/>
      <c r="CI814"/>
      <c r="CY814"/>
      <c r="DA814"/>
      <c r="DE814"/>
      <c r="DF814"/>
    </row>
    <row r="815" spans="1:110" x14ac:dyDescent="0.25">
      <c r="A815" s="1">
        <f>IF(Veg_Table[[#This Row],[VP_STATUS]]="Hold",0,IF(OR(AND(Veg_Table[[#This Row],[PRESCRIP]]="NW_No Work",Veg_Table[[#This Row],[VP_STATUS]]&lt;&gt;"No Work Required Under EVM"),AND(Veg_Table[[#This Row],[VP_STATUS]]="No Work Required Under EVM",Veg_Table[[#This Row],[PRESCRIP]]&lt;&gt;"NW_No Work")),1,0))</f>
        <v>0</v>
      </c>
      <c r="B815" s="1">
        <f>IF(Veg_Table[[#This Row],[SPECIES]]="",1,0)</f>
        <v>0</v>
      </c>
      <c r="C815" s="1">
        <f>IF(Veg_Table[[#This Row],[DIAMETER]]="",1,0)</f>
        <v>0</v>
      </c>
      <c r="D815" s="1">
        <f>IF(Veg_Table[[#This Row],[HEIGHT]]="",1,0)</f>
        <v>0</v>
      </c>
      <c r="E81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15" s="1">
        <f>IF(AND(Veg_Table[[#This Row],[TAT_RESULT]]="ABATE",Veg_Table[[#This Row],[PRESCRIP]]="NW_No Work"),1,0)</f>
        <v>0</v>
      </c>
      <c r="G815" s="1">
        <f>IF(OR(Veg_Table[[#This Row],[Prescription R-Scale]]="NA",Veg_Table[[#This Row],[Diameter R-Scale]]="NA"),0,IF(Veg_Table[[#This Row],[Diameter R-Scale]]&lt;&gt;Veg_Table[[#This Row],[Prescription R-Scale]],1,0))</f>
        <v>0</v>
      </c>
      <c r="H815" s="1">
        <f>IF(OR(AND(Veg_Table[[#This Row],[PRESCRIP]]="BC_Br Rmv", Veg_Table[[#This Row],[WOOD_MAN]]&lt;&gt;"Not Needed"),AND(Veg_Table[[#This Row],[PRESCRIP]]="BCS_Br Rmv+Trt", Veg_Table[[#This Row],[WOOD_MAN]]&lt;&gt;"Not Needed")),1,0)</f>
        <v>0</v>
      </c>
      <c r="I815" s="1">
        <f ca="1">IF(AND(Veg_Table[[#This Row],[Prescription_Changed]]="Yes",Veg_Table[[#This Row],[TAT_RESULT]]=""),1,0)</f>
        <v>0</v>
      </c>
      <c r="J815" s="1">
        <f ca="1">SUM(Veg_Table[[#This Row],[Prescription and Status do not match]:[Prescription_Edited_And_TAT_Is_Blank]])</f>
        <v>0</v>
      </c>
      <c r="K815" s="1">
        <f ca="1">IF(Veg_Table[[#This Row],[Sum of Errors]]&gt;0,1,0)</f>
        <v>0</v>
      </c>
      <c r="L815" s="1">
        <f>1</f>
        <v>1</v>
      </c>
      <c r="M81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815" s="1" t="str">
        <f>IF(OR(MID(Veg_Table[[#This Row],[PRESCRIP]],2,1)="1",MID(Veg_Table[[#This Row],[PRESCRIP]],2,1)="2",MID(Veg_Table[[#This Row],[PRESCRIP]],2,1)="3",MID(Veg_Table[[#This Row],[PRESCRIP]],2,1)="4"),_xlfn.NUMBERVALUE(MID(Veg_Table[[#This Row],[PRESCRIP]],2,1)),"NA")</f>
        <v>NA</v>
      </c>
      <c r="O815" s="1">
        <f>WEEKNUM(Veg_Table[[#This Row],[EVM_LAST_EDITED_Day]],2)</f>
        <v>20</v>
      </c>
      <c r="P815" s="25">
        <f>IFERROR(DATE(YEAR(Veg_Table[[#This Row],[EVM_LAST_EDITED2]]),MONTH(Veg_Table[[#This Row],[EVM_LAST_EDITED2]]),DAY(Veg_Table[[#This Row],[EVM_LAST_EDITED2]])),DATE(2019,1,1))</f>
        <v>43963</v>
      </c>
      <c r="Q815" s="3">
        <f>VALUE(SUBSTITUTE(Veg_Table[[#This Row],[EVM_LAST_EDITED]],",",""))</f>
        <v>43963.577495763901</v>
      </c>
      <c r="R815" s="1" t="str">
        <f>_xlfn.IFNA(IF(Veg_Table[[#This Row],[EVM_LAST_EDITOR]]="","zBlank EVM Last Editor",VLOOKUP(Veg_Table[[#This Row],[EVM_LAST_EDITOR]],Roster_Table[#All],4,FALSE)),"zAWRR Not in Roster")</f>
        <v>MBG</v>
      </c>
      <c r="S815" s="1" t="str">
        <f>_xlfn.IFNA(IF(Veg_Table[[#This Row],[EVM_LAST_EDITOR]]="","zBlank EVM Last Editor",VLOOKUP(Veg_Table[[#This Row],[EVM_LAST_EDITOR]],Roster_Table[#All],16,FALSE)),"zCompany_AWRR not in Roster")</f>
        <v>MBG_Mason, Bruce &amp; Girard</v>
      </c>
      <c r="T815" s="2">
        <f>IFERROR(DATE(YEAR(Veg_Table[[#This Row],[Created2]]),MONTH(Veg_Table[[#This Row],[Created2]]),DAY(Veg_Table[[#This Row],[Created2]])),DATE(2019,1,1))</f>
        <v>43963</v>
      </c>
      <c r="U815" s="3">
        <f>VALUE(SUBSTITUTE(Veg_Table[[#This Row],[Created]],",",""))</f>
        <v>43963.577495763901</v>
      </c>
      <c r="V815" s="3" t="str">
        <f ca="1">IFERROR(_xlfn.IFNA(CELL("contents",INDIRECT(_xlfn.CONCAT("Veg_Table_Production_Data!",ADDRESS(MATCH(_xlfn.MAXIFS(#REF!,#REF!,"="&amp;Veg_Table[[#This Row],[AUTO_ID]],#REF!,"&lt;"&amp;Veg_Table[[#This Row],[EVM_LAST_EDITED_Day]]),#REF!,0),COLUMN(#REF!),4,1,)))),""),"")</f>
        <v/>
      </c>
      <c r="W815" s="3" t="str">
        <f ca="1">IF(Veg_Table[[#This Row],[Previous_Prescription]]="","No",IF(Veg_Table[[#This Row],[Previous_Prescription]]=Veg_Table[[#This Row],[PRESCRIP]],"No","Yes"))</f>
        <v>No</v>
      </c>
      <c r="X815" s="3" t="str">
        <f>IF(Veg_Table[[#This Row],[EVM_LAST_EDITED_Day]]=Veg_Table[[#This Row],[Created_Day]],"New","Old")</f>
        <v>New</v>
      </c>
      <c r="Y815" s="1">
        <f>IFERROR(IF(FIND("delete",LOWER(Veg_Table[[#This Row],[PI_COMMENTS]]))&gt;=1,1,0),0)</f>
        <v>0</v>
      </c>
      <c r="Z815" s="1" t="str">
        <f>_xlfn.IFNA(IF(Veg_Table[[#This Row],[EVM_LAST_EDITOR]]="","Yes",VLOOKUP(Veg_Table[[#This Row],[EVM_LAST_EDITOR]],Roster_Table[#All],15,FALSE)),"Yes")</f>
        <v>Yes</v>
      </c>
      <c r="AA81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15" s="1" t="str">
        <f>_xlfn.IFNA(VLOOKUP(Veg_Table[[#This Row],[EVM_LAST_EDITOR]],Roster_Table[#All],3,FALSE),"zAWRR Not in Roster")</f>
        <v>Benjamin</v>
      </c>
      <c r="AC815" s="1" t="str">
        <f>_xlfn.IFNA(VLOOKUP(Veg_Table[[#This Row],[EVM_LAST_EDITOR]],Roster_Table[#All],2,FALSE),"zAWRR Not in Roster")</f>
        <v>Post</v>
      </c>
      <c r="AD815" s="1" t="str">
        <f>IF(_xlfn.CONCAT(Veg_Table[[#This Row],[First_Name]]," ",Veg_Table[[#This Row],[Last_Name]])="zAWRR Not in Roster zAWRR Not in Roster","zAWRR Not in Roster",_xlfn.CONCAT(Veg_Table[[#This Row],[First_Name]]," ",Veg_Table[[#This Row],[Last_Name]]))</f>
        <v>Benjamin Post</v>
      </c>
      <c r="AE815">
        <v>3221018</v>
      </c>
      <c r="AF815" t="s">
        <v>4754</v>
      </c>
      <c r="AG815" t="s">
        <v>93</v>
      </c>
      <c r="AH815" t="s">
        <v>4746</v>
      </c>
      <c r="AI815" t="s">
        <v>4747</v>
      </c>
      <c r="AJ815" t="s">
        <v>36</v>
      </c>
      <c r="AL815" t="s">
        <v>372</v>
      </c>
      <c r="AM815" t="s">
        <v>1561</v>
      </c>
      <c r="AN815" t="s">
        <v>25</v>
      </c>
      <c r="AO815" t="s">
        <v>25</v>
      </c>
      <c r="AP815">
        <v>7</v>
      </c>
      <c r="AQ815">
        <v>32</v>
      </c>
      <c r="AR815" t="s">
        <v>511</v>
      </c>
      <c r="AS815" t="s">
        <v>993</v>
      </c>
      <c r="AT815" t="s">
        <v>26</v>
      </c>
      <c r="AV815" t="s">
        <v>512</v>
      </c>
      <c r="AW815" t="s">
        <v>4755</v>
      </c>
      <c r="AZ815"/>
      <c r="BB815" s="4"/>
      <c r="BD815" t="s">
        <v>29</v>
      </c>
      <c r="BE815" t="s">
        <v>25</v>
      </c>
      <c r="BF815" t="s">
        <v>513</v>
      </c>
      <c r="BI815" s="3"/>
      <c r="BJ815" t="s">
        <v>52</v>
      </c>
      <c r="BK815" s="30" t="s">
        <v>120</v>
      </c>
      <c r="BL815" s="3">
        <v>43963.577495763886</v>
      </c>
      <c r="BM815" t="s">
        <v>31</v>
      </c>
      <c r="BN815" t="s">
        <v>32</v>
      </c>
      <c r="BP815" t="s">
        <v>4749</v>
      </c>
      <c r="BQ815" t="s">
        <v>1025</v>
      </c>
      <c r="BR815" t="s">
        <v>28</v>
      </c>
      <c r="BS815" t="s">
        <v>28</v>
      </c>
      <c r="BT815" t="s">
        <v>120</v>
      </c>
      <c r="BU815" s="3">
        <v>43963.577495763886</v>
      </c>
      <c r="BV815" t="s">
        <v>803</v>
      </c>
      <c r="BW815" s="3">
        <v>43963.601730497685</v>
      </c>
      <c r="BX815" t="s">
        <v>4756</v>
      </c>
      <c r="CG815"/>
      <c r="CH815"/>
      <c r="CI815"/>
      <c r="CY815"/>
      <c r="DA815"/>
      <c r="DE815"/>
      <c r="DF815"/>
    </row>
    <row r="816" spans="1:110" x14ac:dyDescent="0.25">
      <c r="A816" s="1">
        <f>IF(Veg_Table[[#This Row],[VP_STATUS]]="Hold",0,IF(OR(AND(Veg_Table[[#This Row],[PRESCRIP]]="NW_No Work",Veg_Table[[#This Row],[VP_STATUS]]&lt;&gt;"No Work Required Under EVM"),AND(Veg_Table[[#This Row],[VP_STATUS]]="No Work Required Under EVM",Veg_Table[[#This Row],[PRESCRIP]]&lt;&gt;"NW_No Work")),1,0))</f>
        <v>0</v>
      </c>
      <c r="B816" s="1">
        <f>IF(Veg_Table[[#This Row],[SPECIES]]="",1,0)</f>
        <v>0</v>
      </c>
      <c r="C816" s="1">
        <f>IF(Veg_Table[[#This Row],[DIAMETER]]="",1,0)</f>
        <v>0</v>
      </c>
      <c r="D816" s="1">
        <f>IF(Veg_Table[[#This Row],[HEIGHT]]="",1,0)</f>
        <v>0</v>
      </c>
      <c r="E81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16" s="1">
        <f>IF(AND(Veg_Table[[#This Row],[TAT_RESULT]]="ABATE",Veg_Table[[#This Row],[PRESCRIP]]="NW_No Work"),1,0)</f>
        <v>0</v>
      </c>
      <c r="G816" s="1">
        <f>IF(OR(Veg_Table[[#This Row],[Prescription R-Scale]]="NA",Veg_Table[[#This Row],[Diameter R-Scale]]="NA"),0,IF(Veg_Table[[#This Row],[Diameter R-Scale]]&lt;&gt;Veg_Table[[#This Row],[Prescription R-Scale]],1,0))</f>
        <v>0</v>
      </c>
      <c r="H816" s="1">
        <f>IF(OR(AND(Veg_Table[[#This Row],[PRESCRIP]]="BC_Br Rmv", Veg_Table[[#This Row],[WOOD_MAN]]&lt;&gt;"Not Needed"),AND(Veg_Table[[#This Row],[PRESCRIP]]="BCS_Br Rmv+Trt", Veg_Table[[#This Row],[WOOD_MAN]]&lt;&gt;"Not Needed")),1,0)</f>
        <v>0</v>
      </c>
      <c r="I816" s="1">
        <f ca="1">IF(AND(Veg_Table[[#This Row],[Prescription_Changed]]="Yes",Veg_Table[[#This Row],[TAT_RESULT]]=""),1,0)</f>
        <v>0</v>
      </c>
      <c r="J816" s="1">
        <f ca="1">SUM(Veg_Table[[#This Row],[Prescription and Status do not match]:[Prescription_Edited_And_TAT_Is_Blank]])</f>
        <v>0</v>
      </c>
      <c r="K816" s="1">
        <f ca="1">IF(Veg_Table[[#This Row],[Sum of Errors]]&gt;0,1,0)</f>
        <v>0</v>
      </c>
      <c r="L816" s="1">
        <f>1</f>
        <v>1</v>
      </c>
      <c r="M816"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816" s="1" t="str">
        <f>IF(OR(MID(Veg_Table[[#This Row],[PRESCRIP]],2,1)="1",MID(Veg_Table[[#This Row],[PRESCRIP]],2,1)="2",MID(Veg_Table[[#This Row],[PRESCRIP]],2,1)="3",MID(Veg_Table[[#This Row],[PRESCRIP]],2,1)="4"),_xlfn.NUMBERVALUE(MID(Veg_Table[[#This Row],[PRESCRIP]],2,1)),"NA")</f>
        <v>NA</v>
      </c>
      <c r="O816" s="1">
        <f>WEEKNUM(Veg_Table[[#This Row],[EVM_LAST_EDITED_Day]],2)</f>
        <v>20</v>
      </c>
      <c r="P816" s="25">
        <f>IFERROR(DATE(YEAR(Veg_Table[[#This Row],[EVM_LAST_EDITED2]]),MONTH(Veg_Table[[#This Row],[EVM_LAST_EDITED2]]),DAY(Veg_Table[[#This Row],[EVM_LAST_EDITED2]])),DATE(2019,1,1))</f>
        <v>43963</v>
      </c>
      <c r="Q816" s="3">
        <f>VALUE(SUBSTITUTE(Veg_Table[[#This Row],[EVM_LAST_EDITED]],",",""))</f>
        <v>43963.579440949099</v>
      </c>
      <c r="R816" s="1" t="str">
        <f>_xlfn.IFNA(IF(Veg_Table[[#This Row],[EVM_LAST_EDITOR]]="","zBlank EVM Last Editor",VLOOKUP(Veg_Table[[#This Row],[EVM_LAST_EDITOR]],Roster_Table[#All],4,FALSE)),"zAWRR Not in Roster")</f>
        <v>FCO</v>
      </c>
      <c r="S816" s="1" t="str">
        <f>_xlfn.IFNA(IF(Veg_Table[[#This Row],[EVM_LAST_EDITOR]]="","zBlank EVM Last Editor",VLOOKUP(Veg_Table[[#This Row],[EVM_LAST_EDITOR]],Roster_Table[#All],16,FALSE)),"zCompany_AWRR not in Roster")</f>
        <v>FCO_Forester’s Co-op</v>
      </c>
      <c r="T816" s="2">
        <f>IFERROR(DATE(YEAR(Veg_Table[[#This Row],[Created2]]),MONTH(Veg_Table[[#This Row],[Created2]]),DAY(Veg_Table[[#This Row],[Created2]])),DATE(2019,1,1))</f>
        <v>43963</v>
      </c>
      <c r="U816" s="3">
        <f>VALUE(SUBSTITUTE(Veg_Table[[#This Row],[Created]],",",""))</f>
        <v>43963.579440949099</v>
      </c>
      <c r="V816" s="3" t="str">
        <f ca="1">IFERROR(_xlfn.IFNA(CELL("contents",INDIRECT(_xlfn.CONCAT("Veg_Table_Production_Data!",ADDRESS(MATCH(_xlfn.MAXIFS(#REF!,#REF!,"="&amp;Veg_Table[[#This Row],[AUTO_ID]],#REF!,"&lt;"&amp;Veg_Table[[#This Row],[EVM_LAST_EDITED_Day]]),#REF!,0),COLUMN(#REF!),4,1,)))),""),"")</f>
        <v/>
      </c>
      <c r="W816" s="3" t="str">
        <f ca="1">IF(Veg_Table[[#This Row],[Previous_Prescription]]="","No",IF(Veg_Table[[#This Row],[Previous_Prescription]]=Veg_Table[[#This Row],[PRESCRIP]],"No","Yes"))</f>
        <v>No</v>
      </c>
      <c r="X816" s="3" t="str">
        <f>IF(Veg_Table[[#This Row],[EVM_LAST_EDITED_Day]]=Veg_Table[[#This Row],[Created_Day]],"New","Old")</f>
        <v>New</v>
      </c>
      <c r="Y816" s="1">
        <f>IFERROR(IF(FIND("delete",LOWER(Veg_Table[[#This Row],[PI_COMMENTS]]))&gt;=1,1,0),0)</f>
        <v>0</v>
      </c>
      <c r="Z816" s="1" t="str">
        <f>_xlfn.IFNA(IF(Veg_Table[[#This Row],[EVM_LAST_EDITOR]]="","Yes",VLOOKUP(Veg_Table[[#This Row],[EVM_LAST_EDITOR]],Roster_Table[#All],15,FALSE)),"Yes")</f>
        <v>Yes</v>
      </c>
      <c r="AA81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16" s="1" t="str">
        <f>_xlfn.IFNA(VLOOKUP(Veg_Table[[#This Row],[EVM_LAST_EDITOR]],Roster_Table[#All],3,FALSE),"zAWRR Not in Roster")</f>
        <v>Sarah</v>
      </c>
      <c r="AC816" s="1" t="str">
        <f>_xlfn.IFNA(VLOOKUP(Veg_Table[[#This Row],[EVM_LAST_EDITOR]],Roster_Table[#All],2,FALSE),"zAWRR Not in Roster")</f>
        <v>Deal</v>
      </c>
      <c r="AD816" s="1" t="str">
        <f>IF(_xlfn.CONCAT(Veg_Table[[#This Row],[First_Name]]," ",Veg_Table[[#This Row],[Last_Name]])="zAWRR Not in Roster zAWRR Not in Roster","zAWRR Not in Roster",_xlfn.CONCAT(Veg_Table[[#This Row],[First_Name]]," ",Veg_Table[[#This Row],[Last_Name]]))</f>
        <v>Sarah Deal</v>
      </c>
      <c r="AE816">
        <v>3221038</v>
      </c>
      <c r="AF816" t="s">
        <v>4984</v>
      </c>
      <c r="AG816" t="s">
        <v>30</v>
      </c>
      <c r="AH816" t="s">
        <v>1809</v>
      </c>
      <c r="AI816" t="s">
        <v>1810</v>
      </c>
      <c r="AJ816" t="s">
        <v>21</v>
      </c>
      <c r="AL816" t="s">
        <v>371</v>
      </c>
      <c r="AM816" t="s">
        <v>23</v>
      </c>
      <c r="AN816" t="s">
        <v>25</v>
      </c>
      <c r="AO816" t="s">
        <v>25</v>
      </c>
      <c r="AP816">
        <v>4</v>
      </c>
      <c r="AQ816">
        <v>25</v>
      </c>
      <c r="AR816" t="s">
        <v>511</v>
      </c>
      <c r="AS816" t="s">
        <v>24</v>
      </c>
      <c r="AT816" t="s">
        <v>26</v>
      </c>
      <c r="AV816" t="s">
        <v>519</v>
      </c>
      <c r="AW816" t="s">
        <v>4985</v>
      </c>
      <c r="AZ816"/>
      <c r="BB816" s="4"/>
      <c r="BD816" t="s">
        <v>29</v>
      </c>
      <c r="BE816" t="s">
        <v>25</v>
      </c>
      <c r="BF816" t="s">
        <v>513</v>
      </c>
      <c r="BI816" s="3"/>
      <c r="BK816" s="30" t="s">
        <v>400</v>
      </c>
      <c r="BL816" s="3">
        <v>43963.579440949077</v>
      </c>
      <c r="BM816" t="s">
        <v>31</v>
      </c>
      <c r="BN816" t="s">
        <v>32</v>
      </c>
      <c r="BP816" t="s">
        <v>1811</v>
      </c>
      <c r="BQ816" t="s">
        <v>826</v>
      </c>
      <c r="BR816" t="s">
        <v>28</v>
      </c>
      <c r="BS816" t="s">
        <v>28</v>
      </c>
      <c r="BT816" t="s">
        <v>400</v>
      </c>
      <c r="BU816" s="3">
        <v>43963.579440949077</v>
      </c>
      <c r="BV816" t="s">
        <v>803</v>
      </c>
      <c r="BW816" s="3">
        <v>43963.601730497685</v>
      </c>
      <c r="BX816" t="s">
        <v>4986</v>
      </c>
      <c r="CG816"/>
      <c r="CH816"/>
      <c r="CI816"/>
      <c r="CY816"/>
      <c r="DA816"/>
      <c r="DE816"/>
      <c r="DF816"/>
    </row>
    <row r="817" spans="1:110" x14ac:dyDescent="0.25">
      <c r="A817" s="1">
        <f>IF(Veg_Table[[#This Row],[VP_STATUS]]="Hold",0,IF(OR(AND(Veg_Table[[#This Row],[PRESCRIP]]="NW_No Work",Veg_Table[[#This Row],[VP_STATUS]]&lt;&gt;"No Work Required Under EVM"),AND(Veg_Table[[#This Row],[VP_STATUS]]="No Work Required Under EVM",Veg_Table[[#This Row],[PRESCRIP]]&lt;&gt;"NW_No Work")),1,0))</f>
        <v>0</v>
      </c>
      <c r="B817" s="1">
        <f>IF(Veg_Table[[#This Row],[SPECIES]]="",1,0)</f>
        <v>0</v>
      </c>
      <c r="C817" s="1">
        <f>IF(Veg_Table[[#This Row],[DIAMETER]]="",1,0)</f>
        <v>0</v>
      </c>
      <c r="D817" s="1">
        <f>IF(Veg_Table[[#This Row],[HEIGHT]]="",1,0)</f>
        <v>0</v>
      </c>
      <c r="E81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17" s="1">
        <f>IF(AND(Veg_Table[[#This Row],[TAT_RESULT]]="ABATE",Veg_Table[[#This Row],[PRESCRIP]]="NW_No Work"),1,0)</f>
        <v>0</v>
      </c>
      <c r="G817" s="1">
        <f>IF(OR(Veg_Table[[#This Row],[Prescription R-Scale]]="NA",Veg_Table[[#This Row],[Diameter R-Scale]]="NA"),0,IF(Veg_Table[[#This Row],[Diameter R-Scale]]&lt;&gt;Veg_Table[[#This Row],[Prescription R-Scale]],1,0))</f>
        <v>0</v>
      </c>
      <c r="H817" s="1">
        <f>IF(OR(AND(Veg_Table[[#This Row],[PRESCRIP]]="BC_Br Rmv", Veg_Table[[#This Row],[WOOD_MAN]]&lt;&gt;"Not Needed"),AND(Veg_Table[[#This Row],[PRESCRIP]]="BCS_Br Rmv+Trt", Veg_Table[[#This Row],[WOOD_MAN]]&lt;&gt;"Not Needed")),1,0)</f>
        <v>0</v>
      </c>
      <c r="I817" s="1">
        <f ca="1">IF(AND(Veg_Table[[#This Row],[Prescription_Changed]]="Yes",Veg_Table[[#This Row],[TAT_RESULT]]=""),1,0)</f>
        <v>0</v>
      </c>
      <c r="J817" s="1">
        <f ca="1">SUM(Veg_Table[[#This Row],[Prescription and Status do not match]:[Prescription_Edited_And_TAT_Is_Blank]])</f>
        <v>0</v>
      </c>
      <c r="K817" s="1">
        <f ca="1">IF(Veg_Table[[#This Row],[Sum of Errors]]&gt;0,1,0)</f>
        <v>0</v>
      </c>
      <c r="L817" s="1">
        <f>1</f>
        <v>1</v>
      </c>
      <c r="M817"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817" s="1" t="str">
        <f>IF(OR(MID(Veg_Table[[#This Row],[PRESCRIP]],2,1)="1",MID(Veg_Table[[#This Row],[PRESCRIP]],2,1)="2",MID(Veg_Table[[#This Row],[PRESCRIP]],2,1)="3",MID(Veg_Table[[#This Row],[PRESCRIP]],2,1)="4"),_xlfn.NUMBERVALUE(MID(Veg_Table[[#This Row],[PRESCRIP]],2,1)),"NA")</f>
        <v>NA</v>
      </c>
      <c r="O817" s="1">
        <f>WEEKNUM(Veg_Table[[#This Row],[EVM_LAST_EDITED_Day]],2)</f>
        <v>20</v>
      </c>
      <c r="P817" s="25">
        <f>IFERROR(DATE(YEAR(Veg_Table[[#This Row],[EVM_LAST_EDITED2]]),MONTH(Veg_Table[[#This Row],[EVM_LAST_EDITED2]]),DAY(Veg_Table[[#This Row],[EVM_LAST_EDITED2]])),DATE(2019,1,1))</f>
        <v>43963</v>
      </c>
      <c r="Q817" s="3">
        <f>VALUE(SUBSTITUTE(Veg_Table[[#This Row],[EVM_LAST_EDITED]],",",""))</f>
        <v>43963.5812546991</v>
      </c>
      <c r="R817" s="1" t="str">
        <f>_xlfn.IFNA(IF(Veg_Table[[#This Row],[EVM_LAST_EDITOR]]="","zBlank EVM Last Editor",VLOOKUP(Veg_Table[[#This Row],[EVM_LAST_EDITOR]],Roster_Table[#All],4,FALSE)),"zAWRR Not in Roster")</f>
        <v>FCO</v>
      </c>
      <c r="S817" s="1" t="str">
        <f>_xlfn.IFNA(IF(Veg_Table[[#This Row],[EVM_LAST_EDITOR]]="","zBlank EVM Last Editor",VLOOKUP(Veg_Table[[#This Row],[EVM_LAST_EDITOR]],Roster_Table[#All],16,FALSE)),"zCompany_AWRR not in Roster")</f>
        <v>FCO_Forester’s Co-op</v>
      </c>
      <c r="T817" s="2">
        <f>IFERROR(DATE(YEAR(Veg_Table[[#This Row],[Created2]]),MONTH(Veg_Table[[#This Row],[Created2]]),DAY(Veg_Table[[#This Row],[Created2]])),DATE(2019,1,1))</f>
        <v>43963</v>
      </c>
      <c r="U817" s="3">
        <f>VALUE(SUBSTITUTE(Veg_Table[[#This Row],[Created]],",",""))</f>
        <v>43963.5812546991</v>
      </c>
      <c r="V817" s="3" t="str">
        <f ca="1">IFERROR(_xlfn.IFNA(CELL("contents",INDIRECT(_xlfn.CONCAT("Veg_Table_Production_Data!",ADDRESS(MATCH(_xlfn.MAXIFS(#REF!,#REF!,"="&amp;Veg_Table[[#This Row],[AUTO_ID]],#REF!,"&lt;"&amp;Veg_Table[[#This Row],[EVM_LAST_EDITED_Day]]),#REF!,0),COLUMN(#REF!),4,1,)))),""),"")</f>
        <v/>
      </c>
      <c r="W817" s="3" t="str">
        <f ca="1">IF(Veg_Table[[#This Row],[Previous_Prescription]]="","No",IF(Veg_Table[[#This Row],[Previous_Prescription]]=Veg_Table[[#This Row],[PRESCRIP]],"No","Yes"))</f>
        <v>No</v>
      </c>
      <c r="X817" s="3" t="str">
        <f>IF(Veg_Table[[#This Row],[EVM_LAST_EDITED_Day]]=Veg_Table[[#This Row],[Created_Day]],"New","Old")</f>
        <v>New</v>
      </c>
      <c r="Y817" s="1">
        <f>IFERROR(IF(FIND("delete",LOWER(Veg_Table[[#This Row],[PI_COMMENTS]]))&gt;=1,1,0),0)</f>
        <v>0</v>
      </c>
      <c r="Z817" s="1" t="str">
        <f>_xlfn.IFNA(IF(Veg_Table[[#This Row],[EVM_LAST_EDITOR]]="","Yes",VLOOKUP(Veg_Table[[#This Row],[EVM_LAST_EDITOR]],Roster_Table[#All],15,FALSE)),"Yes")</f>
        <v>Yes</v>
      </c>
      <c r="AA81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17" s="1" t="str">
        <f>_xlfn.IFNA(VLOOKUP(Veg_Table[[#This Row],[EVM_LAST_EDITOR]],Roster_Table[#All],3,FALSE),"zAWRR Not in Roster")</f>
        <v>Sarah</v>
      </c>
      <c r="AC817" s="1" t="str">
        <f>_xlfn.IFNA(VLOOKUP(Veg_Table[[#This Row],[EVM_LAST_EDITOR]],Roster_Table[#All],2,FALSE),"zAWRR Not in Roster")</f>
        <v>Deal</v>
      </c>
      <c r="AD817" s="1" t="str">
        <f>IF(_xlfn.CONCAT(Veg_Table[[#This Row],[First_Name]]," ",Veg_Table[[#This Row],[Last_Name]])="zAWRR Not in Roster zAWRR Not in Roster","zAWRR Not in Roster",_xlfn.CONCAT(Veg_Table[[#This Row],[First_Name]]," ",Veg_Table[[#This Row],[Last_Name]]))</f>
        <v>Sarah Deal</v>
      </c>
      <c r="AE817">
        <v>3221047</v>
      </c>
      <c r="AF817" t="s">
        <v>4987</v>
      </c>
      <c r="AG817" t="s">
        <v>30</v>
      </c>
      <c r="AH817" t="s">
        <v>1809</v>
      </c>
      <c r="AI817" t="s">
        <v>1810</v>
      </c>
      <c r="AJ817" t="s">
        <v>21</v>
      </c>
      <c r="AL817" t="s">
        <v>371</v>
      </c>
      <c r="AM817" t="s">
        <v>40</v>
      </c>
      <c r="AN817" t="s">
        <v>25</v>
      </c>
      <c r="AO817" t="s">
        <v>25</v>
      </c>
      <c r="AP817">
        <v>38</v>
      </c>
      <c r="AQ817">
        <v>25</v>
      </c>
      <c r="AR817" t="s">
        <v>511</v>
      </c>
      <c r="AS817" t="s">
        <v>24</v>
      </c>
      <c r="AT817" t="s">
        <v>26</v>
      </c>
      <c r="AV817" t="s">
        <v>519</v>
      </c>
      <c r="AW817" t="s">
        <v>4988</v>
      </c>
      <c r="AZ817"/>
      <c r="BB817" s="4"/>
      <c r="BD817" t="s">
        <v>29</v>
      </c>
      <c r="BE817" t="s">
        <v>25</v>
      </c>
      <c r="BF817" t="s">
        <v>513</v>
      </c>
      <c r="BI817" s="3"/>
      <c r="BK817" s="30" t="s">
        <v>400</v>
      </c>
      <c r="BL817" s="3">
        <v>43963.581254699071</v>
      </c>
      <c r="BM817" t="s">
        <v>31</v>
      </c>
      <c r="BN817" t="s">
        <v>32</v>
      </c>
      <c r="BP817" t="s">
        <v>1811</v>
      </c>
      <c r="BQ817" t="s">
        <v>826</v>
      </c>
      <c r="BR817" t="s">
        <v>28</v>
      </c>
      <c r="BS817" t="s">
        <v>28</v>
      </c>
      <c r="BT817" t="s">
        <v>400</v>
      </c>
      <c r="BU817" s="3">
        <v>43963.581254699071</v>
      </c>
      <c r="BV817" t="s">
        <v>803</v>
      </c>
      <c r="BW817" s="3">
        <v>43963.601762268518</v>
      </c>
      <c r="BX817" t="s">
        <v>4989</v>
      </c>
      <c r="CG817"/>
      <c r="CH817"/>
      <c r="CI817"/>
      <c r="CY817"/>
      <c r="DA817"/>
      <c r="DE817"/>
      <c r="DF817"/>
    </row>
    <row r="818" spans="1:110" x14ac:dyDescent="0.25">
      <c r="A818" s="1">
        <f>IF(Veg_Table[[#This Row],[VP_STATUS]]="Hold",0,IF(OR(AND(Veg_Table[[#This Row],[PRESCRIP]]="NW_No Work",Veg_Table[[#This Row],[VP_STATUS]]&lt;&gt;"No Work Required Under EVM"),AND(Veg_Table[[#This Row],[VP_STATUS]]="No Work Required Under EVM",Veg_Table[[#This Row],[PRESCRIP]]&lt;&gt;"NW_No Work")),1,0))</f>
        <v>0</v>
      </c>
      <c r="B818" s="1">
        <f>IF(Veg_Table[[#This Row],[SPECIES]]="",1,0)</f>
        <v>0</v>
      </c>
      <c r="C818" s="1">
        <f>IF(Veg_Table[[#This Row],[DIAMETER]]="",1,0)</f>
        <v>0</v>
      </c>
      <c r="D818" s="1">
        <f>IF(Veg_Table[[#This Row],[HEIGHT]]="",1,0)</f>
        <v>0</v>
      </c>
      <c r="E81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18" s="1">
        <f>IF(AND(Veg_Table[[#This Row],[TAT_RESULT]]="ABATE",Veg_Table[[#This Row],[PRESCRIP]]="NW_No Work"),1,0)</f>
        <v>0</v>
      </c>
      <c r="G818" s="1">
        <f>IF(OR(Veg_Table[[#This Row],[Prescription R-Scale]]="NA",Veg_Table[[#This Row],[Diameter R-Scale]]="NA"),0,IF(Veg_Table[[#This Row],[Diameter R-Scale]]&lt;&gt;Veg_Table[[#This Row],[Prescription R-Scale]],1,0))</f>
        <v>0</v>
      </c>
      <c r="H818" s="1">
        <f>IF(OR(AND(Veg_Table[[#This Row],[PRESCRIP]]="BC_Br Rmv", Veg_Table[[#This Row],[WOOD_MAN]]&lt;&gt;"Not Needed"),AND(Veg_Table[[#This Row],[PRESCRIP]]="BCS_Br Rmv+Trt", Veg_Table[[#This Row],[WOOD_MAN]]&lt;&gt;"Not Needed")),1,0)</f>
        <v>0</v>
      </c>
      <c r="I818" s="1">
        <f ca="1">IF(AND(Veg_Table[[#This Row],[Prescription_Changed]]="Yes",Veg_Table[[#This Row],[TAT_RESULT]]=""),1,0)</f>
        <v>0</v>
      </c>
      <c r="J818" s="1">
        <f ca="1">SUM(Veg_Table[[#This Row],[Prescription and Status do not match]:[Prescription_Edited_And_TAT_Is_Blank]])</f>
        <v>0</v>
      </c>
      <c r="K818" s="1">
        <f ca="1">IF(Veg_Table[[#This Row],[Sum of Errors]]&gt;0,1,0)</f>
        <v>0</v>
      </c>
      <c r="L818" s="1">
        <f>1</f>
        <v>1</v>
      </c>
      <c r="M81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818" s="1" t="str">
        <f>IF(OR(MID(Veg_Table[[#This Row],[PRESCRIP]],2,1)="1",MID(Veg_Table[[#This Row],[PRESCRIP]],2,1)="2",MID(Veg_Table[[#This Row],[PRESCRIP]],2,1)="3",MID(Veg_Table[[#This Row],[PRESCRIP]],2,1)="4"),_xlfn.NUMBERVALUE(MID(Veg_Table[[#This Row],[PRESCRIP]],2,1)),"NA")</f>
        <v>NA</v>
      </c>
      <c r="O818" s="1">
        <f>WEEKNUM(Veg_Table[[#This Row],[EVM_LAST_EDITED_Day]],2)</f>
        <v>20</v>
      </c>
      <c r="P818" s="25">
        <f>IFERROR(DATE(YEAR(Veg_Table[[#This Row],[EVM_LAST_EDITED2]]),MONTH(Veg_Table[[#This Row],[EVM_LAST_EDITED2]]),DAY(Veg_Table[[#This Row],[EVM_LAST_EDITED2]])),DATE(2019,1,1))</f>
        <v>43963</v>
      </c>
      <c r="Q818" s="3">
        <f>VALUE(SUBSTITUTE(Veg_Table[[#This Row],[EVM_LAST_EDITED]],",",""))</f>
        <v>43963.581888402798</v>
      </c>
      <c r="R818" s="1" t="str">
        <f>_xlfn.IFNA(IF(Veg_Table[[#This Row],[EVM_LAST_EDITOR]]="","zBlank EVM Last Editor",VLOOKUP(Veg_Table[[#This Row],[EVM_LAST_EDITOR]],Roster_Table[#All],4,FALSE)),"zAWRR Not in Roster")</f>
        <v>MBG</v>
      </c>
      <c r="S818" s="1" t="str">
        <f>_xlfn.IFNA(IF(Veg_Table[[#This Row],[EVM_LAST_EDITOR]]="","zBlank EVM Last Editor",VLOOKUP(Veg_Table[[#This Row],[EVM_LAST_EDITOR]],Roster_Table[#All],16,FALSE)),"zCompany_AWRR not in Roster")</f>
        <v>MBG_Mason, Bruce &amp; Girard</v>
      </c>
      <c r="T818" s="2">
        <f>IFERROR(DATE(YEAR(Veg_Table[[#This Row],[Created2]]),MONTH(Veg_Table[[#This Row],[Created2]]),DAY(Veg_Table[[#This Row],[Created2]])),DATE(2019,1,1))</f>
        <v>43963</v>
      </c>
      <c r="U818" s="3">
        <f>VALUE(SUBSTITUTE(Veg_Table[[#This Row],[Created]],",",""))</f>
        <v>43963.5815903935</v>
      </c>
      <c r="V818" s="3" t="str">
        <f ca="1">IFERROR(_xlfn.IFNA(CELL("contents",INDIRECT(_xlfn.CONCAT("Veg_Table_Production_Data!",ADDRESS(MATCH(_xlfn.MAXIFS(#REF!,#REF!,"="&amp;Veg_Table[[#This Row],[AUTO_ID]],#REF!,"&lt;"&amp;Veg_Table[[#This Row],[EVM_LAST_EDITED_Day]]),#REF!,0),COLUMN(#REF!),4,1,)))),""),"")</f>
        <v/>
      </c>
      <c r="W818" s="3" t="str">
        <f ca="1">IF(Veg_Table[[#This Row],[Previous_Prescription]]="","No",IF(Veg_Table[[#This Row],[Previous_Prescription]]=Veg_Table[[#This Row],[PRESCRIP]],"No","Yes"))</f>
        <v>No</v>
      </c>
      <c r="X818" s="3" t="str">
        <f>IF(Veg_Table[[#This Row],[EVM_LAST_EDITED_Day]]=Veg_Table[[#This Row],[Created_Day]],"New","Old")</f>
        <v>New</v>
      </c>
      <c r="Y818" s="1">
        <f>IFERROR(IF(FIND("delete",LOWER(Veg_Table[[#This Row],[PI_COMMENTS]]))&gt;=1,1,0),0)</f>
        <v>0</v>
      </c>
      <c r="Z818" s="1" t="str">
        <f>_xlfn.IFNA(IF(Veg_Table[[#This Row],[EVM_LAST_EDITOR]]="","Yes",VLOOKUP(Veg_Table[[#This Row],[EVM_LAST_EDITOR]],Roster_Table[#All],15,FALSE)),"Yes")</f>
        <v>Yes</v>
      </c>
      <c r="AA81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18" s="1" t="str">
        <f>_xlfn.IFNA(VLOOKUP(Veg_Table[[#This Row],[EVM_LAST_EDITOR]],Roster_Table[#All],3,FALSE),"zAWRR Not in Roster")</f>
        <v>Nicholas</v>
      </c>
      <c r="AC818" s="1" t="str">
        <f>_xlfn.IFNA(VLOOKUP(Veg_Table[[#This Row],[EVM_LAST_EDITOR]],Roster_Table[#All],2,FALSE),"zAWRR Not in Roster")</f>
        <v>Coleman</v>
      </c>
      <c r="AD818" s="1" t="str">
        <f>IF(_xlfn.CONCAT(Veg_Table[[#This Row],[First_Name]]," ",Veg_Table[[#This Row],[Last_Name]])="zAWRR Not in Roster zAWRR Not in Roster","zAWRR Not in Roster",_xlfn.CONCAT(Veg_Table[[#This Row],[First_Name]]," ",Veg_Table[[#This Row],[Last_Name]]))</f>
        <v>Nicholas Coleman</v>
      </c>
      <c r="AE818">
        <v>3221049</v>
      </c>
      <c r="AF818" t="s">
        <v>4757</v>
      </c>
      <c r="AG818" t="s">
        <v>93</v>
      </c>
      <c r="AH818" t="s">
        <v>4746</v>
      </c>
      <c r="AI818" t="s">
        <v>4758</v>
      </c>
      <c r="AJ818" t="s">
        <v>36</v>
      </c>
      <c r="AL818" t="s">
        <v>372</v>
      </c>
      <c r="AM818" t="s">
        <v>46</v>
      </c>
      <c r="AN818" t="s">
        <v>25</v>
      </c>
      <c r="AO818" t="s">
        <v>25</v>
      </c>
      <c r="AP818">
        <v>14</v>
      </c>
      <c r="AQ818">
        <v>45</v>
      </c>
      <c r="AR818" t="s">
        <v>511</v>
      </c>
      <c r="AS818" t="s">
        <v>993</v>
      </c>
      <c r="AT818" t="s">
        <v>26</v>
      </c>
      <c r="AV818" t="s">
        <v>512</v>
      </c>
      <c r="AW818" t="s">
        <v>4759</v>
      </c>
      <c r="AZ818"/>
      <c r="BB818" s="4"/>
      <c r="BD818" t="s">
        <v>29</v>
      </c>
      <c r="BE818" t="s">
        <v>25</v>
      </c>
      <c r="BF818" t="s">
        <v>513</v>
      </c>
      <c r="BI818" s="3"/>
      <c r="BJ818" t="s">
        <v>27</v>
      </c>
      <c r="BK818" s="30" t="s">
        <v>107</v>
      </c>
      <c r="BL818" s="3">
        <v>43963.581888402776</v>
      </c>
      <c r="BM818" t="s">
        <v>31</v>
      </c>
      <c r="BN818" t="s">
        <v>32</v>
      </c>
      <c r="BP818" t="s">
        <v>4749</v>
      </c>
      <c r="BQ818" t="s">
        <v>1025</v>
      </c>
      <c r="BR818" t="s">
        <v>28</v>
      </c>
      <c r="BS818" t="s">
        <v>28</v>
      </c>
      <c r="BT818" t="s">
        <v>107</v>
      </c>
      <c r="BU818" s="3">
        <v>43963.581590393522</v>
      </c>
      <c r="BV818" t="s">
        <v>803</v>
      </c>
      <c r="BW818" s="3">
        <v>43963.601762268518</v>
      </c>
      <c r="BX818" t="s">
        <v>4760</v>
      </c>
      <c r="CG818"/>
      <c r="CH818"/>
      <c r="CI818"/>
      <c r="CY818"/>
      <c r="DA818"/>
      <c r="DE818"/>
      <c r="DF818"/>
    </row>
    <row r="819" spans="1:110" x14ac:dyDescent="0.25">
      <c r="A819" s="1">
        <f>IF(Veg_Table[[#This Row],[VP_STATUS]]="Hold",0,IF(OR(AND(Veg_Table[[#This Row],[PRESCRIP]]="NW_No Work",Veg_Table[[#This Row],[VP_STATUS]]&lt;&gt;"No Work Required Under EVM"),AND(Veg_Table[[#This Row],[VP_STATUS]]="No Work Required Under EVM",Veg_Table[[#This Row],[PRESCRIP]]&lt;&gt;"NW_No Work")),1,0))</f>
        <v>0</v>
      </c>
      <c r="B819" s="1">
        <f>IF(Veg_Table[[#This Row],[SPECIES]]="",1,0)</f>
        <v>0</v>
      </c>
      <c r="C819" s="1">
        <f>IF(Veg_Table[[#This Row],[DIAMETER]]="",1,0)</f>
        <v>0</v>
      </c>
      <c r="D819" s="1">
        <f>IF(Veg_Table[[#This Row],[HEIGHT]]="",1,0)</f>
        <v>0</v>
      </c>
      <c r="E81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19" s="1">
        <f>IF(AND(Veg_Table[[#This Row],[TAT_RESULT]]="ABATE",Veg_Table[[#This Row],[PRESCRIP]]="NW_No Work"),1,0)</f>
        <v>0</v>
      </c>
      <c r="G819" s="1">
        <f>IF(OR(Veg_Table[[#This Row],[Prescription R-Scale]]="NA",Veg_Table[[#This Row],[Diameter R-Scale]]="NA"),0,IF(Veg_Table[[#This Row],[Diameter R-Scale]]&lt;&gt;Veg_Table[[#This Row],[Prescription R-Scale]],1,0))</f>
        <v>0</v>
      </c>
      <c r="H819" s="1">
        <f>IF(OR(AND(Veg_Table[[#This Row],[PRESCRIP]]="BC_Br Rmv", Veg_Table[[#This Row],[WOOD_MAN]]&lt;&gt;"Not Needed"),AND(Veg_Table[[#This Row],[PRESCRIP]]="BCS_Br Rmv+Trt", Veg_Table[[#This Row],[WOOD_MAN]]&lt;&gt;"Not Needed")),1,0)</f>
        <v>0</v>
      </c>
      <c r="I819" s="1">
        <f ca="1">IF(AND(Veg_Table[[#This Row],[Prescription_Changed]]="Yes",Veg_Table[[#This Row],[TAT_RESULT]]=""),1,0)</f>
        <v>0</v>
      </c>
      <c r="J819" s="1">
        <f ca="1">SUM(Veg_Table[[#This Row],[Prescription and Status do not match]:[Prescription_Edited_And_TAT_Is_Blank]])</f>
        <v>0</v>
      </c>
      <c r="K819" s="1">
        <f ca="1">IF(Veg_Table[[#This Row],[Sum of Errors]]&gt;0,1,0)</f>
        <v>0</v>
      </c>
      <c r="L819" s="1">
        <f>1</f>
        <v>1</v>
      </c>
      <c r="M819"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819" s="1" t="str">
        <f>IF(OR(MID(Veg_Table[[#This Row],[PRESCRIP]],2,1)="1",MID(Veg_Table[[#This Row],[PRESCRIP]],2,1)="2",MID(Veg_Table[[#This Row],[PRESCRIP]],2,1)="3",MID(Veg_Table[[#This Row],[PRESCRIP]],2,1)="4"),_xlfn.NUMBERVALUE(MID(Veg_Table[[#This Row],[PRESCRIP]],2,1)),"NA")</f>
        <v>NA</v>
      </c>
      <c r="O819" s="1">
        <f>WEEKNUM(Veg_Table[[#This Row],[EVM_LAST_EDITED_Day]],2)</f>
        <v>20</v>
      </c>
      <c r="P819" s="25">
        <f>IFERROR(DATE(YEAR(Veg_Table[[#This Row],[EVM_LAST_EDITED2]]),MONTH(Veg_Table[[#This Row],[EVM_LAST_EDITED2]]),DAY(Veg_Table[[#This Row],[EVM_LAST_EDITED2]])),DATE(2019,1,1))</f>
        <v>43963</v>
      </c>
      <c r="Q819" s="3">
        <f>VALUE(SUBSTITUTE(Veg_Table[[#This Row],[EVM_LAST_EDITED]],",",""))</f>
        <v>43963.583770590303</v>
      </c>
      <c r="R819" s="1" t="str">
        <f>_xlfn.IFNA(IF(Veg_Table[[#This Row],[EVM_LAST_EDITOR]]="","zBlank EVM Last Editor",VLOOKUP(Veg_Table[[#This Row],[EVM_LAST_EDITOR]],Roster_Table[#All],4,FALSE)),"zAWRR Not in Roster")</f>
        <v>FCO</v>
      </c>
      <c r="S819" s="1" t="str">
        <f>_xlfn.IFNA(IF(Veg_Table[[#This Row],[EVM_LAST_EDITOR]]="","zBlank EVM Last Editor",VLOOKUP(Veg_Table[[#This Row],[EVM_LAST_EDITOR]],Roster_Table[#All],16,FALSE)),"zCompany_AWRR not in Roster")</f>
        <v>FCO_Forester’s Co-op</v>
      </c>
      <c r="T819" s="2">
        <f>IFERROR(DATE(YEAR(Veg_Table[[#This Row],[Created2]]),MONTH(Veg_Table[[#This Row],[Created2]]),DAY(Veg_Table[[#This Row],[Created2]])),DATE(2019,1,1))</f>
        <v>43963</v>
      </c>
      <c r="U819" s="3">
        <f>VALUE(SUBSTITUTE(Veg_Table[[#This Row],[Created]],",",""))</f>
        <v>43963.583770590303</v>
      </c>
      <c r="V819" s="3" t="str">
        <f ca="1">IFERROR(_xlfn.IFNA(CELL("contents",INDIRECT(_xlfn.CONCAT("Veg_Table_Production_Data!",ADDRESS(MATCH(_xlfn.MAXIFS(#REF!,#REF!,"="&amp;Veg_Table[[#This Row],[AUTO_ID]],#REF!,"&lt;"&amp;Veg_Table[[#This Row],[EVM_LAST_EDITED_Day]]),#REF!,0),COLUMN(#REF!),4,1,)))),""),"")</f>
        <v/>
      </c>
      <c r="W819" s="3" t="str">
        <f ca="1">IF(Veg_Table[[#This Row],[Previous_Prescription]]="","No",IF(Veg_Table[[#This Row],[Previous_Prescription]]=Veg_Table[[#This Row],[PRESCRIP]],"No","Yes"))</f>
        <v>No</v>
      </c>
      <c r="X819" s="3" t="str">
        <f>IF(Veg_Table[[#This Row],[EVM_LAST_EDITED_Day]]=Veg_Table[[#This Row],[Created_Day]],"New","Old")</f>
        <v>New</v>
      </c>
      <c r="Y819" s="1">
        <f>IFERROR(IF(FIND("delete",LOWER(Veg_Table[[#This Row],[PI_COMMENTS]]))&gt;=1,1,0),0)</f>
        <v>0</v>
      </c>
      <c r="Z819" s="1" t="str">
        <f>_xlfn.IFNA(IF(Veg_Table[[#This Row],[EVM_LAST_EDITOR]]="","Yes",VLOOKUP(Veg_Table[[#This Row],[EVM_LAST_EDITOR]],Roster_Table[#All],15,FALSE)),"Yes")</f>
        <v>Yes</v>
      </c>
      <c r="AA81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19" s="1" t="str">
        <f>_xlfn.IFNA(VLOOKUP(Veg_Table[[#This Row],[EVM_LAST_EDITOR]],Roster_Table[#All],3,FALSE),"zAWRR Not in Roster")</f>
        <v>Sarah</v>
      </c>
      <c r="AC819" s="1" t="str">
        <f>_xlfn.IFNA(VLOOKUP(Veg_Table[[#This Row],[EVM_LAST_EDITOR]],Roster_Table[#All],2,FALSE),"zAWRR Not in Roster")</f>
        <v>Deal</v>
      </c>
      <c r="AD819" s="1" t="str">
        <f>IF(_xlfn.CONCAT(Veg_Table[[#This Row],[First_Name]]," ",Veg_Table[[#This Row],[Last_Name]])="zAWRR Not in Roster zAWRR Not in Roster","zAWRR Not in Roster",_xlfn.CONCAT(Veg_Table[[#This Row],[First_Name]]," ",Veg_Table[[#This Row],[Last_Name]]))</f>
        <v>Sarah Deal</v>
      </c>
      <c r="AE819">
        <v>3221059</v>
      </c>
      <c r="AF819" t="s">
        <v>4990</v>
      </c>
      <c r="AG819" t="s">
        <v>30</v>
      </c>
      <c r="AH819" t="s">
        <v>1809</v>
      </c>
      <c r="AI819" t="s">
        <v>1810</v>
      </c>
      <c r="AJ819" t="s">
        <v>21</v>
      </c>
      <c r="AL819" t="s">
        <v>371</v>
      </c>
      <c r="AM819" t="s">
        <v>40</v>
      </c>
      <c r="AN819" t="s">
        <v>25</v>
      </c>
      <c r="AO819" t="s">
        <v>25</v>
      </c>
      <c r="AP819">
        <v>9</v>
      </c>
      <c r="AQ819">
        <v>28</v>
      </c>
      <c r="AR819" t="s">
        <v>511</v>
      </c>
      <c r="AS819" t="s">
        <v>24</v>
      </c>
      <c r="AT819" t="s">
        <v>26</v>
      </c>
      <c r="AV819" t="s">
        <v>519</v>
      </c>
      <c r="AW819" t="s">
        <v>4991</v>
      </c>
      <c r="AZ819"/>
      <c r="BB819" s="4"/>
      <c r="BD819" t="s">
        <v>29</v>
      </c>
      <c r="BE819" t="s">
        <v>25</v>
      </c>
      <c r="BF819" t="s">
        <v>513</v>
      </c>
      <c r="BI819" s="3"/>
      <c r="BK819" s="30" t="s">
        <v>400</v>
      </c>
      <c r="BL819" s="3">
        <v>43963.583770590281</v>
      </c>
      <c r="BM819" t="s">
        <v>31</v>
      </c>
      <c r="BN819" t="s">
        <v>32</v>
      </c>
      <c r="BP819" t="s">
        <v>1811</v>
      </c>
      <c r="BQ819" t="s">
        <v>826</v>
      </c>
      <c r="BR819" t="s">
        <v>28</v>
      </c>
      <c r="BS819" t="s">
        <v>28</v>
      </c>
      <c r="BT819" t="s">
        <v>400</v>
      </c>
      <c r="BU819" s="3">
        <v>43963.583770590281</v>
      </c>
      <c r="BV819" t="s">
        <v>803</v>
      </c>
      <c r="BW819" s="3">
        <v>43963.680839328706</v>
      </c>
      <c r="BX819" t="s">
        <v>4992</v>
      </c>
      <c r="CG819"/>
      <c r="CH819"/>
      <c r="CI819"/>
      <c r="CY819"/>
      <c r="DA819"/>
      <c r="DE819"/>
      <c r="DF819"/>
    </row>
    <row r="820" spans="1:110" x14ac:dyDescent="0.25">
      <c r="A820" s="1">
        <f>IF(Veg_Table[[#This Row],[VP_STATUS]]="Hold",0,IF(OR(AND(Veg_Table[[#This Row],[PRESCRIP]]="NW_No Work",Veg_Table[[#This Row],[VP_STATUS]]&lt;&gt;"No Work Required Under EVM"),AND(Veg_Table[[#This Row],[VP_STATUS]]="No Work Required Under EVM",Veg_Table[[#This Row],[PRESCRIP]]&lt;&gt;"NW_No Work")),1,0))</f>
        <v>0</v>
      </c>
      <c r="B820" s="1">
        <f>IF(Veg_Table[[#This Row],[SPECIES]]="",1,0)</f>
        <v>0</v>
      </c>
      <c r="C820" s="1">
        <f>IF(Veg_Table[[#This Row],[DIAMETER]]="",1,0)</f>
        <v>0</v>
      </c>
      <c r="D820" s="1">
        <f>IF(Veg_Table[[#This Row],[HEIGHT]]="",1,0)</f>
        <v>0</v>
      </c>
      <c r="E82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20" s="1">
        <f>IF(AND(Veg_Table[[#This Row],[TAT_RESULT]]="ABATE",Veg_Table[[#This Row],[PRESCRIP]]="NW_No Work"),1,0)</f>
        <v>0</v>
      </c>
      <c r="G820" s="1">
        <f>IF(OR(Veg_Table[[#This Row],[Prescription R-Scale]]="NA",Veg_Table[[#This Row],[Diameter R-Scale]]="NA"),0,IF(Veg_Table[[#This Row],[Diameter R-Scale]]&lt;&gt;Veg_Table[[#This Row],[Prescription R-Scale]],1,0))</f>
        <v>0</v>
      </c>
      <c r="H820" s="1">
        <f>IF(OR(AND(Veg_Table[[#This Row],[PRESCRIP]]="BC_Br Rmv", Veg_Table[[#This Row],[WOOD_MAN]]&lt;&gt;"Not Needed"),AND(Veg_Table[[#This Row],[PRESCRIP]]="BCS_Br Rmv+Trt", Veg_Table[[#This Row],[WOOD_MAN]]&lt;&gt;"Not Needed")),1,0)</f>
        <v>0</v>
      </c>
      <c r="I820" s="1">
        <f ca="1">IF(AND(Veg_Table[[#This Row],[Prescription_Changed]]="Yes",Veg_Table[[#This Row],[TAT_RESULT]]=""),1,0)</f>
        <v>0</v>
      </c>
      <c r="J820" s="1">
        <f ca="1">SUM(Veg_Table[[#This Row],[Prescription and Status do not match]:[Prescription_Edited_And_TAT_Is_Blank]])</f>
        <v>0</v>
      </c>
      <c r="K820" s="1">
        <f ca="1">IF(Veg_Table[[#This Row],[Sum of Errors]]&gt;0,1,0)</f>
        <v>0</v>
      </c>
      <c r="L820" s="1">
        <f>1</f>
        <v>1</v>
      </c>
      <c r="M82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820" s="1">
        <f>IF(OR(MID(Veg_Table[[#This Row],[PRESCRIP]],2,1)="1",MID(Veg_Table[[#This Row],[PRESCRIP]],2,1)="2",MID(Veg_Table[[#This Row],[PRESCRIP]],2,1)="3",MID(Veg_Table[[#This Row],[PRESCRIP]],2,1)="4"),_xlfn.NUMBERVALUE(MID(Veg_Table[[#This Row],[PRESCRIP]],2,1)),"NA")</f>
        <v>4</v>
      </c>
      <c r="O820" s="1">
        <f>WEEKNUM(Veg_Table[[#This Row],[EVM_LAST_EDITED_Day]],2)</f>
        <v>20</v>
      </c>
      <c r="P820" s="25">
        <f>IFERROR(DATE(YEAR(Veg_Table[[#This Row],[EVM_LAST_EDITED2]]),MONTH(Veg_Table[[#This Row],[EVM_LAST_EDITED2]]),DAY(Veg_Table[[#This Row],[EVM_LAST_EDITED2]])),DATE(2019,1,1))</f>
        <v>43963</v>
      </c>
      <c r="Q820" s="3">
        <f>VALUE(SUBSTITUTE(Veg_Table[[#This Row],[EVM_LAST_EDITED]],",",""))</f>
        <v>43963.585243055597</v>
      </c>
      <c r="R820" s="1" t="str">
        <f>_xlfn.IFNA(IF(Veg_Table[[#This Row],[EVM_LAST_EDITOR]]="","zBlank EVM Last Editor",VLOOKUP(Veg_Table[[#This Row],[EVM_LAST_EDITOR]],Roster_Table[#All],4,FALSE)),"zAWRR Not in Roster")</f>
        <v>MGE</v>
      </c>
      <c r="S820" s="1" t="str">
        <f>_xlfn.IFNA(IF(Veg_Table[[#This Row],[EVM_LAST_EDITOR]]="","zBlank EVM Last Editor",VLOOKUP(Veg_Table[[#This Row],[EVM_LAST_EDITOR]],Roster_Table[#All],16,FALSE)),"zCompany_AWRR not in Roster")</f>
        <v>MGE_Mountain G Enterprises</v>
      </c>
      <c r="T820" s="2">
        <f>IFERROR(DATE(YEAR(Veg_Table[[#This Row],[Created2]]),MONTH(Veg_Table[[#This Row],[Created2]]),DAY(Veg_Table[[#This Row],[Created2]])),DATE(2019,1,1))</f>
        <v>43963</v>
      </c>
      <c r="U820" s="3">
        <f>VALUE(SUBSTITUTE(Veg_Table[[#This Row],[Created]],",",""))</f>
        <v>43963.581759259301</v>
      </c>
      <c r="V820" s="3" t="str">
        <f ca="1">IFERROR(_xlfn.IFNA(CELL("contents",INDIRECT(_xlfn.CONCAT("Veg_Table_Production_Data!",ADDRESS(MATCH(_xlfn.MAXIFS(#REF!,#REF!,"="&amp;Veg_Table[[#This Row],[AUTO_ID]],#REF!,"&lt;"&amp;Veg_Table[[#This Row],[EVM_LAST_EDITED_Day]]),#REF!,0),COLUMN(#REF!),4,1,)))),""),"")</f>
        <v/>
      </c>
      <c r="W820" s="3" t="str">
        <f ca="1">IF(Veg_Table[[#This Row],[Previous_Prescription]]="","No",IF(Veg_Table[[#This Row],[Previous_Prescription]]=Veg_Table[[#This Row],[PRESCRIP]],"No","Yes"))</f>
        <v>No</v>
      </c>
      <c r="X820" s="3" t="str">
        <f>IF(Veg_Table[[#This Row],[EVM_LAST_EDITED_Day]]=Veg_Table[[#This Row],[Created_Day]],"New","Old")</f>
        <v>New</v>
      </c>
      <c r="Y820" s="1">
        <f>IFERROR(IF(FIND("delete",LOWER(Veg_Table[[#This Row],[PI_COMMENTS]]))&gt;=1,1,0),0)</f>
        <v>0</v>
      </c>
      <c r="Z820" s="1" t="str">
        <f>_xlfn.IFNA(IF(Veg_Table[[#This Row],[EVM_LAST_EDITOR]]="","Yes",VLOOKUP(Veg_Table[[#This Row],[EVM_LAST_EDITOR]],Roster_Table[#All],15,FALSE)),"Yes")</f>
        <v>Yes</v>
      </c>
      <c r="AA82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20" s="1" t="str">
        <f>_xlfn.IFNA(VLOOKUP(Veg_Table[[#This Row],[EVM_LAST_EDITOR]],Roster_Table[#All],3,FALSE),"zAWRR Not in Roster")</f>
        <v>Andrew</v>
      </c>
      <c r="AC820" s="1" t="str">
        <f>_xlfn.IFNA(VLOOKUP(Veg_Table[[#This Row],[EVM_LAST_EDITOR]],Roster_Table[#All],2,FALSE),"zAWRR Not in Roster")</f>
        <v>Withers</v>
      </c>
      <c r="AD820" s="1" t="str">
        <f>IF(_xlfn.CONCAT(Veg_Table[[#This Row],[First_Name]]," ",Veg_Table[[#This Row],[Last_Name]])="zAWRR Not in Roster zAWRR Not in Roster","zAWRR Not in Roster",_xlfn.CONCAT(Veg_Table[[#This Row],[First_Name]]," ",Veg_Table[[#This Row],[Last_Name]]))</f>
        <v>Andrew Withers</v>
      </c>
      <c r="AE820">
        <v>3221975</v>
      </c>
      <c r="AF820" t="s">
        <v>4826</v>
      </c>
      <c r="AG820" t="s">
        <v>93</v>
      </c>
      <c r="AH820" t="s">
        <v>4641</v>
      </c>
      <c r="AI820" t="s">
        <v>4010</v>
      </c>
      <c r="AJ820" t="s">
        <v>36</v>
      </c>
      <c r="AL820" t="s">
        <v>22</v>
      </c>
      <c r="AM820" t="s">
        <v>38</v>
      </c>
      <c r="AN820" t="s">
        <v>25</v>
      </c>
      <c r="AO820" t="s">
        <v>25</v>
      </c>
      <c r="AP820">
        <v>44</v>
      </c>
      <c r="AQ820">
        <v>145</v>
      </c>
      <c r="AR820" t="s">
        <v>511</v>
      </c>
      <c r="AS820" t="s">
        <v>57</v>
      </c>
      <c r="AT820" t="s">
        <v>515</v>
      </c>
      <c r="AV820" t="s">
        <v>512</v>
      </c>
      <c r="AW820" t="s">
        <v>4827</v>
      </c>
      <c r="AZ820"/>
      <c r="BB820" s="4"/>
      <c r="BD820" t="s">
        <v>29</v>
      </c>
      <c r="BE820" t="s">
        <v>25</v>
      </c>
      <c r="BF820" t="s">
        <v>513</v>
      </c>
      <c r="BI820" s="3"/>
      <c r="BJ820" t="s">
        <v>1035</v>
      </c>
      <c r="BK820" s="30" t="s">
        <v>176</v>
      </c>
      <c r="BL820" s="3">
        <v>43963.585243055553</v>
      </c>
      <c r="BM820" t="s">
        <v>31</v>
      </c>
      <c r="BN820" t="s">
        <v>32</v>
      </c>
      <c r="BQ820" t="s">
        <v>1025</v>
      </c>
      <c r="BR820" t="s">
        <v>28</v>
      </c>
      <c r="BS820" t="s">
        <v>28</v>
      </c>
      <c r="BT820" t="s">
        <v>176</v>
      </c>
      <c r="BU820" s="3">
        <v>43963.581759259258</v>
      </c>
      <c r="BV820" t="s">
        <v>803</v>
      </c>
      <c r="BW820" s="3">
        <v>43964.171752418981</v>
      </c>
      <c r="BX820" t="s">
        <v>4828</v>
      </c>
      <c r="CG820"/>
      <c r="CH820"/>
      <c r="CI820"/>
      <c r="CY820"/>
      <c r="DA820"/>
      <c r="DE820"/>
      <c r="DF820"/>
    </row>
    <row r="821" spans="1:110" x14ac:dyDescent="0.25">
      <c r="A821" s="1">
        <f>IF(Veg_Table[[#This Row],[VP_STATUS]]="Hold",0,IF(OR(AND(Veg_Table[[#This Row],[PRESCRIP]]="NW_No Work",Veg_Table[[#This Row],[VP_STATUS]]&lt;&gt;"No Work Required Under EVM"),AND(Veg_Table[[#This Row],[VP_STATUS]]="No Work Required Under EVM",Veg_Table[[#This Row],[PRESCRIP]]&lt;&gt;"NW_No Work")),1,0))</f>
        <v>0</v>
      </c>
      <c r="B821" s="1">
        <f>IF(Veg_Table[[#This Row],[SPECIES]]="",1,0)</f>
        <v>0</v>
      </c>
      <c r="C821" s="1">
        <f>IF(Veg_Table[[#This Row],[DIAMETER]]="",1,0)</f>
        <v>0</v>
      </c>
      <c r="D821" s="1">
        <f>IF(Veg_Table[[#This Row],[HEIGHT]]="",1,0)</f>
        <v>0</v>
      </c>
      <c r="E82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21" s="1">
        <f>IF(AND(Veg_Table[[#This Row],[TAT_RESULT]]="ABATE",Veg_Table[[#This Row],[PRESCRIP]]="NW_No Work"),1,0)</f>
        <v>0</v>
      </c>
      <c r="G821" s="1">
        <f>IF(OR(Veg_Table[[#This Row],[Prescription R-Scale]]="NA",Veg_Table[[#This Row],[Diameter R-Scale]]="NA"),0,IF(Veg_Table[[#This Row],[Diameter R-Scale]]&lt;&gt;Veg_Table[[#This Row],[Prescription R-Scale]],1,0))</f>
        <v>0</v>
      </c>
      <c r="H821" s="1">
        <f>IF(OR(AND(Veg_Table[[#This Row],[PRESCRIP]]="BC_Br Rmv", Veg_Table[[#This Row],[WOOD_MAN]]&lt;&gt;"Not Needed"),AND(Veg_Table[[#This Row],[PRESCRIP]]="BCS_Br Rmv+Trt", Veg_Table[[#This Row],[WOOD_MAN]]&lt;&gt;"Not Needed")),1,0)</f>
        <v>0</v>
      </c>
      <c r="I821" s="1">
        <f ca="1">IF(AND(Veg_Table[[#This Row],[Prescription_Changed]]="Yes",Veg_Table[[#This Row],[TAT_RESULT]]=""),1,0)</f>
        <v>0</v>
      </c>
      <c r="J821" s="1">
        <f ca="1">SUM(Veg_Table[[#This Row],[Prescription and Status do not match]:[Prescription_Edited_And_TAT_Is_Blank]])</f>
        <v>0</v>
      </c>
      <c r="K821" s="1">
        <f ca="1">IF(Veg_Table[[#This Row],[Sum of Errors]]&gt;0,1,0)</f>
        <v>0</v>
      </c>
      <c r="L821" s="1">
        <f>1</f>
        <v>1</v>
      </c>
      <c r="M82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821" s="1">
        <f>IF(OR(MID(Veg_Table[[#This Row],[PRESCRIP]],2,1)="1",MID(Veg_Table[[#This Row],[PRESCRIP]],2,1)="2",MID(Veg_Table[[#This Row],[PRESCRIP]],2,1)="3",MID(Veg_Table[[#This Row],[PRESCRIP]],2,1)="4"),_xlfn.NUMBERVALUE(MID(Veg_Table[[#This Row],[PRESCRIP]],2,1)),"NA")</f>
        <v>2</v>
      </c>
      <c r="O821" s="1">
        <f>WEEKNUM(Veg_Table[[#This Row],[EVM_LAST_EDITED_Day]],2)</f>
        <v>20</v>
      </c>
      <c r="P821" s="25">
        <f>IFERROR(DATE(YEAR(Veg_Table[[#This Row],[EVM_LAST_EDITED2]]),MONTH(Veg_Table[[#This Row],[EVM_LAST_EDITED2]]),DAY(Veg_Table[[#This Row],[EVM_LAST_EDITED2]])),DATE(2019,1,1))</f>
        <v>43963</v>
      </c>
      <c r="Q821" s="3">
        <f>VALUE(SUBSTITUTE(Veg_Table[[#This Row],[EVM_LAST_EDITED]],",",""))</f>
        <v>43963.585588784699</v>
      </c>
      <c r="R821" s="1" t="str">
        <f>_xlfn.IFNA(IF(Veg_Table[[#This Row],[EVM_LAST_EDITOR]]="","zBlank EVM Last Editor",VLOOKUP(Veg_Table[[#This Row],[EVM_LAST_EDITOR]],Roster_Table[#All],4,FALSE)),"zAWRR Not in Roster")</f>
        <v>MOW</v>
      </c>
      <c r="S821" s="1" t="str">
        <f>_xlfn.IFNA(IF(Veg_Table[[#This Row],[EVM_LAST_EDITOR]]="","zBlank EVM Last Editor",VLOOKUP(Veg_Table[[#This Row],[EVM_LAST_EDITOR]],Roster_Table[#All],16,FALSE)),"zCompany_AWRR not in Roster")</f>
        <v>Not in Sierra Roster</v>
      </c>
      <c r="T821" s="2">
        <f>IFERROR(DATE(YEAR(Veg_Table[[#This Row],[Created2]]),MONTH(Veg_Table[[#This Row],[Created2]]),DAY(Veg_Table[[#This Row],[Created2]])),DATE(2019,1,1))</f>
        <v>43874</v>
      </c>
      <c r="U821" s="3">
        <f>VALUE(SUBSTITUTE(Veg_Table[[#This Row],[Created]],",",""))</f>
        <v>43874.430254629602</v>
      </c>
      <c r="V821" s="3" t="str">
        <f ca="1">IFERROR(_xlfn.IFNA(CELL("contents",INDIRECT(_xlfn.CONCAT("Veg_Table_Production_Data!",ADDRESS(MATCH(_xlfn.MAXIFS(#REF!,#REF!,"="&amp;Veg_Table[[#This Row],[AUTO_ID]],#REF!,"&lt;"&amp;Veg_Table[[#This Row],[EVM_LAST_EDITED_Day]]),#REF!,0),COLUMN(#REF!),4,1,)))),""),"")</f>
        <v/>
      </c>
      <c r="W821" s="3" t="str">
        <f ca="1">IF(Veg_Table[[#This Row],[Previous_Prescription]]="","No",IF(Veg_Table[[#This Row],[Previous_Prescription]]=Veg_Table[[#This Row],[PRESCRIP]],"No","Yes"))</f>
        <v>No</v>
      </c>
      <c r="X821" s="3" t="str">
        <f>IF(Veg_Table[[#This Row],[EVM_LAST_EDITED_Day]]=Veg_Table[[#This Row],[Created_Day]],"New","Old")</f>
        <v>Old</v>
      </c>
      <c r="Y821" s="1">
        <f>IFERROR(IF(FIND("delete",LOWER(Veg_Table[[#This Row],[PI_COMMENTS]]))&gt;=1,1,0),0)</f>
        <v>0</v>
      </c>
      <c r="Z821" s="1" t="str">
        <f>_xlfn.IFNA(IF(Veg_Table[[#This Row],[EVM_LAST_EDITOR]]="","Yes",VLOOKUP(Veg_Table[[#This Row],[EVM_LAST_EDITOR]],Roster_Table[#All],15,FALSE)),"Yes")</f>
        <v>No</v>
      </c>
      <c r="AA82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21" s="1" t="str">
        <f>_xlfn.IFNA(VLOOKUP(Veg_Table[[#This Row],[EVM_LAST_EDITOR]],Roster_Table[#All],3,FALSE),"zAWRR Not in Roster")</f>
        <v>Roberto</v>
      </c>
      <c r="AC821" s="1" t="str">
        <f>_xlfn.IFNA(VLOOKUP(Veg_Table[[#This Row],[EVM_LAST_EDITOR]],Roster_Table[#All],2,FALSE),"zAWRR Not in Roster")</f>
        <v>Ayala</v>
      </c>
      <c r="AD821" s="1" t="str">
        <f>IF(_xlfn.CONCAT(Veg_Table[[#This Row],[First_Name]]," ",Veg_Table[[#This Row],[Last_Name]])="zAWRR Not in Roster zAWRR Not in Roster","zAWRR Not in Roster",_xlfn.CONCAT(Veg_Table[[#This Row],[First_Name]]," ",Veg_Table[[#This Row],[Last_Name]]))</f>
        <v>Roberto Ayala</v>
      </c>
      <c r="AE821">
        <v>1720717</v>
      </c>
      <c r="AF821" t="s">
        <v>2275</v>
      </c>
      <c r="AG821" t="s">
        <v>97</v>
      </c>
      <c r="AH821" t="s">
        <v>2276</v>
      </c>
      <c r="AI821" t="s">
        <v>2277</v>
      </c>
      <c r="AJ821" t="s">
        <v>820</v>
      </c>
      <c r="AK821" t="s">
        <v>28</v>
      </c>
      <c r="AL821" t="s">
        <v>22</v>
      </c>
      <c r="AM821" t="s">
        <v>38</v>
      </c>
      <c r="AN821" t="s">
        <v>25</v>
      </c>
      <c r="AO821" t="s">
        <v>25</v>
      </c>
      <c r="AP821">
        <v>12</v>
      </c>
      <c r="AQ821">
        <v>65</v>
      </c>
      <c r="AR821" t="s">
        <v>514</v>
      </c>
      <c r="AS821" t="s">
        <v>42</v>
      </c>
      <c r="AT821" t="s">
        <v>515</v>
      </c>
      <c r="AU821" t="s">
        <v>25</v>
      </c>
      <c r="AV821" t="s">
        <v>512</v>
      </c>
      <c r="AW821" t="s">
        <v>2278</v>
      </c>
      <c r="AX821" t="s">
        <v>987</v>
      </c>
      <c r="AY821" t="s">
        <v>28</v>
      </c>
      <c r="AZ821">
        <v>5456843</v>
      </c>
      <c r="BA821" t="s">
        <v>42</v>
      </c>
      <c r="BB821" s="4">
        <v>43963.585294942131</v>
      </c>
      <c r="BC821" t="s">
        <v>28</v>
      </c>
      <c r="BD821" t="s">
        <v>29</v>
      </c>
      <c r="BF821" t="s">
        <v>28</v>
      </c>
      <c r="BG821" t="s">
        <v>28</v>
      </c>
      <c r="BH821" t="s">
        <v>28</v>
      </c>
      <c r="BI821" s="3"/>
      <c r="BJ821" t="s">
        <v>928</v>
      </c>
      <c r="BK821" s="30" t="s">
        <v>531</v>
      </c>
      <c r="BL821" s="3">
        <v>43963.585588784721</v>
      </c>
      <c r="BM821" t="s">
        <v>31</v>
      </c>
      <c r="BN821" t="s">
        <v>32</v>
      </c>
      <c r="BO821" t="s">
        <v>2279</v>
      </c>
      <c r="BP821" t="s">
        <v>2280</v>
      </c>
      <c r="BQ821" t="s">
        <v>852</v>
      </c>
      <c r="BR821" t="s">
        <v>28</v>
      </c>
      <c r="BS821" t="s">
        <v>28</v>
      </c>
      <c r="BT821" t="s">
        <v>2281</v>
      </c>
      <c r="BU821" s="3">
        <v>43874.430254629631</v>
      </c>
      <c r="BV821" t="s">
        <v>803</v>
      </c>
      <c r="BW821" s="3">
        <v>43963.647642928241</v>
      </c>
      <c r="BX821" t="s">
        <v>2282</v>
      </c>
      <c r="CG821"/>
      <c r="CH821"/>
      <c r="CI821"/>
      <c r="CY821"/>
      <c r="DA821"/>
      <c r="DE821"/>
      <c r="DF821"/>
    </row>
    <row r="822" spans="1:110" x14ac:dyDescent="0.25">
      <c r="A822" s="1">
        <f>IF(Veg_Table[[#This Row],[VP_STATUS]]="Hold",0,IF(OR(AND(Veg_Table[[#This Row],[PRESCRIP]]="NW_No Work",Veg_Table[[#This Row],[VP_STATUS]]&lt;&gt;"No Work Required Under EVM"),AND(Veg_Table[[#This Row],[VP_STATUS]]="No Work Required Under EVM",Veg_Table[[#This Row],[PRESCRIP]]&lt;&gt;"NW_No Work")),1,0))</f>
        <v>0</v>
      </c>
      <c r="B822" s="1">
        <f>IF(Veg_Table[[#This Row],[SPECIES]]="",1,0)</f>
        <v>0</v>
      </c>
      <c r="C822" s="1">
        <f>IF(Veg_Table[[#This Row],[DIAMETER]]="",1,0)</f>
        <v>0</v>
      </c>
      <c r="D822" s="1">
        <f>IF(Veg_Table[[#This Row],[HEIGHT]]="",1,0)</f>
        <v>0</v>
      </c>
      <c r="E82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22" s="1">
        <f>IF(AND(Veg_Table[[#This Row],[TAT_RESULT]]="ABATE",Veg_Table[[#This Row],[PRESCRIP]]="NW_No Work"),1,0)</f>
        <v>0</v>
      </c>
      <c r="G822" s="1">
        <f>IF(OR(Veg_Table[[#This Row],[Prescription R-Scale]]="NA",Veg_Table[[#This Row],[Diameter R-Scale]]="NA"),0,IF(Veg_Table[[#This Row],[Diameter R-Scale]]&lt;&gt;Veg_Table[[#This Row],[Prescription R-Scale]],1,0))</f>
        <v>0</v>
      </c>
      <c r="H822" s="1">
        <f>IF(OR(AND(Veg_Table[[#This Row],[PRESCRIP]]="BC_Br Rmv", Veg_Table[[#This Row],[WOOD_MAN]]&lt;&gt;"Not Needed"),AND(Veg_Table[[#This Row],[PRESCRIP]]="BCS_Br Rmv+Trt", Veg_Table[[#This Row],[WOOD_MAN]]&lt;&gt;"Not Needed")),1,0)</f>
        <v>0</v>
      </c>
      <c r="I822" s="1">
        <f ca="1">IF(AND(Veg_Table[[#This Row],[Prescription_Changed]]="Yes",Veg_Table[[#This Row],[TAT_RESULT]]=""),1,0)</f>
        <v>0</v>
      </c>
      <c r="J822" s="1">
        <f ca="1">SUM(Veg_Table[[#This Row],[Prescription and Status do not match]:[Prescription_Edited_And_TAT_Is_Blank]])</f>
        <v>0</v>
      </c>
      <c r="K822" s="1">
        <f ca="1">IF(Veg_Table[[#This Row],[Sum of Errors]]&gt;0,1,0)</f>
        <v>0</v>
      </c>
      <c r="L822" s="1">
        <f>1</f>
        <v>1</v>
      </c>
      <c r="M822"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822" s="1" t="str">
        <f>IF(OR(MID(Veg_Table[[#This Row],[PRESCRIP]],2,1)="1",MID(Veg_Table[[#This Row],[PRESCRIP]],2,1)="2",MID(Veg_Table[[#This Row],[PRESCRIP]],2,1)="3",MID(Veg_Table[[#This Row],[PRESCRIP]],2,1)="4"),_xlfn.NUMBERVALUE(MID(Veg_Table[[#This Row],[PRESCRIP]],2,1)),"NA")</f>
        <v>NA</v>
      </c>
      <c r="O822" s="1">
        <f>WEEKNUM(Veg_Table[[#This Row],[EVM_LAST_EDITED_Day]],2)</f>
        <v>20</v>
      </c>
      <c r="P822" s="25">
        <f>IFERROR(DATE(YEAR(Veg_Table[[#This Row],[EVM_LAST_EDITED2]]),MONTH(Veg_Table[[#This Row],[EVM_LAST_EDITED2]]),DAY(Veg_Table[[#This Row],[EVM_LAST_EDITED2]])),DATE(2019,1,1))</f>
        <v>43963</v>
      </c>
      <c r="Q822" s="3">
        <f>VALUE(SUBSTITUTE(Veg_Table[[#This Row],[EVM_LAST_EDITED]],",",""))</f>
        <v>43963.586338460598</v>
      </c>
      <c r="R822" s="1" t="str">
        <f>_xlfn.IFNA(IF(Veg_Table[[#This Row],[EVM_LAST_EDITOR]]="","zBlank EVM Last Editor",VLOOKUP(Veg_Table[[#This Row],[EVM_LAST_EDITOR]],Roster_Table[#All],4,FALSE)),"zAWRR Not in Roster")</f>
        <v>FCO</v>
      </c>
      <c r="S822" s="1" t="str">
        <f>_xlfn.IFNA(IF(Veg_Table[[#This Row],[EVM_LAST_EDITOR]]="","zBlank EVM Last Editor",VLOOKUP(Veg_Table[[#This Row],[EVM_LAST_EDITOR]],Roster_Table[#All],16,FALSE)),"zCompany_AWRR not in Roster")</f>
        <v>FCO_Forester’s Co-op</v>
      </c>
      <c r="T822" s="2">
        <f>IFERROR(DATE(YEAR(Veg_Table[[#This Row],[Created2]]),MONTH(Veg_Table[[#This Row],[Created2]]),DAY(Veg_Table[[#This Row],[Created2]])),DATE(2019,1,1))</f>
        <v>43963</v>
      </c>
      <c r="U822" s="3">
        <f>VALUE(SUBSTITUTE(Veg_Table[[#This Row],[Created]],",",""))</f>
        <v>43963.586338460598</v>
      </c>
      <c r="V822" s="3" t="str">
        <f ca="1">IFERROR(_xlfn.IFNA(CELL("contents",INDIRECT(_xlfn.CONCAT("Veg_Table_Production_Data!",ADDRESS(MATCH(_xlfn.MAXIFS(#REF!,#REF!,"="&amp;Veg_Table[[#This Row],[AUTO_ID]],#REF!,"&lt;"&amp;Veg_Table[[#This Row],[EVM_LAST_EDITED_Day]]),#REF!,0),COLUMN(#REF!),4,1,)))),""),"")</f>
        <v/>
      </c>
      <c r="W822" s="3" t="str">
        <f ca="1">IF(Veg_Table[[#This Row],[Previous_Prescription]]="","No",IF(Veg_Table[[#This Row],[Previous_Prescription]]=Veg_Table[[#This Row],[PRESCRIP]],"No","Yes"))</f>
        <v>No</v>
      </c>
      <c r="X822" s="3" t="str">
        <f>IF(Veg_Table[[#This Row],[EVM_LAST_EDITED_Day]]=Veg_Table[[#This Row],[Created_Day]],"New","Old")</f>
        <v>New</v>
      </c>
      <c r="Y822" s="1">
        <f>IFERROR(IF(FIND("delete",LOWER(Veg_Table[[#This Row],[PI_COMMENTS]]))&gt;=1,1,0),0)</f>
        <v>0</v>
      </c>
      <c r="Z822" s="1" t="str">
        <f>_xlfn.IFNA(IF(Veg_Table[[#This Row],[EVM_LAST_EDITOR]]="","Yes",VLOOKUP(Veg_Table[[#This Row],[EVM_LAST_EDITOR]],Roster_Table[#All],15,FALSE)),"Yes")</f>
        <v>Yes</v>
      </c>
      <c r="AA82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22" s="1" t="str">
        <f>_xlfn.IFNA(VLOOKUP(Veg_Table[[#This Row],[EVM_LAST_EDITOR]],Roster_Table[#All],3,FALSE),"zAWRR Not in Roster")</f>
        <v>Sarah</v>
      </c>
      <c r="AC822" s="1" t="str">
        <f>_xlfn.IFNA(VLOOKUP(Veg_Table[[#This Row],[EVM_LAST_EDITOR]],Roster_Table[#All],2,FALSE),"zAWRR Not in Roster")</f>
        <v>Deal</v>
      </c>
      <c r="AD822" s="1" t="str">
        <f>IF(_xlfn.CONCAT(Veg_Table[[#This Row],[First_Name]]," ",Veg_Table[[#This Row],[Last_Name]])="zAWRR Not in Roster zAWRR Not in Roster","zAWRR Not in Roster",_xlfn.CONCAT(Veg_Table[[#This Row],[First_Name]]," ",Veg_Table[[#This Row],[Last_Name]]))</f>
        <v>Sarah Deal</v>
      </c>
      <c r="AE822">
        <v>3221072</v>
      </c>
      <c r="AF822" t="s">
        <v>4993</v>
      </c>
      <c r="AG822" t="s">
        <v>30</v>
      </c>
      <c r="AH822" t="s">
        <v>1809</v>
      </c>
      <c r="AI822" t="s">
        <v>1810</v>
      </c>
      <c r="AJ822" t="s">
        <v>21</v>
      </c>
      <c r="AL822" t="s">
        <v>371</v>
      </c>
      <c r="AM822" t="s">
        <v>40</v>
      </c>
      <c r="AN822" t="s">
        <v>25</v>
      </c>
      <c r="AO822" t="s">
        <v>25</v>
      </c>
      <c r="AP822">
        <v>20</v>
      </c>
      <c r="AQ822">
        <v>40</v>
      </c>
      <c r="AR822" t="s">
        <v>511</v>
      </c>
      <c r="AS822" t="s">
        <v>24</v>
      </c>
      <c r="AT822" t="s">
        <v>26</v>
      </c>
      <c r="AV822" t="s">
        <v>519</v>
      </c>
      <c r="AW822" t="s">
        <v>4994</v>
      </c>
      <c r="AZ822"/>
      <c r="BB822" s="4"/>
      <c r="BD822" t="s">
        <v>29</v>
      </c>
      <c r="BE822" t="s">
        <v>25</v>
      </c>
      <c r="BF822" t="s">
        <v>513</v>
      </c>
      <c r="BI822" s="3"/>
      <c r="BK822" s="30" t="s">
        <v>400</v>
      </c>
      <c r="BL822" s="3">
        <v>43963.586338460649</v>
      </c>
      <c r="BM822" t="s">
        <v>31</v>
      </c>
      <c r="BN822" t="s">
        <v>32</v>
      </c>
      <c r="BP822" t="s">
        <v>1811</v>
      </c>
      <c r="BQ822" t="s">
        <v>826</v>
      </c>
      <c r="BR822" t="s">
        <v>28</v>
      </c>
      <c r="BS822" t="s">
        <v>28</v>
      </c>
      <c r="BT822" t="s">
        <v>400</v>
      </c>
      <c r="BU822" s="3">
        <v>43963.586338460649</v>
      </c>
      <c r="BV822" t="s">
        <v>803</v>
      </c>
      <c r="BW822" s="3">
        <v>43963.680839328706</v>
      </c>
      <c r="BX822" t="s">
        <v>4995</v>
      </c>
      <c r="CG822"/>
      <c r="CH822"/>
      <c r="CI822"/>
      <c r="CY822"/>
      <c r="DA822"/>
      <c r="DE822"/>
      <c r="DF822"/>
    </row>
    <row r="823" spans="1:110" x14ac:dyDescent="0.25">
      <c r="A823" s="1">
        <f>IF(Veg_Table[[#This Row],[VP_STATUS]]="Hold",0,IF(OR(AND(Veg_Table[[#This Row],[PRESCRIP]]="NW_No Work",Veg_Table[[#This Row],[VP_STATUS]]&lt;&gt;"No Work Required Under EVM"),AND(Veg_Table[[#This Row],[VP_STATUS]]="No Work Required Under EVM",Veg_Table[[#This Row],[PRESCRIP]]&lt;&gt;"NW_No Work")),1,0))</f>
        <v>0</v>
      </c>
      <c r="B823" s="1">
        <f>IF(Veg_Table[[#This Row],[SPECIES]]="",1,0)</f>
        <v>0</v>
      </c>
      <c r="C823" s="1">
        <f>IF(Veg_Table[[#This Row],[DIAMETER]]="",1,0)</f>
        <v>0</v>
      </c>
      <c r="D823" s="1">
        <f>IF(Veg_Table[[#This Row],[HEIGHT]]="",1,0)</f>
        <v>0</v>
      </c>
      <c r="E82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23" s="1">
        <f>IF(AND(Veg_Table[[#This Row],[TAT_RESULT]]="ABATE",Veg_Table[[#This Row],[PRESCRIP]]="NW_No Work"),1,0)</f>
        <v>0</v>
      </c>
      <c r="G823" s="1">
        <f>IF(OR(Veg_Table[[#This Row],[Prescription R-Scale]]="NA",Veg_Table[[#This Row],[Diameter R-Scale]]="NA"),0,IF(Veg_Table[[#This Row],[Diameter R-Scale]]&lt;&gt;Veg_Table[[#This Row],[Prescription R-Scale]],1,0))</f>
        <v>0</v>
      </c>
      <c r="H823" s="1">
        <f>IF(OR(AND(Veg_Table[[#This Row],[PRESCRIP]]="BC_Br Rmv", Veg_Table[[#This Row],[WOOD_MAN]]&lt;&gt;"Not Needed"),AND(Veg_Table[[#This Row],[PRESCRIP]]="BCS_Br Rmv+Trt", Veg_Table[[#This Row],[WOOD_MAN]]&lt;&gt;"Not Needed")),1,0)</f>
        <v>0</v>
      </c>
      <c r="I823" s="1">
        <f ca="1">IF(AND(Veg_Table[[#This Row],[Prescription_Changed]]="Yes",Veg_Table[[#This Row],[TAT_RESULT]]=""),1,0)</f>
        <v>0</v>
      </c>
      <c r="J823" s="1">
        <f ca="1">SUM(Veg_Table[[#This Row],[Prescription and Status do not match]:[Prescription_Edited_And_TAT_Is_Blank]])</f>
        <v>0</v>
      </c>
      <c r="K823" s="1">
        <f ca="1">IF(Veg_Table[[#This Row],[Sum of Errors]]&gt;0,1,0)</f>
        <v>0</v>
      </c>
      <c r="L823" s="1">
        <f>1</f>
        <v>1</v>
      </c>
      <c r="M823"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823" s="1" t="str">
        <f>IF(OR(MID(Veg_Table[[#This Row],[PRESCRIP]],2,1)="1",MID(Veg_Table[[#This Row],[PRESCRIP]],2,1)="2",MID(Veg_Table[[#This Row],[PRESCRIP]],2,1)="3",MID(Veg_Table[[#This Row],[PRESCRIP]],2,1)="4"),_xlfn.NUMBERVALUE(MID(Veg_Table[[#This Row],[PRESCRIP]],2,1)),"NA")</f>
        <v>NA</v>
      </c>
      <c r="O823" s="1">
        <f>WEEKNUM(Veg_Table[[#This Row],[EVM_LAST_EDITED_Day]],2)</f>
        <v>20</v>
      </c>
      <c r="P823" s="25">
        <f>IFERROR(DATE(YEAR(Veg_Table[[#This Row],[EVM_LAST_EDITED2]]),MONTH(Veg_Table[[#This Row],[EVM_LAST_EDITED2]]),DAY(Veg_Table[[#This Row],[EVM_LAST_EDITED2]])),DATE(2019,1,1))</f>
        <v>43963</v>
      </c>
      <c r="Q823" s="3">
        <f>VALUE(SUBSTITUTE(Veg_Table[[#This Row],[EVM_LAST_EDITED]],",",""))</f>
        <v>43963.589078981502</v>
      </c>
      <c r="R823" s="1" t="str">
        <f>_xlfn.IFNA(IF(Veg_Table[[#This Row],[EVM_LAST_EDITOR]]="","zBlank EVM Last Editor",VLOOKUP(Veg_Table[[#This Row],[EVM_LAST_EDITOR]],Roster_Table[#All],4,FALSE)),"zAWRR Not in Roster")</f>
        <v>FCO</v>
      </c>
      <c r="S823" s="1" t="str">
        <f>_xlfn.IFNA(IF(Veg_Table[[#This Row],[EVM_LAST_EDITOR]]="","zBlank EVM Last Editor",VLOOKUP(Veg_Table[[#This Row],[EVM_LAST_EDITOR]],Roster_Table[#All],16,FALSE)),"zCompany_AWRR not in Roster")</f>
        <v>FCO_Forester’s Co-op</v>
      </c>
      <c r="T823" s="2">
        <f>IFERROR(DATE(YEAR(Veg_Table[[#This Row],[Created2]]),MONTH(Veg_Table[[#This Row],[Created2]]),DAY(Veg_Table[[#This Row],[Created2]])),DATE(2019,1,1))</f>
        <v>43963</v>
      </c>
      <c r="U823" s="3">
        <f>VALUE(SUBSTITUTE(Veg_Table[[#This Row],[Created]],",",""))</f>
        <v>43963.589078981502</v>
      </c>
      <c r="V823" s="3" t="str">
        <f ca="1">IFERROR(_xlfn.IFNA(CELL("contents",INDIRECT(_xlfn.CONCAT("Veg_Table_Production_Data!",ADDRESS(MATCH(_xlfn.MAXIFS(#REF!,#REF!,"="&amp;Veg_Table[[#This Row],[AUTO_ID]],#REF!,"&lt;"&amp;Veg_Table[[#This Row],[EVM_LAST_EDITED_Day]]),#REF!,0),COLUMN(#REF!),4,1,)))),""),"")</f>
        <v/>
      </c>
      <c r="W823" s="3" t="str">
        <f ca="1">IF(Veg_Table[[#This Row],[Previous_Prescription]]="","No",IF(Veg_Table[[#This Row],[Previous_Prescription]]=Veg_Table[[#This Row],[PRESCRIP]],"No","Yes"))</f>
        <v>No</v>
      </c>
      <c r="X823" s="3" t="str">
        <f>IF(Veg_Table[[#This Row],[EVM_LAST_EDITED_Day]]=Veg_Table[[#This Row],[Created_Day]],"New","Old")</f>
        <v>New</v>
      </c>
      <c r="Y823" s="1">
        <f>IFERROR(IF(FIND("delete",LOWER(Veg_Table[[#This Row],[PI_COMMENTS]]))&gt;=1,1,0),0)</f>
        <v>0</v>
      </c>
      <c r="Z823" s="1" t="str">
        <f>_xlfn.IFNA(IF(Veg_Table[[#This Row],[EVM_LAST_EDITOR]]="","Yes",VLOOKUP(Veg_Table[[#This Row],[EVM_LAST_EDITOR]],Roster_Table[#All],15,FALSE)),"Yes")</f>
        <v>Yes</v>
      </c>
      <c r="AA82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23" s="1" t="str">
        <f>_xlfn.IFNA(VLOOKUP(Veg_Table[[#This Row],[EVM_LAST_EDITOR]],Roster_Table[#All],3,FALSE),"zAWRR Not in Roster")</f>
        <v>Sarah</v>
      </c>
      <c r="AC823" s="1" t="str">
        <f>_xlfn.IFNA(VLOOKUP(Veg_Table[[#This Row],[EVM_LAST_EDITOR]],Roster_Table[#All],2,FALSE),"zAWRR Not in Roster")</f>
        <v>Deal</v>
      </c>
      <c r="AD823" s="1" t="str">
        <f>IF(_xlfn.CONCAT(Veg_Table[[#This Row],[First_Name]]," ",Veg_Table[[#This Row],[Last_Name]])="zAWRR Not in Roster zAWRR Not in Roster","zAWRR Not in Roster",_xlfn.CONCAT(Veg_Table[[#This Row],[First_Name]]," ",Veg_Table[[#This Row],[Last_Name]]))</f>
        <v>Sarah Deal</v>
      </c>
      <c r="AE823">
        <v>3221088</v>
      </c>
      <c r="AF823" t="s">
        <v>4996</v>
      </c>
      <c r="AG823" t="s">
        <v>30</v>
      </c>
      <c r="AH823" t="s">
        <v>1809</v>
      </c>
      <c r="AI823" t="s">
        <v>1810</v>
      </c>
      <c r="AJ823" t="s">
        <v>21</v>
      </c>
      <c r="AL823" t="s">
        <v>371</v>
      </c>
      <c r="AM823" t="s">
        <v>40</v>
      </c>
      <c r="AN823" t="s">
        <v>25</v>
      </c>
      <c r="AO823" t="s">
        <v>25</v>
      </c>
      <c r="AP823">
        <v>12</v>
      </c>
      <c r="AQ823">
        <v>43</v>
      </c>
      <c r="AR823" t="s">
        <v>511</v>
      </c>
      <c r="AS823" t="s">
        <v>24</v>
      </c>
      <c r="AT823" t="s">
        <v>26</v>
      </c>
      <c r="AV823" t="s">
        <v>519</v>
      </c>
      <c r="AW823" t="s">
        <v>4997</v>
      </c>
      <c r="AZ823"/>
      <c r="BB823" s="4"/>
      <c r="BD823" t="s">
        <v>29</v>
      </c>
      <c r="BE823" t="s">
        <v>25</v>
      </c>
      <c r="BF823" t="s">
        <v>513</v>
      </c>
      <c r="BI823" s="3"/>
      <c r="BK823" s="30" t="s">
        <v>400</v>
      </c>
      <c r="BL823" s="3">
        <v>43963.58907898148</v>
      </c>
      <c r="BM823" t="s">
        <v>31</v>
      </c>
      <c r="BN823" t="s">
        <v>32</v>
      </c>
      <c r="BP823" t="s">
        <v>1811</v>
      </c>
      <c r="BQ823" t="s">
        <v>826</v>
      </c>
      <c r="BR823" t="s">
        <v>28</v>
      </c>
      <c r="BS823" t="s">
        <v>28</v>
      </c>
      <c r="BT823" t="s">
        <v>400</v>
      </c>
      <c r="BU823" s="3">
        <v>43963.58907898148</v>
      </c>
      <c r="BV823" t="s">
        <v>803</v>
      </c>
      <c r="BW823" s="3">
        <v>43963.680839328706</v>
      </c>
      <c r="BX823" t="s">
        <v>4998</v>
      </c>
      <c r="CG823"/>
      <c r="CH823"/>
      <c r="CI823"/>
      <c r="CY823"/>
      <c r="DA823"/>
      <c r="DE823"/>
      <c r="DF823"/>
    </row>
    <row r="824" spans="1:110" x14ac:dyDescent="0.25">
      <c r="A824" s="1">
        <f>IF(Veg_Table[[#This Row],[VP_STATUS]]="Hold",0,IF(OR(AND(Veg_Table[[#This Row],[PRESCRIP]]="NW_No Work",Veg_Table[[#This Row],[VP_STATUS]]&lt;&gt;"No Work Required Under EVM"),AND(Veg_Table[[#This Row],[VP_STATUS]]="No Work Required Under EVM",Veg_Table[[#This Row],[PRESCRIP]]&lt;&gt;"NW_No Work")),1,0))</f>
        <v>0</v>
      </c>
      <c r="B824" s="1">
        <f>IF(Veg_Table[[#This Row],[SPECIES]]="",1,0)</f>
        <v>0</v>
      </c>
      <c r="C824" s="1">
        <f>IF(Veg_Table[[#This Row],[DIAMETER]]="",1,0)</f>
        <v>0</v>
      </c>
      <c r="D824" s="1">
        <f>IF(Veg_Table[[#This Row],[HEIGHT]]="",1,0)</f>
        <v>0</v>
      </c>
      <c r="E82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24" s="1">
        <f>IF(AND(Veg_Table[[#This Row],[TAT_RESULT]]="ABATE",Veg_Table[[#This Row],[PRESCRIP]]="NW_No Work"),1,0)</f>
        <v>0</v>
      </c>
      <c r="G824" s="1">
        <f>IF(OR(Veg_Table[[#This Row],[Prescription R-Scale]]="NA",Veg_Table[[#This Row],[Diameter R-Scale]]="NA"),0,IF(Veg_Table[[#This Row],[Diameter R-Scale]]&lt;&gt;Veg_Table[[#This Row],[Prescription R-Scale]],1,0))</f>
        <v>0</v>
      </c>
      <c r="H824" s="1">
        <f>IF(OR(AND(Veg_Table[[#This Row],[PRESCRIP]]="BC_Br Rmv", Veg_Table[[#This Row],[WOOD_MAN]]&lt;&gt;"Not Needed"),AND(Veg_Table[[#This Row],[PRESCRIP]]="BCS_Br Rmv+Trt", Veg_Table[[#This Row],[WOOD_MAN]]&lt;&gt;"Not Needed")),1,0)</f>
        <v>0</v>
      </c>
      <c r="I824" s="1">
        <f ca="1">IF(AND(Veg_Table[[#This Row],[Prescription_Changed]]="Yes",Veg_Table[[#This Row],[TAT_RESULT]]=""),1,0)</f>
        <v>0</v>
      </c>
      <c r="J824" s="1">
        <f ca="1">SUM(Veg_Table[[#This Row],[Prescription and Status do not match]:[Prescription_Edited_And_TAT_Is_Blank]])</f>
        <v>0</v>
      </c>
      <c r="K824" s="1">
        <f ca="1">IF(Veg_Table[[#This Row],[Sum of Errors]]&gt;0,1,0)</f>
        <v>0</v>
      </c>
      <c r="L824" s="1">
        <f>1</f>
        <v>1</v>
      </c>
      <c r="M824"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824" s="1" t="str">
        <f>IF(OR(MID(Veg_Table[[#This Row],[PRESCRIP]],2,1)="1",MID(Veg_Table[[#This Row],[PRESCRIP]],2,1)="2",MID(Veg_Table[[#This Row],[PRESCRIP]],2,1)="3",MID(Veg_Table[[#This Row],[PRESCRIP]],2,1)="4"),_xlfn.NUMBERVALUE(MID(Veg_Table[[#This Row],[PRESCRIP]],2,1)),"NA")</f>
        <v>NA</v>
      </c>
      <c r="O824" s="1">
        <f>WEEKNUM(Veg_Table[[#This Row],[EVM_LAST_EDITED_Day]],2)</f>
        <v>20</v>
      </c>
      <c r="P824" s="25">
        <f>IFERROR(DATE(YEAR(Veg_Table[[#This Row],[EVM_LAST_EDITED2]]),MONTH(Veg_Table[[#This Row],[EVM_LAST_EDITED2]]),DAY(Veg_Table[[#This Row],[EVM_LAST_EDITED2]])),DATE(2019,1,1))</f>
        <v>43963</v>
      </c>
      <c r="Q824" s="3">
        <f>VALUE(SUBSTITUTE(Veg_Table[[#This Row],[EVM_LAST_EDITED]],",",""))</f>
        <v>43963.590486111098</v>
      </c>
      <c r="R824" s="1" t="str">
        <f>_xlfn.IFNA(IF(Veg_Table[[#This Row],[EVM_LAST_EDITOR]]="","zBlank EVM Last Editor",VLOOKUP(Veg_Table[[#This Row],[EVM_LAST_EDITOR]],Roster_Table[#All],4,FALSE)),"zAWRR Not in Roster")</f>
        <v>MGE</v>
      </c>
      <c r="S824" s="1" t="str">
        <f>_xlfn.IFNA(IF(Veg_Table[[#This Row],[EVM_LAST_EDITOR]]="","zBlank EVM Last Editor",VLOOKUP(Veg_Table[[#This Row],[EVM_LAST_EDITOR]],Roster_Table[#All],16,FALSE)),"zCompany_AWRR not in Roster")</f>
        <v>MGE_Mountain G Enterprises</v>
      </c>
      <c r="T824" s="2">
        <f>IFERROR(DATE(YEAR(Veg_Table[[#This Row],[Created2]]),MONTH(Veg_Table[[#This Row],[Created2]]),DAY(Veg_Table[[#This Row],[Created2]])),DATE(2019,1,1))</f>
        <v>43963</v>
      </c>
      <c r="U824" s="3">
        <f>VALUE(SUBSTITUTE(Veg_Table[[#This Row],[Created]],",",""))</f>
        <v>43963.590486111098</v>
      </c>
      <c r="V824" s="3" t="str">
        <f ca="1">IFERROR(_xlfn.IFNA(CELL("contents",INDIRECT(_xlfn.CONCAT("Veg_Table_Production_Data!",ADDRESS(MATCH(_xlfn.MAXIFS(#REF!,#REF!,"="&amp;Veg_Table[[#This Row],[AUTO_ID]],#REF!,"&lt;"&amp;Veg_Table[[#This Row],[EVM_LAST_EDITED_Day]]),#REF!,0),COLUMN(#REF!),4,1,)))),""),"")</f>
        <v/>
      </c>
      <c r="W824" s="3" t="str">
        <f ca="1">IF(Veg_Table[[#This Row],[Previous_Prescription]]="","No",IF(Veg_Table[[#This Row],[Previous_Prescription]]=Veg_Table[[#This Row],[PRESCRIP]],"No","Yes"))</f>
        <v>No</v>
      </c>
      <c r="X824" s="3" t="str">
        <f>IF(Veg_Table[[#This Row],[EVM_LAST_EDITED_Day]]=Veg_Table[[#This Row],[Created_Day]],"New","Old")</f>
        <v>New</v>
      </c>
      <c r="Y824" s="1">
        <f>IFERROR(IF(FIND("delete",LOWER(Veg_Table[[#This Row],[PI_COMMENTS]]))&gt;=1,1,0),0)</f>
        <v>0</v>
      </c>
      <c r="Z824" s="1" t="str">
        <f>_xlfn.IFNA(IF(Veg_Table[[#This Row],[EVM_LAST_EDITOR]]="","Yes",VLOOKUP(Veg_Table[[#This Row],[EVM_LAST_EDITOR]],Roster_Table[#All],15,FALSE)),"Yes")</f>
        <v>Yes</v>
      </c>
      <c r="AA82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24" s="1" t="str">
        <f>_xlfn.IFNA(VLOOKUP(Veg_Table[[#This Row],[EVM_LAST_EDITOR]],Roster_Table[#All],3,FALSE),"zAWRR Not in Roster")</f>
        <v>Andrew</v>
      </c>
      <c r="AC824" s="1" t="str">
        <f>_xlfn.IFNA(VLOOKUP(Veg_Table[[#This Row],[EVM_LAST_EDITOR]],Roster_Table[#All],2,FALSE),"zAWRR Not in Roster")</f>
        <v>Withers</v>
      </c>
      <c r="AD824" s="1" t="str">
        <f>IF(_xlfn.CONCAT(Veg_Table[[#This Row],[First_Name]]," ",Veg_Table[[#This Row],[Last_Name]])="zAWRR Not in Roster zAWRR Not in Roster","zAWRR Not in Roster",_xlfn.CONCAT(Veg_Table[[#This Row],[First_Name]]," ",Veg_Table[[#This Row],[Last_Name]]))</f>
        <v>Andrew Withers</v>
      </c>
      <c r="AE824">
        <v>3221976</v>
      </c>
      <c r="AF824" t="s">
        <v>4829</v>
      </c>
      <c r="AG824" t="s">
        <v>93</v>
      </c>
      <c r="AH824" t="s">
        <v>4641</v>
      </c>
      <c r="AI824" t="s">
        <v>4010</v>
      </c>
      <c r="AJ824" t="s">
        <v>21</v>
      </c>
      <c r="AL824" t="s">
        <v>22</v>
      </c>
      <c r="AM824" t="s">
        <v>40</v>
      </c>
      <c r="AN824" t="s">
        <v>25</v>
      </c>
      <c r="AO824" t="s">
        <v>25</v>
      </c>
      <c r="AP824">
        <v>30</v>
      </c>
      <c r="AQ824">
        <v>75</v>
      </c>
      <c r="AR824" t="s">
        <v>511</v>
      </c>
      <c r="AS824" t="s">
        <v>24</v>
      </c>
      <c r="AT824" t="s">
        <v>26</v>
      </c>
      <c r="AV824" t="s">
        <v>512</v>
      </c>
      <c r="AW824" t="s">
        <v>4830</v>
      </c>
      <c r="AZ824"/>
      <c r="BB824" s="4"/>
      <c r="BD824" t="s">
        <v>29</v>
      </c>
      <c r="BE824" t="s">
        <v>25</v>
      </c>
      <c r="BF824" t="s">
        <v>513</v>
      </c>
      <c r="BI824" s="3"/>
      <c r="BJ824" t="s">
        <v>52</v>
      </c>
      <c r="BK824" s="30" t="s">
        <v>176</v>
      </c>
      <c r="BL824" s="3">
        <v>43963.590486111112</v>
      </c>
      <c r="BM824" t="s">
        <v>31</v>
      </c>
      <c r="BN824" t="s">
        <v>32</v>
      </c>
      <c r="BQ824" t="s">
        <v>1025</v>
      </c>
      <c r="BR824" t="s">
        <v>28</v>
      </c>
      <c r="BS824" t="s">
        <v>28</v>
      </c>
      <c r="BT824" t="s">
        <v>176</v>
      </c>
      <c r="BU824" s="3">
        <v>43963.590486111112</v>
      </c>
      <c r="BV824" t="s">
        <v>803</v>
      </c>
      <c r="BW824" s="3">
        <v>43964.171752418981</v>
      </c>
      <c r="BX824" t="s">
        <v>4831</v>
      </c>
      <c r="CG824"/>
      <c r="CH824"/>
      <c r="CI824"/>
      <c r="CY824"/>
      <c r="DA824"/>
      <c r="DE824"/>
      <c r="DF824"/>
    </row>
    <row r="825" spans="1:110" x14ac:dyDescent="0.25">
      <c r="A825" s="1">
        <f>IF(Veg_Table[[#This Row],[VP_STATUS]]="Hold",0,IF(OR(AND(Veg_Table[[#This Row],[PRESCRIP]]="NW_No Work",Veg_Table[[#This Row],[VP_STATUS]]&lt;&gt;"No Work Required Under EVM"),AND(Veg_Table[[#This Row],[VP_STATUS]]="No Work Required Under EVM",Veg_Table[[#This Row],[PRESCRIP]]&lt;&gt;"NW_No Work")),1,0))</f>
        <v>0</v>
      </c>
      <c r="B825" s="1">
        <f>IF(Veg_Table[[#This Row],[SPECIES]]="",1,0)</f>
        <v>0</v>
      </c>
      <c r="C825" s="1">
        <f>IF(Veg_Table[[#This Row],[DIAMETER]]="",1,0)</f>
        <v>0</v>
      </c>
      <c r="D825" s="1">
        <f>IF(Veg_Table[[#This Row],[HEIGHT]]="",1,0)</f>
        <v>0</v>
      </c>
      <c r="E82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25" s="1">
        <f>IF(AND(Veg_Table[[#This Row],[TAT_RESULT]]="ABATE",Veg_Table[[#This Row],[PRESCRIP]]="NW_No Work"),1,0)</f>
        <v>0</v>
      </c>
      <c r="G825" s="1">
        <f>IF(OR(Veg_Table[[#This Row],[Prescription R-Scale]]="NA",Veg_Table[[#This Row],[Diameter R-Scale]]="NA"),0,IF(Veg_Table[[#This Row],[Diameter R-Scale]]&lt;&gt;Veg_Table[[#This Row],[Prescription R-Scale]],1,0))</f>
        <v>0</v>
      </c>
      <c r="H825" s="1">
        <f>IF(OR(AND(Veg_Table[[#This Row],[PRESCRIP]]="BC_Br Rmv", Veg_Table[[#This Row],[WOOD_MAN]]&lt;&gt;"Not Needed"),AND(Veg_Table[[#This Row],[PRESCRIP]]="BCS_Br Rmv+Trt", Veg_Table[[#This Row],[WOOD_MAN]]&lt;&gt;"Not Needed")),1,0)</f>
        <v>0</v>
      </c>
      <c r="I825" s="1">
        <f ca="1">IF(AND(Veg_Table[[#This Row],[Prescription_Changed]]="Yes",Veg_Table[[#This Row],[TAT_RESULT]]=""),1,0)</f>
        <v>0</v>
      </c>
      <c r="J825" s="1">
        <f ca="1">SUM(Veg_Table[[#This Row],[Prescription and Status do not match]:[Prescription_Edited_And_TAT_Is_Blank]])</f>
        <v>0</v>
      </c>
      <c r="K825" s="1">
        <f ca="1">IF(Veg_Table[[#This Row],[Sum of Errors]]&gt;0,1,0)</f>
        <v>0</v>
      </c>
      <c r="L825" s="1">
        <f>1</f>
        <v>1</v>
      </c>
      <c r="M825"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825" s="1" t="str">
        <f>IF(OR(MID(Veg_Table[[#This Row],[PRESCRIP]],2,1)="1",MID(Veg_Table[[#This Row],[PRESCRIP]],2,1)="2",MID(Veg_Table[[#This Row],[PRESCRIP]],2,1)="3",MID(Veg_Table[[#This Row],[PRESCRIP]],2,1)="4"),_xlfn.NUMBERVALUE(MID(Veg_Table[[#This Row],[PRESCRIP]],2,1)),"NA")</f>
        <v>NA</v>
      </c>
      <c r="O825" s="1">
        <f>WEEKNUM(Veg_Table[[#This Row],[EVM_LAST_EDITED_Day]],2)</f>
        <v>20</v>
      </c>
      <c r="P825" s="25">
        <f>IFERROR(DATE(YEAR(Veg_Table[[#This Row],[EVM_LAST_EDITED2]]),MONTH(Veg_Table[[#This Row],[EVM_LAST_EDITED2]]),DAY(Veg_Table[[#This Row],[EVM_LAST_EDITED2]])),DATE(2019,1,1))</f>
        <v>43963</v>
      </c>
      <c r="Q825" s="3">
        <f>VALUE(SUBSTITUTE(Veg_Table[[#This Row],[EVM_LAST_EDITED]],",",""))</f>
        <v>43963.590562963</v>
      </c>
      <c r="R825" s="1" t="str">
        <f>_xlfn.IFNA(IF(Veg_Table[[#This Row],[EVM_LAST_EDITOR]]="","zBlank EVM Last Editor",VLOOKUP(Veg_Table[[#This Row],[EVM_LAST_EDITOR]],Roster_Table[#All],4,FALSE)),"zAWRR Not in Roster")</f>
        <v>FCO</v>
      </c>
      <c r="S825" s="1" t="str">
        <f>_xlfn.IFNA(IF(Veg_Table[[#This Row],[EVM_LAST_EDITOR]]="","zBlank EVM Last Editor",VLOOKUP(Veg_Table[[#This Row],[EVM_LAST_EDITOR]],Roster_Table[#All],16,FALSE)),"zCompany_AWRR not in Roster")</f>
        <v>FCO_Forester’s Co-op</v>
      </c>
      <c r="T825" s="2">
        <f>IFERROR(DATE(YEAR(Veg_Table[[#This Row],[Created2]]),MONTH(Veg_Table[[#This Row],[Created2]]),DAY(Veg_Table[[#This Row],[Created2]])),DATE(2019,1,1))</f>
        <v>43963</v>
      </c>
      <c r="U825" s="3">
        <f>VALUE(SUBSTITUTE(Veg_Table[[#This Row],[Created]],",",""))</f>
        <v>43963.590562963</v>
      </c>
      <c r="V825" s="3" t="str">
        <f ca="1">IFERROR(_xlfn.IFNA(CELL("contents",INDIRECT(_xlfn.CONCAT("Veg_Table_Production_Data!",ADDRESS(MATCH(_xlfn.MAXIFS(#REF!,#REF!,"="&amp;Veg_Table[[#This Row],[AUTO_ID]],#REF!,"&lt;"&amp;Veg_Table[[#This Row],[EVM_LAST_EDITED_Day]]),#REF!,0),COLUMN(#REF!),4,1,)))),""),"")</f>
        <v/>
      </c>
      <c r="W825" s="3" t="str">
        <f ca="1">IF(Veg_Table[[#This Row],[Previous_Prescription]]="","No",IF(Veg_Table[[#This Row],[Previous_Prescription]]=Veg_Table[[#This Row],[PRESCRIP]],"No","Yes"))</f>
        <v>No</v>
      </c>
      <c r="X825" s="3" t="str">
        <f>IF(Veg_Table[[#This Row],[EVM_LAST_EDITED_Day]]=Veg_Table[[#This Row],[Created_Day]],"New","Old")</f>
        <v>New</v>
      </c>
      <c r="Y825" s="1">
        <f>IFERROR(IF(FIND("delete",LOWER(Veg_Table[[#This Row],[PI_COMMENTS]]))&gt;=1,1,0),0)</f>
        <v>0</v>
      </c>
      <c r="Z825" s="1" t="str">
        <f>_xlfn.IFNA(IF(Veg_Table[[#This Row],[EVM_LAST_EDITOR]]="","Yes",VLOOKUP(Veg_Table[[#This Row],[EVM_LAST_EDITOR]],Roster_Table[#All],15,FALSE)),"Yes")</f>
        <v>Yes</v>
      </c>
      <c r="AA82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25" s="1" t="str">
        <f>_xlfn.IFNA(VLOOKUP(Veg_Table[[#This Row],[EVM_LAST_EDITOR]],Roster_Table[#All],3,FALSE),"zAWRR Not in Roster")</f>
        <v>Sarah</v>
      </c>
      <c r="AC825" s="1" t="str">
        <f>_xlfn.IFNA(VLOOKUP(Veg_Table[[#This Row],[EVM_LAST_EDITOR]],Roster_Table[#All],2,FALSE),"zAWRR Not in Roster")</f>
        <v>Deal</v>
      </c>
      <c r="AD825" s="1" t="str">
        <f>IF(_xlfn.CONCAT(Veg_Table[[#This Row],[First_Name]]," ",Veg_Table[[#This Row],[Last_Name]])="zAWRR Not in Roster zAWRR Not in Roster","zAWRR Not in Roster",_xlfn.CONCAT(Veg_Table[[#This Row],[First_Name]]," ",Veg_Table[[#This Row],[Last_Name]]))</f>
        <v>Sarah Deal</v>
      </c>
      <c r="AE825">
        <v>3221097</v>
      </c>
      <c r="AF825" t="s">
        <v>4999</v>
      </c>
      <c r="AG825" t="s">
        <v>30</v>
      </c>
      <c r="AH825" t="s">
        <v>1809</v>
      </c>
      <c r="AI825" t="s">
        <v>1810</v>
      </c>
      <c r="AJ825" t="s">
        <v>21</v>
      </c>
      <c r="AL825" t="s">
        <v>371</v>
      </c>
      <c r="AM825" t="s">
        <v>40</v>
      </c>
      <c r="AN825" t="s">
        <v>25</v>
      </c>
      <c r="AO825" t="s">
        <v>25</v>
      </c>
      <c r="AP825">
        <v>11</v>
      </c>
      <c r="AQ825">
        <v>43</v>
      </c>
      <c r="AR825" t="s">
        <v>511</v>
      </c>
      <c r="AS825" t="s">
        <v>24</v>
      </c>
      <c r="AT825" t="s">
        <v>26</v>
      </c>
      <c r="AV825" t="s">
        <v>519</v>
      </c>
      <c r="AW825" t="s">
        <v>4997</v>
      </c>
      <c r="AZ825"/>
      <c r="BB825" s="4"/>
      <c r="BD825" t="s">
        <v>29</v>
      </c>
      <c r="BE825" t="s">
        <v>25</v>
      </c>
      <c r="BF825" t="s">
        <v>513</v>
      </c>
      <c r="BI825" s="3"/>
      <c r="BK825" s="30" t="s">
        <v>400</v>
      </c>
      <c r="BL825" s="3">
        <v>43963.590562962963</v>
      </c>
      <c r="BM825" t="s">
        <v>31</v>
      </c>
      <c r="BN825" t="s">
        <v>32</v>
      </c>
      <c r="BP825" t="s">
        <v>1811</v>
      </c>
      <c r="BQ825" t="s">
        <v>826</v>
      </c>
      <c r="BR825" t="s">
        <v>28</v>
      </c>
      <c r="BS825" t="s">
        <v>28</v>
      </c>
      <c r="BT825" t="s">
        <v>400</v>
      </c>
      <c r="BU825" s="3">
        <v>43963.590562962963</v>
      </c>
      <c r="BV825" t="s">
        <v>803</v>
      </c>
      <c r="BW825" s="3">
        <v>43963.680839328706</v>
      </c>
      <c r="BX825" t="s">
        <v>5000</v>
      </c>
      <c r="CG825"/>
      <c r="CH825"/>
      <c r="CI825"/>
      <c r="CY825"/>
      <c r="DA825"/>
      <c r="DE825"/>
      <c r="DF825"/>
    </row>
    <row r="826" spans="1:110" x14ac:dyDescent="0.25">
      <c r="A826" s="1">
        <f>IF(Veg_Table[[#This Row],[VP_STATUS]]="Hold",0,IF(OR(AND(Veg_Table[[#This Row],[PRESCRIP]]="NW_No Work",Veg_Table[[#This Row],[VP_STATUS]]&lt;&gt;"No Work Required Under EVM"),AND(Veg_Table[[#This Row],[VP_STATUS]]="No Work Required Under EVM",Veg_Table[[#This Row],[PRESCRIP]]&lt;&gt;"NW_No Work")),1,0))</f>
        <v>0</v>
      </c>
      <c r="B826" s="1">
        <f>IF(Veg_Table[[#This Row],[SPECIES]]="",1,0)</f>
        <v>0</v>
      </c>
      <c r="C826" s="1">
        <f>IF(Veg_Table[[#This Row],[DIAMETER]]="",1,0)</f>
        <v>0</v>
      </c>
      <c r="D826" s="1">
        <f>IF(Veg_Table[[#This Row],[HEIGHT]]="",1,0)</f>
        <v>0</v>
      </c>
      <c r="E82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26" s="1">
        <f>IF(AND(Veg_Table[[#This Row],[TAT_RESULT]]="ABATE",Veg_Table[[#This Row],[PRESCRIP]]="NW_No Work"),1,0)</f>
        <v>0</v>
      </c>
      <c r="G826" s="1">
        <f>IF(OR(Veg_Table[[#This Row],[Prescription R-Scale]]="NA",Veg_Table[[#This Row],[Diameter R-Scale]]="NA"),0,IF(Veg_Table[[#This Row],[Diameter R-Scale]]&lt;&gt;Veg_Table[[#This Row],[Prescription R-Scale]],1,0))</f>
        <v>0</v>
      </c>
      <c r="H826" s="1">
        <f>IF(OR(AND(Veg_Table[[#This Row],[PRESCRIP]]="BC_Br Rmv", Veg_Table[[#This Row],[WOOD_MAN]]&lt;&gt;"Not Needed"),AND(Veg_Table[[#This Row],[PRESCRIP]]="BCS_Br Rmv+Trt", Veg_Table[[#This Row],[WOOD_MAN]]&lt;&gt;"Not Needed")),1,0)</f>
        <v>0</v>
      </c>
      <c r="I826" s="1">
        <f ca="1">IF(AND(Veg_Table[[#This Row],[Prescription_Changed]]="Yes",Veg_Table[[#This Row],[TAT_RESULT]]=""),1,0)</f>
        <v>0</v>
      </c>
      <c r="J826" s="1">
        <f ca="1">SUM(Veg_Table[[#This Row],[Prescription and Status do not match]:[Prescription_Edited_And_TAT_Is_Blank]])</f>
        <v>0</v>
      </c>
      <c r="K826" s="1">
        <f ca="1">IF(Veg_Table[[#This Row],[Sum of Errors]]&gt;0,1,0)</f>
        <v>0</v>
      </c>
      <c r="L826" s="1">
        <f>1</f>
        <v>1</v>
      </c>
      <c r="M826"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826" s="1" t="str">
        <f>IF(OR(MID(Veg_Table[[#This Row],[PRESCRIP]],2,1)="1",MID(Veg_Table[[#This Row],[PRESCRIP]],2,1)="2",MID(Veg_Table[[#This Row],[PRESCRIP]],2,1)="3",MID(Veg_Table[[#This Row],[PRESCRIP]],2,1)="4"),_xlfn.NUMBERVALUE(MID(Veg_Table[[#This Row],[PRESCRIP]],2,1)),"NA")</f>
        <v>NA</v>
      </c>
      <c r="O826" s="1">
        <f>WEEKNUM(Veg_Table[[#This Row],[EVM_LAST_EDITED_Day]],2)</f>
        <v>20</v>
      </c>
      <c r="P826" s="25">
        <f>IFERROR(DATE(YEAR(Veg_Table[[#This Row],[EVM_LAST_EDITED2]]),MONTH(Veg_Table[[#This Row],[EVM_LAST_EDITED2]]),DAY(Veg_Table[[#This Row],[EVM_LAST_EDITED2]])),DATE(2019,1,1))</f>
        <v>43963</v>
      </c>
      <c r="Q826" s="3">
        <f>VALUE(SUBSTITUTE(Veg_Table[[#This Row],[EVM_LAST_EDITED]],",",""))</f>
        <v>43963.595360949097</v>
      </c>
      <c r="R826" s="1" t="str">
        <f>_xlfn.IFNA(IF(Veg_Table[[#This Row],[EVM_LAST_EDITOR]]="","zBlank EVM Last Editor",VLOOKUP(Veg_Table[[#This Row],[EVM_LAST_EDITOR]],Roster_Table[#All],4,FALSE)),"zAWRR Not in Roster")</f>
        <v>FCO</v>
      </c>
      <c r="S826" s="1" t="str">
        <f>_xlfn.IFNA(IF(Veg_Table[[#This Row],[EVM_LAST_EDITOR]]="","zBlank EVM Last Editor",VLOOKUP(Veg_Table[[#This Row],[EVM_LAST_EDITOR]],Roster_Table[#All],16,FALSE)),"zCompany_AWRR not in Roster")</f>
        <v>FCO_Forester’s Co-op</v>
      </c>
      <c r="T826" s="2">
        <f>IFERROR(DATE(YEAR(Veg_Table[[#This Row],[Created2]]),MONTH(Veg_Table[[#This Row],[Created2]]),DAY(Veg_Table[[#This Row],[Created2]])),DATE(2019,1,1))</f>
        <v>43963</v>
      </c>
      <c r="U826" s="3">
        <f>VALUE(SUBSTITUTE(Veg_Table[[#This Row],[Created]],",",""))</f>
        <v>43963.595360949097</v>
      </c>
      <c r="V826" s="3" t="str">
        <f ca="1">IFERROR(_xlfn.IFNA(CELL("contents",INDIRECT(_xlfn.CONCAT("Veg_Table_Production_Data!",ADDRESS(MATCH(_xlfn.MAXIFS(#REF!,#REF!,"="&amp;Veg_Table[[#This Row],[AUTO_ID]],#REF!,"&lt;"&amp;Veg_Table[[#This Row],[EVM_LAST_EDITED_Day]]),#REF!,0),COLUMN(#REF!),4,1,)))),""),"")</f>
        <v/>
      </c>
      <c r="W826" s="3" t="str">
        <f ca="1">IF(Veg_Table[[#This Row],[Previous_Prescription]]="","No",IF(Veg_Table[[#This Row],[Previous_Prescription]]=Veg_Table[[#This Row],[PRESCRIP]],"No","Yes"))</f>
        <v>No</v>
      </c>
      <c r="X826" s="3" t="str">
        <f>IF(Veg_Table[[#This Row],[EVM_LAST_EDITED_Day]]=Veg_Table[[#This Row],[Created_Day]],"New","Old")</f>
        <v>New</v>
      </c>
      <c r="Y826" s="1">
        <f>IFERROR(IF(FIND("delete",LOWER(Veg_Table[[#This Row],[PI_COMMENTS]]))&gt;=1,1,0),0)</f>
        <v>0</v>
      </c>
      <c r="Z826" s="1" t="str">
        <f>_xlfn.IFNA(IF(Veg_Table[[#This Row],[EVM_LAST_EDITOR]]="","Yes",VLOOKUP(Veg_Table[[#This Row],[EVM_LAST_EDITOR]],Roster_Table[#All],15,FALSE)),"Yes")</f>
        <v>Yes</v>
      </c>
      <c r="AA82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26" s="1" t="str">
        <f>_xlfn.IFNA(VLOOKUP(Veg_Table[[#This Row],[EVM_LAST_EDITOR]],Roster_Table[#All],3,FALSE),"zAWRR Not in Roster")</f>
        <v>Sarah</v>
      </c>
      <c r="AC826" s="1" t="str">
        <f>_xlfn.IFNA(VLOOKUP(Veg_Table[[#This Row],[EVM_LAST_EDITOR]],Roster_Table[#All],2,FALSE),"zAWRR Not in Roster")</f>
        <v>Deal</v>
      </c>
      <c r="AD826" s="1" t="str">
        <f>IF(_xlfn.CONCAT(Veg_Table[[#This Row],[First_Name]]," ",Veg_Table[[#This Row],[Last_Name]])="zAWRR Not in Roster zAWRR Not in Roster","zAWRR Not in Roster",_xlfn.CONCAT(Veg_Table[[#This Row],[First_Name]]," ",Veg_Table[[#This Row],[Last_Name]]))</f>
        <v>Sarah Deal</v>
      </c>
      <c r="AE826">
        <v>3221191</v>
      </c>
      <c r="AF826" t="s">
        <v>5001</v>
      </c>
      <c r="AG826" t="s">
        <v>30</v>
      </c>
      <c r="AH826" t="s">
        <v>1809</v>
      </c>
      <c r="AI826" t="s">
        <v>1810</v>
      </c>
      <c r="AJ826" t="s">
        <v>21</v>
      </c>
      <c r="AL826" t="s">
        <v>371</v>
      </c>
      <c r="AM826" t="s">
        <v>774</v>
      </c>
      <c r="AN826" t="s">
        <v>25</v>
      </c>
      <c r="AO826" t="s">
        <v>25</v>
      </c>
      <c r="AP826">
        <v>33</v>
      </c>
      <c r="AQ826">
        <v>43</v>
      </c>
      <c r="AR826" t="s">
        <v>511</v>
      </c>
      <c r="AS826" t="s">
        <v>24</v>
      </c>
      <c r="AT826" t="s">
        <v>26</v>
      </c>
      <c r="AV826" t="s">
        <v>519</v>
      </c>
      <c r="AW826" t="s">
        <v>5002</v>
      </c>
      <c r="AZ826"/>
      <c r="BB826" s="4"/>
      <c r="BD826" t="s">
        <v>29</v>
      </c>
      <c r="BE826" t="s">
        <v>25</v>
      </c>
      <c r="BF826" t="s">
        <v>513</v>
      </c>
      <c r="BI826" s="3"/>
      <c r="BK826" s="30" t="s">
        <v>400</v>
      </c>
      <c r="BL826" s="3">
        <v>43963.595360949075</v>
      </c>
      <c r="BM826" t="s">
        <v>31</v>
      </c>
      <c r="BN826" t="s">
        <v>32</v>
      </c>
      <c r="BP826" t="s">
        <v>1811</v>
      </c>
      <c r="BQ826" t="s">
        <v>826</v>
      </c>
      <c r="BR826" t="s">
        <v>28</v>
      </c>
      <c r="BS826" t="s">
        <v>28</v>
      </c>
      <c r="BT826" t="s">
        <v>400</v>
      </c>
      <c r="BU826" s="3">
        <v>43963.595360949075</v>
      </c>
      <c r="BV826" t="s">
        <v>803</v>
      </c>
      <c r="BW826" s="3">
        <v>43963.680839328706</v>
      </c>
      <c r="BX826" t="s">
        <v>5003</v>
      </c>
      <c r="CG826"/>
      <c r="CH826"/>
      <c r="CI826"/>
      <c r="CY826"/>
      <c r="DA826"/>
      <c r="DE826"/>
      <c r="DF826"/>
    </row>
    <row r="827" spans="1:110" x14ac:dyDescent="0.25">
      <c r="A827" s="1">
        <f>IF(Veg_Table[[#This Row],[VP_STATUS]]="Hold",0,IF(OR(AND(Veg_Table[[#This Row],[PRESCRIP]]="NW_No Work",Veg_Table[[#This Row],[VP_STATUS]]&lt;&gt;"No Work Required Under EVM"),AND(Veg_Table[[#This Row],[VP_STATUS]]="No Work Required Under EVM",Veg_Table[[#This Row],[PRESCRIP]]&lt;&gt;"NW_No Work")),1,0))</f>
        <v>0</v>
      </c>
      <c r="B827" s="1">
        <f>IF(Veg_Table[[#This Row],[SPECIES]]="",1,0)</f>
        <v>0</v>
      </c>
      <c r="C827" s="1">
        <f>IF(Veg_Table[[#This Row],[DIAMETER]]="",1,0)</f>
        <v>0</v>
      </c>
      <c r="D827" s="1">
        <f>IF(Veg_Table[[#This Row],[HEIGHT]]="",1,0)</f>
        <v>0</v>
      </c>
      <c r="E82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27" s="1">
        <f>IF(AND(Veg_Table[[#This Row],[TAT_RESULT]]="ABATE",Veg_Table[[#This Row],[PRESCRIP]]="NW_No Work"),1,0)</f>
        <v>0</v>
      </c>
      <c r="G827" s="1">
        <f>IF(OR(Veg_Table[[#This Row],[Prescription R-Scale]]="NA",Veg_Table[[#This Row],[Diameter R-Scale]]="NA"),0,IF(Veg_Table[[#This Row],[Diameter R-Scale]]&lt;&gt;Veg_Table[[#This Row],[Prescription R-Scale]],1,0))</f>
        <v>0</v>
      </c>
      <c r="H827" s="1">
        <f>IF(OR(AND(Veg_Table[[#This Row],[PRESCRIP]]="BC_Br Rmv", Veg_Table[[#This Row],[WOOD_MAN]]&lt;&gt;"Not Needed"),AND(Veg_Table[[#This Row],[PRESCRIP]]="BCS_Br Rmv+Trt", Veg_Table[[#This Row],[WOOD_MAN]]&lt;&gt;"Not Needed")),1,0)</f>
        <v>0</v>
      </c>
      <c r="I827" s="1">
        <f ca="1">IF(AND(Veg_Table[[#This Row],[Prescription_Changed]]="Yes",Veg_Table[[#This Row],[TAT_RESULT]]=""),1,0)</f>
        <v>0</v>
      </c>
      <c r="J827" s="1">
        <f ca="1">SUM(Veg_Table[[#This Row],[Prescription and Status do not match]:[Prescription_Edited_And_TAT_Is_Blank]])</f>
        <v>0</v>
      </c>
      <c r="K827" s="1">
        <f ca="1">IF(Veg_Table[[#This Row],[Sum of Errors]]&gt;0,1,0)</f>
        <v>0</v>
      </c>
      <c r="L827" s="1">
        <f>1</f>
        <v>1</v>
      </c>
      <c r="M82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827" s="1">
        <f>IF(OR(MID(Veg_Table[[#This Row],[PRESCRIP]],2,1)="1",MID(Veg_Table[[#This Row],[PRESCRIP]],2,1)="2",MID(Veg_Table[[#This Row],[PRESCRIP]],2,1)="3",MID(Veg_Table[[#This Row],[PRESCRIP]],2,1)="4"),_xlfn.NUMBERVALUE(MID(Veg_Table[[#This Row],[PRESCRIP]],2,1)),"NA")</f>
        <v>2</v>
      </c>
      <c r="O827" s="1">
        <f>WEEKNUM(Veg_Table[[#This Row],[EVM_LAST_EDITED_Day]],2)</f>
        <v>20</v>
      </c>
      <c r="P827" s="25">
        <f>IFERROR(DATE(YEAR(Veg_Table[[#This Row],[EVM_LAST_EDITED2]]),MONTH(Veg_Table[[#This Row],[EVM_LAST_EDITED2]]),DAY(Veg_Table[[#This Row],[EVM_LAST_EDITED2]])),DATE(2019,1,1))</f>
        <v>43963</v>
      </c>
      <c r="Q827" s="3">
        <f>VALUE(SUBSTITUTE(Veg_Table[[#This Row],[EVM_LAST_EDITED]],",",""))</f>
        <v>43963.596423611103</v>
      </c>
      <c r="R827" s="1" t="str">
        <f>_xlfn.IFNA(IF(Veg_Table[[#This Row],[EVM_LAST_EDITOR]]="","zBlank EVM Last Editor",VLOOKUP(Veg_Table[[#This Row],[EVM_LAST_EDITOR]],Roster_Table[#All],4,FALSE)),"zAWRR Not in Roster")</f>
        <v>MGE</v>
      </c>
      <c r="S827" s="1" t="str">
        <f>_xlfn.IFNA(IF(Veg_Table[[#This Row],[EVM_LAST_EDITOR]]="","zBlank EVM Last Editor",VLOOKUP(Veg_Table[[#This Row],[EVM_LAST_EDITOR]],Roster_Table[#All],16,FALSE)),"zCompany_AWRR not in Roster")</f>
        <v>MGE_Mountain G Enterprises</v>
      </c>
      <c r="T827" s="2">
        <f>IFERROR(DATE(YEAR(Veg_Table[[#This Row],[Created2]]),MONTH(Veg_Table[[#This Row],[Created2]]),DAY(Veg_Table[[#This Row],[Created2]])),DATE(2019,1,1))</f>
        <v>43963</v>
      </c>
      <c r="U827" s="3">
        <f>VALUE(SUBSTITUTE(Veg_Table[[#This Row],[Created]],",",""))</f>
        <v>43963.596423611103</v>
      </c>
      <c r="V827" s="3" t="str">
        <f ca="1">IFERROR(_xlfn.IFNA(CELL("contents",INDIRECT(_xlfn.CONCAT("Veg_Table_Production_Data!",ADDRESS(MATCH(_xlfn.MAXIFS(#REF!,#REF!,"="&amp;Veg_Table[[#This Row],[AUTO_ID]],#REF!,"&lt;"&amp;Veg_Table[[#This Row],[EVM_LAST_EDITED_Day]]),#REF!,0),COLUMN(#REF!),4,1,)))),""),"")</f>
        <v/>
      </c>
      <c r="W827" s="3" t="str">
        <f ca="1">IF(Veg_Table[[#This Row],[Previous_Prescription]]="","No",IF(Veg_Table[[#This Row],[Previous_Prescription]]=Veg_Table[[#This Row],[PRESCRIP]],"No","Yes"))</f>
        <v>No</v>
      </c>
      <c r="X827" s="3" t="str">
        <f>IF(Veg_Table[[#This Row],[EVM_LAST_EDITED_Day]]=Veg_Table[[#This Row],[Created_Day]],"New","Old")</f>
        <v>New</v>
      </c>
      <c r="Y827" s="1">
        <f>IFERROR(IF(FIND("delete",LOWER(Veg_Table[[#This Row],[PI_COMMENTS]]))&gt;=1,1,0),0)</f>
        <v>0</v>
      </c>
      <c r="Z827" s="1" t="str">
        <f>_xlfn.IFNA(IF(Veg_Table[[#This Row],[EVM_LAST_EDITOR]]="","Yes",VLOOKUP(Veg_Table[[#This Row],[EVM_LAST_EDITOR]],Roster_Table[#All],15,FALSE)),"Yes")</f>
        <v>Yes</v>
      </c>
      <c r="AA82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27" s="1" t="str">
        <f>_xlfn.IFNA(VLOOKUP(Veg_Table[[#This Row],[EVM_LAST_EDITOR]],Roster_Table[#All],3,FALSE),"zAWRR Not in Roster")</f>
        <v>Andrew</v>
      </c>
      <c r="AC827" s="1" t="str">
        <f>_xlfn.IFNA(VLOOKUP(Veg_Table[[#This Row],[EVM_LAST_EDITOR]],Roster_Table[#All],2,FALSE),"zAWRR Not in Roster")</f>
        <v>Withers</v>
      </c>
      <c r="AD827" s="1" t="str">
        <f>IF(_xlfn.CONCAT(Veg_Table[[#This Row],[First_Name]]," ",Veg_Table[[#This Row],[Last_Name]])="zAWRR Not in Roster zAWRR Not in Roster","zAWRR Not in Roster",_xlfn.CONCAT(Veg_Table[[#This Row],[First_Name]]," ",Veg_Table[[#This Row],[Last_Name]]))</f>
        <v>Andrew Withers</v>
      </c>
      <c r="AE827">
        <v>3221977</v>
      </c>
      <c r="AF827" t="s">
        <v>4832</v>
      </c>
      <c r="AG827" t="s">
        <v>93</v>
      </c>
      <c r="AH827" t="s">
        <v>4641</v>
      </c>
      <c r="AI827" t="s">
        <v>4010</v>
      </c>
      <c r="AJ827" t="s">
        <v>36</v>
      </c>
      <c r="AL827" t="s">
        <v>22</v>
      </c>
      <c r="AM827" t="s">
        <v>1967</v>
      </c>
      <c r="AN827" t="s">
        <v>25</v>
      </c>
      <c r="AO827" t="s">
        <v>25</v>
      </c>
      <c r="AP827">
        <v>16</v>
      </c>
      <c r="AQ827">
        <v>70</v>
      </c>
      <c r="AR827" t="s">
        <v>511</v>
      </c>
      <c r="AS827" t="s">
        <v>42</v>
      </c>
      <c r="AT827" t="s">
        <v>515</v>
      </c>
      <c r="AV827" t="s">
        <v>512</v>
      </c>
      <c r="AW827" t="s">
        <v>4833</v>
      </c>
      <c r="AZ827"/>
      <c r="BB827" s="4"/>
      <c r="BD827" t="s">
        <v>29</v>
      </c>
      <c r="BE827" t="s">
        <v>25</v>
      </c>
      <c r="BF827" t="s">
        <v>513</v>
      </c>
      <c r="BI827" s="3"/>
      <c r="BJ827" t="s">
        <v>1035</v>
      </c>
      <c r="BK827" s="30" t="s">
        <v>176</v>
      </c>
      <c r="BL827" s="3">
        <v>43963.59642361111</v>
      </c>
      <c r="BM827" t="s">
        <v>31</v>
      </c>
      <c r="BN827" t="s">
        <v>32</v>
      </c>
      <c r="BQ827" t="s">
        <v>1025</v>
      </c>
      <c r="BR827" t="s">
        <v>28</v>
      </c>
      <c r="BS827" t="s">
        <v>28</v>
      </c>
      <c r="BT827" t="s">
        <v>176</v>
      </c>
      <c r="BU827" s="3">
        <v>43963.59642361111</v>
      </c>
      <c r="BV827" t="s">
        <v>803</v>
      </c>
      <c r="BW827" s="3">
        <v>43964.171752418981</v>
      </c>
      <c r="BX827" t="s">
        <v>4834</v>
      </c>
      <c r="CG827"/>
      <c r="CH827"/>
      <c r="CI827"/>
      <c r="CY827"/>
      <c r="DA827"/>
      <c r="DE827"/>
      <c r="DF827"/>
    </row>
    <row r="828" spans="1:110" x14ac:dyDescent="0.25">
      <c r="A828" s="1">
        <f>IF(Veg_Table[[#This Row],[VP_STATUS]]="Hold",0,IF(OR(AND(Veg_Table[[#This Row],[PRESCRIP]]="NW_No Work",Veg_Table[[#This Row],[VP_STATUS]]&lt;&gt;"No Work Required Under EVM"),AND(Veg_Table[[#This Row],[VP_STATUS]]="No Work Required Under EVM",Veg_Table[[#This Row],[PRESCRIP]]&lt;&gt;"NW_No Work")),1,0))</f>
        <v>0</v>
      </c>
      <c r="B828" s="1">
        <f>IF(Veg_Table[[#This Row],[SPECIES]]="",1,0)</f>
        <v>0</v>
      </c>
      <c r="C828" s="1">
        <f>IF(Veg_Table[[#This Row],[DIAMETER]]="",1,0)</f>
        <v>0</v>
      </c>
      <c r="D828" s="1">
        <f>IF(Veg_Table[[#This Row],[HEIGHT]]="",1,0)</f>
        <v>0</v>
      </c>
      <c r="E82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28" s="1">
        <f>IF(AND(Veg_Table[[#This Row],[TAT_RESULT]]="ABATE",Veg_Table[[#This Row],[PRESCRIP]]="NW_No Work"),1,0)</f>
        <v>0</v>
      </c>
      <c r="G828" s="1">
        <f>IF(OR(Veg_Table[[#This Row],[Prescription R-Scale]]="NA",Veg_Table[[#This Row],[Diameter R-Scale]]="NA"),0,IF(Veg_Table[[#This Row],[Diameter R-Scale]]&lt;&gt;Veg_Table[[#This Row],[Prescription R-Scale]],1,0))</f>
        <v>0</v>
      </c>
      <c r="H828" s="1">
        <f>IF(OR(AND(Veg_Table[[#This Row],[PRESCRIP]]="BC_Br Rmv", Veg_Table[[#This Row],[WOOD_MAN]]&lt;&gt;"Not Needed"),AND(Veg_Table[[#This Row],[PRESCRIP]]="BCS_Br Rmv+Trt", Veg_Table[[#This Row],[WOOD_MAN]]&lt;&gt;"Not Needed")),1,0)</f>
        <v>0</v>
      </c>
      <c r="I828" s="1">
        <f ca="1">IF(AND(Veg_Table[[#This Row],[Prescription_Changed]]="Yes",Veg_Table[[#This Row],[TAT_RESULT]]=""),1,0)</f>
        <v>0</v>
      </c>
      <c r="J828" s="1">
        <f ca="1">SUM(Veg_Table[[#This Row],[Prescription and Status do not match]:[Prescription_Edited_And_TAT_Is_Blank]])</f>
        <v>0</v>
      </c>
      <c r="K828" s="1">
        <f ca="1">IF(Veg_Table[[#This Row],[Sum of Errors]]&gt;0,1,0)</f>
        <v>0</v>
      </c>
      <c r="L828" s="1">
        <f>1</f>
        <v>1</v>
      </c>
      <c r="M82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828" s="1">
        <f>IF(OR(MID(Veg_Table[[#This Row],[PRESCRIP]],2,1)="1",MID(Veg_Table[[#This Row],[PRESCRIP]],2,1)="2",MID(Veg_Table[[#This Row],[PRESCRIP]],2,1)="3",MID(Veg_Table[[#This Row],[PRESCRIP]],2,1)="4"),_xlfn.NUMBERVALUE(MID(Veg_Table[[#This Row],[PRESCRIP]],2,1)),"NA")</f>
        <v>2</v>
      </c>
      <c r="O828" s="1">
        <f>WEEKNUM(Veg_Table[[#This Row],[EVM_LAST_EDITED_Day]],2)</f>
        <v>20</v>
      </c>
      <c r="P828" s="25">
        <f>IFERROR(DATE(YEAR(Veg_Table[[#This Row],[EVM_LAST_EDITED2]]),MONTH(Veg_Table[[#This Row],[EVM_LAST_EDITED2]]),DAY(Veg_Table[[#This Row],[EVM_LAST_EDITED2]])),DATE(2019,1,1))</f>
        <v>43963</v>
      </c>
      <c r="Q828" s="3">
        <f>VALUE(SUBSTITUTE(Veg_Table[[#This Row],[EVM_LAST_EDITED]],",",""))</f>
        <v>43963.597337963001</v>
      </c>
      <c r="R828" s="1" t="str">
        <f>_xlfn.IFNA(IF(Veg_Table[[#This Row],[EVM_LAST_EDITOR]]="","zBlank EVM Last Editor",VLOOKUP(Veg_Table[[#This Row],[EVM_LAST_EDITOR]],Roster_Table[#All],4,FALSE)),"zAWRR Not in Roster")</f>
        <v>MGE</v>
      </c>
      <c r="S828" s="1" t="str">
        <f>_xlfn.IFNA(IF(Veg_Table[[#This Row],[EVM_LAST_EDITOR]]="","zBlank EVM Last Editor",VLOOKUP(Veg_Table[[#This Row],[EVM_LAST_EDITOR]],Roster_Table[#All],16,FALSE)),"zCompany_AWRR not in Roster")</f>
        <v>MGE_Mountain G Enterprises</v>
      </c>
      <c r="T828" s="2">
        <f>IFERROR(DATE(YEAR(Veg_Table[[#This Row],[Created2]]),MONTH(Veg_Table[[#This Row],[Created2]]),DAY(Veg_Table[[#This Row],[Created2]])),DATE(2019,1,1))</f>
        <v>43963</v>
      </c>
      <c r="U828" s="3">
        <f>VALUE(SUBSTITUTE(Veg_Table[[#This Row],[Created]],",",""))</f>
        <v>43963.597337963001</v>
      </c>
      <c r="V828" s="3" t="str">
        <f ca="1">IFERROR(_xlfn.IFNA(CELL("contents",INDIRECT(_xlfn.CONCAT("Veg_Table_Production_Data!",ADDRESS(MATCH(_xlfn.MAXIFS(#REF!,#REF!,"="&amp;Veg_Table[[#This Row],[AUTO_ID]],#REF!,"&lt;"&amp;Veg_Table[[#This Row],[EVM_LAST_EDITED_Day]]),#REF!,0),COLUMN(#REF!),4,1,)))),""),"")</f>
        <v/>
      </c>
      <c r="W828" s="3" t="str">
        <f ca="1">IF(Veg_Table[[#This Row],[Previous_Prescription]]="","No",IF(Veg_Table[[#This Row],[Previous_Prescription]]=Veg_Table[[#This Row],[PRESCRIP]],"No","Yes"))</f>
        <v>No</v>
      </c>
      <c r="X828" s="3" t="str">
        <f>IF(Veg_Table[[#This Row],[EVM_LAST_EDITED_Day]]=Veg_Table[[#This Row],[Created_Day]],"New","Old")</f>
        <v>New</v>
      </c>
      <c r="Y828" s="1">
        <f>IFERROR(IF(FIND("delete",LOWER(Veg_Table[[#This Row],[PI_COMMENTS]]))&gt;=1,1,0),0)</f>
        <v>0</v>
      </c>
      <c r="Z828" s="1" t="str">
        <f>_xlfn.IFNA(IF(Veg_Table[[#This Row],[EVM_LAST_EDITOR]]="","Yes",VLOOKUP(Veg_Table[[#This Row],[EVM_LAST_EDITOR]],Roster_Table[#All],15,FALSE)),"Yes")</f>
        <v>Yes</v>
      </c>
      <c r="AA82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28" s="1" t="str">
        <f>_xlfn.IFNA(VLOOKUP(Veg_Table[[#This Row],[EVM_LAST_EDITOR]],Roster_Table[#All],3,FALSE),"zAWRR Not in Roster")</f>
        <v>Andrew</v>
      </c>
      <c r="AC828" s="1" t="str">
        <f>_xlfn.IFNA(VLOOKUP(Veg_Table[[#This Row],[EVM_LAST_EDITOR]],Roster_Table[#All],2,FALSE),"zAWRR Not in Roster")</f>
        <v>Withers</v>
      </c>
      <c r="AD828" s="1" t="str">
        <f>IF(_xlfn.CONCAT(Veg_Table[[#This Row],[First_Name]]," ",Veg_Table[[#This Row],[Last_Name]])="zAWRR Not in Roster zAWRR Not in Roster","zAWRR Not in Roster",_xlfn.CONCAT(Veg_Table[[#This Row],[First_Name]]," ",Veg_Table[[#This Row],[Last_Name]]))</f>
        <v>Andrew Withers</v>
      </c>
      <c r="AE828">
        <v>3221978</v>
      </c>
      <c r="AF828" t="s">
        <v>4835</v>
      </c>
      <c r="AG828" t="s">
        <v>93</v>
      </c>
      <c r="AH828" t="s">
        <v>4641</v>
      </c>
      <c r="AI828" t="s">
        <v>4010</v>
      </c>
      <c r="AJ828" t="s">
        <v>36</v>
      </c>
      <c r="AL828" t="s">
        <v>22</v>
      </c>
      <c r="AM828" t="s">
        <v>1967</v>
      </c>
      <c r="AN828" t="s">
        <v>25</v>
      </c>
      <c r="AO828" t="s">
        <v>25</v>
      </c>
      <c r="AP828">
        <v>12</v>
      </c>
      <c r="AQ828">
        <v>60</v>
      </c>
      <c r="AR828" t="s">
        <v>511</v>
      </c>
      <c r="AS828" t="s">
        <v>42</v>
      </c>
      <c r="AT828" t="s">
        <v>515</v>
      </c>
      <c r="AV828" t="s">
        <v>512</v>
      </c>
      <c r="AW828" t="s">
        <v>4836</v>
      </c>
      <c r="AZ828"/>
      <c r="BB828" s="4"/>
      <c r="BD828" t="s">
        <v>29</v>
      </c>
      <c r="BE828" t="s">
        <v>25</v>
      </c>
      <c r="BF828" t="s">
        <v>513</v>
      </c>
      <c r="BI828" s="3"/>
      <c r="BJ828" t="s">
        <v>1035</v>
      </c>
      <c r="BK828" s="30" t="s">
        <v>176</v>
      </c>
      <c r="BL828" s="3">
        <v>43963.597337962965</v>
      </c>
      <c r="BM828" t="s">
        <v>31</v>
      </c>
      <c r="BN828" t="s">
        <v>32</v>
      </c>
      <c r="BQ828" t="s">
        <v>1025</v>
      </c>
      <c r="BR828" t="s">
        <v>28</v>
      </c>
      <c r="BS828" t="s">
        <v>28</v>
      </c>
      <c r="BT828" t="s">
        <v>176</v>
      </c>
      <c r="BU828" s="3">
        <v>43963.597337962965</v>
      </c>
      <c r="BV828" t="s">
        <v>803</v>
      </c>
      <c r="BW828" s="3">
        <v>43964.171752418981</v>
      </c>
      <c r="BX828" t="s">
        <v>4837</v>
      </c>
      <c r="CG828"/>
      <c r="CH828"/>
      <c r="CI828"/>
      <c r="CY828"/>
      <c r="DA828"/>
      <c r="DE828"/>
      <c r="DF828"/>
    </row>
    <row r="829" spans="1:110" x14ac:dyDescent="0.25">
      <c r="A829" s="1">
        <f>IF(Veg_Table[[#This Row],[VP_STATUS]]="Hold",0,IF(OR(AND(Veg_Table[[#This Row],[PRESCRIP]]="NW_No Work",Veg_Table[[#This Row],[VP_STATUS]]&lt;&gt;"No Work Required Under EVM"),AND(Veg_Table[[#This Row],[VP_STATUS]]="No Work Required Under EVM",Veg_Table[[#This Row],[PRESCRIP]]&lt;&gt;"NW_No Work")),1,0))</f>
        <v>0</v>
      </c>
      <c r="B829" s="1">
        <f>IF(Veg_Table[[#This Row],[SPECIES]]="",1,0)</f>
        <v>0</v>
      </c>
      <c r="C829" s="1">
        <f>IF(Veg_Table[[#This Row],[DIAMETER]]="",1,0)</f>
        <v>0</v>
      </c>
      <c r="D829" s="1">
        <f>IF(Veg_Table[[#This Row],[HEIGHT]]="",1,0)</f>
        <v>0</v>
      </c>
      <c r="E82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29" s="1">
        <f>IF(AND(Veg_Table[[#This Row],[TAT_RESULT]]="ABATE",Veg_Table[[#This Row],[PRESCRIP]]="NW_No Work"),1,0)</f>
        <v>0</v>
      </c>
      <c r="G829" s="1">
        <f>IF(OR(Veg_Table[[#This Row],[Prescription R-Scale]]="NA",Veg_Table[[#This Row],[Diameter R-Scale]]="NA"),0,IF(Veg_Table[[#This Row],[Diameter R-Scale]]&lt;&gt;Veg_Table[[#This Row],[Prescription R-Scale]],1,0))</f>
        <v>0</v>
      </c>
      <c r="H829" s="1">
        <f>IF(OR(AND(Veg_Table[[#This Row],[PRESCRIP]]="BC_Br Rmv", Veg_Table[[#This Row],[WOOD_MAN]]&lt;&gt;"Not Needed"),AND(Veg_Table[[#This Row],[PRESCRIP]]="BCS_Br Rmv+Trt", Veg_Table[[#This Row],[WOOD_MAN]]&lt;&gt;"Not Needed")),1,0)</f>
        <v>0</v>
      </c>
      <c r="I829" s="1">
        <f ca="1">IF(AND(Veg_Table[[#This Row],[Prescription_Changed]]="Yes",Veg_Table[[#This Row],[TAT_RESULT]]=""),1,0)</f>
        <v>0</v>
      </c>
      <c r="J829" s="1">
        <f ca="1">SUM(Veg_Table[[#This Row],[Prescription and Status do not match]:[Prescription_Edited_And_TAT_Is_Blank]])</f>
        <v>0</v>
      </c>
      <c r="K829" s="1">
        <f ca="1">IF(Veg_Table[[#This Row],[Sum of Errors]]&gt;0,1,0)</f>
        <v>0</v>
      </c>
      <c r="L829" s="1">
        <f>1</f>
        <v>1</v>
      </c>
      <c r="M829"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829" s="1" t="str">
        <f>IF(OR(MID(Veg_Table[[#This Row],[PRESCRIP]],2,1)="1",MID(Veg_Table[[#This Row],[PRESCRIP]],2,1)="2",MID(Veg_Table[[#This Row],[PRESCRIP]],2,1)="3",MID(Veg_Table[[#This Row],[PRESCRIP]],2,1)="4"),_xlfn.NUMBERVALUE(MID(Veg_Table[[#This Row],[PRESCRIP]],2,1)),"NA")</f>
        <v>NA</v>
      </c>
      <c r="O829" s="1">
        <f>WEEKNUM(Veg_Table[[#This Row],[EVM_LAST_EDITED_Day]],2)</f>
        <v>20</v>
      </c>
      <c r="P829" s="25">
        <f>IFERROR(DATE(YEAR(Veg_Table[[#This Row],[EVM_LAST_EDITED2]]),MONTH(Veg_Table[[#This Row],[EVM_LAST_EDITED2]]),DAY(Veg_Table[[#This Row],[EVM_LAST_EDITED2]])),DATE(2019,1,1))</f>
        <v>43963</v>
      </c>
      <c r="Q829" s="3">
        <f>VALUE(SUBSTITUTE(Veg_Table[[#This Row],[EVM_LAST_EDITED]],",",""))</f>
        <v>43963.598023310202</v>
      </c>
      <c r="R829" s="1" t="str">
        <f>_xlfn.IFNA(IF(Veg_Table[[#This Row],[EVM_LAST_EDITOR]]="","zBlank EVM Last Editor",VLOOKUP(Veg_Table[[#This Row],[EVM_LAST_EDITOR]],Roster_Table[#All],4,FALSE)),"zAWRR Not in Roster")</f>
        <v>FCO</v>
      </c>
      <c r="S829" s="1" t="str">
        <f>_xlfn.IFNA(IF(Veg_Table[[#This Row],[EVM_LAST_EDITOR]]="","zBlank EVM Last Editor",VLOOKUP(Veg_Table[[#This Row],[EVM_LAST_EDITOR]],Roster_Table[#All],16,FALSE)),"zCompany_AWRR not in Roster")</f>
        <v>FCO_Forester’s Co-op</v>
      </c>
      <c r="T829" s="2">
        <f>IFERROR(DATE(YEAR(Veg_Table[[#This Row],[Created2]]),MONTH(Veg_Table[[#This Row],[Created2]]),DAY(Veg_Table[[#This Row],[Created2]])),DATE(2019,1,1))</f>
        <v>43963</v>
      </c>
      <c r="U829" s="3">
        <f>VALUE(SUBSTITUTE(Veg_Table[[#This Row],[Created]],",",""))</f>
        <v>43963.598023310202</v>
      </c>
      <c r="V829" s="3" t="str">
        <f ca="1">IFERROR(_xlfn.IFNA(CELL("contents",INDIRECT(_xlfn.CONCAT("Veg_Table_Production_Data!",ADDRESS(MATCH(_xlfn.MAXIFS(#REF!,#REF!,"="&amp;Veg_Table[[#This Row],[AUTO_ID]],#REF!,"&lt;"&amp;Veg_Table[[#This Row],[EVM_LAST_EDITED_Day]]),#REF!,0),COLUMN(#REF!),4,1,)))),""),"")</f>
        <v/>
      </c>
      <c r="W829" s="3" t="str">
        <f ca="1">IF(Veg_Table[[#This Row],[Previous_Prescription]]="","No",IF(Veg_Table[[#This Row],[Previous_Prescription]]=Veg_Table[[#This Row],[PRESCRIP]],"No","Yes"))</f>
        <v>No</v>
      </c>
      <c r="X829" s="3" t="str">
        <f>IF(Veg_Table[[#This Row],[EVM_LAST_EDITED_Day]]=Veg_Table[[#This Row],[Created_Day]],"New","Old")</f>
        <v>New</v>
      </c>
      <c r="Y829" s="1">
        <f>IFERROR(IF(FIND("delete",LOWER(Veg_Table[[#This Row],[PI_COMMENTS]]))&gt;=1,1,0),0)</f>
        <v>0</v>
      </c>
      <c r="Z829" s="1" t="str">
        <f>_xlfn.IFNA(IF(Veg_Table[[#This Row],[EVM_LAST_EDITOR]]="","Yes",VLOOKUP(Veg_Table[[#This Row],[EVM_LAST_EDITOR]],Roster_Table[#All],15,FALSE)),"Yes")</f>
        <v>Yes</v>
      </c>
      <c r="AA82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29" s="1" t="str">
        <f>_xlfn.IFNA(VLOOKUP(Veg_Table[[#This Row],[EVM_LAST_EDITOR]],Roster_Table[#All],3,FALSE),"zAWRR Not in Roster")</f>
        <v>Sarah</v>
      </c>
      <c r="AC829" s="1" t="str">
        <f>_xlfn.IFNA(VLOOKUP(Veg_Table[[#This Row],[EVM_LAST_EDITOR]],Roster_Table[#All],2,FALSE),"zAWRR Not in Roster")</f>
        <v>Deal</v>
      </c>
      <c r="AD829" s="1" t="str">
        <f>IF(_xlfn.CONCAT(Veg_Table[[#This Row],[First_Name]]," ",Veg_Table[[#This Row],[Last_Name]])="zAWRR Not in Roster zAWRR Not in Roster","zAWRR Not in Roster",_xlfn.CONCAT(Veg_Table[[#This Row],[First_Name]]," ",Veg_Table[[#This Row],[Last_Name]]))</f>
        <v>Sarah Deal</v>
      </c>
      <c r="AE829">
        <v>3221248</v>
      </c>
      <c r="AF829" t="s">
        <v>5004</v>
      </c>
      <c r="AG829" t="s">
        <v>30</v>
      </c>
      <c r="AH829" t="s">
        <v>1809</v>
      </c>
      <c r="AI829" t="s">
        <v>1810</v>
      </c>
      <c r="AJ829" t="s">
        <v>21</v>
      </c>
      <c r="AL829" t="s">
        <v>371</v>
      </c>
      <c r="AM829" t="s">
        <v>23</v>
      </c>
      <c r="AN829" t="s">
        <v>25</v>
      </c>
      <c r="AO829" t="s">
        <v>25</v>
      </c>
      <c r="AP829">
        <v>11</v>
      </c>
      <c r="AQ829">
        <v>40</v>
      </c>
      <c r="AR829" t="s">
        <v>511</v>
      </c>
      <c r="AS829" t="s">
        <v>24</v>
      </c>
      <c r="AT829" t="s">
        <v>26</v>
      </c>
      <c r="AV829" t="s">
        <v>519</v>
      </c>
      <c r="AW829" t="s">
        <v>5005</v>
      </c>
      <c r="AZ829"/>
      <c r="BB829" s="4"/>
      <c r="BD829" t="s">
        <v>29</v>
      </c>
      <c r="BE829" t="s">
        <v>25</v>
      </c>
      <c r="BF829" t="s">
        <v>513</v>
      </c>
      <c r="BI829" s="3"/>
      <c r="BK829" s="30" t="s">
        <v>400</v>
      </c>
      <c r="BL829" s="3">
        <v>43963.598023310187</v>
      </c>
      <c r="BM829" t="s">
        <v>31</v>
      </c>
      <c r="BN829" t="s">
        <v>32</v>
      </c>
      <c r="BP829" t="s">
        <v>1811</v>
      </c>
      <c r="BQ829" t="s">
        <v>826</v>
      </c>
      <c r="BR829" t="s">
        <v>28</v>
      </c>
      <c r="BS829" t="s">
        <v>28</v>
      </c>
      <c r="BT829" t="s">
        <v>400</v>
      </c>
      <c r="BU829" s="3">
        <v>43963.598023310187</v>
      </c>
      <c r="BV829" t="s">
        <v>803</v>
      </c>
      <c r="BW829" s="3">
        <v>43963.680839328706</v>
      </c>
      <c r="BX829" t="s">
        <v>5006</v>
      </c>
      <c r="CG829"/>
      <c r="CH829"/>
      <c r="CI829"/>
      <c r="CY829"/>
      <c r="DA829"/>
      <c r="DE829"/>
      <c r="DF829"/>
    </row>
    <row r="830" spans="1:110" x14ac:dyDescent="0.25">
      <c r="A830" s="1">
        <f>IF(Veg_Table[[#This Row],[VP_STATUS]]="Hold",0,IF(OR(AND(Veg_Table[[#This Row],[PRESCRIP]]="NW_No Work",Veg_Table[[#This Row],[VP_STATUS]]&lt;&gt;"No Work Required Under EVM"),AND(Veg_Table[[#This Row],[VP_STATUS]]="No Work Required Under EVM",Veg_Table[[#This Row],[PRESCRIP]]&lt;&gt;"NW_No Work")),1,0))</f>
        <v>0</v>
      </c>
      <c r="B830" s="1">
        <f>IF(Veg_Table[[#This Row],[SPECIES]]="",1,0)</f>
        <v>0</v>
      </c>
      <c r="C830" s="1">
        <f>IF(Veg_Table[[#This Row],[DIAMETER]]="",1,0)</f>
        <v>0</v>
      </c>
      <c r="D830" s="1">
        <f>IF(Veg_Table[[#This Row],[HEIGHT]]="",1,0)</f>
        <v>0</v>
      </c>
      <c r="E83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30" s="1">
        <f>IF(AND(Veg_Table[[#This Row],[TAT_RESULT]]="ABATE",Veg_Table[[#This Row],[PRESCRIP]]="NW_No Work"),1,0)</f>
        <v>0</v>
      </c>
      <c r="G830" s="1">
        <f>IF(OR(Veg_Table[[#This Row],[Prescription R-Scale]]="NA",Veg_Table[[#This Row],[Diameter R-Scale]]="NA"),0,IF(Veg_Table[[#This Row],[Diameter R-Scale]]&lt;&gt;Veg_Table[[#This Row],[Prescription R-Scale]],1,0))</f>
        <v>0</v>
      </c>
      <c r="H830" s="1">
        <f>IF(OR(AND(Veg_Table[[#This Row],[PRESCRIP]]="BC_Br Rmv", Veg_Table[[#This Row],[WOOD_MAN]]&lt;&gt;"Not Needed"),AND(Veg_Table[[#This Row],[PRESCRIP]]="BCS_Br Rmv+Trt", Veg_Table[[#This Row],[WOOD_MAN]]&lt;&gt;"Not Needed")),1,0)</f>
        <v>0</v>
      </c>
      <c r="I830" s="1">
        <f ca="1">IF(AND(Veg_Table[[#This Row],[Prescription_Changed]]="Yes",Veg_Table[[#This Row],[TAT_RESULT]]=""),1,0)</f>
        <v>0</v>
      </c>
      <c r="J830" s="1">
        <f ca="1">SUM(Veg_Table[[#This Row],[Prescription and Status do not match]:[Prescription_Edited_And_TAT_Is_Blank]])</f>
        <v>0</v>
      </c>
      <c r="K830" s="1">
        <f ca="1">IF(Veg_Table[[#This Row],[Sum of Errors]]&gt;0,1,0)</f>
        <v>0</v>
      </c>
      <c r="L830" s="1">
        <f>1</f>
        <v>1</v>
      </c>
      <c r="M830"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830" s="1" t="str">
        <f>IF(OR(MID(Veg_Table[[#This Row],[PRESCRIP]],2,1)="1",MID(Veg_Table[[#This Row],[PRESCRIP]],2,1)="2",MID(Veg_Table[[#This Row],[PRESCRIP]],2,1)="3",MID(Veg_Table[[#This Row],[PRESCRIP]],2,1)="4"),_xlfn.NUMBERVALUE(MID(Veg_Table[[#This Row],[PRESCRIP]],2,1)),"NA")</f>
        <v>NA</v>
      </c>
      <c r="O830" s="1">
        <f>WEEKNUM(Veg_Table[[#This Row],[EVM_LAST_EDITED_Day]],2)</f>
        <v>20</v>
      </c>
      <c r="P830" s="25">
        <f>IFERROR(DATE(YEAR(Veg_Table[[#This Row],[EVM_LAST_EDITED2]]),MONTH(Veg_Table[[#This Row],[EVM_LAST_EDITED2]]),DAY(Veg_Table[[#This Row],[EVM_LAST_EDITED2]])),DATE(2019,1,1))</f>
        <v>43963</v>
      </c>
      <c r="Q830" s="3">
        <f>VALUE(SUBSTITUTE(Veg_Table[[#This Row],[EVM_LAST_EDITED]],",",""))</f>
        <v>43963.602337962999</v>
      </c>
      <c r="R830" s="1" t="str">
        <f>_xlfn.IFNA(IF(Veg_Table[[#This Row],[EVM_LAST_EDITOR]]="","zBlank EVM Last Editor",VLOOKUP(Veg_Table[[#This Row],[EVM_LAST_EDITOR]],Roster_Table[#All],4,FALSE)),"zAWRR Not in Roster")</f>
        <v>MGE</v>
      </c>
      <c r="S830" s="1" t="str">
        <f>_xlfn.IFNA(IF(Veg_Table[[#This Row],[EVM_LAST_EDITOR]]="","zBlank EVM Last Editor",VLOOKUP(Veg_Table[[#This Row],[EVM_LAST_EDITOR]],Roster_Table[#All],16,FALSE)),"zCompany_AWRR not in Roster")</f>
        <v>MGE_Mountain G Enterprises</v>
      </c>
      <c r="T830" s="2">
        <f>IFERROR(DATE(YEAR(Veg_Table[[#This Row],[Created2]]),MONTH(Veg_Table[[#This Row],[Created2]]),DAY(Veg_Table[[#This Row],[Created2]])),DATE(2019,1,1))</f>
        <v>43963</v>
      </c>
      <c r="U830" s="3">
        <f>VALUE(SUBSTITUTE(Veg_Table[[#This Row],[Created]],",",""))</f>
        <v>43963.602337962999</v>
      </c>
      <c r="V830" s="3" t="str">
        <f ca="1">IFERROR(_xlfn.IFNA(CELL("contents",INDIRECT(_xlfn.CONCAT("Veg_Table_Production_Data!",ADDRESS(MATCH(_xlfn.MAXIFS(#REF!,#REF!,"="&amp;Veg_Table[[#This Row],[AUTO_ID]],#REF!,"&lt;"&amp;Veg_Table[[#This Row],[EVM_LAST_EDITED_Day]]),#REF!,0),COLUMN(#REF!),4,1,)))),""),"")</f>
        <v/>
      </c>
      <c r="W830" s="3" t="str">
        <f ca="1">IF(Veg_Table[[#This Row],[Previous_Prescription]]="","No",IF(Veg_Table[[#This Row],[Previous_Prescription]]=Veg_Table[[#This Row],[PRESCRIP]],"No","Yes"))</f>
        <v>No</v>
      </c>
      <c r="X830" s="3" t="str">
        <f>IF(Veg_Table[[#This Row],[EVM_LAST_EDITED_Day]]=Veg_Table[[#This Row],[Created_Day]],"New","Old")</f>
        <v>New</v>
      </c>
      <c r="Y830" s="1">
        <f>IFERROR(IF(FIND("delete",LOWER(Veg_Table[[#This Row],[PI_COMMENTS]]))&gt;=1,1,0),0)</f>
        <v>0</v>
      </c>
      <c r="Z830" s="1" t="str">
        <f>_xlfn.IFNA(IF(Veg_Table[[#This Row],[EVM_LAST_EDITOR]]="","Yes",VLOOKUP(Veg_Table[[#This Row],[EVM_LAST_EDITOR]],Roster_Table[#All],15,FALSE)),"Yes")</f>
        <v>Yes</v>
      </c>
      <c r="AA83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30" s="1" t="str">
        <f>_xlfn.IFNA(VLOOKUP(Veg_Table[[#This Row],[EVM_LAST_EDITOR]],Roster_Table[#All],3,FALSE),"zAWRR Not in Roster")</f>
        <v>Andrew</v>
      </c>
      <c r="AC830" s="1" t="str">
        <f>_xlfn.IFNA(VLOOKUP(Veg_Table[[#This Row],[EVM_LAST_EDITOR]],Roster_Table[#All],2,FALSE),"zAWRR Not in Roster")</f>
        <v>Withers</v>
      </c>
      <c r="AD830" s="1" t="str">
        <f>IF(_xlfn.CONCAT(Veg_Table[[#This Row],[First_Name]]," ",Veg_Table[[#This Row],[Last_Name]])="zAWRR Not in Roster zAWRR Not in Roster","zAWRR Not in Roster",_xlfn.CONCAT(Veg_Table[[#This Row],[First_Name]]," ",Veg_Table[[#This Row],[Last_Name]]))</f>
        <v>Andrew Withers</v>
      </c>
      <c r="AE830">
        <v>3221979</v>
      </c>
      <c r="AF830" t="s">
        <v>4838</v>
      </c>
      <c r="AG830" t="s">
        <v>93</v>
      </c>
      <c r="AH830" t="s">
        <v>4641</v>
      </c>
      <c r="AI830" t="s">
        <v>4010</v>
      </c>
      <c r="AJ830" t="s">
        <v>21</v>
      </c>
      <c r="AL830" t="s">
        <v>22</v>
      </c>
      <c r="AM830" t="s">
        <v>1967</v>
      </c>
      <c r="AN830" t="s">
        <v>25</v>
      </c>
      <c r="AO830" t="s">
        <v>25</v>
      </c>
      <c r="AP830">
        <v>18</v>
      </c>
      <c r="AQ830">
        <v>70</v>
      </c>
      <c r="AR830" t="s">
        <v>511</v>
      </c>
      <c r="AS830" t="s">
        <v>24</v>
      </c>
      <c r="AT830" t="s">
        <v>26</v>
      </c>
      <c r="AV830" t="s">
        <v>512</v>
      </c>
      <c r="AW830" t="s">
        <v>4839</v>
      </c>
      <c r="AZ830"/>
      <c r="BB830" s="4"/>
      <c r="BD830" t="s">
        <v>29</v>
      </c>
      <c r="BE830" t="s">
        <v>25</v>
      </c>
      <c r="BF830" t="s">
        <v>513</v>
      </c>
      <c r="BI830" s="3"/>
      <c r="BJ830" t="s">
        <v>52</v>
      </c>
      <c r="BK830" s="30" t="s">
        <v>176</v>
      </c>
      <c r="BL830" s="3">
        <v>43963.602337962962</v>
      </c>
      <c r="BM830" t="s">
        <v>31</v>
      </c>
      <c r="BN830" t="s">
        <v>32</v>
      </c>
      <c r="BQ830" t="s">
        <v>1025</v>
      </c>
      <c r="BR830" t="s">
        <v>28</v>
      </c>
      <c r="BS830" t="s">
        <v>28</v>
      </c>
      <c r="BT830" t="s">
        <v>176</v>
      </c>
      <c r="BU830" s="3">
        <v>43963.602337962962</v>
      </c>
      <c r="BV830" t="s">
        <v>803</v>
      </c>
      <c r="BW830" s="3">
        <v>43964.171752418981</v>
      </c>
      <c r="BX830" t="s">
        <v>4840</v>
      </c>
      <c r="CG830"/>
      <c r="CH830"/>
      <c r="CI830"/>
      <c r="CY830"/>
      <c r="DA830"/>
      <c r="DE830"/>
      <c r="DF830"/>
    </row>
    <row r="831" spans="1:110" x14ac:dyDescent="0.25">
      <c r="A831" s="1">
        <f>IF(Veg_Table[[#This Row],[VP_STATUS]]="Hold",0,IF(OR(AND(Veg_Table[[#This Row],[PRESCRIP]]="NW_No Work",Veg_Table[[#This Row],[VP_STATUS]]&lt;&gt;"No Work Required Under EVM"),AND(Veg_Table[[#This Row],[VP_STATUS]]="No Work Required Under EVM",Veg_Table[[#This Row],[PRESCRIP]]&lt;&gt;"NW_No Work")),1,0))</f>
        <v>0</v>
      </c>
      <c r="B831" s="1">
        <f>IF(Veg_Table[[#This Row],[SPECIES]]="",1,0)</f>
        <v>0</v>
      </c>
      <c r="C831" s="1">
        <f>IF(Veg_Table[[#This Row],[DIAMETER]]="",1,0)</f>
        <v>0</v>
      </c>
      <c r="D831" s="1">
        <f>IF(Veg_Table[[#This Row],[HEIGHT]]="",1,0)</f>
        <v>0</v>
      </c>
      <c r="E83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31" s="1">
        <f>IF(AND(Veg_Table[[#This Row],[TAT_RESULT]]="ABATE",Veg_Table[[#This Row],[PRESCRIP]]="NW_No Work"),1,0)</f>
        <v>0</v>
      </c>
      <c r="G831" s="1">
        <f>IF(OR(Veg_Table[[#This Row],[Prescription R-Scale]]="NA",Veg_Table[[#This Row],[Diameter R-Scale]]="NA"),0,IF(Veg_Table[[#This Row],[Diameter R-Scale]]&lt;&gt;Veg_Table[[#This Row],[Prescription R-Scale]],1,0))</f>
        <v>0</v>
      </c>
      <c r="H831" s="1">
        <f>IF(OR(AND(Veg_Table[[#This Row],[PRESCRIP]]="BC_Br Rmv", Veg_Table[[#This Row],[WOOD_MAN]]&lt;&gt;"Not Needed"),AND(Veg_Table[[#This Row],[PRESCRIP]]="BCS_Br Rmv+Trt", Veg_Table[[#This Row],[WOOD_MAN]]&lt;&gt;"Not Needed")),1,0)</f>
        <v>0</v>
      </c>
      <c r="I831" s="1">
        <f ca="1">IF(AND(Veg_Table[[#This Row],[Prescription_Changed]]="Yes",Veg_Table[[#This Row],[TAT_RESULT]]=""),1,0)</f>
        <v>0</v>
      </c>
      <c r="J831" s="1">
        <f ca="1">SUM(Veg_Table[[#This Row],[Prescription and Status do not match]:[Prescription_Edited_And_TAT_Is_Blank]])</f>
        <v>0</v>
      </c>
      <c r="K831" s="1">
        <f ca="1">IF(Veg_Table[[#This Row],[Sum of Errors]]&gt;0,1,0)</f>
        <v>0</v>
      </c>
      <c r="L831" s="1">
        <f>1</f>
        <v>1</v>
      </c>
      <c r="M83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831" s="1" t="str">
        <f>IF(OR(MID(Veg_Table[[#This Row],[PRESCRIP]],2,1)="1",MID(Veg_Table[[#This Row],[PRESCRIP]],2,1)="2",MID(Veg_Table[[#This Row],[PRESCRIP]],2,1)="3",MID(Veg_Table[[#This Row],[PRESCRIP]],2,1)="4"),_xlfn.NUMBERVALUE(MID(Veg_Table[[#This Row],[PRESCRIP]],2,1)),"NA")</f>
        <v>NA</v>
      </c>
      <c r="O831" s="1">
        <f>WEEKNUM(Veg_Table[[#This Row],[EVM_LAST_EDITED_Day]],2)</f>
        <v>20</v>
      </c>
      <c r="P831" s="25">
        <f>IFERROR(DATE(YEAR(Veg_Table[[#This Row],[EVM_LAST_EDITED2]]),MONTH(Veg_Table[[#This Row],[EVM_LAST_EDITED2]]),DAY(Veg_Table[[#This Row],[EVM_LAST_EDITED2]])),DATE(2019,1,1))</f>
        <v>43963</v>
      </c>
      <c r="Q831" s="3">
        <f>VALUE(SUBSTITUTE(Veg_Table[[#This Row],[EVM_LAST_EDITED]],",",""))</f>
        <v>43963.602715659697</v>
      </c>
      <c r="R831" s="1" t="str">
        <f>_xlfn.IFNA(IF(Veg_Table[[#This Row],[EVM_LAST_EDITOR]]="","zBlank EVM Last Editor",VLOOKUP(Veg_Table[[#This Row],[EVM_LAST_EDITOR]],Roster_Table[#All],4,FALSE)),"zAWRR Not in Roster")</f>
        <v>FCO</v>
      </c>
      <c r="S831" s="1" t="str">
        <f>_xlfn.IFNA(IF(Veg_Table[[#This Row],[EVM_LAST_EDITOR]]="","zBlank EVM Last Editor",VLOOKUP(Veg_Table[[#This Row],[EVM_LAST_EDITOR]],Roster_Table[#All],16,FALSE)),"zCompany_AWRR not in Roster")</f>
        <v>FCO_Forester’s Co-op</v>
      </c>
      <c r="T831" s="2">
        <f>IFERROR(DATE(YEAR(Veg_Table[[#This Row],[Created2]]),MONTH(Veg_Table[[#This Row],[Created2]]),DAY(Veg_Table[[#This Row],[Created2]])),DATE(2019,1,1))</f>
        <v>43705</v>
      </c>
      <c r="U831" s="3">
        <f>VALUE(SUBSTITUTE(Veg_Table[[#This Row],[Created]],",",""))</f>
        <v>43705.540462962999</v>
      </c>
      <c r="V831" s="3" t="str">
        <f ca="1">IFERROR(_xlfn.IFNA(CELL("contents",INDIRECT(_xlfn.CONCAT("Veg_Table_Production_Data!",ADDRESS(MATCH(_xlfn.MAXIFS(#REF!,#REF!,"="&amp;Veg_Table[[#This Row],[AUTO_ID]],#REF!,"&lt;"&amp;Veg_Table[[#This Row],[EVM_LAST_EDITED_Day]]),#REF!,0),COLUMN(#REF!),4,1,)))),""),"")</f>
        <v/>
      </c>
      <c r="W831" s="3" t="str">
        <f ca="1">IF(Veg_Table[[#This Row],[Previous_Prescription]]="","No",IF(Veg_Table[[#This Row],[Previous_Prescription]]=Veg_Table[[#This Row],[PRESCRIP]],"No","Yes"))</f>
        <v>No</v>
      </c>
      <c r="X831" s="3" t="str">
        <f>IF(Veg_Table[[#This Row],[EVM_LAST_EDITED_Day]]=Veg_Table[[#This Row],[Created_Day]],"New","Old")</f>
        <v>Old</v>
      </c>
      <c r="Y831" s="1">
        <f>IFERROR(IF(FIND("delete",LOWER(Veg_Table[[#This Row],[PI_COMMENTS]]))&gt;=1,1,0),0)</f>
        <v>0</v>
      </c>
      <c r="Z831" s="1" t="str">
        <f>_xlfn.IFNA(IF(Veg_Table[[#This Row],[EVM_LAST_EDITOR]]="","Yes",VLOOKUP(Veg_Table[[#This Row],[EVM_LAST_EDITOR]],Roster_Table[#All],15,FALSE)),"Yes")</f>
        <v>Yes</v>
      </c>
      <c r="AA83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31" s="1" t="str">
        <f>_xlfn.IFNA(VLOOKUP(Veg_Table[[#This Row],[EVM_LAST_EDITOR]],Roster_Table[#All],3,FALSE),"zAWRR Not in Roster")</f>
        <v>Sandy</v>
      </c>
      <c r="AC831" s="1" t="str">
        <f>_xlfn.IFNA(VLOOKUP(Veg_Table[[#This Row],[EVM_LAST_EDITOR]],Roster_Table[#All],2,FALSE),"zAWRR Not in Roster")</f>
        <v>Frizzell</v>
      </c>
      <c r="AD831" s="1" t="str">
        <f>IF(_xlfn.CONCAT(Veg_Table[[#This Row],[First_Name]]," ",Veg_Table[[#This Row],[Last_Name]])="zAWRR Not in Roster zAWRR Not in Roster","zAWRR Not in Roster",_xlfn.CONCAT(Veg_Table[[#This Row],[First_Name]]," ",Veg_Table[[#This Row],[Last_Name]]))</f>
        <v>Sandy Frizzell</v>
      </c>
      <c r="AE831">
        <v>1757319</v>
      </c>
      <c r="AF831" t="s">
        <v>2019</v>
      </c>
      <c r="AG831" t="s">
        <v>30</v>
      </c>
      <c r="AH831" t="s">
        <v>1506</v>
      </c>
      <c r="AI831" t="s">
        <v>1507</v>
      </c>
      <c r="AJ831" t="s">
        <v>48</v>
      </c>
      <c r="AK831" t="s">
        <v>28</v>
      </c>
      <c r="AL831" t="s">
        <v>371</v>
      </c>
      <c r="AM831" t="s">
        <v>38</v>
      </c>
      <c r="AN831" t="s">
        <v>25</v>
      </c>
      <c r="AO831" t="s">
        <v>25</v>
      </c>
      <c r="AP831">
        <v>31</v>
      </c>
      <c r="AQ831">
        <v>120</v>
      </c>
      <c r="AR831" t="s">
        <v>511</v>
      </c>
      <c r="AS831" t="s">
        <v>990</v>
      </c>
      <c r="AT831" t="s">
        <v>515</v>
      </c>
      <c r="AU831" t="s">
        <v>25</v>
      </c>
      <c r="AV831" t="s">
        <v>519</v>
      </c>
      <c r="AW831" t="s">
        <v>4865</v>
      </c>
      <c r="AX831" t="s">
        <v>534</v>
      </c>
      <c r="AY831" t="s">
        <v>28</v>
      </c>
      <c r="AZ831">
        <v>5657729</v>
      </c>
      <c r="BA831" t="s">
        <v>990</v>
      </c>
      <c r="BB831" s="4">
        <v>43903.547899571757</v>
      </c>
      <c r="BC831" t="s">
        <v>28</v>
      </c>
      <c r="BD831" t="s">
        <v>29</v>
      </c>
      <c r="BF831" t="s">
        <v>28</v>
      </c>
      <c r="BG831" t="s">
        <v>534</v>
      </c>
      <c r="BH831" t="s">
        <v>28</v>
      </c>
      <c r="BI831" s="3">
        <v>43921.813409988426</v>
      </c>
      <c r="BJ831" t="s">
        <v>4866</v>
      </c>
      <c r="BK831" s="30" t="s">
        <v>527</v>
      </c>
      <c r="BL831" s="3">
        <v>43963.602715659719</v>
      </c>
      <c r="BM831" t="s">
        <v>31</v>
      </c>
      <c r="BN831" t="s">
        <v>32</v>
      </c>
      <c r="BO831" t="s">
        <v>1523</v>
      </c>
      <c r="BP831" t="s">
        <v>1524</v>
      </c>
      <c r="BQ831" t="s">
        <v>826</v>
      </c>
      <c r="BR831" t="s">
        <v>28</v>
      </c>
      <c r="BS831" t="s">
        <v>28</v>
      </c>
      <c r="BT831" t="s">
        <v>962</v>
      </c>
      <c r="BU831" s="3">
        <v>43705.540462962963</v>
      </c>
      <c r="BV831" t="s">
        <v>803</v>
      </c>
      <c r="BW831" s="3">
        <v>43963.647721574074</v>
      </c>
      <c r="BX831" t="s">
        <v>2020</v>
      </c>
      <c r="CG831"/>
      <c r="CH831"/>
      <c r="CI831"/>
      <c r="CY831"/>
      <c r="DA831"/>
      <c r="DE831"/>
      <c r="DF831"/>
    </row>
    <row r="832" spans="1:110" x14ac:dyDescent="0.25">
      <c r="A832" s="1">
        <f>IF(Veg_Table[[#This Row],[VP_STATUS]]="Hold",0,IF(OR(AND(Veg_Table[[#This Row],[PRESCRIP]]="NW_No Work",Veg_Table[[#This Row],[VP_STATUS]]&lt;&gt;"No Work Required Under EVM"),AND(Veg_Table[[#This Row],[VP_STATUS]]="No Work Required Under EVM",Veg_Table[[#This Row],[PRESCRIP]]&lt;&gt;"NW_No Work")),1,0))</f>
        <v>0</v>
      </c>
      <c r="B832" s="1">
        <f>IF(Veg_Table[[#This Row],[SPECIES]]="",1,0)</f>
        <v>0</v>
      </c>
      <c r="C832" s="1">
        <f>IF(Veg_Table[[#This Row],[DIAMETER]]="",1,0)</f>
        <v>0</v>
      </c>
      <c r="D832" s="1">
        <f>IF(Veg_Table[[#This Row],[HEIGHT]]="",1,0)</f>
        <v>0</v>
      </c>
      <c r="E83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32" s="1">
        <f>IF(AND(Veg_Table[[#This Row],[TAT_RESULT]]="ABATE",Veg_Table[[#This Row],[PRESCRIP]]="NW_No Work"),1,0)</f>
        <v>0</v>
      </c>
      <c r="G832" s="1">
        <f>IF(OR(Veg_Table[[#This Row],[Prescription R-Scale]]="NA",Veg_Table[[#This Row],[Diameter R-Scale]]="NA"),0,IF(Veg_Table[[#This Row],[Diameter R-Scale]]&lt;&gt;Veg_Table[[#This Row],[Prescription R-Scale]],1,0))</f>
        <v>0</v>
      </c>
      <c r="H832" s="1">
        <f>IF(OR(AND(Veg_Table[[#This Row],[PRESCRIP]]="BC_Br Rmv", Veg_Table[[#This Row],[WOOD_MAN]]&lt;&gt;"Not Needed"),AND(Veg_Table[[#This Row],[PRESCRIP]]="BCS_Br Rmv+Trt", Veg_Table[[#This Row],[WOOD_MAN]]&lt;&gt;"Not Needed")),1,0)</f>
        <v>0</v>
      </c>
      <c r="I832" s="1">
        <f ca="1">IF(AND(Veg_Table[[#This Row],[Prescription_Changed]]="Yes",Veg_Table[[#This Row],[TAT_RESULT]]=""),1,0)</f>
        <v>0</v>
      </c>
      <c r="J832" s="1">
        <f ca="1">SUM(Veg_Table[[#This Row],[Prescription and Status do not match]:[Prescription_Edited_And_TAT_Is_Blank]])</f>
        <v>0</v>
      </c>
      <c r="K832" s="1">
        <f ca="1">IF(Veg_Table[[#This Row],[Sum of Errors]]&gt;0,1,0)</f>
        <v>0</v>
      </c>
      <c r="L832" s="1">
        <f>1</f>
        <v>1</v>
      </c>
      <c r="M832"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Brush</v>
      </c>
      <c r="N832" s="1" t="str">
        <f>IF(OR(MID(Veg_Table[[#This Row],[PRESCRIP]],2,1)="1",MID(Veg_Table[[#This Row],[PRESCRIP]],2,1)="2",MID(Veg_Table[[#This Row],[PRESCRIP]],2,1)="3",MID(Veg_Table[[#This Row],[PRESCRIP]],2,1)="4"),_xlfn.NUMBERVALUE(MID(Veg_Table[[#This Row],[PRESCRIP]],2,1)),"NA")</f>
        <v>NA</v>
      </c>
      <c r="O832" s="1">
        <f>WEEKNUM(Veg_Table[[#This Row],[EVM_LAST_EDITED_Day]],2)</f>
        <v>20</v>
      </c>
      <c r="P832" s="25">
        <f>IFERROR(DATE(YEAR(Veg_Table[[#This Row],[EVM_LAST_EDITED2]]),MONTH(Veg_Table[[#This Row],[EVM_LAST_EDITED2]]),DAY(Veg_Table[[#This Row],[EVM_LAST_EDITED2]])),DATE(2019,1,1))</f>
        <v>43963</v>
      </c>
      <c r="Q832" s="3">
        <f>VALUE(SUBSTITUTE(Veg_Table[[#This Row],[EVM_LAST_EDITED]],",",""))</f>
        <v>43963.606766134297</v>
      </c>
      <c r="R832" s="1" t="str">
        <f>_xlfn.IFNA(IF(Veg_Table[[#This Row],[EVM_LAST_EDITOR]]="","zBlank EVM Last Editor",VLOOKUP(Veg_Table[[#This Row],[EVM_LAST_EDITOR]],Roster_Table[#All],4,FALSE)),"zAWRR Not in Roster")</f>
        <v>MGE</v>
      </c>
      <c r="S832" s="1" t="str">
        <f>_xlfn.IFNA(IF(Veg_Table[[#This Row],[EVM_LAST_EDITOR]]="","zBlank EVM Last Editor",VLOOKUP(Veg_Table[[#This Row],[EVM_LAST_EDITOR]],Roster_Table[#All],16,FALSE)),"zCompany_AWRR not in Roster")</f>
        <v>MGE_Mountain G Enterprises</v>
      </c>
      <c r="T832" s="2">
        <f>IFERROR(DATE(YEAR(Veg_Table[[#This Row],[Created2]]),MONTH(Veg_Table[[#This Row],[Created2]]),DAY(Veg_Table[[#This Row],[Created2]])),DATE(2019,1,1))</f>
        <v>43913</v>
      </c>
      <c r="U832" s="3">
        <f>VALUE(SUBSTITUTE(Veg_Table[[#This Row],[Created]],",",""))</f>
        <v>43913.6698032407</v>
      </c>
      <c r="V832" s="3" t="str">
        <f ca="1">IFERROR(_xlfn.IFNA(CELL("contents",INDIRECT(_xlfn.CONCAT("Veg_Table_Production_Data!",ADDRESS(MATCH(_xlfn.MAXIFS(#REF!,#REF!,"="&amp;Veg_Table[[#This Row],[AUTO_ID]],#REF!,"&lt;"&amp;Veg_Table[[#This Row],[EVM_LAST_EDITED_Day]]),#REF!,0),COLUMN(#REF!),4,1,)))),""),"")</f>
        <v/>
      </c>
      <c r="W832" s="3" t="str">
        <f ca="1">IF(Veg_Table[[#This Row],[Previous_Prescription]]="","No",IF(Veg_Table[[#This Row],[Previous_Prescription]]=Veg_Table[[#This Row],[PRESCRIP]],"No","Yes"))</f>
        <v>No</v>
      </c>
      <c r="X832" s="3" t="str">
        <f>IF(Veg_Table[[#This Row],[EVM_LAST_EDITED_Day]]=Veg_Table[[#This Row],[Created_Day]],"New","Old")</f>
        <v>Old</v>
      </c>
      <c r="Y832" s="1">
        <f>IFERROR(IF(FIND("delete",LOWER(Veg_Table[[#This Row],[PI_COMMENTS]]))&gt;=1,1,0),0)</f>
        <v>0</v>
      </c>
      <c r="Z832" s="1" t="str">
        <f>_xlfn.IFNA(IF(Veg_Table[[#This Row],[EVM_LAST_EDITOR]]="","Yes",VLOOKUP(Veg_Table[[#This Row],[EVM_LAST_EDITOR]],Roster_Table[#All],15,FALSE)),"Yes")</f>
        <v>Yes</v>
      </c>
      <c r="AA83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32" s="1" t="str">
        <f>_xlfn.IFNA(VLOOKUP(Veg_Table[[#This Row],[EVM_LAST_EDITOR]],Roster_Table[#All],3,FALSE),"zAWRR Not in Roster")</f>
        <v>John Paul</v>
      </c>
      <c r="AC832" s="1" t="str">
        <f>_xlfn.IFNA(VLOOKUP(Veg_Table[[#This Row],[EVM_LAST_EDITOR]],Roster_Table[#All],2,FALSE),"zAWRR Not in Roster")</f>
        <v>Kubitschek</v>
      </c>
      <c r="AD832" s="1" t="str">
        <f>IF(_xlfn.CONCAT(Veg_Table[[#This Row],[First_Name]]," ",Veg_Table[[#This Row],[Last_Name]])="zAWRR Not in Roster zAWRR Not in Roster","zAWRR Not in Roster",_xlfn.CONCAT(Veg_Table[[#This Row],[First_Name]]," ",Veg_Table[[#This Row],[Last_Name]]))</f>
        <v>John Paul Kubitschek</v>
      </c>
      <c r="AE832">
        <v>2943917</v>
      </c>
      <c r="AF832" t="s">
        <v>4614</v>
      </c>
      <c r="AG832" t="s">
        <v>93</v>
      </c>
      <c r="AH832" t="s">
        <v>1532</v>
      </c>
      <c r="AI832" t="s">
        <v>1550</v>
      </c>
      <c r="AJ832" t="s">
        <v>36</v>
      </c>
      <c r="AL832" t="s">
        <v>22</v>
      </c>
      <c r="AM832" t="s">
        <v>49</v>
      </c>
      <c r="AN832" t="s">
        <v>25</v>
      </c>
      <c r="AO832" t="s">
        <v>25</v>
      </c>
      <c r="AP832">
        <v>3</v>
      </c>
      <c r="AQ832">
        <v>25</v>
      </c>
      <c r="AS832" t="s">
        <v>50</v>
      </c>
      <c r="AT832" t="s">
        <v>26</v>
      </c>
      <c r="AV832" t="s">
        <v>512</v>
      </c>
      <c r="AW832" t="s">
        <v>4615</v>
      </c>
      <c r="AZ832"/>
      <c r="BB832" s="4"/>
      <c r="BD832" t="s">
        <v>29</v>
      </c>
      <c r="BE832" t="s">
        <v>25</v>
      </c>
      <c r="BF832" t="s">
        <v>513</v>
      </c>
      <c r="BI832" s="3"/>
      <c r="BJ832" t="s">
        <v>4616</v>
      </c>
      <c r="BK832" s="30" t="s">
        <v>344</v>
      </c>
      <c r="BL832" s="3">
        <v>43963.60676613426</v>
      </c>
      <c r="BM832" t="s">
        <v>31</v>
      </c>
      <c r="BN832" t="s">
        <v>32</v>
      </c>
      <c r="BP832" t="s">
        <v>1547</v>
      </c>
      <c r="BQ832" t="s">
        <v>1025</v>
      </c>
      <c r="BR832" t="s">
        <v>28</v>
      </c>
      <c r="BS832" t="s">
        <v>28</v>
      </c>
      <c r="BT832" t="s">
        <v>166</v>
      </c>
      <c r="BU832" s="3">
        <v>43913.669803240744</v>
      </c>
      <c r="BV832" t="s">
        <v>803</v>
      </c>
      <c r="BW832" s="3">
        <v>43963.64783736111</v>
      </c>
      <c r="BX832" t="s">
        <v>4617</v>
      </c>
      <c r="CG832"/>
      <c r="CH832"/>
      <c r="CI832"/>
      <c r="CY832"/>
      <c r="DA832"/>
      <c r="DE832"/>
      <c r="DF832"/>
    </row>
    <row r="833" spans="1:110" x14ac:dyDescent="0.25">
      <c r="A833" s="1">
        <f>IF(Veg_Table[[#This Row],[VP_STATUS]]="Hold",0,IF(OR(AND(Veg_Table[[#This Row],[PRESCRIP]]="NW_No Work",Veg_Table[[#This Row],[VP_STATUS]]&lt;&gt;"No Work Required Under EVM"),AND(Veg_Table[[#This Row],[VP_STATUS]]="No Work Required Under EVM",Veg_Table[[#This Row],[PRESCRIP]]&lt;&gt;"NW_No Work")),1,0))</f>
        <v>0</v>
      </c>
      <c r="B833" s="1">
        <f>IF(Veg_Table[[#This Row],[SPECIES]]="",1,0)</f>
        <v>0</v>
      </c>
      <c r="C833" s="1">
        <f>IF(Veg_Table[[#This Row],[DIAMETER]]="",1,0)</f>
        <v>0</v>
      </c>
      <c r="D833" s="1">
        <f>IF(Veg_Table[[#This Row],[HEIGHT]]="",1,0)</f>
        <v>0</v>
      </c>
      <c r="E83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33" s="1">
        <f>IF(AND(Veg_Table[[#This Row],[TAT_RESULT]]="ABATE",Veg_Table[[#This Row],[PRESCRIP]]="NW_No Work"),1,0)</f>
        <v>0</v>
      </c>
      <c r="G833" s="1">
        <f>IF(OR(Veg_Table[[#This Row],[Prescription R-Scale]]="NA",Veg_Table[[#This Row],[Diameter R-Scale]]="NA"),0,IF(Veg_Table[[#This Row],[Diameter R-Scale]]&lt;&gt;Veg_Table[[#This Row],[Prescription R-Scale]],1,0))</f>
        <v>0</v>
      </c>
      <c r="H833" s="1">
        <f>IF(OR(AND(Veg_Table[[#This Row],[PRESCRIP]]="BC_Br Rmv", Veg_Table[[#This Row],[WOOD_MAN]]&lt;&gt;"Not Needed"),AND(Veg_Table[[#This Row],[PRESCRIP]]="BCS_Br Rmv+Trt", Veg_Table[[#This Row],[WOOD_MAN]]&lt;&gt;"Not Needed")),1,0)</f>
        <v>0</v>
      </c>
      <c r="I833" s="1">
        <f ca="1">IF(AND(Veg_Table[[#This Row],[Prescription_Changed]]="Yes",Veg_Table[[#This Row],[TAT_RESULT]]=""),1,0)</f>
        <v>0</v>
      </c>
      <c r="J833" s="1">
        <f ca="1">SUM(Veg_Table[[#This Row],[Prescription and Status do not match]:[Prescription_Edited_And_TAT_Is_Blank]])</f>
        <v>0</v>
      </c>
      <c r="K833" s="1">
        <f ca="1">IF(Veg_Table[[#This Row],[Sum of Errors]]&gt;0,1,0)</f>
        <v>0</v>
      </c>
      <c r="L833" s="1">
        <f>1</f>
        <v>1</v>
      </c>
      <c r="M833"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833" s="1" t="str">
        <f>IF(OR(MID(Veg_Table[[#This Row],[PRESCRIP]],2,1)="1",MID(Veg_Table[[#This Row],[PRESCRIP]],2,1)="2",MID(Veg_Table[[#This Row],[PRESCRIP]],2,1)="3",MID(Veg_Table[[#This Row],[PRESCRIP]],2,1)="4"),_xlfn.NUMBERVALUE(MID(Veg_Table[[#This Row],[PRESCRIP]],2,1)),"NA")</f>
        <v>NA</v>
      </c>
      <c r="O833" s="1">
        <f>WEEKNUM(Veg_Table[[#This Row],[EVM_LAST_EDITED_Day]],2)</f>
        <v>20</v>
      </c>
      <c r="P833" s="25">
        <f>IFERROR(DATE(YEAR(Veg_Table[[#This Row],[EVM_LAST_EDITED2]]),MONTH(Veg_Table[[#This Row],[EVM_LAST_EDITED2]]),DAY(Veg_Table[[#This Row],[EVM_LAST_EDITED2]])),DATE(2019,1,1))</f>
        <v>43963</v>
      </c>
      <c r="Q833" s="3">
        <f>VALUE(SUBSTITUTE(Veg_Table[[#This Row],[EVM_LAST_EDITED]],",",""))</f>
        <v>43963.607523148101</v>
      </c>
      <c r="R833" s="1" t="str">
        <f>_xlfn.IFNA(IF(Veg_Table[[#This Row],[EVM_LAST_EDITOR]]="","zBlank EVM Last Editor",VLOOKUP(Veg_Table[[#This Row],[EVM_LAST_EDITOR]],Roster_Table[#All],4,FALSE)),"zAWRR Not in Roster")</f>
        <v>MGE</v>
      </c>
      <c r="S833" s="1" t="str">
        <f>_xlfn.IFNA(IF(Veg_Table[[#This Row],[EVM_LAST_EDITOR]]="","zBlank EVM Last Editor",VLOOKUP(Veg_Table[[#This Row],[EVM_LAST_EDITOR]],Roster_Table[#All],16,FALSE)),"zCompany_AWRR not in Roster")</f>
        <v>MGE_Mountain G Enterprises</v>
      </c>
      <c r="T833" s="2">
        <f>IFERROR(DATE(YEAR(Veg_Table[[#This Row],[Created2]]),MONTH(Veg_Table[[#This Row],[Created2]]),DAY(Veg_Table[[#This Row],[Created2]])),DATE(2019,1,1))</f>
        <v>43963</v>
      </c>
      <c r="U833" s="3">
        <f>VALUE(SUBSTITUTE(Veg_Table[[#This Row],[Created]],",",""))</f>
        <v>43963.607523148101</v>
      </c>
      <c r="V833" s="3" t="str">
        <f ca="1">IFERROR(_xlfn.IFNA(CELL("contents",INDIRECT(_xlfn.CONCAT("Veg_Table_Production_Data!",ADDRESS(MATCH(_xlfn.MAXIFS(#REF!,#REF!,"="&amp;Veg_Table[[#This Row],[AUTO_ID]],#REF!,"&lt;"&amp;Veg_Table[[#This Row],[EVM_LAST_EDITED_Day]]),#REF!,0),COLUMN(#REF!),4,1,)))),""),"")</f>
        <v/>
      </c>
      <c r="W833" s="3" t="str">
        <f ca="1">IF(Veg_Table[[#This Row],[Previous_Prescription]]="","No",IF(Veg_Table[[#This Row],[Previous_Prescription]]=Veg_Table[[#This Row],[PRESCRIP]],"No","Yes"))</f>
        <v>No</v>
      </c>
      <c r="X833" s="3" t="str">
        <f>IF(Veg_Table[[#This Row],[EVM_LAST_EDITED_Day]]=Veg_Table[[#This Row],[Created_Day]],"New","Old")</f>
        <v>New</v>
      </c>
      <c r="Y833" s="1">
        <f>IFERROR(IF(FIND("delete",LOWER(Veg_Table[[#This Row],[PI_COMMENTS]]))&gt;=1,1,0),0)</f>
        <v>0</v>
      </c>
      <c r="Z833" s="1" t="str">
        <f>_xlfn.IFNA(IF(Veg_Table[[#This Row],[EVM_LAST_EDITOR]]="","Yes",VLOOKUP(Veg_Table[[#This Row],[EVM_LAST_EDITOR]],Roster_Table[#All],15,FALSE)),"Yes")</f>
        <v>Yes</v>
      </c>
      <c r="AA83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33" s="1" t="str">
        <f>_xlfn.IFNA(VLOOKUP(Veg_Table[[#This Row],[EVM_LAST_EDITOR]],Roster_Table[#All],3,FALSE),"zAWRR Not in Roster")</f>
        <v>Andrew</v>
      </c>
      <c r="AC833" s="1" t="str">
        <f>_xlfn.IFNA(VLOOKUP(Veg_Table[[#This Row],[EVM_LAST_EDITOR]],Roster_Table[#All],2,FALSE),"zAWRR Not in Roster")</f>
        <v>Withers</v>
      </c>
      <c r="AD833" s="1" t="str">
        <f>IF(_xlfn.CONCAT(Veg_Table[[#This Row],[First_Name]]," ",Veg_Table[[#This Row],[Last_Name]])="zAWRR Not in Roster zAWRR Not in Roster","zAWRR Not in Roster",_xlfn.CONCAT(Veg_Table[[#This Row],[First_Name]]," ",Veg_Table[[#This Row],[Last_Name]]))</f>
        <v>Andrew Withers</v>
      </c>
      <c r="AE833">
        <v>3221980</v>
      </c>
      <c r="AF833" t="s">
        <v>4841</v>
      </c>
      <c r="AG833" t="s">
        <v>93</v>
      </c>
      <c r="AH833" t="s">
        <v>4641</v>
      </c>
      <c r="AI833" t="s">
        <v>4010</v>
      </c>
      <c r="AJ833" t="s">
        <v>21</v>
      </c>
      <c r="AL833" t="s">
        <v>22</v>
      </c>
      <c r="AM833" t="s">
        <v>38</v>
      </c>
      <c r="AN833" t="s">
        <v>25</v>
      </c>
      <c r="AO833" t="s">
        <v>25</v>
      </c>
      <c r="AP833">
        <v>35</v>
      </c>
      <c r="AQ833">
        <v>120</v>
      </c>
      <c r="AR833" t="s">
        <v>511</v>
      </c>
      <c r="AS833" t="s">
        <v>24</v>
      </c>
      <c r="AT833" t="s">
        <v>26</v>
      </c>
      <c r="AV833" t="s">
        <v>512</v>
      </c>
      <c r="AW833" t="s">
        <v>4842</v>
      </c>
      <c r="AZ833"/>
      <c r="BB833" s="4"/>
      <c r="BD833" t="s">
        <v>29</v>
      </c>
      <c r="BE833" t="s">
        <v>25</v>
      </c>
      <c r="BF833" t="s">
        <v>513</v>
      </c>
      <c r="BI833" s="3"/>
      <c r="BJ833" t="s">
        <v>52</v>
      </c>
      <c r="BK833" s="30" t="s">
        <v>176</v>
      </c>
      <c r="BL833" s="3">
        <v>43963.607523148145</v>
      </c>
      <c r="BM833" t="s">
        <v>31</v>
      </c>
      <c r="BN833" t="s">
        <v>32</v>
      </c>
      <c r="BQ833" t="s">
        <v>1025</v>
      </c>
      <c r="BR833" t="s">
        <v>28</v>
      </c>
      <c r="BS833" t="s">
        <v>28</v>
      </c>
      <c r="BT833" t="s">
        <v>176</v>
      </c>
      <c r="BU833" s="3">
        <v>43963.607523148145</v>
      </c>
      <c r="BV833" t="s">
        <v>803</v>
      </c>
      <c r="BW833" s="3">
        <v>43964.171752418981</v>
      </c>
      <c r="BX833" t="s">
        <v>4843</v>
      </c>
      <c r="CG833"/>
      <c r="CH833"/>
      <c r="CI833"/>
      <c r="CY833"/>
      <c r="DA833"/>
      <c r="DE833"/>
      <c r="DF833"/>
    </row>
    <row r="834" spans="1:110" x14ac:dyDescent="0.25">
      <c r="A834" s="1">
        <f>IF(Veg_Table[[#This Row],[VP_STATUS]]="Hold",0,IF(OR(AND(Veg_Table[[#This Row],[PRESCRIP]]="NW_No Work",Veg_Table[[#This Row],[VP_STATUS]]&lt;&gt;"No Work Required Under EVM"),AND(Veg_Table[[#This Row],[VP_STATUS]]="No Work Required Under EVM",Veg_Table[[#This Row],[PRESCRIP]]&lt;&gt;"NW_No Work")),1,0))</f>
        <v>0</v>
      </c>
      <c r="B834" s="1">
        <f>IF(Veg_Table[[#This Row],[SPECIES]]="",1,0)</f>
        <v>0</v>
      </c>
      <c r="C834" s="1">
        <f>IF(Veg_Table[[#This Row],[DIAMETER]]="",1,0)</f>
        <v>0</v>
      </c>
      <c r="D834" s="1">
        <f>IF(Veg_Table[[#This Row],[HEIGHT]]="",1,0)</f>
        <v>0</v>
      </c>
      <c r="E83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34" s="1">
        <f>IF(AND(Veg_Table[[#This Row],[TAT_RESULT]]="ABATE",Veg_Table[[#This Row],[PRESCRIP]]="NW_No Work"),1,0)</f>
        <v>0</v>
      </c>
      <c r="G834" s="1">
        <f>IF(OR(Veg_Table[[#This Row],[Prescription R-Scale]]="NA",Veg_Table[[#This Row],[Diameter R-Scale]]="NA"),0,IF(Veg_Table[[#This Row],[Diameter R-Scale]]&lt;&gt;Veg_Table[[#This Row],[Prescription R-Scale]],1,0))</f>
        <v>0</v>
      </c>
      <c r="H834" s="1">
        <f>IF(OR(AND(Veg_Table[[#This Row],[PRESCRIP]]="BC_Br Rmv", Veg_Table[[#This Row],[WOOD_MAN]]&lt;&gt;"Not Needed"),AND(Veg_Table[[#This Row],[PRESCRIP]]="BCS_Br Rmv+Trt", Veg_Table[[#This Row],[WOOD_MAN]]&lt;&gt;"Not Needed")),1,0)</f>
        <v>0</v>
      </c>
      <c r="I834" s="1">
        <f ca="1">IF(AND(Veg_Table[[#This Row],[Prescription_Changed]]="Yes",Veg_Table[[#This Row],[TAT_RESULT]]=""),1,0)</f>
        <v>0</v>
      </c>
      <c r="J834" s="1">
        <f ca="1">SUM(Veg_Table[[#This Row],[Prescription and Status do not match]:[Prescription_Edited_And_TAT_Is_Blank]])</f>
        <v>0</v>
      </c>
      <c r="K834" s="1">
        <f ca="1">IF(Veg_Table[[#This Row],[Sum of Errors]]&gt;0,1,0)</f>
        <v>0</v>
      </c>
      <c r="L834" s="1">
        <f>1</f>
        <v>1</v>
      </c>
      <c r="M83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834" s="1">
        <f>IF(OR(MID(Veg_Table[[#This Row],[PRESCRIP]],2,1)="1",MID(Veg_Table[[#This Row],[PRESCRIP]],2,1)="2",MID(Veg_Table[[#This Row],[PRESCRIP]],2,1)="3",MID(Veg_Table[[#This Row],[PRESCRIP]],2,1)="4"),_xlfn.NUMBERVALUE(MID(Veg_Table[[#This Row],[PRESCRIP]],2,1)),"NA")</f>
        <v>1</v>
      </c>
      <c r="O834" s="1">
        <f>WEEKNUM(Veg_Table[[#This Row],[EVM_LAST_EDITED_Day]],2)</f>
        <v>20</v>
      </c>
      <c r="P834" s="25">
        <f>IFERROR(DATE(YEAR(Veg_Table[[#This Row],[EVM_LAST_EDITED2]]),MONTH(Veg_Table[[#This Row],[EVM_LAST_EDITED2]]),DAY(Veg_Table[[#This Row],[EVM_LAST_EDITED2]])),DATE(2019,1,1))</f>
        <v>43963</v>
      </c>
      <c r="Q834" s="3">
        <f>VALUE(SUBSTITUTE(Veg_Table[[#This Row],[EVM_LAST_EDITED]],",",""))</f>
        <v>43963.615891203699</v>
      </c>
      <c r="R834" s="1" t="str">
        <f>_xlfn.IFNA(IF(Veg_Table[[#This Row],[EVM_LAST_EDITOR]]="","zBlank EVM Last Editor",VLOOKUP(Veg_Table[[#This Row],[EVM_LAST_EDITOR]],Roster_Table[#All],4,FALSE)),"zAWRR Not in Roster")</f>
        <v>MGE</v>
      </c>
      <c r="S834" s="1" t="str">
        <f>_xlfn.IFNA(IF(Veg_Table[[#This Row],[EVM_LAST_EDITOR]]="","zBlank EVM Last Editor",VLOOKUP(Veg_Table[[#This Row],[EVM_LAST_EDITOR]],Roster_Table[#All],16,FALSE)),"zCompany_AWRR not in Roster")</f>
        <v>MGE_Mountain G Enterprises</v>
      </c>
      <c r="T834" s="2">
        <f>IFERROR(DATE(YEAR(Veg_Table[[#This Row],[Created2]]),MONTH(Veg_Table[[#This Row],[Created2]]),DAY(Veg_Table[[#This Row],[Created2]])),DATE(2019,1,1))</f>
        <v>43963</v>
      </c>
      <c r="U834" s="3">
        <f>VALUE(SUBSTITUTE(Veg_Table[[#This Row],[Created]],",",""))</f>
        <v>43963.615891203699</v>
      </c>
      <c r="V834" s="3" t="str">
        <f ca="1">IFERROR(_xlfn.IFNA(CELL("contents",INDIRECT(_xlfn.CONCAT("Veg_Table_Production_Data!",ADDRESS(MATCH(_xlfn.MAXIFS(#REF!,#REF!,"="&amp;Veg_Table[[#This Row],[AUTO_ID]],#REF!,"&lt;"&amp;Veg_Table[[#This Row],[EVM_LAST_EDITED_Day]]),#REF!,0),COLUMN(#REF!),4,1,)))),""),"")</f>
        <v/>
      </c>
      <c r="W834" s="3" t="str">
        <f ca="1">IF(Veg_Table[[#This Row],[Previous_Prescription]]="","No",IF(Veg_Table[[#This Row],[Previous_Prescription]]=Veg_Table[[#This Row],[PRESCRIP]],"No","Yes"))</f>
        <v>No</v>
      </c>
      <c r="X834" s="3" t="str">
        <f>IF(Veg_Table[[#This Row],[EVM_LAST_EDITED_Day]]=Veg_Table[[#This Row],[Created_Day]],"New","Old")</f>
        <v>New</v>
      </c>
      <c r="Y834" s="1">
        <f>IFERROR(IF(FIND("delete",LOWER(Veg_Table[[#This Row],[PI_COMMENTS]]))&gt;=1,1,0),0)</f>
        <v>0</v>
      </c>
      <c r="Z834" s="1" t="str">
        <f>_xlfn.IFNA(IF(Veg_Table[[#This Row],[EVM_LAST_EDITOR]]="","Yes",VLOOKUP(Veg_Table[[#This Row],[EVM_LAST_EDITOR]],Roster_Table[#All],15,FALSE)),"Yes")</f>
        <v>Yes</v>
      </c>
      <c r="AA83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34" s="1" t="str">
        <f>_xlfn.IFNA(VLOOKUP(Veg_Table[[#This Row],[EVM_LAST_EDITOR]],Roster_Table[#All],3,FALSE),"zAWRR Not in Roster")</f>
        <v>Andrew</v>
      </c>
      <c r="AC834" s="1" t="str">
        <f>_xlfn.IFNA(VLOOKUP(Veg_Table[[#This Row],[EVM_LAST_EDITOR]],Roster_Table[#All],2,FALSE),"zAWRR Not in Roster")</f>
        <v>Withers</v>
      </c>
      <c r="AD834" s="1" t="str">
        <f>IF(_xlfn.CONCAT(Veg_Table[[#This Row],[First_Name]]," ",Veg_Table[[#This Row],[Last_Name]])="zAWRR Not in Roster zAWRR Not in Roster","zAWRR Not in Roster",_xlfn.CONCAT(Veg_Table[[#This Row],[First_Name]]," ",Veg_Table[[#This Row],[Last_Name]]))</f>
        <v>Andrew Withers</v>
      </c>
      <c r="AE834">
        <v>3221981</v>
      </c>
      <c r="AF834" t="s">
        <v>4844</v>
      </c>
      <c r="AG834" t="s">
        <v>93</v>
      </c>
      <c r="AH834" t="s">
        <v>4641</v>
      </c>
      <c r="AI834" t="s">
        <v>4010</v>
      </c>
      <c r="AJ834" t="s">
        <v>36</v>
      </c>
      <c r="AL834" t="s">
        <v>22</v>
      </c>
      <c r="AM834" t="s">
        <v>1967</v>
      </c>
      <c r="AN834" t="s">
        <v>25</v>
      </c>
      <c r="AO834" t="s">
        <v>25</v>
      </c>
      <c r="AP834">
        <v>10</v>
      </c>
      <c r="AQ834">
        <v>45</v>
      </c>
      <c r="AR834" t="s">
        <v>511</v>
      </c>
      <c r="AS834" t="s">
        <v>45</v>
      </c>
      <c r="AT834" t="s">
        <v>515</v>
      </c>
      <c r="AV834" t="s">
        <v>512</v>
      </c>
      <c r="AW834" t="s">
        <v>4845</v>
      </c>
      <c r="AZ834"/>
      <c r="BB834" s="4"/>
      <c r="BD834" t="s">
        <v>29</v>
      </c>
      <c r="BE834" t="s">
        <v>25</v>
      </c>
      <c r="BF834" t="s">
        <v>513</v>
      </c>
      <c r="BI834" s="3"/>
      <c r="BJ834" t="s">
        <v>1030</v>
      </c>
      <c r="BK834" s="30" t="s">
        <v>176</v>
      </c>
      <c r="BL834" s="3">
        <v>43963.615891203706</v>
      </c>
      <c r="BM834" t="s">
        <v>31</v>
      </c>
      <c r="BN834" t="s">
        <v>32</v>
      </c>
      <c r="BQ834" t="s">
        <v>1025</v>
      </c>
      <c r="BR834" t="s">
        <v>28</v>
      </c>
      <c r="BS834" t="s">
        <v>28</v>
      </c>
      <c r="BT834" t="s">
        <v>176</v>
      </c>
      <c r="BU834" s="3">
        <v>43963.615891203706</v>
      </c>
      <c r="BV834" t="s">
        <v>803</v>
      </c>
      <c r="BW834" s="3">
        <v>43964.171752418981</v>
      </c>
      <c r="BX834" t="s">
        <v>4846</v>
      </c>
      <c r="CG834"/>
      <c r="CH834"/>
      <c r="CI834"/>
      <c r="CY834"/>
      <c r="DA834"/>
      <c r="DE834"/>
      <c r="DF834"/>
    </row>
    <row r="835" spans="1:110" x14ac:dyDescent="0.25">
      <c r="A835" s="1">
        <f>IF(Veg_Table[[#This Row],[VP_STATUS]]="Hold",0,IF(OR(AND(Veg_Table[[#This Row],[PRESCRIP]]="NW_No Work",Veg_Table[[#This Row],[VP_STATUS]]&lt;&gt;"No Work Required Under EVM"),AND(Veg_Table[[#This Row],[VP_STATUS]]="No Work Required Under EVM",Veg_Table[[#This Row],[PRESCRIP]]&lt;&gt;"NW_No Work")),1,0))</f>
        <v>0</v>
      </c>
      <c r="B835" s="1">
        <f>IF(Veg_Table[[#This Row],[SPECIES]]="",1,0)</f>
        <v>0</v>
      </c>
      <c r="C835" s="1">
        <f>IF(Veg_Table[[#This Row],[DIAMETER]]="",1,0)</f>
        <v>0</v>
      </c>
      <c r="D835" s="1">
        <f>IF(Veg_Table[[#This Row],[HEIGHT]]="",1,0)</f>
        <v>0</v>
      </c>
      <c r="E83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35" s="1">
        <f>IF(AND(Veg_Table[[#This Row],[TAT_RESULT]]="ABATE",Veg_Table[[#This Row],[PRESCRIP]]="NW_No Work"),1,0)</f>
        <v>0</v>
      </c>
      <c r="G835" s="1">
        <f>IF(OR(Veg_Table[[#This Row],[Prescription R-Scale]]="NA",Veg_Table[[#This Row],[Diameter R-Scale]]="NA"),0,IF(Veg_Table[[#This Row],[Diameter R-Scale]]&lt;&gt;Veg_Table[[#This Row],[Prescription R-Scale]],1,0))</f>
        <v>0</v>
      </c>
      <c r="H835" s="1">
        <f>IF(OR(AND(Veg_Table[[#This Row],[PRESCRIP]]="BC_Br Rmv", Veg_Table[[#This Row],[WOOD_MAN]]&lt;&gt;"Not Needed"),AND(Veg_Table[[#This Row],[PRESCRIP]]="BCS_Br Rmv+Trt", Veg_Table[[#This Row],[WOOD_MAN]]&lt;&gt;"Not Needed")),1,0)</f>
        <v>0</v>
      </c>
      <c r="I835" s="1">
        <f ca="1">IF(AND(Veg_Table[[#This Row],[Prescription_Changed]]="Yes",Veg_Table[[#This Row],[TAT_RESULT]]=""),1,0)</f>
        <v>0</v>
      </c>
      <c r="J835" s="1">
        <f ca="1">SUM(Veg_Table[[#This Row],[Prescription and Status do not match]:[Prescription_Edited_And_TAT_Is_Blank]])</f>
        <v>0</v>
      </c>
      <c r="K835" s="1">
        <f ca="1">IF(Veg_Table[[#This Row],[Sum of Errors]]&gt;0,1,0)</f>
        <v>0</v>
      </c>
      <c r="L835" s="1">
        <f>1</f>
        <v>1</v>
      </c>
      <c r="M83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835" s="1">
        <f>IF(OR(MID(Veg_Table[[#This Row],[PRESCRIP]],2,1)="1",MID(Veg_Table[[#This Row],[PRESCRIP]],2,1)="2",MID(Veg_Table[[#This Row],[PRESCRIP]],2,1)="3",MID(Veg_Table[[#This Row],[PRESCRIP]],2,1)="4"),_xlfn.NUMBERVALUE(MID(Veg_Table[[#This Row],[PRESCRIP]],2,1)),"NA")</f>
        <v>3</v>
      </c>
      <c r="O835" s="1">
        <f>WEEKNUM(Veg_Table[[#This Row],[EVM_LAST_EDITED_Day]],2)</f>
        <v>20</v>
      </c>
      <c r="P835" s="25">
        <f>IFERROR(DATE(YEAR(Veg_Table[[#This Row],[EVM_LAST_EDITED2]]),MONTH(Veg_Table[[#This Row],[EVM_LAST_EDITED2]]),DAY(Veg_Table[[#This Row],[EVM_LAST_EDITED2]])),DATE(2019,1,1))</f>
        <v>43963</v>
      </c>
      <c r="Q835" s="3">
        <f>VALUE(SUBSTITUTE(Veg_Table[[#This Row],[EVM_LAST_EDITED]],",",""))</f>
        <v>43963.621957175899</v>
      </c>
      <c r="R835" s="1" t="str">
        <f>_xlfn.IFNA(IF(Veg_Table[[#This Row],[EVM_LAST_EDITOR]]="","zBlank EVM Last Editor",VLOOKUP(Veg_Table[[#This Row],[EVM_LAST_EDITOR]],Roster_Table[#All],4,FALSE)),"zAWRR Not in Roster")</f>
        <v>MGE</v>
      </c>
      <c r="S835" s="1" t="str">
        <f>_xlfn.IFNA(IF(Veg_Table[[#This Row],[EVM_LAST_EDITOR]]="","zBlank EVM Last Editor",VLOOKUP(Veg_Table[[#This Row],[EVM_LAST_EDITOR]],Roster_Table[#All],16,FALSE)),"zCompany_AWRR not in Roster")</f>
        <v>MGE_Mountain G Enterprises</v>
      </c>
      <c r="T835" s="2">
        <f>IFERROR(DATE(YEAR(Veg_Table[[#This Row],[Created2]]),MONTH(Veg_Table[[#This Row],[Created2]]),DAY(Veg_Table[[#This Row],[Created2]])),DATE(2019,1,1))</f>
        <v>43963</v>
      </c>
      <c r="U835" s="3">
        <f>VALUE(SUBSTITUTE(Veg_Table[[#This Row],[Created]],",",""))</f>
        <v>43963.621957175899</v>
      </c>
      <c r="V835" s="3" t="str">
        <f ca="1">IFERROR(_xlfn.IFNA(CELL("contents",INDIRECT(_xlfn.CONCAT("Veg_Table_Production_Data!",ADDRESS(MATCH(_xlfn.MAXIFS(#REF!,#REF!,"="&amp;Veg_Table[[#This Row],[AUTO_ID]],#REF!,"&lt;"&amp;Veg_Table[[#This Row],[EVM_LAST_EDITED_Day]]),#REF!,0),COLUMN(#REF!),4,1,)))),""),"")</f>
        <v/>
      </c>
      <c r="W835" s="3" t="str">
        <f ca="1">IF(Veg_Table[[#This Row],[Previous_Prescription]]="","No",IF(Veg_Table[[#This Row],[Previous_Prescription]]=Veg_Table[[#This Row],[PRESCRIP]],"No","Yes"))</f>
        <v>No</v>
      </c>
      <c r="X835" s="3" t="str">
        <f>IF(Veg_Table[[#This Row],[EVM_LAST_EDITED_Day]]=Veg_Table[[#This Row],[Created_Day]],"New","Old")</f>
        <v>New</v>
      </c>
      <c r="Y835" s="1">
        <f>IFERROR(IF(FIND("delete",LOWER(Veg_Table[[#This Row],[PI_COMMENTS]]))&gt;=1,1,0),0)</f>
        <v>0</v>
      </c>
      <c r="Z835" s="1" t="str">
        <f>_xlfn.IFNA(IF(Veg_Table[[#This Row],[EVM_LAST_EDITOR]]="","Yes",VLOOKUP(Veg_Table[[#This Row],[EVM_LAST_EDITOR]],Roster_Table[#All],15,FALSE)),"Yes")</f>
        <v>Yes</v>
      </c>
      <c r="AA83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35" s="1" t="str">
        <f>_xlfn.IFNA(VLOOKUP(Veg_Table[[#This Row],[EVM_LAST_EDITOR]],Roster_Table[#All],3,FALSE),"zAWRR Not in Roster")</f>
        <v>John Paul</v>
      </c>
      <c r="AC835" s="1" t="str">
        <f>_xlfn.IFNA(VLOOKUP(Veg_Table[[#This Row],[EVM_LAST_EDITOR]],Roster_Table[#All],2,FALSE),"zAWRR Not in Roster")</f>
        <v>Kubitschek</v>
      </c>
      <c r="AD835" s="1" t="str">
        <f>IF(_xlfn.CONCAT(Veg_Table[[#This Row],[First_Name]]," ",Veg_Table[[#This Row],[Last_Name]])="zAWRR Not in Roster zAWRR Not in Roster","zAWRR Not in Roster",_xlfn.CONCAT(Veg_Table[[#This Row],[First_Name]]," ",Veg_Table[[#This Row],[Last_Name]]))</f>
        <v>John Paul Kubitschek</v>
      </c>
      <c r="AE835">
        <v>3221489</v>
      </c>
      <c r="AF835" t="s">
        <v>4761</v>
      </c>
      <c r="AG835" t="s">
        <v>93</v>
      </c>
      <c r="AH835" t="s">
        <v>1532</v>
      </c>
      <c r="AI835" t="s">
        <v>1550</v>
      </c>
      <c r="AJ835" t="s">
        <v>36</v>
      </c>
      <c r="AL835" t="s">
        <v>22</v>
      </c>
      <c r="AM835" t="s">
        <v>38</v>
      </c>
      <c r="AN835" t="s">
        <v>25</v>
      </c>
      <c r="AO835" t="s">
        <v>25</v>
      </c>
      <c r="AP835">
        <v>31</v>
      </c>
      <c r="AQ835">
        <v>155</v>
      </c>
      <c r="AR835" t="s">
        <v>514</v>
      </c>
      <c r="AS835" t="s">
        <v>51</v>
      </c>
      <c r="AT835" t="s">
        <v>515</v>
      </c>
      <c r="AV835" t="s">
        <v>512</v>
      </c>
      <c r="AW835" t="s">
        <v>4762</v>
      </c>
      <c r="AZ835"/>
      <c r="BB835" s="4"/>
      <c r="BD835" t="s">
        <v>29</v>
      </c>
      <c r="BE835" t="s">
        <v>25</v>
      </c>
      <c r="BF835" t="s">
        <v>513</v>
      </c>
      <c r="BI835" s="3"/>
      <c r="BJ835" t="s">
        <v>2809</v>
      </c>
      <c r="BK835" s="30" t="s">
        <v>344</v>
      </c>
      <c r="BL835" s="3">
        <v>43963.621957175928</v>
      </c>
      <c r="BM835" t="s">
        <v>31</v>
      </c>
      <c r="BN835" t="s">
        <v>32</v>
      </c>
      <c r="BP835" t="s">
        <v>1547</v>
      </c>
      <c r="BQ835" t="s">
        <v>1025</v>
      </c>
      <c r="BR835" t="s">
        <v>28</v>
      </c>
      <c r="BS835" t="s">
        <v>28</v>
      </c>
      <c r="BT835" t="s">
        <v>344</v>
      </c>
      <c r="BU835" s="3">
        <v>43963.621957175928</v>
      </c>
      <c r="BV835" t="s">
        <v>803</v>
      </c>
      <c r="BW835" s="3">
        <v>43963.682548900462</v>
      </c>
      <c r="BX835" t="s">
        <v>4763</v>
      </c>
      <c r="CG835"/>
      <c r="CH835"/>
      <c r="CI835"/>
      <c r="CY835"/>
      <c r="DA835"/>
      <c r="DE835"/>
      <c r="DF835"/>
    </row>
    <row r="836" spans="1:110" x14ac:dyDescent="0.25">
      <c r="A836" s="1">
        <f>IF(Veg_Table[[#This Row],[VP_STATUS]]="Hold",0,IF(OR(AND(Veg_Table[[#This Row],[PRESCRIP]]="NW_No Work",Veg_Table[[#This Row],[VP_STATUS]]&lt;&gt;"No Work Required Under EVM"),AND(Veg_Table[[#This Row],[VP_STATUS]]="No Work Required Under EVM",Veg_Table[[#This Row],[PRESCRIP]]&lt;&gt;"NW_No Work")),1,0))</f>
        <v>0</v>
      </c>
      <c r="B836" s="1">
        <f>IF(Veg_Table[[#This Row],[SPECIES]]="",1,0)</f>
        <v>0</v>
      </c>
      <c r="C836" s="1">
        <f>IF(Veg_Table[[#This Row],[DIAMETER]]="",1,0)</f>
        <v>0</v>
      </c>
      <c r="D836" s="1">
        <f>IF(Veg_Table[[#This Row],[HEIGHT]]="",1,0)</f>
        <v>0</v>
      </c>
      <c r="E83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36" s="1">
        <f>IF(AND(Veg_Table[[#This Row],[TAT_RESULT]]="ABATE",Veg_Table[[#This Row],[PRESCRIP]]="NW_No Work"),1,0)</f>
        <v>0</v>
      </c>
      <c r="G836" s="1">
        <f>IF(OR(Veg_Table[[#This Row],[Prescription R-Scale]]="NA",Veg_Table[[#This Row],[Diameter R-Scale]]="NA"),0,IF(Veg_Table[[#This Row],[Diameter R-Scale]]&lt;&gt;Veg_Table[[#This Row],[Prescription R-Scale]],1,0))</f>
        <v>0</v>
      </c>
      <c r="H836" s="1">
        <f>IF(OR(AND(Veg_Table[[#This Row],[PRESCRIP]]="BC_Br Rmv", Veg_Table[[#This Row],[WOOD_MAN]]&lt;&gt;"Not Needed"),AND(Veg_Table[[#This Row],[PRESCRIP]]="BCS_Br Rmv+Trt", Veg_Table[[#This Row],[WOOD_MAN]]&lt;&gt;"Not Needed")),1,0)</f>
        <v>0</v>
      </c>
      <c r="I836" s="1">
        <f ca="1">IF(AND(Veg_Table[[#This Row],[Prescription_Changed]]="Yes",Veg_Table[[#This Row],[TAT_RESULT]]=""),1,0)</f>
        <v>0</v>
      </c>
      <c r="J836" s="1">
        <f ca="1">SUM(Veg_Table[[#This Row],[Prescription and Status do not match]:[Prescription_Edited_And_TAT_Is_Blank]])</f>
        <v>0</v>
      </c>
      <c r="K836" s="1">
        <f ca="1">IF(Veg_Table[[#This Row],[Sum of Errors]]&gt;0,1,0)</f>
        <v>0</v>
      </c>
      <c r="L836" s="1">
        <f>1</f>
        <v>1</v>
      </c>
      <c r="M83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836" s="1">
        <f>IF(OR(MID(Veg_Table[[#This Row],[PRESCRIP]],2,1)="1",MID(Veg_Table[[#This Row],[PRESCRIP]],2,1)="2",MID(Veg_Table[[#This Row],[PRESCRIP]],2,1)="3",MID(Veg_Table[[#This Row],[PRESCRIP]],2,1)="4"),_xlfn.NUMBERVALUE(MID(Veg_Table[[#This Row],[PRESCRIP]],2,1)),"NA")</f>
        <v>2</v>
      </c>
      <c r="O836" s="1">
        <f>WEEKNUM(Veg_Table[[#This Row],[EVM_LAST_EDITED_Day]],2)</f>
        <v>20</v>
      </c>
      <c r="P836" s="25">
        <f>IFERROR(DATE(YEAR(Veg_Table[[#This Row],[EVM_LAST_EDITED2]]),MONTH(Veg_Table[[#This Row],[EVM_LAST_EDITED2]]),DAY(Veg_Table[[#This Row],[EVM_LAST_EDITED2]])),DATE(2019,1,1))</f>
        <v>43963</v>
      </c>
      <c r="Q836" s="3">
        <f>VALUE(SUBSTITUTE(Veg_Table[[#This Row],[EVM_LAST_EDITED]],",",""))</f>
        <v>43963.624658252302</v>
      </c>
      <c r="R836" s="1" t="str">
        <f>_xlfn.IFNA(IF(Veg_Table[[#This Row],[EVM_LAST_EDITOR]]="","zBlank EVM Last Editor",VLOOKUP(Veg_Table[[#This Row],[EVM_LAST_EDITOR]],Roster_Table[#All],4,FALSE)),"zAWRR Not in Roster")</f>
        <v>zAWRR Not in Roster</v>
      </c>
      <c r="S836" s="1" t="str">
        <f>_xlfn.IFNA(IF(Veg_Table[[#This Row],[EVM_LAST_EDITOR]]="","zBlank EVM Last Editor",VLOOKUP(Veg_Table[[#This Row],[EVM_LAST_EDITOR]],Roster_Table[#All],16,FALSE)),"zCompany_AWRR not in Roster")</f>
        <v>zCompany_AWRR not in Roster</v>
      </c>
      <c r="T836" s="2">
        <f>IFERROR(DATE(YEAR(Veg_Table[[#This Row],[Created2]]),MONTH(Veg_Table[[#This Row],[Created2]]),DAY(Veg_Table[[#This Row],[Created2]])),DATE(2019,1,1))</f>
        <v>43899</v>
      </c>
      <c r="U836" s="3">
        <f>VALUE(SUBSTITUTE(Veg_Table[[#This Row],[Created]],",",""))</f>
        <v>43899.492815983802</v>
      </c>
      <c r="V836" s="3" t="str">
        <f ca="1">IFERROR(_xlfn.IFNA(CELL("contents",INDIRECT(_xlfn.CONCAT("Veg_Table_Production_Data!",ADDRESS(MATCH(_xlfn.MAXIFS(#REF!,#REF!,"="&amp;Veg_Table[[#This Row],[AUTO_ID]],#REF!,"&lt;"&amp;Veg_Table[[#This Row],[EVM_LAST_EDITED_Day]]),#REF!,0),COLUMN(#REF!),4,1,)))),""),"")</f>
        <v/>
      </c>
      <c r="W836" s="3" t="str">
        <f ca="1">IF(Veg_Table[[#This Row],[Previous_Prescription]]="","No",IF(Veg_Table[[#This Row],[Previous_Prescription]]=Veg_Table[[#This Row],[PRESCRIP]],"No","Yes"))</f>
        <v>No</v>
      </c>
      <c r="X836" s="3" t="str">
        <f>IF(Veg_Table[[#This Row],[EVM_LAST_EDITED_Day]]=Veg_Table[[#This Row],[Created_Day]],"New","Old")</f>
        <v>Old</v>
      </c>
      <c r="Y836" s="1">
        <f>IFERROR(IF(FIND("delete",LOWER(Veg_Table[[#This Row],[PI_COMMENTS]]))&gt;=1,1,0),0)</f>
        <v>0</v>
      </c>
      <c r="Z836" s="1" t="str">
        <f>_xlfn.IFNA(IF(Veg_Table[[#This Row],[EVM_LAST_EDITOR]]="","Yes",VLOOKUP(Veg_Table[[#This Row],[EVM_LAST_EDITOR]],Roster_Table[#All],15,FALSE)),"Yes")</f>
        <v>Yes</v>
      </c>
      <c r="AA83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36" s="1" t="str">
        <f>_xlfn.IFNA(VLOOKUP(Veg_Table[[#This Row],[EVM_LAST_EDITOR]],Roster_Table[#All],3,FALSE),"zAWRR Not in Roster")</f>
        <v>zAWRR Not in Roster</v>
      </c>
      <c r="AC836" s="1" t="str">
        <f>_xlfn.IFNA(VLOOKUP(Veg_Table[[#This Row],[EVM_LAST_EDITOR]],Roster_Table[#All],2,FALSE),"zAWRR Not in Roster")</f>
        <v>zAWRR Not in Roster</v>
      </c>
      <c r="AD836" s="1" t="str">
        <f>IF(_xlfn.CONCAT(Veg_Table[[#This Row],[First_Name]]," ",Veg_Table[[#This Row],[Last_Name]])="zAWRR Not in Roster zAWRR Not in Roster","zAWRR Not in Roster",_xlfn.CONCAT(Veg_Table[[#This Row],[First_Name]]," ",Veg_Table[[#This Row],[Last_Name]]))</f>
        <v>zAWRR Not in Roster</v>
      </c>
      <c r="AE836">
        <v>2321175</v>
      </c>
      <c r="AF836" t="s">
        <v>1389</v>
      </c>
      <c r="AG836" t="s">
        <v>30</v>
      </c>
      <c r="AH836" t="s">
        <v>1390</v>
      </c>
      <c r="AI836" t="s">
        <v>1350</v>
      </c>
      <c r="AJ836" t="s">
        <v>820</v>
      </c>
      <c r="AL836" t="s">
        <v>372</v>
      </c>
      <c r="AM836" t="s">
        <v>38</v>
      </c>
      <c r="AN836" t="s">
        <v>25</v>
      </c>
      <c r="AO836" t="s">
        <v>25</v>
      </c>
      <c r="AP836">
        <v>20</v>
      </c>
      <c r="AQ836">
        <v>90</v>
      </c>
      <c r="AR836" t="s">
        <v>514</v>
      </c>
      <c r="AS836" t="s">
        <v>42</v>
      </c>
      <c r="AT836" t="s">
        <v>515</v>
      </c>
      <c r="AU836" t="s">
        <v>25</v>
      </c>
      <c r="AV836" t="s">
        <v>512</v>
      </c>
      <c r="AW836" t="s">
        <v>1391</v>
      </c>
      <c r="AX836" t="s">
        <v>825</v>
      </c>
      <c r="AY836" t="s">
        <v>825</v>
      </c>
      <c r="AZ836">
        <v>5807646</v>
      </c>
      <c r="BA836" t="s">
        <v>42</v>
      </c>
      <c r="BB836" s="4">
        <v>43958.476594409723</v>
      </c>
      <c r="BC836" t="s">
        <v>837</v>
      </c>
      <c r="BD836" t="s">
        <v>29</v>
      </c>
      <c r="BE836" t="s">
        <v>25</v>
      </c>
      <c r="BF836" t="s">
        <v>513</v>
      </c>
      <c r="BG836" t="s">
        <v>825</v>
      </c>
      <c r="BH836" t="s">
        <v>825</v>
      </c>
      <c r="BI836" s="3">
        <v>43963.62460722222</v>
      </c>
      <c r="BJ836" t="s">
        <v>28</v>
      </c>
      <c r="BK836" s="30" t="s">
        <v>878</v>
      </c>
      <c r="BL836" s="3">
        <v>43963.624658252316</v>
      </c>
      <c r="BM836" t="s">
        <v>31</v>
      </c>
      <c r="BN836" t="s">
        <v>32</v>
      </c>
      <c r="BP836" t="s">
        <v>2103</v>
      </c>
      <c r="BQ836" t="s">
        <v>28</v>
      </c>
      <c r="BR836" t="s">
        <v>28</v>
      </c>
      <c r="BS836" t="s">
        <v>28</v>
      </c>
      <c r="BT836" t="s">
        <v>115</v>
      </c>
      <c r="BU836" s="3">
        <v>43899.492815983795</v>
      </c>
      <c r="BV836" t="s">
        <v>803</v>
      </c>
      <c r="BW836" s="3">
        <v>43963.647801863423</v>
      </c>
      <c r="BX836" t="s">
        <v>1392</v>
      </c>
      <c r="CG836"/>
      <c r="CH836"/>
      <c r="CI836"/>
      <c r="CY836"/>
      <c r="DA836"/>
      <c r="DE836"/>
      <c r="DF836"/>
    </row>
    <row r="837" spans="1:110" x14ac:dyDescent="0.25">
      <c r="A837" s="1">
        <f>IF(Veg_Table[[#This Row],[VP_STATUS]]="Hold",0,IF(OR(AND(Veg_Table[[#This Row],[PRESCRIP]]="NW_No Work",Veg_Table[[#This Row],[VP_STATUS]]&lt;&gt;"No Work Required Under EVM"),AND(Veg_Table[[#This Row],[VP_STATUS]]="No Work Required Under EVM",Veg_Table[[#This Row],[PRESCRIP]]&lt;&gt;"NW_No Work")),1,0))</f>
        <v>0</v>
      </c>
      <c r="B837" s="1">
        <f>IF(Veg_Table[[#This Row],[SPECIES]]="",1,0)</f>
        <v>0</v>
      </c>
      <c r="C837" s="1">
        <f>IF(Veg_Table[[#This Row],[DIAMETER]]="",1,0)</f>
        <v>0</v>
      </c>
      <c r="D837" s="1">
        <f>IF(Veg_Table[[#This Row],[HEIGHT]]="",1,0)</f>
        <v>0</v>
      </c>
      <c r="E83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37" s="1">
        <f>IF(AND(Veg_Table[[#This Row],[TAT_RESULT]]="ABATE",Veg_Table[[#This Row],[PRESCRIP]]="NW_No Work"),1,0)</f>
        <v>0</v>
      </c>
      <c r="G837" s="1">
        <f>IF(OR(Veg_Table[[#This Row],[Prescription R-Scale]]="NA",Veg_Table[[#This Row],[Diameter R-Scale]]="NA"),0,IF(Veg_Table[[#This Row],[Diameter R-Scale]]&lt;&gt;Veg_Table[[#This Row],[Prescription R-Scale]],1,0))</f>
        <v>0</v>
      </c>
      <c r="H837" s="1">
        <f>IF(OR(AND(Veg_Table[[#This Row],[PRESCRIP]]="BC_Br Rmv", Veg_Table[[#This Row],[WOOD_MAN]]&lt;&gt;"Not Needed"),AND(Veg_Table[[#This Row],[PRESCRIP]]="BCS_Br Rmv+Trt", Veg_Table[[#This Row],[WOOD_MAN]]&lt;&gt;"Not Needed")),1,0)</f>
        <v>0</v>
      </c>
      <c r="I837" s="1">
        <f ca="1">IF(AND(Veg_Table[[#This Row],[Prescription_Changed]]="Yes",Veg_Table[[#This Row],[TAT_RESULT]]=""),1,0)</f>
        <v>0</v>
      </c>
      <c r="J837" s="1">
        <f ca="1">SUM(Veg_Table[[#This Row],[Prescription and Status do not match]:[Prescription_Edited_And_TAT_Is_Blank]])</f>
        <v>0</v>
      </c>
      <c r="K837" s="1">
        <f ca="1">IF(Veg_Table[[#This Row],[Sum of Errors]]&gt;0,1,0)</f>
        <v>0</v>
      </c>
      <c r="L837" s="1">
        <f>1</f>
        <v>1</v>
      </c>
      <c r="M83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837" s="1">
        <f>IF(OR(MID(Veg_Table[[#This Row],[PRESCRIP]],2,1)="1",MID(Veg_Table[[#This Row],[PRESCRIP]],2,1)="2",MID(Veg_Table[[#This Row],[PRESCRIP]],2,1)="3",MID(Veg_Table[[#This Row],[PRESCRIP]],2,1)="4"),_xlfn.NUMBERVALUE(MID(Veg_Table[[#This Row],[PRESCRIP]],2,1)),"NA")</f>
        <v>2</v>
      </c>
      <c r="O837" s="1">
        <f>WEEKNUM(Veg_Table[[#This Row],[EVM_LAST_EDITED_Day]],2)</f>
        <v>20</v>
      </c>
      <c r="P837" s="25">
        <f>IFERROR(DATE(YEAR(Veg_Table[[#This Row],[EVM_LAST_EDITED2]]),MONTH(Veg_Table[[#This Row],[EVM_LAST_EDITED2]]),DAY(Veg_Table[[#This Row],[EVM_LAST_EDITED2]])),DATE(2019,1,1))</f>
        <v>43963</v>
      </c>
      <c r="Q837" s="3">
        <f>VALUE(SUBSTITUTE(Veg_Table[[#This Row],[EVM_LAST_EDITED]],",",""))</f>
        <v>43963.625606805603</v>
      </c>
      <c r="R837" s="1" t="str">
        <f>_xlfn.IFNA(IF(Veg_Table[[#This Row],[EVM_LAST_EDITOR]]="","zBlank EVM Last Editor",VLOOKUP(Veg_Table[[#This Row],[EVM_LAST_EDITOR]],Roster_Table[#All],4,FALSE)),"zAWRR Not in Roster")</f>
        <v>zAWRR Not in Roster</v>
      </c>
      <c r="S837" s="1" t="str">
        <f>_xlfn.IFNA(IF(Veg_Table[[#This Row],[EVM_LAST_EDITOR]]="","zBlank EVM Last Editor",VLOOKUP(Veg_Table[[#This Row],[EVM_LAST_EDITOR]],Roster_Table[#All],16,FALSE)),"zCompany_AWRR not in Roster")</f>
        <v>zCompany_AWRR not in Roster</v>
      </c>
      <c r="T837" s="2">
        <f>IFERROR(DATE(YEAR(Veg_Table[[#This Row],[Created2]]),MONTH(Veg_Table[[#This Row],[Created2]]),DAY(Veg_Table[[#This Row],[Created2]])),DATE(2019,1,1))</f>
        <v>43899</v>
      </c>
      <c r="U837" s="3">
        <f>VALUE(SUBSTITUTE(Veg_Table[[#This Row],[Created]],",",""))</f>
        <v>43899.558599884302</v>
      </c>
      <c r="V837" s="3" t="str">
        <f ca="1">IFERROR(_xlfn.IFNA(CELL("contents",INDIRECT(_xlfn.CONCAT("Veg_Table_Production_Data!",ADDRESS(MATCH(_xlfn.MAXIFS(#REF!,#REF!,"="&amp;Veg_Table[[#This Row],[AUTO_ID]],#REF!,"&lt;"&amp;Veg_Table[[#This Row],[EVM_LAST_EDITED_Day]]),#REF!,0),COLUMN(#REF!),4,1,)))),""),"")</f>
        <v/>
      </c>
      <c r="W837" s="3" t="str">
        <f ca="1">IF(Veg_Table[[#This Row],[Previous_Prescription]]="","No",IF(Veg_Table[[#This Row],[Previous_Prescription]]=Veg_Table[[#This Row],[PRESCRIP]],"No","Yes"))</f>
        <v>No</v>
      </c>
      <c r="X837" s="3" t="str">
        <f>IF(Veg_Table[[#This Row],[EVM_LAST_EDITED_Day]]=Veg_Table[[#This Row],[Created_Day]],"New","Old")</f>
        <v>Old</v>
      </c>
      <c r="Y837" s="1">
        <f>IFERROR(IF(FIND("delete",LOWER(Veg_Table[[#This Row],[PI_COMMENTS]]))&gt;=1,1,0),0)</f>
        <v>0</v>
      </c>
      <c r="Z837" s="1" t="str">
        <f>_xlfn.IFNA(IF(Veg_Table[[#This Row],[EVM_LAST_EDITOR]]="","Yes",VLOOKUP(Veg_Table[[#This Row],[EVM_LAST_EDITOR]],Roster_Table[#All],15,FALSE)),"Yes")</f>
        <v>Yes</v>
      </c>
      <c r="AA83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37" s="1" t="str">
        <f>_xlfn.IFNA(VLOOKUP(Veg_Table[[#This Row],[EVM_LAST_EDITOR]],Roster_Table[#All],3,FALSE),"zAWRR Not in Roster")</f>
        <v>zAWRR Not in Roster</v>
      </c>
      <c r="AC837" s="1" t="str">
        <f>_xlfn.IFNA(VLOOKUP(Veg_Table[[#This Row],[EVM_LAST_EDITOR]],Roster_Table[#All],2,FALSE),"zAWRR Not in Roster")</f>
        <v>zAWRR Not in Roster</v>
      </c>
      <c r="AD837" s="1" t="str">
        <f>IF(_xlfn.CONCAT(Veg_Table[[#This Row],[First_Name]]," ",Veg_Table[[#This Row],[Last_Name]])="zAWRR Not in Roster zAWRR Not in Roster","zAWRR Not in Roster",_xlfn.CONCAT(Veg_Table[[#This Row],[First_Name]]," ",Veg_Table[[#This Row],[Last_Name]]))</f>
        <v>zAWRR Not in Roster</v>
      </c>
      <c r="AE837">
        <v>2321625</v>
      </c>
      <c r="AF837" t="s">
        <v>1399</v>
      </c>
      <c r="AG837" t="s">
        <v>30</v>
      </c>
      <c r="AH837" t="s">
        <v>1390</v>
      </c>
      <c r="AI837" t="s">
        <v>1350</v>
      </c>
      <c r="AJ837" t="s">
        <v>820</v>
      </c>
      <c r="AL837" t="s">
        <v>372</v>
      </c>
      <c r="AM837" t="s">
        <v>40</v>
      </c>
      <c r="AN837" t="s">
        <v>25</v>
      </c>
      <c r="AO837" t="s">
        <v>25</v>
      </c>
      <c r="AP837">
        <v>15</v>
      </c>
      <c r="AQ837">
        <v>62</v>
      </c>
      <c r="AR837" t="s">
        <v>514</v>
      </c>
      <c r="AS837" t="s">
        <v>42</v>
      </c>
      <c r="AT837" t="s">
        <v>522</v>
      </c>
      <c r="AU837" t="s">
        <v>25</v>
      </c>
      <c r="AV837" t="s">
        <v>512</v>
      </c>
      <c r="AW837" t="s">
        <v>1400</v>
      </c>
      <c r="AX837" t="s">
        <v>825</v>
      </c>
      <c r="AY837" t="s">
        <v>825</v>
      </c>
      <c r="AZ837">
        <v>5807646</v>
      </c>
      <c r="BA837" t="s">
        <v>42</v>
      </c>
      <c r="BB837" s="4">
        <v>43958.63192162037</v>
      </c>
      <c r="BC837" t="s">
        <v>837</v>
      </c>
      <c r="BD837" t="s">
        <v>29</v>
      </c>
      <c r="BE837" t="s">
        <v>25</v>
      </c>
      <c r="BF837" t="s">
        <v>513</v>
      </c>
      <c r="BG837" t="s">
        <v>825</v>
      </c>
      <c r="BH837" t="s">
        <v>825</v>
      </c>
      <c r="BI837" s="3">
        <v>43963.625582418979</v>
      </c>
      <c r="BJ837" t="s">
        <v>1397</v>
      </c>
      <c r="BK837" s="30" t="s">
        <v>878</v>
      </c>
      <c r="BL837" s="3">
        <v>43963.625606805559</v>
      </c>
      <c r="BM837" t="s">
        <v>31</v>
      </c>
      <c r="BN837" t="s">
        <v>32</v>
      </c>
      <c r="BP837" t="s">
        <v>2103</v>
      </c>
      <c r="BQ837" t="s">
        <v>28</v>
      </c>
      <c r="BR837" t="s">
        <v>28</v>
      </c>
      <c r="BS837" t="s">
        <v>28</v>
      </c>
      <c r="BT837" t="s">
        <v>115</v>
      </c>
      <c r="BU837" s="3">
        <v>43899.558599884258</v>
      </c>
      <c r="BV837" t="s">
        <v>803</v>
      </c>
      <c r="BW837" s="3">
        <v>43963.647801863423</v>
      </c>
      <c r="BX837" t="s">
        <v>1401</v>
      </c>
      <c r="CG837"/>
      <c r="CH837"/>
      <c r="CI837"/>
      <c r="CY837"/>
      <c r="DA837"/>
      <c r="DE837"/>
      <c r="DF837"/>
    </row>
    <row r="838" spans="1:110" x14ac:dyDescent="0.25">
      <c r="A838" s="1">
        <f>IF(Veg_Table[[#This Row],[VP_STATUS]]="Hold",0,IF(OR(AND(Veg_Table[[#This Row],[PRESCRIP]]="NW_No Work",Veg_Table[[#This Row],[VP_STATUS]]&lt;&gt;"No Work Required Under EVM"),AND(Veg_Table[[#This Row],[VP_STATUS]]="No Work Required Under EVM",Veg_Table[[#This Row],[PRESCRIP]]&lt;&gt;"NW_No Work")),1,0))</f>
        <v>0</v>
      </c>
      <c r="B838" s="1">
        <f>IF(Veg_Table[[#This Row],[SPECIES]]="",1,0)</f>
        <v>0</v>
      </c>
      <c r="C838" s="1">
        <f>IF(Veg_Table[[#This Row],[DIAMETER]]="",1,0)</f>
        <v>0</v>
      </c>
      <c r="D838" s="1">
        <f>IF(Veg_Table[[#This Row],[HEIGHT]]="",1,0)</f>
        <v>0</v>
      </c>
      <c r="E83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38" s="1">
        <f>IF(AND(Veg_Table[[#This Row],[TAT_RESULT]]="ABATE",Veg_Table[[#This Row],[PRESCRIP]]="NW_No Work"),1,0)</f>
        <v>0</v>
      </c>
      <c r="G838" s="1">
        <f>IF(OR(Veg_Table[[#This Row],[Prescription R-Scale]]="NA",Veg_Table[[#This Row],[Diameter R-Scale]]="NA"),0,IF(Veg_Table[[#This Row],[Diameter R-Scale]]&lt;&gt;Veg_Table[[#This Row],[Prescription R-Scale]],1,0))</f>
        <v>0</v>
      </c>
      <c r="H838" s="1">
        <f>IF(OR(AND(Veg_Table[[#This Row],[PRESCRIP]]="BC_Br Rmv", Veg_Table[[#This Row],[WOOD_MAN]]&lt;&gt;"Not Needed"),AND(Veg_Table[[#This Row],[PRESCRIP]]="BCS_Br Rmv+Trt", Veg_Table[[#This Row],[WOOD_MAN]]&lt;&gt;"Not Needed")),1,0)</f>
        <v>0</v>
      </c>
      <c r="I838" s="1">
        <f ca="1">IF(AND(Veg_Table[[#This Row],[Prescription_Changed]]="Yes",Veg_Table[[#This Row],[TAT_RESULT]]=""),1,0)</f>
        <v>0</v>
      </c>
      <c r="J838" s="1">
        <f ca="1">SUM(Veg_Table[[#This Row],[Prescription and Status do not match]:[Prescription_Edited_And_TAT_Is_Blank]])</f>
        <v>0</v>
      </c>
      <c r="K838" s="1">
        <f ca="1">IF(Veg_Table[[#This Row],[Sum of Errors]]&gt;0,1,0)</f>
        <v>0</v>
      </c>
      <c r="L838" s="1">
        <f>1</f>
        <v>1</v>
      </c>
      <c r="M83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838" s="1">
        <f>IF(OR(MID(Veg_Table[[#This Row],[PRESCRIP]],2,1)="1",MID(Veg_Table[[#This Row],[PRESCRIP]],2,1)="2",MID(Veg_Table[[#This Row],[PRESCRIP]],2,1)="3",MID(Veg_Table[[#This Row],[PRESCRIP]],2,1)="4"),_xlfn.NUMBERVALUE(MID(Veg_Table[[#This Row],[PRESCRIP]],2,1)),"NA")</f>
        <v>2</v>
      </c>
      <c r="O838" s="1">
        <f>WEEKNUM(Veg_Table[[#This Row],[EVM_LAST_EDITED_Day]],2)</f>
        <v>20</v>
      </c>
      <c r="P838" s="25">
        <f>IFERROR(DATE(YEAR(Veg_Table[[#This Row],[EVM_LAST_EDITED2]]),MONTH(Veg_Table[[#This Row],[EVM_LAST_EDITED2]]),DAY(Veg_Table[[#This Row],[EVM_LAST_EDITED2]])),DATE(2019,1,1))</f>
        <v>43963</v>
      </c>
      <c r="Q838" s="3">
        <f>VALUE(SUBSTITUTE(Veg_Table[[#This Row],[EVM_LAST_EDITED]],",",""))</f>
        <v>43963.627980995399</v>
      </c>
      <c r="R838" s="1" t="str">
        <f>_xlfn.IFNA(IF(Veg_Table[[#This Row],[EVM_LAST_EDITOR]]="","zBlank EVM Last Editor",VLOOKUP(Veg_Table[[#This Row],[EVM_LAST_EDITOR]],Roster_Table[#All],4,FALSE)),"zAWRR Not in Roster")</f>
        <v>zAWRR Not in Roster</v>
      </c>
      <c r="S838" s="1" t="str">
        <f>_xlfn.IFNA(IF(Veg_Table[[#This Row],[EVM_LAST_EDITOR]]="","zBlank EVM Last Editor",VLOOKUP(Veg_Table[[#This Row],[EVM_LAST_EDITOR]],Roster_Table[#All],16,FALSE)),"zCompany_AWRR not in Roster")</f>
        <v>zCompany_AWRR not in Roster</v>
      </c>
      <c r="T838" s="2">
        <f>IFERROR(DATE(YEAR(Veg_Table[[#This Row],[Created2]]),MONTH(Veg_Table[[#This Row],[Created2]]),DAY(Veg_Table[[#This Row],[Created2]])),DATE(2019,1,1))</f>
        <v>43899</v>
      </c>
      <c r="U838" s="3">
        <f>VALUE(SUBSTITUTE(Veg_Table[[#This Row],[Created]],",",""))</f>
        <v>43899.5628303704</v>
      </c>
      <c r="V838" s="3" t="str">
        <f ca="1">IFERROR(_xlfn.IFNA(CELL("contents",INDIRECT(_xlfn.CONCAT("Veg_Table_Production_Data!",ADDRESS(MATCH(_xlfn.MAXIFS(#REF!,#REF!,"="&amp;Veg_Table[[#This Row],[AUTO_ID]],#REF!,"&lt;"&amp;Veg_Table[[#This Row],[EVM_LAST_EDITED_Day]]),#REF!,0),COLUMN(#REF!),4,1,)))),""),"")</f>
        <v/>
      </c>
      <c r="W838" s="3" t="str">
        <f ca="1">IF(Veg_Table[[#This Row],[Previous_Prescription]]="","No",IF(Veg_Table[[#This Row],[Previous_Prescription]]=Veg_Table[[#This Row],[PRESCRIP]],"No","Yes"))</f>
        <v>No</v>
      </c>
      <c r="X838" s="3" t="str">
        <f>IF(Veg_Table[[#This Row],[EVM_LAST_EDITED_Day]]=Veg_Table[[#This Row],[Created_Day]],"New","Old")</f>
        <v>Old</v>
      </c>
      <c r="Y838" s="1">
        <f>IFERROR(IF(FIND("delete",LOWER(Veg_Table[[#This Row],[PI_COMMENTS]]))&gt;=1,1,0),0)</f>
        <v>0</v>
      </c>
      <c r="Z838" s="1" t="str">
        <f>_xlfn.IFNA(IF(Veg_Table[[#This Row],[EVM_LAST_EDITOR]]="","Yes",VLOOKUP(Veg_Table[[#This Row],[EVM_LAST_EDITOR]],Roster_Table[#All],15,FALSE)),"Yes")</f>
        <v>Yes</v>
      </c>
      <c r="AA83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38" s="1" t="str">
        <f>_xlfn.IFNA(VLOOKUP(Veg_Table[[#This Row],[EVM_LAST_EDITOR]],Roster_Table[#All],3,FALSE),"zAWRR Not in Roster")</f>
        <v>zAWRR Not in Roster</v>
      </c>
      <c r="AC838" s="1" t="str">
        <f>_xlfn.IFNA(VLOOKUP(Veg_Table[[#This Row],[EVM_LAST_EDITOR]],Roster_Table[#All],2,FALSE),"zAWRR Not in Roster")</f>
        <v>zAWRR Not in Roster</v>
      </c>
      <c r="AD838" s="1" t="str">
        <f>IF(_xlfn.CONCAT(Veg_Table[[#This Row],[First_Name]]," ",Veg_Table[[#This Row],[Last_Name]])="zAWRR Not in Roster zAWRR Not in Roster","zAWRR Not in Roster",_xlfn.CONCAT(Veg_Table[[#This Row],[First_Name]]," ",Veg_Table[[#This Row],[Last_Name]]))</f>
        <v>zAWRR Not in Roster</v>
      </c>
      <c r="AE838">
        <v>2321658</v>
      </c>
      <c r="AF838" t="s">
        <v>1402</v>
      </c>
      <c r="AG838" t="s">
        <v>30</v>
      </c>
      <c r="AH838" t="s">
        <v>1390</v>
      </c>
      <c r="AI838" t="s">
        <v>1350</v>
      </c>
      <c r="AJ838" t="s">
        <v>820</v>
      </c>
      <c r="AL838" t="s">
        <v>372</v>
      </c>
      <c r="AM838" t="s">
        <v>40</v>
      </c>
      <c r="AN838" t="s">
        <v>25</v>
      </c>
      <c r="AO838" t="s">
        <v>25</v>
      </c>
      <c r="AP838">
        <v>13</v>
      </c>
      <c r="AQ838">
        <v>55</v>
      </c>
      <c r="AR838" t="s">
        <v>511</v>
      </c>
      <c r="AS838" t="s">
        <v>530</v>
      </c>
      <c r="AT838" t="s">
        <v>522</v>
      </c>
      <c r="AU838" t="s">
        <v>25</v>
      </c>
      <c r="AV838" t="s">
        <v>512</v>
      </c>
      <c r="AW838" t="s">
        <v>1403</v>
      </c>
      <c r="AX838" t="s">
        <v>825</v>
      </c>
      <c r="AY838" t="s">
        <v>825</v>
      </c>
      <c r="AZ838">
        <v>5807646</v>
      </c>
      <c r="BA838" t="s">
        <v>530</v>
      </c>
      <c r="BB838" s="4">
        <v>43958.612248530095</v>
      </c>
      <c r="BC838" t="s">
        <v>837</v>
      </c>
      <c r="BD838" t="s">
        <v>29</v>
      </c>
      <c r="BE838" t="s">
        <v>25</v>
      </c>
      <c r="BF838" t="s">
        <v>513</v>
      </c>
      <c r="BG838" t="s">
        <v>825</v>
      </c>
      <c r="BH838" t="s">
        <v>825</v>
      </c>
      <c r="BI838" s="3">
        <v>43963.627948726855</v>
      </c>
      <c r="BJ838" t="s">
        <v>1404</v>
      </c>
      <c r="BK838" s="30" t="s">
        <v>878</v>
      </c>
      <c r="BL838" s="3">
        <v>43963.62798099537</v>
      </c>
      <c r="BM838" t="s">
        <v>31</v>
      </c>
      <c r="BN838" t="s">
        <v>32</v>
      </c>
      <c r="BP838" t="s">
        <v>2103</v>
      </c>
      <c r="BQ838" t="s">
        <v>28</v>
      </c>
      <c r="BR838" t="s">
        <v>28</v>
      </c>
      <c r="BS838" t="s">
        <v>28</v>
      </c>
      <c r="BT838" t="s">
        <v>115</v>
      </c>
      <c r="BU838" s="3">
        <v>43899.562830370371</v>
      </c>
      <c r="BV838" t="s">
        <v>803</v>
      </c>
      <c r="BW838" s="3">
        <v>43963.647801863423</v>
      </c>
      <c r="BX838" t="s">
        <v>1405</v>
      </c>
      <c r="CG838"/>
      <c r="CH838"/>
      <c r="CI838"/>
      <c r="CY838"/>
      <c r="DA838"/>
      <c r="DE838"/>
      <c r="DF838"/>
    </row>
    <row r="839" spans="1:110" x14ac:dyDescent="0.25">
      <c r="A839" s="1">
        <f>IF(Veg_Table[[#This Row],[VP_STATUS]]="Hold",0,IF(OR(AND(Veg_Table[[#This Row],[PRESCRIP]]="NW_No Work",Veg_Table[[#This Row],[VP_STATUS]]&lt;&gt;"No Work Required Under EVM"),AND(Veg_Table[[#This Row],[VP_STATUS]]="No Work Required Under EVM",Veg_Table[[#This Row],[PRESCRIP]]&lt;&gt;"NW_No Work")),1,0))</f>
        <v>0</v>
      </c>
      <c r="B839" s="1">
        <f>IF(Veg_Table[[#This Row],[SPECIES]]="",1,0)</f>
        <v>0</v>
      </c>
      <c r="C839" s="1">
        <f>IF(Veg_Table[[#This Row],[DIAMETER]]="",1,0)</f>
        <v>0</v>
      </c>
      <c r="D839" s="1">
        <f>IF(Veg_Table[[#This Row],[HEIGHT]]="",1,0)</f>
        <v>0</v>
      </c>
      <c r="E83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39" s="1">
        <f>IF(AND(Veg_Table[[#This Row],[TAT_RESULT]]="ABATE",Veg_Table[[#This Row],[PRESCRIP]]="NW_No Work"),1,0)</f>
        <v>0</v>
      </c>
      <c r="G839" s="1">
        <f>IF(OR(Veg_Table[[#This Row],[Prescription R-Scale]]="NA",Veg_Table[[#This Row],[Diameter R-Scale]]="NA"),0,IF(Veg_Table[[#This Row],[Diameter R-Scale]]&lt;&gt;Veg_Table[[#This Row],[Prescription R-Scale]],1,0))</f>
        <v>0</v>
      </c>
      <c r="H839" s="1">
        <f>IF(OR(AND(Veg_Table[[#This Row],[PRESCRIP]]="BC_Br Rmv", Veg_Table[[#This Row],[WOOD_MAN]]&lt;&gt;"Not Needed"),AND(Veg_Table[[#This Row],[PRESCRIP]]="BCS_Br Rmv+Trt", Veg_Table[[#This Row],[WOOD_MAN]]&lt;&gt;"Not Needed")),1,0)</f>
        <v>0</v>
      </c>
      <c r="I839" s="1">
        <f ca="1">IF(AND(Veg_Table[[#This Row],[Prescription_Changed]]="Yes",Veg_Table[[#This Row],[TAT_RESULT]]=""),1,0)</f>
        <v>0</v>
      </c>
      <c r="J839" s="1">
        <f ca="1">SUM(Veg_Table[[#This Row],[Prescription and Status do not match]:[Prescription_Edited_And_TAT_Is_Blank]])</f>
        <v>0</v>
      </c>
      <c r="K839" s="1">
        <f ca="1">IF(Veg_Table[[#This Row],[Sum of Errors]]&gt;0,1,0)</f>
        <v>0</v>
      </c>
      <c r="L839" s="1">
        <f>1</f>
        <v>1</v>
      </c>
      <c r="M83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839" s="1">
        <f>IF(OR(MID(Veg_Table[[#This Row],[PRESCRIP]],2,1)="1",MID(Veg_Table[[#This Row],[PRESCRIP]],2,1)="2",MID(Veg_Table[[#This Row],[PRESCRIP]],2,1)="3",MID(Veg_Table[[#This Row],[PRESCRIP]],2,1)="4"),_xlfn.NUMBERVALUE(MID(Veg_Table[[#This Row],[PRESCRIP]],2,1)),"NA")</f>
        <v>4</v>
      </c>
      <c r="O839" s="1">
        <f>WEEKNUM(Veg_Table[[#This Row],[EVM_LAST_EDITED_Day]],2)</f>
        <v>20</v>
      </c>
      <c r="P839" s="25">
        <f>IFERROR(DATE(YEAR(Veg_Table[[#This Row],[EVM_LAST_EDITED2]]),MONTH(Veg_Table[[#This Row],[EVM_LAST_EDITED2]]),DAY(Veg_Table[[#This Row],[EVM_LAST_EDITED2]])),DATE(2019,1,1))</f>
        <v>43963</v>
      </c>
      <c r="Q839" s="3">
        <f>VALUE(SUBSTITUTE(Veg_Table[[#This Row],[EVM_LAST_EDITED]],",",""))</f>
        <v>43963.629185914397</v>
      </c>
      <c r="R839" s="1" t="str">
        <f>_xlfn.IFNA(IF(Veg_Table[[#This Row],[EVM_LAST_EDITOR]]="","zBlank EVM Last Editor",VLOOKUP(Veg_Table[[#This Row],[EVM_LAST_EDITOR]],Roster_Table[#All],4,FALSE)),"zAWRR Not in Roster")</f>
        <v>zAWRR Not in Roster</v>
      </c>
      <c r="S839" s="1" t="str">
        <f>_xlfn.IFNA(IF(Veg_Table[[#This Row],[EVM_LAST_EDITOR]]="","zBlank EVM Last Editor",VLOOKUP(Veg_Table[[#This Row],[EVM_LAST_EDITOR]],Roster_Table[#All],16,FALSE)),"zCompany_AWRR not in Roster")</f>
        <v>zCompany_AWRR not in Roster</v>
      </c>
      <c r="T839" s="2">
        <f>IFERROR(DATE(YEAR(Veg_Table[[#This Row],[Created2]]),MONTH(Veg_Table[[#This Row],[Created2]]),DAY(Veg_Table[[#This Row],[Created2]])),DATE(2019,1,1))</f>
        <v>43899</v>
      </c>
      <c r="U839" s="3">
        <f>VALUE(SUBSTITUTE(Veg_Table[[#This Row],[Created]],",",""))</f>
        <v>43899.568203240698</v>
      </c>
      <c r="V839" s="3" t="str">
        <f ca="1">IFERROR(_xlfn.IFNA(CELL("contents",INDIRECT(_xlfn.CONCAT("Veg_Table_Production_Data!",ADDRESS(MATCH(_xlfn.MAXIFS(#REF!,#REF!,"="&amp;Veg_Table[[#This Row],[AUTO_ID]],#REF!,"&lt;"&amp;Veg_Table[[#This Row],[EVM_LAST_EDITED_Day]]),#REF!,0),COLUMN(#REF!),4,1,)))),""),"")</f>
        <v/>
      </c>
      <c r="W839" s="3" t="str">
        <f ca="1">IF(Veg_Table[[#This Row],[Previous_Prescription]]="","No",IF(Veg_Table[[#This Row],[Previous_Prescription]]=Veg_Table[[#This Row],[PRESCRIP]],"No","Yes"))</f>
        <v>No</v>
      </c>
      <c r="X839" s="3" t="str">
        <f>IF(Veg_Table[[#This Row],[EVM_LAST_EDITED_Day]]=Veg_Table[[#This Row],[Created_Day]],"New","Old")</f>
        <v>Old</v>
      </c>
      <c r="Y839" s="1">
        <f>IFERROR(IF(FIND("delete",LOWER(Veg_Table[[#This Row],[PI_COMMENTS]]))&gt;=1,1,0),0)</f>
        <v>0</v>
      </c>
      <c r="Z839" s="1" t="str">
        <f>_xlfn.IFNA(IF(Veg_Table[[#This Row],[EVM_LAST_EDITOR]]="","Yes",VLOOKUP(Veg_Table[[#This Row],[EVM_LAST_EDITOR]],Roster_Table[#All],15,FALSE)),"Yes")</f>
        <v>Yes</v>
      </c>
      <c r="AA83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39" s="1" t="str">
        <f>_xlfn.IFNA(VLOOKUP(Veg_Table[[#This Row],[EVM_LAST_EDITOR]],Roster_Table[#All],3,FALSE),"zAWRR Not in Roster")</f>
        <v>zAWRR Not in Roster</v>
      </c>
      <c r="AC839" s="1" t="str">
        <f>_xlfn.IFNA(VLOOKUP(Veg_Table[[#This Row],[EVM_LAST_EDITOR]],Roster_Table[#All],2,FALSE),"zAWRR Not in Roster")</f>
        <v>zAWRR Not in Roster</v>
      </c>
      <c r="AD839" s="1" t="str">
        <f>IF(_xlfn.CONCAT(Veg_Table[[#This Row],[First_Name]]," ",Veg_Table[[#This Row],[Last_Name]])="zAWRR Not in Roster zAWRR Not in Roster","zAWRR Not in Roster",_xlfn.CONCAT(Veg_Table[[#This Row],[First_Name]]," ",Veg_Table[[#This Row],[Last_Name]]))</f>
        <v>zAWRR Not in Roster</v>
      </c>
      <c r="AE839">
        <v>2321701</v>
      </c>
      <c r="AF839" t="s">
        <v>1406</v>
      </c>
      <c r="AG839" t="s">
        <v>30</v>
      </c>
      <c r="AH839" t="s">
        <v>1390</v>
      </c>
      <c r="AI839" t="s">
        <v>1350</v>
      </c>
      <c r="AJ839" t="s">
        <v>820</v>
      </c>
      <c r="AL839" t="s">
        <v>372</v>
      </c>
      <c r="AM839" t="s">
        <v>40</v>
      </c>
      <c r="AN839" t="s">
        <v>25</v>
      </c>
      <c r="AO839" t="s">
        <v>25</v>
      </c>
      <c r="AP839">
        <v>36</v>
      </c>
      <c r="AQ839">
        <v>76</v>
      </c>
      <c r="AR839" t="s">
        <v>514</v>
      </c>
      <c r="AS839" t="s">
        <v>57</v>
      </c>
      <c r="AT839" t="s">
        <v>522</v>
      </c>
      <c r="AU839" t="s">
        <v>25</v>
      </c>
      <c r="AV839" t="s">
        <v>512</v>
      </c>
      <c r="AW839" t="s">
        <v>1407</v>
      </c>
      <c r="AX839" t="s">
        <v>825</v>
      </c>
      <c r="AY839" t="s">
        <v>825</v>
      </c>
      <c r="AZ839">
        <v>5807646</v>
      </c>
      <c r="BA839" t="s">
        <v>57</v>
      </c>
      <c r="BB839" s="4">
        <v>43958.567003865741</v>
      </c>
      <c r="BC839" t="s">
        <v>837</v>
      </c>
      <c r="BD839" t="s">
        <v>29</v>
      </c>
      <c r="BE839" t="s">
        <v>25</v>
      </c>
      <c r="BF839" t="s">
        <v>513</v>
      </c>
      <c r="BG839" t="s">
        <v>825</v>
      </c>
      <c r="BH839" t="s">
        <v>825</v>
      </c>
      <c r="BI839" s="3">
        <v>43963.629158750002</v>
      </c>
      <c r="BJ839" t="s">
        <v>1404</v>
      </c>
      <c r="BK839" s="30" t="s">
        <v>878</v>
      </c>
      <c r="BL839" s="3">
        <v>43963.629185914353</v>
      </c>
      <c r="BM839" t="s">
        <v>31</v>
      </c>
      <c r="BN839" t="s">
        <v>32</v>
      </c>
      <c r="BP839" t="s">
        <v>2103</v>
      </c>
      <c r="BQ839" t="s">
        <v>28</v>
      </c>
      <c r="BR839" t="s">
        <v>28</v>
      </c>
      <c r="BS839" t="s">
        <v>28</v>
      </c>
      <c r="BT839" t="s">
        <v>115</v>
      </c>
      <c r="BU839" s="3">
        <v>43899.568203240742</v>
      </c>
      <c r="BV839" t="s">
        <v>803</v>
      </c>
      <c r="BW839" s="3">
        <v>43963.647801863423</v>
      </c>
      <c r="BX839" t="s">
        <v>1408</v>
      </c>
      <c r="CG839"/>
      <c r="CH839"/>
      <c r="CI839"/>
      <c r="CY839"/>
      <c r="DA839"/>
      <c r="DE839"/>
      <c r="DF839"/>
    </row>
    <row r="840" spans="1:110" x14ac:dyDescent="0.25">
      <c r="A840" s="1">
        <f>IF(Veg_Table[[#This Row],[VP_STATUS]]="Hold",0,IF(OR(AND(Veg_Table[[#This Row],[PRESCRIP]]="NW_No Work",Veg_Table[[#This Row],[VP_STATUS]]&lt;&gt;"No Work Required Under EVM"),AND(Veg_Table[[#This Row],[VP_STATUS]]="No Work Required Under EVM",Veg_Table[[#This Row],[PRESCRIP]]&lt;&gt;"NW_No Work")),1,0))</f>
        <v>0</v>
      </c>
      <c r="B840" s="1">
        <f>IF(Veg_Table[[#This Row],[SPECIES]]="",1,0)</f>
        <v>0</v>
      </c>
      <c r="C840" s="1">
        <f>IF(Veg_Table[[#This Row],[DIAMETER]]="",1,0)</f>
        <v>0</v>
      </c>
      <c r="D840" s="1">
        <f>IF(Veg_Table[[#This Row],[HEIGHT]]="",1,0)</f>
        <v>0</v>
      </c>
      <c r="E84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40" s="1">
        <f>IF(AND(Veg_Table[[#This Row],[TAT_RESULT]]="ABATE",Veg_Table[[#This Row],[PRESCRIP]]="NW_No Work"),1,0)</f>
        <v>0</v>
      </c>
      <c r="G840" s="1">
        <f>IF(OR(Veg_Table[[#This Row],[Prescription R-Scale]]="NA",Veg_Table[[#This Row],[Diameter R-Scale]]="NA"),0,IF(Veg_Table[[#This Row],[Diameter R-Scale]]&lt;&gt;Veg_Table[[#This Row],[Prescription R-Scale]],1,0))</f>
        <v>0</v>
      </c>
      <c r="H840" s="1">
        <f>IF(OR(AND(Veg_Table[[#This Row],[PRESCRIP]]="BC_Br Rmv", Veg_Table[[#This Row],[WOOD_MAN]]&lt;&gt;"Not Needed"),AND(Veg_Table[[#This Row],[PRESCRIP]]="BCS_Br Rmv+Trt", Veg_Table[[#This Row],[WOOD_MAN]]&lt;&gt;"Not Needed")),1,0)</f>
        <v>0</v>
      </c>
      <c r="I840" s="1">
        <f ca="1">IF(AND(Veg_Table[[#This Row],[Prescription_Changed]]="Yes",Veg_Table[[#This Row],[TAT_RESULT]]=""),1,0)</f>
        <v>0</v>
      </c>
      <c r="J840" s="1">
        <f ca="1">SUM(Veg_Table[[#This Row],[Prescription and Status do not match]:[Prescription_Edited_And_TAT_Is_Blank]])</f>
        <v>0</v>
      </c>
      <c r="K840" s="1">
        <f ca="1">IF(Veg_Table[[#This Row],[Sum of Errors]]&gt;0,1,0)</f>
        <v>0</v>
      </c>
      <c r="L840" s="1">
        <f>1</f>
        <v>1</v>
      </c>
      <c r="M840"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840" s="1" t="str">
        <f>IF(OR(MID(Veg_Table[[#This Row],[PRESCRIP]],2,1)="1",MID(Veg_Table[[#This Row],[PRESCRIP]],2,1)="2",MID(Veg_Table[[#This Row],[PRESCRIP]],2,1)="3",MID(Veg_Table[[#This Row],[PRESCRIP]],2,1)="4"),_xlfn.NUMBERVALUE(MID(Veg_Table[[#This Row],[PRESCRIP]],2,1)),"NA")</f>
        <v>NA</v>
      </c>
      <c r="O840" s="1">
        <f>WEEKNUM(Veg_Table[[#This Row],[EVM_LAST_EDITED_Day]],2)</f>
        <v>20</v>
      </c>
      <c r="P840" s="25">
        <f>IFERROR(DATE(YEAR(Veg_Table[[#This Row],[EVM_LAST_EDITED2]]),MONTH(Veg_Table[[#This Row],[EVM_LAST_EDITED2]]),DAY(Veg_Table[[#This Row],[EVM_LAST_EDITED2]])),DATE(2019,1,1))</f>
        <v>43963</v>
      </c>
      <c r="Q840" s="3">
        <f>VALUE(SUBSTITUTE(Veg_Table[[#This Row],[EVM_LAST_EDITED]],",",""))</f>
        <v>43963.632540335602</v>
      </c>
      <c r="R840" s="1" t="str">
        <f>_xlfn.IFNA(IF(Veg_Table[[#This Row],[EVM_LAST_EDITOR]]="","zBlank EVM Last Editor",VLOOKUP(Veg_Table[[#This Row],[EVM_LAST_EDITOR]],Roster_Table[#All],4,FALSE)),"zAWRR Not in Roster")</f>
        <v>MGE</v>
      </c>
      <c r="S840" s="1" t="str">
        <f>_xlfn.IFNA(IF(Veg_Table[[#This Row],[EVM_LAST_EDITOR]]="","zBlank EVM Last Editor",VLOOKUP(Veg_Table[[#This Row],[EVM_LAST_EDITOR]],Roster_Table[#All],16,FALSE)),"zCompany_AWRR not in Roster")</f>
        <v>MGE_Mountain G Enterprises</v>
      </c>
      <c r="T840" s="2">
        <f>IFERROR(DATE(YEAR(Veg_Table[[#This Row],[Created2]]),MONTH(Veg_Table[[#This Row],[Created2]]),DAY(Veg_Table[[#This Row],[Created2]])),DATE(2019,1,1))</f>
        <v>43963</v>
      </c>
      <c r="U840" s="3">
        <f>VALUE(SUBSTITUTE(Veg_Table[[#This Row],[Created]],",",""))</f>
        <v>43963.632540335602</v>
      </c>
      <c r="V840" s="3" t="str">
        <f ca="1">IFERROR(_xlfn.IFNA(CELL("contents",INDIRECT(_xlfn.CONCAT("Veg_Table_Production_Data!",ADDRESS(MATCH(_xlfn.MAXIFS(#REF!,#REF!,"="&amp;Veg_Table[[#This Row],[AUTO_ID]],#REF!,"&lt;"&amp;Veg_Table[[#This Row],[EVM_LAST_EDITED_Day]]),#REF!,0),COLUMN(#REF!),4,1,)))),""),"")</f>
        <v/>
      </c>
      <c r="W840" s="3" t="str">
        <f ca="1">IF(Veg_Table[[#This Row],[Previous_Prescription]]="","No",IF(Veg_Table[[#This Row],[Previous_Prescription]]=Veg_Table[[#This Row],[PRESCRIP]],"No","Yes"))</f>
        <v>No</v>
      </c>
      <c r="X840" s="3" t="str">
        <f>IF(Veg_Table[[#This Row],[EVM_LAST_EDITED_Day]]=Veg_Table[[#This Row],[Created_Day]],"New","Old")</f>
        <v>New</v>
      </c>
      <c r="Y840" s="1">
        <f>IFERROR(IF(FIND("delete",LOWER(Veg_Table[[#This Row],[PI_COMMENTS]]))&gt;=1,1,0),0)</f>
        <v>0</v>
      </c>
      <c r="Z840" s="1" t="str">
        <f>_xlfn.IFNA(IF(Veg_Table[[#This Row],[EVM_LAST_EDITOR]]="","Yes",VLOOKUP(Veg_Table[[#This Row],[EVM_LAST_EDITOR]],Roster_Table[#All],15,FALSE)),"Yes")</f>
        <v>Yes</v>
      </c>
      <c r="AA84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40" s="1" t="str">
        <f>_xlfn.IFNA(VLOOKUP(Veg_Table[[#This Row],[EVM_LAST_EDITOR]],Roster_Table[#All],3,FALSE),"zAWRR Not in Roster")</f>
        <v>John Paul</v>
      </c>
      <c r="AC840" s="1" t="str">
        <f>_xlfn.IFNA(VLOOKUP(Veg_Table[[#This Row],[EVM_LAST_EDITOR]],Roster_Table[#All],2,FALSE),"zAWRR Not in Roster")</f>
        <v>Kubitschek</v>
      </c>
      <c r="AD840" s="1" t="str">
        <f>IF(_xlfn.CONCAT(Veg_Table[[#This Row],[First_Name]]," ",Veg_Table[[#This Row],[Last_Name]])="zAWRR Not in Roster zAWRR Not in Roster","zAWRR Not in Roster",_xlfn.CONCAT(Veg_Table[[#This Row],[First_Name]]," ",Veg_Table[[#This Row],[Last_Name]]))</f>
        <v>John Paul Kubitschek</v>
      </c>
      <c r="AE840">
        <v>3221582</v>
      </c>
      <c r="AF840" t="s">
        <v>4764</v>
      </c>
      <c r="AG840" t="s">
        <v>93</v>
      </c>
      <c r="AH840" t="s">
        <v>1532</v>
      </c>
      <c r="AI840" t="s">
        <v>1550</v>
      </c>
      <c r="AJ840" t="s">
        <v>21</v>
      </c>
      <c r="AL840" t="s">
        <v>22</v>
      </c>
      <c r="AM840" t="s">
        <v>40</v>
      </c>
      <c r="AN840" t="s">
        <v>25</v>
      </c>
      <c r="AO840" t="s">
        <v>25</v>
      </c>
      <c r="AP840">
        <v>6</v>
      </c>
      <c r="AQ840">
        <v>25</v>
      </c>
      <c r="AR840" t="s">
        <v>511</v>
      </c>
      <c r="AS840" t="s">
        <v>24</v>
      </c>
      <c r="AT840" t="s">
        <v>26</v>
      </c>
      <c r="AV840" t="s">
        <v>512</v>
      </c>
      <c r="AW840" t="s">
        <v>4765</v>
      </c>
      <c r="AZ840"/>
      <c r="BB840" s="4"/>
      <c r="BD840" t="s">
        <v>29</v>
      </c>
      <c r="BE840" t="s">
        <v>25</v>
      </c>
      <c r="BF840" t="s">
        <v>513</v>
      </c>
      <c r="BI840" s="3"/>
      <c r="BJ840" t="s">
        <v>52</v>
      </c>
      <c r="BK840" s="30" t="s">
        <v>344</v>
      </c>
      <c r="BL840" s="3">
        <v>43963.632540335646</v>
      </c>
      <c r="BM840" t="s">
        <v>31</v>
      </c>
      <c r="BN840" t="s">
        <v>32</v>
      </c>
      <c r="BP840" t="s">
        <v>1547</v>
      </c>
      <c r="BQ840" t="s">
        <v>1025</v>
      </c>
      <c r="BR840" t="s">
        <v>28</v>
      </c>
      <c r="BS840" t="s">
        <v>28</v>
      </c>
      <c r="BT840" t="s">
        <v>344</v>
      </c>
      <c r="BU840" s="3">
        <v>43963.632540335646</v>
      </c>
      <c r="BV840" t="s">
        <v>803</v>
      </c>
      <c r="BW840" s="3">
        <v>43963.682579687498</v>
      </c>
      <c r="BX840" t="s">
        <v>4766</v>
      </c>
      <c r="CG840"/>
      <c r="CH840"/>
      <c r="CI840"/>
      <c r="CY840"/>
      <c r="DA840"/>
      <c r="DE840"/>
      <c r="DF840"/>
    </row>
    <row r="841" spans="1:110" x14ac:dyDescent="0.25">
      <c r="A841" s="1">
        <f>IF(Veg_Table[[#This Row],[VP_STATUS]]="Hold",0,IF(OR(AND(Veg_Table[[#This Row],[PRESCRIP]]="NW_No Work",Veg_Table[[#This Row],[VP_STATUS]]&lt;&gt;"No Work Required Under EVM"),AND(Veg_Table[[#This Row],[VP_STATUS]]="No Work Required Under EVM",Veg_Table[[#This Row],[PRESCRIP]]&lt;&gt;"NW_No Work")),1,0))</f>
        <v>0</v>
      </c>
      <c r="B841" s="1">
        <f>IF(Veg_Table[[#This Row],[SPECIES]]="",1,0)</f>
        <v>0</v>
      </c>
      <c r="C841" s="1">
        <f>IF(Veg_Table[[#This Row],[DIAMETER]]="",1,0)</f>
        <v>0</v>
      </c>
      <c r="D841" s="1">
        <f>IF(Veg_Table[[#This Row],[HEIGHT]]="",1,0)</f>
        <v>0</v>
      </c>
      <c r="E84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41" s="1">
        <f>IF(AND(Veg_Table[[#This Row],[TAT_RESULT]]="ABATE",Veg_Table[[#This Row],[PRESCRIP]]="NW_No Work"),1,0)</f>
        <v>0</v>
      </c>
      <c r="G841" s="1">
        <f>IF(OR(Veg_Table[[#This Row],[Prescription R-Scale]]="NA",Veg_Table[[#This Row],[Diameter R-Scale]]="NA"),0,IF(Veg_Table[[#This Row],[Diameter R-Scale]]&lt;&gt;Veg_Table[[#This Row],[Prescription R-Scale]],1,0))</f>
        <v>0</v>
      </c>
      <c r="H841" s="1">
        <f>IF(OR(AND(Veg_Table[[#This Row],[PRESCRIP]]="BC_Br Rmv", Veg_Table[[#This Row],[WOOD_MAN]]&lt;&gt;"Not Needed"),AND(Veg_Table[[#This Row],[PRESCRIP]]="BCS_Br Rmv+Trt", Veg_Table[[#This Row],[WOOD_MAN]]&lt;&gt;"Not Needed")),1,0)</f>
        <v>0</v>
      </c>
      <c r="I841" s="1">
        <f ca="1">IF(AND(Veg_Table[[#This Row],[Prescription_Changed]]="Yes",Veg_Table[[#This Row],[TAT_RESULT]]=""),1,0)</f>
        <v>0</v>
      </c>
      <c r="J841" s="1">
        <f ca="1">SUM(Veg_Table[[#This Row],[Prescription and Status do not match]:[Prescription_Edited_And_TAT_Is_Blank]])</f>
        <v>0</v>
      </c>
      <c r="K841" s="1">
        <f ca="1">IF(Veg_Table[[#This Row],[Sum of Errors]]&gt;0,1,0)</f>
        <v>0</v>
      </c>
      <c r="L841" s="1">
        <f>1</f>
        <v>1</v>
      </c>
      <c r="M841"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841" s="1" t="str">
        <f>IF(OR(MID(Veg_Table[[#This Row],[PRESCRIP]],2,1)="1",MID(Veg_Table[[#This Row],[PRESCRIP]],2,1)="2",MID(Veg_Table[[#This Row],[PRESCRIP]],2,1)="3",MID(Veg_Table[[#This Row],[PRESCRIP]],2,1)="4"),_xlfn.NUMBERVALUE(MID(Veg_Table[[#This Row],[PRESCRIP]],2,1)),"NA")</f>
        <v>NA</v>
      </c>
      <c r="O841" s="1">
        <f>WEEKNUM(Veg_Table[[#This Row],[EVM_LAST_EDITED_Day]],2)</f>
        <v>20</v>
      </c>
      <c r="P841" s="25">
        <f>IFERROR(DATE(YEAR(Veg_Table[[#This Row],[EVM_LAST_EDITED2]]),MONTH(Veg_Table[[#This Row],[EVM_LAST_EDITED2]]),DAY(Veg_Table[[#This Row],[EVM_LAST_EDITED2]])),DATE(2019,1,1))</f>
        <v>43963</v>
      </c>
      <c r="Q841" s="3">
        <f>VALUE(SUBSTITUTE(Veg_Table[[#This Row],[EVM_LAST_EDITED]],",",""))</f>
        <v>43963.635635486098</v>
      </c>
      <c r="R841" s="1" t="str">
        <f>_xlfn.IFNA(IF(Veg_Table[[#This Row],[EVM_LAST_EDITOR]]="","zBlank EVM Last Editor",VLOOKUP(Veg_Table[[#This Row],[EVM_LAST_EDITOR]],Roster_Table[#All],4,FALSE)),"zAWRR Not in Roster")</f>
        <v>MGE</v>
      </c>
      <c r="S841" s="1" t="str">
        <f>_xlfn.IFNA(IF(Veg_Table[[#This Row],[EVM_LAST_EDITOR]]="","zBlank EVM Last Editor",VLOOKUP(Veg_Table[[#This Row],[EVM_LAST_EDITOR]],Roster_Table[#All],16,FALSE)),"zCompany_AWRR not in Roster")</f>
        <v>MGE_Mountain G Enterprises</v>
      </c>
      <c r="T841" s="2">
        <f>IFERROR(DATE(YEAR(Veg_Table[[#This Row],[Created2]]),MONTH(Veg_Table[[#This Row],[Created2]]),DAY(Veg_Table[[#This Row],[Created2]])),DATE(2019,1,1))</f>
        <v>43963</v>
      </c>
      <c r="U841" s="3">
        <f>VALUE(SUBSTITUTE(Veg_Table[[#This Row],[Created]],",",""))</f>
        <v>43963.635635486098</v>
      </c>
      <c r="V841" s="3" t="str">
        <f ca="1">IFERROR(_xlfn.IFNA(CELL("contents",INDIRECT(_xlfn.CONCAT("Veg_Table_Production_Data!",ADDRESS(MATCH(_xlfn.MAXIFS(#REF!,#REF!,"="&amp;Veg_Table[[#This Row],[AUTO_ID]],#REF!,"&lt;"&amp;Veg_Table[[#This Row],[EVM_LAST_EDITED_Day]]),#REF!,0),COLUMN(#REF!),4,1,)))),""),"")</f>
        <v/>
      </c>
      <c r="W841" s="3" t="str">
        <f ca="1">IF(Veg_Table[[#This Row],[Previous_Prescription]]="","No",IF(Veg_Table[[#This Row],[Previous_Prescription]]=Veg_Table[[#This Row],[PRESCRIP]],"No","Yes"))</f>
        <v>No</v>
      </c>
      <c r="X841" s="3" t="str">
        <f>IF(Veg_Table[[#This Row],[EVM_LAST_EDITED_Day]]=Veg_Table[[#This Row],[Created_Day]],"New","Old")</f>
        <v>New</v>
      </c>
      <c r="Y841" s="1">
        <f>IFERROR(IF(FIND("delete",LOWER(Veg_Table[[#This Row],[PI_COMMENTS]]))&gt;=1,1,0),0)</f>
        <v>0</v>
      </c>
      <c r="Z841" s="1" t="str">
        <f>_xlfn.IFNA(IF(Veg_Table[[#This Row],[EVM_LAST_EDITOR]]="","Yes",VLOOKUP(Veg_Table[[#This Row],[EVM_LAST_EDITOR]],Roster_Table[#All],15,FALSE)),"Yes")</f>
        <v>Yes</v>
      </c>
      <c r="AA84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41" s="1" t="str">
        <f>_xlfn.IFNA(VLOOKUP(Veg_Table[[#This Row],[EVM_LAST_EDITOR]],Roster_Table[#All],3,FALSE),"zAWRR Not in Roster")</f>
        <v>John Paul</v>
      </c>
      <c r="AC841" s="1" t="str">
        <f>_xlfn.IFNA(VLOOKUP(Veg_Table[[#This Row],[EVM_LAST_EDITOR]],Roster_Table[#All],2,FALSE),"zAWRR Not in Roster")</f>
        <v>Kubitschek</v>
      </c>
      <c r="AD841" s="1" t="str">
        <f>IF(_xlfn.CONCAT(Veg_Table[[#This Row],[First_Name]]," ",Veg_Table[[#This Row],[Last_Name]])="zAWRR Not in Roster zAWRR Not in Roster","zAWRR Not in Roster",_xlfn.CONCAT(Veg_Table[[#This Row],[First_Name]]," ",Veg_Table[[#This Row],[Last_Name]]))</f>
        <v>John Paul Kubitschek</v>
      </c>
      <c r="AE841">
        <v>3221647</v>
      </c>
      <c r="AF841" t="s">
        <v>4767</v>
      </c>
      <c r="AG841" t="s">
        <v>93</v>
      </c>
      <c r="AH841" t="s">
        <v>1532</v>
      </c>
      <c r="AI841" t="s">
        <v>1550</v>
      </c>
      <c r="AJ841" t="s">
        <v>21</v>
      </c>
      <c r="AL841" t="s">
        <v>22</v>
      </c>
      <c r="AM841" t="s">
        <v>40</v>
      </c>
      <c r="AN841" t="s">
        <v>25</v>
      </c>
      <c r="AO841" t="s">
        <v>25</v>
      </c>
      <c r="AP841">
        <v>7</v>
      </c>
      <c r="AQ841">
        <v>30</v>
      </c>
      <c r="AR841" t="s">
        <v>511</v>
      </c>
      <c r="AS841" t="s">
        <v>24</v>
      </c>
      <c r="AT841" t="s">
        <v>26</v>
      </c>
      <c r="AV841" t="s">
        <v>512</v>
      </c>
      <c r="AW841" t="s">
        <v>4768</v>
      </c>
      <c r="AZ841"/>
      <c r="BB841" s="4"/>
      <c r="BD841" t="s">
        <v>29</v>
      </c>
      <c r="BE841" t="s">
        <v>25</v>
      </c>
      <c r="BF841" t="s">
        <v>513</v>
      </c>
      <c r="BI841" s="3"/>
      <c r="BJ841" t="s">
        <v>52</v>
      </c>
      <c r="BK841" s="30" t="s">
        <v>344</v>
      </c>
      <c r="BL841" s="3">
        <v>43963.635635486113</v>
      </c>
      <c r="BM841" t="s">
        <v>31</v>
      </c>
      <c r="BN841" t="s">
        <v>32</v>
      </c>
      <c r="BP841" t="s">
        <v>1547</v>
      </c>
      <c r="BQ841" t="s">
        <v>1025</v>
      </c>
      <c r="BR841" t="s">
        <v>28</v>
      </c>
      <c r="BS841" t="s">
        <v>28</v>
      </c>
      <c r="BT841" t="s">
        <v>344</v>
      </c>
      <c r="BU841" s="3">
        <v>43963.635635486113</v>
      </c>
      <c r="BV841" t="s">
        <v>803</v>
      </c>
      <c r="BW841" s="3">
        <v>43963.682601574073</v>
      </c>
      <c r="BX841" t="s">
        <v>4769</v>
      </c>
      <c r="CG841"/>
      <c r="CH841"/>
      <c r="CI841"/>
      <c r="CY841"/>
      <c r="DA841"/>
      <c r="DE841"/>
      <c r="DF841"/>
    </row>
    <row r="842" spans="1:110" x14ac:dyDescent="0.25">
      <c r="A842" s="1">
        <f>IF(Veg_Table[[#This Row],[VP_STATUS]]="Hold",0,IF(OR(AND(Veg_Table[[#This Row],[PRESCRIP]]="NW_No Work",Veg_Table[[#This Row],[VP_STATUS]]&lt;&gt;"No Work Required Under EVM"),AND(Veg_Table[[#This Row],[VP_STATUS]]="No Work Required Under EVM",Veg_Table[[#This Row],[PRESCRIP]]&lt;&gt;"NW_No Work")),1,0))</f>
        <v>0</v>
      </c>
      <c r="B842" s="1">
        <f>IF(Veg_Table[[#This Row],[SPECIES]]="",1,0)</f>
        <v>0</v>
      </c>
      <c r="C842" s="1">
        <f>IF(Veg_Table[[#This Row],[DIAMETER]]="",1,0)</f>
        <v>0</v>
      </c>
      <c r="D842" s="1">
        <f>IF(Veg_Table[[#This Row],[HEIGHT]]="",1,0)</f>
        <v>0</v>
      </c>
      <c r="E84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42" s="1">
        <f>IF(AND(Veg_Table[[#This Row],[TAT_RESULT]]="ABATE",Veg_Table[[#This Row],[PRESCRIP]]="NW_No Work"),1,0)</f>
        <v>0</v>
      </c>
      <c r="G842" s="1">
        <f>IF(OR(Veg_Table[[#This Row],[Prescription R-Scale]]="NA",Veg_Table[[#This Row],[Diameter R-Scale]]="NA"),0,IF(Veg_Table[[#This Row],[Diameter R-Scale]]&lt;&gt;Veg_Table[[#This Row],[Prescription R-Scale]],1,0))</f>
        <v>0</v>
      </c>
      <c r="H842" s="1">
        <f>IF(OR(AND(Veg_Table[[#This Row],[PRESCRIP]]="BC_Br Rmv", Veg_Table[[#This Row],[WOOD_MAN]]&lt;&gt;"Not Needed"),AND(Veg_Table[[#This Row],[PRESCRIP]]="BCS_Br Rmv+Trt", Veg_Table[[#This Row],[WOOD_MAN]]&lt;&gt;"Not Needed")),1,0)</f>
        <v>0</v>
      </c>
      <c r="I842" s="1">
        <f ca="1">IF(AND(Veg_Table[[#This Row],[Prescription_Changed]]="Yes",Veg_Table[[#This Row],[TAT_RESULT]]=""),1,0)</f>
        <v>0</v>
      </c>
      <c r="J842" s="1">
        <f ca="1">SUM(Veg_Table[[#This Row],[Prescription and Status do not match]:[Prescription_Edited_And_TAT_Is_Blank]])</f>
        <v>0</v>
      </c>
      <c r="K842" s="1">
        <f ca="1">IF(Veg_Table[[#This Row],[Sum of Errors]]&gt;0,1,0)</f>
        <v>0</v>
      </c>
      <c r="L842" s="1">
        <f>1</f>
        <v>1</v>
      </c>
      <c r="M84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842" s="1">
        <f>IF(OR(MID(Veg_Table[[#This Row],[PRESCRIP]],2,1)="1",MID(Veg_Table[[#This Row],[PRESCRIP]],2,1)="2",MID(Veg_Table[[#This Row],[PRESCRIP]],2,1)="3",MID(Veg_Table[[#This Row],[PRESCRIP]],2,1)="4"),_xlfn.NUMBERVALUE(MID(Veg_Table[[#This Row],[PRESCRIP]],2,1)),"NA")</f>
        <v>2</v>
      </c>
      <c r="O842" s="1">
        <f>WEEKNUM(Veg_Table[[#This Row],[EVM_LAST_EDITED_Day]],2)</f>
        <v>20</v>
      </c>
      <c r="P842" s="25">
        <f>IFERROR(DATE(YEAR(Veg_Table[[#This Row],[EVM_LAST_EDITED2]]),MONTH(Veg_Table[[#This Row],[EVM_LAST_EDITED2]]),DAY(Veg_Table[[#This Row],[EVM_LAST_EDITED2]])),DATE(2019,1,1))</f>
        <v>43963</v>
      </c>
      <c r="Q842" s="3">
        <f>VALUE(SUBSTITUTE(Veg_Table[[#This Row],[EVM_LAST_EDITED]],",",""))</f>
        <v>43963.636360439799</v>
      </c>
      <c r="R842" s="1" t="str">
        <f>_xlfn.IFNA(IF(Veg_Table[[#This Row],[EVM_LAST_EDITOR]]="","zBlank EVM Last Editor",VLOOKUP(Veg_Table[[#This Row],[EVM_LAST_EDITOR]],Roster_Table[#All],4,FALSE)),"zAWRR Not in Roster")</f>
        <v>zAWRR Not in Roster</v>
      </c>
      <c r="S842" s="1" t="str">
        <f>_xlfn.IFNA(IF(Veg_Table[[#This Row],[EVM_LAST_EDITOR]]="","zBlank EVM Last Editor",VLOOKUP(Veg_Table[[#This Row],[EVM_LAST_EDITOR]],Roster_Table[#All],16,FALSE)),"zCompany_AWRR not in Roster")</f>
        <v>zCompany_AWRR not in Roster</v>
      </c>
      <c r="T842" s="2">
        <f>IFERROR(DATE(YEAR(Veg_Table[[#This Row],[Created2]]),MONTH(Veg_Table[[#This Row],[Created2]]),DAY(Veg_Table[[#This Row],[Created2]])),DATE(2019,1,1))</f>
        <v>43893</v>
      </c>
      <c r="U842" s="3">
        <f>VALUE(SUBSTITUTE(Veg_Table[[#This Row],[Created]],",",""))</f>
        <v>43893.489097222198</v>
      </c>
      <c r="V842" s="3" t="str">
        <f ca="1">IFERROR(_xlfn.IFNA(CELL("contents",INDIRECT(_xlfn.CONCAT("Veg_Table_Production_Data!",ADDRESS(MATCH(_xlfn.MAXIFS(#REF!,#REF!,"="&amp;Veg_Table[[#This Row],[AUTO_ID]],#REF!,"&lt;"&amp;Veg_Table[[#This Row],[EVM_LAST_EDITED_Day]]),#REF!,0),COLUMN(#REF!),4,1,)))),""),"")</f>
        <v/>
      </c>
      <c r="W842" s="3" t="str">
        <f ca="1">IF(Veg_Table[[#This Row],[Previous_Prescription]]="","No",IF(Veg_Table[[#This Row],[Previous_Prescription]]=Veg_Table[[#This Row],[PRESCRIP]],"No","Yes"))</f>
        <v>No</v>
      </c>
      <c r="X842" s="3" t="str">
        <f>IF(Veg_Table[[#This Row],[EVM_LAST_EDITED_Day]]=Veg_Table[[#This Row],[Created_Day]],"New","Old")</f>
        <v>Old</v>
      </c>
      <c r="Y842" s="1">
        <f>IFERROR(IF(FIND("delete",LOWER(Veg_Table[[#This Row],[PI_COMMENTS]]))&gt;=1,1,0),0)</f>
        <v>0</v>
      </c>
      <c r="Z842" s="1" t="str">
        <f>_xlfn.IFNA(IF(Veg_Table[[#This Row],[EVM_LAST_EDITOR]]="","Yes",VLOOKUP(Veg_Table[[#This Row],[EVM_LAST_EDITOR]],Roster_Table[#All],15,FALSE)),"Yes")</f>
        <v>Yes</v>
      </c>
      <c r="AA84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42" s="1" t="str">
        <f>_xlfn.IFNA(VLOOKUP(Veg_Table[[#This Row],[EVM_LAST_EDITOR]],Roster_Table[#All],3,FALSE),"zAWRR Not in Roster")</f>
        <v>zAWRR Not in Roster</v>
      </c>
      <c r="AC842" s="1" t="str">
        <f>_xlfn.IFNA(VLOOKUP(Veg_Table[[#This Row],[EVM_LAST_EDITOR]],Roster_Table[#All],2,FALSE),"zAWRR Not in Roster")</f>
        <v>zAWRR Not in Roster</v>
      </c>
      <c r="AD842" s="1" t="str">
        <f>IF(_xlfn.CONCAT(Veg_Table[[#This Row],[First_Name]]," ",Veg_Table[[#This Row],[Last_Name]])="zAWRR Not in Roster zAWRR Not in Roster","zAWRR Not in Roster",_xlfn.CONCAT(Veg_Table[[#This Row],[First_Name]]," ",Veg_Table[[#This Row],[Last_Name]]))</f>
        <v>zAWRR Not in Roster</v>
      </c>
      <c r="AE842">
        <v>2309529</v>
      </c>
      <c r="AF842" t="s">
        <v>2181</v>
      </c>
      <c r="AG842" t="s">
        <v>30</v>
      </c>
      <c r="AH842" t="s">
        <v>2160</v>
      </c>
      <c r="AI842" t="s">
        <v>2165</v>
      </c>
      <c r="AJ842" t="s">
        <v>820</v>
      </c>
      <c r="AL842" t="s">
        <v>372</v>
      </c>
      <c r="AM842" t="s">
        <v>40</v>
      </c>
      <c r="AN842" t="s">
        <v>25</v>
      </c>
      <c r="AO842" t="s">
        <v>25</v>
      </c>
      <c r="AP842">
        <v>17</v>
      </c>
      <c r="AQ842">
        <v>54</v>
      </c>
      <c r="AR842" t="s">
        <v>514</v>
      </c>
      <c r="AS842" t="s">
        <v>42</v>
      </c>
      <c r="AT842" t="s">
        <v>824</v>
      </c>
      <c r="AV842" t="s">
        <v>519</v>
      </c>
      <c r="AW842" t="s">
        <v>2182</v>
      </c>
      <c r="AX842" t="s">
        <v>825</v>
      </c>
      <c r="AY842" t="s">
        <v>825</v>
      </c>
      <c r="AZ842">
        <v>4009396</v>
      </c>
      <c r="BA842" t="s">
        <v>42</v>
      </c>
      <c r="BB842" s="4">
        <v>43957.615469687502</v>
      </c>
      <c r="BC842" t="s">
        <v>3804</v>
      </c>
      <c r="BD842" t="s">
        <v>29</v>
      </c>
      <c r="BE842" t="s">
        <v>25</v>
      </c>
      <c r="BF842" t="s">
        <v>513</v>
      </c>
      <c r="BG842" t="s">
        <v>825</v>
      </c>
      <c r="BH842" t="s">
        <v>825</v>
      </c>
      <c r="BI842" s="3">
        <v>43963.636332210648</v>
      </c>
      <c r="BJ842" t="s">
        <v>2243</v>
      </c>
      <c r="BK842" s="30" t="s">
        <v>878</v>
      </c>
      <c r="BL842" s="3">
        <v>43963.636360439814</v>
      </c>
      <c r="BM842" t="s">
        <v>31</v>
      </c>
      <c r="BN842" t="s">
        <v>32</v>
      </c>
      <c r="BP842" t="s">
        <v>2162</v>
      </c>
      <c r="BQ842" t="s">
        <v>28</v>
      </c>
      <c r="BR842" t="s">
        <v>28</v>
      </c>
      <c r="BS842" t="s">
        <v>28</v>
      </c>
      <c r="BT842" t="s">
        <v>115</v>
      </c>
      <c r="BU842" s="3">
        <v>43893.48909722222</v>
      </c>
      <c r="BV842" t="s">
        <v>803</v>
      </c>
      <c r="BW842" s="3">
        <v>43963.647786921298</v>
      </c>
      <c r="BX842" t="s">
        <v>2183</v>
      </c>
      <c r="CG842"/>
      <c r="CH842"/>
      <c r="CI842"/>
      <c r="CY842"/>
      <c r="DA842"/>
      <c r="DE842"/>
      <c r="DF842"/>
    </row>
    <row r="843" spans="1:110" x14ac:dyDescent="0.25">
      <c r="A843" s="1">
        <f>IF(Veg_Table[[#This Row],[VP_STATUS]]="Hold",0,IF(OR(AND(Veg_Table[[#This Row],[PRESCRIP]]="NW_No Work",Veg_Table[[#This Row],[VP_STATUS]]&lt;&gt;"No Work Required Under EVM"),AND(Veg_Table[[#This Row],[VP_STATUS]]="No Work Required Under EVM",Veg_Table[[#This Row],[PRESCRIP]]&lt;&gt;"NW_No Work")),1,0))</f>
        <v>0</v>
      </c>
      <c r="B843" s="1">
        <f>IF(Veg_Table[[#This Row],[SPECIES]]="",1,0)</f>
        <v>0</v>
      </c>
      <c r="C843" s="1">
        <f>IF(Veg_Table[[#This Row],[DIAMETER]]="",1,0)</f>
        <v>0</v>
      </c>
      <c r="D843" s="1">
        <f>IF(Veg_Table[[#This Row],[HEIGHT]]="",1,0)</f>
        <v>0</v>
      </c>
      <c r="E84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43" s="1">
        <f>IF(AND(Veg_Table[[#This Row],[TAT_RESULT]]="ABATE",Veg_Table[[#This Row],[PRESCRIP]]="NW_No Work"),1,0)</f>
        <v>0</v>
      </c>
      <c r="G843" s="1">
        <f>IF(OR(Veg_Table[[#This Row],[Prescription R-Scale]]="NA",Veg_Table[[#This Row],[Diameter R-Scale]]="NA"),0,IF(Veg_Table[[#This Row],[Diameter R-Scale]]&lt;&gt;Veg_Table[[#This Row],[Prescription R-Scale]],1,0))</f>
        <v>0</v>
      </c>
      <c r="H843" s="1">
        <f>IF(OR(AND(Veg_Table[[#This Row],[PRESCRIP]]="BC_Br Rmv", Veg_Table[[#This Row],[WOOD_MAN]]&lt;&gt;"Not Needed"),AND(Veg_Table[[#This Row],[PRESCRIP]]="BCS_Br Rmv+Trt", Veg_Table[[#This Row],[WOOD_MAN]]&lt;&gt;"Not Needed")),1,0)</f>
        <v>0</v>
      </c>
      <c r="I843" s="1">
        <f ca="1">IF(AND(Veg_Table[[#This Row],[Prescription_Changed]]="Yes",Veg_Table[[#This Row],[TAT_RESULT]]=""),1,0)</f>
        <v>0</v>
      </c>
      <c r="J843" s="1">
        <f ca="1">SUM(Veg_Table[[#This Row],[Prescription and Status do not match]:[Prescription_Edited_And_TAT_Is_Blank]])</f>
        <v>0</v>
      </c>
      <c r="K843" s="1">
        <f ca="1">IF(Veg_Table[[#This Row],[Sum of Errors]]&gt;0,1,0)</f>
        <v>0</v>
      </c>
      <c r="L843" s="1">
        <f>1</f>
        <v>1</v>
      </c>
      <c r="M84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843" s="1">
        <f>IF(OR(MID(Veg_Table[[#This Row],[PRESCRIP]],2,1)="1",MID(Veg_Table[[#This Row],[PRESCRIP]],2,1)="2",MID(Veg_Table[[#This Row],[PRESCRIP]],2,1)="3",MID(Veg_Table[[#This Row],[PRESCRIP]],2,1)="4"),_xlfn.NUMBERVALUE(MID(Veg_Table[[#This Row],[PRESCRIP]],2,1)),"NA")</f>
        <v>1</v>
      </c>
      <c r="O843" s="1">
        <f>WEEKNUM(Veg_Table[[#This Row],[EVM_LAST_EDITED_Day]],2)</f>
        <v>20</v>
      </c>
      <c r="P843" s="25">
        <f>IFERROR(DATE(YEAR(Veg_Table[[#This Row],[EVM_LAST_EDITED2]]),MONTH(Veg_Table[[#This Row],[EVM_LAST_EDITED2]]),DAY(Veg_Table[[#This Row],[EVM_LAST_EDITED2]])),DATE(2019,1,1))</f>
        <v>43963</v>
      </c>
      <c r="Q843" s="3">
        <f>VALUE(SUBSTITUTE(Veg_Table[[#This Row],[EVM_LAST_EDITED]],",",""))</f>
        <v>43963.637658969899</v>
      </c>
      <c r="R843" s="1" t="str">
        <f>_xlfn.IFNA(IF(Veg_Table[[#This Row],[EVM_LAST_EDITOR]]="","zBlank EVM Last Editor",VLOOKUP(Veg_Table[[#This Row],[EVM_LAST_EDITOR]],Roster_Table[#All],4,FALSE)),"zAWRR Not in Roster")</f>
        <v>zAWRR Not in Roster</v>
      </c>
      <c r="S843" s="1" t="str">
        <f>_xlfn.IFNA(IF(Veg_Table[[#This Row],[EVM_LAST_EDITOR]]="","zBlank EVM Last Editor",VLOOKUP(Veg_Table[[#This Row],[EVM_LAST_EDITOR]],Roster_Table[#All],16,FALSE)),"zCompany_AWRR not in Roster")</f>
        <v>zCompany_AWRR not in Roster</v>
      </c>
      <c r="T843" s="2">
        <f>IFERROR(DATE(YEAR(Veg_Table[[#This Row],[Created2]]),MONTH(Veg_Table[[#This Row],[Created2]]),DAY(Veg_Table[[#This Row],[Created2]])),DATE(2019,1,1))</f>
        <v>43806</v>
      </c>
      <c r="U843" s="3">
        <f>VALUE(SUBSTITUTE(Veg_Table[[#This Row],[Created]],",",""))</f>
        <v>43806.651111111103</v>
      </c>
      <c r="V843" s="3" t="str">
        <f ca="1">IFERROR(_xlfn.IFNA(CELL("contents",INDIRECT(_xlfn.CONCAT("Veg_Table_Production_Data!",ADDRESS(MATCH(_xlfn.MAXIFS(#REF!,#REF!,"="&amp;Veg_Table[[#This Row],[AUTO_ID]],#REF!,"&lt;"&amp;Veg_Table[[#This Row],[EVM_LAST_EDITED_Day]]),#REF!,0),COLUMN(#REF!),4,1,)))),""),"")</f>
        <v/>
      </c>
      <c r="W843" s="3" t="str">
        <f ca="1">IF(Veg_Table[[#This Row],[Previous_Prescription]]="","No",IF(Veg_Table[[#This Row],[Previous_Prescription]]=Veg_Table[[#This Row],[PRESCRIP]],"No","Yes"))</f>
        <v>No</v>
      </c>
      <c r="X843" s="3" t="str">
        <f>IF(Veg_Table[[#This Row],[EVM_LAST_EDITED_Day]]=Veg_Table[[#This Row],[Created_Day]],"New","Old")</f>
        <v>Old</v>
      </c>
      <c r="Y843" s="1">
        <f>IFERROR(IF(FIND("delete",LOWER(Veg_Table[[#This Row],[PI_COMMENTS]]))&gt;=1,1,0),0)</f>
        <v>0</v>
      </c>
      <c r="Z843" s="1" t="str">
        <f>_xlfn.IFNA(IF(Veg_Table[[#This Row],[EVM_LAST_EDITOR]]="","Yes",VLOOKUP(Veg_Table[[#This Row],[EVM_LAST_EDITOR]],Roster_Table[#All],15,FALSE)),"Yes")</f>
        <v>Yes</v>
      </c>
      <c r="AA84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43" s="1" t="str">
        <f>_xlfn.IFNA(VLOOKUP(Veg_Table[[#This Row],[EVM_LAST_EDITOR]],Roster_Table[#All],3,FALSE),"zAWRR Not in Roster")</f>
        <v>zAWRR Not in Roster</v>
      </c>
      <c r="AC843" s="1" t="str">
        <f>_xlfn.IFNA(VLOOKUP(Veg_Table[[#This Row],[EVM_LAST_EDITOR]],Roster_Table[#All],2,FALSE),"zAWRR Not in Roster")</f>
        <v>zAWRR Not in Roster</v>
      </c>
      <c r="AD843" s="1" t="str">
        <f>IF(_xlfn.CONCAT(Veg_Table[[#This Row],[First_Name]]," ",Veg_Table[[#This Row],[Last_Name]])="zAWRR Not in Roster zAWRR Not in Roster","zAWRR Not in Roster",_xlfn.CONCAT(Veg_Table[[#This Row],[First_Name]]," ",Veg_Table[[#This Row],[Last_Name]]))</f>
        <v>zAWRR Not in Roster</v>
      </c>
      <c r="AE843">
        <v>1771960</v>
      </c>
      <c r="AF843" t="s">
        <v>2302</v>
      </c>
      <c r="AG843" t="s">
        <v>30</v>
      </c>
      <c r="AH843" t="s">
        <v>2160</v>
      </c>
      <c r="AI843" t="s">
        <v>2165</v>
      </c>
      <c r="AJ843" t="s">
        <v>820</v>
      </c>
      <c r="AK843" t="s">
        <v>28</v>
      </c>
      <c r="AL843" t="s">
        <v>372</v>
      </c>
      <c r="AM843" t="s">
        <v>38</v>
      </c>
      <c r="AN843" t="s">
        <v>25</v>
      </c>
      <c r="AO843" t="s">
        <v>25</v>
      </c>
      <c r="AP843">
        <v>9</v>
      </c>
      <c r="AQ843">
        <v>42</v>
      </c>
      <c r="AR843" t="s">
        <v>514</v>
      </c>
      <c r="AS843" t="s">
        <v>45</v>
      </c>
      <c r="AT843" t="s">
        <v>515</v>
      </c>
      <c r="AU843" t="s">
        <v>25</v>
      </c>
      <c r="AV843" t="s">
        <v>519</v>
      </c>
      <c r="AW843" t="s">
        <v>2303</v>
      </c>
      <c r="AX843" t="s">
        <v>825</v>
      </c>
      <c r="AY843" t="s">
        <v>825</v>
      </c>
      <c r="AZ843">
        <v>4009396</v>
      </c>
      <c r="BA843" t="s">
        <v>45</v>
      </c>
      <c r="BB843" s="4">
        <v>43957.616654872683</v>
      </c>
      <c r="BC843" t="s">
        <v>3804</v>
      </c>
      <c r="BD843" t="s">
        <v>29</v>
      </c>
      <c r="BF843" t="s">
        <v>28</v>
      </c>
      <c r="BG843" t="s">
        <v>825</v>
      </c>
      <c r="BH843" t="s">
        <v>825</v>
      </c>
      <c r="BI843" s="3">
        <v>43963.637615381944</v>
      </c>
      <c r="BJ843" t="s">
        <v>417</v>
      </c>
      <c r="BK843" s="30" t="s">
        <v>878</v>
      </c>
      <c r="BL843" s="3">
        <v>43963.637658969907</v>
      </c>
      <c r="BM843" t="s">
        <v>31</v>
      </c>
      <c r="BN843" t="s">
        <v>32</v>
      </c>
      <c r="BO843" t="s">
        <v>2161</v>
      </c>
      <c r="BP843" t="s">
        <v>2162</v>
      </c>
      <c r="BQ843" t="s">
        <v>826</v>
      </c>
      <c r="BR843" t="s">
        <v>28</v>
      </c>
      <c r="BS843" t="s">
        <v>28</v>
      </c>
      <c r="BT843" t="s">
        <v>1993</v>
      </c>
      <c r="BU843" s="3">
        <v>43806.65111111111</v>
      </c>
      <c r="BV843" t="s">
        <v>803</v>
      </c>
      <c r="BW843" s="3">
        <v>43963.647721574074</v>
      </c>
      <c r="BX843" t="s">
        <v>2304</v>
      </c>
      <c r="CG843"/>
      <c r="CH843"/>
      <c r="CI843"/>
      <c r="CY843"/>
      <c r="DA843"/>
      <c r="DE843"/>
      <c r="DF843"/>
    </row>
    <row r="844" spans="1:110" x14ac:dyDescent="0.25">
      <c r="A844" s="1">
        <f>IF(Veg_Table[[#This Row],[VP_STATUS]]="Hold",0,IF(OR(AND(Veg_Table[[#This Row],[PRESCRIP]]="NW_No Work",Veg_Table[[#This Row],[VP_STATUS]]&lt;&gt;"No Work Required Under EVM"),AND(Veg_Table[[#This Row],[VP_STATUS]]="No Work Required Under EVM",Veg_Table[[#This Row],[PRESCRIP]]&lt;&gt;"NW_No Work")),1,0))</f>
        <v>0</v>
      </c>
      <c r="B844" s="1">
        <f>IF(Veg_Table[[#This Row],[SPECIES]]="",1,0)</f>
        <v>0</v>
      </c>
      <c r="C844" s="1">
        <f>IF(Veg_Table[[#This Row],[DIAMETER]]="",1,0)</f>
        <v>0</v>
      </c>
      <c r="D844" s="1">
        <f>IF(Veg_Table[[#This Row],[HEIGHT]]="",1,0)</f>
        <v>0</v>
      </c>
      <c r="E84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44" s="1">
        <f>IF(AND(Veg_Table[[#This Row],[TAT_RESULT]]="ABATE",Veg_Table[[#This Row],[PRESCRIP]]="NW_No Work"),1,0)</f>
        <v>0</v>
      </c>
      <c r="G844" s="1">
        <f>IF(OR(Veg_Table[[#This Row],[Prescription R-Scale]]="NA",Veg_Table[[#This Row],[Diameter R-Scale]]="NA"),0,IF(Veg_Table[[#This Row],[Diameter R-Scale]]&lt;&gt;Veg_Table[[#This Row],[Prescription R-Scale]],1,0))</f>
        <v>0</v>
      </c>
      <c r="H844" s="1">
        <f>IF(OR(AND(Veg_Table[[#This Row],[PRESCRIP]]="BC_Br Rmv", Veg_Table[[#This Row],[WOOD_MAN]]&lt;&gt;"Not Needed"),AND(Veg_Table[[#This Row],[PRESCRIP]]="BCS_Br Rmv+Trt", Veg_Table[[#This Row],[WOOD_MAN]]&lt;&gt;"Not Needed")),1,0)</f>
        <v>0</v>
      </c>
      <c r="I844" s="1">
        <f ca="1">IF(AND(Veg_Table[[#This Row],[Prescription_Changed]]="Yes",Veg_Table[[#This Row],[TAT_RESULT]]=""),1,0)</f>
        <v>0</v>
      </c>
      <c r="J844" s="1">
        <f ca="1">SUM(Veg_Table[[#This Row],[Prescription and Status do not match]:[Prescription_Edited_And_TAT_Is_Blank]])</f>
        <v>0</v>
      </c>
      <c r="K844" s="1">
        <f ca="1">IF(Veg_Table[[#This Row],[Sum of Errors]]&gt;0,1,0)</f>
        <v>0</v>
      </c>
      <c r="L844" s="1">
        <f>1</f>
        <v>1</v>
      </c>
      <c r="M84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844" s="1">
        <f>IF(OR(MID(Veg_Table[[#This Row],[PRESCRIP]],2,1)="1",MID(Veg_Table[[#This Row],[PRESCRIP]],2,1)="2",MID(Veg_Table[[#This Row],[PRESCRIP]],2,1)="3",MID(Veg_Table[[#This Row],[PRESCRIP]],2,1)="4"),_xlfn.NUMBERVALUE(MID(Veg_Table[[#This Row],[PRESCRIP]],2,1)),"NA")</f>
        <v>2</v>
      </c>
      <c r="O844" s="1">
        <f>WEEKNUM(Veg_Table[[#This Row],[EVM_LAST_EDITED_Day]],2)</f>
        <v>20</v>
      </c>
      <c r="P844" s="25">
        <f>IFERROR(DATE(YEAR(Veg_Table[[#This Row],[EVM_LAST_EDITED2]]),MONTH(Veg_Table[[#This Row],[EVM_LAST_EDITED2]]),DAY(Veg_Table[[#This Row],[EVM_LAST_EDITED2]])),DATE(2019,1,1))</f>
        <v>43963</v>
      </c>
      <c r="Q844" s="3">
        <f>VALUE(SUBSTITUTE(Veg_Table[[#This Row],[EVM_LAST_EDITED]],",",""))</f>
        <v>43963.6392446065</v>
      </c>
      <c r="R844" s="1" t="str">
        <f>_xlfn.IFNA(IF(Veg_Table[[#This Row],[EVM_LAST_EDITOR]]="","zBlank EVM Last Editor",VLOOKUP(Veg_Table[[#This Row],[EVM_LAST_EDITOR]],Roster_Table[#All],4,FALSE)),"zAWRR Not in Roster")</f>
        <v>MGE</v>
      </c>
      <c r="S844" s="1" t="str">
        <f>_xlfn.IFNA(IF(Veg_Table[[#This Row],[EVM_LAST_EDITOR]]="","zBlank EVM Last Editor",VLOOKUP(Veg_Table[[#This Row],[EVM_LAST_EDITOR]],Roster_Table[#All],16,FALSE)),"zCompany_AWRR not in Roster")</f>
        <v>MGE_Mountain G Enterprises</v>
      </c>
      <c r="T844" s="2">
        <f>IFERROR(DATE(YEAR(Veg_Table[[#This Row],[Created2]]),MONTH(Veg_Table[[#This Row],[Created2]]),DAY(Veg_Table[[#This Row],[Created2]])),DATE(2019,1,1))</f>
        <v>43914</v>
      </c>
      <c r="U844" s="3">
        <f>VALUE(SUBSTITUTE(Veg_Table[[#This Row],[Created]],",",""))</f>
        <v>43914.532847222203</v>
      </c>
      <c r="V844" s="3" t="str">
        <f ca="1">IFERROR(_xlfn.IFNA(CELL("contents",INDIRECT(_xlfn.CONCAT("Veg_Table_Production_Data!",ADDRESS(MATCH(_xlfn.MAXIFS(#REF!,#REF!,"="&amp;Veg_Table[[#This Row],[AUTO_ID]],#REF!,"&lt;"&amp;Veg_Table[[#This Row],[EVM_LAST_EDITED_Day]]),#REF!,0),COLUMN(#REF!),4,1,)))),""),"")</f>
        <v/>
      </c>
      <c r="W844" s="3" t="str">
        <f ca="1">IF(Veg_Table[[#This Row],[Previous_Prescription]]="","No",IF(Veg_Table[[#This Row],[Previous_Prescription]]=Veg_Table[[#This Row],[PRESCRIP]],"No","Yes"))</f>
        <v>No</v>
      </c>
      <c r="X844" s="3" t="str">
        <f>IF(Veg_Table[[#This Row],[EVM_LAST_EDITED_Day]]=Veg_Table[[#This Row],[Created_Day]],"New","Old")</f>
        <v>Old</v>
      </c>
      <c r="Y844" s="1">
        <f>IFERROR(IF(FIND("delete",LOWER(Veg_Table[[#This Row],[PI_COMMENTS]]))&gt;=1,1,0),0)</f>
        <v>1</v>
      </c>
      <c r="Z844" s="1" t="str">
        <f>_xlfn.IFNA(IF(Veg_Table[[#This Row],[EVM_LAST_EDITOR]]="","Yes",VLOOKUP(Veg_Table[[#This Row],[EVM_LAST_EDITOR]],Roster_Table[#All],15,FALSE)),"Yes")</f>
        <v>Yes</v>
      </c>
      <c r="AA84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44" s="1" t="str">
        <f>_xlfn.IFNA(VLOOKUP(Veg_Table[[#This Row],[EVM_LAST_EDITOR]],Roster_Table[#All],3,FALSE),"zAWRR Not in Roster")</f>
        <v>John Paul</v>
      </c>
      <c r="AC844" s="1" t="str">
        <f>_xlfn.IFNA(VLOOKUP(Veg_Table[[#This Row],[EVM_LAST_EDITOR]],Roster_Table[#All],2,FALSE),"zAWRR Not in Roster")</f>
        <v>Kubitschek</v>
      </c>
      <c r="AD844" s="1" t="str">
        <f>IF(_xlfn.CONCAT(Veg_Table[[#This Row],[First_Name]]," ",Veg_Table[[#This Row],[Last_Name]])="zAWRR Not in Roster zAWRR Not in Roster","zAWRR Not in Roster",_xlfn.CONCAT(Veg_Table[[#This Row],[First_Name]]," ",Veg_Table[[#This Row],[Last_Name]]))</f>
        <v>John Paul Kubitschek</v>
      </c>
      <c r="AE844">
        <v>2946950</v>
      </c>
      <c r="AF844" t="s">
        <v>1668</v>
      </c>
      <c r="AG844" t="s">
        <v>93</v>
      </c>
      <c r="AH844" t="s">
        <v>1532</v>
      </c>
      <c r="AI844" t="s">
        <v>1550</v>
      </c>
      <c r="AJ844" t="s">
        <v>526</v>
      </c>
      <c r="AL844" t="s">
        <v>22</v>
      </c>
      <c r="AM844" t="s">
        <v>38</v>
      </c>
      <c r="AN844" t="s">
        <v>25</v>
      </c>
      <c r="AO844" t="s">
        <v>25</v>
      </c>
      <c r="AP844">
        <v>22</v>
      </c>
      <c r="AQ844">
        <v>140</v>
      </c>
      <c r="AR844" t="s">
        <v>511</v>
      </c>
      <c r="AS844" t="s">
        <v>530</v>
      </c>
      <c r="AT844" t="s">
        <v>515</v>
      </c>
      <c r="AV844" t="s">
        <v>512</v>
      </c>
      <c r="AW844" t="s">
        <v>4624</v>
      </c>
      <c r="AZ844"/>
      <c r="BB844" s="4"/>
      <c r="BD844" t="s">
        <v>29</v>
      </c>
      <c r="BE844" t="s">
        <v>25</v>
      </c>
      <c r="BF844" t="s">
        <v>513</v>
      </c>
      <c r="BI844" s="3"/>
      <c r="BJ844" t="s">
        <v>1534</v>
      </c>
      <c r="BK844" s="30" t="s">
        <v>344</v>
      </c>
      <c r="BL844" s="3">
        <v>43963.639244606478</v>
      </c>
      <c r="BM844" t="s">
        <v>31</v>
      </c>
      <c r="BN844" t="s">
        <v>32</v>
      </c>
      <c r="BP844" t="s">
        <v>1547</v>
      </c>
      <c r="BQ844" t="s">
        <v>1025</v>
      </c>
      <c r="BR844" t="s">
        <v>28</v>
      </c>
      <c r="BS844" t="s">
        <v>28</v>
      </c>
      <c r="BT844" t="s">
        <v>520</v>
      </c>
      <c r="BU844" s="3">
        <v>43914.532847222225</v>
      </c>
      <c r="BV844" t="s">
        <v>803</v>
      </c>
      <c r="BW844" s="3">
        <v>43963.64783736111</v>
      </c>
      <c r="BX844" t="s">
        <v>1669</v>
      </c>
      <c r="CG844"/>
      <c r="CH844"/>
      <c r="CI844"/>
      <c r="CY844"/>
      <c r="DA844"/>
      <c r="DE844"/>
      <c r="DF844"/>
    </row>
    <row r="845" spans="1:110" x14ac:dyDescent="0.25">
      <c r="A845" s="1">
        <f>IF(Veg_Table[[#This Row],[VP_STATUS]]="Hold",0,IF(OR(AND(Veg_Table[[#This Row],[PRESCRIP]]="NW_No Work",Veg_Table[[#This Row],[VP_STATUS]]&lt;&gt;"No Work Required Under EVM"),AND(Veg_Table[[#This Row],[VP_STATUS]]="No Work Required Under EVM",Veg_Table[[#This Row],[PRESCRIP]]&lt;&gt;"NW_No Work")),1,0))</f>
        <v>0</v>
      </c>
      <c r="B845" s="1">
        <f>IF(Veg_Table[[#This Row],[SPECIES]]="",1,0)</f>
        <v>0</v>
      </c>
      <c r="C845" s="1">
        <f>IF(Veg_Table[[#This Row],[DIAMETER]]="",1,0)</f>
        <v>0</v>
      </c>
      <c r="D845" s="1">
        <f>IF(Veg_Table[[#This Row],[HEIGHT]]="",1,0)</f>
        <v>0</v>
      </c>
      <c r="E84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45" s="1">
        <f>IF(AND(Veg_Table[[#This Row],[TAT_RESULT]]="ABATE",Veg_Table[[#This Row],[PRESCRIP]]="NW_No Work"),1,0)</f>
        <v>0</v>
      </c>
      <c r="G845" s="1">
        <f>IF(OR(Veg_Table[[#This Row],[Prescription R-Scale]]="NA",Veg_Table[[#This Row],[Diameter R-Scale]]="NA"),0,IF(Veg_Table[[#This Row],[Diameter R-Scale]]&lt;&gt;Veg_Table[[#This Row],[Prescription R-Scale]],1,0))</f>
        <v>0</v>
      </c>
      <c r="H845" s="1">
        <f>IF(OR(AND(Veg_Table[[#This Row],[PRESCRIP]]="BC_Br Rmv", Veg_Table[[#This Row],[WOOD_MAN]]&lt;&gt;"Not Needed"),AND(Veg_Table[[#This Row],[PRESCRIP]]="BCS_Br Rmv+Trt", Veg_Table[[#This Row],[WOOD_MAN]]&lt;&gt;"Not Needed")),1,0)</f>
        <v>0</v>
      </c>
      <c r="I845" s="1">
        <f ca="1">IF(AND(Veg_Table[[#This Row],[Prescription_Changed]]="Yes",Veg_Table[[#This Row],[TAT_RESULT]]=""),1,0)</f>
        <v>0</v>
      </c>
      <c r="J845" s="1">
        <f ca="1">SUM(Veg_Table[[#This Row],[Prescription and Status do not match]:[Prescription_Edited_And_TAT_Is_Blank]])</f>
        <v>0</v>
      </c>
      <c r="K845" s="1">
        <f ca="1">IF(Veg_Table[[#This Row],[Sum of Errors]]&gt;0,1,0)</f>
        <v>0</v>
      </c>
      <c r="L845" s="1">
        <f>1</f>
        <v>1</v>
      </c>
      <c r="M84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845" s="1">
        <f>IF(OR(MID(Veg_Table[[#This Row],[PRESCRIP]],2,1)="1",MID(Veg_Table[[#This Row],[PRESCRIP]],2,1)="2",MID(Veg_Table[[#This Row],[PRESCRIP]],2,1)="3",MID(Veg_Table[[#This Row],[PRESCRIP]],2,1)="4"),_xlfn.NUMBERVALUE(MID(Veg_Table[[#This Row],[PRESCRIP]],2,1)),"NA")</f>
        <v>3</v>
      </c>
      <c r="O845" s="1">
        <f>WEEKNUM(Veg_Table[[#This Row],[EVM_LAST_EDITED_Day]],2)</f>
        <v>20</v>
      </c>
      <c r="P845" s="25">
        <f>IFERROR(DATE(YEAR(Veg_Table[[#This Row],[EVM_LAST_EDITED2]]),MONTH(Veg_Table[[#This Row],[EVM_LAST_EDITED2]]),DAY(Veg_Table[[#This Row],[EVM_LAST_EDITED2]])),DATE(2019,1,1))</f>
        <v>43963</v>
      </c>
      <c r="Q845" s="3">
        <f>VALUE(SUBSTITUTE(Veg_Table[[#This Row],[EVM_LAST_EDITED]],",",""))</f>
        <v>43963.639571562497</v>
      </c>
      <c r="R845" s="1" t="str">
        <f>_xlfn.IFNA(IF(Veg_Table[[#This Row],[EVM_LAST_EDITOR]]="","zBlank EVM Last Editor",VLOOKUP(Veg_Table[[#This Row],[EVM_LAST_EDITOR]],Roster_Table[#All],4,FALSE)),"zAWRR Not in Roster")</f>
        <v>MGE</v>
      </c>
      <c r="S845" s="1" t="str">
        <f>_xlfn.IFNA(IF(Veg_Table[[#This Row],[EVM_LAST_EDITOR]]="","zBlank EVM Last Editor",VLOOKUP(Veg_Table[[#This Row],[EVM_LAST_EDITOR]],Roster_Table[#All],16,FALSE)),"zCompany_AWRR not in Roster")</f>
        <v>MGE_Mountain G Enterprises</v>
      </c>
      <c r="T845" s="2">
        <f>IFERROR(DATE(YEAR(Veg_Table[[#This Row],[Created2]]),MONTH(Veg_Table[[#This Row],[Created2]]),DAY(Veg_Table[[#This Row],[Created2]])),DATE(2019,1,1))</f>
        <v>43914</v>
      </c>
      <c r="U845" s="3">
        <f>VALUE(SUBSTITUTE(Veg_Table[[#This Row],[Created]],",",""))</f>
        <v>43914.526087963</v>
      </c>
      <c r="V845" s="3" t="str">
        <f ca="1">IFERROR(_xlfn.IFNA(CELL("contents",INDIRECT(_xlfn.CONCAT("Veg_Table_Production_Data!",ADDRESS(MATCH(_xlfn.MAXIFS(#REF!,#REF!,"="&amp;Veg_Table[[#This Row],[AUTO_ID]],#REF!,"&lt;"&amp;Veg_Table[[#This Row],[EVM_LAST_EDITED_Day]]),#REF!,0),COLUMN(#REF!),4,1,)))),""),"")</f>
        <v/>
      </c>
      <c r="W845" s="3" t="str">
        <f ca="1">IF(Veg_Table[[#This Row],[Previous_Prescription]]="","No",IF(Veg_Table[[#This Row],[Previous_Prescription]]=Veg_Table[[#This Row],[PRESCRIP]],"No","Yes"))</f>
        <v>No</v>
      </c>
      <c r="X845" s="3" t="str">
        <f>IF(Veg_Table[[#This Row],[EVM_LAST_EDITED_Day]]=Veg_Table[[#This Row],[Created_Day]],"New","Old")</f>
        <v>Old</v>
      </c>
      <c r="Y845" s="1">
        <f>IFERROR(IF(FIND("delete",LOWER(Veg_Table[[#This Row],[PI_COMMENTS]]))&gt;=1,1,0),0)</f>
        <v>1</v>
      </c>
      <c r="Z845" s="1" t="str">
        <f>_xlfn.IFNA(IF(Veg_Table[[#This Row],[EVM_LAST_EDITOR]]="","Yes",VLOOKUP(Veg_Table[[#This Row],[EVM_LAST_EDITOR]],Roster_Table[#All],15,FALSE)),"Yes")</f>
        <v>Yes</v>
      </c>
      <c r="AA84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45" s="1" t="str">
        <f>_xlfn.IFNA(VLOOKUP(Veg_Table[[#This Row],[EVM_LAST_EDITOR]],Roster_Table[#All],3,FALSE),"zAWRR Not in Roster")</f>
        <v>John Paul</v>
      </c>
      <c r="AC845" s="1" t="str">
        <f>_xlfn.IFNA(VLOOKUP(Veg_Table[[#This Row],[EVM_LAST_EDITOR]],Roster_Table[#All],2,FALSE),"zAWRR Not in Roster")</f>
        <v>Kubitschek</v>
      </c>
      <c r="AD845" s="1" t="str">
        <f>IF(_xlfn.CONCAT(Veg_Table[[#This Row],[First_Name]]," ",Veg_Table[[#This Row],[Last_Name]])="zAWRR Not in Roster zAWRR Not in Roster","zAWRR Not in Roster",_xlfn.CONCAT(Veg_Table[[#This Row],[First_Name]]," ",Veg_Table[[#This Row],[Last_Name]]))</f>
        <v>John Paul Kubitschek</v>
      </c>
      <c r="AE845">
        <v>2946949</v>
      </c>
      <c r="AF845" t="s">
        <v>1666</v>
      </c>
      <c r="AG845" t="s">
        <v>93</v>
      </c>
      <c r="AH845" t="s">
        <v>1532</v>
      </c>
      <c r="AI845" t="s">
        <v>1550</v>
      </c>
      <c r="AJ845" t="s">
        <v>526</v>
      </c>
      <c r="AL845" t="s">
        <v>22</v>
      </c>
      <c r="AM845" t="s">
        <v>38</v>
      </c>
      <c r="AN845" t="s">
        <v>25</v>
      </c>
      <c r="AO845" t="s">
        <v>25</v>
      </c>
      <c r="AP845">
        <v>26</v>
      </c>
      <c r="AQ845">
        <v>140</v>
      </c>
      <c r="AR845" t="s">
        <v>511</v>
      </c>
      <c r="AS845" t="s">
        <v>804</v>
      </c>
      <c r="AT845" t="s">
        <v>515</v>
      </c>
      <c r="AV845" t="s">
        <v>512</v>
      </c>
      <c r="AW845" t="s">
        <v>4623</v>
      </c>
      <c r="AZ845"/>
      <c r="BB845" s="4"/>
      <c r="BD845" t="s">
        <v>29</v>
      </c>
      <c r="BE845" t="s">
        <v>25</v>
      </c>
      <c r="BF845" t="s">
        <v>513</v>
      </c>
      <c r="BI845" s="3"/>
      <c r="BJ845" t="s">
        <v>1534</v>
      </c>
      <c r="BK845" s="30" t="s">
        <v>344</v>
      </c>
      <c r="BL845" s="3">
        <v>43963.639571562497</v>
      </c>
      <c r="BM845" t="s">
        <v>31</v>
      </c>
      <c r="BN845" t="s">
        <v>32</v>
      </c>
      <c r="BP845" t="s">
        <v>1547</v>
      </c>
      <c r="BQ845" t="s">
        <v>1025</v>
      </c>
      <c r="BR845" t="s">
        <v>28</v>
      </c>
      <c r="BS845" t="s">
        <v>28</v>
      </c>
      <c r="BT845" t="s">
        <v>520</v>
      </c>
      <c r="BU845" s="3">
        <v>43914.526087962964</v>
      </c>
      <c r="BV845" t="s">
        <v>803</v>
      </c>
      <c r="BW845" s="3">
        <v>43963.64783736111</v>
      </c>
      <c r="BX845" t="s">
        <v>1667</v>
      </c>
      <c r="CG845"/>
      <c r="CH845"/>
      <c r="CI845"/>
      <c r="CY845"/>
      <c r="DA845"/>
      <c r="DE845"/>
      <c r="DF845"/>
    </row>
    <row r="846" spans="1:110" x14ac:dyDescent="0.25">
      <c r="A846" s="1">
        <f>IF(Veg_Table[[#This Row],[VP_STATUS]]="Hold",0,IF(OR(AND(Veg_Table[[#This Row],[PRESCRIP]]="NW_No Work",Veg_Table[[#This Row],[VP_STATUS]]&lt;&gt;"No Work Required Under EVM"),AND(Veg_Table[[#This Row],[VP_STATUS]]="No Work Required Under EVM",Veg_Table[[#This Row],[PRESCRIP]]&lt;&gt;"NW_No Work")),1,0))</f>
        <v>0</v>
      </c>
      <c r="B846" s="1">
        <f>IF(Veg_Table[[#This Row],[SPECIES]]="",1,0)</f>
        <v>0</v>
      </c>
      <c r="C846" s="1">
        <f>IF(Veg_Table[[#This Row],[DIAMETER]]="",1,0)</f>
        <v>0</v>
      </c>
      <c r="D846" s="1">
        <f>IF(Veg_Table[[#This Row],[HEIGHT]]="",1,0)</f>
        <v>0</v>
      </c>
      <c r="E84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46" s="1">
        <f>IF(AND(Veg_Table[[#This Row],[TAT_RESULT]]="ABATE",Veg_Table[[#This Row],[PRESCRIP]]="NW_No Work"),1,0)</f>
        <v>0</v>
      </c>
      <c r="G846" s="1">
        <f>IF(OR(Veg_Table[[#This Row],[Prescription R-Scale]]="NA",Veg_Table[[#This Row],[Diameter R-Scale]]="NA"),0,IF(Veg_Table[[#This Row],[Diameter R-Scale]]&lt;&gt;Veg_Table[[#This Row],[Prescription R-Scale]],1,0))</f>
        <v>0</v>
      </c>
      <c r="H846" s="1">
        <f>IF(OR(AND(Veg_Table[[#This Row],[PRESCRIP]]="BC_Br Rmv", Veg_Table[[#This Row],[WOOD_MAN]]&lt;&gt;"Not Needed"),AND(Veg_Table[[#This Row],[PRESCRIP]]="BCS_Br Rmv+Trt", Veg_Table[[#This Row],[WOOD_MAN]]&lt;&gt;"Not Needed")),1,0)</f>
        <v>0</v>
      </c>
      <c r="I846" s="1">
        <f ca="1">IF(AND(Veg_Table[[#This Row],[Prescription_Changed]]="Yes",Veg_Table[[#This Row],[TAT_RESULT]]=""),1,0)</f>
        <v>0</v>
      </c>
      <c r="J846" s="1">
        <f ca="1">SUM(Veg_Table[[#This Row],[Prescription and Status do not match]:[Prescription_Edited_And_TAT_Is_Blank]])</f>
        <v>0</v>
      </c>
      <c r="K846" s="1">
        <f ca="1">IF(Veg_Table[[#This Row],[Sum of Errors]]&gt;0,1,0)</f>
        <v>0</v>
      </c>
      <c r="L846" s="1">
        <f>1</f>
        <v>1</v>
      </c>
      <c r="M84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846" s="1">
        <f>IF(OR(MID(Veg_Table[[#This Row],[PRESCRIP]],2,1)="1",MID(Veg_Table[[#This Row],[PRESCRIP]],2,1)="2",MID(Veg_Table[[#This Row],[PRESCRIP]],2,1)="3",MID(Veg_Table[[#This Row],[PRESCRIP]],2,1)="4"),_xlfn.NUMBERVALUE(MID(Veg_Table[[#This Row],[PRESCRIP]],2,1)),"NA")</f>
        <v>2</v>
      </c>
      <c r="O846" s="1">
        <f>WEEKNUM(Veg_Table[[#This Row],[EVM_LAST_EDITED_Day]],2)</f>
        <v>20</v>
      </c>
      <c r="P846" s="25">
        <f>IFERROR(DATE(YEAR(Veg_Table[[#This Row],[EVM_LAST_EDITED2]]),MONTH(Veg_Table[[#This Row],[EVM_LAST_EDITED2]]),DAY(Veg_Table[[#This Row],[EVM_LAST_EDITED2]])),DATE(2019,1,1))</f>
        <v>43963</v>
      </c>
      <c r="Q846" s="3">
        <f>VALUE(SUBSTITUTE(Veg_Table[[#This Row],[EVM_LAST_EDITED]],",",""))</f>
        <v>43963.639889259299</v>
      </c>
      <c r="R846" s="1" t="str">
        <f>_xlfn.IFNA(IF(Veg_Table[[#This Row],[EVM_LAST_EDITOR]]="","zBlank EVM Last Editor",VLOOKUP(Veg_Table[[#This Row],[EVM_LAST_EDITOR]],Roster_Table[#All],4,FALSE)),"zAWRR Not in Roster")</f>
        <v>MGE</v>
      </c>
      <c r="S846" s="1" t="str">
        <f>_xlfn.IFNA(IF(Veg_Table[[#This Row],[EVM_LAST_EDITOR]]="","zBlank EVM Last Editor",VLOOKUP(Veg_Table[[#This Row],[EVM_LAST_EDITOR]],Roster_Table[#All],16,FALSE)),"zCompany_AWRR not in Roster")</f>
        <v>MGE_Mountain G Enterprises</v>
      </c>
      <c r="T846" s="2">
        <f>IFERROR(DATE(YEAR(Veg_Table[[#This Row],[Created2]]),MONTH(Veg_Table[[#This Row],[Created2]]),DAY(Veg_Table[[#This Row],[Created2]])),DATE(2019,1,1))</f>
        <v>43914</v>
      </c>
      <c r="U846" s="3">
        <f>VALUE(SUBSTITUTE(Veg_Table[[#This Row],[Created]],",",""))</f>
        <v>43914.512465277803</v>
      </c>
      <c r="V846" s="3" t="str">
        <f ca="1">IFERROR(_xlfn.IFNA(CELL("contents",INDIRECT(_xlfn.CONCAT("Veg_Table_Production_Data!",ADDRESS(MATCH(_xlfn.MAXIFS(#REF!,#REF!,"="&amp;Veg_Table[[#This Row],[AUTO_ID]],#REF!,"&lt;"&amp;Veg_Table[[#This Row],[EVM_LAST_EDITED_Day]]),#REF!,0),COLUMN(#REF!),4,1,)))),""),"")</f>
        <v/>
      </c>
      <c r="W846" s="3" t="str">
        <f ca="1">IF(Veg_Table[[#This Row],[Previous_Prescription]]="","No",IF(Veg_Table[[#This Row],[Previous_Prescription]]=Veg_Table[[#This Row],[PRESCRIP]],"No","Yes"))</f>
        <v>No</v>
      </c>
      <c r="X846" s="3" t="str">
        <f>IF(Veg_Table[[#This Row],[EVM_LAST_EDITED_Day]]=Veg_Table[[#This Row],[Created_Day]],"New","Old")</f>
        <v>Old</v>
      </c>
      <c r="Y846" s="1">
        <f>IFERROR(IF(FIND("delete",LOWER(Veg_Table[[#This Row],[PI_COMMENTS]]))&gt;=1,1,0),0)</f>
        <v>1</v>
      </c>
      <c r="Z846" s="1" t="str">
        <f>_xlfn.IFNA(IF(Veg_Table[[#This Row],[EVM_LAST_EDITOR]]="","Yes",VLOOKUP(Veg_Table[[#This Row],[EVM_LAST_EDITOR]],Roster_Table[#All],15,FALSE)),"Yes")</f>
        <v>Yes</v>
      </c>
      <c r="AA84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46" s="1" t="str">
        <f>_xlfn.IFNA(VLOOKUP(Veg_Table[[#This Row],[EVM_LAST_EDITOR]],Roster_Table[#All],3,FALSE),"zAWRR Not in Roster")</f>
        <v>John Paul</v>
      </c>
      <c r="AC846" s="1" t="str">
        <f>_xlfn.IFNA(VLOOKUP(Veg_Table[[#This Row],[EVM_LAST_EDITOR]],Roster_Table[#All],2,FALSE),"zAWRR Not in Roster")</f>
        <v>Kubitschek</v>
      </c>
      <c r="AD846" s="1" t="str">
        <f>IF(_xlfn.CONCAT(Veg_Table[[#This Row],[First_Name]]," ",Veg_Table[[#This Row],[Last_Name]])="zAWRR Not in Roster zAWRR Not in Roster","zAWRR Not in Roster",_xlfn.CONCAT(Veg_Table[[#This Row],[First_Name]]," ",Veg_Table[[#This Row],[Last_Name]]))</f>
        <v>John Paul Kubitschek</v>
      </c>
      <c r="AE846">
        <v>2946947</v>
      </c>
      <c r="AF846" t="s">
        <v>1664</v>
      </c>
      <c r="AG846" t="s">
        <v>93</v>
      </c>
      <c r="AH846" t="s">
        <v>1532</v>
      </c>
      <c r="AI846" t="s">
        <v>1550</v>
      </c>
      <c r="AJ846" t="s">
        <v>526</v>
      </c>
      <c r="AL846" t="s">
        <v>22</v>
      </c>
      <c r="AM846" t="s">
        <v>38</v>
      </c>
      <c r="AN846" t="s">
        <v>25</v>
      </c>
      <c r="AO846" t="s">
        <v>25</v>
      </c>
      <c r="AP846">
        <v>13</v>
      </c>
      <c r="AQ846">
        <v>90</v>
      </c>
      <c r="AR846" t="s">
        <v>514</v>
      </c>
      <c r="AS846" t="s">
        <v>42</v>
      </c>
      <c r="AT846" t="s">
        <v>515</v>
      </c>
      <c r="AV846" t="s">
        <v>512</v>
      </c>
      <c r="AW846" t="s">
        <v>4622</v>
      </c>
      <c r="AZ846"/>
      <c r="BB846" s="4"/>
      <c r="BD846" t="s">
        <v>29</v>
      </c>
      <c r="BE846" t="s">
        <v>25</v>
      </c>
      <c r="BF846" t="s">
        <v>513</v>
      </c>
      <c r="BI846" s="3"/>
      <c r="BJ846" t="s">
        <v>1534</v>
      </c>
      <c r="BK846" s="30" t="s">
        <v>344</v>
      </c>
      <c r="BL846" s="3">
        <v>43963.639889259262</v>
      </c>
      <c r="BM846" t="s">
        <v>31</v>
      </c>
      <c r="BN846" t="s">
        <v>32</v>
      </c>
      <c r="BP846" t="s">
        <v>1547</v>
      </c>
      <c r="BQ846" t="s">
        <v>1025</v>
      </c>
      <c r="BR846" t="s">
        <v>28</v>
      </c>
      <c r="BS846" t="s">
        <v>28</v>
      </c>
      <c r="BT846" t="s">
        <v>520</v>
      </c>
      <c r="BU846" s="3">
        <v>43914.512465277781</v>
      </c>
      <c r="BV846" t="s">
        <v>803</v>
      </c>
      <c r="BW846" s="3">
        <v>43963.64783736111</v>
      </c>
      <c r="BX846" t="s">
        <v>1665</v>
      </c>
      <c r="CG846"/>
      <c r="CH846"/>
      <c r="CI846"/>
      <c r="CY846"/>
      <c r="DA846"/>
      <c r="DE846"/>
      <c r="DF846"/>
    </row>
    <row r="847" spans="1:110" x14ac:dyDescent="0.25">
      <c r="A847" s="1">
        <f>IF(Veg_Table[[#This Row],[VP_STATUS]]="Hold",0,IF(OR(AND(Veg_Table[[#This Row],[PRESCRIP]]="NW_No Work",Veg_Table[[#This Row],[VP_STATUS]]&lt;&gt;"No Work Required Under EVM"),AND(Veg_Table[[#This Row],[VP_STATUS]]="No Work Required Under EVM",Veg_Table[[#This Row],[PRESCRIP]]&lt;&gt;"NW_No Work")),1,0))</f>
        <v>0</v>
      </c>
      <c r="B847" s="1">
        <f>IF(Veg_Table[[#This Row],[SPECIES]]="",1,0)</f>
        <v>0</v>
      </c>
      <c r="C847" s="1">
        <f>IF(Veg_Table[[#This Row],[DIAMETER]]="",1,0)</f>
        <v>0</v>
      </c>
      <c r="D847" s="1">
        <f>IF(Veg_Table[[#This Row],[HEIGHT]]="",1,0)</f>
        <v>0</v>
      </c>
      <c r="E84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47" s="1">
        <f>IF(AND(Veg_Table[[#This Row],[TAT_RESULT]]="ABATE",Veg_Table[[#This Row],[PRESCRIP]]="NW_No Work"),1,0)</f>
        <v>0</v>
      </c>
      <c r="G847" s="1">
        <f>IF(OR(Veg_Table[[#This Row],[Prescription R-Scale]]="NA",Veg_Table[[#This Row],[Diameter R-Scale]]="NA"),0,IF(Veg_Table[[#This Row],[Diameter R-Scale]]&lt;&gt;Veg_Table[[#This Row],[Prescription R-Scale]],1,0))</f>
        <v>0</v>
      </c>
      <c r="H847" s="1">
        <f>IF(OR(AND(Veg_Table[[#This Row],[PRESCRIP]]="BC_Br Rmv", Veg_Table[[#This Row],[WOOD_MAN]]&lt;&gt;"Not Needed"),AND(Veg_Table[[#This Row],[PRESCRIP]]="BCS_Br Rmv+Trt", Veg_Table[[#This Row],[WOOD_MAN]]&lt;&gt;"Not Needed")),1,0)</f>
        <v>0</v>
      </c>
      <c r="I847" s="1">
        <f ca="1">IF(AND(Veg_Table[[#This Row],[Prescription_Changed]]="Yes",Veg_Table[[#This Row],[TAT_RESULT]]=""),1,0)</f>
        <v>0</v>
      </c>
      <c r="J847" s="1">
        <f ca="1">SUM(Veg_Table[[#This Row],[Prescription and Status do not match]:[Prescription_Edited_And_TAT_Is_Blank]])</f>
        <v>0</v>
      </c>
      <c r="K847" s="1">
        <f ca="1">IF(Veg_Table[[#This Row],[Sum of Errors]]&gt;0,1,0)</f>
        <v>0</v>
      </c>
      <c r="L847" s="1">
        <f>1</f>
        <v>1</v>
      </c>
      <c r="M84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847" s="1">
        <f>IF(OR(MID(Veg_Table[[#This Row],[PRESCRIP]],2,1)="1",MID(Veg_Table[[#This Row],[PRESCRIP]],2,1)="2",MID(Veg_Table[[#This Row],[PRESCRIP]],2,1)="3",MID(Veg_Table[[#This Row],[PRESCRIP]],2,1)="4"),_xlfn.NUMBERVALUE(MID(Veg_Table[[#This Row],[PRESCRIP]],2,1)),"NA")</f>
        <v>2</v>
      </c>
      <c r="O847" s="1">
        <f>WEEKNUM(Veg_Table[[#This Row],[EVM_LAST_EDITED_Day]],2)</f>
        <v>20</v>
      </c>
      <c r="P847" s="25">
        <f>IFERROR(DATE(YEAR(Veg_Table[[#This Row],[EVM_LAST_EDITED2]]),MONTH(Veg_Table[[#This Row],[EVM_LAST_EDITED2]]),DAY(Veg_Table[[#This Row],[EVM_LAST_EDITED2]])),DATE(2019,1,1))</f>
        <v>43963</v>
      </c>
      <c r="Q847" s="3">
        <f>VALUE(SUBSTITUTE(Veg_Table[[#This Row],[EVM_LAST_EDITED]],",",""))</f>
        <v>43963.640575682897</v>
      </c>
      <c r="R847" s="1" t="str">
        <f>_xlfn.IFNA(IF(Veg_Table[[#This Row],[EVM_LAST_EDITOR]]="","zBlank EVM Last Editor",VLOOKUP(Veg_Table[[#This Row],[EVM_LAST_EDITOR]],Roster_Table[#All],4,FALSE)),"zAWRR Not in Roster")</f>
        <v>zAWRR Not in Roster</v>
      </c>
      <c r="S847" s="1" t="str">
        <f>_xlfn.IFNA(IF(Veg_Table[[#This Row],[EVM_LAST_EDITOR]]="","zBlank EVM Last Editor",VLOOKUP(Veg_Table[[#This Row],[EVM_LAST_EDITOR]],Roster_Table[#All],16,FALSE)),"zCompany_AWRR not in Roster")</f>
        <v>zCompany_AWRR not in Roster</v>
      </c>
      <c r="T847" s="2">
        <f>IFERROR(DATE(YEAR(Veg_Table[[#This Row],[Created2]]),MONTH(Veg_Table[[#This Row],[Created2]]),DAY(Veg_Table[[#This Row],[Created2]])),DATE(2019,1,1))</f>
        <v>43806</v>
      </c>
      <c r="U847" s="3">
        <f>VALUE(SUBSTITUTE(Veg_Table[[#This Row],[Created]],",",""))</f>
        <v>43806.654293981497</v>
      </c>
      <c r="V847" s="3" t="str">
        <f ca="1">IFERROR(_xlfn.IFNA(CELL("contents",INDIRECT(_xlfn.CONCAT("Veg_Table_Production_Data!",ADDRESS(MATCH(_xlfn.MAXIFS(#REF!,#REF!,"="&amp;Veg_Table[[#This Row],[AUTO_ID]],#REF!,"&lt;"&amp;Veg_Table[[#This Row],[EVM_LAST_EDITED_Day]]),#REF!,0),COLUMN(#REF!),4,1,)))),""),"")</f>
        <v/>
      </c>
      <c r="W847" s="3" t="str">
        <f ca="1">IF(Veg_Table[[#This Row],[Previous_Prescription]]="","No",IF(Veg_Table[[#This Row],[Previous_Prescription]]=Veg_Table[[#This Row],[PRESCRIP]],"No","Yes"))</f>
        <v>No</v>
      </c>
      <c r="X847" s="3" t="str">
        <f>IF(Veg_Table[[#This Row],[EVM_LAST_EDITED_Day]]=Veg_Table[[#This Row],[Created_Day]],"New","Old")</f>
        <v>Old</v>
      </c>
      <c r="Y847" s="1">
        <f>IFERROR(IF(FIND("delete",LOWER(Veg_Table[[#This Row],[PI_COMMENTS]]))&gt;=1,1,0),0)</f>
        <v>0</v>
      </c>
      <c r="Z847" s="1" t="str">
        <f>_xlfn.IFNA(IF(Veg_Table[[#This Row],[EVM_LAST_EDITOR]]="","Yes",VLOOKUP(Veg_Table[[#This Row],[EVM_LAST_EDITOR]],Roster_Table[#All],15,FALSE)),"Yes")</f>
        <v>Yes</v>
      </c>
      <c r="AA84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47" s="1" t="str">
        <f>_xlfn.IFNA(VLOOKUP(Veg_Table[[#This Row],[EVM_LAST_EDITOR]],Roster_Table[#All],3,FALSE),"zAWRR Not in Roster")</f>
        <v>zAWRR Not in Roster</v>
      </c>
      <c r="AC847" s="1" t="str">
        <f>_xlfn.IFNA(VLOOKUP(Veg_Table[[#This Row],[EVM_LAST_EDITOR]],Roster_Table[#All],2,FALSE),"zAWRR Not in Roster")</f>
        <v>zAWRR Not in Roster</v>
      </c>
      <c r="AD847" s="1" t="str">
        <f>IF(_xlfn.CONCAT(Veg_Table[[#This Row],[First_Name]]," ",Veg_Table[[#This Row],[Last_Name]])="zAWRR Not in Roster zAWRR Not in Roster","zAWRR Not in Roster",_xlfn.CONCAT(Veg_Table[[#This Row],[First_Name]]," ",Veg_Table[[#This Row],[Last_Name]]))</f>
        <v>zAWRR Not in Roster</v>
      </c>
      <c r="AE847">
        <v>1771963</v>
      </c>
      <c r="AF847" t="s">
        <v>2305</v>
      </c>
      <c r="AG847" t="s">
        <v>30</v>
      </c>
      <c r="AH847" t="s">
        <v>2160</v>
      </c>
      <c r="AI847" t="s">
        <v>2165</v>
      </c>
      <c r="AJ847" t="s">
        <v>820</v>
      </c>
      <c r="AK847" t="s">
        <v>28</v>
      </c>
      <c r="AL847" t="s">
        <v>372</v>
      </c>
      <c r="AM847" t="s">
        <v>38</v>
      </c>
      <c r="AN847" t="s">
        <v>25</v>
      </c>
      <c r="AO847" t="s">
        <v>25</v>
      </c>
      <c r="AP847">
        <v>12</v>
      </c>
      <c r="AQ847">
        <v>40</v>
      </c>
      <c r="AR847" t="s">
        <v>514</v>
      </c>
      <c r="AS847" t="s">
        <v>42</v>
      </c>
      <c r="AT847" t="s">
        <v>515</v>
      </c>
      <c r="AU847" t="s">
        <v>25</v>
      </c>
      <c r="AV847" t="s">
        <v>519</v>
      </c>
      <c r="AW847" t="s">
        <v>2306</v>
      </c>
      <c r="AX847" t="s">
        <v>825</v>
      </c>
      <c r="AY847" t="s">
        <v>825</v>
      </c>
      <c r="AZ847">
        <v>4009396</v>
      </c>
      <c r="BA847" t="s">
        <v>42</v>
      </c>
      <c r="BB847" s="4">
        <v>43957.618060659719</v>
      </c>
      <c r="BC847" t="s">
        <v>3804</v>
      </c>
      <c r="BD847" t="s">
        <v>29</v>
      </c>
      <c r="BF847" t="s">
        <v>28</v>
      </c>
      <c r="BG847" t="s">
        <v>825</v>
      </c>
      <c r="BH847" t="s">
        <v>825</v>
      </c>
      <c r="BI847" s="3">
        <v>43963.64055103009</v>
      </c>
      <c r="BJ847" t="s">
        <v>417</v>
      </c>
      <c r="BK847" s="30" t="s">
        <v>878</v>
      </c>
      <c r="BL847" s="3">
        <v>43963.640575682868</v>
      </c>
      <c r="BM847" t="s">
        <v>31</v>
      </c>
      <c r="BN847" t="s">
        <v>32</v>
      </c>
      <c r="BO847" t="s">
        <v>2161</v>
      </c>
      <c r="BP847" t="s">
        <v>2162</v>
      </c>
      <c r="BQ847" t="s">
        <v>826</v>
      </c>
      <c r="BR847" t="s">
        <v>28</v>
      </c>
      <c r="BS847" t="s">
        <v>28</v>
      </c>
      <c r="BT847" t="s">
        <v>1993</v>
      </c>
      <c r="BU847" s="3">
        <v>43806.654293981483</v>
      </c>
      <c r="BV847" t="s">
        <v>803</v>
      </c>
      <c r="BW847" s="3">
        <v>43963.647721574074</v>
      </c>
      <c r="BX847" t="s">
        <v>2307</v>
      </c>
      <c r="CG847"/>
      <c r="CH847"/>
      <c r="CI847"/>
      <c r="CY847"/>
      <c r="DA847"/>
      <c r="DE847"/>
      <c r="DF847"/>
    </row>
    <row r="848" spans="1:110" x14ac:dyDescent="0.25">
      <c r="A848" s="1">
        <f>IF(Veg_Table[[#This Row],[VP_STATUS]]="Hold",0,IF(OR(AND(Veg_Table[[#This Row],[PRESCRIP]]="NW_No Work",Veg_Table[[#This Row],[VP_STATUS]]&lt;&gt;"No Work Required Under EVM"),AND(Veg_Table[[#This Row],[VP_STATUS]]="No Work Required Under EVM",Veg_Table[[#This Row],[PRESCRIP]]&lt;&gt;"NW_No Work")),1,0))</f>
        <v>0</v>
      </c>
      <c r="B848" s="1">
        <f>IF(Veg_Table[[#This Row],[SPECIES]]="",1,0)</f>
        <v>0</v>
      </c>
      <c r="C848" s="1">
        <f>IF(Veg_Table[[#This Row],[DIAMETER]]="",1,0)</f>
        <v>0</v>
      </c>
      <c r="D848" s="1">
        <f>IF(Veg_Table[[#This Row],[HEIGHT]]="",1,0)</f>
        <v>0</v>
      </c>
      <c r="E84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48" s="1">
        <f>IF(AND(Veg_Table[[#This Row],[TAT_RESULT]]="ABATE",Veg_Table[[#This Row],[PRESCRIP]]="NW_No Work"),1,0)</f>
        <v>0</v>
      </c>
      <c r="G848" s="1">
        <f>IF(OR(Veg_Table[[#This Row],[Prescription R-Scale]]="NA",Veg_Table[[#This Row],[Diameter R-Scale]]="NA"),0,IF(Veg_Table[[#This Row],[Diameter R-Scale]]&lt;&gt;Veg_Table[[#This Row],[Prescription R-Scale]],1,0))</f>
        <v>0</v>
      </c>
      <c r="H848" s="1">
        <f>IF(OR(AND(Veg_Table[[#This Row],[PRESCRIP]]="BC_Br Rmv", Veg_Table[[#This Row],[WOOD_MAN]]&lt;&gt;"Not Needed"),AND(Veg_Table[[#This Row],[PRESCRIP]]="BCS_Br Rmv+Trt", Veg_Table[[#This Row],[WOOD_MAN]]&lt;&gt;"Not Needed")),1,0)</f>
        <v>0</v>
      </c>
      <c r="I848" s="1">
        <f ca="1">IF(AND(Veg_Table[[#This Row],[Prescription_Changed]]="Yes",Veg_Table[[#This Row],[TAT_RESULT]]=""),1,0)</f>
        <v>0</v>
      </c>
      <c r="J848" s="1">
        <f ca="1">SUM(Veg_Table[[#This Row],[Prescription and Status do not match]:[Prescription_Edited_And_TAT_Is_Blank]])</f>
        <v>0</v>
      </c>
      <c r="K848" s="1">
        <f ca="1">IF(Veg_Table[[#This Row],[Sum of Errors]]&gt;0,1,0)</f>
        <v>0</v>
      </c>
      <c r="L848" s="1">
        <f>1</f>
        <v>1</v>
      </c>
      <c r="M84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848" s="1">
        <f>IF(OR(MID(Veg_Table[[#This Row],[PRESCRIP]],2,1)="1",MID(Veg_Table[[#This Row],[PRESCRIP]],2,1)="2",MID(Veg_Table[[#This Row],[PRESCRIP]],2,1)="3",MID(Veg_Table[[#This Row],[PRESCRIP]],2,1)="4"),_xlfn.NUMBERVALUE(MID(Veg_Table[[#This Row],[PRESCRIP]],2,1)),"NA")</f>
        <v>2</v>
      </c>
      <c r="O848" s="1">
        <f>WEEKNUM(Veg_Table[[#This Row],[EVM_LAST_EDITED_Day]],2)</f>
        <v>20</v>
      </c>
      <c r="P848" s="25">
        <f>IFERROR(DATE(YEAR(Veg_Table[[#This Row],[EVM_LAST_EDITED2]]),MONTH(Veg_Table[[#This Row],[EVM_LAST_EDITED2]]),DAY(Veg_Table[[#This Row],[EVM_LAST_EDITED2]])),DATE(2019,1,1))</f>
        <v>43963</v>
      </c>
      <c r="Q848" s="3">
        <f>VALUE(SUBSTITUTE(Veg_Table[[#This Row],[EVM_LAST_EDITED]],",",""))</f>
        <v>43963.641558761599</v>
      </c>
      <c r="R848" s="1" t="str">
        <f>_xlfn.IFNA(IF(Veg_Table[[#This Row],[EVM_LAST_EDITOR]]="","zBlank EVM Last Editor",VLOOKUP(Veg_Table[[#This Row],[EVM_LAST_EDITOR]],Roster_Table[#All],4,FALSE)),"zAWRR Not in Roster")</f>
        <v>zAWRR Not in Roster</v>
      </c>
      <c r="S848" s="1" t="str">
        <f>_xlfn.IFNA(IF(Veg_Table[[#This Row],[EVM_LAST_EDITOR]]="","zBlank EVM Last Editor",VLOOKUP(Veg_Table[[#This Row],[EVM_LAST_EDITOR]],Roster_Table[#All],16,FALSE)),"zCompany_AWRR not in Roster")</f>
        <v>zCompany_AWRR not in Roster</v>
      </c>
      <c r="T848" s="2">
        <f>IFERROR(DATE(YEAR(Veg_Table[[#This Row],[Created2]]),MONTH(Veg_Table[[#This Row],[Created2]]),DAY(Veg_Table[[#This Row],[Created2]])),DATE(2019,1,1))</f>
        <v>43806</v>
      </c>
      <c r="U848" s="3">
        <f>VALUE(SUBSTITUTE(Veg_Table[[#This Row],[Created]],",",""))</f>
        <v>43806.656053240702</v>
      </c>
      <c r="V848" s="3" t="str">
        <f ca="1">IFERROR(_xlfn.IFNA(CELL("contents",INDIRECT(_xlfn.CONCAT("Veg_Table_Production_Data!",ADDRESS(MATCH(_xlfn.MAXIFS(#REF!,#REF!,"="&amp;Veg_Table[[#This Row],[AUTO_ID]],#REF!,"&lt;"&amp;Veg_Table[[#This Row],[EVM_LAST_EDITED_Day]]),#REF!,0),COLUMN(#REF!),4,1,)))),""),"")</f>
        <v/>
      </c>
      <c r="W848" s="3" t="str">
        <f ca="1">IF(Veg_Table[[#This Row],[Previous_Prescription]]="","No",IF(Veg_Table[[#This Row],[Previous_Prescription]]=Veg_Table[[#This Row],[PRESCRIP]],"No","Yes"))</f>
        <v>No</v>
      </c>
      <c r="X848" s="3" t="str">
        <f>IF(Veg_Table[[#This Row],[EVM_LAST_EDITED_Day]]=Veg_Table[[#This Row],[Created_Day]],"New","Old")</f>
        <v>Old</v>
      </c>
      <c r="Y848" s="1">
        <f>IFERROR(IF(FIND("delete",LOWER(Veg_Table[[#This Row],[PI_COMMENTS]]))&gt;=1,1,0),0)</f>
        <v>0</v>
      </c>
      <c r="Z848" s="1" t="str">
        <f>_xlfn.IFNA(IF(Veg_Table[[#This Row],[EVM_LAST_EDITOR]]="","Yes",VLOOKUP(Veg_Table[[#This Row],[EVM_LAST_EDITOR]],Roster_Table[#All],15,FALSE)),"Yes")</f>
        <v>Yes</v>
      </c>
      <c r="AA84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48" s="1" t="str">
        <f>_xlfn.IFNA(VLOOKUP(Veg_Table[[#This Row],[EVM_LAST_EDITOR]],Roster_Table[#All],3,FALSE),"zAWRR Not in Roster")</f>
        <v>zAWRR Not in Roster</v>
      </c>
      <c r="AC848" s="1" t="str">
        <f>_xlfn.IFNA(VLOOKUP(Veg_Table[[#This Row],[EVM_LAST_EDITOR]],Roster_Table[#All],2,FALSE),"zAWRR Not in Roster")</f>
        <v>zAWRR Not in Roster</v>
      </c>
      <c r="AD848" s="1" t="str">
        <f>IF(_xlfn.CONCAT(Veg_Table[[#This Row],[First_Name]]," ",Veg_Table[[#This Row],[Last_Name]])="zAWRR Not in Roster zAWRR Not in Roster","zAWRR Not in Roster",_xlfn.CONCAT(Veg_Table[[#This Row],[First_Name]]," ",Veg_Table[[#This Row],[Last_Name]]))</f>
        <v>zAWRR Not in Roster</v>
      </c>
      <c r="AE848">
        <v>1771966</v>
      </c>
      <c r="AF848" t="s">
        <v>2308</v>
      </c>
      <c r="AG848" t="s">
        <v>30</v>
      </c>
      <c r="AH848" t="s">
        <v>2160</v>
      </c>
      <c r="AI848" t="s">
        <v>2165</v>
      </c>
      <c r="AJ848" t="s">
        <v>820</v>
      </c>
      <c r="AK848" t="s">
        <v>28</v>
      </c>
      <c r="AL848" t="s">
        <v>372</v>
      </c>
      <c r="AM848" t="s">
        <v>38</v>
      </c>
      <c r="AN848" t="s">
        <v>25</v>
      </c>
      <c r="AO848" t="s">
        <v>25</v>
      </c>
      <c r="AP848">
        <v>12</v>
      </c>
      <c r="AQ848">
        <v>40</v>
      </c>
      <c r="AR848" t="s">
        <v>514</v>
      </c>
      <c r="AS848" t="s">
        <v>42</v>
      </c>
      <c r="AT848" t="s">
        <v>515</v>
      </c>
      <c r="AU848" t="s">
        <v>25</v>
      </c>
      <c r="AV848" t="s">
        <v>519</v>
      </c>
      <c r="AW848" t="s">
        <v>2309</v>
      </c>
      <c r="AX848" t="s">
        <v>825</v>
      </c>
      <c r="AY848" t="s">
        <v>825</v>
      </c>
      <c r="AZ848">
        <v>4009396</v>
      </c>
      <c r="BA848" t="s">
        <v>42</v>
      </c>
      <c r="BB848" s="4">
        <v>43957.619983495373</v>
      </c>
      <c r="BC848" t="s">
        <v>3804</v>
      </c>
      <c r="BD848" t="s">
        <v>29</v>
      </c>
      <c r="BF848" t="s">
        <v>28</v>
      </c>
      <c r="BG848" t="s">
        <v>825</v>
      </c>
      <c r="BH848" t="s">
        <v>825</v>
      </c>
      <c r="BI848" s="3">
        <v>43963.641527372682</v>
      </c>
      <c r="BJ848" t="s">
        <v>417</v>
      </c>
      <c r="BK848" s="30" t="s">
        <v>878</v>
      </c>
      <c r="BL848" s="3">
        <v>43963.641558761577</v>
      </c>
      <c r="BM848" t="s">
        <v>31</v>
      </c>
      <c r="BN848" t="s">
        <v>32</v>
      </c>
      <c r="BO848" t="s">
        <v>2161</v>
      </c>
      <c r="BP848" t="s">
        <v>2162</v>
      </c>
      <c r="BQ848" t="s">
        <v>826</v>
      </c>
      <c r="BR848" t="s">
        <v>28</v>
      </c>
      <c r="BS848" t="s">
        <v>28</v>
      </c>
      <c r="BT848" t="s">
        <v>1993</v>
      </c>
      <c r="BU848" s="3">
        <v>43806.656053240738</v>
      </c>
      <c r="BV848" t="s">
        <v>803</v>
      </c>
      <c r="BW848" s="3">
        <v>43963.647721574074</v>
      </c>
      <c r="BX848" t="s">
        <v>2310</v>
      </c>
      <c r="CG848"/>
      <c r="CH848"/>
      <c r="CI848"/>
      <c r="CY848"/>
      <c r="DA848"/>
      <c r="DE848"/>
      <c r="DF848"/>
    </row>
    <row r="849" spans="1:110" x14ac:dyDescent="0.25">
      <c r="A849" s="1">
        <f>IF(Veg_Table[[#This Row],[VP_STATUS]]="Hold",0,IF(OR(AND(Veg_Table[[#This Row],[PRESCRIP]]="NW_No Work",Veg_Table[[#This Row],[VP_STATUS]]&lt;&gt;"No Work Required Under EVM"),AND(Veg_Table[[#This Row],[VP_STATUS]]="No Work Required Under EVM",Veg_Table[[#This Row],[PRESCRIP]]&lt;&gt;"NW_No Work")),1,0))</f>
        <v>0</v>
      </c>
      <c r="B849" s="1">
        <f>IF(Veg_Table[[#This Row],[SPECIES]]="",1,0)</f>
        <v>0</v>
      </c>
      <c r="C849" s="1">
        <f>IF(Veg_Table[[#This Row],[DIAMETER]]="",1,0)</f>
        <v>0</v>
      </c>
      <c r="D849" s="1">
        <f>IF(Veg_Table[[#This Row],[HEIGHT]]="",1,0)</f>
        <v>0</v>
      </c>
      <c r="E84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49" s="1">
        <f>IF(AND(Veg_Table[[#This Row],[TAT_RESULT]]="ABATE",Veg_Table[[#This Row],[PRESCRIP]]="NW_No Work"),1,0)</f>
        <v>0</v>
      </c>
      <c r="G849" s="1">
        <f>IF(OR(Veg_Table[[#This Row],[Prescription R-Scale]]="NA",Veg_Table[[#This Row],[Diameter R-Scale]]="NA"),0,IF(Veg_Table[[#This Row],[Diameter R-Scale]]&lt;&gt;Veg_Table[[#This Row],[Prescription R-Scale]],1,0))</f>
        <v>0</v>
      </c>
      <c r="H849" s="1">
        <f>IF(OR(AND(Veg_Table[[#This Row],[PRESCRIP]]="BC_Br Rmv", Veg_Table[[#This Row],[WOOD_MAN]]&lt;&gt;"Not Needed"),AND(Veg_Table[[#This Row],[PRESCRIP]]="BCS_Br Rmv+Trt", Veg_Table[[#This Row],[WOOD_MAN]]&lt;&gt;"Not Needed")),1,0)</f>
        <v>0</v>
      </c>
      <c r="I849" s="1">
        <f ca="1">IF(AND(Veg_Table[[#This Row],[Prescription_Changed]]="Yes",Veg_Table[[#This Row],[TAT_RESULT]]=""),1,0)</f>
        <v>0</v>
      </c>
      <c r="J849" s="1">
        <f ca="1">SUM(Veg_Table[[#This Row],[Prescription and Status do not match]:[Prescription_Edited_And_TAT_Is_Blank]])</f>
        <v>0</v>
      </c>
      <c r="K849" s="1">
        <f ca="1">IF(Veg_Table[[#This Row],[Sum of Errors]]&gt;0,1,0)</f>
        <v>0</v>
      </c>
      <c r="L849" s="1">
        <f>1</f>
        <v>1</v>
      </c>
      <c r="M84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849" s="1">
        <f>IF(OR(MID(Veg_Table[[#This Row],[PRESCRIP]],2,1)="1",MID(Veg_Table[[#This Row],[PRESCRIP]],2,1)="2",MID(Veg_Table[[#This Row],[PRESCRIP]],2,1)="3",MID(Veg_Table[[#This Row],[PRESCRIP]],2,1)="4"),_xlfn.NUMBERVALUE(MID(Veg_Table[[#This Row],[PRESCRIP]],2,1)),"NA")</f>
        <v>2</v>
      </c>
      <c r="O849" s="1">
        <f>WEEKNUM(Veg_Table[[#This Row],[EVM_LAST_EDITED_Day]],2)</f>
        <v>20</v>
      </c>
      <c r="P849" s="25">
        <f>IFERROR(DATE(YEAR(Veg_Table[[#This Row],[EVM_LAST_EDITED2]]),MONTH(Veg_Table[[#This Row],[EVM_LAST_EDITED2]]),DAY(Veg_Table[[#This Row],[EVM_LAST_EDITED2]])),DATE(2019,1,1))</f>
        <v>43963</v>
      </c>
      <c r="Q849" s="3">
        <f>VALUE(SUBSTITUTE(Veg_Table[[#This Row],[EVM_LAST_EDITED]],",",""))</f>
        <v>43963.642200289403</v>
      </c>
      <c r="R849" s="1" t="str">
        <f>_xlfn.IFNA(IF(Veg_Table[[#This Row],[EVM_LAST_EDITOR]]="","zBlank EVM Last Editor",VLOOKUP(Veg_Table[[#This Row],[EVM_LAST_EDITOR]],Roster_Table[#All],4,FALSE)),"zAWRR Not in Roster")</f>
        <v>MGE</v>
      </c>
      <c r="S849" s="1" t="str">
        <f>_xlfn.IFNA(IF(Veg_Table[[#This Row],[EVM_LAST_EDITOR]]="","zBlank EVM Last Editor",VLOOKUP(Veg_Table[[#This Row],[EVM_LAST_EDITOR]],Roster_Table[#All],16,FALSE)),"zCompany_AWRR not in Roster")</f>
        <v>MGE_Mountain G Enterprises</v>
      </c>
      <c r="T849" s="2">
        <f>IFERROR(DATE(YEAR(Veg_Table[[#This Row],[Created2]]),MONTH(Veg_Table[[#This Row],[Created2]]),DAY(Veg_Table[[#This Row],[Created2]])),DATE(2019,1,1))</f>
        <v>43963</v>
      </c>
      <c r="U849" s="3">
        <f>VALUE(SUBSTITUTE(Veg_Table[[#This Row],[Created]],",",""))</f>
        <v>43963.642200289403</v>
      </c>
      <c r="V849" s="3" t="str">
        <f ca="1">IFERROR(_xlfn.IFNA(CELL("contents",INDIRECT(_xlfn.CONCAT("Veg_Table_Production_Data!",ADDRESS(MATCH(_xlfn.MAXIFS(#REF!,#REF!,"="&amp;Veg_Table[[#This Row],[AUTO_ID]],#REF!,"&lt;"&amp;Veg_Table[[#This Row],[EVM_LAST_EDITED_Day]]),#REF!,0),COLUMN(#REF!),4,1,)))),""),"")</f>
        <v/>
      </c>
      <c r="W849" s="3" t="str">
        <f ca="1">IF(Veg_Table[[#This Row],[Previous_Prescription]]="","No",IF(Veg_Table[[#This Row],[Previous_Prescription]]=Veg_Table[[#This Row],[PRESCRIP]],"No","Yes"))</f>
        <v>No</v>
      </c>
      <c r="X849" s="3" t="str">
        <f>IF(Veg_Table[[#This Row],[EVM_LAST_EDITED_Day]]=Veg_Table[[#This Row],[Created_Day]],"New","Old")</f>
        <v>New</v>
      </c>
      <c r="Y849" s="1">
        <f>IFERROR(IF(FIND("delete",LOWER(Veg_Table[[#This Row],[PI_COMMENTS]]))&gt;=1,1,0),0)</f>
        <v>0</v>
      </c>
      <c r="Z849" s="1" t="str">
        <f>_xlfn.IFNA(IF(Veg_Table[[#This Row],[EVM_LAST_EDITOR]]="","Yes",VLOOKUP(Veg_Table[[#This Row],[EVM_LAST_EDITOR]],Roster_Table[#All],15,FALSE)),"Yes")</f>
        <v>Yes</v>
      </c>
      <c r="AA84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49" s="1" t="str">
        <f>_xlfn.IFNA(VLOOKUP(Veg_Table[[#This Row],[EVM_LAST_EDITOR]],Roster_Table[#All],3,FALSE),"zAWRR Not in Roster")</f>
        <v>John Paul</v>
      </c>
      <c r="AC849" s="1" t="str">
        <f>_xlfn.IFNA(VLOOKUP(Veg_Table[[#This Row],[EVM_LAST_EDITOR]],Roster_Table[#All],2,FALSE),"zAWRR Not in Roster")</f>
        <v>Kubitschek</v>
      </c>
      <c r="AD849" s="1" t="str">
        <f>IF(_xlfn.CONCAT(Veg_Table[[#This Row],[First_Name]]," ",Veg_Table[[#This Row],[Last_Name]])="zAWRR Not in Roster zAWRR Not in Roster","zAWRR Not in Roster",_xlfn.CONCAT(Veg_Table[[#This Row],[First_Name]]," ",Veg_Table[[#This Row],[Last_Name]]))</f>
        <v>John Paul Kubitschek</v>
      </c>
      <c r="AE849">
        <v>3221697</v>
      </c>
      <c r="AF849" t="s">
        <v>4770</v>
      </c>
      <c r="AG849" t="s">
        <v>93</v>
      </c>
      <c r="AH849" t="s">
        <v>1532</v>
      </c>
      <c r="AI849" t="s">
        <v>1550</v>
      </c>
      <c r="AJ849" t="s">
        <v>36</v>
      </c>
      <c r="AL849" t="s">
        <v>22</v>
      </c>
      <c r="AM849" t="s">
        <v>38</v>
      </c>
      <c r="AN849" t="s">
        <v>25</v>
      </c>
      <c r="AO849" t="s">
        <v>25</v>
      </c>
      <c r="AP849">
        <v>22</v>
      </c>
      <c r="AQ849">
        <v>140</v>
      </c>
      <c r="AR849" t="s">
        <v>511</v>
      </c>
      <c r="AS849" t="s">
        <v>530</v>
      </c>
      <c r="AT849" t="s">
        <v>515</v>
      </c>
      <c r="AV849" t="s">
        <v>512</v>
      </c>
      <c r="AW849" t="s">
        <v>4771</v>
      </c>
      <c r="AZ849"/>
      <c r="BB849" s="4"/>
      <c r="BD849" t="s">
        <v>29</v>
      </c>
      <c r="BE849" t="s">
        <v>25</v>
      </c>
      <c r="BF849" t="s">
        <v>513</v>
      </c>
      <c r="BI849" s="3"/>
      <c r="BJ849" t="s">
        <v>2809</v>
      </c>
      <c r="BK849" s="30" t="s">
        <v>344</v>
      </c>
      <c r="BL849" s="3">
        <v>43963.642200289352</v>
      </c>
      <c r="BM849" t="s">
        <v>31</v>
      </c>
      <c r="BN849" t="s">
        <v>32</v>
      </c>
      <c r="BP849" t="s">
        <v>1547</v>
      </c>
      <c r="BQ849" t="s">
        <v>1025</v>
      </c>
      <c r="BR849" t="s">
        <v>28</v>
      </c>
      <c r="BS849" t="s">
        <v>28</v>
      </c>
      <c r="BT849" t="s">
        <v>344</v>
      </c>
      <c r="BU849" s="3">
        <v>43963.642200289352</v>
      </c>
      <c r="BV849" t="s">
        <v>803</v>
      </c>
      <c r="BW849" s="3">
        <v>43963.682618483799</v>
      </c>
      <c r="BX849" t="s">
        <v>4772</v>
      </c>
      <c r="CG849"/>
      <c r="CH849"/>
      <c r="CI849"/>
      <c r="CY849"/>
      <c r="DA849"/>
      <c r="DE849"/>
      <c r="DF849"/>
    </row>
    <row r="850" spans="1:110" x14ac:dyDescent="0.25">
      <c r="A850" s="1">
        <f>IF(Veg_Table[[#This Row],[VP_STATUS]]="Hold",0,IF(OR(AND(Veg_Table[[#This Row],[PRESCRIP]]="NW_No Work",Veg_Table[[#This Row],[VP_STATUS]]&lt;&gt;"No Work Required Under EVM"),AND(Veg_Table[[#This Row],[VP_STATUS]]="No Work Required Under EVM",Veg_Table[[#This Row],[PRESCRIP]]&lt;&gt;"NW_No Work")),1,0))</f>
        <v>0</v>
      </c>
      <c r="B850" s="1">
        <f>IF(Veg_Table[[#This Row],[SPECIES]]="",1,0)</f>
        <v>0</v>
      </c>
      <c r="C850" s="1">
        <f>IF(Veg_Table[[#This Row],[DIAMETER]]="",1,0)</f>
        <v>0</v>
      </c>
      <c r="D850" s="1">
        <f>IF(Veg_Table[[#This Row],[HEIGHT]]="",1,0)</f>
        <v>0</v>
      </c>
      <c r="E85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50" s="1">
        <f>IF(AND(Veg_Table[[#This Row],[TAT_RESULT]]="ABATE",Veg_Table[[#This Row],[PRESCRIP]]="NW_No Work"),1,0)</f>
        <v>0</v>
      </c>
      <c r="G850" s="1">
        <f>IF(OR(Veg_Table[[#This Row],[Prescription R-Scale]]="NA",Veg_Table[[#This Row],[Diameter R-Scale]]="NA"),0,IF(Veg_Table[[#This Row],[Diameter R-Scale]]&lt;&gt;Veg_Table[[#This Row],[Prescription R-Scale]],1,0))</f>
        <v>0</v>
      </c>
      <c r="H850" s="1">
        <f>IF(OR(AND(Veg_Table[[#This Row],[PRESCRIP]]="BC_Br Rmv", Veg_Table[[#This Row],[WOOD_MAN]]&lt;&gt;"Not Needed"),AND(Veg_Table[[#This Row],[PRESCRIP]]="BCS_Br Rmv+Trt", Veg_Table[[#This Row],[WOOD_MAN]]&lt;&gt;"Not Needed")),1,0)</f>
        <v>0</v>
      </c>
      <c r="I850" s="1">
        <f ca="1">IF(AND(Veg_Table[[#This Row],[Prescription_Changed]]="Yes",Veg_Table[[#This Row],[TAT_RESULT]]=""),1,0)</f>
        <v>0</v>
      </c>
      <c r="J850" s="1">
        <f ca="1">SUM(Veg_Table[[#This Row],[Prescription and Status do not match]:[Prescription_Edited_And_TAT_Is_Blank]])</f>
        <v>0</v>
      </c>
      <c r="K850" s="1">
        <f ca="1">IF(Veg_Table[[#This Row],[Sum of Errors]]&gt;0,1,0)</f>
        <v>0</v>
      </c>
      <c r="L850" s="1">
        <f>1</f>
        <v>1</v>
      </c>
      <c r="M850"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850" s="1" t="str">
        <f>IF(OR(MID(Veg_Table[[#This Row],[PRESCRIP]],2,1)="1",MID(Veg_Table[[#This Row],[PRESCRIP]],2,1)="2",MID(Veg_Table[[#This Row],[PRESCRIP]],2,1)="3",MID(Veg_Table[[#This Row],[PRESCRIP]],2,1)="4"),_xlfn.NUMBERVALUE(MID(Veg_Table[[#This Row],[PRESCRIP]],2,1)),"NA")</f>
        <v>NA</v>
      </c>
      <c r="O850" s="1">
        <f>WEEKNUM(Veg_Table[[#This Row],[EVM_LAST_EDITED_Day]],2)</f>
        <v>20</v>
      </c>
      <c r="P850" s="25">
        <f>IFERROR(DATE(YEAR(Veg_Table[[#This Row],[EVM_LAST_EDITED2]]),MONTH(Veg_Table[[#This Row],[EVM_LAST_EDITED2]]),DAY(Veg_Table[[#This Row],[EVM_LAST_EDITED2]])),DATE(2019,1,1))</f>
        <v>43963</v>
      </c>
      <c r="Q850" s="3">
        <f>VALUE(SUBSTITUTE(Veg_Table[[#This Row],[EVM_LAST_EDITED]],",",""))</f>
        <v>43963.643946759301</v>
      </c>
      <c r="R850" s="1" t="str">
        <f>_xlfn.IFNA(IF(Veg_Table[[#This Row],[EVM_LAST_EDITOR]]="","zBlank EVM Last Editor",VLOOKUP(Veg_Table[[#This Row],[EVM_LAST_EDITOR]],Roster_Table[#All],4,FALSE)),"zAWRR Not in Roster")</f>
        <v>MGE</v>
      </c>
      <c r="S850" s="1" t="str">
        <f>_xlfn.IFNA(IF(Veg_Table[[#This Row],[EVM_LAST_EDITOR]]="","zBlank EVM Last Editor",VLOOKUP(Veg_Table[[#This Row],[EVM_LAST_EDITOR]],Roster_Table[#All],16,FALSE)),"zCompany_AWRR not in Roster")</f>
        <v>MGE_Mountain G Enterprises</v>
      </c>
      <c r="T850" s="2">
        <f>IFERROR(DATE(YEAR(Veg_Table[[#This Row],[Created2]]),MONTH(Veg_Table[[#This Row],[Created2]]),DAY(Veg_Table[[#This Row],[Created2]])),DATE(2019,1,1))</f>
        <v>43963</v>
      </c>
      <c r="U850" s="3">
        <f>VALUE(SUBSTITUTE(Veg_Table[[#This Row],[Created]],",",""))</f>
        <v>43963.643946759301</v>
      </c>
      <c r="V850" s="3" t="str">
        <f ca="1">IFERROR(_xlfn.IFNA(CELL("contents",INDIRECT(_xlfn.CONCAT("Veg_Table_Production_Data!",ADDRESS(MATCH(_xlfn.MAXIFS(#REF!,#REF!,"="&amp;Veg_Table[[#This Row],[AUTO_ID]],#REF!,"&lt;"&amp;Veg_Table[[#This Row],[EVM_LAST_EDITED_Day]]),#REF!,0),COLUMN(#REF!),4,1,)))),""),"")</f>
        <v/>
      </c>
      <c r="W850" s="3" t="str">
        <f ca="1">IF(Veg_Table[[#This Row],[Previous_Prescription]]="","No",IF(Veg_Table[[#This Row],[Previous_Prescription]]=Veg_Table[[#This Row],[PRESCRIP]],"No","Yes"))</f>
        <v>No</v>
      </c>
      <c r="X850" s="3" t="str">
        <f>IF(Veg_Table[[#This Row],[EVM_LAST_EDITED_Day]]=Veg_Table[[#This Row],[Created_Day]],"New","Old")</f>
        <v>New</v>
      </c>
      <c r="Y850" s="1">
        <f>IFERROR(IF(FIND("delete",LOWER(Veg_Table[[#This Row],[PI_COMMENTS]]))&gt;=1,1,0),0)</f>
        <v>0</v>
      </c>
      <c r="Z850" s="1" t="str">
        <f>_xlfn.IFNA(IF(Veg_Table[[#This Row],[EVM_LAST_EDITOR]]="","Yes",VLOOKUP(Veg_Table[[#This Row],[EVM_LAST_EDITOR]],Roster_Table[#All],15,FALSE)),"Yes")</f>
        <v>Yes</v>
      </c>
      <c r="AA85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50" s="1" t="str">
        <f>_xlfn.IFNA(VLOOKUP(Veg_Table[[#This Row],[EVM_LAST_EDITOR]],Roster_Table[#All],3,FALSE),"zAWRR Not in Roster")</f>
        <v>Alex</v>
      </c>
      <c r="AC850" s="1" t="str">
        <f>_xlfn.IFNA(VLOOKUP(Veg_Table[[#This Row],[EVM_LAST_EDITOR]],Roster_Table[#All],2,FALSE),"zAWRR Not in Roster")</f>
        <v>Coon</v>
      </c>
      <c r="AD850" s="1" t="str">
        <f>IF(_xlfn.CONCAT(Veg_Table[[#This Row],[First_Name]]," ",Veg_Table[[#This Row],[Last_Name]])="zAWRR Not in Roster zAWRR Not in Roster","zAWRR Not in Roster",_xlfn.CONCAT(Veg_Table[[#This Row],[First_Name]]," ",Veg_Table[[#This Row],[Last_Name]]))</f>
        <v>Alex Coon</v>
      </c>
      <c r="AE850">
        <v>3221832</v>
      </c>
      <c r="AF850" t="s">
        <v>4779</v>
      </c>
      <c r="AG850" t="s">
        <v>93</v>
      </c>
      <c r="AH850" t="s">
        <v>4641</v>
      </c>
      <c r="AI850" t="s">
        <v>4013</v>
      </c>
      <c r="AJ850" t="s">
        <v>21</v>
      </c>
      <c r="AL850" t="s">
        <v>22</v>
      </c>
      <c r="AM850" t="s">
        <v>38</v>
      </c>
      <c r="AN850" t="s">
        <v>25</v>
      </c>
      <c r="AO850" t="s">
        <v>25</v>
      </c>
      <c r="AP850">
        <v>24</v>
      </c>
      <c r="AQ850">
        <v>80</v>
      </c>
      <c r="AR850" t="s">
        <v>511</v>
      </c>
      <c r="AS850" t="s">
        <v>24</v>
      </c>
      <c r="AT850" t="s">
        <v>26</v>
      </c>
      <c r="AV850" t="s">
        <v>512</v>
      </c>
      <c r="AW850" t="s">
        <v>4780</v>
      </c>
      <c r="AZ850"/>
      <c r="BB850" s="4"/>
      <c r="BD850" t="s">
        <v>29</v>
      </c>
      <c r="BE850" t="s">
        <v>25</v>
      </c>
      <c r="BF850" t="s">
        <v>513</v>
      </c>
      <c r="BI850" s="3"/>
      <c r="BJ850" t="s">
        <v>52</v>
      </c>
      <c r="BK850" s="30" t="s">
        <v>140</v>
      </c>
      <c r="BL850" s="3">
        <v>43963.643946759257</v>
      </c>
      <c r="BM850" t="s">
        <v>31</v>
      </c>
      <c r="BN850" t="s">
        <v>32</v>
      </c>
      <c r="BP850" t="s">
        <v>4643</v>
      </c>
      <c r="BQ850" t="s">
        <v>1025</v>
      </c>
      <c r="BR850" t="s">
        <v>28</v>
      </c>
      <c r="BS850" t="s">
        <v>28</v>
      </c>
      <c r="BT850" t="s">
        <v>140</v>
      </c>
      <c r="BU850" s="3">
        <v>43963.643946759257</v>
      </c>
      <c r="BV850" t="s">
        <v>803</v>
      </c>
      <c r="BW850" s="3">
        <v>43963.682662013889</v>
      </c>
      <c r="BX850" t="s">
        <v>4781</v>
      </c>
      <c r="CG850"/>
      <c r="CH850"/>
      <c r="CI850"/>
      <c r="CY850"/>
      <c r="DA850"/>
      <c r="DE850"/>
      <c r="DF850"/>
    </row>
    <row r="851" spans="1:110" x14ac:dyDescent="0.25">
      <c r="A851" s="1">
        <f>IF(Veg_Table[[#This Row],[VP_STATUS]]="Hold",0,IF(OR(AND(Veg_Table[[#This Row],[PRESCRIP]]="NW_No Work",Veg_Table[[#This Row],[VP_STATUS]]&lt;&gt;"No Work Required Under EVM"),AND(Veg_Table[[#This Row],[VP_STATUS]]="No Work Required Under EVM",Veg_Table[[#This Row],[PRESCRIP]]&lt;&gt;"NW_No Work")),1,0))</f>
        <v>0</v>
      </c>
      <c r="B851" s="1">
        <f>IF(Veg_Table[[#This Row],[SPECIES]]="",1,0)</f>
        <v>0</v>
      </c>
      <c r="C851" s="1">
        <f>IF(Veg_Table[[#This Row],[DIAMETER]]="",1,0)</f>
        <v>0</v>
      </c>
      <c r="D851" s="1">
        <f>IF(Veg_Table[[#This Row],[HEIGHT]]="",1,0)</f>
        <v>0</v>
      </c>
      <c r="E85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51" s="1">
        <f>IF(AND(Veg_Table[[#This Row],[TAT_RESULT]]="ABATE",Veg_Table[[#This Row],[PRESCRIP]]="NW_No Work"),1,0)</f>
        <v>0</v>
      </c>
      <c r="G851" s="1">
        <f>IF(OR(Veg_Table[[#This Row],[Prescription R-Scale]]="NA",Veg_Table[[#This Row],[Diameter R-Scale]]="NA"),0,IF(Veg_Table[[#This Row],[Diameter R-Scale]]&lt;&gt;Veg_Table[[#This Row],[Prescription R-Scale]],1,0))</f>
        <v>0</v>
      </c>
      <c r="H851" s="1">
        <f>IF(OR(AND(Veg_Table[[#This Row],[PRESCRIP]]="BC_Br Rmv", Veg_Table[[#This Row],[WOOD_MAN]]&lt;&gt;"Not Needed"),AND(Veg_Table[[#This Row],[PRESCRIP]]="BCS_Br Rmv+Trt", Veg_Table[[#This Row],[WOOD_MAN]]&lt;&gt;"Not Needed")),1,0)</f>
        <v>0</v>
      </c>
      <c r="I851" s="1">
        <f ca="1">IF(AND(Veg_Table[[#This Row],[Prescription_Changed]]="Yes",Veg_Table[[#This Row],[TAT_RESULT]]=""),1,0)</f>
        <v>0</v>
      </c>
      <c r="J851" s="1">
        <f ca="1">SUM(Veg_Table[[#This Row],[Prescription and Status do not match]:[Prescription_Edited_And_TAT_Is_Blank]])</f>
        <v>0</v>
      </c>
      <c r="K851" s="1">
        <f ca="1">IF(Veg_Table[[#This Row],[Sum of Errors]]&gt;0,1,0)</f>
        <v>0</v>
      </c>
      <c r="L851" s="1">
        <f>1</f>
        <v>1</v>
      </c>
      <c r="M85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851" s="1">
        <f>IF(OR(MID(Veg_Table[[#This Row],[PRESCRIP]],2,1)="1",MID(Veg_Table[[#This Row],[PRESCRIP]],2,1)="2",MID(Veg_Table[[#This Row],[PRESCRIP]],2,1)="3",MID(Veg_Table[[#This Row],[PRESCRIP]],2,1)="4"),_xlfn.NUMBERVALUE(MID(Veg_Table[[#This Row],[PRESCRIP]],2,1)),"NA")</f>
        <v>1</v>
      </c>
      <c r="O851" s="1">
        <f>WEEKNUM(Veg_Table[[#This Row],[EVM_LAST_EDITED_Day]],2)</f>
        <v>20</v>
      </c>
      <c r="P851" s="25">
        <f>IFERROR(DATE(YEAR(Veg_Table[[#This Row],[EVM_LAST_EDITED2]]),MONTH(Veg_Table[[#This Row],[EVM_LAST_EDITED2]]),DAY(Veg_Table[[#This Row],[EVM_LAST_EDITED2]])),DATE(2019,1,1))</f>
        <v>43963</v>
      </c>
      <c r="Q851" s="3">
        <f>VALUE(SUBSTITUTE(Veg_Table[[#This Row],[EVM_LAST_EDITED]],",",""))</f>
        <v>43963.645188935203</v>
      </c>
      <c r="R851" s="1" t="str">
        <f>_xlfn.IFNA(IF(Veg_Table[[#This Row],[EVM_LAST_EDITOR]]="","zBlank EVM Last Editor",VLOOKUP(Veg_Table[[#This Row],[EVM_LAST_EDITOR]],Roster_Table[#All],4,FALSE)),"zAWRR Not in Roster")</f>
        <v>zAWRR Not in Roster</v>
      </c>
      <c r="S851" s="1" t="str">
        <f>_xlfn.IFNA(IF(Veg_Table[[#This Row],[EVM_LAST_EDITOR]]="","zBlank EVM Last Editor",VLOOKUP(Veg_Table[[#This Row],[EVM_LAST_EDITOR]],Roster_Table[#All],16,FALSE)),"zCompany_AWRR not in Roster")</f>
        <v>zCompany_AWRR not in Roster</v>
      </c>
      <c r="T851" s="2">
        <f>IFERROR(DATE(YEAR(Veg_Table[[#This Row],[Created2]]),MONTH(Veg_Table[[#This Row],[Created2]]),DAY(Veg_Table[[#This Row],[Created2]])),DATE(2019,1,1))</f>
        <v>43894</v>
      </c>
      <c r="U851" s="3">
        <f>VALUE(SUBSTITUTE(Veg_Table[[#This Row],[Created]],",",""))</f>
        <v>43894.507584687497</v>
      </c>
      <c r="V851" s="3" t="str">
        <f ca="1">IFERROR(_xlfn.IFNA(CELL("contents",INDIRECT(_xlfn.CONCAT("Veg_Table_Production_Data!",ADDRESS(MATCH(_xlfn.MAXIFS(#REF!,#REF!,"="&amp;Veg_Table[[#This Row],[AUTO_ID]],#REF!,"&lt;"&amp;Veg_Table[[#This Row],[EVM_LAST_EDITED_Day]]),#REF!,0),COLUMN(#REF!),4,1,)))),""),"")</f>
        <v/>
      </c>
      <c r="W851" s="3" t="str">
        <f ca="1">IF(Veg_Table[[#This Row],[Previous_Prescription]]="","No",IF(Veg_Table[[#This Row],[Previous_Prescription]]=Veg_Table[[#This Row],[PRESCRIP]],"No","Yes"))</f>
        <v>No</v>
      </c>
      <c r="X851" s="3" t="str">
        <f>IF(Veg_Table[[#This Row],[EVM_LAST_EDITED_Day]]=Veg_Table[[#This Row],[Created_Day]],"New","Old")</f>
        <v>Old</v>
      </c>
      <c r="Y851" s="1">
        <f>IFERROR(IF(FIND("delete",LOWER(Veg_Table[[#This Row],[PI_COMMENTS]]))&gt;=1,1,0),0)</f>
        <v>0</v>
      </c>
      <c r="Z851" s="1" t="str">
        <f>_xlfn.IFNA(IF(Veg_Table[[#This Row],[EVM_LAST_EDITOR]]="","Yes",VLOOKUP(Veg_Table[[#This Row],[EVM_LAST_EDITOR]],Roster_Table[#All],15,FALSE)),"Yes")</f>
        <v>Yes</v>
      </c>
      <c r="AA85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51" s="1" t="str">
        <f>_xlfn.IFNA(VLOOKUP(Veg_Table[[#This Row],[EVM_LAST_EDITOR]],Roster_Table[#All],3,FALSE),"zAWRR Not in Roster")</f>
        <v>zAWRR Not in Roster</v>
      </c>
      <c r="AC851" s="1" t="str">
        <f>_xlfn.IFNA(VLOOKUP(Veg_Table[[#This Row],[EVM_LAST_EDITOR]],Roster_Table[#All],2,FALSE),"zAWRR Not in Roster")</f>
        <v>zAWRR Not in Roster</v>
      </c>
      <c r="AD851" s="1" t="str">
        <f>IF(_xlfn.CONCAT(Veg_Table[[#This Row],[First_Name]]," ",Veg_Table[[#This Row],[Last_Name]])="zAWRR Not in Roster zAWRR Not in Roster","zAWRR Not in Roster",_xlfn.CONCAT(Veg_Table[[#This Row],[First_Name]]," ",Veg_Table[[#This Row],[Last_Name]]))</f>
        <v>zAWRR Not in Roster</v>
      </c>
      <c r="AE851">
        <v>2312088</v>
      </c>
      <c r="AF851" t="s">
        <v>2441</v>
      </c>
      <c r="AG851" t="s">
        <v>30</v>
      </c>
      <c r="AH851" t="s">
        <v>1850</v>
      </c>
      <c r="AI851" t="s">
        <v>2077</v>
      </c>
      <c r="AJ851" t="s">
        <v>820</v>
      </c>
      <c r="AL851" t="s">
        <v>372</v>
      </c>
      <c r="AM851" t="s">
        <v>38</v>
      </c>
      <c r="AN851" t="s">
        <v>25</v>
      </c>
      <c r="AO851" t="s">
        <v>25</v>
      </c>
      <c r="AP851">
        <v>8</v>
      </c>
      <c r="AQ851">
        <v>53</v>
      </c>
      <c r="AR851" t="s">
        <v>514</v>
      </c>
      <c r="AS851" t="s">
        <v>45</v>
      </c>
      <c r="AT851" t="s">
        <v>515</v>
      </c>
      <c r="AU851" t="s">
        <v>25</v>
      </c>
      <c r="AV851" t="s">
        <v>512</v>
      </c>
      <c r="AW851" t="s">
        <v>2442</v>
      </c>
      <c r="AX851" t="s">
        <v>825</v>
      </c>
      <c r="AY851" t="s">
        <v>825</v>
      </c>
      <c r="AZ851">
        <v>5807646</v>
      </c>
      <c r="BA851" t="s">
        <v>45</v>
      </c>
      <c r="BB851" s="4">
        <v>43955.507910462962</v>
      </c>
      <c r="BC851" t="s">
        <v>837</v>
      </c>
      <c r="BD851" t="s">
        <v>29</v>
      </c>
      <c r="BE851" t="s">
        <v>25</v>
      </c>
      <c r="BF851" t="s">
        <v>513</v>
      </c>
      <c r="BG851" t="s">
        <v>825</v>
      </c>
      <c r="BH851" t="s">
        <v>825</v>
      </c>
      <c r="BI851" s="3">
        <v>43963.645164953705</v>
      </c>
      <c r="BK851" s="30" t="s">
        <v>878</v>
      </c>
      <c r="BL851" s="3">
        <v>43963.645188935188</v>
      </c>
      <c r="BM851" t="s">
        <v>31</v>
      </c>
      <c r="BN851" t="s">
        <v>32</v>
      </c>
      <c r="BP851" t="s">
        <v>1851</v>
      </c>
      <c r="BQ851" t="s">
        <v>28</v>
      </c>
      <c r="BR851" t="s">
        <v>28</v>
      </c>
      <c r="BS851" t="s">
        <v>28</v>
      </c>
      <c r="BT851" t="s">
        <v>115</v>
      </c>
      <c r="BU851" s="3">
        <v>43894.507584687497</v>
      </c>
      <c r="BV851" t="s">
        <v>803</v>
      </c>
      <c r="BW851" s="3">
        <v>43963.647786921298</v>
      </c>
      <c r="BX851" t="s">
        <v>2443</v>
      </c>
      <c r="CG851"/>
      <c r="CH851"/>
      <c r="CI851"/>
      <c r="CY851"/>
      <c r="DA851"/>
      <c r="DE851"/>
      <c r="DF851"/>
    </row>
    <row r="852" spans="1:110" x14ac:dyDescent="0.25">
      <c r="A852" s="1">
        <f>IF(Veg_Table[[#This Row],[VP_STATUS]]="Hold",0,IF(OR(AND(Veg_Table[[#This Row],[PRESCRIP]]="NW_No Work",Veg_Table[[#This Row],[VP_STATUS]]&lt;&gt;"No Work Required Under EVM"),AND(Veg_Table[[#This Row],[VP_STATUS]]="No Work Required Under EVM",Veg_Table[[#This Row],[PRESCRIP]]&lt;&gt;"NW_No Work")),1,0))</f>
        <v>0</v>
      </c>
      <c r="B852" s="1">
        <f>IF(Veg_Table[[#This Row],[SPECIES]]="",1,0)</f>
        <v>0</v>
      </c>
      <c r="C852" s="1">
        <f>IF(Veg_Table[[#This Row],[DIAMETER]]="",1,0)</f>
        <v>0</v>
      </c>
      <c r="D852" s="1">
        <f>IF(Veg_Table[[#This Row],[HEIGHT]]="",1,0)</f>
        <v>0</v>
      </c>
      <c r="E85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52" s="1">
        <f>IF(AND(Veg_Table[[#This Row],[TAT_RESULT]]="ABATE",Veg_Table[[#This Row],[PRESCRIP]]="NW_No Work"),1,0)</f>
        <v>0</v>
      </c>
      <c r="G852" s="1">
        <f>IF(OR(Veg_Table[[#This Row],[Prescription R-Scale]]="NA",Veg_Table[[#This Row],[Diameter R-Scale]]="NA"),0,IF(Veg_Table[[#This Row],[Diameter R-Scale]]&lt;&gt;Veg_Table[[#This Row],[Prescription R-Scale]],1,0))</f>
        <v>0</v>
      </c>
      <c r="H852" s="1">
        <f>IF(OR(AND(Veg_Table[[#This Row],[PRESCRIP]]="BC_Br Rmv", Veg_Table[[#This Row],[WOOD_MAN]]&lt;&gt;"Not Needed"),AND(Veg_Table[[#This Row],[PRESCRIP]]="BCS_Br Rmv+Trt", Veg_Table[[#This Row],[WOOD_MAN]]&lt;&gt;"Not Needed")),1,0)</f>
        <v>0</v>
      </c>
      <c r="I852" s="1">
        <f ca="1">IF(AND(Veg_Table[[#This Row],[Prescription_Changed]]="Yes",Veg_Table[[#This Row],[TAT_RESULT]]=""),1,0)</f>
        <v>0</v>
      </c>
      <c r="J852" s="1">
        <f ca="1">SUM(Veg_Table[[#This Row],[Prescription and Status do not match]:[Prescription_Edited_And_TAT_Is_Blank]])</f>
        <v>0</v>
      </c>
      <c r="K852" s="1">
        <f ca="1">IF(Veg_Table[[#This Row],[Sum of Errors]]&gt;0,1,0)</f>
        <v>0</v>
      </c>
      <c r="L852" s="1">
        <f>1</f>
        <v>1</v>
      </c>
      <c r="M85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852" s="1">
        <f>IF(OR(MID(Veg_Table[[#This Row],[PRESCRIP]],2,1)="1",MID(Veg_Table[[#This Row],[PRESCRIP]],2,1)="2",MID(Veg_Table[[#This Row],[PRESCRIP]],2,1)="3",MID(Veg_Table[[#This Row],[PRESCRIP]],2,1)="4"),_xlfn.NUMBERVALUE(MID(Veg_Table[[#This Row],[PRESCRIP]],2,1)),"NA")</f>
        <v>3</v>
      </c>
      <c r="O852" s="1">
        <f>WEEKNUM(Veg_Table[[#This Row],[EVM_LAST_EDITED_Day]],2)</f>
        <v>20</v>
      </c>
      <c r="P852" s="25">
        <f>IFERROR(DATE(YEAR(Veg_Table[[#This Row],[EVM_LAST_EDITED2]]),MONTH(Veg_Table[[#This Row],[EVM_LAST_EDITED2]]),DAY(Veg_Table[[#This Row],[EVM_LAST_EDITED2]])),DATE(2019,1,1))</f>
        <v>43963</v>
      </c>
      <c r="Q852" s="3">
        <f>VALUE(SUBSTITUTE(Veg_Table[[#This Row],[EVM_LAST_EDITED]],",",""))</f>
        <v>43963.645241030099</v>
      </c>
      <c r="R852" s="1" t="str">
        <f>_xlfn.IFNA(IF(Veg_Table[[#This Row],[EVM_LAST_EDITOR]]="","zBlank EVM Last Editor",VLOOKUP(Veg_Table[[#This Row],[EVM_LAST_EDITOR]],Roster_Table[#All],4,FALSE)),"zAWRR Not in Roster")</f>
        <v>MGE</v>
      </c>
      <c r="S852" s="1" t="str">
        <f>_xlfn.IFNA(IF(Veg_Table[[#This Row],[EVM_LAST_EDITOR]]="","zBlank EVM Last Editor",VLOOKUP(Veg_Table[[#This Row],[EVM_LAST_EDITOR]],Roster_Table[#All],16,FALSE)),"zCompany_AWRR not in Roster")</f>
        <v>MGE_Mountain G Enterprises</v>
      </c>
      <c r="T852" s="2">
        <f>IFERROR(DATE(YEAR(Veg_Table[[#This Row],[Created2]]),MONTH(Veg_Table[[#This Row],[Created2]]),DAY(Veg_Table[[#This Row],[Created2]])),DATE(2019,1,1))</f>
        <v>43963</v>
      </c>
      <c r="U852" s="3">
        <f>VALUE(SUBSTITUTE(Veg_Table[[#This Row],[Created]],",",""))</f>
        <v>43963.645241030099</v>
      </c>
      <c r="V852" s="3" t="str">
        <f ca="1">IFERROR(_xlfn.IFNA(CELL("contents",INDIRECT(_xlfn.CONCAT("Veg_Table_Production_Data!",ADDRESS(MATCH(_xlfn.MAXIFS(#REF!,#REF!,"="&amp;Veg_Table[[#This Row],[AUTO_ID]],#REF!,"&lt;"&amp;Veg_Table[[#This Row],[EVM_LAST_EDITED_Day]]),#REF!,0),COLUMN(#REF!),4,1,)))),""),"")</f>
        <v/>
      </c>
      <c r="W852" s="3" t="str">
        <f ca="1">IF(Veg_Table[[#This Row],[Previous_Prescription]]="","No",IF(Veg_Table[[#This Row],[Previous_Prescription]]=Veg_Table[[#This Row],[PRESCRIP]],"No","Yes"))</f>
        <v>No</v>
      </c>
      <c r="X852" s="3" t="str">
        <f>IF(Veg_Table[[#This Row],[EVM_LAST_EDITED_Day]]=Veg_Table[[#This Row],[Created_Day]],"New","Old")</f>
        <v>New</v>
      </c>
      <c r="Y852" s="1">
        <f>IFERROR(IF(FIND("delete",LOWER(Veg_Table[[#This Row],[PI_COMMENTS]]))&gt;=1,1,0),0)</f>
        <v>0</v>
      </c>
      <c r="Z852" s="1" t="str">
        <f>_xlfn.IFNA(IF(Veg_Table[[#This Row],[EVM_LAST_EDITOR]]="","Yes",VLOOKUP(Veg_Table[[#This Row],[EVM_LAST_EDITOR]],Roster_Table[#All],15,FALSE)),"Yes")</f>
        <v>Yes</v>
      </c>
      <c r="AA85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52" s="1" t="str">
        <f>_xlfn.IFNA(VLOOKUP(Veg_Table[[#This Row],[EVM_LAST_EDITOR]],Roster_Table[#All],3,FALSE),"zAWRR Not in Roster")</f>
        <v>John Paul</v>
      </c>
      <c r="AC852" s="1" t="str">
        <f>_xlfn.IFNA(VLOOKUP(Veg_Table[[#This Row],[EVM_LAST_EDITOR]],Roster_Table[#All],2,FALSE),"zAWRR Not in Roster")</f>
        <v>Kubitschek</v>
      </c>
      <c r="AD852" s="1" t="str">
        <f>IF(_xlfn.CONCAT(Veg_Table[[#This Row],[First_Name]]," ",Veg_Table[[#This Row],[Last_Name]])="zAWRR Not in Roster zAWRR Not in Roster","zAWRR Not in Roster",_xlfn.CONCAT(Veg_Table[[#This Row],[First_Name]]," ",Veg_Table[[#This Row],[Last_Name]]))</f>
        <v>John Paul Kubitschek</v>
      </c>
      <c r="AE852">
        <v>3221734</v>
      </c>
      <c r="AF852" t="s">
        <v>4773</v>
      </c>
      <c r="AG852" t="s">
        <v>93</v>
      </c>
      <c r="AH852" t="s">
        <v>1532</v>
      </c>
      <c r="AI852" t="s">
        <v>1550</v>
      </c>
      <c r="AJ852" t="s">
        <v>36</v>
      </c>
      <c r="AL852" t="s">
        <v>22</v>
      </c>
      <c r="AM852" t="s">
        <v>38</v>
      </c>
      <c r="AN852" t="s">
        <v>25</v>
      </c>
      <c r="AO852" t="s">
        <v>25</v>
      </c>
      <c r="AP852">
        <v>26</v>
      </c>
      <c r="AQ852">
        <v>140</v>
      </c>
      <c r="AR852" t="s">
        <v>511</v>
      </c>
      <c r="AS852" t="s">
        <v>804</v>
      </c>
      <c r="AT852" t="s">
        <v>515</v>
      </c>
      <c r="AV852" t="s">
        <v>512</v>
      </c>
      <c r="AW852" t="s">
        <v>4774</v>
      </c>
      <c r="AZ852"/>
      <c r="BB852" s="4"/>
      <c r="BD852" t="s">
        <v>29</v>
      </c>
      <c r="BE852" t="s">
        <v>25</v>
      </c>
      <c r="BF852" t="s">
        <v>513</v>
      </c>
      <c r="BI852" s="3"/>
      <c r="BJ852" t="s">
        <v>2809</v>
      </c>
      <c r="BK852" s="30" t="s">
        <v>344</v>
      </c>
      <c r="BL852" s="3">
        <v>43963.645241030092</v>
      </c>
      <c r="BM852" t="s">
        <v>31</v>
      </c>
      <c r="BN852" t="s">
        <v>32</v>
      </c>
      <c r="BP852" t="s">
        <v>1547</v>
      </c>
      <c r="BQ852" t="s">
        <v>1025</v>
      </c>
      <c r="BR852" t="s">
        <v>28</v>
      </c>
      <c r="BS852" t="s">
        <v>28</v>
      </c>
      <c r="BT852" t="s">
        <v>344</v>
      </c>
      <c r="BU852" s="3">
        <v>43963.645241030092</v>
      </c>
      <c r="BV852" t="s">
        <v>803</v>
      </c>
      <c r="BW852" s="3">
        <v>43963.682628750001</v>
      </c>
      <c r="BX852" t="s">
        <v>4775</v>
      </c>
      <c r="CG852"/>
      <c r="CH852"/>
      <c r="CI852"/>
      <c r="CY852"/>
      <c r="DA852"/>
      <c r="DE852"/>
      <c r="DF852"/>
    </row>
    <row r="853" spans="1:110" x14ac:dyDescent="0.25">
      <c r="A853" s="1">
        <f>IF(Veg_Table[[#This Row],[VP_STATUS]]="Hold",0,IF(OR(AND(Veg_Table[[#This Row],[PRESCRIP]]="NW_No Work",Veg_Table[[#This Row],[VP_STATUS]]&lt;&gt;"No Work Required Under EVM"),AND(Veg_Table[[#This Row],[VP_STATUS]]="No Work Required Under EVM",Veg_Table[[#This Row],[PRESCRIP]]&lt;&gt;"NW_No Work")),1,0))</f>
        <v>0</v>
      </c>
      <c r="B853" s="1">
        <f>IF(Veg_Table[[#This Row],[SPECIES]]="",1,0)</f>
        <v>0</v>
      </c>
      <c r="C853" s="1">
        <f>IF(Veg_Table[[#This Row],[DIAMETER]]="",1,0)</f>
        <v>0</v>
      </c>
      <c r="D853" s="1">
        <f>IF(Veg_Table[[#This Row],[HEIGHT]]="",1,0)</f>
        <v>0</v>
      </c>
      <c r="E85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53" s="1">
        <f>IF(AND(Veg_Table[[#This Row],[TAT_RESULT]]="ABATE",Veg_Table[[#This Row],[PRESCRIP]]="NW_No Work"),1,0)</f>
        <v>0</v>
      </c>
      <c r="G853" s="1">
        <f>IF(OR(Veg_Table[[#This Row],[Prescription R-Scale]]="NA",Veg_Table[[#This Row],[Diameter R-Scale]]="NA"),0,IF(Veg_Table[[#This Row],[Diameter R-Scale]]&lt;&gt;Veg_Table[[#This Row],[Prescription R-Scale]],1,0))</f>
        <v>0</v>
      </c>
      <c r="H853" s="1">
        <f>IF(OR(AND(Veg_Table[[#This Row],[PRESCRIP]]="BC_Br Rmv", Veg_Table[[#This Row],[WOOD_MAN]]&lt;&gt;"Not Needed"),AND(Veg_Table[[#This Row],[PRESCRIP]]="BCS_Br Rmv+Trt", Veg_Table[[#This Row],[WOOD_MAN]]&lt;&gt;"Not Needed")),1,0)</f>
        <v>0</v>
      </c>
      <c r="I853" s="1">
        <f ca="1">IF(AND(Veg_Table[[#This Row],[Prescription_Changed]]="Yes",Veg_Table[[#This Row],[TAT_RESULT]]=""),1,0)</f>
        <v>0</v>
      </c>
      <c r="J853" s="1">
        <f ca="1">SUM(Veg_Table[[#This Row],[Prescription and Status do not match]:[Prescription_Edited_And_TAT_Is_Blank]])</f>
        <v>0</v>
      </c>
      <c r="K853" s="1">
        <f ca="1">IF(Veg_Table[[#This Row],[Sum of Errors]]&gt;0,1,0)</f>
        <v>0</v>
      </c>
      <c r="L853" s="1">
        <f>1</f>
        <v>1</v>
      </c>
      <c r="M85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853" s="1" t="str">
        <f>IF(OR(MID(Veg_Table[[#This Row],[PRESCRIP]],2,1)="1",MID(Veg_Table[[#This Row],[PRESCRIP]],2,1)="2",MID(Veg_Table[[#This Row],[PRESCRIP]],2,1)="3",MID(Veg_Table[[#This Row],[PRESCRIP]],2,1)="4"),_xlfn.NUMBERVALUE(MID(Veg_Table[[#This Row],[PRESCRIP]],2,1)),"NA")</f>
        <v>NA</v>
      </c>
      <c r="O853" s="1">
        <f>WEEKNUM(Veg_Table[[#This Row],[EVM_LAST_EDITED_Day]],2)</f>
        <v>20</v>
      </c>
      <c r="P853" s="25">
        <f>IFERROR(DATE(YEAR(Veg_Table[[#This Row],[EVM_LAST_EDITED2]]),MONTH(Veg_Table[[#This Row],[EVM_LAST_EDITED2]]),DAY(Veg_Table[[#This Row],[EVM_LAST_EDITED2]])),DATE(2019,1,1))</f>
        <v>43963</v>
      </c>
      <c r="Q853" s="3">
        <f>VALUE(SUBSTITUTE(Veg_Table[[#This Row],[EVM_LAST_EDITED]],",",""))</f>
        <v>43963.646701388898</v>
      </c>
      <c r="R853" s="1" t="str">
        <f>_xlfn.IFNA(IF(Veg_Table[[#This Row],[EVM_LAST_EDITOR]]="","zBlank EVM Last Editor",VLOOKUP(Veg_Table[[#This Row],[EVM_LAST_EDITOR]],Roster_Table[#All],4,FALSE)),"zAWRR Not in Roster")</f>
        <v>MGE</v>
      </c>
      <c r="S853" s="1" t="str">
        <f>_xlfn.IFNA(IF(Veg_Table[[#This Row],[EVM_LAST_EDITOR]]="","zBlank EVM Last Editor",VLOOKUP(Veg_Table[[#This Row],[EVM_LAST_EDITOR]],Roster_Table[#All],16,FALSE)),"zCompany_AWRR not in Roster")</f>
        <v>MGE_Mountain G Enterprises</v>
      </c>
      <c r="T853" s="2">
        <f>IFERROR(DATE(YEAR(Veg_Table[[#This Row],[Created2]]),MONTH(Veg_Table[[#This Row],[Created2]]),DAY(Veg_Table[[#This Row],[Created2]])),DATE(2019,1,1))</f>
        <v>43963</v>
      </c>
      <c r="U853" s="3">
        <f>VALUE(SUBSTITUTE(Veg_Table[[#This Row],[Created]],",",""))</f>
        <v>43963.646041666703</v>
      </c>
      <c r="V853" s="3" t="str">
        <f ca="1">IFERROR(_xlfn.IFNA(CELL("contents",INDIRECT(_xlfn.CONCAT("Veg_Table_Production_Data!",ADDRESS(MATCH(_xlfn.MAXIFS(#REF!,#REF!,"="&amp;Veg_Table[[#This Row],[AUTO_ID]],#REF!,"&lt;"&amp;Veg_Table[[#This Row],[EVM_LAST_EDITED_Day]]),#REF!,0),COLUMN(#REF!),4,1,)))),""),"")</f>
        <v/>
      </c>
      <c r="W853" s="3" t="str">
        <f ca="1">IF(Veg_Table[[#This Row],[Previous_Prescription]]="","No",IF(Veg_Table[[#This Row],[Previous_Prescription]]=Veg_Table[[#This Row],[PRESCRIP]],"No","Yes"))</f>
        <v>No</v>
      </c>
      <c r="X853" s="3" t="str">
        <f>IF(Veg_Table[[#This Row],[EVM_LAST_EDITED_Day]]=Veg_Table[[#This Row],[Created_Day]],"New","Old")</f>
        <v>New</v>
      </c>
      <c r="Y853" s="1">
        <f>IFERROR(IF(FIND("delete",LOWER(Veg_Table[[#This Row],[PI_COMMENTS]]))&gt;=1,1,0),0)</f>
        <v>0</v>
      </c>
      <c r="Z853" s="1" t="str">
        <f>_xlfn.IFNA(IF(Veg_Table[[#This Row],[EVM_LAST_EDITOR]]="","Yes",VLOOKUP(Veg_Table[[#This Row],[EVM_LAST_EDITOR]],Roster_Table[#All],15,FALSE)),"Yes")</f>
        <v>Yes</v>
      </c>
      <c r="AA85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53" s="1" t="str">
        <f>_xlfn.IFNA(VLOOKUP(Veg_Table[[#This Row],[EVM_LAST_EDITOR]],Roster_Table[#All],3,FALSE),"zAWRR Not in Roster")</f>
        <v>Alex</v>
      </c>
      <c r="AC853" s="1" t="str">
        <f>_xlfn.IFNA(VLOOKUP(Veg_Table[[#This Row],[EVM_LAST_EDITOR]],Roster_Table[#All],2,FALSE),"zAWRR Not in Roster")</f>
        <v>Coon</v>
      </c>
      <c r="AD853" s="1" t="str">
        <f>IF(_xlfn.CONCAT(Veg_Table[[#This Row],[First_Name]]," ",Veg_Table[[#This Row],[Last_Name]])="zAWRR Not in Roster zAWRR Not in Roster","zAWRR Not in Roster",_xlfn.CONCAT(Veg_Table[[#This Row],[First_Name]]," ",Veg_Table[[#This Row],[Last_Name]]))</f>
        <v>Alex Coon</v>
      </c>
      <c r="AE853">
        <v>3221833</v>
      </c>
      <c r="AF853" t="s">
        <v>4782</v>
      </c>
      <c r="AG853" t="s">
        <v>93</v>
      </c>
      <c r="AH853" t="s">
        <v>4641</v>
      </c>
      <c r="AI853" t="s">
        <v>4013</v>
      </c>
      <c r="AJ853" t="s">
        <v>36</v>
      </c>
      <c r="AL853" t="s">
        <v>22</v>
      </c>
      <c r="AM853" t="s">
        <v>38</v>
      </c>
      <c r="AN853" t="s">
        <v>25</v>
      </c>
      <c r="AO853" t="s">
        <v>25</v>
      </c>
      <c r="AP853">
        <v>24</v>
      </c>
      <c r="AQ853">
        <v>90</v>
      </c>
      <c r="AR853" t="s">
        <v>511</v>
      </c>
      <c r="AS853" t="s">
        <v>823</v>
      </c>
      <c r="AT853" t="s">
        <v>26</v>
      </c>
      <c r="AV853" t="s">
        <v>512</v>
      </c>
      <c r="AW853" t="s">
        <v>4783</v>
      </c>
      <c r="AZ853"/>
      <c r="BB853" s="4"/>
      <c r="BD853" t="s">
        <v>29</v>
      </c>
      <c r="BE853" t="s">
        <v>25</v>
      </c>
      <c r="BF853" t="s">
        <v>513</v>
      </c>
      <c r="BI853" s="3"/>
      <c r="BJ853" t="s">
        <v>1435</v>
      </c>
      <c r="BK853" s="30" t="s">
        <v>140</v>
      </c>
      <c r="BL853" s="3">
        <v>43963.646701388891</v>
      </c>
      <c r="BM853" t="s">
        <v>31</v>
      </c>
      <c r="BN853" t="s">
        <v>32</v>
      </c>
      <c r="BP853" t="s">
        <v>4643</v>
      </c>
      <c r="BQ853" t="s">
        <v>1025</v>
      </c>
      <c r="BR853" t="s">
        <v>28</v>
      </c>
      <c r="BS853" t="s">
        <v>28</v>
      </c>
      <c r="BT853" t="s">
        <v>140</v>
      </c>
      <c r="BU853" s="3">
        <v>43963.646041666667</v>
      </c>
      <c r="BV853" t="s">
        <v>803</v>
      </c>
      <c r="BW853" s="3">
        <v>43963.682662013889</v>
      </c>
      <c r="BX853" t="s">
        <v>4784</v>
      </c>
      <c r="CG853"/>
      <c r="CH853"/>
      <c r="CI853"/>
      <c r="CY853"/>
      <c r="DA853"/>
      <c r="DE853"/>
      <c r="DF853"/>
    </row>
    <row r="854" spans="1:110" x14ac:dyDescent="0.25">
      <c r="A854" s="1">
        <f>IF(Veg_Table[[#This Row],[VP_STATUS]]="Hold",0,IF(OR(AND(Veg_Table[[#This Row],[PRESCRIP]]="NW_No Work",Veg_Table[[#This Row],[VP_STATUS]]&lt;&gt;"No Work Required Under EVM"),AND(Veg_Table[[#This Row],[VP_STATUS]]="No Work Required Under EVM",Veg_Table[[#This Row],[PRESCRIP]]&lt;&gt;"NW_No Work")),1,0))</f>
        <v>0</v>
      </c>
      <c r="B854" s="1">
        <f>IF(Veg_Table[[#This Row],[SPECIES]]="",1,0)</f>
        <v>0</v>
      </c>
      <c r="C854" s="1">
        <f>IF(Veg_Table[[#This Row],[DIAMETER]]="",1,0)</f>
        <v>0</v>
      </c>
      <c r="D854" s="1">
        <f>IF(Veg_Table[[#This Row],[HEIGHT]]="",1,0)</f>
        <v>0</v>
      </c>
      <c r="E85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54" s="1">
        <f>IF(AND(Veg_Table[[#This Row],[TAT_RESULT]]="ABATE",Veg_Table[[#This Row],[PRESCRIP]]="NW_No Work"),1,0)</f>
        <v>0</v>
      </c>
      <c r="G854" s="1">
        <f>IF(OR(Veg_Table[[#This Row],[Prescription R-Scale]]="NA",Veg_Table[[#This Row],[Diameter R-Scale]]="NA"),0,IF(Veg_Table[[#This Row],[Diameter R-Scale]]&lt;&gt;Veg_Table[[#This Row],[Prescription R-Scale]],1,0))</f>
        <v>0</v>
      </c>
      <c r="H854" s="1">
        <f>IF(OR(AND(Veg_Table[[#This Row],[PRESCRIP]]="BC_Br Rmv", Veg_Table[[#This Row],[WOOD_MAN]]&lt;&gt;"Not Needed"),AND(Veg_Table[[#This Row],[PRESCRIP]]="BCS_Br Rmv+Trt", Veg_Table[[#This Row],[WOOD_MAN]]&lt;&gt;"Not Needed")),1,0)</f>
        <v>0</v>
      </c>
      <c r="I854" s="1">
        <f ca="1">IF(AND(Veg_Table[[#This Row],[Prescription_Changed]]="Yes",Veg_Table[[#This Row],[TAT_RESULT]]=""),1,0)</f>
        <v>0</v>
      </c>
      <c r="J854" s="1">
        <f ca="1">SUM(Veg_Table[[#This Row],[Prescription and Status do not match]:[Prescription_Edited_And_TAT_Is_Blank]])</f>
        <v>0</v>
      </c>
      <c r="K854" s="1">
        <f ca="1">IF(Veg_Table[[#This Row],[Sum of Errors]]&gt;0,1,0)</f>
        <v>0</v>
      </c>
      <c r="L854" s="1">
        <f>1</f>
        <v>1</v>
      </c>
      <c r="M85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854" s="1">
        <f>IF(OR(MID(Veg_Table[[#This Row],[PRESCRIP]],2,1)="1",MID(Veg_Table[[#This Row],[PRESCRIP]],2,1)="2",MID(Veg_Table[[#This Row],[PRESCRIP]],2,1)="3",MID(Veg_Table[[#This Row],[PRESCRIP]],2,1)="4"),_xlfn.NUMBERVALUE(MID(Veg_Table[[#This Row],[PRESCRIP]],2,1)),"NA")</f>
        <v>2</v>
      </c>
      <c r="O854" s="1">
        <f>WEEKNUM(Veg_Table[[#This Row],[EVM_LAST_EDITED_Day]],2)</f>
        <v>20</v>
      </c>
      <c r="P854" s="25">
        <f>IFERROR(DATE(YEAR(Veg_Table[[#This Row],[EVM_LAST_EDITED2]]),MONTH(Veg_Table[[#This Row],[EVM_LAST_EDITED2]]),DAY(Veg_Table[[#This Row],[EVM_LAST_EDITED2]])),DATE(2019,1,1))</f>
        <v>43963</v>
      </c>
      <c r="Q854" s="3">
        <f>VALUE(SUBSTITUTE(Veg_Table[[#This Row],[EVM_LAST_EDITED]],",",""))</f>
        <v>43963.648312187499</v>
      </c>
      <c r="R854" s="1" t="str">
        <f>_xlfn.IFNA(IF(Veg_Table[[#This Row],[EVM_LAST_EDITOR]]="","zBlank EVM Last Editor",VLOOKUP(Veg_Table[[#This Row],[EVM_LAST_EDITOR]],Roster_Table[#All],4,FALSE)),"zAWRR Not in Roster")</f>
        <v>MGE</v>
      </c>
      <c r="S854" s="1" t="str">
        <f>_xlfn.IFNA(IF(Veg_Table[[#This Row],[EVM_LAST_EDITOR]]="","zBlank EVM Last Editor",VLOOKUP(Veg_Table[[#This Row],[EVM_LAST_EDITOR]],Roster_Table[#All],16,FALSE)),"zCompany_AWRR not in Roster")</f>
        <v>MGE_Mountain G Enterprises</v>
      </c>
      <c r="T854" s="2">
        <f>IFERROR(DATE(YEAR(Veg_Table[[#This Row],[Created2]]),MONTH(Veg_Table[[#This Row],[Created2]]),DAY(Veg_Table[[#This Row],[Created2]])),DATE(2019,1,1))</f>
        <v>43963</v>
      </c>
      <c r="U854" s="3">
        <f>VALUE(SUBSTITUTE(Veg_Table[[#This Row],[Created]],",",""))</f>
        <v>43963.648312187499</v>
      </c>
      <c r="V854" s="3" t="str">
        <f ca="1">IFERROR(_xlfn.IFNA(CELL("contents",INDIRECT(_xlfn.CONCAT("Veg_Table_Production_Data!",ADDRESS(MATCH(_xlfn.MAXIFS(#REF!,#REF!,"="&amp;Veg_Table[[#This Row],[AUTO_ID]],#REF!,"&lt;"&amp;Veg_Table[[#This Row],[EVM_LAST_EDITED_Day]]),#REF!,0),COLUMN(#REF!),4,1,)))),""),"")</f>
        <v/>
      </c>
      <c r="W854" s="3" t="str">
        <f ca="1">IF(Veg_Table[[#This Row],[Previous_Prescription]]="","No",IF(Veg_Table[[#This Row],[Previous_Prescription]]=Veg_Table[[#This Row],[PRESCRIP]],"No","Yes"))</f>
        <v>No</v>
      </c>
      <c r="X854" s="3" t="str">
        <f>IF(Veg_Table[[#This Row],[EVM_LAST_EDITED_Day]]=Veg_Table[[#This Row],[Created_Day]],"New","Old")</f>
        <v>New</v>
      </c>
      <c r="Y854" s="1">
        <f>IFERROR(IF(FIND("delete",LOWER(Veg_Table[[#This Row],[PI_COMMENTS]]))&gt;=1,1,0),0)</f>
        <v>0</v>
      </c>
      <c r="Z854" s="1" t="str">
        <f>_xlfn.IFNA(IF(Veg_Table[[#This Row],[EVM_LAST_EDITOR]]="","Yes",VLOOKUP(Veg_Table[[#This Row],[EVM_LAST_EDITOR]],Roster_Table[#All],15,FALSE)),"Yes")</f>
        <v>Yes</v>
      </c>
      <c r="AA85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54" s="1" t="str">
        <f>_xlfn.IFNA(VLOOKUP(Veg_Table[[#This Row],[EVM_LAST_EDITOR]],Roster_Table[#All],3,FALSE),"zAWRR Not in Roster")</f>
        <v>John Paul</v>
      </c>
      <c r="AC854" s="1" t="str">
        <f>_xlfn.IFNA(VLOOKUP(Veg_Table[[#This Row],[EVM_LAST_EDITOR]],Roster_Table[#All],2,FALSE),"zAWRR Not in Roster")</f>
        <v>Kubitschek</v>
      </c>
      <c r="AD854" s="1" t="str">
        <f>IF(_xlfn.CONCAT(Veg_Table[[#This Row],[First_Name]]," ",Veg_Table[[#This Row],[Last_Name]])="zAWRR Not in Roster zAWRR Not in Roster","zAWRR Not in Roster",_xlfn.CONCAT(Veg_Table[[#This Row],[First_Name]]," ",Veg_Table[[#This Row],[Last_Name]]))</f>
        <v>John Paul Kubitschek</v>
      </c>
      <c r="AE854">
        <v>3221748</v>
      </c>
      <c r="AF854" t="s">
        <v>4776</v>
      </c>
      <c r="AG854" t="s">
        <v>93</v>
      </c>
      <c r="AH854" t="s">
        <v>1532</v>
      </c>
      <c r="AI854" t="s">
        <v>1550</v>
      </c>
      <c r="AJ854" t="s">
        <v>36</v>
      </c>
      <c r="AL854" t="s">
        <v>22</v>
      </c>
      <c r="AM854" t="s">
        <v>38</v>
      </c>
      <c r="AN854" t="s">
        <v>25</v>
      </c>
      <c r="AO854" t="s">
        <v>25</v>
      </c>
      <c r="AP854">
        <v>13</v>
      </c>
      <c r="AQ854">
        <v>55</v>
      </c>
      <c r="AR854" t="s">
        <v>514</v>
      </c>
      <c r="AS854" t="s">
        <v>42</v>
      </c>
      <c r="AT854" t="s">
        <v>515</v>
      </c>
      <c r="AV854" t="s">
        <v>512</v>
      </c>
      <c r="AW854" t="s">
        <v>4777</v>
      </c>
      <c r="AZ854"/>
      <c r="BB854" s="4"/>
      <c r="BD854" t="s">
        <v>29</v>
      </c>
      <c r="BE854" t="s">
        <v>25</v>
      </c>
      <c r="BF854" t="s">
        <v>513</v>
      </c>
      <c r="BI854" s="3"/>
      <c r="BJ854" t="s">
        <v>2809</v>
      </c>
      <c r="BK854" s="30" t="s">
        <v>344</v>
      </c>
      <c r="BL854" s="3">
        <v>43963.648312187499</v>
      </c>
      <c r="BM854" t="s">
        <v>31</v>
      </c>
      <c r="BN854" t="s">
        <v>32</v>
      </c>
      <c r="BP854" t="s">
        <v>1547</v>
      </c>
      <c r="BQ854" t="s">
        <v>1025</v>
      </c>
      <c r="BR854" t="s">
        <v>28</v>
      </c>
      <c r="BS854" t="s">
        <v>28</v>
      </c>
      <c r="BT854" t="s">
        <v>344</v>
      </c>
      <c r="BU854" s="3">
        <v>43963.648312187499</v>
      </c>
      <c r="BV854" t="s">
        <v>803</v>
      </c>
      <c r="BW854" s="3">
        <v>43963.682628750001</v>
      </c>
      <c r="BX854" t="s">
        <v>4778</v>
      </c>
      <c r="CG854"/>
      <c r="CH854"/>
      <c r="CI854"/>
      <c r="CY854"/>
      <c r="DA854"/>
      <c r="DE854"/>
      <c r="DF854"/>
    </row>
    <row r="855" spans="1:110" x14ac:dyDescent="0.25">
      <c r="A855" s="1">
        <f>IF(Veg_Table[[#This Row],[VP_STATUS]]="Hold",0,IF(OR(AND(Veg_Table[[#This Row],[PRESCRIP]]="NW_No Work",Veg_Table[[#This Row],[VP_STATUS]]&lt;&gt;"No Work Required Under EVM"),AND(Veg_Table[[#This Row],[VP_STATUS]]="No Work Required Under EVM",Veg_Table[[#This Row],[PRESCRIP]]&lt;&gt;"NW_No Work")),1,0))</f>
        <v>0</v>
      </c>
      <c r="B855" s="1">
        <f>IF(Veg_Table[[#This Row],[SPECIES]]="",1,0)</f>
        <v>0</v>
      </c>
      <c r="C855" s="1">
        <f>IF(Veg_Table[[#This Row],[DIAMETER]]="",1,0)</f>
        <v>0</v>
      </c>
      <c r="D855" s="1">
        <f>IF(Veg_Table[[#This Row],[HEIGHT]]="",1,0)</f>
        <v>0</v>
      </c>
      <c r="E85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55" s="1">
        <f>IF(AND(Veg_Table[[#This Row],[TAT_RESULT]]="ABATE",Veg_Table[[#This Row],[PRESCRIP]]="NW_No Work"),1,0)</f>
        <v>0</v>
      </c>
      <c r="G855" s="1">
        <f>IF(OR(Veg_Table[[#This Row],[Prescription R-Scale]]="NA",Veg_Table[[#This Row],[Diameter R-Scale]]="NA"),0,IF(Veg_Table[[#This Row],[Diameter R-Scale]]&lt;&gt;Veg_Table[[#This Row],[Prescription R-Scale]],1,0))</f>
        <v>0</v>
      </c>
      <c r="H855" s="1">
        <f>IF(OR(AND(Veg_Table[[#This Row],[PRESCRIP]]="BC_Br Rmv", Veg_Table[[#This Row],[WOOD_MAN]]&lt;&gt;"Not Needed"),AND(Veg_Table[[#This Row],[PRESCRIP]]="BCS_Br Rmv+Trt", Veg_Table[[#This Row],[WOOD_MAN]]&lt;&gt;"Not Needed")),1,0)</f>
        <v>0</v>
      </c>
      <c r="I855" s="1">
        <f ca="1">IF(AND(Veg_Table[[#This Row],[Prescription_Changed]]="Yes",Veg_Table[[#This Row],[TAT_RESULT]]=""),1,0)</f>
        <v>0</v>
      </c>
      <c r="J855" s="1">
        <f ca="1">SUM(Veg_Table[[#This Row],[Prescription and Status do not match]:[Prescription_Edited_And_TAT_Is_Blank]])</f>
        <v>0</v>
      </c>
      <c r="K855" s="1">
        <f ca="1">IF(Veg_Table[[#This Row],[Sum of Errors]]&gt;0,1,0)</f>
        <v>0</v>
      </c>
      <c r="L855" s="1">
        <f>1</f>
        <v>1</v>
      </c>
      <c r="M855"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855" s="1" t="str">
        <f>IF(OR(MID(Veg_Table[[#This Row],[PRESCRIP]],2,1)="1",MID(Veg_Table[[#This Row],[PRESCRIP]],2,1)="2",MID(Veg_Table[[#This Row],[PRESCRIP]],2,1)="3",MID(Veg_Table[[#This Row],[PRESCRIP]],2,1)="4"),_xlfn.NUMBERVALUE(MID(Veg_Table[[#This Row],[PRESCRIP]],2,1)),"NA")</f>
        <v>NA</v>
      </c>
      <c r="O855" s="1">
        <f>WEEKNUM(Veg_Table[[#This Row],[EVM_LAST_EDITED_Day]],2)</f>
        <v>20</v>
      </c>
      <c r="P855" s="25">
        <f>IFERROR(DATE(YEAR(Veg_Table[[#This Row],[EVM_LAST_EDITED2]]),MONTH(Veg_Table[[#This Row],[EVM_LAST_EDITED2]]),DAY(Veg_Table[[#This Row],[EVM_LAST_EDITED2]])),DATE(2019,1,1))</f>
        <v>43963</v>
      </c>
      <c r="Q855" s="3">
        <f>VALUE(SUBSTITUTE(Veg_Table[[#This Row],[EVM_LAST_EDITED]],",",""))</f>
        <v>43963.650277777801</v>
      </c>
      <c r="R855" s="1" t="str">
        <f>_xlfn.IFNA(IF(Veg_Table[[#This Row],[EVM_LAST_EDITOR]]="","zBlank EVM Last Editor",VLOOKUP(Veg_Table[[#This Row],[EVM_LAST_EDITOR]],Roster_Table[#All],4,FALSE)),"zAWRR Not in Roster")</f>
        <v>MGE</v>
      </c>
      <c r="S855" s="1" t="str">
        <f>_xlfn.IFNA(IF(Veg_Table[[#This Row],[EVM_LAST_EDITOR]]="","zBlank EVM Last Editor",VLOOKUP(Veg_Table[[#This Row],[EVM_LAST_EDITOR]],Roster_Table[#All],16,FALSE)),"zCompany_AWRR not in Roster")</f>
        <v>MGE_Mountain G Enterprises</v>
      </c>
      <c r="T855" s="2">
        <f>IFERROR(DATE(YEAR(Veg_Table[[#This Row],[Created2]]),MONTH(Veg_Table[[#This Row],[Created2]]),DAY(Veg_Table[[#This Row],[Created2]])),DATE(2019,1,1))</f>
        <v>43916</v>
      </c>
      <c r="U855" s="3">
        <f>VALUE(SUBSTITUTE(Veg_Table[[#This Row],[Created]],",",""))</f>
        <v>43916.477719907401</v>
      </c>
      <c r="V855" s="3" t="str">
        <f ca="1">IFERROR(_xlfn.IFNA(CELL("contents",INDIRECT(_xlfn.CONCAT("Veg_Table_Production_Data!",ADDRESS(MATCH(_xlfn.MAXIFS(#REF!,#REF!,"="&amp;Veg_Table[[#This Row],[AUTO_ID]],#REF!,"&lt;"&amp;Veg_Table[[#This Row],[EVM_LAST_EDITED_Day]]),#REF!,0),COLUMN(#REF!),4,1,)))),""),"")</f>
        <v/>
      </c>
      <c r="W855" s="3" t="str">
        <f ca="1">IF(Veg_Table[[#This Row],[Previous_Prescription]]="","No",IF(Veg_Table[[#This Row],[Previous_Prescription]]=Veg_Table[[#This Row],[PRESCRIP]],"No","Yes"))</f>
        <v>No</v>
      </c>
      <c r="X855" s="3" t="str">
        <f>IF(Veg_Table[[#This Row],[EVM_LAST_EDITED_Day]]=Veg_Table[[#This Row],[Created_Day]],"New","Old")</f>
        <v>Old</v>
      </c>
      <c r="Y855" s="1">
        <f>IFERROR(IF(FIND("delete",LOWER(Veg_Table[[#This Row],[PI_COMMENTS]]))&gt;=1,1,0),0)</f>
        <v>0</v>
      </c>
      <c r="Z855" s="1" t="str">
        <f>_xlfn.IFNA(IF(Veg_Table[[#This Row],[EVM_LAST_EDITOR]]="","Yes",VLOOKUP(Veg_Table[[#This Row],[EVM_LAST_EDITOR]],Roster_Table[#All],15,FALSE)),"Yes")</f>
        <v>Yes</v>
      </c>
      <c r="AA85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55" s="1" t="str">
        <f>_xlfn.IFNA(VLOOKUP(Veg_Table[[#This Row],[EVM_LAST_EDITOR]],Roster_Table[#All],3,FALSE),"zAWRR Not in Roster")</f>
        <v>Tyler</v>
      </c>
      <c r="AC855" s="1" t="str">
        <f>_xlfn.IFNA(VLOOKUP(Veg_Table[[#This Row],[EVM_LAST_EDITOR]],Roster_Table[#All],2,FALSE),"zAWRR Not in Roster")</f>
        <v>Rey</v>
      </c>
      <c r="AD855" s="1" t="str">
        <f>IF(_xlfn.CONCAT(Veg_Table[[#This Row],[First_Name]]," ",Veg_Table[[#This Row],[Last_Name]])="zAWRR Not in Roster zAWRR Not in Roster","zAWRR Not in Roster",_xlfn.CONCAT(Veg_Table[[#This Row],[First_Name]]," ",Veg_Table[[#This Row],[Last_Name]]))</f>
        <v>Tyler Rey</v>
      </c>
      <c r="AE855">
        <v>2955682</v>
      </c>
      <c r="AF855" t="s">
        <v>5266</v>
      </c>
      <c r="AG855" t="s">
        <v>93</v>
      </c>
      <c r="AH855" t="s">
        <v>1670</v>
      </c>
      <c r="AI855" t="s">
        <v>3357</v>
      </c>
      <c r="AJ855" t="s">
        <v>21</v>
      </c>
      <c r="AL855" t="s">
        <v>22</v>
      </c>
      <c r="AM855" t="s">
        <v>38</v>
      </c>
      <c r="AN855" t="s">
        <v>25</v>
      </c>
      <c r="AO855" t="s">
        <v>25</v>
      </c>
      <c r="AP855">
        <v>13</v>
      </c>
      <c r="AQ855">
        <v>70</v>
      </c>
      <c r="AR855" t="s">
        <v>511</v>
      </c>
      <c r="AS855" t="s">
        <v>24</v>
      </c>
      <c r="AT855" t="s">
        <v>26</v>
      </c>
      <c r="AV855" t="s">
        <v>519</v>
      </c>
      <c r="AW855" t="s">
        <v>5267</v>
      </c>
      <c r="AZ855"/>
      <c r="BB855" s="4"/>
      <c r="BD855" t="s">
        <v>29</v>
      </c>
      <c r="BE855" t="s">
        <v>25</v>
      </c>
      <c r="BF855" t="s">
        <v>513</v>
      </c>
      <c r="BI855" s="3"/>
      <c r="BJ855" t="s">
        <v>5255</v>
      </c>
      <c r="BK855" s="30" t="s">
        <v>166</v>
      </c>
      <c r="BL855" s="3">
        <v>43963.650277777779</v>
      </c>
      <c r="BM855" t="s">
        <v>31</v>
      </c>
      <c r="BN855" t="s">
        <v>32</v>
      </c>
      <c r="BP855" t="s">
        <v>1671</v>
      </c>
      <c r="BQ855" t="s">
        <v>1025</v>
      </c>
      <c r="BR855" t="s">
        <v>28</v>
      </c>
      <c r="BS855" t="s">
        <v>28</v>
      </c>
      <c r="BT855" t="s">
        <v>166</v>
      </c>
      <c r="BU855" s="3">
        <v>43916.477719907409</v>
      </c>
      <c r="BV855" t="s">
        <v>803</v>
      </c>
      <c r="BW855" s="3">
        <v>43964.312978738424</v>
      </c>
      <c r="BX855" t="s">
        <v>5268</v>
      </c>
      <c r="CG855"/>
      <c r="CH855"/>
      <c r="CI855"/>
      <c r="CY855"/>
      <c r="DA855"/>
      <c r="DE855"/>
      <c r="DF855"/>
    </row>
    <row r="856" spans="1:110" x14ac:dyDescent="0.25">
      <c r="A856" s="1">
        <f>IF(Veg_Table[[#This Row],[VP_STATUS]]="Hold",0,IF(OR(AND(Veg_Table[[#This Row],[PRESCRIP]]="NW_No Work",Veg_Table[[#This Row],[VP_STATUS]]&lt;&gt;"No Work Required Under EVM"),AND(Veg_Table[[#This Row],[VP_STATUS]]="No Work Required Under EVM",Veg_Table[[#This Row],[PRESCRIP]]&lt;&gt;"NW_No Work")),1,0))</f>
        <v>0</v>
      </c>
      <c r="B856" s="1">
        <f>IF(Veg_Table[[#This Row],[SPECIES]]="",1,0)</f>
        <v>0</v>
      </c>
      <c r="C856" s="1">
        <f>IF(Veg_Table[[#This Row],[DIAMETER]]="",1,0)</f>
        <v>0</v>
      </c>
      <c r="D856" s="1">
        <f>IF(Veg_Table[[#This Row],[HEIGHT]]="",1,0)</f>
        <v>0</v>
      </c>
      <c r="E85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56" s="1">
        <f>IF(AND(Veg_Table[[#This Row],[TAT_RESULT]]="ABATE",Veg_Table[[#This Row],[PRESCRIP]]="NW_No Work"),1,0)</f>
        <v>0</v>
      </c>
      <c r="G856" s="1">
        <f>IF(OR(Veg_Table[[#This Row],[Prescription R-Scale]]="NA",Veg_Table[[#This Row],[Diameter R-Scale]]="NA"),0,IF(Veg_Table[[#This Row],[Diameter R-Scale]]&lt;&gt;Veg_Table[[#This Row],[Prescription R-Scale]],1,0))</f>
        <v>0</v>
      </c>
      <c r="H856" s="1">
        <f>IF(OR(AND(Veg_Table[[#This Row],[PRESCRIP]]="BC_Br Rmv", Veg_Table[[#This Row],[WOOD_MAN]]&lt;&gt;"Not Needed"),AND(Veg_Table[[#This Row],[PRESCRIP]]="BCS_Br Rmv+Trt", Veg_Table[[#This Row],[WOOD_MAN]]&lt;&gt;"Not Needed")),1,0)</f>
        <v>0</v>
      </c>
      <c r="I856" s="1">
        <f ca="1">IF(AND(Veg_Table[[#This Row],[Prescription_Changed]]="Yes",Veg_Table[[#This Row],[TAT_RESULT]]=""),1,0)</f>
        <v>0</v>
      </c>
      <c r="J856" s="1">
        <f ca="1">SUM(Veg_Table[[#This Row],[Prescription and Status do not match]:[Prescription_Edited_And_TAT_Is_Blank]])</f>
        <v>0</v>
      </c>
      <c r="K856" s="1">
        <f ca="1">IF(Veg_Table[[#This Row],[Sum of Errors]]&gt;0,1,0)</f>
        <v>0</v>
      </c>
      <c r="L856" s="1">
        <f>1</f>
        <v>1</v>
      </c>
      <c r="M85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856" s="1">
        <f>IF(OR(MID(Veg_Table[[#This Row],[PRESCRIP]],2,1)="1",MID(Veg_Table[[#This Row],[PRESCRIP]],2,1)="2",MID(Veg_Table[[#This Row],[PRESCRIP]],2,1)="3",MID(Veg_Table[[#This Row],[PRESCRIP]],2,1)="4"),_xlfn.NUMBERVALUE(MID(Veg_Table[[#This Row],[PRESCRIP]],2,1)),"NA")</f>
        <v>1</v>
      </c>
      <c r="O856" s="1">
        <f>WEEKNUM(Veg_Table[[#This Row],[EVM_LAST_EDITED_Day]],2)</f>
        <v>20</v>
      </c>
      <c r="P856" s="25">
        <f>IFERROR(DATE(YEAR(Veg_Table[[#This Row],[EVM_LAST_EDITED2]]),MONTH(Veg_Table[[#This Row],[EVM_LAST_EDITED2]]),DAY(Veg_Table[[#This Row],[EVM_LAST_EDITED2]])),DATE(2019,1,1))</f>
        <v>43963</v>
      </c>
      <c r="Q856" s="3">
        <f>VALUE(SUBSTITUTE(Veg_Table[[#This Row],[EVM_LAST_EDITED]],",",""))</f>
        <v>43963.650277777801</v>
      </c>
      <c r="R856" s="1" t="str">
        <f>_xlfn.IFNA(IF(Veg_Table[[#This Row],[EVM_LAST_EDITOR]]="","zBlank EVM Last Editor",VLOOKUP(Veg_Table[[#This Row],[EVM_LAST_EDITOR]],Roster_Table[#All],4,FALSE)),"zAWRR Not in Roster")</f>
        <v>MGE</v>
      </c>
      <c r="S856" s="1" t="str">
        <f>_xlfn.IFNA(IF(Veg_Table[[#This Row],[EVM_LAST_EDITOR]]="","zBlank EVM Last Editor",VLOOKUP(Veg_Table[[#This Row],[EVM_LAST_EDITOR]],Roster_Table[#All],16,FALSE)),"zCompany_AWRR not in Roster")</f>
        <v>MGE_Mountain G Enterprises</v>
      </c>
      <c r="T856" s="2">
        <f>IFERROR(DATE(YEAR(Veg_Table[[#This Row],[Created2]]),MONTH(Veg_Table[[#This Row],[Created2]]),DAY(Veg_Table[[#This Row],[Created2]])),DATE(2019,1,1))</f>
        <v>43916</v>
      </c>
      <c r="U856" s="3">
        <f>VALUE(SUBSTITUTE(Veg_Table[[#This Row],[Created]],",",""))</f>
        <v>43916.481747685197</v>
      </c>
      <c r="V856" s="3" t="str">
        <f ca="1">IFERROR(_xlfn.IFNA(CELL("contents",INDIRECT(_xlfn.CONCAT("Veg_Table_Production_Data!",ADDRESS(MATCH(_xlfn.MAXIFS(#REF!,#REF!,"="&amp;Veg_Table[[#This Row],[AUTO_ID]],#REF!,"&lt;"&amp;Veg_Table[[#This Row],[EVM_LAST_EDITED_Day]]),#REF!,0),COLUMN(#REF!),4,1,)))),""),"")</f>
        <v/>
      </c>
      <c r="W856" s="3" t="str">
        <f ca="1">IF(Veg_Table[[#This Row],[Previous_Prescription]]="","No",IF(Veg_Table[[#This Row],[Previous_Prescription]]=Veg_Table[[#This Row],[PRESCRIP]],"No","Yes"))</f>
        <v>No</v>
      </c>
      <c r="X856" s="3" t="str">
        <f>IF(Veg_Table[[#This Row],[EVM_LAST_EDITED_Day]]=Veg_Table[[#This Row],[Created_Day]],"New","Old")</f>
        <v>Old</v>
      </c>
      <c r="Y856" s="1">
        <f>IFERROR(IF(FIND("delete",LOWER(Veg_Table[[#This Row],[PI_COMMENTS]]))&gt;=1,1,0),0)</f>
        <v>0</v>
      </c>
      <c r="Z856" s="1" t="str">
        <f>_xlfn.IFNA(IF(Veg_Table[[#This Row],[EVM_LAST_EDITOR]]="","Yes",VLOOKUP(Veg_Table[[#This Row],[EVM_LAST_EDITOR]],Roster_Table[#All],15,FALSE)),"Yes")</f>
        <v>Yes</v>
      </c>
      <c r="AA85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56" s="1" t="str">
        <f>_xlfn.IFNA(VLOOKUP(Veg_Table[[#This Row],[EVM_LAST_EDITOR]],Roster_Table[#All],3,FALSE),"zAWRR Not in Roster")</f>
        <v>Tyler</v>
      </c>
      <c r="AC856" s="1" t="str">
        <f>_xlfn.IFNA(VLOOKUP(Veg_Table[[#This Row],[EVM_LAST_EDITOR]],Roster_Table[#All],2,FALSE),"zAWRR Not in Roster")</f>
        <v>Rey</v>
      </c>
      <c r="AD856" s="1" t="str">
        <f>IF(_xlfn.CONCAT(Veg_Table[[#This Row],[First_Name]]," ",Veg_Table[[#This Row],[Last_Name]])="zAWRR Not in Roster zAWRR Not in Roster","zAWRR Not in Roster",_xlfn.CONCAT(Veg_Table[[#This Row],[First_Name]]," ",Veg_Table[[#This Row],[Last_Name]]))</f>
        <v>Tyler Rey</v>
      </c>
      <c r="AE856">
        <v>2955683</v>
      </c>
      <c r="AF856" t="s">
        <v>5269</v>
      </c>
      <c r="AG856" t="s">
        <v>93</v>
      </c>
      <c r="AH856" t="s">
        <v>1670</v>
      </c>
      <c r="AI856" t="s">
        <v>3357</v>
      </c>
      <c r="AJ856" t="s">
        <v>36</v>
      </c>
      <c r="AL856" t="s">
        <v>22</v>
      </c>
      <c r="AM856" t="s">
        <v>38</v>
      </c>
      <c r="AN856" t="s">
        <v>25</v>
      </c>
      <c r="AO856" t="s">
        <v>25</v>
      </c>
      <c r="AP856">
        <v>8</v>
      </c>
      <c r="AQ856">
        <v>63</v>
      </c>
      <c r="AR856" t="s">
        <v>511</v>
      </c>
      <c r="AS856" t="s">
        <v>55</v>
      </c>
      <c r="AT856" t="s">
        <v>515</v>
      </c>
      <c r="AV856" t="s">
        <v>519</v>
      </c>
      <c r="AW856" t="s">
        <v>5270</v>
      </c>
      <c r="AZ856"/>
      <c r="BB856" s="4"/>
      <c r="BD856" t="s">
        <v>29</v>
      </c>
      <c r="BE856" t="s">
        <v>25</v>
      </c>
      <c r="BF856" t="s">
        <v>513</v>
      </c>
      <c r="BI856" s="3"/>
      <c r="BJ856" t="s">
        <v>5255</v>
      </c>
      <c r="BK856" s="30" t="s">
        <v>166</v>
      </c>
      <c r="BL856" s="3">
        <v>43963.650277777779</v>
      </c>
      <c r="BM856" t="s">
        <v>31</v>
      </c>
      <c r="BN856" t="s">
        <v>32</v>
      </c>
      <c r="BP856" t="s">
        <v>1671</v>
      </c>
      <c r="BQ856" t="s">
        <v>1025</v>
      </c>
      <c r="BR856" t="s">
        <v>28</v>
      </c>
      <c r="BS856" t="s">
        <v>28</v>
      </c>
      <c r="BT856" t="s">
        <v>166</v>
      </c>
      <c r="BU856" s="3">
        <v>43916.481747685182</v>
      </c>
      <c r="BV856" t="s">
        <v>803</v>
      </c>
      <c r="BW856" s="3">
        <v>43964.312978738424</v>
      </c>
      <c r="BX856" t="s">
        <v>5271</v>
      </c>
      <c r="CG856"/>
      <c r="CH856"/>
      <c r="CI856"/>
      <c r="CY856"/>
      <c r="DA856"/>
      <c r="DE856"/>
      <c r="DF856"/>
    </row>
    <row r="857" spans="1:110" x14ac:dyDescent="0.25">
      <c r="A857" s="1">
        <f>IF(Veg_Table[[#This Row],[VP_STATUS]]="Hold",0,IF(OR(AND(Veg_Table[[#This Row],[PRESCRIP]]="NW_No Work",Veg_Table[[#This Row],[VP_STATUS]]&lt;&gt;"No Work Required Under EVM"),AND(Veg_Table[[#This Row],[VP_STATUS]]="No Work Required Under EVM",Veg_Table[[#This Row],[PRESCRIP]]&lt;&gt;"NW_No Work")),1,0))</f>
        <v>0</v>
      </c>
      <c r="B857" s="1">
        <f>IF(Veg_Table[[#This Row],[SPECIES]]="",1,0)</f>
        <v>0</v>
      </c>
      <c r="C857" s="1">
        <f>IF(Veg_Table[[#This Row],[DIAMETER]]="",1,0)</f>
        <v>0</v>
      </c>
      <c r="D857" s="1">
        <f>IF(Veg_Table[[#This Row],[HEIGHT]]="",1,0)</f>
        <v>0</v>
      </c>
      <c r="E85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57" s="1">
        <f>IF(AND(Veg_Table[[#This Row],[TAT_RESULT]]="ABATE",Veg_Table[[#This Row],[PRESCRIP]]="NW_No Work"),1,0)</f>
        <v>0</v>
      </c>
      <c r="G857" s="1">
        <f>IF(OR(Veg_Table[[#This Row],[Prescription R-Scale]]="NA",Veg_Table[[#This Row],[Diameter R-Scale]]="NA"),0,IF(Veg_Table[[#This Row],[Diameter R-Scale]]&lt;&gt;Veg_Table[[#This Row],[Prescription R-Scale]],1,0))</f>
        <v>0</v>
      </c>
      <c r="H857" s="1">
        <f>IF(OR(AND(Veg_Table[[#This Row],[PRESCRIP]]="BC_Br Rmv", Veg_Table[[#This Row],[WOOD_MAN]]&lt;&gt;"Not Needed"),AND(Veg_Table[[#This Row],[PRESCRIP]]="BCS_Br Rmv+Trt", Veg_Table[[#This Row],[WOOD_MAN]]&lt;&gt;"Not Needed")),1,0)</f>
        <v>0</v>
      </c>
      <c r="I857" s="1">
        <f ca="1">IF(AND(Veg_Table[[#This Row],[Prescription_Changed]]="Yes",Veg_Table[[#This Row],[TAT_RESULT]]=""),1,0)</f>
        <v>0</v>
      </c>
      <c r="J857" s="1">
        <f ca="1">SUM(Veg_Table[[#This Row],[Prescription and Status do not match]:[Prescription_Edited_And_TAT_Is_Blank]])</f>
        <v>0</v>
      </c>
      <c r="K857" s="1">
        <f ca="1">IF(Veg_Table[[#This Row],[Sum of Errors]]&gt;0,1,0)</f>
        <v>0</v>
      </c>
      <c r="L857" s="1">
        <f>1</f>
        <v>1</v>
      </c>
      <c r="M85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857" s="1" t="str">
        <f>IF(OR(MID(Veg_Table[[#This Row],[PRESCRIP]],2,1)="1",MID(Veg_Table[[#This Row],[PRESCRIP]],2,1)="2",MID(Veg_Table[[#This Row],[PRESCRIP]],2,1)="3",MID(Veg_Table[[#This Row],[PRESCRIP]],2,1)="4"),_xlfn.NUMBERVALUE(MID(Veg_Table[[#This Row],[PRESCRIP]],2,1)),"NA")</f>
        <v>NA</v>
      </c>
      <c r="O857" s="1">
        <f>WEEKNUM(Veg_Table[[#This Row],[EVM_LAST_EDITED_Day]],2)</f>
        <v>20</v>
      </c>
      <c r="P857" s="25">
        <f>IFERROR(DATE(YEAR(Veg_Table[[#This Row],[EVM_LAST_EDITED2]]),MONTH(Veg_Table[[#This Row],[EVM_LAST_EDITED2]]),DAY(Veg_Table[[#This Row],[EVM_LAST_EDITED2]])),DATE(2019,1,1))</f>
        <v>43963</v>
      </c>
      <c r="Q857" s="3">
        <f>VALUE(SUBSTITUTE(Veg_Table[[#This Row],[EVM_LAST_EDITED]],",",""))</f>
        <v>43963.650277777801</v>
      </c>
      <c r="R857" s="1" t="str">
        <f>_xlfn.IFNA(IF(Veg_Table[[#This Row],[EVM_LAST_EDITOR]]="","zBlank EVM Last Editor",VLOOKUP(Veg_Table[[#This Row],[EVM_LAST_EDITOR]],Roster_Table[#All],4,FALSE)),"zAWRR Not in Roster")</f>
        <v>MGE</v>
      </c>
      <c r="S857" s="1" t="str">
        <f>_xlfn.IFNA(IF(Veg_Table[[#This Row],[EVM_LAST_EDITOR]]="","zBlank EVM Last Editor",VLOOKUP(Veg_Table[[#This Row],[EVM_LAST_EDITOR]],Roster_Table[#All],16,FALSE)),"zCompany_AWRR not in Roster")</f>
        <v>MGE_Mountain G Enterprises</v>
      </c>
      <c r="T857" s="2">
        <f>IFERROR(DATE(YEAR(Veg_Table[[#This Row],[Created2]]),MONTH(Veg_Table[[#This Row],[Created2]]),DAY(Veg_Table[[#This Row],[Created2]])),DATE(2019,1,1))</f>
        <v>43916</v>
      </c>
      <c r="U857" s="3">
        <f>VALUE(SUBSTITUTE(Veg_Table[[#This Row],[Created]],",",""))</f>
        <v>43916.485578703701</v>
      </c>
      <c r="V857" s="3" t="str">
        <f ca="1">IFERROR(_xlfn.IFNA(CELL("contents",INDIRECT(_xlfn.CONCAT("Veg_Table_Production_Data!",ADDRESS(MATCH(_xlfn.MAXIFS(#REF!,#REF!,"="&amp;Veg_Table[[#This Row],[AUTO_ID]],#REF!,"&lt;"&amp;Veg_Table[[#This Row],[EVM_LAST_EDITED_Day]]),#REF!,0),COLUMN(#REF!),4,1,)))),""),"")</f>
        <v/>
      </c>
      <c r="W857" s="3" t="str">
        <f ca="1">IF(Veg_Table[[#This Row],[Previous_Prescription]]="","No",IF(Veg_Table[[#This Row],[Previous_Prescription]]=Veg_Table[[#This Row],[PRESCRIP]],"No","Yes"))</f>
        <v>No</v>
      </c>
      <c r="X857" s="3" t="str">
        <f>IF(Veg_Table[[#This Row],[EVM_LAST_EDITED_Day]]=Veg_Table[[#This Row],[Created_Day]],"New","Old")</f>
        <v>Old</v>
      </c>
      <c r="Y857" s="1">
        <f>IFERROR(IF(FIND("delete",LOWER(Veg_Table[[#This Row],[PI_COMMENTS]]))&gt;=1,1,0),0)</f>
        <v>0</v>
      </c>
      <c r="Z857" s="1" t="str">
        <f>_xlfn.IFNA(IF(Veg_Table[[#This Row],[EVM_LAST_EDITOR]]="","Yes",VLOOKUP(Veg_Table[[#This Row],[EVM_LAST_EDITOR]],Roster_Table[#All],15,FALSE)),"Yes")</f>
        <v>Yes</v>
      </c>
      <c r="AA85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57" s="1" t="str">
        <f>_xlfn.IFNA(VLOOKUP(Veg_Table[[#This Row],[EVM_LAST_EDITOR]],Roster_Table[#All],3,FALSE),"zAWRR Not in Roster")</f>
        <v>Tyler</v>
      </c>
      <c r="AC857" s="1" t="str">
        <f>_xlfn.IFNA(VLOOKUP(Veg_Table[[#This Row],[EVM_LAST_EDITOR]],Roster_Table[#All],2,FALSE),"zAWRR Not in Roster")</f>
        <v>Rey</v>
      </c>
      <c r="AD857" s="1" t="str">
        <f>IF(_xlfn.CONCAT(Veg_Table[[#This Row],[First_Name]]," ",Veg_Table[[#This Row],[Last_Name]])="zAWRR Not in Roster zAWRR Not in Roster","zAWRR Not in Roster",_xlfn.CONCAT(Veg_Table[[#This Row],[First_Name]]," ",Veg_Table[[#This Row],[Last_Name]]))</f>
        <v>Tyler Rey</v>
      </c>
      <c r="AE857">
        <v>2955684</v>
      </c>
      <c r="AF857" t="s">
        <v>5272</v>
      </c>
      <c r="AG857" t="s">
        <v>93</v>
      </c>
      <c r="AH857" t="s">
        <v>1670</v>
      </c>
      <c r="AI857" t="s">
        <v>3357</v>
      </c>
      <c r="AJ857" t="s">
        <v>36</v>
      </c>
      <c r="AL857" t="s">
        <v>22</v>
      </c>
      <c r="AM857" t="s">
        <v>38</v>
      </c>
      <c r="AN857" t="s">
        <v>25</v>
      </c>
      <c r="AO857" t="s">
        <v>25</v>
      </c>
      <c r="AP857">
        <v>18</v>
      </c>
      <c r="AQ857">
        <v>80</v>
      </c>
      <c r="AR857" t="s">
        <v>511</v>
      </c>
      <c r="AS857" t="s">
        <v>823</v>
      </c>
      <c r="AT857" t="s">
        <v>515</v>
      </c>
      <c r="AV857" t="s">
        <v>519</v>
      </c>
      <c r="AW857" t="s">
        <v>5273</v>
      </c>
      <c r="AZ857"/>
      <c r="BB857" s="4"/>
      <c r="BD857" t="s">
        <v>29</v>
      </c>
      <c r="BE857" t="s">
        <v>25</v>
      </c>
      <c r="BF857" t="s">
        <v>513</v>
      </c>
      <c r="BI857" s="3"/>
      <c r="BJ857" t="s">
        <v>5255</v>
      </c>
      <c r="BK857" s="30" t="s">
        <v>166</v>
      </c>
      <c r="BL857" s="3">
        <v>43963.650277777779</v>
      </c>
      <c r="BM857" t="s">
        <v>31</v>
      </c>
      <c r="BN857" t="s">
        <v>32</v>
      </c>
      <c r="BP857" t="s">
        <v>1671</v>
      </c>
      <c r="BQ857" t="s">
        <v>1025</v>
      </c>
      <c r="BR857" t="s">
        <v>28</v>
      </c>
      <c r="BS857" t="s">
        <v>28</v>
      </c>
      <c r="BT857" t="s">
        <v>166</v>
      </c>
      <c r="BU857" s="3">
        <v>43916.485578703701</v>
      </c>
      <c r="BV857" t="s">
        <v>803</v>
      </c>
      <c r="BW857" s="3">
        <v>43964.312978738424</v>
      </c>
      <c r="BX857" t="s">
        <v>5274</v>
      </c>
      <c r="CG857"/>
      <c r="CH857"/>
      <c r="CI857"/>
      <c r="CY857"/>
      <c r="DA857"/>
      <c r="DE857"/>
      <c r="DF857"/>
    </row>
    <row r="858" spans="1:110" x14ac:dyDescent="0.25">
      <c r="A858" s="1">
        <f>IF(Veg_Table[[#This Row],[VP_STATUS]]="Hold",0,IF(OR(AND(Veg_Table[[#This Row],[PRESCRIP]]="NW_No Work",Veg_Table[[#This Row],[VP_STATUS]]&lt;&gt;"No Work Required Under EVM"),AND(Veg_Table[[#This Row],[VP_STATUS]]="No Work Required Under EVM",Veg_Table[[#This Row],[PRESCRIP]]&lt;&gt;"NW_No Work")),1,0))</f>
        <v>0</v>
      </c>
      <c r="B858" s="1">
        <f>IF(Veg_Table[[#This Row],[SPECIES]]="",1,0)</f>
        <v>0</v>
      </c>
      <c r="C858" s="1">
        <f>IF(Veg_Table[[#This Row],[DIAMETER]]="",1,0)</f>
        <v>0</v>
      </c>
      <c r="D858" s="1">
        <f>IF(Veg_Table[[#This Row],[HEIGHT]]="",1,0)</f>
        <v>0</v>
      </c>
      <c r="E85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58" s="1">
        <f>IF(AND(Veg_Table[[#This Row],[TAT_RESULT]]="ABATE",Veg_Table[[#This Row],[PRESCRIP]]="NW_No Work"),1,0)</f>
        <v>0</v>
      </c>
      <c r="G858" s="1">
        <f>IF(OR(Veg_Table[[#This Row],[Prescription R-Scale]]="NA",Veg_Table[[#This Row],[Diameter R-Scale]]="NA"),0,IF(Veg_Table[[#This Row],[Diameter R-Scale]]&lt;&gt;Veg_Table[[#This Row],[Prescription R-Scale]],1,0))</f>
        <v>0</v>
      </c>
      <c r="H858" s="1">
        <f>IF(OR(AND(Veg_Table[[#This Row],[PRESCRIP]]="BC_Br Rmv", Veg_Table[[#This Row],[WOOD_MAN]]&lt;&gt;"Not Needed"),AND(Veg_Table[[#This Row],[PRESCRIP]]="BCS_Br Rmv+Trt", Veg_Table[[#This Row],[WOOD_MAN]]&lt;&gt;"Not Needed")),1,0)</f>
        <v>0</v>
      </c>
      <c r="I858" s="1">
        <f ca="1">IF(AND(Veg_Table[[#This Row],[Prescription_Changed]]="Yes",Veg_Table[[#This Row],[TAT_RESULT]]=""),1,0)</f>
        <v>0</v>
      </c>
      <c r="J858" s="1">
        <f ca="1">SUM(Veg_Table[[#This Row],[Prescription and Status do not match]:[Prescription_Edited_And_TAT_Is_Blank]])</f>
        <v>0</v>
      </c>
      <c r="K858" s="1">
        <f ca="1">IF(Veg_Table[[#This Row],[Sum of Errors]]&gt;0,1,0)</f>
        <v>0</v>
      </c>
      <c r="L858" s="1">
        <f>1</f>
        <v>1</v>
      </c>
      <c r="M85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858" s="1" t="str">
        <f>IF(OR(MID(Veg_Table[[#This Row],[PRESCRIP]],2,1)="1",MID(Veg_Table[[#This Row],[PRESCRIP]],2,1)="2",MID(Veg_Table[[#This Row],[PRESCRIP]],2,1)="3",MID(Veg_Table[[#This Row],[PRESCRIP]],2,1)="4"),_xlfn.NUMBERVALUE(MID(Veg_Table[[#This Row],[PRESCRIP]],2,1)),"NA")</f>
        <v>NA</v>
      </c>
      <c r="O858" s="1">
        <f>WEEKNUM(Veg_Table[[#This Row],[EVM_LAST_EDITED_Day]],2)</f>
        <v>20</v>
      </c>
      <c r="P858" s="25">
        <f>IFERROR(DATE(YEAR(Veg_Table[[#This Row],[EVM_LAST_EDITED2]]),MONTH(Veg_Table[[#This Row],[EVM_LAST_EDITED2]]),DAY(Veg_Table[[#This Row],[EVM_LAST_EDITED2]])),DATE(2019,1,1))</f>
        <v>43963</v>
      </c>
      <c r="Q858" s="3">
        <f>VALUE(SUBSTITUTE(Veg_Table[[#This Row],[EVM_LAST_EDITED]],",",""))</f>
        <v>43963.650277777801</v>
      </c>
      <c r="R858" s="1" t="str">
        <f>_xlfn.IFNA(IF(Veg_Table[[#This Row],[EVM_LAST_EDITOR]]="","zBlank EVM Last Editor",VLOOKUP(Veg_Table[[#This Row],[EVM_LAST_EDITOR]],Roster_Table[#All],4,FALSE)),"zAWRR Not in Roster")</f>
        <v>MGE</v>
      </c>
      <c r="S858" s="1" t="str">
        <f>_xlfn.IFNA(IF(Veg_Table[[#This Row],[EVM_LAST_EDITOR]]="","zBlank EVM Last Editor",VLOOKUP(Veg_Table[[#This Row],[EVM_LAST_EDITOR]],Roster_Table[#All],16,FALSE)),"zCompany_AWRR not in Roster")</f>
        <v>MGE_Mountain G Enterprises</v>
      </c>
      <c r="T858" s="2">
        <f>IFERROR(DATE(YEAR(Veg_Table[[#This Row],[Created2]]),MONTH(Veg_Table[[#This Row],[Created2]]),DAY(Veg_Table[[#This Row],[Created2]])),DATE(2019,1,1))</f>
        <v>43916</v>
      </c>
      <c r="U858" s="3">
        <f>VALUE(SUBSTITUTE(Veg_Table[[#This Row],[Created]],",",""))</f>
        <v>43916.494027777801</v>
      </c>
      <c r="V858" s="3" t="str">
        <f ca="1">IFERROR(_xlfn.IFNA(CELL("contents",INDIRECT(_xlfn.CONCAT("Veg_Table_Production_Data!",ADDRESS(MATCH(_xlfn.MAXIFS(#REF!,#REF!,"="&amp;Veg_Table[[#This Row],[AUTO_ID]],#REF!,"&lt;"&amp;Veg_Table[[#This Row],[EVM_LAST_EDITED_Day]]),#REF!,0),COLUMN(#REF!),4,1,)))),""),"")</f>
        <v/>
      </c>
      <c r="W858" s="3" t="str">
        <f ca="1">IF(Veg_Table[[#This Row],[Previous_Prescription]]="","No",IF(Veg_Table[[#This Row],[Previous_Prescription]]=Veg_Table[[#This Row],[PRESCRIP]],"No","Yes"))</f>
        <v>No</v>
      </c>
      <c r="X858" s="3" t="str">
        <f>IF(Veg_Table[[#This Row],[EVM_LAST_EDITED_Day]]=Veg_Table[[#This Row],[Created_Day]],"New","Old")</f>
        <v>Old</v>
      </c>
      <c r="Y858" s="1">
        <f>IFERROR(IF(FIND("delete",LOWER(Veg_Table[[#This Row],[PI_COMMENTS]]))&gt;=1,1,0),0)</f>
        <v>0</v>
      </c>
      <c r="Z858" s="1" t="str">
        <f>_xlfn.IFNA(IF(Veg_Table[[#This Row],[EVM_LAST_EDITOR]]="","Yes",VLOOKUP(Veg_Table[[#This Row],[EVM_LAST_EDITOR]],Roster_Table[#All],15,FALSE)),"Yes")</f>
        <v>Yes</v>
      </c>
      <c r="AA85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58" s="1" t="str">
        <f>_xlfn.IFNA(VLOOKUP(Veg_Table[[#This Row],[EVM_LAST_EDITOR]],Roster_Table[#All],3,FALSE),"zAWRR Not in Roster")</f>
        <v>Tyler</v>
      </c>
      <c r="AC858" s="1" t="str">
        <f>_xlfn.IFNA(VLOOKUP(Veg_Table[[#This Row],[EVM_LAST_EDITOR]],Roster_Table[#All],2,FALSE),"zAWRR Not in Roster")</f>
        <v>Rey</v>
      </c>
      <c r="AD858" s="1" t="str">
        <f>IF(_xlfn.CONCAT(Veg_Table[[#This Row],[First_Name]]," ",Veg_Table[[#This Row],[Last_Name]])="zAWRR Not in Roster zAWRR Not in Roster","zAWRR Not in Roster",_xlfn.CONCAT(Veg_Table[[#This Row],[First_Name]]," ",Veg_Table[[#This Row],[Last_Name]]))</f>
        <v>Tyler Rey</v>
      </c>
      <c r="AE858">
        <v>2955685</v>
      </c>
      <c r="AF858" t="s">
        <v>5275</v>
      </c>
      <c r="AG858" t="s">
        <v>93</v>
      </c>
      <c r="AH858" t="s">
        <v>1670</v>
      </c>
      <c r="AI858" t="s">
        <v>3357</v>
      </c>
      <c r="AJ858" t="s">
        <v>36</v>
      </c>
      <c r="AL858" t="s">
        <v>22</v>
      </c>
      <c r="AM858" t="s">
        <v>38</v>
      </c>
      <c r="AN858" t="s">
        <v>25</v>
      </c>
      <c r="AO858" t="s">
        <v>25</v>
      </c>
      <c r="AP858">
        <v>15</v>
      </c>
      <c r="AQ858">
        <v>75</v>
      </c>
      <c r="AR858" t="s">
        <v>511</v>
      </c>
      <c r="AS858" t="s">
        <v>823</v>
      </c>
      <c r="AT858" t="s">
        <v>515</v>
      </c>
      <c r="AV858" t="s">
        <v>519</v>
      </c>
      <c r="AW858" t="s">
        <v>5276</v>
      </c>
      <c r="AZ858"/>
      <c r="BB858" s="4"/>
      <c r="BD858" t="s">
        <v>29</v>
      </c>
      <c r="BE858" t="s">
        <v>25</v>
      </c>
      <c r="BF858" t="s">
        <v>513</v>
      </c>
      <c r="BI858" s="3"/>
      <c r="BJ858" t="s">
        <v>5255</v>
      </c>
      <c r="BK858" s="30" t="s">
        <v>166</v>
      </c>
      <c r="BL858" s="3">
        <v>43963.650277777779</v>
      </c>
      <c r="BM858" t="s">
        <v>31</v>
      </c>
      <c r="BN858" t="s">
        <v>32</v>
      </c>
      <c r="BP858" t="s">
        <v>1671</v>
      </c>
      <c r="BQ858" t="s">
        <v>1025</v>
      </c>
      <c r="BR858" t="s">
        <v>28</v>
      </c>
      <c r="BS858" t="s">
        <v>28</v>
      </c>
      <c r="BT858" t="s">
        <v>166</v>
      </c>
      <c r="BU858" s="3">
        <v>43916.494027777779</v>
      </c>
      <c r="BV858" t="s">
        <v>803</v>
      </c>
      <c r="BW858" s="3">
        <v>43964.312978738424</v>
      </c>
      <c r="BX858" t="s">
        <v>5277</v>
      </c>
      <c r="CG858"/>
      <c r="CH858"/>
      <c r="CI858"/>
      <c r="CY858"/>
      <c r="DA858"/>
      <c r="DE858"/>
      <c r="DF858"/>
    </row>
    <row r="859" spans="1:110" x14ac:dyDescent="0.25">
      <c r="A859" s="1">
        <f>IF(Veg_Table[[#This Row],[VP_STATUS]]="Hold",0,IF(OR(AND(Veg_Table[[#This Row],[PRESCRIP]]="NW_No Work",Veg_Table[[#This Row],[VP_STATUS]]&lt;&gt;"No Work Required Under EVM"),AND(Veg_Table[[#This Row],[VP_STATUS]]="No Work Required Under EVM",Veg_Table[[#This Row],[PRESCRIP]]&lt;&gt;"NW_No Work")),1,0))</f>
        <v>0</v>
      </c>
      <c r="B859" s="1">
        <f>IF(Veg_Table[[#This Row],[SPECIES]]="",1,0)</f>
        <v>0</v>
      </c>
      <c r="C859" s="1">
        <f>IF(Veg_Table[[#This Row],[DIAMETER]]="",1,0)</f>
        <v>0</v>
      </c>
      <c r="D859" s="1">
        <f>IF(Veg_Table[[#This Row],[HEIGHT]]="",1,0)</f>
        <v>0</v>
      </c>
      <c r="E85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59" s="1">
        <f>IF(AND(Veg_Table[[#This Row],[TAT_RESULT]]="ABATE",Veg_Table[[#This Row],[PRESCRIP]]="NW_No Work"),1,0)</f>
        <v>0</v>
      </c>
      <c r="G859" s="1">
        <f>IF(OR(Veg_Table[[#This Row],[Prescription R-Scale]]="NA",Veg_Table[[#This Row],[Diameter R-Scale]]="NA"),0,IF(Veg_Table[[#This Row],[Diameter R-Scale]]&lt;&gt;Veg_Table[[#This Row],[Prescription R-Scale]],1,0))</f>
        <v>0</v>
      </c>
      <c r="H859" s="1">
        <f>IF(OR(AND(Veg_Table[[#This Row],[PRESCRIP]]="BC_Br Rmv", Veg_Table[[#This Row],[WOOD_MAN]]&lt;&gt;"Not Needed"),AND(Veg_Table[[#This Row],[PRESCRIP]]="BCS_Br Rmv+Trt", Veg_Table[[#This Row],[WOOD_MAN]]&lt;&gt;"Not Needed")),1,0)</f>
        <v>0</v>
      </c>
      <c r="I859" s="1">
        <f ca="1">IF(AND(Veg_Table[[#This Row],[Prescription_Changed]]="Yes",Veg_Table[[#This Row],[TAT_RESULT]]=""),1,0)</f>
        <v>0</v>
      </c>
      <c r="J859" s="1">
        <f ca="1">SUM(Veg_Table[[#This Row],[Prescription and Status do not match]:[Prescription_Edited_And_TAT_Is_Blank]])</f>
        <v>0</v>
      </c>
      <c r="K859" s="1">
        <f ca="1">IF(Veg_Table[[#This Row],[Sum of Errors]]&gt;0,1,0)</f>
        <v>0</v>
      </c>
      <c r="L859" s="1">
        <f>1</f>
        <v>1</v>
      </c>
      <c r="M85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859" s="1" t="str">
        <f>IF(OR(MID(Veg_Table[[#This Row],[PRESCRIP]],2,1)="1",MID(Veg_Table[[#This Row],[PRESCRIP]],2,1)="2",MID(Veg_Table[[#This Row],[PRESCRIP]],2,1)="3",MID(Veg_Table[[#This Row],[PRESCRIP]],2,1)="4"),_xlfn.NUMBERVALUE(MID(Veg_Table[[#This Row],[PRESCRIP]],2,1)),"NA")</f>
        <v>NA</v>
      </c>
      <c r="O859" s="1">
        <f>WEEKNUM(Veg_Table[[#This Row],[EVM_LAST_EDITED_Day]],2)</f>
        <v>20</v>
      </c>
      <c r="P859" s="25">
        <f>IFERROR(DATE(YEAR(Veg_Table[[#This Row],[EVM_LAST_EDITED2]]),MONTH(Veg_Table[[#This Row],[EVM_LAST_EDITED2]]),DAY(Veg_Table[[#This Row],[EVM_LAST_EDITED2]])),DATE(2019,1,1))</f>
        <v>43963</v>
      </c>
      <c r="Q859" s="3">
        <f>VALUE(SUBSTITUTE(Veg_Table[[#This Row],[EVM_LAST_EDITED]],",",""))</f>
        <v>43963.650277777801</v>
      </c>
      <c r="R859" s="1" t="str">
        <f>_xlfn.IFNA(IF(Veg_Table[[#This Row],[EVM_LAST_EDITOR]]="","zBlank EVM Last Editor",VLOOKUP(Veg_Table[[#This Row],[EVM_LAST_EDITOR]],Roster_Table[#All],4,FALSE)),"zAWRR Not in Roster")</f>
        <v>MGE</v>
      </c>
      <c r="S859" s="1" t="str">
        <f>_xlfn.IFNA(IF(Veg_Table[[#This Row],[EVM_LAST_EDITOR]]="","zBlank EVM Last Editor",VLOOKUP(Veg_Table[[#This Row],[EVM_LAST_EDITOR]],Roster_Table[#All],16,FALSE)),"zCompany_AWRR not in Roster")</f>
        <v>MGE_Mountain G Enterprises</v>
      </c>
      <c r="T859" s="2">
        <f>IFERROR(DATE(YEAR(Veg_Table[[#This Row],[Created2]]),MONTH(Veg_Table[[#This Row],[Created2]]),DAY(Veg_Table[[#This Row],[Created2]])),DATE(2019,1,1))</f>
        <v>43916</v>
      </c>
      <c r="U859" s="3">
        <f>VALUE(SUBSTITUTE(Veg_Table[[#This Row],[Created]],",",""))</f>
        <v>43916.501180555599</v>
      </c>
      <c r="V859" s="3" t="str">
        <f ca="1">IFERROR(_xlfn.IFNA(CELL("contents",INDIRECT(_xlfn.CONCAT("Veg_Table_Production_Data!",ADDRESS(MATCH(_xlfn.MAXIFS(#REF!,#REF!,"="&amp;Veg_Table[[#This Row],[AUTO_ID]],#REF!,"&lt;"&amp;Veg_Table[[#This Row],[EVM_LAST_EDITED_Day]]),#REF!,0),COLUMN(#REF!),4,1,)))),""),"")</f>
        <v/>
      </c>
      <c r="W859" s="3" t="str">
        <f ca="1">IF(Veg_Table[[#This Row],[Previous_Prescription]]="","No",IF(Veg_Table[[#This Row],[Previous_Prescription]]=Veg_Table[[#This Row],[PRESCRIP]],"No","Yes"))</f>
        <v>No</v>
      </c>
      <c r="X859" s="3" t="str">
        <f>IF(Veg_Table[[#This Row],[EVM_LAST_EDITED_Day]]=Veg_Table[[#This Row],[Created_Day]],"New","Old")</f>
        <v>Old</v>
      </c>
      <c r="Y859" s="1">
        <f>IFERROR(IF(FIND("delete",LOWER(Veg_Table[[#This Row],[PI_COMMENTS]]))&gt;=1,1,0),0)</f>
        <v>0</v>
      </c>
      <c r="Z859" s="1" t="str">
        <f>_xlfn.IFNA(IF(Veg_Table[[#This Row],[EVM_LAST_EDITOR]]="","Yes",VLOOKUP(Veg_Table[[#This Row],[EVM_LAST_EDITOR]],Roster_Table[#All],15,FALSE)),"Yes")</f>
        <v>Yes</v>
      </c>
      <c r="AA85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59" s="1" t="str">
        <f>_xlfn.IFNA(VLOOKUP(Veg_Table[[#This Row],[EVM_LAST_EDITOR]],Roster_Table[#All],3,FALSE),"zAWRR Not in Roster")</f>
        <v>Tyler</v>
      </c>
      <c r="AC859" s="1" t="str">
        <f>_xlfn.IFNA(VLOOKUP(Veg_Table[[#This Row],[EVM_LAST_EDITOR]],Roster_Table[#All],2,FALSE),"zAWRR Not in Roster")</f>
        <v>Rey</v>
      </c>
      <c r="AD859" s="1" t="str">
        <f>IF(_xlfn.CONCAT(Veg_Table[[#This Row],[First_Name]]," ",Veg_Table[[#This Row],[Last_Name]])="zAWRR Not in Roster zAWRR Not in Roster","zAWRR Not in Roster",_xlfn.CONCAT(Veg_Table[[#This Row],[First_Name]]," ",Veg_Table[[#This Row],[Last_Name]]))</f>
        <v>Tyler Rey</v>
      </c>
      <c r="AE859">
        <v>2955686</v>
      </c>
      <c r="AF859" t="s">
        <v>5278</v>
      </c>
      <c r="AG859" t="s">
        <v>93</v>
      </c>
      <c r="AH859" t="s">
        <v>1670</v>
      </c>
      <c r="AI859" t="s">
        <v>3357</v>
      </c>
      <c r="AJ859" t="s">
        <v>36</v>
      </c>
      <c r="AL859" t="s">
        <v>22</v>
      </c>
      <c r="AM859" t="s">
        <v>38</v>
      </c>
      <c r="AN859" t="s">
        <v>25</v>
      </c>
      <c r="AO859" t="s">
        <v>25</v>
      </c>
      <c r="AP859">
        <v>12</v>
      </c>
      <c r="AQ859">
        <v>63</v>
      </c>
      <c r="AR859" t="s">
        <v>511</v>
      </c>
      <c r="AS859" t="s">
        <v>823</v>
      </c>
      <c r="AT859" t="s">
        <v>515</v>
      </c>
      <c r="AV859" t="s">
        <v>519</v>
      </c>
      <c r="AW859" t="s">
        <v>5279</v>
      </c>
      <c r="AZ859"/>
      <c r="BB859" s="4"/>
      <c r="BD859" t="s">
        <v>29</v>
      </c>
      <c r="BE859" t="s">
        <v>25</v>
      </c>
      <c r="BF859" t="s">
        <v>513</v>
      </c>
      <c r="BI859" s="3"/>
      <c r="BJ859" t="s">
        <v>5255</v>
      </c>
      <c r="BK859" s="30" t="s">
        <v>166</v>
      </c>
      <c r="BL859" s="3">
        <v>43963.650277777779</v>
      </c>
      <c r="BM859" t="s">
        <v>31</v>
      </c>
      <c r="BN859" t="s">
        <v>32</v>
      </c>
      <c r="BP859" t="s">
        <v>1671</v>
      </c>
      <c r="BQ859" t="s">
        <v>1025</v>
      </c>
      <c r="BR859" t="s">
        <v>28</v>
      </c>
      <c r="BS859" t="s">
        <v>28</v>
      </c>
      <c r="BT859" t="s">
        <v>166</v>
      </c>
      <c r="BU859" s="3">
        <v>43916.501180555555</v>
      </c>
      <c r="BV859" t="s">
        <v>803</v>
      </c>
      <c r="BW859" s="3">
        <v>43964.312978738424</v>
      </c>
      <c r="BX859" t="s">
        <v>5280</v>
      </c>
      <c r="CG859"/>
      <c r="CH859"/>
      <c r="CI859"/>
      <c r="CY859"/>
      <c r="DA859"/>
      <c r="DE859"/>
      <c r="DF859"/>
    </row>
    <row r="860" spans="1:110" x14ac:dyDescent="0.25">
      <c r="A860" s="1">
        <f>IF(Veg_Table[[#This Row],[VP_STATUS]]="Hold",0,IF(OR(AND(Veg_Table[[#This Row],[PRESCRIP]]="NW_No Work",Veg_Table[[#This Row],[VP_STATUS]]&lt;&gt;"No Work Required Under EVM"),AND(Veg_Table[[#This Row],[VP_STATUS]]="No Work Required Under EVM",Veg_Table[[#This Row],[PRESCRIP]]&lt;&gt;"NW_No Work")),1,0))</f>
        <v>0</v>
      </c>
      <c r="B860" s="1">
        <f>IF(Veg_Table[[#This Row],[SPECIES]]="",1,0)</f>
        <v>0</v>
      </c>
      <c r="C860" s="1">
        <f>IF(Veg_Table[[#This Row],[DIAMETER]]="",1,0)</f>
        <v>0</v>
      </c>
      <c r="D860" s="1">
        <f>IF(Veg_Table[[#This Row],[HEIGHT]]="",1,0)</f>
        <v>0</v>
      </c>
      <c r="E86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60" s="1">
        <f>IF(AND(Veg_Table[[#This Row],[TAT_RESULT]]="ABATE",Veg_Table[[#This Row],[PRESCRIP]]="NW_No Work"),1,0)</f>
        <v>0</v>
      </c>
      <c r="G860" s="1">
        <f>IF(OR(Veg_Table[[#This Row],[Prescription R-Scale]]="NA",Veg_Table[[#This Row],[Diameter R-Scale]]="NA"),0,IF(Veg_Table[[#This Row],[Diameter R-Scale]]&lt;&gt;Veg_Table[[#This Row],[Prescription R-Scale]],1,0))</f>
        <v>0</v>
      </c>
      <c r="H860" s="1">
        <f>IF(OR(AND(Veg_Table[[#This Row],[PRESCRIP]]="BC_Br Rmv", Veg_Table[[#This Row],[WOOD_MAN]]&lt;&gt;"Not Needed"),AND(Veg_Table[[#This Row],[PRESCRIP]]="BCS_Br Rmv+Trt", Veg_Table[[#This Row],[WOOD_MAN]]&lt;&gt;"Not Needed")),1,0)</f>
        <v>0</v>
      </c>
      <c r="I860" s="1">
        <f ca="1">IF(AND(Veg_Table[[#This Row],[Prescription_Changed]]="Yes",Veg_Table[[#This Row],[TAT_RESULT]]=""),1,0)</f>
        <v>0</v>
      </c>
      <c r="J860" s="1">
        <f ca="1">SUM(Veg_Table[[#This Row],[Prescription and Status do not match]:[Prescription_Edited_And_TAT_Is_Blank]])</f>
        <v>0</v>
      </c>
      <c r="K860" s="1">
        <f ca="1">IF(Veg_Table[[#This Row],[Sum of Errors]]&gt;0,1,0)</f>
        <v>0</v>
      </c>
      <c r="L860" s="1">
        <f>1</f>
        <v>1</v>
      </c>
      <c r="M86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860" s="1">
        <f>IF(OR(MID(Veg_Table[[#This Row],[PRESCRIP]],2,1)="1",MID(Veg_Table[[#This Row],[PRESCRIP]],2,1)="2",MID(Veg_Table[[#This Row],[PRESCRIP]],2,1)="3",MID(Veg_Table[[#This Row],[PRESCRIP]],2,1)="4"),_xlfn.NUMBERVALUE(MID(Veg_Table[[#This Row],[PRESCRIP]],2,1)),"NA")</f>
        <v>1</v>
      </c>
      <c r="O860" s="1">
        <f>WEEKNUM(Veg_Table[[#This Row],[EVM_LAST_EDITED_Day]],2)</f>
        <v>20</v>
      </c>
      <c r="P860" s="25">
        <f>IFERROR(DATE(YEAR(Veg_Table[[#This Row],[EVM_LAST_EDITED2]]),MONTH(Veg_Table[[#This Row],[EVM_LAST_EDITED2]]),DAY(Veg_Table[[#This Row],[EVM_LAST_EDITED2]])),DATE(2019,1,1))</f>
        <v>43963</v>
      </c>
      <c r="Q860" s="3">
        <f>VALUE(SUBSTITUTE(Veg_Table[[#This Row],[EVM_LAST_EDITED]],",",""))</f>
        <v>43963.650277777801</v>
      </c>
      <c r="R860" s="1" t="str">
        <f>_xlfn.IFNA(IF(Veg_Table[[#This Row],[EVM_LAST_EDITOR]]="","zBlank EVM Last Editor",VLOOKUP(Veg_Table[[#This Row],[EVM_LAST_EDITOR]],Roster_Table[#All],4,FALSE)),"zAWRR Not in Roster")</f>
        <v>MGE</v>
      </c>
      <c r="S860" s="1" t="str">
        <f>_xlfn.IFNA(IF(Veg_Table[[#This Row],[EVM_LAST_EDITOR]]="","zBlank EVM Last Editor",VLOOKUP(Veg_Table[[#This Row],[EVM_LAST_EDITOR]],Roster_Table[#All],16,FALSE)),"zCompany_AWRR not in Roster")</f>
        <v>MGE_Mountain G Enterprises</v>
      </c>
      <c r="T860" s="2">
        <f>IFERROR(DATE(YEAR(Veg_Table[[#This Row],[Created2]]),MONTH(Veg_Table[[#This Row],[Created2]]),DAY(Veg_Table[[#This Row],[Created2]])),DATE(2019,1,1))</f>
        <v>43916</v>
      </c>
      <c r="U860" s="3">
        <f>VALUE(SUBSTITUTE(Veg_Table[[#This Row],[Created]],",",""))</f>
        <v>43916.543298611097</v>
      </c>
      <c r="V860" s="3" t="str">
        <f ca="1">IFERROR(_xlfn.IFNA(CELL("contents",INDIRECT(_xlfn.CONCAT("Veg_Table_Production_Data!",ADDRESS(MATCH(_xlfn.MAXIFS(#REF!,#REF!,"="&amp;Veg_Table[[#This Row],[AUTO_ID]],#REF!,"&lt;"&amp;Veg_Table[[#This Row],[EVM_LAST_EDITED_Day]]),#REF!,0),COLUMN(#REF!),4,1,)))),""),"")</f>
        <v/>
      </c>
      <c r="W860" s="3" t="str">
        <f ca="1">IF(Veg_Table[[#This Row],[Previous_Prescription]]="","No",IF(Veg_Table[[#This Row],[Previous_Prescription]]=Veg_Table[[#This Row],[PRESCRIP]],"No","Yes"))</f>
        <v>No</v>
      </c>
      <c r="X860" s="3" t="str">
        <f>IF(Veg_Table[[#This Row],[EVM_LAST_EDITED_Day]]=Veg_Table[[#This Row],[Created_Day]],"New","Old")</f>
        <v>Old</v>
      </c>
      <c r="Y860" s="1">
        <f>IFERROR(IF(FIND("delete",LOWER(Veg_Table[[#This Row],[PI_COMMENTS]]))&gt;=1,1,0),0)</f>
        <v>0</v>
      </c>
      <c r="Z860" s="1" t="str">
        <f>_xlfn.IFNA(IF(Veg_Table[[#This Row],[EVM_LAST_EDITOR]]="","Yes",VLOOKUP(Veg_Table[[#This Row],[EVM_LAST_EDITOR]],Roster_Table[#All],15,FALSE)),"Yes")</f>
        <v>Yes</v>
      </c>
      <c r="AA86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60" s="1" t="str">
        <f>_xlfn.IFNA(VLOOKUP(Veg_Table[[#This Row],[EVM_LAST_EDITOR]],Roster_Table[#All],3,FALSE),"zAWRR Not in Roster")</f>
        <v>Tyler</v>
      </c>
      <c r="AC860" s="1" t="str">
        <f>_xlfn.IFNA(VLOOKUP(Veg_Table[[#This Row],[EVM_LAST_EDITOR]],Roster_Table[#All],2,FALSE),"zAWRR Not in Roster")</f>
        <v>Rey</v>
      </c>
      <c r="AD860" s="1" t="str">
        <f>IF(_xlfn.CONCAT(Veg_Table[[#This Row],[First_Name]]," ",Veg_Table[[#This Row],[Last_Name]])="zAWRR Not in Roster zAWRR Not in Roster","zAWRR Not in Roster",_xlfn.CONCAT(Veg_Table[[#This Row],[First_Name]]," ",Veg_Table[[#This Row],[Last_Name]]))</f>
        <v>Tyler Rey</v>
      </c>
      <c r="AE860">
        <v>2955687</v>
      </c>
      <c r="AF860" t="s">
        <v>5281</v>
      </c>
      <c r="AG860" t="s">
        <v>93</v>
      </c>
      <c r="AH860" t="s">
        <v>1670</v>
      </c>
      <c r="AI860" t="s">
        <v>3357</v>
      </c>
      <c r="AJ860" t="s">
        <v>36</v>
      </c>
      <c r="AL860" t="s">
        <v>22</v>
      </c>
      <c r="AM860" t="s">
        <v>38</v>
      </c>
      <c r="AN860" t="s">
        <v>25</v>
      </c>
      <c r="AO860" t="s">
        <v>25</v>
      </c>
      <c r="AP860">
        <v>8</v>
      </c>
      <c r="AQ860">
        <v>60</v>
      </c>
      <c r="AR860" t="s">
        <v>511</v>
      </c>
      <c r="AS860" t="s">
        <v>55</v>
      </c>
      <c r="AT860" t="s">
        <v>515</v>
      </c>
      <c r="AV860" t="s">
        <v>519</v>
      </c>
      <c r="AW860" t="s">
        <v>5282</v>
      </c>
      <c r="AZ860"/>
      <c r="BB860" s="4"/>
      <c r="BD860" t="s">
        <v>29</v>
      </c>
      <c r="BE860" t="s">
        <v>25</v>
      </c>
      <c r="BF860" t="s">
        <v>513</v>
      </c>
      <c r="BI860" s="3"/>
      <c r="BJ860" t="s">
        <v>5255</v>
      </c>
      <c r="BK860" s="30" t="s">
        <v>166</v>
      </c>
      <c r="BL860" s="3">
        <v>43963.650277777779</v>
      </c>
      <c r="BM860" t="s">
        <v>31</v>
      </c>
      <c r="BN860" t="s">
        <v>32</v>
      </c>
      <c r="BP860" t="s">
        <v>1671</v>
      </c>
      <c r="BQ860" t="s">
        <v>1025</v>
      </c>
      <c r="BR860" t="s">
        <v>28</v>
      </c>
      <c r="BS860" t="s">
        <v>28</v>
      </c>
      <c r="BT860" t="s">
        <v>166</v>
      </c>
      <c r="BU860" s="3">
        <v>43916.543298611112</v>
      </c>
      <c r="BV860" t="s">
        <v>803</v>
      </c>
      <c r="BW860" s="3">
        <v>43964.312978738424</v>
      </c>
      <c r="BX860" t="s">
        <v>5283</v>
      </c>
      <c r="CG860"/>
      <c r="CH860"/>
      <c r="CI860"/>
      <c r="CY860"/>
      <c r="DA860"/>
      <c r="DE860"/>
      <c r="DF860"/>
    </row>
    <row r="861" spans="1:110" x14ac:dyDescent="0.25">
      <c r="A861" s="1">
        <f>IF(Veg_Table[[#This Row],[VP_STATUS]]="Hold",0,IF(OR(AND(Veg_Table[[#This Row],[PRESCRIP]]="NW_No Work",Veg_Table[[#This Row],[VP_STATUS]]&lt;&gt;"No Work Required Under EVM"),AND(Veg_Table[[#This Row],[VP_STATUS]]="No Work Required Under EVM",Veg_Table[[#This Row],[PRESCRIP]]&lt;&gt;"NW_No Work")),1,0))</f>
        <v>0</v>
      </c>
      <c r="B861" s="1">
        <f>IF(Veg_Table[[#This Row],[SPECIES]]="",1,0)</f>
        <v>0</v>
      </c>
      <c r="C861" s="1">
        <f>IF(Veg_Table[[#This Row],[DIAMETER]]="",1,0)</f>
        <v>0</v>
      </c>
      <c r="D861" s="1">
        <f>IF(Veg_Table[[#This Row],[HEIGHT]]="",1,0)</f>
        <v>0</v>
      </c>
      <c r="E86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61" s="1">
        <f>IF(AND(Veg_Table[[#This Row],[TAT_RESULT]]="ABATE",Veg_Table[[#This Row],[PRESCRIP]]="NW_No Work"),1,0)</f>
        <v>0</v>
      </c>
      <c r="G861" s="1">
        <f>IF(OR(Veg_Table[[#This Row],[Prescription R-Scale]]="NA",Veg_Table[[#This Row],[Diameter R-Scale]]="NA"),0,IF(Veg_Table[[#This Row],[Diameter R-Scale]]&lt;&gt;Veg_Table[[#This Row],[Prescription R-Scale]],1,0))</f>
        <v>0</v>
      </c>
      <c r="H861" s="1">
        <f>IF(OR(AND(Veg_Table[[#This Row],[PRESCRIP]]="BC_Br Rmv", Veg_Table[[#This Row],[WOOD_MAN]]&lt;&gt;"Not Needed"),AND(Veg_Table[[#This Row],[PRESCRIP]]="BCS_Br Rmv+Trt", Veg_Table[[#This Row],[WOOD_MAN]]&lt;&gt;"Not Needed")),1,0)</f>
        <v>0</v>
      </c>
      <c r="I861" s="1">
        <f ca="1">IF(AND(Veg_Table[[#This Row],[Prescription_Changed]]="Yes",Veg_Table[[#This Row],[TAT_RESULT]]=""),1,0)</f>
        <v>0</v>
      </c>
      <c r="J861" s="1">
        <f ca="1">SUM(Veg_Table[[#This Row],[Prescription and Status do not match]:[Prescription_Edited_And_TAT_Is_Blank]])</f>
        <v>0</v>
      </c>
      <c r="K861" s="1">
        <f ca="1">IF(Veg_Table[[#This Row],[Sum of Errors]]&gt;0,1,0)</f>
        <v>0</v>
      </c>
      <c r="L861" s="1">
        <f>1</f>
        <v>1</v>
      </c>
      <c r="M861"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861" s="1" t="str">
        <f>IF(OR(MID(Veg_Table[[#This Row],[PRESCRIP]],2,1)="1",MID(Veg_Table[[#This Row],[PRESCRIP]],2,1)="2",MID(Veg_Table[[#This Row],[PRESCRIP]],2,1)="3",MID(Veg_Table[[#This Row],[PRESCRIP]],2,1)="4"),_xlfn.NUMBERVALUE(MID(Veg_Table[[#This Row],[PRESCRIP]],2,1)),"NA")</f>
        <v>NA</v>
      </c>
      <c r="O861" s="1">
        <f>WEEKNUM(Veg_Table[[#This Row],[EVM_LAST_EDITED_Day]],2)</f>
        <v>20</v>
      </c>
      <c r="P861" s="25">
        <f>IFERROR(DATE(YEAR(Veg_Table[[#This Row],[EVM_LAST_EDITED2]]),MONTH(Veg_Table[[#This Row],[EVM_LAST_EDITED2]]),DAY(Veg_Table[[#This Row],[EVM_LAST_EDITED2]])),DATE(2019,1,1))</f>
        <v>43963</v>
      </c>
      <c r="Q861" s="3">
        <f>VALUE(SUBSTITUTE(Veg_Table[[#This Row],[EVM_LAST_EDITED]],",",""))</f>
        <v>43963.650277777801</v>
      </c>
      <c r="R861" s="1" t="str">
        <f>_xlfn.IFNA(IF(Veg_Table[[#This Row],[EVM_LAST_EDITOR]]="","zBlank EVM Last Editor",VLOOKUP(Veg_Table[[#This Row],[EVM_LAST_EDITOR]],Roster_Table[#All],4,FALSE)),"zAWRR Not in Roster")</f>
        <v>MGE</v>
      </c>
      <c r="S861" s="1" t="str">
        <f>_xlfn.IFNA(IF(Veg_Table[[#This Row],[EVM_LAST_EDITOR]]="","zBlank EVM Last Editor",VLOOKUP(Veg_Table[[#This Row],[EVM_LAST_EDITOR]],Roster_Table[#All],16,FALSE)),"zCompany_AWRR not in Roster")</f>
        <v>MGE_Mountain G Enterprises</v>
      </c>
      <c r="T861" s="2">
        <f>IFERROR(DATE(YEAR(Veg_Table[[#This Row],[Created2]]),MONTH(Veg_Table[[#This Row],[Created2]]),DAY(Veg_Table[[#This Row],[Created2]])),DATE(2019,1,1))</f>
        <v>43916</v>
      </c>
      <c r="U861" s="3">
        <f>VALUE(SUBSTITUTE(Veg_Table[[#This Row],[Created]],",",""))</f>
        <v>43916.546944444402</v>
      </c>
      <c r="V861" s="3" t="str">
        <f ca="1">IFERROR(_xlfn.IFNA(CELL("contents",INDIRECT(_xlfn.CONCAT("Veg_Table_Production_Data!",ADDRESS(MATCH(_xlfn.MAXIFS(#REF!,#REF!,"="&amp;Veg_Table[[#This Row],[AUTO_ID]],#REF!,"&lt;"&amp;Veg_Table[[#This Row],[EVM_LAST_EDITED_Day]]),#REF!,0),COLUMN(#REF!),4,1,)))),""),"")</f>
        <v/>
      </c>
      <c r="W861" s="3" t="str">
        <f ca="1">IF(Veg_Table[[#This Row],[Previous_Prescription]]="","No",IF(Veg_Table[[#This Row],[Previous_Prescription]]=Veg_Table[[#This Row],[PRESCRIP]],"No","Yes"))</f>
        <v>No</v>
      </c>
      <c r="X861" s="3" t="str">
        <f>IF(Veg_Table[[#This Row],[EVM_LAST_EDITED_Day]]=Veg_Table[[#This Row],[Created_Day]],"New","Old")</f>
        <v>Old</v>
      </c>
      <c r="Y861" s="1">
        <f>IFERROR(IF(FIND("delete",LOWER(Veg_Table[[#This Row],[PI_COMMENTS]]))&gt;=1,1,0),0)</f>
        <v>0</v>
      </c>
      <c r="Z861" s="1" t="str">
        <f>_xlfn.IFNA(IF(Veg_Table[[#This Row],[EVM_LAST_EDITOR]]="","Yes",VLOOKUP(Veg_Table[[#This Row],[EVM_LAST_EDITOR]],Roster_Table[#All],15,FALSE)),"Yes")</f>
        <v>Yes</v>
      </c>
      <c r="AA86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61" s="1" t="str">
        <f>_xlfn.IFNA(VLOOKUP(Veg_Table[[#This Row],[EVM_LAST_EDITOR]],Roster_Table[#All],3,FALSE),"zAWRR Not in Roster")</f>
        <v>Tyler</v>
      </c>
      <c r="AC861" s="1" t="str">
        <f>_xlfn.IFNA(VLOOKUP(Veg_Table[[#This Row],[EVM_LAST_EDITOR]],Roster_Table[#All],2,FALSE),"zAWRR Not in Roster")</f>
        <v>Rey</v>
      </c>
      <c r="AD861" s="1" t="str">
        <f>IF(_xlfn.CONCAT(Veg_Table[[#This Row],[First_Name]]," ",Veg_Table[[#This Row],[Last_Name]])="zAWRR Not in Roster zAWRR Not in Roster","zAWRR Not in Roster",_xlfn.CONCAT(Veg_Table[[#This Row],[First_Name]]," ",Veg_Table[[#This Row],[Last_Name]]))</f>
        <v>Tyler Rey</v>
      </c>
      <c r="AE861">
        <v>2955688</v>
      </c>
      <c r="AF861" t="s">
        <v>5284</v>
      </c>
      <c r="AG861" t="s">
        <v>93</v>
      </c>
      <c r="AH861" t="s">
        <v>1670</v>
      </c>
      <c r="AI861" t="s">
        <v>3357</v>
      </c>
      <c r="AJ861" t="s">
        <v>21</v>
      </c>
      <c r="AL861" t="s">
        <v>22</v>
      </c>
      <c r="AM861" t="s">
        <v>38</v>
      </c>
      <c r="AN861" t="s">
        <v>25</v>
      </c>
      <c r="AO861" t="s">
        <v>25</v>
      </c>
      <c r="AP861">
        <v>17</v>
      </c>
      <c r="AQ861">
        <v>80</v>
      </c>
      <c r="AR861" t="s">
        <v>511</v>
      </c>
      <c r="AS861" t="s">
        <v>24</v>
      </c>
      <c r="AT861" t="s">
        <v>26</v>
      </c>
      <c r="AV861" t="s">
        <v>519</v>
      </c>
      <c r="AW861" t="s">
        <v>5285</v>
      </c>
      <c r="AZ861"/>
      <c r="BB861" s="4"/>
      <c r="BD861" t="s">
        <v>29</v>
      </c>
      <c r="BE861" t="s">
        <v>25</v>
      </c>
      <c r="BF861" t="s">
        <v>513</v>
      </c>
      <c r="BI861" s="3"/>
      <c r="BJ861" t="s">
        <v>5255</v>
      </c>
      <c r="BK861" s="30" t="s">
        <v>166</v>
      </c>
      <c r="BL861" s="3">
        <v>43963.650277777779</v>
      </c>
      <c r="BM861" t="s">
        <v>31</v>
      </c>
      <c r="BN861" t="s">
        <v>32</v>
      </c>
      <c r="BP861" t="s">
        <v>1671</v>
      </c>
      <c r="BQ861" t="s">
        <v>1025</v>
      </c>
      <c r="BR861" t="s">
        <v>28</v>
      </c>
      <c r="BS861" t="s">
        <v>28</v>
      </c>
      <c r="BT861" t="s">
        <v>166</v>
      </c>
      <c r="BU861" s="3">
        <v>43916.546944444446</v>
      </c>
      <c r="BV861" t="s">
        <v>803</v>
      </c>
      <c r="BW861" s="3">
        <v>43964.312978738424</v>
      </c>
      <c r="BX861" t="s">
        <v>5286</v>
      </c>
      <c r="CG861"/>
      <c r="CH861"/>
      <c r="CI861"/>
      <c r="CY861"/>
      <c r="DA861"/>
      <c r="DE861"/>
      <c r="DF861"/>
    </row>
    <row r="862" spans="1:110" x14ac:dyDescent="0.25">
      <c r="A862" s="1">
        <f>IF(Veg_Table[[#This Row],[VP_STATUS]]="Hold",0,IF(OR(AND(Veg_Table[[#This Row],[PRESCRIP]]="NW_No Work",Veg_Table[[#This Row],[VP_STATUS]]&lt;&gt;"No Work Required Under EVM"),AND(Veg_Table[[#This Row],[VP_STATUS]]="No Work Required Under EVM",Veg_Table[[#This Row],[PRESCRIP]]&lt;&gt;"NW_No Work")),1,0))</f>
        <v>0</v>
      </c>
      <c r="B862" s="1">
        <f>IF(Veg_Table[[#This Row],[SPECIES]]="",1,0)</f>
        <v>0</v>
      </c>
      <c r="C862" s="1">
        <f>IF(Veg_Table[[#This Row],[DIAMETER]]="",1,0)</f>
        <v>0</v>
      </c>
      <c r="D862" s="1">
        <f>IF(Veg_Table[[#This Row],[HEIGHT]]="",1,0)</f>
        <v>0</v>
      </c>
      <c r="E86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62" s="1">
        <f>IF(AND(Veg_Table[[#This Row],[TAT_RESULT]]="ABATE",Veg_Table[[#This Row],[PRESCRIP]]="NW_No Work"),1,0)</f>
        <v>0</v>
      </c>
      <c r="G862" s="1">
        <f>IF(OR(Veg_Table[[#This Row],[Prescription R-Scale]]="NA",Veg_Table[[#This Row],[Diameter R-Scale]]="NA"),0,IF(Veg_Table[[#This Row],[Diameter R-Scale]]&lt;&gt;Veg_Table[[#This Row],[Prescription R-Scale]],1,0))</f>
        <v>0</v>
      </c>
      <c r="H862" s="1">
        <f>IF(OR(AND(Veg_Table[[#This Row],[PRESCRIP]]="BC_Br Rmv", Veg_Table[[#This Row],[WOOD_MAN]]&lt;&gt;"Not Needed"),AND(Veg_Table[[#This Row],[PRESCRIP]]="BCS_Br Rmv+Trt", Veg_Table[[#This Row],[WOOD_MAN]]&lt;&gt;"Not Needed")),1,0)</f>
        <v>0</v>
      </c>
      <c r="I862" s="1">
        <f ca="1">IF(AND(Veg_Table[[#This Row],[Prescription_Changed]]="Yes",Veg_Table[[#This Row],[TAT_RESULT]]=""),1,0)</f>
        <v>0</v>
      </c>
      <c r="J862" s="1">
        <f ca="1">SUM(Veg_Table[[#This Row],[Prescription and Status do not match]:[Prescription_Edited_And_TAT_Is_Blank]])</f>
        <v>0</v>
      </c>
      <c r="K862" s="1">
        <f ca="1">IF(Veg_Table[[#This Row],[Sum of Errors]]&gt;0,1,0)</f>
        <v>0</v>
      </c>
      <c r="L862" s="1">
        <f>1</f>
        <v>1</v>
      </c>
      <c r="M86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862" s="1">
        <f>IF(OR(MID(Veg_Table[[#This Row],[PRESCRIP]],2,1)="1",MID(Veg_Table[[#This Row],[PRESCRIP]],2,1)="2",MID(Veg_Table[[#This Row],[PRESCRIP]],2,1)="3",MID(Veg_Table[[#This Row],[PRESCRIP]],2,1)="4"),_xlfn.NUMBERVALUE(MID(Veg_Table[[#This Row],[PRESCRIP]],2,1)),"NA")</f>
        <v>1</v>
      </c>
      <c r="O862" s="1">
        <f>WEEKNUM(Veg_Table[[#This Row],[EVM_LAST_EDITED_Day]],2)</f>
        <v>20</v>
      </c>
      <c r="P862" s="25">
        <f>IFERROR(DATE(YEAR(Veg_Table[[#This Row],[EVM_LAST_EDITED2]]),MONTH(Veg_Table[[#This Row],[EVM_LAST_EDITED2]]),DAY(Veg_Table[[#This Row],[EVM_LAST_EDITED2]])),DATE(2019,1,1))</f>
        <v>43963</v>
      </c>
      <c r="Q862" s="3">
        <f>VALUE(SUBSTITUTE(Veg_Table[[#This Row],[EVM_LAST_EDITED]],",",""))</f>
        <v>43963.650277777801</v>
      </c>
      <c r="R862" s="1" t="str">
        <f>_xlfn.IFNA(IF(Veg_Table[[#This Row],[EVM_LAST_EDITOR]]="","zBlank EVM Last Editor",VLOOKUP(Veg_Table[[#This Row],[EVM_LAST_EDITOR]],Roster_Table[#All],4,FALSE)),"zAWRR Not in Roster")</f>
        <v>MGE</v>
      </c>
      <c r="S862" s="1" t="str">
        <f>_xlfn.IFNA(IF(Veg_Table[[#This Row],[EVM_LAST_EDITOR]]="","zBlank EVM Last Editor",VLOOKUP(Veg_Table[[#This Row],[EVM_LAST_EDITOR]],Roster_Table[#All],16,FALSE)),"zCompany_AWRR not in Roster")</f>
        <v>MGE_Mountain G Enterprises</v>
      </c>
      <c r="T862" s="2">
        <f>IFERROR(DATE(YEAR(Veg_Table[[#This Row],[Created2]]),MONTH(Veg_Table[[#This Row],[Created2]]),DAY(Veg_Table[[#This Row],[Created2]])),DATE(2019,1,1))</f>
        <v>43916</v>
      </c>
      <c r="U862" s="3">
        <f>VALUE(SUBSTITUTE(Veg_Table[[#This Row],[Created]],",",""))</f>
        <v>43916.558402777802</v>
      </c>
      <c r="V862" s="3" t="str">
        <f ca="1">IFERROR(_xlfn.IFNA(CELL("contents",INDIRECT(_xlfn.CONCAT("Veg_Table_Production_Data!",ADDRESS(MATCH(_xlfn.MAXIFS(#REF!,#REF!,"="&amp;Veg_Table[[#This Row],[AUTO_ID]],#REF!,"&lt;"&amp;Veg_Table[[#This Row],[EVM_LAST_EDITED_Day]]),#REF!,0),COLUMN(#REF!),4,1,)))),""),"")</f>
        <v/>
      </c>
      <c r="W862" s="3" t="str">
        <f ca="1">IF(Veg_Table[[#This Row],[Previous_Prescription]]="","No",IF(Veg_Table[[#This Row],[Previous_Prescription]]=Veg_Table[[#This Row],[PRESCRIP]],"No","Yes"))</f>
        <v>No</v>
      </c>
      <c r="X862" s="3" t="str">
        <f>IF(Veg_Table[[#This Row],[EVM_LAST_EDITED_Day]]=Veg_Table[[#This Row],[Created_Day]],"New","Old")</f>
        <v>Old</v>
      </c>
      <c r="Y862" s="1">
        <f>IFERROR(IF(FIND("delete",LOWER(Veg_Table[[#This Row],[PI_COMMENTS]]))&gt;=1,1,0),0)</f>
        <v>0</v>
      </c>
      <c r="Z862" s="1" t="str">
        <f>_xlfn.IFNA(IF(Veg_Table[[#This Row],[EVM_LAST_EDITOR]]="","Yes",VLOOKUP(Veg_Table[[#This Row],[EVM_LAST_EDITOR]],Roster_Table[#All],15,FALSE)),"Yes")</f>
        <v>Yes</v>
      </c>
      <c r="AA86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62" s="1" t="str">
        <f>_xlfn.IFNA(VLOOKUP(Veg_Table[[#This Row],[EVM_LAST_EDITOR]],Roster_Table[#All],3,FALSE),"zAWRR Not in Roster")</f>
        <v>Tyler</v>
      </c>
      <c r="AC862" s="1" t="str">
        <f>_xlfn.IFNA(VLOOKUP(Veg_Table[[#This Row],[EVM_LAST_EDITOR]],Roster_Table[#All],2,FALSE),"zAWRR Not in Roster")</f>
        <v>Rey</v>
      </c>
      <c r="AD862" s="1" t="str">
        <f>IF(_xlfn.CONCAT(Veg_Table[[#This Row],[First_Name]]," ",Veg_Table[[#This Row],[Last_Name]])="zAWRR Not in Roster zAWRR Not in Roster","zAWRR Not in Roster",_xlfn.CONCAT(Veg_Table[[#This Row],[First_Name]]," ",Veg_Table[[#This Row],[Last_Name]]))</f>
        <v>Tyler Rey</v>
      </c>
      <c r="AE862">
        <v>2955689</v>
      </c>
      <c r="AF862" t="s">
        <v>5287</v>
      </c>
      <c r="AG862" t="s">
        <v>93</v>
      </c>
      <c r="AH862" t="s">
        <v>1670</v>
      </c>
      <c r="AI862" t="s">
        <v>3357</v>
      </c>
      <c r="AJ862" t="s">
        <v>36</v>
      </c>
      <c r="AL862" t="s">
        <v>22</v>
      </c>
      <c r="AM862" t="s">
        <v>38</v>
      </c>
      <c r="AN862" t="s">
        <v>25</v>
      </c>
      <c r="AO862" t="s">
        <v>25</v>
      </c>
      <c r="AP862">
        <v>7</v>
      </c>
      <c r="AQ862">
        <v>53</v>
      </c>
      <c r="AR862" t="s">
        <v>511</v>
      </c>
      <c r="AS862" t="s">
        <v>55</v>
      </c>
      <c r="AT862" t="s">
        <v>515</v>
      </c>
      <c r="AV862" t="s">
        <v>519</v>
      </c>
      <c r="AW862" t="s">
        <v>5288</v>
      </c>
      <c r="AZ862"/>
      <c r="BB862" s="4"/>
      <c r="BD862" t="s">
        <v>29</v>
      </c>
      <c r="BE862" t="s">
        <v>25</v>
      </c>
      <c r="BF862" t="s">
        <v>513</v>
      </c>
      <c r="BI862" s="3"/>
      <c r="BJ862" t="s">
        <v>5255</v>
      </c>
      <c r="BK862" s="30" t="s">
        <v>166</v>
      </c>
      <c r="BL862" s="3">
        <v>43963.650277777779</v>
      </c>
      <c r="BM862" t="s">
        <v>31</v>
      </c>
      <c r="BN862" t="s">
        <v>32</v>
      </c>
      <c r="BP862" t="s">
        <v>1671</v>
      </c>
      <c r="BQ862" t="s">
        <v>1025</v>
      </c>
      <c r="BR862" t="s">
        <v>28</v>
      </c>
      <c r="BS862" t="s">
        <v>28</v>
      </c>
      <c r="BT862" t="s">
        <v>166</v>
      </c>
      <c r="BU862" s="3">
        <v>43916.55840277778</v>
      </c>
      <c r="BV862" t="s">
        <v>803</v>
      </c>
      <c r="BW862" s="3">
        <v>43964.312978738424</v>
      </c>
      <c r="BX862" t="s">
        <v>5289</v>
      </c>
      <c r="CG862"/>
      <c r="CH862"/>
      <c r="CI862"/>
      <c r="CY862"/>
      <c r="DA862"/>
      <c r="DE862"/>
      <c r="DF862"/>
    </row>
    <row r="863" spans="1:110" x14ac:dyDescent="0.25">
      <c r="A863" s="1">
        <f>IF(Veg_Table[[#This Row],[VP_STATUS]]="Hold",0,IF(OR(AND(Veg_Table[[#This Row],[PRESCRIP]]="NW_No Work",Veg_Table[[#This Row],[VP_STATUS]]&lt;&gt;"No Work Required Under EVM"),AND(Veg_Table[[#This Row],[VP_STATUS]]="No Work Required Under EVM",Veg_Table[[#This Row],[PRESCRIP]]&lt;&gt;"NW_No Work")),1,0))</f>
        <v>0</v>
      </c>
      <c r="B863" s="1">
        <f>IF(Veg_Table[[#This Row],[SPECIES]]="",1,0)</f>
        <v>0</v>
      </c>
      <c r="C863" s="1">
        <f>IF(Veg_Table[[#This Row],[DIAMETER]]="",1,0)</f>
        <v>0</v>
      </c>
      <c r="D863" s="1">
        <f>IF(Veg_Table[[#This Row],[HEIGHT]]="",1,0)</f>
        <v>0</v>
      </c>
      <c r="E86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63" s="1">
        <f>IF(AND(Veg_Table[[#This Row],[TAT_RESULT]]="ABATE",Veg_Table[[#This Row],[PRESCRIP]]="NW_No Work"),1,0)</f>
        <v>0</v>
      </c>
      <c r="G863" s="1">
        <f>IF(OR(Veg_Table[[#This Row],[Prescription R-Scale]]="NA",Veg_Table[[#This Row],[Diameter R-Scale]]="NA"),0,IF(Veg_Table[[#This Row],[Diameter R-Scale]]&lt;&gt;Veg_Table[[#This Row],[Prescription R-Scale]],1,0))</f>
        <v>0</v>
      </c>
      <c r="H863" s="1">
        <f>IF(OR(AND(Veg_Table[[#This Row],[PRESCRIP]]="BC_Br Rmv", Veg_Table[[#This Row],[WOOD_MAN]]&lt;&gt;"Not Needed"),AND(Veg_Table[[#This Row],[PRESCRIP]]="BCS_Br Rmv+Trt", Veg_Table[[#This Row],[WOOD_MAN]]&lt;&gt;"Not Needed")),1,0)</f>
        <v>0</v>
      </c>
      <c r="I863" s="1">
        <f ca="1">IF(AND(Veg_Table[[#This Row],[Prescription_Changed]]="Yes",Veg_Table[[#This Row],[TAT_RESULT]]=""),1,0)</f>
        <v>0</v>
      </c>
      <c r="J863" s="1">
        <f ca="1">SUM(Veg_Table[[#This Row],[Prescription and Status do not match]:[Prescription_Edited_And_TAT_Is_Blank]])</f>
        <v>0</v>
      </c>
      <c r="K863" s="1">
        <f ca="1">IF(Veg_Table[[#This Row],[Sum of Errors]]&gt;0,1,0)</f>
        <v>0</v>
      </c>
      <c r="L863" s="1">
        <f>1</f>
        <v>1</v>
      </c>
      <c r="M86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863" s="1">
        <f>IF(OR(MID(Veg_Table[[#This Row],[PRESCRIP]],2,1)="1",MID(Veg_Table[[#This Row],[PRESCRIP]],2,1)="2",MID(Veg_Table[[#This Row],[PRESCRIP]],2,1)="3",MID(Veg_Table[[#This Row],[PRESCRIP]],2,1)="4"),_xlfn.NUMBERVALUE(MID(Veg_Table[[#This Row],[PRESCRIP]],2,1)),"NA")</f>
        <v>1</v>
      </c>
      <c r="O863" s="1">
        <f>WEEKNUM(Veg_Table[[#This Row],[EVM_LAST_EDITED_Day]],2)</f>
        <v>20</v>
      </c>
      <c r="P863" s="25">
        <f>IFERROR(DATE(YEAR(Veg_Table[[#This Row],[EVM_LAST_EDITED2]]),MONTH(Veg_Table[[#This Row],[EVM_LAST_EDITED2]]),DAY(Veg_Table[[#This Row],[EVM_LAST_EDITED2]])),DATE(2019,1,1))</f>
        <v>43963</v>
      </c>
      <c r="Q863" s="3">
        <f>VALUE(SUBSTITUTE(Veg_Table[[#This Row],[EVM_LAST_EDITED]],",",""))</f>
        <v>43963.650277777801</v>
      </c>
      <c r="R863" s="1" t="str">
        <f>_xlfn.IFNA(IF(Veg_Table[[#This Row],[EVM_LAST_EDITOR]]="","zBlank EVM Last Editor",VLOOKUP(Veg_Table[[#This Row],[EVM_LAST_EDITOR]],Roster_Table[#All],4,FALSE)),"zAWRR Not in Roster")</f>
        <v>MGE</v>
      </c>
      <c r="S863" s="1" t="str">
        <f>_xlfn.IFNA(IF(Veg_Table[[#This Row],[EVM_LAST_EDITOR]]="","zBlank EVM Last Editor",VLOOKUP(Veg_Table[[#This Row],[EVM_LAST_EDITOR]],Roster_Table[#All],16,FALSE)),"zCompany_AWRR not in Roster")</f>
        <v>MGE_Mountain G Enterprises</v>
      </c>
      <c r="T863" s="2">
        <f>IFERROR(DATE(YEAR(Veg_Table[[#This Row],[Created2]]),MONTH(Veg_Table[[#This Row],[Created2]]),DAY(Veg_Table[[#This Row],[Created2]])),DATE(2019,1,1))</f>
        <v>43916</v>
      </c>
      <c r="U863" s="3">
        <f>VALUE(SUBSTITUTE(Veg_Table[[#This Row],[Created]],",",""))</f>
        <v>43916.567997685197</v>
      </c>
      <c r="V863" s="3" t="str">
        <f ca="1">IFERROR(_xlfn.IFNA(CELL("contents",INDIRECT(_xlfn.CONCAT("Veg_Table_Production_Data!",ADDRESS(MATCH(_xlfn.MAXIFS(#REF!,#REF!,"="&amp;Veg_Table[[#This Row],[AUTO_ID]],#REF!,"&lt;"&amp;Veg_Table[[#This Row],[EVM_LAST_EDITED_Day]]),#REF!,0),COLUMN(#REF!),4,1,)))),""),"")</f>
        <v/>
      </c>
      <c r="W863" s="3" t="str">
        <f ca="1">IF(Veg_Table[[#This Row],[Previous_Prescription]]="","No",IF(Veg_Table[[#This Row],[Previous_Prescription]]=Veg_Table[[#This Row],[PRESCRIP]],"No","Yes"))</f>
        <v>No</v>
      </c>
      <c r="X863" s="3" t="str">
        <f>IF(Veg_Table[[#This Row],[EVM_LAST_EDITED_Day]]=Veg_Table[[#This Row],[Created_Day]],"New","Old")</f>
        <v>Old</v>
      </c>
      <c r="Y863" s="1">
        <f>IFERROR(IF(FIND("delete",LOWER(Veg_Table[[#This Row],[PI_COMMENTS]]))&gt;=1,1,0),0)</f>
        <v>0</v>
      </c>
      <c r="Z863" s="1" t="str">
        <f>_xlfn.IFNA(IF(Veg_Table[[#This Row],[EVM_LAST_EDITOR]]="","Yes",VLOOKUP(Veg_Table[[#This Row],[EVM_LAST_EDITOR]],Roster_Table[#All],15,FALSE)),"Yes")</f>
        <v>Yes</v>
      </c>
      <c r="AA86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63" s="1" t="str">
        <f>_xlfn.IFNA(VLOOKUP(Veg_Table[[#This Row],[EVM_LAST_EDITOR]],Roster_Table[#All],3,FALSE),"zAWRR Not in Roster")</f>
        <v>Tyler</v>
      </c>
      <c r="AC863" s="1" t="str">
        <f>_xlfn.IFNA(VLOOKUP(Veg_Table[[#This Row],[EVM_LAST_EDITOR]],Roster_Table[#All],2,FALSE),"zAWRR Not in Roster")</f>
        <v>Rey</v>
      </c>
      <c r="AD863" s="1" t="str">
        <f>IF(_xlfn.CONCAT(Veg_Table[[#This Row],[First_Name]]," ",Veg_Table[[#This Row],[Last_Name]])="zAWRR Not in Roster zAWRR Not in Roster","zAWRR Not in Roster",_xlfn.CONCAT(Veg_Table[[#This Row],[First_Name]]," ",Veg_Table[[#This Row],[Last_Name]]))</f>
        <v>Tyler Rey</v>
      </c>
      <c r="AE863">
        <v>2955690</v>
      </c>
      <c r="AF863" t="s">
        <v>5290</v>
      </c>
      <c r="AG863" t="s">
        <v>93</v>
      </c>
      <c r="AH863" t="s">
        <v>1670</v>
      </c>
      <c r="AI863" t="s">
        <v>3357</v>
      </c>
      <c r="AJ863" t="s">
        <v>36</v>
      </c>
      <c r="AL863" t="s">
        <v>22</v>
      </c>
      <c r="AM863" t="s">
        <v>38</v>
      </c>
      <c r="AN863" t="s">
        <v>25</v>
      </c>
      <c r="AO863" t="s">
        <v>25</v>
      </c>
      <c r="AP863">
        <v>10</v>
      </c>
      <c r="AQ863">
        <v>70</v>
      </c>
      <c r="AR863" t="s">
        <v>511</v>
      </c>
      <c r="AS863" t="s">
        <v>55</v>
      </c>
      <c r="AT863" t="s">
        <v>515</v>
      </c>
      <c r="AV863" t="s">
        <v>519</v>
      </c>
      <c r="AW863" t="s">
        <v>5291</v>
      </c>
      <c r="AZ863"/>
      <c r="BB863" s="4"/>
      <c r="BD863" t="s">
        <v>29</v>
      </c>
      <c r="BE863" t="s">
        <v>25</v>
      </c>
      <c r="BF863" t="s">
        <v>513</v>
      </c>
      <c r="BI863" s="3"/>
      <c r="BJ863" t="s">
        <v>5255</v>
      </c>
      <c r="BK863" s="30" t="s">
        <v>166</v>
      </c>
      <c r="BL863" s="3">
        <v>43963.650277777779</v>
      </c>
      <c r="BM863" t="s">
        <v>31</v>
      </c>
      <c r="BN863" t="s">
        <v>32</v>
      </c>
      <c r="BP863" t="s">
        <v>1671</v>
      </c>
      <c r="BQ863" t="s">
        <v>1025</v>
      </c>
      <c r="BR863" t="s">
        <v>28</v>
      </c>
      <c r="BS863" t="s">
        <v>28</v>
      </c>
      <c r="BT863" t="s">
        <v>166</v>
      </c>
      <c r="BU863" s="3">
        <v>43916.567997685182</v>
      </c>
      <c r="BV863" t="s">
        <v>803</v>
      </c>
      <c r="BW863" s="3">
        <v>43964.312978738424</v>
      </c>
      <c r="BX863" t="s">
        <v>5292</v>
      </c>
      <c r="CG863"/>
      <c r="CH863"/>
      <c r="CI863"/>
      <c r="CY863"/>
      <c r="DA863"/>
      <c r="DE863"/>
      <c r="DF863"/>
    </row>
    <row r="864" spans="1:110" x14ac:dyDescent="0.25">
      <c r="A864" s="1">
        <f>IF(Veg_Table[[#This Row],[VP_STATUS]]="Hold",0,IF(OR(AND(Veg_Table[[#This Row],[PRESCRIP]]="NW_No Work",Veg_Table[[#This Row],[VP_STATUS]]&lt;&gt;"No Work Required Under EVM"),AND(Veg_Table[[#This Row],[VP_STATUS]]="No Work Required Under EVM",Veg_Table[[#This Row],[PRESCRIP]]&lt;&gt;"NW_No Work")),1,0))</f>
        <v>0</v>
      </c>
      <c r="B864" s="1">
        <f>IF(Veg_Table[[#This Row],[SPECIES]]="",1,0)</f>
        <v>0</v>
      </c>
      <c r="C864" s="1">
        <f>IF(Veg_Table[[#This Row],[DIAMETER]]="",1,0)</f>
        <v>0</v>
      </c>
      <c r="D864" s="1">
        <f>IF(Veg_Table[[#This Row],[HEIGHT]]="",1,0)</f>
        <v>0</v>
      </c>
      <c r="E86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64" s="1">
        <f>IF(AND(Veg_Table[[#This Row],[TAT_RESULT]]="ABATE",Veg_Table[[#This Row],[PRESCRIP]]="NW_No Work"),1,0)</f>
        <v>0</v>
      </c>
      <c r="G864" s="1">
        <f>IF(OR(Veg_Table[[#This Row],[Prescription R-Scale]]="NA",Veg_Table[[#This Row],[Diameter R-Scale]]="NA"),0,IF(Veg_Table[[#This Row],[Diameter R-Scale]]&lt;&gt;Veg_Table[[#This Row],[Prescription R-Scale]],1,0))</f>
        <v>0</v>
      </c>
      <c r="H864" s="1">
        <f>IF(OR(AND(Veg_Table[[#This Row],[PRESCRIP]]="BC_Br Rmv", Veg_Table[[#This Row],[WOOD_MAN]]&lt;&gt;"Not Needed"),AND(Veg_Table[[#This Row],[PRESCRIP]]="BCS_Br Rmv+Trt", Veg_Table[[#This Row],[WOOD_MAN]]&lt;&gt;"Not Needed")),1,0)</f>
        <v>0</v>
      </c>
      <c r="I864" s="1">
        <f ca="1">IF(AND(Veg_Table[[#This Row],[Prescription_Changed]]="Yes",Veg_Table[[#This Row],[TAT_RESULT]]=""),1,0)</f>
        <v>0</v>
      </c>
      <c r="J864" s="1">
        <f ca="1">SUM(Veg_Table[[#This Row],[Prescription and Status do not match]:[Prescription_Edited_And_TAT_Is_Blank]])</f>
        <v>0</v>
      </c>
      <c r="K864" s="1">
        <f ca="1">IF(Veg_Table[[#This Row],[Sum of Errors]]&gt;0,1,0)</f>
        <v>0</v>
      </c>
      <c r="L864" s="1">
        <f>1</f>
        <v>1</v>
      </c>
      <c r="M864"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864" s="1" t="str">
        <f>IF(OR(MID(Veg_Table[[#This Row],[PRESCRIP]],2,1)="1",MID(Veg_Table[[#This Row],[PRESCRIP]],2,1)="2",MID(Veg_Table[[#This Row],[PRESCRIP]],2,1)="3",MID(Veg_Table[[#This Row],[PRESCRIP]],2,1)="4"),_xlfn.NUMBERVALUE(MID(Veg_Table[[#This Row],[PRESCRIP]],2,1)),"NA")</f>
        <v>NA</v>
      </c>
      <c r="O864" s="1">
        <f>WEEKNUM(Veg_Table[[#This Row],[EVM_LAST_EDITED_Day]],2)</f>
        <v>20</v>
      </c>
      <c r="P864" s="25">
        <f>IFERROR(DATE(YEAR(Veg_Table[[#This Row],[EVM_LAST_EDITED2]]),MONTH(Veg_Table[[#This Row],[EVM_LAST_EDITED2]]),DAY(Veg_Table[[#This Row],[EVM_LAST_EDITED2]])),DATE(2019,1,1))</f>
        <v>43963</v>
      </c>
      <c r="Q864" s="3">
        <f>VALUE(SUBSTITUTE(Veg_Table[[#This Row],[EVM_LAST_EDITED]],",",""))</f>
        <v>43963.650277777801</v>
      </c>
      <c r="R864" s="1" t="str">
        <f>_xlfn.IFNA(IF(Veg_Table[[#This Row],[EVM_LAST_EDITOR]]="","zBlank EVM Last Editor",VLOOKUP(Veg_Table[[#This Row],[EVM_LAST_EDITOR]],Roster_Table[#All],4,FALSE)),"zAWRR Not in Roster")</f>
        <v>MGE</v>
      </c>
      <c r="S864" s="1" t="str">
        <f>_xlfn.IFNA(IF(Veg_Table[[#This Row],[EVM_LAST_EDITOR]]="","zBlank EVM Last Editor",VLOOKUP(Veg_Table[[#This Row],[EVM_LAST_EDITOR]],Roster_Table[#All],16,FALSE)),"zCompany_AWRR not in Roster")</f>
        <v>MGE_Mountain G Enterprises</v>
      </c>
      <c r="T864" s="2">
        <f>IFERROR(DATE(YEAR(Veg_Table[[#This Row],[Created2]]),MONTH(Veg_Table[[#This Row],[Created2]]),DAY(Veg_Table[[#This Row],[Created2]])),DATE(2019,1,1))</f>
        <v>43916</v>
      </c>
      <c r="U864" s="3">
        <f>VALUE(SUBSTITUTE(Veg_Table[[#This Row],[Created]],",",""))</f>
        <v>43916.575081018498</v>
      </c>
      <c r="V864" s="3" t="str">
        <f ca="1">IFERROR(_xlfn.IFNA(CELL("contents",INDIRECT(_xlfn.CONCAT("Veg_Table_Production_Data!",ADDRESS(MATCH(_xlfn.MAXIFS(#REF!,#REF!,"="&amp;Veg_Table[[#This Row],[AUTO_ID]],#REF!,"&lt;"&amp;Veg_Table[[#This Row],[EVM_LAST_EDITED_Day]]),#REF!,0),COLUMN(#REF!),4,1,)))),""),"")</f>
        <v/>
      </c>
      <c r="W864" s="3" t="str">
        <f ca="1">IF(Veg_Table[[#This Row],[Previous_Prescription]]="","No",IF(Veg_Table[[#This Row],[Previous_Prescription]]=Veg_Table[[#This Row],[PRESCRIP]],"No","Yes"))</f>
        <v>No</v>
      </c>
      <c r="X864" s="3" t="str">
        <f>IF(Veg_Table[[#This Row],[EVM_LAST_EDITED_Day]]=Veg_Table[[#This Row],[Created_Day]],"New","Old")</f>
        <v>Old</v>
      </c>
      <c r="Y864" s="1">
        <f>IFERROR(IF(FIND("delete",LOWER(Veg_Table[[#This Row],[PI_COMMENTS]]))&gt;=1,1,0),0)</f>
        <v>0</v>
      </c>
      <c r="Z864" s="1" t="str">
        <f>_xlfn.IFNA(IF(Veg_Table[[#This Row],[EVM_LAST_EDITOR]]="","Yes",VLOOKUP(Veg_Table[[#This Row],[EVM_LAST_EDITOR]],Roster_Table[#All],15,FALSE)),"Yes")</f>
        <v>Yes</v>
      </c>
      <c r="AA86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64" s="1" t="str">
        <f>_xlfn.IFNA(VLOOKUP(Veg_Table[[#This Row],[EVM_LAST_EDITOR]],Roster_Table[#All],3,FALSE),"zAWRR Not in Roster")</f>
        <v>Tyler</v>
      </c>
      <c r="AC864" s="1" t="str">
        <f>_xlfn.IFNA(VLOOKUP(Veg_Table[[#This Row],[EVM_LAST_EDITOR]],Roster_Table[#All],2,FALSE),"zAWRR Not in Roster")</f>
        <v>Rey</v>
      </c>
      <c r="AD864" s="1" t="str">
        <f>IF(_xlfn.CONCAT(Veg_Table[[#This Row],[First_Name]]," ",Veg_Table[[#This Row],[Last_Name]])="zAWRR Not in Roster zAWRR Not in Roster","zAWRR Not in Roster",_xlfn.CONCAT(Veg_Table[[#This Row],[First_Name]]," ",Veg_Table[[#This Row],[Last_Name]]))</f>
        <v>Tyler Rey</v>
      </c>
      <c r="AE864">
        <v>2955691</v>
      </c>
      <c r="AF864" t="s">
        <v>5293</v>
      </c>
      <c r="AG864" t="s">
        <v>93</v>
      </c>
      <c r="AH864" t="s">
        <v>1670</v>
      </c>
      <c r="AI864" t="s">
        <v>3357</v>
      </c>
      <c r="AJ864" t="s">
        <v>21</v>
      </c>
      <c r="AL864" t="s">
        <v>22</v>
      </c>
      <c r="AM864" t="s">
        <v>38</v>
      </c>
      <c r="AN864" t="s">
        <v>25</v>
      </c>
      <c r="AO864" t="s">
        <v>25</v>
      </c>
      <c r="AP864">
        <v>12</v>
      </c>
      <c r="AQ864">
        <v>70</v>
      </c>
      <c r="AR864" t="s">
        <v>511</v>
      </c>
      <c r="AS864" t="s">
        <v>24</v>
      </c>
      <c r="AT864" t="s">
        <v>26</v>
      </c>
      <c r="AV864" t="s">
        <v>519</v>
      </c>
      <c r="AW864" t="s">
        <v>5294</v>
      </c>
      <c r="AZ864"/>
      <c r="BB864" s="4"/>
      <c r="BD864" t="s">
        <v>29</v>
      </c>
      <c r="BE864" t="s">
        <v>25</v>
      </c>
      <c r="BF864" t="s">
        <v>513</v>
      </c>
      <c r="BI864" s="3"/>
      <c r="BJ864" t="s">
        <v>5255</v>
      </c>
      <c r="BK864" s="30" t="s">
        <v>166</v>
      </c>
      <c r="BL864" s="3">
        <v>43963.650277777779</v>
      </c>
      <c r="BM864" t="s">
        <v>31</v>
      </c>
      <c r="BN864" t="s">
        <v>32</v>
      </c>
      <c r="BP864" t="s">
        <v>1671</v>
      </c>
      <c r="BQ864" t="s">
        <v>1025</v>
      </c>
      <c r="BR864" t="s">
        <v>28</v>
      </c>
      <c r="BS864" t="s">
        <v>28</v>
      </c>
      <c r="BT864" t="s">
        <v>166</v>
      </c>
      <c r="BU864" s="3">
        <v>43916.57508101852</v>
      </c>
      <c r="BV864" t="s">
        <v>803</v>
      </c>
      <c r="BW864" s="3">
        <v>43964.312978738424</v>
      </c>
      <c r="BX864" t="s">
        <v>5295</v>
      </c>
      <c r="CG864"/>
      <c r="CH864"/>
      <c r="CI864"/>
      <c r="CY864"/>
      <c r="DA864"/>
      <c r="DE864"/>
      <c r="DF864"/>
    </row>
    <row r="865" spans="1:110" x14ac:dyDescent="0.25">
      <c r="A865" s="1">
        <f>IF(Veg_Table[[#This Row],[VP_STATUS]]="Hold",0,IF(OR(AND(Veg_Table[[#This Row],[PRESCRIP]]="NW_No Work",Veg_Table[[#This Row],[VP_STATUS]]&lt;&gt;"No Work Required Under EVM"),AND(Veg_Table[[#This Row],[VP_STATUS]]="No Work Required Under EVM",Veg_Table[[#This Row],[PRESCRIP]]&lt;&gt;"NW_No Work")),1,0))</f>
        <v>0</v>
      </c>
      <c r="B865" s="1">
        <f>IF(Veg_Table[[#This Row],[SPECIES]]="",1,0)</f>
        <v>0</v>
      </c>
      <c r="C865" s="1">
        <f>IF(Veg_Table[[#This Row],[DIAMETER]]="",1,0)</f>
        <v>0</v>
      </c>
      <c r="D865" s="1">
        <f>IF(Veg_Table[[#This Row],[HEIGHT]]="",1,0)</f>
        <v>0</v>
      </c>
      <c r="E86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65" s="1">
        <f>IF(AND(Veg_Table[[#This Row],[TAT_RESULT]]="ABATE",Veg_Table[[#This Row],[PRESCRIP]]="NW_No Work"),1,0)</f>
        <v>0</v>
      </c>
      <c r="G865" s="1">
        <f>IF(OR(Veg_Table[[#This Row],[Prescription R-Scale]]="NA",Veg_Table[[#This Row],[Diameter R-Scale]]="NA"),0,IF(Veg_Table[[#This Row],[Diameter R-Scale]]&lt;&gt;Veg_Table[[#This Row],[Prescription R-Scale]],1,0))</f>
        <v>0</v>
      </c>
      <c r="H865" s="1">
        <f>IF(OR(AND(Veg_Table[[#This Row],[PRESCRIP]]="BC_Br Rmv", Veg_Table[[#This Row],[WOOD_MAN]]&lt;&gt;"Not Needed"),AND(Veg_Table[[#This Row],[PRESCRIP]]="BCS_Br Rmv+Trt", Veg_Table[[#This Row],[WOOD_MAN]]&lt;&gt;"Not Needed")),1,0)</f>
        <v>0</v>
      </c>
      <c r="I865" s="1">
        <f ca="1">IF(AND(Veg_Table[[#This Row],[Prescription_Changed]]="Yes",Veg_Table[[#This Row],[TAT_RESULT]]=""),1,0)</f>
        <v>0</v>
      </c>
      <c r="J865" s="1">
        <f ca="1">SUM(Veg_Table[[#This Row],[Prescription and Status do not match]:[Prescription_Edited_And_TAT_Is_Blank]])</f>
        <v>0</v>
      </c>
      <c r="K865" s="1">
        <f ca="1">IF(Veg_Table[[#This Row],[Sum of Errors]]&gt;0,1,0)</f>
        <v>0</v>
      </c>
      <c r="L865" s="1">
        <f>1</f>
        <v>1</v>
      </c>
      <c r="M86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865" s="1">
        <f>IF(OR(MID(Veg_Table[[#This Row],[PRESCRIP]],2,1)="1",MID(Veg_Table[[#This Row],[PRESCRIP]],2,1)="2",MID(Veg_Table[[#This Row],[PRESCRIP]],2,1)="3",MID(Veg_Table[[#This Row],[PRESCRIP]],2,1)="4"),_xlfn.NUMBERVALUE(MID(Veg_Table[[#This Row],[PRESCRIP]],2,1)),"NA")</f>
        <v>1</v>
      </c>
      <c r="O865" s="1">
        <f>WEEKNUM(Veg_Table[[#This Row],[EVM_LAST_EDITED_Day]],2)</f>
        <v>20</v>
      </c>
      <c r="P865" s="25">
        <f>IFERROR(DATE(YEAR(Veg_Table[[#This Row],[EVM_LAST_EDITED2]]),MONTH(Veg_Table[[#This Row],[EVM_LAST_EDITED2]]),DAY(Veg_Table[[#This Row],[EVM_LAST_EDITED2]])),DATE(2019,1,1))</f>
        <v>43963</v>
      </c>
      <c r="Q865" s="3">
        <f>VALUE(SUBSTITUTE(Veg_Table[[#This Row],[EVM_LAST_EDITED]],",",""))</f>
        <v>43963.650277777801</v>
      </c>
      <c r="R865" s="1" t="str">
        <f>_xlfn.IFNA(IF(Veg_Table[[#This Row],[EVM_LAST_EDITOR]]="","zBlank EVM Last Editor",VLOOKUP(Veg_Table[[#This Row],[EVM_LAST_EDITOR]],Roster_Table[#All],4,FALSE)),"zAWRR Not in Roster")</f>
        <v>MGE</v>
      </c>
      <c r="S865" s="1" t="str">
        <f>_xlfn.IFNA(IF(Veg_Table[[#This Row],[EVM_LAST_EDITOR]]="","zBlank EVM Last Editor",VLOOKUP(Veg_Table[[#This Row],[EVM_LAST_EDITOR]],Roster_Table[#All],16,FALSE)),"zCompany_AWRR not in Roster")</f>
        <v>MGE_Mountain G Enterprises</v>
      </c>
      <c r="T865" s="2">
        <f>IFERROR(DATE(YEAR(Veg_Table[[#This Row],[Created2]]),MONTH(Veg_Table[[#This Row],[Created2]]),DAY(Veg_Table[[#This Row],[Created2]])),DATE(2019,1,1))</f>
        <v>43916</v>
      </c>
      <c r="U865" s="3">
        <f>VALUE(SUBSTITUTE(Veg_Table[[#This Row],[Created]],",",""))</f>
        <v>43916.580092592601</v>
      </c>
      <c r="V865" s="3" t="str">
        <f ca="1">IFERROR(_xlfn.IFNA(CELL("contents",INDIRECT(_xlfn.CONCAT("Veg_Table_Production_Data!",ADDRESS(MATCH(_xlfn.MAXIFS(#REF!,#REF!,"="&amp;Veg_Table[[#This Row],[AUTO_ID]],#REF!,"&lt;"&amp;Veg_Table[[#This Row],[EVM_LAST_EDITED_Day]]),#REF!,0),COLUMN(#REF!),4,1,)))),""),"")</f>
        <v/>
      </c>
      <c r="W865" s="3" t="str">
        <f ca="1">IF(Veg_Table[[#This Row],[Previous_Prescription]]="","No",IF(Veg_Table[[#This Row],[Previous_Prescription]]=Veg_Table[[#This Row],[PRESCRIP]],"No","Yes"))</f>
        <v>No</v>
      </c>
      <c r="X865" s="3" t="str">
        <f>IF(Veg_Table[[#This Row],[EVM_LAST_EDITED_Day]]=Veg_Table[[#This Row],[Created_Day]],"New","Old")</f>
        <v>Old</v>
      </c>
      <c r="Y865" s="1">
        <f>IFERROR(IF(FIND("delete",LOWER(Veg_Table[[#This Row],[PI_COMMENTS]]))&gt;=1,1,0),0)</f>
        <v>0</v>
      </c>
      <c r="Z865" s="1" t="str">
        <f>_xlfn.IFNA(IF(Veg_Table[[#This Row],[EVM_LAST_EDITOR]]="","Yes",VLOOKUP(Veg_Table[[#This Row],[EVM_LAST_EDITOR]],Roster_Table[#All],15,FALSE)),"Yes")</f>
        <v>Yes</v>
      </c>
      <c r="AA86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65" s="1" t="str">
        <f>_xlfn.IFNA(VLOOKUP(Veg_Table[[#This Row],[EVM_LAST_EDITOR]],Roster_Table[#All],3,FALSE),"zAWRR Not in Roster")</f>
        <v>Tyler</v>
      </c>
      <c r="AC865" s="1" t="str">
        <f>_xlfn.IFNA(VLOOKUP(Veg_Table[[#This Row],[EVM_LAST_EDITOR]],Roster_Table[#All],2,FALSE),"zAWRR Not in Roster")</f>
        <v>Rey</v>
      </c>
      <c r="AD865" s="1" t="str">
        <f>IF(_xlfn.CONCAT(Veg_Table[[#This Row],[First_Name]]," ",Veg_Table[[#This Row],[Last_Name]])="zAWRR Not in Roster zAWRR Not in Roster","zAWRR Not in Roster",_xlfn.CONCAT(Veg_Table[[#This Row],[First_Name]]," ",Veg_Table[[#This Row],[Last_Name]]))</f>
        <v>Tyler Rey</v>
      </c>
      <c r="AE865">
        <v>2955692</v>
      </c>
      <c r="AF865" t="s">
        <v>5296</v>
      </c>
      <c r="AG865" t="s">
        <v>93</v>
      </c>
      <c r="AH865" t="s">
        <v>1670</v>
      </c>
      <c r="AI865" t="s">
        <v>3357</v>
      </c>
      <c r="AJ865" t="s">
        <v>36</v>
      </c>
      <c r="AL865" t="s">
        <v>22</v>
      </c>
      <c r="AM865" t="s">
        <v>38</v>
      </c>
      <c r="AN865" t="s">
        <v>25</v>
      </c>
      <c r="AO865" t="s">
        <v>25</v>
      </c>
      <c r="AP865">
        <v>5</v>
      </c>
      <c r="AQ865">
        <v>55</v>
      </c>
      <c r="AR865" t="s">
        <v>511</v>
      </c>
      <c r="AS865" t="s">
        <v>55</v>
      </c>
      <c r="AT865" t="s">
        <v>515</v>
      </c>
      <c r="AV865" t="s">
        <v>519</v>
      </c>
      <c r="AW865" t="s">
        <v>5297</v>
      </c>
      <c r="AZ865"/>
      <c r="BB865" s="4"/>
      <c r="BD865" t="s">
        <v>29</v>
      </c>
      <c r="BE865" t="s">
        <v>25</v>
      </c>
      <c r="BF865" t="s">
        <v>513</v>
      </c>
      <c r="BI865" s="3"/>
      <c r="BJ865" t="s">
        <v>5255</v>
      </c>
      <c r="BK865" s="30" t="s">
        <v>166</v>
      </c>
      <c r="BL865" s="3">
        <v>43963.650277777779</v>
      </c>
      <c r="BM865" t="s">
        <v>31</v>
      </c>
      <c r="BN865" t="s">
        <v>32</v>
      </c>
      <c r="BP865" t="s">
        <v>1671</v>
      </c>
      <c r="BQ865" t="s">
        <v>1025</v>
      </c>
      <c r="BR865" t="s">
        <v>28</v>
      </c>
      <c r="BS865" t="s">
        <v>28</v>
      </c>
      <c r="BT865" t="s">
        <v>166</v>
      </c>
      <c r="BU865" s="3">
        <v>43916.580092592594</v>
      </c>
      <c r="BV865" t="s">
        <v>803</v>
      </c>
      <c r="BW865" s="3">
        <v>43964.312978738424</v>
      </c>
      <c r="BX865" t="s">
        <v>5298</v>
      </c>
      <c r="CG865"/>
      <c r="CH865"/>
      <c r="CI865"/>
      <c r="CY865"/>
      <c r="DA865"/>
      <c r="DE865"/>
      <c r="DF865"/>
    </row>
    <row r="866" spans="1:110" x14ac:dyDescent="0.25">
      <c r="A866" s="1">
        <f>IF(Veg_Table[[#This Row],[VP_STATUS]]="Hold",0,IF(OR(AND(Veg_Table[[#This Row],[PRESCRIP]]="NW_No Work",Veg_Table[[#This Row],[VP_STATUS]]&lt;&gt;"No Work Required Under EVM"),AND(Veg_Table[[#This Row],[VP_STATUS]]="No Work Required Under EVM",Veg_Table[[#This Row],[PRESCRIP]]&lt;&gt;"NW_No Work")),1,0))</f>
        <v>0</v>
      </c>
      <c r="B866" s="1">
        <f>IF(Veg_Table[[#This Row],[SPECIES]]="",1,0)</f>
        <v>0</v>
      </c>
      <c r="C866" s="1">
        <f>IF(Veg_Table[[#This Row],[DIAMETER]]="",1,0)</f>
        <v>0</v>
      </c>
      <c r="D866" s="1">
        <f>IF(Veg_Table[[#This Row],[HEIGHT]]="",1,0)</f>
        <v>0</v>
      </c>
      <c r="E86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66" s="1">
        <f>IF(AND(Veg_Table[[#This Row],[TAT_RESULT]]="ABATE",Veg_Table[[#This Row],[PRESCRIP]]="NW_No Work"),1,0)</f>
        <v>0</v>
      </c>
      <c r="G866" s="1">
        <f>IF(OR(Veg_Table[[#This Row],[Prescription R-Scale]]="NA",Veg_Table[[#This Row],[Diameter R-Scale]]="NA"),0,IF(Veg_Table[[#This Row],[Diameter R-Scale]]&lt;&gt;Veg_Table[[#This Row],[Prescription R-Scale]],1,0))</f>
        <v>0</v>
      </c>
      <c r="H866" s="1">
        <f>IF(OR(AND(Veg_Table[[#This Row],[PRESCRIP]]="BC_Br Rmv", Veg_Table[[#This Row],[WOOD_MAN]]&lt;&gt;"Not Needed"),AND(Veg_Table[[#This Row],[PRESCRIP]]="BCS_Br Rmv+Trt", Veg_Table[[#This Row],[WOOD_MAN]]&lt;&gt;"Not Needed")),1,0)</f>
        <v>0</v>
      </c>
      <c r="I866" s="1">
        <f ca="1">IF(AND(Veg_Table[[#This Row],[Prescription_Changed]]="Yes",Veg_Table[[#This Row],[TAT_RESULT]]=""),1,0)</f>
        <v>0</v>
      </c>
      <c r="J866" s="1">
        <f ca="1">SUM(Veg_Table[[#This Row],[Prescription and Status do not match]:[Prescription_Edited_And_TAT_Is_Blank]])</f>
        <v>0</v>
      </c>
      <c r="K866" s="1">
        <f ca="1">IF(Veg_Table[[#This Row],[Sum of Errors]]&gt;0,1,0)</f>
        <v>0</v>
      </c>
      <c r="L866" s="1">
        <f>1</f>
        <v>1</v>
      </c>
      <c r="M866"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866" s="1" t="str">
        <f>IF(OR(MID(Veg_Table[[#This Row],[PRESCRIP]],2,1)="1",MID(Veg_Table[[#This Row],[PRESCRIP]],2,1)="2",MID(Veg_Table[[#This Row],[PRESCRIP]],2,1)="3",MID(Veg_Table[[#This Row],[PRESCRIP]],2,1)="4"),_xlfn.NUMBERVALUE(MID(Veg_Table[[#This Row],[PRESCRIP]],2,1)),"NA")</f>
        <v>NA</v>
      </c>
      <c r="O866" s="1">
        <f>WEEKNUM(Veg_Table[[#This Row],[EVM_LAST_EDITED_Day]],2)</f>
        <v>20</v>
      </c>
      <c r="P866" s="25">
        <f>IFERROR(DATE(YEAR(Veg_Table[[#This Row],[EVM_LAST_EDITED2]]),MONTH(Veg_Table[[#This Row],[EVM_LAST_EDITED2]]),DAY(Veg_Table[[#This Row],[EVM_LAST_EDITED2]])),DATE(2019,1,1))</f>
        <v>43963</v>
      </c>
      <c r="Q866" s="3">
        <f>VALUE(SUBSTITUTE(Veg_Table[[#This Row],[EVM_LAST_EDITED]],",",""))</f>
        <v>43963.650277777801</v>
      </c>
      <c r="R866" s="1" t="str">
        <f>_xlfn.IFNA(IF(Veg_Table[[#This Row],[EVM_LAST_EDITOR]]="","zBlank EVM Last Editor",VLOOKUP(Veg_Table[[#This Row],[EVM_LAST_EDITOR]],Roster_Table[#All],4,FALSE)),"zAWRR Not in Roster")</f>
        <v>MGE</v>
      </c>
      <c r="S866" s="1" t="str">
        <f>_xlfn.IFNA(IF(Veg_Table[[#This Row],[EVM_LAST_EDITOR]]="","zBlank EVM Last Editor",VLOOKUP(Veg_Table[[#This Row],[EVM_LAST_EDITOR]],Roster_Table[#All],16,FALSE)),"zCompany_AWRR not in Roster")</f>
        <v>MGE_Mountain G Enterprises</v>
      </c>
      <c r="T866" s="2">
        <f>IFERROR(DATE(YEAR(Veg_Table[[#This Row],[Created2]]),MONTH(Veg_Table[[#This Row],[Created2]]),DAY(Veg_Table[[#This Row],[Created2]])),DATE(2019,1,1))</f>
        <v>43916</v>
      </c>
      <c r="U866" s="3">
        <f>VALUE(SUBSTITUTE(Veg_Table[[#This Row],[Created]],",",""))</f>
        <v>43916.604803240698</v>
      </c>
      <c r="V866" s="3" t="str">
        <f ca="1">IFERROR(_xlfn.IFNA(CELL("contents",INDIRECT(_xlfn.CONCAT("Veg_Table_Production_Data!",ADDRESS(MATCH(_xlfn.MAXIFS(#REF!,#REF!,"="&amp;Veg_Table[[#This Row],[AUTO_ID]],#REF!,"&lt;"&amp;Veg_Table[[#This Row],[EVM_LAST_EDITED_Day]]),#REF!,0),COLUMN(#REF!),4,1,)))),""),"")</f>
        <v/>
      </c>
      <c r="W866" s="3" t="str">
        <f ca="1">IF(Veg_Table[[#This Row],[Previous_Prescription]]="","No",IF(Veg_Table[[#This Row],[Previous_Prescription]]=Veg_Table[[#This Row],[PRESCRIP]],"No","Yes"))</f>
        <v>No</v>
      </c>
      <c r="X866" s="3" t="str">
        <f>IF(Veg_Table[[#This Row],[EVM_LAST_EDITED_Day]]=Veg_Table[[#This Row],[Created_Day]],"New","Old")</f>
        <v>Old</v>
      </c>
      <c r="Y866" s="1">
        <f>IFERROR(IF(FIND("delete",LOWER(Veg_Table[[#This Row],[PI_COMMENTS]]))&gt;=1,1,0),0)</f>
        <v>0</v>
      </c>
      <c r="Z866" s="1" t="str">
        <f>_xlfn.IFNA(IF(Veg_Table[[#This Row],[EVM_LAST_EDITOR]]="","Yes",VLOOKUP(Veg_Table[[#This Row],[EVM_LAST_EDITOR]],Roster_Table[#All],15,FALSE)),"Yes")</f>
        <v>Yes</v>
      </c>
      <c r="AA86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66" s="1" t="str">
        <f>_xlfn.IFNA(VLOOKUP(Veg_Table[[#This Row],[EVM_LAST_EDITOR]],Roster_Table[#All],3,FALSE),"zAWRR Not in Roster")</f>
        <v>Tyler</v>
      </c>
      <c r="AC866" s="1" t="str">
        <f>_xlfn.IFNA(VLOOKUP(Veg_Table[[#This Row],[EVM_LAST_EDITOR]],Roster_Table[#All],2,FALSE),"zAWRR Not in Roster")</f>
        <v>Rey</v>
      </c>
      <c r="AD866" s="1" t="str">
        <f>IF(_xlfn.CONCAT(Veg_Table[[#This Row],[First_Name]]," ",Veg_Table[[#This Row],[Last_Name]])="zAWRR Not in Roster zAWRR Not in Roster","zAWRR Not in Roster",_xlfn.CONCAT(Veg_Table[[#This Row],[First_Name]]," ",Veg_Table[[#This Row],[Last_Name]]))</f>
        <v>Tyler Rey</v>
      </c>
      <c r="AE866">
        <v>2955693</v>
      </c>
      <c r="AF866" t="s">
        <v>5299</v>
      </c>
      <c r="AG866" t="s">
        <v>93</v>
      </c>
      <c r="AH866" t="s">
        <v>1670</v>
      </c>
      <c r="AI866" t="s">
        <v>3357</v>
      </c>
      <c r="AJ866" t="s">
        <v>21</v>
      </c>
      <c r="AL866" t="s">
        <v>22</v>
      </c>
      <c r="AM866" t="s">
        <v>38</v>
      </c>
      <c r="AN866" t="s">
        <v>25</v>
      </c>
      <c r="AO866" t="s">
        <v>25</v>
      </c>
      <c r="AP866">
        <v>12</v>
      </c>
      <c r="AQ866">
        <v>70</v>
      </c>
      <c r="AR866" t="s">
        <v>511</v>
      </c>
      <c r="AS866" t="s">
        <v>24</v>
      </c>
      <c r="AT866" t="s">
        <v>26</v>
      </c>
      <c r="AV866" t="s">
        <v>519</v>
      </c>
      <c r="AW866" t="s">
        <v>5300</v>
      </c>
      <c r="AZ866"/>
      <c r="BB866" s="4"/>
      <c r="BD866" t="s">
        <v>29</v>
      </c>
      <c r="BE866" t="s">
        <v>25</v>
      </c>
      <c r="BF866" t="s">
        <v>513</v>
      </c>
      <c r="BI866" s="3"/>
      <c r="BJ866" t="s">
        <v>5255</v>
      </c>
      <c r="BK866" s="30" t="s">
        <v>166</v>
      </c>
      <c r="BL866" s="3">
        <v>43963.650277777779</v>
      </c>
      <c r="BM866" t="s">
        <v>31</v>
      </c>
      <c r="BN866" t="s">
        <v>32</v>
      </c>
      <c r="BP866" t="s">
        <v>1671</v>
      </c>
      <c r="BQ866" t="s">
        <v>1025</v>
      </c>
      <c r="BR866" t="s">
        <v>28</v>
      </c>
      <c r="BS866" t="s">
        <v>28</v>
      </c>
      <c r="BT866" t="s">
        <v>166</v>
      </c>
      <c r="BU866" s="3">
        <v>43916.604803240742</v>
      </c>
      <c r="BV866" t="s">
        <v>803</v>
      </c>
      <c r="BW866" s="3">
        <v>43964.312978738424</v>
      </c>
      <c r="BX866" t="s">
        <v>5301</v>
      </c>
      <c r="CG866"/>
      <c r="CH866"/>
      <c r="CI866"/>
      <c r="CY866"/>
      <c r="DA866"/>
      <c r="DE866"/>
      <c r="DF866"/>
    </row>
    <row r="867" spans="1:110" x14ac:dyDescent="0.25">
      <c r="A867" s="1">
        <f>IF(Veg_Table[[#This Row],[VP_STATUS]]="Hold",0,IF(OR(AND(Veg_Table[[#This Row],[PRESCRIP]]="NW_No Work",Veg_Table[[#This Row],[VP_STATUS]]&lt;&gt;"No Work Required Under EVM"),AND(Veg_Table[[#This Row],[VP_STATUS]]="No Work Required Under EVM",Veg_Table[[#This Row],[PRESCRIP]]&lt;&gt;"NW_No Work")),1,0))</f>
        <v>0</v>
      </c>
      <c r="B867" s="1">
        <f>IF(Veg_Table[[#This Row],[SPECIES]]="",1,0)</f>
        <v>0</v>
      </c>
      <c r="C867" s="1">
        <f>IF(Veg_Table[[#This Row],[DIAMETER]]="",1,0)</f>
        <v>0</v>
      </c>
      <c r="D867" s="1">
        <f>IF(Veg_Table[[#This Row],[HEIGHT]]="",1,0)</f>
        <v>0</v>
      </c>
      <c r="E86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67" s="1">
        <f>IF(AND(Veg_Table[[#This Row],[TAT_RESULT]]="ABATE",Veg_Table[[#This Row],[PRESCRIP]]="NW_No Work"),1,0)</f>
        <v>0</v>
      </c>
      <c r="G867" s="1">
        <f>IF(OR(Veg_Table[[#This Row],[Prescription R-Scale]]="NA",Veg_Table[[#This Row],[Diameter R-Scale]]="NA"),0,IF(Veg_Table[[#This Row],[Diameter R-Scale]]&lt;&gt;Veg_Table[[#This Row],[Prescription R-Scale]],1,0))</f>
        <v>0</v>
      </c>
      <c r="H867" s="1">
        <f>IF(OR(AND(Veg_Table[[#This Row],[PRESCRIP]]="BC_Br Rmv", Veg_Table[[#This Row],[WOOD_MAN]]&lt;&gt;"Not Needed"),AND(Veg_Table[[#This Row],[PRESCRIP]]="BCS_Br Rmv+Trt", Veg_Table[[#This Row],[WOOD_MAN]]&lt;&gt;"Not Needed")),1,0)</f>
        <v>0</v>
      </c>
      <c r="I867" s="1">
        <f ca="1">IF(AND(Veg_Table[[#This Row],[Prescription_Changed]]="Yes",Veg_Table[[#This Row],[TAT_RESULT]]=""),1,0)</f>
        <v>0</v>
      </c>
      <c r="J867" s="1">
        <f ca="1">SUM(Veg_Table[[#This Row],[Prescription and Status do not match]:[Prescription_Edited_And_TAT_Is_Blank]])</f>
        <v>0</v>
      </c>
      <c r="K867" s="1">
        <f ca="1">IF(Veg_Table[[#This Row],[Sum of Errors]]&gt;0,1,0)</f>
        <v>0</v>
      </c>
      <c r="L867" s="1">
        <f>1</f>
        <v>1</v>
      </c>
      <c r="M867"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867" s="1" t="str">
        <f>IF(OR(MID(Veg_Table[[#This Row],[PRESCRIP]],2,1)="1",MID(Veg_Table[[#This Row],[PRESCRIP]],2,1)="2",MID(Veg_Table[[#This Row],[PRESCRIP]],2,1)="3",MID(Veg_Table[[#This Row],[PRESCRIP]],2,1)="4"),_xlfn.NUMBERVALUE(MID(Veg_Table[[#This Row],[PRESCRIP]],2,1)),"NA")</f>
        <v>NA</v>
      </c>
      <c r="O867" s="1">
        <f>WEEKNUM(Veg_Table[[#This Row],[EVM_LAST_EDITED_Day]],2)</f>
        <v>20</v>
      </c>
      <c r="P867" s="25">
        <f>IFERROR(DATE(YEAR(Veg_Table[[#This Row],[EVM_LAST_EDITED2]]),MONTH(Veg_Table[[#This Row],[EVM_LAST_EDITED2]]),DAY(Veg_Table[[#This Row],[EVM_LAST_EDITED2]])),DATE(2019,1,1))</f>
        <v>43963</v>
      </c>
      <c r="Q867" s="3">
        <f>VALUE(SUBSTITUTE(Veg_Table[[#This Row],[EVM_LAST_EDITED]],",",""))</f>
        <v>43963.650277777801</v>
      </c>
      <c r="R867" s="1" t="str">
        <f>_xlfn.IFNA(IF(Veg_Table[[#This Row],[EVM_LAST_EDITOR]]="","zBlank EVM Last Editor",VLOOKUP(Veg_Table[[#This Row],[EVM_LAST_EDITOR]],Roster_Table[#All],4,FALSE)),"zAWRR Not in Roster")</f>
        <v>MGE</v>
      </c>
      <c r="S867" s="1" t="str">
        <f>_xlfn.IFNA(IF(Veg_Table[[#This Row],[EVM_LAST_EDITOR]]="","zBlank EVM Last Editor",VLOOKUP(Veg_Table[[#This Row],[EVM_LAST_EDITOR]],Roster_Table[#All],16,FALSE)),"zCompany_AWRR not in Roster")</f>
        <v>MGE_Mountain G Enterprises</v>
      </c>
      <c r="T867" s="2">
        <f>IFERROR(DATE(YEAR(Veg_Table[[#This Row],[Created2]]),MONTH(Veg_Table[[#This Row],[Created2]]),DAY(Veg_Table[[#This Row],[Created2]])),DATE(2019,1,1))</f>
        <v>43916</v>
      </c>
      <c r="U867" s="3">
        <f>VALUE(SUBSTITUTE(Veg_Table[[#This Row],[Created]],",",""))</f>
        <v>43916.606666666703</v>
      </c>
      <c r="V867" s="3" t="str">
        <f ca="1">IFERROR(_xlfn.IFNA(CELL("contents",INDIRECT(_xlfn.CONCAT("Veg_Table_Production_Data!",ADDRESS(MATCH(_xlfn.MAXIFS(#REF!,#REF!,"="&amp;Veg_Table[[#This Row],[AUTO_ID]],#REF!,"&lt;"&amp;Veg_Table[[#This Row],[EVM_LAST_EDITED_Day]]),#REF!,0),COLUMN(#REF!),4,1,)))),""),"")</f>
        <v/>
      </c>
      <c r="W867" s="3" t="str">
        <f ca="1">IF(Veg_Table[[#This Row],[Previous_Prescription]]="","No",IF(Veg_Table[[#This Row],[Previous_Prescription]]=Veg_Table[[#This Row],[PRESCRIP]],"No","Yes"))</f>
        <v>No</v>
      </c>
      <c r="X867" s="3" t="str">
        <f>IF(Veg_Table[[#This Row],[EVM_LAST_EDITED_Day]]=Veg_Table[[#This Row],[Created_Day]],"New","Old")</f>
        <v>Old</v>
      </c>
      <c r="Y867" s="1">
        <f>IFERROR(IF(FIND("delete",LOWER(Veg_Table[[#This Row],[PI_COMMENTS]]))&gt;=1,1,0),0)</f>
        <v>0</v>
      </c>
      <c r="Z867" s="1" t="str">
        <f>_xlfn.IFNA(IF(Veg_Table[[#This Row],[EVM_LAST_EDITOR]]="","Yes",VLOOKUP(Veg_Table[[#This Row],[EVM_LAST_EDITOR]],Roster_Table[#All],15,FALSE)),"Yes")</f>
        <v>Yes</v>
      </c>
      <c r="AA86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67" s="1" t="str">
        <f>_xlfn.IFNA(VLOOKUP(Veg_Table[[#This Row],[EVM_LAST_EDITOR]],Roster_Table[#All],3,FALSE),"zAWRR Not in Roster")</f>
        <v>Tyler</v>
      </c>
      <c r="AC867" s="1" t="str">
        <f>_xlfn.IFNA(VLOOKUP(Veg_Table[[#This Row],[EVM_LAST_EDITOR]],Roster_Table[#All],2,FALSE),"zAWRR Not in Roster")</f>
        <v>Rey</v>
      </c>
      <c r="AD867" s="1" t="str">
        <f>IF(_xlfn.CONCAT(Veg_Table[[#This Row],[First_Name]]," ",Veg_Table[[#This Row],[Last_Name]])="zAWRR Not in Roster zAWRR Not in Roster","zAWRR Not in Roster",_xlfn.CONCAT(Veg_Table[[#This Row],[First_Name]]," ",Veg_Table[[#This Row],[Last_Name]]))</f>
        <v>Tyler Rey</v>
      </c>
      <c r="AE867">
        <v>2955694</v>
      </c>
      <c r="AF867" t="s">
        <v>5302</v>
      </c>
      <c r="AG867" t="s">
        <v>93</v>
      </c>
      <c r="AH867" t="s">
        <v>1670</v>
      </c>
      <c r="AI867" t="s">
        <v>3357</v>
      </c>
      <c r="AJ867" t="s">
        <v>21</v>
      </c>
      <c r="AL867" t="s">
        <v>22</v>
      </c>
      <c r="AM867" t="s">
        <v>38</v>
      </c>
      <c r="AN867" t="s">
        <v>25</v>
      </c>
      <c r="AO867" t="s">
        <v>25</v>
      </c>
      <c r="AP867">
        <v>12</v>
      </c>
      <c r="AQ867">
        <v>65</v>
      </c>
      <c r="AR867" t="s">
        <v>511</v>
      </c>
      <c r="AS867" t="s">
        <v>24</v>
      </c>
      <c r="AT867" t="s">
        <v>26</v>
      </c>
      <c r="AV867" t="s">
        <v>519</v>
      </c>
      <c r="AW867" t="s">
        <v>5303</v>
      </c>
      <c r="AZ867"/>
      <c r="BB867" s="4"/>
      <c r="BD867" t="s">
        <v>29</v>
      </c>
      <c r="BE867" t="s">
        <v>25</v>
      </c>
      <c r="BF867" t="s">
        <v>513</v>
      </c>
      <c r="BI867" s="3"/>
      <c r="BJ867" t="s">
        <v>5255</v>
      </c>
      <c r="BK867" s="30" t="s">
        <v>166</v>
      </c>
      <c r="BL867" s="3">
        <v>43963.650277777779</v>
      </c>
      <c r="BM867" t="s">
        <v>31</v>
      </c>
      <c r="BN867" t="s">
        <v>32</v>
      </c>
      <c r="BP867" t="s">
        <v>1671</v>
      </c>
      <c r="BQ867" t="s">
        <v>1025</v>
      </c>
      <c r="BR867" t="s">
        <v>28</v>
      </c>
      <c r="BS867" t="s">
        <v>28</v>
      </c>
      <c r="BT867" t="s">
        <v>166</v>
      </c>
      <c r="BU867" s="3">
        <v>43916.606666666667</v>
      </c>
      <c r="BV867" t="s">
        <v>803</v>
      </c>
      <c r="BW867" s="3">
        <v>43964.312978738424</v>
      </c>
      <c r="BX867" t="s">
        <v>5304</v>
      </c>
      <c r="CG867"/>
      <c r="CH867"/>
      <c r="CI867"/>
      <c r="CY867"/>
      <c r="DA867"/>
      <c r="DE867"/>
      <c r="DF867"/>
    </row>
    <row r="868" spans="1:110" x14ac:dyDescent="0.25">
      <c r="A868" s="1">
        <f>IF(Veg_Table[[#This Row],[VP_STATUS]]="Hold",0,IF(OR(AND(Veg_Table[[#This Row],[PRESCRIP]]="NW_No Work",Veg_Table[[#This Row],[VP_STATUS]]&lt;&gt;"No Work Required Under EVM"),AND(Veg_Table[[#This Row],[VP_STATUS]]="No Work Required Under EVM",Veg_Table[[#This Row],[PRESCRIP]]&lt;&gt;"NW_No Work")),1,0))</f>
        <v>0</v>
      </c>
      <c r="B868" s="1">
        <f>IF(Veg_Table[[#This Row],[SPECIES]]="",1,0)</f>
        <v>0</v>
      </c>
      <c r="C868" s="1">
        <f>IF(Veg_Table[[#This Row],[DIAMETER]]="",1,0)</f>
        <v>0</v>
      </c>
      <c r="D868" s="1">
        <f>IF(Veg_Table[[#This Row],[HEIGHT]]="",1,0)</f>
        <v>0</v>
      </c>
      <c r="E86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68" s="1">
        <f>IF(AND(Veg_Table[[#This Row],[TAT_RESULT]]="ABATE",Veg_Table[[#This Row],[PRESCRIP]]="NW_No Work"),1,0)</f>
        <v>0</v>
      </c>
      <c r="G868" s="1">
        <f>IF(OR(Veg_Table[[#This Row],[Prescription R-Scale]]="NA",Veg_Table[[#This Row],[Diameter R-Scale]]="NA"),0,IF(Veg_Table[[#This Row],[Diameter R-Scale]]&lt;&gt;Veg_Table[[#This Row],[Prescription R-Scale]],1,0))</f>
        <v>0</v>
      </c>
      <c r="H868" s="1">
        <f>IF(OR(AND(Veg_Table[[#This Row],[PRESCRIP]]="BC_Br Rmv", Veg_Table[[#This Row],[WOOD_MAN]]&lt;&gt;"Not Needed"),AND(Veg_Table[[#This Row],[PRESCRIP]]="BCS_Br Rmv+Trt", Veg_Table[[#This Row],[WOOD_MAN]]&lt;&gt;"Not Needed")),1,0)</f>
        <v>0</v>
      </c>
      <c r="I868" s="1">
        <f ca="1">IF(AND(Veg_Table[[#This Row],[Prescription_Changed]]="Yes",Veg_Table[[#This Row],[TAT_RESULT]]=""),1,0)</f>
        <v>0</v>
      </c>
      <c r="J868" s="1">
        <f ca="1">SUM(Veg_Table[[#This Row],[Prescription and Status do not match]:[Prescription_Edited_And_TAT_Is_Blank]])</f>
        <v>0</v>
      </c>
      <c r="K868" s="1">
        <f ca="1">IF(Veg_Table[[#This Row],[Sum of Errors]]&gt;0,1,0)</f>
        <v>0</v>
      </c>
      <c r="L868" s="1">
        <f>1</f>
        <v>1</v>
      </c>
      <c r="M86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868" s="1">
        <f>IF(OR(MID(Veg_Table[[#This Row],[PRESCRIP]],2,1)="1",MID(Veg_Table[[#This Row],[PRESCRIP]],2,1)="2",MID(Veg_Table[[#This Row],[PRESCRIP]],2,1)="3",MID(Veg_Table[[#This Row],[PRESCRIP]],2,1)="4"),_xlfn.NUMBERVALUE(MID(Veg_Table[[#This Row],[PRESCRIP]],2,1)),"NA")</f>
        <v>1</v>
      </c>
      <c r="O868" s="1">
        <f>WEEKNUM(Veg_Table[[#This Row],[EVM_LAST_EDITED_Day]],2)</f>
        <v>20</v>
      </c>
      <c r="P868" s="25">
        <f>IFERROR(DATE(YEAR(Veg_Table[[#This Row],[EVM_LAST_EDITED2]]),MONTH(Veg_Table[[#This Row],[EVM_LAST_EDITED2]]),DAY(Veg_Table[[#This Row],[EVM_LAST_EDITED2]])),DATE(2019,1,1))</f>
        <v>43963</v>
      </c>
      <c r="Q868" s="3">
        <f>VALUE(SUBSTITUTE(Veg_Table[[#This Row],[EVM_LAST_EDITED]],",",""))</f>
        <v>43963.650277777801</v>
      </c>
      <c r="R868" s="1" t="str">
        <f>_xlfn.IFNA(IF(Veg_Table[[#This Row],[EVM_LAST_EDITOR]]="","zBlank EVM Last Editor",VLOOKUP(Veg_Table[[#This Row],[EVM_LAST_EDITOR]],Roster_Table[#All],4,FALSE)),"zAWRR Not in Roster")</f>
        <v>MGE</v>
      </c>
      <c r="S868" s="1" t="str">
        <f>_xlfn.IFNA(IF(Veg_Table[[#This Row],[EVM_LAST_EDITOR]]="","zBlank EVM Last Editor",VLOOKUP(Veg_Table[[#This Row],[EVM_LAST_EDITOR]],Roster_Table[#All],16,FALSE)),"zCompany_AWRR not in Roster")</f>
        <v>MGE_Mountain G Enterprises</v>
      </c>
      <c r="T868" s="2">
        <f>IFERROR(DATE(YEAR(Veg_Table[[#This Row],[Created2]]),MONTH(Veg_Table[[#This Row],[Created2]]),DAY(Veg_Table[[#This Row],[Created2]])),DATE(2019,1,1))</f>
        <v>43916</v>
      </c>
      <c r="U868" s="3">
        <f>VALUE(SUBSTITUTE(Veg_Table[[#This Row],[Created]],",",""))</f>
        <v>43916.642534722203</v>
      </c>
      <c r="V868" s="3" t="str">
        <f ca="1">IFERROR(_xlfn.IFNA(CELL("contents",INDIRECT(_xlfn.CONCAT("Veg_Table_Production_Data!",ADDRESS(MATCH(_xlfn.MAXIFS(#REF!,#REF!,"="&amp;Veg_Table[[#This Row],[AUTO_ID]],#REF!,"&lt;"&amp;Veg_Table[[#This Row],[EVM_LAST_EDITED_Day]]),#REF!,0),COLUMN(#REF!),4,1,)))),""),"")</f>
        <v/>
      </c>
      <c r="W868" s="3" t="str">
        <f ca="1">IF(Veg_Table[[#This Row],[Previous_Prescription]]="","No",IF(Veg_Table[[#This Row],[Previous_Prescription]]=Veg_Table[[#This Row],[PRESCRIP]],"No","Yes"))</f>
        <v>No</v>
      </c>
      <c r="X868" s="3" t="str">
        <f>IF(Veg_Table[[#This Row],[EVM_LAST_EDITED_Day]]=Veg_Table[[#This Row],[Created_Day]],"New","Old")</f>
        <v>Old</v>
      </c>
      <c r="Y868" s="1">
        <f>IFERROR(IF(FIND("delete",LOWER(Veg_Table[[#This Row],[PI_COMMENTS]]))&gt;=1,1,0),0)</f>
        <v>0</v>
      </c>
      <c r="Z868" s="1" t="str">
        <f>_xlfn.IFNA(IF(Veg_Table[[#This Row],[EVM_LAST_EDITOR]]="","Yes",VLOOKUP(Veg_Table[[#This Row],[EVM_LAST_EDITOR]],Roster_Table[#All],15,FALSE)),"Yes")</f>
        <v>Yes</v>
      </c>
      <c r="AA86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68" s="1" t="str">
        <f>_xlfn.IFNA(VLOOKUP(Veg_Table[[#This Row],[EVM_LAST_EDITOR]],Roster_Table[#All],3,FALSE),"zAWRR Not in Roster")</f>
        <v>Tyler</v>
      </c>
      <c r="AC868" s="1" t="str">
        <f>_xlfn.IFNA(VLOOKUP(Veg_Table[[#This Row],[EVM_LAST_EDITOR]],Roster_Table[#All],2,FALSE),"zAWRR Not in Roster")</f>
        <v>Rey</v>
      </c>
      <c r="AD868" s="1" t="str">
        <f>IF(_xlfn.CONCAT(Veg_Table[[#This Row],[First_Name]]," ",Veg_Table[[#This Row],[Last_Name]])="zAWRR Not in Roster zAWRR Not in Roster","zAWRR Not in Roster",_xlfn.CONCAT(Veg_Table[[#This Row],[First_Name]]," ",Veg_Table[[#This Row],[Last_Name]]))</f>
        <v>Tyler Rey</v>
      </c>
      <c r="AE868">
        <v>2955696</v>
      </c>
      <c r="AF868" t="s">
        <v>5305</v>
      </c>
      <c r="AG868" t="s">
        <v>93</v>
      </c>
      <c r="AH868" t="s">
        <v>1670</v>
      </c>
      <c r="AI868" t="s">
        <v>3357</v>
      </c>
      <c r="AJ868" t="s">
        <v>36</v>
      </c>
      <c r="AL868" t="s">
        <v>22</v>
      </c>
      <c r="AM868" t="s">
        <v>38</v>
      </c>
      <c r="AN868" t="s">
        <v>25</v>
      </c>
      <c r="AO868" t="s">
        <v>25</v>
      </c>
      <c r="AP868">
        <v>10</v>
      </c>
      <c r="AQ868">
        <v>65</v>
      </c>
      <c r="AR868" t="s">
        <v>511</v>
      </c>
      <c r="AS868" t="s">
        <v>55</v>
      </c>
      <c r="AT868" t="s">
        <v>515</v>
      </c>
      <c r="AV868" t="s">
        <v>519</v>
      </c>
      <c r="AW868" t="s">
        <v>5306</v>
      </c>
      <c r="AZ868"/>
      <c r="BB868" s="4"/>
      <c r="BD868" t="s">
        <v>29</v>
      </c>
      <c r="BE868" t="s">
        <v>25</v>
      </c>
      <c r="BF868" t="s">
        <v>513</v>
      </c>
      <c r="BI868" s="3"/>
      <c r="BJ868" t="s">
        <v>5255</v>
      </c>
      <c r="BK868" s="30" t="s">
        <v>166</v>
      </c>
      <c r="BL868" s="3">
        <v>43963.650277777779</v>
      </c>
      <c r="BM868" t="s">
        <v>31</v>
      </c>
      <c r="BN868" t="s">
        <v>32</v>
      </c>
      <c r="BP868" t="s">
        <v>1671</v>
      </c>
      <c r="BQ868" t="s">
        <v>1025</v>
      </c>
      <c r="BR868" t="s">
        <v>28</v>
      </c>
      <c r="BS868" t="s">
        <v>28</v>
      </c>
      <c r="BT868" t="s">
        <v>166</v>
      </c>
      <c r="BU868" s="3">
        <v>43916.642534722225</v>
      </c>
      <c r="BV868" t="s">
        <v>803</v>
      </c>
      <c r="BW868" s="3">
        <v>43964.312978738424</v>
      </c>
      <c r="BX868" t="s">
        <v>5307</v>
      </c>
      <c r="CG868"/>
      <c r="CH868"/>
      <c r="CI868"/>
      <c r="CY868"/>
      <c r="DA868"/>
      <c r="DE868"/>
      <c r="DF868"/>
    </row>
    <row r="869" spans="1:110" x14ac:dyDescent="0.25">
      <c r="A869" s="1">
        <f>IF(Veg_Table[[#This Row],[VP_STATUS]]="Hold",0,IF(OR(AND(Veg_Table[[#This Row],[PRESCRIP]]="NW_No Work",Veg_Table[[#This Row],[VP_STATUS]]&lt;&gt;"No Work Required Under EVM"),AND(Veg_Table[[#This Row],[VP_STATUS]]="No Work Required Under EVM",Veg_Table[[#This Row],[PRESCRIP]]&lt;&gt;"NW_No Work")),1,0))</f>
        <v>0</v>
      </c>
      <c r="B869" s="1">
        <f>IF(Veg_Table[[#This Row],[SPECIES]]="",1,0)</f>
        <v>0</v>
      </c>
      <c r="C869" s="1">
        <f>IF(Veg_Table[[#This Row],[DIAMETER]]="",1,0)</f>
        <v>0</v>
      </c>
      <c r="D869" s="1">
        <f>IF(Veg_Table[[#This Row],[HEIGHT]]="",1,0)</f>
        <v>0</v>
      </c>
      <c r="E86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69" s="1">
        <f>IF(AND(Veg_Table[[#This Row],[TAT_RESULT]]="ABATE",Veg_Table[[#This Row],[PRESCRIP]]="NW_No Work"),1,0)</f>
        <v>0</v>
      </c>
      <c r="G869" s="1">
        <f>IF(OR(Veg_Table[[#This Row],[Prescription R-Scale]]="NA",Veg_Table[[#This Row],[Diameter R-Scale]]="NA"),0,IF(Veg_Table[[#This Row],[Diameter R-Scale]]&lt;&gt;Veg_Table[[#This Row],[Prescription R-Scale]],1,0))</f>
        <v>0</v>
      </c>
      <c r="H869" s="1">
        <f>IF(OR(AND(Veg_Table[[#This Row],[PRESCRIP]]="BC_Br Rmv", Veg_Table[[#This Row],[WOOD_MAN]]&lt;&gt;"Not Needed"),AND(Veg_Table[[#This Row],[PRESCRIP]]="BCS_Br Rmv+Trt", Veg_Table[[#This Row],[WOOD_MAN]]&lt;&gt;"Not Needed")),1,0)</f>
        <v>0</v>
      </c>
      <c r="I869" s="1">
        <f ca="1">IF(AND(Veg_Table[[#This Row],[Prescription_Changed]]="Yes",Veg_Table[[#This Row],[TAT_RESULT]]=""),1,0)</f>
        <v>0</v>
      </c>
      <c r="J869" s="1">
        <f ca="1">SUM(Veg_Table[[#This Row],[Prescription and Status do not match]:[Prescription_Edited_And_TAT_Is_Blank]])</f>
        <v>0</v>
      </c>
      <c r="K869" s="1">
        <f ca="1">IF(Veg_Table[[#This Row],[Sum of Errors]]&gt;0,1,0)</f>
        <v>0</v>
      </c>
      <c r="L869" s="1">
        <f>1</f>
        <v>1</v>
      </c>
      <c r="M86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869" s="1">
        <f>IF(OR(MID(Veg_Table[[#This Row],[PRESCRIP]],2,1)="1",MID(Veg_Table[[#This Row],[PRESCRIP]],2,1)="2",MID(Veg_Table[[#This Row],[PRESCRIP]],2,1)="3",MID(Veg_Table[[#This Row],[PRESCRIP]],2,1)="4"),_xlfn.NUMBERVALUE(MID(Veg_Table[[#This Row],[PRESCRIP]],2,1)),"NA")</f>
        <v>1</v>
      </c>
      <c r="O869" s="1">
        <f>WEEKNUM(Veg_Table[[#This Row],[EVM_LAST_EDITED_Day]],2)</f>
        <v>20</v>
      </c>
      <c r="P869" s="25">
        <f>IFERROR(DATE(YEAR(Veg_Table[[#This Row],[EVM_LAST_EDITED2]]),MONTH(Veg_Table[[#This Row],[EVM_LAST_EDITED2]]),DAY(Veg_Table[[#This Row],[EVM_LAST_EDITED2]])),DATE(2019,1,1))</f>
        <v>43963</v>
      </c>
      <c r="Q869" s="3">
        <f>VALUE(SUBSTITUTE(Veg_Table[[#This Row],[EVM_LAST_EDITED]],",",""))</f>
        <v>43963.650277777801</v>
      </c>
      <c r="R869" s="1" t="str">
        <f>_xlfn.IFNA(IF(Veg_Table[[#This Row],[EVM_LAST_EDITOR]]="","zBlank EVM Last Editor",VLOOKUP(Veg_Table[[#This Row],[EVM_LAST_EDITOR]],Roster_Table[#All],4,FALSE)),"zAWRR Not in Roster")</f>
        <v>MGE</v>
      </c>
      <c r="S869" s="1" t="str">
        <f>_xlfn.IFNA(IF(Veg_Table[[#This Row],[EVM_LAST_EDITOR]]="","zBlank EVM Last Editor",VLOOKUP(Veg_Table[[#This Row],[EVM_LAST_EDITOR]],Roster_Table[#All],16,FALSE)),"zCompany_AWRR not in Roster")</f>
        <v>MGE_Mountain G Enterprises</v>
      </c>
      <c r="T869" s="2">
        <f>IFERROR(DATE(YEAR(Veg_Table[[#This Row],[Created2]]),MONTH(Veg_Table[[#This Row],[Created2]]),DAY(Veg_Table[[#This Row],[Created2]])),DATE(2019,1,1))</f>
        <v>43916</v>
      </c>
      <c r="U869" s="3">
        <f>VALUE(SUBSTITUTE(Veg_Table[[#This Row],[Created]],",",""))</f>
        <v>43916.649004629602</v>
      </c>
      <c r="V869" s="3" t="str">
        <f ca="1">IFERROR(_xlfn.IFNA(CELL("contents",INDIRECT(_xlfn.CONCAT("Veg_Table_Production_Data!",ADDRESS(MATCH(_xlfn.MAXIFS(#REF!,#REF!,"="&amp;Veg_Table[[#This Row],[AUTO_ID]],#REF!,"&lt;"&amp;Veg_Table[[#This Row],[EVM_LAST_EDITED_Day]]),#REF!,0),COLUMN(#REF!),4,1,)))),""),"")</f>
        <v/>
      </c>
      <c r="W869" s="3" t="str">
        <f ca="1">IF(Veg_Table[[#This Row],[Previous_Prescription]]="","No",IF(Veg_Table[[#This Row],[Previous_Prescription]]=Veg_Table[[#This Row],[PRESCRIP]],"No","Yes"))</f>
        <v>No</v>
      </c>
      <c r="X869" s="3" t="str">
        <f>IF(Veg_Table[[#This Row],[EVM_LAST_EDITED_Day]]=Veg_Table[[#This Row],[Created_Day]],"New","Old")</f>
        <v>Old</v>
      </c>
      <c r="Y869" s="1">
        <f>IFERROR(IF(FIND("delete",LOWER(Veg_Table[[#This Row],[PI_COMMENTS]]))&gt;=1,1,0),0)</f>
        <v>0</v>
      </c>
      <c r="Z869" s="1" t="str">
        <f>_xlfn.IFNA(IF(Veg_Table[[#This Row],[EVM_LAST_EDITOR]]="","Yes",VLOOKUP(Veg_Table[[#This Row],[EVM_LAST_EDITOR]],Roster_Table[#All],15,FALSE)),"Yes")</f>
        <v>Yes</v>
      </c>
      <c r="AA86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69" s="1" t="str">
        <f>_xlfn.IFNA(VLOOKUP(Veg_Table[[#This Row],[EVM_LAST_EDITOR]],Roster_Table[#All],3,FALSE),"zAWRR Not in Roster")</f>
        <v>Tyler</v>
      </c>
      <c r="AC869" s="1" t="str">
        <f>_xlfn.IFNA(VLOOKUP(Veg_Table[[#This Row],[EVM_LAST_EDITOR]],Roster_Table[#All],2,FALSE),"zAWRR Not in Roster")</f>
        <v>Rey</v>
      </c>
      <c r="AD869" s="1" t="str">
        <f>IF(_xlfn.CONCAT(Veg_Table[[#This Row],[First_Name]]," ",Veg_Table[[#This Row],[Last_Name]])="zAWRR Not in Roster zAWRR Not in Roster","zAWRR Not in Roster",_xlfn.CONCAT(Veg_Table[[#This Row],[First_Name]]," ",Veg_Table[[#This Row],[Last_Name]]))</f>
        <v>Tyler Rey</v>
      </c>
      <c r="AE869">
        <v>2955697</v>
      </c>
      <c r="AF869" t="s">
        <v>5308</v>
      </c>
      <c r="AG869" t="s">
        <v>93</v>
      </c>
      <c r="AH869" t="s">
        <v>1670</v>
      </c>
      <c r="AI869" t="s">
        <v>3357</v>
      </c>
      <c r="AJ869" t="s">
        <v>36</v>
      </c>
      <c r="AL869" t="s">
        <v>22</v>
      </c>
      <c r="AM869" t="s">
        <v>38</v>
      </c>
      <c r="AN869" t="s">
        <v>25</v>
      </c>
      <c r="AO869" t="s">
        <v>25</v>
      </c>
      <c r="AP869">
        <v>8</v>
      </c>
      <c r="AQ869">
        <v>55</v>
      </c>
      <c r="AR869" t="s">
        <v>511</v>
      </c>
      <c r="AS869" t="s">
        <v>55</v>
      </c>
      <c r="AT869" t="s">
        <v>515</v>
      </c>
      <c r="AV869" t="s">
        <v>519</v>
      </c>
      <c r="AW869" t="s">
        <v>5309</v>
      </c>
      <c r="AZ869"/>
      <c r="BB869" s="4"/>
      <c r="BD869" t="s">
        <v>29</v>
      </c>
      <c r="BE869" t="s">
        <v>25</v>
      </c>
      <c r="BF869" t="s">
        <v>513</v>
      </c>
      <c r="BI869" s="3"/>
      <c r="BJ869" t="s">
        <v>5255</v>
      </c>
      <c r="BK869" s="30" t="s">
        <v>166</v>
      </c>
      <c r="BL869" s="3">
        <v>43963.650277777779</v>
      </c>
      <c r="BM869" t="s">
        <v>31</v>
      </c>
      <c r="BN869" t="s">
        <v>32</v>
      </c>
      <c r="BP869" t="s">
        <v>1671</v>
      </c>
      <c r="BQ869" t="s">
        <v>1025</v>
      </c>
      <c r="BR869" t="s">
        <v>28</v>
      </c>
      <c r="BS869" t="s">
        <v>28</v>
      </c>
      <c r="BT869" t="s">
        <v>166</v>
      </c>
      <c r="BU869" s="3">
        <v>43916.649004629631</v>
      </c>
      <c r="BV869" t="s">
        <v>803</v>
      </c>
      <c r="BW869" s="3">
        <v>43964.312978738424</v>
      </c>
      <c r="BX869" t="s">
        <v>5310</v>
      </c>
      <c r="CG869"/>
      <c r="CH869"/>
      <c r="CI869"/>
      <c r="CY869"/>
      <c r="DA869"/>
      <c r="DE869"/>
      <c r="DF869"/>
    </row>
    <row r="870" spans="1:110" x14ac:dyDescent="0.25">
      <c r="A870" s="1">
        <f>IF(Veg_Table[[#This Row],[VP_STATUS]]="Hold",0,IF(OR(AND(Veg_Table[[#This Row],[PRESCRIP]]="NW_No Work",Veg_Table[[#This Row],[VP_STATUS]]&lt;&gt;"No Work Required Under EVM"),AND(Veg_Table[[#This Row],[VP_STATUS]]="No Work Required Under EVM",Veg_Table[[#This Row],[PRESCRIP]]&lt;&gt;"NW_No Work")),1,0))</f>
        <v>0</v>
      </c>
      <c r="B870" s="1">
        <f>IF(Veg_Table[[#This Row],[SPECIES]]="",1,0)</f>
        <v>0</v>
      </c>
      <c r="C870" s="1">
        <f>IF(Veg_Table[[#This Row],[DIAMETER]]="",1,0)</f>
        <v>0</v>
      </c>
      <c r="D870" s="1">
        <f>IF(Veg_Table[[#This Row],[HEIGHT]]="",1,0)</f>
        <v>0</v>
      </c>
      <c r="E87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70" s="1">
        <f>IF(AND(Veg_Table[[#This Row],[TAT_RESULT]]="ABATE",Veg_Table[[#This Row],[PRESCRIP]]="NW_No Work"),1,0)</f>
        <v>0</v>
      </c>
      <c r="G870" s="1">
        <f>IF(OR(Veg_Table[[#This Row],[Prescription R-Scale]]="NA",Veg_Table[[#This Row],[Diameter R-Scale]]="NA"),0,IF(Veg_Table[[#This Row],[Diameter R-Scale]]&lt;&gt;Veg_Table[[#This Row],[Prescription R-Scale]],1,0))</f>
        <v>0</v>
      </c>
      <c r="H870" s="1">
        <f>IF(OR(AND(Veg_Table[[#This Row],[PRESCRIP]]="BC_Br Rmv", Veg_Table[[#This Row],[WOOD_MAN]]&lt;&gt;"Not Needed"),AND(Veg_Table[[#This Row],[PRESCRIP]]="BCS_Br Rmv+Trt", Veg_Table[[#This Row],[WOOD_MAN]]&lt;&gt;"Not Needed")),1,0)</f>
        <v>0</v>
      </c>
      <c r="I870" s="1">
        <f ca="1">IF(AND(Veg_Table[[#This Row],[Prescription_Changed]]="Yes",Veg_Table[[#This Row],[TAT_RESULT]]=""),1,0)</f>
        <v>0</v>
      </c>
      <c r="J870" s="1">
        <f ca="1">SUM(Veg_Table[[#This Row],[Prescription and Status do not match]:[Prescription_Edited_And_TAT_Is_Blank]])</f>
        <v>0</v>
      </c>
      <c r="K870" s="1">
        <f ca="1">IF(Veg_Table[[#This Row],[Sum of Errors]]&gt;0,1,0)</f>
        <v>0</v>
      </c>
      <c r="L870" s="1">
        <f>1</f>
        <v>1</v>
      </c>
      <c r="M870"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870" s="1" t="str">
        <f>IF(OR(MID(Veg_Table[[#This Row],[PRESCRIP]],2,1)="1",MID(Veg_Table[[#This Row],[PRESCRIP]],2,1)="2",MID(Veg_Table[[#This Row],[PRESCRIP]],2,1)="3",MID(Veg_Table[[#This Row],[PRESCRIP]],2,1)="4"),_xlfn.NUMBERVALUE(MID(Veg_Table[[#This Row],[PRESCRIP]],2,1)),"NA")</f>
        <v>NA</v>
      </c>
      <c r="O870" s="1">
        <f>WEEKNUM(Veg_Table[[#This Row],[EVM_LAST_EDITED_Day]],2)</f>
        <v>20</v>
      </c>
      <c r="P870" s="25">
        <f>IFERROR(DATE(YEAR(Veg_Table[[#This Row],[EVM_LAST_EDITED2]]),MONTH(Veg_Table[[#This Row],[EVM_LAST_EDITED2]]),DAY(Veg_Table[[#This Row],[EVM_LAST_EDITED2]])),DATE(2019,1,1))</f>
        <v>43963</v>
      </c>
      <c r="Q870" s="3">
        <f>VALUE(SUBSTITUTE(Veg_Table[[#This Row],[EVM_LAST_EDITED]],",",""))</f>
        <v>43963.650277777801</v>
      </c>
      <c r="R870" s="1" t="str">
        <f>_xlfn.IFNA(IF(Veg_Table[[#This Row],[EVM_LAST_EDITOR]]="","zBlank EVM Last Editor",VLOOKUP(Veg_Table[[#This Row],[EVM_LAST_EDITOR]],Roster_Table[#All],4,FALSE)),"zAWRR Not in Roster")</f>
        <v>MGE</v>
      </c>
      <c r="S870" s="1" t="str">
        <f>_xlfn.IFNA(IF(Veg_Table[[#This Row],[EVM_LAST_EDITOR]]="","zBlank EVM Last Editor",VLOOKUP(Veg_Table[[#This Row],[EVM_LAST_EDITOR]],Roster_Table[#All],16,FALSE)),"zCompany_AWRR not in Roster")</f>
        <v>MGE_Mountain G Enterprises</v>
      </c>
      <c r="T870" s="2">
        <f>IFERROR(DATE(YEAR(Veg_Table[[#This Row],[Created2]]),MONTH(Veg_Table[[#This Row],[Created2]]),DAY(Veg_Table[[#This Row],[Created2]])),DATE(2019,1,1))</f>
        <v>43916</v>
      </c>
      <c r="U870" s="3">
        <f>VALUE(SUBSTITUTE(Veg_Table[[#This Row],[Created]],",",""))</f>
        <v>43916.655462962997</v>
      </c>
      <c r="V870" s="3" t="str">
        <f ca="1">IFERROR(_xlfn.IFNA(CELL("contents",INDIRECT(_xlfn.CONCAT("Veg_Table_Production_Data!",ADDRESS(MATCH(_xlfn.MAXIFS(#REF!,#REF!,"="&amp;Veg_Table[[#This Row],[AUTO_ID]],#REF!,"&lt;"&amp;Veg_Table[[#This Row],[EVM_LAST_EDITED_Day]]),#REF!,0),COLUMN(#REF!),4,1,)))),""),"")</f>
        <v/>
      </c>
      <c r="W870" s="3" t="str">
        <f ca="1">IF(Veg_Table[[#This Row],[Previous_Prescription]]="","No",IF(Veg_Table[[#This Row],[Previous_Prescription]]=Veg_Table[[#This Row],[PRESCRIP]],"No","Yes"))</f>
        <v>No</v>
      </c>
      <c r="X870" s="3" t="str">
        <f>IF(Veg_Table[[#This Row],[EVM_LAST_EDITED_Day]]=Veg_Table[[#This Row],[Created_Day]],"New","Old")</f>
        <v>Old</v>
      </c>
      <c r="Y870" s="1">
        <f>IFERROR(IF(FIND("delete",LOWER(Veg_Table[[#This Row],[PI_COMMENTS]]))&gt;=1,1,0),0)</f>
        <v>0</v>
      </c>
      <c r="Z870" s="1" t="str">
        <f>_xlfn.IFNA(IF(Veg_Table[[#This Row],[EVM_LAST_EDITOR]]="","Yes",VLOOKUP(Veg_Table[[#This Row],[EVM_LAST_EDITOR]],Roster_Table[#All],15,FALSE)),"Yes")</f>
        <v>Yes</v>
      </c>
      <c r="AA87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70" s="1" t="str">
        <f>_xlfn.IFNA(VLOOKUP(Veg_Table[[#This Row],[EVM_LAST_EDITOR]],Roster_Table[#All],3,FALSE),"zAWRR Not in Roster")</f>
        <v>Tyler</v>
      </c>
      <c r="AC870" s="1" t="str">
        <f>_xlfn.IFNA(VLOOKUP(Veg_Table[[#This Row],[EVM_LAST_EDITOR]],Roster_Table[#All],2,FALSE),"zAWRR Not in Roster")</f>
        <v>Rey</v>
      </c>
      <c r="AD870" s="1" t="str">
        <f>IF(_xlfn.CONCAT(Veg_Table[[#This Row],[First_Name]]," ",Veg_Table[[#This Row],[Last_Name]])="zAWRR Not in Roster zAWRR Not in Roster","zAWRR Not in Roster",_xlfn.CONCAT(Veg_Table[[#This Row],[First_Name]]," ",Veg_Table[[#This Row],[Last_Name]]))</f>
        <v>Tyler Rey</v>
      </c>
      <c r="AE870">
        <v>2955698</v>
      </c>
      <c r="AF870" t="s">
        <v>5311</v>
      </c>
      <c r="AG870" t="s">
        <v>93</v>
      </c>
      <c r="AH870" t="s">
        <v>1670</v>
      </c>
      <c r="AI870" t="s">
        <v>3357</v>
      </c>
      <c r="AJ870" t="s">
        <v>21</v>
      </c>
      <c r="AL870" t="s">
        <v>22</v>
      </c>
      <c r="AM870" t="s">
        <v>38</v>
      </c>
      <c r="AN870" t="s">
        <v>25</v>
      </c>
      <c r="AO870" t="s">
        <v>25</v>
      </c>
      <c r="AP870">
        <v>12</v>
      </c>
      <c r="AQ870">
        <v>70</v>
      </c>
      <c r="AR870" t="s">
        <v>511</v>
      </c>
      <c r="AS870" t="s">
        <v>24</v>
      </c>
      <c r="AT870" t="s">
        <v>26</v>
      </c>
      <c r="AV870" t="s">
        <v>519</v>
      </c>
      <c r="AW870" t="s">
        <v>5312</v>
      </c>
      <c r="AZ870"/>
      <c r="BB870" s="4"/>
      <c r="BD870" t="s">
        <v>29</v>
      </c>
      <c r="BE870" t="s">
        <v>25</v>
      </c>
      <c r="BF870" t="s">
        <v>513</v>
      </c>
      <c r="BI870" s="3"/>
      <c r="BJ870" t="s">
        <v>5255</v>
      </c>
      <c r="BK870" s="30" t="s">
        <v>166</v>
      </c>
      <c r="BL870" s="3">
        <v>43963.650277777779</v>
      </c>
      <c r="BM870" t="s">
        <v>31</v>
      </c>
      <c r="BN870" t="s">
        <v>32</v>
      </c>
      <c r="BP870" t="s">
        <v>1671</v>
      </c>
      <c r="BQ870" t="s">
        <v>1025</v>
      </c>
      <c r="BR870" t="s">
        <v>28</v>
      </c>
      <c r="BS870" t="s">
        <v>28</v>
      </c>
      <c r="BT870" t="s">
        <v>166</v>
      </c>
      <c r="BU870" s="3">
        <v>43916.655462962961</v>
      </c>
      <c r="BV870" t="s">
        <v>803</v>
      </c>
      <c r="BW870" s="3">
        <v>43964.312978738424</v>
      </c>
      <c r="BX870" t="s">
        <v>5313</v>
      </c>
      <c r="CG870"/>
      <c r="CH870"/>
      <c r="CI870"/>
      <c r="CY870"/>
      <c r="DA870"/>
      <c r="DE870"/>
      <c r="DF870"/>
    </row>
    <row r="871" spans="1:110" x14ac:dyDescent="0.25">
      <c r="A871" s="1">
        <f>IF(Veg_Table[[#This Row],[VP_STATUS]]="Hold",0,IF(OR(AND(Veg_Table[[#This Row],[PRESCRIP]]="NW_No Work",Veg_Table[[#This Row],[VP_STATUS]]&lt;&gt;"No Work Required Under EVM"),AND(Veg_Table[[#This Row],[VP_STATUS]]="No Work Required Under EVM",Veg_Table[[#This Row],[PRESCRIP]]&lt;&gt;"NW_No Work")),1,0))</f>
        <v>0</v>
      </c>
      <c r="B871" s="1">
        <f>IF(Veg_Table[[#This Row],[SPECIES]]="",1,0)</f>
        <v>0</v>
      </c>
      <c r="C871" s="1">
        <f>IF(Veg_Table[[#This Row],[DIAMETER]]="",1,0)</f>
        <v>0</v>
      </c>
      <c r="D871" s="1">
        <f>IF(Veg_Table[[#This Row],[HEIGHT]]="",1,0)</f>
        <v>0</v>
      </c>
      <c r="E87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71" s="1">
        <f>IF(AND(Veg_Table[[#This Row],[TAT_RESULT]]="ABATE",Veg_Table[[#This Row],[PRESCRIP]]="NW_No Work"),1,0)</f>
        <v>0</v>
      </c>
      <c r="G871" s="1">
        <f>IF(OR(Veg_Table[[#This Row],[Prescription R-Scale]]="NA",Veg_Table[[#This Row],[Diameter R-Scale]]="NA"),0,IF(Veg_Table[[#This Row],[Diameter R-Scale]]&lt;&gt;Veg_Table[[#This Row],[Prescription R-Scale]],1,0))</f>
        <v>0</v>
      </c>
      <c r="H871" s="1">
        <f>IF(OR(AND(Veg_Table[[#This Row],[PRESCRIP]]="BC_Br Rmv", Veg_Table[[#This Row],[WOOD_MAN]]&lt;&gt;"Not Needed"),AND(Veg_Table[[#This Row],[PRESCRIP]]="BCS_Br Rmv+Trt", Veg_Table[[#This Row],[WOOD_MAN]]&lt;&gt;"Not Needed")),1,0)</f>
        <v>0</v>
      </c>
      <c r="I871" s="1">
        <f ca="1">IF(AND(Veg_Table[[#This Row],[Prescription_Changed]]="Yes",Veg_Table[[#This Row],[TAT_RESULT]]=""),1,0)</f>
        <v>0</v>
      </c>
      <c r="J871" s="1">
        <f ca="1">SUM(Veg_Table[[#This Row],[Prescription and Status do not match]:[Prescription_Edited_And_TAT_Is_Blank]])</f>
        <v>0</v>
      </c>
      <c r="K871" s="1">
        <f ca="1">IF(Veg_Table[[#This Row],[Sum of Errors]]&gt;0,1,0)</f>
        <v>0</v>
      </c>
      <c r="L871" s="1">
        <f>1</f>
        <v>1</v>
      </c>
      <c r="M87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871" s="1">
        <f>IF(OR(MID(Veg_Table[[#This Row],[PRESCRIP]],2,1)="1",MID(Veg_Table[[#This Row],[PRESCRIP]],2,1)="2",MID(Veg_Table[[#This Row],[PRESCRIP]],2,1)="3",MID(Veg_Table[[#This Row],[PRESCRIP]],2,1)="4"),_xlfn.NUMBERVALUE(MID(Veg_Table[[#This Row],[PRESCRIP]],2,1)),"NA")</f>
        <v>1</v>
      </c>
      <c r="O871" s="1">
        <f>WEEKNUM(Veg_Table[[#This Row],[EVM_LAST_EDITED_Day]],2)</f>
        <v>20</v>
      </c>
      <c r="P871" s="25">
        <f>IFERROR(DATE(YEAR(Veg_Table[[#This Row],[EVM_LAST_EDITED2]]),MONTH(Veg_Table[[#This Row],[EVM_LAST_EDITED2]]),DAY(Veg_Table[[#This Row],[EVM_LAST_EDITED2]])),DATE(2019,1,1))</f>
        <v>43963</v>
      </c>
      <c r="Q871" s="3">
        <f>VALUE(SUBSTITUTE(Veg_Table[[#This Row],[EVM_LAST_EDITED]],",",""))</f>
        <v>43963.650277777801</v>
      </c>
      <c r="R871" s="1" t="str">
        <f>_xlfn.IFNA(IF(Veg_Table[[#This Row],[EVM_LAST_EDITOR]]="","zBlank EVM Last Editor",VLOOKUP(Veg_Table[[#This Row],[EVM_LAST_EDITOR]],Roster_Table[#All],4,FALSE)),"zAWRR Not in Roster")</f>
        <v>MGE</v>
      </c>
      <c r="S871" s="1" t="str">
        <f>_xlfn.IFNA(IF(Veg_Table[[#This Row],[EVM_LAST_EDITOR]]="","zBlank EVM Last Editor",VLOOKUP(Veg_Table[[#This Row],[EVM_LAST_EDITOR]],Roster_Table[#All],16,FALSE)),"zCompany_AWRR not in Roster")</f>
        <v>MGE_Mountain G Enterprises</v>
      </c>
      <c r="T871" s="2">
        <f>IFERROR(DATE(YEAR(Veg_Table[[#This Row],[Created2]]),MONTH(Veg_Table[[#This Row],[Created2]]),DAY(Veg_Table[[#This Row],[Created2]])),DATE(2019,1,1))</f>
        <v>43916</v>
      </c>
      <c r="U871" s="3">
        <f>VALUE(SUBSTITUTE(Veg_Table[[#This Row],[Created]],",",""))</f>
        <v>43916.663726851897</v>
      </c>
      <c r="V871" s="3" t="str">
        <f ca="1">IFERROR(_xlfn.IFNA(CELL("contents",INDIRECT(_xlfn.CONCAT("Veg_Table_Production_Data!",ADDRESS(MATCH(_xlfn.MAXIFS(#REF!,#REF!,"="&amp;Veg_Table[[#This Row],[AUTO_ID]],#REF!,"&lt;"&amp;Veg_Table[[#This Row],[EVM_LAST_EDITED_Day]]),#REF!,0),COLUMN(#REF!),4,1,)))),""),"")</f>
        <v/>
      </c>
      <c r="W871" s="3" t="str">
        <f ca="1">IF(Veg_Table[[#This Row],[Previous_Prescription]]="","No",IF(Veg_Table[[#This Row],[Previous_Prescription]]=Veg_Table[[#This Row],[PRESCRIP]],"No","Yes"))</f>
        <v>No</v>
      </c>
      <c r="X871" s="3" t="str">
        <f>IF(Veg_Table[[#This Row],[EVM_LAST_EDITED_Day]]=Veg_Table[[#This Row],[Created_Day]],"New","Old")</f>
        <v>Old</v>
      </c>
      <c r="Y871" s="1">
        <f>IFERROR(IF(FIND("delete",LOWER(Veg_Table[[#This Row],[PI_COMMENTS]]))&gt;=1,1,0),0)</f>
        <v>0</v>
      </c>
      <c r="Z871" s="1" t="str">
        <f>_xlfn.IFNA(IF(Veg_Table[[#This Row],[EVM_LAST_EDITOR]]="","Yes",VLOOKUP(Veg_Table[[#This Row],[EVM_LAST_EDITOR]],Roster_Table[#All],15,FALSE)),"Yes")</f>
        <v>Yes</v>
      </c>
      <c r="AA87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71" s="1" t="str">
        <f>_xlfn.IFNA(VLOOKUP(Veg_Table[[#This Row],[EVM_LAST_EDITOR]],Roster_Table[#All],3,FALSE),"zAWRR Not in Roster")</f>
        <v>Tyler</v>
      </c>
      <c r="AC871" s="1" t="str">
        <f>_xlfn.IFNA(VLOOKUP(Veg_Table[[#This Row],[EVM_LAST_EDITOR]],Roster_Table[#All],2,FALSE),"zAWRR Not in Roster")</f>
        <v>Rey</v>
      </c>
      <c r="AD871" s="1" t="str">
        <f>IF(_xlfn.CONCAT(Veg_Table[[#This Row],[First_Name]]," ",Veg_Table[[#This Row],[Last_Name]])="zAWRR Not in Roster zAWRR Not in Roster","zAWRR Not in Roster",_xlfn.CONCAT(Veg_Table[[#This Row],[First_Name]]," ",Veg_Table[[#This Row],[Last_Name]]))</f>
        <v>Tyler Rey</v>
      </c>
      <c r="AE871">
        <v>2955699</v>
      </c>
      <c r="AF871" t="s">
        <v>5314</v>
      </c>
      <c r="AG871" t="s">
        <v>93</v>
      </c>
      <c r="AH871" t="s">
        <v>1670</v>
      </c>
      <c r="AI871" t="s">
        <v>3357</v>
      </c>
      <c r="AJ871" t="s">
        <v>36</v>
      </c>
      <c r="AL871" t="s">
        <v>22</v>
      </c>
      <c r="AM871" t="s">
        <v>38</v>
      </c>
      <c r="AN871" t="s">
        <v>25</v>
      </c>
      <c r="AO871" t="s">
        <v>25</v>
      </c>
      <c r="AP871">
        <v>10</v>
      </c>
      <c r="AQ871">
        <v>65</v>
      </c>
      <c r="AR871" t="s">
        <v>511</v>
      </c>
      <c r="AS871" t="s">
        <v>55</v>
      </c>
      <c r="AT871" t="s">
        <v>515</v>
      </c>
      <c r="AV871" t="s">
        <v>519</v>
      </c>
      <c r="AW871" t="s">
        <v>5315</v>
      </c>
      <c r="AZ871"/>
      <c r="BB871" s="4"/>
      <c r="BD871" t="s">
        <v>29</v>
      </c>
      <c r="BE871" t="s">
        <v>25</v>
      </c>
      <c r="BF871" t="s">
        <v>513</v>
      </c>
      <c r="BI871" s="3"/>
      <c r="BJ871" t="s">
        <v>5255</v>
      </c>
      <c r="BK871" s="30" t="s">
        <v>166</v>
      </c>
      <c r="BL871" s="3">
        <v>43963.650277777779</v>
      </c>
      <c r="BM871" t="s">
        <v>31</v>
      </c>
      <c r="BN871" t="s">
        <v>32</v>
      </c>
      <c r="BP871" t="s">
        <v>1671</v>
      </c>
      <c r="BQ871" t="s">
        <v>1025</v>
      </c>
      <c r="BR871" t="s">
        <v>28</v>
      </c>
      <c r="BS871" t="s">
        <v>28</v>
      </c>
      <c r="BT871" t="s">
        <v>166</v>
      </c>
      <c r="BU871" s="3">
        <v>43916.663726851853</v>
      </c>
      <c r="BV871" t="s">
        <v>803</v>
      </c>
      <c r="BW871" s="3">
        <v>43964.312978738424</v>
      </c>
      <c r="BX871" t="s">
        <v>5316</v>
      </c>
      <c r="CG871"/>
      <c r="CH871"/>
      <c r="CI871"/>
      <c r="CY871"/>
      <c r="DA871"/>
      <c r="DE871"/>
      <c r="DF871"/>
    </row>
    <row r="872" spans="1:110" x14ac:dyDescent="0.25">
      <c r="A872" s="1">
        <f>IF(Veg_Table[[#This Row],[VP_STATUS]]="Hold",0,IF(OR(AND(Veg_Table[[#This Row],[PRESCRIP]]="NW_No Work",Veg_Table[[#This Row],[VP_STATUS]]&lt;&gt;"No Work Required Under EVM"),AND(Veg_Table[[#This Row],[VP_STATUS]]="No Work Required Under EVM",Veg_Table[[#This Row],[PRESCRIP]]&lt;&gt;"NW_No Work")),1,0))</f>
        <v>0</v>
      </c>
      <c r="B872" s="1">
        <f>IF(Veg_Table[[#This Row],[SPECIES]]="",1,0)</f>
        <v>0</v>
      </c>
      <c r="C872" s="1">
        <f>IF(Veg_Table[[#This Row],[DIAMETER]]="",1,0)</f>
        <v>0</v>
      </c>
      <c r="D872" s="1">
        <f>IF(Veg_Table[[#This Row],[HEIGHT]]="",1,0)</f>
        <v>0</v>
      </c>
      <c r="E87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72" s="1">
        <f>IF(AND(Veg_Table[[#This Row],[TAT_RESULT]]="ABATE",Veg_Table[[#This Row],[PRESCRIP]]="NW_No Work"),1,0)</f>
        <v>0</v>
      </c>
      <c r="G872" s="1">
        <f>IF(OR(Veg_Table[[#This Row],[Prescription R-Scale]]="NA",Veg_Table[[#This Row],[Diameter R-Scale]]="NA"),0,IF(Veg_Table[[#This Row],[Diameter R-Scale]]&lt;&gt;Veg_Table[[#This Row],[Prescription R-Scale]],1,0))</f>
        <v>0</v>
      </c>
      <c r="H872" s="1">
        <f>IF(OR(AND(Veg_Table[[#This Row],[PRESCRIP]]="BC_Br Rmv", Veg_Table[[#This Row],[WOOD_MAN]]&lt;&gt;"Not Needed"),AND(Veg_Table[[#This Row],[PRESCRIP]]="BCS_Br Rmv+Trt", Veg_Table[[#This Row],[WOOD_MAN]]&lt;&gt;"Not Needed")),1,0)</f>
        <v>0</v>
      </c>
      <c r="I872" s="1">
        <f ca="1">IF(AND(Veg_Table[[#This Row],[Prescription_Changed]]="Yes",Veg_Table[[#This Row],[TAT_RESULT]]=""),1,0)</f>
        <v>0</v>
      </c>
      <c r="J872" s="1">
        <f ca="1">SUM(Veg_Table[[#This Row],[Prescription and Status do not match]:[Prescription_Edited_And_TAT_Is_Blank]])</f>
        <v>0</v>
      </c>
      <c r="K872" s="1">
        <f ca="1">IF(Veg_Table[[#This Row],[Sum of Errors]]&gt;0,1,0)</f>
        <v>0</v>
      </c>
      <c r="L872" s="1">
        <f>1</f>
        <v>1</v>
      </c>
      <c r="M872"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872" s="1" t="str">
        <f>IF(OR(MID(Veg_Table[[#This Row],[PRESCRIP]],2,1)="1",MID(Veg_Table[[#This Row],[PRESCRIP]],2,1)="2",MID(Veg_Table[[#This Row],[PRESCRIP]],2,1)="3",MID(Veg_Table[[#This Row],[PRESCRIP]],2,1)="4"),_xlfn.NUMBERVALUE(MID(Veg_Table[[#This Row],[PRESCRIP]],2,1)),"NA")</f>
        <v>NA</v>
      </c>
      <c r="O872" s="1">
        <f>WEEKNUM(Veg_Table[[#This Row],[EVM_LAST_EDITED_Day]],2)</f>
        <v>20</v>
      </c>
      <c r="P872" s="25">
        <f>IFERROR(DATE(YEAR(Veg_Table[[#This Row],[EVM_LAST_EDITED2]]),MONTH(Veg_Table[[#This Row],[EVM_LAST_EDITED2]]),DAY(Veg_Table[[#This Row],[EVM_LAST_EDITED2]])),DATE(2019,1,1))</f>
        <v>43963</v>
      </c>
      <c r="Q872" s="3">
        <f>VALUE(SUBSTITUTE(Veg_Table[[#This Row],[EVM_LAST_EDITED]],",",""))</f>
        <v>43963.650277777801</v>
      </c>
      <c r="R872" s="1" t="str">
        <f>_xlfn.IFNA(IF(Veg_Table[[#This Row],[EVM_LAST_EDITOR]]="","zBlank EVM Last Editor",VLOOKUP(Veg_Table[[#This Row],[EVM_LAST_EDITOR]],Roster_Table[#All],4,FALSE)),"zAWRR Not in Roster")</f>
        <v>MGE</v>
      </c>
      <c r="S872" s="1" t="str">
        <f>_xlfn.IFNA(IF(Veg_Table[[#This Row],[EVM_LAST_EDITOR]]="","zBlank EVM Last Editor",VLOOKUP(Veg_Table[[#This Row],[EVM_LAST_EDITOR]],Roster_Table[#All],16,FALSE)),"zCompany_AWRR not in Roster")</f>
        <v>MGE_Mountain G Enterprises</v>
      </c>
      <c r="T872" s="2">
        <f>IFERROR(DATE(YEAR(Veg_Table[[#This Row],[Created2]]),MONTH(Veg_Table[[#This Row],[Created2]]),DAY(Veg_Table[[#This Row],[Created2]])),DATE(2019,1,1))</f>
        <v>43916</v>
      </c>
      <c r="U872" s="3">
        <f>VALUE(SUBSTITUTE(Veg_Table[[#This Row],[Created]],",",""))</f>
        <v>43916.667187500003</v>
      </c>
      <c r="V872" s="3" t="str">
        <f ca="1">IFERROR(_xlfn.IFNA(CELL("contents",INDIRECT(_xlfn.CONCAT("Veg_Table_Production_Data!",ADDRESS(MATCH(_xlfn.MAXIFS(#REF!,#REF!,"="&amp;Veg_Table[[#This Row],[AUTO_ID]],#REF!,"&lt;"&amp;Veg_Table[[#This Row],[EVM_LAST_EDITED_Day]]),#REF!,0),COLUMN(#REF!),4,1,)))),""),"")</f>
        <v/>
      </c>
      <c r="W872" s="3" t="str">
        <f ca="1">IF(Veg_Table[[#This Row],[Previous_Prescription]]="","No",IF(Veg_Table[[#This Row],[Previous_Prescription]]=Veg_Table[[#This Row],[PRESCRIP]],"No","Yes"))</f>
        <v>No</v>
      </c>
      <c r="X872" s="3" t="str">
        <f>IF(Veg_Table[[#This Row],[EVM_LAST_EDITED_Day]]=Veg_Table[[#This Row],[Created_Day]],"New","Old")</f>
        <v>Old</v>
      </c>
      <c r="Y872" s="1">
        <f>IFERROR(IF(FIND("delete",LOWER(Veg_Table[[#This Row],[PI_COMMENTS]]))&gt;=1,1,0),0)</f>
        <v>0</v>
      </c>
      <c r="Z872" s="1" t="str">
        <f>_xlfn.IFNA(IF(Veg_Table[[#This Row],[EVM_LAST_EDITOR]]="","Yes",VLOOKUP(Veg_Table[[#This Row],[EVM_LAST_EDITOR]],Roster_Table[#All],15,FALSE)),"Yes")</f>
        <v>Yes</v>
      </c>
      <c r="AA87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72" s="1" t="str">
        <f>_xlfn.IFNA(VLOOKUP(Veg_Table[[#This Row],[EVM_LAST_EDITOR]],Roster_Table[#All],3,FALSE),"zAWRR Not in Roster")</f>
        <v>Tyler</v>
      </c>
      <c r="AC872" s="1" t="str">
        <f>_xlfn.IFNA(VLOOKUP(Veg_Table[[#This Row],[EVM_LAST_EDITOR]],Roster_Table[#All],2,FALSE),"zAWRR Not in Roster")</f>
        <v>Rey</v>
      </c>
      <c r="AD872" s="1" t="str">
        <f>IF(_xlfn.CONCAT(Veg_Table[[#This Row],[First_Name]]," ",Veg_Table[[#This Row],[Last_Name]])="zAWRR Not in Roster zAWRR Not in Roster","zAWRR Not in Roster",_xlfn.CONCAT(Veg_Table[[#This Row],[First_Name]]," ",Veg_Table[[#This Row],[Last_Name]]))</f>
        <v>Tyler Rey</v>
      </c>
      <c r="AE872">
        <v>2955700</v>
      </c>
      <c r="AF872" t="s">
        <v>5317</v>
      </c>
      <c r="AG872" t="s">
        <v>93</v>
      </c>
      <c r="AH872" t="s">
        <v>1670</v>
      </c>
      <c r="AI872" t="s">
        <v>3357</v>
      </c>
      <c r="AJ872" t="s">
        <v>21</v>
      </c>
      <c r="AL872" t="s">
        <v>22</v>
      </c>
      <c r="AM872" t="s">
        <v>38</v>
      </c>
      <c r="AN872" t="s">
        <v>25</v>
      </c>
      <c r="AO872" t="s">
        <v>25</v>
      </c>
      <c r="AP872">
        <v>13</v>
      </c>
      <c r="AQ872">
        <v>70</v>
      </c>
      <c r="AR872" t="s">
        <v>511</v>
      </c>
      <c r="AS872" t="s">
        <v>24</v>
      </c>
      <c r="AT872" t="s">
        <v>26</v>
      </c>
      <c r="AV872" t="s">
        <v>519</v>
      </c>
      <c r="AW872" t="s">
        <v>5318</v>
      </c>
      <c r="AZ872"/>
      <c r="BB872" s="4"/>
      <c r="BD872" t="s">
        <v>29</v>
      </c>
      <c r="BE872" t="s">
        <v>25</v>
      </c>
      <c r="BF872" t="s">
        <v>513</v>
      </c>
      <c r="BI872" s="3"/>
      <c r="BJ872" t="s">
        <v>5255</v>
      </c>
      <c r="BK872" s="30" t="s">
        <v>166</v>
      </c>
      <c r="BL872" s="3">
        <v>43963.650277777779</v>
      </c>
      <c r="BM872" t="s">
        <v>31</v>
      </c>
      <c r="BN872" t="s">
        <v>32</v>
      </c>
      <c r="BP872" t="s">
        <v>1671</v>
      </c>
      <c r="BQ872" t="s">
        <v>1025</v>
      </c>
      <c r="BR872" t="s">
        <v>28</v>
      </c>
      <c r="BS872" t="s">
        <v>28</v>
      </c>
      <c r="BT872" t="s">
        <v>166</v>
      </c>
      <c r="BU872" s="3">
        <v>43916.667187500003</v>
      </c>
      <c r="BV872" t="s">
        <v>803</v>
      </c>
      <c r="BW872" s="3">
        <v>43964.312978738424</v>
      </c>
      <c r="BX872" t="s">
        <v>5319</v>
      </c>
      <c r="CG872"/>
      <c r="CH872"/>
      <c r="CI872"/>
      <c r="CY872"/>
      <c r="DA872"/>
      <c r="DE872"/>
      <c r="DF872"/>
    </row>
    <row r="873" spans="1:110" x14ac:dyDescent="0.25">
      <c r="A873" s="1">
        <f>IF(Veg_Table[[#This Row],[VP_STATUS]]="Hold",0,IF(OR(AND(Veg_Table[[#This Row],[PRESCRIP]]="NW_No Work",Veg_Table[[#This Row],[VP_STATUS]]&lt;&gt;"No Work Required Under EVM"),AND(Veg_Table[[#This Row],[VP_STATUS]]="No Work Required Under EVM",Veg_Table[[#This Row],[PRESCRIP]]&lt;&gt;"NW_No Work")),1,0))</f>
        <v>0</v>
      </c>
      <c r="B873" s="1">
        <f>IF(Veg_Table[[#This Row],[SPECIES]]="",1,0)</f>
        <v>0</v>
      </c>
      <c r="C873" s="1">
        <f>IF(Veg_Table[[#This Row],[DIAMETER]]="",1,0)</f>
        <v>0</v>
      </c>
      <c r="D873" s="1">
        <f>IF(Veg_Table[[#This Row],[HEIGHT]]="",1,0)</f>
        <v>0</v>
      </c>
      <c r="E87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73" s="1">
        <f>IF(AND(Veg_Table[[#This Row],[TAT_RESULT]]="ABATE",Veg_Table[[#This Row],[PRESCRIP]]="NW_No Work"),1,0)</f>
        <v>0</v>
      </c>
      <c r="G873" s="1">
        <f>IF(OR(Veg_Table[[#This Row],[Prescription R-Scale]]="NA",Veg_Table[[#This Row],[Diameter R-Scale]]="NA"),0,IF(Veg_Table[[#This Row],[Diameter R-Scale]]&lt;&gt;Veg_Table[[#This Row],[Prescription R-Scale]],1,0))</f>
        <v>0</v>
      </c>
      <c r="H873" s="1">
        <f>IF(OR(AND(Veg_Table[[#This Row],[PRESCRIP]]="BC_Br Rmv", Veg_Table[[#This Row],[WOOD_MAN]]&lt;&gt;"Not Needed"),AND(Veg_Table[[#This Row],[PRESCRIP]]="BCS_Br Rmv+Trt", Veg_Table[[#This Row],[WOOD_MAN]]&lt;&gt;"Not Needed")),1,0)</f>
        <v>0</v>
      </c>
      <c r="I873" s="1">
        <f ca="1">IF(AND(Veg_Table[[#This Row],[Prescription_Changed]]="Yes",Veg_Table[[#This Row],[TAT_RESULT]]=""),1,0)</f>
        <v>0</v>
      </c>
      <c r="J873" s="1">
        <f ca="1">SUM(Veg_Table[[#This Row],[Prescription and Status do not match]:[Prescription_Edited_And_TAT_Is_Blank]])</f>
        <v>0</v>
      </c>
      <c r="K873" s="1">
        <f ca="1">IF(Veg_Table[[#This Row],[Sum of Errors]]&gt;0,1,0)</f>
        <v>0</v>
      </c>
      <c r="L873" s="1">
        <f>1</f>
        <v>1</v>
      </c>
      <c r="M873"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873" s="1" t="str">
        <f>IF(OR(MID(Veg_Table[[#This Row],[PRESCRIP]],2,1)="1",MID(Veg_Table[[#This Row],[PRESCRIP]],2,1)="2",MID(Veg_Table[[#This Row],[PRESCRIP]],2,1)="3",MID(Veg_Table[[#This Row],[PRESCRIP]],2,1)="4"),_xlfn.NUMBERVALUE(MID(Veg_Table[[#This Row],[PRESCRIP]],2,1)),"NA")</f>
        <v>NA</v>
      </c>
      <c r="O873" s="1">
        <f>WEEKNUM(Veg_Table[[#This Row],[EVM_LAST_EDITED_Day]],2)</f>
        <v>20</v>
      </c>
      <c r="P873" s="25">
        <f>IFERROR(DATE(YEAR(Veg_Table[[#This Row],[EVM_LAST_EDITED2]]),MONTH(Veg_Table[[#This Row],[EVM_LAST_EDITED2]]),DAY(Veg_Table[[#This Row],[EVM_LAST_EDITED2]])),DATE(2019,1,1))</f>
        <v>43963</v>
      </c>
      <c r="Q873" s="3">
        <f>VALUE(SUBSTITUTE(Veg_Table[[#This Row],[EVM_LAST_EDITED]],",",""))</f>
        <v>43963.650671296302</v>
      </c>
      <c r="R873" s="1" t="str">
        <f>_xlfn.IFNA(IF(Veg_Table[[#This Row],[EVM_LAST_EDITOR]]="","zBlank EVM Last Editor",VLOOKUP(Veg_Table[[#This Row],[EVM_LAST_EDITOR]],Roster_Table[#All],4,FALSE)),"zAWRR Not in Roster")</f>
        <v>MGE</v>
      </c>
      <c r="S873" s="1" t="str">
        <f>_xlfn.IFNA(IF(Veg_Table[[#This Row],[EVM_LAST_EDITOR]]="","zBlank EVM Last Editor",VLOOKUP(Veg_Table[[#This Row],[EVM_LAST_EDITOR]],Roster_Table[#All],16,FALSE)),"zCompany_AWRR not in Roster")</f>
        <v>MGE_Mountain G Enterprises</v>
      </c>
      <c r="T873" s="2">
        <f>IFERROR(DATE(YEAR(Veg_Table[[#This Row],[Created2]]),MONTH(Veg_Table[[#This Row],[Created2]]),DAY(Veg_Table[[#This Row],[Created2]])),DATE(2019,1,1))</f>
        <v>43963</v>
      </c>
      <c r="U873" s="3">
        <f>VALUE(SUBSTITUTE(Veg_Table[[#This Row],[Created]],",",""))</f>
        <v>43963.650671296302</v>
      </c>
      <c r="V873" s="3" t="str">
        <f ca="1">IFERROR(_xlfn.IFNA(CELL("contents",INDIRECT(_xlfn.CONCAT("Veg_Table_Production_Data!",ADDRESS(MATCH(_xlfn.MAXIFS(#REF!,#REF!,"="&amp;Veg_Table[[#This Row],[AUTO_ID]],#REF!,"&lt;"&amp;Veg_Table[[#This Row],[EVM_LAST_EDITED_Day]]),#REF!,0),COLUMN(#REF!),4,1,)))),""),"")</f>
        <v/>
      </c>
      <c r="W873" s="3" t="str">
        <f ca="1">IF(Veg_Table[[#This Row],[Previous_Prescription]]="","No",IF(Veg_Table[[#This Row],[Previous_Prescription]]=Veg_Table[[#This Row],[PRESCRIP]],"No","Yes"))</f>
        <v>No</v>
      </c>
      <c r="X873" s="3" t="str">
        <f>IF(Veg_Table[[#This Row],[EVM_LAST_EDITED_Day]]=Veg_Table[[#This Row],[Created_Day]],"New","Old")</f>
        <v>New</v>
      </c>
      <c r="Y873" s="1">
        <f>IFERROR(IF(FIND("delete",LOWER(Veg_Table[[#This Row],[PI_COMMENTS]]))&gt;=1,1,0),0)</f>
        <v>0</v>
      </c>
      <c r="Z873" s="1" t="str">
        <f>_xlfn.IFNA(IF(Veg_Table[[#This Row],[EVM_LAST_EDITOR]]="","Yes",VLOOKUP(Veg_Table[[#This Row],[EVM_LAST_EDITOR]],Roster_Table[#All],15,FALSE)),"Yes")</f>
        <v>Yes</v>
      </c>
      <c r="AA87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73" s="1" t="str">
        <f>_xlfn.IFNA(VLOOKUP(Veg_Table[[#This Row],[EVM_LAST_EDITOR]],Roster_Table[#All],3,FALSE),"zAWRR Not in Roster")</f>
        <v>Alex</v>
      </c>
      <c r="AC873" s="1" t="str">
        <f>_xlfn.IFNA(VLOOKUP(Veg_Table[[#This Row],[EVM_LAST_EDITOR]],Roster_Table[#All],2,FALSE),"zAWRR Not in Roster")</f>
        <v>Coon</v>
      </c>
      <c r="AD873" s="1" t="str">
        <f>IF(_xlfn.CONCAT(Veg_Table[[#This Row],[First_Name]]," ",Veg_Table[[#This Row],[Last_Name]])="zAWRR Not in Roster zAWRR Not in Roster","zAWRR Not in Roster",_xlfn.CONCAT(Veg_Table[[#This Row],[First_Name]]," ",Veg_Table[[#This Row],[Last_Name]]))</f>
        <v>Alex Coon</v>
      </c>
      <c r="AE873">
        <v>3221834</v>
      </c>
      <c r="AF873" t="s">
        <v>4785</v>
      </c>
      <c r="AG873" t="s">
        <v>93</v>
      </c>
      <c r="AH873" t="s">
        <v>4641</v>
      </c>
      <c r="AI873" t="s">
        <v>4013</v>
      </c>
      <c r="AJ873" t="s">
        <v>21</v>
      </c>
      <c r="AL873" t="s">
        <v>22</v>
      </c>
      <c r="AM873" t="s">
        <v>38</v>
      </c>
      <c r="AN873" t="s">
        <v>25</v>
      </c>
      <c r="AO873" t="s">
        <v>25</v>
      </c>
      <c r="AP873">
        <v>20</v>
      </c>
      <c r="AQ873">
        <v>90</v>
      </c>
      <c r="AR873" t="s">
        <v>511</v>
      </c>
      <c r="AS873" t="s">
        <v>24</v>
      </c>
      <c r="AT873" t="s">
        <v>26</v>
      </c>
      <c r="AV873" t="s">
        <v>512</v>
      </c>
      <c r="AW873" t="s">
        <v>4786</v>
      </c>
      <c r="AZ873"/>
      <c r="BB873" s="4"/>
      <c r="BD873" t="s">
        <v>29</v>
      </c>
      <c r="BE873" t="s">
        <v>25</v>
      </c>
      <c r="BF873" t="s">
        <v>513</v>
      </c>
      <c r="BI873" s="3"/>
      <c r="BJ873" t="s">
        <v>52</v>
      </c>
      <c r="BK873" s="30" t="s">
        <v>140</v>
      </c>
      <c r="BL873" s="3">
        <v>43963.650671296295</v>
      </c>
      <c r="BM873" t="s">
        <v>31</v>
      </c>
      <c r="BN873" t="s">
        <v>32</v>
      </c>
      <c r="BP873" t="s">
        <v>4643</v>
      </c>
      <c r="BQ873" t="s">
        <v>1025</v>
      </c>
      <c r="BR873" t="s">
        <v>28</v>
      </c>
      <c r="BS873" t="s">
        <v>28</v>
      </c>
      <c r="BT873" t="s">
        <v>140</v>
      </c>
      <c r="BU873" s="3">
        <v>43963.650671296295</v>
      </c>
      <c r="BV873" t="s">
        <v>803</v>
      </c>
      <c r="BW873" s="3">
        <v>43963.682662013889</v>
      </c>
      <c r="BX873" t="s">
        <v>4787</v>
      </c>
      <c r="CG873"/>
      <c r="CH873"/>
      <c r="CI873"/>
      <c r="CY873"/>
      <c r="DA873"/>
      <c r="DE873"/>
      <c r="DF873"/>
    </row>
    <row r="874" spans="1:110" x14ac:dyDescent="0.25">
      <c r="A874" s="1">
        <f>IF(Veg_Table[[#This Row],[VP_STATUS]]="Hold",0,IF(OR(AND(Veg_Table[[#This Row],[PRESCRIP]]="NW_No Work",Veg_Table[[#This Row],[VP_STATUS]]&lt;&gt;"No Work Required Under EVM"),AND(Veg_Table[[#This Row],[VP_STATUS]]="No Work Required Under EVM",Veg_Table[[#This Row],[PRESCRIP]]&lt;&gt;"NW_No Work")),1,0))</f>
        <v>0</v>
      </c>
      <c r="B874" s="1">
        <f>IF(Veg_Table[[#This Row],[SPECIES]]="",1,0)</f>
        <v>0</v>
      </c>
      <c r="C874" s="1">
        <f>IF(Veg_Table[[#This Row],[DIAMETER]]="",1,0)</f>
        <v>0</v>
      </c>
      <c r="D874" s="1">
        <f>IF(Veg_Table[[#This Row],[HEIGHT]]="",1,0)</f>
        <v>0</v>
      </c>
      <c r="E87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74" s="1">
        <f>IF(AND(Veg_Table[[#This Row],[TAT_RESULT]]="ABATE",Veg_Table[[#This Row],[PRESCRIP]]="NW_No Work"),1,0)</f>
        <v>0</v>
      </c>
      <c r="G874" s="1">
        <f>IF(OR(Veg_Table[[#This Row],[Prescription R-Scale]]="NA",Veg_Table[[#This Row],[Diameter R-Scale]]="NA"),0,IF(Veg_Table[[#This Row],[Diameter R-Scale]]&lt;&gt;Veg_Table[[#This Row],[Prescription R-Scale]],1,0))</f>
        <v>0</v>
      </c>
      <c r="H874" s="1">
        <f>IF(OR(AND(Veg_Table[[#This Row],[PRESCRIP]]="BC_Br Rmv", Veg_Table[[#This Row],[WOOD_MAN]]&lt;&gt;"Not Needed"),AND(Veg_Table[[#This Row],[PRESCRIP]]="BCS_Br Rmv+Trt", Veg_Table[[#This Row],[WOOD_MAN]]&lt;&gt;"Not Needed")),1,0)</f>
        <v>0</v>
      </c>
      <c r="I874" s="1">
        <f ca="1">IF(AND(Veg_Table[[#This Row],[Prescription_Changed]]="Yes",Veg_Table[[#This Row],[TAT_RESULT]]=""),1,0)</f>
        <v>0</v>
      </c>
      <c r="J874" s="1">
        <f ca="1">SUM(Veg_Table[[#This Row],[Prescription and Status do not match]:[Prescription_Edited_And_TAT_Is_Blank]])</f>
        <v>0</v>
      </c>
      <c r="K874" s="1">
        <f ca="1">IF(Veg_Table[[#This Row],[Sum of Errors]]&gt;0,1,0)</f>
        <v>0</v>
      </c>
      <c r="L874" s="1">
        <f>1</f>
        <v>1</v>
      </c>
      <c r="M87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874" s="1" t="str">
        <f>IF(OR(MID(Veg_Table[[#This Row],[PRESCRIP]],2,1)="1",MID(Veg_Table[[#This Row],[PRESCRIP]],2,1)="2",MID(Veg_Table[[#This Row],[PRESCRIP]],2,1)="3",MID(Veg_Table[[#This Row],[PRESCRIP]],2,1)="4"),_xlfn.NUMBERVALUE(MID(Veg_Table[[#This Row],[PRESCRIP]],2,1)),"NA")</f>
        <v>NA</v>
      </c>
      <c r="O874" s="1">
        <f>WEEKNUM(Veg_Table[[#This Row],[EVM_LAST_EDITED_Day]],2)</f>
        <v>20</v>
      </c>
      <c r="P874" s="25">
        <f>IFERROR(DATE(YEAR(Veg_Table[[#This Row],[EVM_LAST_EDITED2]]),MONTH(Veg_Table[[#This Row],[EVM_LAST_EDITED2]]),DAY(Veg_Table[[#This Row],[EVM_LAST_EDITED2]])),DATE(2019,1,1))</f>
        <v>43963</v>
      </c>
      <c r="Q874" s="3">
        <f>VALUE(SUBSTITUTE(Veg_Table[[#This Row],[EVM_LAST_EDITED]],",",""))</f>
        <v>43963.6508217593</v>
      </c>
      <c r="R874" s="1" t="str">
        <f>_xlfn.IFNA(IF(Veg_Table[[#This Row],[EVM_LAST_EDITOR]]="","zBlank EVM Last Editor",VLOOKUP(Veg_Table[[#This Row],[EVM_LAST_EDITOR]],Roster_Table[#All],4,FALSE)),"zAWRR Not in Roster")</f>
        <v>MGE</v>
      </c>
      <c r="S874" s="1" t="str">
        <f>_xlfn.IFNA(IF(Veg_Table[[#This Row],[EVM_LAST_EDITOR]]="","zBlank EVM Last Editor",VLOOKUP(Veg_Table[[#This Row],[EVM_LAST_EDITOR]],Roster_Table[#All],16,FALSE)),"zCompany_AWRR not in Roster")</f>
        <v>MGE_Mountain G Enterprises</v>
      </c>
      <c r="T874" s="2">
        <f>IFERROR(DATE(YEAR(Veg_Table[[#This Row],[Created2]]),MONTH(Veg_Table[[#This Row],[Created2]]),DAY(Veg_Table[[#This Row],[Created2]])),DATE(2019,1,1))</f>
        <v>43916</v>
      </c>
      <c r="U874" s="3">
        <f>VALUE(SUBSTITUTE(Veg_Table[[#This Row],[Created]],",",""))</f>
        <v>43916.463449074101</v>
      </c>
      <c r="V874" s="3" t="str">
        <f ca="1">IFERROR(_xlfn.IFNA(CELL("contents",INDIRECT(_xlfn.CONCAT("Veg_Table_Production_Data!",ADDRESS(MATCH(_xlfn.MAXIFS(#REF!,#REF!,"="&amp;Veg_Table[[#This Row],[AUTO_ID]],#REF!,"&lt;"&amp;Veg_Table[[#This Row],[EVM_LAST_EDITED_Day]]),#REF!,0),COLUMN(#REF!),4,1,)))),""),"")</f>
        <v/>
      </c>
      <c r="W874" s="3" t="str">
        <f ca="1">IF(Veg_Table[[#This Row],[Previous_Prescription]]="","No",IF(Veg_Table[[#This Row],[Previous_Prescription]]=Veg_Table[[#This Row],[PRESCRIP]],"No","Yes"))</f>
        <v>No</v>
      </c>
      <c r="X874" s="3" t="str">
        <f>IF(Veg_Table[[#This Row],[EVM_LAST_EDITED_Day]]=Veg_Table[[#This Row],[Created_Day]],"New","Old")</f>
        <v>Old</v>
      </c>
      <c r="Y874" s="1">
        <f>IFERROR(IF(FIND("delete",LOWER(Veg_Table[[#This Row],[PI_COMMENTS]]))&gt;=1,1,0),0)</f>
        <v>0</v>
      </c>
      <c r="Z874" s="1" t="str">
        <f>_xlfn.IFNA(IF(Veg_Table[[#This Row],[EVM_LAST_EDITOR]]="","Yes",VLOOKUP(Veg_Table[[#This Row],[EVM_LAST_EDITOR]],Roster_Table[#All],15,FALSE)),"Yes")</f>
        <v>Yes</v>
      </c>
      <c r="AA87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74" s="1" t="str">
        <f>_xlfn.IFNA(VLOOKUP(Veg_Table[[#This Row],[EVM_LAST_EDITOR]],Roster_Table[#All],3,FALSE),"zAWRR Not in Roster")</f>
        <v>Tyler</v>
      </c>
      <c r="AC874" s="1" t="str">
        <f>_xlfn.IFNA(VLOOKUP(Veg_Table[[#This Row],[EVM_LAST_EDITOR]],Roster_Table[#All],2,FALSE),"zAWRR Not in Roster")</f>
        <v>Rey</v>
      </c>
      <c r="AD874" s="1" t="str">
        <f>IF(_xlfn.CONCAT(Veg_Table[[#This Row],[First_Name]]," ",Veg_Table[[#This Row],[Last_Name]])="zAWRR Not in Roster zAWRR Not in Roster","zAWRR Not in Roster",_xlfn.CONCAT(Veg_Table[[#This Row],[First_Name]]," ",Veg_Table[[#This Row],[Last_Name]]))</f>
        <v>Tyler Rey</v>
      </c>
      <c r="AE874">
        <v>2955678</v>
      </c>
      <c r="AF874" t="s">
        <v>5253</v>
      </c>
      <c r="AG874" t="s">
        <v>93</v>
      </c>
      <c r="AH874" t="s">
        <v>1670</v>
      </c>
      <c r="AI874" t="s">
        <v>3357</v>
      </c>
      <c r="AJ874" t="s">
        <v>36</v>
      </c>
      <c r="AL874" t="s">
        <v>22</v>
      </c>
      <c r="AM874" t="s">
        <v>38</v>
      </c>
      <c r="AN874" t="s">
        <v>25</v>
      </c>
      <c r="AO874" t="s">
        <v>25</v>
      </c>
      <c r="AP874">
        <v>17</v>
      </c>
      <c r="AQ874">
        <v>75</v>
      </c>
      <c r="AR874" t="s">
        <v>511</v>
      </c>
      <c r="AS874" t="s">
        <v>56</v>
      </c>
      <c r="AT874" t="s">
        <v>515</v>
      </c>
      <c r="AV874" t="s">
        <v>519</v>
      </c>
      <c r="AW874" t="s">
        <v>5254</v>
      </c>
      <c r="AZ874"/>
      <c r="BB874" s="4"/>
      <c r="BD874" t="s">
        <v>29</v>
      </c>
      <c r="BE874" t="s">
        <v>25</v>
      </c>
      <c r="BF874" t="s">
        <v>513</v>
      </c>
      <c r="BI874" s="3"/>
      <c r="BJ874" t="s">
        <v>5255</v>
      </c>
      <c r="BK874" s="30" t="s">
        <v>166</v>
      </c>
      <c r="BL874" s="3">
        <v>43963.650821759256</v>
      </c>
      <c r="BM874" t="s">
        <v>31</v>
      </c>
      <c r="BN874" t="s">
        <v>32</v>
      </c>
      <c r="BP874" t="s">
        <v>1671</v>
      </c>
      <c r="BQ874" t="s">
        <v>1025</v>
      </c>
      <c r="BR874" t="s">
        <v>28</v>
      </c>
      <c r="BS874" t="s">
        <v>28</v>
      </c>
      <c r="BT874" t="s">
        <v>166</v>
      </c>
      <c r="BU874" s="3">
        <v>43916.463449074072</v>
      </c>
      <c r="BV874" t="s">
        <v>803</v>
      </c>
      <c r="BW874" s="3">
        <v>43964.312978738424</v>
      </c>
      <c r="BX874" t="s">
        <v>5256</v>
      </c>
      <c r="CG874"/>
      <c r="CH874"/>
      <c r="CI874"/>
      <c r="CY874"/>
      <c r="DA874"/>
      <c r="DE874"/>
      <c r="DF874"/>
    </row>
    <row r="875" spans="1:110" x14ac:dyDescent="0.25">
      <c r="A875" s="1">
        <f>IF(Veg_Table[[#This Row],[VP_STATUS]]="Hold",0,IF(OR(AND(Veg_Table[[#This Row],[PRESCRIP]]="NW_No Work",Veg_Table[[#This Row],[VP_STATUS]]&lt;&gt;"No Work Required Under EVM"),AND(Veg_Table[[#This Row],[VP_STATUS]]="No Work Required Under EVM",Veg_Table[[#This Row],[PRESCRIP]]&lt;&gt;"NW_No Work")),1,0))</f>
        <v>0</v>
      </c>
      <c r="B875" s="1">
        <f>IF(Veg_Table[[#This Row],[SPECIES]]="",1,0)</f>
        <v>0</v>
      </c>
      <c r="C875" s="1">
        <f>IF(Veg_Table[[#This Row],[DIAMETER]]="",1,0)</f>
        <v>0</v>
      </c>
      <c r="D875" s="1">
        <f>IF(Veg_Table[[#This Row],[HEIGHT]]="",1,0)</f>
        <v>0</v>
      </c>
      <c r="E87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75" s="1">
        <f>IF(AND(Veg_Table[[#This Row],[TAT_RESULT]]="ABATE",Veg_Table[[#This Row],[PRESCRIP]]="NW_No Work"),1,0)</f>
        <v>0</v>
      </c>
      <c r="G875" s="1">
        <f>IF(OR(Veg_Table[[#This Row],[Prescription R-Scale]]="NA",Veg_Table[[#This Row],[Diameter R-Scale]]="NA"),0,IF(Veg_Table[[#This Row],[Diameter R-Scale]]&lt;&gt;Veg_Table[[#This Row],[Prescription R-Scale]],1,0))</f>
        <v>0</v>
      </c>
      <c r="H875" s="1">
        <f>IF(OR(AND(Veg_Table[[#This Row],[PRESCRIP]]="BC_Br Rmv", Veg_Table[[#This Row],[WOOD_MAN]]&lt;&gt;"Not Needed"),AND(Veg_Table[[#This Row],[PRESCRIP]]="BCS_Br Rmv+Trt", Veg_Table[[#This Row],[WOOD_MAN]]&lt;&gt;"Not Needed")),1,0)</f>
        <v>0</v>
      </c>
      <c r="I875" s="1">
        <f ca="1">IF(AND(Veg_Table[[#This Row],[Prescription_Changed]]="Yes",Veg_Table[[#This Row],[TAT_RESULT]]=""),1,0)</f>
        <v>0</v>
      </c>
      <c r="J875" s="1">
        <f ca="1">SUM(Veg_Table[[#This Row],[Prescription and Status do not match]:[Prescription_Edited_And_TAT_Is_Blank]])</f>
        <v>0</v>
      </c>
      <c r="K875" s="1">
        <f ca="1">IF(Veg_Table[[#This Row],[Sum of Errors]]&gt;0,1,0)</f>
        <v>0</v>
      </c>
      <c r="L875" s="1">
        <f>1</f>
        <v>1</v>
      </c>
      <c r="M875"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875" s="1" t="str">
        <f>IF(OR(MID(Veg_Table[[#This Row],[PRESCRIP]],2,1)="1",MID(Veg_Table[[#This Row],[PRESCRIP]],2,1)="2",MID(Veg_Table[[#This Row],[PRESCRIP]],2,1)="3",MID(Veg_Table[[#This Row],[PRESCRIP]],2,1)="4"),_xlfn.NUMBERVALUE(MID(Veg_Table[[#This Row],[PRESCRIP]],2,1)),"NA")</f>
        <v>NA</v>
      </c>
      <c r="O875" s="1">
        <f>WEEKNUM(Veg_Table[[#This Row],[EVM_LAST_EDITED_Day]],2)</f>
        <v>20</v>
      </c>
      <c r="P875" s="25">
        <f>IFERROR(DATE(YEAR(Veg_Table[[#This Row],[EVM_LAST_EDITED2]]),MONTH(Veg_Table[[#This Row],[EVM_LAST_EDITED2]]),DAY(Veg_Table[[#This Row],[EVM_LAST_EDITED2]])),DATE(2019,1,1))</f>
        <v>43963</v>
      </c>
      <c r="Q875" s="3">
        <f>VALUE(SUBSTITUTE(Veg_Table[[#This Row],[EVM_LAST_EDITED]],",",""))</f>
        <v>43963.6508217593</v>
      </c>
      <c r="R875" s="1" t="str">
        <f>_xlfn.IFNA(IF(Veg_Table[[#This Row],[EVM_LAST_EDITOR]]="","zBlank EVM Last Editor",VLOOKUP(Veg_Table[[#This Row],[EVM_LAST_EDITOR]],Roster_Table[#All],4,FALSE)),"zAWRR Not in Roster")</f>
        <v>MGE</v>
      </c>
      <c r="S875" s="1" t="str">
        <f>_xlfn.IFNA(IF(Veg_Table[[#This Row],[EVM_LAST_EDITOR]]="","zBlank EVM Last Editor",VLOOKUP(Veg_Table[[#This Row],[EVM_LAST_EDITOR]],Roster_Table[#All],16,FALSE)),"zCompany_AWRR not in Roster")</f>
        <v>MGE_Mountain G Enterprises</v>
      </c>
      <c r="T875" s="2">
        <f>IFERROR(DATE(YEAR(Veg_Table[[#This Row],[Created2]]),MONTH(Veg_Table[[#This Row],[Created2]]),DAY(Veg_Table[[#This Row],[Created2]])),DATE(2019,1,1))</f>
        <v>43916</v>
      </c>
      <c r="U875" s="3">
        <f>VALUE(SUBSTITUTE(Veg_Table[[#This Row],[Created]],",",""))</f>
        <v>43916.467060185198</v>
      </c>
      <c r="V875" s="3" t="str">
        <f ca="1">IFERROR(_xlfn.IFNA(CELL("contents",INDIRECT(_xlfn.CONCAT("Veg_Table_Production_Data!",ADDRESS(MATCH(_xlfn.MAXIFS(#REF!,#REF!,"="&amp;Veg_Table[[#This Row],[AUTO_ID]],#REF!,"&lt;"&amp;Veg_Table[[#This Row],[EVM_LAST_EDITED_Day]]),#REF!,0),COLUMN(#REF!),4,1,)))),""),"")</f>
        <v/>
      </c>
      <c r="W875" s="3" t="str">
        <f ca="1">IF(Veg_Table[[#This Row],[Previous_Prescription]]="","No",IF(Veg_Table[[#This Row],[Previous_Prescription]]=Veg_Table[[#This Row],[PRESCRIP]],"No","Yes"))</f>
        <v>No</v>
      </c>
      <c r="X875" s="3" t="str">
        <f>IF(Veg_Table[[#This Row],[EVM_LAST_EDITED_Day]]=Veg_Table[[#This Row],[Created_Day]],"New","Old")</f>
        <v>Old</v>
      </c>
      <c r="Y875" s="1">
        <f>IFERROR(IF(FIND("delete",LOWER(Veg_Table[[#This Row],[PI_COMMENTS]]))&gt;=1,1,0),0)</f>
        <v>0</v>
      </c>
      <c r="Z875" s="1" t="str">
        <f>_xlfn.IFNA(IF(Veg_Table[[#This Row],[EVM_LAST_EDITOR]]="","Yes",VLOOKUP(Veg_Table[[#This Row],[EVM_LAST_EDITOR]],Roster_Table[#All],15,FALSE)),"Yes")</f>
        <v>Yes</v>
      </c>
      <c r="AA87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75" s="1" t="str">
        <f>_xlfn.IFNA(VLOOKUP(Veg_Table[[#This Row],[EVM_LAST_EDITOR]],Roster_Table[#All],3,FALSE),"zAWRR Not in Roster")</f>
        <v>Tyler</v>
      </c>
      <c r="AC875" s="1" t="str">
        <f>_xlfn.IFNA(VLOOKUP(Veg_Table[[#This Row],[EVM_LAST_EDITOR]],Roster_Table[#All],2,FALSE),"zAWRR Not in Roster")</f>
        <v>Rey</v>
      </c>
      <c r="AD875" s="1" t="str">
        <f>IF(_xlfn.CONCAT(Veg_Table[[#This Row],[First_Name]]," ",Veg_Table[[#This Row],[Last_Name]])="zAWRR Not in Roster zAWRR Not in Roster","zAWRR Not in Roster",_xlfn.CONCAT(Veg_Table[[#This Row],[First_Name]]," ",Veg_Table[[#This Row],[Last_Name]]))</f>
        <v>Tyler Rey</v>
      </c>
      <c r="AE875">
        <v>2955679</v>
      </c>
      <c r="AF875" t="s">
        <v>5257</v>
      </c>
      <c r="AG875" t="s">
        <v>93</v>
      </c>
      <c r="AH875" t="s">
        <v>1670</v>
      </c>
      <c r="AI875" t="s">
        <v>3357</v>
      </c>
      <c r="AJ875" t="s">
        <v>21</v>
      </c>
      <c r="AL875" t="s">
        <v>22</v>
      </c>
      <c r="AM875" t="s">
        <v>38</v>
      </c>
      <c r="AN875" t="s">
        <v>25</v>
      </c>
      <c r="AO875" t="s">
        <v>25</v>
      </c>
      <c r="AP875">
        <v>15</v>
      </c>
      <c r="AQ875">
        <v>75</v>
      </c>
      <c r="AR875" t="s">
        <v>511</v>
      </c>
      <c r="AS875" t="s">
        <v>24</v>
      </c>
      <c r="AT875" t="s">
        <v>26</v>
      </c>
      <c r="AV875" t="s">
        <v>519</v>
      </c>
      <c r="AW875" t="s">
        <v>5258</v>
      </c>
      <c r="AZ875"/>
      <c r="BB875" s="4"/>
      <c r="BD875" t="s">
        <v>29</v>
      </c>
      <c r="BE875" t="s">
        <v>25</v>
      </c>
      <c r="BF875" t="s">
        <v>513</v>
      </c>
      <c r="BI875" s="3"/>
      <c r="BJ875" t="s">
        <v>5255</v>
      </c>
      <c r="BK875" s="30" t="s">
        <v>166</v>
      </c>
      <c r="BL875" s="3">
        <v>43963.650821759256</v>
      </c>
      <c r="BM875" t="s">
        <v>31</v>
      </c>
      <c r="BN875" t="s">
        <v>32</v>
      </c>
      <c r="BP875" t="s">
        <v>1671</v>
      </c>
      <c r="BQ875" t="s">
        <v>1025</v>
      </c>
      <c r="BR875" t="s">
        <v>28</v>
      </c>
      <c r="BS875" t="s">
        <v>28</v>
      </c>
      <c r="BT875" t="s">
        <v>166</v>
      </c>
      <c r="BU875" s="3">
        <v>43916.467060185183</v>
      </c>
      <c r="BV875" t="s">
        <v>803</v>
      </c>
      <c r="BW875" s="3">
        <v>43964.312978738424</v>
      </c>
      <c r="BX875" t="s">
        <v>5259</v>
      </c>
      <c r="CG875"/>
      <c r="CH875"/>
      <c r="CI875"/>
      <c r="CY875"/>
      <c r="DA875"/>
      <c r="DE875"/>
      <c r="DF875"/>
    </row>
    <row r="876" spans="1:110" x14ac:dyDescent="0.25">
      <c r="A876" s="1">
        <f>IF(Veg_Table[[#This Row],[VP_STATUS]]="Hold",0,IF(OR(AND(Veg_Table[[#This Row],[PRESCRIP]]="NW_No Work",Veg_Table[[#This Row],[VP_STATUS]]&lt;&gt;"No Work Required Under EVM"),AND(Veg_Table[[#This Row],[VP_STATUS]]="No Work Required Under EVM",Veg_Table[[#This Row],[PRESCRIP]]&lt;&gt;"NW_No Work")),1,0))</f>
        <v>0</v>
      </c>
      <c r="B876" s="1">
        <f>IF(Veg_Table[[#This Row],[SPECIES]]="",1,0)</f>
        <v>0</v>
      </c>
      <c r="C876" s="1">
        <f>IF(Veg_Table[[#This Row],[DIAMETER]]="",1,0)</f>
        <v>0</v>
      </c>
      <c r="D876" s="1">
        <f>IF(Veg_Table[[#This Row],[HEIGHT]]="",1,0)</f>
        <v>0</v>
      </c>
      <c r="E87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76" s="1">
        <f>IF(AND(Veg_Table[[#This Row],[TAT_RESULT]]="ABATE",Veg_Table[[#This Row],[PRESCRIP]]="NW_No Work"),1,0)</f>
        <v>0</v>
      </c>
      <c r="G876" s="1">
        <f>IF(OR(Veg_Table[[#This Row],[Prescription R-Scale]]="NA",Veg_Table[[#This Row],[Diameter R-Scale]]="NA"),0,IF(Veg_Table[[#This Row],[Diameter R-Scale]]&lt;&gt;Veg_Table[[#This Row],[Prescription R-Scale]],1,0))</f>
        <v>0</v>
      </c>
      <c r="H876" s="1">
        <f>IF(OR(AND(Veg_Table[[#This Row],[PRESCRIP]]="BC_Br Rmv", Veg_Table[[#This Row],[WOOD_MAN]]&lt;&gt;"Not Needed"),AND(Veg_Table[[#This Row],[PRESCRIP]]="BCS_Br Rmv+Trt", Veg_Table[[#This Row],[WOOD_MAN]]&lt;&gt;"Not Needed")),1,0)</f>
        <v>0</v>
      </c>
      <c r="I876" s="1">
        <f ca="1">IF(AND(Veg_Table[[#This Row],[Prescription_Changed]]="Yes",Veg_Table[[#This Row],[TAT_RESULT]]=""),1,0)</f>
        <v>0</v>
      </c>
      <c r="J876" s="1">
        <f ca="1">SUM(Veg_Table[[#This Row],[Prescription and Status do not match]:[Prescription_Edited_And_TAT_Is_Blank]])</f>
        <v>0</v>
      </c>
      <c r="K876" s="1">
        <f ca="1">IF(Veg_Table[[#This Row],[Sum of Errors]]&gt;0,1,0)</f>
        <v>0</v>
      </c>
      <c r="L876" s="1">
        <f>1</f>
        <v>1</v>
      </c>
      <c r="M87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876" s="1">
        <f>IF(OR(MID(Veg_Table[[#This Row],[PRESCRIP]],2,1)="1",MID(Veg_Table[[#This Row],[PRESCRIP]],2,1)="2",MID(Veg_Table[[#This Row],[PRESCRIP]],2,1)="3",MID(Veg_Table[[#This Row],[PRESCRIP]],2,1)="4"),_xlfn.NUMBERVALUE(MID(Veg_Table[[#This Row],[PRESCRIP]],2,1)),"NA")</f>
        <v>1</v>
      </c>
      <c r="O876" s="1">
        <f>WEEKNUM(Veg_Table[[#This Row],[EVM_LAST_EDITED_Day]],2)</f>
        <v>20</v>
      </c>
      <c r="P876" s="25">
        <f>IFERROR(DATE(YEAR(Veg_Table[[#This Row],[EVM_LAST_EDITED2]]),MONTH(Veg_Table[[#This Row],[EVM_LAST_EDITED2]]),DAY(Veg_Table[[#This Row],[EVM_LAST_EDITED2]])),DATE(2019,1,1))</f>
        <v>43963</v>
      </c>
      <c r="Q876" s="3">
        <f>VALUE(SUBSTITUTE(Veg_Table[[#This Row],[EVM_LAST_EDITED]],",",""))</f>
        <v>43963.6508217593</v>
      </c>
      <c r="R876" s="1" t="str">
        <f>_xlfn.IFNA(IF(Veg_Table[[#This Row],[EVM_LAST_EDITOR]]="","zBlank EVM Last Editor",VLOOKUP(Veg_Table[[#This Row],[EVM_LAST_EDITOR]],Roster_Table[#All],4,FALSE)),"zAWRR Not in Roster")</f>
        <v>MGE</v>
      </c>
      <c r="S876" s="1" t="str">
        <f>_xlfn.IFNA(IF(Veg_Table[[#This Row],[EVM_LAST_EDITOR]]="","zBlank EVM Last Editor",VLOOKUP(Veg_Table[[#This Row],[EVM_LAST_EDITOR]],Roster_Table[#All],16,FALSE)),"zCompany_AWRR not in Roster")</f>
        <v>MGE_Mountain G Enterprises</v>
      </c>
      <c r="T876" s="2">
        <f>IFERROR(DATE(YEAR(Veg_Table[[#This Row],[Created2]]),MONTH(Veg_Table[[#This Row],[Created2]]),DAY(Veg_Table[[#This Row],[Created2]])),DATE(2019,1,1))</f>
        <v>43916</v>
      </c>
      <c r="U876" s="3">
        <f>VALUE(SUBSTITUTE(Veg_Table[[#This Row],[Created]],",",""))</f>
        <v>43916.470173611102</v>
      </c>
      <c r="V876" s="3" t="str">
        <f ca="1">IFERROR(_xlfn.IFNA(CELL("contents",INDIRECT(_xlfn.CONCAT("Veg_Table_Production_Data!",ADDRESS(MATCH(_xlfn.MAXIFS(#REF!,#REF!,"="&amp;Veg_Table[[#This Row],[AUTO_ID]],#REF!,"&lt;"&amp;Veg_Table[[#This Row],[EVM_LAST_EDITED_Day]]),#REF!,0),COLUMN(#REF!),4,1,)))),""),"")</f>
        <v/>
      </c>
      <c r="W876" s="3" t="str">
        <f ca="1">IF(Veg_Table[[#This Row],[Previous_Prescription]]="","No",IF(Veg_Table[[#This Row],[Previous_Prescription]]=Veg_Table[[#This Row],[PRESCRIP]],"No","Yes"))</f>
        <v>No</v>
      </c>
      <c r="X876" s="3" t="str">
        <f>IF(Veg_Table[[#This Row],[EVM_LAST_EDITED_Day]]=Veg_Table[[#This Row],[Created_Day]],"New","Old")</f>
        <v>Old</v>
      </c>
      <c r="Y876" s="1">
        <f>IFERROR(IF(FIND("delete",LOWER(Veg_Table[[#This Row],[PI_COMMENTS]]))&gt;=1,1,0),0)</f>
        <v>0</v>
      </c>
      <c r="Z876" s="1" t="str">
        <f>_xlfn.IFNA(IF(Veg_Table[[#This Row],[EVM_LAST_EDITOR]]="","Yes",VLOOKUP(Veg_Table[[#This Row],[EVM_LAST_EDITOR]],Roster_Table[#All],15,FALSE)),"Yes")</f>
        <v>Yes</v>
      </c>
      <c r="AA87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76" s="1" t="str">
        <f>_xlfn.IFNA(VLOOKUP(Veg_Table[[#This Row],[EVM_LAST_EDITOR]],Roster_Table[#All],3,FALSE),"zAWRR Not in Roster")</f>
        <v>Tyler</v>
      </c>
      <c r="AC876" s="1" t="str">
        <f>_xlfn.IFNA(VLOOKUP(Veg_Table[[#This Row],[EVM_LAST_EDITOR]],Roster_Table[#All],2,FALSE),"zAWRR Not in Roster")</f>
        <v>Rey</v>
      </c>
      <c r="AD876" s="1" t="str">
        <f>IF(_xlfn.CONCAT(Veg_Table[[#This Row],[First_Name]]," ",Veg_Table[[#This Row],[Last_Name]])="zAWRR Not in Roster zAWRR Not in Roster","zAWRR Not in Roster",_xlfn.CONCAT(Veg_Table[[#This Row],[First_Name]]," ",Veg_Table[[#This Row],[Last_Name]]))</f>
        <v>Tyler Rey</v>
      </c>
      <c r="AE876">
        <v>2955680</v>
      </c>
      <c r="AF876" t="s">
        <v>5260</v>
      </c>
      <c r="AG876" t="s">
        <v>93</v>
      </c>
      <c r="AH876" t="s">
        <v>1670</v>
      </c>
      <c r="AI876" t="s">
        <v>3357</v>
      </c>
      <c r="AJ876" t="s">
        <v>36</v>
      </c>
      <c r="AL876" t="s">
        <v>22</v>
      </c>
      <c r="AM876" t="s">
        <v>38</v>
      </c>
      <c r="AN876" t="s">
        <v>25</v>
      </c>
      <c r="AO876" t="s">
        <v>25</v>
      </c>
      <c r="AP876">
        <v>6</v>
      </c>
      <c r="AQ876">
        <v>50</v>
      </c>
      <c r="AR876" t="s">
        <v>511</v>
      </c>
      <c r="AS876" t="s">
        <v>55</v>
      </c>
      <c r="AT876" t="s">
        <v>515</v>
      </c>
      <c r="AV876" t="s">
        <v>519</v>
      </c>
      <c r="AW876" t="s">
        <v>5261</v>
      </c>
      <c r="AZ876"/>
      <c r="BB876" s="4"/>
      <c r="BD876" t="s">
        <v>29</v>
      </c>
      <c r="BE876" t="s">
        <v>25</v>
      </c>
      <c r="BF876" t="s">
        <v>513</v>
      </c>
      <c r="BI876" s="3"/>
      <c r="BJ876" t="s">
        <v>5255</v>
      </c>
      <c r="BK876" s="30" t="s">
        <v>166</v>
      </c>
      <c r="BL876" s="3">
        <v>43963.650821759256</v>
      </c>
      <c r="BM876" t="s">
        <v>31</v>
      </c>
      <c r="BN876" t="s">
        <v>32</v>
      </c>
      <c r="BP876" t="s">
        <v>1671</v>
      </c>
      <c r="BQ876" t="s">
        <v>1025</v>
      </c>
      <c r="BR876" t="s">
        <v>28</v>
      </c>
      <c r="BS876" t="s">
        <v>28</v>
      </c>
      <c r="BT876" t="s">
        <v>166</v>
      </c>
      <c r="BU876" s="3">
        <v>43916.470173611109</v>
      </c>
      <c r="BV876" t="s">
        <v>803</v>
      </c>
      <c r="BW876" s="3">
        <v>43964.312978738424</v>
      </c>
      <c r="BX876" t="s">
        <v>5262</v>
      </c>
      <c r="CG876"/>
      <c r="CH876"/>
      <c r="CI876"/>
      <c r="CY876"/>
      <c r="DA876"/>
      <c r="DE876"/>
      <c r="DF876"/>
    </row>
    <row r="877" spans="1:110" x14ac:dyDescent="0.25">
      <c r="A877" s="1">
        <f>IF(Veg_Table[[#This Row],[VP_STATUS]]="Hold",0,IF(OR(AND(Veg_Table[[#This Row],[PRESCRIP]]="NW_No Work",Veg_Table[[#This Row],[VP_STATUS]]&lt;&gt;"No Work Required Under EVM"),AND(Veg_Table[[#This Row],[VP_STATUS]]="No Work Required Under EVM",Veg_Table[[#This Row],[PRESCRIP]]&lt;&gt;"NW_No Work")),1,0))</f>
        <v>0</v>
      </c>
      <c r="B877" s="1">
        <f>IF(Veg_Table[[#This Row],[SPECIES]]="",1,0)</f>
        <v>0</v>
      </c>
      <c r="C877" s="1">
        <f>IF(Veg_Table[[#This Row],[DIAMETER]]="",1,0)</f>
        <v>0</v>
      </c>
      <c r="D877" s="1">
        <f>IF(Veg_Table[[#This Row],[HEIGHT]]="",1,0)</f>
        <v>0</v>
      </c>
      <c r="E87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77" s="1">
        <f>IF(AND(Veg_Table[[#This Row],[TAT_RESULT]]="ABATE",Veg_Table[[#This Row],[PRESCRIP]]="NW_No Work"),1,0)</f>
        <v>0</v>
      </c>
      <c r="G877" s="1">
        <f>IF(OR(Veg_Table[[#This Row],[Prescription R-Scale]]="NA",Veg_Table[[#This Row],[Diameter R-Scale]]="NA"),0,IF(Veg_Table[[#This Row],[Diameter R-Scale]]&lt;&gt;Veg_Table[[#This Row],[Prescription R-Scale]],1,0))</f>
        <v>0</v>
      </c>
      <c r="H877" s="1">
        <f>IF(OR(AND(Veg_Table[[#This Row],[PRESCRIP]]="BC_Br Rmv", Veg_Table[[#This Row],[WOOD_MAN]]&lt;&gt;"Not Needed"),AND(Veg_Table[[#This Row],[PRESCRIP]]="BCS_Br Rmv+Trt", Veg_Table[[#This Row],[WOOD_MAN]]&lt;&gt;"Not Needed")),1,0)</f>
        <v>0</v>
      </c>
      <c r="I877" s="1">
        <f ca="1">IF(AND(Veg_Table[[#This Row],[Prescription_Changed]]="Yes",Veg_Table[[#This Row],[TAT_RESULT]]=""),1,0)</f>
        <v>0</v>
      </c>
      <c r="J877" s="1">
        <f ca="1">SUM(Veg_Table[[#This Row],[Prescription and Status do not match]:[Prescription_Edited_And_TAT_Is_Blank]])</f>
        <v>0</v>
      </c>
      <c r="K877" s="1">
        <f ca="1">IF(Veg_Table[[#This Row],[Sum of Errors]]&gt;0,1,0)</f>
        <v>0</v>
      </c>
      <c r="L877" s="1">
        <f>1</f>
        <v>1</v>
      </c>
      <c r="M87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877" s="1">
        <f>IF(OR(MID(Veg_Table[[#This Row],[PRESCRIP]],2,1)="1",MID(Veg_Table[[#This Row],[PRESCRIP]],2,1)="2",MID(Veg_Table[[#This Row],[PRESCRIP]],2,1)="3",MID(Veg_Table[[#This Row],[PRESCRIP]],2,1)="4"),_xlfn.NUMBERVALUE(MID(Veg_Table[[#This Row],[PRESCRIP]],2,1)),"NA")</f>
        <v>1</v>
      </c>
      <c r="O877" s="1">
        <f>WEEKNUM(Veg_Table[[#This Row],[EVM_LAST_EDITED_Day]],2)</f>
        <v>20</v>
      </c>
      <c r="P877" s="25">
        <f>IFERROR(DATE(YEAR(Veg_Table[[#This Row],[EVM_LAST_EDITED2]]),MONTH(Veg_Table[[#This Row],[EVM_LAST_EDITED2]]),DAY(Veg_Table[[#This Row],[EVM_LAST_EDITED2]])),DATE(2019,1,1))</f>
        <v>43963</v>
      </c>
      <c r="Q877" s="3">
        <f>VALUE(SUBSTITUTE(Veg_Table[[#This Row],[EVM_LAST_EDITED]],",",""))</f>
        <v>43963.6508217593</v>
      </c>
      <c r="R877" s="1" t="str">
        <f>_xlfn.IFNA(IF(Veg_Table[[#This Row],[EVM_LAST_EDITOR]]="","zBlank EVM Last Editor",VLOOKUP(Veg_Table[[#This Row],[EVM_LAST_EDITOR]],Roster_Table[#All],4,FALSE)),"zAWRR Not in Roster")</f>
        <v>MGE</v>
      </c>
      <c r="S877" s="1" t="str">
        <f>_xlfn.IFNA(IF(Veg_Table[[#This Row],[EVM_LAST_EDITOR]]="","zBlank EVM Last Editor",VLOOKUP(Veg_Table[[#This Row],[EVM_LAST_EDITOR]],Roster_Table[#All],16,FALSE)),"zCompany_AWRR not in Roster")</f>
        <v>MGE_Mountain G Enterprises</v>
      </c>
      <c r="T877" s="2">
        <f>IFERROR(DATE(YEAR(Veg_Table[[#This Row],[Created2]]),MONTH(Veg_Table[[#This Row],[Created2]]),DAY(Veg_Table[[#This Row],[Created2]])),DATE(2019,1,1))</f>
        <v>43916</v>
      </c>
      <c r="U877" s="3">
        <f>VALUE(SUBSTITUTE(Veg_Table[[#This Row],[Created]],",",""))</f>
        <v>43916.474884259304</v>
      </c>
      <c r="V877" s="3" t="str">
        <f ca="1">IFERROR(_xlfn.IFNA(CELL("contents",INDIRECT(_xlfn.CONCAT("Veg_Table_Production_Data!",ADDRESS(MATCH(_xlfn.MAXIFS(#REF!,#REF!,"="&amp;Veg_Table[[#This Row],[AUTO_ID]],#REF!,"&lt;"&amp;Veg_Table[[#This Row],[EVM_LAST_EDITED_Day]]),#REF!,0),COLUMN(#REF!),4,1,)))),""),"")</f>
        <v/>
      </c>
      <c r="W877" s="3" t="str">
        <f ca="1">IF(Veg_Table[[#This Row],[Previous_Prescription]]="","No",IF(Veg_Table[[#This Row],[Previous_Prescription]]=Veg_Table[[#This Row],[PRESCRIP]],"No","Yes"))</f>
        <v>No</v>
      </c>
      <c r="X877" s="3" t="str">
        <f>IF(Veg_Table[[#This Row],[EVM_LAST_EDITED_Day]]=Veg_Table[[#This Row],[Created_Day]],"New","Old")</f>
        <v>Old</v>
      </c>
      <c r="Y877" s="1">
        <f>IFERROR(IF(FIND("delete",LOWER(Veg_Table[[#This Row],[PI_COMMENTS]]))&gt;=1,1,0),0)</f>
        <v>0</v>
      </c>
      <c r="Z877" s="1" t="str">
        <f>_xlfn.IFNA(IF(Veg_Table[[#This Row],[EVM_LAST_EDITOR]]="","Yes",VLOOKUP(Veg_Table[[#This Row],[EVM_LAST_EDITOR]],Roster_Table[#All],15,FALSE)),"Yes")</f>
        <v>Yes</v>
      </c>
      <c r="AA87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77" s="1" t="str">
        <f>_xlfn.IFNA(VLOOKUP(Veg_Table[[#This Row],[EVM_LAST_EDITOR]],Roster_Table[#All],3,FALSE),"zAWRR Not in Roster")</f>
        <v>Tyler</v>
      </c>
      <c r="AC877" s="1" t="str">
        <f>_xlfn.IFNA(VLOOKUP(Veg_Table[[#This Row],[EVM_LAST_EDITOR]],Roster_Table[#All],2,FALSE),"zAWRR Not in Roster")</f>
        <v>Rey</v>
      </c>
      <c r="AD877" s="1" t="str">
        <f>IF(_xlfn.CONCAT(Veg_Table[[#This Row],[First_Name]]," ",Veg_Table[[#This Row],[Last_Name]])="zAWRR Not in Roster zAWRR Not in Roster","zAWRR Not in Roster",_xlfn.CONCAT(Veg_Table[[#This Row],[First_Name]]," ",Veg_Table[[#This Row],[Last_Name]]))</f>
        <v>Tyler Rey</v>
      </c>
      <c r="AE877">
        <v>2955681</v>
      </c>
      <c r="AF877" t="s">
        <v>5263</v>
      </c>
      <c r="AG877" t="s">
        <v>93</v>
      </c>
      <c r="AH877" t="s">
        <v>1670</v>
      </c>
      <c r="AI877" t="s">
        <v>3357</v>
      </c>
      <c r="AJ877" t="s">
        <v>36</v>
      </c>
      <c r="AL877" t="s">
        <v>22</v>
      </c>
      <c r="AM877" t="s">
        <v>38</v>
      </c>
      <c r="AN877" t="s">
        <v>25</v>
      </c>
      <c r="AO877" t="s">
        <v>25</v>
      </c>
      <c r="AP877">
        <v>8</v>
      </c>
      <c r="AQ877">
        <v>70</v>
      </c>
      <c r="AR877" t="s">
        <v>511</v>
      </c>
      <c r="AS877" t="s">
        <v>55</v>
      </c>
      <c r="AT877" t="s">
        <v>515</v>
      </c>
      <c r="AV877" t="s">
        <v>519</v>
      </c>
      <c r="AW877" t="s">
        <v>5264</v>
      </c>
      <c r="AZ877"/>
      <c r="BB877" s="4"/>
      <c r="BD877" t="s">
        <v>29</v>
      </c>
      <c r="BE877" t="s">
        <v>25</v>
      </c>
      <c r="BF877" t="s">
        <v>513</v>
      </c>
      <c r="BI877" s="3"/>
      <c r="BJ877" t="s">
        <v>5255</v>
      </c>
      <c r="BK877" s="30" t="s">
        <v>166</v>
      </c>
      <c r="BL877" s="3">
        <v>43963.650821759256</v>
      </c>
      <c r="BM877" t="s">
        <v>31</v>
      </c>
      <c r="BN877" t="s">
        <v>32</v>
      </c>
      <c r="BP877" t="s">
        <v>1671</v>
      </c>
      <c r="BQ877" t="s">
        <v>1025</v>
      </c>
      <c r="BR877" t="s">
        <v>28</v>
      </c>
      <c r="BS877" t="s">
        <v>28</v>
      </c>
      <c r="BT877" t="s">
        <v>166</v>
      </c>
      <c r="BU877" s="3">
        <v>43916.47488425926</v>
      </c>
      <c r="BV877" t="s">
        <v>803</v>
      </c>
      <c r="BW877" s="3">
        <v>43964.312978738424</v>
      </c>
      <c r="BX877" t="s">
        <v>5265</v>
      </c>
      <c r="CG877"/>
      <c r="CH877"/>
      <c r="CI877"/>
      <c r="CY877"/>
      <c r="DA877"/>
      <c r="DE877"/>
      <c r="DF877"/>
    </row>
    <row r="878" spans="1:110" x14ac:dyDescent="0.25">
      <c r="A878" s="1">
        <f>IF(Veg_Table[[#This Row],[VP_STATUS]]="Hold",0,IF(OR(AND(Veg_Table[[#This Row],[PRESCRIP]]="NW_No Work",Veg_Table[[#This Row],[VP_STATUS]]&lt;&gt;"No Work Required Under EVM"),AND(Veg_Table[[#This Row],[VP_STATUS]]="No Work Required Under EVM",Veg_Table[[#This Row],[PRESCRIP]]&lt;&gt;"NW_No Work")),1,0))</f>
        <v>0</v>
      </c>
      <c r="B878" s="1">
        <f>IF(Veg_Table[[#This Row],[SPECIES]]="",1,0)</f>
        <v>0</v>
      </c>
      <c r="C878" s="1">
        <f>IF(Veg_Table[[#This Row],[DIAMETER]]="",1,0)</f>
        <v>0</v>
      </c>
      <c r="D878" s="1">
        <f>IF(Veg_Table[[#This Row],[HEIGHT]]="",1,0)</f>
        <v>0</v>
      </c>
      <c r="E87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78" s="1">
        <f>IF(AND(Veg_Table[[#This Row],[TAT_RESULT]]="ABATE",Veg_Table[[#This Row],[PRESCRIP]]="NW_No Work"),1,0)</f>
        <v>0</v>
      </c>
      <c r="G878" s="1">
        <f>IF(OR(Veg_Table[[#This Row],[Prescription R-Scale]]="NA",Veg_Table[[#This Row],[Diameter R-Scale]]="NA"),0,IF(Veg_Table[[#This Row],[Diameter R-Scale]]&lt;&gt;Veg_Table[[#This Row],[Prescription R-Scale]],1,0))</f>
        <v>0</v>
      </c>
      <c r="H878" s="1">
        <f>IF(OR(AND(Veg_Table[[#This Row],[PRESCRIP]]="BC_Br Rmv", Veg_Table[[#This Row],[WOOD_MAN]]&lt;&gt;"Not Needed"),AND(Veg_Table[[#This Row],[PRESCRIP]]="BCS_Br Rmv+Trt", Veg_Table[[#This Row],[WOOD_MAN]]&lt;&gt;"Not Needed")),1,0)</f>
        <v>0</v>
      </c>
      <c r="I878" s="1">
        <f ca="1">IF(AND(Veg_Table[[#This Row],[Prescription_Changed]]="Yes",Veg_Table[[#This Row],[TAT_RESULT]]=""),1,0)</f>
        <v>0</v>
      </c>
      <c r="J878" s="1">
        <f ca="1">SUM(Veg_Table[[#This Row],[Prescription and Status do not match]:[Prescription_Edited_And_TAT_Is_Blank]])</f>
        <v>0</v>
      </c>
      <c r="K878" s="1">
        <f ca="1">IF(Veg_Table[[#This Row],[Sum of Errors]]&gt;0,1,0)</f>
        <v>0</v>
      </c>
      <c r="L878" s="1">
        <f>1</f>
        <v>1</v>
      </c>
      <c r="M87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878" s="1">
        <f>IF(OR(MID(Veg_Table[[#This Row],[PRESCRIP]],2,1)="1",MID(Veg_Table[[#This Row],[PRESCRIP]],2,1)="2",MID(Veg_Table[[#This Row],[PRESCRIP]],2,1)="3",MID(Veg_Table[[#This Row],[PRESCRIP]],2,1)="4"),_xlfn.NUMBERVALUE(MID(Veg_Table[[#This Row],[PRESCRIP]],2,1)),"NA")</f>
        <v>1</v>
      </c>
      <c r="O878" s="1">
        <f>WEEKNUM(Veg_Table[[#This Row],[EVM_LAST_EDITED_Day]],2)</f>
        <v>20</v>
      </c>
      <c r="P878" s="25">
        <f>IFERROR(DATE(YEAR(Veg_Table[[#This Row],[EVM_LAST_EDITED2]]),MONTH(Veg_Table[[#This Row],[EVM_LAST_EDITED2]]),DAY(Veg_Table[[#This Row],[EVM_LAST_EDITED2]])),DATE(2019,1,1))</f>
        <v>43963</v>
      </c>
      <c r="Q878" s="3">
        <f>VALUE(SUBSTITUTE(Veg_Table[[#This Row],[EVM_LAST_EDITED]],",",""))</f>
        <v>43963.651365740698</v>
      </c>
      <c r="R878" s="1" t="str">
        <f>_xlfn.IFNA(IF(Veg_Table[[#This Row],[EVM_LAST_EDITOR]]="","zBlank EVM Last Editor",VLOOKUP(Veg_Table[[#This Row],[EVM_LAST_EDITOR]],Roster_Table[#All],4,FALSE)),"zAWRR Not in Roster")</f>
        <v>MGE</v>
      </c>
      <c r="S878" s="1" t="str">
        <f>_xlfn.IFNA(IF(Veg_Table[[#This Row],[EVM_LAST_EDITOR]]="","zBlank EVM Last Editor",VLOOKUP(Veg_Table[[#This Row],[EVM_LAST_EDITOR]],Roster_Table[#All],16,FALSE)),"zCompany_AWRR not in Roster")</f>
        <v>MGE_Mountain G Enterprises</v>
      </c>
      <c r="T878" s="2">
        <f>IFERROR(DATE(YEAR(Veg_Table[[#This Row],[Created2]]),MONTH(Veg_Table[[#This Row],[Created2]]),DAY(Veg_Table[[#This Row],[Created2]])),DATE(2019,1,1))</f>
        <v>43920</v>
      </c>
      <c r="U878" s="3">
        <f>VALUE(SUBSTITUTE(Veg_Table[[#This Row],[Created]],",",""))</f>
        <v>43920.455185185099</v>
      </c>
      <c r="V878" s="3" t="str">
        <f ca="1">IFERROR(_xlfn.IFNA(CELL("contents",INDIRECT(_xlfn.CONCAT("Veg_Table_Production_Data!",ADDRESS(MATCH(_xlfn.MAXIFS(#REF!,#REF!,"="&amp;Veg_Table[[#This Row],[AUTO_ID]],#REF!,"&lt;"&amp;Veg_Table[[#This Row],[EVM_LAST_EDITED_Day]]),#REF!,0),COLUMN(#REF!),4,1,)))),""),"")</f>
        <v/>
      </c>
      <c r="W878" s="3" t="str">
        <f ca="1">IF(Veg_Table[[#This Row],[Previous_Prescription]]="","No",IF(Veg_Table[[#This Row],[Previous_Prescription]]=Veg_Table[[#This Row],[PRESCRIP]],"No","Yes"))</f>
        <v>No</v>
      </c>
      <c r="X878" s="3" t="str">
        <f>IF(Veg_Table[[#This Row],[EVM_LAST_EDITED_Day]]=Veg_Table[[#This Row],[Created_Day]],"New","Old")</f>
        <v>Old</v>
      </c>
      <c r="Y878" s="1">
        <f>IFERROR(IF(FIND("delete",LOWER(Veg_Table[[#This Row],[PI_COMMENTS]]))&gt;=1,1,0),0)</f>
        <v>0</v>
      </c>
      <c r="Z878" s="1" t="str">
        <f>_xlfn.IFNA(IF(Veg_Table[[#This Row],[EVM_LAST_EDITOR]]="","Yes",VLOOKUP(Veg_Table[[#This Row],[EVM_LAST_EDITOR]],Roster_Table[#All],15,FALSE)),"Yes")</f>
        <v>Yes</v>
      </c>
      <c r="AA87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78" s="1" t="str">
        <f>_xlfn.IFNA(VLOOKUP(Veg_Table[[#This Row],[EVM_LAST_EDITOR]],Roster_Table[#All],3,FALSE),"zAWRR Not in Roster")</f>
        <v>Tyler</v>
      </c>
      <c r="AC878" s="1" t="str">
        <f>_xlfn.IFNA(VLOOKUP(Veg_Table[[#This Row],[EVM_LAST_EDITOR]],Roster_Table[#All],2,FALSE),"zAWRR Not in Roster")</f>
        <v>Rey</v>
      </c>
      <c r="AD878" s="1" t="str">
        <f>IF(_xlfn.CONCAT(Veg_Table[[#This Row],[First_Name]]," ",Veg_Table[[#This Row],[Last_Name]])="zAWRR Not in Roster zAWRR Not in Roster","zAWRR Not in Roster",_xlfn.CONCAT(Veg_Table[[#This Row],[First_Name]]," ",Veg_Table[[#This Row],[Last_Name]]))</f>
        <v>Tyler Rey</v>
      </c>
      <c r="AE878">
        <v>2960018</v>
      </c>
      <c r="AF878" t="s">
        <v>5232</v>
      </c>
      <c r="AG878" t="s">
        <v>93</v>
      </c>
      <c r="AH878" t="s">
        <v>1670</v>
      </c>
      <c r="AI878" t="s">
        <v>3357</v>
      </c>
      <c r="AJ878" t="s">
        <v>36</v>
      </c>
      <c r="AL878" t="s">
        <v>22</v>
      </c>
      <c r="AM878" t="s">
        <v>38</v>
      </c>
      <c r="AN878" t="s">
        <v>25</v>
      </c>
      <c r="AO878" t="s">
        <v>25</v>
      </c>
      <c r="AP878">
        <v>5</v>
      </c>
      <c r="AQ878">
        <v>53</v>
      </c>
      <c r="AR878" t="s">
        <v>511</v>
      </c>
      <c r="AS878" t="s">
        <v>55</v>
      </c>
      <c r="AT878" t="s">
        <v>515</v>
      </c>
      <c r="AV878" t="s">
        <v>519</v>
      </c>
      <c r="AW878" t="s">
        <v>5233</v>
      </c>
      <c r="AZ878"/>
      <c r="BB878" s="4"/>
      <c r="BD878" t="s">
        <v>29</v>
      </c>
      <c r="BE878" t="s">
        <v>25</v>
      </c>
      <c r="BF878" t="s">
        <v>513</v>
      </c>
      <c r="BI878" s="3"/>
      <c r="BJ878" t="s">
        <v>5234</v>
      </c>
      <c r="BK878" s="30" t="s">
        <v>166</v>
      </c>
      <c r="BL878" s="3">
        <v>43963.651365740741</v>
      </c>
      <c r="BM878" t="s">
        <v>31</v>
      </c>
      <c r="BN878" t="s">
        <v>32</v>
      </c>
      <c r="BP878" t="s">
        <v>1671</v>
      </c>
      <c r="BQ878" t="s">
        <v>1025</v>
      </c>
      <c r="BR878" t="s">
        <v>28</v>
      </c>
      <c r="BS878" t="s">
        <v>28</v>
      </c>
      <c r="BT878" t="s">
        <v>166</v>
      </c>
      <c r="BU878" s="3">
        <v>43920.455185185187</v>
      </c>
      <c r="BV878" t="s">
        <v>803</v>
      </c>
      <c r="BW878" s="3">
        <v>43964.312978738424</v>
      </c>
      <c r="BX878" t="s">
        <v>5235</v>
      </c>
      <c r="CG878"/>
      <c r="CH878"/>
      <c r="CI878"/>
      <c r="CY878"/>
      <c r="DA878"/>
      <c r="DE878"/>
      <c r="DF878"/>
    </row>
    <row r="879" spans="1:110" x14ac:dyDescent="0.25">
      <c r="A879" s="1">
        <f>IF(Veg_Table[[#This Row],[VP_STATUS]]="Hold",0,IF(OR(AND(Veg_Table[[#This Row],[PRESCRIP]]="NW_No Work",Veg_Table[[#This Row],[VP_STATUS]]&lt;&gt;"No Work Required Under EVM"),AND(Veg_Table[[#This Row],[VP_STATUS]]="No Work Required Under EVM",Veg_Table[[#This Row],[PRESCRIP]]&lt;&gt;"NW_No Work")),1,0))</f>
        <v>0</v>
      </c>
      <c r="B879" s="1">
        <f>IF(Veg_Table[[#This Row],[SPECIES]]="",1,0)</f>
        <v>0</v>
      </c>
      <c r="C879" s="1">
        <f>IF(Veg_Table[[#This Row],[DIAMETER]]="",1,0)</f>
        <v>0</v>
      </c>
      <c r="D879" s="1">
        <f>IF(Veg_Table[[#This Row],[HEIGHT]]="",1,0)</f>
        <v>0</v>
      </c>
      <c r="E87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79" s="1">
        <f>IF(AND(Veg_Table[[#This Row],[TAT_RESULT]]="ABATE",Veg_Table[[#This Row],[PRESCRIP]]="NW_No Work"),1,0)</f>
        <v>0</v>
      </c>
      <c r="G879" s="1">
        <f>IF(OR(Veg_Table[[#This Row],[Prescription R-Scale]]="NA",Veg_Table[[#This Row],[Diameter R-Scale]]="NA"),0,IF(Veg_Table[[#This Row],[Diameter R-Scale]]&lt;&gt;Veg_Table[[#This Row],[Prescription R-Scale]],1,0))</f>
        <v>0</v>
      </c>
      <c r="H879" s="1">
        <f>IF(OR(AND(Veg_Table[[#This Row],[PRESCRIP]]="BC_Br Rmv", Veg_Table[[#This Row],[WOOD_MAN]]&lt;&gt;"Not Needed"),AND(Veg_Table[[#This Row],[PRESCRIP]]="BCS_Br Rmv+Trt", Veg_Table[[#This Row],[WOOD_MAN]]&lt;&gt;"Not Needed")),1,0)</f>
        <v>0</v>
      </c>
      <c r="I879" s="1">
        <f ca="1">IF(AND(Veg_Table[[#This Row],[Prescription_Changed]]="Yes",Veg_Table[[#This Row],[TAT_RESULT]]=""),1,0)</f>
        <v>0</v>
      </c>
      <c r="J879" s="1">
        <f ca="1">SUM(Veg_Table[[#This Row],[Prescription and Status do not match]:[Prescription_Edited_And_TAT_Is_Blank]])</f>
        <v>0</v>
      </c>
      <c r="K879" s="1">
        <f ca="1">IF(Veg_Table[[#This Row],[Sum of Errors]]&gt;0,1,0)</f>
        <v>0</v>
      </c>
      <c r="L879" s="1">
        <f>1</f>
        <v>1</v>
      </c>
      <c r="M87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879" s="1">
        <f>IF(OR(MID(Veg_Table[[#This Row],[PRESCRIP]],2,1)="1",MID(Veg_Table[[#This Row],[PRESCRIP]],2,1)="2",MID(Veg_Table[[#This Row],[PRESCRIP]],2,1)="3",MID(Veg_Table[[#This Row],[PRESCRIP]],2,1)="4"),_xlfn.NUMBERVALUE(MID(Veg_Table[[#This Row],[PRESCRIP]],2,1)),"NA")</f>
        <v>1</v>
      </c>
      <c r="O879" s="1">
        <f>WEEKNUM(Veg_Table[[#This Row],[EVM_LAST_EDITED_Day]],2)</f>
        <v>20</v>
      </c>
      <c r="P879" s="25">
        <f>IFERROR(DATE(YEAR(Veg_Table[[#This Row],[EVM_LAST_EDITED2]]),MONTH(Veg_Table[[#This Row],[EVM_LAST_EDITED2]]),DAY(Veg_Table[[#This Row],[EVM_LAST_EDITED2]])),DATE(2019,1,1))</f>
        <v>43963</v>
      </c>
      <c r="Q879" s="3">
        <f>VALUE(SUBSTITUTE(Veg_Table[[#This Row],[EVM_LAST_EDITED]],",",""))</f>
        <v>43963.651365740698</v>
      </c>
      <c r="R879" s="1" t="str">
        <f>_xlfn.IFNA(IF(Veg_Table[[#This Row],[EVM_LAST_EDITOR]]="","zBlank EVM Last Editor",VLOOKUP(Veg_Table[[#This Row],[EVM_LAST_EDITOR]],Roster_Table[#All],4,FALSE)),"zAWRR Not in Roster")</f>
        <v>MGE</v>
      </c>
      <c r="S879" s="1" t="str">
        <f>_xlfn.IFNA(IF(Veg_Table[[#This Row],[EVM_LAST_EDITOR]]="","zBlank EVM Last Editor",VLOOKUP(Veg_Table[[#This Row],[EVM_LAST_EDITOR]],Roster_Table[#All],16,FALSE)),"zCompany_AWRR not in Roster")</f>
        <v>MGE_Mountain G Enterprises</v>
      </c>
      <c r="T879" s="2">
        <f>IFERROR(DATE(YEAR(Veg_Table[[#This Row],[Created2]]),MONTH(Veg_Table[[#This Row],[Created2]]),DAY(Veg_Table[[#This Row],[Created2]])),DATE(2019,1,1))</f>
        <v>43920</v>
      </c>
      <c r="U879" s="3">
        <f>VALUE(SUBSTITUTE(Veg_Table[[#This Row],[Created]],",",""))</f>
        <v>43920.461944444403</v>
      </c>
      <c r="V879" s="3" t="str">
        <f ca="1">IFERROR(_xlfn.IFNA(CELL("contents",INDIRECT(_xlfn.CONCAT("Veg_Table_Production_Data!",ADDRESS(MATCH(_xlfn.MAXIFS(#REF!,#REF!,"="&amp;Veg_Table[[#This Row],[AUTO_ID]],#REF!,"&lt;"&amp;Veg_Table[[#This Row],[EVM_LAST_EDITED_Day]]),#REF!,0),COLUMN(#REF!),4,1,)))),""),"")</f>
        <v/>
      </c>
      <c r="W879" s="3" t="str">
        <f ca="1">IF(Veg_Table[[#This Row],[Previous_Prescription]]="","No",IF(Veg_Table[[#This Row],[Previous_Prescription]]=Veg_Table[[#This Row],[PRESCRIP]],"No","Yes"))</f>
        <v>No</v>
      </c>
      <c r="X879" s="3" t="str">
        <f>IF(Veg_Table[[#This Row],[EVM_LAST_EDITED_Day]]=Veg_Table[[#This Row],[Created_Day]],"New","Old")</f>
        <v>Old</v>
      </c>
      <c r="Y879" s="1">
        <f>IFERROR(IF(FIND("delete",LOWER(Veg_Table[[#This Row],[PI_COMMENTS]]))&gt;=1,1,0),0)</f>
        <v>0</v>
      </c>
      <c r="Z879" s="1" t="str">
        <f>_xlfn.IFNA(IF(Veg_Table[[#This Row],[EVM_LAST_EDITOR]]="","Yes",VLOOKUP(Veg_Table[[#This Row],[EVM_LAST_EDITOR]],Roster_Table[#All],15,FALSE)),"Yes")</f>
        <v>Yes</v>
      </c>
      <c r="AA87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79" s="1" t="str">
        <f>_xlfn.IFNA(VLOOKUP(Veg_Table[[#This Row],[EVM_LAST_EDITOR]],Roster_Table[#All],3,FALSE),"zAWRR Not in Roster")</f>
        <v>Tyler</v>
      </c>
      <c r="AC879" s="1" t="str">
        <f>_xlfn.IFNA(VLOOKUP(Veg_Table[[#This Row],[EVM_LAST_EDITOR]],Roster_Table[#All],2,FALSE),"zAWRR Not in Roster")</f>
        <v>Rey</v>
      </c>
      <c r="AD879" s="1" t="str">
        <f>IF(_xlfn.CONCAT(Veg_Table[[#This Row],[First_Name]]," ",Veg_Table[[#This Row],[Last_Name]])="zAWRR Not in Roster zAWRR Not in Roster","zAWRR Not in Roster",_xlfn.CONCAT(Veg_Table[[#This Row],[First_Name]]," ",Veg_Table[[#This Row],[Last_Name]]))</f>
        <v>Tyler Rey</v>
      </c>
      <c r="AE879">
        <v>2960019</v>
      </c>
      <c r="AF879" t="s">
        <v>5236</v>
      </c>
      <c r="AG879" t="s">
        <v>93</v>
      </c>
      <c r="AH879" t="s">
        <v>1670</v>
      </c>
      <c r="AI879" t="s">
        <v>3357</v>
      </c>
      <c r="AJ879" t="s">
        <v>36</v>
      </c>
      <c r="AL879" t="s">
        <v>22</v>
      </c>
      <c r="AM879" t="s">
        <v>38</v>
      </c>
      <c r="AN879" t="s">
        <v>25</v>
      </c>
      <c r="AO879" t="s">
        <v>25</v>
      </c>
      <c r="AP879">
        <v>6</v>
      </c>
      <c r="AQ879">
        <v>55</v>
      </c>
      <c r="AR879" t="s">
        <v>511</v>
      </c>
      <c r="AS879" t="s">
        <v>55</v>
      </c>
      <c r="AT879" t="s">
        <v>515</v>
      </c>
      <c r="AV879" t="s">
        <v>519</v>
      </c>
      <c r="AW879" t="s">
        <v>5237</v>
      </c>
      <c r="AZ879"/>
      <c r="BB879" s="4"/>
      <c r="BD879" t="s">
        <v>29</v>
      </c>
      <c r="BE879" t="s">
        <v>25</v>
      </c>
      <c r="BF879" t="s">
        <v>513</v>
      </c>
      <c r="BI879" s="3"/>
      <c r="BJ879" t="s">
        <v>5234</v>
      </c>
      <c r="BK879" s="30" t="s">
        <v>166</v>
      </c>
      <c r="BL879" s="3">
        <v>43963.651365740741</v>
      </c>
      <c r="BM879" t="s">
        <v>31</v>
      </c>
      <c r="BN879" t="s">
        <v>32</v>
      </c>
      <c r="BP879" t="s">
        <v>1671</v>
      </c>
      <c r="BQ879" t="s">
        <v>1025</v>
      </c>
      <c r="BR879" t="s">
        <v>28</v>
      </c>
      <c r="BS879" t="s">
        <v>28</v>
      </c>
      <c r="BT879" t="s">
        <v>166</v>
      </c>
      <c r="BU879" s="3">
        <v>43920.461944444447</v>
      </c>
      <c r="BV879" t="s">
        <v>803</v>
      </c>
      <c r="BW879" s="3">
        <v>43964.312978738424</v>
      </c>
      <c r="BX879" t="s">
        <v>5238</v>
      </c>
      <c r="CG879"/>
      <c r="CH879"/>
      <c r="CI879"/>
      <c r="CY879"/>
      <c r="DA879"/>
      <c r="DE879"/>
      <c r="DF879"/>
    </row>
    <row r="880" spans="1:110" x14ac:dyDescent="0.25">
      <c r="A880" s="1">
        <f>IF(Veg_Table[[#This Row],[VP_STATUS]]="Hold",0,IF(OR(AND(Veg_Table[[#This Row],[PRESCRIP]]="NW_No Work",Veg_Table[[#This Row],[VP_STATUS]]&lt;&gt;"No Work Required Under EVM"),AND(Veg_Table[[#This Row],[VP_STATUS]]="No Work Required Under EVM",Veg_Table[[#This Row],[PRESCRIP]]&lt;&gt;"NW_No Work")),1,0))</f>
        <v>0</v>
      </c>
      <c r="B880" s="1">
        <f>IF(Veg_Table[[#This Row],[SPECIES]]="",1,0)</f>
        <v>0</v>
      </c>
      <c r="C880" s="1">
        <f>IF(Veg_Table[[#This Row],[DIAMETER]]="",1,0)</f>
        <v>0</v>
      </c>
      <c r="D880" s="1">
        <f>IF(Veg_Table[[#This Row],[HEIGHT]]="",1,0)</f>
        <v>0</v>
      </c>
      <c r="E88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80" s="1">
        <f>IF(AND(Veg_Table[[#This Row],[TAT_RESULT]]="ABATE",Veg_Table[[#This Row],[PRESCRIP]]="NW_No Work"),1,0)</f>
        <v>0</v>
      </c>
      <c r="G880" s="1">
        <f>IF(OR(Veg_Table[[#This Row],[Prescription R-Scale]]="NA",Veg_Table[[#This Row],[Diameter R-Scale]]="NA"),0,IF(Veg_Table[[#This Row],[Diameter R-Scale]]&lt;&gt;Veg_Table[[#This Row],[Prescription R-Scale]],1,0))</f>
        <v>0</v>
      </c>
      <c r="H880" s="1">
        <f>IF(OR(AND(Veg_Table[[#This Row],[PRESCRIP]]="BC_Br Rmv", Veg_Table[[#This Row],[WOOD_MAN]]&lt;&gt;"Not Needed"),AND(Veg_Table[[#This Row],[PRESCRIP]]="BCS_Br Rmv+Trt", Veg_Table[[#This Row],[WOOD_MAN]]&lt;&gt;"Not Needed")),1,0)</f>
        <v>0</v>
      </c>
      <c r="I880" s="1">
        <f ca="1">IF(AND(Veg_Table[[#This Row],[Prescription_Changed]]="Yes",Veg_Table[[#This Row],[TAT_RESULT]]=""),1,0)</f>
        <v>0</v>
      </c>
      <c r="J880" s="1">
        <f ca="1">SUM(Veg_Table[[#This Row],[Prescription and Status do not match]:[Prescription_Edited_And_TAT_Is_Blank]])</f>
        <v>0</v>
      </c>
      <c r="K880" s="1">
        <f ca="1">IF(Veg_Table[[#This Row],[Sum of Errors]]&gt;0,1,0)</f>
        <v>0</v>
      </c>
      <c r="L880" s="1">
        <f>1</f>
        <v>1</v>
      </c>
      <c r="M88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880" s="1">
        <f>IF(OR(MID(Veg_Table[[#This Row],[PRESCRIP]],2,1)="1",MID(Veg_Table[[#This Row],[PRESCRIP]],2,1)="2",MID(Veg_Table[[#This Row],[PRESCRIP]],2,1)="3",MID(Veg_Table[[#This Row],[PRESCRIP]],2,1)="4"),_xlfn.NUMBERVALUE(MID(Veg_Table[[#This Row],[PRESCRIP]],2,1)),"NA")</f>
        <v>1</v>
      </c>
      <c r="O880" s="1">
        <f>WEEKNUM(Veg_Table[[#This Row],[EVM_LAST_EDITED_Day]],2)</f>
        <v>20</v>
      </c>
      <c r="P880" s="25">
        <f>IFERROR(DATE(YEAR(Veg_Table[[#This Row],[EVM_LAST_EDITED2]]),MONTH(Veg_Table[[#This Row],[EVM_LAST_EDITED2]]),DAY(Veg_Table[[#This Row],[EVM_LAST_EDITED2]])),DATE(2019,1,1))</f>
        <v>43963</v>
      </c>
      <c r="Q880" s="3">
        <f>VALUE(SUBSTITUTE(Veg_Table[[#This Row],[EVM_LAST_EDITED]],",",""))</f>
        <v>43963.651365740698</v>
      </c>
      <c r="R880" s="1" t="str">
        <f>_xlfn.IFNA(IF(Veg_Table[[#This Row],[EVM_LAST_EDITOR]]="","zBlank EVM Last Editor",VLOOKUP(Veg_Table[[#This Row],[EVM_LAST_EDITOR]],Roster_Table[#All],4,FALSE)),"zAWRR Not in Roster")</f>
        <v>MGE</v>
      </c>
      <c r="S880" s="1" t="str">
        <f>_xlfn.IFNA(IF(Veg_Table[[#This Row],[EVM_LAST_EDITOR]]="","zBlank EVM Last Editor",VLOOKUP(Veg_Table[[#This Row],[EVM_LAST_EDITOR]],Roster_Table[#All],16,FALSE)),"zCompany_AWRR not in Roster")</f>
        <v>MGE_Mountain G Enterprises</v>
      </c>
      <c r="T880" s="2">
        <f>IFERROR(DATE(YEAR(Veg_Table[[#This Row],[Created2]]),MONTH(Veg_Table[[#This Row],[Created2]]),DAY(Veg_Table[[#This Row],[Created2]])),DATE(2019,1,1))</f>
        <v>43920</v>
      </c>
      <c r="U880" s="3">
        <f>VALUE(SUBSTITUTE(Veg_Table[[#This Row],[Created]],",",""))</f>
        <v>43920.469548611101</v>
      </c>
      <c r="V880" s="3" t="str">
        <f ca="1">IFERROR(_xlfn.IFNA(CELL("contents",INDIRECT(_xlfn.CONCAT("Veg_Table_Production_Data!",ADDRESS(MATCH(_xlfn.MAXIFS(#REF!,#REF!,"="&amp;Veg_Table[[#This Row],[AUTO_ID]],#REF!,"&lt;"&amp;Veg_Table[[#This Row],[EVM_LAST_EDITED_Day]]),#REF!,0),COLUMN(#REF!),4,1,)))),""),"")</f>
        <v/>
      </c>
      <c r="W880" s="3" t="str">
        <f ca="1">IF(Veg_Table[[#This Row],[Previous_Prescription]]="","No",IF(Veg_Table[[#This Row],[Previous_Prescription]]=Veg_Table[[#This Row],[PRESCRIP]],"No","Yes"))</f>
        <v>No</v>
      </c>
      <c r="X880" s="3" t="str">
        <f>IF(Veg_Table[[#This Row],[EVM_LAST_EDITED_Day]]=Veg_Table[[#This Row],[Created_Day]],"New","Old")</f>
        <v>Old</v>
      </c>
      <c r="Y880" s="1">
        <f>IFERROR(IF(FIND("delete",LOWER(Veg_Table[[#This Row],[PI_COMMENTS]]))&gt;=1,1,0),0)</f>
        <v>0</v>
      </c>
      <c r="Z880" s="1" t="str">
        <f>_xlfn.IFNA(IF(Veg_Table[[#This Row],[EVM_LAST_EDITOR]]="","Yes",VLOOKUP(Veg_Table[[#This Row],[EVM_LAST_EDITOR]],Roster_Table[#All],15,FALSE)),"Yes")</f>
        <v>Yes</v>
      </c>
      <c r="AA88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80" s="1" t="str">
        <f>_xlfn.IFNA(VLOOKUP(Veg_Table[[#This Row],[EVM_LAST_EDITOR]],Roster_Table[#All],3,FALSE),"zAWRR Not in Roster")</f>
        <v>Tyler</v>
      </c>
      <c r="AC880" s="1" t="str">
        <f>_xlfn.IFNA(VLOOKUP(Veg_Table[[#This Row],[EVM_LAST_EDITOR]],Roster_Table[#All],2,FALSE),"zAWRR Not in Roster")</f>
        <v>Rey</v>
      </c>
      <c r="AD880" s="1" t="str">
        <f>IF(_xlfn.CONCAT(Veg_Table[[#This Row],[First_Name]]," ",Veg_Table[[#This Row],[Last_Name]])="zAWRR Not in Roster zAWRR Not in Roster","zAWRR Not in Roster",_xlfn.CONCAT(Veg_Table[[#This Row],[First_Name]]," ",Veg_Table[[#This Row],[Last_Name]]))</f>
        <v>Tyler Rey</v>
      </c>
      <c r="AE880">
        <v>2960020</v>
      </c>
      <c r="AF880" t="s">
        <v>5239</v>
      </c>
      <c r="AG880" t="s">
        <v>93</v>
      </c>
      <c r="AH880" t="s">
        <v>1670</v>
      </c>
      <c r="AI880" t="s">
        <v>3357</v>
      </c>
      <c r="AJ880" t="s">
        <v>36</v>
      </c>
      <c r="AL880" t="s">
        <v>22</v>
      </c>
      <c r="AM880" t="s">
        <v>38</v>
      </c>
      <c r="AN880" t="s">
        <v>25</v>
      </c>
      <c r="AO880" t="s">
        <v>25</v>
      </c>
      <c r="AP880">
        <v>10</v>
      </c>
      <c r="AQ880">
        <v>63</v>
      </c>
      <c r="AR880" t="s">
        <v>511</v>
      </c>
      <c r="AS880" t="s">
        <v>55</v>
      </c>
      <c r="AT880" t="s">
        <v>515</v>
      </c>
      <c r="AV880" t="s">
        <v>519</v>
      </c>
      <c r="AW880" t="s">
        <v>5240</v>
      </c>
      <c r="AZ880"/>
      <c r="BB880" s="4"/>
      <c r="BD880" t="s">
        <v>29</v>
      </c>
      <c r="BE880" t="s">
        <v>25</v>
      </c>
      <c r="BF880" t="s">
        <v>513</v>
      </c>
      <c r="BI880" s="3"/>
      <c r="BJ880" t="s">
        <v>5234</v>
      </c>
      <c r="BK880" s="30" t="s">
        <v>166</v>
      </c>
      <c r="BL880" s="3">
        <v>43963.651365740741</v>
      </c>
      <c r="BM880" t="s">
        <v>31</v>
      </c>
      <c r="BN880" t="s">
        <v>32</v>
      </c>
      <c r="BP880" t="s">
        <v>1671</v>
      </c>
      <c r="BQ880" t="s">
        <v>1025</v>
      </c>
      <c r="BR880" t="s">
        <v>28</v>
      </c>
      <c r="BS880" t="s">
        <v>28</v>
      </c>
      <c r="BT880" t="s">
        <v>166</v>
      </c>
      <c r="BU880" s="3">
        <v>43920.469548611109</v>
      </c>
      <c r="BV880" t="s">
        <v>803</v>
      </c>
      <c r="BW880" s="3">
        <v>43964.312978738424</v>
      </c>
      <c r="BX880" t="s">
        <v>5241</v>
      </c>
      <c r="CG880"/>
      <c r="CH880"/>
      <c r="CI880"/>
      <c r="CY880"/>
      <c r="DA880"/>
      <c r="DE880"/>
      <c r="DF880"/>
    </row>
    <row r="881" spans="1:110" x14ac:dyDescent="0.25">
      <c r="A881" s="1">
        <f>IF(Veg_Table[[#This Row],[VP_STATUS]]="Hold",0,IF(OR(AND(Veg_Table[[#This Row],[PRESCRIP]]="NW_No Work",Veg_Table[[#This Row],[VP_STATUS]]&lt;&gt;"No Work Required Under EVM"),AND(Veg_Table[[#This Row],[VP_STATUS]]="No Work Required Under EVM",Veg_Table[[#This Row],[PRESCRIP]]&lt;&gt;"NW_No Work")),1,0))</f>
        <v>0</v>
      </c>
      <c r="B881" s="1">
        <f>IF(Veg_Table[[#This Row],[SPECIES]]="",1,0)</f>
        <v>0</v>
      </c>
      <c r="C881" s="1">
        <f>IF(Veg_Table[[#This Row],[DIAMETER]]="",1,0)</f>
        <v>0</v>
      </c>
      <c r="D881" s="1">
        <f>IF(Veg_Table[[#This Row],[HEIGHT]]="",1,0)</f>
        <v>0</v>
      </c>
      <c r="E88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81" s="1">
        <f>IF(AND(Veg_Table[[#This Row],[TAT_RESULT]]="ABATE",Veg_Table[[#This Row],[PRESCRIP]]="NW_No Work"),1,0)</f>
        <v>0</v>
      </c>
      <c r="G881" s="1">
        <f>IF(OR(Veg_Table[[#This Row],[Prescription R-Scale]]="NA",Veg_Table[[#This Row],[Diameter R-Scale]]="NA"),0,IF(Veg_Table[[#This Row],[Diameter R-Scale]]&lt;&gt;Veg_Table[[#This Row],[Prescription R-Scale]],1,0))</f>
        <v>0</v>
      </c>
      <c r="H881" s="1">
        <f>IF(OR(AND(Veg_Table[[#This Row],[PRESCRIP]]="BC_Br Rmv", Veg_Table[[#This Row],[WOOD_MAN]]&lt;&gt;"Not Needed"),AND(Veg_Table[[#This Row],[PRESCRIP]]="BCS_Br Rmv+Trt", Veg_Table[[#This Row],[WOOD_MAN]]&lt;&gt;"Not Needed")),1,0)</f>
        <v>0</v>
      </c>
      <c r="I881" s="1">
        <f ca="1">IF(AND(Veg_Table[[#This Row],[Prescription_Changed]]="Yes",Veg_Table[[#This Row],[TAT_RESULT]]=""),1,0)</f>
        <v>0</v>
      </c>
      <c r="J881" s="1">
        <f ca="1">SUM(Veg_Table[[#This Row],[Prescription and Status do not match]:[Prescription_Edited_And_TAT_Is_Blank]])</f>
        <v>0</v>
      </c>
      <c r="K881" s="1">
        <f ca="1">IF(Veg_Table[[#This Row],[Sum of Errors]]&gt;0,1,0)</f>
        <v>0</v>
      </c>
      <c r="L881" s="1">
        <f>1</f>
        <v>1</v>
      </c>
      <c r="M88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881" s="1">
        <f>IF(OR(MID(Veg_Table[[#This Row],[PRESCRIP]],2,1)="1",MID(Veg_Table[[#This Row],[PRESCRIP]],2,1)="2",MID(Veg_Table[[#This Row],[PRESCRIP]],2,1)="3",MID(Veg_Table[[#This Row],[PRESCRIP]],2,1)="4"),_xlfn.NUMBERVALUE(MID(Veg_Table[[#This Row],[PRESCRIP]],2,1)),"NA")</f>
        <v>1</v>
      </c>
      <c r="O881" s="1">
        <f>WEEKNUM(Veg_Table[[#This Row],[EVM_LAST_EDITED_Day]],2)</f>
        <v>20</v>
      </c>
      <c r="P881" s="25">
        <f>IFERROR(DATE(YEAR(Veg_Table[[#This Row],[EVM_LAST_EDITED2]]),MONTH(Veg_Table[[#This Row],[EVM_LAST_EDITED2]]),DAY(Veg_Table[[#This Row],[EVM_LAST_EDITED2]])),DATE(2019,1,1))</f>
        <v>43963</v>
      </c>
      <c r="Q881" s="3">
        <f>VALUE(SUBSTITUTE(Veg_Table[[#This Row],[EVM_LAST_EDITED]],",",""))</f>
        <v>43963.651365740698</v>
      </c>
      <c r="R881" s="1" t="str">
        <f>_xlfn.IFNA(IF(Veg_Table[[#This Row],[EVM_LAST_EDITOR]]="","zBlank EVM Last Editor",VLOOKUP(Veg_Table[[#This Row],[EVM_LAST_EDITOR]],Roster_Table[#All],4,FALSE)),"zAWRR Not in Roster")</f>
        <v>MGE</v>
      </c>
      <c r="S881" s="1" t="str">
        <f>_xlfn.IFNA(IF(Veg_Table[[#This Row],[EVM_LAST_EDITOR]]="","zBlank EVM Last Editor",VLOOKUP(Veg_Table[[#This Row],[EVM_LAST_EDITOR]],Roster_Table[#All],16,FALSE)),"zCompany_AWRR not in Roster")</f>
        <v>MGE_Mountain G Enterprises</v>
      </c>
      <c r="T881" s="2">
        <f>IFERROR(DATE(YEAR(Veg_Table[[#This Row],[Created2]]),MONTH(Veg_Table[[#This Row],[Created2]]),DAY(Veg_Table[[#This Row],[Created2]])),DATE(2019,1,1))</f>
        <v>43920</v>
      </c>
      <c r="U881" s="3">
        <f>VALUE(SUBSTITUTE(Veg_Table[[#This Row],[Created]],",",""))</f>
        <v>43920.477222222202</v>
      </c>
      <c r="V881" s="3" t="str">
        <f ca="1">IFERROR(_xlfn.IFNA(CELL("contents",INDIRECT(_xlfn.CONCAT("Veg_Table_Production_Data!",ADDRESS(MATCH(_xlfn.MAXIFS(#REF!,#REF!,"="&amp;Veg_Table[[#This Row],[AUTO_ID]],#REF!,"&lt;"&amp;Veg_Table[[#This Row],[EVM_LAST_EDITED_Day]]),#REF!,0),COLUMN(#REF!),4,1,)))),""),"")</f>
        <v/>
      </c>
      <c r="W881" s="3" t="str">
        <f ca="1">IF(Veg_Table[[#This Row],[Previous_Prescription]]="","No",IF(Veg_Table[[#This Row],[Previous_Prescription]]=Veg_Table[[#This Row],[PRESCRIP]],"No","Yes"))</f>
        <v>No</v>
      </c>
      <c r="X881" s="3" t="str">
        <f>IF(Veg_Table[[#This Row],[EVM_LAST_EDITED_Day]]=Veg_Table[[#This Row],[Created_Day]],"New","Old")</f>
        <v>Old</v>
      </c>
      <c r="Y881" s="1">
        <f>IFERROR(IF(FIND("delete",LOWER(Veg_Table[[#This Row],[PI_COMMENTS]]))&gt;=1,1,0),0)</f>
        <v>0</v>
      </c>
      <c r="Z881" s="1" t="str">
        <f>_xlfn.IFNA(IF(Veg_Table[[#This Row],[EVM_LAST_EDITOR]]="","Yes",VLOOKUP(Veg_Table[[#This Row],[EVM_LAST_EDITOR]],Roster_Table[#All],15,FALSE)),"Yes")</f>
        <v>Yes</v>
      </c>
      <c r="AA88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81" s="1" t="str">
        <f>_xlfn.IFNA(VLOOKUP(Veg_Table[[#This Row],[EVM_LAST_EDITOR]],Roster_Table[#All],3,FALSE),"zAWRR Not in Roster")</f>
        <v>Tyler</v>
      </c>
      <c r="AC881" s="1" t="str">
        <f>_xlfn.IFNA(VLOOKUP(Veg_Table[[#This Row],[EVM_LAST_EDITOR]],Roster_Table[#All],2,FALSE),"zAWRR Not in Roster")</f>
        <v>Rey</v>
      </c>
      <c r="AD881" s="1" t="str">
        <f>IF(_xlfn.CONCAT(Veg_Table[[#This Row],[First_Name]]," ",Veg_Table[[#This Row],[Last_Name]])="zAWRR Not in Roster zAWRR Not in Roster","zAWRR Not in Roster",_xlfn.CONCAT(Veg_Table[[#This Row],[First_Name]]," ",Veg_Table[[#This Row],[Last_Name]]))</f>
        <v>Tyler Rey</v>
      </c>
      <c r="AE881">
        <v>2960021</v>
      </c>
      <c r="AF881" t="s">
        <v>5242</v>
      </c>
      <c r="AG881" t="s">
        <v>93</v>
      </c>
      <c r="AH881" t="s">
        <v>1670</v>
      </c>
      <c r="AI881" t="s">
        <v>3357</v>
      </c>
      <c r="AJ881" t="s">
        <v>36</v>
      </c>
      <c r="AL881" t="s">
        <v>22</v>
      </c>
      <c r="AM881" t="s">
        <v>38</v>
      </c>
      <c r="AN881" t="s">
        <v>25</v>
      </c>
      <c r="AO881" t="s">
        <v>25</v>
      </c>
      <c r="AP881">
        <v>11</v>
      </c>
      <c r="AQ881">
        <v>70</v>
      </c>
      <c r="AR881" t="s">
        <v>511</v>
      </c>
      <c r="AS881" t="s">
        <v>55</v>
      </c>
      <c r="AT881" t="s">
        <v>515</v>
      </c>
      <c r="AV881" t="s">
        <v>519</v>
      </c>
      <c r="AW881" t="s">
        <v>5237</v>
      </c>
      <c r="AZ881"/>
      <c r="BB881" s="4"/>
      <c r="BD881" t="s">
        <v>29</v>
      </c>
      <c r="BE881" t="s">
        <v>25</v>
      </c>
      <c r="BF881" t="s">
        <v>513</v>
      </c>
      <c r="BI881" s="3"/>
      <c r="BJ881" t="s">
        <v>5234</v>
      </c>
      <c r="BK881" s="30" t="s">
        <v>166</v>
      </c>
      <c r="BL881" s="3">
        <v>43963.651365740741</v>
      </c>
      <c r="BM881" t="s">
        <v>31</v>
      </c>
      <c r="BN881" t="s">
        <v>32</v>
      </c>
      <c r="BP881" t="s">
        <v>1671</v>
      </c>
      <c r="BQ881" t="s">
        <v>1025</v>
      </c>
      <c r="BR881" t="s">
        <v>28</v>
      </c>
      <c r="BS881" t="s">
        <v>28</v>
      </c>
      <c r="BT881" t="s">
        <v>166</v>
      </c>
      <c r="BU881" s="3">
        <v>43920.477222222224</v>
      </c>
      <c r="BV881" t="s">
        <v>803</v>
      </c>
      <c r="BW881" s="3">
        <v>43964.312978738424</v>
      </c>
      <c r="BX881" t="s">
        <v>5243</v>
      </c>
      <c r="CG881"/>
      <c r="CH881"/>
      <c r="CI881"/>
      <c r="CY881"/>
      <c r="DA881"/>
      <c r="DE881"/>
      <c r="DF881"/>
    </row>
    <row r="882" spans="1:110" x14ac:dyDescent="0.25">
      <c r="A882" s="1">
        <f>IF(Veg_Table[[#This Row],[VP_STATUS]]="Hold",0,IF(OR(AND(Veg_Table[[#This Row],[PRESCRIP]]="NW_No Work",Veg_Table[[#This Row],[VP_STATUS]]&lt;&gt;"No Work Required Under EVM"),AND(Veg_Table[[#This Row],[VP_STATUS]]="No Work Required Under EVM",Veg_Table[[#This Row],[PRESCRIP]]&lt;&gt;"NW_No Work")),1,0))</f>
        <v>0</v>
      </c>
      <c r="B882" s="1">
        <f>IF(Veg_Table[[#This Row],[SPECIES]]="",1,0)</f>
        <v>0</v>
      </c>
      <c r="C882" s="1">
        <f>IF(Veg_Table[[#This Row],[DIAMETER]]="",1,0)</f>
        <v>0</v>
      </c>
      <c r="D882" s="1">
        <f>IF(Veg_Table[[#This Row],[HEIGHT]]="",1,0)</f>
        <v>0</v>
      </c>
      <c r="E88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82" s="1">
        <f>IF(AND(Veg_Table[[#This Row],[TAT_RESULT]]="ABATE",Veg_Table[[#This Row],[PRESCRIP]]="NW_No Work"),1,0)</f>
        <v>0</v>
      </c>
      <c r="G882" s="1">
        <f>IF(OR(Veg_Table[[#This Row],[Prescription R-Scale]]="NA",Veg_Table[[#This Row],[Diameter R-Scale]]="NA"),0,IF(Veg_Table[[#This Row],[Diameter R-Scale]]&lt;&gt;Veg_Table[[#This Row],[Prescription R-Scale]],1,0))</f>
        <v>0</v>
      </c>
      <c r="H882" s="1">
        <f>IF(OR(AND(Veg_Table[[#This Row],[PRESCRIP]]="BC_Br Rmv", Veg_Table[[#This Row],[WOOD_MAN]]&lt;&gt;"Not Needed"),AND(Veg_Table[[#This Row],[PRESCRIP]]="BCS_Br Rmv+Trt", Veg_Table[[#This Row],[WOOD_MAN]]&lt;&gt;"Not Needed")),1,0)</f>
        <v>0</v>
      </c>
      <c r="I882" s="1">
        <f ca="1">IF(AND(Veg_Table[[#This Row],[Prescription_Changed]]="Yes",Veg_Table[[#This Row],[TAT_RESULT]]=""),1,0)</f>
        <v>0</v>
      </c>
      <c r="J882" s="1">
        <f ca="1">SUM(Veg_Table[[#This Row],[Prescription and Status do not match]:[Prescription_Edited_And_TAT_Is_Blank]])</f>
        <v>0</v>
      </c>
      <c r="K882" s="1">
        <f ca="1">IF(Veg_Table[[#This Row],[Sum of Errors]]&gt;0,1,0)</f>
        <v>0</v>
      </c>
      <c r="L882" s="1">
        <f>1</f>
        <v>1</v>
      </c>
      <c r="M88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882" s="1">
        <f>IF(OR(MID(Veg_Table[[#This Row],[PRESCRIP]],2,1)="1",MID(Veg_Table[[#This Row],[PRESCRIP]],2,1)="2",MID(Veg_Table[[#This Row],[PRESCRIP]],2,1)="3",MID(Veg_Table[[#This Row],[PRESCRIP]],2,1)="4"),_xlfn.NUMBERVALUE(MID(Veg_Table[[#This Row],[PRESCRIP]],2,1)),"NA")</f>
        <v>1</v>
      </c>
      <c r="O882" s="1">
        <f>WEEKNUM(Veg_Table[[#This Row],[EVM_LAST_EDITED_Day]],2)</f>
        <v>20</v>
      </c>
      <c r="P882" s="25">
        <f>IFERROR(DATE(YEAR(Veg_Table[[#This Row],[EVM_LAST_EDITED2]]),MONTH(Veg_Table[[#This Row],[EVM_LAST_EDITED2]]),DAY(Veg_Table[[#This Row],[EVM_LAST_EDITED2]])),DATE(2019,1,1))</f>
        <v>43963</v>
      </c>
      <c r="Q882" s="3">
        <f>VALUE(SUBSTITUTE(Veg_Table[[#This Row],[EVM_LAST_EDITED]],",",""))</f>
        <v>43963.651365740698</v>
      </c>
      <c r="R882" s="1" t="str">
        <f>_xlfn.IFNA(IF(Veg_Table[[#This Row],[EVM_LAST_EDITOR]]="","zBlank EVM Last Editor",VLOOKUP(Veg_Table[[#This Row],[EVM_LAST_EDITOR]],Roster_Table[#All],4,FALSE)),"zAWRR Not in Roster")</f>
        <v>MGE</v>
      </c>
      <c r="S882" s="1" t="str">
        <f>_xlfn.IFNA(IF(Veg_Table[[#This Row],[EVM_LAST_EDITOR]]="","zBlank EVM Last Editor",VLOOKUP(Veg_Table[[#This Row],[EVM_LAST_EDITOR]],Roster_Table[#All],16,FALSE)),"zCompany_AWRR not in Roster")</f>
        <v>MGE_Mountain G Enterprises</v>
      </c>
      <c r="T882" s="2">
        <f>IFERROR(DATE(YEAR(Veg_Table[[#This Row],[Created2]]),MONTH(Veg_Table[[#This Row],[Created2]]),DAY(Veg_Table[[#This Row],[Created2]])),DATE(2019,1,1))</f>
        <v>43920</v>
      </c>
      <c r="U882" s="3">
        <f>VALUE(SUBSTITUTE(Veg_Table[[#This Row],[Created]],",",""))</f>
        <v>43920.559236111098</v>
      </c>
      <c r="V882" s="3" t="str">
        <f ca="1">IFERROR(_xlfn.IFNA(CELL("contents",INDIRECT(_xlfn.CONCAT("Veg_Table_Production_Data!",ADDRESS(MATCH(_xlfn.MAXIFS(#REF!,#REF!,"="&amp;Veg_Table[[#This Row],[AUTO_ID]],#REF!,"&lt;"&amp;Veg_Table[[#This Row],[EVM_LAST_EDITED_Day]]),#REF!,0),COLUMN(#REF!),4,1,)))),""),"")</f>
        <v/>
      </c>
      <c r="W882" s="3" t="str">
        <f ca="1">IF(Veg_Table[[#This Row],[Previous_Prescription]]="","No",IF(Veg_Table[[#This Row],[Previous_Prescription]]=Veg_Table[[#This Row],[PRESCRIP]],"No","Yes"))</f>
        <v>No</v>
      </c>
      <c r="X882" s="3" t="str">
        <f>IF(Veg_Table[[#This Row],[EVM_LAST_EDITED_Day]]=Veg_Table[[#This Row],[Created_Day]],"New","Old")</f>
        <v>Old</v>
      </c>
      <c r="Y882" s="1">
        <f>IFERROR(IF(FIND("delete",LOWER(Veg_Table[[#This Row],[PI_COMMENTS]]))&gt;=1,1,0),0)</f>
        <v>0</v>
      </c>
      <c r="Z882" s="1" t="str">
        <f>_xlfn.IFNA(IF(Veg_Table[[#This Row],[EVM_LAST_EDITOR]]="","Yes",VLOOKUP(Veg_Table[[#This Row],[EVM_LAST_EDITOR]],Roster_Table[#All],15,FALSE)),"Yes")</f>
        <v>Yes</v>
      </c>
      <c r="AA88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82" s="1" t="str">
        <f>_xlfn.IFNA(VLOOKUP(Veg_Table[[#This Row],[EVM_LAST_EDITOR]],Roster_Table[#All],3,FALSE),"zAWRR Not in Roster")</f>
        <v>Tyler</v>
      </c>
      <c r="AC882" s="1" t="str">
        <f>_xlfn.IFNA(VLOOKUP(Veg_Table[[#This Row],[EVM_LAST_EDITOR]],Roster_Table[#All],2,FALSE),"zAWRR Not in Roster")</f>
        <v>Rey</v>
      </c>
      <c r="AD882" s="1" t="str">
        <f>IF(_xlfn.CONCAT(Veg_Table[[#This Row],[First_Name]]," ",Veg_Table[[#This Row],[Last_Name]])="zAWRR Not in Roster zAWRR Not in Roster","zAWRR Not in Roster",_xlfn.CONCAT(Veg_Table[[#This Row],[First_Name]]," ",Veg_Table[[#This Row],[Last_Name]]))</f>
        <v>Tyler Rey</v>
      </c>
      <c r="AE882">
        <v>2960023</v>
      </c>
      <c r="AF882" t="s">
        <v>5247</v>
      </c>
      <c r="AG882" t="s">
        <v>93</v>
      </c>
      <c r="AH882" t="s">
        <v>1670</v>
      </c>
      <c r="AI882" t="s">
        <v>3357</v>
      </c>
      <c r="AJ882" t="s">
        <v>36</v>
      </c>
      <c r="AL882" t="s">
        <v>22</v>
      </c>
      <c r="AM882" t="s">
        <v>38</v>
      </c>
      <c r="AN882" t="s">
        <v>25</v>
      </c>
      <c r="AO882" t="s">
        <v>25</v>
      </c>
      <c r="AP882">
        <v>10</v>
      </c>
      <c r="AQ882">
        <v>65</v>
      </c>
      <c r="AR882" t="s">
        <v>511</v>
      </c>
      <c r="AS882" t="s">
        <v>55</v>
      </c>
      <c r="AT882" t="s">
        <v>515</v>
      </c>
      <c r="AV882" t="s">
        <v>519</v>
      </c>
      <c r="AW882" t="s">
        <v>5248</v>
      </c>
      <c r="AZ882"/>
      <c r="BB882" s="4"/>
      <c r="BD882" t="s">
        <v>29</v>
      </c>
      <c r="BE882" t="s">
        <v>25</v>
      </c>
      <c r="BF882" t="s">
        <v>513</v>
      </c>
      <c r="BI882" s="3"/>
      <c r="BJ882" t="s">
        <v>5234</v>
      </c>
      <c r="BK882" s="30" t="s">
        <v>166</v>
      </c>
      <c r="BL882" s="3">
        <v>43963.651365740741</v>
      </c>
      <c r="BM882" t="s">
        <v>31</v>
      </c>
      <c r="BN882" t="s">
        <v>32</v>
      </c>
      <c r="BP882" t="s">
        <v>1671</v>
      </c>
      <c r="BQ882" t="s">
        <v>1025</v>
      </c>
      <c r="BR882" t="s">
        <v>28</v>
      </c>
      <c r="BS882" t="s">
        <v>28</v>
      </c>
      <c r="BT882" t="s">
        <v>166</v>
      </c>
      <c r="BU882" s="3">
        <v>43920.559236111112</v>
      </c>
      <c r="BV882" t="s">
        <v>803</v>
      </c>
      <c r="BW882" s="3">
        <v>43964.312978738424</v>
      </c>
      <c r="BX882" t="s">
        <v>5249</v>
      </c>
      <c r="CG882"/>
      <c r="CH882"/>
      <c r="CI882"/>
      <c r="CY882"/>
      <c r="DA882"/>
      <c r="DE882"/>
      <c r="DF882"/>
    </row>
    <row r="883" spans="1:110" x14ac:dyDescent="0.25">
      <c r="A883" s="1">
        <f>IF(Veg_Table[[#This Row],[VP_STATUS]]="Hold",0,IF(OR(AND(Veg_Table[[#This Row],[PRESCRIP]]="NW_No Work",Veg_Table[[#This Row],[VP_STATUS]]&lt;&gt;"No Work Required Under EVM"),AND(Veg_Table[[#This Row],[VP_STATUS]]="No Work Required Under EVM",Veg_Table[[#This Row],[PRESCRIP]]&lt;&gt;"NW_No Work")),1,0))</f>
        <v>0</v>
      </c>
      <c r="B883" s="1">
        <f>IF(Veg_Table[[#This Row],[SPECIES]]="",1,0)</f>
        <v>0</v>
      </c>
      <c r="C883" s="1">
        <f>IF(Veg_Table[[#This Row],[DIAMETER]]="",1,0)</f>
        <v>0</v>
      </c>
      <c r="D883" s="1">
        <f>IF(Veg_Table[[#This Row],[HEIGHT]]="",1,0)</f>
        <v>0</v>
      </c>
      <c r="E88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83" s="1">
        <f>IF(AND(Veg_Table[[#This Row],[TAT_RESULT]]="ABATE",Veg_Table[[#This Row],[PRESCRIP]]="NW_No Work"),1,0)</f>
        <v>0</v>
      </c>
      <c r="G883" s="1">
        <f>IF(OR(Veg_Table[[#This Row],[Prescription R-Scale]]="NA",Veg_Table[[#This Row],[Diameter R-Scale]]="NA"),0,IF(Veg_Table[[#This Row],[Diameter R-Scale]]&lt;&gt;Veg_Table[[#This Row],[Prescription R-Scale]],1,0))</f>
        <v>0</v>
      </c>
      <c r="H883" s="1">
        <f>IF(OR(AND(Veg_Table[[#This Row],[PRESCRIP]]="BC_Br Rmv", Veg_Table[[#This Row],[WOOD_MAN]]&lt;&gt;"Not Needed"),AND(Veg_Table[[#This Row],[PRESCRIP]]="BCS_Br Rmv+Trt", Veg_Table[[#This Row],[WOOD_MAN]]&lt;&gt;"Not Needed")),1,0)</f>
        <v>0</v>
      </c>
      <c r="I883" s="1">
        <f ca="1">IF(AND(Veg_Table[[#This Row],[Prescription_Changed]]="Yes",Veg_Table[[#This Row],[TAT_RESULT]]=""),1,0)</f>
        <v>0</v>
      </c>
      <c r="J883" s="1">
        <f ca="1">SUM(Veg_Table[[#This Row],[Prescription and Status do not match]:[Prescription_Edited_And_TAT_Is_Blank]])</f>
        <v>0</v>
      </c>
      <c r="K883" s="1">
        <f ca="1">IF(Veg_Table[[#This Row],[Sum of Errors]]&gt;0,1,0)</f>
        <v>0</v>
      </c>
      <c r="L883" s="1">
        <f>1</f>
        <v>1</v>
      </c>
      <c r="M88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883" s="1">
        <f>IF(OR(MID(Veg_Table[[#This Row],[PRESCRIP]],2,1)="1",MID(Veg_Table[[#This Row],[PRESCRIP]],2,1)="2",MID(Veg_Table[[#This Row],[PRESCRIP]],2,1)="3",MID(Veg_Table[[#This Row],[PRESCRIP]],2,1)="4"),_xlfn.NUMBERVALUE(MID(Veg_Table[[#This Row],[PRESCRIP]],2,1)),"NA")</f>
        <v>1</v>
      </c>
      <c r="O883" s="1">
        <f>WEEKNUM(Veg_Table[[#This Row],[EVM_LAST_EDITED_Day]],2)</f>
        <v>20</v>
      </c>
      <c r="P883" s="25">
        <f>IFERROR(DATE(YEAR(Veg_Table[[#This Row],[EVM_LAST_EDITED2]]),MONTH(Veg_Table[[#This Row],[EVM_LAST_EDITED2]]),DAY(Veg_Table[[#This Row],[EVM_LAST_EDITED2]])),DATE(2019,1,1))</f>
        <v>43963</v>
      </c>
      <c r="Q883" s="3">
        <f>VALUE(SUBSTITUTE(Veg_Table[[#This Row],[EVM_LAST_EDITED]],",",""))</f>
        <v>43963.651365740698</v>
      </c>
      <c r="R883" s="1" t="str">
        <f>_xlfn.IFNA(IF(Veg_Table[[#This Row],[EVM_LAST_EDITOR]]="","zBlank EVM Last Editor",VLOOKUP(Veg_Table[[#This Row],[EVM_LAST_EDITOR]],Roster_Table[#All],4,FALSE)),"zAWRR Not in Roster")</f>
        <v>MGE</v>
      </c>
      <c r="S883" s="1" t="str">
        <f>_xlfn.IFNA(IF(Veg_Table[[#This Row],[EVM_LAST_EDITOR]]="","zBlank EVM Last Editor",VLOOKUP(Veg_Table[[#This Row],[EVM_LAST_EDITOR]],Roster_Table[#All],16,FALSE)),"zCompany_AWRR not in Roster")</f>
        <v>MGE_Mountain G Enterprises</v>
      </c>
      <c r="T883" s="2">
        <f>IFERROR(DATE(YEAR(Veg_Table[[#This Row],[Created2]]),MONTH(Veg_Table[[#This Row],[Created2]]),DAY(Veg_Table[[#This Row],[Created2]])),DATE(2019,1,1))</f>
        <v>43920</v>
      </c>
      <c r="U883" s="3">
        <f>VALUE(SUBSTITUTE(Veg_Table[[#This Row],[Created]],",",""))</f>
        <v>43920.565335648098</v>
      </c>
      <c r="V883" s="3" t="str">
        <f ca="1">IFERROR(_xlfn.IFNA(CELL("contents",INDIRECT(_xlfn.CONCAT("Veg_Table_Production_Data!",ADDRESS(MATCH(_xlfn.MAXIFS(#REF!,#REF!,"="&amp;Veg_Table[[#This Row],[AUTO_ID]],#REF!,"&lt;"&amp;Veg_Table[[#This Row],[EVM_LAST_EDITED_Day]]),#REF!,0),COLUMN(#REF!),4,1,)))),""),"")</f>
        <v/>
      </c>
      <c r="W883" s="3" t="str">
        <f ca="1">IF(Veg_Table[[#This Row],[Previous_Prescription]]="","No",IF(Veg_Table[[#This Row],[Previous_Prescription]]=Veg_Table[[#This Row],[PRESCRIP]],"No","Yes"))</f>
        <v>No</v>
      </c>
      <c r="X883" s="3" t="str">
        <f>IF(Veg_Table[[#This Row],[EVM_LAST_EDITED_Day]]=Veg_Table[[#This Row],[Created_Day]],"New","Old")</f>
        <v>Old</v>
      </c>
      <c r="Y883" s="1">
        <f>IFERROR(IF(FIND("delete",LOWER(Veg_Table[[#This Row],[PI_COMMENTS]]))&gt;=1,1,0),0)</f>
        <v>0</v>
      </c>
      <c r="Z883" s="1" t="str">
        <f>_xlfn.IFNA(IF(Veg_Table[[#This Row],[EVM_LAST_EDITOR]]="","Yes",VLOOKUP(Veg_Table[[#This Row],[EVM_LAST_EDITOR]],Roster_Table[#All],15,FALSE)),"Yes")</f>
        <v>Yes</v>
      </c>
      <c r="AA88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83" s="1" t="str">
        <f>_xlfn.IFNA(VLOOKUP(Veg_Table[[#This Row],[EVM_LAST_EDITOR]],Roster_Table[#All],3,FALSE),"zAWRR Not in Roster")</f>
        <v>Tyler</v>
      </c>
      <c r="AC883" s="1" t="str">
        <f>_xlfn.IFNA(VLOOKUP(Veg_Table[[#This Row],[EVM_LAST_EDITOR]],Roster_Table[#All],2,FALSE),"zAWRR Not in Roster")</f>
        <v>Rey</v>
      </c>
      <c r="AD883" s="1" t="str">
        <f>IF(_xlfn.CONCAT(Veg_Table[[#This Row],[First_Name]]," ",Veg_Table[[#This Row],[Last_Name]])="zAWRR Not in Roster zAWRR Not in Roster","zAWRR Not in Roster",_xlfn.CONCAT(Veg_Table[[#This Row],[First_Name]]," ",Veg_Table[[#This Row],[Last_Name]]))</f>
        <v>Tyler Rey</v>
      </c>
      <c r="AE883">
        <v>2960024</v>
      </c>
      <c r="AF883" t="s">
        <v>5250</v>
      </c>
      <c r="AG883" t="s">
        <v>93</v>
      </c>
      <c r="AH883" t="s">
        <v>1670</v>
      </c>
      <c r="AI883" t="s">
        <v>3357</v>
      </c>
      <c r="AJ883" t="s">
        <v>36</v>
      </c>
      <c r="AL883" t="s">
        <v>22</v>
      </c>
      <c r="AM883" t="s">
        <v>38</v>
      </c>
      <c r="AN883" t="s">
        <v>25</v>
      </c>
      <c r="AO883" t="s">
        <v>25</v>
      </c>
      <c r="AP883">
        <v>8</v>
      </c>
      <c r="AQ883">
        <v>65</v>
      </c>
      <c r="AR883" t="s">
        <v>511</v>
      </c>
      <c r="AS883" t="s">
        <v>55</v>
      </c>
      <c r="AT883" t="s">
        <v>515</v>
      </c>
      <c r="AV883" t="s">
        <v>519</v>
      </c>
      <c r="AW883" t="s">
        <v>5251</v>
      </c>
      <c r="AZ883"/>
      <c r="BB883" s="4"/>
      <c r="BD883" t="s">
        <v>29</v>
      </c>
      <c r="BE883" t="s">
        <v>25</v>
      </c>
      <c r="BF883" t="s">
        <v>513</v>
      </c>
      <c r="BI883" s="3"/>
      <c r="BJ883" t="s">
        <v>5234</v>
      </c>
      <c r="BK883" s="30" t="s">
        <v>166</v>
      </c>
      <c r="BL883" s="3">
        <v>43963.651365740741</v>
      </c>
      <c r="BM883" t="s">
        <v>31</v>
      </c>
      <c r="BN883" t="s">
        <v>32</v>
      </c>
      <c r="BP883" t="s">
        <v>1671</v>
      </c>
      <c r="BQ883" t="s">
        <v>1025</v>
      </c>
      <c r="BR883" t="s">
        <v>28</v>
      </c>
      <c r="BS883" t="s">
        <v>28</v>
      </c>
      <c r="BT883" t="s">
        <v>166</v>
      </c>
      <c r="BU883" s="3">
        <v>43920.565335648149</v>
      </c>
      <c r="BV883" t="s">
        <v>803</v>
      </c>
      <c r="BW883" s="3">
        <v>43964.312978738424</v>
      </c>
      <c r="BX883" t="s">
        <v>5252</v>
      </c>
      <c r="CG883"/>
      <c r="CH883"/>
      <c r="CI883"/>
      <c r="CY883"/>
      <c r="DA883"/>
      <c r="DE883"/>
      <c r="DF883"/>
    </row>
    <row r="884" spans="1:110" x14ac:dyDescent="0.25">
      <c r="A884" s="1">
        <f>IF(Veg_Table[[#This Row],[VP_STATUS]]="Hold",0,IF(OR(AND(Veg_Table[[#This Row],[PRESCRIP]]="NW_No Work",Veg_Table[[#This Row],[VP_STATUS]]&lt;&gt;"No Work Required Under EVM"),AND(Veg_Table[[#This Row],[VP_STATUS]]="No Work Required Under EVM",Veg_Table[[#This Row],[PRESCRIP]]&lt;&gt;"NW_No Work")),1,0))</f>
        <v>0</v>
      </c>
      <c r="B884" s="1">
        <f>IF(Veg_Table[[#This Row],[SPECIES]]="",1,0)</f>
        <v>0</v>
      </c>
      <c r="C884" s="1">
        <f>IF(Veg_Table[[#This Row],[DIAMETER]]="",1,0)</f>
        <v>0</v>
      </c>
      <c r="D884" s="1">
        <f>IF(Veg_Table[[#This Row],[HEIGHT]]="",1,0)</f>
        <v>0</v>
      </c>
      <c r="E88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84" s="1">
        <f>IF(AND(Veg_Table[[#This Row],[TAT_RESULT]]="ABATE",Veg_Table[[#This Row],[PRESCRIP]]="NW_No Work"),1,0)</f>
        <v>0</v>
      </c>
      <c r="G884" s="1">
        <f>IF(OR(Veg_Table[[#This Row],[Prescription R-Scale]]="NA",Veg_Table[[#This Row],[Diameter R-Scale]]="NA"),0,IF(Veg_Table[[#This Row],[Diameter R-Scale]]&lt;&gt;Veg_Table[[#This Row],[Prescription R-Scale]],1,0))</f>
        <v>0</v>
      </c>
      <c r="H884" s="1">
        <f>IF(OR(AND(Veg_Table[[#This Row],[PRESCRIP]]="BC_Br Rmv", Veg_Table[[#This Row],[WOOD_MAN]]&lt;&gt;"Not Needed"),AND(Veg_Table[[#This Row],[PRESCRIP]]="BCS_Br Rmv+Trt", Veg_Table[[#This Row],[WOOD_MAN]]&lt;&gt;"Not Needed")),1,0)</f>
        <v>0</v>
      </c>
      <c r="I884" s="1">
        <f ca="1">IF(AND(Veg_Table[[#This Row],[Prescription_Changed]]="Yes",Veg_Table[[#This Row],[TAT_RESULT]]=""),1,0)</f>
        <v>0</v>
      </c>
      <c r="J884" s="1">
        <f ca="1">SUM(Veg_Table[[#This Row],[Prescription and Status do not match]:[Prescription_Edited_And_TAT_Is_Blank]])</f>
        <v>0</v>
      </c>
      <c r="K884" s="1">
        <f ca="1">IF(Veg_Table[[#This Row],[Sum of Errors]]&gt;0,1,0)</f>
        <v>0</v>
      </c>
      <c r="L884" s="1">
        <f>1</f>
        <v>1</v>
      </c>
      <c r="M88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884" s="1">
        <f>IF(OR(MID(Veg_Table[[#This Row],[PRESCRIP]],2,1)="1",MID(Veg_Table[[#This Row],[PRESCRIP]],2,1)="2",MID(Veg_Table[[#This Row],[PRESCRIP]],2,1)="3",MID(Veg_Table[[#This Row],[PRESCRIP]],2,1)="4"),_xlfn.NUMBERVALUE(MID(Veg_Table[[#This Row],[PRESCRIP]],2,1)),"NA")</f>
        <v>1</v>
      </c>
      <c r="O884" s="1">
        <f>WEEKNUM(Veg_Table[[#This Row],[EVM_LAST_EDITED_Day]],2)</f>
        <v>20</v>
      </c>
      <c r="P884" s="25">
        <f>IFERROR(DATE(YEAR(Veg_Table[[#This Row],[EVM_LAST_EDITED2]]),MONTH(Veg_Table[[#This Row],[EVM_LAST_EDITED2]]),DAY(Veg_Table[[#This Row],[EVM_LAST_EDITED2]])),DATE(2019,1,1))</f>
        <v>43963</v>
      </c>
      <c r="Q884" s="3">
        <f>VALUE(SUBSTITUTE(Veg_Table[[#This Row],[EVM_LAST_EDITED]],",",""))</f>
        <v>43963.651365740698</v>
      </c>
      <c r="R884" s="1" t="str">
        <f>_xlfn.IFNA(IF(Veg_Table[[#This Row],[EVM_LAST_EDITOR]]="","zBlank EVM Last Editor",VLOOKUP(Veg_Table[[#This Row],[EVM_LAST_EDITOR]],Roster_Table[#All],4,FALSE)),"zAWRR Not in Roster")</f>
        <v>MGE</v>
      </c>
      <c r="S884" s="1" t="str">
        <f>_xlfn.IFNA(IF(Veg_Table[[#This Row],[EVM_LAST_EDITOR]]="","zBlank EVM Last Editor",VLOOKUP(Veg_Table[[#This Row],[EVM_LAST_EDITOR]],Roster_Table[#All],16,FALSE)),"zCompany_AWRR not in Roster")</f>
        <v>MGE_Mountain G Enterprises</v>
      </c>
      <c r="T884" s="2">
        <f>IFERROR(DATE(YEAR(Veg_Table[[#This Row],[Created2]]),MONTH(Veg_Table[[#This Row],[Created2]]),DAY(Veg_Table[[#This Row],[Created2]])),DATE(2019,1,1))</f>
        <v>43916</v>
      </c>
      <c r="U884" s="3">
        <f>VALUE(SUBSTITUTE(Veg_Table[[#This Row],[Created]],",",""))</f>
        <v>43916.458171296297</v>
      </c>
      <c r="V884" s="3" t="str">
        <f ca="1">IFERROR(_xlfn.IFNA(CELL("contents",INDIRECT(_xlfn.CONCAT("Veg_Table_Production_Data!",ADDRESS(MATCH(_xlfn.MAXIFS(#REF!,#REF!,"="&amp;Veg_Table[[#This Row],[AUTO_ID]],#REF!,"&lt;"&amp;Veg_Table[[#This Row],[EVM_LAST_EDITED_Day]]),#REF!,0),COLUMN(#REF!),4,1,)))),""),"")</f>
        <v/>
      </c>
      <c r="W884" s="3" t="str">
        <f ca="1">IF(Veg_Table[[#This Row],[Previous_Prescription]]="","No",IF(Veg_Table[[#This Row],[Previous_Prescription]]=Veg_Table[[#This Row],[PRESCRIP]],"No","Yes"))</f>
        <v>No</v>
      </c>
      <c r="X884" s="3" t="str">
        <f>IF(Veg_Table[[#This Row],[EVM_LAST_EDITED_Day]]=Veg_Table[[#This Row],[Created_Day]],"New","Old")</f>
        <v>Old</v>
      </c>
      <c r="Y884" s="1">
        <f>IFERROR(IF(FIND("delete",LOWER(Veg_Table[[#This Row],[PI_COMMENTS]]))&gt;=1,1,0),0)</f>
        <v>0</v>
      </c>
      <c r="Z884" s="1" t="str">
        <f>_xlfn.IFNA(IF(Veg_Table[[#This Row],[EVM_LAST_EDITOR]]="","Yes",VLOOKUP(Veg_Table[[#This Row],[EVM_LAST_EDITOR]],Roster_Table[#All],15,FALSE)),"Yes")</f>
        <v>Yes</v>
      </c>
      <c r="AA88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84" s="1" t="str">
        <f>_xlfn.IFNA(VLOOKUP(Veg_Table[[#This Row],[EVM_LAST_EDITOR]],Roster_Table[#All],3,FALSE),"zAWRR Not in Roster")</f>
        <v>Tyler</v>
      </c>
      <c r="AC884" s="1" t="str">
        <f>_xlfn.IFNA(VLOOKUP(Veg_Table[[#This Row],[EVM_LAST_EDITOR]],Roster_Table[#All],2,FALSE),"zAWRR Not in Roster")</f>
        <v>Rey</v>
      </c>
      <c r="AD884" s="1" t="str">
        <f>IF(_xlfn.CONCAT(Veg_Table[[#This Row],[First_Name]]," ",Veg_Table[[#This Row],[Last_Name]])="zAWRR Not in Roster zAWRR Not in Roster","zAWRR Not in Roster",_xlfn.CONCAT(Veg_Table[[#This Row],[First_Name]]," ",Veg_Table[[#This Row],[Last_Name]]))</f>
        <v>Tyler Rey</v>
      </c>
      <c r="AE884">
        <v>2955677</v>
      </c>
      <c r="AF884" t="s">
        <v>5228</v>
      </c>
      <c r="AG884" t="s">
        <v>93</v>
      </c>
      <c r="AH884" t="s">
        <v>1670</v>
      </c>
      <c r="AI884" t="s">
        <v>3357</v>
      </c>
      <c r="AJ884" t="s">
        <v>36</v>
      </c>
      <c r="AL884" t="s">
        <v>22</v>
      </c>
      <c r="AM884" t="s">
        <v>38</v>
      </c>
      <c r="AN884" t="s">
        <v>25</v>
      </c>
      <c r="AO884" t="s">
        <v>25</v>
      </c>
      <c r="AP884">
        <v>4</v>
      </c>
      <c r="AQ884">
        <v>40</v>
      </c>
      <c r="AR884" t="s">
        <v>511</v>
      </c>
      <c r="AS884" t="s">
        <v>55</v>
      </c>
      <c r="AT884" t="s">
        <v>515</v>
      </c>
      <c r="AV884" t="s">
        <v>519</v>
      </c>
      <c r="AW884" t="s">
        <v>5229</v>
      </c>
      <c r="AZ884"/>
      <c r="BB884" s="4"/>
      <c r="BD884" t="s">
        <v>29</v>
      </c>
      <c r="BE884" t="s">
        <v>25</v>
      </c>
      <c r="BF884" t="s">
        <v>513</v>
      </c>
      <c r="BI884" s="3"/>
      <c r="BJ884" t="s">
        <v>5230</v>
      </c>
      <c r="BK884" s="30" t="s">
        <v>166</v>
      </c>
      <c r="BL884" s="3">
        <v>43963.651365740741</v>
      </c>
      <c r="BM884" t="s">
        <v>31</v>
      </c>
      <c r="BN884" t="s">
        <v>32</v>
      </c>
      <c r="BP884" t="s">
        <v>1671</v>
      </c>
      <c r="BQ884" t="s">
        <v>1025</v>
      </c>
      <c r="BR884" t="s">
        <v>28</v>
      </c>
      <c r="BS884" t="s">
        <v>28</v>
      </c>
      <c r="BT884" t="s">
        <v>166</v>
      </c>
      <c r="BU884" s="3">
        <v>43916.458171296297</v>
      </c>
      <c r="BV884" t="s">
        <v>803</v>
      </c>
      <c r="BW884" s="3">
        <v>43964.312978738424</v>
      </c>
      <c r="BX884" t="s">
        <v>5231</v>
      </c>
      <c r="CG884"/>
      <c r="CH884"/>
      <c r="CI884"/>
      <c r="CY884"/>
      <c r="DA884"/>
      <c r="DE884"/>
      <c r="DF884"/>
    </row>
    <row r="885" spans="1:110" x14ac:dyDescent="0.25">
      <c r="A885" s="1">
        <f>IF(Veg_Table[[#This Row],[VP_STATUS]]="Hold",0,IF(OR(AND(Veg_Table[[#This Row],[PRESCRIP]]="NW_No Work",Veg_Table[[#This Row],[VP_STATUS]]&lt;&gt;"No Work Required Under EVM"),AND(Veg_Table[[#This Row],[VP_STATUS]]="No Work Required Under EVM",Veg_Table[[#This Row],[PRESCRIP]]&lt;&gt;"NW_No Work")),1,0))</f>
        <v>0</v>
      </c>
      <c r="B885" s="1">
        <f>IF(Veg_Table[[#This Row],[SPECIES]]="",1,0)</f>
        <v>0</v>
      </c>
      <c r="C885" s="1">
        <f>IF(Veg_Table[[#This Row],[DIAMETER]]="",1,0)</f>
        <v>0</v>
      </c>
      <c r="D885" s="1">
        <f>IF(Veg_Table[[#This Row],[HEIGHT]]="",1,0)</f>
        <v>0</v>
      </c>
      <c r="E88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85" s="1">
        <f>IF(AND(Veg_Table[[#This Row],[TAT_RESULT]]="ABATE",Veg_Table[[#This Row],[PRESCRIP]]="NW_No Work"),1,0)</f>
        <v>0</v>
      </c>
      <c r="G885" s="1">
        <f>IF(OR(Veg_Table[[#This Row],[Prescription R-Scale]]="NA",Veg_Table[[#This Row],[Diameter R-Scale]]="NA"),0,IF(Veg_Table[[#This Row],[Diameter R-Scale]]&lt;&gt;Veg_Table[[#This Row],[Prescription R-Scale]],1,0))</f>
        <v>0</v>
      </c>
      <c r="H885" s="1">
        <f>IF(OR(AND(Veg_Table[[#This Row],[PRESCRIP]]="BC_Br Rmv", Veg_Table[[#This Row],[WOOD_MAN]]&lt;&gt;"Not Needed"),AND(Veg_Table[[#This Row],[PRESCRIP]]="BCS_Br Rmv+Trt", Veg_Table[[#This Row],[WOOD_MAN]]&lt;&gt;"Not Needed")),1,0)</f>
        <v>0</v>
      </c>
      <c r="I885" s="1">
        <f ca="1">IF(AND(Veg_Table[[#This Row],[Prescription_Changed]]="Yes",Veg_Table[[#This Row],[TAT_RESULT]]=""),1,0)</f>
        <v>0</v>
      </c>
      <c r="J885" s="1">
        <f ca="1">SUM(Veg_Table[[#This Row],[Prescription and Status do not match]:[Prescription_Edited_And_TAT_Is_Blank]])</f>
        <v>0</v>
      </c>
      <c r="K885" s="1">
        <f ca="1">IF(Veg_Table[[#This Row],[Sum of Errors]]&gt;0,1,0)</f>
        <v>0</v>
      </c>
      <c r="L885" s="1">
        <f>1</f>
        <v>1</v>
      </c>
      <c r="M88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885" s="1">
        <f>IF(OR(MID(Veg_Table[[#This Row],[PRESCRIP]],2,1)="1",MID(Veg_Table[[#This Row],[PRESCRIP]],2,1)="2",MID(Veg_Table[[#This Row],[PRESCRIP]],2,1)="3",MID(Veg_Table[[#This Row],[PRESCRIP]],2,1)="4"),_xlfn.NUMBERVALUE(MID(Veg_Table[[#This Row],[PRESCRIP]],2,1)),"NA")</f>
        <v>2</v>
      </c>
      <c r="O885" s="1">
        <f>WEEKNUM(Veg_Table[[#This Row],[EVM_LAST_EDITED_Day]],2)</f>
        <v>20</v>
      </c>
      <c r="P885" s="25">
        <f>IFERROR(DATE(YEAR(Veg_Table[[#This Row],[EVM_LAST_EDITED2]]),MONTH(Veg_Table[[#This Row],[EVM_LAST_EDITED2]]),DAY(Veg_Table[[#This Row],[EVM_LAST_EDITED2]])),DATE(2019,1,1))</f>
        <v>43963</v>
      </c>
      <c r="Q885" s="3">
        <f>VALUE(SUBSTITUTE(Veg_Table[[#This Row],[EVM_LAST_EDITED]],",",""))</f>
        <v>43963.651479085602</v>
      </c>
      <c r="R885" s="1" t="str">
        <f>_xlfn.IFNA(IF(Veg_Table[[#This Row],[EVM_LAST_EDITOR]]="","zBlank EVM Last Editor",VLOOKUP(Veg_Table[[#This Row],[EVM_LAST_EDITOR]],Roster_Table[#All],4,FALSE)),"zAWRR Not in Roster")</f>
        <v>MGE</v>
      </c>
      <c r="S885" s="1" t="str">
        <f>_xlfn.IFNA(IF(Veg_Table[[#This Row],[EVM_LAST_EDITOR]]="","zBlank EVM Last Editor",VLOOKUP(Veg_Table[[#This Row],[EVM_LAST_EDITOR]],Roster_Table[#All],16,FALSE)),"zCompany_AWRR not in Roster")</f>
        <v>MGE_Mountain G Enterprises</v>
      </c>
      <c r="T885" s="2">
        <f>IFERROR(DATE(YEAR(Veg_Table[[#This Row],[Created2]]),MONTH(Veg_Table[[#This Row],[Created2]]),DAY(Veg_Table[[#This Row],[Created2]])),DATE(2019,1,1))</f>
        <v>43914</v>
      </c>
      <c r="U885" s="3">
        <f>VALUE(SUBSTITUTE(Veg_Table[[#This Row],[Created]],",",""))</f>
        <v>43914.403113425898</v>
      </c>
      <c r="V885" s="3" t="str">
        <f ca="1">IFERROR(_xlfn.IFNA(CELL("contents",INDIRECT(_xlfn.CONCAT("Veg_Table_Production_Data!",ADDRESS(MATCH(_xlfn.MAXIFS(#REF!,#REF!,"="&amp;Veg_Table[[#This Row],[AUTO_ID]],#REF!,"&lt;"&amp;Veg_Table[[#This Row],[EVM_LAST_EDITED_Day]]),#REF!,0),COLUMN(#REF!),4,1,)))),""),"")</f>
        <v/>
      </c>
      <c r="W885" s="3" t="str">
        <f ca="1">IF(Veg_Table[[#This Row],[Previous_Prescription]]="","No",IF(Veg_Table[[#This Row],[Previous_Prescription]]=Veg_Table[[#This Row],[PRESCRIP]],"No","Yes"))</f>
        <v>No</v>
      </c>
      <c r="X885" s="3" t="str">
        <f>IF(Veg_Table[[#This Row],[EVM_LAST_EDITED_Day]]=Veg_Table[[#This Row],[Created_Day]],"New","Old")</f>
        <v>Old</v>
      </c>
      <c r="Y885" s="1">
        <f>IFERROR(IF(FIND("delete",LOWER(Veg_Table[[#This Row],[PI_COMMENTS]]))&gt;=1,1,0),0)</f>
        <v>0</v>
      </c>
      <c r="Z885" s="1" t="str">
        <f>_xlfn.IFNA(IF(Veg_Table[[#This Row],[EVM_LAST_EDITOR]]="","Yes",VLOOKUP(Veg_Table[[#This Row],[EVM_LAST_EDITOR]],Roster_Table[#All],15,FALSE)),"Yes")</f>
        <v>Yes</v>
      </c>
      <c r="AA88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85" s="1" t="str">
        <f>_xlfn.IFNA(VLOOKUP(Veg_Table[[#This Row],[EVM_LAST_EDITOR]],Roster_Table[#All],3,FALSE),"zAWRR Not in Roster")</f>
        <v>John Paul</v>
      </c>
      <c r="AC885" s="1" t="str">
        <f>_xlfn.IFNA(VLOOKUP(Veg_Table[[#This Row],[EVM_LAST_EDITOR]],Roster_Table[#All],2,FALSE),"zAWRR Not in Roster")</f>
        <v>Kubitschek</v>
      </c>
      <c r="AD885" s="1" t="str">
        <f>IF(_xlfn.CONCAT(Veg_Table[[#This Row],[First_Name]]," ",Veg_Table[[#This Row],[Last_Name]])="zAWRR Not in Roster zAWRR Not in Roster","zAWRR Not in Roster",_xlfn.CONCAT(Veg_Table[[#This Row],[First_Name]]," ",Veg_Table[[#This Row],[Last_Name]]))</f>
        <v>John Paul Kubitschek</v>
      </c>
      <c r="AE885">
        <v>2946940</v>
      </c>
      <c r="AF885" t="s">
        <v>1661</v>
      </c>
      <c r="AG885" t="s">
        <v>93</v>
      </c>
      <c r="AH885" t="s">
        <v>1532</v>
      </c>
      <c r="AI885" t="s">
        <v>1550</v>
      </c>
      <c r="AJ885" t="s">
        <v>36</v>
      </c>
      <c r="AL885" t="s">
        <v>22</v>
      </c>
      <c r="AM885" t="s">
        <v>38</v>
      </c>
      <c r="AN885" t="s">
        <v>25</v>
      </c>
      <c r="AO885" t="s">
        <v>25</v>
      </c>
      <c r="AP885">
        <v>13</v>
      </c>
      <c r="AQ885">
        <v>65</v>
      </c>
      <c r="AR885" t="s">
        <v>511</v>
      </c>
      <c r="AS885" t="s">
        <v>42</v>
      </c>
      <c r="AT885" t="s">
        <v>515</v>
      </c>
      <c r="AV885" t="s">
        <v>512</v>
      </c>
      <c r="AW885" t="s">
        <v>1662</v>
      </c>
      <c r="AZ885"/>
      <c r="BB885" s="4"/>
      <c r="BD885" t="s">
        <v>29</v>
      </c>
      <c r="BE885" t="s">
        <v>25</v>
      </c>
      <c r="BF885" t="s">
        <v>513</v>
      </c>
      <c r="BI885" s="3"/>
      <c r="BJ885" t="s">
        <v>1534</v>
      </c>
      <c r="BK885" s="30" t="s">
        <v>344</v>
      </c>
      <c r="BL885" s="3">
        <v>43963.651479085645</v>
      </c>
      <c r="BM885" t="s">
        <v>31</v>
      </c>
      <c r="BN885" t="s">
        <v>32</v>
      </c>
      <c r="BP885" t="s">
        <v>1547</v>
      </c>
      <c r="BQ885" t="s">
        <v>1025</v>
      </c>
      <c r="BR885" t="s">
        <v>28</v>
      </c>
      <c r="BS885" t="s">
        <v>28</v>
      </c>
      <c r="BT885" t="s">
        <v>520</v>
      </c>
      <c r="BU885" s="3">
        <v>43914.403113425928</v>
      </c>
      <c r="BV885" t="s">
        <v>803</v>
      </c>
      <c r="BW885" s="3">
        <v>43963.731036203702</v>
      </c>
      <c r="BX885" t="s">
        <v>1663</v>
      </c>
      <c r="CG885"/>
      <c r="CH885"/>
      <c r="CI885"/>
      <c r="CY885"/>
      <c r="DA885"/>
      <c r="DE885"/>
      <c r="DF885"/>
    </row>
    <row r="886" spans="1:110" x14ac:dyDescent="0.25">
      <c r="A886" s="1">
        <f>IF(Veg_Table[[#This Row],[VP_STATUS]]="Hold",0,IF(OR(AND(Veg_Table[[#This Row],[PRESCRIP]]="NW_No Work",Veg_Table[[#This Row],[VP_STATUS]]&lt;&gt;"No Work Required Under EVM"),AND(Veg_Table[[#This Row],[VP_STATUS]]="No Work Required Under EVM",Veg_Table[[#This Row],[PRESCRIP]]&lt;&gt;"NW_No Work")),1,0))</f>
        <v>0</v>
      </c>
      <c r="B886" s="1">
        <f>IF(Veg_Table[[#This Row],[SPECIES]]="",1,0)</f>
        <v>0</v>
      </c>
      <c r="C886" s="1">
        <f>IF(Veg_Table[[#This Row],[DIAMETER]]="",1,0)</f>
        <v>0</v>
      </c>
      <c r="D886" s="1">
        <f>IF(Veg_Table[[#This Row],[HEIGHT]]="",1,0)</f>
        <v>0</v>
      </c>
      <c r="E88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86" s="1">
        <f>IF(AND(Veg_Table[[#This Row],[TAT_RESULT]]="ABATE",Veg_Table[[#This Row],[PRESCRIP]]="NW_No Work"),1,0)</f>
        <v>0</v>
      </c>
      <c r="G886" s="1">
        <f>IF(OR(Veg_Table[[#This Row],[Prescription R-Scale]]="NA",Veg_Table[[#This Row],[Diameter R-Scale]]="NA"),0,IF(Veg_Table[[#This Row],[Diameter R-Scale]]&lt;&gt;Veg_Table[[#This Row],[Prescription R-Scale]],1,0))</f>
        <v>0</v>
      </c>
      <c r="H886" s="1">
        <f>IF(OR(AND(Veg_Table[[#This Row],[PRESCRIP]]="BC_Br Rmv", Veg_Table[[#This Row],[WOOD_MAN]]&lt;&gt;"Not Needed"),AND(Veg_Table[[#This Row],[PRESCRIP]]="BCS_Br Rmv+Trt", Veg_Table[[#This Row],[WOOD_MAN]]&lt;&gt;"Not Needed")),1,0)</f>
        <v>0</v>
      </c>
      <c r="I886" s="1">
        <f ca="1">IF(AND(Veg_Table[[#This Row],[Prescription_Changed]]="Yes",Veg_Table[[#This Row],[TAT_RESULT]]=""),1,0)</f>
        <v>0</v>
      </c>
      <c r="J886" s="1">
        <f ca="1">SUM(Veg_Table[[#This Row],[Prescription and Status do not match]:[Prescription_Edited_And_TAT_Is_Blank]])</f>
        <v>0</v>
      </c>
      <c r="K886" s="1">
        <f ca="1">IF(Veg_Table[[#This Row],[Sum of Errors]]&gt;0,1,0)</f>
        <v>0</v>
      </c>
      <c r="L886" s="1">
        <f>1</f>
        <v>1</v>
      </c>
      <c r="M886"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886" s="1" t="str">
        <f>IF(OR(MID(Veg_Table[[#This Row],[PRESCRIP]],2,1)="1",MID(Veg_Table[[#This Row],[PRESCRIP]],2,1)="2",MID(Veg_Table[[#This Row],[PRESCRIP]],2,1)="3",MID(Veg_Table[[#This Row],[PRESCRIP]],2,1)="4"),_xlfn.NUMBERVALUE(MID(Veg_Table[[#This Row],[PRESCRIP]],2,1)),"NA")</f>
        <v>NA</v>
      </c>
      <c r="O886" s="1">
        <f>WEEKNUM(Veg_Table[[#This Row],[EVM_LAST_EDITED_Day]],2)</f>
        <v>20</v>
      </c>
      <c r="P886" s="25">
        <f>IFERROR(DATE(YEAR(Veg_Table[[#This Row],[EVM_LAST_EDITED2]]),MONTH(Veg_Table[[#This Row],[EVM_LAST_EDITED2]]),DAY(Veg_Table[[#This Row],[EVM_LAST_EDITED2]])),DATE(2019,1,1))</f>
        <v>43963</v>
      </c>
      <c r="Q886" s="3">
        <f>VALUE(SUBSTITUTE(Veg_Table[[#This Row],[EVM_LAST_EDITED]],",",""))</f>
        <v>43963.651805555601</v>
      </c>
      <c r="R886" s="1" t="str">
        <f>_xlfn.IFNA(IF(Veg_Table[[#This Row],[EVM_LAST_EDITOR]]="","zBlank EVM Last Editor",VLOOKUP(Veg_Table[[#This Row],[EVM_LAST_EDITOR]],Roster_Table[#All],4,FALSE)),"zAWRR Not in Roster")</f>
        <v>MGE</v>
      </c>
      <c r="S886" s="1" t="str">
        <f>_xlfn.IFNA(IF(Veg_Table[[#This Row],[EVM_LAST_EDITOR]]="","zBlank EVM Last Editor",VLOOKUP(Veg_Table[[#This Row],[EVM_LAST_EDITOR]],Roster_Table[#All],16,FALSE)),"zCompany_AWRR not in Roster")</f>
        <v>MGE_Mountain G Enterprises</v>
      </c>
      <c r="T886" s="2">
        <f>IFERROR(DATE(YEAR(Veg_Table[[#This Row],[Created2]]),MONTH(Veg_Table[[#This Row],[Created2]]),DAY(Veg_Table[[#This Row],[Created2]])),DATE(2019,1,1))</f>
        <v>43963</v>
      </c>
      <c r="U886" s="3">
        <f>VALUE(SUBSTITUTE(Veg_Table[[#This Row],[Created]],",",""))</f>
        <v>43963.651805555601</v>
      </c>
      <c r="V886" s="3" t="str">
        <f ca="1">IFERROR(_xlfn.IFNA(CELL("contents",INDIRECT(_xlfn.CONCAT("Veg_Table_Production_Data!",ADDRESS(MATCH(_xlfn.MAXIFS(#REF!,#REF!,"="&amp;Veg_Table[[#This Row],[AUTO_ID]],#REF!,"&lt;"&amp;Veg_Table[[#This Row],[EVM_LAST_EDITED_Day]]),#REF!,0),COLUMN(#REF!),4,1,)))),""),"")</f>
        <v/>
      </c>
      <c r="W886" s="3" t="str">
        <f ca="1">IF(Veg_Table[[#This Row],[Previous_Prescription]]="","No",IF(Veg_Table[[#This Row],[Previous_Prescription]]=Veg_Table[[#This Row],[PRESCRIP]],"No","Yes"))</f>
        <v>No</v>
      </c>
      <c r="X886" s="3" t="str">
        <f>IF(Veg_Table[[#This Row],[EVM_LAST_EDITED_Day]]=Veg_Table[[#This Row],[Created_Day]],"New","Old")</f>
        <v>New</v>
      </c>
      <c r="Y886" s="1">
        <f>IFERROR(IF(FIND("delete",LOWER(Veg_Table[[#This Row],[PI_COMMENTS]]))&gt;=1,1,0),0)</f>
        <v>0</v>
      </c>
      <c r="Z886" s="1" t="str">
        <f>_xlfn.IFNA(IF(Veg_Table[[#This Row],[EVM_LAST_EDITOR]]="","Yes",VLOOKUP(Veg_Table[[#This Row],[EVM_LAST_EDITOR]],Roster_Table[#All],15,FALSE)),"Yes")</f>
        <v>Yes</v>
      </c>
      <c r="AA88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86" s="1" t="str">
        <f>_xlfn.IFNA(VLOOKUP(Veg_Table[[#This Row],[EVM_LAST_EDITOR]],Roster_Table[#All],3,FALSE),"zAWRR Not in Roster")</f>
        <v>Alex</v>
      </c>
      <c r="AC886" s="1" t="str">
        <f>_xlfn.IFNA(VLOOKUP(Veg_Table[[#This Row],[EVM_LAST_EDITOR]],Roster_Table[#All],2,FALSE),"zAWRR Not in Roster")</f>
        <v>Coon</v>
      </c>
      <c r="AD886" s="1" t="str">
        <f>IF(_xlfn.CONCAT(Veg_Table[[#This Row],[First_Name]]," ",Veg_Table[[#This Row],[Last_Name]])="zAWRR Not in Roster zAWRR Not in Roster","zAWRR Not in Roster",_xlfn.CONCAT(Veg_Table[[#This Row],[First_Name]]," ",Veg_Table[[#This Row],[Last_Name]]))</f>
        <v>Alex Coon</v>
      </c>
      <c r="AE886">
        <v>3221835</v>
      </c>
      <c r="AF886" t="s">
        <v>4788</v>
      </c>
      <c r="AG886" t="s">
        <v>93</v>
      </c>
      <c r="AH886" t="s">
        <v>4641</v>
      </c>
      <c r="AI886" t="s">
        <v>4013</v>
      </c>
      <c r="AJ886" t="s">
        <v>21</v>
      </c>
      <c r="AL886" t="s">
        <v>22</v>
      </c>
      <c r="AM886" t="s">
        <v>38</v>
      </c>
      <c r="AN886" t="s">
        <v>25</v>
      </c>
      <c r="AO886" t="s">
        <v>25</v>
      </c>
      <c r="AP886">
        <v>16</v>
      </c>
      <c r="AQ886">
        <v>70</v>
      </c>
      <c r="AR886" t="s">
        <v>511</v>
      </c>
      <c r="AS886" t="s">
        <v>24</v>
      </c>
      <c r="AT886" t="s">
        <v>26</v>
      </c>
      <c r="AV886" t="s">
        <v>512</v>
      </c>
      <c r="AW886" t="s">
        <v>4789</v>
      </c>
      <c r="AZ886"/>
      <c r="BB886" s="4"/>
      <c r="BD886" t="s">
        <v>29</v>
      </c>
      <c r="BE886" t="s">
        <v>25</v>
      </c>
      <c r="BF886" t="s">
        <v>513</v>
      </c>
      <c r="BI886" s="3"/>
      <c r="BJ886" t="s">
        <v>52</v>
      </c>
      <c r="BK886" s="30" t="s">
        <v>140</v>
      </c>
      <c r="BL886" s="3">
        <v>43963.651805555557</v>
      </c>
      <c r="BM886" t="s">
        <v>31</v>
      </c>
      <c r="BN886" t="s">
        <v>32</v>
      </c>
      <c r="BP886" t="s">
        <v>4643</v>
      </c>
      <c r="BQ886" t="s">
        <v>1025</v>
      </c>
      <c r="BR886" t="s">
        <v>28</v>
      </c>
      <c r="BS886" t="s">
        <v>28</v>
      </c>
      <c r="BT886" t="s">
        <v>140</v>
      </c>
      <c r="BU886" s="3">
        <v>43963.651805555557</v>
      </c>
      <c r="BV886" t="s">
        <v>803</v>
      </c>
      <c r="BW886" s="3">
        <v>43963.682662013889</v>
      </c>
      <c r="BX886" t="s">
        <v>4790</v>
      </c>
      <c r="CG886"/>
      <c r="CH886"/>
      <c r="CI886"/>
      <c r="CY886"/>
      <c r="DA886"/>
      <c r="DE886"/>
      <c r="DF886"/>
    </row>
    <row r="887" spans="1:110" x14ac:dyDescent="0.25">
      <c r="A887" s="1">
        <f>IF(Veg_Table[[#This Row],[VP_STATUS]]="Hold",0,IF(OR(AND(Veg_Table[[#This Row],[PRESCRIP]]="NW_No Work",Veg_Table[[#This Row],[VP_STATUS]]&lt;&gt;"No Work Required Under EVM"),AND(Veg_Table[[#This Row],[VP_STATUS]]="No Work Required Under EVM",Veg_Table[[#This Row],[PRESCRIP]]&lt;&gt;"NW_No Work")),1,0))</f>
        <v>0</v>
      </c>
      <c r="B887" s="1">
        <f>IF(Veg_Table[[#This Row],[SPECIES]]="",1,0)</f>
        <v>0</v>
      </c>
      <c r="C887" s="1">
        <f>IF(Veg_Table[[#This Row],[DIAMETER]]="",1,0)</f>
        <v>0</v>
      </c>
      <c r="D887" s="1">
        <f>IF(Veg_Table[[#This Row],[HEIGHT]]="",1,0)</f>
        <v>0</v>
      </c>
      <c r="E88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87" s="1">
        <f>IF(AND(Veg_Table[[#This Row],[TAT_RESULT]]="ABATE",Veg_Table[[#This Row],[PRESCRIP]]="NW_No Work"),1,0)</f>
        <v>0</v>
      </c>
      <c r="G887" s="1">
        <f>IF(OR(Veg_Table[[#This Row],[Prescription R-Scale]]="NA",Veg_Table[[#This Row],[Diameter R-Scale]]="NA"),0,IF(Veg_Table[[#This Row],[Diameter R-Scale]]&lt;&gt;Veg_Table[[#This Row],[Prescription R-Scale]],1,0))</f>
        <v>0</v>
      </c>
      <c r="H887" s="1">
        <f>IF(OR(AND(Veg_Table[[#This Row],[PRESCRIP]]="BC_Br Rmv", Veg_Table[[#This Row],[WOOD_MAN]]&lt;&gt;"Not Needed"),AND(Veg_Table[[#This Row],[PRESCRIP]]="BCS_Br Rmv+Trt", Veg_Table[[#This Row],[WOOD_MAN]]&lt;&gt;"Not Needed")),1,0)</f>
        <v>0</v>
      </c>
      <c r="I887" s="1">
        <f ca="1">IF(AND(Veg_Table[[#This Row],[Prescription_Changed]]="Yes",Veg_Table[[#This Row],[TAT_RESULT]]=""),1,0)</f>
        <v>0</v>
      </c>
      <c r="J887" s="1">
        <f ca="1">SUM(Veg_Table[[#This Row],[Prescription and Status do not match]:[Prescription_Edited_And_TAT_Is_Blank]])</f>
        <v>0</v>
      </c>
      <c r="K887" s="1">
        <f ca="1">IF(Veg_Table[[#This Row],[Sum of Errors]]&gt;0,1,0)</f>
        <v>0</v>
      </c>
      <c r="L887" s="1">
        <f>1</f>
        <v>1</v>
      </c>
      <c r="M887"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887" s="1" t="str">
        <f>IF(OR(MID(Veg_Table[[#This Row],[PRESCRIP]],2,1)="1",MID(Veg_Table[[#This Row],[PRESCRIP]],2,1)="2",MID(Veg_Table[[#This Row],[PRESCRIP]],2,1)="3",MID(Veg_Table[[#This Row],[PRESCRIP]],2,1)="4"),_xlfn.NUMBERVALUE(MID(Veg_Table[[#This Row],[PRESCRIP]],2,1)),"NA")</f>
        <v>NA</v>
      </c>
      <c r="O887" s="1">
        <f>WEEKNUM(Veg_Table[[#This Row],[EVM_LAST_EDITED_Day]],2)</f>
        <v>20</v>
      </c>
      <c r="P887" s="25">
        <f>IFERROR(DATE(YEAR(Veg_Table[[#This Row],[EVM_LAST_EDITED2]]),MONTH(Veg_Table[[#This Row],[EVM_LAST_EDITED2]]),DAY(Veg_Table[[#This Row],[EVM_LAST_EDITED2]])),DATE(2019,1,1))</f>
        <v>43963</v>
      </c>
      <c r="Q887" s="3">
        <f>VALUE(SUBSTITUTE(Veg_Table[[#This Row],[EVM_LAST_EDITED]],",",""))</f>
        <v>43963.652766203697</v>
      </c>
      <c r="R887" s="1" t="str">
        <f>_xlfn.IFNA(IF(Veg_Table[[#This Row],[EVM_LAST_EDITOR]]="","zBlank EVM Last Editor",VLOOKUP(Veg_Table[[#This Row],[EVM_LAST_EDITOR]],Roster_Table[#All],4,FALSE)),"zAWRR Not in Roster")</f>
        <v>MGE</v>
      </c>
      <c r="S887" s="1" t="str">
        <f>_xlfn.IFNA(IF(Veg_Table[[#This Row],[EVM_LAST_EDITOR]]="","zBlank EVM Last Editor",VLOOKUP(Veg_Table[[#This Row],[EVM_LAST_EDITOR]],Roster_Table[#All],16,FALSE)),"zCompany_AWRR not in Roster")</f>
        <v>MGE_Mountain G Enterprises</v>
      </c>
      <c r="T887" s="2">
        <f>IFERROR(DATE(YEAR(Veg_Table[[#This Row],[Created2]]),MONTH(Veg_Table[[#This Row],[Created2]]),DAY(Veg_Table[[#This Row],[Created2]])),DATE(2019,1,1))</f>
        <v>43963</v>
      </c>
      <c r="U887" s="3">
        <f>VALUE(SUBSTITUTE(Veg_Table[[#This Row],[Created]],",",""))</f>
        <v>43963.652766203697</v>
      </c>
      <c r="V887" s="3" t="str">
        <f ca="1">IFERROR(_xlfn.IFNA(CELL("contents",INDIRECT(_xlfn.CONCAT("Veg_Table_Production_Data!",ADDRESS(MATCH(_xlfn.MAXIFS(#REF!,#REF!,"="&amp;Veg_Table[[#This Row],[AUTO_ID]],#REF!,"&lt;"&amp;Veg_Table[[#This Row],[EVM_LAST_EDITED_Day]]),#REF!,0),COLUMN(#REF!),4,1,)))),""),"")</f>
        <v/>
      </c>
      <c r="W887" s="3" t="str">
        <f ca="1">IF(Veg_Table[[#This Row],[Previous_Prescription]]="","No",IF(Veg_Table[[#This Row],[Previous_Prescription]]=Veg_Table[[#This Row],[PRESCRIP]],"No","Yes"))</f>
        <v>No</v>
      </c>
      <c r="X887" s="3" t="str">
        <f>IF(Veg_Table[[#This Row],[EVM_LAST_EDITED_Day]]=Veg_Table[[#This Row],[Created_Day]],"New","Old")</f>
        <v>New</v>
      </c>
      <c r="Y887" s="1">
        <f>IFERROR(IF(FIND("delete",LOWER(Veg_Table[[#This Row],[PI_COMMENTS]]))&gt;=1,1,0),0)</f>
        <v>0</v>
      </c>
      <c r="Z887" s="1" t="str">
        <f>_xlfn.IFNA(IF(Veg_Table[[#This Row],[EVM_LAST_EDITOR]]="","Yes",VLOOKUP(Veg_Table[[#This Row],[EVM_LAST_EDITOR]],Roster_Table[#All],15,FALSE)),"Yes")</f>
        <v>Yes</v>
      </c>
      <c r="AA88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87" s="1" t="str">
        <f>_xlfn.IFNA(VLOOKUP(Veg_Table[[#This Row],[EVM_LAST_EDITOR]],Roster_Table[#All],3,FALSE),"zAWRR Not in Roster")</f>
        <v>Alex</v>
      </c>
      <c r="AC887" s="1" t="str">
        <f>_xlfn.IFNA(VLOOKUP(Veg_Table[[#This Row],[EVM_LAST_EDITOR]],Roster_Table[#All],2,FALSE),"zAWRR Not in Roster")</f>
        <v>Coon</v>
      </c>
      <c r="AD887" s="1" t="str">
        <f>IF(_xlfn.CONCAT(Veg_Table[[#This Row],[First_Name]]," ",Veg_Table[[#This Row],[Last_Name]])="zAWRR Not in Roster zAWRR Not in Roster","zAWRR Not in Roster",_xlfn.CONCAT(Veg_Table[[#This Row],[First_Name]]," ",Veg_Table[[#This Row],[Last_Name]]))</f>
        <v>Alex Coon</v>
      </c>
      <c r="AE887">
        <v>3221924</v>
      </c>
      <c r="AF887" t="s">
        <v>4791</v>
      </c>
      <c r="AG887" t="s">
        <v>93</v>
      </c>
      <c r="AH887" t="s">
        <v>4641</v>
      </c>
      <c r="AI887" t="s">
        <v>4013</v>
      </c>
      <c r="AJ887" t="s">
        <v>21</v>
      </c>
      <c r="AL887" t="s">
        <v>22</v>
      </c>
      <c r="AM887" t="s">
        <v>38</v>
      </c>
      <c r="AN887" t="s">
        <v>25</v>
      </c>
      <c r="AO887" t="s">
        <v>25</v>
      </c>
      <c r="AP887">
        <v>22</v>
      </c>
      <c r="AQ887">
        <v>90</v>
      </c>
      <c r="AR887" t="s">
        <v>511</v>
      </c>
      <c r="AS887" t="s">
        <v>24</v>
      </c>
      <c r="AT887" t="s">
        <v>26</v>
      </c>
      <c r="AV887" t="s">
        <v>512</v>
      </c>
      <c r="AW887" t="s">
        <v>4789</v>
      </c>
      <c r="AZ887"/>
      <c r="BB887" s="4"/>
      <c r="BD887" t="s">
        <v>29</v>
      </c>
      <c r="BE887" t="s">
        <v>25</v>
      </c>
      <c r="BF887" t="s">
        <v>513</v>
      </c>
      <c r="BI887" s="3"/>
      <c r="BJ887" t="s">
        <v>52</v>
      </c>
      <c r="BK887" s="30" t="s">
        <v>140</v>
      </c>
      <c r="BL887" s="3">
        <v>43963.652766203704</v>
      </c>
      <c r="BM887" t="s">
        <v>31</v>
      </c>
      <c r="BN887" t="s">
        <v>32</v>
      </c>
      <c r="BP887" t="s">
        <v>4643</v>
      </c>
      <c r="BQ887" t="s">
        <v>1025</v>
      </c>
      <c r="BR887" t="s">
        <v>28</v>
      </c>
      <c r="BS887" t="s">
        <v>28</v>
      </c>
      <c r="BT887" t="s">
        <v>140</v>
      </c>
      <c r="BU887" s="3">
        <v>43963.652766203704</v>
      </c>
      <c r="BV887" t="s">
        <v>803</v>
      </c>
      <c r="BW887" s="3">
        <v>43963.682676550925</v>
      </c>
      <c r="BX887" t="s">
        <v>4792</v>
      </c>
      <c r="CG887"/>
      <c r="CH887"/>
      <c r="CI887"/>
      <c r="CY887"/>
      <c r="DA887"/>
      <c r="DE887"/>
      <c r="DF887"/>
    </row>
    <row r="888" spans="1:110" x14ac:dyDescent="0.25">
      <c r="A888" s="1">
        <f>IF(Veg_Table[[#This Row],[VP_STATUS]]="Hold",0,IF(OR(AND(Veg_Table[[#This Row],[PRESCRIP]]="NW_No Work",Veg_Table[[#This Row],[VP_STATUS]]&lt;&gt;"No Work Required Under EVM"),AND(Veg_Table[[#This Row],[VP_STATUS]]="No Work Required Under EVM",Veg_Table[[#This Row],[PRESCRIP]]&lt;&gt;"NW_No Work")),1,0))</f>
        <v>0</v>
      </c>
      <c r="B888" s="1">
        <f>IF(Veg_Table[[#This Row],[SPECIES]]="",1,0)</f>
        <v>0</v>
      </c>
      <c r="C888" s="1">
        <f>IF(Veg_Table[[#This Row],[DIAMETER]]="",1,0)</f>
        <v>0</v>
      </c>
      <c r="D888" s="1">
        <f>IF(Veg_Table[[#This Row],[HEIGHT]]="",1,0)</f>
        <v>0</v>
      </c>
      <c r="E88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88" s="1">
        <f>IF(AND(Veg_Table[[#This Row],[TAT_RESULT]]="ABATE",Veg_Table[[#This Row],[PRESCRIP]]="NW_No Work"),1,0)</f>
        <v>0</v>
      </c>
      <c r="G888" s="1">
        <f>IF(OR(Veg_Table[[#This Row],[Prescription R-Scale]]="NA",Veg_Table[[#This Row],[Diameter R-Scale]]="NA"),0,IF(Veg_Table[[#This Row],[Diameter R-Scale]]&lt;&gt;Veg_Table[[#This Row],[Prescription R-Scale]],1,0))</f>
        <v>0</v>
      </c>
      <c r="H888" s="1">
        <f>IF(OR(AND(Veg_Table[[#This Row],[PRESCRIP]]="BC_Br Rmv", Veg_Table[[#This Row],[WOOD_MAN]]&lt;&gt;"Not Needed"),AND(Veg_Table[[#This Row],[PRESCRIP]]="BCS_Br Rmv+Trt", Veg_Table[[#This Row],[WOOD_MAN]]&lt;&gt;"Not Needed")),1,0)</f>
        <v>0</v>
      </c>
      <c r="I888" s="1">
        <f ca="1">IF(AND(Veg_Table[[#This Row],[Prescription_Changed]]="Yes",Veg_Table[[#This Row],[TAT_RESULT]]=""),1,0)</f>
        <v>0</v>
      </c>
      <c r="J888" s="1">
        <f ca="1">SUM(Veg_Table[[#This Row],[Prescription and Status do not match]:[Prescription_Edited_And_TAT_Is_Blank]])</f>
        <v>0</v>
      </c>
      <c r="K888" s="1">
        <f ca="1">IF(Veg_Table[[#This Row],[Sum of Errors]]&gt;0,1,0)</f>
        <v>0</v>
      </c>
      <c r="L888" s="1">
        <f>1</f>
        <v>1</v>
      </c>
      <c r="M888"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888" s="1" t="str">
        <f>IF(OR(MID(Veg_Table[[#This Row],[PRESCRIP]],2,1)="1",MID(Veg_Table[[#This Row],[PRESCRIP]],2,1)="2",MID(Veg_Table[[#This Row],[PRESCRIP]],2,1)="3",MID(Veg_Table[[#This Row],[PRESCRIP]],2,1)="4"),_xlfn.NUMBERVALUE(MID(Veg_Table[[#This Row],[PRESCRIP]],2,1)),"NA")</f>
        <v>NA</v>
      </c>
      <c r="O888" s="1">
        <f>WEEKNUM(Veg_Table[[#This Row],[EVM_LAST_EDITED_Day]],2)</f>
        <v>20</v>
      </c>
      <c r="P888" s="25">
        <f>IFERROR(DATE(YEAR(Veg_Table[[#This Row],[EVM_LAST_EDITED2]]),MONTH(Veg_Table[[#This Row],[EVM_LAST_EDITED2]]),DAY(Veg_Table[[#This Row],[EVM_LAST_EDITED2]])),DATE(2019,1,1))</f>
        <v>43963</v>
      </c>
      <c r="Q888" s="3">
        <f>VALUE(SUBSTITUTE(Veg_Table[[#This Row],[EVM_LAST_EDITED]],",",""))</f>
        <v>43963.653414351902</v>
      </c>
      <c r="R888" s="1" t="str">
        <f>_xlfn.IFNA(IF(Veg_Table[[#This Row],[EVM_LAST_EDITOR]]="","zBlank EVM Last Editor",VLOOKUP(Veg_Table[[#This Row],[EVM_LAST_EDITOR]],Roster_Table[#All],4,FALSE)),"zAWRR Not in Roster")</f>
        <v>MGE</v>
      </c>
      <c r="S888" s="1" t="str">
        <f>_xlfn.IFNA(IF(Veg_Table[[#This Row],[EVM_LAST_EDITOR]]="","zBlank EVM Last Editor",VLOOKUP(Veg_Table[[#This Row],[EVM_LAST_EDITOR]],Roster_Table[#All],16,FALSE)),"zCompany_AWRR not in Roster")</f>
        <v>MGE_Mountain G Enterprises</v>
      </c>
      <c r="T888" s="2">
        <f>IFERROR(DATE(YEAR(Veg_Table[[#This Row],[Created2]]),MONTH(Veg_Table[[#This Row],[Created2]]),DAY(Veg_Table[[#This Row],[Created2]])),DATE(2019,1,1))</f>
        <v>43963</v>
      </c>
      <c r="U888" s="3">
        <f>VALUE(SUBSTITUTE(Veg_Table[[#This Row],[Created]],",",""))</f>
        <v>43963.653414351902</v>
      </c>
      <c r="V888" s="3" t="str">
        <f ca="1">IFERROR(_xlfn.IFNA(CELL("contents",INDIRECT(_xlfn.CONCAT("Veg_Table_Production_Data!",ADDRESS(MATCH(_xlfn.MAXIFS(#REF!,#REF!,"="&amp;Veg_Table[[#This Row],[AUTO_ID]],#REF!,"&lt;"&amp;Veg_Table[[#This Row],[EVM_LAST_EDITED_Day]]),#REF!,0),COLUMN(#REF!),4,1,)))),""),"")</f>
        <v/>
      </c>
      <c r="W888" s="3" t="str">
        <f ca="1">IF(Veg_Table[[#This Row],[Previous_Prescription]]="","No",IF(Veg_Table[[#This Row],[Previous_Prescription]]=Veg_Table[[#This Row],[PRESCRIP]],"No","Yes"))</f>
        <v>No</v>
      </c>
      <c r="X888" s="3" t="str">
        <f>IF(Veg_Table[[#This Row],[EVM_LAST_EDITED_Day]]=Veg_Table[[#This Row],[Created_Day]],"New","Old")</f>
        <v>New</v>
      </c>
      <c r="Y888" s="1">
        <f>IFERROR(IF(FIND("delete",LOWER(Veg_Table[[#This Row],[PI_COMMENTS]]))&gt;=1,1,0),0)</f>
        <v>0</v>
      </c>
      <c r="Z888" s="1" t="str">
        <f>_xlfn.IFNA(IF(Veg_Table[[#This Row],[EVM_LAST_EDITOR]]="","Yes",VLOOKUP(Veg_Table[[#This Row],[EVM_LAST_EDITOR]],Roster_Table[#All],15,FALSE)),"Yes")</f>
        <v>Yes</v>
      </c>
      <c r="AA88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88" s="1" t="str">
        <f>_xlfn.IFNA(VLOOKUP(Veg_Table[[#This Row],[EVM_LAST_EDITOR]],Roster_Table[#All],3,FALSE),"zAWRR Not in Roster")</f>
        <v>Alex</v>
      </c>
      <c r="AC888" s="1" t="str">
        <f>_xlfn.IFNA(VLOOKUP(Veg_Table[[#This Row],[EVM_LAST_EDITOR]],Roster_Table[#All],2,FALSE),"zAWRR Not in Roster")</f>
        <v>Coon</v>
      </c>
      <c r="AD888" s="1" t="str">
        <f>IF(_xlfn.CONCAT(Veg_Table[[#This Row],[First_Name]]," ",Veg_Table[[#This Row],[Last_Name]])="zAWRR Not in Roster zAWRR Not in Roster","zAWRR Not in Roster",_xlfn.CONCAT(Veg_Table[[#This Row],[First_Name]]," ",Veg_Table[[#This Row],[Last_Name]]))</f>
        <v>Alex Coon</v>
      </c>
      <c r="AE888">
        <v>3221925</v>
      </c>
      <c r="AF888" t="s">
        <v>4793</v>
      </c>
      <c r="AG888" t="s">
        <v>93</v>
      </c>
      <c r="AH888" t="s">
        <v>4641</v>
      </c>
      <c r="AI888" t="s">
        <v>4013</v>
      </c>
      <c r="AJ888" t="s">
        <v>21</v>
      </c>
      <c r="AL888" t="s">
        <v>22</v>
      </c>
      <c r="AM888" t="s">
        <v>38</v>
      </c>
      <c r="AN888" t="s">
        <v>25</v>
      </c>
      <c r="AO888" t="s">
        <v>25</v>
      </c>
      <c r="AP888">
        <v>26</v>
      </c>
      <c r="AQ888">
        <v>90</v>
      </c>
      <c r="AR888" t="s">
        <v>511</v>
      </c>
      <c r="AS888" t="s">
        <v>24</v>
      </c>
      <c r="AT888" t="s">
        <v>26</v>
      </c>
      <c r="AV888" t="s">
        <v>512</v>
      </c>
      <c r="AW888" t="s">
        <v>4794</v>
      </c>
      <c r="AZ888"/>
      <c r="BB888" s="4"/>
      <c r="BD888" t="s">
        <v>29</v>
      </c>
      <c r="BE888" t="s">
        <v>25</v>
      </c>
      <c r="BF888" t="s">
        <v>513</v>
      </c>
      <c r="BI888" s="3"/>
      <c r="BJ888" t="s">
        <v>52</v>
      </c>
      <c r="BK888" s="30" t="s">
        <v>140</v>
      </c>
      <c r="BL888" s="3">
        <v>43963.653414351851</v>
      </c>
      <c r="BM888" t="s">
        <v>31</v>
      </c>
      <c r="BN888" t="s">
        <v>32</v>
      </c>
      <c r="BP888" t="s">
        <v>4643</v>
      </c>
      <c r="BQ888" t="s">
        <v>1025</v>
      </c>
      <c r="BR888" t="s">
        <v>28</v>
      </c>
      <c r="BS888" t="s">
        <v>28</v>
      </c>
      <c r="BT888" t="s">
        <v>140</v>
      </c>
      <c r="BU888" s="3">
        <v>43963.653414351851</v>
      </c>
      <c r="BV888" t="s">
        <v>803</v>
      </c>
      <c r="BW888" s="3">
        <v>43963.682676550925</v>
      </c>
      <c r="BX888" t="s">
        <v>4795</v>
      </c>
      <c r="CG888"/>
      <c r="CH888"/>
      <c r="CI888"/>
      <c r="CY888"/>
      <c r="DA888"/>
      <c r="DE888"/>
      <c r="DF888"/>
    </row>
    <row r="889" spans="1:110" x14ac:dyDescent="0.25">
      <c r="A889" s="1">
        <f>IF(Veg_Table[[#This Row],[VP_STATUS]]="Hold",0,IF(OR(AND(Veg_Table[[#This Row],[PRESCRIP]]="NW_No Work",Veg_Table[[#This Row],[VP_STATUS]]&lt;&gt;"No Work Required Under EVM"),AND(Veg_Table[[#This Row],[VP_STATUS]]="No Work Required Under EVM",Veg_Table[[#This Row],[PRESCRIP]]&lt;&gt;"NW_No Work")),1,0))</f>
        <v>0</v>
      </c>
      <c r="B889" s="1">
        <f>IF(Veg_Table[[#This Row],[SPECIES]]="",1,0)</f>
        <v>0</v>
      </c>
      <c r="C889" s="1">
        <f>IF(Veg_Table[[#This Row],[DIAMETER]]="",1,0)</f>
        <v>0</v>
      </c>
      <c r="D889" s="1">
        <f>IF(Veg_Table[[#This Row],[HEIGHT]]="",1,0)</f>
        <v>0</v>
      </c>
      <c r="E88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89" s="1">
        <f>IF(AND(Veg_Table[[#This Row],[TAT_RESULT]]="ABATE",Veg_Table[[#This Row],[PRESCRIP]]="NW_No Work"),1,0)</f>
        <v>0</v>
      </c>
      <c r="G889" s="1">
        <f>IF(OR(Veg_Table[[#This Row],[Prescription R-Scale]]="NA",Veg_Table[[#This Row],[Diameter R-Scale]]="NA"),0,IF(Veg_Table[[#This Row],[Diameter R-Scale]]&lt;&gt;Veg_Table[[#This Row],[Prescription R-Scale]],1,0))</f>
        <v>0</v>
      </c>
      <c r="H889" s="1">
        <f>IF(OR(AND(Veg_Table[[#This Row],[PRESCRIP]]="BC_Br Rmv", Veg_Table[[#This Row],[WOOD_MAN]]&lt;&gt;"Not Needed"),AND(Veg_Table[[#This Row],[PRESCRIP]]="BCS_Br Rmv+Trt", Veg_Table[[#This Row],[WOOD_MAN]]&lt;&gt;"Not Needed")),1,0)</f>
        <v>0</v>
      </c>
      <c r="I889" s="1">
        <f ca="1">IF(AND(Veg_Table[[#This Row],[Prescription_Changed]]="Yes",Veg_Table[[#This Row],[TAT_RESULT]]=""),1,0)</f>
        <v>0</v>
      </c>
      <c r="J889" s="1">
        <f ca="1">SUM(Veg_Table[[#This Row],[Prescription and Status do not match]:[Prescription_Edited_And_TAT_Is_Blank]])</f>
        <v>0</v>
      </c>
      <c r="K889" s="1">
        <f ca="1">IF(Veg_Table[[#This Row],[Sum of Errors]]&gt;0,1,0)</f>
        <v>0</v>
      </c>
      <c r="L889" s="1">
        <f>1</f>
        <v>1</v>
      </c>
      <c r="M88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889" s="1" t="str">
        <f>IF(OR(MID(Veg_Table[[#This Row],[PRESCRIP]],2,1)="1",MID(Veg_Table[[#This Row],[PRESCRIP]],2,1)="2",MID(Veg_Table[[#This Row],[PRESCRIP]],2,1)="3",MID(Veg_Table[[#This Row],[PRESCRIP]],2,1)="4"),_xlfn.NUMBERVALUE(MID(Veg_Table[[#This Row],[PRESCRIP]],2,1)),"NA")</f>
        <v>NA</v>
      </c>
      <c r="O889" s="1">
        <f>WEEKNUM(Veg_Table[[#This Row],[EVM_LAST_EDITED_Day]],2)</f>
        <v>20</v>
      </c>
      <c r="P889" s="25">
        <f>IFERROR(DATE(YEAR(Veg_Table[[#This Row],[EVM_LAST_EDITED2]]),MONTH(Veg_Table[[#This Row],[EVM_LAST_EDITED2]]),DAY(Veg_Table[[#This Row],[EVM_LAST_EDITED2]])),DATE(2019,1,1))</f>
        <v>43963</v>
      </c>
      <c r="Q889" s="3">
        <f>VALUE(SUBSTITUTE(Veg_Table[[#This Row],[EVM_LAST_EDITED]],",",""))</f>
        <v>43963.653611111098</v>
      </c>
      <c r="R889" s="1" t="str">
        <f>_xlfn.IFNA(IF(Veg_Table[[#This Row],[EVM_LAST_EDITOR]]="","zBlank EVM Last Editor",VLOOKUP(Veg_Table[[#This Row],[EVM_LAST_EDITOR]],Roster_Table[#All],4,FALSE)),"zAWRR Not in Roster")</f>
        <v>MGE</v>
      </c>
      <c r="S889" s="1" t="str">
        <f>_xlfn.IFNA(IF(Veg_Table[[#This Row],[EVM_LAST_EDITOR]]="","zBlank EVM Last Editor",VLOOKUP(Veg_Table[[#This Row],[EVM_LAST_EDITOR]],Roster_Table[#All],16,FALSE)),"zCompany_AWRR not in Roster")</f>
        <v>MGE_Mountain G Enterprises</v>
      </c>
      <c r="T889" s="2">
        <f>IFERROR(DATE(YEAR(Veg_Table[[#This Row],[Created2]]),MONTH(Veg_Table[[#This Row],[Created2]]),DAY(Veg_Table[[#This Row],[Created2]])),DATE(2019,1,1))</f>
        <v>43916</v>
      </c>
      <c r="U889" s="3">
        <f>VALUE(SUBSTITUTE(Veg_Table[[#This Row],[Created]],",",""))</f>
        <v>43916.454629629603</v>
      </c>
      <c r="V889" s="3" t="str">
        <f ca="1">IFERROR(_xlfn.IFNA(CELL("contents",INDIRECT(_xlfn.CONCAT("Veg_Table_Production_Data!",ADDRESS(MATCH(_xlfn.MAXIFS(#REF!,#REF!,"="&amp;Veg_Table[[#This Row],[AUTO_ID]],#REF!,"&lt;"&amp;Veg_Table[[#This Row],[EVM_LAST_EDITED_Day]]),#REF!,0),COLUMN(#REF!),4,1,)))),""),"")</f>
        <v/>
      </c>
      <c r="W889" s="3" t="str">
        <f ca="1">IF(Veg_Table[[#This Row],[Previous_Prescription]]="","No",IF(Veg_Table[[#This Row],[Previous_Prescription]]=Veg_Table[[#This Row],[PRESCRIP]],"No","Yes"))</f>
        <v>No</v>
      </c>
      <c r="X889" s="3" t="str">
        <f>IF(Veg_Table[[#This Row],[EVM_LAST_EDITED_Day]]=Veg_Table[[#This Row],[Created_Day]],"New","Old")</f>
        <v>Old</v>
      </c>
      <c r="Y889" s="1">
        <f>IFERROR(IF(FIND("delete",LOWER(Veg_Table[[#This Row],[PI_COMMENTS]]))&gt;=1,1,0),0)</f>
        <v>0</v>
      </c>
      <c r="Z889" s="1" t="str">
        <f>_xlfn.IFNA(IF(Veg_Table[[#This Row],[EVM_LAST_EDITOR]]="","Yes",VLOOKUP(Veg_Table[[#This Row],[EVM_LAST_EDITOR]],Roster_Table[#All],15,FALSE)),"Yes")</f>
        <v>Yes</v>
      </c>
      <c r="AA88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89" s="1" t="str">
        <f>_xlfn.IFNA(VLOOKUP(Veg_Table[[#This Row],[EVM_LAST_EDITOR]],Roster_Table[#All],3,FALSE),"zAWRR Not in Roster")</f>
        <v>Tyler</v>
      </c>
      <c r="AC889" s="1" t="str">
        <f>_xlfn.IFNA(VLOOKUP(Veg_Table[[#This Row],[EVM_LAST_EDITOR]],Roster_Table[#All],2,FALSE),"zAWRR Not in Roster")</f>
        <v>Rey</v>
      </c>
      <c r="AD889" s="1" t="str">
        <f>IF(_xlfn.CONCAT(Veg_Table[[#This Row],[First_Name]]," ",Veg_Table[[#This Row],[Last_Name]])="zAWRR Not in Roster zAWRR Not in Roster","zAWRR Not in Roster",_xlfn.CONCAT(Veg_Table[[#This Row],[First_Name]]," ",Veg_Table[[#This Row],[Last_Name]]))</f>
        <v>Tyler Rey</v>
      </c>
      <c r="AE889">
        <v>2955676</v>
      </c>
      <c r="AF889" t="s">
        <v>5225</v>
      </c>
      <c r="AG889" t="s">
        <v>93</v>
      </c>
      <c r="AH889" t="s">
        <v>1670</v>
      </c>
      <c r="AI889" t="s">
        <v>3357</v>
      </c>
      <c r="AJ889" t="s">
        <v>36</v>
      </c>
      <c r="AL889" t="s">
        <v>22</v>
      </c>
      <c r="AM889" t="s">
        <v>38</v>
      </c>
      <c r="AN889" t="s">
        <v>25</v>
      </c>
      <c r="AO889" t="s">
        <v>25</v>
      </c>
      <c r="AP889">
        <v>13</v>
      </c>
      <c r="AQ889">
        <v>66</v>
      </c>
      <c r="AR889" t="s">
        <v>511</v>
      </c>
      <c r="AS889" t="s">
        <v>823</v>
      </c>
      <c r="AT889" t="s">
        <v>26</v>
      </c>
      <c r="AV889" t="s">
        <v>519</v>
      </c>
      <c r="AW889" t="s">
        <v>5226</v>
      </c>
      <c r="AZ889"/>
      <c r="BB889" s="4"/>
      <c r="BD889" t="s">
        <v>29</v>
      </c>
      <c r="BE889" t="s">
        <v>25</v>
      </c>
      <c r="BF889" t="s">
        <v>513</v>
      </c>
      <c r="BI889" s="3"/>
      <c r="BJ889" t="s">
        <v>2154</v>
      </c>
      <c r="BK889" s="30" t="s">
        <v>166</v>
      </c>
      <c r="BL889" s="3">
        <v>43963.653611111113</v>
      </c>
      <c r="BM889" t="s">
        <v>31</v>
      </c>
      <c r="BN889" t="s">
        <v>32</v>
      </c>
      <c r="BP889" t="s">
        <v>1671</v>
      </c>
      <c r="BQ889" t="s">
        <v>1025</v>
      </c>
      <c r="BR889" t="s">
        <v>28</v>
      </c>
      <c r="BS889" t="s">
        <v>28</v>
      </c>
      <c r="BT889" t="s">
        <v>166</v>
      </c>
      <c r="BU889" s="3">
        <v>43916.454629629632</v>
      </c>
      <c r="BV889" t="s">
        <v>803</v>
      </c>
      <c r="BW889" s="3">
        <v>43964.312978738424</v>
      </c>
      <c r="BX889" t="s">
        <v>5227</v>
      </c>
      <c r="CG889"/>
      <c r="CH889"/>
      <c r="CI889"/>
      <c r="CY889"/>
      <c r="DA889"/>
      <c r="DE889"/>
      <c r="DF889"/>
    </row>
    <row r="890" spans="1:110" x14ac:dyDescent="0.25">
      <c r="A890" s="1">
        <f>IF(Veg_Table[[#This Row],[VP_STATUS]]="Hold",0,IF(OR(AND(Veg_Table[[#This Row],[PRESCRIP]]="NW_No Work",Veg_Table[[#This Row],[VP_STATUS]]&lt;&gt;"No Work Required Under EVM"),AND(Veg_Table[[#This Row],[VP_STATUS]]="No Work Required Under EVM",Veg_Table[[#This Row],[PRESCRIP]]&lt;&gt;"NW_No Work")),1,0))</f>
        <v>0</v>
      </c>
      <c r="B890" s="1">
        <f>IF(Veg_Table[[#This Row],[SPECIES]]="",1,0)</f>
        <v>0</v>
      </c>
      <c r="C890" s="1">
        <f>IF(Veg_Table[[#This Row],[DIAMETER]]="",1,0)</f>
        <v>0</v>
      </c>
      <c r="D890" s="1">
        <f>IF(Veg_Table[[#This Row],[HEIGHT]]="",1,0)</f>
        <v>0</v>
      </c>
      <c r="E89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90" s="1">
        <f>IF(AND(Veg_Table[[#This Row],[TAT_RESULT]]="ABATE",Veg_Table[[#This Row],[PRESCRIP]]="NW_No Work"),1,0)</f>
        <v>0</v>
      </c>
      <c r="G890" s="1">
        <f>IF(OR(Veg_Table[[#This Row],[Prescription R-Scale]]="NA",Veg_Table[[#This Row],[Diameter R-Scale]]="NA"),0,IF(Veg_Table[[#This Row],[Diameter R-Scale]]&lt;&gt;Veg_Table[[#This Row],[Prescription R-Scale]],1,0))</f>
        <v>0</v>
      </c>
      <c r="H890" s="1">
        <f>IF(OR(AND(Veg_Table[[#This Row],[PRESCRIP]]="BC_Br Rmv", Veg_Table[[#This Row],[WOOD_MAN]]&lt;&gt;"Not Needed"),AND(Veg_Table[[#This Row],[PRESCRIP]]="BCS_Br Rmv+Trt", Veg_Table[[#This Row],[WOOD_MAN]]&lt;&gt;"Not Needed")),1,0)</f>
        <v>0</v>
      </c>
      <c r="I890" s="1">
        <f ca="1">IF(AND(Veg_Table[[#This Row],[Prescription_Changed]]="Yes",Veg_Table[[#This Row],[TAT_RESULT]]=""),1,0)</f>
        <v>0</v>
      </c>
      <c r="J890" s="1">
        <f ca="1">SUM(Veg_Table[[#This Row],[Prescription and Status do not match]:[Prescription_Edited_And_TAT_Is_Blank]])</f>
        <v>0</v>
      </c>
      <c r="K890" s="1">
        <f ca="1">IF(Veg_Table[[#This Row],[Sum of Errors]]&gt;0,1,0)</f>
        <v>0</v>
      </c>
      <c r="L890" s="1">
        <f>1</f>
        <v>1</v>
      </c>
      <c r="M89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890" s="1">
        <f>IF(OR(MID(Veg_Table[[#This Row],[PRESCRIP]],2,1)="1",MID(Veg_Table[[#This Row],[PRESCRIP]],2,1)="2",MID(Veg_Table[[#This Row],[PRESCRIP]],2,1)="3",MID(Veg_Table[[#This Row],[PRESCRIP]],2,1)="4"),_xlfn.NUMBERVALUE(MID(Veg_Table[[#This Row],[PRESCRIP]],2,1)),"NA")</f>
        <v>2</v>
      </c>
      <c r="O890" s="1">
        <f>WEEKNUM(Veg_Table[[#This Row],[EVM_LAST_EDITED_Day]],2)</f>
        <v>20</v>
      </c>
      <c r="P890" s="25">
        <f>IFERROR(DATE(YEAR(Veg_Table[[#This Row],[EVM_LAST_EDITED2]]),MONTH(Veg_Table[[#This Row],[EVM_LAST_EDITED2]]),DAY(Veg_Table[[#This Row],[EVM_LAST_EDITED2]])),DATE(2019,1,1))</f>
        <v>43963</v>
      </c>
      <c r="Q890" s="3">
        <f>VALUE(SUBSTITUTE(Veg_Table[[#This Row],[EVM_LAST_EDITED]],",",""))</f>
        <v>43963.653888888803</v>
      </c>
      <c r="R890" s="1" t="str">
        <f>_xlfn.IFNA(IF(Veg_Table[[#This Row],[EVM_LAST_EDITOR]]="","zBlank EVM Last Editor",VLOOKUP(Veg_Table[[#This Row],[EVM_LAST_EDITOR]],Roster_Table[#All],4,FALSE)),"zAWRR Not in Roster")</f>
        <v>MGE</v>
      </c>
      <c r="S890" s="1" t="str">
        <f>_xlfn.IFNA(IF(Veg_Table[[#This Row],[EVM_LAST_EDITOR]]="","zBlank EVM Last Editor",VLOOKUP(Veg_Table[[#This Row],[EVM_LAST_EDITOR]],Roster_Table[#All],16,FALSE)),"zCompany_AWRR not in Roster")</f>
        <v>MGE_Mountain G Enterprises</v>
      </c>
      <c r="T890" s="2">
        <f>IFERROR(DATE(YEAR(Veg_Table[[#This Row],[Created2]]),MONTH(Veg_Table[[#This Row],[Created2]]),DAY(Veg_Table[[#This Row],[Created2]])),DATE(2019,1,1))</f>
        <v>43920</v>
      </c>
      <c r="U890" s="3">
        <f>VALUE(SUBSTITUTE(Veg_Table[[#This Row],[Created]],",",""))</f>
        <v>43920.5797453704</v>
      </c>
      <c r="V890" s="3" t="str">
        <f ca="1">IFERROR(_xlfn.IFNA(CELL("contents",INDIRECT(_xlfn.CONCAT("Veg_Table_Production_Data!",ADDRESS(MATCH(_xlfn.MAXIFS(#REF!,#REF!,"="&amp;Veg_Table[[#This Row],[AUTO_ID]],#REF!,"&lt;"&amp;Veg_Table[[#This Row],[EVM_LAST_EDITED_Day]]),#REF!,0),COLUMN(#REF!),4,1,)))),""),"")</f>
        <v/>
      </c>
      <c r="W890" s="3" t="str">
        <f ca="1">IF(Veg_Table[[#This Row],[Previous_Prescription]]="","No",IF(Veg_Table[[#This Row],[Previous_Prescription]]=Veg_Table[[#This Row],[PRESCRIP]],"No","Yes"))</f>
        <v>No</v>
      </c>
      <c r="X890" s="3" t="str">
        <f>IF(Veg_Table[[#This Row],[EVM_LAST_EDITED_Day]]=Veg_Table[[#This Row],[Created_Day]],"New","Old")</f>
        <v>Old</v>
      </c>
      <c r="Y890" s="1">
        <f>IFERROR(IF(FIND("delete",LOWER(Veg_Table[[#This Row],[PI_COMMENTS]]))&gt;=1,1,0),0)</f>
        <v>0</v>
      </c>
      <c r="Z890" s="1" t="str">
        <f>_xlfn.IFNA(IF(Veg_Table[[#This Row],[EVM_LAST_EDITOR]]="","Yes",VLOOKUP(Veg_Table[[#This Row],[EVM_LAST_EDITOR]],Roster_Table[#All],15,FALSE)),"Yes")</f>
        <v>Yes</v>
      </c>
      <c r="AA89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90" s="1" t="str">
        <f>_xlfn.IFNA(VLOOKUP(Veg_Table[[#This Row],[EVM_LAST_EDITOR]],Roster_Table[#All],3,FALSE),"zAWRR Not in Roster")</f>
        <v>Tyler</v>
      </c>
      <c r="AC890" s="1" t="str">
        <f>_xlfn.IFNA(VLOOKUP(Veg_Table[[#This Row],[EVM_LAST_EDITOR]],Roster_Table[#All],2,FALSE),"zAWRR Not in Roster")</f>
        <v>Rey</v>
      </c>
      <c r="AD890" s="1" t="str">
        <f>IF(_xlfn.CONCAT(Veg_Table[[#This Row],[First_Name]]," ",Veg_Table[[#This Row],[Last_Name]])="zAWRR Not in Roster zAWRR Not in Roster","zAWRR Not in Roster",_xlfn.CONCAT(Veg_Table[[#This Row],[First_Name]]," ",Veg_Table[[#This Row],[Last_Name]]))</f>
        <v>Tyler Rey</v>
      </c>
      <c r="AE890">
        <v>2960027</v>
      </c>
      <c r="AF890" t="s">
        <v>5222</v>
      </c>
      <c r="AG890" t="s">
        <v>93</v>
      </c>
      <c r="AH890" t="s">
        <v>1670</v>
      </c>
      <c r="AI890" t="s">
        <v>2006</v>
      </c>
      <c r="AJ890" t="s">
        <v>36</v>
      </c>
      <c r="AL890" t="s">
        <v>22</v>
      </c>
      <c r="AM890" t="s">
        <v>38</v>
      </c>
      <c r="AN890" t="s">
        <v>25</v>
      </c>
      <c r="AO890" t="s">
        <v>25</v>
      </c>
      <c r="AP890">
        <v>14</v>
      </c>
      <c r="AQ890">
        <v>80</v>
      </c>
      <c r="AR890" t="s">
        <v>511</v>
      </c>
      <c r="AS890" t="s">
        <v>530</v>
      </c>
      <c r="AT890" t="s">
        <v>515</v>
      </c>
      <c r="AV890" t="s">
        <v>519</v>
      </c>
      <c r="AW890" t="s">
        <v>5223</v>
      </c>
      <c r="AZ890"/>
      <c r="BB890" s="4"/>
      <c r="BD890" t="s">
        <v>29</v>
      </c>
      <c r="BE890" t="s">
        <v>25</v>
      </c>
      <c r="BF890" t="s">
        <v>513</v>
      </c>
      <c r="BI890" s="3"/>
      <c r="BJ890" t="s">
        <v>1889</v>
      </c>
      <c r="BK890" s="30" t="s">
        <v>166</v>
      </c>
      <c r="BL890" s="3">
        <v>43963.65388888889</v>
      </c>
      <c r="BM890" t="s">
        <v>31</v>
      </c>
      <c r="BN890" t="s">
        <v>32</v>
      </c>
      <c r="BP890" t="s">
        <v>1671</v>
      </c>
      <c r="BQ890" t="s">
        <v>1025</v>
      </c>
      <c r="BR890" t="s">
        <v>28</v>
      </c>
      <c r="BS890" t="s">
        <v>28</v>
      </c>
      <c r="BT890" t="s">
        <v>166</v>
      </c>
      <c r="BU890" s="3">
        <v>43920.579745370371</v>
      </c>
      <c r="BV890" t="s">
        <v>803</v>
      </c>
      <c r="BW890" s="3">
        <v>43964.312978738424</v>
      </c>
      <c r="BX890" t="s">
        <v>5224</v>
      </c>
      <c r="CG890"/>
      <c r="CH890"/>
      <c r="CI890"/>
      <c r="CY890"/>
      <c r="DA890"/>
      <c r="DE890"/>
      <c r="DF890"/>
    </row>
    <row r="891" spans="1:110" x14ac:dyDescent="0.25">
      <c r="A891" s="1">
        <f>IF(Veg_Table[[#This Row],[VP_STATUS]]="Hold",0,IF(OR(AND(Veg_Table[[#This Row],[PRESCRIP]]="NW_No Work",Veg_Table[[#This Row],[VP_STATUS]]&lt;&gt;"No Work Required Under EVM"),AND(Veg_Table[[#This Row],[VP_STATUS]]="No Work Required Under EVM",Veg_Table[[#This Row],[PRESCRIP]]&lt;&gt;"NW_No Work")),1,0))</f>
        <v>0</v>
      </c>
      <c r="B891" s="1">
        <f>IF(Veg_Table[[#This Row],[SPECIES]]="",1,0)</f>
        <v>0</v>
      </c>
      <c r="C891" s="1">
        <f>IF(Veg_Table[[#This Row],[DIAMETER]]="",1,0)</f>
        <v>0</v>
      </c>
      <c r="D891" s="1">
        <f>IF(Veg_Table[[#This Row],[HEIGHT]]="",1,0)</f>
        <v>0</v>
      </c>
      <c r="E89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91" s="1">
        <f>IF(AND(Veg_Table[[#This Row],[TAT_RESULT]]="ABATE",Veg_Table[[#This Row],[PRESCRIP]]="NW_No Work"),1,0)</f>
        <v>0</v>
      </c>
      <c r="G891" s="1">
        <f>IF(OR(Veg_Table[[#This Row],[Prescription R-Scale]]="NA",Veg_Table[[#This Row],[Diameter R-Scale]]="NA"),0,IF(Veg_Table[[#This Row],[Diameter R-Scale]]&lt;&gt;Veg_Table[[#This Row],[Prescription R-Scale]],1,0))</f>
        <v>0</v>
      </c>
      <c r="H891" s="1">
        <f>IF(OR(AND(Veg_Table[[#This Row],[PRESCRIP]]="BC_Br Rmv", Veg_Table[[#This Row],[WOOD_MAN]]&lt;&gt;"Not Needed"),AND(Veg_Table[[#This Row],[PRESCRIP]]="BCS_Br Rmv+Trt", Veg_Table[[#This Row],[WOOD_MAN]]&lt;&gt;"Not Needed")),1,0)</f>
        <v>0</v>
      </c>
      <c r="I891" s="1">
        <f ca="1">IF(AND(Veg_Table[[#This Row],[Prescription_Changed]]="Yes",Veg_Table[[#This Row],[TAT_RESULT]]=""),1,0)</f>
        <v>0</v>
      </c>
      <c r="J891" s="1">
        <f ca="1">SUM(Veg_Table[[#This Row],[Prescription and Status do not match]:[Prescription_Edited_And_TAT_Is_Blank]])</f>
        <v>0</v>
      </c>
      <c r="K891" s="1">
        <f ca="1">IF(Veg_Table[[#This Row],[Sum of Errors]]&gt;0,1,0)</f>
        <v>0</v>
      </c>
      <c r="L891" s="1">
        <f>1</f>
        <v>1</v>
      </c>
      <c r="M89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891" s="1">
        <f>IF(OR(MID(Veg_Table[[#This Row],[PRESCRIP]],2,1)="1",MID(Veg_Table[[#This Row],[PRESCRIP]],2,1)="2",MID(Veg_Table[[#This Row],[PRESCRIP]],2,1)="3",MID(Veg_Table[[#This Row],[PRESCRIP]],2,1)="4"),_xlfn.NUMBERVALUE(MID(Veg_Table[[#This Row],[PRESCRIP]],2,1)),"NA")</f>
        <v>1</v>
      </c>
      <c r="O891" s="1">
        <f>WEEKNUM(Veg_Table[[#This Row],[EVM_LAST_EDITED_Day]],2)</f>
        <v>20</v>
      </c>
      <c r="P891" s="25">
        <f>IFERROR(DATE(YEAR(Veg_Table[[#This Row],[EVM_LAST_EDITED2]]),MONTH(Veg_Table[[#This Row],[EVM_LAST_EDITED2]]),DAY(Veg_Table[[#This Row],[EVM_LAST_EDITED2]])),DATE(2019,1,1))</f>
        <v>43963</v>
      </c>
      <c r="Q891" s="3">
        <f>VALUE(SUBSTITUTE(Veg_Table[[#This Row],[EVM_LAST_EDITED]],",",""))</f>
        <v>43963.653900463003</v>
      </c>
      <c r="R891" s="1" t="str">
        <f>_xlfn.IFNA(IF(Veg_Table[[#This Row],[EVM_LAST_EDITOR]]="","zBlank EVM Last Editor",VLOOKUP(Veg_Table[[#This Row],[EVM_LAST_EDITOR]],Roster_Table[#All],4,FALSE)),"zAWRR Not in Roster")</f>
        <v>MGE</v>
      </c>
      <c r="S891" s="1" t="str">
        <f>_xlfn.IFNA(IF(Veg_Table[[#This Row],[EVM_LAST_EDITOR]]="","zBlank EVM Last Editor",VLOOKUP(Veg_Table[[#This Row],[EVM_LAST_EDITOR]],Roster_Table[#All],16,FALSE)),"zCompany_AWRR not in Roster")</f>
        <v>MGE_Mountain G Enterprises</v>
      </c>
      <c r="T891" s="2">
        <f>IFERROR(DATE(YEAR(Veg_Table[[#This Row],[Created2]]),MONTH(Veg_Table[[#This Row],[Created2]]),DAY(Veg_Table[[#This Row],[Created2]])),DATE(2019,1,1))</f>
        <v>43920</v>
      </c>
      <c r="U891" s="3">
        <f>VALUE(SUBSTITUTE(Veg_Table[[#This Row],[Created]],",",""))</f>
        <v>43920.590925925899</v>
      </c>
      <c r="V891" s="3" t="str">
        <f ca="1">IFERROR(_xlfn.IFNA(CELL("contents",INDIRECT(_xlfn.CONCAT("Veg_Table_Production_Data!",ADDRESS(MATCH(_xlfn.MAXIFS(#REF!,#REF!,"="&amp;Veg_Table[[#This Row],[AUTO_ID]],#REF!,"&lt;"&amp;Veg_Table[[#This Row],[EVM_LAST_EDITED_Day]]),#REF!,0),COLUMN(#REF!),4,1,)))),""),"")</f>
        <v/>
      </c>
      <c r="W891" s="3" t="str">
        <f ca="1">IF(Veg_Table[[#This Row],[Previous_Prescription]]="","No",IF(Veg_Table[[#This Row],[Previous_Prescription]]=Veg_Table[[#This Row],[PRESCRIP]],"No","Yes"))</f>
        <v>No</v>
      </c>
      <c r="X891" s="3" t="str">
        <f>IF(Veg_Table[[#This Row],[EVM_LAST_EDITED_Day]]=Veg_Table[[#This Row],[Created_Day]],"New","Old")</f>
        <v>Old</v>
      </c>
      <c r="Y891" s="1">
        <f>IFERROR(IF(FIND("delete",LOWER(Veg_Table[[#This Row],[PI_COMMENTS]]))&gt;=1,1,0),0)</f>
        <v>0</v>
      </c>
      <c r="Z891" s="1" t="str">
        <f>_xlfn.IFNA(IF(Veg_Table[[#This Row],[EVM_LAST_EDITOR]]="","Yes",VLOOKUP(Veg_Table[[#This Row],[EVM_LAST_EDITOR]],Roster_Table[#All],15,FALSE)),"Yes")</f>
        <v>Yes</v>
      </c>
      <c r="AA89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91" s="1" t="str">
        <f>_xlfn.IFNA(VLOOKUP(Veg_Table[[#This Row],[EVM_LAST_EDITOR]],Roster_Table[#All],3,FALSE),"zAWRR Not in Roster")</f>
        <v>Tyler</v>
      </c>
      <c r="AC891" s="1" t="str">
        <f>_xlfn.IFNA(VLOOKUP(Veg_Table[[#This Row],[EVM_LAST_EDITOR]],Roster_Table[#All],2,FALSE),"zAWRR Not in Roster")</f>
        <v>Rey</v>
      </c>
      <c r="AD891" s="1" t="str">
        <f>IF(_xlfn.CONCAT(Veg_Table[[#This Row],[First_Name]]," ",Veg_Table[[#This Row],[Last_Name]])="zAWRR Not in Roster zAWRR Not in Roster","zAWRR Not in Roster",_xlfn.CONCAT(Veg_Table[[#This Row],[First_Name]]," ",Veg_Table[[#This Row],[Last_Name]]))</f>
        <v>Tyler Rey</v>
      </c>
      <c r="AE891">
        <v>2960028</v>
      </c>
      <c r="AF891" t="s">
        <v>5198</v>
      </c>
      <c r="AG891" t="s">
        <v>93</v>
      </c>
      <c r="AH891" t="s">
        <v>1670</v>
      </c>
      <c r="AI891" t="s">
        <v>2006</v>
      </c>
      <c r="AJ891" t="s">
        <v>36</v>
      </c>
      <c r="AL891" t="s">
        <v>22</v>
      </c>
      <c r="AM891" t="s">
        <v>38</v>
      </c>
      <c r="AN891" t="s">
        <v>25</v>
      </c>
      <c r="AO891" t="s">
        <v>25</v>
      </c>
      <c r="AP891">
        <v>6</v>
      </c>
      <c r="AQ891">
        <v>46</v>
      </c>
      <c r="AR891" t="s">
        <v>511</v>
      </c>
      <c r="AS891" t="s">
        <v>55</v>
      </c>
      <c r="AT891" t="s">
        <v>515</v>
      </c>
      <c r="AV891" t="s">
        <v>519</v>
      </c>
      <c r="AW891" t="s">
        <v>5199</v>
      </c>
      <c r="AZ891"/>
      <c r="BB891" s="4"/>
      <c r="BD891" t="s">
        <v>29</v>
      </c>
      <c r="BE891" t="s">
        <v>25</v>
      </c>
      <c r="BF891" t="s">
        <v>513</v>
      </c>
      <c r="BI891" s="3"/>
      <c r="BJ891" t="s">
        <v>1856</v>
      </c>
      <c r="BK891" s="30" t="s">
        <v>166</v>
      </c>
      <c r="BL891" s="3">
        <v>43963.653900462959</v>
      </c>
      <c r="BM891" t="s">
        <v>31</v>
      </c>
      <c r="BN891" t="s">
        <v>32</v>
      </c>
      <c r="BP891" t="s">
        <v>1671</v>
      </c>
      <c r="BQ891" t="s">
        <v>1025</v>
      </c>
      <c r="BR891" t="s">
        <v>28</v>
      </c>
      <c r="BS891" t="s">
        <v>28</v>
      </c>
      <c r="BT891" t="s">
        <v>166</v>
      </c>
      <c r="BU891" s="3">
        <v>43920.590925925928</v>
      </c>
      <c r="BV891" t="s">
        <v>803</v>
      </c>
      <c r="BW891" s="3">
        <v>43964.312978738424</v>
      </c>
      <c r="BX891" t="s">
        <v>5200</v>
      </c>
      <c r="CG891"/>
      <c r="CH891"/>
      <c r="CI891"/>
      <c r="CY891"/>
      <c r="DA891"/>
      <c r="DE891"/>
      <c r="DF891"/>
    </row>
    <row r="892" spans="1:110" x14ac:dyDescent="0.25">
      <c r="A892" s="1">
        <f>IF(Veg_Table[[#This Row],[VP_STATUS]]="Hold",0,IF(OR(AND(Veg_Table[[#This Row],[PRESCRIP]]="NW_No Work",Veg_Table[[#This Row],[VP_STATUS]]&lt;&gt;"No Work Required Under EVM"),AND(Veg_Table[[#This Row],[VP_STATUS]]="No Work Required Under EVM",Veg_Table[[#This Row],[PRESCRIP]]&lt;&gt;"NW_No Work")),1,0))</f>
        <v>0</v>
      </c>
      <c r="B892" s="1">
        <f>IF(Veg_Table[[#This Row],[SPECIES]]="",1,0)</f>
        <v>0</v>
      </c>
      <c r="C892" s="1">
        <f>IF(Veg_Table[[#This Row],[DIAMETER]]="",1,0)</f>
        <v>0</v>
      </c>
      <c r="D892" s="1">
        <f>IF(Veg_Table[[#This Row],[HEIGHT]]="",1,0)</f>
        <v>0</v>
      </c>
      <c r="E89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92" s="1">
        <f>IF(AND(Veg_Table[[#This Row],[TAT_RESULT]]="ABATE",Veg_Table[[#This Row],[PRESCRIP]]="NW_No Work"),1,0)</f>
        <v>0</v>
      </c>
      <c r="G892" s="1">
        <f>IF(OR(Veg_Table[[#This Row],[Prescription R-Scale]]="NA",Veg_Table[[#This Row],[Diameter R-Scale]]="NA"),0,IF(Veg_Table[[#This Row],[Diameter R-Scale]]&lt;&gt;Veg_Table[[#This Row],[Prescription R-Scale]],1,0))</f>
        <v>0</v>
      </c>
      <c r="H892" s="1">
        <f>IF(OR(AND(Veg_Table[[#This Row],[PRESCRIP]]="BC_Br Rmv", Veg_Table[[#This Row],[WOOD_MAN]]&lt;&gt;"Not Needed"),AND(Veg_Table[[#This Row],[PRESCRIP]]="BCS_Br Rmv+Trt", Veg_Table[[#This Row],[WOOD_MAN]]&lt;&gt;"Not Needed")),1,0)</f>
        <v>0</v>
      </c>
      <c r="I892" s="1">
        <f ca="1">IF(AND(Veg_Table[[#This Row],[Prescription_Changed]]="Yes",Veg_Table[[#This Row],[TAT_RESULT]]=""),1,0)</f>
        <v>0</v>
      </c>
      <c r="J892" s="1">
        <f ca="1">SUM(Veg_Table[[#This Row],[Prescription and Status do not match]:[Prescription_Edited_And_TAT_Is_Blank]])</f>
        <v>0</v>
      </c>
      <c r="K892" s="1">
        <f ca="1">IF(Veg_Table[[#This Row],[Sum of Errors]]&gt;0,1,0)</f>
        <v>0</v>
      </c>
      <c r="L892" s="1">
        <f>1</f>
        <v>1</v>
      </c>
      <c r="M89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892" s="1">
        <f>IF(OR(MID(Veg_Table[[#This Row],[PRESCRIP]],2,1)="1",MID(Veg_Table[[#This Row],[PRESCRIP]],2,1)="2",MID(Veg_Table[[#This Row],[PRESCRIP]],2,1)="3",MID(Veg_Table[[#This Row],[PRESCRIP]],2,1)="4"),_xlfn.NUMBERVALUE(MID(Veg_Table[[#This Row],[PRESCRIP]],2,1)),"NA")</f>
        <v>1</v>
      </c>
      <c r="O892" s="1">
        <f>WEEKNUM(Veg_Table[[#This Row],[EVM_LAST_EDITED_Day]],2)</f>
        <v>20</v>
      </c>
      <c r="P892" s="25">
        <f>IFERROR(DATE(YEAR(Veg_Table[[#This Row],[EVM_LAST_EDITED2]]),MONTH(Veg_Table[[#This Row],[EVM_LAST_EDITED2]]),DAY(Veg_Table[[#This Row],[EVM_LAST_EDITED2]])),DATE(2019,1,1))</f>
        <v>43963</v>
      </c>
      <c r="Q892" s="3">
        <f>VALUE(SUBSTITUTE(Veg_Table[[#This Row],[EVM_LAST_EDITED]],",",""))</f>
        <v>43963.653900463003</v>
      </c>
      <c r="R892" s="1" t="str">
        <f>_xlfn.IFNA(IF(Veg_Table[[#This Row],[EVM_LAST_EDITOR]]="","zBlank EVM Last Editor",VLOOKUP(Veg_Table[[#This Row],[EVM_LAST_EDITOR]],Roster_Table[#All],4,FALSE)),"zAWRR Not in Roster")</f>
        <v>MGE</v>
      </c>
      <c r="S892" s="1" t="str">
        <f>_xlfn.IFNA(IF(Veg_Table[[#This Row],[EVM_LAST_EDITOR]]="","zBlank EVM Last Editor",VLOOKUP(Veg_Table[[#This Row],[EVM_LAST_EDITOR]],Roster_Table[#All],16,FALSE)),"zCompany_AWRR not in Roster")</f>
        <v>MGE_Mountain G Enterprises</v>
      </c>
      <c r="T892" s="2">
        <f>IFERROR(DATE(YEAR(Veg_Table[[#This Row],[Created2]]),MONTH(Veg_Table[[#This Row],[Created2]]),DAY(Veg_Table[[#This Row],[Created2]])),DATE(2019,1,1))</f>
        <v>43920</v>
      </c>
      <c r="U892" s="3">
        <f>VALUE(SUBSTITUTE(Veg_Table[[#This Row],[Created]],",",""))</f>
        <v>43920.5956828704</v>
      </c>
      <c r="V892" s="3" t="str">
        <f ca="1">IFERROR(_xlfn.IFNA(CELL("contents",INDIRECT(_xlfn.CONCAT("Veg_Table_Production_Data!",ADDRESS(MATCH(_xlfn.MAXIFS(#REF!,#REF!,"="&amp;Veg_Table[[#This Row],[AUTO_ID]],#REF!,"&lt;"&amp;Veg_Table[[#This Row],[EVM_LAST_EDITED_Day]]),#REF!,0),COLUMN(#REF!),4,1,)))),""),"")</f>
        <v/>
      </c>
      <c r="W892" s="3" t="str">
        <f ca="1">IF(Veg_Table[[#This Row],[Previous_Prescription]]="","No",IF(Veg_Table[[#This Row],[Previous_Prescription]]=Veg_Table[[#This Row],[PRESCRIP]],"No","Yes"))</f>
        <v>No</v>
      </c>
      <c r="X892" s="3" t="str">
        <f>IF(Veg_Table[[#This Row],[EVM_LAST_EDITED_Day]]=Veg_Table[[#This Row],[Created_Day]],"New","Old")</f>
        <v>Old</v>
      </c>
      <c r="Y892" s="1">
        <f>IFERROR(IF(FIND("delete",LOWER(Veg_Table[[#This Row],[PI_COMMENTS]]))&gt;=1,1,0),0)</f>
        <v>0</v>
      </c>
      <c r="Z892" s="1" t="str">
        <f>_xlfn.IFNA(IF(Veg_Table[[#This Row],[EVM_LAST_EDITOR]]="","Yes",VLOOKUP(Veg_Table[[#This Row],[EVM_LAST_EDITOR]],Roster_Table[#All],15,FALSE)),"Yes")</f>
        <v>Yes</v>
      </c>
      <c r="AA89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92" s="1" t="str">
        <f>_xlfn.IFNA(VLOOKUP(Veg_Table[[#This Row],[EVM_LAST_EDITOR]],Roster_Table[#All],3,FALSE),"zAWRR Not in Roster")</f>
        <v>Tyler</v>
      </c>
      <c r="AC892" s="1" t="str">
        <f>_xlfn.IFNA(VLOOKUP(Veg_Table[[#This Row],[EVM_LAST_EDITOR]],Roster_Table[#All],2,FALSE),"zAWRR Not in Roster")</f>
        <v>Rey</v>
      </c>
      <c r="AD892" s="1" t="str">
        <f>IF(_xlfn.CONCAT(Veg_Table[[#This Row],[First_Name]]," ",Veg_Table[[#This Row],[Last_Name]])="zAWRR Not in Roster zAWRR Not in Roster","zAWRR Not in Roster",_xlfn.CONCAT(Veg_Table[[#This Row],[First_Name]]," ",Veg_Table[[#This Row],[Last_Name]]))</f>
        <v>Tyler Rey</v>
      </c>
      <c r="AE892">
        <v>2960029</v>
      </c>
      <c r="AF892" t="s">
        <v>3419</v>
      </c>
      <c r="AG892" t="s">
        <v>93</v>
      </c>
      <c r="AH892" t="s">
        <v>1670</v>
      </c>
      <c r="AI892" t="s">
        <v>2006</v>
      </c>
      <c r="AJ892" t="s">
        <v>36</v>
      </c>
      <c r="AL892" t="s">
        <v>22</v>
      </c>
      <c r="AM892" t="s">
        <v>38</v>
      </c>
      <c r="AN892" t="s">
        <v>25</v>
      </c>
      <c r="AO892" t="s">
        <v>25</v>
      </c>
      <c r="AP892">
        <v>9</v>
      </c>
      <c r="AQ892">
        <v>75</v>
      </c>
      <c r="AR892" t="s">
        <v>511</v>
      </c>
      <c r="AS892" t="s">
        <v>55</v>
      </c>
      <c r="AT892" t="s">
        <v>515</v>
      </c>
      <c r="AV892" t="s">
        <v>519</v>
      </c>
      <c r="AW892" t="s">
        <v>3420</v>
      </c>
      <c r="AZ892"/>
      <c r="BB892" s="4"/>
      <c r="BD892" t="s">
        <v>29</v>
      </c>
      <c r="BE892" t="s">
        <v>25</v>
      </c>
      <c r="BF892" t="s">
        <v>513</v>
      </c>
      <c r="BI892" s="3"/>
      <c r="BJ892" t="s">
        <v>3421</v>
      </c>
      <c r="BK892" s="30" t="s">
        <v>166</v>
      </c>
      <c r="BL892" s="3">
        <v>43963.653900462959</v>
      </c>
      <c r="BM892" t="s">
        <v>31</v>
      </c>
      <c r="BN892" t="s">
        <v>32</v>
      </c>
      <c r="BP892" t="s">
        <v>1671</v>
      </c>
      <c r="BQ892" t="s">
        <v>1025</v>
      </c>
      <c r="BR892" t="s">
        <v>28</v>
      </c>
      <c r="BS892" t="s">
        <v>28</v>
      </c>
      <c r="BT892" t="s">
        <v>166</v>
      </c>
      <c r="BU892" s="3">
        <v>43920.595682870371</v>
      </c>
      <c r="BV892" t="s">
        <v>803</v>
      </c>
      <c r="BW892" s="3">
        <v>43964.312978738424</v>
      </c>
      <c r="BX892" t="s">
        <v>3422</v>
      </c>
      <c r="CG892"/>
      <c r="CH892"/>
      <c r="CI892"/>
      <c r="CY892"/>
      <c r="DA892"/>
      <c r="DE892"/>
      <c r="DF892"/>
    </row>
    <row r="893" spans="1:110" x14ac:dyDescent="0.25">
      <c r="A893" s="1">
        <f>IF(Veg_Table[[#This Row],[VP_STATUS]]="Hold",0,IF(OR(AND(Veg_Table[[#This Row],[PRESCRIP]]="NW_No Work",Veg_Table[[#This Row],[VP_STATUS]]&lt;&gt;"No Work Required Under EVM"),AND(Veg_Table[[#This Row],[VP_STATUS]]="No Work Required Under EVM",Veg_Table[[#This Row],[PRESCRIP]]&lt;&gt;"NW_No Work")),1,0))</f>
        <v>0</v>
      </c>
      <c r="B893" s="1">
        <f>IF(Veg_Table[[#This Row],[SPECIES]]="",1,0)</f>
        <v>0</v>
      </c>
      <c r="C893" s="1">
        <f>IF(Veg_Table[[#This Row],[DIAMETER]]="",1,0)</f>
        <v>0</v>
      </c>
      <c r="D893" s="1">
        <f>IF(Veg_Table[[#This Row],[HEIGHT]]="",1,0)</f>
        <v>0</v>
      </c>
      <c r="E89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93" s="1">
        <f>IF(AND(Veg_Table[[#This Row],[TAT_RESULT]]="ABATE",Veg_Table[[#This Row],[PRESCRIP]]="NW_No Work"),1,0)</f>
        <v>0</v>
      </c>
      <c r="G893" s="1">
        <f>IF(OR(Veg_Table[[#This Row],[Prescription R-Scale]]="NA",Veg_Table[[#This Row],[Diameter R-Scale]]="NA"),0,IF(Veg_Table[[#This Row],[Diameter R-Scale]]&lt;&gt;Veg_Table[[#This Row],[Prescription R-Scale]],1,0))</f>
        <v>0</v>
      </c>
      <c r="H893" s="1">
        <f>IF(OR(AND(Veg_Table[[#This Row],[PRESCRIP]]="BC_Br Rmv", Veg_Table[[#This Row],[WOOD_MAN]]&lt;&gt;"Not Needed"),AND(Veg_Table[[#This Row],[PRESCRIP]]="BCS_Br Rmv+Trt", Veg_Table[[#This Row],[WOOD_MAN]]&lt;&gt;"Not Needed")),1,0)</f>
        <v>0</v>
      </c>
      <c r="I893" s="1">
        <f ca="1">IF(AND(Veg_Table[[#This Row],[Prescription_Changed]]="Yes",Veg_Table[[#This Row],[TAT_RESULT]]=""),1,0)</f>
        <v>0</v>
      </c>
      <c r="J893" s="1">
        <f ca="1">SUM(Veg_Table[[#This Row],[Prescription and Status do not match]:[Prescription_Edited_And_TAT_Is_Blank]])</f>
        <v>0</v>
      </c>
      <c r="K893" s="1">
        <f ca="1">IF(Veg_Table[[#This Row],[Sum of Errors]]&gt;0,1,0)</f>
        <v>0</v>
      </c>
      <c r="L893" s="1">
        <f>1</f>
        <v>1</v>
      </c>
      <c r="M893"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893" s="1" t="str">
        <f>IF(OR(MID(Veg_Table[[#This Row],[PRESCRIP]],2,1)="1",MID(Veg_Table[[#This Row],[PRESCRIP]],2,1)="2",MID(Veg_Table[[#This Row],[PRESCRIP]],2,1)="3",MID(Veg_Table[[#This Row],[PRESCRIP]],2,1)="4"),_xlfn.NUMBERVALUE(MID(Veg_Table[[#This Row],[PRESCRIP]],2,1)),"NA")</f>
        <v>NA</v>
      </c>
      <c r="O893" s="1">
        <f>WEEKNUM(Veg_Table[[#This Row],[EVM_LAST_EDITED_Day]],2)</f>
        <v>20</v>
      </c>
      <c r="P893" s="25">
        <f>IFERROR(DATE(YEAR(Veg_Table[[#This Row],[EVM_LAST_EDITED2]]),MONTH(Veg_Table[[#This Row],[EVM_LAST_EDITED2]]),DAY(Veg_Table[[#This Row],[EVM_LAST_EDITED2]])),DATE(2019,1,1))</f>
        <v>43963</v>
      </c>
      <c r="Q893" s="3">
        <f>VALUE(SUBSTITUTE(Veg_Table[[#This Row],[EVM_LAST_EDITED]],",",""))</f>
        <v>43963.653900463003</v>
      </c>
      <c r="R893" s="1" t="str">
        <f>_xlfn.IFNA(IF(Veg_Table[[#This Row],[EVM_LAST_EDITOR]]="","zBlank EVM Last Editor",VLOOKUP(Veg_Table[[#This Row],[EVM_LAST_EDITOR]],Roster_Table[#All],4,FALSE)),"zAWRR Not in Roster")</f>
        <v>MGE</v>
      </c>
      <c r="S893" s="1" t="str">
        <f>_xlfn.IFNA(IF(Veg_Table[[#This Row],[EVM_LAST_EDITOR]]="","zBlank EVM Last Editor",VLOOKUP(Veg_Table[[#This Row],[EVM_LAST_EDITOR]],Roster_Table[#All],16,FALSE)),"zCompany_AWRR not in Roster")</f>
        <v>MGE_Mountain G Enterprises</v>
      </c>
      <c r="T893" s="2">
        <f>IFERROR(DATE(YEAR(Veg_Table[[#This Row],[Created2]]),MONTH(Veg_Table[[#This Row],[Created2]]),DAY(Veg_Table[[#This Row],[Created2]])),DATE(2019,1,1))</f>
        <v>43920</v>
      </c>
      <c r="U893" s="3">
        <f>VALUE(SUBSTITUTE(Veg_Table[[#This Row],[Created]],",",""))</f>
        <v>43920.608495370398</v>
      </c>
      <c r="V893" s="3" t="str">
        <f ca="1">IFERROR(_xlfn.IFNA(CELL("contents",INDIRECT(_xlfn.CONCAT("Veg_Table_Production_Data!",ADDRESS(MATCH(_xlfn.MAXIFS(#REF!,#REF!,"="&amp;Veg_Table[[#This Row],[AUTO_ID]],#REF!,"&lt;"&amp;Veg_Table[[#This Row],[EVM_LAST_EDITED_Day]]),#REF!,0),COLUMN(#REF!),4,1,)))),""),"")</f>
        <v/>
      </c>
      <c r="W893" s="3" t="str">
        <f ca="1">IF(Veg_Table[[#This Row],[Previous_Prescription]]="","No",IF(Veg_Table[[#This Row],[Previous_Prescription]]=Veg_Table[[#This Row],[PRESCRIP]],"No","Yes"))</f>
        <v>No</v>
      </c>
      <c r="X893" s="3" t="str">
        <f>IF(Veg_Table[[#This Row],[EVM_LAST_EDITED_Day]]=Veg_Table[[#This Row],[Created_Day]],"New","Old")</f>
        <v>Old</v>
      </c>
      <c r="Y893" s="1">
        <f>IFERROR(IF(FIND("delete",LOWER(Veg_Table[[#This Row],[PI_COMMENTS]]))&gt;=1,1,0),0)</f>
        <v>0</v>
      </c>
      <c r="Z893" s="1" t="str">
        <f>_xlfn.IFNA(IF(Veg_Table[[#This Row],[EVM_LAST_EDITOR]]="","Yes",VLOOKUP(Veg_Table[[#This Row],[EVM_LAST_EDITOR]],Roster_Table[#All],15,FALSE)),"Yes")</f>
        <v>Yes</v>
      </c>
      <c r="AA89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93" s="1" t="str">
        <f>_xlfn.IFNA(VLOOKUP(Veg_Table[[#This Row],[EVM_LAST_EDITOR]],Roster_Table[#All],3,FALSE),"zAWRR Not in Roster")</f>
        <v>Tyler</v>
      </c>
      <c r="AC893" s="1" t="str">
        <f>_xlfn.IFNA(VLOOKUP(Veg_Table[[#This Row],[EVM_LAST_EDITOR]],Roster_Table[#All],2,FALSE),"zAWRR Not in Roster")</f>
        <v>Rey</v>
      </c>
      <c r="AD893" s="1" t="str">
        <f>IF(_xlfn.CONCAT(Veg_Table[[#This Row],[First_Name]]," ",Veg_Table[[#This Row],[Last_Name]])="zAWRR Not in Roster zAWRR Not in Roster","zAWRR Not in Roster",_xlfn.CONCAT(Veg_Table[[#This Row],[First_Name]]," ",Veg_Table[[#This Row],[Last_Name]]))</f>
        <v>Tyler Rey</v>
      </c>
      <c r="AE893">
        <v>2960030</v>
      </c>
      <c r="AF893" t="s">
        <v>5201</v>
      </c>
      <c r="AG893" t="s">
        <v>93</v>
      </c>
      <c r="AH893" t="s">
        <v>1670</v>
      </c>
      <c r="AI893" t="s">
        <v>2006</v>
      </c>
      <c r="AJ893" t="s">
        <v>21</v>
      </c>
      <c r="AL893" t="s">
        <v>22</v>
      </c>
      <c r="AM893" t="s">
        <v>38</v>
      </c>
      <c r="AN893" t="s">
        <v>25</v>
      </c>
      <c r="AO893" t="s">
        <v>25</v>
      </c>
      <c r="AP893">
        <v>18</v>
      </c>
      <c r="AQ893">
        <v>75</v>
      </c>
      <c r="AR893" t="s">
        <v>511</v>
      </c>
      <c r="AS893" t="s">
        <v>24</v>
      </c>
      <c r="AT893" t="s">
        <v>26</v>
      </c>
      <c r="AV893" t="s">
        <v>519</v>
      </c>
      <c r="AW893" t="s">
        <v>5202</v>
      </c>
      <c r="AZ893"/>
      <c r="BB893" s="4"/>
      <c r="BD893" t="s">
        <v>29</v>
      </c>
      <c r="BE893" t="s">
        <v>25</v>
      </c>
      <c r="BF893" t="s">
        <v>513</v>
      </c>
      <c r="BI893" s="3"/>
      <c r="BK893" s="30" t="s">
        <v>166</v>
      </c>
      <c r="BL893" s="3">
        <v>43963.653900462959</v>
      </c>
      <c r="BM893" t="s">
        <v>31</v>
      </c>
      <c r="BN893" t="s">
        <v>32</v>
      </c>
      <c r="BP893" t="s">
        <v>1671</v>
      </c>
      <c r="BQ893" t="s">
        <v>1025</v>
      </c>
      <c r="BR893" t="s">
        <v>28</v>
      </c>
      <c r="BS893" t="s">
        <v>28</v>
      </c>
      <c r="BT893" t="s">
        <v>166</v>
      </c>
      <c r="BU893" s="3">
        <v>43920.608495370368</v>
      </c>
      <c r="BV893" t="s">
        <v>803</v>
      </c>
      <c r="BW893" s="3">
        <v>43964.312978738424</v>
      </c>
      <c r="BX893" t="s">
        <v>5203</v>
      </c>
      <c r="CG893"/>
      <c r="CH893"/>
      <c r="CI893"/>
      <c r="CY893"/>
      <c r="DA893"/>
      <c r="DE893"/>
      <c r="DF893"/>
    </row>
    <row r="894" spans="1:110" x14ac:dyDescent="0.25">
      <c r="A894" s="1">
        <f>IF(Veg_Table[[#This Row],[VP_STATUS]]="Hold",0,IF(OR(AND(Veg_Table[[#This Row],[PRESCRIP]]="NW_No Work",Veg_Table[[#This Row],[VP_STATUS]]&lt;&gt;"No Work Required Under EVM"),AND(Veg_Table[[#This Row],[VP_STATUS]]="No Work Required Under EVM",Veg_Table[[#This Row],[PRESCRIP]]&lt;&gt;"NW_No Work")),1,0))</f>
        <v>0</v>
      </c>
      <c r="B894" s="1">
        <f>IF(Veg_Table[[#This Row],[SPECIES]]="",1,0)</f>
        <v>0</v>
      </c>
      <c r="C894" s="1">
        <f>IF(Veg_Table[[#This Row],[DIAMETER]]="",1,0)</f>
        <v>0</v>
      </c>
      <c r="D894" s="1">
        <f>IF(Veg_Table[[#This Row],[HEIGHT]]="",1,0)</f>
        <v>0</v>
      </c>
      <c r="E89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94" s="1">
        <f>IF(AND(Veg_Table[[#This Row],[TAT_RESULT]]="ABATE",Veg_Table[[#This Row],[PRESCRIP]]="NW_No Work"),1,0)</f>
        <v>0</v>
      </c>
      <c r="G894" s="1">
        <f>IF(OR(Veg_Table[[#This Row],[Prescription R-Scale]]="NA",Veg_Table[[#This Row],[Diameter R-Scale]]="NA"),0,IF(Veg_Table[[#This Row],[Diameter R-Scale]]&lt;&gt;Veg_Table[[#This Row],[Prescription R-Scale]],1,0))</f>
        <v>0</v>
      </c>
      <c r="H894" s="1">
        <f>IF(OR(AND(Veg_Table[[#This Row],[PRESCRIP]]="BC_Br Rmv", Veg_Table[[#This Row],[WOOD_MAN]]&lt;&gt;"Not Needed"),AND(Veg_Table[[#This Row],[PRESCRIP]]="BCS_Br Rmv+Trt", Veg_Table[[#This Row],[WOOD_MAN]]&lt;&gt;"Not Needed")),1,0)</f>
        <v>0</v>
      </c>
      <c r="I894" s="1">
        <f ca="1">IF(AND(Veg_Table[[#This Row],[Prescription_Changed]]="Yes",Veg_Table[[#This Row],[TAT_RESULT]]=""),1,0)</f>
        <v>0</v>
      </c>
      <c r="J894" s="1">
        <f ca="1">SUM(Veg_Table[[#This Row],[Prescription and Status do not match]:[Prescription_Edited_And_TAT_Is_Blank]])</f>
        <v>0</v>
      </c>
      <c r="K894" s="1">
        <f ca="1">IF(Veg_Table[[#This Row],[Sum of Errors]]&gt;0,1,0)</f>
        <v>0</v>
      </c>
      <c r="L894" s="1">
        <f>1</f>
        <v>1</v>
      </c>
      <c r="M894"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894" s="1" t="str">
        <f>IF(OR(MID(Veg_Table[[#This Row],[PRESCRIP]],2,1)="1",MID(Veg_Table[[#This Row],[PRESCRIP]],2,1)="2",MID(Veg_Table[[#This Row],[PRESCRIP]],2,1)="3",MID(Veg_Table[[#This Row],[PRESCRIP]],2,1)="4"),_xlfn.NUMBERVALUE(MID(Veg_Table[[#This Row],[PRESCRIP]],2,1)),"NA")</f>
        <v>NA</v>
      </c>
      <c r="O894" s="1">
        <f>WEEKNUM(Veg_Table[[#This Row],[EVM_LAST_EDITED_Day]],2)</f>
        <v>20</v>
      </c>
      <c r="P894" s="25">
        <f>IFERROR(DATE(YEAR(Veg_Table[[#This Row],[EVM_LAST_EDITED2]]),MONTH(Veg_Table[[#This Row],[EVM_LAST_EDITED2]]),DAY(Veg_Table[[#This Row],[EVM_LAST_EDITED2]])),DATE(2019,1,1))</f>
        <v>43963</v>
      </c>
      <c r="Q894" s="3">
        <f>VALUE(SUBSTITUTE(Veg_Table[[#This Row],[EVM_LAST_EDITED]],",",""))</f>
        <v>43963.653900463003</v>
      </c>
      <c r="R894" s="1" t="str">
        <f>_xlfn.IFNA(IF(Veg_Table[[#This Row],[EVM_LAST_EDITOR]]="","zBlank EVM Last Editor",VLOOKUP(Veg_Table[[#This Row],[EVM_LAST_EDITOR]],Roster_Table[#All],4,FALSE)),"zAWRR Not in Roster")</f>
        <v>MGE</v>
      </c>
      <c r="S894" s="1" t="str">
        <f>_xlfn.IFNA(IF(Veg_Table[[#This Row],[EVM_LAST_EDITOR]]="","zBlank EVM Last Editor",VLOOKUP(Veg_Table[[#This Row],[EVM_LAST_EDITOR]],Roster_Table[#All],16,FALSE)),"zCompany_AWRR not in Roster")</f>
        <v>MGE_Mountain G Enterprises</v>
      </c>
      <c r="T894" s="2">
        <f>IFERROR(DATE(YEAR(Veg_Table[[#This Row],[Created2]]),MONTH(Veg_Table[[#This Row],[Created2]]),DAY(Veg_Table[[#This Row],[Created2]])),DATE(2019,1,1))</f>
        <v>43920</v>
      </c>
      <c r="U894" s="3">
        <f>VALUE(SUBSTITUTE(Veg_Table[[#This Row],[Created]],",",""))</f>
        <v>43920.613136574102</v>
      </c>
      <c r="V894" s="3" t="str">
        <f ca="1">IFERROR(_xlfn.IFNA(CELL("contents",INDIRECT(_xlfn.CONCAT("Veg_Table_Production_Data!",ADDRESS(MATCH(_xlfn.MAXIFS(#REF!,#REF!,"="&amp;Veg_Table[[#This Row],[AUTO_ID]],#REF!,"&lt;"&amp;Veg_Table[[#This Row],[EVM_LAST_EDITED_Day]]),#REF!,0),COLUMN(#REF!),4,1,)))),""),"")</f>
        <v/>
      </c>
      <c r="W894" s="3" t="str">
        <f ca="1">IF(Veg_Table[[#This Row],[Previous_Prescription]]="","No",IF(Veg_Table[[#This Row],[Previous_Prescription]]=Veg_Table[[#This Row],[PRESCRIP]],"No","Yes"))</f>
        <v>No</v>
      </c>
      <c r="X894" s="3" t="str">
        <f>IF(Veg_Table[[#This Row],[EVM_LAST_EDITED_Day]]=Veg_Table[[#This Row],[Created_Day]],"New","Old")</f>
        <v>Old</v>
      </c>
      <c r="Y894" s="1">
        <f>IFERROR(IF(FIND("delete",LOWER(Veg_Table[[#This Row],[PI_COMMENTS]]))&gt;=1,1,0),0)</f>
        <v>0</v>
      </c>
      <c r="Z894" s="1" t="str">
        <f>_xlfn.IFNA(IF(Veg_Table[[#This Row],[EVM_LAST_EDITOR]]="","Yes",VLOOKUP(Veg_Table[[#This Row],[EVM_LAST_EDITOR]],Roster_Table[#All],15,FALSE)),"Yes")</f>
        <v>Yes</v>
      </c>
      <c r="AA89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94" s="1" t="str">
        <f>_xlfn.IFNA(VLOOKUP(Veg_Table[[#This Row],[EVM_LAST_EDITOR]],Roster_Table[#All],3,FALSE),"zAWRR Not in Roster")</f>
        <v>Tyler</v>
      </c>
      <c r="AC894" s="1" t="str">
        <f>_xlfn.IFNA(VLOOKUP(Veg_Table[[#This Row],[EVM_LAST_EDITOR]],Roster_Table[#All],2,FALSE),"zAWRR Not in Roster")</f>
        <v>Rey</v>
      </c>
      <c r="AD894" s="1" t="str">
        <f>IF(_xlfn.CONCAT(Veg_Table[[#This Row],[First_Name]]," ",Veg_Table[[#This Row],[Last_Name]])="zAWRR Not in Roster zAWRR Not in Roster","zAWRR Not in Roster",_xlfn.CONCAT(Veg_Table[[#This Row],[First_Name]]," ",Veg_Table[[#This Row],[Last_Name]]))</f>
        <v>Tyler Rey</v>
      </c>
      <c r="AE894">
        <v>2960031</v>
      </c>
      <c r="AF894" t="s">
        <v>5204</v>
      </c>
      <c r="AG894" t="s">
        <v>93</v>
      </c>
      <c r="AH894" t="s">
        <v>1670</v>
      </c>
      <c r="AI894" t="s">
        <v>2006</v>
      </c>
      <c r="AJ894" t="s">
        <v>21</v>
      </c>
      <c r="AL894" t="s">
        <v>22</v>
      </c>
      <c r="AM894" t="s">
        <v>38</v>
      </c>
      <c r="AN894" t="s">
        <v>25</v>
      </c>
      <c r="AO894" t="s">
        <v>25</v>
      </c>
      <c r="AP894">
        <v>16</v>
      </c>
      <c r="AQ894">
        <v>60</v>
      </c>
      <c r="AR894" t="s">
        <v>511</v>
      </c>
      <c r="AS894" t="s">
        <v>24</v>
      </c>
      <c r="AT894" t="s">
        <v>26</v>
      </c>
      <c r="AV894" t="s">
        <v>519</v>
      </c>
      <c r="AW894" t="s">
        <v>5205</v>
      </c>
      <c r="AZ894"/>
      <c r="BB894" s="4"/>
      <c r="BD894" t="s">
        <v>29</v>
      </c>
      <c r="BE894" t="s">
        <v>25</v>
      </c>
      <c r="BF894" t="s">
        <v>513</v>
      </c>
      <c r="BI894" s="3"/>
      <c r="BK894" s="30" t="s">
        <v>166</v>
      </c>
      <c r="BL894" s="3">
        <v>43963.653900462959</v>
      </c>
      <c r="BM894" t="s">
        <v>31</v>
      </c>
      <c r="BN894" t="s">
        <v>32</v>
      </c>
      <c r="BP894" t="s">
        <v>1671</v>
      </c>
      <c r="BQ894" t="s">
        <v>1025</v>
      </c>
      <c r="BR894" t="s">
        <v>28</v>
      </c>
      <c r="BS894" t="s">
        <v>28</v>
      </c>
      <c r="BT894" t="s">
        <v>166</v>
      </c>
      <c r="BU894" s="3">
        <v>43920.613136574073</v>
      </c>
      <c r="BV894" t="s">
        <v>803</v>
      </c>
      <c r="BW894" s="3">
        <v>43964.312978738424</v>
      </c>
      <c r="BX894" t="s">
        <v>5206</v>
      </c>
      <c r="CG894"/>
      <c r="CH894"/>
      <c r="CI894"/>
      <c r="CY894"/>
      <c r="DA894"/>
      <c r="DE894"/>
      <c r="DF894"/>
    </row>
    <row r="895" spans="1:110" x14ac:dyDescent="0.25">
      <c r="A895" s="1">
        <f>IF(Veg_Table[[#This Row],[VP_STATUS]]="Hold",0,IF(OR(AND(Veg_Table[[#This Row],[PRESCRIP]]="NW_No Work",Veg_Table[[#This Row],[VP_STATUS]]&lt;&gt;"No Work Required Under EVM"),AND(Veg_Table[[#This Row],[VP_STATUS]]="No Work Required Under EVM",Veg_Table[[#This Row],[PRESCRIP]]&lt;&gt;"NW_No Work")),1,0))</f>
        <v>0</v>
      </c>
      <c r="B895" s="1">
        <f>IF(Veg_Table[[#This Row],[SPECIES]]="",1,0)</f>
        <v>0</v>
      </c>
      <c r="C895" s="1">
        <f>IF(Veg_Table[[#This Row],[DIAMETER]]="",1,0)</f>
        <v>0</v>
      </c>
      <c r="D895" s="1">
        <f>IF(Veg_Table[[#This Row],[HEIGHT]]="",1,0)</f>
        <v>0</v>
      </c>
      <c r="E89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95" s="1">
        <f>IF(AND(Veg_Table[[#This Row],[TAT_RESULT]]="ABATE",Veg_Table[[#This Row],[PRESCRIP]]="NW_No Work"),1,0)</f>
        <v>0</v>
      </c>
      <c r="G895" s="1">
        <f>IF(OR(Veg_Table[[#This Row],[Prescription R-Scale]]="NA",Veg_Table[[#This Row],[Diameter R-Scale]]="NA"),0,IF(Veg_Table[[#This Row],[Diameter R-Scale]]&lt;&gt;Veg_Table[[#This Row],[Prescription R-Scale]],1,0))</f>
        <v>0</v>
      </c>
      <c r="H895" s="1">
        <f>IF(OR(AND(Veg_Table[[#This Row],[PRESCRIP]]="BC_Br Rmv", Veg_Table[[#This Row],[WOOD_MAN]]&lt;&gt;"Not Needed"),AND(Veg_Table[[#This Row],[PRESCRIP]]="BCS_Br Rmv+Trt", Veg_Table[[#This Row],[WOOD_MAN]]&lt;&gt;"Not Needed")),1,0)</f>
        <v>0</v>
      </c>
      <c r="I895" s="1">
        <f ca="1">IF(AND(Veg_Table[[#This Row],[Prescription_Changed]]="Yes",Veg_Table[[#This Row],[TAT_RESULT]]=""),1,0)</f>
        <v>0</v>
      </c>
      <c r="J895" s="1">
        <f ca="1">SUM(Veg_Table[[#This Row],[Prescription and Status do not match]:[Prescription_Edited_And_TAT_Is_Blank]])</f>
        <v>0</v>
      </c>
      <c r="K895" s="1">
        <f ca="1">IF(Veg_Table[[#This Row],[Sum of Errors]]&gt;0,1,0)</f>
        <v>0</v>
      </c>
      <c r="L895" s="1">
        <f>1</f>
        <v>1</v>
      </c>
      <c r="M895"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895" s="1" t="str">
        <f>IF(OR(MID(Veg_Table[[#This Row],[PRESCRIP]],2,1)="1",MID(Veg_Table[[#This Row],[PRESCRIP]],2,1)="2",MID(Veg_Table[[#This Row],[PRESCRIP]],2,1)="3",MID(Veg_Table[[#This Row],[PRESCRIP]],2,1)="4"),_xlfn.NUMBERVALUE(MID(Veg_Table[[#This Row],[PRESCRIP]],2,1)),"NA")</f>
        <v>NA</v>
      </c>
      <c r="O895" s="1">
        <f>WEEKNUM(Veg_Table[[#This Row],[EVM_LAST_EDITED_Day]],2)</f>
        <v>20</v>
      </c>
      <c r="P895" s="25">
        <f>IFERROR(DATE(YEAR(Veg_Table[[#This Row],[EVM_LAST_EDITED2]]),MONTH(Veg_Table[[#This Row],[EVM_LAST_EDITED2]]),DAY(Veg_Table[[#This Row],[EVM_LAST_EDITED2]])),DATE(2019,1,1))</f>
        <v>43963</v>
      </c>
      <c r="Q895" s="3">
        <f>VALUE(SUBSTITUTE(Veg_Table[[#This Row],[EVM_LAST_EDITED]],",",""))</f>
        <v>43963.653900463003</v>
      </c>
      <c r="R895" s="1" t="str">
        <f>_xlfn.IFNA(IF(Veg_Table[[#This Row],[EVM_LAST_EDITOR]]="","zBlank EVM Last Editor",VLOOKUP(Veg_Table[[#This Row],[EVM_LAST_EDITOR]],Roster_Table[#All],4,FALSE)),"zAWRR Not in Roster")</f>
        <v>MGE</v>
      </c>
      <c r="S895" s="1" t="str">
        <f>_xlfn.IFNA(IF(Veg_Table[[#This Row],[EVM_LAST_EDITOR]]="","zBlank EVM Last Editor",VLOOKUP(Veg_Table[[#This Row],[EVM_LAST_EDITOR]],Roster_Table[#All],16,FALSE)),"zCompany_AWRR not in Roster")</f>
        <v>MGE_Mountain G Enterprises</v>
      </c>
      <c r="T895" s="2">
        <f>IFERROR(DATE(YEAR(Veg_Table[[#This Row],[Created2]]),MONTH(Veg_Table[[#This Row],[Created2]]),DAY(Veg_Table[[#This Row],[Created2]])),DATE(2019,1,1))</f>
        <v>43920</v>
      </c>
      <c r="U895" s="3">
        <f>VALUE(SUBSTITUTE(Veg_Table[[#This Row],[Created]],",",""))</f>
        <v>43920.632337962998</v>
      </c>
      <c r="V895" s="3" t="str">
        <f ca="1">IFERROR(_xlfn.IFNA(CELL("contents",INDIRECT(_xlfn.CONCAT("Veg_Table_Production_Data!",ADDRESS(MATCH(_xlfn.MAXIFS(#REF!,#REF!,"="&amp;Veg_Table[[#This Row],[AUTO_ID]],#REF!,"&lt;"&amp;Veg_Table[[#This Row],[EVM_LAST_EDITED_Day]]),#REF!,0),COLUMN(#REF!),4,1,)))),""),"")</f>
        <v/>
      </c>
      <c r="W895" s="3" t="str">
        <f ca="1">IF(Veg_Table[[#This Row],[Previous_Prescription]]="","No",IF(Veg_Table[[#This Row],[Previous_Prescription]]=Veg_Table[[#This Row],[PRESCRIP]],"No","Yes"))</f>
        <v>No</v>
      </c>
      <c r="X895" s="3" t="str">
        <f>IF(Veg_Table[[#This Row],[EVM_LAST_EDITED_Day]]=Veg_Table[[#This Row],[Created_Day]],"New","Old")</f>
        <v>Old</v>
      </c>
      <c r="Y895" s="1">
        <f>IFERROR(IF(FIND("delete",LOWER(Veg_Table[[#This Row],[PI_COMMENTS]]))&gt;=1,1,0),0)</f>
        <v>0</v>
      </c>
      <c r="Z895" s="1" t="str">
        <f>_xlfn.IFNA(IF(Veg_Table[[#This Row],[EVM_LAST_EDITOR]]="","Yes",VLOOKUP(Veg_Table[[#This Row],[EVM_LAST_EDITOR]],Roster_Table[#All],15,FALSE)),"Yes")</f>
        <v>Yes</v>
      </c>
      <c r="AA89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95" s="1" t="str">
        <f>_xlfn.IFNA(VLOOKUP(Veg_Table[[#This Row],[EVM_LAST_EDITOR]],Roster_Table[#All],3,FALSE),"zAWRR Not in Roster")</f>
        <v>Tyler</v>
      </c>
      <c r="AC895" s="1" t="str">
        <f>_xlfn.IFNA(VLOOKUP(Veg_Table[[#This Row],[EVM_LAST_EDITOR]],Roster_Table[#All],2,FALSE),"zAWRR Not in Roster")</f>
        <v>Rey</v>
      </c>
      <c r="AD895" s="1" t="str">
        <f>IF(_xlfn.CONCAT(Veg_Table[[#This Row],[First_Name]]," ",Veg_Table[[#This Row],[Last_Name]])="zAWRR Not in Roster zAWRR Not in Roster","zAWRR Not in Roster",_xlfn.CONCAT(Veg_Table[[#This Row],[First_Name]]," ",Veg_Table[[#This Row],[Last_Name]]))</f>
        <v>Tyler Rey</v>
      </c>
      <c r="AE895">
        <v>2960032</v>
      </c>
      <c r="AF895" t="s">
        <v>5207</v>
      </c>
      <c r="AG895" t="s">
        <v>93</v>
      </c>
      <c r="AH895" t="s">
        <v>1670</v>
      </c>
      <c r="AI895" t="s">
        <v>2006</v>
      </c>
      <c r="AJ895" t="s">
        <v>21</v>
      </c>
      <c r="AL895" t="s">
        <v>22</v>
      </c>
      <c r="AM895" t="s">
        <v>38</v>
      </c>
      <c r="AN895" t="s">
        <v>25</v>
      </c>
      <c r="AO895" t="s">
        <v>25</v>
      </c>
      <c r="AP895">
        <v>18</v>
      </c>
      <c r="AQ895">
        <v>77</v>
      </c>
      <c r="AR895" t="s">
        <v>511</v>
      </c>
      <c r="AS895" t="s">
        <v>24</v>
      </c>
      <c r="AT895" t="s">
        <v>26</v>
      </c>
      <c r="AV895" t="s">
        <v>519</v>
      </c>
      <c r="AW895" t="s">
        <v>5208</v>
      </c>
      <c r="AZ895"/>
      <c r="BB895" s="4"/>
      <c r="BD895" t="s">
        <v>29</v>
      </c>
      <c r="BE895" t="s">
        <v>25</v>
      </c>
      <c r="BF895" t="s">
        <v>513</v>
      </c>
      <c r="BI895" s="3"/>
      <c r="BK895" s="30" t="s">
        <v>166</v>
      </c>
      <c r="BL895" s="3">
        <v>43963.653900462959</v>
      </c>
      <c r="BM895" t="s">
        <v>31</v>
      </c>
      <c r="BN895" t="s">
        <v>32</v>
      </c>
      <c r="BP895" t="s">
        <v>1671</v>
      </c>
      <c r="BQ895" t="s">
        <v>1025</v>
      </c>
      <c r="BR895" t="s">
        <v>28</v>
      </c>
      <c r="BS895" t="s">
        <v>28</v>
      </c>
      <c r="BT895" t="s">
        <v>166</v>
      </c>
      <c r="BU895" s="3">
        <v>43920.632337962961</v>
      </c>
      <c r="BV895" t="s">
        <v>803</v>
      </c>
      <c r="BW895" s="3">
        <v>43964.312978738424</v>
      </c>
      <c r="BX895" t="s">
        <v>5209</v>
      </c>
      <c r="CG895"/>
      <c r="CH895"/>
      <c r="CI895"/>
      <c r="CY895"/>
      <c r="DA895"/>
      <c r="DE895"/>
      <c r="DF895"/>
    </row>
    <row r="896" spans="1:110" x14ac:dyDescent="0.25">
      <c r="A896" s="1">
        <f>IF(Veg_Table[[#This Row],[VP_STATUS]]="Hold",0,IF(OR(AND(Veg_Table[[#This Row],[PRESCRIP]]="NW_No Work",Veg_Table[[#This Row],[VP_STATUS]]&lt;&gt;"No Work Required Under EVM"),AND(Veg_Table[[#This Row],[VP_STATUS]]="No Work Required Under EVM",Veg_Table[[#This Row],[PRESCRIP]]&lt;&gt;"NW_No Work")),1,0))</f>
        <v>0</v>
      </c>
      <c r="B896" s="1">
        <f>IF(Veg_Table[[#This Row],[SPECIES]]="",1,0)</f>
        <v>0</v>
      </c>
      <c r="C896" s="1">
        <f>IF(Veg_Table[[#This Row],[DIAMETER]]="",1,0)</f>
        <v>0</v>
      </c>
      <c r="D896" s="1">
        <f>IF(Veg_Table[[#This Row],[HEIGHT]]="",1,0)</f>
        <v>0</v>
      </c>
      <c r="E89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96" s="1">
        <f>IF(AND(Veg_Table[[#This Row],[TAT_RESULT]]="ABATE",Veg_Table[[#This Row],[PRESCRIP]]="NW_No Work"),1,0)</f>
        <v>0</v>
      </c>
      <c r="G896" s="1">
        <f>IF(OR(Veg_Table[[#This Row],[Prescription R-Scale]]="NA",Veg_Table[[#This Row],[Diameter R-Scale]]="NA"),0,IF(Veg_Table[[#This Row],[Diameter R-Scale]]&lt;&gt;Veg_Table[[#This Row],[Prescription R-Scale]],1,0))</f>
        <v>0</v>
      </c>
      <c r="H896" s="1">
        <f>IF(OR(AND(Veg_Table[[#This Row],[PRESCRIP]]="BC_Br Rmv", Veg_Table[[#This Row],[WOOD_MAN]]&lt;&gt;"Not Needed"),AND(Veg_Table[[#This Row],[PRESCRIP]]="BCS_Br Rmv+Trt", Veg_Table[[#This Row],[WOOD_MAN]]&lt;&gt;"Not Needed")),1,0)</f>
        <v>0</v>
      </c>
      <c r="I896" s="1">
        <f ca="1">IF(AND(Veg_Table[[#This Row],[Prescription_Changed]]="Yes",Veg_Table[[#This Row],[TAT_RESULT]]=""),1,0)</f>
        <v>0</v>
      </c>
      <c r="J896" s="1">
        <f ca="1">SUM(Veg_Table[[#This Row],[Prescription and Status do not match]:[Prescription_Edited_And_TAT_Is_Blank]])</f>
        <v>0</v>
      </c>
      <c r="K896" s="1">
        <f ca="1">IF(Veg_Table[[#This Row],[Sum of Errors]]&gt;0,1,0)</f>
        <v>0</v>
      </c>
      <c r="L896" s="1">
        <f>1</f>
        <v>1</v>
      </c>
      <c r="M896"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896" s="1" t="str">
        <f>IF(OR(MID(Veg_Table[[#This Row],[PRESCRIP]],2,1)="1",MID(Veg_Table[[#This Row],[PRESCRIP]],2,1)="2",MID(Veg_Table[[#This Row],[PRESCRIP]],2,1)="3",MID(Veg_Table[[#This Row],[PRESCRIP]],2,1)="4"),_xlfn.NUMBERVALUE(MID(Veg_Table[[#This Row],[PRESCRIP]],2,1)),"NA")</f>
        <v>NA</v>
      </c>
      <c r="O896" s="1">
        <f>WEEKNUM(Veg_Table[[#This Row],[EVM_LAST_EDITED_Day]],2)</f>
        <v>20</v>
      </c>
      <c r="P896" s="25">
        <f>IFERROR(DATE(YEAR(Veg_Table[[#This Row],[EVM_LAST_EDITED2]]),MONTH(Veg_Table[[#This Row],[EVM_LAST_EDITED2]]),DAY(Veg_Table[[#This Row],[EVM_LAST_EDITED2]])),DATE(2019,1,1))</f>
        <v>43963</v>
      </c>
      <c r="Q896" s="3">
        <f>VALUE(SUBSTITUTE(Veg_Table[[#This Row],[EVM_LAST_EDITED]],",",""))</f>
        <v>43963.653900463003</v>
      </c>
      <c r="R896" s="1" t="str">
        <f>_xlfn.IFNA(IF(Veg_Table[[#This Row],[EVM_LAST_EDITOR]]="","zBlank EVM Last Editor",VLOOKUP(Veg_Table[[#This Row],[EVM_LAST_EDITOR]],Roster_Table[#All],4,FALSE)),"zAWRR Not in Roster")</f>
        <v>MGE</v>
      </c>
      <c r="S896" s="1" t="str">
        <f>_xlfn.IFNA(IF(Veg_Table[[#This Row],[EVM_LAST_EDITOR]]="","zBlank EVM Last Editor",VLOOKUP(Veg_Table[[#This Row],[EVM_LAST_EDITOR]],Roster_Table[#All],16,FALSE)),"zCompany_AWRR not in Roster")</f>
        <v>MGE_Mountain G Enterprises</v>
      </c>
      <c r="T896" s="2">
        <f>IFERROR(DATE(YEAR(Veg_Table[[#This Row],[Created2]]),MONTH(Veg_Table[[#This Row],[Created2]]),DAY(Veg_Table[[#This Row],[Created2]])),DATE(2019,1,1))</f>
        <v>43920</v>
      </c>
      <c r="U896" s="3">
        <f>VALUE(SUBSTITUTE(Veg_Table[[#This Row],[Created]],",",""))</f>
        <v>43920.640520833302</v>
      </c>
      <c r="V896" s="3" t="str">
        <f ca="1">IFERROR(_xlfn.IFNA(CELL("contents",INDIRECT(_xlfn.CONCAT("Veg_Table_Production_Data!",ADDRESS(MATCH(_xlfn.MAXIFS(#REF!,#REF!,"="&amp;Veg_Table[[#This Row],[AUTO_ID]],#REF!,"&lt;"&amp;Veg_Table[[#This Row],[EVM_LAST_EDITED_Day]]),#REF!,0),COLUMN(#REF!),4,1,)))),""),"")</f>
        <v/>
      </c>
      <c r="W896" s="3" t="str">
        <f ca="1">IF(Veg_Table[[#This Row],[Previous_Prescription]]="","No",IF(Veg_Table[[#This Row],[Previous_Prescription]]=Veg_Table[[#This Row],[PRESCRIP]],"No","Yes"))</f>
        <v>No</v>
      </c>
      <c r="X896" s="3" t="str">
        <f>IF(Veg_Table[[#This Row],[EVM_LAST_EDITED_Day]]=Veg_Table[[#This Row],[Created_Day]],"New","Old")</f>
        <v>Old</v>
      </c>
      <c r="Y896" s="1">
        <f>IFERROR(IF(FIND("delete",LOWER(Veg_Table[[#This Row],[PI_COMMENTS]]))&gt;=1,1,0),0)</f>
        <v>0</v>
      </c>
      <c r="Z896" s="1" t="str">
        <f>_xlfn.IFNA(IF(Veg_Table[[#This Row],[EVM_LAST_EDITOR]]="","Yes",VLOOKUP(Veg_Table[[#This Row],[EVM_LAST_EDITOR]],Roster_Table[#All],15,FALSE)),"Yes")</f>
        <v>Yes</v>
      </c>
      <c r="AA89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96" s="1" t="str">
        <f>_xlfn.IFNA(VLOOKUP(Veg_Table[[#This Row],[EVM_LAST_EDITOR]],Roster_Table[#All],3,FALSE),"zAWRR Not in Roster")</f>
        <v>Tyler</v>
      </c>
      <c r="AC896" s="1" t="str">
        <f>_xlfn.IFNA(VLOOKUP(Veg_Table[[#This Row],[EVM_LAST_EDITOR]],Roster_Table[#All],2,FALSE),"zAWRR Not in Roster")</f>
        <v>Rey</v>
      </c>
      <c r="AD896" s="1" t="str">
        <f>IF(_xlfn.CONCAT(Veg_Table[[#This Row],[First_Name]]," ",Veg_Table[[#This Row],[Last_Name]])="zAWRR Not in Roster zAWRR Not in Roster","zAWRR Not in Roster",_xlfn.CONCAT(Veg_Table[[#This Row],[First_Name]]," ",Veg_Table[[#This Row],[Last_Name]]))</f>
        <v>Tyler Rey</v>
      </c>
      <c r="AE896">
        <v>2960033</v>
      </c>
      <c r="AF896" t="s">
        <v>5210</v>
      </c>
      <c r="AG896" t="s">
        <v>93</v>
      </c>
      <c r="AH896" t="s">
        <v>1670</v>
      </c>
      <c r="AI896" t="s">
        <v>2006</v>
      </c>
      <c r="AJ896" t="s">
        <v>21</v>
      </c>
      <c r="AL896" t="s">
        <v>22</v>
      </c>
      <c r="AM896" t="s">
        <v>38</v>
      </c>
      <c r="AN896" t="s">
        <v>25</v>
      </c>
      <c r="AO896" t="s">
        <v>25</v>
      </c>
      <c r="AP896">
        <v>17</v>
      </c>
      <c r="AQ896">
        <v>60</v>
      </c>
      <c r="AS896" t="s">
        <v>24</v>
      </c>
      <c r="AT896" t="s">
        <v>26</v>
      </c>
      <c r="AV896" t="s">
        <v>519</v>
      </c>
      <c r="AW896" t="s">
        <v>5211</v>
      </c>
      <c r="AZ896"/>
      <c r="BB896" s="4"/>
      <c r="BD896" t="s">
        <v>29</v>
      </c>
      <c r="BE896" t="s">
        <v>25</v>
      </c>
      <c r="BF896" t="s">
        <v>513</v>
      </c>
      <c r="BI896" s="3"/>
      <c r="BK896" s="30" t="s">
        <v>166</v>
      </c>
      <c r="BL896" s="3">
        <v>43963.653900462959</v>
      </c>
      <c r="BM896" t="s">
        <v>31</v>
      </c>
      <c r="BN896" t="s">
        <v>32</v>
      </c>
      <c r="BP896" t="s">
        <v>1671</v>
      </c>
      <c r="BQ896" t="s">
        <v>1025</v>
      </c>
      <c r="BR896" t="s">
        <v>28</v>
      </c>
      <c r="BS896" t="s">
        <v>28</v>
      </c>
      <c r="BT896" t="s">
        <v>166</v>
      </c>
      <c r="BU896" s="3">
        <v>43920.640520833331</v>
      </c>
      <c r="BV896" t="s">
        <v>803</v>
      </c>
      <c r="BW896" s="3">
        <v>43964.312978738424</v>
      </c>
      <c r="BX896" t="s">
        <v>5212</v>
      </c>
      <c r="CG896"/>
      <c r="CH896"/>
      <c r="CI896"/>
      <c r="CY896"/>
      <c r="DA896"/>
      <c r="DE896"/>
      <c r="DF896"/>
    </row>
    <row r="897" spans="1:110" x14ac:dyDescent="0.25">
      <c r="A897" s="1">
        <f>IF(Veg_Table[[#This Row],[VP_STATUS]]="Hold",0,IF(OR(AND(Veg_Table[[#This Row],[PRESCRIP]]="NW_No Work",Veg_Table[[#This Row],[VP_STATUS]]&lt;&gt;"No Work Required Under EVM"),AND(Veg_Table[[#This Row],[VP_STATUS]]="No Work Required Under EVM",Veg_Table[[#This Row],[PRESCRIP]]&lt;&gt;"NW_No Work")),1,0))</f>
        <v>0</v>
      </c>
      <c r="B897" s="1">
        <f>IF(Veg_Table[[#This Row],[SPECIES]]="",1,0)</f>
        <v>0</v>
      </c>
      <c r="C897" s="1">
        <f>IF(Veg_Table[[#This Row],[DIAMETER]]="",1,0)</f>
        <v>0</v>
      </c>
      <c r="D897" s="1">
        <f>IF(Veg_Table[[#This Row],[HEIGHT]]="",1,0)</f>
        <v>0</v>
      </c>
      <c r="E89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97" s="1">
        <f>IF(AND(Veg_Table[[#This Row],[TAT_RESULT]]="ABATE",Veg_Table[[#This Row],[PRESCRIP]]="NW_No Work"),1,0)</f>
        <v>0</v>
      </c>
      <c r="G897" s="1">
        <f>IF(OR(Veg_Table[[#This Row],[Prescription R-Scale]]="NA",Veg_Table[[#This Row],[Diameter R-Scale]]="NA"),0,IF(Veg_Table[[#This Row],[Diameter R-Scale]]&lt;&gt;Veg_Table[[#This Row],[Prescription R-Scale]],1,0))</f>
        <v>0</v>
      </c>
      <c r="H897" s="1">
        <f>IF(OR(AND(Veg_Table[[#This Row],[PRESCRIP]]="BC_Br Rmv", Veg_Table[[#This Row],[WOOD_MAN]]&lt;&gt;"Not Needed"),AND(Veg_Table[[#This Row],[PRESCRIP]]="BCS_Br Rmv+Trt", Veg_Table[[#This Row],[WOOD_MAN]]&lt;&gt;"Not Needed")),1,0)</f>
        <v>0</v>
      </c>
      <c r="I897" s="1">
        <f ca="1">IF(AND(Veg_Table[[#This Row],[Prescription_Changed]]="Yes",Veg_Table[[#This Row],[TAT_RESULT]]=""),1,0)</f>
        <v>0</v>
      </c>
      <c r="J897" s="1">
        <f ca="1">SUM(Veg_Table[[#This Row],[Prescription and Status do not match]:[Prescription_Edited_And_TAT_Is_Blank]])</f>
        <v>0</v>
      </c>
      <c r="K897" s="1">
        <f ca="1">IF(Veg_Table[[#This Row],[Sum of Errors]]&gt;0,1,0)</f>
        <v>0</v>
      </c>
      <c r="L897" s="1">
        <f>1</f>
        <v>1</v>
      </c>
      <c r="M897"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897" s="1" t="str">
        <f>IF(OR(MID(Veg_Table[[#This Row],[PRESCRIP]],2,1)="1",MID(Veg_Table[[#This Row],[PRESCRIP]],2,1)="2",MID(Veg_Table[[#This Row],[PRESCRIP]],2,1)="3",MID(Veg_Table[[#This Row],[PRESCRIP]],2,1)="4"),_xlfn.NUMBERVALUE(MID(Veg_Table[[#This Row],[PRESCRIP]],2,1)),"NA")</f>
        <v>NA</v>
      </c>
      <c r="O897" s="1">
        <f>WEEKNUM(Veg_Table[[#This Row],[EVM_LAST_EDITED_Day]],2)</f>
        <v>20</v>
      </c>
      <c r="P897" s="25">
        <f>IFERROR(DATE(YEAR(Veg_Table[[#This Row],[EVM_LAST_EDITED2]]),MONTH(Veg_Table[[#This Row],[EVM_LAST_EDITED2]]),DAY(Veg_Table[[#This Row],[EVM_LAST_EDITED2]])),DATE(2019,1,1))</f>
        <v>43963</v>
      </c>
      <c r="Q897" s="3">
        <f>VALUE(SUBSTITUTE(Veg_Table[[#This Row],[EVM_LAST_EDITED]],",",""))</f>
        <v>43963.653900463003</v>
      </c>
      <c r="R897" s="1" t="str">
        <f>_xlfn.IFNA(IF(Veg_Table[[#This Row],[EVM_LAST_EDITOR]]="","zBlank EVM Last Editor",VLOOKUP(Veg_Table[[#This Row],[EVM_LAST_EDITOR]],Roster_Table[#All],4,FALSE)),"zAWRR Not in Roster")</f>
        <v>MGE</v>
      </c>
      <c r="S897" s="1" t="str">
        <f>_xlfn.IFNA(IF(Veg_Table[[#This Row],[EVM_LAST_EDITOR]]="","zBlank EVM Last Editor",VLOOKUP(Veg_Table[[#This Row],[EVM_LAST_EDITOR]],Roster_Table[#All],16,FALSE)),"zCompany_AWRR not in Roster")</f>
        <v>MGE_Mountain G Enterprises</v>
      </c>
      <c r="T897" s="2">
        <f>IFERROR(DATE(YEAR(Veg_Table[[#This Row],[Created2]]),MONTH(Veg_Table[[#This Row],[Created2]]),DAY(Veg_Table[[#This Row],[Created2]])),DATE(2019,1,1))</f>
        <v>43920</v>
      </c>
      <c r="U897" s="3">
        <f>VALUE(SUBSTITUTE(Veg_Table[[#This Row],[Created]],",",""))</f>
        <v>43920.6463194444</v>
      </c>
      <c r="V897" s="3" t="str">
        <f ca="1">IFERROR(_xlfn.IFNA(CELL("contents",INDIRECT(_xlfn.CONCAT("Veg_Table_Production_Data!",ADDRESS(MATCH(_xlfn.MAXIFS(#REF!,#REF!,"="&amp;Veg_Table[[#This Row],[AUTO_ID]],#REF!,"&lt;"&amp;Veg_Table[[#This Row],[EVM_LAST_EDITED_Day]]),#REF!,0),COLUMN(#REF!),4,1,)))),""),"")</f>
        <v/>
      </c>
      <c r="W897" s="3" t="str">
        <f ca="1">IF(Veg_Table[[#This Row],[Previous_Prescription]]="","No",IF(Veg_Table[[#This Row],[Previous_Prescription]]=Veg_Table[[#This Row],[PRESCRIP]],"No","Yes"))</f>
        <v>No</v>
      </c>
      <c r="X897" s="3" t="str">
        <f>IF(Veg_Table[[#This Row],[EVM_LAST_EDITED_Day]]=Veg_Table[[#This Row],[Created_Day]],"New","Old")</f>
        <v>Old</v>
      </c>
      <c r="Y897" s="1">
        <f>IFERROR(IF(FIND("delete",LOWER(Veg_Table[[#This Row],[PI_COMMENTS]]))&gt;=1,1,0),0)</f>
        <v>0</v>
      </c>
      <c r="Z897" s="1" t="str">
        <f>_xlfn.IFNA(IF(Veg_Table[[#This Row],[EVM_LAST_EDITOR]]="","Yes",VLOOKUP(Veg_Table[[#This Row],[EVM_LAST_EDITOR]],Roster_Table[#All],15,FALSE)),"Yes")</f>
        <v>Yes</v>
      </c>
      <c r="AA89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97" s="1" t="str">
        <f>_xlfn.IFNA(VLOOKUP(Veg_Table[[#This Row],[EVM_LAST_EDITOR]],Roster_Table[#All],3,FALSE),"zAWRR Not in Roster")</f>
        <v>Tyler</v>
      </c>
      <c r="AC897" s="1" t="str">
        <f>_xlfn.IFNA(VLOOKUP(Veg_Table[[#This Row],[EVM_LAST_EDITOR]],Roster_Table[#All],2,FALSE),"zAWRR Not in Roster")</f>
        <v>Rey</v>
      </c>
      <c r="AD897" s="1" t="str">
        <f>IF(_xlfn.CONCAT(Veg_Table[[#This Row],[First_Name]]," ",Veg_Table[[#This Row],[Last_Name]])="zAWRR Not in Roster zAWRR Not in Roster","zAWRR Not in Roster",_xlfn.CONCAT(Veg_Table[[#This Row],[First_Name]]," ",Veg_Table[[#This Row],[Last_Name]]))</f>
        <v>Tyler Rey</v>
      </c>
      <c r="AE897">
        <v>2960034</v>
      </c>
      <c r="AF897" t="s">
        <v>5213</v>
      </c>
      <c r="AG897" t="s">
        <v>93</v>
      </c>
      <c r="AH897" t="s">
        <v>1670</v>
      </c>
      <c r="AI897" t="s">
        <v>2006</v>
      </c>
      <c r="AJ897" t="s">
        <v>21</v>
      </c>
      <c r="AL897" t="s">
        <v>22</v>
      </c>
      <c r="AM897" t="s">
        <v>38</v>
      </c>
      <c r="AN897" t="s">
        <v>25</v>
      </c>
      <c r="AO897" t="s">
        <v>25</v>
      </c>
      <c r="AP897">
        <v>13</v>
      </c>
      <c r="AQ897">
        <v>57</v>
      </c>
      <c r="AS897" t="s">
        <v>24</v>
      </c>
      <c r="AT897" t="s">
        <v>26</v>
      </c>
      <c r="AV897" t="s">
        <v>519</v>
      </c>
      <c r="AW897" t="s">
        <v>5214</v>
      </c>
      <c r="AZ897"/>
      <c r="BB897" s="4"/>
      <c r="BD897" t="s">
        <v>29</v>
      </c>
      <c r="BE897" t="s">
        <v>25</v>
      </c>
      <c r="BF897" t="s">
        <v>513</v>
      </c>
      <c r="BI897" s="3"/>
      <c r="BK897" s="30" t="s">
        <v>166</v>
      </c>
      <c r="BL897" s="3">
        <v>43963.653900462959</v>
      </c>
      <c r="BM897" t="s">
        <v>31</v>
      </c>
      <c r="BN897" t="s">
        <v>32</v>
      </c>
      <c r="BP897" t="s">
        <v>1671</v>
      </c>
      <c r="BQ897" t="s">
        <v>1025</v>
      </c>
      <c r="BR897" t="s">
        <v>28</v>
      </c>
      <c r="BS897" t="s">
        <v>28</v>
      </c>
      <c r="BT897" t="s">
        <v>166</v>
      </c>
      <c r="BU897" s="3">
        <v>43920.646319444444</v>
      </c>
      <c r="BV897" t="s">
        <v>803</v>
      </c>
      <c r="BW897" s="3">
        <v>43964.312978738424</v>
      </c>
      <c r="BX897" t="s">
        <v>5215</v>
      </c>
      <c r="CG897"/>
      <c r="CH897"/>
      <c r="CI897"/>
      <c r="CY897"/>
      <c r="DA897"/>
      <c r="DE897"/>
      <c r="DF897"/>
    </row>
    <row r="898" spans="1:110" x14ac:dyDescent="0.25">
      <c r="A898" s="1">
        <f>IF(Veg_Table[[#This Row],[VP_STATUS]]="Hold",0,IF(OR(AND(Veg_Table[[#This Row],[PRESCRIP]]="NW_No Work",Veg_Table[[#This Row],[VP_STATUS]]&lt;&gt;"No Work Required Under EVM"),AND(Veg_Table[[#This Row],[VP_STATUS]]="No Work Required Under EVM",Veg_Table[[#This Row],[PRESCRIP]]&lt;&gt;"NW_No Work")),1,0))</f>
        <v>0</v>
      </c>
      <c r="B898" s="1">
        <f>IF(Veg_Table[[#This Row],[SPECIES]]="",1,0)</f>
        <v>0</v>
      </c>
      <c r="C898" s="1">
        <f>IF(Veg_Table[[#This Row],[DIAMETER]]="",1,0)</f>
        <v>0</v>
      </c>
      <c r="D898" s="1">
        <f>IF(Veg_Table[[#This Row],[HEIGHT]]="",1,0)</f>
        <v>0</v>
      </c>
      <c r="E89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98" s="1">
        <f>IF(AND(Veg_Table[[#This Row],[TAT_RESULT]]="ABATE",Veg_Table[[#This Row],[PRESCRIP]]="NW_No Work"),1,0)</f>
        <v>0</v>
      </c>
      <c r="G898" s="1">
        <f>IF(OR(Veg_Table[[#This Row],[Prescription R-Scale]]="NA",Veg_Table[[#This Row],[Diameter R-Scale]]="NA"),0,IF(Veg_Table[[#This Row],[Diameter R-Scale]]&lt;&gt;Veg_Table[[#This Row],[Prescription R-Scale]],1,0))</f>
        <v>0</v>
      </c>
      <c r="H898" s="1">
        <f>IF(OR(AND(Veg_Table[[#This Row],[PRESCRIP]]="BC_Br Rmv", Veg_Table[[#This Row],[WOOD_MAN]]&lt;&gt;"Not Needed"),AND(Veg_Table[[#This Row],[PRESCRIP]]="BCS_Br Rmv+Trt", Veg_Table[[#This Row],[WOOD_MAN]]&lt;&gt;"Not Needed")),1,0)</f>
        <v>0</v>
      </c>
      <c r="I898" s="1">
        <f ca="1">IF(AND(Veg_Table[[#This Row],[Prescription_Changed]]="Yes",Veg_Table[[#This Row],[TAT_RESULT]]=""),1,0)</f>
        <v>0</v>
      </c>
      <c r="J898" s="1">
        <f ca="1">SUM(Veg_Table[[#This Row],[Prescription and Status do not match]:[Prescription_Edited_And_TAT_Is_Blank]])</f>
        <v>0</v>
      </c>
      <c r="K898" s="1">
        <f ca="1">IF(Veg_Table[[#This Row],[Sum of Errors]]&gt;0,1,0)</f>
        <v>0</v>
      </c>
      <c r="L898" s="1">
        <f>1</f>
        <v>1</v>
      </c>
      <c r="M898"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898" s="1" t="str">
        <f>IF(OR(MID(Veg_Table[[#This Row],[PRESCRIP]],2,1)="1",MID(Veg_Table[[#This Row],[PRESCRIP]],2,1)="2",MID(Veg_Table[[#This Row],[PRESCRIP]],2,1)="3",MID(Veg_Table[[#This Row],[PRESCRIP]],2,1)="4"),_xlfn.NUMBERVALUE(MID(Veg_Table[[#This Row],[PRESCRIP]],2,1)),"NA")</f>
        <v>NA</v>
      </c>
      <c r="O898" s="1">
        <f>WEEKNUM(Veg_Table[[#This Row],[EVM_LAST_EDITED_Day]],2)</f>
        <v>20</v>
      </c>
      <c r="P898" s="25">
        <f>IFERROR(DATE(YEAR(Veg_Table[[#This Row],[EVM_LAST_EDITED2]]),MONTH(Veg_Table[[#This Row],[EVM_LAST_EDITED2]]),DAY(Veg_Table[[#This Row],[EVM_LAST_EDITED2]])),DATE(2019,1,1))</f>
        <v>43963</v>
      </c>
      <c r="Q898" s="3">
        <f>VALUE(SUBSTITUTE(Veg_Table[[#This Row],[EVM_LAST_EDITED]],",",""))</f>
        <v>43963.653900463003</v>
      </c>
      <c r="R898" s="1" t="str">
        <f>_xlfn.IFNA(IF(Veg_Table[[#This Row],[EVM_LAST_EDITOR]]="","zBlank EVM Last Editor",VLOOKUP(Veg_Table[[#This Row],[EVM_LAST_EDITOR]],Roster_Table[#All],4,FALSE)),"zAWRR Not in Roster")</f>
        <v>MGE</v>
      </c>
      <c r="S898" s="1" t="str">
        <f>_xlfn.IFNA(IF(Veg_Table[[#This Row],[EVM_LAST_EDITOR]]="","zBlank EVM Last Editor",VLOOKUP(Veg_Table[[#This Row],[EVM_LAST_EDITOR]],Roster_Table[#All],16,FALSE)),"zCompany_AWRR not in Roster")</f>
        <v>MGE_Mountain G Enterprises</v>
      </c>
      <c r="T898" s="2">
        <f>IFERROR(DATE(YEAR(Veg_Table[[#This Row],[Created2]]),MONTH(Veg_Table[[#This Row],[Created2]]),DAY(Veg_Table[[#This Row],[Created2]])),DATE(2019,1,1))</f>
        <v>43920</v>
      </c>
      <c r="U898" s="3">
        <f>VALUE(SUBSTITUTE(Veg_Table[[#This Row],[Created]],",",""))</f>
        <v>43920.652997685203</v>
      </c>
      <c r="V898" s="3" t="str">
        <f ca="1">IFERROR(_xlfn.IFNA(CELL("contents",INDIRECT(_xlfn.CONCAT("Veg_Table_Production_Data!",ADDRESS(MATCH(_xlfn.MAXIFS(#REF!,#REF!,"="&amp;Veg_Table[[#This Row],[AUTO_ID]],#REF!,"&lt;"&amp;Veg_Table[[#This Row],[EVM_LAST_EDITED_Day]]),#REF!,0),COLUMN(#REF!),4,1,)))),""),"")</f>
        <v/>
      </c>
      <c r="W898" s="3" t="str">
        <f ca="1">IF(Veg_Table[[#This Row],[Previous_Prescription]]="","No",IF(Veg_Table[[#This Row],[Previous_Prescription]]=Veg_Table[[#This Row],[PRESCRIP]],"No","Yes"))</f>
        <v>No</v>
      </c>
      <c r="X898" s="3" t="str">
        <f>IF(Veg_Table[[#This Row],[EVM_LAST_EDITED_Day]]=Veg_Table[[#This Row],[Created_Day]],"New","Old")</f>
        <v>Old</v>
      </c>
      <c r="Y898" s="1">
        <f>IFERROR(IF(FIND("delete",LOWER(Veg_Table[[#This Row],[PI_COMMENTS]]))&gt;=1,1,0),0)</f>
        <v>0</v>
      </c>
      <c r="Z898" s="1" t="str">
        <f>_xlfn.IFNA(IF(Veg_Table[[#This Row],[EVM_LAST_EDITOR]]="","Yes",VLOOKUP(Veg_Table[[#This Row],[EVM_LAST_EDITOR]],Roster_Table[#All],15,FALSE)),"Yes")</f>
        <v>Yes</v>
      </c>
      <c r="AA89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98" s="1" t="str">
        <f>_xlfn.IFNA(VLOOKUP(Veg_Table[[#This Row],[EVM_LAST_EDITOR]],Roster_Table[#All],3,FALSE),"zAWRR Not in Roster")</f>
        <v>Tyler</v>
      </c>
      <c r="AC898" s="1" t="str">
        <f>_xlfn.IFNA(VLOOKUP(Veg_Table[[#This Row],[EVM_LAST_EDITOR]],Roster_Table[#All],2,FALSE),"zAWRR Not in Roster")</f>
        <v>Rey</v>
      </c>
      <c r="AD898" s="1" t="str">
        <f>IF(_xlfn.CONCAT(Veg_Table[[#This Row],[First_Name]]," ",Veg_Table[[#This Row],[Last_Name]])="zAWRR Not in Roster zAWRR Not in Roster","zAWRR Not in Roster",_xlfn.CONCAT(Veg_Table[[#This Row],[First_Name]]," ",Veg_Table[[#This Row],[Last_Name]]))</f>
        <v>Tyler Rey</v>
      </c>
      <c r="AE898">
        <v>2960035</v>
      </c>
      <c r="AF898" t="s">
        <v>5216</v>
      </c>
      <c r="AG898" t="s">
        <v>93</v>
      </c>
      <c r="AH898" t="s">
        <v>1670</v>
      </c>
      <c r="AI898" t="s">
        <v>2006</v>
      </c>
      <c r="AJ898" t="s">
        <v>21</v>
      </c>
      <c r="AL898" t="s">
        <v>22</v>
      </c>
      <c r="AM898" t="s">
        <v>38</v>
      </c>
      <c r="AN898" t="s">
        <v>25</v>
      </c>
      <c r="AO898" t="s">
        <v>25</v>
      </c>
      <c r="AP898">
        <v>15</v>
      </c>
      <c r="AQ898">
        <v>63</v>
      </c>
      <c r="AS898" t="s">
        <v>24</v>
      </c>
      <c r="AT898" t="s">
        <v>26</v>
      </c>
      <c r="AV898" t="s">
        <v>519</v>
      </c>
      <c r="AW898" t="s">
        <v>5217</v>
      </c>
      <c r="AZ898"/>
      <c r="BB898" s="4"/>
      <c r="BD898" t="s">
        <v>29</v>
      </c>
      <c r="BE898" t="s">
        <v>25</v>
      </c>
      <c r="BF898" t="s">
        <v>513</v>
      </c>
      <c r="BI898" s="3"/>
      <c r="BK898" s="30" t="s">
        <v>166</v>
      </c>
      <c r="BL898" s="3">
        <v>43963.653900462959</v>
      </c>
      <c r="BM898" t="s">
        <v>31</v>
      </c>
      <c r="BN898" t="s">
        <v>32</v>
      </c>
      <c r="BP898" t="s">
        <v>1671</v>
      </c>
      <c r="BQ898" t="s">
        <v>1025</v>
      </c>
      <c r="BR898" t="s">
        <v>28</v>
      </c>
      <c r="BS898" t="s">
        <v>28</v>
      </c>
      <c r="BT898" t="s">
        <v>166</v>
      </c>
      <c r="BU898" s="3">
        <v>43920.652997685182</v>
      </c>
      <c r="BV898" t="s">
        <v>803</v>
      </c>
      <c r="BW898" s="3">
        <v>43964.312978738424</v>
      </c>
      <c r="BX898" t="s">
        <v>5218</v>
      </c>
      <c r="CG898"/>
      <c r="CH898"/>
      <c r="CI898"/>
      <c r="CY898"/>
      <c r="DA898"/>
      <c r="DE898"/>
      <c r="DF898"/>
    </row>
    <row r="899" spans="1:110" x14ac:dyDescent="0.25">
      <c r="A899" s="1">
        <f>IF(Veg_Table[[#This Row],[VP_STATUS]]="Hold",0,IF(OR(AND(Veg_Table[[#This Row],[PRESCRIP]]="NW_No Work",Veg_Table[[#This Row],[VP_STATUS]]&lt;&gt;"No Work Required Under EVM"),AND(Veg_Table[[#This Row],[VP_STATUS]]="No Work Required Under EVM",Veg_Table[[#This Row],[PRESCRIP]]&lt;&gt;"NW_No Work")),1,0))</f>
        <v>0</v>
      </c>
      <c r="B899" s="1">
        <f>IF(Veg_Table[[#This Row],[SPECIES]]="",1,0)</f>
        <v>0</v>
      </c>
      <c r="C899" s="1">
        <f>IF(Veg_Table[[#This Row],[DIAMETER]]="",1,0)</f>
        <v>0</v>
      </c>
      <c r="D899" s="1">
        <f>IF(Veg_Table[[#This Row],[HEIGHT]]="",1,0)</f>
        <v>0</v>
      </c>
      <c r="E89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899" s="1">
        <f>IF(AND(Veg_Table[[#This Row],[TAT_RESULT]]="ABATE",Veg_Table[[#This Row],[PRESCRIP]]="NW_No Work"),1,0)</f>
        <v>0</v>
      </c>
      <c r="G899" s="1">
        <f>IF(OR(Veg_Table[[#This Row],[Prescription R-Scale]]="NA",Veg_Table[[#This Row],[Diameter R-Scale]]="NA"),0,IF(Veg_Table[[#This Row],[Diameter R-Scale]]&lt;&gt;Veg_Table[[#This Row],[Prescription R-Scale]],1,0))</f>
        <v>0</v>
      </c>
      <c r="H899" s="1">
        <f>IF(OR(AND(Veg_Table[[#This Row],[PRESCRIP]]="BC_Br Rmv", Veg_Table[[#This Row],[WOOD_MAN]]&lt;&gt;"Not Needed"),AND(Veg_Table[[#This Row],[PRESCRIP]]="BCS_Br Rmv+Trt", Veg_Table[[#This Row],[WOOD_MAN]]&lt;&gt;"Not Needed")),1,0)</f>
        <v>0</v>
      </c>
      <c r="I899" s="1">
        <f ca="1">IF(AND(Veg_Table[[#This Row],[Prescription_Changed]]="Yes",Veg_Table[[#This Row],[TAT_RESULT]]=""),1,0)</f>
        <v>0</v>
      </c>
      <c r="J899" s="1">
        <f ca="1">SUM(Veg_Table[[#This Row],[Prescription and Status do not match]:[Prescription_Edited_And_TAT_Is_Blank]])</f>
        <v>0</v>
      </c>
      <c r="K899" s="1">
        <f ca="1">IF(Veg_Table[[#This Row],[Sum of Errors]]&gt;0,1,0)</f>
        <v>0</v>
      </c>
      <c r="L899" s="1">
        <f>1</f>
        <v>1</v>
      </c>
      <c r="M899"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899" s="1" t="str">
        <f>IF(OR(MID(Veg_Table[[#This Row],[PRESCRIP]],2,1)="1",MID(Veg_Table[[#This Row],[PRESCRIP]],2,1)="2",MID(Veg_Table[[#This Row],[PRESCRIP]],2,1)="3",MID(Veg_Table[[#This Row],[PRESCRIP]],2,1)="4"),_xlfn.NUMBERVALUE(MID(Veg_Table[[#This Row],[PRESCRIP]],2,1)),"NA")</f>
        <v>NA</v>
      </c>
      <c r="O899" s="1">
        <f>WEEKNUM(Veg_Table[[#This Row],[EVM_LAST_EDITED_Day]],2)</f>
        <v>20</v>
      </c>
      <c r="P899" s="25">
        <f>IFERROR(DATE(YEAR(Veg_Table[[#This Row],[EVM_LAST_EDITED2]]),MONTH(Veg_Table[[#This Row],[EVM_LAST_EDITED2]]),DAY(Veg_Table[[#This Row],[EVM_LAST_EDITED2]])),DATE(2019,1,1))</f>
        <v>43963</v>
      </c>
      <c r="Q899" s="3">
        <f>VALUE(SUBSTITUTE(Veg_Table[[#This Row],[EVM_LAST_EDITED]],",",""))</f>
        <v>43963.653900463003</v>
      </c>
      <c r="R899" s="1" t="str">
        <f>_xlfn.IFNA(IF(Veg_Table[[#This Row],[EVM_LAST_EDITOR]]="","zBlank EVM Last Editor",VLOOKUP(Veg_Table[[#This Row],[EVM_LAST_EDITOR]],Roster_Table[#All],4,FALSE)),"zAWRR Not in Roster")</f>
        <v>MGE</v>
      </c>
      <c r="S899" s="1" t="str">
        <f>_xlfn.IFNA(IF(Veg_Table[[#This Row],[EVM_LAST_EDITOR]]="","zBlank EVM Last Editor",VLOOKUP(Veg_Table[[#This Row],[EVM_LAST_EDITOR]],Roster_Table[#All],16,FALSE)),"zCompany_AWRR not in Roster")</f>
        <v>MGE_Mountain G Enterprises</v>
      </c>
      <c r="T899" s="2">
        <f>IFERROR(DATE(YEAR(Veg_Table[[#This Row],[Created2]]),MONTH(Veg_Table[[#This Row],[Created2]]),DAY(Veg_Table[[#This Row],[Created2]])),DATE(2019,1,1))</f>
        <v>43920</v>
      </c>
      <c r="U899" s="3">
        <f>VALUE(SUBSTITUTE(Veg_Table[[#This Row],[Created]],",",""))</f>
        <v>43920.654803240701</v>
      </c>
      <c r="V899" s="3" t="str">
        <f ca="1">IFERROR(_xlfn.IFNA(CELL("contents",INDIRECT(_xlfn.CONCAT("Veg_Table_Production_Data!",ADDRESS(MATCH(_xlfn.MAXIFS(#REF!,#REF!,"="&amp;Veg_Table[[#This Row],[AUTO_ID]],#REF!,"&lt;"&amp;Veg_Table[[#This Row],[EVM_LAST_EDITED_Day]]),#REF!,0),COLUMN(#REF!),4,1,)))),""),"")</f>
        <v/>
      </c>
      <c r="W899" s="3" t="str">
        <f ca="1">IF(Veg_Table[[#This Row],[Previous_Prescription]]="","No",IF(Veg_Table[[#This Row],[Previous_Prescription]]=Veg_Table[[#This Row],[PRESCRIP]],"No","Yes"))</f>
        <v>No</v>
      </c>
      <c r="X899" s="3" t="str">
        <f>IF(Veg_Table[[#This Row],[EVM_LAST_EDITED_Day]]=Veg_Table[[#This Row],[Created_Day]],"New","Old")</f>
        <v>Old</v>
      </c>
      <c r="Y899" s="1">
        <f>IFERROR(IF(FIND("delete",LOWER(Veg_Table[[#This Row],[PI_COMMENTS]]))&gt;=1,1,0),0)</f>
        <v>0</v>
      </c>
      <c r="Z899" s="1" t="str">
        <f>_xlfn.IFNA(IF(Veg_Table[[#This Row],[EVM_LAST_EDITOR]]="","Yes",VLOOKUP(Veg_Table[[#This Row],[EVM_LAST_EDITOR]],Roster_Table[#All],15,FALSE)),"Yes")</f>
        <v>Yes</v>
      </c>
      <c r="AA89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899" s="1" t="str">
        <f>_xlfn.IFNA(VLOOKUP(Veg_Table[[#This Row],[EVM_LAST_EDITOR]],Roster_Table[#All],3,FALSE),"zAWRR Not in Roster")</f>
        <v>Tyler</v>
      </c>
      <c r="AC899" s="1" t="str">
        <f>_xlfn.IFNA(VLOOKUP(Veg_Table[[#This Row],[EVM_LAST_EDITOR]],Roster_Table[#All],2,FALSE),"zAWRR Not in Roster")</f>
        <v>Rey</v>
      </c>
      <c r="AD899" s="1" t="str">
        <f>IF(_xlfn.CONCAT(Veg_Table[[#This Row],[First_Name]]," ",Veg_Table[[#This Row],[Last_Name]])="zAWRR Not in Roster zAWRR Not in Roster","zAWRR Not in Roster",_xlfn.CONCAT(Veg_Table[[#This Row],[First_Name]]," ",Veg_Table[[#This Row],[Last_Name]]))</f>
        <v>Tyler Rey</v>
      </c>
      <c r="AE899">
        <v>2960036</v>
      </c>
      <c r="AF899" t="s">
        <v>5219</v>
      </c>
      <c r="AG899" t="s">
        <v>93</v>
      </c>
      <c r="AH899" t="s">
        <v>1670</v>
      </c>
      <c r="AI899" t="s">
        <v>2006</v>
      </c>
      <c r="AJ899" t="s">
        <v>21</v>
      </c>
      <c r="AL899" t="s">
        <v>22</v>
      </c>
      <c r="AM899" t="s">
        <v>38</v>
      </c>
      <c r="AN899" t="s">
        <v>25</v>
      </c>
      <c r="AO899" t="s">
        <v>25</v>
      </c>
      <c r="AP899">
        <v>18</v>
      </c>
      <c r="AQ899">
        <v>72</v>
      </c>
      <c r="AR899" t="s">
        <v>511</v>
      </c>
      <c r="AS899" t="s">
        <v>24</v>
      </c>
      <c r="AT899" t="s">
        <v>26</v>
      </c>
      <c r="AV899" t="s">
        <v>519</v>
      </c>
      <c r="AW899" t="s">
        <v>5220</v>
      </c>
      <c r="AZ899"/>
      <c r="BB899" s="4"/>
      <c r="BD899" t="s">
        <v>29</v>
      </c>
      <c r="BE899" t="s">
        <v>25</v>
      </c>
      <c r="BF899" t="s">
        <v>513</v>
      </c>
      <c r="BI899" s="3"/>
      <c r="BK899" s="30" t="s">
        <v>166</v>
      </c>
      <c r="BL899" s="3">
        <v>43963.653900462959</v>
      </c>
      <c r="BM899" t="s">
        <v>31</v>
      </c>
      <c r="BN899" t="s">
        <v>32</v>
      </c>
      <c r="BP899" t="s">
        <v>1671</v>
      </c>
      <c r="BQ899" t="s">
        <v>1025</v>
      </c>
      <c r="BR899" t="s">
        <v>28</v>
      </c>
      <c r="BS899" t="s">
        <v>28</v>
      </c>
      <c r="BT899" t="s">
        <v>166</v>
      </c>
      <c r="BU899" s="3">
        <v>43920.654803240737</v>
      </c>
      <c r="BV899" t="s">
        <v>803</v>
      </c>
      <c r="BW899" s="3">
        <v>43964.312978738424</v>
      </c>
      <c r="BX899" t="s">
        <v>5221</v>
      </c>
      <c r="CG899"/>
      <c r="CH899"/>
      <c r="CI899"/>
      <c r="CY899"/>
      <c r="DA899"/>
      <c r="DE899"/>
      <c r="DF899"/>
    </row>
    <row r="900" spans="1:110" x14ac:dyDescent="0.25">
      <c r="A900" s="1">
        <f>IF(Veg_Table[[#This Row],[VP_STATUS]]="Hold",0,IF(OR(AND(Veg_Table[[#This Row],[PRESCRIP]]="NW_No Work",Veg_Table[[#This Row],[VP_STATUS]]&lt;&gt;"No Work Required Under EVM"),AND(Veg_Table[[#This Row],[VP_STATUS]]="No Work Required Under EVM",Veg_Table[[#This Row],[PRESCRIP]]&lt;&gt;"NW_No Work")),1,0))</f>
        <v>0</v>
      </c>
      <c r="B900" s="1">
        <f>IF(Veg_Table[[#This Row],[SPECIES]]="",1,0)</f>
        <v>0</v>
      </c>
      <c r="C900" s="1">
        <f>IF(Veg_Table[[#This Row],[DIAMETER]]="",1,0)</f>
        <v>0</v>
      </c>
      <c r="D900" s="1">
        <f>IF(Veg_Table[[#This Row],[HEIGHT]]="",1,0)</f>
        <v>0</v>
      </c>
      <c r="E90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00" s="1">
        <f>IF(AND(Veg_Table[[#This Row],[TAT_RESULT]]="ABATE",Veg_Table[[#This Row],[PRESCRIP]]="NW_No Work"),1,0)</f>
        <v>0</v>
      </c>
      <c r="G900" s="1">
        <f>IF(OR(Veg_Table[[#This Row],[Prescription R-Scale]]="NA",Veg_Table[[#This Row],[Diameter R-Scale]]="NA"),0,IF(Veg_Table[[#This Row],[Diameter R-Scale]]&lt;&gt;Veg_Table[[#This Row],[Prescription R-Scale]],1,0))</f>
        <v>0</v>
      </c>
      <c r="H900" s="1">
        <f>IF(OR(AND(Veg_Table[[#This Row],[PRESCRIP]]="BC_Br Rmv", Veg_Table[[#This Row],[WOOD_MAN]]&lt;&gt;"Not Needed"),AND(Veg_Table[[#This Row],[PRESCRIP]]="BCS_Br Rmv+Trt", Veg_Table[[#This Row],[WOOD_MAN]]&lt;&gt;"Not Needed")),1,0)</f>
        <v>0</v>
      </c>
      <c r="I900" s="1">
        <f ca="1">IF(AND(Veg_Table[[#This Row],[Prescription_Changed]]="Yes",Veg_Table[[#This Row],[TAT_RESULT]]=""),1,0)</f>
        <v>0</v>
      </c>
      <c r="J900" s="1">
        <f ca="1">SUM(Veg_Table[[#This Row],[Prescription and Status do not match]:[Prescription_Edited_And_TAT_Is_Blank]])</f>
        <v>0</v>
      </c>
      <c r="K900" s="1">
        <f ca="1">IF(Veg_Table[[#This Row],[Sum of Errors]]&gt;0,1,0)</f>
        <v>0</v>
      </c>
      <c r="L900" s="1">
        <f>1</f>
        <v>1</v>
      </c>
      <c r="M900"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900" s="1" t="str">
        <f>IF(OR(MID(Veg_Table[[#This Row],[PRESCRIP]],2,1)="1",MID(Veg_Table[[#This Row],[PRESCRIP]],2,1)="2",MID(Veg_Table[[#This Row],[PRESCRIP]],2,1)="3",MID(Veg_Table[[#This Row],[PRESCRIP]],2,1)="4"),_xlfn.NUMBERVALUE(MID(Veg_Table[[#This Row],[PRESCRIP]],2,1)),"NA")</f>
        <v>NA</v>
      </c>
      <c r="O900" s="1">
        <f>WEEKNUM(Veg_Table[[#This Row],[EVM_LAST_EDITED_Day]],2)</f>
        <v>20</v>
      </c>
      <c r="P900" s="25">
        <f>IFERROR(DATE(YEAR(Veg_Table[[#This Row],[EVM_LAST_EDITED2]]),MONTH(Veg_Table[[#This Row],[EVM_LAST_EDITED2]]),DAY(Veg_Table[[#This Row],[EVM_LAST_EDITED2]])),DATE(2019,1,1))</f>
        <v>43963</v>
      </c>
      <c r="Q900" s="3">
        <f>VALUE(SUBSTITUTE(Veg_Table[[#This Row],[EVM_LAST_EDITED]],",",""))</f>
        <v>43963.655138888898</v>
      </c>
      <c r="R900" s="1" t="str">
        <f>_xlfn.IFNA(IF(Veg_Table[[#This Row],[EVM_LAST_EDITOR]]="","zBlank EVM Last Editor",VLOOKUP(Veg_Table[[#This Row],[EVM_LAST_EDITOR]],Roster_Table[#All],4,FALSE)),"zAWRR Not in Roster")</f>
        <v>MGE</v>
      </c>
      <c r="S900" s="1" t="str">
        <f>_xlfn.IFNA(IF(Veg_Table[[#This Row],[EVM_LAST_EDITOR]]="","zBlank EVM Last Editor",VLOOKUP(Veg_Table[[#This Row],[EVM_LAST_EDITOR]],Roster_Table[#All],16,FALSE)),"zCompany_AWRR not in Roster")</f>
        <v>MGE_Mountain G Enterprises</v>
      </c>
      <c r="T900" s="2">
        <f>IFERROR(DATE(YEAR(Veg_Table[[#This Row],[Created2]]),MONTH(Veg_Table[[#This Row],[Created2]]),DAY(Veg_Table[[#This Row],[Created2]])),DATE(2019,1,1))</f>
        <v>43963</v>
      </c>
      <c r="U900" s="3">
        <f>VALUE(SUBSTITUTE(Veg_Table[[#This Row],[Created]],",",""))</f>
        <v>43963.655138888898</v>
      </c>
      <c r="V900" s="3" t="str">
        <f ca="1">IFERROR(_xlfn.IFNA(CELL("contents",INDIRECT(_xlfn.CONCAT("Veg_Table_Production_Data!",ADDRESS(MATCH(_xlfn.MAXIFS(#REF!,#REF!,"="&amp;Veg_Table[[#This Row],[AUTO_ID]],#REF!,"&lt;"&amp;Veg_Table[[#This Row],[EVM_LAST_EDITED_Day]]),#REF!,0),COLUMN(#REF!),4,1,)))),""),"")</f>
        <v/>
      </c>
      <c r="W900" s="3" t="str">
        <f ca="1">IF(Veg_Table[[#This Row],[Previous_Prescription]]="","No",IF(Veg_Table[[#This Row],[Previous_Prescription]]=Veg_Table[[#This Row],[PRESCRIP]],"No","Yes"))</f>
        <v>No</v>
      </c>
      <c r="X900" s="3" t="str">
        <f>IF(Veg_Table[[#This Row],[EVM_LAST_EDITED_Day]]=Veg_Table[[#This Row],[Created_Day]],"New","Old")</f>
        <v>New</v>
      </c>
      <c r="Y900" s="1">
        <f>IFERROR(IF(FIND("delete",LOWER(Veg_Table[[#This Row],[PI_COMMENTS]]))&gt;=1,1,0),0)</f>
        <v>0</v>
      </c>
      <c r="Z900" s="1" t="str">
        <f>_xlfn.IFNA(IF(Veg_Table[[#This Row],[EVM_LAST_EDITOR]]="","Yes",VLOOKUP(Veg_Table[[#This Row],[EVM_LAST_EDITOR]],Roster_Table[#All],15,FALSE)),"Yes")</f>
        <v>Yes</v>
      </c>
      <c r="AA90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00" s="1" t="str">
        <f>_xlfn.IFNA(VLOOKUP(Veg_Table[[#This Row],[EVM_LAST_EDITOR]],Roster_Table[#All],3,FALSE),"zAWRR Not in Roster")</f>
        <v>Alex</v>
      </c>
      <c r="AC900" s="1" t="str">
        <f>_xlfn.IFNA(VLOOKUP(Veg_Table[[#This Row],[EVM_LAST_EDITOR]],Roster_Table[#All],2,FALSE),"zAWRR Not in Roster")</f>
        <v>Coon</v>
      </c>
      <c r="AD900" s="1" t="str">
        <f>IF(_xlfn.CONCAT(Veg_Table[[#This Row],[First_Name]]," ",Veg_Table[[#This Row],[Last_Name]])="zAWRR Not in Roster zAWRR Not in Roster","zAWRR Not in Roster",_xlfn.CONCAT(Veg_Table[[#This Row],[First_Name]]," ",Veg_Table[[#This Row],[Last_Name]]))</f>
        <v>Alex Coon</v>
      </c>
      <c r="AE900">
        <v>3221926</v>
      </c>
      <c r="AF900" t="s">
        <v>4796</v>
      </c>
      <c r="AG900" t="s">
        <v>93</v>
      </c>
      <c r="AH900" t="s">
        <v>4641</v>
      </c>
      <c r="AI900" t="s">
        <v>4013</v>
      </c>
      <c r="AJ900" t="s">
        <v>21</v>
      </c>
      <c r="AL900" t="s">
        <v>22</v>
      </c>
      <c r="AM900" t="s">
        <v>38</v>
      </c>
      <c r="AN900" t="s">
        <v>25</v>
      </c>
      <c r="AO900" t="s">
        <v>25</v>
      </c>
      <c r="AP900">
        <v>20</v>
      </c>
      <c r="AQ900">
        <v>70</v>
      </c>
      <c r="AR900" t="s">
        <v>511</v>
      </c>
      <c r="AS900" t="s">
        <v>24</v>
      </c>
      <c r="AT900" t="s">
        <v>26</v>
      </c>
      <c r="AV900" t="s">
        <v>512</v>
      </c>
      <c r="AW900" t="s">
        <v>4797</v>
      </c>
      <c r="AZ900"/>
      <c r="BB900" s="4"/>
      <c r="BD900" t="s">
        <v>29</v>
      </c>
      <c r="BE900" t="s">
        <v>25</v>
      </c>
      <c r="BF900" t="s">
        <v>513</v>
      </c>
      <c r="BI900" s="3"/>
      <c r="BJ900" t="s">
        <v>52</v>
      </c>
      <c r="BK900" s="30" t="s">
        <v>140</v>
      </c>
      <c r="BL900" s="3">
        <v>43963.655138888891</v>
      </c>
      <c r="BM900" t="s">
        <v>31</v>
      </c>
      <c r="BN900" t="s">
        <v>32</v>
      </c>
      <c r="BP900" t="s">
        <v>4643</v>
      </c>
      <c r="BQ900" t="s">
        <v>1025</v>
      </c>
      <c r="BR900" t="s">
        <v>28</v>
      </c>
      <c r="BS900" t="s">
        <v>28</v>
      </c>
      <c r="BT900" t="s">
        <v>140</v>
      </c>
      <c r="BU900" s="3">
        <v>43963.655138888891</v>
      </c>
      <c r="BV900" t="s">
        <v>803</v>
      </c>
      <c r="BW900" s="3">
        <v>43963.682676550925</v>
      </c>
      <c r="BX900" t="s">
        <v>4798</v>
      </c>
      <c r="CG900"/>
      <c r="CH900"/>
      <c r="CI900"/>
      <c r="CY900"/>
      <c r="DA900"/>
      <c r="DE900"/>
      <c r="DF900"/>
    </row>
    <row r="901" spans="1:110" x14ac:dyDescent="0.25">
      <c r="A901" s="1">
        <f>IF(Veg_Table[[#This Row],[VP_STATUS]]="Hold",0,IF(OR(AND(Veg_Table[[#This Row],[PRESCRIP]]="NW_No Work",Veg_Table[[#This Row],[VP_STATUS]]&lt;&gt;"No Work Required Under EVM"),AND(Veg_Table[[#This Row],[VP_STATUS]]="No Work Required Under EVM",Veg_Table[[#This Row],[PRESCRIP]]&lt;&gt;"NW_No Work")),1,0))</f>
        <v>0</v>
      </c>
      <c r="B901" s="1">
        <f>IF(Veg_Table[[#This Row],[SPECIES]]="",1,0)</f>
        <v>0</v>
      </c>
      <c r="C901" s="1">
        <f>IF(Veg_Table[[#This Row],[DIAMETER]]="",1,0)</f>
        <v>0</v>
      </c>
      <c r="D901" s="1">
        <f>IF(Veg_Table[[#This Row],[HEIGHT]]="",1,0)</f>
        <v>0</v>
      </c>
      <c r="E90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01" s="1">
        <f>IF(AND(Veg_Table[[#This Row],[TAT_RESULT]]="ABATE",Veg_Table[[#This Row],[PRESCRIP]]="NW_No Work"),1,0)</f>
        <v>0</v>
      </c>
      <c r="G901" s="1">
        <f>IF(OR(Veg_Table[[#This Row],[Prescription R-Scale]]="NA",Veg_Table[[#This Row],[Diameter R-Scale]]="NA"),0,IF(Veg_Table[[#This Row],[Diameter R-Scale]]&lt;&gt;Veg_Table[[#This Row],[Prescription R-Scale]],1,0))</f>
        <v>0</v>
      </c>
      <c r="H901" s="1">
        <f>IF(OR(AND(Veg_Table[[#This Row],[PRESCRIP]]="BC_Br Rmv", Veg_Table[[#This Row],[WOOD_MAN]]&lt;&gt;"Not Needed"),AND(Veg_Table[[#This Row],[PRESCRIP]]="BCS_Br Rmv+Trt", Veg_Table[[#This Row],[WOOD_MAN]]&lt;&gt;"Not Needed")),1,0)</f>
        <v>0</v>
      </c>
      <c r="I901" s="1">
        <f ca="1">IF(AND(Veg_Table[[#This Row],[Prescription_Changed]]="Yes",Veg_Table[[#This Row],[TAT_RESULT]]=""),1,0)</f>
        <v>0</v>
      </c>
      <c r="J901" s="1">
        <f ca="1">SUM(Veg_Table[[#This Row],[Prescription and Status do not match]:[Prescription_Edited_And_TAT_Is_Blank]])</f>
        <v>0</v>
      </c>
      <c r="K901" s="1">
        <f ca="1">IF(Veg_Table[[#This Row],[Sum of Errors]]&gt;0,1,0)</f>
        <v>0</v>
      </c>
      <c r="L901" s="1">
        <f>1</f>
        <v>1</v>
      </c>
      <c r="M90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901" s="1">
        <f>IF(OR(MID(Veg_Table[[#This Row],[PRESCRIP]],2,1)="1",MID(Veg_Table[[#This Row],[PRESCRIP]],2,1)="2",MID(Veg_Table[[#This Row],[PRESCRIP]],2,1)="3",MID(Veg_Table[[#This Row],[PRESCRIP]],2,1)="4"),_xlfn.NUMBERVALUE(MID(Veg_Table[[#This Row],[PRESCRIP]],2,1)),"NA")</f>
        <v>2</v>
      </c>
      <c r="O901" s="1">
        <f>WEEKNUM(Veg_Table[[#This Row],[EVM_LAST_EDITED_Day]],2)</f>
        <v>20</v>
      </c>
      <c r="P901" s="25">
        <f>IFERROR(DATE(YEAR(Veg_Table[[#This Row],[EVM_LAST_EDITED2]]),MONTH(Veg_Table[[#This Row],[EVM_LAST_EDITED2]]),DAY(Veg_Table[[#This Row],[EVM_LAST_EDITED2]])),DATE(2019,1,1))</f>
        <v>43963</v>
      </c>
      <c r="Q901" s="3">
        <f>VALUE(SUBSTITUTE(Veg_Table[[#This Row],[EVM_LAST_EDITED]],",",""))</f>
        <v>43963.661135208298</v>
      </c>
      <c r="R901" s="1" t="str">
        <f>_xlfn.IFNA(IF(Veg_Table[[#This Row],[EVM_LAST_EDITOR]]="","zBlank EVM Last Editor",VLOOKUP(Veg_Table[[#This Row],[EVM_LAST_EDITOR]],Roster_Table[#All],4,FALSE)),"zAWRR Not in Roster")</f>
        <v>MGE</v>
      </c>
      <c r="S901" s="1" t="str">
        <f>_xlfn.IFNA(IF(Veg_Table[[#This Row],[EVM_LAST_EDITOR]]="","zBlank EVM Last Editor",VLOOKUP(Veg_Table[[#This Row],[EVM_LAST_EDITOR]],Roster_Table[#All],16,FALSE)),"zCompany_AWRR not in Roster")</f>
        <v>MGE_Mountain G Enterprises</v>
      </c>
      <c r="T901" s="2">
        <f>IFERROR(DATE(YEAR(Veg_Table[[#This Row],[Created2]]),MONTH(Veg_Table[[#This Row],[Created2]]),DAY(Veg_Table[[#This Row],[Created2]])),DATE(2019,1,1))</f>
        <v>43914</v>
      </c>
      <c r="U901" s="3">
        <f>VALUE(SUBSTITUTE(Veg_Table[[#This Row],[Created]],",",""))</f>
        <v>43914.398460648103</v>
      </c>
      <c r="V901" s="3" t="str">
        <f ca="1">IFERROR(_xlfn.IFNA(CELL("contents",INDIRECT(_xlfn.CONCAT("Veg_Table_Production_Data!",ADDRESS(MATCH(_xlfn.MAXIFS(#REF!,#REF!,"="&amp;Veg_Table[[#This Row],[AUTO_ID]],#REF!,"&lt;"&amp;Veg_Table[[#This Row],[EVM_LAST_EDITED_Day]]),#REF!,0),COLUMN(#REF!),4,1,)))),""),"")</f>
        <v/>
      </c>
      <c r="W901" s="3" t="str">
        <f ca="1">IF(Veg_Table[[#This Row],[Previous_Prescription]]="","No",IF(Veg_Table[[#This Row],[Previous_Prescription]]=Veg_Table[[#This Row],[PRESCRIP]],"No","Yes"))</f>
        <v>No</v>
      </c>
      <c r="X901" s="3" t="str">
        <f>IF(Veg_Table[[#This Row],[EVM_LAST_EDITED_Day]]=Veg_Table[[#This Row],[Created_Day]],"New","Old")</f>
        <v>Old</v>
      </c>
      <c r="Y901" s="1">
        <f>IFERROR(IF(FIND("delete",LOWER(Veg_Table[[#This Row],[PI_COMMENTS]]))&gt;=1,1,0),0)</f>
        <v>0</v>
      </c>
      <c r="Z901" s="1" t="str">
        <f>_xlfn.IFNA(IF(Veg_Table[[#This Row],[EVM_LAST_EDITOR]]="","Yes",VLOOKUP(Veg_Table[[#This Row],[EVM_LAST_EDITOR]],Roster_Table[#All],15,FALSE)),"Yes")</f>
        <v>Yes</v>
      </c>
      <c r="AA90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01" s="1" t="str">
        <f>_xlfn.IFNA(VLOOKUP(Veg_Table[[#This Row],[EVM_LAST_EDITOR]],Roster_Table[#All],3,FALSE),"zAWRR Not in Roster")</f>
        <v>John Paul</v>
      </c>
      <c r="AC901" s="1" t="str">
        <f>_xlfn.IFNA(VLOOKUP(Veg_Table[[#This Row],[EVM_LAST_EDITOR]],Roster_Table[#All],2,FALSE),"zAWRR Not in Roster")</f>
        <v>Kubitschek</v>
      </c>
      <c r="AD901" s="1" t="str">
        <f>IF(_xlfn.CONCAT(Veg_Table[[#This Row],[First_Name]]," ",Veg_Table[[#This Row],[Last_Name]])="zAWRR Not in Roster zAWRR Not in Roster","zAWRR Not in Roster",_xlfn.CONCAT(Veg_Table[[#This Row],[First_Name]]," ",Veg_Table[[#This Row],[Last_Name]]))</f>
        <v>John Paul Kubitschek</v>
      </c>
      <c r="AE901">
        <v>2946939</v>
      </c>
      <c r="AF901" t="s">
        <v>1659</v>
      </c>
      <c r="AG901" t="s">
        <v>93</v>
      </c>
      <c r="AH901" t="s">
        <v>1532</v>
      </c>
      <c r="AI901" t="s">
        <v>1550</v>
      </c>
      <c r="AJ901" t="s">
        <v>36</v>
      </c>
      <c r="AL901" t="s">
        <v>22</v>
      </c>
      <c r="AM901" t="s">
        <v>38</v>
      </c>
      <c r="AN901" t="s">
        <v>25</v>
      </c>
      <c r="AO901" t="s">
        <v>25</v>
      </c>
      <c r="AP901">
        <v>21</v>
      </c>
      <c r="AQ901">
        <v>120</v>
      </c>
      <c r="AR901" t="s">
        <v>514</v>
      </c>
      <c r="AS901" t="s">
        <v>42</v>
      </c>
      <c r="AT901" t="s">
        <v>515</v>
      </c>
      <c r="AV901" t="s">
        <v>512</v>
      </c>
      <c r="AW901" t="s">
        <v>4621</v>
      </c>
      <c r="AZ901"/>
      <c r="BB901" s="4"/>
      <c r="BD901" t="s">
        <v>29</v>
      </c>
      <c r="BE901" t="s">
        <v>25</v>
      </c>
      <c r="BF901" t="s">
        <v>513</v>
      </c>
      <c r="BI901" s="3"/>
      <c r="BJ901" t="s">
        <v>2809</v>
      </c>
      <c r="BK901" s="30" t="s">
        <v>344</v>
      </c>
      <c r="BL901" s="3">
        <v>43963.661135208335</v>
      </c>
      <c r="BM901" t="s">
        <v>31</v>
      </c>
      <c r="BN901" t="s">
        <v>32</v>
      </c>
      <c r="BP901" t="s">
        <v>1547</v>
      </c>
      <c r="BQ901" t="s">
        <v>1025</v>
      </c>
      <c r="BR901" t="s">
        <v>28</v>
      </c>
      <c r="BS901" t="s">
        <v>28</v>
      </c>
      <c r="BT901" t="s">
        <v>520</v>
      </c>
      <c r="BU901" s="3">
        <v>43914.398460648146</v>
      </c>
      <c r="BV901" t="s">
        <v>803</v>
      </c>
      <c r="BW901" s="3">
        <v>43963.731036203702</v>
      </c>
      <c r="BX901" t="s">
        <v>1660</v>
      </c>
      <c r="CG901"/>
      <c r="CH901"/>
      <c r="CI901"/>
      <c r="CY901"/>
      <c r="DA901"/>
      <c r="DE901"/>
      <c r="DF901"/>
    </row>
    <row r="902" spans="1:110" x14ac:dyDescent="0.25">
      <c r="A902" s="1">
        <f>IF(Veg_Table[[#This Row],[VP_STATUS]]="Hold",0,IF(OR(AND(Veg_Table[[#This Row],[PRESCRIP]]="NW_No Work",Veg_Table[[#This Row],[VP_STATUS]]&lt;&gt;"No Work Required Under EVM"),AND(Veg_Table[[#This Row],[VP_STATUS]]="No Work Required Under EVM",Veg_Table[[#This Row],[PRESCRIP]]&lt;&gt;"NW_No Work")),1,0))</f>
        <v>0</v>
      </c>
      <c r="B902" s="1">
        <f>IF(Veg_Table[[#This Row],[SPECIES]]="",1,0)</f>
        <v>0</v>
      </c>
      <c r="C902" s="1">
        <f>IF(Veg_Table[[#This Row],[DIAMETER]]="",1,0)</f>
        <v>0</v>
      </c>
      <c r="D902" s="1">
        <f>IF(Veg_Table[[#This Row],[HEIGHT]]="",1,0)</f>
        <v>0</v>
      </c>
      <c r="E90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02" s="1">
        <f>IF(AND(Veg_Table[[#This Row],[TAT_RESULT]]="ABATE",Veg_Table[[#This Row],[PRESCRIP]]="NW_No Work"),1,0)</f>
        <v>0</v>
      </c>
      <c r="G902" s="1">
        <f>IF(OR(Veg_Table[[#This Row],[Prescription R-Scale]]="NA",Veg_Table[[#This Row],[Diameter R-Scale]]="NA"),0,IF(Veg_Table[[#This Row],[Diameter R-Scale]]&lt;&gt;Veg_Table[[#This Row],[Prescription R-Scale]],1,0))</f>
        <v>0</v>
      </c>
      <c r="H902" s="1">
        <f>IF(OR(AND(Veg_Table[[#This Row],[PRESCRIP]]="BC_Br Rmv", Veg_Table[[#This Row],[WOOD_MAN]]&lt;&gt;"Not Needed"),AND(Veg_Table[[#This Row],[PRESCRIP]]="BCS_Br Rmv+Trt", Veg_Table[[#This Row],[WOOD_MAN]]&lt;&gt;"Not Needed")),1,0)</f>
        <v>0</v>
      </c>
      <c r="I902" s="1">
        <f ca="1">IF(AND(Veg_Table[[#This Row],[Prescription_Changed]]="Yes",Veg_Table[[#This Row],[TAT_RESULT]]=""),1,0)</f>
        <v>0</v>
      </c>
      <c r="J902" s="1">
        <f ca="1">SUM(Veg_Table[[#This Row],[Prescription and Status do not match]:[Prescription_Edited_And_TAT_Is_Blank]])</f>
        <v>0</v>
      </c>
      <c r="K902" s="1">
        <f ca="1">IF(Veg_Table[[#This Row],[Sum of Errors]]&gt;0,1,0)</f>
        <v>0</v>
      </c>
      <c r="L902" s="1">
        <f>1</f>
        <v>1</v>
      </c>
      <c r="M90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902" s="1" t="str">
        <f>IF(OR(MID(Veg_Table[[#This Row],[PRESCRIP]],2,1)="1",MID(Veg_Table[[#This Row],[PRESCRIP]],2,1)="2",MID(Veg_Table[[#This Row],[PRESCRIP]],2,1)="3",MID(Veg_Table[[#This Row],[PRESCRIP]],2,1)="4"),_xlfn.NUMBERVALUE(MID(Veg_Table[[#This Row],[PRESCRIP]],2,1)),"NA")</f>
        <v>NA</v>
      </c>
      <c r="O902" s="1">
        <f>WEEKNUM(Veg_Table[[#This Row],[EVM_LAST_EDITED_Day]],2)</f>
        <v>20</v>
      </c>
      <c r="P902" s="25">
        <f>IFERROR(DATE(YEAR(Veg_Table[[#This Row],[EVM_LAST_EDITED2]]),MONTH(Veg_Table[[#This Row],[EVM_LAST_EDITED2]]),DAY(Veg_Table[[#This Row],[EVM_LAST_EDITED2]])),DATE(2019,1,1))</f>
        <v>43963</v>
      </c>
      <c r="Q902" s="3">
        <f>VALUE(SUBSTITUTE(Veg_Table[[#This Row],[EVM_LAST_EDITED]],",",""))</f>
        <v>43963.6636111111</v>
      </c>
      <c r="R902" s="1" t="str">
        <f>_xlfn.IFNA(IF(Veg_Table[[#This Row],[EVM_LAST_EDITOR]]="","zBlank EVM Last Editor",VLOOKUP(Veg_Table[[#This Row],[EVM_LAST_EDITOR]],Roster_Table[#All],4,FALSE)),"zAWRR Not in Roster")</f>
        <v>MGE</v>
      </c>
      <c r="S902" s="1" t="str">
        <f>_xlfn.IFNA(IF(Veg_Table[[#This Row],[EVM_LAST_EDITOR]]="","zBlank EVM Last Editor",VLOOKUP(Veg_Table[[#This Row],[EVM_LAST_EDITOR]],Roster_Table[#All],16,FALSE)),"zCompany_AWRR not in Roster")</f>
        <v>MGE_Mountain G Enterprises</v>
      </c>
      <c r="T902" s="2">
        <f>IFERROR(DATE(YEAR(Veg_Table[[#This Row],[Created2]]),MONTH(Veg_Table[[#This Row],[Created2]]),DAY(Veg_Table[[#This Row],[Created2]])),DATE(2019,1,1))</f>
        <v>43963</v>
      </c>
      <c r="U902" s="3">
        <f>VALUE(SUBSTITUTE(Veg_Table[[#This Row],[Created]],",",""))</f>
        <v>43963.661712963003</v>
      </c>
      <c r="V902" s="3" t="str">
        <f ca="1">IFERROR(_xlfn.IFNA(CELL("contents",INDIRECT(_xlfn.CONCAT("Veg_Table_Production_Data!",ADDRESS(MATCH(_xlfn.MAXIFS(#REF!,#REF!,"="&amp;Veg_Table[[#This Row],[AUTO_ID]],#REF!,"&lt;"&amp;Veg_Table[[#This Row],[EVM_LAST_EDITED_Day]]),#REF!,0),COLUMN(#REF!),4,1,)))),""),"")</f>
        <v/>
      </c>
      <c r="W902" s="3" t="str">
        <f ca="1">IF(Veg_Table[[#This Row],[Previous_Prescription]]="","No",IF(Veg_Table[[#This Row],[Previous_Prescription]]=Veg_Table[[#This Row],[PRESCRIP]],"No","Yes"))</f>
        <v>No</v>
      </c>
      <c r="X902" s="3" t="str">
        <f>IF(Veg_Table[[#This Row],[EVM_LAST_EDITED_Day]]=Veg_Table[[#This Row],[Created_Day]],"New","Old")</f>
        <v>New</v>
      </c>
      <c r="Y902" s="1">
        <f>IFERROR(IF(FIND("delete",LOWER(Veg_Table[[#This Row],[PI_COMMENTS]]))&gt;=1,1,0),0)</f>
        <v>0</v>
      </c>
      <c r="Z902" s="1" t="str">
        <f>_xlfn.IFNA(IF(Veg_Table[[#This Row],[EVM_LAST_EDITOR]]="","Yes",VLOOKUP(Veg_Table[[#This Row],[EVM_LAST_EDITOR]],Roster_Table[#All],15,FALSE)),"Yes")</f>
        <v>Yes</v>
      </c>
      <c r="AA90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02" s="1" t="str">
        <f>_xlfn.IFNA(VLOOKUP(Veg_Table[[#This Row],[EVM_LAST_EDITOR]],Roster_Table[#All],3,FALSE),"zAWRR Not in Roster")</f>
        <v>Tyler</v>
      </c>
      <c r="AC902" s="1" t="str">
        <f>_xlfn.IFNA(VLOOKUP(Veg_Table[[#This Row],[EVM_LAST_EDITOR]],Roster_Table[#All],2,FALSE),"zAWRR Not in Roster")</f>
        <v>Rey</v>
      </c>
      <c r="AD902" s="1" t="str">
        <f>IF(_xlfn.CONCAT(Veg_Table[[#This Row],[First_Name]]," ",Veg_Table[[#This Row],[Last_Name]])="zAWRR Not in Roster zAWRR Not in Roster","zAWRR Not in Roster",_xlfn.CONCAT(Veg_Table[[#This Row],[First_Name]]," ",Veg_Table[[#This Row],[Last_Name]]))</f>
        <v>Tyler Rey</v>
      </c>
      <c r="AE902">
        <v>3222965</v>
      </c>
      <c r="AF902" t="s">
        <v>5797</v>
      </c>
      <c r="AG902" t="s">
        <v>93</v>
      </c>
      <c r="AH902" t="s">
        <v>1670</v>
      </c>
      <c r="AI902" t="s">
        <v>2006</v>
      </c>
      <c r="AJ902" t="s">
        <v>36</v>
      </c>
      <c r="AL902" t="s">
        <v>22</v>
      </c>
      <c r="AM902" t="s">
        <v>40</v>
      </c>
      <c r="AN902" t="s">
        <v>25</v>
      </c>
      <c r="AO902" t="s">
        <v>25</v>
      </c>
      <c r="AP902">
        <v>21</v>
      </c>
      <c r="AQ902">
        <v>50</v>
      </c>
      <c r="AR902" t="s">
        <v>511</v>
      </c>
      <c r="AS902" t="s">
        <v>823</v>
      </c>
      <c r="AT902" t="s">
        <v>26</v>
      </c>
      <c r="AV902" t="s">
        <v>519</v>
      </c>
      <c r="AW902" t="s">
        <v>5798</v>
      </c>
      <c r="AZ902"/>
      <c r="BB902" s="4"/>
      <c r="BD902" t="s">
        <v>29</v>
      </c>
      <c r="BE902" t="s">
        <v>25</v>
      </c>
      <c r="BF902" t="s">
        <v>513</v>
      </c>
      <c r="BI902" s="3"/>
      <c r="BJ902" t="s">
        <v>1732</v>
      </c>
      <c r="BK902" s="30" t="s">
        <v>166</v>
      </c>
      <c r="BL902" s="3">
        <v>43963.663611111115</v>
      </c>
      <c r="BM902" t="s">
        <v>31</v>
      </c>
      <c r="BN902" t="s">
        <v>32</v>
      </c>
      <c r="BP902" t="s">
        <v>1671</v>
      </c>
      <c r="BQ902" t="s">
        <v>1025</v>
      </c>
      <c r="BR902" t="s">
        <v>28</v>
      </c>
      <c r="BS902" t="s">
        <v>28</v>
      </c>
      <c r="BT902" t="s">
        <v>166</v>
      </c>
      <c r="BU902" s="3">
        <v>43963.661712962959</v>
      </c>
      <c r="BV902" t="s">
        <v>803</v>
      </c>
      <c r="BW902" s="3">
        <v>43964.522539259262</v>
      </c>
      <c r="BX902" t="s">
        <v>5799</v>
      </c>
      <c r="CG902"/>
      <c r="CH902"/>
      <c r="CI902"/>
      <c r="CY902"/>
      <c r="DA902"/>
      <c r="DE902"/>
      <c r="DF902"/>
    </row>
    <row r="903" spans="1:110" x14ac:dyDescent="0.25">
      <c r="A903" s="1">
        <f>IF(Veg_Table[[#This Row],[VP_STATUS]]="Hold",0,IF(OR(AND(Veg_Table[[#This Row],[PRESCRIP]]="NW_No Work",Veg_Table[[#This Row],[VP_STATUS]]&lt;&gt;"No Work Required Under EVM"),AND(Veg_Table[[#This Row],[VP_STATUS]]="No Work Required Under EVM",Veg_Table[[#This Row],[PRESCRIP]]&lt;&gt;"NW_No Work")),1,0))</f>
        <v>0</v>
      </c>
      <c r="B903" s="1">
        <f>IF(Veg_Table[[#This Row],[SPECIES]]="",1,0)</f>
        <v>0</v>
      </c>
      <c r="C903" s="1">
        <f>IF(Veg_Table[[#This Row],[DIAMETER]]="",1,0)</f>
        <v>0</v>
      </c>
      <c r="D903" s="1">
        <f>IF(Veg_Table[[#This Row],[HEIGHT]]="",1,0)</f>
        <v>0</v>
      </c>
      <c r="E90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03" s="1">
        <f>IF(AND(Veg_Table[[#This Row],[TAT_RESULT]]="ABATE",Veg_Table[[#This Row],[PRESCRIP]]="NW_No Work"),1,0)</f>
        <v>0</v>
      </c>
      <c r="G903" s="1">
        <f>IF(OR(Veg_Table[[#This Row],[Prescription R-Scale]]="NA",Veg_Table[[#This Row],[Diameter R-Scale]]="NA"),0,IF(Veg_Table[[#This Row],[Diameter R-Scale]]&lt;&gt;Veg_Table[[#This Row],[Prescription R-Scale]],1,0))</f>
        <v>0</v>
      </c>
      <c r="H903" s="1">
        <f>IF(OR(AND(Veg_Table[[#This Row],[PRESCRIP]]="BC_Br Rmv", Veg_Table[[#This Row],[WOOD_MAN]]&lt;&gt;"Not Needed"),AND(Veg_Table[[#This Row],[PRESCRIP]]="BCS_Br Rmv+Trt", Veg_Table[[#This Row],[WOOD_MAN]]&lt;&gt;"Not Needed")),1,0)</f>
        <v>0</v>
      </c>
      <c r="I903" s="1">
        <f ca="1">IF(AND(Veg_Table[[#This Row],[Prescription_Changed]]="Yes",Veg_Table[[#This Row],[TAT_RESULT]]=""),1,0)</f>
        <v>0</v>
      </c>
      <c r="J903" s="1">
        <f ca="1">SUM(Veg_Table[[#This Row],[Prescription and Status do not match]:[Prescription_Edited_And_TAT_Is_Blank]])</f>
        <v>0</v>
      </c>
      <c r="K903" s="1">
        <f ca="1">IF(Veg_Table[[#This Row],[Sum of Errors]]&gt;0,1,0)</f>
        <v>0</v>
      </c>
      <c r="L903" s="1">
        <f>1</f>
        <v>1</v>
      </c>
      <c r="M903"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903" s="1" t="str">
        <f>IF(OR(MID(Veg_Table[[#This Row],[PRESCRIP]],2,1)="1",MID(Veg_Table[[#This Row],[PRESCRIP]],2,1)="2",MID(Veg_Table[[#This Row],[PRESCRIP]],2,1)="3",MID(Veg_Table[[#This Row],[PRESCRIP]],2,1)="4"),_xlfn.NUMBERVALUE(MID(Veg_Table[[#This Row],[PRESCRIP]],2,1)),"NA")</f>
        <v>NA</v>
      </c>
      <c r="O903" s="1">
        <f>WEEKNUM(Veg_Table[[#This Row],[EVM_LAST_EDITED_Day]],2)</f>
        <v>20</v>
      </c>
      <c r="P903" s="25">
        <f>IFERROR(DATE(YEAR(Veg_Table[[#This Row],[EVM_LAST_EDITED2]]),MONTH(Veg_Table[[#This Row],[EVM_LAST_EDITED2]]),DAY(Veg_Table[[#This Row],[EVM_LAST_EDITED2]])),DATE(2019,1,1))</f>
        <v>43963</v>
      </c>
      <c r="Q903" s="3">
        <f>VALUE(SUBSTITUTE(Veg_Table[[#This Row],[EVM_LAST_EDITED]],",",""))</f>
        <v>43963.666642951401</v>
      </c>
      <c r="R903" s="1" t="str">
        <f>_xlfn.IFNA(IF(Veg_Table[[#This Row],[EVM_LAST_EDITOR]]="","zBlank EVM Last Editor",VLOOKUP(Veg_Table[[#This Row],[EVM_LAST_EDITOR]],Roster_Table[#All],4,FALSE)),"zAWRR Not in Roster")</f>
        <v>MGE</v>
      </c>
      <c r="S903" s="1" t="str">
        <f>_xlfn.IFNA(IF(Veg_Table[[#This Row],[EVM_LAST_EDITOR]]="","zBlank EVM Last Editor",VLOOKUP(Veg_Table[[#This Row],[EVM_LAST_EDITOR]],Roster_Table[#All],16,FALSE)),"zCompany_AWRR not in Roster")</f>
        <v>MGE_Mountain G Enterprises</v>
      </c>
      <c r="T903" s="2">
        <f>IFERROR(DATE(YEAR(Veg_Table[[#This Row],[Created2]]),MONTH(Veg_Table[[#This Row],[Created2]]),DAY(Veg_Table[[#This Row],[Created2]])),DATE(2019,1,1))</f>
        <v>43920</v>
      </c>
      <c r="U903" s="3">
        <f>VALUE(SUBSTITUTE(Veg_Table[[#This Row],[Created]],",",""))</f>
        <v>43920.449583333299</v>
      </c>
      <c r="V903" s="3" t="str">
        <f ca="1">IFERROR(_xlfn.IFNA(CELL("contents",INDIRECT(_xlfn.CONCAT("Veg_Table_Production_Data!",ADDRESS(MATCH(_xlfn.MAXIFS(#REF!,#REF!,"="&amp;Veg_Table[[#This Row],[AUTO_ID]],#REF!,"&lt;"&amp;Veg_Table[[#This Row],[EVM_LAST_EDITED_Day]]),#REF!,0),COLUMN(#REF!),4,1,)))),""),"")</f>
        <v/>
      </c>
      <c r="W903" s="3" t="str">
        <f ca="1">IF(Veg_Table[[#This Row],[Previous_Prescription]]="","No",IF(Veg_Table[[#This Row],[Previous_Prescription]]=Veg_Table[[#This Row],[PRESCRIP]],"No","Yes"))</f>
        <v>No</v>
      </c>
      <c r="X903" s="3" t="str">
        <f>IF(Veg_Table[[#This Row],[EVM_LAST_EDITED_Day]]=Veg_Table[[#This Row],[Created_Day]],"New","Old")</f>
        <v>Old</v>
      </c>
      <c r="Y903" s="1">
        <f>IFERROR(IF(FIND("delete",LOWER(Veg_Table[[#This Row],[PI_COMMENTS]]))&gt;=1,1,0),0)</f>
        <v>0</v>
      </c>
      <c r="Z903" s="1" t="str">
        <f>_xlfn.IFNA(IF(Veg_Table[[#This Row],[EVM_LAST_EDITOR]]="","Yes",VLOOKUP(Veg_Table[[#This Row],[EVM_LAST_EDITOR]],Roster_Table[#All],15,FALSE)),"Yes")</f>
        <v>Yes</v>
      </c>
      <c r="AA90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03" s="1" t="str">
        <f>_xlfn.IFNA(VLOOKUP(Veg_Table[[#This Row],[EVM_LAST_EDITOR]],Roster_Table[#All],3,FALSE),"zAWRR Not in Roster")</f>
        <v>Amanda</v>
      </c>
      <c r="AC903" s="1" t="str">
        <f>_xlfn.IFNA(VLOOKUP(Veg_Table[[#This Row],[EVM_LAST_EDITOR]],Roster_Table[#All],2,FALSE),"zAWRR Not in Roster")</f>
        <v>Winne</v>
      </c>
      <c r="AD903" s="1" t="str">
        <f>IF(_xlfn.CONCAT(Veg_Table[[#This Row],[First_Name]]," ",Veg_Table[[#This Row],[Last_Name]])="zAWRR Not in Roster zAWRR Not in Roster","zAWRR Not in Roster",_xlfn.CONCAT(Veg_Table[[#This Row],[First_Name]]," ",Veg_Table[[#This Row],[Last_Name]]))</f>
        <v>Amanda Winne</v>
      </c>
      <c r="AE903">
        <v>2960017</v>
      </c>
      <c r="AF903" t="s">
        <v>4628</v>
      </c>
      <c r="AG903" t="s">
        <v>93</v>
      </c>
      <c r="AH903" t="s">
        <v>1670</v>
      </c>
      <c r="AI903" t="s">
        <v>3357</v>
      </c>
      <c r="AJ903" t="s">
        <v>21</v>
      </c>
      <c r="AL903" t="s">
        <v>22</v>
      </c>
      <c r="AM903" t="s">
        <v>38</v>
      </c>
      <c r="AN903" t="s">
        <v>25</v>
      </c>
      <c r="AO903" t="s">
        <v>25</v>
      </c>
      <c r="AP903">
        <v>11</v>
      </c>
      <c r="AQ903">
        <v>63</v>
      </c>
      <c r="AR903" t="s">
        <v>511</v>
      </c>
      <c r="AS903" t="s">
        <v>24</v>
      </c>
      <c r="AT903" t="s">
        <v>26</v>
      </c>
      <c r="AV903" t="s">
        <v>519</v>
      </c>
      <c r="AW903" t="s">
        <v>4629</v>
      </c>
      <c r="AZ903"/>
      <c r="BB903" s="4"/>
      <c r="BD903" t="s">
        <v>29</v>
      </c>
      <c r="BE903" t="s">
        <v>25</v>
      </c>
      <c r="BF903" t="s">
        <v>513</v>
      </c>
      <c r="BI903" s="3"/>
      <c r="BK903" s="30" t="s">
        <v>520</v>
      </c>
      <c r="BL903" s="3">
        <v>43963.666642951386</v>
      </c>
      <c r="BM903" t="s">
        <v>31</v>
      </c>
      <c r="BN903" t="s">
        <v>32</v>
      </c>
      <c r="BP903" t="s">
        <v>1671</v>
      </c>
      <c r="BQ903" t="s">
        <v>1025</v>
      </c>
      <c r="BR903" t="s">
        <v>28</v>
      </c>
      <c r="BS903" t="s">
        <v>28</v>
      </c>
      <c r="BT903" t="s">
        <v>166</v>
      </c>
      <c r="BU903" s="3">
        <v>43920.449583333335</v>
      </c>
      <c r="BV903" t="s">
        <v>803</v>
      </c>
      <c r="BW903" s="3">
        <v>43963.731049004629</v>
      </c>
      <c r="BX903" t="s">
        <v>4630</v>
      </c>
      <c r="CG903"/>
      <c r="CH903"/>
      <c r="CI903"/>
      <c r="CY903"/>
      <c r="DA903"/>
      <c r="DE903"/>
      <c r="DF903"/>
    </row>
    <row r="904" spans="1:110" x14ac:dyDescent="0.25">
      <c r="A904" s="1">
        <f>IF(Veg_Table[[#This Row],[VP_STATUS]]="Hold",0,IF(OR(AND(Veg_Table[[#This Row],[PRESCRIP]]="NW_No Work",Veg_Table[[#This Row],[VP_STATUS]]&lt;&gt;"No Work Required Under EVM"),AND(Veg_Table[[#This Row],[VP_STATUS]]="No Work Required Under EVM",Veg_Table[[#This Row],[PRESCRIP]]&lt;&gt;"NW_No Work")),1,0))</f>
        <v>0</v>
      </c>
      <c r="B904" s="1">
        <f>IF(Veg_Table[[#This Row],[SPECIES]]="",1,0)</f>
        <v>0</v>
      </c>
      <c r="C904" s="1">
        <f>IF(Veg_Table[[#This Row],[DIAMETER]]="",1,0)</f>
        <v>0</v>
      </c>
      <c r="D904" s="1">
        <f>IF(Veg_Table[[#This Row],[HEIGHT]]="",1,0)</f>
        <v>0</v>
      </c>
      <c r="E90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04" s="1">
        <f>IF(AND(Veg_Table[[#This Row],[TAT_RESULT]]="ABATE",Veg_Table[[#This Row],[PRESCRIP]]="NW_No Work"),1,0)</f>
        <v>0</v>
      </c>
      <c r="G904" s="1">
        <f>IF(OR(Veg_Table[[#This Row],[Prescription R-Scale]]="NA",Veg_Table[[#This Row],[Diameter R-Scale]]="NA"),0,IF(Veg_Table[[#This Row],[Diameter R-Scale]]&lt;&gt;Veg_Table[[#This Row],[Prescription R-Scale]],1,0))</f>
        <v>0</v>
      </c>
      <c r="H904" s="1">
        <f>IF(OR(AND(Veg_Table[[#This Row],[PRESCRIP]]="BC_Br Rmv", Veg_Table[[#This Row],[WOOD_MAN]]&lt;&gt;"Not Needed"),AND(Veg_Table[[#This Row],[PRESCRIP]]="BCS_Br Rmv+Trt", Veg_Table[[#This Row],[WOOD_MAN]]&lt;&gt;"Not Needed")),1,0)</f>
        <v>0</v>
      </c>
      <c r="I904" s="1">
        <f ca="1">IF(AND(Veg_Table[[#This Row],[Prescription_Changed]]="Yes",Veg_Table[[#This Row],[TAT_RESULT]]=""),1,0)</f>
        <v>0</v>
      </c>
      <c r="J904" s="1">
        <f ca="1">SUM(Veg_Table[[#This Row],[Prescription and Status do not match]:[Prescription_Edited_And_TAT_Is_Blank]])</f>
        <v>0</v>
      </c>
      <c r="K904" s="1">
        <f ca="1">IF(Veg_Table[[#This Row],[Sum of Errors]]&gt;0,1,0)</f>
        <v>0</v>
      </c>
      <c r="L904" s="1">
        <f>1</f>
        <v>1</v>
      </c>
      <c r="M904"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904" s="1" t="str">
        <f>IF(OR(MID(Veg_Table[[#This Row],[PRESCRIP]],2,1)="1",MID(Veg_Table[[#This Row],[PRESCRIP]],2,1)="2",MID(Veg_Table[[#This Row],[PRESCRIP]],2,1)="3",MID(Veg_Table[[#This Row],[PRESCRIP]],2,1)="4"),_xlfn.NUMBERVALUE(MID(Veg_Table[[#This Row],[PRESCRIP]],2,1)),"NA")</f>
        <v>NA</v>
      </c>
      <c r="O904" s="1">
        <f>WEEKNUM(Veg_Table[[#This Row],[EVM_LAST_EDITED_Day]],2)</f>
        <v>20</v>
      </c>
      <c r="P904" s="25">
        <f>IFERROR(DATE(YEAR(Veg_Table[[#This Row],[EVM_LAST_EDITED2]]),MONTH(Veg_Table[[#This Row],[EVM_LAST_EDITED2]]),DAY(Veg_Table[[#This Row],[EVM_LAST_EDITED2]])),DATE(2019,1,1))</f>
        <v>43963</v>
      </c>
      <c r="Q904" s="3">
        <f>VALUE(SUBSTITUTE(Veg_Table[[#This Row],[EVM_LAST_EDITED]],",",""))</f>
        <v>43963.667064849498</v>
      </c>
      <c r="R904" s="1" t="str">
        <f>_xlfn.IFNA(IF(Veg_Table[[#This Row],[EVM_LAST_EDITOR]]="","zBlank EVM Last Editor",VLOOKUP(Veg_Table[[#This Row],[EVM_LAST_EDITOR]],Roster_Table[#All],4,FALSE)),"zAWRR Not in Roster")</f>
        <v>MGE</v>
      </c>
      <c r="S904" s="1" t="str">
        <f>_xlfn.IFNA(IF(Veg_Table[[#This Row],[EVM_LAST_EDITOR]]="","zBlank EVM Last Editor",VLOOKUP(Veg_Table[[#This Row],[EVM_LAST_EDITOR]],Roster_Table[#All],16,FALSE)),"zCompany_AWRR not in Roster")</f>
        <v>MGE_Mountain G Enterprises</v>
      </c>
      <c r="T904" s="2">
        <f>IFERROR(DATE(YEAR(Veg_Table[[#This Row],[Created2]]),MONTH(Veg_Table[[#This Row],[Created2]]),DAY(Veg_Table[[#This Row],[Created2]])),DATE(2019,1,1))</f>
        <v>43916</v>
      </c>
      <c r="U904" s="3">
        <f>VALUE(SUBSTITUTE(Veg_Table[[#This Row],[Created]],",",""))</f>
        <v>43916.678726851896</v>
      </c>
      <c r="V904" s="3" t="str">
        <f ca="1">IFERROR(_xlfn.IFNA(CELL("contents",INDIRECT(_xlfn.CONCAT("Veg_Table_Production_Data!",ADDRESS(MATCH(_xlfn.MAXIFS(#REF!,#REF!,"="&amp;Veg_Table[[#This Row],[AUTO_ID]],#REF!,"&lt;"&amp;Veg_Table[[#This Row],[EVM_LAST_EDITED_Day]]),#REF!,0),COLUMN(#REF!),4,1,)))),""),"")</f>
        <v/>
      </c>
      <c r="W904" s="3" t="str">
        <f ca="1">IF(Veg_Table[[#This Row],[Previous_Prescription]]="","No",IF(Veg_Table[[#This Row],[Previous_Prescription]]=Veg_Table[[#This Row],[PRESCRIP]],"No","Yes"))</f>
        <v>No</v>
      </c>
      <c r="X904" s="3" t="str">
        <f>IF(Veg_Table[[#This Row],[EVM_LAST_EDITED_Day]]=Veg_Table[[#This Row],[Created_Day]],"New","Old")</f>
        <v>Old</v>
      </c>
      <c r="Y904" s="1">
        <f>IFERROR(IF(FIND("delete",LOWER(Veg_Table[[#This Row],[PI_COMMENTS]]))&gt;=1,1,0),0)</f>
        <v>0</v>
      </c>
      <c r="Z904" s="1" t="str">
        <f>_xlfn.IFNA(IF(Veg_Table[[#This Row],[EVM_LAST_EDITOR]]="","Yes",VLOOKUP(Veg_Table[[#This Row],[EVM_LAST_EDITOR]],Roster_Table[#All],15,FALSE)),"Yes")</f>
        <v>Yes</v>
      </c>
      <c r="AA90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04" s="1" t="str">
        <f>_xlfn.IFNA(VLOOKUP(Veg_Table[[#This Row],[EVM_LAST_EDITOR]],Roster_Table[#All],3,FALSE),"zAWRR Not in Roster")</f>
        <v>Amanda</v>
      </c>
      <c r="AC904" s="1" t="str">
        <f>_xlfn.IFNA(VLOOKUP(Veg_Table[[#This Row],[EVM_LAST_EDITOR]],Roster_Table[#All],2,FALSE),"zAWRR Not in Roster")</f>
        <v>Winne</v>
      </c>
      <c r="AD904" s="1" t="str">
        <f>IF(_xlfn.CONCAT(Veg_Table[[#This Row],[First_Name]]," ",Veg_Table[[#This Row],[Last_Name]])="zAWRR Not in Roster zAWRR Not in Roster","zAWRR Not in Roster",_xlfn.CONCAT(Veg_Table[[#This Row],[First_Name]]," ",Veg_Table[[#This Row],[Last_Name]]))</f>
        <v>Amanda Winne</v>
      </c>
      <c r="AE904">
        <v>2955701</v>
      </c>
      <c r="AF904" t="s">
        <v>4625</v>
      </c>
      <c r="AG904" t="s">
        <v>93</v>
      </c>
      <c r="AH904" t="s">
        <v>1670</v>
      </c>
      <c r="AI904" t="s">
        <v>3357</v>
      </c>
      <c r="AJ904" t="s">
        <v>21</v>
      </c>
      <c r="AL904" t="s">
        <v>22</v>
      </c>
      <c r="AM904" t="s">
        <v>38</v>
      </c>
      <c r="AN904" t="s">
        <v>25</v>
      </c>
      <c r="AO904" t="s">
        <v>25</v>
      </c>
      <c r="AP904">
        <v>12</v>
      </c>
      <c r="AQ904">
        <v>70</v>
      </c>
      <c r="AR904" t="s">
        <v>511</v>
      </c>
      <c r="AS904" t="s">
        <v>24</v>
      </c>
      <c r="AT904" t="s">
        <v>26</v>
      </c>
      <c r="AV904" t="s">
        <v>519</v>
      </c>
      <c r="AW904" t="s">
        <v>4626</v>
      </c>
      <c r="AZ904"/>
      <c r="BB904" s="4"/>
      <c r="BD904" t="s">
        <v>29</v>
      </c>
      <c r="BE904" t="s">
        <v>25</v>
      </c>
      <c r="BF904" t="s">
        <v>513</v>
      </c>
      <c r="BI904" s="3"/>
      <c r="BJ904" t="s">
        <v>27</v>
      </c>
      <c r="BK904" s="30" t="s">
        <v>520</v>
      </c>
      <c r="BL904" s="3">
        <v>43963.667064849535</v>
      </c>
      <c r="BM904" t="s">
        <v>31</v>
      </c>
      <c r="BN904" t="s">
        <v>32</v>
      </c>
      <c r="BP904" t="s">
        <v>1671</v>
      </c>
      <c r="BQ904" t="s">
        <v>1025</v>
      </c>
      <c r="BR904" t="s">
        <v>28</v>
      </c>
      <c r="BS904" t="s">
        <v>28</v>
      </c>
      <c r="BT904" t="s">
        <v>166</v>
      </c>
      <c r="BU904" s="3">
        <v>43916.678726851853</v>
      </c>
      <c r="BV904" t="s">
        <v>803</v>
      </c>
      <c r="BW904" s="3">
        <v>43963.731049004629</v>
      </c>
      <c r="BX904" t="s">
        <v>4627</v>
      </c>
      <c r="CG904"/>
      <c r="CH904"/>
      <c r="CI904"/>
      <c r="CY904"/>
      <c r="DA904"/>
      <c r="DE904"/>
      <c r="DF904"/>
    </row>
    <row r="905" spans="1:110" x14ac:dyDescent="0.25">
      <c r="A905" s="1">
        <f>IF(Veg_Table[[#This Row],[VP_STATUS]]="Hold",0,IF(OR(AND(Veg_Table[[#This Row],[PRESCRIP]]="NW_No Work",Veg_Table[[#This Row],[VP_STATUS]]&lt;&gt;"No Work Required Under EVM"),AND(Veg_Table[[#This Row],[VP_STATUS]]="No Work Required Under EVM",Veg_Table[[#This Row],[PRESCRIP]]&lt;&gt;"NW_No Work")),1,0))</f>
        <v>0</v>
      </c>
      <c r="B905" s="1">
        <f>IF(Veg_Table[[#This Row],[SPECIES]]="",1,0)</f>
        <v>0</v>
      </c>
      <c r="C905" s="1">
        <f>IF(Veg_Table[[#This Row],[DIAMETER]]="",1,0)</f>
        <v>0</v>
      </c>
      <c r="D905" s="1">
        <f>IF(Veg_Table[[#This Row],[HEIGHT]]="",1,0)</f>
        <v>0</v>
      </c>
      <c r="E90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05" s="1">
        <f>IF(AND(Veg_Table[[#This Row],[TAT_RESULT]]="ABATE",Veg_Table[[#This Row],[PRESCRIP]]="NW_No Work"),1,0)</f>
        <v>0</v>
      </c>
      <c r="G905" s="1">
        <f>IF(OR(Veg_Table[[#This Row],[Prescription R-Scale]]="NA",Veg_Table[[#This Row],[Diameter R-Scale]]="NA"),0,IF(Veg_Table[[#This Row],[Diameter R-Scale]]&lt;&gt;Veg_Table[[#This Row],[Prescription R-Scale]],1,0))</f>
        <v>0</v>
      </c>
      <c r="H905" s="1">
        <f>IF(OR(AND(Veg_Table[[#This Row],[PRESCRIP]]="BC_Br Rmv", Veg_Table[[#This Row],[WOOD_MAN]]&lt;&gt;"Not Needed"),AND(Veg_Table[[#This Row],[PRESCRIP]]="BCS_Br Rmv+Trt", Veg_Table[[#This Row],[WOOD_MAN]]&lt;&gt;"Not Needed")),1,0)</f>
        <v>0</v>
      </c>
      <c r="I905" s="1">
        <f ca="1">IF(AND(Veg_Table[[#This Row],[Prescription_Changed]]="Yes",Veg_Table[[#This Row],[TAT_RESULT]]=""),1,0)</f>
        <v>0</v>
      </c>
      <c r="J905" s="1">
        <f ca="1">SUM(Veg_Table[[#This Row],[Prescription and Status do not match]:[Prescription_Edited_And_TAT_Is_Blank]])</f>
        <v>0</v>
      </c>
      <c r="K905" s="1">
        <f ca="1">IF(Veg_Table[[#This Row],[Sum of Errors]]&gt;0,1,0)</f>
        <v>0</v>
      </c>
      <c r="L905" s="1">
        <f>1</f>
        <v>1</v>
      </c>
      <c r="M905"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905" s="1" t="str">
        <f>IF(OR(MID(Veg_Table[[#This Row],[PRESCRIP]],2,1)="1",MID(Veg_Table[[#This Row],[PRESCRIP]],2,1)="2",MID(Veg_Table[[#This Row],[PRESCRIP]],2,1)="3",MID(Veg_Table[[#This Row],[PRESCRIP]],2,1)="4"),_xlfn.NUMBERVALUE(MID(Veg_Table[[#This Row],[PRESCRIP]],2,1)),"NA")</f>
        <v>NA</v>
      </c>
      <c r="O905" s="1">
        <f>WEEKNUM(Veg_Table[[#This Row],[EVM_LAST_EDITED_Day]],2)</f>
        <v>20</v>
      </c>
      <c r="P905" s="25">
        <f>IFERROR(DATE(YEAR(Veg_Table[[#This Row],[EVM_LAST_EDITED2]]),MONTH(Veg_Table[[#This Row],[EVM_LAST_EDITED2]]),DAY(Veg_Table[[#This Row],[EVM_LAST_EDITED2]])),DATE(2019,1,1))</f>
        <v>43963</v>
      </c>
      <c r="Q905" s="3">
        <f>VALUE(SUBSTITUTE(Veg_Table[[#This Row],[EVM_LAST_EDITED]],",",""))</f>
        <v>43963.667534722197</v>
      </c>
      <c r="R905" s="1" t="str">
        <f>_xlfn.IFNA(IF(Veg_Table[[#This Row],[EVM_LAST_EDITOR]]="","zBlank EVM Last Editor",VLOOKUP(Veg_Table[[#This Row],[EVM_LAST_EDITOR]],Roster_Table[#All],4,FALSE)),"zAWRR Not in Roster")</f>
        <v>MGE</v>
      </c>
      <c r="S905" s="1" t="str">
        <f>_xlfn.IFNA(IF(Veg_Table[[#This Row],[EVM_LAST_EDITOR]]="","zBlank EVM Last Editor",VLOOKUP(Veg_Table[[#This Row],[EVM_LAST_EDITOR]],Roster_Table[#All],16,FALSE)),"zCompany_AWRR not in Roster")</f>
        <v>MGE_Mountain G Enterprises</v>
      </c>
      <c r="T905" s="2">
        <f>IFERROR(DATE(YEAR(Veg_Table[[#This Row],[Created2]]),MONTH(Veg_Table[[#This Row],[Created2]]),DAY(Veg_Table[[#This Row],[Created2]])),DATE(2019,1,1))</f>
        <v>43963</v>
      </c>
      <c r="U905" s="3">
        <f>VALUE(SUBSTITUTE(Veg_Table[[#This Row],[Created]],",",""))</f>
        <v>43963.667534722197</v>
      </c>
      <c r="V905" s="3" t="str">
        <f ca="1">IFERROR(_xlfn.IFNA(CELL("contents",INDIRECT(_xlfn.CONCAT("Veg_Table_Production_Data!",ADDRESS(MATCH(_xlfn.MAXIFS(#REF!,#REF!,"="&amp;Veg_Table[[#This Row],[AUTO_ID]],#REF!,"&lt;"&amp;Veg_Table[[#This Row],[EVM_LAST_EDITED_Day]]),#REF!,0),COLUMN(#REF!),4,1,)))),""),"")</f>
        <v/>
      </c>
      <c r="W905" s="3" t="str">
        <f ca="1">IF(Veg_Table[[#This Row],[Previous_Prescription]]="","No",IF(Veg_Table[[#This Row],[Previous_Prescription]]=Veg_Table[[#This Row],[PRESCRIP]],"No","Yes"))</f>
        <v>No</v>
      </c>
      <c r="X905" s="3" t="str">
        <f>IF(Veg_Table[[#This Row],[EVM_LAST_EDITED_Day]]=Veg_Table[[#This Row],[Created_Day]],"New","Old")</f>
        <v>New</v>
      </c>
      <c r="Y905" s="1">
        <f>IFERROR(IF(FIND("delete",LOWER(Veg_Table[[#This Row],[PI_COMMENTS]]))&gt;=1,1,0),0)</f>
        <v>0</v>
      </c>
      <c r="Z905" s="1" t="str">
        <f>_xlfn.IFNA(IF(Veg_Table[[#This Row],[EVM_LAST_EDITOR]]="","Yes",VLOOKUP(Veg_Table[[#This Row],[EVM_LAST_EDITOR]],Roster_Table[#All],15,FALSE)),"Yes")</f>
        <v>Yes</v>
      </c>
      <c r="AA90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05" s="1" t="str">
        <f>_xlfn.IFNA(VLOOKUP(Veg_Table[[#This Row],[EVM_LAST_EDITOR]],Roster_Table[#All],3,FALSE),"zAWRR Not in Roster")</f>
        <v>Tyler</v>
      </c>
      <c r="AC905" s="1" t="str">
        <f>_xlfn.IFNA(VLOOKUP(Veg_Table[[#This Row],[EVM_LAST_EDITOR]],Roster_Table[#All],2,FALSE),"zAWRR Not in Roster")</f>
        <v>Rey</v>
      </c>
      <c r="AD905" s="1" t="str">
        <f>IF(_xlfn.CONCAT(Veg_Table[[#This Row],[First_Name]]," ",Veg_Table[[#This Row],[Last_Name]])="zAWRR Not in Roster zAWRR Not in Roster","zAWRR Not in Roster",_xlfn.CONCAT(Veg_Table[[#This Row],[First_Name]]," ",Veg_Table[[#This Row],[Last_Name]]))</f>
        <v>Tyler Rey</v>
      </c>
      <c r="AE905">
        <v>3222966</v>
      </c>
      <c r="AF905" t="s">
        <v>5794</v>
      </c>
      <c r="AG905" t="s">
        <v>93</v>
      </c>
      <c r="AH905" t="s">
        <v>1670</v>
      </c>
      <c r="AI905" t="s">
        <v>3357</v>
      </c>
      <c r="AJ905" t="s">
        <v>21</v>
      </c>
      <c r="AL905" t="s">
        <v>22</v>
      </c>
      <c r="AM905" t="s">
        <v>40</v>
      </c>
      <c r="AN905" t="s">
        <v>25</v>
      </c>
      <c r="AO905" t="s">
        <v>25</v>
      </c>
      <c r="AP905">
        <v>30</v>
      </c>
      <c r="AQ905">
        <v>80</v>
      </c>
      <c r="AR905" t="s">
        <v>511</v>
      </c>
      <c r="AS905" t="s">
        <v>24</v>
      </c>
      <c r="AT905" t="s">
        <v>26</v>
      </c>
      <c r="AV905" t="s">
        <v>519</v>
      </c>
      <c r="AW905" t="s">
        <v>5795</v>
      </c>
      <c r="AZ905"/>
      <c r="BB905" s="4"/>
      <c r="BD905" t="s">
        <v>29</v>
      </c>
      <c r="BE905" t="s">
        <v>25</v>
      </c>
      <c r="BF905" t="s">
        <v>513</v>
      </c>
      <c r="BI905" s="3"/>
      <c r="BK905" s="30" t="s">
        <v>166</v>
      </c>
      <c r="BL905" s="3">
        <v>43963.667534722219</v>
      </c>
      <c r="BM905" t="s">
        <v>31</v>
      </c>
      <c r="BN905" t="s">
        <v>32</v>
      </c>
      <c r="BP905" t="s">
        <v>1671</v>
      </c>
      <c r="BQ905" t="s">
        <v>1025</v>
      </c>
      <c r="BR905" t="s">
        <v>28</v>
      </c>
      <c r="BS905" t="s">
        <v>28</v>
      </c>
      <c r="BT905" t="s">
        <v>166</v>
      </c>
      <c r="BU905" s="3">
        <v>43963.667534722219</v>
      </c>
      <c r="BV905" t="s">
        <v>803</v>
      </c>
      <c r="BW905" s="3">
        <v>43964.522539259262</v>
      </c>
      <c r="BX905" t="s">
        <v>5796</v>
      </c>
      <c r="CG905"/>
      <c r="CH905"/>
      <c r="CI905"/>
      <c r="CY905"/>
      <c r="DA905"/>
      <c r="DE905"/>
      <c r="DF905"/>
    </row>
    <row r="906" spans="1:110" x14ac:dyDescent="0.25">
      <c r="A906" s="1">
        <f>IF(Veg_Table[[#This Row],[VP_STATUS]]="Hold",0,IF(OR(AND(Veg_Table[[#This Row],[PRESCRIP]]="NW_No Work",Veg_Table[[#This Row],[VP_STATUS]]&lt;&gt;"No Work Required Under EVM"),AND(Veg_Table[[#This Row],[VP_STATUS]]="No Work Required Under EVM",Veg_Table[[#This Row],[PRESCRIP]]&lt;&gt;"NW_No Work")),1,0))</f>
        <v>0</v>
      </c>
      <c r="B906" s="1">
        <f>IF(Veg_Table[[#This Row],[SPECIES]]="",1,0)</f>
        <v>0</v>
      </c>
      <c r="C906" s="1">
        <f>IF(Veg_Table[[#This Row],[DIAMETER]]="",1,0)</f>
        <v>0</v>
      </c>
      <c r="D906" s="1">
        <f>IF(Veg_Table[[#This Row],[HEIGHT]]="",1,0)</f>
        <v>0</v>
      </c>
      <c r="E90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06" s="1">
        <f>IF(AND(Veg_Table[[#This Row],[TAT_RESULT]]="ABATE",Veg_Table[[#This Row],[PRESCRIP]]="NW_No Work"),1,0)</f>
        <v>0</v>
      </c>
      <c r="G906" s="1">
        <f>IF(OR(Veg_Table[[#This Row],[Prescription R-Scale]]="NA",Veg_Table[[#This Row],[Diameter R-Scale]]="NA"),0,IF(Veg_Table[[#This Row],[Diameter R-Scale]]&lt;&gt;Veg_Table[[#This Row],[Prescription R-Scale]],1,0))</f>
        <v>0</v>
      </c>
      <c r="H906" s="1">
        <f>IF(OR(AND(Veg_Table[[#This Row],[PRESCRIP]]="BC_Br Rmv", Veg_Table[[#This Row],[WOOD_MAN]]&lt;&gt;"Not Needed"),AND(Veg_Table[[#This Row],[PRESCRIP]]="BCS_Br Rmv+Trt", Veg_Table[[#This Row],[WOOD_MAN]]&lt;&gt;"Not Needed")),1,0)</f>
        <v>0</v>
      </c>
      <c r="I906" s="1">
        <f ca="1">IF(AND(Veg_Table[[#This Row],[Prescription_Changed]]="Yes",Veg_Table[[#This Row],[TAT_RESULT]]=""),1,0)</f>
        <v>0</v>
      </c>
      <c r="J906" s="1">
        <f ca="1">SUM(Veg_Table[[#This Row],[Prescription and Status do not match]:[Prescription_Edited_And_TAT_Is_Blank]])</f>
        <v>0</v>
      </c>
      <c r="K906" s="1">
        <f ca="1">IF(Veg_Table[[#This Row],[Sum of Errors]]&gt;0,1,0)</f>
        <v>0</v>
      </c>
      <c r="L906" s="1">
        <f>1</f>
        <v>1</v>
      </c>
      <c r="M906"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906" s="1" t="str">
        <f>IF(OR(MID(Veg_Table[[#This Row],[PRESCRIP]],2,1)="1",MID(Veg_Table[[#This Row],[PRESCRIP]],2,1)="2",MID(Veg_Table[[#This Row],[PRESCRIP]],2,1)="3",MID(Veg_Table[[#This Row],[PRESCRIP]],2,1)="4"),_xlfn.NUMBERVALUE(MID(Veg_Table[[#This Row],[PRESCRIP]],2,1)),"NA")</f>
        <v>NA</v>
      </c>
      <c r="O906" s="1">
        <f>WEEKNUM(Veg_Table[[#This Row],[EVM_LAST_EDITED_Day]],2)</f>
        <v>20</v>
      </c>
      <c r="P906" s="25">
        <f>IFERROR(DATE(YEAR(Veg_Table[[#This Row],[EVM_LAST_EDITED2]]),MONTH(Veg_Table[[#This Row],[EVM_LAST_EDITED2]]),DAY(Veg_Table[[#This Row],[EVM_LAST_EDITED2]])),DATE(2019,1,1))</f>
        <v>43963</v>
      </c>
      <c r="Q906" s="3">
        <f>VALUE(SUBSTITUTE(Veg_Table[[#This Row],[EVM_LAST_EDITED]],",",""))</f>
        <v>43963.669710648202</v>
      </c>
      <c r="R906" s="1" t="str">
        <f>_xlfn.IFNA(IF(Veg_Table[[#This Row],[EVM_LAST_EDITOR]]="","zBlank EVM Last Editor",VLOOKUP(Veg_Table[[#This Row],[EVM_LAST_EDITOR]],Roster_Table[#All],4,FALSE)),"zAWRR Not in Roster")</f>
        <v>MGE</v>
      </c>
      <c r="S906" s="1" t="str">
        <f>_xlfn.IFNA(IF(Veg_Table[[#This Row],[EVM_LAST_EDITOR]]="","zBlank EVM Last Editor",VLOOKUP(Veg_Table[[#This Row],[EVM_LAST_EDITOR]],Roster_Table[#All],16,FALSE)),"zCompany_AWRR not in Roster")</f>
        <v>MGE_Mountain G Enterprises</v>
      </c>
      <c r="T906" s="2">
        <f>IFERROR(DATE(YEAR(Veg_Table[[#This Row],[Created2]]),MONTH(Veg_Table[[#This Row],[Created2]]),DAY(Veg_Table[[#This Row],[Created2]])),DATE(2019,1,1))</f>
        <v>43963</v>
      </c>
      <c r="U906" s="3">
        <f>VALUE(SUBSTITUTE(Veg_Table[[#This Row],[Created]],",",""))</f>
        <v>43963.567673611098</v>
      </c>
      <c r="V906" s="3" t="str">
        <f ca="1">IFERROR(_xlfn.IFNA(CELL("contents",INDIRECT(_xlfn.CONCAT("Veg_Table_Production_Data!",ADDRESS(MATCH(_xlfn.MAXIFS(#REF!,#REF!,"="&amp;Veg_Table[[#This Row],[AUTO_ID]],#REF!,"&lt;"&amp;Veg_Table[[#This Row],[EVM_LAST_EDITED_Day]]),#REF!,0),COLUMN(#REF!),4,1,)))),""),"")</f>
        <v/>
      </c>
      <c r="W906" s="3" t="str">
        <f ca="1">IF(Veg_Table[[#This Row],[Previous_Prescription]]="","No",IF(Veg_Table[[#This Row],[Previous_Prescription]]=Veg_Table[[#This Row],[PRESCRIP]],"No","Yes"))</f>
        <v>No</v>
      </c>
      <c r="X906" s="3" t="str">
        <f>IF(Veg_Table[[#This Row],[EVM_LAST_EDITED_Day]]=Veg_Table[[#This Row],[Created_Day]],"New","Old")</f>
        <v>New</v>
      </c>
      <c r="Y906" s="1">
        <f>IFERROR(IF(FIND("delete",LOWER(Veg_Table[[#This Row],[PI_COMMENTS]]))&gt;=1,1,0),0)</f>
        <v>0</v>
      </c>
      <c r="Z906" s="1" t="str">
        <f>_xlfn.IFNA(IF(Veg_Table[[#This Row],[EVM_LAST_EDITOR]]="","Yes",VLOOKUP(Veg_Table[[#This Row],[EVM_LAST_EDITOR]],Roster_Table[#All],15,FALSE)),"Yes")</f>
        <v>Yes</v>
      </c>
      <c r="AA90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06" s="1" t="str">
        <f>_xlfn.IFNA(VLOOKUP(Veg_Table[[#This Row],[EVM_LAST_EDITOR]],Roster_Table[#All],3,FALSE),"zAWRR Not in Roster")</f>
        <v>Andrew</v>
      </c>
      <c r="AC906" s="1" t="str">
        <f>_xlfn.IFNA(VLOOKUP(Veg_Table[[#This Row],[EVM_LAST_EDITOR]],Roster_Table[#All],2,FALSE),"zAWRR Not in Roster")</f>
        <v>Withers</v>
      </c>
      <c r="AD906" s="1" t="str">
        <f>IF(_xlfn.CONCAT(Veg_Table[[#This Row],[First_Name]]," ",Veg_Table[[#This Row],[Last_Name]])="zAWRR Not in Roster zAWRR Not in Roster","zAWRR Not in Roster",_xlfn.CONCAT(Veg_Table[[#This Row],[First_Name]]," ",Veg_Table[[#This Row],[Last_Name]]))</f>
        <v>Andrew Withers</v>
      </c>
      <c r="AE906">
        <v>3221972</v>
      </c>
      <c r="AF906" t="s">
        <v>4817</v>
      </c>
      <c r="AG906" t="s">
        <v>93</v>
      </c>
      <c r="AH906" t="s">
        <v>4641</v>
      </c>
      <c r="AI906" t="s">
        <v>4013</v>
      </c>
      <c r="AJ906" t="s">
        <v>21</v>
      </c>
      <c r="AL906" t="s">
        <v>22</v>
      </c>
      <c r="AM906" t="s">
        <v>38</v>
      </c>
      <c r="AN906" t="s">
        <v>25</v>
      </c>
      <c r="AO906" t="s">
        <v>25</v>
      </c>
      <c r="AP906">
        <v>38</v>
      </c>
      <c r="AQ906">
        <v>55</v>
      </c>
      <c r="AR906" t="s">
        <v>511</v>
      </c>
      <c r="AS906" t="s">
        <v>24</v>
      </c>
      <c r="AT906" t="s">
        <v>26</v>
      </c>
      <c r="AV906" t="s">
        <v>512</v>
      </c>
      <c r="AW906" t="s">
        <v>4818</v>
      </c>
      <c r="AZ906"/>
      <c r="BB906" s="4"/>
      <c r="BD906" t="s">
        <v>29</v>
      </c>
      <c r="BE906" t="s">
        <v>25</v>
      </c>
      <c r="BF906" t="s">
        <v>513</v>
      </c>
      <c r="BI906" s="3"/>
      <c r="BJ906" t="s">
        <v>52</v>
      </c>
      <c r="BK906" s="30" t="s">
        <v>176</v>
      </c>
      <c r="BL906" s="3">
        <v>43963.669710648152</v>
      </c>
      <c r="BM906" t="s">
        <v>31</v>
      </c>
      <c r="BN906" t="s">
        <v>32</v>
      </c>
      <c r="BQ906" t="s">
        <v>1025</v>
      </c>
      <c r="BR906" t="s">
        <v>28</v>
      </c>
      <c r="BS906" t="s">
        <v>28</v>
      </c>
      <c r="BT906" t="s">
        <v>176</v>
      </c>
      <c r="BU906" s="3">
        <v>43963.567673611113</v>
      </c>
      <c r="BV906" t="s">
        <v>803</v>
      </c>
      <c r="BW906" s="3">
        <v>43965.17118824074</v>
      </c>
      <c r="BX906" t="s">
        <v>4819</v>
      </c>
      <c r="CG906"/>
      <c r="CH906"/>
      <c r="CI906"/>
      <c r="CY906"/>
      <c r="DA906"/>
      <c r="DE906"/>
      <c r="DF906"/>
    </row>
    <row r="907" spans="1:110" x14ac:dyDescent="0.25">
      <c r="A907" s="1">
        <f>IF(Veg_Table[[#This Row],[VP_STATUS]]="Hold",0,IF(OR(AND(Veg_Table[[#This Row],[PRESCRIP]]="NW_No Work",Veg_Table[[#This Row],[VP_STATUS]]&lt;&gt;"No Work Required Under EVM"),AND(Veg_Table[[#This Row],[VP_STATUS]]="No Work Required Under EVM",Veg_Table[[#This Row],[PRESCRIP]]&lt;&gt;"NW_No Work")),1,0))</f>
        <v>0</v>
      </c>
      <c r="B907" s="1">
        <f>IF(Veg_Table[[#This Row],[SPECIES]]="",1,0)</f>
        <v>0</v>
      </c>
      <c r="C907" s="1">
        <f>IF(Veg_Table[[#This Row],[DIAMETER]]="",1,0)</f>
        <v>0</v>
      </c>
      <c r="D907" s="1">
        <f>IF(Veg_Table[[#This Row],[HEIGHT]]="",1,0)</f>
        <v>0</v>
      </c>
      <c r="E90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07" s="1">
        <f>IF(AND(Veg_Table[[#This Row],[TAT_RESULT]]="ABATE",Veg_Table[[#This Row],[PRESCRIP]]="NW_No Work"),1,0)</f>
        <v>0</v>
      </c>
      <c r="G907" s="1">
        <f>IF(OR(Veg_Table[[#This Row],[Prescription R-Scale]]="NA",Veg_Table[[#This Row],[Diameter R-Scale]]="NA"),0,IF(Veg_Table[[#This Row],[Diameter R-Scale]]&lt;&gt;Veg_Table[[#This Row],[Prescription R-Scale]],1,0))</f>
        <v>0</v>
      </c>
      <c r="H907" s="1">
        <f>IF(OR(AND(Veg_Table[[#This Row],[PRESCRIP]]="BC_Br Rmv", Veg_Table[[#This Row],[WOOD_MAN]]&lt;&gt;"Not Needed"),AND(Veg_Table[[#This Row],[PRESCRIP]]="BCS_Br Rmv+Trt", Veg_Table[[#This Row],[WOOD_MAN]]&lt;&gt;"Not Needed")),1,0)</f>
        <v>0</v>
      </c>
      <c r="I907" s="1">
        <f ca="1">IF(AND(Veg_Table[[#This Row],[Prescription_Changed]]="Yes",Veg_Table[[#This Row],[TAT_RESULT]]=""),1,0)</f>
        <v>0</v>
      </c>
      <c r="J907" s="1">
        <f ca="1">SUM(Veg_Table[[#This Row],[Prescription and Status do not match]:[Prescription_Edited_And_TAT_Is_Blank]])</f>
        <v>0</v>
      </c>
      <c r="K907" s="1">
        <f ca="1">IF(Veg_Table[[#This Row],[Sum of Errors]]&gt;0,1,0)</f>
        <v>0</v>
      </c>
      <c r="L907" s="1">
        <f>1</f>
        <v>1</v>
      </c>
      <c r="M90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907" s="1">
        <f>IF(OR(MID(Veg_Table[[#This Row],[PRESCRIP]],2,1)="1",MID(Veg_Table[[#This Row],[PRESCRIP]],2,1)="2",MID(Veg_Table[[#This Row],[PRESCRIP]],2,1)="3",MID(Veg_Table[[#This Row],[PRESCRIP]],2,1)="4"),_xlfn.NUMBERVALUE(MID(Veg_Table[[#This Row],[PRESCRIP]],2,1)),"NA")</f>
        <v>2</v>
      </c>
      <c r="O907" s="1">
        <f>WEEKNUM(Veg_Table[[#This Row],[EVM_LAST_EDITED_Day]],2)</f>
        <v>20</v>
      </c>
      <c r="P907" s="25">
        <f>IFERROR(DATE(YEAR(Veg_Table[[#This Row],[EVM_LAST_EDITED2]]),MONTH(Veg_Table[[#This Row],[EVM_LAST_EDITED2]]),DAY(Veg_Table[[#This Row],[EVM_LAST_EDITED2]])),DATE(2019,1,1))</f>
        <v>43963</v>
      </c>
      <c r="Q907" s="3">
        <f>VALUE(SUBSTITUTE(Veg_Table[[#This Row],[EVM_LAST_EDITED]],",",""))</f>
        <v>43963.671608807897</v>
      </c>
      <c r="R907" s="1" t="str">
        <f>_xlfn.IFNA(IF(Veg_Table[[#This Row],[EVM_LAST_EDITOR]]="","zBlank EVM Last Editor",VLOOKUP(Veg_Table[[#This Row],[EVM_LAST_EDITOR]],Roster_Table[#All],4,FALSE)),"zAWRR Not in Roster")</f>
        <v>MGE</v>
      </c>
      <c r="S907" s="1" t="str">
        <f>_xlfn.IFNA(IF(Veg_Table[[#This Row],[EVM_LAST_EDITOR]]="","zBlank EVM Last Editor",VLOOKUP(Veg_Table[[#This Row],[EVM_LAST_EDITOR]],Roster_Table[#All],16,FALSE)),"zCompany_AWRR not in Roster")</f>
        <v>MGE_Mountain G Enterprises</v>
      </c>
      <c r="T907" s="2">
        <f>IFERROR(DATE(YEAR(Veg_Table[[#This Row],[Created2]]),MONTH(Veg_Table[[#This Row],[Created2]]),DAY(Veg_Table[[#This Row],[Created2]])),DATE(2019,1,1))</f>
        <v>43913</v>
      </c>
      <c r="U907" s="3">
        <f>VALUE(SUBSTITUTE(Veg_Table[[#This Row],[Created]],",",""))</f>
        <v>43913.682037036997</v>
      </c>
      <c r="V907" s="3" t="str">
        <f ca="1">IFERROR(_xlfn.IFNA(CELL("contents",INDIRECT(_xlfn.CONCAT("Veg_Table_Production_Data!",ADDRESS(MATCH(_xlfn.MAXIFS(#REF!,#REF!,"="&amp;Veg_Table[[#This Row],[AUTO_ID]],#REF!,"&lt;"&amp;Veg_Table[[#This Row],[EVM_LAST_EDITED_Day]]),#REF!,0),COLUMN(#REF!),4,1,)))),""),"")</f>
        <v/>
      </c>
      <c r="W907" s="3" t="str">
        <f ca="1">IF(Veg_Table[[#This Row],[Previous_Prescription]]="","No",IF(Veg_Table[[#This Row],[Previous_Prescription]]=Veg_Table[[#This Row],[PRESCRIP]],"No","Yes"))</f>
        <v>No</v>
      </c>
      <c r="X907" s="3" t="str">
        <f>IF(Veg_Table[[#This Row],[EVM_LAST_EDITED_Day]]=Veg_Table[[#This Row],[Created_Day]],"New","Old")</f>
        <v>Old</v>
      </c>
      <c r="Y907" s="1">
        <f>IFERROR(IF(FIND("delete",LOWER(Veg_Table[[#This Row],[PI_COMMENTS]]))&gt;=1,1,0),0)</f>
        <v>0</v>
      </c>
      <c r="Z907" s="1" t="str">
        <f>_xlfn.IFNA(IF(Veg_Table[[#This Row],[EVM_LAST_EDITOR]]="","Yes",VLOOKUP(Veg_Table[[#This Row],[EVM_LAST_EDITOR]],Roster_Table[#All],15,FALSE)),"Yes")</f>
        <v>Yes</v>
      </c>
      <c r="AA90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07" s="1" t="str">
        <f>_xlfn.IFNA(VLOOKUP(Veg_Table[[#This Row],[EVM_LAST_EDITOR]],Roster_Table[#All],3,FALSE),"zAWRR Not in Roster")</f>
        <v>John Paul</v>
      </c>
      <c r="AC907" s="1" t="str">
        <f>_xlfn.IFNA(VLOOKUP(Veg_Table[[#This Row],[EVM_LAST_EDITOR]],Roster_Table[#All],2,FALSE),"zAWRR Not in Roster")</f>
        <v>Kubitschek</v>
      </c>
      <c r="AD907" s="1" t="str">
        <f>IF(_xlfn.CONCAT(Veg_Table[[#This Row],[First_Name]]," ",Veg_Table[[#This Row],[Last_Name]])="zAWRR Not in Roster zAWRR Not in Roster","zAWRR Not in Roster",_xlfn.CONCAT(Veg_Table[[#This Row],[First_Name]]," ",Veg_Table[[#This Row],[Last_Name]]))</f>
        <v>John Paul Kubitschek</v>
      </c>
      <c r="AE907">
        <v>2943021</v>
      </c>
      <c r="AF907" t="s">
        <v>1552</v>
      </c>
      <c r="AG907" t="s">
        <v>93</v>
      </c>
      <c r="AH907" t="s">
        <v>1532</v>
      </c>
      <c r="AI907" t="s">
        <v>1550</v>
      </c>
      <c r="AJ907" t="s">
        <v>36</v>
      </c>
      <c r="AL907" t="s">
        <v>22</v>
      </c>
      <c r="AM907" t="s">
        <v>38</v>
      </c>
      <c r="AN907" t="s">
        <v>25</v>
      </c>
      <c r="AO907" t="s">
        <v>25</v>
      </c>
      <c r="AP907">
        <v>21</v>
      </c>
      <c r="AQ907">
        <v>105</v>
      </c>
      <c r="AR907" t="s">
        <v>511</v>
      </c>
      <c r="AS907" t="s">
        <v>530</v>
      </c>
      <c r="AT907" t="s">
        <v>515</v>
      </c>
      <c r="AV907" t="s">
        <v>512</v>
      </c>
      <c r="AW907" t="s">
        <v>4613</v>
      </c>
      <c r="AZ907"/>
      <c r="BB907" s="4"/>
      <c r="BD907" t="s">
        <v>29</v>
      </c>
      <c r="BE907" t="s">
        <v>25</v>
      </c>
      <c r="BF907" t="s">
        <v>513</v>
      </c>
      <c r="BI907" s="3"/>
      <c r="BJ907" t="s">
        <v>2809</v>
      </c>
      <c r="BK907" s="30" t="s">
        <v>344</v>
      </c>
      <c r="BL907" s="3">
        <v>43963.671608807868</v>
      </c>
      <c r="BM907" t="s">
        <v>31</v>
      </c>
      <c r="BN907" t="s">
        <v>32</v>
      </c>
      <c r="BP907" t="s">
        <v>1547</v>
      </c>
      <c r="BQ907" t="s">
        <v>1025</v>
      </c>
      <c r="BR907" t="s">
        <v>28</v>
      </c>
      <c r="BS907" t="s">
        <v>28</v>
      </c>
      <c r="BT907" t="s">
        <v>520</v>
      </c>
      <c r="BU907" s="3">
        <v>43913.682037037041</v>
      </c>
      <c r="BV907" t="s">
        <v>803</v>
      </c>
      <c r="BW907" s="3">
        <v>43963.731036203702</v>
      </c>
      <c r="BX907" t="s">
        <v>1533</v>
      </c>
      <c r="CG907"/>
      <c r="CH907"/>
      <c r="CI907"/>
      <c r="CY907"/>
      <c r="DA907"/>
      <c r="DE907"/>
      <c r="DF907"/>
    </row>
    <row r="908" spans="1:110" x14ac:dyDescent="0.25">
      <c r="A908" s="1">
        <f>IF(Veg_Table[[#This Row],[VP_STATUS]]="Hold",0,IF(OR(AND(Veg_Table[[#This Row],[PRESCRIP]]="NW_No Work",Veg_Table[[#This Row],[VP_STATUS]]&lt;&gt;"No Work Required Under EVM"),AND(Veg_Table[[#This Row],[VP_STATUS]]="No Work Required Under EVM",Veg_Table[[#This Row],[PRESCRIP]]&lt;&gt;"NW_No Work")),1,0))</f>
        <v>0</v>
      </c>
      <c r="B908" s="1">
        <f>IF(Veg_Table[[#This Row],[SPECIES]]="",1,0)</f>
        <v>0</v>
      </c>
      <c r="C908" s="1">
        <f>IF(Veg_Table[[#This Row],[DIAMETER]]="",1,0)</f>
        <v>0</v>
      </c>
      <c r="D908" s="1">
        <f>IF(Veg_Table[[#This Row],[HEIGHT]]="",1,0)</f>
        <v>0</v>
      </c>
      <c r="E90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08" s="1">
        <f>IF(AND(Veg_Table[[#This Row],[TAT_RESULT]]="ABATE",Veg_Table[[#This Row],[PRESCRIP]]="NW_No Work"),1,0)</f>
        <v>0</v>
      </c>
      <c r="G908" s="1">
        <f>IF(OR(Veg_Table[[#This Row],[Prescription R-Scale]]="NA",Veg_Table[[#This Row],[Diameter R-Scale]]="NA"),0,IF(Veg_Table[[#This Row],[Diameter R-Scale]]&lt;&gt;Veg_Table[[#This Row],[Prescription R-Scale]],1,0))</f>
        <v>0</v>
      </c>
      <c r="H908" s="1">
        <f>IF(OR(AND(Veg_Table[[#This Row],[PRESCRIP]]="BC_Br Rmv", Veg_Table[[#This Row],[WOOD_MAN]]&lt;&gt;"Not Needed"),AND(Veg_Table[[#This Row],[PRESCRIP]]="BCS_Br Rmv+Trt", Veg_Table[[#This Row],[WOOD_MAN]]&lt;&gt;"Not Needed")),1,0)</f>
        <v>0</v>
      </c>
      <c r="I908" s="1">
        <f ca="1">IF(AND(Veg_Table[[#This Row],[Prescription_Changed]]="Yes",Veg_Table[[#This Row],[TAT_RESULT]]=""),1,0)</f>
        <v>0</v>
      </c>
      <c r="J908" s="1">
        <f ca="1">SUM(Veg_Table[[#This Row],[Prescription and Status do not match]:[Prescription_Edited_And_TAT_Is_Blank]])</f>
        <v>0</v>
      </c>
      <c r="K908" s="1">
        <f ca="1">IF(Veg_Table[[#This Row],[Sum of Errors]]&gt;0,1,0)</f>
        <v>0</v>
      </c>
      <c r="L908" s="1">
        <f>1</f>
        <v>1</v>
      </c>
      <c r="M908"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908" s="1" t="str">
        <f>IF(OR(MID(Veg_Table[[#This Row],[PRESCRIP]],2,1)="1",MID(Veg_Table[[#This Row],[PRESCRIP]],2,1)="2",MID(Veg_Table[[#This Row],[PRESCRIP]],2,1)="3",MID(Veg_Table[[#This Row],[PRESCRIP]],2,1)="4"),_xlfn.NUMBERVALUE(MID(Veg_Table[[#This Row],[PRESCRIP]],2,1)),"NA")</f>
        <v>NA</v>
      </c>
      <c r="O908" s="1">
        <f>WEEKNUM(Veg_Table[[#This Row],[EVM_LAST_EDITED_Day]],2)</f>
        <v>20</v>
      </c>
      <c r="P908" s="25">
        <f>IFERROR(DATE(YEAR(Veg_Table[[#This Row],[EVM_LAST_EDITED2]]),MONTH(Veg_Table[[#This Row],[EVM_LAST_EDITED2]]),DAY(Veg_Table[[#This Row],[EVM_LAST_EDITED2]])),DATE(2019,1,1))</f>
        <v>43963</v>
      </c>
      <c r="Q908" s="3">
        <f>VALUE(SUBSTITUTE(Veg_Table[[#This Row],[EVM_LAST_EDITED]],",",""))</f>
        <v>43963.675046296303</v>
      </c>
      <c r="R908" s="1" t="str">
        <f>_xlfn.IFNA(IF(Veg_Table[[#This Row],[EVM_LAST_EDITOR]]="","zBlank EVM Last Editor",VLOOKUP(Veg_Table[[#This Row],[EVM_LAST_EDITOR]],Roster_Table[#All],4,FALSE)),"zAWRR Not in Roster")</f>
        <v>MGE</v>
      </c>
      <c r="S908" s="1" t="str">
        <f>_xlfn.IFNA(IF(Veg_Table[[#This Row],[EVM_LAST_EDITOR]]="","zBlank EVM Last Editor",VLOOKUP(Veg_Table[[#This Row],[EVM_LAST_EDITOR]],Roster_Table[#All],16,FALSE)),"zCompany_AWRR not in Roster")</f>
        <v>MGE_Mountain G Enterprises</v>
      </c>
      <c r="T908" s="2">
        <f>IFERROR(DATE(YEAR(Veg_Table[[#This Row],[Created2]]),MONTH(Veg_Table[[#This Row],[Created2]]),DAY(Veg_Table[[#This Row],[Created2]])),DATE(2019,1,1))</f>
        <v>43963</v>
      </c>
      <c r="U908" s="3">
        <f>VALUE(SUBSTITUTE(Veg_Table[[#This Row],[Created]],",",""))</f>
        <v>43963.553194444401</v>
      </c>
      <c r="V908" s="3" t="str">
        <f ca="1">IFERROR(_xlfn.IFNA(CELL("contents",INDIRECT(_xlfn.CONCAT("Veg_Table_Production_Data!",ADDRESS(MATCH(_xlfn.MAXIFS(#REF!,#REF!,"="&amp;Veg_Table[[#This Row],[AUTO_ID]],#REF!,"&lt;"&amp;Veg_Table[[#This Row],[EVM_LAST_EDITED_Day]]),#REF!,0),COLUMN(#REF!),4,1,)))),""),"")</f>
        <v/>
      </c>
      <c r="W908" s="3" t="str">
        <f ca="1">IF(Veg_Table[[#This Row],[Previous_Prescription]]="","No",IF(Veg_Table[[#This Row],[Previous_Prescription]]=Veg_Table[[#This Row],[PRESCRIP]],"No","Yes"))</f>
        <v>No</v>
      </c>
      <c r="X908" s="3" t="str">
        <f>IF(Veg_Table[[#This Row],[EVM_LAST_EDITED_Day]]=Veg_Table[[#This Row],[Created_Day]],"New","Old")</f>
        <v>New</v>
      </c>
      <c r="Y908" s="1">
        <f>IFERROR(IF(FIND("delete",LOWER(Veg_Table[[#This Row],[PI_COMMENTS]]))&gt;=1,1,0),0)</f>
        <v>0</v>
      </c>
      <c r="Z908" s="1" t="str">
        <f>_xlfn.IFNA(IF(Veg_Table[[#This Row],[EVM_LAST_EDITOR]]="","Yes",VLOOKUP(Veg_Table[[#This Row],[EVM_LAST_EDITOR]],Roster_Table[#All],15,FALSE)),"Yes")</f>
        <v>Yes</v>
      </c>
      <c r="AA90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08" s="1" t="str">
        <f>_xlfn.IFNA(VLOOKUP(Veg_Table[[#This Row],[EVM_LAST_EDITOR]],Roster_Table[#All],3,FALSE),"zAWRR Not in Roster")</f>
        <v>Andrew</v>
      </c>
      <c r="AC908" s="1" t="str">
        <f>_xlfn.IFNA(VLOOKUP(Veg_Table[[#This Row],[EVM_LAST_EDITOR]],Roster_Table[#All],2,FALSE),"zAWRR Not in Roster")</f>
        <v>Withers</v>
      </c>
      <c r="AD908" s="1" t="str">
        <f>IF(_xlfn.CONCAT(Veg_Table[[#This Row],[First_Name]]," ",Veg_Table[[#This Row],[Last_Name]])="zAWRR Not in Roster zAWRR Not in Roster","zAWRR Not in Roster",_xlfn.CONCAT(Veg_Table[[#This Row],[First_Name]]," ",Veg_Table[[#This Row],[Last_Name]]))</f>
        <v>Andrew Withers</v>
      </c>
      <c r="AE908">
        <v>3221970</v>
      </c>
      <c r="AF908" t="s">
        <v>4811</v>
      </c>
      <c r="AG908" t="s">
        <v>93</v>
      </c>
      <c r="AH908" t="s">
        <v>4641</v>
      </c>
      <c r="AI908" t="s">
        <v>4013</v>
      </c>
      <c r="AJ908" t="s">
        <v>21</v>
      </c>
      <c r="AL908" t="s">
        <v>22</v>
      </c>
      <c r="AM908" t="s">
        <v>529</v>
      </c>
      <c r="AN908" t="s">
        <v>25</v>
      </c>
      <c r="AO908" t="s">
        <v>25</v>
      </c>
      <c r="AP908">
        <v>28</v>
      </c>
      <c r="AQ908">
        <v>60</v>
      </c>
      <c r="AR908" t="s">
        <v>511</v>
      </c>
      <c r="AS908" t="s">
        <v>24</v>
      </c>
      <c r="AT908" t="s">
        <v>26</v>
      </c>
      <c r="AV908" t="s">
        <v>512</v>
      </c>
      <c r="AW908" t="s">
        <v>4812</v>
      </c>
      <c r="AZ908"/>
      <c r="BB908" s="4"/>
      <c r="BD908" t="s">
        <v>29</v>
      </c>
      <c r="BE908" t="s">
        <v>25</v>
      </c>
      <c r="BF908" t="s">
        <v>513</v>
      </c>
      <c r="BI908" s="3"/>
      <c r="BJ908" t="s">
        <v>52</v>
      </c>
      <c r="BK908" s="30" t="s">
        <v>176</v>
      </c>
      <c r="BL908" s="3">
        <v>43963.675046296295</v>
      </c>
      <c r="BM908" t="s">
        <v>31</v>
      </c>
      <c r="BN908" t="s">
        <v>32</v>
      </c>
      <c r="BQ908" t="s">
        <v>1025</v>
      </c>
      <c r="BR908" t="s">
        <v>28</v>
      </c>
      <c r="BS908" t="s">
        <v>28</v>
      </c>
      <c r="BT908" t="s">
        <v>176</v>
      </c>
      <c r="BU908" s="3">
        <v>43963.553194444445</v>
      </c>
      <c r="BV908" t="s">
        <v>803</v>
      </c>
      <c r="BW908" s="3">
        <v>43965.17118824074</v>
      </c>
      <c r="BX908" t="s">
        <v>4813</v>
      </c>
      <c r="CG908"/>
      <c r="CH908"/>
      <c r="CI908"/>
      <c r="CY908"/>
      <c r="DA908"/>
      <c r="DE908"/>
      <c r="DF908"/>
    </row>
    <row r="909" spans="1:110" x14ac:dyDescent="0.25">
      <c r="A909" s="1">
        <f>IF(Veg_Table[[#This Row],[VP_STATUS]]="Hold",0,IF(OR(AND(Veg_Table[[#This Row],[PRESCRIP]]="NW_No Work",Veg_Table[[#This Row],[VP_STATUS]]&lt;&gt;"No Work Required Under EVM"),AND(Veg_Table[[#This Row],[VP_STATUS]]="No Work Required Under EVM",Veg_Table[[#This Row],[PRESCRIP]]&lt;&gt;"NW_No Work")),1,0))</f>
        <v>0</v>
      </c>
      <c r="B909" s="1">
        <f>IF(Veg_Table[[#This Row],[SPECIES]]="",1,0)</f>
        <v>0</v>
      </c>
      <c r="C909" s="1">
        <f>IF(Veg_Table[[#This Row],[DIAMETER]]="",1,0)</f>
        <v>0</v>
      </c>
      <c r="D909" s="1">
        <f>IF(Veg_Table[[#This Row],[HEIGHT]]="",1,0)</f>
        <v>0</v>
      </c>
      <c r="E90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09" s="1">
        <f>IF(AND(Veg_Table[[#This Row],[TAT_RESULT]]="ABATE",Veg_Table[[#This Row],[PRESCRIP]]="NW_No Work"),1,0)</f>
        <v>0</v>
      </c>
      <c r="G909" s="1">
        <f>IF(OR(Veg_Table[[#This Row],[Prescription R-Scale]]="NA",Veg_Table[[#This Row],[Diameter R-Scale]]="NA"),0,IF(Veg_Table[[#This Row],[Diameter R-Scale]]&lt;&gt;Veg_Table[[#This Row],[Prescription R-Scale]],1,0))</f>
        <v>0</v>
      </c>
      <c r="H909" s="1">
        <f>IF(OR(AND(Veg_Table[[#This Row],[PRESCRIP]]="BC_Br Rmv", Veg_Table[[#This Row],[WOOD_MAN]]&lt;&gt;"Not Needed"),AND(Veg_Table[[#This Row],[PRESCRIP]]="BCS_Br Rmv+Trt", Veg_Table[[#This Row],[WOOD_MAN]]&lt;&gt;"Not Needed")),1,0)</f>
        <v>0</v>
      </c>
      <c r="I909" s="1">
        <f ca="1">IF(AND(Veg_Table[[#This Row],[Prescription_Changed]]="Yes",Veg_Table[[#This Row],[TAT_RESULT]]=""),1,0)</f>
        <v>0</v>
      </c>
      <c r="J909" s="1">
        <f ca="1">SUM(Veg_Table[[#This Row],[Prescription and Status do not match]:[Prescription_Edited_And_TAT_Is_Blank]])</f>
        <v>0</v>
      </c>
      <c r="K909" s="1">
        <f ca="1">IF(Veg_Table[[#This Row],[Sum of Errors]]&gt;0,1,0)</f>
        <v>0</v>
      </c>
      <c r="L909" s="1">
        <f>1</f>
        <v>1</v>
      </c>
      <c r="M909"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909" s="1" t="str">
        <f>IF(OR(MID(Veg_Table[[#This Row],[PRESCRIP]],2,1)="1",MID(Veg_Table[[#This Row],[PRESCRIP]],2,1)="2",MID(Veg_Table[[#This Row],[PRESCRIP]],2,1)="3",MID(Veg_Table[[#This Row],[PRESCRIP]],2,1)="4"),_xlfn.NUMBERVALUE(MID(Veg_Table[[#This Row],[PRESCRIP]],2,1)),"NA")</f>
        <v>NA</v>
      </c>
      <c r="O909" s="1">
        <f>WEEKNUM(Veg_Table[[#This Row],[EVM_LAST_EDITED_Day]],2)</f>
        <v>20</v>
      </c>
      <c r="P909" s="25">
        <f>IFERROR(DATE(YEAR(Veg_Table[[#This Row],[EVM_LAST_EDITED2]]),MONTH(Veg_Table[[#This Row],[EVM_LAST_EDITED2]]),DAY(Veg_Table[[#This Row],[EVM_LAST_EDITED2]])),DATE(2019,1,1))</f>
        <v>43963</v>
      </c>
      <c r="Q909" s="3">
        <f>VALUE(SUBSTITUTE(Veg_Table[[#This Row],[EVM_LAST_EDITED]],",",""))</f>
        <v>43963.677002314798</v>
      </c>
      <c r="R909" s="1" t="str">
        <f>_xlfn.IFNA(IF(Veg_Table[[#This Row],[EVM_LAST_EDITOR]]="","zBlank EVM Last Editor",VLOOKUP(Veg_Table[[#This Row],[EVM_LAST_EDITOR]],Roster_Table[#All],4,FALSE)),"zAWRR Not in Roster")</f>
        <v>MGE</v>
      </c>
      <c r="S909" s="1" t="str">
        <f>_xlfn.IFNA(IF(Veg_Table[[#This Row],[EVM_LAST_EDITOR]]="","zBlank EVM Last Editor",VLOOKUP(Veg_Table[[#This Row],[EVM_LAST_EDITOR]],Roster_Table[#All],16,FALSE)),"zCompany_AWRR not in Roster")</f>
        <v>MGE_Mountain G Enterprises</v>
      </c>
      <c r="T909" s="2">
        <f>IFERROR(DATE(YEAR(Veg_Table[[#This Row],[Created2]]),MONTH(Veg_Table[[#This Row],[Created2]]),DAY(Veg_Table[[#This Row],[Created2]])),DATE(2019,1,1))</f>
        <v>43963</v>
      </c>
      <c r="U909" s="3">
        <f>VALUE(SUBSTITUTE(Veg_Table[[#This Row],[Created]],",",""))</f>
        <v>43963.548796296302</v>
      </c>
      <c r="V909" s="3" t="str">
        <f ca="1">IFERROR(_xlfn.IFNA(CELL("contents",INDIRECT(_xlfn.CONCAT("Veg_Table_Production_Data!",ADDRESS(MATCH(_xlfn.MAXIFS(#REF!,#REF!,"="&amp;Veg_Table[[#This Row],[AUTO_ID]],#REF!,"&lt;"&amp;Veg_Table[[#This Row],[EVM_LAST_EDITED_Day]]),#REF!,0),COLUMN(#REF!),4,1,)))),""),"")</f>
        <v/>
      </c>
      <c r="W909" s="3" t="str">
        <f ca="1">IF(Veg_Table[[#This Row],[Previous_Prescription]]="","No",IF(Veg_Table[[#This Row],[Previous_Prescription]]=Veg_Table[[#This Row],[PRESCRIP]],"No","Yes"))</f>
        <v>No</v>
      </c>
      <c r="X909" s="3" t="str">
        <f>IF(Veg_Table[[#This Row],[EVM_LAST_EDITED_Day]]=Veg_Table[[#This Row],[Created_Day]],"New","Old")</f>
        <v>New</v>
      </c>
      <c r="Y909" s="1">
        <f>IFERROR(IF(FIND("delete",LOWER(Veg_Table[[#This Row],[PI_COMMENTS]]))&gt;=1,1,0),0)</f>
        <v>0</v>
      </c>
      <c r="Z909" s="1" t="str">
        <f>_xlfn.IFNA(IF(Veg_Table[[#This Row],[EVM_LAST_EDITOR]]="","Yes",VLOOKUP(Veg_Table[[#This Row],[EVM_LAST_EDITOR]],Roster_Table[#All],15,FALSE)),"Yes")</f>
        <v>Yes</v>
      </c>
      <c r="AA90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09" s="1" t="str">
        <f>_xlfn.IFNA(VLOOKUP(Veg_Table[[#This Row],[EVM_LAST_EDITOR]],Roster_Table[#All],3,FALSE),"zAWRR Not in Roster")</f>
        <v>Andrew</v>
      </c>
      <c r="AC909" s="1" t="str">
        <f>_xlfn.IFNA(VLOOKUP(Veg_Table[[#This Row],[EVM_LAST_EDITOR]],Roster_Table[#All],2,FALSE),"zAWRR Not in Roster")</f>
        <v>Withers</v>
      </c>
      <c r="AD909" s="1" t="str">
        <f>IF(_xlfn.CONCAT(Veg_Table[[#This Row],[First_Name]]," ",Veg_Table[[#This Row],[Last_Name]])="zAWRR Not in Roster zAWRR Not in Roster","zAWRR Not in Roster",_xlfn.CONCAT(Veg_Table[[#This Row],[First_Name]]," ",Veg_Table[[#This Row],[Last_Name]]))</f>
        <v>Andrew Withers</v>
      </c>
      <c r="AE909">
        <v>3221969</v>
      </c>
      <c r="AF909" t="s">
        <v>4808</v>
      </c>
      <c r="AG909" t="s">
        <v>93</v>
      </c>
      <c r="AH909" t="s">
        <v>4641</v>
      </c>
      <c r="AI909" t="s">
        <v>4013</v>
      </c>
      <c r="AJ909" t="s">
        <v>21</v>
      </c>
      <c r="AL909" t="s">
        <v>22</v>
      </c>
      <c r="AM909" t="s">
        <v>1967</v>
      </c>
      <c r="AN909" t="s">
        <v>25</v>
      </c>
      <c r="AO909" t="s">
        <v>25</v>
      </c>
      <c r="AP909">
        <v>12</v>
      </c>
      <c r="AQ909">
        <v>70</v>
      </c>
      <c r="AR909" t="s">
        <v>511</v>
      </c>
      <c r="AS909" t="s">
        <v>24</v>
      </c>
      <c r="AT909" t="s">
        <v>26</v>
      </c>
      <c r="AV909" t="s">
        <v>512</v>
      </c>
      <c r="AW909" t="s">
        <v>4809</v>
      </c>
      <c r="AZ909"/>
      <c r="BB909" s="4"/>
      <c r="BD909" t="s">
        <v>29</v>
      </c>
      <c r="BE909" t="s">
        <v>25</v>
      </c>
      <c r="BF909" t="s">
        <v>513</v>
      </c>
      <c r="BI909" s="3"/>
      <c r="BJ909" t="s">
        <v>52</v>
      </c>
      <c r="BK909" s="30" t="s">
        <v>176</v>
      </c>
      <c r="BL909" s="3">
        <v>43963.677002314813</v>
      </c>
      <c r="BM909" t="s">
        <v>31</v>
      </c>
      <c r="BN909" t="s">
        <v>32</v>
      </c>
      <c r="BQ909" t="s">
        <v>1025</v>
      </c>
      <c r="BR909" t="s">
        <v>28</v>
      </c>
      <c r="BS909" t="s">
        <v>28</v>
      </c>
      <c r="BT909" t="s">
        <v>176</v>
      </c>
      <c r="BU909" s="3">
        <v>43963.548796296294</v>
      </c>
      <c r="BV909" t="s">
        <v>803</v>
      </c>
      <c r="BW909" s="3">
        <v>43965.17118824074</v>
      </c>
      <c r="BX909" t="s">
        <v>4810</v>
      </c>
      <c r="CG909"/>
      <c r="CH909"/>
      <c r="CI909"/>
      <c r="CY909"/>
      <c r="DA909"/>
      <c r="DE909"/>
      <c r="DF909"/>
    </row>
    <row r="910" spans="1:110" x14ac:dyDescent="0.25">
      <c r="A910" s="1">
        <f>IF(Veg_Table[[#This Row],[VP_STATUS]]="Hold",0,IF(OR(AND(Veg_Table[[#This Row],[PRESCRIP]]="NW_No Work",Veg_Table[[#This Row],[VP_STATUS]]&lt;&gt;"No Work Required Under EVM"),AND(Veg_Table[[#This Row],[VP_STATUS]]="No Work Required Under EVM",Veg_Table[[#This Row],[PRESCRIP]]&lt;&gt;"NW_No Work")),1,0))</f>
        <v>0</v>
      </c>
      <c r="B910" s="1">
        <f>IF(Veg_Table[[#This Row],[SPECIES]]="",1,0)</f>
        <v>0</v>
      </c>
      <c r="C910" s="1">
        <f>IF(Veg_Table[[#This Row],[DIAMETER]]="",1,0)</f>
        <v>0</v>
      </c>
      <c r="D910" s="1">
        <f>IF(Veg_Table[[#This Row],[HEIGHT]]="",1,0)</f>
        <v>0</v>
      </c>
      <c r="E91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10" s="1">
        <f>IF(AND(Veg_Table[[#This Row],[TAT_RESULT]]="ABATE",Veg_Table[[#This Row],[PRESCRIP]]="NW_No Work"),1,0)</f>
        <v>0</v>
      </c>
      <c r="G910" s="1">
        <f>IF(OR(Veg_Table[[#This Row],[Prescription R-Scale]]="NA",Veg_Table[[#This Row],[Diameter R-Scale]]="NA"),0,IF(Veg_Table[[#This Row],[Diameter R-Scale]]&lt;&gt;Veg_Table[[#This Row],[Prescription R-Scale]],1,0))</f>
        <v>0</v>
      </c>
      <c r="H910" s="1">
        <f>IF(OR(AND(Veg_Table[[#This Row],[PRESCRIP]]="BC_Br Rmv", Veg_Table[[#This Row],[WOOD_MAN]]&lt;&gt;"Not Needed"),AND(Veg_Table[[#This Row],[PRESCRIP]]="BCS_Br Rmv+Trt", Veg_Table[[#This Row],[WOOD_MAN]]&lt;&gt;"Not Needed")),1,0)</f>
        <v>0</v>
      </c>
      <c r="I910" s="1">
        <f ca="1">IF(AND(Veg_Table[[#This Row],[Prescription_Changed]]="Yes",Veg_Table[[#This Row],[TAT_RESULT]]=""),1,0)</f>
        <v>0</v>
      </c>
      <c r="J910" s="1">
        <f ca="1">SUM(Veg_Table[[#This Row],[Prescription and Status do not match]:[Prescription_Edited_And_TAT_Is_Blank]])</f>
        <v>0</v>
      </c>
      <c r="K910" s="1">
        <f ca="1">IF(Veg_Table[[#This Row],[Sum of Errors]]&gt;0,1,0)</f>
        <v>0</v>
      </c>
      <c r="L910" s="1">
        <f>1</f>
        <v>1</v>
      </c>
      <c r="M91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910" s="1">
        <f>IF(OR(MID(Veg_Table[[#This Row],[PRESCRIP]],2,1)="1",MID(Veg_Table[[#This Row],[PRESCRIP]],2,1)="2",MID(Veg_Table[[#This Row],[PRESCRIP]],2,1)="3",MID(Veg_Table[[#This Row],[PRESCRIP]],2,1)="4"),_xlfn.NUMBERVALUE(MID(Veg_Table[[#This Row],[PRESCRIP]],2,1)),"NA")</f>
        <v>4</v>
      </c>
      <c r="O910" s="1">
        <f>WEEKNUM(Veg_Table[[#This Row],[EVM_LAST_EDITED_Day]],2)</f>
        <v>20</v>
      </c>
      <c r="P910" s="25">
        <f>IFERROR(DATE(YEAR(Veg_Table[[#This Row],[EVM_LAST_EDITED2]]),MONTH(Veg_Table[[#This Row],[EVM_LAST_EDITED2]]),DAY(Veg_Table[[#This Row],[EVM_LAST_EDITED2]])),DATE(2019,1,1))</f>
        <v>43963</v>
      </c>
      <c r="Q910" s="3">
        <f>VALUE(SUBSTITUTE(Veg_Table[[#This Row],[EVM_LAST_EDITED]],",",""))</f>
        <v>43963.691578148202</v>
      </c>
      <c r="R910" s="1" t="str">
        <f>_xlfn.IFNA(IF(Veg_Table[[#This Row],[EVM_LAST_EDITOR]]="","zBlank EVM Last Editor",VLOOKUP(Veg_Table[[#This Row],[EVM_LAST_EDITOR]],Roster_Table[#All],4,FALSE)),"zAWRR Not in Roster")</f>
        <v>NCR</v>
      </c>
      <c r="S910" s="1" t="str">
        <f>_xlfn.IFNA(IF(Veg_Table[[#This Row],[EVM_LAST_EDITOR]]="","zBlank EVM Last Editor",VLOOKUP(Veg_Table[[#This Row],[EVM_LAST_EDITOR]],Roster_Table[#All],16,FALSE)),"zCompany_AWRR not in Roster")</f>
        <v>NCR_North Coast Resource Management</v>
      </c>
      <c r="T910" s="2">
        <f>IFERROR(DATE(YEAR(Veg_Table[[#This Row],[Created2]]),MONTH(Veg_Table[[#This Row],[Created2]]),DAY(Veg_Table[[#This Row],[Created2]])),DATE(2019,1,1))</f>
        <v>43690</v>
      </c>
      <c r="U910" s="3">
        <f>VALUE(SUBSTITUTE(Veg_Table[[#This Row],[Created]],",",""))</f>
        <v>43690.473935185197</v>
      </c>
      <c r="V910" s="3" t="str">
        <f ca="1">IFERROR(_xlfn.IFNA(CELL("contents",INDIRECT(_xlfn.CONCAT("Veg_Table_Production_Data!",ADDRESS(MATCH(_xlfn.MAXIFS(#REF!,#REF!,"="&amp;Veg_Table[[#This Row],[AUTO_ID]],#REF!,"&lt;"&amp;Veg_Table[[#This Row],[EVM_LAST_EDITED_Day]]),#REF!,0),COLUMN(#REF!),4,1,)))),""),"")</f>
        <v/>
      </c>
      <c r="W910" s="3" t="str">
        <f ca="1">IF(Veg_Table[[#This Row],[Previous_Prescription]]="","No",IF(Veg_Table[[#This Row],[Previous_Prescription]]=Veg_Table[[#This Row],[PRESCRIP]],"No","Yes"))</f>
        <v>No</v>
      </c>
      <c r="X910" s="3" t="str">
        <f>IF(Veg_Table[[#This Row],[EVM_LAST_EDITED_Day]]=Veg_Table[[#This Row],[Created_Day]],"New","Old")</f>
        <v>Old</v>
      </c>
      <c r="Y910" s="1">
        <f>IFERROR(IF(FIND("delete",LOWER(Veg_Table[[#This Row],[PI_COMMENTS]]))&gt;=1,1,0),0)</f>
        <v>0</v>
      </c>
      <c r="Z910" s="1" t="str">
        <f>_xlfn.IFNA(IF(Veg_Table[[#This Row],[EVM_LAST_EDITOR]]="","Yes",VLOOKUP(Veg_Table[[#This Row],[EVM_LAST_EDITOR]],Roster_Table[#All],15,FALSE)),"Yes")</f>
        <v>No</v>
      </c>
      <c r="AA91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10" s="1" t="str">
        <f>_xlfn.IFNA(VLOOKUP(Veg_Table[[#This Row],[EVM_LAST_EDITOR]],Roster_Table[#All],3,FALSE),"zAWRR Not in Roster")</f>
        <v>Ben</v>
      </c>
      <c r="AC910" s="1" t="str">
        <f>_xlfn.IFNA(VLOOKUP(Veg_Table[[#This Row],[EVM_LAST_EDITOR]],Roster_Table[#All],2,FALSE),"zAWRR Not in Roster")</f>
        <v>Chambers</v>
      </c>
      <c r="AD910" s="1" t="str">
        <f>IF(_xlfn.CONCAT(Veg_Table[[#This Row],[First_Name]]," ",Veg_Table[[#This Row],[Last_Name]])="zAWRR Not in Roster zAWRR Not in Roster","zAWRR Not in Roster",_xlfn.CONCAT(Veg_Table[[#This Row],[First_Name]]," ",Veg_Table[[#This Row],[Last_Name]]))</f>
        <v>Ben Chambers</v>
      </c>
      <c r="AE910">
        <v>1751597</v>
      </c>
      <c r="AF910" t="s">
        <v>2798</v>
      </c>
      <c r="AG910" t="s">
        <v>30</v>
      </c>
      <c r="AH910" t="s">
        <v>2799</v>
      </c>
      <c r="AI910" t="s">
        <v>2800</v>
      </c>
      <c r="AJ910" t="s">
        <v>526</v>
      </c>
      <c r="AK910" t="s">
        <v>28</v>
      </c>
      <c r="AL910" t="s">
        <v>22</v>
      </c>
      <c r="AM910" t="s">
        <v>38</v>
      </c>
      <c r="AN910" t="s">
        <v>25</v>
      </c>
      <c r="AO910" t="s">
        <v>25</v>
      </c>
      <c r="AP910">
        <v>40</v>
      </c>
      <c r="AQ910">
        <v>100</v>
      </c>
      <c r="AR910" t="s">
        <v>28</v>
      </c>
      <c r="AS910" t="s">
        <v>57</v>
      </c>
      <c r="AT910" t="s">
        <v>515</v>
      </c>
      <c r="AU910" t="s">
        <v>43</v>
      </c>
      <c r="AV910" t="s">
        <v>521</v>
      </c>
      <c r="AW910" t="s">
        <v>4847</v>
      </c>
      <c r="AX910" t="s">
        <v>825</v>
      </c>
      <c r="AY910" t="s">
        <v>28</v>
      </c>
      <c r="AZ910"/>
      <c r="BA910" t="s">
        <v>28</v>
      </c>
      <c r="BB910" s="4"/>
      <c r="BC910" t="s">
        <v>28</v>
      </c>
      <c r="BD910" t="s">
        <v>29</v>
      </c>
      <c r="BF910" t="s">
        <v>28</v>
      </c>
      <c r="BG910" t="s">
        <v>28</v>
      </c>
      <c r="BH910" t="s">
        <v>28</v>
      </c>
      <c r="BI910" s="3"/>
      <c r="BJ910" t="s">
        <v>2801</v>
      </c>
      <c r="BK910" s="30" t="s">
        <v>360</v>
      </c>
      <c r="BL910" s="3">
        <v>43963.691578148151</v>
      </c>
      <c r="BM910" t="s">
        <v>31</v>
      </c>
      <c r="BN910" t="s">
        <v>32</v>
      </c>
      <c r="BO910" t="s">
        <v>3712</v>
      </c>
      <c r="BP910" t="s">
        <v>2802</v>
      </c>
      <c r="BQ910" t="s">
        <v>828</v>
      </c>
      <c r="BR910" t="s">
        <v>28</v>
      </c>
      <c r="BS910" t="s">
        <v>28</v>
      </c>
      <c r="BT910" t="s">
        <v>156</v>
      </c>
      <c r="BU910" s="3">
        <v>43690.473935185182</v>
      </c>
      <c r="BV910" t="s">
        <v>803</v>
      </c>
      <c r="BW910" s="3">
        <v>43963.73108568287</v>
      </c>
      <c r="BX910" t="s">
        <v>2803</v>
      </c>
      <c r="CG910"/>
      <c r="CH910"/>
      <c r="CI910"/>
      <c r="CY910"/>
      <c r="DA910"/>
      <c r="DE910"/>
      <c r="DF910"/>
    </row>
    <row r="911" spans="1:110" x14ac:dyDescent="0.25">
      <c r="A911" s="1">
        <f>IF(Veg_Table[[#This Row],[VP_STATUS]]="Hold",0,IF(OR(AND(Veg_Table[[#This Row],[PRESCRIP]]="NW_No Work",Veg_Table[[#This Row],[VP_STATUS]]&lt;&gt;"No Work Required Under EVM"),AND(Veg_Table[[#This Row],[VP_STATUS]]="No Work Required Under EVM",Veg_Table[[#This Row],[PRESCRIP]]&lt;&gt;"NW_No Work")),1,0))</f>
        <v>0</v>
      </c>
      <c r="B911" s="1">
        <f>IF(Veg_Table[[#This Row],[SPECIES]]="",1,0)</f>
        <v>0</v>
      </c>
      <c r="C911" s="1">
        <f>IF(Veg_Table[[#This Row],[DIAMETER]]="",1,0)</f>
        <v>0</v>
      </c>
      <c r="D911" s="1">
        <f>IF(Veg_Table[[#This Row],[HEIGHT]]="",1,0)</f>
        <v>0</v>
      </c>
      <c r="E91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11" s="1">
        <f>IF(AND(Veg_Table[[#This Row],[TAT_RESULT]]="ABATE",Veg_Table[[#This Row],[PRESCRIP]]="NW_No Work"),1,0)</f>
        <v>0</v>
      </c>
      <c r="G911" s="1">
        <f>IF(OR(Veg_Table[[#This Row],[Prescription R-Scale]]="NA",Veg_Table[[#This Row],[Diameter R-Scale]]="NA"),0,IF(Veg_Table[[#This Row],[Diameter R-Scale]]&lt;&gt;Veg_Table[[#This Row],[Prescription R-Scale]],1,0))</f>
        <v>0</v>
      </c>
      <c r="H911" s="1">
        <f>IF(OR(AND(Veg_Table[[#This Row],[PRESCRIP]]="BC_Br Rmv", Veg_Table[[#This Row],[WOOD_MAN]]&lt;&gt;"Not Needed"),AND(Veg_Table[[#This Row],[PRESCRIP]]="BCS_Br Rmv+Trt", Veg_Table[[#This Row],[WOOD_MAN]]&lt;&gt;"Not Needed")),1,0)</f>
        <v>0</v>
      </c>
      <c r="I911" s="1">
        <f ca="1">IF(AND(Veg_Table[[#This Row],[Prescription_Changed]]="Yes",Veg_Table[[#This Row],[TAT_RESULT]]=""),1,0)</f>
        <v>0</v>
      </c>
      <c r="J911" s="1">
        <f ca="1">SUM(Veg_Table[[#This Row],[Prescription and Status do not match]:[Prescription_Edited_And_TAT_Is_Blank]])</f>
        <v>0</v>
      </c>
      <c r="K911" s="1">
        <f ca="1">IF(Veg_Table[[#This Row],[Sum of Errors]]&gt;0,1,0)</f>
        <v>0</v>
      </c>
      <c r="L911" s="1">
        <f>1</f>
        <v>1</v>
      </c>
      <c r="M91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911" s="1">
        <f>IF(OR(MID(Veg_Table[[#This Row],[PRESCRIP]],2,1)="1",MID(Veg_Table[[#This Row],[PRESCRIP]],2,1)="2",MID(Veg_Table[[#This Row],[PRESCRIP]],2,1)="3",MID(Veg_Table[[#This Row],[PRESCRIP]],2,1)="4"),_xlfn.NUMBERVALUE(MID(Veg_Table[[#This Row],[PRESCRIP]],2,1)),"NA")</f>
        <v>3</v>
      </c>
      <c r="O911" s="1">
        <f>WEEKNUM(Veg_Table[[#This Row],[EVM_LAST_EDITED_Day]],2)</f>
        <v>20</v>
      </c>
      <c r="P911" s="25">
        <f>IFERROR(DATE(YEAR(Veg_Table[[#This Row],[EVM_LAST_EDITED2]]),MONTH(Veg_Table[[#This Row],[EVM_LAST_EDITED2]]),DAY(Veg_Table[[#This Row],[EVM_LAST_EDITED2]])),DATE(2019,1,1))</f>
        <v>43963</v>
      </c>
      <c r="Q911" s="3">
        <f>VALUE(SUBSTITUTE(Veg_Table[[#This Row],[EVM_LAST_EDITED]],",",""))</f>
        <v>43963.692465277803</v>
      </c>
      <c r="R911" s="1" t="str">
        <f>_xlfn.IFNA(IF(Veg_Table[[#This Row],[EVM_LAST_EDITOR]]="","zBlank EVM Last Editor",VLOOKUP(Veg_Table[[#This Row],[EVM_LAST_EDITOR]],Roster_Table[#All],4,FALSE)),"zAWRR Not in Roster")</f>
        <v>MGE</v>
      </c>
      <c r="S911" s="1" t="str">
        <f>_xlfn.IFNA(IF(Veg_Table[[#This Row],[EVM_LAST_EDITOR]]="","zBlank EVM Last Editor",VLOOKUP(Veg_Table[[#This Row],[EVM_LAST_EDITOR]],Roster_Table[#All],16,FALSE)),"zCompany_AWRR not in Roster")</f>
        <v>MGE_Mountain G Enterprises</v>
      </c>
      <c r="T911" s="2">
        <f>IFERROR(DATE(YEAR(Veg_Table[[#This Row],[Created2]]),MONTH(Veg_Table[[#This Row],[Created2]]),DAY(Veg_Table[[#This Row],[Created2]])),DATE(2019,1,1))</f>
        <v>43913</v>
      </c>
      <c r="U911" s="3">
        <f>VALUE(SUBSTITUTE(Veg_Table[[#This Row],[Created]],",",""))</f>
        <v>43913.563645833303</v>
      </c>
      <c r="V911" s="3" t="str">
        <f ca="1">IFERROR(_xlfn.IFNA(CELL("contents",INDIRECT(_xlfn.CONCAT("Veg_Table_Production_Data!",ADDRESS(MATCH(_xlfn.MAXIFS(#REF!,#REF!,"="&amp;Veg_Table[[#This Row],[AUTO_ID]],#REF!,"&lt;"&amp;Veg_Table[[#This Row],[EVM_LAST_EDITED_Day]]),#REF!,0),COLUMN(#REF!),4,1,)))),""),"")</f>
        <v/>
      </c>
      <c r="W911" s="3" t="str">
        <f ca="1">IF(Veg_Table[[#This Row],[Previous_Prescription]]="","No",IF(Veg_Table[[#This Row],[Previous_Prescription]]=Veg_Table[[#This Row],[PRESCRIP]],"No","Yes"))</f>
        <v>No</v>
      </c>
      <c r="X911" s="3" t="str">
        <f>IF(Veg_Table[[#This Row],[EVM_LAST_EDITED_Day]]=Veg_Table[[#This Row],[Created_Day]],"New","Old")</f>
        <v>Old</v>
      </c>
      <c r="Y911" s="1">
        <f>IFERROR(IF(FIND("delete",LOWER(Veg_Table[[#This Row],[PI_COMMENTS]]))&gt;=1,1,0),0)</f>
        <v>0</v>
      </c>
      <c r="Z911" s="1" t="str">
        <f>_xlfn.IFNA(IF(Veg_Table[[#This Row],[EVM_LAST_EDITOR]]="","Yes",VLOOKUP(Veg_Table[[#This Row],[EVM_LAST_EDITOR]],Roster_Table[#All],15,FALSE)),"Yes")</f>
        <v>Yes</v>
      </c>
      <c r="AA91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11" s="1" t="str">
        <f>_xlfn.IFNA(VLOOKUP(Veg_Table[[#This Row],[EVM_LAST_EDITOR]],Roster_Table[#All],3,FALSE),"zAWRR Not in Roster")</f>
        <v>Tyler</v>
      </c>
      <c r="AC911" s="1" t="str">
        <f>_xlfn.IFNA(VLOOKUP(Veg_Table[[#This Row],[EVM_LAST_EDITOR]],Roster_Table[#All],2,FALSE),"zAWRR Not in Roster")</f>
        <v>Rey</v>
      </c>
      <c r="AD911" s="1" t="str">
        <f>IF(_xlfn.CONCAT(Veg_Table[[#This Row],[First_Name]]," ",Veg_Table[[#This Row],[Last_Name]])="zAWRR Not in Roster zAWRR Not in Roster","zAWRR Not in Roster",_xlfn.CONCAT(Veg_Table[[#This Row],[First_Name]]," ",Veg_Table[[#This Row],[Last_Name]]))</f>
        <v>Tyler Rey</v>
      </c>
      <c r="AE911">
        <v>2943907</v>
      </c>
      <c r="AF911" t="s">
        <v>5791</v>
      </c>
      <c r="AG911" t="s">
        <v>93</v>
      </c>
      <c r="AH911" t="s">
        <v>1532</v>
      </c>
      <c r="AI911" t="s">
        <v>1546</v>
      </c>
      <c r="AJ911" t="s">
        <v>36</v>
      </c>
      <c r="AL911" t="s">
        <v>22</v>
      </c>
      <c r="AM911" t="s">
        <v>38</v>
      </c>
      <c r="AN911" t="s">
        <v>25</v>
      </c>
      <c r="AO911" t="s">
        <v>25</v>
      </c>
      <c r="AP911">
        <v>26</v>
      </c>
      <c r="AQ911">
        <v>95</v>
      </c>
      <c r="AR911" t="s">
        <v>511</v>
      </c>
      <c r="AS911" t="s">
        <v>804</v>
      </c>
      <c r="AT911" t="s">
        <v>824</v>
      </c>
      <c r="AV911" t="s">
        <v>512</v>
      </c>
      <c r="AW911" t="s">
        <v>5792</v>
      </c>
      <c r="AZ911"/>
      <c r="BB911" s="4"/>
      <c r="BD911" t="s">
        <v>29</v>
      </c>
      <c r="BE911" t="s">
        <v>25</v>
      </c>
      <c r="BF911" t="s">
        <v>513</v>
      </c>
      <c r="BI911" s="3"/>
      <c r="BJ911" t="s">
        <v>4616</v>
      </c>
      <c r="BK911" s="30" t="s">
        <v>166</v>
      </c>
      <c r="BL911" s="3">
        <v>43963.692465277774</v>
      </c>
      <c r="BM911" t="s">
        <v>31</v>
      </c>
      <c r="BN911" t="s">
        <v>32</v>
      </c>
      <c r="BP911" t="s">
        <v>1547</v>
      </c>
      <c r="BQ911" t="s">
        <v>1025</v>
      </c>
      <c r="BR911" t="s">
        <v>28</v>
      </c>
      <c r="BS911" t="s">
        <v>28</v>
      </c>
      <c r="BT911" t="s">
        <v>166</v>
      </c>
      <c r="BU911" s="3">
        <v>43913.563645833332</v>
      </c>
      <c r="BV911" t="s">
        <v>803</v>
      </c>
      <c r="BW911" s="3">
        <v>43964.312978738424</v>
      </c>
      <c r="BX911" t="s">
        <v>5793</v>
      </c>
      <c r="CG911"/>
      <c r="CH911"/>
      <c r="CI911"/>
      <c r="CY911"/>
      <c r="DA911"/>
      <c r="DE911"/>
      <c r="DF911"/>
    </row>
    <row r="912" spans="1:110" x14ac:dyDescent="0.25">
      <c r="A912" s="1">
        <f>IF(Veg_Table[[#This Row],[VP_STATUS]]="Hold",0,IF(OR(AND(Veg_Table[[#This Row],[PRESCRIP]]="NW_No Work",Veg_Table[[#This Row],[VP_STATUS]]&lt;&gt;"No Work Required Under EVM"),AND(Veg_Table[[#This Row],[VP_STATUS]]="No Work Required Under EVM",Veg_Table[[#This Row],[PRESCRIP]]&lt;&gt;"NW_No Work")),1,0))</f>
        <v>0</v>
      </c>
      <c r="B912" s="1">
        <f>IF(Veg_Table[[#This Row],[SPECIES]]="",1,0)</f>
        <v>0</v>
      </c>
      <c r="C912" s="1">
        <f>IF(Veg_Table[[#This Row],[DIAMETER]]="",1,0)</f>
        <v>0</v>
      </c>
      <c r="D912" s="1">
        <f>IF(Veg_Table[[#This Row],[HEIGHT]]="",1,0)</f>
        <v>0</v>
      </c>
      <c r="E91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12" s="1">
        <f>IF(AND(Veg_Table[[#This Row],[TAT_RESULT]]="ABATE",Veg_Table[[#This Row],[PRESCRIP]]="NW_No Work"),1,0)</f>
        <v>0</v>
      </c>
      <c r="G912" s="1">
        <f>IF(OR(Veg_Table[[#This Row],[Prescription R-Scale]]="NA",Veg_Table[[#This Row],[Diameter R-Scale]]="NA"),0,IF(Veg_Table[[#This Row],[Diameter R-Scale]]&lt;&gt;Veg_Table[[#This Row],[Prescription R-Scale]],1,0))</f>
        <v>0</v>
      </c>
      <c r="H912" s="1">
        <f>IF(OR(AND(Veg_Table[[#This Row],[PRESCRIP]]="BC_Br Rmv", Veg_Table[[#This Row],[WOOD_MAN]]&lt;&gt;"Not Needed"),AND(Veg_Table[[#This Row],[PRESCRIP]]="BCS_Br Rmv+Trt", Veg_Table[[#This Row],[WOOD_MAN]]&lt;&gt;"Not Needed")),1,0)</f>
        <v>0</v>
      </c>
      <c r="I912" s="1">
        <f ca="1">IF(AND(Veg_Table[[#This Row],[Prescription_Changed]]="Yes",Veg_Table[[#This Row],[TAT_RESULT]]=""),1,0)</f>
        <v>0</v>
      </c>
      <c r="J912" s="1">
        <f ca="1">SUM(Veg_Table[[#This Row],[Prescription and Status do not match]:[Prescription_Edited_And_TAT_Is_Blank]])</f>
        <v>0</v>
      </c>
      <c r="K912" s="1">
        <f ca="1">IF(Veg_Table[[#This Row],[Sum of Errors]]&gt;0,1,0)</f>
        <v>0</v>
      </c>
      <c r="L912" s="1">
        <f>1</f>
        <v>1</v>
      </c>
      <c r="M912"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912" s="1" t="str">
        <f>IF(OR(MID(Veg_Table[[#This Row],[PRESCRIP]],2,1)="1",MID(Veg_Table[[#This Row],[PRESCRIP]],2,1)="2",MID(Veg_Table[[#This Row],[PRESCRIP]],2,1)="3",MID(Veg_Table[[#This Row],[PRESCRIP]],2,1)="4"),_xlfn.NUMBERVALUE(MID(Veg_Table[[#This Row],[PRESCRIP]],2,1)),"NA")</f>
        <v>NA</v>
      </c>
      <c r="O912" s="1">
        <f>WEEKNUM(Veg_Table[[#This Row],[EVM_LAST_EDITED_Day]],2)</f>
        <v>20</v>
      </c>
      <c r="P912" s="25">
        <f>IFERROR(DATE(YEAR(Veg_Table[[#This Row],[EVM_LAST_EDITED2]]),MONTH(Veg_Table[[#This Row],[EVM_LAST_EDITED2]]),DAY(Veg_Table[[#This Row],[EVM_LAST_EDITED2]])),DATE(2019,1,1))</f>
        <v>43963</v>
      </c>
      <c r="Q912" s="3">
        <f>VALUE(SUBSTITUTE(Veg_Table[[#This Row],[EVM_LAST_EDITED]],",",""))</f>
        <v>43963.7010214236</v>
      </c>
      <c r="R912" s="1" t="str">
        <f>_xlfn.IFNA(IF(Veg_Table[[#This Row],[EVM_LAST_EDITOR]]="","zBlank EVM Last Editor",VLOOKUP(Veg_Table[[#This Row],[EVM_LAST_EDITOR]],Roster_Table[#All],4,FALSE)),"zAWRR Not in Roster")</f>
        <v>MOW</v>
      </c>
      <c r="S912" s="1" t="str">
        <f>_xlfn.IFNA(IF(Veg_Table[[#This Row],[EVM_LAST_EDITOR]]="","zBlank EVM Last Editor",VLOOKUP(Veg_Table[[#This Row],[EVM_LAST_EDITOR]],Roster_Table[#All],16,FALSE)),"zCompany_AWRR not in Roster")</f>
        <v>Not in Sierra Roster</v>
      </c>
      <c r="T912" s="2">
        <f>IFERROR(DATE(YEAR(Veg_Table[[#This Row],[Created2]]),MONTH(Veg_Table[[#This Row],[Created2]]),DAY(Veg_Table[[#This Row],[Created2]])),DATE(2019,1,1))</f>
        <v>43819</v>
      </c>
      <c r="U912" s="3">
        <f>VALUE(SUBSTITUTE(Veg_Table[[#This Row],[Created]],",",""))</f>
        <v>43819.521597222199</v>
      </c>
      <c r="V912" s="3" t="str">
        <f ca="1">IFERROR(_xlfn.IFNA(CELL("contents",INDIRECT(_xlfn.CONCAT("Veg_Table_Production_Data!",ADDRESS(MATCH(_xlfn.MAXIFS(#REF!,#REF!,"="&amp;Veg_Table[[#This Row],[AUTO_ID]],#REF!,"&lt;"&amp;Veg_Table[[#This Row],[EVM_LAST_EDITED_Day]]),#REF!,0),COLUMN(#REF!),4,1,)))),""),"")</f>
        <v/>
      </c>
      <c r="W912" s="3" t="str">
        <f ca="1">IF(Veg_Table[[#This Row],[Previous_Prescription]]="","No",IF(Veg_Table[[#This Row],[Previous_Prescription]]=Veg_Table[[#This Row],[PRESCRIP]],"No","Yes"))</f>
        <v>No</v>
      </c>
      <c r="X912" s="3" t="str">
        <f>IF(Veg_Table[[#This Row],[EVM_LAST_EDITED_Day]]=Veg_Table[[#This Row],[Created_Day]],"New","Old")</f>
        <v>Old</v>
      </c>
      <c r="Y912" s="1">
        <f>IFERROR(IF(FIND("delete",LOWER(Veg_Table[[#This Row],[PI_COMMENTS]]))&gt;=1,1,0),0)</f>
        <v>0</v>
      </c>
      <c r="Z912" s="1" t="str">
        <f>_xlfn.IFNA(IF(Veg_Table[[#This Row],[EVM_LAST_EDITOR]]="","Yes",VLOOKUP(Veg_Table[[#This Row],[EVM_LAST_EDITOR]],Roster_Table[#All],15,FALSE)),"Yes")</f>
        <v>No</v>
      </c>
      <c r="AA91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12" s="1" t="str">
        <f>_xlfn.IFNA(VLOOKUP(Veg_Table[[#This Row],[EVM_LAST_EDITOR]],Roster_Table[#All],3,FALSE),"zAWRR Not in Roster")</f>
        <v>Roberto</v>
      </c>
      <c r="AC912" s="1" t="str">
        <f>_xlfn.IFNA(VLOOKUP(Veg_Table[[#This Row],[EVM_LAST_EDITOR]],Roster_Table[#All],2,FALSE),"zAWRR Not in Roster")</f>
        <v>Ayala</v>
      </c>
      <c r="AD912" s="1" t="str">
        <f>IF(_xlfn.CONCAT(Veg_Table[[#This Row],[First_Name]]," ",Veg_Table[[#This Row],[Last_Name]])="zAWRR Not in Roster zAWRR Not in Roster","zAWRR Not in Roster",_xlfn.CONCAT(Veg_Table[[#This Row],[First_Name]]," ",Veg_Table[[#This Row],[Last_Name]]))</f>
        <v>Roberto Ayala</v>
      </c>
      <c r="AE912">
        <v>1703450</v>
      </c>
      <c r="AF912" t="s">
        <v>4521</v>
      </c>
      <c r="AG912" t="s">
        <v>97</v>
      </c>
      <c r="AH912" t="s">
        <v>1874</v>
      </c>
      <c r="AI912" t="s">
        <v>2189</v>
      </c>
      <c r="AJ912" t="s">
        <v>820</v>
      </c>
      <c r="AK912" t="s">
        <v>28</v>
      </c>
      <c r="AL912" t="s">
        <v>1024</v>
      </c>
      <c r="AM912" t="s">
        <v>49</v>
      </c>
      <c r="AN912" t="s">
        <v>25</v>
      </c>
      <c r="AO912" t="s">
        <v>25</v>
      </c>
      <c r="AP912">
        <v>0</v>
      </c>
      <c r="AQ912">
        <v>2</v>
      </c>
      <c r="AR912" t="s">
        <v>28</v>
      </c>
      <c r="AS912" t="s">
        <v>50</v>
      </c>
      <c r="AT912" t="s">
        <v>26</v>
      </c>
      <c r="AU912" t="s">
        <v>25</v>
      </c>
      <c r="AV912" t="s">
        <v>28</v>
      </c>
      <c r="AW912" t="s">
        <v>4522</v>
      </c>
      <c r="AX912" t="s">
        <v>987</v>
      </c>
      <c r="AY912" t="s">
        <v>1530</v>
      </c>
      <c r="AZ912">
        <v>5866905</v>
      </c>
      <c r="BA912" t="s">
        <v>50</v>
      </c>
      <c r="BB912" s="4">
        <v>43963.700886944447</v>
      </c>
      <c r="BC912" t="s">
        <v>28</v>
      </c>
      <c r="BD912" t="s">
        <v>29</v>
      </c>
      <c r="BF912" t="s">
        <v>28</v>
      </c>
      <c r="BG912" t="s">
        <v>28</v>
      </c>
      <c r="BH912" t="s">
        <v>28</v>
      </c>
      <c r="BI912" s="3"/>
      <c r="BJ912" t="s">
        <v>52</v>
      </c>
      <c r="BK912" s="30" t="s">
        <v>531</v>
      </c>
      <c r="BL912" s="3">
        <v>43963.701021423614</v>
      </c>
      <c r="BM912" t="s">
        <v>31</v>
      </c>
      <c r="BN912" t="s">
        <v>32</v>
      </c>
      <c r="BO912" t="s">
        <v>1875</v>
      </c>
      <c r="BP912" t="s">
        <v>1876</v>
      </c>
      <c r="BQ912" t="s">
        <v>991</v>
      </c>
      <c r="BR912" t="s">
        <v>28</v>
      </c>
      <c r="BS912" t="s">
        <v>28</v>
      </c>
      <c r="BT912" t="s">
        <v>1026</v>
      </c>
      <c r="BU912" s="3">
        <v>43819.521597222221</v>
      </c>
      <c r="BV912" t="s">
        <v>803</v>
      </c>
      <c r="BW912" s="3">
        <v>43963.73108568287</v>
      </c>
      <c r="BX912" t="s">
        <v>4523</v>
      </c>
      <c r="CG912"/>
      <c r="CH912"/>
      <c r="CI912"/>
      <c r="CY912"/>
      <c r="DA912"/>
      <c r="DE912"/>
      <c r="DF912"/>
    </row>
    <row r="913" spans="1:110" x14ac:dyDescent="0.25">
      <c r="A913" s="1">
        <f>IF(Veg_Table[[#This Row],[VP_STATUS]]="Hold",0,IF(OR(AND(Veg_Table[[#This Row],[PRESCRIP]]="NW_No Work",Veg_Table[[#This Row],[VP_STATUS]]&lt;&gt;"No Work Required Under EVM"),AND(Veg_Table[[#This Row],[VP_STATUS]]="No Work Required Under EVM",Veg_Table[[#This Row],[PRESCRIP]]&lt;&gt;"NW_No Work")),1,0))</f>
        <v>0</v>
      </c>
      <c r="B913" s="1">
        <f>IF(Veg_Table[[#This Row],[SPECIES]]="",1,0)</f>
        <v>0</v>
      </c>
      <c r="C913" s="1">
        <f>IF(Veg_Table[[#This Row],[DIAMETER]]="",1,0)</f>
        <v>0</v>
      </c>
      <c r="D913" s="1">
        <f>IF(Veg_Table[[#This Row],[HEIGHT]]="",1,0)</f>
        <v>0</v>
      </c>
      <c r="E91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13" s="1">
        <f>IF(AND(Veg_Table[[#This Row],[TAT_RESULT]]="ABATE",Veg_Table[[#This Row],[PRESCRIP]]="NW_No Work"),1,0)</f>
        <v>0</v>
      </c>
      <c r="G913" s="1">
        <f>IF(OR(Veg_Table[[#This Row],[Prescription R-Scale]]="NA",Veg_Table[[#This Row],[Diameter R-Scale]]="NA"),0,IF(Veg_Table[[#This Row],[Diameter R-Scale]]&lt;&gt;Veg_Table[[#This Row],[Prescription R-Scale]],1,0))</f>
        <v>0</v>
      </c>
      <c r="H913" s="1">
        <f>IF(OR(AND(Veg_Table[[#This Row],[PRESCRIP]]="BC_Br Rmv", Veg_Table[[#This Row],[WOOD_MAN]]&lt;&gt;"Not Needed"),AND(Veg_Table[[#This Row],[PRESCRIP]]="BCS_Br Rmv+Trt", Veg_Table[[#This Row],[WOOD_MAN]]&lt;&gt;"Not Needed")),1,0)</f>
        <v>0</v>
      </c>
      <c r="I913" s="1">
        <f ca="1">IF(AND(Veg_Table[[#This Row],[Prescription_Changed]]="Yes",Veg_Table[[#This Row],[TAT_RESULT]]=""),1,0)</f>
        <v>0</v>
      </c>
      <c r="J913" s="1">
        <f ca="1">SUM(Veg_Table[[#This Row],[Prescription and Status do not match]:[Prescription_Edited_And_TAT_Is_Blank]])</f>
        <v>0</v>
      </c>
      <c r="K913" s="1">
        <f ca="1">IF(Veg_Table[[#This Row],[Sum of Errors]]&gt;0,1,0)</f>
        <v>0</v>
      </c>
      <c r="L913" s="1">
        <f>1</f>
        <v>1</v>
      </c>
      <c r="M91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913" s="1">
        <f>IF(OR(MID(Veg_Table[[#This Row],[PRESCRIP]],2,1)="1",MID(Veg_Table[[#This Row],[PRESCRIP]],2,1)="2",MID(Veg_Table[[#This Row],[PRESCRIP]],2,1)="3",MID(Veg_Table[[#This Row],[PRESCRIP]],2,1)="4"),_xlfn.NUMBERVALUE(MID(Veg_Table[[#This Row],[PRESCRIP]],2,1)),"NA")</f>
        <v>1</v>
      </c>
      <c r="O913" s="1">
        <f>WEEKNUM(Veg_Table[[#This Row],[EVM_LAST_EDITED_Day]],2)</f>
        <v>20</v>
      </c>
      <c r="P913" s="25">
        <f>IFERROR(DATE(YEAR(Veg_Table[[#This Row],[EVM_LAST_EDITED2]]),MONTH(Veg_Table[[#This Row],[EVM_LAST_EDITED2]]),DAY(Veg_Table[[#This Row],[EVM_LAST_EDITED2]])),DATE(2019,1,1))</f>
        <v>43964</v>
      </c>
      <c r="Q913" s="3">
        <f>VALUE(SUBSTITUTE(Veg_Table[[#This Row],[EVM_LAST_EDITED]],",",""))</f>
        <v>43964.3392866551</v>
      </c>
      <c r="R913" s="1" t="str">
        <f>_xlfn.IFNA(IF(Veg_Table[[#This Row],[EVM_LAST_EDITOR]]="","zBlank EVM Last Editor",VLOOKUP(Veg_Table[[#This Row],[EVM_LAST_EDITOR]],Roster_Table[#All],4,FALSE)),"zAWRR Not in Roster")</f>
        <v>AEA</v>
      </c>
      <c r="S913" s="1" t="str">
        <f>_xlfn.IFNA(IF(Veg_Table[[#This Row],[EVM_LAST_EDITOR]]="","zBlank EVM Last Editor",VLOOKUP(Veg_Table[[#This Row],[EVM_LAST_EDITOR]],Roster_Table[#All],16,FALSE)),"zCompany_AWRR not in Roster")</f>
        <v>Not in Sierra Roster</v>
      </c>
      <c r="T913" s="2">
        <f>IFERROR(DATE(YEAR(Veg_Table[[#This Row],[Created2]]),MONTH(Veg_Table[[#This Row],[Created2]]),DAY(Veg_Table[[#This Row],[Created2]])),DATE(2019,1,1))</f>
        <v>43866</v>
      </c>
      <c r="U913" s="3">
        <f>VALUE(SUBSTITUTE(Veg_Table[[#This Row],[Created]],",",""))</f>
        <v>43866.719386574099</v>
      </c>
      <c r="V913" s="3" t="str">
        <f ca="1">IFERROR(_xlfn.IFNA(CELL("contents",INDIRECT(_xlfn.CONCAT("Veg_Table_Production_Data!",ADDRESS(MATCH(_xlfn.MAXIFS(#REF!,#REF!,"="&amp;Veg_Table[[#This Row],[AUTO_ID]],#REF!,"&lt;"&amp;Veg_Table[[#This Row],[EVM_LAST_EDITED_Day]]),#REF!,0),COLUMN(#REF!),4,1,)))),""),"")</f>
        <v/>
      </c>
      <c r="W913" s="3" t="str">
        <f ca="1">IF(Veg_Table[[#This Row],[Previous_Prescription]]="","No",IF(Veg_Table[[#This Row],[Previous_Prescription]]=Veg_Table[[#This Row],[PRESCRIP]],"No","Yes"))</f>
        <v>No</v>
      </c>
      <c r="X913" s="3" t="str">
        <f>IF(Veg_Table[[#This Row],[EVM_LAST_EDITED_Day]]=Veg_Table[[#This Row],[Created_Day]],"New","Old")</f>
        <v>Old</v>
      </c>
      <c r="Y913" s="1">
        <f>IFERROR(IF(FIND("delete",LOWER(Veg_Table[[#This Row],[PI_COMMENTS]]))&gt;=1,1,0),0)</f>
        <v>0</v>
      </c>
      <c r="Z913" s="1" t="str">
        <f>_xlfn.IFNA(IF(Veg_Table[[#This Row],[EVM_LAST_EDITOR]]="","Yes",VLOOKUP(Veg_Table[[#This Row],[EVM_LAST_EDITOR]],Roster_Table[#All],15,FALSE)),"Yes")</f>
        <v>No</v>
      </c>
      <c r="AA91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13" s="1" t="str">
        <f>_xlfn.IFNA(VLOOKUP(Veg_Table[[#This Row],[EVM_LAST_EDITOR]],Roster_Table[#All],3,FALSE),"zAWRR Not in Roster")</f>
        <v>Drew</v>
      </c>
      <c r="AC913" s="1" t="str">
        <f>_xlfn.IFNA(VLOOKUP(Veg_Table[[#This Row],[EVM_LAST_EDITOR]],Roster_Table[#All],2,FALSE),"zAWRR Not in Roster")</f>
        <v>Berlfein</v>
      </c>
      <c r="AD913" s="1" t="str">
        <f>IF(_xlfn.CONCAT(Veg_Table[[#This Row],[First_Name]]," ",Veg_Table[[#This Row],[Last_Name]])="zAWRR Not in Roster zAWRR Not in Roster","zAWRR Not in Roster",_xlfn.CONCAT(Veg_Table[[#This Row],[First_Name]]," ",Veg_Table[[#This Row],[Last_Name]]))</f>
        <v>Drew Berlfein</v>
      </c>
      <c r="AE913">
        <v>1777538</v>
      </c>
      <c r="AF913" t="s">
        <v>2749</v>
      </c>
      <c r="AG913" t="s">
        <v>30</v>
      </c>
      <c r="AH913" t="s">
        <v>1895</v>
      </c>
      <c r="AI913" t="s">
        <v>1900</v>
      </c>
      <c r="AJ913" t="s">
        <v>820</v>
      </c>
      <c r="AK913" t="s">
        <v>833</v>
      </c>
      <c r="AL913" t="s">
        <v>37</v>
      </c>
      <c r="AM913" t="s">
        <v>34</v>
      </c>
      <c r="AN913" t="s">
        <v>25</v>
      </c>
      <c r="AO913" t="s">
        <v>25</v>
      </c>
      <c r="AP913">
        <v>6</v>
      </c>
      <c r="AQ913">
        <v>27</v>
      </c>
      <c r="AR913" t="s">
        <v>517</v>
      </c>
      <c r="AS913" t="s">
        <v>55</v>
      </c>
      <c r="AT913" t="s">
        <v>26</v>
      </c>
      <c r="AU913" t="s">
        <v>25</v>
      </c>
      <c r="AV913" t="s">
        <v>512</v>
      </c>
      <c r="AW913" t="s">
        <v>3809</v>
      </c>
      <c r="AX913" t="s">
        <v>534</v>
      </c>
      <c r="AZ913">
        <v>5864178</v>
      </c>
      <c r="BA913" t="s">
        <v>45</v>
      </c>
      <c r="BB913" s="4">
        <v>43964.339030138886</v>
      </c>
      <c r="BD913" t="s">
        <v>29</v>
      </c>
      <c r="BI913" s="3">
        <v>43964.339130810185</v>
      </c>
      <c r="BJ913" t="s">
        <v>52</v>
      </c>
      <c r="BK913" s="30" t="s">
        <v>533</v>
      </c>
      <c r="BL913" s="3">
        <v>43964.339286655093</v>
      </c>
      <c r="BM913" t="s">
        <v>31</v>
      </c>
      <c r="BN913" t="s">
        <v>32</v>
      </c>
      <c r="BO913" t="s">
        <v>1896</v>
      </c>
      <c r="BP913" t="s">
        <v>1897</v>
      </c>
      <c r="BQ913" t="s">
        <v>826</v>
      </c>
      <c r="BR913" t="s">
        <v>28</v>
      </c>
      <c r="BS913" t="s">
        <v>28</v>
      </c>
      <c r="BT913" t="s">
        <v>282</v>
      </c>
      <c r="BU913" s="3">
        <v>43866.719386574077</v>
      </c>
      <c r="BV913" t="s">
        <v>803</v>
      </c>
      <c r="BW913" s="3">
        <v>43964.397114872685</v>
      </c>
      <c r="BX913" t="s">
        <v>2750</v>
      </c>
      <c r="CG913"/>
      <c r="CH913"/>
      <c r="CI913"/>
      <c r="CY913"/>
      <c r="DA913"/>
      <c r="DE913"/>
      <c r="DF913"/>
    </row>
    <row r="914" spans="1:110" x14ac:dyDescent="0.25">
      <c r="A914" s="1">
        <f>IF(Veg_Table[[#This Row],[VP_STATUS]]="Hold",0,IF(OR(AND(Veg_Table[[#This Row],[PRESCRIP]]="NW_No Work",Veg_Table[[#This Row],[VP_STATUS]]&lt;&gt;"No Work Required Under EVM"),AND(Veg_Table[[#This Row],[VP_STATUS]]="No Work Required Under EVM",Veg_Table[[#This Row],[PRESCRIP]]&lt;&gt;"NW_No Work")),1,0))</f>
        <v>0</v>
      </c>
      <c r="B914" s="1">
        <f>IF(Veg_Table[[#This Row],[SPECIES]]="",1,0)</f>
        <v>0</v>
      </c>
      <c r="C914" s="1">
        <f>IF(Veg_Table[[#This Row],[DIAMETER]]="",1,0)</f>
        <v>0</v>
      </c>
      <c r="D914" s="1">
        <f>IF(Veg_Table[[#This Row],[HEIGHT]]="",1,0)</f>
        <v>0</v>
      </c>
      <c r="E91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14" s="1">
        <f>IF(AND(Veg_Table[[#This Row],[TAT_RESULT]]="ABATE",Veg_Table[[#This Row],[PRESCRIP]]="NW_No Work"),1,0)</f>
        <v>0</v>
      </c>
      <c r="G914" s="1">
        <f>IF(OR(Veg_Table[[#This Row],[Prescription R-Scale]]="NA",Veg_Table[[#This Row],[Diameter R-Scale]]="NA"),0,IF(Veg_Table[[#This Row],[Diameter R-Scale]]&lt;&gt;Veg_Table[[#This Row],[Prescription R-Scale]],1,0))</f>
        <v>0</v>
      </c>
      <c r="H914" s="1">
        <f>IF(OR(AND(Veg_Table[[#This Row],[PRESCRIP]]="BC_Br Rmv", Veg_Table[[#This Row],[WOOD_MAN]]&lt;&gt;"Not Needed"),AND(Veg_Table[[#This Row],[PRESCRIP]]="BCS_Br Rmv+Trt", Veg_Table[[#This Row],[WOOD_MAN]]&lt;&gt;"Not Needed")),1,0)</f>
        <v>0</v>
      </c>
      <c r="I914" s="1">
        <f ca="1">IF(AND(Veg_Table[[#This Row],[Prescription_Changed]]="Yes",Veg_Table[[#This Row],[TAT_RESULT]]=""),1,0)</f>
        <v>0</v>
      </c>
      <c r="J914" s="1">
        <f ca="1">SUM(Veg_Table[[#This Row],[Prescription and Status do not match]:[Prescription_Edited_And_TAT_Is_Blank]])</f>
        <v>0</v>
      </c>
      <c r="K914" s="1">
        <f ca="1">IF(Veg_Table[[#This Row],[Sum of Errors]]&gt;0,1,0)</f>
        <v>0</v>
      </c>
      <c r="L914" s="1">
        <f>1</f>
        <v>1</v>
      </c>
      <c r="M91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914" s="1">
        <f>IF(OR(MID(Veg_Table[[#This Row],[PRESCRIP]],2,1)="1",MID(Veg_Table[[#This Row],[PRESCRIP]],2,1)="2",MID(Veg_Table[[#This Row],[PRESCRIP]],2,1)="3",MID(Veg_Table[[#This Row],[PRESCRIP]],2,1)="4"),_xlfn.NUMBERVALUE(MID(Veg_Table[[#This Row],[PRESCRIP]],2,1)),"NA")</f>
        <v>1</v>
      </c>
      <c r="O914" s="1">
        <f>WEEKNUM(Veg_Table[[#This Row],[EVM_LAST_EDITED_Day]],2)</f>
        <v>20</v>
      </c>
      <c r="P914" s="25">
        <f>IFERROR(DATE(YEAR(Veg_Table[[#This Row],[EVM_LAST_EDITED2]]),MONTH(Veg_Table[[#This Row],[EVM_LAST_EDITED2]]),DAY(Veg_Table[[#This Row],[EVM_LAST_EDITED2]])),DATE(2019,1,1))</f>
        <v>43964</v>
      </c>
      <c r="Q914" s="3">
        <f>VALUE(SUBSTITUTE(Veg_Table[[#This Row],[EVM_LAST_EDITED]],",",""))</f>
        <v>43964.339749293998</v>
      </c>
      <c r="R914" s="1" t="str">
        <f>_xlfn.IFNA(IF(Veg_Table[[#This Row],[EVM_LAST_EDITOR]]="","zBlank EVM Last Editor",VLOOKUP(Veg_Table[[#This Row],[EVM_LAST_EDITOR]],Roster_Table[#All],4,FALSE)),"zAWRR Not in Roster")</f>
        <v>AEA</v>
      </c>
      <c r="S914" s="1" t="str">
        <f>_xlfn.IFNA(IF(Veg_Table[[#This Row],[EVM_LAST_EDITOR]]="","zBlank EVM Last Editor",VLOOKUP(Veg_Table[[#This Row],[EVM_LAST_EDITOR]],Roster_Table[#All],16,FALSE)),"zCompany_AWRR not in Roster")</f>
        <v>Not in Sierra Roster</v>
      </c>
      <c r="T914" s="2">
        <f>IFERROR(DATE(YEAR(Veg_Table[[#This Row],[Created2]]),MONTH(Veg_Table[[#This Row],[Created2]]),DAY(Veg_Table[[#This Row],[Created2]])),DATE(2019,1,1))</f>
        <v>43957</v>
      </c>
      <c r="U914" s="3">
        <f>VALUE(SUBSTITUTE(Veg_Table[[#This Row],[Created]],",",""))</f>
        <v>43957.4534839236</v>
      </c>
      <c r="V914" s="3" t="str">
        <f ca="1">IFERROR(_xlfn.IFNA(CELL("contents",INDIRECT(_xlfn.CONCAT("Veg_Table_Production_Data!",ADDRESS(MATCH(_xlfn.MAXIFS(#REF!,#REF!,"="&amp;Veg_Table[[#This Row],[AUTO_ID]],#REF!,"&lt;"&amp;Veg_Table[[#This Row],[EVM_LAST_EDITED_Day]]),#REF!,0),COLUMN(#REF!),4,1,)))),""),"")</f>
        <v/>
      </c>
      <c r="W914" s="3" t="str">
        <f ca="1">IF(Veg_Table[[#This Row],[Previous_Prescription]]="","No",IF(Veg_Table[[#This Row],[Previous_Prescription]]=Veg_Table[[#This Row],[PRESCRIP]],"No","Yes"))</f>
        <v>No</v>
      </c>
      <c r="X914" s="3" t="str">
        <f>IF(Veg_Table[[#This Row],[EVM_LAST_EDITED_Day]]=Veg_Table[[#This Row],[Created_Day]],"New","Old")</f>
        <v>Old</v>
      </c>
      <c r="Y914" s="1">
        <f>IFERROR(IF(FIND("delete",LOWER(Veg_Table[[#This Row],[PI_COMMENTS]]))&gt;=1,1,0),0)</f>
        <v>0</v>
      </c>
      <c r="Z914" s="1" t="str">
        <f>_xlfn.IFNA(IF(Veg_Table[[#This Row],[EVM_LAST_EDITOR]]="","Yes",VLOOKUP(Veg_Table[[#This Row],[EVM_LAST_EDITOR]],Roster_Table[#All],15,FALSE)),"Yes")</f>
        <v>No</v>
      </c>
      <c r="AA91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14" s="1" t="str">
        <f>_xlfn.IFNA(VLOOKUP(Veg_Table[[#This Row],[EVM_LAST_EDITOR]],Roster_Table[#All],3,FALSE),"zAWRR Not in Roster")</f>
        <v>Drew</v>
      </c>
      <c r="AC914" s="1" t="str">
        <f>_xlfn.IFNA(VLOOKUP(Veg_Table[[#This Row],[EVM_LAST_EDITOR]],Roster_Table[#All],2,FALSE),"zAWRR Not in Roster")</f>
        <v>Berlfein</v>
      </c>
      <c r="AD914" s="1" t="str">
        <f>IF(_xlfn.CONCAT(Veg_Table[[#This Row],[First_Name]]," ",Veg_Table[[#This Row],[Last_Name]])="zAWRR Not in Roster zAWRR Not in Roster","zAWRR Not in Roster",_xlfn.CONCAT(Veg_Table[[#This Row],[First_Name]]," ",Veg_Table[[#This Row],[Last_Name]]))</f>
        <v>Drew Berlfein</v>
      </c>
      <c r="AE914">
        <v>3205640</v>
      </c>
      <c r="AF914" t="s">
        <v>3806</v>
      </c>
      <c r="AG914" t="s">
        <v>30</v>
      </c>
      <c r="AH914" t="s">
        <v>1898</v>
      </c>
      <c r="AI914" t="s">
        <v>1900</v>
      </c>
      <c r="AJ914" t="s">
        <v>820</v>
      </c>
      <c r="AL914" t="s">
        <v>22</v>
      </c>
      <c r="AM914" t="s">
        <v>34</v>
      </c>
      <c r="AN914" t="s">
        <v>25</v>
      </c>
      <c r="AO914" t="s">
        <v>25</v>
      </c>
      <c r="AP914">
        <v>4</v>
      </c>
      <c r="AQ914">
        <v>24</v>
      </c>
      <c r="AR914" t="s">
        <v>517</v>
      </c>
      <c r="AS914" t="s">
        <v>55</v>
      </c>
      <c r="AT914" t="s">
        <v>515</v>
      </c>
      <c r="AV914" t="s">
        <v>512</v>
      </c>
      <c r="AW914" t="s">
        <v>3807</v>
      </c>
      <c r="AX914" t="s">
        <v>534</v>
      </c>
      <c r="AZ914">
        <v>5864178</v>
      </c>
      <c r="BA914" t="s">
        <v>45</v>
      </c>
      <c r="BB914" s="4">
        <v>43964.339633298609</v>
      </c>
      <c r="BD914" t="s">
        <v>29</v>
      </c>
      <c r="BE914" t="s">
        <v>25</v>
      </c>
      <c r="BF914" t="s">
        <v>513</v>
      </c>
      <c r="BI914" s="3">
        <v>43964.339687951389</v>
      </c>
      <c r="BJ914" t="s">
        <v>1289</v>
      </c>
      <c r="BK914" s="30" t="s">
        <v>533</v>
      </c>
      <c r="BL914" s="3">
        <v>43964.339749293984</v>
      </c>
      <c r="BM914" t="s">
        <v>31</v>
      </c>
      <c r="BN914" t="s">
        <v>32</v>
      </c>
      <c r="BP914" t="s">
        <v>1899</v>
      </c>
      <c r="BQ914" t="s">
        <v>826</v>
      </c>
      <c r="BR914" t="s">
        <v>28</v>
      </c>
      <c r="BS914" t="s">
        <v>28</v>
      </c>
      <c r="BT914" t="s">
        <v>166</v>
      </c>
      <c r="BU914" s="3">
        <v>43957.453483923608</v>
      </c>
      <c r="BV914" t="s">
        <v>803</v>
      </c>
      <c r="BW914" s="3">
        <v>43964.39738396991</v>
      </c>
      <c r="BX914" t="s">
        <v>3808</v>
      </c>
      <c r="CG914"/>
      <c r="CH914"/>
      <c r="CI914"/>
      <c r="CY914"/>
      <c r="DA914"/>
      <c r="DE914"/>
      <c r="DF914"/>
    </row>
    <row r="915" spans="1:110" x14ac:dyDescent="0.25">
      <c r="A915" s="1">
        <f>IF(Veg_Table[[#This Row],[VP_STATUS]]="Hold",0,IF(OR(AND(Veg_Table[[#This Row],[PRESCRIP]]="NW_No Work",Veg_Table[[#This Row],[VP_STATUS]]&lt;&gt;"No Work Required Under EVM"),AND(Veg_Table[[#This Row],[VP_STATUS]]="No Work Required Under EVM",Veg_Table[[#This Row],[PRESCRIP]]&lt;&gt;"NW_No Work")),1,0))</f>
        <v>0</v>
      </c>
      <c r="B915" s="1">
        <f>IF(Veg_Table[[#This Row],[SPECIES]]="",1,0)</f>
        <v>0</v>
      </c>
      <c r="C915" s="1">
        <f>IF(Veg_Table[[#This Row],[DIAMETER]]="",1,0)</f>
        <v>0</v>
      </c>
      <c r="D915" s="1">
        <f>IF(Veg_Table[[#This Row],[HEIGHT]]="",1,0)</f>
        <v>0</v>
      </c>
      <c r="E91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15" s="1">
        <f>IF(AND(Veg_Table[[#This Row],[TAT_RESULT]]="ABATE",Veg_Table[[#This Row],[PRESCRIP]]="NW_No Work"),1,0)</f>
        <v>0</v>
      </c>
      <c r="G915" s="1">
        <f>IF(OR(Veg_Table[[#This Row],[Prescription R-Scale]]="NA",Veg_Table[[#This Row],[Diameter R-Scale]]="NA"),0,IF(Veg_Table[[#This Row],[Diameter R-Scale]]&lt;&gt;Veg_Table[[#This Row],[Prescription R-Scale]],1,0))</f>
        <v>0</v>
      </c>
      <c r="H915" s="1">
        <f>IF(OR(AND(Veg_Table[[#This Row],[PRESCRIP]]="BC_Br Rmv", Veg_Table[[#This Row],[WOOD_MAN]]&lt;&gt;"Not Needed"),AND(Veg_Table[[#This Row],[PRESCRIP]]="BCS_Br Rmv+Trt", Veg_Table[[#This Row],[WOOD_MAN]]&lt;&gt;"Not Needed")),1,0)</f>
        <v>0</v>
      </c>
      <c r="I915" s="1">
        <f ca="1">IF(AND(Veg_Table[[#This Row],[Prescription_Changed]]="Yes",Veg_Table[[#This Row],[TAT_RESULT]]=""),1,0)</f>
        <v>0</v>
      </c>
      <c r="J915" s="1">
        <f ca="1">SUM(Veg_Table[[#This Row],[Prescription and Status do not match]:[Prescription_Edited_And_TAT_Is_Blank]])</f>
        <v>0</v>
      </c>
      <c r="K915" s="1">
        <f ca="1">IF(Veg_Table[[#This Row],[Sum of Errors]]&gt;0,1,0)</f>
        <v>0</v>
      </c>
      <c r="L915" s="1">
        <f>1</f>
        <v>1</v>
      </c>
      <c r="M91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915" s="1" t="str">
        <f>IF(OR(MID(Veg_Table[[#This Row],[PRESCRIP]],2,1)="1",MID(Veg_Table[[#This Row],[PRESCRIP]],2,1)="2",MID(Veg_Table[[#This Row],[PRESCRIP]],2,1)="3",MID(Veg_Table[[#This Row],[PRESCRIP]],2,1)="4"),_xlfn.NUMBERVALUE(MID(Veg_Table[[#This Row],[PRESCRIP]],2,1)),"NA")</f>
        <v>NA</v>
      </c>
      <c r="O915" s="1">
        <f>WEEKNUM(Veg_Table[[#This Row],[EVM_LAST_EDITED_Day]],2)</f>
        <v>20</v>
      </c>
      <c r="P915" s="25">
        <f>IFERROR(DATE(YEAR(Veg_Table[[#This Row],[EVM_LAST_EDITED2]]),MONTH(Veg_Table[[#This Row],[EVM_LAST_EDITED2]]),DAY(Veg_Table[[#This Row],[EVM_LAST_EDITED2]])),DATE(2019,1,1))</f>
        <v>43964</v>
      </c>
      <c r="Q915" s="3">
        <f>VALUE(SUBSTITUTE(Veg_Table[[#This Row],[EVM_LAST_EDITED]],",",""))</f>
        <v>43964.371726805599</v>
      </c>
      <c r="R915" s="1" t="str">
        <f>_xlfn.IFNA(IF(Veg_Table[[#This Row],[EVM_LAST_EDITOR]]="","zBlank EVM Last Editor",VLOOKUP(Veg_Table[[#This Row],[EVM_LAST_EDITOR]],Roster_Table[#All],4,FALSE)),"zAWRR Not in Roster")</f>
        <v>MFE</v>
      </c>
      <c r="S915" s="1" t="str">
        <f>_xlfn.IFNA(IF(Veg_Table[[#This Row],[EVM_LAST_EDITOR]]="","zBlank EVM Last Editor",VLOOKUP(Veg_Table[[#This Row],[EVM_LAST_EDITOR]],Roster_Table[#All],16,FALSE)),"zCompany_AWRR not in Roster")</f>
        <v>Not in Sierra Roster</v>
      </c>
      <c r="T915" s="2">
        <f>IFERROR(DATE(YEAR(Veg_Table[[#This Row],[Created2]]),MONTH(Veg_Table[[#This Row],[Created2]]),DAY(Veg_Table[[#This Row],[Created2]])),DATE(2019,1,1))</f>
        <v>43738</v>
      </c>
      <c r="U915" s="3">
        <f>VALUE(SUBSTITUTE(Veg_Table[[#This Row],[Created]],",",""))</f>
        <v>43738.418252314797</v>
      </c>
      <c r="V915" s="3" t="str">
        <f ca="1">IFERROR(_xlfn.IFNA(CELL("contents",INDIRECT(_xlfn.CONCAT("Veg_Table_Production_Data!",ADDRESS(MATCH(_xlfn.MAXIFS(#REF!,#REF!,"="&amp;Veg_Table[[#This Row],[AUTO_ID]],#REF!,"&lt;"&amp;Veg_Table[[#This Row],[EVM_LAST_EDITED_Day]]),#REF!,0),COLUMN(#REF!),4,1,)))),""),"")</f>
        <v/>
      </c>
      <c r="W915" s="3" t="str">
        <f ca="1">IF(Veg_Table[[#This Row],[Previous_Prescription]]="","No",IF(Veg_Table[[#This Row],[Previous_Prescription]]=Veg_Table[[#This Row],[PRESCRIP]],"No","Yes"))</f>
        <v>No</v>
      </c>
      <c r="X915" s="3" t="str">
        <f>IF(Veg_Table[[#This Row],[EVM_LAST_EDITED_Day]]=Veg_Table[[#This Row],[Created_Day]],"New","Old")</f>
        <v>Old</v>
      </c>
      <c r="Y915" s="1">
        <f>IFERROR(IF(FIND("delete",LOWER(Veg_Table[[#This Row],[PI_COMMENTS]]))&gt;=1,1,0),0)</f>
        <v>0</v>
      </c>
      <c r="Z915" s="1" t="str">
        <f>_xlfn.IFNA(IF(Veg_Table[[#This Row],[EVM_LAST_EDITOR]]="","Yes",VLOOKUP(Veg_Table[[#This Row],[EVM_LAST_EDITOR]],Roster_Table[#All],15,FALSE)),"Yes")</f>
        <v>No</v>
      </c>
      <c r="AA91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15" s="1" t="str">
        <f>_xlfn.IFNA(VLOOKUP(Veg_Table[[#This Row],[EVM_LAST_EDITOR]],Roster_Table[#All],3,FALSE),"zAWRR Not in Roster")</f>
        <v>Thomas</v>
      </c>
      <c r="AC915" s="1" t="str">
        <f>_xlfn.IFNA(VLOOKUP(Veg_Table[[#This Row],[EVM_LAST_EDITOR]],Roster_Table[#All],2,FALSE),"zAWRR Not in Roster")</f>
        <v>James</v>
      </c>
      <c r="AD915" s="1" t="str">
        <f>IF(_xlfn.CONCAT(Veg_Table[[#This Row],[First_Name]]," ",Veg_Table[[#This Row],[Last_Name]])="zAWRR Not in Roster zAWRR Not in Roster","zAWRR Not in Roster",_xlfn.CONCAT(Veg_Table[[#This Row],[First_Name]]," ",Veg_Table[[#This Row],[Last_Name]]))</f>
        <v>Thomas James</v>
      </c>
      <c r="AE915">
        <v>1764142</v>
      </c>
      <c r="AF915" t="s">
        <v>3698</v>
      </c>
      <c r="AG915" t="s">
        <v>30</v>
      </c>
      <c r="AH915" t="s">
        <v>2073</v>
      </c>
      <c r="AI915" t="s">
        <v>2272</v>
      </c>
      <c r="AJ915" t="s">
        <v>820</v>
      </c>
      <c r="AL915" t="s">
        <v>830</v>
      </c>
      <c r="AM915" t="s">
        <v>38</v>
      </c>
      <c r="AN915" t="s">
        <v>25</v>
      </c>
      <c r="AO915" t="s">
        <v>25</v>
      </c>
      <c r="AP915">
        <v>25</v>
      </c>
      <c r="AQ915">
        <v>81</v>
      </c>
      <c r="AR915" t="s">
        <v>511</v>
      </c>
      <c r="AS915" t="s">
        <v>56</v>
      </c>
      <c r="AT915" t="s">
        <v>26</v>
      </c>
      <c r="AU915" t="s">
        <v>25</v>
      </c>
      <c r="AV915" t="s">
        <v>512</v>
      </c>
      <c r="AW915" t="s">
        <v>3699</v>
      </c>
      <c r="AX915" t="s">
        <v>825</v>
      </c>
      <c r="AY915" t="s">
        <v>825</v>
      </c>
      <c r="AZ915">
        <v>5807646</v>
      </c>
      <c r="BA915" t="s">
        <v>56</v>
      </c>
      <c r="BB915" s="4">
        <v>43964.371634236108</v>
      </c>
      <c r="BC915" t="s">
        <v>837</v>
      </c>
      <c r="BD915" t="s">
        <v>29</v>
      </c>
      <c r="BI915" s="3"/>
      <c r="BJ915" t="s">
        <v>4135</v>
      </c>
      <c r="BK915" s="30" t="s">
        <v>694</v>
      </c>
      <c r="BL915" s="3">
        <v>43964.371726805555</v>
      </c>
      <c r="BM915" t="s">
        <v>31</v>
      </c>
      <c r="BN915" t="s">
        <v>32</v>
      </c>
      <c r="BO915" t="s">
        <v>2075</v>
      </c>
      <c r="BP915" t="s">
        <v>2076</v>
      </c>
      <c r="BQ915" t="s">
        <v>826</v>
      </c>
      <c r="BR915" t="s">
        <v>28</v>
      </c>
      <c r="BS915" t="s">
        <v>28</v>
      </c>
      <c r="BT915" t="s">
        <v>1118</v>
      </c>
      <c r="BU915" s="3">
        <v>43738.418252314812</v>
      </c>
      <c r="BV915" t="s">
        <v>803</v>
      </c>
      <c r="BW915" s="3">
        <v>43964.397114872685</v>
      </c>
      <c r="BX915" t="s">
        <v>3700</v>
      </c>
      <c r="CG915"/>
      <c r="CH915"/>
      <c r="CI915"/>
      <c r="CY915"/>
      <c r="DA915"/>
      <c r="DE915"/>
      <c r="DF915"/>
    </row>
    <row r="916" spans="1:110" x14ac:dyDescent="0.25">
      <c r="A916" s="1">
        <f>IF(Veg_Table[[#This Row],[VP_STATUS]]="Hold",0,IF(OR(AND(Veg_Table[[#This Row],[PRESCRIP]]="NW_No Work",Veg_Table[[#This Row],[VP_STATUS]]&lt;&gt;"No Work Required Under EVM"),AND(Veg_Table[[#This Row],[VP_STATUS]]="No Work Required Under EVM",Veg_Table[[#This Row],[PRESCRIP]]&lt;&gt;"NW_No Work")),1,0))</f>
        <v>0</v>
      </c>
      <c r="B916" s="1">
        <f>IF(Veg_Table[[#This Row],[SPECIES]]="",1,0)</f>
        <v>0</v>
      </c>
      <c r="C916" s="1">
        <f>IF(Veg_Table[[#This Row],[DIAMETER]]="",1,0)</f>
        <v>0</v>
      </c>
      <c r="D916" s="1">
        <f>IF(Veg_Table[[#This Row],[HEIGHT]]="",1,0)</f>
        <v>0</v>
      </c>
      <c r="E91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16" s="1">
        <f>IF(AND(Veg_Table[[#This Row],[TAT_RESULT]]="ABATE",Veg_Table[[#This Row],[PRESCRIP]]="NW_No Work"),1,0)</f>
        <v>0</v>
      </c>
      <c r="G916" s="1">
        <f>IF(OR(Veg_Table[[#This Row],[Prescription R-Scale]]="NA",Veg_Table[[#This Row],[Diameter R-Scale]]="NA"),0,IF(Veg_Table[[#This Row],[Diameter R-Scale]]&lt;&gt;Veg_Table[[#This Row],[Prescription R-Scale]],1,0))</f>
        <v>0</v>
      </c>
      <c r="H916" s="1">
        <f>IF(OR(AND(Veg_Table[[#This Row],[PRESCRIP]]="BC_Br Rmv", Veg_Table[[#This Row],[WOOD_MAN]]&lt;&gt;"Not Needed"),AND(Veg_Table[[#This Row],[PRESCRIP]]="BCS_Br Rmv+Trt", Veg_Table[[#This Row],[WOOD_MAN]]&lt;&gt;"Not Needed")),1,0)</f>
        <v>0</v>
      </c>
      <c r="I916" s="1">
        <f ca="1">IF(AND(Veg_Table[[#This Row],[Prescription_Changed]]="Yes",Veg_Table[[#This Row],[TAT_RESULT]]=""),1,0)</f>
        <v>0</v>
      </c>
      <c r="J916" s="1">
        <f ca="1">SUM(Veg_Table[[#This Row],[Prescription and Status do not match]:[Prescription_Edited_And_TAT_Is_Blank]])</f>
        <v>0</v>
      </c>
      <c r="K916" s="1">
        <f ca="1">IF(Veg_Table[[#This Row],[Sum of Errors]]&gt;0,1,0)</f>
        <v>0</v>
      </c>
      <c r="L916" s="1">
        <f>1</f>
        <v>1</v>
      </c>
      <c r="M91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916" s="1">
        <f>IF(OR(MID(Veg_Table[[#This Row],[PRESCRIP]],2,1)="1",MID(Veg_Table[[#This Row],[PRESCRIP]],2,1)="2",MID(Veg_Table[[#This Row],[PRESCRIP]],2,1)="3",MID(Veg_Table[[#This Row],[PRESCRIP]],2,1)="4"),_xlfn.NUMBERVALUE(MID(Veg_Table[[#This Row],[PRESCRIP]],2,1)),"NA")</f>
        <v>1</v>
      </c>
      <c r="O916" s="1">
        <f>WEEKNUM(Veg_Table[[#This Row],[EVM_LAST_EDITED_Day]],2)</f>
        <v>20</v>
      </c>
      <c r="P916" s="25">
        <f>IFERROR(DATE(YEAR(Veg_Table[[#This Row],[EVM_LAST_EDITED2]]),MONTH(Veg_Table[[#This Row],[EVM_LAST_EDITED2]]),DAY(Veg_Table[[#This Row],[EVM_LAST_EDITED2]])),DATE(2019,1,1))</f>
        <v>43964</v>
      </c>
      <c r="Q916" s="3">
        <f>VALUE(SUBSTITUTE(Veg_Table[[#This Row],[EVM_LAST_EDITED]],",",""))</f>
        <v>43964.372747118097</v>
      </c>
      <c r="R916" s="1" t="str">
        <f>_xlfn.IFNA(IF(Veg_Table[[#This Row],[EVM_LAST_EDITOR]]="","zBlank EVM Last Editor",VLOOKUP(Veg_Table[[#This Row],[EVM_LAST_EDITOR]],Roster_Table[#All],4,FALSE)),"zAWRR Not in Roster")</f>
        <v>MGE</v>
      </c>
      <c r="S916" s="1" t="str">
        <f>_xlfn.IFNA(IF(Veg_Table[[#This Row],[EVM_LAST_EDITOR]]="","zBlank EVM Last Editor",VLOOKUP(Veg_Table[[#This Row],[EVM_LAST_EDITOR]],Roster_Table[#All],16,FALSE)),"zCompany_AWRR not in Roster")</f>
        <v>MGE_Mountain G Enterprises</v>
      </c>
      <c r="T916" s="2">
        <f>IFERROR(DATE(YEAR(Veg_Table[[#This Row],[Created2]]),MONTH(Veg_Table[[#This Row],[Created2]]),DAY(Veg_Table[[#This Row],[Created2]])),DATE(2019,1,1))</f>
        <v>43914</v>
      </c>
      <c r="U916" s="3">
        <f>VALUE(SUBSTITUTE(Veg_Table[[#This Row],[Created]],",",""))</f>
        <v>43914.594571759299</v>
      </c>
      <c r="V916" s="3" t="str">
        <f ca="1">IFERROR(_xlfn.IFNA(CELL("contents",INDIRECT(_xlfn.CONCAT("Veg_Table_Production_Data!",ADDRESS(MATCH(_xlfn.MAXIFS(#REF!,#REF!,"="&amp;Veg_Table[[#This Row],[AUTO_ID]],#REF!,"&lt;"&amp;Veg_Table[[#This Row],[EVM_LAST_EDITED_Day]]),#REF!,0),COLUMN(#REF!),4,1,)))),""),"")</f>
        <v/>
      </c>
      <c r="W916" s="3" t="str">
        <f ca="1">IF(Veg_Table[[#This Row],[Previous_Prescription]]="","No",IF(Veg_Table[[#This Row],[Previous_Prescription]]=Veg_Table[[#This Row],[PRESCRIP]],"No","Yes"))</f>
        <v>No</v>
      </c>
      <c r="X916" s="3" t="str">
        <f>IF(Veg_Table[[#This Row],[EVM_LAST_EDITED_Day]]=Veg_Table[[#This Row],[Created_Day]],"New","Old")</f>
        <v>Old</v>
      </c>
      <c r="Y916" s="1">
        <f>IFERROR(IF(FIND("delete",LOWER(Veg_Table[[#This Row],[PI_COMMENTS]]))&gt;=1,1,0),0)</f>
        <v>0</v>
      </c>
      <c r="Z916" s="1" t="str">
        <f>_xlfn.IFNA(IF(Veg_Table[[#This Row],[EVM_LAST_EDITOR]]="","Yes",VLOOKUP(Veg_Table[[#This Row],[EVM_LAST_EDITOR]],Roster_Table[#All],15,FALSE)),"Yes")</f>
        <v>Yes</v>
      </c>
      <c r="AA91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16" s="1" t="str">
        <f>_xlfn.IFNA(VLOOKUP(Veg_Table[[#This Row],[EVM_LAST_EDITOR]],Roster_Table[#All],3,FALSE),"zAWRR Not in Roster")</f>
        <v>Rae</v>
      </c>
      <c r="AC916" s="1" t="str">
        <f>_xlfn.IFNA(VLOOKUP(Veg_Table[[#This Row],[EVM_LAST_EDITOR]],Roster_Table[#All],2,FALSE),"zAWRR Not in Roster")</f>
        <v>Johnson</v>
      </c>
      <c r="AD916" s="1" t="str">
        <f>IF(_xlfn.CONCAT(Veg_Table[[#This Row],[First_Name]]," ",Veg_Table[[#This Row],[Last_Name]])="zAWRR Not in Roster zAWRR Not in Roster","zAWRR Not in Roster",_xlfn.CONCAT(Veg_Table[[#This Row],[First_Name]]," ",Veg_Table[[#This Row],[Last_Name]]))</f>
        <v>Rae Johnson</v>
      </c>
      <c r="AE916">
        <v>2946225</v>
      </c>
      <c r="AF916" t="s">
        <v>1766</v>
      </c>
      <c r="AG916" t="s">
        <v>30</v>
      </c>
      <c r="AH916" t="s">
        <v>1723</v>
      </c>
      <c r="AI916" t="s">
        <v>1724</v>
      </c>
      <c r="AJ916" t="s">
        <v>48</v>
      </c>
      <c r="AL916" t="s">
        <v>371</v>
      </c>
      <c r="AM916" t="s">
        <v>46</v>
      </c>
      <c r="AN916" t="s">
        <v>25</v>
      </c>
      <c r="AO916" t="s">
        <v>25</v>
      </c>
      <c r="AP916">
        <v>5</v>
      </c>
      <c r="AQ916">
        <v>22</v>
      </c>
      <c r="AR916" t="s">
        <v>511</v>
      </c>
      <c r="AS916" t="s">
        <v>77</v>
      </c>
      <c r="AT916" t="s">
        <v>522</v>
      </c>
      <c r="AV916" t="s">
        <v>512</v>
      </c>
      <c r="AW916" t="s">
        <v>1767</v>
      </c>
      <c r="AX916" t="s">
        <v>534</v>
      </c>
      <c r="AZ916"/>
      <c r="BB916" s="4"/>
      <c r="BD916" t="s">
        <v>29</v>
      </c>
      <c r="BE916" t="s">
        <v>25</v>
      </c>
      <c r="BF916" t="s">
        <v>513</v>
      </c>
      <c r="BI916" s="3"/>
      <c r="BJ916" t="s">
        <v>5196</v>
      </c>
      <c r="BK916" s="30" t="s">
        <v>339</v>
      </c>
      <c r="BL916" s="3">
        <v>43964.372747118054</v>
      </c>
      <c r="BM916" t="s">
        <v>31</v>
      </c>
      <c r="BN916" t="s">
        <v>32</v>
      </c>
      <c r="BP916" t="s">
        <v>1725</v>
      </c>
      <c r="BQ916" t="s">
        <v>828</v>
      </c>
      <c r="BR916" t="s">
        <v>28</v>
      </c>
      <c r="BS916" t="s">
        <v>28</v>
      </c>
      <c r="BT916" t="s">
        <v>518</v>
      </c>
      <c r="BU916" s="3">
        <v>43914.594571759262</v>
      </c>
      <c r="BV916" t="s">
        <v>803</v>
      </c>
      <c r="BW916" s="3">
        <v>43964.397319016207</v>
      </c>
      <c r="BX916" t="s">
        <v>1768</v>
      </c>
      <c r="CG916"/>
      <c r="CH916"/>
      <c r="CI916"/>
      <c r="CY916"/>
      <c r="DA916"/>
      <c r="DE916"/>
      <c r="DF916"/>
    </row>
    <row r="917" spans="1:110" x14ac:dyDescent="0.25">
      <c r="A917" s="1">
        <f>IF(Veg_Table[[#This Row],[VP_STATUS]]="Hold",0,IF(OR(AND(Veg_Table[[#This Row],[PRESCRIP]]="NW_No Work",Veg_Table[[#This Row],[VP_STATUS]]&lt;&gt;"No Work Required Under EVM"),AND(Veg_Table[[#This Row],[VP_STATUS]]="No Work Required Under EVM",Veg_Table[[#This Row],[PRESCRIP]]&lt;&gt;"NW_No Work")),1,0))</f>
        <v>0</v>
      </c>
      <c r="B917" s="1">
        <f>IF(Veg_Table[[#This Row],[SPECIES]]="",1,0)</f>
        <v>0</v>
      </c>
      <c r="C917" s="1">
        <f>IF(Veg_Table[[#This Row],[DIAMETER]]="",1,0)</f>
        <v>0</v>
      </c>
      <c r="D917" s="1">
        <f>IF(Veg_Table[[#This Row],[HEIGHT]]="",1,0)</f>
        <v>0</v>
      </c>
      <c r="E91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17" s="1">
        <f>IF(AND(Veg_Table[[#This Row],[TAT_RESULT]]="ABATE",Veg_Table[[#This Row],[PRESCRIP]]="NW_No Work"),1,0)</f>
        <v>0</v>
      </c>
      <c r="G917" s="1">
        <f>IF(OR(Veg_Table[[#This Row],[Prescription R-Scale]]="NA",Veg_Table[[#This Row],[Diameter R-Scale]]="NA"),0,IF(Veg_Table[[#This Row],[Diameter R-Scale]]&lt;&gt;Veg_Table[[#This Row],[Prescription R-Scale]],1,0))</f>
        <v>0</v>
      </c>
      <c r="H917" s="1">
        <f>IF(OR(AND(Veg_Table[[#This Row],[PRESCRIP]]="BC_Br Rmv", Veg_Table[[#This Row],[WOOD_MAN]]&lt;&gt;"Not Needed"),AND(Veg_Table[[#This Row],[PRESCRIP]]="BCS_Br Rmv+Trt", Veg_Table[[#This Row],[WOOD_MAN]]&lt;&gt;"Not Needed")),1,0)</f>
        <v>0</v>
      </c>
      <c r="I917" s="1">
        <f ca="1">IF(AND(Veg_Table[[#This Row],[Prescription_Changed]]="Yes",Veg_Table[[#This Row],[TAT_RESULT]]=""),1,0)</f>
        <v>0</v>
      </c>
      <c r="J917" s="1">
        <f ca="1">SUM(Veg_Table[[#This Row],[Prescription and Status do not match]:[Prescription_Edited_And_TAT_Is_Blank]])</f>
        <v>0</v>
      </c>
      <c r="K917" s="1">
        <f ca="1">IF(Veg_Table[[#This Row],[Sum of Errors]]&gt;0,1,0)</f>
        <v>0</v>
      </c>
      <c r="L917" s="1">
        <f>1</f>
        <v>1</v>
      </c>
      <c r="M91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917" s="1" t="str">
        <f>IF(OR(MID(Veg_Table[[#This Row],[PRESCRIP]],2,1)="1",MID(Veg_Table[[#This Row],[PRESCRIP]],2,1)="2",MID(Veg_Table[[#This Row],[PRESCRIP]],2,1)="3",MID(Veg_Table[[#This Row],[PRESCRIP]],2,1)="4"),_xlfn.NUMBERVALUE(MID(Veg_Table[[#This Row],[PRESCRIP]],2,1)),"NA")</f>
        <v>NA</v>
      </c>
      <c r="O917" s="1">
        <f>WEEKNUM(Veg_Table[[#This Row],[EVM_LAST_EDITED_Day]],2)</f>
        <v>20</v>
      </c>
      <c r="P917" s="25">
        <f>IFERROR(DATE(YEAR(Veg_Table[[#This Row],[EVM_LAST_EDITED2]]),MONTH(Veg_Table[[#This Row],[EVM_LAST_EDITED2]]),DAY(Veg_Table[[#This Row],[EVM_LAST_EDITED2]])),DATE(2019,1,1))</f>
        <v>43964</v>
      </c>
      <c r="Q917" s="3">
        <f>VALUE(SUBSTITUTE(Veg_Table[[#This Row],[EVM_LAST_EDITED]],",",""))</f>
        <v>43964.3736553587</v>
      </c>
      <c r="R917" s="1" t="str">
        <f>_xlfn.IFNA(IF(Veg_Table[[#This Row],[EVM_LAST_EDITOR]]="","zBlank EVM Last Editor",VLOOKUP(Veg_Table[[#This Row],[EVM_LAST_EDITOR]],Roster_Table[#All],4,FALSE)),"zAWRR Not in Roster")</f>
        <v>MFE</v>
      </c>
      <c r="S917" s="1" t="str">
        <f>_xlfn.IFNA(IF(Veg_Table[[#This Row],[EVM_LAST_EDITOR]]="","zBlank EVM Last Editor",VLOOKUP(Veg_Table[[#This Row],[EVM_LAST_EDITOR]],Roster_Table[#All],16,FALSE)),"zCompany_AWRR not in Roster")</f>
        <v>Not in Sierra Roster</v>
      </c>
      <c r="T917" s="2">
        <f>IFERROR(DATE(YEAR(Veg_Table[[#This Row],[Created2]]),MONTH(Veg_Table[[#This Row],[Created2]]),DAY(Veg_Table[[#This Row],[Created2]])),DATE(2019,1,1))</f>
        <v>43886</v>
      </c>
      <c r="U917" s="3">
        <f>VALUE(SUBSTITUTE(Veg_Table[[#This Row],[Created]],",",""))</f>
        <v>43886.657592592601</v>
      </c>
      <c r="V917" s="3" t="str">
        <f ca="1">IFERROR(_xlfn.IFNA(CELL("contents",INDIRECT(_xlfn.CONCAT("Veg_Table_Production_Data!",ADDRESS(MATCH(_xlfn.MAXIFS(#REF!,#REF!,"="&amp;Veg_Table[[#This Row],[AUTO_ID]],#REF!,"&lt;"&amp;Veg_Table[[#This Row],[EVM_LAST_EDITED_Day]]),#REF!,0),COLUMN(#REF!),4,1,)))),""),"")</f>
        <v/>
      </c>
      <c r="W917" s="3" t="str">
        <f ca="1">IF(Veg_Table[[#This Row],[Previous_Prescription]]="","No",IF(Veg_Table[[#This Row],[Previous_Prescription]]=Veg_Table[[#This Row],[PRESCRIP]],"No","Yes"))</f>
        <v>No</v>
      </c>
      <c r="X917" s="3" t="str">
        <f>IF(Veg_Table[[#This Row],[EVM_LAST_EDITED_Day]]=Veg_Table[[#This Row],[Created_Day]],"New","Old")</f>
        <v>Old</v>
      </c>
      <c r="Y917" s="1">
        <f>IFERROR(IF(FIND("delete",LOWER(Veg_Table[[#This Row],[PI_COMMENTS]]))&gt;=1,1,0),0)</f>
        <v>0</v>
      </c>
      <c r="Z917" s="1" t="str">
        <f>_xlfn.IFNA(IF(Veg_Table[[#This Row],[EVM_LAST_EDITOR]]="","Yes",VLOOKUP(Veg_Table[[#This Row],[EVM_LAST_EDITOR]],Roster_Table[#All],15,FALSE)),"Yes")</f>
        <v>No</v>
      </c>
      <c r="AA91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17" s="1" t="str">
        <f>_xlfn.IFNA(VLOOKUP(Veg_Table[[#This Row],[EVM_LAST_EDITOR]],Roster_Table[#All],3,FALSE),"zAWRR Not in Roster")</f>
        <v>Thomas</v>
      </c>
      <c r="AC917" s="1" t="str">
        <f>_xlfn.IFNA(VLOOKUP(Veg_Table[[#This Row],[EVM_LAST_EDITOR]],Roster_Table[#All],2,FALSE),"zAWRR Not in Roster")</f>
        <v>James</v>
      </c>
      <c r="AD917" s="1" t="str">
        <f>IF(_xlfn.CONCAT(Veg_Table[[#This Row],[First_Name]]," ",Veg_Table[[#This Row],[Last_Name]])="zAWRR Not in Roster zAWRR Not in Roster","zAWRR Not in Roster",_xlfn.CONCAT(Veg_Table[[#This Row],[First_Name]]," ",Veg_Table[[#This Row],[Last_Name]]))</f>
        <v>Thomas James</v>
      </c>
      <c r="AE917">
        <v>1780992</v>
      </c>
      <c r="AF917" t="s">
        <v>3656</v>
      </c>
      <c r="AG917" t="s">
        <v>30</v>
      </c>
      <c r="AH917" t="s">
        <v>2081</v>
      </c>
      <c r="AI917" t="s">
        <v>2272</v>
      </c>
      <c r="AJ917" t="s">
        <v>820</v>
      </c>
      <c r="AL917" t="s">
        <v>372</v>
      </c>
      <c r="AM917" t="s">
        <v>40</v>
      </c>
      <c r="AN917" t="s">
        <v>25</v>
      </c>
      <c r="AO917" t="s">
        <v>25</v>
      </c>
      <c r="AP917">
        <v>9</v>
      </c>
      <c r="AQ917">
        <v>25</v>
      </c>
      <c r="AR917" t="s">
        <v>517</v>
      </c>
      <c r="AS917" t="s">
        <v>901</v>
      </c>
      <c r="AT917" t="s">
        <v>26</v>
      </c>
      <c r="AU917" t="s">
        <v>25</v>
      </c>
      <c r="AV917" t="s">
        <v>512</v>
      </c>
      <c r="AW917" t="s">
        <v>3657</v>
      </c>
      <c r="AX917" t="s">
        <v>825</v>
      </c>
      <c r="AY917" t="s">
        <v>825</v>
      </c>
      <c r="AZ917">
        <v>5807646</v>
      </c>
      <c r="BA917" t="s">
        <v>901</v>
      </c>
      <c r="BB917" s="4">
        <v>43964.373537662039</v>
      </c>
      <c r="BC917" t="s">
        <v>837</v>
      </c>
      <c r="BD917" t="s">
        <v>29</v>
      </c>
      <c r="BI917" s="3"/>
      <c r="BJ917" t="s">
        <v>4135</v>
      </c>
      <c r="BK917" s="30" t="s">
        <v>694</v>
      </c>
      <c r="BL917" s="3">
        <v>43964.373655358795</v>
      </c>
      <c r="BM917" t="s">
        <v>31</v>
      </c>
      <c r="BN917" t="s">
        <v>32</v>
      </c>
      <c r="BO917" t="s">
        <v>2083</v>
      </c>
      <c r="BP917" t="s">
        <v>2084</v>
      </c>
      <c r="BQ917" t="s">
        <v>826</v>
      </c>
      <c r="BR917" t="s">
        <v>28</v>
      </c>
      <c r="BS917" t="s">
        <v>28</v>
      </c>
      <c r="BT917" t="s">
        <v>129</v>
      </c>
      <c r="BU917" s="3">
        <v>43886.657592592594</v>
      </c>
      <c r="BV917" t="s">
        <v>803</v>
      </c>
      <c r="BW917" s="3">
        <v>43964.397114872685</v>
      </c>
      <c r="BX917" t="s">
        <v>3658</v>
      </c>
      <c r="CG917"/>
      <c r="CH917"/>
      <c r="CI917"/>
      <c r="CY917"/>
      <c r="DA917"/>
      <c r="DE917"/>
      <c r="DF917"/>
    </row>
    <row r="918" spans="1:110" x14ac:dyDescent="0.25">
      <c r="A918" s="1">
        <f>IF(Veg_Table[[#This Row],[VP_STATUS]]="Hold",0,IF(OR(AND(Veg_Table[[#This Row],[PRESCRIP]]="NW_No Work",Veg_Table[[#This Row],[VP_STATUS]]&lt;&gt;"No Work Required Under EVM"),AND(Veg_Table[[#This Row],[VP_STATUS]]="No Work Required Under EVM",Veg_Table[[#This Row],[PRESCRIP]]&lt;&gt;"NW_No Work")),1,0))</f>
        <v>0</v>
      </c>
      <c r="B918" s="1">
        <f>IF(Veg_Table[[#This Row],[SPECIES]]="",1,0)</f>
        <v>0</v>
      </c>
      <c r="C918" s="1">
        <f>IF(Veg_Table[[#This Row],[DIAMETER]]="",1,0)</f>
        <v>0</v>
      </c>
      <c r="D918" s="1">
        <f>IF(Veg_Table[[#This Row],[HEIGHT]]="",1,0)</f>
        <v>0</v>
      </c>
      <c r="E91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18" s="1">
        <f>IF(AND(Veg_Table[[#This Row],[TAT_RESULT]]="ABATE",Veg_Table[[#This Row],[PRESCRIP]]="NW_No Work"),1,0)</f>
        <v>0</v>
      </c>
      <c r="G918" s="1">
        <f>IF(OR(Veg_Table[[#This Row],[Prescription R-Scale]]="NA",Veg_Table[[#This Row],[Diameter R-Scale]]="NA"),0,IF(Veg_Table[[#This Row],[Diameter R-Scale]]&lt;&gt;Veg_Table[[#This Row],[Prescription R-Scale]],1,0))</f>
        <v>0</v>
      </c>
      <c r="H918" s="1">
        <f>IF(OR(AND(Veg_Table[[#This Row],[PRESCRIP]]="BC_Br Rmv", Veg_Table[[#This Row],[WOOD_MAN]]&lt;&gt;"Not Needed"),AND(Veg_Table[[#This Row],[PRESCRIP]]="BCS_Br Rmv+Trt", Veg_Table[[#This Row],[WOOD_MAN]]&lt;&gt;"Not Needed")),1,0)</f>
        <v>0</v>
      </c>
      <c r="I918" s="1">
        <f ca="1">IF(AND(Veg_Table[[#This Row],[Prescription_Changed]]="Yes",Veg_Table[[#This Row],[TAT_RESULT]]=""),1,0)</f>
        <v>0</v>
      </c>
      <c r="J918" s="1">
        <f ca="1">SUM(Veg_Table[[#This Row],[Prescription and Status do not match]:[Prescription_Edited_And_TAT_Is_Blank]])</f>
        <v>0</v>
      </c>
      <c r="K918" s="1">
        <f ca="1">IF(Veg_Table[[#This Row],[Sum of Errors]]&gt;0,1,0)</f>
        <v>0</v>
      </c>
      <c r="L918" s="1">
        <f>1</f>
        <v>1</v>
      </c>
      <c r="M91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918" s="1">
        <f>IF(OR(MID(Veg_Table[[#This Row],[PRESCRIP]],2,1)="1",MID(Veg_Table[[#This Row],[PRESCRIP]],2,1)="2",MID(Veg_Table[[#This Row],[PRESCRIP]],2,1)="3",MID(Veg_Table[[#This Row],[PRESCRIP]],2,1)="4"),_xlfn.NUMBERVALUE(MID(Veg_Table[[#This Row],[PRESCRIP]],2,1)),"NA")</f>
        <v>1</v>
      </c>
      <c r="O918" s="1">
        <f>WEEKNUM(Veg_Table[[#This Row],[EVM_LAST_EDITED_Day]],2)</f>
        <v>20</v>
      </c>
      <c r="P918" s="25">
        <f>IFERROR(DATE(YEAR(Veg_Table[[#This Row],[EVM_LAST_EDITED2]]),MONTH(Veg_Table[[#This Row],[EVM_LAST_EDITED2]]),DAY(Veg_Table[[#This Row],[EVM_LAST_EDITED2]])),DATE(2019,1,1))</f>
        <v>43964</v>
      </c>
      <c r="Q918" s="3">
        <f>VALUE(SUBSTITUTE(Veg_Table[[#This Row],[EVM_LAST_EDITED]],",",""))</f>
        <v>43964.375153217603</v>
      </c>
      <c r="R918" s="1" t="str">
        <f>_xlfn.IFNA(IF(Veg_Table[[#This Row],[EVM_LAST_EDITOR]]="","zBlank EVM Last Editor",VLOOKUP(Veg_Table[[#This Row],[EVM_LAST_EDITOR]],Roster_Table[#All],4,FALSE)),"zAWRR Not in Roster")</f>
        <v>AEA</v>
      </c>
      <c r="S918" s="1" t="str">
        <f>_xlfn.IFNA(IF(Veg_Table[[#This Row],[EVM_LAST_EDITOR]]="","zBlank EVM Last Editor",VLOOKUP(Veg_Table[[#This Row],[EVM_LAST_EDITOR]],Roster_Table[#All],16,FALSE)),"zCompany_AWRR not in Roster")</f>
        <v>Not in Sierra Roster</v>
      </c>
      <c r="T918" s="2">
        <f>IFERROR(DATE(YEAR(Veg_Table[[#This Row],[Created2]]),MONTH(Veg_Table[[#This Row],[Created2]]),DAY(Veg_Table[[#This Row],[Created2]])),DATE(2019,1,1))</f>
        <v>43930</v>
      </c>
      <c r="U918" s="3">
        <f>VALUE(SUBSTITUTE(Veg_Table[[#This Row],[Created]],",",""))</f>
        <v>43930.473124999997</v>
      </c>
      <c r="V918" s="3" t="str">
        <f ca="1">IFERROR(_xlfn.IFNA(CELL("contents",INDIRECT(_xlfn.CONCAT("Veg_Table_Production_Data!",ADDRESS(MATCH(_xlfn.MAXIFS(#REF!,#REF!,"="&amp;Veg_Table[[#This Row],[AUTO_ID]],#REF!,"&lt;"&amp;Veg_Table[[#This Row],[EVM_LAST_EDITED_Day]]),#REF!,0),COLUMN(#REF!),4,1,)))),""),"")</f>
        <v/>
      </c>
      <c r="W918" s="3" t="str">
        <f ca="1">IF(Veg_Table[[#This Row],[Previous_Prescription]]="","No",IF(Veg_Table[[#This Row],[Previous_Prescription]]=Veg_Table[[#This Row],[PRESCRIP]],"No","Yes"))</f>
        <v>No</v>
      </c>
      <c r="X918" s="3" t="str">
        <f>IF(Veg_Table[[#This Row],[EVM_LAST_EDITED_Day]]=Veg_Table[[#This Row],[Created_Day]],"New","Old")</f>
        <v>Old</v>
      </c>
      <c r="Y918" s="1">
        <f>IFERROR(IF(FIND("delete",LOWER(Veg_Table[[#This Row],[PI_COMMENTS]]))&gt;=1,1,0),0)</f>
        <v>0</v>
      </c>
      <c r="Z918" s="1" t="str">
        <f>_xlfn.IFNA(IF(Veg_Table[[#This Row],[EVM_LAST_EDITOR]]="","Yes",VLOOKUP(Veg_Table[[#This Row],[EVM_LAST_EDITOR]],Roster_Table[#All],15,FALSE)),"Yes")</f>
        <v>No</v>
      </c>
      <c r="AA91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18" s="1" t="str">
        <f>_xlfn.IFNA(VLOOKUP(Veg_Table[[#This Row],[EVM_LAST_EDITOR]],Roster_Table[#All],3,FALSE),"zAWRR Not in Roster")</f>
        <v>Drew</v>
      </c>
      <c r="AC918" s="1" t="str">
        <f>_xlfn.IFNA(VLOOKUP(Veg_Table[[#This Row],[EVM_LAST_EDITOR]],Roster_Table[#All],2,FALSE),"zAWRR Not in Roster")</f>
        <v>Berlfein</v>
      </c>
      <c r="AD918" s="1" t="str">
        <f>IF(_xlfn.CONCAT(Veg_Table[[#This Row],[First_Name]]," ",Veg_Table[[#This Row],[Last_Name]])="zAWRR Not in Roster zAWRR Not in Roster","zAWRR Not in Roster",_xlfn.CONCAT(Veg_Table[[#This Row],[First_Name]]," ",Veg_Table[[#This Row],[Last_Name]]))</f>
        <v>Drew Berlfein</v>
      </c>
      <c r="AE918">
        <v>3016159</v>
      </c>
      <c r="AF918" t="s">
        <v>2627</v>
      </c>
      <c r="AG918" t="s">
        <v>93</v>
      </c>
      <c r="AH918" t="s">
        <v>2607</v>
      </c>
      <c r="AI918" t="s">
        <v>1036</v>
      </c>
      <c r="AJ918" t="s">
        <v>820</v>
      </c>
      <c r="AL918" t="s">
        <v>22</v>
      </c>
      <c r="AM918" t="s">
        <v>40</v>
      </c>
      <c r="AN918" t="s">
        <v>25</v>
      </c>
      <c r="AO918" t="s">
        <v>25</v>
      </c>
      <c r="AP918">
        <v>5</v>
      </c>
      <c r="AQ918">
        <v>35</v>
      </c>
      <c r="AR918" t="s">
        <v>511</v>
      </c>
      <c r="AS918" t="s">
        <v>485</v>
      </c>
      <c r="AT918" t="s">
        <v>522</v>
      </c>
      <c r="AV918" t="s">
        <v>512</v>
      </c>
      <c r="AW918" t="s">
        <v>2628</v>
      </c>
      <c r="AX918" t="s">
        <v>534</v>
      </c>
      <c r="AZ918">
        <v>5585883</v>
      </c>
      <c r="BA918" t="s">
        <v>485</v>
      </c>
      <c r="BB918" s="4">
        <v>43962.64848708333</v>
      </c>
      <c r="BC918" t="s">
        <v>4003</v>
      </c>
      <c r="BD918" t="s">
        <v>29</v>
      </c>
      <c r="BE918" t="s">
        <v>25</v>
      </c>
      <c r="BF918" t="s">
        <v>513</v>
      </c>
      <c r="BG918" t="s">
        <v>534</v>
      </c>
      <c r="BI918" s="3">
        <v>43964.375073344905</v>
      </c>
      <c r="BJ918" t="s">
        <v>2099</v>
      </c>
      <c r="BK918" s="30" t="s">
        <v>533</v>
      </c>
      <c r="BL918" s="3">
        <v>43964.375153217596</v>
      </c>
      <c r="BM918" t="s">
        <v>31</v>
      </c>
      <c r="BN918" t="s">
        <v>32</v>
      </c>
      <c r="BP918" t="s">
        <v>2610</v>
      </c>
      <c r="BQ918" t="s">
        <v>1025</v>
      </c>
      <c r="BR918" t="s">
        <v>28</v>
      </c>
      <c r="BS918" t="s">
        <v>28</v>
      </c>
      <c r="BT918" t="s">
        <v>140</v>
      </c>
      <c r="BU918" s="3">
        <v>43930.473124999997</v>
      </c>
      <c r="BV918" t="s">
        <v>803</v>
      </c>
      <c r="BW918" s="3">
        <v>43964.39738396991</v>
      </c>
      <c r="BX918" t="s">
        <v>2629</v>
      </c>
      <c r="CG918"/>
      <c r="CH918"/>
      <c r="CI918"/>
      <c r="CY918"/>
      <c r="DA918"/>
      <c r="DE918"/>
      <c r="DF918"/>
    </row>
    <row r="919" spans="1:110" x14ac:dyDescent="0.25">
      <c r="A919" s="1">
        <f>IF(Veg_Table[[#This Row],[VP_STATUS]]="Hold",0,IF(OR(AND(Veg_Table[[#This Row],[PRESCRIP]]="NW_No Work",Veg_Table[[#This Row],[VP_STATUS]]&lt;&gt;"No Work Required Under EVM"),AND(Veg_Table[[#This Row],[VP_STATUS]]="No Work Required Under EVM",Veg_Table[[#This Row],[PRESCRIP]]&lt;&gt;"NW_No Work")),1,0))</f>
        <v>0</v>
      </c>
      <c r="B919" s="1">
        <f>IF(Veg_Table[[#This Row],[SPECIES]]="",1,0)</f>
        <v>0</v>
      </c>
      <c r="C919" s="1">
        <f>IF(Veg_Table[[#This Row],[DIAMETER]]="",1,0)</f>
        <v>0</v>
      </c>
      <c r="D919" s="1">
        <f>IF(Veg_Table[[#This Row],[HEIGHT]]="",1,0)</f>
        <v>0</v>
      </c>
      <c r="E91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19" s="1">
        <f>IF(AND(Veg_Table[[#This Row],[TAT_RESULT]]="ABATE",Veg_Table[[#This Row],[PRESCRIP]]="NW_No Work"),1,0)</f>
        <v>0</v>
      </c>
      <c r="G919" s="1">
        <f>IF(OR(Veg_Table[[#This Row],[Prescription R-Scale]]="NA",Veg_Table[[#This Row],[Diameter R-Scale]]="NA"),0,IF(Veg_Table[[#This Row],[Diameter R-Scale]]&lt;&gt;Veg_Table[[#This Row],[Prescription R-Scale]],1,0))</f>
        <v>0</v>
      </c>
      <c r="H919" s="1">
        <f>IF(OR(AND(Veg_Table[[#This Row],[PRESCRIP]]="BC_Br Rmv", Veg_Table[[#This Row],[WOOD_MAN]]&lt;&gt;"Not Needed"),AND(Veg_Table[[#This Row],[PRESCRIP]]="BCS_Br Rmv+Trt", Veg_Table[[#This Row],[WOOD_MAN]]&lt;&gt;"Not Needed")),1,0)</f>
        <v>0</v>
      </c>
      <c r="I919" s="1">
        <f ca="1">IF(AND(Veg_Table[[#This Row],[Prescription_Changed]]="Yes",Veg_Table[[#This Row],[TAT_RESULT]]=""),1,0)</f>
        <v>0</v>
      </c>
      <c r="J919" s="1">
        <f ca="1">SUM(Veg_Table[[#This Row],[Prescription and Status do not match]:[Prescription_Edited_And_TAT_Is_Blank]])</f>
        <v>0</v>
      </c>
      <c r="K919" s="1">
        <f ca="1">IF(Veg_Table[[#This Row],[Sum of Errors]]&gt;0,1,0)</f>
        <v>0</v>
      </c>
      <c r="L919" s="1">
        <f>1</f>
        <v>1</v>
      </c>
      <c r="M91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919" s="1">
        <f>IF(OR(MID(Veg_Table[[#This Row],[PRESCRIP]],2,1)="1",MID(Veg_Table[[#This Row],[PRESCRIP]],2,1)="2",MID(Veg_Table[[#This Row],[PRESCRIP]],2,1)="3",MID(Veg_Table[[#This Row],[PRESCRIP]],2,1)="4"),_xlfn.NUMBERVALUE(MID(Veg_Table[[#This Row],[PRESCRIP]],2,1)),"NA")</f>
        <v>1</v>
      </c>
      <c r="O919" s="1">
        <f>WEEKNUM(Veg_Table[[#This Row],[EVM_LAST_EDITED_Day]],2)</f>
        <v>20</v>
      </c>
      <c r="P919" s="25">
        <f>IFERROR(DATE(YEAR(Veg_Table[[#This Row],[EVM_LAST_EDITED2]]),MONTH(Veg_Table[[#This Row],[EVM_LAST_EDITED2]]),DAY(Veg_Table[[#This Row],[EVM_LAST_EDITED2]])),DATE(2019,1,1))</f>
        <v>43964</v>
      </c>
      <c r="Q919" s="3">
        <f>VALUE(SUBSTITUTE(Veg_Table[[#This Row],[EVM_LAST_EDITED]],",",""))</f>
        <v>43964.375658865698</v>
      </c>
      <c r="R919" s="1" t="str">
        <f>_xlfn.IFNA(IF(Veg_Table[[#This Row],[EVM_LAST_EDITOR]]="","zBlank EVM Last Editor",VLOOKUP(Veg_Table[[#This Row],[EVM_LAST_EDITOR]],Roster_Table[#All],4,FALSE)),"zAWRR Not in Roster")</f>
        <v>AEA</v>
      </c>
      <c r="S919" s="1" t="str">
        <f>_xlfn.IFNA(IF(Veg_Table[[#This Row],[EVM_LAST_EDITOR]]="","zBlank EVM Last Editor",VLOOKUP(Veg_Table[[#This Row],[EVM_LAST_EDITOR]],Roster_Table[#All],16,FALSE)),"zCompany_AWRR not in Roster")</f>
        <v>Not in Sierra Roster</v>
      </c>
      <c r="T919" s="2">
        <f>IFERROR(DATE(YEAR(Veg_Table[[#This Row],[Created2]]),MONTH(Veg_Table[[#This Row],[Created2]]),DAY(Veg_Table[[#This Row],[Created2]])),DATE(2019,1,1))</f>
        <v>43930</v>
      </c>
      <c r="U919" s="3">
        <f>VALUE(SUBSTITUTE(Veg_Table[[#This Row],[Created]],",",""))</f>
        <v>43930.474826388898</v>
      </c>
      <c r="V919" s="3" t="str">
        <f ca="1">IFERROR(_xlfn.IFNA(CELL("contents",INDIRECT(_xlfn.CONCAT("Veg_Table_Production_Data!",ADDRESS(MATCH(_xlfn.MAXIFS(#REF!,#REF!,"="&amp;Veg_Table[[#This Row],[AUTO_ID]],#REF!,"&lt;"&amp;Veg_Table[[#This Row],[EVM_LAST_EDITED_Day]]),#REF!,0),COLUMN(#REF!),4,1,)))),""),"")</f>
        <v/>
      </c>
      <c r="W919" s="3" t="str">
        <f ca="1">IF(Veg_Table[[#This Row],[Previous_Prescription]]="","No",IF(Veg_Table[[#This Row],[Previous_Prescription]]=Veg_Table[[#This Row],[PRESCRIP]],"No","Yes"))</f>
        <v>No</v>
      </c>
      <c r="X919" s="3" t="str">
        <f>IF(Veg_Table[[#This Row],[EVM_LAST_EDITED_Day]]=Veg_Table[[#This Row],[Created_Day]],"New","Old")</f>
        <v>Old</v>
      </c>
      <c r="Y919" s="1">
        <f>IFERROR(IF(FIND("delete",LOWER(Veg_Table[[#This Row],[PI_COMMENTS]]))&gt;=1,1,0),0)</f>
        <v>0</v>
      </c>
      <c r="Z919" s="1" t="str">
        <f>_xlfn.IFNA(IF(Veg_Table[[#This Row],[EVM_LAST_EDITOR]]="","Yes",VLOOKUP(Veg_Table[[#This Row],[EVM_LAST_EDITOR]],Roster_Table[#All],15,FALSE)),"Yes")</f>
        <v>No</v>
      </c>
      <c r="AA91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19" s="1" t="str">
        <f>_xlfn.IFNA(VLOOKUP(Veg_Table[[#This Row],[EVM_LAST_EDITOR]],Roster_Table[#All],3,FALSE),"zAWRR Not in Roster")</f>
        <v>Drew</v>
      </c>
      <c r="AC919" s="1" t="str">
        <f>_xlfn.IFNA(VLOOKUP(Veg_Table[[#This Row],[EVM_LAST_EDITOR]],Roster_Table[#All],2,FALSE),"zAWRR Not in Roster")</f>
        <v>Berlfein</v>
      </c>
      <c r="AD919" s="1" t="str">
        <f>IF(_xlfn.CONCAT(Veg_Table[[#This Row],[First_Name]]," ",Veg_Table[[#This Row],[Last_Name]])="zAWRR Not in Roster zAWRR Not in Roster","zAWRR Not in Roster",_xlfn.CONCAT(Veg_Table[[#This Row],[First_Name]]," ",Veg_Table[[#This Row],[Last_Name]]))</f>
        <v>Drew Berlfein</v>
      </c>
      <c r="AE919">
        <v>3016160</v>
      </c>
      <c r="AF919" t="s">
        <v>2630</v>
      </c>
      <c r="AG919" t="s">
        <v>93</v>
      </c>
      <c r="AH919" t="s">
        <v>2607</v>
      </c>
      <c r="AI919" t="s">
        <v>1036</v>
      </c>
      <c r="AJ919" t="s">
        <v>820</v>
      </c>
      <c r="AL919" t="s">
        <v>22</v>
      </c>
      <c r="AM919" t="s">
        <v>40</v>
      </c>
      <c r="AN919" t="s">
        <v>25</v>
      </c>
      <c r="AO919" t="s">
        <v>25</v>
      </c>
      <c r="AP919">
        <v>6</v>
      </c>
      <c r="AQ919">
        <v>35</v>
      </c>
      <c r="AR919" t="s">
        <v>511</v>
      </c>
      <c r="AS919" t="s">
        <v>485</v>
      </c>
      <c r="AT919" t="s">
        <v>522</v>
      </c>
      <c r="AV919" t="s">
        <v>512</v>
      </c>
      <c r="AW919" t="s">
        <v>2631</v>
      </c>
      <c r="AX919" t="s">
        <v>534</v>
      </c>
      <c r="AZ919">
        <v>5585883</v>
      </c>
      <c r="BA919" t="s">
        <v>485</v>
      </c>
      <c r="BB919" s="4">
        <v>43962.650071481483</v>
      </c>
      <c r="BC919" t="s">
        <v>4003</v>
      </c>
      <c r="BD919" t="s">
        <v>29</v>
      </c>
      <c r="BE919" t="s">
        <v>25</v>
      </c>
      <c r="BF919" t="s">
        <v>513</v>
      </c>
      <c r="BG919" t="s">
        <v>534</v>
      </c>
      <c r="BI919" s="3">
        <v>43964.375612592594</v>
      </c>
      <c r="BJ919" t="s">
        <v>2099</v>
      </c>
      <c r="BK919" s="30" t="s">
        <v>533</v>
      </c>
      <c r="BL919" s="3">
        <v>43964.375658865742</v>
      </c>
      <c r="BM919" t="s">
        <v>31</v>
      </c>
      <c r="BN919" t="s">
        <v>32</v>
      </c>
      <c r="BP919" t="s">
        <v>2610</v>
      </c>
      <c r="BQ919" t="s">
        <v>1025</v>
      </c>
      <c r="BR919" t="s">
        <v>28</v>
      </c>
      <c r="BS919" t="s">
        <v>28</v>
      </c>
      <c r="BT919" t="s">
        <v>140</v>
      </c>
      <c r="BU919" s="3">
        <v>43930.474826388891</v>
      </c>
      <c r="BV919" t="s">
        <v>803</v>
      </c>
      <c r="BW919" s="3">
        <v>43964.39738396991</v>
      </c>
      <c r="BX919" t="s">
        <v>2632</v>
      </c>
      <c r="CG919"/>
      <c r="CH919"/>
      <c r="CI919"/>
      <c r="CY919"/>
      <c r="DA919"/>
      <c r="DE919"/>
      <c r="DF919"/>
    </row>
    <row r="920" spans="1:110" x14ac:dyDescent="0.25">
      <c r="A920" s="1">
        <f>IF(Veg_Table[[#This Row],[VP_STATUS]]="Hold",0,IF(OR(AND(Veg_Table[[#This Row],[PRESCRIP]]="NW_No Work",Veg_Table[[#This Row],[VP_STATUS]]&lt;&gt;"No Work Required Under EVM"),AND(Veg_Table[[#This Row],[VP_STATUS]]="No Work Required Under EVM",Veg_Table[[#This Row],[PRESCRIP]]&lt;&gt;"NW_No Work")),1,0))</f>
        <v>0</v>
      </c>
      <c r="B920" s="1">
        <f>IF(Veg_Table[[#This Row],[SPECIES]]="",1,0)</f>
        <v>0</v>
      </c>
      <c r="C920" s="1">
        <f>IF(Veg_Table[[#This Row],[DIAMETER]]="",1,0)</f>
        <v>0</v>
      </c>
      <c r="D920" s="1">
        <f>IF(Veg_Table[[#This Row],[HEIGHT]]="",1,0)</f>
        <v>0</v>
      </c>
      <c r="E92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20" s="1">
        <f>IF(AND(Veg_Table[[#This Row],[TAT_RESULT]]="ABATE",Veg_Table[[#This Row],[PRESCRIP]]="NW_No Work"),1,0)</f>
        <v>0</v>
      </c>
      <c r="G920" s="1">
        <f>IF(OR(Veg_Table[[#This Row],[Prescription R-Scale]]="NA",Veg_Table[[#This Row],[Diameter R-Scale]]="NA"),0,IF(Veg_Table[[#This Row],[Diameter R-Scale]]&lt;&gt;Veg_Table[[#This Row],[Prescription R-Scale]],1,0))</f>
        <v>0</v>
      </c>
      <c r="H920" s="1">
        <f>IF(OR(AND(Veg_Table[[#This Row],[PRESCRIP]]="BC_Br Rmv", Veg_Table[[#This Row],[WOOD_MAN]]&lt;&gt;"Not Needed"),AND(Veg_Table[[#This Row],[PRESCRIP]]="BCS_Br Rmv+Trt", Veg_Table[[#This Row],[WOOD_MAN]]&lt;&gt;"Not Needed")),1,0)</f>
        <v>0</v>
      </c>
      <c r="I920" s="1">
        <f ca="1">IF(AND(Veg_Table[[#This Row],[Prescription_Changed]]="Yes",Veg_Table[[#This Row],[TAT_RESULT]]=""),1,0)</f>
        <v>0</v>
      </c>
      <c r="J920" s="1">
        <f ca="1">SUM(Veg_Table[[#This Row],[Prescription and Status do not match]:[Prescription_Edited_And_TAT_Is_Blank]])</f>
        <v>0</v>
      </c>
      <c r="K920" s="1">
        <f ca="1">IF(Veg_Table[[#This Row],[Sum of Errors]]&gt;0,1,0)</f>
        <v>0</v>
      </c>
      <c r="L920" s="1">
        <f>1</f>
        <v>1</v>
      </c>
      <c r="M92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920" s="1">
        <f>IF(OR(MID(Veg_Table[[#This Row],[PRESCRIP]],2,1)="1",MID(Veg_Table[[#This Row],[PRESCRIP]],2,1)="2",MID(Veg_Table[[#This Row],[PRESCRIP]],2,1)="3",MID(Veg_Table[[#This Row],[PRESCRIP]],2,1)="4"),_xlfn.NUMBERVALUE(MID(Veg_Table[[#This Row],[PRESCRIP]],2,1)),"NA")</f>
        <v>1</v>
      </c>
      <c r="O920" s="1">
        <f>WEEKNUM(Veg_Table[[#This Row],[EVM_LAST_EDITED_Day]],2)</f>
        <v>20</v>
      </c>
      <c r="P920" s="25">
        <f>IFERROR(DATE(YEAR(Veg_Table[[#This Row],[EVM_LAST_EDITED2]]),MONTH(Veg_Table[[#This Row],[EVM_LAST_EDITED2]]),DAY(Veg_Table[[#This Row],[EVM_LAST_EDITED2]])),DATE(2019,1,1))</f>
        <v>43964</v>
      </c>
      <c r="Q920" s="3">
        <f>VALUE(SUBSTITUTE(Veg_Table[[#This Row],[EVM_LAST_EDITED]],",",""))</f>
        <v>43964.376710463002</v>
      </c>
      <c r="R920" s="1" t="str">
        <f>_xlfn.IFNA(IF(Veg_Table[[#This Row],[EVM_LAST_EDITOR]]="","zBlank EVM Last Editor",VLOOKUP(Veg_Table[[#This Row],[EVM_LAST_EDITOR]],Roster_Table[#All],4,FALSE)),"zAWRR Not in Roster")</f>
        <v>AEA</v>
      </c>
      <c r="S920" s="1" t="str">
        <f>_xlfn.IFNA(IF(Veg_Table[[#This Row],[EVM_LAST_EDITOR]]="","zBlank EVM Last Editor",VLOOKUP(Veg_Table[[#This Row],[EVM_LAST_EDITOR]],Roster_Table[#All],16,FALSE)),"zCompany_AWRR not in Roster")</f>
        <v>Not in Sierra Roster</v>
      </c>
      <c r="T920" s="2">
        <f>IFERROR(DATE(YEAR(Veg_Table[[#This Row],[Created2]]),MONTH(Veg_Table[[#This Row],[Created2]]),DAY(Veg_Table[[#This Row],[Created2]])),DATE(2019,1,1))</f>
        <v>43930</v>
      </c>
      <c r="U920" s="3">
        <f>VALUE(SUBSTITUTE(Veg_Table[[#This Row],[Created]],",",""))</f>
        <v>43930.454456018502</v>
      </c>
      <c r="V920" s="3" t="str">
        <f ca="1">IFERROR(_xlfn.IFNA(CELL("contents",INDIRECT(_xlfn.CONCAT("Veg_Table_Production_Data!",ADDRESS(MATCH(_xlfn.MAXIFS(#REF!,#REF!,"="&amp;Veg_Table[[#This Row],[AUTO_ID]],#REF!,"&lt;"&amp;Veg_Table[[#This Row],[EVM_LAST_EDITED_Day]]),#REF!,0),COLUMN(#REF!),4,1,)))),""),"")</f>
        <v/>
      </c>
      <c r="W920" s="3" t="str">
        <f ca="1">IF(Veg_Table[[#This Row],[Previous_Prescription]]="","No",IF(Veg_Table[[#This Row],[Previous_Prescription]]=Veg_Table[[#This Row],[PRESCRIP]],"No","Yes"))</f>
        <v>No</v>
      </c>
      <c r="X920" s="3" t="str">
        <f>IF(Veg_Table[[#This Row],[EVM_LAST_EDITED_Day]]=Veg_Table[[#This Row],[Created_Day]],"New","Old")</f>
        <v>Old</v>
      </c>
      <c r="Y920" s="1">
        <f>IFERROR(IF(FIND("delete",LOWER(Veg_Table[[#This Row],[PI_COMMENTS]]))&gt;=1,1,0),0)</f>
        <v>0</v>
      </c>
      <c r="Z920" s="1" t="str">
        <f>_xlfn.IFNA(IF(Veg_Table[[#This Row],[EVM_LAST_EDITOR]]="","Yes",VLOOKUP(Veg_Table[[#This Row],[EVM_LAST_EDITOR]],Roster_Table[#All],15,FALSE)),"Yes")</f>
        <v>No</v>
      </c>
      <c r="AA92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20" s="1" t="str">
        <f>_xlfn.IFNA(VLOOKUP(Veg_Table[[#This Row],[EVM_LAST_EDITOR]],Roster_Table[#All],3,FALSE),"zAWRR Not in Roster")</f>
        <v>Drew</v>
      </c>
      <c r="AC920" s="1" t="str">
        <f>_xlfn.IFNA(VLOOKUP(Veg_Table[[#This Row],[EVM_LAST_EDITOR]],Roster_Table[#All],2,FALSE),"zAWRR Not in Roster")</f>
        <v>Berlfein</v>
      </c>
      <c r="AD920" s="1" t="str">
        <f>IF(_xlfn.CONCAT(Veg_Table[[#This Row],[First_Name]]," ",Veg_Table[[#This Row],[Last_Name]])="zAWRR Not in Roster zAWRR Not in Roster","zAWRR Not in Roster",_xlfn.CONCAT(Veg_Table[[#This Row],[First_Name]]," ",Veg_Table[[#This Row],[Last_Name]]))</f>
        <v>Drew Berlfein</v>
      </c>
      <c r="AE920">
        <v>3015998</v>
      </c>
      <c r="AF920" t="s">
        <v>2612</v>
      </c>
      <c r="AG920" t="s">
        <v>93</v>
      </c>
      <c r="AH920" t="s">
        <v>2607</v>
      </c>
      <c r="AI920" t="s">
        <v>1036</v>
      </c>
      <c r="AJ920" t="s">
        <v>820</v>
      </c>
      <c r="AL920" t="s">
        <v>22</v>
      </c>
      <c r="AM920" t="s">
        <v>40</v>
      </c>
      <c r="AN920" t="s">
        <v>25</v>
      </c>
      <c r="AO920" t="s">
        <v>25</v>
      </c>
      <c r="AP920">
        <v>7</v>
      </c>
      <c r="AQ920">
        <v>35</v>
      </c>
      <c r="AR920" t="s">
        <v>511</v>
      </c>
      <c r="AS920" t="s">
        <v>485</v>
      </c>
      <c r="AT920" t="s">
        <v>522</v>
      </c>
      <c r="AV920" t="s">
        <v>512</v>
      </c>
      <c r="AW920" t="s">
        <v>2613</v>
      </c>
      <c r="AX920" t="s">
        <v>534</v>
      </c>
      <c r="AZ920">
        <v>5585883</v>
      </c>
      <c r="BA920" t="s">
        <v>485</v>
      </c>
      <c r="BB920" s="4">
        <v>43962.637084178241</v>
      </c>
      <c r="BC920" t="s">
        <v>4003</v>
      </c>
      <c r="BD920" t="s">
        <v>29</v>
      </c>
      <c r="BE920" t="s">
        <v>25</v>
      </c>
      <c r="BF920" t="s">
        <v>513</v>
      </c>
      <c r="BG920" t="s">
        <v>534</v>
      </c>
      <c r="BI920" s="3">
        <v>43964.376680486108</v>
      </c>
      <c r="BJ920" t="s">
        <v>2609</v>
      </c>
      <c r="BK920" s="30" t="s">
        <v>533</v>
      </c>
      <c r="BL920" s="3">
        <v>43964.376710462966</v>
      </c>
      <c r="BM920" t="s">
        <v>31</v>
      </c>
      <c r="BN920" t="s">
        <v>32</v>
      </c>
      <c r="BP920" t="s">
        <v>2610</v>
      </c>
      <c r="BQ920" t="s">
        <v>1025</v>
      </c>
      <c r="BR920" t="s">
        <v>28</v>
      </c>
      <c r="BS920" t="s">
        <v>28</v>
      </c>
      <c r="BT920" t="s">
        <v>140</v>
      </c>
      <c r="BU920" s="3">
        <v>43930.454456018517</v>
      </c>
      <c r="BV920" t="s">
        <v>803</v>
      </c>
      <c r="BW920" s="3">
        <v>43964.39738396991</v>
      </c>
      <c r="BX920" t="s">
        <v>2614</v>
      </c>
      <c r="CG920"/>
      <c r="CH920"/>
      <c r="CI920"/>
      <c r="CY920"/>
      <c r="DA920"/>
      <c r="DE920"/>
      <c r="DF920"/>
    </row>
    <row r="921" spans="1:110" x14ac:dyDescent="0.25">
      <c r="A921" s="1">
        <f>IF(Veg_Table[[#This Row],[VP_STATUS]]="Hold",0,IF(OR(AND(Veg_Table[[#This Row],[PRESCRIP]]="NW_No Work",Veg_Table[[#This Row],[VP_STATUS]]&lt;&gt;"No Work Required Under EVM"),AND(Veg_Table[[#This Row],[VP_STATUS]]="No Work Required Under EVM",Veg_Table[[#This Row],[PRESCRIP]]&lt;&gt;"NW_No Work")),1,0))</f>
        <v>0</v>
      </c>
      <c r="B921" s="1">
        <f>IF(Veg_Table[[#This Row],[SPECIES]]="",1,0)</f>
        <v>0</v>
      </c>
      <c r="C921" s="1">
        <f>IF(Veg_Table[[#This Row],[DIAMETER]]="",1,0)</f>
        <v>0</v>
      </c>
      <c r="D921" s="1">
        <f>IF(Veg_Table[[#This Row],[HEIGHT]]="",1,0)</f>
        <v>0</v>
      </c>
      <c r="E92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21" s="1">
        <f>IF(AND(Veg_Table[[#This Row],[TAT_RESULT]]="ABATE",Veg_Table[[#This Row],[PRESCRIP]]="NW_No Work"),1,0)</f>
        <v>0</v>
      </c>
      <c r="G921" s="1">
        <f>IF(OR(Veg_Table[[#This Row],[Prescription R-Scale]]="NA",Veg_Table[[#This Row],[Diameter R-Scale]]="NA"),0,IF(Veg_Table[[#This Row],[Diameter R-Scale]]&lt;&gt;Veg_Table[[#This Row],[Prescription R-Scale]],1,0))</f>
        <v>0</v>
      </c>
      <c r="H921" s="1">
        <f>IF(OR(AND(Veg_Table[[#This Row],[PRESCRIP]]="BC_Br Rmv", Veg_Table[[#This Row],[WOOD_MAN]]&lt;&gt;"Not Needed"),AND(Veg_Table[[#This Row],[PRESCRIP]]="BCS_Br Rmv+Trt", Veg_Table[[#This Row],[WOOD_MAN]]&lt;&gt;"Not Needed")),1,0)</f>
        <v>0</v>
      </c>
      <c r="I921" s="1">
        <f ca="1">IF(AND(Veg_Table[[#This Row],[Prescription_Changed]]="Yes",Veg_Table[[#This Row],[TAT_RESULT]]=""),1,0)</f>
        <v>0</v>
      </c>
      <c r="J921" s="1">
        <f ca="1">SUM(Veg_Table[[#This Row],[Prescription and Status do not match]:[Prescription_Edited_And_TAT_Is_Blank]])</f>
        <v>0</v>
      </c>
      <c r="K921" s="1">
        <f ca="1">IF(Veg_Table[[#This Row],[Sum of Errors]]&gt;0,1,0)</f>
        <v>0</v>
      </c>
      <c r="L921" s="1">
        <f>1</f>
        <v>1</v>
      </c>
      <c r="M92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921" s="1">
        <f>IF(OR(MID(Veg_Table[[#This Row],[PRESCRIP]],2,1)="1",MID(Veg_Table[[#This Row],[PRESCRIP]],2,1)="2",MID(Veg_Table[[#This Row],[PRESCRIP]],2,1)="3",MID(Veg_Table[[#This Row],[PRESCRIP]],2,1)="4"),_xlfn.NUMBERVALUE(MID(Veg_Table[[#This Row],[PRESCRIP]],2,1)),"NA")</f>
        <v>1</v>
      </c>
      <c r="O921" s="1">
        <f>WEEKNUM(Veg_Table[[#This Row],[EVM_LAST_EDITED_Day]],2)</f>
        <v>20</v>
      </c>
      <c r="P921" s="25">
        <f>IFERROR(DATE(YEAR(Veg_Table[[#This Row],[EVM_LAST_EDITED2]]),MONTH(Veg_Table[[#This Row],[EVM_LAST_EDITED2]]),DAY(Veg_Table[[#This Row],[EVM_LAST_EDITED2]])),DATE(2019,1,1))</f>
        <v>43964</v>
      </c>
      <c r="Q921" s="3">
        <f>VALUE(SUBSTITUTE(Veg_Table[[#This Row],[EVM_LAST_EDITED]],",",""))</f>
        <v>43964.377305648202</v>
      </c>
      <c r="R921" s="1" t="str">
        <f>_xlfn.IFNA(IF(Veg_Table[[#This Row],[EVM_LAST_EDITOR]]="","zBlank EVM Last Editor",VLOOKUP(Veg_Table[[#This Row],[EVM_LAST_EDITOR]],Roster_Table[#All],4,FALSE)),"zAWRR Not in Roster")</f>
        <v>AEA</v>
      </c>
      <c r="S921" s="1" t="str">
        <f>_xlfn.IFNA(IF(Veg_Table[[#This Row],[EVM_LAST_EDITOR]]="","zBlank EVM Last Editor",VLOOKUP(Veg_Table[[#This Row],[EVM_LAST_EDITOR]],Roster_Table[#All],16,FALSE)),"zCompany_AWRR not in Roster")</f>
        <v>Not in Sierra Roster</v>
      </c>
      <c r="T921" s="2">
        <f>IFERROR(DATE(YEAR(Veg_Table[[#This Row],[Created2]]),MONTH(Veg_Table[[#This Row],[Created2]]),DAY(Veg_Table[[#This Row],[Created2]])),DATE(2019,1,1))</f>
        <v>43930</v>
      </c>
      <c r="U921" s="3">
        <f>VALUE(SUBSTITUTE(Veg_Table[[#This Row],[Created]],",",""))</f>
        <v>43930.452997685199</v>
      </c>
      <c r="V921" s="3" t="str">
        <f ca="1">IFERROR(_xlfn.IFNA(CELL("contents",INDIRECT(_xlfn.CONCAT("Veg_Table_Production_Data!",ADDRESS(MATCH(_xlfn.MAXIFS(#REF!,#REF!,"="&amp;Veg_Table[[#This Row],[AUTO_ID]],#REF!,"&lt;"&amp;Veg_Table[[#This Row],[EVM_LAST_EDITED_Day]]),#REF!,0),COLUMN(#REF!),4,1,)))),""),"")</f>
        <v/>
      </c>
      <c r="W921" s="3" t="str">
        <f ca="1">IF(Veg_Table[[#This Row],[Previous_Prescription]]="","No",IF(Veg_Table[[#This Row],[Previous_Prescription]]=Veg_Table[[#This Row],[PRESCRIP]],"No","Yes"))</f>
        <v>No</v>
      </c>
      <c r="X921" s="3" t="str">
        <f>IF(Veg_Table[[#This Row],[EVM_LAST_EDITED_Day]]=Veg_Table[[#This Row],[Created_Day]],"New","Old")</f>
        <v>Old</v>
      </c>
      <c r="Y921" s="1">
        <f>IFERROR(IF(FIND("delete",LOWER(Veg_Table[[#This Row],[PI_COMMENTS]]))&gt;=1,1,0),0)</f>
        <v>0</v>
      </c>
      <c r="Z921" s="1" t="str">
        <f>_xlfn.IFNA(IF(Veg_Table[[#This Row],[EVM_LAST_EDITOR]]="","Yes",VLOOKUP(Veg_Table[[#This Row],[EVM_LAST_EDITOR]],Roster_Table[#All],15,FALSE)),"Yes")</f>
        <v>No</v>
      </c>
      <c r="AA92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21" s="1" t="str">
        <f>_xlfn.IFNA(VLOOKUP(Veg_Table[[#This Row],[EVM_LAST_EDITOR]],Roster_Table[#All],3,FALSE),"zAWRR Not in Roster")</f>
        <v>Drew</v>
      </c>
      <c r="AC921" s="1" t="str">
        <f>_xlfn.IFNA(VLOOKUP(Veg_Table[[#This Row],[EVM_LAST_EDITOR]],Roster_Table[#All],2,FALSE),"zAWRR Not in Roster")</f>
        <v>Berlfein</v>
      </c>
      <c r="AD921" s="1" t="str">
        <f>IF(_xlfn.CONCAT(Veg_Table[[#This Row],[First_Name]]," ",Veg_Table[[#This Row],[Last_Name]])="zAWRR Not in Roster zAWRR Not in Roster","zAWRR Not in Roster",_xlfn.CONCAT(Veg_Table[[#This Row],[First_Name]]," ",Veg_Table[[#This Row],[Last_Name]]))</f>
        <v>Drew Berlfein</v>
      </c>
      <c r="AE921">
        <v>3015997</v>
      </c>
      <c r="AF921" t="s">
        <v>2606</v>
      </c>
      <c r="AG921" t="s">
        <v>93</v>
      </c>
      <c r="AH921" t="s">
        <v>2607</v>
      </c>
      <c r="AI921" t="s">
        <v>1036</v>
      </c>
      <c r="AJ921" t="s">
        <v>820</v>
      </c>
      <c r="AL921" t="s">
        <v>22</v>
      </c>
      <c r="AM921" t="s">
        <v>40</v>
      </c>
      <c r="AN921" t="s">
        <v>25</v>
      </c>
      <c r="AO921" t="s">
        <v>25</v>
      </c>
      <c r="AP921">
        <v>5</v>
      </c>
      <c r="AQ921">
        <v>30</v>
      </c>
      <c r="AR921" t="s">
        <v>511</v>
      </c>
      <c r="AS921" t="s">
        <v>485</v>
      </c>
      <c r="AT921" t="s">
        <v>522</v>
      </c>
      <c r="AV921" t="s">
        <v>512</v>
      </c>
      <c r="AW921" t="s">
        <v>2608</v>
      </c>
      <c r="AX921" t="s">
        <v>534</v>
      </c>
      <c r="AZ921">
        <v>5585883</v>
      </c>
      <c r="BA921" t="s">
        <v>485</v>
      </c>
      <c r="BB921" s="4">
        <v>43962.636294884258</v>
      </c>
      <c r="BC921" t="s">
        <v>4003</v>
      </c>
      <c r="BD921" t="s">
        <v>29</v>
      </c>
      <c r="BE921" t="s">
        <v>25</v>
      </c>
      <c r="BF921" t="s">
        <v>513</v>
      </c>
      <c r="BG921" t="s">
        <v>534</v>
      </c>
      <c r="BI921" s="3">
        <v>43964.377258148146</v>
      </c>
      <c r="BJ921" t="s">
        <v>2609</v>
      </c>
      <c r="BK921" s="30" t="s">
        <v>533</v>
      </c>
      <c r="BL921" s="3">
        <v>43964.377305648151</v>
      </c>
      <c r="BM921" t="s">
        <v>31</v>
      </c>
      <c r="BN921" t="s">
        <v>32</v>
      </c>
      <c r="BP921" t="s">
        <v>2610</v>
      </c>
      <c r="BQ921" t="s">
        <v>1025</v>
      </c>
      <c r="BR921" t="s">
        <v>28</v>
      </c>
      <c r="BS921" t="s">
        <v>28</v>
      </c>
      <c r="BT921" t="s">
        <v>140</v>
      </c>
      <c r="BU921" s="3">
        <v>43930.452997685185</v>
      </c>
      <c r="BV921" t="s">
        <v>803</v>
      </c>
      <c r="BW921" s="3">
        <v>43964.39738396991</v>
      </c>
      <c r="BX921" t="s">
        <v>2611</v>
      </c>
      <c r="CG921"/>
      <c r="CH921"/>
      <c r="CI921"/>
      <c r="CY921"/>
      <c r="DA921"/>
      <c r="DE921"/>
      <c r="DF921"/>
    </row>
    <row r="922" spans="1:110" x14ac:dyDescent="0.25">
      <c r="A922" s="1">
        <f>IF(Veg_Table[[#This Row],[VP_STATUS]]="Hold",0,IF(OR(AND(Veg_Table[[#This Row],[PRESCRIP]]="NW_No Work",Veg_Table[[#This Row],[VP_STATUS]]&lt;&gt;"No Work Required Under EVM"),AND(Veg_Table[[#This Row],[VP_STATUS]]="No Work Required Under EVM",Veg_Table[[#This Row],[PRESCRIP]]&lt;&gt;"NW_No Work")),1,0))</f>
        <v>0</v>
      </c>
      <c r="B922" s="1">
        <f>IF(Veg_Table[[#This Row],[SPECIES]]="",1,0)</f>
        <v>0</v>
      </c>
      <c r="C922" s="1">
        <f>IF(Veg_Table[[#This Row],[DIAMETER]]="",1,0)</f>
        <v>0</v>
      </c>
      <c r="D922" s="1">
        <f>IF(Veg_Table[[#This Row],[HEIGHT]]="",1,0)</f>
        <v>0</v>
      </c>
      <c r="E92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22" s="1">
        <f>IF(AND(Veg_Table[[#This Row],[TAT_RESULT]]="ABATE",Veg_Table[[#This Row],[PRESCRIP]]="NW_No Work"),1,0)</f>
        <v>0</v>
      </c>
      <c r="G922" s="1">
        <f>IF(OR(Veg_Table[[#This Row],[Prescription R-Scale]]="NA",Veg_Table[[#This Row],[Diameter R-Scale]]="NA"),0,IF(Veg_Table[[#This Row],[Diameter R-Scale]]&lt;&gt;Veg_Table[[#This Row],[Prescription R-Scale]],1,0))</f>
        <v>0</v>
      </c>
      <c r="H922" s="1">
        <f>IF(OR(AND(Veg_Table[[#This Row],[PRESCRIP]]="BC_Br Rmv", Veg_Table[[#This Row],[WOOD_MAN]]&lt;&gt;"Not Needed"),AND(Veg_Table[[#This Row],[PRESCRIP]]="BCS_Br Rmv+Trt", Veg_Table[[#This Row],[WOOD_MAN]]&lt;&gt;"Not Needed")),1,0)</f>
        <v>0</v>
      </c>
      <c r="I922" s="1">
        <f ca="1">IF(AND(Veg_Table[[#This Row],[Prescription_Changed]]="Yes",Veg_Table[[#This Row],[TAT_RESULT]]=""),1,0)</f>
        <v>0</v>
      </c>
      <c r="J922" s="1">
        <f ca="1">SUM(Veg_Table[[#This Row],[Prescription and Status do not match]:[Prescription_Edited_And_TAT_Is_Blank]])</f>
        <v>0</v>
      </c>
      <c r="K922" s="1">
        <f ca="1">IF(Veg_Table[[#This Row],[Sum of Errors]]&gt;0,1,0)</f>
        <v>0</v>
      </c>
      <c r="L922" s="1">
        <f>1</f>
        <v>1</v>
      </c>
      <c r="M92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922" s="1">
        <f>IF(OR(MID(Veg_Table[[#This Row],[PRESCRIP]],2,1)="1",MID(Veg_Table[[#This Row],[PRESCRIP]],2,1)="2",MID(Veg_Table[[#This Row],[PRESCRIP]],2,1)="3",MID(Veg_Table[[#This Row],[PRESCRIP]],2,1)="4"),_xlfn.NUMBERVALUE(MID(Veg_Table[[#This Row],[PRESCRIP]],2,1)),"NA")</f>
        <v>1</v>
      </c>
      <c r="O922" s="1">
        <f>WEEKNUM(Veg_Table[[#This Row],[EVM_LAST_EDITED_Day]],2)</f>
        <v>20</v>
      </c>
      <c r="P922" s="25">
        <f>IFERROR(DATE(YEAR(Veg_Table[[#This Row],[EVM_LAST_EDITED2]]),MONTH(Veg_Table[[#This Row],[EVM_LAST_EDITED2]]),DAY(Veg_Table[[#This Row],[EVM_LAST_EDITED2]])),DATE(2019,1,1))</f>
        <v>43964</v>
      </c>
      <c r="Q922" s="3">
        <f>VALUE(SUBSTITUTE(Veg_Table[[#This Row],[EVM_LAST_EDITED]],",",""))</f>
        <v>43964.378794722201</v>
      </c>
      <c r="R922" s="1" t="str">
        <f>_xlfn.IFNA(IF(Veg_Table[[#This Row],[EVM_LAST_EDITOR]]="","zBlank EVM Last Editor",VLOOKUP(Veg_Table[[#This Row],[EVM_LAST_EDITOR]],Roster_Table[#All],4,FALSE)),"zAWRR Not in Roster")</f>
        <v>AEA</v>
      </c>
      <c r="S922" s="1" t="str">
        <f>_xlfn.IFNA(IF(Veg_Table[[#This Row],[EVM_LAST_EDITOR]]="","zBlank EVM Last Editor",VLOOKUP(Veg_Table[[#This Row],[EVM_LAST_EDITOR]],Roster_Table[#All],16,FALSE)),"zCompany_AWRR not in Roster")</f>
        <v>Not in Sierra Roster</v>
      </c>
      <c r="T922" s="2">
        <f>IFERROR(DATE(YEAR(Veg_Table[[#This Row],[Created2]]),MONTH(Veg_Table[[#This Row],[Created2]]),DAY(Veg_Table[[#This Row],[Created2]])),DATE(2019,1,1))</f>
        <v>43930</v>
      </c>
      <c r="U922" s="3">
        <f>VALUE(SUBSTITUTE(Veg_Table[[#This Row],[Created]],",",""))</f>
        <v>43930.553263888898</v>
      </c>
      <c r="V922" s="3" t="str">
        <f ca="1">IFERROR(_xlfn.IFNA(CELL("contents",INDIRECT(_xlfn.CONCAT("Veg_Table_Production_Data!",ADDRESS(MATCH(_xlfn.MAXIFS(#REF!,#REF!,"="&amp;Veg_Table[[#This Row],[AUTO_ID]],#REF!,"&lt;"&amp;Veg_Table[[#This Row],[EVM_LAST_EDITED_Day]]),#REF!,0),COLUMN(#REF!),4,1,)))),""),"")</f>
        <v/>
      </c>
      <c r="W922" s="3" t="str">
        <f ca="1">IF(Veg_Table[[#This Row],[Previous_Prescription]]="","No",IF(Veg_Table[[#This Row],[Previous_Prescription]]=Veg_Table[[#This Row],[PRESCRIP]],"No","Yes"))</f>
        <v>No</v>
      </c>
      <c r="X922" s="3" t="str">
        <f>IF(Veg_Table[[#This Row],[EVM_LAST_EDITED_Day]]=Veg_Table[[#This Row],[Created_Day]],"New","Old")</f>
        <v>Old</v>
      </c>
      <c r="Y922" s="1">
        <f>IFERROR(IF(FIND("delete",LOWER(Veg_Table[[#This Row],[PI_COMMENTS]]))&gt;=1,1,0),0)</f>
        <v>0</v>
      </c>
      <c r="Z922" s="1" t="str">
        <f>_xlfn.IFNA(IF(Veg_Table[[#This Row],[EVM_LAST_EDITOR]]="","Yes",VLOOKUP(Veg_Table[[#This Row],[EVM_LAST_EDITOR]],Roster_Table[#All],15,FALSE)),"Yes")</f>
        <v>No</v>
      </c>
      <c r="AA92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22" s="1" t="str">
        <f>_xlfn.IFNA(VLOOKUP(Veg_Table[[#This Row],[EVM_LAST_EDITOR]],Roster_Table[#All],3,FALSE),"zAWRR Not in Roster")</f>
        <v>Drew</v>
      </c>
      <c r="AC922" s="1" t="str">
        <f>_xlfn.IFNA(VLOOKUP(Veg_Table[[#This Row],[EVM_LAST_EDITOR]],Roster_Table[#All],2,FALSE),"zAWRR Not in Roster")</f>
        <v>Berlfein</v>
      </c>
      <c r="AD922" s="1" t="str">
        <f>IF(_xlfn.CONCAT(Veg_Table[[#This Row],[First_Name]]," ",Veg_Table[[#This Row],[Last_Name]])="zAWRR Not in Roster zAWRR Not in Roster","zAWRR Not in Roster",_xlfn.CONCAT(Veg_Table[[#This Row],[First_Name]]," ",Veg_Table[[#This Row],[Last_Name]]))</f>
        <v>Drew Berlfein</v>
      </c>
      <c r="AE922">
        <v>3068570</v>
      </c>
      <c r="AF922" t="s">
        <v>2643</v>
      </c>
      <c r="AG922" t="s">
        <v>93</v>
      </c>
      <c r="AH922" t="s">
        <v>2607</v>
      </c>
      <c r="AI922" t="s">
        <v>1036</v>
      </c>
      <c r="AJ922" t="s">
        <v>820</v>
      </c>
      <c r="AL922" t="s">
        <v>22</v>
      </c>
      <c r="AM922" t="s">
        <v>40</v>
      </c>
      <c r="AN922" t="s">
        <v>25</v>
      </c>
      <c r="AO922" t="s">
        <v>25</v>
      </c>
      <c r="AP922">
        <v>10</v>
      </c>
      <c r="AQ922">
        <v>55</v>
      </c>
      <c r="AR922" t="s">
        <v>511</v>
      </c>
      <c r="AS922" t="s">
        <v>485</v>
      </c>
      <c r="AT922" t="s">
        <v>522</v>
      </c>
      <c r="AV922" t="s">
        <v>512</v>
      </c>
      <c r="AW922" t="s">
        <v>2644</v>
      </c>
      <c r="AX922" t="s">
        <v>534</v>
      </c>
      <c r="AZ922">
        <v>5585883</v>
      </c>
      <c r="BA922" t="s">
        <v>485</v>
      </c>
      <c r="BB922" s="4">
        <v>43962.633959363426</v>
      </c>
      <c r="BC922" t="s">
        <v>4003</v>
      </c>
      <c r="BD922" t="s">
        <v>29</v>
      </c>
      <c r="BE922" t="s">
        <v>25</v>
      </c>
      <c r="BF922" t="s">
        <v>513</v>
      </c>
      <c r="BG922" t="s">
        <v>534</v>
      </c>
      <c r="BI922" s="3">
        <v>43964.378698437496</v>
      </c>
      <c r="BJ922" t="s">
        <v>2099</v>
      </c>
      <c r="BK922" s="30" t="s">
        <v>533</v>
      </c>
      <c r="BL922" s="3">
        <v>43964.378794722223</v>
      </c>
      <c r="BM922" t="s">
        <v>31</v>
      </c>
      <c r="BN922" t="s">
        <v>32</v>
      </c>
      <c r="BP922" t="s">
        <v>2610</v>
      </c>
      <c r="BQ922" t="s">
        <v>1025</v>
      </c>
      <c r="BR922" t="s">
        <v>28</v>
      </c>
      <c r="BS922" t="s">
        <v>28</v>
      </c>
      <c r="BT922" t="s">
        <v>140</v>
      </c>
      <c r="BU922" s="3">
        <v>43930.553263888891</v>
      </c>
      <c r="BV922" t="s">
        <v>803</v>
      </c>
      <c r="BW922" s="3">
        <v>43964.39738396991</v>
      </c>
      <c r="BX922" t="s">
        <v>2645</v>
      </c>
      <c r="CG922"/>
      <c r="CH922"/>
      <c r="CI922"/>
      <c r="CY922"/>
      <c r="DA922"/>
      <c r="DE922"/>
      <c r="DF922"/>
    </row>
    <row r="923" spans="1:110" x14ac:dyDescent="0.25">
      <c r="A923" s="1">
        <f>IF(Veg_Table[[#This Row],[VP_STATUS]]="Hold",0,IF(OR(AND(Veg_Table[[#This Row],[PRESCRIP]]="NW_No Work",Veg_Table[[#This Row],[VP_STATUS]]&lt;&gt;"No Work Required Under EVM"),AND(Veg_Table[[#This Row],[VP_STATUS]]="No Work Required Under EVM",Veg_Table[[#This Row],[PRESCRIP]]&lt;&gt;"NW_No Work")),1,0))</f>
        <v>0</v>
      </c>
      <c r="B923" s="1">
        <f>IF(Veg_Table[[#This Row],[SPECIES]]="",1,0)</f>
        <v>0</v>
      </c>
      <c r="C923" s="1">
        <f>IF(Veg_Table[[#This Row],[DIAMETER]]="",1,0)</f>
        <v>0</v>
      </c>
      <c r="D923" s="1">
        <f>IF(Veg_Table[[#This Row],[HEIGHT]]="",1,0)</f>
        <v>0</v>
      </c>
      <c r="E92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23" s="1">
        <f>IF(AND(Veg_Table[[#This Row],[TAT_RESULT]]="ABATE",Veg_Table[[#This Row],[PRESCRIP]]="NW_No Work"),1,0)</f>
        <v>0</v>
      </c>
      <c r="G923" s="1">
        <f>IF(OR(Veg_Table[[#This Row],[Prescription R-Scale]]="NA",Veg_Table[[#This Row],[Diameter R-Scale]]="NA"),0,IF(Veg_Table[[#This Row],[Diameter R-Scale]]&lt;&gt;Veg_Table[[#This Row],[Prescription R-Scale]],1,0))</f>
        <v>0</v>
      </c>
      <c r="H923" s="1">
        <f>IF(OR(AND(Veg_Table[[#This Row],[PRESCRIP]]="BC_Br Rmv", Veg_Table[[#This Row],[WOOD_MAN]]&lt;&gt;"Not Needed"),AND(Veg_Table[[#This Row],[PRESCRIP]]="BCS_Br Rmv+Trt", Veg_Table[[#This Row],[WOOD_MAN]]&lt;&gt;"Not Needed")),1,0)</f>
        <v>0</v>
      </c>
      <c r="I923" s="1">
        <f ca="1">IF(AND(Veg_Table[[#This Row],[Prescription_Changed]]="Yes",Veg_Table[[#This Row],[TAT_RESULT]]=""),1,0)</f>
        <v>0</v>
      </c>
      <c r="J923" s="1">
        <f ca="1">SUM(Veg_Table[[#This Row],[Prescription and Status do not match]:[Prescription_Edited_And_TAT_Is_Blank]])</f>
        <v>0</v>
      </c>
      <c r="K923" s="1">
        <f ca="1">IF(Veg_Table[[#This Row],[Sum of Errors]]&gt;0,1,0)</f>
        <v>0</v>
      </c>
      <c r="L923" s="1">
        <f>1</f>
        <v>1</v>
      </c>
      <c r="M92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923" s="1">
        <f>IF(OR(MID(Veg_Table[[#This Row],[PRESCRIP]],2,1)="1",MID(Veg_Table[[#This Row],[PRESCRIP]],2,1)="2",MID(Veg_Table[[#This Row],[PRESCRIP]],2,1)="3",MID(Veg_Table[[#This Row],[PRESCRIP]],2,1)="4"),_xlfn.NUMBERVALUE(MID(Veg_Table[[#This Row],[PRESCRIP]],2,1)),"NA")</f>
        <v>2</v>
      </c>
      <c r="O923" s="1">
        <f>WEEKNUM(Veg_Table[[#This Row],[EVM_LAST_EDITED_Day]],2)</f>
        <v>20</v>
      </c>
      <c r="P923" s="25">
        <f>IFERROR(DATE(YEAR(Veg_Table[[#This Row],[EVM_LAST_EDITED2]]),MONTH(Veg_Table[[#This Row],[EVM_LAST_EDITED2]]),DAY(Veg_Table[[#This Row],[EVM_LAST_EDITED2]])),DATE(2019,1,1))</f>
        <v>43964</v>
      </c>
      <c r="Q923" s="3">
        <f>VALUE(SUBSTITUTE(Veg_Table[[#This Row],[EVM_LAST_EDITED]],",",""))</f>
        <v>43964.3798842014</v>
      </c>
      <c r="R923" s="1" t="str">
        <f>_xlfn.IFNA(IF(Veg_Table[[#This Row],[EVM_LAST_EDITOR]]="","zBlank EVM Last Editor",VLOOKUP(Veg_Table[[#This Row],[EVM_LAST_EDITOR]],Roster_Table[#All],4,FALSE)),"zAWRR Not in Roster")</f>
        <v>AEA</v>
      </c>
      <c r="S923" s="1" t="str">
        <f>_xlfn.IFNA(IF(Veg_Table[[#This Row],[EVM_LAST_EDITOR]]="","zBlank EVM Last Editor",VLOOKUP(Veg_Table[[#This Row],[EVM_LAST_EDITOR]],Roster_Table[#All],16,FALSE)),"zCompany_AWRR not in Roster")</f>
        <v>Not in Sierra Roster</v>
      </c>
      <c r="T923" s="2">
        <f>IFERROR(DATE(YEAR(Veg_Table[[#This Row],[Created2]]),MONTH(Veg_Table[[#This Row],[Created2]]),DAY(Veg_Table[[#This Row],[Created2]])),DATE(2019,1,1))</f>
        <v>43930</v>
      </c>
      <c r="U923" s="3">
        <f>VALUE(SUBSTITUTE(Veg_Table[[#This Row],[Created]],",",""))</f>
        <v>43930.560532407399</v>
      </c>
      <c r="V923" s="3" t="str">
        <f ca="1">IFERROR(_xlfn.IFNA(CELL("contents",INDIRECT(_xlfn.CONCAT("Veg_Table_Production_Data!",ADDRESS(MATCH(_xlfn.MAXIFS(#REF!,#REF!,"="&amp;Veg_Table[[#This Row],[AUTO_ID]],#REF!,"&lt;"&amp;Veg_Table[[#This Row],[EVM_LAST_EDITED_Day]]),#REF!,0),COLUMN(#REF!),4,1,)))),""),"")</f>
        <v/>
      </c>
      <c r="W923" s="3" t="str">
        <f ca="1">IF(Veg_Table[[#This Row],[Previous_Prescription]]="","No",IF(Veg_Table[[#This Row],[Previous_Prescription]]=Veg_Table[[#This Row],[PRESCRIP]],"No","Yes"))</f>
        <v>No</v>
      </c>
      <c r="X923" s="3" t="str">
        <f>IF(Veg_Table[[#This Row],[EVM_LAST_EDITED_Day]]=Veg_Table[[#This Row],[Created_Day]],"New","Old")</f>
        <v>Old</v>
      </c>
      <c r="Y923" s="1">
        <f>IFERROR(IF(FIND("delete",LOWER(Veg_Table[[#This Row],[PI_COMMENTS]]))&gt;=1,1,0),0)</f>
        <v>0</v>
      </c>
      <c r="Z923" s="1" t="str">
        <f>_xlfn.IFNA(IF(Veg_Table[[#This Row],[EVM_LAST_EDITOR]]="","Yes",VLOOKUP(Veg_Table[[#This Row],[EVM_LAST_EDITOR]],Roster_Table[#All],15,FALSE)),"Yes")</f>
        <v>No</v>
      </c>
      <c r="AA92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23" s="1" t="str">
        <f>_xlfn.IFNA(VLOOKUP(Veg_Table[[#This Row],[EVM_LAST_EDITOR]],Roster_Table[#All],3,FALSE),"zAWRR Not in Roster")</f>
        <v>Drew</v>
      </c>
      <c r="AC923" s="1" t="str">
        <f>_xlfn.IFNA(VLOOKUP(Veg_Table[[#This Row],[EVM_LAST_EDITOR]],Roster_Table[#All],2,FALSE),"zAWRR Not in Roster")</f>
        <v>Berlfein</v>
      </c>
      <c r="AD923" s="1" t="str">
        <f>IF(_xlfn.CONCAT(Veg_Table[[#This Row],[First_Name]]," ",Veg_Table[[#This Row],[Last_Name]])="zAWRR Not in Roster zAWRR Not in Roster","zAWRR Not in Roster",_xlfn.CONCAT(Veg_Table[[#This Row],[First_Name]]," ",Veg_Table[[#This Row],[Last_Name]]))</f>
        <v>Drew Berlfein</v>
      </c>
      <c r="AE923">
        <v>3093634</v>
      </c>
      <c r="AF923" t="s">
        <v>2646</v>
      </c>
      <c r="AG923" t="s">
        <v>93</v>
      </c>
      <c r="AH923" t="s">
        <v>2607</v>
      </c>
      <c r="AI923" t="s">
        <v>1036</v>
      </c>
      <c r="AJ923" t="s">
        <v>820</v>
      </c>
      <c r="AL923" t="s">
        <v>22</v>
      </c>
      <c r="AM923" t="s">
        <v>1285</v>
      </c>
      <c r="AN923" t="s">
        <v>25</v>
      </c>
      <c r="AO923" t="s">
        <v>25</v>
      </c>
      <c r="AP923">
        <v>21</v>
      </c>
      <c r="AQ923">
        <v>90</v>
      </c>
      <c r="AR923" t="s">
        <v>514</v>
      </c>
      <c r="AS923" t="s">
        <v>42</v>
      </c>
      <c r="AT923" t="s">
        <v>824</v>
      </c>
      <c r="AV923" t="s">
        <v>512</v>
      </c>
      <c r="AW923" t="s">
        <v>2647</v>
      </c>
      <c r="AX923" t="s">
        <v>534</v>
      </c>
      <c r="AZ923">
        <v>5585883</v>
      </c>
      <c r="BA923" t="s">
        <v>42</v>
      </c>
      <c r="BB923" s="4">
        <v>43962.621251689816</v>
      </c>
      <c r="BC923" t="s">
        <v>4003</v>
      </c>
      <c r="BD923" t="s">
        <v>29</v>
      </c>
      <c r="BE923" t="s">
        <v>25</v>
      </c>
      <c r="BF923" t="s">
        <v>513</v>
      </c>
      <c r="BG923" t="s">
        <v>534</v>
      </c>
      <c r="BI923" s="3">
        <v>43964.37985341435</v>
      </c>
      <c r="BJ923" t="s">
        <v>1295</v>
      </c>
      <c r="BK923" s="30" t="s">
        <v>533</v>
      </c>
      <c r="BL923" s="3">
        <v>43964.379884201386</v>
      </c>
      <c r="BM923" t="s">
        <v>31</v>
      </c>
      <c r="BN923" t="s">
        <v>32</v>
      </c>
      <c r="BP923" t="s">
        <v>2610</v>
      </c>
      <c r="BQ923" t="s">
        <v>1025</v>
      </c>
      <c r="BR923" t="s">
        <v>28</v>
      </c>
      <c r="BS923" t="s">
        <v>28</v>
      </c>
      <c r="BT923" t="s">
        <v>176</v>
      </c>
      <c r="BU923" s="3">
        <v>43930.560532407406</v>
      </c>
      <c r="BV923" t="s">
        <v>803</v>
      </c>
      <c r="BW923" s="3">
        <v>43964.39738396991</v>
      </c>
      <c r="BX923" t="s">
        <v>2648</v>
      </c>
      <c r="CG923"/>
      <c r="CH923"/>
      <c r="CI923"/>
      <c r="CY923"/>
      <c r="DA923"/>
      <c r="DE923"/>
      <c r="DF923"/>
    </row>
    <row r="924" spans="1:110" x14ac:dyDescent="0.25">
      <c r="A924" s="1">
        <f>IF(Veg_Table[[#This Row],[VP_STATUS]]="Hold",0,IF(OR(AND(Veg_Table[[#This Row],[PRESCRIP]]="NW_No Work",Veg_Table[[#This Row],[VP_STATUS]]&lt;&gt;"No Work Required Under EVM"),AND(Veg_Table[[#This Row],[VP_STATUS]]="No Work Required Under EVM",Veg_Table[[#This Row],[PRESCRIP]]&lt;&gt;"NW_No Work")),1,0))</f>
        <v>0</v>
      </c>
      <c r="B924" s="1">
        <f>IF(Veg_Table[[#This Row],[SPECIES]]="",1,0)</f>
        <v>0</v>
      </c>
      <c r="C924" s="1">
        <f>IF(Veg_Table[[#This Row],[DIAMETER]]="",1,0)</f>
        <v>0</v>
      </c>
      <c r="D924" s="1">
        <f>IF(Veg_Table[[#This Row],[HEIGHT]]="",1,0)</f>
        <v>0</v>
      </c>
      <c r="E92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24" s="1">
        <f>IF(AND(Veg_Table[[#This Row],[TAT_RESULT]]="ABATE",Veg_Table[[#This Row],[PRESCRIP]]="NW_No Work"),1,0)</f>
        <v>0</v>
      </c>
      <c r="G924" s="1">
        <f>IF(OR(Veg_Table[[#This Row],[Prescription R-Scale]]="NA",Veg_Table[[#This Row],[Diameter R-Scale]]="NA"),0,IF(Veg_Table[[#This Row],[Diameter R-Scale]]&lt;&gt;Veg_Table[[#This Row],[Prescription R-Scale]],1,0))</f>
        <v>0</v>
      </c>
      <c r="H924" s="1">
        <f>IF(OR(AND(Veg_Table[[#This Row],[PRESCRIP]]="BC_Br Rmv", Veg_Table[[#This Row],[WOOD_MAN]]&lt;&gt;"Not Needed"),AND(Veg_Table[[#This Row],[PRESCRIP]]="BCS_Br Rmv+Trt", Veg_Table[[#This Row],[WOOD_MAN]]&lt;&gt;"Not Needed")),1,0)</f>
        <v>0</v>
      </c>
      <c r="I924" s="1">
        <f ca="1">IF(AND(Veg_Table[[#This Row],[Prescription_Changed]]="Yes",Veg_Table[[#This Row],[TAT_RESULT]]=""),1,0)</f>
        <v>0</v>
      </c>
      <c r="J924" s="1">
        <f ca="1">SUM(Veg_Table[[#This Row],[Prescription and Status do not match]:[Prescription_Edited_And_TAT_Is_Blank]])</f>
        <v>0</v>
      </c>
      <c r="K924" s="1">
        <f ca="1">IF(Veg_Table[[#This Row],[Sum of Errors]]&gt;0,1,0)</f>
        <v>0</v>
      </c>
      <c r="L924" s="1">
        <f>1</f>
        <v>1</v>
      </c>
      <c r="M924"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924" s="1" t="str">
        <f>IF(OR(MID(Veg_Table[[#This Row],[PRESCRIP]],2,1)="1",MID(Veg_Table[[#This Row],[PRESCRIP]],2,1)="2",MID(Veg_Table[[#This Row],[PRESCRIP]],2,1)="3",MID(Veg_Table[[#This Row],[PRESCRIP]],2,1)="4"),_xlfn.NUMBERVALUE(MID(Veg_Table[[#This Row],[PRESCRIP]],2,1)),"NA")</f>
        <v>NA</v>
      </c>
      <c r="O924" s="1">
        <f>WEEKNUM(Veg_Table[[#This Row],[EVM_LAST_EDITED_Day]],2)</f>
        <v>20</v>
      </c>
      <c r="P924" s="25">
        <f>IFERROR(DATE(YEAR(Veg_Table[[#This Row],[EVM_LAST_EDITED2]]),MONTH(Veg_Table[[#This Row],[EVM_LAST_EDITED2]]),DAY(Veg_Table[[#This Row],[EVM_LAST_EDITED2]])),DATE(2019,1,1))</f>
        <v>43964</v>
      </c>
      <c r="Q924" s="3">
        <f>VALUE(SUBSTITUTE(Veg_Table[[#This Row],[EVM_LAST_EDITED]],",",""))</f>
        <v>43964.380494421297</v>
      </c>
      <c r="R924" s="1" t="str">
        <f>_xlfn.IFNA(IF(Veg_Table[[#This Row],[EVM_LAST_EDITOR]]="","zBlank EVM Last Editor",VLOOKUP(Veg_Table[[#This Row],[EVM_LAST_EDITOR]],Roster_Table[#All],4,FALSE)),"zAWRR Not in Roster")</f>
        <v>MBG</v>
      </c>
      <c r="S924" s="1" t="str">
        <f>_xlfn.IFNA(IF(Veg_Table[[#This Row],[EVM_LAST_EDITOR]]="","zBlank EVM Last Editor",VLOOKUP(Veg_Table[[#This Row],[EVM_LAST_EDITOR]],Roster_Table[#All],16,FALSE)),"zCompany_AWRR not in Roster")</f>
        <v>MBG_Mason, Bruce &amp; Girard</v>
      </c>
      <c r="T924" s="2">
        <f>IFERROR(DATE(YEAR(Veg_Table[[#This Row],[Created2]]),MONTH(Veg_Table[[#This Row],[Created2]]),DAY(Veg_Table[[#This Row],[Created2]])),DATE(2019,1,1))</f>
        <v>43964</v>
      </c>
      <c r="U924" s="3">
        <f>VALUE(SUBSTITUTE(Veg_Table[[#This Row],[Created]],",",""))</f>
        <v>43964.380494421297</v>
      </c>
      <c r="V924" s="3" t="str">
        <f ca="1">IFERROR(_xlfn.IFNA(CELL("contents",INDIRECT(_xlfn.CONCAT("Veg_Table_Production_Data!",ADDRESS(MATCH(_xlfn.MAXIFS(#REF!,#REF!,"="&amp;Veg_Table[[#This Row],[AUTO_ID]],#REF!,"&lt;"&amp;Veg_Table[[#This Row],[EVM_LAST_EDITED_Day]]),#REF!,0),COLUMN(#REF!),4,1,)))),""),"")</f>
        <v/>
      </c>
      <c r="W924" s="3" t="str">
        <f ca="1">IF(Veg_Table[[#This Row],[Previous_Prescription]]="","No",IF(Veg_Table[[#This Row],[Previous_Prescription]]=Veg_Table[[#This Row],[PRESCRIP]],"No","Yes"))</f>
        <v>No</v>
      </c>
      <c r="X924" s="3" t="str">
        <f>IF(Veg_Table[[#This Row],[EVM_LAST_EDITED_Day]]=Veg_Table[[#This Row],[Created_Day]],"New","Old")</f>
        <v>New</v>
      </c>
      <c r="Y924" s="1">
        <f>IFERROR(IF(FIND("delete",LOWER(Veg_Table[[#This Row],[PI_COMMENTS]]))&gt;=1,1,0),0)</f>
        <v>0</v>
      </c>
      <c r="Z924" s="1" t="str">
        <f>_xlfn.IFNA(IF(Veg_Table[[#This Row],[EVM_LAST_EDITOR]]="","Yes",VLOOKUP(Veg_Table[[#This Row],[EVM_LAST_EDITOR]],Roster_Table[#All],15,FALSE)),"Yes")</f>
        <v>Yes</v>
      </c>
      <c r="AA92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24" s="1" t="str">
        <f>_xlfn.IFNA(VLOOKUP(Veg_Table[[#This Row],[EVM_LAST_EDITOR]],Roster_Table[#All],3,FALSE),"zAWRR Not in Roster")</f>
        <v>Nathan</v>
      </c>
      <c r="AC924" s="1" t="str">
        <f>_xlfn.IFNA(VLOOKUP(Veg_Table[[#This Row],[EVM_LAST_EDITOR]],Roster_Table[#All],2,FALSE),"zAWRR Not in Roster")</f>
        <v>Vik</v>
      </c>
      <c r="AD924" s="1" t="str">
        <f>IF(_xlfn.CONCAT(Veg_Table[[#This Row],[First_Name]]," ",Veg_Table[[#This Row],[Last_Name]])="zAWRR Not in Roster zAWRR Not in Roster","zAWRR Not in Roster",_xlfn.CONCAT(Veg_Table[[#This Row],[First_Name]]," ",Veg_Table[[#This Row],[Last_Name]]))</f>
        <v>Nathan Vik</v>
      </c>
      <c r="AE924">
        <v>3223217</v>
      </c>
      <c r="AF924" t="s">
        <v>5788</v>
      </c>
      <c r="AG924" t="s">
        <v>93</v>
      </c>
      <c r="AH924" t="s">
        <v>3444</v>
      </c>
      <c r="AI924" t="s">
        <v>4670</v>
      </c>
      <c r="AJ924" t="s">
        <v>21</v>
      </c>
      <c r="AL924" t="s">
        <v>372</v>
      </c>
      <c r="AM924" t="s">
        <v>46</v>
      </c>
      <c r="AN924" t="s">
        <v>25</v>
      </c>
      <c r="AO924" t="s">
        <v>25</v>
      </c>
      <c r="AP924">
        <v>18</v>
      </c>
      <c r="AQ924">
        <v>38</v>
      </c>
      <c r="AR924" t="s">
        <v>511</v>
      </c>
      <c r="AS924" t="s">
        <v>24</v>
      </c>
      <c r="AT924" t="s">
        <v>26</v>
      </c>
      <c r="AV924" t="s">
        <v>512</v>
      </c>
      <c r="AW924" t="s">
        <v>5789</v>
      </c>
      <c r="AZ924"/>
      <c r="BB924" s="4"/>
      <c r="BD924" t="s">
        <v>29</v>
      </c>
      <c r="BE924" t="s">
        <v>25</v>
      </c>
      <c r="BF924" t="s">
        <v>513</v>
      </c>
      <c r="BI924" s="3"/>
      <c r="BJ924" t="s">
        <v>27</v>
      </c>
      <c r="BK924" s="30" t="s">
        <v>115</v>
      </c>
      <c r="BL924" s="3">
        <v>43964.380494421297</v>
      </c>
      <c r="BM924" t="s">
        <v>31</v>
      </c>
      <c r="BN924" t="s">
        <v>32</v>
      </c>
      <c r="BP924" t="s">
        <v>3445</v>
      </c>
      <c r="BQ924" t="s">
        <v>1025</v>
      </c>
      <c r="BR924" t="s">
        <v>28</v>
      </c>
      <c r="BS924" t="s">
        <v>28</v>
      </c>
      <c r="BT924" t="s">
        <v>115</v>
      </c>
      <c r="BU924" s="3">
        <v>43964.380494421297</v>
      </c>
      <c r="BV924" t="s">
        <v>803</v>
      </c>
      <c r="BW924" s="3">
        <v>43964.522585185186</v>
      </c>
      <c r="BX924" t="s">
        <v>5790</v>
      </c>
      <c r="CG924"/>
      <c r="CH924"/>
      <c r="CI924"/>
      <c r="CY924"/>
      <c r="DA924"/>
      <c r="DE924"/>
      <c r="DF924"/>
    </row>
    <row r="925" spans="1:110" x14ac:dyDescent="0.25">
      <c r="A925" s="1">
        <f>IF(Veg_Table[[#This Row],[VP_STATUS]]="Hold",0,IF(OR(AND(Veg_Table[[#This Row],[PRESCRIP]]="NW_No Work",Veg_Table[[#This Row],[VP_STATUS]]&lt;&gt;"No Work Required Under EVM"),AND(Veg_Table[[#This Row],[VP_STATUS]]="No Work Required Under EVM",Veg_Table[[#This Row],[PRESCRIP]]&lt;&gt;"NW_No Work")),1,0))</f>
        <v>0</v>
      </c>
      <c r="B925" s="1">
        <f>IF(Veg_Table[[#This Row],[SPECIES]]="",1,0)</f>
        <v>0</v>
      </c>
      <c r="C925" s="1">
        <f>IF(Veg_Table[[#This Row],[DIAMETER]]="",1,0)</f>
        <v>0</v>
      </c>
      <c r="D925" s="1">
        <f>IF(Veg_Table[[#This Row],[HEIGHT]]="",1,0)</f>
        <v>0</v>
      </c>
      <c r="E92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25" s="1">
        <f>IF(AND(Veg_Table[[#This Row],[TAT_RESULT]]="ABATE",Veg_Table[[#This Row],[PRESCRIP]]="NW_No Work"),1,0)</f>
        <v>0</v>
      </c>
      <c r="G925" s="1">
        <f>IF(OR(Veg_Table[[#This Row],[Prescription R-Scale]]="NA",Veg_Table[[#This Row],[Diameter R-Scale]]="NA"),0,IF(Veg_Table[[#This Row],[Diameter R-Scale]]&lt;&gt;Veg_Table[[#This Row],[Prescription R-Scale]],1,0))</f>
        <v>0</v>
      </c>
      <c r="H925" s="1">
        <f>IF(OR(AND(Veg_Table[[#This Row],[PRESCRIP]]="BC_Br Rmv", Veg_Table[[#This Row],[WOOD_MAN]]&lt;&gt;"Not Needed"),AND(Veg_Table[[#This Row],[PRESCRIP]]="BCS_Br Rmv+Trt", Veg_Table[[#This Row],[WOOD_MAN]]&lt;&gt;"Not Needed")),1,0)</f>
        <v>0</v>
      </c>
      <c r="I925" s="1">
        <f ca="1">IF(AND(Veg_Table[[#This Row],[Prescription_Changed]]="Yes",Veg_Table[[#This Row],[TAT_RESULT]]=""),1,0)</f>
        <v>0</v>
      </c>
      <c r="J925" s="1">
        <f ca="1">SUM(Veg_Table[[#This Row],[Prescription and Status do not match]:[Prescription_Edited_And_TAT_Is_Blank]])</f>
        <v>0</v>
      </c>
      <c r="K925" s="1">
        <f ca="1">IF(Veg_Table[[#This Row],[Sum of Errors]]&gt;0,1,0)</f>
        <v>0</v>
      </c>
      <c r="L925" s="1">
        <f>1</f>
        <v>1</v>
      </c>
      <c r="M92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925" s="1">
        <f>IF(OR(MID(Veg_Table[[#This Row],[PRESCRIP]],2,1)="1",MID(Veg_Table[[#This Row],[PRESCRIP]],2,1)="2",MID(Veg_Table[[#This Row],[PRESCRIP]],2,1)="3",MID(Veg_Table[[#This Row],[PRESCRIP]],2,1)="4"),_xlfn.NUMBERVALUE(MID(Veg_Table[[#This Row],[PRESCRIP]],2,1)),"NA")</f>
        <v>1</v>
      </c>
      <c r="O925" s="1">
        <f>WEEKNUM(Veg_Table[[#This Row],[EVM_LAST_EDITED_Day]],2)</f>
        <v>20</v>
      </c>
      <c r="P925" s="25">
        <f>IFERROR(DATE(YEAR(Veg_Table[[#This Row],[EVM_LAST_EDITED2]]),MONTH(Veg_Table[[#This Row],[EVM_LAST_EDITED2]]),DAY(Veg_Table[[#This Row],[EVM_LAST_EDITED2]])),DATE(2019,1,1))</f>
        <v>43964</v>
      </c>
      <c r="Q925" s="3">
        <f>VALUE(SUBSTITUTE(Veg_Table[[#This Row],[EVM_LAST_EDITED]],",",""))</f>
        <v>43964.380783576402</v>
      </c>
      <c r="R925" s="1" t="str">
        <f>_xlfn.IFNA(IF(Veg_Table[[#This Row],[EVM_LAST_EDITOR]]="","zBlank EVM Last Editor",VLOOKUP(Veg_Table[[#This Row],[EVM_LAST_EDITOR]],Roster_Table[#All],4,FALSE)),"zAWRR Not in Roster")</f>
        <v>AEA</v>
      </c>
      <c r="S925" s="1" t="str">
        <f>_xlfn.IFNA(IF(Veg_Table[[#This Row],[EVM_LAST_EDITOR]]="","zBlank EVM Last Editor",VLOOKUP(Veg_Table[[#This Row],[EVM_LAST_EDITOR]],Roster_Table[#All],16,FALSE)),"zCompany_AWRR not in Roster")</f>
        <v>Not in Sierra Roster</v>
      </c>
      <c r="T925" s="2">
        <f>IFERROR(DATE(YEAR(Veg_Table[[#This Row],[Created2]]),MONTH(Veg_Table[[#This Row],[Created2]]),DAY(Veg_Table[[#This Row],[Created2]])),DATE(2019,1,1))</f>
        <v>43930</v>
      </c>
      <c r="U925" s="3">
        <f>VALUE(SUBSTITUTE(Veg_Table[[#This Row],[Created]],",",""))</f>
        <v>43930.584791666697</v>
      </c>
      <c r="V925" s="3" t="str">
        <f ca="1">IFERROR(_xlfn.IFNA(CELL("contents",INDIRECT(_xlfn.CONCAT("Veg_Table_Production_Data!",ADDRESS(MATCH(_xlfn.MAXIFS(#REF!,#REF!,"="&amp;Veg_Table[[#This Row],[AUTO_ID]],#REF!,"&lt;"&amp;Veg_Table[[#This Row],[EVM_LAST_EDITED_Day]]),#REF!,0),COLUMN(#REF!),4,1,)))),""),"")</f>
        <v/>
      </c>
      <c r="W925" s="3" t="str">
        <f ca="1">IF(Veg_Table[[#This Row],[Previous_Prescription]]="","No",IF(Veg_Table[[#This Row],[Previous_Prescription]]=Veg_Table[[#This Row],[PRESCRIP]],"No","Yes"))</f>
        <v>No</v>
      </c>
      <c r="X925" s="3" t="str">
        <f>IF(Veg_Table[[#This Row],[EVM_LAST_EDITED_Day]]=Veg_Table[[#This Row],[Created_Day]],"New","Old")</f>
        <v>Old</v>
      </c>
      <c r="Y925" s="1">
        <f>IFERROR(IF(FIND("delete",LOWER(Veg_Table[[#This Row],[PI_COMMENTS]]))&gt;=1,1,0),0)</f>
        <v>0</v>
      </c>
      <c r="Z925" s="1" t="str">
        <f>_xlfn.IFNA(IF(Veg_Table[[#This Row],[EVM_LAST_EDITOR]]="","Yes",VLOOKUP(Veg_Table[[#This Row],[EVM_LAST_EDITOR]],Roster_Table[#All],15,FALSE)),"Yes")</f>
        <v>No</v>
      </c>
      <c r="AA92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25" s="1" t="str">
        <f>_xlfn.IFNA(VLOOKUP(Veg_Table[[#This Row],[EVM_LAST_EDITOR]],Roster_Table[#All],3,FALSE),"zAWRR Not in Roster")</f>
        <v>Drew</v>
      </c>
      <c r="AC925" s="1" t="str">
        <f>_xlfn.IFNA(VLOOKUP(Veg_Table[[#This Row],[EVM_LAST_EDITOR]],Roster_Table[#All],2,FALSE),"zAWRR Not in Roster")</f>
        <v>Berlfein</v>
      </c>
      <c r="AD925" s="1" t="str">
        <f>IF(_xlfn.CONCAT(Veg_Table[[#This Row],[First_Name]]," ",Veg_Table[[#This Row],[Last_Name]])="zAWRR Not in Roster zAWRR Not in Roster","zAWRR Not in Roster",_xlfn.CONCAT(Veg_Table[[#This Row],[First_Name]]," ",Veg_Table[[#This Row],[Last_Name]]))</f>
        <v>Drew Berlfein</v>
      </c>
      <c r="AE925">
        <v>3093643</v>
      </c>
      <c r="AF925" t="s">
        <v>2649</v>
      </c>
      <c r="AG925" t="s">
        <v>93</v>
      </c>
      <c r="AH925" t="s">
        <v>2607</v>
      </c>
      <c r="AI925" t="s">
        <v>1036</v>
      </c>
      <c r="AJ925" t="s">
        <v>820</v>
      </c>
      <c r="AL925" t="s">
        <v>22</v>
      </c>
      <c r="AM925" t="s">
        <v>1285</v>
      </c>
      <c r="AN925" t="s">
        <v>25</v>
      </c>
      <c r="AO925" t="s">
        <v>25</v>
      </c>
      <c r="AP925">
        <v>6</v>
      </c>
      <c r="AQ925">
        <v>50</v>
      </c>
      <c r="AR925" t="s">
        <v>511</v>
      </c>
      <c r="AS925" t="s">
        <v>45</v>
      </c>
      <c r="AT925" t="s">
        <v>824</v>
      </c>
      <c r="AV925" t="s">
        <v>512</v>
      </c>
      <c r="AW925" t="s">
        <v>2650</v>
      </c>
      <c r="AX925" t="s">
        <v>534</v>
      </c>
      <c r="AZ925">
        <v>5585883</v>
      </c>
      <c r="BA925" t="s">
        <v>45</v>
      </c>
      <c r="BB925" s="4">
        <v>43962.622086643518</v>
      </c>
      <c r="BC925" t="s">
        <v>4003</v>
      </c>
      <c r="BD925" t="s">
        <v>29</v>
      </c>
      <c r="BE925" t="s">
        <v>25</v>
      </c>
      <c r="BF925" t="s">
        <v>513</v>
      </c>
      <c r="BG925" t="s">
        <v>534</v>
      </c>
      <c r="BI925" s="3">
        <v>43964.380747569441</v>
      </c>
      <c r="BJ925" t="s">
        <v>1295</v>
      </c>
      <c r="BK925" s="30" t="s">
        <v>533</v>
      </c>
      <c r="BL925" s="3">
        <v>43964.380783576387</v>
      </c>
      <c r="BM925" t="s">
        <v>31</v>
      </c>
      <c r="BN925" t="s">
        <v>32</v>
      </c>
      <c r="BP925" t="s">
        <v>2610</v>
      </c>
      <c r="BQ925" t="s">
        <v>1025</v>
      </c>
      <c r="BR925" t="s">
        <v>28</v>
      </c>
      <c r="BS925" t="s">
        <v>28</v>
      </c>
      <c r="BT925" t="s">
        <v>176</v>
      </c>
      <c r="BU925" s="3">
        <v>43930.584791666668</v>
      </c>
      <c r="BV925" t="s">
        <v>803</v>
      </c>
      <c r="BW925" s="3">
        <v>43964.39738396991</v>
      </c>
      <c r="BX925" t="s">
        <v>2651</v>
      </c>
      <c r="CG925"/>
      <c r="CH925"/>
      <c r="CI925"/>
      <c r="CY925"/>
      <c r="DA925"/>
      <c r="DE925"/>
      <c r="DF925"/>
    </row>
    <row r="926" spans="1:110" x14ac:dyDescent="0.25">
      <c r="A926" s="1">
        <f>IF(Veg_Table[[#This Row],[VP_STATUS]]="Hold",0,IF(OR(AND(Veg_Table[[#This Row],[PRESCRIP]]="NW_No Work",Veg_Table[[#This Row],[VP_STATUS]]&lt;&gt;"No Work Required Under EVM"),AND(Veg_Table[[#This Row],[VP_STATUS]]="No Work Required Under EVM",Veg_Table[[#This Row],[PRESCRIP]]&lt;&gt;"NW_No Work")),1,0))</f>
        <v>0</v>
      </c>
      <c r="B926" s="1">
        <f>IF(Veg_Table[[#This Row],[SPECIES]]="",1,0)</f>
        <v>0</v>
      </c>
      <c r="C926" s="1">
        <f>IF(Veg_Table[[#This Row],[DIAMETER]]="",1,0)</f>
        <v>0</v>
      </c>
      <c r="D926" s="1">
        <f>IF(Veg_Table[[#This Row],[HEIGHT]]="",1,0)</f>
        <v>0</v>
      </c>
      <c r="E92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26" s="1">
        <f>IF(AND(Veg_Table[[#This Row],[TAT_RESULT]]="ABATE",Veg_Table[[#This Row],[PRESCRIP]]="NW_No Work"),1,0)</f>
        <v>0</v>
      </c>
      <c r="G926" s="1">
        <f>IF(OR(Veg_Table[[#This Row],[Prescription R-Scale]]="NA",Veg_Table[[#This Row],[Diameter R-Scale]]="NA"),0,IF(Veg_Table[[#This Row],[Diameter R-Scale]]&lt;&gt;Veg_Table[[#This Row],[Prescription R-Scale]],1,0))</f>
        <v>0</v>
      </c>
      <c r="H926" s="1">
        <f>IF(OR(AND(Veg_Table[[#This Row],[PRESCRIP]]="BC_Br Rmv", Veg_Table[[#This Row],[WOOD_MAN]]&lt;&gt;"Not Needed"),AND(Veg_Table[[#This Row],[PRESCRIP]]="BCS_Br Rmv+Trt", Veg_Table[[#This Row],[WOOD_MAN]]&lt;&gt;"Not Needed")),1,0)</f>
        <v>0</v>
      </c>
      <c r="I926" s="1">
        <f ca="1">IF(AND(Veg_Table[[#This Row],[Prescription_Changed]]="Yes",Veg_Table[[#This Row],[TAT_RESULT]]=""),1,0)</f>
        <v>0</v>
      </c>
      <c r="J926" s="1">
        <f ca="1">SUM(Veg_Table[[#This Row],[Prescription and Status do not match]:[Prescription_Edited_And_TAT_Is_Blank]])</f>
        <v>0</v>
      </c>
      <c r="K926" s="1">
        <f ca="1">IF(Veg_Table[[#This Row],[Sum of Errors]]&gt;0,1,0)</f>
        <v>0</v>
      </c>
      <c r="L926" s="1">
        <f>1</f>
        <v>1</v>
      </c>
      <c r="M92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926" s="1">
        <f>IF(OR(MID(Veg_Table[[#This Row],[PRESCRIP]],2,1)="1",MID(Veg_Table[[#This Row],[PRESCRIP]],2,1)="2",MID(Veg_Table[[#This Row],[PRESCRIP]],2,1)="3",MID(Veg_Table[[#This Row],[PRESCRIP]],2,1)="4"),_xlfn.NUMBERVALUE(MID(Veg_Table[[#This Row],[PRESCRIP]],2,1)),"NA")</f>
        <v>1</v>
      </c>
      <c r="O926" s="1">
        <f>WEEKNUM(Veg_Table[[#This Row],[EVM_LAST_EDITED_Day]],2)</f>
        <v>20</v>
      </c>
      <c r="P926" s="25">
        <f>IFERROR(DATE(YEAR(Veg_Table[[#This Row],[EVM_LAST_EDITED2]]),MONTH(Veg_Table[[#This Row],[EVM_LAST_EDITED2]]),DAY(Veg_Table[[#This Row],[EVM_LAST_EDITED2]])),DATE(2019,1,1))</f>
        <v>43964</v>
      </c>
      <c r="Q926" s="3">
        <f>VALUE(SUBSTITUTE(Veg_Table[[#This Row],[EVM_LAST_EDITED]],",",""))</f>
        <v>43964.381858530098</v>
      </c>
      <c r="R926" s="1" t="str">
        <f>_xlfn.IFNA(IF(Veg_Table[[#This Row],[EVM_LAST_EDITOR]]="","zBlank EVM Last Editor",VLOOKUP(Veg_Table[[#This Row],[EVM_LAST_EDITOR]],Roster_Table[#All],4,FALSE)),"zAWRR Not in Roster")</f>
        <v>AEA</v>
      </c>
      <c r="S926" s="1" t="str">
        <f>_xlfn.IFNA(IF(Veg_Table[[#This Row],[EVM_LAST_EDITOR]]="","zBlank EVM Last Editor",VLOOKUP(Veg_Table[[#This Row],[EVM_LAST_EDITOR]],Roster_Table[#All],16,FALSE)),"zCompany_AWRR not in Roster")</f>
        <v>Not in Sierra Roster</v>
      </c>
      <c r="T926" s="2">
        <f>IFERROR(DATE(YEAR(Veg_Table[[#This Row],[Created2]]),MONTH(Veg_Table[[#This Row],[Created2]]),DAY(Veg_Table[[#This Row],[Created2]])),DATE(2019,1,1))</f>
        <v>43930</v>
      </c>
      <c r="U926" s="3">
        <f>VALUE(SUBSTITUTE(Veg_Table[[#This Row],[Created]],",",""))</f>
        <v>43930.588854166701</v>
      </c>
      <c r="V926" s="3" t="str">
        <f ca="1">IFERROR(_xlfn.IFNA(CELL("contents",INDIRECT(_xlfn.CONCAT("Veg_Table_Production_Data!",ADDRESS(MATCH(_xlfn.MAXIFS(#REF!,#REF!,"="&amp;Veg_Table[[#This Row],[AUTO_ID]],#REF!,"&lt;"&amp;Veg_Table[[#This Row],[EVM_LAST_EDITED_Day]]),#REF!,0),COLUMN(#REF!),4,1,)))),""),"")</f>
        <v/>
      </c>
      <c r="W926" s="3" t="str">
        <f ca="1">IF(Veg_Table[[#This Row],[Previous_Prescription]]="","No",IF(Veg_Table[[#This Row],[Previous_Prescription]]=Veg_Table[[#This Row],[PRESCRIP]],"No","Yes"))</f>
        <v>No</v>
      </c>
      <c r="X926" s="3" t="str">
        <f>IF(Veg_Table[[#This Row],[EVM_LAST_EDITED_Day]]=Veg_Table[[#This Row],[Created_Day]],"New","Old")</f>
        <v>Old</v>
      </c>
      <c r="Y926" s="1">
        <f>IFERROR(IF(FIND("delete",LOWER(Veg_Table[[#This Row],[PI_COMMENTS]]))&gt;=1,1,0),0)</f>
        <v>0</v>
      </c>
      <c r="Z926" s="1" t="str">
        <f>_xlfn.IFNA(IF(Veg_Table[[#This Row],[EVM_LAST_EDITOR]]="","Yes",VLOOKUP(Veg_Table[[#This Row],[EVM_LAST_EDITOR]],Roster_Table[#All],15,FALSE)),"Yes")</f>
        <v>No</v>
      </c>
      <c r="AA92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26" s="1" t="str">
        <f>_xlfn.IFNA(VLOOKUP(Veg_Table[[#This Row],[EVM_LAST_EDITOR]],Roster_Table[#All],3,FALSE),"zAWRR Not in Roster")</f>
        <v>Drew</v>
      </c>
      <c r="AC926" s="1" t="str">
        <f>_xlfn.IFNA(VLOOKUP(Veg_Table[[#This Row],[EVM_LAST_EDITOR]],Roster_Table[#All],2,FALSE),"zAWRR Not in Roster")</f>
        <v>Berlfein</v>
      </c>
      <c r="AD926" s="1" t="str">
        <f>IF(_xlfn.CONCAT(Veg_Table[[#This Row],[First_Name]]," ",Veg_Table[[#This Row],[Last_Name]])="zAWRR Not in Roster zAWRR Not in Roster","zAWRR Not in Roster",_xlfn.CONCAT(Veg_Table[[#This Row],[First_Name]]," ",Veg_Table[[#This Row],[Last_Name]]))</f>
        <v>Drew Berlfein</v>
      </c>
      <c r="AE926">
        <v>3093645</v>
      </c>
      <c r="AF926" t="s">
        <v>2652</v>
      </c>
      <c r="AG926" t="s">
        <v>93</v>
      </c>
      <c r="AH926" t="s">
        <v>2607</v>
      </c>
      <c r="AI926" t="s">
        <v>1036</v>
      </c>
      <c r="AJ926" t="s">
        <v>820</v>
      </c>
      <c r="AL926" t="s">
        <v>22</v>
      </c>
      <c r="AM926" t="s">
        <v>1285</v>
      </c>
      <c r="AN926" t="s">
        <v>25</v>
      </c>
      <c r="AO926" t="s">
        <v>25</v>
      </c>
      <c r="AP926">
        <v>7</v>
      </c>
      <c r="AQ926">
        <v>50</v>
      </c>
      <c r="AR926" t="s">
        <v>511</v>
      </c>
      <c r="AS926" t="s">
        <v>45</v>
      </c>
      <c r="AT926" t="s">
        <v>824</v>
      </c>
      <c r="AV926" t="s">
        <v>512</v>
      </c>
      <c r="AW926" t="s">
        <v>2653</v>
      </c>
      <c r="AX926" t="s">
        <v>534</v>
      </c>
      <c r="AZ926">
        <v>5585883</v>
      </c>
      <c r="BA926" t="s">
        <v>45</v>
      </c>
      <c r="BB926" s="4">
        <v>43962.617355717593</v>
      </c>
      <c r="BC926" t="s">
        <v>4003</v>
      </c>
      <c r="BD926" t="s">
        <v>29</v>
      </c>
      <c r="BE926" t="s">
        <v>25</v>
      </c>
      <c r="BF926" t="s">
        <v>513</v>
      </c>
      <c r="BG926" t="s">
        <v>534</v>
      </c>
      <c r="BI926" s="3">
        <v>43964.381824525466</v>
      </c>
      <c r="BJ926" t="s">
        <v>1295</v>
      </c>
      <c r="BK926" s="30" t="s">
        <v>533</v>
      </c>
      <c r="BL926" s="3">
        <v>43964.381858530091</v>
      </c>
      <c r="BM926" t="s">
        <v>31</v>
      </c>
      <c r="BN926" t="s">
        <v>32</v>
      </c>
      <c r="BP926" t="s">
        <v>2610</v>
      </c>
      <c r="BQ926" t="s">
        <v>1025</v>
      </c>
      <c r="BR926" t="s">
        <v>28</v>
      </c>
      <c r="BS926" t="s">
        <v>28</v>
      </c>
      <c r="BT926" t="s">
        <v>176</v>
      </c>
      <c r="BU926" s="3">
        <v>43930.588854166665</v>
      </c>
      <c r="BV926" t="s">
        <v>803</v>
      </c>
      <c r="BW926" s="3">
        <v>43964.39738396991</v>
      </c>
      <c r="BX926" t="s">
        <v>2654</v>
      </c>
      <c r="CG926"/>
      <c r="CH926"/>
      <c r="CI926"/>
      <c r="CY926"/>
      <c r="DA926"/>
      <c r="DE926"/>
      <c r="DF926"/>
    </row>
    <row r="927" spans="1:110" x14ac:dyDescent="0.25">
      <c r="A927" s="1">
        <f>IF(Veg_Table[[#This Row],[VP_STATUS]]="Hold",0,IF(OR(AND(Veg_Table[[#This Row],[PRESCRIP]]="NW_No Work",Veg_Table[[#This Row],[VP_STATUS]]&lt;&gt;"No Work Required Under EVM"),AND(Veg_Table[[#This Row],[VP_STATUS]]="No Work Required Under EVM",Veg_Table[[#This Row],[PRESCRIP]]&lt;&gt;"NW_No Work")),1,0))</f>
        <v>0</v>
      </c>
      <c r="B927" s="1">
        <f>IF(Veg_Table[[#This Row],[SPECIES]]="",1,0)</f>
        <v>0</v>
      </c>
      <c r="C927" s="1">
        <f>IF(Veg_Table[[#This Row],[DIAMETER]]="",1,0)</f>
        <v>0</v>
      </c>
      <c r="D927" s="1">
        <f>IF(Veg_Table[[#This Row],[HEIGHT]]="",1,0)</f>
        <v>0</v>
      </c>
      <c r="E92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27" s="1">
        <f>IF(AND(Veg_Table[[#This Row],[TAT_RESULT]]="ABATE",Veg_Table[[#This Row],[PRESCRIP]]="NW_No Work"),1,0)</f>
        <v>0</v>
      </c>
      <c r="G927" s="1">
        <f>IF(OR(Veg_Table[[#This Row],[Prescription R-Scale]]="NA",Veg_Table[[#This Row],[Diameter R-Scale]]="NA"),0,IF(Veg_Table[[#This Row],[Diameter R-Scale]]&lt;&gt;Veg_Table[[#This Row],[Prescription R-Scale]],1,0))</f>
        <v>0</v>
      </c>
      <c r="H927" s="1">
        <f>IF(OR(AND(Veg_Table[[#This Row],[PRESCRIP]]="BC_Br Rmv", Veg_Table[[#This Row],[WOOD_MAN]]&lt;&gt;"Not Needed"),AND(Veg_Table[[#This Row],[PRESCRIP]]="BCS_Br Rmv+Trt", Veg_Table[[#This Row],[WOOD_MAN]]&lt;&gt;"Not Needed")),1,0)</f>
        <v>0</v>
      </c>
      <c r="I927" s="1">
        <f ca="1">IF(AND(Veg_Table[[#This Row],[Prescription_Changed]]="Yes",Veg_Table[[#This Row],[TAT_RESULT]]=""),1,0)</f>
        <v>0</v>
      </c>
      <c r="J927" s="1">
        <f ca="1">SUM(Veg_Table[[#This Row],[Prescription and Status do not match]:[Prescription_Edited_And_TAT_Is_Blank]])</f>
        <v>0</v>
      </c>
      <c r="K927" s="1">
        <f ca="1">IF(Veg_Table[[#This Row],[Sum of Errors]]&gt;0,1,0)</f>
        <v>0</v>
      </c>
      <c r="L927" s="1">
        <f>1</f>
        <v>1</v>
      </c>
      <c r="M92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927" s="1">
        <f>IF(OR(MID(Veg_Table[[#This Row],[PRESCRIP]],2,1)="1",MID(Veg_Table[[#This Row],[PRESCRIP]],2,1)="2",MID(Veg_Table[[#This Row],[PRESCRIP]],2,1)="3",MID(Veg_Table[[#This Row],[PRESCRIP]],2,1)="4"),_xlfn.NUMBERVALUE(MID(Veg_Table[[#This Row],[PRESCRIP]],2,1)),"NA")</f>
        <v>1</v>
      </c>
      <c r="O927" s="1">
        <f>WEEKNUM(Veg_Table[[#This Row],[EVM_LAST_EDITED_Day]],2)</f>
        <v>20</v>
      </c>
      <c r="P927" s="25">
        <f>IFERROR(DATE(YEAR(Veg_Table[[#This Row],[EVM_LAST_EDITED2]]),MONTH(Veg_Table[[#This Row],[EVM_LAST_EDITED2]]),DAY(Veg_Table[[#This Row],[EVM_LAST_EDITED2]])),DATE(2019,1,1))</f>
        <v>43964</v>
      </c>
      <c r="Q927" s="3">
        <f>VALUE(SUBSTITUTE(Veg_Table[[#This Row],[EVM_LAST_EDITED]],",",""))</f>
        <v>43964.384351562498</v>
      </c>
      <c r="R927" s="1" t="str">
        <f>_xlfn.IFNA(IF(Veg_Table[[#This Row],[EVM_LAST_EDITOR]]="","zBlank EVM Last Editor",VLOOKUP(Veg_Table[[#This Row],[EVM_LAST_EDITOR]],Roster_Table[#All],4,FALSE)),"zAWRR Not in Roster")</f>
        <v>AEA</v>
      </c>
      <c r="S927" s="1" t="str">
        <f>_xlfn.IFNA(IF(Veg_Table[[#This Row],[EVM_LAST_EDITOR]]="","zBlank EVM Last Editor",VLOOKUP(Veg_Table[[#This Row],[EVM_LAST_EDITOR]],Roster_Table[#All],16,FALSE)),"zCompany_AWRR not in Roster")</f>
        <v>Not in Sierra Roster</v>
      </c>
      <c r="T927" s="2">
        <f>IFERROR(DATE(YEAR(Veg_Table[[#This Row],[Created2]]),MONTH(Veg_Table[[#This Row],[Created2]]),DAY(Veg_Table[[#This Row],[Created2]])),DATE(2019,1,1))</f>
        <v>43930</v>
      </c>
      <c r="U927" s="3">
        <f>VALUE(SUBSTITUTE(Veg_Table[[#This Row],[Created]],",",""))</f>
        <v>43930.590208333299</v>
      </c>
      <c r="V927" s="3" t="str">
        <f ca="1">IFERROR(_xlfn.IFNA(CELL("contents",INDIRECT(_xlfn.CONCAT("Veg_Table_Production_Data!",ADDRESS(MATCH(_xlfn.MAXIFS(#REF!,#REF!,"="&amp;Veg_Table[[#This Row],[AUTO_ID]],#REF!,"&lt;"&amp;Veg_Table[[#This Row],[EVM_LAST_EDITED_Day]]),#REF!,0),COLUMN(#REF!),4,1,)))),""),"")</f>
        <v/>
      </c>
      <c r="W927" s="3" t="str">
        <f ca="1">IF(Veg_Table[[#This Row],[Previous_Prescription]]="","No",IF(Veg_Table[[#This Row],[Previous_Prescription]]=Veg_Table[[#This Row],[PRESCRIP]],"No","Yes"))</f>
        <v>No</v>
      </c>
      <c r="X927" s="3" t="str">
        <f>IF(Veg_Table[[#This Row],[EVM_LAST_EDITED_Day]]=Veg_Table[[#This Row],[Created_Day]],"New","Old")</f>
        <v>Old</v>
      </c>
      <c r="Y927" s="1">
        <f>IFERROR(IF(FIND("delete",LOWER(Veg_Table[[#This Row],[PI_COMMENTS]]))&gt;=1,1,0),0)</f>
        <v>0</v>
      </c>
      <c r="Z927" s="1" t="str">
        <f>_xlfn.IFNA(IF(Veg_Table[[#This Row],[EVM_LAST_EDITOR]]="","Yes",VLOOKUP(Veg_Table[[#This Row],[EVM_LAST_EDITOR]],Roster_Table[#All],15,FALSE)),"Yes")</f>
        <v>No</v>
      </c>
      <c r="AA92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27" s="1" t="str">
        <f>_xlfn.IFNA(VLOOKUP(Veg_Table[[#This Row],[EVM_LAST_EDITOR]],Roster_Table[#All],3,FALSE),"zAWRR Not in Roster")</f>
        <v>Drew</v>
      </c>
      <c r="AC927" s="1" t="str">
        <f>_xlfn.IFNA(VLOOKUP(Veg_Table[[#This Row],[EVM_LAST_EDITOR]],Roster_Table[#All],2,FALSE),"zAWRR Not in Roster")</f>
        <v>Berlfein</v>
      </c>
      <c r="AD927" s="1" t="str">
        <f>IF(_xlfn.CONCAT(Veg_Table[[#This Row],[First_Name]]," ",Veg_Table[[#This Row],[Last_Name]])="zAWRR Not in Roster zAWRR Not in Roster","zAWRR Not in Roster",_xlfn.CONCAT(Veg_Table[[#This Row],[First_Name]]," ",Veg_Table[[#This Row],[Last_Name]]))</f>
        <v>Drew Berlfein</v>
      </c>
      <c r="AE927">
        <v>3093646</v>
      </c>
      <c r="AF927" t="s">
        <v>2655</v>
      </c>
      <c r="AG927" t="s">
        <v>93</v>
      </c>
      <c r="AH927" t="s">
        <v>2607</v>
      </c>
      <c r="AI927" t="s">
        <v>2633</v>
      </c>
      <c r="AJ927" t="s">
        <v>820</v>
      </c>
      <c r="AL927" t="s">
        <v>22</v>
      </c>
      <c r="AM927" t="s">
        <v>38</v>
      </c>
      <c r="AN927" t="s">
        <v>25</v>
      </c>
      <c r="AO927" t="s">
        <v>25</v>
      </c>
      <c r="AP927">
        <v>7</v>
      </c>
      <c r="AQ927">
        <v>50</v>
      </c>
      <c r="AR927" t="s">
        <v>511</v>
      </c>
      <c r="AS927" t="s">
        <v>45</v>
      </c>
      <c r="AT927" t="s">
        <v>824</v>
      </c>
      <c r="AV927" t="s">
        <v>512</v>
      </c>
      <c r="AW927" t="s">
        <v>2656</v>
      </c>
      <c r="AX927" t="s">
        <v>534</v>
      </c>
      <c r="AZ927">
        <v>5585883</v>
      </c>
      <c r="BA927" t="s">
        <v>45</v>
      </c>
      <c r="BB927" s="4">
        <v>43962.608495023145</v>
      </c>
      <c r="BC927" t="s">
        <v>4003</v>
      </c>
      <c r="BD927" t="s">
        <v>29</v>
      </c>
      <c r="BE927" t="s">
        <v>25</v>
      </c>
      <c r="BF927" t="s">
        <v>513</v>
      </c>
      <c r="BG927" t="s">
        <v>534</v>
      </c>
      <c r="BI927" s="3">
        <v>43964.384306851854</v>
      </c>
      <c r="BJ927" t="s">
        <v>1295</v>
      </c>
      <c r="BK927" s="30" t="s">
        <v>533</v>
      </c>
      <c r="BL927" s="3">
        <v>43964.384351562498</v>
      </c>
      <c r="BM927" t="s">
        <v>31</v>
      </c>
      <c r="BN927" t="s">
        <v>32</v>
      </c>
      <c r="BP927" t="s">
        <v>2610</v>
      </c>
      <c r="BQ927" t="s">
        <v>1025</v>
      </c>
      <c r="BR927" t="s">
        <v>28</v>
      </c>
      <c r="BS927" t="s">
        <v>28</v>
      </c>
      <c r="BT927" t="s">
        <v>176</v>
      </c>
      <c r="BU927" s="3">
        <v>43930.590208333335</v>
      </c>
      <c r="BV927" t="s">
        <v>803</v>
      </c>
      <c r="BW927" s="3">
        <v>43964.39738396991</v>
      </c>
      <c r="BX927" t="s">
        <v>2657</v>
      </c>
      <c r="CG927"/>
      <c r="CH927"/>
      <c r="CI927"/>
      <c r="CY927"/>
      <c r="DA927"/>
      <c r="DE927"/>
      <c r="DF927"/>
    </row>
    <row r="928" spans="1:110" x14ac:dyDescent="0.25">
      <c r="A928" s="1">
        <f>IF(Veg_Table[[#This Row],[VP_STATUS]]="Hold",0,IF(OR(AND(Veg_Table[[#This Row],[PRESCRIP]]="NW_No Work",Veg_Table[[#This Row],[VP_STATUS]]&lt;&gt;"No Work Required Under EVM"),AND(Veg_Table[[#This Row],[VP_STATUS]]="No Work Required Under EVM",Veg_Table[[#This Row],[PRESCRIP]]&lt;&gt;"NW_No Work")),1,0))</f>
        <v>0</v>
      </c>
      <c r="B928" s="1">
        <f>IF(Veg_Table[[#This Row],[SPECIES]]="",1,0)</f>
        <v>0</v>
      </c>
      <c r="C928" s="1">
        <f>IF(Veg_Table[[#This Row],[DIAMETER]]="",1,0)</f>
        <v>0</v>
      </c>
      <c r="D928" s="1">
        <f>IF(Veg_Table[[#This Row],[HEIGHT]]="",1,0)</f>
        <v>0</v>
      </c>
      <c r="E92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28" s="1">
        <f>IF(AND(Veg_Table[[#This Row],[TAT_RESULT]]="ABATE",Veg_Table[[#This Row],[PRESCRIP]]="NW_No Work"),1,0)</f>
        <v>0</v>
      </c>
      <c r="G928" s="1">
        <f>IF(OR(Veg_Table[[#This Row],[Prescription R-Scale]]="NA",Veg_Table[[#This Row],[Diameter R-Scale]]="NA"),0,IF(Veg_Table[[#This Row],[Diameter R-Scale]]&lt;&gt;Veg_Table[[#This Row],[Prescription R-Scale]],1,0))</f>
        <v>0</v>
      </c>
      <c r="H928" s="1">
        <f>IF(OR(AND(Veg_Table[[#This Row],[PRESCRIP]]="BC_Br Rmv", Veg_Table[[#This Row],[WOOD_MAN]]&lt;&gt;"Not Needed"),AND(Veg_Table[[#This Row],[PRESCRIP]]="BCS_Br Rmv+Trt", Veg_Table[[#This Row],[WOOD_MAN]]&lt;&gt;"Not Needed")),1,0)</f>
        <v>0</v>
      </c>
      <c r="I928" s="1">
        <f ca="1">IF(AND(Veg_Table[[#This Row],[Prescription_Changed]]="Yes",Veg_Table[[#This Row],[TAT_RESULT]]=""),1,0)</f>
        <v>0</v>
      </c>
      <c r="J928" s="1">
        <f ca="1">SUM(Veg_Table[[#This Row],[Prescription and Status do not match]:[Prescription_Edited_And_TAT_Is_Blank]])</f>
        <v>0</v>
      </c>
      <c r="K928" s="1">
        <f ca="1">IF(Veg_Table[[#This Row],[Sum of Errors]]&gt;0,1,0)</f>
        <v>0</v>
      </c>
      <c r="L928" s="1">
        <f>1</f>
        <v>1</v>
      </c>
      <c r="M928"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928" s="1" t="str">
        <f>IF(OR(MID(Veg_Table[[#This Row],[PRESCRIP]],2,1)="1",MID(Veg_Table[[#This Row],[PRESCRIP]],2,1)="2",MID(Veg_Table[[#This Row],[PRESCRIP]],2,1)="3",MID(Veg_Table[[#This Row],[PRESCRIP]],2,1)="4"),_xlfn.NUMBERVALUE(MID(Veg_Table[[#This Row],[PRESCRIP]],2,1)),"NA")</f>
        <v>NA</v>
      </c>
      <c r="O928" s="1">
        <f>WEEKNUM(Veg_Table[[#This Row],[EVM_LAST_EDITED_Day]],2)</f>
        <v>20</v>
      </c>
      <c r="P928" s="25">
        <f>IFERROR(DATE(YEAR(Veg_Table[[#This Row],[EVM_LAST_EDITED2]]),MONTH(Veg_Table[[#This Row],[EVM_LAST_EDITED2]]),DAY(Veg_Table[[#This Row],[EVM_LAST_EDITED2]])),DATE(2019,1,1))</f>
        <v>43964</v>
      </c>
      <c r="Q928" s="3">
        <f>VALUE(SUBSTITUTE(Veg_Table[[#This Row],[EVM_LAST_EDITED]],",",""))</f>
        <v>43964.385637569401</v>
      </c>
      <c r="R928" s="1" t="str">
        <f>_xlfn.IFNA(IF(Veg_Table[[#This Row],[EVM_LAST_EDITOR]]="","zBlank EVM Last Editor",VLOOKUP(Veg_Table[[#This Row],[EVM_LAST_EDITOR]],Roster_Table[#All],4,FALSE)),"zAWRR Not in Roster")</f>
        <v>MBG</v>
      </c>
      <c r="S928" s="1" t="str">
        <f>_xlfn.IFNA(IF(Veg_Table[[#This Row],[EVM_LAST_EDITOR]]="","zBlank EVM Last Editor",VLOOKUP(Veg_Table[[#This Row],[EVM_LAST_EDITOR]],Roster_Table[#All],16,FALSE)),"zCompany_AWRR not in Roster")</f>
        <v>MBG_Mason, Bruce &amp; Girard</v>
      </c>
      <c r="T928" s="2">
        <f>IFERROR(DATE(YEAR(Veg_Table[[#This Row],[Created2]]),MONTH(Veg_Table[[#This Row],[Created2]]),DAY(Veg_Table[[#This Row],[Created2]])),DATE(2019,1,1))</f>
        <v>43964</v>
      </c>
      <c r="U928" s="3">
        <f>VALUE(SUBSTITUTE(Veg_Table[[#This Row],[Created]],",",""))</f>
        <v>43964.385637569401</v>
      </c>
      <c r="V928" s="3" t="str">
        <f ca="1">IFERROR(_xlfn.IFNA(CELL("contents",INDIRECT(_xlfn.CONCAT("Veg_Table_Production_Data!",ADDRESS(MATCH(_xlfn.MAXIFS(#REF!,#REF!,"="&amp;Veg_Table[[#This Row],[AUTO_ID]],#REF!,"&lt;"&amp;Veg_Table[[#This Row],[EVM_LAST_EDITED_Day]]),#REF!,0),COLUMN(#REF!),4,1,)))),""),"")</f>
        <v/>
      </c>
      <c r="W928" s="3" t="str">
        <f ca="1">IF(Veg_Table[[#This Row],[Previous_Prescription]]="","No",IF(Veg_Table[[#This Row],[Previous_Prescription]]=Veg_Table[[#This Row],[PRESCRIP]],"No","Yes"))</f>
        <v>No</v>
      </c>
      <c r="X928" s="3" t="str">
        <f>IF(Veg_Table[[#This Row],[EVM_LAST_EDITED_Day]]=Veg_Table[[#This Row],[Created_Day]],"New","Old")</f>
        <v>New</v>
      </c>
      <c r="Y928" s="1">
        <f>IFERROR(IF(FIND("delete",LOWER(Veg_Table[[#This Row],[PI_COMMENTS]]))&gt;=1,1,0),0)</f>
        <v>0</v>
      </c>
      <c r="Z928" s="1" t="str">
        <f>_xlfn.IFNA(IF(Veg_Table[[#This Row],[EVM_LAST_EDITOR]]="","Yes",VLOOKUP(Veg_Table[[#This Row],[EVM_LAST_EDITOR]],Roster_Table[#All],15,FALSE)),"Yes")</f>
        <v>Yes</v>
      </c>
      <c r="AA92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28" s="1" t="str">
        <f>_xlfn.IFNA(VLOOKUP(Veg_Table[[#This Row],[EVM_LAST_EDITOR]],Roster_Table[#All],3,FALSE),"zAWRR Not in Roster")</f>
        <v>Nathan</v>
      </c>
      <c r="AC928" s="1" t="str">
        <f>_xlfn.IFNA(VLOOKUP(Veg_Table[[#This Row],[EVM_LAST_EDITOR]],Roster_Table[#All],2,FALSE),"zAWRR Not in Roster")</f>
        <v>Vik</v>
      </c>
      <c r="AD928" s="1" t="str">
        <f>IF(_xlfn.CONCAT(Veg_Table[[#This Row],[First_Name]]," ",Veg_Table[[#This Row],[Last_Name]])="zAWRR Not in Roster zAWRR Not in Roster","zAWRR Not in Roster",_xlfn.CONCAT(Veg_Table[[#This Row],[First_Name]]," ",Veg_Table[[#This Row],[Last_Name]]))</f>
        <v>Nathan Vik</v>
      </c>
      <c r="AE928">
        <v>3223255</v>
      </c>
      <c r="AF928" t="s">
        <v>5785</v>
      </c>
      <c r="AG928" t="s">
        <v>93</v>
      </c>
      <c r="AH928" t="s">
        <v>3444</v>
      </c>
      <c r="AI928" t="s">
        <v>4670</v>
      </c>
      <c r="AJ928" t="s">
        <v>21</v>
      </c>
      <c r="AL928" t="s">
        <v>372</v>
      </c>
      <c r="AM928" t="s">
        <v>46</v>
      </c>
      <c r="AN928" t="s">
        <v>25</v>
      </c>
      <c r="AO928" t="s">
        <v>25</v>
      </c>
      <c r="AP928">
        <v>15</v>
      </c>
      <c r="AQ928">
        <v>54</v>
      </c>
      <c r="AR928" t="s">
        <v>511</v>
      </c>
      <c r="AS928" t="s">
        <v>24</v>
      </c>
      <c r="AT928" t="s">
        <v>26</v>
      </c>
      <c r="AV928" t="s">
        <v>512</v>
      </c>
      <c r="AW928" t="s">
        <v>5786</v>
      </c>
      <c r="AZ928"/>
      <c r="BB928" s="4"/>
      <c r="BD928" t="s">
        <v>29</v>
      </c>
      <c r="BE928" t="s">
        <v>25</v>
      </c>
      <c r="BF928" t="s">
        <v>513</v>
      </c>
      <c r="BI928" s="3"/>
      <c r="BJ928" t="s">
        <v>27</v>
      </c>
      <c r="BK928" s="30" t="s">
        <v>115</v>
      </c>
      <c r="BL928" s="3">
        <v>43964.385637569445</v>
      </c>
      <c r="BM928" t="s">
        <v>31</v>
      </c>
      <c r="BN928" t="s">
        <v>32</v>
      </c>
      <c r="BP928" t="s">
        <v>3445</v>
      </c>
      <c r="BQ928" t="s">
        <v>1025</v>
      </c>
      <c r="BR928" t="s">
        <v>28</v>
      </c>
      <c r="BS928" t="s">
        <v>28</v>
      </c>
      <c r="BT928" t="s">
        <v>115</v>
      </c>
      <c r="BU928" s="3">
        <v>43964.385637569445</v>
      </c>
      <c r="BV928" t="s">
        <v>803</v>
      </c>
      <c r="BW928" s="3">
        <v>43964.522590775465</v>
      </c>
      <c r="BX928" t="s">
        <v>5787</v>
      </c>
      <c r="CG928"/>
      <c r="CH928"/>
      <c r="CI928"/>
      <c r="CY928"/>
      <c r="DA928"/>
      <c r="DE928"/>
      <c r="DF928"/>
    </row>
    <row r="929" spans="1:110" x14ac:dyDescent="0.25">
      <c r="A929" s="1">
        <f>IF(Veg_Table[[#This Row],[VP_STATUS]]="Hold",0,IF(OR(AND(Veg_Table[[#This Row],[PRESCRIP]]="NW_No Work",Veg_Table[[#This Row],[VP_STATUS]]&lt;&gt;"No Work Required Under EVM"),AND(Veg_Table[[#This Row],[VP_STATUS]]="No Work Required Under EVM",Veg_Table[[#This Row],[PRESCRIP]]&lt;&gt;"NW_No Work")),1,0))</f>
        <v>0</v>
      </c>
      <c r="B929" s="1">
        <f>IF(Veg_Table[[#This Row],[SPECIES]]="",1,0)</f>
        <v>0</v>
      </c>
      <c r="C929" s="1">
        <f>IF(Veg_Table[[#This Row],[DIAMETER]]="",1,0)</f>
        <v>0</v>
      </c>
      <c r="D929" s="1">
        <f>IF(Veg_Table[[#This Row],[HEIGHT]]="",1,0)</f>
        <v>0</v>
      </c>
      <c r="E92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29" s="1">
        <f>IF(AND(Veg_Table[[#This Row],[TAT_RESULT]]="ABATE",Veg_Table[[#This Row],[PRESCRIP]]="NW_No Work"),1,0)</f>
        <v>0</v>
      </c>
      <c r="G929" s="1">
        <f>IF(OR(Veg_Table[[#This Row],[Prescription R-Scale]]="NA",Veg_Table[[#This Row],[Diameter R-Scale]]="NA"),0,IF(Veg_Table[[#This Row],[Diameter R-Scale]]&lt;&gt;Veg_Table[[#This Row],[Prescription R-Scale]],1,0))</f>
        <v>0</v>
      </c>
      <c r="H929" s="1">
        <f>IF(OR(AND(Veg_Table[[#This Row],[PRESCRIP]]="BC_Br Rmv", Veg_Table[[#This Row],[WOOD_MAN]]&lt;&gt;"Not Needed"),AND(Veg_Table[[#This Row],[PRESCRIP]]="BCS_Br Rmv+Trt", Veg_Table[[#This Row],[WOOD_MAN]]&lt;&gt;"Not Needed")),1,0)</f>
        <v>0</v>
      </c>
      <c r="I929" s="1">
        <f ca="1">IF(AND(Veg_Table[[#This Row],[Prescription_Changed]]="Yes",Veg_Table[[#This Row],[TAT_RESULT]]=""),1,0)</f>
        <v>0</v>
      </c>
      <c r="J929" s="1">
        <f ca="1">SUM(Veg_Table[[#This Row],[Prescription and Status do not match]:[Prescription_Edited_And_TAT_Is_Blank]])</f>
        <v>0</v>
      </c>
      <c r="K929" s="1">
        <f ca="1">IF(Veg_Table[[#This Row],[Sum of Errors]]&gt;0,1,0)</f>
        <v>0</v>
      </c>
      <c r="L929" s="1">
        <f>1</f>
        <v>1</v>
      </c>
      <c r="M929"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929" s="1" t="str">
        <f>IF(OR(MID(Veg_Table[[#This Row],[PRESCRIP]],2,1)="1",MID(Veg_Table[[#This Row],[PRESCRIP]],2,1)="2",MID(Veg_Table[[#This Row],[PRESCRIP]],2,1)="3",MID(Veg_Table[[#This Row],[PRESCRIP]],2,1)="4"),_xlfn.NUMBERVALUE(MID(Veg_Table[[#This Row],[PRESCRIP]],2,1)),"NA")</f>
        <v>NA</v>
      </c>
      <c r="O929" s="1">
        <f>WEEKNUM(Veg_Table[[#This Row],[EVM_LAST_EDITED_Day]],2)</f>
        <v>20</v>
      </c>
      <c r="P929" s="25">
        <f>IFERROR(DATE(YEAR(Veg_Table[[#This Row],[EVM_LAST_EDITED2]]),MONTH(Veg_Table[[#This Row],[EVM_LAST_EDITED2]]),DAY(Veg_Table[[#This Row],[EVM_LAST_EDITED2]])),DATE(2019,1,1))</f>
        <v>43964</v>
      </c>
      <c r="Q929" s="3">
        <f>VALUE(SUBSTITUTE(Veg_Table[[#This Row],[EVM_LAST_EDITED]],",",""))</f>
        <v>43964.385879629597</v>
      </c>
      <c r="R929" s="1" t="str">
        <f>_xlfn.IFNA(IF(Veg_Table[[#This Row],[EVM_LAST_EDITOR]]="","zBlank EVM Last Editor",VLOOKUP(Veg_Table[[#This Row],[EVM_LAST_EDITOR]],Roster_Table[#All],4,FALSE)),"zAWRR Not in Roster")</f>
        <v>MGE</v>
      </c>
      <c r="S929" s="1" t="str">
        <f>_xlfn.IFNA(IF(Veg_Table[[#This Row],[EVM_LAST_EDITOR]]="","zBlank EVM Last Editor",VLOOKUP(Veg_Table[[#This Row],[EVM_LAST_EDITOR]],Roster_Table[#All],16,FALSE)),"zCompany_AWRR not in Roster")</f>
        <v>MGE_Mountain G Enterprises</v>
      </c>
      <c r="T929" s="2">
        <f>IFERROR(DATE(YEAR(Veg_Table[[#This Row],[Created2]]),MONTH(Veg_Table[[#This Row],[Created2]]),DAY(Veg_Table[[#This Row],[Created2]])),DATE(2019,1,1))</f>
        <v>43922</v>
      </c>
      <c r="U929" s="3">
        <f>VALUE(SUBSTITUTE(Veg_Table[[#This Row],[Created]],",",""))</f>
        <v>43922.504710648202</v>
      </c>
      <c r="V929" s="3" t="str">
        <f ca="1">IFERROR(_xlfn.IFNA(CELL("contents",INDIRECT(_xlfn.CONCAT("Veg_Table_Production_Data!",ADDRESS(MATCH(_xlfn.MAXIFS(#REF!,#REF!,"="&amp;Veg_Table[[#This Row],[AUTO_ID]],#REF!,"&lt;"&amp;Veg_Table[[#This Row],[EVM_LAST_EDITED_Day]]),#REF!,0),COLUMN(#REF!),4,1,)))),""),"")</f>
        <v/>
      </c>
      <c r="W929" s="3" t="str">
        <f ca="1">IF(Veg_Table[[#This Row],[Previous_Prescription]]="","No",IF(Veg_Table[[#This Row],[Previous_Prescription]]=Veg_Table[[#This Row],[PRESCRIP]],"No","Yes"))</f>
        <v>No</v>
      </c>
      <c r="X929" s="3" t="str">
        <f>IF(Veg_Table[[#This Row],[EVM_LAST_EDITED_Day]]=Veg_Table[[#This Row],[Created_Day]],"New","Old")</f>
        <v>Old</v>
      </c>
      <c r="Y929" s="1">
        <f>IFERROR(IF(FIND("delete",LOWER(Veg_Table[[#This Row],[PI_COMMENTS]]))&gt;=1,1,0),0)</f>
        <v>0</v>
      </c>
      <c r="Z929" s="1" t="str">
        <f>_xlfn.IFNA(IF(Veg_Table[[#This Row],[EVM_LAST_EDITOR]]="","Yes",VLOOKUP(Veg_Table[[#This Row],[EVM_LAST_EDITOR]],Roster_Table[#All],15,FALSE)),"Yes")</f>
        <v>Yes</v>
      </c>
      <c r="AA92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29" s="1" t="str">
        <f>_xlfn.IFNA(VLOOKUP(Veg_Table[[#This Row],[EVM_LAST_EDITOR]],Roster_Table[#All],3,FALSE),"zAWRR Not in Roster")</f>
        <v>Tyler</v>
      </c>
      <c r="AC929" s="1" t="str">
        <f>_xlfn.IFNA(VLOOKUP(Veg_Table[[#This Row],[EVM_LAST_EDITOR]],Roster_Table[#All],2,FALSE),"zAWRR Not in Roster")</f>
        <v>Rey</v>
      </c>
      <c r="AD929" s="1" t="str">
        <f>IF(_xlfn.CONCAT(Veg_Table[[#This Row],[First_Name]]," ",Veg_Table[[#This Row],[Last_Name]])="zAWRR Not in Roster zAWRR Not in Roster","zAWRR Not in Roster",_xlfn.CONCAT(Veg_Table[[#This Row],[First_Name]]," ",Veg_Table[[#This Row],[Last_Name]]))</f>
        <v>Tyler Rey</v>
      </c>
      <c r="AE929">
        <v>2970006</v>
      </c>
      <c r="AF929" t="s">
        <v>5776</v>
      </c>
      <c r="AG929" t="s">
        <v>93</v>
      </c>
      <c r="AH929" t="s">
        <v>1670</v>
      </c>
      <c r="AI929" t="s">
        <v>3424</v>
      </c>
      <c r="AJ929" t="s">
        <v>21</v>
      </c>
      <c r="AL929" t="s">
        <v>22</v>
      </c>
      <c r="AM929" t="s">
        <v>38</v>
      </c>
      <c r="AN929" t="s">
        <v>25</v>
      </c>
      <c r="AO929" t="s">
        <v>25</v>
      </c>
      <c r="AP929">
        <v>12</v>
      </c>
      <c r="AQ929">
        <v>72</v>
      </c>
      <c r="AS929" t="s">
        <v>24</v>
      </c>
      <c r="AT929" t="s">
        <v>26</v>
      </c>
      <c r="AV929" t="s">
        <v>519</v>
      </c>
      <c r="AW929" t="s">
        <v>5777</v>
      </c>
      <c r="AZ929"/>
      <c r="BB929" s="4"/>
      <c r="BD929" t="s">
        <v>29</v>
      </c>
      <c r="BE929" t="s">
        <v>25</v>
      </c>
      <c r="BF929" t="s">
        <v>513</v>
      </c>
      <c r="BI929" s="3"/>
      <c r="BK929" s="30" t="s">
        <v>166</v>
      </c>
      <c r="BL929" s="3">
        <v>43964.385879629626</v>
      </c>
      <c r="BM929" t="s">
        <v>31</v>
      </c>
      <c r="BN929" t="s">
        <v>32</v>
      </c>
      <c r="BP929" t="s">
        <v>1671</v>
      </c>
      <c r="BQ929" t="s">
        <v>1025</v>
      </c>
      <c r="BR929" t="s">
        <v>28</v>
      </c>
      <c r="BS929" t="s">
        <v>28</v>
      </c>
      <c r="BT929" t="s">
        <v>166</v>
      </c>
      <c r="BU929" s="3">
        <v>43922.504710648151</v>
      </c>
      <c r="BV929" t="s">
        <v>803</v>
      </c>
      <c r="BW929" s="3">
        <v>43964.64853619213</v>
      </c>
      <c r="BX929" t="s">
        <v>5778</v>
      </c>
      <c r="CG929"/>
      <c r="CH929"/>
      <c r="CI929"/>
      <c r="CY929"/>
      <c r="DA929"/>
      <c r="DE929"/>
      <c r="DF929"/>
    </row>
    <row r="930" spans="1:110" x14ac:dyDescent="0.25">
      <c r="A930" s="1">
        <f>IF(Veg_Table[[#This Row],[VP_STATUS]]="Hold",0,IF(OR(AND(Veg_Table[[#This Row],[PRESCRIP]]="NW_No Work",Veg_Table[[#This Row],[VP_STATUS]]&lt;&gt;"No Work Required Under EVM"),AND(Veg_Table[[#This Row],[VP_STATUS]]="No Work Required Under EVM",Veg_Table[[#This Row],[PRESCRIP]]&lt;&gt;"NW_No Work")),1,0))</f>
        <v>0</v>
      </c>
      <c r="B930" s="1">
        <f>IF(Veg_Table[[#This Row],[SPECIES]]="",1,0)</f>
        <v>0</v>
      </c>
      <c r="C930" s="1">
        <f>IF(Veg_Table[[#This Row],[DIAMETER]]="",1,0)</f>
        <v>0</v>
      </c>
      <c r="D930" s="1">
        <f>IF(Veg_Table[[#This Row],[HEIGHT]]="",1,0)</f>
        <v>0</v>
      </c>
      <c r="E93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30" s="1">
        <f>IF(AND(Veg_Table[[#This Row],[TAT_RESULT]]="ABATE",Veg_Table[[#This Row],[PRESCRIP]]="NW_No Work"),1,0)</f>
        <v>0</v>
      </c>
      <c r="G930" s="1">
        <f>IF(OR(Veg_Table[[#This Row],[Prescription R-Scale]]="NA",Veg_Table[[#This Row],[Diameter R-Scale]]="NA"),0,IF(Veg_Table[[#This Row],[Diameter R-Scale]]&lt;&gt;Veg_Table[[#This Row],[Prescription R-Scale]],1,0))</f>
        <v>0</v>
      </c>
      <c r="H930" s="1">
        <f>IF(OR(AND(Veg_Table[[#This Row],[PRESCRIP]]="BC_Br Rmv", Veg_Table[[#This Row],[WOOD_MAN]]&lt;&gt;"Not Needed"),AND(Veg_Table[[#This Row],[PRESCRIP]]="BCS_Br Rmv+Trt", Veg_Table[[#This Row],[WOOD_MAN]]&lt;&gt;"Not Needed")),1,0)</f>
        <v>0</v>
      </c>
      <c r="I930" s="1">
        <f ca="1">IF(AND(Veg_Table[[#This Row],[Prescription_Changed]]="Yes",Veg_Table[[#This Row],[TAT_RESULT]]=""),1,0)</f>
        <v>0</v>
      </c>
      <c r="J930" s="1">
        <f ca="1">SUM(Veg_Table[[#This Row],[Prescription and Status do not match]:[Prescription_Edited_And_TAT_Is_Blank]])</f>
        <v>0</v>
      </c>
      <c r="K930" s="1">
        <f ca="1">IF(Veg_Table[[#This Row],[Sum of Errors]]&gt;0,1,0)</f>
        <v>0</v>
      </c>
      <c r="L930" s="1">
        <f>1</f>
        <v>1</v>
      </c>
      <c r="M93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930" s="1" t="str">
        <f>IF(OR(MID(Veg_Table[[#This Row],[PRESCRIP]],2,1)="1",MID(Veg_Table[[#This Row],[PRESCRIP]],2,1)="2",MID(Veg_Table[[#This Row],[PRESCRIP]],2,1)="3",MID(Veg_Table[[#This Row],[PRESCRIP]],2,1)="4"),_xlfn.NUMBERVALUE(MID(Veg_Table[[#This Row],[PRESCRIP]],2,1)),"NA")</f>
        <v>NA</v>
      </c>
      <c r="O930" s="1">
        <f>WEEKNUM(Veg_Table[[#This Row],[EVM_LAST_EDITED_Day]],2)</f>
        <v>20</v>
      </c>
      <c r="P930" s="25">
        <f>IFERROR(DATE(YEAR(Veg_Table[[#This Row],[EVM_LAST_EDITED2]]),MONTH(Veg_Table[[#This Row],[EVM_LAST_EDITED2]]),DAY(Veg_Table[[#This Row],[EVM_LAST_EDITED2]])),DATE(2019,1,1))</f>
        <v>43964</v>
      </c>
      <c r="Q930" s="3">
        <f>VALUE(SUBSTITUTE(Veg_Table[[#This Row],[EVM_LAST_EDITED]],",",""))</f>
        <v>43964.385879629597</v>
      </c>
      <c r="R930" s="1" t="str">
        <f>_xlfn.IFNA(IF(Veg_Table[[#This Row],[EVM_LAST_EDITOR]]="","zBlank EVM Last Editor",VLOOKUP(Veg_Table[[#This Row],[EVM_LAST_EDITOR]],Roster_Table[#All],4,FALSE)),"zAWRR Not in Roster")</f>
        <v>MGE</v>
      </c>
      <c r="S930" s="1" t="str">
        <f>_xlfn.IFNA(IF(Veg_Table[[#This Row],[EVM_LAST_EDITOR]]="","zBlank EVM Last Editor",VLOOKUP(Veg_Table[[#This Row],[EVM_LAST_EDITOR]],Roster_Table[#All],16,FALSE)),"zCompany_AWRR not in Roster")</f>
        <v>MGE_Mountain G Enterprises</v>
      </c>
      <c r="T930" s="2">
        <f>IFERROR(DATE(YEAR(Veg_Table[[#This Row],[Created2]]),MONTH(Veg_Table[[#This Row],[Created2]]),DAY(Veg_Table[[#This Row],[Created2]])),DATE(2019,1,1))</f>
        <v>43922</v>
      </c>
      <c r="U930" s="3">
        <f>VALUE(SUBSTITUTE(Veg_Table[[#This Row],[Created]],",",""))</f>
        <v>43922.445613425902</v>
      </c>
      <c r="V930" s="3" t="str">
        <f ca="1">IFERROR(_xlfn.IFNA(CELL("contents",INDIRECT(_xlfn.CONCAT("Veg_Table_Production_Data!",ADDRESS(MATCH(_xlfn.MAXIFS(#REF!,#REF!,"="&amp;Veg_Table[[#This Row],[AUTO_ID]],#REF!,"&lt;"&amp;Veg_Table[[#This Row],[EVM_LAST_EDITED_Day]]),#REF!,0),COLUMN(#REF!),4,1,)))),""),"")</f>
        <v/>
      </c>
      <c r="W930" s="3" t="str">
        <f ca="1">IF(Veg_Table[[#This Row],[Previous_Prescription]]="","No",IF(Veg_Table[[#This Row],[Previous_Prescription]]=Veg_Table[[#This Row],[PRESCRIP]],"No","Yes"))</f>
        <v>No</v>
      </c>
      <c r="X930" s="3" t="str">
        <f>IF(Veg_Table[[#This Row],[EVM_LAST_EDITED_Day]]=Veg_Table[[#This Row],[Created_Day]],"New","Old")</f>
        <v>Old</v>
      </c>
      <c r="Y930" s="1">
        <f>IFERROR(IF(FIND("delete",LOWER(Veg_Table[[#This Row],[PI_COMMENTS]]))&gt;=1,1,0),0)</f>
        <v>0</v>
      </c>
      <c r="Z930" s="1" t="str">
        <f>_xlfn.IFNA(IF(Veg_Table[[#This Row],[EVM_LAST_EDITOR]]="","Yes",VLOOKUP(Veg_Table[[#This Row],[EVM_LAST_EDITOR]],Roster_Table[#All],15,FALSE)),"Yes")</f>
        <v>Yes</v>
      </c>
      <c r="AA93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30" s="1" t="str">
        <f>_xlfn.IFNA(VLOOKUP(Veg_Table[[#This Row],[EVM_LAST_EDITOR]],Roster_Table[#All],3,FALSE),"zAWRR Not in Roster")</f>
        <v>Tyler</v>
      </c>
      <c r="AC930" s="1" t="str">
        <f>_xlfn.IFNA(VLOOKUP(Veg_Table[[#This Row],[EVM_LAST_EDITOR]],Roster_Table[#All],2,FALSE),"zAWRR Not in Roster")</f>
        <v>Rey</v>
      </c>
      <c r="AD930" s="1" t="str">
        <f>IF(_xlfn.CONCAT(Veg_Table[[#This Row],[First_Name]]," ",Veg_Table[[#This Row],[Last_Name]])="zAWRR Not in Roster zAWRR Not in Roster","zAWRR Not in Roster",_xlfn.CONCAT(Veg_Table[[#This Row],[First_Name]]," ",Veg_Table[[#This Row],[Last_Name]]))</f>
        <v>Tyler Rey</v>
      </c>
      <c r="AE930">
        <v>2970004</v>
      </c>
      <c r="AF930" t="s">
        <v>3430</v>
      </c>
      <c r="AG930" t="s">
        <v>93</v>
      </c>
      <c r="AH930" t="s">
        <v>1670</v>
      </c>
      <c r="AI930" t="s">
        <v>3424</v>
      </c>
      <c r="AJ930" t="s">
        <v>36</v>
      </c>
      <c r="AL930" t="s">
        <v>22</v>
      </c>
      <c r="AM930" t="s">
        <v>38</v>
      </c>
      <c r="AN930" t="s">
        <v>25</v>
      </c>
      <c r="AO930" t="s">
        <v>25</v>
      </c>
      <c r="AP930">
        <v>16</v>
      </c>
      <c r="AQ930">
        <v>80</v>
      </c>
      <c r="AR930" t="s">
        <v>511</v>
      </c>
      <c r="AS930" t="s">
        <v>56</v>
      </c>
      <c r="AT930" t="s">
        <v>26</v>
      </c>
      <c r="AV930" t="s">
        <v>519</v>
      </c>
      <c r="AW930" t="s">
        <v>3431</v>
      </c>
      <c r="AZ930"/>
      <c r="BB930" s="4"/>
      <c r="BD930" t="s">
        <v>29</v>
      </c>
      <c r="BE930" t="s">
        <v>25</v>
      </c>
      <c r="BF930" t="s">
        <v>513</v>
      </c>
      <c r="BI930" s="3"/>
      <c r="BJ930" t="s">
        <v>902</v>
      </c>
      <c r="BK930" s="30" t="s">
        <v>166</v>
      </c>
      <c r="BL930" s="3">
        <v>43964.385879629626</v>
      </c>
      <c r="BM930" t="s">
        <v>31</v>
      </c>
      <c r="BN930" t="s">
        <v>32</v>
      </c>
      <c r="BP930" t="s">
        <v>1671</v>
      </c>
      <c r="BQ930" t="s">
        <v>1025</v>
      </c>
      <c r="BR930" t="s">
        <v>28</v>
      </c>
      <c r="BS930" t="s">
        <v>28</v>
      </c>
      <c r="BT930" t="s">
        <v>166</v>
      </c>
      <c r="BU930" s="3">
        <v>43922.445613425924</v>
      </c>
      <c r="BV930" t="s">
        <v>803</v>
      </c>
      <c r="BW930" s="3">
        <v>43964.64853619213</v>
      </c>
      <c r="BX930" t="s">
        <v>3432</v>
      </c>
      <c r="CG930"/>
      <c r="CH930"/>
      <c r="CI930"/>
      <c r="CY930"/>
      <c r="DA930"/>
      <c r="DE930"/>
      <c r="DF930"/>
    </row>
    <row r="931" spans="1:110" x14ac:dyDescent="0.25">
      <c r="A931" s="1">
        <f>IF(Veg_Table[[#This Row],[VP_STATUS]]="Hold",0,IF(OR(AND(Veg_Table[[#This Row],[PRESCRIP]]="NW_No Work",Veg_Table[[#This Row],[VP_STATUS]]&lt;&gt;"No Work Required Under EVM"),AND(Veg_Table[[#This Row],[VP_STATUS]]="No Work Required Under EVM",Veg_Table[[#This Row],[PRESCRIP]]&lt;&gt;"NW_No Work")),1,0))</f>
        <v>0</v>
      </c>
      <c r="B931" s="1">
        <f>IF(Veg_Table[[#This Row],[SPECIES]]="",1,0)</f>
        <v>0</v>
      </c>
      <c r="C931" s="1">
        <f>IF(Veg_Table[[#This Row],[DIAMETER]]="",1,0)</f>
        <v>0</v>
      </c>
      <c r="D931" s="1">
        <f>IF(Veg_Table[[#This Row],[HEIGHT]]="",1,0)</f>
        <v>0</v>
      </c>
      <c r="E93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31" s="1">
        <f>IF(AND(Veg_Table[[#This Row],[TAT_RESULT]]="ABATE",Veg_Table[[#This Row],[PRESCRIP]]="NW_No Work"),1,0)</f>
        <v>0</v>
      </c>
      <c r="G931" s="1">
        <f>IF(OR(Veg_Table[[#This Row],[Prescription R-Scale]]="NA",Veg_Table[[#This Row],[Diameter R-Scale]]="NA"),0,IF(Veg_Table[[#This Row],[Diameter R-Scale]]&lt;&gt;Veg_Table[[#This Row],[Prescription R-Scale]],1,0))</f>
        <v>0</v>
      </c>
      <c r="H931" s="1">
        <f>IF(OR(AND(Veg_Table[[#This Row],[PRESCRIP]]="BC_Br Rmv", Veg_Table[[#This Row],[WOOD_MAN]]&lt;&gt;"Not Needed"),AND(Veg_Table[[#This Row],[PRESCRIP]]="BCS_Br Rmv+Trt", Veg_Table[[#This Row],[WOOD_MAN]]&lt;&gt;"Not Needed")),1,0)</f>
        <v>0</v>
      </c>
      <c r="I931" s="1">
        <f ca="1">IF(AND(Veg_Table[[#This Row],[Prescription_Changed]]="Yes",Veg_Table[[#This Row],[TAT_RESULT]]=""),1,0)</f>
        <v>0</v>
      </c>
      <c r="J931" s="1">
        <f ca="1">SUM(Veg_Table[[#This Row],[Prescription and Status do not match]:[Prescription_Edited_And_TAT_Is_Blank]])</f>
        <v>0</v>
      </c>
      <c r="K931" s="1">
        <f ca="1">IF(Veg_Table[[#This Row],[Sum of Errors]]&gt;0,1,0)</f>
        <v>0</v>
      </c>
      <c r="L931" s="1">
        <f>1</f>
        <v>1</v>
      </c>
      <c r="M931"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931" s="1" t="str">
        <f>IF(OR(MID(Veg_Table[[#This Row],[PRESCRIP]],2,1)="1",MID(Veg_Table[[#This Row],[PRESCRIP]],2,1)="2",MID(Veg_Table[[#This Row],[PRESCRIP]],2,1)="3",MID(Veg_Table[[#This Row],[PRESCRIP]],2,1)="4"),_xlfn.NUMBERVALUE(MID(Veg_Table[[#This Row],[PRESCRIP]],2,1)),"NA")</f>
        <v>NA</v>
      </c>
      <c r="O931" s="1">
        <f>WEEKNUM(Veg_Table[[#This Row],[EVM_LAST_EDITED_Day]],2)</f>
        <v>20</v>
      </c>
      <c r="P931" s="25">
        <f>IFERROR(DATE(YEAR(Veg_Table[[#This Row],[EVM_LAST_EDITED2]]),MONTH(Veg_Table[[#This Row],[EVM_LAST_EDITED2]]),DAY(Veg_Table[[#This Row],[EVM_LAST_EDITED2]])),DATE(2019,1,1))</f>
        <v>43964</v>
      </c>
      <c r="Q931" s="3">
        <f>VALUE(SUBSTITUTE(Veg_Table[[#This Row],[EVM_LAST_EDITED]],",",""))</f>
        <v>43964.385879629597</v>
      </c>
      <c r="R931" s="1" t="str">
        <f>_xlfn.IFNA(IF(Veg_Table[[#This Row],[EVM_LAST_EDITOR]]="","zBlank EVM Last Editor",VLOOKUP(Veg_Table[[#This Row],[EVM_LAST_EDITOR]],Roster_Table[#All],4,FALSE)),"zAWRR Not in Roster")</f>
        <v>MGE</v>
      </c>
      <c r="S931" s="1" t="str">
        <f>_xlfn.IFNA(IF(Veg_Table[[#This Row],[EVM_LAST_EDITOR]]="","zBlank EVM Last Editor",VLOOKUP(Veg_Table[[#This Row],[EVM_LAST_EDITOR]],Roster_Table[#All],16,FALSE)),"zCompany_AWRR not in Roster")</f>
        <v>MGE_Mountain G Enterprises</v>
      </c>
      <c r="T931" s="2">
        <f>IFERROR(DATE(YEAR(Veg_Table[[#This Row],[Created2]]),MONTH(Veg_Table[[#This Row],[Created2]]),DAY(Veg_Table[[#This Row],[Created2]])),DATE(2019,1,1))</f>
        <v>43922</v>
      </c>
      <c r="U931" s="3">
        <f>VALUE(SUBSTITUTE(Veg_Table[[#This Row],[Created]],",",""))</f>
        <v>43922.400185185201</v>
      </c>
      <c r="V931" s="3" t="str">
        <f ca="1">IFERROR(_xlfn.IFNA(CELL("contents",INDIRECT(_xlfn.CONCAT("Veg_Table_Production_Data!",ADDRESS(MATCH(_xlfn.MAXIFS(#REF!,#REF!,"="&amp;Veg_Table[[#This Row],[AUTO_ID]],#REF!,"&lt;"&amp;Veg_Table[[#This Row],[EVM_LAST_EDITED_Day]]),#REF!,0),COLUMN(#REF!),4,1,)))),""),"")</f>
        <v/>
      </c>
      <c r="W931" s="3" t="str">
        <f ca="1">IF(Veg_Table[[#This Row],[Previous_Prescription]]="","No",IF(Veg_Table[[#This Row],[Previous_Prescription]]=Veg_Table[[#This Row],[PRESCRIP]],"No","Yes"))</f>
        <v>No</v>
      </c>
      <c r="X931" s="3" t="str">
        <f>IF(Veg_Table[[#This Row],[EVM_LAST_EDITED_Day]]=Veg_Table[[#This Row],[Created_Day]],"New","Old")</f>
        <v>Old</v>
      </c>
      <c r="Y931" s="1">
        <f>IFERROR(IF(FIND("delete",LOWER(Veg_Table[[#This Row],[PI_COMMENTS]]))&gt;=1,1,0),0)</f>
        <v>0</v>
      </c>
      <c r="Z931" s="1" t="str">
        <f>_xlfn.IFNA(IF(Veg_Table[[#This Row],[EVM_LAST_EDITOR]]="","Yes",VLOOKUP(Veg_Table[[#This Row],[EVM_LAST_EDITOR]],Roster_Table[#All],15,FALSE)),"Yes")</f>
        <v>Yes</v>
      </c>
      <c r="AA93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31" s="1" t="str">
        <f>_xlfn.IFNA(VLOOKUP(Veg_Table[[#This Row],[EVM_LAST_EDITOR]],Roster_Table[#All],3,FALSE),"zAWRR Not in Roster")</f>
        <v>Tyler</v>
      </c>
      <c r="AC931" s="1" t="str">
        <f>_xlfn.IFNA(VLOOKUP(Veg_Table[[#This Row],[EVM_LAST_EDITOR]],Roster_Table[#All],2,FALSE),"zAWRR Not in Roster")</f>
        <v>Rey</v>
      </c>
      <c r="AD931" s="1" t="str">
        <f>IF(_xlfn.CONCAT(Veg_Table[[#This Row],[First_Name]]," ",Veg_Table[[#This Row],[Last_Name]])="zAWRR Not in Roster zAWRR Not in Roster","zAWRR Not in Roster",_xlfn.CONCAT(Veg_Table[[#This Row],[First_Name]]," ",Veg_Table[[#This Row],[Last_Name]]))</f>
        <v>Tyler Rey</v>
      </c>
      <c r="AE931">
        <v>2969998</v>
      </c>
      <c r="AF931" t="s">
        <v>5779</v>
      </c>
      <c r="AG931" t="s">
        <v>93</v>
      </c>
      <c r="AH931" t="s">
        <v>1670</v>
      </c>
      <c r="AI931" t="s">
        <v>1966</v>
      </c>
      <c r="AJ931" t="s">
        <v>21</v>
      </c>
      <c r="AL931" t="s">
        <v>22</v>
      </c>
      <c r="AM931" t="s">
        <v>38</v>
      </c>
      <c r="AN931" t="s">
        <v>25</v>
      </c>
      <c r="AO931" t="s">
        <v>25</v>
      </c>
      <c r="AP931">
        <v>12</v>
      </c>
      <c r="AQ931">
        <v>75</v>
      </c>
      <c r="AR931" t="s">
        <v>511</v>
      </c>
      <c r="AS931" t="s">
        <v>24</v>
      </c>
      <c r="AT931" t="s">
        <v>26</v>
      </c>
      <c r="AV931" t="s">
        <v>519</v>
      </c>
      <c r="AW931" t="s">
        <v>5780</v>
      </c>
      <c r="AZ931"/>
      <c r="BB931" s="4"/>
      <c r="BD931" t="s">
        <v>29</v>
      </c>
      <c r="BE931" t="s">
        <v>25</v>
      </c>
      <c r="BF931" t="s">
        <v>513</v>
      </c>
      <c r="BI931" s="3"/>
      <c r="BK931" s="30" t="s">
        <v>166</v>
      </c>
      <c r="BL931" s="3">
        <v>43964.385879629626</v>
      </c>
      <c r="BM931" t="s">
        <v>31</v>
      </c>
      <c r="BN931" t="s">
        <v>32</v>
      </c>
      <c r="BP931" t="s">
        <v>1671</v>
      </c>
      <c r="BQ931" t="s">
        <v>1025</v>
      </c>
      <c r="BR931" t="s">
        <v>28</v>
      </c>
      <c r="BS931" t="s">
        <v>28</v>
      </c>
      <c r="BT931" t="s">
        <v>166</v>
      </c>
      <c r="BU931" s="3">
        <v>43922.400185185186</v>
      </c>
      <c r="BV931" t="s">
        <v>803</v>
      </c>
      <c r="BW931" s="3">
        <v>43964.64853619213</v>
      </c>
      <c r="BX931" t="s">
        <v>5781</v>
      </c>
      <c r="CG931"/>
      <c r="CH931"/>
      <c r="CI931"/>
      <c r="CY931"/>
      <c r="DA931"/>
      <c r="DE931"/>
      <c r="DF931"/>
    </row>
    <row r="932" spans="1:110" x14ac:dyDescent="0.25">
      <c r="A932" s="1">
        <f>IF(Veg_Table[[#This Row],[VP_STATUS]]="Hold",0,IF(OR(AND(Veg_Table[[#This Row],[PRESCRIP]]="NW_No Work",Veg_Table[[#This Row],[VP_STATUS]]&lt;&gt;"No Work Required Under EVM"),AND(Veg_Table[[#This Row],[VP_STATUS]]="No Work Required Under EVM",Veg_Table[[#This Row],[PRESCRIP]]&lt;&gt;"NW_No Work")),1,0))</f>
        <v>0</v>
      </c>
      <c r="B932" s="1">
        <f>IF(Veg_Table[[#This Row],[SPECIES]]="",1,0)</f>
        <v>0</v>
      </c>
      <c r="C932" s="1">
        <f>IF(Veg_Table[[#This Row],[DIAMETER]]="",1,0)</f>
        <v>0</v>
      </c>
      <c r="D932" s="1">
        <f>IF(Veg_Table[[#This Row],[HEIGHT]]="",1,0)</f>
        <v>0</v>
      </c>
      <c r="E93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32" s="1">
        <f>IF(AND(Veg_Table[[#This Row],[TAT_RESULT]]="ABATE",Veg_Table[[#This Row],[PRESCRIP]]="NW_No Work"),1,0)</f>
        <v>0</v>
      </c>
      <c r="G932" s="1">
        <f>IF(OR(Veg_Table[[#This Row],[Prescription R-Scale]]="NA",Veg_Table[[#This Row],[Diameter R-Scale]]="NA"),0,IF(Veg_Table[[#This Row],[Diameter R-Scale]]&lt;&gt;Veg_Table[[#This Row],[Prescription R-Scale]],1,0))</f>
        <v>0</v>
      </c>
      <c r="H932" s="1">
        <f>IF(OR(AND(Veg_Table[[#This Row],[PRESCRIP]]="BC_Br Rmv", Veg_Table[[#This Row],[WOOD_MAN]]&lt;&gt;"Not Needed"),AND(Veg_Table[[#This Row],[PRESCRIP]]="BCS_Br Rmv+Trt", Veg_Table[[#This Row],[WOOD_MAN]]&lt;&gt;"Not Needed")),1,0)</f>
        <v>0</v>
      </c>
      <c r="I932" s="1">
        <f ca="1">IF(AND(Veg_Table[[#This Row],[Prescription_Changed]]="Yes",Veg_Table[[#This Row],[TAT_RESULT]]=""),1,0)</f>
        <v>0</v>
      </c>
      <c r="J932" s="1">
        <f ca="1">SUM(Veg_Table[[#This Row],[Prescription and Status do not match]:[Prescription_Edited_And_TAT_Is_Blank]])</f>
        <v>0</v>
      </c>
      <c r="K932" s="1">
        <f ca="1">IF(Veg_Table[[#This Row],[Sum of Errors]]&gt;0,1,0)</f>
        <v>0</v>
      </c>
      <c r="L932" s="1">
        <f>1</f>
        <v>1</v>
      </c>
      <c r="M932"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932" s="1" t="str">
        <f>IF(OR(MID(Veg_Table[[#This Row],[PRESCRIP]],2,1)="1",MID(Veg_Table[[#This Row],[PRESCRIP]],2,1)="2",MID(Veg_Table[[#This Row],[PRESCRIP]],2,1)="3",MID(Veg_Table[[#This Row],[PRESCRIP]],2,1)="4"),_xlfn.NUMBERVALUE(MID(Veg_Table[[#This Row],[PRESCRIP]],2,1)),"NA")</f>
        <v>NA</v>
      </c>
      <c r="O932" s="1">
        <f>WEEKNUM(Veg_Table[[#This Row],[EVM_LAST_EDITED_Day]],2)</f>
        <v>20</v>
      </c>
      <c r="P932" s="25">
        <f>IFERROR(DATE(YEAR(Veg_Table[[#This Row],[EVM_LAST_EDITED2]]),MONTH(Veg_Table[[#This Row],[EVM_LAST_EDITED2]]),DAY(Veg_Table[[#This Row],[EVM_LAST_EDITED2]])),DATE(2019,1,1))</f>
        <v>43964</v>
      </c>
      <c r="Q932" s="3">
        <f>VALUE(SUBSTITUTE(Veg_Table[[#This Row],[EVM_LAST_EDITED]],",",""))</f>
        <v>43964.385879629597</v>
      </c>
      <c r="R932" s="1" t="str">
        <f>_xlfn.IFNA(IF(Veg_Table[[#This Row],[EVM_LAST_EDITOR]]="","zBlank EVM Last Editor",VLOOKUP(Veg_Table[[#This Row],[EVM_LAST_EDITOR]],Roster_Table[#All],4,FALSE)),"zAWRR Not in Roster")</f>
        <v>MGE</v>
      </c>
      <c r="S932" s="1" t="str">
        <f>_xlfn.IFNA(IF(Veg_Table[[#This Row],[EVM_LAST_EDITOR]]="","zBlank EVM Last Editor",VLOOKUP(Veg_Table[[#This Row],[EVM_LAST_EDITOR]],Roster_Table[#All],16,FALSE)),"zCompany_AWRR not in Roster")</f>
        <v>MGE_Mountain G Enterprises</v>
      </c>
      <c r="T932" s="2">
        <f>IFERROR(DATE(YEAR(Veg_Table[[#This Row],[Created2]]),MONTH(Veg_Table[[#This Row],[Created2]]),DAY(Veg_Table[[#This Row],[Created2]])),DATE(2019,1,1))</f>
        <v>43922</v>
      </c>
      <c r="U932" s="3">
        <f>VALUE(SUBSTITUTE(Veg_Table[[#This Row],[Created]],",",""))</f>
        <v>43922.418449074103</v>
      </c>
      <c r="V932" s="3" t="str">
        <f ca="1">IFERROR(_xlfn.IFNA(CELL("contents",INDIRECT(_xlfn.CONCAT("Veg_Table_Production_Data!",ADDRESS(MATCH(_xlfn.MAXIFS(#REF!,#REF!,"="&amp;Veg_Table[[#This Row],[AUTO_ID]],#REF!,"&lt;"&amp;Veg_Table[[#This Row],[EVM_LAST_EDITED_Day]]),#REF!,0),COLUMN(#REF!),4,1,)))),""),"")</f>
        <v/>
      </c>
      <c r="W932" s="3" t="str">
        <f ca="1">IF(Veg_Table[[#This Row],[Previous_Prescription]]="","No",IF(Veg_Table[[#This Row],[Previous_Prescription]]=Veg_Table[[#This Row],[PRESCRIP]],"No","Yes"))</f>
        <v>No</v>
      </c>
      <c r="X932" s="3" t="str">
        <f>IF(Veg_Table[[#This Row],[EVM_LAST_EDITED_Day]]=Veg_Table[[#This Row],[Created_Day]],"New","Old")</f>
        <v>Old</v>
      </c>
      <c r="Y932" s="1">
        <f>IFERROR(IF(FIND("delete",LOWER(Veg_Table[[#This Row],[PI_COMMENTS]]))&gt;=1,1,0),0)</f>
        <v>0</v>
      </c>
      <c r="Z932" s="1" t="str">
        <f>_xlfn.IFNA(IF(Veg_Table[[#This Row],[EVM_LAST_EDITOR]]="","Yes",VLOOKUP(Veg_Table[[#This Row],[EVM_LAST_EDITOR]],Roster_Table[#All],15,FALSE)),"Yes")</f>
        <v>Yes</v>
      </c>
      <c r="AA93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32" s="1" t="str">
        <f>_xlfn.IFNA(VLOOKUP(Veg_Table[[#This Row],[EVM_LAST_EDITOR]],Roster_Table[#All],3,FALSE),"zAWRR Not in Roster")</f>
        <v>Tyler</v>
      </c>
      <c r="AC932" s="1" t="str">
        <f>_xlfn.IFNA(VLOOKUP(Veg_Table[[#This Row],[EVM_LAST_EDITOR]],Roster_Table[#All],2,FALSE),"zAWRR Not in Roster")</f>
        <v>Rey</v>
      </c>
      <c r="AD932" s="1" t="str">
        <f>IF(_xlfn.CONCAT(Veg_Table[[#This Row],[First_Name]]," ",Veg_Table[[#This Row],[Last_Name]])="zAWRR Not in Roster zAWRR Not in Roster","zAWRR Not in Roster",_xlfn.CONCAT(Veg_Table[[#This Row],[First_Name]]," ",Veg_Table[[#This Row],[Last_Name]]))</f>
        <v>Tyler Rey</v>
      </c>
      <c r="AE932">
        <v>2970000</v>
      </c>
      <c r="AF932" t="s">
        <v>5782</v>
      </c>
      <c r="AG932" t="s">
        <v>93</v>
      </c>
      <c r="AH932" t="s">
        <v>1670</v>
      </c>
      <c r="AI932" t="s">
        <v>1966</v>
      </c>
      <c r="AJ932" t="s">
        <v>21</v>
      </c>
      <c r="AL932" t="s">
        <v>22</v>
      </c>
      <c r="AM932" t="s">
        <v>38</v>
      </c>
      <c r="AN932" t="s">
        <v>25</v>
      </c>
      <c r="AO932" t="s">
        <v>25</v>
      </c>
      <c r="AP932">
        <v>14</v>
      </c>
      <c r="AQ932">
        <v>70</v>
      </c>
      <c r="AR932" t="s">
        <v>511</v>
      </c>
      <c r="AS932" t="s">
        <v>24</v>
      </c>
      <c r="AT932" t="s">
        <v>26</v>
      </c>
      <c r="AV932" t="s">
        <v>519</v>
      </c>
      <c r="AW932" t="s">
        <v>5783</v>
      </c>
      <c r="AZ932"/>
      <c r="BB932" s="4"/>
      <c r="BD932" t="s">
        <v>29</v>
      </c>
      <c r="BE932" t="s">
        <v>25</v>
      </c>
      <c r="BF932" t="s">
        <v>513</v>
      </c>
      <c r="BI932" s="3"/>
      <c r="BK932" s="30" t="s">
        <v>166</v>
      </c>
      <c r="BL932" s="3">
        <v>43964.385879629626</v>
      </c>
      <c r="BM932" t="s">
        <v>31</v>
      </c>
      <c r="BN932" t="s">
        <v>32</v>
      </c>
      <c r="BP932" t="s">
        <v>1671</v>
      </c>
      <c r="BQ932" t="s">
        <v>1025</v>
      </c>
      <c r="BR932" t="s">
        <v>28</v>
      </c>
      <c r="BS932" t="s">
        <v>28</v>
      </c>
      <c r="BT932" t="s">
        <v>166</v>
      </c>
      <c r="BU932" s="3">
        <v>43922.418449074074</v>
      </c>
      <c r="BV932" t="s">
        <v>803</v>
      </c>
      <c r="BW932" s="3">
        <v>43964.64853619213</v>
      </c>
      <c r="BX932" t="s">
        <v>5784</v>
      </c>
      <c r="CG932"/>
      <c r="CH932"/>
      <c r="CI932"/>
      <c r="CY932"/>
      <c r="DA932"/>
      <c r="DE932"/>
      <c r="DF932"/>
    </row>
    <row r="933" spans="1:110" x14ac:dyDescent="0.25">
      <c r="A933" s="1">
        <f>IF(Veg_Table[[#This Row],[VP_STATUS]]="Hold",0,IF(OR(AND(Veg_Table[[#This Row],[PRESCRIP]]="NW_No Work",Veg_Table[[#This Row],[VP_STATUS]]&lt;&gt;"No Work Required Under EVM"),AND(Veg_Table[[#This Row],[VP_STATUS]]="No Work Required Under EVM",Veg_Table[[#This Row],[PRESCRIP]]&lt;&gt;"NW_No Work")),1,0))</f>
        <v>0</v>
      </c>
      <c r="B933" s="1">
        <f>IF(Veg_Table[[#This Row],[SPECIES]]="",1,0)</f>
        <v>0</v>
      </c>
      <c r="C933" s="1">
        <f>IF(Veg_Table[[#This Row],[DIAMETER]]="",1,0)</f>
        <v>0</v>
      </c>
      <c r="D933" s="1">
        <f>IF(Veg_Table[[#This Row],[HEIGHT]]="",1,0)</f>
        <v>0</v>
      </c>
      <c r="E93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33" s="1">
        <f>IF(AND(Veg_Table[[#This Row],[TAT_RESULT]]="ABATE",Veg_Table[[#This Row],[PRESCRIP]]="NW_No Work"),1,0)</f>
        <v>0</v>
      </c>
      <c r="G933" s="1">
        <f>IF(OR(Veg_Table[[#This Row],[Prescription R-Scale]]="NA",Veg_Table[[#This Row],[Diameter R-Scale]]="NA"),0,IF(Veg_Table[[#This Row],[Diameter R-Scale]]&lt;&gt;Veg_Table[[#This Row],[Prescription R-Scale]],1,0))</f>
        <v>0</v>
      </c>
      <c r="H933" s="1">
        <f>IF(OR(AND(Veg_Table[[#This Row],[PRESCRIP]]="BC_Br Rmv", Veg_Table[[#This Row],[WOOD_MAN]]&lt;&gt;"Not Needed"),AND(Veg_Table[[#This Row],[PRESCRIP]]="BCS_Br Rmv+Trt", Veg_Table[[#This Row],[WOOD_MAN]]&lt;&gt;"Not Needed")),1,0)</f>
        <v>0</v>
      </c>
      <c r="I933" s="1">
        <f ca="1">IF(AND(Veg_Table[[#This Row],[Prescription_Changed]]="Yes",Veg_Table[[#This Row],[TAT_RESULT]]=""),1,0)</f>
        <v>0</v>
      </c>
      <c r="J933" s="1">
        <f ca="1">SUM(Veg_Table[[#This Row],[Prescription and Status do not match]:[Prescription_Edited_And_TAT_Is_Blank]])</f>
        <v>0</v>
      </c>
      <c r="K933" s="1">
        <f ca="1">IF(Veg_Table[[#This Row],[Sum of Errors]]&gt;0,1,0)</f>
        <v>0</v>
      </c>
      <c r="L933" s="1">
        <f>1</f>
        <v>1</v>
      </c>
      <c r="M93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933" s="1" t="str">
        <f>IF(OR(MID(Veg_Table[[#This Row],[PRESCRIP]],2,1)="1",MID(Veg_Table[[#This Row],[PRESCRIP]],2,1)="2",MID(Veg_Table[[#This Row],[PRESCRIP]],2,1)="3",MID(Veg_Table[[#This Row],[PRESCRIP]],2,1)="4"),_xlfn.NUMBERVALUE(MID(Veg_Table[[#This Row],[PRESCRIP]],2,1)),"NA")</f>
        <v>NA</v>
      </c>
      <c r="O933" s="1">
        <f>WEEKNUM(Veg_Table[[#This Row],[EVM_LAST_EDITED_Day]],2)</f>
        <v>20</v>
      </c>
      <c r="P933" s="25">
        <f>IFERROR(DATE(YEAR(Veg_Table[[#This Row],[EVM_LAST_EDITED2]]),MONTH(Veg_Table[[#This Row],[EVM_LAST_EDITED2]]),DAY(Veg_Table[[#This Row],[EVM_LAST_EDITED2]])),DATE(2019,1,1))</f>
        <v>43964</v>
      </c>
      <c r="Q933" s="3">
        <f>VALUE(SUBSTITUTE(Veg_Table[[#This Row],[EVM_LAST_EDITED]],",",""))</f>
        <v>43964.385879629597</v>
      </c>
      <c r="R933" s="1" t="str">
        <f>_xlfn.IFNA(IF(Veg_Table[[#This Row],[EVM_LAST_EDITOR]]="","zBlank EVM Last Editor",VLOOKUP(Veg_Table[[#This Row],[EVM_LAST_EDITOR]],Roster_Table[#All],4,FALSE)),"zAWRR Not in Roster")</f>
        <v>MGE</v>
      </c>
      <c r="S933" s="1" t="str">
        <f>_xlfn.IFNA(IF(Veg_Table[[#This Row],[EVM_LAST_EDITOR]]="","zBlank EVM Last Editor",VLOOKUP(Veg_Table[[#This Row],[EVM_LAST_EDITOR]],Roster_Table[#All],16,FALSE)),"zCompany_AWRR not in Roster")</f>
        <v>MGE_Mountain G Enterprises</v>
      </c>
      <c r="T933" s="2">
        <f>IFERROR(DATE(YEAR(Veg_Table[[#This Row],[Created2]]),MONTH(Veg_Table[[#This Row],[Created2]]),DAY(Veg_Table[[#This Row],[Created2]])),DATE(2019,1,1))</f>
        <v>43922</v>
      </c>
      <c r="U933" s="3">
        <f>VALUE(SUBSTITUTE(Veg_Table[[#This Row],[Created]],",",""))</f>
        <v>43922.433287036998</v>
      </c>
      <c r="V933" s="3" t="str">
        <f ca="1">IFERROR(_xlfn.IFNA(CELL("contents",INDIRECT(_xlfn.CONCAT("Veg_Table_Production_Data!",ADDRESS(MATCH(_xlfn.MAXIFS(#REF!,#REF!,"="&amp;Veg_Table[[#This Row],[AUTO_ID]],#REF!,"&lt;"&amp;Veg_Table[[#This Row],[EVM_LAST_EDITED_Day]]),#REF!,0),COLUMN(#REF!),4,1,)))),""),"")</f>
        <v/>
      </c>
      <c r="W933" s="3" t="str">
        <f ca="1">IF(Veg_Table[[#This Row],[Previous_Prescription]]="","No",IF(Veg_Table[[#This Row],[Previous_Prescription]]=Veg_Table[[#This Row],[PRESCRIP]],"No","Yes"))</f>
        <v>No</v>
      </c>
      <c r="X933" s="3" t="str">
        <f>IF(Veg_Table[[#This Row],[EVM_LAST_EDITED_Day]]=Veg_Table[[#This Row],[Created_Day]],"New","Old")</f>
        <v>Old</v>
      </c>
      <c r="Y933" s="1">
        <f>IFERROR(IF(FIND("delete",LOWER(Veg_Table[[#This Row],[PI_COMMENTS]]))&gt;=1,1,0),0)</f>
        <v>0</v>
      </c>
      <c r="Z933" s="1" t="str">
        <f>_xlfn.IFNA(IF(Veg_Table[[#This Row],[EVM_LAST_EDITOR]]="","Yes",VLOOKUP(Veg_Table[[#This Row],[EVM_LAST_EDITOR]],Roster_Table[#All],15,FALSE)),"Yes")</f>
        <v>Yes</v>
      </c>
      <c r="AA93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33" s="1" t="str">
        <f>_xlfn.IFNA(VLOOKUP(Veg_Table[[#This Row],[EVM_LAST_EDITOR]],Roster_Table[#All],3,FALSE),"zAWRR Not in Roster")</f>
        <v>Tyler</v>
      </c>
      <c r="AC933" s="1" t="str">
        <f>_xlfn.IFNA(VLOOKUP(Veg_Table[[#This Row],[EVM_LAST_EDITOR]],Roster_Table[#All],2,FALSE),"zAWRR Not in Roster")</f>
        <v>Rey</v>
      </c>
      <c r="AD933" s="1" t="str">
        <f>IF(_xlfn.CONCAT(Veg_Table[[#This Row],[First_Name]]," ",Veg_Table[[#This Row],[Last_Name]])="zAWRR Not in Roster zAWRR Not in Roster","zAWRR Not in Roster",_xlfn.CONCAT(Veg_Table[[#This Row],[First_Name]]," ",Veg_Table[[#This Row],[Last_Name]]))</f>
        <v>Tyler Rey</v>
      </c>
      <c r="AE933">
        <v>2970002</v>
      </c>
      <c r="AF933" t="s">
        <v>3423</v>
      </c>
      <c r="AG933" t="s">
        <v>93</v>
      </c>
      <c r="AH933" t="s">
        <v>1670</v>
      </c>
      <c r="AI933" t="s">
        <v>3424</v>
      </c>
      <c r="AJ933" t="s">
        <v>36</v>
      </c>
      <c r="AL933" t="s">
        <v>22</v>
      </c>
      <c r="AM933" t="s">
        <v>38</v>
      </c>
      <c r="AN933" t="s">
        <v>25</v>
      </c>
      <c r="AO933" t="s">
        <v>25</v>
      </c>
      <c r="AP933">
        <v>15</v>
      </c>
      <c r="AQ933">
        <v>80</v>
      </c>
      <c r="AR933" t="s">
        <v>511</v>
      </c>
      <c r="AS933" t="s">
        <v>56</v>
      </c>
      <c r="AT933" t="s">
        <v>26</v>
      </c>
      <c r="AV933" t="s">
        <v>519</v>
      </c>
      <c r="AW933" t="s">
        <v>3425</v>
      </c>
      <c r="AZ933"/>
      <c r="BB933" s="4"/>
      <c r="BD933" t="s">
        <v>29</v>
      </c>
      <c r="BE933" t="s">
        <v>25</v>
      </c>
      <c r="BF933" t="s">
        <v>513</v>
      </c>
      <c r="BI933" s="3"/>
      <c r="BJ933" t="s">
        <v>3421</v>
      </c>
      <c r="BK933" s="30" t="s">
        <v>166</v>
      </c>
      <c r="BL933" s="3">
        <v>43964.385879629626</v>
      </c>
      <c r="BM933" t="s">
        <v>31</v>
      </c>
      <c r="BN933" t="s">
        <v>32</v>
      </c>
      <c r="BP933" t="s">
        <v>1671</v>
      </c>
      <c r="BQ933" t="s">
        <v>1025</v>
      </c>
      <c r="BR933" t="s">
        <v>28</v>
      </c>
      <c r="BS933" t="s">
        <v>28</v>
      </c>
      <c r="BT933" t="s">
        <v>166</v>
      </c>
      <c r="BU933" s="3">
        <v>43922.433287037034</v>
      </c>
      <c r="BV933" t="s">
        <v>803</v>
      </c>
      <c r="BW933" s="3">
        <v>43964.64853619213</v>
      </c>
      <c r="BX933" t="s">
        <v>3426</v>
      </c>
      <c r="CG933"/>
      <c r="CH933"/>
      <c r="CI933"/>
      <c r="CY933"/>
      <c r="DA933"/>
      <c r="DE933"/>
      <c r="DF933"/>
    </row>
    <row r="934" spans="1:110" x14ac:dyDescent="0.25">
      <c r="A934" s="1">
        <f>IF(Veg_Table[[#This Row],[VP_STATUS]]="Hold",0,IF(OR(AND(Veg_Table[[#This Row],[PRESCRIP]]="NW_No Work",Veg_Table[[#This Row],[VP_STATUS]]&lt;&gt;"No Work Required Under EVM"),AND(Veg_Table[[#This Row],[VP_STATUS]]="No Work Required Under EVM",Veg_Table[[#This Row],[PRESCRIP]]&lt;&gt;"NW_No Work")),1,0))</f>
        <v>0</v>
      </c>
      <c r="B934" s="1">
        <f>IF(Veg_Table[[#This Row],[SPECIES]]="",1,0)</f>
        <v>0</v>
      </c>
      <c r="C934" s="1">
        <f>IF(Veg_Table[[#This Row],[DIAMETER]]="",1,0)</f>
        <v>0</v>
      </c>
      <c r="D934" s="1">
        <f>IF(Veg_Table[[#This Row],[HEIGHT]]="",1,0)</f>
        <v>0</v>
      </c>
      <c r="E93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34" s="1">
        <f>IF(AND(Veg_Table[[#This Row],[TAT_RESULT]]="ABATE",Veg_Table[[#This Row],[PRESCRIP]]="NW_No Work"),1,0)</f>
        <v>0</v>
      </c>
      <c r="G934" s="1">
        <f>IF(OR(Veg_Table[[#This Row],[Prescription R-Scale]]="NA",Veg_Table[[#This Row],[Diameter R-Scale]]="NA"),0,IF(Veg_Table[[#This Row],[Diameter R-Scale]]&lt;&gt;Veg_Table[[#This Row],[Prescription R-Scale]],1,0))</f>
        <v>0</v>
      </c>
      <c r="H934" s="1">
        <f>IF(OR(AND(Veg_Table[[#This Row],[PRESCRIP]]="BC_Br Rmv", Veg_Table[[#This Row],[WOOD_MAN]]&lt;&gt;"Not Needed"),AND(Veg_Table[[#This Row],[PRESCRIP]]="BCS_Br Rmv+Trt", Veg_Table[[#This Row],[WOOD_MAN]]&lt;&gt;"Not Needed")),1,0)</f>
        <v>0</v>
      </c>
      <c r="I934" s="1">
        <f ca="1">IF(AND(Veg_Table[[#This Row],[Prescription_Changed]]="Yes",Veg_Table[[#This Row],[TAT_RESULT]]=""),1,0)</f>
        <v>0</v>
      </c>
      <c r="J934" s="1">
        <f ca="1">SUM(Veg_Table[[#This Row],[Prescription and Status do not match]:[Prescription_Edited_And_TAT_Is_Blank]])</f>
        <v>0</v>
      </c>
      <c r="K934" s="1">
        <f ca="1">IF(Veg_Table[[#This Row],[Sum of Errors]]&gt;0,1,0)</f>
        <v>0</v>
      </c>
      <c r="L934" s="1">
        <f>1</f>
        <v>1</v>
      </c>
      <c r="M93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934" s="1" t="str">
        <f>IF(OR(MID(Veg_Table[[#This Row],[PRESCRIP]],2,1)="1",MID(Veg_Table[[#This Row],[PRESCRIP]],2,1)="2",MID(Veg_Table[[#This Row],[PRESCRIP]],2,1)="3",MID(Veg_Table[[#This Row],[PRESCRIP]],2,1)="4"),_xlfn.NUMBERVALUE(MID(Veg_Table[[#This Row],[PRESCRIP]],2,1)),"NA")</f>
        <v>NA</v>
      </c>
      <c r="O934" s="1">
        <f>WEEKNUM(Veg_Table[[#This Row],[EVM_LAST_EDITED_Day]],2)</f>
        <v>20</v>
      </c>
      <c r="P934" s="25">
        <f>IFERROR(DATE(YEAR(Veg_Table[[#This Row],[EVM_LAST_EDITED2]]),MONTH(Veg_Table[[#This Row],[EVM_LAST_EDITED2]]),DAY(Veg_Table[[#This Row],[EVM_LAST_EDITED2]])),DATE(2019,1,1))</f>
        <v>43964</v>
      </c>
      <c r="Q934" s="3">
        <f>VALUE(SUBSTITUTE(Veg_Table[[#This Row],[EVM_LAST_EDITED]],",",""))</f>
        <v>43964.386087963001</v>
      </c>
      <c r="R934" s="1" t="str">
        <f>_xlfn.IFNA(IF(Veg_Table[[#This Row],[EVM_LAST_EDITOR]]="","zBlank EVM Last Editor",VLOOKUP(Veg_Table[[#This Row],[EVM_LAST_EDITOR]],Roster_Table[#All],4,FALSE)),"zAWRR Not in Roster")</f>
        <v>MGE</v>
      </c>
      <c r="S934" s="1" t="str">
        <f>_xlfn.IFNA(IF(Veg_Table[[#This Row],[EVM_LAST_EDITOR]]="","zBlank EVM Last Editor",VLOOKUP(Veg_Table[[#This Row],[EVM_LAST_EDITOR]],Roster_Table[#All],16,FALSE)),"zCompany_AWRR not in Roster")</f>
        <v>MGE_Mountain G Enterprises</v>
      </c>
      <c r="T934" s="2">
        <f>IFERROR(DATE(YEAR(Veg_Table[[#This Row],[Created2]]),MONTH(Veg_Table[[#This Row],[Created2]]),DAY(Veg_Table[[#This Row],[Created2]])),DATE(2019,1,1))</f>
        <v>43922</v>
      </c>
      <c r="U934" s="3">
        <f>VALUE(SUBSTITUTE(Veg_Table[[#This Row],[Created]],",",""))</f>
        <v>43922.5013078704</v>
      </c>
      <c r="V934" s="3" t="str">
        <f ca="1">IFERROR(_xlfn.IFNA(CELL("contents",INDIRECT(_xlfn.CONCAT("Veg_Table_Production_Data!",ADDRESS(MATCH(_xlfn.MAXIFS(#REF!,#REF!,"="&amp;Veg_Table[[#This Row],[AUTO_ID]],#REF!,"&lt;"&amp;Veg_Table[[#This Row],[EVM_LAST_EDITED_Day]]),#REF!,0),COLUMN(#REF!),4,1,)))),""),"")</f>
        <v/>
      </c>
      <c r="W934" s="3" t="str">
        <f ca="1">IF(Veg_Table[[#This Row],[Previous_Prescription]]="","No",IF(Veg_Table[[#This Row],[Previous_Prescription]]=Veg_Table[[#This Row],[PRESCRIP]],"No","Yes"))</f>
        <v>No</v>
      </c>
      <c r="X934" s="3" t="str">
        <f>IF(Veg_Table[[#This Row],[EVM_LAST_EDITED_Day]]=Veg_Table[[#This Row],[Created_Day]],"New","Old")</f>
        <v>Old</v>
      </c>
      <c r="Y934" s="1">
        <f>IFERROR(IF(FIND("delete",LOWER(Veg_Table[[#This Row],[PI_COMMENTS]]))&gt;=1,1,0),0)</f>
        <v>0</v>
      </c>
      <c r="Z934" s="1" t="str">
        <f>_xlfn.IFNA(IF(Veg_Table[[#This Row],[EVM_LAST_EDITOR]]="","Yes",VLOOKUP(Veg_Table[[#This Row],[EVM_LAST_EDITOR]],Roster_Table[#All],15,FALSE)),"Yes")</f>
        <v>Yes</v>
      </c>
      <c r="AA93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34" s="1" t="str">
        <f>_xlfn.IFNA(VLOOKUP(Veg_Table[[#This Row],[EVM_LAST_EDITOR]],Roster_Table[#All],3,FALSE),"zAWRR Not in Roster")</f>
        <v>Tyler</v>
      </c>
      <c r="AC934" s="1" t="str">
        <f>_xlfn.IFNA(VLOOKUP(Veg_Table[[#This Row],[EVM_LAST_EDITOR]],Roster_Table[#All],2,FALSE),"zAWRR Not in Roster")</f>
        <v>Rey</v>
      </c>
      <c r="AD934" s="1" t="str">
        <f>IF(_xlfn.CONCAT(Veg_Table[[#This Row],[First_Name]]," ",Veg_Table[[#This Row],[Last_Name]])="zAWRR Not in Roster zAWRR Not in Roster","zAWRR Not in Roster",_xlfn.CONCAT(Veg_Table[[#This Row],[First_Name]]," ",Veg_Table[[#This Row],[Last_Name]]))</f>
        <v>Tyler Rey</v>
      </c>
      <c r="AE934">
        <v>2970005</v>
      </c>
      <c r="AF934" t="s">
        <v>3433</v>
      </c>
      <c r="AG934" t="s">
        <v>93</v>
      </c>
      <c r="AH934" t="s">
        <v>1670</v>
      </c>
      <c r="AI934" t="s">
        <v>3424</v>
      </c>
      <c r="AJ934" t="s">
        <v>36</v>
      </c>
      <c r="AL934" t="s">
        <v>22</v>
      </c>
      <c r="AM934" t="s">
        <v>38</v>
      </c>
      <c r="AN934" t="s">
        <v>25</v>
      </c>
      <c r="AO934" t="s">
        <v>25</v>
      </c>
      <c r="AP934">
        <v>25</v>
      </c>
      <c r="AQ934">
        <v>85</v>
      </c>
      <c r="AR934" t="s">
        <v>511</v>
      </c>
      <c r="AS934" t="s">
        <v>56</v>
      </c>
      <c r="AT934" t="s">
        <v>26</v>
      </c>
      <c r="AV934" t="s">
        <v>519</v>
      </c>
      <c r="AW934" t="s">
        <v>3434</v>
      </c>
      <c r="AZ934"/>
      <c r="BB934" s="4"/>
      <c r="BD934" t="s">
        <v>29</v>
      </c>
      <c r="BE934" t="s">
        <v>25</v>
      </c>
      <c r="BF934" t="s">
        <v>513</v>
      </c>
      <c r="BI934" s="3"/>
      <c r="BJ934" t="s">
        <v>3421</v>
      </c>
      <c r="BK934" s="30" t="s">
        <v>166</v>
      </c>
      <c r="BL934" s="3">
        <v>43964.386087962965</v>
      </c>
      <c r="BM934" t="s">
        <v>31</v>
      </c>
      <c r="BN934" t="s">
        <v>32</v>
      </c>
      <c r="BP934" t="s">
        <v>1671</v>
      </c>
      <c r="BQ934" t="s">
        <v>1025</v>
      </c>
      <c r="BR934" t="s">
        <v>28</v>
      </c>
      <c r="BS934" t="s">
        <v>28</v>
      </c>
      <c r="BT934" t="s">
        <v>166</v>
      </c>
      <c r="BU934" s="3">
        <v>43922.501307870371</v>
      </c>
      <c r="BV934" t="s">
        <v>803</v>
      </c>
      <c r="BW934" s="3">
        <v>43964.64853619213</v>
      </c>
      <c r="BX934" t="s">
        <v>3435</v>
      </c>
      <c r="CG934"/>
      <c r="CH934"/>
      <c r="CI934"/>
      <c r="CY934"/>
      <c r="DA934"/>
      <c r="DE934"/>
      <c r="DF934"/>
    </row>
    <row r="935" spans="1:110" x14ac:dyDescent="0.25">
      <c r="A935" s="1">
        <f>IF(Veg_Table[[#This Row],[VP_STATUS]]="Hold",0,IF(OR(AND(Veg_Table[[#This Row],[PRESCRIP]]="NW_No Work",Veg_Table[[#This Row],[VP_STATUS]]&lt;&gt;"No Work Required Under EVM"),AND(Veg_Table[[#This Row],[VP_STATUS]]="No Work Required Under EVM",Veg_Table[[#This Row],[PRESCRIP]]&lt;&gt;"NW_No Work")),1,0))</f>
        <v>0</v>
      </c>
      <c r="B935" s="1">
        <f>IF(Veg_Table[[#This Row],[SPECIES]]="",1,0)</f>
        <v>0</v>
      </c>
      <c r="C935" s="1">
        <f>IF(Veg_Table[[#This Row],[DIAMETER]]="",1,0)</f>
        <v>0</v>
      </c>
      <c r="D935" s="1">
        <f>IF(Veg_Table[[#This Row],[HEIGHT]]="",1,0)</f>
        <v>0</v>
      </c>
      <c r="E93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35" s="1">
        <f>IF(AND(Veg_Table[[#This Row],[TAT_RESULT]]="ABATE",Veg_Table[[#This Row],[PRESCRIP]]="NW_No Work"),1,0)</f>
        <v>0</v>
      </c>
      <c r="G935" s="1">
        <f>IF(OR(Veg_Table[[#This Row],[Prescription R-Scale]]="NA",Veg_Table[[#This Row],[Diameter R-Scale]]="NA"),0,IF(Veg_Table[[#This Row],[Diameter R-Scale]]&lt;&gt;Veg_Table[[#This Row],[Prescription R-Scale]],1,0))</f>
        <v>0</v>
      </c>
      <c r="H935" s="1">
        <f>IF(OR(AND(Veg_Table[[#This Row],[PRESCRIP]]="BC_Br Rmv", Veg_Table[[#This Row],[WOOD_MAN]]&lt;&gt;"Not Needed"),AND(Veg_Table[[#This Row],[PRESCRIP]]="BCS_Br Rmv+Trt", Veg_Table[[#This Row],[WOOD_MAN]]&lt;&gt;"Not Needed")),1,0)</f>
        <v>0</v>
      </c>
      <c r="I935" s="1">
        <f ca="1">IF(AND(Veg_Table[[#This Row],[Prescription_Changed]]="Yes",Veg_Table[[#This Row],[TAT_RESULT]]=""),1,0)</f>
        <v>0</v>
      </c>
      <c r="J935" s="1">
        <f ca="1">SUM(Veg_Table[[#This Row],[Prescription and Status do not match]:[Prescription_Edited_And_TAT_Is_Blank]])</f>
        <v>0</v>
      </c>
      <c r="K935" s="1">
        <f ca="1">IF(Veg_Table[[#This Row],[Sum of Errors]]&gt;0,1,0)</f>
        <v>0</v>
      </c>
      <c r="L935" s="1">
        <f>1</f>
        <v>1</v>
      </c>
      <c r="M935"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Brush</v>
      </c>
      <c r="N935" s="1" t="str">
        <f>IF(OR(MID(Veg_Table[[#This Row],[PRESCRIP]],2,1)="1",MID(Veg_Table[[#This Row],[PRESCRIP]],2,1)="2",MID(Veg_Table[[#This Row],[PRESCRIP]],2,1)="3",MID(Veg_Table[[#This Row],[PRESCRIP]],2,1)="4"),_xlfn.NUMBERVALUE(MID(Veg_Table[[#This Row],[PRESCRIP]],2,1)),"NA")</f>
        <v>NA</v>
      </c>
      <c r="O935" s="1">
        <f>WEEKNUM(Veg_Table[[#This Row],[EVM_LAST_EDITED_Day]],2)</f>
        <v>20</v>
      </c>
      <c r="P935" s="25">
        <f>IFERROR(DATE(YEAR(Veg_Table[[#This Row],[EVM_LAST_EDITED2]]),MONTH(Veg_Table[[#This Row],[EVM_LAST_EDITED2]]),DAY(Veg_Table[[#This Row],[EVM_LAST_EDITED2]])),DATE(2019,1,1))</f>
        <v>43964</v>
      </c>
      <c r="Q935" s="3">
        <f>VALUE(SUBSTITUTE(Veg_Table[[#This Row],[EVM_LAST_EDITED]],",",""))</f>
        <v>43964.386296296303</v>
      </c>
      <c r="R935" s="1" t="str">
        <f>_xlfn.IFNA(IF(Veg_Table[[#This Row],[EVM_LAST_EDITOR]]="","zBlank EVM Last Editor",VLOOKUP(Veg_Table[[#This Row],[EVM_LAST_EDITOR]],Roster_Table[#All],4,FALSE)),"zAWRR Not in Roster")</f>
        <v>MGE</v>
      </c>
      <c r="S935" s="1" t="str">
        <f>_xlfn.IFNA(IF(Veg_Table[[#This Row],[EVM_LAST_EDITOR]]="","zBlank EVM Last Editor",VLOOKUP(Veg_Table[[#This Row],[EVM_LAST_EDITOR]],Roster_Table[#All],16,FALSE)),"zCompany_AWRR not in Roster")</f>
        <v>MGE_Mountain G Enterprises</v>
      </c>
      <c r="T935" s="2">
        <f>IFERROR(DATE(YEAR(Veg_Table[[#This Row],[Created2]]),MONTH(Veg_Table[[#This Row],[Created2]]),DAY(Veg_Table[[#This Row],[Created2]])),DATE(2019,1,1))</f>
        <v>43922</v>
      </c>
      <c r="U935" s="3">
        <f>VALUE(SUBSTITUTE(Veg_Table[[#This Row],[Created]],",",""))</f>
        <v>43922.528518518498</v>
      </c>
      <c r="V935" s="3" t="str">
        <f ca="1">IFERROR(_xlfn.IFNA(CELL("contents",INDIRECT(_xlfn.CONCAT("Veg_Table_Production_Data!",ADDRESS(MATCH(_xlfn.MAXIFS(#REF!,#REF!,"="&amp;Veg_Table[[#This Row],[AUTO_ID]],#REF!,"&lt;"&amp;Veg_Table[[#This Row],[EVM_LAST_EDITED_Day]]),#REF!,0),COLUMN(#REF!),4,1,)))),""),"")</f>
        <v/>
      </c>
      <c r="W935" s="3" t="str">
        <f ca="1">IF(Veg_Table[[#This Row],[Previous_Prescription]]="","No",IF(Veg_Table[[#This Row],[Previous_Prescription]]=Veg_Table[[#This Row],[PRESCRIP]],"No","Yes"))</f>
        <v>No</v>
      </c>
      <c r="X935" s="3" t="str">
        <f>IF(Veg_Table[[#This Row],[EVM_LAST_EDITED_Day]]=Veg_Table[[#This Row],[Created_Day]],"New","Old")</f>
        <v>Old</v>
      </c>
      <c r="Y935" s="1">
        <f>IFERROR(IF(FIND("delete",LOWER(Veg_Table[[#This Row],[PI_COMMENTS]]))&gt;=1,1,0),0)</f>
        <v>0</v>
      </c>
      <c r="Z935" s="1" t="str">
        <f>_xlfn.IFNA(IF(Veg_Table[[#This Row],[EVM_LAST_EDITOR]]="","Yes",VLOOKUP(Veg_Table[[#This Row],[EVM_LAST_EDITOR]],Roster_Table[#All],15,FALSE)),"Yes")</f>
        <v>Yes</v>
      </c>
      <c r="AA93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35" s="1" t="str">
        <f>_xlfn.IFNA(VLOOKUP(Veg_Table[[#This Row],[EVM_LAST_EDITOR]],Roster_Table[#All],3,FALSE),"zAWRR Not in Roster")</f>
        <v>Tyler</v>
      </c>
      <c r="AC935" s="1" t="str">
        <f>_xlfn.IFNA(VLOOKUP(Veg_Table[[#This Row],[EVM_LAST_EDITOR]],Roster_Table[#All],2,FALSE),"zAWRR Not in Roster")</f>
        <v>Rey</v>
      </c>
      <c r="AD935" s="1" t="str">
        <f>IF(_xlfn.CONCAT(Veg_Table[[#This Row],[First_Name]]," ",Veg_Table[[#This Row],[Last_Name]])="zAWRR Not in Roster zAWRR Not in Roster","zAWRR Not in Roster",_xlfn.CONCAT(Veg_Table[[#This Row],[First_Name]]," ",Veg_Table[[#This Row],[Last_Name]]))</f>
        <v>Tyler Rey</v>
      </c>
      <c r="AE935">
        <v>2970007</v>
      </c>
      <c r="AF935" t="s">
        <v>3438</v>
      </c>
      <c r="AG935" t="s">
        <v>93</v>
      </c>
      <c r="AH935" t="s">
        <v>1670</v>
      </c>
      <c r="AI935" t="s">
        <v>2722</v>
      </c>
      <c r="AJ935" t="s">
        <v>36</v>
      </c>
      <c r="AL935" t="s">
        <v>22</v>
      </c>
      <c r="AM935" t="s">
        <v>1007</v>
      </c>
      <c r="AN935" t="s">
        <v>25</v>
      </c>
      <c r="AO935" t="s">
        <v>25</v>
      </c>
      <c r="AP935">
        <v>3</v>
      </c>
      <c r="AQ935">
        <v>10</v>
      </c>
      <c r="AS935" t="s">
        <v>50</v>
      </c>
      <c r="AT935" t="s">
        <v>26</v>
      </c>
      <c r="AV935" t="s">
        <v>519</v>
      </c>
      <c r="AW935" t="s">
        <v>3439</v>
      </c>
      <c r="AZ935"/>
      <c r="BB935" s="4"/>
      <c r="BD935" t="s">
        <v>29</v>
      </c>
      <c r="BE935" t="s">
        <v>25</v>
      </c>
      <c r="BF935" t="s">
        <v>513</v>
      </c>
      <c r="BI935" s="3"/>
      <c r="BJ935" t="s">
        <v>3421</v>
      </c>
      <c r="BK935" s="30" t="s">
        <v>166</v>
      </c>
      <c r="BL935" s="3">
        <v>43964.386296296296</v>
      </c>
      <c r="BM935" t="s">
        <v>31</v>
      </c>
      <c r="BN935" t="s">
        <v>32</v>
      </c>
      <c r="BP935" t="s">
        <v>1671</v>
      </c>
      <c r="BQ935" t="s">
        <v>1025</v>
      </c>
      <c r="BR935" t="s">
        <v>28</v>
      </c>
      <c r="BS935" t="s">
        <v>28</v>
      </c>
      <c r="BT935" t="s">
        <v>166</v>
      </c>
      <c r="BU935" s="3">
        <v>43922.52851851852</v>
      </c>
      <c r="BV935" t="s">
        <v>803</v>
      </c>
      <c r="BW935" s="3">
        <v>43964.64853619213</v>
      </c>
      <c r="BX935" t="s">
        <v>3440</v>
      </c>
      <c r="CG935"/>
      <c r="CH935"/>
      <c r="CI935"/>
      <c r="CY935"/>
      <c r="DA935"/>
      <c r="DE935"/>
      <c r="DF935"/>
    </row>
    <row r="936" spans="1:110" x14ac:dyDescent="0.25">
      <c r="A936" s="1">
        <f>IF(Veg_Table[[#This Row],[VP_STATUS]]="Hold",0,IF(OR(AND(Veg_Table[[#This Row],[PRESCRIP]]="NW_No Work",Veg_Table[[#This Row],[VP_STATUS]]&lt;&gt;"No Work Required Under EVM"),AND(Veg_Table[[#This Row],[VP_STATUS]]="No Work Required Under EVM",Veg_Table[[#This Row],[PRESCRIP]]&lt;&gt;"NW_No Work")),1,0))</f>
        <v>0</v>
      </c>
      <c r="B936" s="1">
        <f>IF(Veg_Table[[#This Row],[SPECIES]]="",1,0)</f>
        <v>0</v>
      </c>
      <c r="C936" s="1">
        <f>IF(Veg_Table[[#This Row],[DIAMETER]]="",1,0)</f>
        <v>0</v>
      </c>
      <c r="D936" s="1">
        <f>IF(Veg_Table[[#This Row],[HEIGHT]]="",1,0)</f>
        <v>0</v>
      </c>
      <c r="E93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36" s="1">
        <f>IF(AND(Veg_Table[[#This Row],[TAT_RESULT]]="ABATE",Veg_Table[[#This Row],[PRESCRIP]]="NW_No Work"),1,0)</f>
        <v>0</v>
      </c>
      <c r="G936" s="1">
        <f>IF(OR(Veg_Table[[#This Row],[Prescription R-Scale]]="NA",Veg_Table[[#This Row],[Diameter R-Scale]]="NA"),0,IF(Veg_Table[[#This Row],[Diameter R-Scale]]&lt;&gt;Veg_Table[[#This Row],[Prescription R-Scale]],1,0))</f>
        <v>0</v>
      </c>
      <c r="H936" s="1">
        <f>IF(OR(AND(Veg_Table[[#This Row],[PRESCRIP]]="BC_Br Rmv", Veg_Table[[#This Row],[WOOD_MAN]]&lt;&gt;"Not Needed"),AND(Veg_Table[[#This Row],[PRESCRIP]]="BCS_Br Rmv+Trt", Veg_Table[[#This Row],[WOOD_MAN]]&lt;&gt;"Not Needed")),1,0)</f>
        <v>0</v>
      </c>
      <c r="I936" s="1">
        <f ca="1">IF(AND(Veg_Table[[#This Row],[Prescription_Changed]]="Yes",Veg_Table[[#This Row],[TAT_RESULT]]=""),1,0)</f>
        <v>0</v>
      </c>
      <c r="J936" s="1">
        <f ca="1">SUM(Veg_Table[[#This Row],[Prescription and Status do not match]:[Prescription_Edited_And_TAT_Is_Blank]])</f>
        <v>0</v>
      </c>
      <c r="K936" s="1">
        <f ca="1">IF(Veg_Table[[#This Row],[Sum of Errors]]&gt;0,1,0)</f>
        <v>0</v>
      </c>
      <c r="L936" s="1">
        <f>1</f>
        <v>1</v>
      </c>
      <c r="M93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936" s="1">
        <f>IF(OR(MID(Veg_Table[[#This Row],[PRESCRIP]],2,1)="1",MID(Veg_Table[[#This Row],[PRESCRIP]],2,1)="2",MID(Veg_Table[[#This Row],[PRESCRIP]],2,1)="3",MID(Veg_Table[[#This Row],[PRESCRIP]],2,1)="4"),_xlfn.NUMBERVALUE(MID(Veg_Table[[#This Row],[PRESCRIP]],2,1)),"NA")</f>
        <v>1</v>
      </c>
      <c r="O936" s="1">
        <f>WEEKNUM(Veg_Table[[#This Row],[EVM_LAST_EDITED_Day]],2)</f>
        <v>20</v>
      </c>
      <c r="P936" s="25">
        <f>IFERROR(DATE(YEAR(Veg_Table[[#This Row],[EVM_LAST_EDITED2]]),MONTH(Veg_Table[[#This Row],[EVM_LAST_EDITED2]]),DAY(Veg_Table[[#This Row],[EVM_LAST_EDITED2]])),DATE(2019,1,1))</f>
        <v>43964</v>
      </c>
      <c r="Q936" s="3">
        <f>VALUE(SUBSTITUTE(Veg_Table[[#This Row],[EVM_LAST_EDITED]],",",""))</f>
        <v>43964.386296296303</v>
      </c>
      <c r="R936" s="1" t="str">
        <f>_xlfn.IFNA(IF(Veg_Table[[#This Row],[EVM_LAST_EDITOR]]="","zBlank EVM Last Editor",VLOOKUP(Veg_Table[[#This Row],[EVM_LAST_EDITOR]],Roster_Table[#All],4,FALSE)),"zAWRR Not in Roster")</f>
        <v>MGE</v>
      </c>
      <c r="S936" s="1" t="str">
        <f>_xlfn.IFNA(IF(Veg_Table[[#This Row],[EVM_LAST_EDITOR]]="","zBlank EVM Last Editor",VLOOKUP(Veg_Table[[#This Row],[EVM_LAST_EDITOR]],Roster_Table[#All],16,FALSE)),"zCompany_AWRR not in Roster")</f>
        <v>MGE_Mountain G Enterprises</v>
      </c>
      <c r="T936" s="2">
        <f>IFERROR(DATE(YEAR(Veg_Table[[#This Row],[Created2]]),MONTH(Veg_Table[[#This Row],[Created2]]),DAY(Veg_Table[[#This Row],[Created2]])),DATE(2019,1,1))</f>
        <v>43922</v>
      </c>
      <c r="U936" s="3">
        <f>VALUE(SUBSTITUTE(Veg_Table[[#This Row],[Created]],",",""))</f>
        <v>43922.5321527778</v>
      </c>
      <c r="V936" s="3" t="str">
        <f ca="1">IFERROR(_xlfn.IFNA(CELL("contents",INDIRECT(_xlfn.CONCAT("Veg_Table_Production_Data!",ADDRESS(MATCH(_xlfn.MAXIFS(#REF!,#REF!,"="&amp;Veg_Table[[#This Row],[AUTO_ID]],#REF!,"&lt;"&amp;Veg_Table[[#This Row],[EVM_LAST_EDITED_Day]]),#REF!,0),COLUMN(#REF!),4,1,)))),""),"")</f>
        <v/>
      </c>
      <c r="W936" s="3" t="str">
        <f ca="1">IF(Veg_Table[[#This Row],[Previous_Prescription]]="","No",IF(Veg_Table[[#This Row],[Previous_Prescription]]=Veg_Table[[#This Row],[PRESCRIP]],"No","Yes"))</f>
        <v>No</v>
      </c>
      <c r="X936" s="3" t="str">
        <f>IF(Veg_Table[[#This Row],[EVM_LAST_EDITED_Day]]=Veg_Table[[#This Row],[Created_Day]],"New","Old")</f>
        <v>Old</v>
      </c>
      <c r="Y936" s="1">
        <f>IFERROR(IF(FIND("delete",LOWER(Veg_Table[[#This Row],[PI_COMMENTS]]))&gt;=1,1,0),0)</f>
        <v>0</v>
      </c>
      <c r="Z936" s="1" t="str">
        <f>_xlfn.IFNA(IF(Veg_Table[[#This Row],[EVM_LAST_EDITOR]]="","Yes",VLOOKUP(Veg_Table[[#This Row],[EVM_LAST_EDITOR]],Roster_Table[#All],15,FALSE)),"Yes")</f>
        <v>Yes</v>
      </c>
      <c r="AA93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36" s="1" t="str">
        <f>_xlfn.IFNA(VLOOKUP(Veg_Table[[#This Row],[EVM_LAST_EDITOR]],Roster_Table[#All],3,FALSE),"zAWRR Not in Roster")</f>
        <v>Tyler</v>
      </c>
      <c r="AC936" s="1" t="str">
        <f>_xlfn.IFNA(VLOOKUP(Veg_Table[[#This Row],[EVM_LAST_EDITOR]],Roster_Table[#All],2,FALSE),"zAWRR Not in Roster")</f>
        <v>Rey</v>
      </c>
      <c r="AD936" s="1" t="str">
        <f>IF(_xlfn.CONCAT(Veg_Table[[#This Row],[First_Name]]," ",Veg_Table[[#This Row],[Last_Name]])="zAWRR Not in Roster zAWRR Not in Roster","zAWRR Not in Roster",_xlfn.CONCAT(Veg_Table[[#This Row],[First_Name]]," ",Veg_Table[[#This Row],[Last_Name]]))</f>
        <v>Tyler Rey</v>
      </c>
      <c r="AE936">
        <v>2970008</v>
      </c>
      <c r="AF936" t="s">
        <v>5773</v>
      </c>
      <c r="AG936" t="s">
        <v>93</v>
      </c>
      <c r="AH936" t="s">
        <v>1670</v>
      </c>
      <c r="AI936" t="s">
        <v>2722</v>
      </c>
      <c r="AJ936" t="s">
        <v>36</v>
      </c>
      <c r="AL936" t="s">
        <v>22</v>
      </c>
      <c r="AM936" t="s">
        <v>38</v>
      </c>
      <c r="AN936" t="s">
        <v>25</v>
      </c>
      <c r="AO936" t="s">
        <v>25</v>
      </c>
      <c r="AP936">
        <v>11</v>
      </c>
      <c r="AQ936">
        <v>33</v>
      </c>
      <c r="AR936" t="s">
        <v>511</v>
      </c>
      <c r="AS936" t="s">
        <v>55</v>
      </c>
      <c r="AT936" t="s">
        <v>515</v>
      </c>
      <c r="AV936" t="s">
        <v>519</v>
      </c>
      <c r="AW936" t="s">
        <v>5774</v>
      </c>
      <c r="AZ936"/>
      <c r="BB936" s="4"/>
      <c r="BD936" t="s">
        <v>29</v>
      </c>
      <c r="BE936" t="s">
        <v>25</v>
      </c>
      <c r="BF936" t="s">
        <v>513</v>
      </c>
      <c r="BI936" s="3"/>
      <c r="BJ936" t="s">
        <v>3437</v>
      </c>
      <c r="BK936" s="30" t="s">
        <v>166</v>
      </c>
      <c r="BL936" s="3">
        <v>43964.386296296296</v>
      </c>
      <c r="BM936" t="s">
        <v>31</v>
      </c>
      <c r="BN936" t="s">
        <v>32</v>
      </c>
      <c r="BP936" t="s">
        <v>1671</v>
      </c>
      <c r="BQ936" t="s">
        <v>1025</v>
      </c>
      <c r="BR936" t="s">
        <v>28</v>
      </c>
      <c r="BS936" t="s">
        <v>28</v>
      </c>
      <c r="BT936" t="s">
        <v>166</v>
      </c>
      <c r="BU936" s="3">
        <v>43922.532152777778</v>
      </c>
      <c r="BV936" t="s">
        <v>803</v>
      </c>
      <c r="BW936" s="3">
        <v>43964.64853619213</v>
      </c>
      <c r="BX936" t="s">
        <v>5775</v>
      </c>
      <c r="CG936"/>
      <c r="CH936"/>
      <c r="CI936"/>
      <c r="CY936"/>
      <c r="DA936"/>
      <c r="DE936"/>
      <c r="DF936"/>
    </row>
    <row r="937" spans="1:110" x14ac:dyDescent="0.25">
      <c r="A937" s="1">
        <f>IF(Veg_Table[[#This Row],[VP_STATUS]]="Hold",0,IF(OR(AND(Veg_Table[[#This Row],[PRESCRIP]]="NW_No Work",Veg_Table[[#This Row],[VP_STATUS]]&lt;&gt;"No Work Required Under EVM"),AND(Veg_Table[[#This Row],[VP_STATUS]]="No Work Required Under EVM",Veg_Table[[#This Row],[PRESCRIP]]&lt;&gt;"NW_No Work")),1,0))</f>
        <v>0</v>
      </c>
      <c r="B937" s="1">
        <f>IF(Veg_Table[[#This Row],[SPECIES]]="",1,0)</f>
        <v>0</v>
      </c>
      <c r="C937" s="1">
        <f>IF(Veg_Table[[#This Row],[DIAMETER]]="",1,0)</f>
        <v>0</v>
      </c>
      <c r="D937" s="1">
        <f>IF(Veg_Table[[#This Row],[HEIGHT]]="",1,0)</f>
        <v>0</v>
      </c>
      <c r="E93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37" s="1">
        <f>IF(AND(Veg_Table[[#This Row],[TAT_RESULT]]="ABATE",Veg_Table[[#This Row],[PRESCRIP]]="NW_No Work"),1,0)</f>
        <v>0</v>
      </c>
      <c r="G937" s="1">
        <f>IF(OR(Veg_Table[[#This Row],[Prescription R-Scale]]="NA",Veg_Table[[#This Row],[Diameter R-Scale]]="NA"),0,IF(Veg_Table[[#This Row],[Diameter R-Scale]]&lt;&gt;Veg_Table[[#This Row],[Prescription R-Scale]],1,0))</f>
        <v>0</v>
      </c>
      <c r="H937" s="1">
        <f>IF(OR(AND(Veg_Table[[#This Row],[PRESCRIP]]="BC_Br Rmv", Veg_Table[[#This Row],[WOOD_MAN]]&lt;&gt;"Not Needed"),AND(Veg_Table[[#This Row],[PRESCRIP]]="BCS_Br Rmv+Trt", Veg_Table[[#This Row],[WOOD_MAN]]&lt;&gt;"Not Needed")),1,0)</f>
        <v>0</v>
      </c>
      <c r="I937" s="1">
        <f ca="1">IF(AND(Veg_Table[[#This Row],[Prescription_Changed]]="Yes",Veg_Table[[#This Row],[TAT_RESULT]]=""),1,0)</f>
        <v>0</v>
      </c>
      <c r="J937" s="1">
        <f ca="1">SUM(Veg_Table[[#This Row],[Prescription and Status do not match]:[Prescription_Edited_And_TAT_Is_Blank]])</f>
        <v>0</v>
      </c>
      <c r="K937" s="1">
        <f ca="1">IF(Veg_Table[[#This Row],[Sum of Errors]]&gt;0,1,0)</f>
        <v>0</v>
      </c>
      <c r="L937" s="1">
        <f>1</f>
        <v>1</v>
      </c>
      <c r="M937"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937" s="1" t="str">
        <f>IF(OR(MID(Veg_Table[[#This Row],[PRESCRIP]],2,1)="1",MID(Veg_Table[[#This Row],[PRESCRIP]],2,1)="2",MID(Veg_Table[[#This Row],[PRESCRIP]],2,1)="3",MID(Veg_Table[[#This Row],[PRESCRIP]],2,1)="4"),_xlfn.NUMBERVALUE(MID(Veg_Table[[#This Row],[PRESCRIP]],2,1)),"NA")</f>
        <v>NA</v>
      </c>
      <c r="O937" s="1">
        <f>WEEKNUM(Veg_Table[[#This Row],[EVM_LAST_EDITED_Day]],2)</f>
        <v>20</v>
      </c>
      <c r="P937" s="25">
        <f>IFERROR(DATE(YEAR(Veg_Table[[#This Row],[EVM_LAST_EDITED2]]),MONTH(Veg_Table[[#This Row],[EVM_LAST_EDITED2]]),DAY(Veg_Table[[#This Row],[EVM_LAST_EDITED2]])),DATE(2019,1,1))</f>
        <v>43964</v>
      </c>
      <c r="Q937" s="3">
        <f>VALUE(SUBSTITUTE(Veg_Table[[#This Row],[EVM_LAST_EDITED]],",",""))</f>
        <v>43964.386550925898</v>
      </c>
      <c r="R937" s="1" t="str">
        <f>_xlfn.IFNA(IF(Veg_Table[[#This Row],[EVM_LAST_EDITOR]]="","zBlank EVM Last Editor",VLOOKUP(Veg_Table[[#This Row],[EVM_LAST_EDITOR]],Roster_Table[#All],4,FALSE)),"zAWRR Not in Roster")</f>
        <v>MGE</v>
      </c>
      <c r="S937" s="1" t="str">
        <f>_xlfn.IFNA(IF(Veg_Table[[#This Row],[EVM_LAST_EDITOR]]="","zBlank EVM Last Editor",VLOOKUP(Veg_Table[[#This Row],[EVM_LAST_EDITOR]],Roster_Table[#All],16,FALSE)),"zCompany_AWRR not in Roster")</f>
        <v>MGE_Mountain G Enterprises</v>
      </c>
      <c r="T937" s="2">
        <f>IFERROR(DATE(YEAR(Veg_Table[[#This Row],[Created2]]),MONTH(Veg_Table[[#This Row],[Created2]]),DAY(Veg_Table[[#This Row],[Created2]])),DATE(2019,1,1))</f>
        <v>43935</v>
      </c>
      <c r="U937" s="3">
        <f>VALUE(SUBSTITUTE(Veg_Table[[#This Row],[Created]],",",""))</f>
        <v>43935.506064814799</v>
      </c>
      <c r="V937" s="3" t="str">
        <f ca="1">IFERROR(_xlfn.IFNA(CELL("contents",INDIRECT(_xlfn.CONCAT("Veg_Table_Production_Data!",ADDRESS(MATCH(_xlfn.MAXIFS(#REF!,#REF!,"="&amp;Veg_Table[[#This Row],[AUTO_ID]],#REF!,"&lt;"&amp;Veg_Table[[#This Row],[EVM_LAST_EDITED_Day]]),#REF!,0),COLUMN(#REF!),4,1,)))),""),"")</f>
        <v/>
      </c>
      <c r="W937" s="3" t="str">
        <f ca="1">IF(Veg_Table[[#This Row],[Previous_Prescription]]="","No",IF(Veg_Table[[#This Row],[Previous_Prescription]]=Veg_Table[[#This Row],[PRESCRIP]],"No","Yes"))</f>
        <v>No</v>
      </c>
      <c r="X937" s="3" t="str">
        <f>IF(Veg_Table[[#This Row],[EVM_LAST_EDITED_Day]]=Veg_Table[[#This Row],[Created_Day]],"New","Old")</f>
        <v>Old</v>
      </c>
      <c r="Y937" s="1">
        <f>IFERROR(IF(FIND("delete",LOWER(Veg_Table[[#This Row],[PI_COMMENTS]]))&gt;=1,1,0),0)</f>
        <v>0</v>
      </c>
      <c r="Z937" s="1" t="str">
        <f>_xlfn.IFNA(IF(Veg_Table[[#This Row],[EVM_LAST_EDITOR]]="","Yes",VLOOKUP(Veg_Table[[#This Row],[EVM_LAST_EDITOR]],Roster_Table[#All],15,FALSE)),"Yes")</f>
        <v>Yes</v>
      </c>
      <c r="AA93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37" s="1" t="str">
        <f>_xlfn.IFNA(VLOOKUP(Veg_Table[[#This Row],[EVM_LAST_EDITOR]],Roster_Table[#All],3,FALSE),"zAWRR Not in Roster")</f>
        <v>Tyler</v>
      </c>
      <c r="AC937" s="1" t="str">
        <f>_xlfn.IFNA(VLOOKUP(Veg_Table[[#This Row],[EVM_LAST_EDITOR]],Roster_Table[#All],2,FALSE),"zAWRR Not in Roster")</f>
        <v>Rey</v>
      </c>
      <c r="AD937" s="1" t="str">
        <f>IF(_xlfn.CONCAT(Veg_Table[[#This Row],[First_Name]]," ",Veg_Table[[#This Row],[Last_Name]])="zAWRR Not in Roster zAWRR Not in Roster","zAWRR Not in Roster",_xlfn.CONCAT(Veg_Table[[#This Row],[First_Name]]," ",Veg_Table[[#This Row],[Last_Name]]))</f>
        <v>Tyler Rey</v>
      </c>
      <c r="AE937">
        <v>3104790</v>
      </c>
      <c r="AF937" t="s">
        <v>2726</v>
      </c>
      <c r="AG937" t="s">
        <v>93</v>
      </c>
      <c r="AH937" t="s">
        <v>1670</v>
      </c>
      <c r="AI937" t="s">
        <v>2722</v>
      </c>
      <c r="AJ937" t="s">
        <v>21</v>
      </c>
      <c r="AL937" t="s">
        <v>22</v>
      </c>
      <c r="AM937" t="s">
        <v>38</v>
      </c>
      <c r="AN937" t="s">
        <v>25</v>
      </c>
      <c r="AO937" t="s">
        <v>25</v>
      </c>
      <c r="AP937">
        <v>19</v>
      </c>
      <c r="AQ937">
        <v>60</v>
      </c>
      <c r="AR937" t="s">
        <v>511</v>
      </c>
      <c r="AS937" t="s">
        <v>24</v>
      </c>
      <c r="AT937" t="s">
        <v>26</v>
      </c>
      <c r="AV937" t="s">
        <v>519</v>
      </c>
      <c r="AW937" t="s">
        <v>2727</v>
      </c>
      <c r="AZ937"/>
      <c r="BB937" s="4"/>
      <c r="BD937" t="s">
        <v>29</v>
      </c>
      <c r="BE937" t="s">
        <v>25</v>
      </c>
      <c r="BF937" t="s">
        <v>513</v>
      </c>
      <c r="BI937" s="3"/>
      <c r="BK937" s="30" t="s">
        <v>166</v>
      </c>
      <c r="BL937" s="3">
        <v>43964.386550925927</v>
      </c>
      <c r="BM937" t="s">
        <v>31</v>
      </c>
      <c r="BN937" t="s">
        <v>32</v>
      </c>
      <c r="BP937" t="s">
        <v>1671</v>
      </c>
      <c r="BQ937" t="s">
        <v>1025</v>
      </c>
      <c r="BR937" t="s">
        <v>28</v>
      </c>
      <c r="BS937" t="s">
        <v>28</v>
      </c>
      <c r="BT937" t="s">
        <v>166</v>
      </c>
      <c r="BU937" s="3">
        <v>43935.506064814814</v>
      </c>
      <c r="BV937" t="s">
        <v>803</v>
      </c>
      <c r="BW937" s="3">
        <v>43964.648572939812</v>
      </c>
      <c r="BX937" t="s">
        <v>2728</v>
      </c>
      <c r="CG937"/>
      <c r="CH937"/>
      <c r="CI937"/>
      <c r="CY937"/>
      <c r="DA937"/>
      <c r="DE937"/>
      <c r="DF937"/>
    </row>
    <row r="938" spans="1:110" x14ac:dyDescent="0.25">
      <c r="A938" s="1">
        <f>IF(Veg_Table[[#This Row],[VP_STATUS]]="Hold",0,IF(OR(AND(Veg_Table[[#This Row],[PRESCRIP]]="NW_No Work",Veg_Table[[#This Row],[VP_STATUS]]&lt;&gt;"No Work Required Under EVM"),AND(Veg_Table[[#This Row],[VP_STATUS]]="No Work Required Under EVM",Veg_Table[[#This Row],[PRESCRIP]]&lt;&gt;"NW_No Work")),1,0))</f>
        <v>0</v>
      </c>
      <c r="B938" s="1">
        <f>IF(Veg_Table[[#This Row],[SPECIES]]="",1,0)</f>
        <v>0</v>
      </c>
      <c r="C938" s="1">
        <f>IF(Veg_Table[[#This Row],[DIAMETER]]="",1,0)</f>
        <v>0</v>
      </c>
      <c r="D938" s="1">
        <f>IF(Veg_Table[[#This Row],[HEIGHT]]="",1,0)</f>
        <v>0</v>
      </c>
      <c r="E93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38" s="1">
        <f>IF(AND(Veg_Table[[#This Row],[TAT_RESULT]]="ABATE",Veg_Table[[#This Row],[PRESCRIP]]="NW_No Work"),1,0)</f>
        <v>0</v>
      </c>
      <c r="G938" s="1">
        <f>IF(OR(Veg_Table[[#This Row],[Prescription R-Scale]]="NA",Veg_Table[[#This Row],[Diameter R-Scale]]="NA"),0,IF(Veg_Table[[#This Row],[Diameter R-Scale]]&lt;&gt;Veg_Table[[#This Row],[Prescription R-Scale]],1,0))</f>
        <v>0</v>
      </c>
      <c r="H938" s="1">
        <f>IF(OR(AND(Veg_Table[[#This Row],[PRESCRIP]]="BC_Br Rmv", Veg_Table[[#This Row],[WOOD_MAN]]&lt;&gt;"Not Needed"),AND(Veg_Table[[#This Row],[PRESCRIP]]="BCS_Br Rmv+Trt", Veg_Table[[#This Row],[WOOD_MAN]]&lt;&gt;"Not Needed")),1,0)</f>
        <v>0</v>
      </c>
      <c r="I938" s="1">
        <f ca="1">IF(AND(Veg_Table[[#This Row],[Prescription_Changed]]="Yes",Veg_Table[[#This Row],[TAT_RESULT]]=""),1,0)</f>
        <v>0</v>
      </c>
      <c r="J938" s="1">
        <f ca="1">SUM(Veg_Table[[#This Row],[Prescription and Status do not match]:[Prescription_Edited_And_TAT_Is_Blank]])</f>
        <v>0</v>
      </c>
      <c r="K938" s="1">
        <f ca="1">IF(Veg_Table[[#This Row],[Sum of Errors]]&gt;0,1,0)</f>
        <v>0</v>
      </c>
      <c r="L938" s="1">
        <f>1</f>
        <v>1</v>
      </c>
      <c r="M938"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938" s="1" t="str">
        <f>IF(OR(MID(Veg_Table[[#This Row],[PRESCRIP]],2,1)="1",MID(Veg_Table[[#This Row],[PRESCRIP]],2,1)="2",MID(Veg_Table[[#This Row],[PRESCRIP]],2,1)="3",MID(Veg_Table[[#This Row],[PRESCRIP]],2,1)="4"),_xlfn.NUMBERVALUE(MID(Veg_Table[[#This Row],[PRESCRIP]],2,1)),"NA")</f>
        <v>NA</v>
      </c>
      <c r="O938" s="1">
        <f>WEEKNUM(Veg_Table[[#This Row],[EVM_LAST_EDITED_Day]],2)</f>
        <v>20</v>
      </c>
      <c r="P938" s="25">
        <f>IFERROR(DATE(YEAR(Veg_Table[[#This Row],[EVM_LAST_EDITED2]]),MONTH(Veg_Table[[#This Row],[EVM_LAST_EDITED2]]),DAY(Veg_Table[[#This Row],[EVM_LAST_EDITED2]])),DATE(2019,1,1))</f>
        <v>43964</v>
      </c>
      <c r="Q938" s="3">
        <f>VALUE(SUBSTITUTE(Veg_Table[[#This Row],[EVM_LAST_EDITED]],",",""))</f>
        <v>43964.386550925898</v>
      </c>
      <c r="R938" s="1" t="str">
        <f>_xlfn.IFNA(IF(Veg_Table[[#This Row],[EVM_LAST_EDITOR]]="","zBlank EVM Last Editor",VLOOKUP(Veg_Table[[#This Row],[EVM_LAST_EDITOR]],Roster_Table[#All],4,FALSE)),"zAWRR Not in Roster")</f>
        <v>MGE</v>
      </c>
      <c r="S938" s="1" t="str">
        <f>_xlfn.IFNA(IF(Veg_Table[[#This Row],[EVM_LAST_EDITOR]]="","zBlank EVM Last Editor",VLOOKUP(Veg_Table[[#This Row],[EVM_LAST_EDITOR]],Roster_Table[#All],16,FALSE)),"zCompany_AWRR not in Roster")</f>
        <v>MGE_Mountain G Enterprises</v>
      </c>
      <c r="T938" s="2">
        <f>IFERROR(DATE(YEAR(Veg_Table[[#This Row],[Created2]]),MONTH(Veg_Table[[#This Row],[Created2]]),DAY(Veg_Table[[#This Row],[Created2]])),DATE(2019,1,1))</f>
        <v>43935</v>
      </c>
      <c r="U938" s="3">
        <f>VALUE(SUBSTITUTE(Veg_Table[[#This Row],[Created]],",",""))</f>
        <v>43935.506469907399</v>
      </c>
      <c r="V938" s="3" t="str">
        <f ca="1">IFERROR(_xlfn.IFNA(CELL("contents",INDIRECT(_xlfn.CONCAT("Veg_Table_Production_Data!",ADDRESS(MATCH(_xlfn.MAXIFS(#REF!,#REF!,"="&amp;Veg_Table[[#This Row],[AUTO_ID]],#REF!,"&lt;"&amp;Veg_Table[[#This Row],[EVM_LAST_EDITED_Day]]),#REF!,0),COLUMN(#REF!),4,1,)))),""),"")</f>
        <v/>
      </c>
      <c r="W938" s="3" t="str">
        <f ca="1">IF(Veg_Table[[#This Row],[Previous_Prescription]]="","No",IF(Veg_Table[[#This Row],[Previous_Prescription]]=Veg_Table[[#This Row],[PRESCRIP]],"No","Yes"))</f>
        <v>No</v>
      </c>
      <c r="X938" s="3" t="str">
        <f>IF(Veg_Table[[#This Row],[EVM_LAST_EDITED_Day]]=Veg_Table[[#This Row],[Created_Day]],"New","Old")</f>
        <v>Old</v>
      </c>
      <c r="Y938" s="1">
        <f>IFERROR(IF(FIND("delete",LOWER(Veg_Table[[#This Row],[PI_COMMENTS]]))&gt;=1,1,0),0)</f>
        <v>0</v>
      </c>
      <c r="Z938" s="1" t="str">
        <f>_xlfn.IFNA(IF(Veg_Table[[#This Row],[EVM_LAST_EDITOR]]="","Yes",VLOOKUP(Veg_Table[[#This Row],[EVM_LAST_EDITOR]],Roster_Table[#All],15,FALSE)),"Yes")</f>
        <v>Yes</v>
      </c>
      <c r="AA93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38" s="1" t="str">
        <f>_xlfn.IFNA(VLOOKUP(Veg_Table[[#This Row],[EVM_LAST_EDITOR]],Roster_Table[#All],3,FALSE),"zAWRR Not in Roster")</f>
        <v>Tyler</v>
      </c>
      <c r="AC938" s="1" t="str">
        <f>_xlfn.IFNA(VLOOKUP(Veg_Table[[#This Row],[EVM_LAST_EDITOR]],Roster_Table[#All],2,FALSE),"zAWRR Not in Roster")</f>
        <v>Rey</v>
      </c>
      <c r="AD938" s="1" t="str">
        <f>IF(_xlfn.CONCAT(Veg_Table[[#This Row],[First_Name]]," ",Veg_Table[[#This Row],[Last_Name]])="zAWRR Not in Roster zAWRR Not in Roster","zAWRR Not in Roster",_xlfn.CONCAT(Veg_Table[[#This Row],[First_Name]]," ",Veg_Table[[#This Row],[Last_Name]]))</f>
        <v>Tyler Rey</v>
      </c>
      <c r="AE938">
        <v>3104791</v>
      </c>
      <c r="AF938" t="s">
        <v>2723</v>
      </c>
      <c r="AG938" t="s">
        <v>93</v>
      </c>
      <c r="AH938" t="s">
        <v>1670</v>
      </c>
      <c r="AI938" t="s">
        <v>2722</v>
      </c>
      <c r="AJ938" t="s">
        <v>21</v>
      </c>
      <c r="AL938" t="s">
        <v>22</v>
      </c>
      <c r="AM938" t="s">
        <v>38</v>
      </c>
      <c r="AN938" t="s">
        <v>25</v>
      </c>
      <c r="AO938" t="s">
        <v>25</v>
      </c>
      <c r="AP938">
        <v>14</v>
      </c>
      <c r="AQ938">
        <v>58</v>
      </c>
      <c r="AR938" t="s">
        <v>511</v>
      </c>
      <c r="AS938" t="s">
        <v>24</v>
      </c>
      <c r="AT938" t="s">
        <v>26</v>
      </c>
      <c r="AV938" t="s">
        <v>519</v>
      </c>
      <c r="AW938" t="s">
        <v>2724</v>
      </c>
      <c r="AZ938"/>
      <c r="BB938" s="4"/>
      <c r="BD938" t="s">
        <v>29</v>
      </c>
      <c r="BE938" t="s">
        <v>25</v>
      </c>
      <c r="BF938" t="s">
        <v>513</v>
      </c>
      <c r="BI938" s="3"/>
      <c r="BK938" s="30" t="s">
        <v>166</v>
      </c>
      <c r="BL938" s="3">
        <v>43964.386550925927</v>
      </c>
      <c r="BM938" t="s">
        <v>31</v>
      </c>
      <c r="BN938" t="s">
        <v>32</v>
      </c>
      <c r="BP938" t="s">
        <v>1671</v>
      </c>
      <c r="BQ938" t="s">
        <v>1025</v>
      </c>
      <c r="BR938" t="s">
        <v>28</v>
      </c>
      <c r="BS938" t="s">
        <v>28</v>
      </c>
      <c r="BT938" t="s">
        <v>166</v>
      </c>
      <c r="BU938" s="3">
        <v>43935.506469907406</v>
      </c>
      <c r="BV938" t="s">
        <v>803</v>
      </c>
      <c r="BW938" s="3">
        <v>43964.648572939812</v>
      </c>
      <c r="BX938" t="s">
        <v>2725</v>
      </c>
      <c r="CG938"/>
      <c r="CH938"/>
      <c r="CI938"/>
      <c r="CY938"/>
      <c r="DA938"/>
      <c r="DE938"/>
      <c r="DF938"/>
    </row>
    <row r="939" spans="1:110" x14ac:dyDescent="0.25">
      <c r="A939" s="1">
        <f>IF(Veg_Table[[#This Row],[VP_STATUS]]="Hold",0,IF(OR(AND(Veg_Table[[#This Row],[PRESCRIP]]="NW_No Work",Veg_Table[[#This Row],[VP_STATUS]]&lt;&gt;"No Work Required Under EVM"),AND(Veg_Table[[#This Row],[VP_STATUS]]="No Work Required Under EVM",Veg_Table[[#This Row],[PRESCRIP]]&lt;&gt;"NW_No Work")),1,0))</f>
        <v>0</v>
      </c>
      <c r="B939" s="1">
        <f>IF(Veg_Table[[#This Row],[SPECIES]]="",1,0)</f>
        <v>0</v>
      </c>
      <c r="C939" s="1">
        <f>IF(Veg_Table[[#This Row],[DIAMETER]]="",1,0)</f>
        <v>0</v>
      </c>
      <c r="D939" s="1">
        <f>IF(Veg_Table[[#This Row],[HEIGHT]]="",1,0)</f>
        <v>0</v>
      </c>
      <c r="E93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39" s="1">
        <f>IF(AND(Veg_Table[[#This Row],[TAT_RESULT]]="ABATE",Veg_Table[[#This Row],[PRESCRIP]]="NW_No Work"),1,0)</f>
        <v>0</v>
      </c>
      <c r="G939" s="1">
        <f>IF(OR(Veg_Table[[#This Row],[Prescription R-Scale]]="NA",Veg_Table[[#This Row],[Diameter R-Scale]]="NA"),0,IF(Veg_Table[[#This Row],[Diameter R-Scale]]&lt;&gt;Veg_Table[[#This Row],[Prescription R-Scale]],1,0))</f>
        <v>0</v>
      </c>
      <c r="H939" s="1">
        <f>IF(OR(AND(Veg_Table[[#This Row],[PRESCRIP]]="BC_Br Rmv", Veg_Table[[#This Row],[WOOD_MAN]]&lt;&gt;"Not Needed"),AND(Veg_Table[[#This Row],[PRESCRIP]]="BCS_Br Rmv+Trt", Veg_Table[[#This Row],[WOOD_MAN]]&lt;&gt;"Not Needed")),1,0)</f>
        <v>0</v>
      </c>
      <c r="I939" s="1">
        <f ca="1">IF(AND(Veg_Table[[#This Row],[Prescription_Changed]]="Yes",Veg_Table[[#This Row],[TAT_RESULT]]=""),1,0)</f>
        <v>0</v>
      </c>
      <c r="J939" s="1">
        <f ca="1">SUM(Veg_Table[[#This Row],[Prescription and Status do not match]:[Prescription_Edited_And_TAT_Is_Blank]])</f>
        <v>0</v>
      </c>
      <c r="K939" s="1">
        <f ca="1">IF(Veg_Table[[#This Row],[Sum of Errors]]&gt;0,1,0)</f>
        <v>0</v>
      </c>
      <c r="L939" s="1">
        <f>1</f>
        <v>1</v>
      </c>
      <c r="M939"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939" s="1" t="str">
        <f>IF(OR(MID(Veg_Table[[#This Row],[PRESCRIP]],2,1)="1",MID(Veg_Table[[#This Row],[PRESCRIP]],2,1)="2",MID(Veg_Table[[#This Row],[PRESCRIP]],2,1)="3",MID(Veg_Table[[#This Row],[PRESCRIP]],2,1)="4"),_xlfn.NUMBERVALUE(MID(Veg_Table[[#This Row],[PRESCRIP]],2,1)),"NA")</f>
        <v>NA</v>
      </c>
      <c r="O939" s="1">
        <f>WEEKNUM(Veg_Table[[#This Row],[EVM_LAST_EDITED_Day]],2)</f>
        <v>20</v>
      </c>
      <c r="P939" s="25">
        <f>IFERROR(DATE(YEAR(Veg_Table[[#This Row],[EVM_LAST_EDITED2]]),MONTH(Veg_Table[[#This Row],[EVM_LAST_EDITED2]]),DAY(Veg_Table[[#This Row],[EVM_LAST_EDITED2]])),DATE(2019,1,1))</f>
        <v>43964</v>
      </c>
      <c r="Q939" s="3">
        <f>VALUE(SUBSTITUTE(Veg_Table[[#This Row],[EVM_LAST_EDITED]],",",""))</f>
        <v>43964.386673703702</v>
      </c>
      <c r="R939" s="1" t="str">
        <f>_xlfn.IFNA(IF(Veg_Table[[#This Row],[EVM_LAST_EDITOR]]="","zBlank EVM Last Editor",VLOOKUP(Veg_Table[[#This Row],[EVM_LAST_EDITOR]],Roster_Table[#All],4,FALSE)),"zAWRR Not in Roster")</f>
        <v>FCO</v>
      </c>
      <c r="S939" s="1" t="str">
        <f>_xlfn.IFNA(IF(Veg_Table[[#This Row],[EVM_LAST_EDITOR]]="","zBlank EVM Last Editor",VLOOKUP(Veg_Table[[#This Row],[EVM_LAST_EDITOR]],Roster_Table[#All],16,FALSE)),"zCompany_AWRR not in Roster")</f>
        <v>FCO_Forester’s Co-op</v>
      </c>
      <c r="T939" s="2">
        <f>IFERROR(DATE(YEAR(Veg_Table[[#This Row],[Created2]]),MONTH(Veg_Table[[#This Row],[Created2]]),DAY(Veg_Table[[#This Row],[Created2]])),DATE(2019,1,1))</f>
        <v>43964</v>
      </c>
      <c r="U939" s="3">
        <f>VALUE(SUBSTITUTE(Veg_Table[[#This Row],[Created]],",",""))</f>
        <v>43964.386673703702</v>
      </c>
      <c r="V939" s="3" t="str">
        <f ca="1">IFERROR(_xlfn.IFNA(CELL("contents",INDIRECT(_xlfn.CONCAT("Veg_Table_Production_Data!",ADDRESS(MATCH(_xlfn.MAXIFS(#REF!,#REF!,"="&amp;Veg_Table[[#This Row],[AUTO_ID]],#REF!,"&lt;"&amp;Veg_Table[[#This Row],[EVM_LAST_EDITED_Day]]),#REF!,0),COLUMN(#REF!),4,1,)))),""),"")</f>
        <v/>
      </c>
      <c r="W939" s="3" t="str">
        <f ca="1">IF(Veg_Table[[#This Row],[Previous_Prescription]]="","No",IF(Veg_Table[[#This Row],[Previous_Prescription]]=Veg_Table[[#This Row],[PRESCRIP]],"No","Yes"))</f>
        <v>No</v>
      </c>
      <c r="X939" s="3" t="str">
        <f>IF(Veg_Table[[#This Row],[EVM_LAST_EDITED_Day]]=Veg_Table[[#This Row],[Created_Day]],"New","Old")</f>
        <v>New</v>
      </c>
      <c r="Y939" s="1">
        <f>IFERROR(IF(FIND("delete",LOWER(Veg_Table[[#This Row],[PI_COMMENTS]]))&gt;=1,1,0),0)</f>
        <v>0</v>
      </c>
      <c r="Z939" s="1" t="str">
        <f>_xlfn.IFNA(IF(Veg_Table[[#This Row],[EVM_LAST_EDITOR]]="","Yes",VLOOKUP(Veg_Table[[#This Row],[EVM_LAST_EDITOR]],Roster_Table[#All],15,FALSE)),"Yes")</f>
        <v>Yes</v>
      </c>
      <c r="AA93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39" s="1" t="str">
        <f>_xlfn.IFNA(VLOOKUP(Veg_Table[[#This Row],[EVM_LAST_EDITOR]],Roster_Table[#All],3,FALSE),"zAWRR Not in Roster")</f>
        <v>Sarah</v>
      </c>
      <c r="AC939" s="1" t="str">
        <f>_xlfn.IFNA(VLOOKUP(Veg_Table[[#This Row],[EVM_LAST_EDITOR]],Roster_Table[#All],2,FALSE),"zAWRR Not in Roster")</f>
        <v>Deal</v>
      </c>
      <c r="AD939" s="1" t="str">
        <f>IF(_xlfn.CONCAT(Veg_Table[[#This Row],[First_Name]]," ",Veg_Table[[#This Row],[Last_Name]])="zAWRR Not in Roster zAWRR Not in Roster","zAWRR Not in Roster",_xlfn.CONCAT(Veg_Table[[#This Row],[First_Name]]," ",Veg_Table[[#This Row],[Last_Name]]))</f>
        <v>Sarah Deal</v>
      </c>
      <c r="AE939">
        <v>3223258</v>
      </c>
      <c r="AF939" t="s">
        <v>5193</v>
      </c>
      <c r="AG939" t="s">
        <v>30</v>
      </c>
      <c r="AH939" t="s">
        <v>1891</v>
      </c>
      <c r="AI939" t="s">
        <v>1892</v>
      </c>
      <c r="AJ939" t="s">
        <v>21</v>
      </c>
      <c r="AL939" t="s">
        <v>371</v>
      </c>
      <c r="AM939" t="s">
        <v>529</v>
      </c>
      <c r="AN939" t="s">
        <v>25</v>
      </c>
      <c r="AO939" t="s">
        <v>25</v>
      </c>
      <c r="AP939">
        <v>11</v>
      </c>
      <c r="AQ939">
        <v>38</v>
      </c>
      <c r="AR939" t="s">
        <v>511</v>
      </c>
      <c r="AS939" t="s">
        <v>24</v>
      </c>
      <c r="AT939" t="s">
        <v>26</v>
      </c>
      <c r="AV939" t="s">
        <v>512</v>
      </c>
      <c r="AW939" t="s">
        <v>5194</v>
      </c>
      <c r="AZ939"/>
      <c r="BB939" s="4"/>
      <c r="BD939" t="s">
        <v>29</v>
      </c>
      <c r="BE939" t="s">
        <v>25</v>
      </c>
      <c r="BF939" t="s">
        <v>513</v>
      </c>
      <c r="BI939" s="3"/>
      <c r="BK939" s="30" t="s">
        <v>400</v>
      </c>
      <c r="BL939" s="3">
        <v>43964.386673703702</v>
      </c>
      <c r="BM939" t="s">
        <v>31</v>
      </c>
      <c r="BN939" t="s">
        <v>32</v>
      </c>
      <c r="BP939" t="s">
        <v>1893</v>
      </c>
      <c r="BQ939" t="s">
        <v>826</v>
      </c>
      <c r="BR939" t="s">
        <v>28</v>
      </c>
      <c r="BS939" t="s">
        <v>28</v>
      </c>
      <c r="BT939" t="s">
        <v>400</v>
      </c>
      <c r="BU939" s="3">
        <v>43964.386673703702</v>
      </c>
      <c r="BV939" t="s">
        <v>803</v>
      </c>
      <c r="BW939" s="3">
        <v>43964.522590775465</v>
      </c>
      <c r="BX939" t="s">
        <v>5195</v>
      </c>
      <c r="CG939"/>
      <c r="CH939"/>
      <c r="CI939"/>
      <c r="CY939"/>
      <c r="DA939"/>
      <c r="DE939"/>
      <c r="DF939"/>
    </row>
    <row r="940" spans="1:110" x14ac:dyDescent="0.25">
      <c r="A940" s="1">
        <f>IF(Veg_Table[[#This Row],[VP_STATUS]]="Hold",0,IF(OR(AND(Veg_Table[[#This Row],[PRESCRIP]]="NW_No Work",Veg_Table[[#This Row],[VP_STATUS]]&lt;&gt;"No Work Required Under EVM"),AND(Veg_Table[[#This Row],[VP_STATUS]]="No Work Required Under EVM",Veg_Table[[#This Row],[PRESCRIP]]&lt;&gt;"NW_No Work")),1,0))</f>
        <v>0</v>
      </c>
      <c r="B940" s="1">
        <f>IF(Veg_Table[[#This Row],[SPECIES]]="",1,0)</f>
        <v>0</v>
      </c>
      <c r="C940" s="1">
        <f>IF(Veg_Table[[#This Row],[DIAMETER]]="",1,0)</f>
        <v>0</v>
      </c>
      <c r="D940" s="1">
        <f>IF(Veg_Table[[#This Row],[HEIGHT]]="",1,0)</f>
        <v>0</v>
      </c>
      <c r="E94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40" s="1">
        <f>IF(AND(Veg_Table[[#This Row],[TAT_RESULT]]="ABATE",Veg_Table[[#This Row],[PRESCRIP]]="NW_No Work"),1,0)</f>
        <v>0</v>
      </c>
      <c r="G940" s="1">
        <f>IF(OR(Veg_Table[[#This Row],[Prescription R-Scale]]="NA",Veg_Table[[#This Row],[Diameter R-Scale]]="NA"),0,IF(Veg_Table[[#This Row],[Diameter R-Scale]]&lt;&gt;Veg_Table[[#This Row],[Prescription R-Scale]],1,0))</f>
        <v>0</v>
      </c>
      <c r="H940" s="1">
        <f>IF(OR(AND(Veg_Table[[#This Row],[PRESCRIP]]="BC_Br Rmv", Veg_Table[[#This Row],[WOOD_MAN]]&lt;&gt;"Not Needed"),AND(Veg_Table[[#This Row],[PRESCRIP]]="BCS_Br Rmv+Trt", Veg_Table[[#This Row],[WOOD_MAN]]&lt;&gt;"Not Needed")),1,0)</f>
        <v>0</v>
      </c>
      <c r="I940" s="1">
        <f ca="1">IF(AND(Veg_Table[[#This Row],[Prescription_Changed]]="Yes",Veg_Table[[#This Row],[TAT_RESULT]]=""),1,0)</f>
        <v>0</v>
      </c>
      <c r="J940" s="1">
        <f ca="1">SUM(Veg_Table[[#This Row],[Prescription and Status do not match]:[Prescription_Edited_And_TAT_Is_Blank]])</f>
        <v>0</v>
      </c>
      <c r="K940" s="1">
        <f ca="1">IF(Veg_Table[[#This Row],[Sum of Errors]]&gt;0,1,0)</f>
        <v>0</v>
      </c>
      <c r="L940" s="1">
        <f>1</f>
        <v>1</v>
      </c>
      <c r="M94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940" s="1">
        <f>IF(OR(MID(Veg_Table[[#This Row],[PRESCRIP]],2,1)="1",MID(Veg_Table[[#This Row],[PRESCRIP]],2,1)="2",MID(Veg_Table[[#This Row],[PRESCRIP]],2,1)="3",MID(Veg_Table[[#This Row],[PRESCRIP]],2,1)="4"),_xlfn.NUMBERVALUE(MID(Veg_Table[[#This Row],[PRESCRIP]],2,1)),"NA")</f>
        <v>1</v>
      </c>
      <c r="O940" s="1">
        <f>WEEKNUM(Veg_Table[[#This Row],[EVM_LAST_EDITED_Day]],2)</f>
        <v>20</v>
      </c>
      <c r="P940" s="25">
        <f>IFERROR(DATE(YEAR(Veg_Table[[#This Row],[EVM_LAST_EDITED2]]),MONTH(Veg_Table[[#This Row],[EVM_LAST_EDITED2]]),DAY(Veg_Table[[#This Row],[EVM_LAST_EDITED2]])),DATE(2019,1,1))</f>
        <v>43964</v>
      </c>
      <c r="Q940" s="3">
        <f>VALUE(SUBSTITUTE(Veg_Table[[#This Row],[EVM_LAST_EDITED]],",",""))</f>
        <v>43964.387409131901</v>
      </c>
      <c r="R940" s="1" t="str">
        <f>_xlfn.IFNA(IF(Veg_Table[[#This Row],[EVM_LAST_EDITOR]]="","zBlank EVM Last Editor",VLOOKUP(Veg_Table[[#This Row],[EVM_LAST_EDITOR]],Roster_Table[#All],4,FALSE)),"zAWRR Not in Roster")</f>
        <v>AEA</v>
      </c>
      <c r="S940" s="1" t="str">
        <f>_xlfn.IFNA(IF(Veg_Table[[#This Row],[EVM_LAST_EDITOR]]="","zBlank EVM Last Editor",VLOOKUP(Veg_Table[[#This Row],[EVM_LAST_EDITOR]],Roster_Table[#All],16,FALSE)),"zCompany_AWRR not in Roster")</f>
        <v>Not in Sierra Roster</v>
      </c>
      <c r="T940" s="2">
        <f>IFERROR(DATE(YEAR(Veg_Table[[#This Row],[Created2]]),MONTH(Veg_Table[[#This Row],[Created2]]),DAY(Veg_Table[[#This Row],[Created2]])),DATE(2019,1,1))</f>
        <v>43930</v>
      </c>
      <c r="U940" s="3">
        <f>VALUE(SUBSTITUTE(Veg_Table[[#This Row],[Created]],",",""))</f>
        <v>43930.591226851902</v>
      </c>
      <c r="V940" s="3" t="str">
        <f ca="1">IFERROR(_xlfn.IFNA(CELL("contents",INDIRECT(_xlfn.CONCAT("Veg_Table_Production_Data!",ADDRESS(MATCH(_xlfn.MAXIFS(#REF!,#REF!,"="&amp;Veg_Table[[#This Row],[AUTO_ID]],#REF!,"&lt;"&amp;Veg_Table[[#This Row],[EVM_LAST_EDITED_Day]]),#REF!,0),COLUMN(#REF!),4,1,)))),""),"")</f>
        <v/>
      </c>
      <c r="W940" s="3" t="str">
        <f ca="1">IF(Veg_Table[[#This Row],[Previous_Prescription]]="","No",IF(Veg_Table[[#This Row],[Previous_Prescription]]=Veg_Table[[#This Row],[PRESCRIP]],"No","Yes"))</f>
        <v>No</v>
      </c>
      <c r="X940" s="3" t="str">
        <f>IF(Veg_Table[[#This Row],[EVM_LAST_EDITED_Day]]=Veg_Table[[#This Row],[Created_Day]],"New","Old")</f>
        <v>Old</v>
      </c>
      <c r="Y940" s="1">
        <f>IFERROR(IF(FIND("delete",LOWER(Veg_Table[[#This Row],[PI_COMMENTS]]))&gt;=1,1,0),0)</f>
        <v>0</v>
      </c>
      <c r="Z940" s="1" t="str">
        <f>_xlfn.IFNA(IF(Veg_Table[[#This Row],[EVM_LAST_EDITOR]]="","Yes",VLOOKUP(Veg_Table[[#This Row],[EVM_LAST_EDITOR]],Roster_Table[#All],15,FALSE)),"Yes")</f>
        <v>No</v>
      </c>
      <c r="AA94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40" s="1" t="str">
        <f>_xlfn.IFNA(VLOOKUP(Veg_Table[[#This Row],[EVM_LAST_EDITOR]],Roster_Table[#All],3,FALSE),"zAWRR Not in Roster")</f>
        <v>Drew</v>
      </c>
      <c r="AC940" s="1" t="str">
        <f>_xlfn.IFNA(VLOOKUP(Veg_Table[[#This Row],[EVM_LAST_EDITOR]],Roster_Table[#All],2,FALSE),"zAWRR Not in Roster")</f>
        <v>Berlfein</v>
      </c>
      <c r="AD940" s="1" t="str">
        <f>IF(_xlfn.CONCAT(Veg_Table[[#This Row],[First_Name]]," ",Veg_Table[[#This Row],[Last_Name]])="zAWRR Not in Roster zAWRR Not in Roster","zAWRR Not in Roster",_xlfn.CONCAT(Veg_Table[[#This Row],[First_Name]]," ",Veg_Table[[#This Row],[Last_Name]]))</f>
        <v>Drew Berlfein</v>
      </c>
      <c r="AE940">
        <v>3093647</v>
      </c>
      <c r="AF940" t="s">
        <v>2658</v>
      </c>
      <c r="AG940" t="s">
        <v>93</v>
      </c>
      <c r="AH940" t="s">
        <v>2607</v>
      </c>
      <c r="AI940" t="s">
        <v>2633</v>
      </c>
      <c r="AJ940" t="s">
        <v>820</v>
      </c>
      <c r="AL940" t="s">
        <v>22</v>
      </c>
      <c r="AM940" t="s">
        <v>38</v>
      </c>
      <c r="AN940" t="s">
        <v>25</v>
      </c>
      <c r="AO940" t="s">
        <v>25</v>
      </c>
      <c r="AP940">
        <v>6</v>
      </c>
      <c r="AQ940">
        <v>45</v>
      </c>
      <c r="AR940" t="s">
        <v>511</v>
      </c>
      <c r="AS940" t="s">
        <v>45</v>
      </c>
      <c r="AT940" t="s">
        <v>824</v>
      </c>
      <c r="AV940" t="s">
        <v>512</v>
      </c>
      <c r="AW940" t="s">
        <v>2656</v>
      </c>
      <c r="AX940" t="s">
        <v>534</v>
      </c>
      <c r="AZ940">
        <v>5585883</v>
      </c>
      <c r="BA940" t="s">
        <v>45</v>
      </c>
      <c r="BB940" s="4">
        <v>43962.603769166664</v>
      </c>
      <c r="BC940" t="s">
        <v>4003</v>
      </c>
      <c r="BD940" t="s">
        <v>29</v>
      </c>
      <c r="BE940" t="s">
        <v>25</v>
      </c>
      <c r="BF940" t="s">
        <v>513</v>
      </c>
      <c r="BG940" t="s">
        <v>534</v>
      </c>
      <c r="BI940" s="3">
        <v>43964.387362037036</v>
      </c>
      <c r="BJ940" t="s">
        <v>1295</v>
      </c>
      <c r="BK940" s="30" t="s">
        <v>533</v>
      </c>
      <c r="BL940" s="3">
        <v>43964.387409131945</v>
      </c>
      <c r="BM940" t="s">
        <v>31</v>
      </c>
      <c r="BN940" t="s">
        <v>32</v>
      </c>
      <c r="BP940" t="s">
        <v>2610</v>
      </c>
      <c r="BQ940" t="s">
        <v>1025</v>
      </c>
      <c r="BR940" t="s">
        <v>28</v>
      </c>
      <c r="BS940" t="s">
        <v>28</v>
      </c>
      <c r="BT940" t="s">
        <v>176</v>
      </c>
      <c r="BU940" s="3">
        <v>43930.591226851851</v>
      </c>
      <c r="BV940" t="s">
        <v>803</v>
      </c>
      <c r="BW940" s="3">
        <v>43964.39738396991</v>
      </c>
      <c r="BX940" t="s">
        <v>2659</v>
      </c>
      <c r="CG940"/>
      <c r="CH940"/>
      <c r="CI940"/>
      <c r="CY940"/>
      <c r="DA940"/>
      <c r="DE940"/>
      <c r="DF940"/>
    </row>
    <row r="941" spans="1:110" x14ac:dyDescent="0.25">
      <c r="A941" s="1">
        <f>IF(Veg_Table[[#This Row],[VP_STATUS]]="Hold",0,IF(OR(AND(Veg_Table[[#This Row],[PRESCRIP]]="NW_No Work",Veg_Table[[#This Row],[VP_STATUS]]&lt;&gt;"No Work Required Under EVM"),AND(Veg_Table[[#This Row],[VP_STATUS]]="No Work Required Under EVM",Veg_Table[[#This Row],[PRESCRIP]]&lt;&gt;"NW_No Work")),1,0))</f>
        <v>0</v>
      </c>
      <c r="B941" s="1">
        <f>IF(Veg_Table[[#This Row],[SPECIES]]="",1,0)</f>
        <v>0</v>
      </c>
      <c r="C941" s="1">
        <f>IF(Veg_Table[[#This Row],[DIAMETER]]="",1,0)</f>
        <v>0</v>
      </c>
      <c r="D941" s="1">
        <f>IF(Veg_Table[[#This Row],[HEIGHT]]="",1,0)</f>
        <v>0</v>
      </c>
      <c r="E94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41" s="1">
        <f>IF(AND(Veg_Table[[#This Row],[TAT_RESULT]]="ABATE",Veg_Table[[#This Row],[PRESCRIP]]="NW_No Work"),1,0)</f>
        <v>0</v>
      </c>
      <c r="G941" s="1">
        <f>IF(OR(Veg_Table[[#This Row],[Prescription R-Scale]]="NA",Veg_Table[[#This Row],[Diameter R-Scale]]="NA"),0,IF(Veg_Table[[#This Row],[Diameter R-Scale]]&lt;&gt;Veg_Table[[#This Row],[Prescription R-Scale]],1,0))</f>
        <v>0</v>
      </c>
      <c r="H941" s="1">
        <f>IF(OR(AND(Veg_Table[[#This Row],[PRESCRIP]]="BC_Br Rmv", Veg_Table[[#This Row],[WOOD_MAN]]&lt;&gt;"Not Needed"),AND(Veg_Table[[#This Row],[PRESCRIP]]="BCS_Br Rmv+Trt", Veg_Table[[#This Row],[WOOD_MAN]]&lt;&gt;"Not Needed")),1,0)</f>
        <v>0</v>
      </c>
      <c r="I941" s="1">
        <f ca="1">IF(AND(Veg_Table[[#This Row],[Prescription_Changed]]="Yes",Veg_Table[[#This Row],[TAT_RESULT]]=""),1,0)</f>
        <v>0</v>
      </c>
      <c r="J941" s="1">
        <f ca="1">SUM(Veg_Table[[#This Row],[Prescription and Status do not match]:[Prescription_Edited_And_TAT_Is_Blank]])</f>
        <v>0</v>
      </c>
      <c r="K941" s="1">
        <f ca="1">IF(Veg_Table[[#This Row],[Sum of Errors]]&gt;0,1,0)</f>
        <v>0</v>
      </c>
      <c r="L941" s="1">
        <f>1</f>
        <v>1</v>
      </c>
      <c r="M94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941" s="1">
        <f>IF(OR(MID(Veg_Table[[#This Row],[PRESCRIP]],2,1)="1",MID(Veg_Table[[#This Row],[PRESCRIP]],2,1)="2",MID(Veg_Table[[#This Row],[PRESCRIP]],2,1)="3",MID(Veg_Table[[#This Row],[PRESCRIP]],2,1)="4"),_xlfn.NUMBERVALUE(MID(Veg_Table[[#This Row],[PRESCRIP]],2,1)),"NA")</f>
        <v>1</v>
      </c>
      <c r="O941" s="1">
        <f>WEEKNUM(Veg_Table[[#This Row],[EVM_LAST_EDITED_Day]],2)</f>
        <v>20</v>
      </c>
      <c r="P941" s="25">
        <f>IFERROR(DATE(YEAR(Veg_Table[[#This Row],[EVM_LAST_EDITED2]]),MONTH(Veg_Table[[#This Row],[EVM_LAST_EDITED2]]),DAY(Veg_Table[[#This Row],[EVM_LAST_EDITED2]])),DATE(2019,1,1))</f>
        <v>43964</v>
      </c>
      <c r="Q941" s="3">
        <f>VALUE(SUBSTITUTE(Veg_Table[[#This Row],[EVM_LAST_EDITED]],",",""))</f>
        <v>43964.388295011602</v>
      </c>
      <c r="R941" s="1" t="str">
        <f>_xlfn.IFNA(IF(Veg_Table[[#This Row],[EVM_LAST_EDITOR]]="","zBlank EVM Last Editor",VLOOKUP(Veg_Table[[#This Row],[EVM_LAST_EDITOR]],Roster_Table[#All],4,FALSE)),"zAWRR Not in Roster")</f>
        <v>AEA</v>
      </c>
      <c r="S941" s="1" t="str">
        <f>_xlfn.IFNA(IF(Veg_Table[[#This Row],[EVM_LAST_EDITOR]]="","zBlank EVM Last Editor",VLOOKUP(Veg_Table[[#This Row],[EVM_LAST_EDITOR]],Roster_Table[#All],16,FALSE)),"zCompany_AWRR not in Roster")</f>
        <v>Not in Sierra Roster</v>
      </c>
      <c r="T941" s="2">
        <f>IFERROR(DATE(YEAR(Veg_Table[[#This Row],[Created2]]),MONTH(Veg_Table[[#This Row],[Created2]]),DAY(Veg_Table[[#This Row],[Created2]])),DATE(2019,1,1))</f>
        <v>43930</v>
      </c>
      <c r="U941" s="3">
        <f>VALUE(SUBSTITUTE(Veg_Table[[#This Row],[Created]],",",""))</f>
        <v>43930.6485763889</v>
      </c>
      <c r="V941" s="3" t="str">
        <f ca="1">IFERROR(_xlfn.IFNA(CELL("contents",INDIRECT(_xlfn.CONCAT("Veg_Table_Production_Data!",ADDRESS(MATCH(_xlfn.MAXIFS(#REF!,#REF!,"="&amp;Veg_Table[[#This Row],[AUTO_ID]],#REF!,"&lt;"&amp;Veg_Table[[#This Row],[EVM_LAST_EDITED_Day]]),#REF!,0),COLUMN(#REF!),4,1,)))),""),"")</f>
        <v/>
      </c>
      <c r="W941" s="3" t="str">
        <f ca="1">IF(Veg_Table[[#This Row],[Previous_Prescription]]="","No",IF(Veg_Table[[#This Row],[Previous_Prescription]]=Veg_Table[[#This Row],[PRESCRIP]],"No","Yes"))</f>
        <v>No</v>
      </c>
      <c r="X941" s="3" t="str">
        <f>IF(Veg_Table[[#This Row],[EVM_LAST_EDITED_Day]]=Veg_Table[[#This Row],[Created_Day]],"New","Old")</f>
        <v>Old</v>
      </c>
      <c r="Y941" s="1">
        <f>IFERROR(IF(FIND("delete",LOWER(Veg_Table[[#This Row],[PI_COMMENTS]]))&gt;=1,1,0),0)</f>
        <v>0</v>
      </c>
      <c r="Z941" s="1" t="str">
        <f>_xlfn.IFNA(IF(Veg_Table[[#This Row],[EVM_LAST_EDITOR]]="","Yes",VLOOKUP(Veg_Table[[#This Row],[EVM_LAST_EDITOR]],Roster_Table[#All],15,FALSE)),"Yes")</f>
        <v>No</v>
      </c>
      <c r="AA94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41" s="1" t="str">
        <f>_xlfn.IFNA(VLOOKUP(Veg_Table[[#This Row],[EVM_LAST_EDITOR]],Roster_Table[#All],3,FALSE),"zAWRR Not in Roster")</f>
        <v>Drew</v>
      </c>
      <c r="AC941" s="1" t="str">
        <f>_xlfn.IFNA(VLOOKUP(Veg_Table[[#This Row],[EVM_LAST_EDITOR]],Roster_Table[#All],2,FALSE),"zAWRR Not in Roster")</f>
        <v>Berlfein</v>
      </c>
      <c r="AD941" s="1" t="str">
        <f>IF(_xlfn.CONCAT(Veg_Table[[#This Row],[First_Name]]," ",Veg_Table[[#This Row],[Last_Name]])="zAWRR Not in Roster zAWRR Not in Roster","zAWRR Not in Roster",_xlfn.CONCAT(Veg_Table[[#This Row],[First_Name]]," ",Veg_Table[[#This Row],[Last_Name]]))</f>
        <v>Drew Berlfein</v>
      </c>
      <c r="AE941">
        <v>3093659</v>
      </c>
      <c r="AF941" t="s">
        <v>2664</v>
      </c>
      <c r="AG941" t="s">
        <v>93</v>
      </c>
      <c r="AH941" t="s">
        <v>2607</v>
      </c>
      <c r="AI941" t="s">
        <v>2633</v>
      </c>
      <c r="AJ941" t="s">
        <v>820</v>
      </c>
      <c r="AL941" t="s">
        <v>22</v>
      </c>
      <c r="AM941" t="s">
        <v>1285</v>
      </c>
      <c r="AN941" t="s">
        <v>25</v>
      </c>
      <c r="AO941" t="s">
        <v>25</v>
      </c>
      <c r="AP941">
        <v>6</v>
      </c>
      <c r="AQ941">
        <v>50</v>
      </c>
      <c r="AR941" t="s">
        <v>511</v>
      </c>
      <c r="AS941" t="s">
        <v>45</v>
      </c>
      <c r="AT941" t="s">
        <v>824</v>
      </c>
      <c r="AV941" t="s">
        <v>512</v>
      </c>
      <c r="AW941" t="s">
        <v>2661</v>
      </c>
      <c r="AX941" t="s">
        <v>534</v>
      </c>
      <c r="AZ941">
        <v>5585883</v>
      </c>
      <c r="BA941" t="s">
        <v>45</v>
      </c>
      <c r="BB941" s="4">
        <v>43962.600401678239</v>
      </c>
      <c r="BC941" t="s">
        <v>4003</v>
      </c>
      <c r="BD941" t="s">
        <v>29</v>
      </c>
      <c r="BE941" t="s">
        <v>25</v>
      </c>
      <c r="BF941" t="s">
        <v>513</v>
      </c>
      <c r="BG941" t="s">
        <v>534</v>
      </c>
      <c r="BI941" s="3">
        <v>43964.388017060184</v>
      </c>
      <c r="BJ941" t="s">
        <v>2662</v>
      </c>
      <c r="BK941" s="30" t="s">
        <v>533</v>
      </c>
      <c r="BL941" s="3">
        <v>43964.388295011573</v>
      </c>
      <c r="BM941" t="s">
        <v>31</v>
      </c>
      <c r="BN941" t="s">
        <v>32</v>
      </c>
      <c r="BP941" t="s">
        <v>2610</v>
      </c>
      <c r="BQ941" t="s">
        <v>1025</v>
      </c>
      <c r="BR941" t="s">
        <v>28</v>
      </c>
      <c r="BS941" t="s">
        <v>28</v>
      </c>
      <c r="BT941" t="s">
        <v>176</v>
      </c>
      <c r="BU941" s="3">
        <v>43930.648576388892</v>
      </c>
      <c r="BV941" t="s">
        <v>803</v>
      </c>
      <c r="BW941" s="3">
        <v>43964.397437511572</v>
      </c>
      <c r="BX941" t="s">
        <v>2665</v>
      </c>
      <c r="CG941"/>
      <c r="CH941"/>
      <c r="CI941"/>
      <c r="CY941"/>
      <c r="DA941"/>
      <c r="DE941"/>
      <c r="DF941"/>
    </row>
    <row r="942" spans="1:110" x14ac:dyDescent="0.25">
      <c r="A942" s="1">
        <f>IF(Veg_Table[[#This Row],[VP_STATUS]]="Hold",0,IF(OR(AND(Veg_Table[[#This Row],[PRESCRIP]]="NW_No Work",Veg_Table[[#This Row],[VP_STATUS]]&lt;&gt;"No Work Required Under EVM"),AND(Veg_Table[[#This Row],[VP_STATUS]]="No Work Required Under EVM",Veg_Table[[#This Row],[PRESCRIP]]&lt;&gt;"NW_No Work")),1,0))</f>
        <v>0</v>
      </c>
      <c r="B942" s="1">
        <f>IF(Veg_Table[[#This Row],[SPECIES]]="",1,0)</f>
        <v>0</v>
      </c>
      <c r="C942" s="1">
        <f>IF(Veg_Table[[#This Row],[DIAMETER]]="",1,0)</f>
        <v>0</v>
      </c>
      <c r="D942" s="1">
        <f>IF(Veg_Table[[#This Row],[HEIGHT]]="",1,0)</f>
        <v>0</v>
      </c>
      <c r="E94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42" s="1">
        <f>IF(AND(Veg_Table[[#This Row],[TAT_RESULT]]="ABATE",Veg_Table[[#This Row],[PRESCRIP]]="NW_No Work"),1,0)</f>
        <v>0</v>
      </c>
      <c r="G942" s="1">
        <f>IF(OR(Veg_Table[[#This Row],[Prescription R-Scale]]="NA",Veg_Table[[#This Row],[Diameter R-Scale]]="NA"),0,IF(Veg_Table[[#This Row],[Diameter R-Scale]]&lt;&gt;Veg_Table[[#This Row],[Prescription R-Scale]],1,0))</f>
        <v>0</v>
      </c>
      <c r="H942" s="1">
        <f>IF(OR(AND(Veg_Table[[#This Row],[PRESCRIP]]="BC_Br Rmv", Veg_Table[[#This Row],[WOOD_MAN]]&lt;&gt;"Not Needed"),AND(Veg_Table[[#This Row],[PRESCRIP]]="BCS_Br Rmv+Trt", Veg_Table[[#This Row],[WOOD_MAN]]&lt;&gt;"Not Needed")),1,0)</f>
        <v>0</v>
      </c>
      <c r="I942" s="1">
        <f ca="1">IF(AND(Veg_Table[[#This Row],[Prescription_Changed]]="Yes",Veg_Table[[#This Row],[TAT_RESULT]]=""),1,0)</f>
        <v>0</v>
      </c>
      <c r="J942" s="1">
        <f ca="1">SUM(Veg_Table[[#This Row],[Prescription and Status do not match]:[Prescription_Edited_And_TAT_Is_Blank]])</f>
        <v>0</v>
      </c>
      <c r="K942" s="1">
        <f ca="1">IF(Veg_Table[[#This Row],[Sum of Errors]]&gt;0,1,0)</f>
        <v>0</v>
      </c>
      <c r="L942" s="1">
        <f>1</f>
        <v>1</v>
      </c>
      <c r="M942"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942" s="1" t="str">
        <f>IF(OR(MID(Veg_Table[[#This Row],[PRESCRIP]],2,1)="1",MID(Veg_Table[[#This Row],[PRESCRIP]],2,1)="2",MID(Veg_Table[[#This Row],[PRESCRIP]],2,1)="3",MID(Veg_Table[[#This Row],[PRESCRIP]],2,1)="4"),_xlfn.NUMBERVALUE(MID(Veg_Table[[#This Row],[PRESCRIP]],2,1)),"NA")</f>
        <v>NA</v>
      </c>
      <c r="O942" s="1">
        <f>WEEKNUM(Veg_Table[[#This Row],[EVM_LAST_EDITED_Day]],2)</f>
        <v>20</v>
      </c>
      <c r="P942" s="25">
        <f>IFERROR(DATE(YEAR(Veg_Table[[#This Row],[EVM_LAST_EDITED2]]),MONTH(Veg_Table[[#This Row],[EVM_LAST_EDITED2]]),DAY(Veg_Table[[#This Row],[EVM_LAST_EDITED2]])),DATE(2019,1,1))</f>
        <v>43964</v>
      </c>
      <c r="Q942" s="3">
        <f>VALUE(SUBSTITUTE(Veg_Table[[#This Row],[EVM_LAST_EDITED]],",",""))</f>
        <v>43964.388405787002</v>
      </c>
      <c r="R942" s="1" t="str">
        <f>_xlfn.IFNA(IF(Veg_Table[[#This Row],[EVM_LAST_EDITOR]]="","zBlank EVM Last Editor",VLOOKUP(Veg_Table[[#This Row],[EVM_LAST_EDITOR]],Roster_Table[#All],4,FALSE)),"zAWRR Not in Roster")</f>
        <v>FCO</v>
      </c>
      <c r="S942" s="1" t="str">
        <f>_xlfn.IFNA(IF(Veg_Table[[#This Row],[EVM_LAST_EDITOR]]="","zBlank EVM Last Editor",VLOOKUP(Veg_Table[[#This Row],[EVM_LAST_EDITOR]],Roster_Table[#All],16,FALSE)),"zCompany_AWRR not in Roster")</f>
        <v>FCO_Forester’s Co-op</v>
      </c>
      <c r="T942" s="2">
        <f>IFERROR(DATE(YEAR(Veg_Table[[#This Row],[Created2]]),MONTH(Veg_Table[[#This Row],[Created2]]),DAY(Veg_Table[[#This Row],[Created2]])),DATE(2019,1,1))</f>
        <v>43964</v>
      </c>
      <c r="U942" s="3">
        <f>VALUE(SUBSTITUTE(Veg_Table[[#This Row],[Created]],",",""))</f>
        <v>43964.388405787002</v>
      </c>
      <c r="V942" s="3" t="str">
        <f ca="1">IFERROR(_xlfn.IFNA(CELL("contents",INDIRECT(_xlfn.CONCAT("Veg_Table_Production_Data!",ADDRESS(MATCH(_xlfn.MAXIFS(#REF!,#REF!,"="&amp;Veg_Table[[#This Row],[AUTO_ID]],#REF!,"&lt;"&amp;Veg_Table[[#This Row],[EVM_LAST_EDITED_Day]]),#REF!,0),COLUMN(#REF!),4,1,)))),""),"")</f>
        <v/>
      </c>
      <c r="W942" s="3" t="str">
        <f ca="1">IF(Veg_Table[[#This Row],[Previous_Prescription]]="","No",IF(Veg_Table[[#This Row],[Previous_Prescription]]=Veg_Table[[#This Row],[PRESCRIP]],"No","Yes"))</f>
        <v>No</v>
      </c>
      <c r="X942" s="3" t="str">
        <f>IF(Veg_Table[[#This Row],[EVM_LAST_EDITED_Day]]=Veg_Table[[#This Row],[Created_Day]],"New","Old")</f>
        <v>New</v>
      </c>
      <c r="Y942" s="1">
        <f>IFERROR(IF(FIND("delete",LOWER(Veg_Table[[#This Row],[PI_COMMENTS]]))&gt;=1,1,0),0)</f>
        <v>0</v>
      </c>
      <c r="Z942" s="1" t="str">
        <f>_xlfn.IFNA(IF(Veg_Table[[#This Row],[EVM_LAST_EDITOR]]="","Yes",VLOOKUP(Veg_Table[[#This Row],[EVM_LAST_EDITOR]],Roster_Table[#All],15,FALSE)),"Yes")</f>
        <v>Yes</v>
      </c>
      <c r="AA94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42" s="1" t="str">
        <f>_xlfn.IFNA(VLOOKUP(Veg_Table[[#This Row],[EVM_LAST_EDITOR]],Roster_Table[#All],3,FALSE),"zAWRR Not in Roster")</f>
        <v>Sarah</v>
      </c>
      <c r="AC942" s="1" t="str">
        <f>_xlfn.IFNA(VLOOKUP(Veg_Table[[#This Row],[EVM_LAST_EDITOR]],Roster_Table[#All],2,FALSE),"zAWRR Not in Roster")</f>
        <v>Deal</v>
      </c>
      <c r="AD942" s="1" t="str">
        <f>IF(_xlfn.CONCAT(Veg_Table[[#This Row],[First_Name]]," ",Veg_Table[[#This Row],[Last_Name]])="zAWRR Not in Roster zAWRR Not in Roster","zAWRR Not in Roster",_xlfn.CONCAT(Veg_Table[[#This Row],[First_Name]]," ",Veg_Table[[#This Row],[Last_Name]]))</f>
        <v>Sarah Deal</v>
      </c>
      <c r="AE942">
        <v>3223323</v>
      </c>
      <c r="AF942" t="s">
        <v>5189</v>
      </c>
      <c r="AG942" t="s">
        <v>30</v>
      </c>
      <c r="AH942" t="s">
        <v>1891</v>
      </c>
      <c r="AI942" t="s">
        <v>5190</v>
      </c>
      <c r="AJ942" t="s">
        <v>21</v>
      </c>
      <c r="AL942" t="s">
        <v>371</v>
      </c>
      <c r="AM942" t="s">
        <v>529</v>
      </c>
      <c r="AN942" t="s">
        <v>25</v>
      </c>
      <c r="AO942" t="s">
        <v>25</v>
      </c>
      <c r="AP942">
        <v>9</v>
      </c>
      <c r="AQ942">
        <v>38</v>
      </c>
      <c r="AR942" t="s">
        <v>511</v>
      </c>
      <c r="AS942" t="s">
        <v>24</v>
      </c>
      <c r="AT942" t="s">
        <v>26</v>
      </c>
      <c r="AV942" t="s">
        <v>512</v>
      </c>
      <c r="AW942" t="s">
        <v>5191</v>
      </c>
      <c r="AZ942"/>
      <c r="BB942" s="4"/>
      <c r="BD942" t="s">
        <v>29</v>
      </c>
      <c r="BE942" t="s">
        <v>25</v>
      </c>
      <c r="BF942" t="s">
        <v>513</v>
      </c>
      <c r="BI942" s="3"/>
      <c r="BK942" s="30" t="s">
        <v>400</v>
      </c>
      <c r="BL942" s="3">
        <v>43964.388405787038</v>
      </c>
      <c r="BM942" t="s">
        <v>31</v>
      </c>
      <c r="BN942" t="s">
        <v>32</v>
      </c>
      <c r="BP942" t="s">
        <v>1893</v>
      </c>
      <c r="BQ942" t="s">
        <v>826</v>
      </c>
      <c r="BR942" t="s">
        <v>28</v>
      </c>
      <c r="BS942" t="s">
        <v>28</v>
      </c>
      <c r="BT942" t="s">
        <v>400</v>
      </c>
      <c r="BU942" s="3">
        <v>43964.388405787038</v>
      </c>
      <c r="BV942" t="s">
        <v>803</v>
      </c>
      <c r="BW942" s="3">
        <v>43964.522597662035</v>
      </c>
      <c r="BX942" t="s">
        <v>5192</v>
      </c>
      <c r="CG942"/>
      <c r="CH942"/>
      <c r="CI942"/>
      <c r="CY942"/>
      <c r="DA942"/>
      <c r="DE942"/>
      <c r="DF942"/>
    </row>
    <row r="943" spans="1:110" x14ac:dyDescent="0.25">
      <c r="A943" s="1">
        <f>IF(Veg_Table[[#This Row],[VP_STATUS]]="Hold",0,IF(OR(AND(Veg_Table[[#This Row],[PRESCRIP]]="NW_No Work",Veg_Table[[#This Row],[VP_STATUS]]&lt;&gt;"No Work Required Under EVM"),AND(Veg_Table[[#This Row],[VP_STATUS]]="No Work Required Under EVM",Veg_Table[[#This Row],[PRESCRIP]]&lt;&gt;"NW_No Work")),1,0))</f>
        <v>0</v>
      </c>
      <c r="B943" s="1">
        <f>IF(Veg_Table[[#This Row],[SPECIES]]="",1,0)</f>
        <v>0</v>
      </c>
      <c r="C943" s="1">
        <f>IF(Veg_Table[[#This Row],[DIAMETER]]="",1,0)</f>
        <v>0</v>
      </c>
      <c r="D943" s="1">
        <f>IF(Veg_Table[[#This Row],[HEIGHT]]="",1,0)</f>
        <v>0</v>
      </c>
      <c r="E94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43" s="1">
        <f>IF(AND(Veg_Table[[#This Row],[TAT_RESULT]]="ABATE",Veg_Table[[#This Row],[PRESCRIP]]="NW_No Work"),1,0)</f>
        <v>0</v>
      </c>
      <c r="G943" s="1">
        <f>IF(OR(Veg_Table[[#This Row],[Prescription R-Scale]]="NA",Veg_Table[[#This Row],[Diameter R-Scale]]="NA"),0,IF(Veg_Table[[#This Row],[Diameter R-Scale]]&lt;&gt;Veg_Table[[#This Row],[Prescription R-Scale]],1,0))</f>
        <v>0</v>
      </c>
      <c r="H943" s="1">
        <f>IF(OR(AND(Veg_Table[[#This Row],[PRESCRIP]]="BC_Br Rmv", Veg_Table[[#This Row],[WOOD_MAN]]&lt;&gt;"Not Needed"),AND(Veg_Table[[#This Row],[PRESCRIP]]="BCS_Br Rmv+Trt", Veg_Table[[#This Row],[WOOD_MAN]]&lt;&gt;"Not Needed")),1,0)</f>
        <v>0</v>
      </c>
      <c r="I943" s="1">
        <f ca="1">IF(AND(Veg_Table[[#This Row],[Prescription_Changed]]="Yes",Veg_Table[[#This Row],[TAT_RESULT]]=""),1,0)</f>
        <v>0</v>
      </c>
      <c r="J943" s="1">
        <f ca="1">SUM(Veg_Table[[#This Row],[Prescription and Status do not match]:[Prescription_Edited_And_TAT_Is_Blank]])</f>
        <v>0</v>
      </c>
      <c r="K943" s="1">
        <f ca="1">IF(Veg_Table[[#This Row],[Sum of Errors]]&gt;0,1,0)</f>
        <v>0</v>
      </c>
      <c r="L943" s="1">
        <f>1</f>
        <v>1</v>
      </c>
      <c r="M943"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943" s="1" t="str">
        <f>IF(OR(MID(Veg_Table[[#This Row],[PRESCRIP]],2,1)="1",MID(Veg_Table[[#This Row],[PRESCRIP]],2,1)="2",MID(Veg_Table[[#This Row],[PRESCRIP]],2,1)="3",MID(Veg_Table[[#This Row],[PRESCRIP]],2,1)="4"),_xlfn.NUMBERVALUE(MID(Veg_Table[[#This Row],[PRESCRIP]],2,1)),"NA")</f>
        <v>NA</v>
      </c>
      <c r="O943" s="1">
        <f>WEEKNUM(Veg_Table[[#This Row],[EVM_LAST_EDITED_Day]],2)</f>
        <v>20</v>
      </c>
      <c r="P943" s="25">
        <f>IFERROR(DATE(YEAR(Veg_Table[[#This Row],[EVM_LAST_EDITED2]]),MONTH(Veg_Table[[#This Row],[EVM_LAST_EDITED2]]),DAY(Veg_Table[[#This Row],[EVM_LAST_EDITED2]])),DATE(2019,1,1))</f>
        <v>43964</v>
      </c>
      <c r="Q943" s="3">
        <f>VALUE(SUBSTITUTE(Veg_Table[[#This Row],[EVM_LAST_EDITED]],",",""))</f>
        <v>43964.389473483803</v>
      </c>
      <c r="R943" s="1" t="str">
        <f>_xlfn.IFNA(IF(Veg_Table[[#This Row],[EVM_LAST_EDITOR]]="","zBlank EVM Last Editor",VLOOKUP(Veg_Table[[#This Row],[EVM_LAST_EDITOR]],Roster_Table[#All],4,FALSE)),"zAWRR Not in Roster")</f>
        <v>MGE</v>
      </c>
      <c r="S943" s="1" t="str">
        <f>_xlfn.IFNA(IF(Veg_Table[[#This Row],[EVM_LAST_EDITOR]]="","zBlank EVM Last Editor",VLOOKUP(Veg_Table[[#This Row],[EVM_LAST_EDITOR]],Roster_Table[#All],16,FALSE)),"zCompany_AWRR not in Roster")</f>
        <v>MGE_Mountain G Enterprises</v>
      </c>
      <c r="T943" s="2">
        <f>IFERROR(DATE(YEAR(Veg_Table[[#This Row],[Created2]]),MONTH(Veg_Table[[#This Row],[Created2]]),DAY(Veg_Table[[#This Row],[Created2]])),DATE(2019,1,1))</f>
        <v>43928</v>
      </c>
      <c r="U943" s="3">
        <f>VALUE(SUBSTITUTE(Veg_Table[[#This Row],[Created]],",",""))</f>
        <v>43928.4296412037</v>
      </c>
      <c r="V943" s="3" t="str">
        <f ca="1">IFERROR(_xlfn.IFNA(CELL("contents",INDIRECT(_xlfn.CONCAT("Veg_Table_Production_Data!",ADDRESS(MATCH(_xlfn.MAXIFS(#REF!,#REF!,"="&amp;Veg_Table[[#This Row],[AUTO_ID]],#REF!,"&lt;"&amp;Veg_Table[[#This Row],[EVM_LAST_EDITED_Day]]),#REF!,0),COLUMN(#REF!),4,1,)))),""),"")</f>
        <v/>
      </c>
      <c r="W943" s="3" t="str">
        <f ca="1">IF(Veg_Table[[#This Row],[Previous_Prescription]]="","No",IF(Veg_Table[[#This Row],[Previous_Prescription]]=Veg_Table[[#This Row],[PRESCRIP]],"No","Yes"))</f>
        <v>No</v>
      </c>
      <c r="X943" s="3" t="str">
        <f>IF(Veg_Table[[#This Row],[EVM_LAST_EDITED_Day]]=Veg_Table[[#This Row],[Created_Day]],"New","Old")</f>
        <v>Old</v>
      </c>
      <c r="Y943" s="1">
        <f>IFERROR(IF(FIND("delete",LOWER(Veg_Table[[#This Row],[PI_COMMENTS]]))&gt;=1,1,0),0)</f>
        <v>0</v>
      </c>
      <c r="Z943" s="1" t="str">
        <f>_xlfn.IFNA(IF(Veg_Table[[#This Row],[EVM_LAST_EDITOR]]="","Yes",VLOOKUP(Veg_Table[[#This Row],[EVM_LAST_EDITOR]],Roster_Table[#All],15,FALSE)),"Yes")</f>
        <v>Yes</v>
      </c>
      <c r="AA94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43" s="1" t="str">
        <f>_xlfn.IFNA(VLOOKUP(Veg_Table[[#This Row],[EVM_LAST_EDITOR]],Roster_Table[#All],3,FALSE),"zAWRR Not in Roster")</f>
        <v>Amanda</v>
      </c>
      <c r="AC943" s="1" t="str">
        <f>_xlfn.IFNA(VLOOKUP(Veg_Table[[#This Row],[EVM_LAST_EDITOR]],Roster_Table[#All],2,FALSE),"zAWRR Not in Roster")</f>
        <v>Winne</v>
      </c>
      <c r="AD943" s="1" t="str">
        <f>IF(_xlfn.CONCAT(Veg_Table[[#This Row],[First_Name]]," ",Veg_Table[[#This Row],[Last_Name]])="zAWRR Not in Roster zAWRR Not in Roster","zAWRR Not in Roster",_xlfn.CONCAT(Veg_Table[[#This Row],[First_Name]]," ",Veg_Table[[#This Row],[Last_Name]]))</f>
        <v>Amanda Winne</v>
      </c>
      <c r="AE943">
        <v>2982538</v>
      </c>
      <c r="AF943" t="s">
        <v>5770</v>
      </c>
      <c r="AG943" t="s">
        <v>93</v>
      </c>
      <c r="AH943" t="s">
        <v>2138</v>
      </c>
      <c r="AI943" t="s">
        <v>1966</v>
      </c>
      <c r="AJ943" t="s">
        <v>21</v>
      </c>
      <c r="AL943" t="s">
        <v>22</v>
      </c>
      <c r="AM943" t="s">
        <v>40</v>
      </c>
      <c r="AN943" t="s">
        <v>25</v>
      </c>
      <c r="AO943" t="s">
        <v>25</v>
      </c>
      <c r="AP943">
        <v>26</v>
      </c>
      <c r="AQ943">
        <v>60</v>
      </c>
      <c r="AR943" t="s">
        <v>511</v>
      </c>
      <c r="AS943" t="s">
        <v>24</v>
      </c>
      <c r="AT943" t="s">
        <v>26</v>
      </c>
      <c r="AV943" t="s">
        <v>512</v>
      </c>
      <c r="AW943" t="s">
        <v>5771</v>
      </c>
      <c r="AZ943"/>
      <c r="BB943" s="4"/>
      <c r="BD943" t="s">
        <v>29</v>
      </c>
      <c r="BE943" t="s">
        <v>25</v>
      </c>
      <c r="BF943" t="s">
        <v>513</v>
      </c>
      <c r="BI943" s="3"/>
      <c r="BK943" s="30" t="s">
        <v>520</v>
      </c>
      <c r="BL943" s="3">
        <v>43964.389473483796</v>
      </c>
      <c r="BM943" t="s">
        <v>31</v>
      </c>
      <c r="BN943" t="s">
        <v>32</v>
      </c>
      <c r="BP943" t="s">
        <v>2139</v>
      </c>
      <c r="BQ943" t="s">
        <v>1025</v>
      </c>
      <c r="BR943" t="s">
        <v>28</v>
      </c>
      <c r="BS943" t="s">
        <v>28</v>
      </c>
      <c r="BT943" t="s">
        <v>166</v>
      </c>
      <c r="BU943" s="3">
        <v>43928.4296412037</v>
      </c>
      <c r="BV943" t="s">
        <v>803</v>
      </c>
      <c r="BW943" s="3">
        <v>43964.397437511572</v>
      </c>
      <c r="BX943" t="s">
        <v>5772</v>
      </c>
      <c r="CG943"/>
      <c r="CH943"/>
      <c r="CI943"/>
      <c r="CY943"/>
      <c r="DA943"/>
      <c r="DE943"/>
      <c r="DF943"/>
    </row>
    <row r="944" spans="1:110" x14ac:dyDescent="0.25">
      <c r="A944" s="1">
        <f>IF(Veg_Table[[#This Row],[VP_STATUS]]="Hold",0,IF(OR(AND(Veg_Table[[#This Row],[PRESCRIP]]="NW_No Work",Veg_Table[[#This Row],[VP_STATUS]]&lt;&gt;"No Work Required Under EVM"),AND(Veg_Table[[#This Row],[VP_STATUS]]="No Work Required Under EVM",Veg_Table[[#This Row],[PRESCRIP]]&lt;&gt;"NW_No Work")),1,0))</f>
        <v>0</v>
      </c>
      <c r="B944" s="1">
        <f>IF(Veg_Table[[#This Row],[SPECIES]]="",1,0)</f>
        <v>0</v>
      </c>
      <c r="C944" s="1">
        <f>IF(Veg_Table[[#This Row],[DIAMETER]]="",1,0)</f>
        <v>0</v>
      </c>
      <c r="D944" s="1">
        <f>IF(Veg_Table[[#This Row],[HEIGHT]]="",1,0)</f>
        <v>0</v>
      </c>
      <c r="E94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44" s="1">
        <f>IF(AND(Veg_Table[[#This Row],[TAT_RESULT]]="ABATE",Veg_Table[[#This Row],[PRESCRIP]]="NW_No Work"),1,0)</f>
        <v>0</v>
      </c>
      <c r="G944" s="1">
        <f>IF(OR(Veg_Table[[#This Row],[Prescription R-Scale]]="NA",Veg_Table[[#This Row],[Diameter R-Scale]]="NA"),0,IF(Veg_Table[[#This Row],[Diameter R-Scale]]&lt;&gt;Veg_Table[[#This Row],[Prescription R-Scale]],1,0))</f>
        <v>0</v>
      </c>
      <c r="H944" s="1">
        <f>IF(OR(AND(Veg_Table[[#This Row],[PRESCRIP]]="BC_Br Rmv", Veg_Table[[#This Row],[WOOD_MAN]]&lt;&gt;"Not Needed"),AND(Veg_Table[[#This Row],[PRESCRIP]]="BCS_Br Rmv+Trt", Veg_Table[[#This Row],[WOOD_MAN]]&lt;&gt;"Not Needed")),1,0)</f>
        <v>0</v>
      </c>
      <c r="I944" s="1">
        <f ca="1">IF(AND(Veg_Table[[#This Row],[Prescription_Changed]]="Yes",Veg_Table[[#This Row],[TAT_RESULT]]=""),1,0)</f>
        <v>0</v>
      </c>
      <c r="J944" s="1">
        <f ca="1">SUM(Veg_Table[[#This Row],[Prescription and Status do not match]:[Prescription_Edited_And_TAT_Is_Blank]])</f>
        <v>0</v>
      </c>
      <c r="K944" s="1">
        <f ca="1">IF(Veg_Table[[#This Row],[Sum of Errors]]&gt;0,1,0)</f>
        <v>0</v>
      </c>
      <c r="L944" s="1">
        <f>1</f>
        <v>1</v>
      </c>
      <c r="M94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944" s="1">
        <f>IF(OR(MID(Veg_Table[[#This Row],[PRESCRIP]],2,1)="1",MID(Veg_Table[[#This Row],[PRESCRIP]],2,1)="2",MID(Veg_Table[[#This Row],[PRESCRIP]],2,1)="3",MID(Veg_Table[[#This Row],[PRESCRIP]],2,1)="4"),_xlfn.NUMBERVALUE(MID(Veg_Table[[#This Row],[PRESCRIP]],2,1)),"NA")</f>
        <v>1</v>
      </c>
      <c r="O944" s="1">
        <f>WEEKNUM(Veg_Table[[#This Row],[EVM_LAST_EDITED_Day]],2)</f>
        <v>20</v>
      </c>
      <c r="P944" s="25">
        <f>IFERROR(DATE(YEAR(Veg_Table[[#This Row],[EVM_LAST_EDITED2]]),MONTH(Veg_Table[[#This Row],[EVM_LAST_EDITED2]]),DAY(Veg_Table[[#This Row],[EVM_LAST_EDITED2]])),DATE(2019,1,1))</f>
        <v>43964</v>
      </c>
      <c r="Q944" s="3">
        <f>VALUE(SUBSTITUTE(Veg_Table[[#This Row],[EVM_LAST_EDITED]],",",""))</f>
        <v>43964.389827036997</v>
      </c>
      <c r="R944" s="1" t="str">
        <f>_xlfn.IFNA(IF(Veg_Table[[#This Row],[EVM_LAST_EDITOR]]="","zBlank EVM Last Editor",VLOOKUP(Veg_Table[[#This Row],[EVM_LAST_EDITOR]],Roster_Table[#All],4,FALSE)),"zAWRR Not in Roster")</f>
        <v>AEA</v>
      </c>
      <c r="S944" s="1" t="str">
        <f>_xlfn.IFNA(IF(Veg_Table[[#This Row],[EVM_LAST_EDITOR]]="","zBlank EVM Last Editor",VLOOKUP(Veg_Table[[#This Row],[EVM_LAST_EDITOR]],Roster_Table[#All],16,FALSE)),"zCompany_AWRR not in Roster")</f>
        <v>Not in Sierra Roster</v>
      </c>
      <c r="T944" s="2">
        <f>IFERROR(DATE(YEAR(Veg_Table[[#This Row],[Created2]]),MONTH(Veg_Table[[#This Row],[Created2]]),DAY(Veg_Table[[#This Row],[Created2]])),DATE(2019,1,1))</f>
        <v>43930</v>
      </c>
      <c r="U944" s="3">
        <f>VALUE(SUBSTITUTE(Veg_Table[[#This Row],[Created]],",",""))</f>
        <v>43930.647013888898</v>
      </c>
      <c r="V944" s="3" t="str">
        <f ca="1">IFERROR(_xlfn.IFNA(CELL("contents",INDIRECT(_xlfn.CONCAT("Veg_Table_Production_Data!",ADDRESS(MATCH(_xlfn.MAXIFS(#REF!,#REF!,"="&amp;Veg_Table[[#This Row],[AUTO_ID]],#REF!,"&lt;"&amp;Veg_Table[[#This Row],[EVM_LAST_EDITED_Day]]),#REF!,0),COLUMN(#REF!),4,1,)))),""),"")</f>
        <v/>
      </c>
      <c r="W944" s="3" t="str">
        <f ca="1">IF(Veg_Table[[#This Row],[Previous_Prescription]]="","No",IF(Veg_Table[[#This Row],[Previous_Prescription]]=Veg_Table[[#This Row],[PRESCRIP]],"No","Yes"))</f>
        <v>No</v>
      </c>
      <c r="X944" s="3" t="str">
        <f>IF(Veg_Table[[#This Row],[EVM_LAST_EDITED_Day]]=Veg_Table[[#This Row],[Created_Day]],"New","Old")</f>
        <v>Old</v>
      </c>
      <c r="Y944" s="1">
        <f>IFERROR(IF(FIND("delete",LOWER(Veg_Table[[#This Row],[PI_COMMENTS]]))&gt;=1,1,0),0)</f>
        <v>0</v>
      </c>
      <c r="Z944" s="1" t="str">
        <f>_xlfn.IFNA(IF(Veg_Table[[#This Row],[EVM_LAST_EDITOR]]="","Yes",VLOOKUP(Veg_Table[[#This Row],[EVM_LAST_EDITOR]],Roster_Table[#All],15,FALSE)),"Yes")</f>
        <v>No</v>
      </c>
      <c r="AA94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44" s="1" t="str">
        <f>_xlfn.IFNA(VLOOKUP(Veg_Table[[#This Row],[EVM_LAST_EDITOR]],Roster_Table[#All],3,FALSE),"zAWRR Not in Roster")</f>
        <v>Drew</v>
      </c>
      <c r="AC944" s="1" t="str">
        <f>_xlfn.IFNA(VLOOKUP(Veg_Table[[#This Row],[EVM_LAST_EDITOR]],Roster_Table[#All],2,FALSE),"zAWRR Not in Roster")</f>
        <v>Berlfein</v>
      </c>
      <c r="AD944" s="1" t="str">
        <f>IF(_xlfn.CONCAT(Veg_Table[[#This Row],[First_Name]]," ",Veg_Table[[#This Row],[Last_Name]])="zAWRR Not in Roster zAWRR Not in Roster","zAWRR Not in Roster",_xlfn.CONCAT(Veg_Table[[#This Row],[First_Name]]," ",Veg_Table[[#This Row],[Last_Name]]))</f>
        <v>Drew Berlfein</v>
      </c>
      <c r="AE944">
        <v>3093658</v>
      </c>
      <c r="AF944" t="s">
        <v>2660</v>
      </c>
      <c r="AG944" t="s">
        <v>93</v>
      </c>
      <c r="AH944" t="s">
        <v>2607</v>
      </c>
      <c r="AI944" t="s">
        <v>2633</v>
      </c>
      <c r="AJ944" t="s">
        <v>820</v>
      </c>
      <c r="AL944" t="s">
        <v>22</v>
      </c>
      <c r="AM944" t="s">
        <v>1285</v>
      </c>
      <c r="AN944" t="s">
        <v>25</v>
      </c>
      <c r="AO944" t="s">
        <v>25</v>
      </c>
      <c r="AP944">
        <v>9</v>
      </c>
      <c r="AQ944">
        <v>60</v>
      </c>
      <c r="AR944" t="s">
        <v>511</v>
      </c>
      <c r="AS944" t="s">
        <v>45</v>
      </c>
      <c r="AT944" t="s">
        <v>824</v>
      </c>
      <c r="AV944" t="s">
        <v>512</v>
      </c>
      <c r="AW944" t="s">
        <v>2661</v>
      </c>
      <c r="AX944" t="s">
        <v>534</v>
      </c>
      <c r="AZ944">
        <v>5585883</v>
      </c>
      <c r="BB944" s="4">
        <v>43962.614805196761</v>
      </c>
      <c r="BC944" t="s">
        <v>4003</v>
      </c>
      <c r="BD944" t="s">
        <v>29</v>
      </c>
      <c r="BE944" t="s">
        <v>25</v>
      </c>
      <c r="BF944" t="s">
        <v>513</v>
      </c>
      <c r="BG944" t="s">
        <v>534</v>
      </c>
      <c r="BI944" s="3">
        <v>43964.389697453706</v>
      </c>
      <c r="BJ944" t="s">
        <v>2662</v>
      </c>
      <c r="BK944" s="30" t="s">
        <v>533</v>
      </c>
      <c r="BL944" s="3">
        <v>43964.389827037034</v>
      </c>
      <c r="BM944" t="s">
        <v>31</v>
      </c>
      <c r="BN944" t="s">
        <v>32</v>
      </c>
      <c r="BP944" t="s">
        <v>2610</v>
      </c>
      <c r="BQ944" t="s">
        <v>1025</v>
      </c>
      <c r="BR944" t="s">
        <v>28</v>
      </c>
      <c r="BS944" t="s">
        <v>28</v>
      </c>
      <c r="BT944" t="s">
        <v>176</v>
      </c>
      <c r="BU944" s="3">
        <v>43930.647013888891</v>
      </c>
      <c r="BV944" t="s">
        <v>803</v>
      </c>
      <c r="BW944" s="3">
        <v>43964.397437511572</v>
      </c>
      <c r="BX944" t="s">
        <v>2663</v>
      </c>
      <c r="CG944"/>
      <c r="CH944"/>
      <c r="CI944"/>
      <c r="CY944"/>
      <c r="DA944"/>
      <c r="DE944"/>
      <c r="DF944"/>
    </row>
    <row r="945" spans="1:110" x14ac:dyDescent="0.25">
      <c r="A945" s="1">
        <f>IF(Veg_Table[[#This Row],[VP_STATUS]]="Hold",0,IF(OR(AND(Veg_Table[[#This Row],[PRESCRIP]]="NW_No Work",Veg_Table[[#This Row],[VP_STATUS]]&lt;&gt;"No Work Required Under EVM"),AND(Veg_Table[[#This Row],[VP_STATUS]]="No Work Required Under EVM",Veg_Table[[#This Row],[PRESCRIP]]&lt;&gt;"NW_No Work")),1,0))</f>
        <v>0</v>
      </c>
      <c r="B945" s="1">
        <f>IF(Veg_Table[[#This Row],[SPECIES]]="",1,0)</f>
        <v>0</v>
      </c>
      <c r="C945" s="1">
        <f>IF(Veg_Table[[#This Row],[DIAMETER]]="",1,0)</f>
        <v>0</v>
      </c>
      <c r="D945" s="1">
        <f>IF(Veg_Table[[#This Row],[HEIGHT]]="",1,0)</f>
        <v>0</v>
      </c>
      <c r="E94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45" s="1">
        <f>IF(AND(Veg_Table[[#This Row],[TAT_RESULT]]="ABATE",Veg_Table[[#This Row],[PRESCRIP]]="NW_No Work"),1,0)</f>
        <v>0</v>
      </c>
      <c r="G945" s="1">
        <f>IF(OR(Veg_Table[[#This Row],[Prescription R-Scale]]="NA",Veg_Table[[#This Row],[Diameter R-Scale]]="NA"),0,IF(Veg_Table[[#This Row],[Diameter R-Scale]]&lt;&gt;Veg_Table[[#This Row],[Prescription R-Scale]],1,0))</f>
        <v>0</v>
      </c>
      <c r="H945" s="1">
        <f>IF(OR(AND(Veg_Table[[#This Row],[PRESCRIP]]="BC_Br Rmv", Veg_Table[[#This Row],[WOOD_MAN]]&lt;&gt;"Not Needed"),AND(Veg_Table[[#This Row],[PRESCRIP]]="BCS_Br Rmv+Trt", Veg_Table[[#This Row],[WOOD_MAN]]&lt;&gt;"Not Needed")),1,0)</f>
        <v>0</v>
      </c>
      <c r="I945" s="1">
        <f ca="1">IF(AND(Veg_Table[[#This Row],[Prescription_Changed]]="Yes",Veg_Table[[#This Row],[TAT_RESULT]]=""),1,0)</f>
        <v>0</v>
      </c>
      <c r="J945" s="1">
        <f ca="1">SUM(Veg_Table[[#This Row],[Prescription and Status do not match]:[Prescription_Edited_And_TAT_Is_Blank]])</f>
        <v>0</v>
      </c>
      <c r="K945" s="1">
        <f ca="1">IF(Veg_Table[[#This Row],[Sum of Errors]]&gt;0,1,0)</f>
        <v>0</v>
      </c>
      <c r="L945" s="1">
        <f>1</f>
        <v>1</v>
      </c>
      <c r="M945"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945" s="1" t="str">
        <f>IF(OR(MID(Veg_Table[[#This Row],[PRESCRIP]],2,1)="1",MID(Veg_Table[[#This Row],[PRESCRIP]],2,1)="2",MID(Veg_Table[[#This Row],[PRESCRIP]],2,1)="3",MID(Veg_Table[[#This Row],[PRESCRIP]],2,1)="4"),_xlfn.NUMBERVALUE(MID(Veg_Table[[#This Row],[PRESCRIP]],2,1)),"NA")</f>
        <v>NA</v>
      </c>
      <c r="O945" s="1">
        <f>WEEKNUM(Veg_Table[[#This Row],[EVM_LAST_EDITED_Day]],2)</f>
        <v>20</v>
      </c>
      <c r="P945" s="25">
        <f>IFERROR(DATE(YEAR(Veg_Table[[#This Row],[EVM_LAST_EDITED2]]),MONTH(Veg_Table[[#This Row],[EVM_LAST_EDITED2]]),DAY(Veg_Table[[#This Row],[EVM_LAST_EDITED2]])),DATE(2019,1,1))</f>
        <v>43964</v>
      </c>
      <c r="Q945" s="3">
        <f>VALUE(SUBSTITUTE(Veg_Table[[#This Row],[EVM_LAST_EDITED]],",",""))</f>
        <v>43964.390474537002</v>
      </c>
      <c r="R945" s="1" t="str">
        <f>_xlfn.IFNA(IF(Veg_Table[[#This Row],[EVM_LAST_EDITOR]]="","zBlank EVM Last Editor",VLOOKUP(Veg_Table[[#This Row],[EVM_LAST_EDITOR]],Roster_Table[#All],4,FALSE)),"zAWRR Not in Roster")</f>
        <v>MGE</v>
      </c>
      <c r="S945" s="1" t="str">
        <f>_xlfn.IFNA(IF(Veg_Table[[#This Row],[EVM_LAST_EDITOR]]="","zBlank EVM Last Editor",VLOOKUP(Veg_Table[[#This Row],[EVM_LAST_EDITOR]],Roster_Table[#All],16,FALSE)),"zCompany_AWRR not in Roster")</f>
        <v>MGE_Mountain G Enterprises</v>
      </c>
      <c r="T945" s="2">
        <f>IFERROR(DATE(YEAR(Veg_Table[[#This Row],[Created2]]),MONTH(Veg_Table[[#This Row],[Created2]]),DAY(Veg_Table[[#This Row],[Created2]])),DATE(2019,1,1))</f>
        <v>43964</v>
      </c>
      <c r="U945" s="3">
        <f>VALUE(SUBSTITUTE(Veg_Table[[#This Row],[Created]],",",""))</f>
        <v>43964.390474537002</v>
      </c>
      <c r="V945" s="3" t="str">
        <f ca="1">IFERROR(_xlfn.IFNA(CELL("contents",INDIRECT(_xlfn.CONCAT("Veg_Table_Production_Data!",ADDRESS(MATCH(_xlfn.MAXIFS(#REF!,#REF!,"="&amp;Veg_Table[[#This Row],[AUTO_ID]],#REF!,"&lt;"&amp;Veg_Table[[#This Row],[EVM_LAST_EDITED_Day]]),#REF!,0),COLUMN(#REF!),4,1,)))),""),"")</f>
        <v/>
      </c>
      <c r="W945" s="3" t="str">
        <f ca="1">IF(Veg_Table[[#This Row],[Previous_Prescription]]="","No",IF(Veg_Table[[#This Row],[Previous_Prescription]]=Veg_Table[[#This Row],[PRESCRIP]],"No","Yes"))</f>
        <v>No</v>
      </c>
      <c r="X945" s="3" t="str">
        <f>IF(Veg_Table[[#This Row],[EVM_LAST_EDITED_Day]]=Veg_Table[[#This Row],[Created_Day]],"New","Old")</f>
        <v>New</v>
      </c>
      <c r="Y945" s="1">
        <f>IFERROR(IF(FIND("delete",LOWER(Veg_Table[[#This Row],[PI_COMMENTS]]))&gt;=1,1,0),0)</f>
        <v>0</v>
      </c>
      <c r="Z945" s="1" t="str">
        <f>_xlfn.IFNA(IF(Veg_Table[[#This Row],[EVM_LAST_EDITOR]]="","Yes",VLOOKUP(Veg_Table[[#This Row],[EVM_LAST_EDITOR]],Roster_Table[#All],15,FALSE)),"Yes")</f>
        <v>Yes</v>
      </c>
      <c r="AA94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45" s="1" t="str">
        <f>_xlfn.IFNA(VLOOKUP(Veg_Table[[#This Row],[EVM_LAST_EDITOR]],Roster_Table[#All],3,FALSE),"zAWRR Not in Roster")</f>
        <v>Andrew</v>
      </c>
      <c r="AC945" s="1" t="str">
        <f>_xlfn.IFNA(VLOOKUP(Veg_Table[[#This Row],[EVM_LAST_EDITOR]],Roster_Table[#All],2,FALSE),"zAWRR Not in Roster")</f>
        <v>Withers</v>
      </c>
      <c r="AD945" s="1" t="str">
        <f>IF(_xlfn.CONCAT(Veg_Table[[#This Row],[First_Name]]," ",Veg_Table[[#This Row],[Last_Name]])="zAWRR Not in Roster zAWRR Not in Roster","zAWRR Not in Roster",_xlfn.CONCAT(Veg_Table[[#This Row],[First_Name]]," ",Veg_Table[[#This Row],[Last_Name]]))</f>
        <v>Andrew Withers</v>
      </c>
      <c r="AE945">
        <v>3225121</v>
      </c>
      <c r="AF945" t="s">
        <v>5767</v>
      </c>
      <c r="AG945" t="s">
        <v>93</v>
      </c>
      <c r="AH945" t="s">
        <v>5598</v>
      </c>
      <c r="AI945" t="s">
        <v>4013</v>
      </c>
      <c r="AJ945" t="s">
        <v>21</v>
      </c>
      <c r="AL945" t="s">
        <v>22</v>
      </c>
      <c r="AM945" t="s">
        <v>1967</v>
      </c>
      <c r="AN945" t="s">
        <v>25</v>
      </c>
      <c r="AO945" t="s">
        <v>25</v>
      </c>
      <c r="AP945">
        <v>22</v>
      </c>
      <c r="AQ945">
        <v>100</v>
      </c>
      <c r="AR945" t="s">
        <v>511</v>
      </c>
      <c r="AS945" t="s">
        <v>24</v>
      </c>
      <c r="AT945" t="s">
        <v>26</v>
      </c>
      <c r="AV945" t="s">
        <v>512</v>
      </c>
      <c r="AW945" t="s">
        <v>5768</v>
      </c>
      <c r="AZ945"/>
      <c r="BB945" s="4"/>
      <c r="BD945" t="s">
        <v>29</v>
      </c>
      <c r="BE945" t="s">
        <v>25</v>
      </c>
      <c r="BF945" t="s">
        <v>513</v>
      </c>
      <c r="BI945" s="3"/>
      <c r="BJ945" t="s">
        <v>52</v>
      </c>
      <c r="BK945" s="30" t="s">
        <v>176</v>
      </c>
      <c r="BL945" s="3">
        <v>43964.390474537038</v>
      </c>
      <c r="BM945" t="s">
        <v>31</v>
      </c>
      <c r="BN945" t="s">
        <v>32</v>
      </c>
      <c r="BP945" t="s">
        <v>5600</v>
      </c>
      <c r="BQ945" t="s">
        <v>1025</v>
      </c>
      <c r="BR945" t="s">
        <v>28</v>
      </c>
      <c r="BS945" t="s">
        <v>28</v>
      </c>
      <c r="BT945" t="s">
        <v>176</v>
      </c>
      <c r="BU945" s="3">
        <v>43964.390474537038</v>
      </c>
      <c r="BV945" t="s">
        <v>803</v>
      </c>
      <c r="BW945" s="3">
        <v>43964.596779525462</v>
      </c>
      <c r="BX945" t="s">
        <v>5769</v>
      </c>
      <c r="CG945"/>
      <c r="CH945"/>
      <c r="CI945"/>
      <c r="CY945"/>
      <c r="DA945"/>
      <c r="DE945"/>
      <c r="DF945"/>
    </row>
    <row r="946" spans="1:110" x14ac:dyDescent="0.25">
      <c r="A946" s="1">
        <f>IF(Veg_Table[[#This Row],[VP_STATUS]]="Hold",0,IF(OR(AND(Veg_Table[[#This Row],[PRESCRIP]]="NW_No Work",Veg_Table[[#This Row],[VP_STATUS]]&lt;&gt;"No Work Required Under EVM"),AND(Veg_Table[[#This Row],[VP_STATUS]]="No Work Required Under EVM",Veg_Table[[#This Row],[PRESCRIP]]&lt;&gt;"NW_No Work")),1,0))</f>
        <v>0</v>
      </c>
      <c r="B946" s="1">
        <f>IF(Veg_Table[[#This Row],[SPECIES]]="",1,0)</f>
        <v>0</v>
      </c>
      <c r="C946" s="1">
        <f>IF(Veg_Table[[#This Row],[DIAMETER]]="",1,0)</f>
        <v>0</v>
      </c>
      <c r="D946" s="1">
        <f>IF(Veg_Table[[#This Row],[HEIGHT]]="",1,0)</f>
        <v>0</v>
      </c>
      <c r="E94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46" s="1">
        <f>IF(AND(Veg_Table[[#This Row],[TAT_RESULT]]="ABATE",Veg_Table[[#This Row],[PRESCRIP]]="NW_No Work"),1,0)</f>
        <v>0</v>
      </c>
      <c r="G946" s="1">
        <f>IF(OR(Veg_Table[[#This Row],[Prescription R-Scale]]="NA",Veg_Table[[#This Row],[Diameter R-Scale]]="NA"),0,IF(Veg_Table[[#This Row],[Diameter R-Scale]]&lt;&gt;Veg_Table[[#This Row],[Prescription R-Scale]],1,0))</f>
        <v>0</v>
      </c>
      <c r="H946" s="1">
        <f>IF(OR(AND(Veg_Table[[#This Row],[PRESCRIP]]="BC_Br Rmv", Veg_Table[[#This Row],[WOOD_MAN]]&lt;&gt;"Not Needed"),AND(Veg_Table[[#This Row],[PRESCRIP]]="BCS_Br Rmv+Trt", Veg_Table[[#This Row],[WOOD_MAN]]&lt;&gt;"Not Needed")),1,0)</f>
        <v>0</v>
      </c>
      <c r="I946" s="1">
        <f ca="1">IF(AND(Veg_Table[[#This Row],[Prescription_Changed]]="Yes",Veg_Table[[#This Row],[TAT_RESULT]]=""),1,0)</f>
        <v>0</v>
      </c>
      <c r="J946" s="1">
        <f ca="1">SUM(Veg_Table[[#This Row],[Prescription and Status do not match]:[Prescription_Edited_And_TAT_Is_Blank]])</f>
        <v>0</v>
      </c>
      <c r="K946" s="1">
        <f ca="1">IF(Veg_Table[[#This Row],[Sum of Errors]]&gt;0,1,0)</f>
        <v>0</v>
      </c>
      <c r="L946" s="1">
        <f>1</f>
        <v>1</v>
      </c>
      <c r="M94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946" s="1" t="str">
        <f>IF(OR(MID(Veg_Table[[#This Row],[PRESCRIP]],2,1)="1",MID(Veg_Table[[#This Row],[PRESCRIP]],2,1)="2",MID(Veg_Table[[#This Row],[PRESCRIP]],2,1)="3",MID(Veg_Table[[#This Row],[PRESCRIP]],2,1)="4"),_xlfn.NUMBERVALUE(MID(Veg_Table[[#This Row],[PRESCRIP]],2,1)),"NA")</f>
        <v>NA</v>
      </c>
      <c r="O946" s="1">
        <f>WEEKNUM(Veg_Table[[#This Row],[EVM_LAST_EDITED_Day]],2)</f>
        <v>20</v>
      </c>
      <c r="P946" s="25">
        <f>IFERROR(DATE(YEAR(Veg_Table[[#This Row],[EVM_LAST_EDITED2]]),MONTH(Veg_Table[[#This Row],[EVM_LAST_EDITED2]]),DAY(Veg_Table[[#This Row],[EVM_LAST_EDITED2]])),DATE(2019,1,1))</f>
        <v>43964</v>
      </c>
      <c r="Q946" s="3">
        <f>VALUE(SUBSTITUTE(Veg_Table[[#This Row],[EVM_LAST_EDITED]],",",""))</f>
        <v>43964.3905607755</v>
      </c>
      <c r="R946" s="1" t="str">
        <f>_xlfn.IFNA(IF(Veg_Table[[#This Row],[EVM_LAST_EDITOR]]="","zBlank EVM Last Editor",VLOOKUP(Veg_Table[[#This Row],[EVM_LAST_EDITOR]],Roster_Table[#All],4,FALSE)),"zAWRR Not in Roster")</f>
        <v>MBG</v>
      </c>
      <c r="S946" s="1" t="str">
        <f>_xlfn.IFNA(IF(Veg_Table[[#This Row],[EVM_LAST_EDITOR]]="","zBlank EVM Last Editor",VLOOKUP(Veg_Table[[#This Row],[EVM_LAST_EDITOR]],Roster_Table[#All],16,FALSE)),"zCompany_AWRR not in Roster")</f>
        <v>MBG_Mason, Bruce &amp; Girard</v>
      </c>
      <c r="T946" s="2">
        <f>IFERROR(DATE(YEAR(Veg_Table[[#This Row],[Created2]]),MONTH(Veg_Table[[#This Row],[Created2]]),DAY(Veg_Table[[#This Row],[Created2]])),DATE(2019,1,1))</f>
        <v>43964</v>
      </c>
      <c r="U946" s="3">
        <f>VALUE(SUBSTITUTE(Veg_Table[[#This Row],[Created]],",",""))</f>
        <v>43964.3905607755</v>
      </c>
      <c r="V946" s="3" t="str">
        <f ca="1">IFERROR(_xlfn.IFNA(CELL("contents",INDIRECT(_xlfn.CONCAT("Veg_Table_Production_Data!",ADDRESS(MATCH(_xlfn.MAXIFS(#REF!,#REF!,"="&amp;Veg_Table[[#This Row],[AUTO_ID]],#REF!,"&lt;"&amp;Veg_Table[[#This Row],[EVM_LAST_EDITED_Day]]),#REF!,0),COLUMN(#REF!),4,1,)))),""),"")</f>
        <v/>
      </c>
      <c r="W946" s="3" t="str">
        <f ca="1">IF(Veg_Table[[#This Row],[Previous_Prescription]]="","No",IF(Veg_Table[[#This Row],[Previous_Prescription]]=Veg_Table[[#This Row],[PRESCRIP]],"No","Yes"))</f>
        <v>No</v>
      </c>
      <c r="X946" s="3" t="str">
        <f>IF(Veg_Table[[#This Row],[EVM_LAST_EDITED_Day]]=Veg_Table[[#This Row],[Created_Day]],"New","Old")</f>
        <v>New</v>
      </c>
      <c r="Y946" s="1">
        <f>IFERROR(IF(FIND("delete",LOWER(Veg_Table[[#This Row],[PI_COMMENTS]]))&gt;=1,1,0),0)</f>
        <v>0</v>
      </c>
      <c r="Z946" s="1" t="str">
        <f>_xlfn.IFNA(IF(Veg_Table[[#This Row],[EVM_LAST_EDITOR]]="","Yes",VLOOKUP(Veg_Table[[#This Row],[EVM_LAST_EDITOR]],Roster_Table[#All],15,FALSE)),"Yes")</f>
        <v>Yes</v>
      </c>
      <c r="AA94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46" s="1" t="str">
        <f>_xlfn.IFNA(VLOOKUP(Veg_Table[[#This Row],[EVM_LAST_EDITOR]],Roster_Table[#All],3,FALSE),"zAWRR Not in Roster")</f>
        <v>Nicholas</v>
      </c>
      <c r="AC946" s="1" t="str">
        <f>_xlfn.IFNA(VLOOKUP(Veg_Table[[#This Row],[EVM_LAST_EDITOR]],Roster_Table[#All],2,FALSE),"zAWRR Not in Roster")</f>
        <v>Coleman</v>
      </c>
      <c r="AD946" s="1" t="str">
        <f>IF(_xlfn.CONCAT(Veg_Table[[#This Row],[First_Name]]," ",Veg_Table[[#This Row],[Last_Name]])="zAWRR Not in Roster zAWRR Not in Roster","zAWRR Not in Roster",_xlfn.CONCAT(Veg_Table[[#This Row],[First_Name]]," ",Veg_Table[[#This Row],[Last_Name]]))</f>
        <v>Nicholas Coleman</v>
      </c>
      <c r="AE946">
        <v>3223352</v>
      </c>
      <c r="AF946" t="s">
        <v>5764</v>
      </c>
      <c r="AG946" t="s">
        <v>93</v>
      </c>
      <c r="AH946" t="s">
        <v>3444</v>
      </c>
      <c r="AI946" t="s">
        <v>4666</v>
      </c>
      <c r="AJ946" t="s">
        <v>36</v>
      </c>
      <c r="AL946" t="s">
        <v>372</v>
      </c>
      <c r="AM946" t="s">
        <v>40</v>
      </c>
      <c r="AN946" t="s">
        <v>25</v>
      </c>
      <c r="AO946" t="s">
        <v>25</v>
      </c>
      <c r="AP946">
        <v>33</v>
      </c>
      <c r="AQ946">
        <v>65</v>
      </c>
      <c r="AR946" t="s">
        <v>511</v>
      </c>
      <c r="AS946" t="s">
        <v>891</v>
      </c>
      <c r="AT946" t="s">
        <v>522</v>
      </c>
      <c r="AV946" t="s">
        <v>512</v>
      </c>
      <c r="AW946" t="s">
        <v>5765</v>
      </c>
      <c r="AZ946"/>
      <c r="BB946" s="4"/>
      <c r="BD946" t="s">
        <v>29</v>
      </c>
      <c r="BE946" t="s">
        <v>25</v>
      </c>
      <c r="BF946" t="s">
        <v>513</v>
      </c>
      <c r="BI946" s="3"/>
      <c r="BJ946" t="s">
        <v>4024</v>
      </c>
      <c r="BK946" s="30" t="s">
        <v>107</v>
      </c>
      <c r="BL946" s="3">
        <v>43964.390560775464</v>
      </c>
      <c r="BM946" t="s">
        <v>31</v>
      </c>
      <c r="BN946" t="s">
        <v>32</v>
      </c>
      <c r="BP946" t="s">
        <v>3445</v>
      </c>
      <c r="BQ946" t="s">
        <v>1025</v>
      </c>
      <c r="BR946" t="s">
        <v>28</v>
      </c>
      <c r="BS946" t="s">
        <v>28</v>
      </c>
      <c r="BT946" t="s">
        <v>107</v>
      </c>
      <c r="BU946" s="3">
        <v>43964.390560775464</v>
      </c>
      <c r="BV946" t="s">
        <v>803</v>
      </c>
      <c r="BW946" s="3">
        <v>43964.522597662035</v>
      </c>
      <c r="BX946" t="s">
        <v>5766</v>
      </c>
      <c r="CG946"/>
      <c r="CH946"/>
      <c r="CI946"/>
      <c r="CY946"/>
      <c r="DA946"/>
      <c r="DE946"/>
      <c r="DF946"/>
    </row>
    <row r="947" spans="1:110" x14ac:dyDescent="0.25">
      <c r="A947" s="1">
        <f>IF(Veg_Table[[#This Row],[VP_STATUS]]="Hold",0,IF(OR(AND(Veg_Table[[#This Row],[PRESCRIP]]="NW_No Work",Veg_Table[[#This Row],[VP_STATUS]]&lt;&gt;"No Work Required Under EVM"),AND(Veg_Table[[#This Row],[VP_STATUS]]="No Work Required Under EVM",Veg_Table[[#This Row],[PRESCRIP]]&lt;&gt;"NW_No Work")),1,0))</f>
        <v>0</v>
      </c>
      <c r="B947" s="1">
        <f>IF(Veg_Table[[#This Row],[SPECIES]]="",1,0)</f>
        <v>0</v>
      </c>
      <c r="C947" s="1">
        <f>IF(Veg_Table[[#This Row],[DIAMETER]]="",1,0)</f>
        <v>0</v>
      </c>
      <c r="D947" s="1">
        <f>IF(Veg_Table[[#This Row],[HEIGHT]]="",1,0)</f>
        <v>0</v>
      </c>
      <c r="E94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47" s="1">
        <f>IF(AND(Veg_Table[[#This Row],[TAT_RESULT]]="ABATE",Veg_Table[[#This Row],[PRESCRIP]]="NW_No Work"),1,0)</f>
        <v>0</v>
      </c>
      <c r="G947" s="1">
        <f>IF(OR(Veg_Table[[#This Row],[Prescription R-Scale]]="NA",Veg_Table[[#This Row],[Diameter R-Scale]]="NA"),0,IF(Veg_Table[[#This Row],[Diameter R-Scale]]&lt;&gt;Veg_Table[[#This Row],[Prescription R-Scale]],1,0))</f>
        <v>0</v>
      </c>
      <c r="H947" s="1">
        <f>IF(OR(AND(Veg_Table[[#This Row],[PRESCRIP]]="BC_Br Rmv", Veg_Table[[#This Row],[WOOD_MAN]]&lt;&gt;"Not Needed"),AND(Veg_Table[[#This Row],[PRESCRIP]]="BCS_Br Rmv+Trt", Veg_Table[[#This Row],[WOOD_MAN]]&lt;&gt;"Not Needed")),1,0)</f>
        <v>0</v>
      </c>
      <c r="I947" s="1">
        <f ca="1">IF(AND(Veg_Table[[#This Row],[Prescription_Changed]]="Yes",Veg_Table[[#This Row],[TAT_RESULT]]=""),1,0)</f>
        <v>0</v>
      </c>
      <c r="J947" s="1">
        <f ca="1">SUM(Veg_Table[[#This Row],[Prescription and Status do not match]:[Prescription_Edited_And_TAT_Is_Blank]])</f>
        <v>0</v>
      </c>
      <c r="K947" s="1">
        <f ca="1">IF(Veg_Table[[#This Row],[Sum of Errors]]&gt;0,1,0)</f>
        <v>0</v>
      </c>
      <c r="L947" s="1">
        <f>1</f>
        <v>1</v>
      </c>
      <c r="M94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947" s="1">
        <f>IF(OR(MID(Veg_Table[[#This Row],[PRESCRIP]],2,1)="1",MID(Veg_Table[[#This Row],[PRESCRIP]],2,1)="2",MID(Veg_Table[[#This Row],[PRESCRIP]],2,1)="3",MID(Veg_Table[[#This Row],[PRESCRIP]],2,1)="4"),_xlfn.NUMBERVALUE(MID(Veg_Table[[#This Row],[PRESCRIP]],2,1)),"NA")</f>
        <v>3</v>
      </c>
      <c r="O947" s="1">
        <f>WEEKNUM(Veg_Table[[#This Row],[EVM_LAST_EDITED_Day]],2)</f>
        <v>20</v>
      </c>
      <c r="P947" s="25">
        <f>IFERROR(DATE(YEAR(Veg_Table[[#This Row],[EVM_LAST_EDITED2]]),MONTH(Veg_Table[[#This Row],[EVM_LAST_EDITED2]]),DAY(Veg_Table[[#This Row],[EVM_LAST_EDITED2]])),DATE(2019,1,1))</f>
        <v>43964</v>
      </c>
      <c r="Q947" s="3">
        <f>VALUE(SUBSTITUTE(Veg_Table[[#This Row],[EVM_LAST_EDITED]],",",""))</f>
        <v>43964.391837893498</v>
      </c>
      <c r="R947" s="1" t="str">
        <f>_xlfn.IFNA(IF(Veg_Table[[#This Row],[EVM_LAST_EDITOR]]="","zBlank EVM Last Editor",VLOOKUP(Veg_Table[[#This Row],[EVM_LAST_EDITOR]],Roster_Table[#All],4,FALSE)),"zAWRR Not in Roster")</f>
        <v>AEA</v>
      </c>
      <c r="S947" s="1" t="str">
        <f>_xlfn.IFNA(IF(Veg_Table[[#This Row],[EVM_LAST_EDITOR]]="","zBlank EVM Last Editor",VLOOKUP(Veg_Table[[#This Row],[EVM_LAST_EDITOR]],Roster_Table[#All],16,FALSE)),"zCompany_AWRR not in Roster")</f>
        <v>Not in Sierra Roster</v>
      </c>
      <c r="T947" s="2">
        <f>IFERROR(DATE(YEAR(Veg_Table[[#This Row],[Created2]]),MONTH(Veg_Table[[#This Row],[Created2]]),DAY(Veg_Table[[#This Row],[Created2]])),DATE(2019,1,1))</f>
        <v>43930</v>
      </c>
      <c r="U947" s="3">
        <f>VALUE(SUBSTITUTE(Veg_Table[[#This Row],[Created]],",",""))</f>
        <v>43930.654884259297</v>
      </c>
      <c r="V947" s="3" t="str">
        <f ca="1">IFERROR(_xlfn.IFNA(CELL("contents",INDIRECT(_xlfn.CONCAT("Veg_Table_Production_Data!",ADDRESS(MATCH(_xlfn.MAXIFS(#REF!,#REF!,"="&amp;Veg_Table[[#This Row],[AUTO_ID]],#REF!,"&lt;"&amp;Veg_Table[[#This Row],[EVM_LAST_EDITED_Day]]),#REF!,0),COLUMN(#REF!),4,1,)))),""),"")</f>
        <v/>
      </c>
      <c r="W947" s="3" t="str">
        <f ca="1">IF(Veg_Table[[#This Row],[Previous_Prescription]]="","No",IF(Veg_Table[[#This Row],[Previous_Prescription]]=Veg_Table[[#This Row],[PRESCRIP]],"No","Yes"))</f>
        <v>No</v>
      </c>
      <c r="X947" s="3" t="str">
        <f>IF(Veg_Table[[#This Row],[EVM_LAST_EDITED_Day]]=Veg_Table[[#This Row],[Created_Day]],"New","Old")</f>
        <v>Old</v>
      </c>
      <c r="Y947" s="1">
        <f>IFERROR(IF(FIND("delete",LOWER(Veg_Table[[#This Row],[PI_COMMENTS]]))&gt;=1,1,0),0)</f>
        <v>0</v>
      </c>
      <c r="Z947" s="1" t="str">
        <f>_xlfn.IFNA(IF(Veg_Table[[#This Row],[EVM_LAST_EDITOR]]="","Yes",VLOOKUP(Veg_Table[[#This Row],[EVM_LAST_EDITOR]],Roster_Table[#All],15,FALSE)),"Yes")</f>
        <v>No</v>
      </c>
      <c r="AA94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47" s="1" t="str">
        <f>_xlfn.IFNA(VLOOKUP(Veg_Table[[#This Row],[EVM_LAST_EDITOR]],Roster_Table[#All],3,FALSE),"zAWRR Not in Roster")</f>
        <v>Drew</v>
      </c>
      <c r="AC947" s="1" t="str">
        <f>_xlfn.IFNA(VLOOKUP(Veg_Table[[#This Row],[EVM_LAST_EDITOR]],Roster_Table[#All],2,FALSE),"zAWRR Not in Roster")</f>
        <v>Berlfein</v>
      </c>
      <c r="AD947" s="1" t="str">
        <f>IF(_xlfn.CONCAT(Veg_Table[[#This Row],[First_Name]]," ",Veg_Table[[#This Row],[Last_Name]])="zAWRR Not in Roster zAWRR Not in Roster","zAWRR Not in Roster",_xlfn.CONCAT(Veg_Table[[#This Row],[First_Name]]," ",Veg_Table[[#This Row],[Last_Name]]))</f>
        <v>Drew Berlfein</v>
      </c>
      <c r="AE947">
        <v>3093661</v>
      </c>
      <c r="AF947" t="s">
        <v>2666</v>
      </c>
      <c r="AG947" t="s">
        <v>93</v>
      </c>
      <c r="AH947" t="s">
        <v>2607</v>
      </c>
      <c r="AI947" t="s">
        <v>2633</v>
      </c>
      <c r="AJ947" t="s">
        <v>820</v>
      </c>
      <c r="AL947" t="s">
        <v>22</v>
      </c>
      <c r="AM947" t="s">
        <v>40</v>
      </c>
      <c r="AN947" t="s">
        <v>25</v>
      </c>
      <c r="AO947" t="s">
        <v>25</v>
      </c>
      <c r="AP947">
        <v>26</v>
      </c>
      <c r="AQ947">
        <v>45</v>
      </c>
      <c r="AR947" t="s">
        <v>514</v>
      </c>
      <c r="AS947" t="s">
        <v>545</v>
      </c>
      <c r="AT947" t="s">
        <v>824</v>
      </c>
      <c r="AV947" t="s">
        <v>512</v>
      </c>
      <c r="AW947" t="s">
        <v>2667</v>
      </c>
      <c r="AX947" t="s">
        <v>534</v>
      </c>
      <c r="AZ947">
        <v>5585883</v>
      </c>
      <c r="BA947" t="s">
        <v>545</v>
      </c>
      <c r="BB947" s="4">
        <v>43962.658431319447</v>
      </c>
      <c r="BC947" t="s">
        <v>4003</v>
      </c>
      <c r="BD947" t="s">
        <v>29</v>
      </c>
      <c r="BE947" t="s">
        <v>25</v>
      </c>
      <c r="BF947" t="s">
        <v>513</v>
      </c>
      <c r="BG947" t="s">
        <v>534</v>
      </c>
      <c r="BI947" s="3">
        <v>43964.391810381945</v>
      </c>
      <c r="BJ947" t="s">
        <v>2668</v>
      </c>
      <c r="BK947" s="30" t="s">
        <v>533</v>
      </c>
      <c r="BL947" s="3">
        <v>43964.39183789352</v>
      </c>
      <c r="BM947" t="s">
        <v>31</v>
      </c>
      <c r="BN947" t="s">
        <v>32</v>
      </c>
      <c r="BP947" t="s">
        <v>2610</v>
      </c>
      <c r="BQ947" t="s">
        <v>1025</v>
      </c>
      <c r="BR947" t="s">
        <v>28</v>
      </c>
      <c r="BS947" t="s">
        <v>28</v>
      </c>
      <c r="BT947" t="s">
        <v>176</v>
      </c>
      <c r="BU947" s="3">
        <v>43930.65488425926</v>
      </c>
      <c r="BV947" t="s">
        <v>803</v>
      </c>
      <c r="BW947" s="3">
        <v>43964.397437511572</v>
      </c>
      <c r="BX947" t="s">
        <v>2669</v>
      </c>
      <c r="CG947"/>
      <c r="CH947"/>
      <c r="CI947"/>
      <c r="CY947"/>
      <c r="DA947"/>
      <c r="DE947"/>
      <c r="DF947"/>
    </row>
    <row r="948" spans="1:110" x14ac:dyDescent="0.25">
      <c r="A948" s="1">
        <f>IF(Veg_Table[[#This Row],[VP_STATUS]]="Hold",0,IF(OR(AND(Veg_Table[[#This Row],[PRESCRIP]]="NW_No Work",Veg_Table[[#This Row],[VP_STATUS]]&lt;&gt;"No Work Required Under EVM"),AND(Veg_Table[[#This Row],[VP_STATUS]]="No Work Required Under EVM",Veg_Table[[#This Row],[PRESCRIP]]&lt;&gt;"NW_No Work")),1,0))</f>
        <v>0</v>
      </c>
      <c r="B948" s="1">
        <f>IF(Veg_Table[[#This Row],[SPECIES]]="",1,0)</f>
        <v>0</v>
      </c>
      <c r="C948" s="1">
        <f>IF(Veg_Table[[#This Row],[DIAMETER]]="",1,0)</f>
        <v>0</v>
      </c>
      <c r="D948" s="1">
        <f>IF(Veg_Table[[#This Row],[HEIGHT]]="",1,0)</f>
        <v>0</v>
      </c>
      <c r="E94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48" s="1">
        <f>IF(AND(Veg_Table[[#This Row],[TAT_RESULT]]="ABATE",Veg_Table[[#This Row],[PRESCRIP]]="NW_No Work"),1,0)</f>
        <v>0</v>
      </c>
      <c r="G948" s="1">
        <f>IF(OR(Veg_Table[[#This Row],[Prescription R-Scale]]="NA",Veg_Table[[#This Row],[Diameter R-Scale]]="NA"),0,IF(Veg_Table[[#This Row],[Diameter R-Scale]]&lt;&gt;Veg_Table[[#This Row],[Prescription R-Scale]],1,0))</f>
        <v>0</v>
      </c>
      <c r="H948" s="1">
        <f>IF(OR(AND(Veg_Table[[#This Row],[PRESCRIP]]="BC_Br Rmv", Veg_Table[[#This Row],[WOOD_MAN]]&lt;&gt;"Not Needed"),AND(Veg_Table[[#This Row],[PRESCRIP]]="BCS_Br Rmv+Trt", Veg_Table[[#This Row],[WOOD_MAN]]&lt;&gt;"Not Needed")),1,0)</f>
        <v>0</v>
      </c>
      <c r="I948" s="1">
        <f ca="1">IF(AND(Veg_Table[[#This Row],[Prescription_Changed]]="Yes",Veg_Table[[#This Row],[TAT_RESULT]]=""),1,0)</f>
        <v>0</v>
      </c>
      <c r="J948" s="1">
        <f ca="1">SUM(Veg_Table[[#This Row],[Prescription and Status do not match]:[Prescription_Edited_And_TAT_Is_Blank]])</f>
        <v>0</v>
      </c>
      <c r="K948" s="1">
        <f ca="1">IF(Veg_Table[[#This Row],[Sum of Errors]]&gt;0,1,0)</f>
        <v>0</v>
      </c>
      <c r="L948" s="1">
        <f>1</f>
        <v>1</v>
      </c>
      <c r="M94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948" s="1">
        <f>IF(OR(MID(Veg_Table[[#This Row],[PRESCRIP]],2,1)="1",MID(Veg_Table[[#This Row],[PRESCRIP]],2,1)="2",MID(Veg_Table[[#This Row],[PRESCRIP]],2,1)="3",MID(Veg_Table[[#This Row],[PRESCRIP]],2,1)="4"),_xlfn.NUMBERVALUE(MID(Veg_Table[[#This Row],[PRESCRIP]],2,1)),"NA")</f>
        <v>4</v>
      </c>
      <c r="O948" s="1">
        <f>WEEKNUM(Veg_Table[[#This Row],[EVM_LAST_EDITED_Day]],2)</f>
        <v>20</v>
      </c>
      <c r="P948" s="25">
        <f>IFERROR(DATE(YEAR(Veg_Table[[#This Row],[EVM_LAST_EDITED2]]),MONTH(Veg_Table[[#This Row],[EVM_LAST_EDITED2]]),DAY(Veg_Table[[#This Row],[EVM_LAST_EDITED2]])),DATE(2019,1,1))</f>
        <v>43964</v>
      </c>
      <c r="Q948" s="3">
        <f>VALUE(SUBSTITUTE(Veg_Table[[#This Row],[EVM_LAST_EDITED]],",",""))</f>
        <v>43964.392187500001</v>
      </c>
      <c r="R948" s="1" t="str">
        <f>_xlfn.IFNA(IF(Veg_Table[[#This Row],[EVM_LAST_EDITOR]]="","zBlank EVM Last Editor",VLOOKUP(Veg_Table[[#This Row],[EVM_LAST_EDITOR]],Roster_Table[#All],4,FALSE)),"zAWRR Not in Roster")</f>
        <v>MGE</v>
      </c>
      <c r="S948" s="1" t="str">
        <f>_xlfn.IFNA(IF(Veg_Table[[#This Row],[EVM_LAST_EDITOR]]="","zBlank EVM Last Editor",VLOOKUP(Veg_Table[[#This Row],[EVM_LAST_EDITOR]],Roster_Table[#All],16,FALSE)),"zCompany_AWRR not in Roster")</f>
        <v>MGE_Mountain G Enterprises</v>
      </c>
      <c r="T948" s="2">
        <f>IFERROR(DATE(YEAR(Veg_Table[[#This Row],[Created2]]),MONTH(Veg_Table[[#This Row],[Created2]]),DAY(Veg_Table[[#This Row],[Created2]])),DATE(2019,1,1))</f>
        <v>43964</v>
      </c>
      <c r="U948" s="3">
        <f>VALUE(SUBSTITUTE(Veg_Table[[#This Row],[Created]],",",""))</f>
        <v>43964.386284722197</v>
      </c>
      <c r="V948" s="3" t="str">
        <f ca="1">IFERROR(_xlfn.IFNA(CELL("contents",INDIRECT(_xlfn.CONCAT("Veg_Table_Production_Data!",ADDRESS(MATCH(_xlfn.MAXIFS(#REF!,#REF!,"="&amp;Veg_Table[[#This Row],[AUTO_ID]],#REF!,"&lt;"&amp;Veg_Table[[#This Row],[EVM_LAST_EDITED_Day]]),#REF!,0),COLUMN(#REF!),4,1,)))),""),"")</f>
        <v/>
      </c>
      <c r="W948" s="3" t="str">
        <f ca="1">IF(Veg_Table[[#This Row],[Previous_Prescription]]="","No",IF(Veg_Table[[#This Row],[Previous_Prescription]]=Veg_Table[[#This Row],[PRESCRIP]],"No","Yes"))</f>
        <v>No</v>
      </c>
      <c r="X948" s="3" t="str">
        <f>IF(Veg_Table[[#This Row],[EVM_LAST_EDITED_Day]]=Veg_Table[[#This Row],[Created_Day]],"New","Old")</f>
        <v>New</v>
      </c>
      <c r="Y948" s="1">
        <f>IFERROR(IF(FIND("delete",LOWER(Veg_Table[[#This Row],[PI_COMMENTS]]))&gt;=1,1,0),0)</f>
        <v>0</v>
      </c>
      <c r="Z948" s="1" t="str">
        <f>_xlfn.IFNA(IF(Veg_Table[[#This Row],[EVM_LAST_EDITOR]]="","Yes",VLOOKUP(Veg_Table[[#This Row],[EVM_LAST_EDITOR]],Roster_Table[#All],15,FALSE)),"Yes")</f>
        <v>Yes</v>
      </c>
      <c r="AA94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48" s="1" t="str">
        <f>_xlfn.IFNA(VLOOKUP(Veg_Table[[#This Row],[EVM_LAST_EDITOR]],Roster_Table[#All],3,FALSE),"zAWRR Not in Roster")</f>
        <v>Andrew</v>
      </c>
      <c r="AC948" s="1" t="str">
        <f>_xlfn.IFNA(VLOOKUP(Veg_Table[[#This Row],[EVM_LAST_EDITOR]],Roster_Table[#All],2,FALSE),"zAWRR Not in Roster")</f>
        <v>Withers</v>
      </c>
      <c r="AD948" s="1" t="str">
        <f>IF(_xlfn.CONCAT(Veg_Table[[#This Row],[First_Name]]," ",Veg_Table[[#This Row],[Last_Name]])="zAWRR Not in Roster zAWRR Not in Roster","zAWRR Not in Roster",_xlfn.CONCAT(Veg_Table[[#This Row],[First_Name]]," ",Veg_Table[[#This Row],[Last_Name]]))</f>
        <v>Andrew Withers</v>
      </c>
      <c r="AE948">
        <v>3225120</v>
      </c>
      <c r="AF948" t="s">
        <v>5761</v>
      </c>
      <c r="AG948" t="s">
        <v>93</v>
      </c>
      <c r="AH948" t="s">
        <v>5598</v>
      </c>
      <c r="AI948" t="s">
        <v>4013</v>
      </c>
      <c r="AJ948" t="s">
        <v>36</v>
      </c>
      <c r="AL948" t="s">
        <v>22</v>
      </c>
      <c r="AM948" t="s">
        <v>38</v>
      </c>
      <c r="AN948" t="s">
        <v>25</v>
      </c>
      <c r="AO948" t="s">
        <v>25</v>
      </c>
      <c r="AP948">
        <v>39</v>
      </c>
      <c r="AQ948">
        <v>110</v>
      </c>
      <c r="AR948" t="s">
        <v>514</v>
      </c>
      <c r="AS948" t="s">
        <v>57</v>
      </c>
      <c r="AT948" t="s">
        <v>515</v>
      </c>
      <c r="AV948" t="s">
        <v>512</v>
      </c>
      <c r="AW948" t="s">
        <v>5762</v>
      </c>
      <c r="AZ948"/>
      <c r="BB948" s="4"/>
      <c r="BD948" t="s">
        <v>29</v>
      </c>
      <c r="BE948" t="s">
        <v>25</v>
      </c>
      <c r="BF948" t="s">
        <v>513</v>
      </c>
      <c r="BI948" s="3"/>
      <c r="BJ948" t="s">
        <v>1030</v>
      </c>
      <c r="BK948" s="30" t="s">
        <v>176</v>
      </c>
      <c r="BL948" s="3">
        <v>43964.392187500001</v>
      </c>
      <c r="BM948" t="s">
        <v>31</v>
      </c>
      <c r="BN948" t="s">
        <v>32</v>
      </c>
      <c r="BP948" t="s">
        <v>5600</v>
      </c>
      <c r="BQ948" t="s">
        <v>1025</v>
      </c>
      <c r="BR948" t="s">
        <v>28</v>
      </c>
      <c r="BS948" t="s">
        <v>28</v>
      </c>
      <c r="BT948" t="s">
        <v>176</v>
      </c>
      <c r="BU948" s="3">
        <v>43964.386284722219</v>
      </c>
      <c r="BV948" t="s">
        <v>803</v>
      </c>
      <c r="BW948" s="3">
        <v>43964.596779525462</v>
      </c>
      <c r="BX948" t="s">
        <v>5763</v>
      </c>
      <c r="CG948"/>
      <c r="CH948"/>
      <c r="CI948"/>
      <c r="CY948"/>
      <c r="DA948"/>
      <c r="DE948"/>
      <c r="DF948"/>
    </row>
    <row r="949" spans="1:110" x14ac:dyDescent="0.25">
      <c r="A949" s="1">
        <f>IF(Veg_Table[[#This Row],[VP_STATUS]]="Hold",0,IF(OR(AND(Veg_Table[[#This Row],[PRESCRIP]]="NW_No Work",Veg_Table[[#This Row],[VP_STATUS]]&lt;&gt;"No Work Required Under EVM"),AND(Veg_Table[[#This Row],[VP_STATUS]]="No Work Required Under EVM",Veg_Table[[#This Row],[PRESCRIP]]&lt;&gt;"NW_No Work")),1,0))</f>
        <v>0</v>
      </c>
      <c r="B949" s="1">
        <f>IF(Veg_Table[[#This Row],[SPECIES]]="",1,0)</f>
        <v>0</v>
      </c>
      <c r="C949" s="1">
        <f>IF(Veg_Table[[#This Row],[DIAMETER]]="",1,0)</f>
        <v>0</v>
      </c>
      <c r="D949" s="1">
        <f>IF(Veg_Table[[#This Row],[HEIGHT]]="",1,0)</f>
        <v>0</v>
      </c>
      <c r="E94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49" s="1">
        <f>IF(AND(Veg_Table[[#This Row],[TAT_RESULT]]="ABATE",Veg_Table[[#This Row],[PRESCRIP]]="NW_No Work"),1,0)</f>
        <v>0</v>
      </c>
      <c r="G949" s="1">
        <f>IF(OR(Veg_Table[[#This Row],[Prescription R-Scale]]="NA",Veg_Table[[#This Row],[Diameter R-Scale]]="NA"),0,IF(Veg_Table[[#This Row],[Diameter R-Scale]]&lt;&gt;Veg_Table[[#This Row],[Prescription R-Scale]],1,0))</f>
        <v>0</v>
      </c>
      <c r="H949" s="1">
        <f>IF(OR(AND(Veg_Table[[#This Row],[PRESCRIP]]="BC_Br Rmv", Veg_Table[[#This Row],[WOOD_MAN]]&lt;&gt;"Not Needed"),AND(Veg_Table[[#This Row],[PRESCRIP]]="BCS_Br Rmv+Trt", Veg_Table[[#This Row],[WOOD_MAN]]&lt;&gt;"Not Needed")),1,0)</f>
        <v>0</v>
      </c>
      <c r="I949" s="1">
        <f ca="1">IF(AND(Veg_Table[[#This Row],[Prescription_Changed]]="Yes",Veg_Table[[#This Row],[TAT_RESULT]]=""),1,0)</f>
        <v>0</v>
      </c>
      <c r="J949" s="1">
        <f ca="1">SUM(Veg_Table[[#This Row],[Prescription and Status do not match]:[Prescription_Edited_And_TAT_Is_Blank]])</f>
        <v>0</v>
      </c>
      <c r="K949" s="1">
        <f ca="1">IF(Veg_Table[[#This Row],[Sum of Errors]]&gt;0,1,0)</f>
        <v>0</v>
      </c>
      <c r="L949" s="1">
        <f>1</f>
        <v>1</v>
      </c>
      <c r="M94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949" s="1">
        <f>IF(OR(MID(Veg_Table[[#This Row],[PRESCRIP]],2,1)="1",MID(Veg_Table[[#This Row],[PRESCRIP]],2,1)="2",MID(Veg_Table[[#This Row],[PRESCRIP]],2,1)="3",MID(Veg_Table[[#This Row],[PRESCRIP]],2,1)="4"),_xlfn.NUMBERVALUE(MID(Veg_Table[[#This Row],[PRESCRIP]],2,1)),"NA")</f>
        <v>1</v>
      </c>
      <c r="O949" s="1">
        <f>WEEKNUM(Veg_Table[[#This Row],[EVM_LAST_EDITED_Day]],2)</f>
        <v>20</v>
      </c>
      <c r="P949" s="25">
        <f>IFERROR(DATE(YEAR(Veg_Table[[#This Row],[EVM_LAST_EDITED2]]),MONTH(Veg_Table[[#This Row],[EVM_LAST_EDITED2]]),DAY(Veg_Table[[#This Row],[EVM_LAST_EDITED2]])),DATE(2019,1,1))</f>
        <v>43964</v>
      </c>
      <c r="Q949" s="3">
        <f>VALUE(SUBSTITUTE(Veg_Table[[#This Row],[EVM_LAST_EDITED]],",",""))</f>
        <v>43964.392339097198</v>
      </c>
      <c r="R949" s="1" t="str">
        <f>_xlfn.IFNA(IF(Veg_Table[[#This Row],[EVM_LAST_EDITOR]]="","zBlank EVM Last Editor",VLOOKUP(Veg_Table[[#This Row],[EVM_LAST_EDITOR]],Roster_Table[#All],4,FALSE)),"zAWRR Not in Roster")</f>
        <v>MGE</v>
      </c>
      <c r="S949" s="1" t="str">
        <f>_xlfn.IFNA(IF(Veg_Table[[#This Row],[EVM_LAST_EDITOR]]="","zBlank EVM Last Editor",VLOOKUP(Veg_Table[[#This Row],[EVM_LAST_EDITOR]],Roster_Table[#All],16,FALSE)),"zCompany_AWRR not in Roster")</f>
        <v>MGE_Mountain G Enterprises</v>
      </c>
      <c r="T949" s="2">
        <f>IFERROR(DATE(YEAR(Veg_Table[[#This Row],[Created2]]),MONTH(Veg_Table[[#This Row],[Created2]]),DAY(Veg_Table[[#This Row],[Created2]])),DATE(2019,1,1))</f>
        <v>43943</v>
      </c>
      <c r="U949" s="3">
        <f>VALUE(SUBSTITUTE(Veg_Table[[#This Row],[Created]],",",""))</f>
        <v>43943.527818819399</v>
      </c>
      <c r="V949" s="3" t="str">
        <f ca="1">IFERROR(_xlfn.IFNA(CELL("contents",INDIRECT(_xlfn.CONCAT("Veg_Table_Production_Data!",ADDRESS(MATCH(_xlfn.MAXIFS(#REF!,#REF!,"="&amp;Veg_Table[[#This Row],[AUTO_ID]],#REF!,"&lt;"&amp;Veg_Table[[#This Row],[EVM_LAST_EDITED_Day]]),#REF!,0),COLUMN(#REF!),4,1,)))),""),"")</f>
        <v/>
      </c>
      <c r="W949" s="3" t="str">
        <f ca="1">IF(Veg_Table[[#This Row],[Previous_Prescription]]="","No",IF(Veg_Table[[#This Row],[Previous_Prescription]]=Veg_Table[[#This Row],[PRESCRIP]],"No","Yes"))</f>
        <v>No</v>
      </c>
      <c r="X949" s="3" t="str">
        <f>IF(Veg_Table[[#This Row],[EVM_LAST_EDITED_Day]]=Veg_Table[[#This Row],[Created_Day]],"New","Old")</f>
        <v>Old</v>
      </c>
      <c r="Y949" s="1">
        <f>IFERROR(IF(FIND("delete",LOWER(Veg_Table[[#This Row],[PI_COMMENTS]]))&gt;=1,1,0),0)</f>
        <v>1</v>
      </c>
      <c r="Z949" s="1" t="str">
        <f>_xlfn.IFNA(IF(Veg_Table[[#This Row],[EVM_LAST_EDITOR]]="","Yes",VLOOKUP(Veg_Table[[#This Row],[EVM_LAST_EDITOR]],Roster_Table[#All],15,FALSE)),"Yes")</f>
        <v>Yes</v>
      </c>
      <c r="AA94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49" s="1" t="str">
        <f>_xlfn.IFNA(VLOOKUP(Veg_Table[[#This Row],[EVM_LAST_EDITOR]],Roster_Table[#All],3,FALSE),"zAWRR Not in Roster")</f>
        <v>Aaron</v>
      </c>
      <c r="AC949" s="1" t="str">
        <f>_xlfn.IFNA(VLOOKUP(Veg_Table[[#This Row],[EVM_LAST_EDITOR]],Roster_Table[#All],2,FALSE),"zAWRR Not in Roster")</f>
        <v>Hansen</v>
      </c>
      <c r="AD949" s="1" t="str">
        <f>IF(_xlfn.CONCAT(Veg_Table[[#This Row],[First_Name]]," ",Veg_Table[[#This Row],[Last_Name]])="zAWRR Not in Roster zAWRR Not in Roster","zAWRR Not in Roster",_xlfn.CONCAT(Veg_Table[[#This Row],[First_Name]]," ",Veg_Table[[#This Row],[Last_Name]]))</f>
        <v>Aaron Hansen</v>
      </c>
      <c r="AE949">
        <v>3128046</v>
      </c>
      <c r="AF949" t="s">
        <v>2883</v>
      </c>
      <c r="AG949" t="s">
        <v>93</v>
      </c>
      <c r="AH949" t="s">
        <v>2783</v>
      </c>
      <c r="AI949" t="s">
        <v>2784</v>
      </c>
      <c r="AJ949" t="s">
        <v>526</v>
      </c>
      <c r="AL949" t="s">
        <v>22</v>
      </c>
      <c r="AM949" t="s">
        <v>23</v>
      </c>
      <c r="AN949" t="s">
        <v>25</v>
      </c>
      <c r="AO949" t="s">
        <v>25</v>
      </c>
      <c r="AP949">
        <v>8</v>
      </c>
      <c r="AQ949">
        <v>25</v>
      </c>
      <c r="AR949" t="s">
        <v>511</v>
      </c>
      <c r="AS949" t="s">
        <v>55</v>
      </c>
      <c r="AT949" t="s">
        <v>522</v>
      </c>
      <c r="AV949" t="s">
        <v>512</v>
      </c>
      <c r="AW949" t="s">
        <v>5760</v>
      </c>
      <c r="AZ949"/>
      <c r="BB949" s="4"/>
      <c r="BD949" t="s">
        <v>29</v>
      </c>
      <c r="BE949" t="s">
        <v>25</v>
      </c>
      <c r="BF949" t="s">
        <v>513</v>
      </c>
      <c r="BI949" s="3"/>
      <c r="BJ949" t="s">
        <v>2810</v>
      </c>
      <c r="BK949" s="30" t="s">
        <v>156</v>
      </c>
      <c r="BL949" s="3">
        <v>43964.39233909722</v>
      </c>
      <c r="BM949" t="s">
        <v>31</v>
      </c>
      <c r="BN949" t="s">
        <v>32</v>
      </c>
      <c r="BP949" t="s">
        <v>2705</v>
      </c>
      <c r="BQ949" t="s">
        <v>1025</v>
      </c>
      <c r="BR949" t="s">
        <v>28</v>
      </c>
      <c r="BS949" t="s">
        <v>28</v>
      </c>
      <c r="BT949" t="s">
        <v>344</v>
      </c>
      <c r="BU949" s="3">
        <v>43943.527818819442</v>
      </c>
      <c r="BV949" t="s">
        <v>803</v>
      </c>
      <c r="BW949" s="3">
        <v>43964.397437511572</v>
      </c>
      <c r="BX949" t="s">
        <v>2884</v>
      </c>
      <c r="CG949"/>
      <c r="CH949"/>
      <c r="CI949"/>
      <c r="CY949"/>
      <c r="DA949"/>
      <c r="DE949"/>
      <c r="DF949"/>
    </row>
    <row r="950" spans="1:110" x14ac:dyDescent="0.25">
      <c r="A950" s="1">
        <f>IF(Veg_Table[[#This Row],[VP_STATUS]]="Hold",0,IF(OR(AND(Veg_Table[[#This Row],[PRESCRIP]]="NW_No Work",Veg_Table[[#This Row],[VP_STATUS]]&lt;&gt;"No Work Required Under EVM"),AND(Veg_Table[[#This Row],[VP_STATUS]]="No Work Required Under EVM",Veg_Table[[#This Row],[PRESCRIP]]&lt;&gt;"NW_No Work")),1,0))</f>
        <v>0</v>
      </c>
      <c r="B950" s="1">
        <f>IF(Veg_Table[[#This Row],[SPECIES]]="",1,0)</f>
        <v>0</v>
      </c>
      <c r="C950" s="1">
        <f>IF(Veg_Table[[#This Row],[DIAMETER]]="",1,0)</f>
        <v>0</v>
      </c>
      <c r="D950" s="1">
        <f>IF(Veg_Table[[#This Row],[HEIGHT]]="",1,0)</f>
        <v>0</v>
      </c>
      <c r="E95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50" s="1">
        <f>IF(AND(Veg_Table[[#This Row],[TAT_RESULT]]="ABATE",Veg_Table[[#This Row],[PRESCRIP]]="NW_No Work"),1,0)</f>
        <v>0</v>
      </c>
      <c r="G950" s="1">
        <f>IF(OR(Veg_Table[[#This Row],[Prescription R-Scale]]="NA",Veg_Table[[#This Row],[Diameter R-Scale]]="NA"),0,IF(Veg_Table[[#This Row],[Diameter R-Scale]]&lt;&gt;Veg_Table[[#This Row],[Prescription R-Scale]],1,0))</f>
        <v>0</v>
      </c>
      <c r="H950" s="1">
        <f>IF(OR(AND(Veg_Table[[#This Row],[PRESCRIP]]="BC_Br Rmv", Veg_Table[[#This Row],[WOOD_MAN]]&lt;&gt;"Not Needed"),AND(Veg_Table[[#This Row],[PRESCRIP]]="BCS_Br Rmv+Trt", Veg_Table[[#This Row],[WOOD_MAN]]&lt;&gt;"Not Needed")),1,0)</f>
        <v>0</v>
      </c>
      <c r="I950" s="1">
        <f ca="1">IF(AND(Veg_Table[[#This Row],[Prescription_Changed]]="Yes",Veg_Table[[#This Row],[TAT_RESULT]]=""),1,0)</f>
        <v>0</v>
      </c>
      <c r="J950" s="1">
        <f ca="1">SUM(Veg_Table[[#This Row],[Prescription and Status do not match]:[Prescription_Edited_And_TAT_Is_Blank]])</f>
        <v>0</v>
      </c>
      <c r="K950" s="1">
        <f ca="1">IF(Veg_Table[[#This Row],[Sum of Errors]]&gt;0,1,0)</f>
        <v>0</v>
      </c>
      <c r="L950" s="1">
        <f>1</f>
        <v>1</v>
      </c>
      <c r="M95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950" s="1">
        <f>IF(OR(MID(Veg_Table[[#This Row],[PRESCRIP]],2,1)="1",MID(Veg_Table[[#This Row],[PRESCRIP]],2,1)="2",MID(Veg_Table[[#This Row],[PRESCRIP]],2,1)="3",MID(Veg_Table[[#This Row],[PRESCRIP]],2,1)="4"),_xlfn.NUMBERVALUE(MID(Veg_Table[[#This Row],[PRESCRIP]],2,1)),"NA")</f>
        <v>4</v>
      </c>
      <c r="O950" s="1">
        <f>WEEKNUM(Veg_Table[[#This Row],[EVM_LAST_EDITED_Day]],2)</f>
        <v>20</v>
      </c>
      <c r="P950" s="25">
        <f>IFERROR(DATE(YEAR(Veg_Table[[#This Row],[EVM_LAST_EDITED2]]),MONTH(Veg_Table[[#This Row],[EVM_LAST_EDITED2]]),DAY(Veg_Table[[#This Row],[EVM_LAST_EDITED2]])),DATE(2019,1,1))</f>
        <v>43964</v>
      </c>
      <c r="Q950" s="3">
        <f>VALUE(SUBSTITUTE(Veg_Table[[#This Row],[EVM_LAST_EDITED]],",",""))</f>
        <v>43964.392708159699</v>
      </c>
      <c r="R950" s="1" t="str">
        <f>_xlfn.IFNA(IF(Veg_Table[[#This Row],[EVM_LAST_EDITOR]]="","zBlank EVM Last Editor",VLOOKUP(Veg_Table[[#This Row],[EVM_LAST_EDITOR]],Roster_Table[#All],4,FALSE)),"zAWRR Not in Roster")</f>
        <v>MGE</v>
      </c>
      <c r="S950" s="1" t="str">
        <f>_xlfn.IFNA(IF(Veg_Table[[#This Row],[EVM_LAST_EDITOR]]="","zBlank EVM Last Editor",VLOOKUP(Veg_Table[[#This Row],[EVM_LAST_EDITOR]],Roster_Table[#All],16,FALSE)),"zCompany_AWRR not in Roster")</f>
        <v>MGE_Mountain G Enterprises</v>
      </c>
      <c r="T950" s="2">
        <f>IFERROR(DATE(YEAR(Veg_Table[[#This Row],[Created2]]),MONTH(Veg_Table[[#This Row],[Created2]]),DAY(Veg_Table[[#This Row],[Created2]])),DATE(2019,1,1))</f>
        <v>43923</v>
      </c>
      <c r="U950" s="3">
        <f>VALUE(SUBSTITUTE(Veg_Table[[#This Row],[Created]],",",""))</f>
        <v>43923.416079212999</v>
      </c>
      <c r="V950" s="3" t="str">
        <f ca="1">IFERROR(_xlfn.IFNA(CELL("contents",INDIRECT(_xlfn.CONCAT("Veg_Table_Production_Data!",ADDRESS(MATCH(_xlfn.MAXIFS(#REF!,#REF!,"="&amp;Veg_Table[[#This Row],[AUTO_ID]],#REF!,"&lt;"&amp;Veg_Table[[#This Row],[EVM_LAST_EDITED_Day]]),#REF!,0),COLUMN(#REF!),4,1,)))),""),"")</f>
        <v/>
      </c>
      <c r="W950" s="3" t="str">
        <f ca="1">IF(Veg_Table[[#This Row],[Previous_Prescription]]="","No",IF(Veg_Table[[#This Row],[Previous_Prescription]]=Veg_Table[[#This Row],[PRESCRIP]],"No","Yes"))</f>
        <v>No</v>
      </c>
      <c r="X950" s="3" t="str">
        <f>IF(Veg_Table[[#This Row],[EVM_LAST_EDITED_Day]]=Veg_Table[[#This Row],[Created_Day]],"New","Old")</f>
        <v>Old</v>
      </c>
      <c r="Y950" s="1">
        <f>IFERROR(IF(FIND("delete",LOWER(Veg_Table[[#This Row],[PI_COMMENTS]]))&gt;=1,1,0),0)</f>
        <v>0</v>
      </c>
      <c r="Z950" s="1" t="str">
        <f>_xlfn.IFNA(IF(Veg_Table[[#This Row],[EVM_LAST_EDITOR]]="","Yes",VLOOKUP(Veg_Table[[#This Row],[EVM_LAST_EDITOR]],Roster_Table[#All],15,FALSE)),"Yes")</f>
        <v>Yes</v>
      </c>
      <c r="AA95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50" s="1" t="str">
        <f>_xlfn.IFNA(VLOOKUP(Veg_Table[[#This Row],[EVM_LAST_EDITOR]],Roster_Table[#All],3,FALSE),"zAWRR Not in Roster")</f>
        <v>Amanda</v>
      </c>
      <c r="AC950" s="1" t="str">
        <f>_xlfn.IFNA(VLOOKUP(Veg_Table[[#This Row],[EVM_LAST_EDITOR]],Roster_Table[#All],2,FALSE),"zAWRR Not in Roster")</f>
        <v>Winne</v>
      </c>
      <c r="AD950" s="1" t="str">
        <f>IF(_xlfn.CONCAT(Veg_Table[[#This Row],[First_Name]]," ",Veg_Table[[#This Row],[Last_Name]])="zAWRR Not in Roster zAWRR Not in Roster","zAWRR Not in Roster",_xlfn.CONCAT(Veg_Table[[#This Row],[First_Name]]," ",Veg_Table[[#This Row],[Last_Name]]))</f>
        <v>Amanda Winne</v>
      </c>
      <c r="AE950">
        <v>2970517</v>
      </c>
      <c r="AF950" t="s">
        <v>2205</v>
      </c>
      <c r="AG950" t="s">
        <v>93</v>
      </c>
      <c r="AH950" t="s">
        <v>1670</v>
      </c>
      <c r="AI950" t="s">
        <v>1966</v>
      </c>
      <c r="AJ950" t="s">
        <v>36</v>
      </c>
      <c r="AL950" t="s">
        <v>22</v>
      </c>
      <c r="AM950" t="s">
        <v>40</v>
      </c>
      <c r="AN950" t="s">
        <v>25</v>
      </c>
      <c r="AO950" t="s">
        <v>25</v>
      </c>
      <c r="AP950">
        <v>40</v>
      </c>
      <c r="AQ950">
        <v>80</v>
      </c>
      <c r="AR950" t="s">
        <v>514</v>
      </c>
      <c r="AS950" t="s">
        <v>905</v>
      </c>
      <c r="AT950" t="s">
        <v>522</v>
      </c>
      <c r="AV950" t="s">
        <v>512</v>
      </c>
      <c r="AW950" t="s">
        <v>5759</v>
      </c>
      <c r="AZ950"/>
      <c r="BB950" s="4"/>
      <c r="BD950" t="s">
        <v>29</v>
      </c>
      <c r="BE950" t="s">
        <v>25</v>
      </c>
      <c r="BF950" t="s">
        <v>513</v>
      </c>
      <c r="BI950" s="3"/>
      <c r="BJ950" t="s">
        <v>2206</v>
      </c>
      <c r="BK950" s="30" t="s">
        <v>520</v>
      </c>
      <c r="BL950" s="3">
        <v>43964.392708159721</v>
      </c>
      <c r="BM950" t="s">
        <v>31</v>
      </c>
      <c r="BN950" t="s">
        <v>32</v>
      </c>
      <c r="BP950" t="s">
        <v>1671</v>
      </c>
      <c r="BQ950" t="s">
        <v>1025</v>
      </c>
      <c r="BR950" t="s">
        <v>28</v>
      </c>
      <c r="BS950" t="s">
        <v>28</v>
      </c>
      <c r="BT950" t="s">
        <v>1922</v>
      </c>
      <c r="BU950" s="3">
        <v>43923.416079212962</v>
      </c>
      <c r="BV950" t="s">
        <v>803</v>
      </c>
      <c r="BW950" s="3">
        <v>43964.397437511572</v>
      </c>
      <c r="BX950" t="s">
        <v>2207</v>
      </c>
      <c r="CG950"/>
      <c r="CH950"/>
      <c r="CI950"/>
      <c r="CY950"/>
      <c r="DA950"/>
      <c r="DE950"/>
      <c r="DF950"/>
    </row>
    <row r="951" spans="1:110" x14ac:dyDescent="0.25">
      <c r="A951" s="1">
        <f>IF(Veg_Table[[#This Row],[VP_STATUS]]="Hold",0,IF(OR(AND(Veg_Table[[#This Row],[PRESCRIP]]="NW_No Work",Veg_Table[[#This Row],[VP_STATUS]]&lt;&gt;"No Work Required Under EVM"),AND(Veg_Table[[#This Row],[VP_STATUS]]="No Work Required Under EVM",Veg_Table[[#This Row],[PRESCRIP]]&lt;&gt;"NW_No Work")),1,0))</f>
        <v>0</v>
      </c>
      <c r="B951" s="1">
        <f>IF(Veg_Table[[#This Row],[SPECIES]]="",1,0)</f>
        <v>0</v>
      </c>
      <c r="C951" s="1">
        <f>IF(Veg_Table[[#This Row],[DIAMETER]]="",1,0)</f>
        <v>0</v>
      </c>
      <c r="D951" s="1">
        <f>IF(Veg_Table[[#This Row],[HEIGHT]]="",1,0)</f>
        <v>0</v>
      </c>
      <c r="E95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51" s="1">
        <f>IF(AND(Veg_Table[[#This Row],[TAT_RESULT]]="ABATE",Veg_Table[[#This Row],[PRESCRIP]]="NW_No Work"),1,0)</f>
        <v>0</v>
      </c>
      <c r="G951" s="1">
        <f>IF(OR(Veg_Table[[#This Row],[Prescription R-Scale]]="NA",Veg_Table[[#This Row],[Diameter R-Scale]]="NA"),0,IF(Veg_Table[[#This Row],[Diameter R-Scale]]&lt;&gt;Veg_Table[[#This Row],[Prescription R-Scale]],1,0))</f>
        <v>0</v>
      </c>
      <c r="H951" s="1">
        <f>IF(OR(AND(Veg_Table[[#This Row],[PRESCRIP]]="BC_Br Rmv", Veg_Table[[#This Row],[WOOD_MAN]]&lt;&gt;"Not Needed"),AND(Veg_Table[[#This Row],[PRESCRIP]]="BCS_Br Rmv+Trt", Veg_Table[[#This Row],[WOOD_MAN]]&lt;&gt;"Not Needed")),1,0)</f>
        <v>0</v>
      </c>
      <c r="I951" s="1">
        <f ca="1">IF(AND(Veg_Table[[#This Row],[Prescription_Changed]]="Yes",Veg_Table[[#This Row],[TAT_RESULT]]=""),1,0)</f>
        <v>0</v>
      </c>
      <c r="J951" s="1">
        <f ca="1">SUM(Veg_Table[[#This Row],[Prescription and Status do not match]:[Prescription_Edited_And_TAT_Is_Blank]])</f>
        <v>0</v>
      </c>
      <c r="K951" s="1">
        <f ca="1">IF(Veg_Table[[#This Row],[Sum of Errors]]&gt;0,1,0)</f>
        <v>0</v>
      </c>
      <c r="L951" s="1">
        <f>1</f>
        <v>1</v>
      </c>
      <c r="M951"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951" s="1" t="str">
        <f>IF(OR(MID(Veg_Table[[#This Row],[PRESCRIP]],2,1)="1",MID(Veg_Table[[#This Row],[PRESCRIP]],2,1)="2",MID(Veg_Table[[#This Row],[PRESCRIP]],2,1)="3",MID(Veg_Table[[#This Row],[PRESCRIP]],2,1)="4"),_xlfn.NUMBERVALUE(MID(Veg_Table[[#This Row],[PRESCRIP]],2,1)),"NA")</f>
        <v>NA</v>
      </c>
      <c r="O951" s="1">
        <f>WEEKNUM(Veg_Table[[#This Row],[EVM_LAST_EDITED_Day]],2)</f>
        <v>20</v>
      </c>
      <c r="P951" s="25">
        <f>IFERROR(DATE(YEAR(Veg_Table[[#This Row],[EVM_LAST_EDITED2]]),MONTH(Veg_Table[[#This Row],[EVM_LAST_EDITED2]]),DAY(Veg_Table[[#This Row],[EVM_LAST_EDITED2]])),DATE(2019,1,1))</f>
        <v>43964</v>
      </c>
      <c r="Q951" s="3">
        <f>VALUE(SUBSTITUTE(Veg_Table[[#This Row],[EVM_LAST_EDITED]],",",""))</f>
        <v>43964.393377291701</v>
      </c>
      <c r="R951" s="1" t="str">
        <f>_xlfn.IFNA(IF(Veg_Table[[#This Row],[EVM_LAST_EDITOR]]="","zBlank EVM Last Editor",VLOOKUP(Veg_Table[[#This Row],[EVM_LAST_EDITOR]],Roster_Table[#All],4,FALSE)),"zAWRR Not in Roster")</f>
        <v>MGE</v>
      </c>
      <c r="S951" s="1" t="str">
        <f>_xlfn.IFNA(IF(Veg_Table[[#This Row],[EVM_LAST_EDITOR]]="","zBlank EVM Last Editor",VLOOKUP(Veg_Table[[#This Row],[EVM_LAST_EDITOR]],Roster_Table[#All],16,FALSE)),"zCompany_AWRR not in Roster")</f>
        <v>MGE_Mountain G Enterprises</v>
      </c>
      <c r="T951" s="2">
        <f>IFERROR(DATE(YEAR(Veg_Table[[#This Row],[Created2]]),MONTH(Veg_Table[[#This Row],[Created2]]),DAY(Veg_Table[[#This Row],[Created2]])),DATE(2019,1,1))</f>
        <v>43928</v>
      </c>
      <c r="U951" s="3">
        <f>VALUE(SUBSTITUTE(Veg_Table[[#This Row],[Created]],",",""))</f>
        <v>43928.404571759304</v>
      </c>
      <c r="V951" s="3" t="str">
        <f ca="1">IFERROR(_xlfn.IFNA(CELL("contents",INDIRECT(_xlfn.CONCAT("Veg_Table_Production_Data!",ADDRESS(MATCH(_xlfn.MAXIFS(#REF!,#REF!,"="&amp;Veg_Table[[#This Row],[AUTO_ID]],#REF!,"&lt;"&amp;Veg_Table[[#This Row],[EVM_LAST_EDITED_Day]]),#REF!,0),COLUMN(#REF!),4,1,)))),""),"")</f>
        <v/>
      </c>
      <c r="W951" s="3" t="str">
        <f ca="1">IF(Veg_Table[[#This Row],[Previous_Prescription]]="","No",IF(Veg_Table[[#This Row],[Previous_Prescription]]=Veg_Table[[#This Row],[PRESCRIP]],"No","Yes"))</f>
        <v>No</v>
      </c>
      <c r="X951" s="3" t="str">
        <f>IF(Veg_Table[[#This Row],[EVM_LAST_EDITED_Day]]=Veg_Table[[#This Row],[Created_Day]],"New","Old")</f>
        <v>Old</v>
      </c>
      <c r="Y951" s="1">
        <f>IFERROR(IF(FIND("delete",LOWER(Veg_Table[[#This Row],[PI_COMMENTS]]))&gt;=1,1,0),0)</f>
        <v>0</v>
      </c>
      <c r="Z951" s="1" t="str">
        <f>_xlfn.IFNA(IF(Veg_Table[[#This Row],[EVM_LAST_EDITOR]]="","Yes",VLOOKUP(Veg_Table[[#This Row],[EVM_LAST_EDITOR]],Roster_Table[#All],15,FALSE)),"Yes")</f>
        <v>Yes</v>
      </c>
      <c r="AA95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51" s="1" t="str">
        <f>_xlfn.IFNA(VLOOKUP(Veg_Table[[#This Row],[EVM_LAST_EDITOR]],Roster_Table[#All],3,FALSE),"zAWRR Not in Roster")</f>
        <v>Amanda</v>
      </c>
      <c r="AC951" s="1" t="str">
        <f>_xlfn.IFNA(VLOOKUP(Veg_Table[[#This Row],[EVM_LAST_EDITOR]],Roster_Table[#All],2,FALSE),"zAWRR Not in Roster")</f>
        <v>Winne</v>
      </c>
      <c r="AD951" s="1" t="str">
        <f>IF(_xlfn.CONCAT(Veg_Table[[#This Row],[First_Name]]," ",Veg_Table[[#This Row],[Last_Name]])="zAWRR Not in Roster zAWRR Not in Roster","zAWRR Not in Roster",_xlfn.CONCAT(Veg_Table[[#This Row],[First_Name]]," ",Veg_Table[[#This Row],[Last_Name]]))</f>
        <v>Amanda Winne</v>
      </c>
      <c r="AE951">
        <v>2982535</v>
      </c>
      <c r="AF951" t="s">
        <v>5756</v>
      </c>
      <c r="AG951" t="s">
        <v>93</v>
      </c>
      <c r="AH951" t="s">
        <v>1670</v>
      </c>
      <c r="AI951" t="s">
        <v>1966</v>
      </c>
      <c r="AJ951" t="s">
        <v>21</v>
      </c>
      <c r="AL951" t="s">
        <v>22</v>
      </c>
      <c r="AM951" t="s">
        <v>40</v>
      </c>
      <c r="AN951" t="s">
        <v>25</v>
      </c>
      <c r="AO951" t="s">
        <v>25</v>
      </c>
      <c r="AP951">
        <v>24</v>
      </c>
      <c r="AQ951">
        <v>85</v>
      </c>
      <c r="AR951" t="s">
        <v>511</v>
      </c>
      <c r="AS951" t="s">
        <v>24</v>
      </c>
      <c r="AT951" t="s">
        <v>26</v>
      </c>
      <c r="AV951" t="s">
        <v>512</v>
      </c>
      <c r="AW951" t="s">
        <v>5757</v>
      </c>
      <c r="AZ951"/>
      <c r="BB951" s="4"/>
      <c r="BD951" t="s">
        <v>29</v>
      </c>
      <c r="BE951" t="s">
        <v>25</v>
      </c>
      <c r="BF951" t="s">
        <v>513</v>
      </c>
      <c r="BI951" s="3"/>
      <c r="BK951" s="30" t="s">
        <v>520</v>
      </c>
      <c r="BL951" s="3">
        <v>43964.393377291664</v>
      </c>
      <c r="BM951" t="s">
        <v>31</v>
      </c>
      <c r="BN951" t="s">
        <v>32</v>
      </c>
      <c r="BP951" t="s">
        <v>1671</v>
      </c>
      <c r="BQ951" t="s">
        <v>1025</v>
      </c>
      <c r="BR951" t="s">
        <v>28</v>
      </c>
      <c r="BS951" t="s">
        <v>28</v>
      </c>
      <c r="BT951" t="s">
        <v>166</v>
      </c>
      <c r="BU951" s="3">
        <v>43928.40457175926</v>
      </c>
      <c r="BV951" t="s">
        <v>803</v>
      </c>
      <c r="BW951" s="3">
        <v>43964.397437511572</v>
      </c>
      <c r="BX951" t="s">
        <v>5758</v>
      </c>
      <c r="CG951"/>
      <c r="CH951"/>
      <c r="CI951"/>
      <c r="CY951"/>
      <c r="DA951"/>
      <c r="DE951"/>
      <c r="DF951"/>
    </row>
    <row r="952" spans="1:110" x14ac:dyDescent="0.25">
      <c r="A952" s="1">
        <f>IF(Veg_Table[[#This Row],[VP_STATUS]]="Hold",0,IF(OR(AND(Veg_Table[[#This Row],[PRESCRIP]]="NW_No Work",Veg_Table[[#This Row],[VP_STATUS]]&lt;&gt;"No Work Required Under EVM"),AND(Veg_Table[[#This Row],[VP_STATUS]]="No Work Required Under EVM",Veg_Table[[#This Row],[PRESCRIP]]&lt;&gt;"NW_No Work")),1,0))</f>
        <v>0</v>
      </c>
      <c r="B952" s="1">
        <f>IF(Veg_Table[[#This Row],[SPECIES]]="",1,0)</f>
        <v>0</v>
      </c>
      <c r="C952" s="1">
        <f>IF(Veg_Table[[#This Row],[DIAMETER]]="",1,0)</f>
        <v>0</v>
      </c>
      <c r="D952" s="1">
        <f>IF(Veg_Table[[#This Row],[HEIGHT]]="",1,0)</f>
        <v>0</v>
      </c>
      <c r="E95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52" s="1">
        <f>IF(AND(Veg_Table[[#This Row],[TAT_RESULT]]="ABATE",Veg_Table[[#This Row],[PRESCRIP]]="NW_No Work"),1,0)</f>
        <v>0</v>
      </c>
      <c r="G952" s="1">
        <f>IF(OR(Veg_Table[[#This Row],[Prescription R-Scale]]="NA",Veg_Table[[#This Row],[Diameter R-Scale]]="NA"),0,IF(Veg_Table[[#This Row],[Diameter R-Scale]]&lt;&gt;Veg_Table[[#This Row],[Prescription R-Scale]],1,0))</f>
        <v>0</v>
      </c>
      <c r="H952" s="1">
        <f>IF(OR(AND(Veg_Table[[#This Row],[PRESCRIP]]="BC_Br Rmv", Veg_Table[[#This Row],[WOOD_MAN]]&lt;&gt;"Not Needed"),AND(Veg_Table[[#This Row],[PRESCRIP]]="BCS_Br Rmv+Trt", Veg_Table[[#This Row],[WOOD_MAN]]&lt;&gt;"Not Needed")),1,0)</f>
        <v>0</v>
      </c>
      <c r="I952" s="1">
        <f ca="1">IF(AND(Veg_Table[[#This Row],[Prescription_Changed]]="Yes",Veg_Table[[#This Row],[TAT_RESULT]]=""),1,0)</f>
        <v>0</v>
      </c>
      <c r="J952" s="1">
        <f ca="1">SUM(Veg_Table[[#This Row],[Prescription and Status do not match]:[Prescription_Edited_And_TAT_Is_Blank]])</f>
        <v>0</v>
      </c>
      <c r="K952" s="1">
        <f ca="1">IF(Veg_Table[[#This Row],[Sum of Errors]]&gt;0,1,0)</f>
        <v>0</v>
      </c>
      <c r="L952" s="1">
        <f>1</f>
        <v>1</v>
      </c>
      <c r="M952"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Brush</v>
      </c>
      <c r="N952" s="1" t="str">
        <f>IF(OR(MID(Veg_Table[[#This Row],[PRESCRIP]],2,1)="1",MID(Veg_Table[[#This Row],[PRESCRIP]],2,1)="2",MID(Veg_Table[[#This Row],[PRESCRIP]],2,1)="3",MID(Veg_Table[[#This Row],[PRESCRIP]],2,1)="4"),_xlfn.NUMBERVALUE(MID(Veg_Table[[#This Row],[PRESCRIP]],2,1)),"NA")</f>
        <v>NA</v>
      </c>
      <c r="O952" s="1">
        <f>WEEKNUM(Veg_Table[[#This Row],[EVM_LAST_EDITED_Day]],2)</f>
        <v>20</v>
      </c>
      <c r="P952" s="25">
        <f>IFERROR(DATE(YEAR(Veg_Table[[#This Row],[EVM_LAST_EDITED2]]),MONTH(Veg_Table[[#This Row],[EVM_LAST_EDITED2]]),DAY(Veg_Table[[#This Row],[EVM_LAST_EDITED2]])),DATE(2019,1,1))</f>
        <v>43964</v>
      </c>
      <c r="Q952" s="3">
        <f>VALUE(SUBSTITUTE(Veg_Table[[#This Row],[EVM_LAST_EDITED]],",",""))</f>
        <v>43964.393681354202</v>
      </c>
      <c r="R952" s="1" t="str">
        <f>_xlfn.IFNA(IF(Veg_Table[[#This Row],[EVM_LAST_EDITOR]]="","zBlank EVM Last Editor",VLOOKUP(Veg_Table[[#This Row],[EVM_LAST_EDITOR]],Roster_Table[#All],4,FALSE)),"zAWRR Not in Roster")</f>
        <v>MGE</v>
      </c>
      <c r="S952" s="1" t="str">
        <f>_xlfn.IFNA(IF(Veg_Table[[#This Row],[EVM_LAST_EDITOR]]="","zBlank EVM Last Editor",VLOOKUP(Veg_Table[[#This Row],[EVM_LAST_EDITOR]],Roster_Table[#All],16,FALSE)),"zCompany_AWRR not in Roster")</f>
        <v>MGE_Mountain G Enterprises</v>
      </c>
      <c r="T952" s="2">
        <f>IFERROR(DATE(YEAR(Veg_Table[[#This Row],[Created2]]),MONTH(Veg_Table[[#This Row],[Created2]]),DAY(Veg_Table[[#This Row],[Created2]])),DATE(2019,1,1))</f>
        <v>43936</v>
      </c>
      <c r="U952" s="3">
        <f>VALUE(SUBSTITUTE(Veg_Table[[#This Row],[Created]],",",""))</f>
        <v>43936.6014527199</v>
      </c>
      <c r="V952" s="3" t="str">
        <f ca="1">IFERROR(_xlfn.IFNA(CELL("contents",INDIRECT(_xlfn.CONCAT("Veg_Table_Production_Data!",ADDRESS(MATCH(_xlfn.MAXIFS(#REF!,#REF!,"="&amp;Veg_Table[[#This Row],[AUTO_ID]],#REF!,"&lt;"&amp;Veg_Table[[#This Row],[EVM_LAST_EDITED_Day]]),#REF!,0),COLUMN(#REF!),4,1,)))),""),"")</f>
        <v/>
      </c>
      <c r="W952" s="3" t="str">
        <f ca="1">IF(Veg_Table[[#This Row],[Previous_Prescription]]="","No",IF(Veg_Table[[#This Row],[Previous_Prescription]]=Veg_Table[[#This Row],[PRESCRIP]],"No","Yes"))</f>
        <v>No</v>
      </c>
      <c r="X952" s="3" t="str">
        <f>IF(Veg_Table[[#This Row],[EVM_LAST_EDITED_Day]]=Veg_Table[[#This Row],[Created_Day]],"New","Old")</f>
        <v>Old</v>
      </c>
      <c r="Y952" s="1">
        <f>IFERROR(IF(FIND("delete",LOWER(Veg_Table[[#This Row],[PI_COMMENTS]]))&gt;=1,1,0),0)</f>
        <v>1</v>
      </c>
      <c r="Z952" s="1" t="str">
        <f>_xlfn.IFNA(IF(Veg_Table[[#This Row],[EVM_LAST_EDITOR]]="","Yes",VLOOKUP(Veg_Table[[#This Row],[EVM_LAST_EDITOR]],Roster_Table[#All],15,FALSE)),"Yes")</f>
        <v>Yes</v>
      </c>
      <c r="AA95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52" s="1" t="str">
        <f>_xlfn.IFNA(VLOOKUP(Veg_Table[[#This Row],[EVM_LAST_EDITOR]],Roster_Table[#All],3,FALSE),"zAWRR Not in Roster")</f>
        <v>Aaron</v>
      </c>
      <c r="AC952" s="1" t="str">
        <f>_xlfn.IFNA(VLOOKUP(Veg_Table[[#This Row],[EVM_LAST_EDITOR]],Roster_Table[#All],2,FALSE),"zAWRR Not in Roster")</f>
        <v>Hansen</v>
      </c>
      <c r="AD952" s="1" t="str">
        <f>IF(_xlfn.CONCAT(Veg_Table[[#This Row],[First_Name]]," ",Veg_Table[[#This Row],[Last_Name]])="zAWRR Not in Roster zAWRR Not in Roster","zAWRR Not in Roster",_xlfn.CONCAT(Veg_Table[[#This Row],[First_Name]]," ",Veg_Table[[#This Row],[Last_Name]]))</f>
        <v>Aaron Hansen</v>
      </c>
      <c r="AE952">
        <v>3108570</v>
      </c>
      <c r="AF952" t="s">
        <v>2789</v>
      </c>
      <c r="AG952" t="s">
        <v>93</v>
      </c>
      <c r="AH952" t="s">
        <v>2704</v>
      </c>
      <c r="AI952" t="s">
        <v>2706</v>
      </c>
      <c r="AJ952" t="s">
        <v>526</v>
      </c>
      <c r="AL952" t="s">
        <v>22</v>
      </c>
      <c r="AM952" t="s">
        <v>49</v>
      </c>
      <c r="AN952" t="s">
        <v>25</v>
      </c>
      <c r="AO952" t="s">
        <v>25</v>
      </c>
      <c r="AP952">
        <v>1</v>
      </c>
      <c r="AQ952">
        <v>5</v>
      </c>
      <c r="AR952" t="s">
        <v>517</v>
      </c>
      <c r="AS952" t="s">
        <v>50</v>
      </c>
      <c r="AT952" t="s">
        <v>26</v>
      </c>
      <c r="AV952" t="s">
        <v>512</v>
      </c>
      <c r="AW952" t="s">
        <v>5755</v>
      </c>
      <c r="AZ952"/>
      <c r="BB952" s="4"/>
      <c r="BD952" t="s">
        <v>29</v>
      </c>
      <c r="BE952" t="s">
        <v>25</v>
      </c>
      <c r="BF952" t="s">
        <v>513</v>
      </c>
      <c r="BI952" s="3"/>
      <c r="BJ952" t="s">
        <v>2721</v>
      </c>
      <c r="BK952" s="30" t="s">
        <v>156</v>
      </c>
      <c r="BL952" s="3">
        <v>43964.393681354166</v>
      </c>
      <c r="BM952" t="s">
        <v>31</v>
      </c>
      <c r="BN952" t="s">
        <v>32</v>
      </c>
      <c r="BP952" t="s">
        <v>2705</v>
      </c>
      <c r="BQ952" t="s">
        <v>1025</v>
      </c>
      <c r="BR952" t="s">
        <v>28</v>
      </c>
      <c r="BS952" t="s">
        <v>28</v>
      </c>
      <c r="BT952" t="s">
        <v>161</v>
      </c>
      <c r="BU952" s="3">
        <v>43936.601452719908</v>
      </c>
      <c r="BV952" t="s">
        <v>803</v>
      </c>
      <c r="BW952" s="3">
        <v>43964.397437511572</v>
      </c>
      <c r="BX952" t="s">
        <v>2790</v>
      </c>
      <c r="CG952"/>
      <c r="CH952"/>
      <c r="CI952"/>
      <c r="CY952"/>
      <c r="DA952"/>
      <c r="DE952"/>
      <c r="DF952"/>
    </row>
    <row r="953" spans="1:110" x14ac:dyDescent="0.25">
      <c r="A953" s="1">
        <f>IF(Veg_Table[[#This Row],[VP_STATUS]]="Hold",0,IF(OR(AND(Veg_Table[[#This Row],[PRESCRIP]]="NW_No Work",Veg_Table[[#This Row],[VP_STATUS]]&lt;&gt;"No Work Required Under EVM"),AND(Veg_Table[[#This Row],[VP_STATUS]]="No Work Required Under EVM",Veg_Table[[#This Row],[PRESCRIP]]&lt;&gt;"NW_No Work")),1,0))</f>
        <v>0</v>
      </c>
      <c r="B953" s="1">
        <f>IF(Veg_Table[[#This Row],[SPECIES]]="",1,0)</f>
        <v>0</v>
      </c>
      <c r="C953" s="1">
        <f>IF(Veg_Table[[#This Row],[DIAMETER]]="",1,0)</f>
        <v>0</v>
      </c>
      <c r="D953" s="1">
        <f>IF(Veg_Table[[#This Row],[HEIGHT]]="",1,0)</f>
        <v>0</v>
      </c>
      <c r="E95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53" s="1">
        <f>IF(AND(Veg_Table[[#This Row],[TAT_RESULT]]="ABATE",Veg_Table[[#This Row],[PRESCRIP]]="NW_No Work"),1,0)</f>
        <v>0</v>
      </c>
      <c r="G953" s="1">
        <f>IF(OR(Veg_Table[[#This Row],[Prescription R-Scale]]="NA",Veg_Table[[#This Row],[Diameter R-Scale]]="NA"),0,IF(Veg_Table[[#This Row],[Diameter R-Scale]]&lt;&gt;Veg_Table[[#This Row],[Prescription R-Scale]],1,0))</f>
        <v>0</v>
      </c>
      <c r="H953" s="1">
        <f>IF(OR(AND(Veg_Table[[#This Row],[PRESCRIP]]="BC_Br Rmv", Veg_Table[[#This Row],[WOOD_MAN]]&lt;&gt;"Not Needed"),AND(Veg_Table[[#This Row],[PRESCRIP]]="BCS_Br Rmv+Trt", Veg_Table[[#This Row],[WOOD_MAN]]&lt;&gt;"Not Needed")),1,0)</f>
        <v>0</v>
      </c>
      <c r="I953" s="1">
        <f ca="1">IF(AND(Veg_Table[[#This Row],[Prescription_Changed]]="Yes",Veg_Table[[#This Row],[TAT_RESULT]]=""),1,0)</f>
        <v>0</v>
      </c>
      <c r="J953" s="1">
        <f ca="1">SUM(Veg_Table[[#This Row],[Prescription and Status do not match]:[Prescription_Edited_And_TAT_Is_Blank]])</f>
        <v>0</v>
      </c>
      <c r="K953" s="1">
        <f ca="1">IF(Veg_Table[[#This Row],[Sum of Errors]]&gt;0,1,0)</f>
        <v>0</v>
      </c>
      <c r="L953" s="1">
        <f>1</f>
        <v>1</v>
      </c>
      <c r="M95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953" s="1" t="str">
        <f>IF(OR(MID(Veg_Table[[#This Row],[PRESCRIP]],2,1)="1",MID(Veg_Table[[#This Row],[PRESCRIP]],2,1)="2",MID(Veg_Table[[#This Row],[PRESCRIP]],2,1)="3",MID(Veg_Table[[#This Row],[PRESCRIP]],2,1)="4"),_xlfn.NUMBERVALUE(MID(Veg_Table[[#This Row],[PRESCRIP]],2,1)),"NA")</f>
        <v>NA</v>
      </c>
      <c r="O953" s="1">
        <f>WEEKNUM(Veg_Table[[#This Row],[EVM_LAST_EDITED_Day]],2)</f>
        <v>20</v>
      </c>
      <c r="P953" s="25">
        <f>IFERROR(DATE(YEAR(Veg_Table[[#This Row],[EVM_LAST_EDITED2]]),MONTH(Veg_Table[[#This Row],[EVM_LAST_EDITED2]]),DAY(Veg_Table[[#This Row],[EVM_LAST_EDITED2]])),DATE(2019,1,1))</f>
        <v>43964</v>
      </c>
      <c r="Q953" s="3">
        <f>VALUE(SUBSTITUTE(Veg_Table[[#This Row],[EVM_LAST_EDITED]],",",""))</f>
        <v>43964.395739930602</v>
      </c>
      <c r="R953" s="1" t="str">
        <f>_xlfn.IFNA(IF(Veg_Table[[#This Row],[EVM_LAST_EDITOR]]="","zBlank EVM Last Editor",VLOOKUP(Veg_Table[[#This Row],[EVM_LAST_EDITOR]],Roster_Table[#All],4,FALSE)),"zAWRR Not in Roster")</f>
        <v>MBG</v>
      </c>
      <c r="S953" s="1" t="str">
        <f>_xlfn.IFNA(IF(Veg_Table[[#This Row],[EVM_LAST_EDITOR]]="","zBlank EVM Last Editor",VLOOKUP(Veg_Table[[#This Row],[EVM_LAST_EDITOR]],Roster_Table[#All],16,FALSE)),"zCompany_AWRR not in Roster")</f>
        <v>MBG_Mason, Bruce &amp; Girard</v>
      </c>
      <c r="T953" s="2">
        <f>IFERROR(DATE(YEAR(Veg_Table[[#This Row],[Created2]]),MONTH(Veg_Table[[#This Row],[Created2]]),DAY(Veg_Table[[#This Row],[Created2]])),DATE(2019,1,1))</f>
        <v>43964</v>
      </c>
      <c r="U953" s="3">
        <f>VALUE(SUBSTITUTE(Veg_Table[[#This Row],[Created]],",",""))</f>
        <v>43964.393776446799</v>
      </c>
      <c r="V953" s="3" t="str">
        <f ca="1">IFERROR(_xlfn.IFNA(CELL("contents",INDIRECT(_xlfn.CONCAT("Veg_Table_Production_Data!",ADDRESS(MATCH(_xlfn.MAXIFS(#REF!,#REF!,"="&amp;Veg_Table[[#This Row],[AUTO_ID]],#REF!,"&lt;"&amp;Veg_Table[[#This Row],[EVM_LAST_EDITED_Day]]),#REF!,0),COLUMN(#REF!),4,1,)))),""),"")</f>
        <v/>
      </c>
      <c r="W953" s="3" t="str">
        <f ca="1">IF(Veg_Table[[#This Row],[Previous_Prescription]]="","No",IF(Veg_Table[[#This Row],[Previous_Prescription]]=Veg_Table[[#This Row],[PRESCRIP]],"No","Yes"))</f>
        <v>No</v>
      </c>
      <c r="X953" s="3" t="str">
        <f>IF(Veg_Table[[#This Row],[EVM_LAST_EDITED_Day]]=Veg_Table[[#This Row],[Created_Day]],"New","Old")</f>
        <v>New</v>
      </c>
      <c r="Y953" s="1">
        <f>IFERROR(IF(FIND("delete",LOWER(Veg_Table[[#This Row],[PI_COMMENTS]]))&gt;=1,1,0),0)</f>
        <v>0</v>
      </c>
      <c r="Z953" s="1" t="str">
        <f>_xlfn.IFNA(IF(Veg_Table[[#This Row],[EVM_LAST_EDITOR]]="","Yes",VLOOKUP(Veg_Table[[#This Row],[EVM_LAST_EDITOR]],Roster_Table[#All],15,FALSE)),"Yes")</f>
        <v>Yes</v>
      </c>
      <c r="AA95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53" s="1" t="str">
        <f>_xlfn.IFNA(VLOOKUP(Veg_Table[[#This Row],[EVM_LAST_EDITOR]],Roster_Table[#All],3,FALSE),"zAWRR Not in Roster")</f>
        <v>Nicholas</v>
      </c>
      <c r="AC953" s="1" t="str">
        <f>_xlfn.IFNA(VLOOKUP(Veg_Table[[#This Row],[EVM_LAST_EDITOR]],Roster_Table[#All],2,FALSE),"zAWRR Not in Roster")</f>
        <v>Coleman</v>
      </c>
      <c r="AD953" s="1" t="str">
        <f>IF(_xlfn.CONCAT(Veg_Table[[#This Row],[First_Name]]," ",Veg_Table[[#This Row],[Last_Name]])="zAWRR Not in Roster zAWRR Not in Roster","zAWRR Not in Roster",_xlfn.CONCAT(Veg_Table[[#This Row],[First_Name]]," ",Veg_Table[[#This Row],[Last_Name]]))</f>
        <v>Nicholas Coleman</v>
      </c>
      <c r="AE953">
        <v>3223400</v>
      </c>
      <c r="AF953" t="s">
        <v>5752</v>
      </c>
      <c r="AG953" t="s">
        <v>93</v>
      </c>
      <c r="AH953" t="s">
        <v>3444</v>
      </c>
      <c r="AI953" t="s">
        <v>4666</v>
      </c>
      <c r="AJ953" t="s">
        <v>36</v>
      </c>
      <c r="AL953" t="s">
        <v>372</v>
      </c>
      <c r="AM953" t="s">
        <v>40</v>
      </c>
      <c r="AN953" t="s">
        <v>25</v>
      </c>
      <c r="AO953" t="s">
        <v>25</v>
      </c>
      <c r="AP953">
        <v>47</v>
      </c>
      <c r="AQ953">
        <v>90</v>
      </c>
      <c r="AR953" t="s">
        <v>511</v>
      </c>
      <c r="AS953" t="s">
        <v>891</v>
      </c>
      <c r="AT953" t="s">
        <v>522</v>
      </c>
      <c r="AV953" t="s">
        <v>512</v>
      </c>
      <c r="AW953" t="s">
        <v>5753</v>
      </c>
      <c r="AZ953"/>
      <c r="BB953" s="4"/>
      <c r="BD953" t="s">
        <v>29</v>
      </c>
      <c r="BE953" t="s">
        <v>25</v>
      </c>
      <c r="BF953" t="s">
        <v>513</v>
      </c>
      <c r="BI953" s="3"/>
      <c r="BJ953" t="s">
        <v>4024</v>
      </c>
      <c r="BK953" s="30" t="s">
        <v>107</v>
      </c>
      <c r="BL953" s="3">
        <v>43964.395739930558</v>
      </c>
      <c r="BM953" t="s">
        <v>31</v>
      </c>
      <c r="BN953" t="s">
        <v>32</v>
      </c>
      <c r="BP953" t="s">
        <v>3445</v>
      </c>
      <c r="BQ953" t="s">
        <v>1025</v>
      </c>
      <c r="BR953" t="s">
        <v>28</v>
      </c>
      <c r="BS953" t="s">
        <v>28</v>
      </c>
      <c r="BT953" t="s">
        <v>107</v>
      </c>
      <c r="BU953" s="3">
        <v>43964.393776446763</v>
      </c>
      <c r="BV953" t="s">
        <v>803</v>
      </c>
      <c r="BW953" s="3">
        <v>43964.522608877312</v>
      </c>
      <c r="BX953" t="s">
        <v>5754</v>
      </c>
      <c r="CG953"/>
      <c r="CH953"/>
      <c r="CI953"/>
      <c r="CY953"/>
      <c r="DA953"/>
      <c r="DE953"/>
      <c r="DF953"/>
    </row>
    <row r="954" spans="1:110" x14ac:dyDescent="0.25">
      <c r="A954" s="1">
        <f>IF(Veg_Table[[#This Row],[VP_STATUS]]="Hold",0,IF(OR(AND(Veg_Table[[#This Row],[PRESCRIP]]="NW_No Work",Veg_Table[[#This Row],[VP_STATUS]]&lt;&gt;"No Work Required Under EVM"),AND(Veg_Table[[#This Row],[VP_STATUS]]="No Work Required Under EVM",Veg_Table[[#This Row],[PRESCRIP]]&lt;&gt;"NW_No Work")),1,0))</f>
        <v>0</v>
      </c>
      <c r="B954" s="1">
        <f>IF(Veg_Table[[#This Row],[SPECIES]]="",1,0)</f>
        <v>0</v>
      </c>
      <c r="C954" s="1">
        <f>IF(Veg_Table[[#This Row],[DIAMETER]]="",1,0)</f>
        <v>0</v>
      </c>
      <c r="D954" s="1">
        <f>IF(Veg_Table[[#This Row],[HEIGHT]]="",1,0)</f>
        <v>0</v>
      </c>
      <c r="E95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54" s="1">
        <f>IF(AND(Veg_Table[[#This Row],[TAT_RESULT]]="ABATE",Veg_Table[[#This Row],[PRESCRIP]]="NW_No Work"),1,0)</f>
        <v>0</v>
      </c>
      <c r="G954" s="1">
        <f>IF(OR(Veg_Table[[#This Row],[Prescription R-Scale]]="NA",Veg_Table[[#This Row],[Diameter R-Scale]]="NA"),0,IF(Veg_Table[[#This Row],[Diameter R-Scale]]&lt;&gt;Veg_Table[[#This Row],[Prescription R-Scale]],1,0))</f>
        <v>0</v>
      </c>
      <c r="H954" s="1">
        <f>IF(OR(AND(Veg_Table[[#This Row],[PRESCRIP]]="BC_Br Rmv", Veg_Table[[#This Row],[WOOD_MAN]]&lt;&gt;"Not Needed"),AND(Veg_Table[[#This Row],[PRESCRIP]]="BCS_Br Rmv+Trt", Veg_Table[[#This Row],[WOOD_MAN]]&lt;&gt;"Not Needed")),1,0)</f>
        <v>0</v>
      </c>
      <c r="I954" s="1">
        <f ca="1">IF(AND(Veg_Table[[#This Row],[Prescription_Changed]]="Yes",Veg_Table[[#This Row],[TAT_RESULT]]=""),1,0)</f>
        <v>0</v>
      </c>
      <c r="J954" s="1">
        <f ca="1">SUM(Veg_Table[[#This Row],[Prescription and Status do not match]:[Prescription_Edited_And_TAT_Is_Blank]])</f>
        <v>0</v>
      </c>
      <c r="K954" s="1">
        <f ca="1">IF(Veg_Table[[#This Row],[Sum of Errors]]&gt;0,1,0)</f>
        <v>0</v>
      </c>
      <c r="L954" s="1">
        <f>1</f>
        <v>1</v>
      </c>
      <c r="M95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954" s="1">
        <f>IF(OR(MID(Veg_Table[[#This Row],[PRESCRIP]],2,1)="1",MID(Veg_Table[[#This Row],[PRESCRIP]],2,1)="2",MID(Veg_Table[[#This Row],[PRESCRIP]],2,1)="3",MID(Veg_Table[[#This Row],[PRESCRIP]],2,1)="4"),_xlfn.NUMBERVALUE(MID(Veg_Table[[#This Row],[PRESCRIP]],2,1)),"NA")</f>
        <v>2</v>
      </c>
      <c r="O954" s="1">
        <f>WEEKNUM(Veg_Table[[#This Row],[EVM_LAST_EDITED_Day]],2)</f>
        <v>20</v>
      </c>
      <c r="P954" s="25">
        <f>IFERROR(DATE(YEAR(Veg_Table[[#This Row],[EVM_LAST_EDITED2]]),MONTH(Veg_Table[[#This Row],[EVM_LAST_EDITED2]]),DAY(Veg_Table[[#This Row],[EVM_LAST_EDITED2]])),DATE(2019,1,1))</f>
        <v>43964</v>
      </c>
      <c r="Q954" s="3">
        <f>VALUE(SUBSTITUTE(Veg_Table[[#This Row],[EVM_LAST_EDITED]],",",""))</f>
        <v>43964.396053935197</v>
      </c>
      <c r="R954" s="1" t="str">
        <f>_xlfn.IFNA(IF(Veg_Table[[#This Row],[EVM_LAST_EDITOR]]="","zBlank EVM Last Editor",VLOOKUP(Veg_Table[[#This Row],[EVM_LAST_EDITOR]],Roster_Table[#All],4,FALSE)),"zAWRR Not in Roster")</f>
        <v>AEA</v>
      </c>
      <c r="S954" s="1" t="str">
        <f>_xlfn.IFNA(IF(Veg_Table[[#This Row],[EVM_LAST_EDITOR]]="","zBlank EVM Last Editor",VLOOKUP(Veg_Table[[#This Row],[EVM_LAST_EDITOR]],Roster_Table[#All],16,FALSE)),"zCompany_AWRR not in Roster")</f>
        <v>Not in Sierra Roster</v>
      </c>
      <c r="T954" s="2">
        <f>IFERROR(DATE(YEAR(Veg_Table[[#This Row],[Created2]]),MONTH(Veg_Table[[#This Row],[Created2]]),DAY(Veg_Table[[#This Row],[Created2]])),DATE(2019,1,1))</f>
        <v>43935</v>
      </c>
      <c r="U954" s="3">
        <f>VALUE(SUBSTITUTE(Veg_Table[[#This Row],[Created]],",",""))</f>
        <v>43935.645729166703</v>
      </c>
      <c r="V954" s="3" t="str">
        <f ca="1">IFERROR(_xlfn.IFNA(CELL("contents",INDIRECT(_xlfn.CONCAT("Veg_Table_Production_Data!",ADDRESS(MATCH(_xlfn.MAXIFS(#REF!,#REF!,"="&amp;Veg_Table[[#This Row],[AUTO_ID]],#REF!,"&lt;"&amp;Veg_Table[[#This Row],[EVM_LAST_EDITED_Day]]),#REF!,0),COLUMN(#REF!),4,1,)))),""),"")</f>
        <v/>
      </c>
      <c r="W954" s="3" t="str">
        <f ca="1">IF(Veg_Table[[#This Row],[Previous_Prescription]]="","No",IF(Veg_Table[[#This Row],[Previous_Prescription]]=Veg_Table[[#This Row],[PRESCRIP]],"No","Yes"))</f>
        <v>No</v>
      </c>
      <c r="X954" s="3" t="str">
        <f>IF(Veg_Table[[#This Row],[EVM_LAST_EDITED_Day]]=Veg_Table[[#This Row],[Created_Day]],"New","Old")</f>
        <v>Old</v>
      </c>
      <c r="Y954" s="1">
        <f>IFERROR(IF(FIND("delete",LOWER(Veg_Table[[#This Row],[PI_COMMENTS]]))&gt;=1,1,0),0)</f>
        <v>0</v>
      </c>
      <c r="Z954" s="1" t="str">
        <f>_xlfn.IFNA(IF(Veg_Table[[#This Row],[EVM_LAST_EDITOR]]="","Yes",VLOOKUP(Veg_Table[[#This Row],[EVM_LAST_EDITOR]],Roster_Table[#All],15,FALSE)),"Yes")</f>
        <v>No</v>
      </c>
      <c r="AA95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54" s="1" t="str">
        <f>_xlfn.IFNA(VLOOKUP(Veg_Table[[#This Row],[EVM_LAST_EDITOR]],Roster_Table[#All],3,FALSE),"zAWRR Not in Roster")</f>
        <v>Drew</v>
      </c>
      <c r="AC954" s="1" t="str">
        <f>_xlfn.IFNA(VLOOKUP(Veg_Table[[#This Row],[EVM_LAST_EDITOR]],Roster_Table[#All],2,FALSE),"zAWRR Not in Roster")</f>
        <v>Berlfein</v>
      </c>
      <c r="AD954" s="1" t="str">
        <f>IF(_xlfn.CONCAT(Veg_Table[[#This Row],[First_Name]]," ",Veg_Table[[#This Row],[Last_Name]])="zAWRR Not in Roster zAWRR Not in Roster","zAWRR Not in Roster",_xlfn.CONCAT(Veg_Table[[#This Row],[First_Name]]," ",Veg_Table[[#This Row],[Last_Name]]))</f>
        <v>Drew Berlfein</v>
      </c>
      <c r="AE954">
        <v>3103996</v>
      </c>
      <c r="AF954" t="s">
        <v>2718</v>
      </c>
      <c r="AG954" t="s">
        <v>93</v>
      </c>
      <c r="AH954" t="s">
        <v>2695</v>
      </c>
      <c r="AI954" t="s">
        <v>1934</v>
      </c>
      <c r="AJ954" t="s">
        <v>820</v>
      </c>
      <c r="AL954" t="s">
        <v>22</v>
      </c>
      <c r="AM954" t="s">
        <v>38</v>
      </c>
      <c r="AN954" t="s">
        <v>25</v>
      </c>
      <c r="AO954" t="s">
        <v>25</v>
      </c>
      <c r="AP954">
        <v>14</v>
      </c>
      <c r="AQ954">
        <v>70</v>
      </c>
      <c r="AR954" t="s">
        <v>511</v>
      </c>
      <c r="AS954" t="s">
        <v>42</v>
      </c>
      <c r="AT954" t="s">
        <v>515</v>
      </c>
      <c r="AV954" t="s">
        <v>512</v>
      </c>
      <c r="AW954" t="s">
        <v>2719</v>
      </c>
      <c r="AX954" t="s">
        <v>534</v>
      </c>
      <c r="AZ954">
        <v>5585883</v>
      </c>
      <c r="BA954" t="s">
        <v>42</v>
      </c>
      <c r="BB954" s="4">
        <v>43962.578411226852</v>
      </c>
      <c r="BC954" t="s">
        <v>4003</v>
      </c>
      <c r="BD954" t="s">
        <v>29</v>
      </c>
      <c r="BE954" t="s">
        <v>25</v>
      </c>
      <c r="BF954" t="s">
        <v>513</v>
      </c>
      <c r="BG954" t="s">
        <v>534</v>
      </c>
      <c r="BI954" s="3">
        <v>43964.396021354165</v>
      </c>
      <c r="BJ954" t="s">
        <v>2809</v>
      </c>
      <c r="BK954" s="30" t="s">
        <v>533</v>
      </c>
      <c r="BL954" s="3">
        <v>43964.396053935183</v>
      </c>
      <c r="BM954" t="s">
        <v>31</v>
      </c>
      <c r="BN954" t="s">
        <v>32</v>
      </c>
      <c r="BP954" t="s">
        <v>2708</v>
      </c>
      <c r="BQ954" t="s">
        <v>1025</v>
      </c>
      <c r="BR954" t="s">
        <v>28</v>
      </c>
      <c r="BS954" t="s">
        <v>28</v>
      </c>
      <c r="BT954" t="s">
        <v>140</v>
      </c>
      <c r="BU954" s="3">
        <v>43935.645729166667</v>
      </c>
      <c r="BV954" t="s">
        <v>803</v>
      </c>
      <c r="BW954" s="3">
        <v>43964.480759560189</v>
      </c>
      <c r="BX954" t="s">
        <v>2720</v>
      </c>
      <c r="CG954"/>
      <c r="CH954"/>
      <c r="CI954"/>
      <c r="CY954"/>
      <c r="DA954"/>
      <c r="DE954"/>
      <c r="DF954"/>
    </row>
    <row r="955" spans="1:110" x14ac:dyDescent="0.25">
      <c r="A955" s="1">
        <f>IF(Veg_Table[[#This Row],[VP_STATUS]]="Hold",0,IF(OR(AND(Veg_Table[[#This Row],[PRESCRIP]]="NW_No Work",Veg_Table[[#This Row],[VP_STATUS]]&lt;&gt;"No Work Required Under EVM"),AND(Veg_Table[[#This Row],[VP_STATUS]]="No Work Required Under EVM",Veg_Table[[#This Row],[PRESCRIP]]&lt;&gt;"NW_No Work")),1,0))</f>
        <v>0</v>
      </c>
      <c r="B955" s="1">
        <f>IF(Veg_Table[[#This Row],[SPECIES]]="",1,0)</f>
        <v>0</v>
      </c>
      <c r="C955" s="1">
        <f>IF(Veg_Table[[#This Row],[DIAMETER]]="",1,0)</f>
        <v>0</v>
      </c>
      <c r="D955" s="1">
        <f>IF(Veg_Table[[#This Row],[HEIGHT]]="",1,0)</f>
        <v>0</v>
      </c>
      <c r="E95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55" s="1">
        <f>IF(AND(Veg_Table[[#This Row],[TAT_RESULT]]="ABATE",Veg_Table[[#This Row],[PRESCRIP]]="NW_No Work"),1,0)</f>
        <v>0</v>
      </c>
      <c r="G955" s="1">
        <f>IF(OR(Veg_Table[[#This Row],[Prescription R-Scale]]="NA",Veg_Table[[#This Row],[Diameter R-Scale]]="NA"),0,IF(Veg_Table[[#This Row],[Diameter R-Scale]]&lt;&gt;Veg_Table[[#This Row],[Prescription R-Scale]],1,0))</f>
        <v>0</v>
      </c>
      <c r="H955" s="1">
        <f>IF(OR(AND(Veg_Table[[#This Row],[PRESCRIP]]="BC_Br Rmv", Veg_Table[[#This Row],[WOOD_MAN]]&lt;&gt;"Not Needed"),AND(Veg_Table[[#This Row],[PRESCRIP]]="BCS_Br Rmv+Trt", Veg_Table[[#This Row],[WOOD_MAN]]&lt;&gt;"Not Needed")),1,0)</f>
        <v>0</v>
      </c>
      <c r="I955" s="1">
        <f ca="1">IF(AND(Veg_Table[[#This Row],[Prescription_Changed]]="Yes",Veg_Table[[#This Row],[TAT_RESULT]]=""),1,0)</f>
        <v>0</v>
      </c>
      <c r="J955" s="1">
        <f ca="1">SUM(Veg_Table[[#This Row],[Prescription and Status do not match]:[Prescription_Edited_And_TAT_Is_Blank]])</f>
        <v>0</v>
      </c>
      <c r="K955" s="1">
        <f ca="1">IF(Veg_Table[[#This Row],[Sum of Errors]]&gt;0,1,0)</f>
        <v>0</v>
      </c>
      <c r="L955" s="1">
        <f>1</f>
        <v>1</v>
      </c>
      <c r="M955"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955" s="1" t="str">
        <f>IF(OR(MID(Veg_Table[[#This Row],[PRESCRIP]],2,1)="1",MID(Veg_Table[[#This Row],[PRESCRIP]],2,1)="2",MID(Veg_Table[[#This Row],[PRESCRIP]],2,1)="3",MID(Veg_Table[[#This Row],[PRESCRIP]],2,1)="4"),_xlfn.NUMBERVALUE(MID(Veg_Table[[#This Row],[PRESCRIP]],2,1)),"NA")</f>
        <v>NA</v>
      </c>
      <c r="O955" s="1">
        <f>WEEKNUM(Veg_Table[[#This Row],[EVM_LAST_EDITED_Day]],2)</f>
        <v>20</v>
      </c>
      <c r="P955" s="25">
        <f>IFERROR(DATE(YEAR(Veg_Table[[#This Row],[EVM_LAST_EDITED2]]),MONTH(Veg_Table[[#This Row],[EVM_LAST_EDITED2]]),DAY(Veg_Table[[#This Row],[EVM_LAST_EDITED2]])),DATE(2019,1,1))</f>
        <v>43964</v>
      </c>
      <c r="Q955" s="3">
        <f>VALUE(SUBSTITUTE(Veg_Table[[#This Row],[EVM_LAST_EDITED]],",",""))</f>
        <v>43964.396059305604</v>
      </c>
      <c r="R955" s="1" t="str">
        <f>_xlfn.IFNA(IF(Veg_Table[[#This Row],[EVM_LAST_EDITOR]]="","zBlank EVM Last Editor",VLOOKUP(Veg_Table[[#This Row],[EVM_LAST_EDITOR]],Roster_Table[#All],4,FALSE)),"zAWRR Not in Roster")</f>
        <v>MBG</v>
      </c>
      <c r="S955" s="1" t="str">
        <f>_xlfn.IFNA(IF(Veg_Table[[#This Row],[EVM_LAST_EDITOR]]="","zBlank EVM Last Editor",VLOOKUP(Veg_Table[[#This Row],[EVM_LAST_EDITOR]],Roster_Table[#All],16,FALSE)),"zCompany_AWRR not in Roster")</f>
        <v>MBG_Mason, Bruce &amp; Girard</v>
      </c>
      <c r="T955" s="2">
        <f>IFERROR(DATE(YEAR(Veg_Table[[#This Row],[Created2]]),MONTH(Veg_Table[[#This Row],[Created2]]),DAY(Veg_Table[[#This Row],[Created2]])),DATE(2019,1,1))</f>
        <v>43964</v>
      </c>
      <c r="U955" s="3">
        <f>VALUE(SUBSTITUTE(Veg_Table[[#This Row],[Created]],",",""))</f>
        <v>43964.396059305604</v>
      </c>
      <c r="V955" s="3" t="str">
        <f ca="1">IFERROR(_xlfn.IFNA(CELL("contents",INDIRECT(_xlfn.CONCAT("Veg_Table_Production_Data!",ADDRESS(MATCH(_xlfn.MAXIFS(#REF!,#REF!,"="&amp;Veg_Table[[#This Row],[AUTO_ID]],#REF!,"&lt;"&amp;Veg_Table[[#This Row],[EVM_LAST_EDITED_Day]]),#REF!,0),COLUMN(#REF!),4,1,)))),""),"")</f>
        <v/>
      </c>
      <c r="W955" s="3" t="str">
        <f ca="1">IF(Veg_Table[[#This Row],[Previous_Prescription]]="","No",IF(Veg_Table[[#This Row],[Previous_Prescription]]=Veg_Table[[#This Row],[PRESCRIP]],"No","Yes"))</f>
        <v>No</v>
      </c>
      <c r="X955" s="3" t="str">
        <f>IF(Veg_Table[[#This Row],[EVM_LAST_EDITED_Day]]=Veg_Table[[#This Row],[Created_Day]],"New","Old")</f>
        <v>New</v>
      </c>
      <c r="Y955" s="1">
        <f>IFERROR(IF(FIND("delete",LOWER(Veg_Table[[#This Row],[PI_COMMENTS]]))&gt;=1,1,0),0)</f>
        <v>0</v>
      </c>
      <c r="Z955" s="1" t="str">
        <f>_xlfn.IFNA(IF(Veg_Table[[#This Row],[EVM_LAST_EDITOR]]="","Yes",VLOOKUP(Veg_Table[[#This Row],[EVM_LAST_EDITOR]],Roster_Table[#All],15,FALSE)),"Yes")</f>
        <v>Yes</v>
      </c>
      <c r="AA95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55" s="1" t="str">
        <f>_xlfn.IFNA(VLOOKUP(Veg_Table[[#This Row],[EVM_LAST_EDITOR]],Roster_Table[#All],3,FALSE),"zAWRR Not in Roster")</f>
        <v>Nathan</v>
      </c>
      <c r="AC955" s="1" t="str">
        <f>_xlfn.IFNA(VLOOKUP(Veg_Table[[#This Row],[EVM_LAST_EDITOR]],Roster_Table[#All],2,FALSE),"zAWRR Not in Roster")</f>
        <v>Vik</v>
      </c>
      <c r="AD955" s="1" t="str">
        <f>IF(_xlfn.CONCAT(Veg_Table[[#This Row],[First_Name]]," ",Veg_Table[[#This Row],[Last_Name]])="zAWRR Not in Roster zAWRR Not in Roster","zAWRR Not in Roster",_xlfn.CONCAT(Veg_Table[[#This Row],[First_Name]]," ",Veg_Table[[#This Row],[Last_Name]]))</f>
        <v>Nathan Vik</v>
      </c>
      <c r="AE955">
        <v>3223433</v>
      </c>
      <c r="AF955" t="s">
        <v>5749</v>
      </c>
      <c r="AG955" t="s">
        <v>93</v>
      </c>
      <c r="AH955" t="s">
        <v>3444</v>
      </c>
      <c r="AI955" t="s">
        <v>4670</v>
      </c>
      <c r="AJ955" t="s">
        <v>21</v>
      </c>
      <c r="AL955" t="s">
        <v>372</v>
      </c>
      <c r="AM955" t="s">
        <v>46</v>
      </c>
      <c r="AN955" t="s">
        <v>25</v>
      </c>
      <c r="AO955" t="s">
        <v>25</v>
      </c>
      <c r="AP955">
        <v>18</v>
      </c>
      <c r="AQ955">
        <v>41</v>
      </c>
      <c r="AR955" t="s">
        <v>511</v>
      </c>
      <c r="AS955" t="s">
        <v>24</v>
      </c>
      <c r="AT955" t="s">
        <v>26</v>
      </c>
      <c r="AV955" t="s">
        <v>512</v>
      </c>
      <c r="AW955" t="s">
        <v>5750</v>
      </c>
      <c r="AZ955"/>
      <c r="BB955" s="4"/>
      <c r="BD955" t="s">
        <v>29</v>
      </c>
      <c r="BE955" t="s">
        <v>25</v>
      </c>
      <c r="BF955" t="s">
        <v>513</v>
      </c>
      <c r="BI955" s="3"/>
      <c r="BJ955" t="s">
        <v>27</v>
      </c>
      <c r="BK955" s="30" t="s">
        <v>115</v>
      </c>
      <c r="BL955" s="3">
        <v>43964.396059305553</v>
      </c>
      <c r="BM955" t="s">
        <v>31</v>
      </c>
      <c r="BN955" t="s">
        <v>32</v>
      </c>
      <c r="BP955" t="s">
        <v>3445</v>
      </c>
      <c r="BQ955" t="s">
        <v>1025</v>
      </c>
      <c r="BR955" t="s">
        <v>28</v>
      </c>
      <c r="BS955" t="s">
        <v>28</v>
      </c>
      <c r="BT955" t="s">
        <v>115</v>
      </c>
      <c r="BU955" s="3">
        <v>43964.396059305553</v>
      </c>
      <c r="BV955" t="s">
        <v>803</v>
      </c>
      <c r="BW955" s="3">
        <v>43964.522614837966</v>
      </c>
      <c r="BX955" t="s">
        <v>5751</v>
      </c>
      <c r="CG955"/>
      <c r="CH955"/>
      <c r="CI955"/>
      <c r="CY955"/>
      <c r="DA955"/>
      <c r="DE955"/>
      <c r="DF955"/>
    </row>
    <row r="956" spans="1:110" x14ac:dyDescent="0.25">
      <c r="A956" s="1">
        <f>IF(Veg_Table[[#This Row],[VP_STATUS]]="Hold",0,IF(OR(AND(Veg_Table[[#This Row],[PRESCRIP]]="NW_No Work",Veg_Table[[#This Row],[VP_STATUS]]&lt;&gt;"No Work Required Under EVM"),AND(Veg_Table[[#This Row],[VP_STATUS]]="No Work Required Under EVM",Veg_Table[[#This Row],[PRESCRIP]]&lt;&gt;"NW_No Work")),1,0))</f>
        <v>0</v>
      </c>
      <c r="B956" s="1">
        <f>IF(Veg_Table[[#This Row],[SPECIES]]="",1,0)</f>
        <v>0</v>
      </c>
      <c r="C956" s="1">
        <f>IF(Veg_Table[[#This Row],[DIAMETER]]="",1,0)</f>
        <v>0</v>
      </c>
      <c r="D956" s="1">
        <f>IF(Veg_Table[[#This Row],[HEIGHT]]="",1,0)</f>
        <v>0</v>
      </c>
      <c r="E95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56" s="1">
        <f>IF(AND(Veg_Table[[#This Row],[TAT_RESULT]]="ABATE",Veg_Table[[#This Row],[PRESCRIP]]="NW_No Work"),1,0)</f>
        <v>0</v>
      </c>
      <c r="G956" s="1">
        <f>IF(OR(Veg_Table[[#This Row],[Prescription R-Scale]]="NA",Veg_Table[[#This Row],[Diameter R-Scale]]="NA"),0,IF(Veg_Table[[#This Row],[Diameter R-Scale]]&lt;&gt;Veg_Table[[#This Row],[Prescription R-Scale]],1,0))</f>
        <v>0</v>
      </c>
      <c r="H956" s="1">
        <f>IF(OR(AND(Veg_Table[[#This Row],[PRESCRIP]]="BC_Br Rmv", Veg_Table[[#This Row],[WOOD_MAN]]&lt;&gt;"Not Needed"),AND(Veg_Table[[#This Row],[PRESCRIP]]="BCS_Br Rmv+Trt", Veg_Table[[#This Row],[WOOD_MAN]]&lt;&gt;"Not Needed")),1,0)</f>
        <v>0</v>
      </c>
      <c r="I956" s="1">
        <f ca="1">IF(AND(Veg_Table[[#This Row],[Prescription_Changed]]="Yes",Veg_Table[[#This Row],[TAT_RESULT]]=""),1,0)</f>
        <v>0</v>
      </c>
      <c r="J956" s="1">
        <f ca="1">SUM(Veg_Table[[#This Row],[Prescription and Status do not match]:[Prescription_Edited_And_TAT_Is_Blank]])</f>
        <v>0</v>
      </c>
      <c r="K956" s="1">
        <f ca="1">IF(Veg_Table[[#This Row],[Sum of Errors]]&gt;0,1,0)</f>
        <v>0</v>
      </c>
      <c r="L956" s="1">
        <f>1</f>
        <v>1</v>
      </c>
      <c r="M95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956" s="1">
        <f>IF(OR(MID(Veg_Table[[#This Row],[PRESCRIP]],2,1)="1",MID(Veg_Table[[#This Row],[PRESCRIP]],2,1)="2",MID(Veg_Table[[#This Row],[PRESCRIP]],2,1)="3",MID(Veg_Table[[#This Row],[PRESCRIP]],2,1)="4"),_xlfn.NUMBERVALUE(MID(Veg_Table[[#This Row],[PRESCRIP]],2,1)),"NA")</f>
        <v>4</v>
      </c>
      <c r="O956" s="1">
        <f>WEEKNUM(Veg_Table[[#This Row],[EVM_LAST_EDITED_Day]],2)</f>
        <v>20</v>
      </c>
      <c r="P956" s="25">
        <f>IFERROR(DATE(YEAR(Veg_Table[[#This Row],[EVM_LAST_EDITED2]]),MONTH(Veg_Table[[#This Row],[EVM_LAST_EDITED2]]),DAY(Veg_Table[[#This Row],[EVM_LAST_EDITED2]])),DATE(2019,1,1))</f>
        <v>43964</v>
      </c>
      <c r="Q956" s="3">
        <f>VALUE(SUBSTITUTE(Veg_Table[[#This Row],[EVM_LAST_EDITED]],",",""))</f>
        <v>43964.396802303199</v>
      </c>
      <c r="R956" s="1" t="str">
        <f>_xlfn.IFNA(IF(Veg_Table[[#This Row],[EVM_LAST_EDITOR]]="","zBlank EVM Last Editor",VLOOKUP(Veg_Table[[#This Row],[EVM_LAST_EDITOR]],Roster_Table[#All],4,FALSE)),"zAWRR Not in Roster")</f>
        <v>MGE</v>
      </c>
      <c r="S956" s="1" t="str">
        <f>_xlfn.IFNA(IF(Veg_Table[[#This Row],[EVM_LAST_EDITOR]]="","zBlank EVM Last Editor",VLOOKUP(Veg_Table[[#This Row],[EVM_LAST_EDITOR]],Roster_Table[#All],16,FALSE)),"zCompany_AWRR not in Roster")</f>
        <v>MGE_Mountain G Enterprises</v>
      </c>
      <c r="T956" s="2">
        <f>IFERROR(DATE(YEAR(Veg_Table[[#This Row],[Created2]]),MONTH(Veg_Table[[#This Row],[Created2]]),DAY(Veg_Table[[#This Row],[Created2]])),DATE(2019,1,1))</f>
        <v>43899</v>
      </c>
      <c r="U956" s="3">
        <f>VALUE(SUBSTITUTE(Veg_Table[[#This Row],[Created]],",",""))</f>
        <v>43899.376146469898</v>
      </c>
      <c r="V956" s="3" t="str">
        <f ca="1">IFERROR(_xlfn.IFNA(CELL("contents",INDIRECT(_xlfn.CONCAT("Veg_Table_Production_Data!",ADDRESS(MATCH(_xlfn.MAXIFS(#REF!,#REF!,"="&amp;Veg_Table[[#This Row],[AUTO_ID]],#REF!,"&lt;"&amp;Veg_Table[[#This Row],[EVM_LAST_EDITED_Day]]),#REF!,0),COLUMN(#REF!),4,1,)))),""),"")</f>
        <v/>
      </c>
      <c r="W956" s="3" t="str">
        <f ca="1">IF(Veg_Table[[#This Row],[Previous_Prescription]]="","No",IF(Veg_Table[[#This Row],[Previous_Prescription]]=Veg_Table[[#This Row],[PRESCRIP]],"No","Yes"))</f>
        <v>No</v>
      </c>
      <c r="X956" s="3" t="str">
        <f>IF(Veg_Table[[#This Row],[EVM_LAST_EDITED_Day]]=Veg_Table[[#This Row],[Created_Day]],"New","Old")</f>
        <v>Old</v>
      </c>
      <c r="Y956" s="1">
        <f>IFERROR(IF(FIND("delete",LOWER(Veg_Table[[#This Row],[PI_COMMENTS]]))&gt;=1,1,0),0)</f>
        <v>1</v>
      </c>
      <c r="Z956" s="1" t="str">
        <f>_xlfn.IFNA(IF(Veg_Table[[#This Row],[EVM_LAST_EDITOR]]="","Yes",VLOOKUP(Veg_Table[[#This Row],[EVM_LAST_EDITOR]],Roster_Table[#All],15,FALSE)),"Yes")</f>
        <v>Yes</v>
      </c>
      <c r="AA95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56" s="1" t="str">
        <f>_xlfn.IFNA(VLOOKUP(Veg_Table[[#This Row],[EVM_LAST_EDITOR]],Roster_Table[#All],3,FALSE),"zAWRR Not in Roster")</f>
        <v>Miguel</v>
      </c>
      <c r="AC956" s="1" t="str">
        <f>_xlfn.IFNA(VLOOKUP(Veg_Table[[#This Row],[EVM_LAST_EDITOR]],Roster_Table[#All],2,FALSE),"zAWRR Not in Roster")</f>
        <v>Dominguez-Diaz</v>
      </c>
      <c r="AD956" s="1" t="str">
        <f>IF(_xlfn.CONCAT(Veg_Table[[#This Row],[First_Name]]," ",Veg_Table[[#This Row],[Last_Name]])="zAWRR Not in Roster zAWRR Not in Roster","zAWRR Not in Roster",_xlfn.CONCAT(Veg_Table[[#This Row],[First_Name]]," ",Veg_Table[[#This Row],[Last_Name]]))</f>
        <v>Miguel Dominguez-Diaz</v>
      </c>
      <c r="AE956">
        <v>2320215</v>
      </c>
      <c r="AF956" t="s">
        <v>1347</v>
      </c>
      <c r="AG956" t="s">
        <v>30</v>
      </c>
      <c r="AH956" t="s">
        <v>1345</v>
      </c>
      <c r="AI956" t="s">
        <v>1346</v>
      </c>
      <c r="AJ956" t="s">
        <v>526</v>
      </c>
      <c r="AL956" t="s">
        <v>372</v>
      </c>
      <c r="AM956" t="s">
        <v>38</v>
      </c>
      <c r="AN956" t="s">
        <v>25</v>
      </c>
      <c r="AO956" t="s">
        <v>25</v>
      </c>
      <c r="AP956">
        <v>38</v>
      </c>
      <c r="AQ956">
        <v>137</v>
      </c>
      <c r="AR956" t="s">
        <v>514</v>
      </c>
      <c r="AS956" t="s">
        <v>57</v>
      </c>
      <c r="AT956" t="s">
        <v>515</v>
      </c>
      <c r="AV956" t="s">
        <v>512</v>
      </c>
      <c r="AW956" t="s">
        <v>5184</v>
      </c>
      <c r="AX956" t="s">
        <v>825</v>
      </c>
      <c r="AZ956"/>
      <c r="BB956" s="4"/>
      <c r="BD956" t="s">
        <v>29</v>
      </c>
      <c r="BE956" t="s">
        <v>25</v>
      </c>
      <c r="BF956" t="s">
        <v>513</v>
      </c>
      <c r="BI956" s="3"/>
      <c r="BK956" s="30" t="s">
        <v>146</v>
      </c>
      <c r="BL956" s="3">
        <v>43964.396802303243</v>
      </c>
      <c r="BM956" t="s">
        <v>31</v>
      </c>
      <c r="BN956" t="s">
        <v>32</v>
      </c>
      <c r="BP956" t="s">
        <v>1971</v>
      </c>
      <c r="BQ956" t="s">
        <v>28</v>
      </c>
      <c r="BR956" t="s">
        <v>28</v>
      </c>
      <c r="BS956" t="s">
        <v>28</v>
      </c>
      <c r="BT956" t="s">
        <v>115</v>
      </c>
      <c r="BU956" s="3">
        <v>43899.376146469906</v>
      </c>
      <c r="BV956" t="s">
        <v>803</v>
      </c>
      <c r="BW956" s="3">
        <v>43964.480759560189</v>
      </c>
      <c r="BX956" t="s">
        <v>1348</v>
      </c>
      <c r="CG956"/>
      <c r="CH956"/>
      <c r="CI956"/>
      <c r="CY956"/>
      <c r="DA956"/>
      <c r="DE956"/>
      <c r="DF956"/>
    </row>
    <row r="957" spans="1:110" x14ac:dyDescent="0.25">
      <c r="A957" s="1">
        <f>IF(Veg_Table[[#This Row],[VP_STATUS]]="Hold",0,IF(OR(AND(Veg_Table[[#This Row],[PRESCRIP]]="NW_No Work",Veg_Table[[#This Row],[VP_STATUS]]&lt;&gt;"No Work Required Under EVM"),AND(Veg_Table[[#This Row],[VP_STATUS]]="No Work Required Under EVM",Veg_Table[[#This Row],[PRESCRIP]]&lt;&gt;"NW_No Work")),1,0))</f>
        <v>0</v>
      </c>
      <c r="B957" s="1">
        <f>IF(Veg_Table[[#This Row],[SPECIES]]="",1,0)</f>
        <v>0</v>
      </c>
      <c r="C957" s="1">
        <f>IF(Veg_Table[[#This Row],[DIAMETER]]="",1,0)</f>
        <v>0</v>
      </c>
      <c r="D957" s="1">
        <f>IF(Veg_Table[[#This Row],[HEIGHT]]="",1,0)</f>
        <v>0</v>
      </c>
      <c r="E95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57" s="1">
        <f>IF(AND(Veg_Table[[#This Row],[TAT_RESULT]]="ABATE",Veg_Table[[#This Row],[PRESCRIP]]="NW_No Work"),1,0)</f>
        <v>0</v>
      </c>
      <c r="G957" s="1">
        <f>IF(OR(Veg_Table[[#This Row],[Prescription R-Scale]]="NA",Veg_Table[[#This Row],[Diameter R-Scale]]="NA"),0,IF(Veg_Table[[#This Row],[Diameter R-Scale]]&lt;&gt;Veg_Table[[#This Row],[Prescription R-Scale]],1,0))</f>
        <v>0</v>
      </c>
      <c r="H957" s="1">
        <f>IF(OR(AND(Veg_Table[[#This Row],[PRESCRIP]]="BC_Br Rmv", Veg_Table[[#This Row],[WOOD_MAN]]&lt;&gt;"Not Needed"),AND(Veg_Table[[#This Row],[PRESCRIP]]="BCS_Br Rmv+Trt", Veg_Table[[#This Row],[WOOD_MAN]]&lt;&gt;"Not Needed")),1,0)</f>
        <v>0</v>
      </c>
      <c r="I957" s="1">
        <f ca="1">IF(AND(Veg_Table[[#This Row],[Prescription_Changed]]="Yes",Veg_Table[[#This Row],[TAT_RESULT]]=""),1,0)</f>
        <v>0</v>
      </c>
      <c r="J957" s="1">
        <f ca="1">SUM(Veg_Table[[#This Row],[Prescription and Status do not match]:[Prescription_Edited_And_TAT_Is_Blank]])</f>
        <v>0</v>
      </c>
      <c r="K957" s="1">
        <f ca="1">IF(Veg_Table[[#This Row],[Sum of Errors]]&gt;0,1,0)</f>
        <v>0</v>
      </c>
      <c r="L957" s="1">
        <f>1</f>
        <v>1</v>
      </c>
      <c r="M95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957" s="1">
        <f>IF(OR(MID(Veg_Table[[#This Row],[PRESCRIP]],2,1)="1",MID(Veg_Table[[#This Row],[PRESCRIP]],2,1)="2",MID(Veg_Table[[#This Row],[PRESCRIP]],2,1)="3",MID(Veg_Table[[#This Row],[PRESCRIP]],2,1)="4"),_xlfn.NUMBERVALUE(MID(Veg_Table[[#This Row],[PRESCRIP]],2,1)),"NA")</f>
        <v>4</v>
      </c>
      <c r="O957" s="1">
        <f>WEEKNUM(Veg_Table[[#This Row],[EVM_LAST_EDITED_Day]],2)</f>
        <v>20</v>
      </c>
      <c r="P957" s="25">
        <f>IFERROR(DATE(YEAR(Veg_Table[[#This Row],[EVM_LAST_EDITED2]]),MONTH(Veg_Table[[#This Row],[EVM_LAST_EDITED2]]),DAY(Veg_Table[[#This Row],[EVM_LAST_EDITED2]])),DATE(2019,1,1))</f>
        <v>43964</v>
      </c>
      <c r="Q957" s="3">
        <f>VALUE(SUBSTITUTE(Veg_Table[[#This Row],[EVM_LAST_EDITED]],",",""))</f>
        <v>43964.398657175901</v>
      </c>
      <c r="R957" s="1" t="str">
        <f>_xlfn.IFNA(IF(Veg_Table[[#This Row],[EVM_LAST_EDITOR]]="","zBlank EVM Last Editor",VLOOKUP(Veg_Table[[#This Row],[EVM_LAST_EDITOR]],Roster_Table[#All],4,FALSE)),"zAWRR Not in Roster")</f>
        <v>MBG</v>
      </c>
      <c r="S957" s="1" t="str">
        <f>_xlfn.IFNA(IF(Veg_Table[[#This Row],[EVM_LAST_EDITOR]]="","zBlank EVM Last Editor",VLOOKUP(Veg_Table[[#This Row],[EVM_LAST_EDITOR]],Roster_Table[#All],16,FALSE)),"zCompany_AWRR not in Roster")</f>
        <v>MBG_Mason, Bruce &amp; Girard</v>
      </c>
      <c r="T957" s="2">
        <f>IFERROR(DATE(YEAR(Veg_Table[[#This Row],[Created2]]),MONTH(Veg_Table[[#This Row],[Created2]]),DAY(Veg_Table[[#This Row],[Created2]])),DATE(2019,1,1))</f>
        <v>43964</v>
      </c>
      <c r="U957" s="3">
        <f>VALUE(SUBSTITUTE(Veg_Table[[#This Row],[Created]],",",""))</f>
        <v>43964.383031030098</v>
      </c>
      <c r="V957" s="3" t="str">
        <f ca="1">IFERROR(_xlfn.IFNA(CELL("contents",INDIRECT(_xlfn.CONCAT("Veg_Table_Production_Data!",ADDRESS(MATCH(_xlfn.MAXIFS(#REF!,#REF!,"="&amp;Veg_Table[[#This Row],[AUTO_ID]],#REF!,"&lt;"&amp;Veg_Table[[#This Row],[EVM_LAST_EDITED_Day]]),#REF!,0),COLUMN(#REF!),4,1,)))),""),"")</f>
        <v/>
      </c>
      <c r="W957" s="3" t="str">
        <f ca="1">IF(Veg_Table[[#This Row],[Previous_Prescription]]="","No",IF(Veg_Table[[#This Row],[Previous_Prescription]]=Veg_Table[[#This Row],[PRESCRIP]],"No","Yes"))</f>
        <v>No</v>
      </c>
      <c r="X957" s="3" t="str">
        <f>IF(Veg_Table[[#This Row],[EVM_LAST_EDITED_Day]]=Veg_Table[[#This Row],[Created_Day]],"New","Old")</f>
        <v>New</v>
      </c>
      <c r="Y957" s="1">
        <f>IFERROR(IF(FIND("delete",LOWER(Veg_Table[[#This Row],[PI_COMMENTS]]))&gt;=1,1,0),0)</f>
        <v>0</v>
      </c>
      <c r="Z957" s="1" t="str">
        <f>_xlfn.IFNA(IF(Veg_Table[[#This Row],[EVM_LAST_EDITOR]]="","Yes",VLOOKUP(Veg_Table[[#This Row],[EVM_LAST_EDITOR]],Roster_Table[#All],15,FALSE)),"Yes")</f>
        <v>Yes</v>
      </c>
      <c r="AA95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57" s="1" t="str">
        <f>_xlfn.IFNA(VLOOKUP(Veg_Table[[#This Row],[EVM_LAST_EDITOR]],Roster_Table[#All],3,FALSE),"zAWRR Not in Roster")</f>
        <v>Nicholas</v>
      </c>
      <c r="AC957" s="1" t="str">
        <f>_xlfn.IFNA(VLOOKUP(Veg_Table[[#This Row],[EVM_LAST_EDITOR]],Roster_Table[#All],2,FALSE),"zAWRR Not in Roster")</f>
        <v>Coleman</v>
      </c>
      <c r="AD957" s="1" t="str">
        <f>IF(_xlfn.CONCAT(Veg_Table[[#This Row],[First_Name]]," ",Veg_Table[[#This Row],[Last_Name]])="zAWRR Not in Roster zAWRR Not in Roster","zAWRR Not in Roster",_xlfn.CONCAT(Veg_Table[[#This Row],[First_Name]]," ",Veg_Table[[#This Row],[Last_Name]]))</f>
        <v>Nicholas Coleman</v>
      </c>
      <c r="AE957">
        <v>3223238</v>
      </c>
      <c r="AF957" t="s">
        <v>5746</v>
      </c>
      <c r="AG957" t="s">
        <v>93</v>
      </c>
      <c r="AH957" t="s">
        <v>3444</v>
      </c>
      <c r="AI957" t="s">
        <v>5510</v>
      </c>
      <c r="AJ957" t="s">
        <v>36</v>
      </c>
      <c r="AL957" t="s">
        <v>372</v>
      </c>
      <c r="AM957" t="s">
        <v>40</v>
      </c>
      <c r="AN957" t="s">
        <v>25</v>
      </c>
      <c r="AO957" t="s">
        <v>25</v>
      </c>
      <c r="AP957">
        <v>64</v>
      </c>
      <c r="AQ957">
        <v>54</v>
      </c>
      <c r="AR957" t="s">
        <v>514</v>
      </c>
      <c r="AS957" t="s">
        <v>57</v>
      </c>
      <c r="AT957" t="s">
        <v>26</v>
      </c>
      <c r="AV957" t="s">
        <v>512</v>
      </c>
      <c r="AW957" t="s">
        <v>5747</v>
      </c>
      <c r="AZ957"/>
      <c r="BB957" s="4"/>
      <c r="BD957" t="s">
        <v>29</v>
      </c>
      <c r="BE957" t="s">
        <v>25</v>
      </c>
      <c r="BF957" t="s">
        <v>513</v>
      </c>
      <c r="BI957" s="3"/>
      <c r="BJ957" t="s">
        <v>4024</v>
      </c>
      <c r="BK957" s="30" t="s">
        <v>107</v>
      </c>
      <c r="BL957" s="3">
        <v>43964.398657175923</v>
      </c>
      <c r="BM957" t="s">
        <v>31</v>
      </c>
      <c r="BN957" t="s">
        <v>32</v>
      </c>
      <c r="BP957" t="s">
        <v>3445</v>
      </c>
      <c r="BQ957" t="s">
        <v>1025</v>
      </c>
      <c r="BR957" t="s">
        <v>28</v>
      </c>
      <c r="BS957" t="s">
        <v>28</v>
      </c>
      <c r="BT957" t="s">
        <v>107</v>
      </c>
      <c r="BU957" s="3">
        <v>43964.383031030091</v>
      </c>
      <c r="BV957" t="s">
        <v>803</v>
      </c>
      <c r="BW957" s="3">
        <v>43964.522590775465</v>
      </c>
      <c r="BX957" t="s">
        <v>5748</v>
      </c>
      <c r="CG957"/>
      <c r="CH957"/>
      <c r="CI957"/>
      <c r="CY957"/>
      <c r="DA957"/>
      <c r="DE957"/>
      <c r="DF957"/>
    </row>
    <row r="958" spans="1:110" x14ac:dyDescent="0.25">
      <c r="A958" s="1">
        <f>IF(Veg_Table[[#This Row],[VP_STATUS]]="Hold",0,IF(OR(AND(Veg_Table[[#This Row],[PRESCRIP]]="NW_No Work",Veg_Table[[#This Row],[VP_STATUS]]&lt;&gt;"No Work Required Under EVM"),AND(Veg_Table[[#This Row],[VP_STATUS]]="No Work Required Under EVM",Veg_Table[[#This Row],[PRESCRIP]]&lt;&gt;"NW_No Work")),1,0))</f>
        <v>0</v>
      </c>
      <c r="B958" s="1">
        <f>IF(Veg_Table[[#This Row],[SPECIES]]="",1,0)</f>
        <v>0</v>
      </c>
      <c r="C958" s="1">
        <f>IF(Veg_Table[[#This Row],[DIAMETER]]="",1,0)</f>
        <v>0</v>
      </c>
      <c r="D958" s="1">
        <f>IF(Veg_Table[[#This Row],[HEIGHT]]="",1,0)</f>
        <v>0</v>
      </c>
      <c r="E95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58" s="1">
        <f>IF(AND(Veg_Table[[#This Row],[TAT_RESULT]]="ABATE",Veg_Table[[#This Row],[PRESCRIP]]="NW_No Work"),1,0)</f>
        <v>0</v>
      </c>
      <c r="G958" s="1">
        <f>IF(OR(Veg_Table[[#This Row],[Prescription R-Scale]]="NA",Veg_Table[[#This Row],[Diameter R-Scale]]="NA"),0,IF(Veg_Table[[#This Row],[Diameter R-Scale]]&lt;&gt;Veg_Table[[#This Row],[Prescription R-Scale]],1,0))</f>
        <v>0</v>
      </c>
      <c r="H958" s="1">
        <f>IF(OR(AND(Veg_Table[[#This Row],[PRESCRIP]]="BC_Br Rmv", Veg_Table[[#This Row],[WOOD_MAN]]&lt;&gt;"Not Needed"),AND(Veg_Table[[#This Row],[PRESCRIP]]="BCS_Br Rmv+Trt", Veg_Table[[#This Row],[WOOD_MAN]]&lt;&gt;"Not Needed")),1,0)</f>
        <v>0</v>
      </c>
      <c r="I958" s="1">
        <f ca="1">IF(AND(Veg_Table[[#This Row],[Prescription_Changed]]="Yes",Veg_Table[[#This Row],[TAT_RESULT]]=""),1,0)</f>
        <v>0</v>
      </c>
      <c r="J958" s="1">
        <f ca="1">SUM(Veg_Table[[#This Row],[Prescription and Status do not match]:[Prescription_Edited_And_TAT_Is_Blank]])</f>
        <v>0</v>
      </c>
      <c r="K958" s="1">
        <f ca="1">IF(Veg_Table[[#This Row],[Sum of Errors]]&gt;0,1,0)</f>
        <v>0</v>
      </c>
      <c r="L958" s="1">
        <f>1</f>
        <v>1</v>
      </c>
      <c r="M95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958" s="1">
        <f>IF(OR(MID(Veg_Table[[#This Row],[PRESCRIP]],2,1)="1",MID(Veg_Table[[#This Row],[PRESCRIP]],2,1)="2",MID(Veg_Table[[#This Row],[PRESCRIP]],2,1)="3",MID(Veg_Table[[#This Row],[PRESCRIP]],2,1)="4"),_xlfn.NUMBERVALUE(MID(Veg_Table[[#This Row],[PRESCRIP]],2,1)),"NA")</f>
        <v>3</v>
      </c>
      <c r="O958" s="1">
        <f>WEEKNUM(Veg_Table[[#This Row],[EVM_LAST_EDITED_Day]],2)</f>
        <v>20</v>
      </c>
      <c r="P958" s="25">
        <f>IFERROR(DATE(YEAR(Veg_Table[[#This Row],[EVM_LAST_EDITED2]]),MONTH(Veg_Table[[#This Row],[EVM_LAST_EDITED2]]),DAY(Veg_Table[[#This Row],[EVM_LAST_EDITED2]])),DATE(2019,1,1))</f>
        <v>43964</v>
      </c>
      <c r="Q958" s="3">
        <f>VALUE(SUBSTITUTE(Veg_Table[[#This Row],[EVM_LAST_EDITED]],",",""))</f>
        <v>43964.398970451402</v>
      </c>
      <c r="R958" s="1" t="str">
        <f>_xlfn.IFNA(IF(Veg_Table[[#This Row],[EVM_LAST_EDITOR]]="","zBlank EVM Last Editor",VLOOKUP(Veg_Table[[#This Row],[EVM_LAST_EDITOR]],Roster_Table[#All],4,FALSE)),"zAWRR Not in Roster")</f>
        <v>MGE</v>
      </c>
      <c r="S958" s="1" t="str">
        <f>_xlfn.IFNA(IF(Veg_Table[[#This Row],[EVM_LAST_EDITOR]]="","zBlank EVM Last Editor",VLOOKUP(Veg_Table[[#This Row],[EVM_LAST_EDITOR]],Roster_Table[#All],16,FALSE)),"zCompany_AWRR not in Roster")</f>
        <v>MGE_Mountain G Enterprises</v>
      </c>
      <c r="T958" s="2">
        <f>IFERROR(DATE(YEAR(Veg_Table[[#This Row],[Created2]]),MONTH(Veg_Table[[#This Row],[Created2]]),DAY(Veg_Table[[#This Row],[Created2]])),DATE(2019,1,1))</f>
        <v>43899</v>
      </c>
      <c r="U958" s="3">
        <f>VALUE(SUBSTITUTE(Veg_Table[[#This Row],[Created]],",",""))</f>
        <v>43899.387723263899</v>
      </c>
      <c r="V958" s="3" t="str">
        <f ca="1">IFERROR(_xlfn.IFNA(CELL("contents",INDIRECT(_xlfn.CONCAT("Veg_Table_Production_Data!",ADDRESS(MATCH(_xlfn.MAXIFS(#REF!,#REF!,"="&amp;Veg_Table[[#This Row],[AUTO_ID]],#REF!,"&lt;"&amp;Veg_Table[[#This Row],[EVM_LAST_EDITED_Day]]),#REF!,0),COLUMN(#REF!),4,1,)))),""),"")</f>
        <v/>
      </c>
      <c r="W958" s="3" t="str">
        <f ca="1">IF(Veg_Table[[#This Row],[Previous_Prescription]]="","No",IF(Veg_Table[[#This Row],[Previous_Prescription]]=Veg_Table[[#This Row],[PRESCRIP]],"No","Yes"))</f>
        <v>No</v>
      </c>
      <c r="X958" s="3" t="str">
        <f>IF(Veg_Table[[#This Row],[EVM_LAST_EDITED_Day]]=Veg_Table[[#This Row],[Created_Day]],"New","Old")</f>
        <v>Old</v>
      </c>
      <c r="Y958" s="1">
        <f>IFERROR(IF(FIND("delete",LOWER(Veg_Table[[#This Row],[PI_COMMENTS]]))&gt;=1,1,0),0)</f>
        <v>1</v>
      </c>
      <c r="Z958" s="1" t="str">
        <f>_xlfn.IFNA(IF(Veg_Table[[#This Row],[EVM_LAST_EDITOR]]="","Yes",VLOOKUP(Veg_Table[[#This Row],[EVM_LAST_EDITOR]],Roster_Table[#All],15,FALSE)),"Yes")</f>
        <v>Yes</v>
      </c>
      <c r="AA95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58" s="1" t="str">
        <f>_xlfn.IFNA(VLOOKUP(Veg_Table[[#This Row],[EVM_LAST_EDITOR]],Roster_Table[#All],3,FALSE),"zAWRR Not in Roster")</f>
        <v>Miguel</v>
      </c>
      <c r="AC958" s="1" t="str">
        <f>_xlfn.IFNA(VLOOKUP(Veg_Table[[#This Row],[EVM_LAST_EDITOR]],Roster_Table[#All],2,FALSE),"zAWRR Not in Roster")</f>
        <v>Dominguez-Diaz</v>
      </c>
      <c r="AD958" s="1" t="str">
        <f>IF(_xlfn.CONCAT(Veg_Table[[#This Row],[First_Name]]," ",Veg_Table[[#This Row],[Last_Name]])="zAWRR Not in Roster zAWRR Not in Roster","zAWRR Not in Roster",_xlfn.CONCAT(Veg_Table[[#This Row],[First_Name]]," ",Veg_Table[[#This Row],[Last_Name]]))</f>
        <v>Miguel Dominguez-Diaz</v>
      </c>
      <c r="AE958">
        <v>2320281</v>
      </c>
      <c r="AF958" t="s">
        <v>1349</v>
      </c>
      <c r="AG958" t="s">
        <v>30</v>
      </c>
      <c r="AH958" t="s">
        <v>1345</v>
      </c>
      <c r="AI958" t="s">
        <v>1350</v>
      </c>
      <c r="AJ958" t="s">
        <v>526</v>
      </c>
      <c r="AL958" t="s">
        <v>372</v>
      </c>
      <c r="AM958" t="s">
        <v>38</v>
      </c>
      <c r="AN958" t="s">
        <v>25</v>
      </c>
      <c r="AO958" t="s">
        <v>25</v>
      </c>
      <c r="AP958">
        <v>30</v>
      </c>
      <c r="AQ958">
        <v>119</v>
      </c>
      <c r="AR958" t="s">
        <v>511</v>
      </c>
      <c r="AS958" t="s">
        <v>804</v>
      </c>
      <c r="AT958" t="s">
        <v>515</v>
      </c>
      <c r="AV958" t="s">
        <v>512</v>
      </c>
      <c r="AW958" t="s">
        <v>5183</v>
      </c>
      <c r="AX958" t="s">
        <v>825</v>
      </c>
      <c r="AZ958"/>
      <c r="BB958" s="4"/>
      <c r="BD958" t="s">
        <v>29</v>
      </c>
      <c r="BE958" t="s">
        <v>25</v>
      </c>
      <c r="BF958" t="s">
        <v>513</v>
      </c>
      <c r="BI958" s="3"/>
      <c r="BJ958" t="s">
        <v>1885</v>
      </c>
      <c r="BK958" s="30" t="s">
        <v>146</v>
      </c>
      <c r="BL958" s="3">
        <v>43964.398970451388</v>
      </c>
      <c r="BM958" t="s">
        <v>31</v>
      </c>
      <c r="BN958" t="s">
        <v>32</v>
      </c>
      <c r="BP958" t="s">
        <v>1971</v>
      </c>
      <c r="BQ958" t="s">
        <v>28</v>
      </c>
      <c r="BR958" t="s">
        <v>28</v>
      </c>
      <c r="BS958" t="s">
        <v>28</v>
      </c>
      <c r="BT958" t="s">
        <v>115</v>
      </c>
      <c r="BU958" s="3">
        <v>43899.387723263892</v>
      </c>
      <c r="BV958" t="s">
        <v>803</v>
      </c>
      <c r="BW958" s="3">
        <v>43964.480791307869</v>
      </c>
      <c r="BX958" t="s">
        <v>1351</v>
      </c>
      <c r="CG958"/>
      <c r="CH958"/>
      <c r="CI958"/>
      <c r="CY958"/>
      <c r="DA958"/>
      <c r="DE958"/>
      <c r="DF958"/>
    </row>
    <row r="959" spans="1:110" x14ac:dyDescent="0.25">
      <c r="A959" s="1">
        <f>IF(Veg_Table[[#This Row],[VP_STATUS]]="Hold",0,IF(OR(AND(Veg_Table[[#This Row],[PRESCRIP]]="NW_No Work",Veg_Table[[#This Row],[VP_STATUS]]&lt;&gt;"No Work Required Under EVM"),AND(Veg_Table[[#This Row],[VP_STATUS]]="No Work Required Under EVM",Veg_Table[[#This Row],[PRESCRIP]]&lt;&gt;"NW_No Work")),1,0))</f>
        <v>0</v>
      </c>
      <c r="B959" s="1">
        <f>IF(Veg_Table[[#This Row],[SPECIES]]="",1,0)</f>
        <v>0</v>
      </c>
      <c r="C959" s="1">
        <f>IF(Veg_Table[[#This Row],[DIAMETER]]="",1,0)</f>
        <v>0</v>
      </c>
      <c r="D959" s="1">
        <f>IF(Veg_Table[[#This Row],[HEIGHT]]="",1,0)</f>
        <v>0</v>
      </c>
      <c r="E95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59" s="1">
        <f>IF(AND(Veg_Table[[#This Row],[TAT_RESULT]]="ABATE",Veg_Table[[#This Row],[PRESCRIP]]="NW_No Work"),1,0)</f>
        <v>0</v>
      </c>
      <c r="G959" s="1">
        <f>IF(OR(Veg_Table[[#This Row],[Prescription R-Scale]]="NA",Veg_Table[[#This Row],[Diameter R-Scale]]="NA"),0,IF(Veg_Table[[#This Row],[Diameter R-Scale]]&lt;&gt;Veg_Table[[#This Row],[Prescription R-Scale]],1,0))</f>
        <v>0</v>
      </c>
      <c r="H959" s="1">
        <f>IF(OR(AND(Veg_Table[[#This Row],[PRESCRIP]]="BC_Br Rmv", Veg_Table[[#This Row],[WOOD_MAN]]&lt;&gt;"Not Needed"),AND(Veg_Table[[#This Row],[PRESCRIP]]="BCS_Br Rmv+Trt", Veg_Table[[#This Row],[WOOD_MAN]]&lt;&gt;"Not Needed")),1,0)</f>
        <v>0</v>
      </c>
      <c r="I959" s="1">
        <f ca="1">IF(AND(Veg_Table[[#This Row],[Prescription_Changed]]="Yes",Veg_Table[[#This Row],[TAT_RESULT]]=""),1,0)</f>
        <v>0</v>
      </c>
      <c r="J959" s="1">
        <f ca="1">SUM(Veg_Table[[#This Row],[Prescription and Status do not match]:[Prescription_Edited_And_TAT_Is_Blank]])</f>
        <v>0</v>
      </c>
      <c r="K959" s="1">
        <f ca="1">IF(Veg_Table[[#This Row],[Sum of Errors]]&gt;0,1,0)</f>
        <v>0</v>
      </c>
      <c r="L959" s="1">
        <f>1</f>
        <v>1</v>
      </c>
      <c r="M95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959" s="1">
        <f>IF(OR(MID(Veg_Table[[#This Row],[PRESCRIP]],2,1)="1",MID(Veg_Table[[#This Row],[PRESCRIP]],2,1)="2",MID(Veg_Table[[#This Row],[PRESCRIP]],2,1)="3",MID(Veg_Table[[#This Row],[PRESCRIP]],2,1)="4"),_xlfn.NUMBERVALUE(MID(Veg_Table[[#This Row],[PRESCRIP]],2,1)),"NA")</f>
        <v>2</v>
      </c>
      <c r="O959" s="1">
        <f>WEEKNUM(Veg_Table[[#This Row],[EVM_LAST_EDITED_Day]],2)</f>
        <v>20</v>
      </c>
      <c r="P959" s="25">
        <f>IFERROR(DATE(YEAR(Veg_Table[[#This Row],[EVM_LAST_EDITED2]]),MONTH(Veg_Table[[#This Row],[EVM_LAST_EDITED2]]),DAY(Veg_Table[[#This Row],[EVM_LAST_EDITED2]])),DATE(2019,1,1))</f>
        <v>43964</v>
      </c>
      <c r="Q959" s="3">
        <f>VALUE(SUBSTITUTE(Veg_Table[[#This Row],[EVM_LAST_EDITED]],",",""))</f>
        <v>43964.402405335597</v>
      </c>
      <c r="R959" s="1" t="str">
        <f>_xlfn.IFNA(IF(Veg_Table[[#This Row],[EVM_LAST_EDITOR]]="","zBlank EVM Last Editor",VLOOKUP(Veg_Table[[#This Row],[EVM_LAST_EDITOR]],Roster_Table[#All],4,FALSE)),"zAWRR Not in Roster")</f>
        <v>MBG</v>
      </c>
      <c r="S959" s="1" t="str">
        <f>_xlfn.IFNA(IF(Veg_Table[[#This Row],[EVM_LAST_EDITOR]]="","zBlank EVM Last Editor",VLOOKUP(Veg_Table[[#This Row],[EVM_LAST_EDITOR]],Roster_Table[#All],16,FALSE)),"zCompany_AWRR not in Roster")</f>
        <v>MBG_Mason, Bruce &amp; Girard</v>
      </c>
      <c r="T959" s="2">
        <f>IFERROR(DATE(YEAR(Veg_Table[[#This Row],[Created2]]),MONTH(Veg_Table[[#This Row],[Created2]]),DAY(Veg_Table[[#This Row],[Created2]])),DATE(2019,1,1))</f>
        <v>43964</v>
      </c>
      <c r="U959" s="3">
        <f>VALUE(SUBSTITUTE(Veg_Table[[#This Row],[Created]],",",""))</f>
        <v>43964.402405335597</v>
      </c>
      <c r="V959" s="3" t="str">
        <f ca="1">IFERROR(_xlfn.IFNA(CELL("contents",INDIRECT(_xlfn.CONCAT("Veg_Table_Production_Data!",ADDRESS(MATCH(_xlfn.MAXIFS(#REF!,#REF!,"="&amp;Veg_Table[[#This Row],[AUTO_ID]],#REF!,"&lt;"&amp;Veg_Table[[#This Row],[EVM_LAST_EDITED_Day]]),#REF!,0),COLUMN(#REF!),4,1,)))),""),"")</f>
        <v/>
      </c>
      <c r="W959" s="3" t="str">
        <f ca="1">IF(Veg_Table[[#This Row],[Previous_Prescription]]="","No",IF(Veg_Table[[#This Row],[Previous_Prescription]]=Veg_Table[[#This Row],[PRESCRIP]],"No","Yes"))</f>
        <v>No</v>
      </c>
      <c r="X959" s="3" t="str">
        <f>IF(Veg_Table[[#This Row],[EVM_LAST_EDITED_Day]]=Veg_Table[[#This Row],[Created_Day]],"New","Old")</f>
        <v>New</v>
      </c>
      <c r="Y959" s="1">
        <f>IFERROR(IF(FIND("delete",LOWER(Veg_Table[[#This Row],[PI_COMMENTS]]))&gt;=1,1,0),0)</f>
        <v>0</v>
      </c>
      <c r="Z959" s="1" t="str">
        <f>_xlfn.IFNA(IF(Veg_Table[[#This Row],[EVM_LAST_EDITOR]]="","Yes",VLOOKUP(Veg_Table[[#This Row],[EVM_LAST_EDITOR]],Roster_Table[#All],15,FALSE)),"Yes")</f>
        <v>Yes</v>
      </c>
      <c r="AA95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59" s="1" t="str">
        <f>_xlfn.IFNA(VLOOKUP(Veg_Table[[#This Row],[EVM_LAST_EDITOR]],Roster_Table[#All],3,FALSE),"zAWRR Not in Roster")</f>
        <v>Nathan</v>
      </c>
      <c r="AC959" s="1" t="str">
        <f>_xlfn.IFNA(VLOOKUP(Veg_Table[[#This Row],[EVM_LAST_EDITOR]],Roster_Table[#All],2,FALSE),"zAWRR Not in Roster")</f>
        <v>Vik</v>
      </c>
      <c r="AD959" s="1" t="str">
        <f>IF(_xlfn.CONCAT(Veg_Table[[#This Row],[First_Name]]," ",Veg_Table[[#This Row],[Last_Name]])="zAWRR Not in Roster zAWRR Not in Roster","zAWRR Not in Roster",_xlfn.CONCAT(Veg_Table[[#This Row],[First_Name]]," ",Veg_Table[[#This Row],[Last_Name]]))</f>
        <v>Nathan Vik</v>
      </c>
      <c r="AE959">
        <v>3223479</v>
      </c>
      <c r="AF959" t="s">
        <v>5743</v>
      </c>
      <c r="AG959" t="s">
        <v>93</v>
      </c>
      <c r="AH959" t="s">
        <v>3444</v>
      </c>
      <c r="AI959" t="s">
        <v>3449</v>
      </c>
      <c r="AJ959" t="s">
        <v>36</v>
      </c>
      <c r="AL959" t="s">
        <v>372</v>
      </c>
      <c r="AM959" t="s">
        <v>40</v>
      </c>
      <c r="AN959" t="s">
        <v>25</v>
      </c>
      <c r="AO959" t="s">
        <v>25</v>
      </c>
      <c r="AP959">
        <v>20</v>
      </c>
      <c r="AQ959">
        <v>25</v>
      </c>
      <c r="AR959" t="s">
        <v>511</v>
      </c>
      <c r="AS959" t="s">
        <v>530</v>
      </c>
      <c r="AT959" t="s">
        <v>522</v>
      </c>
      <c r="AV959" t="s">
        <v>512</v>
      </c>
      <c r="AW959" t="s">
        <v>5744</v>
      </c>
      <c r="AZ959"/>
      <c r="BB959" s="4"/>
      <c r="BD959" t="s">
        <v>29</v>
      </c>
      <c r="BE959" t="s">
        <v>25</v>
      </c>
      <c r="BF959" t="s">
        <v>513</v>
      </c>
      <c r="BI959" s="3"/>
      <c r="BJ959" t="s">
        <v>2080</v>
      </c>
      <c r="BK959" s="30" t="s">
        <v>115</v>
      </c>
      <c r="BL959" s="3">
        <v>43964.402405335648</v>
      </c>
      <c r="BM959" t="s">
        <v>31</v>
      </c>
      <c r="BN959" t="s">
        <v>32</v>
      </c>
      <c r="BP959" t="s">
        <v>3445</v>
      </c>
      <c r="BQ959" t="s">
        <v>1025</v>
      </c>
      <c r="BR959" t="s">
        <v>28</v>
      </c>
      <c r="BS959" t="s">
        <v>28</v>
      </c>
      <c r="BT959" t="s">
        <v>115</v>
      </c>
      <c r="BU959" s="3">
        <v>43964.402405335648</v>
      </c>
      <c r="BV959" t="s">
        <v>803</v>
      </c>
      <c r="BW959" s="3">
        <v>43964.52262369213</v>
      </c>
      <c r="BX959" t="s">
        <v>5745</v>
      </c>
      <c r="CG959"/>
      <c r="CH959"/>
      <c r="CI959"/>
      <c r="CY959"/>
      <c r="DA959"/>
      <c r="DE959"/>
      <c r="DF959"/>
    </row>
    <row r="960" spans="1:110" x14ac:dyDescent="0.25">
      <c r="A960" s="1">
        <f>IF(Veg_Table[[#This Row],[VP_STATUS]]="Hold",0,IF(OR(AND(Veg_Table[[#This Row],[PRESCRIP]]="NW_No Work",Veg_Table[[#This Row],[VP_STATUS]]&lt;&gt;"No Work Required Under EVM"),AND(Veg_Table[[#This Row],[VP_STATUS]]="No Work Required Under EVM",Veg_Table[[#This Row],[PRESCRIP]]&lt;&gt;"NW_No Work")),1,0))</f>
        <v>0</v>
      </c>
      <c r="B960" s="1">
        <f>IF(Veg_Table[[#This Row],[SPECIES]]="",1,0)</f>
        <v>0</v>
      </c>
      <c r="C960" s="1">
        <f>IF(Veg_Table[[#This Row],[DIAMETER]]="",1,0)</f>
        <v>0</v>
      </c>
      <c r="D960" s="1">
        <f>IF(Veg_Table[[#This Row],[HEIGHT]]="",1,0)</f>
        <v>0</v>
      </c>
      <c r="E96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60" s="1">
        <f>IF(AND(Veg_Table[[#This Row],[TAT_RESULT]]="ABATE",Veg_Table[[#This Row],[PRESCRIP]]="NW_No Work"),1,0)</f>
        <v>0</v>
      </c>
      <c r="G960" s="1">
        <f>IF(OR(Veg_Table[[#This Row],[Prescription R-Scale]]="NA",Veg_Table[[#This Row],[Diameter R-Scale]]="NA"),0,IF(Veg_Table[[#This Row],[Diameter R-Scale]]&lt;&gt;Veg_Table[[#This Row],[Prescription R-Scale]],1,0))</f>
        <v>0</v>
      </c>
      <c r="H960" s="1">
        <f>IF(OR(AND(Veg_Table[[#This Row],[PRESCRIP]]="BC_Br Rmv", Veg_Table[[#This Row],[WOOD_MAN]]&lt;&gt;"Not Needed"),AND(Veg_Table[[#This Row],[PRESCRIP]]="BCS_Br Rmv+Trt", Veg_Table[[#This Row],[WOOD_MAN]]&lt;&gt;"Not Needed")),1,0)</f>
        <v>0</v>
      </c>
      <c r="I960" s="1">
        <f ca="1">IF(AND(Veg_Table[[#This Row],[Prescription_Changed]]="Yes",Veg_Table[[#This Row],[TAT_RESULT]]=""),1,0)</f>
        <v>0</v>
      </c>
      <c r="J960" s="1">
        <f ca="1">SUM(Veg_Table[[#This Row],[Prescription and Status do not match]:[Prescription_Edited_And_TAT_Is_Blank]])</f>
        <v>0</v>
      </c>
      <c r="K960" s="1">
        <f ca="1">IF(Veg_Table[[#This Row],[Sum of Errors]]&gt;0,1,0)</f>
        <v>0</v>
      </c>
      <c r="L960" s="1">
        <f>1</f>
        <v>1</v>
      </c>
      <c r="M96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960" s="1">
        <f>IF(OR(MID(Veg_Table[[#This Row],[PRESCRIP]],2,1)="1",MID(Veg_Table[[#This Row],[PRESCRIP]],2,1)="2",MID(Veg_Table[[#This Row],[PRESCRIP]],2,1)="3",MID(Veg_Table[[#This Row],[PRESCRIP]],2,1)="4"),_xlfn.NUMBERVALUE(MID(Veg_Table[[#This Row],[PRESCRIP]],2,1)),"NA")</f>
        <v>1</v>
      </c>
      <c r="O960" s="1">
        <f>WEEKNUM(Veg_Table[[#This Row],[EVM_LAST_EDITED_Day]],2)</f>
        <v>20</v>
      </c>
      <c r="P960" s="25">
        <f>IFERROR(DATE(YEAR(Veg_Table[[#This Row],[EVM_LAST_EDITED2]]),MONTH(Veg_Table[[#This Row],[EVM_LAST_EDITED2]]),DAY(Veg_Table[[#This Row],[EVM_LAST_EDITED2]])),DATE(2019,1,1))</f>
        <v>43964</v>
      </c>
      <c r="Q960" s="3">
        <f>VALUE(SUBSTITUTE(Veg_Table[[#This Row],[EVM_LAST_EDITED]],",",""))</f>
        <v>43964.402458588003</v>
      </c>
      <c r="R960" s="1" t="str">
        <f>_xlfn.IFNA(IF(Veg_Table[[#This Row],[EVM_LAST_EDITOR]]="","zBlank EVM Last Editor",VLOOKUP(Veg_Table[[#This Row],[EVM_LAST_EDITOR]],Roster_Table[#All],4,FALSE)),"zAWRR Not in Roster")</f>
        <v>AEA</v>
      </c>
      <c r="S960" s="1" t="str">
        <f>_xlfn.IFNA(IF(Veg_Table[[#This Row],[EVM_LAST_EDITOR]]="","zBlank EVM Last Editor",VLOOKUP(Veg_Table[[#This Row],[EVM_LAST_EDITOR]],Roster_Table[#All],16,FALSE)),"zCompany_AWRR not in Roster")</f>
        <v>Not in Sierra Roster</v>
      </c>
      <c r="T960" s="2">
        <f>IFERROR(DATE(YEAR(Veg_Table[[#This Row],[Created2]]),MONTH(Veg_Table[[#This Row],[Created2]]),DAY(Veg_Table[[#This Row],[Created2]])),DATE(2019,1,1))</f>
        <v>43936</v>
      </c>
      <c r="U960" s="3">
        <f>VALUE(SUBSTITUTE(Veg_Table[[#This Row],[Created]],",",""))</f>
        <v>43936.491030092599</v>
      </c>
      <c r="V960" s="3" t="str">
        <f ca="1">IFERROR(_xlfn.IFNA(CELL("contents",INDIRECT(_xlfn.CONCAT("Veg_Table_Production_Data!",ADDRESS(MATCH(_xlfn.MAXIFS(#REF!,#REF!,"="&amp;Veg_Table[[#This Row],[AUTO_ID]],#REF!,"&lt;"&amp;Veg_Table[[#This Row],[EVM_LAST_EDITED_Day]]),#REF!,0),COLUMN(#REF!),4,1,)))),""),"")</f>
        <v/>
      </c>
      <c r="W960" s="3" t="str">
        <f ca="1">IF(Veg_Table[[#This Row],[Previous_Prescription]]="","No",IF(Veg_Table[[#This Row],[Previous_Prescription]]=Veg_Table[[#This Row],[PRESCRIP]],"No","Yes"))</f>
        <v>No</v>
      </c>
      <c r="X960" s="3" t="str">
        <f>IF(Veg_Table[[#This Row],[EVM_LAST_EDITED_Day]]=Veg_Table[[#This Row],[Created_Day]],"New","Old")</f>
        <v>Old</v>
      </c>
      <c r="Y960" s="1">
        <f>IFERROR(IF(FIND("delete",LOWER(Veg_Table[[#This Row],[PI_COMMENTS]]))&gt;=1,1,0),0)</f>
        <v>0</v>
      </c>
      <c r="Z960" s="1" t="str">
        <f>_xlfn.IFNA(IF(Veg_Table[[#This Row],[EVM_LAST_EDITOR]]="","Yes",VLOOKUP(Veg_Table[[#This Row],[EVM_LAST_EDITOR]],Roster_Table[#All],15,FALSE)),"Yes")</f>
        <v>No</v>
      </c>
      <c r="AA96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60" s="1" t="str">
        <f>_xlfn.IFNA(VLOOKUP(Veg_Table[[#This Row],[EVM_LAST_EDITOR]],Roster_Table[#All],3,FALSE),"zAWRR Not in Roster")</f>
        <v>Drew</v>
      </c>
      <c r="AC960" s="1" t="str">
        <f>_xlfn.IFNA(VLOOKUP(Veg_Table[[#This Row],[EVM_LAST_EDITOR]],Roster_Table[#All],2,FALSE),"zAWRR Not in Roster")</f>
        <v>Berlfein</v>
      </c>
      <c r="AD960" s="1" t="str">
        <f>IF(_xlfn.CONCAT(Veg_Table[[#This Row],[First_Name]]," ",Veg_Table[[#This Row],[Last_Name]])="zAWRR Not in Roster zAWRR Not in Roster","zAWRR Not in Roster",_xlfn.CONCAT(Veg_Table[[#This Row],[First_Name]]," ",Veg_Table[[#This Row],[Last_Name]]))</f>
        <v>Drew Berlfein</v>
      </c>
      <c r="AE960">
        <v>3114135</v>
      </c>
      <c r="AF960" t="s">
        <v>2791</v>
      </c>
      <c r="AG960" t="s">
        <v>93</v>
      </c>
      <c r="AH960" t="s">
        <v>2695</v>
      </c>
      <c r="AI960" t="s">
        <v>1934</v>
      </c>
      <c r="AJ960" t="s">
        <v>820</v>
      </c>
      <c r="AL960" t="s">
        <v>22</v>
      </c>
      <c r="AM960" t="s">
        <v>38</v>
      </c>
      <c r="AN960" t="s">
        <v>25</v>
      </c>
      <c r="AO960" t="s">
        <v>25</v>
      </c>
      <c r="AP960">
        <v>8</v>
      </c>
      <c r="AQ960">
        <v>35</v>
      </c>
      <c r="AR960" t="s">
        <v>511</v>
      </c>
      <c r="AS960" t="s">
        <v>45</v>
      </c>
      <c r="AT960" t="s">
        <v>515</v>
      </c>
      <c r="AV960" t="s">
        <v>519</v>
      </c>
      <c r="AW960" t="s">
        <v>2792</v>
      </c>
      <c r="AX960" t="s">
        <v>534</v>
      </c>
      <c r="AZ960">
        <v>5585883</v>
      </c>
      <c r="BA960" t="s">
        <v>45</v>
      </c>
      <c r="BB960" s="4">
        <v>43962.50602400463</v>
      </c>
      <c r="BC960" t="s">
        <v>4003</v>
      </c>
      <c r="BD960" t="s">
        <v>29</v>
      </c>
      <c r="BE960" t="s">
        <v>25</v>
      </c>
      <c r="BF960" t="s">
        <v>513</v>
      </c>
      <c r="BG960" t="s">
        <v>534</v>
      </c>
      <c r="BI960" s="3">
        <v>43962.518939247682</v>
      </c>
      <c r="BJ960" t="s">
        <v>2809</v>
      </c>
      <c r="BK960" s="30" t="s">
        <v>533</v>
      </c>
      <c r="BL960" s="3">
        <v>43964.40245858796</v>
      </c>
      <c r="BM960" t="s">
        <v>31</v>
      </c>
      <c r="BN960" t="s">
        <v>32</v>
      </c>
      <c r="BP960" t="s">
        <v>2708</v>
      </c>
      <c r="BQ960" t="s">
        <v>1025</v>
      </c>
      <c r="BR960" t="s">
        <v>28</v>
      </c>
      <c r="BS960" t="s">
        <v>28</v>
      </c>
      <c r="BT960" t="s">
        <v>176</v>
      </c>
      <c r="BU960" s="3">
        <v>43936.491030092591</v>
      </c>
      <c r="BV960" t="s">
        <v>803</v>
      </c>
      <c r="BW960" s="3">
        <v>43964.480829837965</v>
      </c>
      <c r="BX960" t="s">
        <v>2793</v>
      </c>
      <c r="CG960"/>
      <c r="CH960"/>
      <c r="CI960"/>
      <c r="CY960"/>
      <c r="DA960"/>
      <c r="DE960"/>
      <c r="DF960"/>
    </row>
    <row r="961" spans="1:110" x14ac:dyDescent="0.25">
      <c r="A961" s="1">
        <f>IF(Veg_Table[[#This Row],[VP_STATUS]]="Hold",0,IF(OR(AND(Veg_Table[[#This Row],[PRESCRIP]]="NW_No Work",Veg_Table[[#This Row],[VP_STATUS]]&lt;&gt;"No Work Required Under EVM"),AND(Veg_Table[[#This Row],[VP_STATUS]]="No Work Required Under EVM",Veg_Table[[#This Row],[PRESCRIP]]&lt;&gt;"NW_No Work")),1,0))</f>
        <v>0</v>
      </c>
      <c r="B961" s="1">
        <f>IF(Veg_Table[[#This Row],[SPECIES]]="",1,0)</f>
        <v>0</v>
      </c>
      <c r="C961" s="1">
        <f>IF(Veg_Table[[#This Row],[DIAMETER]]="",1,0)</f>
        <v>0</v>
      </c>
      <c r="D961" s="1">
        <f>IF(Veg_Table[[#This Row],[HEIGHT]]="",1,0)</f>
        <v>0</v>
      </c>
      <c r="E96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61" s="1">
        <f>IF(AND(Veg_Table[[#This Row],[TAT_RESULT]]="ABATE",Veg_Table[[#This Row],[PRESCRIP]]="NW_No Work"),1,0)</f>
        <v>0</v>
      </c>
      <c r="G961" s="1">
        <f>IF(OR(Veg_Table[[#This Row],[Prescription R-Scale]]="NA",Veg_Table[[#This Row],[Diameter R-Scale]]="NA"),0,IF(Veg_Table[[#This Row],[Diameter R-Scale]]&lt;&gt;Veg_Table[[#This Row],[Prescription R-Scale]],1,0))</f>
        <v>0</v>
      </c>
      <c r="H961" s="1">
        <f>IF(OR(AND(Veg_Table[[#This Row],[PRESCRIP]]="BC_Br Rmv", Veg_Table[[#This Row],[WOOD_MAN]]&lt;&gt;"Not Needed"),AND(Veg_Table[[#This Row],[PRESCRIP]]="BCS_Br Rmv+Trt", Veg_Table[[#This Row],[WOOD_MAN]]&lt;&gt;"Not Needed")),1,0)</f>
        <v>0</v>
      </c>
      <c r="I961" s="1">
        <f ca="1">IF(AND(Veg_Table[[#This Row],[Prescription_Changed]]="Yes",Veg_Table[[#This Row],[TAT_RESULT]]=""),1,0)</f>
        <v>0</v>
      </c>
      <c r="J961" s="1">
        <f ca="1">SUM(Veg_Table[[#This Row],[Prescription and Status do not match]:[Prescription_Edited_And_TAT_Is_Blank]])</f>
        <v>0</v>
      </c>
      <c r="K961" s="1">
        <f ca="1">IF(Veg_Table[[#This Row],[Sum of Errors]]&gt;0,1,0)</f>
        <v>0</v>
      </c>
      <c r="L961" s="1">
        <f>1</f>
        <v>1</v>
      </c>
      <c r="M96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961" s="1">
        <f>IF(OR(MID(Veg_Table[[#This Row],[PRESCRIP]],2,1)="1",MID(Veg_Table[[#This Row],[PRESCRIP]],2,1)="2",MID(Veg_Table[[#This Row],[PRESCRIP]],2,1)="3",MID(Veg_Table[[#This Row],[PRESCRIP]],2,1)="4"),_xlfn.NUMBERVALUE(MID(Veg_Table[[#This Row],[PRESCRIP]],2,1)),"NA")</f>
        <v>3</v>
      </c>
      <c r="O961" s="1">
        <f>WEEKNUM(Veg_Table[[#This Row],[EVM_LAST_EDITED_Day]],2)</f>
        <v>20</v>
      </c>
      <c r="P961" s="25">
        <f>IFERROR(DATE(YEAR(Veg_Table[[#This Row],[EVM_LAST_EDITED2]]),MONTH(Veg_Table[[#This Row],[EVM_LAST_EDITED2]]),DAY(Veg_Table[[#This Row],[EVM_LAST_EDITED2]])),DATE(2019,1,1))</f>
        <v>43964</v>
      </c>
      <c r="Q961" s="3">
        <f>VALUE(SUBSTITUTE(Veg_Table[[#This Row],[EVM_LAST_EDITED]],",",""))</f>
        <v>43964.403090277803</v>
      </c>
      <c r="R961" s="1" t="str">
        <f>_xlfn.IFNA(IF(Veg_Table[[#This Row],[EVM_LAST_EDITOR]]="","zBlank EVM Last Editor",VLOOKUP(Veg_Table[[#This Row],[EVM_LAST_EDITOR]],Roster_Table[#All],4,FALSE)),"zAWRR Not in Roster")</f>
        <v>MGE</v>
      </c>
      <c r="S961" s="1" t="str">
        <f>_xlfn.IFNA(IF(Veg_Table[[#This Row],[EVM_LAST_EDITOR]]="","zBlank EVM Last Editor",VLOOKUP(Veg_Table[[#This Row],[EVM_LAST_EDITOR]],Roster_Table[#All],16,FALSE)),"zCompany_AWRR not in Roster")</f>
        <v>MGE_Mountain G Enterprises</v>
      </c>
      <c r="T961" s="2">
        <f>IFERROR(DATE(YEAR(Veg_Table[[#This Row],[Created2]]),MONTH(Veg_Table[[#This Row],[Created2]]),DAY(Veg_Table[[#This Row],[Created2]])),DATE(2019,1,1))</f>
        <v>43964</v>
      </c>
      <c r="U961" s="3">
        <f>VALUE(SUBSTITUTE(Veg_Table[[#This Row],[Created]],",",""))</f>
        <v>43964.3999652778</v>
      </c>
      <c r="V961" s="3" t="str">
        <f ca="1">IFERROR(_xlfn.IFNA(CELL("contents",INDIRECT(_xlfn.CONCAT("Veg_Table_Production_Data!",ADDRESS(MATCH(_xlfn.MAXIFS(#REF!,#REF!,"="&amp;Veg_Table[[#This Row],[AUTO_ID]],#REF!,"&lt;"&amp;Veg_Table[[#This Row],[EVM_LAST_EDITED_Day]]),#REF!,0),COLUMN(#REF!),4,1,)))),""),"")</f>
        <v/>
      </c>
      <c r="W961" s="3" t="str">
        <f ca="1">IF(Veg_Table[[#This Row],[Previous_Prescription]]="","No",IF(Veg_Table[[#This Row],[Previous_Prescription]]=Veg_Table[[#This Row],[PRESCRIP]],"No","Yes"))</f>
        <v>No</v>
      </c>
      <c r="X961" s="3" t="str">
        <f>IF(Veg_Table[[#This Row],[EVM_LAST_EDITED_Day]]=Veg_Table[[#This Row],[Created_Day]],"New","Old")</f>
        <v>New</v>
      </c>
      <c r="Y961" s="1">
        <f>IFERROR(IF(FIND("delete",LOWER(Veg_Table[[#This Row],[PI_COMMENTS]]))&gt;=1,1,0),0)</f>
        <v>0</v>
      </c>
      <c r="Z961" s="1" t="str">
        <f>_xlfn.IFNA(IF(Veg_Table[[#This Row],[EVM_LAST_EDITOR]]="","Yes",VLOOKUP(Veg_Table[[#This Row],[EVM_LAST_EDITOR]],Roster_Table[#All],15,FALSE)),"Yes")</f>
        <v>Yes</v>
      </c>
      <c r="AA96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61" s="1" t="str">
        <f>_xlfn.IFNA(VLOOKUP(Veg_Table[[#This Row],[EVM_LAST_EDITOR]],Roster_Table[#All],3,FALSE),"zAWRR Not in Roster")</f>
        <v>Andrew</v>
      </c>
      <c r="AC961" s="1" t="str">
        <f>_xlfn.IFNA(VLOOKUP(Veg_Table[[#This Row],[EVM_LAST_EDITOR]],Roster_Table[#All],2,FALSE),"zAWRR Not in Roster")</f>
        <v>Withers</v>
      </c>
      <c r="AD961" s="1" t="str">
        <f>IF(_xlfn.CONCAT(Veg_Table[[#This Row],[First_Name]]," ",Veg_Table[[#This Row],[Last_Name]])="zAWRR Not in Roster zAWRR Not in Roster","zAWRR Not in Roster",_xlfn.CONCAT(Veg_Table[[#This Row],[First_Name]]," ",Veg_Table[[#This Row],[Last_Name]]))</f>
        <v>Andrew Withers</v>
      </c>
      <c r="AE961">
        <v>3225122</v>
      </c>
      <c r="AF961" t="s">
        <v>5740</v>
      </c>
      <c r="AG961" t="s">
        <v>93</v>
      </c>
      <c r="AH961" t="s">
        <v>5598</v>
      </c>
      <c r="AI961" t="s">
        <v>4013</v>
      </c>
      <c r="AJ961" t="s">
        <v>36</v>
      </c>
      <c r="AL961" t="s">
        <v>22</v>
      </c>
      <c r="AM961" t="s">
        <v>1967</v>
      </c>
      <c r="AN961" t="s">
        <v>25</v>
      </c>
      <c r="AO961" t="s">
        <v>25</v>
      </c>
      <c r="AP961">
        <v>25</v>
      </c>
      <c r="AQ961">
        <v>80</v>
      </c>
      <c r="AR961" t="s">
        <v>514</v>
      </c>
      <c r="AS961" t="s">
        <v>51</v>
      </c>
      <c r="AT961" t="s">
        <v>515</v>
      </c>
      <c r="AV961" t="s">
        <v>512</v>
      </c>
      <c r="AW961" t="s">
        <v>5741</v>
      </c>
      <c r="AZ961"/>
      <c r="BB961" s="4"/>
      <c r="BD961" t="s">
        <v>29</v>
      </c>
      <c r="BE961" t="s">
        <v>25</v>
      </c>
      <c r="BF961" t="s">
        <v>513</v>
      </c>
      <c r="BI961" s="3"/>
      <c r="BJ961" t="s">
        <v>1030</v>
      </c>
      <c r="BK961" s="30" t="s">
        <v>176</v>
      </c>
      <c r="BL961" s="3">
        <v>43964.403090277781</v>
      </c>
      <c r="BM961" t="s">
        <v>31</v>
      </c>
      <c r="BN961" t="s">
        <v>32</v>
      </c>
      <c r="BP961" t="s">
        <v>5600</v>
      </c>
      <c r="BQ961" t="s">
        <v>1025</v>
      </c>
      <c r="BR961" t="s">
        <v>28</v>
      </c>
      <c r="BS961" t="s">
        <v>28</v>
      </c>
      <c r="BT961" t="s">
        <v>176</v>
      </c>
      <c r="BU961" s="3">
        <v>43964.399965277778</v>
      </c>
      <c r="BV961" t="s">
        <v>803</v>
      </c>
      <c r="BW961" s="3">
        <v>43964.596779525462</v>
      </c>
      <c r="BX961" t="s">
        <v>5742</v>
      </c>
      <c r="CG961"/>
      <c r="CH961"/>
      <c r="CI961"/>
      <c r="CY961"/>
      <c r="DA961"/>
      <c r="DE961"/>
      <c r="DF961"/>
    </row>
    <row r="962" spans="1:110" x14ac:dyDescent="0.25">
      <c r="A962" s="1">
        <f>IF(Veg_Table[[#This Row],[VP_STATUS]]="Hold",0,IF(OR(AND(Veg_Table[[#This Row],[PRESCRIP]]="NW_No Work",Veg_Table[[#This Row],[VP_STATUS]]&lt;&gt;"No Work Required Under EVM"),AND(Veg_Table[[#This Row],[VP_STATUS]]="No Work Required Under EVM",Veg_Table[[#This Row],[PRESCRIP]]&lt;&gt;"NW_No Work")),1,0))</f>
        <v>0</v>
      </c>
      <c r="B962" s="1">
        <f>IF(Veg_Table[[#This Row],[SPECIES]]="",1,0)</f>
        <v>0</v>
      </c>
      <c r="C962" s="1">
        <f>IF(Veg_Table[[#This Row],[DIAMETER]]="",1,0)</f>
        <v>0</v>
      </c>
      <c r="D962" s="1">
        <f>IF(Veg_Table[[#This Row],[HEIGHT]]="",1,0)</f>
        <v>0</v>
      </c>
      <c r="E96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62" s="1">
        <f>IF(AND(Veg_Table[[#This Row],[TAT_RESULT]]="ABATE",Veg_Table[[#This Row],[PRESCRIP]]="NW_No Work"),1,0)</f>
        <v>0</v>
      </c>
      <c r="G962" s="1">
        <f>IF(OR(Veg_Table[[#This Row],[Prescription R-Scale]]="NA",Veg_Table[[#This Row],[Diameter R-Scale]]="NA"),0,IF(Veg_Table[[#This Row],[Diameter R-Scale]]&lt;&gt;Veg_Table[[#This Row],[Prescription R-Scale]],1,0))</f>
        <v>0</v>
      </c>
      <c r="H962" s="1">
        <f>IF(OR(AND(Veg_Table[[#This Row],[PRESCRIP]]="BC_Br Rmv", Veg_Table[[#This Row],[WOOD_MAN]]&lt;&gt;"Not Needed"),AND(Veg_Table[[#This Row],[PRESCRIP]]="BCS_Br Rmv+Trt", Veg_Table[[#This Row],[WOOD_MAN]]&lt;&gt;"Not Needed")),1,0)</f>
        <v>0</v>
      </c>
      <c r="I962" s="1">
        <f ca="1">IF(AND(Veg_Table[[#This Row],[Prescription_Changed]]="Yes",Veg_Table[[#This Row],[TAT_RESULT]]=""),1,0)</f>
        <v>0</v>
      </c>
      <c r="J962" s="1">
        <f ca="1">SUM(Veg_Table[[#This Row],[Prescription and Status do not match]:[Prescription_Edited_And_TAT_Is_Blank]])</f>
        <v>0</v>
      </c>
      <c r="K962" s="1">
        <f ca="1">IF(Veg_Table[[#This Row],[Sum of Errors]]&gt;0,1,0)</f>
        <v>0</v>
      </c>
      <c r="L962" s="1">
        <f>1</f>
        <v>1</v>
      </c>
      <c r="M96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962" s="1">
        <f>IF(OR(MID(Veg_Table[[#This Row],[PRESCRIP]],2,1)="1",MID(Veg_Table[[#This Row],[PRESCRIP]],2,1)="2",MID(Veg_Table[[#This Row],[PRESCRIP]],2,1)="3",MID(Veg_Table[[#This Row],[PRESCRIP]],2,1)="4"),_xlfn.NUMBERVALUE(MID(Veg_Table[[#This Row],[PRESCRIP]],2,1)),"NA")</f>
        <v>2</v>
      </c>
      <c r="O962" s="1">
        <f>WEEKNUM(Veg_Table[[#This Row],[EVM_LAST_EDITED_Day]],2)</f>
        <v>20</v>
      </c>
      <c r="P962" s="25">
        <f>IFERROR(DATE(YEAR(Veg_Table[[#This Row],[EVM_LAST_EDITED2]]),MONTH(Veg_Table[[#This Row],[EVM_LAST_EDITED2]]),DAY(Veg_Table[[#This Row],[EVM_LAST_EDITED2]])),DATE(2019,1,1))</f>
        <v>43964</v>
      </c>
      <c r="Q962" s="3">
        <f>VALUE(SUBSTITUTE(Veg_Table[[#This Row],[EVM_LAST_EDITED]],",",""))</f>
        <v>43964.4040074074</v>
      </c>
      <c r="R962" s="1" t="str">
        <f>_xlfn.IFNA(IF(Veg_Table[[#This Row],[EVM_LAST_EDITOR]]="","zBlank EVM Last Editor",VLOOKUP(Veg_Table[[#This Row],[EVM_LAST_EDITOR]],Roster_Table[#All],4,FALSE)),"zAWRR Not in Roster")</f>
        <v>MGE</v>
      </c>
      <c r="S962" s="1" t="str">
        <f>_xlfn.IFNA(IF(Veg_Table[[#This Row],[EVM_LAST_EDITOR]]="","zBlank EVM Last Editor",VLOOKUP(Veg_Table[[#This Row],[EVM_LAST_EDITOR]],Roster_Table[#All],16,FALSE)),"zCompany_AWRR not in Roster")</f>
        <v>MGE_Mountain G Enterprises</v>
      </c>
      <c r="T962" s="2">
        <f>IFERROR(DATE(YEAR(Veg_Table[[#This Row],[Created2]]),MONTH(Veg_Table[[#This Row],[Created2]]),DAY(Veg_Table[[#This Row],[Created2]])),DATE(2019,1,1))</f>
        <v>43923</v>
      </c>
      <c r="U962" s="3">
        <f>VALUE(SUBSTITUTE(Veg_Table[[#This Row],[Created]],",",""))</f>
        <v>43923.236378703703</v>
      </c>
      <c r="V962" s="3" t="str">
        <f ca="1">IFERROR(_xlfn.IFNA(CELL("contents",INDIRECT(_xlfn.CONCAT("Veg_Table_Production_Data!",ADDRESS(MATCH(_xlfn.MAXIFS(#REF!,#REF!,"="&amp;Veg_Table[[#This Row],[AUTO_ID]],#REF!,"&lt;"&amp;Veg_Table[[#This Row],[EVM_LAST_EDITED_Day]]),#REF!,0),COLUMN(#REF!),4,1,)))),""),"")</f>
        <v/>
      </c>
      <c r="W962" s="3" t="str">
        <f ca="1">IF(Veg_Table[[#This Row],[Previous_Prescription]]="","No",IF(Veg_Table[[#This Row],[Previous_Prescription]]=Veg_Table[[#This Row],[PRESCRIP]],"No","Yes"))</f>
        <v>No</v>
      </c>
      <c r="X962" s="3" t="str">
        <f>IF(Veg_Table[[#This Row],[EVM_LAST_EDITED_Day]]=Veg_Table[[#This Row],[Created_Day]],"New","Old")</f>
        <v>Old</v>
      </c>
      <c r="Y962" s="1">
        <f>IFERROR(IF(FIND("delete",LOWER(Veg_Table[[#This Row],[PI_COMMENTS]]))&gt;=1,1,0),0)</f>
        <v>1</v>
      </c>
      <c r="Z962" s="1" t="str">
        <f>_xlfn.IFNA(IF(Veg_Table[[#This Row],[EVM_LAST_EDITOR]]="","Yes",VLOOKUP(Veg_Table[[#This Row],[EVM_LAST_EDITOR]],Roster_Table[#All],15,FALSE)),"Yes")</f>
        <v>Yes</v>
      </c>
      <c r="AA96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62" s="1" t="str">
        <f>_xlfn.IFNA(VLOOKUP(Veg_Table[[#This Row],[EVM_LAST_EDITOR]],Roster_Table[#All],3,FALSE),"zAWRR Not in Roster")</f>
        <v>Miguel</v>
      </c>
      <c r="AC962" s="1" t="str">
        <f>_xlfn.IFNA(VLOOKUP(Veg_Table[[#This Row],[EVM_LAST_EDITOR]],Roster_Table[#All],2,FALSE),"zAWRR Not in Roster")</f>
        <v>Dominguez-Diaz</v>
      </c>
      <c r="AD962" s="1" t="str">
        <f>IF(_xlfn.CONCAT(Veg_Table[[#This Row],[First_Name]]," ",Veg_Table[[#This Row],[Last_Name]])="zAWRR Not in Roster zAWRR Not in Roster","zAWRR Not in Roster",_xlfn.CONCAT(Veg_Table[[#This Row],[First_Name]]," ",Veg_Table[[#This Row],[Last_Name]]))</f>
        <v>Miguel Dominguez-Diaz</v>
      </c>
      <c r="AE962">
        <v>2966866</v>
      </c>
      <c r="AF962" t="s">
        <v>2404</v>
      </c>
      <c r="AG962" t="s">
        <v>30</v>
      </c>
      <c r="AH962" t="s">
        <v>1345</v>
      </c>
      <c r="AI962" t="s">
        <v>1350</v>
      </c>
      <c r="AJ962" t="s">
        <v>526</v>
      </c>
      <c r="AK962" t="s">
        <v>28</v>
      </c>
      <c r="AL962" t="s">
        <v>830</v>
      </c>
      <c r="AM962" t="s">
        <v>875</v>
      </c>
      <c r="AN962" t="s">
        <v>25</v>
      </c>
      <c r="AO962" t="s">
        <v>25</v>
      </c>
      <c r="AP962">
        <v>14</v>
      </c>
      <c r="AQ962">
        <v>45</v>
      </c>
      <c r="AR962" t="s">
        <v>28</v>
      </c>
      <c r="AS962" t="s">
        <v>42</v>
      </c>
      <c r="AT962" t="s">
        <v>515</v>
      </c>
      <c r="AU962" t="s">
        <v>25</v>
      </c>
      <c r="AV962" t="s">
        <v>512</v>
      </c>
      <c r="AW962" t="s">
        <v>5182</v>
      </c>
      <c r="AX962" t="s">
        <v>825</v>
      </c>
      <c r="AY962" t="s">
        <v>28</v>
      </c>
      <c r="AZ962">
        <v>0</v>
      </c>
      <c r="BA962" t="s">
        <v>28</v>
      </c>
      <c r="BB962" s="4"/>
      <c r="BC962" t="s">
        <v>28</v>
      </c>
      <c r="BD962" t="s">
        <v>29</v>
      </c>
      <c r="BE962" t="s">
        <v>28</v>
      </c>
      <c r="BF962" t="s">
        <v>28</v>
      </c>
      <c r="BG962" t="s">
        <v>28</v>
      </c>
      <c r="BH962" t="s">
        <v>28</v>
      </c>
      <c r="BI962" s="3"/>
      <c r="BJ962" t="s">
        <v>1799</v>
      </c>
      <c r="BK962" s="30" t="s">
        <v>146</v>
      </c>
      <c r="BL962" s="3">
        <v>43964.404007407407</v>
      </c>
      <c r="BM962" t="s">
        <v>31</v>
      </c>
      <c r="BN962" t="s">
        <v>32</v>
      </c>
      <c r="BO962" t="s">
        <v>2179</v>
      </c>
      <c r="BP962" t="s">
        <v>1971</v>
      </c>
      <c r="BQ962" t="s">
        <v>826</v>
      </c>
      <c r="BR962" t="s">
        <v>28</v>
      </c>
      <c r="BS962" t="s">
        <v>28</v>
      </c>
      <c r="BT962" t="s">
        <v>803</v>
      </c>
      <c r="BU962" s="3">
        <v>43923.236378703703</v>
      </c>
      <c r="BV962" t="s">
        <v>803</v>
      </c>
      <c r="BW962" s="3">
        <v>43964.480829837965</v>
      </c>
      <c r="BX962" t="s">
        <v>2405</v>
      </c>
      <c r="CG962"/>
      <c r="CH962"/>
      <c r="CI962"/>
      <c r="CY962"/>
      <c r="DA962"/>
      <c r="DE962"/>
      <c r="DF962"/>
    </row>
    <row r="963" spans="1:110" x14ac:dyDescent="0.25">
      <c r="A963" s="1">
        <f>IF(Veg_Table[[#This Row],[VP_STATUS]]="Hold",0,IF(OR(AND(Veg_Table[[#This Row],[PRESCRIP]]="NW_No Work",Veg_Table[[#This Row],[VP_STATUS]]&lt;&gt;"No Work Required Under EVM"),AND(Veg_Table[[#This Row],[VP_STATUS]]="No Work Required Under EVM",Veg_Table[[#This Row],[PRESCRIP]]&lt;&gt;"NW_No Work")),1,0))</f>
        <v>0</v>
      </c>
      <c r="B963" s="1">
        <f>IF(Veg_Table[[#This Row],[SPECIES]]="",1,0)</f>
        <v>0</v>
      </c>
      <c r="C963" s="1">
        <f>IF(Veg_Table[[#This Row],[DIAMETER]]="",1,0)</f>
        <v>0</v>
      </c>
      <c r="D963" s="1">
        <f>IF(Veg_Table[[#This Row],[HEIGHT]]="",1,0)</f>
        <v>0</v>
      </c>
      <c r="E96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63" s="1">
        <f>IF(AND(Veg_Table[[#This Row],[TAT_RESULT]]="ABATE",Veg_Table[[#This Row],[PRESCRIP]]="NW_No Work"),1,0)</f>
        <v>0</v>
      </c>
      <c r="G963" s="1">
        <f>IF(OR(Veg_Table[[#This Row],[Prescription R-Scale]]="NA",Veg_Table[[#This Row],[Diameter R-Scale]]="NA"),0,IF(Veg_Table[[#This Row],[Diameter R-Scale]]&lt;&gt;Veg_Table[[#This Row],[Prescription R-Scale]],1,0))</f>
        <v>0</v>
      </c>
      <c r="H963" s="1">
        <f>IF(OR(AND(Veg_Table[[#This Row],[PRESCRIP]]="BC_Br Rmv", Veg_Table[[#This Row],[WOOD_MAN]]&lt;&gt;"Not Needed"),AND(Veg_Table[[#This Row],[PRESCRIP]]="BCS_Br Rmv+Trt", Veg_Table[[#This Row],[WOOD_MAN]]&lt;&gt;"Not Needed")),1,0)</f>
        <v>0</v>
      </c>
      <c r="I963" s="1">
        <f ca="1">IF(AND(Veg_Table[[#This Row],[Prescription_Changed]]="Yes",Veg_Table[[#This Row],[TAT_RESULT]]=""),1,0)</f>
        <v>0</v>
      </c>
      <c r="J963" s="1">
        <f ca="1">SUM(Veg_Table[[#This Row],[Prescription and Status do not match]:[Prescription_Edited_And_TAT_Is_Blank]])</f>
        <v>0</v>
      </c>
      <c r="K963" s="1">
        <f ca="1">IF(Veg_Table[[#This Row],[Sum of Errors]]&gt;0,1,0)</f>
        <v>0</v>
      </c>
      <c r="L963" s="1">
        <f>1</f>
        <v>1</v>
      </c>
      <c r="M96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963" s="1">
        <f>IF(OR(MID(Veg_Table[[#This Row],[PRESCRIP]],2,1)="1",MID(Veg_Table[[#This Row],[PRESCRIP]],2,1)="2",MID(Veg_Table[[#This Row],[PRESCRIP]],2,1)="3",MID(Veg_Table[[#This Row],[PRESCRIP]],2,1)="4"),_xlfn.NUMBERVALUE(MID(Veg_Table[[#This Row],[PRESCRIP]],2,1)),"NA")</f>
        <v>3</v>
      </c>
      <c r="O963" s="1">
        <f>WEEKNUM(Veg_Table[[#This Row],[EVM_LAST_EDITED_Day]],2)</f>
        <v>20</v>
      </c>
      <c r="P963" s="25">
        <f>IFERROR(DATE(YEAR(Veg_Table[[#This Row],[EVM_LAST_EDITED2]]),MONTH(Veg_Table[[#This Row],[EVM_LAST_EDITED2]]),DAY(Veg_Table[[#This Row],[EVM_LAST_EDITED2]])),DATE(2019,1,1))</f>
        <v>43964</v>
      </c>
      <c r="Q963" s="3">
        <f>VALUE(SUBSTITUTE(Veg_Table[[#This Row],[EVM_LAST_EDITED]],",",""))</f>
        <v>43964.404930717603</v>
      </c>
      <c r="R963" s="1" t="str">
        <f>_xlfn.IFNA(IF(Veg_Table[[#This Row],[EVM_LAST_EDITOR]]="","zBlank EVM Last Editor",VLOOKUP(Veg_Table[[#This Row],[EVM_LAST_EDITOR]],Roster_Table[#All],4,FALSE)),"zAWRR Not in Roster")</f>
        <v>MGE</v>
      </c>
      <c r="S963" s="1" t="str">
        <f>_xlfn.IFNA(IF(Veg_Table[[#This Row],[EVM_LAST_EDITOR]]="","zBlank EVM Last Editor",VLOOKUP(Veg_Table[[#This Row],[EVM_LAST_EDITOR]],Roster_Table[#All],16,FALSE)),"zCompany_AWRR not in Roster")</f>
        <v>MGE_Mountain G Enterprises</v>
      </c>
      <c r="T963" s="2">
        <f>IFERROR(DATE(YEAR(Veg_Table[[#This Row],[Created2]]),MONTH(Veg_Table[[#This Row],[Created2]]),DAY(Veg_Table[[#This Row],[Created2]])),DATE(2019,1,1))</f>
        <v>43923</v>
      </c>
      <c r="U963" s="3">
        <f>VALUE(SUBSTITUTE(Veg_Table[[#This Row],[Created]],",",""))</f>
        <v>43923.408681192101</v>
      </c>
      <c r="V963" s="3" t="str">
        <f ca="1">IFERROR(_xlfn.IFNA(CELL("contents",INDIRECT(_xlfn.CONCAT("Veg_Table_Production_Data!",ADDRESS(MATCH(_xlfn.MAXIFS(#REF!,#REF!,"="&amp;Veg_Table[[#This Row],[AUTO_ID]],#REF!,"&lt;"&amp;Veg_Table[[#This Row],[EVM_LAST_EDITED_Day]]),#REF!,0),COLUMN(#REF!),4,1,)))),""),"")</f>
        <v/>
      </c>
      <c r="W963" s="3" t="str">
        <f ca="1">IF(Veg_Table[[#This Row],[Previous_Prescription]]="","No",IF(Veg_Table[[#This Row],[Previous_Prescription]]=Veg_Table[[#This Row],[PRESCRIP]],"No","Yes"))</f>
        <v>No</v>
      </c>
      <c r="X963" s="3" t="str">
        <f>IF(Veg_Table[[#This Row],[EVM_LAST_EDITED_Day]]=Veg_Table[[#This Row],[Created_Day]],"New","Old")</f>
        <v>Old</v>
      </c>
      <c r="Y963" s="1">
        <f>IFERROR(IF(FIND("delete",LOWER(Veg_Table[[#This Row],[PI_COMMENTS]]))&gt;=1,1,0),0)</f>
        <v>0</v>
      </c>
      <c r="Z963" s="1" t="str">
        <f>_xlfn.IFNA(IF(Veg_Table[[#This Row],[EVM_LAST_EDITOR]]="","Yes",VLOOKUP(Veg_Table[[#This Row],[EVM_LAST_EDITOR]],Roster_Table[#All],15,FALSE)),"Yes")</f>
        <v>Yes</v>
      </c>
      <c r="AA96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63" s="1" t="str">
        <f>_xlfn.IFNA(VLOOKUP(Veg_Table[[#This Row],[EVM_LAST_EDITOR]],Roster_Table[#All],3,FALSE),"zAWRR Not in Roster")</f>
        <v>Amanda</v>
      </c>
      <c r="AC963" s="1" t="str">
        <f>_xlfn.IFNA(VLOOKUP(Veg_Table[[#This Row],[EVM_LAST_EDITOR]],Roster_Table[#All],2,FALSE),"zAWRR Not in Roster")</f>
        <v>Winne</v>
      </c>
      <c r="AD963" s="1" t="str">
        <f>IF(_xlfn.CONCAT(Veg_Table[[#This Row],[First_Name]]," ",Veg_Table[[#This Row],[Last_Name]])="zAWRR Not in Roster zAWRR Not in Roster","zAWRR Not in Roster",_xlfn.CONCAT(Veg_Table[[#This Row],[First_Name]]," ",Veg_Table[[#This Row],[Last_Name]]))</f>
        <v>Amanda Winne</v>
      </c>
      <c r="AE963">
        <v>2970456</v>
      </c>
      <c r="AF963" t="s">
        <v>2203</v>
      </c>
      <c r="AG963" t="s">
        <v>93</v>
      </c>
      <c r="AH963" t="s">
        <v>1670</v>
      </c>
      <c r="AI963" t="s">
        <v>1966</v>
      </c>
      <c r="AJ963" t="s">
        <v>36</v>
      </c>
      <c r="AL963" t="s">
        <v>22</v>
      </c>
      <c r="AM963" t="s">
        <v>38</v>
      </c>
      <c r="AN963" t="s">
        <v>25</v>
      </c>
      <c r="AO963" t="s">
        <v>25</v>
      </c>
      <c r="AP963">
        <v>35</v>
      </c>
      <c r="AQ963">
        <v>110</v>
      </c>
      <c r="AR963" t="s">
        <v>514</v>
      </c>
      <c r="AS963" t="s">
        <v>51</v>
      </c>
      <c r="AT963" t="s">
        <v>515</v>
      </c>
      <c r="AV963" t="s">
        <v>512</v>
      </c>
      <c r="AW963" t="s">
        <v>5739</v>
      </c>
      <c r="AZ963"/>
      <c r="BB963" s="4"/>
      <c r="BD963" t="s">
        <v>29</v>
      </c>
      <c r="BE963" t="s">
        <v>25</v>
      </c>
      <c r="BF963" t="s">
        <v>513</v>
      </c>
      <c r="BI963" s="3"/>
      <c r="BJ963" t="s">
        <v>902</v>
      </c>
      <c r="BK963" s="30" t="s">
        <v>520</v>
      </c>
      <c r="BL963" s="3">
        <v>43964.404930717596</v>
      </c>
      <c r="BM963" t="s">
        <v>31</v>
      </c>
      <c r="BN963" t="s">
        <v>32</v>
      </c>
      <c r="BP963" t="s">
        <v>1671</v>
      </c>
      <c r="BQ963" t="s">
        <v>1025</v>
      </c>
      <c r="BR963" t="s">
        <v>28</v>
      </c>
      <c r="BS963" t="s">
        <v>28</v>
      </c>
      <c r="BT963" t="s">
        <v>1922</v>
      </c>
      <c r="BU963" s="3">
        <v>43923.40868119213</v>
      </c>
      <c r="BV963" t="s">
        <v>803</v>
      </c>
      <c r="BW963" s="3">
        <v>43964.480829837965</v>
      </c>
      <c r="BX963" t="s">
        <v>2204</v>
      </c>
      <c r="CG963"/>
      <c r="CH963"/>
      <c r="CI963"/>
      <c r="CY963"/>
      <c r="DA963"/>
      <c r="DE963"/>
      <c r="DF963"/>
    </row>
    <row r="964" spans="1:110" x14ac:dyDescent="0.25">
      <c r="A964" s="1">
        <f>IF(Veg_Table[[#This Row],[VP_STATUS]]="Hold",0,IF(OR(AND(Veg_Table[[#This Row],[PRESCRIP]]="NW_No Work",Veg_Table[[#This Row],[VP_STATUS]]&lt;&gt;"No Work Required Under EVM"),AND(Veg_Table[[#This Row],[VP_STATUS]]="No Work Required Under EVM",Veg_Table[[#This Row],[PRESCRIP]]&lt;&gt;"NW_No Work")),1,0))</f>
        <v>0</v>
      </c>
      <c r="B964" s="1">
        <f>IF(Veg_Table[[#This Row],[SPECIES]]="",1,0)</f>
        <v>0</v>
      </c>
      <c r="C964" s="1">
        <f>IF(Veg_Table[[#This Row],[DIAMETER]]="",1,0)</f>
        <v>0</v>
      </c>
      <c r="D964" s="1">
        <f>IF(Veg_Table[[#This Row],[HEIGHT]]="",1,0)</f>
        <v>0</v>
      </c>
      <c r="E96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64" s="1">
        <f>IF(AND(Veg_Table[[#This Row],[TAT_RESULT]]="ABATE",Veg_Table[[#This Row],[PRESCRIP]]="NW_No Work"),1,0)</f>
        <v>0</v>
      </c>
      <c r="G964" s="1">
        <f>IF(OR(Veg_Table[[#This Row],[Prescription R-Scale]]="NA",Veg_Table[[#This Row],[Diameter R-Scale]]="NA"),0,IF(Veg_Table[[#This Row],[Diameter R-Scale]]&lt;&gt;Veg_Table[[#This Row],[Prescription R-Scale]],1,0))</f>
        <v>0</v>
      </c>
      <c r="H964" s="1">
        <f>IF(OR(AND(Veg_Table[[#This Row],[PRESCRIP]]="BC_Br Rmv", Veg_Table[[#This Row],[WOOD_MAN]]&lt;&gt;"Not Needed"),AND(Veg_Table[[#This Row],[PRESCRIP]]="BCS_Br Rmv+Trt", Veg_Table[[#This Row],[WOOD_MAN]]&lt;&gt;"Not Needed")),1,0)</f>
        <v>0</v>
      </c>
      <c r="I964" s="1">
        <f ca="1">IF(AND(Veg_Table[[#This Row],[Prescription_Changed]]="Yes",Veg_Table[[#This Row],[TAT_RESULT]]=""),1,0)</f>
        <v>0</v>
      </c>
      <c r="J964" s="1">
        <f ca="1">SUM(Veg_Table[[#This Row],[Prescription and Status do not match]:[Prescription_Edited_And_TAT_Is_Blank]])</f>
        <v>0</v>
      </c>
      <c r="K964" s="1">
        <f ca="1">IF(Veg_Table[[#This Row],[Sum of Errors]]&gt;0,1,0)</f>
        <v>0</v>
      </c>
      <c r="L964" s="1">
        <f>1</f>
        <v>1</v>
      </c>
      <c r="M96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964" s="1">
        <f>IF(OR(MID(Veg_Table[[#This Row],[PRESCRIP]],2,1)="1",MID(Veg_Table[[#This Row],[PRESCRIP]],2,1)="2",MID(Veg_Table[[#This Row],[PRESCRIP]],2,1)="3",MID(Veg_Table[[#This Row],[PRESCRIP]],2,1)="4"),_xlfn.NUMBERVALUE(MID(Veg_Table[[#This Row],[PRESCRIP]],2,1)),"NA")</f>
        <v>2</v>
      </c>
      <c r="O964" s="1">
        <f>WEEKNUM(Veg_Table[[#This Row],[EVM_LAST_EDITED_Day]],2)</f>
        <v>20</v>
      </c>
      <c r="P964" s="25">
        <f>IFERROR(DATE(YEAR(Veg_Table[[#This Row],[EVM_LAST_EDITED2]]),MONTH(Veg_Table[[#This Row],[EVM_LAST_EDITED2]]),DAY(Veg_Table[[#This Row],[EVM_LAST_EDITED2]])),DATE(2019,1,1))</f>
        <v>43964</v>
      </c>
      <c r="Q964" s="3">
        <f>VALUE(SUBSTITUTE(Veg_Table[[#This Row],[EVM_LAST_EDITED]],",",""))</f>
        <v>43964.405072905101</v>
      </c>
      <c r="R964" s="1" t="str">
        <f>_xlfn.IFNA(IF(Veg_Table[[#This Row],[EVM_LAST_EDITOR]]="","zBlank EVM Last Editor",VLOOKUP(Veg_Table[[#This Row],[EVM_LAST_EDITOR]],Roster_Table[#All],4,FALSE)),"zAWRR Not in Roster")</f>
        <v>MBG</v>
      </c>
      <c r="S964" s="1" t="str">
        <f>_xlfn.IFNA(IF(Veg_Table[[#This Row],[EVM_LAST_EDITOR]]="","zBlank EVM Last Editor",VLOOKUP(Veg_Table[[#This Row],[EVM_LAST_EDITOR]],Roster_Table[#All],16,FALSE)),"zCompany_AWRR not in Roster")</f>
        <v>MBG_Mason, Bruce &amp; Girard</v>
      </c>
      <c r="T964" s="2">
        <f>IFERROR(DATE(YEAR(Veg_Table[[#This Row],[Created2]]),MONTH(Veg_Table[[#This Row],[Created2]]),DAY(Veg_Table[[#This Row],[Created2]])),DATE(2019,1,1))</f>
        <v>43964</v>
      </c>
      <c r="U964" s="3">
        <f>VALUE(SUBSTITUTE(Veg_Table[[#This Row],[Created]],",",""))</f>
        <v>43964.405072905101</v>
      </c>
      <c r="V964" s="3" t="str">
        <f ca="1">IFERROR(_xlfn.IFNA(CELL("contents",INDIRECT(_xlfn.CONCAT("Veg_Table_Production_Data!",ADDRESS(MATCH(_xlfn.MAXIFS(#REF!,#REF!,"="&amp;Veg_Table[[#This Row],[AUTO_ID]],#REF!,"&lt;"&amp;Veg_Table[[#This Row],[EVM_LAST_EDITED_Day]]),#REF!,0),COLUMN(#REF!),4,1,)))),""),"")</f>
        <v/>
      </c>
      <c r="W964" s="3" t="str">
        <f ca="1">IF(Veg_Table[[#This Row],[Previous_Prescription]]="","No",IF(Veg_Table[[#This Row],[Previous_Prescription]]=Veg_Table[[#This Row],[PRESCRIP]],"No","Yes"))</f>
        <v>No</v>
      </c>
      <c r="X964" s="3" t="str">
        <f>IF(Veg_Table[[#This Row],[EVM_LAST_EDITED_Day]]=Veg_Table[[#This Row],[Created_Day]],"New","Old")</f>
        <v>New</v>
      </c>
      <c r="Y964" s="1">
        <f>IFERROR(IF(FIND("delete",LOWER(Veg_Table[[#This Row],[PI_COMMENTS]]))&gt;=1,1,0),0)</f>
        <v>0</v>
      </c>
      <c r="Z964" s="1" t="str">
        <f>_xlfn.IFNA(IF(Veg_Table[[#This Row],[EVM_LAST_EDITOR]]="","Yes",VLOOKUP(Veg_Table[[#This Row],[EVM_LAST_EDITOR]],Roster_Table[#All],15,FALSE)),"Yes")</f>
        <v>Yes</v>
      </c>
      <c r="AA96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64" s="1" t="str">
        <f>_xlfn.IFNA(VLOOKUP(Veg_Table[[#This Row],[EVM_LAST_EDITOR]],Roster_Table[#All],3,FALSE),"zAWRR Not in Roster")</f>
        <v>Nicholas</v>
      </c>
      <c r="AC964" s="1" t="str">
        <f>_xlfn.IFNA(VLOOKUP(Veg_Table[[#This Row],[EVM_LAST_EDITOR]],Roster_Table[#All],2,FALSE),"zAWRR Not in Roster")</f>
        <v>Coleman</v>
      </c>
      <c r="AD964" s="1" t="str">
        <f>IF(_xlfn.CONCAT(Veg_Table[[#This Row],[First_Name]]," ",Veg_Table[[#This Row],[Last_Name]])="zAWRR Not in Roster zAWRR Not in Roster","zAWRR Not in Roster",_xlfn.CONCAT(Veg_Table[[#This Row],[First_Name]]," ",Veg_Table[[#This Row],[Last_Name]]))</f>
        <v>Nicholas Coleman</v>
      </c>
      <c r="AE964">
        <v>3223498</v>
      </c>
      <c r="AF964" t="s">
        <v>5736</v>
      </c>
      <c r="AG964" t="s">
        <v>93</v>
      </c>
      <c r="AH964" t="s">
        <v>3444</v>
      </c>
      <c r="AI964" t="s">
        <v>4666</v>
      </c>
      <c r="AJ964" t="s">
        <v>36</v>
      </c>
      <c r="AL964" t="s">
        <v>372</v>
      </c>
      <c r="AM964" t="s">
        <v>40</v>
      </c>
      <c r="AN964" t="s">
        <v>25</v>
      </c>
      <c r="AO964" t="s">
        <v>25</v>
      </c>
      <c r="AP964">
        <v>20</v>
      </c>
      <c r="AQ964">
        <v>67</v>
      </c>
      <c r="AR964" t="s">
        <v>514</v>
      </c>
      <c r="AS964" t="s">
        <v>42</v>
      </c>
      <c r="AT964" t="s">
        <v>522</v>
      </c>
      <c r="AV964" t="s">
        <v>512</v>
      </c>
      <c r="AW964" t="s">
        <v>5737</v>
      </c>
      <c r="AZ964"/>
      <c r="BB964" s="4"/>
      <c r="BD964" t="s">
        <v>29</v>
      </c>
      <c r="BE964" t="s">
        <v>25</v>
      </c>
      <c r="BF964" t="s">
        <v>513</v>
      </c>
      <c r="BI964" s="3"/>
      <c r="BJ964" t="s">
        <v>4024</v>
      </c>
      <c r="BK964" s="30" t="s">
        <v>107</v>
      </c>
      <c r="BL964" s="3">
        <v>43964.405072905094</v>
      </c>
      <c r="BM964" t="s">
        <v>31</v>
      </c>
      <c r="BN964" t="s">
        <v>32</v>
      </c>
      <c r="BP964" t="s">
        <v>3445</v>
      </c>
      <c r="BQ964" t="s">
        <v>1025</v>
      </c>
      <c r="BR964" t="s">
        <v>28</v>
      </c>
      <c r="BS964" t="s">
        <v>28</v>
      </c>
      <c r="BT964" t="s">
        <v>107</v>
      </c>
      <c r="BU964" s="3">
        <v>43964.405072905094</v>
      </c>
      <c r="BV964" t="s">
        <v>803</v>
      </c>
      <c r="BW964" s="3">
        <v>43964.522633125001</v>
      </c>
      <c r="BX964" t="s">
        <v>5738</v>
      </c>
      <c r="CG964"/>
      <c r="CH964"/>
      <c r="CI964"/>
      <c r="CY964"/>
      <c r="DA964"/>
      <c r="DE964"/>
      <c r="DF964"/>
    </row>
    <row r="965" spans="1:110" x14ac:dyDescent="0.25">
      <c r="A965" s="1">
        <f>IF(Veg_Table[[#This Row],[VP_STATUS]]="Hold",0,IF(OR(AND(Veg_Table[[#This Row],[PRESCRIP]]="NW_No Work",Veg_Table[[#This Row],[VP_STATUS]]&lt;&gt;"No Work Required Under EVM"),AND(Veg_Table[[#This Row],[VP_STATUS]]="No Work Required Under EVM",Veg_Table[[#This Row],[PRESCRIP]]&lt;&gt;"NW_No Work")),1,0))</f>
        <v>0</v>
      </c>
      <c r="B965" s="1">
        <f>IF(Veg_Table[[#This Row],[SPECIES]]="",1,0)</f>
        <v>0</v>
      </c>
      <c r="C965" s="1">
        <f>IF(Veg_Table[[#This Row],[DIAMETER]]="",1,0)</f>
        <v>0</v>
      </c>
      <c r="D965" s="1">
        <f>IF(Veg_Table[[#This Row],[HEIGHT]]="",1,0)</f>
        <v>0</v>
      </c>
      <c r="E96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65" s="1">
        <f>IF(AND(Veg_Table[[#This Row],[TAT_RESULT]]="ABATE",Veg_Table[[#This Row],[PRESCRIP]]="NW_No Work"),1,0)</f>
        <v>0</v>
      </c>
      <c r="G965" s="1">
        <f>IF(OR(Veg_Table[[#This Row],[Prescription R-Scale]]="NA",Veg_Table[[#This Row],[Diameter R-Scale]]="NA"),0,IF(Veg_Table[[#This Row],[Diameter R-Scale]]&lt;&gt;Veg_Table[[#This Row],[Prescription R-Scale]],1,0))</f>
        <v>0</v>
      </c>
      <c r="H965" s="1">
        <f>IF(OR(AND(Veg_Table[[#This Row],[PRESCRIP]]="BC_Br Rmv", Veg_Table[[#This Row],[WOOD_MAN]]&lt;&gt;"Not Needed"),AND(Veg_Table[[#This Row],[PRESCRIP]]="BCS_Br Rmv+Trt", Veg_Table[[#This Row],[WOOD_MAN]]&lt;&gt;"Not Needed")),1,0)</f>
        <v>0</v>
      </c>
      <c r="I965" s="1">
        <f ca="1">IF(AND(Veg_Table[[#This Row],[Prescription_Changed]]="Yes",Veg_Table[[#This Row],[TAT_RESULT]]=""),1,0)</f>
        <v>0</v>
      </c>
      <c r="J965" s="1">
        <f ca="1">SUM(Veg_Table[[#This Row],[Prescription and Status do not match]:[Prescription_Edited_And_TAT_Is_Blank]])</f>
        <v>0</v>
      </c>
      <c r="K965" s="1">
        <f ca="1">IF(Veg_Table[[#This Row],[Sum of Errors]]&gt;0,1,0)</f>
        <v>0</v>
      </c>
      <c r="L965" s="1">
        <f>1</f>
        <v>1</v>
      </c>
      <c r="M96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965" s="1">
        <f>IF(OR(MID(Veg_Table[[#This Row],[PRESCRIP]],2,1)="1",MID(Veg_Table[[#This Row],[PRESCRIP]],2,1)="2",MID(Veg_Table[[#This Row],[PRESCRIP]],2,1)="3",MID(Veg_Table[[#This Row],[PRESCRIP]],2,1)="4"),_xlfn.NUMBERVALUE(MID(Veg_Table[[#This Row],[PRESCRIP]],2,1)),"NA")</f>
        <v>2</v>
      </c>
      <c r="O965" s="1">
        <f>WEEKNUM(Veg_Table[[#This Row],[EVM_LAST_EDITED_Day]],2)</f>
        <v>20</v>
      </c>
      <c r="P965" s="25">
        <f>IFERROR(DATE(YEAR(Veg_Table[[#This Row],[EVM_LAST_EDITED2]]),MONTH(Veg_Table[[#This Row],[EVM_LAST_EDITED2]]),DAY(Veg_Table[[#This Row],[EVM_LAST_EDITED2]])),DATE(2019,1,1))</f>
        <v>43964</v>
      </c>
      <c r="Q965" s="3">
        <f>VALUE(SUBSTITUTE(Veg_Table[[#This Row],[EVM_LAST_EDITED]],",",""))</f>
        <v>43964.405969351901</v>
      </c>
      <c r="R965" s="1" t="str">
        <f>_xlfn.IFNA(IF(Veg_Table[[#This Row],[EVM_LAST_EDITOR]]="","zBlank EVM Last Editor",VLOOKUP(Veg_Table[[#This Row],[EVM_LAST_EDITOR]],Roster_Table[#All],4,FALSE)),"zAWRR Not in Roster")</f>
        <v>MBG</v>
      </c>
      <c r="S965" s="1" t="str">
        <f>_xlfn.IFNA(IF(Veg_Table[[#This Row],[EVM_LAST_EDITOR]]="","zBlank EVM Last Editor",VLOOKUP(Veg_Table[[#This Row],[EVM_LAST_EDITOR]],Roster_Table[#All],16,FALSE)),"zCompany_AWRR not in Roster")</f>
        <v>MBG_Mason, Bruce &amp; Girard</v>
      </c>
      <c r="T965" s="2">
        <f>IFERROR(DATE(YEAR(Veg_Table[[#This Row],[Created2]]),MONTH(Veg_Table[[#This Row],[Created2]]),DAY(Veg_Table[[#This Row],[Created2]])),DATE(2019,1,1))</f>
        <v>43964</v>
      </c>
      <c r="U965" s="3">
        <f>VALUE(SUBSTITUTE(Veg_Table[[#This Row],[Created]],",",""))</f>
        <v>43964.404969374998</v>
      </c>
      <c r="V965" s="3" t="str">
        <f ca="1">IFERROR(_xlfn.IFNA(CELL("contents",INDIRECT(_xlfn.CONCAT("Veg_Table_Production_Data!",ADDRESS(MATCH(_xlfn.MAXIFS(#REF!,#REF!,"="&amp;Veg_Table[[#This Row],[AUTO_ID]],#REF!,"&lt;"&amp;Veg_Table[[#This Row],[EVM_LAST_EDITED_Day]]),#REF!,0),COLUMN(#REF!),4,1,)))),""),"")</f>
        <v/>
      </c>
      <c r="W965" s="3" t="str">
        <f ca="1">IF(Veg_Table[[#This Row],[Previous_Prescription]]="","No",IF(Veg_Table[[#This Row],[Previous_Prescription]]=Veg_Table[[#This Row],[PRESCRIP]],"No","Yes"))</f>
        <v>No</v>
      </c>
      <c r="X965" s="3" t="str">
        <f>IF(Veg_Table[[#This Row],[EVM_LAST_EDITED_Day]]=Veg_Table[[#This Row],[Created_Day]],"New","Old")</f>
        <v>New</v>
      </c>
      <c r="Y965" s="1">
        <f>IFERROR(IF(FIND("delete",LOWER(Veg_Table[[#This Row],[PI_COMMENTS]]))&gt;=1,1,0),0)</f>
        <v>0</v>
      </c>
      <c r="Z965" s="1" t="str">
        <f>_xlfn.IFNA(IF(Veg_Table[[#This Row],[EVM_LAST_EDITOR]]="","Yes",VLOOKUP(Veg_Table[[#This Row],[EVM_LAST_EDITOR]],Roster_Table[#All],15,FALSE)),"Yes")</f>
        <v>Yes</v>
      </c>
      <c r="AA96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65" s="1" t="str">
        <f>_xlfn.IFNA(VLOOKUP(Veg_Table[[#This Row],[EVM_LAST_EDITOR]],Roster_Table[#All],3,FALSE),"zAWRR Not in Roster")</f>
        <v>Nathan</v>
      </c>
      <c r="AC965" s="1" t="str">
        <f>_xlfn.IFNA(VLOOKUP(Veg_Table[[#This Row],[EVM_LAST_EDITOR]],Roster_Table[#All],2,FALSE),"zAWRR Not in Roster")</f>
        <v>Vik</v>
      </c>
      <c r="AD965" s="1" t="str">
        <f>IF(_xlfn.CONCAT(Veg_Table[[#This Row],[First_Name]]," ",Veg_Table[[#This Row],[Last_Name]])="zAWRR Not in Roster zAWRR Not in Roster","zAWRR Not in Roster",_xlfn.CONCAT(Veg_Table[[#This Row],[First_Name]]," ",Veg_Table[[#This Row],[Last_Name]]))</f>
        <v>Nathan Vik</v>
      </c>
      <c r="AE965">
        <v>3223497</v>
      </c>
      <c r="AF965" t="s">
        <v>5733</v>
      </c>
      <c r="AG965" t="s">
        <v>93</v>
      </c>
      <c r="AH965" t="s">
        <v>3444</v>
      </c>
      <c r="AI965" t="s">
        <v>3449</v>
      </c>
      <c r="AJ965" t="s">
        <v>36</v>
      </c>
      <c r="AL965" t="s">
        <v>372</v>
      </c>
      <c r="AM965" t="s">
        <v>40</v>
      </c>
      <c r="AN965" t="s">
        <v>25</v>
      </c>
      <c r="AO965" t="s">
        <v>25</v>
      </c>
      <c r="AP965">
        <v>23</v>
      </c>
      <c r="AQ965">
        <v>36</v>
      </c>
      <c r="AR965" t="s">
        <v>511</v>
      </c>
      <c r="AS965" t="s">
        <v>530</v>
      </c>
      <c r="AT965" t="s">
        <v>522</v>
      </c>
      <c r="AV965" t="s">
        <v>512</v>
      </c>
      <c r="AW965" t="s">
        <v>5734</v>
      </c>
      <c r="AZ965"/>
      <c r="BB965" s="4"/>
      <c r="BD965" t="s">
        <v>29</v>
      </c>
      <c r="BE965" t="s">
        <v>25</v>
      </c>
      <c r="BF965" t="s">
        <v>513</v>
      </c>
      <c r="BI965" s="3"/>
      <c r="BJ965" t="s">
        <v>2080</v>
      </c>
      <c r="BK965" s="30" t="s">
        <v>115</v>
      </c>
      <c r="BL965" s="3">
        <v>43964.40596935185</v>
      </c>
      <c r="BM965" t="s">
        <v>31</v>
      </c>
      <c r="BN965" t="s">
        <v>32</v>
      </c>
      <c r="BP965" t="s">
        <v>3445</v>
      </c>
      <c r="BQ965" t="s">
        <v>1025</v>
      </c>
      <c r="BR965" t="s">
        <v>28</v>
      </c>
      <c r="BS965" t="s">
        <v>28</v>
      </c>
      <c r="BT965" t="s">
        <v>115</v>
      </c>
      <c r="BU965" s="3">
        <v>43964.404969374998</v>
      </c>
      <c r="BV965" t="s">
        <v>803</v>
      </c>
      <c r="BW965" s="3">
        <v>43964.522633125001</v>
      </c>
      <c r="BX965" t="s">
        <v>5735</v>
      </c>
      <c r="CG965"/>
      <c r="CH965"/>
      <c r="CI965"/>
      <c r="CY965"/>
      <c r="DA965"/>
      <c r="DE965"/>
      <c r="DF965"/>
    </row>
    <row r="966" spans="1:110" x14ac:dyDescent="0.25">
      <c r="A966" s="1">
        <f>IF(Veg_Table[[#This Row],[VP_STATUS]]="Hold",0,IF(OR(AND(Veg_Table[[#This Row],[PRESCRIP]]="NW_No Work",Veg_Table[[#This Row],[VP_STATUS]]&lt;&gt;"No Work Required Under EVM"),AND(Veg_Table[[#This Row],[VP_STATUS]]="No Work Required Under EVM",Veg_Table[[#This Row],[PRESCRIP]]&lt;&gt;"NW_No Work")),1,0))</f>
        <v>0</v>
      </c>
      <c r="B966" s="1">
        <f>IF(Veg_Table[[#This Row],[SPECIES]]="",1,0)</f>
        <v>0</v>
      </c>
      <c r="C966" s="1">
        <f>IF(Veg_Table[[#This Row],[DIAMETER]]="",1,0)</f>
        <v>0</v>
      </c>
      <c r="D966" s="1">
        <f>IF(Veg_Table[[#This Row],[HEIGHT]]="",1,0)</f>
        <v>0</v>
      </c>
      <c r="E96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66" s="1">
        <f>IF(AND(Veg_Table[[#This Row],[TAT_RESULT]]="ABATE",Veg_Table[[#This Row],[PRESCRIP]]="NW_No Work"),1,0)</f>
        <v>0</v>
      </c>
      <c r="G966" s="1">
        <f>IF(OR(Veg_Table[[#This Row],[Prescription R-Scale]]="NA",Veg_Table[[#This Row],[Diameter R-Scale]]="NA"),0,IF(Veg_Table[[#This Row],[Diameter R-Scale]]&lt;&gt;Veg_Table[[#This Row],[Prescription R-Scale]],1,0))</f>
        <v>0</v>
      </c>
      <c r="H966" s="1">
        <f>IF(OR(AND(Veg_Table[[#This Row],[PRESCRIP]]="BC_Br Rmv", Veg_Table[[#This Row],[WOOD_MAN]]&lt;&gt;"Not Needed"),AND(Veg_Table[[#This Row],[PRESCRIP]]="BCS_Br Rmv+Trt", Veg_Table[[#This Row],[WOOD_MAN]]&lt;&gt;"Not Needed")),1,0)</f>
        <v>0</v>
      </c>
      <c r="I966" s="1">
        <f ca="1">IF(AND(Veg_Table[[#This Row],[Prescription_Changed]]="Yes",Veg_Table[[#This Row],[TAT_RESULT]]=""),1,0)</f>
        <v>0</v>
      </c>
      <c r="J966" s="1">
        <f ca="1">SUM(Veg_Table[[#This Row],[Prescription and Status do not match]:[Prescription_Edited_And_TAT_Is_Blank]])</f>
        <v>0</v>
      </c>
      <c r="K966" s="1">
        <f ca="1">IF(Veg_Table[[#This Row],[Sum of Errors]]&gt;0,1,0)</f>
        <v>0</v>
      </c>
      <c r="L966" s="1">
        <f>1</f>
        <v>1</v>
      </c>
      <c r="M966"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966" s="1" t="str">
        <f>IF(OR(MID(Veg_Table[[#This Row],[PRESCRIP]],2,1)="1",MID(Veg_Table[[#This Row],[PRESCRIP]],2,1)="2",MID(Veg_Table[[#This Row],[PRESCRIP]],2,1)="3",MID(Veg_Table[[#This Row],[PRESCRIP]],2,1)="4"),_xlfn.NUMBERVALUE(MID(Veg_Table[[#This Row],[PRESCRIP]],2,1)),"NA")</f>
        <v>NA</v>
      </c>
      <c r="O966" s="1">
        <f>WEEKNUM(Veg_Table[[#This Row],[EVM_LAST_EDITED_Day]],2)</f>
        <v>20</v>
      </c>
      <c r="P966" s="25">
        <f>IFERROR(DATE(YEAR(Veg_Table[[#This Row],[EVM_LAST_EDITED2]]),MONTH(Veg_Table[[#This Row],[EVM_LAST_EDITED2]]),DAY(Veg_Table[[#This Row],[EVM_LAST_EDITED2]])),DATE(2019,1,1))</f>
        <v>43964</v>
      </c>
      <c r="Q966" s="3">
        <f>VALUE(SUBSTITUTE(Veg_Table[[#This Row],[EVM_LAST_EDITED]],",",""))</f>
        <v>43964.4069751852</v>
      </c>
      <c r="R966" s="1" t="str">
        <f>_xlfn.IFNA(IF(Veg_Table[[#This Row],[EVM_LAST_EDITOR]]="","zBlank EVM Last Editor",VLOOKUP(Veg_Table[[#This Row],[EVM_LAST_EDITOR]],Roster_Table[#All],4,FALSE)),"zAWRR Not in Roster")</f>
        <v>MBG</v>
      </c>
      <c r="S966" s="1" t="str">
        <f>_xlfn.IFNA(IF(Veg_Table[[#This Row],[EVM_LAST_EDITOR]]="","zBlank EVM Last Editor",VLOOKUP(Veg_Table[[#This Row],[EVM_LAST_EDITOR]],Roster_Table[#All],16,FALSE)),"zCompany_AWRR not in Roster")</f>
        <v>MBG_Mason, Bruce &amp; Girard</v>
      </c>
      <c r="T966" s="2">
        <f>IFERROR(DATE(YEAR(Veg_Table[[#This Row],[Created2]]),MONTH(Veg_Table[[#This Row],[Created2]]),DAY(Veg_Table[[#This Row],[Created2]])),DATE(2019,1,1))</f>
        <v>43964</v>
      </c>
      <c r="U966" s="3">
        <f>VALUE(SUBSTITUTE(Veg_Table[[#This Row],[Created]],",",""))</f>
        <v>43964.401170717603</v>
      </c>
      <c r="V966" s="3" t="str">
        <f ca="1">IFERROR(_xlfn.IFNA(CELL("contents",INDIRECT(_xlfn.CONCAT("Veg_Table_Production_Data!",ADDRESS(MATCH(_xlfn.MAXIFS(#REF!,#REF!,"="&amp;Veg_Table[[#This Row],[AUTO_ID]],#REF!,"&lt;"&amp;Veg_Table[[#This Row],[EVM_LAST_EDITED_Day]]),#REF!,0),COLUMN(#REF!),4,1,)))),""),"")</f>
        <v/>
      </c>
      <c r="W966" s="3" t="str">
        <f ca="1">IF(Veg_Table[[#This Row],[Previous_Prescription]]="","No",IF(Veg_Table[[#This Row],[Previous_Prescription]]=Veg_Table[[#This Row],[PRESCRIP]],"No","Yes"))</f>
        <v>No</v>
      </c>
      <c r="X966" s="3" t="str">
        <f>IF(Veg_Table[[#This Row],[EVM_LAST_EDITED_Day]]=Veg_Table[[#This Row],[Created_Day]],"New","Old")</f>
        <v>New</v>
      </c>
      <c r="Y966" s="1">
        <f>IFERROR(IF(FIND("delete",LOWER(Veg_Table[[#This Row],[PI_COMMENTS]]))&gt;=1,1,0),0)</f>
        <v>0</v>
      </c>
      <c r="Z966" s="1" t="str">
        <f>_xlfn.IFNA(IF(Veg_Table[[#This Row],[EVM_LAST_EDITOR]]="","Yes",VLOOKUP(Veg_Table[[#This Row],[EVM_LAST_EDITOR]],Roster_Table[#All],15,FALSE)),"Yes")</f>
        <v>Yes</v>
      </c>
      <c r="AA96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66" s="1" t="str">
        <f>_xlfn.IFNA(VLOOKUP(Veg_Table[[#This Row],[EVM_LAST_EDITOR]],Roster_Table[#All],3,FALSE),"zAWRR Not in Roster")</f>
        <v>Nicholas</v>
      </c>
      <c r="AC966" s="1" t="str">
        <f>_xlfn.IFNA(VLOOKUP(Veg_Table[[#This Row],[EVM_LAST_EDITOR]],Roster_Table[#All],2,FALSE),"zAWRR Not in Roster")</f>
        <v>Coleman</v>
      </c>
      <c r="AD966" s="1" t="str">
        <f>IF(_xlfn.CONCAT(Veg_Table[[#This Row],[First_Name]]," ",Veg_Table[[#This Row],[Last_Name]])="zAWRR Not in Roster zAWRR Not in Roster","zAWRR Not in Roster",_xlfn.CONCAT(Veg_Table[[#This Row],[First_Name]]," ",Veg_Table[[#This Row],[Last_Name]]))</f>
        <v>Nicholas Coleman</v>
      </c>
      <c r="AE966">
        <v>3223469</v>
      </c>
      <c r="AF966" t="s">
        <v>5730</v>
      </c>
      <c r="AG966" t="s">
        <v>93</v>
      </c>
      <c r="AH966" t="s">
        <v>3444</v>
      </c>
      <c r="AI966" t="s">
        <v>4666</v>
      </c>
      <c r="AJ966" t="s">
        <v>21</v>
      </c>
      <c r="AL966" t="s">
        <v>372</v>
      </c>
      <c r="AM966" t="s">
        <v>40</v>
      </c>
      <c r="AN966" t="s">
        <v>25</v>
      </c>
      <c r="AO966" t="s">
        <v>25</v>
      </c>
      <c r="AP966">
        <v>21</v>
      </c>
      <c r="AQ966">
        <v>67</v>
      </c>
      <c r="AR966" t="s">
        <v>511</v>
      </c>
      <c r="AS966" t="s">
        <v>24</v>
      </c>
      <c r="AT966" t="s">
        <v>26</v>
      </c>
      <c r="AV966" t="s">
        <v>512</v>
      </c>
      <c r="AW966" t="s">
        <v>5731</v>
      </c>
      <c r="AZ966"/>
      <c r="BB966" s="4"/>
      <c r="BD966" t="s">
        <v>29</v>
      </c>
      <c r="BE966" t="s">
        <v>25</v>
      </c>
      <c r="BF966" t="s">
        <v>513</v>
      </c>
      <c r="BI966" s="3"/>
      <c r="BJ966" t="s">
        <v>27</v>
      </c>
      <c r="BK966" s="30" t="s">
        <v>107</v>
      </c>
      <c r="BL966" s="3">
        <v>43964.406975185186</v>
      </c>
      <c r="BM966" t="s">
        <v>31</v>
      </c>
      <c r="BN966" t="s">
        <v>32</v>
      </c>
      <c r="BP966" t="s">
        <v>3445</v>
      </c>
      <c r="BQ966" t="s">
        <v>1025</v>
      </c>
      <c r="BR966" t="s">
        <v>28</v>
      </c>
      <c r="BS966" t="s">
        <v>28</v>
      </c>
      <c r="BT966" t="s">
        <v>107</v>
      </c>
      <c r="BU966" s="3">
        <v>43964.401170717596</v>
      </c>
      <c r="BV966" t="s">
        <v>803</v>
      </c>
      <c r="BW966" s="3">
        <v>43964.52262369213</v>
      </c>
      <c r="BX966" t="s">
        <v>5732</v>
      </c>
      <c r="CG966"/>
      <c r="CH966"/>
      <c r="CI966"/>
      <c r="CY966"/>
      <c r="DA966"/>
      <c r="DE966"/>
      <c r="DF966"/>
    </row>
    <row r="967" spans="1:110" x14ac:dyDescent="0.25">
      <c r="A967" s="1">
        <f>IF(Veg_Table[[#This Row],[VP_STATUS]]="Hold",0,IF(OR(AND(Veg_Table[[#This Row],[PRESCRIP]]="NW_No Work",Veg_Table[[#This Row],[VP_STATUS]]&lt;&gt;"No Work Required Under EVM"),AND(Veg_Table[[#This Row],[VP_STATUS]]="No Work Required Under EVM",Veg_Table[[#This Row],[PRESCRIP]]&lt;&gt;"NW_No Work")),1,0))</f>
        <v>0</v>
      </c>
      <c r="B967" s="1">
        <f>IF(Veg_Table[[#This Row],[SPECIES]]="",1,0)</f>
        <v>0</v>
      </c>
      <c r="C967" s="1">
        <f>IF(Veg_Table[[#This Row],[DIAMETER]]="",1,0)</f>
        <v>0</v>
      </c>
      <c r="D967" s="1">
        <f>IF(Veg_Table[[#This Row],[HEIGHT]]="",1,0)</f>
        <v>0</v>
      </c>
      <c r="E96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67" s="1">
        <f>IF(AND(Veg_Table[[#This Row],[TAT_RESULT]]="ABATE",Veg_Table[[#This Row],[PRESCRIP]]="NW_No Work"),1,0)</f>
        <v>0</v>
      </c>
      <c r="G967" s="1">
        <f>IF(OR(Veg_Table[[#This Row],[Prescription R-Scale]]="NA",Veg_Table[[#This Row],[Diameter R-Scale]]="NA"),0,IF(Veg_Table[[#This Row],[Diameter R-Scale]]&lt;&gt;Veg_Table[[#This Row],[Prescription R-Scale]],1,0))</f>
        <v>0</v>
      </c>
      <c r="H967" s="1">
        <f>IF(OR(AND(Veg_Table[[#This Row],[PRESCRIP]]="BC_Br Rmv", Veg_Table[[#This Row],[WOOD_MAN]]&lt;&gt;"Not Needed"),AND(Veg_Table[[#This Row],[PRESCRIP]]="BCS_Br Rmv+Trt", Veg_Table[[#This Row],[WOOD_MAN]]&lt;&gt;"Not Needed")),1,0)</f>
        <v>0</v>
      </c>
      <c r="I967" s="1">
        <f ca="1">IF(AND(Veg_Table[[#This Row],[Prescription_Changed]]="Yes",Veg_Table[[#This Row],[TAT_RESULT]]=""),1,0)</f>
        <v>0</v>
      </c>
      <c r="J967" s="1">
        <f ca="1">SUM(Veg_Table[[#This Row],[Prescription and Status do not match]:[Prescription_Edited_And_TAT_Is_Blank]])</f>
        <v>0</v>
      </c>
      <c r="K967" s="1">
        <f ca="1">IF(Veg_Table[[#This Row],[Sum of Errors]]&gt;0,1,0)</f>
        <v>0</v>
      </c>
      <c r="L967" s="1">
        <f>1</f>
        <v>1</v>
      </c>
      <c r="M96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967" s="1">
        <f>IF(OR(MID(Veg_Table[[#This Row],[PRESCRIP]],2,1)="1",MID(Veg_Table[[#This Row],[PRESCRIP]],2,1)="2",MID(Veg_Table[[#This Row],[PRESCRIP]],2,1)="3",MID(Veg_Table[[#This Row],[PRESCRIP]],2,1)="4"),_xlfn.NUMBERVALUE(MID(Veg_Table[[#This Row],[PRESCRIP]],2,1)),"NA")</f>
        <v>2</v>
      </c>
      <c r="O967" s="1">
        <f>WEEKNUM(Veg_Table[[#This Row],[EVM_LAST_EDITED_Day]],2)</f>
        <v>20</v>
      </c>
      <c r="P967" s="25">
        <f>IFERROR(DATE(YEAR(Veg_Table[[#This Row],[EVM_LAST_EDITED2]]),MONTH(Veg_Table[[#This Row],[EVM_LAST_EDITED2]]),DAY(Veg_Table[[#This Row],[EVM_LAST_EDITED2]])),DATE(2019,1,1))</f>
        <v>43964</v>
      </c>
      <c r="Q967" s="3">
        <f>VALUE(SUBSTITUTE(Veg_Table[[#This Row],[EVM_LAST_EDITED]],",",""))</f>
        <v>43964.407866747701</v>
      </c>
      <c r="R967" s="1" t="str">
        <f>_xlfn.IFNA(IF(Veg_Table[[#This Row],[EVM_LAST_EDITOR]]="","zBlank EVM Last Editor",VLOOKUP(Veg_Table[[#This Row],[EVM_LAST_EDITOR]],Roster_Table[#All],4,FALSE)),"zAWRR Not in Roster")</f>
        <v>MGE</v>
      </c>
      <c r="S967" s="1" t="str">
        <f>_xlfn.IFNA(IF(Veg_Table[[#This Row],[EVM_LAST_EDITOR]]="","zBlank EVM Last Editor",VLOOKUP(Veg_Table[[#This Row],[EVM_LAST_EDITOR]],Roster_Table[#All],16,FALSE)),"zCompany_AWRR not in Roster")</f>
        <v>MGE_Mountain G Enterprises</v>
      </c>
      <c r="T967" s="2">
        <f>IFERROR(DATE(YEAR(Veg_Table[[#This Row],[Created2]]),MONTH(Veg_Table[[#This Row],[Created2]]),DAY(Veg_Table[[#This Row],[Created2]])),DATE(2019,1,1))</f>
        <v>43899</v>
      </c>
      <c r="U967" s="3">
        <f>VALUE(SUBSTITUTE(Veg_Table[[#This Row],[Created]],",",""))</f>
        <v>43899.556692650498</v>
      </c>
      <c r="V967" s="3" t="str">
        <f ca="1">IFERROR(_xlfn.IFNA(CELL("contents",INDIRECT(_xlfn.CONCAT("Veg_Table_Production_Data!",ADDRESS(MATCH(_xlfn.MAXIFS(#REF!,#REF!,"="&amp;Veg_Table[[#This Row],[AUTO_ID]],#REF!,"&lt;"&amp;Veg_Table[[#This Row],[EVM_LAST_EDITED_Day]]),#REF!,0),COLUMN(#REF!),4,1,)))),""),"")</f>
        <v/>
      </c>
      <c r="W967" s="3" t="str">
        <f ca="1">IF(Veg_Table[[#This Row],[Previous_Prescription]]="","No",IF(Veg_Table[[#This Row],[Previous_Prescription]]=Veg_Table[[#This Row],[PRESCRIP]],"No","Yes"))</f>
        <v>No</v>
      </c>
      <c r="X967" s="3" t="str">
        <f>IF(Veg_Table[[#This Row],[EVM_LAST_EDITED_Day]]=Veg_Table[[#This Row],[Created_Day]],"New","Old")</f>
        <v>Old</v>
      </c>
      <c r="Y967" s="1">
        <f>IFERROR(IF(FIND("delete",LOWER(Veg_Table[[#This Row],[PI_COMMENTS]]))&gt;=1,1,0),0)</f>
        <v>1</v>
      </c>
      <c r="Z967" s="1" t="str">
        <f>_xlfn.IFNA(IF(Veg_Table[[#This Row],[EVM_LAST_EDITOR]]="","Yes",VLOOKUP(Veg_Table[[#This Row],[EVM_LAST_EDITOR]],Roster_Table[#All],15,FALSE)),"Yes")</f>
        <v>Yes</v>
      </c>
      <c r="AA96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67" s="1" t="str">
        <f>_xlfn.IFNA(VLOOKUP(Veg_Table[[#This Row],[EVM_LAST_EDITOR]],Roster_Table[#All],3,FALSE),"zAWRR Not in Roster")</f>
        <v>Miguel</v>
      </c>
      <c r="AC967" s="1" t="str">
        <f>_xlfn.IFNA(VLOOKUP(Veg_Table[[#This Row],[EVM_LAST_EDITOR]],Roster_Table[#All],2,FALSE),"zAWRR Not in Roster")</f>
        <v>Dominguez-Diaz</v>
      </c>
      <c r="AD967" s="1" t="str">
        <f>IF(_xlfn.CONCAT(Veg_Table[[#This Row],[First_Name]]," ",Veg_Table[[#This Row],[Last_Name]])="zAWRR Not in Roster zAWRR Not in Roster","zAWRR Not in Roster",_xlfn.CONCAT(Veg_Table[[#This Row],[First_Name]]," ",Veg_Table[[#This Row],[Last_Name]]))</f>
        <v>Miguel Dominguez-Diaz</v>
      </c>
      <c r="AE967">
        <v>2321620</v>
      </c>
      <c r="AF967" t="s">
        <v>1396</v>
      </c>
      <c r="AG967" t="s">
        <v>30</v>
      </c>
      <c r="AH967" t="s">
        <v>1390</v>
      </c>
      <c r="AI967" t="s">
        <v>1350</v>
      </c>
      <c r="AJ967" t="s">
        <v>526</v>
      </c>
      <c r="AL967" t="s">
        <v>372</v>
      </c>
      <c r="AM967" t="s">
        <v>40</v>
      </c>
      <c r="AN967" t="s">
        <v>25</v>
      </c>
      <c r="AO967" t="s">
        <v>25</v>
      </c>
      <c r="AP967">
        <v>15</v>
      </c>
      <c r="AQ967">
        <v>51</v>
      </c>
      <c r="AR967" t="s">
        <v>514</v>
      </c>
      <c r="AS967" t="s">
        <v>42</v>
      </c>
      <c r="AT967" t="s">
        <v>522</v>
      </c>
      <c r="AV967" t="s">
        <v>512</v>
      </c>
      <c r="AW967" t="s">
        <v>5181</v>
      </c>
      <c r="AX967" t="s">
        <v>825</v>
      </c>
      <c r="AZ967"/>
      <c r="BB967" s="4"/>
      <c r="BD967" t="s">
        <v>29</v>
      </c>
      <c r="BE967" t="s">
        <v>25</v>
      </c>
      <c r="BF967" t="s">
        <v>513</v>
      </c>
      <c r="BI967" s="3"/>
      <c r="BJ967" t="s">
        <v>1397</v>
      </c>
      <c r="BK967" s="30" t="s">
        <v>146</v>
      </c>
      <c r="BL967" s="3">
        <v>43964.407866747686</v>
      </c>
      <c r="BM967" t="s">
        <v>31</v>
      </c>
      <c r="BN967" t="s">
        <v>32</v>
      </c>
      <c r="BP967" t="s">
        <v>2103</v>
      </c>
      <c r="BQ967" t="s">
        <v>28</v>
      </c>
      <c r="BR967" t="s">
        <v>28</v>
      </c>
      <c r="BS967" t="s">
        <v>28</v>
      </c>
      <c r="BT967" t="s">
        <v>115</v>
      </c>
      <c r="BU967" s="3">
        <v>43899.556692650462</v>
      </c>
      <c r="BV967" t="s">
        <v>803</v>
      </c>
      <c r="BW967" s="3">
        <v>43964.480791307869</v>
      </c>
      <c r="BX967" t="s">
        <v>1398</v>
      </c>
      <c r="CG967"/>
      <c r="CH967"/>
      <c r="CI967"/>
      <c r="CY967"/>
      <c r="DA967"/>
      <c r="DE967"/>
      <c r="DF967"/>
    </row>
    <row r="968" spans="1:110" x14ac:dyDescent="0.25">
      <c r="A968" s="1">
        <f>IF(Veg_Table[[#This Row],[VP_STATUS]]="Hold",0,IF(OR(AND(Veg_Table[[#This Row],[PRESCRIP]]="NW_No Work",Veg_Table[[#This Row],[VP_STATUS]]&lt;&gt;"No Work Required Under EVM"),AND(Veg_Table[[#This Row],[VP_STATUS]]="No Work Required Under EVM",Veg_Table[[#This Row],[PRESCRIP]]&lt;&gt;"NW_No Work")),1,0))</f>
        <v>0</v>
      </c>
      <c r="B968" s="1">
        <f>IF(Veg_Table[[#This Row],[SPECIES]]="",1,0)</f>
        <v>0</v>
      </c>
      <c r="C968" s="1">
        <f>IF(Veg_Table[[#This Row],[DIAMETER]]="",1,0)</f>
        <v>0</v>
      </c>
      <c r="D968" s="1">
        <f>IF(Veg_Table[[#This Row],[HEIGHT]]="",1,0)</f>
        <v>0</v>
      </c>
      <c r="E96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68" s="1">
        <f>IF(AND(Veg_Table[[#This Row],[TAT_RESULT]]="ABATE",Veg_Table[[#This Row],[PRESCRIP]]="NW_No Work"),1,0)</f>
        <v>0</v>
      </c>
      <c r="G968" s="1">
        <f>IF(OR(Veg_Table[[#This Row],[Prescription R-Scale]]="NA",Veg_Table[[#This Row],[Diameter R-Scale]]="NA"),0,IF(Veg_Table[[#This Row],[Diameter R-Scale]]&lt;&gt;Veg_Table[[#This Row],[Prescription R-Scale]],1,0))</f>
        <v>0</v>
      </c>
      <c r="H968" s="1">
        <f>IF(OR(AND(Veg_Table[[#This Row],[PRESCRIP]]="BC_Br Rmv", Veg_Table[[#This Row],[WOOD_MAN]]&lt;&gt;"Not Needed"),AND(Veg_Table[[#This Row],[PRESCRIP]]="BCS_Br Rmv+Trt", Veg_Table[[#This Row],[WOOD_MAN]]&lt;&gt;"Not Needed")),1,0)</f>
        <v>0</v>
      </c>
      <c r="I968" s="1">
        <f ca="1">IF(AND(Veg_Table[[#This Row],[Prescription_Changed]]="Yes",Veg_Table[[#This Row],[TAT_RESULT]]=""),1,0)</f>
        <v>0</v>
      </c>
      <c r="J968" s="1">
        <f ca="1">SUM(Veg_Table[[#This Row],[Prescription and Status do not match]:[Prescription_Edited_And_TAT_Is_Blank]])</f>
        <v>0</v>
      </c>
      <c r="K968" s="1">
        <f ca="1">IF(Veg_Table[[#This Row],[Sum of Errors]]&gt;0,1,0)</f>
        <v>0</v>
      </c>
      <c r="L968" s="1">
        <f>1</f>
        <v>1</v>
      </c>
      <c r="M96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968" s="1">
        <f>IF(OR(MID(Veg_Table[[#This Row],[PRESCRIP]],2,1)="1",MID(Veg_Table[[#This Row],[PRESCRIP]],2,1)="2",MID(Veg_Table[[#This Row],[PRESCRIP]],2,1)="3",MID(Veg_Table[[#This Row],[PRESCRIP]],2,1)="4"),_xlfn.NUMBERVALUE(MID(Veg_Table[[#This Row],[PRESCRIP]],2,1)),"NA")</f>
        <v>1</v>
      </c>
      <c r="O968" s="1">
        <f>WEEKNUM(Veg_Table[[#This Row],[EVM_LAST_EDITED_Day]],2)</f>
        <v>20</v>
      </c>
      <c r="P968" s="25">
        <f>IFERROR(DATE(YEAR(Veg_Table[[#This Row],[EVM_LAST_EDITED2]]),MONTH(Veg_Table[[#This Row],[EVM_LAST_EDITED2]]),DAY(Veg_Table[[#This Row],[EVM_LAST_EDITED2]])),DATE(2019,1,1))</f>
        <v>43964</v>
      </c>
      <c r="Q968" s="3">
        <f>VALUE(SUBSTITUTE(Veg_Table[[#This Row],[EVM_LAST_EDITED]],",",""))</f>
        <v>43964.408726851798</v>
      </c>
      <c r="R968" s="1" t="str">
        <f>_xlfn.IFNA(IF(Veg_Table[[#This Row],[EVM_LAST_EDITOR]]="","zBlank EVM Last Editor",VLOOKUP(Veg_Table[[#This Row],[EVM_LAST_EDITOR]],Roster_Table[#All],4,FALSE)),"zAWRR Not in Roster")</f>
        <v>MGE</v>
      </c>
      <c r="S968" s="1" t="str">
        <f>_xlfn.IFNA(IF(Veg_Table[[#This Row],[EVM_LAST_EDITOR]]="","zBlank EVM Last Editor",VLOOKUP(Veg_Table[[#This Row],[EVM_LAST_EDITOR]],Roster_Table[#All],16,FALSE)),"zCompany_AWRR not in Roster")</f>
        <v>MGE_Mountain G Enterprises</v>
      </c>
      <c r="T968" s="2">
        <f>IFERROR(DATE(YEAR(Veg_Table[[#This Row],[Created2]]),MONTH(Veg_Table[[#This Row],[Created2]]),DAY(Veg_Table[[#This Row],[Created2]])),DATE(2019,1,1))</f>
        <v>43964</v>
      </c>
      <c r="U968" s="3">
        <f>VALUE(SUBSTITUTE(Veg_Table[[#This Row],[Created]],",",""))</f>
        <v>43964.407743055599</v>
      </c>
      <c r="V968" s="3" t="str">
        <f ca="1">IFERROR(_xlfn.IFNA(CELL("contents",INDIRECT(_xlfn.CONCAT("Veg_Table_Production_Data!",ADDRESS(MATCH(_xlfn.MAXIFS(#REF!,#REF!,"="&amp;Veg_Table[[#This Row],[AUTO_ID]],#REF!,"&lt;"&amp;Veg_Table[[#This Row],[EVM_LAST_EDITED_Day]]),#REF!,0),COLUMN(#REF!),4,1,)))),""),"")</f>
        <v/>
      </c>
      <c r="W968" s="3" t="str">
        <f ca="1">IF(Veg_Table[[#This Row],[Previous_Prescription]]="","No",IF(Veg_Table[[#This Row],[Previous_Prescription]]=Veg_Table[[#This Row],[PRESCRIP]],"No","Yes"))</f>
        <v>No</v>
      </c>
      <c r="X968" s="3" t="str">
        <f>IF(Veg_Table[[#This Row],[EVM_LAST_EDITED_Day]]=Veg_Table[[#This Row],[Created_Day]],"New","Old")</f>
        <v>New</v>
      </c>
      <c r="Y968" s="1">
        <f>IFERROR(IF(FIND("delete",LOWER(Veg_Table[[#This Row],[PI_COMMENTS]]))&gt;=1,1,0),0)</f>
        <v>0</v>
      </c>
      <c r="Z968" s="1" t="str">
        <f>_xlfn.IFNA(IF(Veg_Table[[#This Row],[EVM_LAST_EDITOR]]="","Yes",VLOOKUP(Veg_Table[[#This Row],[EVM_LAST_EDITOR]],Roster_Table[#All],15,FALSE)),"Yes")</f>
        <v>Yes</v>
      </c>
      <c r="AA96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68" s="1" t="str">
        <f>_xlfn.IFNA(VLOOKUP(Veg_Table[[#This Row],[EVM_LAST_EDITOR]],Roster_Table[#All],3,FALSE),"zAWRR Not in Roster")</f>
        <v>Tyler</v>
      </c>
      <c r="AC968" s="1" t="str">
        <f>_xlfn.IFNA(VLOOKUP(Veg_Table[[#This Row],[EVM_LAST_EDITOR]],Roster_Table[#All],2,FALSE),"zAWRR Not in Roster")</f>
        <v>Rey</v>
      </c>
      <c r="AD968" s="1" t="str">
        <f>IF(_xlfn.CONCAT(Veg_Table[[#This Row],[First_Name]]," ",Veg_Table[[#This Row],[Last_Name]])="zAWRR Not in Roster zAWRR Not in Roster","zAWRR Not in Roster",_xlfn.CONCAT(Veg_Table[[#This Row],[First_Name]]," ",Veg_Table[[#This Row],[Last_Name]]))</f>
        <v>Tyler Rey</v>
      </c>
      <c r="AE968">
        <v>3225865</v>
      </c>
      <c r="AF968" t="s">
        <v>5967</v>
      </c>
      <c r="AG968" t="s">
        <v>93</v>
      </c>
      <c r="AH968" t="s">
        <v>1670</v>
      </c>
      <c r="AI968" t="s">
        <v>1966</v>
      </c>
      <c r="AJ968" t="s">
        <v>36</v>
      </c>
      <c r="AL968" t="s">
        <v>22</v>
      </c>
      <c r="AM968" t="s">
        <v>38</v>
      </c>
      <c r="AN968" t="s">
        <v>25</v>
      </c>
      <c r="AO968" t="s">
        <v>25</v>
      </c>
      <c r="AP968">
        <v>7</v>
      </c>
      <c r="AQ968">
        <v>65</v>
      </c>
      <c r="AR968" t="s">
        <v>511</v>
      </c>
      <c r="AS968" t="s">
        <v>45</v>
      </c>
      <c r="AT968" t="s">
        <v>515</v>
      </c>
      <c r="AV968" t="s">
        <v>512</v>
      </c>
      <c r="AW968" t="s">
        <v>5728</v>
      </c>
      <c r="AZ968"/>
      <c r="BB968" s="4"/>
      <c r="BD968" t="s">
        <v>29</v>
      </c>
      <c r="BE968" t="s">
        <v>25</v>
      </c>
      <c r="BF968" t="s">
        <v>513</v>
      </c>
      <c r="BI968" s="3"/>
      <c r="BJ968" t="s">
        <v>5417</v>
      </c>
      <c r="BK968" s="30" t="s">
        <v>166</v>
      </c>
      <c r="BL968" s="3">
        <v>43964.408726851849</v>
      </c>
      <c r="BM968" t="s">
        <v>31</v>
      </c>
      <c r="BN968" t="s">
        <v>32</v>
      </c>
      <c r="BQ968" t="s">
        <v>1025</v>
      </c>
      <c r="BR968" t="s">
        <v>28</v>
      </c>
      <c r="BS968" t="s">
        <v>28</v>
      </c>
      <c r="BT968" t="s">
        <v>166</v>
      </c>
      <c r="BU968" s="3">
        <v>43964.407743055555</v>
      </c>
      <c r="BV968" t="s">
        <v>803</v>
      </c>
      <c r="BW968" s="3">
        <v>43965.17118824074</v>
      </c>
      <c r="BX968" t="s">
        <v>5729</v>
      </c>
      <c r="CG968"/>
      <c r="CH968"/>
      <c r="CI968"/>
      <c r="CY968"/>
      <c r="DA968"/>
      <c r="DE968"/>
      <c r="DF968"/>
    </row>
    <row r="969" spans="1:110" x14ac:dyDescent="0.25">
      <c r="A969" s="1">
        <f>IF(Veg_Table[[#This Row],[VP_STATUS]]="Hold",0,IF(OR(AND(Veg_Table[[#This Row],[PRESCRIP]]="NW_No Work",Veg_Table[[#This Row],[VP_STATUS]]&lt;&gt;"No Work Required Under EVM"),AND(Veg_Table[[#This Row],[VP_STATUS]]="No Work Required Under EVM",Veg_Table[[#This Row],[PRESCRIP]]&lt;&gt;"NW_No Work")),1,0))</f>
        <v>0</v>
      </c>
      <c r="B969" s="1">
        <f>IF(Veg_Table[[#This Row],[SPECIES]]="",1,0)</f>
        <v>0</v>
      </c>
      <c r="C969" s="1">
        <f>IF(Veg_Table[[#This Row],[DIAMETER]]="",1,0)</f>
        <v>0</v>
      </c>
      <c r="D969" s="1">
        <f>IF(Veg_Table[[#This Row],[HEIGHT]]="",1,0)</f>
        <v>0</v>
      </c>
      <c r="E96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69" s="1">
        <f>IF(AND(Veg_Table[[#This Row],[TAT_RESULT]]="ABATE",Veg_Table[[#This Row],[PRESCRIP]]="NW_No Work"),1,0)</f>
        <v>0</v>
      </c>
      <c r="G969" s="1">
        <f>IF(OR(Veg_Table[[#This Row],[Prescription R-Scale]]="NA",Veg_Table[[#This Row],[Diameter R-Scale]]="NA"),0,IF(Veg_Table[[#This Row],[Diameter R-Scale]]&lt;&gt;Veg_Table[[#This Row],[Prescription R-Scale]],1,0))</f>
        <v>0</v>
      </c>
      <c r="H969" s="1">
        <f>IF(OR(AND(Veg_Table[[#This Row],[PRESCRIP]]="BC_Br Rmv", Veg_Table[[#This Row],[WOOD_MAN]]&lt;&gt;"Not Needed"),AND(Veg_Table[[#This Row],[PRESCRIP]]="BCS_Br Rmv+Trt", Veg_Table[[#This Row],[WOOD_MAN]]&lt;&gt;"Not Needed")),1,0)</f>
        <v>0</v>
      </c>
      <c r="I969" s="1">
        <f ca="1">IF(AND(Veg_Table[[#This Row],[Prescription_Changed]]="Yes",Veg_Table[[#This Row],[TAT_RESULT]]=""),1,0)</f>
        <v>0</v>
      </c>
      <c r="J969" s="1">
        <f ca="1">SUM(Veg_Table[[#This Row],[Prescription and Status do not match]:[Prescription_Edited_And_TAT_Is_Blank]])</f>
        <v>0</v>
      </c>
      <c r="K969" s="1">
        <f ca="1">IF(Veg_Table[[#This Row],[Sum of Errors]]&gt;0,1,0)</f>
        <v>0</v>
      </c>
      <c r="L969" s="1">
        <f>1</f>
        <v>1</v>
      </c>
      <c r="M96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969" s="1">
        <f>IF(OR(MID(Veg_Table[[#This Row],[PRESCRIP]],2,1)="1",MID(Veg_Table[[#This Row],[PRESCRIP]],2,1)="2",MID(Veg_Table[[#This Row],[PRESCRIP]],2,1)="3",MID(Veg_Table[[#This Row],[PRESCRIP]],2,1)="4"),_xlfn.NUMBERVALUE(MID(Veg_Table[[#This Row],[PRESCRIP]],2,1)),"NA")</f>
        <v>3</v>
      </c>
      <c r="O969" s="1">
        <f>WEEKNUM(Veg_Table[[#This Row],[EVM_LAST_EDITED_Day]],2)</f>
        <v>20</v>
      </c>
      <c r="P969" s="25">
        <f>IFERROR(DATE(YEAR(Veg_Table[[#This Row],[EVM_LAST_EDITED2]]),MONTH(Veg_Table[[#This Row],[EVM_LAST_EDITED2]]),DAY(Veg_Table[[#This Row],[EVM_LAST_EDITED2]])),DATE(2019,1,1))</f>
        <v>43964</v>
      </c>
      <c r="Q969" s="3">
        <f>VALUE(SUBSTITUTE(Veg_Table[[#This Row],[EVM_LAST_EDITED]],",",""))</f>
        <v>43964.408806597203</v>
      </c>
      <c r="R969" s="1" t="str">
        <f>_xlfn.IFNA(IF(Veg_Table[[#This Row],[EVM_LAST_EDITOR]]="","zBlank EVM Last Editor",VLOOKUP(Veg_Table[[#This Row],[EVM_LAST_EDITOR]],Roster_Table[#All],4,FALSE)),"zAWRR Not in Roster")</f>
        <v>MGE</v>
      </c>
      <c r="S969" s="1" t="str">
        <f>_xlfn.IFNA(IF(Veg_Table[[#This Row],[EVM_LAST_EDITOR]]="","zBlank EVM Last Editor",VLOOKUP(Veg_Table[[#This Row],[EVM_LAST_EDITOR]],Roster_Table[#All],16,FALSE)),"zCompany_AWRR not in Roster")</f>
        <v>MGE_Mountain G Enterprises</v>
      </c>
      <c r="T969" s="2">
        <f>IFERROR(DATE(YEAR(Veg_Table[[#This Row],[Created2]]),MONTH(Veg_Table[[#This Row],[Created2]]),DAY(Veg_Table[[#This Row],[Created2]])),DATE(2019,1,1))</f>
        <v>43923</v>
      </c>
      <c r="U969" s="3">
        <f>VALUE(SUBSTITUTE(Veg_Table[[#This Row],[Created]],",",""))</f>
        <v>43923.236378703703</v>
      </c>
      <c r="V969" s="3" t="str">
        <f ca="1">IFERROR(_xlfn.IFNA(CELL("contents",INDIRECT(_xlfn.CONCAT("Veg_Table_Production_Data!",ADDRESS(MATCH(_xlfn.MAXIFS(#REF!,#REF!,"="&amp;Veg_Table[[#This Row],[AUTO_ID]],#REF!,"&lt;"&amp;Veg_Table[[#This Row],[EVM_LAST_EDITED_Day]]),#REF!,0),COLUMN(#REF!),4,1,)))),""),"")</f>
        <v/>
      </c>
      <c r="W969" s="3" t="str">
        <f ca="1">IF(Veg_Table[[#This Row],[Previous_Prescription]]="","No",IF(Veg_Table[[#This Row],[Previous_Prescription]]=Veg_Table[[#This Row],[PRESCRIP]],"No","Yes"))</f>
        <v>No</v>
      </c>
      <c r="X969" s="3" t="str">
        <f>IF(Veg_Table[[#This Row],[EVM_LAST_EDITED_Day]]=Veg_Table[[#This Row],[Created_Day]],"New","Old")</f>
        <v>Old</v>
      </c>
      <c r="Y969" s="1">
        <f>IFERROR(IF(FIND("delete",LOWER(Veg_Table[[#This Row],[PI_COMMENTS]]))&gt;=1,1,0),0)</f>
        <v>1</v>
      </c>
      <c r="Z969" s="1" t="str">
        <f>_xlfn.IFNA(IF(Veg_Table[[#This Row],[EVM_LAST_EDITOR]]="","Yes",VLOOKUP(Veg_Table[[#This Row],[EVM_LAST_EDITOR]],Roster_Table[#All],15,FALSE)),"Yes")</f>
        <v>Yes</v>
      </c>
      <c r="AA96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69" s="1" t="str">
        <f>_xlfn.IFNA(VLOOKUP(Veg_Table[[#This Row],[EVM_LAST_EDITOR]],Roster_Table[#All],3,FALSE),"zAWRR Not in Roster")</f>
        <v>Miguel</v>
      </c>
      <c r="AC969" s="1" t="str">
        <f>_xlfn.IFNA(VLOOKUP(Veg_Table[[#This Row],[EVM_LAST_EDITOR]],Roster_Table[#All],2,FALSE),"zAWRR Not in Roster")</f>
        <v>Dominguez-Diaz</v>
      </c>
      <c r="AD969" s="1" t="str">
        <f>IF(_xlfn.CONCAT(Veg_Table[[#This Row],[First_Name]]," ",Veg_Table[[#This Row],[Last_Name]])="zAWRR Not in Roster zAWRR Not in Roster","zAWRR Not in Roster",_xlfn.CONCAT(Veg_Table[[#This Row],[First_Name]]," ",Veg_Table[[#This Row],[Last_Name]]))</f>
        <v>Miguel Dominguez-Diaz</v>
      </c>
      <c r="AE969">
        <v>2966875</v>
      </c>
      <c r="AF969" t="s">
        <v>2412</v>
      </c>
      <c r="AG969" t="s">
        <v>30</v>
      </c>
      <c r="AH969" t="s">
        <v>1390</v>
      </c>
      <c r="AI969" t="s">
        <v>1350</v>
      </c>
      <c r="AJ969" t="s">
        <v>526</v>
      </c>
      <c r="AK969" t="s">
        <v>28</v>
      </c>
      <c r="AL969" t="s">
        <v>830</v>
      </c>
      <c r="AM969" t="s">
        <v>1034</v>
      </c>
      <c r="AN969" t="s">
        <v>25</v>
      </c>
      <c r="AO969" t="s">
        <v>25</v>
      </c>
      <c r="AP969">
        <v>28</v>
      </c>
      <c r="AQ969">
        <v>110</v>
      </c>
      <c r="AR969" t="s">
        <v>28</v>
      </c>
      <c r="AS969" t="s">
        <v>804</v>
      </c>
      <c r="AT969" t="s">
        <v>515</v>
      </c>
      <c r="AU969" t="s">
        <v>25</v>
      </c>
      <c r="AV969" t="s">
        <v>512</v>
      </c>
      <c r="AW969" t="s">
        <v>5180</v>
      </c>
      <c r="AX969" t="s">
        <v>825</v>
      </c>
      <c r="AY969" t="s">
        <v>28</v>
      </c>
      <c r="AZ969">
        <v>0</v>
      </c>
      <c r="BA969" t="s">
        <v>28</v>
      </c>
      <c r="BB969" s="4"/>
      <c r="BC969" t="s">
        <v>28</v>
      </c>
      <c r="BD969" t="s">
        <v>29</v>
      </c>
      <c r="BE969" t="s">
        <v>28</v>
      </c>
      <c r="BF969" t="s">
        <v>28</v>
      </c>
      <c r="BG969" t="s">
        <v>28</v>
      </c>
      <c r="BH969" t="s">
        <v>28</v>
      </c>
      <c r="BI969" s="3"/>
      <c r="BJ969" t="s">
        <v>1799</v>
      </c>
      <c r="BK969" s="30" t="s">
        <v>146</v>
      </c>
      <c r="BL969" s="3">
        <v>43964.408806597225</v>
      </c>
      <c r="BM969" t="s">
        <v>31</v>
      </c>
      <c r="BN969" t="s">
        <v>32</v>
      </c>
      <c r="BO969" t="s">
        <v>2289</v>
      </c>
      <c r="BP969" t="s">
        <v>2103</v>
      </c>
      <c r="BQ969" t="s">
        <v>826</v>
      </c>
      <c r="BR969" t="s">
        <v>28</v>
      </c>
      <c r="BS969" t="s">
        <v>28</v>
      </c>
      <c r="BT969" t="s">
        <v>803</v>
      </c>
      <c r="BU969" s="3">
        <v>43923.236378703703</v>
      </c>
      <c r="BV969" t="s">
        <v>803</v>
      </c>
      <c r="BW969" s="3">
        <v>43964.480829837965</v>
      </c>
      <c r="BX969" t="s">
        <v>2413</v>
      </c>
      <c r="CG969"/>
      <c r="CH969"/>
      <c r="CI969"/>
      <c r="CY969"/>
      <c r="DA969"/>
      <c r="DE969"/>
      <c r="DF969"/>
    </row>
    <row r="970" spans="1:110" x14ac:dyDescent="0.25">
      <c r="A970" s="1">
        <f>IF(Veg_Table[[#This Row],[VP_STATUS]]="Hold",0,IF(OR(AND(Veg_Table[[#This Row],[PRESCRIP]]="NW_No Work",Veg_Table[[#This Row],[VP_STATUS]]&lt;&gt;"No Work Required Under EVM"),AND(Veg_Table[[#This Row],[VP_STATUS]]="No Work Required Under EVM",Veg_Table[[#This Row],[PRESCRIP]]&lt;&gt;"NW_No Work")),1,0))</f>
        <v>0</v>
      </c>
      <c r="B970" s="1">
        <f>IF(Veg_Table[[#This Row],[SPECIES]]="",1,0)</f>
        <v>0</v>
      </c>
      <c r="C970" s="1">
        <f>IF(Veg_Table[[#This Row],[DIAMETER]]="",1,0)</f>
        <v>0</v>
      </c>
      <c r="D970" s="1">
        <f>IF(Veg_Table[[#This Row],[HEIGHT]]="",1,0)</f>
        <v>0</v>
      </c>
      <c r="E97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70" s="1">
        <f>IF(AND(Veg_Table[[#This Row],[TAT_RESULT]]="ABATE",Veg_Table[[#This Row],[PRESCRIP]]="NW_No Work"),1,0)</f>
        <v>0</v>
      </c>
      <c r="G970" s="1">
        <f>IF(OR(Veg_Table[[#This Row],[Prescription R-Scale]]="NA",Veg_Table[[#This Row],[Diameter R-Scale]]="NA"),0,IF(Veg_Table[[#This Row],[Diameter R-Scale]]&lt;&gt;Veg_Table[[#This Row],[Prescription R-Scale]],1,0))</f>
        <v>0</v>
      </c>
      <c r="H970" s="1">
        <f>IF(OR(AND(Veg_Table[[#This Row],[PRESCRIP]]="BC_Br Rmv", Veg_Table[[#This Row],[WOOD_MAN]]&lt;&gt;"Not Needed"),AND(Veg_Table[[#This Row],[PRESCRIP]]="BCS_Br Rmv+Trt", Veg_Table[[#This Row],[WOOD_MAN]]&lt;&gt;"Not Needed")),1,0)</f>
        <v>0</v>
      </c>
      <c r="I970" s="1">
        <f ca="1">IF(AND(Veg_Table[[#This Row],[Prescription_Changed]]="Yes",Veg_Table[[#This Row],[TAT_RESULT]]=""),1,0)</f>
        <v>0</v>
      </c>
      <c r="J970" s="1">
        <f ca="1">SUM(Veg_Table[[#This Row],[Prescription and Status do not match]:[Prescription_Edited_And_TAT_Is_Blank]])</f>
        <v>0</v>
      </c>
      <c r="K970" s="1">
        <f ca="1">IF(Veg_Table[[#This Row],[Sum of Errors]]&gt;0,1,0)</f>
        <v>0</v>
      </c>
      <c r="L970" s="1">
        <f>1</f>
        <v>1</v>
      </c>
      <c r="M970"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970" s="1" t="str">
        <f>IF(OR(MID(Veg_Table[[#This Row],[PRESCRIP]],2,1)="1",MID(Veg_Table[[#This Row],[PRESCRIP]],2,1)="2",MID(Veg_Table[[#This Row],[PRESCRIP]],2,1)="3",MID(Veg_Table[[#This Row],[PRESCRIP]],2,1)="4"),_xlfn.NUMBERVALUE(MID(Veg_Table[[#This Row],[PRESCRIP]],2,1)),"NA")</f>
        <v>NA</v>
      </c>
      <c r="O970" s="1">
        <f>WEEKNUM(Veg_Table[[#This Row],[EVM_LAST_EDITED_Day]],2)</f>
        <v>20</v>
      </c>
      <c r="P970" s="25">
        <f>IFERROR(DATE(YEAR(Veg_Table[[#This Row],[EVM_LAST_EDITED2]]),MONTH(Veg_Table[[#This Row],[EVM_LAST_EDITED2]]),DAY(Veg_Table[[#This Row],[EVM_LAST_EDITED2]])),DATE(2019,1,1))</f>
        <v>43964</v>
      </c>
      <c r="Q970" s="3">
        <f>VALUE(SUBSTITUTE(Veg_Table[[#This Row],[EVM_LAST_EDITED]],",",""))</f>
        <v>43964.408892650499</v>
      </c>
      <c r="R970" s="1" t="str">
        <f>_xlfn.IFNA(IF(Veg_Table[[#This Row],[EVM_LAST_EDITOR]]="","zBlank EVM Last Editor",VLOOKUP(Veg_Table[[#This Row],[EVM_LAST_EDITOR]],Roster_Table[#All],4,FALSE)),"zAWRR Not in Roster")</f>
        <v>MBG</v>
      </c>
      <c r="S970" s="1" t="str">
        <f>_xlfn.IFNA(IF(Veg_Table[[#This Row],[EVM_LAST_EDITOR]]="","zBlank EVM Last Editor",VLOOKUP(Veg_Table[[#This Row],[EVM_LAST_EDITOR]],Roster_Table[#All],16,FALSE)),"zCompany_AWRR not in Roster")</f>
        <v>MBG_Mason, Bruce &amp; Girard</v>
      </c>
      <c r="T970" s="2">
        <f>IFERROR(DATE(YEAR(Veg_Table[[#This Row],[Created2]]),MONTH(Veg_Table[[#This Row],[Created2]]),DAY(Veg_Table[[#This Row],[Created2]])),DATE(2019,1,1))</f>
        <v>43964</v>
      </c>
      <c r="U970" s="3">
        <f>VALUE(SUBSTITUTE(Veg_Table[[#This Row],[Created]],",",""))</f>
        <v>43964.408892650499</v>
      </c>
      <c r="V970" s="3" t="str">
        <f ca="1">IFERROR(_xlfn.IFNA(CELL("contents",INDIRECT(_xlfn.CONCAT("Veg_Table_Production_Data!",ADDRESS(MATCH(_xlfn.MAXIFS(#REF!,#REF!,"="&amp;Veg_Table[[#This Row],[AUTO_ID]],#REF!,"&lt;"&amp;Veg_Table[[#This Row],[EVM_LAST_EDITED_Day]]),#REF!,0),COLUMN(#REF!),4,1,)))),""),"")</f>
        <v/>
      </c>
      <c r="W970" s="3" t="str">
        <f ca="1">IF(Veg_Table[[#This Row],[Previous_Prescription]]="","No",IF(Veg_Table[[#This Row],[Previous_Prescription]]=Veg_Table[[#This Row],[PRESCRIP]],"No","Yes"))</f>
        <v>No</v>
      </c>
      <c r="X970" s="3" t="str">
        <f>IF(Veg_Table[[#This Row],[EVM_LAST_EDITED_Day]]=Veg_Table[[#This Row],[Created_Day]],"New","Old")</f>
        <v>New</v>
      </c>
      <c r="Y970" s="1">
        <f>IFERROR(IF(FIND("delete",LOWER(Veg_Table[[#This Row],[PI_COMMENTS]]))&gt;=1,1,0),0)</f>
        <v>0</v>
      </c>
      <c r="Z970" s="1" t="str">
        <f>_xlfn.IFNA(IF(Veg_Table[[#This Row],[EVM_LAST_EDITOR]]="","Yes",VLOOKUP(Veg_Table[[#This Row],[EVM_LAST_EDITOR]],Roster_Table[#All],15,FALSE)),"Yes")</f>
        <v>Yes</v>
      </c>
      <c r="AA97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70" s="1" t="str">
        <f>_xlfn.IFNA(VLOOKUP(Veg_Table[[#This Row],[EVM_LAST_EDITOR]],Roster_Table[#All],3,FALSE),"zAWRR Not in Roster")</f>
        <v>Nicholas</v>
      </c>
      <c r="AC970" s="1" t="str">
        <f>_xlfn.IFNA(VLOOKUP(Veg_Table[[#This Row],[EVM_LAST_EDITOR]],Roster_Table[#All],2,FALSE),"zAWRR Not in Roster")</f>
        <v>Coleman</v>
      </c>
      <c r="AD970" s="1" t="str">
        <f>IF(_xlfn.CONCAT(Veg_Table[[#This Row],[First_Name]]," ",Veg_Table[[#This Row],[Last_Name]])="zAWRR Not in Roster zAWRR Not in Roster","zAWRR Not in Roster",_xlfn.CONCAT(Veg_Table[[#This Row],[First_Name]]," ",Veg_Table[[#This Row],[Last_Name]]))</f>
        <v>Nicholas Coleman</v>
      </c>
      <c r="AE970">
        <v>3223538</v>
      </c>
      <c r="AF970" t="s">
        <v>5725</v>
      </c>
      <c r="AG970" t="s">
        <v>93</v>
      </c>
      <c r="AH970" t="s">
        <v>3444</v>
      </c>
      <c r="AI970" t="s">
        <v>4666</v>
      </c>
      <c r="AJ970" t="s">
        <v>21</v>
      </c>
      <c r="AL970" t="s">
        <v>372</v>
      </c>
      <c r="AM970" t="s">
        <v>40</v>
      </c>
      <c r="AN970" t="s">
        <v>25</v>
      </c>
      <c r="AO970" t="s">
        <v>25</v>
      </c>
      <c r="AP970">
        <v>18</v>
      </c>
      <c r="AQ970">
        <v>60</v>
      </c>
      <c r="AR970" t="s">
        <v>511</v>
      </c>
      <c r="AS970" t="s">
        <v>24</v>
      </c>
      <c r="AT970" t="s">
        <v>26</v>
      </c>
      <c r="AV970" t="s">
        <v>512</v>
      </c>
      <c r="AW970" t="s">
        <v>5726</v>
      </c>
      <c r="AZ970"/>
      <c r="BB970" s="4"/>
      <c r="BD970" t="s">
        <v>29</v>
      </c>
      <c r="BE970" t="s">
        <v>25</v>
      </c>
      <c r="BF970" t="s">
        <v>513</v>
      </c>
      <c r="BI970" s="3"/>
      <c r="BJ970" t="s">
        <v>27</v>
      </c>
      <c r="BK970" s="30" t="s">
        <v>107</v>
      </c>
      <c r="BL970" s="3">
        <v>43964.408892650463</v>
      </c>
      <c r="BM970" t="s">
        <v>31</v>
      </c>
      <c r="BN970" t="s">
        <v>32</v>
      </c>
      <c r="BP970" t="s">
        <v>3445</v>
      </c>
      <c r="BQ970" t="s">
        <v>1025</v>
      </c>
      <c r="BR970" t="s">
        <v>28</v>
      </c>
      <c r="BS970" t="s">
        <v>28</v>
      </c>
      <c r="BT970" t="s">
        <v>107</v>
      </c>
      <c r="BU970" s="3">
        <v>43964.408892650463</v>
      </c>
      <c r="BV970" t="s">
        <v>803</v>
      </c>
      <c r="BW970" s="3">
        <v>43964.522644999997</v>
      </c>
      <c r="BX970" t="s">
        <v>5727</v>
      </c>
      <c r="CG970"/>
      <c r="CH970"/>
      <c r="CI970"/>
      <c r="CY970"/>
      <c r="DA970"/>
      <c r="DF970"/>
    </row>
    <row r="971" spans="1:110" x14ac:dyDescent="0.25">
      <c r="A971" s="1">
        <f>IF(Veg_Table[[#This Row],[VP_STATUS]]="Hold",0,IF(OR(AND(Veg_Table[[#This Row],[PRESCRIP]]="NW_No Work",Veg_Table[[#This Row],[VP_STATUS]]&lt;&gt;"No Work Required Under EVM"),AND(Veg_Table[[#This Row],[VP_STATUS]]="No Work Required Under EVM",Veg_Table[[#This Row],[PRESCRIP]]&lt;&gt;"NW_No Work")),1,0))</f>
        <v>0</v>
      </c>
      <c r="B971" s="1">
        <f>IF(Veg_Table[[#This Row],[SPECIES]]="",1,0)</f>
        <v>0</v>
      </c>
      <c r="C971" s="1">
        <f>IF(Veg_Table[[#This Row],[DIAMETER]]="",1,0)</f>
        <v>0</v>
      </c>
      <c r="D971" s="1">
        <f>IF(Veg_Table[[#This Row],[HEIGHT]]="",1,0)</f>
        <v>0</v>
      </c>
      <c r="E97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71" s="1">
        <f>IF(AND(Veg_Table[[#This Row],[TAT_RESULT]]="ABATE",Veg_Table[[#This Row],[PRESCRIP]]="NW_No Work"),1,0)</f>
        <v>0</v>
      </c>
      <c r="G971" s="1">
        <f>IF(OR(Veg_Table[[#This Row],[Prescription R-Scale]]="NA",Veg_Table[[#This Row],[Diameter R-Scale]]="NA"),0,IF(Veg_Table[[#This Row],[Diameter R-Scale]]&lt;&gt;Veg_Table[[#This Row],[Prescription R-Scale]],1,0))</f>
        <v>0</v>
      </c>
      <c r="H971" s="1">
        <f>IF(OR(AND(Veg_Table[[#This Row],[PRESCRIP]]="BC_Br Rmv", Veg_Table[[#This Row],[WOOD_MAN]]&lt;&gt;"Not Needed"),AND(Veg_Table[[#This Row],[PRESCRIP]]="BCS_Br Rmv+Trt", Veg_Table[[#This Row],[WOOD_MAN]]&lt;&gt;"Not Needed")),1,0)</f>
        <v>0</v>
      </c>
      <c r="I971" s="1">
        <f ca="1">IF(AND(Veg_Table[[#This Row],[Prescription_Changed]]="Yes",Veg_Table[[#This Row],[TAT_RESULT]]=""),1,0)</f>
        <v>0</v>
      </c>
      <c r="J971" s="1">
        <f ca="1">SUM(Veg_Table[[#This Row],[Prescription and Status do not match]:[Prescription_Edited_And_TAT_Is_Blank]])</f>
        <v>0</v>
      </c>
      <c r="K971" s="1">
        <f ca="1">IF(Veg_Table[[#This Row],[Sum of Errors]]&gt;0,1,0)</f>
        <v>0</v>
      </c>
      <c r="L971" s="1">
        <f>1</f>
        <v>1</v>
      </c>
      <c r="M97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971" s="1">
        <f>IF(OR(MID(Veg_Table[[#This Row],[PRESCRIP]],2,1)="1",MID(Veg_Table[[#This Row],[PRESCRIP]],2,1)="2",MID(Veg_Table[[#This Row],[PRESCRIP]],2,1)="3",MID(Veg_Table[[#This Row],[PRESCRIP]],2,1)="4"),_xlfn.NUMBERVALUE(MID(Veg_Table[[#This Row],[PRESCRIP]],2,1)),"NA")</f>
        <v>1</v>
      </c>
      <c r="O971" s="1">
        <f>WEEKNUM(Veg_Table[[#This Row],[EVM_LAST_EDITED_Day]],2)</f>
        <v>20</v>
      </c>
      <c r="P971" s="25">
        <f>IFERROR(DATE(YEAR(Veg_Table[[#This Row],[EVM_LAST_EDITED2]]),MONTH(Veg_Table[[#This Row],[EVM_LAST_EDITED2]]),DAY(Veg_Table[[#This Row],[EVM_LAST_EDITED2]])),DATE(2019,1,1))</f>
        <v>43964</v>
      </c>
      <c r="Q971" s="3">
        <f>VALUE(SUBSTITUTE(Veg_Table[[#This Row],[EVM_LAST_EDITED]],",",""))</f>
        <v>43964.409259259301</v>
      </c>
      <c r="R971" s="1" t="str">
        <f>_xlfn.IFNA(IF(Veg_Table[[#This Row],[EVM_LAST_EDITOR]]="","zBlank EVM Last Editor",VLOOKUP(Veg_Table[[#This Row],[EVM_LAST_EDITOR]],Roster_Table[#All],4,FALSE)),"zAWRR Not in Roster")</f>
        <v>MGE</v>
      </c>
      <c r="S971" s="1" t="str">
        <f>_xlfn.IFNA(IF(Veg_Table[[#This Row],[EVM_LAST_EDITOR]]="","zBlank EVM Last Editor",VLOOKUP(Veg_Table[[#This Row],[EVM_LAST_EDITOR]],Roster_Table[#All],16,FALSE)),"zCompany_AWRR not in Roster")</f>
        <v>MGE_Mountain G Enterprises</v>
      </c>
      <c r="T971" s="2">
        <f>IFERROR(DATE(YEAR(Veg_Table[[#This Row],[Created2]]),MONTH(Veg_Table[[#This Row],[Created2]]),DAY(Veg_Table[[#This Row],[Created2]])),DATE(2019,1,1))</f>
        <v>43921</v>
      </c>
      <c r="U971" s="3">
        <f>VALUE(SUBSTITUTE(Veg_Table[[#This Row],[Created]],",",""))</f>
        <v>43921.671354166698</v>
      </c>
      <c r="V971" s="3" t="str">
        <f ca="1">IFERROR(_xlfn.IFNA(CELL("contents",INDIRECT(_xlfn.CONCAT("Veg_Table_Production_Data!",ADDRESS(MATCH(_xlfn.MAXIFS(#REF!,#REF!,"="&amp;Veg_Table[[#This Row],[AUTO_ID]],#REF!,"&lt;"&amp;Veg_Table[[#This Row],[EVM_LAST_EDITED_Day]]),#REF!,0),COLUMN(#REF!),4,1,)))),""),"")</f>
        <v/>
      </c>
      <c r="W971" s="3" t="str">
        <f ca="1">IF(Veg_Table[[#This Row],[Previous_Prescription]]="","No",IF(Veg_Table[[#This Row],[Previous_Prescription]]=Veg_Table[[#This Row],[PRESCRIP]],"No","Yes"))</f>
        <v>No</v>
      </c>
      <c r="X971" s="3" t="str">
        <f>IF(Veg_Table[[#This Row],[EVM_LAST_EDITED_Day]]=Veg_Table[[#This Row],[Created_Day]],"New","Old")</f>
        <v>Old</v>
      </c>
      <c r="Y971" s="1">
        <f>IFERROR(IF(FIND("delete",LOWER(Veg_Table[[#This Row],[PI_COMMENTS]]))&gt;=1,1,0),0)</f>
        <v>0</v>
      </c>
      <c r="Z971" s="1" t="str">
        <f>_xlfn.IFNA(IF(Veg_Table[[#This Row],[EVM_LAST_EDITOR]]="","Yes",VLOOKUP(Veg_Table[[#This Row],[EVM_LAST_EDITOR]],Roster_Table[#All],15,FALSE)),"Yes")</f>
        <v>Yes</v>
      </c>
      <c r="AA97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71" s="1" t="str">
        <f>_xlfn.IFNA(VLOOKUP(Veg_Table[[#This Row],[EVM_LAST_EDITOR]],Roster_Table[#All],3,FALSE),"zAWRR Not in Roster")</f>
        <v>Tyler</v>
      </c>
      <c r="AC971" s="1" t="str">
        <f>_xlfn.IFNA(VLOOKUP(Veg_Table[[#This Row],[EVM_LAST_EDITOR]],Roster_Table[#All],2,FALSE),"zAWRR Not in Roster")</f>
        <v>Rey</v>
      </c>
      <c r="AD971" s="1" t="str">
        <f>IF(_xlfn.CONCAT(Veg_Table[[#This Row],[First_Name]]," ",Veg_Table[[#This Row],[Last_Name]])="zAWRR Not in Roster zAWRR Not in Roster","zAWRR Not in Roster",_xlfn.CONCAT(Veg_Table[[#This Row],[First_Name]]," ",Veg_Table[[#This Row],[Last_Name]]))</f>
        <v>Tyler Rey</v>
      </c>
      <c r="AE971">
        <v>2963505</v>
      </c>
      <c r="AF971" t="s">
        <v>5686</v>
      </c>
      <c r="AG971" t="s">
        <v>93</v>
      </c>
      <c r="AH971" t="s">
        <v>1670</v>
      </c>
      <c r="AI971" t="s">
        <v>1966</v>
      </c>
      <c r="AJ971" t="s">
        <v>36</v>
      </c>
      <c r="AL971" t="s">
        <v>22</v>
      </c>
      <c r="AM971" t="s">
        <v>38</v>
      </c>
      <c r="AN971" t="s">
        <v>25</v>
      </c>
      <c r="AO971" t="s">
        <v>25</v>
      </c>
      <c r="AP971">
        <v>7</v>
      </c>
      <c r="AQ971">
        <v>55</v>
      </c>
      <c r="AR971" t="s">
        <v>511</v>
      </c>
      <c r="AS971" t="s">
        <v>45</v>
      </c>
      <c r="AT971" t="s">
        <v>515</v>
      </c>
      <c r="AV971" t="s">
        <v>512</v>
      </c>
      <c r="AW971" t="s">
        <v>5687</v>
      </c>
      <c r="AZ971"/>
      <c r="BB971" s="4"/>
      <c r="BD971" t="s">
        <v>29</v>
      </c>
      <c r="BE971" t="s">
        <v>25</v>
      </c>
      <c r="BF971" t="s">
        <v>513</v>
      </c>
      <c r="BI971" s="3"/>
      <c r="BJ971" t="s">
        <v>5417</v>
      </c>
      <c r="BK971" s="30" t="s">
        <v>166</v>
      </c>
      <c r="BL971" s="3">
        <v>43964.409259259257</v>
      </c>
      <c r="BM971" t="s">
        <v>31</v>
      </c>
      <c r="BN971" t="s">
        <v>32</v>
      </c>
      <c r="BP971" t="s">
        <v>1671</v>
      </c>
      <c r="BQ971" t="s">
        <v>1025</v>
      </c>
      <c r="BR971" t="s">
        <v>28</v>
      </c>
      <c r="BS971" t="s">
        <v>28</v>
      </c>
      <c r="BT971" t="s">
        <v>166</v>
      </c>
      <c r="BU971" s="3">
        <v>43921.671354166669</v>
      </c>
      <c r="BV971" t="s">
        <v>803</v>
      </c>
      <c r="BW971" s="3">
        <v>43964.64853619213</v>
      </c>
      <c r="BX971" t="s">
        <v>5724</v>
      </c>
      <c r="CG971"/>
      <c r="CH971"/>
      <c r="CI971"/>
      <c r="CY971"/>
      <c r="DA971"/>
      <c r="DF971"/>
    </row>
    <row r="972" spans="1:110" x14ac:dyDescent="0.25">
      <c r="A972" s="1">
        <f>IF(Veg_Table[[#This Row],[VP_STATUS]]="Hold",0,IF(OR(AND(Veg_Table[[#This Row],[PRESCRIP]]="NW_No Work",Veg_Table[[#This Row],[VP_STATUS]]&lt;&gt;"No Work Required Under EVM"),AND(Veg_Table[[#This Row],[VP_STATUS]]="No Work Required Under EVM",Veg_Table[[#This Row],[PRESCRIP]]&lt;&gt;"NW_No Work")),1,0))</f>
        <v>0</v>
      </c>
      <c r="B972" s="1">
        <f>IF(Veg_Table[[#This Row],[SPECIES]]="",1,0)</f>
        <v>0</v>
      </c>
      <c r="C972" s="1">
        <f>IF(Veg_Table[[#This Row],[DIAMETER]]="",1,0)</f>
        <v>0</v>
      </c>
      <c r="D972" s="1">
        <f>IF(Veg_Table[[#This Row],[HEIGHT]]="",1,0)</f>
        <v>0</v>
      </c>
      <c r="E97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72" s="1">
        <f>IF(AND(Veg_Table[[#This Row],[TAT_RESULT]]="ABATE",Veg_Table[[#This Row],[PRESCRIP]]="NW_No Work"),1,0)</f>
        <v>0</v>
      </c>
      <c r="G972" s="1">
        <f>IF(OR(Veg_Table[[#This Row],[Prescription R-Scale]]="NA",Veg_Table[[#This Row],[Diameter R-Scale]]="NA"),0,IF(Veg_Table[[#This Row],[Diameter R-Scale]]&lt;&gt;Veg_Table[[#This Row],[Prescription R-Scale]],1,0))</f>
        <v>0</v>
      </c>
      <c r="H972" s="1">
        <f>IF(OR(AND(Veg_Table[[#This Row],[PRESCRIP]]="BC_Br Rmv", Veg_Table[[#This Row],[WOOD_MAN]]&lt;&gt;"Not Needed"),AND(Veg_Table[[#This Row],[PRESCRIP]]="BCS_Br Rmv+Trt", Veg_Table[[#This Row],[WOOD_MAN]]&lt;&gt;"Not Needed")),1,0)</f>
        <v>0</v>
      </c>
      <c r="I972" s="1">
        <f ca="1">IF(AND(Veg_Table[[#This Row],[Prescription_Changed]]="Yes",Veg_Table[[#This Row],[TAT_RESULT]]=""),1,0)</f>
        <v>0</v>
      </c>
      <c r="J972" s="1">
        <f ca="1">SUM(Veg_Table[[#This Row],[Prescription and Status do not match]:[Prescription_Edited_And_TAT_Is_Blank]])</f>
        <v>0</v>
      </c>
      <c r="K972" s="1">
        <f ca="1">IF(Veg_Table[[#This Row],[Sum of Errors]]&gt;0,1,0)</f>
        <v>0</v>
      </c>
      <c r="L972" s="1">
        <f>1</f>
        <v>1</v>
      </c>
      <c r="M97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972" s="1">
        <f>IF(OR(MID(Veg_Table[[#This Row],[PRESCRIP]],2,1)="1",MID(Veg_Table[[#This Row],[PRESCRIP]],2,1)="2",MID(Veg_Table[[#This Row],[PRESCRIP]],2,1)="3",MID(Veg_Table[[#This Row],[PRESCRIP]],2,1)="4"),_xlfn.NUMBERVALUE(MID(Veg_Table[[#This Row],[PRESCRIP]],2,1)),"NA")</f>
        <v>1</v>
      </c>
      <c r="O972" s="1">
        <f>WEEKNUM(Veg_Table[[#This Row],[EVM_LAST_EDITED_Day]],2)</f>
        <v>20</v>
      </c>
      <c r="P972" s="25">
        <f>IFERROR(DATE(YEAR(Veg_Table[[#This Row],[EVM_LAST_EDITED2]]),MONTH(Veg_Table[[#This Row],[EVM_LAST_EDITED2]]),DAY(Veg_Table[[#This Row],[EVM_LAST_EDITED2]])),DATE(2019,1,1))</f>
        <v>43964</v>
      </c>
      <c r="Q972" s="3">
        <f>VALUE(SUBSTITUTE(Veg_Table[[#This Row],[EVM_LAST_EDITED]],",",""))</f>
        <v>43964.409548611096</v>
      </c>
      <c r="R972" s="1" t="str">
        <f>_xlfn.IFNA(IF(Veg_Table[[#This Row],[EVM_LAST_EDITOR]]="","zBlank EVM Last Editor",VLOOKUP(Veg_Table[[#This Row],[EVM_LAST_EDITOR]],Roster_Table[#All],4,FALSE)),"zAWRR Not in Roster")</f>
        <v>MGE</v>
      </c>
      <c r="S972" s="1" t="str">
        <f>_xlfn.IFNA(IF(Veg_Table[[#This Row],[EVM_LAST_EDITOR]]="","zBlank EVM Last Editor",VLOOKUP(Veg_Table[[#This Row],[EVM_LAST_EDITOR]],Roster_Table[#All],16,FALSE)),"zCompany_AWRR not in Roster")</f>
        <v>MGE_Mountain G Enterprises</v>
      </c>
      <c r="T972" s="2">
        <f>IFERROR(DATE(YEAR(Veg_Table[[#This Row],[Created2]]),MONTH(Veg_Table[[#This Row],[Created2]]),DAY(Veg_Table[[#This Row],[Created2]])),DATE(2019,1,1))</f>
        <v>43922</v>
      </c>
      <c r="U972" s="3">
        <f>VALUE(SUBSTITUTE(Veg_Table[[#This Row],[Created]],",",""))</f>
        <v>43922.385266203702</v>
      </c>
      <c r="V972" s="3" t="str">
        <f ca="1">IFERROR(_xlfn.IFNA(CELL("contents",INDIRECT(_xlfn.CONCAT("Veg_Table_Production_Data!",ADDRESS(MATCH(_xlfn.MAXIFS(#REF!,#REF!,"="&amp;Veg_Table[[#This Row],[AUTO_ID]],#REF!,"&lt;"&amp;Veg_Table[[#This Row],[EVM_LAST_EDITED_Day]]),#REF!,0),COLUMN(#REF!),4,1,)))),""),"")</f>
        <v/>
      </c>
      <c r="W972" s="3" t="str">
        <f ca="1">IF(Veg_Table[[#This Row],[Previous_Prescription]]="","No",IF(Veg_Table[[#This Row],[Previous_Prescription]]=Veg_Table[[#This Row],[PRESCRIP]],"No","Yes"))</f>
        <v>No</v>
      </c>
      <c r="X972" s="3" t="str">
        <f>IF(Veg_Table[[#This Row],[EVM_LAST_EDITED_Day]]=Veg_Table[[#This Row],[Created_Day]],"New","Old")</f>
        <v>Old</v>
      </c>
      <c r="Y972" s="1">
        <f>IFERROR(IF(FIND("delete",LOWER(Veg_Table[[#This Row],[PI_COMMENTS]]))&gt;=1,1,0),0)</f>
        <v>0</v>
      </c>
      <c r="Z972" s="1" t="str">
        <f>_xlfn.IFNA(IF(Veg_Table[[#This Row],[EVM_LAST_EDITOR]]="","Yes",VLOOKUP(Veg_Table[[#This Row],[EVM_LAST_EDITOR]],Roster_Table[#All],15,FALSE)),"Yes")</f>
        <v>Yes</v>
      </c>
      <c r="AA97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72" s="1" t="str">
        <f>_xlfn.IFNA(VLOOKUP(Veg_Table[[#This Row],[EVM_LAST_EDITOR]],Roster_Table[#All],3,FALSE),"zAWRR Not in Roster")</f>
        <v>Tyler</v>
      </c>
      <c r="AC972" s="1" t="str">
        <f>_xlfn.IFNA(VLOOKUP(Veg_Table[[#This Row],[EVM_LAST_EDITOR]],Roster_Table[#All],2,FALSE),"zAWRR Not in Roster")</f>
        <v>Rey</v>
      </c>
      <c r="AD972" s="1" t="str">
        <f>IF(_xlfn.CONCAT(Veg_Table[[#This Row],[First_Name]]," ",Veg_Table[[#This Row],[Last_Name]])="zAWRR Not in Roster zAWRR Not in Roster","zAWRR Not in Roster",_xlfn.CONCAT(Veg_Table[[#This Row],[First_Name]]," ",Veg_Table[[#This Row],[Last_Name]]))</f>
        <v>Tyler Rey</v>
      </c>
      <c r="AE972">
        <v>2969995</v>
      </c>
      <c r="AF972" t="s">
        <v>5722</v>
      </c>
      <c r="AG972" t="s">
        <v>93</v>
      </c>
      <c r="AH972" t="s">
        <v>1670</v>
      </c>
      <c r="AI972" t="s">
        <v>1966</v>
      </c>
      <c r="AJ972" t="s">
        <v>36</v>
      </c>
      <c r="AL972" t="s">
        <v>22</v>
      </c>
      <c r="AM972" t="s">
        <v>38</v>
      </c>
      <c r="AN972" t="s">
        <v>25</v>
      </c>
      <c r="AO972" t="s">
        <v>25</v>
      </c>
      <c r="AP972">
        <v>8</v>
      </c>
      <c r="AQ972">
        <v>55</v>
      </c>
      <c r="AR972" t="s">
        <v>511</v>
      </c>
      <c r="AS972" t="s">
        <v>45</v>
      </c>
      <c r="AT972" t="s">
        <v>515</v>
      </c>
      <c r="AV972" t="s">
        <v>512</v>
      </c>
      <c r="AW972" t="s">
        <v>5687</v>
      </c>
      <c r="AZ972"/>
      <c r="BB972" s="4"/>
      <c r="BD972" t="s">
        <v>29</v>
      </c>
      <c r="BE972" t="s">
        <v>25</v>
      </c>
      <c r="BF972" t="s">
        <v>513</v>
      </c>
      <c r="BI972" s="3"/>
      <c r="BJ972" t="s">
        <v>5417</v>
      </c>
      <c r="BK972" s="30" t="s">
        <v>166</v>
      </c>
      <c r="BL972" s="3">
        <v>43964.409548611111</v>
      </c>
      <c r="BM972" t="s">
        <v>31</v>
      </c>
      <c r="BN972" t="s">
        <v>32</v>
      </c>
      <c r="BP972" t="s">
        <v>1671</v>
      </c>
      <c r="BQ972" t="s">
        <v>1025</v>
      </c>
      <c r="BR972" t="s">
        <v>28</v>
      </c>
      <c r="BS972" t="s">
        <v>28</v>
      </c>
      <c r="BT972" t="s">
        <v>166</v>
      </c>
      <c r="BU972" s="3">
        <v>43922.385266203702</v>
      </c>
      <c r="BV972" t="s">
        <v>803</v>
      </c>
      <c r="BW972" s="3">
        <v>43964.64853619213</v>
      </c>
      <c r="BX972" t="s">
        <v>5723</v>
      </c>
      <c r="CG972"/>
      <c r="CH972"/>
      <c r="CI972"/>
      <c r="CY972"/>
      <c r="DA972"/>
      <c r="DF972"/>
    </row>
    <row r="973" spans="1:110" x14ac:dyDescent="0.25">
      <c r="A973" s="1">
        <f>IF(Veg_Table[[#This Row],[VP_STATUS]]="Hold",0,IF(OR(AND(Veg_Table[[#This Row],[PRESCRIP]]="NW_No Work",Veg_Table[[#This Row],[VP_STATUS]]&lt;&gt;"No Work Required Under EVM"),AND(Veg_Table[[#This Row],[VP_STATUS]]="No Work Required Under EVM",Veg_Table[[#This Row],[PRESCRIP]]&lt;&gt;"NW_No Work")),1,0))</f>
        <v>0</v>
      </c>
      <c r="B973" s="1">
        <f>IF(Veg_Table[[#This Row],[SPECIES]]="",1,0)</f>
        <v>0</v>
      </c>
      <c r="C973" s="1">
        <f>IF(Veg_Table[[#This Row],[DIAMETER]]="",1,0)</f>
        <v>0</v>
      </c>
      <c r="D973" s="1">
        <f>IF(Veg_Table[[#This Row],[HEIGHT]]="",1,0)</f>
        <v>0</v>
      </c>
      <c r="E97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73" s="1">
        <f>IF(AND(Veg_Table[[#This Row],[TAT_RESULT]]="ABATE",Veg_Table[[#This Row],[PRESCRIP]]="NW_No Work"),1,0)</f>
        <v>0</v>
      </c>
      <c r="G973" s="1">
        <f>IF(OR(Veg_Table[[#This Row],[Prescription R-Scale]]="NA",Veg_Table[[#This Row],[Diameter R-Scale]]="NA"),0,IF(Veg_Table[[#This Row],[Diameter R-Scale]]&lt;&gt;Veg_Table[[#This Row],[Prescription R-Scale]],1,0))</f>
        <v>0</v>
      </c>
      <c r="H973" s="1">
        <f>IF(OR(AND(Veg_Table[[#This Row],[PRESCRIP]]="BC_Br Rmv", Veg_Table[[#This Row],[WOOD_MAN]]&lt;&gt;"Not Needed"),AND(Veg_Table[[#This Row],[PRESCRIP]]="BCS_Br Rmv+Trt", Veg_Table[[#This Row],[WOOD_MAN]]&lt;&gt;"Not Needed")),1,0)</f>
        <v>0</v>
      </c>
      <c r="I973" s="1">
        <f ca="1">IF(AND(Veg_Table[[#This Row],[Prescription_Changed]]="Yes",Veg_Table[[#This Row],[TAT_RESULT]]=""),1,0)</f>
        <v>0</v>
      </c>
      <c r="J973" s="1">
        <f ca="1">SUM(Veg_Table[[#This Row],[Prescription and Status do not match]:[Prescription_Edited_And_TAT_Is_Blank]])</f>
        <v>0</v>
      </c>
      <c r="K973" s="1">
        <f ca="1">IF(Veg_Table[[#This Row],[Sum of Errors]]&gt;0,1,0)</f>
        <v>0</v>
      </c>
      <c r="L973" s="1">
        <f>1</f>
        <v>1</v>
      </c>
      <c r="M97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973" s="1">
        <f>IF(OR(MID(Veg_Table[[#This Row],[PRESCRIP]],2,1)="1",MID(Veg_Table[[#This Row],[PRESCRIP]],2,1)="2",MID(Veg_Table[[#This Row],[PRESCRIP]],2,1)="3",MID(Veg_Table[[#This Row],[PRESCRIP]],2,1)="4"),_xlfn.NUMBERVALUE(MID(Veg_Table[[#This Row],[PRESCRIP]],2,1)),"NA")</f>
        <v>1</v>
      </c>
      <c r="O973" s="1">
        <f>WEEKNUM(Veg_Table[[#This Row],[EVM_LAST_EDITED_Day]],2)</f>
        <v>20</v>
      </c>
      <c r="P973" s="25">
        <f>IFERROR(DATE(YEAR(Veg_Table[[#This Row],[EVM_LAST_EDITED2]]),MONTH(Veg_Table[[#This Row],[EVM_LAST_EDITED2]]),DAY(Veg_Table[[#This Row],[EVM_LAST_EDITED2]])),DATE(2019,1,1))</f>
        <v>43964</v>
      </c>
      <c r="Q973" s="3">
        <f>VALUE(SUBSTITUTE(Veg_Table[[#This Row],[EVM_LAST_EDITED]],",",""))</f>
        <v>43964.409722222197</v>
      </c>
      <c r="R973" s="1" t="str">
        <f>_xlfn.IFNA(IF(Veg_Table[[#This Row],[EVM_LAST_EDITOR]]="","zBlank EVM Last Editor",VLOOKUP(Veg_Table[[#This Row],[EVM_LAST_EDITOR]],Roster_Table[#All],4,FALSE)),"zAWRR Not in Roster")</f>
        <v>MGE</v>
      </c>
      <c r="S973" s="1" t="str">
        <f>_xlfn.IFNA(IF(Veg_Table[[#This Row],[EVM_LAST_EDITOR]]="","zBlank EVM Last Editor",VLOOKUP(Veg_Table[[#This Row],[EVM_LAST_EDITOR]],Roster_Table[#All],16,FALSE)),"zCompany_AWRR not in Roster")</f>
        <v>MGE_Mountain G Enterprises</v>
      </c>
      <c r="T973" s="2">
        <f>IFERROR(DATE(YEAR(Veg_Table[[#This Row],[Created2]]),MONTH(Veg_Table[[#This Row],[Created2]]),DAY(Veg_Table[[#This Row],[Created2]])),DATE(2019,1,1))</f>
        <v>43922</v>
      </c>
      <c r="U973" s="3">
        <f>VALUE(SUBSTITUTE(Veg_Table[[#This Row],[Created]],",",""))</f>
        <v>43922.387557870403</v>
      </c>
      <c r="V973" s="3" t="str">
        <f ca="1">IFERROR(_xlfn.IFNA(CELL("contents",INDIRECT(_xlfn.CONCAT("Veg_Table_Production_Data!",ADDRESS(MATCH(_xlfn.MAXIFS(#REF!,#REF!,"="&amp;Veg_Table[[#This Row],[AUTO_ID]],#REF!,"&lt;"&amp;Veg_Table[[#This Row],[EVM_LAST_EDITED_Day]]),#REF!,0),COLUMN(#REF!),4,1,)))),""),"")</f>
        <v/>
      </c>
      <c r="W973" s="3" t="str">
        <f ca="1">IF(Veg_Table[[#This Row],[Previous_Prescription]]="","No",IF(Veg_Table[[#This Row],[Previous_Prescription]]=Veg_Table[[#This Row],[PRESCRIP]],"No","Yes"))</f>
        <v>No</v>
      </c>
      <c r="X973" s="3" t="str">
        <f>IF(Veg_Table[[#This Row],[EVM_LAST_EDITED_Day]]=Veg_Table[[#This Row],[Created_Day]],"New","Old")</f>
        <v>Old</v>
      </c>
      <c r="Y973" s="1">
        <f>IFERROR(IF(FIND("delete",LOWER(Veg_Table[[#This Row],[PI_COMMENTS]]))&gt;=1,1,0),0)</f>
        <v>0</v>
      </c>
      <c r="Z973" s="1" t="str">
        <f>_xlfn.IFNA(IF(Veg_Table[[#This Row],[EVM_LAST_EDITOR]]="","Yes",VLOOKUP(Veg_Table[[#This Row],[EVM_LAST_EDITOR]],Roster_Table[#All],15,FALSE)),"Yes")</f>
        <v>Yes</v>
      </c>
      <c r="AA97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73" s="1" t="str">
        <f>_xlfn.IFNA(VLOOKUP(Veg_Table[[#This Row],[EVM_LAST_EDITOR]],Roster_Table[#All],3,FALSE),"zAWRR Not in Roster")</f>
        <v>Tyler</v>
      </c>
      <c r="AC973" s="1" t="str">
        <f>_xlfn.IFNA(VLOOKUP(Veg_Table[[#This Row],[EVM_LAST_EDITOR]],Roster_Table[#All],2,FALSE),"zAWRR Not in Roster")</f>
        <v>Rey</v>
      </c>
      <c r="AD973" s="1" t="str">
        <f>IF(_xlfn.CONCAT(Veg_Table[[#This Row],[First_Name]]," ",Veg_Table[[#This Row],[Last_Name]])="zAWRR Not in Roster zAWRR Not in Roster","zAWRR Not in Roster",_xlfn.CONCAT(Veg_Table[[#This Row],[First_Name]]," ",Veg_Table[[#This Row],[Last_Name]]))</f>
        <v>Tyler Rey</v>
      </c>
      <c r="AE973">
        <v>2969996</v>
      </c>
      <c r="AF973" t="s">
        <v>5719</v>
      </c>
      <c r="AG973" t="s">
        <v>93</v>
      </c>
      <c r="AH973" t="s">
        <v>1670</v>
      </c>
      <c r="AI973" t="s">
        <v>1966</v>
      </c>
      <c r="AJ973" t="s">
        <v>36</v>
      </c>
      <c r="AL973" t="s">
        <v>22</v>
      </c>
      <c r="AM973" t="s">
        <v>38</v>
      </c>
      <c r="AN973" t="s">
        <v>25</v>
      </c>
      <c r="AO973" t="s">
        <v>25</v>
      </c>
      <c r="AP973">
        <v>10</v>
      </c>
      <c r="AQ973">
        <v>75</v>
      </c>
      <c r="AR973" t="s">
        <v>511</v>
      </c>
      <c r="AS973" t="s">
        <v>45</v>
      </c>
      <c r="AT973" t="s">
        <v>515</v>
      </c>
      <c r="AV973" t="s">
        <v>512</v>
      </c>
      <c r="AW973" t="s">
        <v>5720</v>
      </c>
      <c r="AZ973"/>
      <c r="BB973" s="4"/>
      <c r="BD973" t="s">
        <v>29</v>
      </c>
      <c r="BE973" t="s">
        <v>25</v>
      </c>
      <c r="BF973" t="s">
        <v>513</v>
      </c>
      <c r="BI973" s="3"/>
      <c r="BJ973" t="s">
        <v>5417</v>
      </c>
      <c r="BK973" s="30" t="s">
        <v>166</v>
      </c>
      <c r="BL973" s="3">
        <v>43964.409722222219</v>
      </c>
      <c r="BM973" t="s">
        <v>31</v>
      </c>
      <c r="BN973" t="s">
        <v>32</v>
      </c>
      <c r="BP973" t="s">
        <v>1671</v>
      </c>
      <c r="BQ973" t="s">
        <v>1025</v>
      </c>
      <c r="BR973" t="s">
        <v>28</v>
      </c>
      <c r="BS973" t="s">
        <v>28</v>
      </c>
      <c r="BT973" t="s">
        <v>166</v>
      </c>
      <c r="BU973" s="3">
        <v>43922.387557870374</v>
      </c>
      <c r="BV973" t="s">
        <v>803</v>
      </c>
      <c r="BW973" s="3">
        <v>43964.64853619213</v>
      </c>
      <c r="BX973" t="s">
        <v>5721</v>
      </c>
      <c r="CG973"/>
      <c r="CH973"/>
      <c r="CI973"/>
      <c r="CY973"/>
      <c r="DA973"/>
      <c r="DF973"/>
    </row>
    <row r="974" spans="1:110" x14ac:dyDescent="0.25">
      <c r="A974" s="1">
        <f>IF(Veg_Table[[#This Row],[VP_STATUS]]="Hold",0,IF(OR(AND(Veg_Table[[#This Row],[PRESCRIP]]="NW_No Work",Veg_Table[[#This Row],[VP_STATUS]]&lt;&gt;"No Work Required Under EVM"),AND(Veg_Table[[#This Row],[VP_STATUS]]="No Work Required Under EVM",Veg_Table[[#This Row],[PRESCRIP]]&lt;&gt;"NW_No Work")),1,0))</f>
        <v>0</v>
      </c>
      <c r="B974" s="1">
        <f>IF(Veg_Table[[#This Row],[SPECIES]]="",1,0)</f>
        <v>0</v>
      </c>
      <c r="C974" s="1">
        <f>IF(Veg_Table[[#This Row],[DIAMETER]]="",1,0)</f>
        <v>0</v>
      </c>
      <c r="D974" s="1">
        <f>IF(Veg_Table[[#This Row],[HEIGHT]]="",1,0)</f>
        <v>0</v>
      </c>
      <c r="E97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74" s="1">
        <f>IF(AND(Veg_Table[[#This Row],[TAT_RESULT]]="ABATE",Veg_Table[[#This Row],[PRESCRIP]]="NW_No Work"),1,0)</f>
        <v>0</v>
      </c>
      <c r="G974" s="1">
        <f>IF(OR(Veg_Table[[#This Row],[Prescription R-Scale]]="NA",Veg_Table[[#This Row],[Diameter R-Scale]]="NA"),0,IF(Veg_Table[[#This Row],[Diameter R-Scale]]&lt;&gt;Veg_Table[[#This Row],[Prescription R-Scale]],1,0))</f>
        <v>0</v>
      </c>
      <c r="H974" s="1">
        <f>IF(OR(AND(Veg_Table[[#This Row],[PRESCRIP]]="BC_Br Rmv", Veg_Table[[#This Row],[WOOD_MAN]]&lt;&gt;"Not Needed"),AND(Veg_Table[[#This Row],[PRESCRIP]]="BCS_Br Rmv+Trt", Veg_Table[[#This Row],[WOOD_MAN]]&lt;&gt;"Not Needed")),1,0)</f>
        <v>0</v>
      </c>
      <c r="I974" s="1">
        <f ca="1">IF(AND(Veg_Table[[#This Row],[Prescription_Changed]]="Yes",Veg_Table[[#This Row],[TAT_RESULT]]=""),1,0)</f>
        <v>0</v>
      </c>
      <c r="J974" s="1">
        <f ca="1">SUM(Veg_Table[[#This Row],[Prescription and Status do not match]:[Prescription_Edited_And_TAT_Is_Blank]])</f>
        <v>0</v>
      </c>
      <c r="K974" s="1">
        <f ca="1">IF(Veg_Table[[#This Row],[Sum of Errors]]&gt;0,1,0)</f>
        <v>0</v>
      </c>
      <c r="L974" s="1">
        <f>1</f>
        <v>1</v>
      </c>
      <c r="M97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974" s="1">
        <f>IF(OR(MID(Veg_Table[[#This Row],[PRESCRIP]],2,1)="1",MID(Veg_Table[[#This Row],[PRESCRIP]],2,1)="2",MID(Veg_Table[[#This Row],[PRESCRIP]],2,1)="3",MID(Veg_Table[[#This Row],[PRESCRIP]],2,1)="4"),_xlfn.NUMBERVALUE(MID(Veg_Table[[#This Row],[PRESCRIP]],2,1)),"NA")</f>
        <v>1</v>
      </c>
      <c r="O974" s="1">
        <f>WEEKNUM(Veg_Table[[#This Row],[EVM_LAST_EDITED_Day]],2)</f>
        <v>20</v>
      </c>
      <c r="P974" s="25">
        <f>IFERROR(DATE(YEAR(Veg_Table[[#This Row],[EVM_LAST_EDITED2]]),MONTH(Veg_Table[[#This Row],[EVM_LAST_EDITED2]]),DAY(Veg_Table[[#This Row],[EVM_LAST_EDITED2]])),DATE(2019,1,1))</f>
        <v>43964</v>
      </c>
      <c r="Q974" s="3">
        <f>VALUE(SUBSTITUTE(Veg_Table[[#This Row],[EVM_LAST_EDITED]],",",""))</f>
        <v>43964.409872685203</v>
      </c>
      <c r="R974" s="1" t="str">
        <f>_xlfn.IFNA(IF(Veg_Table[[#This Row],[EVM_LAST_EDITOR]]="","zBlank EVM Last Editor",VLOOKUP(Veg_Table[[#This Row],[EVM_LAST_EDITOR]],Roster_Table[#All],4,FALSE)),"zAWRR Not in Roster")</f>
        <v>MGE</v>
      </c>
      <c r="S974" s="1" t="str">
        <f>_xlfn.IFNA(IF(Veg_Table[[#This Row],[EVM_LAST_EDITOR]]="","zBlank EVM Last Editor",VLOOKUP(Veg_Table[[#This Row],[EVM_LAST_EDITOR]],Roster_Table[#All],16,FALSE)),"zCompany_AWRR not in Roster")</f>
        <v>MGE_Mountain G Enterprises</v>
      </c>
      <c r="T974" s="2">
        <f>IFERROR(DATE(YEAR(Veg_Table[[#This Row],[Created2]]),MONTH(Veg_Table[[#This Row],[Created2]]),DAY(Veg_Table[[#This Row],[Created2]])),DATE(2019,1,1))</f>
        <v>43922</v>
      </c>
      <c r="U974" s="3">
        <f>VALUE(SUBSTITUTE(Veg_Table[[#This Row],[Created]],",",""))</f>
        <v>43922.409641203703</v>
      </c>
      <c r="V974" s="3" t="str">
        <f ca="1">IFERROR(_xlfn.IFNA(CELL("contents",INDIRECT(_xlfn.CONCAT("Veg_Table_Production_Data!",ADDRESS(MATCH(_xlfn.MAXIFS(#REF!,#REF!,"="&amp;Veg_Table[[#This Row],[AUTO_ID]],#REF!,"&lt;"&amp;Veg_Table[[#This Row],[EVM_LAST_EDITED_Day]]),#REF!,0),COLUMN(#REF!),4,1,)))),""),"")</f>
        <v/>
      </c>
      <c r="W974" s="3" t="str">
        <f ca="1">IF(Veg_Table[[#This Row],[Previous_Prescription]]="","No",IF(Veg_Table[[#This Row],[Previous_Prescription]]=Veg_Table[[#This Row],[PRESCRIP]],"No","Yes"))</f>
        <v>No</v>
      </c>
      <c r="X974" s="3" t="str">
        <f>IF(Veg_Table[[#This Row],[EVM_LAST_EDITED_Day]]=Veg_Table[[#This Row],[Created_Day]],"New","Old")</f>
        <v>Old</v>
      </c>
      <c r="Y974" s="1">
        <f>IFERROR(IF(FIND("delete",LOWER(Veg_Table[[#This Row],[PI_COMMENTS]]))&gt;=1,1,0),0)</f>
        <v>0</v>
      </c>
      <c r="Z974" s="1" t="str">
        <f>_xlfn.IFNA(IF(Veg_Table[[#This Row],[EVM_LAST_EDITOR]]="","Yes",VLOOKUP(Veg_Table[[#This Row],[EVM_LAST_EDITOR]],Roster_Table[#All],15,FALSE)),"Yes")</f>
        <v>Yes</v>
      </c>
      <c r="AA97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74" s="1" t="str">
        <f>_xlfn.IFNA(VLOOKUP(Veg_Table[[#This Row],[EVM_LAST_EDITOR]],Roster_Table[#All],3,FALSE),"zAWRR Not in Roster")</f>
        <v>Tyler</v>
      </c>
      <c r="AC974" s="1" t="str">
        <f>_xlfn.IFNA(VLOOKUP(Veg_Table[[#This Row],[EVM_LAST_EDITOR]],Roster_Table[#All],2,FALSE),"zAWRR Not in Roster")</f>
        <v>Rey</v>
      </c>
      <c r="AD974" s="1" t="str">
        <f>IF(_xlfn.CONCAT(Veg_Table[[#This Row],[First_Name]]," ",Veg_Table[[#This Row],[Last_Name]])="zAWRR Not in Roster zAWRR Not in Roster","zAWRR Not in Roster",_xlfn.CONCAT(Veg_Table[[#This Row],[First_Name]]," ",Veg_Table[[#This Row],[Last_Name]]))</f>
        <v>Tyler Rey</v>
      </c>
      <c r="AE974">
        <v>2969999</v>
      </c>
      <c r="AF974" t="s">
        <v>5716</v>
      </c>
      <c r="AG974" t="s">
        <v>93</v>
      </c>
      <c r="AH974" t="s">
        <v>1670</v>
      </c>
      <c r="AI974" t="s">
        <v>1966</v>
      </c>
      <c r="AJ974" t="s">
        <v>36</v>
      </c>
      <c r="AL974" t="s">
        <v>22</v>
      </c>
      <c r="AM974" t="s">
        <v>38</v>
      </c>
      <c r="AN974" t="s">
        <v>25</v>
      </c>
      <c r="AO974" t="s">
        <v>25</v>
      </c>
      <c r="AP974">
        <v>10</v>
      </c>
      <c r="AQ974">
        <v>70</v>
      </c>
      <c r="AR974" t="s">
        <v>511</v>
      </c>
      <c r="AS974" t="s">
        <v>45</v>
      </c>
      <c r="AT974" t="s">
        <v>515</v>
      </c>
      <c r="AV974" t="s">
        <v>512</v>
      </c>
      <c r="AW974" t="s">
        <v>5717</v>
      </c>
      <c r="AZ974"/>
      <c r="BB974" s="4"/>
      <c r="BD974" t="s">
        <v>29</v>
      </c>
      <c r="BE974" t="s">
        <v>25</v>
      </c>
      <c r="BF974" t="s">
        <v>513</v>
      </c>
      <c r="BI974" s="3"/>
      <c r="BJ974" t="s">
        <v>2675</v>
      </c>
      <c r="BK974" s="30" t="s">
        <v>166</v>
      </c>
      <c r="BL974" s="3">
        <v>43964.409872685188</v>
      </c>
      <c r="BM974" t="s">
        <v>31</v>
      </c>
      <c r="BN974" t="s">
        <v>32</v>
      </c>
      <c r="BP974" t="s">
        <v>1671</v>
      </c>
      <c r="BQ974" t="s">
        <v>1025</v>
      </c>
      <c r="BR974" t="s">
        <v>28</v>
      </c>
      <c r="BS974" t="s">
        <v>28</v>
      </c>
      <c r="BT974" t="s">
        <v>166</v>
      </c>
      <c r="BU974" s="3">
        <v>43922.409641203703</v>
      </c>
      <c r="BV974" t="s">
        <v>803</v>
      </c>
      <c r="BW974" s="3">
        <v>43964.64853619213</v>
      </c>
      <c r="BX974" t="s">
        <v>5718</v>
      </c>
      <c r="CG974"/>
      <c r="CH974"/>
      <c r="CI974"/>
      <c r="CY974"/>
      <c r="DA974"/>
      <c r="DF974"/>
    </row>
    <row r="975" spans="1:110" x14ac:dyDescent="0.25">
      <c r="A975" s="1">
        <f>IF(Veg_Table[[#This Row],[VP_STATUS]]="Hold",0,IF(OR(AND(Veg_Table[[#This Row],[PRESCRIP]]="NW_No Work",Veg_Table[[#This Row],[VP_STATUS]]&lt;&gt;"No Work Required Under EVM"),AND(Veg_Table[[#This Row],[VP_STATUS]]="No Work Required Under EVM",Veg_Table[[#This Row],[PRESCRIP]]&lt;&gt;"NW_No Work")),1,0))</f>
        <v>0</v>
      </c>
      <c r="B975" s="1">
        <f>IF(Veg_Table[[#This Row],[SPECIES]]="",1,0)</f>
        <v>0</v>
      </c>
      <c r="C975" s="1">
        <f>IF(Veg_Table[[#This Row],[DIAMETER]]="",1,0)</f>
        <v>0</v>
      </c>
      <c r="D975" s="1">
        <f>IF(Veg_Table[[#This Row],[HEIGHT]]="",1,0)</f>
        <v>0</v>
      </c>
      <c r="E97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75" s="1">
        <f>IF(AND(Veg_Table[[#This Row],[TAT_RESULT]]="ABATE",Veg_Table[[#This Row],[PRESCRIP]]="NW_No Work"),1,0)</f>
        <v>0</v>
      </c>
      <c r="G975" s="1">
        <f>IF(OR(Veg_Table[[#This Row],[Prescription R-Scale]]="NA",Veg_Table[[#This Row],[Diameter R-Scale]]="NA"),0,IF(Veg_Table[[#This Row],[Diameter R-Scale]]&lt;&gt;Veg_Table[[#This Row],[Prescription R-Scale]],1,0))</f>
        <v>0</v>
      </c>
      <c r="H975" s="1">
        <f>IF(OR(AND(Veg_Table[[#This Row],[PRESCRIP]]="BC_Br Rmv", Veg_Table[[#This Row],[WOOD_MAN]]&lt;&gt;"Not Needed"),AND(Veg_Table[[#This Row],[PRESCRIP]]="BCS_Br Rmv+Trt", Veg_Table[[#This Row],[WOOD_MAN]]&lt;&gt;"Not Needed")),1,0)</f>
        <v>0</v>
      </c>
      <c r="I975" s="1">
        <f ca="1">IF(AND(Veg_Table[[#This Row],[Prescription_Changed]]="Yes",Veg_Table[[#This Row],[TAT_RESULT]]=""),1,0)</f>
        <v>0</v>
      </c>
      <c r="J975" s="1">
        <f ca="1">SUM(Veg_Table[[#This Row],[Prescription and Status do not match]:[Prescription_Edited_And_TAT_Is_Blank]])</f>
        <v>0</v>
      </c>
      <c r="K975" s="1">
        <f ca="1">IF(Veg_Table[[#This Row],[Sum of Errors]]&gt;0,1,0)</f>
        <v>0</v>
      </c>
      <c r="L975" s="1">
        <f>1</f>
        <v>1</v>
      </c>
      <c r="M97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975" s="1">
        <f>IF(OR(MID(Veg_Table[[#This Row],[PRESCRIP]],2,1)="1",MID(Veg_Table[[#This Row],[PRESCRIP]],2,1)="2",MID(Veg_Table[[#This Row],[PRESCRIP]],2,1)="3",MID(Veg_Table[[#This Row],[PRESCRIP]],2,1)="4"),_xlfn.NUMBERVALUE(MID(Veg_Table[[#This Row],[PRESCRIP]],2,1)),"NA")</f>
        <v>1</v>
      </c>
      <c r="O975" s="1">
        <f>WEEKNUM(Veg_Table[[#This Row],[EVM_LAST_EDITED_Day]],2)</f>
        <v>20</v>
      </c>
      <c r="P975" s="25">
        <f>IFERROR(DATE(YEAR(Veg_Table[[#This Row],[EVM_LAST_EDITED2]]),MONTH(Veg_Table[[#This Row],[EVM_LAST_EDITED2]]),DAY(Veg_Table[[#This Row],[EVM_LAST_EDITED2]])),DATE(2019,1,1))</f>
        <v>43964</v>
      </c>
      <c r="Q975" s="3">
        <f>VALUE(SUBSTITUTE(Veg_Table[[#This Row],[EVM_LAST_EDITED]],",",""))</f>
        <v>43964.410462963002</v>
      </c>
      <c r="R975" s="1" t="str">
        <f>_xlfn.IFNA(IF(Veg_Table[[#This Row],[EVM_LAST_EDITOR]]="","zBlank EVM Last Editor",VLOOKUP(Veg_Table[[#This Row],[EVM_LAST_EDITOR]],Roster_Table[#All],4,FALSE)),"zAWRR Not in Roster")</f>
        <v>MGE</v>
      </c>
      <c r="S975" s="1" t="str">
        <f>_xlfn.IFNA(IF(Veg_Table[[#This Row],[EVM_LAST_EDITOR]]="","zBlank EVM Last Editor",VLOOKUP(Veg_Table[[#This Row],[EVM_LAST_EDITOR]],Roster_Table[#All],16,FALSE)),"zCompany_AWRR not in Roster")</f>
        <v>MGE_Mountain G Enterprises</v>
      </c>
      <c r="T975" s="2">
        <f>IFERROR(DATE(YEAR(Veg_Table[[#This Row],[Created2]]),MONTH(Veg_Table[[#This Row],[Created2]]),DAY(Veg_Table[[#This Row],[Created2]])),DATE(2019,1,1))</f>
        <v>43922</v>
      </c>
      <c r="U975" s="3">
        <f>VALUE(SUBSTITUTE(Veg_Table[[#This Row],[Created]],",",""))</f>
        <v>43922.425324074102</v>
      </c>
      <c r="V975" s="3" t="str">
        <f ca="1">IFERROR(_xlfn.IFNA(CELL("contents",INDIRECT(_xlfn.CONCAT("Veg_Table_Production_Data!",ADDRESS(MATCH(_xlfn.MAXIFS(#REF!,#REF!,"="&amp;Veg_Table[[#This Row],[AUTO_ID]],#REF!,"&lt;"&amp;Veg_Table[[#This Row],[EVM_LAST_EDITED_Day]]),#REF!,0),COLUMN(#REF!),4,1,)))),""),"")</f>
        <v/>
      </c>
      <c r="W975" s="3" t="str">
        <f ca="1">IF(Veg_Table[[#This Row],[Previous_Prescription]]="","No",IF(Veg_Table[[#This Row],[Previous_Prescription]]=Veg_Table[[#This Row],[PRESCRIP]],"No","Yes"))</f>
        <v>No</v>
      </c>
      <c r="X975" s="3" t="str">
        <f>IF(Veg_Table[[#This Row],[EVM_LAST_EDITED_Day]]=Veg_Table[[#This Row],[Created_Day]],"New","Old")</f>
        <v>Old</v>
      </c>
      <c r="Y975" s="1">
        <f>IFERROR(IF(FIND("delete",LOWER(Veg_Table[[#This Row],[PI_COMMENTS]]))&gt;=1,1,0),0)</f>
        <v>0</v>
      </c>
      <c r="Z975" s="1" t="str">
        <f>_xlfn.IFNA(IF(Veg_Table[[#This Row],[EVM_LAST_EDITOR]]="","Yes",VLOOKUP(Veg_Table[[#This Row],[EVM_LAST_EDITOR]],Roster_Table[#All],15,FALSE)),"Yes")</f>
        <v>Yes</v>
      </c>
      <c r="AA97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75" s="1" t="str">
        <f>_xlfn.IFNA(VLOOKUP(Veg_Table[[#This Row],[EVM_LAST_EDITOR]],Roster_Table[#All],3,FALSE),"zAWRR Not in Roster")</f>
        <v>Tyler</v>
      </c>
      <c r="AC975" s="1" t="str">
        <f>_xlfn.IFNA(VLOOKUP(Veg_Table[[#This Row],[EVM_LAST_EDITOR]],Roster_Table[#All],2,FALSE),"zAWRR Not in Roster")</f>
        <v>Rey</v>
      </c>
      <c r="AD975" s="1" t="str">
        <f>IF(_xlfn.CONCAT(Veg_Table[[#This Row],[First_Name]]," ",Veg_Table[[#This Row],[Last_Name]])="zAWRR Not in Roster zAWRR Not in Roster","zAWRR Not in Roster",_xlfn.CONCAT(Veg_Table[[#This Row],[First_Name]]," ",Veg_Table[[#This Row],[Last_Name]]))</f>
        <v>Tyler Rey</v>
      </c>
      <c r="AE975">
        <v>2970001</v>
      </c>
      <c r="AF975" t="s">
        <v>5713</v>
      </c>
      <c r="AG975" t="s">
        <v>93</v>
      </c>
      <c r="AH975" t="s">
        <v>1670</v>
      </c>
      <c r="AI975" t="s">
        <v>1966</v>
      </c>
      <c r="AJ975" t="s">
        <v>36</v>
      </c>
      <c r="AL975" t="s">
        <v>22</v>
      </c>
      <c r="AM975" t="s">
        <v>38</v>
      </c>
      <c r="AN975" t="s">
        <v>25</v>
      </c>
      <c r="AO975" t="s">
        <v>25</v>
      </c>
      <c r="AP975">
        <v>10</v>
      </c>
      <c r="AQ975">
        <v>70</v>
      </c>
      <c r="AR975" t="s">
        <v>511</v>
      </c>
      <c r="AS975" t="s">
        <v>45</v>
      </c>
      <c r="AT975" t="s">
        <v>515</v>
      </c>
      <c r="AV975" t="s">
        <v>519</v>
      </c>
      <c r="AW975" t="s">
        <v>5714</v>
      </c>
      <c r="AZ975"/>
      <c r="BB975" s="4"/>
      <c r="BD975" t="s">
        <v>29</v>
      </c>
      <c r="BE975" t="s">
        <v>25</v>
      </c>
      <c r="BF975" t="s">
        <v>513</v>
      </c>
      <c r="BI975" s="3"/>
      <c r="BJ975" t="s">
        <v>3437</v>
      </c>
      <c r="BK975" s="30" t="s">
        <v>166</v>
      </c>
      <c r="BL975" s="3">
        <v>43964.410462962966</v>
      </c>
      <c r="BM975" t="s">
        <v>31</v>
      </c>
      <c r="BN975" t="s">
        <v>32</v>
      </c>
      <c r="BP975" t="s">
        <v>1671</v>
      </c>
      <c r="BQ975" t="s">
        <v>1025</v>
      </c>
      <c r="BR975" t="s">
        <v>28</v>
      </c>
      <c r="BS975" t="s">
        <v>28</v>
      </c>
      <c r="BT975" t="s">
        <v>166</v>
      </c>
      <c r="BU975" s="3">
        <v>43922.425324074073</v>
      </c>
      <c r="BV975" t="s">
        <v>803</v>
      </c>
      <c r="BW975" s="3">
        <v>43964.64853619213</v>
      </c>
      <c r="BX975" t="s">
        <v>5715</v>
      </c>
      <c r="CG975"/>
      <c r="CH975"/>
      <c r="CI975"/>
      <c r="CY975"/>
      <c r="DA975"/>
      <c r="DF975"/>
    </row>
    <row r="976" spans="1:110" x14ac:dyDescent="0.25">
      <c r="A976" s="1">
        <f>IF(Veg_Table[[#This Row],[VP_STATUS]]="Hold",0,IF(OR(AND(Veg_Table[[#This Row],[PRESCRIP]]="NW_No Work",Veg_Table[[#This Row],[VP_STATUS]]&lt;&gt;"No Work Required Under EVM"),AND(Veg_Table[[#This Row],[VP_STATUS]]="No Work Required Under EVM",Veg_Table[[#This Row],[PRESCRIP]]&lt;&gt;"NW_No Work")),1,0))</f>
        <v>0</v>
      </c>
      <c r="B976" s="1">
        <f>IF(Veg_Table[[#This Row],[SPECIES]]="",1,0)</f>
        <v>0</v>
      </c>
      <c r="C976" s="1">
        <f>IF(Veg_Table[[#This Row],[DIAMETER]]="",1,0)</f>
        <v>0</v>
      </c>
      <c r="D976" s="1">
        <f>IF(Veg_Table[[#This Row],[HEIGHT]]="",1,0)</f>
        <v>0</v>
      </c>
      <c r="E97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76" s="1">
        <f>IF(AND(Veg_Table[[#This Row],[TAT_RESULT]]="ABATE",Veg_Table[[#This Row],[PRESCRIP]]="NW_No Work"),1,0)</f>
        <v>0</v>
      </c>
      <c r="G976" s="1">
        <f>IF(OR(Veg_Table[[#This Row],[Prescription R-Scale]]="NA",Veg_Table[[#This Row],[Diameter R-Scale]]="NA"),0,IF(Veg_Table[[#This Row],[Diameter R-Scale]]&lt;&gt;Veg_Table[[#This Row],[Prescription R-Scale]],1,0))</f>
        <v>0</v>
      </c>
      <c r="H976" s="1">
        <f>IF(OR(AND(Veg_Table[[#This Row],[PRESCRIP]]="BC_Br Rmv", Veg_Table[[#This Row],[WOOD_MAN]]&lt;&gt;"Not Needed"),AND(Veg_Table[[#This Row],[PRESCRIP]]="BCS_Br Rmv+Trt", Veg_Table[[#This Row],[WOOD_MAN]]&lt;&gt;"Not Needed")),1,0)</f>
        <v>0</v>
      </c>
      <c r="I976" s="1">
        <f ca="1">IF(AND(Veg_Table[[#This Row],[Prescription_Changed]]="Yes",Veg_Table[[#This Row],[TAT_RESULT]]=""),1,0)</f>
        <v>0</v>
      </c>
      <c r="J976" s="1">
        <f ca="1">SUM(Veg_Table[[#This Row],[Prescription and Status do not match]:[Prescription_Edited_And_TAT_Is_Blank]])</f>
        <v>0</v>
      </c>
      <c r="K976" s="1">
        <f ca="1">IF(Veg_Table[[#This Row],[Sum of Errors]]&gt;0,1,0)</f>
        <v>0</v>
      </c>
      <c r="L976" s="1">
        <f>1</f>
        <v>1</v>
      </c>
      <c r="M97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976" s="1">
        <f>IF(OR(MID(Veg_Table[[#This Row],[PRESCRIP]],2,1)="1",MID(Veg_Table[[#This Row],[PRESCRIP]],2,1)="2",MID(Veg_Table[[#This Row],[PRESCRIP]],2,1)="3",MID(Veg_Table[[#This Row],[PRESCRIP]],2,1)="4"),_xlfn.NUMBERVALUE(MID(Veg_Table[[#This Row],[PRESCRIP]],2,1)),"NA")</f>
        <v>2</v>
      </c>
      <c r="O976" s="1">
        <f>WEEKNUM(Veg_Table[[#This Row],[EVM_LAST_EDITED_Day]],2)</f>
        <v>20</v>
      </c>
      <c r="P976" s="25">
        <f>IFERROR(DATE(YEAR(Veg_Table[[#This Row],[EVM_LAST_EDITED2]]),MONTH(Veg_Table[[#This Row],[EVM_LAST_EDITED2]]),DAY(Veg_Table[[#This Row],[EVM_LAST_EDITED2]])),DATE(2019,1,1))</f>
        <v>43964</v>
      </c>
      <c r="Q976" s="3">
        <f>VALUE(SUBSTITUTE(Veg_Table[[#This Row],[EVM_LAST_EDITED]],",",""))</f>
        <v>43964.4104660995</v>
      </c>
      <c r="R976" s="1" t="str">
        <f>_xlfn.IFNA(IF(Veg_Table[[#This Row],[EVM_LAST_EDITOR]]="","zBlank EVM Last Editor",VLOOKUP(Veg_Table[[#This Row],[EVM_LAST_EDITOR]],Roster_Table[#All],4,FALSE)),"zAWRR Not in Roster")</f>
        <v>MGE</v>
      </c>
      <c r="S976" s="1" t="str">
        <f>_xlfn.IFNA(IF(Veg_Table[[#This Row],[EVM_LAST_EDITOR]]="","zBlank EVM Last Editor",VLOOKUP(Veg_Table[[#This Row],[EVM_LAST_EDITOR]],Roster_Table[#All],16,FALSE)),"zCompany_AWRR not in Roster")</f>
        <v>MGE_Mountain G Enterprises</v>
      </c>
      <c r="T976" s="2">
        <f>IFERROR(DATE(YEAR(Veg_Table[[#This Row],[Created2]]),MONTH(Veg_Table[[#This Row],[Created2]]),DAY(Veg_Table[[#This Row],[Created2]])),DATE(2019,1,1))</f>
        <v>43923</v>
      </c>
      <c r="U976" s="3">
        <f>VALUE(SUBSTITUTE(Veg_Table[[#This Row],[Created]],",",""))</f>
        <v>43923.236378703703</v>
      </c>
      <c r="V976" s="3" t="str">
        <f ca="1">IFERROR(_xlfn.IFNA(CELL("contents",INDIRECT(_xlfn.CONCAT("Veg_Table_Production_Data!",ADDRESS(MATCH(_xlfn.MAXIFS(#REF!,#REF!,"="&amp;Veg_Table[[#This Row],[AUTO_ID]],#REF!,"&lt;"&amp;Veg_Table[[#This Row],[EVM_LAST_EDITED_Day]]),#REF!,0),COLUMN(#REF!),4,1,)))),""),"")</f>
        <v/>
      </c>
      <c r="W976" s="3" t="str">
        <f ca="1">IF(Veg_Table[[#This Row],[Previous_Prescription]]="","No",IF(Veg_Table[[#This Row],[Previous_Prescription]]=Veg_Table[[#This Row],[PRESCRIP]],"No","Yes"))</f>
        <v>No</v>
      </c>
      <c r="X976" s="3" t="str">
        <f>IF(Veg_Table[[#This Row],[EVM_LAST_EDITED_Day]]=Veg_Table[[#This Row],[Created_Day]],"New","Old")</f>
        <v>Old</v>
      </c>
      <c r="Y976" s="1">
        <f>IFERROR(IF(FIND("delete",LOWER(Veg_Table[[#This Row],[PI_COMMENTS]]))&gt;=1,1,0),0)</f>
        <v>1</v>
      </c>
      <c r="Z976" s="1" t="str">
        <f>_xlfn.IFNA(IF(Veg_Table[[#This Row],[EVM_LAST_EDITOR]]="","Yes",VLOOKUP(Veg_Table[[#This Row],[EVM_LAST_EDITOR]],Roster_Table[#All],15,FALSE)),"Yes")</f>
        <v>Yes</v>
      </c>
      <c r="AA97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76" s="1" t="str">
        <f>_xlfn.IFNA(VLOOKUP(Veg_Table[[#This Row],[EVM_LAST_EDITOR]],Roster_Table[#All],3,FALSE),"zAWRR Not in Roster")</f>
        <v>Miguel</v>
      </c>
      <c r="AC976" s="1" t="str">
        <f>_xlfn.IFNA(VLOOKUP(Veg_Table[[#This Row],[EVM_LAST_EDITOR]],Roster_Table[#All],2,FALSE),"zAWRR Not in Roster")</f>
        <v>Dominguez-Diaz</v>
      </c>
      <c r="AD976" s="1" t="str">
        <f>IF(_xlfn.CONCAT(Veg_Table[[#This Row],[First_Name]]," ",Veg_Table[[#This Row],[Last_Name]])="zAWRR Not in Roster zAWRR Not in Roster","zAWRR Not in Roster",_xlfn.CONCAT(Veg_Table[[#This Row],[First_Name]]," ",Veg_Table[[#This Row],[Last_Name]]))</f>
        <v>Miguel Dominguez-Diaz</v>
      </c>
      <c r="AE976">
        <v>2966878</v>
      </c>
      <c r="AF976" t="s">
        <v>2436</v>
      </c>
      <c r="AG976" t="s">
        <v>30</v>
      </c>
      <c r="AH976" t="s">
        <v>1390</v>
      </c>
      <c r="AI976" t="s">
        <v>1350</v>
      </c>
      <c r="AJ976" t="s">
        <v>526</v>
      </c>
      <c r="AK976" t="s">
        <v>28</v>
      </c>
      <c r="AL976" t="s">
        <v>830</v>
      </c>
      <c r="AM976" t="s">
        <v>1034</v>
      </c>
      <c r="AN976" t="s">
        <v>25</v>
      </c>
      <c r="AO976" t="s">
        <v>25</v>
      </c>
      <c r="AP976">
        <v>20</v>
      </c>
      <c r="AQ976">
        <v>75</v>
      </c>
      <c r="AR976" t="s">
        <v>28</v>
      </c>
      <c r="AS976" t="s">
        <v>42</v>
      </c>
      <c r="AT976" t="s">
        <v>515</v>
      </c>
      <c r="AU976" t="s">
        <v>25</v>
      </c>
      <c r="AV976" t="s">
        <v>28</v>
      </c>
      <c r="AW976" t="s">
        <v>5179</v>
      </c>
      <c r="AX976" t="s">
        <v>825</v>
      </c>
      <c r="AY976" t="s">
        <v>28</v>
      </c>
      <c r="AZ976">
        <v>0</v>
      </c>
      <c r="BA976" t="s">
        <v>28</v>
      </c>
      <c r="BB976" s="4"/>
      <c r="BC976" t="s">
        <v>28</v>
      </c>
      <c r="BD976" t="s">
        <v>29</v>
      </c>
      <c r="BE976" t="s">
        <v>28</v>
      </c>
      <c r="BF976" t="s">
        <v>28</v>
      </c>
      <c r="BG976" t="s">
        <v>28</v>
      </c>
      <c r="BH976" t="s">
        <v>28</v>
      </c>
      <c r="BI976" s="3"/>
      <c r="BJ976" t="s">
        <v>1799</v>
      </c>
      <c r="BK976" s="30" t="s">
        <v>146</v>
      </c>
      <c r="BL976" s="3">
        <v>43964.410466099536</v>
      </c>
      <c r="BM976" t="s">
        <v>31</v>
      </c>
      <c r="BN976" t="s">
        <v>32</v>
      </c>
      <c r="BO976" t="s">
        <v>2289</v>
      </c>
      <c r="BP976" t="s">
        <v>2103</v>
      </c>
      <c r="BQ976" t="s">
        <v>826</v>
      </c>
      <c r="BR976" t="s">
        <v>28</v>
      </c>
      <c r="BS976" t="s">
        <v>28</v>
      </c>
      <c r="BT976" t="s">
        <v>803</v>
      </c>
      <c r="BU976" s="3">
        <v>43923.236378703703</v>
      </c>
      <c r="BV976" t="s">
        <v>803</v>
      </c>
      <c r="BW976" s="3">
        <v>43964.480829837965</v>
      </c>
      <c r="BX976" t="s">
        <v>2437</v>
      </c>
      <c r="CG976"/>
      <c r="CH976"/>
      <c r="CI976"/>
      <c r="CY976"/>
      <c r="DA976"/>
      <c r="DF976"/>
    </row>
    <row r="977" spans="1:110" x14ac:dyDescent="0.25">
      <c r="A977" s="1">
        <f>IF(Veg_Table[[#This Row],[VP_STATUS]]="Hold",0,IF(OR(AND(Veg_Table[[#This Row],[PRESCRIP]]="NW_No Work",Veg_Table[[#This Row],[VP_STATUS]]&lt;&gt;"No Work Required Under EVM"),AND(Veg_Table[[#This Row],[VP_STATUS]]="No Work Required Under EVM",Veg_Table[[#This Row],[PRESCRIP]]&lt;&gt;"NW_No Work")),1,0))</f>
        <v>0</v>
      </c>
      <c r="B977" s="1">
        <f>IF(Veg_Table[[#This Row],[SPECIES]]="",1,0)</f>
        <v>0</v>
      </c>
      <c r="C977" s="1">
        <f>IF(Veg_Table[[#This Row],[DIAMETER]]="",1,0)</f>
        <v>0</v>
      </c>
      <c r="D977" s="1">
        <f>IF(Veg_Table[[#This Row],[HEIGHT]]="",1,0)</f>
        <v>0</v>
      </c>
      <c r="E97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77" s="1">
        <f>IF(AND(Veg_Table[[#This Row],[TAT_RESULT]]="ABATE",Veg_Table[[#This Row],[PRESCRIP]]="NW_No Work"),1,0)</f>
        <v>0</v>
      </c>
      <c r="G977" s="1">
        <f>IF(OR(Veg_Table[[#This Row],[Prescription R-Scale]]="NA",Veg_Table[[#This Row],[Diameter R-Scale]]="NA"),0,IF(Veg_Table[[#This Row],[Diameter R-Scale]]&lt;&gt;Veg_Table[[#This Row],[Prescription R-Scale]],1,0))</f>
        <v>0</v>
      </c>
      <c r="H977" s="1">
        <f>IF(OR(AND(Veg_Table[[#This Row],[PRESCRIP]]="BC_Br Rmv", Veg_Table[[#This Row],[WOOD_MAN]]&lt;&gt;"Not Needed"),AND(Veg_Table[[#This Row],[PRESCRIP]]="BCS_Br Rmv+Trt", Veg_Table[[#This Row],[WOOD_MAN]]&lt;&gt;"Not Needed")),1,0)</f>
        <v>0</v>
      </c>
      <c r="I977" s="1">
        <f ca="1">IF(AND(Veg_Table[[#This Row],[Prescription_Changed]]="Yes",Veg_Table[[#This Row],[TAT_RESULT]]=""),1,0)</f>
        <v>0</v>
      </c>
      <c r="J977" s="1">
        <f ca="1">SUM(Veg_Table[[#This Row],[Prescription and Status do not match]:[Prescription_Edited_And_TAT_Is_Blank]])</f>
        <v>0</v>
      </c>
      <c r="K977" s="1">
        <f ca="1">IF(Veg_Table[[#This Row],[Sum of Errors]]&gt;0,1,0)</f>
        <v>0</v>
      </c>
      <c r="L977" s="1">
        <f>1</f>
        <v>1</v>
      </c>
      <c r="M97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977" s="1" t="str">
        <f>IF(OR(MID(Veg_Table[[#This Row],[PRESCRIP]],2,1)="1",MID(Veg_Table[[#This Row],[PRESCRIP]],2,1)="2",MID(Veg_Table[[#This Row],[PRESCRIP]],2,1)="3",MID(Veg_Table[[#This Row],[PRESCRIP]],2,1)="4"),_xlfn.NUMBERVALUE(MID(Veg_Table[[#This Row],[PRESCRIP]],2,1)),"NA")</f>
        <v>NA</v>
      </c>
      <c r="O977" s="1">
        <f>WEEKNUM(Veg_Table[[#This Row],[EVM_LAST_EDITED_Day]],2)</f>
        <v>20</v>
      </c>
      <c r="P977" s="25">
        <f>IFERROR(DATE(YEAR(Veg_Table[[#This Row],[EVM_LAST_EDITED2]]),MONTH(Veg_Table[[#This Row],[EVM_LAST_EDITED2]]),DAY(Veg_Table[[#This Row],[EVM_LAST_EDITED2]])),DATE(2019,1,1))</f>
        <v>43964</v>
      </c>
      <c r="Q977" s="3">
        <f>VALUE(SUBSTITUTE(Veg_Table[[#This Row],[EVM_LAST_EDITED]],",",""))</f>
        <v>43964.410925925898</v>
      </c>
      <c r="R977" s="1" t="str">
        <f>_xlfn.IFNA(IF(Veg_Table[[#This Row],[EVM_LAST_EDITOR]]="","zBlank EVM Last Editor",VLOOKUP(Veg_Table[[#This Row],[EVM_LAST_EDITOR]],Roster_Table[#All],4,FALSE)),"zAWRR Not in Roster")</f>
        <v>MGE</v>
      </c>
      <c r="S977" s="1" t="str">
        <f>_xlfn.IFNA(IF(Veg_Table[[#This Row],[EVM_LAST_EDITOR]]="","zBlank EVM Last Editor",VLOOKUP(Veg_Table[[#This Row],[EVM_LAST_EDITOR]],Roster_Table[#All],16,FALSE)),"zCompany_AWRR not in Roster")</f>
        <v>MGE_Mountain G Enterprises</v>
      </c>
      <c r="T977" s="2">
        <f>IFERROR(DATE(YEAR(Veg_Table[[#This Row],[Created2]]),MONTH(Veg_Table[[#This Row],[Created2]]),DAY(Veg_Table[[#This Row],[Created2]])),DATE(2019,1,1))</f>
        <v>43964</v>
      </c>
      <c r="U977" s="3">
        <f>VALUE(SUBSTITUTE(Veg_Table[[#This Row],[Created]],",",""))</f>
        <v>43964.410925925898</v>
      </c>
      <c r="V977" s="3" t="str">
        <f ca="1">IFERROR(_xlfn.IFNA(CELL("contents",INDIRECT(_xlfn.CONCAT("Veg_Table_Production_Data!",ADDRESS(MATCH(_xlfn.MAXIFS(#REF!,#REF!,"="&amp;Veg_Table[[#This Row],[AUTO_ID]],#REF!,"&lt;"&amp;Veg_Table[[#This Row],[EVM_LAST_EDITED_Day]]),#REF!,0),COLUMN(#REF!),4,1,)))),""),"")</f>
        <v/>
      </c>
      <c r="W977" s="3" t="str">
        <f ca="1">IF(Veg_Table[[#This Row],[Previous_Prescription]]="","No",IF(Veg_Table[[#This Row],[Previous_Prescription]]=Veg_Table[[#This Row],[PRESCRIP]],"No","Yes"))</f>
        <v>No</v>
      </c>
      <c r="X977" s="3" t="str">
        <f>IF(Veg_Table[[#This Row],[EVM_LAST_EDITED_Day]]=Veg_Table[[#This Row],[Created_Day]],"New","Old")</f>
        <v>New</v>
      </c>
      <c r="Y977" s="1">
        <f>IFERROR(IF(FIND("delete",LOWER(Veg_Table[[#This Row],[PI_COMMENTS]]))&gt;=1,1,0),0)</f>
        <v>0</v>
      </c>
      <c r="Z977" s="1" t="str">
        <f>_xlfn.IFNA(IF(Veg_Table[[#This Row],[EVM_LAST_EDITOR]]="","Yes",VLOOKUP(Veg_Table[[#This Row],[EVM_LAST_EDITOR]],Roster_Table[#All],15,FALSE)),"Yes")</f>
        <v>Yes</v>
      </c>
      <c r="AA97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77" s="1" t="str">
        <f>_xlfn.IFNA(VLOOKUP(Veg_Table[[#This Row],[EVM_LAST_EDITOR]],Roster_Table[#All],3,FALSE),"zAWRR Not in Roster")</f>
        <v>Andrew</v>
      </c>
      <c r="AC977" s="1" t="str">
        <f>_xlfn.IFNA(VLOOKUP(Veg_Table[[#This Row],[EVM_LAST_EDITOR]],Roster_Table[#All],2,FALSE),"zAWRR Not in Roster")</f>
        <v>Withers</v>
      </c>
      <c r="AD977" s="1" t="str">
        <f>IF(_xlfn.CONCAT(Veg_Table[[#This Row],[First_Name]]," ",Veg_Table[[#This Row],[Last_Name]])="zAWRR Not in Roster zAWRR Not in Roster","zAWRR Not in Roster",_xlfn.CONCAT(Veg_Table[[#This Row],[First_Name]]," ",Veg_Table[[#This Row],[Last_Name]]))</f>
        <v>Andrew Withers</v>
      </c>
      <c r="AE977">
        <v>3225123</v>
      </c>
      <c r="AF977" t="s">
        <v>5710</v>
      </c>
      <c r="AG977" t="s">
        <v>93</v>
      </c>
      <c r="AH977" t="s">
        <v>5598</v>
      </c>
      <c r="AI977" t="s">
        <v>4013</v>
      </c>
      <c r="AJ977" t="s">
        <v>36</v>
      </c>
      <c r="AL977" t="s">
        <v>22</v>
      </c>
      <c r="AM977" t="s">
        <v>1967</v>
      </c>
      <c r="AN977" t="s">
        <v>25</v>
      </c>
      <c r="AO977" t="s">
        <v>25</v>
      </c>
      <c r="AP977">
        <v>22</v>
      </c>
      <c r="AQ977">
        <v>75</v>
      </c>
      <c r="AR977" t="s">
        <v>511</v>
      </c>
      <c r="AS977" t="s">
        <v>823</v>
      </c>
      <c r="AT977" t="s">
        <v>26</v>
      </c>
      <c r="AV977" t="s">
        <v>512</v>
      </c>
      <c r="AW977" t="s">
        <v>5711</v>
      </c>
      <c r="AZ977"/>
      <c r="BB977" s="4"/>
      <c r="BD977" t="s">
        <v>29</v>
      </c>
      <c r="BE977" t="s">
        <v>25</v>
      </c>
      <c r="BF977" t="s">
        <v>513</v>
      </c>
      <c r="BI977" s="3"/>
      <c r="BJ977" t="s">
        <v>1435</v>
      </c>
      <c r="BK977" s="30" t="s">
        <v>176</v>
      </c>
      <c r="BL977" s="3">
        <v>43964.410925925928</v>
      </c>
      <c r="BM977" t="s">
        <v>31</v>
      </c>
      <c r="BN977" t="s">
        <v>32</v>
      </c>
      <c r="BP977" t="s">
        <v>5600</v>
      </c>
      <c r="BQ977" t="s">
        <v>1025</v>
      </c>
      <c r="BR977" t="s">
        <v>28</v>
      </c>
      <c r="BS977" t="s">
        <v>28</v>
      </c>
      <c r="BT977" t="s">
        <v>176</v>
      </c>
      <c r="BU977" s="3">
        <v>43964.410925925928</v>
      </c>
      <c r="BV977" t="s">
        <v>803</v>
      </c>
      <c r="BW977" s="3">
        <v>43964.596779525462</v>
      </c>
      <c r="BX977" t="s">
        <v>5712</v>
      </c>
      <c r="CG977"/>
      <c r="CH977"/>
      <c r="CI977"/>
      <c r="CY977"/>
      <c r="DA977"/>
      <c r="DF977"/>
    </row>
    <row r="978" spans="1:110" x14ac:dyDescent="0.25">
      <c r="A978" s="1">
        <f>IF(Veg_Table[[#This Row],[VP_STATUS]]="Hold",0,IF(OR(AND(Veg_Table[[#This Row],[PRESCRIP]]="NW_No Work",Veg_Table[[#This Row],[VP_STATUS]]&lt;&gt;"No Work Required Under EVM"),AND(Veg_Table[[#This Row],[VP_STATUS]]="No Work Required Under EVM",Veg_Table[[#This Row],[PRESCRIP]]&lt;&gt;"NW_No Work")),1,0))</f>
        <v>0</v>
      </c>
      <c r="B978" s="1">
        <f>IF(Veg_Table[[#This Row],[SPECIES]]="",1,0)</f>
        <v>0</v>
      </c>
      <c r="C978" s="1">
        <f>IF(Veg_Table[[#This Row],[DIAMETER]]="",1,0)</f>
        <v>0</v>
      </c>
      <c r="D978" s="1">
        <f>IF(Veg_Table[[#This Row],[HEIGHT]]="",1,0)</f>
        <v>0</v>
      </c>
      <c r="E97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78" s="1">
        <f>IF(AND(Veg_Table[[#This Row],[TAT_RESULT]]="ABATE",Veg_Table[[#This Row],[PRESCRIP]]="NW_No Work"),1,0)</f>
        <v>0</v>
      </c>
      <c r="G978" s="1">
        <f>IF(OR(Veg_Table[[#This Row],[Prescription R-Scale]]="NA",Veg_Table[[#This Row],[Diameter R-Scale]]="NA"),0,IF(Veg_Table[[#This Row],[Diameter R-Scale]]&lt;&gt;Veg_Table[[#This Row],[Prescription R-Scale]],1,0))</f>
        <v>0</v>
      </c>
      <c r="H978" s="1">
        <f>IF(OR(AND(Veg_Table[[#This Row],[PRESCRIP]]="BC_Br Rmv", Veg_Table[[#This Row],[WOOD_MAN]]&lt;&gt;"Not Needed"),AND(Veg_Table[[#This Row],[PRESCRIP]]="BCS_Br Rmv+Trt", Veg_Table[[#This Row],[WOOD_MAN]]&lt;&gt;"Not Needed")),1,0)</f>
        <v>0</v>
      </c>
      <c r="I978" s="1">
        <f ca="1">IF(AND(Veg_Table[[#This Row],[Prescription_Changed]]="Yes",Veg_Table[[#This Row],[TAT_RESULT]]=""),1,0)</f>
        <v>0</v>
      </c>
      <c r="J978" s="1">
        <f ca="1">SUM(Veg_Table[[#This Row],[Prescription and Status do not match]:[Prescription_Edited_And_TAT_Is_Blank]])</f>
        <v>0</v>
      </c>
      <c r="K978" s="1">
        <f ca="1">IF(Veg_Table[[#This Row],[Sum of Errors]]&gt;0,1,0)</f>
        <v>0</v>
      </c>
      <c r="L978" s="1">
        <f>1</f>
        <v>1</v>
      </c>
      <c r="M97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978" s="1">
        <f>IF(OR(MID(Veg_Table[[#This Row],[PRESCRIP]],2,1)="1",MID(Veg_Table[[#This Row],[PRESCRIP]],2,1)="2",MID(Veg_Table[[#This Row],[PRESCRIP]],2,1)="3",MID(Veg_Table[[#This Row],[PRESCRIP]],2,1)="4"),_xlfn.NUMBERVALUE(MID(Veg_Table[[#This Row],[PRESCRIP]],2,1)),"NA")</f>
        <v>1</v>
      </c>
      <c r="O978" s="1">
        <f>WEEKNUM(Veg_Table[[#This Row],[EVM_LAST_EDITED_Day]],2)</f>
        <v>20</v>
      </c>
      <c r="P978" s="25">
        <f>IFERROR(DATE(YEAR(Veg_Table[[#This Row],[EVM_LAST_EDITED2]]),MONTH(Veg_Table[[#This Row],[EVM_LAST_EDITED2]]),DAY(Veg_Table[[#This Row],[EVM_LAST_EDITED2]])),DATE(2019,1,1))</f>
        <v>43964</v>
      </c>
      <c r="Q978" s="3">
        <f>VALUE(SUBSTITUTE(Veg_Table[[#This Row],[EVM_LAST_EDITED]],",",""))</f>
        <v>43964.410925925898</v>
      </c>
      <c r="R978" s="1" t="str">
        <f>_xlfn.IFNA(IF(Veg_Table[[#This Row],[EVM_LAST_EDITOR]]="","zBlank EVM Last Editor",VLOOKUP(Veg_Table[[#This Row],[EVM_LAST_EDITOR]],Roster_Table[#All],4,FALSE)),"zAWRR Not in Roster")</f>
        <v>MGE</v>
      </c>
      <c r="S978" s="1" t="str">
        <f>_xlfn.IFNA(IF(Veg_Table[[#This Row],[EVM_LAST_EDITOR]]="","zBlank EVM Last Editor",VLOOKUP(Veg_Table[[#This Row],[EVM_LAST_EDITOR]],Roster_Table[#All],16,FALSE)),"zCompany_AWRR not in Roster")</f>
        <v>MGE_Mountain G Enterprises</v>
      </c>
      <c r="T978" s="2">
        <f>IFERROR(DATE(YEAR(Veg_Table[[#This Row],[Created2]]),MONTH(Veg_Table[[#This Row],[Created2]]),DAY(Veg_Table[[#This Row],[Created2]])),DATE(2019,1,1))</f>
        <v>43922</v>
      </c>
      <c r="U978" s="3">
        <f>VALUE(SUBSTITUTE(Veg_Table[[#This Row],[Created]],",",""))</f>
        <v>43922.440567129597</v>
      </c>
      <c r="V978" s="3" t="str">
        <f ca="1">IFERROR(_xlfn.IFNA(CELL("contents",INDIRECT(_xlfn.CONCAT("Veg_Table_Production_Data!",ADDRESS(MATCH(_xlfn.MAXIFS(#REF!,#REF!,"="&amp;Veg_Table[[#This Row],[AUTO_ID]],#REF!,"&lt;"&amp;Veg_Table[[#This Row],[EVM_LAST_EDITED_Day]]),#REF!,0),COLUMN(#REF!),4,1,)))),""),"")</f>
        <v/>
      </c>
      <c r="W978" s="3" t="str">
        <f ca="1">IF(Veg_Table[[#This Row],[Previous_Prescription]]="","No",IF(Veg_Table[[#This Row],[Previous_Prescription]]=Veg_Table[[#This Row],[PRESCRIP]],"No","Yes"))</f>
        <v>No</v>
      </c>
      <c r="X978" s="3" t="str">
        <f>IF(Veg_Table[[#This Row],[EVM_LAST_EDITED_Day]]=Veg_Table[[#This Row],[Created_Day]],"New","Old")</f>
        <v>Old</v>
      </c>
      <c r="Y978" s="1">
        <f>IFERROR(IF(FIND("delete",LOWER(Veg_Table[[#This Row],[PI_COMMENTS]]))&gt;=1,1,0),0)</f>
        <v>0</v>
      </c>
      <c r="Z978" s="1" t="str">
        <f>_xlfn.IFNA(IF(Veg_Table[[#This Row],[EVM_LAST_EDITOR]]="","Yes",VLOOKUP(Veg_Table[[#This Row],[EVM_LAST_EDITOR]],Roster_Table[#All],15,FALSE)),"Yes")</f>
        <v>Yes</v>
      </c>
      <c r="AA97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78" s="1" t="str">
        <f>_xlfn.IFNA(VLOOKUP(Veg_Table[[#This Row],[EVM_LAST_EDITOR]],Roster_Table[#All],3,FALSE),"zAWRR Not in Roster")</f>
        <v>Tyler</v>
      </c>
      <c r="AC978" s="1" t="str">
        <f>_xlfn.IFNA(VLOOKUP(Veg_Table[[#This Row],[EVM_LAST_EDITOR]],Roster_Table[#All],2,FALSE),"zAWRR Not in Roster")</f>
        <v>Rey</v>
      </c>
      <c r="AD978" s="1" t="str">
        <f>IF(_xlfn.CONCAT(Veg_Table[[#This Row],[First_Name]]," ",Veg_Table[[#This Row],[Last_Name]])="zAWRR Not in Roster zAWRR Not in Roster","zAWRR Not in Roster",_xlfn.CONCAT(Veg_Table[[#This Row],[First_Name]]," ",Veg_Table[[#This Row],[Last_Name]]))</f>
        <v>Tyler Rey</v>
      </c>
      <c r="AE978">
        <v>2970003</v>
      </c>
      <c r="AF978" t="s">
        <v>5707</v>
      </c>
      <c r="AG978" t="s">
        <v>93</v>
      </c>
      <c r="AH978" t="s">
        <v>1670</v>
      </c>
      <c r="AI978" t="s">
        <v>3424</v>
      </c>
      <c r="AJ978" t="s">
        <v>36</v>
      </c>
      <c r="AL978" t="s">
        <v>22</v>
      </c>
      <c r="AM978" t="s">
        <v>38</v>
      </c>
      <c r="AN978" t="s">
        <v>25</v>
      </c>
      <c r="AO978" t="s">
        <v>25</v>
      </c>
      <c r="AP978">
        <v>10</v>
      </c>
      <c r="AQ978">
        <v>70</v>
      </c>
      <c r="AR978" t="s">
        <v>511</v>
      </c>
      <c r="AS978" t="s">
        <v>45</v>
      </c>
      <c r="AT978" t="s">
        <v>515</v>
      </c>
      <c r="AV978" t="s">
        <v>519</v>
      </c>
      <c r="AW978" t="s">
        <v>5708</v>
      </c>
      <c r="AZ978"/>
      <c r="BB978" s="4"/>
      <c r="BD978" t="s">
        <v>29</v>
      </c>
      <c r="BE978" t="s">
        <v>25</v>
      </c>
      <c r="BF978" t="s">
        <v>513</v>
      </c>
      <c r="BI978" s="3"/>
      <c r="BJ978" t="s">
        <v>3437</v>
      </c>
      <c r="BK978" s="30" t="s">
        <v>166</v>
      </c>
      <c r="BL978" s="3">
        <v>43964.410925925928</v>
      </c>
      <c r="BM978" t="s">
        <v>31</v>
      </c>
      <c r="BN978" t="s">
        <v>32</v>
      </c>
      <c r="BP978" t="s">
        <v>1671</v>
      </c>
      <c r="BQ978" t="s">
        <v>1025</v>
      </c>
      <c r="BR978" t="s">
        <v>28</v>
      </c>
      <c r="BS978" t="s">
        <v>28</v>
      </c>
      <c r="BT978" t="s">
        <v>166</v>
      </c>
      <c r="BU978" s="3">
        <v>43922.440567129626</v>
      </c>
      <c r="BV978" t="s">
        <v>803</v>
      </c>
      <c r="BW978" s="3">
        <v>43964.64853619213</v>
      </c>
      <c r="BX978" t="s">
        <v>5709</v>
      </c>
      <c r="CG978"/>
      <c r="CH978"/>
      <c r="CI978"/>
      <c r="CY978"/>
      <c r="DA978"/>
      <c r="DF978"/>
    </row>
    <row r="979" spans="1:110" x14ac:dyDescent="0.25">
      <c r="A979" s="1">
        <f>IF(Veg_Table[[#This Row],[VP_STATUS]]="Hold",0,IF(OR(AND(Veg_Table[[#This Row],[PRESCRIP]]="NW_No Work",Veg_Table[[#This Row],[VP_STATUS]]&lt;&gt;"No Work Required Under EVM"),AND(Veg_Table[[#This Row],[VP_STATUS]]="No Work Required Under EVM",Veg_Table[[#This Row],[PRESCRIP]]&lt;&gt;"NW_No Work")),1,0))</f>
        <v>0</v>
      </c>
      <c r="B979" s="1">
        <f>IF(Veg_Table[[#This Row],[SPECIES]]="",1,0)</f>
        <v>0</v>
      </c>
      <c r="C979" s="1">
        <f>IF(Veg_Table[[#This Row],[DIAMETER]]="",1,0)</f>
        <v>0</v>
      </c>
      <c r="D979" s="1">
        <f>IF(Veg_Table[[#This Row],[HEIGHT]]="",1,0)</f>
        <v>0</v>
      </c>
      <c r="E97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79" s="1">
        <f>IF(AND(Veg_Table[[#This Row],[TAT_RESULT]]="ABATE",Veg_Table[[#This Row],[PRESCRIP]]="NW_No Work"),1,0)</f>
        <v>0</v>
      </c>
      <c r="G979" s="1">
        <f>IF(OR(Veg_Table[[#This Row],[Prescription R-Scale]]="NA",Veg_Table[[#This Row],[Diameter R-Scale]]="NA"),0,IF(Veg_Table[[#This Row],[Diameter R-Scale]]&lt;&gt;Veg_Table[[#This Row],[Prescription R-Scale]],1,0))</f>
        <v>0</v>
      </c>
      <c r="H979" s="1">
        <f>IF(OR(AND(Veg_Table[[#This Row],[PRESCRIP]]="BC_Br Rmv", Veg_Table[[#This Row],[WOOD_MAN]]&lt;&gt;"Not Needed"),AND(Veg_Table[[#This Row],[PRESCRIP]]="BCS_Br Rmv+Trt", Veg_Table[[#This Row],[WOOD_MAN]]&lt;&gt;"Not Needed")),1,0)</f>
        <v>0</v>
      </c>
      <c r="I979" s="1">
        <f ca="1">IF(AND(Veg_Table[[#This Row],[Prescription_Changed]]="Yes",Veg_Table[[#This Row],[TAT_RESULT]]=""),1,0)</f>
        <v>0</v>
      </c>
      <c r="J979" s="1">
        <f ca="1">SUM(Veg_Table[[#This Row],[Prescription and Status do not match]:[Prescription_Edited_And_TAT_Is_Blank]])</f>
        <v>0</v>
      </c>
      <c r="K979" s="1">
        <f ca="1">IF(Veg_Table[[#This Row],[Sum of Errors]]&gt;0,1,0)</f>
        <v>0</v>
      </c>
      <c r="L979" s="1">
        <f>1</f>
        <v>1</v>
      </c>
      <c r="M97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979" s="1">
        <f>IF(OR(MID(Veg_Table[[#This Row],[PRESCRIP]],2,1)="1",MID(Veg_Table[[#This Row],[PRESCRIP]],2,1)="2",MID(Veg_Table[[#This Row],[PRESCRIP]],2,1)="3",MID(Veg_Table[[#This Row],[PRESCRIP]],2,1)="4"),_xlfn.NUMBERVALUE(MID(Veg_Table[[#This Row],[PRESCRIP]],2,1)),"NA")</f>
        <v>4</v>
      </c>
      <c r="O979" s="1">
        <f>WEEKNUM(Veg_Table[[#This Row],[EVM_LAST_EDITED_Day]],2)</f>
        <v>20</v>
      </c>
      <c r="P979" s="25">
        <f>IFERROR(DATE(YEAR(Veg_Table[[#This Row],[EVM_LAST_EDITED2]]),MONTH(Veg_Table[[#This Row],[EVM_LAST_EDITED2]]),DAY(Veg_Table[[#This Row],[EVM_LAST_EDITED2]])),DATE(2019,1,1))</f>
        <v>43964</v>
      </c>
      <c r="Q979" s="3">
        <f>VALUE(SUBSTITUTE(Veg_Table[[#This Row],[EVM_LAST_EDITED]],",",""))</f>
        <v>43964.411241330999</v>
      </c>
      <c r="R979" s="1" t="str">
        <f>_xlfn.IFNA(IF(Veg_Table[[#This Row],[EVM_LAST_EDITOR]]="","zBlank EVM Last Editor",VLOOKUP(Veg_Table[[#This Row],[EVM_LAST_EDITOR]],Roster_Table[#All],4,FALSE)),"zAWRR Not in Roster")</f>
        <v>JEF</v>
      </c>
      <c r="S979" s="1" t="str">
        <f>_xlfn.IFNA(IF(Veg_Table[[#This Row],[EVM_LAST_EDITOR]]="","zBlank EVM Last Editor",VLOOKUP(Veg_Table[[#This Row],[EVM_LAST_EDITOR]],Roster_Table[#All],16,FALSE)),"zCompany_AWRR not in Roster")</f>
        <v>JEF_Jefferson Resources</v>
      </c>
      <c r="T979" s="2">
        <f>IFERROR(DATE(YEAR(Veg_Table[[#This Row],[Created2]]),MONTH(Veg_Table[[#This Row],[Created2]]),DAY(Veg_Table[[#This Row],[Created2]])),DATE(2019,1,1))</f>
        <v>43791</v>
      </c>
      <c r="U979" s="3">
        <f>VALUE(SUBSTITUTE(Veg_Table[[#This Row],[Created]],",",""))</f>
        <v>43791.5605671296</v>
      </c>
      <c r="V979" s="3" t="str">
        <f ca="1">IFERROR(_xlfn.IFNA(CELL("contents",INDIRECT(_xlfn.CONCAT("Veg_Table_Production_Data!",ADDRESS(MATCH(_xlfn.MAXIFS(#REF!,#REF!,"="&amp;Veg_Table[[#This Row],[AUTO_ID]],#REF!,"&lt;"&amp;Veg_Table[[#This Row],[EVM_LAST_EDITED_Day]]),#REF!,0),COLUMN(#REF!),4,1,)))),""),"")</f>
        <v/>
      </c>
      <c r="W979" s="3" t="str">
        <f ca="1">IF(Veg_Table[[#This Row],[Previous_Prescription]]="","No",IF(Veg_Table[[#This Row],[Previous_Prescription]]=Veg_Table[[#This Row],[PRESCRIP]],"No","Yes"))</f>
        <v>No</v>
      </c>
      <c r="X979" s="3" t="str">
        <f>IF(Veg_Table[[#This Row],[EVM_LAST_EDITED_Day]]=Veg_Table[[#This Row],[Created_Day]],"New","Old")</f>
        <v>Old</v>
      </c>
      <c r="Y979" s="1">
        <f>IFERROR(IF(FIND("delete",LOWER(Veg_Table[[#This Row],[PI_COMMENTS]]))&gt;=1,1,0),0)</f>
        <v>0</v>
      </c>
      <c r="Z979" s="1" t="str">
        <f>_xlfn.IFNA(IF(Veg_Table[[#This Row],[EVM_LAST_EDITOR]]="","Yes",VLOOKUP(Veg_Table[[#This Row],[EVM_LAST_EDITOR]],Roster_Table[#All],15,FALSE)),"Yes")</f>
        <v>Yes</v>
      </c>
      <c r="AA97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79" s="1" t="str">
        <f>_xlfn.IFNA(VLOOKUP(Veg_Table[[#This Row],[EVM_LAST_EDITOR]],Roster_Table[#All],3,FALSE),"zAWRR Not in Roster")</f>
        <v>Emily</v>
      </c>
      <c r="AC979" s="1" t="str">
        <f>_xlfn.IFNA(VLOOKUP(Veg_Table[[#This Row],[EVM_LAST_EDITOR]],Roster_Table[#All],2,FALSE),"zAWRR Not in Roster")</f>
        <v>Culhane</v>
      </c>
      <c r="AD979" s="1" t="str">
        <f>IF(_xlfn.CONCAT(Veg_Table[[#This Row],[First_Name]]," ",Veg_Table[[#This Row],[Last_Name]])="zAWRR Not in Roster zAWRR Not in Roster","zAWRR Not in Roster",_xlfn.CONCAT(Veg_Table[[#This Row],[First_Name]]," ",Veg_Table[[#This Row],[Last_Name]]))</f>
        <v>Emily Culhane</v>
      </c>
      <c r="AE979">
        <v>1771324</v>
      </c>
      <c r="AF979" t="s">
        <v>5176</v>
      </c>
      <c r="AG979" t="s">
        <v>30</v>
      </c>
      <c r="AH979" t="s">
        <v>2444</v>
      </c>
      <c r="AI979" t="s">
        <v>3360</v>
      </c>
      <c r="AJ979" t="s">
        <v>526</v>
      </c>
      <c r="AK979" t="s">
        <v>28</v>
      </c>
      <c r="AL979" t="s">
        <v>822</v>
      </c>
      <c r="AM979" t="s">
        <v>23</v>
      </c>
      <c r="AN979" t="s">
        <v>25</v>
      </c>
      <c r="AO979" t="s">
        <v>25</v>
      </c>
      <c r="AP979">
        <v>48</v>
      </c>
      <c r="AQ979">
        <v>45</v>
      </c>
      <c r="AR979" t="s">
        <v>514</v>
      </c>
      <c r="AS979" t="s">
        <v>57</v>
      </c>
      <c r="AT979" t="s">
        <v>515</v>
      </c>
      <c r="AU979" t="s">
        <v>25</v>
      </c>
      <c r="AV979" t="s">
        <v>521</v>
      </c>
      <c r="AW979" t="s">
        <v>5177</v>
      </c>
      <c r="AX979" t="s">
        <v>898</v>
      </c>
      <c r="AY979" t="s">
        <v>28</v>
      </c>
      <c r="AZ979"/>
      <c r="BA979" t="s">
        <v>28</v>
      </c>
      <c r="BB979" s="4"/>
      <c r="BC979" t="s">
        <v>28</v>
      </c>
      <c r="BD979" t="s">
        <v>29</v>
      </c>
      <c r="BF979" t="s">
        <v>28</v>
      </c>
      <c r="BG979" t="s">
        <v>28</v>
      </c>
      <c r="BH979" t="s">
        <v>28</v>
      </c>
      <c r="BI979" s="3"/>
      <c r="BJ979" t="s">
        <v>1894</v>
      </c>
      <c r="BK979" s="30" t="s">
        <v>44</v>
      </c>
      <c r="BL979" s="3">
        <v>43964.411241331021</v>
      </c>
      <c r="BM979" t="s">
        <v>31</v>
      </c>
      <c r="BN979" t="s">
        <v>32</v>
      </c>
      <c r="BO979" t="s">
        <v>2445</v>
      </c>
      <c r="BP979" t="s">
        <v>2446</v>
      </c>
      <c r="BQ979" t="s">
        <v>826</v>
      </c>
      <c r="BR979" t="s">
        <v>28</v>
      </c>
      <c r="BS979" t="s">
        <v>28</v>
      </c>
      <c r="BT979" t="s">
        <v>2117</v>
      </c>
      <c r="BU979" s="3">
        <v>43791.560567129629</v>
      </c>
      <c r="BV979" t="s">
        <v>803</v>
      </c>
      <c r="BW979" s="3">
        <v>43964.480776458331</v>
      </c>
      <c r="BX979" t="s">
        <v>5178</v>
      </c>
      <c r="CG979"/>
      <c r="CH979"/>
      <c r="CI979"/>
      <c r="CY979"/>
      <c r="DA979"/>
      <c r="DF979"/>
    </row>
    <row r="980" spans="1:110" x14ac:dyDescent="0.25">
      <c r="A980" s="1">
        <f>IF(Veg_Table[[#This Row],[VP_STATUS]]="Hold",0,IF(OR(AND(Veg_Table[[#This Row],[PRESCRIP]]="NW_No Work",Veg_Table[[#This Row],[VP_STATUS]]&lt;&gt;"No Work Required Under EVM"),AND(Veg_Table[[#This Row],[VP_STATUS]]="No Work Required Under EVM",Veg_Table[[#This Row],[PRESCRIP]]&lt;&gt;"NW_No Work")),1,0))</f>
        <v>0</v>
      </c>
      <c r="B980" s="1">
        <f>IF(Veg_Table[[#This Row],[SPECIES]]="",1,0)</f>
        <v>0</v>
      </c>
      <c r="C980" s="1">
        <f>IF(Veg_Table[[#This Row],[DIAMETER]]="",1,0)</f>
        <v>0</v>
      </c>
      <c r="D980" s="1">
        <f>IF(Veg_Table[[#This Row],[HEIGHT]]="",1,0)</f>
        <v>0</v>
      </c>
      <c r="E98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80" s="1">
        <f>IF(AND(Veg_Table[[#This Row],[TAT_RESULT]]="ABATE",Veg_Table[[#This Row],[PRESCRIP]]="NW_No Work"),1,0)</f>
        <v>0</v>
      </c>
      <c r="G980" s="1">
        <f>IF(OR(Veg_Table[[#This Row],[Prescription R-Scale]]="NA",Veg_Table[[#This Row],[Diameter R-Scale]]="NA"),0,IF(Veg_Table[[#This Row],[Diameter R-Scale]]&lt;&gt;Veg_Table[[#This Row],[Prescription R-Scale]],1,0))</f>
        <v>0</v>
      </c>
      <c r="H980" s="1">
        <f>IF(OR(AND(Veg_Table[[#This Row],[PRESCRIP]]="BC_Br Rmv", Veg_Table[[#This Row],[WOOD_MAN]]&lt;&gt;"Not Needed"),AND(Veg_Table[[#This Row],[PRESCRIP]]="BCS_Br Rmv+Trt", Veg_Table[[#This Row],[WOOD_MAN]]&lt;&gt;"Not Needed")),1,0)</f>
        <v>0</v>
      </c>
      <c r="I980" s="1">
        <f ca="1">IF(AND(Veg_Table[[#This Row],[Prescription_Changed]]="Yes",Veg_Table[[#This Row],[TAT_RESULT]]=""),1,0)</f>
        <v>0</v>
      </c>
      <c r="J980" s="1">
        <f ca="1">SUM(Veg_Table[[#This Row],[Prescription and Status do not match]:[Prescription_Edited_And_TAT_Is_Blank]])</f>
        <v>0</v>
      </c>
      <c r="K980" s="1">
        <f ca="1">IF(Veg_Table[[#This Row],[Sum of Errors]]&gt;0,1,0)</f>
        <v>0</v>
      </c>
      <c r="L980" s="1">
        <f>1</f>
        <v>1</v>
      </c>
      <c r="M98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980" s="1" t="str">
        <f>IF(OR(MID(Veg_Table[[#This Row],[PRESCRIP]],2,1)="1",MID(Veg_Table[[#This Row],[PRESCRIP]],2,1)="2",MID(Veg_Table[[#This Row],[PRESCRIP]],2,1)="3",MID(Veg_Table[[#This Row],[PRESCRIP]],2,1)="4"),_xlfn.NUMBERVALUE(MID(Veg_Table[[#This Row],[PRESCRIP]],2,1)),"NA")</f>
        <v>NA</v>
      </c>
      <c r="O980" s="1">
        <f>WEEKNUM(Veg_Table[[#This Row],[EVM_LAST_EDITED_Day]],2)</f>
        <v>20</v>
      </c>
      <c r="P980" s="25">
        <f>IFERROR(DATE(YEAR(Veg_Table[[#This Row],[EVM_LAST_EDITED2]]),MONTH(Veg_Table[[#This Row],[EVM_LAST_EDITED2]]),DAY(Veg_Table[[#This Row],[EVM_LAST_EDITED2]])),DATE(2019,1,1))</f>
        <v>43964</v>
      </c>
      <c r="Q980" s="3">
        <f>VALUE(SUBSTITUTE(Veg_Table[[#This Row],[EVM_LAST_EDITED]],",",""))</f>
        <v>43964.411845729199</v>
      </c>
      <c r="R980" s="1" t="str">
        <f>_xlfn.IFNA(IF(Veg_Table[[#This Row],[EVM_LAST_EDITOR]]="","zBlank EVM Last Editor",VLOOKUP(Veg_Table[[#This Row],[EVM_LAST_EDITOR]],Roster_Table[#All],4,FALSE)),"zAWRR Not in Roster")</f>
        <v>MBG</v>
      </c>
      <c r="S980" s="1" t="str">
        <f>_xlfn.IFNA(IF(Veg_Table[[#This Row],[EVM_LAST_EDITOR]]="","zBlank EVM Last Editor",VLOOKUP(Veg_Table[[#This Row],[EVM_LAST_EDITOR]],Roster_Table[#All],16,FALSE)),"zCompany_AWRR not in Roster")</f>
        <v>MBG_Mason, Bruce &amp; Girard</v>
      </c>
      <c r="T980" s="2">
        <f>IFERROR(DATE(YEAR(Veg_Table[[#This Row],[Created2]]),MONTH(Veg_Table[[#This Row],[Created2]]),DAY(Veg_Table[[#This Row],[Created2]])),DATE(2019,1,1))</f>
        <v>43964</v>
      </c>
      <c r="U980" s="3">
        <f>VALUE(SUBSTITUTE(Veg_Table[[#This Row],[Created]],",",""))</f>
        <v>43964.411845729199</v>
      </c>
      <c r="V980" s="3" t="str">
        <f ca="1">IFERROR(_xlfn.IFNA(CELL("contents",INDIRECT(_xlfn.CONCAT("Veg_Table_Production_Data!",ADDRESS(MATCH(_xlfn.MAXIFS(#REF!,#REF!,"="&amp;Veg_Table[[#This Row],[AUTO_ID]],#REF!,"&lt;"&amp;Veg_Table[[#This Row],[EVM_LAST_EDITED_Day]]),#REF!,0),COLUMN(#REF!),4,1,)))),""),"")</f>
        <v/>
      </c>
      <c r="W980" s="3" t="str">
        <f ca="1">IF(Veg_Table[[#This Row],[Previous_Prescription]]="","No",IF(Veg_Table[[#This Row],[Previous_Prescription]]=Veg_Table[[#This Row],[PRESCRIP]],"No","Yes"))</f>
        <v>No</v>
      </c>
      <c r="X980" s="3" t="str">
        <f>IF(Veg_Table[[#This Row],[EVM_LAST_EDITED_Day]]=Veg_Table[[#This Row],[Created_Day]],"New","Old")</f>
        <v>New</v>
      </c>
      <c r="Y980" s="1">
        <f>IFERROR(IF(FIND("delete",LOWER(Veg_Table[[#This Row],[PI_COMMENTS]]))&gt;=1,1,0),0)</f>
        <v>0</v>
      </c>
      <c r="Z980" s="1" t="str">
        <f>_xlfn.IFNA(IF(Veg_Table[[#This Row],[EVM_LAST_EDITOR]]="","Yes",VLOOKUP(Veg_Table[[#This Row],[EVM_LAST_EDITOR]],Roster_Table[#All],15,FALSE)),"Yes")</f>
        <v>Yes</v>
      </c>
      <c r="AA98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80" s="1" t="str">
        <f>_xlfn.IFNA(VLOOKUP(Veg_Table[[#This Row],[EVM_LAST_EDITOR]],Roster_Table[#All],3,FALSE),"zAWRR Not in Roster")</f>
        <v>Nicholas</v>
      </c>
      <c r="AC980" s="1" t="str">
        <f>_xlfn.IFNA(VLOOKUP(Veg_Table[[#This Row],[EVM_LAST_EDITOR]],Roster_Table[#All],2,FALSE),"zAWRR Not in Roster")</f>
        <v>Coleman</v>
      </c>
      <c r="AD980" s="1" t="str">
        <f>IF(_xlfn.CONCAT(Veg_Table[[#This Row],[First_Name]]," ",Veg_Table[[#This Row],[Last_Name]])="zAWRR Not in Roster zAWRR Not in Roster","zAWRR Not in Roster",_xlfn.CONCAT(Veg_Table[[#This Row],[First_Name]]," ",Veg_Table[[#This Row],[Last_Name]]))</f>
        <v>Nicholas Coleman</v>
      </c>
      <c r="AE980">
        <v>3223560</v>
      </c>
      <c r="AF980" t="s">
        <v>5704</v>
      </c>
      <c r="AG980" t="s">
        <v>93</v>
      </c>
      <c r="AH980" t="s">
        <v>3444</v>
      </c>
      <c r="AI980" t="s">
        <v>4666</v>
      </c>
      <c r="AJ980" t="s">
        <v>36</v>
      </c>
      <c r="AL980" t="s">
        <v>372</v>
      </c>
      <c r="AM980" t="s">
        <v>40</v>
      </c>
      <c r="AN980" t="s">
        <v>25</v>
      </c>
      <c r="AO980" t="s">
        <v>25</v>
      </c>
      <c r="AP980">
        <v>37</v>
      </c>
      <c r="AQ980">
        <v>58</v>
      </c>
      <c r="AR980" t="s">
        <v>511</v>
      </c>
      <c r="AS980" t="s">
        <v>823</v>
      </c>
      <c r="AT980" t="s">
        <v>26</v>
      </c>
      <c r="AV980" t="s">
        <v>512</v>
      </c>
      <c r="AW980" t="s">
        <v>5705</v>
      </c>
      <c r="AZ980"/>
      <c r="BB980" s="4"/>
      <c r="BD980" t="s">
        <v>29</v>
      </c>
      <c r="BE980" t="s">
        <v>25</v>
      </c>
      <c r="BF980" t="s">
        <v>513</v>
      </c>
      <c r="BI980" s="3"/>
      <c r="BJ980" t="s">
        <v>27</v>
      </c>
      <c r="BK980" s="30" t="s">
        <v>107</v>
      </c>
      <c r="BL980" s="3">
        <v>43964.41184572917</v>
      </c>
      <c r="BM980" t="s">
        <v>31</v>
      </c>
      <c r="BN980" t="s">
        <v>32</v>
      </c>
      <c r="BP980" t="s">
        <v>3445</v>
      </c>
      <c r="BQ980" t="s">
        <v>1025</v>
      </c>
      <c r="BR980" t="s">
        <v>28</v>
      </c>
      <c r="BS980" t="s">
        <v>28</v>
      </c>
      <c r="BT980" t="s">
        <v>107</v>
      </c>
      <c r="BU980" s="3">
        <v>43964.41184572917</v>
      </c>
      <c r="BV980" t="s">
        <v>803</v>
      </c>
      <c r="BW980" s="3">
        <v>43964.522651006948</v>
      </c>
      <c r="BX980" t="s">
        <v>5706</v>
      </c>
      <c r="CG980"/>
      <c r="CH980"/>
      <c r="CI980"/>
      <c r="CY980"/>
      <c r="DA980"/>
      <c r="DF980"/>
    </row>
    <row r="981" spans="1:110" x14ac:dyDescent="0.25">
      <c r="A981" s="1">
        <f>IF(Veg_Table[[#This Row],[VP_STATUS]]="Hold",0,IF(OR(AND(Veg_Table[[#This Row],[PRESCRIP]]="NW_No Work",Veg_Table[[#This Row],[VP_STATUS]]&lt;&gt;"No Work Required Under EVM"),AND(Veg_Table[[#This Row],[VP_STATUS]]="No Work Required Under EVM",Veg_Table[[#This Row],[PRESCRIP]]&lt;&gt;"NW_No Work")),1,0))</f>
        <v>0</v>
      </c>
      <c r="B981" s="1">
        <f>IF(Veg_Table[[#This Row],[SPECIES]]="",1,0)</f>
        <v>0</v>
      </c>
      <c r="C981" s="1">
        <f>IF(Veg_Table[[#This Row],[DIAMETER]]="",1,0)</f>
        <v>0</v>
      </c>
      <c r="D981" s="1">
        <f>IF(Veg_Table[[#This Row],[HEIGHT]]="",1,0)</f>
        <v>0</v>
      </c>
      <c r="E98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81" s="1">
        <f>IF(AND(Veg_Table[[#This Row],[TAT_RESULT]]="ABATE",Veg_Table[[#This Row],[PRESCRIP]]="NW_No Work"),1,0)</f>
        <v>0</v>
      </c>
      <c r="G981" s="1">
        <f>IF(OR(Veg_Table[[#This Row],[Prescription R-Scale]]="NA",Veg_Table[[#This Row],[Diameter R-Scale]]="NA"),0,IF(Veg_Table[[#This Row],[Diameter R-Scale]]&lt;&gt;Veg_Table[[#This Row],[Prescription R-Scale]],1,0))</f>
        <v>0</v>
      </c>
      <c r="H981" s="1">
        <f>IF(OR(AND(Veg_Table[[#This Row],[PRESCRIP]]="BC_Br Rmv", Veg_Table[[#This Row],[WOOD_MAN]]&lt;&gt;"Not Needed"),AND(Veg_Table[[#This Row],[PRESCRIP]]="BCS_Br Rmv+Trt", Veg_Table[[#This Row],[WOOD_MAN]]&lt;&gt;"Not Needed")),1,0)</f>
        <v>0</v>
      </c>
      <c r="I981" s="1">
        <f ca="1">IF(AND(Veg_Table[[#This Row],[Prescription_Changed]]="Yes",Veg_Table[[#This Row],[TAT_RESULT]]=""),1,0)</f>
        <v>0</v>
      </c>
      <c r="J981" s="1">
        <f ca="1">SUM(Veg_Table[[#This Row],[Prescription and Status do not match]:[Prescription_Edited_And_TAT_Is_Blank]])</f>
        <v>0</v>
      </c>
      <c r="K981" s="1">
        <f ca="1">IF(Veg_Table[[#This Row],[Sum of Errors]]&gt;0,1,0)</f>
        <v>0</v>
      </c>
      <c r="L981" s="1">
        <f>1</f>
        <v>1</v>
      </c>
      <c r="M98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981" s="1">
        <f>IF(OR(MID(Veg_Table[[#This Row],[PRESCRIP]],2,1)="1",MID(Veg_Table[[#This Row],[PRESCRIP]],2,1)="2",MID(Veg_Table[[#This Row],[PRESCRIP]],2,1)="3",MID(Veg_Table[[#This Row],[PRESCRIP]],2,1)="4"),_xlfn.NUMBERVALUE(MID(Veg_Table[[#This Row],[PRESCRIP]],2,1)),"NA")</f>
        <v>1</v>
      </c>
      <c r="O981" s="1">
        <f>WEEKNUM(Veg_Table[[#This Row],[EVM_LAST_EDITED_Day]],2)</f>
        <v>20</v>
      </c>
      <c r="P981" s="25">
        <f>IFERROR(DATE(YEAR(Veg_Table[[#This Row],[EVM_LAST_EDITED2]]),MONTH(Veg_Table[[#This Row],[EVM_LAST_EDITED2]]),DAY(Veg_Table[[#This Row],[EVM_LAST_EDITED2]])),DATE(2019,1,1))</f>
        <v>43964</v>
      </c>
      <c r="Q981" s="3">
        <f>VALUE(SUBSTITUTE(Veg_Table[[#This Row],[EVM_LAST_EDITED]],",",""))</f>
        <v>43964.414259259298</v>
      </c>
      <c r="R981" s="1" t="str">
        <f>_xlfn.IFNA(IF(Veg_Table[[#This Row],[EVM_LAST_EDITOR]]="","zBlank EVM Last Editor",VLOOKUP(Veg_Table[[#This Row],[EVM_LAST_EDITOR]],Roster_Table[#All],4,FALSE)),"zAWRR Not in Roster")</f>
        <v>MGE</v>
      </c>
      <c r="S981" s="1" t="str">
        <f>_xlfn.IFNA(IF(Veg_Table[[#This Row],[EVM_LAST_EDITOR]]="","zBlank EVM Last Editor",VLOOKUP(Veg_Table[[#This Row],[EVM_LAST_EDITOR]],Roster_Table[#All],16,FALSE)),"zCompany_AWRR not in Roster")</f>
        <v>MGE_Mountain G Enterprises</v>
      </c>
      <c r="T981" s="2">
        <f>IFERROR(DATE(YEAR(Veg_Table[[#This Row],[Created2]]),MONTH(Veg_Table[[#This Row],[Created2]]),DAY(Veg_Table[[#This Row],[Created2]])),DATE(2019,1,1))</f>
        <v>43921</v>
      </c>
      <c r="U981" s="3">
        <f>VALUE(SUBSTITUTE(Veg_Table[[#This Row],[Created]],",",""))</f>
        <v>43921.665567129603</v>
      </c>
      <c r="V981" s="3" t="str">
        <f ca="1">IFERROR(_xlfn.IFNA(CELL("contents",INDIRECT(_xlfn.CONCAT("Veg_Table_Production_Data!",ADDRESS(MATCH(_xlfn.MAXIFS(#REF!,#REF!,"="&amp;Veg_Table[[#This Row],[AUTO_ID]],#REF!,"&lt;"&amp;Veg_Table[[#This Row],[EVM_LAST_EDITED_Day]]),#REF!,0),COLUMN(#REF!),4,1,)))),""),"")</f>
        <v/>
      </c>
      <c r="W981" s="3" t="str">
        <f ca="1">IF(Veg_Table[[#This Row],[Previous_Prescription]]="","No",IF(Veg_Table[[#This Row],[Previous_Prescription]]=Veg_Table[[#This Row],[PRESCRIP]],"No","Yes"))</f>
        <v>No</v>
      </c>
      <c r="X981" s="3" t="str">
        <f>IF(Veg_Table[[#This Row],[EVM_LAST_EDITED_Day]]=Veg_Table[[#This Row],[Created_Day]],"New","Old")</f>
        <v>Old</v>
      </c>
      <c r="Y981" s="1">
        <f>IFERROR(IF(FIND("delete",LOWER(Veg_Table[[#This Row],[PI_COMMENTS]]))&gt;=1,1,0),0)</f>
        <v>0</v>
      </c>
      <c r="Z981" s="1" t="str">
        <f>_xlfn.IFNA(IF(Veg_Table[[#This Row],[EVM_LAST_EDITOR]]="","Yes",VLOOKUP(Veg_Table[[#This Row],[EVM_LAST_EDITOR]],Roster_Table[#All],15,FALSE)),"Yes")</f>
        <v>Yes</v>
      </c>
      <c r="AA98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81" s="1" t="str">
        <f>_xlfn.IFNA(VLOOKUP(Veg_Table[[#This Row],[EVM_LAST_EDITOR]],Roster_Table[#All],3,FALSE),"zAWRR Not in Roster")</f>
        <v>Tyler</v>
      </c>
      <c r="AC981" s="1" t="str">
        <f>_xlfn.IFNA(VLOOKUP(Veg_Table[[#This Row],[EVM_LAST_EDITOR]],Roster_Table[#All],2,FALSE),"zAWRR Not in Roster")</f>
        <v>Rey</v>
      </c>
      <c r="AD981" s="1" t="str">
        <f>IF(_xlfn.CONCAT(Veg_Table[[#This Row],[First_Name]]," ",Veg_Table[[#This Row],[Last_Name]])="zAWRR Not in Roster zAWRR Not in Roster","zAWRR Not in Roster",_xlfn.CONCAT(Veg_Table[[#This Row],[First_Name]]," ",Veg_Table[[#This Row],[Last_Name]]))</f>
        <v>Tyler Rey</v>
      </c>
      <c r="AE981">
        <v>2963503</v>
      </c>
      <c r="AF981" t="s">
        <v>5701</v>
      </c>
      <c r="AG981" t="s">
        <v>93</v>
      </c>
      <c r="AH981" t="s">
        <v>1670</v>
      </c>
      <c r="AI981" t="s">
        <v>1966</v>
      </c>
      <c r="AJ981" t="s">
        <v>36</v>
      </c>
      <c r="AL981" t="s">
        <v>22</v>
      </c>
      <c r="AM981" t="s">
        <v>38</v>
      </c>
      <c r="AN981" t="s">
        <v>25</v>
      </c>
      <c r="AO981" t="s">
        <v>25</v>
      </c>
      <c r="AP981">
        <v>9</v>
      </c>
      <c r="AQ981">
        <v>72</v>
      </c>
      <c r="AR981" t="s">
        <v>511</v>
      </c>
      <c r="AS981" t="s">
        <v>45</v>
      </c>
      <c r="AT981" t="s">
        <v>515</v>
      </c>
      <c r="AV981" t="s">
        <v>512</v>
      </c>
      <c r="AW981" t="s">
        <v>5702</v>
      </c>
      <c r="AZ981"/>
      <c r="BB981" s="4"/>
      <c r="BD981" t="s">
        <v>29</v>
      </c>
      <c r="BE981" t="s">
        <v>25</v>
      </c>
      <c r="BF981" t="s">
        <v>513</v>
      </c>
      <c r="BI981" s="3"/>
      <c r="BJ981" t="s">
        <v>5417</v>
      </c>
      <c r="BK981" s="30" t="s">
        <v>166</v>
      </c>
      <c r="BL981" s="3">
        <v>43964.414259259262</v>
      </c>
      <c r="BM981" t="s">
        <v>31</v>
      </c>
      <c r="BN981" t="s">
        <v>32</v>
      </c>
      <c r="BP981" t="s">
        <v>1671</v>
      </c>
      <c r="BQ981" t="s">
        <v>1025</v>
      </c>
      <c r="BR981" t="s">
        <v>28</v>
      </c>
      <c r="BS981" t="s">
        <v>28</v>
      </c>
      <c r="BT981" t="s">
        <v>166</v>
      </c>
      <c r="BU981" s="3">
        <v>43921.665567129632</v>
      </c>
      <c r="BV981" t="s">
        <v>803</v>
      </c>
      <c r="BW981" s="3">
        <v>43964.64853619213</v>
      </c>
      <c r="BX981" t="s">
        <v>5703</v>
      </c>
      <c r="CG981"/>
      <c r="CH981"/>
      <c r="CI981"/>
      <c r="CY981"/>
      <c r="DA981"/>
      <c r="DF981"/>
    </row>
    <row r="982" spans="1:110" x14ac:dyDescent="0.25">
      <c r="A982" s="1">
        <f>IF(Veg_Table[[#This Row],[VP_STATUS]]="Hold",0,IF(OR(AND(Veg_Table[[#This Row],[PRESCRIP]]="NW_No Work",Veg_Table[[#This Row],[VP_STATUS]]&lt;&gt;"No Work Required Under EVM"),AND(Veg_Table[[#This Row],[VP_STATUS]]="No Work Required Under EVM",Veg_Table[[#This Row],[PRESCRIP]]&lt;&gt;"NW_No Work")),1,0))</f>
        <v>0</v>
      </c>
      <c r="B982" s="1">
        <f>IF(Veg_Table[[#This Row],[SPECIES]]="",1,0)</f>
        <v>0</v>
      </c>
      <c r="C982" s="1">
        <f>IF(Veg_Table[[#This Row],[DIAMETER]]="",1,0)</f>
        <v>0</v>
      </c>
      <c r="D982" s="1">
        <f>IF(Veg_Table[[#This Row],[HEIGHT]]="",1,0)</f>
        <v>0</v>
      </c>
      <c r="E98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82" s="1">
        <f>IF(AND(Veg_Table[[#This Row],[TAT_RESULT]]="ABATE",Veg_Table[[#This Row],[PRESCRIP]]="NW_No Work"),1,0)</f>
        <v>0</v>
      </c>
      <c r="G982" s="1">
        <f>IF(OR(Veg_Table[[#This Row],[Prescription R-Scale]]="NA",Veg_Table[[#This Row],[Diameter R-Scale]]="NA"),0,IF(Veg_Table[[#This Row],[Diameter R-Scale]]&lt;&gt;Veg_Table[[#This Row],[Prescription R-Scale]],1,0))</f>
        <v>0</v>
      </c>
      <c r="H982" s="1">
        <f>IF(OR(AND(Veg_Table[[#This Row],[PRESCRIP]]="BC_Br Rmv", Veg_Table[[#This Row],[WOOD_MAN]]&lt;&gt;"Not Needed"),AND(Veg_Table[[#This Row],[PRESCRIP]]="BCS_Br Rmv+Trt", Veg_Table[[#This Row],[WOOD_MAN]]&lt;&gt;"Not Needed")),1,0)</f>
        <v>0</v>
      </c>
      <c r="I982" s="1">
        <f ca="1">IF(AND(Veg_Table[[#This Row],[Prescription_Changed]]="Yes",Veg_Table[[#This Row],[TAT_RESULT]]=""),1,0)</f>
        <v>0</v>
      </c>
      <c r="J982" s="1">
        <f ca="1">SUM(Veg_Table[[#This Row],[Prescription and Status do not match]:[Prescription_Edited_And_TAT_Is_Blank]])</f>
        <v>0</v>
      </c>
      <c r="K982" s="1">
        <f ca="1">IF(Veg_Table[[#This Row],[Sum of Errors]]&gt;0,1,0)</f>
        <v>0</v>
      </c>
      <c r="L982" s="1">
        <f>1</f>
        <v>1</v>
      </c>
      <c r="M98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982" s="1">
        <f>IF(OR(MID(Veg_Table[[#This Row],[PRESCRIP]],2,1)="1",MID(Veg_Table[[#This Row],[PRESCRIP]],2,1)="2",MID(Veg_Table[[#This Row],[PRESCRIP]],2,1)="3",MID(Veg_Table[[#This Row],[PRESCRIP]],2,1)="4"),_xlfn.NUMBERVALUE(MID(Veg_Table[[#This Row],[PRESCRIP]],2,1)),"NA")</f>
        <v>1</v>
      </c>
      <c r="O982" s="1">
        <f>WEEKNUM(Veg_Table[[#This Row],[EVM_LAST_EDITED_Day]],2)</f>
        <v>20</v>
      </c>
      <c r="P982" s="25">
        <f>IFERROR(DATE(YEAR(Veg_Table[[#This Row],[EVM_LAST_EDITED2]]),MONTH(Veg_Table[[#This Row],[EVM_LAST_EDITED2]]),DAY(Veg_Table[[#This Row],[EVM_LAST_EDITED2]])),DATE(2019,1,1))</f>
        <v>43964</v>
      </c>
      <c r="Q982" s="3">
        <f>VALUE(SUBSTITUTE(Veg_Table[[#This Row],[EVM_LAST_EDITED]],",",""))</f>
        <v>43964.4144212963</v>
      </c>
      <c r="R982" s="1" t="str">
        <f>_xlfn.IFNA(IF(Veg_Table[[#This Row],[EVM_LAST_EDITOR]]="","zBlank EVM Last Editor",VLOOKUP(Veg_Table[[#This Row],[EVM_LAST_EDITOR]],Roster_Table[#All],4,FALSE)),"zAWRR Not in Roster")</f>
        <v>MGE</v>
      </c>
      <c r="S982" s="1" t="str">
        <f>_xlfn.IFNA(IF(Veg_Table[[#This Row],[EVM_LAST_EDITOR]]="","zBlank EVM Last Editor",VLOOKUP(Veg_Table[[#This Row],[EVM_LAST_EDITOR]],Roster_Table[#All],16,FALSE)),"zCompany_AWRR not in Roster")</f>
        <v>MGE_Mountain G Enterprises</v>
      </c>
      <c r="T982" s="2">
        <f>IFERROR(DATE(YEAR(Veg_Table[[#This Row],[Created2]]),MONTH(Veg_Table[[#This Row],[Created2]]),DAY(Veg_Table[[#This Row],[Created2]])),DATE(2019,1,1))</f>
        <v>43921</v>
      </c>
      <c r="U982" s="3">
        <f>VALUE(SUBSTITUTE(Veg_Table[[#This Row],[Created]],",",""))</f>
        <v>43921.661874999998</v>
      </c>
      <c r="V982" s="3" t="str">
        <f ca="1">IFERROR(_xlfn.IFNA(CELL("contents",INDIRECT(_xlfn.CONCAT("Veg_Table_Production_Data!",ADDRESS(MATCH(_xlfn.MAXIFS(#REF!,#REF!,"="&amp;Veg_Table[[#This Row],[AUTO_ID]],#REF!,"&lt;"&amp;Veg_Table[[#This Row],[EVM_LAST_EDITED_Day]]),#REF!,0),COLUMN(#REF!),4,1,)))),""),"")</f>
        <v/>
      </c>
      <c r="W982" s="3" t="str">
        <f ca="1">IF(Veg_Table[[#This Row],[Previous_Prescription]]="","No",IF(Veg_Table[[#This Row],[Previous_Prescription]]=Veg_Table[[#This Row],[PRESCRIP]],"No","Yes"))</f>
        <v>No</v>
      </c>
      <c r="X982" s="3" t="str">
        <f>IF(Veg_Table[[#This Row],[EVM_LAST_EDITED_Day]]=Veg_Table[[#This Row],[Created_Day]],"New","Old")</f>
        <v>Old</v>
      </c>
      <c r="Y982" s="1">
        <f>IFERROR(IF(FIND("delete",LOWER(Veg_Table[[#This Row],[PI_COMMENTS]]))&gt;=1,1,0),0)</f>
        <v>0</v>
      </c>
      <c r="Z982" s="1" t="str">
        <f>_xlfn.IFNA(IF(Veg_Table[[#This Row],[EVM_LAST_EDITOR]]="","Yes",VLOOKUP(Veg_Table[[#This Row],[EVM_LAST_EDITOR]],Roster_Table[#All],15,FALSE)),"Yes")</f>
        <v>Yes</v>
      </c>
      <c r="AA98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82" s="1" t="str">
        <f>_xlfn.IFNA(VLOOKUP(Veg_Table[[#This Row],[EVM_LAST_EDITOR]],Roster_Table[#All],3,FALSE),"zAWRR Not in Roster")</f>
        <v>Tyler</v>
      </c>
      <c r="AC982" s="1" t="str">
        <f>_xlfn.IFNA(VLOOKUP(Veg_Table[[#This Row],[EVM_LAST_EDITOR]],Roster_Table[#All],2,FALSE),"zAWRR Not in Roster")</f>
        <v>Rey</v>
      </c>
      <c r="AD982" s="1" t="str">
        <f>IF(_xlfn.CONCAT(Veg_Table[[#This Row],[First_Name]]," ",Veg_Table[[#This Row],[Last_Name]])="zAWRR Not in Roster zAWRR Not in Roster","zAWRR Not in Roster",_xlfn.CONCAT(Veg_Table[[#This Row],[First_Name]]," ",Veg_Table[[#This Row],[Last_Name]]))</f>
        <v>Tyler Rey</v>
      </c>
      <c r="AE982">
        <v>2963502</v>
      </c>
      <c r="AF982" t="s">
        <v>5698</v>
      </c>
      <c r="AG982" t="s">
        <v>93</v>
      </c>
      <c r="AH982" t="s">
        <v>1670</v>
      </c>
      <c r="AI982" t="s">
        <v>1966</v>
      </c>
      <c r="AJ982" t="s">
        <v>36</v>
      </c>
      <c r="AL982" t="s">
        <v>22</v>
      </c>
      <c r="AM982" t="s">
        <v>38</v>
      </c>
      <c r="AN982" t="s">
        <v>25</v>
      </c>
      <c r="AO982" t="s">
        <v>25</v>
      </c>
      <c r="AP982">
        <v>10</v>
      </c>
      <c r="AQ982">
        <v>72</v>
      </c>
      <c r="AR982" t="s">
        <v>511</v>
      </c>
      <c r="AS982" t="s">
        <v>45</v>
      </c>
      <c r="AT982" t="s">
        <v>515</v>
      </c>
      <c r="AV982" t="s">
        <v>512</v>
      </c>
      <c r="AW982" t="s">
        <v>5699</v>
      </c>
      <c r="AZ982"/>
      <c r="BB982" s="4"/>
      <c r="BD982" t="s">
        <v>29</v>
      </c>
      <c r="BE982" t="s">
        <v>25</v>
      </c>
      <c r="BF982" t="s">
        <v>513</v>
      </c>
      <c r="BI982" s="3"/>
      <c r="BJ982" t="s">
        <v>5417</v>
      </c>
      <c r="BK982" s="30" t="s">
        <v>166</v>
      </c>
      <c r="BL982" s="3">
        <v>43964.414421296293</v>
      </c>
      <c r="BM982" t="s">
        <v>31</v>
      </c>
      <c r="BN982" t="s">
        <v>32</v>
      </c>
      <c r="BP982" t="s">
        <v>1671</v>
      </c>
      <c r="BQ982" t="s">
        <v>1025</v>
      </c>
      <c r="BR982" t="s">
        <v>28</v>
      </c>
      <c r="BS982" t="s">
        <v>28</v>
      </c>
      <c r="BT982" t="s">
        <v>166</v>
      </c>
      <c r="BU982" s="3">
        <v>43921.661874999998</v>
      </c>
      <c r="BV982" t="s">
        <v>803</v>
      </c>
      <c r="BW982" s="3">
        <v>43964.64853619213</v>
      </c>
      <c r="BX982" t="s">
        <v>5700</v>
      </c>
      <c r="CG982"/>
      <c r="CH982"/>
      <c r="CI982"/>
      <c r="CY982"/>
      <c r="DA982"/>
      <c r="DF982"/>
    </row>
    <row r="983" spans="1:110" x14ac:dyDescent="0.25">
      <c r="A983" s="1">
        <f>IF(Veg_Table[[#This Row],[VP_STATUS]]="Hold",0,IF(OR(AND(Veg_Table[[#This Row],[PRESCRIP]]="NW_No Work",Veg_Table[[#This Row],[VP_STATUS]]&lt;&gt;"No Work Required Under EVM"),AND(Veg_Table[[#This Row],[VP_STATUS]]="No Work Required Under EVM",Veg_Table[[#This Row],[PRESCRIP]]&lt;&gt;"NW_No Work")),1,0))</f>
        <v>0</v>
      </c>
      <c r="B983" s="1">
        <f>IF(Veg_Table[[#This Row],[SPECIES]]="",1,0)</f>
        <v>0</v>
      </c>
      <c r="C983" s="1">
        <f>IF(Veg_Table[[#This Row],[DIAMETER]]="",1,0)</f>
        <v>0</v>
      </c>
      <c r="D983" s="1">
        <f>IF(Veg_Table[[#This Row],[HEIGHT]]="",1,0)</f>
        <v>0</v>
      </c>
      <c r="E98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83" s="1">
        <f>IF(AND(Veg_Table[[#This Row],[TAT_RESULT]]="ABATE",Veg_Table[[#This Row],[PRESCRIP]]="NW_No Work"),1,0)</f>
        <v>0</v>
      </c>
      <c r="G983" s="1">
        <f>IF(OR(Veg_Table[[#This Row],[Prescription R-Scale]]="NA",Veg_Table[[#This Row],[Diameter R-Scale]]="NA"),0,IF(Veg_Table[[#This Row],[Diameter R-Scale]]&lt;&gt;Veg_Table[[#This Row],[Prescription R-Scale]],1,0))</f>
        <v>0</v>
      </c>
      <c r="H983" s="1">
        <f>IF(OR(AND(Veg_Table[[#This Row],[PRESCRIP]]="BC_Br Rmv", Veg_Table[[#This Row],[WOOD_MAN]]&lt;&gt;"Not Needed"),AND(Veg_Table[[#This Row],[PRESCRIP]]="BCS_Br Rmv+Trt", Veg_Table[[#This Row],[WOOD_MAN]]&lt;&gt;"Not Needed")),1,0)</f>
        <v>0</v>
      </c>
      <c r="I983" s="1">
        <f ca="1">IF(AND(Veg_Table[[#This Row],[Prescription_Changed]]="Yes",Veg_Table[[#This Row],[TAT_RESULT]]=""),1,0)</f>
        <v>0</v>
      </c>
      <c r="J983" s="1">
        <f ca="1">SUM(Veg_Table[[#This Row],[Prescription and Status do not match]:[Prescription_Edited_And_TAT_Is_Blank]])</f>
        <v>0</v>
      </c>
      <c r="K983" s="1">
        <f ca="1">IF(Veg_Table[[#This Row],[Sum of Errors]]&gt;0,1,0)</f>
        <v>0</v>
      </c>
      <c r="L983" s="1">
        <f>1</f>
        <v>1</v>
      </c>
      <c r="M98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983" s="1">
        <f>IF(OR(MID(Veg_Table[[#This Row],[PRESCRIP]],2,1)="1",MID(Veg_Table[[#This Row],[PRESCRIP]],2,1)="2",MID(Veg_Table[[#This Row],[PRESCRIP]],2,1)="3",MID(Veg_Table[[#This Row],[PRESCRIP]],2,1)="4"),_xlfn.NUMBERVALUE(MID(Veg_Table[[#This Row],[PRESCRIP]],2,1)),"NA")</f>
        <v>2</v>
      </c>
      <c r="O983" s="1">
        <f>WEEKNUM(Veg_Table[[#This Row],[EVM_LAST_EDITED_Day]],2)</f>
        <v>20</v>
      </c>
      <c r="P983" s="25">
        <f>IFERROR(DATE(YEAR(Veg_Table[[#This Row],[EVM_LAST_EDITED2]]),MONTH(Veg_Table[[#This Row],[EVM_LAST_EDITED2]]),DAY(Veg_Table[[#This Row],[EVM_LAST_EDITED2]])),DATE(2019,1,1))</f>
        <v>43964</v>
      </c>
      <c r="Q983" s="3">
        <f>VALUE(SUBSTITUTE(Veg_Table[[#This Row],[EVM_LAST_EDITED]],",",""))</f>
        <v>43964.414791666597</v>
      </c>
      <c r="R983" s="1" t="str">
        <f>_xlfn.IFNA(IF(Veg_Table[[#This Row],[EVM_LAST_EDITOR]]="","zBlank EVM Last Editor",VLOOKUP(Veg_Table[[#This Row],[EVM_LAST_EDITOR]],Roster_Table[#All],4,FALSE)),"zAWRR Not in Roster")</f>
        <v>MGE</v>
      </c>
      <c r="S983" s="1" t="str">
        <f>_xlfn.IFNA(IF(Veg_Table[[#This Row],[EVM_LAST_EDITOR]]="","zBlank EVM Last Editor",VLOOKUP(Veg_Table[[#This Row],[EVM_LAST_EDITOR]],Roster_Table[#All],16,FALSE)),"zCompany_AWRR not in Roster")</f>
        <v>MGE_Mountain G Enterprises</v>
      </c>
      <c r="T983" s="2">
        <f>IFERROR(DATE(YEAR(Veg_Table[[#This Row],[Created2]]),MONTH(Veg_Table[[#This Row],[Created2]]),DAY(Veg_Table[[#This Row],[Created2]])),DATE(2019,1,1))</f>
        <v>43921</v>
      </c>
      <c r="U983" s="3">
        <f>VALUE(SUBSTITUTE(Veg_Table[[#This Row],[Created]],",",""))</f>
        <v>43921.643275463</v>
      </c>
      <c r="V983" s="3" t="str">
        <f ca="1">IFERROR(_xlfn.IFNA(CELL("contents",INDIRECT(_xlfn.CONCAT("Veg_Table_Production_Data!",ADDRESS(MATCH(_xlfn.MAXIFS(#REF!,#REF!,"="&amp;Veg_Table[[#This Row],[AUTO_ID]],#REF!,"&lt;"&amp;Veg_Table[[#This Row],[EVM_LAST_EDITED_Day]]),#REF!,0),COLUMN(#REF!),4,1,)))),""),"")</f>
        <v/>
      </c>
      <c r="W983" s="3" t="str">
        <f ca="1">IF(Veg_Table[[#This Row],[Previous_Prescription]]="","No",IF(Veg_Table[[#This Row],[Previous_Prescription]]=Veg_Table[[#This Row],[PRESCRIP]],"No","Yes"))</f>
        <v>No</v>
      </c>
      <c r="X983" s="3" t="str">
        <f>IF(Veg_Table[[#This Row],[EVM_LAST_EDITED_Day]]=Veg_Table[[#This Row],[Created_Day]],"New","Old")</f>
        <v>Old</v>
      </c>
      <c r="Y983" s="1">
        <f>IFERROR(IF(FIND("delete",LOWER(Veg_Table[[#This Row],[PI_COMMENTS]]))&gt;=1,1,0),0)</f>
        <v>0</v>
      </c>
      <c r="Z983" s="1" t="str">
        <f>_xlfn.IFNA(IF(Veg_Table[[#This Row],[EVM_LAST_EDITOR]]="","Yes",VLOOKUP(Veg_Table[[#This Row],[EVM_LAST_EDITOR]],Roster_Table[#All],15,FALSE)),"Yes")</f>
        <v>Yes</v>
      </c>
      <c r="AA98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83" s="1" t="str">
        <f>_xlfn.IFNA(VLOOKUP(Veg_Table[[#This Row],[EVM_LAST_EDITOR]],Roster_Table[#All],3,FALSE),"zAWRR Not in Roster")</f>
        <v>Tyler</v>
      </c>
      <c r="AC983" s="1" t="str">
        <f>_xlfn.IFNA(VLOOKUP(Veg_Table[[#This Row],[EVM_LAST_EDITOR]],Roster_Table[#All],2,FALSE),"zAWRR Not in Roster")</f>
        <v>Rey</v>
      </c>
      <c r="AD983" s="1" t="str">
        <f>IF(_xlfn.CONCAT(Veg_Table[[#This Row],[First_Name]]," ",Veg_Table[[#This Row],[Last_Name]])="zAWRR Not in Roster zAWRR Not in Roster","zAWRR Not in Roster",_xlfn.CONCAT(Veg_Table[[#This Row],[First_Name]]," ",Veg_Table[[#This Row],[Last_Name]]))</f>
        <v>Tyler Rey</v>
      </c>
      <c r="AE983">
        <v>2963500</v>
      </c>
      <c r="AF983" t="s">
        <v>5692</v>
      </c>
      <c r="AG983" t="s">
        <v>93</v>
      </c>
      <c r="AH983" t="s">
        <v>1670</v>
      </c>
      <c r="AI983" t="s">
        <v>1966</v>
      </c>
      <c r="AJ983" t="s">
        <v>36</v>
      </c>
      <c r="AL983" t="s">
        <v>22</v>
      </c>
      <c r="AM983" t="s">
        <v>38</v>
      </c>
      <c r="AN983" t="s">
        <v>25</v>
      </c>
      <c r="AO983" t="s">
        <v>25</v>
      </c>
      <c r="AP983">
        <v>16</v>
      </c>
      <c r="AQ983">
        <v>80</v>
      </c>
      <c r="AR983" t="s">
        <v>511</v>
      </c>
      <c r="AS983" t="s">
        <v>530</v>
      </c>
      <c r="AT983" t="s">
        <v>515</v>
      </c>
      <c r="AV983" t="s">
        <v>512</v>
      </c>
      <c r="AW983" t="s">
        <v>5693</v>
      </c>
      <c r="AZ983"/>
      <c r="BB983" s="4"/>
      <c r="BD983" t="s">
        <v>29</v>
      </c>
      <c r="BE983" t="s">
        <v>25</v>
      </c>
      <c r="BF983" t="s">
        <v>513</v>
      </c>
      <c r="BI983" s="3"/>
      <c r="BJ983" t="s">
        <v>5417</v>
      </c>
      <c r="BK983" s="30" t="s">
        <v>166</v>
      </c>
      <c r="BL983" s="3">
        <v>43964.41479166667</v>
      </c>
      <c r="BM983" t="s">
        <v>31</v>
      </c>
      <c r="BN983" t="s">
        <v>32</v>
      </c>
      <c r="BP983" t="s">
        <v>1671</v>
      </c>
      <c r="BQ983" t="s">
        <v>1025</v>
      </c>
      <c r="BR983" t="s">
        <v>28</v>
      </c>
      <c r="BS983" t="s">
        <v>28</v>
      </c>
      <c r="BT983" t="s">
        <v>166</v>
      </c>
      <c r="BU983" s="3">
        <v>43921.643275462964</v>
      </c>
      <c r="BV983" t="s">
        <v>803</v>
      </c>
      <c r="BW983" s="3">
        <v>43964.64853619213</v>
      </c>
      <c r="BX983" t="s">
        <v>5694</v>
      </c>
      <c r="CG983"/>
      <c r="CH983"/>
      <c r="CI983"/>
      <c r="CY983"/>
      <c r="DA983"/>
      <c r="DF983"/>
    </row>
    <row r="984" spans="1:110" x14ac:dyDescent="0.25">
      <c r="A984" s="1">
        <f>IF(Veg_Table[[#This Row],[VP_STATUS]]="Hold",0,IF(OR(AND(Veg_Table[[#This Row],[PRESCRIP]]="NW_No Work",Veg_Table[[#This Row],[VP_STATUS]]&lt;&gt;"No Work Required Under EVM"),AND(Veg_Table[[#This Row],[VP_STATUS]]="No Work Required Under EVM",Veg_Table[[#This Row],[PRESCRIP]]&lt;&gt;"NW_No Work")),1,0))</f>
        <v>0</v>
      </c>
      <c r="B984" s="1">
        <f>IF(Veg_Table[[#This Row],[SPECIES]]="",1,0)</f>
        <v>0</v>
      </c>
      <c r="C984" s="1">
        <f>IF(Veg_Table[[#This Row],[DIAMETER]]="",1,0)</f>
        <v>0</v>
      </c>
      <c r="D984" s="1">
        <f>IF(Veg_Table[[#This Row],[HEIGHT]]="",1,0)</f>
        <v>0</v>
      </c>
      <c r="E98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84" s="1">
        <f>IF(AND(Veg_Table[[#This Row],[TAT_RESULT]]="ABATE",Veg_Table[[#This Row],[PRESCRIP]]="NW_No Work"),1,0)</f>
        <v>0</v>
      </c>
      <c r="G984" s="1">
        <f>IF(OR(Veg_Table[[#This Row],[Prescription R-Scale]]="NA",Veg_Table[[#This Row],[Diameter R-Scale]]="NA"),0,IF(Veg_Table[[#This Row],[Diameter R-Scale]]&lt;&gt;Veg_Table[[#This Row],[Prescription R-Scale]],1,0))</f>
        <v>0</v>
      </c>
      <c r="H984" s="1">
        <f>IF(OR(AND(Veg_Table[[#This Row],[PRESCRIP]]="BC_Br Rmv", Veg_Table[[#This Row],[WOOD_MAN]]&lt;&gt;"Not Needed"),AND(Veg_Table[[#This Row],[PRESCRIP]]="BCS_Br Rmv+Trt", Veg_Table[[#This Row],[WOOD_MAN]]&lt;&gt;"Not Needed")),1,0)</f>
        <v>0</v>
      </c>
      <c r="I984" s="1">
        <f ca="1">IF(AND(Veg_Table[[#This Row],[Prescription_Changed]]="Yes",Veg_Table[[#This Row],[TAT_RESULT]]=""),1,0)</f>
        <v>0</v>
      </c>
      <c r="J984" s="1">
        <f ca="1">SUM(Veg_Table[[#This Row],[Prescription and Status do not match]:[Prescription_Edited_And_TAT_Is_Blank]])</f>
        <v>0</v>
      </c>
      <c r="K984" s="1">
        <f ca="1">IF(Veg_Table[[#This Row],[Sum of Errors]]&gt;0,1,0)</f>
        <v>0</v>
      </c>
      <c r="L984" s="1">
        <f>1</f>
        <v>1</v>
      </c>
      <c r="M98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984" s="1">
        <f>IF(OR(MID(Veg_Table[[#This Row],[PRESCRIP]],2,1)="1",MID(Veg_Table[[#This Row],[PRESCRIP]],2,1)="2",MID(Veg_Table[[#This Row],[PRESCRIP]],2,1)="3",MID(Veg_Table[[#This Row],[PRESCRIP]],2,1)="4"),_xlfn.NUMBERVALUE(MID(Veg_Table[[#This Row],[PRESCRIP]],2,1)),"NA")</f>
        <v>3</v>
      </c>
      <c r="O984" s="1">
        <f>WEEKNUM(Veg_Table[[#This Row],[EVM_LAST_EDITED_Day]],2)</f>
        <v>20</v>
      </c>
      <c r="P984" s="25">
        <f>IFERROR(DATE(YEAR(Veg_Table[[#This Row],[EVM_LAST_EDITED2]]),MONTH(Veg_Table[[#This Row],[EVM_LAST_EDITED2]]),DAY(Veg_Table[[#This Row],[EVM_LAST_EDITED2]])),DATE(2019,1,1))</f>
        <v>43964</v>
      </c>
      <c r="Q984" s="3">
        <f>VALUE(SUBSTITUTE(Veg_Table[[#This Row],[EVM_LAST_EDITED]],",",""))</f>
        <v>43964.415196759299</v>
      </c>
      <c r="R984" s="1" t="str">
        <f>_xlfn.IFNA(IF(Veg_Table[[#This Row],[EVM_LAST_EDITOR]]="","zBlank EVM Last Editor",VLOOKUP(Veg_Table[[#This Row],[EVM_LAST_EDITOR]],Roster_Table[#All],4,FALSE)),"zAWRR Not in Roster")</f>
        <v>MGE</v>
      </c>
      <c r="S984" s="1" t="str">
        <f>_xlfn.IFNA(IF(Veg_Table[[#This Row],[EVM_LAST_EDITOR]]="","zBlank EVM Last Editor",VLOOKUP(Veg_Table[[#This Row],[EVM_LAST_EDITOR]],Roster_Table[#All],16,FALSE)),"zCompany_AWRR not in Roster")</f>
        <v>MGE_Mountain G Enterprises</v>
      </c>
      <c r="T984" s="2">
        <f>IFERROR(DATE(YEAR(Veg_Table[[#This Row],[Created2]]),MONTH(Veg_Table[[#This Row],[Created2]]),DAY(Veg_Table[[#This Row],[Created2]])),DATE(2019,1,1))</f>
        <v>43964</v>
      </c>
      <c r="U984" s="3">
        <f>VALUE(SUBSTITUTE(Veg_Table[[#This Row],[Created]],",",""))</f>
        <v>43964.415196759299</v>
      </c>
      <c r="V984" s="3" t="str">
        <f ca="1">IFERROR(_xlfn.IFNA(CELL("contents",INDIRECT(_xlfn.CONCAT("Veg_Table_Production_Data!",ADDRESS(MATCH(_xlfn.MAXIFS(#REF!,#REF!,"="&amp;Veg_Table[[#This Row],[AUTO_ID]],#REF!,"&lt;"&amp;Veg_Table[[#This Row],[EVM_LAST_EDITED_Day]]),#REF!,0),COLUMN(#REF!),4,1,)))),""),"")</f>
        <v/>
      </c>
      <c r="W984" s="3" t="str">
        <f ca="1">IF(Veg_Table[[#This Row],[Previous_Prescription]]="","No",IF(Veg_Table[[#This Row],[Previous_Prescription]]=Veg_Table[[#This Row],[PRESCRIP]],"No","Yes"))</f>
        <v>No</v>
      </c>
      <c r="X984" s="3" t="str">
        <f>IF(Veg_Table[[#This Row],[EVM_LAST_EDITED_Day]]=Veg_Table[[#This Row],[Created_Day]],"New","Old")</f>
        <v>New</v>
      </c>
      <c r="Y984" s="1">
        <f>IFERROR(IF(FIND("delete",LOWER(Veg_Table[[#This Row],[PI_COMMENTS]]))&gt;=1,1,0),0)</f>
        <v>0</v>
      </c>
      <c r="Z984" s="1" t="str">
        <f>_xlfn.IFNA(IF(Veg_Table[[#This Row],[EVM_LAST_EDITOR]]="","Yes",VLOOKUP(Veg_Table[[#This Row],[EVM_LAST_EDITOR]],Roster_Table[#All],15,FALSE)),"Yes")</f>
        <v>Yes</v>
      </c>
      <c r="AA98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84" s="1" t="str">
        <f>_xlfn.IFNA(VLOOKUP(Veg_Table[[#This Row],[EVM_LAST_EDITOR]],Roster_Table[#All],3,FALSE),"zAWRR Not in Roster")</f>
        <v>Andrew</v>
      </c>
      <c r="AC984" s="1" t="str">
        <f>_xlfn.IFNA(VLOOKUP(Veg_Table[[#This Row],[EVM_LAST_EDITOR]],Roster_Table[#All],2,FALSE),"zAWRR Not in Roster")</f>
        <v>Withers</v>
      </c>
      <c r="AD984" s="1" t="str">
        <f>IF(_xlfn.CONCAT(Veg_Table[[#This Row],[First_Name]]," ",Veg_Table[[#This Row],[Last_Name]])="zAWRR Not in Roster zAWRR Not in Roster","zAWRR Not in Roster",_xlfn.CONCAT(Veg_Table[[#This Row],[First_Name]]," ",Veg_Table[[#This Row],[Last_Name]]))</f>
        <v>Andrew Withers</v>
      </c>
      <c r="AE984">
        <v>3225124</v>
      </c>
      <c r="AF984" t="s">
        <v>5689</v>
      </c>
      <c r="AG984" t="s">
        <v>93</v>
      </c>
      <c r="AH984" t="s">
        <v>5598</v>
      </c>
      <c r="AI984" t="s">
        <v>4013</v>
      </c>
      <c r="AJ984" t="s">
        <v>36</v>
      </c>
      <c r="AL984" t="s">
        <v>22</v>
      </c>
      <c r="AM984" t="s">
        <v>1967</v>
      </c>
      <c r="AN984" t="s">
        <v>25</v>
      </c>
      <c r="AO984" t="s">
        <v>25</v>
      </c>
      <c r="AP984">
        <v>26</v>
      </c>
      <c r="AQ984">
        <v>65</v>
      </c>
      <c r="AR984" t="s">
        <v>511</v>
      </c>
      <c r="AS984" t="s">
        <v>51</v>
      </c>
      <c r="AT984" t="s">
        <v>515</v>
      </c>
      <c r="AV984" t="s">
        <v>512</v>
      </c>
      <c r="AW984" t="s">
        <v>5690</v>
      </c>
      <c r="AZ984"/>
      <c r="BB984" s="4"/>
      <c r="BD984" t="s">
        <v>29</v>
      </c>
      <c r="BE984" t="s">
        <v>25</v>
      </c>
      <c r="BF984" t="s">
        <v>513</v>
      </c>
      <c r="BI984" s="3"/>
      <c r="BJ984" t="s">
        <v>1035</v>
      </c>
      <c r="BK984" s="30" t="s">
        <v>176</v>
      </c>
      <c r="BL984" s="3">
        <v>43964.415196759262</v>
      </c>
      <c r="BM984" t="s">
        <v>31</v>
      </c>
      <c r="BN984" t="s">
        <v>32</v>
      </c>
      <c r="BP984" t="s">
        <v>5600</v>
      </c>
      <c r="BQ984" t="s">
        <v>1025</v>
      </c>
      <c r="BR984" t="s">
        <v>28</v>
      </c>
      <c r="BS984" t="s">
        <v>28</v>
      </c>
      <c r="BT984" t="s">
        <v>176</v>
      </c>
      <c r="BU984" s="3">
        <v>43964.415196759262</v>
      </c>
      <c r="BV984" t="s">
        <v>803</v>
      </c>
      <c r="BW984" s="3">
        <v>43964.596779525462</v>
      </c>
      <c r="BX984" t="s">
        <v>5691</v>
      </c>
      <c r="CG984"/>
      <c r="CH984"/>
      <c r="CI984"/>
      <c r="CY984"/>
      <c r="DA984"/>
      <c r="DF984"/>
    </row>
    <row r="985" spans="1:110" x14ac:dyDescent="0.25">
      <c r="A985" s="1">
        <f>IF(Veg_Table[[#This Row],[VP_STATUS]]="Hold",0,IF(OR(AND(Veg_Table[[#This Row],[PRESCRIP]]="NW_No Work",Veg_Table[[#This Row],[VP_STATUS]]&lt;&gt;"No Work Required Under EVM"),AND(Veg_Table[[#This Row],[VP_STATUS]]="No Work Required Under EVM",Veg_Table[[#This Row],[PRESCRIP]]&lt;&gt;"NW_No Work")),1,0))</f>
        <v>0</v>
      </c>
      <c r="B985" s="1">
        <f>IF(Veg_Table[[#This Row],[SPECIES]]="",1,0)</f>
        <v>0</v>
      </c>
      <c r="C985" s="1">
        <f>IF(Veg_Table[[#This Row],[DIAMETER]]="",1,0)</f>
        <v>0</v>
      </c>
      <c r="D985" s="1">
        <f>IF(Veg_Table[[#This Row],[HEIGHT]]="",1,0)</f>
        <v>0</v>
      </c>
      <c r="E98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85" s="1">
        <f>IF(AND(Veg_Table[[#This Row],[TAT_RESULT]]="ABATE",Veg_Table[[#This Row],[PRESCRIP]]="NW_No Work"),1,0)</f>
        <v>0</v>
      </c>
      <c r="G985" s="1">
        <f>IF(OR(Veg_Table[[#This Row],[Prescription R-Scale]]="NA",Veg_Table[[#This Row],[Diameter R-Scale]]="NA"),0,IF(Veg_Table[[#This Row],[Diameter R-Scale]]&lt;&gt;Veg_Table[[#This Row],[Prescription R-Scale]],1,0))</f>
        <v>0</v>
      </c>
      <c r="H985" s="1">
        <f>IF(OR(AND(Veg_Table[[#This Row],[PRESCRIP]]="BC_Br Rmv", Veg_Table[[#This Row],[WOOD_MAN]]&lt;&gt;"Not Needed"),AND(Veg_Table[[#This Row],[PRESCRIP]]="BCS_Br Rmv+Trt", Veg_Table[[#This Row],[WOOD_MAN]]&lt;&gt;"Not Needed")),1,0)</f>
        <v>0</v>
      </c>
      <c r="I985" s="1">
        <f ca="1">IF(AND(Veg_Table[[#This Row],[Prescription_Changed]]="Yes",Veg_Table[[#This Row],[TAT_RESULT]]=""),1,0)</f>
        <v>0</v>
      </c>
      <c r="J985" s="1">
        <f ca="1">SUM(Veg_Table[[#This Row],[Prescription and Status do not match]:[Prescription_Edited_And_TAT_Is_Blank]])</f>
        <v>0</v>
      </c>
      <c r="K985" s="1">
        <f ca="1">IF(Veg_Table[[#This Row],[Sum of Errors]]&gt;0,1,0)</f>
        <v>0</v>
      </c>
      <c r="L985" s="1">
        <f>1</f>
        <v>1</v>
      </c>
      <c r="M98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985" s="1">
        <f>IF(OR(MID(Veg_Table[[#This Row],[PRESCRIP]],2,1)="1",MID(Veg_Table[[#This Row],[PRESCRIP]],2,1)="2",MID(Veg_Table[[#This Row],[PRESCRIP]],2,1)="3",MID(Veg_Table[[#This Row],[PRESCRIP]],2,1)="4"),_xlfn.NUMBERVALUE(MID(Veg_Table[[#This Row],[PRESCRIP]],2,1)),"NA")</f>
        <v>1</v>
      </c>
      <c r="O985" s="1">
        <f>WEEKNUM(Veg_Table[[#This Row],[EVM_LAST_EDITED_Day]],2)</f>
        <v>20</v>
      </c>
      <c r="P985" s="25">
        <f>IFERROR(DATE(YEAR(Veg_Table[[#This Row],[EVM_LAST_EDITED2]]),MONTH(Veg_Table[[#This Row],[EVM_LAST_EDITED2]]),DAY(Veg_Table[[#This Row],[EVM_LAST_EDITED2]])),DATE(2019,1,1))</f>
        <v>43964</v>
      </c>
      <c r="Q985" s="3">
        <f>VALUE(SUBSTITUTE(Veg_Table[[#This Row],[EVM_LAST_EDITED]],",",""))</f>
        <v>43964.415648148097</v>
      </c>
      <c r="R985" s="1" t="str">
        <f>_xlfn.IFNA(IF(Veg_Table[[#This Row],[EVM_LAST_EDITOR]]="","zBlank EVM Last Editor",VLOOKUP(Veg_Table[[#This Row],[EVM_LAST_EDITOR]],Roster_Table[#All],4,FALSE)),"zAWRR Not in Roster")</f>
        <v>MGE</v>
      </c>
      <c r="S985" s="1" t="str">
        <f>_xlfn.IFNA(IF(Veg_Table[[#This Row],[EVM_LAST_EDITOR]]="","zBlank EVM Last Editor",VLOOKUP(Veg_Table[[#This Row],[EVM_LAST_EDITOR]],Roster_Table[#All],16,FALSE)),"zCompany_AWRR not in Roster")</f>
        <v>MGE_Mountain G Enterprises</v>
      </c>
      <c r="T985" s="2">
        <f>IFERROR(DATE(YEAR(Veg_Table[[#This Row],[Created2]]),MONTH(Veg_Table[[#This Row],[Created2]]),DAY(Veg_Table[[#This Row],[Created2]])),DATE(2019,1,1))</f>
        <v>43964</v>
      </c>
      <c r="U985" s="3">
        <f>VALUE(SUBSTITUTE(Veg_Table[[#This Row],[Created]],",",""))</f>
        <v>43964.415648148097</v>
      </c>
      <c r="V985" s="3" t="str">
        <f ca="1">IFERROR(_xlfn.IFNA(CELL("contents",INDIRECT(_xlfn.CONCAT("Veg_Table_Production_Data!",ADDRESS(MATCH(_xlfn.MAXIFS(#REF!,#REF!,"="&amp;Veg_Table[[#This Row],[AUTO_ID]],#REF!,"&lt;"&amp;Veg_Table[[#This Row],[EVM_LAST_EDITED_Day]]),#REF!,0),COLUMN(#REF!),4,1,)))),""),"")</f>
        <v/>
      </c>
      <c r="W985" s="3" t="str">
        <f ca="1">IF(Veg_Table[[#This Row],[Previous_Prescription]]="","No",IF(Veg_Table[[#This Row],[Previous_Prescription]]=Veg_Table[[#This Row],[PRESCRIP]],"No","Yes"))</f>
        <v>No</v>
      </c>
      <c r="X985" s="3" t="str">
        <f>IF(Veg_Table[[#This Row],[EVM_LAST_EDITED_Day]]=Veg_Table[[#This Row],[Created_Day]],"New","Old")</f>
        <v>New</v>
      </c>
      <c r="Y985" s="1">
        <f>IFERROR(IF(FIND("delete",LOWER(Veg_Table[[#This Row],[PI_COMMENTS]]))&gt;=1,1,0),0)</f>
        <v>0</v>
      </c>
      <c r="Z985" s="1" t="str">
        <f>_xlfn.IFNA(IF(Veg_Table[[#This Row],[EVM_LAST_EDITOR]]="","Yes",VLOOKUP(Veg_Table[[#This Row],[EVM_LAST_EDITOR]],Roster_Table[#All],15,FALSE)),"Yes")</f>
        <v>Yes</v>
      </c>
      <c r="AA98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85" s="1" t="str">
        <f>_xlfn.IFNA(VLOOKUP(Veg_Table[[#This Row],[EVM_LAST_EDITOR]],Roster_Table[#All],3,FALSE),"zAWRR Not in Roster")</f>
        <v>Tyler</v>
      </c>
      <c r="AC985" s="1" t="str">
        <f>_xlfn.IFNA(VLOOKUP(Veg_Table[[#This Row],[EVM_LAST_EDITOR]],Roster_Table[#All],2,FALSE),"zAWRR Not in Roster")</f>
        <v>Rey</v>
      </c>
      <c r="AD985" s="1" t="str">
        <f>IF(_xlfn.CONCAT(Veg_Table[[#This Row],[First_Name]]," ",Veg_Table[[#This Row],[Last_Name]])="zAWRR Not in Roster zAWRR Not in Roster","zAWRR Not in Roster",_xlfn.CONCAT(Veg_Table[[#This Row],[First_Name]]," ",Veg_Table[[#This Row],[Last_Name]]))</f>
        <v>Tyler Rey</v>
      </c>
      <c r="AE985">
        <v>3225866</v>
      </c>
      <c r="AF985" t="s">
        <v>5968</v>
      </c>
      <c r="AG985" t="s">
        <v>93</v>
      </c>
      <c r="AH985" t="s">
        <v>1670</v>
      </c>
      <c r="AI985" t="s">
        <v>1966</v>
      </c>
      <c r="AJ985" t="s">
        <v>36</v>
      </c>
      <c r="AL985" t="s">
        <v>22</v>
      </c>
      <c r="AM985" t="s">
        <v>38</v>
      </c>
      <c r="AN985" t="s">
        <v>25</v>
      </c>
      <c r="AO985" t="s">
        <v>25</v>
      </c>
      <c r="AP985">
        <v>7</v>
      </c>
      <c r="AQ985">
        <v>50</v>
      </c>
      <c r="AR985" t="s">
        <v>511</v>
      </c>
      <c r="AS985" t="s">
        <v>45</v>
      </c>
      <c r="AT985" t="s">
        <v>515</v>
      </c>
      <c r="AV985" t="s">
        <v>512</v>
      </c>
      <c r="AW985" t="s">
        <v>5687</v>
      </c>
      <c r="AZ985"/>
      <c r="BB985" s="4"/>
      <c r="BD985" t="s">
        <v>29</v>
      </c>
      <c r="BE985" t="s">
        <v>25</v>
      </c>
      <c r="BF985" t="s">
        <v>513</v>
      </c>
      <c r="BI985" s="3"/>
      <c r="BJ985" t="s">
        <v>5417</v>
      </c>
      <c r="BK985" s="30" t="s">
        <v>166</v>
      </c>
      <c r="BL985" s="3">
        <v>43964.415648148148</v>
      </c>
      <c r="BM985" t="s">
        <v>31</v>
      </c>
      <c r="BN985" t="s">
        <v>32</v>
      </c>
      <c r="BQ985" t="s">
        <v>1025</v>
      </c>
      <c r="BR985" t="s">
        <v>28</v>
      </c>
      <c r="BS985" t="s">
        <v>28</v>
      </c>
      <c r="BT985" t="s">
        <v>166</v>
      </c>
      <c r="BU985" s="3">
        <v>43964.415648148148</v>
      </c>
      <c r="BV985" t="s">
        <v>803</v>
      </c>
      <c r="BW985" s="3">
        <v>43965.17118824074</v>
      </c>
      <c r="BX985" t="s">
        <v>5688</v>
      </c>
      <c r="CG985"/>
      <c r="CH985"/>
      <c r="CI985"/>
      <c r="CY985"/>
      <c r="DA985"/>
      <c r="DF985"/>
    </row>
    <row r="986" spans="1:110" x14ac:dyDescent="0.25">
      <c r="A986" s="1">
        <f>IF(Veg_Table[[#This Row],[VP_STATUS]]="Hold",0,IF(OR(AND(Veg_Table[[#This Row],[PRESCRIP]]="NW_No Work",Veg_Table[[#This Row],[VP_STATUS]]&lt;&gt;"No Work Required Under EVM"),AND(Veg_Table[[#This Row],[VP_STATUS]]="No Work Required Under EVM",Veg_Table[[#This Row],[PRESCRIP]]&lt;&gt;"NW_No Work")),1,0))</f>
        <v>0</v>
      </c>
      <c r="B986" s="1">
        <f>IF(Veg_Table[[#This Row],[SPECIES]]="",1,0)</f>
        <v>0</v>
      </c>
      <c r="C986" s="1">
        <f>IF(Veg_Table[[#This Row],[DIAMETER]]="",1,0)</f>
        <v>0</v>
      </c>
      <c r="D986" s="1">
        <f>IF(Veg_Table[[#This Row],[HEIGHT]]="",1,0)</f>
        <v>0</v>
      </c>
      <c r="E98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86" s="1">
        <f>IF(AND(Veg_Table[[#This Row],[TAT_RESULT]]="ABATE",Veg_Table[[#This Row],[PRESCRIP]]="NW_No Work"),1,0)</f>
        <v>0</v>
      </c>
      <c r="G986" s="1">
        <f>IF(OR(Veg_Table[[#This Row],[Prescription R-Scale]]="NA",Veg_Table[[#This Row],[Diameter R-Scale]]="NA"),0,IF(Veg_Table[[#This Row],[Diameter R-Scale]]&lt;&gt;Veg_Table[[#This Row],[Prescription R-Scale]],1,0))</f>
        <v>0</v>
      </c>
      <c r="H986" s="1">
        <f>IF(OR(AND(Veg_Table[[#This Row],[PRESCRIP]]="BC_Br Rmv", Veg_Table[[#This Row],[WOOD_MAN]]&lt;&gt;"Not Needed"),AND(Veg_Table[[#This Row],[PRESCRIP]]="BCS_Br Rmv+Trt", Veg_Table[[#This Row],[WOOD_MAN]]&lt;&gt;"Not Needed")),1,0)</f>
        <v>0</v>
      </c>
      <c r="I986" s="1">
        <f ca="1">IF(AND(Veg_Table[[#This Row],[Prescription_Changed]]="Yes",Veg_Table[[#This Row],[TAT_RESULT]]=""),1,0)</f>
        <v>0</v>
      </c>
      <c r="J986" s="1">
        <f ca="1">SUM(Veg_Table[[#This Row],[Prescription and Status do not match]:[Prescription_Edited_And_TAT_Is_Blank]])</f>
        <v>0</v>
      </c>
      <c r="K986" s="1">
        <f ca="1">IF(Veg_Table[[#This Row],[Sum of Errors]]&gt;0,1,0)</f>
        <v>0</v>
      </c>
      <c r="L986" s="1">
        <f>1</f>
        <v>1</v>
      </c>
      <c r="M986"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986" s="1" t="str">
        <f>IF(OR(MID(Veg_Table[[#This Row],[PRESCRIP]],2,1)="1",MID(Veg_Table[[#This Row],[PRESCRIP]],2,1)="2",MID(Veg_Table[[#This Row],[PRESCRIP]],2,1)="3",MID(Veg_Table[[#This Row],[PRESCRIP]],2,1)="4"),_xlfn.NUMBERVALUE(MID(Veg_Table[[#This Row],[PRESCRIP]],2,1)),"NA")</f>
        <v>NA</v>
      </c>
      <c r="O986" s="1">
        <f>WEEKNUM(Veg_Table[[#This Row],[EVM_LAST_EDITED_Day]],2)</f>
        <v>20</v>
      </c>
      <c r="P986" s="25">
        <f>IFERROR(DATE(YEAR(Veg_Table[[#This Row],[EVM_LAST_EDITED2]]),MONTH(Veg_Table[[#This Row],[EVM_LAST_EDITED2]]),DAY(Veg_Table[[#This Row],[EVM_LAST_EDITED2]])),DATE(2019,1,1))</f>
        <v>43964</v>
      </c>
      <c r="Q986" s="3">
        <f>VALUE(SUBSTITUTE(Veg_Table[[#This Row],[EVM_LAST_EDITED]],",",""))</f>
        <v>43964.417604166701</v>
      </c>
      <c r="R986" s="1" t="str">
        <f>_xlfn.IFNA(IF(Veg_Table[[#This Row],[EVM_LAST_EDITOR]]="","zBlank EVM Last Editor",VLOOKUP(Veg_Table[[#This Row],[EVM_LAST_EDITOR]],Roster_Table[#All],4,FALSE)),"zAWRR Not in Roster")</f>
        <v>MGE</v>
      </c>
      <c r="S986" s="1" t="str">
        <f>_xlfn.IFNA(IF(Veg_Table[[#This Row],[EVM_LAST_EDITOR]]="","zBlank EVM Last Editor",VLOOKUP(Veg_Table[[#This Row],[EVM_LAST_EDITOR]],Roster_Table[#All],16,FALSE)),"zCompany_AWRR not in Roster")</f>
        <v>MGE_Mountain G Enterprises</v>
      </c>
      <c r="T986" s="2">
        <f>IFERROR(DATE(YEAR(Veg_Table[[#This Row],[Created2]]),MONTH(Veg_Table[[#This Row],[Created2]]),DAY(Veg_Table[[#This Row],[Created2]])),DATE(2019,1,1))</f>
        <v>43921</v>
      </c>
      <c r="U986" s="3">
        <f>VALUE(SUBSTITUTE(Veg_Table[[#This Row],[Created]],",",""))</f>
        <v>43921.637037036999</v>
      </c>
      <c r="V986" s="3" t="str">
        <f ca="1">IFERROR(_xlfn.IFNA(CELL("contents",INDIRECT(_xlfn.CONCAT("Veg_Table_Production_Data!",ADDRESS(MATCH(_xlfn.MAXIFS(#REF!,#REF!,"="&amp;Veg_Table[[#This Row],[AUTO_ID]],#REF!,"&lt;"&amp;Veg_Table[[#This Row],[EVM_LAST_EDITED_Day]]),#REF!,0),COLUMN(#REF!),4,1,)))),""),"")</f>
        <v/>
      </c>
      <c r="W986" s="3" t="str">
        <f ca="1">IF(Veg_Table[[#This Row],[Previous_Prescription]]="","No",IF(Veg_Table[[#This Row],[Previous_Prescription]]=Veg_Table[[#This Row],[PRESCRIP]],"No","Yes"))</f>
        <v>No</v>
      </c>
      <c r="X986" s="3" t="str">
        <f>IF(Veg_Table[[#This Row],[EVM_LAST_EDITED_Day]]=Veg_Table[[#This Row],[Created_Day]],"New","Old")</f>
        <v>Old</v>
      </c>
      <c r="Y986" s="1">
        <f>IFERROR(IF(FIND("delete",LOWER(Veg_Table[[#This Row],[PI_COMMENTS]]))&gt;=1,1,0),0)</f>
        <v>0</v>
      </c>
      <c r="Z986" s="1" t="str">
        <f>_xlfn.IFNA(IF(Veg_Table[[#This Row],[EVM_LAST_EDITOR]]="","Yes",VLOOKUP(Veg_Table[[#This Row],[EVM_LAST_EDITOR]],Roster_Table[#All],15,FALSE)),"Yes")</f>
        <v>Yes</v>
      </c>
      <c r="AA98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86" s="1" t="str">
        <f>_xlfn.IFNA(VLOOKUP(Veg_Table[[#This Row],[EVM_LAST_EDITOR]],Roster_Table[#All],3,FALSE),"zAWRR Not in Roster")</f>
        <v>Tyler</v>
      </c>
      <c r="AC986" s="1" t="str">
        <f>_xlfn.IFNA(VLOOKUP(Veg_Table[[#This Row],[EVM_LAST_EDITOR]],Roster_Table[#All],2,FALSE),"zAWRR Not in Roster")</f>
        <v>Rey</v>
      </c>
      <c r="AD986" s="1" t="str">
        <f>IF(_xlfn.CONCAT(Veg_Table[[#This Row],[First_Name]]," ",Veg_Table[[#This Row],[Last_Name]])="zAWRR Not in Roster zAWRR Not in Roster","zAWRR Not in Roster",_xlfn.CONCAT(Veg_Table[[#This Row],[First_Name]]," ",Veg_Table[[#This Row],[Last_Name]]))</f>
        <v>Tyler Rey</v>
      </c>
      <c r="AE986">
        <v>2963499</v>
      </c>
      <c r="AF986" t="s">
        <v>5683</v>
      </c>
      <c r="AG986" t="s">
        <v>93</v>
      </c>
      <c r="AH986" t="s">
        <v>1670</v>
      </c>
      <c r="AI986" t="s">
        <v>1966</v>
      </c>
      <c r="AJ986" t="s">
        <v>21</v>
      </c>
      <c r="AL986" t="s">
        <v>22</v>
      </c>
      <c r="AM986" t="s">
        <v>38</v>
      </c>
      <c r="AN986" t="s">
        <v>25</v>
      </c>
      <c r="AO986" t="s">
        <v>25</v>
      </c>
      <c r="AP986">
        <v>14</v>
      </c>
      <c r="AQ986">
        <v>78</v>
      </c>
      <c r="AS986" t="s">
        <v>24</v>
      </c>
      <c r="AT986" t="s">
        <v>26</v>
      </c>
      <c r="AV986" t="s">
        <v>512</v>
      </c>
      <c r="AW986" t="s">
        <v>5684</v>
      </c>
      <c r="AZ986"/>
      <c r="BB986" s="4"/>
      <c r="BD986" t="s">
        <v>29</v>
      </c>
      <c r="BE986" t="s">
        <v>25</v>
      </c>
      <c r="BF986" t="s">
        <v>513</v>
      </c>
      <c r="BI986" s="3"/>
      <c r="BK986" s="30" t="s">
        <v>166</v>
      </c>
      <c r="BL986" s="3">
        <v>43964.417604166665</v>
      </c>
      <c r="BM986" t="s">
        <v>31</v>
      </c>
      <c r="BN986" t="s">
        <v>32</v>
      </c>
      <c r="BP986" t="s">
        <v>1671</v>
      </c>
      <c r="BQ986" t="s">
        <v>1025</v>
      </c>
      <c r="BR986" t="s">
        <v>28</v>
      </c>
      <c r="BS986" t="s">
        <v>28</v>
      </c>
      <c r="BT986" t="s">
        <v>166</v>
      </c>
      <c r="BU986" s="3">
        <v>43921.637037037035</v>
      </c>
      <c r="BV986" t="s">
        <v>803</v>
      </c>
      <c r="BW986" s="3">
        <v>43964.648524930555</v>
      </c>
      <c r="BX986" t="s">
        <v>5685</v>
      </c>
      <c r="CG986"/>
      <c r="CH986"/>
      <c r="CI986"/>
      <c r="CY986"/>
      <c r="DA986"/>
      <c r="DF986"/>
    </row>
    <row r="987" spans="1:110" x14ac:dyDescent="0.25">
      <c r="A987" s="1">
        <f>IF(Veg_Table[[#This Row],[VP_STATUS]]="Hold",0,IF(OR(AND(Veg_Table[[#This Row],[PRESCRIP]]="NW_No Work",Veg_Table[[#This Row],[VP_STATUS]]&lt;&gt;"No Work Required Under EVM"),AND(Veg_Table[[#This Row],[VP_STATUS]]="No Work Required Under EVM",Veg_Table[[#This Row],[PRESCRIP]]&lt;&gt;"NW_No Work")),1,0))</f>
        <v>0</v>
      </c>
      <c r="B987" s="1">
        <f>IF(Veg_Table[[#This Row],[SPECIES]]="",1,0)</f>
        <v>0</v>
      </c>
      <c r="C987" s="1">
        <f>IF(Veg_Table[[#This Row],[DIAMETER]]="",1,0)</f>
        <v>0</v>
      </c>
      <c r="D987" s="1">
        <f>IF(Veg_Table[[#This Row],[HEIGHT]]="",1,0)</f>
        <v>0</v>
      </c>
      <c r="E98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87" s="1">
        <f>IF(AND(Veg_Table[[#This Row],[TAT_RESULT]]="ABATE",Veg_Table[[#This Row],[PRESCRIP]]="NW_No Work"),1,0)</f>
        <v>0</v>
      </c>
      <c r="G987" s="1">
        <f>IF(OR(Veg_Table[[#This Row],[Prescription R-Scale]]="NA",Veg_Table[[#This Row],[Diameter R-Scale]]="NA"),0,IF(Veg_Table[[#This Row],[Diameter R-Scale]]&lt;&gt;Veg_Table[[#This Row],[Prescription R-Scale]],1,0))</f>
        <v>0</v>
      </c>
      <c r="H987" s="1">
        <f>IF(OR(AND(Veg_Table[[#This Row],[PRESCRIP]]="BC_Br Rmv", Veg_Table[[#This Row],[WOOD_MAN]]&lt;&gt;"Not Needed"),AND(Veg_Table[[#This Row],[PRESCRIP]]="BCS_Br Rmv+Trt", Veg_Table[[#This Row],[WOOD_MAN]]&lt;&gt;"Not Needed")),1,0)</f>
        <v>0</v>
      </c>
      <c r="I987" s="1">
        <f ca="1">IF(AND(Veg_Table[[#This Row],[Prescription_Changed]]="Yes",Veg_Table[[#This Row],[TAT_RESULT]]=""),1,0)</f>
        <v>0</v>
      </c>
      <c r="J987" s="1">
        <f ca="1">SUM(Veg_Table[[#This Row],[Prescription and Status do not match]:[Prescription_Edited_And_TAT_Is_Blank]])</f>
        <v>0</v>
      </c>
      <c r="K987" s="1">
        <f ca="1">IF(Veg_Table[[#This Row],[Sum of Errors]]&gt;0,1,0)</f>
        <v>0</v>
      </c>
      <c r="L987" s="1">
        <f>1</f>
        <v>1</v>
      </c>
      <c r="M98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987" s="1">
        <f>IF(OR(MID(Veg_Table[[#This Row],[PRESCRIP]],2,1)="1",MID(Veg_Table[[#This Row],[PRESCRIP]],2,1)="2",MID(Veg_Table[[#This Row],[PRESCRIP]],2,1)="3",MID(Veg_Table[[#This Row],[PRESCRIP]],2,1)="4"),_xlfn.NUMBERVALUE(MID(Veg_Table[[#This Row],[PRESCRIP]],2,1)),"NA")</f>
        <v>3</v>
      </c>
      <c r="O987" s="1">
        <f>WEEKNUM(Veg_Table[[#This Row],[EVM_LAST_EDITED_Day]],2)</f>
        <v>20</v>
      </c>
      <c r="P987" s="25">
        <f>IFERROR(DATE(YEAR(Veg_Table[[#This Row],[EVM_LAST_EDITED2]]),MONTH(Veg_Table[[#This Row],[EVM_LAST_EDITED2]]),DAY(Veg_Table[[#This Row],[EVM_LAST_EDITED2]])),DATE(2019,1,1))</f>
        <v>43964</v>
      </c>
      <c r="Q987" s="3">
        <f>VALUE(SUBSTITUTE(Veg_Table[[#This Row],[EVM_LAST_EDITED]],",",""))</f>
        <v>43964.418482233799</v>
      </c>
      <c r="R987" s="1" t="str">
        <f>_xlfn.IFNA(IF(Veg_Table[[#This Row],[EVM_LAST_EDITOR]]="","zBlank EVM Last Editor",VLOOKUP(Veg_Table[[#This Row],[EVM_LAST_EDITOR]],Roster_Table[#All],4,FALSE)),"zAWRR Not in Roster")</f>
        <v>MBG</v>
      </c>
      <c r="S987" s="1" t="str">
        <f>_xlfn.IFNA(IF(Veg_Table[[#This Row],[EVM_LAST_EDITOR]]="","zBlank EVM Last Editor",VLOOKUP(Veg_Table[[#This Row],[EVM_LAST_EDITOR]],Roster_Table[#All],16,FALSE)),"zCompany_AWRR not in Roster")</f>
        <v>MBG_Mason, Bruce &amp; Girard</v>
      </c>
      <c r="T987" s="2">
        <f>IFERROR(DATE(YEAR(Veg_Table[[#This Row],[Created2]]),MONTH(Veg_Table[[#This Row],[Created2]]),DAY(Veg_Table[[#This Row],[Created2]])),DATE(2019,1,1))</f>
        <v>43964</v>
      </c>
      <c r="U987" s="3">
        <f>VALUE(SUBSTITUTE(Veg_Table[[#This Row],[Created]],",",""))</f>
        <v>43964.418482233799</v>
      </c>
      <c r="V987" s="3" t="str">
        <f ca="1">IFERROR(_xlfn.IFNA(CELL("contents",INDIRECT(_xlfn.CONCAT("Veg_Table_Production_Data!",ADDRESS(MATCH(_xlfn.MAXIFS(#REF!,#REF!,"="&amp;Veg_Table[[#This Row],[AUTO_ID]],#REF!,"&lt;"&amp;Veg_Table[[#This Row],[EVM_LAST_EDITED_Day]]),#REF!,0),COLUMN(#REF!),4,1,)))),""),"")</f>
        <v/>
      </c>
      <c r="W987" s="3" t="str">
        <f ca="1">IF(Veg_Table[[#This Row],[Previous_Prescription]]="","No",IF(Veg_Table[[#This Row],[Previous_Prescription]]=Veg_Table[[#This Row],[PRESCRIP]],"No","Yes"))</f>
        <v>No</v>
      </c>
      <c r="X987" s="3" t="str">
        <f>IF(Veg_Table[[#This Row],[EVM_LAST_EDITED_Day]]=Veg_Table[[#This Row],[Created_Day]],"New","Old")</f>
        <v>New</v>
      </c>
      <c r="Y987" s="1">
        <f>IFERROR(IF(FIND("delete",LOWER(Veg_Table[[#This Row],[PI_COMMENTS]]))&gt;=1,1,0),0)</f>
        <v>0</v>
      </c>
      <c r="Z987" s="1" t="str">
        <f>_xlfn.IFNA(IF(Veg_Table[[#This Row],[EVM_LAST_EDITOR]]="","Yes",VLOOKUP(Veg_Table[[#This Row],[EVM_LAST_EDITOR]],Roster_Table[#All],15,FALSE)),"Yes")</f>
        <v>Yes</v>
      </c>
      <c r="AA98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87" s="1" t="str">
        <f>_xlfn.IFNA(VLOOKUP(Veg_Table[[#This Row],[EVM_LAST_EDITOR]],Roster_Table[#All],3,FALSE),"zAWRR Not in Roster")</f>
        <v>Nathan</v>
      </c>
      <c r="AC987" s="1" t="str">
        <f>_xlfn.IFNA(VLOOKUP(Veg_Table[[#This Row],[EVM_LAST_EDITOR]],Roster_Table[#All],2,FALSE),"zAWRR Not in Roster")</f>
        <v>Vik</v>
      </c>
      <c r="AD987" s="1" t="str">
        <f>IF(_xlfn.CONCAT(Veg_Table[[#This Row],[First_Name]]," ",Veg_Table[[#This Row],[Last_Name]])="zAWRR Not in Roster zAWRR Not in Roster","zAWRR Not in Roster",_xlfn.CONCAT(Veg_Table[[#This Row],[First_Name]]," ",Veg_Table[[#This Row],[Last_Name]]))</f>
        <v>Nathan Vik</v>
      </c>
      <c r="AE987">
        <v>3223590</v>
      </c>
      <c r="AF987" t="s">
        <v>5680</v>
      </c>
      <c r="AG987" t="s">
        <v>93</v>
      </c>
      <c r="AH987" t="s">
        <v>3444</v>
      </c>
      <c r="AI987" t="s">
        <v>3436</v>
      </c>
      <c r="AJ987" t="s">
        <v>36</v>
      </c>
      <c r="AL987" t="s">
        <v>372</v>
      </c>
      <c r="AM987" t="s">
        <v>40</v>
      </c>
      <c r="AN987" t="s">
        <v>25</v>
      </c>
      <c r="AO987" t="s">
        <v>43</v>
      </c>
      <c r="AP987">
        <v>27</v>
      </c>
      <c r="AQ987">
        <v>74</v>
      </c>
      <c r="AR987" t="s">
        <v>514</v>
      </c>
      <c r="AS987" t="s">
        <v>51</v>
      </c>
      <c r="AT987" t="s">
        <v>522</v>
      </c>
      <c r="AV987" t="s">
        <v>512</v>
      </c>
      <c r="AW987" t="s">
        <v>5681</v>
      </c>
      <c r="AZ987"/>
      <c r="BB987" s="4"/>
      <c r="BD987" t="s">
        <v>29</v>
      </c>
      <c r="BE987" t="s">
        <v>25</v>
      </c>
      <c r="BF987" t="s">
        <v>513</v>
      </c>
      <c r="BI987" s="3"/>
      <c r="BJ987" t="s">
        <v>2080</v>
      </c>
      <c r="BK987" s="30" t="s">
        <v>115</v>
      </c>
      <c r="BL987" s="3">
        <v>43964.418482233799</v>
      </c>
      <c r="BM987" t="s">
        <v>31</v>
      </c>
      <c r="BN987" t="s">
        <v>32</v>
      </c>
      <c r="BP987" t="s">
        <v>3445</v>
      </c>
      <c r="BQ987" t="s">
        <v>1025</v>
      </c>
      <c r="BR987" t="s">
        <v>28</v>
      </c>
      <c r="BS987" t="s">
        <v>28</v>
      </c>
      <c r="BT987" t="s">
        <v>115</v>
      </c>
      <c r="BU987" s="3">
        <v>43964.418482233799</v>
      </c>
      <c r="BV987" t="s">
        <v>803</v>
      </c>
      <c r="BW987" s="3">
        <v>43964.52266328704</v>
      </c>
      <c r="BX987" t="s">
        <v>5682</v>
      </c>
      <c r="CG987"/>
      <c r="CH987"/>
      <c r="CI987"/>
      <c r="CY987"/>
      <c r="DA987"/>
      <c r="DF987"/>
    </row>
    <row r="988" spans="1:110" x14ac:dyDescent="0.25">
      <c r="A988" s="1">
        <f>IF(Veg_Table[[#This Row],[VP_STATUS]]="Hold",0,IF(OR(AND(Veg_Table[[#This Row],[PRESCRIP]]="NW_No Work",Veg_Table[[#This Row],[VP_STATUS]]&lt;&gt;"No Work Required Under EVM"),AND(Veg_Table[[#This Row],[VP_STATUS]]="No Work Required Under EVM",Veg_Table[[#This Row],[PRESCRIP]]&lt;&gt;"NW_No Work")),1,0))</f>
        <v>0</v>
      </c>
      <c r="B988" s="1">
        <f>IF(Veg_Table[[#This Row],[SPECIES]]="",1,0)</f>
        <v>0</v>
      </c>
      <c r="C988" s="1">
        <f>IF(Veg_Table[[#This Row],[DIAMETER]]="",1,0)</f>
        <v>0</v>
      </c>
      <c r="D988" s="1">
        <f>IF(Veg_Table[[#This Row],[HEIGHT]]="",1,0)</f>
        <v>0</v>
      </c>
      <c r="E98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88" s="1">
        <f>IF(AND(Veg_Table[[#This Row],[TAT_RESULT]]="ABATE",Veg_Table[[#This Row],[PRESCRIP]]="NW_No Work"),1,0)</f>
        <v>0</v>
      </c>
      <c r="G988" s="1">
        <f>IF(OR(Veg_Table[[#This Row],[Prescription R-Scale]]="NA",Veg_Table[[#This Row],[Diameter R-Scale]]="NA"),0,IF(Veg_Table[[#This Row],[Diameter R-Scale]]&lt;&gt;Veg_Table[[#This Row],[Prescription R-Scale]],1,0))</f>
        <v>0</v>
      </c>
      <c r="H988" s="1">
        <f>IF(OR(AND(Veg_Table[[#This Row],[PRESCRIP]]="BC_Br Rmv", Veg_Table[[#This Row],[WOOD_MAN]]&lt;&gt;"Not Needed"),AND(Veg_Table[[#This Row],[PRESCRIP]]="BCS_Br Rmv+Trt", Veg_Table[[#This Row],[WOOD_MAN]]&lt;&gt;"Not Needed")),1,0)</f>
        <v>0</v>
      </c>
      <c r="I988" s="1">
        <f ca="1">IF(AND(Veg_Table[[#This Row],[Prescription_Changed]]="Yes",Veg_Table[[#This Row],[TAT_RESULT]]=""),1,0)</f>
        <v>0</v>
      </c>
      <c r="J988" s="1">
        <f ca="1">SUM(Veg_Table[[#This Row],[Prescription and Status do not match]:[Prescription_Edited_And_TAT_Is_Blank]])</f>
        <v>0</v>
      </c>
      <c r="K988" s="1">
        <f ca="1">IF(Veg_Table[[#This Row],[Sum of Errors]]&gt;0,1,0)</f>
        <v>0</v>
      </c>
      <c r="L988" s="1">
        <f>1</f>
        <v>1</v>
      </c>
      <c r="M98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988" s="1">
        <f>IF(OR(MID(Veg_Table[[#This Row],[PRESCRIP]],2,1)="1",MID(Veg_Table[[#This Row],[PRESCRIP]],2,1)="2",MID(Veg_Table[[#This Row],[PRESCRIP]],2,1)="3",MID(Veg_Table[[#This Row],[PRESCRIP]],2,1)="4"),_xlfn.NUMBERVALUE(MID(Veg_Table[[#This Row],[PRESCRIP]],2,1)),"NA")</f>
        <v>1</v>
      </c>
      <c r="O988" s="1">
        <f>WEEKNUM(Veg_Table[[#This Row],[EVM_LAST_EDITED_Day]],2)</f>
        <v>20</v>
      </c>
      <c r="P988" s="25">
        <f>IFERROR(DATE(YEAR(Veg_Table[[#This Row],[EVM_LAST_EDITED2]]),MONTH(Veg_Table[[#This Row],[EVM_LAST_EDITED2]]),DAY(Veg_Table[[#This Row],[EVM_LAST_EDITED2]])),DATE(2019,1,1))</f>
        <v>43964</v>
      </c>
      <c r="Q988" s="3">
        <f>VALUE(SUBSTITUTE(Veg_Table[[#This Row],[EVM_LAST_EDITED]],",",""))</f>
        <v>43964.419399548598</v>
      </c>
      <c r="R988" s="1" t="str">
        <f>_xlfn.IFNA(IF(Veg_Table[[#This Row],[EVM_LAST_EDITOR]]="","zBlank EVM Last Editor",VLOOKUP(Veg_Table[[#This Row],[EVM_LAST_EDITOR]],Roster_Table[#All],4,FALSE)),"zAWRR Not in Roster")</f>
        <v>MGE</v>
      </c>
      <c r="S988" s="1" t="str">
        <f>_xlfn.IFNA(IF(Veg_Table[[#This Row],[EVM_LAST_EDITOR]]="","zBlank EVM Last Editor",VLOOKUP(Veg_Table[[#This Row],[EVM_LAST_EDITOR]],Roster_Table[#All],16,FALSE)),"zCompany_AWRR not in Roster")</f>
        <v>MGE_Mountain G Enterprises</v>
      </c>
      <c r="T988" s="2">
        <f>IFERROR(DATE(YEAR(Veg_Table[[#This Row],[Created2]]),MONTH(Veg_Table[[#This Row],[Created2]]),DAY(Veg_Table[[#This Row],[Created2]])),DATE(2019,1,1))</f>
        <v>43921</v>
      </c>
      <c r="U988" s="3">
        <f>VALUE(SUBSTITUTE(Veg_Table[[#This Row],[Created]],",",""))</f>
        <v>43921.574386574102</v>
      </c>
      <c r="V988" s="3" t="str">
        <f ca="1">IFERROR(_xlfn.IFNA(CELL("contents",INDIRECT(_xlfn.CONCAT("Veg_Table_Production_Data!",ADDRESS(MATCH(_xlfn.MAXIFS(#REF!,#REF!,"="&amp;Veg_Table[[#This Row],[AUTO_ID]],#REF!,"&lt;"&amp;Veg_Table[[#This Row],[EVM_LAST_EDITED_Day]]),#REF!,0),COLUMN(#REF!),4,1,)))),""),"")</f>
        <v/>
      </c>
      <c r="W988" s="3" t="str">
        <f ca="1">IF(Veg_Table[[#This Row],[Previous_Prescription]]="","No",IF(Veg_Table[[#This Row],[Previous_Prescription]]=Veg_Table[[#This Row],[PRESCRIP]],"No","Yes"))</f>
        <v>No</v>
      </c>
      <c r="X988" s="3" t="str">
        <f>IF(Veg_Table[[#This Row],[EVM_LAST_EDITED_Day]]=Veg_Table[[#This Row],[Created_Day]],"New","Old")</f>
        <v>Old</v>
      </c>
      <c r="Y988" s="1">
        <f>IFERROR(IF(FIND("delete",LOWER(Veg_Table[[#This Row],[PI_COMMENTS]]))&gt;=1,1,0),0)</f>
        <v>0</v>
      </c>
      <c r="Z988" s="1" t="str">
        <f>_xlfn.IFNA(IF(Veg_Table[[#This Row],[EVM_LAST_EDITOR]]="","Yes",VLOOKUP(Veg_Table[[#This Row],[EVM_LAST_EDITOR]],Roster_Table[#All],15,FALSE)),"Yes")</f>
        <v>Yes</v>
      </c>
      <c r="AA98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88" s="1" t="str">
        <f>_xlfn.IFNA(VLOOKUP(Veg_Table[[#This Row],[EVM_LAST_EDITOR]],Roster_Table[#All],3,FALSE),"zAWRR Not in Roster")</f>
        <v>Amanda</v>
      </c>
      <c r="AC988" s="1" t="str">
        <f>_xlfn.IFNA(VLOOKUP(Veg_Table[[#This Row],[EVM_LAST_EDITOR]],Roster_Table[#All],2,FALSE),"zAWRR Not in Roster")</f>
        <v>Winne</v>
      </c>
      <c r="AD988" s="1" t="str">
        <f>IF(_xlfn.CONCAT(Veg_Table[[#This Row],[First_Name]]," ",Veg_Table[[#This Row],[Last_Name]])="zAWRR Not in Roster zAWRR Not in Roster","zAWRR Not in Roster",_xlfn.CONCAT(Veg_Table[[#This Row],[First_Name]]," ",Veg_Table[[#This Row],[Last_Name]]))</f>
        <v>Amanda Winne</v>
      </c>
      <c r="AE988">
        <v>2963489</v>
      </c>
      <c r="AF988" t="s">
        <v>5677</v>
      </c>
      <c r="AG988" t="s">
        <v>93</v>
      </c>
      <c r="AH988" t="s">
        <v>1670</v>
      </c>
      <c r="AI988" t="s">
        <v>1966</v>
      </c>
      <c r="AJ988" t="s">
        <v>36</v>
      </c>
      <c r="AL988" t="s">
        <v>22</v>
      </c>
      <c r="AM988" t="s">
        <v>38</v>
      </c>
      <c r="AN988" t="s">
        <v>25</v>
      </c>
      <c r="AO988" t="s">
        <v>25</v>
      </c>
      <c r="AP988">
        <v>11</v>
      </c>
      <c r="AQ988">
        <v>72</v>
      </c>
      <c r="AR988" t="s">
        <v>511</v>
      </c>
      <c r="AS988" t="s">
        <v>45</v>
      </c>
      <c r="AT988" t="s">
        <v>515</v>
      </c>
      <c r="AV988" t="s">
        <v>512</v>
      </c>
      <c r="AW988" t="s">
        <v>5678</v>
      </c>
      <c r="AZ988"/>
      <c r="BB988" s="4"/>
      <c r="BD988" t="s">
        <v>29</v>
      </c>
      <c r="BE988" t="s">
        <v>25</v>
      </c>
      <c r="BF988" t="s">
        <v>513</v>
      </c>
      <c r="BI988" s="3"/>
      <c r="BJ988" t="s">
        <v>5417</v>
      </c>
      <c r="BK988" s="30" t="s">
        <v>520</v>
      </c>
      <c r="BL988" s="3">
        <v>43964.419399548613</v>
      </c>
      <c r="BM988" t="s">
        <v>31</v>
      </c>
      <c r="BN988" t="s">
        <v>32</v>
      </c>
      <c r="BP988" t="s">
        <v>1671</v>
      </c>
      <c r="BQ988" t="s">
        <v>1025</v>
      </c>
      <c r="BR988" t="s">
        <v>28</v>
      </c>
      <c r="BS988" t="s">
        <v>28</v>
      </c>
      <c r="BT988" t="s">
        <v>166</v>
      </c>
      <c r="BU988" s="3">
        <v>43921.574386574073</v>
      </c>
      <c r="BV988" t="s">
        <v>803</v>
      </c>
      <c r="BW988" s="3">
        <v>43964.480919837966</v>
      </c>
      <c r="BX988" t="s">
        <v>5679</v>
      </c>
      <c r="CG988"/>
      <c r="CH988"/>
      <c r="CI988"/>
      <c r="CY988"/>
      <c r="DA988"/>
      <c r="DF988"/>
    </row>
    <row r="989" spans="1:110" x14ac:dyDescent="0.25">
      <c r="A989" s="1">
        <f>IF(Veg_Table[[#This Row],[VP_STATUS]]="Hold",0,IF(OR(AND(Veg_Table[[#This Row],[PRESCRIP]]="NW_No Work",Veg_Table[[#This Row],[VP_STATUS]]&lt;&gt;"No Work Required Under EVM"),AND(Veg_Table[[#This Row],[VP_STATUS]]="No Work Required Under EVM",Veg_Table[[#This Row],[PRESCRIP]]&lt;&gt;"NW_No Work")),1,0))</f>
        <v>0</v>
      </c>
      <c r="B989" s="1">
        <f>IF(Veg_Table[[#This Row],[SPECIES]]="",1,0)</f>
        <v>0</v>
      </c>
      <c r="C989" s="1">
        <f>IF(Veg_Table[[#This Row],[DIAMETER]]="",1,0)</f>
        <v>0</v>
      </c>
      <c r="D989" s="1">
        <f>IF(Veg_Table[[#This Row],[HEIGHT]]="",1,0)</f>
        <v>0</v>
      </c>
      <c r="E98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89" s="1">
        <f>IF(AND(Veg_Table[[#This Row],[TAT_RESULT]]="ABATE",Veg_Table[[#This Row],[PRESCRIP]]="NW_No Work"),1,0)</f>
        <v>0</v>
      </c>
      <c r="G989" s="1">
        <f>IF(OR(Veg_Table[[#This Row],[Prescription R-Scale]]="NA",Veg_Table[[#This Row],[Diameter R-Scale]]="NA"),0,IF(Veg_Table[[#This Row],[Diameter R-Scale]]&lt;&gt;Veg_Table[[#This Row],[Prescription R-Scale]],1,0))</f>
        <v>0</v>
      </c>
      <c r="H989" s="1">
        <f>IF(OR(AND(Veg_Table[[#This Row],[PRESCRIP]]="BC_Br Rmv", Veg_Table[[#This Row],[WOOD_MAN]]&lt;&gt;"Not Needed"),AND(Veg_Table[[#This Row],[PRESCRIP]]="BCS_Br Rmv+Trt", Veg_Table[[#This Row],[WOOD_MAN]]&lt;&gt;"Not Needed")),1,0)</f>
        <v>0</v>
      </c>
      <c r="I989" s="1">
        <f ca="1">IF(AND(Veg_Table[[#This Row],[Prescription_Changed]]="Yes",Veg_Table[[#This Row],[TAT_RESULT]]=""),1,0)</f>
        <v>0</v>
      </c>
      <c r="J989" s="1">
        <f ca="1">SUM(Veg_Table[[#This Row],[Prescription and Status do not match]:[Prescription_Edited_And_TAT_Is_Blank]])</f>
        <v>0</v>
      </c>
      <c r="K989" s="1">
        <f ca="1">IF(Veg_Table[[#This Row],[Sum of Errors]]&gt;0,1,0)</f>
        <v>0</v>
      </c>
      <c r="L989" s="1">
        <f>1</f>
        <v>1</v>
      </c>
      <c r="M98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989" s="1">
        <f>IF(OR(MID(Veg_Table[[#This Row],[PRESCRIP]],2,1)="1",MID(Veg_Table[[#This Row],[PRESCRIP]],2,1)="2",MID(Veg_Table[[#This Row],[PRESCRIP]],2,1)="3",MID(Veg_Table[[#This Row],[PRESCRIP]],2,1)="4"),_xlfn.NUMBERVALUE(MID(Veg_Table[[#This Row],[PRESCRIP]],2,1)),"NA")</f>
        <v>1</v>
      </c>
      <c r="O989" s="1">
        <f>WEEKNUM(Veg_Table[[#This Row],[EVM_LAST_EDITED_Day]],2)</f>
        <v>20</v>
      </c>
      <c r="P989" s="25">
        <f>IFERROR(DATE(YEAR(Veg_Table[[#This Row],[EVM_LAST_EDITED2]]),MONTH(Veg_Table[[#This Row],[EVM_LAST_EDITED2]]),DAY(Veg_Table[[#This Row],[EVM_LAST_EDITED2]])),DATE(2019,1,1))</f>
        <v>43964</v>
      </c>
      <c r="Q989" s="3">
        <f>VALUE(SUBSTITUTE(Veg_Table[[#This Row],[EVM_LAST_EDITED]],",",""))</f>
        <v>43964.4196225462</v>
      </c>
      <c r="R989" s="1" t="str">
        <f>_xlfn.IFNA(IF(Veg_Table[[#This Row],[EVM_LAST_EDITOR]]="","zBlank EVM Last Editor",VLOOKUP(Veg_Table[[#This Row],[EVM_LAST_EDITOR]],Roster_Table[#All],4,FALSE)),"zAWRR Not in Roster")</f>
        <v>MGE</v>
      </c>
      <c r="S989" s="1" t="str">
        <f>_xlfn.IFNA(IF(Veg_Table[[#This Row],[EVM_LAST_EDITOR]]="","zBlank EVM Last Editor",VLOOKUP(Veg_Table[[#This Row],[EVM_LAST_EDITOR]],Roster_Table[#All],16,FALSE)),"zCompany_AWRR not in Roster")</f>
        <v>MGE_Mountain G Enterprises</v>
      </c>
      <c r="T989" s="2">
        <f>IFERROR(DATE(YEAR(Veg_Table[[#This Row],[Created2]]),MONTH(Veg_Table[[#This Row],[Created2]]),DAY(Veg_Table[[#This Row],[Created2]])),DATE(2019,1,1))</f>
        <v>43921</v>
      </c>
      <c r="U989" s="3">
        <f>VALUE(SUBSTITUTE(Veg_Table[[#This Row],[Created]],",",""))</f>
        <v>43921.560462963003</v>
      </c>
      <c r="V989" s="3" t="str">
        <f ca="1">IFERROR(_xlfn.IFNA(CELL("contents",INDIRECT(_xlfn.CONCAT("Veg_Table_Production_Data!",ADDRESS(MATCH(_xlfn.MAXIFS(#REF!,#REF!,"="&amp;Veg_Table[[#This Row],[AUTO_ID]],#REF!,"&lt;"&amp;Veg_Table[[#This Row],[EVM_LAST_EDITED_Day]]),#REF!,0),COLUMN(#REF!),4,1,)))),""),"")</f>
        <v/>
      </c>
      <c r="W989" s="3" t="str">
        <f ca="1">IF(Veg_Table[[#This Row],[Previous_Prescription]]="","No",IF(Veg_Table[[#This Row],[Previous_Prescription]]=Veg_Table[[#This Row],[PRESCRIP]],"No","Yes"))</f>
        <v>No</v>
      </c>
      <c r="X989" s="3" t="str">
        <f>IF(Veg_Table[[#This Row],[EVM_LAST_EDITED_Day]]=Veg_Table[[#This Row],[Created_Day]],"New","Old")</f>
        <v>Old</v>
      </c>
      <c r="Y989" s="1">
        <f>IFERROR(IF(FIND("delete",LOWER(Veg_Table[[#This Row],[PI_COMMENTS]]))&gt;=1,1,0),0)</f>
        <v>0</v>
      </c>
      <c r="Z989" s="1" t="str">
        <f>_xlfn.IFNA(IF(Veg_Table[[#This Row],[EVM_LAST_EDITOR]]="","Yes",VLOOKUP(Veg_Table[[#This Row],[EVM_LAST_EDITOR]],Roster_Table[#All],15,FALSE)),"Yes")</f>
        <v>Yes</v>
      </c>
      <c r="AA98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89" s="1" t="str">
        <f>_xlfn.IFNA(VLOOKUP(Veg_Table[[#This Row],[EVM_LAST_EDITOR]],Roster_Table[#All],3,FALSE),"zAWRR Not in Roster")</f>
        <v>Amanda</v>
      </c>
      <c r="AC989" s="1" t="str">
        <f>_xlfn.IFNA(VLOOKUP(Veg_Table[[#This Row],[EVM_LAST_EDITOR]],Roster_Table[#All],2,FALSE),"zAWRR Not in Roster")</f>
        <v>Winne</v>
      </c>
      <c r="AD989" s="1" t="str">
        <f>IF(_xlfn.CONCAT(Veg_Table[[#This Row],[First_Name]]," ",Veg_Table[[#This Row],[Last_Name]])="zAWRR Not in Roster zAWRR Not in Roster","zAWRR Not in Roster",_xlfn.CONCAT(Veg_Table[[#This Row],[First_Name]]," ",Veg_Table[[#This Row],[Last_Name]]))</f>
        <v>Amanda Winne</v>
      </c>
      <c r="AE989">
        <v>2963487</v>
      </c>
      <c r="AF989" t="s">
        <v>5674</v>
      </c>
      <c r="AG989" t="s">
        <v>93</v>
      </c>
      <c r="AH989" t="s">
        <v>1670</v>
      </c>
      <c r="AI989" t="s">
        <v>1966</v>
      </c>
      <c r="AJ989" t="s">
        <v>36</v>
      </c>
      <c r="AL989" t="s">
        <v>22</v>
      </c>
      <c r="AM989" t="s">
        <v>38</v>
      </c>
      <c r="AN989" t="s">
        <v>25</v>
      </c>
      <c r="AO989" t="s">
        <v>25</v>
      </c>
      <c r="AP989">
        <v>9</v>
      </c>
      <c r="AQ989">
        <v>66</v>
      </c>
      <c r="AR989" t="s">
        <v>511</v>
      </c>
      <c r="AS989" t="s">
        <v>45</v>
      </c>
      <c r="AT989" t="s">
        <v>515</v>
      </c>
      <c r="AV989" t="s">
        <v>512</v>
      </c>
      <c r="AW989" t="s">
        <v>5675</v>
      </c>
      <c r="AZ989"/>
      <c r="BB989" s="4"/>
      <c r="BD989" t="s">
        <v>29</v>
      </c>
      <c r="BE989" t="s">
        <v>25</v>
      </c>
      <c r="BF989" t="s">
        <v>513</v>
      </c>
      <c r="BI989" s="3"/>
      <c r="BJ989" t="s">
        <v>5417</v>
      </c>
      <c r="BK989" s="30" t="s">
        <v>520</v>
      </c>
      <c r="BL989" s="3">
        <v>43964.419622546295</v>
      </c>
      <c r="BM989" t="s">
        <v>31</v>
      </c>
      <c r="BN989" t="s">
        <v>32</v>
      </c>
      <c r="BP989" t="s">
        <v>1671</v>
      </c>
      <c r="BQ989" t="s">
        <v>1025</v>
      </c>
      <c r="BR989" t="s">
        <v>28</v>
      </c>
      <c r="BS989" t="s">
        <v>28</v>
      </c>
      <c r="BT989" t="s">
        <v>166</v>
      </c>
      <c r="BU989" s="3">
        <v>43921.56046296296</v>
      </c>
      <c r="BV989" t="s">
        <v>803</v>
      </c>
      <c r="BW989" s="3">
        <v>43964.480919837966</v>
      </c>
      <c r="BX989" t="s">
        <v>5676</v>
      </c>
      <c r="CG989"/>
      <c r="CH989"/>
      <c r="CI989"/>
      <c r="CY989"/>
      <c r="DA989"/>
      <c r="DF989"/>
    </row>
    <row r="990" spans="1:110" x14ac:dyDescent="0.25">
      <c r="A990" s="1">
        <f>IF(Veg_Table[[#This Row],[VP_STATUS]]="Hold",0,IF(OR(AND(Veg_Table[[#This Row],[PRESCRIP]]="NW_No Work",Veg_Table[[#This Row],[VP_STATUS]]&lt;&gt;"No Work Required Under EVM"),AND(Veg_Table[[#This Row],[VP_STATUS]]="No Work Required Under EVM",Veg_Table[[#This Row],[PRESCRIP]]&lt;&gt;"NW_No Work")),1,0))</f>
        <v>0</v>
      </c>
      <c r="B990" s="1">
        <f>IF(Veg_Table[[#This Row],[SPECIES]]="",1,0)</f>
        <v>0</v>
      </c>
      <c r="C990" s="1">
        <f>IF(Veg_Table[[#This Row],[DIAMETER]]="",1,0)</f>
        <v>0</v>
      </c>
      <c r="D990" s="1">
        <f>IF(Veg_Table[[#This Row],[HEIGHT]]="",1,0)</f>
        <v>0</v>
      </c>
      <c r="E99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90" s="1">
        <f>IF(AND(Veg_Table[[#This Row],[TAT_RESULT]]="ABATE",Veg_Table[[#This Row],[PRESCRIP]]="NW_No Work"),1,0)</f>
        <v>0</v>
      </c>
      <c r="G990" s="1">
        <f>IF(OR(Veg_Table[[#This Row],[Prescription R-Scale]]="NA",Veg_Table[[#This Row],[Diameter R-Scale]]="NA"),0,IF(Veg_Table[[#This Row],[Diameter R-Scale]]&lt;&gt;Veg_Table[[#This Row],[Prescription R-Scale]],1,0))</f>
        <v>0</v>
      </c>
      <c r="H990" s="1">
        <f>IF(OR(AND(Veg_Table[[#This Row],[PRESCRIP]]="BC_Br Rmv", Veg_Table[[#This Row],[WOOD_MAN]]&lt;&gt;"Not Needed"),AND(Veg_Table[[#This Row],[PRESCRIP]]="BCS_Br Rmv+Trt", Veg_Table[[#This Row],[WOOD_MAN]]&lt;&gt;"Not Needed")),1,0)</f>
        <v>0</v>
      </c>
      <c r="I990" s="1">
        <f ca="1">IF(AND(Veg_Table[[#This Row],[Prescription_Changed]]="Yes",Veg_Table[[#This Row],[TAT_RESULT]]=""),1,0)</f>
        <v>0</v>
      </c>
      <c r="J990" s="1">
        <f ca="1">SUM(Veg_Table[[#This Row],[Prescription and Status do not match]:[Prescription_Edited_And_TAT_Is_Blank]])</f>
        <v>0</v>
      </c>
      <c r="K990" s="1">
        <f ca="1">IF(Veg_Table[[#This Row],[Sum of Errors]]&gt;0,1,0)</f>
        <v>0</v>
      </c>
      <c r="L990" s="1">
        <f>1</f>
        <v>1</v>
      </c>
      <c r="M990"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990" s="1" t="str">
        <f>IF(OR(MID(Veg_Table[[#This Row],[PRESCRIP]],2,1)="1",MID(Veg_Table[[#This Row],[PRESCRIP]],2,1)="2",MID(Veg_Table[[#This Row],[PRESCRIP]],2,1)="3",MID(Veg_Table[[#This Row],[PRESCRIP]],2,1)="4"),_xlfn.NUMBERVALUE(MID(Veg_Table[[#This Row],[PRESCRIP]],2,1)),"NA")</f>
        <v>NA</v>
      </c>
      <c r="O990" s="1">
        <f>WEEKNUM(Veg_Table[[#This Row],[EVM_LAST_EDITED_Day]],2)</f>
        <v>20</v>
      </c>
      <c r="P990" s="25">
        <f>IFERROR(DATE(YEAR(Veg_Table[[#This Row],[EVM_LAST_EDITED2]]),MONTH(Veg_Table[[#This Row],[EVM_LAST_EDITED2]]),DAY(Veg_Table[[#This Row],[EVM_LAST_EDITED2]])),DATE(2019,1,1))</f>
        <v>43964</v>
      </c>
      <c r="Q990" s="3">
        <f>VALUE(SUBSTITUTE(Veg_Table[[#This Row],[EVM_LAST_EDITED]],",",""))</f>
        <v>43964.419652777797</v>
      </c>
      <c r="R990" s="1" t="str">
        <f>_xlfn.IFNA(IF(Veg_Table[[#This Row],[EVM_LAST_EDITOR]]="","zBlank EVM Last Editor",VLOOKUP(Veg_Table[[#This Row],[EVM_LAST_EDITOR]],Roster_Table[#All],4,FALSE)),"zAWRR Not in Roster")</f>
        <v>MGE</v>
      </c>
      <c r="S990" s="1" t="str">
        <f>_xlfn.IFNA(IF(Veg_Table[[#This Row],[EVM_LAST_EDITOR]]="","zBlank EVM Last Editor",VLOOKUP(Veg_Table[[#This Row],[EVM_LAST_EDITOR]],Roster_Table[#All],16,FALSE)),"zCompany_AWRR not in Roster")</f>
        <v>MGE_Mountain G Enterprises</v>
      </c>
      <c r="T990" s="2">
        <f>IFERROR(DATE(YEAR(Veg_Table[[#This Row],[Created2]]),MONTH(Veg_Table[[#This Row],[Created2]]),DAY(Veg_Table[[#This Row],[Created2]])),DATE(2019,1,1))</f>
        <v>43921</v>
      </c>
      <c r="U990" s="3">
        <f>VALUE(SUBSTITUTE(Veg_Table[[#This Row],[Created]],",",""))</f>
        <v>43921.6160185185</v>
      </c>
      <c r="V990" s="3" t="str">
        <f ca="1">IFERROR(_xlfn.IFNA(CELL("contents",INDIRECT(_xlfn.CONCAT("Veg_Table_Production_Data!",ADDRESS(MATCH(_xlfn.MAXIFS(#REF!,#REF!,"="&amp;Veg_Table[[#This Row],[AUTO_ID]],#REF!,"&lt;"&amp;Veg_Table[[#This Row],[EVM_LAST_EDITED_Day]]),#REF!,0),COLUMN(#REF!),4,1,)))),""),"")</f>
        <v/>
      </c>
      <c r="W990" s="3" t="str">
        <f ca="1">IF(Veg_Table[[#This Row],[Previous_Prescription]]="","No",IF(Veg_Table[[#This Row],[Previous_Prescription]]=Veg_Table[[#This Row],[PRESCRIP]],"No","Yes"))</f>
        <v>No</v>
      </c>
      <c r="X990" s="3" t="str">
        <f>IF(Veg_Table[[#This Row],[EVM_LAST_EDITED_Day]]=Veg_Table[[#This Row],[Created_Day]],"New","Old")</f>
        <v>Old</v>
      </c>
      <c r="Y990" s="1">
        <f>IFERROR(IF(FIND("delete",LOWER(Veg_Table[[#This Row],[PI_COMMENTS]]))&gt;=1,1,0),0)</f>
        <v>0</v>
      </c>
      <c r="Z990" s="1" t="str">
        <f>_xlfn.IFNA(IF(Veg_Table[[#This Row],[EVM_LAST_EDITOR]]="","Yes",VLOOKUP(Veg_Table[[#This Row],[EVM_LAST_EDITOR]],Roster_Table[#All],15,FALSE)),"Yes")</f>
        <v>Yes</v>
      </c>
      <c r="AA99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90" s="1" t="str">
        <f>_xlfn.IFNA(VLOOKUP(Veg_Table[[#This Row],[EVM_LAST_EDITOR]],Roster_Table[#All],3,FALSE),"zAWRR Not in Roster")</f>
        <v>Tyler</v>
      </c>
      <c r="AC990" s="1" t="str">
        <f>_xlfn.IFNA(VLOOKUP(Veg_Table[[#This Row],[EVM_LAST_EDITOR]],Roster_Table[#All],2,FALSE),"zAWRR Not in Roster")</f>
        <v>Rey</v>
      </c>
      <c r="AD990" s="1" t="str">
        <f>IF(_xlfn.CONCAT(Veg_Table[[#This Row],[First_Name]]," ",Veg_Table[[#This Row],[Last_Name]])="zAWRR Not in Roster zAWRR Not in Roster","zAWRR Not in Roster",_xlfn.CONCAT(Veg_Table[[#This Row],[First_Name]]," ",Veg_Table[[#This Row],[Last_Name]]))</f>
        <v>Tyler Rey</v>
      </c>
      <c r="AE990">
        <v>2963496</v>
      </c>
      <c r="AF990" t="s">
        <v>5671</v>
      </c>
      <c r="AG990" t="s">
        <v>93</v>
      </c>
      <c r="AH990" t="s">
        <v>1670</v>
      </c>
      <c r="AI990" t="s">
        <v>1966</v>
      </c>
      <c r="AJ990" t="s">
        <v>21</v>
      </c>
      <c r="AL990" t="s">
        <v>22</v>
      </c>
      <c r="AM990" t="s">
        <v>38</v>
      </c>
      <c r="AN990" t="s">
        <v>25</v>
      </c>
      <c r="AO990" t="s">
        <v>25</v>
      </c>
      <c r="AP990">
        <v>15</v>
      </c>
      <c r="AQ990">
        <v>66</v>
      </c>
      <c r="AR990" t="s">
        <v>511</v>
      </c>
      <c r="AS990" t="s">
        <v>24</v>
      </c>
      <c r="AT990" t="s">
        <v>26</v>
      </c>
      <c r="AV990" t="s">
        <v>512</v>
      </c>
      <c r="AW990" t="s">
        <v>5672</v>
      </c>
      <c r="AZ990"/>
      <c r="BB990" s="4"/>
      <c r="BD990" t="s">
        <v>29</v>
      </c>
      <c r="BE990" t="s">
        <v>25</v>
      </c>
      <c r="BF990" t="s">
        <v>513</v>
      </c>
      <c r="BI990" s="3"/>
      <c r="BK990" s="30" t="s">
        <v>166</v>
      </c>
      <c r="BL990" s="3">
        <v>43964.419652777775</v>
      </c>
      <c r="BM990" t="s">
        <v>31</v>
      </c>
      <c r="BN990" t="s">
        <v>32</v>
      </c>
      <c r="BP990" t="s">
        <v>1671</v>
      </c>
      <c r="BQ990" t="s">
        <v>1025</v>
      </c>
      <c r="BR990" t="s">
        <v>28</v>
      </c>
      <c r="BS990" t="s">
        <v>28</v>
      </c>
      <c r="BT990" t="s">
        <v>166</v>
      </c>
      <c r="BU990" s="3">
        <v>43921.616018518522</v>
      </c>
      <c r="BV990" t="s">
        <v>803</v>
      </c>
      <c r="BW990" s="3">
        <v>43964.648524930555</v>
      </c>
      <c r="BX990" t="s">
        <v>5673</v>
      </c>
      <c r="CG990"/>
      <c r="CH990"/>
      <c r="CI990"/>
      <c r="CY990"/>
      <c r="DA990"/>
      <c r="DF990"/>
    </row>
    <row r="991" spans="1:110" x14ac:dyDescent="0.25">
      <c r="A991" s="1">
        <f>IF(Veg_Table[[#This Row],[VP_STATUS]]="Hold",0,IF(OR(AND(Veg_Table[[#This Row],[PRESCRIP]]="NW_No Work",Veg_Table[[#This Row],[VP_STATUS]]&lt;&gt;"No Work Required Under EVM"),AND(Veg_Table[[#This Row],[VP_STATUS]]="No Work Required Under EVM",Veg_Table[[#This Row],[PRESCRIP]]&lt;&gt;"NW_No Work")),1,0))</f>
        <v>0</v>
      </c>
      <c r="B991" s="1">
        <f>IF(Veg_Table[[#This Row],[SPECIES]]="",1,0)</f>
        <v>0</v>
      </c>
      <c r="C991" s="1">
        <f>IF(Veg_Table[[#This Row],[DIAMETER]]="",1,0)</f>
        <v>0</v>
      </c>
      <c r="D991" s="1">
        <f>IF(Veg_Table[[#This Row],[HEIGHT]]="",1,0)</f>
        <v>0</v>
      </c>
      <c r="E99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91" s="1">
        <f>IF(AND(Veg_Table[[#This Row],[TAT_RESULT]]="ABATE",Veg_Table[[#This Row],[PRESCRIP]]="NW_No Work"),1,0)</f>
        <v>0</v>
      </c>
      <c r="G991" s="1">
        <f>IF(OR(Veg_Table[[#This Row],[Prescription R-Scale]]="NA",Veg_Table[[#This Row],[Diameter R-Scale]]="NA"),0,IF(Veg_Table[[#This Row],[Diameter R-Scale]]&lt;&gt;Veg_Table[[#This Row],[Prescription R-Scale]],1,0))</f>
        <v>0</v>
      </c>
      <c r="H991" s="1">
        <f>IF(OR(AND(Veg_Table[[#This Row],[PRESCRIP]]="BC_Br Rmv", Veg_Table[[#This Row],[WOOD_MAN]]&lt;&gt;"Not Needed"),AND(Veg_Table[[#This Row],[PRESCRIP]]="BCS_Br Rmv+Trt", Veg_Table[[#This Row],[WOOD_MAN]]&lt;&gt;"Not Needed")),1,0)</f>
        <v>0</v>
      </c>
      <c r="I991" s="1">
        <f ca="1">IF(AND(Veg_Table[[#This Row],[Prescription_Changed]]="Yes",Veg_Table[[#This Row],[TAT_RESULT]]=""),1,0)</f>
        <v>0</v>
      </c>
      <c r="J991" s="1">
        <f ca="1">SUM(Veg_Table[[#This Row],[Prescription and Status do not match]:[Prescription_Edited_And_TAT_Is_Blank]])</f>
        <v>0</v>
      </c>
      <c r="K991" s="1">
        <f ca="1">IF(Veg_Table[[#This Row],[Sum of Errors]]&gt;0,1,0)</f>
        <v>0</v>
      </c>
      <c r="L991" s="1">
        <f>1</f>
        <v>1</v>
      </c>
      <c r="M99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991" s="1" t="str">
        <f>IF(OR(MID(Veg_Table[[#This Row],[PRESCRIP]],2,1)="1",MID(Veg_Table[[#This Row],[PRESCRIP]],2,1)="2",MID(Veg_Table[[#This Row],[PRESCRIP]],2,1)="3",MID(Veg_Table[[#This Row],[PRESCRIP]],2,1)="4"),_xlfn.NUMBERVALUE(MID(Veg_Table[[#This Row],[PRESCRIP]],2,1)),"NA")</f>
        <v>NA</v>
      </c>
      <c r="O991" s="1">
        <f>WEEKNUM(Veg_Table[[#This Row],[EVM_LAST_EDITED_Day]],2)</f>
        <v>20</v>
      </c>
      <c r="P991" s="25">
        <f>IFERROR(DATE(YEAR(Veg_Table[[#This Row],[EVM_LAST_EDITED2]]),MONTH(Veg_Table[[#This Row],[EVM_LAST_EDITED2]]),DAY(Veg_Table[[#This Row],[EVM_LAST_EDITED2]])),DATE(2019,1,1))</f>
        <v>43964</v>
      </c>
      <c r="Q991" s="3">
        <f>VALUE(SUBSTITUTE(Veg_Table[[#This Row],[EVM_LAST_EDITED]],",",""))</f>
        <v>43964.419787418999</v>
      </c>
      <c r="R991" s="1" t="str">
        <f>_xlfn.IFNA(IF(Veg_Table[[#This Row],[EVM_LAST_EDITOR]]="","zBlank EVM Last Editor",VLOOKUP(Veg_Table[[#This Row],[EVM_LAST_EDITOR]],Roster_Table[#All],4,FALSE)),"zAWRR Not in Roster")</f>
        <v>MBG</v>
      </c>
      <c r="S991" s="1" t="str">
        <f>_xlfn.IFNA(IF(Veg_Table[[#This Row],[EVM_LAST_EDITOR]]="","zBlank EVM Last Editor",VLOOKUP(Veg_Table[[#This Row],[EVM_LAST_EDITOR]],Roster_Table[#All],16,FALSE)),"zCompany_AWRR not in Roster")</f>
        <v>MBG_Mason, Bruce &amp; Girard</v>
      </c>
      <c r="T991" s="2">
        <f>IFERROR(DATE(YEAR(Veg_Table[[#This Row],[Created2]]),MONTH(Veg_Table[[#This Row],[Created2]]),DAY(Veg_Table[[#This Row],[Created2]])),DATE(2019,1,1))</f>
        <v>43964</v>
      </c>
      <c r="U991" s="3">
        <f>VALUE(SUBSTITUTE(Veg_Table[[#This Row],[Created]],",",""))</f>
        <v>43964.418107662001</v>
      </c>
      <c r="V991" s="3" t="str">
        <f ca="1">IFERROR(_xlfn.IFNA(CELL("contents",INDIRECT(_xlfn.CONCAT("Veg_Table_Production_Data!",ADDRESS(MATCH(_xlfn.MAXIFS(#REF!,#REF!,"="&amp;Veg_Table[[#This Row],[AUTO_ID]],#REF!,"&lt;"&amp;Veg_Table[[#This Row],[EVM_LAST_EDITED_Day]]),#REF!,0),COLUMN(#REF!),4,1,)))),""),"")</f>
        <v/>
      </c>
      <c r="W991" s="3" t="str">
        <f ca="1">IF(Veg_Table[[#This Row],[Previous_Prescription]]="","No",IF(Veg_Table[[#This Row],[Previous_Prescription]]=Veg_Table[[#This Row],[PRESCRIP]],"No","Yes"))</f>
        <v>No</v>
      </c>
      <c r="X991" s="3" t="str">
        <f>IF(Veg_Table[[#This Row],[EVM_LAST_EDITED_Day]]=Veg_Table[[#This Row],[Created_Day]],"New","Old")</f>
        <v>New</v>
      </c>
      <c r="Y991" s="1">
        <f>IFERROR(IF(FIND("delete",LOWER(Veg_Table[[#This Row],[PI_COMMENTS]]))&gt;=1,1,0),0)</f>
        <v>0</v>
      </c>
      <c r="Z991" s="1" t="str">
        <f>_xlfn.IFNA(IF(Veg_Table[[#This Row],[EVM_LAST_EDITOR]]="","Yes",VLOOKUP(Veg_Table[[#This Row],[EVM_LAST_EDITOR]],Roster_Table[#All],15,FALSE)),"Yes")</f>
        <v>Yes</v>
      </c>
      <c r="AA99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91" s="1" t="str">
        <f>_xlfn.IFNA(VLOOKUP(Veg_Table[[#This Row],[EVM_LAST_EDITOR]],Roster_Table[#All],3,FALSE),"zAWRR Not in Roster")</f>
        <v>Benjamin</v>
      </c>
      <c r="AC991" s="1" t="str">
        <f>_xlfn.IFNA(VLOOKUP(Veg_Table[[#This Row],[EVM_LAST_EDITOR]],Roster_Table[#All],2,FALSE),"zAWRR Not in Roster")</f>
        <v>Post</v>
      </c>
      <c r="AD991" s="1" t="str">
        <f>IF(_xlfn.CONCAT(Veg_Table[[#This Row],[First_Name]]," ",Veg_Table[[#This Row],[Last_Name]])="zAWRR Not in Roster zAWRR Not in Roster","zAWRR Not in Roster",_xlfn.CONCAT(Veg_Table[[#This Row],[First_Name]]," ",Veg_Table[[#This Row],[Last_Name]]))</f>
        <v>Benjamin Post</v>
      </c>
      <c r="AE991">
        <v>3223587</v>
      </c>
      <c r="AF991" t="s">
        <v>5667</v>
      </c>
      <c r="AG991" t="s">
        <v>93</v>
      </c>
      <c r="AH991" t="s">
        <v>3444</v>
      </c>
      <c r="AI991" t="s">
        <v>4666</v>
      </c>
      <c r="AJ991" t="s">
        <v>36</v>
      </c>
      <c r="AL991" t="s">
        <v>372</v>
      </c>
      <c r="AM991" t="s">
        <v>40</v>
      </c>
      <c r="AN991" t="s">
        <v>25</v>
      </c>
      <c r="AO991" t="s">
        <v>25</v>
      </c>
      <c r="AP991">
        <v>28</v>
      </c>
      <c r="AQ991">
        <v>87</v>
      </c>
      <c r="AR991" t="s">
        <v>511</v>
      </c>
      <c r="AS991" t="s">
        <v>891</v>
      </c>
      <c r="AT991" t="s">
        <v>522</v>
      </c>
      <c r="AV991" t="s">
        <v>512</v>
      </c>
      <c r="AW991" t="s">
        <v>5668</v>
      </c>
      <c r="AZ991"/>
      <c r="BB991" s="4"/>
      <c r="BD991" t="s">
        <v>29</v>
      </c>
      <c r="BE991" t="s">
        <v>25</v>
      </c>
      <c r="BF991" t="s">
        <v>513</v>
      </c>
      <c r="BI991" s="3"/>
      <c r="BJ991" t="s">
        <v>5669</v>
      </c>
      <c r="BK991" s="30" t="s">
        <v>120</v>
      </c>
      <c r="BL991" s="3">
        <v>43964.419787418985</v>
      </c>
      <c r="BM991" t="s">
        <v>31</v>
      </c>
      <c r="BN991" t="s">
        <v>32</v>
      </c>
      <c r="BP991" t="s">
        <v>3445</v>
      </c>
      <c r="BQ991" t="s">
        <v>1025</v>
      </c>
      <c r="BR991" t="s">
        <v>28</v>
      </c>
      <c r="BS991" t="s">
        <v>28</v>
      </c>
      <c r="BT991" t="s">
        <v>120</v>
      </c>
      <c r="BU991" s="3">
        <v>43964.418107662037</v>
      </c>
      <c r="BV991" t="s">
        <v>803</v>
      </c>
      <c r="BW991" s="3">
        <v>43964.522651006948</v>
      </c>
      <c r="BX991" t="s">
        <v>5670</v>
      </c>
      <c r="CG991"/>
      <c r="CH991"/>
      <c r="CI991"/>
      <c r="CY991"/>
      <c r="DA991"/>
      <c r="DF991"/>
    </row>
    <row r="992" spans="1:110" x14ac:dyDescent="0.25">
      <c r="A992" s="1">
        <f>IF(Veg_Table[[#This Row],[VP_STATUS]]="Hold",0,IF(OR(AND(Veg_Table[[#This Row],[PRESCRIP]]="NW_No Work",Veg_Table[[#This Row],[VP_STATUS]]&lt;&gt;"No Work Required Under EVM"),AND(Veg_Table[[#This Row],[VP_STATUS]]="No Work Required Under EVM",Veg_Table[[#This Row],[PRESCRIP]]&lt;&gt;"NW_No Work")),1,0))</f>
        <v>0</v>
      </c>
      <c r="B992" s="1">
        <f>IF(Veg_Table[[#This Row],[SPECIES]]="",1,0)</f>
        <v>0</v>
      </c>
      <c r="C992" s="1">
        <f>IF(Veg_Table[[#This Row],[DIAMETER]]="",1,0)</f>
        <v>0</v>
      </c>
      <c r="D992" s="1">
        <f>IF(Veg_Table[[#This Row],[HEIGHT]]="",1,0)</f>
        <v>0</v>
      </c>
      <c r="E99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92" s="1">
        <f>IF(AND(Veg_Table[[#This Row],[TAT_RESULT]]="ABATE",Veg_Table[[#This Row],[PRESCRIP]]="NW_No Work"),1,0)</f>
        <v>0</v>
      </c>
      <c r="G992" s="1">
        <f>IF(OR(Veg_Table[[#This Row],[Prescription R-Scale]]="NA",Veg_Table[[#This Row],[Diameter R-Scale]]="NA"),0,IF(Veg_Table[[#This Row],[Diameter R-Scale]]&lt;&gt;Veg_Table[[#This Row],[Prescription R-Scale]],1,0))</f>
        <v>0</v>
      </c>
      <c r="H992" s="1">
        <f>IF(OR(AND(Veg_Table[[#This Row],[PRESCRIP]]="BC_Br Rmv", Veg_Table[[#This Row],[WOOD_MAN]]&lt;&gt;"Not Needed"),AND(Veg_Table[[#This Row],[PRESCRIP]]="BCS_Br Rmv+Trt", Veg_Table[[#This Row],[WOOD_MAN]]&lt;&gt;"Not Needed")),1,0)</f>
        <v>0</v>
      </c>
      <c r="I992" s="1">
        <f ca="1">IF(AND(Veg_Table[[#This Row],[Prescription_Changed]]="Yes",Veg_Table[[#This Row],[TAT_RESULT]]=""),1,0)</f>
        <v>0</v>
      </c>
      <c r="J992" s="1">
        <f ca="1">SUM(Veg_Table[[#This Row],[Prescription and Status do not match]:[Prescription_Edited_And_TAT_Is_Blank]])</f>
        <v>0</v>
      </c>
      <c r="K992" s="1">
        <f ca="1">IF(Veg_Table[[#This Row],[Sum of Errors]]&gt;0,1,0)</f>
        <v>0</v>
      </c>
      <c r="L992" s="1">
        <f>1</f>
        <v>1</v>
      </c>
      <c r="M99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992" s="1">
        <f>IF(OR(MID(Veg_Table[[#This Row],[PRESCRIP]],2,1)="1",MID(Veg_Table[[#This Row],[PRESCRIP]],2,1)="2",MID(Veg_Table[[#This Row],[PRESCRIP]],2,1)="3",MID(Veg_Table[[#This Row],[PRESCRIP]],2,1)="4"),_xlfn.NUMBERVALUE(MID(Veg_Table[[#This Row],[PRESCRIP]],2,1)),"NA")</f>
        <v>1</v>
      </c>
      <c r="O992" s="1">
        <f>WEEKNUM(Veg_Table[[#This Row],[EVM_LAST_EDITED_Day]],2)</f>
        <v>20</v>
      </c>
      <c r="P992" s="25">
        <f>IFERROR(DATE(YEAR(Veg_Table[[#This Row],[EVM_LAST_EDITED2]]),MONTH(Veg_Table[[#This Row],[EVM_LAST_EDITED2]]),DAY(Veg_Table[[#This Row],[EVM_LAST_EDITED2]])),DATE(2019,1,1))</f>
        <v>43964</v>
      </c>
      <c r="Q992" s="3">
        <f>VALUE(SUBSTITUTE(Veg_Table[[#This Row],[EVM_LAST_EDITED]],",",""))</f>
        <v>43964.419808645798</v>
      </c>
      <c r="R992" s="1" t="str">
        <f>_xlfn.IFNA(IF(Veg_Table[[#This Row],[EVM_LAST_EDITOR]]="","zBlank EVM Last Editor",VLOOKUP(Veg_Table[[#This Row],[EVM_LAST_EDITOR]],Roster_Table[#All],4,FALSE)),"zAWRR Not in Roster")</f>
        <v>MGE</v>
      </c>
      <c r="S992" s="1" t="str">
        <f>_xlfn.IFNA(IF(Veg_Table[[#This Row],[EVM_LAST_EDITOR]]="","zBlank EVM Last Editor",VLOOKUP(Veg_Table[[#This Row],[EVM_LAST_EDITOR]],Roster_Table[#All],16,FALSE)),"zCompany_AWRR not in Roster")</f>
        <v>MGE_Mountain G Enterprises</v>
      </c>
      <c r="T992" s="2">
        <f>IFERROR(DATE(YEAR(Veg_Table[[#This Row],[Created2]]),MONTH(Veg_Table[[#This Row],[Created2]]),DAY(Veg_Table[[#This Row],[Created2]])),DATE(2019,1,1))</f>
        <v>43921</v>
      </c>
      <c r="U992" s="3">
        <f>VALUE(SUBSTITUTE(Veg_Table[[#This Row],[Created]],",",""))</f>
        <v>43921.609965277799</v>
      </c>
      <c r="V992" s="3" t="str">
        <f ca="1">IFERROR(_xlfn.IFNA(CELL("contents",INDIRECT(_xlfn.CONCAT("Veg_Table_Production_Data!",ADDRESS(MATCH(_xlfn.MAXIFS(#REF!,#REF!,"="&amp;Veg_Table[[#This Row],[AUTO_ID]],#REF!,"&lt;"&amp;Veg_Table[[#This Row],[EVM_LAST_EDITED_Day]]),#REF!,0),COLUMN(#REF!),4,1,)))),""),"")</f>
        <v/>
      </c>
      <c r="W992" s="3" t="str">
        <f ca="1">IF(Veg_Table[[#This Row],[Previous_Prescription]]="","No",IF(Veg_Table[[#This Row],[Previous_Prescription]]=Veg_Table[[#This Row],[PRESCRIP]],"No","Yes"))</f>
        <v>No</v>
      </c>
      <c r="X992" s="3" t="str">
        <f>IF(Veg_Table[[#This Row],[EVM_LAST_EDITED_Day]]=Veg_Table[[#This Row],[Created_Day]],"New","Old")</f>
        <v>Old</v>
      </c>
      <c r="Y992" s="1">
        <f>IFERROR(IF(FIND("delete",LOWER(Veg_Table[[#This Row],[PI_COMMENTS]]))&gt;=1,1,0),0)</f>
        <v>0</v>
      </c>
      <c r="Z992" s="1" t="str">
        <f>_xlfn.IFNA(IF(Veg_Table[[#This Row],[EVM_LAST_EDITOR]]="","Yes",VLOOKUP(Veg_Table[[#This Row],[EVM_LAST_EDITOR]],Roster_Table[#All],15,FALSE)),"Yes")</f>
        <v>Yes</v>
      </c>
      <c r="AA99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92" s="1" t="str">
        <f>_xlfn.IFNA(VLOOKUP(Veg_Table[[#This Row],[EVM_LAST_EDITOR]],Roster_Table[#All],3,FALSE),"zAWRR Not in Roster")</f>
        <v>Amanda</v>
      </c>
      <c r="AC992" s="1" t="str">
        <f>_xlfn.IFNA(VLOOKUP(Veg_Table[[#This Row],[EVM_LAST_EDITOR]],Roster_Table[#All],2,FALSE),"zAWRR Not in Roster")</f>
        <v>Winne</v>
      </c>
      <c r="AD992" s="1" t="str">
        <f>IF(_xlfn.CONCAT(Veg_Table[[#This Row],[First_Name]]," ",Veg_Table[[#This Row],[Last_Name]])="zAWRR Not in Roster zAWRR Not in Roster","zAWRR Not in Roster",_xlfn.CONCAT(Veg_Table[[#This Row],[First_Name]]," ",Veg_Table[[#This Row],[Last_Name]]))</f>
        <v>Amanda Winne</v>
      </c>
      <c r="AE992">
        <v>2963495</v>
      </c>
      <c r="AF992" t="s">
        <v>5664</v>
      </c>
      <c r="AG992" t="s">
        <v>93</v>
      </c>
      <c r="AH992" t="s">
        <v>1670</v>
      </c>
      <c r="AI992" t="s">
        <v>1966</v>
      </c>
      <c r="AJ992" t="s">
        <v>36</v>
      </c>
      <c r="AL992" t="s">
        <v>22</v>
      </c>
      <c r="AM992" t="s">
        <v>38</v>
      </c>
      <c r="AN992" t="s">
        <v>25</v>
      </c>
      <c r="AO992" t="s">
        <v>25</v>
      </c>
      <c r="AP992">
        <v>8</v>
      </c>
      <c r="AQ992">
        <v>68</v>
      </c>
      <c r="AR992" t="s">
        <v>511</v>
      </c>
      <c r="AS992" t="s">
        <v>45</v>
      </c>
      <c r="AT992" t="s">
        <v>515</v>
      </c>
      <c r="AV992" t="s">
        <v>512</v>
      </c>
      <c r="AW992" t="s">
        <v>5665</v>
      </c>
      <c r="AZ992"/>
      <c r="BB992" s="4"/>
      <c r="BD992" t="s">
        <v>29</v>
      </c>
      <c r="BE992" t="s">
        <v>25</v>
      </c>
      <c r="BF992" t="s">
        <v>513</v>
      </c>
      <c r="BI992" s="3"/>
      <c r="BJ992" t="s">
        <v>5417</v>
      </c>
      <c r="BK992" s="30" t="s">
        <v>520</v>
      </c>
      <c r="BL992" s="3">
        <v>43964.419808645835</v>
      </c>
      <c r="BM992" t="s">
        <v>31</v>
      </c>
      <c r="BN992" t="s">
        <v>32</v>
      </c>
      <c r="BP992" t="s">
        <v>1671</v>
      </c>
      <c r="BQ992" t="s">
        <v>1025</v>
      </c>
      <c r="BR992" t="s">
        <v>28</v>
      </c>
      <c r="BS992" t="s">
        <v>28</v>
      </c>
      <c r="BT992" t="s">
        <v>166</v>
      </c>
      <c r="BU992" s="3">
        <v>43921.609965277778</v>
      </c>
      <c r="BV992" t="s">
        <v>803</v>
      </c>
      <c r="BW992" s="3">
        <v>43964.480919837966</v>
      </c>
      <c r="BX992" t="s">
        <v>5666</v>
      </c>
      <c r="CG992"/>
      <c r="CH992"/>
      <c r="CI992"/>
      <c r="CY992"/>
      <c r="DA992"/>
      <c r="DF992"/>
    </row>
    <row r="993" spans="1:110" x14ac:dyDescent="0.25">
      <c r="A993" s="1">
        <f>IF(Veg_Table[[#This Row],[VP_STATUS]]="Hold",0,IF(OR(AND(Veg_Table[[#This Row],[PRESCRIP]]="NW_No Work",Veg_Table[[#This Row],[VP_STATUS]]&lt;&gt;"No Work Required Under EVM"),AND(Veg_Table[[#This Row],[VP_STATUS]]="No Work Required Under EVM",Veg_Table[[#This Row],[PRESCRIP]]&lt;&gt;"NW_No Work")),1,0))</f>
        <v>0</v>
      </c>
      <c r="B993" s="1">
        <f>IF(Veg_Table[[#This Row],[SPECIES]]="",1,0)</f>
        <v>0</v>
      </c>
      <c r="C993" s="1">
        <f>IF(Veg_Table[[#This Row],[DIAMETER]]="",1,0)</f>
        <v>0</v>
      </c>
      <c r="D993" s="1">
        <f>IF(Veg_Table[[#This Row],[HEIGHT]]="",1,0)</f>
        <v>0</v>
      </c>
      <c r="E99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93" s="1">
        <f>IF(AND(Veg_Table[[#This Row],[TAT_RESULT]]="ABATE",Veg_Table[[#This Row],[PRESCRIP]]="NW_No Work"),1,0)</f>
        <v>0</v>
      </c>
      <c r="G993" s="1">
        <f>IF(OR(Veg_Table[[#This Row],[Prescription R-Scale]]="NA",Veg_Table[[#This Row],[Diameter R-Scale]]="NA"),0,IF(Veg_Table[[#This Row],[Diameter R-Scale]]&lt;&gt;Veg_Table[[#This Row],[Prescription R-Scale]],1,0))</f>
        <v>0</v>
      </c>
      <c r="H993" s="1">
        <f>IF(OR(AND(Veg_Table[[#This Row],[PRESCRIP]]="BC_Br Rmv", Veg_Table[[#This Row],[WOOD_MAN]]&lt;&gt;"Not Needed"),AND(Veg_Table[[#This Row],[PRESCRIP]]="BCS_Br Rmv+Trt", Veg_Table[[#This Row],[WOOD_MAN]]&lt;&gt;"Not Needed")),1,0)</f>
        <v>0</v>
      </c>
      <c r="I993" s="1">
        <f ca="1">IF(AND(Veg_Table[[#This Row],[Prescription_Changed]]="Yes",Veg_Table[[#This Row],[TAT_RESULT]]=""),1,0)</f>
        <v>0</v>
      </c>
      <c r="J993" s="1">
        <f ca="1">SUM(Veg_Table[[#This Row],[Prescription and Status do not match]:[Prescription_Edited_And_TAT_Is_Blank]])</f>
        <v>0</v>
      </c>
      <c r="K993" s="1">
        <f ca="1">IF(Veg_Table[[#This Row],[Sum of Errors]]&gt;0,1,0)</f>
        <v>0</v>
      </c>
      <c r="L993" s="1">
        <f>1</f>
        <v>1</v>
      </c>
      <c r="M993"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993" s="1" t="str">
        <f>IF(OR(MID(Veg_Table[[#This Row],[PRESCRIP]],2,1)="1",MID(Veg_Table[[#This Row],[PRESCRIP]],2,1)="2",MID(Veg_Table[[#This Row],[PRESCRIP]],2,1)="3",MID(Veg_Table[[#This Row],[PRESCRIP]],2,1)="4"),_xlfn.NUMBERVALUE(MID(Veg_Table[[#This Row],[PRESCRIP]],2,1)),"NA")</f>
        <v>NA</v>
      </c>
      <c r="O993" s="1">
        <f>WEEKNUM(Veg_Table[[#This Row],[EVM_LAST_EDITED_Day]],2)</f>
        <v>20</v>
      </c>
      <c r="P993" s="25">
        <f>IFERROR(DATE(YEAR(Veg_Table[[#This Row],[EVM_LAST_EDITED2]]),MONTH(Veg_Table[[#This Row],[EVM_LAST_EDITED2]]),DAY(Veg_Table[[#This Row],[EVM_LAST_EDITED2]])),DATE(2019,1,1))</f>
        <v>43964</v>
      </c>
      <c r="Q993" s="3">
        <f>VALUE(SUBSTITUTE(Veg_Table[[#This Row],[EVM_LAST_EDITED]],",",""))</f>
        <v>43964.419837963003</v>
      </c>
      <c r="R993" s="1" t="str">
        <f>_xlfn.IFNA(IF(Veg_Table[[#This Row],[EVM_LAST_EDITOR]]="","zBlank EVM Last Editor",VLOOKUP(Veg_Table[[#This Row],[EVM_LAST_EDITOR]],Roster_Table[#All],4,FALSE)),"zAWRR Not in Roster")</f>
        <v>MGE</v>
      </c>
      <c r="S993" s="1" t="str">
        <f>_xlfn.IFNA(IF(Veg_Table[[#This Row],[EVM_LAST_EDITOR]]="","zBlank EVM Last Editor",VLOOKUP(Veg_Table[[#This Row],[EVM_LAST_EDITOR]],Roster_Table[#All],16,FALSE)),"zCompany_AWRR not in Roster")</f>
        <v>MGE_Mountain G Enterprises</v>
      </c>
      <c r="T993" s="2">
        <f>IFERROR(DATE(YEAR(Veg_Table[[#This Row],[Created2]]),MONTH(Veg_Table[[#This Row],[Created2]]),DAY(Veg_Table[[#This Row],[Created2]])),DATE(2019,1,1))</f>
        <v>43921</v>
      </c>
      <c r="U993" s="3">
        <f>VALUE(SUBSTITUTE(Veg_Table[[#This Row],[Created]],",",""))</f>
        <v>43921.622673611098</v>
      </c>
      <c r="V993" s="3" t="str">
        <f ca="1">IFERROR(_xlfn.IFNA(CELL("contents",INDIRECT(_xlfn.CONCAT("Veg_Table_Production_Data!",ADDRESS(MATCH(_xlfn.MAXIFS(#REF!,#REF!,"="&amp;Veg_Table[[#This Row],[AUTO_ID]],#REF!,"&lt;"&amp;Veg_Table[[#This Row],[EVM_LAST_EDITED_Day]]),#REF!,0),COLUMN(#REF!),4,1,)))),""),"")</f>
        <v/>
      </c>
      <c r="W993" s="3" t="str">
        <f ca="1">IF(Veg_Table[[#This Row],[Previous_Prescription]]="","No",IF(Veg_Table[[#This Row],[Previous_Prescription]]=Veg_Table[[#This Row],[PRESCRIP]],"No","Yes"))</f>
        <v>No</v>
      </c>
      <c r="X993" s="3" t="str">
        <f>IF(Veg_Table[[#This Row],[EVM_LAST_EDITED_Day]]=Veg_Table[[#This Row],[Created_Day]],"New","Old")</f>
        <v>Old</v>
      </c>
      <c r="Y993" s="1">
        <f>IFERROR(IF(FIND("delete",LOWER(Veg_Table[[#This Row],[PI_COMMENTS]]))&gt;=1,1,0),0)</f>
        <v>0</v>
      </c>
      <c r="Z993" s="1" t="str">
        <f>_xlfn.IFNA(IF(Veg_Table[[#This Row],[EVM_LAST_EDITOR]]="","Yes",VLOOKUP(Veg_Table[[#This Row],[EVM_LAST_EDITOR]],Roster_Table[#All],15,FALSE)),"Yes")</f>
        <v>Yes</v>
      </c>
      <c r="AA99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93" s="1" t="str">
        <f>_xlfn.IFNA(VLOOKUP(Veg_Table[[#This Row],[EVM_LAST_EDITOR]],Roster_Table[#All],3,FALSE),"zAWRR Not in Roster")</f>
        <v>Tyler</v>
      </c>
      <c r="AC993" s="1" t="str">
        <f>_xlfn.IFNA(VLOOKUP(Veg_Table[[#This Row],[EVM_LAST_EDITOR]],Roster_Table[#All],2,FALSE),"zAWRR Not in Roster")</f>
        <v>Rey</v>
      </c>
      <c r="AD993" s="1" t="str">
        <f>IF(_xlfn.CONCAT(Veg_Table[[#This Row],[First_Name]]," ",Veg_Table[[#This Row],[Last_Name]])="zAWRR Not in Roster zAWRR Not in Roster","zAWRR Not in Roster",_xlfn.CONCAT(Veg_Table[[#This Row],[First_Name]]," ",Veg_Table[[#This Row],[Last_Name]]))</f>
        <v>Tyler Rey</v>
      </c>
      <c r="AE993">
        <v>2963497</v>
      </c>
      <c r="AF993" t="s">
        <v>5661</v>
      </c>
      <c r="AG993" t="s">
        <v>93</v>
      </c>
      <c r="AH993" t="s">
        <v>1670</v>
      </c>
      <c r="AI993" t="s">
        <v>1966</v>
      </c>
      <c r="AJ993" t="s">
        <v>21</v>
      </c>
      <c r="AL993" t="s">
        <v>22</v>
      </c>
      <c r="AM993" t="s">
        <v>38</v>
      </c>
      <c r="AN993" t="s">
        <v>25</v>
      </c>
      <c r="AO993" t="s">
        <v>25</v>
      </c>
      <c r="AP993">
        <v>14</v>
      </c>
      <c r="AQ993">
        <v>75</v>
      </c>
      <c r="AR993" t="s">
        <v>511</v>
      </c>
      <c r="AS993" t="s">
        <v>24</v>
      </c>
      <c r="AT993" t="s">
        <v>26</v>
      </c>
      <c r="AV993" t="s">
        <v>512</v>
      </c>
      <c r="AW993" t="s">
        <v>5662</v>
      </c>
      <c r="AZ993"/>
      <c r="BB993" s="4"/>
      <c r="BD993" t="s">
        <v>29</v>
      </c>
      <c r="BE993" t="s">
        <v>25</v>
      </c>
      <c r="BF993" t="s">
        <v>513</v>
      </c>
      <c r="BI993" s="3"/>
      <c r="BK993" s="30" t="s">
        <v>166</v>
      </c>
      <c r="BL993" s="3">
        <v>43964.41983796296</v>
      </c>
      <c r="BM993" t="s">
        <v>31</v>
      </c>
      <c r="BN993" t="s">
        <v>32</v>
      </c>
      <c r="BP993" t="s">
        <v>1671</v>
      </c>
      <c r="BQ993" t="s">
        <v>1025</v>
      </c>
      <c r="BR993" t="s">
        <v>28</v>
      </c>
      <c r="BS993" t="s">
        <v>28</v>
      </c>
      <c r="BT993" t="s">
        <v>166</v>
      </c>
      <c r="BU993" s="3">
        <v>43921.622673611113</v>
      </c>
      <c r="BV993" t="s">
        <v>803</v>
      </c>
      <c r="BW993" s="3">
        <v>43964.648524930555</v>
      </c>
      <c r="BX993" t="s">
        <v>5663</v>
      </c>
      <c r="CG993"/>
      <c r="CH993"/>
      <c r="CI993"/>
      <c r="CY993"/>
      <c r="DA993"/>
      <c r="DF993"/>
    </row>
    <row r="994" spans="1:110" x14ac:dyDescent="0.25">
      <c r="A994" s="1">
        <f>IF(Veg_Table[[#This Row],[VP_STATUS]]="Hold",0,IF(OR(AND(Veg_Table[[#This Row],[PRESCRIP]]="NW_No Work",Veg_Table[[#This Row],[VP_STATUS]]&lt;&gt;"No Work Required Under EVM"),AND(Veg_Table[[#This Row],[VP_STATUS]]="No Work Required Under EVM",Veg_Table[[#This Row],[PRESCRIP]]&lt;&gt;"NW_No Work")),1,0))</f>
        <v>0</v>
      </c>
      <c r="B994" s="1">
        <f>IF(Veg_Table[[#This Row],[SPECIES]]="",1,0)</f>
        <v>0</v>
      </c>
      <c r="C994" s="1">
        <f>IF(Veg_Table[[#This Row],[DIAMETER]]="",1,0)</f>
        <v>0</v>
      </c>
      <c r="D994" s="1">
        <f>IF(Veg_Table[[#This Row],[HEIGHT]]="",1,0)</f>
        <v>0</v>
      </c>
      <c r="E99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94" s="1">
        <f>IF(AND(Veg_Table[[#This Row],[TAT_RESULT]]="ABATE",Veg_Table[[#This Row],[PRESCRIP]]="NW_No Work"),1,0)</f>
        <v>0</v>
      </c>
      <c r="G994" s="1">
        <f>IF(OR(Veg_Table[[#This Row],[Prescription R-Scale]]="NA",Veg_Table[[#This Row],[Diameter R-Scale]]="NA"),0,IF(Veg_Table[[#This Row],[Diameter R-Scale]]&lt;&gt;Veg_Table[[#This Row],[Prescription R-Scale]],1,0))</f>
        <v>0</v>
      </c>
      <c r="H994" s="1">
        <f>IF(OR(AND(Veg_Table[[#This Row],[PRESCRIP]]="BC_Br Rmv", Veg_Table[[#This Row],[WOOD_MAN]]&lt;&gt;"Not Needed"),AND(Veg_Table[[#This Row],[PRESCRIP]]="BCS_Br Rmv+Trt", Veg_Table[[#This Row],[WOOD_MAN]]&lt;&gt;"Not Needed")),1,0)</f>
        <v>0</v>
      </c>
      <c r="I994" s="1">
        <f ca="1">IF(AND(Veg_Table[[#This Row],[Prescription_Changed]]="Yes",Veg_Table[[#This Row],[TAT_RESULT]]=""),1,0)</f>
        <v>0</v>
      </c>
      <c r="J994" s="1">
        <f ca="1">SUM(Veg_Table[[#This Row],[Prescription and Status do not match]:[Prescription_Edited_And_TAT_Is_Blank]])</f>
        <v>0</v>
      </c>
      <c r="K994" s="1">
        <f ca="1">IF(Veg_Table[[#This Row],[Sum of Errors]]&gt;0,1,0)</f>
        <v>0</v>
      </c>
      <c r="L994" s="1">
        <f>1</f>
        <v>1</v>
      </c>
      <c r="M994"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994" s="1" t="str">
        <f>IF(OR(MID(Veg_Table[[#This Row],[PRESCRIP]],2,1)="1",MID(Veg_Table[[#This Row],[PRESCRIP]],2,1)="2",MID(Veg_Table[[#This Row],[PRESCRIP]],2,1)="3",MID(Veg_Table[[#This Row],[PRESCRIP]],2,1)="4"),_xlfn.NUMBERVALUE(MID(Veg_Table[[#This Row],[PRESCRIP]],2,1)),"NA")</f>
        <v>NA</v>
      </c>
      <c r="O994" s="1">
        <f>WEEKNUM(Veg_Table[[#This Row],[EVM_LAST_EDITED_Day]],2)</f>
        <v>20</v>
      </c>
      <c r="P994" s="25">
        <f>IFERROR(DATE(YEAR(Veg_Table[[#This Row],[EVM_LAST_EDITED2]]),MONTH(Veg_Table[[#This Row],[EVM_LAST_EDITED2]]),DAY(Veg_Table[[#This Row],[EVM_LAST_EDITED2]])),DATE(2019,1,1))</f>
        <v>43964</v>
      </c>
      <c r="Q994" s="3">
        <f>VALUE(SUBSTITUTE(Veg_Table[[#This Row],[EVM_LAST_EDITED]],",",""))</f>
        <v>43964.4202083333</v>
      </c>
      <c r="R994" s="1" t="str">
        <f>_xlfn.IFNA(IF(Veg_Table[[#This Row],[EVM_LAST_EDITOR]]="","zBlank EVM Last Editor",VLOOKUP(Veg_Table[[#This Row],[EVM_LAST_EDITOR]],Roster_Table[#All],4,FALSE)),"zAWRR Not in Roster")</f>
        <v>MGE</v>
      </c>
      <c r="S994" s="1" t="str">
        <f>_xlfn.IFNA(IF(Veg_Table[[#This Row],[EVM_LAST_EDITOR]]="","zBlank EVM Last Editor",VLOOKUP(Veg_Table[[#This Row],[EVM_LAST_EDITOR]],Roster_Table[#All],16,FALSE)),"zCompany_AWRR not in Roster")</f>
        <v>MGE_Mountain G Enterprises</v>
      </c>
      <c r="T994" s="2">
        <f>IFERROR(DATE(YEAR(Veg_Table[[#This Row],[Created2]]),MONTH(Veg_Table[[#This Row],[Created2]]),DAY(Veg_Table[[#This Row],[Created2]])),DATE(2019,1,1))</f>
        <v>43964</v>
      </c>
      <c r="U994" s="3">
        <f>VALUE(SUBSTITUTE(Veg_Table[[#This Row],[Created]],",",""))</f>
        <v>43964.4202083333</v>
      </c>
      <c r="V994" s="3" t="str">
        <f ca="1">IFERROR(_xlfn.IFNA(CELL("contents",INDIRECT(_xlfn.CONCAT("Veg_Table_Production_Data!",ADDRESS(MATCH(_xlfn.MAXIFS(#REF!,#REF!,"="&amp;Veg_Table[[#This Row],[AUTO_ID]],#REF!,"&lt;"&amp;Veg_Table[[#This Row],[EVM_LAST_EDITED_Day]]),#REF!,0),COLUMN(#REF!),4,1,)))),""),"")</f>
        <v/>
      </c>
      <c r="W994" s="3" t="str">
        <f ca="1">IF(Veg_Table[[#This Row],[Previous_Prescription]]="","No",IF(Veg_Table[[#This Row],[Previous_Prescription]]=Veg_Table[[#This Row],[PRESCRIP]],"No","Yes"))</f>
        <v>No</v>
      </c>
      <c r="X994" s="3" t="str">
        <f>IF(Veg_Table[[#This Row],[EVM_LAST_EDITED_Day]]=Veg_Table[[#This Row],[Created_Day]],"New","Old")</f>
        <v>New</v>
      </c>
      <c r="Y994" s="1">
        <f>IFERROR(IF(FIND("delete",LOWER(Veg_Table[[#This Row],[PI_COMMENTS]]))&gt;=1,1,0),0)</f>
        <v>0</v>
      </c>
      <c r="Z994" s="1" t="str">
        <f>_xlfn.IFNA(IF(Veg_Table[[#This Row],[EVM_LAST_EDITOR]]="","Yes",VLOOKUP(Veg_Table[[#This Row],[EVM_LAST_EDITOR]],Roster_Table[#All],15,FALSE)),"Yes")</f>
        <v>Yes</v>
      </c>
      <c r="AA99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94" s="1" t="str">
        <f>_xlfn.IFNA(VLOOKUP(Veg_Table[[#This Row],[EVM_LAST_EDITOR]],Roster_Table[#All],3,FALSE),"zAWRR Not in Roster")</f>
        <v>Andrew</v>
      </c>
      <c r="AC994" s="1" t="str">
        <f>_xlfn.IFNA(VLOOKUP(Veg_Table[[#This Row],[EVM_LAST_EDITOR]],Roster_Table[#All],2,FALSE),"zAWRR Not in Roster")</f>
        <v>Withers</v>
      </c>
      <c r="AD994" s="1" t="str">
        <f>IF(_xlfn.CONCAT(Veg_Table[[#This Row],[First_Name]]," ",Veg_Table[[#This Row],[Last_Name]])="zAWRR Not in Roster zAWRR Not in Roster","zAWRR Not in Roster",_xlfn.CONCAT(Veg_Table[[#This Row],[First_Name]]," ",Veg_Table[[#This Row],[Last_Name]]))</f>
        <v>Andrew Withers</v>
      </c>
      <c r="AE994">
        <v>3225125</v>
      </c>
      <c r="AF994" t="s">
        <v>5658</v>
      </c>
      <c r="AG994" t="s">
        <v>93</v>
      </c>
      <c r="AH994" t="s">
        <v>5598</v>
      </c>
      <c r="AI994" t="s">
        <v>4013</v>
      </c>
      <c r="AJ994" t="s">
        <v>21</v>
      </c>
      <c r="AL994" t="s">
        <v>22</v>
      </c>
      <c r="AM994" t="s">
        <v>1967</v>
      </c>
      <c r="AN994" t="s">
        <v>25</v>
      </c>
      <c r="AO994" t="s">
        <v>25</v>
      </c>
      <c r="AP994">
        <v>44</v>
      </c>
      <c r="AQ994">
        <v>120</v>
      </c>
      <c r="AR994" t="s">
        <v>511</v>
      </c>
      <c r="AS994" t="s">
        <v>24</v>
      </c>
      <c r="AT994" t="s">
        <v>26</v>
      </c>
      <c r="AV994" t="s">
        <v>512</v>
      </c>
      <c r="AW994" t="s">
        <v>5659</v>
      </c>
      <c r="AZ994"/>
      <c r="BB994" s="4"/>
      <c r="BD994" t="s">
        <v>29</v>
      </c>
      <c r="BE994" t="s">
        <v>25</v>
      </c>
      <c r="BF994" t="s">
        <v>513</v>
      </c>
      <c r="BI994" s="3"/>
      <c r="BJ994" t="s">
        <v>52</v>
      </c>
      <c r="BK994" s="30" t="s">
        <v>176</v>
      </c>
      <c r="BL994" s="3">
        <v>43964.420208333337</v>
      </c>
      <c r="BM994" t="s">
        <v>31</v>
      </c>
      <c r="BN994" t="s">
        <v>32</v>
      </c>
      <c r="BP994" t="s">
        <v>5600</v>
      </c>
      <c r="BQ994" t="s">
        <v>1025</v>
      </c>
      <c r="BR994" t="s">
        <v>28</v>
      </c>
      <c r="BS994" t="s">
        <v>28</v>
      </c>
      <c r="BT994" t="s">
        <v>176</v>
      </c>
      <c r="BU994" s="3">
        <v>43964.420208333337</v>
      </c>
      <c r="BV994" t="s">
        <v>803</v>
      </c>
      <c r="BW994" s="3">
        <v>43964.596779525462</v>
      </c>
      <c r="BX994" t="s">
        <v>5660</v>
      </c>
      <c r="CG994"/>
      <c r="CH994"/>
      <c r="CI994"/>
      <c r="CY994"/>
      <c r="DA994"/>
      <c r="DF994"/>
    </row>
    <row r="995" spans="1:110" x14ac:dyDescent="0.25">
      <c r="A995" s="1">
        <f>IF(Veg_Table[[#This Row],[VP_STATUS]]="Hold",0,IF(OR(AND(Veg_Table[[#This Row],[PRESCRIP]]="NW_No Work",Veg_Table[[#This Row],[VP_STATUS]]&lt;&gt;"No Work Required Under EVM"),AND(Veg_Table[[#This Row],[VP_STATUS]]="No Work Required Under EVM",Veg_Table[[#This Row],[PRESCRIP]]&lt;&gt;"NW_No Work")),1,0))</f>
        <v>0</v>
      </c>
      <c r="B995" s="1">
        <f>IF(Veg_Table[[#This Row],[SPECIES]]="",1,0)</f>
        <v>0</v>
      </c>
      <c r="C995" s="1">
        <f>IF(Veg_Table[[#This Row],[DIAMETER]]="",1,0)</f>
        <v>0</v>
      </c>
      <c r="D995" s="1">
        <f>IF(Veg_Table[[#This Row],[HEIGHT]]="",1,0)</f>
        <v>0</v>
      </c>
      <c r="E99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95" s="1">
        <f>IF(AND(Veg_Table[[#This Row],[TAT_RESULT]]="ABATE",Veg_Table[[#This Row],[PRESCRIP]]="NW_No Work"),1,0)</f>
        <v>0</v>
      </c>
      <c r="G995" s="1">
        <f>IF(OR(Veg_Table[[#This Row],[Prescription R-Scale]]="NA",Veg_Table[[#This Row],[Diameter R-Scale]]="NA"),0,IF(Veg_Table[[#This Row],[Diameter R-Scale]]&lt;&gt;Veg_Table[[#This Row],[Prescription R-Scale]],1,0))</f>
        <v>0</v>
      </c>
      <c r="H995" s="1">
        <f>IF(OR(AND(Veg_Table[[#This Row],[PRESCRIP]]="BC_Br Rmv", Veg_Table[[#This Row],[WOOD_MAN]]&lt;&gt;"Not Needed"),AND(Veg_Table[[#This Row],[PRESCRIP]]="BCS_Br Rmv+Trt", Veg_Table[[#This Row],[WOOD_MAN]]&lt;&gt;"Not Needed")),1,0)</f>
        <v>0</v>
      </c>
      <c r="I995" s="1">
        <f ca="1">IF(AND(Veg_Table[[#This Row],[Prescription_Changed]]="Yes",Veg_Table[[#This Row],[TAT_RESULT]]=""),1,0)</f>
        <v>0</v>
      </c>
      <c r="J995" s="1">
        <f ca="1">SUM(Veg_Table[[#This Row],[Prescription and Status do not match]:[Prescription_Edited_And_TAT_Is_Blank]])</f>
        <v>0</v>
      </c>
      <c r="K995" s="1">
        <f ca="1">IF(Veg_Table[[#This Row],[Sum of Errors]]&gt;0,1,0)</f>
        <v>0</v>
      </c>
      <c r="L995" s="1">
        <f>1</f>
        <v>1</v>
      </c>
      <c r="M99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995" s="1">
        <f>IF(OR(MID(Veg_Table[[#This Row],[PRESCRIP]],2,1)="1",MID(Veg_Table[[#This Row],[PRESCRIP]],2,1)="2",MID(Veg_Table[[#This Row],[PRESCRIP]],2,1)="3",MID(Veg_Table[[#This Row],[PRESCRIP]],2,1)="4"),_xlfn.NUMBERVALUE(MID(Veg_Table[[#This Row],[PRESCRIP]],2,1)),"NA")</f>
        <v>1</v>
      </c>
      <c r="O995" s="1">
        <f>WEEKNUM(Veg_Table[[#This Row],[EVM_LAST_EDITED_Day]],2)</f>
        <v>20</v>
      </c>
      <c r="P995" s="25">
        <f>IFERROR(DATE(YEAR(Veg_Table[[#This Row],[EVM_LAST_EDITED2]]),MONTH(Veg_Table[[#This Row],[EVM_LAST_EDITED2]]),DAY(Veg_Table[[#This Row],[EVM_LAST_EDITED2]])),DATE(2019,1,1))</f>
        <v>43964</v>
      </c>
      <c r="Q995" s="3">
        <f>VALUE(SUBSTITUTE(Veg_Table[[#This Row],[EVM_LAST_EDITED]],",",""))</f>
        <v>43964.420337581003</v>
      </c>
      <c r="R995" s="1" t="str">
        <f>_xlfn.IFNA(IF(Veg_Table[[#This Row],[EVM_LAST_EDITOR]]="","zBlank EVM Last Editor",VLOOKUP(Veg_Table[[#This Row],[EVM_LAST_EDITOR]],Roster_Table[#All],4,FALSE)),"zAWRR Not in Roster")</f>
        <v>MGE</v>
      </c>
      <c r="S995" s="1" t="str">
        <f>_xlfn.IFNA(IF(Veg_Table[[#This Row],[EVM_LAST_EDITOR]]="","zBlank EVM Last Editor",VLOOKUP(Veg_Table[[#This Row],[EVM_LAST_EDITOR]],Roster_Table[#All],16,FALSE)),"zCompany_AWRR not in Roster")</f>
        <v>MGE_Mountain G Enterprises</v>
      </c>
      <c r="T995" s="2">
        <f>IFERROR(DATE(YEAR(Veg_Table[[#This Row],[Created2]]),MONTH(Veg_Table[[#This Row],[Created2]]),DAY(Veg_Table[[#This Row],[Created2]])),DATE(2019,1,1))</f>
        <v>43923</v>
      </c>
      <c r="U995" s="3">
        <f>VALUE(SUBSTITUTE(Veg_Table[[#This Row],[Created]],",",""))</f>
        <v>43923.445868055598</v>
      </c>
      <c r="V995" s="3" t="str">
        <f ca="1">IFERROR(_xlfn.IFNA(CELL("contents",INDIRECT(_xlfn.CONCAT("Veg_Table_Production_Data!",ADDRESS(MATCH(_xlfn.MAXIFS(#REF!,#REF!,"="&amp;Veg_Table[[#This Row],[AUTO_ID]],#REF!,"&lt;"&amp;Veg_Table[[#This Row],[EVM_LAST_EDITED_Day]]),#REF!,0),COLUMN(#REF!),4,1,)))),""),"")</f>
        <v/>
      </c>
      <c r="W995" s="3" t="str">
        <f ca="1">IF(Veg_Table[[#This Row],[Previous_Prescription]]="","No",IF(Veg_Table[[#This Row],[Previous_Prescription]]=Veg_Table[[#This Row],[PRESCRIP]],"No","Yes"))</f>
        <v>No</v>
      </c>
      <c r="X995" s="3" t="str">
        <f>IF(Veg_Table[[#This Row],[EVM_LAST_EDITED_Day]]=Veg_Table[[#This Row],[Created_Day]],"New","Old")</f>
        <v>Old</v>
      </c>
      <c r="Y995" s="1">
        <f>IFERROR(IF(FIND("delete",LOWER(Veg_Table[[#This Row],[PI_COMMENTS]]))&gt;=1,1,0),0)</f>
        <v>0</v>
      </c>
      <c r="Z995" s="1" t="str">
        <f>_xlfn.IFNA(IF(Veg_Table[[#This Row],[EVM_LAST_EDITOR]]="","Yes",VLOOKUP(Veg_Table[[#This Row],[EVM_LAST_EDITOR]],Roster_Table[#All],15,FALSE)),"Yes")</f>
        <v>Yes</v>
      </c>
      <c r="AA99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95" s="1" t="str">
        <f>_xlfn.IFNA(VLOOKUP(Veg_Table[[#This Row],[EVM_LAST_EDITOR]],Roster_Table[#All],3,FALSE),"zAWRR Not in Roster")</f>
        <v>Amanda</v>
      </c>
      <c r="AC995" s="1" t="str">
        <f>_xlfn.IFNA(VLOOKUP(Veg_Table[[#This Row],[EVM_LAST_EDITOR]],Roster_Table[#All],2,FALSE),"zAWRR Not in Roster")</f>
        <v>Winne</v>
      </c>
      <c r="AD995" s="1" t="str">
        <f>IF(_xlfn.CONCAT(Veg_Table[[#This Row],[First_Name]]," ",Veg_Table[[#This Row],[Last_Name]])="zAWRR Not in Roster zAWRR Not in Roster","zAWRR Not in Roster",_xlfn.CONCAT(Veg_Table[[#This Row],[First_Name]]," ",Veg_Table[[#This Row],[Last_Name]]))</f>
        <v>Amanda Winne</v>
      </c>
      <c r="AE995">
        <v>2975068</v>
      </c>
      <c r="AF995" t="s">
        <v>5655</v>
      </c>
      <c r="AG995" t="s">
        <v>93</v>
      </c>
      <c r="AH995" t="s">
        <v>1670</v>
      </c>
      <c r="AI995" t="s">
        <v>1966</v>
      </c>
      <c r="AJ995" t="s">
        <v>36</v>
      </c>
      <c r="AL995" t="s">
        <v>22</v>
      </c>
      <c r="AM995" t="s">
        <v>38</v>
      </c>
      <c r="AN995" t="s">
        <v>25</v>
      </c>
      <c r="AO995" t="s">
        <v>25</v>
      </c>
      <c r="AP995">
        <v>7</v>
      </c>
      <c r="AQ995">
        <v>49</v>
      </c>
      <c r="AR995" t="s">
        <v>511</v>
      </c>
      <c r="AS995" t="s">
        <v>45</v>
      </c>
      <c r="AT995" t="s">
        <v>515</v>
      </c>
      <c r="AV995" t="s">
        <v>512</v>
      </c>
      <c r="AW995" t="s">
        <v>5656</v>
      </c>
      <c r="AZ995"/>
      <c r="BB995" s="4"/>
      <c r="BD995" t="s">
        <v>29</v>
      </c>
      <c r="BE995" t="s">
        <v>25</v>
      </c>
      <c r="BF995" t="s">
        <v>513</v>
      </c>
      <c r="BI995" s="3"/>
      <c r="BJ995" t="s">
        <v>5417</v>
      </c>
      <c r="BK995" s="30" t="s">
        <v>520</v>
      </c>
      <c r="BL995" s="3">
        <v>43964.420337581018</v>
      </c>
      <c r="BM995" t="s">
        <v>31</v>
      </c>
      <c r="BN995" t="s">
        <v>32</v>
      </c>
      <c r="BQ995" t="s">
        <v>1025</v>
      </c>
      <c r="BR995" t="s">
        <v>28</v>
      </c>
      <c r="BS995" t="s">
        <v>28</v>
      </c>
      <c r="BT995" t="s">
        <v>166</v>
      </c>
      <c r="BU995" s="3">
        <v>43923.445868055554</v>
      </c>
      <c r="BV995" t="s">
        <v>803</v>
      </c>
      <c r="BW995" s="3">
        <v>43964.480919837966</v>
      </c>
      <c r="BX995" t="s">
        <v>5657</v>
      </c>
      <c r="CG995"/>
      <c r="CH995"/>
      <c r="CI995"/>
      <c r="CY995"/>
      <c r="DA995"/>
      <c r="DF995"/>
    </row>
    <row r="996" spans="1:110" x14ac:dyDescent="0.25">
      <c r="A996" s="1">
        <f>IF(Veg_Table[[#This Row],[VP_STATUS]]="Hold",0,IF(OR(AND(Veg_Table[[#This Row],[PRESCRIP]]="NW_No Work",Veg_Table[[#This Row],[VP_STATUS]]&lt;&gt;"No Work Required Under EVM"),AND(Veg_Table[[#This Row],[VP_STATUS]]="No Work Required Under EVM",Veg_Table[[#This Row],[PRESCRIP]]&lt;&gt;"NW_No Work")),1,0))</f>
        <v>0</v>
      </c>
      <c r="B996" s="1">
        <f>IF(Veg_Table[[#This Row],[SPECIES]]="",1,0)</f>
        <v>0</v>
      </c>
      <c r="C996" s="1">
        <f>IF(Veg_Table[[#This Row],[DIAMETER]]="",1,0)</f>
        <v>0</v>
      </c>
      <c r="D996" s="1">
        <f>IF(Veg_Table[[#This Row],[HEIGHT]]="",1,0)</f>
        <v>0</v>
      </c>
      <c r="E99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96" s="1">
        <f>IF(AND(Veg_Table[[#This Row],[TAT_RESULT]]="ABATE",Veg_Table[[#This Row],[PRESCRIP]]="NW_No Work"),1,0)</f>
        <v>0</v>
      </c>
      <c r="G996" s="1">
        <f>IF(OR(Veg_Table[[#This Row],[Prescription R-Scale]]="NA",Veg_Table[[#This Row],[Diameter R-Scale]]="NA"),0,IF(Veg_Table[[#This Row],[Diameter R-Scale]]&lt;&gt;Veg_Table[[#This Row],[Prescription R-Scale]],1,0))</f>
        <v>0</v>
      </c>
      <c r="H996" s="1">
        <f>IF(OR(AND(Veg_Table[[#This Row],[PRESCRIP]]="BC_Br Rmv", Veg_Table[[#This Row],[WOOD_MAN]]&lt;&gt;"Not Needed"),AND(Veg_Table[[#This Row],[PRESCRIP]]="BCS_Br Rmv+Trt", Veg_Table[[#This Row],[WOOD_MAN]]&lt;&gt;"Not Needed")),1,0)</f>
        <v>0</v>
      </c>
      <c r="I996" s="1">
        <f ca="1">IF(AND(Veg_Table[[#This Row],[Prescription_Changed]]="Yes",Veg_Table[[#This Row],[TAT_RESULT]]=""),1,0)</f>
        <v>0</v>
      </c>
      <c r="J996" s="1">
        <f ca="1">SUM(Veg_Table[[#This Row],[Prescription and Status do not match]:[Prescription_Edited_And_TAT_Is_Blank]])</f>
        <v>0</v>
      </c>
      <c r="K996" s="1">
        <f ca="1">IF(Veg_Table[[#This Row],[Sum of Errors]]&gt;0,1,0)</f>
        <v>0</v>
      </c>
      <c r="L996" s="1">
        <f>1</f>
        <v>1</v>
      </c>
      <c r="M99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996" s="1">
        <f>IF(OR(MID(Veg_Table[[#This Row],[PRESCRIP]],2,1)="1",MID(Veg_Table[[#This Row],[PRESCRIP]],2,1)="2",MID(Veg_Table[[#This Row],[PRESCRIP]],2,1)="3",MID(Veg_Table[[#This Row],[PRESCRIP]],2,1)="4"),_xlfn.NUMBERVALUE(MID(Veg_Table[[#This Row],[PRESCRIP]],2,1)),"NA")</f>
        <v>1</v>
      </c>
      <c r="O996" s="1">
        <f>WEEKNUM(Veg_Table[[#This Row],[EVM_LAST_EDITED_Day]],2)</f>
        <v>20</v>
      </c>
      <c r="P996" s="25">
        <f>IFERROR(DATE(YEAR(Veg_Table[[#This Row],[EVM_LAST_EDITED2]]),MONTH(Veg_Table[[#This Row],[EVM_LAST_EDITED2]]),DAY(Veg_Table[[#This Row],[EVM_LAST_EDITED2]])),DATE(2019,1,1))</f>
        <v>43964</v>
      </c>
      <c r="Q996" s="3">
        <f>VALUE(SUBSTITUTE(Veg_Table[[#This Row],[EVM_LAST_EDITED]],",",""))</f>
        <v>43964.420581516199</v>
      </c>
      <c r="R996" s="1" t="str">
        <f>_xlfn.IFNA(IF(Veg_Table[[#This Row],[EVM_LAST_EDITOR]]="","zBlank EVM Last Editor",VLOOKUP(Veg_Table[[#This Row],[EVM_LAST_EDITOR]],Roster_Table[#All],4,FALSE)),"zAWRR Not in Roster")</f>
        <v>MGE</v>
      </c>
      <c r="S996" s="1" t="str">
        <f>_xlfn.IFNA(IF(Veg_Table[[#This Row],[EVM_LAST_EDITOR]]="","zBlank EVM Last Editor",VLOOKUP(Veg_Table[[#This Row],[EVM_LAST_EDITOR]],Roster_Table[#All],16,FALSE)),"zCompany_AWRR not in Roster")</f>
        <v>MGE_Mountain G Enterprises</v>
      </c>
      <c r="T996" s="2">
        <f>IFERROR(DATE(YEAR(Veg_Table[[#This Row],[Created2]]),MONTH(Veg_Table[[#This Row],[Created2]]),DAY(Veg_Table[[#This Row],[Created2]])),DATE(2019,1,1))</f>
        <v>43923</v>
      </c>
      <c r="U996" s="3">
        <f>VALUE(SUBSTITUTE(Veg_Table[[#This Row],[Created]],",",""))</f>
        <v>43923.415127314802</v>
      </c>
      <c r="V996" s="3" t="str">
        <f ca="1">IFERROR(_xlfn.IFNA(CELL("contents",INDIRECT(_xlfn.CONCAT("Veg_Table_Production_Data!",ADDRESS(MATCH(_xlfn.MAXIFS(#REF!,#REF!,"="&amp;Veg_Table[[#This Row],[AUTO_ID]],#REF!,"&lt;"&amp;Veg_Table[[#This Row],[EVM_LAST_EDITED_Day]]),#REF!,0),COLUMN(#REF!),4,1,)))),""),"")</f>
        <v/>
      </c>
      <c r="W996" s="3" t="str">
        <f ca="1">IF(Veg_Table[[#This Row],[Previous_Prescription]]="","No",IF(Veg_Table[[#This Row],[Previous_Prescription]]=Veg_Table[[#This Row],[PRESCRIP]],"No","Yes"))</f>
        <v>No</v>
      </c>
      <c r="X996" s="3" t="str">
        <f>IF(Veg_Table[[#This Row],[EVM_LAST_EDITED_Day]]=Veg_Table[[#This Row],[Created_Day]],"New","Old")</f>
        <v>Old</v>
      </c>
      <c r="Y996" s="1">
        <f>IFERROR(IF(FIND("delete",LOWER(Veg_Table[[#This Row],[PI_COMMENTS]]))&gt;=1,1,0),0)</f>
        <v>0</v>
      </c>
      <c r="Z996" s="1" t="str">
        <f>_xlfn.IFNA(IF(Veg_Table[[#This Row],[EVM_LAST_EDITOR]]="","Yes",VLOOKUP(Veg_Table[[#This Row],[EVM_LAST_EDITOR]],Roster_Table[#All],15,FALSE)),"Yes")</f>
        <v>Yes</v>
      </c>
      <c r="AA99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96" s="1" t="str">
        <f>_xlfn.IFNA(VLOOKUP(Veg_Table[[#This Row],[EVM_LAST_EDITOR]],Roster_Table[#All],3,FALSE),"zAWRR Not in Roster")</f>
        <v>Amanda</v>
      </c>
      <c r="AC996" s="1" t="str">
        <f>_xlfn.IFNA(VLOOKUP(Veg_Table[[#This Row],[EVM_LAST_EDITOR]],Roster_Table[#All],2,FALSE),"zAWRR Not in Roster")</f>
        <v>Winne</v>
      </c>
      <c r="AD996" s="1" t="str">
        <f>IF(_xlfn.CONCAT(Veg_Table[[#This Row],[First_Name]]," ",Veg_Table[[#This Row],[Last_Name]])="zAWRR Not in Roster zAWRR Not in Roster","zAWRR Not in Roster",_xlfn.CONCAT(Veg_Table[[#This Row],[First_Name]]," ",Veg_Table[[#This Row],[Last_Name]]))</f>
        <v>Amanda Winne</v>
      </c>
      <c r="AE996">
        <v>2975067</v>
      </c>
      <c r="AF996" t="s">
        <v>5652</v>
      </c>
      <c r="AG996" t="s">
        <v>93</v>
      </c>
      <c r="AH996" t="s">
        <v>1670</v>
      </c>
      <c r="AI996" t="s">
        <v>1966</v>
      </c>
      <c r="AJ996" t="s">
        <v>36</v>
      </c>
      <c r="AL996" t="s">
        <v>22</v>
      </c>
      <c r="AM996" t="s">
        <v>38</v>
      </c>
      <c r="AN996" t="s">
        <v>25</v>
      </c>
      <c r="AO996" t="s">
        <v>25</v>
      </c>
      <c r="AP996">
        <v>6</v>
      </c>
      <c r="AQ996">
        <v>47</v>
      </c>
      <c r="AR996" t="s">
        <v>511</v>
      </c>
      <c r="AS996" t="s">
        <v>45</v>
      </c>
      <c r="AT996" t="s">
        <v>515</v>
      </c>
      <c r="AV996" t="s">
        <v>512</v>
      </c>
      <c r="AW996" t="s">
        <v>5653</v>
      </c>
      <c r="AZ996"/>
      <c r="BB996" s="4"/>
      <c r="BD996" t="s">
        <v>29</v>
      </c>
      <c r="BE996" t="s">
        <v>25</v>
      </c>
      <c r="BF996" t="s">
        <v>513</v>
      </c>
      <c r="BI996" s="3"/>
      <c r="BJ996" t="s">
        <v>5417</v>
      </c>
      <c r="BK996" s="30" t="s">
        <v>520</v>
      </c>
      <c r="BL996" s="3">
        <v>43964.420581516206</v>
      </c>
      <c r="BM996" t="s">
        <v>31</v>
      </c>
      <c r="BN996" t="s">
        <v>32</v>
      </c>
      <c r="BQ996" t="s">
        <v>1025</v>
      </c>
      <c r="BR996" t="s">
        <v>28</v>
      </c>
      <c r="BS996" t="s">
        <v>28</v>
      </c>
      <c r="BT996" t="s">
        <v>166</v>
      </c>
      <c r="BU996" s="3">
        <v>43923.415127314816</v>
      </c>
      <c r="BV996" t="s">
        <v>803</v>
      </c>
      <c r="BW996" s="3">
        <v>43964.480919837966</v>
      </c>
      <c r="BX996" t="s">
        <v>5654</v>
      </c>
      <c r="CG996"/>
      <c r="CH996"/>
      <c r="CI996"/>
      <c r="CY996"/>
      <c r="DA996"/>
      <c r="DF996"/>
    </row>
    <row r="997" spans="1:110" x14ac:dyDescent="0.25">
      <c r="A997" s="1">
        <f>IF(Veg_Table[[#This Row],[VP_STATUS]]="Hold",0,IF(OR(AND(Veg_Table[[#This Row],[PRESCRIP]]="NW_No Work",Veg_Table[[#This Row],[VP_STATUS]]&lt;&gt;"No Work Required Under EVM"),AND(Veg_Table[[#This Row],[VP_STATUS]]="No Work Required Under EVM",Veg_Table[[#This Row],[PRESCRIP]]&lt;&gt;"NW_No Work")),1,0))</f>
        <v>0</v>
      </c>
      <c r="B997" s="1">
        <f>IF(Veg_Table[[#This Row],[SPECIES]]="",1,0)</f>
        <v>0</v>
      </c>
      <c r="C997" s="1">
        <f>IF(Veg_Table[[#This Row],[DIAMETER]]="",1,0)</f>
        <v>0</v>
      </c>
      <c r="D997" s="1">
        <f>IF(Veg_Table[[#This Row],[HEIGHT]]="",1,0)</f>
        <v>0</v>
      </c>
      <c r="E99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97" s="1">
        <f>IF(AND(Veg_Table[[#This Row],[TAT_RESULT]]="ABATE",Veg_Table[[#This Row],[PRESCRIP]]="NW_No Work"),1,0)</f>
        <v>0</v>
      </c>
      <c r="G997" s="1">
        <f>IF(OR(Veg_Table[[#This Row],[Prescription R-Scale]]="NA",Veg_Table[[#This Row],[Diameter R-Scale]]="NA"),0,IF(Veg_Table[[#This Row],[Diameter R-Scale]]&lt;&gt;Veg_Table[[#This Row],[Prescription R-Scale]],1,0))</f>
        <v>0</v>
      </c>
      <c r="H997" s="1">
        <f>IF(OR(AND(Veg_Table[[#This Row],[PRESCRIP]]="BC_Br Rmv", Veg_Table[[#This Row],[WOOD_MAN]]&lt;&gt;"Not Needed"),AND(Veg_Table[[#This Row],[PRESCRIP]]="BCS_Br Rmv+Trt", Veg_Table[[#This Row],[WOOD_MAN]]&lt;&gt;"Not Needed")),1,0)</f>
        <v>0</v>
      </c>
      <c r="I997" s="1">
        <f ca="1">IF(AND(Veg_Table[[#This Row],[Prescription_Changed]]="Yes",Veg_Table[[#This Row],[TAT_RESULT]]=""),1,0)</f>
        <v>0</v>
      </c>
      <c r="J997" s="1">
        <f ca="1">SUM(Veg_Table[[#This Row],[Prescription and Status do not match]:[Prescription_Edited_And_TAT_Is_Blank]])</f>
        <v>0</v>
      </c>
      <c r="K997" s="1">
        <f ca="1">IF(Veg_Table[[#This Row],[Sum of Errors]]&gt;0,1,0)</f>
        <v>0</v>
      </c>
      <c r="L997" s="1">
        <f>1</f>
        <v>1</v>
      </c>
      <c r="M99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997" s="1">
        <f>IF(OR(MID(Veg_Table[[#This Row],[PRESCRIP]],2,1)="1",MID(Veg_Table[[#This Row],[PRESCRIP]],2,1)="2",MID(Veg_Table[[#This Row],[PRESCRIP]],2,1)="3",MID(Veg_Table[[#This Row],[PRESCRIP]],2,1)="4"),_xlfn.NUMBERVALUE(MID(Veg_Table[[#This Row],[PRESCRIP]],2,1)),"NA")</f>
        <v>3</v>
      </c>
      <c r="O997" s="1">
        <f>WEEKNUM(Veg_Table[[#This Row],[EVM_LAST_EDITED_Day]],2)</f>
        <v>20</v>
      </c>
      <c r="P997" s="25">
        <f>IFERROR(DATE(YEAR(Veg_Table[[#This Row],[EVM_LAST_EDITED2]]),MONTH(Veg_Table[[#This Row],[EVM_LAST_EDITED2]]),DAY(Veg_Table[[#This Row],[EVM_LAST_EDITED2]])),DATE(2019,1,1))</f>
        <v>43964</v>
      </c>
      <c r="Q997" s="3">
        <f>VALUE(SUBSTITUTE(Veg_Table[[#This Row],[EVM_LAST_EDITED]],",",""))</f>
        <v>43964.421094594902</v>
      </c>
      <c r="R997" s="1" t="str">
        <f>_xlfn.IFNA(IF(Veg_Table[[#This Row],[EVM_LAST_EDITOR]]="","zBlank EVM Last Editor",VLOOKUP(Veg_Table[[#This Row],[EVM_LAST_EDITOR]],Roster_Table[#All],4,FALSE)),"zAWRR Not in Roster")</f>
        <v>MGE</v>
      </c>
      <c r="S997" s="1" t="str">
        <f>_xlfn.IFNA(IF(Veg_Table[[#This Row],[EVM_LAST_EDITOR]]="","zBlank EVM Last Editor",VLOOKUP(Veg_Table[[#This Row],[EVM_LAST_EDITOR]],Roster_Table[#All],16,FALSE)),"zCompany_AWRR not in Roster")</f>
        <v>MGE_Mountain G Enterprises</v>
      </c>
      <c r="T997" s="2">
        <f>IFERROR(DATE(YEAR(Veg_Table[[#This Row],[Created2]]),MONTH(Veg_Table[[#This Row],[Created2]]),DAY(Veg_Table[[#This Row],[Created2]])),DATE(2019,1,1))</f>
        <v>43936</v>
      </c>
      <c r="U997" s="3">
        <f>VALUE(SUBSTITUTE(Veg_Table[[#This Row],[Created]],",",""))</f>
        <v>43936.623810161997</v>
      </c>
      <c r="V997" s="3" t="str">
        <f ca="1">IFERROR(_xlfn.IFNA(CELL("contents",INDIRECT(_xlfn.CONCAT("Veg_Table_Production_Data!",ADDRESS(MATCH(_xlfn.MAXIFS(#REF!,#REF!,"="&amp;Veg_Table[[#This Row],[AUTO_ID]],#REF!,"&lt;"&amp;Veg_Table[[#This Row],[EVM_LAST_EDITED_Day]]),#REF!,0),COLUMN(#REF!),4,1,)))),""),"")</f>
        <v/>
      </c>
      <c r="W997" s="3" t="str">
        <f ca="1">IF(Veg_Table[[#This Row],[Previous_Prescription]]="","No",IF(Veg_Table[[#This Row],[Previous_Prescription]]=Veg_Table[[#This Row],[PRESCRIP]],"No","Yes"))</f>
        <v>No</v>
      </c>
      <c r="X997" s="3" t="str">
        <f>IF(Veg_Table[[#This Row],[EVM_LAST_EDITED_Day]]=Veg_Table[[#This Row],[Created_Day]],"New","Old")</f>
        <v>Old</v>
      </c>
      <c r="Y997" s="1">
        <f>IFERROR(IF(FIND("delete",LOWER(Veg_Table[[#This Row],[PI_COMMENTS]]))&gt;=1,1,0),0)</f>
        <v>0</v>
      </c>
      <c r="Z997" s="1" t="str">
        <f>_xlfn.IFNA(IF(Veg_Table[[#This Row],[EVM_LAST_EDITOR]]="","Yes",VLOOKUP(Veg_Table[[#This Row],[EVM_LAST_EDITOR]],Roster_Table[#All],15,FALSE)),"Yes")</f>
        <v>Yes</v>
      </c>
      <c r="AA99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97" s="1" t="str">
        <f>_xlfn.IFNA(VLOOKUP(Veg_Table[[#This Row],[EVM_LAST_EDITOR]],Roster_Table[#All],3,FALSE),"zAWRR Not in Roster")</f>
        <v>Aaron</v>
      </c>
      <c r="AC997" s="1" t="str">
        <f>_xlfn.IFNA(VLOOKUP(Veg_Table[[#This Row],[EVM_LAST_EDITOR]],Roster_Table[#All],2,FALSE),"zAWRR Not in Roster")</f>
        <v>Hansen</v>
      </c>
      <c r="AD997" s="1" t="str">
        <f>IF(_xlfn.CONCAT(Veg_Table[[#This Row],[First_Name]]," ",Veg_Table[[#This Row],[Last_Name]])="zAWRR Not in Roster zAWRR Not in Roster","zAWRR Not in Roster",_xlfn.CONCAT(Veg_Table[[#This Row],[First_Name]]," ",Veg_Table[[#This Row],[Last_Name]]))</f>
        <v>Aaron Hansen</v>
      </c>
      <c r="AE997">
        <v>3108743</v>
      </c>
      <c r="AF997" t="s">
        <v>2787</v>
      </c>
      <c r="AG997" t="s">
        <v>93</v>
      </c>
      <c r="AH997" t="s">
        <v>2783</v>
      </c>
      <c r="AI997" t="s">
        <v>2784</v>
      </c>
      <c r="AJ997" t="s">
        <v>36</v>
      </c>
      <c r="AL997" t="s">
        <v>22</v>
      </c>
      <c r="AM997" t="s">
        <v>38</v>
      </c>
      <c r="AN997" t="s">
        <v>25</v>
      </c>
      <c r="AO997" t="s">
        <v>25</v>
      </c>
      <c r="AP997">
        <v>26</v>
      </c>
      <c r="AQ997">
        <v>70</v>
      </c>
      <c r="AR997" t="s">
        <v>511</v>
      </c>
      <c r="AS997" t="s">
        <v>51</v>
      </c>
      <c r="AT997" t="s">
        <v>515</v>
      </c>
      <c r="AV997" t="s">
        <v>512</v>
      </c>
      <c r="AW997" t="s">
        <v>5650</v>
      </c>
      <c r="AZ997"/>
      <c r="BB997" s="4"/>
      <c r="BD997" t="s">
        <v>29</v>
      </c>
      <c r="BE997" t="s">
        <v>25</v>
      </c>
      <c r="BF997" t="s">
        <v>513</v>
      </c>
      <c r="BI997" s="3"/>
      <c r="BJ997" t="s">
        <v>5651</v>
      </c>
      <c r="BK997" s="30" t="s">
        <v>156</v>
      </c>
      <c r="BL997" s="3">
        <v>43964.421094594909</v>
      </c>
      <c r="BM997" t="s">
        <v>31</v>
      </c>
      <c r="BN997" t="s">
        <v>32</v>
      </c>
      <c r="BP997" t="s">
        <v>2705</v>
      </c>
      <c r="BQ997" t="s">
        <v>1025</v>
      </c>
      <c r="BR997" t="s">
        <v>28</v>
      </c>
      <c r="BS997" t="s">
        <v>28</v>
      </c>
      <c r="BT997" t="s">
        <v>156</v>
      </c>
      <c r="BU997" s="3">
        <v>43936.62381016204</v>
      </c>
      <c r="BV997" t="s">
        <v>803</v>
      </c>
      <c r="BW997" s="3">
        <v>43964.480919837966</v>
      </c>
      <c r="BX997" t="s">
        <v>2788</v>
      </c>
      <c r="CG997"/>
      <c r="CH997"/>
      <c r="CI997"/>
      <c r="CY997"/>
      <c r="DA997"/>
      <c r="DF997"/>
    </row>
    <row r="998" spans="1:110" x14ac:dyDescent="0.25">
      <c r="A998" s="1">
        <f>IF(Veg_Table[[#This Row],[VP_STATUS]]="Hold",0,IF(OR(AND(Veg_Table[[#This Row],[PRESCRIP]]="NW_No Work",Veg_Table[[#This Row],[VP_STATUS]]&lt;&gt;"No Work Required Under EVM"),AND(Veg_Table[[#This Row],[VP_STATUS]]="No Work Required Under EVM",Veg_Table[[#This Row],[PRESCRIP]]&lt;&gt;"NW_No Work")),1,0))</f>
        <v>0</v>
      </c>
      <c r="B998" s="1">
        <f>IF(Veg_Table[[#This Row],[SPECIES]]="",1,0)</f>
        <v>0</v>
      </c>
      <c r="C998" s="1">
        <f>IF(Veg_Table[[#This Row],[DIAMETER]]="",1,0)</f>
        <v>0</v>
      </c>
      <c r="D998" s="1">
        <f>IF(Veg_Table[[#This Row],[HEIGHT]]="",1,0)</f>
        <v>0</v>
      </c>
      <c r="E99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98" s="1">
        <f>IF(AND(Veg_Table[[#This Row],[TAT_RESULT]]="ABATE",Veg_Table[[#This Row],[PRESCRIP]]="NW_No Work"),1,0)</f>
        <v>0</v>
      </c>
      <c r="G998" s="1">
        <f>IF(OR(Veg_Table[[#This Row],[Prescription R-Scale]]="NA",Veg_Table[[#This Row],[Diameter R-Scale]]="NA"),0,IF(Veg_Table[[#This Row],[Diameter R-Scale]]&lt;&gt;Veg_Table[[#This Row],[Prescription R-Scale]],1,0))</f>
        <v>0</v>
      </c>
      <c r="H998" s="1">
        <f>IF(OR(AND(Veg_Table[[#This Row],[PRESCRIP]]="BC_Br Rmv", Veg_Table[[#This Row],[WOOD_MAN]]&lt;&gt;"Not Needed"),AND(Veg_Table[[#This Row],[PRESCRIP]]="BCS_Br Rmv+Trt", Veg_Table[[#This Row],[WOOD_MAN]]&lt;&gt;"Not Needed")),1,0)</f>
        <v>0</v>
      </c>
      <c r="I998" s="1">
        <f ca="1">IF(AND(Veg_Table[[#This Row],[Prescription_Changed]]="Yes",Veg_Table[[#This Row],[TAT_RESULT]]=""),1,0)</f>
        <v>0</v>
      </c>
      <c r="J998" s="1">
        <f ca="1">SUM(Veg_Table[[#This Row],[Prescription and Status do not match]:[Prescription_Edited_And_TAT_Is_Blank]])</f>
        <v>0</v>
      </c>
      <c r="K998" s="1">
        <f ca="1">IF(Veg_Table[[#This Row],[Sum of Errors]]&gt;0,1,0)</f>
        <v>0</v>
      </c>
      <c r="L998" s="1">
        <f>1</f>
        <v>1</v>
      </c>
      <c r="M99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998" s="1">
        <f>IF(OR(MID(Veg_Table[[#This Row],[PRESCRIP]],2,1)="1",MID(Veg_Table[[#This Row],[PRESCRIP]],2,1)="2",MID(Veg_Table[[#This Row],[PRESCRIP]],2,1)="3",MID(Veg_Table[[#This Row],[PRESCRIP]],2,1)="4"),_xlfn.NUMBERVALUE(MID(Veg_Table[[#This Row],[PRESCRIP]],2,1)),"NA")</f>
        <v>1</v>
      </c>
      <c r="O998" s="1">
        <f>WEEKNUM(Veg_Table[[#This Row],[EVM_LAST_EDITED_Day]],2)</f>
        <v>20</v>
      </c>
      <c r="P998" s="25">
        <f>IFERROR(DATE(YEAR(Veg_Table[[#This Row],[EVM_LAST_EDITED2]]),MONTH(Veg_Table[[#This Row],[EVM_LAST_EDITED2]]),DAY(Veg_Table[[#This Row],[EVM_LAST_EDITED2]])),DATE(2019,1,1))</f>
        <v>43964</v>
      </c>
      <c r="Q998" s="3">
        <f>VALUE(SUBSTITUTE(Veg_Table[[#This Row],[EVM_LAST_EDITED]],",",""))</f>
        <v>43964.421331712998</v>
      </c>
      <c r="R998" s="1" t="str">
        <f>_xlfn.IFNA(IF(Veg_Table[[#This Row],[EVM_LAST_EDITOR]]="","zBlank EVM Last Editor",VLOOKUP(Veg_Table[[#This Row],[EVM_LAST_EDITOR]],Roster_Table[#All],4,FALSE)),"zAWRR Not in Roster")</f>
        <v>MGE</v>
      </c>
      <c r="S998" s="1" t="str">
        <f>_xlfn.IFNA(IF(Veg_Table[[#This Row],[EVM_LAST_EDITOR]]="","zBlank EVM Last Editor",VLOOKUP(Veg_Table[[#This Row],[EVM_LAST_EDITOR]],Roster_Table[#All],16,FALSE)),"zCompany_AWRR not in Roster")</f>
        <v>MGE_Mountain G Enterprises</v>
      </c>
      <c r="T998" s="2">
        <f>IFERROR(DATE(YEAR(Veg_Table[[#This Row],[Created2]]),MONTH(Veg_Table[[#This Row],[Created2]]),DAY(Veg_Table[[#This Row],[Created2]])),DATE(2019,1,1))</f>
        <v>43923</v>
      </c>
      <c r="U998" s="3">
        <f>VALUE(SUBSTITUTE(Veg_Table[[#This Row],[Created]],",",""))</f>
        <v>43923.412905092599</v>
      </c>
      <c r="V998" s="3" t="str">
        <f ca="1">IFERROR(_xlfn.IFNA(CELL("contents",INDIRECT(_xlfn.CONCAT("Veg_Table_Production_Data!",ADDRESS(MATCH(_xlfn.MAXIFS(#REF!,#REF!,"="&amp;Veg_Table[[#This Row],[AUTO_ID]],#REF!,"&lt;"&amp;Veg_Table[[#This Row],[EVM_LAST_EDITED_Day]]),#REF!,0),COLUMN(#REF!),4,1,)))),""),"")</f>
        <v/>
      </c>
      <c r="W998" s="3" t="str">
        <f ca="1">IF(Veg_Table[[#This Row],[Previous_Prescription]]="","No",IF(Veg_Table[[#This Row],[Previous_Prescription]]=Veg_Table[[#This Row],[PRESCRIP]],"No","Yes"))</f>
        <v>No</v>
      </c>
      <c r="X998" s="3" t="str">
        <f>IF(Veg_Table[[#This Row],[EVM_LAST_EDITED_Day]]=Veg_Table[[#This Row],[Created_Day]],"New","Old")</f>
        <v>Old</v>
      </c>
      <c r="Y998" s="1">
        <f>IFERROR(IF(FIND("delete",LOWER(Veg_Table[[#This Row],[PI_COMMENTS]]))&gt;=1,1,0),0)</f>
        <v>0</v>
      </c>
      <c r="Z998" s="1" t="str">
        <f>_xlfn.IFNA(IF(Veg_Table[[#This Row],[EVM_LAST_EDITOR]]="","Yes",VLOOKUP(Veg_Table[[#This Row],[EVM_LAST_EDITOR]],Roster_Table[#All],15,FALSE)),"Yes")</f>
        <v>Yes</v>
      </c>
      <c r="AA99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98" s="1" t="str">
        <f>_xlfn.IFNA(VLOOKUP(Veg_Table[[#This Row],[EVM_LAST_EDITOR]],Roster_Table[#All],3,FALSE),"zAWRR Not in Roster")</f>
        <v>Amanda</v>
      </c>
      <c r="AC998" s="1" t="str">
        <f>_xlfn.IFNA(VLOOKUP(Veg_Table[[#This Row],[EVM_LAST_EDITOR]],Roster_Table[#All],2,FALSE),"zAWRR Not in Roster")</f>
        <v>Winne</v>
      </c>
      <c r="AD998" s="1" t="str">
        <f>IF(_xlfn.CONCAT(Veg_Table[[#This Row],[First_Name]]," ",Veg_Table[[#This Row],[Last_Name]])="zAWRR Not in Roster zAWRR Not in Roster","zAWRR Not in Roster",_xlfn.CONCAT(Veg_Table[[#This Row],[First_Name]]," ",Veg_Table[[#This Row],[Last_Name]]))</f>
        <v>Amanda Winne</v>
      </c>
      <c r="AE998">
        <v>2975066</v>
      </c>
      <c r="AF998" t="s">
        <v>5648</v>
      </c>
      <c r="AG998" t="s">
        <v>93</v>
      </c>
      <c r="AH998" t="s">
        <v>1670</v>
      </c>
      <c r="AI998" t="s">
        <v>1966</v>
      </c>
      <c r="AJ998" t="s">
        <v>36</v>
      </c>
      <c r="AL998" t="s">
        <v>22</v>
      </c>
      <c r="AM998" t="s">
        <v>38</v>
      </c>
      <c r="AN998" t="s">
        <v>25</v>
      </c>
      <c r="AO998" t="s">
        <v>25</v>
      </c>
      <c r="AP998">
        <v>6</v>
      </c>
      <c r="AQ998">
        <v>45</v>
      </c>
      <c r="AR998" t="s">
        <v>511</v>
      </c>
      <c r="AS998" t="s">
        <v>45</v>
      </c>
      <c r="AT998" t="s">
        <v>515</v>
      </c>
      <c r="AV998" t="s">
        <v>512</v>
      </c>
      <c r="AW998" t="s">
        <v>5646</v>
      </c>
      <c r="AZ998"/>
      <c r="BB998" s="4"/>
      <c r="BD998" t="s">
        <v>29</v>
      </c>
      <c r="BE998" t="s">
        <v>25</v>
      </c>
      <c r="BF998" t="s">
        <v>513</v>
      </c>
      <c r="BI998" s="3"/>
      <c r="BJ998" t="s">
        <v>5417</v>
      </c>
      <c r="BK998" s="30" t="s">
        <v>520</v>
      </c>
      <c r="BL998" s="3">
        <v>43964.421331712962</v>
      </c>
      <c r="BM998" t="s">
        <v>31</v>
      </c>
      <c r="BN998" t="s">
        <v>32</v>
      </c>
      <c r="BQ998" t="s">
        <v>1025</v>
      </c>
      <c r="BR998" t="s">
        <v>28</v>
      </c>
      <c r="BS998" t="s">
        <v>28</v>
      </c>
      <c r="BT998" t="s">
        <v>166</v>
      </c>
      <c r="BU998" s="3">
        <v>43923.412905092591</v>
      </c>
      <c r="BV998" t="s">
        <v>803</v>
      </c>
      <c r="BW998" s="3">
        <v>43964.480919837966</v>
      </c>
      <c r="BX998" t="s">
        <v>5649</v>
      </c>
      <c r="CG998"/>
      <c r="CH998"/>
      <c r="CI998"/>
      <c r="CY998"/>
      <c r="DA998"/>
      <c r="DF998"/>
    </row>
    <row r="999" spans="1:110" x14ac:dyDescent="0.25">
      <c r="A999" s="1">
        <f>IF(Veg_Table[[#This Row],[VP_STATUS]]="Hold",0,IF(OR(AND(Veg_Table[[#This Row],[PRESCRIP]]="NW_No Work",Veg_Table[[#This Row],[VP_STATUS]]&lt;&gt;"No Work Required Under EVM"),AND(Veg_Table[[#This Row],[VP_STATUS]]="No Work Required Under EVM",Veg_Table[[#This Row],[PRESCRIP]]&lt;&gt;"NW_No Work")),1,0))</f>
        <v>0</v>
      </c>
      <c r="B999" s="1">
        <f>IF(Veg_Table[[#This Row],[SPECIES]]="",1,0)</f>
        <v>0</v>
      </c>
      <c r="C999" s="1">
        <f>IF(Veg_Table[[#This Row],[DIAMETER]]="",1,0)</f>
        <v>0</v>
      </c>
      <c r="D999" s="1">
        <f>IF(Veg_Table[[#This Row],[HEIGHT]]="",1,0)</f>
        <v>0</v>
      </c>
      <c r="E99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999" s="1">
        <f>IF(AND(Veg_Table[[#This Row],[TAT_RESULT]]="ABATE",Veg_Table[[#This Row],[PRESCRIP]]="NW_No Work"),1,0)</f>
        <v>0</v>
      </c>
      <c r="G999" s="1">
        <f>IF(OR(Veg_Table[[#This Row],[Prescription R-Scale]]="NA",Veg_Table[[#This Row],[Diameter R-Scale]]="NA"),0,IF(Veg_Table[[#This Row],[Diameter R-Scale]]&lt;&gt;Veg_Table[[#This Row],[Prescription R-Scale]],1,0))</f>
        <v>0</v>
      </c>
      <c r="H999" s="1">
        <f>IF(OR(AND(Veg_Table[[#This Row],[PRESCRIP]]="BC_Br Rmv", Veg_Table[[#This Row],[WOOD_MAN]]&lt;&gt;"Not Needed"),AND(Veg_Table[[#This Row],[PRESCRIP]]="BCS_Br Rmv+Trt", Veg_Table[[#This Row],[WOOD_MAN]]&lt;&gt;"Not Needed")),1,0)</f>
        <v>0</v>
      </c>
      <c r="I999" s="1">
        <f ca="1">IF(AND(Veg_Table[[#This Row],[Prescription_Changed]]="Yes",Veg_Table[[#This Row],[TAT_RESULT]]=""),1,0)</f>
        <v>0</v>
      </c>
      <c r="J999" s="1">
        <f ca="1">SUM(Veg_Table[[#This Row],[Prescription and Status do not match]:[Prescription_Edited_And_TAT_Is_Blank]])</f>
        <v>0</v>
      </c>
      <c r="K999" s="1">
        <f ca="1">IF(Veg_Table[[#This Row],[Sum of Errors]]&gt;0,1,0)</f>
        <v>0</v>
      </c>
      <c r="L999" s="1">
        <f>1</f>
        <v>1</v>
      </c>
      <c r="M99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999" s="1">
        <f>IF(OR(MID(Veg_Table[[#This Row],[PRESCRIP]],2,1)="1",MID(Veg_Table[[#This Row],[PRESCRIP]],2,1)="2",MID(Veg_Table[[#This Row],[PRESCRIP]],2,1)="3",MID(Veg_Table[[#This Row],[PRESCRIP]],2,1)="4"),_xlfn.NUMBERVALUE(MID(Veg_Table[[#This Row],[PRESCRIP]],2,1)),"NA")</f>
        <v>1</v>
      </c>
      <c r="O999" s="1">
        <f>WEEKNUM(Veg_Table[[#This Row],[EVM_LAST_EDITED_Day]],2)</f>
        <v>20</v>
      </c>
      <c r="P999" s="25">
        <f>IFERROR(DATE(YEAR(Veg_Table[[#This Row],[EVM_LAST_EDITED2]]),MONTH(Veg_Table[[#This Row],[EVM_LAST_EDITED2]]),DAY(Veg_Table[[#This Row],[EVM_LAST_EDITED2]])),DATE(2019,1,1))</f>
        <v>43964</v>
      </c>
      <c r="Q999" s="3">
        <f>VALUE(SUBSTITUTE(Veg_Table[[#This Row],[EVM_LAST_EDITED]],",",""))</f>
        <v>43964.421512499997</v>
      </c>
      <c r="R999" s="1" t="str">
        <f>_xlfn.IFNA(IF(Veg_Table[[#This Row],[EVM_LAST_EDITOR]]="","zBlank EVM Last Editor",VLOOKUP(Veg_Table[[#This Row],[EVM_LAST_EDITOR]],Roster_Table[#All],4,FALSE)),"zAWRR Not in Roster")</f>
        <v>MGE</v>
      </c>
      <c r="S999" s="1" t="str">
        <f>_xlfn.IFNA(IF(Veg_Table[[#This Row],[EVM_LAST_EDITOR]]="","zBlank EVM Last Editor",VLOOKUP(Veg_Table[[#This Row],[EVM_LAST_EDITOR]],Roster_Table[#All],16,FALSE)),"zCompany_AWRR not in Roster")</f>
        <v>MGE_Mountain G Enterprises</v>
      </c>
      <c r="T999" s="2">
        <f>IFERROR(DATE(YEAR(Veg_Table[[#This Row],[Created2]]),MONTH(Veg_Table[[#This Row],[Created2]]),DAY(Veg_Table[[#This Row],[Created2]])),DATE(2019,1,1))</f>
        <v>43923</v>
      </c>
      <c r="U999" s="3">
        <f>VALUE(SUBSTITUTE(Veg_Table[[#This Row],[Created]],",",""))</f>
        <v>43923.410995370403</v>
      </c>
      <c r="V999" s="3" t="str">
        <f ca="1">IFERROR(_xlfn.IFNA(CELL("contents",INDIRECT(_xlfn.CONCAT("Veg_Table_Production_Data!",ADDRESS(MATCH(_xlfn.MAXIFS(#REF!,#REF!,"="&amp;Veg_Table[[#This Row],[AUTO_ID]],#REF!,"&lt;"&amp;Veg_Table[[#This Row],[EVM_LAST_EDITED_Day]]),#REF!,0),COLUMN(#REF!),4,1,)))),""),"")</f>
        <v/>
      </c>
      <c r="W999" s="3" t="str">
        <f ca="1">IF(Veg_Table[[#This Row],[Previous_Prescription]]="","No",IF(Veg_Table[[#This Row],[Previous_Prescription]]=Veg_Table[[#This Row],[PRESCRIP]],"No","Yes"))</f>
        <v>No</v>
      </c>
      <c r="X999" s="3" t="str">
        <f>IF(Veg_Table[[#This Row],[EVM_LAST_EDITED_Day]]=Veg_Table[[#This Row],[Created_Day]],"New","Old")</f>
        <v>Old</v>
      </c>
      <c r="Y999" s="1">
        <f>IFERROR(IF(FIND("delete",LOWER(Veg_Table[[#This Row],[PI_COMMENTS]]))&gt;=1,1,0),0)</f>
        <v>0</v>
      </c>
      <c r="Z999" s="1" t="str">
        <f>_xlfn.IFNA(IF(Veg_Table[[#This Row],[EVM_LAST_EDITOR]]="","Yes",VLOOKUP(Veg_Table[[#This Row],[EVM_LAST_EDITOR]],Roster_Table[#All],15,FALSE)),"Yes")</f>
        <v>Yes</v>
      </c>
      <c r="AA99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999" s="1" t="str">
        <f>_xlfn.IFNA(VLOOKUP(Veg_Table[[#This Row],[EVM_LAST_EDITOR]],Roster_Table[#All],3,FALSE),"zAWRR Not in Roster")</f>
        <v>Amanda</v>
      </c>
      <c r="AC999" s="1" t="str">
        <f>_xlfn.IFNA(VLOOKUP(Veg_Table[[#This Row],[EVM_LAST_EDITOR]],Roster_Table[#All],2,FALSE),"zAWRR Not in Roster")</f>
        <v>Winne</v>
      </c>
      <c r="AD999" s="1" t="str">
        <f>IF(_xlfn.CONCAT(Veg_Table[[#This Row],[First_Name]]," ",Veg_Table[[#This Row],[Last_Name]])="zAWRR Not in Roster zAWRR Not in Roster","zAWRR Not in Roster",_xlfn.CONCAT(Veg_Table[[#This Row],[First_Name]]," ",Veg_Table[[#This Row],[Last_Name]]))</f>
        <v>Amanda Winne</v>
      </c>
      <c r="AE999">
        <v>2975065</v>
      </c>
      <c r="AF999" t="s">
        <v>5645</v>
      </c>
      <c r="AG999" t="s">
        <v>93</v>
      </c>
      <c r="AH999" t="s">
        <v>1670</v>
      </c>
      <c r="AI999" t="s">
        <v>1966</v>
      </c>
      <c r="AJ999" t="s">
        <v>36</v>
      </c>
      <c r="AL999" t="s">
        <v>22</v>
      </c>
      <c r="AM999" t="s">
        <v>38</v>
      </c>
      <c r="AN999" t="s">
        <v>25</v>
      </c>
      <c r="AO999" t="s">
        <v>25</v>
      </c>
      <c r="AP999">
        <v>6</v>
      </c>
      <c r="AQ999">
        <v>45</v>
      </c>
      <c r="AR999" t="s">
        <v>511</v>
      </c>
      <c r="AS999" t="s">
        <v>45</v>
      </c>
      <c r="AT999" t="s">
        <v>515</v>
      </c>
      <c r="AV999" t="s">
        <v>512</v>
      </c>
      <c r="AW999" t="s">
        <v>5646</v>
      </c>
      <c r="AZ999"/>
      <c r="BB999" s="4"/>
      <c r="BD999" t="s">
        <v>29</v>
      </c>
      <c r="BE999" t="s">
        <v>25</v>
      </c>
      <c r="BF999" t="s">
        <v>513</v>
      </c>
      <c r="BI999" s="3"/>
      <c r="BJ999" t="s">
        <v>5417</v>
      </c>
      <c r="BK999" s="30" t="s">
        <v>520</v>
      </c>
      <c r="BL999" s="3">
        <v>43964.421512499997</v>
      </c>
      <c r="BM999" t="s">
        <v>31</v>
      </c>
      <c r="BN999" t="s">
        <v>32</v>
      </c>
      <c r="BQ999" t="s">
        <v>1025</v>
      </c>
      <c r="BR999" t="s">
        <v>28</v>
      </c>
      <c r="BS999" t="s">
        <v>28</v>
      </c>
      <c r="BT999" t="s">
        <v>166</v>
      </c>
      <c r="BU999" s="3">
        <v>43923.410995370374</v>
      </c>
      <c r="BV999" t="s">
        <v>803</v>
      </c>
      <c r="BW999" s="3">
        <v>43964.480919837966</v>
      </c>
      <c r="BX999" t="s">
        <v>5647</v>
      </c>
      <c r="CG999"/>
      <c r="CH999"/>
      <c r="CI999"/>
      <c r="CY999"/>
      <c r="DA999"/>
      <c r="DF999"/>
    </row>
    <row r="1000" spans="1:110" x14ac:dyDescent="0.25">
      <c r="A1000" s="1">
        <f>IF(Veg_Table[[#This Row],[VP_STATUS]]="Hold",0,IF(OR(AND(Veg_Table[[#This Row],[PRESCRIP]]="NW_No Work",Veg_Table[[#This Row],[VP_STATUS]]&lt;&gt;"No Work Required Under EVM"),AND(Veg_Table[[#This Row],[VP_STATUS]]="No Work Required Under EVM",Veg_Table[[#This Row],[PRESCRIP]]&lt;&gt;"NW_No Work")),1,0))</f>
        <v>0</v>
      </c>
      <c r="B1000" s="1">
        <f>IF(Veg_Table[[#This Row],[SPECIES]]="",1,0)</f>
        <v>0</v>
      </c>
      <c r="C1000" s="1">
        <f>IF(Veg_Table[[#This Row],[DIAMETER]]="",1,0)</f>
        <v>0</v>
      </c>
      <c r="D1000" s="1">
        <f>IF(Veg_Table[[#This Row],[HEIGHT]]="",1,0)</f>
        <v>0</v>
      </c>
      <c r="E100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00" s="1">
        <f>IF(AND(Veg_Table[[#This Row],[TAT_RESULT]]="ABATE",Veg_Table[[#This Row],[PRESCRIP]]="NW_No Work"),1,0)</f>
        <v>0</v>
      </c>
      <c r="G1000" s="1">
        <f>IF(OR(Veg_Table[[#This Row],[Prescription R-Scale]]="NA",Veg_Table[[#This Row],[Diameter R-Scale]]="NA"),0,IF(Veg_Table[[#This Row],[Diameter R-Scale]]&lt;&gt;Veg_Table[[#This Row],[Prescription R-Scale]],1,0))</f>
        <v>0</v>
      </c>
      <c r="H1000" s="1">
        <f>IF(OR(AND(Veg_Table[[#This Row],[PRESCRIP]]="BC_Br Rmv", Veg_Table[[#This Row],[WOOD_MAN]]&lt;&gt;"Not Needed"),AND(Veg_Table[[#This Row],[PRESCRIP]]="BCS_Br Rmv+Trt", Veg_Table[[#This Row],[WOOD_MAN]]&lt;&gt;"Not Needed")),1,0)</f>
        <v>0</v>
      </c>
      <c r="I1000" s="1">
        <f ca="1">IF(AND(Veg_Table[[#This Row],[Prescription_Changed]]="Yes",Veg_Table[[#This Row],[TAT_RESULT]]=""),1,0)</f>
        <v>0</v>
      </c>
      <c r="J1000" s="1">
        <f ca="1">SUM(Veg_Table[[#This Row],[Prescription and Status do not match]:[Prescription_Edited_And_TAT_Is_Blank]])</f>
        <v>0</v>
      </c>
      <c r="K1000" s="1">
        <f ca="1">IF(Veg_Table[[#This Row],[Sum of Errors]]&gt;0,1,0)</f>
        <v>0</v>
      </c>
      <c r="L1000" s="1">
        <f>1</f>
        <v>1</v>
      </c>
      <c r="M100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000" s="1">
        <f>IF(OR(MID(Veg_Table[[#This Row],[PRESCRIP]],2,1)="1",MID(Veg_Table[[#This Row],[PRESCRIP]],2,1)="2",MID(Veg_Table[[#This Row],[PRESCRIP]],2,1)="3",MID(Veg_Table[[#This Row],[PRESCRIP]],2,1)="4"),_xlfn.NUMBERVALUE(MID(Veg_Table[[#This Row],[PRESCRIP]],2,1)),"NA")</f>
        <v>1</v>
      </c>
      <c r="O1000" s="1">
        <f>WEEKNUM(Veg_Table[[#This Row],[EVM_LAST_EDITED_Day]],2)</f>
        <v>20</v>
      </c>
      <c r="P1000" s="25">
        <f>IFERROR(DATE(YEAR(Veg_Table[[#This Row],[EVM_LAST_EDITED2]]),MONTH(Veg_Table[[#This Row],[EVM_LAST_EDITED2]]),DAY(Veg_Table[[#This Row],[EVM_LAST_EDITED2]])),DATE(2019,1,1))</f>
        <v>43964</v>
      </c>
      <c r="Q1000" s="3">
        <f>VALUE(SUBSTITUTE(Veg_Table[[#This Row],[EVM_LAST_EDITED]],",",""))</f>
        <v>43964.421685578702</v>
      </c>
      <c r="R1000" s="1" t="str">
        <f>_xlfn.IFNA(IF(Veg_Table[[#This Row],[EVM_LAST_EDITOR]]="","zBlank EVM Last Editor",VLOOKUP(Veg_Table[[#This Row],[EVM_LAST_EDITOR]],Roster_Table[#All],4,FALSE)),"zAWRR Not in Roster")</f>
        <v>MGE</v>
      </c>
      <c r="S1000" s="1" t="str">
        <f>_xlfn.IFNA(IF(Veg_Table[[#This Row],[EVM_LAST_EDITOR]]="","zBlank EVM Last Editor",VLOOKUP(Veg_Table[[#This Row],[EVM_LAST_EDITOR]],Roster_Table[#All],16,FALSE)),"zCompany_AWRR not in Roster")</f>
        <v>MGE_Mountain G Enterprises</v>
      </c>
      <c r="T1000" s="2">
        <f>IFERROR(DATE(YEAR(Veg_Table[[#This Row],[Created2]]),MONTH(Veg_Table[[#This Row],[Created2]]),DAY(Veg_Table[[#This Row],[Created2]])),DATE(2019,1,1))</f>
        <v>43921</v>
      </c>
      <c r="U1000" s="3">
        <f>VALUE(SUBSTITUTE(Veg_Table[[#This Row],[Created]],",",""))</f>
        <v>43921.494780092602</v>
      </c>
      <c r="V1000" s="3" t="str">
        <f ca="1">IFERROR(_xlfn.IFNA(CELL("contents",INDIRECT(_xlfn.CONCAT("Veg_Table_Production_Data!",ADDRESS(MATCH(_xlfn.MAXIFS(#REF!,#REF!,"="&amp;Veg_Table[[#This Row],[AUTO_ID]],#REF!,"&lt;"&amp;Veg_Table[[#This Row],[EVM_LAST_EDITED_Day]]),#REF!,0),COLUMN(#REF!),4,1,)))),""),"")</f>
        <v/>
      </c>
      <c r="W1000" s="3" t="str">
        <f ca="1">IF(Veg_Table[[#This Row],[Previous_Prescription]]="","No",IF(Veg_Table[[#This Row],[Previous_Prescription]]=Veg_Table[[#This Row],[PRESCRIP]],"No","Yes"))</f>
        <v>No</v>
      </c>
      <c r="X1000" s="3" t="str">
        <f>IF(Veg_Table[[#This Row],[EVM_LAST_EDITED_Day]]=Veg_Table[[#This Row],[Created_Day]],"New","Old")</f>
        <v>Old</v>
      </c>
      <c r="Y1000" s="1">
        <f>IFERROR(IF(FIND("delete",LOWER(Veg_Table[[#This Row],[PI_COMMENTS]]))&gt;=1,1,0),0)</f>
        <v>0</v>
      </c>
      <c r="Z1000" s="1" t="str">
        <f>_xlfn.IFNA(IF(Veg_Table[[#This Row],[EVM_LAST_EDITOR]]="","Yes",VLOOKUP(Veg_Table[[#This Row],[EVM_LAST_EDITOR]],Roster_Table[#All],15,FALSE)),"Yes")</f>
        <v>Yes</v>
      </c>
      <c r="AA100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00" s="1" t="str">
        <f>_xlfn.IFNA(VLOOKUP(Veg_Table[[#This Row],[EVM_LAST_EDITOR]],Roster_Table[#All],3,FALSE),"zAWRR Not in Roster")</f>
        <v>Amanda</v>
      </c>
      <c r="AC1000" s="1" t="str">
        <f>_xlfn.IFNA(VLOOKUP(Veg_Table[[#This Row],[EVM_LAST_EDITOR]],Roster_Table[#All],2,FALSE),"zAWRR Not in Roster")</f>
        <v>Winne</v>
      </c>
      <c r="AD1000" s="1" t="str">
        <f>IF(_xlfn.CONCAT(Veg_Table[[#This Row],[First_Name]]," ",Veg_Table[[#This Row],[Last_Name]])="zAWRR Not in Roster zAWRR Not in Roster","zAWRR Not in Roster",_xlfn.CONCAT(Veg_Table[[#This Row],[First_Name]]," ",Veg_Table[[#This Row],[Last_Name]]))</f>
        <v>Amanda Winne</v>
      </c>
      <c r="AE1000">
        <v>2963481</v>
      </c>
      <c r="AF1000" t="s">
        <v>5642</v>
      </c>
      <c r="AG1000" t="s">
        <v>93</v>
      </c>
      <c r="AH1000" t="s">
        <v>1670</v>
      </c>
      <c r="AI1000" t="s">
        <v>1966</v>
      </c>
      <c r="AJ1000" t="s">
        <v>36</v>
      </c>
      <c r="AL1000" t="s">
        <v>22</v>
      </c>
      <c r="AM1000" t="s">
        <v>38</v>
      </c>
      <c r="AN1000" t="s">
        <v>25</v>
      </c>
      <c r="AO1000" t="s">
        <v>25</v>
      </c>
      <c r="AP1000">
        <v>5</v>
      </c>
      <c r="AQ1000">
        <v>34</v>
      </c>
      <c r="AR1000" t="s">
        <v>511</v>
      </c>
      <c r="AS1000" t="s">
        <v>45</v>
      </c>
      <c r="AT1000" t="s">
        <v>515</v>
      </c>
      <c r="AV1000" t="s">
        <v>512</v>
      </c>
      <c r="AW1000" t="s">
        <v>5643</v>
      </c>
      <c r="AZ1000"/>
      <c r="BB1000" s="4"/>
      <c r="BD1000" t="s">
        <v>29</v>
      </c>
      <c r="BE1000" t="s">
        <v>25</v>
      </c>
      <c r="BF1000" t="s">
        <v>513</v>
      </c>
      <c r="BI1000" s="3"/>
      <c r="BJ1000" t="s">
        <v>5417</v>
      </c>
      <c r="BK1000" s="30" t="s">
        <v>520</v>
      </c>
      <c r="BL1000" s="3">
        <v>43964.421685578702</v>
      </c>
      <c r="BM1000" t="s">
        <v>31</v>
      </c>
      <c r="BN1000" t="s">
        <v>32</v>
      </c>
      <c r="BP1000" t="s">
        <v>1671</v>
      </c>
      <c r="BQ1000" t="s">
        <v>1025</v>
      </c>
      <c r="BR1000" t="s">
        <v>28</v>
      </c>
      <c r="BS1000" t="s">
        <v>28</v>
      </c>
      <c r="BT1000" t="s">
        <v>166</v>
      </c>
      <c r="BU1000" s="3">
        <v>43921.494780092595</v>
      </c>
      <c r="BV1000" t="s">
        <v>803</v>
      </c>
      <c r="BW1000" s="3">
        <v>43964.480919837966</v>
      </c>
      <c r="BX1000" t="s">
        <v>5644</v>
      </c>
      <c r="CG1000"/>
      <c r="CH1000"/>
      <c r="CI1000"/>
      <c r="CY1000"/>
      <c r="DA1000"/>
      <c r="DF1000"/>
    </row>
    <row r="1001" spans="1:110" x14ac:dyDescent="0.25">
      <c r="A1001" s="1">
        <f>IF(Veg_Table[[#This Row],[VP_STATUS]]="Hold",0,IF(OR(AND(Veg_Table[[#This Row],[PRESCRIP]]="NW_No Work",Veg_Table[[#This Row],[VP_STATUS]]&lt;&gt;"No Work Required Under EVM"),AND(Veg_Table[[#This Row],[VP_STATUS]]="No Work Required Under EVM",Veg_Table[[#This Row],[PRESCRIP]]&lt;&gt;"NW_No Work")),1,0))</f>
        <v>0</v>
      </c>
      <c r="B1001" s="1">
        <f>IF(Veg_Table[[#This Row],[SPECIES]]="",1,0)</f>
        <v>0</v>
      </c>
      <c r="C1001" s="1">
        <f>IF(Veg_Table[[#This Row],[DIAMETER]]="",1,0)</f>
        <v>0</v>
      </c>
      <c r="D1001" s="1">
        <f>IF(Veg_Table[[#This Row],[HEIGHT]]="",1,0)</f>
        <v>0</v>
      </c>
      <c r="E100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01" s="1">
        <f>IF(AND(Veg_Table[[#This Row],[TAT_RESULT]]="ABATE",Veg_Table[[#This Row],[PRESCRIP]]="NW_No Work"),1,0)</f>
        <v>0</v>
      </c>
      <c r="G1001" s="1">
        <f>IF(OR(Veg_Table[[#This Row],[Prescription R-Scale]]="NA",Veg_Table[[#This Row],[Diameter R-Scale]]="NA"),0,IF(Veg_Table[[#This Row],[Diameter R-Scale]]&lt;&gt;Veg_Table[[#This Row],[Prescription R-Scale]],1,0))</f>
        <v>0</v>
      </c>
      <c r="H1001" s="1">
        <f>IF(OR(AND(Veg_Table[[#This Row],[PRESCRIP]]="BC_Br Rmv", Veg_Table[[#This Row],[WOOD_MAN]]&lt;&gt;"Not Needed"),AND(Veg_Table[[#This Row],[PRESCRIP]]="BCS_Br Rmv+Trt", Veg_Table[[#This Row],[WOOD_MAN]]&lt;&gt;"Not Needed")),1,0)</f>
        <v>0</v>
      </c>
      <c r="I1001" s="1">
        <f ca="1">IF(AND(Veg_Table[[#This Row],[Prescription_Changed]]="Yes",Veg_Table[[#This Row],[TAT_RESULT]]=""),1,0)</f>
        <v>0</v>
      </c>
      <c r="J1001" s="1">
        <f ca="1">SUM(Veg_Table[[#This Row],[Prescription and Status do not match]:[Prescription_Edited_And_TAT_Is_Blank]])</f>
        <v>0</v>
      </c>
      <c r="K1001" s="1">
        <f ca="1">IF(Veg_Table[[#This Row],[Sum of Errors]]&gt;0,1,0)</f>
        <v>0</v>
      </c>
      <c r="L1001" s="1">
        <f>1</f>
        <v>1</v>
      </c>
      <c r="M100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001" s="1">
        <f>IF(OR(MID(Veg_Table[[#This Row],[PRESCRIP]],2,1)="1",MID(Veg_Table[[#This Row],[PRESCRIP]],2,1)="2",MID(Veg_Table[[#This Row],[PRESCRIP]],2,1)="3",MID(Veg_Table[[#This Row],[PRESCRIP]],2,1)="4"),_xlfn.NUMBERVALUE(MID(Veg_Table[[#This Row],[PRESCRIP]],2,1)),"NA")</f>
        <v>1</v>
      </c>
      <c r="O1001" s="1">
        <f>WEEKNUM(Veg_Table[[#This Row],[EVM_LAST_EDITED_Day]],2)</f>
        <v>20</v>
      </c>
      <c r="P1001" s="25">
        <f>IFERROR(DATE(YEAR(Veg_Table[[#This Row],[EVM_LAST_EDITED2]]),MONTH(Veg_Table[[#This Row],[EVM_LAST_EDITED2]]),DAY(Veg_Table[[#This Row],[EVM_LAST_EDITED2]])),DATE(2019,1,1))</f>
        <v>43964</v>
      </c>
      <c r="Q1001" s="3">
        <f>VALUE(SUBSTITUTE(Veg_Table[[#This Row],[EVM_LAST_EDITED]],",",""))</f>
        <v>43964.4218431134</v>
      </c>
      <c r="R1001" s="1" t="str">
        <f>_xlfn.IFNA(IF(Veg_Table[[#This Row],[EVM_LAST_EDITOR]]="","zBlank EVM Last Editor",VLOOKUP(Veg_Table[[#This Row],[EVM_LAST_EDITOR]],Roster_Table[#All],4,FALSE)),"zAWRR Not in Roster")</f>
        <v>MGE</v>
      </c>
      <c r="S1001" s="1" t="str">
        <f>_xlfn.IFNA(IF(Veg_Table[[#This Row],[EVM_LAST_EDITOR]]="","zBlank EVM Last Editor",VLOOKUP(Veg_Table[[#This Row],[EVM_LAST_EDITOR]],Roster_Table[#All],16,FALSE)),"zCompany_AWRR not in Roster")</f>
        <v>MGE_Mountain G Enterprises</v>
      </c>
      <c r="T1001" s="2">
        <f>IFERROR(DATE(YEAR(Veg_Table[[#This Row],[Created2]]),MONTH(Veg_Table[[#This Row],[Created2]]),DAY(Veg_Table[[#This Row],[Created2]])),DATE(2019,1,1))</f>
        <v>43921</v>
      </c>
      <c r="U1001" s="3">
        <f>VALUE(SUBSTITUTE(Veg_Table[[#This Row],[Created]],",",""))</f>
        <v>43921.477256944403</v>
      </c>
      <c r="V1001" s="3" t="str">
        <f ca="1">IFERROR(_xlfn.IFNA(CELL("contents",INDIRECT(_xlfn.CONCAT("Veg_Table_Production_Data!",ADDRESS(MATCH(_xlfn.MAXIFS(#REF!,#REF!,"="&amp;Veg_Table[[#This Row],[AUTO_ID]],#REF!,"&lt;"&amp;Veg_Table[[#This Row],[EVM_LAST_EDITED_Day]]),#REF!,0),COLUMN(#REF!),4,1,)))),""),"")</f>
        <v/>
      </c>
      <c r="W1001" s="3" t="str">
        <f ca="1">IF(Veg_Table[[#This Row],[Previous_Prescription]]="","No",IF(Veg_Table[[#This Row],[Previous_Prescription]]=Veg_Table[[#This Row],[PRESCRIP]],"No","Yes"))</f>
        <v>No</v>
      </c>
      <c r="X1001" s="3" t="str">
        <f>IF(Veg_Table[[#This Row],[EVM_LAST_EDITED_Day]]=Veg_Table[[#This Row],[Created_Day]],"New","Old")</f>
        <v>Old</v>
      </c>
      <c r="Y1001" s="1">
        <f>IFERROR(IF(FIND("delete",LOWER(Veg_Table[[#This Row],[PI_COMMENTS]]))&gt;=1,1,0),0)</f>
        <v>0</v>
      </c>
      <c r="Z1001" s="1" t="str">
        <f>_xlfn.IFNA(IF(Veg_Table[[#This Row],[EVM_LAST_EDITOR]]="","Yes",VLOOKUP(Veg_Table[[#This Row],[EVM_LAST_EDITOR]],Roster_Table[#All],15,FALSE)),"Yes")</f>
        <v>Yes</v>
      </c>
      <c r="AA100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01" s="1" t="str">
        <f>_xlfn.IFNA(VLOOKUP(Veg_Table[[#This Row],[EVM_LAST_EDITOR]],Roster_Table[#All],3,FALSE),"zAWRR Not in Roster")</f>
        <v>Amanda</v>
      </c>
      <c r="AC1001" s="1" t="str">
        <f>_xlfn.IFNA(VLOOKUP(Veg_Table[[#This Row],[EVM_LAST_EDITOR]],Roster_Table[#All],2,FALSE),"zAWRR Not in Roster")</f>
        <v>Winne</v>
      </c>
      <c r="AD1001" s="1" t="str">
        <f>IF(_xlfn.CONCAT(Veg_Table[[#This Row],[First_Name]]," ",Veg_Table[[#This Row],[Last_Name]])="zAWRR Not in Roster zAWRR Not in Roster","zAWRR Not in Roster",_xlfn.CONCAT(Veg_Table[[#This Row],[First_Name]]," ",Veg_Table[[#This Row],[Last_Name]]))</f>
        <v>Amanda Winne</v>
      </c>
      <c r="AE1001">
        <v>2963476</v>
      </c>
      <c r="AF1001" t="s">
        <v>5639</v>
      </c>
      <c r="AG1001" t="s">
        <v>93</v>
      </c>
      <c r="AH1001" t="s">
        <v>1670</v>
      </c>
      <c r="AI1001" t="s">
        <v>1966</v>
      </c>
      <c r="AJ1001" t="s">
        <v>36</v>
      </c>
      <c r="AL1001" t="s">
        <v>22</v>
      </c>
      <c r="AM1001" t="s">
        <v>38</v>
      </c>
      <c r="AN1001" t="s">
        <v>25</v>
      </c>
      <c r="AO1001" t="s">
        <v>25</v>
      </c>
      <c r="AP1001">
        <v>7</v>
      </c>
      <c r="AQ1001">
        <v>45</v>
      </c>
      <c r="AR1001" t="s">
        <v>511</v>
      </c>
      <c r="AS1001" t="s">
        <v>45</v>
      </c>
      <c r="AT1001" t="s">
        <v>515</v>
      </c>
      <c r="AV1001" t="s">
        <v>512</v>
      </c>
      <c r="AW1001" t="s">
        <v>5640</v>
      </c>
      <c r="AZ1001"/>
      <c r="BB1001" s="4"/>
      <c r="BD1001" t="s">
        <v>29</v>
      </c>
      <c r="BE1001" t="s">
        <v>25</v>
      </c>
      <c r="BF1001" t="s">
        <v>513</v>
      </c>
      <c r="BI1001" s="3"/>
      <c r="BJ1001" t="s">
        <v>5417</v>
      </c>
      <c r="BK1001" s="30" t="s">
        <v>520</v>
      </c>
      <c r="BL1001" s="3">
        <v>43964.421843113429</v>
      </c>
      <c r="BM1001" t="s">
        <v>31</v>
      </c>
      <c r="BN1001" t="s">
        <v>32</v>
      </c>
      <c r="BP1001" t="s">
        <v>1671</v>
      </c>
      <c r="BQ1001" t="s">
        <v>1025</v>
      </c>
      <c r="BR1001" t="s">
        <v>28</v>
      </c>
      <c r="BS1001" t="s">
        <v>28</v>
      </c>
      <c r="BT1001" t="s">
        <v>166</v>
      </c>
      <c r="BU1001" s="3">
        <v>43921.477256944447</v>
      </c>
      <c r="BV1001" t="s">
        <v>803</v>
      </c>
      <c r="BW1001" s="3">
        <v>43964.480919837966</v>
      </c>
      <c r="BX1001" t="s">
        <v>5641</v>
      </c>
      <c r="CG1001"/>
      <c r="CH1001"/>
      <c r="CI1001"/>
      <c r="CY1001"/>
      <c r="DA1001"/>
      <c r="DF1001"/>
    </row>
    <row r="1002" spans="1:110" x14ac:dyDescent="0.25">
      <c r="A1002" s="1">
        <f>IF(Veg_Table[[#This Row],[VP_STATUS]]="Hold",0,IF(OR(AND(Veg_Table[[#This Row],[PRESCRIP]]="NW_No Work",Veg_Table[[#This Row],[VP_STATUS]]&lt;&gt;"No Work Required Under EVM"),AND(Veg_Table[[#This Row],[VP_STATUS]]="No Work Required Under EVM",Veg_Table[[#This Row],[PRESCRIP]]&lt;&gt;"NW_No Work")),1,0))</f>
        <v>0</v>
      </c>
      <c r="B1002" s="1">
        <f>IF(Veg_Table[[#This Row],[SPECIES]]="",1,0)</f>
        <v>0</v>
      </c>
      <c r="C1002" s="1">
        <f>IF(Veg_Table[[#This Row],[DIAMETER]]="",1,0)</f>
        <v>0</v>
      </c>
      <c r="D1002" s="1">
        <f>IF(Veg_Table[[#This Row],[HEIGHT]]="",1,0)</f>
        <v>0</v>
      </c>
      <c r="E100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02" s="1">
        <f>IF(AND(Veg_Table[[#This Row],[TAT_RESULT]]="ABATE",Veg_Table[[#This Row],[PRESCRIP]]="NW_No Work"),1,0)</f>
        <v>0</v>
      </c>
      <c r="G1002" s="1">
        <f>IF(OR(Veg_Table[[#This Row],[Prescription R-Scale]]="NA",Veg_Table[[#This Row],[Diameter R-Scale]]="NA"),0,IF(Veg_Table[[#This Row],[Diameter R-Scale]]&lt;&gt;Veg_Table[[#This Row],[Prescription R-Scale]],1,0))</f>
        <v>0</v>
      </c>
      <c r="H1002" s="1">
        <f>IF(OR(AND(Veg_Table[[#This Row],[PRESCRIP]]="BC_Br Rmv", Veg_Table[[#This Row],[WOOD_MAN]]&lt;&gt;"Not Needed"),AND(Veg_Table[[#This Row],[PRESCRIP]]="BCS_Br Rmv+Trt", Veg_Table[[#This Row],[WOOD_MAN]]&lt;&gt;"Not Needed")),1,0)</f>
        <v>0</v>
      </c>
      <c r="I1002" s="1">
        <f ca="1">IF(AND(Veg_Table[[#This Row],[Prescription_Changed]]="Yes",Veg_Table[[#This Row],[TAT_RESULT]]=""),1,0)</f>
        <v>0</v>
      </c>
      <c r="J1002" s="1">
        <f ca="1">SUM(Veg_Table[[#This Row],[Prescription and Status do not match]:[Prescription_Edited_And_TAT_Is_Blank]])</f>
        <v>0</v>
      </c>
      <c r="K1002" s="1">
        <f ca="1">IF(Veg_Table[[#This Row],[Sum of Errors]]&gt;0,1,0)</f>
        <v>0</v>
      </c>
      <c r="L1002" s="1">
        <f>1</f>
        <v>1</v>
      </c>
      <c r="M100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002" s="1">
        <f>IF(OR(MID(Veg_Table[[#This Row],[PRESCRIP]],2,1)="1",MID(Veg_Table[[#This Row],[PRESCRIP]],2,1)="2",MID(Veg_Table[[#This Row],[PRESCRIP]],2,1)="3",MID(Veg_Table[[#This Row],[PRESCRIP]],2,1)="4"),_xlfn.NUMBERVALUE(MID(Veg_Table[[#This Row],[PRESCRIP]],2,1)),"NA")</f>
        <v>1</v>
      </c>
      <c r="O1002" s="1">
        <f>WEEKNUM(Veg_Table[[#This Row],[EVM_LAST_EDITED_Day]],2)</f>
        <v>20</v>
      </c>
      <c r="P1002" s="25">
        <f>IFERROR(DATE(YEAR(Veg_Table[[#This Row],[EVM_LAST_EDITED2]]),MONTH(Veg_Table[[#This Row],[EVM_LAST_EDITED2]]),DAY(Veg_Table[[#This Row],[EVM_LAST_EDITED2]])),DATE(2019,1,1))</f>
        <v>43964</v>
      </c>
      <c r="Q1002" s="3">
        <f>VALUE(SUBSTITUTE(Veg_Table[[#This Row],[EVM_LAST_EDITED]],",",""))</f>
        <v>43964.422031562499</v>
      </c>
      <c r="R1002" s="1" t="str">
        <f>_xlfn.IFNA(IF(Veg_Table[[#This Row],[EVM_LAST_EDITOR]]="","zBlank EVM Last Editor",VLOOKUP(Veg_Table[[#This Row],[EVM_LAST_EDITOR]],Roster_Table[#All],4,FALSE)),"zAWRR Not in Roster")</f>
        <v>MGE</v>
      </c>
      <c r="S1002" s="1" t="str">
        <f>_xlfn.IFNA(IF(Veg_Table[[#This Row],[EVM_LAST_EDITOR]]="","zBlank EVM Last Editor",VLOOKUP(Veg_Table[[#This Row],[EVM_LAST_EDITOR]],Roster_Table[#All],16,FALSE)),"zCompany_AWRR not in Roster")</f>
        <v>MGE_Mountain G Enterprises</v>
      </c>
      <c r="T1002" s="2">
        <f>IFERROR(DATE(YEAR(Veg_Table[[#This Row],[Created2]]),MONTH(Veg_Table[[#This Row],[Created2]]),DAY(Veg_Table[[#This Row],[Created2]])),DATE(2019,1,1))</f>
        <v>43921</v>
      </c>
      <c r="U1002" s="3">
        <f>VALUE(SUBSTITUTE(Veg_Table[[#This Row],[Created]],",",""))</f>
        <v>43921.4628703704</v>
      </c>
      <c r="V1002" s="3" t="str">
        <f ca="1">IFERROR(_xlfn.IFNA(CELL("contents",INDIRECT(_xlfn.CONCAT("Veg_Table_Production_Data!",ADDRESS(MATCH(_xlfn.MAXIFS(#REF!,#REF!,"="&amp;Veg_Table[[#This Row],[AUTO_ID]],#REF!,"&lt;"&amp;Veg_Table[[#This Row],[EVM_LAST_EDITED_Day]]),#REF!,0),COLUMN(#REF!),4,1,)))),""),"")</f>
        <v/>
      </c>
      <c r="W1002" s="3" t="str">
        <f ca="1">IF(Veg_Table[[#This Row],[Previous_Prescription]]="","No",IF(Veg_Table[[#This Row],[Previous_Prescription]]=Veg_Table[[#This Row],[PRESCRIP]],"No","Yes"))</f>
        <v>No</v>
      </c>
      <c r="X1002" s="3" t="str">
        <f>IF(Veg_Table[[#This Row],[EVM_LAST_EDITED_Day]]=Veg_Table[[#This Row],[Created_Day]],"New","Old")</f>
        <v>Old</v>
      </c>
      <c r="Y1002" s="1">
        <f>IFERROR(IF(FIND("delete",LOWER(Veg_Table[[#This Row],[PI_COMMENTS]]))&gt;=1,1,0),0)</f>
        <v>0</v>
      </c>
      <c r="Z1002" s="1" t="str">
        <f>_xlfn.IFNA(IF(Veg_Table[[#This Row],[EVM_LAST_EDITOR]]="","Yes",VLOOKUP(Veg_Table[[#This Row],[EVM_LAST_EDITOR]],Roster_Table[#All],15,FALSE)),"Yes")</f>
        <v>Yes</v>
      </c>
      <c r="AA100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02" s="1" t="str">
        <f>_xlfn.IFNA(VLOOKUP(Veg_Table[[#This Row],[EVM_LAST_EDITOR]],Roster_Table[#All],3,FALSE),"zAWRR Not in Roster")</f>
        <v>Amanda</v>
      </c>
      <c r="AC1002" s="1" t="str">
        <f>_xlfn.IFNA(VLOOKUP(Veg_Table[[#This Row],[EVM_LAST_EDITOR]],Roster_Table[#All],2,FALSE),"zAWRR Not in Roster")</f>
        <v>Winne</v>
      </c>
      <c r="AD1002" s="1" t="str">
        <f>IF(_xlfn.CONCAT(Veg_Table[[#This Row],[First_Name]]," ",Veg_Table[[#This Row],[Last_Name]])="zAWRR Not in Roster zAWRR Not in Roster","zAWRR Not in Roster",_xlfn.CONCAT(Veg_Table[[#This Row],[First_Name]]," ",Veg_Table[[#This Row],[Last_Name]]))</f>
        <v>Amanda Winne</v>
      </c>
      <c r="AE1002">
        <v>2963472</v>
      </c>
      <c r="AF1002" t="s">
        <v>5636</v>
      </c>
      <c r="AG1002" t="s">
        <v>93</v>
      </c>
      <c r="AH1002" t="s">
        <v>1670</v>
      </c>
      <c r="AI1002" t="s">
        <v>1966</v>
      </c>
      <c r="AJ1002" t="s">
        <v>36</v>
      </c>
      <c r="AL1002" t="s">
        <v>22</v>
      </c>
      <c r="AM1002" t="s">
        <v>38</v>
      </c>
      <c r="AN1002" t="s">
        <v>25</v>
      </c>
      <c r="AO1002" t="s">
        <v>25</v>
      </c>
      <c r="AP1002">
        <v>5</v>
      </c>
      <c r="AQ1002">
        <v>36</v>
      </c>
      <c r="AR1002" t="s">
        <v>511</v>
      </c>
      <c r="AS1002" t="s">
        <v>45</v>
      </c>
      <c r="AT1002" t="s">
        <v>515</v>
      </c>
      <c r="AV1002" t="s">
        <v>512</v>
      </c>
      <c r="AW1002" t="s">
        <v>5637</v>
      </c>
      <c r="AZ1002"/>
      <c r="BB1002" s="4"/>
      <c r="BD1002" t="s">
        <v>29</v>
      </c>
      <c r="BE1002" t="s">
        <v>25</v>
      </c>
      <c r="BF1002" t="s">
        <v>513</v>
      </c>
      <c r="BI1002" s="3"/>
      <c r="BJ1002" t="s">
        <v>5417</v>
      </c>
      <c r="BK1002" s="30" t="s">
        <v>520</v>
      </c>
      <c r="BL1002" s="3">
        <v>43964.422031562499</v>
      </c>
      <c r="BM1002" t="s">
        <v>31</v>
      </c>
      <c r="BN1002" t="s">
        <v>32</v>
      </c>
      <c r="BP1002" t="s">
        <v>1671</v>
      </c>
      <c r="BQ1002" t="s">
        <v>1025</v>
      </c>
      <c r="BR1002" t="s">
        <v>28</v>
      </c>
      <c r="BS1002" t="s">
        <v>28</v>
      </c>
      <c r="BT1002" t="s">
        <v>166</v>
      </c>
      <c r="BU1002" s="3">
        <v>43921.462870370371</v>
      </c>
      <c r="BV1002" t="s">
        <v>803</v>
      </c>
      <c r="BW1002" s="3">
        <v>43964.480919837966</v>
      </c>
      <c r="BX1002" t="s">
        <v>5638</v>
      </c>
      <c r="CG1002"/>
      <c r="CH1002"/>
      <c r="CI1002"/>
      <c r="CY1002"/>
      <c r="DA1002"/>
      <c r="DF1002"/>
    </row>
    <row r="1003" spans="1:110" x14ac:dyDescent="0.25">
      <c r="A1003" s="1">
        <f>IF(Veg_Table[[#This Row],[VP_STATUS]]="Hold",0,IF(OR(AND(Veg_Table[[#This Row],[PRESCRIP]]="NW_No Work",Veg_Table[[#This Row],[VP_STATUS]]&lt;&gt;"No Work Required Under EVM"),AND(Veg_Table[[#This Row],[VP_STATUS]]="No Work Required Under EVM",Veg_Table[[#This Row],[PRESCRIP]]&lt;&gt;"NW_No Work")),1,0))</f>
        <v>0</v>
      </c>
      <c r="B1003" s="1">
        <f>IF(Veg_Table[[#This Row],[SPECIES]]="",1,0)</f>
        <v>0</v>
      </c>
      <c r="C1003" s="1">
        <f>IF(Veg_Table[[#This Row],[DIAMETER]]="",1,0)</f>
        <v>0</v>
      </c>
      <c r="D1003" s="1">
        <f>IF(Veg_Table[[#This Row],[HEIGHT]]="",1,0)</f>
        <v>0</v>
      </c>
      <c r="E100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03" s="1">
        <f>IF(AND(Veg_Table[[#This Row],[TAT_RESULT]]="ABATE",Veg_Table[[#This Row],[PRESCRIP]]="NW_No Work"),1,0)</f>
        <v>0</v>
      </c>
      <c r="G1003" s="1">
        <f>IF(OR(Veg_Table[[#This Row],[Prescription R-Scale]]="NA",Veg_Table[[#This Row],[Diameter R-Scale]]="NA"),0,IF(Veg_Table[[#This Row],[Diameter R-Scale]]&lt;&gt;Veg_Table[[#This Row],[Prescription R-Scale]],1,0))</f>
        <v>0</v>
      </c>
      <c r="H1003" s="1">
        <f>IF(OR(AND(Veg_Table[[#This Row],[PRESCRIP]]="BC_Br Rmv", Veg_Table[[#This Row],[WOOD_MAN]]&lt;&gt;"Not Needed"),AND(Veg_Table[[#This Row],[PRESCRIP]]="BCS_Br Rmv+Trt", Veg_Table[[#This Row],[WOOD_MAN]]&lt;&gt;"Not Needed")),1,0)</f>
        <v>0</v>
      </c>
      <c r="I1003" s="1">
        <f ca="1">IF(AND(Veg_Table[[#This Row],[Prescription_Changed]]="Yes",Veg_Table[[#This Row],[TAT_RESULT]]=""),1,0)</f>
        <v>0</v>
      </c>
      <c r="J1003" s="1">
        <f ca="1">SUM(Veg_Table[[#This Row],[Prescription and Status do not match]:[Prescription_Edited_And_TAT_Is_Blank]])</f>
        <v>0</v>
      </c>
      <c r="K1003" s="1">
        <f ca="1">IF(Veg_Table[[#This Row],[Sum of Errors]]&gt;0,1,0)</f>
        <v>0</v>
      </c>
      <c r="L1003" s="1">
        <f>1</f>
        <v>1</v>
      </c>
      <c r="M100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003" s="1">
        <f>IF(OR(MID(Veg_Table[[#This Row],[PRESCRIP]],2,1)="1",MID(Veg_Table[[#This Row],[PRESCRIP]],2,1)="2",MID(Veg_Table[[#This Row],[PRESCRIP]],2,1)="3",MID(Veg_Table[[#This Row],[PRESCRIP]],2,1)="4"),_xlfn.NUMBERVALUE(MID(Veg_Table[[#This Row],[PRESCRIP]],2,1)),"NA")</f>
        <v>1</v>
      </c>
      <c r="O1003" s="1">
        <f>WEEKNUM(Veg_Table[[#This Row],[EVM_LAST_EDITED_Day]],2)</f>
        <v>20</v>
      </c>
      <c r="P1003" s="25">
        <f>IFERROR(DATE(YEAR(Veg_Table[[#This Row],[EVM_LAST_EDITED2]]),MONTH(Veg_Table[[#This Row],[EVM_LAST_EDITED2]]),DAY(Veg_Table[[#This Row],[EVM_LAST_EDITED2]])),DATE(2019,1,1))</f>
        <v>43964</v>
      </c>
      <c r="Q1003" s="3">
        <f>VALUE(SUBSTITUTE(Veg_Table[[#This Row],[EVM_LAST_EDITED]],",",""))</f>
        <v>43964.422210590303</v>
      </c>
      <c r="R1003" s="1" t="str">
        <f>_xlfn.IFNA(IF(Veg_Table[[#This Row],[EVM_LAST_EDITOR]]="","zBlank EVM Last Editor",VLOOKUP(Veg_Table[[#This Row],[EVM_LAST_EDITOR]],Roster_Table[#All],4,FALSE)),"zAWRR Not in Roster")</f>
        <v>MGE</v>
      </c>
      <c r="S1003" s="1" t="str">
        <f>_xlfn.IFNA(IF(Veg_Table[[#This Row],[EVM_LAST_EDITOR]]="","zBlank EVM Last Editor",VLOOKUP(Veg_Table[[#This Row],[EVM_LAST_EDITOR]],Roster_Table[#All],16,FALSE)),"zCompany_AWRR not in Roster")</f>
        <v>MGE_Mountain G Enterprises</v>
      </c>
      <c r="T1003" s="2">
        <f>IFERROR(DATE(YEAR(Veg_Table[[#This Row],[Created2]]),MONTH(Veg_Table[[#This Row],[Created2]]),DAY(Veg_Table[[#This Row],[Created2]])),DATE(2019,1,1))</f>
        <v>43921</v>
      </c>
      <c r="U1003" s="3">
        <f>VALUE(SUBSTITUTE(Veg_Table[[#This Row],[Created]],",",""))</f>
        <v>43921.499039351896</v>
      </c>
      <c r="V1003" s="3" t="str">
        <f ca="1">IFERROR(_xlfn.IFNA(CELL("contents",INDIRECT(_xlfn.CONCAT("Veg_Table_Production_Data!",ADDRESS(MATCH(_xlfn.MAXIFS(#REF!,#REF!,"="&amp;Veg_Table[[#This Row],[AUTO_ID]],#REF!,"&lt;"&amp;Veg_Table[[#This Row],[EVM_LAST_EDITED_Day]]),#REF!,0),COLUMN(#REF!),4,1,)))),""),"")</f>
        <v/>
      </c>
      <c r="W1003" s="3" t="str">
        <f ca="1">IF(Veg_Table[[#This Row],[Previous_Prescription]]="","No",IF(Veg_Table[[#This Row],[Previous_Prescription]]=Veg_Table[[#This Row],[PRESCRIP]],"No","Yes"))</f>
        <v>No</v>
      </c>
      <c r="X1003" s="3" t="str">
        <f>IF(Veg_Table[[#This Row],[EVM_LAST_EDITED_Day]]=Veg_Table[[#This Row],[Created_Day]],"New","Old")</f>
        <v>Old</v>
      </c>
      <c r="Y1003" s="1">
        <f>IFERROR(IF(FIND("delete",LOWER(Veg_Table[[#This Row],[PI_COMMENTS]]))&gt;=1,1,0),0)</f>
        <v>0</v>
      </c>
      <c r="Z1003" s="1" t="str">
        <f>_xlfn.IFNA(IF(Veg_Table[[#This Row],[EVM_LAST_EDITOR]]="","Yes",VLOOKUP(Veg_Table[[#This Row],[EVM_LAST_EDITOR]],Roster_Table[#All],15,FALSE)),"Yes")</f>
        <v>Yes</v>
      </c>
      <c r="AA100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03" s="1" t="str">
        <f>_xlfn.IFNA(VLOOKUP(Veg_Table[[#This Row],[EVM_LAST_EDITOR]],Roster_Table[#All],3,FALSE),"zAWRR Not in Roster")</f>
        <v>Amanda</v>
      </c>
      <c r="AC1003" s="1" t="str">
        <f>_xlfn.IFNA(VLOOKUP(Veg_Table[[#This Row],[EVM_LAST_EDITOR]],Roster_Table[#All],2,FALSE),"zAWRR Not in Roster")</f>
        <v>Winne</v>
      </c>
      <c r="AD1003" s="1" t="str">
        <f>IF(_xlfn.CONCAT(Veg_Table[[#This Row],[First_Name]]," ",Veg_Table[[#This Row],[Last_Name]])="zAWRR Not in Roster zAWRR Not in Roster","zAWRR Not in Roster",_xlfn.CONCAT(Veg_Table[[#This Row],[First_Name]]," ",Veg_Table[[#This Row],[Last_Name]]))</f>
        <v>Amanda Winne</v>
      </c>
      <c r="AE1003">
        <v>2963482</v>
      </c>
      <c r="AF1003" t="s">
        <v>5633</v>
      </c>
      <c r="AG1003" t="s">
        <v>93</v>
      </c>
      <c r="AH1003" t="s">
        <v>1670</v>
      </c>
      <c r="AI1003" t="s">
        <v>1966</v>
      </c>
      <c r="AJ1003" t="s">
        <v>36</v>
      </c>
      <c r="AL1003" t="s">
        <v>22</v>
      </c>
      <c r="AM1003" t="s">
        <v>38</v>
      </c>
      <c r="AN1003" t="s">
        <v>25</v>
      </c>
      <c r="AO1003" t="s">
        <v>25</v>
      </c>
      <c r="AP1003">
        <v>7</v>
      </c>
      <c r="AQ1003">
        <v>45</v>
      </c>
      <c r="AR1003" t="s">
        <v>511</v>
      </c>
      <c r="AS1003" t="s">
        <v>45</v>
      </c>
      <c r="AT1003" t="s">
        <v>515</v>
      </c>
      <c r="AV1003" t="s">
        <v>512</v>
      </c>
      <c r="AW1003" t="s">
        <v>5634</v>
      </c>
      <c r="AZ1003"/>
      <c r="BB1003" s="4"/>
      <c r="BD1003" t="s">
        <v>29</v>
      </c>
      <c r="BE1003" t="s">
        <v>25</v>
      </c>
      <c r="BF1003" t="s">
        <v>513</v>
      </c>
      <c r="BI1003" s="3"/>
      <c r="BJ1003" t="s">
        <v>5417</v>
      </c>
      <c r="BK1003" s="30" t="s">
        <v>520</v>
      </c>
      <c r="BL1003" s="3">
        <v>43964.422210590281</v>
      </c>
      <c r="BM1003" t="s">
        <v>31</v>
      </c>
      <c r="BN1003" t="s">
        <v>32</v>
      </c>
      <c r="BP1003" t="s">
        <v>1671</v>
      </c>
      <c r="BQ1003" t="s">
        <v>1025</v>
      </c>
      <c r="BR1003" t="s">
        <v>28</v>
      </c>
      <c r="BS1003" t="s">
        <v>28</v>
      </c>
      <c r="BT1003" t="s">
        <v>166</v>
      </c>
      <c r="BU1003" s="3">
        <v>43921.499039351853</v>
      </c>
      <c r="BV1003" t="s">
        <v>803</v>
      </c>
      <c r="BW1003" s="3">
        <v>43964.480919837966</v>
      </c>
      <c r="BX1003" t="s">
        <v>5635</v>
      </c>
      <c r="CG1003"/>
      <c r="CH1003"/>
      <c r="CI1003"/>
      <c r="CY1003"/>
      <c r="DA1003"/>
      <c r="DF1003"/>
    </row>
    <row r="1004" spans="1:110" x14ac:dyDescent="0.25">
      <c r="A1004" s="1">
        <f>IF(Veg_Table[[#This Row],[VP_STATUS]]="Hold",0,IF(OR(AND(Veg_Table[[#This Row],[PRESCRIP]]="NW_No Work",Veg_Table[[#This Row],[VP_STATUS]]&lt;&gt;"No Work Required Under EVM"),AND(Veg_Table[[#This Row],[VP_STATUS]]="No Work Required Under EVM",Veg_Table[[#This Row],[PRESCRIP]]&lt;&gt;"NW_No Work")),1,0))</f>
        <v>0</v>
      </c>
      <c r="B1004" s="1">
        <f>IF(Veg_Table[[#This Row],[SPECIES]]="",1,0)</f>
        <v>0</v>
      </c>
      <c r="C1004" s="1">
        <f>IF(Veg_Table[[#This Row],[DIAMETER]]="",1,0)</f>
        <v>0</v>
      </c>
      <c r="D1004" s="1">
        <f>IF(Veg_Table[[#This Row],[HEIGHT]]="",1,0)</f>
        <v>0</v>
      </c>
      <c r="E100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04" s="1">
        <f>IF(AND(Veg_Table[[#This Row],[TAT_RESULT]]="ABATE",Veg_Table[[#This Row],[PRESCRIP]]="NW_No Work"),1,0)</f>
        <v>0</v>
      </c>
      <c r="G1004" s="1">
        <f>IF(OR(Veg_Table[[#This Row],[Prescription R-Scale]]="NA",Veg_Table[[#This Row],[Diameter R-Scale]]="NA"),0,IF(Veg_Table[[#This Row],[Diameter R-Scale]]&lt;&gt;Veg_Table[[#This Row],[Prescription R-Scale]],1,0))</f>
        <v>0</v>
      </c>
      <c r="H1004" s="1">
        <f>IF(OR(AND(Veg_Table[[#This Row],[PRESCRIP]]="BC_Br Rmv", Veg_Table[[#This Row],[WOOD_MAN]]&lt;&gt;"Not Needed"),AND(Veg_Table[[#This Row],[PRESCRIP]]="BCS_Br Rmv+Trt", Veg_Table[[#This Row],[WOOD_MAN]]&lt;&gt;"Not Needed")),1,0)</f>
        <v>0</v>
      </c>
      <c r="I1004" s="1">
        <f ca="1">IF(AND(Veg_Table[[#This Row],[Prescription_Changed]]="Yes",Veg_Table[[#This Row],[TAT_RESULT]]=""),1,0)</f>
        <v>0</v>
      </c>
      <c r="J1004" s="1">
        <f ca="1">SUM(Veg_Table[[#This Row],[Prescription and Status do not match]:[Prescription_Edited_And_TAT_Is_Blank]])</f>
        <v>0</v>
      </c>
      <c r="K1004" s="1">
        <f ca="1">IF(Veg_Table[[#This Row],[Sum of Errors]]&gt;0,1,0)</f>
        <v>0</v>
      </c>
      <c r="L1004" s="1">
        <f>1</f>
        <v>1</v>
      </c>
      <c r="M100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004" s="1">
        <f>IF(OR(MID(Veg_Table[[#This Row],[PRESCRIP]],2,1)="1",MID(Veg_Table[[#This Row],[PRESCRIP]],2,1)="2",MID(Veg_Table[[#This Row],[PRESCRIP]],2,1)="3",MID(Veg_Table[[#This Row],[PRESCRIP]],2,1)="4"),_xlfn.NUMBERVALUE(MID(Veg_Table[[#This Row],[PRESCRIP]],2,1)),"NA")</f>
        <v>1</v>
      </c>
      <c r="O1004" s="1">
        <f>WEEKNUM(Veg_Table[[#This Row],[EVM_LAST_EDITED_Day]],2)</f>
        <v>20</v>
      </c>
      <c r="P1004" s="25">
        <f>IFERROR(DATE(YEAR(Veg_Table[[#This Row],[EVM_LAST_EDITED2]]),MONTH(Veg_Table[[#This Row],[EVM_LAST_EDITED2]]),DAY(Veg_Table[[#This Row],[EVM_LAST_EDITED2]])),DATE(2019,1,1))</f>
        <v>43964</v>
      </c>
      <c r="Q1004" s="3">
        <f>VALUE(SUBSTITUTE(Veg_Table[[#This Row],[EVM_LAST_EDITED]],",",""))</f>
        <v>43964.422381122698</v>
      </c>
      <c r="R1004" s="1" t="str">
        <f>_xlfn.IFNA(IF(Veg_Table[[#This Row],[EVM_LAST_EDITOR]]="","zBlank EVM Last Editor",VLOOKUP(Veg_Table[[#This Row],[EVM_LAST_EDITOR]],Roster_Table[#All],4,FALSE)),"zAWRR Not in Roster")</f>
        <v>MGE</v>
      </c>
      <c r="S1004" s="1" t="str">
        <f>_xlfn.IFNA(IF(Veg_Table[[#This Row],[EVM_LAST_EDITOR]]="","zBlank EVM Last Editor",VLOOKUP(Veg_Table[[#This Row],[EVM_LAST_EDITOR]],Roster_Table[#All],16,FALSE)),"zCompany_AWRR not in Roster")</f>
        <v>MGE_Mountain G Enterprises</v>
      </c>
      <c r="T1004" s="2">
        <f>IFERROR(DATE(YEAR(Veg_Table[[#This Row],[Created2]]),MONTH(Veg_Table[[#This Row],[Created2]]),DAY(Veg_Table[[#This Row],[Created2]])),DATE(2019,1,1))</f>
        <v>43921</v>
      </c>
      <c r="U1004" s="3">
        <f>VALUE(SUBSTITUTE(Veg_Table[[#This Row],[Created]],",",""))</f>
        <v>43921.479861111096</v>
      </c>
      <c r="V1004" s="3" t="str">
        <f ca="1">IFERROR(_xlfn.IFNA(CELL("contents",INDIRECT(_xlfn.CONCAT("Veg_Table_Production_Data!",ADDRESS(MATCH(_xlfn.MAXIFS(#REF!,#REF!,"="&amp;Veg_Table[[#This Row],[AUTO_ID]],#REF!,"&lt;"&amp;Veg_Table[[#This Row],[EVM_LAST_EDITED_Day]]),#REF!,0),COLUMN(#REF!),4,1,)))),""),"")</f>
        <v/>
      </c>
      <c r="W1004" s="3" t="str">
        <f ca="1">IF(Veg_Table[[#This Row],[Previous_Prescription]]="","No",IF(Veg_Table[[#This Row],[Previous_Prescription]]=Veg_Table[[#This Row],[PRESCRIP]],"No","Yes"))</f>
        <v>No</v>
      </c>
      <c r="X1004" s="3" t="str">
        <f>IF(Veg_Table[[#This Row],[EVM_LAST_EDITED_Day]]=Veg_Table[[#This Row],[Created_Day]],"New","Old")</f>
        <v>Old</v>
      </c>
      <c r="Y1004" s="1">
        <f>IFERROR(IF(FIND("delete",LOWER(Veg_Table[[#This Row],[PI_COMMENTS]]))&gt;=1,1,0),0)</f>
        <v>0</v>
      </c>
      <c r="Z1004" s="1" t="str">
        <f>_xlfn.IFNA(IF(Veg_Table[[#This Row],[EVM_LAST_EDITOR]]="","Yes",VLOOKUP(Veg_Table[[#This Row],[EVM_LAST_EDITOR]],Roster_Table[#All],15,FALSE)),"Yes")</f>
        <v>Yes</v>
      </c>
      <c r="AA100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04" s="1" t="str">
        <f>_xlfn.IFNA(VLOOKUP(Veg_Table[[#This Row],[EVM_LAST_EDITOR]],Roster_Table[#All],3,FALSE),"zAWRR Not in Roster")</f>
        <v>Amanda</v>
      </c>
      <c r="AC1004" s="1" t="str">
        <f>_xlfn.IFNA(VLOOKUP(Veg_Table[[#This Row],[EVM_LAST_EDITOR]],Roster_Table[#All],2,FALSE),"zAWRR Not in Roster")</f>
        <v>Winne</v>
      </c>
      <c r="AD1004" s="1" t="str">
        <f>IF(_xlfn.CONCAT(Veg_Table[[#This Row],[First_Name]]," ",Veg_Table[[#This Row],[Last_Name]])="zAWRR Not in Roster zAWRR Not in Roster","zAWRR Not in Roster",_xlfn.CONCAT(Veg_Table[[#This Row],[First_Name]]," ",Veg_Table[[#This Row],[Last_Name]]))</f>
        <v>Amanda Winne</v>
      </c>
      <c r="AE1004">
        <v>2963477</v>
      </c>
      <c r="AF1004" t="s">
        <v>5630</v>
      </c>
      <c r="AG1004" t="s">
        <v>93</v>
      </c>
      <c r="AH1004" t="s">
        <v>1670</v>
      </c>
      <c r="AI1004" t="s">
        <v>1966</v>
      </c>
      <c r="AJ1004" t="s">
        <v>36</v>
      </c>
      <c r="AL1004" t="s">
        <v>22</v>
      </c>
      <c r="AM1004" t="s">
        <v>38</v>
      </c>
      <c r="AN1004" t="s">
        <v>25</v>
      </c>
      <c r="AO1004" t="s">
        <v>25</v>
      </c>
      <c r="AP1004">
        <v>5</v>
      </c>
      <c r="AQ1004">
        <v>37</v>
      </c>
      <c r="AR1004" t="s">
        <v>511</v>
      </c>
      <c r="AS1004" t="s">
        <v>45</v>
      </c>
      <c r="AT1004" t="s">
        <v>515</v>
      </c>
      <c r="AV1004" t="s">
        <v>512</v>
      </c>
      <c r="AW1004" t="s">
        <v>5631</v>
      </c>
      <c r="AZ1004"/>
      <c r="BB1004" s="4"/>
      <c r="BD1004" t="s">
        <v>29</v>
      </c>
      <c r="BE1004" t="s">
        <v>25</v>
      </c>
      <c r="BF1004" t="s">
        <v>513</v>
      </c>
      <c r="BI1004" s="3"/>
      <c r="BJ1004" t="s">
        <v>5417</v>
      </c>
      <c r="BK1004" s="30" t="s">
        <v>520</v>
      </c>
      <c r="BL1004" s="3">
        <v>43964.422381122684</v>
      </c>
      <c r="BM1004" t="s">
        <v>31</v>
      </c>
      <c r="BN1004" t="s">
        <v>32</v>
      </c>
      <c r="BP1004" t="s">
        <v>1671</v>
      </c>
      <c r="BQ1004" t="s">
        <v>1025</v>
      </c>
      <c r="BR1004" t="s">
        <v>28</v>
      </c>
      <c r="BS1004" t="s">
        <v>28</v>
      </c>
      <c r="BT1004" t="s">
        <v>166</v>
      </c>
      <c r="BU1004" s="3">
        <v>43921.479861111111</v>
      </c>
      <c r="BV1004" t="s">
        <v>803</v>
      </c>
      <c r="BW1004" s="3">
        <v>43964.480919837966</v>
      </c>
      <c r="BX1004" t="s">
        <v>5632</v>
      </c>
      <c r="CG1004"/>
      <c r="CH1004"/>
      <c r="CI1004"/>
      <c r="CY1004"/>
      <c r="DA1004"/>
      <c r="DF1004"/>
    </row>
    <row r="1005" spans="1:110" x14ac:dyDescent="0.25">
      <c r="A1005" s="1">
        <f>IF(Veg_Table[[#This Row],[VP_STATUS]]="Hold",0,IF(OR(AND(Veg_Table[[#This Row],[PRESCRIP]]="NW_No Work",Veg_Table[[#This Row],[VP_STATUS]]&lt;&gt;"No Work Required Under EVM"),AND(Veg_Table[[#This Row],[VP_STATUS]]="No Work Required Under EVM",Veg_Table[[#This Row],[PRESCRIP]]&lt;&gt;"NW_No Work")),1,0))</f>
        <v>0</v>
      </c>
      <c r="B1005" s="1">
        <f>IF(Veg_Table[[#This Row],[SPECIES]]="",1,0)</f>
        <v>0</v>
      </c>
      <c r="C1005" s="1">
        <f>IF(Veg_Table[[#This Row],[DIAMETER]]="",1,0)</f>
        <v>0</v>
      </c>
      <c r="D1005" s="1">
        <f>IF(Veg_Table[[#This Row],[HEIGHT]]="",1,0)</f>
        <v>0</v>
      </c>
      <c r="E100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05" s="1">
        <f>IF(AND(Veg_Table[[#This Row],[TAT_RESULT]]="ABATE",Veg_Table[[#This Row],[PRESCRIP]]="NW_No Work"),1,0)</f>
        <v>0</v>
      </c>
      <c r="G1005" s="1">
        <f>IF(OR(Veg_Table[[#This Row],[Prescription R-Scale]]="NA",Veg_Table[[#This Row],[Diameter R-Scale]]="NA"),0,IF(Veg_Table[[#This Row],[Diameter R-Scale]]&lt;&gt;Veg_Table[[#This Row],[Prescription R-Scale]],1,0))</f>
        <v>0</v>
      </c>
      <c r="H1005" s="1">
        <f>IF(OR(AND(Veg_Table[[#This Row],[PRESCRIP]]="BC_Br Rmv", Veg_Table[[#This Row],[WOOD_MAN]]&lt;&gt;"Not Needed"),AND(Veg_Table[[#This Row],[PRESCRIP]]="BCS_Br Rmv+Trt", Veg_Table[[#This Row],[WOOD_MAN]]&lt;&gt;"Not Needed")),1,0)</f>
        <v>0</v>
      </c>
      <c r="I1005" s="1">
        <f ca="1">IF(AND(Veg_Table[[#This Row],[Prescription_Changed]]="Yes",Veg_Table[[#This Row],[TAT_RESULT]]=""),1,0)</f>
        <v>0</v>
      </c>
      <c r="J1005" s="1">
        <f ca="1">SUM(Veg_Table[[#This Row],[Prescription and Status do not match]:[Prescription_Edited_And_TAT_Is_Blank]])</f>
        <v>0</v>
      </c>
      <c r="K1005" s="1">
        <f ca="1">IF(Veg_Table[[#This Row],[Sum of Errors]]&gt;0,1,0)</f>
        <v>0</v>
      </c>
      <c r="L1005" s="1">
        <f>1</f>
        <v>1</v>
      </c>
      <c r="M100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005" s="1">
        <f>IF(OR(MID(Veg_Table[[#This Row],[PRESCRIP]],2,1)="1",MID(Veg_Table[[#This Row],[PRESCRIP]],2,1)="2",MID(Veg_Table[[#This Row],[PRESCRIP]],2,1)="3",MID(Veg_Table[[#This Row],[PRESCRIP]],2,1)="4"),_xlfn.NUMBERVALUE(MID(Veg_Table[[#This Row],[PRESCRIP]],2,1)),"NA")</f>
        <v>1</v>
      </c>
      <c r="O1005" s="1">
        <f>WEEKNUM(Veg_Table[[#This Row],[EVM_LAST_EDITED_Day]],2)</f>
        <v>20</v>
      </c>
      <c r="P1005" s="25">
        <f>IFERROR(DATE(YEAR(Veg_Table[[#This Row],[EVM_LAST_EDITED2]]),MONTH(Veg_Table[[#This Row],[EVM_LAST_EDITED2]]),DAY(Veg_Table[[#This Row],[EVM_LAST_EDITED2]])),DATE(2019,1,1))</f>
        <v>43964</v>
      </c>
      <c r="Q1005" s="3">
        <f>VALUE(SUBSTITUTE(Veg_Table[[#This Row],[EVM_LAST_EDITED]],",",""))</f>
        <v>43964.422657638897</v>
      </c>
      <c r="R1005" s="1" t="str">
        <f>_xlfn.IFNA(IF(Veg_Table[[#This Row],[EVM_LAST_EDITOR]]="","zBlank EVM Last Editor",VLOOKUP(Veg_Table[[#This Row],[EVM_LAST_EDITOR]],Roster_Table[#All],4,FALSE)),"zAWRR Not in Roster")</f>
        <v>MGE</v>
      </c>
      <c r="S1005" s="1" t="str">
        <f>_xlfn.IFNA(IF(Veg_Table[[#This Row],[EVM_LAST_EDITOR]]="","zBlank EVM Last Editor",VLOOKUP(Veg_Table[[#This Row],[EVM_LAST_EDITOR]],Roster_Table[#All],16,FALSE)),"zCompany_AWRR not in Roster")</f>
        <v>MGE_Mountain G Enterprises</v>
      </c>
      <c r="T1005" s="2">
        <f>IFERROR(DATE(YEAR(Veg_Table[[#This Row],[Created2]]),MONTH(Veg_Table[[#This Row],[Created2]]),DAY(Veg_Table[[#This Row],[Created2]])),DATE(2019,1,1))</f>
        <v>43921</v>
      </c>
      <c r="U1005" s="3">
        <f>VALUE(SUBSTITUTE(Veg_Table[[#This Row],[Created]],",",""))</f>
        <v>43921.464432870402</v>
      </c>
      <c r="V1005" s="3" t="str">
        <f ca="1">IFERROR(_xlfn.IFNA(CELL("contents",INDIRECT(_xlfn.CONCAT("Veg_Table_Production_Data!",ADDRESS(MATCH(_xlfn.MAXIFS(#REF!,#REF!,"="&amp;Veg_Table[[#This Row],[AUTO_ID]],#REF!,"&lt;"&amp;Veg_Table[[#This Row],[EVM_LAST_EDITED_Day]]),#REF!,0),COLUMN(#REF!),4,1,)))),""),"")</f>
        <v/>
      </c>
      <c r="W1005" s="3" t="str">
        <f ca="1">IF(Veg_Table[[#This Row],[Previous_Prescription]]="","No",IF(Veg_Table[[#This Row],[Previous_Prescription]]=Veg_Table[[#This Row],[PRESCRIP]],"No","Yes"))</f>
        <v>No</v>
      </c>
      <c r="X1005" s="3" t="str">
        <f>IF(Veg_Table[[#This Row],[EVM_LAST_EDITED_Day]]=Veg_Table[[#This Row],[Created_Day]],"New","Old")</f>
        <v>Old</v>
      </c>
      <c r="Y1005" s="1">
        <f>IFERROR(IF(FIND("delete",LOWER(Veg_Table[[#This Row],[PI_COMMENTS]]))&gt;=1,1,0),0)</f>
        <v>0</v>
      </c>
      <c r="Z1005" s="1" t="str">
        <f>_xlfn.IFNA(IF(Veg_Table[[#This Row],[EVM_LAST_EDITOR]]="","Yes",VLOOKUP(Veg_Table[[#This Row],[EVM_LAST_EDITOR]],Roster_Table[#All],15,FALSE)),"Yes")</f>
        <v>Yes</v>
      </c>
      <c r="AA100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05" s="1" t="str">
        <f>_xlfn.IFNA(VLOOKUP(Veg_Table[[#This Row],[EVM_LAST_EDITOR]],Roster_Table[#All],3,FALSE),"zAWRR Not in Roster")</f>
        <v>Amanda</v>
      </c>
      <c r="AC1005" s="1" t="str">
        <f>_xlfn.IFNA(VLOOKUP(Veg_Table[[#This Row],[EVM_LAST_EDITOR]],Roster_Table[#All],2,FALSE),"zAWRR Not in Roster")</f>
        <v>Winne</v>
      </c>
      <c r="AD1005" s="1" t="str">
        <f>IF(_xlfn.CONCAT(Veg_Table[[#This Row],[First_Name]]," ",Veg_Table[[#This Row],[Last_Name]])="zAWRR Not in Roster zAWRR Not in Roster","zAWRR Not in Roster",_xlfn.CONCAT(Veg_Table[[#This Row],[First_Name]]," ",Veg_Table[[#This Row],[Last_Name]]))</f>
        <v>Amanda Winne</v>
      </c>
      <c r="AE1005">
        <v>2963473</v>
      </c>
      <c r="AF1005" t="s">
        <v>5627</v>
      </c>
      <c r="AG1005" t="s">
        <v>93</v>
      </c>
      <c r="AH1005" t="s">
        <v>1670</v>
      </c>
      <c r="AI1005" t="s">
        <v>1966</v>
      </c>
      <c r="AJ1005" t="s">
        <v>36</v>
      </c>
      <c r="AL1005" t="s">
        <v>22</v>
      </c>
      <c r="AM1005" t="s">
        <v>38</v>
      </c>
      <c r="AN1005" t="s">
        <v>25</v>
      </c>
      <c r="AO1005" t="s">
        <v>25</v>
      </c>
      <c r="AP1005">
        <v>4</v>
      </c>
      <c r="AQ1005">
        <v>33</v>
      </c>
      <c r="AR1005" t="s">
        <v>511</v>
      </c>
      <c r="AS1005" t="s">
        <v>45</v>
      </c>
      <c r="AT1005" t="s">
        <v>515</v>
      </c>
      <c r="AV1005" t="s">
        <v>512</v>
      </c>
      <c r="AW1005" t="s">
        <v>5628</v>
      </c>
      <c r="AZ1005"/>
      <c r="BB1005" s="4"/>
      <c r="BD1005" t="s">
        <v>29</v>
      </c>
      <c r="BE1005" t="s">
        <v>25</v>
      </c>
      <c r="BF1005" t="s">
        <v>513</v>
      </c>
      <c r="BI1005" s="3"/>
      <c r="BJ1005" t="s">
        <v>5417</v>
      </c>
      <c r="BK1005" s="30" t="s">
        <v>520</v>
      </c>
      <c r="BL1005" s="3">
        <v>43964.42265763889</v>
      </c>
      <c r="BM1005" t="s">
        <v>31</v>
      </c>
      <c r="BN1005" t="s">
        <v>32</v>
      </c>
      <c r="BP1005" t="s">
        <v>1671</v>
      </c>
      <c r="BQ1005" t="s">
        <v>1025</v>
      </c>
      <c r="BR1005" t="s">
        <v>28</v>
      </c>
      <c r="BS1005" t="s">
        <v>28</v>
      </c>
      <c r="BT1005" t="s">
        <v>166</v>
      </c>
      <c r="BU1005" s="3">
        <v>43921.464432870373</v>
      </c>
      <c r="BV1005" t="s">
        <v>803</v>
      </c>
      <c r="BW1005" s="3">
        <v>43964.480919837966</v>
      </c>
      <c r="BX1005" t="s">
        <v>5629</v>
      </c>
      <c r="CG1005"/>
      <c r="CH1005"/>
      <c r="CI1005"/>
      <c r="CY1005"/>
      <c r="DA1005"/>
      <c r="DF1005"/>
    </row>
    <row r="1006" spans="1:110" x14ac:dyDescent="0.25">
      <c r="A1006" s="1">
        <f>IF(Veg_Table[[#This Row],[VP_STATUS]]="Hold",0,IF(OR(AND(Veg_Table[[#This Row],[PRESCRIP]]="NW_No Work",Veg_Table[[#This Row],[VP_STATUS]]&lt;&gt;"No Work Required Under EVM"),AND(Veg_Table[[#This Row],[VP_STATUS]]="No Work Required Under EVM",Veg_Table[[#This Row],[PRESCRIP]]&lt;&gt;"NW_No Work")),1,0))</f>
        <v>0</v>
      </c>
      <c r="B1006" s="1">
        <f>IF(Veg_Table[[#This Row],[SPECIES]]="",1,0)</f>
        <v>0</v>
      </c>
      <c r="C1006" s="1">
        <f>IF(Veg_Table[[#This Row],[DIAMETER]]="",1,0)</f>
        <v>0</v>
      </c>
      <c r="D1006" s="1">
        <f>IF(Veg_Table[[#This Row],[HEIGHT]]="",1,0)</f>
        <v>0</v>
      </c>
      <c r="E100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06" s="1">
        <f>IF(AND(Veg_Table[[#This Row],[TAT_RESULT]]="ABATE",Veg_Table[[#This Row],[PRESCRIP]]="NW_No Work"),1,0)</f>
        <v>0</v>
      </c>
      <c r="G1006" s="1">
        <f>IF(OR(Veg_Table[[#This Row],[Prescription R-Scale]]="NA",Veg_Table[[#This Row],[Diameter R-Scale]]="NA"),0,IF(Veg_Table[[#This Row],[Diameter R-Scale]]&lt;&gt;Veg_Table[[#This Row],[Prescription R-Scale]],1,0))</f>
        <v>0</v>
      </c>
      <c r="H1006" s="1">
        <f>IF(OR(AND(Veg_Table[[#This Row],[PRESCRIP]]="BC_Br Rmv", Veg_Table[[#This Row],[WOOD_MAN]]&lt;&gt;"Not Needed"),AND(Veg_Table[[#This Row],[PRESCRIP]]="BCS_Br Rmv+Trt", Veg_Table[[#This Row],[WOOD_MAN]]&lt;&gt;"Not Needed")),1,0)</f>
        <v>0</v>
      </c>
      <c r="I1006" s="1">
        <f ca="1">IF(AND(Veg_Table[[#This Row],[Prescription_Changed]]="Yes",Veg_Table[[#This Row],[TAT_RESULT]]=""),1,0)</f>
        <v>0</v>
      </c>
      <c r="J1006" s="1">
        <f ca="1">SUM(Veg_Table[[#This Row],[Prescription and Status do not match]:[Prescription_Edited_And_TAT_Is_Blank]])</f>
        <v>0</v>
      </c>
      <c r="K1006" s="1">
        <f ca="1">IF(Veg_Table[[#This Row],[Sum of Errors]]&gt;0,1,0)</f>
        <v>0</v>
      </c>
      <c r="L1006" s="1">
        <f>1</f>
        <v>1</v>
      </c>
      <c r="M100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006" s="1">
        <f>IF(OR(MID(Veg_Table[[#This Row],[PRESCRIP]],2,1)="1",MID(Veg_Table[[#This Row],[PRESCRIP]],2,1)="2",MID(Veg_Table[[#This Row],[PRESCRIP]],2,1)="3",MID(Veg_Table[[#This Row],[PRESCRIP]],2,1)="4"),_xlfn.NUMBERVALUE(MID(Veg_Table[[#This Row],[PRESCRIP]],2,1)),"NA")</f>
        <v>1</v>
      </c>
      <c r="O1006" s="1">
        <f>WEEKNUM(Veg_Table[[#This Row],[EVM_LAST_EDITED_Day]],2)</f>
        <v>20</v>
      </c>
      <c r="P1006" s="25">
        <f>IFERROR(DATE(YEAR(Veg_Table[[#This Row],[EVM_LAST_EDITED2]]),MONTH(Veg_Table[[#This Row],[EVM_LAST_EDITED2]]),DAY(Veg_Table[[#This Row],[EVM_LAST_EDITED2]])),DATE(2019,1,1))</f>
        <v>43964</v>
      </c>
      <c r="Q1006" s="3">
        <f>VALUE(SUBSTITUTE(Veg_Table[[#This Row],[EVM_LAST_EDITED]],",",""))</f>
        <v>43964.422917615702</v>
      </c>
      <c r="R1006" s="1" t="str">
        <f>_xlfn.IFNA(IF(Veg_Table[[#This Row],[EVM_LAST_EDITOR]]="","zBlank EVM Last Editor",VLOOKUP(Veg_Table[[#This Row],[EVM_LAST_EDITOR]],Roster_Table[#All],4,FALSE)),"zAWRR Not in Roster")</f>
        <v>MGE</v>
      </c>
      <c r="S1006" s="1" t="str">
        <f>_xlfn.IFNA(IF(Veg_Table[[#This Row],[EVM_LAST_EDITOR]]="","zBlank EVM Last Editor",VLOOKUP(Veg_Table[[#This Row],[EVM_LAST_EDITOR]],Roster_Table[#All],16,FALSE)),"zCompany_AWRR not in Roster")</f>
        <v>MGE_Mountain G Enterprises</v>
      </c>
      <c r="T1006" s="2">
        <f>IFERROR(DATE(YEAR(Veg_Table[[#This Row],[Created2]]),MONTH(Veg_Table[[#This Row],[Created2]]),DAY(Veg_Table[[#This Row],[Created2]])),DATE(2019,1,1))</f>
        <v>43921</v>
      </c>
      <c r="U1006" s="3">
        <f>VALUE(SUBSTITUTE(Veg_Table[[#This Row],[Created]],",",""))</f>
        <v>43921.469027777799</v>
      </c>
      <c r="V1006" s="3" t="str">
        <f ca="1">IFERROR(_xlfn.IFNA(CELL("contents",INDIRECT(_xlfn.CONCAT("Veg_Table_Production_Data!",ADDRESS(MATCH(_xlfn.MAXIFS(#REF!,#REF!,"="&amp;Veg_Table[[#This Row],[AUTO_ID]],#REF!,"&lt;"&amp;Veg_Table[[#This Row],[EVM_LAST_EDITED_Day]]),#REF!,0),COLUMN(#REF!),4,1,)))),""),"")</f>
        <v/>
      </c>
      <c r="W1006" s="3" t="str">
        <f ca="1">IF(Veg_Table[[#This Row],[Previous_Prescription]]="","No",IF(Veg_Table[[#This Row],[Previous_Prescription]]=Veg_Table[[#This Row],[PRESCRIP]],"No","Yes"))</f>
        <v>No</v>
      </c>
      <c r="X1006" s="3" t="str">
        <f>IF(Veg_Table[[#This Row],[EVM_LAST_EDITED_Day]]=Veg_Table[[#This Row],[Created_Day]],"New","Old")</f>
        <v>Old</v>
      </c>
      <c r="Y1006" s="1">
        <f>IFERROR(IF(FIND("delete",LOWER(Veg_Table[[#This Row],[PI_COMMENTS]]))&gt;=1,1,0),0)</f>
        <v>0</v>
      </c>
      <c r="Z1006" s="1" t="str">
        <f>_xlfn.IFNA(IF(Veg_Table[[#This Row],[EVM_LAST_EDITOR]]="","Yes",VLOOKUP(Veg_Table[[#This Row],[EVM_LAST_EDITOR]],Roster_Table[#All],15,FALSE)),"Yes")</f>
        <v>Yes</v>
      </c>
      <c r="AA100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06" s="1" t="str">
        <f>_xlfn.IFNA(VLOOKUP(Veg_Table[[#This Row],[EVM_LAST_EDITOR]],Roster_Table[#All],3,FALSE),"zAWRR Not in Roster")</f>
        <v>Amanda</v>
      </c>
      <c r="AC1006" s="1" t="str">
        <f>_xlfn.IFNA(VLOOKUP(Veg_Table[[#This Row],[EVM_LAST_EDITOR]],Roster_Table[#All],2,FALSE),"zAWRR Not in Roster")</f>
        <v>Winne</v>
      </c>
      <c r="AD1006" s="1" t="str">
        <f>IF(_xlfn.CONCAT(Veg_Table[[#This Row],[First_Name]]," ",Veg_Table[[#This Row],[Last_Name]])="zAWRR Not in Roster zAWRR Not in Roster","zAWRR Not in Roster",_xlfn.CONCAT(Veg_Table[[#This Row],[First_Name]]," ",Veg_Table[[#This Row],[Last_Name]]))</f>
        <v>Amanda Winne</v>
      </c>
      <c r="AE1006">
        <v>2963474</v>
      </c>
      <c r="AF1006" t="s">
        <v>5624</v>
      </c>
      <c r="AG1006" t="s">
        <v>93</v>
      </c>
      <c r="AH1006" t="s">
        <v>1670</v>
      </c>
      <c r="AI1006" t="s">
        <v>1966</v>
      </c>
      <c r="AJ1006" t="s">
        <v>36</v>
      </c>
      <c r="AL1006" t="s">
        <v>22</v>
      </c>
      <c r="AM1006" t="s">
        <v>38</v>
      </c>
      <c r="AN1006" t="s">
        <v>25</v>
      </c>
      <c r="AO1006" t="s">
        <v>25</v>
      </c>
      <c r="AP1006">
        <v>10</v>
      </c>
      <c r="AQ1006">
        <v>30</v>
      </c>
      <c r="AR1006" t="s">
        <v>511</v>
      </c>
      <c r="AS1006" t="s">
        <v>45</v>
      </c>
      <c r="AT1006" t="s">
        <v>515</v>
      </c>
      <c r="AV1006" t="s">
        <v>512</v>
      </c>
      <c r="AW1006" t="s">
        <v>5625</v>
      </c>
      <c r="AZ1006"/>
      <c r="BB1006" s="4"/>
      <c r="BD1006" t="s">
        <v>29</v>
      </c>
      <c r="BE1006" t="s">
        <v>25</v>
      </c>
      <c r="BF1006" t="s">
        <v>513</v>
      </c>
      <c r="BI1006" s="3"/>
      <c r="BJ1006" t="s">
        <v>5417</v>
      </c>
      <c r="BK1006" s="30" t="s">
        <v>520</v>
      </c>
      <c r="BL1006" s="3">
        <v>43964.422917615739</v>
      </c>
      <c r="BM1006" t="s">
        <v>31</v>
      </c>
      <c r="BN1006" t="s">
        <v>32</v>
      </c>
      <c r="BP1006" t="s">
        <v>1671</v>
      </c>
      <c r="BQ1006" t="s">
        <v>1025</v>
      </c>
      <c r="BR1006" t="s">
        <v>28</v>
      </c>
      <c r="BS1006" t="s">
        <v>28</v>
      </c>
      <c r="BT1006" t="s">
        <v>166</v>
      </c>
      <c r="BU1006" s="3">
        <v>43921.469027777777</v>
      </c>
      <c r="BV1006" t="s">
        <v>803</v>
      </c>
      <c r="BW1006" s="3">
        <v>43964.480919837966</v>
      </c>
      <c r="BX1006" t="s">
        <v>5626</v>
      </c>
      <c r="CG1006"/>
      <c r="CH1006"/>
      <c r="CI1006"/>
      <c r="CY1006"/>
      <c r="DA1006"/>
      <c r="DF1006"/>
    </row>
    <row r="1007" spans="1:110" x14ac:dyDescent="0.25">
      <c r="A1007" s="1">
        <f>IF(Veg_Table[[#This Row],[VP_STATUS]]="Hold",0,IF(OR(AND(Veg_Table[[#This Row],[PRESCRIP]]="NW_No Work",Veg_Table[[#This Row],[VP_STATUS]]&lt;&gt;"No Work Required Under EVM"),AND(Veg_Table[[#This Row],[VP_STATUS]]="No Work Required Under EVM",Veg_Table[[#This Row],[PRESCRIP]]&lt;&gt;"NW_No Work")),1,0))</f>
        <v>0</v>
      </c>
      <c r="B1007" s="1">
        <f>IF(Veg_Table[[#This Row],[SPECIES]]="",1,0)</f>
        <v>0</v>
      </c>
      <c r="C1007" s="1">
        <f>IF(Veg_Table[[#This Row],[DIAMETER]]="",1,0)</f>
        <v>0</v>
      </c>
      <c r="D1007" s="1">
        <f>IF(Veg_Table[[#This Row],[HEIGHT]]="",1,0)</f>
        <v>0</v>
      </c>
      <c r="E100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07" s="1">
        <f>IF(AND(Veg_Table[[#This Row],[TAT_RESULT]]="ABATE",Veg_Table[[#This Row],[PRESCRIP]]="NW_No Work"),1,0)</f>
        <v>0</v>
      </c>
      <c r="G1007" s="1">
        <f>IF(OR(Veg_Table[[#This Row],[Prescription R-Scale]]="NA",Veg_Table[[#This Row],[Diameter R-Scale]]="NA"),0,IF(Veg_Table[[#This Row],[Diameter R-Scale]]&lt;&gt;Veg_Table[[#This Row],[Prescription R-Scale]],1,0))</f>
        <v>0</v>
      </c>
      <c r="H1007" s="1">
        <f>IF(OR(AND(Veg_Table[[#This Row],[PRESCRIP]]="BC_Br Rmv", Veg_Table[[#This Row],[WOOD_MAN]]&lt;&gt;"Not Needed"),AND(Veg_Table[[#This Row],[PRESCRIP]]="BCS_Br Rmv+Trt", Veg_Table[[#This Row],[WOOD_MAN]]&lt;&gt;"Not Needed")),1,0)</f>
        <v>0</v>
      </c>
      <c r="I1007" s="1">
        <f ca="1">IF(AND(Veg_Table[[#This Row],[Prescription_Changed]]="Yes",Veg_Table[[#This Row],[TAT_RESULT]]=""),1,0)</f>
        <v>0</v>
      </c>
      <c r="J1007" s="1">
        <f ca="1">SUM(Veg_Table[[#This Row],[Prescription and Status do not match]:[Prescription_Edited_And_TAT_Is_Blank]])</f>
        <v>0</v>
      </c>
      <c r="K1007" s="1">
        <f ca="1">IF(Veg_Table[[#This Row],[Sum of Errors]]&gt;0,1,0)</f>
        <v>0</v>
      </c>
      <c r="L1007" s="1">
        <f>1</f>
        <v>1</v>
      </c>
      <c r="M100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007" s="1">
        <f>IF(OR(MID(Veg_Table[[#This Row],[PRESCRIP]],2,1)="1",MID(Veg_Table[[#This Row],[PRESCRIP]],2,1)="2",MID(Veg_Table[[#This Row],[PRESCRIP]],2,1)="3",MID(Veg_Table[[#This Row],[PRESCRIP]],2,1)="4"),_xlfn.NUMBERVALUE(MID(Veg_Table[[#This Row],[PRESCRIP]],2,1)),"NA")</f>
        <v>1</v>
      </c>
      <c r="O1007" s="1">
        <f>WEEKNUM(Veg_Table[[#This Row],[EVM_LAST_EDITED_Day]],2)</f>
        <v>20</v>
      </c>
      <c r="P1007" s="25">
        <f>IFERROR(DATE(YEAR(Veg_Table[[#This Row],[EVM_LAST_EDITED2]]),MONTH(Veg_Table[[#This Row],[EVM_LAST_EDITED2]]),DAY(Veg_Table[[#This Row],[EVM_LAST_EDITED2]])),DATE(2019,1,1))</f>
        <v>43964</v>
      </c>
      <c r="Q1007" s="3">
        <f>VALUE(SUBSTITUTE(Veg_Table[[#This Row],[EVM_LAST_EDITED]],",",""))</f>
        <v>43964.426620289298</v>
      </c>
      <c r="R1007" s="1" t="str">
        <f>_xlfn.IFNA(IF(Veg_Table[[#This Row],[EVM_LAST_EDITOR]]="","zBlank EVM Last Editor",VLOOKUP(Veg_Table[[#This Row],[EVM_LAST_EDITOR]],Roster_Table[#All],4,FALSE)),"zAWRR Not in Roster")</f>
        <v>MGE</v>
      </c>
      <c r="S1007" s="1" t="str">
        <f>_xlfn.IFNA(IF(Veg_Table[[#This Row],[EVM_LAST_EDITOR]]="","zBlank EVM Last Editor",VLOOKUP(Veg_Table[[#This Row],[EVM_LAST_EDITOR]],Roster_Table[#All],16,FALSE)),"zCompany_AWRR not in Roster")</f>
        <v>MGE_Mountain G Enterprises</v>
      </c>
      <c r="T1007" s="2">
        <f>IFERROR(DATE(YEAR(Veg_Table[[#This Row],[Created2]]),MONTH(Veg_Table[[#This Row],[Created2]]),DAY(Veg_Table[[#This Row],[Created2]])),DATE(2019,1,1))</f>
        <v>43921</v>
      </c>
      <c r="U1007" s="3">
        <f>VALUE(SUBSTITUTE(Veg_Table[[#This Row],[Created]],",",""))</f>
        <v>43921.502303240697</v>
      </c>
      <c r="V1007" s="3" t="str">
        <f ca="1">IFERROR(_xlfn.IFNA(CELL("contents",INDIRECT(_xlfn.CONCAT("Veg_Table_Production_Data!",ADDRESS(MATCH(_xlfn.MAXIFS(#REF!,#REF!,"="&amp;Veg_Table[[#This Row],[AUTO_ID]],#REF!,"&lt;"&amp;Veg_Table[[#This Row],[EVM_LAST_EDITED_Day]]),#REF!,0),COLUMN(#REF!),4,1,)))),""),"")</f>
        <v/>
      </c>
      <c r="W1007" s="3" t="str">
        <f ca="1">IF(Veg_Table[[#This Row],[Previous_Prescription]]="","No",IF(Veg_Table[[#This Row],[Previous_Prescription]]=Veg_Table[[#This Row],[PRESCRIP]],"No","Yes"))</f>
        <v>No</v>
      </c>
      <c r="X1007" s="3" t="str">
        <f>IF(Veg_Table[[#This Row],[EVM_LAST_EDITED_Day]]=Veg_Table[[#This Row],[Created_Day]],"New","Old")</f>
        <v>Old</v>
      </c>
      <c r="Y1007" s="1">
        <f>IFERROR(IF(FIND("delete",LOWER(Veg_Table[[#This Row],[PI_COMMENTS]]))&gt;=1,1,0),0)</f>
        <v>0</v>
      </c>
      <c r="Z1007" s="1" t="str">
        <f>_xlfn.IFNA(IF(Veg_Table[[#This Row],[EVM_LAST_EDITOR]]="","Yes",VLOOKUP(Veg_Table[[#This Row],[EVM_LAST_EDITOR]],Roster_Table[#All],15,FALSE)),"Yes")</f>
        <v>Yes</v>
      </c>
      <c r="AA100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07" s="1" t="str">
        <f>_xlfn.IFNA(VLOOKUP(Veg_Table[[#This Row],[EVM_LAST_EDITOR]],Roster_Table[#All],3,FALSE),"zAWRR Not in Roster")</f>
        <v>Amanda</v>
      </c>
      <c r="AC1007" s="1" t="str">
        <f>_xlfn.IFNA(VLOOKUP(Veg_Table[[#This Row],[EVM_LAST_EDITOR]],Roster_Table[#All],2,FALSE),"zAWRR Not in Roster")</f>
        <v>Winne</v>
      </c>
      <c r="AD1007" s="1" t="str">
        <f>IF(_xlfn.CONCAT(Veg_Table[[#This Row],[First_Name]]," ",Veg_Table[[#This Row],[Last_Name]])="zAWRR Not in Roster zAWRR Not in Roster","zAWRR Not in Roster",_xlfn.CONCAT(Veg_Table[[#This Row],[First_Name]]," ",Veg_Table[[#This Row],[Last_Name]]))</f>
        <v>Amanda Winne</v>
      </c>
      <c r="AE1007">
        <v>2963483</v>
      </c>
      <c r="AF1007" t="s">
        <v>5621</v>
      </c>
      <c r="AG1007" t="s">
        <v>93</v>
      </c>
      <c r="AH1007" t="s">
        <v>1670</v>
      </c>
      <c r="AI1007" t="s">
        <v>1966</v>
      </c>
      <c r="AJ1007" t="s">
        <v>36</v>
      </c>
      <c r="AL1007" t="s">
        <v>22</v>
      </c>
      <c r="AM1007" t="s">
        <v>38</v>
      </c>
      <c r="AN1007" t="s">
        <v>25</v>
      </c>
      <c r="AO1007" t="s">
        <v>25</v>
      </c>
      <c r="AP1007">
        <v>10</v>
      </c>
      <c r="AQ1007">
        <v>60</v>
      </c>
      <c r="AR1007" t="s">
        <v>511</v>
      </c>
      <c r="AS1007" t="s">
        <v>45</v>
      </c>
      <c r="AT1007" t="s">
        <v>515</v>
      </c>
      <c r="AV1007" t="s">
        <v>512</v>
      </c>
      <c r="AW1007" t="s">
        <v>5622</v>
      </c>
      <c r="AZ1007"/>
      <c r="BB1007" s="4"/>
      <c r="BD1007" t="s">
        <v>29</v>
      </c>
      <c r="BE1007" t="s">
        <v>25</v>
      </c>
      <c r="BF1007" t="s">
        <v>513</v>
      </c>
      <c r="BI1007" s="3"/>
      <c r="BJ1007" t="s">
        <v>5417</v>
      </c>
      <c r="BK1007" s="30" t="s">
        <v>520</v>
      </c>
      <c r="BL1007" s="3">
        <v>43964.426620289349</v>
      </c>
      <c r="BM1007" t="s">
        <v>31</v>
      </c>
      <c r="BN1007" t="s">
        <v>32</v>
      </c>
      <c r="BP1007" t="s">
        <v>1671</v>
      </c>
      <c r="BQ1007" t="s">
        <v>1025</v>
      </c>
      <c r="BR1007" t="s">
        <v>28</v>
      </c>
      <c r="BS1007" t="s">
        <v>28</v>
      </c>
      <c r="BT1007" t="s">
        <v>166</v>
      </c>
      <c r="BU1007" s="3">
        <v>43921.502303240741</v>
      </c>
      <c r="BV1007" t="s">
        <v>803</v>
      </c>
      <c r="BW1007" s="3">
        <v>43964.480919837966</v>
      </c>
      <c r="BX1007" t="s">
        <v>5623</v>
      </c>
      <c r="CG1007"/>
      <c r="CH1007"/>
      <c r="CI1007"/>
      <c r="CY1007"/>
      <c r="DA1007"/>
      <c r="DF1007"/>
    </row>
    <row r="1008" spans="1:110" x14ac:dyDescent="0.25">
      <c r="A1008" s="1">
        <f>IF(Veg_Table[[#This Row],[VP_STATUS]]="Hold",0,IF(OR(AND(Veg_Table[[#This Row],[PRESCRIP]]="NW_No Work",Veg_Table[[#This Row],[VP_STATUS]]&lt;&gt;"No Work Required Under EVM"),AND(Veg_Table[[#This Row],[VP_STATUS]]="No Work Required Under EVM",Veg_Table[[#This Row],[PRESCRIP]]&lt;&gt;"NW_No Work")),1,0))</f>
        <v>0</v>
      </c>
      <c r="B1008" s="1">
        <f>IF(Veg_Table[[#This Row],[SPECIES]]="",1,0)</f>
        <v>0</v>
      </c>
      <c r="C1008" s="1">
        <f>IF(Veg_Table[[#This Row],[DIAMETER]]="",1,0)</f>
        <v>0</v>
      </c>
      <c r="D1008" s="1">
        <f>IF(Veg_Table[[#This Row],[HEIGHT]]="",1,0)</f>
        <v>0</v>
      </c>
      <c r="E100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08" s="1">
        <f>IF(AND(Veg_Table[[#This Row],[TAT_RESULT]]="ABATE",Veg_Table[[#This Row],[PRESCRIP]]="NW_No Work"),1,0)</f>
        <v>0</v>
      </c>
      <c r="G1008" s="1">
        <f>IF(OR(Veg_Table[[#This Row],[Prescription R-Scale]]="NA",Veg_Table[[#This Row],[Diameter R-Scale]]="NA"),0,IF(Veg_Table[[#This Row],[Diameter R-Scale]]&lt;&gt;Veg_Table[[#This Row],[Prescription R-Scale]],1,0))</f>
        <v>0</v>
      </c>
      <c r="H1008" s="1">
        <f>IF(OR(AND(Veg_Table[[#This Row],[PRESCRIP]]="BC_Br Rmv", Veg_Table[[#This Row],[WOOD_MAN]]&lt;&gt;"Not Needed"),AND(Veg_Table[[#This Row],[PRESCRIP]]="BCS_Br Rmv+Trt", Veg_Table[[#This Row],[WOOD_MAN]]&lt;&gt;"Not Needed")),1,0)</f>
        <v>0</v>
      </c>
      <c r="I1008" s="1">
        <f ca="1">IF(AND(Veg_Table[[#This Row],[Prescription_Changed]]="Yes",Veg_Table[[#This Row],[TAT_RESULT]]=""),1,0)</f>
        <v>0</v>
      </c>
      <c r="J1008" s="1">
        <f ca="1">SUM(Veg_Table[[#This Row],[Prescription and Status do not match]:[Prescription_Edited_And_TAT_Is_Blank]])</f>
        <v>0</v>
      </c>
      <c r="K1008" s="1">
        <f ca="1">IF(Veg_Table[[#This Row],[Sum of Errors]]&gt;0,1,0)</f>
        <v>0</v>
      </c>
      <c r="L1008" s="1">
        <f>1</f>
        <v>1</v>
      </c>
      <c r="M100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008" s="1">
        <f>IF(OR(MID(Veg_Table[[#This Row],[PRESCRIP]],2,1)="1",MID(Veg_Table[[#This Row],[PRESCRIP]],2,1)="2",MID(Veg_Table[[#This Row],[PRESCRIP]],2,1)="3",MID(Veg_Table[[#This Row],[PRESCRIP]],2,1)="4"),_xlfn.NUMBERVALUE(MID(Veg_Table[[#This Row],[PRESCRIP]],2,1)),"NA")</f>
        <v>1</v>
      </c>
      <c r="O1008" s="1">
        <f>WEEKNUM(Veg_Table[[#This Row],[EVM_LAST_EDITED_Day]],2)</f>
        <v>20</v>
      </c>
      <c r="P1008" s="25">
        <f>IFERROR(DATE(YEAR(Veg_Table[[#This Row],[EVM_LAST_EDITED2]]),MONTH(Veg_Table[[#This Row],[EVM_LAST_EDITED2]]),DAY(Veg_Table[[#This Row],[EVM_LAST_EDITED2]])),DATE(2019,1,1))</f>
        <v>43964</v>
      </c>
      <c r="Q1008" s="3">
        <f>VALUE(SUBSTITUTE(Veg_Table[[#This Row],[EVM_LAST_EDITED]],",",""))</f>
        <v>43964.427638888897</v>
      </c>
      <c r="R1008" s="1" t="str">
        <f>_xlfn.IFNA(IF(Veg_Table[[#This Row],[EVM_LAST_EDITOR]]="","zBlank EVM Last Editor",VLOOKUP(Veg_Table[[#This Row],[EVM_LAST_EDITOR]],Roster_Table[#All],4,FALSE)),"zAWRR Not in Roster")</f>
        <v>MGE</v>
      </c>
      <c r="S1008" s="1" t="str">
        <f>_xlfn.IFNA(IF(Veg_Table[[#This Row],[EVM_LAST_EDITOR]]="","zBlank EVM Last Editor",VLOOKUP(Veg_Table[[#This Row],[EVM_LAST_EDITOR]],Roster_Table[#All],16,FALSE)),"zCompany_AWRR not in Roster")</f>
        <v>MGE_Mountain G Enterprises</v>
      </c>
      <c r="T1008" s="2">
        <f>IFERROR(DATE(YEAR(Veg_Table[[#This Row],[Created2]]),MONTH(Veg_Table[[#This Row],[Created2]]),DAY(Veg_Table[[#This Row],[Created2]])),DATE(2019,1,1))</f>
        <v>43964</v>
      </c>
      <c r="U1008" s="3">
        <f>VALUE(SUBSTITUTE(Veg_Table[[#This Row],[Created]],",",""))</f>
        <v>43964.427638888897</v>
      </c>
      <c r="V1008" s="3" t="str">
        <f ca="1">IFERROR(_xlfn.IFNA(CELL("contents",INDIRECT(_xlfn.CONCAT("Veg_Table_Production_Data!",ADDRESS(MATCH(_xlfn.MAXIFS(#REF!,#REF!,"="&amp;Veg_Table[[#This Row],[AUTO_ID]],#REF!,"&lt;"&amp;Veg_Table[[#This Row],[EVM_LAST_EDITED_Day]]),#REF!,0),COLUMN(#REF!),4,1,)))),""),"")</f>
        <v/>
      </c>
      <c r="W1008" s="3" t="str">
        <f ca="1">IF(Veg_Table[[#This Row],[Previous_Prescription]]="","No",IF(Veg_Table[[#This Row],[Previous_Prescription]]=Veg_Table[[#This Row],[PRESCRIP]],"No","Yes"))</f>
        <v>No</v>
      </c>
      <c r="X1008" s="3" t="str">
        <f>IF(Veg_Table[[#This Row],[EVM_LAST_EDITED_Day]]=Veg_Table[[#This Row],[Created_Day]],"New","Old")</f>
        <v>New</v>
      </c>
      <c r="Y1008" s="1">
        <f>IFERROR(IF(FIND("delete",LOWER(Veg_Table[[#This Row],[PI_COMMENTS]]))&gt;=1,1,0),0)</f>
        <v>0</v>
      </c>
      <c r="Z1008" s="1" t="str">
        <f>_xlfn.IFNA(IF(Veg_Table[[#This Row],[EVM_LAST_EDITOR]]="","Yes",VLOOKUP(Veg_Table[[#This Row],[EVM_LAST_EDITOR]],Roster_Table[#All],15,FALSE)),"Yes")</f>
        <v>Yes</v>
      </c>
      <c r="AA100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08" s="1" t="str">
        <f>_xlfn.IFNA(VLOOKUP(Veg_Table[[#This Row],[EVM_LAST_EDITOR]],Roster_Table[#All],3,FALSE),"zAWRR Not in Roster")</f>
        <v>Tyler</v>
      </c>
      <c r="AC1008" s="1" t="str">
        <f>_xlfn.IFNA(VLOOKUP(Veg_Table[[#This Row],[EVM_LAST_EDITOR]],Roster_Table[#All],2,FALSE),"zAWRR Not in Roster")</f>
        <v>Rey</v>
      </c>
      <c r="AD1008" s="1" t="str">
        <f>IF(_xlfn.CONCAT(Veg_Table[[#This Row],[First_Name]]," ",Veg_Table[[#This Row],[Last_Name]])="zAWRR Not in Roster zAWRR Not in Roster","zAWRR Not in Roster",_xlfn.CONCAT(Veg_Table[[#This Row],[First_Name]]," ",Veg_Table[[#This Row],[Last_Name]]))</f>
        <v>Tyler Rey</v>
      </c>
      <c r="AE1008">
        <v>3225868</v>
      </c>
      <c r="AF1008" t="s">
        <v>5970</v>
      </c>
      <c r="AG1008" t="s">
        <v>93</v>
      </c>
      <c r="AH1008" t="s">
        <v>1670</v>
      </c>
      <c r="AI1008" t="s">
        <v>1966</v>
      </c>
      <c r="AJ1008" t="s">
        <v>36</v>
      </c>
      <c r="AL1008" t="s">
        <v>22</v>
      </c>
      <c r="AM1008" t="s">
        <v>38</v>
      </c>
      <c r="AN1008" t="s">
        <v>25</v>
      </c>
      <c r="AO1008" t="s">
        <v>25</v>
      </c>
      <c r="AP1008">
        <v>8</v>
      </c>
      <c r="AQ1008">
        <v>70</v>
      </c>
      <c r="AR1008" t="s">
        <v>511</v>
      </c>
      <c r="AS1008" t="s">
        <v>45</v>
      </c>
      <c r="AT1008" t="s">
        <v>515</v>
      </c>
      <c r="AV1008" t="s">
        <v>512</v>
      </c>
      <c r="AW1008" t="s">
        <v>5619</v>
      </c>
      <c r="AZ1008"/>
      <c r="BB1008" s="4"/>
      <c r="BD1008" t="s">
        <v>29</v>
      </c>
      <c r="BE1008" t="s">
        <v>25</v>
      </c>
      <c r="BF1008" t="s">
        <v>513</v>
      </c>
      <c r="BI1008" s="3"/>
      <c r="BJ1008" t="s">
        <v>5609</v>
      </c>
      <c r="BK1008" s="30" t="s">
        <v>166</v>
      </c>
      <c r="BL1008" s="3">
        <v>43964.42763888889</v>
      </c>
      <c r="BM1008" t="s">
        <v>31</v>
      </c>
      <c r="BN1008" t="s">
        <v>32</v>
      </c>
      <c r="BP1008" t="s">
        <v>1671</v>
      </c>
      <c r="BQ1008" t="s">
        <v>1025</v>
      </c>
      <c r="BR1008" t="s">
        <v>28</v>
      </c>
      <c r="BS1008" t="s">
        <v>28</v>
      </c>
      <c r="BT1008" t="s">
        <v>166</v>
      </c>
      <c r="BU1008" s="3">
        <v>43964.42763888889</v>
      </c>
      <c r="BV1008" t="s">
        <v>803</v>
      </c>
      <c r="BW1008" s="3">
        <v>43964.682763356483</v>
      </c>
      <c r="BX1008" t="s">
        <v>5620</v>
      </c>
      <c r="CG1008"/>
      <c r="CH1008"/>
      <c r="CI1008"/>
      <c r="CY1008"/>
      <c r="DA1008"/>
      <c r="DF1008"/>
    </row>
    <row r="1009" spans="1:110" x14ac:dyDescent="0.25">
      <c r="A1009" s="1">
        <f>IF(Veg_Table[[#This Row],[VP_STATUS]]="Hold",0,IF(OR(AND(Veg_Table[[#This Row],[PRESCRIP]]="NW_No Work",Veg_Table[[#This Row],[VP_STATUS]]&lt;&gt;"No Work Required Under EVM"),AND(Veg_Table[[#This Row],[VP_STATUS]]="No Work Required Under EVM",Veg_Table[[#This Row],[PRESCRIP]]&lt;&gt;"NW_No Work")),1,0))</f>
        <v>0</v>
      </c>
      <c r="B1009" s="1">
        <f>IF(Veg_Table[[#This Row],[SPECIES]]="",1,0)</f>
        <v>0</v>
      </c>
      <c r="C1009" s="1">
        <f>IF(Veg_Table[[#This Row],[DIAMETER]]="",1,0)</f>
        <v>0</v>
      </c>
      <c r="D1009" s="1">
        <f>IF(Veg_Table[[#This Row],[HEIGHT]]="",1,0)</f>
        <v>0</v>
      </c>
      <c r="E100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09" s="1">
        <f>IF(AND(Veg_Table[[#This Row],[TAT_RESULT]]="ABATE",Veg_Table[[#This Row],[PRESCRIP]]="NW_No Work"),1,0)</f>
        <v>0</v>
      </c>
      <c r="G1009" s="1">
        <f>IF(OR(Veg_Table[[#This Row],[Prescription R-Scale]]="NA",Veg_Table[[#This Row],[Diameter R-Scale]]="NA"),0,IF(Veg_Table[[#This Row],[Diameter R-Scale]]&lt;&gt;Veg_Table[[#This Row],[Prescription R-Scale]],1,0))</f>
        <v>0</v>
      </c>
      <c r="H1009" s="1">
        <f>IF(OR(AND(Veg_Table[[#This Row],[PRESCRIP]]="BC_Br Rmv", Veg_Table[[#This Row],[WOOD_MAN]]&lt;&gt;"Not Needed"),AND(Veg_Table[[#This Row],[PRESCRIP]]="BCS_Br Rmv+Trt", Veg_Table[[#This Row],[WOOD_MAN]]&lt;&gt;"Not Needed")),1,0)</f>
        <v>0</v>
      </c>
      <c r="I1009" s="1">
        <f ca="1">IF(AND(Veg_Table[[#This Row],[Prescription_Changed]]="Yes",Veg_Table[[#This Row],[TAT_RESULT]]=""),1,0)</f>
        <v>0</v>
      </c>
      <c r="J1009" s="1">
        <f ca="1">SUM(Veg_Table[[#This Row],[Prescription and Status do not match]:[Prescription_Edited_And_TAT_Is_Blank]])</f>
        <v>0</v>
      </c>
      <c r="K1009" s="1">
        <f ca="1">IF(Veg_Table[[#This Row],[Sum of Errors]]&gt;0,1,0)</f>
        <v>0</v>
      </c>
      <c r="L1009" s="1">
        <f>1</f>
        <v>1</v>
      </c>
      <c r="M100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009" s="1">
        <f>IF(OR(MID(Veg_Table[[#This Row],[PRESCRIP]],2,1)="1",MID(Veg_Table[[#This Row],[PRESCRIP]],2,1)="2",MID(Veg_Table[[#This Row],[PRESCRIP]],2,1)="3",MID(Veg_Table[[#This Row],[PRESCRIP]],2,1)="4"),_xlfn.NUMBERVALUE(MID(Veg_Table[[#This Row],[PRESCRIP]],2,1)),"NA")</f>
        <v>1</v>
      </c>
      <c r="O1009" s="1">
        <f>WEEKNUM(Veg_Table[[#This Row],[EVM_LAST_EDITED_Day]],2)</f>
        <v>20</v>
      </c>
      <c r="P1009" s="25">
        <f>IFERROR(DATE(YEAR(Veg_Table[[#This Row],[EVM_LAST_EDITED2]]),MONTH(Veg_Table[[#This Row],[EVM_LAST_EDITED2]]),DAY(Veg_Table[[#This Row],[EVM_LAST_EDITED2]])),DATE(2019,1,1))</f>
        <v>43964</v>
      </c>
      <c r="Q1009" s="3">
        <f>VALUE(SUBSTITUTE(Veg_Table[[#This Row],[EVM_LAST_EDITED]],",",""))</f>
        <v>43964.428124999999</v>
      </c>
      <c r="R1009" s="1" t="str">
        <f>_xlfn.IFNA(IF(Veg_Table[[#This Row],[EVM_LAST_EDITOR]]="","zBlank EVM Last Editor",VLOOKUP(Veg_Table[[#This Row],[EVM_LAST_EDITOR]],Roster_Table[#All],4,FALSE)),"zAWRR Not in Roster")</f>
        <v>MGE</v>
      </c>
      <c r="S1009" s="1" t="str">
        <f>_xlfn.IFNA(IF(Veg_Table[[#This Row],[EVM_LAST_EDITOR]]="","zBlank EVM Last Editor",VLOOKUP(Veg_Table[[#This Row],[EVM_LAST_EDITOR]],Roster_Table[#All],16,FALSE)),"zCompany_AWRR not in Roster")</f>
        <v>MGE_Mountain G Enterprises</v>
      </c>
      <c r="T1009" s="2">
        <f>IFERROR(DATE(YEAR(Veg_Table[[#This Row],[Created2]]),MONTH(Veg_Table[[#This Row],[Created2]]),DAY(Veg_Table[[#This Row],[Created2]])),DATE(2019,1,1))</f>
        <v>43964</v>
      </c>
      <c r="U1009" s="3">
        <f>VALUE(SUBSTITUTE(Veg_Table[[#This Row],[Created]],",",""))</f>
        <v>43964.422662037003</v>
      </c>
      <c r="V1009" s="3" t="str">
        <f ca="1">IFERROR(_xlfn.IFNA(CELL("contents",INDIRECT(_xlfn.CONCAT("Veg_Table_Production_Data!",ADDRESS(MATCH(_xlfn.MAXIFS(#REF!,#REF!,"="&amp;Veg_Table[[#This Row],[AUTO_ID]],#REF!,"&lt;"&amp;Veg_Table[[#This Row],[EVM_LAST_EDITED_Day]]),#REF!,0),COLUMN(#REF!),4,1,)))),""),"")</f>
        <v/>
      </c>
      <c r="W1009" s="3" t="str">
        <f ca="1">IF(Veg_Table[[#This Row],[Previous_Prescription]]="","No",IF(Veg_Table[[#This Row],[Previous_Prescription]]=Veg_Table[[#This Row],[PRESCRIP]],"No","Yes"))</f>
        <v>No</v>
      </c>
      <c r="X1009" s="3" t="str">
        <f>IF(Veg_Table[[#This Row],[EVM_LAST_EDITED_Day]]=Veg_Table[[#This Row],[Created_Day]],"New","Old")</f>
        <v>New</v>
      </c>
      <c r="Y1009" s="1">
        <f>IFERROR(IF(FIND("delete",LOWER(Veg_Table[[#This Row],[PI_COMMENTS]]))&gt;=1,1,0),0)</f>
        <v>0</v>
      </c>
      <c r="Z1009" s="1" t="str">
        <f>_xlfn.IFNA(IF(Veg_Table[[#This Row],[EVM_LAST_EDITOR]]="","Yes",VLOOKUP(Veg_Table[[#This Row],[EVM_LAST_EDITOR]],Roster_Table[#All],15,FALSE)),"Yes")</f>
        <v>Yes</v>
      </c>
      <c r="AA100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09" s="1" t="str">
        <f>_xlfn.IFNA(VLOOKUP(Veg_Table[[#This Row],[EVM_LAST_EDITOR]],Roster_Table[#All],3,FALSE),"zAWRR Not in Roster")</f>
        <v>Tyler</v>
      </c>
      <c r="AC1009" s="1" t="str">
        <f>_xlfn.IFNA(VLOOKUP(Veg_Table[[#This Row],[EVM_LAST_EDITOR]],Roster_Table[#All],2,FALSE),"zAWRR Not in Roster")</f>
        <v>Rey</v>
      </c>
      <c r="AD1009" s="1" t="str">
        <f>IF(_xlfn.CONCAT(Veg_Table[[#This Row],[First_Name]]," ",Veg_Table[[#This Row],[Last_Name]])="zAWRR Not in Roster zAWRR Not in Roster","zAWRR Not in Roster",_xlfn.CONCAT(Veg_Table[[#This Row],[First_Name]]," ",Veg_Table[[#This Row],[Last_Name]]))</f>
        <v>Tyler Rey</v>
      </c>
      <c r="AE1009">
        <v>3225867</v>
      </c>
      <c r="AF1009" t="s">
        <v>5969</v>
      </c>
      <c r="AG1009" t="s">
        <v>93</v>
      </c>
      <c r="AH1009" t="s">
        <v>1670</v>
      </c>
      <c r="AI1009" t="s">
        <v>1966</v>
      </c>
      <c r="AJ1009" t="s">
        <v>36</v>
      </c>
      <c r="AL1009" t="s">
        <v>22</v>
      </c>
      <c r="AM1009" t="s">
        <v>38</v>
      </c>
      <c r="AN1009" t="s">
        <v>25</v>
      </c>
      <c r="AO1009" t="s">
        <v>25</v>
      </c>
      <c r="AP1009">
        <v>9</v>
      </c>
      <c r="AQ1009">
        <v>65</v>
      </c>
      <c r="AR1009" t="s">
        <v>511</v>
      </c>
      <c r="AS1009" t="s">
        <v>45</v>
      </c>
      <c r="AT1009" t="s">
        <v>515</v>
      </c>
      <c r="AV1009" t="s">
        <v>512</v>
      </c>
      <c r="AW1009" t="s">
        <v>5617</v>
      </c>
      <c r="AZ1009"/>
      <c r="BB1009" s="4"/>
      <c r="BD1009" t="s">
        <v>29</v>
      </c>
      <c r="BE1009" t="s">
        <v>25</v>
      </c>
      <c r="BF1009" t="s">
        <v>513</v>
      </c>
      <c r="BI1009" s="3"/>
      <c r="BK1009" s="30" t="s">
        <v>166</v>
      </c>
      <c r="BL1009" s="3">
        <v>43964.428124999999</v>
      </c>
      <c r="BM1009" t="s">
        <v>31</v>
      </c>
      <c r="BN1009" t="s">
        <v>32</v>
      </c>
      <c r="BP1009" t="s">
        <v>1671</v>
      </c>
      <c r="BQ1009" t="s">
        <v>1025</v>
      </c>
      <c r="BR1009" t="s">
        <v>28</v>
      </c>
      <c r="BS1009" t="s">
        <v>28</v>
      </c>
      <c r="BT1009" t="s">
        <v>166</v>
      </c>
      <c r="BU1009" s="3">
        <v>43964.422662037039</v>
      </c>
      <c r="BV1009" t="s">
        <v>803</v>
      </c>
      <c r="BW1009" s="3">
        <v>43964.682763356483</v>
      </c>
      <c r="BX1009" t="s">
        <v>5618</v>
      </c>
      <c r="CG1009"/>
      <c r="CH1009"/>
      <c r="CI1009"/>
      <c r="CY1009"/>
      <c r="DA1009"/>
      <c r="DF1009"/>
    </row>
    <row r="1010" spans="1:110" x14ac:dyDescent="0.25">
      <c r="A1010" s="1">
        <f>IF(Veg_Table[[#This Row],[VP_STATUS]]="Hold",0,IF(OR(AND(Veg_Table[[#This Row],[PRESCRIP]]="NW_No Work",Veg_Table[[#This Row],[VP_STATUS]]&lt;&gt;"No Work Required Under EVM"),AND(Veg_Table[[#This Row],[VP_STATUS]]="No Work Required Under EVM",Veg_Table[[#This Row],[PRESCRIP]]&lt;&gt;"NW_No Work")),1,0))</f>
        <v>0</v>
      </c>
      <c r="B1010" s="1">
        <f>IF(Veg_Table[[#This Row],[SPECIES]]="",1,0)</f>
        <v>0</v>
      </c>
      <c r="C1010" s="1">
        <f>IF(Veg_Table[[#This Row],[DIAMETER]]="",1,0)</f>
        <v>0</v>
      </c>
      <c r="D1010" s="1">
        <f>IF(Veg_Table[[#This Row],[HEIGHT]]="",1,0)</f>
        <v>0</v>
      </c>
      <c r="E101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10" s="1">
        <f>IF(AND(Veg_Table[[#This Row],[TAT_RESULT]]="ABATE",Veg_Table[[#This Row],[PRESCRIP]]="NW_No Work"),1,0)</f>
        <v>0</v>
      </c>
      <c r="G1010" s="1">
        <f>IF(OR(Veg_Table[[#This Row],[Prescription R-Scale]]="NA",Veg_Table[[#This Row],[Diameter R-Scale]]="NA"),0,IF(Veg_Table[[#This Row],[Diameter R-Scale]]&lt;&gt;Veg_Table[[#This Row],[Prescription R-Scale]],1,0))</f>
        <v>0</v>
      </c>
      <c r="H1010" s="1">
        <f>IF(OR(AND(Veg_Table[[#This Row],[PRESCRIP]]="BC_Br Rmv", Veg_Table[[#This Row],[WOOD_MAN]]&lt;&gt;"Not Needed"),AND(Veg_Table[[#This Row],[PRESCRIP]]="BCS_Br Rmv+Trt", Veg_Table[[#This Row],[WOOD_MAN]]&lt;&gt;"Not Needed")),1,0)</f>
        <v>0</v>
      </c>
      <c r="I1010" s="1">
        <f ca="1">IF(AND(Veg_Table[[#This Row],[Prescription_Changed]]="Yes",Veg_Table[[#This Row],[TAT_RESULT]]=""),1,0)</f>
        <v>0</v>
      </c>
      <c r="J1010" s="1">
        <f ca="1">SUM(Veg_Table[[#This Row],[Prescription and Status do not match]:[Prescription_Edited_And_TAT_Is_Blank]])</f>
        <v>0</v>
      </c>
      <c r="K1010" s="1">
        <f ca="1">IF(Veg_Table[[#This Row],[Sum of Errors]]&gt;0,1,0)</f>
        <v>0</v>
      </c>
      <c r="L1010" s="1">
        <f>1</f>
        <v>1</v>
      </c>
      <c r="M1010"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010" s="1" t="str">
        <f>IF(OR(MID(Veg_Table[[#This Row],[PRESCRIP]],2,1)="1",MID(Veg_Table[[#This Row],[PRESCRIP]],2,1)="2",MID(Veg_Table[[#This Row],[PRESCRIP]],2,1)="3",MID(Veg_Table[[#This Row],[PRESCRIP]],2,1)="4"),_xlfn.NUMBERVALUE(MID(Veg_Table[[#This Row],[PRESCRIP]],2,1)),"NA")</f>
        <v>NA</v>
      </c>
      <c r="O1010" s="1">
        <f>WEEKNUM(Veg_Table[[#This Row],[EVM_LAST_EDITED_Day]],2)</f>
        <v>20</v>
      </c>
      <c r="P1010" s="25">
        <f>IFERROR(DATE(YEAR(Veg_Table[[#This Row],[EVM_LAST_EDITED2]]),MONTH(Veg_Table[[#This Row],[EVM_LAST_EDITED2]]),DAY(Veg_Table[[#This Row],[EVM_LAST_EDITED2]])),DATE(2019,1,1))</f>
        <v>43964</v>
      </c>
      <c r="Q1010" s="3">
        <f>VALUE(SUBSTITUTE(Veg_Table[[#This Row],[EVM_LAST_EDITED]],",",""))</f>
        <v>43964.428403749997</v>
      </c>
      <c r="R1010" s="1" t="str">
        <f>_xlfn.IFNA(IF(Veg_Table[[#This Row],[EVM_LAST_EDITOR]]="","zBlank EVM Last Editor",VLOOKUP(Veg_Table[[#This Row],[EVM_LAST_EDITOR]],Roster_Table[#All],4,FALSE)),"zAWRR Not in Roster")</f>
        <v>MGE</v>
      </c>
      <c r="S1010" s="1" t="str">
        <f>_xlfn.IFNA(IF(Veg_Table[[#This Row],[EVM_LAST_EDITOR]]="","zBlank EVM Last Editor",VLOOKUP(Veg_Table[[#This Row],[EVM_LAST_EDITOR]],Roster_Table[#All],16,FALSE)),"zCompany_AWRR not in Roster")</f>
        <v>MGE_Mountain G Enterprises</v>
      </c>
      <c r="T1010" s="2">
        <f>IFERROR(DATE(YEAR(Veg_Table[[#This Row],[Created2]]),MONTH(Veg_Table[[#This Row],[Created2]]),DAY(Veg_Table[[#This Row],[Created2]])),DATE(2019,1,1))</f>
        <v>43678</v>
      </c>
      <c r="U1010" s="3">
        <f>VALUE(SUBSTITUTE(Veg_Table[[#This Row],[Created]],",",""))</f>
        <v>43678.631249999999</v>
      </c>
      <c r="V1010" s="3" t="str">
        <f ca="1">IFERROR(_xlfn.IFNA(CELL("contents",INDIRECT(_xlfn.CONCAT("Veg_Table_Production_Data!",ADDRESS(MATCH(_xlfn.MAXIFS(#REF!,#REF!,"="&amp;Veg_Table[[#This Row],[AUTO_ID]],#REF!,"&lt;"&amp;Veg_Table[[#This Row],[EVM_LAST_EDITED_Day]]),#REF!,0),COLUMN(#REF!),4,1,)))),""),"")</f>
        <v/>
      </c>
      <c r="W1010" s="3" t="str">
        <f ca="1">IF(Veg_Table[[#This Row],[Previous_Prescription]]="","No",IF(Veg_Table[[#This Row],[Previous_Prescription]]=Veg_Table[[#This Row],[PRESCRIP]],"No","Yes"))</f>
        <v>No</v>
      </c>
      <c r="X1010" s="3" t="str">
        <f>IF(Veg_Table[[#This Row],[EVM_LAST_EDITED_Day]]=Veg_Table[[#This Row],[Created_Day]],"New","Old")</f>
        <v>Old</v>
      </c>
      <c r="Y1010" s="1">
        <f>IFERROR(IF(FIND("delete",LOWER(Veg_Table[[#This Row],[PI_COMMENTS]]))&gt;=1,1,0),0)</f>
        <v>0</v>
      </c>
      <c r="Z1010" s="1" t="str">
        <f>_xlfn.IFNA(IF(Veg_Table[[#This Row],[EVM_LAST_EDITOR]]="","Yes",VLOOKUP(Veg_Table[[#This Row],[EVM_LAST_EDITOR]],Roster_Table[#All],15,FALSE)),"Yes")</f>
        <v>Yes</v>
      </c>
      <c r="AA101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10" s="1" t="str">
        <f>_xlfn.IFNA(VLOOKUP(Veg_Table[[#This Row],[EVM_LAST_EDITOR]],Roster_Table[#All],3,FALSE),"zAWRR Not in Roster")</f>
        <v>Terry</v>
      </c>
      <c r="AC1010" s="1" t="str">
        <f>_xlfn.IFNA(VLOOKUP(Veg_Table[[#This Row],[EVM_LAST_EDITOR]],Roster_Table[#All],2,FALSE),"zAWRR Not in Roster")</f>
        <v>Maokhamphiou</v>
      </c>
      <c r="AD1010" s="1" t="str">
        <f>IF(_xlfn.CONCAT(Veg_Table[[#This Row],[First_Name]]," ",Veg_Table[[#This Row],[Last_Name]])="zAWRR Not in Roster zAWRR Not in Roster","zAWRR Not in Roster",_xlfn.CONCAT(Veg_Table[[#This Row],[First_Name]]," ",Veg_Table[[#This Row],[Last_Name]]))</f>
        <v>Terry Maokhamphiou</v>
      </c>
      <c r="AE1010">
        <v>1746930</v>
      </c>
      <c r="AF1010" t="s">
        <v>5172</v>
      </c>
      <c r="AG1010" t="s">
        <v>30</v>
      </c>
      <c r="AH1010" t="s">
        <v>5150</v>
      </c>
      <c r="AI1010" t="s">
        <v>5151</v>
      </c>
      <c r="AJ1010" t="s">
        <v>21</v>
      </c>
      <c r="AK1010" t="s">
        <v>28</v>
      </c>
      <c r="AL1010" t="s">
        <v>22</v>
      </c>
      <c r="AM1010" t="s">
        <v>40</v>
      </c>
      <c r="AN1010" t="s">
        <v>25</v>
      </c>
      <c r="AO1010" t="s">
        <v>25</v>
      </c>
      <c r="AP1010">
        <v>34</v>
      </c>
      <c r="AQ1010">
        <v>90</v>
      </c>
      <c r="AR1010" t="s">
        <v>511</v>
      </c>
      <c r="AS1010" t="s">
        <v>24</v>
      </c>
      <c r="AT1010" t="s">
        <v>26</v>
      </c>
      <c r="AU1010" t="s">
        <v>25</v>
      </c>
      <c r="AV1010" t="s">
        <v>512</v>
      </c>
      <c r="AW1010" t="s">
        <v>5173</v>
      </c>
      <c r="AX1010" t="s">
        <v>898</v>
      </c>
      <c r="AY1010" t="s">
        <v>28</v>
      </c>
      <c r="AZ1010"/>
      <c r="BA1010" t="s">
        <v>28</v>
      </c>
      <c r="BB1010" s="4"/>
      <c r="BC1010" t="s">
        <v>28</v>
      </c>
      <c r="BD1010" t="s">
        <v>29</v>
      </c>
      <c r="BF1010" t="s">
        <v>28</v>
      </c>
      <c r="BG1010" t="s">
        <v>28</v>
      </c>
      <c r="BH1010" t="s">
        <v>28</v>
      </c>
      <c r="BI1010" s="3"/>
      <c r="BJ1010" t="s">
        <v>5174</v>
      </c>
      <c r="BK1010" s="30" t="s">
        <v>1922</v>
      </c>
      <c r="BL1010" s="3">
        <v>43964.428403749997</v>
      </c>
      <c r="BM1010" t="s">
        <v>31</v>
      </c>
      <c r="BN1010" t="s">
        <v>32</v>
      </c>
      <c r="BO1010" t="s">
        <v>5154</v>
      </c>
      <c r="BP1010" t="s">
        <v>5155</v>
      </c>
      <c r="BQ1010" t="s">
        <v>1025</v>
      </c>
      <c r="BR1010" t="s">
        <v>28</v>
      </c>
      <c r="BS1010" t="s">
        <v>28</v>
      </c>
      <c r="BT1010" t="s">
        <v>2673</v>
      </c>
      <c r="BU1010" s="3">
        <v>43678.631249999999</v>
      </c>
      <c r="BV1010" t="s">
        <v>803</v>
      </c>
      <c r="BW1010" s="3">
        <v>43964.480829837965</v>
      </c>
      <c r="BX1010" t="s">
        <v>5175</v>
      </c>
      <c r="CG1010"/>
      <c r="CH1010"/>
      <c r="CI1010"/>
      <c r="CY1010"/>
      <c r="DA1010"/>
      <c r="DF1010"/>
    </row>
    <row r="1011" spans="1:110" x14ac:dyDescent="0.25">
      <c r="A1011" s="1">
        <f>IF(Veg_Table[[#This Row],[VP_STATUS]]="Hold",0,IF(OR(AND(Veg_Table[[#This Row],[PRESCRIP]]="NW_No Work",Veg_Table[[#This Row],[VP_STATUS]]&lt;&gt;"No Work Required Under EVM"),AND(Veg_Table[[#This Row],[VP_STATUS]]="No Work Required Under EVM",Veg_Table[[#This Row],[PRESCRIP]]&lt;&gt;"NW_No Work")),1,0))</f>
        <v>0</v>
      </c>
      <c r="B1011" s="1">
        <f>IF(Veg_Table[[#This Row],[SPECIES]]="",1,0)</f>
        <v>0</v>
      </c>
      <c r="C1011" s="1">
        <f>IF(Veg_Table[[#This Row],[DIAMETER]]="",1,0)</f>
        <v>0</v>
      </c>
      <c r="D1011" s="1">
        <f>IF(Veg_Table[[#This Row],[HEIGHT]]="",1,0)</f>
        <v>0</v>
      </c>
      <c r="E101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11" s="1">
        <f>IF(AND(Veg_Table[[#This Row],[TAT_RESULT]]="ABATE",Veg_Table[[#This Row],[PRESCRIP]]="NW_No Work"),1,0)</f>
        <v>0</v>
      </c>
      <c r="G1011" s="1">
        <f>IF(OR(Veg_Table[[#This Row],[Prescription R-Scale]]="NA",Veg_Table[[#This Row],[Diameter R-Scale]]="NA"),0,IF(Veg_Table[[#This Row],[Diameter R-Scale]]&lt;&gt;Veg_Table[[#This Row],[Prescription R-Scale]],1,0))</f>
        <v>0</v>
      </c>
      <c r="H1011" s="1">
        <f>IF(OR(AND(Veg_Table[[#This Row],[PRESCRIP]]="BC_Br Rmv", Veg_Table[[#This Row],[WOOD_MAN]]&lt;&gt;"Not Needed"),AND(Veg_Table[[#This Row],[PRESCRIP]]="BCS_Br Rmv+Trt", Veg_Table[[#This Row],[WOOD_MAN]]&lt;&gt;"Not Needed")),1,0)</f>
        <v>0</v>
      </c>
      <c r="I1011" s="1">
        <f ca="1">IF(AND(Veg_Table[[#This Row],[Prescription_Changed]]="Yes",Veg_Table[[#This Row],[TAT_RESULT]]=""),1,0)</f>
        <v>0</v>
      </c>
      <c r="J1011" s="1">
        <f ca="1">SUM(Veg_Table[[#This Row],[Prescription and Status do not match]:[Prescription_Edited_And_TAT_Is_Blank]])</f>
        <v>0</v>
      </c>
      <c r="K1011" s="1">
        <f ca="1">IF(Veg_Table[[#This Row],[Sum of Errors]]&gt;0,1,0)</f>
        <v>0</v>
      </c>
      <c r="L1011" s="1">
        <f>1</f>
        <v>1</v>
      </c>
      <c r="M1011"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011" s="1" t="str">
        <f>IF(OR(MID(Veg_Table[[#This Row],[PRESCRIP]],2,1)="1",MID(Veg_Table[[#This Row],[PRESCRIP]],2,1)="2",MID(Veg_Table[[#This Row],[PRESCRIP]],2,1)="3",MID(Veg_Table[[#This Row],[PRESCRIP]],2,1)="4"),_xlfn.NUMBERVALUE(MID(Veg_Table[[#This Row],[PRESCRIP]],2,1)),"NA")</f>
        <v>NA</v>
      </c>
      <c r="O1011" s="1">
        <f>WEEKNUM(Veg_Table[[#This Row],[EVM_LAST_EDITED_Day]],2)</f>
        <v>20</v>
      </c>
      <c r="P1011" s="25">
        <f>IFERROR(DATE(YEAR(Veg_Table[[#This Row],[EVM_LAST_EDITED2]]),MONTH(Veg_Table[[#This Row],[EVM_LAST_EDITED2]]),DAY(Veg_Table[[#This Row],[EVM_LAST_EDITED2]])),DATE(2019,1,1))</f>
        <v>43964</v>
      </c>
      <c r="Q1011" s="3">
        <f>VALUE(SUBSTITUTE(Veg_Table[[#This Row],[EVM_LAST_EDITED]],",",""))</f>
        <v>43964.428576388898</v>
      </c>
      <c r="R1011" s="1" t="str">
        <f>_xlfn.IFNA(IF(Veg_Table[[#This Row],[EVM_LAST_EDITOR]]="","zBlank EVM Last Editor",VLOOKUP(Veg_Table[[#This Row],[EVM_LAST_EDITOR]],Roster_Table[#All],4,FALSE)),"zAWRR Not in Roster")</f>
        <v>MGE</v>
      </c>
      <c r="S1011" s="1" t="str">
        <f>_xlfn.IFNA(IF(Veg_Table[[#This Row],[EVM_LAST_EDITOR]]="","zBlank EVM Last Editor",VLOOKUP(Veg_Table[[#This Row],[EVM_LAST_EDITOR]],Roster_Table[#All],16,FALSE)),"zCompany_AWRR not in Roster")</f>
        <v>MGE_Mountain G Enterprises</v>
      </c>
      <c r="T1011" s="2">
        <f>IFERROR(DATE(YEAR(Veg_Table[[#This Row],[Created2]]),MONTH(Veg_Table[[#This Row],[Created2]]),DAY(Veg_Table[[#This Row],[Created2]])),DATE(2019,1,1))</f>
        <v>43964</v>
      </c>
      <c r="U1011" s="3">
        <f>VALUE(SUBSTITUTE(Veg_Table[[#This Row],[Created]],",",""))</f>
        <v>43964.426817129599</v>
      </c>
      <c r="V1011" s="3" t="str">
        <f ca="1">IFERROR(_xlfn.IFNA(CELL("contents",INDIRECT(_xlfn.CONCAT("Veg_Table_Production_Data!",ADDRESS(MATCH(_xlfn.MAXIFS(#REF!,#REF!,"="&amp;Veg_Table[[#This Row],[AUTO_ID]],#REF!,"&lt;"&amp;Veg_Table[[#This Row],[EVM_LAST_EDITED_Day]]),#REF!,0),COLUMN(#REF!),4,1,)))),""),"")</f>
        <v/>
      </c>
      <c r="W1011" s="3" t="str">
        <f ca="1">IF(Veg_Table[[#This Row],[Previous_Prescription]]="","No",IF(Veg_Table[[#This Row],[Previous_Prescription]]=Veg_Table[[#This Row],[PRESCRIP]],"No","Yes"))</f>
        <v>No</v>
      </c>
      <c r="X1011" s="3" t="str">
        <f>IF(Veg_Table[[#This Row],[EVM_LAST_EDITED_Day]]=Veg_Table[[#This Row],[Created_Day]],"New","Old")</f>
        <v>New</v>
      </c>
      <c r="Y1011" s="1">
        <f>IFERROR(IF(FIND("delete",LOWER(Veg_Table[[#This Row],[PI_COMMENTS]]))&gt;=1,1,0),0)</f>
        <v>0</v>
      </c>
      <c r="Z1011" s="1" t="str">
        <f>_xlfn.IFNA(IF(Veg_Table[[#This Row],[EVM_LAST_EDITOR]]="","Yes",VLOOKUP(Veg_Table[[#This Row],[EVM_LAST_EDITOR]],Roster_Table[#All],15,FALSE)),"Yes")</f>
        <v>Yes</v>
      </c>
      <c r="AA101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11" s="1" t="str">
        <f>_xlfn.IFNA(VLOOKUP(Veg_Table[[#This Row],[EVM_LAST_EDITOR]],Roster_Table[#All],3,FALSE),"zAWRR Not in Roster")</f>
        <v>Andrew</v>
      </c>
      <c r="AC1011" s="1" t="str">
        <f>_xlfn.IFNA(VLOOKUP(Veg_Table[[#This Row],[EVM_LAST_EDITOR]],Roster_Table[#All],2,FALSE),"zAWRR Not in Roster")</f>
        <v>Withers</v>
      </c>
      <c r="AD1011" s="1" t="str">
        <f>IF(_xlfn.CONCAT(Veg_Table[[#This Row],[First_Name]]," ",Veg_Table[[#This Row],[Last_Name]])="zAWRR Not in Roster zAWRR Not in Roster","zAWRR Not in Roster",_xlfn.CONCAT(Veg_Table[[#This Row],[First_Name]]," ",Veg_Table[[#This Row],[Last_Name]]))</f>
        <v>Andrew Withers</v>
      </c>
      <c r="AE1011">
        <v>3225126</v>
      </c>
      <c r="AF1011" t="s">
        <v>5614</v>
      </c>
      <c r="AG1011" t="s">
        <v>93</v>
      </c>
      <c r="AH1011" t="s">
        <v>5598</v>
      </c>
      <c r="AI1011" t="s">
        <v>5391</v>
      </c>
      <c r="AJ1011" t="s">
        <v>21</v>
      </c>
      <c r="AL1011" t="s">
        <v>22</v>
      </c>
      <c r="AM1011" t="s">
        <v>38</v>
      </c>
      <c r="AN1011" t="s">
        <v>25</v>
      </c>
      <c r="AO1011" t="s">
        <v>25</v>
      </c>
      <c r="AP1011">
        <v>33</v>
      </c>
      <c r="AQ1011">
        <v>120</v>
      </c>
      <c r="AR1011" t="s">
        <v>511</v>
      </c>
      <c r="AS1011" t="s">
        <v>24</v>
      </c>
      <c r="AT1011" t="s">
        <v>26</v>
      </c>
      <c r="AV1011" t="s">
        <v>512</v>
      </c>
      <c r="AW1011" t="s">
        <v>5615</v>
      </c>
      <c r="AZ1011"/>
      <c r="BB1011" s="4"/>
      <c r="BD1011" t="s">
        <v>29</v>
      </c>
      <c r="BE1011" t="s">
        <v>25</v>
      </c>
      <c r="BF1011" t="s">
        <v>513</v>
      </c>
      <c r="BI1011" s="3"/>
      <c r="BJ1011" t="s">
        <v>52</v>
      </c>
      <c r="BK1011" s="30" t="s">
        <v>176</v>
      </c>
      <c r="BL1011" s="3">
        <v>43964.428576388891</v>
      </c>
      <c r="BM1011" t="s">
        <v>31</v>
      </c>
      <c r="BN1011" t="s">
        <v>32</v>
      </c>
      <c r="BP1011" t="s">
        <v>5600</v>
      </c>
      <c r="BQ1011" t="s">
        <v>1025</v>
      </c>
      <c r="BR1011" t="s">
        <v>28</v>
      </c>
      <c r="BS1011" t="s">
        <v>28</v>
      </c>
      <c r="BT1011" t="s">
        <v>176</v>
      </c>
      <c r="BU1011" s="3">
        <v>43964.426817129628</v>
      </c>
      <c r="BV1011" t="s">
        <v>803</v>
      </c>
      <c r="BW1011" s="3">
        <v>43964.596779525462</v>
      </c>
      <c r="BX1011" t="s">
        <v>5616</v>
      </c>
      <c r="CG1011"/>
      <c r="CH1011"/>
      <c r="CI1011"/>
      <c r="CY1011"/>
      <c r="DA1011"/>
      <c r="DF1011"/>
    </row>
    <row r="1012" spans="1:110" x14ac:dyDescent="0.25">
      <c r="A1012" s="1">
        <f>IF(Veg_Table[[#This Row],[VP_STATUS]]="Hold",0,IF(OR(AND(Veg_Table[[#This Row],[PRESCRIP]]="NW_No Work",Veg_Table[[#This Row],[VP_STATUS]]&lt;&gt;"No Work Required Under EVM"),AND(Veg_Table[[#This Row],[VP_STATUS]]="No Work Required Under EVM",Veg_Table[[#This Row],[PRESCRIP]]&lt;&gt;"NW_No Work")),1,0))</f>
        <v>0</v>
      </c>
      <c r="B1012" s="1">
        <f>IF(Veg_Table[[#This Row],[SPECIES]]="",1,0)</f>
        <v>0</v>
      </c>
      <c r="C1012" s="1">
        <f>IF(Veg_Table[[#This Row],[DIAMETER]]="",1,0)</f>
        <v>0</v>
      </c>
      <c r="D1012" s="1">
        <f>IF(Veg_Table[[#This Row],[HEIGHT]]="",1,0)</f>
        <v>0</v>
      </c>
      <c r="E101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12" s="1">
        <f>IF(AND(Veg_Table[[#This Row],[TAT_RESULT]]="ABATE",Veg_Table[[#This Row],[PRESCRIP]]="NW_No Work"),1,0)</f>
        <v>0</v>
      </c>
      <c r="G1012" s="1">
        <f>IF(OR(Veg_Table[[#This Row],[Prescription R-Scale]]="NA",Veg_Table[[#This Row],[Diameter R-Scale]]="NA"),0,IF(Veg_Table[[#This Row],[Diameter R-Scale]]&lt;&gt;Veg_Table[[#This Row],[Prescription R-Scale]],1,0))</f>
        <v>0</v>
      </c>
      <c r="H1012" s="1">
        <f>IF(OR(AND(Veg_Table[[#This Row],[PRESCRIP]]="BC_Br Rmv", Veg_Table[[#This Row],[WOOD_MAN]]&lt;&gt;"Not Needed"),AND(Veg_Table[[#This Row],[PRESCRIP]]="BCS_Br Rmv+Trt", Veg_Table[[#This Row],[WOOD_MAN]]&lt;&gt;"Not Needed")),1,0)</f>
        <v>0</v>
      </c>
      <c r="I1012" s="1">
        <f ca="1">IF(AND(Veg_Table[[#This Row],[Prescription_Changed]]="Yes",Veg_Table[[#This Row],[TAT_RESULT]]=""),1,0)</f>
        <v>0</v>
      </c>
      <c r="J1012" s="1">
        <f ca="1">SUM(Veg_Table[[#This Row],[Prescription and Status do not match]:[Prescription_Edited_And_TAT_Is_Blank]])</f>
        <v>0</v>
      </c>
      <c r="K1012" s="1">
        <f ca="1">IF(Veg_Table[[#This Row],[Sum of Errors]]&gt;0,1,0)</f>
        <v>0</v>
      </c>
      <c r="L1012" s="1">
        <f>1</f>
        <v>1</v>
      </c>
      <c r="M1012"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012" s="1" t="str">
        <f>IF(OR(MID(Veg_Table[[#This Row],[PRESCRIP]],2,1)="1",MID(Veg_Table[[#This Row],[PRESCRIP]],2,1)="2",MID(Veg_Table[[#This Row],[PRESCRIP]],2,1)="3",MID(Veg_Table[[#This Row],[PRESCRIP]],2,1)="4"),_xlfn.NUMBERVALUE(MID(Veg_Table[[#This Row],[PRESCRIP]],2,1)),"NA")</f>
        <v>NA</v>
      </c>
      <c r="O1012" s="1">
        <f>WEEKNUM(Veg_Table[[#This Row],[EVM_LAST_EDITED_Day]],2)</f>
        <v>20</v>
      </c>
      <c r="P1012" s="25">
        <f>IFERROR(DATE(YEAR(Veg_Table[[#This Row],[EVM_LAST_EDITED2]]),MONTH(Veg_Table[[#This Row],[EVM_LAST_EDITED2]]),DAY(Veg_Table[[#This Row],[EVM_LAST_EDITED2]])),DATE(2019,1,1))</f>
        <v>43964</v>
      </c>
      <c r="Q1012" s="3">
        <f>VALUE(SUBSTITUTE(Veg_Table[[#This Row],[EVM_LAST_EDITED]],",",""))</f>
        <v>43964.429162060202</v>
      </c>
      <c r="R1012" s="1" t="str">
        <f>_xlfn.IFNA(IF(Veg_Table[[#This Row],[EVM_LAST_EDITOR]]="","zBlank EVM Last Editor",VLOOKUP(Veg_Table[[#This Row],[EVM_LAST_EDITOR]],Roster_Table[#All],4,FALSE)),"zAWRR Not in Roster")</f>
        <v>MGE</v>
      </c>
      <c r="S1012" s="1" t="str">
        <f>_xlfn.IFNA(IF(Veg_Table[[#This Row],[EVM_LAST_EDITOR]]="","zBlank EVM Last Editor",VLOOKUP(Veg_Table[[#This Row],[EVM_LAST_EDITOR]],Roster_Table[#All],16,FALSE)),"zCompany_AWRR not in Roster")</f>
        <v>MGE_Mountain G Enterprises</v>
      </c>
      <c r="T1012" s="2">
        <f>IFERROR(DATE(YEAR(Veg_Table[[#This Row],[Created2]]),MONTH(Veg_Table[[#This Row],[Created2]]),DAY(Veg_Table[[#This Row],[Created2]])),DATE(2019,1,1))</f>
        <v>43921</v>
      </c>
      <c r="U1012" s="3">
        <f>VALUE(SUBSTITUTE(Veg_Table[[#This Row],[Created]],",",""))</f>
        <v>43921.485127314802</v>
      </c>
      <c r="V1012" s="3" t="str">
        <f ca="1">IFERROR(_xlfn.IFNA(CELL("contents",INDIRECT(_xlfn.CONCAT("Veg_Table_Production_Data!",ADDRESS(MATCH(_xlfn.MAXIFS(#REF!,#REF!,"="&amp;Veg_Table[[#This Row],[AUTO_ID]],#REF!,"&lt;"&amp;Veg_Table[[#This Row],[EVM_LAST_EDITED_Day]]),#REF!,0),COLUMN(#REF!),4,1,)))),""),"")</f>
        <v/>
      </c>
      <c r="W1012" s="3" t="str">
        <f ca="1">IF(Veg_Table[[#This Row],[Previous_Prescription]]="","No",IF(Veg_Table[[#This Row],[Previous_Prescription]]=Veg_Table[[#This Row],[PRESCRIP]],"No","Yes"))</f>
        <v>No</v>
      </c>
      <c r="X1012" s="3" t="str">
        <f>IF(Veg_Table[[#This Row],[EVM_LAST_EDITED_Day]]=Veg_Table[[#This Row],[Created_Day]],"New","Old")</f>
        <v>Old</v>
      </c>
      <c r="Y1012" s="1">
        <f>IFERROR(IF(FIND("delete",LOWER(Veg_Table[[#This Row],[PI_COMMENTS]]))&gt;=1,1,0),0)</f>
        <v>0</v>
      </c>
      <c r="Z1012" s="1" t="str">
        <f>_xlfn.IFNA(IF(Veg_Table[[#This Row],[EVM_LAST_EDITOR]]="","Yes",VLOOKUP(Veg_Table[[#This Row],[EVM_LAST_EDITOR]],Roster_Table[#All],15,FALSE)),"Yes")</f>
        <v>Yes</v>
      </c>
      <c r="AA101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12" s="1" t="str">
        <f>_xlfn.IFNA(VLOOKUP(Veg_Table[[#This Row],[EVM_LAST_EDITOR]],Roster_Table[#All],3,FALSE),"zAWRR Not in Roster")</f>
        <v>Amanda</v>
      </c>
      <c r="AC1012" s="1" t="str">
        <f>_xlfn.IFNA(VLOOKUP(Veg_Table[[#This Row],[EVM_LAST_EDITOR]],Roster_Table[#All],2,FALSE),"zAWRR Not in Roster")</f>
        <v>Winne</v>
      </c>
      <c r="AD1012" s="1" t="str">
        <f>IF(_xlfn.CONCAT(Veg_Table[[#This Row],[First_Name]]," ",Veg_Table[[#This Row],[Last_Name]])="zAWRR Not in Roster zAWRR Not in Roster","zAWRR Not in Roster",_xlfn.CONCAT(Veg_Table[[#This Row],[First_Name]]," ",Veg_Table[[#This Row],[Last_Name]]))</f>
        <v>Amanda Winne</v>
      </c>
      <c r="AE1012">
        <v>2963478</v>
      </c>
      <c r="AF1012" t="s">
        <v>5611</v>
      </c>
      <c r="AG1012" t="s">
        <v>93</v>
      </c>
      <c r="AH1012" t="s">
        <v>1670</v>
      </c>
      <c r="AI1012" t="s">
        <v>1966</v>
      </c>
      <c r="AJ1012" t="s">
        <v>21</v>
      </c>
      <c r="AL1012" t="s">
        <v>22</v>
      </c>
      <c r="AM1012" t="s">
        <v>38</v>
      </c>
      <c r="AN1012" t="s">
        <v>25</v>
      </c>
      <c r="AO1012" t="s">
        <v>25</v>
      </c>
      <c r="AP1012">
        <v>9</v>
      </c>
      <c r="AQ1012">
        <v>43</v>
      </c>
      <c r="AR1012" t="s">
        <v>511</v>
      </c>
      <c r="AS1012" t="s">
        <v>24</v>
      </c>
      <c r="AT1012" t="s">
        <v>26</v>
      </c>
      <c r="AV1012" t="s">
        <v>512</v>
      </c>
      <c r="AW1012" t="s">
        <v>5612</v>
      </c>
      <c r="AZ1012"/>
      <c r="BB1012" s="4"/>
      <c r="BD1012" t="s">
        <v>29</v>
      </c>
      <c r="BE1012" t="s">
        <v>25</v>
      </c>
      <c r="BF1012" t="s">
        <v>513</v>
      </c>
      <c r="BI1012" s="3"/>
      <c r="BK1012" s="30" t="s">
        <v>520</v>
      </c>
      <c r="BL1012" s="3">
        <v>43964.429162060187</v>
      </c>
      <c r="BM1012" t="s">
        <v>31</v>
      </c>
      <c r="BN1012" t="s">
        <v>32</v>
      </c>
      <c r="BP1012" t="s">
        <v>1671</v>
      </c>
      <c r="BQ1012" t="s">
        <v>1025</v>
      </c>
      <c r="BR1012" t="s">
        <v>28</v>
      </c>
      <c r="BS1012" t="s">
        <v>28</v>
      </c>
      <c r="BT1012" t="s">
        <v>166</v>
      </c>
      <c r="BU1012" s="3">
        <v>43921.485127314816</v>
      </c>
      <c r="BV1012" t="s">
        <v>803</v>
      </c>
      <c r="BW1012" s="3">
        <v>43964.480919837966</v>
      </c>
      <c r="BX1012" t="s">
        <v>5613</v>
      </c>
      <c r="CG1012"/>
      <c r="CH1012"/>
      <c r="CI1012"/>
      <c r="CY1012"/>
      <c r="DA1012"/>
      <c r="DF1012"/>
    </row>
    <row r="1013" spans="1:110" x14ac:dyDescent="0.25">
      <c r="A1013" s="1">
        <f>IF(Veg_Table[[#This Row],[VP_STATUS]]="Hold",0,IF(OR(AND(Veg_Table[[#This Row],[PRESCRIP]]="NW_No Work",Veg_Table[[#This Row],[VP_STATUS]]&lt;&gt;"No Work Required Under EVM"),AND(Veg_Table[[#This Row],[VP_STATUS]]="No Work Required Under EVM",Veg_Table[[#This Row],[PRESCRIP]]&lt;&gt;"NW_No Work")),1,0))</f>
        <v>0</v>
      </c>
      <c r="B1013" s="1">
        <f>IF(Veg_Table[[#This Row],[SPECIES]]="",1,0)</f>
        <v>0</v>
      </c>
      <c r="C1013" s="1">
        <f>IF(Veg_Table[[#This Row],[DIAMETER]]="",1,0)</f>
        <v>0</v>
      </c>
      <c r="D1013" s="1">
        <f>IF(Veg_Table[[#This Row],[HEIGHT]]="",1,0)</f>
        <v>0</v>
      </c>
      <c r="E101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13" s="1">
        <f>IF(AND(Veg_Table[[#This Row],[TAT_RESULT]]="ABATE",Veg_Table[[#This Row],[PRESCRIP]]="NW_No Work"),1,0)</f>
        <v>0</v>
      </c>
      <c r="G1013" s="1">
        <f>IF(OR(Veg_Table[[#This Row],[Prescription R-Scale]]="NA",Veg_Table[[#This Row],[Diameter R-Scale]]="NA"),0,IF(Veg_Table[[#This Row],[Diameter R-Scale]]&lt;&gt;Veg_Table[[#This Row],[Prescription R-Scale]],1,0))</f>
        <v>0</v>
      </c>
      <c r="H1013" s="1">
        <f>IF(OR(AND(Veg_Table[[#This Row],[PRESCRIP]]="BC_Br Rmv", Veg_Table[[#This Row],[WOOD_MAN]]&lt;&gt;"Not Needed"),AND(Veg_Table[[#This Row],[PRESCRIP]]="BCS_Br Rmv+Trt", Veg_Table[[#This Row],[WOOD_MAN]]&lt;&gt;"Not Needed")),1,0)</f>
        <v>0</v>
      </c>
      <c r="I1013" s="1">
        <f ca="1">IF(AND(Veg_Table[[#This Row],[Prescription_Changed]]="Yes",Veg_Table[[#This Row],[TAT_RESULT]]=""),1,0)</f>
        <v>0</v>
      </c>
      <c r="J1013" s="1">
        <f ca="1">SUM(Veg_Table[[#This Row],[Prescription and Status do not match]:[Prescription_Edited_And_TAT_Is_Blank]])</f>
        <v>0</v>
      </c>
      <c r="K1013" s="1">
        <f ca="1">IF(Veg_Table[[#This Row],[Sum of Errors]]&gt;0,1,0)</f>
        <v>0</v>
      </c>
      <c r="L1013" s="1">
        <f>1</f>
        <v>1</v>
      </c>
      <c r="M1013"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013" s="1" t="str">
        <f>IF(OR(MID(Veg_Table[[#This Row],[PRESCRIP]],2,1)="1",MID(Veg_Table[[#This Row],[PRESCRIP]],2,1)="2",MID(Veg_Table[[#This Row],[PRESCRIP]],2,1)="3",MID(Veg_Table[[#This Row],[PRESCRIP]],2,1)="4"),_xlfn.NUMBERVALUE(MID(Veg_Table[[#This Row],[PRESCRIP]],2,1)),"NA")</f>
        <v>NA</v>
      </c>
      <c r="O1013" s="1">
        <f>WEEKNUM(Veg_Table[[#This Row],[EVM_LAST_EDITED_Day]],2)</f>
        <v>20</v>
      </c>
      <c r="P1013" s="25">
        <f>IFERROR(DATE(YEAR(Veg_Table[[#This Row],[EVM_LAST_EDITED2]]),MONTH(Veg_Table[[#This Row],[EVM_LAST_EDITED2]]),DAY(Veg_Table[[#This Row],[EVM_LAST_EDITED2]])),DATE(2019,1,1))</f>
        <v>43964</v>
      </c>
      <c r="Q1013" s="3">
        <f>VALUE(SUBSTITUTE(Veg_Table[[#This Row],[EVM_LAST_EDITED]],",",""))</f>
        <v>43964.429315289402</v>
      </c>
      <c r="R1013" s="1" t="str">
        <f>_xlfn.IFNA(IF(Veg_Table[[#This Row],[EVM_LAST_EDITOR]]="","zBlank EVM Last Editor",VLOOKUP(Veg_Table[[#This Row],[EVM_LAST_EDITOR]],Roster_Table[#All],4,FALSE)),"zAWRR Not in Roster")</f>
        <v>MGE</v>
      </c>
      <c r="S1013" s="1" t="str">
        <f>_xlfn.IFNA(IF(Veg_Table[[#This Row],[EVM_LAST_EDITOR]]="","zBlank EVM Last Editor",VLOOKUP(Veg_Table[[#This Row],[EVM_LAST_EDITOR]],Roster_Table[#All],16,FALSE)),"zCompany_AWRR not in Roster")</f>
        <v>MGE_Mountain G Enterprises</v>
      </c>
      <c r="T1013" s="2">
        <f>IFERROR(DATE(YEAR(Veg_Table[[#This Row],[Created2]]),MONTH(Veg_Table[[#This Row],[Created2]]),DAY(Veg_Table[[#This Row],[Created2]])),DATE(2019,1,1))</f>
        <v>43678</v>
      </c>
      <c r="U1013" s="3">
        <f>VALUE(SUBSTITUTE(Veg_Table[[#This Row],[Created]],",",""))</f>
        <v>43678.555277777799</v>
      </c>
      <c r="V1013" s="3" t="str">
        <f ca="1">IFERROR(_xlfn.IFNA(CELL("contents",INDIRECT(_xlfn.CONCAT("Veg_Table_Production_Data!",ADDRESS(MATCH(_xlfn.MAXIFS(#REF!,#REF!,"="&amp;Veg_Table[[#This Row],[AUTO_ID]],#REF!,"&lt;"&amp;Veg_Table[[#This Row],[EVM_LAST_EDITED_Day]]),#REF!,0),COLUMN(#REF!),4,1,)))),""),"")</f>
        <v/>
      </c>
      <c r="W1013" s="3" t="str">
        <f ca="1">IF(Veg_Table[[#This Row],[Previous_Prescription]]="","No",IF(Veg_Table[[#This Row],[Previous_Prescription]]=Veg_Table[[#This Row],[PRESCRIP]],"No","Yes"))</f>
        <v>No</v>
      </c>
      <c r="X1013" s="3" t="str">
        <f>IF(Veg_Table[[#This Row],[EVM_LAST_EDITED_Day]]=Veg_Table[[#This Row],[Created_Day]],"New","Old")</f>
        <v>Old</v>
      </c>
      <c r="Y1013" s="1">
        <f>IFERROR(IF(FIND("delete",LOWER(Veg_Table[[#This Row],[PI_COMMENTS]]))&gt;=1,1,0),0)</f>
        <v>0</v>
      </c>
      <c r="Z1013" s="1" t="str">
        <f>_xlfn.IFNA(IF(Veg_Table[[#This Row],[EVM_LAST_EDITOR]]="","Yes",VLOOKUP(Veg_Table[[#This Row],[EVM_LAST_EDITOR]],Roster_Table[#All],15,FALSE)),"Yes")</f>
        <v>Yes</v>
      </c>
      <c r="AA101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13" s="1" t="str">
        <f>_xlfn.IFNA(VLOOKUP(Veg_Table[[#This Row],[EVM_LAST_EDITOR]],Roster_Table[#All],3,FALSE),"zAWRR Not in Roster")</f>
        <v>Terry</v>
      </c>
      <c r="AC1013" s="1" t="str">
        <f>_xlfn.IFNA(VLOOKUP(Veg_Table[[#This Row],[EVM_LAST_EDITOR]],Roster_Table[#All],2,FALSE),"zAWRR Not in Roster")</f>
        <v>Maokhamphiou</v>
      </c>
      <c r="AD1013" s="1" t="str">
        <f>IF(_xlfn.CONCAT(Veg_Table[[#This Row],[First_Name]]," ",Veg_Table[[#This Row],[Last_Name]])="zAWRR Not in Roster zAWRR Not in Roster","zAWRR Not in Roster",_xlfn.CONCAT(Veg_Table[[#This Row],[First_Name]]," ",Veg_Table[[#This Row],[Last_Name]]))</f>
        <v>Terry Maokhamphiou</v>
      </c>
      <c r="AE1013">
        <v>1746739</v>
      </c>
      <c r="AF1013" t="s">
        <v>5168</v>
      </c>
      <c r="AG1013" t="s">
        <v>30</v>
      </c>
      <c r="AH1013" t="s">
        <v>5150</v>
      </c>
      <c r="AI1013" t="s">
        <v>5169</v>
      </c>
      <c r="AJ1013" t="s">
        <v>21</v>
      </c>
      <c r="AK1013" t="s">
        <v>28</v>
      </c>
      <c r="AL1013" t="s">
        <v>368</v>
      </c>
      <c r="AM1013" t="s">
        <v>23</v>
      </c>
      <c r="AN1013" t="s">
        <v>25</v>
      </c>
      <c r="AO1013" t="s">
        <v>25</v>
      </c>
      <c r="AP1013">
        <v>12</v>
      </c>
      <c r="AQ1013">
        <v>26</v>
      </c>
      <c r="AR1013" t="s">
        <v>517</v>
      </c>
      <c r="AS1013" t="s">
        <v>24</v>
      </c>
      <c r="AT1013" t="s">
        <v>26</v>
      </c>
      <c r="AU1013" t="s">
        <v>25</v>
      </c>
      <c r="AV1013" t="s">
        <v>512</v>
      </c>
      <c r="AW1013" t="s">
        <v>5170</v>
      </c>
      <c r="AX1013" t="s">
        <v>898</v>
      </c>
      <c r="AY1013" t="s">
        <v>28</v>
      </c>
      <c r="AZ1013"/>
      <c r="BA1013" t="s">
        <v>28</v>
      </c>
      <c r="BB1013" s="4"/>
      <c r="BC1013" t="s">
        <v>28</v>
      </c>
      <c r="BD1013" t="s">
        <v>29</v>
      </c>
      <c r="BF1013" t="s">
        <v>28</v>
      </c>
      <c r="BG1013" t="s">
        <v>28</v>
      </c>
      <c r="BH1013" t="s">
        <v>28</v>
      </c>
      <c r="BI1013" s="3"/>
      <c r="BJ1013" t="s">
        <v>5153</v>
      </c>
      <c r="BK1013" s="30" t="s">
        <v>1922</v>
      </c>
      <c r="BL1013" s="3">
        <v>43964.429315289352</v>
      </c>
      <c r="BM1013" t="s">
        <v>31</v>
      </c>
      <c r="BN1013" t="s">
        <v>32</v>
      </c>
      <c r="BO1013" t="s">
        <v>5154</v>
      </c>
      <c r="BP1013" t="s">
        <v>5155</v>
      </c>
      <c r="BQ1013" t="s">
        <v>1025</v>
      </c>
      <c r="BR1013" t="s">
        <v>28</v>
      </c>
      <c r="BS1013" t="s">
        <v>28</v>
      </c>
      <c r="BT1013" t="s">
        <v>5156</v>
      </c>
      <c r="BU1013" s="3">
        <v>43678.555277777778</v>
      </c>
      <c r="BV1013" t="s">
        <v>803</v>
      </c>
      <c r="BW1013" s="3">
        <v>43964.480829837965</v>
      </c>
      <c r="BX1013" t="s">
        <v>5171</v>
      </c>
      <c r="CG1013"/>
      <c r="CH1013"/>
      <c r="CI1013"/>
      <c r="CY1013"/>
      <c r="DA1013"/>
      <c r="DF1013"/>
    </row>
    <row r="1014" spans="1:110" x14ac:dyDescent="0.25">
      <c r="A1014" s="1">
        <f>IF(Veg_Table[[#This Row],[VP_STATUS]]="Hold",0,IF(OR(AND(Veg_Table[[#This Row],[PRESCRIP]]="NW_No Work",Veg_Table[[#This Row],[VP_STATUS]]&lt;&gt;"No Work Required Under EVM"),AND(Veg_Table[[#This Row],[VP_STATUS]]="No Work Required Under EVM",Veg_Table[[#This Row],[PRESCRIP]]&lt;&gt;"NW_No Work")),1,0))</f>
        <v>0</v>
      </c>
      <c r="B1014" s="1">
        <f>IF(Veg_Table[[#This Row],[SPECIES]]="",1,0)</f>
        <v>0</v>
      </c>
      <c r="C1014" s="1">
        <f>IF(Veg_Table[[#This Row],[DIAMETER]]="",1,0)</f>
        <v>0</v>
      </c>
      <c r="D1014" s="1">
        <f>IF(Veg_Table[[#This Row],[HEIGHT]]="",1,0)</f>
        <v>0</v>
      </c>
      <c r="E101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14" s="1">
        <f>IF(AND(Veg_Table[[#This Row],[TAT_RESULT]]="ABATE",Veg_Table[[#This Row],[PRESCRIP]]="NW_No Work"),1,0)</f>
        <v>0</v>
      </c>
      <c r="G1014" s="1">
        <f>IF(OR(Veg_Table[[#This Row],[Prescription R-Scale]]="NA",Veg_Table[[#This Row],[Diameter R-Scale]]="NA"),0,IF(Veg_Table[[#This Row],[Diameter R-Scale]]&lt;&gt;Veg_Table[[#This Row],[Prescription R-Scale]],1,0))</f>
        <v>0</v>
      </c>
      <c r="H1014" s="1">
        <f>IF(OR(AND(Veg_Table[[#This Row],[PRESCRIP]]="BC_Br Rmv", Veg_Table[[#This Row],[WOOD_MAN]]&lt;&gt;"Not Needed"),AND(Veg_Table[[#This Row],[PRESCRIP]]="BCS_Br Rmv+Trt", Veg_Table[[#This Row],[WOOD_MAN]]&lt;&gt;"Not Needed")),1,0)</f>
        <v>0</v>
      </c>
      <c r="I1014" s="1">
        <f ca="1">IF(AND(Veg_Table[[#This Row],[Prescription_Changed]]="Yes",Veg_Table[[#This Row],[TAT_RESULT]]=""),1,0)</f>
        <v>0</v>
      </c>
      <c r="J1014" s="1">
        <f ca="1">SUM(Veg_Table[[#This Row],[Prescription and Status do not match]:[Prescription_Edited_And_TAT_Is_Blank]])</f>
        <v>0</v>
      </c>
      <c r="K1014" s="1">
        <f ca="1">IF(Veg_Table[[#This Row],[Sum of Errors]]&gt;0,1,0)</f>
        <v>0</v>
      </c>
      <c r="L1014" s="1">
        <f>1</f>
        <v>1</v>
      </c>
      <c r="M101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014" s="1">
        <f>IF(OR(MID(Veg_Table[[#This Row],[PRESCRIP]],2,1)="1",MID(Veg_Table[[#This Row],[PRESCRIP]],2,1)="2",MID(Veg_Table[[#This Row],[PRESCRIP]],2,1)="3",MID(Veg_Table[[#This Row],[PRESCRIP]],2,1)="4"),_xlfn.NUMBERVALUE(MID(Veg_Table[[#This Row],[PRESCRIP]],2,1)),"NA")</f>
        <v>1</v>
      </c>
      <c r="O1014" s="1">
        <f>WEEKNUM(Veg_Table[[#This Row],[EVM_LAST_EDITED_Day]],2)</f>
        <v>20</v>
      </c>
      <c r="P1014" s="25">
        <f>IFERROR(DATE(YEAR(Veg_Table[[#This Row],[EVM_LAST_EDITED2]]),MONTH(Veg_Table[[#This Row],[EVM_LAST_EDITED2]]),DAY(Veg_Table[[#This Row],[EVM_LAST_EDITED2]])),DATE(2019,1,1))</f>
        <v>43964</v>
      </c>
      <c r="Q1014" s="3">
        <f>VALUE(SUBSTITUTE(Veg_Table[[#This Row],[EVM_LAST_EDITED]],",",""))</f>
        <v>43964.4307638889</v>
      </c>
      <c r="R1014" s="1" t="str">
        <f>_xlfn.IFNA(IF(Veg_Table[[#This Row],[EVM_LAST_EDITOR]]="","zBlank EVM Last Editor",VLOOKUP(Veg_Table[[#This Row],[EVM_LAST_EDITOR]],Roster_Table[#All],4,FALSE)),"zAWRR Not in Roster")</f>
        <v>MGE</v>
      </c>
      <c r="S1014" s="1" t="str">
        <f>_xlfn.IFNA(IF(Veg_Table[[#This Row],[EVM_LAST_EDITOR]]="","zBlank EVM Last Editor",VLOOKUP(Veg_Table[[#This Row],[EVM_LAST_EDITOR]],Roster_Table[#All],16,FALSE)),"zCompany_AWRR not in Roster")</f>
        <v>MGE_Mountain G Enterprises</v>
      </c>
      <c r="T1014" s="2">
        <f>IFERROR(DATE(YEAR(Veg_Table[[#This Row],[Created2]]),MONTH(Veg_Table[[#This Row],[Created2]]),DAY(Veg_Table[[#This Row],[Created2]])),DATE(2019,1,1))</f>
        <v>43964</v>
      </c>
      <c r="U1014" s="3">
        <f>VALUE(SUBSTITUTE(Veg_Table[[#This Row],[Created]],",",""))</f>
        <v>43964.4307638889</v>
      </c>
      <c r="V1014" s="3" t="str">
        <f ca="1">IFERROR(_xlfn.IFNA(CELL("contents",INDIRECT(_xlfn.CONCAT("Veg_Table_Production_Data!",ADDRESS(MATCH(_xlfn.MAXIFS(#REF!,#REF!,"="&amp;Veg_Table[[#This Row],[AUTO_ID]],#REF!,"&lt;"&amp;Veg_Table[[#This Row],[EVM_LAST_EDITED_Day]]),#REF!,0),COLUMN(#REF!),4,1,)))),""),"")</f>
        <v/>
      </c>
      <c r="W1014" s="3" t="str">
        <f ca="1">IF(Veg_Table[[#This Row],[Previous_Prescription]]="","No",IF(Veg_Table[[#This Row],[Previous_Prescription]]=Veg_Table[[#This Row],[PRESCRIP]],"No","Yes"))</f>
        <v>No</v>
      </c>
      <c r="X1014" s="3" t="str">
        <f>IF(Veg_Table[[#This Row],[EVM_LAST_EDITED_Day]]=Veg_Table[[#This Row],[Created_Day]],"New","Old")</f>
        <v>New</v>
      </c>
      <c r="Y1014" s="1">
        <f>IFERROR(IF(FIND("delete",LOWER(Veg_Table[[#This Row],[PI_COMMENTS]]))&gt;=1,1,0),0)</f>
        <v>0</v>
      </c>
      <c r="Z1014" s="1" t="str">
        <f>_xlfn.IFNA(IF(Veg_Table[[#This Row],[EVM_LAST_EDITOR]]="","Yes",VLOOKUP(Veg_Table[[#This Row],[EVM_LAST_EDITOR]],Roster_Table[#All],15,FALSE)),"Yes")</f>
        <v>Yes</v>
      </c>
      <c r="AA101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14" s="1" t="str">
        <f>_xlfn.IFNA(VLOOKUP(Veg_Table[[#This Row],[EVM_LAST_EDITOR]],Roster_Table[#All],3,FALSE),"zAWRR Not in Roster")</f>
        <v>Tyler</v>
      </c>
      <c r="AC1014" s="1" t="str">
        <f>_xlfn.IFNA(VLOOKUP(Veg_Table[[#This Row],[EVM_LAST_EDITOR]],Roster_Table[#All],2,FALSE),"zAWRR Not in Roster")</f>
        <v>Rey</v>
      </c>
      <c r="AD1014" s="1" t="str">
        <f>IF(_xlfn.CONCAT(Veg_Table[[#This Row],[First_Name]]," ",Veg_Table[[#This Row],[Last_Name]])="zAWRR Not in Roster zAWRR Not in Roster","zAWRR Not in Roster",_xlfn.CONCAT(Veg_Table[[#This Row],[First_Name]]," ",Veg_Table[[#This Row],[Last_Name]]))</f>
        <v>Tyler Rey</v>
      </c>
      <c r="AE1014">
        <v>3225869</v>
      </c>
      <c r="AF1014" t="s">
        <v>5971</v>
      </c>
      <c r="AG1014" t="s">
        <v>93</v>
      </c>
      <c r="AH1014" t="s">
        <v>1670</v>
      </c>
      <c r="AI1014" t="s">
        <v>1966</v>
      </c>
      <c r="AJ1014" t="s">
        <v>36</v>
      </c>
      <c r="AL1014" t="s">
        <v>22</v>
      </c>
      <c r="AM1014" t="s">
        <v>38</v>
      </c>
      <c r="AN1014" t="s">
        <v>25</v>
      </c>
      <c r="AO1014" t="s">
        <v>25</v>
      </c>
      <c r="AP1014">
        <v>7</v>
      </c>
      <c r="AQ1014">
        <v>65</v>
      </c>
      <c r="AR1014" t="s">
        <v>511</v>
      </c>
      <c r="AS1014" t="s">
        <v>45</v>
      </c>
      <c r="AT1014" t="s">
        <v>515</v>
      </c>
      <c r="AV1014" t="s">
        <v>512</v>
      </c>
      <c r="AW1014" t="s">
        <v>5608</v>
      </c>
      <c r="AZ1014"/>
      <c r="BB1014" s="4"/>
      <c r="BD1014" t="s">
        <v>29</v>
      </c>
      <c r="BE1014" t="s">
        <v>25</v>
      </c>
      <c r="BF1014" t="s">
        <v>513</v>
      </c>
      <c r="BI1014" s="3"/>
      <c r="BJ1014" t="s">
        <v>5609</v>
      </c>
      <c r="BK1014" s="30" t="s">
        <v>166</v>
      </c>
      <c r="BL1014" s="3">
        <v>43964.430763888886</v>
      </c>
      <c r="BM1014" t="s">
        <v>31</v>
      </c>
      <c r="BN1014" t="s">
        <v>32</v>
      </c>
      <c r="BP1014" t="s">
        <v>1671</v>
      </c>
      <c r="BQ1014" t="s">
        <v>1025</v>
      </c>
      <c r="BR1014" t="s">
        <v>28</v>
      </c>
      <c r="BS1014" t="s">
        <v>28</v>
      </c>
      <c r="BT1014" t="s">
        <v>166</v>
      </c>
      <c r="BU1014" s="3">
        <v>43964.430763888886</v>
      </c>
      <c r="BV1014" t="s">
        <v>803</v>
      </c>
      <c r="BW1014" s="3">
        <v>43964.682763356483</v>
      </c>
      <c r="BX1014" t="s">
        <v>5610</v>
      </c>
      <c r="CG1014"/>
      <c r="CH1014"/>
      <c r="CI1014"/>
      <c r="CY1014"/>
      <c r="DA1014"/>
      <c r="DF1014"/>
    </row>
    <row r="1015" spans="1:110" x14ac:dyDescent="0.25">
      <c r="A1015" s="1">
        <f>IF(Veg_Table[[#This Row],[VP_STATUS]]="Hold",0,IF(OR(AND(Veg_Table[[#This Row],[PRESCRIP]]="NW_No Work",Veg_Table[[#This Row],[VP_STATUS]]&lt;&gt;"No Work Required Under EVM"),AND(Veg_Table[[#This Row],[VP_STATUS]]="No Work Required Under EVM",Veg_Table[[#This Row],[PRESCRIP]]&lt;&gt;"NW_No Work")),1,0))</f>
        <v>0</v>
      </c>
      <c r="B1015" s="1">
        <f>IF(Veg_Table[[#This Row],[SPECIES]]="",1,0)</f>
        <v>0</v>
      </c>
      <c r="C1015" s="1">
        <f>IF(Veg_Table[[#This Row],[DIAMETER]]="",1,0)</f>
        <v>0</v>
      </c>
      <c r="D1015" s="1">
        <f>IF(Veg_Table[[#This Row],[HEIGHT]]="",1,0)</f>
        <v>0</v>
      </c>
      <c r="E101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15" s="1">
        <f>IF(AND(Veg_Table[[#This Row],[TAT_RESULT]]="ABATE",Veg_Table[[#This Row],[PRESCRIP]]="NW_No Work"),1,0)</f>
        <v>0</v>
      </c>
      <c r="G1015" s="1">
        <f>IF(OR(Veg_Table[[#This Row],[Prescription R-Scale]]="NA",Veg_Table[[#This Row],[Diameter R-Scale]]="NA"),0,IF(Veg_Table[[#This Row],[Diameter R-Scale]]&lt;&gt;Veg_Table[[#This Row],[Prescription R-Scale]],1,0))</f>
        <v>0</v>
      </c>
      <c r="H1015" s="1">
        <f>IF(OR(AND(Veg_Table[[#This Row],[PRESCRIP]]="BC_Br Rmv", Veg_Table[[#This Row],[WOOD_MAN]]&lt;&gt;"Not Needed"),AND(Veg_Table[[#This Row],[PRESCRIP]]="BCS_Br Rmv+Trt", Veg_Table[[#This Row],[WOOD_MAN]]&lt;&gt;"Not Needed")),1,0)</f>
        <v>0</v>
      </c>
      <c r="I1015" s="1">
        <f ca="1">IF(AND(Veg_Table[[#This Row],[Prescription_Changed]]="Yes",Veg_Table[[#This Row],[TAT_RESULT]]=""),1,0)</f>
        <v>0</v>
      </c>
      <c r="J1015" s="1">
        <f ca="1">SUM(Veg_Table[[#This Row],[Prescription and Status do not match]:[Prescription_Edited_And_TAT_Is_Blank]])</f>
        <v>0</v>
      </c>
      <c r="K1015" s="1">
        <f ca="1">IF(Veg_Table[[#This Row],[Sum of Errors]]&gt;0,1,0)</f>
        <v>0</v>
      </c>
      <c r="L1015" s="1">
        <f>1</f>
        <v>1</v>
      </c>
      <c r="M1015"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015" s="1" t="str">
        <f>IF(OR(MID(Veg_Table[[#This Row],[PRESCRIP]],2,1)="1",MID(Veg_Table[[#This Row],[PRESCRIP]],2,1)="2",MID(Veg_Table[[#This Row],[PRESCRIP]],2,1)="3",MID(Veg_Table[[#This Row],[PRESCRIP]],2,1)="4"),_xlfn.NUMBERVALUE(MID(Veg_Table[[#This Row],[PRESCRIP]],2,1)),"NA")</f>
        <v>NA</v>
      </c>
      <c r="O1015" s="1">
        <f>WEEKNUM(Veg_Table[[#This Row],[EVM_LAST_EDITED_Day]],2)</f>
        <v>20</v>
      </c>
      <c r="P1015" s="25">
        <f>IFERROR(DATE(YEAR(Veg_Table[[#This Row],[EVM_LAST_EDITED2]]),MONTH(Veg_Table[[#This Row],[EVM_LAST_EDITED2]]),DAY(Veg_Table[[#This Row],[EVM_LAST_EDITED2]])),DATE(2019,1,1))</f>
        <v>43964</v>
      </c>
      <c r="Q1015" s="3">
        <f>VALUE(SUBSTITUTE(Veg_Table[[#This Row],[EVM_LAST_EDITED]],",",""))</f>
        <v>43964.430853229198</v>
      </c>
      <c r="R1015" s="1" t="str">
        <f>_xlfn.IFNA(IF(Veg_Table[[#This Row],[EVM_LAST_EDITOR]]="","zBlank EVM Last Editor",VLOOKUP(Veg_Table[[#This Row],[EVM_LAST_EDITOR]],Roster_Table[#All],4,FALSE)),"zAWRR Not in Roster")</f>
        <v>MGE</v>
      </c>
      <c r="S1015" s="1" t="str">
        <f>_xlfn.IFNA(IF(Veg_Table[[#This Row],[EVM_LAST_EDITOR]]="","zBlank EVM Last Editor",VLOOKUP(Veg_Table[[#This Row],[EVM_LAST_EDITOR]],Roster_Table[#All],16,FALSE)),"zCompany_AWRR not in Roster")</f>
        <v>MGE_Mountain G Enterprises</v>
      </c>
      <c r="T1015" s="2">
        <f>IFERROR(DATE(YEAR(Veg_Table[[#This Row],[Created2]]),MONTH(Veg_Table[[#This Row],[Created2]]),DAY(Veg_Table[[#This Row],[Created2]])),DATE(2019,1,1))</f>
        <v>43678</v>
      </c>
      <c r="U1015" s="3">
        <f>VALUE(SUBSTITUTE(Veg_Table[[#This Row],[Created]],",",""))</f>
        <v>43678.574467592603</v>
      </c>
      <c r="V1015" s="3" t="str">
        <f ca="1">IFERROR(_xlfn.IFNA(CELL("contents",INDIRECT(_xlfn.CONCAT("Veg_Table_Production_Data!",ADDRESS(MATCH(_xlfn.MAXIFS(#REF!,#REF!,"="&amp;Veg_Table[[#This Row],[AUTO_ID]],#REF!,"&lt;"&amp;Veg_Table[[#This Row],[EVM_LAST_EDITED_Day]]),#REF!,0),COLUMN(#REF!),4,1,)))),""),"")</f>
        <v/>
      </c>
      <c r="W1015" s="3" t="str">
        <f ca="1">IF(Veg_Table[[#This Row],[Previous_Prescription]]="","No",IF(Veg_Table[[#This Row],[Previous_Prescription]]=Veg_Table[[#This Row],[PRESCRIP]],"No","Yes"))</f>
        <v>No</v>
      </c>
      <c r="X1015" s="3" t="str">
        <f>IF(Veg_Table[[#This Row],[EVM_LAST_EDITED_Day]]=Veg_Table[[#This Row],[Created_Day]],"New","Old")</f>
        <v>Old</v>
      </c>
      <c r="Y1015" s="1">
        <f>IFERROR(IF(FIND("delete",LOWER(Veg_Table[[#This Row],[PI_COMMENTS]]))&gt;=1,1,0),0)</f>
        <v>0</v>
      </c>
      <c r="Z1015" s="1" t="str">
        <f>_xlfn.IFNA(IF(Veg_Table[[#This Row],[EVM_LAST_EDITOR]]="","Yes",VLOOKUP(Veg_Table[[#This Row],[EVM_LAST_EDITOR]],Roster_Table[#All],15,FALSE)),"Yes")</f>
        <v>Yes</v>
      </c>
      <c r="AA101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15" s="1" t="str">
        <f>_xlfn.IFNA(VLOOKUP(Veg_Table[[#This Row],[EVM_LAST_EDITOR]],Roster_Table[#All],3,FALSE),"zAWRR Not in Roster")</f>
        <v>Terry</v>
      </c>
      <c r="AC1015" s="1" t="str">
        <f>_xlfn.IFNA(VLOOKUP(Veg_Table[[#This Row],[EVM_LAST_EDITOR]],Roster_Table[#All],2,FALSE),"zAWRR Not in Roster")</f>
        <v>Maokhamphiou</v>
      </c>
      <c r="AD1015" s="1" t="str">
        <f>IF(_xlfn.CONCAT(Veg_Table[[#This Row],[First_Name]]," ",Veg_Table[[#This Row],[Last_Name]])="zAWRR Not in Roster zAWRR Not in Roster","zAWRR Not in Roster",_xlfn.CONCAT(Veg_Table[[#This Row],[First_Name]]," ",Veg_Table[[#This Row],[Last_Name]]))</f>
        <v>Terry Maokhamphiou</v>
      </c>
      <c r="AE1015">
        <v>1746924</v>
      </c>
      <c r="AF1015" t="s">
        <v>5165</v>
      </c>
      <c r="AG1015" t="s">
        <v>30</v>
      </c>
      <c r="AH1015" t="s">
        <v>5150</v>
      </c>
      <c r="AI1015" t="s">
        <v>5151</v>
      </c>
      <c r="AJ1015" t="s">
        <v>21</v>
      </c>
      <c r="AK1015" t="s">
        <v>28</v>
      </c>
      <c r="AL1015" t="s">
        <v>22</v>
      </c>
      <c r="AM1015" t="s">
        <v>40</v>
      </c>
      <c r="AN1015" t="s">
        <v>25</v>
      </c>
      <c r="AO1015" t="s">
        <v>25</v>
      </c>
      <c r="AP1015">
        <v>31</v>
      </c>
      <c r="AQ1015">
        <v>85</v>
      </c>
      <c r="AR1015" t="s">
        <v>511</v>
      </c>
      <c r="AS1015" t="s">
        <v>24</v>
      </c>
      <c r="AT1015" t="s">
        <v>26</v>
      </c>
      <c r="AU1015" t="s">
        <v>43</v>
      </c>
      <c r="AV1015" t="s">
        <v>512</v>
      </c>
      <c r="AW1015" t="s">
        <v>5166</v>
      </c>
      <c r="AX1015" t="s">
        <v>898</v>
      </c>
      <c r="AY1015" t="s">
        <v>28</v>
      </c>
      <c r="AZ1015"/>
      <c r="BA1015" t="s">
        <v>28</v>
      </c>
      <c r="BB1015" s="4"/>
      <c r="BC1015" t="s">
        <v>28</v>
      </c>
      <c r="BD1015" t="s">
        <v>29</v>
      </c>
      <c r="BF1015" t="s">
        <v>28</v>
      </c>
      <c r="BG1015" t="s">
        <v>28</v>
      </c>
      <c r="BH1015" t="s">
        <v>28</v>
      </c>
      <c r="BI1015" s="3"/>
      <c r="BJ1015" t="s">
        <v>2672</v>
      </c>
      <c r="BK1015" s="30" t="s">
        <v>1922</v>
      </c>
      <c r="BL1015" s="3">
        <v>43964.430853229169</v>
      </c>
      <c r="BM1015" t="s">
        <v>31</v>
      </c>
      <c r="BN1015" t="s">
        <v>32</v>
      </c>
      <c r="BO1015" t="s">
        <v>5154</v>
      </c>
      <c r="BP1015" t="s">
        <v>5155</v>
      </c>
      <c r="BQ1015" t="s">
        <v>1025</v>
      </c>
      <c r="BR1015" t="s">
        <v>28</v>
      </c>
      <c r="BS1015" t="s">
        <v>28</v>
      </c>
      <c r="BT1015" t="s">
        <v>2673</v>
      </c>
      <c r="BU1015" s="3">
        <v>43678.574467592596</v>
      </c>
      <c r="BV1015" t="s">
        <v>803</v>
      </c>
      <c r="BW1015" s="3">
        <v>43964.480829837965</v>
      </c>
      <c r="BX1015" t="s">
        <v>5167</v>
      </c>
      <c r="CG1015"/>
      <c r="CH1015"/>
      <c r="CI1015"/>
      <c r="CY1015"/>
      <c r="DA1015"/>
      <c r="DF1015"/>
    </row>
    <row r="1016" spans="1:110" x14ac:dyDescent="0.25">
      <c r="A1016" s="1">
        <f>IF(Veg_Table[[#This Row],[VP_STATUS]]="Hold",0,IF(OR(AND(Veg_Table[[#This Row],[PRESCRIP]]="NW_No Work",Veg_Table[[#This Row],[VP_STATUS]]&lt;&gt;"No Work Required Under EVM"),AND(Veg_Table[[#This Row],[VP_STATUS]]="No Work Required Under EVM",Veg_Table[[#This Row],[PRESCRIP]]&lt;&gt;"NW_No Work")),1,0))</f>
        <v>0</v>
      </c>
      <c r="B1016" s="1">
        <f>IF(Veg_Table[[#This Row],[SPECIES]]="",1,0)</f>
        <v>0</v>
      </c>
      <c r="C1016" s="1">
        <f>IF(Veg_Table[[#This Row],[DIAMETER]]="",1,0)</f>
        <v>0</v>
      </c>
      <c r="D1016" s="1">
        <f>IF(Veg_Table[[#This Row],[HEIGHT]]="",1,0)</f>
        <v>0</v>
      </c>
      <c r="E101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16" s="1">
        <f>IF(AND(Veg_Table[[#This Row],[TAT_RESULT]]="ABATE",Veg_Table[[#This Row],[PRESCRIP]]="NW_No Work"),1,0)</f>
        <v>0</v>
      </c>
      <c r="G1016" s="1">
        <f>IF(OR(Veg_Table[[#This Row],[Prescription R-Scale]]="NA",Veg_Table[[#This Row],[Diameter R-Scale]]="NA"),0,IF(Veg_Table[[#This Row],[Diameter R-Scale]]&lt;&gt;Veg_Table[[#This Row],[Prescription R-Scale]],1,0))</f>
        <v>0</v>
      </c>
      <c r="H1016" s="1">
        <f>IF(OR(AND(Veg_Table[[#This Row],[PRESCRIP]]="BC_Br Rmv", Veg_Table[[#This Row],[WOOD_MAN]]&lt;&gt;"Not Needed"),AND(Veg_Table[[#This Row],[PRESCRIP]]="BCS_Br Rmv+Trt", Veg_Table[[#This Row],[WOOD_MAN]]&lt;&gt;"Not Needed")),1,0)</f>
        <v>0</v>
      </c>
      <c r="I1016" s="1">
        <f ca="1">IF(AND(Veg_Table[[#This Row],[Prescription_Changed]]="Yes",Veg_Table[[#This Row],[TAT_RESULT]]=""),1,0)</f>
        <v>0</v>
      </c>
      <c r="J1016" s="1">
        <f ca="1">SUM(Veg_Table[[#This Row],[Prescription and Status do not match]:[Prescription_Edited_And_TAT_Is_Blank]])</f>
        <v>0</v>
      </c>
      <c r="K1016" s="1">
        <f ca="1">IF(Veg_Table[[#This Row],[Sum of Errors]]&gt;0,1,0)</f>
        <v>0</v>
      </c>
      <c r="L1016" s="1">
        <f>1</f>
        <v>1</v>
      </c>
      <c r="M101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016" s="1">
        <f>IF(OR(MID(Veg_Table[[#This Row],[PRESCRIP]],2,1)="1",MID(Veg_Table[[#This Row],[PRESCRIP]],2,1)="2",MID(Veg_Table[[#This Row],[PRESCRIP]],2,1)="3",MID(Veg_Table[[#This Row],[PRESCRIP]],2,1)="4"),_xlfn.NUMBERVALUE(MID(Veg_Table[[#This Row],[PRESCRIP]],2,1)),"NA")</f>
        <v>1</v>
      </c>
      <c r="O1016" s="1">
        <f>WEEKNUM(Veg_Table[[#This Row],[EVM_LAST_EDITED_Day]],2)</f>
        <v>20</v>
      </c>
      <c r="P1016" s="25">
        <f>IFERROR(DATE(YEAR(Veg_Table[[#This Row],[EVM_LAST_EDITED2]]),MONTH(Veg_Table[[#This Row],[EVM_LAST_EDITED2]]),DAY(Veg_Table[[#This Row],[EVM_LAST_EDITED2]])),DATE(2019,1,1))</f>
        <v>43964</v>
      </c>
      <c r="Q1016" s="3">
        <f>VALUE(SUBSTITUTE(Veg_Table[[#This Row],[EVM_LAST_EDITED]],",",""))</f>
        <v>43964.431085463002</v>
      </c>
      <c r="R1016" s="1" t="str">
        <f>_xlfn.IFNA(IF(Veg_Table[[#This Row],[EVM_LAST_EDITOR]]="","zBlank EVM Last Editor",VLOOKUP(Veg_Table[[#This Row],[EVM_LAST_EDITOR]],Roster_Table[#All],4,FALSE)),"zAWRR Not in Roster")</f>
        <v>AEA</v>
      </c>
      <c r="S1016" s="1" t="str">
        <f>_xlfn.IFNA(IF(Veg_Table[[#This Row],[EVM_LAST_EDITOR]]="","zBlank EVM Last Editor",VLOOKUP(Veg_Table[[#This Row],[EVM_LAST_EDITOR]],Roster_Table[#All],16,FALSE)),"zCompany_AWRR not in Roster")</f>
        <v>Not in Sierra Roster</v>
      </c>
      <c r="T1016" s="2">
        <f>IFERROR(DATE(YEAR(Veg_Table[[#This Row],[Created2]]),MONTH(Veg_Table[[#This Row],[Created2]]),DAY(Veg_Table[[#This Row],[Created2]])),DATE(2019,1,1))</f>
        <v>43930</v>
      </c>
      <c r="U1016" s="3">
        <f>VALUE(SUBSTITUTE(Veg_Table[[#This Row],[Created]],",",""))</f>
        <v>43930.542268518497</v>
      </c>
      <c r="V1016" s="3" t="str">
        <f ca="1">IFERROR(_xlfn.IFNA(CELL("contents",INDIRECT(_xlfn.CONCAT("Veg_Table_Production_Data!",ADDRESS(MATCH(_xlfn.MAXIFS(#REF!,#REF!,"="&amp;Veg_Table[[#This Row],[AUTO_ID]],#REF!,"&lt;"&amp;Veg_Table[[#This Row],[EVM_LAST_EDITED_Day]]),#REF!,0),COLUMN(#REF!),4,1,)))),""),"")</f>
        <v/>
      </c>
      <c r="W1016" s="3" t="str">
        <f ca="1">IF(Veg_Table[[#This Row],[Previous_Prescription]]="","No",IF(Veg_Table[[#This Row],[Previous_Prescription]]=Veg_Table[[#This Row],[PRESCRIP]],"No","Yes"))</f>
        <v>No</v>
      </c>
      <c r="X1016" s="3" t="str">
        <f>IF(Veg_Table[[#This Row],[EVM_LAST_EDITED_Day]]=Veg_Table[[#This Row],[Created_Day]],"New","Old")</f>
        <v>Old</v>
      </c>
      <c r="Y1016" s="1">
        <f>IFERROR(IF(FIND("delete",LOWER(Veg_Table[[#This Row],[PI_COMMENTS]]))&gt;=1,1,0),0)</f>
        <v>0</v>
      </c>
      <c r="Z1016" s="1" t="str">
        <f>_xlfn.IFNA(IF(Veg_Table[[#This Row],[EVM_LAST_EDITOR]]="","Yes",VLOOKUP(Veg_Table[[#This Row],[EVM_LAST_EDITOR]],Roster_Table[#All],15,FALSE)),"Yes")</f>
        <v>No</v>
      </c>
      <c r="AA101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16" s="1" t="str">
        <f>_xlfn.IFNA(VLOOKUP(Veg_Table[[#This Row],[EVM_LAST_EDITOR]],Roster_Table[#All],3,FALSE),"zAWRR Not in Roster")</f>
        <v>Drew</v>
      </c>
      <c r="AC1016" s="1" t="str">
        <f>_xlfn.IFNA(VLOOKUP(Veg_Table[[#This Row],[EVM_LAST_EDITOR]],Roster_Table[#All],2,FALSE),"zAWRR Not in Roster")</f>
        <v>Berlfein</v>
      </c>
      <c r="AD1016" s="1" t="str">
        <f>IF(_xlfn.CONCAT(Veg_Table[[#This Row],[First_Name]]," ",Veg_Table[[#This Row],[Last_Name]])="zAWRR Not in Roster zAWRR Not in Roster","zAWRR Not in Roster",_xlfn.CONCAT(Veg_Table[[#This Row],[First_Name]]," ",Veg_Table[[#This Row],[Last_Name]]))</f>
        <v>Drew Berlfein</v>
      </c>
      <c r="AE1016">
        <v>3064069</v>
      </c>
      <c r="AF1016" t="s">
        <v>2634</v>
      </c>
      <c r="AG1016" t="s">
        <v>93</v>
      </c>
      <c r="AH1016" t="s">
        <v>2607</v>
      </c>
      <c r="AI1016" t="s">
        <v>1036</v>
      </c>
      <c r="AJ1016" t="s">
        <v>820</v>
      </c>
      <c r="AL1016" t="s">
        <v>22</v>
      </c>
      <c r="AM1016" t="s">
        <v>40</v>
      </c>
      <c r="AN1016" t="s">
        <v>25</v>
      </c>
      <c r="AO1016" t="s">
        <v>25</v>
      </c>
      <c r="AP1016">
        <v>10</v>
      </c>
      <c r="AQ1016">
        <v>65</v>
      </c>
      <c r="AR1016" t="s">
        <v>511</v>
      </c>
      <c r="AS1016" t="s">
        <v>485</v>
      </c>
      <c r="AT1016" t="s">
        <v>522</v>
      </c>
      <c r="AV1016" t="s">
        <v>512</v>
      </c>
      <c r="AW1016" t="s">
        <v>2635</v>
      </c>
      <c r="AX1016" t="s">
        <v>534</v>
      </c>
      <c r="AZ1016">
        <v>5585883</v>
      </c>
      <c r="BA1016" t="s">
        <v>485</v>
      </c>
      <c r="BB1016" s="4">
        <v>43964.424458773145</v>
      </c>
      <c r="BC1016" t="s">
        <v>4003</v>
      </c>
      <c r="BD1016" t="s">
        <v>29</v>
      </c>
      <c r="BE1016" t="s">
        <v>25</v>
      </c>
      <c r="BF1016" t="s">
        <v>513</v>
      </c>
      <c r="BG1016" t="s">
        <v>534</v>
      </c>
      <c r="BI1016" s="3">
        <v>43964.431053842593</v>
      </c>
      <c r="BJ1016" t="s">
        <v>2099</v>
      </c>
      <c r="BK1016" s="30" t="s">
        <v>533</v>
      </c>
      <c r="BL1016" s="3">
        <v>43964.431085462966</v>
      </c>
      <c r="BM1016" t="s">
        <v>31</v>
      </c>
      <c r="BN1016" t="s">
        <v>32</v>
      </c>
      <c r="BP1016" t="s">
        <v>2610</v>
      </c>
      <c r="BQ1016" t="s">
        <v>1025</v>
      </c>
      <c r="BR1016" t="s">
        <v>28</v>
      </c>
      <c r="BS1016" t="s">
        <v>28</v>
      </c>
      <c r="BT1016" t="s">
        <v>140</v>
      </c>
      <c r="BU1016" s="3">
        <v>43930.542268518519</v>
      </c>
      <c r="BV1016" t="s">
        <v>803</v>
      </c>
      <c r="BW1016" s="3">
        <v>43964.480919837966</v>
      </c>
      <c r="BX1016" t="s">
        <v>2636</v>
      </c>
      <c r="CG1016"/>
      <c r="CH1016"/>
      <c r="CI1016"/>
      <c r="CY1016"/>
      <c r="DA1016"/>
      <c r="DF1016"/>
    </row>
    <row r="1017" spans="1:110" x14ac:dyDescent="0.25">
      <c r="A1017" s="1">
        <f>IF(Veg_Table[[#This Row],[VP_STATUS]]="Hold",0,IF(OR(AND(Veg_Table[[#This Row],[PRESCRIP]]="NW_No Work",Veg_Table[[#This Row],[VP_STATUS]]&lt;&gt;"No Work Required Under EVM"),AND(Veg_Table[[#This Row],[VP_STATUS]]="No Work Required Under EVM",Veg_Table[[#This Row],[PRESCRIP]]&lt;&gt;"NW_No Work")),1,0))</f>
        <v>0</v>
      </c>
      <c r="B1017" s="1">
        <f>IF(Veg_Table[[#This Row],[SPECIES]]="",1,0)</f>
        <v>0</v>
      </c>
      <c r="C1017" s="1">
        <f>IF(Veg_Table[[#This Row],[DIAMETER]]="",1,0)</f>
        <v>0</v>
      </c>
      <c r="D1017" s="1">
        <f>IF(Veg_Table[[#This Row],[HEIGHT]]="",1,0)</f>
        <v>0</v>
      </c>
      <c r="E101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17" s="1">
        <f>IF(AND(Veg_Table[[#This Row],[TAT_RESULT]]="ABATE",Veg_Table[[#This Row],[PRESCRIP]]="NW_No Work"),1,0)</f>
        <v>0</v>
      </c>
      <c r="G1017" s="1">
        <f>IF(OR(Veg_Table[[#This Row],[Prescription R-Scale]]="NA",Veg_Table[[#This Row],[Diameter R-Scale]]="NA"),0,IF(Veg_Table[[#This Row],[Diameter R-Scale]]&lt;&gt;Veg_Table[[#This Row],[Prescription R-Scale]],1,0))</f>
        <v>0</v>
      </c>
      <c r="H1017" s="1">
        <f>IF(OR(AND(Veg_Table[[#This Row],[PRESCRIP]]="BC_Br Rmv", Veg_Table[[#This Row],[WOOD_MAN]]&lt;&gt;"Not Needed"),AND(Veg_Table[[#This Row],[PRESCRIP]]="BCS_Br Rmv+Trt", Veg_Table[[#This Row],[WOOD_MAN]]&lt;&gt;"Not Needed")),1,0)</f>
        <v>0</v>
      </c>
      <c r="I1017" s="1">
        <f ca="1">IF(AND(Veg_Table[[#This Row],[Prescription_Changed]]="Yes",Veg_Table[[#This Row],[TAT_RESULT]]=""),1,0)</f>
        <v>0</v>
      </c>
      <c r="J1017" s="1">
        <f ca="1">SUM(Veg_Table[[#This Row],[Prescription and Status do not match]:[Prescription_Edited_And_TAT_Is_Blank]])</f>
        <v>0</v>
      </c>
      <c r="K1017" s="1">
        <f ca="1">IF(Veg_Table[[#This Row],[Sum of Errors]]&gt;0,1,0)</f>
        <v>0</v>
      </c>
      <c r="L1017" s="1">
        <f>1</f>
        <v>1</v>
      </c>
      <c r="M101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017" s="1">
        <f>IF(OR(MID(Veg_Table[[#This Row],[PRESCRIP]],2,1)="1",MID(Veg_Table[[#This Row],[PRESCRIP]],2,1)="2",MID(Veg_Table[[#This Row],[PRESCRIP]],2,1)="3",MID(Veg_Table[[#This Row],[PRESCRIP]],2,1)="4"),_xlfn.NUMBERVALUE(MID(Veg_Table[[#This Row],[PRESCRIP]],2,1)),"NA")</f>
        <v>1</v>
      </c>
      <c r="O1017" s="1">
        <f>WEEKNUM(Veg_Table[[#This Row],[EVM_LAST_EDITED_Day]],2)</f>
        <v>20</v>
      </c>
      <c r="P1017" s="25">
        <f>IFERROR(DATE(YEAR(Veg_Table[[#This Row],[EVM_LAST_EDITED2]]),MONTH(Veg_Table[[#This Row],[EVM_LAST_EDITED2]]),DAY(Veg_Table[[#This Row],[EVM_LAST_EDITED2]])),DATE(2019,1,1))</f>
        <v>43964</v>
      </c>
      <c r="Q1017" s="3">
        <f>VALUE(SUBSTITUTE(Veg_Table[[#This Row],[EVM_LAST_EDITED]],",",""))</f>
        <v>43964.431282094898</v>
      </c>
      <c r="R1017" s="1" t="str">
        <f>_xlfn.IFNA(IF(Veg_Table[[#This Row],[EVM_LAST_EDITOR]]="","zBlank EVM Last Editor",VLOOKUP(Veg_Table[[#This Row],[EVM_LAST_EDITOR]],Roster_Table[#All],4,FALSE)),"zAWRR Not in Roster")</f>
        <v>AEA</v>
      </c>
      <c r="S1017" s="1" t="str">
        <f>_xlfn.IFNA(IF(Veg_Table[[#This Row],[EVM_LAST_EDITOR]]="","zBlank EVM Last Editor",VLOOKUP(Veg_Table[[#This Row],[EVM_LAST_EDITOR]],Roster_Table[#All],16,FALSE)),"zCompany_AWRR not in Roster")</f>
        <v>Not in Sierra Roster</v>
      </c>
      <c r="T1017" s="2">
        <f>IFERROR(DATE(YEAR(Veg_Table[[#This Row],[Created2]]),MONTH(Veg_Table[[#This Row],[Created2]]),DAY(Veg_Table[[#This Row],[Created2]])),DATE(2019,1,1))</f>
        <v>43930</v>
      </c>
      <c r="U1017" s="3">
        <f>VALUE(SUBSTITUTE(Veg_Table[[#This Row],[Created]],",",""))</f>
        <v>43930.542997685203</v>
      </c>
      <c r="V1017" s="3" t="str">
        <f ca="1">IFERROR(_xlfn.IFNA(CELL("contents",INDIRECT(_xlfn.CONCAT("Veg_Table_Production_Data!",ADDRESS(MATCH(_xlfn.MAXIFS(#REF!,#REF!,"="&amp;Veg_Table[[#This Row],[AUTO_ID]],#REF!,"&lt;"&amp;Veg_Table[[#This Row],[EVM_LAST_EDITED_Day]]),#REF!,0),COLUMN(#REF!),4,1,)))),""),"")</f>
        <v/>
      </c>
      <c r="W1017" s="3" t="str">
        <f ca="1">IF(Veg_Table[[#This Row],[Previous_Prescription]]="","No",IF(Veg_Table[[#This Row],[Previous_Prescription]]=Veg_Table[[#This Row],[PRESCRIP]],"No","Yes"))</f>
        <v>No</v>
      </c>
      <c r="X1017" s="3" t="str">
        <f>IF(Veg_Table[[#This Row],[EVM_LAST_EDITED_Day]]=Veg_Table[[#This Row],[Created_Day]],"New","Old")</f>
        <v>Old</v>
      </c>
      <c r="Y1017" s="1">
        <f>IFERROR(IF(FIND("delete",LOWER(Veg_Table[[#This Row],[PI_COMMENTS]]))&gt;=1,1,0),0)</f>
        <v>0</v>
      </c>
      <c r="Z1017" s="1" t="str">
        <f>_xlfn.IFNA(IF(Veg_Table[[#This Row],[EVM_LAST_EDITOR]]="","Yes",VLOOKUP(Veg_Table[[#This Row],[EVM_LAST_EDITOR]],Roster_Table[#All],15,FALSE)),"Yes")</f>
        <v>No</v>
      </c>
      <c r="AA101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17" s="1" t="str">
        <f>_xlfn.IFNA(VLOOKUP(Veg_Table[[#This Row],[EVM_LAST_EDITOR]],Roster_Table[#All],3,FALSE),"zAWRR Not in Roster")</f>
        <v>Drew</v>
      </c>
      <c r="AC1017" s="1" t="str">
        <f>_xlfn.IFNA(VLOOKUP(Veg_Table[[#This Row],[EVM_LAST_EDITOR]],Roster_Table[#All],2,FALSE),"zAWRR Not in Roster")</f>
        <v>Berlfein</v>
      </c>
      <c r="AD1017" s="1" t="str">
        <f>IF(_xlfn.CONCAT(Veg_Table[[#This Row],[First_Name]]," ",Veg_Table[[#This Row],[Last_Name]])="zAWRR Not in Roster zAWRR Not in Roster","zAWRR Not in Roster",_xlfn.CONCAT(Veg_Table[[#This Row],[First_Name]]," ",Veg_Table[[#This Row],[Last_Name]]))</f>
        <v>Drew Berlfein</v>
      </c>
      <c r="AE1017">
        <v>3064070</v>
      </c>
      <c r="AF1017" t="s">
        <v>2637</v>
      </c>
      <c r="AG1017" t="s">
        <v>93</v>
      </c>
      <c r="AH1017" t="s">
        <v>2607</v>
      </c>
      <c r="AI1017" t="s">
        <v>1036</v>
      </c>
      <c r="AJ1017" t="s">
        <v>820</v>
      </c>
      <c r="AL1017" t="s">
        <v>22</v>
      </c>
      <c r="AM1017" t="s">
        <v>40</v>
      </c>
      <c r="AN1017" t="s">
        <v>25</v>
      </c>
      <c r="AO1017" t="s">
        <v>25</v>
      </c>
      <c r="AP1017">
        <v>7</v>
      </c>
      <c r="AQ1017">
        <v>45</v>
      </c>
      <c r="AR1017" t="s">
        <v>511</v>
      </c>
      <c r="AS1017" t="s">
        <v>485</v>
      </c>
      <c r="AT1017" t="s">
        <v>522</v>
      </c>
      <c r="AV1017" t="s">
        <v>512</v>
      </c>
      <c r="AW1017" t="s">
        <v>2638</v>
      </c>
      <c r="AX1017" t="s">
        <v>534</v>
      </c>
      <c r="AZ1017">
        <v>5585883</v>
      </c>
      <c r="BA1017" t="s">
        <v>485</v>
      </c>
      <c r="BB1017" s="4">
        <v>43964.425620578702</v>
      </c>
      <c r="BC1017" t="s">
        <v>4003</v>
      </c>
      <c r="BD1017" t="s">
        <v>29</v>
      </c>
      <c r="BE1017" t="s">
        <v>25</v>
      </c>
      <c r="BF1017" t="s">
        <v>513</v>
      </c>
      <c r="BG1017" t="s">
        <v>534</v>
      </c>
      <c r="BI1017" s="3">
        <v>43964.431245451386</v>
      </c>
      <c r="BJ1017" t="s">
        <v>2099</v>
      </c>
      <c r="BK1017" s="30" t="s">
        <v>533</v>
      </c>
      <c r="BL1017" s="3">
        <v>43964.431282094905</v>
      </c>
      <c r="BM1017" t="s">
        <v>31</v>
      </c>
      <c r="BN1017" t="s">
        <v>32</v>
      </c>
      <c r="BP1017" t="s">
        <v>2610</v>
      </c>
      <c r="BQ1017" t="s">
        <v>1025</v>
      </c>
      <c r="BR1017" t="s">
        <v>28</v>
      </c>
      <c r="BS1017" t="s">
        <v>28</v>
      </c>
      <c r="BT1017" t="s">
        <v>140</v>
      </c>
      <c r="BU1017" s="3">
        <v>43930.542997685188</v>
      </c>
      <c r="BV1017" t="s">
        <v>803</v>
      </c>
      <c r="BW1017" s="3">
        <v>43964.480919837966</v>
      </c>
      <c r="BX1017" t="s">
        <v>2639</v>
      </c>
      <c r="CG1017"/>
      <c r="CH1017"/>
      <c r="CI1017"/>
      <c r="CY1017"/>
      <c r="DA1017"/>
      <c r="DF1017"/>
    </row>
    <row r="1018" spans="1:110" x14ac:dyDescent="0.25">
      <c r="A1018" s="1">
        <f>IF(Veg_Table[[#This Row],[VP_STATUS]]="Hold",0,IF(OR(AND(Veg_Table[[#This Row],[PRESCRIP]]="NW_No Work",Veg_Table[[#This Row],[VP_STATUS]]&lt;&gt;"No Work Required Under EVM"),AND(Veg_Table[[#This Row],[VP_STATUS]]="No Work Required Under EVM",Veg_Table[[#This Row],[PRESCRIP]]&lt;&gt;"NW_No Work")),1,0))</f>
        <v>0</v>
      </c>
      <c r="B1018" s="1">
        <f>IF(Veg_Table[[#This Row],[SPECIES]]="",1,0)</f>
        <v>0</v>
      </c>
      <c r="C1018" s="1">
        <f>IF(Veg_Table[[#This Row],[DIAMETER]]="",1,0)</f>
        <v>0</v>
      </c>
      <c r="D1018" s="1">
        <f>IF(Veg_Table[[#This Row],[HEIGHT]]="",1,0)</f>
        <v>0</v>
      </c>
      <c r="E101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18" s="1">
        <f>IF(AND(Veg_Table[[#This Row],[TAT_RESULT]]="ABATE",Veg_Table[[#This Row],[PRESCRIP]]="NW_No Work"),1,0)</f>
        <v>0</v>
      </c>
      <c r="G1018" s="1">
        <f>IF(OR(Veg_Table[[#This Row],[Prescription R-Scale]]="NA",Veg_Table[[#This Row],[Diameter R-Scale]]="NA"),0,IF(Veg_Table[[#This Row],[Diameter R-Scale]]&lt;&gt;Veg_Table[[#This Row],[Prescription R-Scale]],1,0))</f>
        <v>0</v>
      </c>
      <c r="H1018" s="1">
        <f>IF(OR(AND(Veg_Table[[#This Row],[PRESCRIP]]="BC_Br Rmv", Veg_Table[[#This Row],[WOOD_MAN]]&lt;&gt;"Not Needed"),AND(Veg_Table[[#This Row],[PRESCRIP]]="BCS_Br Rmv+Trt", Veg_Table[[#This Row],[WOOD_MAN]]&lt;&gt;"Not Needed")),1,0)</f>
        <v>0</v>
      </c>
      <c r="I1018" s="1">
        <f ca="1">IF(AND(Veg_Table[[#This Row],[Prescription_Changed]]="Yes",Veg_Table[[#This Row],[TAT_RESULT]]=""),1,0)</f>
        <v>0</v>
      </c>
      <c r="J1018" s="1">
        <f ca="1">SUM(Veg_Table[[#This Row],[Prescription and Status do not match]:[Prescription_Edited_And_TAT_Is_Blank]])</f>
        <v>0</v>
      </c>
      <c r="K1018" s="1">
        <f ca="1">IF(Veg_Table[[#This Row],[Sum of Errors]]&gt;0,1,0)</f>
        <v>0</v>
      </c>
      <c r="L1018" s="1">
        <f>1</f>
        <v>1</v>
      </c>
      <c r="M1018"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018" s="1" t="str">
        <f>IF(OR(MID(Veg_Table[[#This Row],[PRESCRIP]],2,1)="1",MID(Veg_Table[[#This Row],[PRESCRIP]],2,1)="2",MID(Veg_Table[[#This Row],[PRESCRIP]],2,1)="3",MID(Veg_Table[[#This Row],[PRESCRIP]],2,1)="4"),_xlfn.NUMBERVALUE(MID(Veg_Table[[#This Row],[PRESCRIP]],2,1)),"NA")</f>
        <v>NA</v>
      </c>
      <c r="O1018" s="1">
        <f>WEEKNUM(Veg_Table[[#This Row],[EVM_LAST_EDITED_Day]],2)</f>
        <v>20</v>
      </c>
      <c r="P1018" s="25">
        <f>IFERROR(DATE(YEAR(Veg_Table[[#This Row],[EVM_LAST_EDITED2]]),MONTH(Veg_Table[[#This Row],[EVM_LAST_EDITED2]]),DAY(Veg_Table[[#This Row],[EVM_LAST_EDITED2]])),DATE(2019,1,1))</f>
        <v>43964</v>
      </c>
      <c r="Q1018" s="3">
        <f>VALUE(SUBSTITUTE(Veg_Table[[#This Row],[EVM_LAST_EDITED]],",",""))</f>
        <v>43964.4313078704</v>
      </c>
      <c r="R1018" s="1" t="str">
        <f>_xlfn.IFNA(IF(Veg_Table[[#This Row],[EVM_LAST_EDITOR]]="","zBlank EVM Last Editor",VLOOKUP(Veg_Table[[#This Row],[EVM_LAST_EDITOR]],Roster_Table[#All],4,FALSE)),"zAWRR Not in Roster")</f>
        <v>MGE</v>
      </c>
      <c r="S1018" s="1" t="str">
        <f>_xlfn.IFNA(IF(Veg_Table[[#This Row],[EVM_LAST_EDITOR]]="","zBlank EVM Last Editor",VLOOKUP(Veg_Table[[#This Row],[EVM_LAST_EDITOR]],Roster_Table[#All],16,FALSE)),"zCompany_AWRR not in Roster")</f>
        <v>MGE_Mountain G Enterprises</v>
      </c>
      <c r="T1018" s="2">
        <f>IFERROR(DATE(YEAR(Veg_Table[[#This Row],[Created2]]),MONTH(Veg_Table[[#This Row],[Created2]]),DAY(Veg_Table[[#This Row],[Created2]])),DATE(2019,1,1))</f>
        <v>43964</v>
      </c>
      <c r="U1018" s="3">
        <f>VALUE(SUBSTITUTE(Veg_Table[[#This Row],[Created]],",",""))</f>
        <v>43964.4313078704</v>
      </c>
      <c r="V1018" s="3" t="str">
        <f ca="1">IFERROR(_xlfn.IFNA(CELL("contents",INDIRECT(_xlfn.CONCAT("Veg_Table_Production_Data!",ADDRESS(MATCH(_xlfn.MAXIFS(#REF!,#REF!,"="&amp;Veg_Table[[#This Row],[AUTO_ID]],#REF!,"&lt;"&amp;Veg_Table[[#This Row],[EVM_LAST_EDITED_Day]]),#REF!,0),COLUMN(#REF!),4,1,)))),""),"")</f>
        <v/>
      </c>
      <c r="W1018" s="3" t="str">
        <f ca="1">IF(Veg_Table[[#This Row],[Previous_Prescription]]="","No",IF(Veg_Table[[#This Row],[Previous_Prescription]]=Veg_Table[[#This Row],[PRESCRIP]],"No","Yes"))</f>
        <v>No</v>
      </c>
      <c r="X1018" s="3" t="str">
        <f>IF(Veg_Table[[#This Row],[EVM_LAST_EDITED_Day]]=Veg_Table[[#This Row],[Created_Day]],"New","Old")</f>
        <v>New</v>
      </c>
      <c r="Y1018" s="1">
        <f>IFERROR(IF(FIND("delete",LOWER(Veg_Table[[#This Row],[PI_COMMENTS]]))&gt;=1,1,0),0)</f>
        <v>0</v>
      </c>
      <c r="Z1018" s="1" t="str">
        <f>_xlfn.IFNA(IF(Veg_Table[[#This Row],[EVM_LAST_EDITOR]]="","Yes",VLOOKUP(Veg_Table[[#This Row],[EVM_LAST_EDITOR]],Roster_Table[#All],15,FALSE)),"Yes")</f>
        <v>Yes</v>
      </c>
      <c r="AA101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18" s="1" t="str">
        <f>_xlfn.IFNA(VLOOKUP(Veg_Table[[#This Row],[EVM_LAST_EDITOR]],Roster_Table[#All],3,FALSE),"zAWRR Not in Roster")</f>
        <v>Andrew</v>
      </c>
      <c r="AC1018" s="1" t="str">
        <f>_xlfn.IFNA(VLOOKUP(Veg_Table[[#This Row],[EVM_LAST_EDITOR]],Roster_Table[#All],2,FALSE),"zAWRR Not in Roster")</f>
        <v>Withers</v>
      </c>
      <c r="AD1018" s="1" t="str">
        <f>IF(_xlfn.CONCAT(Veg_Table[[#This Row],[First_Name]]," ",Veg_Table[[#This Row],[Last_Name]])="zAWRR Not in Roster zAWRR Not in Roster","zAWRR Not in Roster",_xlfn.CONCAT(Veg_Table[[#This Row],[First_Name]]," ",Veg_Table[[#This Row],[Last_Name]]))</f>
        <v>Andrew Withers</v>
      </c>
      <c r="AE1018">
        <v>3225127</v>
      </c>
      <c r="AF1018" t="s">
        <v>5605</v>
      </c>
      <c r="AG1018" t="s">
        <v>93</v>
      </c>
      <c r="AH1018" t="s">
        <v>5598</v>
      </c>
      <c r="AI1018" t="s">
        <v>5391</v>
      </c>
      <c r="AJ1018" t="s">
        <v>21</v>
      </c>
      <c r="AL1018" t="s">
        <v>22</v>
      </c>
      <c r="AM1018" t="s">
        <v>38</v>
      </c>
      <c r="AN1018" t="s">
        <v>25</v>
      </c>
      <c r="AO1018" t="s">
        <v>25</v>
      </c>
      <c r="AP1018">
        <v>29</v>
      </c>
      <c r="AQ1018">
        <v>120</v>
      </c>
      <c r="AR1018" t="s">
        <v>511</v>
      </c>
      <c r="AS1018" t="s">
        <v>24</v>
      </c>
      <c r="AT1018" t="s">
        <v>26</v>
      </c>
      <c r="AV1018" t="s">
        <v>512</v>
      </c>
      <c r="AW1018" t="s">
        <v>5606</v>
      </c>
      <c r="AZ1018"/>
      <c r="BB1018" s="4"/>
      <c r="BD1018" t="s">
        <v>29</v>
      </c>
      <c r="BE1018" t="s">
        <v>25</v>
      </c>
      <c r="BF1018" t="s">
        <v>513</v>
      </c>
      <c r="BI1018" s="3"/>
      <c r="BJ1018" t="s">
        <v>52</v>
      </c>
      <c r="BK1018" s="30" t="s">
        <v>176</v>
      </c>
      <c r="BL1018" s="3">
        <v>43964.431307870371</v>
      </c>
      <c r="BM1018" t="s">
        <v>31</v>
      </c>
      <c r="BN1018" t="s">
        <v>32</v>
      </c>
      <c r="BP1018" t="s">
        <v>5600</v>
      </c>
      <c r="BQ1018" t="s">
        <v>1025</v>
      </c>
      <c r="BR1018" t="s">
        <v>28</v>
      </c>
      <c r="BS1018" t="s">
        <v>28</v>
      </c>
      <c r="BT1018" t="s">
        <v>176</v>
      </c>
      <c r="BU1018" s="3">
        <v>43964.431307870371</v>
      </c>
      <c r="BV1018" t="s">
        <v>803</v>
      </c>
      <c r="BW1018" s="3">
        <v>43964.596779525462</v>
      </c>
      <c r="BX1018" t="s">
        <v>5607</v>
      </c>
      <c r="CG1018"/>
      <c r="CH1018"/>
      <c r="CI1018"/>
      <c r="CY1018"/>
      <c r="DA1018"/>
      <c r="DF1018"/>
    </row>
    <row r="1019" spans="1:110" x14ac:dyDescent="0.25">
      <c r="A1019" s="1">
        <f>IF(Veg_Table[[#This Row],[VP_STATUS]]="Hold",0,IF(OR(AND(Veg_Table[[#This Row],[PRESCRIP]]="NW_No Work",Veg_Table[[#This Row],[VP_STATUS]]&lt;&gt;"No Work Required Under EVM"),AND(Veg_Table[[#This Row],[VP_STATUS]]="No Work Required Under EVM",Veg_Table[[#This Row],[PRESCRIP]]&lt;&gt;"NW_No Work")),1,0))</f>
        <v>0</v>
      </c>
      <c r="B1019" s="1">
        <f>IF(Veg_Table[[#This Row],[SPECIES]]="",1,0)</f>
        <v>0</v>
      </c>
      <c r="C1019" s="1">
        <f>IF(Veg_Table[[#This Row],[DIAMETER]]="",1,0)</f>
        <v>0</v>
      </c>
      <c r="D1019" s="1">
        <f>IF(Veg_Table[[#This Row],[HEIGHT]]="",1,0)</f>
        <v>0</v>
      </c>
      <c r="E101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19" s="1">
        <f>IF(AND(Veg_Table[[#This Row],[TAT_RESULT]]="ABATE",Veg_Table[[#This Row],[PRESCRIP]]="NW_No Work"),1,0)</f>
        <v>0</v>
      </c>
      <c r="G1019" s="1">
        <f>IF(OR(Veg_Table[[#This Row],[Prescription R-Scale]]="NA",Veg_Table[[#This Row],[Diameter R-Scale]]="NA"),0,IF(Veg_Table[[#This Row],[Diameter R-Scale]]&lt;&gt;Veg_Table[[#This Row],[Prescription R-Scale]],1,0))</f>
        <v>0</v>
      </c>
      <c r="H1019" s="1">
        <f>IF(OR(AND(Veg_Table[[#This Row],[PRESCRIP]]="BC_Br Rmv", Veg_Table[[#This Row],[WOOD_MAN]]&lt;&gt;"Not Needed"),AND(Veg_Table[[#This Row],[PRESCRIP]]="BCS_Br Rmv+Trt", Veg_Table[[#This Row],[WOOD_MAN]]&lt;&gt;"Not Needed")),1,0)</f>
        <v>0</v>
      </c>
      <c r="I1019" s="1">
        <f ca="1">IF(AND(Veg_Table[[#This Row],[Prescription_Changed]]="Yes",Veg_Table[[#This Row],[TAT_RESULT]]=""),1,0)</f>
        <v>0</v>
      </c>
      <c r="J1019" s="1">
        <f ca="1">SUM(Veg_Table[[#This Row],[Prescription and Status do not match]:[Prescription_Edited_And_TAT_Is_Blank]])</f>
        <v>0</v>
      </c>
      <c r="K1019" s="1">
        <f ca="1">IF(Veg_Table[[#This Row],[Sum of Errors]]&gt;0,1,0)</f>
        <v>0</v>
      </c>
      <c r="L1019" s="1">
        <f>1</f>
        <v>1</v>
      </c>
      <c r="M101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019" s="1">
        <f>IF(OR(MID(Veg_Table[[#This Row],[PRESCRIP]],2,1)="1",MID(Veg_Table[[#This Row],[PRESCRIP]],2,1)="2",MID(Veg_Table[[#This Row],[PRESCRIP]],2,1)="3",MID(Veg_Table[[#This Row],[PRESCRIP]],2,1)="4"),_xlfn.NUMBERVALUE(MID(Veg_Table[[#This Row],[PRESCRIP]],2,1)),"NA")</f>
        <v>1</v>
      </c>
      <c r="O1019" s="1">
        <f>WEEKNUM(Veg_Table[[#This Row],[EVM_LAST_EDITED_Day]],2)</f>
        <v>20</v>
      </c>
      <c r="P1019" s="25">
        <f>IFERROR(DATE(YEAR(Veg_Table[[#This Row],[EVM_LAST_EDITED2]]),MONTH(Veg_Table[[#This Row],[EVM_LAST_EDITED2]]),DAY(Veg_Table[[#This Row],[EVM_LAST_EDITED2]])),DATE(2019,1,1))</f>
        <v>43964</v>
      </c>
      <c r="Q1019" s="3">
        <f>VALUE(SUBSTITUTE(Veg_Table[[#This Row],[EVM_LAST_EDITED]],",",""))</f>
        <v>43964.431492453703</v>
      </c>
      <c r="R1019" s="1" t="str">
        <f>_xlfn.IFNA(IF(Veg_Table[[#This Row],[EVM_LAST_EDITOR]]="","zBlank EVM Last Editor",VLOOKUP(Veg_Table[[#This Row],[EVM_LAST_EDITOR]],Roster_Table[#All],4,FALSE)),"zAWRR Not in Roster")</f>
        <v>AEA</v>
      </c>
      <c r="S1019" s="1" t="str">
        <f>_xlfn.IFNA(IF(Veg_Table[[#This Row],[EVM_LAST_EDITOR]]="","zBlank EVM Last Editor",VLOOKUP(Veg_Table[[#This Row],[EVM_LAST_EDITOR]],Roster_Table[#All],16,FALSE)),"zCompany_AWRR not in Roster")</f>
        <v>Not in Sierra Roster</v>
      </c>
      <c r="T1019" s="2">
        <f>IFERROR(DATE(YEAR(Veg_Table[[#This Row],[Created2]]),MONTH(Veg_Table[[#This Row],[Created2]]),DAY(Veg_Table[[#This Row],[Created2]])),DATE(2019,1,1))</f>
        <v>43930</v>
      </c>
      <c r="U1019" s="3">
        <f>VALUE(SUBSTITUTE(Veg_Table[[#This Row],[Created]],",",""))</f>
        <v>43930.550162036998</v>
      </c>
      <c r="V1019" s="3" t="str">
        <f ca="1">IFERROR(_xlfn.IFNA(CELL("contents",INDIRECT(_xlfn.CONCAT("Veg_Table_Production_Data!",ADDRESS(MATCH(_xlfn.MAXIFS(#REF!,#REF!,"="&amp;Veg_Table[[#This Row],[AUTO_ID]],#REF!,"&lt;"&amp;Veg_Table[[#This Row],[EVM_LAST_EDITED_Day]]),#REF!,0),COLUMN(#REF!),4,1,)))),""),"")</f>
        <v/>
      </c>
      <c r="W1019" s="3" t="str">
        <f ca="1">IF(Veg_Table[[#This Row],[Previous_Prescription]]="","No",IF(Veg_Table[[#This Row],[Previous_Prescription]]=Veg_Table[[#This Row],[PRESCRIP]],"No","Yes"))</f>
        <v>No</v>
      </c>
      <c r="X1019" s="3" t="str">
        <f>IF(Veg_Table[[#This Row],[EVM_LAST_EDITED_Day]]=Veg_Table[[#This Row],[Created_Day]],"New","Old")</f>
        <v>Old</v>
      </c>
      <c r="Y1019" s="1">
        <f>IFERROR(IF(FIND("delete",LOWER(Veg_Table[[#This Row],[PI_COMMENTS]]))&gt;=1,1,0),0)</f>
        <v>0</v>
      </c>
      <c r="Z1019" s="1" t="str">
        <f>_xlfn.IFNA(IF(Veg_Table[[#This Row],[EVM_LAST_EDITOR]]="","Yes",VLOOKUP(Veg_Table[[#This Row],[EVM_LAST_EDITOR]],Roster_Table[#All],15,FALSE)),"Yes")</f>
        <v>No</v>
      </c>
      <c r="AA101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19" s="1" t="str">
        <f>_xlfn.IFNA(VLOOKUP(Veg_Table[[#This Row],[EVM_LAST_EDITOR]],Roster_Table[#All],3,FALSE),"zAWRR Not in Roster")</f>
        <v>Drew</v>
      </c>
      <c r="AC1019" s="1" t="str">
        <f>_xlfn.IFNA(VLOOKUP(Veg_Table[[#This Row],[EVM_LAST_EDITOR]],Roster_Table[#All],2,FALSE),"zAWRR Not in Roster")</f>
        <v>Berlfein</v>
      </c>
      <c r="AD1019" s="1" t="str">
        <f>IF(_xlfn.CONCAT(Veg_Table[[#This Row],[First_Name]]," ",Veg_Table[[#This Row],[Last_Name]])="zAWRR Not in Roster zAWRR Not in Roster","zAWRR Not in Roster",_xlfn.CONCAT(Veg_Table[[#This Row],[First_Name]]," ",Veg_Table[[#This Row],[Last_Name]]))</f>
        <v>Drew Berlfein</v>
      </c>
      <c r="AE1019">
        <v>3068568</v>
      </c>
      <c r="AF1019" t="s">
        <v>2640</v>
      </c>
      <c r="AG1019" t="s">
        <v>93</v>
      </c>
      <c r="AH1019" t="s">
        <v>2607</v>
      </c>
      <c r="AI1019" t="s">
        <v>1036</v>
      </c>
      <c r="AJ1019" t="s">
        <v>820</v>
      </c>
      <c r="AL1019" t="s">
        <v>22</v>
      </c>
      <c r="AM1019" t="s">
        <v>40</v>
      </c>
      <c r="AN1019" t="s">
        <v>25</v>
      </c>
      <c r="AO1019" t="s">
        <v>25</v>
      </c>
      <c r="AP1019">
        <v>8</v>
      </c>
      <c r="AQ1019">
        <v>45</v>
      </c>
      <c r="AR1019" t="s">
        <v>511</v>
      </c>
      <c r="AS1019" t="s">
        <v>485</v>
      </c>
      <c r="AT1019" t="s">
        <v>522</v>
      </c>
      <c r="AV1019" t="s">
        <v>512</v>
      </c>
      <c r="AW1019" t="s">
        <v>2641</v>
      </c>
      <c r="AX1019" t="s">
        <v>534</v>
      </c>
      <c r="AZ1019">
        <v>5585883</v>
      </c>
      <c r="BA1019" t="s">
        <v>485</v>
      </c>
      <c r="BB1019" s="4">
        <v>43964.426423344907</v>
      </c>
      <c r="BC1019" t="s">
        <v>4003</v>
      </c>
      <c r="BD1019" t="s">
        <v>29</v>
      </c>
      <c r="BE1019" t="s">
        <v>25</v>
      </c>
      <c r="BF1019" t="s">
        <v>513</v>
      </c>
      <c r="BG1019" t="s">
        <v>534</v>
      </c>
      <c r="BI1019" s="3">
        <v>43964.431464259258</v>
      </c>
      <c r="BJ1019" t="s">
        <v>2099</v>
      </c>
      <c r="BK1019" s="30" t="s">
        <v>533</v>
      </c>
      <c r="BL1019" s="3">
        <v>43964.431492453703</v>
      </c>
      <c r="BM1019" t="s">
        <v>31</v>
      </c>
      <c r="BN1019" t="s">
        <v>32</v>
      </c>
      <c r="BP1019" t="s">
        <v>2610</v>
      </c>
      <c r="BQ1019" t="s">
        <v>1025</v>
      </c>
      <c r="BR1019" t="s">
        <v>28</v>
      </c>
      <c r="BS1019" t="s">
        <v>28</v>
      </c>
      <c r="BT1019" t="s">
        <v>140</v>
      </c>
      <c r="BU1019" s="3">
        <v>43930.550162037034</v>
      </c>
      <c r="BV1019" t="s">
        <v>803</v>
      </c>
      <c r="BW1019" s="3">
        <v>43964.480919837966</v>
      </c>
      <c r="BX1019" t="s">
        <v>2642</v>
      </c>
      <c r="CG1019"/>
      <c r="CH1019"/>
      <c r="CI1019"/>
      <c r="CY1019"/>
      <c r="DA1019"/>
      <c r="DF1019"/>
    </row>
    <row r="1020" spans="1:110" x14ac:dyDescent="0.25">
      <c r="A1020" s="1">
        <f>IF(Veg_Table[[#This Row],[VP_STATUS]]="Hold",0,IF(OR(AND(Veg_Table[[#This Row],[PRESCRIP]]="NW_No Work",Veg_Table[[#This Row],[VP_STATUS]]&lt;&gt;"No Work Required Under EVM"),AND(Veg_Table[[#This Row],[VP_STATUS]]="No Work Required Under EVM",Veg_Table[[#This Row],[PRESCRIP]]&lt;&gt;"NW_No Work")),1,0))</f>
        <v>0</v>
      </c>
      <c r="B1020" s="1">
        <f>IF(Veg_Table[[#This Row],[SPECIES]]="",1,0)</f>
        <v>0</v>
      </c>
      <c r="C1020" s="1">
        <f>IF(Veg_Table[[#This Row],[DIAMETER]]="",1,0)</f>
        <v>0</v>
      </c>
      <c r="D1020" s="1">
        <f>IF(Veg_Table[[#This Row],[HEIGHT]]="",1,0)</f>
        <v>0</v>
      </c>
      <c r="E102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20" s="1">
        <f>IF(AND(Veg_Table[[#This Row],[TAT_RESULT]]="ABATE",Veg_Table[[#This Row],[PRESCRIP]]="NW_No Work"),1,0)</f>
        <v>0</v>
      </c>
      <c r="G1020" s="1">
        <f>IF(OR(Veg_Table[[#This Row],[Prescription R-Scale]]="NA",Veg_Table[[#This Row],[Diameter R-Scale]]="NA"),0,IF(Veg_Table[[#This Row],[Diameter R-Scale]]&lt;&gt;Veg_Table[[#This Row],[Prescription R-Scale]],1,0))</f>
        <v>0</v>
      </c>
      <c r="H1020" s="1">
        <f>IF(OR(AND(Veg_Table[[#This Row],[PRESCRIP]]="BC_Br Rmv", Veg_Table[[#This Row],[WOOD_MAN]]&lt;&gt;"Not Needed"),AND(Veg_Table[[#This Row],[PRESCRIP]]="BCS_Br Rmv+Trt", Veg_Table[[#This Row],[WOOD_MAN]]&lt;&gt;"Not Needed")),1,0)</f>
        <v>0</v>
      </c>
      <c r="I1020" s="1">
        <f ca="1">IF(AND(Veg_Table[[#This Row],[Prescription_Changed]]="Yes",Veg_Table[[#This Row],[TAT_RESULT]]=""),1,0)</f>
        <v>0</v>
      </c>
      <c r="J1020" s="1">
        <f ca="1">SUM(Veg_Table[[#This Row],[Prescription and Status do not match]:[Prescription_Edited_And_TAT_Is_Blank]])</f>
        <v>0</v>
      </c>
      <c r="K1020" s="1">
        <f ca="1">IF(Veg_Table[[#This Row],[Sum of Errors]]&gt;0,1,0)</f>
        <v>0</v>
      </c>
      <c r="L1020" s="1">
        <f>1</f>
        <v>1</v>
      </c>
      <c r="M102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020" s="1">
        <f>IF(OR(MID(Veg_Table[[#This Row],[PRESCRIP]],2,1)="1",MID(Veg_Table[[#This Row],[PRESCRIP]],2,1)="2",MID(Veg_Table[[#This Row],[PRESCRIP]],2,1)="3",MID(Veg_Table[[#This Row],[PRESCRIP]],2,1)="4"),_xlfn.NUMBERVALUE(MID(Veg_Table[[#This Row],[PRESCRIP]],2,1)),"NA")</f>
        <v>1</v>
      </c>
      <c r="O1020" s="1">
        <f>WEEKNUM(Veg_Table[[#This Row],[EVM_LAST_EDITED_Day]],2)</f>
        <v>20</v>
      </c>
      <c r="P1020" s="25">
        <f>IFERROR(DATE(YEAR(Veg_Table[[#This Row],[EVM_LAST_EDITED2]]),MONTH(Veg_Table[[#This Row],[EVM_LAST_EDITED2]]),DAY(Veg_Table[[#This Row],[EVM_LAST_EDITED2]])),DATE(2019,1,1))</f>
        <v>43964</v>
      </c>
      <c r="Q1020" s="3">
        <f>VALUE(SUBSTITUTE(Veg_Table[[#This Row],[EVM_LAST_EDITED]],",",""))</f>
        <v>43964.431789456001</v>
      </c>
      <c r="R1020" s="1" t="str">
        <f>_xlfn.IFNA(IF(Veg_Table[[#This Row],[EVM_LAST_EDITOR]]="","zBlank EVM Last Editor",VLOOKUP(Veg_Table[[#This Row],[EVM_LAST_EDITOR]],Roster_Table[#All],4,FALSE)),"zAWRR Not in Roster")</f>
        <v>AEA</v>
      </c>
      <c r="S1020" s="1" t="str">
        <f>_xlfn.IFNA(IF(Veg_Table[[#This Row],[EVM_LAST_EDITOR]]="","zBlank EVM Last Editor",VLOOKUP(Veg_Table[[#This Row],[EVM_LAST_EDITOR]],Roster_Table[#All],16,FALSE)),"zCompany_AWRR not in Roster")</f>
        <v>Not in Sierra Roster</v>
      </c>
      <c r="T1020" s="2">
        <f>IFERROR(DATE(YEAR(Veg_Table[[#This Row],[Created2]]),MONTH(Veg_Table[[#This Row],[Created2]]),DAY(Veg_Table[[#This Row],[Created2]])),DATE(2019,1,1))</f>
        <v>43930</v>
      </c>
      <c r="U1020" s="3">
        <f>VALUE(SUBSTITUTE(Veg_Table[[#This Row],[Created]],",",""))</f>
        <v>43930.459756944401</v>
      </c>
      <c r="V1020" s="3" t="str">
        <f ca="1">IFERROR(_xlfn.IFNA(CELL("contents",INDIRECT(_xlfn.CONCAT("Veg_Table_Production_Data!",ADDRESS(MATCH(_xlfn.MAXIFS(#REF!,#REF!,"="&amp;Veg_Table[[#This Row],[AUTO_ID]],#REF!,"&lt;"&amp;Veg_Table[[#This Row],[EVM_LAST_EDITED_Day]]),#REF!,0),COLUMN(#REF!),4,1,)))),""),"")</f>
        <v/>
      </c>
      <c r="W1020" s="3" t="str">
        <f ca="1">IF(Veg_Table[[#This Row],[Previous_Prescription]]="","No",IF(Veg_Table[[#This Row],[Previous_Prescription]]=Veg_Table[[#This Row],[PRESCRIP]],"No","Yes"))</f>
        <v>No</v>
      </c>
      <c r="X1020" s="3" t="str">
        <f>IF(Veg_Table[[#This Row],[EVM_LAST_EDITED_Day]]=Veg_Table[[#This Row],[Created_Day]],"New","Old")</f>
        <v>Old</v>
      </c>
      <c r="Y1020" s="1">
        <f>IFERROR(IF(FIND("delete",LOWER(Veg_Table[[#This Row],[PI_COMMENTS]]))&gt;=1,1,0),0)</f>
        <v>0</v>
      </c>
      <c r="Z1020" s="1" t="str">
        <f>_xlfn.IFNA(IF(Veg_Table[[#This Row],[EVM_LAST_EDITOR]]="","Yes",VLOOKUP(Veg_Table[[#This Row],[EVM_LAST_EDITOR]],Roster_Table[#All],15,FALSE)),"Yes")</f>
        <v>No</v>
      </c>
      <c r="AA102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20" s="1" t="str">
        <f>_xlfn.IFNA(VLOOKUP(Veg_Table[[#This Row],[EVM_LAST_EDITOR]],Roster_Table[#All],3,FALSE),"zAWRR Not in Roster")</f>
        <v>Drew</v>
      </c>
      <c r="AC1020" s="1" t="str">
        <f>_xlfn.IFNA(VLOOKUP(Veg_Table[[#This Row],[EVM_LAST_EDITOR]],Roster_Table[#All],2,FALSE),"zAWRR Not in Roster")</f>
        <v>Berlfein</v>
      </c>
      <c r="AD1020" s="1" t="str">
        <f>IF(_xlfn.CONCAT(Veg_Table[[#This Row],[First_Name]]," ",Veg_Table[[#This Row],[Last_Name]])="zAWRR Not in Roster zAWRR Not in Roster","zAWRR Not in Roster",_xlfn.CONCAT(Veg_Table[[#This Row],[First_Name]]," ",Veg_Table[[#This Row],[Last_Name]]))</f>
        <v>Drew Berlfein</v>
      </c>
      <c r="AE1020">
        <v>3016001</v>
      </c>
      <c r="AF1020" t="s">
        <v>2615</v>
      </c>
      <c r="AG1020" t="s">
        <v>93</v>
      </c>
      <c r="AH1020" t="s">
        <v>2607</v>
      </c>
      <c r="AI1020" t="s">
        <v>1036</v>
      </c>
      <c r="AJ1020" t="s">
        <v>820</v>
      </c>
      <c r="AL1020" t="s">
        <v>22</v>
      </c>
      <c r="AM1020" t="s">
        <v>40</v>
      </c>
      <c r="AN1020" t="s">
        <v>25</v>
      </c>
      <c r="AO1020" t="s">
        <v>25</v>
      </c>
      <c r="AP1020">
        <v>9</v>
      </c>
      <c r="AQ1020">
        <v>50</v>
      </c>
      <c r="AR1020" t="s">
        <v>511</v>
      </c>
      <c r="AS1020" t="s">
        <v>485</v>
      </c>
      <c r="AT1020" t="s">
        <v>522</v>
      </c>
      <c r="AV1020" t="s">
        <v>512</v>
      </c>
      <c r="AW1020" t="s">
        <v>2616</v>
      </c>
      <c r="AX1020" t="s">
        <v>534</v>
      </c>
      <c r="AZ1020">
        <v>5585883</v>
      </c>
      <c r="BA1020" t="s">
        <v>485</v>
      </c>
      <c r="BB1020" s="4">
        <v>43964.427539490738</v>
      </c>
      <c r="BC1020" t="s">
        <v>4003</v>
      </c>
      <c r="BD1020" t="s">
        <v>29</v>
      </c>
      <c r="BE1020" t="s">
        <v>25</v>
      </c>
      <c r="BF1020" t="s">
        <v>513</v>
      </c>
      <c r="BG1020" t="s">
        <v>534</v>
      </c>
      <c r="BI1020" s="3">
        <v>43964.431758622683</v>
      </c>
      <c r="BJ1020" t="s">
        <v>2099</v>
      </c>
      <c r="BK1020" s="30" t="s">
        <v>533</v>
      </c>
      <c r="BL1020" s="3">
        <v>43964.431789456015</v>
      </c>
      <c r="BM1020" t="s">
        <v>31</v>
      </c>
      <c r="BN1020" t="s">
        <v>32</v>
      </c>
      <c r="BP1020" t="s">
        <v>2610</v>
      </c>
      <c r="BQ1020" t="s">
        <v>1025</v>
      </c>
      <c r="BR1020" t="s">
        <v>28</v>
      </c>
      <c r="BS1020" t="s">
        <v>28</v>
      </c>
      <c r="BT1020" t="s">
        <v>140</v>
      </c>
      <c r="BU1020" s="3">
        <v>43930.459756944445</v>
      </c>
      <c r="BV1020" t="s">
        <v>803</v>
      </c>
      <c r="BW1020" s="3">
        <v>43964.480919837966</v>
      </c>
      <c r="BX1020" t="s">
        <v>2617</v>
      </c>
      <c r="CG1020"/>
      <c r="CH1020"/>
      <c r="CI1020"/>
      <c r="CY1020"/>
      <c r="DA1020"/>
      <c r="DF1020"/>
    </row>
    <row r="1021" spans="1:110" x14ac:dyDescent="0.25">
      <c r="A1021" s="1">
        <f>IF(Veg_Table[[#This Row],[VP_STATUS]]="Hold",0,IF(OR(AND(Veg_Table[[#This Row],[PRESCRIP]]="NW_No Work",Veg_Table[[#This Row],[VP_STATUS]]&lt;&gt;"No Work Required Under EVM"),AND(Veg_Table[[#This Row],[VP_STATUS]]="No Work Required Under EVM",Veg_Table[[#This Row],[PRESCRIP]]&lt;&gt;"NW_No Work")),1,0))</f>
        <v>0</v>
      </c>
      <c r="B1021" s="1">
        <f>IF(Veg_Table[[#This Row],[SPECIES]]="",1,0)</f>
        <v>0</v>
      </c>
      <c r="C1021" s="1">
        <f>IF(Veg_Table[[#This Row],[DIAMETER]]="",1,0)</f>
        <v>0</v>
      </c>
      <c r="D1021" s="1">
        <f>IF(Veg_Table[[#This Row],[HEIGHT]]="",1,0)</f>
        <v>0</v>
      </c>
      <c r="E102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21" s="1">
        <f>IF(AND(Veg_Table[[#This Row],[TAT_RESULT]]="ABATE",Veg_Table[[#This Row],[PRESCRIP]]="NW_No Work"),1,0)</f>
        <v>0</v>
      </c>
      <c r="G1021" s="1">
        <f>IF(OR(Veg_Table[[#This Row],[Prescription R-Scale]]="NA",Veg_Table[[#This Row],[Diameter R-Scale]]="NA"),0,IF(Veg_Table[[#This Row],[Diameter R-Scale]]&lt;&gt;Veg_Table[[#This Row],[Prescription R-Scale]],1,0))</f>
        <v>0</v>
      </c>
      <c r="H1021" s="1">
        <f>IF(OR(AND(Veg_Table[[#This Row],[PRESCRIP]]="BC_Br Rmv", Veg_Table[[#This Row],[WOOD_MAN]]&lt;&gt;"Not Needed"),AND(Veg_Table[[#This Row],[PRESCRIP]]="BCS_Br Rmv+Trt", Veg_Table[[#This Row],[WOOD_MAN]]&lt;&gt;"Not Needed")),1,0)</f>
        <v>0</v>
      </c>
      <c r="I1021" s="1">
        <f ca="1">IF(AND(Veg_Table[[#This Row],[Prescription_Changed]]="Yes",Veg_Table[[#This Row],[TAT_RESULT]]=""),1,0)</f>
        <v>0</v>
      </c>
      <c r="J1021" s="1">
        <f ca="1">SUM(Veg_Table[[#This Row],[Prescription and Status do not match]:[Prescription_Edited_And_TAT_Is_Blank]])</f>
        <v>0</v>
      </c>
      <c r="K1021" s="1">
        <f ca="1">IF(Veg_Table[[#This Row],[Sum of Errors]]&gt;0,1,0)</f>
        <v>0</v>
      </c>
      <c r="L1021" s="1">
        <f>1</f>
        <v>1</v>
      </c>
      <c r="M1021"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021" s="1" t="str">
        <f>IF(OR(MID(Veg_Table[[#This Row],[PRESCRIP]],2,1)="1",MID(Veg_Table[[#This Row],[PRESCRIP]],2,1)="2",MID(Veg_Table[[#This Row],[PRESCRIP]],2,1)="3",MID(Veg_Table[[#This Row],[PRESCRIP]],2,1)="4"),_xlfn.NUMBERVALUE(MID(Veg_Table[[#This Row],[PRESCRIP]],2,1)),"NA")</f>
        <v>NA</v>
      </c>
      <c r="O1021" s="1">
        <f>WEEKNUM(Veg_Table[[#This Row],[EVM_LAST_EDITED_Day]],2)</f>
        <v>20</v>
      </c>
      <c r="P1021" s="25">
        <f>IFERROR(DATE(YEAR(Veg_Table[[#This Row],[EVM_LAST_EDITED2]]),MONTH(Veg_Table[[#This Row],[EVM_LAST_EDITED2]]),DAY(Veg_Table[[#This Row],[EVM_LAST_EDITED2]])),DATE(2019,1,1))</f>
        <v>43964</v>
      </c>
      <c r="Q1021" s="3">
        <f>VALUE(SUBSTITUTE(Veg_Table[[#This Row],[EVM_LAST_EDITED]],",",""))</f>
        <v>43964.431914120403</v>
      </c>
      <c r="R1021" s="1" t="str">
        <f>_xlfn.IFNA(IF(Veg_Table[[#This Row],[EVM_LAST_EDITOR]]="","zBlank EVM Last Editor",VLOOKUP(Veg_Table[[#This Row],[EVM_LAST_EDITOR]],Roster_Table[#All],4,FALSE)),"zAWRR Not in Roster")</f>
        <v>MBG</v>
      </c>
      <c r="S1021" s="1" t="str">
        <f>_xlfn.IFNA(IF(Veg_Table[[#This Row],[EVM_LAST_EDITOR]]="","zBlank EVM Last Editor",VLOOKUP(Veg_Table[[#This Row],[EVM_LAST_EDITOR]],Roster_Table[#All],16,FALSE)),"zCompany_AWRR not in Roster")</f>
        <v>MBG_Mason, Bruce &amp; Girard</v>
      </c>
      <c r="T1021" s="2">
        <f>IFERROR(DATE(YEAR(Veg_Table[[#This Row],[Created2]]),MONTH(Veg_Table[[#This Row],[Created2]]),DAY(Veg_Table[[#This Row],[Created2]])),DATE(2019,1,1))</f>
        <v>43964</v>
      </c>
      <c r="U1021" s="3">
        <f>VALUE(SUBSTITUTE(Veg_Table[[#This Row],[Created]],",",""))</f>
        <v>43964.431914120403</v>
      </c>
      <c r="V1021" s="3" t="str">
        <f ca="1">IFERROR(_xlfn.IFNA(CELL("contents",INDIRECT(_xlfn.CONCAT("Veg_Table_Production_Data!",ADDRESS(MATCH(_xlfn.MAXIFS(#REF!,#REF!,"="&amp;Veg_Table[[#This Row],[AUTO_ID]],#REF!,"&lt;"&amp;Veg_Table[[#This Row],[EVM_LAST_EDITED_Day]]),#REF!,0),COLUMN(#REF!),4,1,)))),""),"")</f>
        <v/>
      </c>
      <c r="W1021" s="3" t="str">
        <f ca="1">IF(Veg_Table[[#This Row],[Previous_Prescription]]="","No",IF(Veg_Table[[#This Row],[Previous_Prescription]]=Veg_Table[[#This Row],[PRESCRIP]],"No","Yes"))</f>
        <v>No</v>
      </c>
      <c r="X1021" s="3" t="str">
        <f>IF(Veg_Table[[#This Row],[EVM_LAST_EDITED_Day]]=Veg_Table[[#This Row],[Created_Day]],"New","Old")</f>
        <v>New</v>
      </c>
      <c r="Y1021" s="1">
        <f>IFERROR(IF(FIND("delete",LOWER(Veg_Table[[#This Row],[PI_COMMENTS]]))&gt;=1,1,0),0)</f>
        <v>0</v>
      </c>
      <c r="Z1021" s="1" t="str">
        <f>_xlfn.IFNA(IF(Veg_Table[[#This Row],[EVM_LAST_EDITOR]]="","Yes",VLOOKUP(Veg_Table[[#This Row],[EVM_LAST_EDITOR]],Roster_Table[#All],15,FALSE)),"Yes")</f>
        <v>Yes</v>
      </c>
      <c r="AA102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21" s="1" t="str">
        <f>_xlfn.IFNA(VLOOKUP(Veg_Table[[#This Row],[EVM_LAST_EDITOR]],Roster_Table[#All],3,FALSE),"zAWRR Not in Roster")</f>
        <v>Nicholas</v>
      </c>
      <c r="AC1021" s="1" t="str">
        <f>_xlfn.IFNA(VLOOKUP(Veg_Table[[#This Row],[EVM_LAST_EDITOR]],Roster_Table[#All],2,FALSE),"zAWRR Not in Roster")</f>
        <v>Coleman</v>
      </c>
      <c r="AD1021" s="1" t="str">
        <f>IF(_xlfn.CONCAT(Veg_Table[[#This Row],[First_Name]]," ",Veg_Table[[#This Row],[Last_Name]])="zAWRR Not in Roster zAWRR Not in Roster","zAWRR Not in Roster",_xlfn.CONCAT(Veg_Table[[#This Row],[First_Name]]," ",Veg_Table[[#This Row],[Last_Name]]))</f>
        <v>Nicholas Coleman</v>
      </c>
      <c r="AE1021">
        <v>3223715</v>
      </c>
      <c r="AF1021" t="s">
        <v>5602</v>
      </c>
      <c r="AG1021" t="s">
        <v>93</v>
      </c>
      <c r="AH1021" t="s">
        <v>3444</v>
      </c>
      <c r="AI1021" t="s">
        <v>4666</v>
      </c>
      <c r="AJ1021" t="s">
        <v>21</v>
      </c>
      <c r="AL1021" t="s">
        <v>372</v>
      </c>
      <c r="AM1021" t="s">
        <v>40</v>
      </c>
      <c r="AN1021" t="s">
        <v>25</v>
      </c>
      <c r="AO1021" t="s">
        <v>25</v>
      </c>
      <c r="AP1021">
        <v>47</v>
      </c>
      <c r="AQ1021">
        <v>63</v>
      </c>
      <c r="AR1021" t="s">
        <v>517</v>
      </c>
      <c r="AS1021" t="s">
        <v>24</v>
      </c>
      <c r="AT1021" t="s">
        <v>522</v>
      </c>
      <c r="AV1021" t="s">
        <v>512</v>
      </c>
      <c r="AW1021" t="s">
        <v>5603</v>
      </c>
      <c r="AZ1021"/>
      <c r="BB1021" s="4"/>
      <c r="BD1021" t="s">
        <v>29</v>
      </c>
      <c r="BE1021" t="s">
        <v>25</v>
      </c>
      <c r="BF1021" t="s">
        <v>513</v>
      </c>
      <c r="BI1021" s="3"/>
      <c r="BK1021" s="30" t="s">
        <v>107</v>
      </c>
      <c r="BL1021" s="3">
        <v>43964.431914120367</v>
      </c>
      <c r="BM1021" t="s">
        <v>31</v>
      </c>
      <c r="BN1021" t="s">
        <v>32</v>
      </c>
      <c r="BP1021" t="s">
        <v>3445</v>
      </c>
      <c r="BQ1021" t="s">
        <v>1025</v>
      </c>
      <c r="BR1021" t="s">
        <v>28</v>
      </c>
      <c r="BS1021" t="s">
        <v>28</v>
      </c>
      <c r="BT1021" t="s">
        <v>107</v>
      </c>
      <c r="BU1021" s="3">
        <v>43964.431914120367</v>
      </c>
      <c r="BV1021" t="s">
        <v>803</v>
      </c>
      <c r="BW1021" s="3">
        <v>43964.522687222219</v>
      </c>
      <c r="BX1021" t="s">
        <v>5604</v>
      </c>
      <c r="CG1021"/>
      <c r="CH1021"/>
      <c r="CI1021"/>
      <c r="CY1021"/>
      <c r="DA1021"/>
      <c r="DF1021"/>
    </row>
    <row r="1022" spans="1:110" x14ac:dyDescent="0.25">
      <c r="A1022" s="1">
        <f>IF(Veg_Table[[#This Row],[VP_STATUS]]="Hold",0,IF(OR(AND(Veg_Table[[#This Row],[PRESCRIP]]="NW_No Work",Veg_Table[[#This Row],[VP_STATUS]]&lt;&gt;"No Work Required Under EVM"),AND(Veg_Table[[#This Row],[VP_STATUS]]="No Work Required Under EVM",Veg_Table[[#This Row],[PRESCRIP]]&lt;&gt;"NW_No Work")),1,0))</f>
        <v>0</v>
      </c>
      <c r="B1022" s="1">
        <f>IF(Veg_Table[[#This Row],[SPECIES]]="",1,0)</f>
        <v>0</v>
      </c>
      <c r="C1022" s="1">
        <f>IF(Veg_Table[[#This Row],[DIAMETER]]="",1,0)</f>
        <v>0</v>
      </c>
      <c r="D1022" s="1">
        <f>IF(Veg_Table[[#This Row],[HEIGHT]]="",1,0)</f>
        <v>0</v>
      </c>
      <c r="E102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22" s="1">
        <f>IF(AND(Veg_Table[[#This Row],[TAT_RESULT]]="ABATE",Veg_Table[[#This Row],[PRESCRIP]]="NW_No Work"),1,0)</f>
        <v>0</v>
      </c>
      <c r="G1022" s="1">
        <f>IF(OR(Veg_Table[[#This Row],[Prescription R-Scale]]="NA",Veg_Table[[#This Row],[Diameter R-Scale]]="NA"),0,IF(Veg_Table[[#This Row],[Diameter R-Scale]]&lt;&gt;Veg_Table[[#This Row],[Prescription R-Scale]],1,0))</f>
        <v>0</v>
      </c>
      <c r="H1022" s="1">
        <f>IF(OR(AND(Veg_Table[[#This Row],[PRESCRIP]]="BC_Br Rmv", Veg_Table[[#This Row],[WOOD_MAN]]&lt;&gt;"Not Needed"),AND(Veg_Table[[#This Row],[PRESCRIP]]="BCS_Br Rmv+Trt", Veg_Table[[#This Row],[WOOD_MAN]]&lt;&gt;"Not Needed")),1,0)</f>
        <v>0</v>
      </c>
      <c r="I1022" s="1">
        <f ca="1">IF(AND(Veg_Table[[#This Row],[Prescription_Changed]]="Yes",Veg_Table[[#This Row],[TAT_RESULT]]=""),1,0)</f>
        <v>0</v>
      </c>
      <c r="J1022" s="1">
        <f ca="1">SUM(Veg_Table[[#This Row],[Prescription and Status do not match]:[Prescription_Edited_And_TAT_Is_Blank]])</f>
        <v>0</v>
      </c>
      <c r="K1022" s="1">
        <f ca="1">IF(Veg_Table[[#This Row],[Sum of Errors]]&gt;0,1,0)</f>
        <v>0</v>
      </c>
      <c r="L1022" s="1">
        <f>1</f>
        <v>1</v>
      </c>
      <c r="M102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022" s="1">
        <f>IF(OR(MID(Veg_Table[[#This Row],[PRESCRIP]],2,1)="1",MID(Veg_Table[[#This Row],[PRESCRIP]],2,1)="2",MID(Veg_Table[[#This Row],[PRESCRIP]],2,1)="3",MID(Veg_Table[[#This Row],[PRESCRIP]],2,1)="4"),_xlfn.NUMBERVALUE(MID(Veg_Table[[#This Row],[PRESCRIP]],2,1)),"NA")</f>
        <v>1</v>
      </c>
      <c r="O1022" s="1">
        <f>WEEKNUM(Veg_Table[[#This Row],[EVM_LAST_EDITED_Day]],2)</f>
        <v>20</v>
      </c>
      <c r="P1022" s="25">
        <f>IFERROR(DATE(YEAR(Veg_Table[[#This Row],[EVM_LAST_EDITED2]]),MONTH(Veg_Table[[#This Row],[EVM_LAST_EDITED2]]),DAY(Veg_Table[[#This Row],[EVM_LAST_EDITED2]])),DATE(2019,1,1))</f>
        <v>43964</v>
      </c>
      <c r="Q1022" s="3">
        <f>VALUE(SUBSTITUTE(Veg_Table[[#This Row],[EVM_LAST_EDITED]],",",""))</f>
        <v>43964.431971539401</v>
      </c>
      <c r="R1022" s="1" t="str">
        <f>_xlfn.IFNA(IF(Veg_Table[[#This Row],[EVM_LAST_EDITOR]]="","zBlank EVM Last Editor",VLOOKUP(Veg_Table[[#This Row],[EVM_LAST_EDITOR]],Roster_Table[#All],4,FALSE)),"zAWRR Not in Roster")</f>
        <v>AEA</v>
      </c>
      <c r="S1022" s="1" t="str">
        <f>_xlfn.IFNA(IF(Veg_Table[[#This Row],[EVM_LAST_EDITOR]]="","zBlank EVM Last Editor",VLOOKUP(Veg_Table[[#This Row],[EVM_LAST_EDITOR]],Roster_Table[#All],16,FALSE)),"zCompany_AWRR not in Roster")</f>
        <v>Not in Sierra Roster</v>
      </c>
      <c r="T1022" s="2">
        <f>IFERROR(DATE(YEAR(Veg_Table[[#This Row],[Created2]]),MONTH(Veg_Table[[#This Row],[Created2]]),DAY(Veg_Table[[#This Row],[Created2]])),DATE(2019,1,1))</f>
        <v>43930</v>
      </c>
      <c r="U1022" s="3">
        <f>VALUE(SUBSTITUTE(Veg_Table[[#This Row],[Created]],",",""))</f>
        <v>43930.4609837963</v>
      </c>
      <c r="V1022" s="3" t="str">
        <f ca="1">IFERROR(_xlfn.IFNA(CELL("contents",INDIRECT(_xlfn.CONCAT("Veg_Table_Production_Data!",ADDRESS(MATCH(_xlfn.MAXIFS(#REF!,#REF!,"="&amp;Veg_Table[[#This Row],[AUTO_ID]],#REF!,"&lt;"&amp;Veg_Table[[#This Row],[EVM_LAST_EDITED_Day]]),#REF!,0),COLUMN(#REF!),4,1,)))),""),"")</f>
        <v/>
      </c>
      <c r="W1022" s="3" t="str">
        <f ca="1">IF(Veg_Table[[#This Row],[Previous_Prescription]]="","No",IF(Veg_Table[[#This Row],[Previous_Prescription]]=Veg_Table[[#This Row],[PRESCRIP]],"No","Yes"))</f>
        <v>No</v>
      </c>
      <c r="X1022" s="3" t="str">
        <f>IF(Veg_Table[[#This Row],[EVM_LAST_EDITED_Day]]=Veg_Table[[#This Row],[Created_Day]],"New","Old")</f>
        <v>Old</v>
      </c>
      <c r="Y1022" s="1">
        <f>IFERROR(IF(FIND("delete",LOWER(Veg_Table[[#This Row],[PI_COMMENTS]]))&gt;=1,1,0),0)</f>
        <v>0</v>
      </c>
      <c r="Z1022" s="1" t="str">
        <f>_xlfn.IFNA(IF(Veg_Table[[#This Row],[EVM_LAST_EDITOR]]="","Yes",VLOOKUP(Veg_Table[[#This Row],[EVM_LAST_EDITOR]],Roster_Table[#All],15,FALSE)),"Yes")</f>
        <v>No</v>
      </c>
      <c r="AA102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22" s="1" t="str">
        <f>_xlfn.IFNA(VLOOKUP(Veg_Table[[#This Row],[EVM_LAST_EDITOR]],Roster_Table[#All],3,FALSE),"zAWRR Not in Roster")</f>
        <v>Drew</v>
      </c>
      <c r="AC1022" s="1" t="str">
        <f>_xlfn.IFNA(VLOOKUP(Veg_Table[[#This Row],[EVM_LAST_EDITOR]],Roster_Table[#All],2,FALSE),"zAWRR Not in Roster")</f>
        <v>Berlfein</v>
      </c>
      <c r="AD1022" s="1" t="str">
        <f>IF(_xlfn.CONCAT(Veg_Table[[#This Row],[First_Name]]," ",Veg_Table[[#This Row],[Last_Name]])="zAWRR Not in Roster zAWRR Not in Roster","zAWRR Not in Roster",_xlfn.CONCAT(Veg_Table[[#This Row],[First_Name]]," ",Veg_Table[[#This Row],[Last_Name]]))</f>
        <v>Drew Berlfein</v>
      </c>
      <c r="AE1022">
        <v>3016002</v>
      </c>
      <c r="AF1022" t="s">
        <v>2618</v>
      </c>
      <c r="AG1022" t="s">
        <v>93</v>
      </c>
      <c r="AH1022" t="s">
        <v>2607</v>
      </c>
      <c r="AI1022" t="s">
        <v>1036</v>
      </c>
      <c r="AJ1022" t="s">
        <v>820</v>
      </c>
      <c r="AL1022" t="s">
        <v>22</v>
      </c>
      <c r="AM1022" t="s">
        <v>40</v>
      </c>
      <c r="AN1022" t="s">
        <v>25</v>
      </c>
      <c r="AO1022" t="s">
        <v>25</v>
      </c>
      <c r="AP1022">
        <v>8</v>
      </c>
      <c r="AQ1022">
        <v>50</v>
      </c>
      <c r="AR1022" t="s">
        <v>511</v>
      </c>
      <c r="AS1022" t="s">
        <v>485</v>
      </c>
      <c r="AT1022" t="s">
        <v>522</v>
      </c>
      <c r="AV1022" t="s">
        <v>512</v>
      </c>
      <c r="AW1022" t="s">
        <v>2619</v>
      </c>
      <c r="AX1022" t="s">
        <v>534</v>
      </c>
      <c r="AZ1022">
        <v>5585883</v>
      </c>
      <c r="BA1022" t="s">
        <v>485</v>
      </c>
      <c r="BB1022" s="4">
        <v>43964.428470902778</v>
      </c>
      <c r="BC1022" t="s">
        <v>4003</v>
      </c>
      <c r="BD1022" t="s">
        <v>29</v>
      </c>
      <c r="BE1022" t="s">
        <v>25</v>
      </c>
      <c r="BF1022" t="s">
        <v>513</v>
      </c>
      <c r="BG1022" t="s">
        <v>534</v>
      </c>
      <c r="BI1022" s="3">
        <v>43964.431942025461</v>
      </c>
      <c r="BJ1022" t="s">
        <v>2099</v>
      </c>
      <c r="BK1022" s="30" t="s">
        <v>533</v>
      </c>
      <c r="BL1022" s="3">
        <v>43964.43197153935</v>
      </c>
      <c r="BM1022" t="s">
        <v>31</v>
      </c>
      <c r="BN1022" t="s">
        <v>32</v>
      </c>
      <c r="BP1022" t="s">
        <v>2610</v>
      </c>
      <c r="BQ1022" t="s">
        <v>1025</v>
      </c>
      <c r="BR1022" t="s">
        <v>28</v>
      </c>
      <c r="BS1022" t="s">
        <v>28</v>
      </c>
      <c r="BT1022" t="s">
        <v>140</v>
      </c>
      <c r="BU1022" s="3">
        <v>43930.4609837963</v>
      </c>
      <c r="BV1022" t="s">
        <v>803</v>
      </c>
      <c r="BW1022" s="3">
        <v>43964.480919837966</v>
      </c>
      <c r="BX1022" t="s">
        <v>2620</v>
      </c>
      <c r="CG1022"/>
      <c r="CH1022"/>
      <c r="CI1022"/>
      <c r="CY1022"/>
      <c r="DA1022"/>
      <c r="DF1022"/>
    </row>
    <row r="1023" spans="1:110" x14ac:dyDescent="0.25">
      <c r="A1023" s="1">
        <f>IF(Veg_Table[[#This Row],[VP_STATUS]]="Hold",0,IF(OR(AND(Veg_Table[[#This Row],[PRESCRIP]]="NW_No Work",Veg_Table[[#This Row],[VP_STATUS]]&lt;&gt;"No Work Required Under EVM"),AND(Veg_Table[[#This Row],[VP_STATUS]]="No Work Required Under EVM",Veg_Table[[#This Row],[PRESCRIP]]&lt;&gt;"NW_No Work")),1,0))</f>
        <v>0</v>
      </c>
      <c r="B1023" s="1">
        <f>IF(Veg_Table[[#This Row],[SPECIES]]="",1,0)</f>
        <v>0</v>
      </c>
      <c r="C1023" s="1">
        <f>IF(Veg_Table[[#This Row],[DIAMETER]]="",1,0)</f>
        <v>0</v>
      </c>
      <c r="D1023" s="1">
        <f>IF(Veg_Table[[#This Row],[HEIGHT]]="",1,0)</f>
        <v>0</v>
      </c>
      <c r="E102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23" s="1">
        <f>IF(AND(Veg_Table[[#This Row],[TAT_RESULT]]="ABATE",Veg_Table[[#This Row],[PRESCRIP]]="NW_No Work"),1,0)</f>
        <v>0</v>
      </c>
      <c r="G1023" s="1">
        <f>IF(OR(Veg_Table[[#This Row],[Prescription R-Scale]]="NA",Veg_Table[[#This Row],[Diameter R-Scale]]="NA"),0,IF(Veg_Table[[#This Row],[Diameter R-Scale]]&lt;&gt;Veg_Table[[#This Row],[Prescription R-Scale]],1,0))</f>
        <v>0</v>
      </c>
      <c r="H1023" s="1">
        <f>IF(OR(AND(Veg_Table[[#This Row],[PRESCRIP]]="BC_Br Rmv", Veg_Table[[#This Row],[WOOD_MAN]]&lt;&gt;"Not Needed"),AND(Veg_Table[[#This Row],[PRESCRIP]]="BCS_Br Rmv+Trt", Veg_Table[[#This Row],[WOOD_MAN]]&lt;&gt;"Not Needed")),1,0)</f>
        <v>0</v>
      </c>
      <c r="I1023" s="1">
        <f ca="1">IF(AND(Veg_Table[[#This Row],[Prescription_Changed]]="Yes",Veg_Table[[#This Row],[TAT_RESULT]]=""),1,0)</f>
        <v>0</v>
      </c>
      <c r="J1023" s="1">
        <f ca="1">SUM(Veg_Table[[#This Row],[Prescription and Status do not match]:[Prescription_Edited_And_TAT_Is_Blank]])</f>
        <v>0</v>
      </c>
      <c r="K1023" s="1">
        <f ca="1">IF(Veg_Table[[#This Row],[Sum of Errors]]&gt;0,1,0)</f>
        <v>0</v>
      </c>
      <c r="L1023" s="1">
        <f>1</f>
        <v>1</v>
      </c>
      <c r="M1023"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023" s="1" t="str">
        <f>IF(OR(MID(Veg_Table[[#This Row],[PRESCRIP]],2,1)="1",MID(Veg_Table[[#This Row],[PRESCRIP]],2,1)="2",MID(Veg_Table[[#This Row],[PRESCRIP]],2,1)="3",MID(Veg_Table[[#This Row],[PRESCRIP]],2,1)="4"),_xlfn.NUMBERVALUE(MID(Veg_Table[[#This Row],[PRESCRIP]],2,1)),"NA")</f>
        <v>NA</v>
      </c>
      <c r="O1023" s="1">
        <f>WEEKNUM(Veg_Table[[#This Row],[EVM_LAST_EDITED_Day]],2)</f>
        <v>20</v>
      </c>
      <c r="P1023" s="25">
        <f>IFERROR(DATE(YEAR(Veg_Table[[#This Row],[EVM_LAST_EDITED2]]),MONTH(Veg_Table[[#This Row],[EVM_LAST_EDITED2]]),DAY(Veg_Table[[#This Row],[EVM_LAST_EDITED2]])),DATE(2019,1,1))</f>
        <v>43964</v>
      </c>
      <c r="Q1023" s="3">
        <f>VALUE(SUBSTITUTE(Veg_Table[[#This Row],[EVM_LAST_EDITED]],",",""))</f>
        <v>43964.432054733799</v>
      </c>
      <c r="R1023" s="1" t="str">
        <f>_xlfn.IFNA(IF(Veg_Table[[#This Row],[EVM_LAST_EDITOR]]="","zBlank EVM Last Editor",VLOOKUP(Veg_Table[[#This Row],[EVM_LAST_EDITOR]],Roster_Table[#All],4,FALSE)),"zAWRR Not in Roster")</f>
        <v>MGE</v>
      </c>
      <c r="S1023" s="1" t="str">
        <f>_xlfn.IFNA(IF(Veg_Table[[#This Row],[EVM_LAST_EDITOR]]="","zBlank EVM Last Editor",VLOOKUP(Veg_Table[[#This Row],[EVM_LAST_EDITOR]],Roster_Table[#All],16,FALSE)),"zCompany_AWRR not in Roster")</f>
        <v>MGE_Mountain G Enterprises</v>
      </c>
      <c r="T1023" s="2">
        <f>IFERROR(DATE(YEAR(Veg_Table[[#This Row],[Created2]]),MONTH(Veg_Table[[#This Row],[Created2]]),DAY(Veg_Table[[#This Row],[Created2]])),DATE(2019,1,1))</f>
        <v>43678</v>
      </c>
      <c r="U1023" s="3">
        <f>VALUE(SUBSTITUTE(Veg_Table[[#This Row],[Created]],",",""))</f>
        <v>43678.564236111102</v>
      </c>
      <c r="V1023" s="3" t="str">
        <f ca="1">IFERROR(_xlfn.IFNA(CELL("contents",INDIRECT(_xlfn.CONCAT("Veg_Table_Production_Data!",ADDRESS(MATCH(_xlfn.MAXIFS(#REF!,#REF!,"="&amp;Veg_Table[[#This Row],[AUTO_ID]],#REF!,"&lt;"&amp;Veg_Table[[#This Row],[EVM_LAST_EDITED_Day]]),#REF!,0),COLUMN(#REF!),4,1,)))),""),"")</f>
        <v/>
      </c>
      <c r="W1023" s="3" t="str">
        <f ca="1">IF(Veg_Table[[#This Row],[Previous_Prescription]]="","No",IF(Veg_Table[[#This Row],[Previous_Prescription]]=Veg_Table[[#This Row],[PRESCRIP]],"No","Yes"))</f>
        <v>No</v>
      </c>
      <c r="X1023" s="3" t="str">
        <f>IF(Veg_Table[[#This Row],[EVM_LAST_EDITED_Day]]=Veg_Table[[#This Row],[Created_Day]],"New","Old")</f>
        <v>Old</v>
      </c>
      <c r="Y1023" s="1">
        <f>IFERROR(IF(FIND("delete",LOWER(Veg_Table[[#This Row],[PI_COMMENTS]]))&gt;=1,1,0),0)</f>
        <v>0</v>
      </c>
      <c r="Z1023" s="1" t="str">
        <f>_xlfn.IFNA(IF(Veg_Table[[#This Row],[EVM_LAST_EDITOR]]="","Yes",VLOOKUP(Veg_Table[[#This Row],[EVM_LAST_EDITOR]],Roster_Table[#All],15,FALSE)),"Yes")</f>
        <v>Yes</v>
      </c>
      <c r="AA102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23" s="1" t="str">
        <f>_xlfn.IFNA(VLOOKUP(Veg_Table[[#This Row],[EVM_LAST_EDITOR]],Roster_Table[#All],3,FALSE),"zAWRR Not in Roster")</f>
        <v>Terry</v>
      </c>
      <c r="AC1023" s="1" t="str">
        <f>_xlfn.IFNA(VLOOKUP(Veg_Table[[#This Row],[EVM_LAST_EDITOR]],Roster_Table[#All],2,FALSE),"zAWRR Not in Roster")</f>
        <v>Maokhamphiou</v>
      </c>
      <c r="AD1023" s="1" t="str">
        <f>IF(_xlfn.CONCAT(Veg_Table[[#This Row],[First_Name]]," ",Veg_Table[[#This Row],[Last_Name]])="zAWRR Not in Roster zAWRR Not in Roster","zAWRR Not in Roster",_xlfn.CONCAT(Veg_Table[[#This Row],[First_Name]]," ",Veg_Table[[#This Row],[Last_Name]]))</f>
        <v>Terry Maokhamphiou</v>
      </c>
      <c r="AE1023">
        <v>1746923</v>
      </c>
      <c r="AF1023" t="s">
        <v>5161</v>
      </c>
      <c r="AG1023" t="s">
        <v>30</v>
      </c>
      <c r="AH1023" t="s">
        <v>5150</v>
      </c>
      <c r="AI1023" t="s">
        <v>5151</v>
      </c>
      <c r="AJ1023" t="s">
        <v>21</v>
      </c>
      <c r="AK1023" t="s">
        <v>28</v>
      </c>
      <c r="AL1023" t="s">
        <v>22</v>
      </c>
      <c r="AM1023" t="s">
        <v>529</v>
      </c>
      <c r="AN1023" t="s">
        <v>25</v>
      </c>
      <c r="AO1023" t="s">
        <v>25</v>
      </c>
      <c r="AP1023">
        <v>38</v>
      </c>
      <c r="AQ1023">
        <v>80</v>
      </c>
      <c r="AR1023" t="s">
        <v>511</v>
      </c>
      <c r="AS1023" t="s">
        <v>24</v>
      </c>
      <c r="AT1023" t="s">
        <v>26</v>
      </c>
      <c r="AU1023" t="s">
        <v>43</v>
      </c>
      <c r="AV1023" t="s">
        <v>512</v>
      </c>
      <c r="AW1023" t="s">
        <v>5162</v>
      </c>
      <c r="AX1023" t="s">
        <v>898</v>
      </c>
      <c r="AY1023" t="s">
        <v>28</v>
      </c>
      <c r="AZ1023"/>
      <c r="BA1023" t="s">
        <v>28</v>
      </c>
      <c r="BB1023" s="4"/>
      <c r="BC1023" t="s">
        <v>28</v>
      </c>
      <c r="BD1023" t="s">
        <v>29</v>
      </c>
      <c r="BF1023" t="s">
        <v>28</v>
      </c>
      <c r="BG1023" t="s">
        <v>28</v>
      </c>
      <c r="BH1023" t="s">
        <v>28</v>
      </c>
      <c r="BI1023" s="3"/>
      <c r="BJ1023" t="s">
        <v>5163</v>
      </c>
      <c r="BK1023" s="30" t="s">
        <v>1922</v>
      </c>
      <c r="BL1023" s="3">
        <v>43964.432054733799</v>
      </c>
      <c r="BM1023" t="s">
        <v>31</v>
      </c>
      <c r="BN1023" t="s">
        <v>32</v>
      </c>
      <c r="BO1023" t="s">
        <v>5154</v>
      </c>
      <c r="BP1023" t="s">
        <v>5155</v>
      </c>
      <c r="BQ1023" t="s">
        <v>1025</v>
      </c>
      <c r="BR1023" t="s">
        <v>28</v>
      </c>
      <c r="BS1023" t="s">
        <v>28</v>
      </c>
      <c r="BT1023" t="s">
        <v>2673</v>
      </c>
      <c r="BU1023" s="3">
        <v>43678.564236111109</v>
      </c>
      <c r="BV1023" t="s">
        <v>803</v>
      </c>
      <c r="BW1023" s="3">
        <v>43964.480829837965</v>
      </c>
      <c r="BX1023" t="s">
        <v>5164</v>
      </c>
      <c r="CG1023"/>
      <c r="CH1023"/>
      <c r="CI1023"/>
      <c r="CY1023"/>
      <c r="DA1023"/>
      <c r="DF1023"/>
    </row>
    <row r="1024" spans="1:110" x14ac:dyDescent="0.25">
      <c r="A1024" s="1">
        <f>IF(Veg_Table[[#This Row],[VP_STATUS]]="Hold",0,IF(OR(AND(Veg_Table[[#This Row],[PRESCRIP]]="NW_No Work",Veg_Table[[#This Row],[VP_STATUS]]&lt;&gt;"No Work Required Under EVM"),AND(Veg_Table[[#This Row],[VP_STATUS]]="No Work Required Under EVM",Veg_Table[[#This Row],[PRESCRIP]]&lt;&gt;"NW_No Work")),1,0))</f>
        <v>0</v>
      </c>
      <c r="B1024" s="1">
        <f>IF(Veg_Table[[#This Row],[SPECIES]]="",1,0)</f>
        <v>0</v>
      </c>
      <c r="C1024" s="1">
        <f>IF(Veg_Table[[#This Row],[DIAMETER]]="",1,0)</f>
        <v>0</v>
      </c>
      <c r="D1024" s="1">
        <f>IF(Veg_Table[[#This Row],[HEIGHT]]="",1,0)</f>
        <v>0</v>
      </c>
      <c r="E102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24" s="1">
        <f>IF(AND(Veg_Table[[#This Row],[TAT_RESULT]]="ABATE",Veg_Table[[#This Row],[PRESCRIP]]="NW_No Work"),1,0)</f>
        <v>0</v>
      </c>
      <c r="G1024" s="1">
        <f>IF(OR(Veg_Table[[#This Row],[Prescription R-Scale]]="NA",Veg_Table[[#This Row],[Diameter R-Scale]]="NA"),0,IF(Veg_Table[[#This Row],[Diameter R-Scale]]&lt;&gt;Veg_Table[[#This Row],[Prescription R-Scale]],1,0))</f>
        <v>0</v>
      </c>
      <c r="H1024" s="1">
        <f>IF(OR(AND(Veg_Table[[#This Row],[PRESCRIP]]="BC_Br Rmv", Veg_Table[[#This Row],[WOOD_MAN]]&lt;&gt;"Not Needed"),AND(Veg_Table[[#This Row],[PRESCRIP]]="BCS_Br Rmv+Trt", Veg_Table[[#This Row],[WOOD_MAN]]&lt;&gt;"Not Needed")),1,0)</f>
        <v>0</v>
      </c>
      <c r="I1024" s="1">
        <f ca="1">IF(AND(Veg_Table[[#This Row],[Prescription_Changed]]="Yes",Veg_Table[[#This Row],[TAT_RESULT]]=""),1,0)</f>
        <v>0</v>
      </c>
      <c r="J1024" s="1">
        <f ca="1">SUM(Veg_Table[[#This Row],[Prescription and Status do not match]:[Prescription_Edited_And_TAT_Is_Blank]])</f>
        <v>0</v>
      </c>
      <c r="K1024" s="1">
        <f ca="1">IF(Veg_Table[[#This Row],[Sum of Errors]]&gt;0,1,0)</f>
        <v>0</v>
      </c>
      <c r="L1024" s="1">
        <f>1</f>
        <v>1</v>
      </c>
      <c r="M102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024" s="1">
        <f>IF(OR(MID(Veg_Table[[#This Row],[PRESCRIP]],2,1)="1",MID(Veg_Table[[#This Row],[PRESCRIP]],2,1)="2",MID(Veg_Table[[#This Row],[PRESCRIP]],2,1)="3",MID(Veg_Table[[#This Row],[PRESCRIP]],2,1)="4"),_xlfn.NUMBERVALUE(MID(Veg_Table[[#This Row],[PRESCRIP]],2,1)),"NA")</f>
        <v>1</v>
      </c>
      <c r="O1024" s="1">
        <f>WEEKNUM(Veg_Table[[#This Row],[EVM_LAST_EDITED_Day]],2)</f>
        <v>20</v>
      </c>
      <c r="P1024" s="25">
        <f>IFERROR(DATE(YEAR(Veg_Table[[#This Row],[EVM_LAST_EDITED2]]),MONTH(Veg_Table[[#This Row],[EVM_LAST_EDITED2]]),DAY(Veg_Table[[#This Row],[EVM_LAST_EDITED2]])),DATE(2019,1,1))</f>
        <v>43964</v>
      </c>
      <c r="Q1024" s="3">
        <f>VALUE(SUBSTITUTE(Veg_Table[[#This Row],[EVM_LAST_EDITED]],",",""))</f>
        <v>43964.432146666702</v>
      </c>
      <c r="R1024" s="1" t="str">
        <f>_xlfn.IFNA(IF(Veg_Table[[#This Row],[EVM_LAST_EDITOR]]="","zBlank EVM Last Editor",VLOOKUP(Veg_Table[[#This Row],[EVM_LAST_EDITOR]],Roster_Table[#All],4,FALSE)),"zAWRR Not in Roster")</f>
        <v>AEA</v>
      </c>
      <c r="S1024" s="1" t="str">
        <f>_xlfn.IFNA(IF(Veg_Table[[#This Row],[EVM_LAST_EDITOR]]="","zBlank EVM Last Editor",VLOOKUP(Veg_Table[[#This Row],[EVM_LAST_EDITOR]],Roster_Table[#All],16,FALSE)),"zCompany_AWRR not in Roster")</f>
        <v>Not in Sierra Roster</v>
      </c>
      <c r="T1024" s="2">
        <f>IFERROR(DATE(YEAR(Veg_Table[[#This Row],[Created2]]),MONTH(Veg_Table[[#This Row],[Created2]]),DAY(Veg_Table[[#This Row],[Created2]])),DATE(2019,1,1))</f>
        <v>43930</v>
      </c>
      <c r="U1024" s="3">
        <f>VALUE(SUBSTITUTE(Veg_Table[[#This Row],[Created]],",",""))</f>
        <v>43930.462187500001</v>
      </c>
      <c r="V1024" s="3" t="str">
        <f ca="1">IFERROR(_xlfn.IFNA(CELL("contents",INDIRECT(_xlfn.CONCAT("Veg_Table_Production_Data!",ADDRESS(MATCH(_xlfn.MAXIFS(#REF!,#REF!,"="&amp;Veg_Table[[#This Row],[AUTO_ID]],#REF!,"&lt;"&amp;Veg_Table[[#This Row],[EVM_LAST_EDITED_Day]]),#REF!,0),COLUMN(#REF!),4,1,)))),""),"")</f>
        <v/>
      </c>
      <c r="W1024" s="3" t="str">
        <f ca="1">IF(Veg_Table[[#This Row],[Previous_Prescription]]="","No",IF(Veg_Table[[#This Row],[Previous_Prescription]]=Veg_Table[[#This Row],[PRESCRIP]],"No","Yes"))</f>
        <v>No</v>
      </c>
      <c r="X1024" s="3" t="str">
        <f>IF(Veg_Table[[#This Row],[EVM_LAST_EDITED_Day]]=Veg_Table[[#This Row],[Created_Day]],"New","Old")</f>
        <v>Old</v>
      </c>
      <c r="Y1024" s="1">
        <f>IFERROR(IF(FIND("delete",LOWER(Veg_Table[[#This Row],[PI_COMMENTS]]))&gt;=1,1,0),0)</f>
        <v>0</v>
      </c>
      <c r="Z1024" s="1" t="str">
        <f>_xlfn.IFNA(IF(Veg_Table[[#This Row],[EVM_LAST_EDITOR]]="","Yes",VLOOKUP(Veg_Table[[#This Row],[EVM_LAST_EDITOR]],Roster_Table[#All],15,FALSE)),"Yes")</f>
        <v>No</v>
      </c>
      <c r="AA102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24" s="1" t="str">
        <f>_xlfn.IFNA(VLOOKUP(Veg_Table[[#This Row],[EVM_LAST_EDITOR]],Roster_Table[#All],3,FALSE),"zAWRR Not in Roster")</f>
        <v>Drew</v>
      </c>
      <c r="AC1024" s="1" t="str">
        <f>_xlfn.IFNA(VLOOKUP(Veg_Table[[#This Row],[EVM_LAST_EDITOR]],Roster_Table[#All],2,FALSE),"zAWRR Not in Roster")</f>
        <v>Berlfein</v>
      </c>
      <c r="AD1024" s="1" t="str">
        <f>IF(_xlfn.CONCAT(Veg_Table[[#This Row],[First_Name]]," ",Veg_Table[[#This Row],[Last_Name]])="zAWRR Not in Roster zAWRR Not in Roster","zAWRR Not in Roster",_xlfn.CONCAT(Veg_Table[[#This Row],[First_Name]]," ",Veg_Table[[#This Row],[Last_Name]]))</f>
        <v>Drew Berlfein</v>
      </c>
      <c r="AE1024">
        <v>3016003</v>
      </c>
      <c r="AF1024" t="s">
        <v>2621</v>
      </c>
      <c r="AG1024" t="s">
        <v>93</v>
      </c>
      <c r="AH1024" t="s">
        <v>2607</v>
      </c>
      <c r="AI1024" t="s">
        <v>1036</v>
      </c>
      <c r="AJ1024" t="s">
        <v>820</v>
      </c>
      <c r="AL1024" t="s">
        <v>22</v>
      </c>
      <c r="AM1024" t="s">
        <v>40</v>
      </c>
      <c r="AN1024" t="s">
        <v>25</v>
      </c>
      <c r="AO1024" t="s">
        <v>25</v>
      </c>
      <c r="AP1024">
        <v>7</v>
      </c>
      <c r="AQ1024">
        <v>45</v>
      </c>
      <c r="AR1024" t="s">
        <v>511</v>
      </c>
      <c r="AS1024" t="s">
        <v>485</v>
      </c>
      <c r="AT1024" t="s">
        <v>522</v>
      </c>
      <c r="AV1024" t="s">
        <v>512</v>
      </c>
      <c r="AW1024" t="s">
        <v>2622</v>
      </c>
      <c r="AX1024" t="s">
        <v>534</v>
      </c>
      <c r="AZ1024">
        <v>5585883</v>
      </c>
      <c r="BA1024" t="s">
        <v>485</v>
      </c>
      <c r="BB1024" s="4">
        <v>43964.42892189815</v>
      </c>
      <c r="BC1024" t="s">
        <v>4003</v>
      </c>
      <c r="BD1024" t="s">
        <v>29</v>
      </c>
      <c r="BE1024" t="s">
        <v>25</v>
      </c>
      <c r="BF1024" t="s">
        <v>513</v>
      </c>
      <c r="BG1024" t="s">
        <v>534</v>
      </c>
      <c r="BI1024" s="3">
        <v>43964.432118217592</v>
      </c>
      <c r="BJ1024" t="s">
        <v>2099</v>
      </c>
      <c r="BK1024" s="30" t="s">
        <v>533</v>
      </c>
      <c r="BL1024" s="3">
        <v>43964.432146666666</v>
      </c>
      <c r="BM1024" t="s">
        <v>31</v>
      </c>
      <c r="BN1024" t="s">
        <v>32</v>
      </c>
      <c r="BP1024" t="s">
        <v>2610</v>
      </c>
      <c r="BQ1024" t="s">
        <v>1025</v>
      </c>
      <c r="BR1024" t="s">
        <v>28</v>
      </c>
      <c r="BS1024" t="s">
        <v>28</v>
      </c>
      <c r="BT1024" t="s">
        <v>140</v>
      </c>
      <c r="BU1024" s="3">
        <v>43930.462187500001</v>
      </c>
      <c r="BV1024" t="s">
        <v>803</v>
      </c>
      <c r="BW1024" s="3">
        <v>43964.480919837966</v>
      </c>
      <c r="BX1024" t="s">
        <v>2623</v>
      </c>
      <c r="CG1024"/>
      <c r="CH1024"/>
      <c r="CI1024"/>
      <c r="CY1024"/>
      <c r="DA1024"/>
      <c r="DF1024"/>
    </row>
    <row r="1025" spans="1:110" x14ac:dyDescent="0.25">
      <c r="A1025" s="1">
        <f>IF(Veg_Table[[#This Row],[VP_STATUS]]="Hold",0,IF(OR(AND(Veg_Table[[#This Row],[PRESCRIP]]="NW_No Work",Veg_Table[[#This Row],[VP_STATUS]]&lt;&gt;"No Work Required Under EVM"),AND(Veg_Table[[#This Row],[VP_STATUS]]="No Work Required Under EVM",Veg_Table[[#This Row],[PRESCRIP]]&lt;&gt;"NW_No Work")),1,0))</f>
        <v>0</v>
      </c>
      <c r="B1025" s="1">
        <f>IF(Veg_Table[[#This Row],[SPECIES]]="",1,0)</f>
        <v>0</v>
      </c>
      <c r="C1025" s="1">
        <f>IF(Veg_Table[[#This Row],[DIAMETER]]="",1,0)</f>
        <v>0</v>
      </c>
      <c r="D1025" s="1">
        <f>IF(Veg_Table[[#This Row],[HEIGHT]]="",1,0)</f>
        <v>0</v>
      </c>
      <c r="E102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25" s="1">
        <f>IF(AND(Veg_Table[[#This Row],[TAT_RESULT]]="ABATE",Veg_Table[[#This Row],[PRESCRIP]]="NW_No Work"),1,0)</f>
        <v>0</v>
      </c>
      <c r="G1025" s="1">
        <f>IF(OR(Veg_Table[[#This Row],[Prescription R-Scale]]="NA",Veg_Table[[#This Row],[Diameter R-Scale]]="NA"),0,IF(Veg_Table[[#This Row],[Diameter R-Scale]]&lt;&gt;Veg_Table[[#This Row],[Prescription R-Scale]],1,0))</f>
        <v>0</v>
      </c>
      <c r="H1025" s="1">
        <f>IF(OR(AND(Veg_Table[[#This Row],[PRESCRIP]]="BC_Br Rmv", Veg_Table[[#This Row],[WOOD_MAN]]&lt;&gt;"Not Needed"),AND(Veg_Table[[#This Row],[PRESCRIP]]="BCS_Br Rmv+Trt", Veg_Table[[#This Row],[WOOD_MAN]]&lt;&gt;"Not Needed")),1,0)</f>
        <v>0</v>
      </c>
      <c r="I1025" s="1">
        <f ca="1">IF(AND(Veg_Table[[#This Row],[Prescription_Changed]]="Yes",Veg_Table[[#This Row],[TAT_RESULT]]=""),1,0)</f>
        <v>0</v>
      </c>
      <c r="J1025" s="1">
        <f ca="1">SUM(Veg_Table[[#This Row],[Prescription and Status do not match]:[Prescription_Edited_And_TAT_Is_Blank]])</f>
        <v>0</v>
      </c>
      <c r="K1025" s="1">
        <f ca="1">IF(Veg_Table[[#This Row],[Sum of Errors]]&gt;0,1,0)</f>
        <v>0</v>
      </c>
      <c r="L1025" s="1">
        <f>1</f>
        <v>1</v>
      </c>
      <c r="M102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025" s="1">
        <f>IF(OR(MID(Veg_Table[[#This Row],[PRESCRIP]],2,1)="1",MID(Veg_Table[[#This Row],[PRESCRIP]],2,1)="2",MID(Veg_Table[[#This Row],[PRESCRIP]],2,1)="3",MID(Veg_Table[[#This Row],[PRESCRIP]],2,1)="4"),_xlfn.NUMBERVALUE(MID(Veg_Table[[#This Row],[PRESCRIP]],2,1)),"NA")</f>
        <v>1</v>
      </c>
      <c r="O1025" s="1">
        <f>WEEKNUM(Veg_Table[[#This Row],[EVM_LAST_EDITED_Day]],2)</f>
        <v>20</v>
      </c>
      <c r="P1025" s="25">
        <f>IFERROR(DATE(YEAR(Veg_Table[[#This Row],[EVM_LAST_EDITED2]]),MONTH(Veg_Table[[#This Row],[EVM_LAST_EDITED2]]),DAY(Veg_Table[[#This Row],[EVM_LAST_EDITED2]])),DATE(2019,1,1))</f>
        <v>43964</v>
      </c>
      <c r="Q1025" s="3">
        <f>VALUE(SUBSTITUTE(Veg_Table[[#This Row],[EVM_LAST_EDITED]],",",""))</f>
        <v>43964.432410740701</v>
      </c>
      <c r="R1025" s="1" t="str">
        <f>_xlfn.IFNA(IF(Veg_Table[[#This Row],[EVM_LAST_EDITOR]]="","zBlank EVM Last Editor",VLOOKUP(Veg_Table[[#This Row],[EVM_LAST_EDITOR]],Roster_Table[#All],4,FALSE)),"zAWRR Not in Roster")</f>
        <v>AEA</v>
      </c>
      <c r="S1025" s="1" t="str">
        <f>_xlfn.IFNA(IF(Veg_Table[[#This Row],[EVM_LAST_EDITOR]]="","zBlank EVM Last Editor",VLOOKUP(Veg_Table[[#This Row],[EVM_LAST_EDITOR]],Roster_Table[#All],16,FALSE)),"zCompany_AWRR not in Roster")</f>
        <v>Not in Sierra Roster</v>
      </c>
      <c r="T1025" s="2">
        <f>IFERROR(DATE(YEAR(Veg_Table[[#This Row],[Created2]]),MONTH(Veg_Table[[#This Row],[Created2]]),DAY(Veg_Table[[#This Row],[Created2]])),DATE(2019,1,1))</f>
        <v>43930</v>
      </c>
      <c r="U1025" s="3">
        <f>VALUE(SUBSTITUTE(Veg_Table[[#This Row],[Created]],",",""))</f>
        <v>43930.472118055601</v>
      </c>
      <c r="V1025" s="3" t="str">
        <f ca="1">IFERROR(_xlfn.IFNA(CELL("contents",INDIRECT(_xlfn.CONCAT("Veg_Table_Production_Data!",ADDRESS(MATCH(_xlfn.MAXIFS(#REF!,#REF!,"="&amp;Veg_Table[[#This Row],[AUTO_ID]],#REF!,"&lt;"&amp;Veg_Table[[#This Row],[EVM_LAST_EDITED_Day]]),#REF!,0),COLUMN(#REF!),4,1,)))),""),"")</f>
        <v/>
      </c>
      <c r="W1025" s="3" t="str">
        <f ca="1">IF(Veg_Table[[#This Row],[Previous_Prescription]]="","No",IF(Veg_Table[[#This Row],[Previous_Prescription]]=Veg_Table[[#This Row],[PRESCRIP]],"No","Yes"))</f>
        <v>No</v>
      </c>
      <c r="X1025" s="3" t="str">
        <f>IF(Veg_Table[[#This Row],[EVM_LAST_EDITED_Day]]=Veg_Table[[#This Row],[Created_Day]],"New","Old")</f>
        <v>Old</v>
      </c>
      <c r="Y1025" s="1">
        <f>IFERROR(IF(FIND("delete",LOWER(Veg_Table[[#This Row],[PI_COMMENTS]]))&gt;=1,1,0),0)</f>
        <v>0</v>
      </c>
      <c r="Z1025" s="1" t="str">
        <f>_xlfn.IFNA(IF(Veg_Table[[#This Row],[EVM_LAST_EDITOR]]="","Yes",VLOOKUP(Veg_Table[[#This Row],[EVM_LAST_EDITOR]],Roster_Table[#All],15,FALSE)),"Yes")</f>
        <v>No</v>
      </c>
      <c r="AA102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25" s="1" t="str">
        <f>_xlfn.IFNA(VLOOKUP(Veg_Table[[#This Row],[EVM_LAST_EDITOR]],Roster_Table[#All],3,FALSE),"zAWRR Not in Roster")</f>
        <v>Drew</v>
      </c>
      <c r="AC1025" s="1" t="str">
        <f>_xlfn.IFNA(VLOOKUP(Veg_Table[[#This Row],[EVM_LAST_EDITOR]],Roster_Table[#All],2,FALSE),"zAWRR Not in Roster")</f>
        <v>Berlfein</v>
      </c>
      <c r="AD1025" s="1" t="str">
        <f>IF(_xlfn.CONCAT(Veg_Table[[#This Row],[First_Name]]," ",Veg_Table[[#This Row],[Last_Name]])="zAWRR Not in Roster zAWRR Not in Roster","zAWRR Not in Roster",_xlfn.CONCAT(Veg_Table[[#This Row],[First_Name]]," ",Veg_Table[[#This Row],[Last_Name]]))</f>
        <v>Drew Berlfein</v>
      </c>
      <c r="AE1025">
        <v>3016158</v>
      </c>
      <c r="AF1025" t="s">
        <v>2624</v>
      </c>
      <c r="AG1025" t="s">
        <v>93</v>
      </c>
      <c r="AH1025" t="s">
        <v>2607</v>
      </c>
      <c r="AI1025" t="s">
        <v>1036</v>
      </c>
      <c r="AJ1025" t="s">
        <v>820</v>
      </c>
      <c r="AL1025" t="s">
        <v>22</v>
      </c>
      <c r="AM1025" t="s">
        <v>40</v>
      </c>
      <c r="AN1025" t="s">
        <v>25</v>
      </c>
      <c r="AO1025" t="s">
        <v>25</v>
      </c>
      <c r="AP1025">
        <v>9</v>
      </c>
      <c r="AQ1025">
        <v>50</v>
      </c>
      <c r="AR1025" t="s">
        <v>511</v>
      </c>
      <c r="AS1025" t="s">
        <v>485</v>
      </c>
      <c r="AT1025" t="s">
        <v>522</v>
      </c>
      <c r="AV1025" t="s">
        <v>512</v>
      </c>
      <c r="AW1025" t="s">
        <v>2625</v>
      </c>
      <c r="AX1025" t="s">
        <v>534</v>
      </c>
      <c r="AZ1025">
        <v>5585883</v>
      </c>
      <c r="BA1025" t="s">
        <v>485</v>
      </c>
      <c r="BB1025" s="4">
        <v>43964.429329340281</v>
      </c>
      <c r="BC1025" t="s">
        <v>4003</v>
      </c>
      <c r="BD1025" t="s">
        <v>29</v>
      </c>
      <c r="BE1025" t="s">
        <v>25</v>
      </c>
      <c r="BF1025" t="s">
        <v>513</v>
      </c>
      <c r="BG1025" t="s">
        <v>534</v>
      </c>
      <c r="BI1025" s="3">
        <v>43964.432376111108</v>
      </c>
      <c r="BJ1025" t="s">
        <v>2099</v>
      </c>
      <c r="BK1025" s="30" t="s">
        <v>533</v>
      </c>
      <c r="BL1025" s="3">
        <v>43964.432410740737</v>
      </c>
      <c r="BM1025" t="s">
        <v>31</v>
      </c>
      <c r="BN1025" t="s">
        <v>32</v>
      </c>
      <c r="BP1025" t="s">
        <v>2610</v>
      </c>
      <c r="BQ1025" t="s">
        <v>1025</v>
      </c>
      <c r="BR1025" t="s">
        <v>28</v>
      </c>
      <c r="BS1025" t="s">
        <v>28</v>
      </c>
      <c r="BT1025" t="s">
        <v>140</v>
      </c>
      <c r="BU1025" s="3">
        <v>43930.472118055557</v>
      </c>
      <c r="BV1025" t="s">
        <v>803</v>
      </c>
      <c r="BW1025" s="3">
        <v>43964.480919837966</v>
      </c>
      <c r="BX1025" t="s">
        <v>2626</v>
      </c>
      <c r="CG1025"/>
      <c r="CH1025"/>
      <c r="CI1025"/>
      <c r="CY1025"/>
      <c r="DA1025"/>
      <c r="DF1025"/>
    </row>
    <row r="1026" spans="1:110" x14ac:dyDescent="0.25">
      <c r="A1026" s="1">
        <f>IF(Veg_Table[[#This Row],[VP_STATUS]]="Hold",0,IF(OR(AND(Veg_Table[[#This Row],[PRESCRIP]]="NW_No Work",Veg_Table[[#This Row],[VP_STATUS]]&lt;&gt;"No Work Required Under EVM"),AND(Veg_Table[[#This Row],[VP_STATUS]]="No Work Required Under EVM",Veg_Table[[#This Row],[PRESCRIP]]&lt;&gt;"NW_No Work")),1,0))</f>
        <v>0</v>
      </c>
      <c r="B1026" s="1">
        <f>IF(Veg_Table[[#This Row],[SPECIES]]="",1,0)</f>
        <v>0</v>
      </c>
      <c r="C1026" s="1">
        <f>IF(Veg_Table[[#This Row],[DIAMETER]]="",1,0)</f>
        <v>0</v>
      </c>
      <c r="D1026" s="1">
        <f>IF(Veg_Table[[#This Row],[HEIGHT]]="",1,0)</f>
        <v>0</v>
      </c>
      <c r="E102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26" s="1">
        <f>IF(AND(Veg_Table[[#This Row],[TAT_RESULT]]="ABATE",Veg_Table[[#This Row],[PRESCRIP]]="NW_No Work"),1,0)</f>
        <v>0</v>
      </c>
      <c r="G1026" s="1">
        <f>IF(OR(Veg_Table[[#This Row],[Prescription R-Scale]]="NA",Veg_Table[[#This Row],[Diameter R-Scale]]="NA"),0,IF(Veg_Table[[#This Row],[Diameter R-Scale]]&lt;&gt;Veg_Table[[#This Row],[Prescription R-Scale]],1,0))</f>
        <v>0</v>
      </c>
      <c r="H1026" s="1">
        <f>IF(OR(AND(Veg_Table[[#This Row],[PRESCRIP]]="BC_Br Rmv", Veg_Table[[#This Row],[WOOD_MAN]]&lt;&gt;"Not Needed"),AND(Veg_Table[[#This Row],[PRESCRIP]]="BCS_Br Rmv+Trt", Veg_Table[[#This Row],[WOOD_MAN]]&lt;&gt;"Not Needed")),1,0)</f>
        <v>0</v>
      </c>
      <c r="I1026" s="1">
        <f ca="1">IF(AND(Veg_Table[[#This Row],[Prescription_Changed]]="Yes",Veg_Table[[#This Row],[TAT_RESULT]]=""),1,0)</f>
        <v>0</v>
      </c>
      <c r="J1026" s="1">
        <f ca="1">SUM(Veg_Table[[#This Row],[Prescription and Status do not match]:[Prescription_Edited_And_TAT_Is_Blank]])</f>
        <v>0</v>
      </c>
      <c r="K1026" s="1">
        <f ca="1">IF(Veg_Table[[#This Row],[Sum of Errors]]&gt;0,1,0)</f>
        <v>0</v>
      </c>
      <c r="L1026" s="1">
        <f>1</f>
        <v>1</v>
      </c>
      <c r="M1026"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026" s="1" t="str">
        <f>IF(OR(MID(Veg_Table[[#This Row],[PRESCRIP]],2,1)="1",MID(Veg_Table[[#This Row],[PRESCRIP]],2,1)="2",MID(Veg_Table[[#This Row],[PRESCRIP]],2,1)="3",MID(Veg_Table[[#This Row],[PRESCRIP]],2,1)="4"),_xlfn.NUMBERVALUE(MID(Veg_Table[[#This Row],[PRESCRIP]],2,1)),"NA")</f>
        <v>NA</v>
      </c>
      <c r="O1026" s="1">
        <f>WEEKNUM(Veg_Table[[#This Row],[EVM_LAST_EDITED_Day]],2)</f>
        <v>20</v>
      </c>
      <c r="P1026" s="25">
        <f>IFERROR(DATE(YEAR(Veg_Table[[#This Row],[EVM_LAST_EDITED2]]),MONTH(Veg_Table[[#This Row],[EVM_LAST_EDITED2]]),DAY(Veg_Table[[#This Row],[EVM_LAST_EDITED2]])),DATE(2019,1,1))</f>
        <v>43964</v>
      </c>
      <c r="Q1026" s="3">
        <f>VALUE(SUBSTITUTE(Veg_Table[[#This Row],[EVM_LAST_EDITED]],",",""))</f>
        <v>43964.4330559722</v>
      </c>
      <c r="R1026" s="1" t="str">
        <f>_xlfn.IFNA(IF(Veg_Table[[#This Row],[EVM_LAST_EDITOR]]="","zBlank EVM Last Editor",VLOOKUP(Veg_Table[[#This Row],[EVM_LAST_EDITOR]],Roster_Table[#All],4,FALSE)),"zAWRR Not in Roster")</f>
        <v>MGE</v>
      </c>
      <c r="S1026" s="1" t="str">
        <f>_xlfn.IFNA(IF(Veg_Table[[#This Row],[EVM_LAST_EDITOR]]="","zBlank EVM Last Editor",VLOOKUP(Veg_Table[[#This Row],[EVM_LAST_EDITOR]],Roster_Table[#All],16,FALSE)),"zCompany_AWRR not in Roster")</f>
        <v>MGE_Mountain G Enterprises</v>
      </c>
      <c r="T1026" s="2">
        <f>IFERROR(DATE(YEAR(Veg_Table[[#This Row],[Created2]]),MONTH(Veg_Table[[#This Row],[Created2]]),DAY(Veg_Table[[#This Row],[Created2]])),DATE(2019,1,1))</f>
        <v>43678</v>
      </c>
      <c r="U1026" s="3">
        <f>VALUE(SUBSTITUTE(Veg_Table[[#This Row],[Created]],",",""))</f>
        <v>43678.482615740701</v>
      </c>
      <c r="V1026" s="3" t="str">
        <f ca="1">IFERROR(_xlfn.IFNA(CELL("contents",INDIRECT(_xlfn.CONCAT("Veg_Table_Production_Data!",ADDRESS(MATCH(_xlfn.MAXIFS(#REF!,#REF!,"="&amp;Veg_Table[[#This Row],[AUTO_ID]],#REF!,"&lt;"&amp;Veg_Table[[#This Row],[EVM_LAST_EDITED_Day]]),#REF!,0),COLUMN(#REF!),4,1,)))),""),"")</f>
        <v/>
      </c>
      <c r="W1026" s="3" t="str">
        <f ca="1">IF(Veg_Table[[#This Row],[Previous_Prescription]]="","No",IF(Veg_Table[[#This Row],[Previous_Prescription]]=Veg_Table[[#This Row],[PRESCRIP]],"No","Yes"))</f>
        <v>No</v>
      </c>
      <c r="X1026" s="3" t="str">
        <f>IF(Veg_Table[[#This Row],[EVM_LAST_EDITED_Day]]=Veg_Table[[#This Row],[Created_Day]],"New","Old")</f>
        <v>Old</v>
      </c>
      <c r="Y1026" s="1">
        <f>IFERROR(IF(FIND("delete",LOWER(Veg_Table[[#This Row],[PI_COMMENTS]]))&gt;=1,1,0),0)</f>
        <v>0</v>
      </c>
      <c r="Z1026" s="1" t="str">
        <f>_xlfn.IFNA(IF(Veg_Table[[#This Row],[EVM_LAST_EDITOR]]="","Yes",VLOOKUP(Veg_Table[[#This Row],[EVM_LAST_EDITOR]],Roster_Table[#All],15,FALSE)),"Yes")</f>
        <v>Yes</v>
      </c>
      <c r="AA102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26" s="1" t="str">
        <f>_xlfn.IFNA(VLOOKUP(Veg_Table[[#This Row],[EVM_LAST_EDITOR]],Roster_Table[#All],3,FALSE),"zAWRR Not in Roster")</f>
        <v>Terry</v>
      </c>
      <c r="AC1026" s="1" t="str">
        <f>_xlfn.IFNA(VLOOKUP(Veg_Table[[#This Row],[EVM_LAST_EDITOR]],Roster_Table[#All],2,FALSE),"zAWRR Not in Roster")</f>
        <v>Maokhamphiou</v>
      </c>
      <c r="AD1026" s="1" t="str">
        <f>IF(_xlfn.CONCAT(Veg_Table[[#This Row],[First_Name]]," ",Veg_Table[[#This Row],[Last_Name]])="zAWRR Not in Roster zAWRR Not in Roster","zAWRR Not in Roster",_xlfn.CONCAT(Veg_Table[[#This Row],[First_Name]]," ",Veg_Table[[#This Row],[Last_Name]]))</f>
        <v>Terry Maokhamphiou</v>
      </c>
      <c r="AE1026">
        <v>1746539</v>
      </c>
      <c r="AF1026" t="s">
        <v>5158</v>
      </c>
      <c r="AG1026" t="s">
        <v>30</v>
      </c>
      <c r="AH1026" t="s">
        <v>5150</v>
      </c>
      <c r="AI1026" t="s">
        <v>5151</v>
      </c>
      <c r="AJ1026" t="s">
        <v>21</v>
      </c>
      <c r="AK1026" t="s">
        <v>28</v>
      </c>
      <c r="AL1026" t="s">
        <v>22</v>
      </c>
      <c r="AM1026" t="s">
        <v>38</v>
      </c>
      <c r="AN1026" t="s">
        <v>25</v>
      </c>
      <c r="AO1026" t="s">
        <v>25</v>
      </c>
      <c r="AP1026">
        <v>15</v>
      </c>
      <c r="AQ1026">
        <v>80</v>
      </c>
      <c r="AR1026" t="s">
        <v>517</v>
      </c>
      <c r="AS1026" t="s">
        <v>24</v>
      </c>
      <c r="AT1026" t="s">
        <v>26</v>
      </c>
      <c r="AU1026" t="s">
        <v>25</v>
      </c>
      <c r="AV1026" t="s">
        <v>512</v>
      </c>
      <c r="AW1026" t="s">
        <v>5159</v>
      </c>
      <c r="AX1026" t="s">
        <v>898</v>
      </c>
      <c r="AY1026" t="s">
        <v>28</v>
      </c>
      <c r="AZ1026"/>
      <c r="BA1026" t="s">
        <v>28</v>
      </c>
      <c r="BB1026" s="4"/>
      <c r="BC1026" t="s">
        <v>28</v>
      </c>
      <c r="BD1026" t="s">
        <v>29</v>
      </c>
      <c r="BF1026" t="s">
        <v>28</v>
      </c>
      <c r="BG1026" t="s">
        <v>28</v>
      </c>
      <c r="BH1026" t="s">
        <v>28</v>
      </c>
      <c r="BI1026" s="3"/>
      <c r="BJ1026" t="s">
        <v>5153</v>
      </c>
      <c r="BK1026" s="30" t="s">
        <v>1922</v>
      </c>
      <c r="BL1026" s="3">
        <v>43964.433055972222</v>
      </c>
      <c r="BM1026" t="s">
        <v>31</v>
      </c>
      <c r="BN1026" t="s">
        <v>32</v>
      </c>
      <c r="BO1026" t="s">
        <v>5154</v>
      </c>
      <c r="BP1026" t="s">
        <v>5155</v>
      </c>
      <c r="BQ1026" t="s">
        <v>1025</v>
      </c>
      <c r="BR1026" t="s">
        <v>28</v>
      </c>
      <c r="BS1026" t="s">
        <v>28</v>
      </c>
      <c r="BT1026" t="s">
        <v>5156</v>
      </c>
      <c r="BU1026" s="3">
        <v>43678.482615740744</v>
      </c>
      <c r="BV1026" t="s">
        <v>803</v>
      </c>
      <c r="BW1026" s="3">
        <v>43964.480829837965</v>
      </c>
      <c r="BX1026" t="s">
        <v>5160</v>
      </c>
      <c r="CG1026"/>
      <c r="CH1026"/>
      <c r="CI1026"/>
      <c r="CY1026"/>
      <c r="DA1026"/>
      <c r="DF1026"/>
    </row>
    <row r="1027" spans="1:110" x14ac:dyDescent="0.25">
      <c r="A1027" s="1">
        <f>IF(Veg_Table[[#This Row],[VP_STATUS]]="Hold",0,IF(OR(AND(Veg_Table[[#This Row],[PRESCRIP]]="NW_No Work",Veg_Table[[#This Row],[VP_STATUS]]&lt;&gt;"No Work Required Under EVM"),AND(Veg_Table[[#This Row],[VP_STATUS]]="No Work Required Under EVM",Veg_Table[[#This Row],[PRESCRIP]]&lt;&gt;"NW_No Work")),1,0))</f>
        <v>0</v>
      </c>
      <c r="B1027" s="1">
        <f>IF(Veg_Table[[#This Row],[SPECIES]]="",1,0)</f>
        <v>0</v>
      </c>
      <c r="C1027" s="1">
        <f>IF(Veg_Table[[#This Row],[DIAMETER]]="",1,0)</f>
        <v>0</v>
      </c>
      <c r="D1027" s="1">
        <f>IF(Veg_Table[[#This Row],[HEIGHT]]="",1,0)</f>
        <v>0</v>
      </c>
      <c r="E102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27" s="1">
        <f>IF(AND(Veg_Table[[#This Row],[TAT_RESULT]]="ABATE",Veg_Table[[#This Row],[PRESCRIP]]="NW_No Work"),1,0)</f>
        <v>0</v>
      </c>
      <c r="G1027" s="1">
        <f>IF(OR(Veg_Table[[#This Row],[Prescription R-Scale]]="NA",Veg_Table[[#This Row],[Diameter R-Scale]]="NA"),0,IF(Veg_Table[[#This Row],[Diameter R-Scale]]&lt;&gt;Veg_Table[[#This Row],[Prescription R-Scale]],1,0))</f>
        <v>0</v>
      </c>
      <c r="H1027" s="1">
        <f>IF(OR(AND(Veg_Table[[#This Row],[PRESCRIP]]="BC_Br Rmv", Veg_Table[[#This Row],[WOOD_MAN]]&lt;&gt;"Not Needed"),AND(Veg_Table[[#This Row],[PRESCRIP]]="BCS_Br Rmv+Trt", Veg_Table[[#This Row],[WOOD_MAN]]&lt;&gt;"Not Needed")),1,0)</f>
        <v>0</v>
      </c>
      <c r="I1027" s="1">
        <f ca="1">IF(AND(Veg_Table[[#This Row],[Prescription_Changed]]="Yes",Veg_Table[[#This Row],[TAT_RESULT]]=""),1,0)</f>
        <v>0</v>
      </c>
      <c r="J1027" s="1">
        <f ca="1">SUM(Veg_Table[[#This Row],[Prescription and Status do not match]:[Prescription_Edited_And_TAT_Is_Blank]])</f>
        <v>0</v>
      </c>
      <c r="K1027" s="1">
        <f ca="1">IF(Veg_Table[[#This Row],[Sum of Errors]]&gt;0,1,0)</f>
        <v>0</v>
      </c>
      <c r="L1027" s="1">
        <f>1</f>
        <v>1</v>
      </c>
      <c r="M1027"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027" s="1" t="str">
        <f>IF(OR(MID(Veg_Table[[#This Row],[PRESCRIP]],2,1)="1",MID(Veg_Table[[#This Row],[PRESCRIP]],2,1)="2",MID(Veg_Table[[#This Row],[PRESCRIP]],2,1)="3",MID(Veg_Table[[#This Row],[PRESCRIP]],2,1)="4"),_xlfn.NUMBERVALUE(MID(Veg_Table[[#This Row],[PRESCRIP]],2,1)),"NA")</f>
        <v>NA</v>
      </c>
      <c r="O1027" s="1">
        <f>WEEKNUM(Veg_Table[[#This Row],[EVM_LAST_EDITED_Day]],2)</f>
        <v>20</v>
      </c>
      <c r="P1027" s="25">
        <f>IFERROR(DATE(YEAR(Veg_Table[[#This Row],[EVM_LAST_EDITED2]]),MONTH(Veg_Table[[#This Row],[EVM_LAST_EDITED2]]),DAY(Veg_Table[[#This Row],[EVM_LAST_EDITED2]])),DATE(2019,1,1))</f>
        <v>43964</v>
      </c>
      <c r="Q1027" s="3">
        <f>VALUE(SUBSTITUTE(Veg_Table[[#This Row],[EVM_LAST_EDITED]],",",""))</f>
        <v>43964.434004629598</v>
      </c>
      <c r="R1027" s="1" t="str">
        <f>_xlfn.IFNA(IF(Veg_Table[[#This Row],[EVM_LAST_EDITOR]]="","zBlank EVM Last Editor",VLOOKUP(Veg_Table[[#This Row],[EVM_LAST_EDITOR]],Roster_Table[#All],4,FALSE)),"zAWRR Not in Roster")</f>
        <v>MGE</v>
      </c>
      <c r="S1027" s="1" t="str">
        <f>_xlfn.IFNA(IF(Veg_Table[[#This Row],[EVM_LAST_EDITOR]]="","zBlank EVM Last Editor",VLOOKUP(Veg_Table[[#This Row],[EVM_LAST_EDITOR]],Roster_Table[#All],16,FALSE)),"zCompany_AWRR not in Roster")</f>
        <v>MGE_Mountain G Enterprises</v>
      </c>
      <c r="T1027" s="2">
        <f>IFERROR(DATE(YEAR(Veg_Table[[#This Row],[Created2]]),MONTH(Veg_Table[[#This Row],[Created2]]),DAY(Veg_Table[[#This Row],[Created2]])),DATE(2019,1,1))</f>
        <v>43964</v>
      </c>
      <c r="U1027" s="3">
        <f>VALUE(SUBSTITUTE(Veg_Table[[#This Row],[Created]],",",""))</f>
        <v>43964.434004629598</v>
      </c>
      <c r="V1027" s="3" t="str">
        <f ca="1">IFERROR(_xlfn.IFNA(CELL("contents",INDIRECT(_xlfn.CONCAT("Veg_Table_Production_Data!",ADDRESS(MATCH(_xlfn.MAXIFS(#REF!,#REF!,"="&amp;Veg_Table[[#This Row],[AUTO_ID]],#REF!,"&lt;"&amp;Veg_Table[[#This Row],[EVM_LAST_EDITED_Day]]),#REF!,0),COLUMN(#REF!),4,1,)))),""),"")</f>
        <v/>
      </c>
      <c r="W1027" s="3" t="str">
        <f ca="1">IF(Veg_Table[[#This Row],[Previous_Prescription]]="","No",IF(Veg_Table[[#This Row],[Previous_Prescription]]=Veg_Table[[#This Row],[PRESCRIP]],"No","Yes"))</f>
        <v>No</v>
      </c>
      <c r="X1027" s="3" t="str">
        <f>IF(Veg_Table[[#This Row],[EVM_LAST_EDITED_Day]]=Veg_Table[[#This Row],[Created_Day]],"New","Old")</f>
        <v>New</v>
      </c>
      <c r="Y1027" s="1">
        <f>IFERROR(IF(FIND("delete",LOWER(Veg_Table[[#This Row],[PI_COMMENTS]]))&gt;=1,1,0),0)</f>
        <v>0</v>
      </c>
      <c r="Z1027" s="1" t="str">
        <f>_xlfn.IFNA(IF(Veg_Table[[#This Row],[EVM_LAST_EDITOR]]="","Yes",VLOOKUP(Veg_Table[[#This Row],[EVM_LAST_EDITOR]],Roster_Table[#All],15,FALSE)),"Yes")</f>
        <v>Yes</v>
      </c>
      <c r="AA102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27" s="1" t="str">
        <f>_xlfn.IFNA(VLOOKUP(Veg_Table[[#This Row],[EVM_LAST_EDITOR]],Roster_Table[#All],3,FALSE),"zAWRR Not in Roster")</f>
        <v>Andrew</v>
      </c>
      <c r="AC1027" s="1" t="str">
        <f>_xlfn.IFNA(VLOOKUP(Veg_Table[[#This Row],[EVM_LAST_EDITOR]],Roster_Table[#All],2,FALSE),"zAWRR Not in Roster")</f>
        <v>Withers</v>
      </c>
      <c r="AD1027" s="1" t="str">
        <f>IF(_xlfn.CONCAT(Veg_Table[[#This Row],[First_Name]]," ",Veg_Table[[#This Row],[Last_Name]])="zAWRR Not in Roster zAWRR Not in Roster","zAWRR Not in Roster",_xlfn.CONCAT(Veg_Table[[#This Row],[First_Name]]," ",Veg_Table[[#This Row],[Last_Name]]))</f>
        <v>Andrew Withers</v>
      </c>
      <c r="AE1027">
        <v>3225128</v>
      </c>
      <c r="AF1027" t="s">
        <v>5597</v>
      </c>
      <c r="AG1027" t="s">
        <v>93</v>
      </c>
      <c r="AH1027" t="s">
        <v>5598</v>
      </c>
      <c r="AI1027" t="s">
        <v>5391</v>
      </c>
      <c r="AJ1027" t="s">
        <v>21</v>
      </c>
      <c r="AL1027" t="s">
        <v>22</v>
      </c>
      <c r="AM1027" t="s">
        <v>38</v>
      </c>
      <c r="AN1027" t="s">
        <v>25</v>
      </c>
      <c r="AO1027" t="s">
        <v>25</v>
      </c>
      <c r="AP1027">
        <v>39</v>
      </c>
      <c r="AQ1027">
        <v>120</v>
      </c>
      <c r="AR1027" t="s">
        <v>511</v>
      </c>
      <c r="AS1027" t="s">
        <v>24</v>
      </c>
      <c r="AT1027" t="s">
        <v>26</v>
      </c>
      <c r="AV1027" t="s">
        <v>512</v>
      </c>
      <c r="AW1027" t="s">
        <v>5599</v>
      </c>
      <c r="AZ1027"/>
      <c r="BB1027" s="4"/>
      <c r="BD1027" t="s">
        <v>29</v>
      </c>
      <c r="BE1027" t="s">
        <v>25</v>
      </c>
      <c r="BF1027" t="s">
        <v>513</v>
      </c>
      <c r="BI1027" s="3"/>
      <c r="BJ1027" t="s">
        <v>52</v>
      </c>
      <c r="BK1027" s="30" t="s">
        <v>176</v>
      </c>
      <c r="BL1027" s="3">
        <v>43964.434004629627</v>
      </c>
      <c r="BM1027" t="s">
        <v>31</v>
      </c>
      <c r="BN1027" t="s">
        <v>32</v>
      </c>
      <c r="BP1027" t="s">
        <v>5600</v>
      </c>
      <c r="BQ1027" t="s">
        <v>1025</v>
      </c>
      <c r="BR1027" t="s">
        <v>28</v>
      </c>
      <c r="BS1027" t="s">
        <v>28</v>
      </c>
      <c r="BT1027" t="s">
        <v>176</v>
      </c>
      <c r="BU1027" s="3">
        <v>43964.434004629627</v>
      </c>
      <c r="BV1027" t="s">
        <v>803</v>
      </c>
      <c r="BW1027" s="3">
        <v>43964.596779525462</v>
      </c>
      <c r="BX1027" t="s">
        <v>5601</v>
      </c>
      <c r="CG1027"/>
      <c r="CH1027"/>
      <c r="CI1027"/>
      <c r="CY1027"/>
      <c r="DA1027"/>
      <c r="DF1027"/>
    </row>
    <row r="1028" spans="1:110" x14ac:dyDescent="0.25">
      <c r="A1028" s="1">
        <f>IF(Veg_Table[[#This Row],[VP_STATUS]]="Hold",0,IF(OR(AND(Veg_Table[[#This Row],[PRESCRIP]]="NW_No Work",Veg_Table[[#This Row],[VP_STATUS]]&lt;&gt;"No Work Required Under EVM"),AND(Veg_Table[[#This Row],[VP_STATUS]]="No Work Required Under EVM",Veg_Table[[#This Row],[PRESCRIP]]&lt;&gt;"NW_No Work")),1,0))</f>
        <v>0</v>
      </c>
      <c r="B1028" s="1">
        <f>IF(Veg_Table[[#This Row],[SPECIES]]="",1,0)</f>
        <v>0</v>
      </c>
      <c r="C1028" s="1">
        <f>IF(Veg_Table[[#This Row],[DIAMETER]]="",1,0)</f>
        <v>0</v>
      </c>
      <c r="D1028" s="1">
        <f>IF(Veg_Table[[#This Row],[HEIGHT]]="",1,0)</f>
        <v>0</v>
      </c>
      <c r="E102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28" s="1">
        <f>IF(AND(Veg_Table[[#This Row],[TAT_RESULT]]="ABATE",Veg_Table[[#This Row],[PRESCRIP]]="NW_No Work"),1,0)</f>
        <v>0</v>
      </c>
      <c r="G1028" s="1">
        <f>IF(OR(Veg_Table[[#This Row],[Prescription R-Scale]]="NA",Veg_Table[[#This Row],[Diameter R-Scale]]="NA"),0,IF(Veg_Table[[#This Row],[Diameter R-Scale]]&lt;&gt;Veg_Table[[#This Row],[Prescription R-Scale]],1,0))</f>
        <v>0</v>
      </c>
      <c r="H1028" s="1">
        <f>IF(OR(AND(Veg_Table[[#This Row],[PRESCRIP]]="BC_Br Rmv", Veg_Table[[#This Row],[WOOD_MAN]]&lt;&gt;"Not Needed"),AND(Veg_Table[[#This Row],[PRESCRIP]]="BCS_Br Rmv+Trt", Veg_Table[[#This Row],[WOOD_MAN]]&lt;&gt;"Not Needed")),1,0)</f>
        <v>0</v>
      </c>
      <c r="I1028" s="1">
        <f ca="1">IF(AND(Veg_Table[[#This Row],[Prescription_Changed]]="Yes",Veg_Table[[#This Row],[TAT_RESULT]]=""),1,0)</f>
        <v>0</v>
      </c>
      <c r="J1028" s="1">
        <f ca="1">SUM(Veg_Table[[#This Row],[Prescription and Status do not match]:[Prescription_Edited_And_TAT_Is_Blank]])</f>
        <v>0</v>
      </c>
      <c r="K1028" s="1">
        <f ca="1">IF(Veg_Table[[#This Row],[Sum of Errors]]&gt;0,1,0)</f>
        <v>0</v>
      </c>
      <c r="L1028" s="1">
        <f>1</f>
        <v>1</v>
      </c>
      <c r="M1028"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028" s="1" t="str">
        <f>IF(OR(MID(Veg_Table[[#This Row],[PRESCRIP]],2,1)="1",MID(Veg_Table[[#This Row],[PRESCRIP]],2,1)="2",MID(Veg_Table[[#This Row],[PRESCRIP]],2,1)="3",MID(Veg_Table[[#This Row],[PRESCRIP]],2,1)="4"),_xlfn.NUMBERVALUE(MID(Veg_Table[[#This Row],[PRESCRIP]],2,1)),"NA")</f>
        <v>NA</v>
      </c>
      <c r="O1028" s="1">
        <f>WEEKNUM(Veg_Table[[#This Row],[EVM_LAST_EDITED_Day]],2)</f>
        <v>20</v>
      </c>
      <c r="P1028" s="25">
        <f>IFERROR(DATE(YEAR(Veg_Table[[#This Row],[EVM_LAST_EDITED2]]),MONTH(Veg_Table[[#This Row],[EVM_LAST_EDITED2]]),DAY(Veg_Table[[#This Row],[EVM_LAST_EDITED2]])),DATE(2019,1,1))</f>
        <v>43964</v>
      </c>
      <c r="Q1028" s="3">
        <f>VALUE(SUBSTITUTE(Veg_Table[[#This Row],[EVM_LAST_EDITED]],",",""))</f>
        <v>43964.4350448611</v>
      </c>
      <c r="R1028" s="1" t="str">
        <f>_xlfn.IFNA(IF(Veg_Table[[#This Row],[EVM_LAST_EDITOR]]="","zBlank EVM Last Editor",VLOOKUP(Veg_Table[[#This Row],[EVM_LAST_EDITOR]],Roster_Table[#All],4,FALSE)),"zAWRR Not in Roster")</f>
        <v>MBG</v>
      </c>
      <c r="S1028" s="1" t="str">
        <f>_xlfn.IFNA(IF(Veg_Table[[#This Row],[EVM_LAST_EDITOR]]="","zBlank EVM Last Editor",VLOOKUP(Veg_Table[[#This Row],[EVM_LAST_EDITOR]],Roster_Table[#All],16,FALSE)),"zCompany_AWRR not in Roster")</f>
        <v>MBG_Mason, Bruce &amp; Girard</v>
      </c>
      <c r="T1028" s="2">
        <f>IFERROR(DATE(YEAR(Veg_Table[[#This Row],[Created2]]),MONTH(Veg_Table[[#This Row],[Created2]]),DAY(Veg_Table[[#This Row],[Created2]])),DATE(2019,1,1))</f>
        <v>43964</v>
      </c>
      <c r="U1028" s="3">
        <f>VALUE(SUBSTITUTE(Veg_Table[[#This Row],[Created]],",",""))</f>
        <v>43964.428270613404</v>
      </c>
      <c r="V1028" s="3" t="str">
        <f ca="1">IFERROR(_xlfn.IFNA(CELL("contents",INDIRECT(_xlfn.CONCAT("Veg_Table_Production_Data!",ADDRESS(MATCH(_xlfn.MAXIFS(#REF!,#REF!,"="&amp;Veg_Table[[#This Row],[AUTO_ID]],#REF!,"&lt;"&amp;Veg_Table[[#This Row],[EVM_LAST_EDITED_Day]]),#REF!,0),COLUMN(#REF!),4,1,)))),""),"")</f>
        <v/>
      </c>
      <c r="W1028" s="3" t="str">
        <f ca="1">IF(Veg_Table[[#This Row],[Previous_Prescription]]="","No",IF(Veg_Table[[#This Row],[Previous_Prescription]]=Veg_Table[[#This Row],[PRESCRIP]],"No","Yes"))</f>
        <v>No</v>
      </c>
      <c r="X1028" s="3" t="str">
        <f>IF(Veg_Table[[#This Row],[EVM_LAST_EDITED_Day]]=Veg_Table[[#This Row],[Created_Day]],"New","Old")</f>
        <v>New</v>
      </c>
      <c r="Y1028" s="1">
        <f>IFERROR(IF(FIND("delete",LOWER(Veg_Table[[#This Row],[PI_COMMENTS]]))&gt;=1,1,0),0)</f>
        <v>0</v>
      </c>
      <c r="Z1028" s="1" t="str">
        <f>_xlfn.IFNA(IF(Veg_Table[[#This Row],[EVM_LAST_EDITOR]]="","Yes",VLOOKUP(Veg_Table[[#This Row],[EVM_LAST_EDITOR]],Roster_Table[#All],15,FALSE)),"Yes")</f>
        <v>Yes</v>
      </c>
      <c r="AA102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28" s="1" t="str">
        <f>_xlfn.IFNA(VLOOKUP(Veg_Table[[#This Row],[EVM_LAST_EDITOR]],Roster_Table[#All],3,FALSE),"zAWRR Not in Roster")</f>
        <v>Benjamin</v>
      </c>
      <c r="AC1028" s="1" t="str">
        <f>_xlfn.IFNA(VLOOKUP(Veg_Table[[#This Row],[EVM_LAST_EDITOR]],Roster_Table[#All],2,FALSE),"zAWRR Not in Roster")</f>
        <v>Post</v>
      </c>
      <c r="AD1028" s="1" t="str">
        <f>IF(_xlfn.CONCAT(Veg_Table[[#This Row],[First_Name]]," ",Veg_Table[[#This Row],[Last_Name]])="zAWRR Not in Roster zAWRR Not in Roster","zAWRR Not in Roster",_xlfn.CONCAT(Veg_Table[[#This Row],[First_Name]]," ",Veg_Table[[#This Row],[Last_Name]]))</f>
        <v>Benjamin Post</v>
      </c>
      <c r="AE1028">
        <v>3223671</v>
      </c>
      <c r="AF1028" t="s">
        <v>5594</v>
      </c>
      <c r="AG1028" t="s">
        <v>93</v>
      </c>
      <c r="AH1028" t="s">
        <v>3444</v>
      </c>
      <c r="AI1028" t="s">
        <v>4666</v>
      </c>
      <c r="AJ1028" t="s">
        <v>21</v>
      </c>
      <c r="AL1028" t="s">
        <v>372</v>
      </c>
      <c r="AM1028" t="s">
        <v>40</v>
      </c>
      <c r="AN1028" t="s">
        <v>25</v>
      </c>
      <c r="AO1028" t="s">
        <v>25</v>
      </c>
      <c r="AP1028">
        <v>17</v>
      </c>
      <c r="AQ1028">
        <v>73</v>
      </c>
      <c r="AR1028" t="s">
        <v>511</v>
      </c>
      <c r="AS1028" t="s">
        <v>24</v>
      </c>
      <c r="AT1028" t="s">
        <v>522</v>
      </c>
      <c r="AV1028" t="s">
        <v>512</v>
      </c>
      <c r="AW1028" t="s">
        <v>5595</v>
      </c>
      <c r="AZ1028"/>
      <c r="BB1028" s="4"/>
      <c r="BD1028" t="s">
        <v>29</v>
      </c>
      <c r="BE1028" t="s">
        <v>25</v>
      </c>
      <c r="BF1028" t="s">
        <v>513</v>
      </c>
      <c r="BI1028" s="3"/>
      <c r="BJ1028" t="s">
        <v>52</v>
      </c>
      <c r="BK1028" s="30" t="s">
        <v>120</v>
      </c>
      <c r="BL1028" s="3">
        <v>43964.435044861108</v>
      </c>
      <c r="BM1028" t="s">
        <v>31</v>
      </c>
      <c r="BN1028" t="s">
        <v>32</v>
      </c>
      <c r="BP1028" t="s">
        <v>3445</v>
      </c>
      <c r="BQ1028" t="s">
        <v>1025</v>
      </c>
      <c r="BR1028" t="s">
        <v>28</v>
      </c>
      <c r="BS1028" t="s">
        <v>28</v>
      </c>
      <c r="BT1028" t="s">
        <v>107</v>
      </c>
      <c r="BU1028" s="3">
        <v>43964.428270613425</v>
      </c>
      <c r="BV1028" t="s">
        <v>803</v>
      </c>
      <c r="BW1028" s="3">
        <v>43964.522680451388</v>
      </c>
      <c r="BX1028" t="s">
        <v>5596</v>
      </c>
      <c r="CG1028"/>
      <c r="CH1028"/>
      <c r="CI1028"/>
      <c r="CY1028"/>
      <c r="DA1028"/>
      <c r="DF1028"/>
    </row>
    <row r="1029" spans="1:110" x14ac:dyDescent="0.25">
      <c r="A1029" s="1">
        <f>IF(Veg_Table[[#This Row],[VP_STATUS]]="Hold",0,IF(OR(AND(Veg_Table[[#This Row],[PRESCRIP]]="NW_No Work",Veg_Table[[#This Row],[VP_STATUS]]&lt;&gt;"No Work Required Under EVM"),AND(Veg_Table[[#This Row],[VP_STATUS]]="No Work Required Under EVM",Veg_Table[[#This Row],[PRESCRIP]]&lt;&gt;"NW_No Work")),1,0))</f>
        <v>0</v>
      </c>
      <c r="B1029" s="1">
        <f>IF(Veg_Table[[#This Row],[SPECIES]]="",1,0)</f>
        <v>0</v>
      </c>
      <c r="C1029" s="1">
        <f>IF(Veg_Table[[#This Row],[DIAMETER]]="",1,0)</f>
        <v>0</v>
      </c>
      <c r="D1029" s="1">
        <f>IF(Veg_Table[[#This Row],[HEIGHT]]="",1,0)</f>
        <v>0</v>
      </c>
      <c r="E102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29" s="1">
        <f>IF(AND(Veg_Table[[#This Row],[TAT_RESULT]]="ABATE",Veg_Table[[#This Row],[PRESCRIP]]="NW_No Work"),1,0)</f>
        <v>0</v>
      </c>
      <c r="G1029" s="1">
        <f>IF(OR(Veg_Table[[#This Row],[Prescription R-Scale]]="NA",Veg_Table[[#This Row],[Diameter R-Scale]]="NA"),0,IF(Veg_Table[[#This Row],[Diameter R-Scale]]&lt;&gt;Veg_Table[[#This Row],[Prescription R-Scale]],1,0))</f>
        <v>0</v>
      </c>
      <c r="H1029" s="1">
        <f>IF(OR(AND(Veg_Table[[#This Row],[PRESCRIP]]="BC_Br Rmv", Veg_Table[[#This Row],[WOOD_MAN]]&lt;&gt;"Not Needed"),AND(Veg_Table[[#This Row],[PRESCRIP]]="BCS_Br Rmv+Trt", Veg_Table[[#This Row],[WOOD_MAN]]&lt;&gt;"Not Needed")),1,0)</f>
        <v>0</v>
      </c>
      <c r="I1029" s="1">
        <f ca="1">IF(AND(Veg_Table[[#This Row],[Prescription_Changed]]="Yes",Veg_Table[[#This Row],[TAT_RESULT]]=""),1,0)</f>
        <v>0</v>
      </c>
      <c r="J1029" s="1">
        <f ca="1">SUM(Veg_Table[[#This Row],[Prescription and Status do not match]:[Prescription_Edited_And_TAT_Is_Blank]])</f>
        <v>0</v>
      </c>
      <c r="K1029" s="1">
        <f ca="1">IF(Veg_Table[[#This Row],[Sum of Errors]]&gt;0,1,0)</f>
        <v>0</v>
      </c>
      <c r="L1029" s="1">
        <f>1</f>
        <v>1</v>
      </c>
      <c r="M1029"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029" s="1" t="str">
        <f>IF(OR(MID(Veg_Table[[#This Row],[PRESCRIP]],2,1)="1",MID(Veg_Table[[#This Row],[PRESCRIP]],2,1)="2",MID(Veg_Table[[#This Row],[PRESCRIP]],2,1)="3",MID(Veg_Table[[#This Row],[PRESCRIP]],2,1)="4"),_xlfn.NUMBERVALUE(MID(Veg_Table[[#This Row],[PRESCRIP]],2,1)),"NA")</f>
        <v>NA</v>
      </c>
      <c r="O1029" s="1">
        <f>WEEKNUM(Veg_Table[[#This Row],[EVM_LAST_EDITED_Day]],2)</f>
        <v>20</v>
      </c>
      <c r="P1029" s="25">
        <f>IFERROR(DATE(YEAR(Veg_Table[[#This Row],[EVM_LAST_EDITED2]]),MONTH(Veg_Table[[#This Row],[EVM_LAST_EDITED2]]),DAY(Veg_Table[[#This Row],[EVM_LAST_EDITED2]])),DATE(2019,1,1))</f>
        <v>43964</v>
      </c>
      <c r="Q1029" s="3">
        <f>VALUE(SUBSTITUTE(Veg_Table[[#This Row],[EVM_LAST_EDITED]],",",""))</f>
        <v>43964.4363669792</v>
      </c>
      <c r="R1029" s="1" t="str">
        <f>_xlfn.IFNA(IF(Veg_Table[[#This Row],[EVM_LAST_EDITOR]]="","zBlank EVM Last Editor",VLOOKUP(Veg_Table[[#This Row],[EVM_LAST_EDITOR]],Roster_Table[#All],4,FALSE)),"zAWRR Not in Roster")</f>
        <v>MGE</v>
      </c>
      <c r="S1029" s="1" t="str">
        <f>_xlfn.IFNA(IF(Veg_Table[[#This Row],[EVM_LAST_EDITOR]]="","zBlank EVM Last Editor",VLOOKUP(Veg_Table[[#This Row],[EVM_LAST_EDITOR]],Roster_Table[#All],16,FALSE)),"zCompany_AWRR not in Roster")</f>
        <v>MGE_Mountain G Enterprises</v>
      </c>
      <c r="T1029" s="2">
        <f>IFERROR(DATE(YEAR(Veg_Table[[#This Row],[Created2]]),MONTH(Veg_Table[[#This Row],[Created2]]),DAY(Veg_Table[[#This Row],[Created2]])),DATE(2019,1,1))</f>
        <v>43678</v>
      </c>
      <c r="U1029" s="3">
        <f>VALUE(SUBSTITUTE(Veg_Table[[#This Row],[Created]],",",""))</f>
        <v>43678.427986111099</v>
      </c>
      <c r="V1029" s="3" t="str">
        <f ca="1">IFERROR(_xlfn.IFNA(CELL("contents",INDIRECT(_xlfn.CONCAT("Veg_Table_Production_Data!",ADDRESS(MATCH(_xlfn.MAXIFS(#REF!,#REF!,"="&amp;Veg_Table[[#This Row],[AUTO_ID]],#REF!,"&lt;"&amp;Veg_Table[[#This Row],[EVM_LAST_EDITED_Day]]),#REF!,0),COLUMN(#REF!),4,1,)))),""),"")</f>
        <v/>
      </c>
      <c r="W1029" s="3" t="str">
        <f ca="1">IF(Veg_Table[[#This Row],[Previous_Prescription]]="","No",IF(Veg_Table[[#This Row],[Previous_Prescription]]=Veg_Table[[#This Row],[PRESCRIP]],"No","Yes"))</f>
        <v>No</v>
      </c>
      <c r="X1029" s="3" t="str">
        <f>IF(Veg_Table[[#This Row],[EVM_LAST_EDITED_Day]]=Veg_Table[[#This Row],[Created_Day]],"New","Old")</f>
        <v>Old</v>
      </c>
      <c r="Y1029" s="1">
        <f>IFERROR(IF(FIND("delete",LOWER(Veg_Table[[#This Row],[PI_COMMENTS]]))&gt;=1,1,0),0)</f>
        <v>0</v>
      </c>
      <c r="Z1029" s="1" t="str">
        <f>_xlfn.IFNA(IF(Veg_Table[[#This Row],[EVM_LAST_EDITOR]]="","Yes",VLOOKUP(Veg_Table[[#This Row],[EVM_LAST_EDITOR]],Roster_Table[#All],15,FALSE)),"Yes")</f>
        <v>Yes</v>
      </c>
      <c r="AA102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29" s="1" t="str">
        <f>_xlfn.IFNA(VLOOKUP(Veg_Table[[#This Row],[EVM_LAST_EDITOR]],Roster_Table[#All],3,FALSE),"zAWRR Not in Roster")</f>
        <v>Terry</v>
      </c>
      <c r="AC1029" s="1" t="str">
        <f>_xlfn.IFNA(VLOOKUP(Veg_Table[[#This Row],[EVM_LAST_EDITOR]],Roster_Table[#All],2,FALSE),"zAWRR Not in Roster")</f>
        <v>Maokhamphiou</v>
      </c>
      <c r="AD1029" s="1" t="str">
        <f>IF(_xlfn.CONCAT(Veg_Table[[#This Row],[First_Name]]," ",Veg_Table[[#This Row],[Last_Name]])="zAWRR Not in Roster zAWRR Not in Roster","zAWRR Not in Roster",_xlfn.CONCAT(Veg_Table[[#This Row],[First_Name]]," ",Veg_Table[[#This Row],[Last_Name]]))</f>
        <v>Terry Maokhamphiou</v>
      </c>
      <c r="AE1029">
        <v>1746469</v>
      </c>
      <c r="AF1029" t="s">
        <v>5149</v>
      </c>
      <c r="AG1029" t="s">
        <v>30</v>
      </c>
      <c r="AH1029" t="s">
        <v>5150</v>
      </c>
      <c r="AI1029" t="s">
        <v>5151</v>
      </c>
      <c r="AJ1029" t="s">
        <v>21</v>
      </c>
      <c r="AK1029" t="s">
        <v>28</v>
      </c>
      <c r="AL1029" t="s">
        <v>22</v>
      </c>
      <c r="AM1029" t="s">
        <v>38</v>
      </c>
      <c r="AN1029" t="s">
        <v>25</v>
      </c>
      <c r="AO1029" t="s">
        <v>25</v>
      </c>
      <c r="AP1029">
        <v>25</v>
      </c>
      <c r="AQ1029">
        <v>150</v>
      </c>
      <c r="AR1029" t="s">
        <v>511</v>
      </c>
      <c r="AS1029" t="s">
        <v>24</v>
      </c>
      <c r="AT1029" t="s">
        <v>26</v>
      </c>
      <c r="AU1029" t="s">
        <v>25</v>
      </c>
      <c r="AV1029" t="s">
        <v>512</v>
      </c>
      <c r="AW1029" t="s">
        <v>5152</v>
      </c>
      <c r="AX1029" t="s">
        <v>898</v>
      </c>
      <c r="AY1029" t="s">
        <v>28</v>
      </c>
      <c r="AZ1029"/>
      <c r="BA1029" t="s">
        <v>28</v>
      </c>
      <c r="BB1029" s="4"/>
      <c r="BC1029" t="s">
        <v>28</v>
      </c>
      <c r="BD1029" t="s">
        <v>29</v>
      </c>
      <c r="BF1029" t="s">
        <v>28</v>
      </c>
      <c r="BG1029" t="s">
        <v>28</v>
      </c>
      <c r="BH1029" t="s">
        <v>28</v>
      </c>
      <c r="BI1029" s="3"/>
      <c r="BJ1029" t="s">
        <v>5153</v>
      </c>
      <c r="BK1029" s="30" t="s">
        <v>1922</v>
      </c>
      <c r="BL1029" s="3">
        <v>43964.436366979164</v>
      </c>
      <c r="BM1029" t="s">
        <v>31</v>
      </c>
      <c r="BN1029" t="s">
        <v>32</v>
      </c>
      <c r="BO1029" t="s">
        <v>5154</v>
      </c>
      <c r="BP1029" t="s">
        <v>5155</v>
      </c>
      <c r="BQ1029" t="s">
        <v>1025</v>
      </c>
      <c r="BR1029" t="s">
        <v>28</v>
      </c>
      <c r="BS1029" t="s">
        <v>28</v>
      </c>
      <c r="BT1029" t="s">
        <v>5156</v>
      </c>
      <c r="BU1029" s="3">
        <v>43678.427986111114</v>
      </c>
      <c r="BV1029" t="s">
        <v>803</v>
      </c>
      <c r="BW1029" s="3">
        <v>43964.480829837965</v>
      </c>
      <c r="BX1029" t="s">
        <v>5157</v>
      </c>
      <c r="CG1029"/>
      <c r="CH1029"/>
      <c r="CI1029"/>
      <c r="CY1029"/>
      <c r="DA1029"/>
      <c r="DF1029"/>
    </row>
    <row r="1030" spans="1:110" x14ac:dyDescent="0.25">
      <c r="A1030" s="1">
        <f>IF(Veg_Table[[#This Row],[VP_STATUS]]="Hold",0,IF(OR(AND(Veg_Table[[#This Row],[PRESCRIP]]="NW_No Work",Veg_Table[[#This Row],[VP_STATUS]]&lt;&gt;"No Work Required Under EVM"),AND(Veg_Table[[#This Row],[VP_STATUS]]="No Work Required Under EVM",Veg_Table[[#This Row],[PRESCRIP]]&lt;&gt;"NW_No Work")),1,0))</f>
        <v>0</v>
      </c>
      <c r="B1030" s="1">
        <f>IF(Veg_Table[[#This Row],[SPECIES]]="",1,0)</f>
        <v>0</v>
      </c>
      <c r="C1030" s="1">
        <f>IF(Veg_Table[[#This Row],[DIAMETER]]="",1,0)</f>
        <v>0</v>
      </c>
      <c r="D1030" s="1">
        <f>IF(Veg_Table[[#This Row],[HEIGHT]]="",1,0)</f>
        <v>0</v>
      </c>
      <c r="E103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30" s="1">
        <f>IF(AND(Veg_Table[[#This Row],[TAT_RESULT]]="ABATE",Veg_Table[[#This Row],[PRESCRIP]]="NW_No Work"),1,0)</f>
        <v>0</v>
      </c>
      <c r="G1030" s="1">
        <f>IF(OR(Veg_Table[[#This Row],[Prescription R-Scale]]="NA",Veg_Table[[#This Row],[Diameter R-Scale]]="NA"),0,IF(Veg_Table[[#This Row],[Diameter R-Scale]]&lt;&gt;Veg_Table[[#This Row],[Prescription R-Scale]],1,0))</f>
        <v>0</v>
      </c>
      <c r="H1030" s="1">
        <f>IF(OR(AND(Veg_Table[[#This Row],[PRESCRIP]]="BC_Br Rmv", Veg_Table[[#This Row],[WOOD_MAN]]&lt;&gt;"Not Needed"),AND(Veg_Table[[#This Row],[PRESCRIP]]="BCS_Br Rmv+Trt", Veg_Table[[#This Row],[WOOD_MAN]]&lt;&gt;"Not Needed")),1,0)</f>
        <v>0</v>
      </c>
      <c r="I1030" s="1">
        <f ca="1">IF(AND(Veg_Table[[#This Row],[Prescription_Changed]]="Yes",Veg_Table[[#This Row],[TAT_RESULT]]=""),1,0)</f>
        <v>0</v>
      </c>
      <c r="J1030" s="1">
        <f ca="1">SUM(Veg_Table[[#This Row],[Prescription and Status do not match]:[Prescription_Edited_And_TAT_Is_Blank]])</f>
        <v>0</v>
      </c>
      <c r="K1030" s="1">
        <f ca="1">IF(Veg_Table[[#This Row],[Sum of Errors]]&gt;0,1,0)</f>
        <v>0</v>
      </c>
      <c r="L1030" s="1">
        <f>1</f>
        <v>1</v>
      </c>
      <c r="M103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030" s="1">
        <f>IF(OR(MID(Veg_Table[[#This Row],[PRESCRIP]],2,1)="1",MID(Veg_Table[[#This Row],[PRESCRIP]],2,1)="2",MID(Veg_Table[[#This Row],[PRESCRIP]],2,1)="3",MID(Veg_Table[[#This Row],[PRESCRIP]],2,1)="4"),_xlfn.NUMBERVALUE(MID(Veg_Table[[#This Row],[PRESCRIP]],2,1)),"NA")</f>
        <v>1</v>
      </c>
      <c r="O1030" s="1">
        <f>WEEKNUM(Veg_Table[[#This Row],[EVM_LAST_EDITED_Day]],2)</f>
        <v>20</v>
      </c>
      <c r="P1030" s="25">
        <f>IFERROR(DATE(YEAR(Veg_Table[[#This Row],[EVM_LAST_EDITED2]]),MONTH(Veg_Table[[#This Row],[EVM_LAST_EDITED2]]),DAY(Veg_Table[[#This Row],[EVM_LAST_EDITED2]])),DATE(2019,1,1))</f>
        <v>43964</v>
      </c>
      <c r="Q1030" s="3">
        <f>VALUE(SUBSTITUTE(Veg_Table[[#This Row],[EVM_LAST_EDITED]],",",""))</f>
        <v>43964.437210648102</v>
      </c>
      <c r="R1030" s="1" t="str">
        <f>_xlfn.IFNA(IF(Veg_Table[[#This Row],[EVM_LAST_EDITOR]]="","zBlank EVM Last Editor",VLOOKUP(Veg_Table[[#This Row],[EVM_LAST_EDITOR]],Roster_Table[#All],4,FALSE)),"zAWRR Not in Roster")</f>
        <v>MGE</v>
      </c>
      <c r="S1030" s="1" t="str">
        <f>_xlfn.IFNA(IF(Veg_Table[[#This Row],[EVM_LAST_EDITOR]]="","zBlank EVM Last Editor",VLOOKUP(Veg_Table[[#This Row],[EVM_LAST_EDITOR]],Roster_Table[#All],16,FALSE)),"zCompany_AWRR not in Roster")</f>
        <v>MGE_Mountain G Enterprises</v>
      </c>
      <c r="T1030" s="2">
        <f>IFERROR(DATE(YEAR(Veg_Table[[#This Row],[Created2]]),MONTH(Veg_Table[[#This Row],[Created2]]),DAY(Veg_Table[[#This Row],[Created2]])),DATE(2019,1,1))</f>
        <v>43922</v>
      </c>
      <c r="U1030" s="3">
        <f>VALUE(SUBSTITUTE(Veg_Table[[#This Row],[Created]],",",""))</f>
        <v>43922.562881944403</v>
      </c>
      <c r="V1030" s="3" t="str">
        <f ca="1">IFERROR(_xlfn.IFNA(CELL("contents",INDIRECT(_xlfn.CONCAT("Veg_Table_Production_Data!",ADDRESS(MATCH(_xlfn.MAXIFS(#REF!,#REF!,"="&amp;Veg_Table[[#This Row],[AUTO_ID]],#REF!,"&lt;"&amp;Veg_Table[[#This Row],[EVM_LAST_EDITED_Day]]),#REF!,0),COLUMN(#REF!),4,1,)))),""),"")</f>
        <v/>
      </c>
      <c r="W1030" s="3" t="str">
        <f ca="1">IF(Veg_Table[[#This Row],[Previous_Prescription]]="","No",IF(Veg_Table[[#This Row],[Previous_Prescription]]=Veg_Table[[#This Row],[PRESCRIP]],"No","Yes"))</f>
        <v>No</v>
      </c>
      <c r="X1030" s="3" t="str">
        <f>IF(Veg_Table[[#This Row],[EVM_LAST_EDITED_Day]]=Veg_Table[[#This Row],[Created_Day]],"New","Old")</f>
        <v>Old</v>
      </c>
      <c r="Y1030" s="1">
        <f>IFERROR(IF(FIND("delete",LOWER(Veg_Table[[#This Row],[PI_COMMENTS]]))&gt;=1,1,0),0)</f>
        <v>0</v>
      </c>
      <c r="Z1030" s="1" t="str">
        <f>_xlfn.IFNA(IF(Veg_Table[[#This Row],[EVM_LAST_EDITOR]]="","Yes",VLOOKUP(Veg_Table[[#This Row],[EVM_LAST_EDITOR]],Roster_Table[#All],15,FALSE)),"Yes")</f>
        <v>Yes</v>
      </c>
      <c r="AA103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30" s="1" t="str">
        <f>_xlfn.IFNA(VLOOKUP(Veg_Table[[#This Row],[EVM_LAST_EDITOR]],Roster_Table[#All],3,FALSE),"zAWRR Not in Roster")</f>
        <v>Tyler</v>
      </c>
      <c r="AC1030" s="1" t="str">
        <f>_xlfn.IFNA(VLOOKUP(Veg_Table[[#This Row],[EVM_LAST_EDITOR]],Roster_Table[#All],2,FALSE),"zAWRR Not in Roster")</f>
        <v>Rey</v>
      </c>
      <c r="AD1030" s="1" t="str">
        <f>IF(_xlfn.CONCAT(Veg_Table[[#This Row],[First_Name]]," ",Veg_Table[[#This Row],[Last_Name]])="zAWRR Not in Roster zAWRR Not in Roster","zAWRR Not in Roster",_xlfn.CONCAT(Veg_Table[[#This Row],[First_Name]]," ",Veg_Table[[#This Row],[Last_Name]]))</f>
        <v>Tyler Rey</v>
      </c>
      <c r="AE1030">
        <v>2970014</v>
      </c>
      <c r="AF1030" t="s">
        <v>5591</v>
      </c>
      <c r="AG1030" t="s">
        <v>93</v>
      </c>
      <c r="AH1030" t="s">
        <v>1670</v>
      </c>
      <c r="AI1030" t="s">
        <v>3424</v>
      </c>
      <c r="AJ1030" t="s">
        <v>36</v>
      </c>
      <c r="AL1030" t="s">
        <v>22</v>
      </c>
      <c r="AM1030" t="s">
        <v>38</v>
      </c>
      <c r="AN1030" t="s">
        <v>25</v>
      </c>
      <c r="AO1030" t="s">
        <v>25</v>
      </c>
      <c r="AP1030">
        <v>9</v>
      </c>
      <c r="AQ1030">
        <v>72</v>
      </c>
      <c r="AR1030" t="s">
        <v>511</v>
      </c>
      <c r="AS1030" t="s">
        <v>45</v>
      </c>
      <c r="AT1030" t="s">
        <v>515</v>
      </c>
      <c r="AV1030" t="s">
        <v>512</v>
      </c>
      <c r="AW1030" t="s">
        <v>5592</v>
      </c>
      <c r="AZ1030"/>
      <c r="BB1030" s="4"/>
      <c r="BD1030" t="s">
        <v>29</v>
      </c>
      <c r="BE1030" t="s">
        <v>25</v>
      </c>
      <c r="BF1030" t="s">
        <v>513</v>
      </c>
      <c r="BI1030" s="3"/>
      <c r="BJ1030" t="s">
        <v>5417</v>
      </c>
      <c r="BK1030" s="30" t="s">
        <v>166</v>
      </c>
      <c r="BL1030" s="3">
        <v>43964.437210648146</v>
      </c>
      <c r="BM1030" t="s">
        <v>31</v>
      </c>
      <c r="BN1030" t="s">
        <v>32</v>
      </c>
      <c r="BP1030" t="s">
        <v>1671</v>
      </c>
      <c r="BQ1030" t="s">
        <v>1025</v>
      </c>
      <c r="BR1030" t="s">
        <v>28</v>
      </c>
      <c r="BS1030" t="s">
        <v>28</v>
      </c>
      <c r="BT1030" t="s">
        <v>166</v>
      </c>
      <c r="BU1030" s="3">
        <v>43922.562881944446</v>
      </c>
      <c r="BV1030" t="s">
        <v>803</v>
      </c>
      <c r="BW1030" s="3">
        <v>43964.64853619213</v>
      </c>
      <c r="BX1030" t="s">
        <v>5593</v>
      </c>
      <c r="CG1030"/>
      <c r="CH1030"/>
      <c r="CI1030"/>
      <c r="CY1030"/>
      <c r="DA1030"/>
      <c r="DF1030"/>
    </row>
    <row r="1031" spans="1:110" x14ac:dyDescent="0.25">
      <c r="A1031" s="1">
        <f>IF(Veg_Table[[#This Row],[VP_STATUS]]="Hold",0,IF(OR(AND(Veg_Table[[#This Row],[PRESCRIP]]="NW_No Work",Veg_Table[[#This Row],[VP_STATUS]]&lt;&gt;"No Work Required Under EVM"),AND(Veg_Table[[#This Row],[VP_STATUS]]="No Work Required Under EVM",Veg_Table[[#This Row],[PRESCRIP]]&lt;&gt;"NW_No Work")),1,0))</f>
        <v>0</v>
      </c>
      <c r="B1031" s="1">
        <f>IF(Veg_Table[[#This Row],[SPECIES]]="",1,0)</f>
        <v>0</v>
      </c>
      <c r="C1031" s="1">
        <f>IF(Veg_Table[[#This Row],[DIAMETER]]="",1,0)</f>
        <v>0</v>
      </c>
      <c r="D1031" s="1">
        <f>IF(Veg_Table[[#This Row],[HEIGHT]]="",1,0)</f>
        <v>0</v>
      </c>
      <c r="E103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31" s="1">
        <f>IF(AND(Veg_Table[[#This Row],[TAT_RESULT]]="ABATE",Veg_Table[[#This Row],[PRESCRIP]]="NW_No Work"),1,0)</f>
        <v>0</v>
      </c>
      <c r="G1031" s="1">
        <f>IF(OR(Veg_Table[[#This Row],[Prescription R-Scale]]="NA",Veg_Table[[#This Row],[Diameter R-Scale]]="NA"),0,IF(Veg_Table[[#This Row],[Diameter R-Scale]]&lt;&gt;Veg_Table[[#This Row],[Prescription R-Scale]],1,0))</f>
        <v>0</v>
      </c>
      <c r="H1031" s="1">
        <f>IF(OR(AND(Veg_Table[[#This Row],[PRESCRIP]]="BC_Br Rmv", Veg_Table[[#This Row],[WOOD_MAN]]&lt;&gt;"Not Needed"),AND(Veg_Table[[#This Row],[PRESCRIP]]="BCS_Br Rmv+Trt", Veg_Table[[#This Row],[WOOD_MAN]]&lt;&gt;"Not Needed")),1,0)</f>
        <v>0</v>
      </c>
      <c r="I1031" s="1">
        <f ca="1">IF(AND(Veg_Table[[#This Row],[Prescription_Changed]]="Yes",Veg_Table[[#This Row],[TAT_RESULT]]=""),1,0)</f>
        <v>0</v>
      </c>
      <c r="J1031" s="1">
        <f ca="1">SUM(Veg_Table[[#This Row],[Prescription and Status do not match]:[Prescription_Edited_And_TAT_Is_Blank]])</f>
        <v>0</v>
      </c>
      <c r="K1031" s="1">
        <f ca="1">IF(Veg_Table[[#This Row],[Sum of Errors]]&gt;0,1,0)</f>
        <v>0</v>
      </c>
      <c r="L1031" s="1">
        <f>1</f>
        <v>1</v>
      </c>
      <c r="M103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031" s="1">
        <f>IF(OR(MID(Veg_Table[[#This Row],[PRESCRIP]],2,1)="1",MID(Veg_Table[[#This Row],[PRESCRIP]],2,1)="2",MID(Veg_Table[[#This Row],[PRESCRIP]],2,1)="3",MID(Veg_Table[[#This Row],[PRESCRIP]],2,1)="4"),_xlfn.NUMBERVALUE(MID(Veg_Table[[#This Row],[PRESCRIP]],2,1)),"NA")</f>
        <v>1</v>
      </c>
      <c r="O1031" s="1">
        <f>WEEKNUM(Veg_Table[[#This Row],[EVM_LAST_EDITED_Day]],2)</f>
        <v>20</v>
      </c>
      <c r="P1031" s="25">
        <f>IFERROR(DATE(YEAR(Veg_Table[[#This Row],[EVM_LAST_EDITED2]]),MONTH(Veg_Table[[#This Row],[EVM_LAST_EDITED2]]),DAY(Veg_Table[[#This Row],[EVM_LAST_EDITED2]])),DATE(2019,1,1))</f>
        <v>43964</v>
      </c>
      <c r="Q1031" s="3">
        <f>VALUE(SUBSTITUTE(Veg_Table[[#This Row],[EVM_LAST_EDITED]],",",""))</f>
        <v>43964.437662037002</v>
      </c>
      <c r="R1031" s="1" t="str">
        <f>_xlfn.IFNA(IF(Veg_Table[[#This Row],[EVM_LAST_EDITOR]]="","zBlank EVM Last Editor",VLOOKUP(Veg_Table[[#This Row],[EVM_LAST_EDITOR]],Roster_Table[#All],4,FALSE)),"zAWRR Not in Roster")</f>
        <v>MGE</v>
      </c>
      <c r="S1031" s="1" t="str">
        <f>_xlfn.IFNA(IF(Veg_Table[[#This Row],[EVM_LAST_EDITOR]]="","zBlank EVM Last Editor",VLOOKUP(Veg_Table[[#This Row],[EVM_LAST_EDITOR]],Roster_Table[#All],16,FALSE)),"zCompany_AWRR not in Roster")</f>
        <v>MGE_Mountain G Enterprises</v>
      </c>
      <c r="T1031" s="2">
        <f>IFERROR(DATE(YEAR(Veg_Table[[#This Row],[Created2]]),MONTH(Veg_Table[[#This Row],[Created2]]),DAY(Veg_Table[[#This Row],[Created2]])),DATE(2019,1,1))</f>
        <v>43922</v>
      </c>
      <c r="U1031" s="3">
        <f>VALUE(SUBSTITUTE(Veg_Table[[#This Row],[Created]],",",""))</f>
        <v>43922.578761574099</v>
      </c>
      <c r="V1031" s="3" t="str">
        <f ca="1">IFERROR(_xlfn.IFNA(CELL("contents",INDIRECT(_xlfn.CONCAT("Veg_Table_Production_Data!",ADDRESS(MATCH(_xlfn.MAXIFS(#REF!,#REF!,"="&amp;Veg_Table[[#This Row],[AUTO_ID]],#REF!,"&lt;"&amp;Veg_Table[[#This Row],[EVM_LAST_EDITED_Day]]),#REF!,0),COLUMN(#REF!),4,1,)))),""),"")</f>
        <v/>
      </c>
      <c r="W1031" s="3" t="str">
        <f ca="1">IF(Veg_Table[[#This Row],[Previous_Prescription]]="","No",IF(Veg_Table[[#This Row],[Previous_Prescription]]=Veg_Table[[#This Row],[PRESCRIP]],"No","Yes"))</f>
        <v>No</v>
      </c>
      <c r="X1031" s="3" t="str">
        <f>IF(Veg_Table[[#This Row],[EVM_LAST_EDITED_Day]]=Veg_Table[[#This Row],[Created_Day]],"New","Old")</f>
        <v>Old</v>
      </c>
      <c r="Y1031" s="1">
        <f>IFERROR(IF(FIND("delete",LOWER(Veg_Table[[#This Row],[PI_COMMENTS]]))&gt;=1,1,0),0)</f>
        <v>0</v>
      </c>
      <c r="Z1031" s="1" t="str">
        <f>_xlfn.IFNA(IF(Veg_Table[[#This Row],[EVM_LAST_EDITOR]]="","Yes",VLOOKUP(Veg_Table[[#This Row],[EVM_LAST_EDITOR]],Roster_Table[#All],15,FALSE)),"Yes")</f>
        <v>Yes</v>
      </c>
      <c r="AA103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31" s="1" t="str">
        <f>_xlfn.IFNA(VLOOKUP(Veg_Table[[#This Row],[EVM_LAST_EDITOR]],Roster_Table[#All],3,FALSE),"zAWRR Not in Roster")</f>
        <v>Tyler</v>
      </c>
      <c r="AC1031" s="1" t="str">
        <f>_xlfn.IFNA(VLOOKUP(Veg_Table[[#This Row],[EVM_LAST_EDITOR]],Roster_Table[#All],2,FALSE),"zAWRR Not in Roster")</f>
        <v>Rey</v>
      </c>
      <c r="AD1031" s="1" t="str">
        <f>IF(_xlfn.CONCAT(Veg_Table[[#This Row],[First_Name]]," ",Veg_Table[[#This Row],[Last_Name]])="zAWRR Not in Roster zAWRR Not in Roster","zAWRR Not in Roster",_xlfn.CONCAT(Veg_Table[[#This Row],[First_Name]]," ",Veg_Table[[#This Row],[Last_Name]]))</f>
        <v>Tyler Rey</v>
      </c>
      <c r="AE1031">
        <v>2970017</v>
      </c>
      <c r="AF1031" t="s">
        <v>5588</v>
      </c>
      <c r="AG1031" t="s">
        <v>93</v>
      </c>
      <c r="AH1031" t="s">
        <v>1670</v>
      </c>
      <c r="AI1031" t="s">
        <v>3424</v>
      </c>
      <c r="AJ1031" t="s">
        <v>36</v>
      </c>
      <c r="AL1031" t="s">
        <v>22</v>
      </c>
      <c r="AM1031" t="s">
        <v>38</v>
      </c>
      <c r="AN1031" t="s">
        <v>25</v>
      </c>
      <c r="AO1031" t="s">
        <v>25</v>
      </c>
      <c r="AP1031">
        <v>9</v>
      </c>
      <c r="AQ1031">
        <v>60</v>
      </c>
      <c r="AR1031" t="s">
        <v>511</v>
      </c>
      <c r="AS1031" t="s">
        <v>45</v>
      </c>
      <c r="AT1031" t="s">
        <v>515</v>
      </c>
      <c r="AV1031" t="s">
        <v>512</v>
      </c>
      <c r="AW1031" t="s">
        <v>5589</v>
      </c>
      <c r="AZ1031"/>
      <c r="BB1031" s="4"/>
      <c r="BD1031" t="s">
        <v>29</v>
      </c>
      <c r="BE1031" t="s">
        <v>25</v>
      </c>
      <c r="BF1031" t="s">
        <v>513</v>
      </c>
      <c r="BI1031" s="3"/>
      <c r="BJ1031" t="s">
        <v>5417</v>
      </c>
      <c r="BK1031" s="30" t="s">
        <v>166</v>
      </c>
      <c r="BL1031" s="3">
        <v>43964.437662037039</v>
      </c>
      <c r="BM1031" t="s">
        <v>31</v>
      </c>
      <c r="BN1031" t="s">
        <v>32</v>
      </c>
      <c r="BP1031" t="s">
        <v>1671</v>
      </c>
      <c r="BQ1031" t="s">
        <v>1025</v>
      </c>
      <c r="BR1031" t="s">
        <v>28</v>
      </c>
      <c r="BS1031" t="s">
        <v>28</v>
      </c>
      <c r="BT1031" t="s">
        <v>166</v>
      </c>
      <c r="BU1031" s="3">
        <v>43922.578761574077</v>
      </c>
      <c r="BV1031" t="s">
        <v>803</v>
      </c>
      <c r="BW1031" s="3">
        <v>43964.64853619213</v>
      </c>
      <c r="BX1031" t="s">
        <v>5590</v>
      </c>
      <c r="CG1031"/>
      <c r="CH1031"/>
      <c r="CI1031"/>
      <c r="CY1031"/>
      <c r="DA1031"/>
      <c r="DF1031"/>
    </row>
    <row r="1032" spans="1:110" x14ac:dyDescent="0.25">
      <c r="A1032" s="1">
        <f>IF(Veg_Table[[#This Row],[VP_STATUS]]="Hold",0,IF(OR(AND(Veg_Table[[#This Row],[PRESCRIP]]="NW_No Work",Veg_Table[[#This Row],[VP_STATUS]]&lt;&gt;"No Work Required Under EVM"),AND(Veg_Table[[#This Row],[VP_STATUS]]="No Work Required Under EVM",Veg_Table[[#This Row],[PRESCRIP]]&lt;&gt;"NW_No Work")),1,0))</f>
        <v>0</v>
      </c>
      <c r="B1032" s="1">
        <f>IF(Veg_Table[[#This Row],[SPECIES]]="",1,0)</f>
        <v>0</v>
      </c>
      <c r="C1032" s="1">
        <f>IF(Veg_Table[[#This Row],[DIAMETER]]="",1,0)</f>
        <v>0</v>
      </c>
      <c r="D1032" s="1">
        <f>IF(Veg_Table[[#This Row],[HEIGHT]]="",1,0)</f>
        <v>0</v>
      </c>
      <c r="E103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32" s="1">
        <f>IF(AND(Veg_Table[[#This Row],[TAT_RESULT]]="ABATE",Veg_Table[[#This Row],[PRESCRIP]]="NW_No Work"),1,0)</f>
        <v>0</v>
      </c>
      <c r="G1032" s="1">
        <f>IF(OR(Veg_Table[[#This Row],[Prescription R-Scale]]="NA",Veg_Table[[#This Row],[Diameter R-Scale]]="NA"),0,IF(Veg_Table[[#This Row],[Diameter R-Scale]]&lt;&gt;Veg_Table[[#This Row],[Prescription R-Scale]],1,0))</f>
        <v>0</v>
      </c>
      <c r="H1032" s="1">
        <f>IF(OR(AND(Veg_Table[[#This Row],[PRESCRIP]]="BC_Br Rmv", Veg_Table[[#This Row],[WOOD_MAN]]&lt;&gt;"Not Needed"),AND(Veg_Table[[#This Row],[PRESCRIP]]="BCS_Br Rmv+Trt", Veg_Table[[#This Row],[WOOD_MAN]]&lt;&gt;"Not Needed")),1,0)</f>
        <v>0</v>
      </c>
      <c r="I1032" s="1">
        <f ca="1">IF(AND(Veg_Table[[#This Row],[Prescription_Changed]]="Yes",Veg_Table[[#This Row],[TAT_RESULT]]=""),1,0)</f>
        <v>0</v>
      </c>
      <c r="J1032" s="1">
        <f ca="1">SUM(Veg_Table[[#This Row],[Prescription and Status do not match]:[Prescription_Edited_And_TAT_Is_Blank]])</f>
        <v>0</v>
      </c>
      <c r="K1032" s="1">
        <f ca="1">IF(Veg_Table[[#This Row],[Sum of Errors]]&gt;0,1,0)</f>
        <v>0</v>
      </c>
      <c r="L1032" s="1">
        <f>1</f>
        <v>1</v>
      </c>
      <c r="M103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032" s="1">
        <f>IF(OR(MID(Veg_Table[[#This Row],[PRESCRIP]],2,1)="1",MID(Veg_Table[[#This Row],[PRESCRIP]],2,1)="2",MID(Veg_Table[[#This Row],[PRESCRIP]],2,1)="3",MID(Veg_Table[[#This Row],[PRESCRIP]],2,1)="4"),_xlfn.NUMBERVALUE(MID(Veg_Table[[#This Row],[PRESCRIP]],2,1)),"NA")</f>
        <v>1</v>
      </c>
      <c r="O1032" s="1">
        <f>WEEKNUM(Veg_Table[[#This Row],[EVM_LAST_EDITED_Day]],2)</f>
        <v>20</v>
      </c>
      <c r="P1032" s="25">
        <f>IFERROR(DATE(YEAR(Veg_Table[[#This Row],[EVM_LAST_EDITED2]]),MONTH(Veg_Table[[#This Row],[EVM_LAST_EDITED2]]),DAY(Veg_Table[[#This Row],[EVM_LAST_EDITED2]])),DATE(2019,1,1))</f>
        <v>43964</v>
      </c>
      <c r="Q1032" s="3">
        <f>VALUE(SUBSTITUTE(Veg_Table[[#This Row],[EVM_LAST_EDITED]],",",""))</f>
        <v>43964.437847222202</v>
      </c>
      <c r="R1032" s="1" t="str">
        <f>_xlfn.IFNA(IF(Veg_Table[[#This Row],[EVM_LAST_EDITOR]]="","zBlank EVM Last Editor",VLOOKUP(Veg_Table[[#This Row],[EVM_LAST_EDITOR]],Roster_Table[#All],4,FALSE)),"zAWRR Not in Roster")</f>
        <v>MGE</v>
      </c>
      <c r="S1032" s="1" t="str">
        <f>_xlfn.IFNA(IF(Veg_Table[[#This Row],[EVM_LAST_EDITOR]]="","zBlank EVM Last Editor",VLOOKUP(Veg_Table[[#This Row],[EVM_LAST_EDITOR]],Roster_Table[#All],16,FALSE)),"zCompany_AWRR not in Roster")</f>
        <v>MGE_Mountain G Enterprises</v>
      </c>
      <c r="T1032" s="2">
        <f>IFERROR(DATE(YEAR(Veg_Table[[#This Row],[Created2]]),MONTH(Veg_Table[[#This Row],[Created2]]),DAY(Veg_Table[[#This Row],[Created2]])),DATE(2019,1,1))</f>
        <v>43922</v>
      </c>
      <c r="U1032" s="3">
        <f>VALUE(SUBSTITUTE(Veg_Table[[#This Row],[Created]],",",""))</f>
        <v>43922.581446759301</v>
      </c>
      <c r="V1032" s="3" t="str">
        <f ca="1">IFERROR(_xlfn.IFNA(CELL("contents",INDIRECT(_xlfn.CONCAT("Veg_Table_Production_Data!",ADDRESS(MATCH(_xlfn.MAXIFS(#REF!,#REF!,"="&amp;Veg_Table[[#This Row],[AUTO_ID]],#REF!,"&lt;"&amp;Veg_Table[[#This Row],[EVM_LAST_EDITED_Day]]),#REF!,0),COLUMN(#REF!),4,1,)))),""),"")</f>
        <v/>
      </c>
      <c r="W1032" s="3" t="str">
        <f ca="1">IF(Veg_Table[[#This Row],[Previous_Prescription]]="","No",IF(Veg_Table[[#This Row],[Previous_Prescription]]=Veg_Table[[#This Row],[PRESCRIP]],"No","Yes"))</f>
        <v>No</v>
      </c>
      <c r="X1032" s="3" t="str">
        <f>IF(Veg_Table[[#This Row],[EVM_LAST_EDITED_Day]]=Veg_Table[[#This Row],[Created_Day]],"New","Old")</f>
        <v>Old</v>
      </c>
      <c r="Y1032" s="1">
        <f>IFERROR(IF(FIND("delete",LOWER(Veg_Table[[#This Row],[PI_COMMENTS]]))&gt;=1,1,0),0)</f>
        <v>0</v>
      </c>
      <c r="Z1032" s="1" t="str">
        <f>_xlfn.IFNA(IF(Veg_Table[[#This Row],[EVM_LAST_EDITOR]]="","Yes",VLOOKUP(Veg_Table[[#This Row],[EVM_LAST_EDITOR]],Roster_Table[#All],15,FALSE)),"Yes")</f>
        <v>Yes</v>
      </c>
      <c r="AA103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32" s="1" t="str">
        <f>_xlfn.IFNA(VLOOKUP(Veg_Table[[#This Row],[EVM_LAST_EDITOR]],Roster_Table[#All],3,FALSE),"zAWRR Not in Roster")</f>
        <v>Tyler</v>
      </c>
      <c r="AC1032" s="1" t="str">
        <f>_xlfn.IFNA(VLOOKUP(Veg_Table[[#This Row],[EVM_LAST_EDITOR]],Roster_Table[#All],2,FALSE),"zAWRR Not in Roster")</f>
        <v>Rey</v>
      </c>
      <c r="AD1032" s="1" t="str">
        <f>IF(_xlfn.CONCAT(Veg_Table[[#This Row],[First_Name]]," ",Veg_Table[[#This Row],[Last_Name]])="zAWRR Not in Roster zAWRR Not in Roster","zAWRR Not in Roster",_xlfn.CONCAT(Veg_Table[[#This Row],[First_Name]]," ",Veg_Table[[#This Row],[Last_Name]]))</f>
        <v>Tyler Rey</v>
      </c>
      <c r="AE1032">
        <v>2970018</v>
      </c>
      <c r="AF1032" t="s">
        <v>5576</v>
      </c>
      <c r="AG1032" t="s">
        <v>93</v>
      </c>
      <c r="AH1032" t="s">
        <v>1670</v>
      </c>
      <c r="AI1032" t="s">
        <v>1966</v>
      </c>
      <c r="AJ1032" t="s">
        <v>36</v>
      </c>
      <c r="AL1032" t="s">
        <v>22</v>
      </c>
      <c r="AM1032" t="s">
        <v>38</v>
      </c>
      <c r="AN1032" t="s">
        <v>25</v>
      </c>
      <c r="AO1032" t="s">
        <v>25</v>
      </c>
      <c r="AP1032">
        <v>10</v>
      </c>
      <c r="AQ1032">
        <v>60</v>
      </c>
      <c r="AR1032" t="s">
        <v>511</v>
      </c>
      <c r="AS1032" t="s">
        <v>45</v>
      </c>
      <c r="AT1032" t="s">
        <v>515</v>
      </c>
      <c r="AV1032" t="s">
        <v>512</v>
      </c>
      <c r="AW1032" t="s">
        <v>5586</v>
      </c>
      <c r="AZ1032"/>
      <c r="BB1032" s="4"/>
      <c r="BD1032" t="s">
        <v>29</v>
      </c>
      <c r="BE1032" t="s">
        <v>25</v>
      </c>
      <c r="BF1032" t="s">
        <v>513</v>
      </c>
      <c r="BI1032" s="3"/>
      <c r="BJ1032" t="s">
        <v>5417</v>
      </c>
      <c r="BK1032" s="30" t="s">
        <v>166</v>
      </c>
      <c r="BL1032" s="3">
        <v>43964.437847222223</v>
      </c>
      <c r="BM1032" t="s">
        <v>31</v>
      </c>
      <c r="BN1032" t="s">
        <v>32</v>
      </c>
      <c r="BP1032" t="s">
        <v>1671</v>
      </c>
      <c r="BQ1032" t="s">
        <v>1025</v>
      </c>
      <c r="BR1032" t="s">
        <v>28</v>
      </c>
      <c r="BS1032" t="s">
        <v>28</v>
      </c>
      <c r="BT1032" t="s">
        <v>166</v>
      </c>
      <c r="BU1032" s="3">
        <v>43922.581446759257</v>
      </c>
      <c r="BV1032" t="s">
        <v>803</v>
      </c>
      <c r="BW1032" s="3">
        <v>43964.64853619213</v>
      </c>
      <c r="BX1032" t="s">
        <v>5587</v>
      </c>
      <c r="CG1032"/>
      <c r="CH1032"/>
      <c r="CI1032"/>
      <c r="CY1032"/>
      <c r="DA1032"/>
      <c r="DF1032"/>
    </row>
    <row r="1033" spans="1:110" x14ac:dyDescent="0.25">
      <c r="A1033" s="1">
        <f>IF(Veg_Table[[#This Row],[VP_STATUS]]="Hold",0,IF(OR(AND(Veg_Table[[#This Row],[PRESCRIP]]="NW_No Work",Veg_Table[[#This Row],[VP_STATUS]]&lt;&gt;"No Work Required Under EVM"),AND(Veg_Table[[#This Row],[VP_STATUS]]="No Work Required Under EVM",Veg_Table[[#This Row],[PRESCRIP]]&lt;&gt;"NW_No Work")),1,0))</f>
        <v>0</v>
      </c>
      <c r="B1033" s="1">
        <f>IF(Veg_Table[[#This Row],[SPECIES]]="",1,0)</f>
        <v>0</v>
      </c>
      <c r="C1033" s="1">
        <f>IF(Veg_Table[[#This Row],[DIAMETER]]="",1,0)</f>
        <v>0</v>
      </c>
      <c r="D1033" s="1">
        <f>IF(Veg_Table[[#This Row],[HEIGHT]]="",1,0)</f>
        <v>0</v>
      </c>
      <c r="E103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33" s="1">
        <f>IF(AND(Veg_Table[[#This Row],[TAT_RESULT]]="ABATE",Veg_Table[[#This Row],[PRESCRIP]]="NW_No Work"),1,0)</f>
        <v>0</v>
      </c>
      <c r="G1033" s="1">
        <f>IF(OR(Veg_Table[[#This Row],[Prescription R-Scale]]="NA",Veg_Table[[#This Row],[Diameter R-Scale]]="NA"),0,IF(Veg_Table[[#This Row],[Diameter R-Scale]]&lt;&gt;Veg_Table[[#This Row],[Prescription R-Scale]],1,0))</f>
        <v>0</v>
      </c>
      <c r="H1033" s="1">
        <f>IF(OR(AND(Veg_Table[[#This Row],[PRESCRIP]]="BC_Br Rmv", Veg_Table[[#This Row],[WOOD_MAN]]&lt;&gt;"Not Needed"),AND(Veg_Table[[#This Row],[PRESCRIP]]="BCS_Br Rmv+Trt", Veg_Table[[#This Row],[WOOD_MAN]]&lt;&gt;"Not Needed")),1,0)</f>
        <v>0</v>
      </c>
      <c r="I1033" s="1">
        <f ca="1">IF(AND(Veg_Table[[#This Row],[Prescription_Changed]]="Yes",Veg_Table[[#This Row],[TAT_RESULT]]=""),1,0)</f>
        <v>0</v>
      </c>
      <c r="J1033" s="1">
        <f ca="1">SUM(Veg_Table[[#This Row],[Prescription and Status do not match]:[Prescription_Edited_And_TAT_Is_Blank]])</f>
        <v>0</v>
      </c>
      <c r="K1033" s="1">
        <f ca="1">IF(Veg_Table[[#This Row],[Sum of Errors]]&gt;0,1,0)</f>
        <v>0</v>
      </c>
      <c r="L1033" s="1">
        <f>1</f>
        <v>1</v>
      </c>
      <c r="M103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1033" s="1" t="str">
        <f>IF(OR(MID(Veg_Table[[#This Row],[PRESCRIP]],2,1)="1",MID(Veg_Table[[#This Row],[PRESCRIP]],2,1)="2",MID(Veg_Table[[#This Row],[PRESCRIP]],2,1)="3",MID(Veg_Table[[#This Row],[PRESCRIP]],2,1)="4"),_xlfn.NUMBERVALUE(MID(Veg_Table[[#This Row],[PRESCRIP]],2,1)),"NA")</f>
        <v>NA</v>
      </c>
      <c r="O1033" s="1">
        <f>WEEKNUM(Veg_Table[[#This Row],[EVM_LAST_EDITED_Day]],2)</f>
        <v>20</v>
      </c>
      <c r="P1033" s="25">
        <f>IFERROR(DATE(YEAR(Veg_Table[[#This Row],[EVM_LAST_EDITED2]]),MONTH(Veg_Table[[#This Row],[EVM_LAST_EDITED2]]),DAY(Veg_Table[[#This Row],[EVM_LAST_EDITED2]])),DATE(2019,1,1))</f>
        <v>43964</v>
      </c>
      <c r="Q1033" s="3">
        <f>VALUE(SUBSTITUTE(Veg_Table[[#This Row],[EVM_LAST_EDITED]],",",""))</f>
        <v>43964.441163032403</v>
      </c>
      <c r="R1033" s="1" t="str">
        <f>_xlfn.IFNA(IF(Veg_Table[[#This Row],[EVM_LAST_EDITOR]]="","zBlank EVM Last Editor",VLOOKUP(Veg_Table[[#This Row],[EVM_LAST_EDITOR]],Roster_Table[#All],4,FALSE)),"zAWRR Not in Roster")</f>
        <v>MBG</v>
      </c>
      <c r="S1033" s="1" t="str">
        <f>_xlfn.IFNA(IF(Veg_Table[[#This Row],[EVM_LAST_EDITOR]]="","zBlank EVM Last Editor",VLOOKUP(Veg_Table[[#This Row],[EVM_LAST_EDITOR]],Roster_Table[#All],16,FALSE)),"zCompany_AWRR not in Roster")</f>
        <v>MBG_Mason, Bruce &amp; Girard</v>
      </c>
      <c r="T1033" s="2">
        <f>IFERROR(DATE(YEAR(Veg_Table[[#This Row],[Created2]]),MONTH(Veg_Table[[#This Row],[Created2]]),DAY(Veg_Table[[#This Row],[Created2]])),DATE(2019,1,1))</f>
        <v>43964</v>
      </c>
      <c r="U1033" s="3">
        <f>VALUE(SUBSTITUTE(Veg_Table[[#This Row],[Created]],",",""))</f>
        <v>43964.414248125002</v>
      </c>
      <c r="V1033" s="3" t="str">
        <f ca="1">IFERROR(_xlfn.IFNA(CELL("contents",INDIRECT(_xlfn.CONCAT("Veg_Table_Production_Data!",ADDRESS(MATCH(_xlfn.MAXIFS(#REF!,#REF!,"="&amp;Veg_Table[[#This Row],[AUTO_ID]],#REF!,"&lt;"&amp;Veg_Table[[#This Row],[EVM_LAST_EDITED_Day]]),#REF!,0),COLUMN(#REF!),4,1,)))),""),"")</f>
        <v/>
      </c>
      <c r="W1033" s="3" t="str">
        <f ca="1">IF(Veg_Table[[#This Row],[Previous_Prescription]]="","No",IF(Veg_Table[[#This Row],[Previous_Prescription]]=Veg_Table[[#This Row],[PRESCRIP]],"No","Yes"))</f>
        <v>No</v>
      </c>
      <c r="X1033" s="3" t="str">
        <f>IF(Veg_Table[[#This Row],[EVM_LAST_EDITED_Day]]=Veg_Table[[#This Row],[Created_Day]],"New","Old")</f>
        <v>New</v>
      </c>
      <c r="Y1033" s="1">
        <f>IFERROR(IF(FIND("delete",LOWER(Veg_Table[[#This Row],[PI_COMMENTS]]))&gt;=1,1,0),0)</f>
        <v>0</v>
      </c>
      <c r="Z1033" s="1" t="str">
        <f>_xlfn.IFNA(IF(Veg_Table[[#This Row],[EVM_LAST_EDITOR]]="","Yes",VLOOKUP(Veg_Table[[#This Row],[EVM_LAST_EDITOR]],Roster_Table[#All],15,FALSE)),"Yes")</f>
        <v>Yes</v>
      </c>
      <c r="AA103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33" s="1" t="str">
        <f>_xlfn.IFNA(VLOOKUP(Veg_Table[[#This Row],[EVM_LAST_EDITOR]],Roster_Table[#All],3,FALSE),"zAWRR Not in Roster")</f>
        <v>Nathan</v>
      </c>
      <c r="AC1033" s="1" t="str">
        <f>_xlfn.IFNA(VLOOKUP(Veg_Table[[#This Row],[EVM_LAST_EDITOR]],Roster_Table[#All],2,FALSE),"zAWRR Not in Roster")</f>
        <v>Vik</v>
      </c>
      <c r="AD1033" s="1" t="str">
        <f>IF(_xlfn.CONCAT(Veg_Table[[#This Row],[First_Name]]," ",Veg_Table[[#This Row],[Last_Name]])="zAWRR Not in Roster zAWRR Not in Roster","zAWRR Not in Roster",_xlfn.CONCAT(Veg_Table[[#This Row],[First_Name]]," ",Veg_Table[[#This Row],[Last_Name]]))</f>
        <v>Nathan Vik</v>
      </c>
      <c r="AE1033">
        <v>3223567</v>
      </c>
      <c r="AF1033" t="s">
        <v>5582</v>
      </c>
      <c r="AG1033" t="s">
        <v>93</v>
      </c>
      <c r="AH1033" t="s">
        <v>3444</v>
      </c>
      <c r="AI1033" t="s">
        <v>3436</v>
      </c>
      <c r="AJ1033" t="s">
        <v>36</v>
      </c>
      <c r="AL1033" t="s">
        <v>372</v>
      </c>
      <c r="AM1033" t="s">
        <v>40</v>
      </c>
      <c r="AN1033" t="s">
        <v>25</v>
      </c>
      <c r="AO1033" t="s">
        <v>25</v>
      </c>
      <c r="AP1033">
        <v>44</v>
      </c>
      <c r="AQ1033">
        <v>87</v>
      </c>
      <c r="AR1033" t="s">
        <v>511</v>
      </c>
      <c r="AS1033" t="s">
        <v>823</v>
      </c>
      <c r="AT1033" t="s">
        <v>522</v>
      </c>
      <c r="AV1033" t="s">
        <v>512</v>
      </c>
      <c r="AW1033" t="s">
        <v>5583</v>
      </c>
      <c r="AZ1033"/>
      <c r="BB1033" s="4"/>
      <c r="BD1033" t="s">
        <v>29</v>
      </c>
      <c r="BE1033" t="s">
        <v>25</v>
      </c>
      <c r="BF1033" t="s">
        <v>513</v>
      </c>
      <c r="BI1033" s="3"/>
      <c r="BJ1033" t="s">
        <v>5584</v>
      </c>
      <c r="BK1033" s="30" t="s">
        <v>115</v>
      </c>
      <c r="BL1033" s="3">
        <v>43964.44116303241</v>
      </c>
      <c r="BM1033" t="s">
        <v>31</v>
      </c>
      <c r="BN1033" t="s">
        <v>32</v>
      </c>
      <c r="BP1033" t="s">
        <v>3445</v>
      </c>
      <c r="BQ1033" t="s">
        <v>1025</v>
      </c>
      <c r="BR1033" t="s">
        <v>28</v>
      </c>
      <c r="BS1033" t="s">
        <v>28</v>
      </c>
      <c r="BT1033" t="s">
        <v>115</v>
      </c>
      <c r="BU1033" s="3">
        <v>43964.414248125002</v>
      </c>
      <c r="BV1033" t="s">
        <v>803</v>
      </c>
      <c r="BW1033" s="3">
        <v>43964.522651006948</v>
      </c>
      <c r="BX1033" t="s">
        <v>5585</v>
      </c>
      <c r="CG1033"/>
      <c r="CH1033"/>
      <c r="CI1033"/>
      <c r="CY1033"/>
      <c r="DA1033"/>
      <c r="DF1033"/>
    </row>
    <row r="1034" spans="1:110" x14ac:dyDescent="0.25">
      <c r="A1034" s="1">
        <f>IF(Veg_Table[[#This Row],[VP_STATUS]]="Hold",0,IF(OR(AND(Veg_Table[[#This Row],[PRESCRIP]]="NW_No Work",Veg_Table[[#This Row],[VP_STATUS]]&lt;&gt;"No Work Required Under EVM"),AND(Veg_Table[[#This Row],[VP_STATUS]]="No Work Required Under EVM",Veg_Table[[#This Row],[PRESCRIP]]&lt;&gt;"NW_No Work")),1,0))</f>
        <v>0</v>
      </c>
      <c r="B1034" s="1">
        <f>IF(Veg_Table[[#This Row],[SPECIES]]="",1,0)</f>
        <v>0</v>
      </c>
      <c r="C1034" s="1">
        <f>IF(Veg_Table[[#This Row],[DIAMETER]]="",1,0)</f>
        <v>0</v>
      </c>
      <c r="D1034" s="1">
        <f>IF(Veg_Table[[#This Row],[HEIGHT]]="",1,0)</f>
        <v>0</v>
      </c>
      <c r="E103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34" s="1">
        <f>IF(AND(Veg_Table[[#This Row],[TAT_RESULT]]="ABATE",Veg_Table[[#This Row],[PRESCRIP]]="NW_No Work"),1,0)</f>
        <v>0</v>
      </c>
      <c r="G1034" s="1">
        <f>IF(OR(Veg_Table[[#This Row],[Prescription R-Scale]]="NA",Veg_Table[[#This Row],[Diameter R-Scale]]="NA"),0,IF(Veg_Table[[#This Row],[Diameter R-Scale]]&lt;&gt;Veg_Table[[#This Row],[Prescription R-Scale]],1,0))</f>
        <v>0</v>
      </c>
      <c r="H1034" s="1">
        <f>IF(OR(AND(Veg_Table[[#This Row],[PRESCRIP]]="BC_Br Rmv", Veg_Table[[#This Row],[WOOD_MAN]]&lt;&gt;"Not Needed"),AND(Veg_Table[[#This Row],[PRESCRIP]]="BCS_Br Rmv+Trt", Veg_Table[[#This Row],[WOOD_MAN]]&lt;&gt;"Not Needed")),1,0)</f>
        <v>0</v>
      </c>
      <c r="I1034" s="1">
        <f ca="1">IF(AND(Veg_Table[[#This Row],[Prescription_Changed]]="Yes",Veg_Table[[#This Row],[TAT_RESULT]]=""),1,0)</f>
        <v>0</v>
      </c>
      <c r="J1034" s="1">
        <f ca="1">SUM(Veg_Table[[#This Row],[Prescription and Status do not match]:[Prescription_Edited_And_TAT_Is_Blank]])</f>
        <v>0</v>
      </c>
      <c r="K1034" s="1">
        <f ca="1">IF(Veg_Table[[#This Row],[Sum of Errors]]&gt;0,1,0)</f>
        <v>0</v>
      </c>
      <c r="L1034" s="1">
        <f>1</f>
        <v>1</v>
      </c>
      <c r="M1034"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034" s="1" t="str">
        <f>IF(OR(MID(Veg_Table[[#This Row],[PRESCRIP]],2,1)="1",MID(Veg_Table[[#This Row],[PRESCRIP]],2,1)="2",MID(Veg_Table[[#This Row],[PRESCRIP]],2,1)="3",MID(Veg_Table[[#This Row],[PRESCRIP]],2,1)="4"),_xlfn.NUMBERVALUE(MID(Veg_Table[[#This Row],[PRESCRIP]],2,1)),"NA")</f>
        <v>NA</v>
      </c>
      <c r="O1034" s="1">
        <f>WEEKNUM(Veg_Table[[#This Row],[EVM_LAST_EDITED_Day]],2)</f>
        <v>20</v>
      </c>
      <c r="P1034" s="25">
        <f>IFERROR(DATE(YEAR(Veg_Table[[#This Row],[EVM_LAST_EDITED2]]),MONTH(Veg_Table[[#This Row],[EVM_LAST_EDITED2]]),DAY(Veg_Table[[#This Row],[EVM_LAST_EDITED2]])),DATE(2019,1,1))</f>
        <v>43964</v>
      </c>
      <c r="Q1034" s="3">
        <f>VALUE(SUBSTITUTE(Veg_Table[[#This Row],[EVM_LAST_EDITED]],",",""))</f>
        <v>43964.442594039298</v>
      </c>
      <c r="R1034" s="1" t="str">
        <f>_xlfn.IFNA(IF(Veg_Table[[#This Row],[EVM_LAST_EDITOR]]="","zBlank EVM Last Editor",VLOOKUP(Veg_Table[[#This Row],[EVM_LAST_EDITOR]],Roster_Table[#All],4,FALSE)),"zAWRR Not in Roster")</f>
        <v>MBG</v>
      </c>
      <c r="S1034" s="1" t="str">
        <f>_xlfn.IFNA(IF(Veg_Table[[#This Row],[EVM_LAST_EDITOR]]="","zBlank EVM Last Editor",VLOOKUP(Veg_Table[[#This Row],[EVM_LAST_EDITOR]],Roster_Table[#All],16,FALSE)),"zCompany_AWRR not in Roster")</f>
        <v>MBG_Mason, Bruce &amp; Girard</v>
      </c>
      <c r="T1034" s="2">
        <f>IFERROR(DATE(YEAR(Veg_Table[[#This Row],[Created2]]),MONTH(Veg_Table[[#This Row],[Created2]]),DAY(Veg_Table[[#This Row],[Created2]])),DATE(2019,1,1))</f>
        <v>43964</v>
      </c>
      <c r="U1034" s="3">
        <f>VALUE(SUBSTITUTE(Veg_Table[[#This Row],[Created]],",",""))</f>
        <v>43964.442594039298</v>
      </c>
      <c r="V1034" s="3" t="str">
        <f ca="1">IFERROR(_xlfn.IFNA(CELL("contents",INDIRECT(_xlfn.CONCAT("Veg_Table_Production_Data!",ADDRESS(MATCH(_xlfn.MAXIFS(#REF!,#REF!,"="&amp;Veg_Table[[#This Row],[AUTO_ID]],#REF!,"&lt;"&amp;Veg_Table[[#This Row],[EVM_LAST_EDITED_Day]]),#REF!,0),COLUMN(#REF!),4,1,)))),""),"")</f>
        <v/>
      </c>
      <c r="W1034" s="3" t="str">
        <f ca="1">IF(Veg_Table[[#This Row],[Previous_Prescription]]="","No",IF(Veg_Table[[#This Row],[Previous_Prescription]]=Veg_Table[[#This Row],[PRESCRIP]],"No","Yes"))</f>
        <v>No</v>
      </c>
      <c r="X1034" s="3" t="str">
        <f>IF(Veg_Table[[#This Row],[EVM_LAST_EDITED_Day]]=Veg_Table[[#This Row],[Created_Day]],"New","Old")</f>
        <v>New</v>
      </c>
      <c r="Y1034" s="1">
        <f>IFERROR(IF(FIND("delete",LOWER(Veg_Table[[#This Row],[PI_COMMENTS]]))&gt;=1,1,0),0)</f>
        <v>0</v>
      </c>
      <c r="Z1034" s="1" t="str">
        <f>_xlfn.IFNA(IF(Veg_Table[[#This Row],[EVM_LAST_EDITOR]]="","Yes",VLOOKUP(Veg_Table[[#This Row],[EVM_LAST_EDITOR]],Roster_Table[#All],15,FALSE)),"Yes")</f>
        <v>Yes</v>
      </c>
      <c r="AA103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34" s="1" t="str">
        <f>_xlfn.IFNA(VLOOKUP(Veg_Table[[#This Row],[EVM_LAST_EDITOR]],Roster_Table[#All],3,FALSE),"zAWRR Not in Roster")</f>
        <v>Nathan</v>
      </c>
      <c r="AC1034" s="1" t="str">
        <f>_xlfn.IFNA(VLOOKUP(Veg_Table[[#This Row],[EVM_LAST_EDITOR]],Roster_Table[#All],2,FALSE),"zAWRR Not in Roster")</f>
        <v>Vik</v>
      </c>
      <c r="AD1034" s="1" t="str">
        <f>IF(_xlfn.CONCAT(Veg_Table[[#This Row],[First_Name]]," ",Veg_Table[[#This Row],[Last_Name]])="zAWRR Not in Roster zAWRR Not in Roster","zAWRR Not in Roster",_xlfn.CONCAT(Veg_Table[[#This Row],[First_Name]]," ",Veg_Table[[#This Row],[Last_Name]]))</f>
        <v>Nathan Vik</v>
      </c>
      <c r="AE1034">
        <v>3223800</v>
      </c>
      <c r="AF1034" t="s">
        <v>5579</v>
      </c>
      <c r="AG1034" t="s">
        <v>93</v>
      </c>
      <c r="AH1034" t="s">
        <v>3444</v>
      </c>
      <c r="AI1034" t="s">
        <v>3436</v>
      </c>
      <c r="AJ1034" t="s">
        <v>21</v>
      </c>
      <c r="AL1034" t="s">
        <v>372</v>
      </c>
      <c r="AM1034" t="s">
        <v>40</v>
      </c>
      <c r="AN1034" t="s">
        <v>25</v>
      </c>
      <c r="AO1034" t="s">
        <v>25</v>
      </c>
      <c r="AP1034">
        <v>20</v>
      </c>
      <c r="AQ1034">
        <v>74</v>
      </c>
      <c r="AR1034" t="s">
        <v>511</v>
      </c>
      <c r="AS1034" t="s">
        <v>24</v>
      </c>
      <c r="AT1034" t="s">
        <v>26</v>
      </c>
      <c r="AV1034" t="s">
        <v>512</v>
      </c>
      <c r="AW1034" t="s">
        <v>5580</v>
      </c>
      <c r="AZ1034"/>
      <c r="BB1034" s="4"/>
      <c r="BD1034" t="s">
        <v>29</v>
      </c>
      <c r="BE1034" t="s">
        <v>25</v>
      </c>
      <c r="BF1034" t="s">
        <v>513</v>
      </c>
      <c r="BI1034" s="3"/>
      <c r="BJ1034" t="s">
        <v>27</v>
      </c>
      <c r="BK1034" s="30" t="s">
        <v>115</v>
      </c>
      <c r="BL1034" s="3">
        <v>43964.442594039348</v>
      </c>
      <c r="BM1034" t="s">
        <v>31</v>
      </c>
      <c r="BN1034" t="s">
        <v>32</v>
      </c>
      <c r="BP1034" t="s">
        <v>3445</v>
      </c>
      <c r="BQ1034" t="s">
        <v>1025</v>
      </c>
      <c r="BR1034" t="s">
        <v>28</v>
      </c>
      <c r="BS1034" t="s">
        <v>28</v>
      </c>
      <c r="BT1034" t="s">
        <v>115</v>
      </c>
      <c r="BU1034" s="3">
        <v>43964.442594039348</v>
      </c>
      <c r="BV1034" t="s">
        <v>803</v>
      </c>
      <c r="BW1034" s="3">
        <v>43964.522749988428</v>
      </c>
      <c r="BX1034" t="s">
        <v>5581</v>
      </c>
      <c r="CG1034"/>
      <c r="CH1034"/>
      <c r="CI1034"/>
      <c r="CY1034"/>
      <c r="DA1034"/>
      <c r="DF1034"/>
    </row>
    <row r="1035" spans="1:110" x14ac:dyDescent="0.25">
      <c r="A1035" s="1">
        <f>IF(Veg_Table[[#This Row],[VP_STATUS]]="Hold",0,IF(OR(AND(Veg_Table[[#This Row],[PRESCRIP]]="NW_No Work",Veg_Table[[#This Row],[VP_STATUS]]&lt;&gt;"No Work Required Under EVM"),AND(Veg_Table[[#This Row],[VP_STATUS]]="No Work Required Under EVM",Veg_Table[[#This Row],[PRESCRIP]]&lt;&gt;"NW_No Work")),1,0))</f>
        <v>0</v>
      </c>
      <c r="B1035" s="1">
        <f>IF(Veg_Table[[#This Row],[SPECIES]]="",1,0)</f>
        <v>0</v>
      </c>
      <c r="C1035" s="1">
        <f>IF(Veg_Table[[#This Row],[DIAMETER]]="",1,0)</f>
        <v>0</v>
      </c>
      <c r="D1035" s="1">
        <f>IF(Veg_Table[[#This Row],[HEIGHT]]="",1,0)</f>
        <v>0</v>
      </c>
      <c r="E103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35" s="1">
        <f>IF(AND(Veg_Table[[#This Row],[TAT_RESULT]]="ABATE",Veg_Table[[#This Row],[PRESCRIP]]="NW_No Work"),1,0)</f>
        <v>0</v>
      </c>
      <c r="G1035" s="1">
        <f>IF(OR(Veg_Table[[#This Row],[Prescription R-Scale]]="NA",Veg_Table[[#This Row],[Diameter R-Scale]]="NA"),0,IF(Veg_Table[[#This Row],[Diameter R-Scale]]&lt;&gt;Veg_Table[[#This Row],[Prescription R-Scale]],1,0))</f>
        <v>0</v>
      </c>
      <c r="H1035" s="1">
        <f>IF(OR(AND(Veg_Table[[#This Row],[PRESCRIP]]="BC_Br Rmv", Veg_Table[[#This Row],[WOOD_MAN]]&lt;&gt;"Not Needed"),AND(Veg_Table[[#This Row],[PRESCRIP]]="BCS_Br Rmv+Trt", Veg_Table[[#This Row],[WOOD_MAN]]&lt;&gt;"Not Needed")),1,0)</f>
        <v>0</v>
      </c>
      <c r="I1035" s="1">
        <f ca="1">IF(AND(Veg_Table[[#This Row],[Prescription_Changed]]="Yes",Veg_Table[[#This Row],[TAT_RESULT]]=""),1,0)</f>
        <v>0</v>
      </c>
      <c r="J1035" s="1">
        <f ca="1">SUM(Veg_Table[[#This Row],[Prescription and Status do not match]:[Prescription_Edited_And_TAT_Is_Blank]])</f>
        <v>0</v>
      </c>
      <c r="K1035" s="1">
        <f ca="1">IF(Veg_Table[[#This Row],[Sum of Errors]]&gt;0,1,0)</f>
        <v>0</v>
      </c>
      <c r="L1035" s="1">
        <f>1</f>
        <v>1</v>
      </c>
      <c r="M103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035" s="1" t="str">
        <f>IF(OR(MID(Veg_Table[[#This Row],[PRESCRIP]],2,1)="1",MID(Veg_Table[[#This Row],[PRESCRIP]],2,1)="2",MID(Veg_Table[[#This Row],[PRESCRIP]],2,1)="3",MID(Veg_Table[[#This Row],[PRESCRIP]],2,1)="4"),_xlfn.NUMBERVALUE(MID(Veg_Table[[#This Row],[PRESCRIP]],2,1)),"NA")</f>
        <v>NA</v>
      </c>
      <c r="O1035" s="1">
        <f>WEEKNUM(Veg_Table[[#This Row],[EVM_LAST_EDITED_Day]],2)</f>
        <v>20</v>
      </c>
      <c r="P1035" s="25">
        <f>IFERROR(DATE(YEAR(Veg_Table[[#This Row],[EVM_LAST_EDITED2]]),MONTH(Veg_Table[[#This Row],[EVM_LAST_EDITED2]]),DAY(Veg_Table[[#This Row],[EVM_LAST_EDITED2]])),DATE(2019,1,1))</f>
        <v>43964</v>
      </c>
      <c r="Q1035" s="3">
        <f>VALUE(SUBSTITUTE(Veg_Table[[#This Row],[EVM_LAST_EDITED]],",",""))</f>
        <v>43964.443290358802</v>
      </c>
      <c r="R1035" s="1" t="str">
        <f>_xlfn.IFNA(IF(Veg_Table[[#This Row],[EVM_LAST_EDITOR]]="","zBlank EVM Last Editor",VLOOKUP(Veg_Table[[#This Row],[EVM_LAST_EDITOR]],Roster_Table[#All],4,FALSE)),"zAWRR Not in Roster")</f>
        <v>FCO</v>
      </c>
      <c r="S1035" s="1" t="str">
        <f>_xlfn.IFNA(IF(Veg_Table[[#This Row],[EVM_LAST_EDITOR]]="","zBlank EVM Last Editor",VLOOKUP(Veg_Table[[#This Row],[EVM_LAST_EDITOR]],Roster_Table[#All],16,FALSE)),"zCompany_AWRR not in Roster")</f>
        <v>FCO_Forester’s Co-op</v>
      </c>
      <c r="T1035" s="2">
        <f>IFERROR(DATE(YEAR(Veg_Table[[#This Row],[Created2]]),MONTH(Veg_Table[[#This Row],[Created2]]),DAY(Veg_Table[[#This Row],[Created2]])),DATE(2019,1,1))</f>
        <v>43885</v>
      </c>
      <c r="U1035" s="3">
        <f>VALUE(SUBSTITUTE(Veg_Table[[#This Row],[Created]],",",""))</f>
        <v>43885.445185185199</v>
      </c>
      <c r="V1035" s="3" t="str">
        <f ca="1">IFERROR(_xlfn.IFNA(CELL("contents",INDIRECT(_xlfn.CONCAT("Veg_Table_Production_Data!",ADDRESS(MATCH(_xlfn.MAXIFS(#REF!,#REF!,"="&amp;Veg_Table[[#This Row],[AUTO_ID]],#REF!,"&lt;"&amp;Veg_Table[[#This Row],[EVM_LAST_EDITED_Day]]),#REF!,0),COLUMN(#REF!),4,1,)))),""),"")</f>
        <v/>
      </c>
      <c r="W1035" s="3" t="str">
        <f ca="1">IF(Veg_Table[[#This Row],[Previous_Prescription]]="","No",IF(Veg_Table[[#This Row],[Previous_Prescription]]=Veg_Table[[#This Row],[PRESCRIP]],"No","Yes"))</f>
        <v>No</v>
      </c>
      <c r="X1035" s="3" t="str">
        <f>IF(Veg_Table[[#This Row],[EVM_LAST_EDITED_Day]]=Veg_Table[[#This Row],[Created_Day]],"New","Old")</f>
        <v>Old</v>
      </c>
      <c r="Y1035" s="1">
        <f>IFERROR(IF(FIND("delete",LOWER(Veg_Table[[#This Row],[PI_COMMENTS]]))&gt;=1,1,0),0)</f>
        <v>0</v>
      </c>
      <c r="Z1035" s="1" t="str">
        <f>_xlfn.IFNA(IF(Veg_Table[[#This Row],[EVM_LAST_EDITOR]]="","Yes",VLOOKUP(Veg_Table[[#This Row],[EVM_LAST_EDITOR]],Roster_Table[#All],15,FALSE)),"Yes")</f>
        <v>Yes</v>
      </c>
      <c r="AA103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35" s="1" t="str">
        <f>_xlfn.IFNA(VLOOKUP(Veg_Table[[#This Row],[EVM_LAST_EDITOR]],Roster_Table[#All],3,FALSE),"zAWRR Not in Roster")</f>
        <v>Frank</v>
      </c>
      <c r="AC1035" s="1" t="str">
        <f>_xlfn.IFNA(VLOOKUP(Veg_Table[[#This Row],[EVM_LAST_EDITOR]],Roster_Table[#All],2,FALSE),"zAWRR Not in Roster")</f>
        <v>Lewicki </v>
      </c>
      <c r="AD1035" s="1" t="str">
        <f>IF(_xlfn.CONCAT(Veg_Table[[#This Row],[First_Name]]," ",Veg_Table[[#This Row],[Last_Name]])="zAWRR Not in Roster zAWRR Not in Roster","zAWRR Not in Roster",_xlfn.CONCAT(Veg_Table[[#This Row],[First_Name]]," ",Veg_Table[[#This Row],[Last_Name]]))</f>
        <v>Frank Lewicki </v>
      </c>
      <c r="AE1035">
        <v>1780621</v>
      </c>
      <c r="AF1035" t="s">
        <v>1802</v>
      </c>
      <c r="AG1035" t="s">
        <v>30</v>
      </c>
      <c r="AH1035" t="s">
        <v>1343</v>
      </c>
      <c r="AI1035" t="s">
        <v>1803</v>
      </c>
      <c r="AJ1035" t="s">
        <v>992</v>
      </c>
      <c r="AK1035" t="s">
        <v>28</v>
      </c>
      <c r="AL1035" t="s">
        <v>1024</v>
      </c>
      <c r="AM1035" t="s">
        <v>46</v>
      </c>
      <c r="AN1035" t="s">
        <v>25</v>
      </c>
      <c r="AO1035" t="s">
        <v>25</v>
      </c>
      <c r="AP1035">
        <v>18</v>
      </c>
      <c r="AQ1035">
        <v>51</v>
      </c>
      <c r="AR1035" t="s">
        <v>511</v>
      </c>
      <c r="AS1035" t="s">
        <v>56</v>
      </c>
      <c r="AT1035" t="s">
        <v>522</v>
      </c>
      <c r="AU1035" t="s">
        <v>25</v>
      </c>
      <c r="AV1035" t="s">
        <v>512</v>
      </c>
      <c r="AW1035" t="s">
        <v>5148</v>
      </c>
      <c r="AX1035" t="s">
        <v>28</v>
      </c>
      <c r="AY1035" t="s">
        <v>28</v>
      </c>
      <c r="AZ1035"/>
      <c r="BA1035" t="s">
        <v>28</v>
      </c>
      <c r="BB1035" s="4"/>
      <c r="BC1035" t="s">
        <v>28</v>
      </c>
      <c r="BD1035" t="s">
        <v>29</v>
      </c>
      <c r="BF1035" t="s">
        <v>28</v>
      </c>
      <c r="BG1035" t="s">
        <v>28</v>
      </c>
      <c r="BH1035" t="s">
        <v>28</v>
      </c>
      <c r="BI1035" s="3"/>
      <c r="BK1035" s="30" t="s">
        <v>544</v>
      </c>
      <c r="BL1035" s="3">
        <v>43964.443290358795</v>
      </c>
      <c r="BM1035" t="s">
        <v>31</v>
      </c>
      <c r="BN1035" t="s">
        <v>32</v>
      </c>
      <c r="BO1035" t="s">
        <v>1800</v>
      </c>
      <c r="BP1035" t="s">
        <v>1801</v>
      </c>
      <c r="BQ1035" t="s">
        <v>826</v>
      </c>
      <c r="BR1035" t="s">
        <v>28</v>
      </c>
      <c r="BS1035" t="s">
        <v>28</v>
      </c>
      <c r="BT1035" t="s">
        <v>1026</v>
      </c>
      <c r="BU1035" s="3">
        <v>43885.445185185185</v>
      </c>
      <c r="BV1035" t="s">
        <v>803</v>
      </c>
      <c r="BW1035" s="3">
        <v>43964.480852974535</v>
      </c>
      <c r="BX1035" t="s">
        <v>1804</v>
      </c>
      <c r="CG1035"/>
      <c r="CH1035"/>
      <c r="CI1035"/>
      <c r="CY1035"/>
      <c r="DA1035"/>
      <c r="DF1035"/>
    </row>
    <row r="1036" spans="1:110" x14ac:dyDescent="0.25">
      <c r="A1036" s="1">
        <f>IF(Veg_Table[[#This Row],[VP_STATUS]]="Hold",0,IF(OR(AND(Veg_Table[[#This Row],[PRESCRIP]]="NW_No Work",Veg_Table[[#This Row],[VP_STATUS]]&lt;&gt;"No Work Required Under EVM"),AND(Veg_Table[[#This Row],[VP_STATUS]]="No Work Required Under EVM",Veg_Table[[#This Row],[PRESCRIP]]&lt;&gt;"NW_No Work")),1,0))</f>
        <v>0</v>
      </c>
      <c r="B1036" s="1">
        <f>IF(Veg_Table[[#This Row],[SPECIES]]="",1,0)</f>
        <v>0</v>
      </c>
      <c r="C1036" s="1">
        <f>IF(Veg_Table[[#This Row],[DIAMETER]]="",1,0)</f>
        <v>0</v>
      </c>
      <c r="D1036" s="1">
        <f>IF(Veg_Table[[#This Row],[HEIGHT]]="",1,0)</f>
        <v>0</v>
      </c>
      <c r="E103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36" s="1">
        <f>IF(AND(Veg_Table[[#This Row],[TAT_RESULT]]="ABATE",Veg_Table[[#This Row],[PRESCRIP]]="NW_No Work"),1,0)</f>
        <v>0</v>
      </c>
      <c r="G1036" s="1">
        <f>IF(OR(Veg_Table[[#This Row],[Prescription R-Scale]]="NA",Veg_Table[[#This Row],[Diameter R-Scale]]="NA"),0,IF(Veg_Table[[#This Row],[Diameter R-Scale]]&lt;&gt;Veg_Table[[#This Row],[Prescription R-Scale]],1,0))</f>
        <v>0</v>
      </c>
      <c r="H1036" s="1">
        <f>IF(OR(AND(Veg_Table[[#This Row],[PRESCRIP]]="BC_Br Rmv", Veg_Table[[#This Row],[WOOD_MAN]]&lt;&gt;"Not Needed"),AND(Veg_Table[[#This Row],[PRESCRIP]]="BCS_Br Rmv+Trt", Veg_Table[[#This Row],[WOOD_MAN]]&lt;&gt;"Not Needed")),1,0)</f>
        <v>0</v>
      </c>
      <c r="I1036" s="1">
        <f ca="1">IF(AND(Veg_Table[[#This Row],[Prescription_Changed]]="Yes",Veg_Table[[#This Row],[TAT_RESULT]]=""),1,0)</f>
        <v>0</v>
      </c>
      <c r="J1036" s="1">
        <f ca="1">SUM(Veg_Table[[#This Row],[Prescription and Status do not match]:[Prescription_Edited_And_TAT_Is_Blank]])</f>
        <v>0</v>
      </c>
      <c r="K1036" s="1">
        <f ca="1">IF(Veg_Table[[#This Row],[Sum of Errors]]&gt;0,1,0)</f>
        <v>0</v>
      </c>
      <c r="L1036" s="1">
        <f>1</f>
        <v>1</v>
      </c>
      <c r="M103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036" s="1">
        <f>IF(OR(MID(Veg_Table[[#This Row],[PRESCRIP]],2,1)="1",MID(Veg_Table[[#This Row],[PRESCRIP]],2,1)="2",MID(Veg_Table[[#This Row],[PRESCRIP]],2,1)="3",MID(Veg_Table[[#This Row],[PRESCRIP]],2,1)="4"),_xlfn.NUMBERVALUE(MID(Veg_Table[[#This Row],[PRESCRIP]],2,1)),"NA")</f>
        <v>1</v>
      </c>
      <c r="O1036" s="1">
        <f>WEEKNUM(Veg_Table[[#This Row],[EVM_LAST_EDITED_Day]],2)</f>
        <v>20</v>
      </c>
      <c r="P1036" s="25">
        <f>IFERROR(DATE(YEAR(Veg_Table[[#This Row],[EVM_LAST_EDITED2]]),MONTH(Veg_Table[[#This Row],[EVM_LAST_EDITED2]]),DAY(Veg_Table[[#This Row],[EVM_LAST_EDITED2]])),DATE(2019,1,1))</f>
        <v>43964</v>
      </c>
      <c r="Q1036" s="3">
        <f>VALUE(SUBSTITUTE(Veg_Table[[#This Row],[EVM_LAST_EDITED]],",",""))</f>
        <v>43964.443587962996</v>
      </c>
      <c r="R1036" s="1" t="str">
        <f>_xlfn.IFNA(IF(Veg_Table[[#This Row],[EVM_LAST_EDITOR]]="","zBlank EVM Last Editor",VLOOKUP(Veg_Table[[#This Row],[EVM_LAST_EDITOR]],Roster_Table[#All],4,FALSE)),"zAWRR Not in Roster")</f>
        <v>MGE</v>
      </c>
      <c r="S1036" s="1" t="str">
        <f>_xlfn.IFNA(IF(Veg_Table[[#This Row],[EVM_LAST_EDITOR]]="","zBlank EVM Last Editor",VLOOKUP(Veg_Table[[#This Row],[EVM_LAST_EDITOR]],Roster_Table[#All],16,FALSE)),"zCompany_AWRR not in Roster")</f>
        <v>MGE_Mountain G Enterprises</v>
      </c>
      <c r="T1036" s="2">
        <f>IFERROR(DATE(YEAR(Veg_Table[[#This Row],[Created2]]),MONTH(Veg_Table[[#This Row],[Created2]]),DAY(Veg_Table[[#This Row],[Created2]])),DATE(2019,1,1))</f>
        <v>43964</v>
      </c>
      <c r="U1036" s="3">
        <f>VALUE(SUBSTITUTE(Veg_Table[[#This Row],[Created]],",",""))</f>
        <v>43964.443587962996</v>
      </c>
      <c r="V1036" s="3" t="str">
        <f ca="1">IFERROR(_xlfn.IFNA(CELL("contents",INDIRECT(_xlfn.CONCAT("Veg_Table_Production_Data!",ADDRESS(MATCH(_xlfn.MAXIFS(#REF!,#REF!,"="&amp;Veg_Table[[#This Row],[AUTO_ID]],#REF!,"&lt;"&amp;Veg_Table[[#This Row],[EVM_LAST_EDITED_Day]]),#REF!,0),COLUMN(#REF!),4,1,)))),""),"")</f>
        <v/>
      </c>
      <c r="W1036" s="3" t="str">
        <f ca="1">IF(Veg_Table[[#This Row],[Previous_Prescription]]="","No",IF(Veg_Table[[#This Row],[Previous_Prescription]]=Veg_Table[[#This Row],[PRESCRIP]],"No","Yes"))</f>
        <v>No</v>
      </c>
      <c r="X1036" s="3" t="str">
        <f>IF(Veg_Table[[#This Row],[EVM_LAST_EDITED_Day]]=Veg_Table[[#This Row],[Created_Day]],"New","Old")</f>
        <v>New</v>
      </c>
      <c r="Y1036" s="1">
        <f>IFERROR(IF(FIND("delete",LOWER(Veg_Table[[#This Row],[PI_COMMENTS]]))&gt;=1,1,0),0)</f>
        <v>0</v>
      </c>
      <c r="Z1036" s="1" t="str">
        <f>_xlfn.IFNA(IF(Veg_Table[[#This Row],[EVM_LAST_EDITOR]]="","Yes",VLOOKUP(Veg_Table[[#This Row],[EVM_LAST_EDITOR]],Roster_Table[#All],15,FALSE)),"Yes")</f>
        <v>Yes</v>
      </c>
      <c r="AA103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36" s="1" t="str">
        <f>_xlfn.IFNA(VLOOKUP(Veg_Table[[#This Row],[EVM_LAST_EDITOR]],Roster_Table[#All],3,FALSE),"zAWRR Not in Roster")</f>
        <v>Tyler</v>
      </c>
      <c r="AC1036" s="1" t="str">
        <f>_xlfn.IFNA(VLOOKUP(Veg_Table[[#This Row],[EVM_LAST_EDITOR]],Roster_Table[#All],2,FALSE),"zAWRR Not in Roster")</f>
        <v>Rey</v>
      </c>
      <c r="AD1036" s="1" t="str">
        <f>IF(_xlfn.CONCAT(Veg_Table[[#This Row],[First_Name]]," ",Veg_Table[[#This Row],[Last_Name]])="zAWRR Not in Roster zAWRR Not in Roster","zAWRR Not in Roster",_xlfn.CONCAT(Veg_Table[[#This Row],[First_Name]]," ",Veg_Table[[#This Row],[Last_Name]]))</f>
        <v>Tyler Rey</v>
      </c>
      <c r="AE1036">
        <v>3225870</v>
      </c>
      <c r="AF1036" t="s">
        <v>5972</v>
      </c>
      <c r="AG1036" t="s">
        <v>93</v>
      </c>
      <c r="AH1036" t="s">
        <v>1670</v>
      </c>
      <c r="AI1036" t="s">
        <v>1966</v>
      </c>
      <c r="AJ1036" t="s">
        <v>36</v>
      </c>
      <c r="AL1036" t="s">
        <v>22</v>
      </c>
      <c r="AM1036" t="s">
        <v>38</v>
      </c>
      <c r="AN1036" t="s">
        <v>25</v>
      </c>
      <c r="AO1036" t="s">
        <v>25</v>
      </c>
      <c r="AP1036">
        <v>6</v>
      </c>
      <c r="AQ1036">
        <v>50</v>
      </c>
      <c r="AR1036" t="s">
        <v>511</v>
      </c>
      <c r="AS1036" t="s">
        <v>45</v>
      </c>
      <c r="AT1036" t="s">
        <v>515</v>
      </c>
      <c r="AV1036" t="s">
        <v>512</v>
      </c>
      <c r="AW1036" t="s">
        <v>5577</v>
      </c>
      <c r="AZ1036"/>
      <c r="BB1036" s="4"/>
      <c r="BD1036" t="s">
        <v>29</v>
      </c>
      <c r="BE1036" t="s">
        <v>25</v>
      </c>
      <c r="BF1036" t="s">
        <v>513</v>
      </c>
      <c r="BI1036" s="3"/>
      <c r="BJ1036" t="s">
        <v>5417</v>
      </c>
      <c r="BK1036" s="30" t="s">
        <v>166</v>
      </c>
      <c r="BL1036" s="3">
        <v>43964.44358796296</v>
      </c>
      <c r="BM1036" t="s">
        <v>31</v>
      </c>
      <c r="BN1036" t="s">
        <v>32</v>
      </c>
      <c r="BQ1036" t="s">
        <v>1025</v>
      </c>
      <c r="BR1036" t="s">
        <v>28</v>
      </c>
      <c r="BS1036" t="s">
        <v>28</v>
      </c>
      <c r="BT1036" t="s">
        <v>166</v>
      </c>
      <c r="BU1036" s="3">
        <v>43964.44358796296</v>
      </c>
      <c r="BV1036" t="s">
        <v>803</v>
      </c>
      <c r="BW1036" s="3">
        <v>43965.17118824074</v>
      </c>
      <c r="BX1036" t="s">
        <v>5578</v>
      </c>
      <c r="CG1036"/>
      <c r="CH1036"/>
      <c r="CI1036"/>
      <c r="CY1036"/>
      <c r="DA1036"/>
      <c r="DF1036"/>
    </row>
    <row r="1037" spans="1:110" x14ac:dyDescent="0.25">
      <c r="A1037" s="1">
        <f>IF(Veg_Table[[#This Row],[VP_STATUS]]="Hold",0,IF(OR(AND(Veg_Table[[#This Row],[PRESCRIP]]="NW_No Work",Veg_Table[[#This Row],[VP_STATUS]]&lt;&gt;"No Work Required Under EVM"),AND(Veg_Table[[#This Row],[VP_STATUS]]="No Work Required Under EVM",Veg_Table[[#This Row],[PRESCRIP]]&lt;&gt;"NW_No Work")),1,0))</f>
        <v>0</v>
      </c>
      <c r="B1037" s="1">
        <f>IF(Veg_Table[[#This Row],[SPECIES]]="",1,0)</f>
        <v>0</v>
      </c>
      <c r="C1037" s="1">
        <f>IF(Veg_Table[[#This Row],[DIAMETER]]="",1,0)</f>
        <v>0</v>
      </c>
      <c r="D1037" s="1">
        <f>IF(Veg_Table[[#This Row],[HEIGHT]]="",1,0)</f>
        <v>0</v>
      </c>
      <c r="E103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37" s="1">
        <f>IF(AND(Veg_Table[[#This Row],[TAT_RESULT]]="ABATE",Veg_Table[[#This Row],[PRESCRIP]]="NW_No Work"),1,0)</f>
        <v>0</v>
      </c>
      <c r="G1037" s="1">
        <f>IF(OR(Veg_Table[[#This Row],[Prescription R-Scale]]="NA",Veg_Table[[#This Row],[Diameter R-Scale]]="NA"),0,IF(Veg_Table[[#This Row],[Diameter R-Scale]]&lt;&gt;Veg_Table[[#This Row],[Prescription R-Scale]],1,0))</f>
        <v>0</v>
      </c>
      <c r="H1037" s="1">
        <f>IF(OR(AND(Veg_Table[[#This Row],[PRESCRIP]]="BC_Br Rmv", Veg_Table[[#This Row],[WOOD_MAN]]&lt;&gt;"Not Needed"),AND(Veg_Table[[#This Row],[PRESCRIP]]="BCS_Br Rmv+Trt", Veg_Table[[#This Row],[WOOD_MAN]]&lt;&gt;"Not Needed")),1,0)</f>
        <v>0</v>
      </c>
      <c r="I1037" s="1">
        <f ca="1">IF(AND(Veg_Table[[#This Row],[Prescription_Changed]]="Yes",Veg_Table[[#This Row],[TAT_RESULT]]=""),1,0)</f>
        <v>0</v>
      </c>
      <c r="J1037" s="1">
        <f ca="1">SUM(Veg_Table[[#This Row],[Prescription and Status do not match]:[Prescription_Edited_And_TAT_Is_Blank]])</f>
        <v>0</v>
      </c>
      <c r="K1037" s="1">
        <f ca="1">IF(Veg_Table[[#This Row],[Sum of Errors]]&gt;0,1,0)</f>
        <v>0</v>
      </c>
      <c r="L1037" s="1">
        <f>1</f>
        <v>1</v>
      </c>
      <c r="M103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037" s="1">
        <f>IF(OR(MID(Veg_Table[[#This Row],[PRESCRIP]],2,1)="1",MID(Veg_Table[[#This Row],[PRESCRIP]],2,1)="2",MID(Veg_Table[[#This Row],[PRESCRIP]],2,1)="3",MID(Veg_Table[[#This Row],[PRESCRIP]],2,1)="4"),_xlfn.NUMBERVALUE(MID(Veg_Table[[#This Row],[PRESCRIP]],2,1)),"NA")</f>
        <v>3</v>
      </c>
      <c r="O1037" s="1">
        <f>WEEKNUM(Veg_Table[[#This Row],[EVM_LAST_EDITED_Day]],2)</f>
        <v>20</v>
      </c>
      <c r="P1037" s="25">
        <f>IFERROR(DATE(YEAR(Veg_Table[[#This Row],[EVM_LAST_EDITED2]]),MONTH(Veg_Table[[#This Row],[EVM_LAST_EDITED2]]),DAY(Veg_Table[[#This Row],[EVM_LAST_EDITED2]])),DATE(2019,1,1))</f>
        <v>43964</v>
      </c>
      <c r="Q1037" s="3">
        <f>VALUE(SUBSTITUTE(Veg_Table[[#This Row],[EVM_LAST_EDITED]],",",""))</f>
        <v>43964.4441844213</v>
      </c>
      <c r="R1037" s="1" t="str">
        <f>_xlfn.IFNA(IF(Veg_Table[[#This Row],[EVM_LAST_EDITOR]]="","zBlank EVM Last Editor",VLOOKUP(Veg_Table[[#This Row],[EVM_LAST_EDITOR]],Roster_Table[#All],4,FALSE)),"zAWRR Not in Roster")</f>
        <v>MBG</v>
      </c>
      <c r="S1037" s="1" t="str">
        <f>_xlfn.IFNA(IF(Veg_Table[[#This Row],[EVM_LAST_EDITOR]]="","zBlank EVM Last Editor",VLOOKUP(Veg_Table[[#This Row],[EVM_LAST_EDITOR]],Roster_Table[#All],16,FALSE)),"zCompany_AWRR not in Roster")</f>
        <v>MBG_Mason, Bruce &amp; Girard</v>
      </c>
      <c r="T1037" s="2">
        <f>IFERROR(DATE(YEAR(Veg_Table[[#This Row],[Created2]]),MONTH(Veg_Table[[#This Row],[Created2]]),DAY(Veg_Table[[#This Row],[Created2]])),DATE(2019,1,1))</f>
        <v>43964</v>
      </c>
      <c r="U1037" s="3">
        <f>VALUE(SUBSTITUTE(Veg_Table[[#This Row],[Created]],",",""))</f>
        <v>43964.4441844213</v>
      </c>
      <c r="V1037" s="3" t="str">
        <f ca="1">IFERROR(_xlfn.IFNA(CELL("contents",INDIRECT(_xlfn.CONCAT("Veg_Table_Production_Data!",ADDRESS(MATCH(_xlfn.MAXIFS(#REF!,#REF!,"="&amp;Veg_Table[[#This Row],[AUTO_ID]],#REF!,"&lt;"&amp;Veg_Table[[#This Row],[EVM_LAST_EDITED_Day]]),#REF!,0),COLUMN(#REF!),4,1,)))),""),"")</f>
        <v/>
      </c>
      <c r="W1037" s="3" t="str">
        <f ca="1">IF(Veg_Table[[#This Row],[Previous_Prescription]]="","No",IF(Veg_Table[[#This Row],[Previous_Prescription]]=Veg_Table[[#This Row],[PRESCRIP]],"No","Yes"))</f>
        <v>No</v>
      </c>
      <c r="X1037" s="3" t="str">
        <f>IF(Veg_Table[[#This Row],[EVM_LAST_EDITED_Day]]=Veg_Table[[#This Row],[Created_Day]],"New","Old")</f>
        <v>New</v>
      </c>
      <c r="Y1037" s="1">
        <f>IFERROR(IF(FIND("delete",LOWER(Veg_Table[[#This Row],[PI_COMMENTS]]))&gt;=1,1,0),0)</f>
        <v>0</v>
      </c>
      <c r="Z1037" s="1" t="str">
        <f>_xlfn.IFNA(IF(Veg_Table[[#This Row],[EVM_LAST_EDITOR]]="","Yes",VLOOKUP(Veg_Table[[#This Row],[EVM_LAST_EDITOR]],Roster_Table[#All],15,FALSE)),"Yes")</f>
        <v>Yes</v>
      </c>
      <c r="AA103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37" s="1" t="str">
        <f>_xlfn.IFNA(VLOOKUP(Veg_Table[[#This Row],[EVM_LAST_EDITOR]],Roster_Table[#All],3,FALSE),"zAWRR Not in Roster")</f>
        <v>Nicholas</v>
      </c>
      <c r="AC1037" s="1" t="str">
        <f>_xlfn.IFNA(VLOOKUP(Veg_Table[[#This Row],[EVM_LAST_EDITOR]],Roster_Table[#All],2,FALSE),"zAWRR Not in Roster")</f>
        <v>Coleman</v>
      </c>
      <c r="AD1037" s="1" t="str">
        <f>IF(_xlfn.CONCAT(Veg_Table[[#This Row],[First_Name]]," ",Veg_Table[[#This Row],[Last_Name]])="zAWRR Not in Roster zAWRR Not in Roster","zAWRR Not in Roster",_xlfn.CONCAT(Veg_Table[[#This Row],[First_Name]]," ",Veg_Table[[#This Row],[Last_Name]]))</f>
        <v>Nicholas Coleman</v>
      </c>
      <c r="AE1037">
        <v>3223842</v>
      </c>
      <c r="AF1037" t="s">
        <v>5573</v>
      </c>
      <c r="AG1037" t="s">
        <v>93</v>
      </c>
      <c r="AH1037" t="s">
        <v>3444</v>
      </c>
      <c r="AI1037" t="s">
        <v>5510</v>
      </c>
      <c r="AJ1037" t="s">
        <v>36</v>
      </c>
      <c r="AL1037" t="s">
        <v>372</v>
      </c>
      <c r="AM1037" t="s">
        <v>40</v>
      </c>
      <c r="AN1037" t="s">
        <v>25</v>
      </c>
      <c r="AO1037" t="s">
        <v>25</v>
      </c>
      <c r="AP1037">
        <v>28</v>
      </c>
      <c r="AQ1037">
        <v>77</v>
      </c>
      <c r="AR1037" t="s">
        <v>514</v>
      </c>
      <c r="AS1037" t="s">
        <v>51</v>
      </c>
      <c r="AT1037" t="s">
        <v>522</v>
      </c>
      <c r="AV1037" t="s">
        <v>512</v>
      </c>
      <c r="AW1037" t="s">
        <v>5574</v>
      </c>
      <c r="AZ1037"/>
      <c r="BB1037" s="4"/>
      <c r="BD1037" t="s">
        <v>29</v>
      </c>
      <c r="BE1037" t="s">
        <v>25</v>
      </c>
      <c r="BF1037" t="s">
        <v>513</v>
      </c>
      <c r="BI1037" s="3"/>
      <c r="BJ1037" t="s">
        <v>4024</v>
      </c>
      <c r="BK1037" s="30" t="s">
        <v>107</v>
      </c>
      <c r="BL1037" s="3">
        <v>43964.4441844213</v>
      </c>
      <c r="BM1037" t="s">
        <v>31</v>
      </c>
      <c r="BN1037" t="s">
        <v>32</v>
      </c>
      <c r="BP1037" t="s">
        <v>3445</v>
      </c>
      <c r="BQ1037" t="s">
        <v>1025</v>
      </c>
      <c r="BR1037" t="s">
        <v>28</v>
      </c>
      <c r="BS1037" t="s">
        <v>28</v>
      </c>
      <c r="BT1037" t="s">
        <v>107</v>
      </c>
      <c r="BU1037" s="3">
        <v>43964.4441844213</v>
      </c>
      <c r="BV1037" t="s">
        <v>803</v>
      </c>
      <c r="BW1037" s="3">
        <v>43964.52277329861</v>
      </c>
      <c r="BX1037" t="s">
        <v>5575</v>
      </c>
      <c r="CG1037"/>
      <c r="CH1037"/>
      <c r="CI1037"/>
      <c r="CY1037"/>
      <c r="DA1037"/>
      <c r="DF1037"/>
    </row>
    <row r="1038" spans="1:110" x14ac:dyDescent="0.25">
      <c r="A1038" s="1">
        <f>IF(Veg_Table[[#This Row],[VP_STATUS]]="Hold",0,IF(OR(AND(Veg_Table[[#This Row],[PRESCRIP]]="NW_No Work",Veg_Table[[#This Row],[VP_STATUS]]&lt;&gt;"No Work Required Under EVM"),AND(Veg_Table[[#This Row],[VP_STATUS]]="No Work Required Under EVM",Veg_Table[[#This Row],[PRESCRIP]]&lt;&gt;"NW_No Work")),1,0))</f>
        <v>0</v>
      </c>
      <c r="B1038" s="1">
        <f>IF(Veg_Table[[#This Row],[SPECIES]]="",1,0)</f>
        <v>0</v>
      </c>
      <c r="C1038" s="1">
        <f>IF(Veg_Table[[#This Row],[DIAMETER]]="",1,0)</f>
        <v>0</v>
      </c>
      <c r="D1038" s="1">
        <f>IF(Veg_Table[[#This Row],[HEIGHT]]="",1,0)</f>
        <v>0</v>
      </c>
      <c r="E103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38" s="1">
        <f>IF(AND(Veg_Table[[#This Row],[TAT_RESULT]]="ABATE",Veg_Table[[#This Row],[PRESCRIP]]="NW_No Work"),1,0)</f>
        <v>0</v>
      </c>
      <c r="G1038" s="1">
        <f>IF(OR(Veg_Table[[#This Row],[Prescription R-Scale]]="NA",Veg_Table[[#This Row],[Diameter R-Scale]]="NA"),0,IF(Veg_Table[[#This Row],[Diameter R-Scale]]&lt;&gt;Veg_Table[[#This Row],[Prescription R-Scale]],1,0))</f>
        <v>0</v>
      </c>
      <c r="H1038" s="1">
        <f>IF(OR(AND(Veg_Table[[#This Row],[PRESCRIP]]="BC_Br Rmv", Veg_Table[[#This Row],[WOOD_MAN]]&lt;&gt;"Not Needed"),AND(Veg_Table[[#This Row],[PRESCRIP]]="BCS_Br Rmv+Trt", Veg_Table[[#This Row],[WOOD_MAN]]&lt;&gt;"Not Needed")),1,0)</f>
        <v>0</v>
      </c>
      <c r="I1038" s="1">
        <f ca="1">IF(AND(Veg_Table[[#This Row],[Prescription_Changed]]="Yes",Veg_Table[[#This Row],[TAT_RESULT]]=""),1,0)</f>
        <v>0</v>
      </c>
      <c r="J1038" s="1">
        <f ca="1">SUM(Veg_Table[[#This Row],[Prescription and Status do not match]:[Prescription_Edited_And_TAT_Is_Blank]])</f>
        <v>0</v>
      </c>
      <c r="K1038" s="1">
        <f ca="1">IF(Veg_Table[[#This Row],[Sum of Errors]]&gt;0,1,0)</f>
        <v>0</v>
      </c>
      <c r="L1038" s="1">
        <f>1</f>
        <v>1</v>
      </c>
      <c r="M1038"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038" s="1" t="str">
        <f>IF(OR(MID(Veg_Table[[#This Row],[PRESCRIP]],2,1)="1",MID(Veg_Table[[#This Row],[PRESCRIP]],2,1)="2",MID(Veg_Table[[#This Row],[PRESCRIP]],2,1)="3",MID(Veg_Table[[#This Row],[PRESCRIP]],2,1)="4"),_xlfn.NUMBERVALUE(MID(Veg_Table[[#This Row],[PRESCRIP]],2,1)),"NA")</f>
        <v>NA</v>
      </c>
      <c r="O1038" s="1">
        <f>WEEKNUM(Veg_Table[[#This Row],[EVM_LAST_EDITED_Day]],2)</f>
        <v>20</v>
      </c>
      <c r="P1038" s="25">
        <f>IFERROR(DATE(YEAR(Veg_Table[[#This Row],[EVM_LAST_EDITED2]]),MONTH(Veg_Table[[#This Row],[EVM_LAST_EDITED2]]),DAY(Veg_Table[[#This Row],[EVM_LAST_EDITED2]])),DATE(2019,1,1))</f>
        <v>43964</v>
      </c>
      <c r="Q1038" s="3">
        <f>VALUE(SUBSTITUTE(Veg_Table[[#This Row],[EVM_LAST_EDITED]],",",""))</f>
        <v>43964.445784351898</v>
      </c>
      <c r="R1038" s="1" t="str">
        <f>_xlfn.IFNA(IF(Veg_Table[[#This Row],[EVM_LAST_EDITOR]]="","zBlank EVM Last Editor",VLOOKUP(Veg_Table[[#This Row],[EVM_LAST_EDITOR]],Roster_Table[#All],4,FALSE)),"zAWRR Not in Roster")</f>
        <v>MBG</v>
      </c>
      <c r="S1038" s="1" t="str">
        <f>_xlfn.IFNA(IF(Veg_Table[[#This Row],[EVM_LAST_EDITOR]]="","zBlank EVM Last Editor",VLOOKUP(Veg_Table[[#This Row],[EVM_LAST_EDITOR]],Roster_Table[#All],16,FALSE)),"zCompany_AWRR not in Roster")</f>
        <v>MBG_Mason, Bruce &amp; Girard</v>
      </c>
      <c r="T1038" s="2">
        <f>IFERROR(DATE(YEAR(Veg_Table[[#This Row],[Created2]]),MONTH(Veg_Table[[#This Row],[Created2]]),DAY(Veg_Table[[#This Row],[Created2]])),DATE(2019,1,1))</f>
        <v>43964</v>
      </c>
      <c r="U1038" s="3">
        <f>VALUE(SUBSTITUTE(Veg_Table[[#This Row],[Created]],",",""))</f>
        <v>43964.445784351898</v>
      </c>
      <c r="V1038" s="3" t="str">
        <f ca="1">IFERROR(_xlfn.IFNA(CELL("contents",INDIRECT(_xlfn.CONCAT("Veg_Table_Production_Data!",ADDRESS(MATCH(_xlfn.MAXIFS(#REF!,#REF!,"="&amp;Veg_Table[[#This Row],[AUTO_ID]],#REF!,"&lt;"&amp;Veg_Table[[#This Row],[EVM_LAST_EDITED_Day]]),#REF!,0),COLUMN(#REF!),4,1,)))),""),"")</f>
        <v/>
      </c>
      <c r="W1038" s="3" t="str">
        <f ca="1">IF(Veg_Table[[#This Row],[Previous_Prescription]]="","No",IF(Veg_Table[[#This Row],[Previous_Prescription]]=Veg_Table[[#This Row],[PRESCRIP]],"No","Yes"))</f>
        <v>No</v>
      </c>
      <c r="X1038" s="3" t="str">
        <f>IF(Veg_Table[[#This Row],[EVM_LAST_EDITED_Day]]=Veg_Table[[#This Row],[Created_Day]],"New","Old")</f>
        <v>New</v>
      </c>
      <c r="Y1038" s="1">
        <f>IFERROR(IF(FIND("delete",LOWER(Veg_Table[[#This Row],[PI_COMMENTS]]))&gt;=1,1,0),0)</f>
        <v>0</v>
      </c>
      <c r="Z1038" s="1" t="str">
        <f>_xlfn.IFNA(IF(Veg_Table[[#This Row],[EVM_LAST_EDITOR]]="","Yes",VLOOKUP(Veg_Table[[#This Row],[EVM_LAST_EDITOR]],Roster_Table[#All],15,FALSE)),"Yes")</f>
        <v>Yes</v>
      </c>
      <c r="AA103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38" s="1" t="str">
        <f>_xlfn.IFNA(VLOOKUP(Veg_Table[[#This Row],[EVM_LAST_EDITOR]],Roster_Table[#All],3,FALSE),"zAWRR Not in Roster")</f>
        <v>Benjamin</v>
      </c>
      <c r="AC1038" s="1" t="str">
        <f>_xlfn.IFNA(VLOOKUP(Veg_Table[[#This Row],[EVM_LAST_EDITOR]],Roster_Table[#All],2,FALSE),"zAWRR Not in Roster")</f>
        <v>Post</v>
      </c>
      <c r="AD1038" s="1" t="str">
        <f>IF(_xlfn.CONCAT(Veg_Table[[#This Row],[First_Name]]," ",Veg_Table[[#This Row],[Last_Name]])="zAWRR Not in Roster zAWRR Not in Roster","zAWRR Not in Roster",_xlfn.CONCAT(Veg_Table[[#This Row],[First_Name]]," ",Veg_Table[[#This Row],[Last_Name]]))</f>
        <v>Benjamin Post</v>
      </c>
      <c r="AE1038">
        <v>3223917</v>
      </c>
      <c r="AF1038" t="s">
        <v>5570</v>
      </c>
      <c r="AG1038" t="s">
        <v>93</v>
      </c>
      <c r="AH1038" t="s">
        <v>3444</v>
      </c>
      <c r="AI1038" t="s">
        <v>5510</v>
      </c>
      <c r="AJ1038" t="s">
        <v>21</v>
      </c>
      <c r="AL1038" t="s">
        <v>372</v>
      </c>
      <c r="AM1038" t="s">
        <v>40</v>
      </c>
      <c r="AN1038" t="s">
        <v>25</v>
      </c>
      <c r="AO1038" t="s">
        <v>25</v>
      </c>
      <c r="AP1038">
        <v>51</v>
      </c>
      <c r="AQ1038">
        <v>78</v>
      </c>
      <c r="AR1038" t="s">
        <v>511</v>
      </c>
      <c r="AS1038" t="s">
        <v>24</v>
      </c>
      <c r="AT1038" t="s">
        <v>26</v>
      </c>
      <c r="AV1038" t="s">
        <v>512</v>
      </c>
      <c r="AW1038" t="s">
        <v>5571</v>
      </c>
      <c r="AZ1038"/>
      <c r="BB1038" s="4"/>
      <c r="BD1038" t="s">
        <v>29</v>
      </c>
      <c r="BE1038" t="s">
        <v>25</v>
      </c>
      <c r="BF1038" t="s">
        <v>513</v>
      </c>
      <c r="BI1038" s="3"/>
      <c r="BJ1038" t="s">
        <v>52</v>
      </c>
      <c r="BK1038" s="30" t="s">
        <v>120</v>
      </c>
      <c r="BL1038" s="3">
        <v>43964.445784351854</v>
      </c>
      <c r="BM1038" t="s">
        <v>31</v>
      </c>
      <c r="BN1038" t="s">
        <v>32</v>
      </c>
      <c r="BP1038" t="s">
        <v>3445</v>
      </c>
      <c r="BQ1038" t="s">
        <v>1025</v>
      </c>
      <c r="BR1038" t="s">
        <v>28</v>
      </c>
      <c r="BS1038" t="s">
        <v>28</v>
      </c>
      <c r="BT1038" t="s">
        <v>120</v>
      </c>
      <c r="BU1038" s="3">
        <v>43964.445784351854</v>
      </c>
      <c r="BV1038" t="s">
        <v>803</v>
      </c>
      <c r="BW1038" s="3">
        <v>43964.522805416666</v>
      </c>
      <c r="BX1038" t="s">
        <v>5572</v>
      </c>
      <c r="CG1038"/>
      <c r="CH1038"/>
      <c r="CI1038"/>
      <c r="CY1038"/>
      <c r="DA1038"/>
      <c r="DF1038"/>
    </row>
    <row r="1039" spans="1:110" x14ac:dyDescent="0.25">
      <c r="A1039" s="1">
        <f>IF(Veg_Table[[#This Row],[VP_STATUS]]="Hold",0,IF(OR(AND(Veg_Table[[#This Row],[PRESCRIP]]="NW_No Work",Veg_Table[[#This Row],[VP_STATUS]]&lt;&gt;"No Work Required Under EVM"),AND(Veg_Table[[#This Row],[VP_STATUS]]="No Work Required Under EVM",Veg_Table[[#This Row],[PRESCRIP]]&lt;&gt;"NW_No Work")),1,0))</f>
        <v>0</v>
      </c>
      <c r="B1039" s="1">
        <f>IF(Veg_Table[[#This Row],[SPECIES]]="",1,0)</f>
        <v>0</v>
      </c>
      <c r="C1039" s="1">
        <f>IF(Veg_Table[[#This Row],[DIAMETER]]="",1,0)</f>
        <v>0</v>
      </c>
      <c r="D1039" s="1">
        <f>IF(Veg_Table[[#This Row],[HEIGHT]]="",1,0)</f>
        <v>0</v>
      </c>
      <c r="E103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39" s="1">
        <f>IF(AND(Veg_Table[[#This Row],[TAT_RESULT]]="ABATE",Veg_Table[[#This Row],[PRESCRIP]]="NW_No Work"),1,0)</f>
        <v>0</v>
      </c>
      <c r="G1039" s="1">
        <f>IF(OR(Veg_Table[[#This Row],[Prescription R-Scale]]="NA",Veg_Table[[#This Row],[Diameter R-Scale]]="NA"),0,IF(Veg_Table[[#This Row],[Diameter R-Scale]]&lt;&gt;Veg_Table[[#This Row],[Prescription R-Scale]],1,0))</f>
        <v>0</v>
      </c>
      <c r="H1039" s="1">
        <f>IF(OR(AND(Veg_Table[[#This Row],[PRESCRIP]]="BC_Br Rmv", Veg_Table[[#This Row],[WOOD_MAN]]&lt;&gt;"Not Needed"),AND(Veg_Table[[#This Row],[PRESCRIP]]="BCS_Br Rmv+Trt", Veg_Table[[#This Row],[WOOD_MAN]]&lt;&gt;"Not Needed")),1,0)</f>
        <v>0</v>
      </c>
      <c r="I1039" s="1">
        <f ca="1">IF(AND(Veg_Table[[#This Row],[Prescription_Changed]]="Yes",Veg_Table[[#This Row],[TAT_RESULT]]=""),1,0)</f>
        <v>0</v>
      </c>
      <c r="J1039" s="1">
        <f ca="1">SUM(Veg_Table[[#This Row],[Prescription and Status do not match]:[Prescription_Edited_And_TAT_Is_Blank]])</f>
        <v>0</v>
      </c>
      <c r="K1039" s="1">
        <f ca="1">IF(Veg_Table[[#This Row],[Sum of Errors]]&gt;0,1,0)</f>
        <v>0</v>
      </c>
      <c r="L1039" s="1">
        <f>1</f>
        <v>1</v>
      </c>
      <c r="M1039"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039" s="1" t="str">
        <f>IF(OR(MID(Veg_Table[[#This Row],[PRESCRIP]],2,1)="1",MID(Veg_Table[[#This Row],[PRESCRIP]],2,1)="2",MID(Veg_Table[[#This Row],[PRESCRIP]],2,1)="3",MID(Veg_Table[[#This Row],[PRESCRIP]],2,1)="4"),_xlfn.NUMBERVALUE(MID(Veg_Table[[#This Row],[PRESCRIP]],2,1)),"NA")</f>
        <v>NA</v>
      </c>
      <c r="O1039" s="1">
        <f>WEEKNUM(Veg_Table[[#This Row],[EVM_LAST_EDITED_Day]],2)</f>
        <v>20</v>
      </c>
      <c r="P1039" s="25">
        <f>IFERROR(DATE(YEAR(Veg_Table[[#This Row],[EVM_LAST_EDITED2]]),MONTH(Veg_Table[[#This Row],[EVM_LAST_EDITED2]]),DAY(Veg_Table[[#This Row],[EVM_LAST_EDITED2]])),DATE(2019,1,1))</f>
        <v>43964</v>
      </c>
      <c r="Q1039" s="3">
        <f>VALUE(SUBSTITUTE(Veg_Table[[#This Row],[EVM_LAST_EDITED]],",",""))</f>
        <v>43964.447110370398</v>
      </c>
      <c r="R1039" s="1" t="str">
        <f>_xlfn.IFNA(IF(Veg_Table[[#This Row],[EVM_LAST_EDITOR]]="","zBlank EVM Last Editor",VLOOKUP(Veg_Table[[#This Row],[EVM_LAST_EDITOR]],Roster_Table[#All],4,FALSE)),"zAWRR Not in Roster")</f>
        <v>MBG</v>
      </c>
      <c r="S1039" s="1" t="str">
        <f>_xlfn.IFNA(IF(Veg_Table[[#This Row],[EVM_LAST_EDITOR]]="","zBlank EVM Last Editor",VLOOKUP(Veg_Table[[#This Row],[EVM_LAST_EDITOR]],Roster_Table[#All],16,FALSE)),"zCompany_AWRR not in Roster")</f>
        <v>MBG_Mason, Bruce &amp; Girard</v>
      </c>
      <c r="T1039" s="2">
        <f>IFERROR(DATE(YEAR(Veg_Table[[#This Row],[Created2]]),MONTH(Veg_Table[[#This Row],[Created2]]),DAY(Veg_Table[[#This Row],[Created2]])),DATE(2019,1,1))</f>
        <v>43964</v>
      </c>
      <c r="U1039" s="3">
        <f>VALUE(SUBSTITUTE(Veg_Table[[#This Row],[Created]],",",""))</f>
        <v>43964.447110370398</v>
      </c>
      <c r="V1039" s="3" t="str">
        <f ca="1">IFERROR(_xlfn.IFNA(CELL("contents",INDIRECT(_xlfn.CONCAT("Veg_Table_Production_Data!",ADDRESS(MATCH(_xlfn.MAXIFS(#REF!,#REF!,"="&amp;Veg_Table[[#This Row],[AUTO_ID]],#REF!,"&lt;"&amp;Veg_Table[[#This Row],[EVM_LAST_EDITED_Day]]),#REF!,0),COLUMN(#REF!),4,1,)))),""),"")</f>
        <v/>
      </c>
      <c r="W1039" s="3" t="str">
        <f ca="1">IF(Veg_Table[[#This Row],[Previous_Prescription]]="","No",IF(Veg_Table[[#This Row],[Previous_Prescription]]=Veg_Table[[#This Row],[PRESCRIP]],"No","Yes"))</f>
        <v>No</v>
      </c>
      <c r="X1039" s="3" t="str">
        <f>IF(Veg_Table[[#This Row],[EVM_LAST_EDITED_Day]]=Veg_Table[[#This Row],[Created_Day]],"New","Old")</f>
        <v>New</v>
      </c>
      <c r="Y1039" s="1">
        <f>IFERROR(IF(FIND("delete",LOWER(Veg_Table[[#This Row],[PI_COMMENTS]]))&gt;=1,1,0),0)</f>
        <v>0</v>
      </c>
      <c r="Z1039" s="1" t="str">
        <f>_xlfn.IFNA(IF(Veg_Table[[#This Row],[EVM_LAST_EDITOR]]="","Yes",VLOOKUP(Veg_Table[[#This Row],[EVM_LAST_EDITOR]],Roster_Table[#All],15,FALSE)),"Yes")</f>
        <v>Yes</v>
      </c>
      <c r="AA103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39" s="1" t="str">
        <f>_xlfn.IFNA(VLOOKUP(Veg_Table[[#This Row],[EVM_LAST_EDITOR]],Roster_Table[#All],3,FALSE),"zAWRR Not in Roster")</f>
        <v>Nathan</v>
      </c>
      <c r="AC1039" s="1" t="str">
        <f>_xlfn.IFNA(VLOOKUP(Veg_Table[[#This Row],[EVM_LAST_EDITOR]],Roster_Table[#All],2,FALSE),"zAWRR Not in Roster")</f>
        <v>Vik</v>
      </c>
      <c r="AD1039" s="1" t="str">
        <f>IF(_xlfn.CONCAT(Veg_Table[[#This Row],[First_Name]]," ",Veg_Table[[#This Row],[Last_Name]])="zAWRR Not in Roster zAWRR Not in Roster","zAWRR Not in Roster",_xlfn.CONCAT(Veg_Table[[#This Row],[First_Name]]," ",Veg_Table[[#This Row],[Last_Name]]))</f>
        <v>Nathan Vik</v>
      </c>
      <c r="AE1039">
        <v>3223932</v>
      </c>
      <c r="AF1039" t="s">
        <v>5567</v>
      </c>
      <c r="AG1039" t="s">
        <v>93</v>
      </c>
      <c r="AH1039" t="s">
        <v>3444</v>
      </c>
      <c r="AI1039" t="s">
        <v>3436</v>
      </c>
      <c r="AJ1039" t="s">
        <v>21</v>
      </c>
      <c r="AL1039" t="s">
        <v>372</v>
      </c>
      <c r="AM1039" t="s">
        <v>40</v>
      </c>
      <c r="AN1039" t="s">
        <v>25</v>
      </c>
      <c r="AO1039" t="s">
        <v>25</v>
      </c>
      <c r="AP1039">
        <v>39</v>
      </c>
      <c r="AQ1039">
        <v>77</v>
      </c>
      <c r="AR1039" t="s">
        <v>511</v>
      </c>
      <c r="AS1039" t="s">
        <v>24</v>
      </c>
      <c r="AT1039" t="s">
        <v>26</v>
      </c>
      <c r="AV1039" t="s">
        <v>512</v>
      </c>
      <c r="AW1039" t="s">
        <v>5568</v>
      </c>
      <c r="AZ1039"/>
      <c r="BB1039" s="4"/>
      <c r="BD1039" t="s">
        <v>29</v>
      </c>
      <c r="BE1039" t="s">
        <v>25</v>
      </c>
      <c r="BF1039" t="s">
        <v>513</v>
      </c>
      <c r="BI1039" s="3"/>
      <c r="BJ1039" t="s">
        <v>27</v>
      </c>
      <c r="BK1039" s="30" t="s">
        <v>115</v>
      </c>
      <c r="BL1039" s="3">
        <v>43964.447110370369</v>
      </c>
      <c r="BM1039" t="s">
        <v>31</v>
      </c>
      <c r="BN1039" t="s">
        <v>32</v>
      </c>
      <c r="BP1039" t="s">
        <v>3445</v>
      </c>
      <c r="BQ1039" t="s">
        <v>1025</v>
      </c>
      <c r="BR1039" t="s">
        <v>28</v>
      </c>
      <c r="BS1039" t="s">
        <v>28</v>
      </c>
      <c r="BT1039" t="s">
        <v>115</v>
      </c>
      <c r="BU1039" s="3">
        <v>43964.447110370369</v>
      </c>
      <c r="BV1039" t="s">
        <v>803</v>
      </c>
      <c r="BW1039" s="3">
        <v>43964.522814525466</v>
      </c>
      <c r="BX1039" t="s">
        <v>5569</v>
      </c>
      <c r="CG1039"/>
      <c r="CH1039"/>
      <c r="CI1039"/>
      <c r="CY1039"/>
      <c r="DA1039"/>
      <c r="DF1039"/>
    </row>
    <row r="1040" spans="1:110" x14ac:dyDescent="0.25">
      <c r="A1040" s="1">
        <f>IF(Veg_Table[[#This Row],[VP_STATUS]]="Hold",0,IF(OR(AND(Veg_Table[[#This Row],[PRESCRIP]]="NW_No Work",Veg_Table[[#This Row],[VP_STATUS]]&lt;&gt;"No Work Required Under EVM"),AND(Veg_Table[[#This Row],[VP_STATUS]]="No Work Required Under EVM",Veg_Table[[#This Row],[PRESCRIP]]&lt;&gt;"NW_No Work")),1,0))</f>
        <v>0</v>
      </c>
      <c r="B1040" s="1">
        <f>IF(Veg_Table[[#This Row],[SPECIES]]="",1,0)</f>
        <v>0</v>
      </c>
      <c r="C1040" s="1">
        <f>IF(Veg_Table[[#This Row],[DIAMETER]]="",1,0)</f>
        <v>0</v>
      </c>
      <c r="D1040" s="1">
        <f>IF(Veg_Table[[#This Row],[HEIGHT]]="",1,0)</f>
        <v>0</v>
      </c>
      <c r="E104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40" s="1">
        <f>IF(AND(Veg_Table[[#This Row],[TAT_RESULT]]="ABATE",Veg_Table[[#This Row],[PRESCRIP]]="NW_No Work"),1,0)</f>
        <v>0</v>
      </c>
      <c r="G1040" s="1">
        <f>IF(OR(Veg_Table[[#This Row],[Prescription R-Scale]]="NA",Veg_Table[[#This Row],[Diameter R-Scale]]="NA"),0,IF(Veg_Table[[#This Row],[Diameter R-Scale]]&lt;&gt;Veg_Table[[#This Row],[Prescription R-Scale]],1,0))</f>
        <v>0</v>
      </c>
      <c r="H1040" s="1">
        <f>IF(OR(AND(Veg_Table[[#This Row],[PRESCRIP]]="BC_Br Rmv", Veg_Table[[#This Row],[WOOD_MAN]]&lt;&gt;"Not Needed"),AND(Veg_Table[[#This Row],[PRESCRIP]]="BCS_Br Rmv+Trt", Veg_Table[[#This Row],[WOOD_MAN]]&lt;&gt;"Not Needed")),1,0)</f>
        <v>0</v>
      </c>
      <c r="I1040" s="1">
        <f ca="1">IF(AND(Veg_Table[[#This Row],[Prescription_Changed]]="Yes",Veg_Table[[#This Row],[TAT_RESULT]]=""),1,0)</f>
        <v>0</v>
      </c>
      <c r="J1040" s="1">
        <f ca="1">SUM(Veg_Table[[#This Row],[Prescription and Status do not match]:[Prescription_Edited_And_TAT_Is_Blank]])</f>
        <v>0</v>
      </c>
      <c r="K1040" s="1">
        <f ca="1">IF(Veg_Table[[#This Row],[Sum of Errors]]&gt;0,1,0)</f>
        <v>0</v>
      </c>
      <c r="L1040" s="1">
        <f>1</f>
        <v>1</v>
      </c>
      <c r="M104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040" s="1">
        <f>IF(OR(MID(Veg_Table[[#This Row],[PRESCRIP]],2,1)="1",MID(Veg_Table[[#This Row],[PRESCRIP]],2,1)="2",MID(Veg_Table[[#This Row],[PRESCRIP]],2,1)="3",MID(Veg_Table[[#This Row],[PRESCRIP]],2,1)="4"),_xlfn.NUMBERVALUE(MID(Veg_Table[[#This Row],[PRESCRIP]],2,1)),"NA")</f>
        <v>1</v>
      </c>
      <c r="O1040" s="1">
        <f>WEEKNUM(Veg_Table[[#This Row],[EVM_LAST_EDITED_Day]],2)</f>
        <v>20</v>
      </c>
      <c r="P1040" s="25">
        <f>IFERROR(DATE(YEAR(Veg_Table[[#This Row],[EVM_LAST_EDITED2]]),MONTH(Veg_Table[[#This Row],[EVM_LAST_EDITED2]]),DAY(Veg_Table[[#This Row],[EVM_LAST_EDITED2]])),DATE(2019,1,1))</f>
        <v>43964</v>
      </c>
      <c r="Q1040" s="3">
        <f>VALUE(SUBSTITUTE(Veg_Table[[#This Row],[EVM_LAST_EDITED]],",",""))</f>
        <v>43964.453819444403</v>
      </c>
      <c r="R1040" s="1" t="str">
        <f>_xlfn.IFNA(IF(Veg_Table[[#This Row],[EVM_LAST_EDITOR]]="","zBlank EVM Last Editor",VLOOKUP(Veg_Table[[#This Row],[EVM_LAST_EDITOR]],Roster_Table[#All],4,FALSE)),"zAWRR Not in Roster")</f>
        <v>MGE</v>
      </c>
      <c r="S1040" s="1" t="str">
        <f>_xlfn.IFNA(IF(Veg_Table[[#This Row],[EVM_LAST_EDITOR]]="","zBlank EVM Last Editor",VLOOKUP(Veg_Table[[#This Row],[EVM_LAST_EDITOR]],Roster_Table[#All],16,FALSE)),"zCompany_AWRR not in Roster")</f>
        <v>MGE_Mountain G Enterprises</v>
      </c>
      <c r="T1040" s="2">
        <f>IFERROR(DATE(YEAR(Veg_Table[[#This Row],[Created2]]),MONTH(Veg_Table[[#This Row],[Created2]]),DAY(Veg_Table[[#This Row],[Created2]])),DATE(2019,1,1))</f>
        <v>43923</v>
      </c>
      <c r="U1040" s="3">
        <f>VALUE(SUBSTITUTE(Veg_Table[[#This Row],[Created]],",",""))</f>
        <v>43923.546215277798</v>
      </c>
      <c r="V1040" s="3" t="str">
        <f ca="1">IFERROR(_xlfn.IFNA(CELL("contents",INDIRECT(_xlfn.CONCAT("Veg_Table_Production_Data!",ADDRESS(MATCH(_xlfn.MAXIFS(#REF!,#REF!,"="&amp;Veg_Table[[#This Row],[AUTO_ID]],#REF!,"&lt;"&amp;Veg_Table[[#This Row],[EVM_LAST_EDITED_Day]]),#REF!,0),COLUMN(#REF!),4,1,)))),""),"")</f>
        <v/>
      </c>
      <c r="W1040" s="3" t="str">
        <f ca="1">IF(Veg_Table[[#This Row],[Previous_Prescription]]="","No",IF(Veg_Table[[#This Row],[Previous_Prescription]]=Veg_Table[[#This Row],[PRESCRIP]],"No","Yes"))</f>
        <v>No</v>
      </c>
      <c r="X1040" s="3" t="str">
        <f>IF(Veg_Table[[#This Row],[EVM_LAST_EDITED_Day]]=Veg_Table[[#This Row],[Created_Day]],"New","Old")</f>
        <v>Old</v>
      </c>
      <c r="Y1040" s="1">
        <f>IFERROR(IF(FIND("delete",LOWER(Veg_Table[[#This Row],[PI_COMMENTS]]))&gt;=1,1,0),0)</f>
        <v>0</v>
      </c>
      <c r="Z1040" s="1" t="str">
        <f>_xlfn.IFNA(IF(Veg_Table[[#This Row],[EVM_LAST_EDITOR]]="","Yes",VLOOKUP(Veg_Table[[#This Row],[EVM_LAST_EDITOR]],Roster_Table[#All],15,FALSE)),"Yes")</f>
        <v>Yes</v>
      </c>
      <c r="AA104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40" s="1" t="str">
        <f>_xlfn.IFNA(VLOOKUP(Veg_Table[[#This Row],[EVM_LAST_EDITOR]],Roster_Table[#All],3,FALSE),"zAWRR Not in Roster")</f>
        <v>Tyler</v>
      </c>
      <c r="AC1040" s="1" t="str">
        <f>_xlfn.IFNA(VLOOKUP(Veg_Table[[#This Row],[EVM_LAST_EDITOR]],Roster_Table[#All],2,FALSE),"zAWRR Not in Roster")</f>
        <v>Rey</v>
      </c>
      <c r="AD1040" s="1" t="str">
        <f>IF(_xlfn.CONCAT(Veg_Table[[#This Row],[First_Name]]," ",Veg_Table[[#This Row],[Last_Name]])="zAWRR Not in Roster zAWRR Not in Roster","zAWRR Not in Roster",_xlfn.CONCAT(Veg_Table[[#This Row],[First_Name]]," ",Veg_Table[[#This Row],[Last_Name]]))</f>
        <v>Tyler Rey</v>
      </c>
      <c r="AE1040">
        <v>2975075</v>
      </c>
      <c r="AF1040" t="s">
        <v>5564</v>
      </c>
      <c r="AG1040" t="s">
        <v>93</v>
      </c>
      <c r="AH1040" t="s">
        <v>1670</v>
      </c>
      <c r="AI1040" t="s">
        <v>1966</v>
      </c>
      <c r="AJ1040" t="s">
        <v>36</v>
      </c>
      <c r="AL1040" t="s">
        <v>22</v>
      </c>
      <c r="AM1040" t="s">
        <v>38</v>
      </c>
      <c r="AN1040" t="s">
        <v>25</v>
      </c>
      <c r="AO1040" t="s">
        <v>25</v>
      </c>
      <c r="AP1040">
        <v>9</v>
      </c>
      <c r="AQ1040">
        <v>73</v>
      </c>
      <c r="AR1040" t="s">
        <v>511</v>
      </c>
      <c r="AS1040" t="s">
        <v>45</v>
      </c>
      <c r="AT1040" t="s">
        <v>515</v>
      </c>
      <c r="AV1040" t="s">
        <v>512</v>
      </c>
      <c r="AW1040" t="s">
        <v>5565</v>
      </c>
      <c r="AZ1040"/>
      <c r="BB1040" s="4"/>
      <c r="BD1040" t="s">
        <v>29</v>
      </c>
      <c r="BE1040" t="s">
        <v>25</v>
      </c>
      <c r="BF1040" t="s">
        <v>513</v>
      </c>
      <c r="BI1040" s="3"/>
      <c r="BJ1040" t="s">
        <v>3437</v>
      </c>
      <c r="BK1040" s="30" t="s">
        <v>166</v>
      </c>
      <c r="BL1040" s="3">
        <v>43964.453819444447</v>
      </c>
      <c r="BM1040" t="s">
        <v>31</v>
      </c>
      <c r="BN1040" t="s">
        <v>32</v>
      </c>
      <c r="BP1040" t="s">
        <v>1671</v>
      </c>
      <c r="BQ1040" t="s">
        <v>1025</v>
      </c>
      <c r="BR1040" t="s">
        <v>28</v>
      </c>
      <c r="BS1040" t="s">
        <v>28</v>
      </c>
      <c r="BT1040" t="s">
        <v>166</v>
      </c>
      <c r="BU1040" s="3">
        <v>43923.546215277776</v>
      </c>
      <c r="BV1040" t="s">
        <v>803</v>
      </c>
      <c r="BW1040" s="3">
        <v>43964.64853619213</v>
      </c>
      <c r="BX1040" t="s">
        <v>5566</v>
      </c>
      <c r="CG1040"/>
      <c r="CH1040"/>
      <c r="CI1040"/>
      <c r="CY1040"/>
      <c r="DA1040"/>
      <c r="DF1040"/>
    </row>
    <row r="1041" spans="1:110" x14ac:dyDescent="0.25">
      <c r="A1041" s="1">
        <f>IF(Veg_Table[[#This Row],[VP_STATUS]]="Hold",0,IF(OR(AND(Veg_Table[[#This Row],[PRESCRIP]]="NW_No Work",Veg_Table[[#This Row],[VP_STATUS]]&lt;&gt;"No Work Required Under EVM"),AND(Veg_Table[[#This Row],[VP_STATUS]]="No Work Required Under EVM",Veg_Table[[#This Row],[PRESCRIP]]&lt;&gt;"NW_No Work")),1,0))</f>
        <v>0</v>
      </c>
      <c r="B1041" s="1">
        <f>IF(Veg_Table[[#This Row],[SPECIES]]="",1,0)</f>
        <v>0</v>
      </c>
      <c r="C1041" s="1">
        <f>IF(Veg_Table[[#This Row],[DIAMETER]]="",1,0)</f>
        <v>0</v>
      </c>
      <c r="D1041" s="1">
        <f>IF(Veg_Table[[#This Row],[HEIGHT]]="",1,0)</f>
        <v>0</v>
      </c>
      <c r="E104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41" s="1">
        <f>IF(AND(Veg_Table[[#This Row],[TAT_RESULT]]="ABATE",Veg_Table[[#This Row],[PRESCRIP]]="NW_No Work"),1,0)</f>
        <v>0</v>
      </c>
      <c r="G1041" s="1">
        <f>IF(OR(Veg_Table[[#This Row],[Prescription R-Scale]]="NA",Veg_Table[[#This Row],[Diameter R-Scale]]="NA"),0,IF(Veg_Table[[#This Row],[Diameter R-Scale]]&lt;&gt;Veg_Table[[#This Row],[Prescription R-Scale]],1,0))</f>
        <v>0</v>
      </c>
      <c r="H1041" s="1">
        <f>IF(OR(AND(Veg_Table[[#This Row],[PRESCRIP]]="BC_Br Rmv", Veg_Table[[#This Row],[WOOD_MAN]]&lt;&gt;"Not Needed"),AND(Veg_Table[[#This Row],[PRESCRIP]]="BCS_Br Rmv+Trt", Veg_Table[[#This Row],[WOOD_MAN]]&lt;&gt;"Not Needed")),1,0)</f>
        <v>0</v>
      </c>
      <c r="I1041" s="1">
        <f ca="1">IF(AND(Veg_Table[[#This Row],[Prescription_Changed]]="Yes",Veg_Table[[#This Row],[TAT_RESULT]]=""),1,0)</f>
        <v>0</v>
      </c>
      <c r="J1041" s="1">
        <f ca="1">SUM(Veg_Table[[#This Row],[Prescription and Status do not match]:[Prescription_Edited_And_TAT_Is_Blank]])</f>
        <v>0</v>
      </c>
      <c r="K1041" s="1">
        <f ca="1">IF(Veg_Table[[#This Row],[Sum of Errors]]&gt;0,1,0)</f>
        <v>0</v>
      </c>
      <c r="L1041" s="1">
        <f>1</f>
        <v>1</v>
      </c>
      <c r="M104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041" s="1" t="str">
        <f>IF(OR(MID(Veg_Table[[#This Row],[PRESCRIP]],2,1)="1",MID(Veg_Table[[#This Row],[PRESCRIP]],2,1)="2",MID(Veg_Table[[#This Row],[PRESCRIP]],2,1)="3",MID(Veg_Table[[#This Row],[PRESCRIP]],2,1)="4"),_xlfn.NUMBERVALUE(MID(Veg_Table[[#This Row],[PRESCRIP]],2,1)),"NA")</f>
        <v>NA</v>
      </c>
      <c r="O1041" s="1">
        <f>WEEKNUM(Veg_Table[[#This Row],[EVM_LAST_EDITED_Day]],2)</f>
        <v>20</v>
      </c>
      <c r="P1041" s="25">
        <f>IFERROR(DATE(YEAR(Veg_Table[[#This Row],[EVM_LAST_EDITED2]]),MONTH(Veg_Table[[#This Row],[EVM_LAST_EDITED2]]),DAY(Veg_Table[[#This Row],[EVM_LAST_EDITED2]])),DATE(2019,1,1))</f>
        <v>43964</v>
      </c>
      <c r="Q1041" s="3">
        <f>VALUE(SUBSTITUTE(Veg_Table[[#This Row],[EVM_LAST_EDITED]],",",""))</f>
        <v>43964.453913807803</v>
      </c>
      <c r="R1041" s="1" t="str">
        <f>_xlfn.IFNA(IF(Veg_Table[[#This Row],[EVM_LAST_EDITOR]]="","zBlank EVM Last Editor",VLOOKUP(Veg_Table[[#This Row],[EVM_LAST_EDITOR]],Roster_Table[#All],4,FALSE)),"zAWRR Not in Roster")</f>
        <v>MFE</v>
      </c>
      <c r="S1041" s="1" t="str">
        <f>_xlfn.IFNA(IF(Veg_Table[[#This Row],[EVM_LAST_EDITOR]]="","zBlank EVM Last Editor",VLOOKUP(Veg_Table[[#This Row],[EVM_LAST_EDITOR]],Roster_Table[#All],16,FALSE)),"zCompany_AWRR not in Roster")</f>
        <v>Not in Sierra Roster</v>
      </c>
      <c r="T1041" s="2">
        <f>IFERROR(DATE(YEAR(Veg_Table[[#This Row],[Created2]]),MONTH(Veg_Table[[#This Row],[Created2]]),DAY(Veg_Table[[#This Row],[Created2]])),DATE(2019,1,1))</f>
        <v>0</v>
      </c>
      <c r="U1041" s="3">
        <f>VALUE(SUBSTITUTE(Veg_Table[[#This Row],[Created]],",",""))</f>
        <v>0.70833333333333304</v>
      </c>
      <c r="V1041" s="3" t="str">
        <f ca="1">IFERROR(_xlfn.IFNA(CELL("contents",INDIRECT(_xlfn.CONCAT("Veg_Table_Production_Data!",ADDRESS(MATCH(_xlfn.MAXIFS(#REF!,#REF!,"="&amp;Veg_Table[[#This Row],[AUTO_ID]],#REF!,"&lt;"&amp;Veg_Table[[#This Row],[EVM_LAST_EDITED_Day]]),#REF!,0),COLUMN(#REF!),4,1,)))),""),"")</f>
        <v/>
      </c>
      <c r="W1041" s="3" t="str">
        <f ca="1">IF(Veg_Table[[#This Row],[Previous_Prescription]]="","No",IF(Veg_Table[[#This Row],[Previous_Prescription]]=Veg_Table[[#This Row],[PRESCRIP]],"No","Yes"))</f>
        <v>No</v>
      </c>
      <c r="X1041" s="3" t="str">
        <f>IF(Veg_Table[[#This Row],[EVM_LAST_EDITED_Day]]=Veg_Table[[#This Row],[Created_Day]],"New","Old")</f>
        <v>Old</v>
      </c>
      <c r="Y1041" s="1">
        <f>IFERROR(IF(FIND("delete",LOWER(Veg_Table[[#This Row],[PI_COMMENTS]]))&gt;=1,1,0),0)</f>
        <v>0</v>
      </c>
      <c r="Z1041" s="1" t="str">
        <f>_xlfn.IFNA(IF(Veg_Table[[#This Row],[EVM_LAST_EDITOR]]="","Yes",VLOOKUP(Veg_Table[[#This Row],[EVM_LAST_EDITOR]],Roster_Table[#All],15,FALSE)),"Yes")</f>
        <v>No</v>
      </c>
      <c r="AA104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41" s="1" t="str">
        <f>_xlfn.IFNA(VLOOKUP(Veg_Table[[#This Row],[EVM_LAST_EDITOR]],Roster_Table[#All],3,FALSE),"zAWRR Not in Roster")</f>
        <v>Thomas</v>
      </c>
      <c r="AC1041" s="1" t="str">
        <f>_xlfn.IFNA(VLOOKUP(Veg_Table[[#This Row],[EVM_LAST_EDITOR]],Roster_Table[#All],2,FALSE),"zAWRR Not in Roster")</f>
        <v>James</v>
      </c>
      <c r="AD1041" s="1" t="str">
        <f>IF(_xlfn.CONCAT(Veg_Table[[#This Row],[First_Name]]," ",Veg_Table[[#This Row],[Last_Name]])="zAWRR Not in Roster zAWRR Not in Roster","zAWRR Not in Roster",_xlfn.CONCAT(Veg_Table[[#This Row],[First_Name]]," ",Veg_Table[[#This Row],[Last_Name]]))</f>
        <v>Thomas James</v>
      </c>
      <c r="AE1041">
        <v>1764523</v>
      </c>
      <c r="AF1041" t="s">
        <v>3625</v>
      </c>
      <c r="AG1041" t="s">
        <v>30</v>
      </c>
      <c r="AH1041" t="s">
        <v>2073</v>
      </c>
      <c r="AI1041" t="s">
        <v>3533</v>
      </c>
      <c r="AJ1041" t="s">
        <v>820</v>
      </c>
      <c r="AK1041" t="s">
        <v>28</v>
      </c>
      <c r="AL1041" t="s">
        <v>830</v>
      </c>
      <c r="AM1041" t="s">
        <v>1003</v>
      </c>
      <c r="AN1041" t="s">
        <v>25</v>
      </c>
      <c r="AO1041" t="s">
        <v>25</v>
      </c>
      <c r="AP1041">
        <v>26</v>
      </c>
      <c r="AQ1041">
        <v>35</v>
      </c>
      <c r="AR1041" t="s">
        <v>511</v>
      </c>
      <c r="AS1041" t="s">
        <v>901</v>
      </c>
      <c r="AT1041" t="s">
        <v>26</v>
      </c>
      <c r="AU1041" t="s">
        <v>25</v>
      </c>
      <c r="AV1041" t="s">
        <v>512</v>
      </c>
      <c r="AW1041" t="s">
        <v>3626</v>
      </c>
      <c r="AX1041" t="s">
        <v>825</v>
      </c>
      <c r="AY1041" t="s">
        <v>825</v>
      </c>
      <c r="AZ1041">
        <v>5807646</v>
      </c>
      <c r="BA1041" t="s">
        <v>901</v>
      </c>
      <c r="BB1041" s="4">
        <v>43964.453771400462</v>
      </c>
      <c r="BC1041" t="s">
        <v>837</v>
      </c>
      <c r="BD1041" t="s">
        <v>29</v>
      </c>
      <c r="BF1041" t="s">
        <v>28</v>
      </c>
      <c r="BG1041" t="s">
        <v>28</v>
      </c>
      <c r="BH1041" t="s">
        <v>28</v>
      </c>
      <c r="BI1041" s="3"/>
      <c r="BJ1041" t="s">
        <v>4135</v>
      </c>
      <c r="BK1041" s="30" t="s">
        <v>694</v>
      </c>
      <c r="BL1041" s="3">
        <v>43964.453913807869</v>
      </c>
      <c r="BM1041" t="s">
        <v>31</v>
      </c>
      <c r="BN1041" t="s">
        <v>32</v>
      </c>
      <c r="BO1041" t="s">
        <v>2075</v>
      </c>
      <c r="BP1041" t="s">
        <v>2076</v>
      </c>
      <c r="BQ1041" t="s">
        <v>826</v>
      </c>
      <c r="BR1041" t="s">
        <v>28</v>
      </c>
      <c r="BS1041" t="s">
        <v>28</v>
      </c>
      <c r="BT1041" t="s">
        <v>883</v>
      </c>
      <c r="BU1041" s="3">
        <v>0.70833333333333326</v>
      </c>
      <c r="BV1041" t="s">
        <v>803</v>
      </c>
      <c r="BW1041" s="3">
        <v>43964.480933564817</v>
      </c>
      <c r="BX1041" t="s">
        <v>3627</v>
      </c>
      <c r="CG1041"/>
      <c r="CH1041"/>
      <c r="CI1041"/>
      <c r="CY1041"/>
      <c r="DA1041"/>
      <c r="DF1041"/>
    </row>
    <row r="1042" spans="1:110" x14ac:dyDescent="0.25">
      <c r="A1042" s="1">
        <f>IF(Veg_Table[[#This Row],[VP_STATUS]]="Hold",0,IF(OR(AND(Veg_Table[[#This Row],[PRESCRIP]]="NW_No Work",Veg_Table[[#This Row],[VP_STATUS]]&lt;&gt;"No Work Required Under EVM"),AND(Veg_Table[[#This Row],[VP_STATUS]]="No Work Required Under EVM",Veg_Table[[#This Row],[PRESCRIP]]&lt;&gt;"NW_No Work")),1,0))</f>
        <v>0</v>
      </c>
      <c r="B1042" s="1">
        <f>IF(Veg_Table[[#This Row],[SPECIES]]="",1,0)</f>
        <v>0</v>
      </c>
      <c r="C1042" s="1">
        <f>IF(Veg_Table[[#This Row],[DIAMETER]]="",1,0)</f>
        <v>0</v>
      </c>
      <c r="D1042" s="1">
        <f>IF(Veg_Table[[#This Row],[HEIGHT]]="",1,0)</f>
        <v>0</v>
      </c>
      <c r="E104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42" s="1">
        <f>IF(AND(Veg_Table[[#This Row],[TAT_RESULT]]="ABATE",Veg_Table[[#This Row],[PRESCRIP]]="NW_No Work"),1,0)</f>
        <v>0</v>
      </c>
      <c r="G1042" s="1">
        <f>IF(OR(Veg_Table[[#This Row],[Prescription R-Scale]]="NA",Veg_Table[[#This Row],[Diameter R-Scale]]="NA"),0,IF(Veg_Table[[#This Row],[Diameter R-Scale]]&lt;&gt;Veg_Table[[#This Row],[Prescription R-Scale]],1,0))</f>
        <v>0</v>
      </c>
      <c r="H1042" s="1">
        <f>IF(OR(AND(Veg_Table[[#This Row],[PRESCRIP]]="BC_Br Rmv", Veg_Table[[#This Row],[WOOD_MAN]]&lt;&gt;"Not Needed"),AND(Veg_Table[[#This Row],[PRESCRIP]]="BCS_Br Rmv+Trt", Veg_Table[[#This Row],[WOOD_MAN]]&lt;&gt;"Not Needed")),1,0)</f>
        <v>0</v>
      </c>
      <c r="I1042" s="1">
        <f ca="1">IF(AND(Veg_Table[[#This Row],[Prescription_Changed]]="Yes",Veg_Table[[#This Row],[TAT_RESULT]]=""),1,0)</f>
        <v>0</v>
      </c>
      <c r="J1042" s="1">
        <f ca="1">SUM(Veg_Table[[#This Row],[Prescription and Status do not match]:[Prescription_Edited_And_TAT_Is_Blank]])</f>
        <v>0</v>
      </c>
      <c r="K1042" s="1">
        <f ca="1">IF(Veg_Table[[#This Row],[Sum of Errors]]&gt;0,1,0)</f>
        <v>0</v>
      </c>
      <c r="L1042" s="1">
        <f>1</f>
        <v>1</v>
      </c>
      <c r="M104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042" s="1">
        <f>IF(OR(MID(Veg_Table[[#This Row],[PRESCRIP]],2,1)="1",MID(Veg_Table[[#This Row],[PRESCRIP]],2,1)="2",MID(Veg_Table[[#This Row],[PRESCRIP]],2,1)="3",MID(Veg_Table[[#This Row],[PRESCRIP]],2,1)="4"),_xlfn.NUMBERVALUE(MID(Veg_Table[[#This Row],[PRESCRIP]],2,1)),"NA")</f>
        <v>1</v>
      </c>
      <c r="O1042" s="1">
        <f>WEEKNUM(Veg_Table[[#This Row],[EVM_LAST_EDITED_Day]],2)</f>
        <v>20</v>
      </c>
      <c r="P1042" s="25">
        <f>IFERROR(DATE(YEAR(Veg_Table[[#This Row],[EVM_LAST_EDITED2]]),MONTH(Veg_Table[[#This Row],[EVM_LAST_EDITED2]]),DAY(Veg_Table[[#This Row],[EVM_LAST_EDITED2]])),DATE(2019,1,1))</f>
        <v>43964</v>
      </c>
      <c r="Q1042" s="3">
        <f>VALUE(SUBSTITUTE(Veg_Table[[#This Row],[EVM_LAST_EDITED]],",",""))</f>
        <v>43964.459548611099</v>
      </c>
      <c r="R1042" s="1" t="str">
        <f>_xlfn.IFNA(IF(Veg_Table[[#This Row],[EVM_LAST_EDITOR]]="","zBlank EVM Last Editor",VLOOKUP(Veg_Table[[#This Row],[EVM_LAST_EDITOR]],Roster_Table[#All],4,FALSE)),"zAWRR Not in Roster")</f>
        <v>MGE</v>
      </c>
      <c r="S1042" s="1" t="str">
        <f>_xlfn.IFNA(IF(Veg_Table[[#This Row],[EVM_LAST_EDITOR]]="","zBlank EVM Last Editor",VLOOKUP(Veg_Table[[#This Row],[EVM_LAST_EDITOR]],Roster_Table[#All],16,FALSE)),"zCompany_AWRR not in Roster")</f>
        <v>MGE_Mountain G Enterprises</v>
      </c>
      <c r="T1042" s="2">
        <f>IFERROR(DATE(YEAR(Veg_Table[[#This Row],[Created2]]),MONTH(Veg_Table[[#This Row],[Created2]]),DAY(Veg_Table[[#This Row],[Created2]])),DATE(2019,1,1))</f>
        <v>43923</v>
      </c>
      <c r="U1042" s="3">
        <f>VALUE(SUBSTITUTE(Veg_Table[[#This Row],[Created]],",",""))</f>
        <v>43923.5539699074</v>
      </c>
      <c r="V1042" s="3" t="str">
        <f ca="1">IFERROR(_xlfn.IFNA(CELL("contents",INDIRECT(_xlfn.CONCAT("Veg_Table_Production_Data!",ADDRESS(MATCH(_xlfn.MAXIFS(#REF!,#REF!,"="&amp;Veg_Table[[#This Row],[AUTO_ID]],#REF!,"&lt;"&amp;Veg_Table[[#This Row],[EVM_LAST_EDITED_Day]]),#REF!,0),COLUMN(#REF!),4,1,)))),""),"")</f>
        <v/>
      </c>
      <c r="W1042" s="3" t="str">
        <f ca="1">IF(Veg_Table[[#This Row],[Previous_Prescription]]="","No",IF(Veg_Table[[#This Row],[Previous_Prescription]]=Veg_Table[[#This Row],[PRESCRIP]],"No","Yes"))</f>
        <v>No</v>
      </c>
      <c r="X1042" s="3" t="str">
        <f>IF(Veg_Table[[#This Row],[EVM_LAST_EDITED_Day]]=Veg_Table[[#This Row],[Created_Day]],"New","Old")</f>
        <v>Old</v>
      </c>
      <c r="Y1042" s="1">
        <f>IFERROR(IF(FIND("delete",LOWER(Veg_Table[[#This Row],[PI_COMMENTS]]))&gt;=1,1,0),0)</f>
        <v>0</v>
      </c>
      <c r="Z1042" s="1" t="str">
        <f>_xlfn.IFNA(IF(Veg_Table[[#This Row],[EVM_LAST_EDITOR]]="","Yes",VLOOKUP(Veg_Table[[#This Row],[EVM_LAST_EDITOR]],Roster_Table[#All],15,FALSE)),"Yes")</f>
        <v>Yes</v>
      </c>
      <c r="AA104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42" s="1" t="str">
        <f>_xlfn.IFNA(VLOOKUP(Veg_Table[[#This Row],[EVM_LAST_EDITOR]],Roster_Table[#All],3,FALSE),"zAWRR Not in Roster")</f>
        <v>Tyler</v>
      </c>
      <c r="AC1042" s="1" t="str">
        <f>_xlfn.IFNA(VLOOKUP(Veg_Table[[#This Row],[EVM_LAST_EDITOR]],Roster_Table[#All],2,FALSE),"zAWRR Not in Roster")</f>
        <v>Rey</v>
      </c>
      <c r="AD1042" s="1" t="str">
        <f>IF(_xlfn.CONCAT(Veg_Table[[#This Row],[First_Name]]," ",Veg_Table[[#This Row],[Last_Name]])="zAWRR Not in Roster zAWRR Not in Roster","zAWRR Not in Roster",_xlfn.CONCAT(Veg_Table[[#This Row],[First_Name]]," ",Veg_Table[[#This Row],[Last_Name]]))</f>
        <v>Tyler Rey</v>
      </c>
      <c r="AE1042">
        <v>2975076</v>
      </c>
      <c r="AF1042" t="s">
        <v>5550</v>
      </c>
      <c r="AG1042" t="s">
        <v>93</v>
      </c>
      <c r="AH1042" t="s">
        <v>1670</v>
      </c>
      <c r="AI1042" t="s">
        <v>1966</v>
      </c>
      <c r="AJ1042" t="s">
        <v>36</v>
      </c>
      <c r="AL1042" t="s">
        <v>22</v>
      </c>
      <c r="AM1042" t="s">
        <v>38</v>
      </c>
      <c r="AN1042" t="s">
        <v>25</v>
      </c>
      <c r="AO1042" t="s">
        <v>25</v>
      </c>
      <c r="AP1042">
        <v>11</v>
      </c>
      <c r="AQ1042">
        <v>80</v>
      </c>
      <c r="AR1042" t="s">
        <v>511</v>
      </c>
      <c r="AS1042" t="s">
        <v>45</v>
      </c>
      <c r="AT1042" t="s">
        <v>515</v>
      </c>
      <c r="AV1042" t="s">
        <v>519</v>
      </c>
      <c r="AW1042" t="s">
        <v>5551</v>
      </c>
      <c r="AZ1042"/>
      <c r="BB1042" s="4"/>
      <c r="BD1042" t="s">
        <v>29</v>
      </c>
      <c r="BE1042" t="s">
        <v>25</v>
      </c>
      <c r="BF1042" t="s">
        <v>513</v>
      </c>
      <c r="BI1042" s="3"/>
      <c r="BJ1042" t="s">
        <v>3437</v>
      </c>
      <c r="BK1042" s="30" t="s">
        <v>166</v>
      </c>
      <c r="BL1042" s="3">
        <v>43964.459548611114</v>
      </c>
      <c r="BM1042" t="s">
        <v>31</v>
      </c>
      <c r="BN1042" t="s">
        <v>32</v>
      </c>
      <c r="BP1042" t="s">
        <v>1671</v>
      </c>
      <c r="BQ1042" t="s">
        <v>1025</v>
      </c>
      <c r="BR1042" t="s">
        <v>28</v>
      </c>
      <c r="BS1042" t="s">
        <v>28</v>
      </c>
      <c r="BT1042" t="s">
        <v>166</v>
      </c>
      <c r="BU1042" s="3">
        <v>43923.553969907407</v>
      </c>
      <c r="BV1042" t="s">
        <v>803</v>
      </c>
      <c r="BW1042" s="3">
        <v>43964.64853619213</v>
      </c>
      <c r="BX1042" t="s">
        <v>5552</v>
      </c>
      <c r="CG1042"/>
      <c r="CH1042"/>
      <c r="CI1042"/>
      <c r="CY1042"/>
      <c r="DA1042"/>
      <c r="DF1042"/>
    </row>
    <row r="1043" spans="1:110" x14ac:dyDescent="0.25">
      <c r="A1043" s="1">
        <f>IF(Veg_Table[[#This Row],[VP_STATUS]]="Hold",0,IF(OR(AND(Veg_Table[[#This Row],[PRESCRIP]]="NW_No Work",Veg_Table[[#This Row],[VP_STATUS]]&lt;&gt;"No Work Required Under EVM"),AND(Veg_Table[[#This Row],[VP_STATUS]]="No Work Required Under EVM",Veg_Table[[#This Row],[PRESCRIP]]&lt;&gt;"NW_No Work")),1,0))</f>
        <v>0</v>
      </c>
      <c r="B1043" s="1">
        <f>IF(Veg_Table[[#This Row],[SPECIES]]="",1,0)</f>
        <v>0</v>
      </c>
      <c r="C1043" s="1">
        <f>IF(Veg_Table[[#This Row],[DIAMETER]]="",1,0)</f>
        <v>0</v>
      </c>
      <c r="D1043" s="1">
        <f>IF(Veg_Table[[#This Row],[HEIGHT]]="",1,0)</f>
        <v>0</v>
      </c>
      <c r="E104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43" s="1">
        <f>IF(AND(Veg_Table[[#This Row],[TAT_RESULT]]="ABATE",Veg_Table[[#This Row],[PRESCRIP]]="NW_No Work"),1,0)</f>
        <v>0</v>
      </c>
      <c r="G1043" s="1">
        <f>IF(OR(Veg_Table[[#This Row],[Prescription R-Scale]]="NA",Veg_Table[[#This Row],[Diameter R-Scale]]="NA"),0,IF(Veg_Table[[#This Row],[Diameter R-Scale]]&lt;&gt;Veg_Table[[#This Row],[Prescription R-Scale]],1,0))</f>
        <v>0</v>
      </c>
      <c r="H1043" s="1">
        <f>IF(OR(AND(Veg_Table[[#This Row],[PRESCRIP]]="BC_Br Rmv", Veg_Table[[#This Row],[WOOD_MAN]]&lt;&gt;"Not Needed"),AND(Veg_Table[[#This Row],[PRESCRIP]]="BCS_Br Rmv+Trt", Veg_Table[[#This Row],[WOOD_MAN]]&lt;&gt;"Not Needed")),1,0)</f>
        <v>0</v>
      </c>
      <c r="I1043" s="1">
        <f ca="1">IF(AND(Veg_Table[[#This Row],[Prescription_Changed]]="Yes",Veg_Table[[#This Row],[TAT_RESULT]]=""),1,0)</f>
        <v>0</v>
      </c>
      <c r="J1043" s="1">
        <f ca="1">SUM(Veg_Table[[#This Row],[Prescription and Status do not match]:[Prescription_Edited_And_TAT_Is_Blank]])</f>
        <v>0</v>
      </c>
      <c r="K1043" s="1">
        <f ca="1">IF(Veg_Table[[#This Row],[Sum of Errors]]&gt;0,1,0)</f>
        <v>0</v>
      </c>
      <c r="L1043" s="1">
        <f>1</f>
        <v>1</v>
      </c>
      <c r="M104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043" s="1">
        <f>IF(OR(MID(Veg_Table[[#This Row],[PRESCRIP]],2,1)="1",MID(Veg_Table[[#This Row],[PRESCRIP]],2,1)="2",MID(Veg_Table[[#This Row],[PRESCRIP]],2,1)="3",MID(Veg_Table[[#This Row],[PRESCRIP]],2,1)="4"),_xlfn.NUMBERVALUE(MID(Veg_Table[[#This Row],[PRESCRIP]],2,1)),"NA")</f>
        <v>1</v>
      </c>
      <c r="O1043" s="1">
        <f>WEEKNUM(Veg_Table[[#This Row],[EVM_LAST_EDITED_Day]],2)</f>
        <v>20</v>
      </c>
      <c r="P1043" s="25">
        <f>IFERROR(DATE(YEAR(Veg_Table[[#This Row],[EVM_LAST_EDITED2]]),MONTH(Veg_Table[[#This Row],[EVM_LAST_EDITED2]]),DAY(Veg_Table[[#This Row],[EVM_LAST_EDITED2]])),DATE(2019,1,1))</f>
        <v>43964</v>
      </c>
      <c r="Q1043" s="3">
        <f>VALUE(SUBSTITUTE(Veg_Table[[#This Row],[EVM_LAST_EDITED]],",",""))</f>
        <v>43964.459548611099</v>
      </c>
      <c r="R1043" s="1" t="str">
        <f>_xlfn.IFNA(IF(Veg_Table[[#This Row],[EVM_LAST_EDITOR]]="","zBlank EVM Last Editor",VLOOKUP(Veg_Table[[#This Row],[EVM_LAST_EDITOR]],Roster_Table[#All],4,FALSE)),"zAWRR Not in Roster")</f>
        <v>MGE</v>
      </c>
      <c r="S1043" s="1" t="str">
        <f>_xlfn.IFNA(IF(Veg_Table[[#This Row],[EVM_LAST_EDITOR]]="","zBlank EVM Last Editor",VLOOKUP(Veg_Table[[#This Row],[EVM_LAST_EDITOR]],Roster_Table[#All],16,FALSE)),"zCompany_AWRR not in Roster")</f>
        <v>MGE_Mountain G Enterprises</v>
      </c>
      <c r="T1043" s="2">
        <f>IFERROR(DATE(YEAR(Veg_Table[[#This Row],[Created2]]),MONTH(Veg_Table[[#This Row],[Created2]]),DAY(Veg_Table[[#This Row],[Created2]])),DATE(2019,1,1))</f>
        <v>43923</v>
      </c>
      <c r="U1043" s="3">
        <f>VALUE(SUBSTITUTE(Veg_Table[[#This Row],[Created]],",",""))</f>
        <v>43923.557291666701</v>
      </c>
      <c r="V1043" s="3" t="str">
        <f ca="1">IFERROR(_xlfn.IFNA(CELL("contents",INDIRECT(_xlfn.CONCAT("Veg_Table_Production_Data!",ADDRESS(MATCH(_xlfn.MAXIFS(#REF!,#REF!,"="&amp;Veg_Table[[#This Row],[AUTO_ID]],#REF!,"&lt;"&amp;Veg_Table[[#This Row],[EVM_LAST_EDITED_Day]]),#REF!,0),COLUMN(#REF!),4,1,)))),""),"")</f>
        <v/>
      </c>
      <c r="W1043" s="3" t="str">
        <f ca="1">IF(Veg_Table[[#This Row],[Previous_Prescription]]="","No",IF(Veg_Table[[#This Row],[Previous_Prescription]]=Veg_Table[[#This Row],[PRESCRIP]],"No","Yes"))</f>
        <v>No</v>
      </c>
      <c r="X1043" s="3" t="str">
        <f>IF(Veg_Table[[#This Row],[EVM_LAST_EDITED_Day]]=Veg_Table[[#This Row],[Created_Day]],"New","Old")</f>
        <v>Old</v>
      </c>
      <c r="Y1043" s="1">
        <f>IFERROR(IF(FIND("delete",LOWER(Veg_Table[[#This Row],[PI_COMMENTS]]))&gt;=1,1,0),0)</f>
        <v>0</v>
      </c>
      <c r="Z1043" s="1" t="str">
        <f>_xlfn.IFNA(IF(Veg_Table[[#This Row],[EVM_LAST_EDITOR]]="","Yes",VLOOKUP(Veg_Table[[#This Row],[EVM_LAST_EDITOR]],Roster_Table[#All],15,FALSE)),"Yes")</f>
        <v>Yes</v>
      </c>
      <c r="AA104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43" s="1" t="str">
        <f>_xlfn.IFNA(VLOOKUP(Veg_Table[[#This Row],[EVM_LAST_EDITOR]],Roster_Table[#All],3,FALSE),"zAWRR Not in Roster")</f>
        <v>Tyler</v>
      </c>
      <c r="AC1043" s="1" t="str">
        <f>_xlfn.IFNA(VLOOKUP(Veg_Table[[#This Row],[EVM_LAST_EDITOR]],Roster_Table[#All],2,FALSE),"zAWRR Not in Roster")</f>
        <v>Rey</v>
      </c>
      <c r="AD1043" s="1" t="str">
        <f>IF(_xlfn.CONCAT(Veg_Table[[#This Row],[First_Name]]," ",Veg_Table[[#This Row],[Last_Name]])="zAWRR Not in Roster zAWRR Not in Roster","zAWRR Not in Roster",_xlfn.CONCAT(Veg_Table[[#This Row],[First_Name]]," ",Veg_Table[[#This Row],[Last_Name]]))</f>
        <v>Tyler Rey</v>
      </c>
      <c r="AE1043">
        <v>2975077</v>
      </c>
      <c r="AF1043" t="s">
        <v>5553</v>
      </c>
      <c r="AG1043" t="s">
        <v>93</v>
      </c>
      <c r="AH1043" t="s">
        <v>1670</v>
      </c>
      <c r="AI1043" t="s">
        <v>1966</v>
      </c>
      <c r="AJ1043" t="s">
        <v>36</v>
      </c>
      <c r="AL1043" t="s">
        <v>22</v>
      </c>
      <c r="AM1043" t="s">
        <v>38</v>
      </c>
      <c r="AN1043" t="s">
        <v>25</v>
      </c>
      <c r="AO1043" t="s">
        <v>25</v>
      </c>
      <c r="AP1043">
        <v>6</v>
      </c>
      <c r="AQ1043">
        <v>63</v>
      </c>
      <c r="AR1043" t="s">
        <v>511</v>
      </c>
      <c r="AS1043" t="s">
        <v>45</v>
      </c>
      <c r="AT1043" t="s">
        <v>515</v>
      </c>
      <c r="AV1043" t="s">
        <v>519</v>
      </c>
      <c r="AW1043" t="s">
        <v>5554</v>
      </c>
      <c r="AZ1043"/>
      <c r="BB1043" s="4"/>
      <c r="BD1043" t="s">
        <v>29</v>
      </c>
      <c r="BE1043" t="s">
        <v>25</v>
      </c>
      <c r="BF1043" t="s">
        <v>513</v>
      </c>
      <c r="BI1043" s="3"/>
      <c r="BJ1043" t="s">
        <v>3437</v>
      </c>
      <c r="BK1043" s="30" t="s">
        <v>166</v>
      </c>
      <c r="BL1043" s="3">
        <v>43964.459548611114</v>
      </c>
      <c r="BM1043" t="s">
        <v>31</v>
      </c>
      <c r="BN1043" t="s">
        <v>32</v>
      </c>
      <c r="BP1043" t="s">
        <v>1671</v>
      </c>
      <c r="BQ1043" t="s">
        <v>1025</v>
      </c>
      <c r="BR1043" t="s">
        <v>28</v>
      </c>
      <c r="BS1043" t="s">
        <v>28</v>
      </c>
      <c r="BT1043" t="s">
        <v>166</v>
      </c>
      <c r="BU1043" s="3">
        <v>43923.557291666664</v>
      </c>
      <c r="BV1043" t="s">
        <v>803</v>
      </c>
      <c r="BW1043" s="3">
        <v>43964.64853619213</v>
      </c>
      <c r="BX1043" t="s">
        <v>5555</v>
      </c>
      <c r="CG1043"/>
      <c r="CH1043"/>
      <c r="CI1043"/>
      <c r="CY1043"/>
      <c r="DA1043"/>
      <c r="DF1043"/>
    </row>
    <row r="1044" spans="1:110" x14ac:dyDescent="0.25">
      <c r="A1044" s="1">
        <f>IF(Veg_Table[[#This Row],[VP_STATUS]]="Hold",0,IF(OR(AND(Veg_Table[[#This Row],[PRESCRIP]]="NW_No Work",Veg_Table[[#This Row],[VP_STATUS]]&lt;&gt;"No Work Required Under EVM"),AND(Veg_Table[[#This Row],[VP_STATUS]]="No Work Required Under EVM",Veg_Table[[#This Row],[PRESCRIP]]&lt;&gt;"NW_No Work")),1,0))</f>
        <v>0</v>
      </c>
      <c r="B1044" s="1">
        <f>IF(Veg_Table[[#This Row],[SPECIES]]="",1,0)</f>
        <v>0</v>
      </c>
      <c r="C1044" s="1">
        <f>IF(Veg_Table[[#This Row],[DIAMETER]]="",1,0)</f>
        <v>0</v>
      </c>
      <c r="D1044" s="1">
        <f>IF(Veg_Table[[#This Row],[HEIGHT]]="",1,0)</f>
        <v>0</v>
      </c>
      <c r="E104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44" s="1">
        <f>IF(AND(Veg_Table[[#This Row],[TAT_RESULT]]="ABATE",Veg_Table[[#This Row],[PRESCRIP]]="NW_No Work"),1,0)</f>
        <v>0</v>
      </c>
      <c r="G1044" s="1">
        <f>IF(OR(Veg_Table[[#This Row],[Prescription R-Scale]]="NA",Veg_Table[[#This Row],[Diameter R-Scale]]="NA"),0,IF(Veg_Table[[#This Row],[Diameter R-Scale]]&lt;&gt;Veg_Table[[#This Row],[Prescription R-Scale]],1,0))</f>
        <v>0</v>
      </c>
      <c r="H1044" s="1">
        <f>IF(OR(AND(Veg_Table[[#This Row],[PRESCRIP]]="BC_Br Rmv", Veg_Table[[#This Row],[WOOD_MAN]]&lt;&gt;"Not Needed"),AND(Veg_Table[[#This Row],[PRESCRIP]]="BCS_Br Rmv+Trt", Veg_Table[[#This Row],[WOOD_MAN]]&lt;&gt;"Not Needed")),1,0)</f>
        <v>0</v>
      </c>
      <c r="I1044" s="1">
        <f ca="1">IF(AND(Veg_Table[[#This Row],[Prescription_Changed]]="Yes",Veg_Table[[#This Row],[TAT_RESULT]]=""),1,0)</f>
        <v>0</v>
      </c>
      <c r="J1044" s="1">
        <f ca="1">SUM(Veg_Table[[#This Row],[Prescription and Status do not match]:[Prescription_Edited_And_TAT_Is_Blank]])</f>
        <v>0</v>
      </c>
      <c r="K1044" s="1">
        <f ca="1">IF(Veg_Table[[#This Row],[Sum of Errors]]&gt;0,1,0)</f>
        <v>0</v>
      </c>
      <c r="L1044" s="1">
        <f>1</f>
        <v>1</v>
      </c>
      <c r="M104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044" s="1">
        <f>IF(OR(MID(Veg_Table[[#This Row],[PRESCRIP]],2,1)="1",MID(Veg_Table[[#This Row],[PRESCRIP]],2,1)="2",MID(Veg_Table[[#This Row],[PRESCRIP]],2,1)="3",MID(Veg_Table[[#This Row],[PRESCRIP]],2,1)="4"),_xlfn.NUMBERVALUE(MID(Veg_Table[[#This Row],[PRESCRIP]],2,1)),"NA")</f>
        <v>1</v>
      </c>
      <c r="O1044" s="1">
        <f>WEEKNUM(Veg_Table[[#This Row],[EVM_LAST_EDITED_Day]],2)</f>
        <v>20</v>
      </c>
      <c r="P1044" s="25">
        <f>IFERROR(DATE(YEAR(Veg_Table[[#This Row],[EVM_LAST_EDITED2]]),MONTH(Veg_Table[[#This Row],[EVM_LAST_EDITED2]]),DAY(Veg_Table[[#This Row],[EVM_LAST_EDITED2]])),DATE(2019,1,1))</f>
        <v>43964</v>
      </c>
      <c r="Q1044" s="3">
        <f>VALUE(SUBSTITUTE(Veg_Table[[#This Row],[EVM_LAST_EDITED]],",",""))</f>
        <v>43964.459548611099</v>
      </c>
      <c r="R1044" s="1" t="str">
        <f>_xlfn.IFNA(IF(Veg_Table[[#This Row],[EVM_LAST_EDITOR]]="","zBlank EVM Last Editor",VLOOKUP(Veg_Table[[#This Row],[EVM_LAST_EDITOR]],Roster_Table[#All],4,FALSE)),"zAWRR Not in Roster")</f>
        <v>MGE</v>
      </c>
      <c r="S1044" s="1" t="str">
        <f>_xlfn.IFNA(IF(Veg_Table[[#This Row],[EVM_LAST_EDITOR]]="","zBlank EVM Last Editor",VLOOKUP(Veg_Table[[#This Row],[EVM_LAST_EDITOR]],Roster_Table[#All],16,FALSE)),"zCompany_AWRR not in Roster")</f>
        <v>MGE_Mountain G Enterprises</v>
      </c>
      <c r="T1044" s="2">
        <f>IFERROR(DATE(YEAR(Veg_Table[[#This Row],[Created2]]),MONTH(Veg_Table[[#This Row],[Created2]]),DAY(Veg_Table[[#This Row],[Created2]])),DATE(2019,1,1))</f>
        <v>43923</v>
      </c>
      <c r="U1044" s="3">
        <f>VALUE(SUBSTITUTE(Veg_Table[[#This Row],[Created]],",",""))</f>
        <v>43923.558113425897</v>
      </c>
      <c r="V1044" s="3" t="str">
        <f ca="1">IFERROR(_xlfn.IFNA(CELL("contents",INDIRECT(_xlfn.CONCAT("Veg_Table_Production_Data!",ADDRESS(MATCH(_xlfn.MAXIFS(#REF!,#REF!,"="&amp;Veg_Table[[#This Row],[AUTO_ID]],#REF!,"&lt;"&amp;Veg_Table[[#This Row],[EVM_LAST_EDITED_Day]]),#REF!,0),COLUMN(#REF!),4,1,)))),""),"")</f>
        <v/>
      </c>
      <c r="W1044" s="3" t="str">
        <f ca="1">IF(Veg_Table[[#This Row],[Previous_Prescription]]="","No",IF(Veg_Table[[#This Row],[Previous_Prescription]]=Veg_Table[[#This Row],[PRESCRIP]],"No","Yes"))</f>
        <v>No</v>
      </c>
      <c r="X1044" s="3" t="str">
        <f>IF(Veg_Table[[#This Row],[EVM_LAST_EDITED_Day]]=Veg_Table[[#This Row],[Created_Day]],"New","Old")</f>
        <v>Old</v>
      </c>
      <c r="Y1044" s="1">
        <f>IFERROR(IF(FIND("delete",LOWER(Veg_Table[[#This Row],[PI_COMMENTS]]))&gt;=1,1,0),0)</f>
        <v>0</v>
      </c>
      <c r="Z1044" s="1" t="str">
        <f>_xlfn.IFNA(IF(Veg_Table[[#This Row],[EVM_LAST_EDITOR]]="","Yes",VLOOKUP(Veg_Table[[#This Row],[EVM_LAST_EDITOR]],Roster_Table[#All],15,FALSE)),"Yes")</f>
        <v>Yes</v>
      </c>
      <c r="AA104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44" s="1" t="str">
        <f>_xlfn.IFNA(VLOOKUP(Veg_Table[[#This Row],[EVM_LAST_EDITOR]],Roster_Table[#All],3,FALSE),"zAWRR Not in Roster")</f>
        <v>Tyler</v>
      </c>
      <c r="AC1044" s="1" t="str">
        <f>_xlfn.IFNA(VLOOKUP(Veg_Table[[#This Row],[EVM_LAST_EDITOR]],Roster_Table[#All],2,FALSE),"zAWRR Not in Roster")</f>
        <v>Rey</v>
      </c>
      <c r="AD1044" s="1" t="str">
        <f>IF(_xlfn.CONCAT(Veg_Table[[#This Row],[First_Name]]," ",Veg_Table[[#This Row],[Last_Name]])="zAWRR Not in Roster zAWRR Not in Roster","zAWRR Not in Roster",_xlfn.CONCAT(Veg_Table[[#This Row],[First_Name]]," ",Veg_Table[[#This Row],[Last_Name]]))</f>
        <v>Tyler Rey</v>
      </c>
      <c r="AE1044">
        <v>2975078</v>
      </c>
      <c r="AF1044" t="s">
        <v>5556</v>
      </c>
      <c r="AG1044" t="s">
        <v>93</v>
      </c>
      <c r="AH1044" t="s">
        <v>1670</v>
      </c>
      <c r="AI1044" t="s">
        <v>1966</v>
      </c>
      <c r="AJ1044" t="s">
        <v>36</v>
      </c>
      <c r="AL1044" t="s">
        <v>22</v>
      </c>
      <c r="AM1044" t="s">
        <v>38</v>
      </c>
      <c r="AN1044" t="s">
        <v>25</v>
      </c>
      <c r="AO1044" t="s">
        <v>25</v>
      </c>
      <c r="AP1044">
        <v>7</v>
      </c>
      <c r="AQ1044">
        <v>60</v>
      </c>
      <c r="AR1044" t="s">
        <v>511</v>
      </c>
      <c r="AS1044" t="s">
        <v>45</v>
      </c>
      <c r="AT1044" t="s">
        <v>515</v>
      </c>
      <c r="AV1044" t="s">
        <v>519</v>
      </c>
      <c r="AW1044" t="s">
        <v>5557</v>
      </c>
      <c r="AZ1044"/>
      <c r="BB1044" s="4"/>
      <c r="BD1044" t="s">
        <v>29</v>
      </c>
      <c r="BE1044" t="s">
        <v>25</v>
      </c>
      <c r="BF1044" t="s">
        <v>513</v>
      </c>
      <c r="BI1044" s="3"/>
      <c r="BJ1044" t="s">
        <v>3437</v>
      </c>
      <c r="BK1044" s="30" t="s">
        <v>166</v>
      </c>
      <c r="BL1044" s="3">
        <v>43964.459548611114</v>
      </c>
      <c r="BM1044" t="s">
        <v>31</v>
      </c>
      <c r="BN1044" t="s">
        <v>32</v>
      </c>
      <c r="BP1044" t="s">
        <v>1671</v>
      </c>
      <c r="BQ1044" t="s">
        <v>1025</v>
      </c>
      <c r="BR1044" t="s">
        <v>28</v>
      </c>
      <c r="BS1044" t="s">
        <v>28</v>
      </c>
      <c r="BT1044" t="s">
        <v>166</v>
      </c>
      <c r="BU1044" s="3">
        <v>43923.558113425926</v>
      </c>
      <c r="BV1044" t="s">
        <v>803</v>
      </c>
      <c r="BW1044" s="3">
        <v>43964.64853619213</v>
      </c>
      <c r="BX1044" t="s">
        <v>5558</v>
      </c>
      <c r="CG1044"/>
      <c r="CH1044"/>
      <c r="CI1044"/>
      <c r="CY1044"/>
      <c r="DA1044"/>
      <c r="DF1044"/>
    </row>
    <row r="1045" spans="1:110" x14ac:dyDescent="0.25">
      <c r="A1045" s="1">
        <f>IF(Veg_Table[[#This Row],[VP_STATUS]]="Hold",0,IF(OR(AND(Veg_Table[[#This Row],[PRESCRIP]]="NW_No Work",Veg_Table[[#This Row],[VP_STATUS]]&lt;&gt;"No Work Required Under EVM"),AND(Veg_Table[[#This Row],[VP_STATUS]]="No Work Required Under EVM",Veg_Table[[#This Row],[PRESCRIP]]&lt;&gt;"NW_No Work")),1,0))</f>
        <v>0</v>
      </c>
      <c r="B1045" s="1">
        <f>IF(Veg_Table[[#This Row],[SPECIES]]="",1,0)</f>
        <v>0</v>
      </c>
      <c r="C1045" s="1">
        <f>IF(Veg_Table[[#This Row],[DIAMETER]]="",1,0)</f>
        <v>0</v>
      </c>
      <c r="D1045" s="1">
        <f>IF(Veg_Table[[#This Row],[HEIGHT]]="",1,0)</f>
        <v>0</v>
      </c>
      <c r="E104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45" s="1">
        <f>IF(AND(Veg_Table[[#This Row],[TAT_RESULT]]="ABATE",Veg_Table[[#This Row],[PRESCRIP]]="NW_No Work"),1,0)</f>
        <v>0</v>
      </c>
      <c r="G1045" s="1">
        <f>IF(OR(Veg_Table[[#This Row],[Prescription R-Scale]]="NA",Veg_Table[[#This Row],[Diameter R-Scale]]="NA"),0,IF(Veg_Table[[#This Row],[Diameter R-Scale]]&lt;&gt;Veg_Table[[#This Row],[Prescription R-Scale]],1,0))</f>
        <v>0</v>
      </c>
      <c r="H1045" s="1">
        <f>IF(OR(AND(Veg_Table[[#This Row],[PRESCRIP]]="BC_Br Rmv", Veg_Table[[#This Row],[WOOD_MAN]]&lt;&gt;"Not Needed"),AND(Veg_Table[[#This Row],[PRESCRIP]]="BCS_Br Rmv+Trt", Veg_Table[[#This Row],[WOOD_MAN]]&lt;&gt;"Not Needed")),1,0)</f>
        <v>0</v>
      </c>
      <c r="I1045" s="1">
        <f ca="1">IF(AND(Veg_Table[[#This Row],[Prescription_Changed]]="Yes",Veg_Table[[#This Row],[TAT_RESULT]]=""),1,0)</f>
        <v>0</v>
      </c>
      <c r="J1045" s="1">
        <f ca="1">SUM(Veg_Table[[#This Row],[Prescription and Status do not match]:[Prescription_Edited_And_TAT_Is_Blank]])</f>
        <v>0</v>
      </c>
      <c r="K1045" s="1">
        <f ca="1">IF(Veg_Table[[#This Row],[Sum of Errors]]&gt;0,1,0)</f>
        <v>0</v>
      </c>
      <c r="L1045" s="1">
        <f>1</f>
        <v>1</v>
      </c>
      <c r="M104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045" s="1">
        <f>IF(OR(MID(Veg_Table[[#This Row],[PRESCRIP]],2,1)="1",MID(Veg_Table[[#This Row],[PRESCRIP]],2,1)="2",MID(Veg_Table[[#This Row],[PRESCRIP]],2,1)="3",MID(Veg_Table[[#This Row],[PRESCRIP]],2,1)="4"),_xlfn.NUMBERVALUE(MID(Veg_Table[[#This Row],[PRESCRIP]],2,1)),"NA")</f>
        <v>1</v>
      </c>
      <c r="O1045" s="1">
        <f>WEEKNUM(Veg_Table[[#This Row],[EVM_LAST_EDITED_Day]],2)</f>
        <v>20</v>
      </c>
      <c r="P1045" s="25">
        <f>IFERROR(DATE(YEAR(Veg_Table[[#This Row],[EVM_LAST_EDITED2]]),MONTH(Veg_Table[[#This Row],[EVM_LAST_EDITED2]]),DAY(Veg_Table[[#This Row],[EVM_LAST_EDITED2]])),DATE(2019,1,1))</f>
        <v>43964</v>
      </c>
      <c r="Q1045" s="3">
        <f>VALUE(SUBSTITUTE(Veg_Table[[#This Row],[EVM_LAST_EDITED]],",",""))</f>
        <v>43964.459548611099</v>
      </c>
      <c r="R1045" s="1" t="str">
        <f>_xlfn.IFNA(IF(Veg_Table[[#This Row],[EVM_LAST_EDITOR]]="","zBlank EVM Last Editor",VLOOKUP(Veg_Table[[#This Row],[EVM_LAST_EDITOR]],Roster_Table[#All],4,FALSE)),"zAWRR Not in Roster")</f>
        <v>MGE</v>
      </c>
      <c r="S1045" s="1" t="str">
        <f>_xlfn.IFNA(IF(Veg_Table[[#This Row],[EVM_LAST_EDITOR]]="","zBlank EVM Last Editor",VLOOKUP(Veg_Table[[#This Row],[EVM_LAST_EDITOR]],Roster_Table[#All],16,FALSE)),"zCompany_AWRR not in Roster")</f>
        <v>MGE_Mountain G Enterprises</v>
      </c>
      <c r="T1045" s="2">
        <f>IFERROR(DATE(YEAR(Veg_Table[[#This Row],[Created2]]),MONTH(Veg_Table[[#This Row],[Created2]]),DAY(Veg_Table[[#This Row],[Created2]])),DATE(2019,1,1))</f>
        <v>43923</v>
      </c>
      <c r="U1045" s="3">
        <f>VALUE(SUBSTITUTE(Veg_Table[[#This Row],[Created]],",",""))</f>
        <v>43923.559097222198</v>
      </c>
      <c r="V1045" s="3" t="str">
        <f ca="1">IFERROR(_xlfn.IFNA(CELL("contents",INDIRECT(_xlfn.CONCAT("Veg_Table_Production_Data!",ADDRESS(MATCH(_xlfn.MAXIFS(#REF!,#REF!,"="&amp;Veg_Table[[#This Row],[AUTO_ID]],#REF!,"&lt;"&amp;Veg_Table[[#This Row],[EVM_LAST_EDITED_Day]]),#REF!,0),COLUMN(#REF!),4,1,)))),""),"")</f>
        <v/>
      </c>
      <c r="W1045" s="3" t="str">
        <f ca="1">IF(Veg_Table[[#This Row],[Previous_Prescription]]="","No",IF(Veg_Table[[#This Row],[Previous_Prescription]]=Veg_Table[[#This Row],[PRESCRIP]],"No","Yes"))</f>
        <v>No</v>
      </c>
      <c r="X1045" s="3" t="str">
        <f>IF(Veg_Table[[#This Row],[EVM_LAST_EDITED_Day]]=Veg_Table[[#This Row],[Created_Day]],"New","Old")</f>
        <v>Old</v>
      </c>
      <c r="Y1045" s="1">
        <f>IFERROR(IF(FIND("delete",LOWER(Veg_Table[[#This Row],[PI_COMMENTS]]))&gt;=1,1,0),0)</f>
        <v>0</v>
      </c>
      <c r="Z1045" s="1" t="str">
        <f>_xlfn.IFNA(IF(Veg_Table[[#This Row],[EVM_LAST_EDITOR]]="","Yes",VLOOKUP(Veg_Table[[#This Row],[EVM_LAST_EDITOR]],Roster_Table[#All],15,FALSE)),"Yes")</f>
        <v>Yes</v>
      </c>
      <c r="AA104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45" s="1" t="str">
        <f>_xlfn.IFNA(VLOOKUP(Veg_Table[[#This Row],[EVM_LAST_EDITOR]],Roster_Table[#All],3,FALSE),"zAWRR Not in Roster")</f>
        <v>Tyler</v>
      </c>
      <c r="AC1045" s="1" t="str">
        <f>_xlfn.IFNA(VLOOKUP(Veg_Table[[#This Row],[EVM_LAST_EDITOR]],Roster_Table[#All],2,FALSE),"zAWRR Not in Roster")</f>
        <v>Rey</v>
      </c>
      <c r="AD1045" s="1" t="str">
        <f>IF(_xlfn.CONCAT(Veg_Table[[#This Row],[First_Name]]," ",Veg_Table[[#This Row],[Last_Name]])="zAWRR Not in Roster zAWRR Not in Roster","zAWRR Not in Roster",_xlfn.CONCAT(Veg_Table[[#This Row],[First_Name]]," ",Veg_Table[[#This Row],[Last_Name]]))</f>
        <v>Tyler Rey</v>
      </c>
      <c r="AE1045">
        <v>2975079</v>
      </c>
      <c r="AF1045" t="s">
        <v>5559</v>
      </c>
      <c r="AG1045" t="s">
        <v>93</v>
      </c>
      <c r="AH1045" t="s">
        <v>1670</v>
      </c>
      <c r="AI1045" t="s">
        <v>1966</v>
      </c>
      <c r="AJ1045" t="s">
        <v>36</v>
      </c>
      <c r="AL1045" t="s">
        <v>22</v>
      </c>
      <c r="AM1045" t="s">
        <v>38</v>
      </c>
      <c r="AN1045" t="s">
        <v>25</v>
      </c>
      <c r="AO1045" t="s">
        <v>25</v>
      </c>
      <c r="AP1045">
        <v>8</v>
      </c>
      <c r="AQ1045">
        <v>72</v>
      </c>
      <c r="AR1045" t="s">
        <v>511</v>
      </c>
      <c r="AS1045" t="s">
        <v>45</v>
      </c>
      <c r="AT1045" t="s">
        <v>515</v>
      </c>
      <c r="AV1045" t="s">
        <v>519</v>
      </c>
      <c r="AW1045" t="s">
        <v>5560</v>
      </c>
      <c r="AZ1045"/>
      <c r="BB1045" s="4"/>
      <c r="BD1045" t="s">
        <v>29</v>
      </c>
      <c r="BE1045" t="s">
        <v>25</v>
      </c>
      <c r="BF1045" t="s">
        <v>513</v>
      </c>
      <c r="BI1045" s="3"/>
      <c r="BJ1045" t="s">
        <v>3437</v>
      </c>
      <c r="BK1045" s="30" t="s">
        <v>166</v>
      </c>
      <c r="BL1045" s="3">
        <v>43964.459548611114</v>
      </c>
      <c r="BM1045" t="s">
        <v>31</v>
      </c>
      <c r="BN1045" t="s">
        <v>32</v>
      </c>
      <c r="BP1045" t="s">
        <v>1671</v>
      </c>
      <c r="BQ1045" t="s">
        <v>1025</v>
      </c>
      <c r="BR1045" t="s">
        <v>28</v>
      </c>
      <c r="BS1045" t="s">
        <v>28</v>
      </c>
      <c r="BT1045" t="s">
        <v>166</v>
      </c>
      <c r="BU1045" s="3">
        <v>43923.55909722222</v>
      </c>
      <c r="BV1045" t="s">
        <v>803</v>
      </c>
      <c r="BW1045" s="3">
        <v>43964.64853619213</v>
      </c>
      <c r="BX1045" t="s">
        <v>5561</v>
      </c>
      <c r="CG1045"/>
      <c r="CH1045"/>
      <c r="CI1045"/>
      <c r="CY1045"/>
      <c r="DA1045"/>
      <c r="DF1045"/>
    </row>
    <row r="1046" spans="1:110" x14ac:dyDescent="0.25">
      <c r="A1046" s="1">
        <f>IF(Veg_Table[[#This Row],[VP_STATUS]]="Hold",0,IF(OR(AND(Veg_Table[[#This Row],[PRESCRIP]]="NW_No Work",Veg_Table[[#This Row],[VP_STATUS]]&lt;&gt;"No Work Required Under EVM"),AND(Veg_Table[[#This Row],[VP_STATUS]]="No Work Required Under EVM",Veg_Table[[#This Row],[PRESCRIP]]&lt;&gt;"NW_No Work")),1,0))</f>
        <v>0</v>
      </c>
      <c r="B1046" s="1">
        <f>IF(Veg_Table[[#This Row],[SPECIES]]="",1,0)</f>
        <v>0</v>
      </c>
      <c r="C1046" s="1">
        <f>IF(Veg_Table[[#This Row],[DIAMETER]]="",1,0)</f>
        <v>0</v>
      </c>
      <c r="D1046" s="1">
        <f>IF(Veg_Table[[#This Row],[HEIGHT]]="",1,0)</f>
        <v>0</v>
      </c>
      <c r="E104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46" s="1">
        <f>IF(AND(Veg_Table[[#This Row],[TAT_RESULT]]="ABATE",Veg_Table[[#This Row],[PRESCRIP]]="NW_No Work"),1,0)</f>
        <v>0</v>
      </c>
      <c r="G1046" s="1">
        <f>IF(OR(Veg_Table[[#This Row],[Prescription R-Scale]]="NA",Veg_Table[[#This Row],[Diameter R-Scale]]="NA"),0,IF(Veg_Table[[#This Row],[Diameter R-Scale]]&lt;&gt;Veg_Table[[#This Row],[Prescription R-Scale]],1,0))</f>
        <v>0</v>
      </c>
      <c r="H1046" s="1">
        <f>IF(OR(AND(Veg_Table[[#This Row],[PRESCRIP]]="BC_Br Rmv", Veg_Table[[#This Row],[WOOD_MAN]]&lt;&gt;"Not Needed"),AND(Veg_Table[[#This Row],[PRESCRIP]]="BCS_Br Rmv+Trt", Veg_Table[[#This Row],[WOOD_MAN]]&lt;&gt;"Not Needed")),1,0)</f>
        <v>0</v>
      </c>
      <c r="I1046" s="1">
        <f ca="1">IF(AND(Veg_Table[[#This Row],[Prescription_Changed]]="Yes",Veg_Table[[#This Row],[TAT_RESULT]]=""),1,0)</f>
        <v>0</v>
      </c>
      <c r="J1046" s="1">
        <f ca="1">SUM(Veg_Table[[#This Row],[Prescription and Status do not match]:[Prescription_Edited_And_TAT_Is_Blank]])</f>
        <v>0</v>
      </c>
      <c r="K1046" s="1">
        <f ca="1">IF(Veg_Table[[#This Row],[Sum of Errors]]&gt;0,1,0)</f>
        <v>0</v>
      </c>
      <c r="L1046" s="1">
        <f>1</f>
        <v>1</v>
      </c>
      <c r="M1046"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046" s="1" t="str">
        <f>IF(OR(MID(Veg_Table[[#This Row],[PRESCRIP]],2,1)="1",MID(Veg_Table[[#This Row],[PRESCRIP]],2,1)="2",MID(Veg_Table[[#This Row],[PRESCRIP]],2,1)="3",MID(Veg_Table[[#This Row],[PRESCRIP]],2,1)="4"),_xlfn.NUMBERVALUE(MID(Veg_Table[[#This Row],[PRESCRIP]],2,1)),"NA")</f>
        <v>NA</v>
      </c>
      <c r="O1046" s="1">
        <f>WEEKNUM(Veg_Table[[#This Row],[EVM_LAST_EDITED_Day]],2)</f>
        <v>20</v>
      </c>
      <c r="P1046" s="25">
        <f>IFERROR(DATE(YEAR(Veg_Table[[#This Row],[EVM_LAST_EDITED2]]),MONTH(Veg_Table[[#This Row],[EVM_LAST_EDITED2]]),DAY(Veg_Table[[#This Row],[EVM_LAST_EDITED2]])),DATE(2019,1,1))</f>
        <v>43964</v>
      </c>
      <c r="Q1046" s="3">
        <f>VALUE(SUBSTITUTE(Veg_Table[[#This Row],[EVM_LAST_EDITED]],",",""))</f>
        <v>43964.459548611099</v>
      </c>
      <c r="R1046" s="1" t="str">
        <f>_xlfn.IFNA(IF(Veg_Table[[#This Row],[EVM_LAST_EDITOR]]="","zBlank EVM Last Editor",VLOOKUP(Veg_Table[[#This Row],[EVM_LAST_EDITOR]],Roster_Table[#All],4,FALSE)),"zAWRR Not in Roster")</f>
        <v>MGE</v>
      </c>
      <c r="S1046" s="1" t="str">
        <f>_xlfn.IFNA(IF(Veg_Table[[#This Row],[EVM_LAST_EDITOR]]="","zBlank EVM Last Editor",VLOOKUP(Veg_Table[[#This Row],[EVM_LAST_EDITOR]],Roster_Table[#All],16,FALSE)),"zCompany_AWRR not in Roster")</f>
        <v>MGE_Mountain G Enterprises</v>
      </c>
      <c r="T1046" s="2">
        <f>IFERROR(DATE(YEAR(Veg_Table[[#This Row],[Created2]]),MONTH(Veg_Table[[#This Row],[Created2]]),DAY(Veg_Table[[#This Row],[Created2]])),DATE(2019,1,1))</f>
        <v>43923</v>
      </c>
      <c r="U1046" s="3">
        <f>VALUE(SUBSTITUTE(Veg_Table[[#This Row],[Created]],",",""))</f>
        <v>43923.565023148098</v>
      </c>
      <c r="V1046" s="3" t="str">
        <f ca="1">IFERROR(_xlfn.IFNA(CELL("contents",INDIRECT(_xlfn.CONCAT("Veg_Table_Production_Data!",ADDRESS(MATCH(_xlfn.MAXIFS(#REF!,#REF!,"="&amp;Veg_Table[[#This Row],[AUTO_ID]],#REF!,"&lt;"&amp;Veg_Table[[#This Row],[EVM_LAST_EDITED_Day]]),#REF!,0),COLUMN(#REF!),4,1,)))),""),"")</f>
        <v/>
      </c>
      <c r="W1046" s="3" t="str">
        <f ca="1">IF(Veg_Table[[#This Row],[Previous_Prescription]]="","No",IF(Veg_Table[[#This Row],[Previous_Prescription]]=Veg_Table[[#This Row],[PRESCRIP]],"No","Yes"))</f>
        <v>No</v>
      </c>
      <c r="X1046" s="3" t="str">
        <f>IF(Veg_Table[[#This Row],[EVM_LAST_EDITED_Day]]=Veg_Table[[#This Row],[Created_Day]],"New","Old")</f>
        <v>Old</v>
      </c>
      <c r="Y1046" s="1">
        <f>IFERROR(IF(FIND("delete",LOWER(Veg_Table[[#This Row],[PI_COMMENTS]]))&gt;=1,1,0),0)</f>
        <v>0</v>
      </c>
      <c r="Z1046" s="1" t="str">
        <f>_xlfn.IFNA(IF(Veg_Table[[#This Row],[EVM_LAST_EDITOR]]="","Yes",VLOOKUP(Veg_Table[[#This Row],[EVM_LAST_EDITOR]],Roster_Table[#All],15,FALSE)),"Yes")</f>
        <v>Yes</v>
      </c>
      <c r="AA104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46" s="1" t="str">
        <f>_xlfn.IFNA(VLOOKUP(Veg_Table[[#This Row],[EVM_LAST_EDITOR]],Roster_Table[#All],3,FALSE),"zAWRR Not in Roster")</f>
        <v>Tyler</v>
      </c>
      <c r="AC1046" s="1" t="str">
        <f>_xlfn.IFNA(VLOOKUP(Veg_Table[[#This Row],[EVM_LAST_EDITOR]],Roster_Table[#All],2,FALSE),"zAWRR Not in Roster")</f>
        <v>Rey</v>
      </c>
      <c r="AD1046" s="1" t="str">
        <f>IF(_xlfn.CONCAT(Veg_Table[[#This Row],[First_Name]]," ",Veg_Table[[#This Row],[Last_Name]])="zAWRR Not in Roster zAWRR Not in Roster","zAWRR Not in Roster",_xlfn.CONCAT(Veg_Table[[#This Row],[First_Name]]," ",Veg_Table[[#This Row],[Last_Name]]))</f>
        <v>Tyler Rey</v>
      </c>
      <c r="AE1046">
        <v>2975080</v>
      </c>
      <c r="AF1046" t="s">
        <v>5562</v>
      </c>
      <c r="AG1046" t="s">
        <v>93</v>
      </c>
      <c r="AH1046" t="s">
        <v>1670</v>
      </c>
      <c r="AI1046" t="s">
        <v>1966</v>
      </c>
      <c r="AJ1046" t="s">
        <v>21</v>
      </c>
      <c r="AL1046" t="s">
        <v>22</v>
      </c>
      <c r="AM1046" t="s">
        <v>38</v>
      </c>
      <c r="AN1046" t="s">
        <v>25</v>
      </c>
      <c r="AO1046" t="s">
        <v>25</v>
      </c>
      <c r="AP1046">
        <v>15</v>
      </c>
      <c r="AQ1046">
        <v>93</v>
      </c>
      <c r="AR1046" t="s">
        <v>511</v>
      </c>
      <c r="AS1046" t="s">
        <v>24</v>
      </c>
      <c r="AT1046" t="s">
        <v>26</v>
      </c>
      <c r="AV1046" t="s">
        <v>519</v>
      </c>
      <c r="AW1046" t="s">
        <v>5542</v>
      </c>
      <c r="AZ1046"/>
      <c r="BB1046" s="4"/>
      <c r="BD1046" t="s">
        <v>29</v>
      </c>
      <c r="BE1046" t="s">
        <v>25</v>
      </c>
      <c r="BF1046" t="s">
        <v>513</v>
      </c>
      <c r="BI1046" s="3"/>
      <c r="BK1046" s="30" t="s">
        <v>166</v>
      </c>
      <c r="BL1046" s="3">
        <v>43964.459548611114</v>
      </c>
      <c r="BM1046" t="s">
        <v>31</v>
      </c>
      <c r="BN1046" t="s">
        <v>32</v>
      </c>
      <c r="BP1046" t="s">
        <v>1671</v>
      </c>
      <c r="BQ1046" t="s">
        <v>1025</v>
      </c>
      <c r="BR1046" t="s">
        <v>28</v>
      </c>
      <c r="BS1046" t="s">
        <v>28</v>
      </c>
      <c r="BT1046" t="s">
        <v>166</v>
      </c>
      <c r="BU1046" s="3">
        <v>43923.565023148149</v>
      </c>
      <c r="BV1046" t="s">
        <v>803</v>
      </c>
      <c r="BW1046" s="3">
        <v>43964.64853619213</v>
      </c>
      <c r="BX1046" t="s">
        <v>5563</v>
      </c>
      <c r="CG1046"/>
      <c r="CH1046"/>
      <c r="CI1046"/>
      <c r="CY1046"/>
      <c r="DA1046"/>
      <c r="DF1046"/>
    </row>
    <row r="1047" spans="1:110" x14ac:dyDescent="0.25">
      <c r="A1047" s="1">
        <f>IF(Veg_Table[[#This Row],[VP_STATUS]]="Hold",0,IF(OR(AND(Veg_Table[[#This Row],[PRESCRIP]]="NW_No Work",Veg_Table[[#This Row],[VP_STATUS]]&lt;&gt;"No Work Required Under EVM"),AND(Veg_Table[[#This Row],[VP_STATUS]]="No Work Required Under EVM",Veg_Table[[#This Row],[PRESCRIP]]&lt;&gt;"NW_No Work")),1,0))</f>
        <v>0</v>
      </c>
      <c r="B1047" s="1">
        <f>IF(Veg_Table[[#This Row],[SPECIES]]="",1,0)</f>
        <v>0</v>
      </c>
      <c r="C1047" s="1">
        <f>IF(Veg_Table[[#This Row],[DIAMETER]]="",1,0)</f>
        <v>0</v>
      </c>
      <c r="D1047" s="1">
        <f>IF(Veg_Table[[#This Row],[HEIGHT]]="",1,0)</f>
        <v>0</v>
      </c>
      <c r="E104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47" s="1">
        <f>IF(AND(Veg_Table[[#This Row],[TAT_RESULT]]="ABATE",Veg_Table[[#This Row],[PRESCRIP]]="NW_No Work"),1,0)</f>
        <v>0</v>
      </c>
      <c r="G1047" s="1">
        <f>IF(OR(Veg_Table[[#This Row],[Prescription R-Scale]]="NA",Veg_Table[[#This Row],[Diameter R-Scale]]="NA"),0,IF(Veg_Table[[#This Row],[Diameter R-Scale]]&lt;&gt;Veg_Table[[#This Row],[Prescription R-Scale]],1,0))</f>
        <v>0</v>
      </c>
      <c r="H1047" s="1">
        <f>IF(OR(AND(Veg_Table[[#This Row],[PRESCRIP]]="BC_Br Rmv", Veg_Table[[#This Row],[WOOD_MAN]]&lt;&gt;"Not Needed"),AND(Veg_Table[[#This Row],[PRESCRIP]]="BCS_Br Rmv+Trt", Veg_Table[[#This Row],[WOOD_MAN]]&lt;&gt;"Not Needed")),1,0)</f>
        <v>0</v>
      </c>
      <c r="I1047" s="1">
        <f ca="1">IF(AND(Veg_Table[[#This Row],[Prescription_Changed]]="Yes",Veg_Table[[#This Row],[TAT_RESULT]]=""),1,0)</f>
        <v>0</v>
      </c>
      <c r="J1047" s="1">
        <f ca="1">SUM(Veg_Table[[#This Row],[Prescription and Status do not match]:[Prescription_Edited_And_TAT_Is_Blank]])</f>
        <v>0</v>
      </c>
      <c r="K1047" s="1">
        <f ca="1">IF(Veg_Table[[#This Row],[Sum of Errors]]&gt;0,1,0)</f>
        <v>0</v>
      </c>
      <c r="L1047" s="1">
        <f>1</f>
        <v>1</v>
      </c>
      <c r="M1047"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047" s="1" t="str">
        <f>IF(OR(MID(Veg_Table[[#This Row],[PRESCRIP]],2,1)="1",MID(Veg_Table[[#This Row],[PRESCRIP]],2,1)="2",MID(Veg_Table[[#This Row],[PRESCRIP]],2,1)="3",MID(Veg_Table[[#This Row],[PRESCRIP]],2,1)="4"),_xlfn.NUMBERVALUE(MID(Veg_Table[[#This Row],[PRESCRIP]],2,1)),"NA")</f>
        <v>NA</v>
      </c>
      <c r="O1047" s="1">
        <f>WEEKNUM(Veg_Table[[#This Row],[EVM_LAST_EDITED_Day]],2)</f>
        <v>20</v>
      </c>
      <c r="P1047" s="25">
        <f>IFERROR(DATE(YEAR(Veg_Table[[#This Row],[EVM_LAST_EDITED2]]),MONTH(Veg_Table[[#This Row],[EVM_LAST_EDITED2]]),DAY(Veg_Table[[#This Row],[EVM_LAST_EDITED2]])),DATE(2019,1,1))</f>
        <v>43964</v>
      </c>
      <c r="Q1047" s="3">
        <f>VALUE(SUBSTITUTE(Veg_Table[[#This Row],[EVM_LAST_EDITED]],",",""))</f>
        <v>43964.459560185198</v>
      </c>
      <c r="R1047" s="1" t="str">
        <f>_xlfn.IFNA(IF(Veg_Table[[#This Row],[EVM_LAST_EDITOR]]="","zBlank EVM Last Editor",VLOOKUP(Veg_Table[[#This Row],[EVM_LAST_EDITOR]],Roster_Table[#All],4,FALSE)),"zAWRR Not in Roster")</f>
        <v>MGE</v>
      </c>
      <c r="S1047" s="1" t="str">
        <f>_xlfn.IFNA(IF(Veg_Table[[#This Row],[EVM_LAST_EDITOR]]="","zBlank EVM Last Editor",VLOOKUP(Veg_Table[[#This Row],[EVM_LAST_EDITOR]],Roster_Table[#All],16,FALSE)),"zCompany_AWRR not in Roster")</f>
        <v>MGE_Mountain G Enterprises</v>
      </c>
      <c r="T1047" s="2">
        <f>IFERROR(DATE(YEAR(Veg_Table[[#This Row],[Created2]]),MONTH(Veg_Table[[#This Row],[Created2]]),DAY(Veg_Table[[#This Row],[Created2]])),DATE(2019,1,1))</f>
        <v>43923</v>
      </c>
      <c r="U1047" s="3">
        <f>VALUE(SUBSTITUTE(Veg_Table[[#This Row],[Created]],",",""))</f>
        <v>43923.565856481502</v>
      </c>
      <c r="V1047" s="3" t="str">
        <f ca="1">IFERROR(_xlfn.IFNA(CELL("contents",INDIRECT(_xlfn.CONCAT("Veg_Table_Production_Data!",ADDRESS(MATCH(_xlfn.MAXIFS(#REF!,#REF!,"="&amp;Veg_Table[[#This Row],[AUTO_ID]],#REF!,"&lt;"&amp;Veg_Table[[#This Row],[EVM_LAST_EDITED_Day]]),#REF!,0),COLUMN(#REF!),4,1,)))),""),"")</f>
        <v/>
      </c>
      <c r="W1047" s="3" t="str">
        <f ca="1">IF(Veg_Table[[#This Row],[Previous_Prescription]]="","No",IF(Veg_Table[[#This Row],[Previous_Prescription]]=Veg_Table[[#This Row],[PRESCRIP]],"No","Yes"))</f>
        <v>No</v>
      </c>
      <c r="X1047" s="3" t="str">
        <f>IF(Veg_Table[[#This Row],[EVM_LAST_EDITED_Day]]=Veg_Table[[#This Row],[Created_Day]],"New","Old")</f>
        <v>Old</v>
      </c>
      <c r="Y1047" s="1">
        <f>IFERROR(IF(FIND("delete",LOWER(Veg_Table[[#This Row],[PI_COMMENTS]]))&gt;=1,1,0),0)</f>
        <v>0</v>
      </c>
      <c r="Z1047" s="1" t="str">
        <f>_xlfn.IFNA(IF(Veg_Table[[#This Row],[EVM_LAST_EDITOR]]="","Yes",VLOOKUP(Veg_Table[[#This Row],[EVM_LAST_EDITOR]],Roster_Table[#All],15,FALSE)),"Yes")</f>
        <v>Yes</v>
      </c>
      <c r="AA104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47" s="1" t="str">
        <f>_xlfn.IFNA(VLOOKUP(Veg_Table[[#This Row],[EVM_LAST_EDITOR]],Roster_Table[#All],3,FALSE),"zAWRR Not in Roster")</f>
        <v>Tyler</v>
      </c>
      <c r="AC1047" s="1" t="str">
        <f>_xlfn.IFNA(VLOOKUP(Veg_Table[[#This Row],[EVM_LAST_EDITOR]],Roster_Table[#All],2,FALSE),"zAWRR Not in Roster")</f>
        <v>Rey</v>
      </c>
      <c r="AD1047" s="1" t="str">
        <f>IF(_xlfn.CONCAT(Veg_Table[[#This Row],[First_Name]]," ",Veg_Table[[#This Row],[Last_Name]])="zAWRR Not in Roster zAWRR Not in Roster","zAWRR Not in Roster",_xlfn.CONCAT(Veg_Table[[#This Row],[First_Name]]," ",Veg_Table[[#This Row],[Last_Name]]))</f>
        <v>Tyler Rey</v>
      </c>
      <c r="AE1047">
        <v>2975081</v>
      </c>
      <c r="AF1047" t="s">
        <v>5541</v>
      </c>
      <c r="AG1047" t="s">
        <v>93</v>
      </c>
      <c r="AH1047" t="s">
        <v>1670</v>
      </c>
      <c r="AI1047" t="s">
        <v>1966</v>
      </c>
      <c r="AJ1047" t="s">
        <v>21</v>
      </c>
      <c r="AL1047" t="s">
        <v>22</v>
      </c>
      <c r="AM1047" t="s">
        <v>38</v>
      </c>
      <c r="AN1047" t="s">
        <v>25</v>
      </c>
      <c r="AO1047" t="s">
        <v>25</v>
      </c>
      <c r="AP1047">
        <v>13</v>
      </c>
      <c r="AQ1047">
        <v>93</v>
      </c>
      <c r="AR1047" t="s">
        <v>511</v>
      </c>
      <c r="AS1047" t="s">
        <v>24</v>
      </c>
      <c r="AT1047" t="s">
        <v>26</v>
      </c>
      <c r="AV1047" t="s">
        <v>519</v>
      </c>
      <c r="AW1047" t="s">
        <v>5542</v>
      </c>
      <c r="AZ1047"/>
      <c r="BB1047" s="4"/>
      <c r="BD1047" t="s">
        <v>29</v>
      </c>
      <c r="BE1047" t="s">
        <v>25</v>
      </c>
      <c r="BF1047" t="s">
        <v>513</v>
      </c>
      <c r="BI1047" s="3"/>
      <c r="BK1047" s="30" t="s">
        <v>166</v>
      </c>
      <c r="BL1047" s="3">
        <v>43964.459560185183</v>
      </c>
      <c r="BM1047" t="s">
        <v>31</v>
      </c>
      <c r="BN1047" t="s">
        <v>32</v>
      </c>
      <c r="BP1047" t="s">
        <v>1671</v>
      </c>
      <c r="BQ1047" t="s">
        <v>1025</v>
      </c>
      <c r="BR1047" t="s">
        <v>28</v>
      </c>
      <c r="BS1047" t="s">
        <v>28</v>
      </c>
      <c r="BT1047" t="s">
        <v>166</v>
      </c>
      <c r="BU1047" s="3">
        <v>43923.56585648148</v>
      </c>
      <c r="BV1047" t="s">
        <v>803</v>
      </c>
      <c r="BW1047" s="3">
        <v>43964.64853619213</v>
      </c>
      <c r="BX1047" t="s">
        <v>5543</v>
      </c>
      <c r="CG1047"/>
      <c r="CH1047"/>
      <c r="CI1047"/>
      <c r="CY1047"/>
      <c r="DA1047"/>
      <c r="DF1047"/>
    </row>
    <row r="1048" spans="1:110" x14ac:dyDescent="0.25">
      <c r="A1048" s="1">
        <f>IF(Veg_Table[[#This Row],[VP_STATUS]]="Hold",0,IF(OR(AND(Veg_Table[[#This Row],[PRESCRIP]]="NW_No Work",Veg_Table[[#This Row],[VP_STATUS]]&lt;&gt;"No Work Required Under EVM"),AND(Veg_Table[[#This Row],[VP_STATUS]]="No Work Required Under EVM",Veg_Table[[#This Row],[PRESCRIP]]&lt;&gt;"NW_No Work")),1,0))</f>
        <v>0</v>
      </c>
      <c r="B1048" s="1">
        <f>IF(Veg_Table[[#This Row],[SPECIES]]="",1,0)</f>
        <v>0</v>
      </c>
      <c r="C1048" s="1">
        <f>IF(Veg_Table[[#This Row],[DIAMETER]]="",1,0)</f>
        <v>0</v>
      </c>
      <c r="D1048" s="1">
        <f>IF(Veg_Table[[#This Row],[HEIGHT]]="",1,0)</f>
        <v>0</v>
      </c>
      <c r="E104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48" s="1">
        <f>IF(AND(Veg_Table[[#This Row],[TAT_RESULT]]="ABATE",Veg_Table[[#This Row],[PRESCRIP]]="NW_No Work"),1,0)</f>
        <v>0</v>
      </c>
      <c r="G1048" s="1">
        <f>IF(OR(Veg_Table[[#This Row],[Prescription R-Scale]]="NA",Veg_Table[[#This Row],[Diameter R-Scale]]="NA"),0,IF(Veg_Table[[#This Row],[Diameter R-Scale]]&lt;&gt;Veg_Table[[#This Row],[Prescription R-Scale]],1,0))</f>
        <v>0</v>
      </c>
      <c r="H1048" s="1">
        <f>IF(OR(AND(Veg_Table[[#This Row],[PRESCRIP]]="BC_Br Rmv", Veg_Table[[#This Row],[WOOD_MAN]]&lt;&gt;"Not Needed"),AND(Veg_Table[[#This Row],[PRESCRIP]]="BCS_Br Rmv+Trt", Veg_Table[[#This Row],[WOOD_MAN]]&lt;&gt;"Not Needed")),1,0)</f>
        <v>0</v>
      </c>
      <c r="I1048" s="1">
        <f ca="1">IF(AND(Veg_Table[[#This Row],[Prescription_Changed]]="Yes",Veg_Table[[#This Row],[TAT_RESULT]]=""),1,0)</f>
        <v>0</v>
      </c>
      <c r="J1048" s="1">
        <f ca="1">SUM(Veg_Table[[#This Row],[Prescription and Status do not match]:[Prescription_Edited_And_TAT_Is_Blank]])</f>
        <v>0</v>
      </c>
      <c r="K1048" s="1">
        <f ca="1">IF(Veg_Table[[#This Row],[Sum of Errors]]&gt;0,1,0)</f>
        <v>0</v>
      </c>
      <c r="L1048" s="1">
        <f>1</f>
        <v>1</v>
      </c>
      <c r="M1048"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048" s="1" t="str">
        <f>IF(OR(MID(Veg_Table[[#This Row],[PRESCRIP]],2,1)="1",MID(Veg_Table[[#This Row],[PRESCRIP]],2,1)="2",MID(Veg_Table[[#This Row],[PRESCRIP]],2,1)="3",MID(Veg_Table[[#This Row],[PRESCRIP]],2,1)="4"),_xlfn.NUMBERVALUE(MID(Veg_Table[[#This Row],[PRESCRIP]],2,1)),"NA")</f>
        <v>NA</v>
      </c>
      <c r="O1048" s="1">
        <f>WEEKNUM(Veg_Table[[#This Row],[EVM_LAST_EDITED_Day]],2)</f>
        <v>20</v>
      </c>
      <c r="P1048" s="25">
        <f>IFERROR(DATE(YEAR(Veg_Table[[#This Row],[EVM_LAST_EDITED2]]),MONTH(Veg_Table[[#This Row],[EVM_LAST_EDITED2]]),DAY(Veg_Table[[#This Row],[EVM_LAST_EDITED2]])),DATE(2019,1,1))</f>
        <v>43964</v>
      </c>
      <c r="Q1048" s="3">
        <f>VALUE(SUBSTITUTE(Veg_Table[[#This Row],[EVM_LAST_EDITED]],",",""))</f>
        <v>43964.459560185198</v>
      </c>
      <c r="R1048" s="1" t="str">
        <f>_xlfn.IFNA(IF(Veg_Table[[#This Row],[EVM_LAST_EDITOR]]="","zBlank EVM Last Editor",VLOOKUP(Veg_Table[[#This Row],[EVM_LAST_EDITOR]],Roster_Table[#All],4,FALSE)),"zAWRR Not in Roster")</f>
        <v>MGE</v>
      </c>
      <c r="S1048" s="1" t="str">
        <f>_xlfn.IFNA(IF(Veg_Table[[#This Row],[EVM_LAST_EDITOR]]="","zBlank EVM Last Editor",VLOOKUP(Veg_Table[[#This Row],[EVM_LAST_EDITOR]],Roster_Table[#All],16,FALSE)),"zCompany_AWRR not in Roster")</f>
        <v>MGE_Mountain G Enterprises</v>
      </c>
      <c r="T1048" s="2">
        <f>IFERROR(DATE(YEAR(Veg_Table[[#This Row],[Created2]]),MONTH(Veg_Table[[#This Row],[Created2]]),DAY(Veg_Table[[#This Row],[Created2]])),DATE(2019,1,1))</f>
        <v>43923</v>
      </c>
      <c r="U1048" s="3">
        <f>VALUE(SUBSTITUTE(Veg_Table[[#This Row],[Created]],",",""))</f>
        <v>43923.566898148201</v>
      </c>
      <c r="V1048" s="3" t="str">
        <f ca="1">IFERROR(_xlfn.IFNA(CELL("contents",INDIRECT(_xlfn.CONCAT("Veg_Table_Production_Data!",ADDRESS(MATCH(_xlfn.MAXIFS(#REF!,#REF!,"="&amp;Veg_Table[[#This Row],[AUTO_ID]],#REF!,"&lt;"&amp;Veg_Table[[#This Row],[EVM_LAST_EDITED_Day]]),#REF!,0),COLUMN(#REF!),4,1,)))),""),"")</f>
        <v/>
      </c>
      <c r="W1048" s="3" t="str">
        <f ca="1">IF(Veg_Table[[#This Row],[Previous_Prescription]]="","No",IF(Veg_Table[[#This Row],[Previous_Prescription]]=Veg_Table[[#This Row],[PRESCRIP]],"No","Yes"))</f>
        <v>No</v>
      </c>
      <c r="X1048" s="3" t="str">
        <f>IF(Veg_Table[[#This Row],[EVM_LAST_EDITED_Day]]=Veg_Table[[#This Row],[Created_Day]],"New","Old")</f>
        <v>Old</v>
      </c>
      <c r="Y1048" s="1">
        <f>IFERROR(IF(FIND("delete",LOWER(Veg_Table[[#This Row],[PI_COMMENTS]]))&gt;=1,1,0),0)</f>
        <v>0</v>
      </c>
      <c r="Z1048" s="1" t="str">
        <f>_xlfn.IFNA(IF(Veg_Table[[#This Row],[EVM_LAST_EDITOR]]="","Yes",VLOOKUP(Veg_Table[[#This Row],[EVM_LAST_EDITOR]],Roster_Table[#All],15,FALSE)),"Yes")</f>
        <v>Yes</v>
      </c>
      <c r="AA104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48" s="1" t="str">
        <f>_xlfn.IFNA(VLOOKUP(Veg_Table[[#This Row],[EVM_LAST_EDITOR]],Roster_Table[#All],3,FALSE),"zAWRR Not in Roster")</f>
        <v>Tyler</v>
      </c>
      <c r="AC1048" s="1" t="str">
        <f>_xlfn.IFNA(VLOOKUP(Veg_Table[[#This Row],[EVM_LAST_EDITOR]],Roster_Table[#All],2,FALSE),"zAWRR Not in Roster")</f>
        <v>Rey</v>
      </c>
      <c r="AD1048" s="1" t="str">
        <f>IF(_xlfn.CONCAT(Veg_Table[[#This Row],[First_Name]]," ",Veg_Table[[#This Row],[Last_Name]])="zAWRR Not in Roster zAWRR Not in Roster","zAWRR Not in Roster",_xlfn.CONCAT(Veg_Table[[#This Row],[First_Name]]," ",Veg_Table[[#This Row],[Last_Name]]))</f>
        <v>Tyler Rey</v>
      </c>
      <c r="AE1048">
        <v>2975082</v>
      </c>
      <c r="AF1048" t="s">
        <v>5544</v>
      </c>
      <c r="AG1048" t="s">
        <v>93</v>
      </c>
      <c r="AH1048" t="s">
        <v>1670</v>
      </c>
      <c r="AI1048" t="s">
        <v>1966</v>
      </c>
      <c r="AJ1048" t="s">
        <v>21</v>
      </c>
      <c r="AL1048" t="s">
        <v>22</v>
      </c>
      <c r="AM1048" t="s">
        <v>38</v>
      </c>
      <c r="AN1048" t="s">
        <v>25</v>
      </c>
      <c r="AO1048" t="s">
        <v>25</v>
      </c>
      <c r="AP1048">
        <v>14</v>
      </c>
      <c r="AQ1048">
        <v>81</v>
      </c>
      <c r="AR1048" t="s">
        <v>511</v>
      </c>
      <c r="AS1048" t="s">
        <v>24</v>
      </c>
      <c r="AT1048" t="s">
        <v>26</v>
      </c>
      <c r="AV1048" t="s">
        <v>519</v>
      </c>
      <c r="AW1048" t="s">
        <v>5545</v>
      </c>
      <c r="AZ1048"/>
      <c r="BB1048" s="4"/>
      <c r="BD1048" t="s">
        <v>29</v>
      </c>
      <c r="BE1048" t="s">
        <v>25</v>
      </c>
      <c r="BF1048" t="s">
        <v>513</v>
      </c>
      <c r="BI1048" s="3"/>
      <c r="BK1048" s="30" t="s">
        <v>166</v>
      </c>
      <c r="BL1048" s="3">
        <v>43964.459560185183</v>
      </c>
      <c r="BM1048" t="s">
        <v>31</v>
      </c>
      <c r="BN1048" t="s">
        <v>32</v>
      </c>
      <c r="BP1048" t="s">
        <v>1671</v>
      </c>
      <c r="BQ1048" t="s">
        <v>1025</v>
      </c>
      <c r="BR1048" t="s">
        <v>28</v>
      </c>
      <c r="BS1048" t="s">
        <v>28</v>
      </c>
      <c r="BT1048" t="s">
        <v>166</v>
      </c>
      <c r="BU1048" s="3">
        <v>43923.56689814815</v>
      </c>
      <c r="BV1048" t="s">
        <v>803</v>
      </c>
      <c r="BW1048" s="3">
        <v>43964.64853619213</v>
      </c>
      <c r="BX1048" t="s">
        <v>5546</v>
      </c>
      <c r="CG1048"/>
      <c r="CH1048"/>
      <c r="CI1048"/>
      <c r="CY1048"/>
      <c r="DA1048"/>
      <c r="DF1048"/>
    </row>
    <row r="1049" spans="1:110" x14ac:dyDescent="0.25">
      <c r="A1049" s="1">
        <f>IF(Veg_Table[[#This Row],[VP_STATUS]]="Hold",0,IF(OR(AND(Veg_Table[[#This Row],[PRESCRIP]]="NW_No Work",Veg_Table[[#This Row],[VP_STATUS]]&lt;&gt;"No Work Required Under EVM"),AND(Veg_Table[[#This Row],[VP_STATUS]]="No Work Required Under EVM",Veg_Table[[#This Row],[PRESCRIP]]&lt;&gt;"NW_No Work")),1,0))</f>
        <v>0</v>
      </c>
      <c r="B1049" s="1">
        <f>IF(Veg_Table[[#This Row],[SPECIES]]="",1,0)</f>
        <v>0</v>
      </c>
      <c r="C1049" s="1">
        <f>IF(Veg_Table[[#This Row],[DIAMETER]]="",1,0)</f>
        <v>0</v>
      </c>
      <c r="D1049" s="1">
        <f>IF(Veg_Table[[#This Row],[HEIGHT]]="",1,0)</f>
        <v>0</v>
      </c>
      <c r="E104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49" s="1">
        <f>IF(AND(Veg_Table[[#This Row],[TAT_RESULT]]="ABATE",Veg_Table[[#This Row],[PRESCRIP]]="NW_No Work"),1,0)</f>
        <v>0</v>
      </c>
      <c r="G1049" s="1">
        <f>IF(OR(Veg_Table[[#This Row],[Prescription R-Scale]]="NA",Veg_Table[[#This Row],[Diameter R-Scale]]="NA"),0,IF(Veg_Table[[#This Row],[Diameter R-Scale]]&lt;&gt;Veg_Table[[#This Row],[Prescription R-Scale]],1,0))</f>
        <v>0</v>
      </c>
      <c r="H1049" s="1">
        <f>IF(OR(AND(Veg_Table[[#This Row],[PRESCRIP]]="BC_Br Rmv", Veg_Table[[#This Row],[WOOD_MAN]]&lt;&gt;"Not Needed"),AND(Veg_Table[[#This Row],[PRESCRIP]]="BCS_Br Rmv+Trt", Veg_Table[[#This Row],[WOOD_MAN]]&lt;&gt;"Not Needed")),1,0)</f>
        <v>0</v>
      </c>
      <c r="I1049" s="1">
        <f ca="1">IF(AND(Veg_Table[[#This Row],[Prescription_Changed]]="Yes",Veg_Table[[#This Row],[TAT_RESULT]]=""),1,0)</f>
        <v>0</v>
      </c>
      <c r="J1049" s="1">
        <f ca="1">SUM(Veg_Table[[#This Row],[Prescription and Status do not match]:[Prescription_Edited_And_TAT_Is_Blank]])</f>
        <v>0</v>
      </c>
      <c r="K1049" s="1">
        <f ca="1">IF(Veg_Table[[#This Row],[Sum of Errors]]&gt;0,1,0)</f>
        <v>0</v>
      </c>
      <c r="L1049" s="1">
        <f>1</f>
        <v>1</v>
      </c>
      <c r="M104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049" s="1" t="str">
        <f>IF(OR(MID(Veg_Table[[#This Row],[PRESCRIP]],2,1)="1",MID(Veg_Table[[#This Row],[PRESCRIP]],2,1)="2",MID(Veg_Table[[#This Row],[PRESCRIP]],2,1)="3",MID(Veg_Table[[#This Row],[PRESCRIP]],2,1)="4"),_xlfn.NUMBERVALUE(MID(Veg_Table[[#This Row],[PRESCRIP]],2,1)),"NA")</f>
        <v>NA</v>
      </c>
      <c r="O1049" s="1">
        <f>WEEKNUM(Veg_Table[[#This Row],[EVM_LAST_EDITED_Day]],2)</f>
        <v>20</v>
      </c>
      <c r="P1049" s="25">
        <f>IFERROR(DATE(YEAR(Veg_Table[[#This Row],[EVM_LAST_EDITED2]]),MONTH(Veg_Table[[#This Row],[EVM_LAST_EDITED2]]),DAY(Veg_Table[[#This Row],[EVM_LAST_EDITED2]])),DATE(2019,1,1))</f>
        <v>43964</v>
      </c>
      <c r="Q1049" s="3">
        <f>VALUE(SUBSTITUTE(Veg_Table[[#This Row],[EVM_LAST_EDITED]],",",""))</f>
        <v>43964.459560185198</v>
      </c>
      <c r="R1049" s="1" t="str">
        <f>_xlfn.IFNA(IF(Veg_Table[[#This Row],[EVM_LAST_EDITOR]]="","zBlank EVM Last Editor",VLOOKUP(Veg_Table[[#This Row],[EVM_LAST_EDITOR]],Roster_Table[#All],4,FALSE)),"zAWRR Not in Roster")</f>
        <v>MGE</v>
      </c>
      <c r="S1049" s="1" t="str">
        <f>_xlfn.IFNA(IF(Veg_Table[[#This Row],[EVM_LAST_EDITOR]]="","zBlank EVM Last Editor",VLOOKUP(Veg_Table[[#This Row],[EVM_LAST_EDITOR]],Roster_Table[#All],16,FALSE)),"zCompany_AWRR not in Roster")</f>
        <v>MGE_Mountain G Enterprises</v>
      </c>
      <c r="T1049" s="2">
        <f>IFERROR(DATE(YEAR(Veg_Table[[#This Row],[Created2]]),MONTH(Veg_Table[[#This Row],[Created2]]),DAY(Veg_Table[[#This Row],[Created2]])),DATE(2019,1,1))</f>
        <v>43923</v>
      </c>
      <c r="U1049" s="3">
        <f>VALUE(SUBSTITUTE(Veg_Table[[#This Row],[Created]],",",""))</f>
        <v>43923.579004629602</v>
      </c>
      <c r="V1049" s="3" t="str">
        <f ca="1">IFERROR(_xlfn.IFNA(CELL("contents",INDIRECT(_xlfn.CONCAT("Veg_Table_Production_Data!",ADDRESS(MATCH(_xlfn.MAXIFS(#REF!,#REF!,"="&amp;Veg_Table[[#This Row],[AUTO_ID]],#REF!,"&lt;"&amp;Veg_Table[[#This Row],[EVM_LAST_EDITED_Day]]),#REF!,0),COLUMN(#REF!),4,1,)))),""),"")</f>
        <v/>
      </c>
      <c r="W1049" s="3" t="str">
        <f ca="1">IF(Veg_Table[[#This Row],[Previous_Prescription]]="","No",IF(Veg_Table[[#This Row],[Previous_Prescription]]=Veg_Table[[#This Row],[PRESCRIP]],"No","Yes"))</f>
        <v>No</v>
      </c>
      <c r="X1049" s="3" t="str">
        <f>IF(Veg_Table[[#This Row],[EVM_LAST_EDITED_Day]]=Veg_Table[[#This Row],[Created_Day]],"New","Old")</f>
        <v>Old</v>
      </c>
      <c r="Y1049" s="1">
        <f>IFERROR(IF(FIND("delete",LOWER(Veg_Table[[#This Row],[PI_COMMENTS]]))&gt;=1,1,0),0)</f>
        <v>0</v>
      </c>
      <c r="Z1049" s="1" t="str">
        <f>_xlfn.IFNA(IF(Veg_Table[[#This Row],[EVM_LAST_EDITOR]]="","Yes",VLOOKUP(Veg_Table[[#This Row],[EVM_LAST_EDITOR]],Roster_Table[#All],15,FALSE)),"Yes")</f>
        <v>Yes</v>
      </c>
      <c r="AA104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49" s="1" t="str">
        <f>_xlfn.IFNA(VLOOKUP(Veg_Table[[#This Row],[EVM_LAST_EDITOR]],Roster_Table[#All],3,FALSE),"zAWRR Not in Roster")</f>
        <v>Tyler</v>
      </c>
      <c r="AC1049" s="1" t="str">
        <f>_xlfn.IFNA(VLOOKUP(Veg_Table[[#This Row],[EVM_LAST_EDITOR]],Roster_Table[#All],2,FALSE),"zAWRR Not in Roster")</f>
        <v>Rey</v>
      </c>
      <c r="AD1049" s="1" t="str">
        <f>IF(_xlfn.CONCAT(Veg_Table[[#This Row],[First_Name]]," ",Veg_Table[[#This Row],[Last_Name]])="zAWRR Not in Roster zAWRR Not in Roster","zAWRR Not in Roster",_xlfn.CONCAT(Veg_Table[[#This Row],[First_Name]]," ",Veg_Table[[#This Row],[Last_Name]]))</f>
        <v>Tyler Rey</v>
      </c>
      <c r="AE1049">
        <v>2975083</v>
      </c>
      <c r="AF1049" t="s">
        <v>5547</v>
      </c>
      <c r="AG1049" t="s">
        <v>93</v>
      </c>
      <c r="AH1049" t="s">
        <v>1670</v>
      </c>
      <c r="AI1049" t="s">
        <v>1966</v>
      </c>
      <c r="AJ1049" t="s">
        <v>36</v>
      </c>
      <c r="AL1049" t="s">
        <v>22</v>
      </c>
      <c r="AM1049" t="s">
        <v>38</v>
      </c>
      <c r="AN1049" t="s">
        <v>25</v>
      </c>
      <c r="AO1049" t="s">
        <v>25</v>
      </c>
      <c r="AP1049">
        <v>23</v>
      </c>
      <c r="AQ1049">
        <v>99</v>
      </c>
      <c r="AR1049" t="s">
        <v>511</v>
      </c>
      <c r="AS1049" t="s">
        <v>901</v>
      </c>
      <c r="AT1049" t="s">
        <v>26</v>
      </c>
      <c r="AV1049" t="s">
        <v>519</v>
      </c>
      <c r="AW1049" t="s">
        <v>5548</v>
      </c>
      <c r="AZ1049"/>
      <c r="BB1049" s="4"/>
      <c r="BD1049" t="s">
        <v>29</v>
      </c>
      <c r="BE1049" t="s">
        <v>25</v>
      </c>
      <c r="BF1049" t="s">
        <v>513</v>
      </c>
      <c r="BI1049" s="3"/>
      <c r="BJ1049" t="s">
        <v>794</v>
      </c>
      <c r="BK1049" s="30" t="s">
        <v>166</v>
      </c>
      <c r="BL1049" s="3">
        <v>43964.459560185183</v>
      </c>
      <c r="BM1049" t="s">
        <v>31</v>
      </c>
      <c r="BN1049" t="s">
        <v>32</v>
      </c>
      <c r="BP1049" t="s">
        <v>1671</v>
      </c>
      <c r="BQ1049" t="s">
        <v>1025</v>
      </c>
      <c r="BR1049" t="s">
        <v>28</v>
      </c>
      <c r="BS1049" t="s">
        <v>28</v>
      </c>
      <c r="BT1049" t="s">
        <v>166</v>
      </c>
      <c r="BU1049" s="3">
        <v>43923.579004629632</v>
      </c>
      <c r="BV1049" t="s">
        <v>803</v>
      </c>
      <c r="BW1049" s="3">
        <v>43964.64853619213</v>
      </c>
      <c r="BX1049" t="s">
        <v>5549</v>
      </c>
      <c r="CG1049"/>
      <c r="CH1049"/>
      <c r="CI1049"/>
      <c r="CY1049"/>
      <c r="DA1049"/>
      <c r="DF1049"/>
    </row>
    <row r="1050" spans="1:110" x14ac:dyDescent="0.25">
      <c r="A1050" s="1">
        <f>IF(Veg_Table[[#This Row],[VP_STATUS]]="Hold",0,IF(OR(AND(Veg_Table[[#This Row],[PRESCRIP]]="NW_No Work",Veg_Table[[#This Row],[VP_STATUS]]&lt;&gt;"No Work Required Under EVM"),AND(Veg_Table[[#This Row],[VP_STATUS]]="No Work Required Under EVM",Veg_Table[[#This Row],[PRESCRIP]]&lt;&gt;"NW_No Work")),1,0))</f>
        <v>0</v>
      </c>
      <c r="B1050" s="1">
        <f>IF(Veg_Table[[#This Row],[SPECIES]]="",1,0)</f>
        <v>0</v>
      </c>
      <c r="C1050" s="1">
        <f>IF(Veg_Table[[#This Row],[DIAMETER]]="",1,0)</f>
        <v>0</v>
      </c>
      <c r="D1050" s="1">
        <f>IF(Veg_Table[[#This Row],[HEIGHT]]="",1,0)</f>
        <v>0</v>
      </c>
      <c r="E105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50" s="1">
        <f>IF(AND(Veg_Table[[#This Row],[TAT_RESULT]]="ABATE",Veg_Table[[#This Row],[PRESCRIP]]="NW_No Work"),1,0)</f>
        <v>0</v>
      </c>
      <c r="G1050" s="1">
        <f>IF(OR(Veg_Table[[#This Row],[Prescription R-Scale]]="NA",Veg_Table[[#This Row],[Diameter R-Scale]]="NA"),0,IF(Veg_Table[[#This Row],[Diameter R-Scale]]&lt;&gt;Veg_Table[[#This Row],[Prescription R-Scale]],1,0))</f>
        <v>0</v>
      </c>
      <c r="H1050" s="1">
        <f>IF(OR(AND(Veg_Table[[#This Row],[PRESCRIP]]="BC_Br Rmv", Veg_Table[[#This Row],[WOOD_MAN]]&lt;&gt;"Not Needed"),AND(Veg_Table[[#This Row],[PRESCRIP]]="BCS_Br Rmv+Trt", Veg_Table[[#This Row],[WOOD_MAN]]&lt;&gt;"Not Needed")),1,0)</f>
        <v>0</v>
      </c>
      <c r="I1050" s="1">
        <f ca="1">IF(AND(Veg_Table[[#This Row],[Prescription_Changed]]="Yes",Veg_Table[[#This Row],[TAT_RESULT]]=""),1,0)</f>
        <v>0</v>
      </c>
      <c r="J1050" s="1">
        <f ca="1">SUM(Veg_Table[[#This Row],[Prescription and Status do not match]:[Prescription_Edited_And_TAT_Is_Blank]])</f>
        <v>0</v>
      </c>
      <c r="K1050" s="1">
        <f ca="1">IF(Veg_Table[[#This Row],[Sum of Errors]]&gt;0,1,0)</f>
        <v>0</v>
      </c>
      <c r="L1050" s="1">
        <f>1</f>
        <v>1</v>
      </c>
      <c r="M105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050" s="1">
        <f>IF(OR(MID(Veg_Table[[#This Row],[PRESCRIP]],2,1)="1",MID(Veg_Table[[#This Row],[PRESCRIP]],2,1)="2",MID(Veg_Table[[#This Row],[PRESCRIP]],2,1)="3",MID(Veg_Table[[#This Row],[PRESCRIP]],2,1)="4"),_xlfn.NUMBERVALUE(MID(Veg_Table[[#This Row],[PRESCRIP]],2,1)),"NA")</f>
        <v>2</v>
      </c>
      <c r="O1050" s="1">
        <f>WEEKNUM(Veg_Table[[#This Row],[EVM_LAST_EDITED_Day]],2)</f>
        <v>20</v>
      </c>
      <c r="P1050" s="25">
        <f>IFERROR(DATE(YEAR(Veg_Table[[#This Row],[EVM_LAST_EDITED2]]),MONTH(Veg_Table[[#This Row],[EVM_LAST_EDITED2]]),DAY(Veg_Table[[#This Row],[EVM_LAST_EDITED2]])),DATE(2019,1,1))</f>
        <v>43964</v>
      </c>
      <c r="Q1050" s="3">
        <f>VALUE(SUBSTITUTE(Veg_Table[[#This Row],[EVM_LAST_EDITED]],",",""))</f>
        <v>43964.4597222222</v>
      </c>
      <c r="R1050" s="1" t="str">
        <f>_xlfn.IFNA(IF(Veg_Table[[#This Row],[EVM_LAST_EDITOR]]="","zBlank EVM Last Editor",VLOOKUP(Veg_Table[[#This Row],[EVM_LAST_EDITOR]],Roster_Table[#All],4,FALSE)),"zAWRR Not in Roster")</f>
        <v>MGE</v>
      </c>
      <c r="S1050" s="1" t="str">
        <f>_xlfn.IFNA(IF(Veg_Table[[#This Row],[EVM_LAST_EDITOR]]="","zBlank EVM Last Editor",VLOOKUP(Veg_Table[[#This Row],[EVM_LAST_EDITOR]],Roster_Table[#All],16,FALSE)),"zCompany_AWRR not in Roster")</f>
        <v>MGE_Mountain G Enterprises</v>
      </c>
      <c r="T1050" s="2">
        <f>IFERROR(DATE(YEAR(Veg_Table[[#This Row],[Created2]]),MONTH(Veg_Table[[#This Row],[Created2]]),DAY(Veg_Table[[#This Row],[Created2]])),DATE(2019,1,1))</f>
        <v>43923</v>
      </c>
      <c r="U1050" s="3">
        <f>VALUE(SUBSTITUTE(Veg_Table[[#This Row],[Created]],",",""))</f>
        <v>43923.5929861111</v>
      </c>
      <c r="V1050" s="3" t="str">
        <f ca="1">IFERROR(_xlfn.IFNA(CELL("contents",INDIRECT(_xlfn.CONCAT("Veg_Table_Production_Data!",ADDRESS(MATCH(_xlfn.MAXIFS(#REF!,#REF!,"="&amp;Veg_Table[[#This Row],[AUTO_ID]],#REF!,"&lt;"&amp;Veg_Table[[#This Row],[EVM_LAST_EDITED_Day]]),#REF!,0),COLUMN(#REF!),4,1,)))),""),"")</f>
        <v/>
      </c>
      <c r="W1050" s="3" t="str">
        <f ca="1">IF(Veg_Table[[#This Row],[Previous_Prescription]]="","No",IF(Veg_Table[[#This Row],[Previous_Prescription]]=Veg_Table[[#This Row],[PRESCRIP]],"No","Yes"))</f>
        <v>No</v>
      </c>
      <c r="X1050" s="3" t="str">
        <f>IF(Veg_Table[[#This Row],[EVM_LAST_EDITED_Day]]=Veg_Table[[#This Row],[Created_Day]],"New","Old")</f>
        <v>Old</v>
      </c>
      <c r="Y1050" s="1">
        <f>IFERROR(IF(FIND("delete",LOWER(Veg_Table[[#This Row],[PI_COMMENTS]]))&gt;=1,1,0),0)</f>
        <v>0</v>
      </c>
      <c r="Z1050" s="1" t="str">
        <f>_xlfn.IFNA(IF(Veg_Table[[#This Row],[EVM_LAST_EDITOR]]="","Yes",VLOOKUP(Veg_Table[[#This Row],[EVM_LAST_EDITOR]],Roster_Table[#All],15,FALSE)),"Yes")</f>
        <v>Yes</v>
      </c>
      <c r="AA105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50" s="1" t="str">
        <f>_xlfn.IFNA(VLOOKUP(Veg_Table[[#This Row],[EVM_LAST_EDITOR]],Roster_Table[#All],3,FALSE),"zAWRR Not in Roster")</f>
        <v>Tyler</v>
      </c>
      <c r="AC1050" s="1" t="str">
        <f>_xlfn.IFNA(VLOOKUP(Veg_Table[[#This Row],[EVM_LAST_EDITOR]],Roster_Table[#All],2,FALSE),"zAWRR Not in Roster")</f>
        <v>Rey</v>
      </c>
      <c r="AD1050" s="1" t="str">
        <f>IF(_xlfn.CONCAT(Veg_Table[[#This Row],[First_Name]]," ",Veg_Table[[#This Row],[Last_Name]])="zAWRR Not in Roster zAWRR Not in Roster","zAWRR Not in Roster",_xlfn.CONCAT(Veg_Table[[#This Row],[First_Name]]," ",Veg_Table[[#This Row],[Last_Name]]))</f>
        <v>Tyler Rey</v>
      </c>
      <c r="AE1050">
        <v>2975084</v>
      </c>
      <c r="AF1050" t="s">
        <v>5538</v>
      </c>
      <c r="AG1050" t="s">
        <v>93</v>
      </c>
      <c r="AH1050" t="s">
        <v>1670</v>
      </c>
      <c r="AI1050" t="s">
        <v>1966</v>
      </c>
      <c r="AJ1050" t="s">
        <v>36</v>
      </c>
      <c r="AL1050" t="s">
        <v>22</v>
      </c>
      <c r="AM1050" t="s">
        <v>38</v>
      </c>
      <c r="AN1050" t="s">
        <v>25</v>
      </c>
      <c r="AO1050" t="s">
        <v>25</v>
      </c>
      <c r="AP1050">
        <v>16</v>
      </c>
      <c r="AQ1050">
        <v>75</v>
      </c>
      <c r="AR1050" t="s">
        <v>514</v>
      </c>
      <c r="AS1050" t="s">
        <v>42</v>
      </c>
      <c r="AT1050" t="s">
        <v>515</v>
      </c>
      <c r="AV1050" t="s">
        <v>519</v>
      </c>
      <c r="AW1050" t="s">
        <v>5539</v>
      </c>
      <c r="AZ1050"/>
      <c r="BB1050" s="4"/>
      <c r="BD1050" t="s">
        <v>29</v>
      </c>
      <c r="BE1050" t="s">
        <v>25</v>
      </c>
      <c r="BF1050" t="s">
        <v>513</v>
      </c>
      <c r="BI1050" s="3"/>
      <c r="BJ1050" t="s">
        <v>5417</v>
      </c>
      <c r="BK1050" s="30" t="s">
        <v>166</v>
      </c>
      <c r="BL1050" s="3">
        <v>43964.459722222222</v>
      </c>
      <c r="BM1050" t="s">
        <v>31</v>
      </c>
      <c r="BN1050" t="s">
        <v>32</v>
      </c>
      <c r="BP1050" t="s">
        <v>1671</v>
      </c>
      <c r="BQ1050" t="s">
        <v>1025</v>
      </c>
      <c r="BR1050" t="s">
        <v>28</v>
      </c>
      <c r="BS1050" t="s">
        <v>28</v>
      </c>
      <c r="BT1050" t="s">
        <v>166</v>
      </c>
      <c r="BU1050" s="3">
        <v>43923.592986111114</v>
      </c>
      <c r="BV1050" t="s">
        <v>803</v>
      </c>
      <c r="BW1050" s="3">
        <v>43964.64853619213</v>
      </c>
      <c r="BX1050" t="s">
        <v>5540</v>
      </c>
      <c r="CG1050"/>
      <c r="CH1050"/>
      <c r="CI1050"/>
      <c r="CY1050"/>
      <c r="DA1050"/>
      <c r="DF1050"/>
    </row>
    <row r="1051" spans="1:110" x14ac:dyDescent="0.25">
      <c r="A1051" s="1">
        <f>IF(Veg_Table[[#This Row],[VP_STATUS]]="Hold",0,IF(OR(AND(Veg_Table[[#This Row],[PRESCRIP]]="NW_No Work",Veg_Table[[#This Row],[VP_STATUS]]&lt;&gt;"No Work Required Under EVM"),AND(Veg_Table[[#This Row],[VP_STATUS]]="No Work Required Under EVM",Veg_Table[[#This Row],[PRESCRIP]]&lt;&gt;"NW_No Work")),1,0))</f>
        <v>0</v>
      </c>
      <c r="B1051" s="1">
        <f>IF(Veg_Table[[#This Row],[SPECIES]]="",1,0)</f>
        <v>0</v>
      </c>
      <c r="C1051" s="1">
        <f>IF(Veg_Table[[#This Row],[DIAMETER]]="",1,0)</f>
        <v>0</v>
      </c>
      <c r="D1051" s="1">
        <f>IF(Veg_Table[[#This Row],[HEIGHT]]="",1,0)</f>
        <v>0</v>
      </c>
      <c r="E105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51" s="1">
        <f>IF(AND(Veg_Table[[#This Row],[TAT_RESULT]]="ABATE",Veg_Table[[#This Row],[PRESCRIP]]="NW_No Work"),1,0)</f>
        <v>0</v>
      </c>
      <c r="G1051" s="1">
        <f>IF(OR(Veg_Table[[#This Row],[Prescription R-Scale]]="NA",Veg_Table[[#This Row],[Diameter R-Scale]]="NA"),0,IF(Veg_Table[[#This Row],[Diameter R-Scale]]&lt;&gt;Veg_Table[[#This Row],[Prescription R-Scale]],1,0))</f>
        <v>0</v>
      </c>
      <c r="H1051" s="1">
        <f>IF(OR(AND(Veg_Table[[#This Row],[PRESCRIP]]="BC_Br Rmv", Veg_Table[[#This Row],[WOOD_MAN]]&lt;&gt;"Not Needed"),AND(Veg_Table[[#This Row],[PRESCRIP]]="BCS_Br Rmv+Trt", Veg_Table[[#This Row],[WOOD_MAN]]&lt;&gt;"Not Needed")),1,0)</f>
        <v>0</v>
      </c>
      <c r="I1051" s="1">
        <f ca="1">IF(AND(Veg_Table[[#This Row],[Prescription_Changed]]="Yes",Veg_Table[[#This Row],[TAT_RESULT]]=""),1,0)</f>
        <v>0</v>
      </c>
      <c r="J1051" s="1">
        <f ca="1">SUM(Veg_Table[[#This Row],[Prescription and Status do not match]:[Prescription_Edited_And_TAT_Is_Blank]])</f>
        <v>0</v>
      </c>
      <c r="K1051" s="1">
        <f ca="1">IF(Veg_Table[[#This Row],[Sum of Errors]]&gt;0,1,0)</f>
        <v>0</v>
      </c>
      <c r="L1051" s="1">
        <f>1</f>
        <v>1</v>
      </c>
      <c r="M105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051" s="1">
        <f>IF(OR(MID(Veg_Table[[#This Row],[PRESCRIP]],2,1)="1",MID(Veg_Table[[#This Row],[PRESCRIP]],2,1)="2",MID(Veg_Table[[#This Row],[PRESCRIP]],2,1)="3",MID(Veg_Table[[#This Row],[PRESCRIP]],2,1)="4"),_xlfn.NUMBERVALUE(MID(Veg_Table[[#This Row],[PRESCRIP]],2,1)),"NA")</f>
        <v>2</v>
      </c>
      <c r="O1051" s="1">
        <f>WEEKNUM(Veg_Table[[#This Row],[EVM_LAST_EDITED_Day]],2)</f>
        <v>20</v>
      </c>
      <c r="P1051" s="25">
        <f>IFERROR(DATE(YEAR(Veg_Table[[#This Row],[EVM_LAST_EDITED2]]),MONTH(Veg_Table[[#This Row],[EVM_LAST_EDITED2]]),DAY(Veg_Table[[#This Row],[EVM_LAST_EDITED2]])),DATE(2019,1,1))</f>
        <v>43964</v>
      </c>
      <c r="Q1051" s="3">
        <f>VALUE(SUBSTITUTE(Veg_Table[[#This Row],[EVM_LAST_EDITED]],",",""))</f>
        <v>43964.4601360995</v>
      </c>
      <c r="R1051" s="1" t="str">
        <f>_xlfn.IFNA(IF(Veg_Table[[#This Row],[EVM_LAST_EDITOR]]="","zBlank EVM Last Editor",VLOOKUP(Veg_Table[[#This Row],[EVM_LAST_EDITOR]],Roster_Table[#All],4,FALSE)),"zAWRR Not in Roster")</f>
        <v>MBG</v>
      </c>
      <c r="S1051" s="1" t="str">
        <f>_xlfn.IFNA(IF(Veg_Table[[#This Row],[EVM_LAST_EDITOR]]="","zBlank EVM Last Editor",VLOOKUP(Veg_Table[[#This Row],[EVM_LAST_EDITOR]],Roster_Table[#All],16,FALSE)),"zCompany_AWRR not in Roster")</f>
        <v>MBG_Mason, Bruce &amp; Girard</v>
      </c>
      <c r="T1051" s="2">
        <f>IFERROR(DATE(YEAR(Veg_Table[[#This Row],[Created2]]),MONTH(Veg_Table[[#This Row],[Created2]]),DAY(Veg_Table[[#This Row],[Created2]])),DATE(2019,1,1))</f>
        <v>43964</v>
      </c>
      <c r="U1051" s="3">
        <f>VALUE(SUBSTITUTE(Veg_Table[[#This Row],[Created]],",",""))</f>
        <v>43964.4601360995</v>
      </c>
      <c r="V1051" s="3" t="str">
        <f ca="1">IFERROR(_xlfn.IFNA(CELL("contents",INDIRECT(_xlfn.CONCAT("Veg_Table_Production_Data!",ADDRESS(MATCH(_xlfn.MAXIFS(#REF!,#REF!,"="&amp;Veg_Table[[#This Row],[AUTO_ID]],#REF!,"&lt;"&amp;Veg_Table[[#This Row],[EVM_LAST_EDITED_Day]]),#REF!,0),COLUMN(#REF!),4,1,)))),""),"")</f>
        <v/>
      </c>
      <c r="W1051" s="3" t="str">
        <f ca="1">IF(Veg_Table[[#This Row],[Previous_Prescription]]="","No",IF(Veg_Table[[#This Row],[Previous_Prescription]]=Veg_Table[[#This Row],[PRESCRIP]],"No","Yes"))</f>
        <v>No</v>
      </c>
      <c r="X1051" s="3" t="str">
        <f>IF(Veg_Table[[#This Row],[EVM_LAST_EDITED_Day]]=Veg_Table[[#This Row],[Created_Day]],"New","Old")</f>
        <v>New</v>
      </c>
      <c r="Y1051" s="1">
        <f>IFERROR(IF(FIND("delete",LOWER(Veg_Table[[#This Row],[PI_COMMENTS]]))&gt;=1,1,0),0)</f>
        <v>0</v>
      </c>
      <c r="Z1051" s="1" t="str">
        <f>_xlfn.IFNA(IF(Veg_Table[[#This Row],[EVM_LAST_EDITOR]]="","Yes",VLOOKUP(Veg_Table[[#This Row],[EVM_LAST_EDITOR]],Roster_Table[#All],15,FALSE)),"Yes")</f>
        <v>Yes</v>
      </c>
      <c r="AA105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51" s="1" t="str">
        <f>_xlfn.IFNA(VLOOKUP(Veg_Table[[#This Row],[EVM_LAST_EDITOR]],Roster_Table[#All],3,FALSE),"zAWRR Not in Roster")</f>
        <v>Nathan</v>
      </c>
      <c r="AC1051" s="1" t="str">
        <f>_xlfn.IFNA(VLOOKUP(Veg_Table[[#This Row],[EVM_LAST_EDITOR]],Roster_Table[#All],2,FALSE),"zAWRR Not in Roster")</f>
        <v>Vik</v>
      </c>
      <c r="AD1051" s="1" t="str">
        <f>IF(_xlfn.CONCAT(Veg_Table[[#This Row],[First_Name]]," ",Veg_Table[[#This Row],[Last_Name]])="zAWRR Not in Roster zAWRR Not in Roster","zAWRR Not in Roster",_xlfn.CONCAT(Veg_Table[[#This Row],[First_Name]]," ",Veg_Table[[#This Row],[Last_Name]]))</f>
        <v>Nathan Vik</v>
      </c>
      <c r="AE1051">
        <v>3224079</v>
      </c>
      <c r="AF1051" t="s">
        <v>5535</v>
      </c>
      <c r="AG1051" t="s">
        <v>93</v>
      </c>
      <c r="AH1051" t="s">
        <v>3444</v>
      </c>
      <c r="AI1051" t="s">
        <v>3436</v>
      </c>
      <c r="AJ1051" t="s">
        <v>36</v>
      </c>
      <c r="AL1051" t="s">
        <v>372</v>
      </c>
      <c r="AM1051" t="s">
        <v>40</v>
      </c>
      <c r="AN1051" t="s">
        <v>25</v>
      </c>
      <c r="AO1051" t="s">
        <v>43</v>
      </c>
      <c r="AP1051">
        <v>18</v>
      </c>
      <c r="AQ1051">
        <v>65</v>
      </c>
      <c r="AR1051" t="s">
        <v>514</v>
      </c>
      <c r="AS1051" t="s">
        <v>42</v>
      </c>
      <c r="AT1051" t="s">
        <v>522</v>
      </c>
      <c r="AV1051" t="s">
        <v>512</v>
      </c>
      <c r="AW1051" t="s">
        <v>5536</v>
      </c>
      <c r="AZ1051"/>
      <c r="BB1051" s="4"/>
      <c r="BD1051" t="s">
        <v>29</v>
      </c>
      <c r="BE1051" t="s">
        <v>25</v>
      </c>
      <c r="BF1051" t="s">
        <v>513</v>
      </c>
      <c r="BI1051" s="3"/>
      <c r="BJ1051" t="s">
        <v>2080</v>
      </c>
      <c r="BK1051" s="30" t="s">
        <v>115</v>
      </c>
      <c r="BL1051" s="3">
        <v>43964.460136099537</v>
      </c>
      <c r="BM1051" t="s">
        <v>31</v>
      </c>
      <c r="BN1051" t="s">
        <v>32</v>
      </c>
      <c r="BP1051" t="s">
        <v>3445</v>
      </c>
      <c r="BQ1051" t="s">
        <v>1025</v>
      </c>
      <c r="BR1051" t="s">
        <v>28</v>
      </c>
      <c r="BS1051" t="s">
        <v>28</v>
      </c>
      <c r="BT1051" t="s">
        <v>115</v>
      </c>
      <c r="BU1051" s="3">
        <v>43964.460136099537</v>
      </c>
      <c r="BV1051" t="s">
        <v>803</v>
      </c>
      <c r="BW1051" s="3">
        <v>43964.522847083332</v>
      </c>
      <c r="BX1051" t="s">
        <v>5537</v>
      </c>
      <c r="CG1051"/>
      <c r="CH1051"/>
      <c r="CI1051"/>
      <c r="CY1051"/>
      <c r="DA1051"/>
      <c r="DF1051"/>
    </row>
    <row r="1052" spans="1:110" x14ac:dyDescent="0.25">
      <c r="A1052" s="1">
        <f>IF(Veg_Table[[#This Row],[VP_STATUS]]="Hold",0,IF(OR(AND(Veg_Table[[#This Row],[PRESCRIP]]="NW_No Work",Veg_Table[[#This Row],[VP_STATUS]]&lt;&gt;"No Work Required Under EVM"),AND(Veg_Table[[#This Row],[VP_STATUS]]="No Work Required Under EVM",Veg_Table[[#This Row],[PRESCRIP]]&lt;&gt;"NW_No Work")),1,0))</f>
        <v>0</v>
      </c>
      <c r="B1052" s="1">
        <f>IF(Veg_Table[[#This Row],[SPECIES]]="",1,0)</f>
        <v>0</v>
      </c>
      <c r="C1052" s="1">
        <f>IF(Veg_Table[[#This Row],[DIAMETER]]="",1,0)</f>
        <v>0</v>
      </c>
      <c r="D1052" s="1">
        <f>IF(Veg_Table[[#This Row],[HEIGHT]]="",1,0)</f>
        <v>0</v>
      </c>
      <c r="E105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52" s="1">
        <f>IF(AND(Veg_Table[[#This Row],[TAT_RESULT]]="ABATE",Veg_Table[[#This Row],[PRESCRIP]]="NW_No Work"),1,0)</f>
        <v>0</v>
      </c>
      <c r="G1052" s="1">
        <f>IF(OR(Veg_Table[[#This Row],[Prescription R-Scale]]="NA",Veg_Table[[#This Row],[Diameter R-Scale]]="NA"),0,IF(Veg_Table[[#This Row],[Diameter R-Scale]]&lt;&gt;Veg_Table[[#This Row],[Prescription R-Scale]],1,0))</f>
        <v>0</v>
      </c>
      <c r="H1052" s="1">
        <f>IF(OR(AND(Veg_Table[[#This Row],[PRESCRIP]]="BC_Br Rmv", Veg_Table[[#This Row],[WOOD_MAN]]&lt;&gt;"Not Needed"),AND(Veg_Table[[#This Row],[PRESCRIP]]="BCS_Br Rmv+Trt", Veg_Table[[#This Row],[WOOD_MAN]]&lt;&gt;"Not Needed")),1,0)</f>
        <v>0</v>
      </c>
      <c r="I1052" s="1">
        <f ca="1">IF(AND(Veg_Table[[#This Row],[Prescription_Changed]]="Yes",Veg_Table[[#This Row],[TAT_RESULT]]=""),1,0)</f>
        <v>0</v>
      </c>
      <c r="J1052" s="1">
        <f ca="1">SUM(Veg_Table[[#This Row],[Prescription and Status do not match]:[Prescription_Edited_And_TAT_Is_Blank]])</f>
        <v>0</v>
      </c>
      <c r="K1052" s="1">
        <f ca="1">IF(Veg_Table[[#This Row],[Sum of Errors]]&gt;0,1,0)</f>
        <v>0</v>
      </c>
      <c r="L1052" s="1">
        <f>1</f>
        <v>1</v>
      </c>
      <c r="M1052"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052" s="1" t="str">
        <f>IF(OR(MID(Veg_Table[[#This Row],[PRESCRIP]],2,1)="1",MID(Veg_Table[[#This Row],[PRESCRIP]],2,1)="2",MID(Veg_Table[[#This Row],[PRESCRIP]],2,1)="3",MID(Veg_Table[[#This Row],[PRESCRIP]],2,1)="4"),_xlfn.NUMBERVALUE(MID(Veg_Table[[#This Row],[PRESCRIP]],2,1)),"NA")</f>
        <v>NA</v>
      </c>
      <c r="O1052" s="1">
        <f>WEEKNUM(Veg_Table[[#This Row],[EVM_LAST_EDITED_Day]],2)</f>
        <v>20</v>
      </c>
      <c r="P1052" s="25">
        <f>IFERROR(DATE(YEAR(Veg_Table[[#This Row],[EVM_LAST_EDITED2]]),MONTH(Veg_Table[[#This Row],[EVM_LAST_EDITED2]]),DAY(Veg_Table[[#This Row],[EVM_LAST_EDITED2]])),DATE(2019,1,1))</f>
        <v>43964</v>
      </c>
      <c r="Q1052" s="3">
        <f>VALUE(SUBSTITUTE(Veg_Table[[#This Row],[EVM_LAST_EDITED]],",",""))</f>
        <v>43964.460613425901</v>
      </c>
      <c r="R1052" s="1" t="str">
        <f>_xlfn.IFNA(IF(Veg_Table[[#This Row],[EVM_LAST_EDITOR]]="","zBlank EVM Last Editor",VLOOKUP(Veg_Table[[#This Row],[EVM_LAST_EDITOR]],Roster_Table[#All],4,FALSE)),"zAWRR Not in Roster")</f>
        <v>MGE</v>
      </c>
      <c r="S1052" s="1" t="str">
        <f>_xlfn.IFNA(IF(Veg_Table[[#This Row],[EVM_LAST_EDITOR]]="","zBlank EVM Last Editor",VLOOKUP(Veg_Table[[#This Row],[EVM_LAST_EDITOR]],Roster_Table[#All],16,FALSE)),"zCompany_AWRR not in Roster")</f>
        <v>MGE_Mountain G Enterprises</v>
      </c>
      <c r="T1052" s="2">
        <f>IFERROR(DATE(YEAR(Veg_Table[[#This Row],[Created2]]),MONTH(Veg_Table[[#This Row],[Created2]]),DAY(Veg_Table[[#This Row],[Created2]])),DATE(2019,1,1))</f>
        <v>43964</v>
      </c>
      <c r="U1052" s="3">
        <f>VALUE(SUBSTITUTE(Veg_Table[[#This Row],[Created]],",",""))</f>
        <v>43964.460613425901</v>
      </c>
      <c r="V1052" s="3" t="str">
        <f ca="1">IFERROR(_xlfn.IFNA(CELL("contents",INDIRECT(_xlfn.CONCAT("Veg_Table_Production_Data!",ADDRESS(MATCH(_xlfn.MAXIFS(#REF!,#REF!,"="&amp;Veg_Table[[#This Row],[AUTO_ID]],#REF!,"&lt;"&amp;Veg_Table[[#This Row],[EVM_LAST_EDITED_Day]]),#REF!,0),COLUMN(#REF!),4,1,)))),""),"")</f>
        <v/>
      </c>
      <c r="W1052" s="3" t="str">
        <f ca="1">IF(Veg_Table[[#This Row],[Previous_Prescription]]="","No",IF(Veg_Table[[#This Row],[Previous_Prescription]]=Veg_Table[[#This Row],[PRESCRIP]],"No","Yes"))</f>
        <v>No</v>
      </c>
      <c r="X1052" s="3" t="str">
        <f>IF(Veg_Table[[#This Row],[EVM_LAST_EDITED_Day]]=Veg_Table[[#This Row],[Created_Day]],"New","Old")</f>
        <v>New</v>
      </c>
      <c r="Y1052" s="1">
        <f>IFERROR(IF(FIND("delete",LOWER(Veg_Table[[#This Row],[PI_COMMENTS]]))&gt;=1,1,0),0)</f>
        <v>0</v>
      </c>
      <c r="Z1052" s="1" t="str">
        <f>_xlfn.IFNA(IF(Veg_Table[[#This Row],[EVM_LAST_EDITOR]]="","Yes",VLOOKUP(Veg_Table[[#This Row],[EVM_LAST_EDITOR]],Roster_Table[#All],15,FALSE)),"Yes")</f>
        <v>Yes</v>
      </c>
      <c r="AA105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52" s="1" t="str">
        <f>_xlfn.IFNA(VLOOKUP(Veg_Table[[#This Row],[EVM_LAST_EDITOR]],Roster_Table[#All],3,FALSE),"zAWRR Not in Roster")</f>
        <v>Andrew</v>
      </c>
      <c r="AC1052" s="1" t="str">
        <f>_xlfn.IFNA(VLOOKUP(Veg_Table[[#This Row],[EVM_LAST_EDITOR]],Roster_Table[#All],2,FALSE),"zAWRR Not in Roster")</f>
        <v>Withers</v>
      </c>
      <c r="AD1052" s="1" t="str">
        <f>IF(_xlfn.CONCAT(Veg_Table[[#This Row],[First_Name]]," ",Veg_Table[[#This Row],[Last_Name]])="zAWRR Not in Roster zAWRR Not in Roster","zAWRR Not in Roster",_xlfn.CONCAT(Veg_Table[[#This Row],[First_Name]]," ",Veg_Table[[#This Row],[Last_Name]]))</f>
        <v>Andrew Withers</v>
      </c>
      <c r="AE1052">
        <v>3225129</v>
      </c>
      <c r="AF1052" t="s">
        <v>5532</v>
      </c>
      <c r="AG1052" t="s">
        <v>93</v>
      </c>
      <c r="AH1052" t="s">
        <v>5390</v>
      </c>
      <c r="AI1052" t="s">
        <v>5391</v>
      </c>
      <c r="AJ1052" t="s">
        <v>21</v>
      </c>
      <c r="AL1052" t="s">
        <v>22</v>
      </c>
      <c r="AM1052" t="s">
        <v>38</v>
      </c>
      <c r="AN1052" t="s">
        <v>25</v>
      </c>
      <c r="AO1052" t="s">
        <v>25</v>
      </c>
      <c r="AP1052">
        <v>37</v>
      </c>
      <c r="AQ1052">
        <v>120</v>
      </c>
      <c r="AR1052" t="s">
        <v>511</v>
      </c>
      <c r="AS1052" t="s">
        <v>24</v>
      </c>
      <c r="AT1052" t="s">
        <v>26</v>
      </c>
      <c r="AV1052" t="s">
        <v>512</v>
      </c>
      <c r="AW1052" t="s">
        <v>5533</v>
      </c>
      <c r="AZ1052"/>
      <c r="BB1052" s="4"/>
      <c r="BD1052" t="s">
        <v>29</v>
      </c>
      <c r="BE1052" t="s">
        <v>25</v>
      </c>
      <c r="BF1052" t="s">
        <v>513</v>
      </c>
      <c r="BI1052" s="3"/>
      <c r="BJ1052" t="s">
        <v>52</v>
      </c>
      <c r="BK1052" s="30" t="s">
        <v>176</v>
      </c>
      <c r="BL1052" s="3">
        <v>43964.460613425923</v>
      </c>
      <c r="BM1052" t="s">
        <v>31</v>
      </c>
      <c r="BN1052" t="s">
        <v>32</v>
      </c>
      <c r="BP1052" t="s">
        <v>5393</v>
      </c>
      <c r="BQ1052" t="s">
        <v>1025</v>
      </c>
      <c r="BR1052" t="s">
        <v>28</v>
      </c>
      <c r="BS1052" t="s">
        <v>28</v>
      </c>
      <c r="BT1052" t="s">
        <v>176</v>
      </c>
      <c r="BU1052" s="3">
        <v>43964.460613425923</v>
      </c>
      <c r="BV1052" t="s">
        <v>803</v>
      </c>
      <c r="BW1052" s="3">
        <v>43964.596779525462</v>
      </c>
      <c r="BX1052" t="s">
        <v>5534</v>
      </c>
      <c r="CG1052"/>
      <c r="CH1052"/>
      <c r="CI1052"/>
      <c r="CY1052"/>
      <c r="DA1052"/>
      <c r="DF1052"/>
    </row>
    <row r="1053" spans="1:110" x14ac:dyDescent="0.25">
      <c r="A1053" s="1">
        <f>IF(Veg_Table[[#This Row],[VP_STATUS]]="Hold",0,IF(OR(AND(Veg_Table[[#This Row],[PRESCRIP]]="NW_No Work",Veg_Table[[#This Row],[VP_STATUS]]&lt;&gt;"No Work Required Under EVM"),AND(Veg_Table[[#This Row],[VP_STATUS]]="No Work Required Under EVM",Veg_Table[[#This Row],[PRESCRIP]]&lt;&gt;"NW_No Work")),1,0))</f>
        <v>0</v>
      </c>
      <c r="B1053" s="1">
        <f>IF(Veg_Table[[#This Row],[SPECIES]]="",1,0)</f>
        <v>0</v>
      </c>
      <c r="C1053" s="1">
        <f>IF(Veg_Table[[#This Row],[DIAMETER]]="",1,0)</f>
        <v>0</v>
      </c>
      <c r="D1053" s="1">
        <f>IF(Veg_Table[[#This Row],[HEIGHT]]="",1,0)</f>
        <v>0</v>
      </c>
      <c r="E105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53" s="1">
        <f>IF(AND(Veg_Table[[#This Row],[TAT_RESULT]]="ABATE",Veg_Table[[#This Row],[PRESCRIP]]="NW_No Work"),1,0)</f>
        <v>0</v>
      </c>
      <c r="G1053" s="1">
        <f>IF(OR(Veg_Table[[#This Row],[Prescription R-Scale]]="NA",Veg_Table[[#This Row],[Diameter R-Scale]]="NA"),0,IF(Veg_Table[[#This Row],[Diameter R-Scale]]&lt;&gt;Veg_Table[[#This Row],[Prescription R-Scale]],1,0))</f>
        <v>0</v>
      </c>
      <c r="H1053" s="1">
        <f>IF(OR(AND(Veg_Table[[#This Row],[PRESCRIP]]="BC_Br Rmv", Veg_Table[[#This Row],[WOOD_MAN]]&lt;&gt;"Not Needed"),AND(Veg_Table[[#This Row],[PRESCRIP]]="BCS_Br Rmv+Trt", Veg_Table[[#This Row],[WOOD_MAN]]&lt;&gt;"Not Needed")),1,0)</f>
        <v>0</v>
      </c>
      <c r="I1053" s="1">
        <f ca="1">IF(AND(Veg_Table[[#This Row],[Prescription_Changed]]="Yes",Veg_Table[[#This Row],[TAT_RESULT]]=""),1,0)</f>
        <v>0</v>
      </c>
      <c r="J1053" s="1">
        <f ca="1">SUM(Veg_Table[[#This Row],[Prescription and Status do not match]:[Prescription_Edited_And_TAT_Is_Blank]])</f>
        <v>0</v>
      </c>
      <c r="K1053" s="1">
        <f ca="1">IF(Veg_Table[[#This Row],[Sum of Errors]]&gt;0,1,0)</f>
        <v>0</v>
      </c>
      <c r="L1053" s="1">
        <f>1</f>
        <v>1</v>
      </c>
      <c r="M1053"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053" s="1" t="str">
        <f>IF(OR(MID(Veg_Table[[#This Row],[PRESCRIP]],2,1)="1",MID(Veg_Table[[#This Row],[PRESCRIP]],2,1)="2",MID(Veg_Table[[#This Row],[PRESCRIP]],2,1)="3",MID(Veg_Table[[#This Row],[PRESCRIP]],2,1)="4"),_xlfn.NUMBERVALUE(MID(Veg_Table[[#This Row],[PRESCRIP]],2,1)),"NA")</f>
        <v>NA</v>
      </c>
      <c r="O1053" s="1">
        <f>WEEKNUM(Veg_Table[[#This Row],[EVM_LAST_EDITED_Day]],2)</f>
        <v>20</v>
      </c>
      <c r="P1053" s="25">
        <f>IFERROR(DATE(YEAR(Veg_Table[[#This Row],[EVM_LAST_EDITED2]]),MONTH(Veg_Table[[#This Row],[EVM_LAST_EDITED2]]),DAY(Veg_Table[[#This Row],[EVM_LAST_EDITED2]])),DATE(2019,1,1))</f>
        <v>43964</v>
      </c>
      <c r="Q1053" s="3">
        <f>VALUE(SUBSTITUTE(Veg_Table[[#This Row],[EVM_LAST_EDITED]],",",""))</f>
        <v>43964.4618402778</v>
      </c>
      <c r="R1053" s="1" t="str">
        <f>_xlfn.IFNA(IF(Veg_Table[[#This Row],[EVM_LAST_EDITOR]]="","zBlank EVM Last Editor",VLOOKUP(Veg_Table[[#This Row],[EVM_LAST_EDITOR]],Roster_Table[#All],4,FALSE)),"zAWRR Not in Roster")</f>
        <v>MGE</v>
      </c>
      <c r="S1053" s="1" t="str">
        <f>_xlfn.IFNA(IF(Veg_Table[[#This Row],[EVM_LAST_EDITOR]]="","zBlank EVM Last Editor",VLOOKUP(Veg_Table[[#This Row],[EVM_LAST_EDITOR]],Roster_Table[#All],16,FALSE)),"zCompany_AWRR not in Roster")</f>
        <v>MGE_Mountain G Enterprises</v>
      </c>
      <c r="T1053" s="2">
        <f>IFERROR(DATE(YEAR(Veg_Table[[#This Row],[Created2]]),MONTH(Veg_Table[[#This Row],[Created2]]),DAY(Veg_Table[[#This Row],[Created2]])),DATE(2019,1,1))</f>
        <v>43923</v>
      </c>
      <c r="U1053" s="3">
        <f>VALUE(SUBSTITUTE(Veg_Table[[#This Row],[Created]],",",""))</f>
        <v>43923.601585648103</v>
      </c>
      <c r="V1053" s="3" t="str">
        <f ca="1">IFERROR(_xlfn.IFNA(CELL("contents",INDIRECT(_xlfn.CONCAT("Veg_Table_Production_Data!",ADDRESS(MATCH(_xlfn.MAXIFS(#REF!,#REF!,"="&amp;Veg_Table[[#This Row],[AUTO_ID]],#REF!,"&lt;"&amp;Veg_Table[[#This Row],[EVM_LAST_EDITED_Day]]),#REF!,0),COLUMN(#REF!),4,1,)))),""),"")</f>
        <v/>
      </c>
      <c r="W1053" s="3" t="str">
        <f ca="1">IF(Veg_Table[[#This Row],[Previous_Prescription]]="","No",IF(Veg_Table[[#This Row],[Previous_Prescription]]=Veg_Table[[#This Row],[PRESCRIP]],"No","Yes"))</f>
        <v>No</v>
      </c>
      <c r="X1053" s="3" t="str">
        <f>IF(Veg_Table[[#This Row],[EVM_LAST_EDITED_Day]]=Veg_Table[[#This Row],[Created_Day]],"New","Old")</f>
        <v>Old</v>
      </c>
      <c r="Y1053" s="1">
        <f>IFERROR(IF(FIND("delete",LOWER(Veg_Table[[#This Row],[PI_COMMENTS]]))&gt;=1,1,0),0)</f>
        <v>0</v>
      </c>
      <c r="Z1053" s="1" t="str">
        <f>_xlfn.IFNA(IF(Veg_Table[[#This Row],[EVM_LAST_EDITOR]]="","Yes",VLOOKUP(Veg_Table[[#This Row],[EVM_LAST_EDITOR]],Roster_Table[#All],15,FALSE)),"Yes")</f>
        <v>Yes</v>
      </c>
      <c r="AA105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53" s="1" t="str">
        <f>_xlfn.IFNA(VLOOKUP(Veg_Table[[#This Row],[EVM_LAST_EDITOR]],Roster_Table[#All],3,FALSE),"zAWRR Not in Roster")</f>
        <v>Tyler</v>
      </c>
      <c r="AC1053" s="1" t="str">
        <f>_xlfn.IFNA(VLOOKUP(Veg_Table[[#This Row],[EVM_LAST_EDITOR]],Roster_Table[#All],2,FALSE),"zAWRR Not in Roster")</f>
        <v>Rey</v>
      </c>
      <c r="AD1053" s="1" t="str">
        <f>IF(_xlfn.CONCAT(Veg_Table[[#This Row],[First_Name]]," ",Veg_Table[[#This Row],[Last_Name]])="zAWRR Not in Roster zAWRR Not in Roster","zAWRR Not in Roster",_xlfn.CONCAT(Veg_Table[[#This Row],[First_Name]]," ",Veg_Table[[#This Row],[Last_Name]]))</f>
        <v>Tyler Rey</v>
      </c>
      <c r="AE1053">
        <v>2975087</v>
      </c>
      <c r="AF1053" t="s">
        <v>5529</v>
      </c>
      <c r="AG1053" t="s">
        <v>93</v>
      </c>
      <c r="AH1053" t="s">
        <v>1670</v>
      </c>
      <c r="AI1053" t="s">
        <v>1966</v>
      </c>
      <c r="AJ1053" t="s">
        <v>21</v>
      </c>
      <c r="AL1053" t="s">
        <v>22</v>
      </c>
      <c r="AM1053" t="s">
        <v>38</v>
      </c>
      <c r="AN1053" t="s">
        <v>25</v>
      </c>
      <c r="AO1053" t="s">
        <v>25</v>
      </c>
      <c r="AP1053">
        <v>14</v>
      </c>
      <c r="AQ1053">
        <v>85</v>
      </c>
      <c r="AR1053" t="s">
        <v>511</v>
      </c>
      <c r="AS1053" t="s">
        <v>24</v>
      </c>
      <c r="AT1053" t="s">
        <v>26</v>
      </c>
      <c r="AV1053" t="s">
        <v>519</v>
      </c>
      <c r="AW1053" t="s">
        <v>5530</v>
      </c>
      <c r="AZ1053"/>
      <c r="BB1053" s="4"/>
      <c r="BD1053" t="s">
        <v>29</v>
      </c>
      <c r="BE1053" t="s">
        <v>25</v>
      </c>
      <c r="BF1053" t="s">
        <v>513</v>
      </c>
      <c r="BI1053" s="3"/>
      <c r="BK1053" s="30" t="s">
        <v>166</v>
      </c>
      <c r="BL1053" s="3">
        <v>43964.461840277778</v>
      </c>
      <c r="BM1053" t="s">
        <v>31</v>
      </c>
      <c r="BN1053" t="s">
        <v>32</v>
      </c>
      <c r="BP1053" t="s">
        <v>1671</v>
      </c>
      <c r="BQ1053" t="s">
        <v>1025</v>
      </c>
      <c r="BR1053" t="s">
        <v>28</v>
      </c>
      <c r="BS1053" t="s">
        <v>28</v>
      </c>
      <c r="BT1053" t="s">
        <v>166</v>
      </c>
      <c r="BU1053" s="3">
        <v>43923.601585648146</v>
      </c>
      <c r="BV1053" t="s">
        <v>803</v>
      </c>
      <c r="BW1053" s="3">
        <v>43964.64853619213</v>
      </c>
      <c r="BX1053" t="s">
        <v>5531</v>
      </c>
      <c r="CG1053"/>
      <c r="CH1053"/>
      <c r="CI1053"/>
      <c r="CY1053"/>
      <c r="DA1053"/>
      <c r="DF1053"/>
    </row>
    <row r="1054" spans="1:110" x14ac:dyDescent="0.25">
      <c r="A1054" s="1">
        <f>IF(Veg_Table[[#This Row],[VP_STATUS]]="Hold",0,IF(OR(AND(Veg_Table[[#This Row],[PRESCRIP]]="NW_No Work",Veg_Table[[#This Row],[VP_STATUS]]&lt;&gt;"No Work Required Under EVM"),AND(Veg_Table[[#This Row],[VP_STATUS]]="No Work Required Under EVM",Veg_Table[[#This Row],[PRESCRIP]]&lt;&gt;"NW_No Work")),1,0))</f>
        <v>0</v>
      </c>
      <c r="B1054" s="1">
        <f>IF(Veg_Table[[#This Row],[SPECIES]]="",1,0)</f>
        <v>0</v>
      </c>
      <c r="C1054" s="1">
        <f>IF(Veg_Table[[#This Row],[DIAMETER]]="",1,0)</f>
        <v>0</v>
      </c>
      <c r="D1054" s="1">
        <f>IF(Veg_Table[[#This Row],[HEIGHT]]="",1,0)</f>
        <v>0</v>
      </c>
      <c r="E105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54" s="1">
        <f>IF(AND(Veg_Table[[#This Row],[TAT_RESULT]]="ABATE",Veg_Table[[#This Row],[PRESCRIP]]="NW_No Work"),1,0)</f>
        <v>0</v>
      </c>
      <c r="G1054" s="1">
        <f>IF(OR(Veg_Table[[#This Row],[Prescription R-Scale]]="NA",Veg_Table[[#This Row],[Diameter R-Scale]]="NA"),0,IF(Veg_Table[[#This Row],[Diameter R-Scale]]&lt;&gt;Veg_Table[[#This Row],[Prescription R-Scale]],1,0))</f>
        <v>0</v>
      </c>
      <c r="H1054" s="1">
        <f>IF(OR(AND(Veg_Table[[#This Row],[PRESCRIP]]="BC_Br Rmv", Veg_Table[[#This Row],[WOOD_MAN]]&lt;&gt;"Not Needed"),AND(Veg_Table[[#This Row],[PRESCRIP]]="BCS_Br Rmv+Trt", Veg_Table[[#This Row],[WOOD_MAN]]&lt;&gt;"Not Needed")),1,0)</f>
        <v>0</v>
      </c>
      <c r="I1054" s="1">
        <f ca="1">IF(AND(Veg_Table[[#This Row],[Prescription_Changed]]="Yes",Veg_Table[[#This Row],[TAT_RESULT]]=""),1,0)</f>
        <v>0</v>
      </c>
      <c r="J1054" s="1">
        <f ca="1">SUM(Veg_Table[[#This Row],[Prescription and Status do not match]:[Prescription_Edited_And_TAT_Is_Blank]])</f>
        <v>0</v>
      </c>
      <c r="K1054" s="1">
        <f ca="1">IF(Veg_Table[[#This Row],[Sum of Errors]]&gt;0,1,0)</f>
        <v>0</v>
      </c>
      <c r="L1054" s="1">
        <f>1</f>
        <v>1</v>
      </c>
      <c r="M1054"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054" s="1" t="str">
        <f>IF(OR(MID(Veg_Table[[#This Row],[PRESCRIP]],2,1)="1",MID(Veg_Table[[#This Row],[PRESCRIP]],2,1)="2",MID(Veg_Table[[#This Row],[PRESCRIP]],2,1)="3",MID(Veg_Table[[#This Row],[PRESCRIP]],2,1)="4"),_xlfn.NUMBERVALUE(MID(Veg_Table[[#This Row],[PRESCRIP]],2,1)),"NA")</f>
        <v>NA</v>
      </c>
      <c r="O1054" s="1">
        <f>WEEKNUM(Veg_Table[[#This Row],[EVM_LAST_EDITED_Day]],2)</f>
        <v>20</v>
      </c>
      <c r="P1054" s="25">
        <f>IFERROR(DATE(YEAR(Veg_Table[[#This Row],[EVM_LAST_EDITED2]]),MONTH(Veg_Table[[#This Row],[EVM_LAST_EDITED2]]),DAY(Veg_Table[[#This Row],[EVM_LAST_EDITED2]])),DATE(2019,1,1))</f>
        <v>43964</v>
      </c>
      <c r="Q1054" s="3">
        <f>VALUE(SUBSTITUTE(Veg_Table[[#This Row],[EVM_LAST_EDITED]],",",""))</f>
        <v>43964.462048611102</v>
      </c>
      <c r="R1054" s="1" t="str">
        <f>_xlfn.IFNA(IF(Veg_Table[[#This Row],[EVM_LAST_EDITOR]]="","zBlank EVM Last Editor",VLOOKUP(Veg_Table[[#This Row],[EVM_LAST_EDITOR]],Roster_Table[#All],4,FALSE)),"zAWRR Not in Roster")</f>
        <v>MGE</v>
      </c>
      <c r="S1054" s="1" t="str">
        <f>_xlfn.IFNA(IF(Veg_Table[[#This Row],[EVM_LAST_EDITOR]]="","zBlank EVM Last Editor",VLOOKUP(Veg_Table[[#This Row],[EVM_LAST_EDITOR]],Roster_Table[#All],16,FALSE)),"zCompany_AWRR not in Roster")</f>
        <v>MGE_Mountain G Enterprises</v>
      </c>
      <c r="T1054" s="2">
        <f>IFERROR(DATE(YEAR(Veg_Table[[#This Row],[Created2]]),MONTH(Veg_Table[[#This Row],[Created2]]),DAY(Veg_Table[[#This Row],[Created2]])),DATE(2019,1,1))</f>
        <v>43923</v>
      </c>
      <c r="U1054" s="3">
        <f>VALUE(SUBSTITUTE(Veg_Table[[#This Row],[Created]],",",""))</f>
        <v>43923.598159722198</v>
      </c>
      <c r="V1054" s="3" t="str">
        <f ca="1">IFERROR(_xlfn.IFNA(CELL("contents",INDIRECT(_xlfn.CONCAT("Veg_Table_Production_Data!",ADDRESS(MATCH(_xlfn.MAXIFS(#REF!,#REF!,"="&amp;Veg_Table[[#This Row],[AUTO_ID]],#REF!,"&lt;"&amp;Veg_Table[[#This Row],[EVM_LAST_EDITED_Day]]),#REF!,0),COLUMN(#REF!),4,1,)))),""),"")</f>
        <v/>
      </c>
      <c r="W1054" s="3" t="str">
        <f ca="1">IF(Veg_Table[[#This Row],[Previous_Prescription]]="","No",IF(Veg_Table[[#This Row],[Previous_Prescription]]=Veg_Table[[#This Row],[PRESCRIP]],"No","Yes"))</f>
        <v>No</v>
      </c>
      <c r="X1054" s="3" t="str">
        <f>IF(Veg_Table[[#This Row],[EVM_LAST_EDITED_Day]]=Veg_Table[[#This Row],[Created_Day]],"New","Old")</f>
        <v>Old</v>
      </c>
      <c r="Y1054" s="1">
        <f>IFERROR(IF(FIND("delete",LOWER(Veg_Table[[#This Row],[PI_COMMENTS]]))&gt;=1,1,0),0)</f>
        <v>0</v>
      </c>
      <c r="Z1054" s="1" t="str">
        <f>_xlfn.IFNA(IF(Veg_Table[[#This Row],[EVM_LAST_EDITOR]]="","Yes",VLOOKUP(Veg_Table[[#This Row],[EVM_LAST_EDITOR]],Roster_Table[#All],15,FALSE)),"Yes")</f>
        <v>Yes</v>
      </c>
      <c r="AA105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54" s="1" t="str">
        <f>_xlfn.IFNA(VLOOKUP(Veg_Table[[#This Row],[EVM_LAST_EDITOR]],Roster_Table[#All],3,FALSE),"zAWRR Not in Roster")</f>
        <v>Tyler</v>
      </c>
      <c r="AC1054" s="1" t="str">
        <f>_xlfn.IFNA(VLOOKUP(Veg_Table[[#This Row],[EVM_LAST_EDITOR]],Roster_Table[#All],2,FALSE),"zAWRR Not in Roster")</f>
        <v>Rey</v>
      </c>
      <c r="AD1054" s="1" t="str">
        <f>IF(_xlfn.CONCAT(Veg_Table[[#This Row],[First_Name]]," ",Veg_Table[[#This Row],[Last_Name]])="zAWRR Not in Roster zAWRR Not in Roster","zAWRR Not in Roster",_xlfn.CONCAT(Veg_Table[[#This Row],[First_Name]]," ",Veg_Table[[#This Row],[Last_Name]]))</f>
        <v>Tyler Rey</v>
      </c>
      <c r="AE1054">
        <v>2975086</v>
      </c>
      <c r="AF1054" t="s">
        <v>5526</v>
      </c>
      <c r="AG1054" t="s">
        <v>93</v>
      </c>
      <c r="AH1054" t="s">
        <v>1670</v>
      </c>
      <c r="AI1054" t="s">
        <v>1966</v>
      </c>
      <c r="AJ1054" t="s">
        <v>21</v>
      </c>
      <c r="AL1054" t="s">
        <v>22</v>
      </c>
      <c r="AM1054" t="s">
        <v>38</v>
      </c>
      <c r="AN1054" t="s">
        <v>25</v>
      </c>
      <c r="AO1054" t="s">
        <v>25</v>
      </c>
      <c r="AP1054">
        <v>19</v>
      </c>
      <c r="AQ1054">
        <v>90</v>
      </c>
      <c r="AR1054" t="s">
        <v>511</v>
      </c>
      <c r="AS1054" t="s">
        <v>24</v>
      </c>
      <c r="AT1054" t="s">
        <v>26</v>
      </c>
      <c r="AV1054" t="s">
        <v>519</v>
      </c>
      <c r="AW1054" t="s">
        <v>5527</v>
      </c>
      <c r="AZ1054"/>
      <c r="BB1054" s="4"/>
      <c r="BD1054" t="s">
        <v>29</v>
      </c>
      <c r="BE1054" t="s">
        <v>25</v>
      </c>
      <c r="BF1054" t="s">
        <v>513</v>
      </c>
      <c r="BI1054" s="3"/>
      <c r="BK1054" s="30" t="s">
        <v>166</v>
      </c>
      <c r="BL1054" s="3">
        <v>43964.462048611109</v>
      </c>
      <c r="BM1054" t="s">
        <v>31</v>
      </c>
      <c r="BN1054" t="s">
        <v>32</v>
      </c>
      <c r="BP1054" t="s">
        <v>1671</v>
      </c>
      <c r="BQ1054" t="s">
        <v>1025</v>
      </c>
      <c r="BR1054" t="s">
        <v>28</v>
      </c>
      <c r="BS1054" t="s">
        <v>28</v>
      </c>
      <c r="BT1054" t="s">
        <v>166</v>
      </c>
      <c r="BU1054" s="3">
        <v>43923.59815972222</v>
      </c>
      <c r="BV1054" t="s">
        <v>803</v>
      </c>
      <c r="BW1054" s="3">
        <v>43964.64853619213</v>
      </c>
      <c r="BX1054" t="s">
        <v>5528</v>
      </c>
      <c r="CG1054"/>
      <c r="CH1054"/>
      <c r="CI1054"/>
      <c r="CY1054"/>
      <c r="DA1054"/>
      <c r="DF1054"/>
    </row>
    <row r="1055" spans="1:110" x14ac:dyDescent="0.25">
      <c r="A1055" s="1">
        <f>IF(Veg_Table[[#This Row],[VP_STATUS]]="Hold",0,IF(OR(AND(Veg_Table[[#This Row],[PRESCRIP]]="NW_No Work",Veg_Table[[#This Row],[VP_STATUS]]&lt;&gt;"No Work Required Under EVM"),AND(Veg_Table[[#This Row],[VP_STATUS]]="No Work Required Under EVM",Veg_Table[[#This Row],[PRESCRIP]]&lt;&gt;"NW_No Work")),1,0))</f>
        <v>0</v>
      </c>
      <c r="B1055" s="1">
        <f>IF(Veg_Table[[#This Row],[SPECIES]]="",1,0)</f>
        <v>0</v>
      </c>
      <c r="C1055" s="1">
        <f>IF(Veg_Table[[#This Row],[DIAMETER]]="",1,0)</f>
        <v>0</v>
      </c>
      <c r="D1055" s="1">
        <f>IF(Veg_Table[[#This Row],[HEIGHT]]="",1,0)</f>
        <v>0</v>
      </c>
      <c r="E105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55" s="1">
        <f>IF(AND(Veg_Table[[#This Row],[TAT_RESULT]]="ABATE",Veg_Table[[#This Row],[PRESCRIP]]="NW_No Work"),1,0)</f>
        <v>0</v>
      </c>
      <c r="G1055" s="1">
        <f>IF(OR(Veg_Table[[#This Row],[Prescription R-Scale]]="NA",Veg_Table[[#This Row],[Diameter R-Scale]]="NA"),0,IF(Veg_Table[[#This Row],[Diameter R-Scale]]&lt;&gt;Veg_Table[[#This Row],[Prescription R-Scale]],1,0))</f>
        <v>0</v>
      </c>
      <c r="H1055" s="1">
        <f>IF(OR(AND(Veg_Table[[#This Row],[PRESCRIP]]="BC_Br Rmv", Veg_Table[[#This Row],[WOOD_MAN]]&lt;&gt;"Not Needed"),AND(Veg_Table[[#This Row],[PRESCRIP]]="BCS_Br Rmv+Trt", Veg_Table[[#This Row],[WOOD_MAN]]&lt;&gt;"Not Needed")),1,0)</f>
        <v>0</v>
      </c>
      <c r="I1055" s="1">
        <f ca="1">IF(AND(Veg_Table[[#This Row],[Prescription_Changed]]="Yes",Veg_Table[[#This Row],[TAT_RESULT]]=""),1,0)</f>
        <v>0</v>
      </c>
      <c r="J1055" s="1">
        <f ca="1">SUM(Veg_Table[[#This Row],[Prescription and Status do not match]:[Prescription_Edited_And_TAT_Is_Blank]])</f>
        <v>0</v>
      </c>
      <c r="K1055" s="1">
        <f ca="1">IF(Veg_Table[[#This Row],[Sum of Errors]]&gt;0,1,0)</f>
        <v>0</v>
      </c>
      <c r="L1055" s="1">
        <f>1</f>
        <v>1</v>
      </c>
      <c r="M105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055" s="1">
        <f>IF(OR(MID(Veg_Table[[#This Row],[PRESCRIP]],2,1)="1",MID(Veg_Table[[#This Row],[PRESCRIP]],2,1)="2",MID(Veg_Table[[#This Row],[PRESCRIP]],2,1)="3",MID(Veg_Table[[#This Row],[PRESCRIP]],2,1)="4"),_xlfn.NUMBERVALUE(MID(Veg_Table[[#This Row],[PRESCRIP]],2,1)),"NA")</f>
        <v>1</v>
      </c>
      <c r="O1055" s="1">
        <f>WEEKNUM(Veg_Table[[#This Row],[EVM_LAST_EDITED_Day]],2)</f>
        <v>20</v>
      </c>
      <c r="P1055" s="25">
        <f>IFERROR(DATE(YEAR(Veg_Table[[#This Row],[EVM_LAST_EDITED2]]),MONTH(Veg_Table[[#This Row],[EVM_LAST_EDITED2]]),DAY(Veg_Table[[#This Row],[EVM_LAST_EDITED2]])),DATE(2019,1,1))</f>
        <v>43964</v>
      </c>
      <c r="Q1055" s="3">
        <f>VALUE(SUBSTITUTE(Veg_Table[[#This Row],[EVM_LAST_EDITED]],",",""))</f>
        <v>43964.462399062497</v>
      </c>
      <c r="R1055" s="1" t="str">
        <f>_xlfn.IFNA(IF(Veg_Table[[#This Row],[EVM_LAST_EDITOR]]="","zBlank EVM Last Editor",VLOOKUP(Veg_Table[[#This Row],[EVM_LAST_EDITOR]],Roster_Table[#All],4,FALSE)),"zAWRR Not in Roster")</f>
        <v>MGE</v>
      </c>
      <c r="S1055" s="1" t="str">
        <f>_xlfn.IFNA(IF(Veg_Table[[#This Row],[EVM_LAST_EDITOR]]="","zBlank EVM Last Editor",VLOOKUP(Veg_Table[[#This Row],[EVM_LAST_EDITOR]],Roster_Table[#All],16,FALSE)),"zCompany_AWRR not in Roster")</f>
        <v>MGE_Mountain G Enterprises</v>
      </c>
      <c r="T1055" s="2">
        <f>IFERROR(DATE(YEAR(Veg_Table[[#This Row],[Created2]]),MONTH(Veg_Table[[#This Row],[Created2]]),DAY(Veg_Table[[#This Row],[Created2]])),DATE(2019,1,1))</f>
        <v>43934</v>
      </c>
      <c r="U1055" s="3">
        <f>VALUE(SUBSTITUTE(Veg_Table[[#This Row],[Created]],",",""))</f>
        <v>43934.592731481498</v>
      </c>
      <c r="V1055" s="3" t="str">
        <f ca="1">IFERROR(_xlfn.IFNA(CELL("contents",INDIRECT(_xlfn.CONCAT("Veg_Table_Production_Data!",ADDRESS(MATCH(_xlfn.MAXIFS(#REF!,#REF!,"="&amp;Veg_Table[[#This Row],[AUTO_ID]],#REF!,"&lt;"&amp;Veg_Table[[#This Row],[EVM_LAST_EDITED_Day]]),#REF!,0),COLUMN(#REF!),4,1,)))),""),"")</f>
        <v/>
      </c>
      <c r="W1055" s="3" t="str">
        <f ca="1">IF(Veg_Table[[#This Row],[Previous_Prescription]]="","No",IF(Veg_Table[[#This Row],[Previous_Prescription]]=Veg_Table[[#This Row],[PRESCRIP]],"No","Yes"))</f>
        <v>No</v>
      </c>
      <c r="X1055" s="3" t="str">
        <f>IF(Veg_Table[[#This Row],[EVM_LAST_EDITED_Day]]=Veg_Table[[#This Row],[Created_Day]],"New","Old")</f>
        <v>Old</v>
      </c>
      <c r="Y1055" s="1">
        <f>IFERROR(IF(FIND("delete",LOWER(Veg_Table[[#This Row],[PI_COMMENTS]]))&gt;=1,1,0),0)</f>
        <v>0</v>
      </c>
      <c r="Z1055" s="1" t="str">
        <f>_xlfn.IFNA(IF(Veg_Table[[#This Row],[EVM_LAST_EDITOR]]="","Yes",VLOOKUP(Veg_Table[[#This Row],[EVM_LAST_EDITOR]],Roster_Table[#All],15,FALSE)),"Yes")</f>
        <v>Yes</v>
      </c>
      <c r="AA105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55" s="1" t="str">
        <f>_xlfn.IFNA(VLOOKUP(Veg_Table[[#This Row],[EVM_LAST_EDITOR]],Roster_Table[#All],3,FALSE),"zAWRR Not in Roster")</f>
        <v>Amanda</v>
      </c>
      <c r="AC1055" s="1" t="str">
        <f>_xlfn.IFNA(VLOOKUP(Veg_Table[[#This Row],[EVM_LAST_EDITOR]],Roster_Table[#All],2,FALSE),"zAWRR Not in Roster")</f>
        <v>Winne</v>
      </c>
      <c r="AD1055" s="1" t="str">
        <f>IF(_xlfn.CONCAT(Veg_Table[[#This Row],[First_Name]]," ",Veg_Table[[#This Row],[Last_Name]])="zAWRR Not in Roster zAWRR Not in Roster","zAWRR Not in Roster",_xlfn.CONCAT(Veg_Table[[#This Row],[First_Name]]," ",Veg_Table[[#This Row],[Last_Name]]))</f>
        <v>Amanda Winne</v>
      </c>
      <c r="AE1055">
        <v>3100318</v>
      </c>
      <c r="AF1055" t="s">
        <v>5523</v>
      </c>
      <c r="AG1055" t="s">
        <v>93</v>
      </c>
      <c r="AH1055" t="s">
        <v>2679</v>
      </c>
      <c r="AI1055" t="s">
        <v>2513</v>
      </c>
      <c r="AJ1055" t="s">
        <v>36</v>
      </c>
      <c r="AL1055" t="s">
        <v>22</v>
      </c>
      <c r="AM1055" t="s">
        <v>38</v>
      </c>
      <c r="AN1055" t="s">
        <v>25</v>
      </c>
      <c r="AO1055" t="s">
        <v>25</v>
      </c>
      <c r="AP1055">
        <v>6</v>
      </c>
      <c r="AQ1055">
        <v>38</v>
      </c>
      <c r="AR1055" t="s">
        <v>511</v>
      </c>
      <c r="AS1055" t="s">
        <v>45</v>
      </c>
      <c r="AT1055" t="s">
        <v>515</v>
      </c>
      <c r="AV1055" t="s">
        <v>512</v>
      </c>
      <c r="AW1055" t="s">
        <v>5524</v>
      </c>
      <c r="AZ1055"/>
      <c r="BB1055" s="4"/>
      <c r="BD1055" t="s">
        <v>29</v>
      </c>
      <c r="BE1055" t="s">
        <v>25</v>
      </c>
      <c r="BF1055" t="s">
        <v>513</v>
      </c>
      <c r="BI1055" s="3"/>
      <c r="BK1055" s="30" t="s">
        <v>520</v>
      </c>
      <c r="BL1055" s="3">
        <v>43964.462399062497</v>
      </c>
      <c r="BM1055" t="s">
        <v>31</v>
      </c>
      <c r="BN1055" t="s">
        <v>32</v>
      </c>
      <c r="BP1055" t="s">
        <v>2680</v>
      </c>
      <c r="BQ1055" t="s">
        <v>1025</v>
      </c>
      <c r="BR1055" t="s">
        <v>28</v>
      </c>
      <c r="BS1055" t="s">
        <v>28</v>
      </c>
      <c r="BT1055" t="s">
        <v>166</v>
      </c>
      <c r="BU1055" s="3">
        <v>43934.592731481483</v>
      </c>
      <c r="BV1055" t="s">
        <v>803</v>
      </c>
      <c r="BW1055" s="3">
        <v>43964.481117291667</v>
      </c>
      <c r="BX1055" t="s">
        <v>5525</v>
      </c>
      <c r="CG1055"/>
      <c r="CH1055"/>
      <c r="CI1055"/>
      <c r="CY1055"/>
      <c r="DA1055"/>
      <c r="DF1055"/>
    </row>
    <row r="1056" spans="1:110" x14ac:dyDescent="0.25">
      <c r="A1056" s="1">
        <f>IF(Veg_Table[[#This Row],[VP_STATUS]]="Hold",0,IF(OR(AND(Veg_Table[[#This Row],[PRESCRIP]]="NW_No Work",Veg_Table[[#This Row],[VP_STATUS]]&lt;&gt;"No Work Required Under EVM"),AND(Veg_Table[[#This Row],[VP_STATUS]]="No Work Required Under EVM",Veg_Table[[#This Row],[PRESCRIP]]&lt;&gt;"NW_No Work")),1,0))</f>
        <v>0</v>
      </c>
      <c r="B1056" s="1">
        <f>IF(Veg_Table[[#This Row],[SPECIES]]="",1,0)</f>
        <v>0</v>
      </c>
      <c r="C1056" s="1">
        <f>IF(Veg_Table[[#This Row],[DIAMETER]]="",1,0)</f>
        <v>0</v>
      </c>
      <c r="D1056" s="1">
        <f>IF(Veg_Table[[#This Row],[HEIGHT]]="",1,0)</f>
        <v>0</v>
      </c>
      <c r="E105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56" s="1">
        <f>IF(AND(Veg_Table[[#This Row],[TAT_RESULT]]="ABATE",Veg_Table[[#This Row],[PRESCRIP]]="NW_No Work"),1,0)</f>
        <v>0</v>
      </c>
      <c r="G1056" s="1">
        <f>IF(OR(Veg_Table[[#This Row],[Prescription R-Scale]]="NA",Veg_Table[[#This Row],[Diameter R-Scale]]="NA"),0,IF(Veg_Table[[#This Row],[Diameter R-Scale]]&lt;&gt;Veg_Table[[#This Row],[Prescription R-Scale]],1,0))</f>
        <v>0</v>
      </c>
      <c r="H1056" s="1">
        <f>IF(OR(AND(Veg_Table[[#This Row],[PRESCRIP]]="BC_Br Rmv", Veg_Table[[#This Row],[WOOD_MAN]]&lt;&gt;"Not Needed"),AND(Veg_Table[[#This Row],[PRESCRIP]]="BCS_Br Rmv+Trt", Veg_Table[[#This Row],[WOOD_MAN]]&lt;&gt;"Not Needed")),1,0)</f>
        <v>0</v>
      </c>
      <c r="I1056" s="1">
        <f ca="1">IF(AND(Veg_Table[[#This Row],[Prescription_Changed]]="Yes",Veg_Table[[#This Row],[TAT_RESULT]]=""),1,0)</f>
        <v>0</v>
      </c>
      <c r="J1056" s="1">
        <f ca="1">SUM(Veg_Table[[#This Row],[Prescription and Status do not match]:[Prescription_Edited_And_TAT_Is_Blank]])</f>
        <v>0</v>
      </c>
      <c r="K1056" s="1">
        <f ca="1">IF(Veg_Table[[#This Row],[Sum of Errors]]&gt;0,1,0)</f>
        <v>0</v>
      </c>
      <c r="L1056" s="1">
        <f>1</f>
        <v>1</v>
      </c>
      <c r="M105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056" s="1" t="str">
        <f>IF(OR(MID(Veg_Table[[#This Row],[PRESCRIP]],2,1)="1",MID(Veg_Table[[#This Row],[PRESCRIP]],2,1)="2",MID(Veg_Table[[#This Row],[PRESCRIP]],2,1)="3",MID(Veg_Table[[#This Row],[PRESCRIP]],2,1)="4"),_xlfn.NUMBERVALUE(MID(Veg_Table[[#This Row],[PRESCRIP]],2,1)),"NA")</f>
        <v>NA</v>
      </c>
      <c r="O1056" s="1">
        <f>WEEKNUM(Veg_Table[[#This Row],[EVM_LAST_EDITED_Day]],2)</f>
        <v>20</v>
      </c>
      <c r="P1056" s="25">
        <f>IFERROR(DATE(YEAR(Veg_Table[[#This Row],[EVM_LAST_EDITED2]]),MONTH(Veg_Table[[#This Row],[EVM_LAST_EDITED2]]),DAY(Veg_Table[[#This Row],[EVM_LAST_EDITED2]])),DATE(2019,1,1))</f>
        <v>43964</v>
      </c>
      <c r="Q1056" s="3">
        <f>VALUE(SUBSTITUTE(Veg_Table[[#This Row],[EVM_LAST_EDITED]],",",""))</f>
        <v>43964.4628703704</v>
      </c>
      <c r="R1056" s="1" t="str">
        <f>_xlfn.IFNA(IF(Veg_Table[[#This Row],[EVM_LAST_EDITOR]]="","zBlank EVM Last Editor",VLOOKUP(Veg_Table[[#This Row],[EVM_LAST_EDITOR]],Roster_Table[#All],4,FALSE)),"zAWRR Not in Roster")</f>
        <v>MGE</v>
      </c>
      <c r="S1056" s="1" t="str">
        <f>_xlfn.IFNA(IF(Veg_Table[[#This Row],[EVM_LAST_EDITOR]]="","zBlank EVM Last Editor",VLOOKUP(Veg_Table[[#This Row],[EVM_LAST_EDITOR]],Roster_Table[#All],16,FALSE)),"zCompany_AWRR not in Roster")</f>
        <v>MGE_Mountain G Enterprises</v>
      </c>
      <c r="T1056" s="2">
        <f>IFERROR(DATE(YEAR(Veg_Table[[#This Row],[Created2]]),MONTH(Veg_Table[[#This Row],[Created2]]),DAY(Veg_Table[[#This Row],[Created2]])),DATE(2019,1,1))</f>
        <v>43923</v>
      </c>
      <c r="U1056" s="3">
        <f>VALUE(SUBSTITUTE(Veg_Table[[#This Row],[Created]],",",""))</f>
        <v>43923.596203703702</v>
      </c>
      <c r="V1056" s="3" t="str">
        <f ca="1">IFERROR(_xlfn.IFNA(CELL("contents",INDIRECT(_xlfn.CONCAT("Veg_Table_Production_Data!",ADDRESS(MATCH(_xlfn.MAXIFS(#REF!,#REF!,"="&amp;Veg_Table[[#This Row],[AUTO_ID]],#REF!,"&lt;"&amp;Veg_Table[[#This Row],[EVM_LAST_EDITED_Day]]),#REF!,0),COLUMN(#REF!),4,1,)))),""),"")</f>
        <v/>
      </c>
      <c r="W1056" s="3" t="str">
        <f ca="1">IF(Veg_Table[[#This Row],[Previous_Prescription]]="","No",IF(Veg_Table[[#This Row],[Previous_Prescription]]=Veg_Table[[#This Row],[PRESCRIP]],"No","Yes"))</f>
        <v>No</v>
      </c>
      <c r="X1056" s="3" t="str">
        <f>IF(Veg_Table[[#This Row],[EVM_LAST_EDITED_Day]]=Veg_Table[[#This Row],[Created_Day]],"New","Old")</f>
        <v>Old</v>
      </c>
      <c r="Y1056" s="1">
        <f>IFERROR(IF(FIND("delete",LOWER(Veg_Table[[#This Row],[PI_COMMENTS]]))&gt;=1,1,0),0)</f>
        <v>0</v>
      </c>
      <c r="Z1056" s="1" t="str">
        <f>_xlfn.IFNA(IF(Veg_Table[[#This Row],[EVM_LAST_EDITOR]]="","Yes",VLOOKUP(Veg_Table[[#This Row],[EVM_LAST_EDITOR]],Roster_Table[#All],15,FALSE)),"Yes")</f>
        <v>Yes</v>
      </c>
      <c r="AA105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56" s="1" t="str">
        <f>_xlfn.IFNA(VLOOKUP(Veg_Table[[#This Row],[EVM_LAST_EDITOR]],Roster_Table[#All],3,FALSE),"zAWRR Not in Roster")</f>
        <v>Tyler</v>
      </c>
      <c r="AC1056" s="1" t="str">
        <f>_xlfn.IFNA(VLOOKUP(Veg_Table[[#This Row],[EVM_LAST_EDITOR]],Roster_Table[#All],2,FALSE),"zAWRR Not in Roster")</f>
        <v>Rey</v>
      </c>
      <c r="AD1056" s="1" t="str">
        <f>IF(_xlfn.CONCAT(Veg_Table[[#This Row],[First_Name]]," ",Veg_Table[[#This Row],[Last_Name]])="zAWRR Not in Roster zAWRR Not in Roster","zAWRR Not in Roster",_xlfn.CONCAT(Veg_Table[[#This Row],[First_Name]]," ",Veg_Table[[#This Row],[Last_Name]]))</f>
        <v>Tyler Rey</v>
      </c>
      <c r="AE1056">
        <v>2975085</v>
      </c>
      <c r="AF1056" t="s">
        <v>3427</v>
      </c>
      <c r="AG1056" t="s">
        <v>93</v>
      </c>
      <c r="AH1056" t="s">
        <v>1670</v>
      </c>
      <c r="AI1056" t="s">
        <v>1966</v>
      </c>
      <c r="AJ1056" t="s">
        <v>36</v>
      </c>
      <c r="AL1056" t="s">
        <v>22</v>
      </c>
      <c r="AM1056" t="s">
        <v>38</v>
      </c>
      <c r="AN1056" t="s">
        <v>25</v>
      </c>
      <c r="AO1056" t="s">
        <v>25</v>
      </c>
      <c r="AP1056">
        <v>16</v>
      </c>
      <c r="AQ1056">
        <v>93</v>
      </c>
      <c r="AR1056" t="s">
        <v>511</v>
      </c>
      <c r="AS1056" t="s">
        <v>823</v>
      </c>
      <c r="AT1056" t="s">
        <v>26</v>
      </c>
      <c r="AV1056" t="s">
        <v>519</v>
      </c>
      <c r="AW1056" t="s">
        <v>3428</v>
      </c>
      <c r="AZ1056"/>
      <c r="BB1056" s="4"/>
      <c r="BD1056" t="s">
        <v>29</v>
      </c>
      <c r="BE1056" t="s">
        <v>25</v>
      </c>
      <c r="BF1056" t="s">
        <v>513</v>
      </c>
      <c r="BI1056" s="3"/>
      <c r="BJ1056" t="s">
        <v>3421</v>
      </c>
      <c r="BK1056" s="30" t="s">
        <v>166</v>
      </c>
      <c r="BL1056" s="3">
        <v>43964.462870370371</v>
      </c>
      <c r="BM1056" t="s">
        <v>31</v>
      </c>
      <c r="BN1056" t="s">
        <v>32</v>
      </c>
      <c r="BP1056" t="s">
        <v>1671</v>
      </c>
      <c r="BQ1056" t="s">
        <v>1025</v>
      </c>
      <c r="BR1056" t="s">
        <v>28</v>
      </c>
      <c r="BS1056" t="s">
        <v>28</v>
      </c>
      <c r="BT1056" t="s">
        <v>166</v>
      </c>
      <c r="BU1056" s="3">
        <v>43923.596203703702</v>
      </c>
      <c r="BV1056" t="s">
        <v>803</v>
      </c>
      <c r="BW1056" s="3">
        <v>43964.64853619213</v>
      </c>
      <c r="BX1056" t="s">
        <v>3429</v>
      </c>
      <c r="CG1056"/>
      <c r="CH1056"/>
      <c r="CI1056"/>
      <c r="CY1056"/>
      <c r="DA1056"/>
      <c r="DF1056"/>
    </row>
    <row r="1057" spans="1:110" x14ac:dyDescent="0.25">
      <c r="A1057" s="1">
        <f>IF(Veg_Table[[#This Row],[VP_STATUS]]="Hold",0,IF(OR(AND(Veg_Table[[#This Row],[PRESCRIP]]="NW_No Work",Veg_Table[[#This Row],[VP_STATUS]]&lt;&gt;"No Work Required Under EVM"),AND(Veg_Table[[#This Row],[VP_STATUS]]="No Work Required Under EVM",Veg_Table[[#This Row],[PRESCRIP]]&lt;&gt;"NW_No Work")),1,0))</f>
        <v>0</v>
      </c>
      <c r="B1057" s="1">
        <f>IF(Veg_Table[[#This Row],[SPECIES]]="",1,0)</f>
        <v>0</v>
      </c>
      <c r="C1057" s="1">
        <f>IF(Veg_Table[[#This Row],[DIAMETER]]="",1,0)</f>
        <v>0</v>
      </c>
      <c r="D1057" s="1">
        <f>IF(Veg_Table[[#This Row],[HEIGHT]]="",1,0)</f>
        <v>0</v>
      </c>
      <c r="E105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57" s="1">
        <f>IF(AND(Veg_Table[[#This Row],[TAT_RESULT]]="ABATE",Veg_Table[[#This Row],[PRESCRIP]]="NW_No Work"),1,0)</f>
        <v>0</v>
      </c>
      <c r="G1057" s="1">
        <f>IF(OR(Veg_Table[[#This Row],[Prescription R-Scale]]="NA",Veg_Table[[#This Row],[Diameter R-Scale]]="NA"),0,IF(Veg_Table[[#This Row],[Diameter R-Scale]]&lt;&gt;Veg_Table[[#This Row],[Prescription R-Scale]],1,0))</f>
        <v>0</v>
      </c>
      <c r="H1057" s="1">
        <f>IF(OR(AND(Veg_Table[[#This Row],[PRESCRIP]]="BC_Br Rmv", Veg_Table[[#This Row],[WOOD_MAN]]&lt;&gt;"Not Needed"),AND(Veg_Table[[#This Row],[PRESCRIP]]="BCS_Br Rmv+Trt", Veg_Table[[#This Row],[WOOD_MAN]]&lt;&gt;"Not Needed")),1,0)</f>
        <v>0</v>
      </c>
      <c r="I1057" s="1">
        <f ca="1">IF(AND(Veg_Table[[#This Row],[Prescription_Changed]]="Yes",Veg_Table[[#This Row],[TAT_RESULT]]=""),1,0)</f>
        <v>0</v>
      </c>
      <c r="J1057" s="1">
        <f ca="1">SUM(Veg_Table[[#This Row],[Prescription and Status do not match]:[Prescription_Edited_And_TAT_Is_Blank]])</f>
        <v>0</v>
      </c>
      <c r="K1057" s="1">
        <f ca="1">IF(Veg_Table[[#This Row],[Sum of Errors]]&gt;0,1,0)</f>
        <v>0</v>
      </c>
      <c r="L1057" s="1">
        <f>1</f>
        <v>1</v>
      </c>
      <c r="M1057"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057" s="1" t="str">
        <f>IF(OR(MID(Veg_Table[[#This Row],[PRESCRIP]],2,1)="1",MID(Veg_Table[[#This Row],[PRESCRIP]],2,1)="2",MID(Veg_Table[[#This Row],[PRESCRIP]],2,1)="3",MID(Veg_Table[[#This Row],[PRESCRIP]],2,1)="4"),_xlfn.NUMBERVALUE(MID(Veg_Table[[#This Row],[PRESCRIP]],2,1)),"NA")</f>
        <v>NA</v>
      </c>
      <c r="O1057" s="1">
        <f>WEEKNUM(Veg_Table[[#This Row],[EVM_LAST_EDITED_Day]],2)</f>
        <v>20</v>
      </c>
      <c r="P1057" s="25">
        <f>IFERROR(DATE(YEAR(Veg_Table[[#This Row],[EVM_LAST_EDITED2]]),MONTH(Veg_Table[[#This Row],[EVM_LAST_EDITED2]]),DAY(Veg_Table[[#This Row],[EVM_LAST_EDITED2]])),DATE(2019,1,1))</f>
        <v>43964</v>
      </c>
      <c r="Q1057" s="3">
        <f>VALUE(SUBSTITUTE(Veg_Table[[#This Row],[EVM_LAST_EDITED]],",",""))</f>
        <v>43964.463213206</v>
      </c>
      <c r="R1057" s="1" t="str">
        <f>_xlfn.IFNA(IF(Veg_Table[[#This Row],[EVM_LAST_EDITOR]]="","zBlank EVM Last Editor",VLOOKUP(Veg_Table[[#This Row],[EVM_LAST_EDITOR]],Roster_Table[#All],4,FALSE)),"zAWRR Not in Roster")</f>
        <v>MBG</v>
      </c>
      <c r="S1057" s="1" t="str">
        <f>_xlfn.IFNA(IF(Veg_Table[[#This Row],[EVM_LAST_EDITOR]]="","zBlank EVM Last Editor",VLOOKUP(Veg_Table[[#This Row],[EVM_LAST_EDITOR]],Roster_Table[#All],16,FALSE)),"zCompany_AWRR not in Roster")</f>
        <v>MBG_Mason, Bruce &amp; Girard</v>
      </c>
      <c r="T1057" s="2">
        <f>IFERROR(DATE(YEAR(Veg_Table[[#This Row],[Created2]]),MONTH(Veg_Table[[#This Row],[Created2]]),DAY(Veg_Table[[#This Row],[Created2]])),DATE(2019,1,1))</f>
        <v>43964</v>
      </c>
      <c r="U1057" s="3">
        <f>VALUE(SUBSTITUTE(Veg_Table[[#This Row],[Created]],",",""))</f>
        <v>43964.463213206</v>
      </c>
      <c r="V1057" s="3" t="str">
        <f ca="1">IFERROR(_xlfn.IFNA(CELL("contents",INDIRECT(_xlfn.CONCAT("Veg_Table_Production_Data!",ADDRESS(MATCH(_xlfn.MAXIFS(#REF!,#REF!,"="&amp;Veg_Table[[#This Row],[AUTO_ID]],#REF!,"&lt;"&amp;Veg_Table[[#This Row],[EVM_LAST_EDITED_Day]]),#REF!,0),COLUMN(#REF!),4,1,)))),""),"")</f>
        <v/>
      </c>
      <c r="W1057" s="3" t="str">
        <f ca="1">IF(Veg_Table[[#This Row],[Previous_Prescription]]="","No",IF(Veg_Table[[#This Row],[Previous_Prescription]]=Veg_Table[[#This Row],[PRESCRIP]],"No","Yes"))</f>
        <v>No</v>
      </c>
      <c r="X1057" s="3" t="str">
        <f>IF(Veg_Table[[#This Row],[EVM_LAST_EDITED_Day]]=Veg_Table[[#This Row],[Created_Day]],"New","Old")</f>
        <v>New</v>
      </c>
      <c r="Y1057" s="1">
        <f>IFERROR(IF(FIND("delete",LOWER(Veg_Table[[#This Row],[PI_COMMENTS]]))&gt;=1,1,0),0)</f>
        <v>0</v>
      </c>
      <c r="Z1057" s="1" t="str">
        <f>_xlfn.IFNA(IF(Veg_Table[[#This Row],[EVM_LAST_EDITOR]]="","Yes",VLOOKUP(Veg_Table[[#This Row],[EVM_LAST_EDITOR]],Roster_Table[#All],15,FALSE)),"Yes")</f>
        <v>Yes</v>
      </c>
      <c r="AA105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57" s="1" t="str">
        <f>_xlfn.IFNA(VLOOKUP(Veg_Table[[#This Row],[EVM_LAST_EDITOR]],Roster_Table[#All],3,FALSE),"zAWRR Not in Roster")</f>
        <v>Nicholas</v>
      </c>
      <c r="AC1057" s="1" t="str">
        <f>_xlfn.IFNA(VLOOKUP(Veg_Table[[#This Row],[EVM_LAST_EDITOR]],Roster_Table[#All],2,FALSE),"zAWRR Not in Roster")</f>
        <v>Coleman</v>
      </c>
      <c r="AD1057" s="1" t="str">
        <f>IF(_xlfn.CONCAT(Veg_Table[[#This Row],[First_Name]]," ",Veg_Table[[#This Row],[Last_Name]])="zAWRR Not in Roster zAWRR Not in Roster","zAWRR Not in Roster",_xlfn.CONCAT(Veg_Table[[#This Row],[First_Name]]," ",Veg_Table[[#This Row],[Last_Name]]))</f>
        <v>Nicholas Coleman</v>
      </c>
      <c r="AE1057">
        <v>3224114</v>
      </c>
      <c r="AF1057" t="s">
        <v>5520</v>
      </c>
      <c r="AG1057" t="s">
        <v>93</v>
      </c>
      <c r="AH1057" t="s">
        <v>3444</v>
      </c>
      <c r="AI1057" t="s">
        <v>3436</v>
      </c>
      <c r="AJ1057" t="s">
        <v>21</v>
      </c>
      <c r="AL1057" t="s">
        <v>372</v>
      </c>
      <c r="AM1057" t="s">
        <v>40</v>
      </c>
      <c r="AN1057" t="s">
        <v>25</v>
      </c>
      <c r="AO1057" t="s">
        <v>25</v>
      </c>
      <c r="AP1057">
        <v>20</v>
      </c>
      <c r="AQ1057">
        <v>85</v>
      </c>
      <c r="AR1057" t="s">
        <v>511</v>
      </c>
      <c r="AS1057" t="s">
        <v>24</v>
      </c>
      <c r="AT1057" t="s">
        <v>26</v>
      </c>
      <c r="AV1057" t="s">
        <v>512</v>
      </c>
      <c r="AW1057" t="s">
        <v>5521</v>
      </c>
      <c r="AZ1057"/>
      <c r="BB1057" s="4"/>
      <c r="BD1057" t="s">
        <v>29</v>
      </c>
      <c r="BE1057" t="s">
        <v>25</v>
      </c>
      <c r="BF1057" t="s">
        <v>513</v>
      </c>
      <c r="BI1057" s="3"/>
      <c r="BJ1057" t="s">
        <v>27</v>
      </c>
      <c r="BK1057" s="30" t="s">
        <v>107</v>
      </c>
      <c r="BL1057" s="3">
        <v>43964.463213206021</v>
      </c>
      <c r="BM1057" t="s">
        <v>31</v>
      </c>
      <c r="BN1057" t="s">
        <v>32</v>
      </c>
      <c r="BP1057" t="s">
        <v>3445</v>
      </c>
      <c r="BQ1057" t="s">
        <v>1025</v>
      </c>
      <c r="BR1057" t="s">
        <v>28</v>
      </c>
      <c r="BS1057" t="s">
        <v>28</v>
      </c>
      <c r="BT1057" t="s">
        <v>107</v>
      </c>
      <c r="BU1057" s="3">
        <v>43964.463213206021</v>
      </c>
      <c r="BV1057" t="s">
        <v>803</v>
      </c>
      <c r="BW1057" s="3">
        <v>43964.52285296296</v>
      </c>
      <c r="BX1057" t="s">
        <v>5522</v>
      </c>
      <c r="CG1057"/>
      <c r="CH1057"/>
      <c r="CI1057"/>
      <c r="CY1057"/>
      <c r="DA1057"/>
      <c r="DF1057"/>
    </row>
    <row r="1058" spans="1:110" x14ac:dyDescent="0.25">
      <c r="A1058" s="1">
        <f>IF(Veg_Table[[#This Row],[VP_STATUS]]="Hold",0,IF(OR(AND(Veg_Table[[#This Row],[PRESCRIP]]="NW_No Work",Veg_Table[[#This Row],[VP_STATUS]]&lt;&gt;"No Work Required Under EVM"),AND(Veg_Table[[#This Row],[VP_STATUS]]="No Work Required Under EVM",Veg_Table[[#This Row],[PRESCRIP]]&lt;&gt;"NW_No Work")),1,0))</f>
        <v>0</v>
      </c>
      <c r="B1058" s="1">
        <f>IF(Veg_Table[[#This Row],[SPECIES]]="",1,0)</f>
        <v>0</v>
      </c>
      <c r="C1058" s="1">
        <f>IF(Veg_Table[[#This Row],[DIAMETER]]="",1,0)</f>
        <v>0</v>
      </c>
      <c r="D1058" s="1">
        <f>IF(Veg_Table[[#This Row],[HEIGHT]]="",1,0)</f>
        <v>0</v>
      </c>
      <c r="E105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58" s="1">
        <f>IF(AND(Veg_Table[[#This Row],[TAT_RESULT]]="ABATE",Veg_Table[[#This Row],[PRESCRIP]]="NW_No Work"),1,0)</f>
        <v>0</v>
      </c>
      <c r="G1058" s="1">
        <f>IF(OR(Veg_Table[[#This Row],[Prescription R-Scale]]="NA",Veg_Table[[#This Row],[Diameter R-Scale]]="NA"),0,IF(Veg_Table[[#This Row],[Diameter R-Scale]]&lt;&gt;Veg_Table[[#This Row],[Prescription R-Scale]],1,0))</f>
        <v>0</v>
      </c>
      <c r="H1058" s="1">
        <f>IF(OR(AND(Veg_Table[[#This Row],[PRESCRIP]]="BC_Br Rmv", Veg_Table[[#This Row],[WOOD_MAN]]&lt;&gt;"Not Needed"),AND(Veg_Table[[#This Row],[PRESCRIP]]="BCS_Br Rmv+Trt", Veg_Table[[#This Row],[WOOD_MAN]]&lt;&gt;"Not Needed")),1,0)</f>
        <v>0</v>
      </c>
      <c r="I1058" s="1">
        <f ca="1">IF(AND(Veg_Table[[#This Row],[Prescription_Changed]]="Yes",Veg_Table[[#This Row],[TAT_RESULT]]=""),1,0)</f>
        <v>0</v>
      </c>
      <c r="J1058" s="1">
        <f ca="1">SUM(Veg_Table[[#This Row],[Prescription and Status do not match]:[Prescription_Edited_And_TAT_Is_Blank]])</f>
        <v>0</v>
      </c>
      <c r="K1058" s="1">
        <f ca="1">IF(Veg_Table[[#This Row],[Sum of Errors]]&gt;0,1,0)</f>
        <v>0</v>
      </c>
      <c r="L1058" s="1">
        <f>1</f>
        <v>1</v>
      </c>
      <c r="M1058"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058" s="1" t="str">
        <f>IF(OR(MID(Veg_Table[[#This Row],[PRESCRIP]],2,1)="1",MID(Veg_Table[[#This Row],[PRESCRIP]],2,1)="2",MID(Veg_Table[[#This Row],[PRESCRIP]],2,1)="3",MID(Veg_Table[[#This Row],[PRESCRIP]],2,1)="4"),_xlfn.NUMBERVALUE(MID(Veg_Table[[#This Row],[PRESCRIP]],2,1)),"NA")</f>
        <v>NA</v>
      </c>
      <c r="O1058" s="1">
        <f>WEEKNUM(Veg_Table[[#This Row],[EVM_LAST_EDITED_Day]],2)</f>
        <v>20</v>
      </c>
      <c r="P1058" s="25">
        <f>IFERROR(DATE(YEAR(Veg_Table[[#This Row],[EVM_LAST_EDITED2]]),MONTH(Veg_Table[[#This Row],[EVM_LAST_EDITED2]]),DAY(Veg_Table[[#This Row],[EVM_LAST_EDITED2]])),DATE(2019,1,1))</f>
        <v>43964</v>
      </c>
      <c r="Q1058" s="3">
        <f>VALUE(SUBSTITUTE(Veg_Table[[#This Row],[EVM_LAST_EDITED]],",",""))</f>
        <v>43964.463420983797</v>
      </c>
      <c r="R1058" s="1" t="str">
        <f>_xlfn.IFNA(IF(Veg_Table[[#This Row],[EVM_LAST_EDITOR]]="","zBlank EVM Last Editor",VLOOKUP(Veg_Table[[#This Row],[EVM_LAST_EDITOR]],Roster_Table[#All],4,FALSE)),"zAWRR Not in Roster")</f>
        <v>MBG</v>
      </c>
      <c r="S1058" s="1" t="str">
        <f>_xlfn.IFNA(IF(Veg_Table[[#This Row],[EVM_LAST_EDITOR]]="","zBlank EVM Last Editor",VLOOKUP(Veg_Table[[#This Row],[EVM_LAST_EDITOR]],Roster_Table[#All],16,FALSE)),"zCompany_AWRR not in Roster")</f>
        <v>MBG_Mason, Bruce &amp; Girard</v>
      </c>
      <c r="T1058" s="2">
        <f>IFERROR(DATE(YEAR(Veg_Table[[#This Row],[Created2]]),MONTH(Veg_Table[[#This Row],[Created2]]),DAY(Veg_Table[[#This Row],[Created2]])),DATE(2019,1,1))</f>
        <v>43964</v>
      </c>
      <c r="U1058" s="3">
        <f>VALUE(SUBSTITUTE(Veg_Table[[#This Row],[Created]],",",""))</f>
        <v>43964.463420983797</v>
      </c>
      <c r="V1058" s="3" t="str">
        <f ca="1">IFERROR(_xlfn.IFNA(CELL("contents",INDIRECT(_xlfn.CONCAT("Veg_Table_Production_Data!",ADDRESS(MATCH(_xlfn.MAXIFS(#REF!,#REF!,"="&amp;Veg_Table[[#This Row],[AUTO_ID]],#REF!,"&lt;"&amp;Veg_Table[[#This Row],[EVM_LAST_EDITED_Day]]),#REF!,0),COLUMN(#REF!),4,1,)))),""),"")</f>
        <v/>
      </c>
      <c r="W1058" s="3" t="str">
        <f ca="1">IF(Veg_Table[[#This Row],[Previous_Prescription]]="","No",IF(Veg_Table[[#This Row],[Previous_Prescription]]=Veg_Table[[#This Row],[PRESCRIP]],"No","Yes"))</f>
        <v>No</v>
      </c>
      <c r="X1058" s="3" t="str">
        <f>IF(Veg_Table[[#This Row],[EVM_LAST_EDITED_Day]]=Veg_Table[[#This Row],[Created_Day]],"New","Old")</f>
        <v>New</v>
      </c>
      <c r="Y1058" s="1">
        <f>IFERROR(IF(FIND("delete",LOWER(Veg_Table[[#This Row],[PI_COMMENTS]]))&gt;=1,1,0),0)</f>
        <v>0</v>
      </c>
      <c r="Z1058" s="1" t="str">
        <f>_xlfn.IFNA(IF(Veg_Table[[#This Row],[EVM_LAST_EDITOR]]="","Yes",VLOOKUP(Veg_Table[[#This Row],[EVM_LAST_EDITOR]],Roster_Table[#All],15,FALSE)),"Yes")</f>
        <v>Yes</v>
      </c>
      <c r="AA105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58" s="1" t="str">
        <f>_xlfn.IFNA(VLOOKUP(Veg_Table[[#This Row],[EVM_LAST_EDITOR]],Roster_Table[#All],3,FALSE),"zAWRR Not in Roster")</f>
        <v>Nathan</v>
      </c>
      <c r="AC1058" s="1" t="str">
        <f>_xlfn.IFNA(VLOOKUP(Veg_Table[[#This Row],[EVM_LAST_EDITOR]],Roster_Table[#All],2,FALSE),"zAWRR Not in Roster")</f>
        <v>Vik</v>
      </c>
      <c r="AD1058" s="1" t="str">
        <f>IF(_xlfn.CONCAT(Veg_Table[[#This Row],[First_Name]]," ",Veg_Table[[#This Row],[Last_Name]])="zAWRR Not in Roster zAWRR Not in Roster","zAWRR Not in Roster",_xlfn.CONCAT(Veg_Table[[#This Row],[First_Name]]," ",Veg_Table[[#This Row],[Last_Name]]))</f>
        <v>Nathan Vik</v>
      </c>
      <c r="AE1058">
        <v>3224117</v>
      </c>
      <c r="AF1058" t="s">
        <v>5517</v>
      </c>
      <c r="AG1058" t="s">
        <v>93</v>
      </c>
      <c r="AH1058" t="s">
        <v>3444</v>
      </c>
      <c r="AI1058" t="s">
        <v>3436</v>
      </c>
      <c r="AJ1058" t="s">
        <v>21</v>
      </c>
      <c r="AL1058" t="s">
        <v>372</v>
      </c>
      <c r="AM1058" t="s">
        <v>40</v>
      </c>
      <c r="AN1058" t="s">
        <v>25</v>
      </c>
      <c r="AO1058" t="s">
        <v>25</v>
      </c>
      <c r="AP1058">
        <v>38</v>
      </c>
      <c r="AQ1058">
        <v>75</v>
      </c>
      <c r="AR1058" t="s">
        <v>511</v>
      </c>
      <c r="AS1058" t="s">
        <v>24</v>
      </c>
      <c r="AT1058" t="s">
        <v>26</v>
      </c>
      <c r="AV1058" t="s">
        <v>512</v>
      </c>
      <c r="AW1058" t="s">
        <v>5518</v>
      </c>
      <c r="AZ1058"/>
      <c r="BB1058" s="4"/>
      <c r="BD1058" t="s">
        <v>29</v>
      </c>
      <c r="BE1058" t="s">
        <v>25</v>
      </c>
      <c r="BF1058" t="s">
        <v>513</v>
      </c>
      <c r="BI1058" s="3"/>
      <c r="BJ1058" t="s">
        <v>27</v>
      </c>
      <c r="BK1058" s="30" t="s">
        <v>115</v>
      </c>
      <c r="BL1058" s="3">
        <v>43964.463420983797</v>
      </c>
      <c r="BM1058" t="s">
        <v>31</v>
      </c>
      <c r="BN1058" t="s">
        <v>32</v>
      </c>
      <c r="BP1058" t="s">
        <v>3445</v>
      </c>
      <c r="BQ1058" t="s">
        <v>1025</v>
      </c>
      <c r="BR1058" t="s">
        <v>28</v>
      </c>
      <c r="BS1058" t="s">
        <v>28</v>
      </c>
      <c r="BT1058" t="s">
        <v>115</v>
      </c>
      <c r="BU1058" s="3">
        <v>43964.463420983797</v>
      </c>
      <c r="BV1058" t="s">
        <v>803</v>
      </c>
      <c r="BW1058" s="3">
        <v>43964.52285296296</v>
      </c>
      <c r="BX1058" t="s">
        <v>5519</v>
      </c>
      <c r="CG1058"/>
      <c r="CH1058"/>
      <c r="CI1058"/>
      <c r="CY1058"/>
      <c r="DA1058"/>
      <c r="DF1058"/>
    </row>
    <row r="1059" spans="1:110" x14ac:dyDescent="0.25">
      <c r="A1059" s="1">
        <f>IF(Veg_Table[[#This Row],[VP_STATUS]]="Hold",0,IF(OR(AND(Veg_Table[[#This Row],[PRESCRIP]]="NW_No Work",Veg_Table[[#This Row],[VP_STATUS]]&lt;&gt;"No Work Required Under EVM"),AND(Veg_Table[[#This Row],[VP_STATUS]]="No Work Required Under EVM",Veg_Table[[#This Row],[PRESCRIP]]&lt;&gt;"NW_No Work")),1,0))</f>
        <v>0</v>
      </c>
      <c r="B1059" s="1">
        <f>IF(Veg_Table[[#This Row],[SPECIES]]="",1,0)</f>
        <v>0</v>
      </c>
      <c r="C1059" s="1">
        <f>IF(Veg_Table[[#This Row],[DIAMETER]]="",1,0)</f>
        <v>0</v>
      </c>
      <c r="D1059" s="1">
        <f>IF(Veg_Table[[#This Row],[HEIGHT]]="",1,0)</f>
        <v>0</v>
      </c>
      <c r="E105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59" s="1">
        <f>IF(AND(Veg_Table[[#This Row],[TAT_RESULT]]="ABATE",Veg_Table[[#This Row],[PRESCRIP]]="NW_No Work"),1,0)</f>
        <v>0</v>
      </c>
      <c r="G1059" s="1">
        <f>IF(OR(Veg_Table[[#This Row],[Prescription R-Scale]]="NA",Veg_Table[[#This Row],[Diameter R-Scale]]="NA"),0,IF(Veg_Table[[#This Row],[Diameter R-Scale]]&lt;&gt;Veg_Table[[#This Row],[Prescription R-Scale]],1,0))</f>
        <v>0</v>
      </c>
      <c r="H1059" s="1">
        <f>IF(OR(AND(Veg_Table[[#This Row],[PRESCRIP]]="BC_Br Rmv", Veg_Table[[#This Row],[WOOD_MAN]]&lt;&gt;"Not Needed"),AND(Veg_Table[[#This Row],[PRESCRIP]]="BCS_Br Rmv+Trt", Veg_Table[[#This Row],[WOOD_MAN]]&lt;&gt;"Not Needed")),1,0)</f>
        <v>0</v>
      </c>
      <c r="I1059" s="1">
        <f ca="1">IF(AND(Veg_Table[[#This Row],[Prescription_Changed]]="Yes",Veg_Table[[#This Row],[TAT_RESULT]]=""),1,0)</f>
        <v>0</v>
      </c>
      <c r="J1059" s="1">
        <f ca="1">SUM(Veg_Table[[#This Row],[Prescription and Status do not match]:[Prescription_Edited_And_TAT_Is_Blank]])</f>
        <v>0</v>
      </c>
      <c r="K1059" s="1">
        <f ca="1">IF(Veg_Table[[#This Row],[Sum of Errors]]&gt;0,1,0)</f>
        <v>0</v>
      </c>
      <c r="L1059" s="1">
        <f>1</f>
        <v>1</v>
      </c>
      <c r="M1059"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059" s="1" t="str">
        <f>IF(OR(MID(Veg_Table[[#This Row],[PRESCRIP]],2,1)="1",MID(Veg_Table[[#This Row],[PRESCRIP]],2,1)="2",MID(Veg_Table[[#This Row],[PRESCRIP]],2,1)="3",MID(Veg_Table[[#This Row],[PRESCRIP]],2,1)="4"),_xlfn.NUMBERVALUE(MID(Veg_Table[[#This Row],[PRESCRIP]],2,1)),"NA")</f>
        <v>NA</v>
      </c>
      <c r="O1059" s="1">
        <f>WEEKNUM(Veg_Table[[#This Row],[EVM_LAST_EDITED_Day]],2)</f>
        <v>20</v>
      </c>
      <c r="P1059" s="25">
        <f>IFERROR(DATE(YEAR(Veg_Table[[#This Row],[EVM_LAST_EDITED2]]),MONTH(Veg_Table[[#This Row],[EVM_LAST_EDITED2]]),DAY(Veg_Table[[#This Row],[EVM_LAST_EDITED2]])),DATE(2019,1,1))</f>
        <v>43964</v>
      </c>
      <c r="Q1059" s="3">
        <f>VALUE(SUBSTITUTE(Veg_Table[[#This Row],[EVM_LAST_EDITED]],",",""))</f>
        <v>43964.471997303197</v>
      </c>
      <c r="R1059" s="1" t="str">
        <f>_xlfn.IFNA(IF(Veg_Table[[#This Row],[EVM_LAST_EDITOR]]="","zBlank EVM Last Editor",VLOOKUP(Veg_Table[[#This Row],[EVM_LAST_EDITOR]],Roster_Table[#All],4,FALSE)),"zAWRR Not in Roster")</f>
        <v>MBG</v>
      </c>
      <c r="S1059" s="1" t="str">
        <f>_xlfn.IFNA(IF(Veg_Table[[#This Row],[EVM_LAST_EDITOR]]="","zBlank EVM Last Editor",VLOOKUP(Veg_Table[[#This Row],[EVM_LAST_EDITOR]],Roster_Table[#All],16,FALSE)),"zCompany_AWRR not in Roster")</f>
        <v>MBG_Mason, Bruce &amp; Girard</v>
      </c>
      <c r="T1059" s="2">
        <f>IFERROR(DATE(YEAR(Veg_Table[[#This Row],[Created2]]),MONTH(Veg_Table[[#This Row],[Created2]]),DAY(Veg_Table[[#This Row],[Created2]])),DATE(2019,1,1))</f>
        <v>43964</v>
      </c>
      <c r="U1059" s="3">
        <f>VALUE(SUBSTITUTE(Veg_Table[[#This Row],[Created]],",",""))</f>
        <v>43964.471997303197</v>
      </c>
      <c r="V1059" s="3" t="str">
        <f ca="1">IFERROR(_xlfn.IFNA(CELL("contents",INDIRECT(_xlfn.CONCAT("Veg_Table_Production_Data!",ADDRESS(MATCH(_xlfn.MAXIFS(#REF!,#REF!,"="&amp;Veg_Table[[#This Row],[AUTO_ID]],#REF!,"&lt;"&amp;Veg_Table[[#This Row],[EVM_LAST_EDITED_Day]]),#REF!,0),COLUMN(#REF!),4,1,)))),""),"")</f>
        <v/>
      </c>
      <c r="W1059" s="3" t="str">
        <f ca="1">IF(Veg_Table[[#This Row],[Previous_Prescription]]="","No",IF(Veg_Table[[#This Row],[Previous_Prescription]]=Veg_Table[[#This Row],[PRESCRIP]],"No","Yes"))</f>
        <v>No</v>
      </c>
      <c r="X1059" s="3" t="str">
        <f>IF(Veg_Table[[#This Row],[EVM_LAST_EDITED_Day]]=Veg_Table[[#This Row],[Created_Day]],"New","Old")</f>
        <v>New</v>
      </c>
      <c r="Y1059" s="1">
        <f>IFERROR(IF(FIND("delete",LOWER(Veg_Table[[#This Row],[PI_COMMENTS]]))&gt;=1,1,0),0)</f>
        <v>0</v>
      </c>
      <c r="Z1059" s="1" t="str">
        <f>_xlfn.IFNA(IF(Veg_Table[[#This Row],[EVM_LAST_EDITOR]]="","Yes",VLOOKUP(Veg_Table[[#This Row],[EVM_LAST_EDITOR]],Roster_Table[#All],15,FALSE)),"Yes")</f>
        <v>Yes</v>
      </c>
      <c r="AA105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59" s="1" t="str">
        <f>_xlfn.IFNA(VLOOKUP(Veg_Table[[#This Row],[EVM_LAST_EDITOR]],Roster_Table[#All],3,FALSE),"zAWRR Not in Roster")</f>
        <v>Nicholas</v>
      </c>
      <c r="AC1059" s="1" t="str">
        <f>_xlfn.IFNA(VLOOKUP(Veg_Table[[#This Row],[EVM_LAST_EDITOR]],Roster_Table[#All],2,FALSE),"zAWRR Not in Roster")</f>
        <v>Coleman</v>
      </c>
      <c r="AD1059" s="1" t="str">
        <f>IF(_xlfn.CONCAT(Veg_Table[[#This Row],[First_Name]]," ",Veg_Table[[#This Row],[Last_Name]])="zAWRR Not in Roster zAWRR Not in Roster","zAWRR Not in Roster",_xlfn.CONCAT(Veg_Table[[#This Row],[First_Name]]," ",Veg_Table[[#This Row],[Last_Name]]))</f>
        <v>Nicholas Coleman</v>
      </c>
      <c r="AE1059">
        <v>3224243</v>
      </c>
      <c r="AF1059" t="s">
        <v>5514</v>
      </c>
      <c r="AG1059" t="s">
        <v>93</v>
      </c>
      <c r="AH1059" t="s">
        <v>3444</v>
      </c>
      <c r="AI1059" t="s">
        <v>5510</v>
      </c>
      <c r="AJ1059" t="s">
        <v>21</v>
      </c>
      <c r="AL1059" t="s">
        <v>372</v>
      </c>
      <c r="AM1059" t="s">
        <v>38</v>
      </c>
      <c r="AN1059" t="s">
        <v>25</v>
      </c>
      <c r="AO1059" t="s">
        <v>25</v>
      </c>
      <c r="AP1059">
        <v>5</v>
      </c>
      <c r="AQ1059">
        <v>24</v>
      </c>
      <c r="AR1059" t="s">
        <v>511</v>
      </c>
      <c r="AS1059" t="s">
        <v>24</v>
      </c>
      <c r="AT1059" t="s">
        <v>26</v>
      </c>
      <c r="AV1059" t="s">
        <v>512</v>
      </c>
      <c r="AW1059" t="s">
        <v>5515</v>
      </c>
      <c r="AZ1059"/>
      <c r="BB1059" s="4"/>
      <c r="BD1059" t="s">
        <v>29</v>
      </c>
      <c r="BE1059" t="s">
        <v>25</v>
      </c>
      <c r="BF1059" t="s">
        <v>513</v>
      </c>
      <c r="BI1059" s="3"/>
      <c r="BJ1059" t="s">
        <v>27</v>
      </c>
      <c r="BK1059" s="30" t="s">
        <v>107</v>
      </c>
      <c r="BL1059" s="3">
        <v>43964.471997303241</v>
      </c>
      <c r="BM1059" t="s">
        <v>31</v>
      </c>
      <c r="BN1059" t="s">
        <v>32</v>
      </c>
      <c r="BP1059" t="s">
        <v>3445</v>
      </c>
      <c r="BQ1059" t="s">
        <v>1025</v>
      </c>
      <c r="BR1059" t="s">
        <v>28</v>
      </c>
      <c r="BS1059" t="s">
        <v>28</v>
      </c>
      <c r="BT1059" t="s">
        <v>107</v>
      </c>
      <c r="BU1059" s="3">
        <v>43964.471997303241</v>
      </c>
      <c r="BV1059" t="s">
        <v>803</v>
      </c>
      <c r="BW1059" s="3">
        <v>43964.522877800926</v>
      </c>
      <c r="BX1059" t="s">
        <v>5516</v>
      </c>
      <c r="CG1059"/>
      <c r="CH1059"/>
      <c r="CI1059"/>
      <c r="CY1059"/>
      <c r="DA1059"/>
      <c r="DF1059"/>
    </row>
    <row r="1060" spans="1:110" x14ac:dyDescent="0.25">
      <c r="A1060" s="1">
        <f>IF(Veg_Table[[#This Row],[VP_STATUS]]="Hold",0,IF(OR(AND(Veg_Table[[#This Row],[PRESCRIP]]="NW_No Work",Veg_Table[[#This Row],[VP_STATUS]]&lt;&gt;"No Work Required Under EVM"),AND(Veg_Table[[#This Row],[VP_STATUS]]="No Work Required Under EVM",Veg_Table[[#This Row],[PRESCRIP]]&lt;&gt;"NW_No Work")),1,0))</f>
        <v>0</v>
      </c>
      <c r="B1060" s="1">
        <f>IF(Veg_Table[[#This Row],[SPECIES]]="",1,0)</f>
        <v>0</v>
      </c>
      <c r="C1060" s="1">
        <f>IF(Veg_Table[[#This Row],[DIAMETER]]="",1,0)</f>
        <v>0</v>
      </c>
      <c r="D1060" s="1">
        <f>IF(Veg_Table[[#This Row],[HEIGHT]]="",1,0)</f>
        <v>0</v>
      </c>
      <c r="E106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60" s="1">
        <f>IF(AND(Veg_Table[[#This Row],[TAT_RESULT]]="ABATE",Veg_Table[[#This Row],[PRESCRIP]]="NW_No Work"),1,0)</f>
        <v>0</v>
      </c>
      <c r="G1060" s="1">
        <f>IF(OR(Veg_Table[[#This Row],[Prescription R-Scale]]="NA",Veg_Table[[#This Row],[Diameter R-Scale]]="NA"),0,IF(Veg_Table[[#This Row],[Diameter R-Scale]]&lt;&gt;Veg_Table[[#This Row],[Prescription R-Scale]],1,0))</f>
        <v>0</v>
      </c>
      <c r="H1060" s="1">
        <f>IF(OR(AND(Veg_Table[[#This Row],[PRESCRIP]]="BC_Br Rmv", Veg_Table[[#This Row],[WOOD_MAN]]&lt;&gt;"Not Needed"),AND(Veg_Table[[#This Row],[PRESCRIP]]="BCS_Br Rmv+Trt", Veg_Table[[#This Row],[WOOD_MAN]]&lt;&gt;"Not Needed")),1,0)</f>
        <v>0</v>
      </c>
      <c r="I1060" s="1">
        <f ca="1">IF(AND(Veg_Table[[#This Row],[Prescription_Changed]]="Yes",Veg_Table[[#This Row],[TAT_RESULT]]=""),1,0)</f>
        <v>0</v>
      </c>
      <c r="J1060" s="1">
        <f ca="1">SUM(Veg_Table[[#This Row],[Prescription and Status do not match]:[Prescription_Edited_And_TAT_Is_Blank]])</f>
        <v>0</v>
      </c>
      <c r="K1060" s="1">
        <f ca="1">IF(Veg_Table[[#This Row],[Sum of Errors]]&gt;0,1,0)</f>
        <v>0</v>
      </c>
      <c r="L1060" s="1">
        <f>1</f>
        <v>1</v>
      </c>
      <c r="M106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060" s="1">
        <f>IF(OR(MID(Veg_Table[[#This Row],[PRESCRIP]],2,1)="1",MID(Veg_Table[[#This Row],[PRESCRIP]],2,1)="2",MID(Veg_Table[[#This Row],[PRESCRIP]],2,1)="3",MID(Veg_Table[[#This Row],[PRESCRIP]],2,1)="4"),_xlfn.NUMBERVALUE(MID(Veg_Table[[#This Row],[PRESCRIP]],2,1)),"NA")</f>
        <v>2</v>
      </c>
      <c r="O1060" s="1">
        <f>WEEKNUM(Veg_Table[[#This Row],[EVM_LAST_EDITED_Day]],2)</f>
        <v>20</v>
      </c>
      <c r="P1060" s="25">
        <f>IFERROR(DATE(YEAR(Veg_Table[[#This Row],[EVM_LAST_EDITED2]]),MONTH(Veg_Table[[#This Row],[EVM_LAST_EDITED2]]),DAY(Veg_Table[[#This Row],[EVM_LAST_EDITED2]])),DATE(2019,1,1))</f>
        <v>43964</v>
      </c>
      <c r="Q1060" s="3">
        <f>VALUE(SUBSTITUTE(Veg_Table[[#This Row],[EVM_LAST_EDITED]],",",""))</f>
        <v>43964.4720134491</v>
      </c>
      <c r="R1060" s="1" t="str">
        <f>_xlfn.IFNA(IF(Veg_Table[[#This Row],[EVM_LAST_EDITOR]]="","zBlank EVM Last Editor",VLOOKUP(Veg_Table[[#This Row],[EVM_LAST_EDITOR]],Roster_Table[#All],4,FALSE)),"zAWRR Not in Roster")</f>
        <v>MFE</v>
      </c>
      <c r="S1060" s="1" t="str">
        <f>_xlfn.IFNA(IF(Veg_Table[[#This Row],[EVM_LAST_EDITOR]]="","zBlank EVM Last Editor",VLOOKUP(Veg_Table[[#This Row],[EVM_LAST_EDITOR]],Roster_Table[#All],16,FALSE)),"zCompany_AWRR not in Roster")</f>
        <v>Not in Sierra Roster</v>
      </c>
      <c r="T1060" s="2">
        <f>IFERROR(DATE(YEAR(Veg_Table[[#This Row],[Created2]]),MONTH(Veg_Table[[#This Row],[Created2]]),DAY(Veg_Table[[#This Row],[Created2]])),DATE(2019,1,1))</f>
        <v>43887</v>
      </c>
      <c r="U1060" s="3">
        <f>VALUE(SUBSTITUTE(Veg_Table[[#This Row],[Created]],",",""))</f>
        <v>43887.660682870403</v>
      </c>
      <c r="V1060" s="3" t="str">
        <f ca="1">IFERROR(_xlfn.IFNA(CELL("contents",INDIRECT(_xlfn.CONCAT("Veg_Table_Production_Data!",ADDRESS(MATCH(_xlfn.MAXIFS(#REF!,#REF!,"="&amp;Veg_Table[[#This Row],[AUTO_ID]],#REF!,"&lt;"&amp;Veg_Table[[#This Row],[EVM_LAST_EDITED_Day]]),#REF!,0),COLUMN(#REF!),4,1,)))),""),"")</f>
        <v/>
      </c>
      <c r="W1060" s="3" t="str">
        <f ca="1">IF(Veg_Table[[#This Row],[Previous_Prescription]]="","No",IF(Veg_Table[[#This Row],[Previous_Prescription]]=Veg_Table[[#This Row],[PRESCRIP]],"No","Yes"))</f>
        <v>No</v>
      </c>
      <c r="X1060" s="3" t="str">
        <f>IF(Veg_Table[[#This Row],[EVM_LAST_EDITED_Day]]=Veg_Table[[#This Row],[Created_Day]],"New","Old")</f>
        <v>Old</v>
      </c>
      <c r="Y1060" s="1">
        <f>IFERROR(IF(FIND("delete",LOWER(Veg_Table[[#This Row],[PI_COMMENTS]]))&gt;=1,1,0),0)</f>
        <v>0</v>
      </c>
      <c r="Z1060" s="1" t="str">
        <f>_xlfn.IFNA(IF(Veg_Table[[#This Row],[EVM_LAST_EDITOR]]="","Yes",VLOOKUP(Veg_Table[[#This Row],[EVM_LAST_EDITOR]],Roster_Table[#All],15,FALSE)),"Yes")</f>
        <v>No</v>
      </c>
      <c r="AA106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60" s="1" t="str">
        <f>_xlfn.IFNA(VLOOKUP(Veg_Table[[#This Row],[EVM_LAST_EDITOR]],Roster_Table[#All],3,FALSE),"zAWRR Not in Roster")</f>
        <v>Thomas</v>
      </c>
      <c r="AC1060" s="1" t="str">
        <f>_xlfn.IFNA(VLOOKUP(Veg_Table[[#This Row],[EVM_LAST_EDITOR]],Roster_Table[#All],2,FALSE),"zAWRR Not in Roster")</f>
        <v>James</v>
      </c>
      <c r="AD1060" s="1" t="str">
        <f>IF(_xlfn.CONCAT(Veg_Table[[#This Row],[First_Name]]," ",Veg_Table[[#This Row],[Last_Name]])="zAWRR Not in Roster zAWRR Not in Roster","zAWRR Not in Roster",_xlfn.CONCAT(Veg_Table[[#This Row],[First_Name]]," ",Veg_Table[[#This Row],[Last_Name]]))</f>
        <v>Thomas James</v>
      </c>
      <c r="AE1060">
        <v>1781681</v>
      </c>
      <c r="AF1060" t="s">
        <v>3622</v>
      </c>
      <c r="AG1060" t="s">
        <v>30</v>
      </c>
      <c r="AH1060" t="s">
        <v>2073</v>
      </c>
      <c r="AI1060" t="s">
        <v>3533</v>
      </c>
      <c r="AJ1060" t="s">
        <v>820</v>
      </c>
      <c r="AL1060" t="s">
        <v>372</v>
      </c>
      <c r="AM1060" t="s">
        <v>38</v>
      </c>
      <c r="AN1060" t="s">
        <v>25</v>
      </c>
      <c r="AO1060" t="s">
        <v>25</v>
      </c>
      <c r="AP1060">
        <v>12</v>
      </c>
      <c r="AQ1060">
        <v>64</v>
      </c>
      <c r="AR1060" t="s">
        <v>514</v>
      </c>
      <c r="AS1060" t="s">
        <v>1115</v>
      </c>
      <c r="AT1060" t="s">
        <v>515</v>
      </c>
      <c r="AU1060" t="s">
        <v>25</v>
      </c>
      <c r="AV1060" t="s">
        <v>512</v>
      </c>
      <c r="AW1060" t="s">
        <v>3623</v>
      </c>
      <c r="AX1060" t="s">
        <v>825</v>
      </c>
      <c r="AY1060" t="s">
        <v>825</v>
      </c>
      <c r="AZ1060">
        <v>5807646</v>
      </c>
      <c r="BA1060" t="s">
        <v>1115</v>
      </c>
      <c r="BB1060" s="4">
        <v>43964.471929444444</v>
      </c>
      <c r="BC1060" t="s">
        <v>837</v>
      </c>
      <c r="BD1060" t="s">
        <v>29</v>
      </c>
      <c r="BI1060" s="3"/>
      <c r="BJ1060" t="s">
        <v>528</v>
      </c>
      <c r="BK1060" s="30" t="s">
        <v>694</v>
      </c>
      <c r="BL1060" s="3">
        <v>43964.472013449071</v>
      </c>
      <c r="BM1060" t="s">
        <v>31</v>
      </c>
      <c r="BN1060" t="s">
        <v>32</v>
      </c>
      <c r="BO1060" t="s">
        <v>2075</v>
      </c>
      <c r="BP1060" t="s">
        <v>2076</v>
      </c>
      <c r="BQ1060" t="s">
        <v>826</v>
      </c>
      <c r="BR1060" t="s">
        <v>28</v>
      </c>
      <c r="BS1060" t="s">
        <v>28</v>
      </c>
      <c r="BT1060" t="s">
        <v>473</v>
      </c>
      <c r="BU1060" s="3">
        <v>43887.660682870373</v>
      </c>
      <c r="BV1060" t="s">
        <v>803</v>
      </c>
      <c r="BW1060" s="3">
        <v>43964.480933564817</v>
      </c>
      <c r="BX1060" t="s">
        <v>3624</v>
      </c>
      <c r="CG1060"/>
      <c r="CH1060"/>
      <c r="CI1060"/>
      <c r="CY1060"/>
      <c r="DA1060"/>
      <c r="DF1060"/>
    </row>
    <row r="1061" spans="1:110" x14ac:dyDescent="0.25">
      <c r="A1061" s="1">
        <f>IF(Veg_Table[[#This Row],[VP_STATUS]]="Hold",0,IF(OR(AND(Veg_Table[[#This Row],[PRESCRIP]]="NW_No Work",Veg_Table[[#This Row],[VP_STATUS]]&lt;&gt;"No Work Required Under EVM"),AND(Veg_Table[[#This Row],[VP_STATUS]]="No Work Required Under EVM",Veg_Table[[#This Row],[PRESCRIP]]&lt;&gt;"NW_No Work")),1,0))</f>
        <v>0</v>
      </c>
      <c r="B1061" s="1">
        <f>IF(Veg_Table[[#This Row],[SPECIES]]="",1,0)</f>
        <v>0</v>
      </c>
      <c r="C1061" s="1">
        <f>IF(Veg_Table[[#This Row],[DIAMETER]]="",1,0)</f>
        <v>0</v>
      </c>
      <c r="D1061" s="1">
        <f>IF(Veg_Table[[#This Row],[HEIGHT]]="",1,0)</f>
        <v>0</v>
      </c>
      <c r="E106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61" s="1">
        <f>IF(AND(Veg_Table[[#This Row],[TAT_RESULT]]="ABATE",Veg_Table[[#This Row],[PRESCRIP]]="NW_No Work"),1,0)</f>
        <v>0</v>
      </c>
      <c r="G1061" s="1">
        <f>IF(OR(Veg_Table[[#This Row],[Prescription R-Scale]]="NA",Veg_Table[[#This Row],[Diameter R-Scale]]="NA"),0,IF(Veg_Table[[#This Row],[Diameter R-Scale]]&lt;&gt;Veg_Table[[#This Row],[Prescription R-Scale]],1,0))</f>
        <v>0</v>
      </c>
      <c r="H1061" s="1">
        <f>IF(OR(AND(Veg_Table[[#This Row],[PRESCRIP]]="BC_Br Rmv", Veg_Table[[#This Row],[WOOD_MAN]]&lt;&gt;"Not Needed"),AND(Veg_Table[[#This Row],[PRESCRIP]]="BCS_Br Rmv+Trt", Veg_Table[[#This Row],[WOOD_MAN]]&lt;&gt;"Not Needed")),1,0)</f>
        <v>0</v>
      </c>
      <c r="I1061" s="1">
        <f ca="1">IF(AND(Veg_Table[[#This Row],[Prescription_Changed]]="Yes",Veg_Table[[#This Row],[TAT_RESULT]]=""),1,0)</f>
        <v>0</v>
      </c>
      <c r="J1061" s="1">
        <f ca="1">SUM(Veg_Table[[#This Row],[Prescription and Status do not match]:[Prescription_Edited_And_TAT_Is_Blank]])</f>
        <v>0</v>
      </c>
      <c r="K1061" s="1">
        <f ca="1">IF(Veg_Table[[#This Row],[Sum of Errors]]&gt;0,1,0)</f>
        <v>0</v>
      </c>
      <c r="L1061" s="1">
        <f>1</f>
        <v>1</v>
      </c>
      <c r="M106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061" s="1">
        <f>IF(OR(MID(Veg_Table[[#This Row],[PRESCRIP]],2,1)="1",MID(Veg_Table[[#This Row],[PRESCRIP]],2,1)="2",MID(Veg_Table[[#This Row],[PRESCRIP]],2,1)="3",MID(Veg_Table[[#This Row],[PRESCRIP]],2,1)="4"),_xlfn.NUMBERVALUE(MID(Veg_Table[[#This Row],[PRESCRIP]],2,1)),"NA")</f>
        <v>1</v>
      </c>
      <c r="O1061" s="1">
        <f>WEEKNUM(Veg_Table[[#This Row],[EVM_LAST_EDITED_Day]],2)</f>
        <v>20</v>
      </c>
      <c r="P1061" s="25">
        <f>IFERROR(DATE(YEAR(Veg_Table[[#This Row],[EVM_LAST_EDITED2]]),MONTH(Veg_Table[[#This Row],[EVM_LAST_EDITED2]]),DAY(Veg_Table[[#This Row],[EVM_LAST_EDITED2]])),DATE(2019,1,1))</f>
        <v>43964</v>
      </c>
      <c r="Q1061" s="3">
        <f>VALUE(SUBSTITUTE(Veg_Table[[#This Row],[EVM_LAST_EDITED]],",",""))</f>
        <v>43964.472563425901</v>
      </c>
      <c r="R1061" s="1" t="str">
        <f>_xlfn.IFNA(IF(Veg_Table[[#This Row],[EVM_LAST_EDITOR]]="","zBlank EVM Last Editor",VLOOKUP(Veg_Table[[#This Row],[EVM_LAST_EDITOR]],Roster_Table[#All],4,FALSE)),"zAWRR Not in Roster")</f>
        <v>MBG</v>
      </c>
      <c r="S1061" s="1" t="str">
        <f>_xlfn.IFNA(IF(Veg_Table[[#This Row],[EVM_LAST_EDITOR]]="","zBlank EVM Last Editor",VLOOKUP(Veg_Table[[#This Row],[EVM_LAST_EDITOR]],Roster_Table[#All],16,FALSE)),"zCompany_AWRR not in Roster")</f>
        <v>MBG_Mason, Bruce &amp; Girard</v>
      </c>
      <c r="T1061" s="2">
        <f>IFERROR(DATE(YEAR(Veg_Table[[#This Row],[Created2]]),MONTH(Veg_Table[[#This Row],[Created2]]),DAY(Veg_Table[[#This Row],[Created2]])),DATE(2019,1,1))</f>
        <v>43964</v>
      </c>
      <c r="U1061" s="3">
        <f>VALUE(SUBSTITUTE(Veg_Table[[#This Row],[Created]],",",""))</f>
        <v>43964.472563425901</v>
      </c>
      <c r="V1061" s="3" t="str">
        <f ca="1">IFERROR(_xlfn.IFNA(CELL("contents",INDIRECT(_xlfn.CONCAT("Veg_Table_Production_Data!",ADDRESS(MATCH(_xlfn.MAXIFS(#REF!,#REF!,"="&amp;Veg_Table[[#This Row],[AUTO_ID]],#REF!,"&lt;"&amp;Veg_Table[[#This Row],[EVM_LAST_EDITED_Day]]),#REF!,0),COLUMN(#REF!),4,1,)))),""),"")</f>
        <v/>
      </c>
      <c r="W1061" s="3" t="str">
        <f ca="1">IF(Veg_Table[[#This Row],[Previous_Prescription]]="","No",IF(Veg_Table[[#This Row],[Previous_Prescription]]=Veg_Table[[#This Row],[PRESCRIP]],"No","Yes"))</f>
        <v>No</v>
      </c>
      <c r="X1061" s="3" t="str">
        <f>IF(Veg_Table[[#This Row],[EVM_LAST_EDITED_Day]]=Veg_Table[[#This Row],[Created_Day]],"New","Old")</f>
        <v>New</v>
      </c>
      <c r="Y1061" s="1">
        <f>IFERROR(IF(FIND("delete",LOWER(Veg_Table[[#This Row],[PI_COMMENTS]]))&gt;=1,1,0),0)</f>
        <v>0</v>
      </c>
      <c r="Z1061" s="1" t="str">
        <f>_xlfn.IFNA(IF(Veg_Table[[#This Row],[EVM_LAST_EDITOR]]="","Yes",VLOOKUP(Veg_Table[[#This Row],[EVM_LAST_EDITOR]],Roster_Table[#All],15,FALSE)),"Yes")</f>
        <v>Yes</v>
      </c>
      <c r="AA106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61" s="1" t="str">
        <f>_xlfn.IFNA(VLOOKUP(Veg_Table[[#This Row],[EVM_LAST_EDITOR]],Roster_Table[#All],3,FALSE),"zAWRR Not in Roster")</f>
        <v>Benjamin</v>
      </c>
      <c r="AC1061" s="1" t="str">
        <f>_xlfn.IFNA(VLOOKUP(Veg_Table[[#This Row],[EVM_LAST_EDITOR]],Roster_Table[#All],2,FALSE),"zAWRR Not in Roster")</f>
        <v>Post</v>
      </c>
      <c r="AD1061" s="1" t="str">
        <f>IF(_xlfn.CONCAT(Veg_Table[[#This Row],[First_Name]]," ",Veg_Table[[#This Row],[Last_Name]])="zAWRR Not in Roster zAWRR Not in Roster","zAWRR Not in Roster",_xlfn.CONCAT(Veg_Table[[#This Row],[First_Name]]," ",Veg_Table[[#This Row],[Last_Name]]))</f>
        <v>Benjamin Post</v>
      </c>
      <c r="AE1061">
        <v>3224247</v>
      </c>
      <c r="AF1061" t="s">
        <v>5509</v>
      </c>
      <c r="AG1061" t="s">
        <v>93</v>
      </c>
      <c r="AH1061" t="s">
        <v>3444</v>
      </c>
      <c r="AI1061" t="s">
        <v>5510</v>
      </c>
      <c r="AJ1061" t="s">
        <v>36</v>
      </c>
      <c r="AL1061" t="s">
        <v>372</v>
      </c>
      <c r="AM1061" t="s">
        <v>38</v>
      </c>
      <c r="AN1061" t="s">
        <v>25</v>
      </c>
      <c r="AO1061" t="s">
        <v>25</v>
      </c>
      <c r="AP1061">
        <v>4</v>
      </c>
      <c r="AQ1061">
        <v>25</v>
      </c>
      <c r="AR1061" t="s">
        <v>511</v>
      </c>
      <c r="AS1061" t="s">
        <v>77</v>
      </c>
      <c r="AT1061" t="s">
        <v>522</v>
      </c>
      <c r="AV1061" t="s">
        <v>512</v>
      </c>
      <c r="AW1061" t="s">
        <v>5511</v>
      </c>
      <c r="AZ1061"/>
      <c r="BB1061" s="4"/>
      <c r="BD1061" t="s">
        <v>29</v>
      </c>
      <c r="BE1061" t="s">
        <v>25</v>
      </c>
      <c r="BF1061" t="s">
        <v>513</v>
      </c>
      <c r="BI1061" s="3"/>
      <c r="BJ1061" t="s">
        <v>5512</v>
      </c>
      <c r="BK1061" s="30" t="s">
        <v>120</v>
      </c>
      <c r="BL1061" s="3">
        <v>43964.472563425923</v>
      </c>
      <c r="BM1061" t="s">
        <v>31</v>
      </c>
      <c r="BN1061" t="s">
        <v>32</v>
      </c>
      <c r="BP1061" t="s">
        <v>3445</v>
      </c>
      <c r="BQ1061" t="s">
        <v>1025</v>
      </c>
      <c r="BR1061" t="s">
        <v>28</v>
      </c>
      <c r="BS1061" t="s">
        <v>28</v>
      </c>
      <c r="BT1061" t="s">
        <v>120</v>
      </c>
      <c r="BU1061" s="3">
        <v>43964.472563425923</v>
      </c>
      <c r="BV1061" t="s">
        <v>803</v>
      </c>
      <c r="BW1061" s="3">
        <v>43964.522877800926</v>
      </c>
      <c r="BX1061" t="s">
        <v>5513</v>
      </c>
      <c r="CG1061"/>
      <c r="CH1061"/>
      <c r="CI1061"/>
      <c r="CY1061"/>
      <c r="DA1061"/>
      <c r="DF1061"/>
    </row>
    <row r="1062" spans="1:110" x14ac:dyDescent="0.25">
      <c r="A1062" s="1">
        <f>IF(Veg_Table[[#This Row],[VP_STATUS]]="Hold",0,IF(OR(AND(Veg_Table[[#This Row],[PRESCRIP]]="NW_No Work",Veg_Table[[#This Row],[VP_STATUS]]&lt;&gt;"No Work Required Under EVM"),AND(Veg_Table[[#This Row],[VP_STATUS]]="No Work Required Under EVM",Veg_Table[[#This Row],[PRESCRIP]]&lt;&gt;"NW_No Work")),1,0))</f>
        <v>0</v>
      </c>
      <c r="B1062" s="1">
        <f>IF(Veg_Table[[#This Row],[SPECIES]]="",1,0)</f>
        <v>0</v>
      </c>
      <c r="C1062" s="1">
        <f>IF(Veg_Table[[#This Row],[DIAMETER]]="",1,0)</f>
        <v>0</v>
      </c>
      <c r="D1062" s="1">
        <f>IF(Veg_Table[[#This Row],[HEIGHT]]="",1,0)</f>
        <v>0</v>
      </c>
      <c r="E106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62" s="1">
        <f>IF(AND(Veg_Table[[#This Row],[TAT_RESULT]]="ABATE",Veg_Table[[#This Row],[PRESCRIP]]="NW_No Work"),1,0)</f>
        <v>0</v>
      </c>
      <c r="G1062" s="1">
        <f>IF(OR(Veg_Table[[#This Row],[Prescription R-Scale]]="NA",Veg_Table[[#This Row],[Diameter R-Scale]]="NA"),0,IF(Veg_Table[[#This Row],[Diameter R-Scale]]&lt;&gt;Veg_Table[[#This Row],[Prescription R-Scale]],1,0))</f>
        <v>0</v>
      </c>
      <c r="H1062" s="1">
        <f>IF(OR(AND(Veg_Table[[#This Row],[PRESCRIP]]="BC_Br Rmv", Veg_Table[[#This Row],[WOOD_MAN]]&lt;&gt;"Not Needed"),AND(Veg_Table[[#This Row],[PRESCRIP]]="BCS_Br Rmv+Trt", Veg_Table[[#This Row],[WOOD_MAN]]&lt;&gt;"Not Needed")),1,0)</f>
        <v>0</v>
      </c>
      <c r="I1062" s="1">
        <f ca="1">IF(AND(Veg_Table[[#This Row],[Prescription_Changed]]="Yes",Veg_Table[[#This Row],[TAT_RESULT]]=""),1,0)</f>
        <v>0</v>
      </c>
      <c r="J1062" s="1">
        <f ca="1">SUM(Veg_Table[[#This Row],[Prescription and Status do not match]:[Prescription_Edited_And_TAT_Is_Blank]])</f>
        <v>0</v>
      </c>
      <c r="K1062" s="1">
        <f ca="1">IF(Veg_Table[[#This Row],[Sum of Errors]]&gt;0,1,0)</f>
        <v>0</v>
      </c>
      <c r="L1062" s="1">
        <f>1</f>
        <v>1</v>
      </c>
      <c r="M106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062" s="1">
        <f>IF(OR(MID(Veg_Table[[#This Row],[PRESCRIP]],2,1)="1",MID(Veg_Table[[#This Row],[PRESCRIP]],2,1)="2",MID(Veg_Table[[#This Row],[PRESCRIP]],2,1)="3",MID(Veg_Table[[#This Row],[PRESCRIP]],2,1)="4"),_xlfn.NUMBERVALUE(MID(Veg_Table[[#This Row],[PRESCRIP]],2,1)),"NA")</f>
        <v>3</v>
      </c>
      <c r="O1062" s="1">
        <f>WEEKNUM(Veg_Table[[#This Row],[EVM_LAST_EDITED_Day]],2)</f>
        <v>20</v>
      </c>
      <c r="P1062" s="25">
        <f>IFERROR(DATE(YEAR(Veg_Table[[#This Row],[EVM_LAST_EDITED2]]),MONTH(Veg_Table[[#This Row],[EVM_LAST_EDITED2]]),DAY(Veg_Table[[#This Row],[EVM_LAST_EDITED2]])),DATE(2019,1,1))</f>
        <v>43964</v>
      </c>
      <c r="Q1062" s="3">
        <f>VALUE(SUBSTITUTE(Veg_Table[[#This Row],[EVM_LAST_EDITED]],",",""))</f>
        <v>43964.476374919002</v>
      </c>
      <c r="R1062" s="1" t="str">
        <f>_xlfn.IFNA(IF(Veg_Table[[#This Row],[EVM_LAST_EDITOR]]="","zBlank EVM Last Editor",VLOOKUP(Veg_Table[[#This Row],[EVM_LAST_EDITOR]],Roster_Table[#All],4,FALSE)),"zAWRR Not in Roster")</f>
        <v>NCR</v>
      </c>
      <c r="S1062" s="1" t="str">
        <f>_xlfn.IFNA(IF(Veg_Table[[#This Row],[EVM_LAST_EDITOR]]="","zBlank EVM Last Editor",VLOOKUP(Veg_Table[[#This Row],[EVM_LAST_EDITOR]],Roster_Table[#All],16,FALSE)),"zCompany_AWRR not in Roster")</f>
        <v>NCR_North Coast Resource Management</v>
      </c>
      <c r="T1062" s="2">
        <f>IFERROR(DATE(YEAR(Veg_Table[[#This Row],[Created2]]),MONTH(Veg_Table[[#This Row],[Created2]]),DAY(Veg_Table[[#This Row],[Created2]])),DATE(2019,1,1))</f>
        <v>43949</v>
      </c>
      <c r="U1062" s="3">
        <f>VALUE(SUBSTITUTE(Veg_Table[[#This Row],[Created]],",",""))</f>
        <v>43949.447847222204</v>
      </c>
      <c r="V1062" s="3" t="str">
        <f ca="1">IFERROR(_xlfn.IFNA(CELL("contents",INDIRECT(_xlfn.CONCAT("Veg_Table_Production_Data!",ADDRESS(MATCH(_xlfn.MAXIFS(#REF!,#REF!,"="&amp;Veg_Table[[#This Row],[AUTO_ID]],#REF!,"&lt;"&amp;Veg_Table[[#This Row],[EVM_LAST_EDITED_Day]]),#REF!,0),COLUMN(#REF!),4,1,)))),""),"")</f>
        <v/>
      </c>
      <c r="W1062" s="3" t="str">
        <f ca="1">IF(Veg_Table[[#This Row],[Previous_Prescription]]="","No",IF(Veg_Table[[#This Row],[Previous_Prescription]]=Veg_Table[[#This Row],[PRESCRIP]],"No","Yes"))</f>
        <v>No</v>
      </c>
      <c r="X1062" s="3" t="str">
        <f>IF(Veg_Table[[#This Row],[EVM_LAST_EDITED_Day]]=Veg_Table[[#This Row],[Created_Day]],"New","Old")</f>
        <v>Old</v>
      </c>
      <c r="Y1062" s="1">
        <f>IFERROR(IF(FIND("delete",LOWER(Veg_Table[[#This Row],[PI_COMMENTS]]))&gt;=1,1,0),0)</f>
        <v>0</v>
      </c>
      <c r="Z1062" s="1" t="str">
        <f>_xlfn.IFNA(IF(Veg_Table[[#This Row],[EVM_LAST_EDITOR]]="","Yes",VLOOKUP(Veg_Table[[#This Row],[EVM_LAST_EDITOR]],Roster_Table[#All],15,FALSE)),"Yes")</f>
        <v>No</v>
      </c>
      <c r="AA106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62" s="1" t="str">
        <f>_xlfn.IFNA(VLOOKUP(Veg_Table[[#This Row],[EVM_LAST_EDITOR]],Roster_Table[#All],3,FALSE),"zAWRR Not in Roster")</f>
        <v>Ben</v>
      </c>
      <c r="AC1062" s="1" t="str">
        <f>_xlfn.IFNA(VLOOKUP(Veg_Table[[#This Row],[EVM_LAST_EDITOR]],Roster_Table[#All],2,FALSE),"zAWRR Not in Roster")</f>
        <v>Chambers</v>
      </c>
      <c r="AD1062" s="1" t="str">
        <f>IF(_xlfn.CONCAT(Veg_Table[[#This Row],[First_Name]]," ",Veg_Table[[#This Row],[Last_Name]])="zAWRR Not in Roster zAWRR Not in Roster","zAWRR Not in Roster",_xlfn.CONCAT(Veg_Table[[#This Row],[First_Name]]," ",Veg_Table[[#This Row],[Last_Name]]))</f>
        <v>Ben Chambers</v>
      </c>
      <c r="AE1062">
        <v>3142361</v>
      </c>
      <c r="AF1062" t="s">
        <v>3469</v>
      </c>
      <c r="AG1062" t="s">
        <v>93</v>
      </c>
      <c r="AH1062" t="s">
        <v>3446</v>
      </c>
      <c r="AI1062" t="s">
        <v>3447</v>
      </c>
      <c r="AJ1062" t="s">
        <v>48</v>
      </c>
      <c r="AL1062" t="s">
        <v>22</v>
      </c>
      <c r="AM1062" t="s">
        <v>23</v>
      </c>
      <c r="AN1062" t="s">
        <v>25</v>
      </c>
      <c r="AO1062" t="s">
        <v>43</v>
      </c>
      <c r="AP1062">
        <v>34</v>
      </c>
      <c r="AQ1062">
        <v>55</v>
      </c>
      <c r="AR1062" t="s">
        <v>514</v>
      </c>
      <c r="AS1062" t="s">
        <v>51</v>
      </c>
      <c r="AT1062" t="s">
        <v>522</v>
      </c>
      <c r="AV1062" t="s">
        <v>512</v>
      </c>
      <c r="AW1062" t="s">
        <v>3470</v>
      </c>
      <c r="AX1062" t="s">
        <v>534</v>
      </c>
      <c r="AZ1062"/>
      <c r="BB1062" s="4"/>
      <c r="BD1062" t="s">
        <v>29</v>
      </c>
      <c r="BE1062" t="s">
        <v>25</v>
      </c>
      <c r="BF1062" t="s">
        <v>513</v>
      </c>
      <c r="BI1062" s="3"/>
      <c r="BJ1062" t="s">
        <v>3769</v>
      </c>
      <c r="BK1062" s="30" t="s">
        <v>360</v>
      </c>
      <c r="BL1062" s="3">
        <v>43964.476374918981</v>
      </c>
      <c r="BM1062" t="s">
        <v>31</v>
      </c>
      <c r="BN1062" t="s">
        <v>32</v>
      </c>
      <c r="BP1062" t="s">
        <v>3448</v>
      </c>
      <c r="BQ1062" t="s">
        <v>1025</v>
      </c>
      <c r="BR1062" t="s">
        <v>28</v>
      </c>
      <c r="BS1062" t="s">
        <v>28</v>
      </c>
      <c r="BT1062" t="s">
        <v>140</v>
      </c>
      <c r="BU1062" s="3">
        <v>43949.447847222225</v>
      </c>
      <c r="BV1062" t="s">
        <v>803</v>
      </c>
      <c r="BW1062" s="3">
        <v>43964.481117291667</v>
      </c>
      <c r="BX1062" t="s">
        <v>3471</v>
      </c>
      <c r="CG1062"/>
      <c r="CH1062"/>
      <c r="CI1062"/>
      <c r="CY1062"/>
      <c r="DA1062"/>
      <c r="DF1062"/>
    </row>
    <row r="1063" spans="1:110" x14ac:dyDescent="0.25">
      <c r="A1063" s="1">
        <f>IF(Veg_Table[[#This Row],[VP_STATUS]]="Hold",0,IF(OR(AND(Veg_Table[[#This Row],[PRESCRIP]]="NW_No Work",Veg_Table[[#This Row],[VP_STATUS]]&lt;&gt;"No Work Required Under EVM"),AND(Veg_Table[[#This Row],[VP_STATUS]]="No Work Required Under EVM",Veg_Table[[#This Row],[PRESCRIP]]&lt;&gt;"NW_No Work")),1,0))</f>
        <v>0</v>
      </c>
      <c r="B1063" s="1">
        <f>IF(Veg_Table[[#This Row],[SPECIES]]="",1,0)</f>
        <v>0</v>
      </c>
      <c r="C1063" s="1">
        <f>IF(Veg_Table[[#This Row],[DIAMETER]]="",1,0)</f>
        <v>0</v>
      </c>
      <c r="D1063" s="1">
        <f>IF(Veg_Table[[#This Row],[HEIGHT]]="",1,0)</f>
        <v>0</v>
      </c>
      <c r="E106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63" s="1">
        <f>IF(AND(Veg_Table[[#This Row],[TAT_RESULT]]="ABATE",Veg_Table[[#This Row],[PRESCRIP]]="NW_No Work"),1,0)</f>
        <v>0</v>
      </c>
      <c r="G1063" s="1">
        <f>IF(OR(Veg_Table[[#This Row],[Prescription R-Scale]]="NA",Veg_Table[[#This Row],[Diameter R-Scale]]="NA"),0,IF(Veg_Table[[#This Row],[Diameter R-Scale]]&lt;&gt;Veg_Table[[#This Row],[Prescription R-Scale]],1,0))</f>
        <v>0</v>
      </c>
      <c r="H1063" s="1">
        <f>IF(OR(AND(Veg_Table[[#This Row],[PRESCRIP]]="BC_Br Rmv", Veg_Table[[#This Row],[WOOD_MAN]]&lt;&gt;"Not Needed"),AND(Veg_Table[[#This Row],[PRESCRIP]]="BCS_Br Rmv+Trt", Veg_Table[[#This Row],[WOOD_MAN]]&lt;&gt;"Not Needed")),1,0)</f>
        <v>0</v>
      </c>
      <c r="I1063" s="1">
        <f ca="1">IF(AND(Veg_Table[[#This Row],[Prescription_Changed]]="Yes",Veg_Table[[#This Row],[TAT_RESULT]]=""),1,0)</f>
        <v>0</v>
      </c>
      <c r="J1063" s="1">
        <f ca="1">SUM(Veg_Table[[#This Row],[Prescription and Status do not match]:[Prescription_Edited_And_TAT_Is_Blank]])</f>
        <v>0</v>
      </c>
      <c r="K1063" s="1">
        <f ca="1">IF(Veg_Table[[#This Row],[Sum of Errors]]&gt;0,1,0)</f>
        <v>0</v>
      </c>
      <c r="L1063" s="1">
        <f>1</f>
        <v>1</v>
      </c>
      <c r="M1063"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Brush</v>
      </c>
      <c r="N1063" s="1" t="str">
        <f>IF(OR(MID(Veg_Table[[#This Row],[PRESCRIP]],2,1)="1",MID(Veg_Table[[#This Row],[PRESCRIP]],2,1)="2",MID(Veg_Table[[#This Row],[PRESCRIP]],2,1)="3",MID(Veg_Table[[#This Row],[PRESCRIP]],2,1)="4"),_xlfn.NUMBERVALUE(MID(Veg_Table[[#This Row],[PRESCRIP]],2,1)),"NA")</f>
        <v>NA</v>
      </c>
      <c r="O1063" s="1">
        <f>WEEKNUM(Veg_Table[[#This Row],[EVM_LAST_EDITED_Day]],2)</f>
        <v>20</v>
      </c>
      <c r="P1063" s="25">
        <f>IFERROR(DATE(YEAR(Veg_Table[[#This Row],[EVM_LAST_EDITED2]]),MONTH(Veg_Table[[#This Row],[EVM_LAST_EDITED2]]),DAY(Veg_Table[[#This Row],[EVM_LAST_EDITED2]])),DATE(2019,1,1))</f>
        <v>43964</v>
      </c>
      <c r="Q1063" s="3">
        <f>VALUE(SUBSTITUTE(Veg_Table[[#This Row],[EVM_LAST_EDITED]],",",""))</f>
        <v>43964.476374919002</v>
      </c>
      <c r="R1063" s="1" t="str">
        <f>_xlfn.IFNA(IF(Veg_Table[[#This Row],[EVM_LAST_EDITOR]]="","zBlank EVM Last Editor",VLOOKUP(Veg_Table[[#This Row],[EVM_LAST_EDITOR]],Roster_Table[#All],4,FALSE)),"zAWRR Not in Roster")</f>
        <v>NCR</v>
      </c>
      <c r="S1063" s="1" t="str">
        <f>_xlfn.IFNA(IF(Veg_Table[[#This Row],[EVM_LAST_EDITOR]]="","zBlank EVM Last Editor",VLOOKUP(Veg_Table[[#This Row],[EVM_LAST_EDITOR]],Roster_Table[#All],16,FALSE)),"zCompany_AWRR not in Roster")</f>
        <v>NCR_North Coast Resource Management</v>
      </c>
      <c r="T1063" s="2">
        <f>IFERROR(DATE(YEAR(Veg_Table[[#This Row],[Created2]]),MONTH(Veg_Table[[#This Row],[Created2]]),DAY(Veg_Table[[#This Row],[Created2]])),DATE(2019,1,1))</f>
        <v>43949</v>
      </c>
      <c r="U1063" s="3">
        <f>VALUE(SUBSTITUTE(Veg_Table[[#This Row],[Created]],",",""))</f>
        <v>43949.450624999998</v>
      </c>
      <c r="V1063" s="3" t="str">
        <f ca="1">IFERROR(_xlfn.IFNA(CELL("contents",INDIRECT(_xlfn.CONCAT("Veg_Table_Production_Data!",ADDRESS(MATCH(_xlfn.MAXIFS(#REF!,#REF!,"="&amp;Veg_Table[[#This Row],[AUTO_ID]],#REF!,"&lt;"&amp;Veg_Table[[#This Row],[EVM_LAST_EDITED_Day]]),#REF!,0),COLUMN(#REF!),4,1,)))),""),"")</f>
        <v/>
      </c>
      <c r="W1063" s="3" t="str">
        <f ca="1">IF(Veg_Table[[#This Row],[Previous_Prescription]]="","No",IF(Veg_Table[[#This Row],[Previous_Prescription]]=Veg_Table[[#This Row],[PRESCRIP]],"No","Yes"))</f>
        <v>No</v>
      </c>
      <c r="X1063" s="3" t="str">
        <f>IF(Veg_Table[[#This Row],[EVM_LAST_EDITED_Day]]=Veg_Table[[#This Row],[Created_Day]],"New","Old")</f>
        <v>Old</v>
      </c>
      <c r="Y1063" s="1">
        <f>IFERROR(IF(FIND("delete",LOWER(Veg_Table[[#This Row],[PI_COMMENTS]]))&gt;=1,1,0),0)</f>
        <v>0</v>
      </c>
      <c r="Z1063" s="1" t="str">
        <f>_xlfn.IFNA(IF(Veg_Table[[#This Row],[EVM_LAST_EDITOR]]="","Yes",VLOOKUP(Veg_Table[[#This Row],[EVM_LAST_EDITOR]],Roster_Table[#All],15,FALSE)),"Yes")</f>
        <v>No</v>
      </c>
      <c r="AA106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63" s="1" t="str">
        <f>_xlfn.IFNA(VLOOKUP(Veg_Table[[#This Row],[EVM_LAST_EDITOR]],Roster_Table[#All],3,FALSE),"zAWRR Not in Roster")</f>
        <v>Ben</v>
      </c>
      <c r="AC1063" s="1" t="str">
        <f>_xlfn.IFNA(VLOOKUP(Veg_Table[[#This Row],[EVM_LAST_EDITOR]],Roster_Table[#All],2,FALSE),"zAWRR Not in Roster")</f>
        <v>Chambers</v>
      </c>
      <c r="AD1063" s="1" t="str">
        <f>IF(_xlfn.CONCAT(Veg_Table[[#This Row],[First_Name]]," ",Veg_Table[[#This Row],[Last_Name]])="zAWRR Not in Roster zAWRR Not in Roster","zAWRR Not in Roster",_xlfn.CONCAT(Veg_Table[[#This Row],[First_Name]]," ",Veg_Table[[#This Row],[Last_Name]]))</f>
        <v>Ben Chambers</v>
      </c>
      <c r="AE1063">
        <v>3142362</v>
      </c>
      <c r="AF1063" t="s">
        <v>3472</v>
      </c>
      <c r="AG1063" t="s">
        <v>93</v>
      </c>
      <c r="AH1063" t="s">
        <v>3446</v>
      </c>
      <c r="AI1063" t="s">
        <v>3447</v>
      </c>
      <c r="AJ1063" t="s">
        <v>48</v>
      </c>
      <c r="AL1063" t="s">
        <v>22</v>
      </c>
      <c r="AM1063" t="s">
        <v>49</v>
      </c>
      <c r="AN1063" t="s">
        <v>25</v>
      </c>
      <c r="AO1063" t="s">
        <v>25</v>
      </c>
      <c r="AP1063">
        <v>1</v>
      </c>
      <c r="AQ1063">
        <v>4</v>
      </c>
      <c r="AR1063" t="s">
        <v>511</v>
      </c>
      <c r="AS1063" t="s">
        <v>50</v>
      </c>
      <c r="AT1063" t="s">
        <v>26</v>
      </c>
      <c r="AV1063" t="s">
        <v>512</v>
      </c>
      <c r="AW1063" t="s">
        <v>3473</v>
      </c>
      <c r="AX1063" t="s">
        <v>534</v>
      </c>
      <c r="AZ1063"/>
      <c r="BB1063" s="4"/>
      <c r="BD1063" t="s">
        <v>29</v>
      </c>
      <c r="BE1063" t="s">
        <v>25</v>
      </c>
      <c r="BF1063" t="s">
        <v>513</v>
      </c>
      <c r="BI1063" s="3"/>
      <c r="BJ1063" t="s">
        <v>1435</v>
      </c>
      <c r="BK1063" s="30" t="s">
        <v>360</v>
      </c>
      <c r="BL1063" s="3">
        <v>43964.476374918981</v>
      </c>
      <c r="BM1063" t="s">
        <v>31</v>
      </c>
      <c r="BN1063" t="s">
        <v>32</v>
      </c>
      <c r="BP1063" t="s">
        <v>3448</v>
      </c>
      <c r="BQ1063" t="s">
        <v>1025</v>
      </c>
      <c r="BR1063" t="s">
        <v>28</v>
      </c>
      <c r="BS1063" t="s">
        <v>28</v>
      </c>
      <c r="BT1063" t="s">
        <v>140</v>
      </c>
      <c r="BU1063" s="3">
        <v>43949.450624999998</v>
      </c>
      <c r="BV1063" t="s">
        <v>803</v>
      </c>
      <c r="BW1063" s="3">
        <v>43964.481117291667</v>
      </c>
      <c r="BX1063" t="s">
        <v>3474</v>
      </c>
      <c r="CG1063"/>
      <c r="CH1063"/>
      <c r="CI1063"/>
      <c r="CY1063"/>
      <c r="DA1063"/>
      <c r="DF1063"/>
    </row>
    <row r="1064" spans="1:110" x14ac:dyDescent="0.25">
      <c r="A1064" s="1">
        <f>IF(Veg_Table[[#This Row],[VP_STATUS]]="Hold",0,IF(OR(AND(Veg_Table[[#This Row],[PRESCRIP]]="NW_No Work",Veg_Table[[#This Row],[VP_STATUS]]&lt;&gt;"No Work Required Under EVM"),AND(Veg_Table[[#This Row],[VP_STATUS]]="No Work Required Under EVM",Veg_Table[[#This Row],[PRESCRIP]]&lt;&gt;"NW_No Work")),1,0))</f>
        <v>0</v>
      </c>
      <c r="B1064" s="1">
        <f>IF(Veg_Table[[#This Row],[SPECIES]]="",1,0)</f>
        <v>0</v>
      </c>
      <c r="C1064" s="1">
        <f>IF(Veg_Table[[#This Row],[DIAMETER]]="",1,0)</f>
        <v>0</v>
      </c>
      <c r="D1064" s="1">
        <f>IF(Veg_Table[[#This Row],[HEIGHT]]="",1,0)</f>
        <v>0</v>
      </c>
      <c r="E106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64" s="1">
        <f>IF(AND(Veg_Table[[#This Row],[TAT_RESULT]]="ABATE",Veg_Table[[#This Row],[PRESCRIP]]="NW_No Work"),1,0)</f>
        <v>0</v>
      </c>
      <c r="G1064" s="1">
        <f>IF(OR(Veg_Table[[#This Row],[Prescription R-Scale]]="NA",Veg_Table[[#This Row],[Diameter R-Scale]]="NA"),0,IF(Veg_Table[[#This Row],[Diameter R-Scale]]&lt;&gt;Veg_Table[[#This Row],[Prescription R-Scale]],1,0))</f>
        <v>0</v>
      </c>
      <c r="H1064" s="1">
        <f>IF(OR(AND(Veg_Table[[#This Row],[PRESCRIP]]="BC_Br Rmv", Veg_Table[[#This Row],[WOOD_MAN]]&lt;&gt;"Not Needed"),AND(Veg_Table[[#This Row],[PRESCRIP]]="BCS_Br Rmv+Trt", Veg_Table[[#This Row],[WOOD_MAN]]&lt;&gt;"Not Needed")),1,0)</f>
        <v>0</v>
      </c>
      <c r="I1064" s="1">
        <f ca="1">IF(AND(Veg_Table[[#This Row],[Prescription_Changed]]="Yes",Veg_Table[[#This Row],[TAT_RESULT]]=""),1,0)</f>
        <v>0</v>
      </c>
      <c r="J1064" s="1">
        <f ca="1">SUM(Veg_Table[[#This Row],[Prescription and Status do not match]:[Prescription_Edited_And_TAT_Is_Blank]])</f>
        <v>0</v>
      </c>
      <c r="K1064" s="1">
        <f ca="1">IF(Veg_Table[[#This Row],[Sum of Errors]]&gt;0,1,0)</f>
        <v>0</v>
      </c>
      <c r="L1064" s="1">
        <f>1</f>
        <v>1</v>
      </c>
      <c r="M106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064" s="1">
        <f>IF(OR(MID(Veg_Table[[#This Row],[PRESCRIP]],2,1)="1",MID(Veg_Table[[#This Row],[PRESCRIP]],2,1)="2",MID(Veg_Table[[#This Row],[PRESCRIP]],2,1)="3",MID(Veg_Table[[#This Row],[PRESCRIP]],2,1)="4"),_xlfn.NUMBERVALUE(MID(Veg_Table[[#This Row],[PRESCRIP]],2,1)),"NA")</f>
        <v>2</v>
      </c>
      <c r="O1064" s="1">
        <f>WEEKNUM(Veg_Table[[#This Row],[EVM_LAST_EDITED_Day]],2)</f>
        <v>20</v>
      </c>
      <c r="P1064" s="25">
        <f>IFERROR(DATE(YEAR(Veg_Table[[#This Row],[EVM_LAST_EDITED2]]),MONTH(Veg_Table[[#This Row],[EVM_LAST_EDITED2]]),DAY(Veg_Table[[#This Row],[EVM_LAST_EDITED2]])),DATE(2019,1,1))</f>
        <v>43964</v>
      </c>
      <c r="Q1064" s="3">
        <f>VALUE(SUBSTITUTE(Veg_Table[[#This Row],[EVM_LAST_EDITED]],",",""))</f>
        <v>43964.476374919002</v>
      </c>
      <c r="R1064" s="1" t="str">
        <f>_xlfn.IFNA(IF(Veg_Table[[#This Row],[EVM_LAST_EDITOR]]="","zBlank EVM Last Editor",VLOOKUP(Veg_Table[[#This Row],[EVM_LAST_EDITOR]],Roster_Table[#All],4,FALSE)),"zAWRR Not in Roster")</f>
        <v>NCR</v>
      </c>
      <c r="S1064" s="1" t="str">
        <f>_xlfn.IFNA(IF(Veg_Table[[#This Row],[EVM_LAST_EDITOR]]="","zBlank EVM Last Editor",VLOOKUP(Veg_Table[[#This Row],[EVM_LAST_EDITOR]],Roster_Table[#All],16,FALSE)),"zCompany_AWRR not in Roster")</f>
        <v>NCR_North Coast Resource Management</v>
      </c>
      <c r="T1064" s="2">
        <f>IFERROR(DATE(YEAR(Veg_Table[[#This Row],[Created2]]),MONTH(Veg_Table[[#This Row],[Created2]]),DAY(Veg_Table[[#This Row],[Created2]])),DATE(2019,1,1))</f>
        <v>43949</v>
      </c>
      <c r="U1064" s="3">
        <f>VALUE(SUBSTITUTE(Veg_Table[[#This Row],[Created]],",",""))</f>
        <v>43949.465439814798</v>
      </c>
      <c r="V1064" s="3" t="str">
        <f ca="1">IFERROR(_xlfn.IFNA(CELL("contents",INDIRECT(_xlfn.CONCAT("Veg_Table_Production_Data!",ADDRESS(MATCH(_xlfn.MAXIFS(#REF!,#REF!,"="&amp;Veg_Table[[#This Row],[AUTO_ID]],#REF!,"&lt;"&amp;Veg_Table[[#This Row],[EVM_LAST_EDITED_Day]]),#REF!,0),COLUMN(#REF!),4,1,)))),""),"")</f>
        <v/>
      </c>
      <c r="W1064" s="3" t="str">
        <f ca="1">IF(Veg_Table[[#This Row],[Previous_Prescription]]="","No",IF(Veg_Table[[#This Row],[Previous_Prescription]]=Veg_Table[[#This Row],[PRESCRIP]],"No","Yes"))</f>
        <v>No</v>
      </c>
      <c r="X1064" s="3" t="str">
        <f>IF(Veg_Table[[#This Row],[EVM_LAST_EDITED_Day]]=Veg_Table[[#This Row],[Created_Day]],"New","Old")</f>
        <v>Old</v>
      </c>
      <c r="Y1064" s="1">
        <f>IFERROR(IF(FIND("delete",LOWER(Veg_Table[[#This Row],[PI_COMMENTS]]))&gt;=1,1,0),0)</f>
        <v>0</v>
      </c>
      <c r="Z1064" s="1" t="str">
        <f>_xlfn.IFNA(IF(Veg_Table[[#This Row],[EVM_LAST_EDITOR]]="","Yes",VLOOKUP(Veg_Table[[#This Row],[EVM_LAST_EDITOR]],Roster_Table[#All],15,FALSE)),"Yes")</f>
        <v>No</v>
      </c>
      <c r="AA106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64" s="1" t="str">
        <f>_xlfn.IFNA(VLOOKUP(Veg_Table[[#This Row],[EVM_LAST_EDITOR]],Roster_Table[#All],3,FALSE),"zAWRR Not in Roster")</f>
        <v>Ben</v>
      </c>
      <c r="AC1064" s="1" t="str">
        <f>_xlfn.IFNA(VLOOKUP(Veg_Table[[#This Row],[EVM_LAST_EDITOR]],Roster_Table[#All],2,FALSE),"zAWRR Not in Roster")</f>
        <v>Chambers</v>
      </c>
      <c r="AD1064" s="1" t="str">
        <f>IF(_xlfn.CONCAT(Veg_Table[[#This Row],[First_Name]]," ",Veg_Table[[#This Row],[Last_Name]])="zAWRR Not in Roster zAWRR Not in Roster","zAWRR Not in Roster",_xlfn.CONCAT(Veg_Table[[#This Row],[First_Name]]," ",Veg_Table[[#This Row],[Last_Name]]))</f>
        <v>Ben Chambers</v>
      </c>
      <c r="AE1064">
        <v>3143194</v>
      </c>
      <c r="AF1064" t="s">
        <v>3466</v>
      </c>
      <c r="AG1064" t="s">
        <v>93</v>
      </c>
      <c r="AH1064" t="s">
        <v>3446</v>
      </c>
      <c r="AI1064" t="s">
        <v>3447</v>
      </c>
      <c r="AJ1064" t="s">
        <v>48</v>
      </c>
      <c r="AL1064" t="s">
        <v>22</v>
      </c>
      <c r="AM1064" t="s">
        <v>40</v>
      </c>
      <c r="AN1064" t="s">
        <v>25</v>
      </c>
      <c r="AO1064" t="s">
        <v>25</v>
      </c>
      <c r="AP1064">
        <v>16</v>
      </c>
      <c r="AQ1064">
        <v>60</v>
      </c>
      <c r="AR1064" t="s">
        <v>514</v>
      </c>
      <c r="AS1064" t="s">
        <v>42</v>
      </c>
      <c r="AT1064" t="s">
        <v>522</v>
      </c>
      <c r="AV1064" t="s">
        <v>512</v>
      </c>
      <c r="AW1064" t="s">
        <v>3467</v>
      </c>
      <c r="AX1064" t="s">
        <v>534</v>
      </c>
      <c r="AZ1064"/>
      <c r="BB1064" s="4"/>
      <c r="BD1064" t="s">
        <v>29</v>
      </c>
      <c r="BE1064" t="s">
        <v>25</v>
      </c>
      <c r="BF1064" t="s">
        <v>513</v>
      </c>
      <c r="BI1064" s="3"/>
      <c r="BJ1064" t="s">
        <v>3771</v>
      </c>
      <c r="BK1064" s="30" t="s">
        <v>360</v>
      </c>
      <c r="BL1064" s="3">
        <v>43964.476374918981</v>
      </c>
      <c r="BM1064" t="s">
        <v>31</v>
      </c>
      <c r="BN1064" t="s">
        <v>32</v>
      </c>
      <c r="BP1064" t="s">
        <v>3448</v>
      </c>
      <c r="BQ1064" t="s">
        <v>1025</v>
      </c>
      <c r="BR1064" t="s">
        <v>28</v>
      </c>
      <c r="BS1064" t="s">
        <v>28</v>
      </c>
      <c r="BT1064" t="s">
        <v>140</v>
      </c>
      <c r="BU1064" s="3">
        <v>43949.465439814812</v>
      </c>
      <c r="BV1064" t="s">
        <v>803</v>
      </c>
      <c r="BW1064" s="3">
        <v>43964.481117291667</v>
      </c>
      <c r="BX1064" t="s">
        <v>3468</v>
      </c>
      <c r="CG1064"/>
      <c r="CH1064"/>
      <c r="CI1064"/>
      <c r="CY1064"/>
      <c r="DA1064"/>
      <c r="DF1064"/>
    </row>
    <row r="1065" spans="1:110" x14ac:dyDescent="0.25">
      <c r="A1065" s="1">
        <f>IF(Veg_Table[[#This Row],[VP_STATUS]]="Hold",0,IF(OR(AND(Veg_Table[[#This Row],[PRESCRIP]]="NW_No Work",Veg_Table[[#This Row],[VP_STATUS]]&lt;&gt;"No Work Required Under EVM"),AND(Veg_Table[[#This Row],[VP_STATUS]]="No Work Required Under EVM",Veg_Table[[#This Row],[PRESCRIP]]&lt;&gt;"NW_No Work")),1,0))</f>
        <v>0</v>
      </c>
      <c r="B1065" s="1">
        <f>IF(Veg_Table[[#This Row],[SPECIES]]="",1,0)</f>
        <v>0</v>
      </c>
      <c r="C1065" s="1">
        <f>IF(Veg_Table[[#This Row],[DIAMETER]]="",1,0)</f>
        <v>0</v>
      </c>
      <c r="D1065" s="1">
        <f>IF(Veg_Table[[#This Row],[HEIGHT]]="",1,0)</f>
        <v>0</v>
      </c>
      <c r="E106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65" s="1">
        <f>IF(AND(Veg_Table[[#This Row],[TAT_RESULT]]="ABATE",Veg_Table[[#This Row],[PRESCRIP]]="NW_No Work"),1,0)</f>
        <v>0</v>
      </c>
      <c r="G1065" s="1">
        <f>IF(OR(Veg_Table[[#This Row],[Prescription R-Scale]]="NA",Veg_Table[[#This Row],[Diameter R-Scale]]="NA"),0,IF(Veg_Table[[#This Row],[Diameter R-Scale]]&lt;&gt;Veg_Table[[#This Row],[Prescription R-Scale]],1,0))</f>
        <v>0</v>
      </c>
      <c r="H1065" s="1">
        <f>IF(OR(AND(Veg_Table[[#This Row],[PRESCRIP]]="BC_Br Rmv", Veg_Table[[#This Row],[WOOD_MAN]]&lt;&gt;"Not Needed"),AND(Veg_Table[[#This Row],[PRESCRIP]]="BCS_Br Rmv+Trt", Veg_Table[[#This Row],[WOOD_MAN]]&lt;&gt;"Not Needed")),1,0)</f>
        <v>0</v>
      </c>
      <c r="I1065" s="1">
        <f ca="1">IF(AND(Veg_Table[[#This Row],[Prescription_Changed]]="Yes",Veg_Table[[#This Row],[TAT_RESULT]]=""),1,0)</f>
        <v>0</v>
      </c>
      <c r="J1065" s="1">
        <f ca="1">SUM(Veg_Table[[#This Row],[Prescription and Status do not match]:[Prescription_Edited_And_TAT_Is_Blank]])</f>
        <v>0</v>
      </c>
      <c r="K1065" s="1">
        <f ca="1">IF(Veg_Table[[#This Row],[Sum of Errors]]&gt;0,1,0)</f>
        <v>0</v>
      </c>
      <c r="L1065" s="1">
        <f>1</f>
        <v>1</v>
      </c>
      <c r="M106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1065" s="1" t="str">
        <f>IF(OR(MID(Veg_Table[[#This Row],[PRESCRIP]],2,1)="1",MID(Veg_Table[[#This Row],[PRESCRIP]],2,1)="2",MID(Veg_Table[[#This Row],[PRESCRIP]],2,1)="3",MID(Veg_Table[[#This Row],[PRESCRIP]],2,1)="4"),_xlfn.NUMBERVALUE(MID(Veg_Table[[#This Row],[PRESCRIP]],2,1)),"NA")</f>
        <v>NA</v>
      </c>
      <c r="O1065" s="1">
        <f>WEEKNUM(Veg_Table[[#This Row],[EVM_LAST_EDITED_Day]],2)</f>
        <v>20</v>
      </c>
      <c r="P1065" s="25">
        <f>IFERROR(DATE(YEAR(Veg_Table[[#This Row],[EVM_LAST_EDITED2]]),MONTH(Veg_Table[[#This Row],[EVM_LAST_EDITED2]]),DAY(Veg_Table[[#This Row],[EVM_LAST_EDITED2]])),DATE(2019,1,1))</f>
        <v>43964</v>
      </c>
      <c r="Q1065" s="3">
        <f>VALUE(SUBSTITUTE(Veg_Table[[#This Row],[EVM_LAST_EDITED]],",",""))</f>
        <v>43964.476374919002</v>
      </c>
      <c r="R1065" s="1" t="str">
        <f>_xlfn.IFNA(IF(Veg_Table[[#This Row],[EVM_LAST_EDITOR]]="","zBlank EVM Last Editor",VLOOKUP(Veg_Table[[#This Row],[EVM_LAST_EDITOR]],Roster_Table[#All],4,FALSE)),"zAWRR Not in Roster")</f>
        <v>NCR</v>
      </c>
      <c r="S1065" s="1" t="str">
        <f>_xlfn.IFNA(IF(Veg_Table[[#This Row],[EVM_LAST_EDITOR]]="","zBlank EVM Last Editor",VLOOKUP(Veg_Table[[#This Row],[EVM_LAST_EDITOR]],Roster_Table[#All],16,FALSE)),"zCompany_AWRR not in Roster")</f>
        <v>NCR_North Coast Resource Management</v>
      </c>
      <c r="T1065" s="2">
        <f>IFERROR(DATE(YEAR(Veg_Table[[#This Row],[Created2]]),MONTH(Veg_Table[[#This Row],[Created2]]),DAY(Veg_Table[[#This Row],[Created2]])),DATE(2019,1,1))</f>
        <v>43949</v>
      </c>
      <c r="U1065" s="3">
        <f>VALUE(SUBSTITUTE(Veg_Table[[#This Row],[Created]],",",""))</f>
        <v>43949.474861111099</v>
      </c>
      <c r="V1065" s="3" t="str">
        <f ca="1">IFERROR(_xlfn.IFNA(CELL("contents",INDIRECT(_xlfn.CONCAT("Veg_Table_Production_Data!",ADDRESS(MATCH(_xlfn.MAXIFS(#REF!,#REF!,"="&amp;Veg_Table[[#This Row],[AUTO_ID]],#REF!,"&lt;"&amp;Veg_Table[[#This Row],[EVM_LAST_EDITED_Day]]),#REF!,0),COLUMN(#REF!),4,1,)))),""),"")</f>
        <v/>
      </c>
      <c r="W1065" s="3" t="str">
        <f ca="1">IF(Veg_Table[[#This Row],[Previous_Prescription]]="","No",IF(Veg_Table[[#This Row],[Previous_Prescription]]=Veg_Table[[#This Row],[PRESCRIP]],"No","Yes"))</f>
        <v>No</v>
      </c>
      <c r="X1065" s="3" t="str">
        <f>IF(Veg_Table[[#This Row],[EVM_LAST_EDITED_Day]]=Veg_Table[[#This Row],[Created_Day]],"New","Old")</f>
        <v>Old</v>
      </c>
      <c r="Y1065" s="1">
        <f>IFERROR(IF(FIND("delete",LOWER(Veg_Table[[#This Row],[PI_COMMENTS]]))&gt;=1,1,0),0)</f>
        <v>0</v>
      </c>
      <c r="Z1065" s="1" t="str">
        <f>_xlfn.IFNA(IF(Veg_Table[[#This Row],[EVM_LAST_EDITOR]]="","Yes",VLOOKUP(Veg_Table[[#This Row],[EVM_LAST_EDITOR]],Roster_Table[#All],15,FALSE)),"Yes")</f>
        <v>No</v>
      </c>
      <c r="AA106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65" s="1" t="str">
        <f>_xlfn.IFNA(VLOOKUP(Veg_Table[[#This Row],[EVM_LAST_EDITOR]],Roster_Table[#All],3,FALSE),"zAWRR Not in Roster")</f>
        <v>Ben</v>
      </c>
      <c r="AC1065" s="1" t="str">
        <f>_xlfn.IFNA(VLOOKUP(Veg_Table[[#This Row],[EVM_LAST_EDITOR]],Roster_Table[#All],2,FALSE),"zAWRR Not in Roster")</f>
        <v>Chambers</v>
      </c>
      <c r="AD1065" s="1" t="str">
        <f>IF(_xlfn.CONCAT(Veg_Table[[#This Row],[First_Name]]," ",Veg_Table[[#This Row],[Last_Name]])="zAWRR Not in Roster zAWRR Not in Roster","zAWRR Not in Roster",_xlfn.CONCAT(Veg_Table[[#This Row],[First_Name]]," ",Veg_Table[[#This Row],[Last_Name]]))</f>
        <v>Ben Chambers</v>
      </c>
      <c r="AE1065">
        <v>3143195</v>
      </c>
      <c r="AF1065" t="s">
        <v>3461</v>
      </c>
      <c r="AG1065" t="s">
        <v>93</v>
      </c>
      <c r="AH1065" t="s">
        <v>3446</v>
      </c>
      <c r="AI1065" t="s">
        <v>3447</v>
      </c>
      <c r="AJ1065" t="s">
        <v>48</v>
      </c>
      <c r="AL1065" t="s">
        <v>22</v>
      </c>
      <c r="AM1065" t="s">
        <v>40</v>
      </c>
      <c r="AN1065" t="s">
        <v>25</v>
      </c>
      <c r="AO1065" t="s">
        <v>25</v>
      </c>
      <c r="AP1065">
        <v>40</v>
      </c>
      <c r="AQ1065">
        <v>65</v>
      </c>
      <c r="AR1065" t="s">
        <v>514</v>
      </c>
      <c r="AS1065" t="s">
        <v>988</v>
      </c>
      <c r="AT1065" t="s">
        <v>522</v>
      </c>
      <c r="AV1065" t="s">
        <v>512</v>
      </c>
      <c r="AW1065" t="s">
        <v>3772</v>
      </c>
      <c r="AX1065" t="s">
        <v>534</v>
      </c>
      <c r="AZ1065"/>
      <c r="BB1065" s="4"/>
      <c r="BD1065" t="s">
        <v>29</v>
      </c>
      <c r="BE1065" t="s">
        <v>25</v>
      </c>
      <c r="BF1065" t="s">
        <v>513</v>
      </c>
      <c r="BI1065" s="3"/>
      <c r="BJ1065" t="s">
        <v>3771</v>
      </c>
      <c r="BK1065" s="30" t="s">
        <v>360</v>
      </c>
      <c r="BL1065" s="3">
        <v>43964.476374918981</v>
      </c>
      <c r="BM1065" t="s">
        <v>31</v>
      </c>
      <c r="BN1065" t="s">
        <v>32</v>
      </c>
      <c r="BP1065" t="s">
        <v>3448</v>
      </c>
      <c r="BQ1065" t="s">
        <v>1025</v>
      </c>
      <c r="BR1065" t="s">
        <v>28</v>
      </c>
      <c r="BS1065" t="s">
        <v>28</v>
      </c>
      <c r="BT1065" t="s">
        <v>140</v>
      </c>
      <c r="BU1065" s="3">
        <v>43949.474861111114</v>
      </c>
      <c r="BV1065" t="s">
        <v>803</v>
      </c>
      <c r="BW1065" s="3">
        <v>43964.481117291667</v>
      </c>
      <c r="BX1065" t="s">
        <v>3462</v>
      </c>
      <c r="CG1065"/>
      <c r="CH1065"/>
      <c r="CI1065"/>
      <c r="CY1065"/>
      <c r="DA1065"/>
      <c r="DF1065"/>
    </row>
    <row r="1066" spans="1:110" x14ac:dyDescent="0.25">
      <c r="A1066" s="1">
        <f>IF(Veg_Table[[#This Row],[VP_STATUS]]="Hold",0,IF(OR(AND(Veg_Table[[#This Row],[PRESCRIP]]="NW_No Work",Veg_Table[[#This Row],[VP_STATUS]]&lt;&gt;"No Work Required Under EVM"),AND(Veg_Table[[#This Row],[VP_STATUS]]="No Work Required Under EVM",Veg_Table[[#This Row],[PRESCRIP]]&lt;&gt;"NW_No Work")),1,0))</f>
        <v>0</v>
      </c>
      <c r="B1066" s="1">
        <f>IF(Veg_Table[[#This Row],[SPECIES]]="",1,0)</f>
        <v>0</v>
      </c>
      <c r="C1066" s="1">
        <f>IF(Veg_Table[[#This Row],[DIAMETER]]="",1,0)</f>
        <v>0</v>
      </c>
      <c r="D1066" s="1">
        <f>IF(Veg_Table[[#This Row],[HEIGHT]]="",1,0)</f>
        <v>0</v>
      </c>
      <c r="E106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66" s="1">
        <f>IF(AND(Veg_Table[[#This Row],[TAT_RESULT]]="ABATE",Veg_Table[[#This Row],[PRESCRIP]]="NW_No Work"),1,0)</f>
        <v>0</v>
      </c>
      <c r="G1066" s="1">
        <f>IF(OR(Veg_Table[[#This Row],[Prescription R-Scale]]="NA",Veg_Table[[#This Row],[Diameter R-Scale]]="NA"),0,IF(Veg_Table[[#This Row],[Diameter R-Scale]]&lt;&gt;Veg_Table[[#This Row],[Prescription R-Scale]],1,0))</f>
        <v>0</v>
      </c>
      <c r="H1066" s="1">
        <f>IF(OR(AND(Veg_Table[[#This Row],[PRESCRIP]]="BC_Br Rmv", Veg_Table[[#This Row],[WOOD_MAN]]&lt;&gt;"Not Needed"),AND(Veg_Table[[#This Row],[PRESCRIP]]="BCS_Br Rmv+Trt", Veg_Table[[#This Row],[WOOD_MAN]]&lt;&gt;"Not Needed")),1,0)</f>
        <v>0</v>
      </c>
      <c r="I1066" s="1">
        <f ca="1">IF(AND(Veg_Table[[#This Row],[Prescription_Changed]]="Yes",Veg_Table[[#This Row],[TAT_RESULT]]=""),1,0)</f>
        <v>0</v>
      </c>
      <c r="J1066" s="1">
        <f ca="1">SUM(Veg_Table[[#This Row],[Prescription and Status do not match]:[Prescription_Edited_And_TAT_Is_Blank]])</f>
        <v>0</v>
      </c>
      <c r="K1066" s="1">
        <f ca="1">IF(Veg_Table[[#This Row],[Sum of Errors]]&gt;0,1,0)</f>
        <v>0</v>
      </c>
      <c r="L1066" s="1">
        <f>1</f>
        <v>1</v>
      </c>
      <c r="M106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066" s="1">
        <f>IF(OR(MID(Veg_Table[[#This Row],[PRESCRIP]],2,1)="1",MID(Veg_Table[[#This Row],[PRESCRIP]],2,1)="2",MID(Veg_Table[[#This Row],[PRESCRIP]],2,1)="3",MID(Veg_Table[[#This Row],[PRESCRIP]],2,1)="4"),_xlfn.NUMBERVALUE(MID(Veg_Table[[#This Row],[PRESCRIP]],2,1)),"NA")</f>
        <v>1</v>
      </c>
      <c r="O1066" s="1">
        <f>WEEKNUM(Veg_Table[[#This Row],[EVM_LAST_EDITED_Day]],2)</f>
        <v>20</v>
      </c>
      <c r="P1066" s="25">
        <f>IFERROR(DATE(YEAR(Veg_Table[[#This Row],[EVM_LAST_EDITED2]]),MONTH(Veg_Table[[#This Row],[EVM_LAST_EDITED2]]),DAY(Veg_Table[[#This Row],[EVM_LAST_EDITED2]])),DATE(2019,1,1))</f>
        <v>43964</v>
      </c>
      <c r="Q1066" s="3">
        <f>VALUE(SUBSTITUTE(Veg_Table[[#This Row],[EVM_LAST_EDITED]],",",""))</f>
        <v>43964.476374919002</v>
      </c>
      <c r="R1066" s="1" t="str">
        <f>_xlfn.IFNA(IF(Veg_Table[[#This Row],[EVM_LAST_EDITOR]]="","zBlank EVM Last Editor",VLOOKUP(Veg_Table[[#This Row],[EVM_LAST_EDITOR]],Roster_Table[#All],4,FALSE)),"zAWRR Not in Roster")</f>
        <v>NCR</v>
      </c>
      <c r="S1066" s="1" t="str">
        <f>_xlfn.IFNA(IF(Veg_Table[[#This Row],[EVM_LAST_EDITOR]]="","zBlank EVM Last Editor",VLOOKUP(Veg_Table[[#This Row],[EVM_LAST_EDITOR]],Roster_Table[#All],16,FALSE)),"zCompany_AWRR not in Roster")</f>
        <v>NCR_North Coast Resource Management</v>
      </c>
      <c r="T1066" s="2">
        <f>IFERROR(DATE(YEAR(Veg_Table[[#This Row],[Created2]]),MONTH(Veg_Table[[#This Row],[Created2]]),DAY(Veg_Table[[#This Row],[Created2]])),DATE(2019,1,1))</f>
        <v>43949</v>
      </c>
      <c r="U1066" s="3">
        <f>VALUE(SUBSTITUTE(Veg_Table[[#This Row],[Created]],",",""))</f>
        <v>43949.538877314801</v>
      </c>
      <c r="V1066" s="3" t="str">
        <f ca="1">IFERROR(_xlfn.IFNA(CELL("contents",INDIRECT(_xlfn.CONCAT("Veg_Table_Production_Data!",ADDRESS(MATCH(_xlfn.MAXIFS(#REF!,#REF!,"="&amp;Veg_Table[[#This Row],[AUTO_ID]],#REF!,"&lt;"&amp;Veg_Table[[#This Row],[EVM_LAST_EDITED_Day]]),#REF!,0),COLUMN(#REF!),4,1,)))),""),"")</f>
        <v/>
      </c>
      <c r="W1066" s="3" t="str">
        <f ca="1">IF(Veg_Table[[#This Row],[Previous_Prescription]]="","No",IF(Veg_Table[[#This Row],[Previous_Prescription]]=Veg_Table[[#This Row],[PRESCRIP]],"No","Yes"))</f>
        <v>No</v>
      </c>
      <c r="X1066" s="3" t="str">
        <f>IF(Veg_Table[[#This Row],[EVM_LAST_EDITED_Day]]=Veg_Table[[#This Row],[Created_Day]],"New","Old")</f>
        <v>Old</v>
      </c>
      <c r="Y1066" s="1">
        <f>IFERROR(IF(FIND("delete",LOWER(Veg_Table[[#This Row],[PI_COMMENTS]]))&gt;=1,1,0),0)</f>
        <v>0</v>
      </c>
      <c r="Z1066" s="1" t="str">
        <f>_xlfn.IFNA(IF(Veg_Table[[#This Row],[EVM_LAST_EDITOR]]="","Yes",VLOOKUP(Veg_Table[[#This Row],[EVM_LAST_EDITOR]],Roster_Table[#All],15,FALSE)),"Yes")</f>
        <v>No</v>
      </c>
      <c r="AA106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66" s="1" t="str">
        <f>_xlfn.IFNA(VLOOKUP(Veg_Table[[#This Row],[EVM_LAST_EDITOR]],Roster_Table[#All],3,FALSE),"zAWRR Not in Roster")</f>
        <v>Ben</v>
      </c>
      <c r="AC1066" s="1" t="str">
        <f>_xlfn.IFNA(VLOOKUP(Veg_Table[[#This Row],[EVM_LAST_EDITOR]],Roster_Table[#All],2,FALSE),"zAWRR Not in Roster")</f>
        <v>Chambers</v>
      </c>
      <c r="AD1066" s="1" t="str">
        <f>IF(_xlfn.CONCAT(Veg_Table[[#This Row],[First_Name]]," ",Veg_Table[[#This Row],[Last_Name]])="zAWRR Not in Roster zAWRR Not in Roster","zAWRR Not in Roster",_xlfn.CONCAT(Veg_Table[[#This Row],[First_Name]]," ",Veg_Table[[#This Row],[Last_Name]]))</f>
        <v>Ben Chambers</v>
      </c>
      <c r="AE1066">
        <v>3143196</v>
      </c>
      <c r="AF1066" t="s">
        <v>3463</v>
      </c>
      <c r="AG1066" t="s">
        <v>93</v>
      </c>
      <c r="AH1066" t="s">
        <v>3446</v>
      </c>
      <c r="AI1066" t="s">
        <v>3447</v>
      </c>
      <c r="AJ1066" t="s">
        <v>48</v>
      </c>
      <c r="AL1066" t="s">
        <v>22</v>
      </c>
      <c r="AM1066" t="s">
        <v>38</v>
      </c>
      <c r="AN1066" t="s">
        <v>25</v>
      </c>
      <c r="AO1066" t="s">
        <v>25</v>
      </c>
      <c r="AP1066">
        <v>11</v>
      </c>
      <c r="AQ1066">
        <v>65</v>
      </c>
      <c r="AR1066" t="s">
        <v>511</v>
      </c>
      <c r="AS1066" t="s">
        <v>45</v>
      </c>
      <c r="AT1066" t="s">
        <v>515</v>
      </c>
      <c r="AV1066" t="s">
        <v>512</v>
      </c>
      <c r="AW1066" t="s">
        <v>3464</v>
      </c>
      <c r="AX1066" t="s">
        <v>534</v>
      </c>
      <c r="AZ1066"/>
      <c r="BB1066" s="4"/>
      <c r="BD1066" t="s">
        <v>29</v>
      </c>
      <c r="BE1066" t="s">
        <v>25</v>
      </c>
      <c r="BF1066" t="s">
        <v>513</v>
      </c>
      <c r="BI1066" s="3"/>
      <c r="BJ1066" t="s">
        <v>463</v>
      </c>
      <c r="BK1066" s="30" t="s">
        <v>360</v>
      </c>
      <c r="BL1066" s="3">
        <v>43964.476374918981</v>
      </c>
      <c r="BM1066" t="s">
        <v>31</v>
      </c>
      <c r="BN1066" t="s">
        <v>32</v>
      </c>
      <c r="BP1066" t="s">
        <v>3448</v>
      </c>
      <c r="BQ1066" t="s">
        <v>1025</v>
      </c>
      <c r="BR1066" t="s">
        <v>28</v>
      </c>
      <c r="BS1066" t="s">
        <v>28</v>
      </c>
      <c r="BT1066" t="s">
        <v>140</v>
      </c>
      <c r="BU1066" s="3">
        <v>43949.538877314815</v>
      </c>
      <c r="BV1066" t="s">
        <v>803</v>
      </c>
      <c r="BW1066" s="3">
        <v>43964.481117291667</v>
      </c>
      <c r="BX1066" t="s">
        <v>3465</v>
      </c>
      <c r="CG1066"/>
      <c r="CH1066"/>
      <c r="CI1066"/>
      <c r="CY1066"/>
      <c r="DA1066"/>
      <c r="DF1066"/>
    </row>
    <row r="1067" spans="1:110" x14ac:dyDescent="0.25">
      <c r="A1067" s="1">
        <f>IF(Veg_Table[[#This Row],[VP_STATUS]]="Hold",0,IF(OR(AND(Veg_Table[[#This Row],[PRESCRIP]]="NW_No Work",Veg_Table[[#This Row],[VP_STATUS]]&lt;&gt;"No Work Required Under EVM"),AND(Veg_Table[[#This Row],[VP_STATUS]]="No Work Required Under EVM",Veg_Table[[#This Row],[PRESCRIP]]&lt;&gt;"NW_No Work")),1,0))</f>
        <v>0</v>
      </c>
      <c r="B1067" s="1">
        <f>IF(Veg_Table[[#This Row],[SPECIES]]="",1,0)</f>
        <v>0</v>
      </c>
      <c r="C1067" s="1">
        <f>IF(Veg_Table[[#This Row],[DIAMETER]]="",1,0)</f>
        <v>0</v>
      </c>
      <c r="D1067" s="1">
        <f>IF(Veg_Table[[#This Row],[HEIGHT]]="",1,0)</f>
        <v>0</v>
      </c>
      <c r="E106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67" s="1">
        <f>IF(AND(Veg_Table[[#This Row],[TAT_RESULT]]="ABATE",Veg_Table[[#This Row],[PRESCRIP]]="NW_No Work"),1,0)</f>
        <v>0</v>
      </c>
      <c r="G1067" s="1">
        <f>IF(OR(Veg_Table[[#This Row],[Prescription R-Scale]]="NA",Veg_Table[[#This Row],[Diameter R-Scale]]="NA"),0,IF(Veg_Table[[#This Row],[Diameter R-Scale]]&lt;&gt;Veg_Table[[#This Row],[Prescription R-Scale]],1,0))</f>
        <v>0</v>
      </c>
      <c r="H1067" s="1">
        <f>IF(OR(AND(Veg_Table[[#This Row],[PRESCRIP]]="BC_Br Rmv", Veg_Table[[#This Row],[WOOD_MAN]]&lt;&gt;"Not Needed"),AND(Veg_Table[[#This Row],[PRESCRIP]]="BCS_Br Rmv+Trt", Veg_Table[[#This Row],[WOOD_MAN]]&lt;&gt;"Not Needed")),1,0)</f>
        <v>0</v>
      </c>
      <c r="I1067" s="1">
        <f ca="1">IF(AND(Veg_Table[[#This Row],[Prescription_Changed]]="Yes",Veg_Table[[#This Row],[TAT_RESULT]]=""),1,0)</f>
        <v>0</v>
      </c>
      <c r="J1067" s="1">
        <f ca="1">SUM(Veg_Table[[#This Row],[Prescription and Status do not match]:[Prescription_Edited_And_TAT_Is_Blank]])</f>
        <v>0</v>
      </c>
      <c r="K1067" s="1">
        <f ca="1">IF(Veg_Table[[#This Row],[Sum of Errors]]&gt;0,1,0)</f>
        <v>0</v>
      </c>
      <c r="L1067" s="1">
        <f>1</f>
        <v>1</v>
      </c>
      <c r="M106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067" s="1">
        <f>IF(OR(MID(Veg_Table[[#This Row],[PRESCRIP]],2,1)="1",MID(Veg_Table[[#This Row],[PRESCRIP]],2,1)="2",MID(Veg_Table[[#This Row],[PRESCRIP]],2,1)="3",MID(Veg_Table[[#This Row],[PRESCRIP]],2,1)="4"),_xlfn.NUMBERVALUE(MID(Veg_Table[[#This Row],[PRESCRIP]],2,1)),"NA")</f>
        <v>2</v>
      </c>
      <c r="O1067" s="1">
        <f>WEEKNUM(Veg_Table[[#This Row],[EVM_LAST_EDITED_Day]],2)</f>
        <v>20</v>
      </c>
      <c r="P1067" s="25">
        <f>IFERROR(DATE(YEAR(Veg_Table[[#This Row],[EVM_LAST_EDITED2]]),MONTH(Veg_Table[[#This Row],[EVM_LAST_EDITED2]]),DAY(Veg_Table[[#This Row],[EVM_LAST_EDITED2]])),DATE(2019,1,1))</f>
        <v>43964</v>
      </c>
      <c r="Q1067" s="3">
        <f>VALUE(SUBSTITUTE(Veg_Table[[#This Row],[EVM_LAST_EDITED]],",",""))</f>
        <v>43964.476374919002</v>
      </c>
      <c r="R1067" s="1" t="str">
        <f>_xlfn.IFNA(IF(Veg_Table[[#This Row],[EVM_LAST_EDITOR]]="","zBlank EVM Last Editor",VLOOKUP(Veg_Table[[#This Row],[EVM_LAST_EDITOR]],Roster_Table[#All],4,FALSE)),"zAWRR Not in Roster")</f>
        <v>NCR</v>
      </c>
      <c r="S1067" s="1" t="str">
        <f>_xlfn.IFNA(IF(Veg_Table[[#This Row],[EVM_LAST_EDITOR]]="","zBlank EVM Last Editor",VLOOKUP(Veg_Table[[#This Row],[EVM_LAST_EDITOR]],Roster_Table[#All],16,FALSE)),"zCompany_AWRR not in Roster")</f>
        <v>NCR_North Coast Resource Management</v>
      </c>
      <c r="T1067" s="2">
        <f>IFERROR(DATE(YEAR(Veg_Table[[#This Row],[Created2]]),MONTH(Veg_Table[[#This Row],[Created2]]),DAY(Veg_Table[[#This Row],[Created2]])),DATE(2019,1,1))</f>
        <v>43949</v>
      </c>
      <c r="U1067" s="3">
        <f>VALUE(SUBSTITUTE(Veg_Table[[#This Row],[Created]],",",""))</f>
        <v>43949.542939814797</v>
      </c>
      <c r="V1067" s="3" t="str">
        <f ca="1">IFERROR(_xlfn.IFNA(CELL("contents",INDIRECT(_xlfn.CONCAT("Veg_Table_Production_Data!",ADDRESS(MATCH(_xlfn.MAXIFS(#REF!,#REF!,"="&amp;Veg_Table[[#This Row],[AUTO_ID]],#REF!,"&lt;"&amp;Veg_Table[[#This Row],[EVM_LAST_EDITED_Day]]),#REF!,0),COLUMN(#REF!),4,1,)))),""),"")</f>
        <v/>
      </c>
      <c r="W1067" s="3" t="str">
        <f ca="1">IF(Veg_Table[[#This Row],[Previous_Prescription]]="","No",IF(Veg_Table[[#This Row],[Previous_Prescription]]=Veg_Table[[#This Row],[PRESCRIP]],"No","Yes"))</f>
        <v>No</v>
      </c>
      <c r="X1067" s="3" t="str">
        <f>IF(Veg_Table[[#This Row],[EVM_LAST_EDITED_Day]]=Veg_Table[[#This Row],[Created_Day]],"New","Old")</f>
        <v>Old</v>
      </c>
      <c r="Y1067" s="1">
        <f>IFERROR(IF(FIND("delete",LOWER(Veg_Table[[#This Row],[PI_COMMENTS]]))&gt;=1,1,0),0)</f>
        <v>0</v>
      </c>
      <c r="Z1067" s="1" t="str">
        <f>_xlfn.IFNA(IF(Veg_Table[[#This Row],[EVM_LAST_EDITOR]]="","Yes",VLOOKUP(Veg_Table[[#This Row],[EVM_LAST_EDITOR]],Roster_Table[#All],15,FALSE)),"Yes")</f>
        <v>No</v>
      </c>
      <c r="AA106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67" s="1" t="str">
        <f>_xlfn.IFNA(VLOOKUP(Veg_Table[[#This Row],[EVM_LAST_EDITOR]],Roster_Table[#All],3,FALSE),"zAWRR Not in Roster")</f>
        <v>Ben</v>
      </c>
      <c r="AC1067" s="1" t="str">
        <f>_xlfn.IFNA(VLOOKUP(Veg_Table[[#This Row],[EVM_LAST_EDITOR]],Roster_Table[#All],2,FALSE),"zAWRR Not in Roster")</f>
        <v>Chambers</v>
      </c>
      <c r="AD1067" s="1" t="str">
        <f>IF(_xlfn.CONCAT(Veg_Table[[#This Row],[First_Name]]," ",Veg_Table[[#This Row],[Last_Name]])="zAWRR Not in Roster zAWRR Not in Roster","zAWRR Not in Roster",_xlfn.CONCAT(Veg_Table[[#This Row],[First_Name]]," ",Veg_Table[[#This Row],[Last_Name]]))</f>
        <v>Ben Chambers</v>
      </c>
      <c r="AE1067">
        <v>3143198</v>
      </c>
      <c r="AF1067" t="s">
        <v>3455</v>
      </c>
      <c r="AG1067" t="s">
        <v>93</v>
      </c>
      <c r="AH1067" t="s">
        <v>3446</v>
      </c>
      <c r="AI1067" t="s">
        <v>3447</v>
      </c>
      <c r="AJ1067" t="s">
        <v>48</v>
      </c>
      <c r="AL1067" t="s">
        <v>22</v>
      </c>
      <c r="AM1067" t="s">
        <v>38</v>
      </c>
      <c r="AN1067" t="s">
        <v>25</v>
      </c>
      <c r="AO1067" t="s">
        <v>25</v>
      </c>
      <c r="AP1067">
        <v>19</v>
      </c>
      <c r="AQ1067">
        <v>70</v>
      </c>
      <c r="AR1067" t="s">
        <v>514</v>
      </c>
      <c r="AS1067" t="s">
        <v>42</v>
      </c>
      <c r="AT1067" t="s">
        <v>515</v>
      </c>
      <c r="AV1067" t="s">
        <v>512</v>
      </c>
      <c r="AW1067" t="s">
        <v>3456</v>
      </c>
      <c r="AX1067" t="s">
        <v>534</v>
      </c>
      <c r="AZ1067"/>
      <c r="BB1067" s="4"/>
      <c r="BD1067" t="s">
        <v>29</v>
      </c>
      <c r="BE1067" t="s">
        <v>25</v>
      </c>
      <c r="BF1067" t="s">
        <v>513</v>
      </c>
      <c r="BI1067" s="3"/>
      <c r="BJ1067" t="s">
        <v>902</v>
      </c>
      <c r="BK1067" s="30" t="s">
        <v>360</v>
      </c>
      <c r="BL1067" s="3">
        <v>43964.476374918981</v>
      </c>
      <c r="BM1067" t="s">
        <v>31</v>
      </c>
      <c r="BN1067" t="s">
        <v>32</v>
      </c>
      <c r="BP1067" t="s">
        <v>3448</v>
      </c>
      <c r="BQ1067" t="s">
        <v>1025</v>
      </c>
      <c r="BR1067" t="s">
        <v>28</v>
      </c>
      <c r="BS1067" t="s">
        <v>28</v>
      </c>
      <c r="BT1067" t="s">
        <v>140</v>
      </c>
      <c r="BU1067" s="3">
        <v>43949.542939814812</v>
      </c>
      <c r="BV1067" t="s">
        <v>803</v>
      </c>
      <c r="BW1067" s="3">
        <v>43964.481117291667</v>
      </c>
      <c r="BX1067" t="s">
        <v>3457</v>
      </c>
      <c r="CG1067"/>
      <c r="CH1067"/>
      <c r="CI1067"/>
      <c r="CY1067"/>
      <c r="DA1067"/>
      <c r="DF1067"/>
    </row>
    <row r="1068" spans="1:110" x14ac:dyDescent="0.25">
      <c r="A1068" s="1">
        <f>IF(Veg_Table[[#This Row],[VP_STATUS]]="Hold",0,IF(OR(AND(Veg_Table[[#This Row],[PRESCRIP]]="NW_No Work",Veg_Table[[#This Row],[VP_STATUS]]&lt;&gt;"No Work Required Under EVM"),AND(Veg_Table[[#This Row],[VP_STATUS]]="No Work Required Under EVM",Veg_Table[[#This Row],[PRESCRIP]]&lt;&gt;"NW_No Work")),1,0))</f>
        <v>0</v>
      </c>
      <c r="B1068" s="1">
        <f>IF(Veg_Table[[#This Row],[SPECIES]]="",1,0)</f>
        <v>0</v>
      </c>
      <c r="C1068" s="1">
        <f>IF(Veg_Table[[#This Row],[DIAMETER]]="",1,0)</f>
        <v>0</v>
      </c>
      <c r="D1068" s="1">
        <f>IF(Veg_Table[[#This Row],[HEIGHT]]="",1,0)</f>
        <v>0</v>
      </c>
      <c r="E106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68" s="1">
        <f>IF(AND(Veg_Table[[#This Row],[TAT_RESULT]]="ABATE",Veg_Table[[#This Row],[PRESCRIP]]="NW_No Work"),1,0)</f>
        <v>0</v>
      </c>
      <c r="G1068" s="1">
        <f>IF(OR(Veg_Table[[#This Row],[Prescription R-Scale]]="NA",Veg_Table[[#This Row],[Diameter R-Scale]]="NA"),0,IF(Veg_Table[[#This Row],[Diameter R-Scale]]&lt;&gt;Veg_Table[[#This Row],[Prescription R-Scale]],1,0))</f>
        <v>0</v>
      </c>
      <c r="H1068" s="1">
        <f>IF(OR(AND(Veg_Table[[#This Row],[PRESCRIP]]="BC_Br Rmv", Veg_Table[[#This Row],[WOOD_MAN]]&lt;&gt;"Not Needed"),AND(Veg_Table[[#This Row],[PRESCRIP]]="BCS_Br Rmv+Trt", Veg_Table[[#This Row],[WOOD_MAN]]&lt;&gt;"Not Needed")),1,0)</f>
        <v>0</v>
      </c>
      <c r="I1068" s="1">
        <f ca="1">IF(AND(Veg_Table[[#This Row],[Prescription_Changed]]="Yes",Veg_Table[[#This Row],[TAT_RESULT]]=""),1,0)</f>
        <v>0</v>
      </c>
      <c r="J1068" s="1">
        <f ca="1">SUM(Veg_Table[[#This Row],[Prescription and Status do not match]:[Prescription_Edited_And_TAT_Is_Blank]])</f>
        <v>0</v>
      </c>
      <c r="K1068" s="1">
        <f ca="1">IF(Veg_Table[[#This Row],[Sum of Errors]]&gt;0,1,0)</f>
        <v>0</v>
      </c>
      <c r="L1068" s="1">
        <f>1</f>
        <v>1</v>
      </c>
      <c r="M106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068" s="1">
        <f>IF(OR(MID(Veg_Table[[#This Row],[PRESCRIP]],2,1)="1",MID(Veg_Table[[#This Row],[PRESCRIP]],2,1)="2",MID(Veg_Table[[#This Row],[PRESCRIP]],2,1)="3",MID(Veg_Table[[#This Row],[PRESCRIP]],2,1)="4"),_xlfn.NUMBERVALUE(MID(Veg_Table[[#This Row],[PRESCRIP]],2,1)),"NA")</f>
        <v>1</v>
      </c>
      <c r="O1068" s="1">
        <f>WEEKNUM(Veg_Table[[#This Row],[EVM_LAST_EDITED_Day]],2)</f>
        <v>20</v>
      </c>
      <c r="P1068" s="25">
        <f>IFERROR(DATE(YEAR(Veg_Table[[#This Row],[EVM_LAST_EDITED2]]),MONTH(Veg_Table[[#This Row],[EVM_LAST_EDITED2]]),DAY(Veg_Table[[#This Row],[EVM_LAST_EDITED2]])),DATE(2019,1,1))</f>
        <v>43964</v>
      </c>
      <c r="Q1068" s="3">
        <f>VALUE(SUBSTITUTE(Veg_Table[[#This Row],[EVM_LAST_EDITED]],",",""))</f>
        <v>43964.476374919002</v>
      </c>
      <c r="R1068" s="1" t="str">
        <f>_xlfn.IFNA(IF(Veg_Table[[#This Row],[EVM_LAST_EDITOR]]="","zBlank EVM Last Editor",VLOOKUP(Veg_Table[[#This Row],[EVM_LAST_EDITOR]],Roster_Table[#All],4,FALSE)),"zAWRR Not in Roster")</f>
        <v>NCR</v>
      </c>
      <c r="S1068" s="1" t="str">
        <f>_xlfn.IFNA(IF(Veg_Table[[#This Row],[EVM_LAST_EDITOR]]="","zBlank EVM Last Editor",VLOOKUP(Veg_Table[[#This Row],[EVM_LAST_EDITOR]],Roster_Table[#All],16,FALSE)),"zCompany_AWRR not in Roster")</f>
        <v>NCR_North Coast Resource Management</v>
      </c>
      <c r="T1068" s="2">
        <f>IFERROR(DATE(YEAR(Veg_Table[[#This Row],[Created2]]),MONTH(Veg_Table[[#This Row],[Created2]]),DAY(Veg_Table[[#This Row],[Created2]])),DATE(2019,1,1))</f>
        <v>43949</v>
      </c>
      <c r="U1068" s="3">
        <f>VALUE(SUBSTITUTE(Veg_Table[[#This Row],[Created]],",",""))</f>
        <v>43949.548391203702</v>
      </c>
      <c r="V1068" s="3" t="str">
        <f ca="1">IFERROR(_xlfn.IFNA(CELL("contents",INDIRECT(_xlfn.CONCAT("Veg_Table_Production_Data!",ADDRESS(MATCH(_xlfn.MAXIFS(#REF!,#REF!,"="&amp;Veg_Table[[#This Row],[AUTO_ID]],#REF!,"&lt;"&amp;Veg_Table[[#This Row],[EVM_LAST_EDITED_Day]]),#REF!,0),COLUMN(#REF!),4,1,)))),""),"")</f>
        <v/>
      </c>
      <c r="W1068" s="3" t="str">
        <f ca="1">IF(Veg_Table[[#This Row],[Previous_Prescription]]="","No",IF(Veg_Table[[#This Row],[Previous_Prescription]]=Veg_Table[[#This Row],[PRESCRIP]],"No","Yes"))</f>
        <v>No</v>
      </c>
      <c r="X1068" s="3" t="str">
        <f>IF(Veg_Table[[#This Row],[EVM_LAST_EDITED_Day]]=Veg_Table[[#This Row],[Created_Day]],"New","Old")</f>
        <v>Old</v>
      </c>
      <c r="Y1068" s="1">
        <f>IFERROR(IF(FIND("delete",LOWER(Veg_Table[[#This Row],[PI_COMMENTS]]))&gt;=1,1,0),0)</f>
        <v>0</v>
      </c>
      <c r="Z1068" s="1" t="str">
        <f>_xlfn.IFNA(IF(Veg_Table[[#This Row],[EVM_LAST_EDITOR]]="","Yes",VLOOKUP(Veg_Table[[#This Row],[EVM_LAST_EDITOR]],Roster_Table[#All],15,FALSE)),"Yes")</f>
        <v>No</v>
      </c>
      <c r="AA106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68" s="1" t="str">
        <f>_xlfn.IFNA(VLOOKUP(Veg_Table[[#This Row],[EVM_LAST_EDITOR]],Roster_Table[#All],3,FALSE),"zAWRR Not in Roster")</f>
        <v>Ben</v>
      </c>
      <c r="AC1068" s="1" t="str">
        <f>_xlfn.IFNA(VLOOKUP(Veg_Table[[#This Row],[EVM_LAST_EDITOR]],Roster_Table[#All],2,FALSE),"zAWRR Not in Roster")</f>
        <v>Chambers</v>
      </c>
      <c r="AD1068" s="1" t="str">
        <f>IF(_xlfn.CONCAT(Veg_Table[[#This Row],[First_Name]]," ",Veg_Table[[#This Row],[Last_Name]])="zAWRR Not in Roster zAWRR Not in Roster","zAWRR Not in Roster",_xlfn.CONCAT(Veg_Table[[#This Row],[First_Name]]," ",Veg_Table[[#This Row],[Last_Name]]))</f>
        <v>Ben Chambers</v>
      </c>
      <c r="AE1068">
        <v>3143383</v>
      </c>
      <c r="AF1068" t="s">
        <v>3453</v>
      </c>
      <c r="AG1068" t="s">
        <v>93</v>
      </c>
      <c r="AH1068" t="s">
        <v>3446</v>
      </c>
      <c r="AI1068" t="s">
        <v>3447</v>
      </c>
      <c r="AJ1068" t="s">
        <v>48</v>
      </c>
      <c r="AL1068" t="s">
        <v>22</v>
      </c>
      <c r="AM1068" t="s">
        <v>38</v>
      </c>
      <c r="AN1068" t="s">
        <v>25</v>
      </c>
      <c r="AO1068" t="s">
        <v>25</v>
      </c>
      <c r="AP1068">
        <v>10</v>
      </c>
      <c r="AQ1068">
        <v>50</v>
      </c>
      <c r="AR1068" t="s">
        <v>514</v>
      </c>
      <c r="AS1068" t="s">
        <v>45</v>
      </c>
      <c r="AT1068" t="s">
        <v>515</v>
      </c>
      <c r="AV1068" t="s">
        <v>512</v>
      </c>
      <c r="AW1068" t="s">
        <v>3770</v>
      </c>
      <c r="AX1068" t="s">
        <v>534</v>
      </c>
      <c r="AZ1068"/>
      <c r="BB1068" s="4"/>
      <c r="BD1068" t="s">
        <v>29</v>
      </c>
      <c r="BE1068" t="s">
        <v>25</v>
      </c>
      <c r="BF1068" t="s">
        <v>513</v>
      </c>
      <c r="BI1068" s="3"/>
      <c r="BJ1068" t="s">
        <v>902</v>
      </c>
      <c r="BK1068" s="30" t="s">
        <v>360</v>
      </c>
      <c r="BL1068" s="3">
        <v>43964.476374918981</v>
      </c>
      <c r="BM1068" t="s">
        <v>31</v>
      </c>
      <c r="BN1068" t="s">
        <v>32</v>
      </c>
      <c r="BP1068" t="s">
        <v>3448</v>
      </c>
      <c r="BQ1068" t="s">
        <v>1025</v>
      </c>
      <c r="BR1068" t="s">
        <v>28</v>
      </c>
      <c r="BS1068" t="s">
        <v>28</v>
      </c>
      <c r="BT1068" t="s">
        <v>140</v>
      </c>
      <c r="BU1068" s="3">
        <v>43949.548391203702</v>
      </c>
      <c r="BV1068" t="s">
        <v>803</v>
      </c>
      <c r="BW1068" s="3">
        <v>43964.481117291667</v>
      </c>
      <c r="BX1068" t="s">
        <v>3454</v>
      </c>
      <c r="CG1068"/>
      <c r="CH1068"/>
      <c r="CI1068"/>
      <c r="CY1068"/>
      <c r="DA1068"/>
      <c r="DF1068"/>
    </row>
    <row r="1069" spans="1:110" x14ac:dyDescent="0.25">
      <c r="A1069" s="1">
        <f>IF(Veg_Table[[#This Row],[VP_STATUS]]="Hold",0,IF(OR(AND(Veg_Table[[#This Row],[PRESCRIP]]="NW_No Work",Veg_Table[[#This Row],[VP_STATUS]]&lt;&gt;"No Work Required Under EVM"),AND(Veg_Table[[#This Row],[VP_STATUS]]="No Work Required Under EVM",Veg_Table[[#This Row],[PRESCRIP]]&lt;&gt;"NW_No Work")),1,0))</f>
        <v>0</v>
      </c>
      <c r="B1069" s="1">
        <f>IF(Veg_Table[[#This Row],[SPECIES]]="",1,0)</f>
        <v>0</v>
      </c>
      <c r="C1069" s="1">
        <f>IF(Veg_Table[[#This Row],[DIAMETER]]="",1,0)</f>
        <v>0</v>
      </c>
      <c r="D1069" s="1">
        <f>IF(Veg_Table[[#This Row],[HEIGHT]]="",1,0)</f>
        <v>0</v>
      </c>
      <c r="E106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69" s="1">
        <f>IF(AND(Veg_Table[[#This Row],[TAT_RESULT]]="ABATE",Veg_Table[[#This Row],[PRESCRIP]]="NW_No Work"),1,0)</f>
        <v>0</v>
      </c>
      <c r="G1069" s="1">
        <f>IF(OR(Veg_Table[[#This Row],[Prescription R-Scale]]="NA",Veg_Table[[#This Row],[Diameter R-Scale]]="NA"),0,IF(Veg_Table[[#This Row],[Diameter R-Scale]]&lt;&gt;Veg_Table[[#This Row],[Prescription R-Scale]],1,0))</f>
        <v>0</v>
      </c>
      <c r="H1069" s="1">
        <f>IF(OR(AND(Veg_Table[[#This Row],[PRESCRIP]]="BC_Br Rmv", Veg_Table[[#This Row],[WOOD_MAN]]&lt;&gt;"Not Needed"),AND(Veg_Table[[#This Row],[PRESCRIP]]="BCS_Br Rmv+Trt", Veg_Table[[#This Row],[WOOD_MAN]]&lt;&gt;"Not Needed")),1,0)</f>
        <v>0</v>
      </c>
      <c r="I1069" s="1">
        <f ca="1">IF(AND(Veg_Table[[#This Row],[Prescription_Changed]]="Yes",Veg_Table[[#This Row],[TAT_RESULT]]=""),1,0)</f>
        <v>0</v>
      </c>
      <c r="J1069" s="1">
        <f ca="1">SUM(Veg_Table[[#This Row],[Prescription and Status do not match]:[Prescription_Edited_And_TAT_Is_Blank]])</f>
        <v>0</v>
      </c>
      <c r="K1069" s="1">
        <f ca="1">IF(Veg_Table[[#This Row],[Sum of Errors]]&gt;0,1,0)</f>
        <v>0</v>
      </c>
      <c r="L1069" s="1">
        <f>1</f>
        <v>1</v>
      </c>
      <c r="M106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069" s="1">
        <f>IF(OR(MID(Veg_Table[[#This Row],[PRESCRIP]],2,1)="1",MID(Veg_Table[[#This Row],[PRESCRIP]],2,1)="2",MID(Veg_Table[[#This Row],[PRESCRIP]],2,1)="3",MID(Veg_Table[[#This Row],[PRESCRIP]],2,1)="4"),_xlfn.NUMBERVALUE(MID(Veg_Table[[#This Row],[PRESCRIP]],2,1)),"NA")</f>
        <v>1</v>
      </c>
      <c r="O1069" s="1">
        <f>WEEKNUM(Veg_Table[[#This Row],[EVM_LAST_EDITED_Day]],2)</f>
        <v>20</v>
      </c>
      <c r="P1069" s="25">
        <f>IFERROR(DATE(YEAR(Veg_Table[[#This Row],[EVM_LAST_EDITED2]]),MONTH(Veg_Table[[#This Row],[EVM_LAST_EDITED2]]),DAY(Veg_Table[[#This Row],[EVM_LAST_EDITED2]])),DATE(2019,1,1))</f>
        <v>43964</v>
      </c>
      <c r="Q1069" s="3">
        <f>VALUE(SUBSTITUTE(Veg_Table[[#This Row],[EVM_LAST_EDITED]],",",""))</f>
        <v>43964.476374919002</v>
      </c>
      <c r="R1069" s="1" t="str">
        <f>_xlfn.IFNA(IF(Veg_Table[[#This Row],[EVM_LAST_EDITOR]]="","zBlank EVM Last Editor",VLOOKUP(Veg_Table[[#This Row],[EVM_LAST_EDITOR]],Roster_Table[#All],4,FALSE)),"zAWRR Not in Roster")</f>
        <v>NCR</v>
      </c>
      <c r="S1069" s="1" t="str">
        <f>_xlfn.IFNA(IF(Veg_Table[[#This Row],[EVM_LAST_EDITOR]]="","zBlank EVM Last Editor",VLOOKUP(Veg_Table[[#This Row],[EVM_LAST_EDITOR]],Roster_Table[#All],16,FALSE)),"zCompany_AWRR not in Roster")</f>
        <v>NCR_North Coast Resource Management</v>
      </c>
      <c r="T1069" s="2">
        <f>IFERROR(DATE(YEAR(Veg_Table[[#This Row],[Created2]]),MONTH(Veg_Table[[#This Row],[Created2]]),DAY(Veg_Table[[#This Row],[Created2]])),DATE(2019,1,1))</f>
        <v>43949</v>
      </c>
      <c r="U1069" s="3">
        <f>VALUE(SUBSTITUTE(Veg_Table[[#This Row],[Created]],",",""))</f>
        <v>43949.552384259303</v>
      </c>
      <c r="V1069" s="3" t="str">
        <f ca="1">IFERROR(_xlfn.IFNA(CELL("contents",INDIRECT(_xlfn.CONCAT("Veg_Table_Production_Data!",ADDRESS(MATCH(_xlfn.MAXIFS(#REF!,#REF!,"="&amp;Veg_Table[[#This Row],[AUTO_ID]],#REF!,"&lt;"&amp;Veg_Table[[#This Row],[EVM_LAST_EDITED_Day]]),#REF!,0),COLUMN(#REF!),4,1,)))),""),"")</f>
        <v/>
      </c>
      <c r="W1069" s="3" t="str">
        <f ca="1">IF(Veg_Table[[#This Row],[Previous_Prescription]]="","No",IF(Veg_Table[[#This Row],[Previous_Prescription]]=Veg_Table[[#This Row],[PRESCRIP]],"No","Yes"))</f>
        <v>No</v>
      </c>
      <c r="X1069" s="3" t="str">
        <f>IF(Veg_Table[[#This Row],[EVM_LAST_EDITED_Day]]=Veg_Table[[#This Row],[Created_Day]],"New","Old")</f>
        <v>Old</v>
      </c>
      <c r="Y1069" s="1">
        <f>IFERROR(IF(FIND("delete",LOWER(Veg_Table[[#This Row],[PI_COMMENTS]]))&gt;=1,1,0),0)</f>
        <v>0</v>
      </c>
      <c r="Z1069" s="1" t="str">
        <f>_xlfn.IFNA(IF(Veg_Table[[#This Row],[EVM_LAST_EDITOR]]="","Yes",VLOOKUP(Veg_Table[[#This Row],[EVM_LAST_EDITOR]],Roster_Table[#All],15,FALSE)),"Yes")</f>
        <v>No</v>
      </c>
      <c r="AA106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69" s="1" t="str">
        <f>_xlfn.IFNA(VLOOKUP(Veg_Table[[#This Row],[EVM_LAST_EDITOR]],Roster_Table[#All],3,FALSE),"zAWRR Not in Roster")</f>
        <v>Ben</v>
      </c>
      <c r="AC1069" s="1" t="str">
        <f>_xlfn.IFNA(VLOOKUP(Veg_Table[[#This Row],[EVM_LAST_EDITOR]],Roster_Table[#All],2,FALSE),"zAWRR Not in Roster")</f>
        <v>Chambers</v>
      </c>
      <c r="AD1069" s="1" t="str">
        <f>IF(_xlfn.CONCAT(Veg_Table[[#This Row],[First_Name]]," ",Veg_Table[[#This Row],[Last_Name]])="zAWRR Not in Roster zAWRR Not in Roster","zAWRR Not in Roster",_xlfn.CONCAT(Veg_Table[[#This Row],[First_Name]]," ",Veg_Table[[#This Row],[Last_Name]]))</f>
        <v>Ben Chambers</v>
      </c>
      <c r="AE1069">
        <v>3143385</v>
      </c>
      <c r="AF1069" t="s">
        <v>3458</v>
      </c>
      <c r="AG1069" t="s">
        <v>93</v>
      </c>
      <c r="AH1069" t="s">
        <v>3446</v>
      </c>
      <c r="AI1069" t="s">
        <v>3447</v>
      </c>
      <c r="AJ1069" t="s">
        <v>48</v>
      </c>
      <c r="AL1069" t="s">
        <v>22</v>
      </c>
      <c r="AM1069" t="s">
        <v>38</v>
      </c>
      <c r="AN1069" t="s">
        <v>25</v>
      </c>
      <c r="AO1069" t="s">
        <v>25</v>
      </c>
      <c r="AP1069">
        <v>6</v>
      </c>
      <c r="AQ1069">
        <v>50</v>
      </c>
      <c r="AR1069" t="s">
        <v>511</v>
      </c>
      <c r="AS1069" t="s">
        <v>45</v>
      </c>
      <c r="AT1069" t="s">
        <v>515</v>
      </c>
      <c r="AV1069" t="s">
        <v>512</v>
      </c>
      <c r="AW1069" t="s">
        <v>3459</v>
      </c>
      <c r="AX1069" t="s">
        <v>534</v>
      </c>
      <c r="AZ1069"/>
      <c r="BB1069" s="4"/>
      <c r="BD1069" t="s">
        <v>29</v>
      </c>
      <c r="BE1069" t="s">
        <v>25</v>
      </c>
      <c r="BF1069" t="s">
        <v>513</v>
      </c>
      <c r="BI1069" s="3"/>
      <c r="BJ1069" t="s">
        <v>902</v>
      </c>
      <c r="BK1069" s="30" t="s">
        <v>360</v>
      </c>
      <c r="BL1069" s="3">
        <v>43964.476374918981</v>
      </c>
      <c r="BM1069" t="s">
        <v>31</v>
      </c>
      <c r="BN1069" t="s">
        <v>32</v>
      </c>
      <c r="BP1069" t="s">
        <v>3448</v>
      </c>
      <c r="BQ1069" t="s">
        <v>1025</v>
      </c>
      <c r="BR1069" t="s">
        <v>28</v>
      </c>
      <c r="BS1069" t="s">
        <v>28</v>
      </c>
      <c r="BT1069" t="s">
        <v>140</v>
      </c>
      <c r="BU1069" s="3">
        <v>43949.552384259259</v>
      </c>
      <c r="BV1069" t="s">
        <v>803</v>
      </c>
      <c r="BW1069" s="3">
        <v>43964.481117291667</v>
      </c>
      <c r="BX1069" t="s">
        <v>3460</v>
      </c>
      <c r="CG1069"/>
      <c r="CH1069"/>
      <c r="CI1069"/>
      <c r="CY1069"/>
      <c r="DA1069"/>
      <c r="DF1069"/>
    </row>
    <row r="1070" spans="1:110" x14ac:dyDescent="0.25">
      <c r="A1070" s="1">
        <f>IF(Veg_Table[[#This Row],[VP_STATUS]]="Hold",0,IF(OR(AND(Veg_Table[[#This Row],[PRESCRIP]]="NW_No Work",Veg_Table[[#This Row],[VP_STATUS]]&lt;&gt;"No Work Required Under EVM"),AND(Veg_Table[[#This Row],[VP_STATUS]]="No Work Required Under EVM",Veg_Table[[#This Row],[PRESCRIP]]&lt;&gt;"NW_No Work")),1,0))</f>
        <v>0</v>
      </c>
      <c r="B1070" s="1">
        <f>IF(Veg_Table[[#This Row],[SPECIES]]="",1,0)</f>
        <v>0</v>
      </c>
      <c r="C1070" s="1">
        <f>IF(Veg_Table[[#This Row],[DIAMETER]]="",1,0)</f>
        <v>0</v>
      </c>
      <c r="D1070" s="1">
        <f>IF(Veg_Table[[#This Row],[HEIGHT]]="",1,0)</f>
        <v>0</v>
      </c>
      <c r="E107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70" s="1">
        <f>IF(AND(Veg_Table[[#This Row],[TAT_RESULT]]="ABATE",Veg_Table[[#This Row],[PRESCRIP]]="NW_No Work"),1,0)</f>
        <v>0</v>
      </c>
      <c r="G1070" s="1">
        <f>IF(OR(Veg_Table[[#This Row],[Prescription R-Scale]]="NA",Veg_Table[[#This Row],[Diameter R-Scale]]="NA"),0,IF(Veg_Table[[#This Row],[Diameter R-Scale]]&lt;&gt;Veg_Table[[#This Row],[Prescription R-Scale]],1,0))</f>
        <v>0</v>
      </c>
      <c r="H1070" s="1">
        <f>IF(OR(AND(Veg_Table[[#This Row],[PRESCRIP]]="BC_Br Rmv", Veg_Table[[#This Row],[WOOD_MAN]]&lt;&gt;"Not Needed"),AND(Veg_Table[[#This Row],[PRESCRIP]]="BCS_Br Rmv+Trt", Veg_Table[[#This Row],[WOOD_MAN]]&lt;&gt;"Not Needed")),1,0)</f>
        <v>0</v>
      </c>
      <c r="I1070" s="1">
        <f ca="1">IF(AND(Veg_Table[[#This Row],[Prescription_Changed]]="Yes",Veg_Table[[#This Row],[TAT_RESULT]]=""),1,0)</f>
        <v>0</v>
      </c>
      <c r="J1070" s="1">
        <f ca="1">SUM(Veg_Table[[#This Row],[Prescription and Status do not match]:[Prescription_Edited_And_TAT_Is_Blank]])</f>
        <v>0</v>
      </c>
      <c r="K1070" s="1">
        <f ca="1">IF(Veg_Table[[#This Row],[Sum of Errors]]&gt;0,1,0)</f>
        <v>0</v>
      </c>
      <c r="L1070" s="1">
        <f>1</f>
        <v>1</v>
      </c>
      <c r="M107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070" s="1">
        <f>IF(OR(MID(Veg_Table[[#This Row],[PRESCRIP]],2,1)="1",MID(Veg_Table[[#This Row],[PRESCRIP]],2,1)="2",MID(Veg_Table[[#This Row],[PRESCRIP]],2,1)="3",MID(Veg_Table[[#This Row],[PRESCRIP]],2,1)="4"),_xlfn.NUMBERVALUE(MID(Veg_Table[[#This Row],[PRESCRIP]],2,1)),"NA")</f>
        <v>2</v>
      </c>
      <c r="O1070" s="1">
        <f>WEEKNUM(Veg_Table[[#This Row],[EVM_LAST_EDITED_Day]],2)</f>
        <v>20</v>
      </c>
      <c r="P1070" s="25">
        <f>IFERROR(DATE(YEAR(Veg_Table[[#This Row],[EVM_LAST_EDITED2]]),MONTH(Veg_Table[[#This Row],[EVM_LAST_EDITED2]]),DAY(Veg_Table[[#This Row],[EVM_LAST_EDITED2]])),DATE(2019,1,1))</f>
        <v>43964</v>
      </c>
      <c r="Q1070" s="3">
        <f>VALUE(SUBSTITUTE(Veg_Table[[#This Row],[EVM_LAST_EDITED]],",",""))</f>
        <v>43964.476374919002</v>
      </c>
      <c r="R1070" s="1" t="str">
        <f>_xlfn.IFNA(IF(Veg_Table[[#This Row],[EVM_LAST_EDITOR]]="","zBlank EVM Last Editor",VLOOKUP(Veg_Table[[#This Row],[EVM_LAST_EDITOR]],Roster_Table[#All],4,FALSE)),"zAWRR Not in Roster")</f>
        <v>NCR</v>
      </c>
      <c r="S1070" s="1" t="str">
        <f>_xlfn.IFNA(IF(Veg_Table[[#This Row],[EVM_LAST_EDITOR]]="","zBlank EVM Last Editor",VLOOKUP(Veg_Table[[#This Row],[EVM_LAST_EDITOR]],Roster_Table[#All],16,FALSE)),"zCompany_AWRR not in Roster")</f>
        <v>NCR_North Coast Resource Management</v>
      </c>
      <c r="T1070" s="2">
        <f>IFERROR(DATE(YEAR(Veg_Table[[#This Row],[Created2]]),MONTH(Veg_Table[[#This Row],[Created2]]),DAY(Veg_Table[[#This Row],[Created2]])),DATE(2019,1,1))</f>
        <v>43949</v>
      </c>
      <c r="U1070" s="3">
        <f>VALUE(SUBSTITUTE(Veg_Table[[#This Row],[Created]],",",""))</f>
        <v>43949.565115740697</v>
      </c>
      <c r="V1070" s="3" t="str">
        <f ca="1">IFERROR(_xlfn.IFNA(CELL("contents",INDIRECT(_xlfn.CONCAT("Veg_Table_Production_Data!",ADDRESS(MATCH(_xlfn.MAXIFS(#REF!,#REF!,"="&amp;Veg_Table[[#This Row],[AUTO_ID]],#REF!,"&lt;"&amp;Veg_Table[[#This Row],[EVM_LAST_EDITED_Day]]),#REF!,0),COLUMN(#REF!),4,1,)))),""),"")</f>
        <v/>
      </c>
      <c r="W1070" s="3" t="str">
        <f ca="1">IF(Veg_Table[[#This Row],[Previous_Prescription]]="","No",IF(Veg_Table[[#This Row],[Previous_Prescription]]=Veg_Table[[#This Row],[PRESCRIP]],"No","Yes"))</f>
        <v>No</v>
      </c>
      <c r="X1070" s="3" t="str">
        <f>IF(Veg_Table[[#This Row],[EVM_LAST_EDITED_Day]]=Veg_Table[[#This Row],[Created_Day]],"New","Old")</f>
        <v>Old</v>
      </c>
      <c r="Y1070" s="1">
        <f>IFERROR(IF(FIND("delete",LOWER(Veg_Table[[#This Row],[PI_COMMENTS]]))&gt;=1,1,0),0)</f>
        <v>0</v>
      </c>
      <c r="Z1070" s="1" t="str">
        <f>_xlfn.IFNA(IF(Veg_Table[[#This Row],[EVM_LAST_EDITOR]]="","Yes",VLOOKUP(Veg_Table[[#This Row],[EVM_LAST_EDITOR]],Roster_Table[#All],15,FALSE)),"Yes")</f>
        <v>No</v>
      </c>
      <c r="AA107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70" s="1" t="str">
        <f>_xlfn.IFNA(VLOOKUP(Veg_Table[[#This Row],[EVM_LAST_EDITOR]],Roster_Table[#All],3,FALSE),"zAWRR Not in Roster")</f>
        <v>Ben</v>
      </c>
      <c r="AC1070" s="1" t="str">
        <f>_xlfn.IFNA(VLOOKUP(Veg_Table[[#This Row],[EVM_LAST_EDITOR]],Roster_Table[#All],2,FALSE),"zAWRR Not in Roster")</f>
        <v>Chambers</v>
      </c>
      <c r="AD1070" s="1" t="str">
        <f>IF(_xlfn.CONCAT(Veg_Table[[#This Row],[First_Name]]," ",Veg_Table[[#This Row],[Last_Name]])="zAWRR Not in Roster zAWRR Not in Roster","zAWRR Not in Roster",_xlfn.CONCAT(Veg_Table[[#This Row],[First_Name]]," ",Veg_Table[[#This Row],[Last_Name]]))</f>
        <v>Ben Chambers</v>
      </c>
      <c r="AE1070">
        <v>3143564</v>
      </c>
      <c r="AF1070" t="s">
        <v>3450</v>
      </c>
      <c r="AG1070" t="s">
        <v>93</v>
      </c>
      <c r="AH1070" t="s">
        <v>3446</v>
      </c>
      <c r="AI1070" t="s">
        <v>3447</v>
      </c>
      <c r="AJ1070" t="s">
        <v>48</v>
      </c>
      <c r="AL1070" t="s">
        <v>22</v>
      </c>
      <c r="AM1070" t="s">
        <v>38</v>
      </c>
      <c r="AN1070" t="s">
        <v>25</v>
      </c>
      <c r="AO1070" t="s">
        <v>25</v>
      </c>
      <c r="AP1070">
        <v>22</v>
      </c>
      <c r="AQ1070">
        <v>90</v>
      </c>
      <c r="AR1070" t="s">
        <v>514</v>
      </c>
      <c r="AS1070" t="s">
        <v>42</v>
      </c>
      <c r="AT1070" t="s">
        <v>515</v>
      </c>
      <c r="AV1070" t="s">
        <v>512</v>
      </c>
      <c r="AW1070" t="s">
        <v>3451</v>
      </c>
      <c r="AX1070" t="s">
        <v>534</v>
      </c>
      <c r="AZ1070"/>
      <c r="BB1070" s="4"/>
      <c r="BD1070" t="s">
        <v>29</v>
      </c>
      <c r="BE1070" t="s">
        <v>25</v>
      </c>
      <c r="BF1070" t="s">
        <v>513</v>
      </c>
      <c r="BI1070" s="3"/>
      <c r="BJ1070" t="s">
        <v>463</v>
      </c>
      <c r="BK1070" s="30" t="s">
        <v>360</v>
      </c>
      <c r="BL1070" s="3">
        <v>43964.476374918981</v>
      </c>
      <c r="BM1070" t="s">
        <v>31</v>
      </c>
      <c r="BN1070" t="s">
        <v>32</v>
      </c>
      <c r="BP1070" t="s">
        <v>3448</v>
      </c>
      <c r="BQ1070" t="s">
        <v>1025</v>
      </c>
      <c r="BR1070" t="s">
        <v>28</v>
      </c>
      <c r="BS1070" t="s">
        <v>28</v>
      </c>
      <c r="BT1070" t="s">
        <v>140</v>
      </c>
      <c r="BU1070" s="3">
        <v>43949.565115740741</v>
      </c>
      <c r="BV1070" t="s">
        <v>803</v>
      </c>
      <c r="BW1070" s="3">
        <v>43964.481117291667</v>
      </c>
      <c r="BX1070" t="s">
        <v>3452</v>
      </c>
      <c r="CG1070"/>
      <c r="CH1070"/>
      <c r="CI1070"/>
      <c r="CY1070"/>
      <c r="DA1070"/>
      <c r="DF1070"/>
    </row>
    <row r="1071" spans="1:110" x14ac:dyDescent="0.25">
      <c r="A1071" s="1">
        <f>IF(Veg_Table[[#This Row],[VP_STATUS]]="Hold",0,IF(OR(AND(Veg_Table[[#This Row],[PRESCRIP]]="NW_No Work",Veg_Table[[#This Row],[VP_STATUS]]&lt;&gt;"No Work Required Under EVM"),AND(Veg_Table[[#This Row],[VP_STATUS]]="No Work Required Under EVM",Veg_Table[[#This Row],[PRESCRIP]]&lt;&gt;"NW_No Work")),1,0))</f>
        <v>0</v>
      </c>
      <c r="B1071" s="1">
        <f>IF(Veg_Table[[#This Row],[SPECIES]]="",1,0)</f>
        <v>0</v>
      </c>
      <c r="C1071" s="1">
        <f>IF(Veg_Table[[#This Row],[DIAMETER]]="",1,0)</f>
        <v>0</v>
      </c>
      <c r="D1071" s="1">
        <f>IF(Veg_Table[[#This Row],[HEIGHT]]="",1,0)</f>
        <v>0</v>
      </c>
      <c r="E107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71" s="1">
        <f>IF(AND(Veg_Table[[#This Row],[TAT_RESULT]]="ABATE",Veg_Table[[#This Row],[PRESCRIP]]="NW_No Work"),1,0)</f>
        <v>0</v>
      </c>
      <c r="G1071" s="1">
        <f>IF(OR(Veg_Table[[#This Row],[Prescription R-Scale]]="NA",Veg_Table[[#This Row],[Diameter R-Scale]]="NA"),0,IF(Veg_Table[[#This Row],[Diameter R-Scale]]&lt;&gt;Veg_Table[[#This Row],[Prescription R-Scale]],1,0))</f>
        <v>0</v>
      </c>
      <c r="H1071" s="1">
        <f>IF(OR(AND(Veg_Table[[#This Row],[PRESCRIP]]="BC_Br Rmv", Veg_Table[[#This Row],[WOOD_MAN]]&lt;&gt;"Not Needed"),AND(Veg_Table[[#This Row],[PRESCRIP]]="BCS_Br Rmv+Trt", Veg_Table[[#This Row],[WOOD_MAN]]&lt;&gt;"Not Needed")),1,0)</f>
        <v>0</v>
      </c>
      <c r="I1071" s="1">
        <f ca="1">IF(AND(Veg_Table[[#This Row],[Prescription_Changed]]="Yes",Veg_Table[[#This Row],[TAT_RESULT]]=""),1,0)</f>
        <v>0</v>
      </c>
      <c r="J1071" s="1">
        <f ca="1">SUM(Veg_Table[[#This Row],[Prescription and Status do not match]:[Prescription_Edited_And_TAT_Is_Blank]])</f>
        <v>0</v>
      </c>
      <c r="K1071" s="1">
        <f ca="1">IF(Veg_Table[[#This Row],[Sum of Errors]]&gt;0,1,0)</f>
        <v>0</v>
      </c>
      <c r="L1071" s="1">
        <f>1</f>
        <v>1</v>
      </c>
      <c r="M107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071" s="1">
        <f>IF(OR(MID(Veg_Table[[#This Row],[PRESCRIP]],2,1)="1",MID(Veg_Table[[#This Row],[PRESCRIP]],2,1)="2",MID(Veg_Table[[#This Row],[PRESCRIP]],2,1)="3",MID(Veg_Table[[#This Row],[PRESCRIP]],2,1)="4"),_xlfn.NUMBERVALUE(MID(Veg_Table[[#This Row],[PRESCRIP]],2,1)),"NA")</f>
        <v>1</v>
      </c>
      <c r="O1071" s="1">
        <f>WEEKNUM(Veg_Table[[#This Row],[EVM_LAST_EDITED_Day]],2)</f>
        <v>20</v>
      </c>
      <c r="P1071" s="25">
        <f>IFERROR(DATE(YEAR(Veg_Table[[#This Row],[EVM_LAST_EDITED2]]),MONTH(Veg_Table[[#This Row],[EVM_LAST_EDITED2]]),DAY(Veg_Table[[#This Row],[EVM_LAST_EDITED2]])),DATE(2019,1,1))</f>
        <v>43964</v>
      </c>
      <c r="Q1071" s="3">
        <f>VALUE(SUBSTITUTE(Veg_Table[[#This Row],[EVM_LAST_EDITED]],",",""))</f>
        <v>43964.476374919002</v>
      </c>
      <c r="R1071" s="1" t="str">
        <f>_xlfn.IFNA(IF(Veg_Table[[#This Row],[EVM_LAST_EDITOR]]="","zBlank EVM Last Editor",VLOOKUP(Veg_Table[[#This Row],[EVM_LAST_EDITOR]],Roster_Table[#All],4,FALSE)),"zAWRR Not in Roster")</f>
        <v>NCR</v>
      </c>
      <c r="S1071" s="1" t="str">
        <f>_xlfn.IFNA(IF(Veg_Table[[#This Row],[EVM_LAST_EDITOR]]="","zBlank EVM Last Editor",VLOOKUP(Veg_Table[[#This Row],[EVM_LAST_EDITOR]],Roster_Table[#All],16,FALSE)),"zCompany_AWRR not in Roster")</f>
        <v>NCR_North Coast Resource Management</v>
      </c>
      <c r="T1071" s="2">
        <f>IFERROR(DATE(YEAR(Veg_Table[[#This Row],[Created2]]),MONTH(Veg_Table[[#This Row],[Created2]]),DAY(Veg_Table[[#This Row],[Created2]])),DATE(2019,1,1))</f>
        <v>43950</v>
      </c>
      <c r="U1071" s="3">
        <f>VALUE(SUBSTITUTE(Veg_Table[[#This Row],[Created]],",",""))</f>
        <v>43950.406215277799</v>
      </c>
      <c r="V1071" s="3" t="str">
        <f ca="1">IFERROR(_xlfn.IFNA(CELL("contents",INDIRECT(_xlfn.CONCAT("Veg_Table_Production_Data!",ADDRESS(MATCH(_xlfn.MAXIFS(#REF!,#REF!,"="&amp;Veg_Table[[#This Row],[AUTO_ID]],#REF!,"&lt;"&amp;Veg_Table[[#This Row],[EVM_LAST_EDITED_Day]]),#REF!,0),COLUMN(#REF!),4,1,)))),""),"")</f>
        <v/>
      </c>
      <c r="W1071" s="3" t="str">
        <f ca="1">IF(Veg_Table[[#This Row],[Previous_Prescription]]="","No",IF(Veg_Table[[#This Row],[Previous_Prescription]]=Veg_Table[[#This Row],[PRESCRIP]],"No","Yes"))</f>
        <v>No</v>
      </c>
      <c r="X1071" s="3" t="str">
        <f>IF(Veg_Table[[#This Row],[EVM_LAST_EDITED_Day]]=Veg_Table[[#This Row],[Created_Day]],"New","Old")</f>
        <v>Old</v>
      </c>
      <c r="Y1071" s="1">
        <f>IFERROR(IF(FIND("delete",LOWER(Veg_Table[[#This Row],[PI_COMMENTS]]))&gt;=1,1,0),0)</f>
        <v>0</v>
      </c>
      <c r="Z1071" s="1" t="str">
        <f>_xlfn.IFNA(IF(Veg_Table[[#This Row],[EVM_LAST_EDITOR]]="","Yes",VLOOKUP(Veg_Table[[#This Row],[EVM_LAST_EDITOR]],Roster_Table[#All],15,FALSE)),"Yes")</f>
        <v>No</v>
      </c>
      <c r="AA107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71" s="1" t="str">
        <f>_xlfn.IFNA(VLOOKUP(Veg_Table[[#This Row],[EVM_LAST_EDITOR]],Roster_Table[#All],3,FALSE),"zAWRR Not in Roster")</f>
        <v>Ben</v>
      </c>
      <c r="AC1071" s="1" t="str">
        <f>_xlfn.IFNA(VLOOKUP(Veg_Table[[#This Row],[EVM_LAST_EDITOR]],Roster_Table[#All],2,FALSE),"zAWRR Not in Roster")</f>
        <v>Chambers</v>
      </c>
      <c r="AD1071" s="1" t="str">
        <f>IF(_xlfn.CONCAT(Veg_Table[[#This Row],[First_Name]]," ",Veg_Table[[#This Row],[Last_Name]])="zAWRR Not in Roster zAWRR Not in Roster","zAWRR Not in Roster",_xlfn.CONCAT(Veg_Table[[#This Row],[First_Name]]," ",Veg_Table[[#This Row],[Last_Name]]))</f>
        <v>Ben Chambers</v>
      </c>
      <c r="AE1071">
        <v>3150855</v>
      </c>
      <c r="AF1071" t="s">
        <v>3788</v>
      </c>
      <c r="AG1071" t="s">
        <v>93</v>
      </c>
      <c r="AH1071" t="s">
        <v>3375</v>
      </c>
      <c r="AI1071" t="s">
        <v>3447</v>
      </c>
      <c r="AJ1071" t="s">
        <v>48</v>
      </c>
      <c r="AL1071" t="s">
        <v>22</v>
      </c>
      <c r="AM1071" t="s">
        <v>38</v>
      </c>
      <c r="AN1071" t="s">
        <v>25</v>
      </c>
      <c r="AO1071" t="s">
        <v>25</v>
      </c>
      <c r="AP1071">
        <v>9</v>
      </c>
      <c r="AQ1071">
        <v>55</v>
      </c>
      <c r="AR1071" t="s">
        <v>511</v>
      </c>
      <c r="AS1071" t="s">
        <v>45</v>
      </c>
      <c r="AT1071" t="s">
        <v>515</v>
      </c>
      <c r="AV1071" t="s">
        <v>512</v>
      </c>
      <c r="AW1071" t="s">
        <v>3789</v>
      </c>
      <c r="AX1071" t="s">
        <v>534</v>
      </c>
      <c r="AZ1071"/>
      <c r="BB1071" s="4"/>
      <c r="BD1071" t="s">
        <v>29</v>
      </c>
      <c r="BE1071" t="s">
        <v>25</v>
      </c>
      <c r="BF1071" t="s">
        <v>513</v>
      </c>
      <c r="BI1071" s="3"/>
      <c r="BJ1071" t="s">
        <v>463</v>
      </c>
      <c r="BK1071" s="30" t="s">
        <v>360</v>
      </c>
      <c r="BL1071" s="3">
        <v>43964.476374918981</v>
      </c>
      <c r="BM1071" t="s">
        <v>31</v>
      </c>
      <c r="BN1071" t="s">
        <v>32</v>
      </c>
      <c r="BP1071" t="s">
        <v>3376</v>
      </c>
      <c r="BQ1071" t="s">
        <v>1025</v>
      </c>
      <c r="BR1071" t="s">
        <v>28</v>
      </c>
      <c r="BS1071" t="s">
        <v>28</v>
      </c>
      <c r="BT1071" t="s">
        <v>176</v>
      </c>
      <c r="BU1071" s="3">
        <v>43950.406215277777</v>
      </c>
      <c r="BV1071" t="s">
        <v>803</v>
      </c>
      <c r="BW1071" s="3">
        <v>43964.481133310182</v>
      </c>
      <c r="BX1071" t="s">
        <v>3790</v>
      </c>
      <c r="CG1071"/>
      <c r="CH1071"/>
      <c r="CI1071"/>
      <c r="CY1071"/>
      <c r="DA1071"/>
      <c r="DF1071"/>
    </row>
    <row r="1072" spans="1:110" x14ac:dyDescent="0.25">
      <c r="A1072" s="1">
        <f>IF(Veg_Table[[#This Row],[VP_STATUS]]="Hold",0,IF(OR(AND(Veg_Table[[#This Row],[PRESCRIP]]="NW_No Work",Veg_Table[[#This Row],[VP_STATUS]]&lt;&gt;"No Work Required Under EVM"),AND(Veg_Table[[#This Row],[VP_STATUS]]="No Work Required Under EVM",Veg_Table[[#This Row],[PRESCRIP]]&lt;&gt;"NW_No Work")),1,0))</f>
        <v>0</v>
      </c>
      <c r="B1072" s="1">
        <f>IF(Veg_Table[[#This Row],[SPECIES]]="",1,0)</f>
        <v>0</v>
      </c>
      <c r="C1072" s="1">
        <f>IF(Veg_Table[[#This Row],[DIAMETER]]="",1,0)</f>
        <v>0</v>
      </c>
      <c r="D1072" s="1">
        <f>IF(Veg_Table[[#This Row],[HEIGHT]]="",1,0)</f>
        <v>0</v>
      </c>
      <c r="E107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72" s="1">
        <f>IF(AND(Veg_Table[[#This Row],[TAT_RESULT]]="ABATE",Veg_Table[[#This Row],[PRESCRIP]]="NW_No Work"),1,0)</f>
        <v>0</v>
      </c>
      <c r="G1072" s="1">
        <f>IF(OR(Veg_Table[[#This Row],[Prescription R-Scale]]="NA",Veg_Table[[#This Row],[Diameter R-Scale]]="NA"),0,IF(Veg_Table[[#This Row],[Diameter R-Scale]]&lt;&gt;Veg_Table[[#This Row],[Prescription R-Scale]],1,0))</f>
        <v>0</v>
      </c>
      <c r="H1072" s="1">
        <f>IF(OR(AND(Veg_Table[[#This Row],[PRESCRIP]]="BC_Br Rmv", Veg_Table[[#This Row],[WOOD_MAN]]&lt;&gt;"Not Needed"),AND(Veg_Table[[#This Row],[PRESCRIP]]="BCS_Br Rmv+Trt", Veg_Table[[#This Row],[WOOD_MAN]]&lt;&gt;"Not Needed")),1,0)</f>
        <v>0</v>
      </c>
      <c r="I1072" s="1">
        <f ca="1">IF(AND(Veg_Table[[#This Row],[Prescription_Changed]]="Yes",Veg_Table[[#This Row],[TAT_RESULT]]=""),1,0)</f>
        <v>0</v>
      </c>
      <c r="J1072" s="1">
        <f ca="1">SUM(Veg_Table[[#This Row],[Prescription and Status do not match]:[Prescription_Edited_And_TAT_Is_Blank]])</f>
        <v>0</v>
      </c>
      <c r="K1072" s="1">
        <f ca="1">IF(Veg_Table[[#This Row],[Sum of Errors]]&gt;0,1,0)</f>
        <v>0</v>
      </c>
      <c r="L1072" s="1">
        <f>1</f>
        <v>1</v>
      </c>
      <c r="M107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072" s="1">
        <f>IF(OR(MID(Veg_Table[[#This Row],[PRESCRIP]],2,1)="1",MID(Veg_Table[[#This Row],[PRESCRIP]],2,1)="2",MID(Veg_Table[[#This Row],[PRESCRIP]],2,1)="3",MID(Veg_Table[[#This Row],[PRESCRIP]],2,1)="4"),_xlfn.NUMBERVALUE(MID(Veg_Table[[#This Row],[PRESCRIP]],2,1)),"NA")</f>
        <v>1</v>
      </c>
      <c r="O1072" s="1">
        <f>WEEKNUM(Veg_Table[[#This Row],[EVM_LAST_EDITED_Day]],2)</f>
        <v>20</v>
      </c>
      <c r="P1072" s="25">
        <f>IFERROR(DATE(YEAR(Veg_Table[[#This Row],[EVM_LAST_EDITED2]]),MONTH(Veg_Table[[#This Row],[EVM_LAST_EDITED2]]),DAY(Veg_Table[[#This Row],[EVM_LAST_EDITED2]])),DATE(2019,1,1))</f>
        <v>43964</v>
      </c>
      <c r="Q1072" s="3">
        <f>VALUE(SUBSTITUTE(Veg_Table[[#This Row],[EVM_LAST_EDITED]],",",""))</f>
        <v>43964.476374919002</v>
      </c>
      <c r="R1072" s="1" t="str">
        <f>_xlfn.IFNA(IF(Veg_Table[[#This Row],[EVM_LAST_EDITOR]]="","zBlank EVM Last Editor",VLOOKUP(Veg_Table[[#This Row],[EVM_LAST_EDITOR]],Roster_Table[#All],4,FALSE)),"zAWRR Not in Roster")</f>
        <v>NCR</v>
      </c>
      <c r="S1072" s="1" t="str">
        <f>_xlfn.IFNA(IF(Veg_Table[[#This Row],[EVM_LAST_EDITOR]]="","zBlank EVM Last Editor",VLOOKUP(Veg_Table[[#This Row],[EVM_LAST_EDITOR]],Roster_Table[#All],16,FALSE)),"zCompany_AWRR not in Roster")</f>
        <v>NCR_North Coast Resource Management</v>
      </c>
      <c r="T1072" s="2">
        <f>IFERROR(DATE(YEAR(Veg_Table[[#This Row],[Created2]]),MONTH(Veg_Table[[#This Row],[Created2]]),DAY(Veg_Table[[#This Row],[Created2]])),DATE(2019,1,1))</f>
        <v>43950</v>
      </c>
      <c r="U1072" s="3">
        <f>VALUE(SUBSTITUTE(Veg_Table[[#This Row],[Created]],",",""))</f>
        <v>43950.407627314802</v>
      </c>
      <c r="V1072" s="3" t="str">
        <f ca="1">IFERROR(_xlfn.IFNA(CELL("contents",INDIRECT(_xlfn.CONCAT("Veg_Table_Production_Data!",ADDRESS(MATCH(_xlfn.MAXIFS(#REF!,#REF!,"="&amp;Veg_Table[[#This Row],[AUTO_ID]],#REF!,"&lt;"&amp;Veg_Table[[#This Row],[EVM_LAST_EDITED_Day]]),#REF!,0),COLUMN(#REF!),4,1,)))),""),"")</f>
        <v/>
      </c>
      <c r="W1072" s="3" t="str">
        <f ca="1">IF(Veg_Table[[#This Row],[Previous_Prescription]]="","No",IF(Veg_Table[[#This Row],[Previous_Prescription]]=Veg_Table[[#This Row],[PRESCRIP]],"No","Yes"))</f>
        <v>No</v>
      </c>
      <c r="X1072" s="3" t="str">
        <f>IF(Veg_Table[[#This Row],[EVM_LAST_EDITED_Day]]=Veg_Table[[#This Row],[Created_Day]],"New","Old")</f>
        <v>Old</v>
      </c>
      <c r="Y1072" s="1">
        <f>IFERROR(IF(FIND("delete",LOWER(Veg_Table[[#This Row],[PI_COMMENTS]]))&gt;=1,1,0),0)</f>
        <v>0</v>
      </c>
      <c r="Z1072" s="1" t="str">
        <f>_xlfn.IFNA(IF(Veg_Table[[#This Row],[EVM_LAST_EDITOR]]="","Yes",VLOOKUP(Veg_Table[[#This Row],[EVM_LAST_EDITOR]],Roster_Table[#All],15,FALSE)),"Yes")</f>
        <v>No</v>
      </c>
      <c r="AA107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72" s="1" t="str">
        <f>_xlfn.IFNA(VLOOKUP(Veg_Table[[#This Row],[EVM_LAST_EDITOR]],Roster_Table[#All],3,FALSE),"zAWRR Not in Roster")</f>
        <v>Ben</v>
      </c>
      <c r="AC1072" s="1" t="str">
        <f>_xlfn.IFNA(VLOOKUP(Veg_Table[[#This Row],[EVM_LAST_EDITOR]],Roster_Table[#All],2,FALSE),"zAWRR Not in Roster")</f>
        <v>Chambers</v>
      </c>
      <c r="AD1072" s="1" t="str">
        <f>IF(_xlfn.CONCAT(Veg_Table[[#This Row],[First_Name]]," ",Veg_Table[[#This Row],[Last_Name]])="zAWRR Not in Roster zAWRR Not in Roster","zAWRR Not in Roster",_xlfn.CONCAT(Veg_Table[[#This Row],[First_Name]]," ",Veg_Table[[#This Row],[Last_Name]]))</f>
        <v>Ben Chambers</v>
      </c>
      <c r="AE1072">
        <v>3150856</v>
      </c>
      <c r="AF1072" t="s">
        <v>3791</v>
      </c>
      <c r="AG1072" t="s">
        <v>93</v>
      </c>
      <c r="AH1072" t="s">
        <v>3375</v>
      </c>
      <c r="AI1072" t="s">
        <v>3447</v>
      </c>
      <c r="AJ1072" t="s">
        <v>48</v>
      </c>
      <c r="AL1072" t="s">
        <v>22</v>
      </c>
      <c r="AM1072" t="s">
        <v>38</v>
      </c>
      <c r="AN1072" t="s">
        <v>25</v>
      </c>
      <c r="AO1072" t="s">
        <v>25</v>
      </c>
      <c r="AP1072">
        <v>7</v>
      </c>
      <c r="AQ1072">
        <v>45</v>
      </c>
      <c r="AR1072" t="s">
        <v>511</v>
      </c>
      <c r="AS1072" t="s">
        <v>45</v>
      </c>
      <c r="AT1072" t="s">
        <v>515</v>
      </c>
      <c r="AV1072" t="s">
        <v>512</v>
      </c>
      <c r="AW1072" t="s">
        <v>3792</v>
      </c>
      <c r="AX1072" t="s">
        <v>534</v>
      </c>
      <c r="AZ1072"/>
      <c r="BB1072" s="4"/>
      <c r="BD1072" t="s">
        <v>29</v>
      </c>
      <c r="BE1072" t="s">
        <v>25</v>
      </c>
      <c r="BF1072" t="s">
        <v>513</v>
      </c>
      <c r="BI1072" s="3"/>
      <c r="BJ1072" t="s">
        <v>463</v>
      </c>
      <c r="BK1072" s="30" t="s">
        <v>360</v>
      </c>
      <c r="BL1072" s="3">
        <v>43964.476374918981</v>
      </c>
      <c r="BM1072" t="s">
        <v>31</v>
      </c>
      <c r="BN1072" t="s">
        <v>32</v>
      </c>
      <c r="BP1072" t="s">
        <v>3376</v>
      </c>
      <c r="BQ1072" t="s">
        <v>1025</v>
      </c>
      <c r="BR1072" t="s">
        <v>28</v>
      </c>
      <c r="BS1072" t="s">
        <v>28</v>
      </c>
      <c r="BT1072" t="s">
        <v>176</v>
      </c>
      <c r="BU1072" s="3">
        <v>43950.407627314817</v>
      </c>
      <c r="BV1072" t="s">
        <v>803</v>
      </c>
      <c r="BW1072" s="3">
        <v>43964.481133310182</v>
      </c>
      <c r="BX1072" t="s">
        <v>3793</v>
      </c>
      <c r="CG1072"/>
      <c r="CH1072"/>
      <c r="CI1072"/>
      <c r="CY1072"/>
      <c r="DA1072"/>
      <c r="DF1072"/>
    </row>
    <row r="1073" spans="1:110" x14ac:dyDescent="0.25">
      <c r="A1073" s="1">
        <f>IF(Veg_Table[[#This Row],[VP_STATUS]]="Hold",0,IF(OR(AND(Veg_Table[[#This Row],[PRESCRIP]]="NW_No Work",Veg_Table[[#This Row],[VP_STATUS]]&lt;&gt;"No Work Required Under EVM"),AND(Veg_Table[[#This Row],[VP_STATUS]]="No Work Required Under EVM",Veg_Table[[#This Row],[PRESCRIP]]&lt;&gt;"NW_No Work")),1,0))</f>
        <v>0</v>
      </c>
      <c r="B1073" s="1">
        <f>IF(Veg_Table[[#This Row],[SPECIES]]="",1,0)</f>
        <v>0</v>
      </c>
      <c r="C1073" s="1">
        <f>IF(Veg_Table[[#This Row],[DIAMETER]]="",1,0)</f>
        <v>0</v>
      </c>
      <c r="D1073" s="1">
        <f>IF(Veg_Table[[#This Row],[HEIGHT]]="",1,0)</f>
        <v>0</v>
      </c>
      <c r="E107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73" s="1">
        <f>IF(AND(Veg_Table[[#This Row],[TAT_RESULT]]="ABATE",Veg_Table[[#This Row],[PRESCRIP]]="NW_No Work"),1,0)</f>
        <v>0</v>
      </c>
      <c r="G1073" s="1">
        <f>IF(OR(Veg_Table[[#This Row],[Prescription R-Scale]]="NA",Veg_Table[[#This Row],[Diameter R-Scale]]="NA"),0,IF(Veg_Table[[#This Row],[Diameter R-Scale]]&lt;&gt;Veg_Table[[#This Row],[Prescription R-Scale]],1,0))</f>
        <v>0</v>
      </c>
      <c r="H1073" s="1">
        <f>IF(OR(AND(Veg_Table[[#This Row],[PRESCRIP]]="BC_Br Rmv", Veg_Table[[#This Row],[WOOD_MAN]]&lt;&gt;"Not Needed"),AND(Veg_Table[[#This Row],[PRESCRIP]]="BCS_Br Rmv+Trt", Veg_Table[[#This Row],[WOOD_MAN]]&lt;&gt;"Not Needed")),1,0)</f>
        <v>0</v>
      </c>
      <c r="I1073" s="1">
        <f ca="1">IF(AND(Veg_Table[[#This Row],[Prescription_Changed]]="Yes",Veg_Table[[#This Row],[TAT_RESULT]]=""),1,0)</f>
        <v>0</v>
      </c>
      <c r="J1073" s="1">
        <f ca="1">SUM(Veg_Table[[#This Row],[Prescription and Status do not match]:[Prescription_Edited_And_TAT_Is_Blank]])</f>
        <v>0</v>
      </c>
      <c r="K1073" s="1">
        <f ca="1">IF(Veg_Table[[#This Row],[Sum of Errors]]&gt;0,1,0)</f>
        <v>0</v>
      </c>
      <c r="L1073" s="1">
        <f>1</f>
        <v>1</v>
      </c>
      <c r="M107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073" s="1">
        <f>IF(OR(MID(Veg_Table[[#This Row],[PRESCRIP]],2,1)="1",MID(Veg_Table[[#This Row],[PRESCRIP]],2,1)="2",MID(Veg_Table[[#This Row],[PRESCRIP]],2,1)="3",MID(Veg_Table[[#This Row],[PRESCRIP]],2,1)="4"),_xlfn.NUMBERVALUE(MID(Veg_Table[[#This Row],[PRESCRIP]],2,1)),"NA")</f>
        <v>3</v>
      </c>
      <c r="O1073" s="1">
        <f>WEEKNUM(Veg_Table[[#This Row],[EVM_LAST_EDITED_Day]],2)</f>
        <v>20</v>
      </c>
      <c r="P1073" s="25">
        <f>IFERROR(DATE(YEAR(Veg_Table[[#This Row],[EVM_LAST_EDITED2]]),MONTH(Veg_Table[[#This Row],[EVM_LAST_EDITED2]]),DAY(Veg_Table[[#This Row],[EVM_LAST_EDITED2]])),DATE(2019,1,1))</f>
        <v>43964</v>
      </c>
      <c r="Q1073" s="3">
        <f>VALUE(SUBSTITUTE(Veg_Table[[#This Row],[EVM_LAST_EDITED]],",",""))</f>
        <v>43964.476374919002</v>
      </c>
      <c r="R1073" s="1" t="str">
        <f>_xlfn.IFNA(IF(Veg_Table[[#This Row],[EVM_LAST_EDITOR]]="","zBlank EVM Last Editor",VLOOKUP(Veg_Table[[#This Row],[EVM_LAST_EDITOR]],Roster_Table[#All],4,FALSE)),"zAWRR Not in Roster")</f>
        <v>NCR</v>
      </c>
      <c r="S1073" s="1" t="str">
        <f>_xlfn.IFNA(IF(Veg_Table[[#This Row],[EVM_LAST_EDITOR]]="","zBlank EVM Last Editor",VLOOKUP(Veg_Table[[#This Row],[EVM_LAST_EDITOR]],Roster_Table[#All],16,FALSE)),"zCompany_AWRR not in Roster")</f>
        <v>NCR_North Coast Resource Management</v>
      </c>
      <c r="T1073" s="2">
        <f>IFERROR(DATE(YEAR(Veg_Table[[#This Row],[Created2]]),MONTH(Veg_Table[[#This Row],[Created2]]),DAY(Veg_Table[[#This Row],[Created2]])),DATE(2019,1,1))</f>
        <v>43950</v>
      </c>
      <c r="U1073" s="3">
        <f>VALUE(SUBSTITUTE(Veg_Table[[#This Row],[Created]],",",""))</f>
        <v>43950.410393518498</v>
      </c>
      <c r="V1073" s="3" t="str">
        <f ca="1">IFERROR(_xlfn.IFNA(CELL("contents",INDIRECT(_xlfn.CONCAT("Veg_Table_Production_Data!",ADDRESS(MATCH(_xlfn.MAXIFS(#REF!,#REF!,"="&amp;Veg_Table[[#This Row],[AUTO_ID]],#REF!,"&lt;"&amp;Veg_Table[[#This Row],[EVM_LAST_EDITED_Day]]),#REF!,0),COLUMN(#REF!),4,1,)))),""),"")</f>
        <v/>
      </c>
      <c r="W1073" s="3" t="str">
        <f ca="1">IF(Veg_Table[[#This Row],[Previous_Prescription]]="","No",IF(Veg_Table[[#This Row],[Previous_Prescription]]=Veg_Table[[#This Row],[PRESCRIP]],"No","Yes"))</f>
        <v>No</v>
      </c>
      <c r="X1073" s="3" t="str">
        <f>IF(Veg_Table[[#This Row],[EVM_LAST_EDITED_Day]]=Veg_Table[[#This Row],[Created_Day]],"New","Old")</f>
        <v>Old</v>
      </c>
      <c r="Y1073" s="1">
        <f>IFERROR(IF(FIND("delete",LOWER(Veg_Table[[#This Row],[PI_COMMENTS]]))&gt;=1,1,0),0)</f>
        <v>0</v>
      </c>
      <c r="Z1073" s="1" t="str">
        <f>_xlfn.IFNA(IF(Veg_Table[[#This Row],[EVM_LAST_EDITOR]]="","Yes",VLOOKUP(Veg_Table[[#This Row],[EVM_LAST_EDITOR]],Roster_Table[#All],15,FALSE)),"Yes")</f>
        <v>No</v>
      </c>
      <c r="AA107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73" s="1" t="str">
        <f>_xlfn.IFNA(VLOOKUP(Veg_Table[[#This Row],[EVM_LAST_EDITOR]],Roster_Table[#All],3,FALSE),"zAWRR Not in Roster")</f>
        <v>Ben</v>
      </c>
      <c r="AC1073" s="1" t="str">
        <f>_xlfn.IFNA(VLOOKUP(Veg_Table[[#This Row],[EVM_LAST_EDITOR]],Roster_Table[#All],2,FALSE),"zAWRR Not in Roster")</f>
        <v>Chambers</v>
      </c>
      <c r="AD1073" s="1" t="str">
        <f>IF(_xlfn.CONCAT(Veg_Table[[#This Row],[First_Name]]," ",Veg_Table[[#This Row],[Last_Name]])="zAWRR Not in Roster zAWRR Not in Roster","zAWRR Not in Roster",_xlfn.CONCAT(Veg_Table[[#This Row],[First_Name]]," ",Veg_Table[[#This Row],[Last_Name]]))</f>
        <v>Ben Chambers</v>
      </c>
      <c r="AE1073">
        <v>3150857</v>
      </c>
      <c r="AF1073" t="s">
        <v>3776</v>
      </c>
      <c r="AG1073" t="s">
        <v>93</v>
      </c>
      <c r="AH1073" t="s">
        <v>3375</v>
      </c>
      <c r="AI1073" t="s">
        <v>3447</v>
      </c>
      <c r="AJ1073" t="s">
        <v>48</v>
      </c>
      <c r="AL1073" t="s">
        <v>22</v>
      </c>
      <c r="AM1073" t="s">
        <v>40</v>
      </c>
      <c r="AN1073" t="s">
        <v>25</v>
      </c>
      <c r="AO1073" t="s">
        <v>25</v>
      </c>
      <c r="AP1073">
        <v>35</v>
      </c>
      <c r="AQ1073">
        <v>65</v>
      </c>
      <c r="AR1073" t="s">
        <v>511</v>
      </c>
      <c r="AS1073" t="s">
        <v>545</v>
      </c>
      <c r="AT1073" t="s">
        <v>522</v>
      </c>
      <c r="AV1073" t="s">
        <v>512</v>
      </c>
      <c r="AW1073" t="s">
        <v>3777</v>
      </c>
      <c r="AX1073" t="s">
        <v>534</v>
      </c>
      <c r="AZ1073"/>
      <c r="BB1073" s="4"/>
      <c r="BD1073" t="s">
        <v>29</v>
      </c>
      <c r="BE1073" t="s">
        <v>25</v>
      </c>
      <c r="BF1073" t="s">
        <v>513</v>
      </c>
      <c r="BI1073" s="3"/>
      <c r="BJ1073" t="s">
        <v>3649</v>
      </c>
      <c r="BK1073" s="30" t="s">
        <v>360</v>
      </c>
      <c r="BL1073" s="3">
        <v>43964.476374918981</v>
      </c>
      <c r="BM1073" t="s">
        <v>31</v>
      </c>
      <c r="BN1073" t="s">
        <v>32</v>
      </c>
      <c r="BP1073" t="s">
        <v>3376</v>
      </c>
      <c r="BQ1073" t="s">
        <v>1025</v>
      </c>
      <c r="BR1073" t="s">
        <v>28</v>
      </c>
      <c r="BS1073" t="s">
        <v>28</v>
      </c>
      <c r="BT1073" t="s">
        <v>176</v>
      </c>
      <c r="BU1073" s="3">
        <v>43950.410393518519</v>
      </c>
      <c r="BV1073" t="s">
        <v>803</v>
      </c>
      <c r="BW1073" s="3">
        <v>43964.481133310182</v>
      </c>
      <c r="BX1073" t="s">
        <v>3778</v>
      </c>
      <c r="CG1073"/>
      <c r="CH1073"/>
      <c r="CI1073"/>
      <c r="CY1073"/>
      <c r="DA1073"/>
      <c r="DF1073"/>
    </row>
    <row r="1074" spans="1:110" x14ac:dyDescent="0.25">
      <c r="A1074" s="1">
        <f>IF(Veg_Table[[#This Row],[VP_STATUS]]="Hold",0,IF(OR(AND(Veg_Table[[#This Row],[PRESCRIP]]="NW_No Work",Veg_Table[[#This Row],[VP_STATUS]]&lt;&gt;"No Work Required Under EVM"),AND(Veg_Table[[#This Row],[VP_STATUS]]="No Work Required Under EVM",Veg_Table[[#This Row],[PRESCRIP]]&lt;&gt;"NW_No Work")),1,0))</f>
        <v>0</v>
      </c>
      <c r="B1074" s="1">
        <f>IF(Veg_Table[[#This Row],[SPECIES]]="",1,0)</f>
        <v>0</v>
      </c>
      <c r="C1074" s="1">
        <f>IF(Veg_Table[[#This Row],[DIAMETER]]="",1,0)</f>
        <v>0</v>
      </c>
      <c r="D1074" s="1">
        <f>IF(Veg_Table[[#This Row],[HEIGHT]]="",1,0)</f>
        <v>0</v>
      </c>
      <c r="E107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74" s="1">
        <f>IF(AND(Veg_Table[[#This Row],[TAT_RESULT]]="ABATE",Veg_Table[[#This Row],[PRESCRIP]]="NW_No Work"),1,0)</f>
        <v>0</v>
      </c>
      <c r="G1074" s="1">
        <f>IF(OR(Veg_Table[[#This Row],[Prescription R-Scale]]="NA",Veg_Table[[#This Row],[Diameter R-Scale]]="NA"),0,IF(Veg_Table[[#This Row],[Diameter R-Scale]]&lt;&gt;Veg_Table[[#This Row],[Prescription R-Scale]],1,0))</f>
        <v>0</v>
      </c>
      <c r="H1074" s="1">
        <f>IF(OR(AND(Veg_Table[[#This Row],[PRESCRIP]]="BC_Br Rmv", Veg_Table[[#This Row],[WOOD_MAN]]&lt;&gt;"Not Needed"),AND(Veg_Table[[#This Row],[PRESCRIP]]="BCS_Br Rmv+Trt", Veg_Table[[#This Row],[WOOD_MAN]]&lt;&gt;"Not Needed")),1,0)</f>
        <v>0</v>
      </c>
      <c r="I1074" s="1">
        <f ca="1">IF(AND(Veg_Table[[#This Row],[Prescription_Changed]]="Yes",Veg_Table[[#This Row],[TAT_RESULT]]=""),1,0)</f>
        <v>0</v>
      </c>
      <c r="J1074" s="1">
        <f ca="1">SUM(Veg_Table[[#This Row],[Prescription and Status do not match]:[Prescription_Edited_And_TAT_Is_Blank]])</f>
        <v>0</v>
      </c>
      <c r="K1074" s="1">
        <f ca="1">IF(Veg_Table[[#This Row],[Sum of Errors]]&gt;0,1,0)</f>
        <v>0</v>
      </c>
      <c r="L1074" s="1">
        <f>1</f>
        <v>1</v>
      </c>
      <c r="M107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074" s="1">
        <f>IF(OR(MID(Veg_Table[[#This Row],[PRESCRIP]],2,1)="1",MID(Veg_Table[[#This Row],[PRESCRIP]],2,1)="2",MID(Veg_Table[[#This Row],[PRESCRIP]],2,1)="3",MID(Veg_Table[[#This Row],[PRESCRIP]],2,1)="4"),_xlfn.NUMBERVALUE(MID(Veg_Table[[#This Row],[PRESCRIP]],2,1)),"NA")</f>
        <v>1</v>
      </c>
      <c r="O1074" s="1">
        <f>WEEKNUM(Veg_Table[[#This Row],[EVM_LAST_EDITED_Day]],2)</f>
        <v>20</v>
      </c>
      <c r="P1074" s="25">
        <f>IFERROR(DATE(YEAR(Veg_Table[[#This Row],[EVM_LAST_EDITED2]]),MONTH(Veg_Table[[#This Row],[EVM_LAST_EDITED2]]),DAY(Veg_Table[[#This Row],[EVM_LAST_EDITED2]])),DATE(2019,1,1))</f>
        <v>43964</v>
      </c>
      <c r="Q1074" s="3">
        <f>VALUE(SUBSTITUTE(Veg_Table[[#This Row],[EVM_LAST_EDITED]],",",""))</f>
        <v>43964.476374919002</v>
      </c>
      <c r="R1074" s="1" t="str">
        <f>_xlfn.IFNA(IF(Veg_Table[[#This Row],[EVM_LAST_EDITOR]]="","zBlank EVM Last Editor",VLOOKUP(Veg_Table[[#This Row],[EVM_LAST_EDITOR]],Roster_Table[#All],4,FALSE)),"zAWRR Not in Roster")</f>
        <v>NCR</v>
      </c>
      <c r="S1074" s="1" t="str">
        <f>_xlfn.IFNA(IF(Veg_Table[[#This Row],[EVM_LAST_EDITOR]]="","zBlank EVM Last Editor",VLOOKUP(Veg_Table[[#This Row],[EVM_LAST_EDITOR]],Roster_Table[#All],16,FALSE)),"zCompany_AWRR not in Roster")</f>
        <v>NCR_North Coast Resource Management</v>
      </c>
      <c r="T1074" s="2">
        <f>IFERROR(DATE(YEAR(Veg_Table[[#This Row],[Created2]]),MONTH(Veg_Table[[#This Row],[Created2]]),DAY(Veg_Table[[#This Row],[Created2]])),DATE(2019,1,1))</f>
        <v>43950</v>
      </c>
      <c r="U1074" s="3">
        <f>VALUE(SUBSTITUTE(Veg_Table[[#This Row],[Created]],",",""))</f>
        <v>43950.414502314801</v>
      </c>
      <c r="V1074" s="3" t="str">
        <f ca="1">IFERROR(_xlfn.IFNA(CELL("contents",INDIRECT(_xlfn.CONCAT("Veg_Table_Production_Data!",ADDRESS(MATCH(_xlfn.MAXIFS(#REF!,#REF!,"="&amp;Veg_Table[[#This Row],[AUTO_ID]],#REF!,"&lt;"&amp;Veg_Table[[#This Row],[EVM_LAST_EDITED_Day]]),#REF!,0),COLUMN(#REF!),4,1,)))),""),"")</f>
        <v/>
      </c>
      <c r="W1074" s="3" t="str">
        <f ca="1">IF(Veg_Table[[#This Row],[Previous_Prescription]]="","No",IF(Veg_Table[[#This Row],[Previous_Prescription]]=Veg_Table[[#This Row],[PRESCRIP]],"No","Yes"))</f>
        <v>No</v>
      </c>
      <c r="X1074" s="3" t="str">
        <f>IF(Veg_Table[[#This Row],[EVM_LAST_EDITED_Day]]=Veg_Table[[#This Row],[Created_Day]],"New","Old")</f>
        <v>Old</v>
      </c>
      <c r="Y1074" s="1">
        <f>IFERROR(IF(FIND("delete",LOWER(Veg_Table[[#This Row],[PI_COMMENTS]]))&gt;=1,1,0),0)</f>
        <v>0</v>
      </c>
      <c r="Z1074" s="1" t="str">
        <f>_xlfn.IFNA(IF(Veg_Table[[#This Row],[EVM_LAST_EDITOR]]="","Yes",VLOOKUP(Veg_Table[[#This Row],[EVM_LAST_EDITOR]],Roster_Table[#All],15,FALSE)),"Yes")</f>
        <v>No</v>
      </c>
      <c r="AA107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74" s="1" t="str">
        <f>_xlfn.IFNA(VLOOKUP(Veg_Table[[#This Row],[EVM_LAST_EDITOR]],Roster_Table[#All],3,FALSE),"zAWRR Not in Roster")</f>
        <v>Ben</v>
      </c>
      <c r="AC1074" s="1" t="str">
        <f>_xlfn.IFNA(VLOOKUP(Veg_Table[[#This Row],[EVM_LAST_EDITOR]],Roster_Table[#All],2,FALSE),"zAWRR Not in Roster")</f>
        <v>Chambers</v>
      </c>
      <c r="AD1074" s="1" t="str">
        <f>IF(_xlfn.CONCAT(Veg_Table[[#This Row],[First_Name]]," ",Veg_Table[[#This Row],[Last_Name]])="zAWRR Not in Roster zAWRR Not in Roster","zAWRR Not in Roster",_xlfn.CONCAT(Veg_Table[[#This Row],[First_Name]]," ",Veg_Table[[#This Row],[Last_Name]]))</f>
        <v>Ben Chambers</v>
      </c>
      <c r="AE1074">
        <v>3150858</v>
      </c>
      <c r="AF1074" t="s">
        <v>5490</v>
      </c>
      <c r="AG1074" t="s">
        <v>93</v>
      </c>
      <c r="AH1074" t="s">
        <v>3375</v>
      </c>
      <c r="AI1074" t="s">
        <v>3447</v>
      </c>
      <c r="AJ1074" t="s">
        <v>48</v>
      </c>
      <c r="AL1074" t="s">
        <v>22</v>
      </c>
      <c r="AM1074" t="s">
        <v>38</v>
      </c>
      <c r="AN1074" t="s">
        <v>25</v>
      </c>
      <c r="AO1074" t="s">
        <v>25</v>
      </c>
      <c r="AP1074">
        <v>4</v>
      </c>
      <c r="AQ1074">
        <v>20</v>
      </c>
      <c r="AR1074" t="s">
        <v>511</v>
      </c>
      <c r="AS1074" t="s">
        <v>45</v>
      </c>
      <c r="AT1074" t="s">
        <v>515</v>
      </c>
      <c r="AV1074" t="s">
        <v>512</v>
      </c>
      <c r="AW1074" t="s">
        <v>5491</v>
      </c>
      <c r="AX1074" t="s">
        <v>534</v>
      </c>
      <c r="AZ1074"/>
      <c r="BB1074" s="4"/>
      <c r="BD1074" t="s">
        <v>29</v>
      </c>
      <c r="BE1074" t="s">
        <v>25</v>
      </c>
      <c r="BF1074" t="s">
        <v>513</v>
      </c>
      <c r="BI1074" s="3"/>
      <c r="BJ1074" t="s">
        <v>1035</v>
      </c>
      <c r="BK1074" s="30" t="s">
        <v>360</v>
      </c>
      <c r="BL1074" s="3">
        <v>43964.476374918981</v>
      </c>
      <c r="BM1074" t="s">
        <v>31</v>
      </c>
      <c r="BN1074" t="s">
        <v>32</v>
      </c>
      <c r="BP1074" t="s">
        <v>3376</v>
      </c>
      <c r="BQ1074" t="s">
        <v>1025</v>
      </c>
      <c r="BR1074" t="s">
        <v>28</v>
      </c>
      <c r="BS1074" t="s">
        <v>28</v>
      </c>
      <c r="BT1074" t="s">
        <v>176</v>
      </c>
      <c r="BU1074" s="3">
        <v>43950.414502314816</v>
      </c>
      <c r="BV1074" t="s">
        <v>803</v>
      </c>
      <c r="BW1074" s="3">
        <v>43964.481133310182</v>
      </c>
      <c r="BX1074" t="s">
        <v>5492</v>
      </c>
      <c r="CG1074"/>
      <c r="CH1074"/>
      <c r="CI1074"/>
      <c r="CY1074"/>
      <c r="DA1074"/>
      <c r="DF1074"/>
    </row>
    <row r="1075" spans="1:110" x14ac:dyDescent="0.25">
      <c r="A1075" s="1">
        <f>IF(Veg_Table[[#This Row],[VP_STATUS]]="Hold",0,IF(OR(AND(Veg_Table[[#This Row],[PRESCRIP]]="NW_No Work",Veg_Table[[#This Row],[VP_STATUS]]&lt;&gt;"No Work Required Under EVM"),AND(Veg_Table[[#This Row],[VP_STATUS]]="No Work Required Under EVM",Veg_Table[[#This Row],[PRESCRIP]]&lt;&gt;"NW_No Work")),1,0))</f>
        <v>0</v>
      </c>
      <c r="B1075" s="1">
        <f>IF(Veg_Table[[#This Row],[SPECIES]]="",1,0)</f>
        <v>0</v>
      </c>
      <c r="C1075" s="1">
        <f>IF(Veg_Table[[#This Row],[DIAMETER]]="",1,0)</f>
        <v>0</v>
      </c>
      <c r="D1075" s="1">
        <f>IF(Veg_Table[[#This Row],[HEIGHT]]="",1,0)</f>
        <v>0</v>
      </c>
      <c r="E107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75" s="1">
        <f>IF(AND(Veg_Table[[#This Row],[TAT_RESULT]]="ABATE",Veg_Table[[#This Row],[PRESCRIP]]="NW_No Work"),1,0)</f>
        <v>0</v>
      </c>
      <c r="G1075" s="1">
        <f>IF(OR(Veg_Table[[#This Row],[Prescription R-Scale]]="NA",Veg_Table[[#This Row],[Diameter R-Scale]]="NA"),0,IF(Veg_Table[[#This Row],[Diameter R-Scale]]&lt;&gt;Veg_Table[[#This Row],[Prescription R-Scale]],1,0))</f>
        <v>0</v>
      </c>
      <c r="H1075" s="1">
        <f>IF(OR(AND(Veg_Table[[#This Row],[PRESCRIP]]="BC_Br Rmv", Veg_Table[[#This Row],[WOOD_MAN]]&lt;&gt;"Not Needed"),AND(Veg_Table[[#This Row],[PRESCRIP]]="BCS_Br Rmv+Trt", Veg_Table[[#This Row],[WOOD_MAN]]&lt;&gt;"Not Needed")),1,0)</f>
        <v>0</v>
      </c>
      <c r="I1075" s="1">
        <f ca="1">IF(AND(Veg_Table[[#This Row],[Prescription_Changed]]="Yes",Veg_Table[[#This Row],[TAT_RESULT]]=""),1,0)</f>
        <v>0</v>
      </c>
      <c r="J1075" s="1">
        <f ca="1">SUM(Veg_Table[[#This Row],[Prescription and Status do not match]:[Prescription_Edited_And_TAT_Is_Blank]])</f>
        <v>0</v>
      </c>
      <c r="K1075" s="1">
        <f ca="1">IF(Veg_Table[[#This Row],[Sum of Errors]]&gt;0,1,0)</f>
        <v>0</v>
      </c>
      <c r="L1075" s="1">
        <f>1</f>
        <v>1</v>
      </c>
      <c r="M107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075" s="1" t="str">
        <f>IF(OR(MID(Veg_Table[[#This Row],[PRESCRIP]],2,1)="1",MID(Veg_Table[[#This Row],[PRESCRIP]],2,1)="2",MID(Veg_Table[[#This Row],[PRESCRIP]],2,1)="3",MID(Veg_Table[[#This Row],[PRESCRIP]],2,1)="4"),_xlfn.NUMBERVALUE(MID(Veg_Table[[#This Row],[PRESCRIP]],2,1)),"NA")</f>
        <v>NA</v>
      </c>
      <c r="O1075" s="1">
        <f>WEEKNUM(Veg_Table[[#This Row],[EVM_LAST_EDITED_Day]],2)</f>
        <v>20</v>
      </c>
      <c r="P1075" s="25">
        <f>IFERROR(DATE(YEAR(Veg_Table[[#This Row],[EVM_LAST_EDITED2]]),MONTH(Veg_Table[[#This Row],[EVM_LAST_EDITED2]]),DAY(Veg_Table[[#This Row],[EVM_LAST_EDITED2]])),DATE(2019,1,1))</f>
        <v>43964</v>
      </c>
      <c r="Q1075" s="3">
        <f>VALUE(SUBSTITUTE(Veg_Table[[#This Row],[EVM_LAST_EDITED]],",",""))</f>
        <v>43964.476374919002</v>
      </c>
      <c r="R1075" s="1" t="str">
        <f>_xlfn.IFNA(IF(Veg_Table[[#This Row],[EVM_LAST_EDITOR]]="","zBlank EVM Last Editor",VLOOKUP(Veg_Table[[#This Row],[EVM_LAST_EDITOR]],Roster_Table[#All],4,FALSE)),"zAWRR Not in Roster")</f>
        <v>NCR</v>
      </c>
      <c r="S1075" s="1" t="str">
        <f>_xlfn.IFNA(IF(Veg_Table[[#This Row],[EVM_LAST_EDITOR]]="","zBlank EVM Last Editor",VLOOKUP(Veg_Table[[#This Row],[EVM_LAST_EDITOR]],Roster_Table[#All],16,FALSE)),"zCompany_AWRR not in Roster")</f>
        <v>NCR_North Coast Resource Management</v>
      </c>
      <c r="T1075" s="2">
        <f>IFERROR(DATE(YEAR(Veg_Table[[#This Row],[Created2]]),MONTH(Veg_Table[[#This Row],[Created2]]),DAY(Veg_Table[[#This Row],[Created2]])),DATE(2019,1,1))</f>
        <v>43950</v>
      </c>
      <c r="U1075" s="3">
        <f>VALUE(SUBSTITUTE(Veg_Table[[#This Row],[Created]],",",""))</f>
        <v>43950.416203703702</v>
      </c>
      <c r="V1075" s="3" t="str">
        <f ca="1">IFERROR(_xlfn.IFNA(CELL("contents",INDIRECT(_xlfn.CONCAT("Veg_Table_Production_Data!",ADDRESS(MATCH(_xlfn.MAXIFS(#REF!,#REF!,"="&amp;Veg_Table[[#This Row],[AUTO_ID]],#REF!,"&lt;"&amp;Veg_Table[[#This Row],[EVM_LAST_EDITED_Day]]),#REF!,0),COLUMN(#REF!),4,1,)))),""),"")</f>
        <v/>
      </c>
      <c r="W1075" s="3" t="str">
        <f ca="1">IF(Veg_Table[[#This Row],[Previous_Prescription]]="","No",IF(Veg_Table[[#This Row],[Previous_Prescription]]=Veg_Table[[#This Row],[PRESCRIP]],"No","Yes"))</f>
        <v>No</v>
      </c>
      <c r="X1075" s="3" t="str">
        <f>IF(Veg_Table[[#This Row],[EVM_LAST_EDITED_Day]]=Veg_Table[[#This Row],[Created_Day]],"New","Old")</f>
        <v>Old</v>
      </c>
      <c r="Y1075" s="1">
        <f>IFERROR(IF(FIND("delete",LOWER(Veg_Table[[#This Row],[PI_COMMENTS]]))&gt;=1,1,0),0)</f>
        <v>0</v>
      </c>
      <c r="Z1075" s="1" t="str">
        <f>_xlfn.IFNA(IF(Veg_Table[[#This Row],[EVM_LAST_EDITOR]]="","Yes",VLOOKUP(Veg_Table[[#This Row],[EVM_LAST_EDITOR]],Roster_Table[#All],15,FALSE)),"Yes")</f>
        <v>No</v>
      </c>
      <c r="AA107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75" s="1" t="str">
        <f>_xlfn.IFNA(VLOOKUP(Veg_Table[[#This Row],[EVM_LAST_EDITOR]],Roster_Table[#All],3,FALSE),"zAWRR Not in Roster")</f>
        <v>Ben</v>
      </c>
      <c r="AC1075" s="1" t="str">
        <f>_xlfn.IFNA(VLOOKUP(Veg_Table[[#This Row],[EVM_LAST_EDITOR]],Roster_Table[#All],2,FALSE),"zAWRR Not in Roster")</f>
        <v>Chambers</v>
      </c>
      <c r="AD1075" s="1" t="str">
        <f>IF(_xlfn.CONCAT(Veg_Table[[#This Row],[First_Name]]," ",Veg_Table[[#This Row],[Last_Name]])="zAWRR Not in Roster zAWRR Not in Roster","zAWRR Not in Roster",_xlfn.CONCAT(Veg_Table[[#This Row],[First_Name]]," ",Veg_Table[[#This Row],[Last_Name]]))</f>
        <v>Ben Chambers</v>
      </c>
      <c r="AE1075">
        <v>3150859</v>
      </c>
      <c r="AF1075" t="s">
        <v>5493</v>
      </c>
      <c r="AG1075" t="s">
        <v>93</v>
      </c>
      <c r="AH1075" t="s">
        <v>3375</v>
      </c>
      <c r="AI1075" t="s">
        <v>3447</v>
      </c>
      <c r="AJ1075" t="s">
        <v>48</v>
      </c>
      <c r="AL1075" t="s">
        <v>22</v>
      </c>
      <c r="AM1075" t="s">
        <v>38</v>
      </c>
      <c r="AN1075" t="s">
        <v>25</v>
      </c>
      <c r="AO1075" t="s">
        <v>25</v>
      </c>
      <c r="AP1075">
        <v>13</v>
      </c>
      <c r="AQ1075">
        <v>60</v>
      </c>
      <c r="AR1075" t="s">
        <v>511</v>
      </c>
      <c r="AS1075" t="s">
        <v>56</v>
      </c>
      <c r="AT1075" t="s">
        <v>26</v>
      </c>
      <c r="AV1075" t="s">
        <v>512</v>
      </c>
      <c r="AW1075" t="s">
        <v>5494</v>
      </c>
      <c r="AX1075" t="s">
        <v>534</v>
      </c>
      <c r="AZ1075"/>
      <c r="BB1075" s="4"/>
      <c r="BD1075" t="s">
        <v>29</v>
      </c>
      <c r="BE1075" t="s">
        <v>25</v>
      </c>
      <c r="BF1075" t="s">
        <v>513</v>
      </c>
      <c r="BI1075" s="3"/>
      <c r="BJ1075" t="s">
        <v>1435</v>
      </c>
      <c r="BK1075" s="30" t="s">
        <v>360</v>
      </c>
      <c r="BL1075" s="3">
        <v>43964.476374918981</v>
      </c>
      <c r="BM1075" t="s">
        <v>31</v>
      </c>
      <c r="BN1075" t="s">
        <v>32</v>
      </c>
      <c r="BP1075" t="s">
        <v>3376</v>
      </c>
      <c r="BQ1075" t="s">
        <v>1025</v>
      </c>
      <c r="BR1075" t="s">
        <v>28</v>
      </c>
      <c r="BS1075" t="s">
        <v>28</v>
      </c>
      <c r="BT1075" t="s">
        <v>176</v>
      </c>
      <c r="BU1075" s="3">
        <v>43950.416203703702</v>
      </c>
      <c r="BV1075" t="s">
        <v>803</v>
      </c>
      <c r="BW1075" s="3">
        <v>43964.481133310182</v>
      </c>
      <c r="BX1075" t="s">
        <v>5495</v>
      </c>
      <c r="CG1075"/>
      <c r="CH1075"/>
      <c r="CI1075"/>
      <c r="CY1075"/>
      <c r="DA1075"/>
      <c r="DF1075"/>
    </row>
    <row r="1076" spans="1:110" x14ac:dyDescent="0.25">
      <c r="A1076" s="1">
        <f>IF(Veg_Table[[#This Row],[VP_STATUS]]="Hold",0,IF(OR(AND(Veg_Table[[#This Row],[PRESCRIP]]="NW_No Work",Veg_Table[[#This Row],[VP_STATUS]]&lt;&gt;"No Work Required Under EVM"),AND(Veg_Table[[#This Row],[VP_STATUS]]="No Work Required Under EVM",Veg_Table[[#This Row],[PRESCRIP]]&lt;&gt;"NW_No Work")),1,0))</f>
        <v>0</v>
      </c>
      <c r="B1076" s="1">
        <f>IF(Veg_Table[[#This Row],[SPECIES]]="",1,0)</f>
        <v>0</v>
      </c>
      <c r="C1076" s="1">
        <f>IF(Veg_Table[[#This Row],[DIAMETER]]="",1,0)</f>
        <v>0</v>
      </c>
      <c r="D1076" s="1">
        <f>IF(Veg_Table[[#This Row],[HEIGHT]]="",1,0)</f>
        <v>0</v>
      </c>
      <c r="E107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76" s="1">
        <f>IF(AND(Veg_Table[[#This Row],[TAT_RESULT]]="ABATE",Veg_Table[[#This Row],[PRESCRIP]]="NW_No Work"),1,0)</f>
        <v>0</v>
      </c>
      <c r="G1076" s="1">
        <f>IF(OR(Veg_Table[[#This Row],[Prescription R-Scale]]="NA",Veg_Table[[#This Row],[Diameter R-Scale]]="NA"),0,IF(Veg_Table[[#This Row],[Diameter R-Scale]]&lt;&gt;Veg_Table[[#This Row],[Prescription R-Scale]],1,0))</f>
        <v>0</v>
      </c>
      <c r="H1076" s="1">
        <f>IF(OR(AND(Veg_Table[[#This Row],[PRESCRIP]]="BC_Br Rmv", Veg_Table[[#This Row],[WOOD_MAN]]&lt;&gt;"Not Needed"),AND(Veg_Table[[#This Row],[PRESCRIP]]="BCS_Br Rmv+Trt", Veg_Table[[#This Row],[WOOD_MAN]]&lt;&gt;"Not Needed")),1,0)</f>
        <v>0</v>
      </c>
      <c r="I1076" s="1">
        <f ca="1">IF(AND(Veg_Table[[#This Row],[Prescription_Changed]]="Yes",Veg_Table[[#This Row],[TAT_RESULT]]=""),1,0)</f>
        <v>0</v>
      </c>
      <c r="J1076" s="1">
        <f ca="1">SUM(Veg_Table[[#This Row],[Prescription and Status do not match]:[Prescription_Edited_And_TAT_Is_Blank]])</f>
        <v>0</v>
      </c>
      <c r="K1076" s="1">
        <f ca="1">IF(Veg_Table[[#This Row],[Sum of Errors]]&gt;0,1,0)</f>
        <v>0</v>
      </c>
      <c r="L1076" s="1">
        <f>1</f>
        <v>1</v>
      </c>
      <c r="M107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1076" s="1">
        <f>IF(OR(MID(Veg_Table[[#This Row],[PRESCRIP]],2,1)="1",MID(Veg_Table[[#This Row],[PRESCRIP]],2,1)="2",MID(Veg_Table[[#This Row],[PRESCRIP]],2,1)="3",MID(Veg_Table[[#This Row],[PRESCRIP]],2,1)="4"),_xlfn.NUMBERVALUE(MID(Veg_Table[[#This Row],[PRESCRIP]],2,1)),"NA")</f>
        <v>4</v>
      </c>
      <c r="O1076" s="1">
        <f>WEEKNUM(Veg_Table[[#This Row],[EVM_LAST_EDITED_Day]],2)</f>
        <v>20</v>
      </c>
      <c r="P1076" s="25">
        <f>IFERROR(DATE(YEAR(Veg_Table[[#This Row],[EVM_LAST_EDITED2]]),MONTH(Veg_Table[[#This Row],[EVM_LAST_EDITED2]]),DAY(Veg_Table[[#This Row],[EVM_LAST_EDITED2]])),DATE(2019,1,1))</f>
        <v>43964</v>
      </c>
      <c r="Q1076" s="3">
        <f>VALUE(SUBSTITUTE(Veg_Table[[#This Row],[EVM_LAST_EDITED]],",",""))</f>
        <v>43964.476374919002</v>
      </c>
      <c r="R1076" s="1" t="str">
        <f>_xlfn.IFNA(IF(Veg_Table[[#This Row],[EVM_LAST_EDITOR]]="","zBlank EVM Last Editor",VLOOKUP(Veg_Table[[#This Row],[EVM_LAST_EDITOR]],Roster_Table[#All],4,FALSE)),"zAWRR Not in Roster")</f>
        <v>NCR</v>
      </c>
      <c r="S1076" s="1" t="str">
        <f>_xlfn.IFNA(IF(Veg_Table[[#This Row],[EVM_LAST_EDITOR]]="","zBlank EVM Last Editor",VLOOKUP(Veg_Table[[#This Row],[EVM_LAST_EDITOR]],Roster_Table[#All],16,FALSE)),"zCompany_AWRR not in Roster")</f>
        <v>NCR_North Coast Resource Management</v>
      </c>
      <c r="T1076" s="2">
        <f>IFERROR(DATE(YEAR(Veg_Table[[#This Row],[Created2]]),MONTH(Veg_Table[[#This Row],[Created2]]),DAY(Veg_Table[[#This Row],[Created2]])),DATE(2019,1,1))</f>
        <v>43950</v>
      </c>
      <c r="U1076" s="3">
        <f>VALUE(SUBSTITUTE(Veg_Table[[#This Row],[Created]],",",""))</f>
        <v>43950.424189814803</v>
      </c>
      <c r="V1076" s="3" t="str">
        <f ca="1">IFERROR(_xlfn.IFNA(CELL("contents",INDIRECT(_xlfn.CONCAT("Veg_Table_Production_Data!",ADDRESS(MATCH(_xlfn.MAXIFS(#REF!,#REF!,"="&amp;Veg_Table[[#This Row],[AUTO_ID]],#REF!,"&lt;"&amp;Veg_Table[[#This Row],[EVM_LAST_EDITED_Day]]),#REF!,0),COLUMN(#REF!),4,1,)))),""),"")</f>
        <v/>
      </c>
      <c r="W1076" s="3" t="str">
        <f ca="1">IF(Veg_Table[[#This Row],[Previous_Prescription]]="","No",IF(Veg_Table[[#This Row],[Previous_Prescription]]=Veg_Table[[#This Row],[PRESCRIP]],"No","Yes"))</f>
        <v>No</v>
      </c>
      <c r="X1076" s="3" t="str">
        <f>IF(Veg_Table[[#This Row],[EVM_LAST_EDITED_Day]]=Veg_Table[[#This Row],[Created_Day]],"New","Old")</f>
        <v>Old</v>
      </c>
      <c r="Y1076" s="1">
        <f>IFERROR(IF(FIND("delete",LOWER(Veg_Table[[#This Row],[PI_COMMENTS]]))&gt;=1,1,0),0)</f>
        <v>0</v>
      </c>
      <c r="Z1076" s="1" t="str">
        <f>_xlfn.IFNA(IF(Veg_Table[[#This Row],[EVM_LAST_EDITOR]]="","Yes",VLOOKUP(Veg_Table[[#This Row],[EVM_LAST_EDITOR]],Roster_Table[#All],15,FALSE)),"Yes")</f>
        <v>No</v>
      </c>
      <c r="AA107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76" s="1" t="str">
        <f>_xlfn.IFNA(VLOOKUP(Veg_Table[[#This Row],[EVM_LAST_EDITOR]],Roster_Table[#All],3,FALSE),"zAWRR Not in Roster")</f>
        <v>Ben</v>
      </c>
      <c r="AC1076" s="1" t="str">
        <f>_xlfn.IFNA(VLOOKUP(Veg_Table[[#This Row],[EVM_LAST_EDITOR]],Roster_Table[#All],2,FALSE),"zAWRR Not in Roster")</f>
        <v>Chambers</v>
      </c>
      <c r="AD1076" s="1" t="str">
        <f>IF(_xlfn.CONCAT(Veg_Table[[#This Row],[First_Name]]," ",Veg_Table[[#This Row],[Last_Name]])="zAWRR Not in Roster zAWRR Not in Roster","zAWRR Not in Roster",_xlfn.CONCAT(Veg_Table[[#This Row],[First_Name]]," ",Veg_Table[[#This Row],[Last_Name]]))</f>
        <v>Ben Chambers</v>
      </c>
      <c r="AE1076">
        <v>3150861</v>
      </c>
      <c r="AF1076" t="s">
        <v>3797</v>
      </c>
      <c r="AG1076" t="s">
        <v>93</v>
      </c>
      <c r="AH1076" t="s">
        <v>3375</v>
      </c>
      <c r="AI1076" t="s">
        <v>3447</v>
      </c>
      <c r="AJ1076" t="s">
        <v>48</v>
      </c>
      <c r="AL1076" t="s">
        <v>22</v>
      </c>
      <c r="AM1076" t="s">
        <v>23</v>
      </c>
      <c r="AN1076" t="s">
        <v>25</v>
      </c>
      <c r="AO1076" t="s">
        <v>25</v>
      </c>
      <c r="AP1076">
        <v>103</v>
      </c>
      <c r="AQ1076">
        <v>65</v>
      </c>
      <c r="AR1076" t="s">
        <v>511</v>
      </c>
      <c r="AS1076" t="s">
        <v>905</v>
      </c>
      <c r="AT1076" t="s">
        <v>522</v>
      </c>
      <c r="AV1076" t="s">
        <v>512</v>
      </c>
      <c r="AW1076" t="s">
        <v>3798</v>
      </c>
      <c r="AX1076" t="s">
        <v>534</v>
      </c>
      <c r="AZ1076"/>
      <c r="BB1076" s="4"/>
      <c r="BD1076" t="s">
        <v>29</v>
      </c>
      <c r="BE1076" t="s">
        <v>25</v>
      </c>
      <c r="BF1076" t="s">
        <v>513</v>
      </c>
      <c r="BI1076" s="3"/>
      <c r="BJ1076" t="s">
        <v>3799</v>
      </c>
      <c r="BK1076" s="30" t="s">
        <v>360</v>
      </c>
      <c r="BL1076" s="3">
        <v>43964.476374918981</v>
      </c>
      <c r="BM1076" t="s">
        <v>31</v>
      </c>
      <c r="BN1076" t="s">
        <v>32</v>
      </c>
      <c r="BP1076" t="s">
        <v>3376</v>
      </c>
      <c r="BQ1076" t="s">
        <v>1025</v>
      </c>
      <c r="BR1076" t="s">
        <v>28</v>
      </c>
      <c r="BS1076" t="s">
        <v>28</v>
      </c>
      <c r="BT1076" t="s">
        <v>176</v>
      </c>
      <c r="BU1076" s="3">
        <v>43950.424189814818</v>
      </c>
      <c r="BV1076" t="s">
        <v>803</v>
      </c>
      <c r="BW1076" s="3">
        <v>43964.481133310182</v>
      </c>
      <c r="BX1076" t="s">
        <v>3800</v>
      </c>
      <c r="CG1076"/>
      <c r="CH1076"/>
      <c r="CI1076"/>
      <c r="CY1076"/>
      <c r="DA1076"/>
      <c r="DF1076"/>
    </row>
    <row r="1077" spans="1:110" x14ac:dyDescent="0.25">
      <c r="A1077" s="1">
        <f>IF(Veg_Table[[#This Row],[VP_STATUS]]="Hold",0,IF(OR(AND(Veg_Table[[#This Row],[PRESCRIP]]="NW_No Work",Veg_Table[[#This Row],[VP_STATUS]]&lt;&gt;"No Work Required Under EVM"),AND(Veg_Table[[#This Row],[VP_STATUS]]="No Work Required Under EVM",Veg_Table[[#This Row],[PRESCRIP]]&lt;&gt;"NW_No Work")),1,0))</f>
        <v>0</v>
      </c>
      <c r="B1077" s="1">
        <f>IF(Veg_Table[[#This Row],[SPECIES]]="",1,0)</f>
        <v>0</v>
      </c>
      <c r="C1077" s="1">
        <f>IF(Veg_Table[[#This Row],[DIAMETER]]="",1,0)</f>
        <v>0</v>
      </c>
      <c r="D1077" s="1">
        <f>IF(Veg_Table[[#This Row],[HEIGHT]]="",1,0)</f>
        <v>0</v>
      </c>
      <c r="E107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77" s="1">
        <f>IF(AND(Veg_Table[[#This Row],[TAT_RESULT]]="ABATE",Veg_Table[[#This Row],[PRESCRIP]]="NW_No Work"),1,0)</f>
        <v>0</v>
      </c>
      <c r="G1077" s="1">
        <f>IF(OR(Veg_Table[[#This Row],[Prescription R-Scale]]="NA",Veg_Table[[#This Row],[Diameter R-Scale]]="NA"),0,IF(Veg_Table[[#This Row],[Diameter R-Scale]]&lt;&gt;Veg_Table[[#This Row],[Prescription R-Scale]],1,0))</f>
        <v>0</v>
      </c>
      <c r="H1077" s="1">
        <f>IF(OR(AND(Veg_Table[[#This Row],[PRESCRIP]]="BC_Br Rmv", Veg_Table[[#This Row],[WOOD_MAN]]&lt;&gt;"Not Needed"),AND(Veg_Table[[#This Row],[PRESCRIP]]="BCS_Br Rmv+Trt", Veg_Table[[#This Row],[WOOD_MAN]]&lt;&gt;"Not Needed")),1,0)</f>
        <v>0</v>
      </c>
      <c r="I1077" s="1">
        <f ca="1">IF(AND(Veg_Table[[#This Row],[Prescription_Changed]]="Yes",Veg_Table[[#This Row],[TAT_RESULT]]=""),1,0)</f>
        <v>0</v>
      </c>
      <c r="J1077" s="1">
        <f ca="1">SUM(Veg_Table[[#This Row],[Prescription and Status do not match]:[Prescription_Edited_And_TAT_Is_Blank]])</f>
        <v>0</v>
      </c>
      <c r="K1077" s="1">
        <f ca="1">IF(Veg_Table[[#This Row],[Sum of Errors]]&gt;0,1,0)</f>
        <v>0</v>
      </c>
      <c r="L1077" s="1">
        <f>1</f>
        <v>1</v>
      </c>
      <c r="M107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077" s="1">
        <f>IF(OR(MID(Veg_Table[[#This Row],[PRESCRIP]],2,1)="1",MID(Veg_Table[[#This Row],[PRESCRIP]],2,1)="2",MID(Veg_Table[[#This Row],[PRESCRIP]],2,1)="3",MID(Veg_Table[[#This Row],[PRESCRIP]],2,1)="4"),_xlfn.NUMBERVALUE(MID(Veg_Table[[#This Row],[PRESCRIP]],2,1)),"NA")</f>
        <v>1</v>
      </c>
      <c r="O1077" s="1">
        <f>WEEKNUM(Veg_Table[[#This Row],[EVM_LAST_EDITED_Day]],2)</f>
        <v>20</v>
      </c>
      <c r="P1077" s="25">
        <f>IFERROR(DATE(YEAR(Veg_Table[[#This Row],[EVM_LAST_EDITED2]]),MONTH(Veg_Table[[#This Row],[EVM_LAST_EDITED2]]),DAY(Veg_Table[[#This Row],[EVM_LAST_EDITED2]])),DATE(2019,1,1))</f>
        <v>43964</v>
      </c>
      <c r="Q1077" s="3">
        <f>VALUE(SUBSTITUTE(Veg_Table[[#This Row],[EVM_LAST_EDITED]],",",""))</f>
        <v>43964.476374919002</v>
      </c>
      <c r="R1077" s="1" t="str">
        <f>_xlfn.IFNA(IF(Veg_Table[[#This Row],[EVM_LAST_EDITOR]]="","zBlank EVM Last Editor",VLOOKUP(Veg_Table[[#This Row],[EVM_LAST_EDITOR]],Roster_Table[#All],4,FALSE)),"zAWRR Not in Roster")</f>
        <v>NCR</v>
      </c>
      <c r="S1077" s="1" t="str">
        <f>_xlfn.IFNA(IF(Veg_Table[[#This Row],[EVM_LAST_EDITOR]]="","zBlank EVM Last Editor",VLOOKUP(Veg_Table[[#This Row],[EVM_LAST_EDITOR]],Roster_Table[#All],16,FALSE)),"zCompany_AWRR not in Roster")</f>
        <v>NCR_North Coast Resource Management</v>
      </c>
      <c r="T1077" s="2">
        <f>IFERROR(DATE(YEAR(Veg_Table[[#This Row],[Created2]]),MONTH(Veg_Table[[#This Row],[Created2]]),DAY(Veg_Table[[#This Row],[Created2]])),DATE(2019,1,1))</f>
        <v>43950</v>
      </c>
      <c r="U1077" s="3">
        <f>VALUE(SUBSTITUTE(Veg_Table[[#This Row],[Created]],",",""))</f>
        <v>43950.433032407404</v>
      </c>
      <c r="V1077" s="3" t="str">
        <f ca="1">IFERROR(_xlfn.IFNA(CELL("contents",INDIRECT(_xlfn.CONCAT("Veg_Table_Production_Data!",ADDRESS(MATCH(_xlfn.MAXIFS(#REF!,#REF!,"="&amp;Veg_Table[[#This Row],[AUTO_ID]],#REF!,"&lt;"&amp;Veg_Table[[#This Row],[EVM_LAST_EDITED_Day]]),#REF!,0),COLUMN(#REF!),4,1,)))),""),"")</f>
        <v/>
      </c>
      <c r="W1077" s="3" t="str">
        <f ca="1">IF(Veg_Table[[#This Row],[Previous_Prescription]]="","No",IF(Veg_Table[[#This Row],[Previous_Prescription]]=Veg_Table[[#This Row],[PRESCRIP]],"No","Yes"))</f>
        <v>No</v>
      </c>
      <c r="X1077" s="3" t="str">
        <f>IF(Veg_Table[[#This Row],[EVM_LAST_EDITED_Day]]=Veg_Table[[#This Row],[Created_Day]],"New","Old")</f>
        <v>Old</v>
      </c>
      <c r="Y1077" s="1">
        <f>IFERROR(IF(FIND("delete",LOWER(Veg_Table[[#This Row],[PI_COMMENTS]]))&gt;=1,1,0),0)</f>
        <v>0</v>
      </c>
      <c r="Z1077" s="1" t="str">
        <f>_xlfn.IFNA(IF(Veg_Table[[#This Row],[EVM_LAST_EDITOR]]="","Yes",VLOOKUP(Veg_Table[[#This Row],[EVM_LAST_EDITOR]],Roster_Table[#All],15,FALSE)),"Yes")</f>
        <v>No</v>
      </c>
      <c r="AA107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77" s="1" t="str">
        <f>_xlfn.IFNA(VLOOKUP(Veg_Table[[#This Row],[EVM_LAST_EDITOR]],Roster_Table[#All],3,FALSE),"zAWRR Not in Roster")</f>
        <v>Ben</v>
      </c>
      <c r="AC1077" s="1" t="str">
        <f>_xlfn.IFNA(VLOOKUP(Veg_Table[[#This Row],[EVM_LAST_EDITOR]],Roster_Table[#All],2,FALSE),"zAWRR Not in Roster")</f>
        <v>Chambers</v>
      </c>
      <c r="AD1077" s="1" t="str">
        <f>IF(_xlfn.CONCAT(Veg_Table[[#This Row],[First_Name]]," ",Veg_Table[[#This Row],[Last_Name]])="zAWRR Not in Roster zAWRR Not in Roster","zAWRR Not in Roster",_xlfn.CONCAT(Veg_Table[[#This Row],[First_Name]]," ",Veg_Table[[#This Row],[Last_Name]]))</f>
        <v>Ben Chambers</v>
      </c>
      <c r="AE1077">
        <v>3150862</v>
      </c>
      <c r="AF1077" t="s">
        <v>3785</v>
      </c>
      <c r="AG1077" t="s">
        <v>93</v>
      </c>
      <c r="AH1077" t="s">
        <v>3375</v>
      </c>
      <c r="AI1077" t="s">
        <v>3447</v>
      </c>
      <c r="AJ1077" t="s">
        <v>48</v>
      </c>
      <c r="AL1077" t="s">
        <v>22</v>
      </c>
      <c r="AM1077" t="s">
        <v>38</v>
      </c>
      <c r="AN1077" t="s">
        <v>25</v>
      </c>
      <c r="AO1077" t="s">
        <v>25</v>
      </c>
      <c r="AP1077">
        <v>11</v>
      </c>
      <c r="AQ1077">
        <v>60</v>
      </c>
      <c r="AR1077" t="s">
        <v>511</v>
      </c>
      <c r="AS1077" t="s">
        <v>45</v>
      </c>
      <c r="AT1077" t="s">
        <v>515</v>
      </c>
      <c r="AV1077" t="s">
        <v>512</v>
      </c>
      <c r="AW1077" t="s">
        <v>3786</v>
      </c>
      <c r="AX1077" t="s">
        <v>534</v>
      </c>
      <c r="AZ1077"/>
      <c r="BB1077" s="4"/>
      <c r="BD1077" t="s">
        <v>29</v>
      </c>
      <c r="BE1077" t="s">
        <v>25</v>
      </c>
      <c r="BF1077" t="s">
        <v>513</v>
      </c>
      <c r="BI1077" s="3"/>
      <c r="BJ1077" t="s">
        <v>463</v>
      </c>
      <c r="BK1077" s="30" t="s">
        <v>360</v>
      </c>
      <c r="BL1077" s="3">
        <v>43964.476374918981</v>
      </c>
      <c r="BM1077" t="s">
        <v>31</v>
      </c>
      <c r="BN1077" t="s">
        <v>32</v>
      </c>
      <c r="BP1077" t="s">
        <v>3376</v>
      </c>
      <c r="BQ1077" t="s">
        <v>1025</v>
      </c>
      <c r="BR1077" t="s">
        <v>28</v>
      </c>
      <c r="BS1077" t="s">
        <v>28</v>
      </c>
      <c r="BT1077" t="s">
        <v>176</v>
      </c>
      <c r="BU1077" s="3">
        <v>43950.433032407411</v>
      </c>
      <c r="BV1077" t="s">
        <v>803</v>
      </c>
      <c r="BW1077" s="3">
        <v>43964.481133310182</v>
      </c>
      <c r="BX1077" t="s">
        <v>3787</v>
      </c>
      <c r="CG1077"/>
      <c r="CH1077"/>
      <c r="CI1077"/>
      <c r="CY1077"/>
      <c r="DA1077"/>
      <c r="DF1077"/>
    </row>
    <row r="1078" spans="1:110" x14ac:dyDescent="0.25">
      <c r="A1078" s="1">
        <f>IF(Veg_Table[[#This Row],[VP_STATUS]]="Hold",0,IF(OR(AND(Veg_Table[[#This Row],[PRESCRIP]]="NW_No Work",Veg_Table[[#This Row],[VP_STATUS]]&lt;&gt;"No Work Required Under EVM"),AND(Veg_Table[[#This Row],[VP_STATUS]]="No Work Required Under EVM",Veg_Table[[#This Row],[PRESCRIP]]&lt;&gt;"NW_No Work")),1,0))</f>
        <v>0</v>
      </c>
      <c r="B1078" s="1">
        <f>IF(Veg_Table[[#This Row],[SPECIES]]="",1,0)</f>
        <v>0</v>
      </c>
      <c r="C1078" s="1">
        <f>IF(Veg_Table[[#This Row],[DIAMETER]]="",1,0)</f>
        <v>0</v>
      </c>
      <c r="D1078" s="1">
        <f>IF(Veg_Table[[#This Row],[HEIGHT]]="",1,0)</f>
        <v>0</v>
      </c>
      <c r="E107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78" s="1">
        <f>IF(AND(Veg_Table[[#This Row],[TAT_RESULT]]="ABATE",Veg_Table[[#This Row],[PRESCRIP]]="NW_No Work"),1,0)</f>
        <v>0</v>
      </c>
      <c r="G1078" s="1">
        <f>IF(OR(Veg_Table[[#This Row],[Prescription R-Scale]]="NA",Veg_Table[[#This Row],[Diameter R-Scale]]="NA"),0,IF(Veg_Table[[#This Row],[Diameter R-Scale]]&lt;&gt;Veg_Table[[#This Row],[Prescription R-Scale]],1,0))</f>
        <v>0</v>
      </c>
      <c r="H1078" s="1">
        <f>IF(OR(AND(Veg_Table[[#This Row],[PRESCRIP]]="BC_Br Rmv", Veg_Table[[#This Row],[WOOD_MAN]]&lt;&gt;"Not Needed"),AND(Veg_Table[[#This Row],[PRESCRIP]]="BCS_Br Rmv+Trt", Veg_Table[[#This Row],[WOOD_MAN]]&lt;&gt;"Not Needed")),1,0)</f>
        <v>0</v>
      </c>
      <c r="I1078" s="1">
        <f ca="1">IF(AND(Veg_Table[[#This Row],[Prescription_Changed]]="Yes",Veg_Table[[#This Row],[TAT_RESULT]]=""),1,0)</f>
        <v>0</v>
      </c>
      <c r="J1078" s="1">
        <f ca="1">SUM(Veg_Table[[#This Row],[Prescription and Status do not match]:[Prescription_Edited_And_TAT_Is_Blank]])</f>
        <v>0</v>
      </c>
      <c r="K1078" s="1">
        <f ca="1">IF(Veg_Table[[#This Row],[Sum of Errors]]&gt;0,1,0)</f>
        <v>0</v>
      </c>
      <c r="L1078" s="1">
        <f>1</f>
        <v>1</v>
      </c>
      <c r="M107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078" s="1">
        <f>IF(OR(MID(Veg_Table[[#This Row],[PRESCRIP]],2,1)="1",MID(Veg_Table[[#This Row],[PRESCRIP]],2,1)="2",MID(Veg_Table[[#This Row],[PRESCRIP]],2,1)="3",MID(Veg_Table[[#This Row],[PRESCRIP]],2,1)="4"),_xlfn.NUMBERVALUE(MID(Veg_Table[[#This Row],[PRESCRIP]],2,1)),"NA")</f>
        <v>2</v>
      </c>
      <c r="O1078" s="1">
        <f>WEEKNUM(Veg_Table[[#This Row],[EVM_LAST_EDITED_Day]],2)</f>
        <v>20</v>
      </c>
      <c r="P1078" s="25">
        <f>IFERROR(DATE(YEAR(Veg_Table[[#This Row],[EVM_LAST_EDITED2]]),MONTH(Veg_Table[[#This Row],[EVM_LAST_EDITED2]]),DAY(Veg_Table[[#This Row],[EVM_LAST_EDITED2]])),DATE(2019,1,1))</f>
        <v>43964</v>
      </c>
      <c r="Q1078" s="3">
        <f>VALUE(SUBSTITUTE(Veg_Table[[#This Row],[EVM_LAST_EDITED]],",",""))</f>
        <v>43964.476374919002</v>
      </c>
      <c r="R1078" s="1" t="str">
        <f>_xlfn.IFNA(IF(Veg_Table[[#This Row],[EVM_LAST_EDITOR]]="","zBlank EVM Last Editor",VLOOKUP(Veg_Table[[#This Row],[EVM_LAST_EDITOR]],Roster_Table[#All],4,FALSE)),"zAWRR Not in Roster")</f>
        <v>NCR</v>
      </c>
      <c r="S1078" s="1" t="str">
        <f>_xlfn.IFNA(IF(Veg_Table[[#This Row],[EVM_LAST_EDITOR]]="","zBlank EVM Last Editor",VLOOKUP(Veg_Table[[#This Row],[EVM_LAST_EDITOR]],Roster_Table[#All],16,FALSE)),"zCompany_AWRR not in Roster")</f>
        <v>NCR_North Coast Resource Management</v>
      </c>
      <c r="T1078" s="2">
        <f>IFERROR(DATE(YEAR(Veg_Table[[#This Row],[Created2]]),MONTH(Veg_Table[[#This Row],[Created2]]),DAY(Veg_Table[[#This Row],[Created2]])),DATE(2019,1,1))</f>
        <v>43950</v>
      </c>
      <c r="U1078" s="3">
        <f>VALUE(SUBSTITUTE(Veg_Table[[#This Row],[Created]],",",""))</f>
        <v>43950.436412037001</v>
      </c>
      <c r="V1078" s="3" t="str">
        <f ca="1">IFERROR(_xlfn.IFNA(CELL("contents",INDIRECT(_xlfn.CONCAT("Veg_Table_Production_Data!",ADDRESS(MATCH(_xlfn.MAXIFS(#REF!,#REF!,"="&amp;Veg_Table[[#This Row],[AUTO_ID]],#REF!,"&lt;"&amp;Veg_Table[[#This Row],[EVM_LAST_EDITED_Day]]),#REF!,0),COLUMN(#REF!),4,1,)))),""),"")</f>
        <v/>
      </c>
      <c r="W1078" s="3" t="str">
        <f ca="1">IF(Veg_Table[[#This Row],[Previous_Prescription]]="","No",IF(Veg_Table[[#This Row],[Previous_Prescription]]=Veg_Table[[#This Row],[PRESCRIP]],"No","Yes"))</f>
        <v>No</v>
      </c>
      <c r="X1078" s="3" t="str">
        <f>IF(Veg_Table[[#This Row],[EVM_LAST_EDITED_Day]]=Veg_Table[[#This Row],[Created_Day]],"New","Old")</f>
        <v>Old</v>
      </c>
      <c r="Y1078" s="1">
        <f>IFERROR(IF(FIND("delete",LOWER(Veg_Table[[#This Row],[PI_COMMENTS]]))&gt;=1,1,0),0)</f>
        <v>0</v>
      </c>
      <c r="Z1078" s="1" t="str">
        <f>_xlfn.IFNA(IF(Veg_Table[[#This Row],[EVM_LAST_EDITOR]]="","Yes",VLOOKUP(Veg_Table[[#This Row],[EVM_LAST_EDITOR]],Roster_Table[#All],15,FALSE)),"Yes")</f>
        <v>No</v>
      </c>
      <c r="AA107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78" s="1" t="str">
        <f>_xlfn.IFNA(VLOOKUP(Veg_Table[[#This Row],[EVM_LAST_EDITOR]],Roster_Table[#All],3,FALSE),"zAWRR Not in Roster")</f>
        <v>Ben</v>
      </c>
      <c r="AC1078" s="1" t="str">
        <f>_xlfn.IFNA(VLOOKUP(Veg_Table[[#This Row],[EVM_LAST_EDITOR]],Roster_Table[#All],2,FALSE),"zAWRR Not in Roster")</f>
        <v>Chambers</v>
      </c>
      <c r="AD1078" s="1" t="str">
        <f>IF(_xlfn.CONCAT(Veg_Table[[#This Row],[First_Name]]," ",Veg_Table[[#This Row],[Last_Name]])="zAWRR Not in Roster zAWRR Not in Roster","zAWRR Not in Roster",_xlfn.CONCAT(Veg_Table[[#This Row],[First_Name]]," ",Veg_Table[[#This Row],[Last_Name]]))</f>
        <v>Ben Chambers</v>
      </c>
      <c r="AE1078">
        <v>3150863</v>
      </c>
      <c r="AF1078" t="s">
        <v>5496</v>
      </c>
      <c r="AG1078" t="s">
        <v>93</v>
      </c>
      <c r="AH1078" t="s">
        <v>3375</v>
      </c>
      <c r="AI1078" t="s">
        <v>3447</v>
      </c>
      <c r="AJ1078" t="s">
        <v>48</v>
      </c>
      <c r="AL1078" t="s">
        <v>22</v>
      </c>
      <c r="AM1078" t="s">
        <v>38</v>
      </c>
      <c r="AN1078" t="s">
        <v>25</v>
      </c>
      <c r="AO1078" t="s">
        <v>25</v>
      </c>
      <c r="AP1078">
        <v>19</v>
      </c>
      <c r="AQ1078">
        <v>80</v>
      </c>
      <c r="AR1078" t="s">
        <v>511</v>
      </c>
      <c r="AS1078" t="s">
        <v>42</v>
      </c>
      <c r="AT1078" t="s">
        <v>515</v>
      </c>
      <c r="AV1078" t="s">
        <v>512</v>
      </c>
      <c r="AW1078" t="s">
        <v>5497</v>
      </c>
      <c r="AX1078" t="s">
        <v>534</v>
      </c>
      <c r="AZ1078"/>
      <c r="BB1078" s="4"/>
      <c r="BD1078" t="s">
        <v>29</v>
      </c>
      <c r="BE1078" t="s">
        <v>25</v>
      </c>
      <c r="BF1078" t="s">
        <v>513</v>
      </c>
      <c r="BI1078" s="3"/>
      <c r="BJ1078" t="s">
        <v>1035</v>
      </c>
      <c r="BK1078" s="30" t="s">
        <v>360</v>
      </c>
      <c r="BL1078" s="3">
        <v>43964.476374918981</v>
      </c>
      <c r="BM1078" t="s">
        <v>31</v>
      </c>
      <c r="BN1078" t="s">
        <v>32</v>
      </c>
      <c r="BP1078" t="s">
        <v>3376</v>
      </c>
      <c r="BQ1078" t="s">
        <v>1025</v>
      </c>
      <c r="BR1078" t="s">
        <v>28</v>
      </c>
      <c r="BS1078" t="s">
        <v>28</v>
      </c>
      <c r="BT1078" t="s">
        <v>176</v>
      </c>
      <c r="BU1078" s="3">
        <v>43950.436412037037</v>
      </c>
      <c r="BV1078" t="s">
        <v>803</v>
      </c>
      <c r="BW1078" s="3">
        <v>43964.481133310182</v>
      </c>
      <c r="BX1078" t="s">
        <v>5498</v>
      </c>
      <c r="CG1078"/>
      <c r="CH1078"/>
      <c r="CI1078"/>
      <c r="CY1078"/>
      <c r="DA1078"/>
      <c r="DF1078"/>
    </row>
    <row r="1079" spans="1:110" x14ac:dyDescent="0.25">
      <c r="A1079" s="1">
        <f>IF(Veg_Table[[#This Row],[VP_STATUS]]="Hold",0,IF(OR(AND(Veg_Table[[#This Row],[PRESCRIP]]="NW_No Work",Veg_Table[[#This Row],[VP_STATUS]]&lt;&gt;"No Work Required Under EVM"),AND(Veg_Table[[#This Row],[VP_STATUS]]="No Work Required Under EVM",Veg_Table[[#This Row],[PRESCRIP]]&lt;&gt;"NW_No Work")),1,0))</f>
        <v>0</v>
      </c>
      <c r="B1079" s="1">
        <f>IF(Veg_Table[[#This Row],[SPECIES]]="",1,0)</f>
        <v>0</v>
      </c>
      <c r="C1079" s="1">
        <f>IF(Veg_Table[[#This Row],[DIAMETER]]="",1,0)</f>
        <v>0</v>
      </c>
      <c r="D1079" s="1">
        <f>IF(Veg_Table[[#This Row],[HEIGHT]]="",1,0)</f>
        <v>0</v>
      </c>
      <c r="E107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79" s="1">
        <f>IF(AND(Veg_Table[[#This Row],[TAT_RESULT]]="ABATE",Veg_Table[[#This Row],[PRESCRIP]]="NW_No Work"),1,0)</f>
        <v>0</v>
      </c>
      <c r="G1079" s="1">
        <f>IF(OR(Veg_Table[[#This Row],[Prescription R-Scale]]="NA",Veg_Table[[#This Row],[Diameter R-Scale]]="NA"),0,IF(Veg_Table[[#This Row],[Diameter R-Scale]]&lt;&gt;Veg_Table[[#This Row],[Prescription R-Scale]],1,0))</f>
        <v>0</v>
      </c>
      <c r="H1079" s="1">
        <f>IF(OR(AND(Veg_Table[[#This Row],[PRESCRIP]]="BC_Br Rmv", Veg_Table[[#This Row],[WOOD_MAN]]&lt;&gt;"Not Needed"),AND(Veg_Table[[#This Row],[PRESCRIP]]="BCS_Br Rmv+Trt", Veg_Table[[#This Row],[WOOD_MAN]]&lt;&gt;"Not Needed")),1,0)</f>
        <v>0</v>
      </c>
      <c r="I1079" s="1">
        <f ca="1">IF(AND(Veg_Table[[#This Row],[Prescription_Changed]]="Yes",Veg_Table[[#This Row],[TAT_RESULT]]=""),1,0)</f>
        <v>0</v>
      </c>
      <c r="J1079" s="1">
        <f ca="1">SUM(Veg_Table[[#This Row],[Prescription and Status do not match]:[Prescription_Edited_And_TAT_Is_Blank]])</f>
        <v>0</v>
      </c>
      <c r="K1079" s="1">
        <f ca="1">IF(Veg_Table[[#This Row],[Sum of Errors]]&gt;0,1,0)</f>
        <v>0</v>
      </c>
      <c r="L1079" s="1">
        <f>1</f>
        <v>1</v>
      </c>
      <c r="M107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079" s="1">
        <f>IF(OR(MID(Veg_Table[[#This Row],[PRESCRIP]],2,1)="1",MID(Veg_Table[[#This Row],[PRESCRIP]],2,1)="2",MID(Veg_Table[[#This Row],[PRESCRIP]],2,1)="3",MID(Veg_Table[[#This Row],[PRESCRIP]],2,1)="4"),_xlfn.NUMBERVALUE(MID(Veg_Table[[#This Row],[PRESCRIP]],2,1)),"NA")</f>
        <v>2</v>
      </c>
      <c r="O1079" s="1">
        <f>WEEKNUM(Veg_Table[[#This Row],[EVM_LAST_EDITED_Day]],2)</f>
        <v>20</v>
      </c>
      <c r="P1079" s="25">
        <f>IFERROR(DATE(YEAR(Veg_Table[[#This Row],[EVM_LAST_EDITED2]]),MONTH(Veg_Table[[#This Row],[EVM_LAST_EDITED2]]),DAY(Veg_Table[[#This Row],[EVM_LAST_EDITED2]])),DATE(2019,1,1))</f>
        <v>43964</v>
      </c>
      <c r="Q1079" s="3">
        <f>VALUE(SUBSTITUTE(Veg_Table[[#This Row],[EVM_LAST_EDITED]],",",""))</f>
        <v>43964.476374919002</v>
      </c>
      <c r="R1079" s="1" t="str">
        <f>_xlfn.IFNA(IF(Veg_Table[[#This Row],[EVM_LAST_EDITOR]]="","zBlank EVM Last Editor",VLOOKUP(Veg_Table[[#This Row],[EVM_LAST_EDITOR]],Roster_Table[#All],4,FALSE)),"zAWRR Not in Roster")</f>
        <v>NCR</v>
      </c>
      <c r="S1079" s="1" t="str">
        <f>_xlfn.IFNA(IF(Veg_Table[[#This Row],[EVM_LAST_EDITOR]]="","zBlank EVM Last Editor",VLOOKUP(Veg_Table[[#This Row],[EVM_LAST_EDITOR]],Roster_Table[#All],16,FALSE)),"zCompany_AWRR not in Roster")</f>
        <v>NCR_North Coast Resource Management</v>
      </c>
      <c r="T1079" s="2">
        <f>IFERROR(DATE(YEAR(Veg_Table[[#This Row],[Created2]]),MONTH(Veg_Table[[#This Row],[Created2]]),DAY(Veg_Table[[#This Row],[Created2]])),DATE(2019,1,1))</f>
        <v>43950</v>
      </c>
      <c r="U1079" s="3">
        <f>VALUE(SUBSTITUTE(Veg_Table[[#This Row],[Created]],",",""))</f>
        <v>43950.476574074099</v>
      </c>
      <c r="V1079" s="3" t="str">
        <f ca="1">IFERROR(_xlfn.IFNA(CELL("contents",INDIRECT(_xlfn.CONCAT("Veg_Table_Production_Data!",ADDRESS(MATCH(_xlfn.MAXIFS(#REF!,#REF!,"="&amp;Veg_Table[[#This Row],[AUTO_ID]],#REF!,"&lt;"&amp;Veg_Table[[#This Row],[EVM_LAST_EDITED_Day]]),#REF!,0),COLUMN(#REF!),4,1,)))),""),"")</f>
        <v/>
      </c>
      <c r="W1079" s="3" t="str">
        <f ca="1">IF(Veg_Table[[#This Row],[Previous_Prescription]]="","No",IF(Veg_Table[[#This Row],[Previous_Prescription]]=Veg_Table[[#This Row],[PRESCRIP]],"No","Yes"))</f>
        <v>No</v>
      </c>
      <c r="X1079" s="3" t="str">
        <f>IF(Veg_Table[[#This Row],[EVM_LAST_EDITED_Day]]=Veg_Table[[#This Row],[Created_Day]],"New","Old")</f>
        <v>Old</v>
      </c>
      <c r="Y1079" s="1">
        <f>IFERROR(IF(FIND("delete",LOWER(Veg_Table[[#This Row],[PI_COMMENTS]]))&gt;=1,1,0),0)</f>
        <v>0</v>
      </c>
      <c r="Z1079" s="1" t="str">
        <f>_xlfn.IFNA(IF(Veg_Table[[#This Row],[EVM_LAST_EDITOR]]="","Yes",VLOOKUP(Veg_Table[[#This Row],[EVM_LAST_EDITOR]],Roster_Table[#All],15,FALSE)),"Yes")</f>
        <v>No</v>
      </c>
      <c r="AA107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79" s="1" t="str">
        <f>_xlfn.IFNA(VLOOKUP(Veg_Table[[#This Row],[EVM_LAST_EDITOR]],Roster_Table[#All],3,FALSE),"zAWRR Not in Roster")</f>
        <v>Ben</v>
      </c>
      <c r="AC1079" s="1" t="str">
        <f>_xlfn.IFNA(VLOOKUP(Veg_Table[[#This Row],[EVM_LAST_EDITOR]],Roster_Table[#All],2,FALSE),"zAWRR Not in Roster")</f>
        <v>Chambers</v>
      </c>
      <c r="AD1079" s="1" t="str">
        <f>IF(_xlfn.CONCAT(Veg_Table[[#This Row],[First_Name]]," ",Veg_Table[[#This Row],[Last_Name]])="zAWRR Not in Roster zAWRR Not in Roster","zAWRR Not in Roster",_xlfn.CONCAT(Veg_Table[[#This Row],[First_Name]]," ",Veg_Table[[#This Row],[Last_Name]]))</f>
        <v>Ben Chambers</v>
      </c>
      <c r="AE1079">
        <v>3150868</v>
      </c>
      <c r="AF1079" t="s">
        <v>3794</v>
      </c>
      <c r="AG1079" t="s">
        <v>93</v>
      </c>
      <c r="AH1079" t="s">
        <v>3375</v>
      </c>
      <c r="AI1079" t="s">
        <v>3447</v>
      </c>
      <c r="AJ1079" t="s">
        <v>48</v>
      </c>
      <c r="AL1079" t="s">
        <v>22</v>
      </c>
      <c r="AM1079" t="s">
        <v>704</v>
      </c>
      <c r="AN1079" t="s">
        <v>25</v>
      </c>
      <c r="AO1079" t="s">
        <v>25</v>
      </c>
      <c r="AP1079">
        <v>13</v>
      </c>
      <c r="AQ1079">
        <v>65</v>
      </c>
      <c r="AR1079" t="s">
        <v>511</v>
      </c>
      <c r="AS1079" t="s">
        <v>42</v>
      </c>
      <c r="AT1079" t="s">
        <v>515</v>
      </c>
      <c r="AV1079" t="s">
        <v>512</v>
      </c>
      <c r="AW1079" t="s">
        <v>3795</v>
      </c>
      <c r="AX1079" t="s">
        <v>534</v>
      </c>
      <c r="AZ1079"/>
      <c r="BB1079" s="4"/>
      <c r="BD1079" t="s">
        <v>29</v>
      </c>
      <c r="BE1079" t="s">
        <v>25</v>
      </c>
      <c r="BF1079" t="s">
        <v>513</v>
      </c>
      <c r="BI1079" s="3"/>
      <c r="BJ1079" t="s">
        <v>463</v>
      </c>
      <c r="BK1079" s="30" t="s">
        <v>360</v>
      </c>
      <c r="BL1079" s="3">
        <v>43964.476374918981</v>
      </c>
      <c r="BM1079" t="s">
        <v>31</v>
      </c>
      <c r="BN1079" t="s">
        <v>32</v>
      </c>
      <c r="BP1079" t="s">
        <v>3376</v>
      </c>
      <c r="BQ1079" t="s">
        <v>1025</v>
      </c>
      <c r="BR1079" t="s">
        <v>28</v>
      </c>
      <c r="BS1079" t="s">
        <v>28</v>
      </c>
      <c r="BT1079" t="s">
        <v>176</v>
      </c>
      <c r="BU1079" s="3">
        <v>43950.476574074077</v>
      </c>
      <c r="BV1079" t="s">
        <v>803</v>
      </c>
      <c r="BW1079" s="3">
        <v>43964.481133310182</v>
      </c>
      <c r="BX1079" t="s">
        <v>3796</v>
      </c>
      <c r="CG1079"/>
      <c r="CH1079"/>
      <c r="CI1079"/>
      <c r="CY1079"/>
      <c r="DA1079"/>
      <c r="DF1079"/>
    </row>
    <row r="1080" spans="1:110" x14ac:dyDescent="0.25">
      <c r="A1080" s="1">
        <f>IF(Veg_Table[[#This Row],[VP_STATUS]]="Hold",0,IF(OR(AND(Veg_Table[[#This Row],[PRESCRIP]]="NW_No Work",Veg_Table[[#This Row],[VP_STATUS]]&lt;&gt;"No Work Required Under EVM"),AND(Veg_Table[[#This Row],[VP_STATUS]]="No Work Required Under EVM",Veg_Table[[#This Row],[PRESCRIP]]&lt;&gt;"NW_No Work")),1,0))</f>
        <v>0</v>
      </c>
      <c r="B1080" s="1">
        <f>IF(Veg_Table[[#This Row],[SPECIES]]="",1,0)</f>
        <v>0</v>
      </c>
      <c r="C1080" s="1">
        <f>IF(Veg_Table[[#This Row],[DIAMETER]]="",1,0)</f>
        <v>0</v>
      </c>
      <c r="D1080" s="1">
        <f>IF(Veg_Table[[#This Row],[HEIGHT]]="",1,0)</f>
        <v>0</v>
      </c>
      <c r="E108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80" s="1">
        <f>IF(AND(Veg_Table[[#This Row],[TAT_RESULT]]="ABATE",Veg_Table[[#This Row],[PRESCRIP]]="NW_No Work"),1,0)</f>
        <v>0</v>
      </c>
      <c r="G1080" s="1">
        <f>IF(OR(Veg_Table[[#This Row],[Prescription R-Scale]]="NA",Veg_Table[[#This Row],[Diameter R-Scale]]="NA"),0,IF(Veg_Table[[#This Row],[Diameter R-Scale]]&lt;&gt;Veg_Table[[#This Row],[Prescription R-Scale]],1,0))</f>
        <v>0</v>
      </c>
      <c r="H1080" s="1">
        <f>IF(OR(AND(Veg_Table[[#This Row],[PRESCRIP]]="BC_Br Rmv", Veg_Table[[#This Row],[WOOD_MAN]]&lt;&gt;"Not Needed"),AND(Veg_Table[[#This Row],[PRESCRIP]]="BCS_Br Rmv+Trt", Veg_Table[[#This Row],[WOOD_MAN]]&lt;&gt;"Not Needed")),1,0)</f>
        <v>0</v>
      </c>
      <c r="I1080" s="1">
        <f ca="1">IF(AND(Veg_Table[[#This Row],[Prescription_Changed]]="Yes",Veg_Table[[#This Row],[TAT_RESULT]]=""),1,0)</f>
        <v>0</v>
      </c>
      <c r="J1080" s="1">
        <f ca="1">SUM(Veg_Table[[#This Row],[Prescription and Status do not match]:[Prescription_Edited_And_TAT_Is_Blank]])</f>
        <v>0</v>
      </c>
      <c r="K1080" s="1">
        <f ca="1">IF(Veg_Table[[#This Row],[Sum of Errors]]&gt;0,1,0)</f>
        <v>0</v>
      </c>
      <c r="L1080" s="1">
        <f>1</f>
        <v>1</v>
      </c>
      <c r="M108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080" s="1">
        <f>IF(OR(MID(Veg_Table[[#This Row],[PRESCRIP]],2,1)="1",MID(Veg_Table[[#This Row],[PRESCRIP]],2,1)="2",MID(Veg_Table[[#This Row],[PRESCRIP]],2,1)="3",MID(Veg_Table[[#This Row],[PRESCRIP]],2,1)="4"),_xlfn.NUMBERVALUE(MID(Veg_Table[[#This Row],[PRESCRIP]],2,1)),"NA")</f>
        <v>1</v>
      </c>
      <c r="O1080" s="1">
        <f>WEEKNUM(Veg_Table[[#This Row],[EVM_LAST_EDITED_Day]],2)</f>
        <v>20</v>
      </c>
      <c r="P1080" s="25">
        <f>IFERROR(DATE(YEAR(Veg_Table[[#This Row],[EVM_LAST_EDITED2]]),MONTH(Veg_Table[[#This Row],[EVM_LAST_EDITED2]]),DAY(Veg_Table[[#This Row],[EVM_LAST_EDITED2]])),DATE(2019,1,1))</f>
        <v>43964</v>
      </c>
      <c r="Q1080" s="3">
        <f>VALUE(SUBSTITUTE(Veg_Table[[#This Row],[EVM_LAST_EDITED]],",",""))</f>
        <v>43964.476374919002</v>
      </c>
      <c r="R1080" s="1" t="str">
        <f>_xlfn.IFNA(IF(Veg_Table[[#This Row],[EVM_LAST_EDITOR]]="","zBlank EVM Last Editor",VLOOKUP(Veg_Table[[#This Row],[EVM_LAST_EDITOR]],Roster_Table[#All],4,FALSE)),"zAWRR Not in Roster")</f>
        <v>NCR</v>
      </c>
      <c r="S1080" s="1" t="str">
        <f>_xlfn.IFNA(IF(Veg_Table[[#This Row],[EVM_LAST_EDITOR]]="","zBlank EVM Last Editor",VLOOKUP(Veg_Table[[#This Row],[EVM_LAST_EDITOR]],Roster_Table[#All],16,FALSE)),"zCompany_AWRR not in Roster")</f>
        <v>NCR_North Coast Resource Management</v>
      </c>
      <c r="T1080" s="2">
        <f>IFERROR(DATE(YEAR(Veg_Table[[#This Row],[Created2]]),MONTH(Veg_Table[[#This Row],[Created2]]),DAY(Veg_Table[[#This Row],[Created2]])),DATE(2019,1,1))</f>
        <v>43950</v>
      </c>
      <c r="U1080" s="3">
        <f>VALUE(SUBSTITUTE(Veg_Table[[#This Row],[Created]],",",""))</f>
        <v>43950.484502314801</v>
      </c>
      <c r="V1080" s="3" t="str">
        <f ca="1">IFERROR(_xlfn.IFNA(CELL("contents",INDIRECT(_xlfn.CONCAT("Veg_Table_Production_Data!",ADDRESS(MATCH(_xlfn.MAXIFS(#REF!,#REF!,"="&amp;Veg_Table[[#This Row],[AUTO_ID]],#REF!,"&lt;"&amp;Veg_Table[[#This Row],[EVM_LAST_EDITED_Day]]),#REF!,0),COLUMN(#REF!),4,1,)))),""),"")</f>
        <v/>
      </c>
      <c r="W1080" s="3" t="str">
        <f ca="1">IF(Veg_Table[[#This Row],[Previous_Prescription]]="","No",IF(Veg_Table[[#This Row],[Previous_Prescription]]=Veg_Table[[#This Row],[PRESCRIP]],"No","Yes"))</f>
        <v>No</v>
      </c>
      <c r="X1080" s="3" t="str">
        <f>IF(Veg_Table[[#This Row],[EVM_LAST_EDITED_Day]]=Veg_Table[[#This Row],[Created_Day]],"New","Old")</f>
        <v>Old</v>
      </c>
      <c r="Y1080" s="1">
        <f>IFERROR(IF(FIND("delete",LOWER(Veg_Table[[#This Row],[PI_COMMENTS]]))&gt;=1,1,0),0)</f>
        <v>0</v>
      </c>
      <c r="Z1080" s="1" t="str">
        <f>_xlfn.IFNA(IF(Veg_Table[[#This Row],[EVM_LAST_EDITOR]]="","Yes",VLOOKUP(Veg_Table[[#This Row],[EVM_LAST_EDITOR]],Roster_Table[#All],15,FALSE)),"Yes")</f>
        <v>No</v>
      </c>
      <c r="AA108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80" s="1" t="str">
        <f>_xlfn.IFNA(VLOOKUP(Veg_Table[[#This Row],[EVM_LAST_EDITOR]],Roster_Table[#All],3,FALSE),"zAWRR Not in Roster")</f>
        <v>Ben</v>
      </c>
      <c r="AC1080" s="1" t="str">
        <f>_xlfn.IFNA(VLOOKUP(Veg_Table[[#This Row],[EVM_LAST_EDITOR]],Roster_Table[#All],2,FALSE),"zAWRR Not in Roster")</f>
        <v>Chambers</v>
      </c>
      <c r="AD1080" s="1" t="str">
        <f>IF(_xlfn.CONCAT(Veg_Table[[#This Row],[First_Name]]," ",Veg_Table[[#This Row],[Last_Name]])="zAWRR Not in Roster zAWRR Not in Roster","zAWRR Not in Roster",_xlfn.CONCAT(Veg_Table[[#This Row],[First_Name]]," ",Veg_Table[[#This Row],[Last_Name]]))</f>
        <v>Ben Chambers</v>
      </c>
      <c r="AE1080">
        <v>3150870</v>
      </c>
      <c r="AF1080" t="s">
        <v>5499</v>
      </c>
      <c r="AG1080" t="s">
        <v>93</v>
      </c>
      <c r="AH1080" t="s">
        <v>3375</v>
      </c>
      <c r="AI1080" t="s">
        <v>3447</v>
      </c>
      <c r="AJ1080" t="s">
        <v>48</v>
      </c>
      <c r="AL1080" t="s">
        <v>22</v>
      </c>
      <c r="AM1080" t="s">
        <v>38</v>
      </c>
      <c r="AN1080" t="s">
        <v>25</v>
      </c>
      <c r="AO1080" t="s">
        <v>25</v>
      </c>
      <c r="AP1080">
        <v>7</v>
      </c>
      <c r="AQ1080">
        <v>45</v>
      </c>
      <c r="AR1080" t="s">
        <v>511</v>
      </c>
      <c r="AS1080" t="s">
        <v>45</v>
      </c>
      <c r="AT1080" t="s">
        <v>515</v>
      </c>
      <c r="AV1080" t="s">
        <v>512</v>
      </c>
      <c r="AW1080" t="s">
        <v>5500</v>
      </c>
      <c r="AX1080" t="s">
        <v>534</v>
      </c>
      <c r="AZ1080"/>
      <c r="BB1080" s="4"/>
      <c r="BD1080" t="s">
        <v>29</v>
      </c>
      <c r="BE1080" t="s">
        <v>25</v>
      </c>
      <c r="BF1080" t="s">
        <v>513</v>
      </c>
      <c r="BI1080" s="3"/>
      <c r="BJ1080" t="s">
        <v>5501</v>
      </c>
      <c r="BK1080" s="30" t="s">
        <v>360</v>
      </c>
      <c r="BL1080" s="3">
        <v>43964.476374918981</v>
      </c>
      <c r="BM1080" t="s">
        <v>31</v>
      </c>
      <c r="BN1080" t="s">
        <v>32</v>
      </c>
      <c r="BP1080" t="s">
        <v>3376</v>
      </c>
      <c r="BQ1080" t="s">
        <v>1025</v>
      </c>
      <c r="BR1080" t="s">
        <v>28</v>
      </c>
      <c r="BS1080" t="s">
        <v>28</v>
      </c>
      <c r="BT1080" t="s">
        <v>176</v>
      </c>
      <c r="BU1080" s="3">
        <v>43950.484502314815</v>
      </c>
      <c r="BV1080" t="s">
        <v>803</v>
      </c>
      <c r="BW1080" s="3">
        <v>43964.481133310182</v>
      </c>
      <c r="BX1080" t="s">
        <v>5502</v>
      </c>
      <c r="CG1080"/>
      <c r="CH1080"/>
      <c r="CI1080"/>
      <c r="CY1080"/>
      <c r="DA1080"/>
      <c r="DF1080"/>
    </row>
    <row r="1081" spans="1:110" x14ac:dyDescent="0.25">
      <c r="A1081" s="1">
        <f>IF(Veg_Table[[#This Row],[VP_STATUS]]="Hold",0,IF(OR(AND(Veg_Table[[#This Row],[PRESCRIP]]="NW_No Work",Veg_Table[[#This Row],[VP_STATUS]]&lt;&gt;"No Work Required Under EVM"),AND(Veg_Table[[#This Row],[VP_STATUS]]="No Work Required Under EVM",Veg_Table[[#This Row],[PRESCRIP]]&lt;&gt;"NW_No Work")),1,0))</f>
        <v>0</v>
      </c>
      <c r="B1081" s="1">
        <f>IF(Veg_Table[[#This Row],[SPECIES]]="",1,0)</f>
        <v>0</v>
      </c>
      <c r="C1081" s="1">
        <f>IF(Veg_Table[[#This Row],[DIAMETER]]="",1,0)</f>
        <v>0</v>
      </c>
      <c r="D1081" s="1">
        <f>IF(Veg_Table[[#This Row],[HEIGHT]]="",1,0)</f>
        <v>0</v>
      </c>
      <c r="E108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81" s="1">
        <f>IF(AND(Veg_Table[[#This Row],[TAT_RESULT]]="ABATE",Veg_Table[[#This Row],[PRESCRIP]]="NW_No Work"),1,0)</f>
        <v>0</v>
      </c>
      <c r="G1081" s="1">
        <f>IF(OR(Veg_Table[[#This Row],[Prescription R-Scale]]="NA",Veg_Table[[#This Row],[Diameter R-Scale]]="NA"),0,IF(Veg_Table[[#This Row],[Diameter R-Scale]]&lt;&gt;Veg_Table[[#This Row],[Prescription R-Scale]],1,0))</f>
        <v>0</v>
      </c>
      <c r="H1081" s="1">
        <f>IF(OR(AND(Veg_Table[[#This Row],[PRESCRIP]]="BC_Br Rmv", Veg_Table[[#This Row],[WOOD_MAN]]&lt;&gt;"Not Needed"),AND(Veg_Table[[#This Row],[PRESCRIP]]="BCS_Br Rmv+Trt", Veg_Table[[#This Row],[WOOD_MAN]]&lt;&gt;"Not Needed")),1,0)</f>
        <v>0</v>
      </c>
      <c r="I1081" s="1">
        <f ca="1">IF(AND(Veg_Table[[#This Row],[Prescription_Changed]]="Yes",Veg_Table[[#This Row],[TAT_RESULT]]=""),1,0)</f>
        <v>0</v>
      </c>
      <c r="J1081" s="1">
        <f ca="1">SUM(Veg_Table[[#This Row],[Prescription and Status do not match]:[Prescription_Edited_And_TAT_Is_Blank]])</f>
        <v>0</v>
      </c>
      <c r="K1081" s="1">
        <f ca="1">IF(Veg_Table[[#This Row],[Sum of Errors]]&gt;0,1,0)</f>
        <v>0</v>
      </c>
      <c r="L1081" s="1">
        <f>1</f>
        <v>1</v>
      </c>
      <c r="M108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081" s="1">
        <f>IF(OR(MID(Veg_Table[[#This Row],[PRESCRIP]],2,1)="1",MID(Veg_Table[[#This Row],[PRESCRIP]],2,1)="2",MID(Veg_Table[[#This Row],[PRESCRIP]],2,1)="3",MID(Veg_Table[[#This Row],[PRESCRIP]],2,1)="4"),_xlfn.NUMBERVALUE(MID(Veg_Table[[#This Row],[PRESCRIP]],2,1)),"NA")</f>
        <v>1</v>
      </c>
      <c r="O1081" s="1">
        <f>WEEKNUM(Veg_Table[[#This Row],[EVM_LAST_EDITED_Day]],2)</f>
        <v>20</v>
      </c>
      <c r="P1081" s="25">
        <f>IFERROR(DATE(YEAR(Veg_Table[[#This Row],[EVM_LAST_EDITED2]]),MONTH(Veg_Table[[#This Row],[EVM_LAST_EDITED2]]),DAY(Veg_Table[[#This Row],[EVM_LAST_EDITED2]])),DATE(2019,1,1))</f>
        <v>43964</v>
      </c>
      <c r="Q1081" s="3">
        <f>VALUE(SUBSTITUTE(Veg_Table[[#This Row],[EVM_LAST_EDITED]],",",""))</f>
        <v>43964.476374919002</v>
      </c>
      <c r="R1081" s="1" t="str">
        <f>_xlfn.IFNA(IF(Veg_Table[[#This Row],[EVM_LAST_EDITOR]]="","zBlank EVM Last Editor",VLOOKUP(Veg_Table[[#This Row],[EVM_LAST_EDITOR]],Roster_Table[#All],4,FALSE)),"zAWRR Not in Roster")</f>
        <v>NCR</v>
      </c>
      <c r="S1081" s="1" t="str">
        <f>_xlfn.IFNA(IF(Veg_Table[[#This Row],[EVM_LAST_EDITOR]]="","zBlank EVM Last Editor",VLOOKUP(Veg_Table[[#This Row],[EVM_LAST_EDITOR]],Roster_Table[#All],16,FALSE)),"zCompany_AWRR not in Roster")</f>
        <v>NCR_North Coast Resource Management</v>
      </c>
      <c r="T1081" s="2">
        <f>IFERROR(DATE(YEAR(Veg_Table[[#This Row],[Created2]]),MONTH(Veg_Table[[#This Row],[Created2]]),DAY(Veg_Table[[#This Row],[Created2]])),DATE(2019,1,1))</f>
        <v>43950</v>
      </c>
      <c r="U1081" s="3">
        <f>VALUE(SUBSTITUTE(Veg_Table[[#This Row],[Created]],",",""))</f>
        <v>43950.4867592593</v>
      </c>
      <c r="V1081" s="3" t="str">
        <f ca="1">IFERROR(_xlfn.IFNA(CELL("contents",INDIRECT(_xlfn.CONCAT("Veg_Table_Production_Data!",ADDRESS(MATCH(_xlfn.MAXIFS(#REF!,#REF!,"="&amp;Veg_Table[[#This Row],[AUTO_ID]],#REF!,"&lt;"&amp;Veg_Table[[#This Row],[EVM_LAST_EDITED_Day]]),#REF!,0),COLUMN(#REF!),4,1,)))),""),"")</f>
        <v/>
      </c>
      <c r="W1081" s="3" t="str">
        <f ca="1">IF(Veg_Table[[#This Row],[Previous_Prescription]]="","No",IF(Veg_Table[[#This Row],[Previous_Prescription]]=Veg_Table[[#This Row],[PRESCRIP]],"No","Yes"))</f>
        <v>No</v>
      </c>
      <c r="X1081" s="3" t="str">
        <f>IF(Veg_Table[[#This Row],[EVM_LAST_EDITED_Day]]=Veg_Table[[#This Row],[Created_Day]],"New","Old")</f>
        <v>Old</v>
      </c>
      <c r="Y1081" s="1">
        <f>IFERROR(IF(FIND("delete",LOWER(Veg_Table[[#This Row],[PI_COMMENTS]]))&gt;=1,1,0),0)</f>
        <v>0</v>
      </c>
      <c r="Z1081" s="1" t="str">
        <f>_xlfn.IFNA(IF(Veg_Table[[#This Row],[EVM_LAST_EDITOR]]="","Yes",VLOOKUP(Veg_Table[[#This Row],[EVM_LAST_EDITOR]],Roster_Table[#All],15,FALSE)),"Yes")</f>
        <v>No</v>
      </c>
      <c r="AA108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81" s="1" t="str">
        <f>_xlfn.IFNA(VLOOKUP(Veg_Table[[#This Row],[EVM_LAST_EDITOR]],Roster_Table[#All],3,FALSE),"zAWRR Not in Roster")</f>
        <v>Ben</v>
      </c>
      <c r="AC1081" s="1" t="str">
        <f>_xlfn.IFNA(VLOOKUP(Veg_Table[[#This Row],[EVM_LAST_EDITOR]],Roster_Table[#All],2,FALSE),"zAWRR Not in Roster")</f>
        <v>Chambers</v>
      </c>
      <c r="AD1081" s="1" t="str">
        <f>IF(_xlfn.CONCAT(Veg_Table[[#This Row],[First_Name]]," ",Veg_Table[[#This Row],[Last_Name]])="zAWRR Not in Roster zAWRR Not in Roster","zAWRR Not in Roster",_xlfn.CONCAT(Veg_Table[[#This Row],[First_Name]]," ",Veg_Table[[#This Row],[Last_Name]]))</f>
        <v>Ben Chambers</v>
      </c>
      <c r="AE1081">
        <v>3150871</v>
      </c>
      <c r="AF1081" t="s">
        <v>3782</v>
      </c>
      <c r="AG1081" t="s">
        <v>93</v>
      </c>
      <c r="AH1081" t="s">
        <v>3375</v>
      </c>
      <c r="AI1081" t="s">
        <v>3447</v>
      </c>
      <c r="AJ1081" t="s">
        <v>48</v>
      </c>
      <c r="AL1081" t="s">
        <v>22</v>
      </c>
      <c r="AM1081" t="s">
        <v>38</v>
      </c>
      <c r="AN1081" t="s">
        <v>25</v>
      </c>
      <c r="AO1081" t="s">
        <v>25</v>
      </c>
      <c r="AP1081">
        <v>7</v>
      </c>
      <c r="AQ1081">
        <v>45</v>
      </c>
      <c r="AR1081" t="s">
        <v>511</v>
      </c>
      <c r="AS1081" t="s">
        <v>45</v>
      </c>
      <c r="AT1081" t="s">
        <v>515</v>
      </c>
      <c r="AV1081" t="s">
        <v>512</v>
      </c>
      <c r="AW1081" t="s">
        <v>3783</v>
      </c>
      <c r="AX1081" t="s">
        <v>534</v>
      </c>
      <c r="AZ1081"/>
      <c r="BB1081" s="4"/>
      <c r="BD1081" t="s">
        <v>29</v>
      </c>
      <c r="BE1081" t="s">
        <v>25</v>
      </c>
      <c r="BF1081" t="s">
        <v>513</v>
      </c>
      <c r="BI1081" s="3"/>
      <c r="BJ1081" t="s">
        <v>463</v>
      </c>
      <c r="BK1081" s="30" t="s">
        <v>360</v>
      </c>
      <c r="BL1081" s="3">
        <v>43964.476374918981</v>
      </c>
      <c r="BM1081" t="s">
        <v>31</v>
      </c>
      <c r="BN1081" t="s">
        <v>32</v>
      </c>
      <c r="BP1081" t="s">
        <v>3376</v>
      </c>
      <c r="BQ1081" t="s">
        <v>1025</v>
      </c>
      <c r="BR1081" t="s">
        <v>28</v>
      </c>
      <c r="BS1081" t="s">
        <v>28</v>
      </c>
      <c r="BT1081" t="s">
        <v>176</v>
      </c>
      <c r="BU1081" s="3">
        <v>43950.486759259256</v>
      </c>
      <c r="BV1081" t="s">
        <v>803</v>
      </c>
      <c r="BW1081" s="3">
        <v>43964.481133310182</v>
      </c>
      <c r="BX1081" t="s">
        <v>3784</v>
      </c>
      <c r="CG1081"/>
      <c r="CH1081"/>
      <c r="CI1081"/>
      <c r="CY1081"/>
      <c r="DA1081"/>
      <c r="DF1081"/>
    </row>
    <row r="1082" spans="1:110" x14ac:dyDescent="0.25">
      <c r="A1082" s="1">
        <f>IF(Veg_Table[[#This Row],[VP_STATUS]]="Hold",0,IF(OR(AND(Veg_Table[[#This Row],[PRESCRIP]]="NW_No Work",Veg_Table[[#This Row],[VP_STATUS]]&lt;&gt;"No Work Required Under EVM"),AND(Veg_Table[[#This Row],[VP_STATUS]]="No Work Required Under EVM",Veg_Table[[#This Row],[PRESCRIP]]&lt;&gt;"NW_No Work")),1,0))</f>
        <v>0</v>
      </c>
      <c r="B1082" s="1">
        <f>IF(Veg_Table[[#This Row],[SPECIES]]="",1,0)</f>
        <v>0</v>
      </c>
      <c r="C1082" s="1">
        <f>IF(Veg_Table[[#This Row],[DIAMETER]]="",1,0)</f>
        <v>0</v>
      </c>
      <c r="D1082" s="1">
        <f>IF(Veg_Table[[#This Row],[HEIGHT]]="",1,0)</f>
        <v>0</v>
      </c>
      <c r="E108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82" s="1">
        <f>IF(AND(Veg_Table[[#This Row],[TAT_RESULT]]="ABATE",Veg_Table[[#This Row],[PRESCRIP]]="NW_No Work"),1,0)</f>
        <v>0</v>
      </c>
      <c r="G1082" s="1">
        <f>IF(OR(Veg_Table[[#This Row],[Prescription R-Scale]]="NA",Veg_Table[[#This Row],[Diameter R-Scale]]="NA"),0,IF(Veg_Table[[#This Row],[Diameter R-Scale]]&lt;&gt;Veg_Table[[#This Row],[Prescription R-Scale]],1,0))</f>
        <v>0</v>
      </c>
      <c r="H1082" s="1">
        <f>IF(OR(AND(Veg_Table[[#This Row],[PRESCRIP]]="BC_Br Rmv", Veg_Table[[#This Row],[WOOD_MAN]]&lt;&gt;"Not Needed"),AND(Veg_Table[[#This Row],[PRESCRIP]]="BCS_Br Rmv+Trt", Veg_Table[[#This Row],[WOOD_MAN]]&lt;&gt;"Not Needed")),1,0)</f>
        <v>0</v>
      </c>
      <c r="I1082" s="1">
        <f ca="1">IF(AND(Veg_Table[[#This Row],[Prescription_Changed]]="Yes",Veg_Table[[#This Row],[TAT_RESULT]]=""),1,0)</f>
        <v>0</v>
      </c>
      <c r="J1082" s="1">
        <f ca="1">SUM(Veg_Table[[#This Row],[Prescription and Status do not match]:[Prescription_Edited_And_TAT_Is_Blank]])</f>
        <v>0</v>
      </c>
      <c r="K1082" s="1">
        <f ca="1">IF(Veg_Table[[#This Row],[Sum of Errors]]&gt;0,1,0)</f>
        <v>0</v>
      </c>
      <c r="L1082" s="1">
        <f>1</f>
        <v>1</v>
      </c>
      <c r="M108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082" s="1" t="str">
        <f>IF(OR(MID(Veg_Table[[#This Row],[PRESCRIP]],2,1)="1",MID(Veg_Table[[#This Row],[PRESCRIP]],2,1)="2",MID(Veg_Table[[#This Row],[PRESCRIP]],2,1)="3",MID(Veg_Table[[#This Row],[PRESCRIP]],2,1)="4"),_xlfn.NUMBERVALUE(MID(Veg_Table[[#This Row],[PRESCRIP]],2,1)),"NA")</f>
        <v>NA</v>
      </c>
      <c r="O1082" s="1">
        <f>WEEKNUM(Veg_Table[[#This Row],[EVM_LAST_EDITED_Day]],2)</f>
        <v>20</v>
      </c>
      <c r="P1082" s="25">
        <f>IFERROR(DATE(YEAR(Veg_Table[[#This Row],[EVM_LAST_EDITED2]]),MONTH(Veg_Table[[#This Row],[EVM_LAST_EDITED2]]),DAY(Veg_Table[[#This Row],[EVM_LAST_EDITED2]])),DATE(2019,1,1))</f>
        <v>43964</v>
      </c>
      <c r="Q1082" s="3">
        <f>VALUE(SUBSTITUTE(Veg_Table[[#This Row],[EVM_LAST_EDITED]],",",""))</f>
        <v>43964.476374919002</v>
      </c>
      <c r="R1082" s="1" t="str">
        <f>_xlfn.IFNA(IF(Veg_Table[[#This Row],[EVM_LAST_EDITOR]]="","zBlank EVM Last Editor",VLOOKUP(Veg_Table[[#This Row],[EVM_LAST_EDITOR]],Roster_Table[#All],4,FALSE)),"zAWRR Not in Roster")</f>
        <v>NCR</v>
      </c>
      <c r="S1082" s="1" t="str">
        <f>_xlfn.IFNA(IF(Veg_Table[[#This Row],[EVM_LAST_EDITOR]]="","zBlank EVM Last Editor",VLOOKUP(Veg_Table[[#This Row],[EVM_LAST_EDITOR]],Roster_Table[#All],16,FALSE)),"zCompany_AWRR not in Roster")</f>
        <v>NCR_North Coast Resource Management</v>
      </c>
      <c r="T1082" s="2">
        <f>IFERROR(DATE(YEAR(Veg_Table[[#This Row],[Created2]]),MONTH(Veg_Table[[#This Row],[Created2]]),DAY(Veg_Table[[#This Row],[Created2]])),DATE(2019,1,1))</f>
        <v>43950</v>
      </c>
      <c r="U1082" s="3">
        <f>VALUE(SUBSTITUTE(Veg_Table[[#This Row],[Created]],",",""))</f>
        <v>43950.493912037004</v>
      </c>
      <c r="V1082" s="3" t="str">
        <f ca="1">IFERROR(_xlfn.IFNA(CELL("contents",INDIRECT(_xlfn.CONCAT("Veg_Table_Production_Data!",ADDRESS(MATCH(_xlfn.MAXIFS(#REF!,#REF!,"="&amp;Veg_Table[[#This Row],[AUTO_ID]],#REF!,"&lt;"&amp;Veg_Table[[#This Row],[EVM_LAST_EDITED_Day]]),#REF!,0),COLUMN(#REF!),4,1,)))),""),"")</f>
        <v/>
      </c>
      <c r="W1082" s="3" t="str">
        <f ca="1">IF(Veg_Table[[#This Row],[Previous_Prescription]]="","No",IF(Veg_Table[[#This Row],[Previous_Prescription]]=Veg_Table[[#This Row],[PRESCRIP]],"No","Yes"))</f>
        <v>No</v>
      </c>
      <c r="X1082" s="3" t="str">
        <f>IF(Veg_Table[[#This Row],[EVM_LAST_EDITED_Day]]=Veg_Table[[#This Row],[Created_Day]],"New","Old")</f>
        <v>Old</v>
      </c>
      <c r="Y1082" s="1">
        <f>IFERROR(IF(FIND("delete",LOWER(Veg_Table[[#This Row],[PI_COMMENTS]]))&gt;=1,1,0),0)</f>
        <v>0</v>
      </c>
      <c r="Z1082" s="1" t="str">
        <f>_xlfn.IFNA(IF(Veg_Table[[#This Row],[EVM_LAST_EDITOR]]="","Yes",VLOOKUP(Veg_Table[[#This Row],[EVM_LAST_EDITOR]],Roster_Table[#All],15,FALSE)),"Yes")</f>
        <v>No</v>
      </c>
      <c r="AA108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82" s="1" t="str">
        <f>_xlfn.IFNA(VLOOKUP(Veg_Table[[#This Row],[EVM_LAST_EDITOR]],Roster_Table[#All],3,FALSE),"zAWRR Not in Roster")</f>
        <v>Ben</v>
      </c>
      <c r="AC1082" s="1" t="str">
        <f>_xlfn.IFNA(VLOOKUP(Veg_Table[[#This Row],[EVM_LAST_EDITOR]],Roster_Table[#All],2,FALSE),"zAWRR Not in Roster")</f>
        <v>Chambers</v>
      </c>
      <c r="AD1082" s="1" t="str">
        <f>IF(_xlfn.CONCAT(Veg_Table[[#This Row],[First_Name]]," ",Veg_Table[[#This Row],[Last_Name]])="zAWRR Not in Roster zAWRR Not in Roster","zAWRR Not in Roster",_xlfn.CONCAT(Veg_Table[[#This Row],[First_Name]]," ",Veg_Table[[#This Row],[Last_Name]]))</f>
        <v>Ben Chambers</v>
      </c>
      <c r="AE1082">
        <v>3150874</v>
      </c>
      <c r="AF1082" t="s">
        <v>5503</v>
      </c>
      <c r="AG1082" t="s">
        <v>93</v>
      </c>
      <c r="AH1082" t="s">
        <v>3375</v>
      </c>
      <c r="AI1082" t="s">
        <v>3447</v>
      </c>
      <c r="AJ1082" t="s">
        <v>48</v>
      </c>
      <c r="AL1082" t="s">
        <v>22</v>
      </c>
      <c r="AM1082" t="s">
        <v>38</v>
      </c>
      <c r="AN1082" t="s">
        <v>25</v>
      </c>
      <c r="AO1082" t="s">
        <v>25</v>
      </c>
      <c r="AP1082">
        <v>35</v>
      </c>
      <c r="AQ1082">
        <v>120</v>
      </c>
      <c r="AR1082" t="s">
        <v>511</v>
      </c>
      <c r="AS1082" t="s">
        <v>823</v>
      </c>
      <c r="AT1082" t="s">
        <v>26</v>
      </c>
      <c r="AV1082" t="s">
        <v>519</v>
      </c>
      <c r="AW1082" t="s">
        <v>5504</v>
      </c>
      <c r="AX1082" t="s">
        <v>534</v>
      </c>
      <c r="AZ1082"/>
      <c r="BB1082" s="4"/>
      <c r="BD1082" t="s">
        <v>29</v>
      </c>
      <c r="BE1082" t="s">
        <v>25</v>
      </c>
      <c r="BF1082" t="s">
        <v>513</v>
      </c>
      <c r="BI1082" s="3"/>
      <c r="BJ1082" t="s">
        <v>1435</v>
      </c>
      <c r="BK1082" s="30" t="s">
        <v>360</v>
      </c>
      <c r="BL1082" s="3">
        <v>43964.476374918981</v>
      </c>
      <c r="BM1082" t="s">
        <v>31</v>
      </c>
      <c r="BN1082" t="s">
        <v>32</v>
      </c>
      <c r="BP1082" t="s">
        <v>3376</v>
      </c>
      <c r="BQ1082" t="s">
        <v>1025</v>
      </c>
      <c r="BR1082" t="s">
        <v>28</v>
      </c>
      <c r="BS1082" t="s">
        <v>28</v>
      </c>
      <c r="BT1082" t="s">
        <v>176</v>
      </c>
      <c r="BU1082" s="3">
        <v>43950.49391203704</v>
      </c>
      <c r="BV1082" t="s">
        <v>803</v>
      </c>
      <c r="BW1082" s="3">
        <v>43964.481133310182</v>
      </c>
      <c r="BX1082" t="s">
        <v>5505</v>
      </c>
      <c r="CG1082"/>
      <c r="CH1082"/>
      <c r="CI1082"/>
      <c r="CY1082"/>
      <c r="DA1082"/>
      <c r="DF1082"/>
    </row>
    <row r="1083" spans="1:110" x14ac:dyDescent="0.25">
      <c r="A1083" s="1">
        <f>IF(Veg_Table[[#This Row],[VP_STATUS]]="Hold",0,IF(OR(AND(Veg_Table[[#This Row],[PRESCRIP]]="NW_No Work",Veg_Table[[#This Row],[VP_STATUS]]&lt;&gt;"No Work Required Under EVM"),AND(Veg_Table[[#This Row],[VP_STATUS]]="No Work Required Under EVM",Veg_Table[[#This Row],[PRESCRIP]]&lt;&gt;"NW_No Work")),1,0))</f>
        <v>0</v>
      </c>
      <c r="B1083" s="1">
        <f>IF(Veg_Table[[#This Row],[SPECIES]]="",1,0)</f>
        <v>0</v>
      </c>
      <c r="C1083" s="1">
        <f>IF(Veg_Table[[#This Row],[DIAMETER]]="",1,0)</f>
        <v>0</v>
      </c>
      <c r="D1083" s="1">
        <f>IF(Veg_Table[[#This Row],[HEIGHT]]="",1,0)</f>
        <v>0</v>
      </c>
      <c r="E108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83" s="1">
        <f>IF(AND(Veg_Table[[#This Row],[TAT_RESULT]]="ABATE",Veg_Table[[#This Row],[PRESCRIP]]="NW_No Work"),1,0)</f>
        <v>0</v>
      </c>
      <c r="G1083" s="1">
        <f>IF(OR(Veg_Table[[#This Row],[Prescription R-Scale]]="NA",Veg_Table[[#This Row],[Diameter R-Scale]]="NA"),0,IF(Veg_Table[[#This Row],[Diameter R-Scale]]&lt;&gt;Veg_Table[[#This Row],[Prescription R-Scale]],1,0))</f>
        <v>0</v>
      </c>
      <c r="H1083" s="1">
        <f>IF(OR(AND(Veg_Table[[#This Row],[PRESCRIP]]="BC_Br Rmv", Veg_Table[[#This Row],[WOOD_MAN]]&lt;&gt;"Not Needed"),AND(Veg_Table[[#This Row],[PRESCRIP]]="BCS_Br Rmv+Trt", Veg_Table[[#This Row],[WOOD_MAN]]&lt;&gt;"Not Needed")),1,0)</f>
        <v>0</v>
      </c>
      <c r="I1083" s="1">
        <f ca="1">IF(AND(Veg_Table[[#This Row],[Prescription_Changed]]="Yes",Veg_Table[[#This Row],[TAT_RESULT]]=""),1,0)</f>
        <v>0</v>
      </c>
      <c r="J1083" s="1">
        <f ca="1">SUM(Veg_Table[[#This Row],[Prescription and Status do not match]:[Prescription_Edited_And_TAT_Is_Blank]])</f>
        <v>0</v>
      </c>
      <c r="K1083" s="1">
        <f ca="1">IF(Veg_Table[[#This Row],[Sum of Errors]]&gt;0,1,0)</f>
        <v>0</v>
      </c>
      <c r="L1083" s="1">
        <f>1</f>
        <v>1</v>
      </c>
      <c r="M108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083" s="1">
        <f>IF(OR(MID(Veg_Table[[#This Row],[PRESCRIP]],2,1)="1",MID(Veg_Table[[#This Row],[PRESCRIP]],2,1)="2",MID(Veg_Table[[#This Row],[PRESCRIP]],2,1)="3",MID(Veg_Table[[#This Row],[PRESCRIP]],2,1)="4"),_xlfn.NUMBERVALUE(MID(Veg_Table[[#This Row],[PRESCRIP]],2,1)),"NA")</f>
        <v>1</v>
      </c>
      <c r="O1083" s="1">
        <f>WEEKNUM(Veg_Table[[#This Row],[EVM_LAST_EDITED_Day]],2)</f>
        <v>20</v>
      </c>
      <c r="P1083" s="25">
        <f>IFERROR(DATE(YEAR(Veg_Table[[#This Row],[EVM_LAST_EDITED2]]),MONTH(Veg_Table[[#This Row],[EVM_LAST_EDITED2]]),DAY(Veg_Table[[#This Row],[EVM_LAST_EDITED2]])),DATE(2019,1,1))</f>
        <v>43964</v>
      </c>
      <c r="Q1083" s="3">
        <f>VALUE(SUBSTITUTE(Veg_Table[[#This Row],[EVM_LAST_EDITED]],",",""))</f>
        <v>43964.476374919002</v>
      </c>
      <c r="R1083" s="1" t="str">
        <f>_xlfn.IFNA(IF(Veg_Table[[#This Row],[EVM_LAST_EDITOR]]="","zBlank EVM Last Editor",VLOOKUP(Veg_Table[[#This Row],[EVM_LAST_EDITOR]],Roster_Table[#All],4,FALSE)),"zAWRR Not in Roster")</f>
        <v>NCR</v>
      </c>
      <c r="S1083" s="1" t="str">
        <f>_xlfn.IFNA(IF(Veg_Table[[#This Row],[EVM_LAST_EDITOR]]="","zBlank EVM Last Editor",VLOOKUP(Veg_Table[[#This Row],[EVM_LAST_EDITOR]],Roster_Table[#All],16,FALSE)),"zCompany_AWRR not in Roster")</f>
        <v>NCR_North Coast Resource Management</v>
      </c>
      <c r="T1083" s="2">
        <f>IFERROR(DATE(YEAR(Veg_Table[[#This Row],[Created2]]),MONTH(Veg_Table[[#This Row],[Created2]]),DAY(Veg_Table[[#This Row],[Created2]])),DATE(2019,1,1))</f>
        <v>43950</v>
      </c>
      <c r="U1083" s="3">
        <f>VALUE(SUBSTITUTE(Veg_Table[[#This Row],[Created]],",",""))</f>
        <v>43950.495729166701</v>
      </c>
      <c r="V1083" s="3" t="str">
        <f ca="1">IFERROR(_xlfn.IFNA(CELL("contents",INDIRECT(_xlfn.CONCAT("Veg_Table_Production_Data!",ADDRESS(MATCH(_xlfn.MAXIFS(#REF!,#REF!,"="&amp;Veg_Table[[#This Row],[AUTO_ID]],#REF!,"&lt;"&amp;Veg_Table[[#This Row],[EVM_LAST_EDITED_Day]]),#REF!,0),COLUMN(#REF!),4,1,)))),""),"")</f>
        <v/>
      </c>
      <c r="W1083" s="3" t="str">
        <f ca="1">IF(Veg_Table[[#This Row],[Previous_Prescription]]="","No",IF(Veg_Table[[#This Row],[Previous_Prescription]]=Veg_Table[[#This Row],[PRESCRIP]],"No","Yes"))</f>
        <v>No</v>
      </c>
      <c r="X1083" s="3" t="str">
        <f>IF(Veg_Table[[#This Row],[EVM_LAST_EDITED_Day]]=Veg_Table[[#This Row],[Created_Day]],"New","Old")</f>
        <v>Old</v>
      </c>
      <c r="Y1083" s="1">
        <f>IFERROR(IF(FIND("delete",LOWER(Veg_Table[[#This Row],[PI_COMMENTS]]))&gt;=1,1,0),0)</f>
        <v>0</v>
      </c>
      <c r="Z1083" s="1" t="str">
        <f>_xlfn.IFNA(IF(Veg_Table[[#This Row],[EVM_LAST_EDITOR]]="","Yes",VLOOKUP(Veg_Table[[#This Row],[EVM_LAST_EDITOR]],Roster_Table[#All],15,FALSE)),"Yes")</f>
        <v>No</v>
      </c>
      <c r="AA108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83" s="1" t="str">
        <f>_xlfn.IFNA(VLOOKUP(Veg_Table[[#This Row],[EVM_LAST_EDITOR]],Roster_Table[#All],3,FALSE),"zAWRR Not in Roster")</f>
        <v>Ben</v>
      </c>
      <c r="AC1083" s="1" t="str">
        <f>_xlfn.IFNA(VLOOKUP(Veg_Table[[#This Row],[EVM_LAST_EDITOR]],Roster_Table[#All],2,FALSE),"zAWRR Not in Roster")</f>
        <v>Chambers</v>
      </c>
      <c r="AD1083" s="1" t="str">
        <f>IF(_xlfn.CONCAT(Veg_Table[[#This Row],[First_Name]]," ",Veg_Table[[#This Row],[Last_Name]])="zAWRR Not in Roster zAWRR Not in Roster","zAWRR Not in Roster",_xlfn.CONCAT(Veg_Table[[#This Row],[First_Name]]," ",Veg_Table[[#This Row],[Last_Name]]))</f>
        <v>Ben Chambers</v>
      </c>
      <c r="AE1083">
        <v>3150875</v>
      </c>
      <c r="AF1083" t="s">
        <v>3779</v>
      </c>
      <c r="AG1083" t="s">
        <v>93</v>
      </c>
      <c r="AH1083" t="s">
        <v>3375</v>
      </c>
      <c r="AI1083" t="s">
        <v>3447</v>
      </c>
      <c r="AJ1083" t="s">
        <v>48</v>
      </c>
      <c r="AL1083" t="s">
        <v>22</v>
      </c>
      <c r="AM1083" t="s">
        <v>38</v>
      </c>
      <c r="AN1083" t="s">
        <v>25</v>
      </c>
      <c r="AO1083" t="s">
        <v>25</v>
      </c>
      <c r="AP1083">
        <v>9</v>
      </c>
      <c r="AQ1083">
        <v>60</v>
      </c>
      <c r="AR1083" t="s">
        <v>511</v>
      </c>
      <c r="AS1083" t="s">
        <v>45</v>
      </c>
      <c r="AT1083" t="s">
        <v>515</v>
      </c>
      <c r="AV1083" t="s">
        <v>519</v>
      </c>
      <c r="AW1083" t="s">
        <v>3780</v>
      </c>
      <c r="AX1083" t="s">
        <v>534</v>
      </c>
      <c r="AZ1083"/>
      <c r="BB1083" s="4"/>
      <c r="BD1083" t="s">
        <v>29</v>
      </c>
      <c r="BE1083" t="s">
        <v>25</v>
      </c>
      <c r="BF1083" t="s">
        <v>513</v>
      </c>
      <c r="BI1083" s="3"/>
      <c r="BJ1083" t="s">
        <v>463</v>
      </c>
      <c r="BK1083" s="30" t="s">
        <v>360</v>
      </c>
      <c r="BL1083" s="3">
        <v>43964.476374918981</v>
      </c>
      <c r="BM1083" t="s">
        <v>31</v>
      </c>
      <c r="BN1083" t="s">
        <v>32</v>
      </c>
      <c r="BP1083" t="s">
        <v>3376</v>
      </c>
      <c r="BQ1083" t="s">
        <v>1025</v>
      </c>
      <c r="BR1083" t="s">
        <v>28</v>
      </c>
      <c r="BS1083" t="s">
        <v>28</v>
      </c>
      <c r="BT1083" t="s">
        <v>176</v>
      </c>
      <c r="BU1083" s="3">
        <v>43950.495729166665</v>
      </c>
      <c r="BV1083" t="s">
        <v>803</v>
      </c>
      <c r="BW1083" s="3">
        <v>43964.481133310182</v>
      </c>
      <c r="BX1083" t="s">
        <v>3781</v>
      </c>
      <c r="CG1083"/>
      <c r="CH1083"/>
      <c r="CI1083"/>
      <c r="CY1083"/>
      <c r="DA1083"/>
      <c r="DF1083"/>
    </row>
    <row r="1084" spans="1:110" x14ac:dyDescent="0.25">
      <c r="A1084" s="1">
        <f>IF(Veg_Table[[#This Row],[VP_STATUS]]="Hold",0,IF(OR(AND(Veg_Table[[#This Row],[PRESCRIP]]="NW_No Work",Veg_Table[[#This Row],[VP_STATUS]]&lt;&gt;"No Work Required Under EVM"),AND(Veg_Table[[#This Row],[VP_STATUS]]="No Work Required Under EVM",Veg_Table[[#This Row],[PRESCRIP]]&lt;&gt;"NW_No Work")),1,0))</f>
        <v>0</v>
      </c>
      <c r="B1084" s="1">
        <f>IF(Veg_Table[[#This Row],[SPECIES]]="",1,0)</f>
        <v>0</v>
      </c>
      <c r="C1084" s="1">
        <f>IF(Veg_Table[[#This Row],[DIAMETER]]="",1,0)</f>
        <v>0</v>
      </c>
      <c r="D1084" s="1">
        <f>IF(Veg_Table[[#This Row],[HEIGHT]]="",1,0)</f>
        <v>0</v>
      </c>
      <c r="E108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84" s="1">
        <f>IF(AND(Veg_Table[[#This Row],[TAT_RESULT]]="ABATE",Veg_Table[[#This Row],[PRESCRIP]]="NW_No Work"),1,0)</f>
        <v>0</v>
      </c>
      <c r="G1084" s="1">
        <f>IF(OR(Veg_Table[[#This Row],[Prescription R-Scale]]="NA",Veg_Table[[#This Row],[Diameter R-Scale]]="NA"),0,IF(Veg_Table[[#This Row],[Diameter R-Scale]]&lt;&gt;Veg_Table[[#This Row],[Prescription R-Scale]],1,0))</f>
        <v>0</v>
      </c>
      <c r="H1084" s="1">
        <f>IF(OR(AND(Veg_Table[[#This Row],[PRESCRIP]]="BC_Br Rmv", Veg_Table[[#This Row],[WOOD_MAN]]&lt;&gt;"Not Needed"),AND(Veg_Table[[#This Row],[PRESCRIP]]="BCS_Br Rmv+Trt", Veg_Table[[#This Row],[WOOD_MAN]]&lt;&gt;"Not Needed")),1,0)</f>
        <v>0</v>
      </c>
      <c r="I1084" s="1">
        <f ca="1">IF(AND(Veg_Table[[#This Row],[Prescription_Changed]]="Yes",Veg_Table[[#This Row],[TAT_RESULT]]=""),1,0)</f>
        <v>0</v>
      </c>
      <c r="J1084" s="1">
        <f ca="1">SUM(Veg_Table[[#This Row],[Prescription and Status do not match]:[Prescription_Edited_And_TAT_Is_Blank]])</f>
        <v>0</v>
      </c>
      <c r="K1084" s="1">
        <f ca="1">IF(Veg_Table[[#This Row],[Sum of Errors]]&gt;0,1,0)</f>
        <v>0</v>
      </c>
      <c r="L1084" s="1">
        <f>1</f>
        <v>1</v>
      </c>
      <c r="M108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084" s="1">
        <f>IF(OR(MID(Veg_Table[[#This Row],[PRESCRIP]],2,1)="1",MID(Veg_Table[[#This Row],[PRESCRIP]],2,1)="2",MID(Veg_Table[[#This Row],[PRESCRIP]],2,1)="3",MID(Veg_Table[[#This Row],[PRESCRIP]],2,1)="4"),_xlfn.NUMBERVALUE(MID(Veg_Table[[#This Row],[PRESCRIP]],2,1)),"NA")</f>
        <v>2</v>
      </c>
      <c r="O1084" s="1">
        <f>WEEKNUM(Veg_Table[[#This Row],[EVM_LAST_EDITED_Day]],2)</f>
        <v>20</v>
      </c>
      <c r="P1084" s="25">
        <f>IFERROR(DATE(YEAR(Veg_Table[[#This Row],[EVM_LAST_EDITED2]]),MONTH(Veg_Table[[#This Row],[EVM_LAST_EDITED2]]),DAY(Veg_Table[[#This Row],[EVM_LAST_EDITED2]])),DATE(2019,1,1))</f>
        <v>43964</v>
      </c>
      <c r="Q1084" s="3">
        <f>VALUE(SUBSTITUTE(Veg_Table[[#This Row],[EVM_LAST_EDITED]],",",""))</f>
        <v>43964.476374919002</v>
      </c>
      <c r="R1084" s="1" t="str">
        <f>_xlfn.IFNA(IF(Veg_Table[[#This Row],[EVM_LAST_EDITOR]]="","zBlank EVM Last Editor",VLOOKUP(Veg_Table[[#This Row],[EVM_LAST_EDITOR]],Roster_Table[#All],4,FALSE)),"zAWRR Not in Roster")</f>
        <v>NCR</v>
      </c>
      <c r="S1084" s="1" t="str">
        <f>_xlfn.IFNA(IF(Veg_Table[[#This Row],[EVM_LAST_EDITOR]]="","zBlank EVM Last Editor",VLOOKUP(Veg_Table[[#This Row],[EVM_LAST_EDITOR]],Roster_Table[#All],16,FALSE)),"zCompany_AWRR not in Roster")</f>
        <v>NCR_North Coast Resource Management</v>
      </c>
      <c r="T1084" s="2">
        <f>IFERROR(DATE(YEAR(Veg_Table[[#This Row],[Created2]]),MONTH(Veg_Table[[#This Row],[Created2]]),DAY(Veg_Table[[#This Row],[Created2]])),DATE(2019,1,1))</f>
        <v>43950</v>
      </c>
      <c r="U1084" s="3">
        <f>VALUE(SUBSTITUTE(Veg_Table[[#This Row],[Created]],",",""))</f>
        <v>43950.499675925901</v>
      </c>
      <c r="V1084" s="3" t="str">
        <f ca="1">IFERROR(_xlfn.IFNA(CELL("contents",INDIRECT(_xlfn.CONCAT("Veg_Table_Production_Data!",ADDRESS(MATCH(_xlfn.MAXIFS(#REF!,#REF!,"="&amp;Veg_Table[[#This Row],[AUTO_ID]],#REF!,"&lt;"&amp;Veg_Table[[#This Row],[EVM_LAST_EDITED_Day]]),#REF!,0),COLUMN(#REF!),4,1,)))),""),"")</f>
        <v/>
      </c>
      <c r="W1084" s="3" t="str">
        <f ca="1">IF(Veg_Table[[#This Row],[Previous_Prescription]]="","No",IF(Veg_Table[[#This Row],[Previous_Prescription]]=Veg_Table[[#This Row],[PRESCRIP]],"No","Yes"))</f>
        <v>No</v>
      </c>
      <c r="X1084" s="3" t="str">
        <f>IF(Veg_Table[[#This Row],[EVM_LAST_EDITED_Day]]=Veg_Table[[#This Row],[Created_Day]],"New","Old")</f>
        <v>Old</v>
      </c>
      <c r="Y1084" s="1">
        <f>IFERROR(IF(FIND("delete",LOWER(Veg_Table[[#This Row],[PI_COMMENTS]]))&gt;=1,1,0),0)</f>
        <v>0</v>
      </c>
      <c r="Z1084" s="1" t="str">
        <f>_xlfn.IFNA(IF(Veg_Table[[#This Row],[EVM_LAST_EDITOR]]="","Yes",VLOOKUP(Veg_Table[[#This Row],[EVM_LAST_EDITOR]],Roster_Table[#All],15,FALSE)),"Yes")</f>
        <v>No</v>
      </c>
      <c r="AA108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84" s="1" t="str">
        <f>_xlfn.IFNA(VLOOKUP(Veg_Table[[#This Row],[EVM_LAST_EDITOR]],Roster_Table[#All],3,FALSE),"zAWRR Not in Roster")</f>
        <v>Ben</v>
      </c>
      <c r="AC1084" s="1" t="str">
        <f>_xlfn.IFNA(VLOOKUP(Veg_Table[[#This Row],[EVM_LAST_EDITOR]],Roster_Table[#All],2,FALSE),"zAWRR Not in Roster")</f>
        <v>Chambers</v>
      </c>
      <c r="AD1084" s="1" t="str">
        <f>IF(_xlfn.CONCAT(Veg_Table[[#This Row],[First_Name]]," ",Veg_Table[[#This Row],[Last_Name]])="zAWRR Not in Roster zAWRR Not in Roster","zAWRR Not in Roster",_xlfn.CONCAT(Veg_Table[[#This Row],[First_Name]]," ",Veg_Table[[#This Row],[Last_Name]]))</f>
        <v>Ben Chambers</v>
      </c>
      <c r="AE1084">
        <v>3150878</v>
      </c>
      <c r="AF1084" t="s">
        <v>5506</v>
      </c>
      <c r="AG1084" t="s">
        <v>93</v>
      </c>
      <c r="AH1084" t="s">
        <v>3375</v>
      </c>
      <c r="AI1084" t="s">
        <v>3447</v>
      </c>
      <c r="AJ1084" t="s">
        <v>48</v>
      </c>
      <c r="AL1084" t="s">
        <v>22</v>
      </c>
      <c r="AM1084" t="s">
        <v>38</v>
      </c>
      <c r="AN1084" t="s">
        <v>25</v>
      </c>
      <c r="AO1084" t="s">
        <v>25</v>
      </c>
      <c r="AP1084">
        <v>18</v>
      </c>
      <c r="AQ1084">
        <v>70</v>
      </c>
      <c r="AR1084" t="s">
        <v>511</v>
      </c>
      <c r="AS1084" t="s">
        <v>42</v>
      </c>
      <c r="AT1084" t="s">
        <v>515</v>
      </c>
      <c r="AV1084" t="s">
        <v>519</v>
      </c>
      <c r="AW1084" t="s">
        <v>5507</v>
      </c>
      <c r="AX1084" t="s">
        <v>534</v>
      </c>
      <c r="AZ1084"/>
      <c r="BB1084" s="4"/>
      <c r="BD1084" t="s">
        <v>29</v>
      </c>
      <c r="BE1084" t="s">
        <v>25</v>
      </c>
      <c r="BF1084" t="s">
        <v>513</v>
      </c>
      <c r="BI1084" s="3"/>
      <c r="BJ1084" t="s">
        <v>2696</v>
      </c>
      <c r="BK1084" s="30" t="s">
        <v>360</v>
      </c>
      <c r="BL1084" s="3">
        <v>43964.476374918981</v>
      </c>
      <c r="BM1084" t="s">
        <v>31</v>
      </c>
      <c r="BN1084" t="s">
        <v>32</v>
      </c>
      <c r="BP1084" t="s">
        <v>3376</v>
      </c>
      <c r="BQ1084" t="s">
        <v>1025</v>
      </c>
      <c r="BR1084" t="s">
        <v>28</v>
      </c>
      <c r="BS1084" t="s">
        <v>28</v>
      </c>
      <c r="BT1084" t="s">
        <v>176</v>
      </c>
      <c r="BU1084" s="3">
        <v>43950.499675925923</v>
      </c>
      <c r="BV1084" t="s">
        <v>803</v>
      </c>
      <c r="BW1084" s="3">
        <v>43964.481133310182</v>
      </c>
      <c r="BX1084" t="s">
        <v>5508</v>
      </c>
      <c r="CG1084"/>
      <c r="CH1084"/>
      <c r="CI1084"/>
      <c r="CY1084"/>
      <c r="DA1084"/>
      <c r="DF1084"/>
    </row>
    <row r="1085" spans="1:110" x14ac:dyDescent="0.25">
      <c r="A1085" s="1">
        <f>IF(Veg_Table[[#This Row],[VP_STATUS]]="Hold",0,IF(OR(AND(Veg_Table[[#This Row],[PRESCRIP]]="NW_No Work",Veg_Table[[#This Row],[VP_STATUS]]&lt;&gt;"No Work Required Under EVM"),AND(Veg_Table[[#This Row],[VP_STATUS]]="No Work Required Under EVM",Veg_Table[[#This Row],[PRESCRIP]]&lt;&gt;"NW_No Work")),1,0))</f>
        <v>0</v>
      </c>
      <c r="B1085" s="1">
        <f>IF(Veg_Table[[#This Row],[SPECIES]]="",1,0)</f>
        <v>0</v>
      </c>
      <c r="C1085" s="1">
        <f>IF(Veg_Table[[#This Row],[DIAMETER]]="",1,0)</f>
        <v>0</v>
      </c>
      <c r="D1085" s="1">
        <f>IF(Veg_Table[[#This Row],[HEIGHT]]="",1,0)</f>
        <v>0</v>
      </c>
      <c r="E108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85" s="1">
        <f>IF(AND(Veg_Table[[#This Row],[TAT_RESULT]]="ABATE",Veg_Table[[#This Row],[PRESCRIP]]="NW_No Work"),1,0)</f>
        <v>0</v>
      </c>
      <c r="G1085" s="1">
        <f>IF(OR(Veg_Table[[#This Row],[Prescription R-Scale]]="NA",Veg_Table[[#This Row],[Diameter R-Scale]]="NA"),0,IF(Veg_Table[[#This Row],[Diameter R-Scale]]&lt;&gt;Veg_Table[[#This Row],[Prescription R-Scale]],1,0))</f>
        <v>0</v>
      </c>
      <c r="H1085" s="1">
        <f>IF(OR(AND(Veg_Table[[#This Row],[PRESCRIP]]="BC_Br Rmv", Veg_Table[[#This Row],[WOOD_MAN]]&lt;&gt;"Not Needed"),AND(Veg_Table[[#This Row],[PRESCRIP]]="BCS_Br Rmv+Trt", Veg_Table[[#This Row],[WOOD_MAN]]&lt;&gt;"Not Needed")),1,0)</f>
        <v>0</v>
      </c>
      <c r="I1085" s="1">
        <f ca="1">IF(AND(Veg_Table[[#This Row],[Prescription_Changed]]="Yes",Veg_Table[[#This Row],[TAT_RESULT]]=""),1,0)</f>
        <v>0</v>
      </c>
      <c r="J1085" s="1">
        <f ca="1">SUM(Veg_Table[[#This Row],[Prescription and Status do not match]:[Prescription_Edited_And_TAT_Is_Blank]])</f>
        <v>0</v>
      </c>
      <c r="K1085" s="1">
        <f ca="1">IF(Veg_Table[[#This Row],[Sum of Errors]]&gt;0,1,0)</f>
        <v>0</v>
      </c>
      <c r="L1085" s="1">
        <f>1</f>
        <v>1</v>
      </c>
      <c r="M108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085" s="1">
        <f>IF(OR(MID(Veg_Table[[#This Row],[PRESCRIP]],2,1)="1",MID(Veg_Table[[#This Row],[PRESCRIP]],2,1)="2",MID(Veg_Table[[#This Row],[PRESCRIP]],2,1)="3",MID(Veg_Table[[#This Row],[PRESCRIP]],2,1)="4"),_xlfn.NUMBERVALUE(MID(Veg_Table[[#This Row],[PRESCRIP]],2,1)),"NA")</f>
        <v>3</v>
      </c>
      <c r="O1085" s="1">
        <f>WEEKNUM(Veg_Table[[#This Row],[EVM_LAST_EDITED_Day]],2)</f>
        <v>20</v>
      </c>
      <c r="P1085" s="25">
        <f>IFERROR(DATE(YEAR(Veg_Table[[#This Row],[EVM_LAST_EDITED2]]),MONTH(Veg_Table[[#This Row],[EVM_LAST_EDITED2]]),DAY(Veg_Table[[#This Row],[EVM_LAST_EDITED2]])),DATE(2019,1,1))</f>
        <v>43964</v>
      </c>
      <c r="Q1085" s="3">
        <f>VALUE(SUBSTITUTE(Veg_Table[[#This Row],[EVM_LAST_EDITED]],",",""))</f>
        <v>43964.479816134299</v>
      </c>
      <c r="R1085" s="1" t="str">
        <f>_xlfn.IFNA(IF(Veg_Table[[#This Row],[EVM_LAST_EDITOR]]="","zBlank EVM Last Editor",VLOOKUP(Veg_Table[[#This Row],[EVM_LAST_EDITOR]],Roster_Table[#All],4,FALSE)),"zAWRR Not in Roster")</f>
        <v>MFE</v>
      </c>
      <c r="S1085" s="1" t="str">
        <f>_xlfn.IFNA(IF(Veg_Table[[#This Row],[EVM_LAST_EDITOR]]="","zBlank EVM Last Editor",VLOOKUP(Veg_Table[[#This Row],[EVM_LAST_EDITOR]],Roster_Table[#All],16,FALSE)),"zCompany_AWRR not in Roster")</f>
        <v>Not in Sierra Roster</v>
      </c>
      <c r="T1085" s="2">
        <f>IFERROR(DATE(YEAR(Veg_Table[[#This Row],[Created2]]),MONTH(Veg_Table[[#This Row],[Created2]]),DAY(Veg_Table[[#This Row],[Created2]])),DATE(2019,1,1))</f>
        <v>43840</v>
      </c>
      <c r="U1085" s="3">
        <f>VALUE(SUBSTITUTE(Veg_Table[[#This Row],[Created]],",",""))</f>
        <v>43840.521400463003</v>
      </c>
      <c r="V1085" s="3" t="str">
        <f ca="1">IFERROR(_xlfn.IFNA(CELL("contents",INDIRECT(_xlfn.CONCAT("Veg_Table_Production_Data!",ADDRESS(MATCH(_xlfn.MAXIFS(#REF!,#REF!,"="&amp;Veg_Table[[#This Row],[AUTO_ID]],#REF!,"&lt;"&amp;Veg_Table[[#This Row],[EVM_LAST_EDITED_Day]]),#REF!,0),COLUMN(#REF!),4,1,)))),""),"")</f>
        <v/>
      </c>
      <c r="W1085" s="3" t="str">
        <f ca="1">IF(Veg_Table[[#This Row],[Previous_Prescription]]="","No",IF(Veg_Table[[#This Row],[Previous_Prescription]]=Veg_Table[[#This Row],[PRESCRIP]],"No","Yes"))</f>
        <v>No</v>
      </c>
      <c r="X1085" s="3" t="str">
        <f>IF(Veg_Table[[#This Row],[EVM_LAST_EDITED_Day]]=Veg_Table[[#This Row],[Created_Day]],"New","Old")</f>
        <v>Old</v>
      </c>
      <c r="Y1085" s="1">
        <f>IFERROR(IF(FIND("delete",LOWER(Veg_Table[[#This Row],[PI_COMMENTS]]))&gt;=1,1,0),0)</f>
        <v>0</v>
      </c>
      <c r="Z1085" s="1" t="str">
        <f>_xlfn.IFNA(IF(Veg_Table[[#This Row],[EVM_LAST_EDITOR]]="","Yes",VLOOKUP(Veg_Table[[#This Row],[EVM_LAST_EDITOR]],Roster_Table[#All],15,FALSE)),"Yes")</f>
        <v>No</v>
      </c>
      <c r="AA108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85" s="1" t="str">
        <f>_xlfn.IFNA(VLOOKUP(Veg_Table[[#This Row],[EVM_LAST_EDITOR]],Roster_Table[#All],3,FALSE),"zAWRR Not in Roster")</f>
        <v>Thomas</v>
      </c>
      <c r="AC1085" s="1" t="str">
        <f>_xlfn.IFNA(VLOOKUP(Veg_Table[[#This Row],[EVM_LAST_EDITOR]],Roster_Table[#All],2,FALSE),"zAWRR Not in Roster")</f>
        <v>James</v>
      </c>
      <c r="AD1085" s="1" t="str">
        <f>IF(_xlfn.CONCAT(Veg_Table[[#This Row],[First_Name]]," ",Veg_Table[[#This Row],[Last_Name]])="zAWRR Not in Roster zAWRR Not in Roster","zAWRR Not in Roster",_xlfn.CONCAT(Veg_Table[[#This Row],[First_Name]]," ",Veg_Table[[#This Row],[Last_Name]]))</f>
        <v>Thomas James</v>
      </c>
      <c r="AE1085">
        <v>1774195</v>
      </c>
      <c r="AF1085" t="s">
        <v>3498</v>
      </c>
      <c r="AG1085" t="s">
        <v>30</v>
      </c>
      <c r="AH1085" t="s">
        <v>2294</v>
      </c>
      <c r="AI1085" t="s">
        <v>2291</v>
      </c>
      <c r="AJ1085" t="s">
        <v>820</v>
      </c>
      <c r="AL1085" t="s">
        <v>830</v>
      </c>
      <c r="AM1085" t="s">
        <v>38</v>
      </c>
      <c r="AN1085" t="s">
        <v>25</v>
      </c>
      <c r="AO1085" t="s">
        <v>25</v>
      </c>
      <c r="AP1085">
        <v>31</v>
      </c>
      <c r="AQ1085">
        <v>109</v>
      </c>
      <c r="AR1085" t="s">
        <v>511</v>
      </c>
      <c r="AS1085" t="s">
        <v>804</v>
      </c>
      <c r="AT1085" t="s">
        <v>515</v>
      </c>
      <c r="AU1085" t="s">
        <v>25</v>
      </c>
      <c r="AV1085" t="s">
        <v>512</v>
      </c>
      <c r="AW1085" t="s">
        <v>3499</v>
      </c>
      <c r="AX1085" t="s">
        <v>825</v>
      </c>
      <c r="AY1085" t="s">
        <v>825</v>
      </c>
      <c r="AZ1085">
        <v>5807646</v>
      </c>
      <c r="BA1085" t="s">
        <v>804</v>
      </c>
      <c r="BB1085" s="4">
        <v>43964.479722013886</v>
      </c>
      <c r="BC1085" t="s">
        <v>837</v>
      </c>
      <c r="BD1085" t="s">
        <v>29</v>
      </c>
      <c r="BI1085" s="3"/>
      <c r="BJ1085" t="s">
        <v>528</v>
      </c>
      <c r="BK1085" s="30" t="s">
        <v>694</v>
      </c>
      <c r="BL1085" s="3">
        <v>43964.479816134262</v>
      </c>
      <c r="BM1085" t="s">
        <v>31</v>
      </c>
      <c r="BN1085" t="s">
        <v>32</v>
      </c>
      <c r="BO1085" t="s">
        <v>2296</v>
      </c>
      <c r="BP1085" t="s">
        <v>2297</v>
      </c>
      <c r="BQ1085" t="s">
        <v>826</v>
      </c>
      <c r="BR1085" t="s">
        <v>28</v>
      </c>
      <c r="BS1085" t="s">
        <v>28</v>
      </c>
      <c r="BT1085" t="s">
        <v>835</v>
      </c>
      <c r="BU1085" s="3">
        <v>43840.52140046296</v>
      </c>
      <c r="BV1085" t="s">
        <v>803</v>
      </c>
      <c r="BW1085" s="3">
        <v>43964.565120590276</v>
      </c>
      <c r="BX1085" t="s">
        <v>3500</v>
      </c>
      <c r="CG1085"/>
      <c r="CH1085"/>
      <c r="CI1085"/>
      <c r="CY1085"/>
      <c r="DA1085"/>
      <c r="DF1085"/>
    </row>
    <row r="1086" spans="1:110" x14ac:dyDescent="0.25">
      <c r="A1086" s="1">
        <f>IF(Veg_Table[[#This Row],[VP_STATUS]]="Hold",0,IF(OR(AND(Veg_Table[[#This Row],[PRESCRIP]]="NW_No Work",Veg_Table[[#This Row],[VP_STATUS]]&lt;&gt;"No Work Required Under EVM"),AND(Veg_Table[[#This Row],[VP_STATUS]]="No Work Required Under EVM",Veg_Table[[#This Row],[PRESCRIP]]&lt;&gt;"NW_No Work")),1,0))</f>
        <v>0</v>
      </c>
      <c r="B1086" s="1">
        <f>IF(Veg_Table[[#This Row],[SPECIES]]="",1,0)</f>
        <v>0</v>
      </c>
      <c r="C1086" s="1">
        <f>IF(Veg_Table[[#This Row],[DIAMETER]]="",1,0)</f>
        <v>0</v>
      </c>
      <c r="D1086" s="1">
        <f>IF(Veg_Table[[#This Row],[HEIGHT]]="",1,0)</f>
        <v>0</v>
      </c>
      <c r="E108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86" s="1">
        <f>IF(AND(Veg_Table[[#This Row],[TAT_RESULT]]="ABATE",Veg_Table[[#This Row],[PRESCRIP]]="NW_No Work"),1,0)</f>
        <v>0</v>
      </c>
      <c r="G1086" s="1">
        <f>IF(OR(Veg_Table[[#This Row],[Prescription R-Scale]]="NA",Veg_Table[[#This Row],[Diameter R-Scale]]="NA"),0,IF(Veg_Table[[#This Row],[Diameter R-Scale]]&lt;&gt;Veg_Table[[#This Row],[Prescription R-Scale]],1,0))</f>
        <v>0</v>
      </c>
      <c r="H1086" s="1">
        <f>IF(OR(AND(Veg_Table[[#This Row],[PRESCRIP]]="BC_Br Rmv", Veg_Table[[#This Row],[WOOD_MAN]]&lt;&gt;"Not Needed"),AND(Veg_Table[[#This Row],[PRESCRIP]]="BCS_Br Rmv+Trt", Veg_Table[[#This Row],[WOOD_MAN]]&lt;&gt;"Not Needed")),1,0)</f>
        <v>0</v>
      </c>
      <c r="I1086" s="1">
        <f ca="1">IF(AND(Veg_Table[[#This Row],[Prescription_Changed]]="Yes",Veg_Table[[#This Row],[TAT_RESULT]]=""),1,0)</f>
        <v>0</v>
      </c>
      <c r="J1086" s="1">
        <f ca="1">SUM(Veg_Table[[#This Row],[Prescription and Status do not match]:[Prescription_Edited_And_TAT_Is_Blank]])</f>
        <v>0</v>
      </c>
      <c r="K1086" s="1">
        <f ca="1">IF(Veg_Table[[#This Row],[Sum of Errors]]&gt;0,1,0)</f>
        <v>0</v>
      </c>
      <c r="L1086" s="1">
        <f>1</f>
        <v>1</v>
      </c>
      <c r="M108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086" s="1" t="str">
        <f>IF(OR(MID(Veg_Table[[#This Row],[PRESCRIP]],2,1)="1",MID(Veg_Table[[#This Row],[PRESCRIP]],2,1)="2",MID(Veg_Table[[#This Row],[PRESCRIP]],2,1)="3",MID(Veg_Table[[#This Row],[PRESCRIP]],2,1)="4"),_xlfn.NUMBERVALUE(MID(Veg_Table[[#This Row],[PRESCRIP]],2,1)),"NA")</f>
        <v>NA</v>
      </c>
      <c r="O1086" s="1">
        <f>WEEKNUM(Veg_Table[[#This Row],[EVM_LAST_EDITED_Day]],2)</f>
        <v>20</v>
      </c>
      <c r="P1086" s="25">
        <f>IFERROR(DATE(YEAR(Veg_Table[[#This Row],[EVM_LAST_EDITED2]]),MONTH(Veg_Table[[#This Row],[EVM_LAST_EDITED2]]),DAY(Veg_Table[[#This Row],[EVM_LAST_EDITED2]])),DATE(2019,1,1))</f>
        <v>43964</v>
      </c>
      <c r="Q1086" s="3">
        <f>VALUE(SUBSTITUTE(Veg_Table[[#This Row],[EVM_LAST_EDITED]],",",""))</f>
        <v>43964.480223912004</v>
      </c>
      <c r="R1086" s="1" t="str">
        <f>_xlfn.IFNA(IF(Veg_Table[[#This Row],[EVM_LAST_EDITOR]]="","zBlank EVM Last Editor",VLOOKUP(Veg_Table[[#This Row],[EVM_LAST_EDITOR]],Roster_Table[#All],4,FALSE)),"zAWRR Not in Roster")</f>
        <v>MBG</v>
      </c>
      <c r="S1086" s="1" t="str">
        <f>_xlfn.IFNA(IF(Veg_Table[[#This Row],[EVM_LAST_EDITOR]]="","zBlank EVM Last Editor",VLOOKUP(Veg_Table[[#This Row],[EVM_LAST_EDITOR]],Roster_Table[#All],16,FALSE)),"zCompany_AWRR not in Roster")</f>
        <v>MBG_Mason, Bruce &amp; Girard</v>
      </c>
      <c r="T1086" s="2">
        <f>IFERROR(DATE(YEAR(Veg_Table[[#This Row],[Created2]]),MONTH(Veg_Table[[#This Row],[Created2]]),DAY(Veg_Table[[#This Row],[Created2]])),DATE(2019,1,1))</f>
        <v>43964</v>
      </c>
      <c r="U1086" s="3">
        <f>VALUE(SUBSTITUTE(Veg_Table[[#This Row],[Created]],",",""))</f>
        <v>43964.480223912004</v>
      </c>
      <c r="V1086" s="3" t="str">
        <f ca="1">IFERROR(_xlfn.IFNA(CELL("contents",INDIRECT(_xlfn.CONCAT("Veg_Table_Production_Data!",ADDRESS(MATCH(_xlfn.MAXIFS(#REF!,#REF!,"="&amp;Veg_Table[[#This Row],[AUTO_ID]],#REF!,"&lt;"&amp;Veg_Table[[#This Row],[EVM_LAST_EDITED_Day]]),#REF!,0),COLUMN(#REF!),4,1,)))),""),"")</f>
        <v/>
      </c>
      <c r="W1086" s="3" t="str">
        <f ca="1">IF(Veg_Table[[#This Row],[Previous_Prescription]]="","No",IF(Veg_Table[[#This Row],[Previous_Prescription]]=Veg_Table[[#This Row],[PRESCRIP]],"No","Yes"))</f>
        <v>No</v>
      </c>
      <c r="X1086" s="3" t="str">
        <f>IF(Veg_Table[[#This Row],[EVM_LAST_EDITED_Day]]=Veg_Table[[#This Row],[Created_Day]],"New","Old")</f>
        <v>New</v>
      </c>
      <c r="Y1086" s="1">
        <f>IFERROR(IF(FIND("delete",LOWER(Veg_Table[[#This Row],[PI_COMMENTS]]))&gt;=1,1,0),0)</f>
        <v>0</v>
      </c>
      <c r="Z1086" s="1" t="str">
        <f>_xlfn.IFNA(IF(Veg_Table[[#This Row],[EVM_LAST_EDITOR]]="","Yes",VLOOKUP(Veg_Table[[#This Row],[EVM_LAST_EDITOR]],Roster_Table[#All],15,FALSE)),"Yes")</f>
        <v>Yes</v>
      </c>
      <c r="AA108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86" s="1" t="str">
        <f>_xlfn.IFNA(VLOOKUP(Veg_Table[[#This Row],[EVM_LAST_EDITOR]],Roster_Table[#All],3,FALSE),"zAWRR Not in Roster")</f>
        <v>Nathan</v>
      </c>
      <c r="AC1086" s="1" t="str">
        <f>_xlfn.IFNA(VLOOKUP(Veg_Table[[#This Row],[EVM_LAST_EDITOR]],Roster_Table[#All],2,FALSE),"zAWRR Not in Roster")</f>
        <v>Vik</v>
      </c>
      <c r="AD1086" s="1" t="str">
        <f>IF(_xlfn.CONCAT(Veg_Table[[#This Row],[First_Name]]," ",Veg_Table[[#This Row],[Last_Name]])="zAWRR Not in Roster zAWRR Not in Roster","zAWRR Not in Roster",_xlfn.CONCAT(Veg_Table[[#This Row],[First_Name]]," ",Veg_Table[[#This Row],[Last_Name]]))</f>
        <v>Nathan Vik</v>
      </c>
      <c r="AE1086">
        <v>3224352</v>
      </c>
      <c r="AF1086" t="s">
        <v>5487</v>
      </c>
      <c r="AG1086" t="s">
        <v>93</v>
      </c>
      <c r="AH1086" t="s">
        <v>3444</v>
      </c>
      <c r="AI1086" t="s">
        <v>5377</v>
      </c>
      <c r="AJ1086" t="s">
        <v>36</v>
      </c>
      <c r="AL1086" t="s">
        <v>372</v>
      </c>
      <c r="AM1086" t="s">
        <v>529</v>
      </c>
      <c r="AN1086" t="s">
        <v>25</v>
      </c>
      <c r="AO1086" t="s">
        <v>25</v>
      </c>
      <c r="AP1086">
        <v>9</v>
      </c>
      <c r="AQ1086">
        <v>41</v>
      </c>
      <c r="AR1086" t="s">
        <v>511</v>
      </c>
      <c r="AS1086" t="s">
        <v>988</v>
      </c>
      <c r="AT1086" t="s">
        <v>26</v>
      </c>
      <c r="AV1086" t="s">
        <v>512</v>
      </c>
      <c r="AW1086" t="s">
        <v>5488</v>
      </c>
      <c r="AZ1086"/>
      <c r="BB1086" s="4"/>
      <c r="BD1086" t="s">
        <v>29</v>
      </c>
      <c r="BE1086" t="s">
        <v>25</v>
      </c>
      <c r="BF1086" t="s">
        <v>513</v>
      </c>
      <c r="BI1086" s="3"/>
      <c r="BJ1086" t="s">
        <v>27</v>
      </c>
      <c r="BK1086" s="30" t="s">
        <v>115</v>
      </c>
      <c r="BL1086" s="3">
        <v>43964.48022391204</v>
      </c>
      <c r="BM1086" t="s">
        <v>31</v>
      </c>
      <c r="BN1086" t="s">
        <v>32</v>
      </c>
      <c r="BP1086" t="s">
        <v>3445</v>
      </c>
      <c r="BQ1086" t="s">
        <v>1025</v>
      </c>
      <c r="BR1086" t="s">
        <v>28</v>
      </c>
      <c r="BS1086" t="s">
        <v>28</v>
      </c>
      <c r="BT1086" t="s">
        <v>115</v>
      </c>
      <c r="BU1086" s="3">
        <v>43964.48022391204</v>
      </c>
      <c r="BV1086" t="s">
        <v>803</v>
      </c>
      <c r="BW1086" s="3">
        <v>43964.522904618054</v>
      </c>
      <c r="BX1086" t="s">
        <v>5489</v>
      </c>
      <c r="CG1086"/>
      <c r="CH1086"/>
      <c r="CI1086"/>
      <c r="CY1086"/>
      <c r="DA1086"/>
      <c r="DF1086"/>
    </row>
    <row r="1087" spans="1:110" x14ac:dyDescent="0.25">
      <c r="A1087" s="1">
        <f>IF(Veg_Table[[#This Row],[VP_STATUS]]="Hold",0,IF(OR(AND(Veg_Table[[#This Row],[PRESCRIP]]="NW_No Work",Veg_Table[[#This Row],[VP_STATUS]]&lt;&gt;"No Work Required Under EVM"),AND(Veg_Table[[#This Row],[VP_STATUS]]="No Work Required Under EVM",Veg_Table[[#This Row],[PRESCRIP]]&lt;&gt;"NW_No Work")),1,0))</f>
        <v>0</v>
      </c>
      <c r="B1087" s="1">
        <f>IF(Veg_Table[[#This Row],[SPECIES]]="",1,0)</f>
        <v>0</v>
      </c>
      <c r="C1087" s="1">
        <f>IF(Veg_Table[[#This Row],[DIAMETER]]="",1,0)</f>
        <v>0</v>
      </c>
      <c r="D1087" s="1">
        <f>IF(Veg_Table[[#This Row],[HEIGHT]]="",1,0)</f>
        <v>0</v>
      </c>
      <c r="E108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87" s="1">
        <f>IF(AND(Veg_Table[[#This Row],[TAT_RESULT]]="ABATE",Veg_Table[[#This Row],[PRESCRIP]]="NW_No Work"),1,0)</f>
        <v>0</v>
      </c>
      <c r="G1087" s="1">
        <f>IF(OR(Veg_Table[[#This Row],[Prescription R-Scale]]="NA",Veg_Table[[#This Row],[Diameter R-Scale]]="NA"),0,IF(Veg_Table[[#This Row],[Diameter R-Scale]]&lt;&gt;Veg_Table[[#This Row],[Prescription R-Scale]],1,0))</f>
        <v>0</v>
      </c>
      <c r="H1087" s="1">
        <f>IF(OR(AND(Veg_Table[[#This Row],[PRESCRIP]]="BC_Br Rmv", Veg_Table[[#This Row],[WOOD_MAN]]&lt;&gt;"Not Needed"),AND(Veg_Table[[#This Row],[PRESCRIP]]="BCS_Br Rmv+Trt", Veg_Table[[#This Row],[WOOD_MAN]]&lt;&gt;"Not Needed")),1,0)</f>
        <v>0</v>
      </c>
      <c r="I1087" s="1">
        <f ca="1">IF(AND(Veg_Table[[#This Row],[Prescription_Changed]]="Yes",Veg_Table[[#This Row],[TAT_RESULT]]=""),1,0)</f>
        <v>0</v>
      </c>
      <c r="J1087" s="1">
        <f ca="1">SUM(Veg_Table[[#This Row],[Prescription and Status do not match]:[Prescription_Edited_And_TAT_Is_Blank]])</f>
        <v>0</v>
      </c>
      <c r="K1087" s="1">
        <f ca="1">IF(Veg_Table[[#This Row],[Sum of Errors]]&gt;0,1,0)</f>
        <v>0</v>
      </c>
      <c r="L1087" s="1">
        <f>1</f>
        <v>1</v>
      </c>
      <c r="M108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087" s="1">
        <f>IF(OR(MID(Veg_Table[[#This Row],[PRESCRIP]],2,1)="1",MID(Veg_Table[[#This Row],[PRESCRIP]],2,1)="2",MID(Veg_Table[[#This Row],[PRESCRIP]],2,1)="3",MID(Veg_Table[[#This Row],[PRESCRIP]],2,1)="4"),_xlfn.NUMBERVALUE(MID(Veg_Table[[#This Row],[PRESCRIP]],2,1)),"NA")</f>
        <v>1</v>
      </c>
      <c r="O1087" s="1">
        <f>WEEKNUM(Veg_Table[[#This Row],[EVM_LAST_EDITED_Day]],2)</f>
        <v>20</v>
      </c>
      <c r="P1087" s="25">
        <f>IFERROR(DATE(YEAR(Veg_Table[[#This Row],[EVM_LAST_EDITED2]]),MONTH(Veg_Table[[#This Row],[EVM_LAST_EDITED2]]),DAY(Veg_Table[[#This Row],[EVM_LAST_EDITED2]])),DATE(2019,1,1))</f>
        <v>43964</v>
      </c>
      <c r="Q1087" s="3">
        <f>VALUE(SUBSTITUTE(Veg_Table[[#This Row],[EVM_LAST_EDITED]],",",""))</f>
        <v>43964.481593136603</v>
      </c>
      <c r="R1087" s="1" t="str">
        <f>_xlfn.IFNA(IF(Veg_Table[[#This Row],[EVM_LAST_EDITOR]]="","zBlank EVM Last Editor",VLOOKUP(Veg_Table[[#This Row],[EVM_LAST_EDITOR]],Roster_Table[#All],4,FALSE)),"zAWRR Not in Roster")</f>
        <v>MFE</v>
      </c>
      <c r="S1087" s="1" t="str">
        <f>_xlfn.IFNA(IF(Veg_Table[[#This Row],[EVM_LAST_EDITOR]]="","zBlank EVM Last Editor",VLOOKUP(Veg_Table[[#This Row],[EVM_LAST_EDITOR]],Roster_Table[#All],16,FALSE)),"zCompany_AWRR not in Roster")</f>
        <v>Not in Sierra Roster</v>
      </c>
      <c r="T1087" s="2">
        <f>IFERROR(DATE(YEAR(Veg_Table[[#This Row],[Created2]]),MONTH(Veg_Table[[#This Row],[Created2]]),DAY(Veg_Table[[#This Row],[Created2]])),DATE(2019,1,1))</f>
        <v>43887</v>
      </c>
      <c r="U1087" s="3">
        <f>VALUE(SUBSTITUTE(Veg_Table[[#This Row],[Created]],",",""))</f>
        <v>43887.531273148103</v>
      </c>
      <c r="V1087" s="3" t="str">
        <f ca="1">IFERROR(_xlfn.IFNA(CELL("contents",INDIRECT(_xlfn.CONCAT("Veg_Table_Production_Data!",ADDRESS(MATCH(_xlfn.MAXIFS(#REF!,#REF!,"="&amp;Veg_Table[[#This Row],[AUTO_ID]],#REF!,"&lt;"&amp;Veg_Table[[#This Row],[EVM_LAST_EDITED_Day]]),#REF!,0),COLUMN(#REF!),4,1,)))),""),"")</f>
        <v/>
      </c>
      <c r="W1087" s="3" t="str">
        <f ca="1">IF(Veg_Table[[#This Row],[Previous_Prescription]]="","No",IF(Veg_Table[[#This Row],[Previous_Prescription]]=Veg_Table[[#This Row],[PRESCRIP]],"No","Yes"))</f>
        <v>No</v>
      </c>
      <c r="X1087" s="3" t="str">
        <f>IF(Veg_Table[[#This Row],[EVM_LAST_EDITED_Day]]=Veg_Table[[#This Row],[Created_Day]],"New","Old")</f>
        <v>Old</v>
      </c>
      <c r="Y1087" s="1">
        <f>IFERROR(IF(FIND("delete",LOWER(Veg_Table[[#This Row],[PI_COMMENTS]]))&gt;=1,1,0),0)</f>
        <v>0</v>
      </c>
      <c r="Z1087" s="1" t="str">
        <f>_xlfn.IFNA(IF(Veg_Table[[#This Row],[EVM_LAST_EDITOR]]="","Yes",VLOOKUP(Veg_Table[[#This Row],[EVM_LAST_EDITOR]],Roster_Table[#All],15,FALSE)),"Yes")</f>
        <v>No</v>
      </c>
      <c r="AA108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87" s="1" t="str">
        <f>_xlfn.IFNA(VLOOKUP(Veg_Table[[#This Row],[EVM_LAST_EDITOR]],Roster_Table[#All],3,FALSE),"zAWRR Not in Roster")</f>
        <v>Thomas</v>
      </c>
      <c r="AC1087" s="1" t="str">
        <f>_xlfn.IFNA(VLOOKUP(Veg_Table[[#This Row],[EVM_LAST_EDITOR]],Roster_Table[#All],2,FALSE),"zAWRR Not in Roster")</f>
        <v>James</v>
      </c>
      <c r="AD1087" s="1" t="str">
        <f>IF(_xlfn.CONCAT(Veg_Table[[#This Row],[First_Name]]," ",Veg_Table[[#This Row],[Last_Name]])="zAWRR Not in Roster zAWRR Not in Roster","zAWRR Not in Roster",_xlfn.CONCAT(Veg_Table[[#This Row],[First_Name]]," ",Veg_Table[[#This Row],[Last_Name]]))</f>
        <v>Thomas James</v>
      </c>
      <c r="AE1087">
        <v>1781525</v>
      </c>
      <c r="AF1087" t="s">
        <v>3613</v>
      </c>
      <c r="AG1087" t="s">
        <v>30</v>
      </c>
      <c r="AH1087" t="s">
        <v>2073</v>
      </c>
      <c r="AI1087" t="s">
        <v>3533</v>
      </c>
      <c r="AJ1087" t="s">
        <v>820</v>
      </c>
      <c r="AK1087" t="s">
        <v>28</v>
      </c>
      <c r="AL1087" t="s">
        <v>372</v>
      </c>
      <c r="AM1087" t="s">
        <v>38</v>
      </c>
      <c r="AN1087" t="s">
        <v>25</v>
      </c>
      <c r="AO1087" t="s">
        <v>25</v>
      </c>
      <c r="AP1087">
        <v>9</v>
      </c>
      <c r="AQ1087">
        <v>59</v>
      </c>
      <c r="AR1087" t="s">
        <v>511</v>
      </c>
      <c r="AS1087" t="s">
        <v>77</v>
      </c>
      <c r="AT1087" t="s">
        <v>515</v>
      </c>
      <c r="AU1087" t="s">
        <v>25</v>
      </c>
      <c r="AV1087" t="s">
        <v>512</v>
      </c>
      <c r="AW1087" t="s">
        <v>3614</v>
      </c>
      <c r="AX1087" t="s">
        <v>825</v>
      </c>
      <c r="AY1087" t="s">
        <v>825</v>
      </c>
      <c r="AZ1087">
        <v>5807646</v>
      </c>
      <c r="BA1087" t="s">
        <v>77</v>
      </c>
      <c r="BB1087" s="4">
        <v>43964.481497129629</v>
      </c>
      <c r="BC1087" t="s">
        <v>837</v>
      </c>
      <c r="BD1087" t="s">
        <v>29</v>
      </c>
      <c r="BF1087" t="s">
        <v>28</v>
      </c>
      <c r="BG1087" t="s">
        <v>28</v>
      </c>
      <c r="BH1087" t="s">
        <v>28</v>
      </c>
      <c r="BI1087" s="3"/>
      <c r="BJ1087" t="s">
        <v>528</v>
      </c>
      <c r="BK1087" s="30" t="s">
        <v>694</v>
      </c>
      <c r="BL1087" s="3">
        <v>43964.481593136574</v>
      </c>
      <c r="BM1087" t="s">
        <v>31</v>
      </c>
      <c r="BN1087" t="s">
        <v>32</v>
      </c>
      <c r="BO1087" t="s">
        <v>2075</v>
      </c>
      <c r="BP1087" t="s">
        <v>2076</v>
      </c>
      <c r="BQ1087" t="s">
        <v>826</v>
      </c>
      <c r="BR1087" t="s">
        <v>28</v>
      </c>
      <c r="BS1087" t="s">
        <v>28</v>
      </c>
      <c r="BT1087" t="s">
        <v>107</v>
      </c>
      <c r="BU1087" s="3">
        <v>43887.531273148146</v>
      </c>
      <c r="BV1087" t="s">
        <v>803</v>
      </c>
      <c r="BW1087" s="3">
        <v>43964.565162800929</v>
      </c>
      <c r="BX1087" t="s">
        <v>3615</v>
      </c>
      <c r="CG1087"/>
      <c r="CH1087"/>
      <c r="CI1087"/>
      <c r="CY1087"/>
      <c r="DA1087"/>
      <c r="DF1087"/>
    </row>
    <row r="1088" spans="1:110" x14ac:dyDescent="0.25">
      <c r="A1088" s="1">
        <f>IF(Veg_Table[[#This Row],[VP_STATUS]]="Hold",0,IF(OR(AND(Veg_Table[[#This Row],[PRESCRIP]]="NW_No Work",Veg_Table[[#This Row],[VP_STATUS]]&lt;&gt;"No Work Required Under EVM"),AND(Veg_Table[[#This Row],[VP_STATUS]]="No Work Required Under EVM",Veg_Table[[#This Row],[PRESCRIP]]&lt;&gt;"NW_No Work")),1,0))</f>
        <v>0</v>
      </c>
      <c r="B1088" s="1">
        <f>IF(Veg_Table[[#This Row],[SPECIES]]="",1,0)</f>
        <v>0</v>
      </c>
      <c r="C1088" s="1">
        <f>IF(Veg_Table[[#This Row],[DIAMETER]]="",1,0)</f>
        <v>0</v>
      </c>
      <c r="D1088" s="1">
        <f>IF(Veg_Table[[#This Row],[HEIGHT]]="",1,0)</f>
        <v>0</v>
      </c>
      <c r="E108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88" s="1">
        <f>IF(AND(Veg_Table[[#This Row],[TAT_RESULT]]="ABATE",Veg_Table[[#This Row],[PRESCRIP]]="NW_No Work"),1,0)</f>
        <v>0</v>
      </c>
      <c r="G1088" s="1">
        <f>IF(OR(Veg_Table[[#This Row],[Prescription R-Scale]]="NA",Veg_Table[[#This Row],[Diameter R-Scale]]="NA"),0,IF(Veg_Table[[#This Row],[Diameter R-Scale]]&lt;&gt;Veg_Table[[#This Row],[Prescription R-Scale]],1,0))</f>
        <v>0</v>
      </c>
      <c r="H1088" s="1">
        <f>IF(OR(AND(Veg_Table[[#This Row],[PRESCRIP]]="BC_Br Rmv", Veg_Table[[#This Row],[WOOD_MAN]]&lt;&gt;"Not Needed"),AND(Veg_Table[[#This Row],[PRESCRIP]]="BCS_Br Rmv+Trt", Veg_Table[[#This Row],[WOOD_MAN]]&lt;&gt;"Not Needed")),1,0)</f>
        <v>0</v>
      </c>
      <c r="I1088" s="1">
        <f ca="1">IF(AND(Veg_Table[[#This Row],[Prescription_Changed]]="Yes",Veg_Table[[#This Row],[TAT_RESULT]]=""),1,0)</f>
        <v>0</v>
      </c>
      <c r="J1088" s="1">
        <f ca="1">SUM(Veg_Table[[#This Row],[Prescription and Status do not match]:[Prescription_Edited_And_TAT_Is_Blank]])</f>
        <v>0</v>
      </c>
      <c r="K1088" s="1">
        <f ca="1">IF(Veg_Table[[#This Row],[Sum of Errors]]&gt;0,1,0)</f>
        <v>0</v>
      </c>
      <c r="L1088" s="1">
        <f>1</f>
        <v>1</v>
      </c>
      <c r="M1088"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088" s="1" t="str">
        <f>IF(OR(MID(Veg_Table[[#This Row],[PRESCRIP]],2,1)="1",MID(Veg_Table[[#This Row],[PRESCRIP]],2,1)="2",MID(Veg_Table[[#This Row],[PRESCRIP]],2,1)="3",MID(Veg_Table[[#This Row],[PRESCRIP]],2,1)="4"),_xlfn.NUMBERVALUE(MID(Veg_Table[[#This Row],[PRESCRIP]],2,1)),"NA")</f>
        <v>NA</v>
      </c>
      <c r="O1088" s="1">
        <f>WEEKNUM(Veg_Table[[#This Row],[EVM_LAST_EDITED_Day]],2)</f>
        <v>20</v>
      </c>
      <c r="P1088" s="25">
        <f>IFERROR(DATE(YEAR(Veg_Table[[#This Row],[EVM_LAST_EDITED2]]),MONTH(Veg_Table[[#This Row],[EVM_LAST_EDITED2]]),DAY(Veg_Table[[#This Row],[EVM_LAST_EDITED2]])),DATE(2019,1,1))</f>
        <v>43964</v>
      </c>
      <c r="Q1088" s="3">
        <f>VALUE(SUBSTITUTE(Veg_Table[[#This Row],[EVM_LAST_EDITED]],",",""))</f>
        <v>43964.482840335702</v>
      </c>
      <c r="R1088" s="1" t="str">
        <f>_xlfn.IFNA(IF(Veg_Table[[#This Row],[EVM_LAST_EDITOR]]="","zBlank EVM Last Editor",VLOOKUP(Veg_Table[[#This Row],[EVM_LAST_EDITOR]],Roster_Table[#All],4,FALSE)),"zAWRR Not in Roster")</f>
        <v>MBG</v>
      </c>
      <c r="S1088" s="1" t="str">
        <f>_xlfn.IFNA(IF(Veg_Table[[#This Row],[EVM_LAST_EDITOR]]="","zBlank EVM Last Editor",VLOOKUP(Veg_Table[[#This Row],[EVM_LAST_EDITOR]],Roster_Table[#All],16,FALSE)),"zCompany_AWRR not in Roster")</f>
        <v>MBG_Mason, Bruce &amp; Girard</v>
      </c>
      <c r="T1088" s="2">
        <f>IFERROR(DATE(YEAR(Veg_Table[[#This Row],[Created2]]),MONTH(Veg_Table[[#This Row],[Created2]]),DAY(Veg_Table[[#This Row],[Created2]])),DATE(2019,1,1))</f>
        <v>43964</v>
      </c>
      <c r="U1088" s="3">
        <f>VALUE(SUBSTITUTE(Veg_Table[[#This Row],[Created]],",",""))</f>
        <v>43964.482840335702</v>
      </c>
      <c r="V1088" s="3" t="str">
        <f ca="1">IFERROR(_xlfn.IFNA(CELL("contents",INDIRECT(_xlfn.CONCAT("Veg_Table_Production_Data!",ADDRESS(MATCH(_xlfn.MAXIFS(#REF!,#REF!,"="&amp;Veg_Table[[#This Row],[AUTO_ID]],#REF!,"&lt;"&amp;Veg_Table[[#This Row],[EVM_LAST_EDITED_Day]]),#REF!,0),COLUMN(#REF!),4,1,)))),""),"")</f>
        <v/>
      </c>
      <c r="W1088" s="3" t="str">
        <f ca="1">IF(Veg_Table[[#This Row],[Previous_Prescription]]="","No",IF(Veg_Table[[#This Row],[Previous_Prescription]]=Veg_Table[[#This Row],[PRESCRIP]],"No","Yes"))</f>
        <v>No</v>
      </c>
      <c r="X1088" s="3" t="str">
        <f>IF(Veg_Table[[#This Row],[EVM_LAST_EDITED_Day]]=Veg_Table[[#This Row],[Created_Day]],"New","Old")</f>
        <v>New</v>
      </c>
      <c r="Y1088" s="1">
        <f>IFERROR(IF(FIND("delete",LOWER(Veg_Table[[#This Row],[PI_COMMENTS]]))&gt;=1,1,0),0)</f>
        <v>0</v>
      </c>
      <c r="Z1088" s="1" t="str">
        <f>_xlfn.IFNA(IF(Veg_Table[[#This Row],[EVM_LAST_EDITOR]]="","Yes",VLOOKUP(Veg_Table[[#This Row],[EVM_LAST_EDITOR]],Roster_Table[#All],15,FALSE)),"Yes")</f>
        <v>Yes</v>
      </c>
      <c r="AA108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88" s="1" t="str">
        <f>_xlfn.IFNA(VLOOKUP(Veg_Table[[#This Row],[EVM_LAST_EDITOR]],Roster_Table[#All],3,FALSE),"zAWRR Not in Roster")</f>
        <v>Nathan</v>
      </c>
      <c r="AC1088" s="1" t="str">
        <f>_xlfn.IFNA(VLOOKUP(Veg_Table[[#This Row],[EVM_LAST_EDITOR]],Roster_Table[#All],2,FALSE),"zAWRR Not in Roster")</f>
        <v>Vik</v>
      </c>
      <c r="AD1088" s="1" t="str">
        <f>IF(_xlfn.CONCAT(Veg_Table[[#This Row],[First_Name]]," ",Veg_Table[[#This Row],[Last_Name]])="zAWRR Not in Roster zAWRR Not in Roster","zAWRR Not in Roster",_xlfn.CONCAT(Veg_Table[[#This Row],[First_Name]]," ",Veg_Table[[#This Row],[Last_Name]]))</f>
        <v>Nathan Vik</v>
      </c>
      <c r="AE1088">
        <v>3224369</v>
      </c>
      <c r="AF1088" t="s">
        <v>5484</v>
      </c>
      <c r="AG1088" t="s">
        <v>93</v>
      </c>
      <c r="AH1088" t="s">
        <v>3444</v>
      </c>
      <c r="AI1088" t="s">
        <v>5377</v>
      </c>
      <c r="AJ1088" t="s">
        <v>21</v>
      </c>
      <c r="AL1088" t="s">
        <v>372</v>
      </c>
      <c r="AM1088" t="s">
        <v>529</v>
      </c>
      <c r="AN1088" t="s">
        <v>25</v>
      </c>
      <c r="AO1088" t="s">
        <v>25</v>
      </c>
      <c r="AP1088">
        <v>8</v>
      </c>
      <c r="AQ1088">
        <v>33</v>
      </c>
      <c r="AR1088" t="s">
        <v>511</v>
      </c>
      <c r="AS1088" t="s">
        <v>24</v>
      </c>
      <c r="AT1088" t="s">
        <v>26</v>
      </c>
      <c r="AV1088" t="s">
        <v>512</v>
      </c>
      <c r="AW1088" t="s">
        <v>5485</v>
      </c>
      <c r="AZ1088"/>
      <c r="BB1088" s="4"/>
      <c r="BD1088" t="s">
        <v>29</v>
      </c>
      <c r="BE1088" t="s">
        <v>25</v>
      </c>
      <c r="BF1088" t="s">
        <v>513</v>
      </c>
      <c r="BI1088" s="3"/>
      <c r="BJ1088" t="s">
        <v>27</v>
      </c>
      <c r="BK1088" s="30" t="s">
        <v>115</v>
      </c>
      <c r="BL1088" s="3">
        <v>43964.482840335651</v>
      </c>
      <c r="BM1088" t="s">
        <v>31</v>
      </c>
      <c r="BN1088" t="s">
        <v>32</v>
      </c>
      <c r="BP1088" t="s">
        <v>3445</v>
      </c>
      <c r="BQ1088" t="s">
        <v>1025</v>
      </c>
      <c r="BR1088" t="s">
        <v>28</v>
      </c>
      <c r="BS1088" t="s">
        <v>28</v>
      </c>
      <c r="BT1088" t="s">
        <v>115</v>
      </c>
      <c r="BU1088" s="3">
        <v>43964.482840335651</v>
      </c>
      <c r="BV1088" t="s">
        <v>803</v>
      </c>
      <c r="BW1088" s="3">
        <v>43964.522911122687</v>
      </c>
      <c r="BX1088" t="s">
        <v>5486</v>
      </c>
      <c r="CG1088"/>
      <c r="CH1088"/>
      <c r="CI1088"/>
      <c r="CY1088"/>
      <c r="DA1088"/>
      <c r="DF1088"/>
    </row>
    <row r="1089" spans="1:110" x14ac:dyDescent="0.25">
      <c r="A1089" s="1">
        <f>IF(Veg_Table[[#This Row],[VP_STATUS]]="Hold",0,IF(OR(AND(Veg_Table[[#This Row],[PRESCRIP]]="NW_No Work",Veg_Table[[#This Row],[VP_STATUS]]&lt;&gt;"No Work Required Under EVM"),AND(Veg_Table[[#This Row],[VP_STATUS]]="No Work Required Under EVM",Veg_Table[[#This Row],[PRESCRIP]]&lt;&gt;"NW_No Work")),1,0))</f>
        <v>0</v>
      </c>
      <c r="B1089" s="1">
        <f>IF(Veg_Table[[#This Row],[SPECIES]]="",1,0)</f>
        <v>0</v>
      </c>
      <c r="C1089" s="1">
        <f>IF(Veg_Table[[#This Row],[DIAMETER]]="",1,0)</f>
        <v>0</v>
      </c>
      <c r="D1089" s="1">
        <f>IF(Veg_Table[[#This Row],[HEIGHT]]="",1,0)</f>
        <v>0</v>
      </c>
      <c r="E108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89" s="1">
        <f>IF(AND(Veg_Table[[#This Row],[TAT_RESULT]]="ABATE",Veg_Table[[#This Row],[PRESCRIP]]="NW_No Work"),1,0)</f>
        <v>0</v>
      </c>
      <c r="G1089" s="1">
        <f>IF(OR(Veg_Table[[#This Row],[Prescription R-Scale]]="NA",Veg_Table[[#This Row],[Diameter R-Scale]]="NA"),0,IF(Veg_Table[[#This Row],[Diameter R-Scale]]&lt;&gt;Veg_Table[[#This Row],[Prescription R-Scale]],1,0))</f>
        <v>0</v>
      </c>
      <c r="H1089" s="1">
        <f>IF(OR(AND(Veg_Table[[#This Row],[PRESCRIP]]="BC_Br Rmv", Veg_Table[[#This Row],[WOOD_MAN]]&lt;&gt;"Not Needed"),AND(Veg_Table[[#This Row],[PRESCRIP]]="BCS_Br Rmv+Trt", Veg_Table[[#This Row],[WOOD_MAN]]&lt;&gt;"Not Needed")),1,0)</f>
        <v>0</v>
      </c>
      <c r="I1089" s="1">
        <f ca="1">IF(AND(Veg_Table[[#This Row],[Prescription_Changed]]="Yes",Veg_Table[[#This Row],[TAT_RESULT]]=""),1,0)</f>
        <v>0</v>
      </c>
      <c r="J1089" s="1">
        <f ca="1">SUM(Veg_Table[[#This Row],[Prescription and Status do not match]:[Prescription_Edited_And_TAT_Is_Blank]])</f>
        <v>0</v>
      </c>
      <c r="K1089" s="1">
        <f ca="1">IF(Veg_Table[[#This Row],[Sum of Errors]]&gt;0,1,0)</f>
        <v>0</v>
      </c>
      <c r="L1089" s="1">
        <f>1</f>
        <v>1</v>
      </c>
      <c r="M108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1089" s="1">
        <f>IF(OR(MID(Veg_Table[[#This Row],[PRESCRIP]],2,1)="1",MID(Veg_Table[[#This Row],[PRESCRIP]],2,1)="2",MID(Veg_Table[[#This Row],[PRESCRIP]],2,1)="3",MID(Veg_Table[[#This Row],[PRESCRIP]],2,1)="4"),_xlfn.NUMBERVALUE(MID(Veg_Table[[#This Row],[PRESCRIP]],2,1)),"NA")</f>
        <v>4</v>
      </c>
      <c r="O1089" s="1">
        <f>WEEKNUM(Veg_Table[[#This Row],[EVM_LAST_EDITED_Day]],2)</f>
        <v>20</v>
      </c>
      <c r="P1089" s="25">
        <f>IFERROR(DATE(YEAR(Veg_Table[[#This Row],[EVM_LAST_EDITED2]]),MONTH(Veg_Table[[#This Row],[EVM_LAST_EDITED2]]),DAY(Veg_Table[[#This Row],[EVM_LAST_EDITED2]])),DATE(2019,1,1))</f>
        <v>43964</v>
      </c>
      <c r="Q1089" s="3">
        <f>VALUE(SUBSTITUTE(Veg_Table[[#This Row],[EVM_LAST_EDITED]],",",""))</f>
        <v>43964.484010219901</v>
      </c>
      <c r="R1089" s="1" t="str">
        <f>_xlfn.IFNA(IF(Veg_Table[[#This Row],[EVM_LAST_EDITOR]]="","zBlank EVM Last Editor",VLOOKUP(Veg_Table[[#This Row],[EVM_LAST_EDITOR]],Roster_Table[#All],4,FALSE)),"zAWRR Not in Roster")</f>
        <v>MBG</v>
      </c>
      <c r="S1089" s="1" t="str">
        <f>_xlfn.IFNA(IF(Veg_Table[[#This Row],[EVM_LAST_EDITOR]]="","zBlank EVM Last Editor",VLOOKUP(Veg_Table[[#This Row],[EVM_LAST_EDITOR]],Roster_Table[#All],16,FALSE)),"zCompany_AWRR not in Roster")</f>
        <v>MBG_Mason, Bruce &amp; Girard</v>
      </c>
      <c r="T1089" s="2">
        <f>IFERROR(DATE(YEAR(Veg_Table[[#This Row],[Created2]]),MONTH(Veg_Table[[#This Row],[Created2]]),DAY(Veg_Table[[#This Row],[Created2]])),DATE(2019,1,1))</f>
        <v>43964</v>
      </c>
      <c r="U1089" s="3">
        <f>VALUE(SUBSTITUTE(Veg_Table[[#This Row],[Created]],",",""))</f>
        <v>43964.480526273102</v>
      </c>
      <c r="V1089" s="3" t="str">
        <f ca="1">IFERROR(_xlfn.IFNA(CELL("contents",INDIRECT(_xlfn.CONCAT("Veg_Table_Production_Data!",ADDRESS(MATCH(_xlfn.MAXIFS(#REF!,#REF!,"="&amp;Veg_Table[[#This Row],[AUTO_ID]],#REF!,"&lt;"&amp;Veg_Table[[#This Row],[EVM_LAST_EDITED_Day]]),#REF!,0),COLUMN(#REF!),4,1,)))),""),"")</f>
        <v/>
      </c>
      <c r="W1089" s="3" t="str">
        <f ca="1">IF(Veg_Table[[#This Row],[Previous_Prescription]]="","No",IF(Veg_Table[[#This Row],[Previous_Prescription]]=Veg_Table[[#This Row],[PRESCRIP]],"No","Yes"))</f>
        <v>No</v>
      </c>
      <c r="X1089" s="3" t="str">
        <f>IF(Veg_Table[[#This Row],[EVM_LAST_EDITED_Day]]=Veg_Table[[#This Row],[Created_Day]],"New","Old")</f>
        <v>New</v>
      </c>
      <c r="Y1089" s="1">
        <f>IFERROR(IF(FIND("delete",LOWER(Veg_Table[[#This Row],[PI_COMMENTS]]))&gt;=1,1,0),0)</f>
        <v>0</v>
      </c>
      <c r="Z1089" s="1" t="str">
        <f>_xlfn.IFNA(IF(Veg_Table[[#This Row],[EVM_LAST_EDITOR]]="","Yes",VLOOKUP(Veg_Table[[#This Row],[EVM_LAST_EDITOR]],Roster_Table[#All],15,FALSE)),"Yes")</f>
        <v>Yes</v>
      </c>
      <c r="AA108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89" s="1" t="str">
        <f>_xlfn.IFNA(VLOOKUP(Veg_Table[[#This Row],[EVM_LAST_EDITOR]],Roster_Table[#All],3,FALSE),"zAWRR Not in Roster")</f>
        <v>Nicholas</v>
      </c>
      <c r="AC1089" s="1" t="str">
        <f>_xlfn.IFNA(VLOOKUP(Veg_Table[[#This Row],[EVM_LAST_EDITOR]],Roster_Table[#All],2,FALSE),"zAWRR Not in Roster")</f>
        <v>Coleman</v>
      </c>
      <c r="AD1089" s="1" t="str">
        <f>IF(_xlfn.CONCAT(Veg_Table[[#This Row],[First_Name]]," ",Veg_Table[[#This Row],[Last_Name]])="zAWRR Not in Roster zAWRR Not in Roster","zAWRR Not in Roster",_xlfn.CONCAT(Veg_Table[[#This Row],[First_Name]]," ",Veg_Table[[#This Row],[Last_Name]]))</f>
        <v>Nicholas Coleman</v>
      </c>
      <c r="AE1089">
        <v>3224355</v>
      </c>
      <c r="AF1089" t="s">
        <v>5481</v>
      </c>
      <c r="AG1089" t="s">
        <v>93</v>
      </c>
      <c r="AH1089" t="s">
        <v>3444</v>
      </c>
      <c r="AI1089" t="s">
        <v>5377</v>
      </c>
      <c r="AJ1089" t="s">
        <v>36</v>
      </c>
      <c r="AL1089" t="s">
        <v>372</v>
      </c>
      <c r="AM1089" t="s">
        <v>38</v>
      </c>
      <c r="AN1089" t="s">
        <v>25</v>
      </c>
      <c r="AO1089" t="s">
        <v>25</v>
      </c>
      <c r="AP1089">
        <v>49</v>
      </c>
      <c r="AQ1089">
        <v>126</v>
      </c>
      <c r="AR1089" t="s">
        <v>511</v>
      </c>
      <c r="AS1089" t="s">
        <v>57</v>
      </c>
      <c r="AT1089" t="s">
        <v>522</v>
      </c>
      <c r="AV1089" t="s">
        <v>512</v>
      </c>
      <c r="AW1089" t="s">
        <v>5482</v>
      </c>
      <c r="AZ1089"/>
      <c r="BB1089" s="4"/>
      <c r="BD1089" t="s">
        <v>29</v>
      </c>
      <c r="BE1089" t="s">
        <v>25</v>
      </c>
      <c r="BF1089" t="s">
        <v>513</v>
      </c>
      <c r="BI1089" s="3"/>
      <c r="BJ1089" t="s">
        <v>4024</v>
      </c>
      <c r="BK1089" s="30" t="s">
        <v>107</v>
      </c>
      <c r="BL1089" s="3">
        <v>43964.484010219909</v>
      </c>
      <c r="BM1089" t="s">
        <v>31</v>
      </c>
      <c r="BN1089" t="s">
        <v>32</v>
      </c>
      <c r="BP1089" t="s">
        <v>3445</v>
      </c>
      <c r="BQ1089" t="s">
        <v>1025</v>
      </c>
      <c r="BR1089" t="s">
        <v>28</v>
      </c>
      <c r="BS1089" t="s">
        <v>28</v>
      </c>
      <c r="BT1089" t="s">
        <v>107</v>
      </c>
      <c r="BU1089" s="3">
        <v>43964.480526273146</v>
      </c>
      <c r="BV1089" t="s">
        <v>803</v>
      </c>
      <c r="BW1089" s="3">
        <v>43964.522904618054</v>
      </c>
      <c r="BX1089" t="s">
        <v>5483</v>
      </c>
      <c r="CG1089"/>
      <c r="CH1089"/>
      <c r="CI1089"/>
      <c r="CY1089"/>
      <c r="DA1089"/>
      <c r="DF1089"/>
    </row>
    <row r="1090" spans="1:110" x14ac:dyDescent="0.25">
      <c r="A1090" s="1">
        <f>IF(Veg_Table[[#This Row],[VP_STATUS]]="Hold",0,IF(OR(AND(Veg_Table[[#This Row],[PRESCRIP]]="NW_No Work",Veg_Table[[#This Row],[VP_STATUS]]&lt;&gt;"No Work Required Under EVM"),AND(Veg_Table[[#This Row],[VP_STATUS]]="No Work Required Under EVM",Veg_Table[[#This Row],[PRESCRIP]]&lt;&gt;"NW_No Work")),1,0))</f>
        <v>0</v>
      </c>
      <c r="B1090" s="1">
        <f>IF(Veg_Table[[#This Row],[SPECIES]]="",1,0)</f>
        <v>0</v>
      </c>
      <c r="C1090" s="1">
        <f>IF(Veg_Table[[#This Row],[DIAMETER]]="",1,0)</f>
        <v>0</v>
      </c>
      <c r="D1090" s="1">
        <f>IF(Veg_Table[[#This Row],[HEIGHT]]="",1,0)</f>
        <v>0</v>
      </c>
      <c r="E109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90" s="1">
        <f>IF(AND(Veg_Table[[#This Row],[TAT_RESULT]]="ABATE",Veg_Table[[#This Row],[PRESCRIP]]="NW_No Work"),1,0)</f>
        <v>0</v>
      </c>
      <c r="G1090" s="1">
        <f>IF(OR(Veg_Table[[#This Row],[Prescription R-Scale]]="NA",Veg_Table[[#This Row],[Diameter R-Scale]]="NA"),0,IF(Veg_Table[[#This Row],[Diameter R-Scale]]&lt;&gt;Veg_Table[[#This Row],[Prescription R-Scale]],1,0))</f>
        <v>0</v>
      </c>
      <c r="H1090" s="1">
        <f>IF(OR(AND(Veg_Table[[#This Row],[PRESCRIP]]="BC_Br Rmv", Veg_Table[[#This Row],[WOOD_MAN]]&lt;&gt;"Not Needed"),AND(Veg_Table[[#This Row],[PRESCRIP]]="BCS_Br Rmv+Trt", Veg_Table[[#This Row],[WOOD_MAN]]&lt;&gt;"Not Needed")),1,0)</f>
        <v>0</v>
      </c>
      <c r="I1090" s="1">
        <f ca="1">IF(AND(Veg_Table[[#This Row],[Prescription_Changed]]="Yes",Veg_Table[[#This Row],[TAT_RESULT]]=""),1,0)</f>
        <v>0</v>
      </c>
      <c r="J1090" s="1">
        <f ca="1">SUM(Veg_Table[[#This Row],[Prescription and Status do not match]:[Prescription_Edited_And_TAT_Is_Blank]])</f>
        <v>0</v>
      </c>
      <c r="K1090" s="1">
        <f ca="1">IF(Veg_Table[[#This Row],[Sum of Errors]]&gt;0,1,0)</f>
        <v>0</v>
      </c>
      <c r="L1090" s="1">
        <f>1</f>
        <v>1</v>
      </c>
      <c r="M109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090" s="1" t="str">
        <f>IF(OR(MID(Veg_Table[[#This Row],[PRESCRIP]],2,1)="1",MID(Veg_Table[[#This Row],[PRESCRIP]],2,1)="2",MID(Veg_Table[[#This Row],[PRESCRIP]],2,1)="3",MID(Veg_Table[[#This Row],[PRESCRIP]],2,1)="4"),_xlfn.NUMBERVALUE(MID(Veg_Table[[#This Row],[PRESCRIP]],2,1)),"NA")</f>
        <v>NA</v>
      </c>
      <c r="O1090" s="1">
        <f>WEEKNUM(Veg_Table[[#This Row],[EVM_LAST_EDITED_Day]],2)</f>
        <v>20</v>
      </c>
      <c r="P1090" s="25">
        <f>IFERROR(DATE(YEAR(Veg_Table[[#This Row],[EVM_LAST_EDITED2]]),MONTH(Veg_Table[[#This Row],[EVM_LAST_EDITED2]]),DAY(Veg_Table[[#This Row],[EVM_LAST_EDITED2]])),DATE(2019,1,1))</f>
        <v>43964</v>
      </c>
      <c r="Q1090" s="3">
        <f>VALUE(SUBSTITUTE(Veg_Table[[#This Row],[EVM_LAST_EDITED]],",",""))</f>
        <v>43964.487047476898</v>
      </c>
      <c r="R1090" s="1" t="str">
        <f>_xlfn.IFNA(IF(Veg_Table[[#This Row],[EVM_LAST_EDITOR]]="","zBlank EVM Last Editor",VLOOKUP(Veg_Table[[#This Row],[EVM_LAST_EDITOR]],Roster_Table[#All],4,FALSE)),"zAWRR Not in Roster")</f>
        <v>MBG</v>
      </c>
      <c r="S1090" s="1" t="str">
        <f>_xlfn.IFNA(IF(Veg_Table[[#This Row],[EVM_LAST_EDITOR]]="","zBlank EVM Last Editor",VLOOKUP(Veg_Table[[#This Row],[EVM_LAST_EDITOR]],Roster_Table[#All],16,FALSE)),"zCompany_AWRR not in Roster")</f>
        <v>MBG_Mason, Bruce &amp; Girard</v>
      </c>
      <c r="T1090" s="2">
        <f>IFERROR(DATE(YEAR(Veg_Table[[#This Row],[Created2]]),MONTH(Veg_Table[[#This Row],[Created2]]),DAY(Veg_Table[[#This Row],[Created2]])),DATE(2019,1,1))</f>
        <v>43964</v>
      </c>
      <c r="U1090" s="3">
        <f>VALUE(SUBSTITUTE(Veg_Table[[#This Row],[Created]],",",""))</f>
        <v>43964.487047476898</v>
      </c>
      <c r="V1090" s="3" t="str">
        <f ca="1">IFERROR(_xlfn.IFNA(CELL("contents",INDIRECT(_xlfn.CONCAT("Veg_Table_Production_Data!",ADDRESS(MATCH(_xlfn.MAXIFS(#REF!,#REF!,"="&amp;Veg_Table[[#This Row],[AUTO_ID]],#REF!,"&lt;"&amp;Veg_Table[[#This Row],[EVM_LAST_EDITED_Day]]),#REF!,0),COLUMN(#REF!),4,1,)))),""),"")</f>
        <v/>
      </c>
      <c r="W1090" s="3" t="str">
        <f ca="1">IF(Veg_Table[[#This Row],[Previous_Prescription]]="","No",IF(Veg_Table[[#This Row],[Previous_Prescription]]=Veg_Table[[#This Row],[PRESCRIP]],"No","Yes"))</f>
        <v>No</v>
      </c>
      <c r="X1090" s="3" t="str">
        <f>IF(Veg_Table[[#This Row],[EVM_LAST_EDITED_Day]]=Veg_Table[[#This Row],[Created_Day]],"New","Old")</f>
        <v>New</v>
      </c>
      <c r="Y1090" s="1">
        <f>IFERROR(IF(FIND("delete",LOWER(Veg_Table[[#This Row],[PI_COMMENTS]]))&gt;=1,1,0),0)</f>
        <v>0</v>
      </c>
      <c r="Z1090" s="1" t="str">
        <f>_xlfn.IFNA(IF(Veg_Table[[#This Row],[EVM_LAST_EDITOR]]="","Yes",VLOOKUP(Veg_Table[[#This Row],[EVM_LAST_EDITOR]],Roster_Table[#All],15,FALSE)),"Yes")</f>
        <v>Yes</v>
      </c>
      <c r="AA109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90" s="1" t="str">
        <f>_xlfn.IFNA(VLOOKUP(Veg_Table[[#This Row],[EVM_LAST_EDITOR]],Roster_Table[#All],3,FALSE),"zAWRR Not in Roster")</f>
        <v>Nicholas</v>
      </c>
      <c r="AC1090" s="1" t="str">
        <f>_xlfn.IFNA(VLOOKUP(Veg_Table[[#This Row],[EVM_LAST_EDITOR]],Roster_Table[#All],2,FALSE),"zAWRR Not in Roster")</f>
        <v>Coleman</v>
      </c>
      <c r="AD1090" s="1" t="str">
        <f>IF(_xlfn.CONCAT(Veg_Table[[#This Row],[First_Name]]," ",Veg_Table[[#This Row],[Last_Name]])="zAWRR Not in Roster zAWRR Not in Roster","zAWRR Not in Roster",_xlfn.CONCAT(Veg_Table[[#This Row],[First_Name]]," ",Veg_Table[[#This Row],[Last_Name]]))</f>
        <v>Nicholas Coleman</v>
      </c>
      <c r="AE1090">
        <v>3224418</v>
      </c>
      <c r="AF1090" t="s">
        <v>5479</v>
      </c>
      <c r="AG1090" t="s">
        <v>93</v>
      </c>
      <c r="AH1090" t="s">
        <v>3444</v>
      </c>
      <c r="AI1090" t="s">
        <v>5377</v>
      </c>
      <c r="AJ1090" t="s">
        <v>36</v>
      </c>
      <c r="AL1090" t="s">
        <v>372</v>
      </c>
      <c r="AM1090" t="s">
        <v>931</v>
      </c>
      <c r="AN1090" t="s">
        <v>25</v>
      </c>
      <c r="AO1090" t="s">
        <v>25</v>
      </c>
      <c r="AP1090">
        <v>4</v>
      </c>
      <c r="AQ1090">
        <v>35</v>
      </c>
      <c r="AR1090" t="s">
        <v>511</v>
      </c>
      <c r="AS1090" t="s">
        <v>993</v>
      </c>
      <c r="AT1090" t="s">
        <v>26</v>
      </c>
      <c r="AV1090" t="s">
        <v>512</v>
      </c>
      <c r="AW1090" t="s">
        <v>5477</v>
      </c>
      <c r="AZ1090"/>
      <c r="BB1090" s="4"/>
      <c r="BD1090" t="s">
        <v>29</v>
      </c>
      <c r="BE1090" t="s">
        <v>25</v>
      </c>
      <c r="BF1090" t="s">
        <v>513</v>
      </c>
      <c r="BI1090" s="3"/>
      <c r="BJ1090" t="s">
        <v>27</v>
      </c>
      <c r="BK1090" s="30" t="s">
        <v>107</v>
      </c>
      <c r="BL1090" s="3">
        <v>43964.487047476854</v>
      </c>
      <c r="BM1090" t="s">
        <v>31</v>
      </c>
      <c r="BN1090" t="s">
        <v>32</v>
      </c>
      <c r="BP1090" t="s">
        <v>3445</v>
      </c>
      <c r="BQ1090" t="s">
        <v>1025</v>
      </c>
      <c r="BR1090" t="s">
        <v>28</v>
      </c>
      <c r="BS1090" t="s">
        <v>28</v>
      </c>
      <c r="BT1090" t="s">
        <v>107</v>
      </c>
      <c r="BU1090" s="3">
        <v>43964.487047476854</v>
      </c>
      <c r="BV1090" t="s">
        <v>803</v>
      </c>
      <c r="BW1090" s="3">
        <v>43964.522917812501</v>
      </c>
      <c r="BX1090" t="s">
        <v>5480</v>
      </c>
      <c r="CG1090"/>
      <c r="CH1090"/>
      <c r="CI1090"/>
      <c r="CY1090"/>
      <c r="DA1090"/>
      <c r="DF1090"/>
    </row>
    <row r="1091" spans="1:110" x14ac:dyDescent="0.25">
      <c r="A1091" s="1">
        <f>IF(Veg_Table[[#This Row],[VP_STATUS]]="Hold",0,IF(OR(AND(Veg_Table[[#This Row],[PRESCRIP]]="NW_No Work",Veg_Table[[#This Row],[VP_STATUS]]&lt;&gt;"No Work Required Under EVM"),AND(Veg_Table[[#This Row],[VP_STATUS]]="No Work Required Under EVM",Veg_Table[[#This Row],[PRESCRIP]]&lt;&gt;"NW_No Work")),1,0))</f>
        <v>0</v>
      </c>
      <c r="B1091" s="1">
        <f>IF(Veg_Table[[#This Row],[SPECIES]]="",1,0)</f>
        <v>0</v>
      </c>
      <c r="C1091" s="1">
        <f>IF(Veg_Table[[#This Row],[DIAMETER]]="",1,0)</f>
        <v>0</v>
      </c>
      <c r="D1091" s="1">
        <f>IF(Veg_Table[[#This Row],[HEIGHT]]="",1,0)</f>
        <v>0</v>
      </c>
      <c r="E109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91" s="1">
        <f>IF(AND(Veg_Table[[#This Row],[TAT_RESULT]]="ABATE",Veg_Table[[#This Row],[PRESCRIP]]="NW_No Work"),1,0)</f>
        <v>0</v>
      </c>
      <c r="G1091" s="1">
        <f>IF(OR(Veg_Table[[#This Row],[Prescription R-Scale]]="NA",Veg_Table[[#This Row],[Diameter R-Scale]]="NA"),0,IF(Veg_Table[[#This Row],[Diameter R-Scale]]&lt;&gt;Veg_Table[[#This Row],[Prescription R-Scale]],1,0))</f>
        <v>0</v>
      </c>
      <c r="H1091" s="1">
        <f>IF(OR(AND(Veg_Table[[#This Row],[PRESCRIP]]="BC_Br Rmv", Veg_Table[[#This Row],[WOOD_MAN]]&lt;&gt;"Not Needed"),AND(Veg_Table[[#This Row],[PRESCRIP]]="BCS_Br Rmv+Trt", Veg_Table[[#This Row],[WOOD_MAN]]&lt;&gt;"Not Needed")),1,0)</f>
        <v>0</v>
      </c>
      <c r="I1091" s="1">
        <f ca="1">IF(AND(Veg_Table[[#This Row],[Prescription_Changed]]="Yes",Veg_Table[[#This Row],[TAT_RESULT]]=""),1,0)</f>
        <v>0</v>
      </c>
      <c r="J1091" s="1">
        <f ca="1">SUM(Veg_Table[[#This Row],[Prescription and Status do not match]:[Prescription_Edited_And_TAT_Is_Blank]])</f>
        <v>0</v>
      </c>
      <c r="K1091" s="1">
        <f ca="1">IF(Veg_Table[[#This Row],[Sum of Errors]]&gt;0,1,0)</f>
        <v>0</v>
      </c>
      <c r="L1091" s="1">
        <f>1</f>
        <v>1</v>
      </c>
      <c r="M109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091" s="1" t="str">
        <f>IF(OR(MID(Veg_Table[[#This Row],[PRESCRIP]],2,1)="1",MID(Veg_Table[[#This Row],[PRESCRIP]],2,1)="2",MID(Veg_Table[[#This Row],[PRESCRIP]],2,1)="3",MID(Veg_Table[[#This Row],[PRESCRIP]],2,1)="4"),_xlfn.NUMBERVALUE(MID(Veg_Table[[#This Row],[PRESCRIP]],2,1)),"NA")</f>
        <v>NA</v>
      </c>
      <c r="O1091" s="1">
        <f>WEEKNUM(Veg_Table[[#This Row],[EVM_LAST_EDITED_Day]],2)</f>
        <v>20</v>
      </c>
      <c r="P1091" s="25">
        <f>IFERROR(DATE(YEAR(Veg_Table[[#This Row],[EVM_LAST_EDITED2]]),MONTH(Veg_Table[[#This Row],[EVM_LAST_EDITED2]]),DAY(Veg_Table[[#This Row],[EVM_LAST_EDITED2]])),DATE(2019,1,1))</f>
        <v>43964</v>
      </c>
      <c r="Q1091" s="3">
        <f>VALUE(SUBSTITUTE(Veg_Table[[#This Row],[EVM_LAST_EDITED]],",",""))</f>
        <v>43964.488279097197</v>
      </c>
      <c r="R1091" s="1" t="str">
        <f>_xlfn.IFNA(IF(Veg_Table[[#This Row],[EVM_LAST_EDITOR]]="","zBlank EVM Last Editor",VLOOKUP(Veg_Table[[#This Row],[EVM_LAST_EDITOR]],Roster_Table[#All],4,FALSE)),"zAWRR Not in Roster")</f>
        <v>MBG</v>
      </c>
      <c r="S1091" s="1" t="str">
        <f>_xlfn.IFNA(IF(Veg_Table[[#This Row],[EVM_LAST_EDITOR]]="","zBlank EVM Last Editor",VLOOKUP(Veg_Table[[#This Row],[EVM_LAST_EDITOR]],Roster_Table[#All],16,FALSE)),"zCompany_AWRR not in Roster")</f>
        <v>MBG_Mason, Bruce &amp; Girard</v>
      </c>
      <c r="T1091" s="2">
        <f>IFERROR(DATE(YEAR(Veg_Table[[#This Row],[Created2]]),MONTH(Veg_Table[[#This Row],[Created2]]),DAY(Veg_Table[[#This Row],[Created2]])),DATE(2019,1,1))</f>
        <v>43964</v>
      </c>
      <c r="U1091" s="3">
        <f>VALUE(SUBSTITUTE(Veg_Table[[#This Row],[Created]],",",""))</f>
        <v>43964.488279097197</v>
      </c>
      <c r="V1091" s="3" t="str">
        <f ca="1">IFERROR(_xlfn.IFNA(CELL("contents",INDIRECT(_xlfn.CONCAT("Veg_Table_Production_Data!",ADDRESS(MATCH(_xlfn.MAXIFS(#REF!,#REF!,"="&amp;Veg_Table[[#This Row],[AUTO_ID]],#REF!,"&lt;"&amp;Veg_Table[[#This Row],[EVM_LAST_EDITED_Day]]),#REF!,0),COLUMN(#REF!),4,1,)))),""),"")</f>
        <v/>
      </c>
      <c r="W1091" s="3" t="str">
        <f ca="1">IF(Veg_Table[[#This Row],[Previous_Prescription]]="","No",IF(Veg_Table[[#This Row],[Previous_Prescription]]=Veg_Table[[#This Row],[PRESCRIP]],"No","Yes"))</f>
        <v>No</v>
      </c>
      <c r="X1091" s="3" t="str">
        <f>IF(Veg_Table[[#This Row],[EVM_LAST_EDITED_Day]]=Veg_Table[[#This Row],[Created_Day]],"New","Old")</f>
        <v>New</v>
      </c>
      <c r="Y1091" s="1">
        <f>IFERROR(IF(FIND("delete",LOWER(Veg_Table[[#This Row],[PI_COMMENTS]]))&gt;=1,1,0),0)</f>
        <v>0</v>
      </c>
      <c r="Z1091" s="1" t="str">
        <f>_xlfn.IFNA(IF(Veg_Table[[#This Row],[EVM_LAST_EDITOR]]="","Yes",VLOOKUP(Veg_Table[[#This Row],[EVM_LAST_EDITOR]],Roster_Table[#All],15,FALSE)),"Yes")</f>
        <v>Yes</v>
      </c>
      <c r="AA109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91" s="1" t="str">
        <f>_xlfn.IFNA(VLOOKUP(Veg_Table[[#This Row],[EVM_LAST_EDITOR]],Roster_Table[#All],3,FALSE),"zAWRR Not in Roster")</f>
        <v>Nicholas</v>
      </c>
      <c r="AC1091" s="1" t="str">
        <f>_xlfn.IFNA(VLOOKUP(Veg_Table[[#This Row],[EVM_LAST_EDITOR]],Roster_Table[#All],2,FALSE),"zAWRR Not in Roster")</f>
        <v>Coleman</v>
      </c>
      <c r="AD1091" s="1" t="str">
        <f>IF(_xlfn.CONCAT(Veg_Table[[#This Row],[First_Name]]," ",Veg_Table[[#This Row],[Last_Name]])="zAWRR Not in Roster zAWRR Not in Roster","zAWRR Not in Roster",_xlfn.CONCAT(Veg_Table[[#This Row],[First_Name]]," ",Veg_Table[[#This Row],[Last_Name]]))</f>
        <v>Nicholas Coleman</v>
      </c>
      <c r="AE1091">
        <v>3224442</v>
      </c>
      <c r="AF1091" t="s">
        <v>5476</v>
      </c>
      <c r="AG1091" t="s">
        <v>93</v>
      </c>
      <c r="AH1091" t="s">
        <v>3444</v>
      </c>
      <c r="AI1091" t="s">
        <v>5377</v>
      </c>
      <c r="AJ1091" t="s">
        <v>36</v>
      </c>
      <c r="AL1091" t="s">
        <v>372</v>
      </c>
      <c r="AM1091" t="s">
        <v>931</v>
      </c>
      <c r="AN1091" t="s">
        <v>25</v>
      </c>
      <c r="AO1091" t="s">
        <v>25</v>
      </c>
      <c r="AP1091">
        <v>4</v>
      </c>
      <c r="AQ1091">
        <v>35</v>
      </c>
      <c r="AR1091" t="s">
        <v>511</v>
      </c>
      <c r="AS1091" t="s">
        <v>993</v>
      </c>
      <c r="AT1091" t="s">
        <v>26</v>
      </c>
      <c r="AV1091" t="s">
        <v>512</v>
      </c>
      <c r="AW1091" t="s">
        <v>5477</v>
      </c>
      <c r="AZ1091"/>
      <c r="BB1091" s="4"/>
      <c r="BD1091" t="s">
        <v>29</v>
      </c>
      <c r="BE1091" t="s">
        <v>25</v>
      </c>
      <c r="BF1091" t="s">
        <v>513</v>
      </c>
      <c r="BI1091" s="3"/>
      <c r="BJ1091" t="s">
        <v>27</v>
      </c>
      <c r="BK1091" s="30" t="s">
        <v>107</v>
      </c>
      <c r="BL1091" s="3">
        <v>43964.488279097219</v>
      </c>
      <c r="BM1091" t="s">
        <v>31</v>
      </c>
      <c r="BN1091" t="s">
        <v>32</v>
      </c>
      <c r="BP1091" t="s">
        <v>3445</v>
      </c>
      <c r="BQ1091" t="s">
        <v>1025</v>
      </c>
      <c r="BR1091" t="s">
        <v>28</v>
      </c>
      <c r="BS1091" t="s">
        <v>28</v>
      </c>
      <c r="BT1091" t="s">
        <v>107</v>
      </c>
      <c r="BU1091" s="3">
        <v>43964.488279097219</v>
      </c>
      <c r="BV1091" t="s">
        <v>803</v>
      </c>
      <c r="BW1091" s="3">
        <v>43964.52292560185</v>
      </c>
      <c r="BX1091" t="s">
        <v>5478</v>
      </c>
      <c r="CG1091"/>
      <c r="CH1091"/>
      <c r="CI1091"/>
      <c r="CY1091"/>
      <c r="DA1091"/>
      <c r="DF1091"/>
    </row>
    <row r="1092" spans="1:110" x14ac:dyDescent="0.25">
      <c r="A1092" s="1">
        <f>IF(Veg_Table[[#This Row],[VP_STATUS]]="Hold",0,IF(OR(AND(Veg_Table[[#This Row],[PRESCRIP]]="NW_No Work",Veg_Table[[#This Row],[VP_STATUS]]&lt;&gt;"No Work Required Under EVM"),AND(Veg_Table[[#This Row],[VP_STATUS]]="No Work Required Under EVM",Veg_Table[[#This Row],[PRESCRIP]]&lt;&gt;"NW_No Work")),1,0))</f>
        <v>0</v>
      </c>
      <c r="B1092" s="1">
        <f>IF(Veg_Table[[#This Row],[SPECIES]]="",1,0)</f>
        <v>0</v>
      </c>
      <c r="C1092" s="1">
        <f>IF(Veg_Table[[#This Row],[DIAMETER]]="",1,0)</f>
        <v>0</v>
      </c>
      <c r="D1092" s="1">
        <f>IF(Veg_Table[[#This Row],[HEIGHT]]="",1,0)</f>
        <v>0</v>
      </c>
      <c r="E109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92" s="1">
        <f>IF(AND(Veg_Table[[#This Row],[TAT_RESULT]]="ABATE",Veg_Table[[#This Row],[PRESCRIP]]="NW_No Work"),1,0)</f>
        <v>0</v>
      </c>
      <c r="G1092" s="1">
        <f>IF(OR(Veg_Table[[#This Row],[Prescription R-Scale]]="NA",Veg_Table[[#This Row],[Diameter R-Scale]]="NA"),0,IF(Veg_Table[[#This Row],[Diameter R-Scale]]&lt;&gt;Veg_Table[[#This Row],[Prescription R-Scale]],1,0))</f>
        <v>0</v>
      </c>
      <c r="H1092" s="1">
        <f>IF(OR(AND(Veg_Table[[#This Row],[PRESCRIP]]="BC_Br Rmv", Veg_Table[[#This Row],[WOOD_MAN]]&lt;&gt;"Not Needed"),AND(Veg_Table[[#This Row],[PRESCRIP]]="BCS_Br Rmv+Trt", Veg_Table[[#This Row],[WOOD_MAN]]&lt;&gt;"Not Needed")),1,0)</f>
        <v>0</v>
      </c>
      <c r="I1092" s="1">
        <f ca="1">IF(AND(Veg_Table[[#This Row],[Prescription_Changed]]="Yes",Veg_Table[[#This Row],[TAT_RESULT]]=""),1,0)</f>
        <v>0</v>
      </c>
      <c r="J1092" s="1">
        <f ca="1">SUM(Veg_Table[[#This Row],[Prescription and Status do not match]:[Prescription_Edited_And_TAT_Is_Blank]])</f>
        <v>0</v>
      </c>
      <c r="K1092" s="1">
        <f ca="1">IF(Veg_Table[[#This Row],[Sum of Errors]]&gt;0,1,0)</f>
        <v>0</v>
      </c>
      <c r="L1092" s="1">
        <f>1</f>
        <v>1</v>
      </c>
      <c r="M1092"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092" s="1" t="str">
        <f>IF(OR(MID(Veg_Table[[#This Row],[PRESCRIP]],2,1)="1",MID(Veg_Table[[#This Row],[PRESCRIP]],2,1)="2",MID(Veg_Table[[#This Row],[PRESCRIP]],2,1)="3",MID(Veg_Table[[#This Row],[PRESCRIP]],2,1)="4"),_xlfn.NUMBERVALUE(MID(Veg_Table[[#This Row],[PRESCRIP]],2,1)),"NA")</f>
        <v>NA</v>
      </c>
      <c r="O1092" s="1">
        <f>WEEKNUM(Veg_Table[[#This Row],[EVM_LAST_EDITED_Day]],2)</f>
        <v>20</v>
      </c>
      <c r="P1092" s="25">
        <f>IFERROR(DATE(YEAR(Veg_Table[[#This Row],[EVM_LAST_EDITED2]]),MONTH(Veg_Table[[#This Row],[EVM_LAST_EDITED2]]),DAY(Veg_Table[[#This Row],[EVM_LAST_EDITED2]])),DATE(2019,1,1))</f>
        <v>43964</v>
      </c>
      <c r="Q1092" s="3">
        <f>VALUE(SUBSTITUTE(Veg_Table[[#This Row],[EVM_LAST_EDITED]],",",""))</f>
        <v>43964.488425000003</v>
      </c>
      <c r="R1092" s="1" t="str">
        <f>_xlfn.IFNA(IF(Veg_Table[[#This Row],[EVM_LAST_EDITOR]]="","zBlank EVM Last Editor",VLOOKUP(Veg_Table[[#This Row],[EVM_LAST_EDITOR]],Roster_Table[#All],4,FALSE)),"zAWRR Not in Roster")</f>
        <v>MBG</v>
      </c>
      <c r="S1092" s="1" t="str">
        <f>_xlfn.IFNA(IF(Veg_Table[[#This Row],[EVM_LAST_EDITOR]]="","zBlank EVM Last Editor",VLOOKUP(Veg_Table[[#This Row],[EVM_LAST_EDITOR]],Roster_Table[#All],16,FALSE)),"zCompany_AWRR not in Roster")</f>
        <v>MBG_Mason, Bruce &amp; Girard</v>
      </c>
      <c r="T1092" s="2">
        <f>IFERROR(DATE(YEAR(Veg_Table[[#This Row],[Created2]]),MONTH(Veg_Table[[#This Row],[Created2]]),DAY(Veg_Table[[#This Row],[Created2]])),DATE(2019,1,1))</f>
        <v>43964</v>
      </c>
      <c r="U1092" s="3">
        <f>VALUE(SUBSTITUTE(Veg_Table[[#This Row],[Created]],",",""))</f>
        <v>43964.485321527798</v>
      </c>
      <c r="V1092" s="3" t="str">
        <f ca="1">IFERROR(_xlfn.IFNA(CELL("contents",INDIRECT(_xlfn.CONCAT("Veg_Table_Production_Data!",ADDRESS(MATCH(_xlfn.MAXIFS(#REF!,#REF!,"="&amp;Veg_Table[[#This Row],[AUTO_ID]],#REF!,"&lt;"&amp;Veg_Table[[#This Row],[EVM_LAST_EDITED_Day]]),#REF!,0),COLUMN(#REF!),4,1,)))),""),"")</f>
        <v/>
      </c>
      <c r="W1092" s="3" t="str">
        <f ca="1">IF(Veg_Table[[#This Row],[Previous_Prescription]]="","No",IF(Veg_Table[[#This Row],[Previous_Prescription]]=Veg_Table[[#This Row],[PRESCRIP]],"No","Yes"))</f>
        <v>No</v>
      </c>
      <c r="X1092" s="3" t="str">
        <f>IF(Veg_Table[[#This Row],[EVM_LAST_EDITED_Day]]=Veg_Table[[#This Row],[Created_Day]],"New","Old")</f>
        <v>New</v>
      </c>
      <c r="Y1092" s="1">
        <f>IFERROR(IF(FIND("delete",LOWER(Veg_Table[[#This Row],[PI_COMMENTS]]))&gt;=1,1,0),0)</f>
        <v>0</v>
      </c>
      <c r="Z1092" s="1" t="str">
        <f>_xlfn.IFNA(IF(Veg_Table[[#This Row],[EVM_LAST_EDITOR]]="","Yes",VLOOKUP(Veg_Table[[#This Row],[EVM_LAST_EDITOR]],Roster_Table[#All],15,FALSE)),"Yes")</f>
        <v>Yes</v>
      </c>
      <c r="AA109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92" s="1" t="str">
        <f>_xlfn.IFNA(VLOOKUP(Veg_Table[[#This Row],[EVM_LAST_EDITOR]],Roster_Table[#All],3,FALSE),"zAWRR Not in Roster")</f>
        <v>Benjamin</v>
      </c>
      <c r="AC1092" s="1" t="str">
        <f>_xlfn.IFNA(VLOOKUP(Veg_Table[[#This Row],[EVM_LAST_EDITOR]],Roster_Table[#All],2,FALSE),"zAWRR Not in Roster")</f>
        <v>Post</v>
      </c>
      <c r="AD1092" s="1" t="str">
        <f>IF(_xlfn.CONCAT(Veg_Table[[#This Row],[First_Name]]," ",Veg_Table[[#This Row],[Last_Name]])="zAWRR Not in Roster zAWRR Not in Roster","zAWRR Not in Roster",_xlfn.CONCAT(Veg_Table[[#This Row],[First_Name]]," ",Veg_Table[[#This Row],[Last_Name]]))</f>
        <v>Benjamin Post</v>
      </c>
      <c r="AE1092">
        <v>3224389</v>
      </c>
      <c r="AF1092" t="s">
        <v>5473</v>
      </c>
      <c r="AG1092" t="s">
        <v>93</v>
      </c>
      <c r="AH1092" t="s">
        <v>3444</v>
      </c>
      <c r="AI1092" t="s">
        <v>5377</v>
      </c>
      <c r="AJ1092" t="s">
        <v>21</v>
      </c>
      <c r="AL1092" t="s">
        <v>372</v>
      </c>
      <c r="AM1092" t="s">
        <v>23</v>
      </c>
      <c r="AN1092" t="s">
        <v>25</v>
      </c>
      <c r="AO1092" t="s">
        <v>25</v>
      </c>
      <c r="AP1092">
        <v>78</v>
      </c>
      <c r="AQ1092">
        <v>68</v>
      </c>
      <c r="AR1092" t="s">
        <v>511</v>
      </c>
      <c r="AS1092" t="s">
        <v>24</v>
      </c>
      <c r="AT1092" t="s">
        <v>26</v>
      </c>
      <c r="AV1092" t="s">
        <v>512</v>
      </c>
      <c r="AW1092" t="s">
        <v>5474</v>
      </c>
      <c r="AZ1092"/>
      <c r="BB1092" s="4"/>
      <c r="BD1092" t="s">
        <v>29</v>
      </c>
      <c r="BE1092" t="s">
        <v>25</v>
      </c>
      <c r="BF1092" t="s">
        <v>513</v>
      </c>
      <c r="BI1092" s="3"/>
      <c r="BJ1092" t="s">
        <v>52</v>
      </c>
      <c r="BK1092" s="30" t="s">
        <v>120</v>
      </c>
      <c r="BL1092" s="3">
        <v>43964.488425000003</v>
      </c>
      <c r="BM1092" t="s">
        <v>31</v>
      </c>
      <c r="BN1092" t="s">
        <v>32</v>
      </c>
      <c r="BP1092" t="s">
        <v>3445</v>
      </c>
      <c r="BQ1092" t="s">
        <v>1025</v>
      </c>
      <c r="BR1092" t="s">
        <v>28</v>
      </c>
      <c r="BS1092" t="s">
        <v>28</v>
      </c>
      <c r="BT1092" t="s">
        <v>120</v>
      </c>
      <c r="BU1092" s="3">
        <v>43964.485321527776</v>
      </c>
      <c r="BV1092" t="s">
        <v>803</v>
      </c>
      <c r="BW1092" s="3">
        <v>43964.522917812501</v>
      </c>
      <c r="BX1092" t="s">
        <v>5475</v>
      </c>
      <c r="CG1092"/>
      <c r="CH1092"/>
      <c r="CI1092"/>
      <c r="CY1092"/>
      <c r="DA1092"/>
      <c r="DF1092"/>
    </row>
    <row r="1093" spans="1:110" x14ac:dyDescent="0.25">
      <c r="A1093" s="1">
        <f>IF(Veg_Table[[#This Row],[VP_STATUS]]="Hold",0,IF(OR(AND(Veg_Table[[#This Row],[PRESCRIP]]="NW_No Work",Veg_Table[[#This Row],[VP_STATUS]]&lt;&gt;"No Work Required Under EVM"),AND(Veg_Table[[#This Row],[VP_STATUS]]="No Work Required Under EVM",Veg_Table[[#This Row],[PRESCRIP]]&lt;&gt;"NW_No Work")),1,0))</f>
        <v>0</v>
      </c>
      <c r="B1093" s="1">
        <f>IF(Veg_Table[[#This Row],[SPECIES]]="",1,0)</f>
        <v>0</v>
      </c>
      <c r="C1093" s="1">
        <f>IF(Veg_Table[[#This Row],[DIAMETER]]="",1,0)</f>
        <v>0</v>
      </c>
      <c r="D1093" s="1">
        <f>IF(Veg_Table[[#This Row],[HEIGHT]]="",1,0)</f>
        <v>0</v>
      </c>
      <c r="E109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93" s="1">
        <f>IF(AND(Veg_Table[[#This Row],[TAT_RESULT]]="ABATE",Veg_Table[[#This Row],[PRESCRIP]]="NW_No Work"),1,0)</f>
        <v>0</v>
      </c>
      <c r="G1093" s="1">
        <f>IF(OR(Veg_Table[[#This Row],[Prescription R-Scale]]="NA",Veg_Table[[#This Row],[Diameter R-Scale]]="NA"),0,IF(Veg_Table[[#This Row],[Diameter R-Scale]]&lt;&gt;Veg_Table[[#This Row],[Prescription R-Scale]],1,0))</f>
        <v>0</v>
      </c>
      <c r="H1093" s="1">
        <f>IF(OR(AND(Veg_Table[[#This Row],[PRESCRIP]]="BC_Br Rmv", Veg_Table[[#This Row],[WOOD_MAN]]&lt;&gt;"Not Needed"),AND(Veg_Table[[#This Row],[PRESCRIP]]="BCS_Br Rmv+Trt", Veg_Table[[#This Row],[WOOD_MAN]]&lt;&gt;"Not Needed")),1,0)</f>
        <v>0</v>
      </c>
      <c r="I1093" s="1">
        <f ca="1">IF(AND(Veg_Table[[#This Row],[Prescription_Changed]]="Yes",Veg_Table[[#This Row],[TAT_RESULT]]=""),1,0)</f>
        <v>0</v>
      </c>
      <c r="J1093" s="1">
        <f ca="1">SUM(Veg_Table[[#This Row],[Prescription and Status do not match]:[Prescription_Edited_And_TAT_Is_Blank]])</f>
        <v>0</v>
      </c>
      <c r="K1093" s="1">
        <f ca="1">IF(Veg_Table[[#This Row],[Sum of Errors]]&gt;0,1,0)</f>
        <v>0</v>
      </c>
      <c r="L1093" s="1">
        <f>1</f>
        <v>1</v>
      </c>
      <c r="M1093"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093" s="1" t="str">
        <f>IF(OR(MID(Veg_Table[[#This Row],[PRESCRIP]],2,1)="1",MID(Veg_Table[[#This Row],[PRESCRIP]],2,1)="2",MID(Veg_Table[[#This Row],[PRESCRIP]],2,1)="3",MID(Veg_Table[[#This Row],[PRESCRIP]],2,1)="4"),_xlfn.NUMBERVALUE(MID(Veg_Table[[#This Row],[PRESCRIP]],2,1)),"NA")</f>
        <v>NA</v>
      </c>
      <c r="O1093" s="1">
        <f>WEEKNUM(Veg_Table[[#This Row],[EVM_LAST_EDITED_Day]],2)</f>
        <v>20</v>
      </c>
      <c r="P1093" s="25">
        <f>IFERROR(DATE(YEAR(Veg_Table[[#This Row],[EVM_LAST_EDITED2]]),MONTH(Veg_Table[[#This Row],[EVM_LAST_EDITED2]]),DAY(Veg_Table[[#This Row],[EVM_LAST_EDITED2]])),DATE(2019,1,1))</f>
        <v>43964</v>
      </c>
      <c r="Q1093" s="3">
        <f>VALUE(SUBSTITUTE(Veg_Table[[#This Row],[EVM_LAST_EDITED]],",",""))</f>
        <v>43964.490714143503</v>
      </c>
      <c r="R1093" s="1" t="str">
        <f>_xlfn.IFNA(IF(Veg_Table[[#This Row],[EVM_LAST_EDITOR]]="","zBlank EVM Last Editor",VLOOKUP(Veg_Table[[#This Row],[EVM_LAST_EDITOR]],Roster_Table[#All],4,FALSE)),"zAWRR Not in Roster")</f>
        <v>MBG</v>
      </c>
      <c r="S1093" s="1" t="str">
        <f>_xlfn.IFNA(IF(Veg_Table[[#This Row],[EVM_LAST_EDITOR]]="","zBlank EVM Last Editor",VLOOKUP(Veg_Table[[#This Row],[EVM_LAST_EDITOR]],Roster_Table[#All],16,FALSE)),"zCompany_AWRR not in Roster")</f>
        <v>MBG_Mason, Bruce &amp; Girard</v>
      </c>
      <c r="T1093" s="2">
        <f>IFERROR(DATE(YEAR(Veg_Table[[#This Row],[Created2]]),MONTH(Veg_Table[[#This Row],[Created2]]),DAY(Veg_Table[[#This Row],[Created2]])),DATE(2019,1,1))</f>
        <v>43964</v>
      </c>
      <c r="U1093" s="3">
        <f>VALUE(SUBSTITUTE(Veg_Table[[#This Row],[Created]],",",""))</f>
        <v>43964.490714143503</v>
      </c>
      <c r="V1093" s="3" t="str">
        <f ca="1">IFERROR(_xlfn.IFNA(CELL("contents",INDIRECT(_xlfn.CONCAT("Veg_Table_Production_Data!",ADDRESS(MATCH(_xlfn.MAXIFS(#REF!,#REF!,"="&amp;Veg_Table[[#This Row],[AUTO_ID]],#REF!,"&lt;"&amp;Veg_Table[[#This Row],[EVM_LAST_EDITED_Day]]),#REF!,0),COLUMN(#REF!),4,1,)))),""),"")</f>
        <v/>
      </c>
      <c r="W1093" s="3" t="str">
        <f ca="1">IF(Veg_Table[[#This Row],[Previous_Prescription]]="","No",IF(Veg_Table[[#This Row],[Previous_Prescription]]=Veg_Table[[#This Row],[PRESCRIP]],"No","Yes"))</f>
        <v>No</v>
      </c>
      <c r="X1093" s="3" t="str">
        <f>IF(Veg_Table[[#This Row],[EVM_LAST_EDITED_Day]]=Veg_Table[[#This Row],[Created_Day]],"New","Old")</f>
        <v>New</v>
      </c>
      <c r="Y1093" s="1">
        <f>IFERROR(IF(FIND("delete",LOWER(Veg_Table[[#This Row],[PI_COMMENTS]]))&gt;=1,1,0),0)</f>
        <v>0</v>
      </c>
      <c r="Z1093" s="1" t="str">
        <f>_xlfn.IFNA(IF(Veg_Table[[#This Row],[EVM_LAST_EDITOR]]="","Yes",VLOOKUP(Veg_Table[[#This Row],[EVM_LAST_EDITOR]],Roster_Table[#All],15,FALSE)),"Yes")</f>
        <v>Yes</v>
      </c>
      <c r="AA109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93" s="1" t="str">
        <f>_xlfn.IFNA(VLOOKUP(Veg_Table[[#This Row],[EVM_LAST_EDITOR]],Roster_Table[#All],3,FALSE),"zAWRR Not in Roster")</f>
        <v>Nathan</v>
      </c>
      <c r="AC1093" s="1" t="str">
        <f>_xlfn.IFNA(VLOOKUP(Veg_Table[[#This Row],[EVM_LAST_EDITOR]],Roster_Table[#All],2,FALSE),"zAWRR Not in Roster")</f>
        <v>Vik</v>
      </c>
      <c r="AD1093" s="1" t="str">
        <f>IF(_xlfn.CONCAT(Veg_Table[[#This Row],[First_Name]]," ",Veg_Table[[#This Row],[Last_Name]])="zAWRR Not in Roster zAWRR Not in Roster","zAWRR Not in Roster",_xlfn.CONCAT(Veg_Table[[#This Row],[First_Name]]," ",Veg_Table[[#This Row],[Last_Name]]))</f>
        <v>Nathan Vik</v>
      </c>
      <c r="AE1093">
        <v>3224467</v>
      </c>
      <c r="AF1093" t="s">
        <v>5470</v>
      </c>
      <c r="AG1093" t="s">
        <v>93</v>
      </c>
      <c r="AH1093" t="s">
        <v>3444</v>
      </c>
      <c r="AI1093" t="s">
        <v>5377</v>
      </c>
      <c r="AJ1093" t="s">
        <v>21</v>
      </c>
      <c r="AL1093" t="s">
        <v>372</v>
      </c>
      <c r="AM1093" t="s">
        <v>529</v>
      </c>
      <c r="AN1093" t="s">
        <v>25</v>
      </c>
      <c r="AO1093" t="s">
        <v>25</v>
      </c>
      <c r="AP1093">
        <v>22</v>
      </c>
      <c r="AQ1093">
        <v>62</v>
      </c>
      <c r="AR1093" t="s">
        <v>511</v>
      </c>
      <c r="AS1093" t="s">
        <v>24</v>
      </c>
      <c r="AT1093" t="s">
        <v>26</v>
      </c>
      <c r="AV1093" t="s">
        <v>512</v>
      </c>
      <c r="AW1093" t="s">
        <v>5471</v>
      </c>
      <c r="AZ1093"/>
      <c r="BB1093" s="4"/>
      <c r="BD1093" t="s">
        <v>29</v>
      </c>
      <c r="BE1093" t="s">
        <v>25</v>
      </c>
      <c r="BF1093" t="s">
        <v>513</v>
      </c>
      <c r="BI1093" s="3"/>
      <c r="BJ1093" t="s">
        <v>27</v>
      </c>
      <c r="BK1093" s="30" t="s">
        <v>115</v>
      </c>
      <c r="BL1093" s="3">
        <v>43964.490714143518</v>
      </c>
      <c r="BM1093" t="s">
        <v>31</v>
      </c>
      <c r="BN1093" t="s">
        <v>32</v>
      </c>
      <c r="BP1093" t="s">
        <v>3445</v>
      </c>
      <c r="BQ1093" t="s">
        <v>1025</v>
      </c>
      <c r="BR1093" t="s">
        <v>28</v>
      </c>
      <c r="BS1093" t="s">
        <v>28</v>
      </c>
      <c r="BT1093" t="s">
        <v>115</v>
      </c>
      <c r="BU1093" s="3">
        <v>43964.490714143518</v>
      </c>
      <c r="BV1093" t="s">
        <v>803</v>
      </c>
      <c r="BW1093" s="3">
        <v>43964.522932905093</v>
      </c>
      <c r="BX1093" t="s">
        <v>5472</v>
      </c>
      <c r="CG1093"/>
      <c r="CH1093"/>
      <c r="CI1093"/>
      <c r="CY1093"/>
      <c r="DA1093"/>
      <c r="DF1093"/>
    </row>
    <row r="1094" spans="1:110" x14ac:dyDescent="0.25">
      <c r="A1094" s="1">
        <f>IF(Veg_Table[[#This Row],[VP_STATUS]]="Hold",0,IF(OR(AND(Veg_Table[[#This Row],[PRESCRIP]]="NW_No Work",Veg_Table[[#This Row],[VP_STATUS]]&lt;&gt;"No Work Required Under EVM"),AND(Veg_Table[[#This Row],[VP_STATUS]]="No Work Required Under EVM",Veg_Table[[#This Row],[PRESCRIP]]&lt;&gt;"NW_No Work")),1,0))</f>
        <v>0</v>
      </c>
      <c r="B1094" s="1">
        <f>IF(Veg_Table[[#This Row],[SPECIES]]="",1,0)</f>
        <v>0</v>
      </c>
      <c r="C1094" s="1">
        <f>IF(Veg_Table[[#This Row],[DIAMETER]]="",1,0)</f>
        <v>0</v>
      </c>
      <c r="D1094" s="1">
        <f>IF(Veg_Table[[#This Row],[HEIGHT]]="",1,0)</f>
        <v>0</v>
      </c>
      <c r="E109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94" s="1">
        <f>IF(AND(Veg_Table[[#This Row],[TAT_RESULT]]="ABATE",Veg_Table[[#This Row],[PRESCRIP]]="NW_No Work"),1,0)</f>
        <v>0</v>
      </c>
      <c r="G1094" s="1">
        <f>IF(OR(Veg_Table[[#This Row],[Prescription R-Scale]]="NA",Veg_Table[[#This Row],[Diameter R-Scale]]="NA"),0,IF(Veg_Table[[#This Row],[Diameter R-Scale]]&lt;&gt;Veg_Table[[#This Row],[Prescription R-Scale]],1,0))</f>
        <v>0</v>
      </c>
      <c r="H1094" s="1">
        <f>IF(OR(AND(Veg_Table[[#This Row],[PRESCRIP]]="BC_Br Rmv", Veg_Table[[#This Row],[WOOD_MAN]]&lt;&gt;"Not Needed"),AND(Veg_Table[[#This Row],[PRESCRIP]]="BCS_Br Rmv+Trt", Veg_Table[[#This Row],[WOOD_MAN]]&lt;&gt;"Not Needed")),1,0)</f>
        <v>0</v>
      </c>
      <c r="I1094" s="1">
        <f ca="1">IF(AND(Veg_Table[[#This Row],[Prescription_Changed]]="Yes",Veg_Table[[#This Row],[TAT_RESULT]]=""),1,0)</f>
        <v>0</v>
      </c>
      <c r="J1094" s="1">
        <f ca="1">SUM(Veg_Table[[#This Row],[Prescription and Status do not match]:[Prescription_Edited_And_TAT_Is_Blank]])</f>
        <v>0</v>
      </c>
      <c r="K1094" s="1">
        <f ca="1">IF(Veg_Table[[#This Row],[Sum of Errors]]&gt;0,1,0)</f>
        <v>0</v>
      </c>
      <c r="L1094" s="1">
        <f>1</f>
        <v>1</v>
      </c>
      <c r="M1094"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094" s="1" t="str">
        <f>IF(OR(MID(Veg_Table[[#This Row],[PRESCRIP]],2,1)="1",MID(Veg_Table[[#This Row],[PRESCRIP]],2,1)="2",MID(Veg_Table[[#This Row],[PRESCRIP]],2,1)="3",MID(Veg_Table[[#This Row],[PRESCRIP]],2,1)="4"),_xlfn.NUMBERVALUE(MID(Veg_Table[[#This Row],[PRESCRIP]],2,1)),"NA")</f>
        <v>NA</v>
      </c>
      <c r="O1094" s="1">
        <f>WEEKNUM(Veg_Table[[#This Row],[EVM_LAST_EDITED_Day]],2)</f>
        <v>20</v>
      </c>
      <c r="P1094" s="25">
        <f>IFERROR(DATE(YEAR(Veg_Table[[#This Row],[EVM_LAST_EDITED2]]),MONTH(Veg_Table[[#This Row],[EVM_LAST_EDITED2]]),DAY(Veg_Table[[#This Row],[EVM_LAST_EDITED2]])),DATE(2019,1,1))</f>
        <v>43964</v>
      </c>
      <c r="Q1094" s="3">
        <f>VALUE(SUBSTITUTE(Veg_Table[[#This Row],[EVM_LAST_EDITED]],",",""))</f>
        <v>43964.490935729198</v>
      </c>
      <c r="R1094" s="1" t="str">
        <f>_xlfn.IFNA(IF(Veg_Table[[#This Row],[EVM_LAST_EDITOR]]="","zBlank EVM Last Editor",VLOOKUP(Veg_Table[[#This Row],[EVM_LAST_EDITOR]],Roster_Table[#All],4,FALSE)),"zAWRR Not in Roster")</f>
        <v>FCO</v>
      </c>
      <c r="S1094" s="1" t="str">
        <f>_xlfn.IFNA(IF(Veg_Table[[#This Row],[EVM_LAST_EDITOR]]="","zBlank EVM Last Editor",VLOOKUP(Veg_Table[[#This Row],[EVM_LAST_EDITOR]],Roster_Table[#All],16,FALSE)),"zCompany_AWRR not in Roster")</f>
        <v>FCO_Forester’s Co-op</v>
      </c>
      <c r="T1094" s="2">
        <f>IFERROR(DATE(YEAR(Veg_Table[[#This Row],[Created2]]),MONTH(Veg_Table[[#This Row],[Created2]]),DAY(Veg_Table[[#This Row],[Created2]])),DATE(2019,1,1))</f>
        <v>43964</v>
      </c>
      <c r="U1094" s="3">
        <f>VALUE(SUBSTITUTE(Veg_Table[[#This Row],[Created]],",",""))</f>
        <v>43964.487779652802</v>
      </c>
      <c r="V1094" s="3" t="str">
        <f ca="1">IFERROR(_xlfn.IFNA(CELL("contents",INDIRECT(_xlfn.CONCAT("Veg_Table_Production_Data!",ADDRESS(MATCH(_xlfn.MAXIFS(#REF!,#REF!,"="&amp;Veg_Table[[#This Row],[AUTO_ID]],#REF!,"&lt;"&amp;Veg_Table[[#This Row],[EVM_LAST_EDITED_Day]]),#REF!,0),COLUMN(#REF!),4,1,)))),""),"")</f>
        <v/>
      </c>
      <c r="W1094" s="3" t="str">
        <f ca="1">IF(Veg_Table[[#This Row],[Previous_Prescription]]="","No",IF(Veg_Table[[#This Row],[Previous_Prescription]]=Veg_Table[[#This Row],[PRESCRIP]],"No","Yes"))</f>
        <v>No</v>
      </c>
      <c r="X1094" s="3" t="str">
        <f>IF(Veg_Table[[#This Row],[EVM_LAST_EDITED_Day]]=Veg_Table[[#This Row],[Created_Day]],"New","Old")</f>
        <v>New</v>
      </c>
      <c r="Y1094" s="1">
        <f>IFERROR(IF(FIND("delete",LOWER(Veg_Table[[#This Row],[PI_COMMENTS]]))&gt;=1,1,0),0)</f>
        <v>0</v>
      </c>
      <c r="Z1094" s="1" t="str">
        <f>_xlfn.IFNA(IF(Veg_Table[[#This Row],[EVM_LAST_EDITOR]]="","Yes",VLOOKUP(Veg_Table[[#This Row],[EVM_LAST_EDITOR]],Roster_Table[#All],15,FALSE)),"Yes")</f>
        <v>Yes</v>
      </c>
      <c r="AA109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94" s="1" t="str">
        <f>_xlfn.IFNA(VLOOKUP(Veg_Table[[#This Row],[EVM_LAST_EDITOR]],Roster_Table[#All],3,FALSE),"zAWRR Not in Roster")</f>
        <v>Frank</v>
      </c>
      <c r="AC1094" s="1" t="str">
        <f>_xlfn.IFNA(VLOOKUP(Veg_Table[[#This Row],[EVM_LAST_EDITOR]],Roster_Table[#All],2,FALSE),"zAWRR Not in Roster")</f>
        <v>Lewicki </v>
      </c>
      <c r="AD1094" s="1" t="str">
        <f>IF(_xlfn.CONCAT(Veg_Table[[#This Row],[First_Name]]," ",Veg_Table[[#This Row],[Last_Name]])="zAWRR Not in Roster zAWRR Not in Roster","zAWRR Not in Roster",_xlfn.CONCAT(Veg_Table[[#This Row],[First_Name]]," ",Veg_Table[[#This Row],[Last_Name]]))</f>
        <v>Frank Lewicki </v>
      </c>
      <c r="AE1094">
        <v>3224441</v>
      </c>
      <c r="AF1094" t="s">
        <v>5098</v>
      </c>
      <c r="AG1094" t="s">
        <v>30</v>
      </c>
      <c r="AH1094" t="s">
        <v>1736</v>
      </c>
      <c r="AI1094" t="s">
        <v>1750</v>
      </c>
      <c r="AJ1094" t="s">
        <v>21</v>
      </c>
      <c r="AL1094" t="s">
        <v>371</v>
      </c>
      <c r="AM1094" t="s">
        <v>38</v>
      </c>
      <c r="AN1094" t="s">
        <v>25</v>
      </c>
      <c r="AO1094" t="s">
        <v>25</v>
      </c>
      <c r="AP1094">
        <v>27</v>
      </c>
      <c r="AQ1094">
        <v>125</v>
      </c>
      <c r="AR1094" t="s">
        <v>511</v>
      </c>
      <c r="AS1094" t="s">
        <v>24</v>
      </c>
      <c r="AT1094" t="s">
        <v>26</v>
      </c>
      <c r="AV1094" t="s">
        <v>512</v>
      </c>
      <c r="AW1094" t="s">
        <v>5099</v>
      </c>
      <c r="AZ1094"/>
      <c r="BB1094" s="4"/>
      <c r="BD1094" t="s">
        <v>29</v>
      </c>
      <c r="BE1094" t="s">
        <v>25</v>
      </c>
      <c r="BF1094" t="s">
        <v>513</v>
      </c>
      <c r="BI1094" s="3"/>
      <c r="BK1094" s="30" t="s">
        <v>544</v>
      </c>
      <c r="BL1094" s="3">
        <v>43964.490935729169</v>
      </c>
      <c r="BM1094" t="s">
        <v>31</v>
      </c>
      <c r="BN1094" t="s">
        <v>32</v>
      </c>
      <c r="BP1094" t="s">
        <v>1738</v>
      </c>
      <c r="BQ1094" t="s">
        <v>826</v>
      </c>
      <c r="BR1094" t="s">
        <v>28</v>
      </c>
      <c r="BS1094" t="s">
        <v>28</v>
      </c>
      <c r="BT1094" t="s">
        <v>544</v>
      </c>
      <c r="BU1094" s="3">
        <v>43964.48777965278</v>
      </c>
      <c r="BV1094" t="s">
        <v>803</v>
      </c>
      <c r="BW1094" s="3">
        <v>43964.52292560185</v>
      </c>
      <c r="BX1094" t="s">
        <v>5100</v>
      </c>
      <c r="CG1094"/>
      <c r="CH1094"/>
      <c r="CI1094"/>
      <c r="CY1094"/>
      <c r="DA1094"/>
      <c r="DF1094"/>
    </row>
    <row r="1095" spans="1:110" x14ac:dyDescent="0.25">
      <c r="A1095" s="1">
        <f>IF(Veg_Table[[#This Row],[VP_STATUS]]="Hold",0,IF(OR(AND(Veg_Table[[#This Row],[PRESCRIP]]="NW_No Work",Veg_Table[[#This Row],[VP_STATUS]]&lt;&gt;"No Work Required Under EVM"),AND(Veg_Table[[#This Row],[VP_STATUS]]="No Work Required Under EVM",Veg_Table[[#This Row],[PRESCRIP]]&lt;&gt;"NW_No Work")),1,0))</f>
        <v>0</v>
      </c>
      <c r="B1095" s="1">
        <f>IF(Veg_Table[[#This Row],[SPECIES]]="",1,0)</f>
        <v>0</v>
      </c>
      <c r="C1095" s="1">
        <f>IF(Veg_Table[[#This Row],[DIAMETER]]="",1,0)</f>
        <v>0</v>
      </c>
      <c r="D1095" s="1">
        <f>IF(Veg_Table[[#This Row],[HEIGHT]]="",1,0)</f>
        <v>0</v>
      </c>
      <c r="E109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95" s="1">
        <f>IF(AND(Veg_Table[[#This Row],[TAT_RESULT]]="ABATE",Veg_Table[[#This Row],[PRESCRIP]]="NW_No Work"),1,0)</f>
        <v>0</v>
      </c>
      <c r="G1095" s="1">
        <f>IF(OR(Veg_Table[[#This Row],[Prescription R-Scale]]="NA",Veg_Table[[#This Row],[Diameter R-Scale]]="NA"),0,IF(Veg_Table[[#This Row],[Diameter R-Scale]]&lt;&gt;Veg_Table[[#This Row],[Prescription R-Scale]],1,0))</f>
        <v>0</v>
      </c>
      <c r="H1095" s="1">
        <f>IF(OR(AND(Veg_Table[[#This Row],[PRESCRIP]]="BC_Br Rmv", Veg_Table[[#This Row],[WOOD_MAN]]&lt;&gt;"Not Needed"),AND(Veg_Table[[#This Row],[PRESCRIP]]="BCS_Br Rmv+Trt", Veg_Table[[#This Row],[WOOD_MAN]]&lt;&gt;"Not Needed")),1,0)</f>
        <v>0</v>
      </c>
      <c r="I1095" s="1">
        <f ca="1">IF(AND(Veg_Table[[#This Row],[Prescription_Changed]]="Yes",Veg_Table[[#This Row],[TAT_RESULT]]=""),1,0)</f>
        <v>0</v>
      </c>
      <c r="J1095" s="1">
        <f ca="1">SUM(Veg_Table[[#This Row],[Prescription and Status do not match]:[Prescription_Edited_And_TAT_Is_Blank]])</f>
        <v>0</v>
      </c>
      <c r="K1095" s="1">
        <f ca="1">IF(Veg_Table[[#This Row],[Sum of Errors]]&gt;0,1,0)</f>
        <v>0</v>
      </c>
      <c r="L1095" s="1">
        <f>1</f>
        <v>1</v>
      </c>
      <c r="M1095"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095" s="1" t="str">
        <f>IF(OR(MID(Veg_Table[[#This Row],[PRESCRIP]],2,1)="1",MID(Veg_Table[[#This Row],[PRESCRIP]],2,1)="2",MID(Veg_Table[[#This Row],[PRESCRIP]],2,1)="3",MID(Veg_Table[[#This Row],[PRESCRIP]],2,1)="4"),_xlfn.NUMBERVALUE(MID(Veg_Table[[#This Row],[PRESCRIP]],2,1)),"NA")</f>
        <v>NA</v>
      </c>
      <c r="O1095" s="1">
        <f>WEEKNUM(Veg_Table[[#This Row],[EVM_LAST_EDITED_Day]],2)</f>
        <v>20</v>
      </c>
      <c r="P1095" s="25">
        <f>IFERROR(DATE(YEAR(Veg_Table[[#This Row],[EVM_LAST_EDITED2]]),MONTH(Veg_Table[[#This Row],[EVM_LAST_EDITED2]]),DAY(Veg_Table[[#This Row],[EVM_LAST_EDITED2]])),DATE(2019,1,1))</f>
        <v>43964</v>
      </c>
      <c r="Q1095" s="3">
        <f>VALUE(SUBSTITUTE(Veg_Table[[#This Row],[EVM_LAST_EDITED]],",",""))</f>
        <v>43964.492941689801</v>
      </c>
      <c r="R1095" s="1" t="str">
        <f>_xlfn.IFNA(IF(Veg_Table[[#This Row],[EVM_LAST_EDITOR]]="","zBlank EVM Last Editor",VLOOKUP(Veg_Table[[#This Row],[EVM_LAST_EDITOR]],Roster_Table[#All],4,FALSE)),"zAWRR Not in Roster")</f>
        <v>MBG</v>
      </c>
      <c r="S1095" s="1" t="str">
        <f>_xlfn.IFNA(IF(Veg_Table[[#This Row],[EVM_LAST_EDITOR]]="","zBlank EVM Last Editor",VLOOKUP(Veg_Table[[#This Row],[EVM_LAST_EDITOR]],Roster_Table[#All],16,FALSE)),"zCompany_AWRR not in Roster")</f>
        <v>MBG_Mason, Bruce &amp; Girard</v>
      </c>
      <c r="T1095" s="2">
        <f>IFERROR(DATE(YEAR(Veg_Table[[#This Row],[Created2]]),MONTH(Veg_Table[[#This Row],[Created2]]),DAY(Veg_Table[[#This Row],[Created2]])),DATE(2019,1,1))</f>
        <v>43964</v>
      </c>
      <c r="U1095" s="3">
        <f>VALUE(SUBSTITUTE(Veg_Table[[#This Row],[Created]],",",""))</f>
        <v>43964.492941689801</v>
      </c>
      <c r="V1095" s="3" t="str">
        <f ca="1">IFERROR(_xlfn.IFNA(CELL("contents",INDIRECT(_xlfn.CONCAT("Veg_Table_Production_Data!",ADDRESS(MATCH(_xlfn.MAXIFS(#REF!,#REF!,"="&amp;Veg_Table[[#This Row],[AUTO_ID]],#REF!,"&lt;"&amp;Veg_Table[[#This Row],[EVM_LAST_EDITED_Day]]),#REF!,0),COLUMN(#REF!),4,1,)))),""),"")</f>
        <v/>
      </c>
      <c r="W1095" s="3" t="str">
        <f ca="1">IF(Veg_Table[[#This Row],[Previous_Prescription]]="","No",IF(Veg_Table[[#This Row],[Previous_Prescription]]=Veg_Table[[#This Row],[PRESCRIP]],"No","Yes"))</f>
        <v>No</v>
      </c>
      <c r="X1095" s="3" t="str">
        <f>IF(Veg_Table[[#This Row],[EVM_LAST_EDITED_Day]]=Veg_Table[[#This Row],[Created_Day]],"New","Old")</f>
        <v>New</v>
      </c>
      <c r="Y1095" s="1">
        <f>IFERROR(IF(FIND("delete",LOWER(Veg_Table[[#This Row],[PI_COMMENTS]]))&gt;=1,1,0),0)</f>
        <v>0</v>
      </c>
      <c r="Z1095" s="1" t="str">
        <f>_xlfn.IFNA(IF(Veg_Table[[#This Row],[EVM_LAST_EDITOR]]="","Yes",VLOOKUP(Veg_Table[[#This Row],[EVM_LAST_EDITOR]],Roster_Table[#All],15,FALSE)),"Yes")</f>
        <v>Yes</v>
      </c>
      <c r="AA109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95" s="1" t="str">
        <f>_xlfn.IFNA(VLOOKUP(Veg_Table[[#This Row],[EVM_LAST_EDITOR]],Roster_Table[#All],3,FALSE),"zAWRR Not in Roster")</f>
        <v>Nathan</v>
      </c>
      <c r="AC1095" s="1" t="str">
        <f>_xlfn.IFNA(VLOOKUP(Veg_Table[[#This Row],[EVM_LAST_EDITOR]],Roster_Table[#All],2,FALSE),"zAWRR Not in Roster")</f>
        <v>Vik</v>
      </c>
      <c r="AD1095" s="1" t="str">
        <f>IF(_xlfn.CONCAT(Veg_Table[[#This Row],[First_Name]]," ",Veg_Table[[#This Row],[Last_Name]])="zAWRR Not in Roster zAWRR Not in Roster","zAWRR Not in Roster",_xlfn.CONCAT(Veg_Table[[#This Row],[First_Name]]," ",Veg_Table[[#This Row],[Last_Name]]))</f>
        <v>Nathan Vik</v>
      </c>
      <c r="AE1095">
        <v>3224482</v>
      </c>
      <c r="AF1095" t="s">
        <v>5467</v>
      </c>
      <c r="AG1095" t="s">
        <v>93</v>
      </c>
      <c r="AH1095" t="s">
        <v>3444</v>
      </c>
      <c r="AI1095" t="s">
        <v>5377</v>
      </c>
      <c r="AJ1095" t="s">
        <v>21</v>
      </c>
      <c r="AL1095" t="s">
        <v>372</v>
      </c>
      <c r="AM1095" t="s">
        <v>529</v>
      </c>
      <c r="AN1095" t="s">
        <v>25</v>
      </c>
      <c r="AO1095" t="s">
        <v>25</v>
      </c>
      <c r="AP1095">
        <v>33</v>
      </c>
      <c r="AQ1095">
        <v>84</v>
      </c>
      <c r="AR1095" t="s">
        <v>511</v>
      </c>
      <c r="AS1095" t="s">
        <v>24</v>
      </c>
      <c r="AT1095" t="s">
        <v>26</v>
      </c>
      <c r="AV1095" t="s">
        <v>512</v>
      </c>
      <c r="AW1095" t="s">
        <v>5468</v>
      </c>
      <c r="AZ1095"/>
      <c r="BB1095" s="4"/>
      <c r="BD1095" t="s">
        <v>29</v>
      </c>
      <c r="BE1095" t="s">
        <v>25</v>
      </c>
      <c r="BF1095" t="s">
        <v>513</v>
      </c>
      <c r="BI1095" s="3"/>
      <c r="BJ1095" t="s">
        <v>27</v>
      </c>
      <c r="BK1095" s="30" t="s">
        <v>115</v>
      </c>
      <c r="BL1095" s="3">
        <v>43964.492941689816</v>
      </c>
      <c r="BM1095" t="s">
        <v>31</v>
      </c>
      <c r="BN1095" t="s">
        <v>32</v>
      </c>
      <c r="BP1095" t="s">
        <v>3445</v>
      </c>
      <c r="BQ1095" t="s">
        <v>1025</v>
      </c>
      <c r="BR1095" t="s">
        <v>28</v>
      </c>
      <c r="BS1095" t="s">
        <v>28</v>
      </c>
      <c r="BT1095" t="s">
        <v>115</v>
      </c>
      <c r="BU1095" s="3">
        <v>43964.492941689816</v>
      </c>
      <c r="BV1095" t="s">
        <v>803</v>
      </c>
      <c r="BW1095" s="3">
        <v>43964.522932905093</v>
      </c>
      <c r="BX1095" t="s">
        <v>5469</v>
      </c>
      <c r="CG1095"/>
      <c r="CH1095"/>
      <c r="CI1095"/>
      <c r="CY1095"/>
      <c r="DA1095"/>
      <c r="DF1095"/>
    </row>
    <row r="1096" spans="1:110" x14ac:dyDescent="0.25">
      <c r="A1096" s="1">
        <f>IF(Veg_Table[[#This Row],[VP_STATUS]]="Hold",0,IF(OR(AND(Veg_Table[[#This Row],[PRESCRIP]]="NW_No Work",Veg_Table[[#This Row],[VP_STATUS]]&lt;&gt;"No Work Required Under EVM"),AND(Veg_Table[[#This Row],[VP_STATUS]]="No Work Required Under EVM",Veg_Table[[#This Row],[PRESCRIP]]&lt;&gt;"NW_No Work")),1,0))</f>
        <v>0</v>
      </c>
      <c r="B1096" s="1">
        <f>IF(Veg_Table[[#This Row],[SPECIES]]="",1,0)</f>
        <v>0</v>
      </c>
      <c r="C1096" s="1">
        <f>IF(Veg_Table[[#This Row],[DIAMETER]]="",1,0)</f>
        <v>0</v>
      </c>
      <c r="D1096" s="1">
        <f>IF(Veg_Table[[#This Row],[HEIGHT]]="",1,0)</f>
        <v>0</v>
      </c>
      <c r="E109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96" s="1">
        <f>IF(AND(Veg_Table[[#This Row],[TAT_RESULT]]="ABATE",Veg_Table[[#This Row],[PRESCRIP]]="NW_No Work"),1,0)</f>
        <v>0</v>
      </c>
      <c r="G1096" s="1">
        <f>IF(OR(Veg_Table[[#This Row],[Prescription R-Scale]]="NA",Veg_Table[[#This Row],[Diameter R-Scale]]="NA"),0,IF(Veg_Table[[#This Row],[Diameter R-Scale]]&lt;&gt;Veg_Table[[#This Row],[Prescription R-Scale]],1,0))</f>
        <v>0</v>
      </c>
      <c r="H1096" s="1">
        <f>IF(OR(AND(Veg_Table[[#This Row],[PRESCRIP]]="BC_Br Rmv", Veg_Table[[#This Row],[WOOD_MAN]]&lt;&gt;"Not Needed"),AND(Veg_Table[[#This Row],[PRESCRIP]]="BCS_Br Rmv+Trt", Veg_Table[[#This Row],[WOOD_MAN]]&lt;&gt;"Not Needed")),1,0)</f>
        <v>0</v>
      </c>
      <c r="I1096" s="1">
        <f ca="1">IF(AND(Veg_Table[[#This Row],[Prescription_Changed]]="Yes",Veg_Table[[#This Row],[TAT_RESULT]]=""),1,0)</f>
        <v>0</v>
      </c>
      <c r="J1096" s="1">
        <f ca="1">SUM(Veg_Table[[#This Row],[Prescription and Status do not match]:[Prescription_Edited_And_TAT_Is_Blank]])</f>
        <v>0</v>
      </c>
      <c r="K1096" s="1">
        <f ca="1">IF(Veg_Table[[#This Row],[Sum of Errors]]&gt;0,1,0)</f>
        <v>0</v>
      </c>
      <c r="L1096" s="1">
        <f>1</f>
        <v>1</v>
      </c>
      <c r="M1096"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096" s="1" t="str">
        <f>IF(OR(MID(Veg_Table[[#This Row],[PRESCRIP]],2,1)="1",MID(Veg_Table[[#This Row],[PRESCRIP]],2,1)="2",MID(Veg_Table[[#This Row],[PRESCRIP]],2,1)="3",MID(Veg_Table[[#This Row],[PRESCRIP]],2,1)="4"),_xlfn.NUMBERVALUE(MID(Veg_Table[[#This Row],[PRESCRIP]],2,1)),"NA")</f>
        <v>NA</v>
      </c>
      <c r="O1096" s="1">
        <f>WEEKNUM(Veg_Table[[#This Row],[EVM_LAST_EDITED_Day]],2)</f>
        <v>20</v>
      </c>
      <c r="P1096" s="25">
        <f>IFERROR(DATE(YEAR(Veg_Table[[#This Row],[EVM_LAST_EDITED2]]),MONTH(Veg_Table[[#This Row],[EVM_LAST_EDITED2]]),DAY(Veg_Table[[#This Row],[EVM_LAST_EDITED2]])),DATE(2019,1,1))</f>
        <v>43964</v>
      </c>
      <c r="Q1096" s="3">
        <f>VALUE(SUBSTITUTE(Veg_Table[[#This Row],[EVM_LAST_EDITED]],",",""))</f>
        <v>43964.494098865704</v>
      </c>
      <c r="R1096" s="1" t="str">
        <f>_xlfn.IFNA(IF(Veg_Table[[#This Row],[EVM_LAST_EDITOR]]="","zBlank EVM Last Editor",VLOOKUP(Veg_Table[[#This Row],[EVM_LAST_EDITOR]],Roster_Table[#All],4,FALSE)),"zAWRR Not in Roster")</f>
        <v>MBG</v>
      </c>
      <c r="S1096" s="1" t="str">
        <f>_xlfn.IFNA(IF(Veg_Table[[#This Row],[EVM_LAST_EDITOR]]="","zBlank EVM Last Editor",VLOOKUP(Veg_Table[[#This Row],[EVM_LAST_EDITOR]],Roster_Table[#All],16,FALSE)),"zCompany_AWRR not in Roster")</f>
        <v>MBG_Mason, Bruce &amp; Girard</v>
      </c>
      <c r="T1096" s="2">
        <f>IFERROR(DATE(YEAR(Veg_Table[[#This Row],[Created2]]),MONTH(Veg_Table[[#This Row],[Created2]]),DAY(Veg_Table[[#This Row],[Created2]])),DATE(2019,1,1))</f>
        <v>43964</v>
      </c>
      <c r="U1096" s="3">
        <f>VALUE(SUBSTITUTE(Veg_Table[[#This Row],[Created]],",",""))</f>
        <v>43964.4933378356</v>
      </c>
      <c r="V1096" s="3" t="str">
        <f ca="1">IFERROR(_xlfn.IFNA(CELL("contents",INDIRECT(_xlfn.CONCAT("Veg_Table_Production_Data!",ADDRESS(MATCH(_xlfn.MAXIFS(#REF!,#REF!,"="&amp;Veg_Table[[#This Row],[AUTO_ID]],#REF!,"&lt;"&amp;Veg_Table[[#This Row],[EVM_LAST_EDITED_Day]]),#REF!,0),COLUMN(#REF!),4,1,)))),""),"")</f>
        <v/>
      </c>
      <c r="W1096" s="3" t="str">
        <f ca="1">IF(Veg_Table[[#This Row],[Previous_Prescription]]="","No",IF(Veg_Table[[#This Row],[Previous_Prescription]]=Veg_Table[[#This Row],[PRESCRIP]],"No","Yes"))</f>
        <v>No</v>
      </c>
      <c r="X1096" s="3" t="str">
        <f>IF(Veg_Table[[#This Row],[EVM_LAST_EDITED_Day]]=Veg_Table[[#This Row],[Created_Day]],"New","Old")</f>
        <v>New</v>
      </c>
      <c r="Y1096" s="1">
        <f>IFERROR(IF(FIND("delete",LOWER(Veg_Table[[#This Row],[PI_COMMENTS]]))&gt;=1,1,0),0)</f>
        <v>0</v>
      </c>
      <c r="Z1096" s="1" t="str">
        <f>_xlfn.IFNA(IF(Veg_Table[[#This Row],[EVM_LAST_EDITOR]]="","Yes",VLOOKUP(Veg_Table[[#This Row],[EVM_LAST_EDITOR]],Roster_Table[#All],15,FALSE)),"Yes")</f>
        <v>Yes</v>
      </c>
      <c r="AA109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96" s="1" t="str">
        <f>_xlfn.IFNA(VLOOKUP(Veg_Table[[#This Row],[EVM_LAST_EDITOR]],Roster_Table[#All],3,FALSE),"zAWRR Not in Roster")</f>
        <v>Nicholas</v>
      </c>
      <c r="AC1096" s="1" t="str">
        <f>_xlfn.IFNA(VLOOKUP(Veg_Table[[#This Row],[EVM_LAST_EDITOR]],Roster_Table[#All],2,FALSE),"zAWRR Not in Roster")</f>
        <v>Coleman</v>
      </c>
      <c r="AD1096" s="1" t="str">
        <f>IF(_xlfn.CONCAT(Veg_Table[[#This Row],[First_Name]]," ",Veg_Table[[#This Row],[Last_Name]])="zAWRR Not in Roster zAWRR Not in Roster","zAWRR Not in Roster",_xlfn.CONCAT(Veg_Table[[#This Row],[First_Name]]," ",Veg_Table[[#This Row],[Last_Name]]))</f>
        <v>Nicholas Coleman</v>
      </c>
      <c r="AE1096">
        <v>3224483</v>
      </c>
      <c r="AF1096" t="s">
        <v>5464</v>
      </c>
      <c r="AG1096" t="s">
        <v>93</v>
      </c>
      <c r="AH1096" t="s">
        <v>3444</v>
      </c>
      <c r="AI1096" t="s">
        <v>5377</v>
      </c>
      <c r="AJ1096" t="s">
        <v>21</v>
      </c>
      <c r="AL1096" t="s">
        <v>372</v>
      </c>
      <c r="AM1096" t="s">
        <v>1561</v>
      </c>
      <c r="AN1096" t="s">
        <v>25</v>
      </c>
      <c r="AO1096" t="s">
        <v>25</v>
      </c>
      <c r="AP1096">
        <v>18</v>
      </c>
      <c r="AQ1096">
        <v>85</v>
      </c>
      <c r="AR1096" t="s">
        <v>517</v>
      </c>
      <c r="AS1096" t="s">
        <v>24</v>
      </c>
      <c r="AT1096" t="s">
        <v>26</v>
      </c>
      <c r="AV1096" t="s">
        <v>512</v>
      </c>
      <c r="AW1096" t="s">
        <v>5465</v>
      </c>
      <c r="AZ1096"/>
      <c r="BB1096" s="4"/>
      <c r="BD1096" t="s">
        <v>29</v>
      </c>
      <c r="BE1096" t="s">
        <v>25</v>
      </c>
      <c r="BF1096" t="s">
        <v>513</v>
      </c>
      <c r="BI1096" s="3"/>
      <c r="BJ1096" t="s">
        <v>27</v>
      </c>
      <c r="BK1096" s="30" t="s">
        <v>107</v>
      </c>
      <c r="BL1096" s="3">
        <v>43964.49409886574</v>
      </c>
      <c r="BM1096" t="s">
        <v>31</v>
      </c>
      <c r="BN1096" t="s">
        <v>32</v>
      </c>
      <c r="BP1096" t="s">
        <v>3445</v>
      </c>
      <c r="BQ1096" t="s">
        <v>1025</v>
      </c>
      <c r="BR1096" t="s">
        <v>28</v>
      </c>
      <c r="BS1096" t="s">
        <v>28</v>
      </c>
      <c r="BT1096" t="s">
        <v>107</v>
      </c>
      <c r="BU1096" s="3">
        <v>43964.493337835651</v>
      </c>
      <c r="BV1096" t="s">
        <v>803</v>
      </c>
      <c r="BW1096" s="3">
        <v>43964.522932905093</v>
      </c>
      <c r="BX1096" t="s">
        <v>5466</v>
      </c>
      <c r="CG1096"/>
      <c r="CH1096"/>
      <c r="CI1096"/>
      <c r="CY1096"/>
      <c r="DA1096"/>
      <c r="DF1096"/>
    </row>
    <row r="1097" spans="1:110" x14ac:dyDescent="0.25">
      <c r="A1097" s="1">
        <f>IF(Veg_Table[[#This Row],[VP_STATUS]]="Hold",0,IF(OR(AND(Veg_Table[[#This Row],[PRESCRIP]]="NW_No Work",Veg_Table[[#This Row],[VP_STATUS]]&lt;&gt;"No Work Required Under EVM"),AND(Veg_Table[[#This Row],[VP_STATUS]]="No Work Required Under EVM",Veg_Table[[#This Row],[PRESCRIP]]&lt;&gt;"NW_No Work")),1,0))</f>
        <v>0</v>
      </c>
      <c r="B1097" s="1">
        <f>IF(Veg_Table[[#This Row],[SPECIES]]="",1,0)</f>
        <v>0</v>
      </c>
      <c r="C1097" s="1">
        <f>IF(Veg_Table[[#This Row],[DIAMETER]]="",1,0)</f>
        <v>0</v>
      </c>
      <c r="D1097" s="1">
        <f>IF(Veg_Table[[#This Row],[HEIGHT]]="",1,0)</f>
        <v>0</v>
      </c>
      <c r="E109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97" s="1">
        <f>IF(AND(Veg_Table[[#This Row],[TAT_RESULT]]="ABATE",Veg_Table[[#This Row],[PRESCRIP]]="NW_No Work"),1,0)</f>
        <v>0</v>
      </c>
      <c r="G1097" s="1">
        <f>IF(OR(Veg_Table[[#This Row],[Prescription R-Scale]]="NA",Veg_Table[[#This Row],[Diameter R-Scale]]="NA"),0,IF(Veg_Table[[#This Row],[Diameter R-Scale]]&lt;&gt;Veg_Table[[#This Row],[Prescription R-Scale]],1,0))</f>
        <v>0</v>
      </c>
      <c r="H1097" s="1">
        <f>IF(OR(AND(Veg_Table[[#This Row],[PRESCRIP]]="BC_Br Rmv", Veg_Table[[#This Row],[WOOD_MAN]]&lt;&gt;"Not Needed"),AND(Veg_Table[[#This Row],[PRESCRIP]]="BCS_Br Rmv+Trt", Veg_Table[[#This Row],[WOOD_MAN]]&lt;&gt;"Not Needed")),1,0)</f>
        <v>0</v>
      </c>
      <c r="I1097" s="1">
        <f ca="1">IF(AND(Veg_Table[[#This Row],[Prescription_Changed]]="Yes",Veg_Table[[#This Row],[TAT_RESULT]]=""),1,0)</f>
        <v>0</v>
      </c>
      <c r="J1097" s="1">
        <f ca="1">SUM(Veg_Table[[#This Row],[Prescription and Status do not match]:[Prescription_Edited_And_TAT_Is_Blank]])</f>
        <v>0</v>
      </c>
      <c r="K1097" s="1">
        <f ca="1">IF(Veg_Table[[#This Row],[Sum of Errors]]&gt;0,1,0)</f>
        <v>0</v>
      </c>
      <c r="L1097" s="1">
        <f>1</f>
        <v>1</v>
      </c>
      <c r="M1097"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097" s="1" t="str">
        <f>IF(OR(MID(Veg_Table[[#This Row],[PRESCRIP]],2,1)="1",MID(Veg_Table[[#This Row],[PRESCRIP]],2,1)="2",MID(Veg_Table[[#This Row],[PRESCRIP]],2,1)="3",MID(Veg_Table[[#This Row],[PRESCRIP]],2,1)="4"),_xlfn.NUMBERVALUE(MID(Veg_Table[[#This Row],[PRESCRIP]],2,1)),"NA")</f>
        <v>NA</v>
      </c>
      <c r="O1097" s="1">
        <f>WEEKNUM(Veg_Table[[#This Row],[EVM_LAST_EDITED_Day]],2)</f>
        <v>20</v>
      </c>
      <c r="P1097" s="25">
        <f>IFERROR(DATE(YEAR(Veg_Table[[#This Row],[EVM_LAST_EDITED2]]),MONTH(Veg_Table[[#This Row],[EVM_LAST_EDITED2]]),DAY(Veg_Table[[#This Row],[EVM_LAST_EDITED2]])),DATE(2019,1,1))</f>
        <v>43964</v>
      </c>
      <c r="Q1097" s="3">
        <f>VALUE(SUBSTITUTE(Veg_Table[[#This Row],[EVM_LAST_EDITED]],",",""))</f>
        <v>43964.495660162</v>
      </c>
      <c r="R1097" s="1" t="str">
        <f>_xlfn.IFNA(IF(Veg_Table[[#This Row],[EVM_LAST_EDITOR]]="","zBlank EVM Last Editor",VLOOKUP(Veg_Table[[#This Row],[EVM_LAST_EDITOR]],Roster_Table[#All],4,FALSE)),"zAWRR Not in Roster")</f>
        <v>MBG</v>
      </c>
      <c r="S1097" s="1" t="str">
        <f>_xlfn.IFNA(IF(Veg_Table[[#This Row],[EVM_LAST_EDITOR]]="","zBlank EVM Last Editor",VLOOKUP(Veg_Table[[#This Row],[EVM_LAST_EDITOR]],Roster_Table[#All],16,FALSE)),"zCompany_AWRR not in Roster")</f>
        <v>MBG_Mason, Bruce &amp; Girard</v>
      </c>
      <c r="T1097" s="2">
        <f>IFERROR(DATE(YEAR(Veg_Table[[#This Row],[Created2]]),MONTH(Veg_Table[[#This Row],[Created2]]),DAY(Veg_Table[[#This Row],[Created2]])),DATE(2019,1,1))</f>
        <v>43964</v>
      </c>
      <c r="U1097" s="3">
        <f>VALUE(SUBSTITUTE(Veg_Table[[#This Row],[Created]],",",""))</f>
        <v>43964.495660162</v>
      </c>
      <c r="V1097" s="3" t="str">
        <f ca="1">IFERROR(_xlfn.IFNA(CELL("contents",INDIRECT(_xlfn.CONCAT("Veg_Table_Production_Data!",ADDRESS(MATCH(_xlfn.MAXIFS(#REF!,#REF!,"="&amp;Veg_Table[[#This Row],[AUTO_ID]],#REF!,"&lt;"&amp;Veg_Table[[#This Row],[EVM_LAST_EDITED_Day]]),#REF!,0),COLUMN(#REF!),4,1,)))),""),"")</f>
        <v/>
      </c>
      <c r="W1097" s="3" t="str">
        <f ca="1">IF(Veg_Table[[#This Row],[Previous_Prescription]]="","No",IF(Veg_Table[[#This Row],[Previous_Prescription]]=Veg_Table[[#This Row],[PRESCRIP]],"No","Yes"))</f>
        <v>No</v>
      </c>
      <c r="X1097" s="3" t="str">
        <f>IF(Veg_Table[[#This Row],[EVM_LAST_EDITED_Day]]=Veg_Table[[#This Row],[Created_Day]],"New","Old")</f>
        <v>New</v>
      </c>
      <c r="Y1097" s="1">
        <f>IFERROR(IF(FIND("delete",LOWER(Veg_Table[[#This Row],[PI_COMMENTS]]))&gt;=1,1,0),0)</f>
        <v>0</v>
      </c>
      <c r="Z1097" s="1" t="str">
        <f>_xlfn.IFNA(IF(Veg_Table[[#This Row],[EVM_LAST_EDITOR]]="","Yes",VLOOKUP(Veg_Table[[#This Row],[EVM_LAST_EDITOR]],Roster_Table[#All],15,FALSE)),"Yes")</f>
        <v>Yes</v>
      </c>
      <c r="AA109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97" s="1" t="str">
        <f>_xlfn.IFNA(VLOOKUP(Veg_Table[[#This Row],[EVM_LAST_EDITOR]],Roster_Table[#All],3,FALSE),"zAWRR Not in Roster")</f>
        <v>Nicholas</v>
      </c>
      <c r="AC1097" s="1" t="str">
        <f>_xlfn.IFNA(VLOOKUP(Veg_Table[[#This Row],[EVM_LAST_EDITOR]],Roster_Table[#All],2,FALSE),"zAWRR Not in Roster")</f>
        <v>Coleman</v>
      </c>
      <c r="AD1097" s="1" t="str">
        <f>IF(_xlfn.CONCAT(Veg_Table[[#This Row],[First_Name]]," ",Veg_Table[[#This Row],[Last_Name]])="zAWRR Not in Roster zAWRR Not in Roster","zAWRR Not in Roster",_xlfn.CONCAT(Veg_Table[[#This Row],[First_Name]]," ",Veg_Table[[#This Row],[Last_Name]]))</f>
        <v>Nicholas Coleman</v>
      </c>
      <c r="AE1097">
        <v>3224491</v>
      </c>
      <c r="AF1097" t="s">
        <v>5461</v>
      </c>
      <c r="AG1097" t="s">
        <v>93</v>
      </c>
      <c r="AH1097" t="s">
        <v>3444</v>
      </c>
      <c r="AI1097" t="s">
        <v>5377</v>
      </c>
      <c r="AJ1097" t="s">
        <v>21</v>
      </c>
      <c r="AL1097" t="s">
        <v>372</v>
      </c>
      <c r="AM1097" t="s">
        <v>529</v>
      </c>
      <c r="AN1097" t="s">
        <v>25</v>
      </c>
      <c r="AO1097" t="s">
        <v>25</v>
      </c>
      <c r="AP1097">
        <v>32</v>
      </c>
      <c r="AQ1097">
        <v>91</v>
      </c>
      <c r="AR1097" t="s">
        <v>511</v>
      </c>
      <c r="AS1097" t="s">
        <v>24</v>
      </c>
      <c r="AT1097" t="s">
        <v>26</v>
      </c>
      <c r="AV1097" t="s">
        <v>512</v>
      </c>
      <c r="AW1097" t="s">
        <v>5462</v>
      </c>
      <c r="AZ1097"/>
      <c r="BB1097" s="4"/>
      <c r="BD1097" t="s">
        <v>29</v>
      </c>
      <c r="BE1097" t="s">
        <v>25</v>
      </c>
      <c r="BF1097" t="s">
        <v>513</v>
      </c>
      <c r="BI1097" s="3"/>
      <c r="BJ1097" t="s">
        <v>27</v>
      </c>
      <c r="BK1097" s="30" t="s">
        <v>107</v>
      </c>
      <c r="BL1097" s="3">
        <v>43964.495660162036</v>
      </c>
      <c r="BM1097" t="s">
        <v>31</v>
      </c>
      <c r="BN1097" t="s">
        <v>32</v>
      </c>
      <c r="BP1097" t="s">
        <v>3445</v>
      </c>
      <c r="BQ1097" t="s">
        <v>1025</v>
      </c>
      <c r="BR1097" t="s">
        <v>28</v>
      </c>
      <c r="BS1097" t="s">
        <v>28</v>
      </c>
      <c r="BT1097" t="s">
        <v>107</v>
      </c>
      <c r="BU1097" s="3">
        <v>43964.495660162036</v>
      </c>
      <c r="BV1097" t="s">
        <v>803</v>
      </c>
      <c r="BW1097" s="3">
        <v>43964.522932905093</v>
      </c>
      <c r="BX1097" t="s">
        <v>5463</v>
      </c>
      <c r="CG1097"/>
      <c r="CH1097"/>
      <c r="CI1097"/>
      <c r="CY1097"/>
      <c r="DA1097"/>
      <c r="DF1097"/>
    </row>
    <row r="1098" spans="1:110" x14ac:dyDescent="0.25">
      <c r="A1098" s="1">
        <f>IF(Veg_Table[[#This Row],[VP_STATUS]]="Hold",0,IF(OR(AND(Veg_Table[[#This Row],[PRESCRIP]]="NW_No Work",Veg_Table[[#This Row],[VP_STATUS]]&lt;&gt;"No Work Required Under EVM"),AND(Veg_Table[[#This Row],[VP_STATUS]]="No Work Required Under EVM",Veg_Table[[#This Row],[PRESCRIP]]&lt;&gt;"NW_No Work")),1,0))</f>
        <v>0</v>
      </c>
      <c r="B1098" s="1">
        <f>IF(Veg_Table[[#This Row],[SPECIES]]="",1,0)</f>
        <v>0</v>
      </c>
      <c r="C1098" s="1">
        <f>IF(Veg_Table[[#This Row],[DIAMETER]]="",1,0)</f>
        <v>0</v>
      </c>
      <c r="D1098" s="1">
        <f>IF(Veg_Table[[#This Row],[HEIGHT]]="",1,0)</f>
        <v>0</v>
      </c>
      <c r="E109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98" s="1">
        <f>IF(AND(Veg_Table[[#This Row],[TAT_RESULT]]="ABATE",Veg_Table[[#This Row],[PRESCRIP]]="NW_No Work"),1,0)</f>
        <v>0</v>
      </c>
      <c r="G1098" s="1">
        <f>IF(OR(Veg_Table[[#This Row],[Prescription R-Scale]]="NA",Veg_Table[[#This Row],[Diameter R-Scale]]="NA"),0,IF(Veg_Table[[#This Row],[Diameter R-Scale]]&lt;&gt;Veg_Table[[#This Row],[Prescription R-Scale]],1,0))</f>
        <v>0</v>
      </c>
      <c r="H1098" s="1">
        <f>IF(OR(AND(Veg_Table[[#This Row],[PRESCRIP]]="BC_Br Rmv", Veg_Table[[#This Row],[WOOD_MAN]]&lt;&gt;"Not Needed"),AND(Veg_Table[[#This Row],[PRESCRIP]]="BCS_Br Rmv+Trt", Veg_Table[[#This Row],[WOOD_MAN]]&lt;&gt;"Not Needed")),1,0)</f>
        <v>0</v>
      </c>
      <c r="I1098" s="1">
        <f ca="1">IF(AND(Veg_Table[[#This Row],[Prescription_Changed]]="Yes",Veg_Table[[#This Row],[TAT_RESULT]]=""),1,0)</f>
        <v>0</v>
      </c>
      <c r="J1098" s="1">
        <f ca="1">SUM(Veg_Table[[#This Row],[Prescription and Status do not match]:[Prescription_Edited_And_TAT_Is_Blank]])</f>
        <v>0</v>
      </c>
      <c r="K1098" s="1">
        <f ca="1">IF(Veg_Table[[#This Row],[Sum of Errors]]&gt;0,1,0)</f>
        <v>0</v>
      </c>
      <c r="L1098" s="1">
        <f>1</f>
        <v>1</v>
      </c>
      <c r="M1098"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098" s="1" t="str">
        <f>IF(OR(MID(Veg_Table[[#This Row],[PRESCRIP]],2,1)="1",MID(Veg_Table[[#This Row],[PRESCRIP]],2,1)="2",MID(Veg_Table[[#This Row],[PRESCRIP]],2,1)="3",MID(Veg_Table[[#This Row],[PRESCRIP]],2,1)="4"),_xlfn.NUMBERVALUE(MID(Veg_Table[[#This Row],[PRESCRIP]],2,1)),"NA")</f>
        <v>NA</v>
      </c>
      <c r="O1098" s="1">
        <f>WEEKNUM(Veg_Table[[#This Row],[EVM_LAST_EDITED_Day]],2)</f>
        <v>20</v>
      </c>
      <c r="P1098" s="25">
        <f>IFERROR(DATE(YEAR(Veg_Table[[#This Row],[EVM_LAST_EDITED2]]),MONTH(Veg_Table[[#This Row],[EVM_LAST_EDITED2]]),DAY(Veg_Table[[#This Row],[EVM_LAST_EDITED2]])),DATE(2019,1,1))</f>
        <v>43964</v>
      </c>
      <c r="Q1098" s="3">
        <f>VALUE(SUBSTITUTE(Veg_Table[[#This Row],[EVM_LAST_EDITED]],",",""))</f>
        <v>43964.495746724497</v>
      </c>
      <c r="R1098" s="1" t="str">
        <f>_xlfn.IFNA(IF(Veg_Table[[#This Row],[EVM_LAST_EDITOR]]="","zBlank EVM Last Editor",VLOOKUP(Veg_Table[[#This Row],[EVM_LAST_EDITOR]],Roster_Table[#All],4,FALSE)),"zAWRR Not in Roster")</f>
        <v>MBG</v>
      </c>
      <c r="S1098" s="1" t="str">
        <f>_xlfn.IFNA(IF(Veg_Table[[#This Row],[EVM_LAST_EDITOR]]="","zBlank EVM Last Editor",VLOOKUP(Veg_Table[[#This Row],[EVM_LAST_EDITOR]],Roster_Table[#All],16,FALSE)),"zCompany_AWRR not in Roster")</f>
        <v>MBG_Mason, Bruce &amp; Girard</v>
      </c>
      <c r="T1098" s="2">
        <f>IFERROR(DATE(YEAR(Veg_Table[[#This Row],[Created2]]),MONTH(Veg_Table[[#This Row],[Created2]]),DAY(Veg_Table[[#This Row],[Created2]])),DATE(2019,1,1))</f>
        <v>43964</v>
      </c>
      <c r="U1098" s="3">
        <f>VALUE(SUBSTITUTE(Veg_Table[[#This Row],[Created]],",",""))</f>
        <v>43964.495746724497</v>
      </c>
      <c r="V1098" s="3" t="str">
        <f ca="1">IFERROR(_xlfn.IFNA(CELL("contents",INDIRECT(_xlfn.CONCAT("Veg_Table_Production_Data!",ADDRESS(MATCH(_xlfn.MAXIFS(#REF!,#REF!,"="&amp;Veg_Table[[#This Row],[AUTO_ID]],#REF!,"&lt;"&amp;Veg_Table[[#This Row],[EVM_LAST_EDITED_Day]]),#REF!,0),COLUMN(#REF!),4,1,)))),""),"")</f>
        <v/>
      </c>
      <c r="W1098" s="3" t="str">
        <f ca="1">IF(Veg_Table[[#This Row],[Previous_Prescription]]="","No",IF(Veg_Table[[#This Row],[Previous_Prescription]]=Veg_Table[[#This Row],[PRESCRIP]],"No","Yes"))</f>
        <v>No</v>
      </c>
      <c r="X1098" s="3" t="str">
        <f>IF(Veg_Table[[#This Row],[EVM_LAST_EDITED_Day]]=Veg_Table[[#This Row],[Created_Day]],"New","Old")</f>
        <v>New</v>
      </c>
      <c r="Y1098" s="1">
        <f>IFERROR(IF(FIND("delete",LOWER(Veg_Table[[#This Row],[PI_COMMENTS]]))&gt;=1,1,0),0)</f>
        <v>0</v>
      </c>
      <c r="Z1098" s="1" t="str">
        <f>_xlfn.IFNA(IF(Veg_Table[[#This Row],[EVM_LAST_EDITOR]]="","Yes",VLOOKUP(Veg_Table[[#This Row],[EVM_LAST_EDITOR]],Roster_Table[#All],15,FALSE)),"Yes")</f>
        <v>Yes</v>
      </c>
      <c r="AA109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98" s="1" t="str">
        <f>_xlfn.IFNA(VLOOKUP(Veg_Table[[#This Row],[EVM_LAST_EDITOR]],Roster_Table[#All],3,FALSE),"zAWRR Not in Roster")</f>
        <v>Nathan</v>
      </c>
      <c r="AC1098" s="1" t="str">
        <f>_xlfn.IFNA(VLOOKUP(Veg_Table[[#This Row],[EVM_LAST_EDITOR]],Roster_Table[#All],2,FALSE),"zAWRR Not in Roster")</f>
        <v>Vik</v>
      </c>
      <c r="AD1098" s="1" t="str">
        <f>IF(_xlfn.CONCAT(Veg_Table[[#This Row],[First_Name]]," ",Veg_Table[[#This Row],[Last_Name]])="zAWRR Not in Roster zAWRR Not in Roster","zAWRR Not in Roster",_xlfn.CONCAT(Veg_Table[[#This Row],[First_Name]]," ",Veg_Table[[#This Row],[Last_Name]]))</f>
        <v>Nathan Vik</v>
      </c>
      <c r="AE1098">
        <v>3224492</v>
      </c>
      <c r="AF1098" t="s">
        <v>5458</v>
      </c>
      <c r="AG1098" t="s">
        <v>93</v>
      </c>
      <c r="AH1098" t="s">
        <v>3444</v>
      </c>
      <c r="AI1098" t="s">
        <v>5377</v>
      </c>
      <c r="AJ1098" t="s">
        <v>21</v>
      </c>
      <c r="AL1098" t="s">
        <v>372</v>
      </c>
      <c r="AM1098" t="s">
        <v>529</v>
      </c>
      <c r="AN1098" t="s">
        <v>25</v>
      </c>
      <c r="AO1098" t="s">
        <v>25</v>
      </c>
      <c r="AP1098">
        <v>24</v>
      </c>
      <c r="AQ1098">
        <v>44</v>
      </c>
      <c r="AR1098" t="s">
        <v>511</v>
      </c>
      <c r="AS1098" t="s">
        <v>24</v>
      </c>
      <c r="AT1098" t="s">
        <v>26</v>
      </c>
      <c r="AV1098" t="s">
        <v>512</v>
      </c>
      <c r="AW1098" t="s">
        <v>5459</v>
      </c>
      <c r="AZ1098"/>
      <c r="BB1098" s="4"/>
      <c r="BD1098" t="s">
        <v>29</v>
      </c>
      <c r="BE1098" t="s">
        <v>25</v>
      </c>
      <c r="BF1098" t="s">
        <v>513</v>
      </c>
      <c r="BI1098" s="3"/>
      <c r="BJ1098" t="s">
        <v>27</v>
      </c>
      <c r="BK1098" s="30" t="s">
        <v>115</v>
      </c>
      <c r="BL1098" s="3">
        <v>43964.49574672454</v>
      </c>
      <c r="BM1098" t="s">
        <v>31</v>
      </c>
      <c r="BN1098" t="s">
        <v>32</v>
      </c>
      <c r="BP1098" t="s">
        <v>3445</v>
      </c>
      <c r="BQ1098" t="s">
        <v>1025</v>
      </c>
      <c r="BR1098" t="s">
        <v>28</v>
      </c>
      <c r="BS1098" t="s">
        <v>28</v>
      </c>
      <c r="BT1098" t="s">
        <v>115</v>
      </c>
      <c r="BU1098" s="3">
        <v>43964.49574672454</v>
      </c>
      <c r="BV1098" t="s">
        <v>803</v>
      </c>
      <c r="BW1098" s="3">
        <v>43964.522932905093</v>
      </c>
      <c r="BX1098" t="s">
        <v>5460</v>
      </c>
      <c r="CG1098"/>
      <c r="CH1098"/>
      <c r="CI1098"/>
      <c r="CY1098"/>
      <c r="DA1098"/>
      <c r="DF1098"/>
    </row>
    <row r="1099" spans="1:110" x14ac:dyDescent="0.25">
      <c r="A1099" s="1">
        <f>IF(Veg_Table[[#This Row],[VP_STATUS]]="Hold",0,IF(OR(AND(Veg_Table[[#This Row],[PRESCRIP]]="NW_No Work",Veg_Table[[#This Row],[VP_STATUS]]&lt;&gt;"No Work Required Under EVM"),AND(Veg_Table[[#This Row],[VP_STATUS]]="No Work Required Under EVM",Veg_Table[[#This Row],[PRESCRIP]]&lt;&gt;"NW_No Work")),1,0))</f>
        <v>0</v>
      </c>
      <c r="B1099" s="1">
        <f>IF(Veg_Table[[#This Row],[SPECIES]]="",1,0)</f>
        <v>0</v>
      </c>
      <c r="C1099" s="1">
        <f>IF(Veg_Table[[#This Row],[DIAMETER]]="",1,0)</f>
        <v>0</v>
      </c>
      <c r="D1099" s="1">
        <f>IF(Veg_Table[[#This Row],[HEIGHT]]="",1,0)</f>
        <v>0</v>
      </c>
      <c r="E109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099" s="1">
        <f>IF(AND(Veg_Table[[#This Row],[TAT_RESULT]]="ABATE",Veg_Table[[#This Row],[PRESCRIP]]="NW_No Work"),1,0)</f>
        <v>0</v>
      </c>
      <c r="G1099" s="1">
        <f>IF(OR(Veg_Table[[#This Row],[Prescription R-Scale]]="NA",Veg_Table[[#This Row],[Diameter R-Scale]]="NA"),0,IF(Veg_Table[[#This Row],[Diameter R-Scale]]&lt;&gt;Veg_Table[[#This Row],[Prescription R-Scale]],1,0))</f>
        <v>0</v>
      </c>
      <c r="H1099" s="1">
        <f>IF(OR(AND(Veg_Table[[#This Row],[PRESCRIP]]="BC_Br Rmv", Veg_Table[[#This Row],[WOOD_MAN]]&lt;&gt;"Not Needed"),AND(Veg_Table[[#This Row],[PRESCRIP]]="BCS_Br Rmv+Trt", Veg_Table[[#This Row],[WOOD_MAN]]&lt;&gt;"Not Needed")),1,0)</f>
        <v>0</v>
      </c>
      <c r="I1099" s="1">
        <f ca="1">IF(AND(Veg_Table[[#This Row],[Prescription_Changed]]="Yes",Veg_Table[[#This Row],[TAT_RESULT]]=""),1,0)</f>
        <v>0</v>
      </c>
      <c r="J1099" s="1">
        <f ca="1">SUM(Veg_Table[[#This Row],[Prescription and Status do not match]:[Prescription_Edited_And_TAT_Is_Blank]])</f>
        <v>0</v>
      </c>
      <c r="K1099" s="1">
        <f ca="1">IF(Veg_Table[[#This Row],[Sum of Errors]]&gt;0,1,0)</f>
        <v>0</v>
      </c>
      <c r="L1099" s="1">
        <f>1</f>
        <v>1</v>
      </c>
      <c r="M1099"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099" s="1" t="str">
        <f>IF(OR(MID(Veg_Table[[#This Row],[PRESCRIP]],2,1)="1",MID(Veg_Table[[#This Row],[PRESCRIP]],2,1)="2",MID(Veg_Table[[#This Row],[PRESCRIP]],2,1)="3",MID(Veg_Table[[#This Row],[PRESCRIP]],2,1)="4"),_xlfn.NUMBERVALUE(MID(Veg_Table[[#This Row],[PRESCRIP]],2,1)),"NA")</f>
        <v>NA</v>
      </c>
      <c r="O1099" s="1">
        <f>WEEKNUM(Veg_Table[[#This Row],[EVM_LAST_EDITED_Day]],2)</f>
        <v>20</v>
      </c>
      <c r="P1099" s="25">
        <f>IFERROR(DATE(YEAR(Veg_Table[[#This Row],[EVM_LAST_EDITED2]]),MONTH(Veg_Table[[#This Row],[EVM_LAST_EDITED2]]),DAY(Veg_Table[[#This Row],[EVM_LAST_EDITED2]])),DATE(2019,1,1))</f>
        <v>43964</v>
      </c>
      <c r="Q1099" s="3">
        <f>VALUE(SUBSTITUTE(Veg_Table[[#This Row],[EVM_LAST_EDITED]],",",""))</f>
        <v>43964.512100034699</v>
      </c>
      <c r="R1099" s="1" t="str">
        <f>_xlfn.IFNA(IF(Veg_Table[[#This Row],[EVM_LAST_EDITOR]]="","zBlank EVM Last Editor",VLOOKUP(Veg_Table[[#This Row],[EVM_LAST_EDITOR]],Roster_Table[#All],4,FALSE)),"zAWRR Not in Roster")</f>
        <v>MGE</v>
      </c>
      <c r="S1099" s="1" t="str">
        <f>_xlfn.IFNA(IF(Veg_Table[[#This Row],[EVM_LAST_EDITOR]]="","zBlank EVM Last Editor",VLOOKUP(Veg_Table[[#This Row],[EVM_LAST_EDITOR]],Roster_Table[#All],16,FALSE)),"zCompany_AWRR not in Roster")</f>
        <v>MGE_Mountain G Enterprises</v>
      </c>
      <c r="T1099" s="2">
        <f>IFERROR(DATE(YEAR(Veg_Table[[#This Row],[Created2]]),MONTH(Veg_Table[[#This Row],[Created2]]),DAY(Veg_Table[[#This Row],[Created2]])),DATE(2019,1,1))</f>
        <v>43964</v>
      </c>
      <c r="U1099" s="3">
        <f>VALUE(SUBSTITUTE(Veg_Table[[#This Row],[Created]],",",""))</f>
        <v>43964.512100034699</v>
      </c>
      <c r="V1099" s="3" t="str">
        <f ca="1">IFERROR(_xlfn.IFNA(CELL("contents",INDIRECT(_xlfn.CONCAT("Veg_Table_Production_Data!",ADDRESS(MATCH(_xlfn.MAXIFS(#REF!,#REF!,"="&amp;Veg_Table[[#This Row],[AUTO_ID]],#REF!,"&lt;"&amp;Veg_Table[[#This Row],[EVM_LAST_EDITED_Day]]),#REF!,0),COLUMN(#REF!),4,1,)))),""),"")</f>
        <v/>
      </c>
      <c r="W1099" s="3" t="str">
        <f ca="1">IF(Veg_Table[[#This Row],[Previous_Prescription]]="","No",IF(Veg_Table[[#This Row],[Previous_Prescription]]=Veg_Table[[#This Row],[PRESCRIP]],"No","Yes"))</f>
        <v>No</v>
      </c>
      <c r="X1099" s="3" t="str">
        <f>IF(Veg_Table[[#This Row],[EVM_LAST_EDITED_Day]]=Veg_Table[[#This Row],[Created_Day]],"New","Old")</f>
        <v>New</v>
      </c>
      <c r="Y1099" s="1">
        <f>IFERROR(IF(FIND("delete",LOWER(Veg_Table[[#This Row],[PI_COMMENTS]]))&gt;=1,1,0),0)</f>
        <v>0</v>
      </c>
      <c r="Z1099" s="1" t="str">
        <f>_xlfn.IFNA(IF(Veg_Table[[#This Row],[EVM_LAST_EDITOR]]="","Yes",VLOOKUP(Veg_Table[[#This Row],[EVM_LAST_EDITOR]],Roster_Table[#All],15,FALSE)),"Yes")</f>
        <v>Yes</v>
      </c>
      <c r="AA109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099" s="1" t="str">
        <f>_xlfn.IFNA(VLOOKUP(Veg_Table[[#This Row],[EVM_LAST_EDITOR]],Roster_Table[#All],3,FALSE),"zAWRR Not in Roster")</f>
        <v>Brandon</v>
      </c>
      <c r="AC1099" s="1" t="str">
        <f>_xlfn.IFNA(VLOOKUP(Veg_Table[[#This Row],[EVM_LAST_EDITOR]],Roster_Table[#All],2,FALSE),"zAWRR Not in Roster")</f>
        <v>Fabela</v>
      </c>
      <c r="AD1099" s="1" t="str">
        <f>IF(_xlfn.CONCAT(Veg_Table[[#This Row],[First_Name]]," ",Veg_Table[[#This Row],[Last_Name]])="zAWRR Not in Roster zAWRR Not in Roster","zAWRR Not in Roster",_xlfn.CONCAT(Veg_Table[[#This Row],[First_Name]]," ",Veg_Table[[#This Row],[Last_Name]]))</f>
        <v>Brandon Fabela</v>
      </c>
      <c r="AE1099">
        <v>3224691</v>
      </c>
      <c r="AF1099" t="s">
        <v>5455</v>
      </c>
      <c r="AG1099" t="s">
        <v>93</v>
      </c>
      <c r="AH1099" t="s">
        <v>5320</v>
      </c>
      <c r="AI1099" t="s">
        <v>5450</v>
      </c>
      <c r="AJ1099" t="s">
        <v>21</v>
      </c>
      <c r="AL1099" t="s">
        <v>22</v>
      </c>
      <c r="AM1099" t="s">
        <v>46</v>
      </c>
      <c r="AN1099" t="s">
        <v>25</v>
      </c>
      <c r="AO1099" t="s">
        <v>25</v>
      </c>
      <c r="AP1099">
        <v>12</v>
      </c>
      <c r="AQ1099">
        <v>48</v>
      </c>
      <c r="AR1099" t="s">
        <v>511</v>
      </c>
      <c r="AS1099" t="s">
        <v>24</v>
      </c>
      <c r="AT1099" t="s">
        <v>26</v>
      </c>
      <c r="AV1099" t="s">
        <v>519</v>
      </c>
      <c r="AW1099" t="s">
        <v>5456</v>
      </c>
      <c r="AZ1099"/>
      <c r="BB1099" s="4"/>
      <c r="BD1099" t="s">
        <v>29</v>
      </c>
      <c r="BE1099" t="s">
        <v>25</v>
      </c>
      <c r="BF1099" t="s">
        <v>513</v>
      </c>
      <c r="BI1099" s="3"/>
      <c r="BJ1099" t="s">
        <v>52</v>
      </c>
      <c r="BK1099" s="30" t="s">
        <v>668</v>
      </c>
      <c r="BL1099" s="3">
        <v>43964.512100034721</v>
      </c>
      <c r="BM1099" t="s">
        <v>31</v>
      </c>
      <c r="BN1099" t="s">
        <v>32</v>
      </c>
      <c r="BP1099" t="s">
        <v>5452</v>
      </c>
      <c r="BQ1099" t="s">
        <v>1025</v>
      </c>
      <c r="BR1099" t="s">
        <v>28</v>
      </c>
      <c r="BS1099" t="s">
        <v>28</v>
      </c>
      <c r="BT1099" t="s">
        <v>668</v>
      </c>
      <c r="BU1099" s="3">
        <v>43964.512100034721</v>
      </c>
      <c r="BV1099" t="s">
        <v>803</v>
      </c>
      <c r="BW1099" s="3">
        <v>43964.594977569446</v>
      </c>
      <c r="BX1099" t="s">
        <v>5457</v>
      </c>
      <c r="CG1099"/>
      <c r="CH1099"/>
      <c r="CI1099"/>
      <c r="CY1099"/>
      <c r="DA1099"/>
      <c r="DF1099"/>
    </row>
    <row r="1100" spans="1:110" x14ac:dyDescent="0.25">
      <c r="A1100" s="1">
        <f>IF(Veg_Table[[#This Row],[VP_STATUS]]="Hold",0,IF(OR(AND(Veg_Table[[#This Row],[PRESCRIP]]="NW_No Work",Veg_Table[[#This Row],[VP_STATUS]]&lt;&gt;"No Work Required Under EVM"),AND(Veg_Table[[#This Row],[VP_STATUS]]="No Work Required Under EVM",Veg_Table[[#This Row],[PRESCRIP]]&lt;&gt;"NW_No Work")),1,0))</f>
        <v>0</v>
      </c>
      <c r="B1100" s="1">
        <f>IF(Veg_Table[[#This Row],[SPECIES]]="",1,0)</f>
        <v>0</v>
      </c>
      <c r="C1100" s="1">
        <f>IF(Veg_Table[[#This Row],[DIAMETER]]="",1,0)</f>
        <v>0</v>
      </c>
      <c r="D1100" s="1">
        <f>IF(Veg_Table[[#This Row],[HEIGHT]]="",1,0)</f>
        <v>0</v>
      </c>
      <c r="E110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00" s="1">
        <f>IF(AND(Veg_Table[[#This Row],[TAT_RESULT]]="ABATE",Veg_Table[[#This Row],[PRESCRIP]]="NW_No Work"),1,0)</f>
        <v>0</v>
      </c>
      <c r="G1100" s="1">
        <f>IF(OR(Veg_Table[[#This Row],[Prescription R-Scale]]="NA",Veg_Table[[#This Row],[Diameter R-Scale]]="NA"),0,IF(Veg_Table[[#This Row],[Diameter R-Scale]]&lt;&gt;Veg_Table[[#This Row],[Prescription R-Scale]],1,0))</f>
        <v>0</v>
      </c>
      <c r="H1100" s="1">
        <f>IF(OR(AND(Veg_Table[[#This Row],[PRESCRIP]]="BC_Br Rmv", Veg_Table[[#This Row],[WOOD_MAN]]&lt;&gt;"Not Needed"),AND(Veg_Table[[#This Row],[PRESCRIP]]="BCS_Br Rmv+Trt", Veg_Table[[#This Row],[WOOD_MAN]]&lt;&gt;"Not Needed")),1,0)</f>
        <v>0</v>
      </c>
      <c r="I1100" s="1">
        <f ca="1">IF(AND(Veg_Table[[#This Row],[Prescription_Changed]]="Yes",Veg_Table[[#This Row],[TAT_RESULT]]=""),1,0)</f>
        <v>0</v>
      </c>
      <c r="J1100" s="1">
        <f ca="1">SUM(Veg_Table[[#This Row],[Prescription and Status do not match]:[Prescription_Edited_And_TAT_Is_Blank]])</f>
        <v>0</v>
      </c>
      <c r="K1100" s="1">
        <f ca="1">IF(Veg_Table[[#This Row],[Sum of Errors]]&gt;0,1,0)</f>
        <v>0</v>
      </c>
      <c r="L1100" s="1">
        <f>1</f>
        <v>1</v>
      </c>
      <c r="M110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100" s="1" t="str">
        <f>IF(OR(MID(Veg_Table[[#This Row],[PRESCRIP]],2,1)="1",MID(Veg_Table[[#This Row],[PRESCRIP]],2,1)="2",MID(Veg_Table[[#This Row],[PRESCRIP]],2,1)="3",MID(Veg_Table[[#This Row],[PRESCRIP]],2,1)="4"),_xlfn.NUMBERVALUE(MID(Veg_Table[[#This Row],[PRESCRIP]],2,1)),"NA")</f>
        <v>NA</v>
      </c>
      <c r="O1100" s="1">
        <f>WEEKNUM(Veg_Table[[#This Row],[EVM_LAST_EDITED_Day]],2)</f>
        <v>20</v>
      </c>
      <c r="P1100" s="25">
        <f>IFERROR(DATE(YEAR(Veg_Table[[#This Row],[EVM_LAST_EDITED2]]),MONTH(Veg_Table[[#This Row],[EVM_LAST_EDITED2]]),DAY(Veg_Table[[#This Row],[EVM_LAST_EDITED2]])),DATE(2019,1,1))</f>
        <v>43964</v>
      </c>
      <c r="Q1100" s="3">
        <f>VALUE(SUBSTITUTE(Veg_Table[[#This Row],[EVM_LAST_EDITED]],",",""))</f>
        <v>43964.512551585598</v>
      </c>
      <c r="R1100" s="1" t="str">
        <f>_xlfn.IFNA(IF(Veg_Table[[#This Row],[EVM_LAST_EDITOR]]="","zBlank EVM Last Editor",VLOOKUP(Veg_Table[[#This Row],[EVM_LAST_EDITOR]],Roster_Table[#All],4,FALSE)),"zAWRR Not in Roster")</f>
        <v>MGE</v>
      </c>
      <c r="S1100" s="1" t="str">
        <f>_xlfn.IFNA(IF(Veg_Table[[#This Row],[EVM_LAST_EDITOR]]="","zBlank EVM Last Editor",VLOOKUP(Veg_Table[[#This Row],[EVM_LAST_EDITOR]],Roster_Table[#All],16,FALSE)),"zCompany_AWRR not in Roster")</f>
        <v>MGE_Mountain G Enterprises</v>
      </c>
      <c r="T1100" s="2">
        <f>IFERROR(DATE(YEAR(Veg_Table[[#This Row],[Created2]]),MONTH(Veg_Table[[#This Row],[Created2]]),DAY(Veg_Table[[#This Row],[Created2]])),DATE(2019,1,1))</f>
        <v>43937</v>
      </c>
      <c r="U1100" s="3">
        <f>VALUE(SUBSTITUTE(Veg_Table[[#This Row],[Created]],",",""))</f>
        <v>43937.425114699101</v>
      </c>
      <c r="V1100" s="3" t="str">
        <f ca="1">IFERROR(_xlfn.IFNA(CELL("contents",INDIRECT(_xlfn.CONCAT("Veg_Table_Production_Data!",ADDRESS(MATCH(_xlfn.MAXIFS(#REF!,#REF!,"="&amp;Veg_Table[[#This Row],[AUTO_ID]],#REF!,"&lt;"&amp;Veg_Table[[#This Row],[EVM_LAST_EDITED_Day]]),#REF!,0),COLUMN(#REF!),4,1,)))),""),"")</f>
        <v/>
      </c>
      <c r="W1100" s="3" t="str">
        <f ca="1">IF(Veg_Table[[#This Row],[Previous_Prescription]]="","No",IF(Veg_Table[[#This Row],[Previous_Prescription]]=Veg_Table[[#This Row],[PRESCRIP]],"No","Yes"))</f>
        <v>No</v>
      </c>
      <c r="X1100" s="3" t="str">
        <f>IF(Veg_Table[[#This Row],[EVM_LAST_EDITED_Day]]=Veg_Table[[#This Row],[Created_Day]],"New","Old")</f>
        <v>Old</v>
      </c>
      <c r="Y1100" s="1">
        <f>IFERROR(IF(FIND("delete",LOWER(Veg_Table[[#This Row],[PI_COMMENTS]]))&gt;=1,1,0),0)</f>
        <v>0</v>
      </c>
      <c r="Z1100" s="1" t="str">
        <f>_xlfn.IFNA(IF(Veg_Table[[#This Row],[EVM_LAST_EDITOR]]="","Yes",VLOOKUP(Veg_Table[[#This Row],[EVM_LAST_EDITOR]],Roster_Table[#All],15,FALSE)),"Yes")</f>
        <v>Yes</v>
      </c>
      <c r="AA110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00" s="1" t="str">
        <f>_xlfn.IFNA(VLOOKUP(Veg_Table[[#This Row],[EVM_LAST_EDITOR]],Roster_Table[#All],3,FALSE),"zAWRR Not in Roster")</f>
        <v>John Paul</v>
      </c>
      <c r="AC1100" s="1" t="str">
        <f>_xlfn.IFNA(VLOOKUP(Veg_Table[[#This Row],[EVM_LAST_EDITOR]],Roster_Table[#All],2,FALSE),"zAWRR Not in Roster")</f>
        <v>Kubitschek</v>
      </c>
      <c r="AD1100" s="1" t="str">
        <f>IF(_xlfn.CONCAT(Veg_Table[[#This Row],[First_Name]]," ",Veg_Table[[#This Row],[Last_Name]])="zAWRR Not in Roster zAWRR Not in Roster","zAWRR Not in Roster",_xlfn.CONCAT(Veg_Table[[#This Row],[First_Name]]," ",Veg_Table[[#This Row],[Last_Name]]))</f>
        <v>John Paul Kubitschek</v>
      </c>
      <c r="AE1100">
        <v>3110843</v>
      </c>
      <c r="AF1100" t="s">
        <v>2785</v>
      </c>
      <c r="AG1100" t="s">
        <v>93</v>
      </c>
      <c r="AH1100" t="s">
        <v>2783</v>
      </c>
      <c r="AI1100" t="s">
        <v>2706</v>
      </c>
      <c r="AJ1100" t="s">
        <v>36</v>
      </c>
      <c r="AL1100" t="s">
        <v>22</v>
      </c>
      <c r="AM1100" t="s">
        <v>38</v>
      </c>
      <c r="AN1100" t="s">
        <v>25</v>
      </c>
      <c r="AO1100" t="s">
        <v>25</v>
      </c>
      <c r="AP1100">
        <v>24</v>
      </c>
      <c r="AQ1100">
        <v>67</v>
      </c>
      <c r="AR1100" t="s">
        <v>511</v>
      </c>
      <c r="AS1100" t="s">
        <v>988</v>
      </c>
      <c r="AT1100" t="s">
        <v>515</v>
      </c>
      <c r="AV1100" t="s">
        <v>512</v>
      </c>
      <c r="AW1100" t="s">
        <v>5454</v>
      </c>
      <c r="AZ1100"/>
      <c r="BB1100" s="4"/>
      <c r="BD1100" t="s">
        <v>29</v>
      </c>
      <c r="BE1100" t="s">
        <v>25</v>
      </c>
      <c r="BF1100" t="s">
        <v>513</v>
      </c>
      <c r="BI1100" s="3"/>
      <c r="BJ1100" t="s">
        <v>2809</v>
      </c>
      <c r="BK1100" s="30" t="s">
        <v>344</v>
      </c>
      <c r="BL1100" s="3">
        <v>43964.512551585649</v>
      </c>
      <c r="BM1100" t="s">
        <v>31</v>
      </c>
      <c r="BN1100" t="s">
        <v>32</v>
      </c>
      <c r="BP1100" t="s">
        <v>2705</v>
      </c>
      <c r="BQ1100" t="s">
        <v>1025</v>
      </c>
      <c r="BR1100" t="s">
        <v>28</v>
      </c>
      <c r="BS1100" t="s">
        <v>28</v>
      </c>
      <c r="BT1100" t="s">
        <v>161</v>
      </c>
      <c r="BU1100" s="3">
        <v>43937.425114699072</v>
      </c>
      <c r="BV1100" t="s">
        <v>803</v>
      </c>
      <c r="BW1100" s="3">
        <v>43964.565450023147</v>
      </c>
      <c r="BX1100" t="s">
        <v>2786</v>
      </c>
      <c r="CG1100"/>
      <c r="CH1100"/>
      <c r="CI1100"/>
      <c r="CY1100"/>
      <c r="DA1100"/>
      <c r="DF1100"/>
    </row>
    <row r="1101" spans="1:110" x14ac:dyDescent="0.25">
      <c r="A1101" s="1">
        <f>IF(Veg_Table[[#This Row],[VP_STATUS]]="Hold",0,IF(OR(AND(Veg_Table[[#This Row],[PRESCRIP]]="NW_No Work",Veg_Table[[#This Row],[VP_STATUS]]&lt;&gt;"No Work Required Under EVM"),AND(Veg_Table[[#This Row],[VP_STATUS]]="No Work Required Under EVM",Veg_Table[[#This Row],[PRESCRIP]]&lt;&gt;"NW_No Work")),1,0))</f>
        <v>0</v>
      </c>
      <c r="B1101" s="1">
        <f>IF(Veg_Table[[#This Row],[SPECIES]]="",1,0)</f>
        <v>0</v>
      </c>
      <c r="C1101" s="1">
        <f>IF(Veg_Table[[#This Row],[DIAMETER]]="",1,0)</f>
        <v>0</v>
      </c>
      <c r="D1101" s="1">
        <f>IF(Veg_Table[[#This Row],[HEIGHT]]="",1,0)</f>
        <v>0</v>
      </c>
      <c r="E110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01" s="1">
        <f>IF(AND(Veg_Table[[#This Row],[TAT_RESULT]]="ABATE",Veg_Table[[#This Row],[PRESCRIP]]="NW_No Work"),1,0)</f>
        <v>0</v>
      </c>
      <c r="G1101" s="1">
        <f>IF(OR(Veg_Table[[#This Row],[Prescription R-Scale]]="NA",Veg_Table[[#This Row],[Diameter R-Scale]]="NA"),0,IF(Veg_Table[[#This Row],[Diameter R-Scale]]&lt;&gt;Veg_Table[[#This Row],[Prescription R-Scale]],1,0))</f>
        <v>0</v>
      </c>
      <c r="H1101" s="1">
        <f>IF(OR(AND(Veg_Table[[#This Row],[PRESCRIP]]="BC_Br Rmv", Veg_Table[[#This Row],[WOOD_MAN]]&lt;&gt;"Not Needed"),AND(Veg_Table[[#This Row],[PRESCRIP]]="BCS_Br Rmv+Trt", Veg_Table[[#This Row],[WOOD_MAN]]&lt;&gt;"Not Needed")),1,0)</f>
        <v>0</v>
      </c>
      <c r="I1101" s="1">
        <f ca="1">IF(AND(Veg_Table[[#This Row],[Prescription_Changed]]="Yes",Veg_Table[[#This Row],[TAT_RESULT]]=""),1,0)</f>
        <v>0</v>
      </c>
      <c r="J1101" s="1">
        <f ca="1">SUM(Veg_Table[[#This Row],[Prescription and Status do not match]:[Prescription_Edited_And_TAT_Is_Blank]])</f>
        <v>0</v>
      </c>
      <c r="K1101" s="1">
        <f ca="1">IF(Veg_Table[[#This Row],[Sum of Errors]]&gt;0,1,0)</f>
        <v>0</v>
      </c>
      <c r="L1101" s="1">
        <f>1</f>
        <v>1</v>
      </c>
      <c r="M110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101" s="1" t="str">
        <f>IF(OR(MID(Veg_Table[[#This Row],[PRESCRIP]],2,1)="1",MID(Veg_Table[[#This Row],[PRESCRIP]],2,1)="2",MID(Veg_Table[[#This Row],[PRESCRIP]],2,1)="3",MID(Veg_Table[[#This Row],[PRESCRIP]],2,1)="4"),_xlfn.NUMBERVALUE(MID(Veg_Table[[#This Row],[PRESCRIP]],2,1)),"NA")</f>
        <v>NA</v>
      </c>
      <c r="O1101" s="1">
        <f>WEEKNUM(Veg_Table[[#This Row],[EVM_LAST_EDITED_Day]],2)</f>
        <v>20</v>
      </c>
      <c r="P1101" s="25">
        <f>IFERROR(DATE(YEAR(Veg_Table[[#This Row],[EVM_LAST_EDITED2]]),MONTH(Veg_Table[[#This Row],[EVM_LAST_EDITED2]]),DAY(Veg_Table[[#This Row],[EVM_LAST_EDITED2]])),DATE(2019,1,1))</f>
        <v>43964</v>
      </c>
      <c r="Q1101" s="3">
        <f>VALUE(SUBSTITUTE(Veg_Table[[#This Row],[EVM_LAST_EDITED]],",",""))</f>
        <v>43964.514324189797</v>
      </c>
      <c r="R1101" s="1" t="str">
        <f>_xlfn.IFNA(IF(Veg_Table[[#This Row],[EVM_LAST_EDITOR]]="","zBlank EVM Last Editor",VLOOKUP(Veg_Table[[#This Row],[EVM_LAST_EDITOR]],Roster_Table[#All],4,FALSE)),"zAWRR Not in Roster")</f>
        <v>AEA</v>
      </c>
      <c r="S1101" s="1" t="str">
        <f>_xlfn.IFNA(IF(Veg_Table[[#This Row],[EVM_LAST_EDITOR]]="","zBlank EVM Last Editor",VLOOKUP(Veg_Table[[#This Row],[EVM_LAST_EDITOR]],Roster_Table[#All],16,FALSE)),"zCompany_AWRR not in Roster")</f>
        <v>Not in Sierra Roster</v>
      </c>
      <c r="T1101" s="2">
        <f>IFERROR(DATE(YEAR(Veg_Table[[#This Row],[Created2]]),MONTH(Veg_Table[[#This Row],[Created2]]),DAY(Veg_Table[[#This Row],[Created2]])),DATE(2019,1,1))</f>
        <v>43935</v>
      </c>
      <c r="U1101" s="3">
        <f>VALUE(SUBSTITUTE(Veg_Table[[#This Row],[Created]],",",""))</f>
        <v>43935.487523148098</v>
      </c>
      <c r="V1101" s="3" t="str">
        <f ca="1">IFERROR(_xlfn.IFNA(CELL("contents",INDIRECT(_xlfn.CONCAT("Veg_Table_Production_Data!",ADDRESS(MATCH(_xlfn.MAXIFS(#REF!,#REF!,"="&amp;Veg_Table[[#This Row],[AUTO_ID]],#REF!,"&lt;"&amp;Veg_Table[[#This Row],[EVM_LAST_EDITED_Day]]),#REF!,0),COLUMN(#REF!),4,1,)))),""),"")</f>
        <v/>
      </c>
      <c r="W1101" s="3" t="str">
        <f ca="1">IF(Veg_Table[[#This Row],[Previous_Prescription]]="","No",IF(Veg_Table[[#This Row],[Previous_Prescription]]=Veg_Table[[#This Row],[PRESCRIP]],"No","Yes"))</f>
        <v>No</v>
      </c>
      <c r="X1101" s="3" t="str">
        <f>IF(Veg_Table[[#This Row],[EVM_LAST_EDITED_Day]]=Veg_Table[[#This Row],[Created_Day]],"New","Old")</f>
        <v>Old</v>
      </c>
      <c r="Y1101" s="1">
        <f>IFERROR(IF(FIND("delete",LOWER(Veg_Table[[#This Row],[PI_COMMENTS]]))&gt;=1,1,0),0)</f>
        <v>0</v>
      </c>
      <c r="Z1101" s="1" t="str">
        <f>_xlfn.IFNA(IF(Veg_Table[[#This Row],[EVM_LAST_EDITOR]]="","Yes",VLOOKUP(Veg_Table[[#This Row],[EVM_LAST_EDITOR]],Roster_Table[#All],15,FALSE)),"Yes")</f>
        <v>No</v>
      </c>
      <c r="AA110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01" s="1" t="str">
        <f>_xlfn.IFNA(VLOOKUP(Veg_Table[[#This Row],[EVM_LAST_EDITOR]],Roster_Table[#All],3,FALSE),"zAWRR Not in Roster")</f>
        <v>Drew</v>
      </c>
      <c r="AC1101" s="1" t="str">
        <f>_xlfn.IFNA(VLOOKUP(Veg_Table[[#This Row],[EVM_LAST_EDITOR]],Roster_Table[#All],2,FALSE),"zAWRR Not in Roster")</f>
        <v>Berlfein</v>
      </c>
      <c r="AD1101" s="1" t="str">
        <f>IF(_xlfn.CONCAT(Veg_Table[[#This Row],[First_Name]]," ",Veg_Table[[#This Row],[Last_Name]])="zAWRR Not in Roster zAWRR Not in Roster","zAWRR Not in Roster",_xlfn.CONCAT(Veg_Table[[#This Row],[First_Name]]," ",Veg_Table[[#This Row],[Last_Name]]))</f>
        <v>Drew Berlfein</v>
      </c>
      <c r="AE1101">
        <v>3102402</v>
      </c>
      <c r="AF1101" t="s">
        <v>2712</v>
      </c>
      <c r="AG1101" t="s">
        <v>93</v>
      </c>
      <c r="AH1101" t="s">
        <v>2695</v>
      </c>
      <c r="AI1101" t="s">
        <v>1934</v>
      </c>
      <c r="AJ1101" t="s">
        <v>820</v>
      </c>
      <c r="AL1101" t="s">
        <v>22</v>
      </c>
      <c r="AM1101" t="s">
        <v>40</v>
      </c>
      <c r="AN1101" t="s">
        <v>25</v>
      </c>
      <c r="AO1101" t="s">
        <v>25</v>
      </c>
      <c r="AP1101">
        <v>8</v>
      </c>
      <c r="AQ1101">
        <v>30</v>
      </c>
      <c r="AR1101" t="s">
        <v>511</v>
      </c>
      <c r="AS1101" t="s">
        <v>56</v>
      </c>
      <c r="AT1101" t="s">
        <v>26</v>
      </c>
      <c r="AV1101" t="s">
        <v>512</v>
      </c>
      <c r="AW1101" t="s">
        <v>2713</v>
      </c>
      <c r="AX1101" t="s">
        <v>534</v>
      </c>
      <c r="AZ1101">
        <v>5585883</v>
      </c>
      <c r="BA1101" t="s">
        <v>56</v>
      </c>
      <c r="BB1101" s="4">
        <v>43964.514126215276</v>
      </c>
      <c r="BC1101" t="s">
        <v>4003</v>
      </c>
      <c r="BD1101" t="s">
        <v>29</v>
      </c>
      <c r="BE1101" t="s">
        <v>25</v>
      </c>
      <c r="BF1101" t="s">
        <v>513</v>
      </c>
      <c r="BI1101" s="3"/>
      <c r="BJ1101" t="s">
        <v>2811</v>
      </c>
      <c r="BK1101" s="30" t="s">
        <v>533</v>
      </c>
      <c r="BL1101" s="3">
        <v>43964.514324189811</v>
      </c>
      <c r="BM1101" t="s">
        <v>31</v>
      </c>
      <c r="BN1101" t="s">
        <v>32</v>
      </c>
      <c r="BP1101" t="s">
        <v>2708</v>
      </c>
      <c r="BQ1101" t="s">
        <v>1025</v>
      </c>
      <c r="BR1101" t="s">
        <v>28</v>
      </c>
      <c r="BS1101" t="s">
        <v>28</v>
      </c>
      <c r="BT1101" t="s">
        <v>176</v>
      </c>
      <c r="BU1101" s="3">
        <v>43935.487523148149</v>
      </c>
      <c r="BV1101" t="s">
        <v>803</v>
      </c>
      <c r="BW1101" s="3">
        <v>43964.565450023147</v>
      </c>
      <c r="BX1101" t="s">
        <v>2714</v>
      </c>
      <c r="CG1101"/>
      <c r="CH1101"/>
      <c r="CI1101"/>
      <c r="CY1101"/>
      <c r="DA1101"/>
      <c r="DF1101"/>
    </row>
    <row r="1102" spans="1:110" x14ac:dyDescent="0.25">
      <c r="A1102" s="1">
        <f>IF(Veg_Table[[#This Row],[VP_STATUS]]="Hold",0,IF(OR(AND(Veg_Table[[#This Row],[PRESCRIP]]="NW_No Work",Veg_Table[[#This Row],[VP_STATUS]]&lt;&gt;"No Work Required Under EVM"),AND(Veg_Table[[#This Row],[VP_STATUS]]="No Work Required Under EVM",Veg_Table[[#This Row],[PRESCRIP]]&lt;&gt;"NW_No Work")),1,0))</f>
        <v>0</v>
      </c>
      <c r="B1102" s="1">
        <f>IF(Veg_Table[[#This Row],[SPECIES]]="",1,0)</f>
        <v>0</v>
      </c>
      <c r="C1102" s="1">
        <f>IF(Veg_Table[[#This Row],[DIAMETER]]="",1,0)</f>
        <v>0</v>
      </c>
      <c r="D1102" s="1">
        <f>IF(Veg_Table[[#This Row],[HEIGHT]]="",1,0)</f>
        <v>0</v>
      </c>
      <c r="E110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02" s="1">
        <f>IF(AND(Veg_Table[[#This Row],[TAT_RESULT]]="ABATE",Veg_Table[[#This Row],[PRESCRIP]]="NW_No Work"),1,0)</f>
        <v>0</v>
      </c>
      <c r="G1102" s="1">
        <f>IF(OR(Veg_Table[[#This Row],[Prescription R-Scale]]="NA",Veg_Table[[#This Row],[Diameter R-Scale]]="NA"),0,IF(Veg_Table[[#This Row],[Diameter R-Scale]]&lt;&gt;Veg_Table[[#This Row],[Prescription R-Scale]],1,0))</f>
        <v>0</v>
      </c>
      <c r="H1102" s="1">
        <f>IF(OR(AND(Veg_Table[[#This Row],[PRESCRIP]]="BC_Br Rmv", Veg_Table[[#This Row],[WOOD_MAN]]&lt;&gt;"Not Needed"),AND(Veg_Table[[#This Row],[PRESCRIP]]="BCS_Br Rmv+Trt", Veg_Table[[#This Row],[WOOD_MAN]]&lt;&gt;"Not Needed")),1,0)</f>
        <v>0</v>
      </c>
      <c r="I1102" s="1">
        <f ca="1">IF(AND(Veg_Table[[#This Row],[Prescription_Changed]]="Yes",Veg_Table[[#This Row],[TAT_RESULT]]=""),1,0)</f>
        <v>0</v>
      </c>
      <c r="J1102" s="1">
        <f ca="1">SUM(Veg_Table[[#This Row],[Prescription and Status do not match]:[Prescription_Edited_And_TAT_Is_Blank]])</f>
        <v>0</v>
      </c>
      <c r="K1102" s="1">
        <f ca="1">IF(Veg_Table[[#This Row],[Sum of Errors]]&gt;0,1,0)</f>
        <v>0</v>
      </c>
      <c r="L1102" s="1">
        <f>1</f>
        <v>1</v>
      </c>
      <c r="M110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1102" s="1">
        <f>IF(OR(MID(Veg_Table[[#This Row],[PRESCRIP]],2,1)="1",MID(Veg_Table[[#This Row],[PRESCRIP]],2,1)="2",MID(Veg_Table[[#This Row],[PRESCRIP]],2,1)="3",MID(Veg_Table[[#This Row],[PRESCRIP]],2,1)="4"),_xlfn.NUMBERVALUE(MID(Veg_Table[[#This Row],[PRESCRIP]],2,1)),"NA")</f>
        <v>4</v>
      </c>
      <c r="O1102" s="1">
        <f>WEEKNUM(Veg_Table[[#This Row],[EVM_LAST_EDITED_Day]],2)</f>
        <v>20</v>
      </c>
      <c r="P1102" s="25">
        <f>IFERROR(DATE(YEAR(Veg_Table[[#This Row],[EVM_LAST_EDITED2]]),MONTH(Veg_Table[[#This Row],[EVM_LAST_EDITED2]]),DAY(Veg_Table[[#This Row],[EVM_LAST_EDITED2]])),DATE(2019,1,1))</f>
        <v>43964</v>
      </c>
      <c r="Q1102" s="3">
        <f>VALUE(SUBSTITUTE(Veg_Table[[#This Row],[EVM_LAST_EDITED]],",",""))</f>
        <v>43964.520699988403</v>
      </c>
      <c r="R1102" s="1" t="str">
        <f>_xlfn.IFNA(IF(Veg_Table[[#This Row],[EVM_LAST_EDITOR]]="","zBlank EVM Last Editor",VLOOKUP(Veg_Table[[#This Row],[EVM_LAST_EDITOR]],Roster_Table[#All],4,FALSE)),"zAWRR Not in Roster")</f>
        <v>MGE</v>
      </c>
      <c r="S1102" s="1" t="str">
        <f>_xlfn.IFNA(IF(Veg_Table[[#This Row],[EVM_LAST_EDITOR]]="","zBlank EVM Last Editor",VLOOKUP(Veg_Table[[#This Row],[EVM_LAST_EDITOR]],Roster_Table[#All],16,FALSE)),"zCompany_AWRR not in Roster")</f>
        <v>MGE_Mountain G Enterprises</v>
      </c>
      <c r="T1102" s="2">
        <f>IFERROR(DATE(YEAR(Veg_Table[[#This Row],[Created2]]),MONTH(Veg_Table[[#This Row],[Created2]]),DAY(Veg_Table[[#This Row],[Created2]])),DATE(2019,1,1))</f>
        <v>43964</v>
      </c>
      <c r="U1102" s="3">
        <f>VALUE(SUBSTITUTE(Veg_Table[[#This Row],[Created]],",",""))</f>
        <v>43964.520699988403</v>
      </c>
      <c r="V1102" s="3" t="str">
        <f ca="1">IFERROR(_xlfn.IFNA(CELL("contents",INDIRECT(_xlfn.CONCAT("Veg_Table_Production_Data!",ADDRESS(MATCH(_xlfn.MAXIFS(#REF!,#REF!,"="&amp;Veg_Table[[#This Row],[AUTO_ID]],#REF!,"&lt;"&amp;Veg_Table[[#This Row],[EVM_LAST_EDITED_Day]]),#REF!,0),COLUMN(#REF!),4,1,)))),""),"")</f>
        <v/>
      </c>
      <c r="W1102" s="3" t="str">
        <f ca="1">IF(Veg_Table[[#This Row],[Previous_Prescription]]="","No",IF(Veg_Table[[#This Row],[Previous_Prescription]]=Veg_Table[[#This Row],[PRESCRIP]],"No","Yes"))</f>
        <v>No</v>
      </c>
      <c r="X1102" s="3" t="str">
        <f>IF(Veg_Table[[#This Row],[EVM_LAST_EDITED_Day]]=Veg_Table[[#This Row],[Created_Day]],"New","Old")</f>
        <v>New</v>
      </c>
      <c r="Y1102" s="1">
        <f>IFERROR(IF(FIND("delete",LOWER(Veg_Table[[#This Row],[PI_COMMENTS]]))&gt;=1,1,0),0)</f>
        <v>0</v>
      </c>
      <c r="Z1102" s="1" t="str">
        <f>_xlfn.IFNA(IF(Veg_Table[[#This Row],[EVM_LAST_EDITOR]]="","Yes",VLOOKUP(Veg_Table[[#This Row],[EVM_LAST_EDITOR]],Roster_Table[#All],15,FALSE)),"Yes")</f>
        <v>Yes</v>
      </c>
      <c r="AA110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02" s="1" t="str">
        <f>_xlfn.IFNA(VLOOKUP(Veg_Table[[#This Row],[EVM_LAST_EDITOR]],Roster_Table[#All],3,FALSE),"zAWRR Not in Roster")</f>
        <v>Brandon</v>
      </c>
      <c r="AC1102" s="1" t="str">
        <f>_xlfn.IFNA(VLOOKUP(Veg_Table[[#This Row],[EVM_LAST_EDITOR]],Roster_Table[#All],2,FALSE),"zAWRR Not in Roster")</f>
        <v>Fabela</v>
      </c>
      <c r="AD1102" s="1" t="str">
        <f>IF(_xlfn.CONCAT(Veg_Table[[#This Row],[First_Name]]," ",Veg_Table[[#This Row],[Last_Name]])="zAWRR Not in Roster zAWRR Not in Roster","zAWRR Not in Roster",_xlfn.CONCAT(Veg_Table[[#This Row],[First_Name]]," ",Veg_Table[[#This Row],[Last_Name]]))</f>
        <v>Brandon Fabela</v>
      </c>
      <c r="AE1102">
        <v>3224754</v>
      </c>
      <c r="AF1102" t="s">
        <v>5449</v>
      </c>
      <c r="AG1102" t="s">
        <v>93</v>
      </c>
      <c r="AH1102" t="s">
        <v>5320</v>
      </c>
      <c r="AI1102" t="s">
        <v>5450</v>
      </c>
      <c r="AJ1102" t="s">
        <v>36</v>
      </c>
      <c r="AL1102" t="s">
        <v>22</v>
      </c>
      <c r="AM1102" t="s">
        <v>40</v>
      </c>
      <c r="AN1102" t="s">
        <v>25</v>
      </c>
      <c r="AO1102" t="s">
        <v>25</v>
      </c>
      <c r="AP1102">
        <v>36</v>
      </c>
      <c r="AQ1102">
        <v>65</v>
      </c>
      <c r="AR1102" t="s">
        <v>514</v>
      </c>
      <c r="AS1102" t="s">
        <v>57</v>
      </c>
      <c r="AT1102" t="s">
        <v>515</v>
      </c>
      <c r="AV1102" t="s">
        <v>519</v>
      </c>
      <c r="AW1102" t="s">
        <v>5451</v>
      </c>
      <c r="AZ1102"/>
      <c r="BB1102" s="4"/>
      <c r="BD1102" t="s">
        <v>29</v>
      </c>
      <c r="BE1102" t="s">
        <v>25</v>
      </c>
      <c r="BF1102" t="s">
        <v>513</v>
      </c>
      <c r="BI1102" s="3"/>
      <c r="BJ1102" t="s">
        <v>2514</v>
      </c>
      <c r="BK1102" s="30" t="s">
        <v>668</v>
      </c>
      <c r="BL1102" s="3">
        <v>43964.520699988425</v>
      </c>
      <c r="BM1102" t="s">
        <v>31</v>
      </c>
      <c r="BN1102" t="s">
        <v>32</v>
      </c>
      <c r="BP1102" t="s">
        <v>5452</v>
      </c>
      <c r="BQ1102" t="s">
        <v>1025</v>
      </c>
      <c r="BR1102" t="s">
        <v>28</v>
      </c>
      <c r="BS1102" t="s">
        <v>28</v>
      </c>
      <c r="BT1102" t="s">
        <v>668</v>
      </c>
      <c r="BU1102" s="3">
        <v>43964.520699988425</v>
      </c>
      <c r="BV1102" t="s">
        <v>803</v>
      </c>
      <c r="BW1102" s="3">
        <v>43964.594998599539</v>
      </c>
      <c r="BX1102" t="s">
        <v>5453</v>
      </c>
      <c r="CG1102"/>
      <c r="CH1102"/>
      <c r="CI1102"/>
      <c r="CY1102"/>
      <c r="DA1102"/>
      <c r="DF1102"/>
    </row>
    <row r="1103" spans="1:110" x14ac:dyDescent="0.25">
      <c r="A1103" s="1">
        <f>IF(Veg_Table[[#This Row],[VP_STATUS]]="Hold",0,IF(OR(AND(Veg_Table[[#This Row],[PRESCRIP]]="NW_No Work",Veg_Table[[#This Row],[VP_STATUS]]&lt;&gt;"No Work Required Under EVM"),AND(Veg_Table[[#This Row],[VP_STATUS]]="No Work Required Under EVM",Veg_Table[[#This Row],[PRESCRIP]]&lt;&gt;"NW_No Work")),1,0))</f>
        <v>0</v>
      </c>
      <c r="B1103" s="1">
        <f>IF(Veg_Table[[#This Row],[SPECIES]]="",1,0)</f>
        <v>0</v>
      </c>
      <c r="C1103" s="1">
        <f>IF(Veg_Table[[#This Row],[DIAMETER]]="",1,0)</f>
        <v>0</v>
      </c>
      <c r="D1103" s="1">
        <f>IF(Veg_Table[[#This Row],[HEIGHT]]="",1,0)</f>
        <v>0</v>
      </c>
      <c r="E110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03" s="1">
        <f>IF(AND(Veg_Table[[#This Row],[TAT_RESULT]]="ABATE",Veg_Table[[#This Row],[PRESCRIP]]="NW_No Work"),1,0)</f>
        <v>0</v>
      </c>
      <c r="G1103" s="1">
        <f>IF(OR(Veg_Table[[#This Row],[Prescription R-Scale]]="NA",Veg_Table[[#This Row],[Diameter R-Scale]]="NA"),0,IF(Veg_Table[[#This Row],[Diameter R-Scale]]&lt;&gt;Veg_Table[[#This Row],[Prescription R-Scale]],1,0))</f>
        <v>0</v>
      </c>
      <c r="H1103" s="1">
        <f>IF(OR(AND(Veg_Table[[#This Row],[PRESCRIP]]="BC_Br Rmv", Veg_Table[[#This Row],[WOOD_MAN]]&lt;&gt;"Not Needed"),AND(Veg_Table[[#This Row],[PRESCRIP]]="BCS_Br Rmv+Trt", Veg_Table[[#This Row],[WOOD_MAN]]&lt;&gt;"Not Needed")),1,0)</f>
        <v>0</v>
      </c>
      <c r="I1103" s="1">
        <f ca="1">IF(AND(Veg_Table[[#This Row],[Prescription_Changed]]="Yes",Veg_Table[[#This Row],[TAT_RESULT]]=""),1,0)</f>
        <v>0</v>
      </c>
      <c r="J1103" s="1">
        <f ca="1">SUM(Veg_Table[[#This Row],[Prescription and Status do not match]:[Prescription_Edited_And_TAT_Is_Blank]])</f>
        <v>0</v>
      </c>
      <c r="K1103" s="1">
        <f ca="1">IF(Veg_Table[[#This Row],[Sum of Errors]]&gt;0,1,0)</f>
        <v>0</v>
      </c>
      <c r="L1103" s="1">
        <f>1</f>
        <v>1</v>
      </c>
      <c r="M110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103" s="1">
        <f>IF(OR(MID(Veg_Table[[#This Row],[PRESCRIP]],2,1)="1",MID(Veg_Table[[#This Row],[PRESCRIP]],2,1)="2",MID(Veg_Table[[#This Row],[PRESCRIP]],2,1)="3",MID(Veg_Table[[#This Row],[PRESCRIP]],2,1)="4"),_xlfn.NUMBERVALUE(MID(Veg_Table[[#This Row],[PRESCRIP]],2,1)),"NA")</f>
        <v>1</v>
      </c>
      <c r="O1103" s="1">
        <f>WEEKNUM(Veg_Table[[#This Row],[EVM_LAST_EDITED_Day]],2)</f>
        <v>20</v>
      </c>
      <c r="P1103" s="25">
        <f>IFERROR(DATE(YEAR(Veg_Table[[#This Row],[EVM_LAST_EDITED2]]),MONTH(Veg_Table[[#This Row],[EVM_LAST_EDITED2]]),DAY(Veg_Table[[#This Row],[EVM_LAST_EDITED2]])),DATE(2019,1,1))</f>
        <v>43964</v>
      </c>
      <c r="Q1103" s="3">
        <f>VALUE(SUBSTITUTE(Veg_Table[[#This Row],[EVM_LAST_EDITED]],",",""))</f>
        <v>43964.533121435197</v>
      </c>
      <c r="R1103" s="1" t="str">
        <f>_xlfn.IFNA(IF(Veg_Table[[#This Row],[EVM_LAST_EDITOR]]="","zBlank EVM Last Editor",VLOOKUP(Veg_Table[[#This Row],[EVM_LAST_EDITOR]],Roster_Table[#All],4,FALSE)),"zAWRR Not in Roster")</f>
        <v>AEA</v>
      </c>
      <c r="S1103" s="1" t="str">
        <f>_xlfn.IFNA(IF(Veg_Table[[#This Row],[EVM_LAST_EDITOR]]="","zBlank EVM Last Editor",VLOOKUP(Veg_Table[[#This Row],[EVM_LAST_EDITOR]],Roster_Table[#All],16,FALSE)),"zCompany_AWRR not in Roster")</f>
        <v>Not in Sierra Roster</v>
      </c>
      <c r="T1103" s="2">
        <f>IFERROR(DATE(YEAR(Veg_Table[[#This Row],[Created2]]),MONTH(Veg_Table[[#This Row],[Created2]]),DAY(Veg_Table[[#This Row],[Created2]])),DATE(2019,1,1))</f>
        <v>43934</v>
      </c>
      <c r="U1103" s="3">
        <f>VALUE(SUBSTITUTE(Veg_Table[[#This Row],[Created]],",",""))</f>
        <v>43934.658425925903</v>
      </c>
      <c r="V1103" s="3" t="str">
        <f ca="1">IFERROR(_xlfn.IFNA(CELL("contents",INDIRECT(_xlfn.CONCAT("Veg_Table_Production_Data!",ADDRESS(MATCH(_xlfn.MAXIFS(#REF!,#REF!,"="&amp;Veg_Table[[#This Row],[AUTO_ID]],#REF!,"&lt;"&amp;Veg_Table[[#This Row],[EVM_LAST_EDITED_Day]]),#REF!,0),COLUMN(#REF!),4,1,)))),""),"")</f>
        <v/>
      </c>
      <c r="W1103" s="3" t="str">
        <f ca="1">IF(Veg_Table[[#This Row],[Previous_Prescription]]="","No",IF(Veg_Table[[#This Row],[Previous_Prescription]]=Veg_Table[[#This Row],[PRESCRIP]],"No","Yes"))</f>
        <v>No</v>
      </c>
      <c r="X1103" s="3" t="str">
        <f>IF(Veg_Table[[#This Row],[EVM_LAST_EDITED_Day]]=Veg_Table[[#This Row],[Created_Day]],"New","Old")</f>
        <v>Old</v>
      </c>
      <c r="Y1103" s="1">
        <f>IFERROR(IF(FIND("delete",LOWER(Veg_Table[[#This Row],[PI_COMMENTS]]))&gt;=1,1,0),0)</f>
        <v>0</v>
      </c>
      <c r="Z1103" s="1" t="str">
        <f>_xlfn.IFNA(IF(Veg_Table[[#This Row],[EVM_LAST_EDITOR]]="","Yes",VLOOKUP(Veg_Table[[#This Row],[EVM_LAST_EDITOR]],Roster_Table[#All],15,FALSE)),"Yes")</f>
        <v>No</v>
      </c>
      <c r="AA110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03" s="1" t="str">
        <f>_xlfn.IFNA(VLOOKUP(Veg_Table[[#This Row],[EVM_LAST_EDITOR]],Roster_Table[#All],3,FALSE),"zAWRR Not in Roster")</f>
        <v>Drew</v>
      </c>
      <c r="AC1103" s="1" t="str">
        <f>_xlfn.IFNA(VLOOKUP(Veg_Table[[#This Row],[EVM_LAST_EDITOR]],Roster_Table[#All],2,FALSE),"zAWRR Not in Roster")</f>
        <v>Berlfein</v>
      </c>
      <c r="AD1103" s="1" t="str">
        <f>IF(_xlfn.CONCAT(Veg_Table[[#This Row],[First_Name]]," ",Veg_Table[[#This Row],[Last_Name]])="zAWRR Not in Roster zAWRR Not in Roster","zAWRR Not in Roster",_xlfn.CONCAT(Veg_Table[[#This Row],[First_Name]]," ",Veg_Table[[#This Row],[Last_Name]]))</f>
        <v>Drew Berlfein</v>
      </c>
      <c r="AE1103">
        <v>3099257</v>
      </c>
      <c r="AF1103" t="s">
        <v>2740</v>
      </c>
      <c r="AG1103" t="s">
        <v>93</v>
      </c>
      <c r="AH1103" t="s">
        <v>2695</v>
      </c>
      <c r="AI1103" t="s">
        <v>2633</v>
      </c>
      <c r="AJ1103" t="s">
        <v>820</v>
      </c>
      <c r="AL1103" t="s">
        <v>22</v>
      </c>
      <c r="AM1103" t="s">
        <v>1285</v>
      </c>
      <c r="AN1103" t="s">
        <v>25</v>
      </c>
      <c r="AO1103" t="s">
        <v>25</v>
      </c>
      <c r="AP1103">
        <v>8</v>
      </c>
      <c r="AQ1103">
        <v>45</v>
      </c>
      <c r="AR1103" t="s">
        <v>511</v>
      </c>
      <c r="AS1103" t="s">
        <v>45</v>
      </c>
      <c r="AT1103" t="s">
        <v>515</v>
      </c>
      <c r="AV1103" t="s">
        <v>512</v>
      </c>
      <c r="AW1103" t="s">
        <v>2741</v>
      </c>
      <c r="AX1103" t="s">
        <v>534</v>
      </c>
      <c r="AZ1103">
        <v>5585883</v>
      </c>
      <c r="BA1103" t="s">
        <v>45</v>
      </c>
      <c r="BB1103" s="4">
        <v>43964.529763217593</v>
      </c>
      <c r="BC1103" t="s">
        <v>4003</v>
      </c>
      <c r="BD1103" t="s">
        <v>29</v>
      </c>
      <c r="BE1103" t="s">
        <v>25</v>
      </c>
      <c r="BF1103" t="s">
        <v>513</v>
      </c>
      <c r="BG1103" t="s">
        <v>534</v>
      </c>
      <c r="BI1103" s="3">
        <v>43964.533088564815</v>
      </c>
      <c r="BJ1103" t="s">
        <v>2809</v>
      </c>
      <c r="BK1103" s="30" t="s">
        <v>533</v>
      </c>
      <c r="BL1103" s="3">
        <v>43964.533121435183</v>
      </c>
      <c r="BM1103" t="s">
        <v>31</v>
      </c>
      <c r="BN1103" t="s">
        <v>32</v>
      </c>
      <c r="BP1103" t="s">
        <v>2708</v>
      </c>
      <c r="BQ1103" t="s">
        <v>1025</v>
      </c>
      <c r="BR1103" t="s">
        <v>28</v>
      </c>
      <c r="BS1103" t="s">
        <v>28</v>
      </c>
      <c r="BT1103" t="s">
        <v>140</v>
      </c>
      <c r="BU1103" s="3">
        <v>43934.658425925925</v>
      </c>
      <c r="BV1103" t="s">
        <v>803</v>
      </c>
      <c r="BW1103" s="3">
        <v>43964.565450023147</v>
      </c>
      <c r="BX1103" t="s">
        <v>2742</v>
      </c>
      <c r="CG1103"/>
      <c r="CH1103"/>
      <c r="CI1103"/>
      <c r="CY1103"/>
      <c r="DA1103"/>
      <c r="DF1103"/>
    </row>
    <row r="1104" spans="1:110" x14ac:dyDescent="0.25">
      <c r="A1104" s="1">
        <f>IF(Veg_Table[[#This Row],[VP_STATUS]]="Hold",0,IF(OR(AND(Veg_Table[[#This Row],[PRESCRIP]]="NW_No Work",Veg_Table[[#This Row],[VP_STATUS]]&lt;&gt;"No Work Required Under EVM"),AND(Veg_Table[[#This Row],[VP_STATUS]]="No Work Required Under EVM",Veg_Table[[#This Row],[PRESCRIP]]&lt;&gt;"NW_No Work")),1,0))</f>
        <v>0</v>
      </c>
      <c r="B1104" s="1">
        <f>IF(Veg_Table[[#This Row],[SPECIES]]="",1,0)</f>
        <v>0</v>
      </c>
      <c r="C1104" s="1">
        <f>IF(Veg_Table[[#This Row],[DIAMETER]]="",1,0)</f>
        <v>0</v>
      </c>
      <c r="D1104" s="1">
        <f>IF(Veg_Table[[#This Row],[HEIGHT]]="",1,0)</f>
        <v>0</v>
      </c>
      <c r="E110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04" s="1">
        <f>IF(AND(Veg_Table[[#This Row],[TAT_RESULT]]="ABATE",Veg_Table[[#This Row],[PRESCRIP]]="NW_No Work"),1,0)</f>
        <v>0</v>
      </c>
      <c r="G1104" s="1">
        <f>IF(OR(Veg_Table[[#This Row],[Prescription R-Scale]]="NA",Veg_Table[[#This Row],[Diameter R-Scale]]="NA"),0,IF(Veg_Table[[#This Row],[Diameter R-Scale]]&lt;&gt;Veg_Table[[#This Row],[Prescription R-Scale]],1,0))</f>
        <v>0</v>
      </c>
      <c r="H1104" s="1">
        <f>IF(OR(AND(Veg_Table[[#This Row],[PRESCRIP]]="BC_Br Rmv", Veg_Table[[#This Row],[WOOD_MAN]]&lt;&gt;"Not Needed"),AND(Veg_Table[[#This Row],[PRESCRIP]]="BCS_Br Rmv+Trt", Veg_Table[[#This Row],[WOOD_MAN]]&lt;&gt;"Not Needed")),1,0)</f>
        <v>0</v>
      </c>
      <c r="I1104" s="1">
        <f ca="1">IF(AND(Veg_Table[[#This Row],[Prescription_Changed]]="Yes",Veg_Table[[#This Row],[TAT_RESULT]]=""),1,0)</f>
        <v>0</v>
      </c>
      <c r="J1104" s="1">
        <f ca="1">SUM(Veg_Table[[#This Row],[Prescription and Status do not match]:[Prescription_Edited_And_TAT_Is_Blank]])</f>
        <v>0</v>
      </c>
      <c r="K1104" s="1">
        <f ca="1">IF(Veg_Table[[#This Row],[Sum of Errors]]&gt;0,1,0)</f>
        <v>0</v>
      </c>
      <c r="L1104" s="1">
        <f>1</f>
        <v>1</v>
      </c>
      <c r="M110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104" s="1">
        <f>IF(OR(MID(Veg_Table[[#This Row],[PRESCRIP]],2,1)="1",MID(Veg_Table[[#This Row],[PRESCRIP]],2,1)="2",MID(Veg_Table[[#This Row],[PRESCRIP]],2,1)="3",MID(Veg_Table[[#This Row],[PRESCRIP]],2,1)="4"),_xlfn.NUMBERVALUE(MID(Veg_Table[[#This Row],[PRESCRIP]],2,1)),"NA")</f>
        <v>1</v>
      </c>
      <c r="O1104" s="1">
        <f>WEEKNUM(Veg_Table[[#This Row],[EVM_LAST_EDITED_Day]],2)</f>
        <v>20</v>
      </c>
      <c r="P1104" s="25">
        <f>IFERROR(DATE(YEAR(Veg_Table[[#This Row],[EVM_LAST_EDITED2]]),MONTH(Veg_Table[[#This Row],[EVM_LAST_EDITED2]]),DAY(Veg_Table[[#This Row],[EVM_LAST_EDITED2]])),DATE(2019,1,1))</f>
        <v>43964</v>
      </c>
      <c r="Q1104" s="3">
        <f>VALUE(SUBSTITUTE(Veg_Table[[#This Row],[EVM_LAST_EDITED]],",",""))</f>
        <v>43964.533759085702</v>
      </c>
      <c r="R1104" s="1" t="str">
        <f>_xlfn.IFNA(IF(Veg_Table[[#This Row],[EVM_LAST_EDITOR]]="","zBlank EVM Last Editor",VLOOKUP(Veg_Table[[#This Row],[EVM_LAST_EDITOR]],Roster_Table[#All],4,FALSE)),"zAWRR Not in Roster")</f>
        <v>AEA</v>
      </c>
      <c r="S1104" s="1" t="str">
        <f>_xlfn.IFNA(IF(Veg_Table[[#This Row],[EVM_LAST_EDITOR]]="","zBlank EVM Last Editor",VLOOKUP(Veg_Table[[#This Row],[EVM_LAST_EDITOR]],Roster_Table[#All],16,FALSE)),"zCompany_AWRR not in Roster")</f>
        <v>Not in Sierra Roster</v>
      </c>
      <c r="T1104" s="2">
        <f>IFERROR(DATE(YEAR(Veg_Table[[#This Row],[Created2]]),MONTH(Veg_Table[[#This Row],[Created2]]),DAY(Veg_Table[[#This Row],[Created2]])),DATE(2019,1,1))</f>
        <v>43935</v>
      </c>
      <c r="U1104" s="3">
        <f>VALUE(SUBSTITUTE(Veg_Table[[#This Row],[Created]],",",""))</f>
        <v>43935.402430555601</v>
      </c>
      <c r="V1104" s="3" t="str">
        <f ca="1">IFERROR(_xlfn.IFNA(CELL("contents",INDIRECT(_xlfn.CONCAT("Veg_Table_Production_Data!",ADDRESS(MATCH(_xlfn.MAXIFS(#REF!,#REF!,"="&amp;Veg_Table[[#This Row],[AUTO_ID]],#REF!,"&lt;"&amp;Veg_Table[[#This Row],[EVM_LAST_EDITED_Day]]),#REF!,0),COLUMN(#REF!),4,1,)))),""),"")</f>
        <v/>
      </c>
      <c r="W1104" s="3" t="str">
        <f ca="1">IF(Veg_Table[[#This Row],[Previous_Prescription]]="","No",IF(Veg_Table[[#This Row],[Previous_Prescription]]=Veg_Table[[#This Row],[PRESCRIP]],"No","Yes"))</f>
        <v>No</v>
      </c>
      <c r="X1104" s="3" t="str">
        <f>IF(Veg_Table[[#This Row],[EVM_LAST_EDITED_Day]]=Veg_Table[[#This Row],[Created_Day]],"New","Old")</f>
        <v>Old</v>
      </c>
      <c r="Y1104" s="1">
        <f>IFERROR(IF(FIND("delete",LOWER(Veg_Table[[#This Row],[PI_COMMENTS]]))&gt;=1,1,0),0)</f>
        <v>0</v>
      </c>
      <c r="Z1104" s="1" t="str">
        <f>_xlfn.IFNA(IF(Veg_Table[[#This Row],[EVM_LAST_EDITOR]]="","Yes",VLOOKUP(Veg_Table[[#This Row],[EVM_LAST_EDITOR]],Roster_Table[#All],15,FALSE)),"Yes")</f>
        <v>No</v>
      </c>
      <c r="AA110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04" s="1" t="str">
        <f>_xlfn.IFNA(VLOOKUP(Veg_Table[[#This Row],[EVM_LAST_EDITOR]],Roster_Table[#All],3,FALSE),"zAWRR Not in Roster")</f>
        <v>Drew</v>
      </c>
      <c r="AC1104" s="1" t="str">
        <f>_xlfn.IFNA(VLOOKUP(Veg_Table[[#This Row],[EVM_LAST_EDITOR]],Roster_Table[#All],2,FALSE),"zAWRR Not in Roster")</f>
        <v>Berlfein</v>
      </c>
      <c r="AD1104" s="1" t="str">
        <f>IF(_xlfn.CONCAT(Veg_Table[[#This Row],[First_Name]]," ",Veg_Table[[#This Row],[Last_Name]])="zAWRR Not in Roster zAWRR Not in Roster","zAWRR Not in Roster",_xlfn.CONCAT(Veg_Table[[#This Row],[First_Name]]," ",Veg_Table[[#This Row],[Last_Name]]))</f>
        <v>Drew Berlfein</v>
      </c>
      <c r="AE1104">
        <v>3102376</v>
      </c>
      <c r="AF1104" t="s">
        <v>2737</v>
      </c>
      <c r="AG1104" t="s">
        <v>93</v>
      </c>
      <c r="AH1104" t="s">
        <v>2695</v>
      </c>
      <c r="AI1104" t="s">
        <v>2633</v>
      </c>
      <c r="AJ1104" t="s">
        <v>820</v>
      </c>
      <c r="AL1104" t="s">
        <v>22</v>
      </c>
      <c r="AM1104" t="s">
        <v>1285</v>
      </c>
      <c r="AN1104" t="s">
        <v>25</v>
      </c>
      <c r="AO1104" t="s">
        <v>25</v>
      </c>
      <c r="AP1104">
        <v>7</v>
      </c>
      <c r="AQ1104">
        <v>40</v>
      </c>
      <c r="AR1104" t="s">
        <v>511</v>
      </c>
      <c r="AS1104" t="s">
        <v>45</v>
      </c>
      <c r="AT1104" t="s">
        <v>515</v>
      </c>
      <c r="AV1104" t="s">
        <v>512</v>
      </c>
      <c r="AW1104" t="s">
        <v>2738</v>
      </c>
      <c r="AX1104" t="s">
        <v>534</v>
      </c>
      <c r="AZ1104">
        <v>5585883</v>
      </c>
      <c r="BA1104" t="s">
        <v>45</v>
      </c>
      <c r="BB1104" s="4">
        <v>43964.522096875</v>
      </c>
      <c r="BC1104" t="s">
        <v>4003</v>
      </c>
      <c r="BD1104" t="s">
        <v>29</v>
      </c>
      <c r="BE1104" t="s">
        <v>25</v>
      </c>
      <c r="BF1104" t="s">
        <v>513</v>
      </c>
      <c r="BG1104" t="s">
        <v>534</v>
      </c>
      <c r="BI1104" s="3">
        <v>43964.533708240742</v>
      </c>
      <c r="BJ1104" t="s">
        <v>2809</v>
      </c>
      <c r="BK1104" s="30" t="s">
        <v>533</v>
      </c>
      <c r="BL1104" s="3">
        <v>43964.533759085651</v>
      </c>
      <c r="BM1104" t="s">
        <v>31</v>
      </c>
      <c r="BN1104" t="s">
        <v>32</v>
      </c>
      <c r="BQ1104" t="s">
        <v>1025</v>
      </c>
      <c r="BR1104" t="s">
        <v>28</v>
      </c>
      <c r="BS1104" t="s">
        <v>28</v>
      </c>
      <c r="BT1104" t="s">
        <v>176</v>
      </c>
      <c r="BU1104" s="3">
        <v>43935.402430555558</v>
      </c>
      <c r="BV1104" t="s">
        <v>803</v>
      </c>
      <c r="BW1104" s="3">
        <v>43964.565450023147</v>
      </c>
      <c r="BX1104" t="s">
        <v>2739</v>
      </c>
      <c r="CG1104"/>
      <c r="CH1104"/>
      <c r="CI1104"/>
      <c r="CY1104"/>
      <c r="DA1104"/>
      <c r="DF1104"/>
    </row>
    <row r="1105" spans="1:110" x14ac:dyDescent="0.25">
      <c r="A1105" s="1">
        <f>IF(Veg_Table[[#This Row],[VP_STATUS]]="Hold",0,IF(OR(AND(Veg_Table[[#This Row],[PRESCRIP]]="NW_No Work",Veg_Table[[#This Row],[VP_STATUS]]&lt;&gt;"No Work Required Under EVM"),AND(Veg_Table[[#This Row],[VP_STATUS]]="No Work Required Under EVM",Veg_Table[[#This Row],[PRESCRIP]]&lt;&gt;"NW_No Work")),1,0))</f>
        <v>0</v>
      </c>
      <c r="B1105" s="1">
        <f>IF(Veg_Table[[#This Row],[SPECIES]]="",1,0)</f>
        <v>0</v>
      </c>
      <c r="C1105" s="1">
        <f>IF(Veg_Table[[#This Row],[DIAMETER]]="",1,0)</f>
        <v>0</v>
      </c>
      <c r="D1105" s="1">
        <f>IF(Veg_Table[[#This Row],[HEIGHT]]="",1,0)</f>
        <v>0</v>
      </c>
      <c r="E110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05" s="1">
        <f>IF(AND(Veg_Table[[#This Row],[TAT_RESULT]]="ABATE",Veg_Table[[#This Row],[PRESCRIP]]="NW_No Work"),1,0)</f>
        <v>0</v>
      </c>
      <c r="G1105" s="1">
        <f>IF(OR(Veg_Table[[#This Row],[Prescription R-Scale]]="NA",Veg_Table[[#This Row],[Diameter R-Scale]]="NA"),0,IF(Veg_Table[[#This Row],[Diameter R-Scale]]&lt;&gt;Veg_Table[[#This Row],[Prescription R-Scale]],1,0))</f>
        <v>0</v>
      </c>
      <c r="H1105" s="1">
        <f>IF(OR(AND(Veg_Table[[#This Row],[PRESCRIP]]="BC_Br Rmv", Veg_Table[[#This Row],[WOOD_MAN]]&lt;&gt;"Not Needed"),AND(Veg_Table[[#This Row],[PRESCRIP]]="BCS_Br Rmv+Trt", Veg_Table[[#This Row],[WOOD_MAN]]&lt;&gt;"Not Needed")),1,0)</f>
        <v>0</v>
      </c>
      <c r="I1105" s="1">
        <f ca="1">IF(AND(Veg_Table[[#This Row],[Prescription_Changed]]="Yes",Veg_Table[[#This Row],[TAT_RESULT]]=""),1,0)</f>
        <v>0</v>
      </c>
      <c r="J1105" s="1">
        <f ca="1">SUM(Veg_Table[[#This Row],[Prescription and Status do not match]:[Prescription_Edited_And_TAT_Is_Blank]])</f>
        <v>0</v>
      </c>
      <c r="K1105" s="1">
        <f ca="1">IF(Veg_Table[[#This Row],[Sum of Errors]]&gt;0,1,0)</f>
        <v>0</v>
      </c>
      <c r="L1105" s="1">
        <f>1</f>
        <v>1</v>
      </c>
      <c r="M110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105" s="1">
        <f>IF(OR(MID(Veg_Table[[#This Row],[PRESCRIP]],2,1)="1",MID(Veg_Table[[#This Row],[PRESCRIP]],2,1)="2",MID(Veg_Table[[#This Row],[PRESCRIP]],2,1)="3",MID(Veg_Table[[#This Row],[PRESCRIP]],2,1)="4"),_xlfn.NUMBERVALUE(MID(Veg_Table[[#This Row],[PRESCRIP]],2,1)),"NA")</f>
        <v>3</v>
      </c>
      <c r="O1105" s="1">
        <f>WEEKNUM(Veg_Table[[#This Row],[EVM_LAST_EDITED_Day]],2)</f>
        <v>20</v>
      </c>
      <c r="P1105" s="25">
        <f>IFERROR(DATE(YEAR(Veg_Table[[#This Row],[EVM_LAST_EDITED2]]),MONTH(Veg_Table[[#This Row],[EVM_LAST_EDITED2]]),DAY(Veg_Table[[#This Row],[EVM_LAST_EDITED2]])),DATE(2019,1,1))</f>
        <v>43964</v>
      </c>
      <c r="Q1105" s="3">
        <f>VALUE(SUBSTITUTE(Veg_Table[[#This Row],[EVM_LAST_EDITED]],",",""))</f>
        <v>43964.534266759299</v>
      </c>
      <c r="R1105" s="1" t="str">
        <f>_xlfn.IFNA(IF(Veg_Table[[#This Row],[EVM_LAST_EDITOR]]="","zBlank EVM Last Editor",VLOOKUP(Veg_Table[[#This Row],[EVM_LAST_EDITOR]],Roster_Table[#All],4,FALSE)),"zAWRR Not in Roster")</f>
        <v>AEA</v>
      </c>
      <c r="S1105" s="1" t="str">
        <f>_xlfn.IFNA(IF(Veg_Table[[#This Row],[EVM_LAST_EDITOR]]="","zBlank EVM Last Editor",VLOOKUP(Veg_Table[[#This Row],[EVM_LAST_EDITOR]],Roster_Table[#All],16,FALSE)),"zCompany_AWRR not in Roster")</f>
        <v>Not in Sierra Roster</v>
      </c>
      <c r="T1105" s="2">
        <f>IFERROR(DATE(YEAR(Veg_Table[[#This Row],[Created2]]),MONTH(Veg_Table[[#This Row],[Created2]]),DAY(Veg_Table[[#This Row],[Created2]])),DATE(2019,1,1))</f>
        <v>43935</v>
      </c>
      <c r="U1105" s="3">
        <f>VALUE(SUBSTITUTE(Veg_Table[[#This Row],[Created]],",",""))</f>
        <v>43935.4127546296</v>
      </c>
      <c r="V1105" s="3" t="str">
        <f ca="1">IFERROR(_xlfn.IFNA(CELL("contents",INDIRECT(_xlfn.CONCAT("Veg_Table_Production_Data!",ADDRESS(MATCH(_xlfn.MAXIFS(#REF!,#REF!,"="&amp;Veg_Table[[#This Row],[AUTO_ID]],#REF!,"&lt;"&amp;Veg_Table[[#This Row],[EVM_LAST_EDITED_Day]]),#REF!,0),COLUMN(#REF!),4,1,)))),""),"")</f>
        <v/>
      </c>
      <c r="W1105" s="3" t="str">
        <f ca="1">IF(Veg_Table[[#This Row],[Previous_Prescription]]="","No",IF(Veg_Table[[#This Row],[Previous_Prescription]]=Veg_Table[[#This Row],[PRESCRIP]],"No","Yes"))</f>
        <v>No</v>
      </c>
      <c r="X1105" s="3" t="str">
        <f>IF(Veg_Table[[#This Row],[EVM_LAST_EDITED_Day]]=Veg_Table[[#This Row],[Created_Day]],"New","Old")</f>
        <v>Old</v>
      </c>
      <c r="Y1105" s="1">
        <f>IFERROR(IF(FIND("delete",LOWER(Veg_Table[[#This Row],[PI_COMMENTS]]))&gt;=1,1,0),0)</f>
        <v>0</v>
      </c>
      <c r="Z1105" s="1" t="str">
        <f>_xlfn.IFNA(IF(Veg_Table[[#This Row],[EVM_LAST_EDITOR]]="","Yes",VLOOKUP(Veg_Table[[#This Row],[EVM_LAST_EDITOR]],Roster_Table[#All],15,FALSE)),"Yes")</f>
        <v>No</v>
      </c>
      <c r="AA110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05" s="1" t="str">
        <f>_xlfn.IFNA(VLOOKUP(Veg_Table[[#This Row],[EVM_LAST_EDITOR]],Roster_Table[#All],3,FALSE),"zAWRR Not in Roster")</f>
        <v>Drew</v>
      </c>
      <c r="AC1105" s="1" t="str">
        <f>_xlfn.IFNA(VLOOKUP(Veg_Table[[#This Row],[EVM_LAST_EDITOR]],Roster_Table[#All],2,FALSE),"zAWRR Not in Roster")</f>
        <v>Berlfein</v>
      </c>
      <c r="AD1105" s="1" t="str">
        <f>IF(_xlfn.CONCAT(Veg_Table[[#This Row],[First_Name]]," ",Veg_Table[[#This Row],[Last_Name]])="zAWRR Not in Roster zAWRR Not in Roster","zAWRR Not in Roster",_xlfn.CONCAT(Veg_Table[[#This Row],[First_Name]]," ",Veg_Table[[#This Row],[Last_Name]]))</f>
        <v>Drew Berlfein</v>
      </c>
      <c r="AE1105">
        <v>3102378</v>
      </c>
      <c r="AF1105" t="s">
        <v>2729</v>
      </c>
      <c r="AG1105" t="s">
        <v>93</v>
      </c>
      <c r="AH1105" t="s">
        <v>2695</v>
      </c>
      <c r="AI1105" t="s">
        <v>2633</v>
      </c>
      <c r="AJ1105" t="s">
        <v>820</v>
      </c>
      <c r="AL1105" t="s">
        <v>22</v>
      </c>
      <c r="AM1105" t="s">
        <v>40</v>
      </c>
      <c r="AN1105" t="s">
        <v>25</v>
      </c>
      <c r="AO1105" t="s">
        <v>25</v>
      </c>
      <c r="AP1105">
        <v>28</v>
      </c>
      <c r="AQ1105">
        <v>60</v>
      </c>
      <c r="AR1105" t="s">
        <v>514</v>
      </c>
      <c r="AS1105" t="s">
        <v>545</v>
      </c>
      <c r="AT1105" t="s">
        <v>522</v>
      </c>
      <c r="AV1105" t="s">
        <v>512</v>
      </c>
      <c r="AW1105" t="s">
        <v>2812</v>
      </c>
      <c r="AX1105" t="s">
        <v>534</v>
      </c>
      <c r="AZ1105">
        <v>5585883</v>
      </c>
      <c r="BA1105" t="s">
        <v>51</v>
      </c>
      <c r="BB1105" s="4">
        <v>43964.518890960651</v>
      </c>
      <c r="BC1105" t="s">
        <v>4003</v>
      </c>
      <c r="BD1105" t="s">
        <v>29</v>
      </c>
      <c r="BE1105" t="s">
        <v>25</v>
      </c>
      <c r="BF1105" t="s">
        <v>513</v>
      </c>
      <c r="BG1105" t="s">
        <v>534</v>
      </c>
      <c r="BI1105" s="3">
        <v>43964.534233229169</v>
      </c>
      <c r="BJ1105" t="s">
        <v>2810</v>
      </c>
      <c r="BK1105" s="30" t="s">
        <v>533</v>
      </c>
      <c r="BL1105" s="3">
        <v>43964.534266759256</v>
      </c>
      <c r="BM1105" t="s">
        <v>31</v>
      </c>
      <c r="BN1105" t="s">
        <v>32</v>
      </c>
      <c r="BQ1105" t="s">
        <v>1025</v>
      </c>
      <c r="BR1105" t="s">
        <v>28</v>
      </c>
      <c r="BS1105" t="s">
        <v>28</v>
      </c>
      <c r="BT1105" t="s">
        <v>176</v>
      </c>
      <c r="BU1105" s="3">
        <v>43935.412754629629</v>
      </c>
      <c r="BV1105" t="s">
        <v>803</v>
      </c>
      <c r="BW1105" s="3">
        <v>43964.565450023147</v>
      </c>
      <c r="BX1105" t="s">
        <v>2730</v>
      </c>
      <c r="CG1105"/>
      <c r="CH1105"/>
      <c r="CI1105"/>
      <c r="CY1105"/>
      <c r="DA1105"/>
      <c r="DF1105"/>
    </row>
    <row r="1106" spans="1:110" x14ac:dyDescent="0.25">
      <c r="A1106" s="1">
        <f>IF(Veg_Table[[#This Row],[VP_STATUS]]="Hold",0,IF(OR(AND(Veg_Table[[#This Row],[PRESCRIP]]="NW_No Work",Veg_Table[[#This Row],[VP_STATUS]]&lt;&gt;"No Work Required Under EVM"),AND(Veg_Table[[#This Row],[VP_STATUS]]="No Work Required Under EVM",Veg_Table[[#This Row],[PRESCRIP]]&lt;&gt;"NW_No Work")),1,0))</f>
        <v>0</v>
      </c>
      <c r="B1106" s="1">
        <f>IF(Veg_Table[[#This Row],[SPECIES]]="",1,0)</f>
        <v>0</v>
      </c>
      <c r="C1106" s="1">
        <f>IF(Veg_Table[[#This Row],[DIAMETER]]="",1,0)</f>
        <v>0</v>
      </c>
      <c r="D1106" s="1">
        <f>IF(Veg_Table[[#This Row],[HEIGHT]]="",1,0)</f>
        <v>0</v>
      </c>
      <c r="E110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06" s="1">
        <f>IF(AND(Veg_Table[[#This Row],[TAT_RESULT]]="ABATE",Veg_Table[[#This Row],[PRESCRIP]]="NW_No Work"),1,0)</f>
        <v>0</v>
      </c>
      <c r="G1106" s="1">
        <f>IF(OR(Veg_Table[[#This Row],[Prescription R-Scale]]="NA",Veg_Table[[#This Row],[Diameter R-Scale]]="NA"),0,IF(Veg_Table[[#This Row],[Diameter R-Scale]]&lt;&gt;Veg_Table[[#This Row],[Prescription R-Scale]],1,0))</f>
        <v>0</v>
      </c>
      <c r="H1106" s="1">
        <f>IF(OR(AND(Veg_Table[[#This Row],[PRESCRIP]]="BC_Br Rmv", Veg_Table[[#This Row],[WOOD_MAN]]&lt;&gt;"Not Needed"),AND(Veg_Table[[#This Row],[PRESCRIP]]="BCS_Br Rmv+Trt", Veg_Table[[#This Row],[WOOD_MAN]]&lt;&gt;"Not Needed")),1,0)</f>
        <v>0</v>
      </c>
      <c r="I1106" s="1">
        <f ca="1">IF(AND(Veg_Table[[#This Row],[Prescription_Changed]]="Yes",Veg_Table[[#This Row],[TAT_RESULT]]=""),1,0)</f>
        <v>0</v>
      </c>
      <c r="J1106" s="1">
        <f ca="1">SUM(Veg_Table[[#This Row],[Prescription and Status do not match]:[Prescription_Edited_And_TAT_Is_Blank]])</f>
        <v>0</v>
      </c>
      <c r="K1106" s="1">
        <f ca="1">IF(Veg_Table[[#This Row],[Sum of Errors]]&gt;0,1,0)</f>
        <v>0</v>
      </c>
      <c r="L1106" s="1">
        <f>1</f>
        <v>1</v>
      </c>
      <c r="M110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106" s="1">
        <f>IF(OR(MID(Veg_Table[[#This Row],[PRESCRIP]],2,1)="1",MID(Veg_Table[[#This Row],[PRESCRIP]],2,1)="2",MID(Veg_Table[[#This Row],[PRESCRIP]],2,1)="3",MID(Veg_Table[[#This Row],[PRESCRIP]],2,1)="4"),_xlfn.NUMBERVALUE(MID(Veg_Table[[#This Row],[PRESCRIP]],2,1)),"NA")</f>
        <v>1</v>
      </c>
      <c r="O1106" s="1">
        <f>WEEKNUM(Veg_Table[[#This Row],[EVM_LAST_EDITED_Day]],2)</f>
        <v>20</v>
      </c>
      <c r="P1106" s="25">
        <f>IFERROR(DATE(YEAR(Veg_Table[[#This Row],[EVM_LAST_EDITED2]]),MONTH(Veg_Table[[#This Row],[EVM_LAST_EDITED2]]),DAY(Veg_Table[[#This Row],[EVM_LAST_EDITED2]])),DATE(2019,1,1))</f>
        <v>43964</v>
      </c>
      <c r="Q1106" s="3">
        <f>VALUE(SUBSTITUTE(Veg_Table[[#This Row],[EVM_LAST_EDITED]],",",""))</f>
        <v>43964.534551099503</v>
      </c>
      <c r="R1106" s="1" t="str">
        <f>_xlfn.IFNA(IF(Veg_Table[[#This Row],[EVM_LAST_EDITOR]]="","zBlank EVM Last Editor",VLOOKUP(Veg_Table[[#This Row],[EVM_LAST_EDITOR]],Roster_Table[#All],4,FALSE)),"zAWRR Not in Roster")</f>
        <v>AEA</v>
      </c>
      <c r="S1106" s="1" t="str">
        <f>_xlfn.IFNA(IF(Veg_Table[[#This Row],[EVM_LAST_EDITOR]]="","zBlank EVM Last Editor",VLOOKUP(Veg_Table[[#This Row],[EVM_LAST_EDITOR]],Roster_Table[#All],16,FALSE)),"zCompany_AWRR not in Roster")</f>
        <v>Not in Sierra Roster</v>
      </c>
      <c r="T1106" s="2">
        <f>IFERROR(DATE(YEAR(Veg_Table[[#This Row],[Created2]]),MONTH(Veg_Table[[#This Row],[Created2]]),DAY(Veg_Table[[#This Row],[Created2]])),DATE(2019,1,1))</f>
        <v>43935</v>
      </c>
      <c r="U1106" s="3">
        <f>VALUE(SUBSTITUTE(Veg_Table[[#This Row],[Created]],",",""))</f>
        <v>43935.400543981501</v>
      </c>
      <c r="V1106" s="3" t="str">
        <f ca="1">IFERROR(_xlfn.IFNA(CELL("contents",INDIRECT(_xlfn.CONCAT("Veg_Table_Production_Data!",ADDRESS(MATCH(_xlfn.MAXIFS(#REF!,#REF!,"="&amp;Veg_Table[[#This Row],[AUTO_ID]],#REF!,"&lt;"&amp;Veg_Table[[#This Row],[EVM_LAST_EDITED_Day]]),#REF!,0),COLUMN(#REF!),4,1,)))),""),"")</f>
        <v/>
      </c>
      <c r="W1106" s="3" t="str">
        <f ca="1">IF(Veg_Table[[#This Row],[Previous_Prescription]]="","No",IF(Veg_Table[[#This Row],[Previous_Prescription]]=Veg_Table[[#This Row],[PRESCRIP]],"No","Yes"))</f>
        <v>No</v>
      </c>
      <c r="X1106" s="3" t="str">
        <f>IF(Veg_Table[[#This Row],[EVM_LAST_EDITED_Day]]=Veg_Table[[#This Row],[Created_Day]],"New","Old")</f>
        <v>Old</v>
      </c>
      <c r="Y1106" s="1">
        <f>IFERROR(IF(FIND("delete",LOWER(Veg_Table[[#This Row],[PI_COMMENTS]]))&gt;=1,1,0),0)</f>
        <v>0</v>
      </c>
      <c r="Z1106" s="1" t="str">
        <f>_xlfn.IFNA(IF(Veg_Table[[#This Row],[EVM_LAST_EDITOR]]="","Yes",VLOOKUP(Veg_Table[[#This Row],[EVM_LAST_EDITOR]],Roster_Table[#All],15,FALSE)),"Yes")</f>
        <v>No</v>
      </c>
      <c r="AA110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06" s="1" t="str">
        <f>_xlfn.IFNA(VLOOKUP(Veg_Table[[#This Row],[EVM_LAST_EDITOR]],Roster_Table[#All],3,FALSE),"zAWRR Not in Roster")</f>
        <v>Drew</v>
      </c>
      <c r="AC1106" s="1" t="str">
        <f>_xlfn.IFNA(VLOOKUP(Veg_Table[[#This Row],[EVM_LAST_EDITOR]],Roster_Table[#All],2,FALSE),"zAWRR Not in Roster")</f>
        <v>Berlfein</v>
      </c>
      <c r="AD1106" s="1" t="str">
        <f>IF(_xlfn.CONCAT(Veg_Table[[#This Row],[First_Name]]," ",Veg_Table[[#This Row],[Last_Name]])="zAWRR Not in Roster zAWRR Not in Roster","zAWRR Not in Roster",_xlfn.CONCAT(Veg_Table[[#This Row],[First_Name]]," ",Veg_Table[[#This Row],[Last_Name]]))</f>
        <v>Drew Berlfein</v>
      </c>
      <c r="AE1106">
        <v>3102375</v>
      </c>
      <c r="AF1106" t="s">
        <v>2734</v>
      </c>
      <c r="AG1106" t="s">
        <v>93</v>
      </c>
      <c r="AH1106" t="s">
        <v>2695</v>
      </c>
      <c r="AI1106" t="s">
        <v>2633</v>
      </c>
      <c r="AJ1106" t="s">
        <v>820</v>
      </c>
      <c r="AL1106" t="s">
        <v>22</v>
      </c>
      <c r="AM1106" t="s">
        <v>1285</v>
      </c>
      <c r="AN1106" t="s">
        <v>25</v>
      </c>
      <c r="AO1106" t="s">
        <v>25</v>
      </c>
      <c r="AP1106">
        <v>8</v>
      </c>
      <c r="AQ1106">
        <v>45</v>
      </c>
      <c r="AR1106" t="s">
        <v>511</v>
      </c>
      <c r="AS1106" t="s">
        <v>45</v>
      </c>
      <c r="AT1106" t="s">
        <v>515</v>
      </c>
      <c r="AV1106" t="s">
        <v>512</v>
      </c>
      <c r="AW1106" t="s">
        <v>2735</v>
      </c>
      <c r="AX1106" t="s">
        <v>534</v>
      </c>
      <c r="AZ1106">
        <v>5585883</v>
      </c>
      <c r="BA1106" t="s">
        <v>45</v>
      </c>
      <c r="BB1106" s="4">
        <v>43964.525577233799</v>
      </c>
      <c r="BC1106" t="s">
        <v>4003</v>
      </c>
      <c r="BD1106" t="s">
        <v>29</v>
      </c>
      <c r="BE1106" t="s">
        <v>25</v>
      </c>
      <c r="BF1106" t="s">
        <v>513</v>
      </c>
      <c r="BG1106" t="s">
        <v>534</v>
      </c>
      <c r="BI1106" s="3">
        <v>43964.534517569446</v>
      </c>
      <c r="BJ1106" t="s">
        <v>2809</v>
      </c>
      <c r="BK1106" s="30" t="s">
        <v>533</v>
      </c>
      <c r="BL1106" s="3">
        <v>43964.534551099539</v>
      </c>
      <c r="BM1106" t="s">
        <v>31</v>
      </c>
      <c r="BN1106" t="s">
        <v>32</v>
      </c>
      <c r="BQ1106" t="s">
        <v>1025</v>
      </c>
      <c r="BR1106" t="s">
        <v>28</v>
      </c>
      <c r="BS1106" t="s">
        <v>28</v>
      </c>
      <c r="BT1106" t="s">
        <v>176</v>
      </c>
      <c r="BU1106" s="3">
        <v>43935.400543981479</v>
      </c>
      <c r="BV1106" t="s">
        <v>803</v>
      </c>
      <c r="BW1106" s="3">
        <v>43964.565450023147</v>
      </c>
      <c r="BX1106" t="s">
        <v>2736</v>
      </c>
      <c r="CG1106"/>
      <c r="CH1106"/>
      <c r="CI1106"/>
      <c r="CY1106"/>
      <c r="DA1106"/>
      <c r="DF1106"/>
    </row>
    <row r="1107" spans="1:110" x14ac:dyDescent="0.25">
      <c r="A1107" s="1">
        <f>IF(Veg_Table[[#This Row],[VP_STATUS]]="Hold",0,IF(OR(AND(Veg_Table[[#This Row],[PRESCRIP]]="NW_No Work",Veg_Table[[#This Row],[VP_STATUS]]&lt;&gt;"No Work Required Under EVM"),AND(Veg_Table[[#This Row],[VP_STATUS]]="No Work Required Under EVM",Veg_Table[[#This Row],[PRESCRIP]]&lt;&gt;"NW_No Work")),1,0))</f>
        <v>0</v>
      </c>
      <c r="B1107" s="1">
        <f>IF(Veg_Table[[#This Row],[SPECIES]]="",1,0)</f>
        <v>0</v>
      </c>
      <c r="C1107" s="1">
        <f>IF(Veg_Table[[#This Row],[DIAMETER]]="",1,0)</f>
        <v>0</v>
      </c>
      <c r="D1107" s="1">
        <f>IF(Veg_Table[[#This Row],[HEIGHT]]="",1,0)</f>
        <v>0</v>
      </c>
      <c r="E110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07" s="1">
        <f>IF(AND(Veg_Table[[#This Row],[TAT_RESULT]]="ABATE",Veg_Table[[#This Row],[PRESCRIP]]="NW_No Work"),1,0)</f>
        <v>0</v>
      </c>
      <c r="G1107" s="1">
        <f>IF(OR(Veg_Table[[#This Row],[Prescription R-Scale]]="NA",Veg_Table[[#This Row],[Diameter R-Scale]]="NA"),0,IF(Veg_Table[[#This Row],[Diameter R-Scale]]&lt;&gt;Veg_Table[[#This Row],[Prescription R-Scale]],1,0))</f>
        <v>0</v>
      </c>
      <c r="H1107" s="1">
        <f>IF(OR(AND(Veg_Table[[#This Row],[PRESCRIP]]="BC_Br Rmv", Veg_Table[[#This Row],[WOOD_MAN]]&lt;&gt;"Not Needed"),AND(Veg_Table[[#This Row],[PRESCRIP]]="BCS_Br Rmv+Trt", Veg_Table[[#This Row],[WOOD_MAN]]&lt;&gt;"Not Needed")),1,0)</f>
        <v>0</v>
      </c>
      <c r="I1107" s="1">
        <f ca="1">IF(AND(Veg_Table[[#This Row],[Prescription_Changed]]="Yes",Veg_Table[[#This Row],[TAT_RESULT]]=""),1,0)</f>
        <v>0</v>
      </c>
      <c r="J1107" s="1">
        <f ca="1">SUM(Veg_Table[[#This Row],[Prescription and Status do not match]:[Prescription_Edited_And_TAT_Is_Blank]])</f>
        <v>0</v>
      </c>
      <c r="K1107" s="1">
        <f ca="1">IF(Veg_Table[[#This Row],[Sum of Errors]]&gt;0,1,0)</f>
        <v>0</v>
      </c>
      <c r="L1107" s="1">
        <f>1</f>
        <v>1</v>
      </c>
      <c r="M110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107" s="1">
        <f>IF(OR(MID(Veg_Table[[#This Row],[PRESCRIP]],2,1)="1",MID(Veg_Table[[#This Row],[PRESCRIP]],2,1)="2",MID(Veg_Table[[#This Row],[PRESCRIP]],2,1)="3",MID(Veg_Table[[#This Row],[PRESCRIP]],2,1)="4"),_xlfn.NUMBERVALUE(MID(Veg_Table[[#This Row],[PRESCRIP]],2,1)),"NA")</f>
        <v>1</v>
      </c>
      <c r="O1107" s="1">
        <f>WEEKNUM(Veg_Table[[#This Row],[EVM_LAST_EDITED_Day]],2)</f>
        <v>20</v>
      </c>
      <c r="P1107" s="25">
        <f>IFERROR(DATE(YEAR(Veg_Table[[#This Row],[EVM_LAST_EDITED2]]),MONTH(Veg_Table[[#This Row],[EVM_LAST_EDITED2]]),DAY(Veg_Table[[#This Row],[EVM_LAST_EDITED2]])),DATE(2019,1,1))</f>
        <v>43964</v>
      </c>
      <c r="Q1107" s="3">
        <f>VALUE(SUBSTITUTE(Veg_Table[[#This Row],[EVM_LAST_EDITED]],",",""))</f>
        <v>43964.534722222197</v>
      </c>
      <c r="R1107" s="1" t="str">
        <f>_xlfn.IFNA(IF(Veg_Table[[#This Row],[EVM_LAST_EDITOR]]="","zBlank EVM Last Editor",VLOOKUP(Veg_Table[[#This Row],[EVM_LAST_EDITOR]],Roster_Table[#All],4,FALSE)),"zAWRR Not in Roster")</f>
        <v>MGE</v>
      </c>
      <c r="S1107" s="1" t="str">
        <f>_xlfn.IFNA(IF(Veg_Table[[#This Row],[EVM_LAST_EDITOR]]="","zBlank EVM Last Editor",VLOOKUP(Veg_Table[[#This Row],[EVM_LAST_EDITOR]],Roster_Table[#All],16,FALSE)),"zCompany_AWRR not in Roster")</f>
        <v>MGE_Mountain G Enterprises</v>
      </c>
      <c r="T1107" s="2">
        <f>IFERROR(DATE(YEAR(Veg_Table[[#This Row],[Created2]]),MONTH(Veg_Table[[#This Row],[Created2]]),DAY(Veg_Table[[#This Row],[Created2]])),DATE(2019,1,1))</f>
        <v>43922</v>
      </c>
      <c r="U1107" s="3">
        <f>VALUE(SUBSTITUTE(Veg_Table[[#This Row],[Created]],",",""))</f>
        <v>43922.671539351897</v>
      </c>
      <c r="V1107" s="3" t="str">
        <f ca="1">IFERROR(_xlfn.IFNA(CELL("contents",INDIRECT(_xlfn.CONCAT("Veg_Table_Production_Data!",ADDRESS(MATCH(_xlfn.MAXIFS(#REF!,#REF!,"="&amp;Veg_Table[[#This Row],[AUTO_ID]],#REF!,"&lt;"&amp;Veg_Table[[#This Row],[EVM_LAST_EDITED_Day]]),#REF!,0),COLUMN(#REF!),4,1,)))),""),"")</f>
        <v/>
      </c>
      <c r="W1107" s="3" t="str">
        <f ca="1">IF(Veg_Table[[#This Row],[Previous_Prescription]]="","No",IF(Veg_Table[[#This Row],[Previous_Prescription]]=Veg_Table[[#This Row],[PRESCRIP]],"No","Yes"))</f>
        <v>No</v>
      </c>
      <c r="X1107" s="3" t="str">
        <f>IF(Veg_Table[[#This Row],[EVM_LAST_EDITED_Day]]=Veg_Table[[#This Row],[Created_Day]],"New","Old")</f>
        <v>Old</v>
      </c>
      <c r="Y1107" s="1">
        <f>IFERROR(IF(FIND("delete",LOWER(Veg_Table[[#This Row],[PI_COMMENTS]]))&gt;=1,1,0),0)</f>
        <v>0</v>
      </c>
      <c r="Z1107" s="1" t="str">
        <f>_xlfn.IFNA(IF(Veg_Table[[#This Row],[EVM_LAST_EDITOR]]="","Yes",VLOOKUP(Veg_Table[[#This Row],[EVM_LAST_EDITOR]],Roster_Table[#All],15,FALSE)),"Yes")</f>
        <v>Yes</v>
      </c>
      <c r="AA110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07" s="1" t="str">
        <f>_xlfn.IFNA(VLOOKUP(Veg_Table[[#This Row],[EVM_LAST_EDITOR]],Roster_Table[#All],3,FALSE),"zAWRR Not in Roster")</f>
        <v>Tyler</v>
      </c>
      <c r="AC1107" s="1" t="str">
        <f>_xlfn.IFNA(VLOOKUP(Veg_Table[[#This Row],[EVM_LAST_EDITOR]],Roster_Table[#All],2,FALSE),"zAWRR Not in Roster")</f>
        <v>Rey</v>
      </c>
      <c r="AD1107" s="1" t="str">
        <f>IF(_xlfn.CONCAT(Veg_Table[[#This Row],[First_Name]]," ",Veg_Table[[#This Row],[Last_Name]])="zAWRR Not in Roster zAWRR Not in Roster","zAWRR Not in Roster",_xlfn.CONCAT(Veg_Table[[#This Row],[First_Name]]," ",Veg_Table[[#This Row],[Last_Name]]))</f>
        <v>Tyler Rey</v>
      </c>
      <c r="AE1107">
        <v>2970028</v>
      </c>
      <c r="AF1107" t="s">
        <v>5415</v>
      </c>
      <c r="AG1107" t="s">
        <v>93</v>
      </c>
      <c r="AH1107" t="s">
        <v>1670</v>
      </c>
      <c r="AI1107" t="s">
        <v>1966</v>
      </c>
      <c r="AJ1107" t="s">
        <v>36</v>
      </c>
      <c r="AL1107" t="s">
        <v>22</v>
      </c>
      <c r="AM1107" t="s">
        <v>38</v>
      </c>
      <c r="AN1107" t="s">
        <v>25</v>
      </c>
      <c r="AO1107" t="s">
        <v>25</v>
      </c>
      <c r="AP1107">
        <v>8</v>
      </c>
      <c r="AQ1107">
        <v>63</v>
      </c>
      <c r="AR1107" t="s">
        <v>511</v>
      </c>
      <c r="AS1107" t="s">
        <v>45</v>
      </c>
      <c r="AT1107" t="s">
        <v>515</v>
      </c>
      <c r="AV1107" t="s">
        <v>512</v>
      </c>
      <c r="AW1107" t="s">
        <v>5447</v>
      </c>
      <c r="AZ1107"/>
      <c r="BB1107" s="4"/>
      <c r="BD1107" t="s">
        <v>29</v>
      </c>
      <c r="BE1107" t="s">
        <v>25</v>
      </c>
      <c r="BF1107" t="s">
        <v>513</v>
      </c>
      <c r="BI1107" s="3"/>
      <c r="BJ1107" t="s">
        <v>5417</v>
      </c>
      <c r="BK1107" s="30" t="s">
        <v>166</v>
      </c>
      <c r="BL1107" s="3">
        <v>43964.534722222219</v>
      </c>
      <c r="BM1107" t="s">
        <v>31</v>
      </c>
      <c r="BN1107" t="s">
        <v>32</v>
      </c>
      <c r="BP1107" t="s">
        <v>1671</v>
      </c>
      <c r="BQ1107" t="s">
        <v>1025</v>
      </c>
      <c r="BR1107" t="s">
        <v>28</v>
      </c>
      <c r="BS1107" t="s">
        <v>28</v>
      </c>
      <c r="BT1107" t="s">
        <v>166</v>
      </c>
      <c r="BU1107" s="3">
        <v>43922.671539351853</v>
      </c>
      <c r="BV1107" t="s">
        <v>803</v>
      </c>
      <c r="BW1107" s="3">
        <v>43964.64853619213</v>
      </c>
      <c r="BX1107" t="s">
        <v>5448</v>
      </c>
      <c r="CG1107"/>
      <c r="CH1107"/>
      <c r="CI1107"/>
      <c r="CY1107"/>
      <c r="DA1107"/>
      <c r="DF1107"/>
    </row>
    <row r="1108" spans="1:110" x14ac:dyDescent="0.25">
      <c r="A1108" s="1">
        <f>IF(Veg_Table[[#This Row],[VP_STATUS]]="Hold",0,IF(OR(AND(Veg_Table[[#This Row],[PRESCRIP]]="NW_No Work",Veg_Table[[#This Row],[VP_STATUS]]&lt;&gt;"No Work Required Under EVM"),AND(Veg_Table[[#This Row],[VP_STATUS]]="No Work Required Under EVM",Veg_Table[[#This Row],[PRESCRIP]]&lt;&gt;"NW_No Work")),1,0))</f>
        <v>0</v>
      </c>
      <c r="B1108" s="1">
        <f>IF(Veg_Table[[#This Row],[SPECIES]]="",1,0)</f>
        <v>0</v>
      </c>
      <c r="C1108" s="1">
        <f>IF(Veg_Table[[#This Row],[DIAMETER]]="",1,0)</f>
        <v>0</v>
      </c>
      <c r="D1108" s="1">
        <f>IF(Veg_Table[[#This Row],[HEIGHT]]="",1,0)</f>
        <v>0</v>
      </c>
      <c r="E110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08" s="1">
        <f>IF(AND(Veg_Table[[#This Row],[TAT_RESULT]]="ABATE",Veg_Table[[#This Row],[PRESCRIP]]="NW_No Work"),1,0)</f>
        <v>0</v>
      </c>
      <c r="G1108" s="1">
        <f>IF(OR(Veg_Table[[#This Row],[Prescription R-Scale]]="NA",Veg_Table[[#This Row],[Diameter R-Scale]]="NA"),0,IF(Veg_Table[[#This Row],[Diameter R-Scale]]&lt;&gt;Veg_Table[[#This Row],[Prescription R-Scale]],1,0))</f>
        <v>0</v>
      </c>
      <c r="H1108" s="1">
        <f>IF(OR(AND(Veg_Table[[#This Row],[PRESCRIP]]="BC_Br Rmv", Veg_Table[[#This Row],[WOOD_MAN]]&lt;&gt;"Not Needed"),AND(Veg_Table[[#This Row],[PRESCRIP]]="BCS_Br Rmv+Trt", Veg_Table[[#This Row],[WOOD_MAN]]&lt;&gt;"Not Needed")),1,0)</f>
        <v>0</v>
      </c>
      <c r="I1108" s="1">
        <f ca="1">IF(AND(Veg_Table[[#This Row],[Prescription_Changed]]="Yes",Veg_Table[[#This Row],[TAT_RESULT]]=""),1,0)</f>
        <v>0</v>
      </c>
      <c r="J1108" s="1">
        <f ca="1">SUM(Veg_Table[[#This Row],[Prescription and Status do not match]:[Prescription_Edited_And_TAT_Is_Blank]])</f>
        <v>0</v>
      </c>
      <c r="K1108" s="1">
        <f ca="1">IF(Veg_Table[[#This Row],[Sum of Errors]]&gt;0,1,0)</f>
        <v>0</v>
      </c>
      <c r="L1108" s="1">
        <f>1</f>
        <v>1</v>
      </c>
      <c r="M110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108" s="1">
        <f>IF(OR(MID(Veg_Table[[#This Row],[PRESCRIP]],2,1)="1",MID(Veg_Table[[#This Row],[PRESCRIP]],2,1)="2",MID(Veg_Table[[#This Row],[PRESCRIP]],2,1)="3",MID(Veg_Table[[#This Row],[PRESCRIP]],2,1)="4"),_xlfn.NUMBERVALUE(MID(Veg_Table[[#This Row],[PRESCRIP]],2,1)),"NA")</f>
        <v>1</v>
      </c>
      <c r="O1108" s="1">
        <f>WEEKNUM(Veg_Table[[#This Row],[EVM_LAST_EDITED_Day]],2)</f>
        <v>20</v>
      </c>
      <c r="P1108" s="25">
        <f>IFERROR(DATE(YEAR(Veg_Table[[#This Row],[EVM_LAST_EDITED2]]),MONTH(Veg_Table[[#This Row],[EVM_LAST_EDITED2]]),DAY(Veg_Table[[#This Row],[EVM_LAST_EDITED2]])),DATE(2019,1,1))</f>
        <v>43964</v>
      </c>
      <c r="Q1108" s="3">
        <f>VALUE(SUBSTITUTE(Veg_Table[[#This Row],[EVM_LAST_EDITED]],",",""))</f>
        <v>43964.534907407397</v>
      </c>
      <c r="R1108" s="1" t="str">
        <f>_xlfn.IFNA(IF(Veg_Table[[#This Row],[EVM_LAST_EDITOR]]="","zBlank EVM Last Editor",VLOOKUP(Veg_Table[[#This Row],[EVM_LAST_EDITOR]],Roster_Table[#All],4,FALSE)),"zAWRR Not in Roster")</f>
        <v>MGE</v>
      </c>
      <c r="S1108" s="1" t="str">
        <f>_xlfn.IFNA(IF(Veg_Table[[#This Row],[EVM_LAST_EDITOR]]="","zBlank EVM Last Editor",VLOOKUP(Veg_Table[[#This Row],[EVM_LAST_EDITOR]],Roster_Table[#All],16,FALSE)),"zCompany_AWRR not in Roster")</f>
        <v>MGE_Mountain G Enterprises</v>
      </c>
      <c r="T1108" s="2">
        <f>IFERROR(DATE(YEAR(Veg_Table[[#This Row],[Created2]]),MONTH(Veg_Table[[#This Row],[Created2]]),DAY(Veg_Table[[#This Row],[Created2]])),DATE(2019,1,1))</f>
        <v>43922</v>
      </c>
      <c r="U1108" s="3">
        <f>VALUE(SUBSTITUTE(Veg_Table[[#This Row],[Created]],",",""))</f>
        <v>43922.674375000002</v>
      </c>
      <c r="V1108" s="3" t="str">
        <f ca="1">IFERROR(_xlfn.IFNA(CELL("contents",INDIRECT(_xlfn.CONCAT("Veg_Table_Production_Data!",ADDRESS(MATCH(_xlfn.MAXIFS(#REF!,#REF!,"="&amp;Veg_Table[[#This Row],[AUTO_ID]],#REF!,"&lt;"&amp;Veg_Table[[#This Row],[EVM_LAST_EDITED_Day]]),#REF!,0),COLUMN(#REF!),4,1,)))),""),"")</f>
        <v/>
      </c>
      <c r="W1108" s="3" t="str">
        <f ca="1">IF(Veg_Table[[#This Row],[Previous_Prescription]]="","No",IF(Veg_Table[[#This Row],[Previous_Prescription]]=Veg_Table[[#This Row],[PRESCRIP]],"No","Yes"))</f>
        <v>No</v>
      </c>
      <c r="X1108" s="3" t="str">
        <f>IF(Veg_Table[[#This Row],[EVM_LAST_EDITED_Day]]=Veg_Table[[#This Row],[Created_Day]],"New","Old")</f>
        <v>Old</v>
      </c>
      <c r="Y1108" s="1">
        <f>IFERROR(IF(FIND("delete",LOWER(Veg_Table[[#This Row],[PI_COMMENTS]]))&gt;=1,1,0),0)</f>
        <v>0</v>
      </c>
      <c r="Z1108" s="1" t="str">
        <f>_xlfn.IFNA(IF(Veg_Table[[#This Row],[EVM_LAST_EDITOR]]="","Yes",VLOOKUP(Veg_Table[[#This Row],[EVM_LAST_EDITOR]],Roster_Table[#All],15,FALSE)),"Yes")</f>
        <v>Yes</v>
      </c>
      <c r="AA110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08" s="1" t="str">
        <f>_xlfn.IFNA(VLOOKUP(Veg_Table[[#This Row],[EVM_LAST_EDITOR]],Roster_Table[#All],3,FALSE),"zAWRR Not in Roster")</f>
        <v>Tyler</v>
      </c>
      <c r="AC1108" s="1" t="str">
        <f>_xlfn.IFNA(VLOOKUP(Veg_Table[[#This Row],[EVM_LAST_EDITOR]],Roster_Table[#All],2,FALSE),"zAWRR Not in Roster")</f>
        <v>Rey</v>
      </c>
      <c r="AD1108" s="1" t="str">
        <f>IF(_xlfn.CONCAT(Veg_Table[[#This Row],[First_Name]]," ",Veg_Table[[#This Row],[Last_Name]])="zAWRR Not in Roster zAWRR Not in Roster","zAWRR Not in Roster",_xlfn.CONCAT(Veg_Table[[#This Row],[First_Name]]," ",Veg_Table[[#This Row],[Last_Name]]))</f>
        <v>Tyler Rey</v>
      </c>
      <c r="AE1108">
        <v>2970029</v>
      </c>
      <c r="AF1108" t="s">
        <v>5444</v>
      </c>
      <c r="AG1108" t="s">
        <v>93</v>
      </c>
      <c r="AH1108" t="s">
        <v>1670</v>
      </c>
      <c r="AI1108" t="s">
        <v>1966</v>
      </c>
      <c r="AJ1108" t="s">
        <v>36</v>
      </c>
      <c r="AL1108" t="s">
        <v>22</v>
      </c>
      <c r="AM1108" t="s">
        <v>38</v>
      </c>
      <c r="AN1108" t="s">
        <v>25</v>
      </c>
      <c r="AO1108" t="s">
        <v>25</v>
      </c>
      <c r="AP1108">
        <v>8</v>
      </c>
      <c r="AQ1108">
        <v>66</v>
      </c>
      <c r="AR1108" t="s">
        <v>511</v>
      </c>
      <c r="AS1108" t="s">
        <v>45</v>
      </c>
      <c r="AT1108" t="s">
        <v>515</v>
      </c>
      <c r="AV1108" t="s">
        <v>512</v>
      </c>
      <c r="AW1108" t="s">
        <v>5445</v>
      </c>
      <c r="AZ1108"/>
      <c r="BB1108" s="4"/>
      <c r="BD1108" t="s">
        <v>29</v>
      </c>
      <c r="BE1108" t="s">
        <v>25</v>
      </c>
      <c r="BF1108" t="s">
        <v>513</v>
      </c>
      <c r="BI1108" s="3"/>
      <c r="BJ1108" t="s">
        <v>5417</v>
      </c>
      <c r="BK1108" s="30" t="s">
        <v>166</v>
      </c>
      <c r="BL1108" s="3">
        <v>43964.534907407404</v>
      </c>
      <c r="BM1108" t="s">
        <v>31</v>
      </c>
      <c r="BN1108" t="s">
        <v>32</v>
      </c>
      <c r="BP1108" t="s">
        <v>1671</v>
      </c>
      <c r="BQ1108" t="s">
        <v>1025</v>
      </c>
      <c r="BR1108" t="s">
        <v>28</v>
      </c>
      <c r="BS1108" t="s">
        <v>28</v>
      </c>
      <c r="BT1108" t="s">
        <v>166</v>
      </c>
      <c r="BU1108" s="3">
        <v>43922.674375000002</v>
      </c>
      <c r="BV1108" t="s">
        <v>803</v>
      </c>
      <c r="BW1108" s="3">
        <v>43964.64853619213</v>
      </c>
      <c r="BX1108" t="s">
        <v>5446</v>
      </c>
      <c r="CG1108"/>
      <c r="CH1108"/>
      <c r="CI1108"/>
      <c r="CY1108"/>
      <c r="DA1108"/>
      <c r="DF1108"/>
    </row>
    <row r="1109" spans="1:110" x14ac:dyDescent="0.25">
      <c r="A1109" s="1">
        <f>IF(Veg_Table[[#This Row],[VP_STATUS]]="Hold",0,IF(OR(AND(Veg_Table[[#This Row],[PRESCRIP]]="NW_No Work",Veg_Table[[#This Row],[VP_STATUS]]&lt;&gt;"No Work Required Under EVM"),AND(Veg_Table[[#This Row],[VP_STATUS]]="No Work Required Under EVM",Veg_Table[[#This Row],[PRESCRIP]]&lt;&gt;"NW_No Work")),1,0))</f>
        <v>0</v>
      </c>
      <c r="B1109" s="1">
        <f>IF(Veg_Table[[#This Row],[SPECIES]]="",1,0)</f>
        <v>0</v>
      </c>
      <c r="C1109" s="1">
        <f>IF(Veg_Table[[#This Row],[DIAMETER]]="",1,0)</f>
        <v>0</v>
      </c>
      <c r="D1109" s="1">
        <f>IF(Veg_Table[[#This Row],[HEIGHT]]="",1,0)</f>
        <v>0</v>
      </c>
      <c r="E110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09" s="1">
        <f>IF(AND(Veg_Table[[#This Row],[TAT_RESULT]]="ABATE",Veg_Table[[#This Row],[PRESCRIP]]="NW_No Work"),1,0)</f>
        <v>0</v>
      </c>
      <c r="G1109" s="1">
        <f>IF(OR(Veg_Table[[#This Row],[Prescription R-Scale]]="NA",Veg_Table[[#This Row],[Diameter R-Scale]]="NA"),0,IF(Veg_Table[[#This Row],[Diameter R-Scale]]&lt;&gt;Veg_Table[[#This Row],[Prescription R-Scale]],1,0))</f>
        <v>0</v>
      </c>
      <c r="H1109" s="1">
        <f>IF(OR(AND(Veg_Table[[#This Row],[PRESCRIP]]="BC_Br Rmv", Veg_Table[[#This Row],[WOOD_MAN]]&lt;&gt;"Not Needed"),AND(Veg_Table[[#This Row],[PRESCRIP]]="BCS_Br Rmv+Trt", Veg_Table[[#This Row],[WOOD_MAN]]&lt;&gt;"Not Needed")),1,0)</f>
        <v>0</v>
      </c>
      <c r="I1109" s="1">
        <f ca="1">IF(AND(Veg_Table[[#This Row],[Prescription_Changed]]="Yes",Veg_Table[[#This Row],[TAT_RESULT]]=""),1,0)</f>
        <v>0</v>
      </c>
      <c r="J1109" s="1">
        <f ca="1">SUM(Veg_Table[[#This Row],[Prescription and Status do not match]:[Prescription_Edited_And_TAT_Is_Blank]])</f>
        <v>0</v>
      </c>
      <c r="K1109" s="1">
        <f ca="1">IF(Veg_Table[[#This Row],[Sum of Errors]]&gt;0,1,0)</f>
        <v>0</v>
      </c>
      <c r="L1109" s="1">
        <f>1</f>
        <v>1</v>
      </c>
      <c r="M110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109" s="1">
        <f>IF(OR(MID(Veg_Table[[#This Row],[PRESCRIP]],2,1)="1",MID(Veg_Table[[#This Row],[PRESCRIP]],2,1)="2",MID(Veg_Table[[#This Row],[PRESCRIP]],2,1)="3",MID(Veg_Table[[#This Row],[PRESCRIP]],2,1)="4"),_xlfn.NUMBERVALUE(MID(Veg_Table[[#This Row],[PRESCRIP]],2,1)),"NA")</f>
        <v>3</v>
      </c>
      <c r="O1109" s="1">
        <f>WEEKNUM(Veg_Table[[#This Row],[EVM_LAST_EDITED_Day]],2)</f>
        <v>20</v>
      </c>
      <c r="P1109" s="25">
        <f>IFERROR(DATE(YEAR(Veg_Table[[#This Row],[EVM_LAST_EDITED2]]),MONTH(Veg_Table[[#This Row],[EVM_LAST_EDITED2]]),DAY(Veg_Table[[#This Row],[EVM_LAST_EDITED2]])),DATE(2019,1,1))</f>
        <v>43964</v>
      </c>
      <c r="Q1109" s="3">
        <f>VALUE(SUBSTITUTE(Veg_Table[[#This Row],[EVM_LAST_EDITED]],",",""))</f>
        <v>43964.535833333299</v>
      </c>
      <c r="R1109" s="1" t="str">
        <f>_xlfn.IFNA(IF(Veg_Table[[#This Row],[EVM_LAST_EDITOR]]="","zBlank EVM Last Editor",VLOOKUP(Veg_Table[[#This Row],[EVM_LAST_EDITOR]],Roster_Table[#All],4,FALSE)),"zAWRR Not in Roster")</f>
        <v>FCO</v>
      </c>
      <c r="S1109" s="1" t="str">
        <f>_xlfn.IFNA(IF(Veg_Table[[#This Row],[EVM_LAST_EDITOR]]="","zBlank EVM Last Editor",VLOOKUP(Veg_Table[[#This Row],[EVM_LAST_EDITOR]],Roster_Table[#All],16,FALSE)),"zCompany_AWRR not in Roster")</f>
        <v>FCO_Forester’s Co-op</v>
      </c>
      <c r="T1109" s="2">
        <f>IFERROR(DATE(YEAR(Veg_Table[[#This Row],[Created2]]),MONTH(Veg_Table[[#This Row],[Created2]]),DAY(Veg_Table[[#This Row],[Created2]])),DATE(2019,1,1))</f>
        <v>43728</v>
      </c>
      <c r="U1109" s="3">
        <f>VALUE(SUBSTITUTE(Veg_Table[[#This Row],[Created]],",",""))</f>
        <v>43728.4772337963</v>
      </c>
      <c r="V1109" s="3" t="str">
        <f ca="1">IFERROR(_xlfn.IFNA(CELL("contents",INDIRECT(_xlfn.CONCAT("Veg_Table_Production_Data!",ADDRESS(MATCH(_xlfn.MAXIFS(#REF!,#REF!,"="&amp;Veg_Table[[#This Row],[AUTO_ID]],#REF!,"&lt;"&amp;Veg_Table[[#This Row],[EVM_LAST_EDITED_Day]]),#REF!,0),COLUMN(#REF!),4,1,)))),""),"")</f>
        <v/>
      </c>
      <c r="W1109" s="3" t="str">
        <f ca="1">IF(Veg_Table[[#This Row],[Previous_Prescription]]="","No",IF(Veg_Table[[#This Row],[Previous_Prescription]]=Veg_Table[[#This Row],[PRESCRIP]],"No","Yes"))</f>
        <v>No</v>
      </c>
      <c r="X1109" s="3" t="str">
        <f>IF(Veg_Table[[#This Row],[EVM_LAST_EDITED_Day]]=Veg_Table[[#This Row],[Created_Day]],"New","Old")</f>
        <v>Old</v>
      </c>
      <c r="Y1109" s="1">
        <f>IFERROR(IF(FIND("delete",LOWER(Veg_Table[[#This Row],[PI_COMMENTS]]))&gt;=1,1,0),0)</f>
        <v>0</v>
      </c>
      <c r="Z1109" s="1" t="str">
        <f>_xlfn.IFNA(IF(Veg_Table[[#This Row],[EVM_LAST_EDITOR]]="","Yes",VLOOKUP(Veg_Table[[#This Row],[EVM_LAST_EDITOR]],Roster_Table[#All],15,FALSE)),"Yes")</f>
        <v>Yes</v>
      </c>
      <c r="AA110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09" s="1" t="str">
        <f>_xlfn.IFNA(VLOOKUP(Veg_Table[[#This Row],[EVM_LAST_EDITOR]],Roster_Table[#All],3,FALSE),"zAWRR Not in Roster")</f>
        <v>Sierra</v>
      </c>
      <c r="AC1109" s="1" t="str">
        <f>_xlfn.IFNA(VLOOKUP(Veg_Table[[#This Row],[EVM_LAST_EDITOR]],Roster_Table[#All],2,FALSE),"zAWRR Not in Roster")</f>
        <v>Monroe</v>
      </c>
      <c r="AD1109" s="1" t="str">
        <f>IF(_xlfn.CONCAT(Veg_Table[[#This Row],[First_Name]]," ",Veg_Table[[#This Row],[Last_Name]])="zAWRR Not in Roster zAWRR Not in Roster","zAWRR Not in Roster",_xlfn.CONCAT(Veg_Table[[#This Row],[First_Name]]," ",Veg_Table[[#This Row],[Last_Name]]))</f>
        <v>Sierra Monroe</v>
      </c>
      <c r="AE1109">
        <v>1762649</v>
      </c>
      <c r="AF1109" t="s">
        <v>5079</v>
      </c>
      <c r="AG1109" t="s">
        <v>30</v>
      </c>
      <c r="AH1109" t="s">
        <v>5073</v>
      </c>
      <c r="AI1109" t="s">
        <v>5080</v>
      </c>
      <c r="AJ1109" t="s">
        <v>36</v>
      </c>
      <c r="AL1109" t="s">
        <v>822</v>
      </c>
      <c r="AM1109" t="s">
        <v>46</v>
      </c>
      <c r="AN1109" t="s">
        <v>25</v>
      </c>
      <c r="AO1109" t="s">
        <v>43</v>
      </c>
      <c r="AP1109">
        <v>25</v>
      </c>
      <c r="AQ1109">
        <v>50</v>
      </c>
      <c r="AR1109" t="s">
        <v>511</v>
      </c>
      <c r="AS1109" t="s">
        <v>51</v>
      </c>
      <c r="AT1109" t="s">
        <v>522</v>
      </c>
      <c r="AU1109" t="s">
        <v>25</v>
      </c>
      <c r="AV1109" t="s">
        <v>512</v>
      </c>
      <c r="AW1109" t="s">
        <v>5081</v>
      </c>
      <c r="AZ1109"/>
      <c r="BB1109" s="4"/>
      <c r="BD1109" t="s">
        <v>29</v>
      </c>
      <c r="BI1109" s="3"/>
      <c r="BJ1109" t="s">
        <v>5082</v>
      </c>
      <c r="BK1109" s="30" t="s">
        <v>518</v>
      </c>
      <c r="BL1109" s="3">
        <v>43964.535833333335</v>
      </c>
      <c r="BM1109" t="s">
        <v>31</v>
      </c>
      <c r="BN1109" t="s">
        <v>32</v>
      </c>
      <c r="BO1109" t="s">
        <v>5076</v>
      </c>
      <c r="BP1109" t="s">
        <v>5077</v>
      </c>
      <c r="BQ1109" t="s">
        <v>826</v>
      </c>
      <c r="BR1109" t="s">
        <v>28</v>
      </c>
      <c r="BS1109" t="s">
        <v>28</v>
      </c>
      <c r="BT1109" t="s">
        <v>874</v>
      </c>
      <c r="BU1109" s="3">
        <v>43728.477233796293</v>
      </c>
      <c r="BV1109" t="s">
        <v>803</v>
      </c>
      <c r="BW1109" s="3">
        <v>43964.648442708334</v>
      </c>
      <c r="BX1109" t="s">
        <v>5083</v>
      </c>
      <c r="CG1109"/>
      <c r="CH1109"/>
      <c r="CI1109"/>
      <c r="CY1109"/>
      <c r="DA1109"/>
      <c r="DF1109"/>
    </row>
    <row r="1110" spans="1:110" x14ac:dyDescent="0.25">
      <c r="A1110" s="1">
        <f>IF(Veg_Table[[#This Row],[VP_STATUS]]="Hold",0,IF(OR(AND(Veg_Table[[#This Row],[PRESCRIP]]="NW_No Work",Veg_Table[[#This Row],[VP_STATUS]]&lt;&gt;"No Work Required Under EVM"),AND(Veg_Table[[#This Row],[VP_STATUS]]="No Work Required Under EVM",Veg_Table[[#This Row],[PRESCRIP]]&lt;&gt;"NW_No Work")),1,0))</f>
        <v>0</v>
      </c>
      <c r="B1110" s="1">
        <f>IF(Veg_Table[[#This Row],[SPECIES]]="",1,0)</f>
        <v>0</v>
      </c>
      <c r="C1110" s="1">
        <f>IF(Veg_Table[[#This Row],[DIAMETER]]="",1,0)</f>
        <v>0</v>
      </c>
      <c r="D1110" s="1">
        <f>IF(Veg_Table[[#This Row],[HEIGHT]]="",1,0)</f>
        <v>0</v>
      </c>
      <c r="E111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10" s="1">
        <f>IF(AND(Veg_Table[[#This Row],[TAT_RESULT]]="ABATE",Veg_Table[[#This Row],[PRESCRIP]]="NW_No Work"),1,0)</f>
        <v>0</v>
      </c>
      <c r="G1110" s="1">
        <f>IF(OR(Veg_Table[[#This Row],[Prescription R-Scale]]="NA",Veg_Table[[#This Row],[Diameter R-Scale]]="NA"),0,IF(Veg_Table[[#This Row],[Diameter R-Scale]]&lt;&gt;Veg_Table[[#This Row],[Prescription R-Scale]],1,0))</f>
        <v>0</v>
      </c>
      <c r="H1110" s="1">
        <f>IF(OR(AND(Veg_Table[[#This Row],[PRESCRIP]]="BC_Br Rmv", Veg_Table[[#This Row],[WOOD_MAN]]&lt;&gt;"Not Needed"),AND(Veg_Table[[#This Row],[PRESCRIP]]="BCS_Br Rmv+Trt", Veg_Table[[#This Row],[WOOD_MAN]]&lt;&gt;"Not Needed")),1,0)</f>
        <v>0</v>
      </c>
      <c r="I1110" s="1">
        <f ca="1">IF(AND(Veg_Table[[#This Row],[Prescription_Changed]]="Yes",Veg_Table[[#This Row],[TAT_RESULT]]=""),1,0)</f>
        <v>0</v>
      </c>
      <c r="J1110" s="1">
        <f ca="1">SUM(Veg_Table[[#This Row],[Prescription and Status do not match]:[Prescription_Edited_And_TAT_Is_Blank]])</f>
        <v>0</v>
      </c>
      <c r="K1110" s="1">
        <f ca="1">IF(Veg_Table[[#This Row],[Sum of Errors]]&gt;0,1,0)</f>
        <v>0</v>
      </c>
      <c r="L1110" s="1">
        <f>1</f>
        <v>1</v>
      </c>
      <c r="M111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110" s="1" t="str">
        <f>IF(OR(MID(Veg_Table[[#This Row],[PRESCRIP]],2,1)="1",MID(Veg_Table[[#This Row],[PRESCRIP]],2,1)="2",MID(Veg_Table[[#This Row],[PRESCRIP]],2,1)="3",MID(Veg_Table[[#This Row],[PRESCRIP]],2,1)="4"),_xlfn.NUMBERVALUE(MID(Veg_Table[[#This Row],[PRESCRIP]],2,1)),"NA")</f>
        <v>NA</v>
      </c>
      <c r="O1110" s="1">
        <f>WEEKNUM(Veg_Table[[#This Row],[EVM_LAST_EDITED_Day]],2)</f>
        <v>20</v>
      </c>
      <c r="P1110" s="25">
        <f>IFERROR(DATE(YEAR(Veg_Table[[#This Row],[EVM_LAST_EDITED2]]),MONTH(Veg_Table[[#This Row],[EVM_LAST_EDITED2]]),DAY(Veg_Table[[#This Row],[EVM_LAST_EDITED2]])),DATE(2019,1,1))</f>
        <v>43964</v>
      </c>
      <c r="Q1110" s="3">
        <f>VALUE(SUBSTITUTE(Veg_Table[[#This Row],[EVM_LAST_EDITED]],",",""))</f>
        <v>43964.536105231498</v>
      </c>
      <c r="R1110" s="1" t="str">
        <f>_xlfn.IFNA(IF(Veg_Table[[#This Row],[EVM_LAST_EDITOR]]="","zBlank EVM Last Editor",VLOOKUP(Veg_Table[[#This Row],[EVM_LAST_EDITOR]],Roster_Table[#All],4,FALSE)),"zAWRR Not in Roster")</f>
        <v>AEA</v>
      </c>
      <c r="S1110" s="1" t="str">
        <f>_xlfn.IFNA(IF(Veg_Table[[#This Row],[EVM_LAST_EDITOR]]="","zBlank EVM Last Editor",VLOOKUP(Veg_Table[[#This Row],[EVM_LAST_EDITOR]],Roster_Table[#All],16,FALSE)),"zCompany_AWRR not in Roster")</f>
        <v>Not in Sierra Roster</v>
      </c>
      <c r="T1110" s="2">
        <f>IFERROR(DATE(YEAR(Veg_Table[[#This Row],[Created2]]),MONTH(Veg_Table[[#This Row],[Created2]]),DAY(Veg_Table[[#This Row],[Created2]])),DATE(2019,1,1))</f>
        <v>43934</v>
      </c>
      <c r="U1110" s="3">
        <f>VALUE(SUBSTITUTE(Veg_Table[[#This Row],[Created]],",",""))</f>
        <v>43934.663032407399</v>
      </c>
      <c r="V1110" s="3" t="str">
        <f ca="1">IFERROR(_xlfn.IFNA(CELL("contents",INDIRECT(_xlfn.CONCAT("Veg_Table_Production_Data!",ADDRESS(MATCH(_xlfn.MAXIFS(#REF!,#REF!,"="&amp;Veg_Table[[#This Row],[AUTO_ID]],#REF!,"&lt;"&amp;Veg_Table[[#This Row],[EVM_LAST_EDITED_Day]]),#REF!,0),COLUMN(#REF!),4,1,)))),""),"")</f>
        <v/>
      </c>
      <c r="W1110" s="3" t="str">
        <f ca="1">IF(Veg_Table[[#This Row],[Previous_Prescription]]="","No",IF(Veg_Table[[#This Row],[Previous_Prescription]]=Veg_Table[[#This Row],[PRESCRIP]],"No","Yes"))</f>
        <v>No</v>
      </c>
      <c r="X1110" s="3" t="str">
        <f>IF(Veg_Table[[#This Row],[EVM_LAST_EDITED_Day]]=Veg_Table[[#This Row],[Created_Day]],"New","Old")</f>
        <v>Old</v>
      </c>
      <c r="Y1110" s="1">
        <f>IFERROR(IF(FIND("delete",LOWER(Veg_Table[[#This Row],[PI_COMMENTS]]))&gt;=1,1,0),0)</f>
        <v>0</v>
      </c>
      <c r="Z1110" s="1" t="str">
        <f>_xlfn.IFNA(IF(Veg_Table[[#This Row],[EVM_LAST_EDITOR]]="","Yes",VLOOKUP(Veg_Table[[#This Row],[EVM_LAST_EDITOR]],Roster_Table[#All],15,FALSE)),"Yes")</f>
        <v>No</v>
      </c>
      <c r="AA111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10" s="1" t="str">
        <f>_xlfn.IFNA(VLOOKUP(Veg_Table[[#This Row],[EVM_LAST_EDITOR]],Roster_Table[#All],3,FALSE),"zAWRR Not in Roster")</f>
        <v>Drew</v>
      </c>
      <c r="AC1110" s="1" t="str">
        <f>_xlfn.IFNA(VLOOKUP(Veg_Table[[#This Row],[EVM_LAST_EDITOR]],Roster_Table[#All],2,FALSE),"zAWRR Not in Roster")</f>
        <v>Berlfein</v>
      </c>
      <c r="AD1110" s="1" t="str">
        <f>IF(_xlfn.CONCAT(Veg_Table[[#This Row],[First_Name]]," ",Veg_Table[[#This Row],[Last_Name]])="zAWRR Not in Roster zAWRR Not in Roster","zAWRR Not in Roster",_xlfn.CONCAT(Veg_Table[[#This Row],[First_Name]]," ",Veg_Table[[#This Row],[Last_Name]]))</f>
        <v>Drew Berlfein</v>
      </c>
      <c r="AE1110">
        <v>3099259</v>
      </c>
      <c r="AF1110" t="s">
        <v>2743</v>
      </c>
      <c r="AG1110" t="s">
        <v>93</v>
      </c>
      <c r="AH1110" t="s">
        <v>2695</v>
      </c>
      <c r="AI1110" t="s">
        <v>2633</v>
      </c>
      <c r="AJ1110" t="s">
        <v>820</v>
      </c>
      <c r="AL1110" t="s">
        <v>22</v>
      </c>
      <c r="AM1110" t="s">
        <v>40</v>
      </c>
      <c r="AN1110" t="s">
        <v>25</v>
      </c>
      <c r="AO1110" t="s">
        <v>25</v>
      </c>
      <c r="AP1110">
        <v>8</v>
      </c>
      <c r="AQ1110">
        <v>40</v>
      </c>
      <c r="AR1110" t="s">
        <v>511</v>
      </c>
      <c r="AS1110" t="s">
        <v>56</v>
      </c>
      <c r="AT1110" t="s">
        <v>26</v>
      </c>
      <c r="AV1110" t="s">
        <v>512</v>
      </c>
      <c r="AW1110" t="s">
        <v>2813</v>
      </c>
      <c r="AX1110" t="s">
        <v>534</v>
      </c>
      <c r="AZ1110">
        <v>5585883</v>
      </c>
      <c r="BA1110" t="s">
        <v>45</v>
      </c>
      <c r="BB1110" s="4">
        <v>43964.535870011576</v>
      </c>
      <c r="BC1110" t="s">
        <v>4003</v>
      </c>
      <c r="BD1110" t="s">
        <v>29</v>
      </c>
      <c r="BE1110" t="s">
        <v>25</v>
      </c>
      <c r="BF1110" t="s">
        <v>513</v>
      </c>
      <c r="BI1110" s="3"/>
      <c r="BJ1110" t="s">
        <v>2811</v>
      </c>
      <c r="BK1110" s="30" t="s">
        <v>533</v>
      </c>
      <c r="BL1110" s="3">
        <v>43964.536105231484</v>
      </c>
      <c r="BM1110" t="s">
        <v>31</v>
      </c>
      <c r="BN1110" t="s">
        <v>32</v>
      </c>
      <c r="BP1110" t="s">
        <v>2708</v>
      </c>
      <c r="BQ1110" t="s">
        <v>1025</v>
      </c>
      <c r="BR1110" t="s">
        <v>28</v>
      </c>
      <c r="BS1110" t="s">
        <v>28</v>
      </c>
      <c r="BT1110" t="s">
        <v>140</v>
      </c>
      <c r="BU1110" s="3">
        <v>43934.663032407407</v>
      </c>
      <c r="BV1110" t="s">
        <v>803</v>
      </c>
      <c r="BW1110" s="3">
        <v>43964.565450023147</v>
      </c>
      <c r="BX1110" t="s">
        <v>2744</v>
      </c>
      <c r="CG1110"/>
      <c r="CH1110"/>
      <c r="CI1110"/>
      <c r="CY1110"/>
      <c r="DA1110"/>
      <c r="DF1110"/>
    </row>
    <row r="1111" spans="1:110" x14ac:dyDescent="0.25">
      <c r="A1111" s="1">
        <f>IF(Veg_Table[[#This Row],[VP_STATUS]]="Hold",0,IF(OR(AND(Veg_Table[[#This Row],[PRESCRIP]]="NW_No Work",Veg_Table[[#This Row],[VP_STATUS]]&lt;&gt;"No Work Required Under EVM"),AND(Veg_Table[[#This Row],[VP_STATUS]]="No Work Required Under EVM",Veg_Table[[#This Row],[PRESCRIP]]&lt;&gt;"NW_No Work")),1,0))</f>
        <v>0</v>
      </c>
      <c r="B1111" s="1">
        <f>IF(Veg_Table[[#This Row],[SPECIES]]="",1,0)</f>
        <v>0</v>
      </c>
      <c r="C1111" s="1">
        <f>IF(Veg_Table[[#This Row],[DIAMETER]]="",1,0)</f>
        <v>0</v>
      </c>
      <c r="D1111" s="1">
        <f>IF(Veg_Table[[#This Row],[HEIGHT]]="",1,0)</f>
        <v>0</v>
      </c>
      <c r="E111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11" s="1">
        <f>IF(AND(Veg_Table[[#This Row],[TAT_RESULT]]="ABATE",Veg_Table[[#This Row],[PRESCRIP]]="NW_No Work"),1,0)</f>
        <v>0</v>
      </c>
      <c r="G1111" s="1">
        <f>IF(OR(Veg_Table[[#This Row],[Prescription R-Scale]]="NA",Veg_Table[[#This Row],[Diameter R-Scale]]="NA"),0,IF(Veg_Table[[#This Row],[Diameter R-Scale]]&lt;&gt;Veg_Table[[#This Row],[Prescription R-Scale]],1,0))</f>
        <v>0</v>
      </c>
      <c r="H1111" s="1">
        <f>IF(OR(AND(Veg_Table[[#This Row],[PRESCRIP]]="BC_Br Rmv", Veg_Table[[#This Row],[WOOD_MAN]]&lt;&gt;"Not Needed"),AND(Veg_Table[[#This Row],[PRESCRIP]]="BCS_Br Rmv+Trt", Veg_Table[[#This Row],[WOOD_MAN]]&lt;&gt;"Not Needed")),1,0)</f>
        <v>0</v>
      </c>
      <c r="I1111" s="1">
        <f ca="1">IF(AND(Veg_Table[[#This Row],[Prescription_Changed]]="Yes",Veg_Table[[#This Row],[TAT_RESULT]]=""),1,0)</f>
        <v>0</v>
      </c>
      <c r="J1111" s="1">
        <f ca="1">SUM(Veg_Table[[#This Row],[Prescription and Status do not match]:[Prescription_Edited_And_TAT_Is_Blank]])</f>
        <v>0</v>
      </c>
      <c r="K1111" s="1">
        <f ca="1">IF(Veg_Table[[#This Row],[Sum of Errors]]&gt;0,1,0)</f>
        <v>0</v>
      </c>
      <c r="L1111" s="1">
        <f>1</f>
        <v>1</v>
      </c>
      <c r="M1111"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111" s="1" t="str">
        <f>IF(OR(MID(Veg_Table[[#This Row],[PRESCRIP]],2,1)="1",MID(Veg_Table[[#This Row],[PRESCRIP]],2,1)="2",MID(Veg_Table[[#This Row],[PRESCRIP]],2,1)="3",MID(Veg_Table[[#This Row],[PRESCRIP]],2,1)="4"),_xlfn.NUMBERVALUE(MID(Veg_Table[[#This Row],[PRESCRIP]],2,1)),"NA")</f>
        <v>NA</v>
      </c>
      <c r="O1111" s="1">
        <f>WEEKNUM(Veg_Table[[#This Row],[EVM_LAST_EDITED_Day]],2)</f>
        <v>20</v>
      </c>
      <c r="P1111" s="25">
        <f>IFERROR(DATE(YEAR(Veg_Table[[#This Row],[EVM_LAST_EDITED2]]),MONTH(Veg_Table[[#This Row],[EVM_LAST_EDITED2]]),DAY(Veg_Table[[#This Row],[EVM_LAST_EDITED2]])),DATE(2019,1,1))</f>
        <v>43964</v>
      </c>
      <c r="Q1111" s="3">
        <f>VALUE(SUBSTITUTE(Veg_Table[[#This Row],[EVM_LAST_EDITED]],",",""))</f>
        <v>43964.544513888803</v>
      </c>
      <c r="R1111" s="1" t="str">
        <f>_xlfn.IFNA(IF(Veg_Table[[#This Row],[EVM_LAST_EDITOR]]="","zBlank EVM Last Editor",VLOOKUP(Veg_Table[[#This Row],[EVM_LAST_EDITOR]],Roster_Table[#All],4,FALSE)),"zAWRR Not in Roster")</f>
        <v>MGE</v>
      </c>
      <c r="S1111" s="1" t="str">
        <f>_xlfn.IFNA(IF(Veg_Table[[#This Row],[EVM_LAST_EDITOR]]="","zBlank EVM Last Editor",VLOOKUP(Veg_Table[[#This Row],[EVM_LAST_EDITOR]],Roster_Table[#All],16,FALSE)),"zCompany_AWRR not in Roster")</f>
        <v>MGE_Mountain G Enterprises</v>
      </c>
      <c r="T1111" s="2">
        <f>IFERROR(DATE(YEAR(Veg_Table[[#This Row],[Created2]]),MONTH(Veg_Table[[#This Row],[Created2]]),DAY(Veg_Table[[#This Row],[Created2]])),DATE(2019,1,1))</f>
        <v>43964</v>
      </c>
      <c r="U1111" s="3">
        <f>VALUE(SUBSTITUTE(Veg_Table[[#This Row],[Created]],",",""))</f>
        <v>43964.544513888803</v>
      </c>
      <c r="V1111" s="3" t="str">
        <f ca="1">IFERROR(_xlfn.IFNA(CELL("contents",INDIRECT(_xlfn.CONCAT("Veg_Table_Production_Data!",ADDRESS(MATCH(_xlfn.MAXIFS(#REF!,#REF!,"="&amp;Veg_Table[[#This Row],[AUTO_ID]],#REF!,"&lt;"&amp;Veg_Table[[#This Row],[EVM_LAST_EDITED_Day]]),#REF!,0),COLUMN(#REF!),4,1,)))),""),"")</f>
        <v/>
      </c>
      <c r="W1111" s="3" t="str">
        <f ca="1">IF(Veg_Table[[#This Row],[Previous_Prescription]]="","No",IF(Veg_Table[[#This Row],[Previous_Prescription]]=Veg_Table[[#This Row],[PRESCRIP]],"No","Yes"))</f>
        <v>No</v>
      </c>
      <c r="X1111" s="3" t="str">
        <f>IF(Veg_Table[[#This Row],[EVM_LAST_EDITED_Day]]=Veg_Table[[#This Row],[Created_Day]],"New","Old")</f>
        <v>New</v>
      </c>
      <c r="Y1111" s="1">
        <f>IFERROR(IF(FIND("delete",LOWER(Veg_Table[[#This Row],[PI_COMMENTS]]))&gt;=1,1,0),0)</f>
        <v>0</v>
      </c>
      <c r="Z1111" s="1" t="str">
        <f>_xlfn.IFNA(IF(Veg_Table[[#This Row],[EVM_LAST_EDITOR]]="","Yes",VLOOKUP(Veg_Table[[#This Row],[EVM_LAST_EDITOR]],Roster_Table[#All],15,FALSE)),"Yes")</f>
        <v>Yes</v>
      </c>
      <c r="AA111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11" s="1" t="str">
        <f>_xlfn.IFNA(VLOOKUP(Veg_Table[[#This Row],[EVM_LAST_EDITOR]],Roster_Table[#All],3,FALSE),"zAWRR Not in Roster")</f>
        <v>Andrew</v>
      </c>
      <c r="AC1111" s="1" t="str">
        <f>_xlfn.IFNA(VLOOKUP(Veg_Table[[#This Row],[EVM_LAST_EDITOR]],Roster_Table[#All],2,FALSE),"zAWRR Not in Roster")</f>
        <v>Withers</v>
      </c>
      <c r="AD1111" s="1" t="str">
        <f>IF(_xlfn.CONCAT(Veg_Table[[#This Row],[First_Name]]," ",Veg_Table[[#This Row],[Last_Name]])="zAWRR Not in Roster zAWRR Not in Roster","zAWRR Not in Roster",_xlfn.CONCAT(Veg_Table[[#This Row],[First_Name]]," ",Veg_Table[[#This Row],[Last_Name]]))</f>
        <v>Andrew Withers</v>
      </c>
      <c r="AE1111">
        <v>3225130</v>
      </c>
      <c r="AF1111" t="s">
        <v>5441</v>
      </c>
      <c r="AG1111" t="s">
        <v>93</v>
      </c>
      <c r="AH1111" t="s">
        <v>5390</v>
      </c>
      <c r="AI1111" t="s">
        <v>5391</v>
      </c>
      <c r="AJ1111" t="s">
        <v>21</v>
      </c>
      <c r="AL1111" t="s">
        <v>22</v>
      </c>
      <c r="AM1111" t="s">
        <v>38</v>
      </c>
      <c r="AN1111" t="s">
        <v>25</v>
      </c>
      <c r="AO1111" t="s">
        <v>25</v>
      </c>
      <c r="AP1111">
        <v>41</v>
      </c>
      <c r="AQ1111">
        <v>120</v>
      </c>
      <c r="AR1111" t="s">
        <v>511</v>
      </c>
      <c r="AS1111" t="s">
        <v>24</v>
      </c>
      <c r="AT1111" t="s">
        <v>26</v>
      </c>
      <c r="AV1111" t="s">
        <v>512</v>
      </c>
      <c r="AW1111" t="s">
        <v>5442</v>
      </c>
      <c r="AZ1111"/>
      <c r="BB1111" s="4"/>
      <c r="BD1111" t="s">
        <v>29</v>
      </c>
      <c r="BE1111" t="s">
        <v>25</v>
      </c>
      <c r="BF1111" t="s">
        <v>513</v>
      </c>
      <c r="BI1111" s="3"/>
      <c r="BJ1111" t="s">
        <v>52</v>
      </c>
      <c r="BK1111" s="30" t="s">
        <v>176</v>
      </c>
      <c r="BL1111" s="3">
        <v>43964.54451388889</v>
      </c>
      <c r="BM1111" t="s">
        <v>31</v>
      </c>
      <c r="BN1111" t="s">
        <v>32</v>
      </c>
      <c r="BP1111" t="s">
        <v>5393</v>
      </c>
      <c r="BQ1111" t="s">
        <v>1025</v>
      </c>
      <c r="BR1111" t="s">
        <v>28</v>
      </c>
      <c r="BS1111" t="s">
        <v>28</v>
      </c>
      <c r="BT1111" t="s">
        <v>176</v>
      </c>
      <c r="BU1111" s="3">
        <v>43964.54451388889</v>
      </c>
      <c r="BV1111" t="s">
        <v>803</v>
      </c>
      <c r="BW1111" s="3">
        <v>43964.596779525462</v>
      </c>
      <c r="BX1111" t="s">
        <v>5443</v>
      </c>
      <c r="CG1111"/>
      <c r="CH1111"/>
      <c r="CI1111"/>
      <c r="CY1111"/>
      <c r="DA1111"/>
      <c r="DF1111"/>
    </row>
    <row r="1112" spans="1:110" x14ac:dyDescent="0.25">
      <c r="A1112" s="1">
        <f>IF(Veg_Table[[#This Row],[VP_STATUS]]="Hold",0,IF(OR(AND(Veg_Table[[#This Row],[PRESCRIP]]="NW_No Work",Veg_Table[[#This Row],[VP_STATUS]]&lt;&gt;"No Work Required Under EVM"),AND(Veg_Table[[#This Row],[VP_STATUS]]="No Work Required Under EVM",Veg_Table[[#This Row],[PRESCRIP]]&lt;&gt;"NW_No Work")),1,0))</f>
        <v>0</v>
      </c>
      <c r="B1112" s="1">
        <f>IF(Veg_Table[[#This Row],[SPECIES]]="",1,0)</f>
        <v>0</v>
      </c>
      <c r="C1112" s="1">
        <f>IF(Veg_Table[[#This Row],[DIAMETER]]="",1,0)</f>
        <v>0</v>
      </c>
      <c r="D1112" s="1">
        <f>IF(Veg_Table[[#This Row],[HEIGHT]]="",1,0)</f>
        <v>0</v>
      </c>
      <c r="E111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12" s="1">
        <f>IF(AND(Veg_Table[[#This Row],[TAT_RESULT]]="ABATE",Veg_Table[[#This Row],[PRESCRIP]]="NW_No Work"),1,0)</f>
        <v>0</v>
      </c>
      <c r="G1112" s="1">
        <f>IF(OR(Veg_Table[[#This Row],[Prescription R-Scale]]="NA",Veg_Table[[#This Row],[Diameter R-Scale]]="NA"),0,IF(Veg_Table[[#This Row],[Diameter R-Scale]]&lt;&gt;Veg_Table[[#This Row],[Prescription R-Scale]],1,0))</f>
        <v>0</v>
      </c>
      <c r="H1112" s="1">
        <f>IF(OR(AND(Veg_Table[[#This Row],[PRESCRIP]]="BC_Br Rmv", Veg_Table[[#This Row],[WOOD_MAN]]&lt;&gt;"Not Needed"),AND(Veg_Table[[#This Row],[PRESCRIP]]="BCS_Br Rmv+Trt", Veg_Table[[#This Row],[WOOD_MAN]]&lt;&gt;"Not Needed")),1,0)</f>
        <v>0</v>
      </c>
      <c r="I1112" s="1">
        <f ca="1">IF(AND(Veg_Table[[#This Row],[Prescription_Changed]]="Yes",Veg_Table[[#This Row],[TAT_RESULT]]=""),1,0)</f>
        <v>0</v>
      </c>
      <c r="J1112" s="1">
        <f ca="1">SUM(Veg_Table[[#This Row],[Prescription and Status do not match]:[Prescription_Edited_And_TAT_Is_Blank]])</f>
        <v>0</v>
      </c>
      <c r="K1112" s="1">
        <f ca="1">IF(Veg_Table[[#This Row],[Sum of Errors]]&gt;0,1,0)</f>
        <v>0</v>
      </c>
      <c r="L1112" s="1">
        <f>1</f>
        <v>1</v>
      </c>
      <c r="M1112"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112" s="1" t="str">
        <f>IF(OR(MID(Veg_Table[[#This Row],[PRESCRIP]],2,1)="1",MID(Veg_Table[[#This Row],[PRESCRIP]],2,1)="2",MID(Veg_Table[[#This Row],[PRESCRIP]],2,1)="3",MID(Veg_Table[[#This Row],[PRESCRIP]],2,1)="4"),_xlfn.NUMBERVALUE(MID(Veg_Table[[#This Row],[PRESCRIP]],2,1)),"NA")</f>
        <v>NA</v>
      </c>
      <c r="O1112" s="1">
        <f>WEEKNUM(Veg_Table[[#This Row],[EVM_LAST_EDITED_Day]],2)</f>
        <v>20</v>
      </c>
      <c r="P1112" s="25">
        <f>IFERROR(DATE(YEAR(Veg_Table[[#This Row],[EVM_LAST_EDITED2]]),MONTH(Veg_Table[[#This Row],[EVM_LAST_EDITED2]]),DAY(Veg_Table[[#This Row],[EVM_LAST_EDITED2]])),DATE(2019,1,1))</f>
        <v>43964</v>
      </c>
      <c r="Q1112" s="3">
        <f>VALUE(SUBSTITUTE(Veg_Table[[#This Row],[EVM_LAST_EDITED]],",",""))</f>
        <v>43964.546805555598</v>
      </c>
      <c r="R1112" s="1" t="str">
        <f>_xlfn.IFNA(IF(Veg_Table[[#This Row],[EVM_LAST_EDITOR]]="","zBlank EVM Last Editor",VLOOKUP(Veg_Table[[#This Row],[EVM_LAST_EDITOR]],Roster_Table[#All],4,FALSE)),"zAWRR Not in Roster")</f>
        <v>MGE</v>
      </c>
      <c r="S1112" s="1" t="str">
        <f>_xlfn.IFNA(IF(Veg_Table[[#This Row],[EVM_LAST_EDITOR]]="","zBlank EVM Last Editor",VLOOKUP(Veg_Table[[#This Row],[EVM_LAST_EDITOR]],Roster_Table[#All],16,FALSE)),"zCompany_AWRR not in Roster")</f>
        <v>MGE_Mountain G Enterprises</v>
      </c>
      <c r="T1112" s="2">
        <f>IFERROR(DATE(YEAR(Veg_Table[[#This Row],[Created2]]),MONTH(Veg_Table[[#This Row],[Created2]]),DAY(Veg_Table[[#This Row],[Created2]])),DATE(2019,1,1))</f>
        <v>43964</v>
      </c>
      <c r="U1112" s="3">
        <f>VALUE(SUBSTITUTE(Veg_Table[[#This Row],[Created]],",",""))</f>
        <v>43964.546805555598</v>
      </c>
      <c r="V1112" s="3" t="str">
        <f ca="1">IFERROR(_xlfn.IFNA(CELL("contents",INDIRECT(_xlfn.CONCAT("Veg_Table_Production_Data!",ADDRESS(MATCH(_xlfn.MAXIFS(#REF!,#REF!,"="&amp;Veg_Table[[#This Row],[AUTO_ID]],#REF!,"&lt;"&amp;Veg_Table[[#This Row],[EVM_LAST_EDITED_Day]]),#REF!,0),COLUMN(#REF!),4,1,)))),""),"")</f>
        <v/>
      </c>
      <c r="W1112" s="3" t="str">
        <f ca="1">IF(Veg_Table[[#This Row],[Previous_Prescription]]="","No",IF(Veg_Table[[#This Row],[Previous_Prescription]]=Veg_Table[[#This Row],[PRESCRIP]],"No","Yes"))</f>
        <v>No</v>
      </c>
      <c r="X1112" s="3" t="str">
        <f>IF(Veg_Table[[#This Row],[EVM_LAST_EDITED_Day]]=Veg_Table[[#This Row],[Created_Day]],"New","Old")</f>
        <v>New</v>
      </c>
      <c r="Y1112" s="1">
        <f>IFERROR(IF(FIND("delete",LOWER(Veg_Table[[#This Row],[PI_COMMENTS]]))&gt;=1,1,0),0)</f>
        <v>0</v>
      </c>
      <c r="Z1112" s="1" t="str">
        <f>_xlfn.IFNA(IF(Veg_Table[[#This Row],[EVM_LAST_EDITOR]]="","Yes",VLOOKUP(Veg_Table[[#This Row],[EVM_LAST_EDITOR]],Roster_Table[#All],15,FALSE)),"Yes")</f>
        <v>Yes</v>
      </c>
      <c r="AA111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12" s="1" t="str">
        <f>_xlfn.IFNA(VLOOKUP(Veg_Table[[#This Row],[EVM_LAST_EDITOR]],Roster_Table[#All],3,FALSE),"zAWRR Not in Roster")</f>
        <v>Andrew</v>
      </c>
      <c r="AC1112" s="1" t="str">
        <f>_xlfn.IFNA(VLOOKUP(Veg_Table[[#This Row],[EVM_LAST_EDITOR]],Roster_Table[#All],2,FALSE),"zAWRR Not in Roster")</f>
        <v>Withers</v>
      </c>
      <c r="AD1112" s="1" t="str">
        <f>IF(_xlfn.CONCAT(Veg_Table[[#This Row],[First_Name]]," ",Veg_Table[[#This Row],[Last_Name]])="zAWRR Not in Roster zAWRR Not in Roster","zAWRR Not in Roster",_xlfn.CONCAT(Veg_Table[[#This Row],[First_Name]]," ",Veg_Table[[#This Row],[Last_Name]]))</f>
        <v>Andrew Withers</v>
      </c>
      <c r="AE1112">
        <v>3225131</v>
      </c>
      <c r="AF1112" t="s">
        <v>5438</v>
      </c>
      <c r="AG1112" t="s">
        <v>93</v>
      </c>
      <c r="AH1112" t="s">
        <v>5390</v>
      </c>
      <c r="AI1112" t="s">
        <v>5391</v>
      </c>
      <c r="AJ1112" t="s">
        <v>21</v>
      </c>
      <c r="AL1112" t="s">
        <v>22</v>
      </c>
      <c r="AM1112" t="s">
        <v>38</v>
      </c>
      <c r="AN1112" t="s">
        <v>25</v>
      </c>
      <c r="AO1112" t="s">
        <v>25</v>
      </c>
      <c r="AP1112">
        <v>40</v>
      </c>
      <c r="AQ1112">
        <v>120</v>
      </c>
      <c r="AR1112" t="s">
        <v>511</v>
      </c>
      <c r="AS1112" t="s">
        <v>24</v>
      </c>
      <c r="AT1112" t="s">
        <v>26</v>
      </c>
      <c r="AV1112" t="s">
        <v>512</v>
      </c>
      <c r="AW1112" t="s">
        <v>5439</v>
      </c>
      <c r="AZ1112"/>
      <c r="BB1112" s="4"/>
      <c r="BD1112" t="s">
        <v>29</v>
      </c>
      <c r="BE1112" t="s">
        <v>25</v>
      </c>
      <c r="BF1112" t="s">
        <v>513</v>
      </c>
      <c r="BI1112" s="3"/>
      <c r="BJ1112" t="s">
        <v>52</v>
      </c>
      <c r="BK1112" s="30" t="s">
        <v>176</v>
      </c>
      <c r="BL1112" s="3">
        <v>43964.546805555554</v>
      </c>
      <c r="BM1112" t="s">
        <v>31</v>
      </c>
      <c r="BN1112" t="s">
        <v>32</v>
      </c>
      <c r="BP1112" t="s">
        <v>5393</v>
      </c>
      <c r="BQ1112" t="s">
        <v>1025</v>
      </c>
      <c r="BR1112" t="s">
        <v>28</v>
      </c>
      <c r="BS1112" t="s">
        <v>28</v>
      </c>
      <c r="BT1112" t="s">
        <v>176</v>
      </c>
      <c r="BU1112" s="3">
        <v>43964.546805555554</v>
      </c>
      <c r="BV1112" t="s">
        <v>803</v>
      </c>
      <c r="BW1112" s="3">
        <v>43964.596779525462</v>
      </c>
      <c r="BX1112" t="s">
        <v>5440</v>
      </c>
      <c r="CG1112"/>
      <c r="CH1112"/>
      <c r="CI1112"/>
      <c r="CY1112"/>
      <c r="DA1112"/>
      <c r="DF1112"/>
    </row>
    <row r="1113" spans="1:110" x14ac:dyDescent="0.25">
      <c r="A1113" s="1">
        <f>IF(Veg_Table[[#This Row],[VP_STATUS]]="Hold",0,IF(OR(AND(Veg_Table[[#This Row],[PRESCRIP]]="NW_No Work",Veg_Table[[#This Row],[VP_STATUS]]&lt;&gt;"No Work Required Under EVM"),AND(Veg_Table[[#This Row],[VP_STATUS]]="No Work Required Under EVM",Veg_Table[[#This Row],[PRESCRIP]]&lt;&gt;"NW_No Work")),1,0))</f>
        <v>0</v>
      </c>
      <c r="B1113" s="1">
        <f>IF(Veg_Table[[#This Row],[SPECIES]]="",1,0)</f>
        <v>0</v>
      </c>
      <c r="C1113" s="1">
        <f>IF(Veg_Table[[#This Row],[DIAMETER]]="",1,0)</f>
        <v>0</v>
      </c>
      <c r="D1113" s="1">
        <f>IF(Veg_Table[[#This Row],[HEIGHT]]="",1,0)</f>
        <v>0</v>
      </c>
      <c r="E111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13" s="1">
        <f>IF(AND(Veg_Table[[#This Row],[TAT_RESULT]]="ABATE",Veg_Table[[#This Row],[PRESCRIP]]="NW_No Work"),1,0)</f>
        <v>0</v>
      </c>
      <c r="G1113" s="1">
        <f>IF(OR(Veg_Table[[#This Row],[Prescription R-Scale]]="NA",Veg_Table[[#This Row],[Diameter R-Scale]]="NA"),0,IF(Veg_Table[[#This Row],[Diameter R-Scale]]&lt;&gt;Veg_Table[[#This Row],[Prescription R-Scale]],1,0))</f>
        <v>0</v>
      </c>
      <c r="H1113" s="1">
        <f>IF(OR(AND(Veg_Table[[#This Row],[PRESCRIP]]="BC_Br Rmv", Veg_Table[[#This Row],[WOOD_MAN]]&lt;&gt;"Not Needed"),AND(Veg_Table[[#This Row],[PRESCRIP]]="BCS_Br Rmv+Trt", Veg_Table[[#This Row],[WOOD_MAN]]&lt;&gt;"Not Needed")),1,0)</f>
        <v>0</v>
      </c>
      <c r="I1113" s="1">
        <f ca="1">IF(AND(Veg_Table[[#This Row],[Prescription_Changed]]="Yes",Veg_Table[[#This Row],[TAT_RESULT]]=""),1,0)</f>
        <v>0</v>
      </c>
      <c r="J1113" s="1">
        <f ca="1">SUM(Veg_Table[[#This Row],[Prescription and Status do not match]:[Prescription_Edited_And_TAT_Is_Blank]])</f>
        <v>0</v>
      </c>
      <c r="K1113" s="1">
        <f ca="1">IF(Veg_Table[[#This Row],[Sum of Errors]]&gt;0,1,0)</f>
        <v>0</v>
      </c>
      <c r="L1113" s="1">
        <f>1</f>
        <v>1</v>
      </c>
      <c r="M1113"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113" s="1" t="str">
        <f>IF(OR(MID(Veg_Table[[#This Row],[PRESCRIP]],2,1)="1",MID(Veg_Table[[#This Row],[PRESCRIP]],2,1)="2",MID(Veg_Table[[#This Row],[PRESCRIP]],2,1)="3",MID(Veg_Table[[#This Row],[PRESCRIP]],2,1)="4"),_xlfn.NUMBERVALUE(MID(Veg_Table[[#This Row],[PRESCRIP]],2,1)),"NA")</f>
        <v>NA</v>
      </c>
      <c r="O1113" s="1">
        <f>WEEKNUM(Veg_Table[[#This Row],[EVM_LAST_EDITED_Day]],2)</f>
        <v>20</v>
      </c>
      <c r="P1113" s="25">
        <f>IFERROR(DATE(YEAR(Veg_Table[[#This Row],[EVM_LAST_EDITED2]]),MONTH(Veg_Table[[#This Row],[EVM_LAST_EDITED2]]),DAY(Veg_Table[[#This Row],[EVM_LAST_EDITED2]])),DATE(2019,1,1))</f>
        <v>43964</v>
      </c>
      <c r="Q1113" s="3">
        <f>VALUE(SUBSTITUTE(Veg_Table[[#This Row],[EVM_LAST_EDITED]],",",""))</f>
        <v>43964.549548611103</v>
      </c>
      <c r="R1113" s="1" t="str">
        <f>_xlfn.IFNA(IF(Veg_Table[[#This Row],[EVM_LAST_EDITOR]]="","zBlank EVM Last Editor",VLOOKUP(Veg_Table[[#This Row],[EVM_LAST_EDITOR]],Roster_Table[#All],4,FALSE)),"zAWRR Not in Roster")</f>
        <v>MGE</v>
      </c>
      <c r="S1113" s="1" t="str">
        <f>_xlfn.IFNA(IF(Veg_Table[[#This Row],[EVM_LAST_EDITOR]]="","zBlank EVM Last Editor",VLOOKUP(Veg_Table[[#This Row],[EVM_LAST_EDITOR]],Roster_Table[#All],16,FALSE)),"zCompany_AWRR not in Roster")</f>
        <v>MGE_Mountain G Enterprises</v>
      </c>
      <c r="T1113" s="2">
        <f>IFERROR(DATE(YEAR(Veg_Table[[#This Row],[Created2]]),MONTH(Veg_Table[[#This Row],[Created2]]),DAY(Veg_Table[[#This Row],[Created2]])),DATE(2019,1,1))</f>
        <v>43964</v>
      </c>
      <c r="U1113" s="3">
        <f>VALUE(SUBSTITUTE(Veg_Table[[#This Row],[Created]],",",""))</f>
        <v>43964.549548611103</v>
      </c>
      <c r="V1113" s="3" t="str">
        <f ca="1">IFERROR(_xlfn.IFNA(CELL("contents",INDIRECT(_xlfn.CONCAT("Veg_Table_Production_Data!",ADDRESS(MATCH(_xlfn.MAXIFS(#REF!,#REF!,"="&amp;Veg_Table[[#This Row],[AUTO_ID]],#REF!,"&lt;"&amp;Veg_Table[[#This Row],[EVM_LAST_EDITED_Day]]),#REF!,0),COLUMN(#REF!),4,1,)))),""),"")</f>
        <v/>
      </c>
      <c r="W1113" s="3" t="str">
        <f ca="1">IF(Veg_Table[[#This Row],[Previous_Prescription]]="","No",IF(Veg_Table[[#This Row],[Previous_Prescription]]=Veg_Table[[#This Row],[PRESCRIP]],"No","Yes"))</f>
        <v>No</v>
      </c>
      <c r="X1113" s="3" t="str">
        <f>IF(Veg_Table[[#This Row],[EVM_LAST_EDITED_Day]]=Veg_Table[[#This Row],[Created_Day]],"New","Old")</f>
        <v>New</v>
      </c>
      <c r="Y1113" s="1">
        <f>IFERROR(IF(FIND("delete",LOWER(Veg_Table[[#This Row],[PI_COMMENTS]]))&gt;=1,1,0),0)</f>
        <v>0</v>
      </c>
      <c r="Z1113" s="1" t="str">
        <f>_xlfn.IFNA(IF(Veg_Table[[#This Row],[EVM_LAST_EDITOR]]="","Yes",VLOOKUP(Veg_Table[[#This Row],[EVM_LAST_EDITOR]],Roster_Table[#All],15,FALSE)),"Yes")</f>
        <v>Yes</v>
      </c>
      <c r="AA111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13" s="1" t="str">
        <f>_xlfn.IFNA(VLOOKUP(Veg_Table[[#This Row],[EVM_LAST_EDITOR]],Roster_Table[#All],3,FALSE),"zAWRR Not in Roster")</f>
        <v>Tyler</v>
      </c>
      <c r="AC1113" s="1" t="str">
        <f>_xlfn.IFNA(VLOOKUP(Veg_Table[[#This Row],[EVM_LAST_EDITOR]],Roster_Table[#All],2,FALSE),"zAWRR Not in Roster")</f>
        <v>Rey</v>
      </c>
      <c r="AD1113" s="1" t="str">
        <f>IF(_xlfn.CONCAT(Veg_Table[[#This Row],[First_Name]]," ",Veg_Table[[#This Row],[Last_Name]])="zAWRR Not in Roster zAWRR Not in Roster","zAWRR Not in Roster",_xlfn.CONCAT(Veg_Table[[#This Row],[First_Name]]," ",Veg_Table[[#This Row],[Last_Name]]))</f>
        <v>Tyler Rey</v>
      </c>
      <c r="AE1113">
        <v>3225873</v>
      </c>
      <c r="AF1113" t="s">
        <v>5975</v>
      </c>
      <c r="AG1113" t="s">
        <v>93</v>
      </c>
      <c r="AH1113" t="s">
        <v>1670</v>
      </c>
      <c r="AI1113" t="s">
        <v>1966</v>
      </c>
      <c r="AJ1113" t="s">
        <v>21</v>
      </c>
      <c r="AL1113" t="s">
        <v>22</v>
      </c>
      <c r="AM1113" t="s">
        <v>38</v>
      </c>
      <c r="AN1113" t="s">
        <v>25</v>
      </c>
      <c r="AO1113" t="s">
        <v>25</v>
      </c>
      <c r="AP1113">
        <v>41</v>
      </c>
      <c r="AQ1113">
        <v>135</v>
      </c>
      <c r="AR1113" t="s">
        <v>511</v>
      </c>
      <c r="AS1113" t="s">
        <v>24</v>
      </c>
      <c r="AT1113" t="s">
        <v>26</v>
      </c>
      <c r="AV1113" t="s">
        <v>512</v>
      </c>
      <c r="AW1113" t="s">
        <v>5436</v>
      </c>
      <c r="AZ1113"/>
      <c r="BB1113" s="4"/>
      <c r="BD1113" t="s">
        <v>29</v>
      </c>
      <c r="BE1113" t="s">
        <v>25</v>
      </c>
      <c r="BF1113" t="s">
        <v>513</v>
      </c>
      <c r="BI1113" s="3"/>
      <c r="BK1113" s="30" t="s">
        <v>166</v>
      </c>
      <c r="BL1113" s="3">
        <v>43964.54954861111</v>
      </c>
      <c r="BM1113" t="s">
        <v>31</v>
      </c>
      <c r="BN1113" t="s">
        <v>32</v>
      </c>
      <c r="BP1113" t="s">
        <v>1671</v>
      </c>
      <c r="BQ1113" t="s">
        <v>1025</v>
      </c>
      <c r="BR1113" t="s">
        <v>28</v>
      </c>
      <c r="BS1113" t="s">
        <v>28</v>
      </c>
      <c r="BT1113" t="s">
        <v>166</v>
      </c>
      <c r="BU1113" s="3">
        <v>43964.54954861111</v>
      </c>
      <c r="BV1113" t="s">
        <v>803</v>
      </c>
      <c r="BW1113" s="3">
        <v>43964.682763356483</v>
      </c>
      <c r="BX1113" t="s">
        <v>5437</v>
      </c>
      <c r="CG1113"/>
      <c r="CH1113"/>
      <c r="CI1113"/>
      <c r="CY1113"/>
      <c r="DA1113"/>
      <c r="DF1113"/>
    </row>
    <row r="1114" spans="1:110" x14ac:dyDescent="0.25">
      <c r="A1114" s="1">
        <f>IF(Veg_Table[[#This Row],[VP_STATUS]]="Hold",0,IF(OR(AND(Veg_Table[[#This Row],[PRESCRIP]]="NW_No Work",Veg_Table[[#This Row],[VP_STATUS]]&lt;&gt;"No Work Required Under EVM"),AND(Veg_Table[[#This Row],[VP_STATUS]]="No Work Required Under EVM",Veg_Table[[#This Row],[PRESCRIP]]&lt;&gt;"NW_No Work")),1,0))</f>
        <v>0</v>
      </c>
      <c r="B1114" s="1">
        <f>IF(Veg_Table[[#This Row],[SPECIES]]="",1,0)</f>
        <v>0</v>
      </c>
      <c r="C1114" s="1">
        <f>IF(Veg_Table[[#This Row],[DIAMETER]]="",1,0)</f>
        <v>0</v>
      </c>
      <c r="D1114" s="1">
        <f>IF(Veg_Table[[#This Row],[HEIGHT]]="",1,0)</f>
        <v>0</v>
      </c>
      <c r="E111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14" s="1">
        <f>IF(AND(Veg_Table[[#This Row],[TAT_RESULT]]="ABATE",Veg_Table[[#This Row],[PRESCRIP]]="NW_No Work"),1,0)</f>
        <v>0</v>
      </c>
      <c r="G1114" s="1">
        <f>IF(OR(Veg_Table[[#This Row],[Prescription R-Scale]]="NA",Veg_Table[[#This Row],[Diameter R-Scale]]="NA"),0,IF(Veg_Table[[#This Row],[Diameter R-Scale]]&lt;&gt;Veg_Table[[#This Row],[Prescription R-Scale]],1,0))</f>
        <v>0</v>
      </c>
      <c r="H1114" s="1">
        <f>IF(OR(AND(Veg_Table[[#This Row],[PRESCRIP]]="BC_Br Rmv", Veg_Table[[#This Row],[WOOD_MAN]]&lt;&gt;"Not Needed"),AND(Veg_Table[[#This Row],[PRESCRIP]]="BCS_Br Rmv+Trt", Veg_Table[[#This Row],[WOOD_MAN]]&lt;&gt;"Not Needed")),1,0)</f>
        <v>0</v>
      </c>
      <c r="I1114" s="1">
        <f ca="1">IF(AND(Veg_Table[[#This Row],[Prescription_Changed]]="Yes",Veg_Table[[#This Row],[TAT_RESULT]]=""),1,0)</f>
        <v>0</v>
      </c>
      <c r="J1114" s="1">
        <f ca="1">SUM(Veg_Table[[#This Row],[Prescription and Status do not match]:[Prescription_Edited_And_TAT_Is_Blank]])</f>
        <v>0</v>
      </c>
      <c r="K1114" s="1">
        <f ca="1">IF(Veg_Table[[#This Row],[Sum of Errors]]&gt;0,1,0)</f>
        <v>0</v>
      </c>
      <c r="L1114" s="1">
        <f>1</f>
        <v>1</v>
      </c>
      <c r="M1114"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114" s="1" t="str">
        <f>IF(OR(MID(Veg_Table[[#This Row],[PRESCRIP]],2,1)="1",MID(Veg_Table[[#This Row],[PRESCRIP]],2,1)="2",MID(Veg_Table[[#This Row],[PRESCRIP]],2,1)="3",MID(Veg_Table[[#This Row],[PRESCRIP]],2,1)="4"),_xlfn.NUMBERVALUE(MID(Veg_Table[[#This Row],[PRESCRIP]],2,1)),"NA")</f>
        <v>NA</v>
      </c>
      <c r="O1114" s="1">
        <f>WEEKNUM(Veg_Table[[#This Row],[EVM_LAST_EDITED_Day]],2)</f>
        <v>20</v>
      </c>
      <c r="P1114" s="25">
        <f>IFERROR(DATE(YEAR(Veg_Table[[#This Row],[EVM_LAST_EDITED2]]),MONTH(Veg_Table[[#This Row],[EVM_LAST_EDITED2]]),DAY(Veg_Table[[#This Row],[EVM_LAST_EDITED2]])),DATE(2019,1,1))</f>
        <v>43964</v>
      </c>
      <c r="Q1114" s="3">
        <f>VALUE(SUBSTITUTE(Veg_Table[[#This Row],[EVM_LAST_EDITED]],",",""))</f>
        <v>43964.549699074101</v>
      </c>
      <c r="R1114" s="1" t="str">
        <f>_xlfn.IFNA(IF(Veg_Table[[#This Row],[EVM_LAST_EDITOR]]="","zBlank EVM Last Editor",VLOOKUP(Veg_Table[[#This Row],[EVM_LAST_EDITOR]],Roster_Table[#All],4,FALSE)),"zAWRR Not in Roster")</f>
        <v>MGE</v>
      </c>
      <c r="S1114" s="1" t="str">
        <f>_xlfn.IFNA(IF(Veg_Table[[#This Row],[EVM_LAST_EDITOR]]="","zBlank EVM Last Editor",VLOOKUP(Veg_Table[[#This Row],[EVM_LAST_EDITOR]],Roster_Table[#All],16,FALSE)),"zCompany_AWRR not in Roster")</f>
        <v>MGE_Mountain G Enterprises</v>
      </c>
      <c r="T1114" s="2">
        <f>IFERROR(DATE(YEAR(Veg_Table[[#This Row],[Created2]]),MONTH(Veg_Table[[#This Row],[Created2]]),DAY(Veg_Table[[#This Row],[Created2]])),DATE(2019,1,1))</f>
        <v>43964</v>
      </c>
      <c r="U1114" s="3">
        <f>VALUE(SUBSTITUTE(Veg_Table[[#This Row],[Created]],",",""))</f>
        <v>43964.549699074101</v>
      </c>
      <c r="V1114" s="3" t="str">
        <f ca="1">IFERROR(_xlfn.IFNA(CELL("contents",INDIRECT(_xlfn.CONCAT("Veg_Table_Production_Data!",ADDRESS(MATCH(_xlfn.MAXIFS(#REF!,#REF!,"="&amp;Veg_Table[[#This Row],[AUTO_ID]],#REF!,"&lt;"&amp;Veg_Table[[#This Row],[EVM_LAST_EDITED_Day]]),#REF!,0),COLUMN(#REF!),4,1,)))),""),"")</f>
        <v/>
      </c>
      <c r="W1114" s="3" t="str">
        <f ca="1">IF(Veg_Table[[#This Row],[Previous_Prescription]]="","No",IF(Veg_Table[[#This Row],[Previous_Prescription]]=Veg_Table[[#This Row],[PRESCRIP]],"No","Yes"))</f>
        <v>No</v>
      </c>
      <c r="X1114" s="3" t="str">
        <f>IF(Veg_Table[[#This Row],[EVM_LAST_EDITED_Day]]=Veg_Table[[#This Row],[Created_Day]],"New","Old")</f>
        <v>New</v>
      </c>
      <c r="Y1114" s="1">
        <f>IFERROR(IF(FIND("delete",LOWER(Veg_Table[[#This Row],[PI_COMMENTS]]))&gt;=1,1,0),0)</f>
        <v>0</v>
      </c>
      <c r="Z1114" s="1" t="str">
        <f>_xlfn.IFNA(IF(Veg_Table[[#This Row],[EVM_LAST_EDITOR]]="","Yes",VLOOKUP(Veg_Table[[#This Row],[EVM_LAST_EDITOR]],Roster_Table[#All],15,FALSE)),"Yes")</f>
        <v>Yes</v>
      </c>
      <c r="AA111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14" s="1" t="str">
        <f>_xlfn.IFNA(VLOOKUP(Veg_Table[[#This Row],[EVM_LAST_EDITOR]],Roster_Table[#All],3,FALSE),"zAWRR Not in Roster")</f>
        <v>Andrew</v>
      </c>
      <c r="AC1114" s="1" t="str">
        <f>_xlfn.IFNA(VLOOKUP(Veg_Table[[#This Row],[EVM_LAST_EDITOR]],Roster_Table[#All],2,FALSE),"zAWRR Not in Roster")</f>
        <v>Withers</v>
      </c>
      <c r="AD1114" s="1" t="str">
        <f>IF(_xlfn.CONCAT(Veg_Table[[#This Row],[First_Name]]," ",Veg_Table[[#This Row],[Last_Name]])="zAWRR Not in Roster zAWRR Not in Roster","zAWRR Not in Roster",_xlfn.CONCAT(Veg_Table[[#This Row],[First_Name]]," ",Veg_Table[[#This Row],[Last_Name]]))</f>
        <v>Andrew Withers</v>
      </c>
      <c r="AE1114">
        <v>3225132</v>
      </c>
      <c r="AF1114" t="s">
        <v>5433</v>
      </c>
      <c r="AG1114" t="s">
        <v>93</v>
      </c>
      <c r="AH1114" t="s">
        <v>5390</v>
      </c>
      <c r="AI1114" t="s">
        <v>5391</v>
      </c>
      <c r="AJ1114" t="s">
        <v>21</v>
      </c>
      <c r="AL1114" t="s">
        <v>22</v>
      </c>
      <c r="AM1114" t="s">
        <v>23</v>
      </c>
      <c r="AN1114" t="s">
        <v>25</v>
      </c>
      <c r="AO1114" t="s">
        <v>25</v>
      </c>
      <c r="AP1114">
        <v>10</v>
      </c>
      <c r="AQ1114">
        <v>35</v>
      </c>
      <c r="AR1114" t="s">
        <v>511</v>
      </c>
      <c r="AS1114" t="s">
        <v>24</v>
      </c>
      <c r="AT1114" t="s">
        <v>26</v>
      </c>
      <c r="AV1114" t="s">
        <v>512</v>
      </c>
      <c r="AW1114" t="s">
        <v>5434</v>
      </c>
      <c r="AZ1114"/>
      <c r="BB1114" s="4"/>
      <c r="BD1114" t="s">
        <v>29</v>
      </c>
      <c r="BE1114" t="s">
        <v>25</v>
      </c>
      <c r="BF1114" t="s">
        <v>513</v>
      </c>
      <c r="BI1114" s="3"/>
      <c r="BJ1114" t="s">
        <v>52</v>
      </c>
      <c r="BK1114" s="30" t="s">
        <v>176</v>
      </c>
      <c r="BL1114" s="3">
        <v>43964.549699074072</v>
      </c>
      <c r="BM1114" t="s">
        <v>31</v>
      </c>
      <c r="BN1114" t="s">
        <v>32</v>
      </c>
      <c r="BP1114" t="s">
        <v>5393</v>
      </c>
      <c r="BQ1114" t="s">
        <v>1025</v>
      </c>
      <c r="BR1114" t="s">
        <v>28</v>
      </c>
      <c r="BS1114" t="s">
        <v>28</v>
      </c>
      <c r="BT1114" t="s">
        <v>176</v>
      </c>
      <c r="BU1114" s="3">
        <v>43964.549699074072</v>
      </c>
      <c r="BV1114" t="s">
        <v>803</v>
      </c>
      <c r="BW1114" s="3">
        <v>43964.596779525462</v>
      </c>
      <c r="BX1114" t="s">
        <v>5435</v>
      </c>
      <c r="CG1114"/>
      <c r="CH1114"/>
      <c r="CI1114"/>
      <c r="CY1114"/>
      <c r="DA1114"/>
      <c r="DF1114"/>
    </row>
    <row r="1115" spans="1:110" x14ac:dyDescent="0.25">
      <c r="A1115" s="1">
        <f>IF(Veg_Table[[#This Row],[VP_STATUS]]="Hold",0,IF(OR(AND(Veg_Table[[#This Row],[PRESCRIP]]="NW_No Work",Veg_Table[[#This Row],[VP_STATUS]]&lt;&gt;"No Work Required Under EVM"),AND(Veg_Table[[#This Row],[VP_STATUS]]="No Work Required Under EVM",Veg_Table[[#This Row],[PRESCRIP]]&lt;&gt;"NW_No Work")),1,0))</f>
        <v>0</v>
      </c>
      <c r="B1115" s="1">
        <f>IF(Veg_Table[[#This Row],[SPECIES]]="",1,0)</f>
        <v>0</v>
      </c>
      <c r="C1115" s="1">
        <f>IF(Veg_Table[[#This Row],[DIAMETER]]="",1,0)</f>
        <v>0</v>
      </c>
      <c r="D1115" s="1">
        <f>IF(Veg_Table[[#This Row],[HEIGHT]]="",1,0)</f>
        <v>0</v>
      </c>
      <c r="E111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15" s="1">
        <f>IF(AND(Veg_Table[[#This Row],[TAT_RESULT]]="ABATE",Veg_Table[[#This Row],[PRESCRIP]]="NW_No Work"),1,0)</f>
        <v>0</v>
      </c>
      <c r="G1115" s="1">
        <f>IF(OR(Veg_Table[[#This Row],[Prescription R-Scale]]="NA",Veg_Table[[#This Row],[Diameter R-Scale]]="NA"),0,IF(Veg_Table[[#This Row],[Diameter R-Scale]]&lt;&gt;Veg_Table[[#This Row],[Prescription R-Scale]],1,0))</f>
        <v>0</v>
      </c>
      <c r="H1115" s="1">
        <f>IF(OR(AND(Veg_Table[[#This Row],[PRESCRIP]]="BC_Br Rmv", Veg_Table[[#This Row],[WOOD_MAN]]&lt;&gt;"Not Needed"),AND(Veg_Table[[#This Row],[PRESCRIP]]="BCS_Br Rmv+Trt", Veg_Table[[#This Row],[WOOD_MAN]]&lt;&gt;"Not Needed")),1,0)</f>
        <v>0</v>
      </c>
      <c r="I1115" s="1">
        <f ca="1">IF(AND(Veg_Table[[#This Row],[Prescription_Changed]]="Yes",Veg_Table[[#This Row],[TAT_RESULT]]=""),1,0)</f>
        <v>0</v>
      </c>
      <c r="J1115" s="1">
        <f ca="1">SUM(Veg_Table[[#This Row],[Prescription and Status do not match]:[Prescription_Edited_And_TAT_Is_Blank]])</f>
        <v>0</v>
      </c>
      <c r="K1115" s="1">
        <f ca="1">IF(Veg_Table[[#This Row],[Sum of Errors]]&gt;0,1,0)</f>
        <v>0</v>
      </c>
      <c r="L1115" s="1">
        <f>1</f>
        <v>1</v>
      </c>
      <c r="M111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1115" s="1">
        <f>IF(OR(MID(Veg_Table[[#This Row],[PRESCRIP]],2,1)="1",MID(Veg_Table[[#This Row],[PRESCRIP]],2,1)="2",MID(Veg_Table[[#This Row],[PRESCRIP]],2,1)="3",MID(Veg_Table[[#This Row],[PRESCRIP]],2,1)="4"),_xlfn.NUMBERVALUE(MID(Veg_Table[[#This Row],[PRESCRIP]],2,1)),"NA")</f>
        <v>4</v>
      </c>
      <c r="O1115" s="1">
        <f>WEEKNUM(Veg_Table[[#This Row],[EVM_LAST_EDITED_Day]],2)</f>
        <v>20</v>
      </c>
      <c r="P1115" s="25">
        <f>IFERROR(DATE(YEAR(Veg_Table[[#This Row],[EVM_LAST_EDITED2]]),MONTH(Veg_Table[[#This Row],[EVM_LAST_EDITED2]]),DAY(Veg_Table[[#This Row],[EVM_LAST_EDITED2]])),DATE(2019,1,1))</f>
        <v>43964</v>
      </c>
      <c r="Q1115" s="3">
        <f>VALUE(SUBSTITUTE(Veg_Table[[#This Row],[EVM_LAST_EDITED]],",",""))</f>
        <v>43964.550173611096</v>
      </c>
      <c r="R1115" s="1" t="str">
        <f>_xlfn.IFNA(IF(Veg_Table[[#This Row],[EVM_LAST_EDITOR]]="","zBlank EVM Last Editor",VLOOKUP(Veg_Table[[#This Row],[EVM_LAST_EDITOR]],Roster_Table[#All],4,FALSE)),"zAWRR Not in Roster")</f>
        <v>MGE</v>
      </c>
      <c r="S1115" s="1" t="str">
        <f>_xlfn.IFNA(IF(Veg_Table[[#This Row],[EVM_LAST_EDITOR]]="","zBlank EVM Last Editor",VLOOKUP(Veg_Table[[#This Row],[EVM_LAST_EDITOR]],Roster_Table[#All],16,FALSE)),"zCompany_AWRR not in Roster")</f>
        <v>MGE_Mountain G Enterprises</v>
      </c>
      <c r="T1115" s="2">
        <f>IFERROR(DATE(YEAR(Veg_Table[[#This Row],[Created2]]),MONTH(Veg_Table[[#This Row],[Created2]]),DAY(Veg_Table[[#This Row],[Created2]])),DATE(2019,1,1))</f>
        <v>43964</v>
      </c>
      <c r="U1115" s="3">
        <f>VALUE(SUBSTITUTE(Veg_Table[[#This Row],[Created]],",",""))</f>
        <v>43964.482430555603</v>
      </c>
      <c r="V1115" s="3" t="str">
        <f ca="1">IFERROR(_xlfn.IFNA(CELL("contents",INDIRECT(_xlfn.CONCAT("Veg_Table_Production_Data!",ADDRESS(MATCH(_xlfn.MAXIFS(#REF!,#REF!,"="&amp;Veg_Table[[#This Row],[AUTO_ID]],#REF!,"&lt;"&amp;Veg_Table[[#This Row],[EVM_LAST_EDITED_Day]]),#REF!,0),COLUMN(#REF!),4,1,)))),""),"")</f>
        <v/>
      </c>
      <c r="W1115" s="3" t="str">
        <f ca="1">IF(Veg_Table[[#This Row],[Previous_Prescription]]="","No",IF(Veg_Table[[#This Row],[Previous_Prescription]]=Veg_Table[[#This Row],[PRESCRIP]],"No","Yes"))</f>
        <v>No</v>
      </c>
      <c r="X1115" s="3" t="str">
        <f>IF(Veg_Table[[#This Row],[EVM_LAST_EDITED_Day]]=Veg_Table[[#This Row],[Created_Day]],"New","Old")</f>
        <v>New</v>
      </c>
      <c r="Y1115" s="1">
        <f>IFERROR(IF(FIND("delete",LOWER(Veg_Table[[#This Row],[PI_COMMENTS]]))&gt;=1,1,0),0)</f>
        <v>0</v>
      </c>
      <c r="Z1115" s="1" t="str">
        <f>_xlfn.IFNA(IF(Veg_Table[[#This Row],[EVM_LAST_EDITOR]]="","Yes",VLOOKUP(Veg_Table[[#This Row],[EVM_LAST_EDITOR]],Roster_Table[#All],15,FALSE)),"Yes")</f>
        <v>Yes</v>
      </c>
      <c r="AA111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15" s="1" t="str">
        <f>_xlfn.IFNA(VLOOKUP(Veg_Table[[#This Row],[EVM_LAST_EDITOR]],Roster_Table[#All],3,FALSE),"zAWRR Not in Roster")</f>
        <v>Tyler</v>
      </c>
      <c r="AC1115" s="1" t="str">
        <f>_xlfn.IFNA(VLOOKUP(Veg_Table[[#This Row],[EVM_LAST_EDITOR]],Roster_Table[#All],2,FALSE),"zAWRR Not in Roster")</f>
        <v>Rey</v>
      </c>
      <c r="AD1115" s="1" t="str">
        <f>IF(_xlfn.CONCAT(Veg_Table[[#This Row],[First_Name]]," ",Veg_Table[[#This Row],[Last_Name]])="zAWRR Not in Roster zAWRR Not in Roster","zAWRR Not in Roster",_xlfn.CONCAT(Veg_Table[[#This Row],[First_Name]]," ",Veg_Table[[#This Row],[Last_Name]]))</f>
        <v>Tyler Rey</v>
      </c>
      <c r="AE1115">
        <v>3225871</v>
      </c>
      <c r="AF1115" t="s">
        <v>5973</v>
      </c>
      <c r="AG1115" t="s">
        <v>93</v>
      </c>
      <c r="AH1115" t="s">
        <v>1670</v>
      </c>
      <c r="AI1115" t="s">
        <v>1966</v>
      </c>
      <c r="AJ1115" t="s">
        <v>526</v>
      </c>
      <c r="AL1115" t="s">
        <v>22</v>
      </c>
      <c r="AM1115" t="s">
        <v>40</v>
      </c>
      <c r="AN1115" t="s">
        <v>25</v>
      </c>
      <c r="AO1115" t="s">
        <v>25</v>
      </c>
      <c r="AP1115">
        <v>48</v>
      </c>
      <c r="AQ1115">
        <v>115</v>
      </c>
      <c r="AR1115" t="s">
        <v>511</v>
      </c>
      <c r="AS1115" t="s">
        <v>1991</v>
      </c>
      <c r="AT1115" t="s">
        <v>522</v>
      </c>
      <c r="AV1115" t="s">
        <v>519</v>
      </c>
      <c r="AW1115" t="s">
        <v>5430</v>
      </c>
      <c r="AZ1115"/>
      <c r="BB1115" s="4"/>
      <c r="BD1115" t="s">
        <v>29</v>
      </c>
      <c r="BE1115" t="s">
        <v>25</v>
      </c>
      <c r="BF1115" t="s">
        <v>513</v>
      </c>
      <c r="BI1115" s="3"/>
      <c r="BJ1115" t="s">
        <v>5431</v>
      </c>
      <c r="BK1115" s="30" t="s">
        <v>166</v>
      </c>
      <c r="BL1115" s="3">
        <v>43964.550173611111</v>
      </c>
      <c r="BM1115" t="s">
        <v>31</v>
      </c>
      <c r="BN1115" t="s">
        <v>32</v>
      </c>
      <c r="BP1115" t="s">
        <v>1671</v>
      </c>
      <c r="BQ1115" t="s">
        <v>1025</v>
      </c>
      <c r="BR1115" t="s">
        <v>28</v>
      </c>
      <c r="BS1115" t="s">
        <v>28</v>
      </c>
      <c r="BT1115" t="s">
        <v>166</v>
      </c>
      <c r="BU1115" s="3">
        <v>43964.482430555552</v>
      </c>
      <c r="BV1115" t="s">
        <v>803</v>
      </c>
      <c r="BW1115" s="3">
        <v>43964.682763356483</v>
      </c>
      <c r="BX1115" t="s">
        <v>5432</v>
      </c>
      <c r="CG1115"/>
      <c r="CH1115"/>
      <c r="CI1115"/>
      <c r="CY1115"/>
      <c r="DA1115"/>
      <c r="DF1115"/>
    </row>
    <row r="1116" spans="1:110" x14ac:dyDescent="0.25">
      <c r="A1116" s="1">
        <f>IF(Veg_Table[[#This Row],[VP_STATUS]]="Hold",0,IF(OR(AND(Veg_Table[[#This Row],[PRESCRIP]]="NW_No Work",Veg_Table[[#This Row],[VP_STATUS]]&lt;&gt;"No Work Required Under EVM"),AND(Veg_Table[[#This Row],[VP_STATUS]]="No Work Required Under EVM",Veg_Table[[#This Row],[PRESCRIP]]&lt;&gt;"NW_No Work")),1,0))</f>
        <v>0</v>
      </c>
      <c r="B1116" s="1">
        <f>IF(Veg_Table[[#This Row],[SPECIES]]="",1,0)</f>
        <v>0</v>
      </c>
      <c r="C1116" s="1">
        <f>IF(Veg_Table[[#This Row],[DIAMETER]]="",1,0)</f>
        <v>0</v>
      </c>
      <c r="D1116" s="1">
        <f>IF(Veg_Table[[#This Row],[HEIGHT]]="",1,0)</f>
        <v>0</v>
      </c>
      <c r="E111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16" s="1">
        <f>IF(AND(Veg_Table[[#This Row],[TAT_RESULT]]="ABATE",Veg_Table[[#This Row],[PRESCRIP]]="NW_No Work"),1,0)</f>
        <v>0</v>
      </c>
      <c r="G1116" s="1">
        <f>IF(OR(Veg_Table[[#This Row],[Prescription R-Scale]]="NA",Veg_Table[[#This Row],[Diameter R-Scale]]="NA"),0,IF(Veg_Table[[#This Row],[Diameter R-Scale]]&lt;&gt;Veg_Table[[#This Row],[Prescription R-Scale]],1,0))</f>
        <v>0</v>
      </c>
      <c r="H1116" s="1">
        <f>IF(OR(AND(Veg_Table[[#This Row],[PRESCRIP]]="BC_Br Rmv", Veg_Table[[#This Row],[WOOD_MAN]]&lt;&gt;"Not Needed"),AND(Veg_Table[[#This Row],[PRESCRIP]]="BCS_Br Rmv+Trt", Veg_Table[[#This Row],[WOOD_MAN]]&lt;&gt;"Not Needed")),1,0)</f>
        <v>0</v>
      </c>
      <c r="I1116" s="1">
        <f ca="1">IF(AND(Veg_Table[[#This Row],[Prescription_Changed]]="Yes",Veg_Table[[#This Row],[TAT_RESULT]]=""),1,0)</f>
        <v>0</v>
      </c>
      <c r="J1116" s="1">
        <f ca="1">SUM(Veg_Table[[#This Row],[Prescription and Status do not match]:[Prescription_Edited_And_TAT_Is_Blank]])</f>
        <v>0</v>
      </c>
      <c r="K1116" s="1">
        <f ca="1">IF(Veg_Table[[#This Row],[Sum of Errors]]&gt;0,1,0)</f>
        <v>0</v>
      </c>
      <c r="L1116" s="1">
        <f>1</f>
        <v>1</v>
      </c>
      <c r="M111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116" s="1">
        <f>IF(OR(MID(Veg_Table[[#This Row],[PRESCRIP]],2,1)="1",MID(Veg_Table[[#This Row],[PRESCRIP]],2,1)="2",MID(Veg_Table[[#This Row],[PRESCRIP]],2,1)="3",MID(Veg_Table[[#This Row],[PRESCRIP]],2,1)="4"),_xlfn.NUMBERVALUE(MID(Veg_Table[[#This Row],[PRESCRIP]],2,1)),"NA")</f>
        <v>2</v>
      </c>
      <c r="O1116" s="1">
        <f>WEEKNUM(Veg_Table[[#This Row],[EVM_LAST_EDITED_Day]],2)</f>
        <v>20</v>
      </c>
      <c r="P1116" s="25">
        <f>IFERROR(DATE(YEAR(Veg_Table[[#This Row],[EVM_LAST_EDITED2]]),MONTH(Veg_Table[[#This Row],[EVM_LAST_EDITED2]]),DAY(Veg_Table[[#This Row],[EVM_LAST_EDITED2]])),DATE(2019,1,1))</f>
        <v>43964</v>
      </c>
      <c r="Q1116" s="3">
        <f>VALUE(SUBSTITUTE(Veg_Table[[#This Row],[EVM_LAST_EDITED]],",",""))</f>
        <v>43964.554855127302</v>
      </c>
      <c r="R1116" s="1" t="str">
        <f>_xlfn.IFNA(IF(Veg_Table[[#This Row],[EVM_LAST_EDITOR]]="","zBlank EVM Last Editor",VLOOKUP(Veg_Table[[#This Row],[EVM_LAST_EDITOR]],Roster_Table[#All],4,FALSE)),"zAWRR Not in Roster")</f>
        <v>MFE</v>
      </c>
      <c r="S1116" s="1" t="str">
        <f>_xlfn.IFNA(IF(Veg_Table[[#This Row],[EVM_LAST_EDITOR]]="","zBlank EVM Last Editor",VLOOKUP(Veg_Table[[#This Row],[EVM_LAST_EDITOR]],Roster_Table[#All],16,FALSE)),"zCompany_AWRR not in Roster")</f>
        <v>Not in Sierra Roster</v>
      </c>
      <c r="T1116" s="2">
        <f>IFERROR(DATE(YEAR(Veg_Table[[#This Row],[Created2]]),MONTH(Veg_Table[[#This Row],[Created2]]),DAY(Veg_Table[[#This Row],[Created2]])),DATE(2019,1,1))</f>
        <v>43887</v>
      </c>
      <c r="U1116" s="3">
        <f>VALUE(SUBSTITUTE(Veg_Table[[#This Row],[Created]],",",""))</f>
        <v>43887.604097222204</v>
      </c>
      <c r="V1116" s="3" t="str">
        <f ca="1">IFERROR(_xlfn.IFNA(CELL("contents",INDIRECT(_xlfn.CONCAT("Veg_Table_Production_Data!",ADDRESS(MATCH(_xlfn.MAXIFS(#REF!,#REF!,"="&amp;Veg_Table[[#This Row],[AUTO_ID]],#REF!,"&lt;"&amp;Veg_Table[[#This Row],[EVM_LAST_EDITED_Day]]),#REF!,0),COLUMN(#REF!),4,1,)))),""),"")</f>
        <v/>
      </c>
      <c r="W1116" s="3" t="str">
        <f ca="1">IF(Veg_Table[[#This Row],[Previous_Prescription]]="","No",IF(Veg_Table[[#This Row],[Previous_Prescription]]=Veg_Table[[#This Row],[PRESCRIP]],"No","Yes"))</f>
        <v>No</v>
      </c>
      <c r="X1116" s="3" t="str">
        <f>IF(Veg_Table[[#This Row],[EVM_LAST_EDITED_Day]]=Veg_Table[[#This Row],[Created_Day]],"New","Old")</f>
        <v>Old</v>
      </c>
      <c r="Y1116" s="1">
        <f>IFERROR(IF(FIND("delete",LOWER(Veg_Table[[#This Row],[PI_COMMENTS]]))&gt;=1,1,0),0)</f>
        <v>0</v>
      </c>
      <c r="Z1116" s="1" t="str">
        <f>_xlfn.IFNA(IF(Veg_Table[[#This Row],[EVM_LAST_EDITOR]]="","Yes",VLOOKUP(Veg_Table[[#This Row],[EVM_LAST_EDITOR]],Roster_Table[#All],15,FALSE)),"Yes")</f>
        <v>No</v>
      </c>
      <c r="AA111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16" s="1" t="str">
        <f>_xlfn.IFNA(VLOOKUP(Veg_Table[[#This Row],[EVM_LAST_EDITOR]],Roster_Table[#All],3,FALSE),"zAWRR Not in Roster")</f>
        <v>Thomas</v>
      </c>
      <c r="AC1116" s="1" t="str">
        <f>_xlfn.IFNA(VLOOKUP(Veg_Table[[#This Row],[EVM_LAST_EDITOR]],Roster_Table[#All],2,FALSE),"zAWRR Not in Roster")</f>
        <v>James</v>
      </c>
      <c r="AD1116" s="1" t="str">
        <f>IF(_xlfn.CONCAT(Veg_Table[[#This Row],[First_Name]]," ",Veg_Table[[#This Row],[Last_Name]])="zAWRR Not in Roster zAWRR Not in Roster","zAWRR Not in Roster",_xlfn.CONCAT(Veg_Table[[#This Row],[First_Name]]," ",Veg_Table[[#This Row],[Last_Name]]))</f>
        <v>Thomas James</v>
      </c>
      <c r="AE1116">
        <v>1781555</v>
      </c>
      <c r="AF1116" t="s">
        <v>3616</v>
      </c>
      <c r="AG1116" t="s">
        <v>30</v>
      </c>
      <c r="AH1116" t="s">
        <v>2073</v>
      </c>
      <c r="AI1116" t="s">
        <v>3533</v>
      </c>
      <c r="AJ1116" t="s">
        <v>820</v>
      </c>
      <c r="AK1116" t="s">
        <v>28</v>
      </c>
      <c r="AL1116" t="s">
        <v>372</v>
      </c>
      <c r="AM1116" t="s">
        <v>38</v>
      </c>
      <c r="AN1116" t="s">
        <v>25</v>
      </c>
      <c r="AO1116" t="s">
        <v>25</v>
      </c>
      <c r="AP1116">
        <v>20</v>
      </c>
      <c r="AQ1116">
        <v>93</v>
      </c>
      <c r="AR1116" t="s">
        <v>514</v>
      </c>
      <c r="AS1116" t="s">
        <v>42</v>
      </c>
      <c r="AT1116" t="s">
        <v>515</v>
      </c>
      <c r="AU1116" t="s">
        <v>25</v>
      </c>
      <c r="AV1116" t="s">
        <v>512</v>
      </c>
      <c r="AW1116" t="s">
        <v>3617</v>
      </c>
      <c r="AX1116" t="s">
        <v>825</v>
      </c>
      <c r="AY1116" t="s">
        <v>825</v>
      </c>
      <c r="AZ1116">
        <v>5807646</v>
      </c>
      <c r="BA1116" t="s">
        <v>42</v>
      </c>
      <c r="BB1116" s="4">
        <v>43964.554625208337</v>
      </c>
      <c r="BC1116" t="s">
        <v>1807</v>
      </c>
      <c r="BD1116" t="s">
        <v>29</v>
      </c>
      <c r="BF1116" t="s">
        <v>28</v>
      </c>
      <c r="BG1116" t="s">
        <v>28</v>
      </c>
      <c r="BH1116" t="s">
        <v>28</v>
      </c>
      <c r="BI1116" s="3"/>
      <c r="BJ1116" t="s">
        <v>528</v>
      </c>
      <c r="BK1116" s="30" t="s">
        <v>694</v>
      </c>
      <c r="BL1116" s="3">
        <v>43964.554855127317</v>
      </c>
      <c r="BM1116" t="s">
        <v>31</v>
      </c>
      <c r="BN1116" t="s">
        <v>32</v>
      </c>
      <c r="BO1116" t="s">
        <v>2075</v>
      </c>
      <c r="BP1116" t="s">
        <v>2076</v>
      </c>
      <c r="BQ1116" t="s">
        <v>826</v>
      </c>
      <c r="BR1116" t="s">
        <v>28</v>
      </c>
      <c r="BS1116" t="s">
        <v>28</v>
      </c>
      <c r="BT1116" t="s">
        <v>107</v>
      </c>
      <c r="BU1116" s="3">
        <v>43887.604097222225</v>
      </c>
      <c r="BV1116" t="s">
        <v>803</v>
      </c>
      <c r="BW1116" s="3">
        <v>43964.565492465277</v>
      </c>
      <c r="BX1116" t="s">
        <v>3618</v>
      </c>
      <c r="CG1116"/>
      <c r="CH1116"/>
      <c r="CI1116"/>
      <c r="CY1116"/>
      <c r="DA1116"/>
      <c r="DF1116"/>
    </row>
    <row r="1117" spans="1:110" x14ac:dyDescent="0.25">
      <c r="A1117" s="1">
        <f>IF(Veg_Table[[#This Row],[VP_STATUS]]="Hold",0,IF(OR(AND(Veg_Table[[#This Row],[PRESCRIP]]="NW_No Work",Veg_Table[[#This Row],[VP_STATUS]]&lt;&gt;"No Work Required Under EVM"),AND(Veg_Table[[#This Row],[VP_STATUS]]="No Work Required Under EVM",Veg_Table[[#This Row],[PRESCRIP]]&lt;&gt;"NW_No Work")),1,0))</f>
        <v>0</v>
      </c>
      <c r="B1117" s="1">
        <f>IF(Veg_Table[[#This Row],[SPECIES]]="",1,0)</f>
        <v>0</v>
      </c>
      <c r="C1117" s="1">
        <f>IF(Veg_Table[[#This Row],[DIAMETER]]="",1,0)</f>
        <v>0</v>
      </c>
      <c r="D1117" s="1">
        <f>IF(Veg_Table[[#This Row],[HEIGHT]]="",1,0)</f>
        <v>0</v>
      </c>
      <c r="E111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17" s="1">
        <f>IF(AND(Veg_Table[[#This Row],[TAT_RESULT]]="ABATE",Veg_Table[[#This Row],[PRESCRIP]]="NW_No Work"),1,0)</f>
        <v>0</v>
      </c>
      <c r="G1117" s="1">
        <f>IF(OR(Veg_Table[[#This Row],[Prescription R-Scale]]="NA",Veg_Table[[#This Row],[Diameter R-Scale]]="NA"),0,IF(Veg_Table[[#This Row],[Diameter R-Scale]]&lt;&gt;Veg_Table[[#This Row],[Prescription R-Scale]],1,0))</f>
        <v>0</v>
      </c>
      <c r="H1117" s="1">
        <f>IF(OR(AND(Veg_Table[[#This Row],[PRESCRIP]]="BC_Br Rmv", Veg_Table[[#This Row],[WOOD_MAN]]&lt;&gt;"Not Needed"),AND(Veg_Table[[#This Row],[PRESCRIP]]="BCS_Br Rmv+Trt", Veg_Table[[#This Row],[WOOD_MAN]]&lt;&gt;"Not Needed")),1,0)</f>
        <v>0</v>
      </c>
      <c r="I1117" s="1">
        <f ca="1">IF(AND(Veg_Table[[#This Row],[Prescription_Changed]]="Yes",Veg_Table[[#This Row],[TAT_RESULT]]=""),1,0)</f>
        <v>0</v>
      </c>
      <c r="J1117" s="1">
        <f ca="1">SUM(Veg_Table[[#This Row],[Prescription and Status do not match]:[Prescription_Edited_And_TAT_Is_Blank]])</f>
        <v>0</v>
      </c>
      <c r="K1117" s="1">
        <f ca="1">IF(Veg_Table[[#This Row],[Sum of Errors]]&gt;0,1,0)</f>
        <v>0</v>
      </c>
      <c r="L1117" s="1">
        <f>1</f>
        <v>1</v>
      </c>
      <c r="M111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117" s="1">
        <f>IF(OR(MID(Veg_Table[[#This Row],[PRESCRIP]],2,1)="1",MID(Veg_Table[[#This Row],[PRESCRIP]],2,1)="2",MID(Veg_Table[[#This Row],[PRESCRIP]],2,1)="3",MID(Veg_Table[[#This Row],[PRESCRIP]],2,1)="4"),_xlfn.NUMBERVALUE(MID(Veg_Table[[#This Row],[PRESCRIP]],2,1)),"NA")</f>
        <v>1</v>
      </c>
      <c r="O1117" s="1">
        <f>WEEKNUM(Veg_Table[[#This Row],[EVM_LAST_EDITED_Day]],2)</f>
        <v>20</v>
      </c>
      <c r="P1117" s="25">
        <f>IFERROR(DATE(YEAR(Veg_Table[[#This Row],[EVM_LAST_EDITED2]]),MONTH(Veg_Table[[#This Row],[EVM_LAST_EDITED2]]),DAY(Veg_Table[[#This Row],[EVM_LAST_EDITED2]])),DATE(2019,1,1))</f>
        <v>43964</v>
      </c>
      <c r="Q1117" s="3">
        <f>VALUE(SUBSTITUTE(Veg_Table[[#This Row],[EVM_LAST_EDITED]],",",""))</f>
        <v>43964.555658356498</v>
      </c>
      <c r="R1117" s="1" t="str">
        <f>_xlfn.IFNA(IF(Veg_Table[[#This Row],[EVM_LAST_EDITOR]]="","zBlank EVM Last Editor",VLOOKUP(Veg_Table[[#This Row],[EVM_LAST_EDITOR]],Roster_Table[#All],4,FALSE)),"zAWRR Not in Roster")</f>
        <v>MFE</v>
      </c>
      <c r="S1117" s="1" t="str">
        <f>_xlfn.IFNA(IF(Veg_Table[[#This Row],[EVM_LAST_EDITOR]]="","zBlank EVM Last Editor",VLOOKUP(Veg_Table[[#This Row],[EVM_LAST_EDITOR]],Roster_Table[#All],16,FALSE)),"zCompany_AWRR not in Roster")</f>
        <v>Not in Sierra Roster</v>
      </c>
      <c r="T1117" s="2">
        <f>IFERROR(DATE(YEAR(Veg_Table[[#This Row],[Created2]]),MONTH(Veg_Table[[#This Row],[Created2]]),DAY(Veg_Table[[#This Row],[Created2]])),DATE(2019,1,1))</f>
        <v>43887</v>
      </c>
      <c r="U1117" s="3">
        <f>VALUE(SUBSTITUTE(Veg_Table[[#This Row],[Created]],",",""))</f>
        <v>43887.612916666701</v>
      </c>
      <c r="V1117" s="3" t="str">
        <f ca="1">IFERROR(_xlfn.IFNA(CELL("contents",INDIRECT(_xlfn.CONCAT("Veg_Table_Production_Data!",ADDRESS(MATCH(_xlfn.MAXIFS(#REF!,#REF!,"="&amp;Veg_Table[[#This Row],[AUTO_ID]],#REF!,"&lt;"&amp;Veg_Table[[#This Row],[EVM_LAST_EDITED_Day]]),#REF!,0),COLUMN(#REF!),4,1,)))),""),"")</f>
        <v/>
      </c>
      <c r="W1117" s="3" t="str">
        <f ca="1">IF(Veg_Table[[#This Row],[Previous_Prescription]]="","No",IF(Veg_Table[[#This Row],[Previous_Prescription]]=Veg_Table[[#This Row],[PRESCRIP]],"No","Yes"))</f>
        <v>No</v>
      </c>
      <c r="X1117" s="3" t="str">
        <f>IF(Veg_Table[[#This Row],[EVM_LAST_EDITED_Day]]=Veg_Table[[#This Row],[Created_Day]],"New","Old")</f>
        <v>Old</v>
      </c>
      <c r="Y1117" s="1">
        <f>IFERROR(IF(FIND("delete",LOWER(Veg_Table[[#This Row],[PI_COMMENTS]]))&gt;=1,1,0),0)</f>
        <v>0</v>
      </c>
      <c r="Z1117" s="1" t="str">
        <f>_xlfn.IFNA(IF(Veg_Table[[#This Row],[EVM_LAST_EDITOR]]="","Yes",VLOOKUP(Veg_Table[[#This Row],[EVM_LAST_EDITOR]],Roster_Table[#All],15,FALSE)),"Yes")</f>
        <v>No</v>
      </c>
      <c r="AA111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17" s="1" t="str">
        <f>_xlfn.IFNA(VLOOKUP(Veg_Table[[#This Row],[EVM_LAST_EDITOR]],Roster_Table[#All],3,FALSE),"zAWRR Not in Roster")</f>
        <v>Thomas</v>
      </c>
      <c r="AC1117" s="1" t="str">
        <f>_xlfn.IFNA(VLOOKUP(Veg_Table[[#This Row],[EVM_LAST_EDITOR]],Roster_Table[#All],2,FALSE),"zAWRR Not in Roster")</f>
        <v>James</v>
      </c>
      <c r="AD1117" s="1" t="str">
        <f>IF(_xlfn.CONCAT(Veg_Table[[#This Row],[First_Name]]," ",Veg_Table[[#This Row],[Last_Name]])="zAWRR Not in Roster zAWRR Not in Roster","zAWRR Not in Roster",_xlfn.CONCAT(Veg_Table[[#This Row],[First_Name]]," ",Veg_Table[[#This Row],[Last_Name]]))</f>
        <v>Thomas James</v>
      </c>
      <c r="AE1117">
        <v>1781590</v>
      </c>
      <c r="AF1117" t="s">
        <v>3619</v>
      </c>
      <c r="AG1117" t="s">
        <v>30</v>
      </c>
      <c r="AH1117" t="s">
        <v>2073</v>
      </c>
      <c r="AI1117" t="s">
        <v>3533</v>
      </c>
      <c r="AJ1117" t="s">
        <v>820</v>
      </c>
      <c r="AL1117" t="s">
        <v>372</v>
      </c>
      <c r="AM1117" t="s">
        <v>38</v>
      </c>
      <c r="AN1117" t="s">
        <v>25</v>
      </c>
      <c r="AO1117" t="s">
        <v>25</v>
      </c>
      <c r="AP1117">
        <v>8</v>
      </c>
      <c r="AQ1117">
        <v>67</v>
      </c>
      <c r="AR1117" t="s">
        <v>511</v>
      </c>
      <c r="AS1117" t="s">
        <v>77</v>
      </c>
      <c r="AT1117" t="s">
        <v>515</v>
      </c>
      <c r="AU1117" t="s">
        <v>25</v>
      </c>
      <c r="AV1117" t="s">
        <v>512</v>
      </c>
      <c r="AW1117" t="s">
        <v>3620</v>
      </c>
      <c r="AX1117" t="s">
        <v>825</v>
      </c>
      <c r="AY1117" t="s">
        <v>825</v>
      </c>
      <c r="AZ1117">
        <v>5807646</v>
      </c>
      <c r="BA1117" t="s">
        <v>77</v>
      </c>
      <c r="BB1117" s="4">
        <v>43964.555566979165</v>
      </c>
      <c r="BC1117" t="s">
        <v>837</v>
      </c>
      <c r="BD1117" t="s">
        <v>29</v>
      </c>
      <c r="BI1117" s="3"/>
      <c r="BJ1117" t="s">
        <v>528</v>
      </c>
      <c r="BK1117" s="30" t="s">
        <v>694</v>
      </c>
      <c r="BL1117" s="3">
        <v>43964.555658356483</v>
      </c>
      <c r="BM1117" t="s">
        <v>31</v>
      </c>
      <c r="BN1117" t="s">
        <v>32</v>
      </c>
      <c r="BO1117" t="s">
        <v>2075</v>
      </c>
      <c r="BP1117" t="s">
        <v>2076</v>
      </c>
      <c r="BQ1117" t="s">
        <v>826</v>
      </c>
      <c r="BR1117" t="s">
        <v>28</v>
      </c>
      <c r="BS1117" t="s">
        <v>28</v>
      </c>
      <c r="BT1117" t="s">
        <v>107</v>
      </c>
      <c r="BU1117" s="3">
        <v>43887.612916666665</v>
      </c>
      <c r="BV1117" t="s">
        <v>803</v>
      </c>
      <c r="BW1117" s="3">
        <v>43964.565492465277</v>
      </c>
      <c r="BX1117" t="s">
        <v>3621</v>
      </c>
      <c r="CG1117"/>
      <c r="CH1117"/>
      <c r="CI1117"/>
      <c r="CY1117"/>
      <c r="DA1117"/>
      <c r="DF1117"/>
    </row>
    <row r="1118" spans="1:110" x14ac:dyDescent="0.25">
      <c r="A1118" s="1">
        <f>IF(Veg_Table[[#This Row],[VP_STATUS]]="Hold",0,IF(OR(AND(Veg_Table[[#This Row],[PRESCRIP]]="NW_No Work",Veg_Table[[#This Row],[VP_STATUS]]&lt;&gt;"No Work Required Under EVM"),AND(Veg_Table[[#This Row],[VP_STATUS]]="No Work Required Under EVM",Veg_Table[[#This Row],[PRESCRIP]]&lt;&gt;"NW_No Work")),1,0))</f>
        <v>0</v>
      </c>
      <c r="B1118" s="1">
        <f>IF(Veg_Table[[#This Row],[SPECIES]]="",1,0)</f>
        <v>0</v>
      </c>
      <c r="C1118" s="1">
        <f>IF(Veg_Table[[#This Row],[DIAMETER]]="",1,0)</f>
        <v>0</v>
      </c>
      <c r="D1118" s="1">
        <f>IF(Veg_Table[[#This Row],[HEIGHT]]="",1,0)</f>
        <v>0</v>
      </c>
      <c r="E111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18" s="1">
        <f>IF(AND(Veg_Table[[#This Row],[TAT_RESULT]]="ABATE",Veg_Table[[#This Row],[PRESCRIP]]="NW_No Work"),1,0)</f>
        <v>0</v>
      </c>
      <c r="G1118" s="1">
        <f>IF(OR(Veg_Table[[#This Row],[Prescription R-Scale]]="NA",Veg_Table[[#This Row],[Diameter R-Scale]]="NA"),0,IF(Veg_Table[[#This Row],[Diameter R-Scale]]&lt;&gt;Veg_Table[[#This Row],[Prescription R-Scale]],1,0))</f>
        <v>0</v>
      </c>
      <c r="H1118" s="1">
        <f>IF(OR(AND(Veg_Table[[#This Row],[PRESCRIP]]="BC_Br Rmv", Veg_Table[[#This Row],[WOOD_MAN]]&lt;&gt;"Not Needed"),AND(Veg_Table[[#This Row],[PRESCRIP]]="BCS_Br Rmv+Trt", Veg_Table[[#This Row],[WOOD_MAN]]&lt;&gt;"Not Needed")),1,0)</f>
        <v>0</v>
      </c>
      <c r="I1118" s="1">
        <f ca="1">IF(AND(Veg_Table[[#This Row],[Prescription_Changed]]="Yes",Veg_Table[[#This Row],[TAT_RESULT]]=""),1,0)</f>
        <v>0</v>
      </c>
      <c r="J1118" s="1">
        <f ca="1">SUM(Veg_Table[[#This Row],[Prescription and Status do not match]:[Prescription_Edited_And_TAT_Is_Blank]])</f>
        <v>0</v>
      </c>
      <c r="K1118" s="1">
        <f ca="1">IF(Veg_Table[[#This Row],[Sum of Errors]]&gt;0,1,0)</f>
        <v>0</v>
      </c>
      <c r="L1118" s="1">
        <f>1</f>
        <v>1</v>
      </c>
      <c r="M111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118" s="1">
        <f>IF(OR(MID(Veg_Table[[#This Row],[PRESCRIP]],2,1)="1",MID(Veg_Table[[#This Row],[PRESCRIP]],2,1)="2",MID(Veg_Table[[#This Row],[PRESCRIP]],2,1)="3",MID(Veg_Table[[#This Row],[PRESCRIP]],2,1)="4"),_xlfn.NUMBERVALUE(MID(Veg_Table[[#This Row],[PRESCRIP]],2,1)),"NA")</f>
        <v>3</v>
      </c>
      <c r="O1118" s="1">
        <f>WEEKNUM(Veg_Table[[#This Row],[EVM_LAST_EDITED_Day]],2)</f>
        <v>20</v>
      </c>
      <c r="P1118" s="25">
        <f>IFERROR(DATE(YEAR(Veg_Table[[#This Row],[EVM_LAST_EDITED2]]),MONTH(Veg_Table[[#This Row],[EVM_LAST_EDITED2]]),DAY(Veg_Table[[#This Row],[EVM_LAST_EDITED2]])),DATE(2019,1,1))</f>
        <v>43964</v>
      </c>
      <c r="Q1118" s="3">
        <f>VALUE(SUBSTITUTE(Veg_Table[[#This Row],[EVM_LAST_EDITED]],",",""))</f>
        <v>43964.555821759299</v>
      </c>
      <c r="R1118" s="1" t="str">
        <f>_xlfn.IFNA(IF(Veg_Table[[#This Row],[EVM_LAST_EDITOR]]="","zBlank EVM Last Editor",VLOOKUP(Veg_Table[[#This Row],[EVM_LAST_EDITOR]],Roster_Table[#All],4,FALSE)),"zAWRR Not in Roster")</f>
        <v>MGE</v>
      </c>
      <c r="S1118" s="1" t="str">
        <f>_xlfn.IFNA(IF(Veg_Table[[#This Row],[EVM_LAST_EDITOR]]="","zBlank EVM Last Editor",VLOOKUP(Veg_Table[[#This Row],[EVM_LAST_EDITOR]],Roster_Table[#All],16,FALSE)),"zCompany_AWRR not in Roster")</f>
        <v>MGE_Mountain G Enterprises</v>
      </c>
      <c r="T1118" s="2">
        <f>IFERROR(DATE(YEAR(Veg_Table[[#This Row],[Created2]]),MONTH(Veg_Table[[#This Row],[Created2]]),DAY(Veg_Table[[#This Row],[Created2]])),DATE(2019,1,1))</f>
        <v>43923</v>
      </c>
      <c r="U1118" s="3">
        <f>VALUE(SUBSTITUTE(Veg_Table[[#This Row],[Created]],",",""))</f>
        <v>43923.499016203699</v>
      </c>
      <c r="V1118" s="3" t="str">
        <f ca="1">IFERROR(_xlfn.IFNA(CELL("contents",INDIRECT(_xlfn.CONCAT("Veg_Table_Production_Data!",ADDRESS(MATCH(_xlfn.MAXIFS(#REF!,#REF!,"="&amp;Veg_Table[[#This Row],[AUTO_ID]],#REF!,"&lt;"&amp;Veg_Table[[#This Row],[EVM_LAST_EDITED_Day]]),#REF!,0),COLUMN(#REF!),4,1,)))),""),"")</f>
        <v/>
      </c>
      <c r="W1118" s="3" t="str">
        <f ca="1">IF(Veg_Table[[#This Row],[Previous_Prescription]]="","No",IF(Veg_Table[[#This Row],[Previous_Prescription]]=Veg_Table[[#This Row],[PRESCRIP]],"No","Yes"))</f>
        <v>No</v>
      </c>
      <c r="X1118" s="3" t="str">
        <f>IF(Veg_Table[[#This Row],[EVM_LAST_EDITED_Day]]=Veg_Table[[#This Row],[Created_Day]],"New","Old")</f>
        <v>Old</v>
      </c>
      <c r="Y1118" s="1">
        <f>IFERROR(IF(FIND("delete",LOWER(Veg_Table[[#This Row],[PI_COMMENTS]]))&gt;=1,1,0),0)</f>
        <v>0</v>
      </c>
      <c r="Z1118" s="1" t="str">
        <f>_xlfn.IFNA(IF(Veg_Table[[#This Row],[EVM_LAST_EDITOR]]="","Yes",VLOOKUP(Veg_Table[[#This Row],[EVM_LAST_EDITOR]],Roster_Table[#All],15,FALSE)),"Yes")</f>
        <v>Yes</v>
      </c>
      <c r="AA111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18" s="1" t="str">
        <f>_xlfn.IFNA(VLOOKUP(Veg_Table[[#This Row],[EVM_LAST_EDITOR]],Roster_Table[#All],3,FALSE),"zAWRR Not in Roster")</f>
        <v>Tyler</v>
      </c>
      <c r="AC1118" s="1" t="str">
        <f>_xlfn.IFNA(VLOOKUP(Veg_Table[[#This Row],[EVM_LAST_EDITOR]],Roster_Table[#All],2,FALSE),"zAWRR Not in Roster")</f>
        <v>Rey</v>
      </c>
      <c r="AD1118" s="1" t="str">
        <f>IF(_xlfn.CONCAT(Veg_Table[[#This Row],[First_Name]]," ",Veg_Table[[#This Row],[Last_Name]])="zAWRR Not in Roster zAWRR Not in Roster","zAWRR Not in Roster",_xlfn.CONCAT(Veg_Table[[#This Row],[First_Name]]," ",Veg_Table[[#This Row],[Last_Name]]))</f>
        <v>Tyler Rey</v>
      </c>
      <c r="AE1118">
        <v>2975073</v>
      </c>
      <c r="AF1118" t="s">
        <v>5426</v>
      </c>
      <c r="AG1118" t="s">
        <v>93</v>
      </c>
      <c r="AH1118" t="s">
        <v>1670</v>
      </c>
      <c r="AI1118" t="s">
        <v>1966</v>
      </c>
      <c r="AJ1118" t="s">
        <v>36</v>
      </c>
      <c r="AL1118" t="s">
        <v>22</v>
      </c>
      <c r="AM1118" t="s">
        <v>40</v>
      </c>
      <c r="AN1118" t="s">
        <v>25</v>
      </c>
      <c r="AO1118" t="s">
        <v>25</v>
      </c>
      <c r="AP1118">
        <v>25</v>
      </c>
      <c r="AQ1118">
        <v>72</v>
      </c>
      <c r="AR1118" t="s">
        <v>514</v>
      </c>
      <c r="AS1118" t="s">
        <v>545</v>
      </c>
      <c r="AT1118" t="s">
        <v>522</v>
      </c>
      <c r="AV1118" t="s">
        <v>512</v>
      </c>
      <c r="AW1118" t="s">
        <v>5427</v>
      </c>
      <c r="AZ1118"/>
      <c r="BB1118" s="4"/>
      <c r="BD1118" t="s">
        <v>29</v>
      </c>
      <c r="BE1118" t="s">
        <v>25</v>
      </c>
      <c r="BF1118" t="s">
        <v>513</v>
      </c>
      <c r="BI1118" s="3"/>
      <c r="BJ1118" t="s">
        <v>5428</v>
      </c>
      <c r="BK1118" s="30" t="s">
        <v>166</v>
      </c>
      <c r="BL1118" s="3">
        <v>43964.555821759262</v>
      </c>
      <c r="BM1118" t="s">
        <v>31</v>
      </c>
      <c r="BN1118" t="s">
        <v>32</v>
      </c>
      <c r="BP1118" t="s">
        <v>1671</v>
      </c>
      <c r="BQ1118" t="s">
        <v>1025</v>
      </c>
      <c r="BR1118" t="s">
        <v>28</v>
      </c>
      <c r="BS1118" t="s">
        <v>28</v>
      </c>
      <c r="BT1118" t="s">
        <v>166</v>
      </c>
      <c r="BU1118" s="3">
        <v>43923.499016203707</v>
      </c>
      <c r="BV1118" t="s">
        <v>803</v>
      </c>
      <c r="BW1118" s="3">
        <v>43964.64853619213</v>
      </c>
      <c r="BX1118" t="s">
        <v>5429</v>
      </c>
      <c r="CG1118"/>
      <c r="CH1118"/>
      <c r="CI1118"/>
      <c r="CY1118"/>
      <c r="DA1118"/>
      <c r="DF1118"/>
    </row>
    <row r="1119" spans="1:110" x14ac:dyDescent="0.25">
      <c r="A1119" s="1">
        <f>IF(Veg_Table[[#This Row],[VP_STATUS]]="Hold",0,IF(OR(AND(Veg_Table[[#This Row],[PRESCRIP]]="NW_No Work",Veg_Table[[#This Row],[VP_STATUS]]&lt;&gt;"No Work Required Under EVM"),AND(Veg_Table[[#This Row],[VP_STATUS]]="No Work Required Under EVM",Veg_Table[[#This Row],[PRESCRIP]]&lt;&gt;"NW_No Work")),1,0))</f>
        <v>0</v>
      </c>
      <c r="B1119" s="1">
        <f>IF(Veg_Table[[#This Row],[SPECIES]]="",1,0)</f>
        <v>0</v>
      </c>
      <c r="C1119" s="1">
        <f>IF(Veg_Table[[#This Row],[DIAMETER]]="",1,0)</f>
        <v>0</v>
      </c>
      <c r="D1119" s="1">
        <f>IF(Veg_Table[[#This Row],[HEIGHT]]="",1,0)</f>
        <v>0</v>
      </c>
      <c r="E111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19" s="1">
        <f>IF(AND(Veg_Table[[#This Row],[TAT_RESULT]]="ABATE",Veg_Table[[#This Row],[PRESCRIP]]="NW_No Work"),1,0)</f>
        <v>0</v>
      </c>
      <c r="G1119" s="1">
        <f>IF(OR(Veg_Table[[#This Row],[Prescription R-Scale]]="NA",Veg_Table[[#This Row],[Diameter R-Scale]]="NA"),0,IF(Veg_Table[[#This Row],[Diameter R-Scale]]&lt;&gt;Veg_Table[[#This Row],[Prescription R-Scale]],1,0))</f>
        <v>0</v>
      </c>
      <c r="H1119" s="1">
        <f>IF(OR(AND(Veg_Table[[#This Row],[PRESCRIP]]="BC_Br Rmv", Veg_Table[[#This Row],[WOOD_MAN]]&lt;&gt;"Not Needed"),AND(Veg_Table[[#This Row],[PRESCRIP]]="BCS_Br Rmv+Trt", Veg_Table[[#This Row],[WOOD_MAN]]&lt;&gt;"Not Needed")),1,0)</f>
        <v>0</v>
      </c>
      <c r="I1119" s="1">
        <f ca="1">IF(AND(Veg_Table[[#This Row],[Prescription_Changed]]="Yes",Veg_Table[[#This Row],[TAT_RESULT]]=""),1,0)</f>
        <v>0</v>
      </c>
      <c r="J1119" s="1">
        <f ca="1">SUM(Veg_Table[[#This Row],[Prescription and Status do not match]:[Prescription_Edited_And_TAT_Is_Blank]])</f>
        <v>0</v>
      </c>
      <c r="K1119" s="1">
        <f ca="1">IF(Veg_Table[[#This Row],[Sum of Errors]]&gt;0,1,0)</f>
        <v>0</v>
      </c>
      <c r="L1119" s="1">
        <f>1</f>
        <v>1</v>
      </c>
      <c r="M111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1119" s="1">
        <f>IF(OR(MID(Veg_Table[[#This Row],[PRESCRIP]],2,1)="1",MID(Veg_Table[[#This Row],[PRESCRIP]],2,1)="2",MID(Veg_Table[[#This Row],[PRESCRIP]],2,1)="3",MID(Veg_Table[[#This Row],[PRESCRIP]],2,1)="4"),_xlfn.NUMBERVALUE(MID(Veg_Table[[#This Row],[PRESCRIP]],2,1)),"NA")</f>
        <v>4</v>
      </c>
      <c r="O1119" s="1">
        <f>WEEKNUM(Veg_Table[[#This Row],[EVM_LAST_EDITED_Day]],2)</f>
        <v>20</v>
      </c>
      <c r="P1119" s="25">
        <f>IFERROR(DATE(YEAR(Veg_Table[[#This Row],[EVM_LAST_EDITED2]]),MONTH(Veg_Table[[#This Row],[EVM_LAST_EDITED2]]),DAY(Veg_Table[[#This Row],[EVM_LAST_EDITED2]])),DATE(2019,1,1))</f>
        <v>43964</v>
      </c>
      <c r="Q1119" s="3">
        <f>VALUE(SUBSTITUTE(Veg_Table[[#This Row],[EVM_LAST_EDITED]],",",""))</f>
        <v>43964.556145833303</v>
      </c>
      <c r="R1119" s="1" t="str">
        <f>_xlfn.IFNA(IF(Veg_Table[[#This Row],[EVM_LAST_EDITOR]]="","zBlank EVM Last Editor",VLOOKUP(Veg_Table[[#This Row],[EVM_LAST_EDITOR]],Roster_Table[#All],4,FALSE)),"zAWRR Not in Roster")</f>
        <v>MGE</v>
      </c>
      <c r="S1119" s="1" t="str">
        <f>_xlfn.IFNA(IF(Veg_Table[[#This Row],[EVM_LAST_EDITOR]]="","zBlank EVM Last Editor",VLOOKUP(Veg_Table[[#This Row],[EVM_LAST_EDITOR]],Roster_Table[#All],16,FALSE)),"zCompany_AWRR not in Roster")</f>
        <v>MGE_Mountain G Enterprises</v>
      </c>
      <c r="T1119" s="2">
        <f>IFERROR(DATE(YEAR(Veg_Table[[#This Row],[Created2]]),MONTH(Veg_Table[[#This Row],[Created2]]),DAY(Veg_Table[[#This Row],[Created2]])),DATE(2019,1,1))</f>
        <v>43964</v>
      </c>
      <c r="U1119" s="3">
        <f>VALUE(SUBSTITUTE(Veg_Table[[#This Row],[Created]],",",""))</f>
        <v>43964.554155092599</v>
      </c>
      <c r="V1119" s="3" t="str">
        <f ca="1">IFERROR(_xlfn.IFNA(CELL("contents",INDIRECT(_xlfn.CONCAT("Veg_Table_Production_Data!",ADDRESS(MATCH(_xlfn.MAXIFS(#REF!,#REF!,"="&amp;Veg_Table[[#This Row],[AUTO_ID]],#REF!,"&lt;"&amp;Veg_Table[[#This Row],[EVM_LAST_EDITED_Day]]),#REF!,0),COLUMN(#REF!),4,1,)))),""),"")</f>
        <v/>
      </c>
      <c r="W1119" s="3" t="str">
        <f ca="1">IF(Veg_Table[[#This Row],[Previous_Prescription]]="","No",IF(Veg_Table[[#This Row],[Previous_Prescription]]=Veg_Table[[#This Row],[PRESCRIP]],"No","Yes"))</f>
        <v>No</v>
      </c>
      <c r="X1119" s="3" t="str">
        <f>IF(Veg_Table[[#This Row],[EVM_LAST_EDITED_Day]]=Veg_Table[[#This Row],[Created_Day]],"New","Old")</f>
        <v>New</v>
      </c>
      <c r="Y1119" s="1">
        <f>IFERROR(IF(FIND("delete",LOWER(Veg_Table[[#This Row],[PI_COMMENTS]]))&gt;=1,1,0),0)</f>
        <v>0</v>
      </c>
      <c r="Z1119" s="1" t="str">
        <f>_xlfn.IFNA(IF(Veg_Table[[#This Row],[EVM_LAST_EDITOR]]="","Yes",VLOOKUP(Veg_Table[[#This Row],[EVM_LAST_EDITOR]],Roster_Table[#All],15,FALSE)),"Yes")</f>
        <v>Yes</v>
      </c>
      <c r="AA111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19" s="1" t="str">
        <f>_xlfn.IFNA(VLOOKUP(Veg_Table[[#This Row],[EVM_LAST_EDITOR]],Roster_Table[#All],3,FALSE),"zAWRR Not in Roster")</f>
        <v>Andrew</v>
      </c>
      <c r="AC1119" s="1" t="str">
        <f>_xlfn.IFNA(VLOOKUP(Veg_Table[[#This Row],[EVM_LAST_EDITOR]],Roster_Table[#All],2,FALSE),"zAWRR Not in Roster")</f>
        <v>Withers</v>
      </c>
      <c r="AD1119" s="1" t="str">
        <f>IF(_xlfn.CONCAT(Veg_Table[[#This Row],[First_Name]]," ",Veg_Table[[#This Row],[Last_Name]])="zAWRR Not in Roster zAWRR Not in Roster","zAWRR Not in Roster",_xlfn.CONCAT(Veg_Table[[#This Row],[First_Name]]," ",Veg_Table[[#This Row],[Last_Name]]))</f>
        <v>Andrew Withers</v>
      </c>
      <c r="AE1119">
        <v>3225133</v>
      </c>
      <c r="AF1119" t="s">
        <v>5422</v>
      </c>
      <c r="AG1119" t="s">
        <v>93</v>
      </c>
      <c r="AH1119" t="s">
        <v>5390</v>
      </c>
      <c r="AI1119" t="s">
        <v>5391</v>
      </c>
      <c r="AJ1119" t="s">
        <v>36</v>
      </c>
      <c r="AL1119" t="s">
        <v>22</v>
      </c>
      <c r="AM1119" t="s">
        <v>23</v>
      </c>
      <c r="AN1119" t="s">
        <v>25</v>
      </c>
      <c r="AO1119" t="s">
        <v>25</v>
      </c>
      <c r="AP1119">
        <v>46</v>
      </c>
      <c r="AQ1119">
        <v>55</v>
      </c>
      <c r="AR1119" t="s">
        <v>514</v>
      </c>
      <c r="AS1119" t="s">
        <v>57</v>
      </c>
      <c r="AT1119" t="s">
        <v>522</v>
      </c>
      <c r="AV1119" t="s">
        <v>512</v>
      </c>
      <c r="AW1119" t="s">
        <v>5423</v>
      </c>
      <c r="AZ1119"/>
      <c r="BB1119" s="4"/>
      <c r="BD1119" t="s">
        <v>29</v>
      </c>
      <c r="BE1119" t="s">
        <v>25</v>
      </c>
      <c r="BF1119" t="s">
        <v>513</v>
      </c>
      <c r="BI1119" s="3"/>
      <c r="BJ1119" t="s">
        <v>5424</v>
      </c>
      <c r="BK1119" s="30" t="s">
        <v>176</v>
      </c>
      <c r="BL1119" s="3">
        <v>43964.556145833332</v>
      </c>
      <c r="BM1119" t="s">
        <v>31</v>
      </c>
      <c r="BN1119" t="s">
        <v>32</v>
      </c>
      <c r="BP1119" t="s">
        <v>5393</v>
      </c>
      <c r="BQ1119" t="s">
        <v>1025</v>
      </c>
      <c r="BR1119" t="s">
        <v>28</v>
      </c>
      <c r="BS1119" t="s">
        <v>28</v>
      </c>
      <c r="BT1119" t="s">
        <v>176</v>
      </c>
      <c r="BU1119" s="3">
        <v>43964.554155092592</v>
      </c>
      <c r="BV1119" t="s">
        <v>803</v>
      </c>
      <c r="BW1119" s="3">
        <v>43964.596779525462</v>
      </c>
      <c r="BX1119" t="s">
        <v>5425</v>
      </c>
      <c r="CG1119"/>
      <c r="CH1119"/>
      <c r="CI1119"/>
      <c r="CY1119"/>
      <c r="DA1119"/>
      <c r="DF1119"/>
    </row>
    <row r="1120" spans="1:110" x14ac:dyDescent="0.25">
      <c r="A1120" s="1">
        <f>IF(Veg_Table[[#This Row],[VP_STATUS]]="Hold",0,IF(OR(AND(Veg_Table[[#This Row],[PRESCRIP]]="NW_No Work",Veg_Table[[#This Row],[VP_STATUS]]&lt;&gt;"No Work Required Under EVM"),AND(Veg_Table[[#This Row],[VP_STATUS]]="No Work Required Under EVM",Veg_Table[[#This Row],[PRESCRIP]]&lt;&gt;"NW_No Work")),1,0))</f>
        <v>0</v>
      </c>
      <c r="B1120" s="1">
        <f>IF(Veg_Table[[#This Row],[SPECIES]]="",1,0)</f>
        <v>0</v>
      </c>
      <c r="C1120" s="1">
        <f>IF(Veg_Table[[#This Row],[DIAMETER]]="",1,0)</f>
        <v>0</v>
      </c>
      <c r="D1120" s="1">
        <f>IF(Veg_Table[[#This Row],[HEIGHT]]="",1,0)</f>
        <v>0</v>
      </c>
      <c r="E112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20" s="1">
        <f>IF(AND(Veg_Table[[#This Row],[TAT_RESULT]]="ABATE",Veg_Table[[#This Row],[PRESCRIP]]="NW_No Work"),1,0)</f>
        <v>0</v>
      </c>
      <c r="G1120" s="1">
        <f>IF(OR(Veg_Table[[#This Row],[Prescription R-Scale]]="NA",Veg_Table[[#This Row],[Diameter R-Scale]]="NA"),0,IF(Veg_Table[[#This Row],[Diameter R-Scale]]&lt;&gt;Veg_Table[[#This Row],[Prescription R-Scale]],1,0))</f>
        <v>0</v>
      </c>
      <c r="H1120" s="1">
        <f>IF(OR(AND(Veg_Table[[#This Row],[PRESCRIP]]="BC_Br Rmv", Veg_Table[[#This Row],[WOOD_MAN]]&lt;&gt;"Not Needed"),AND(Veg_Table[[#This Row],[PRESCRIP]]="BCS_Br Rmv+Trt", Veg_Table[[#This Row],[WOOD_MAN]]&lt;&gt;"Not Needed")),1,0)</f>
        <v>0</v>
      </c>
      <c r="I1120" s="1">
        <f ca="1">IF(AND(Veg_Table[[#This Row],[Prescription_Changed]]="Yes",Veg_Table[[#This Row],[TAT_RESULT]]=""),1,0)</f>
        <v>0</v>
      </c>
      <c r="J1120" s="1">
        <f ca="1">SUM(Veg_Table[[#This Row],[Prescription and Status do not match]:[Prescription_Edited_And_TAT_Is_Blank]])</f>
        <v>0</v>
      </c>
      <c r="K1120" s="1">
        <f ca="1">IF(Veg_Table[[#This Row],[Sum of Errors]]&gt;0,1,0)</f>
        <v>0</v>
      </c>
      <c r="L1120" s="1">
        <f>1</f>
        <v>1</v>
      </c>
      <c r="M1120"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120" s="1" t="str">
        <f>IF(OR(MID(Veg_Table[[#This Row],[PRESCRIP]],2,1)="1",MID(Veg_Table[[#This Row],[PRESCRIP]],2,1)="2",MID(Veg_Table[[#This Row],[PRESCRIP]],2,1)="3",MID(Veg_Table[[#This Row],[PRESCRIP]],2,1)="4"),_xlfn.NUMBERVALUE(MID(Veg_Table[[#This Row],[PRESCRIP]],2,1)),"NA")</f>
        <v>NA</v>
      </c>
      <c r="O1120" s="1">
        <f>WEEKNUM(Veg_Table[[#This Row],[EVM_LAST_EDITED_Day]],2)</f>
        <v>20</v>
      </c>
      <c r="P1120" s="25">
        <f>IFERROR(DATE(YEAR(Veg_Table[[#This Row],[EVM_LAST_EDITED2]]),MONTH(Veg_Table[[#This Row],[EVM_LAST_EDITED2]]),DAY(Veg_Table[[#This Row],[EVM_LAST_EDITED2]])),DATE(2019,1,1))</f>
        <v>43964</v>
      </c>
      <c r="Q1120" s="3">
        <f>VALUE(SUBSTITUTE(Veg_Table[[#This Row],[EVM_LAST_EDITED]],",",""))</f>
        <v>43964.558542476901</v>
      </c>
      <c r="R1120" s="1" t="str">
        <f>_xlfn.IFNA(IF(Veg_Table[[#This Row],[EVM_LAST_EDITOR]]="","zBlank EVM Last Editor",VLOOKUP(Veg_Table[[#This Row],[EVM_LAST_EDITOR]],Roster_Table[#All],4,FALSE)),"zAWRR Not in Roster")</f>
        <v>MBG</v>
      </c>
      <c r="S1120" s="1" t="str">
        <f>_xlfn.IFNA(IF(Veg_Table[[#This Row],[EVM_LAST_EDITOR]]="","zBlank EVM Last Editor",VLOOKUP(Veg_Table[[#This Row],[EVM_LAST_EDITOR]],Roster_Table[#All],16,FALSE)),"zCompany_AWRR not in Roster")</f>
        <v>MBG_Mason, Bruce &amp; Girard</v>
      </c>
      <c r="T1120" s="2">
        <f>IFERROR(DATE(YEAR(Veg_Table[[#This Row],[Created2]]),MONTH(Veg_Table[[#This Row],[Created2]]),DAY(Veg_Table[[#This Row],[Created2]])),DATE(2019,1,1))</f>
        <v>43964</v>
      </c>
      <c r="U1120" s="3">
        <f>VALUE(SUBSTITUTE(Veg_Table[[#This Row],[Created]],",",""))</f>
        <v>43964.558542476901</v>
      </c>
      <c r="V1120" s="3" t="str">
        <f ca="1">IFERROR(_xlfn.IFNA(CELL("contents",INDIRECT(_xlfn.CONCAT("Veg_Table_Production_Data!",ADDRESS(MATCH(_xlfn.MAXIFS(#REF!,#REF!,"="&amp;Veg_Table[[#This Row],[AUTO_ID]],#REF!,"&lt;"&amp;Veg_Table[[#This Row],[EVM_LAST_EDITED_Day]]),#REF!,0),COLUMN(#REF!),4,1,)))),""),"")</f>
        <v/>
      </c>
      <c r="W1120" s="3" t="str">
        <f ca="1">IF(Veg_Table[[#This Row],[Previous_Prescription]]="","No",IF(Veg_Table[[#This Row],[Previous_Prescription]]=Veg_Table[[#This Row],[PRESCRIP]],"No","Yes"))</f>
        <v>No</v>
      </c>
      <c r="X1120" s="3" t="str">
        <f>IF(Veg_Table[[#This Row],[EVM_LAST_EDITED_Day]]=Veg_Table[[#This Row],[Created_Day]],"New","Old")</f>
        <v>New</v>
      </c>
      <c r="Y1120" s="1">
        <f>IFERROR(IF(FIND("delete",LOWER(Veg_Table[[#This Row],[PI_COMMENTS]]))&gt;=1,1,0),0)</f>
        <v>0</v>
      </c>
      <c r="Z1120" s="1" t="str">
        <f>_xlfn.IFNA(IF(Veg_Table[[#This Row],[EVM_LAST_EDITOR]]="","Yes",VLOOKUP(Veg_Table[[#This Row],[EVM_LAST_EDITOR]],Roster_Table[#All],15,FALSE)),"Yes")</f>
        <v>Yes</v>
      </c>
      <c r="AA112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20" s="1" t="str">
        <f>_xlfn.IFNA(VLOOKUP(Veg_Table[[#This Row],[EVM_LAST_EDITOR]],Roster_Table[#All],3,FALSE),"zAWRR Not in Roster")</f>
        <v>Nicholas</v>
      </c>
      <c r="AC1120" s="1" t="str">
        <f>_xlfn.IFNA(VLOOKUP(Veg_Table[[#This Row],[EVM_LAST_EDITOR]],Roster_Table[#All],2,FALSE),"zAWRR Not in Roster")</f>
        <v>Coleman</v>
      </c>
      <c r="AD1120" s="1" t="str">
        <f>IF(_xlfn.CONCAT(Veg_Table[[#This Row],[First_Name]]," ",Veg_Table[[#This Row],[Last_Name]])="zAWRR Not in Roster zAWRR Not in Roster","zAWRR Not in Roster",_xlfn.CONCAT(Veg_Table[[#This Row],[First_Name]]," ",Veg_Table[[#This Row],[Last_Name]]))</f>
        <v>Nicholas Coleman</v>
      </c>
      <c r="AE1120">
        <v>3225030</v>
      </c>
      <c r="AF1120" t="s">
        <v>5419</v>
      </c>
      <c r="AG1120" t="s">
        <v>93</v>
      </c>
      <c r="AH1120" t="s">
        <v>3444</v>
      </c>
      <c r="AI1120" t="s">
        <v>5377</v>
      </c>
      <c r="AJ1120" t="s">
        <v>21</v>
      </c>
      <c r="AL1120" t="s">
        <v>372</v>
      </c>
      <c r="AM1120" t="s">
        <v>40</v>
      </c>
      <c r="AN1120" t="s">
        <v>25</v>
      </c>
      <c r="AO1120" t="s">
        <v>25</v>
      </c>
      <c r="AP1120">
        <v>24</v>
      </c>
      <c r="AQ1120">
        <v>87</v>
      </c>
      <c r="AR1120" t="s">
        <v>511</v>
      </c>
      <c r="AS1120" t="s">
        <v>24</v>
      </c>
      <c r="AT1120" t="s">
        <v>26</v>
      </c>
      <c r="AV1120" t="s">
        <v>512</v>
      </c>
      <c r="AW1120" t="s">
        <v>5420</v>
      </c>
      <c r="AZ1120"/>
      <c r="BB1120" s="4"/>
      <c r="BD1120" t="s">
        <v>29</v>
      </c>
      <c r="BE1120" t="s">
        <v>25</v>
      </c>
      <c r="BF1120" t="s">
        <v>513</v>
      </c>
      <c r="BI1120" s="3"/>
      <c r="BJ1120" t="s">
        <v>27</v>
      </c>
      <c r="BK1120" s="30" t="s">
        <v>107</v>
      </c>
      <c r="BL1120" s="3">
        <v>43964.558542476851</v>
      </c>
      <c r="BM1120" t="s">
        <v>31</v>
      </c>
      <c r="BN1120" t="s">
        <v>32</v>
      </c>
      <c r="BP1120" t="s">
        <v>3445</v>
      </c>
      <c r="BQ1120" t="s">
        <v>1025</v>
      </c>
      <c r="BR1120" t="s">
        <v>28</v>
      </c>
      <c r="BS1120" t="s">
        <v>28</v>
      </c>
      <c r="BT1120" t="s">
        <v>107</v>
      </c>
      <c r="BU1120" s="3">
        <v>43964.558542476851</v>
      </c>
      <c r="BV1120" t="s">
        <v>803</v>
      </c>
      <c r="BW1120" s="3">
        <v>43964.596756967592</v>
      </c>
      <c r="BX1120" t="s">
        <v>5421</v>
      </c>
      <c r="CG1120"/>
      <c r="CH1120"/>
      <c r="CI1120"/>
      <c r="CY1120"/>
      <c r="DA1120"/>
      <c r="DF1120"/>
    </row>
    <row r="1121" spans="1:110" x14ac:dyDescent="0.25">
      <c r="A1121" s="1">
        <f>IF(Veg_Table[[#This Row],[VP_STATUS]]="Hold",0,IF(OR(AND(Veg_Table[[#This Row],[PRESCRIP]]="NW_No Work",Veg_Table[[#This Row],[VP_STATUS]]&lt;&gt;"No Work Required Under EVM"),AND(Veg_Table[[#This Row],[VP_STATUS]]="No Work Required Under EVM",Veg_Table[[#This Row],[PRESCRIP]]&lt;&gt;"NW_No Work")),1,0))</f>
        <v>0</v>
      </c>
      <c r="B1121" s="1">
        <f>IF(Veg_Table[[#This Row],[SPECIES]]="",1,0)</f>
        <v>0</v>
      </c>
      <c r="C1121" s="1">
        <f>IF(Veg_Table[[#This Row],[DIAMETER]]="",1,0)</f>
        <v>0</v>
      </c>
      <c r="D1121" s="1">
        <f>IF(Veg_Table[[#This Row],[HEIGHT]]="",1,0)</f>
        <v>0</v>
      </c>
      <c r="E112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21" s="1">
        <f>IF(AND(Veg_Table[[#This Row],[TAT_RESULT]]="ABATE",Veg_Table[[#This Row],[PRESCRIP]]="NW_No Work"),1,0)</f>
        <v>0</v>
      </c>
      <c r="G1121" s="1">
        <f>IF(OR(Veg_Table[[#This Row],[Prescription R-Scale]]="NA",Veg_Table[[#This Row],[Diameter R-Scale]]="NA"),0,IF(Veg_Table[[#This Row],[Diameter R-Scale]]&lt;&gt;Veg_Table[[#This Row],[Prescription R-Scale]],1,0))</f>
        <v>0</v>
      </c>
      <c r="H1121" s="1">
        <f>IF(OR(AND(Veg_Table[[#This Row],[PRESCRIP]]="BC_Br Rmv", Veg_Table[[#This Row],[WOOD_MAN]]&lt;&gt;"Not Needed"),AND(Veg_Table[[#This Row],[PRESCRIP]]="BCS_Br Rmv+Trt", Veg_Table[[#This Row],[WOOD_MAN]]&lt;&gt;"Not Needed")),1,0)</f>
        <v>0</v>
      </c>
      <c r="I1121" s="1">
        <f ca="1">IF(AND(Veg_Table[[#This Row],[Prescription_Changed]]="Yes",Veg_Table[[#This Row],[TAT_RESULT]]=""),1,0)</f>
        <v>0</v>
      </c>
      <c r="J1121" s="1">
        <f ca="1">SUM(Veg_Table[[#This Row],[Prescription and Status do not match]:[Prescription_Edited_And_TAT_Is_Blank]])</f>
        <v>0</v>
      </c>
      <c r="K1121" s="1">
        <f ca="1">IF(Veg_Table[[#This Row],[Sum of Errors]]&gt;0,1,0)</f>
        <v>0</v>
      </c>
      <c r="L1121" s="1">
        <f>1</f>
        <v>1</v>
      </c>
      <c r="M112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121" s="1">
        <f>IF(OR(MID(Veg_Table[[#This Row],[PRESCRIP]],2,1)="1",MID(Veg_Table[[#This Row],[PRESCRIP]],2,1)="2",MID(Veg_Table[[#This Row],[PRESCRIP]],2,1)="3",MID(Veg_Table[[#This Row],[PRESCRIP]],2,1)="4"),_xlfn.NUMBERVALUE(MID(Veg_Table[[#This Row],[PRESCRIP]],2,1)),"NA")</f>
        <v>2</v>
      </c>
      <c r="O1121" s="1">
        <f>WEEKNUM(Veg_Table[[#This Row],[EVM_LAST_EDITED_Day]],2)</f>
        <v>20</v>
      </c>
      <c r="P1121" s="25">
        <f>IFERROR(DATE(YEAR(Veg_Table[[#This Row],[EVM_LAST_EDITED2]]),MONTH(Veg_Table[[#This Row],[EVM_LAST_EDITED2]]),DAY(Veg_Table[[#This Row],[EVM_LAST_EDITED2]])),DATE(2019,1,1))</f>
        <v>43964</v>
      </c>
      <c r="Q1121" s="3">
        <f>VALUE(SUBSTITUTE(Veg_Table[[#This Row],[EVM_LAST_EDITED]],",",""))</f>
        <v>43964.558865740699</v>
      </c>
      <c r="R1121" s="1" t="str">
        <f>_xlfn.IFNA(IF(Veg_Table[[#This Row],[EVM_LAST_EDITOR]]="","zBlank EVM Last Editor",VLOOKUP(Veg_Table[[#This Row],[EVM_LAST_EDITOR]],Roster_Table[#All],4,FALSE)),"zAWRR Not in Roster")</f>
        <v>MGE</v>
      </c>
      <c r="S1121" s="1" t="str">
        <f>_xlfn.IFNA(IF(Veg_Table[[#This Row],[EVM_LAST_EDITOR]]="","zBlank EVM Last Editor",VLOOKUP(Veg_Table[[#This Row],[EVM_LAST_EDITOR]],Roster_Table[#All],16,FALSE)),"zCompany_AWRR not in Roster")</f>
        <v>MGE_Mountain G Enterprises</v>
      </c>
      <c r="T1121" s="2">
        <f>IFERROR(DATE(YEAR(Veg_Table[[#This Row],[Created2]]),MONTH(Veg_Table[[#This Row],[Created2]]),DAY(Veg_Table[[#This Row],[Created2]])),DATE(2019,1,1))</f>
        <v>43964</v>
      </c>
      <c r="U1121" s="3">
        <f>VALUE(SUBSTITUTE(Veg_Table[[#This Row],[Created]],",",""))</f>
        <v>43964.538680555597</v>
      </c>
      <c r="V1121" s="3" t="str">
        <f ca="1">IFERROR(_xlfn.IFNA(CELL("contents",INDIRECT(_xlfn.CONCAT("Veg_Table_Production_Data!",ADDRESS(MATCH(_xlfn.MAXIFS(#REF!,#REF!,"="&amp;Veg_Table[[#This Row],[AUTO_ID]],#REF!,"&lt;"&amp;Veg_Table[[#This Row],[EVM_LAST_EDITED_Day]]),#REF!,0),COLUMN(#REF!),4,1,)))),""),"")</f>
        <v/>
      </c>
      <c r="W1121" s="3" t="str">
        <f ca="1">IF(Veg_Table[[#This Row],[Previous_Prescription]]="","No",IF(Veg_Table[[#This Row],[Previous_Prescription]]=Veg_Table[[#This Row],[PRESCRIP]],"No","Yes"))</f>
        <v>No</v>
      </c>
      <c r="X1121" s="3" t="str">
        <f>IF(Veg_Table[[#This Row],[EVM_LAST_EDITED_Day]]=Veg_Table[[#This Row],[Created_Day]],"New","Old")</f>
        <v>New</v>
      </c>
      <c r="Y1121" s="1">
        <f>IFERROR(IF(FIND("delete",LOWER(Veg_Table[[#This Row],[PI_COMMENTS]]))&gt;=1,1,0),0)</f>
        <v>0</v>
      </c>
      <c r="Z1121" s="1" t="str">
        <f>_xlfn.IFNA(IF(Veg_Table[[#This Row],[EVM_LAST_EDITOR]]="","Yes",VLOOKUP(Veg_Table[[#This Row],[EVM_LAST_EDITOR]],Roster_Table[#All],15,FALSE)),"Yes")</f>
        <v>Yes</v>
      </c>
      <c r="AA112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21" s="1" t="str">
        <f>_xlfn.IFNA(VLOOKUP(Veg_Table[[#This Row],[EVM_LAST_EDITOR]],Roster_Table[#All],3,FALSE),"zAWRR Not in Roster")</f>
        <v>Tyler</v>
      </c>
      <c r="AC1121" s="1" t="str">
        <f>_xlfn.IFNA(VLOOKUP(Veg_Table[[#This Row],[EVM_LAST_EDITOR]],Roster_Table[#All],2,FALSE),"zAWRR Not in Roster")</f>
        <v>Rey</v>
      </c>
      <c r="AD1121" s="1" t="str">
        <f>IF(_xlfn.CONCAT(Veg_Table[[#This Row],[First_Name]]," ",Veg_Table[[#This Row],[Last_Name]])="zAWRR Not in Roster zAWRR Not in Roster","zAWRR Not in Roster",_xlfn.CONCAT(Veg_Table[[#This Row],[First_Name]]," ",Veg_Table[[#This Row],[Last_Name]]))</f>
        <v>Tyler Rey</v>
      </c>
      <c r="AE1121">
        <v>3225872</v>
      </c>
      <c r="AF1121" t="s">
        <v>5974</v>
      </c>
      <c r="AG1121" t="s">
        <v>93</v>
      </c>
      <c r="AH1121" t="s">
        <v>1670</v>
      </c>
      <c r="AI1121" t="s">
        <v>3424</v>
      </c>
      <c r="AJ1121" t="s">
        <v>36</v>
      </c>
      <c r="AL1121" t="s">
        <v>22</v>
      </c>
      <c r="AM1121" t="s">
        <v>38</v>
      </c>
      <c r="AN1121" t="s">
        <v>25</v>
      </c>
      <c r="AO1121" t="s">
        <v>25</v>
      </c>
      <c r="AP1121">
        <v>16</v>
      </c>
      <c r="AQ1121">
        <v>80</v>
      </c>
      <c r="AR1121" t="s">
        <v>514</v>
      </c>
      <c r="AS1121" t="s">
        <v>42</v>
      </c>
      <c r="AT1121" t="s">
        <v>515</v>
      </c>
      <c r="AV1121" t="s">
        <v>512</v>
      </c>
      <c r="AW1121" t="s">
        <v>5416</v>
      </c>
      <c r="AZ1121"/>
      <c r="BB1121" s="4"/>
      <c r="BD1121" t="s">
        <v>29</v>
      </c>
      <c r="BE1121" t="s">
        <v>25</v>
      </c>
      <c r="BF1121" t="s">
        <v>513</v>
      </c>
      <c r="BI1121" s="3"/>
      <c r="BJ1121" t="s">
        <v>5417</v>
      </c>
      <c r="BK1121" s="30" t="s">
        <v>166</v>
      </c>
      <c r="BL1121" s="3">
        <v>43964.558865740742</v>
      </c>
      <c r="BM1121" t="s">
        <v>31</v>
      </c>
      <c r="BN1121" t="s">
        <v>32</v>
      </c>
      <c r="BQ1121" t="s">
        <v>1025</v>
      </c>
      <c r="BR1121" t="s">
        <v>28</v>
      </c>
      <c r="BS1121" t="s">
        <v>28</v>
      </c>
      <c r="BT1121" t="s">
        <v>166</v>
      </c>
      <c r="BU1121" s="3">
        <v>43964.538680555554</v>
      </c>
      <c r="BV1121" t="s">
        <v>803</v>
      </c>
      <c r="BW1121" s="3">
        <v>43965.17118824074</v>
      </c>
      <c r="BX1121" t="s">
        <v>5418</v>
      </c>
      <c r="CG1121"/>
      <c r="CH1121"/>
      <c r="CI1121"/>
      <c r="CY1121"/>
      <c r="DA1121"/>
      <c r="DF1121"/>
    </row>
    <row r="1122" spans="1:110" x14ac:dyDescent="0.25">
      <c r="A1122" s="1">
        <f>IF(Veg_Table[[#This Row],[VP_STATUS]]="Hold",0,IF(OR(AND(Veg_Table[[#This Row],[PRESCRIP]]="NW_No Work",Veg_Table[[#This Row],[VP_STATUS]]&lt;&gt;"No Work Required Under EVM"),AND(Veg_Table[[#This Row],[VP_STATUS]]="No Work Required Under EVM",Veg_Table[[#This Row],[PRESCRIP]]&lt;&gt;"NW_No Work")),1,0))</f>
        <v>0</v>
      </c>
      <c r="B1122" s="1">
        <f>IF(Veg_Table[[#This Row],[SPECIES]]="",1,0)</f>
        <v>0</v>
      </c>
      <c r="C1122" s="1">
        <f>IF(Veg_Table[[#This Row],[DIAMETER]]="",1,0)</f>
        <v>0</v>
      </c>
      <c r="D1122" s="1">
        <f>IF(Veg_Table[[#This Row],[HEIGHT]]="",1,0)</f>
        <v>0</v>
      </c>
      <c r="E112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22" s="1">
        <f>IF(AND(Veg_Table[[#This Row],[TAT_RESULT]]="ABATE",Veg_Table[[#This Row],[PRESCRIP]]="NW_No Work"),1,0)</f>
        <v>0</v>
      </c>
      <c r="G1122" s="1">
        <f>IF(OR(Veg_Table[[#This Row],[Prescription R-Scale]]="NA",Veg_Table[[#This Row],[Diameter R-Scale]]="NA"),0,IF(Veg_Table[[#This Row],[Diameter R-Scale]]&lt;&gt;Veg_Table[[#This Row],[Prescription R-Scale]],1,0))</f>
        <v>0</v>
      </c>
      <c r="H1122" s="1">
        <f>IF(OR(AND(Veg_Table[[#This Row],[PRESCRIP]]="BC_Br Rmv", Veg_Table[[#This Row],[WOOD_MAN]]&lt;&gt;"Not Needed"),AND(Veg_Table[[#This Row],[PRESCRIP]]="BCS_Br Rmv+Trt", Veg_Table[[#This Row],[WOOD_MAN]]&lt;&gt;"Not Needed")),1,0)</f>
        <v>0</v>
      </c>
      <c r="I1122" s="1">
        <f ca="1">IF(AND(Veg_Table[[#This Row],[Prescription_Changed]]="Yes",Veg_Table[[#This Row],[TAT_RESULT]]=""),1,0)</f>
        <v>0</v>
      </c>
      <c r="J1122" s="1">
        <f ca="1">SUM(Veg_Table[[#This Row],[Prescription and Status do not match]:[Prescription_Edited_And_TAT_Is_Blank]])</f>
        <v>0</v>
      </c>
      <c r="K1122" s="1">
        <f ca="1">IF(Veg_Table[[#This Row],[Sum of Errors]]&gt;0,1,0)</f>
        <v>0</v>
      </c>
      <c r="L1122" s="1">
        <f>1</f>
        <v>1</v>
      </c>
      <c r="M1122"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122" s="1" t="str">
        <f>IF(OR(MID(Veg_Table[[#This Row],[PRESCRIP]],2,1)="1",MID(Veg_Table[[#This Row],[PRESCRIP]],2,1)="2",MID(Veg_Table[[#This Row],[PRESCRIP]],2,1)="3",MID(Veg_Table[[#This Row],[PRESCRIP]],2,1)="4"),_xlfn.NUMBERVALUE(MID(Veg_Table[[#This Row],[PRESCRIP]],2,1)),"NA")</f>
        <v>NA</v>
      </c>
      <c r="O1122" s="1">
        <f>WEEKNUM(Veg_Table[[#This Row],[EVM_LAST_EDITED_Day]],2)</f>
        <v>20</v>
      </c>
      <c r="P1122" s="25">
        <f>IFERROR(DATE(YEAR(Veg_Table[[#This Row],[EVM_LAST_EDITED2]]),MONTH(Veg_Table[[#This Row],[EVM_LAST_EDITED2]]),DAY(Veg_Table[[#This Row],[EVM_LAST_EDITED2]])),DATE(2019,1,1))</f>
        <v>43964</v>
      </c>
      <c r="Q1122" s="3">
        <f>VALUE(SUBSTITUTE(Veg_Table[[#This Row],[EVM_LAST_EDITED]],",",""))</f>
        <v>43964.559282407397</v>
      </c>
      <c r="R1122" s="1" t="str">
        <f>_xlfn.IFNA(IF(Veg_Table[[#This Row],[EVM_LAST_EDITOR]]="","zBlank EVM Last Editor",VLOOKUP(Veg_Table[[#This Row],[EVM_LAST_EDITOR]],Roster_Table[#All],4,FALSE)),"zAWRR Not in Roster")</f>
        <v>MGE</v>
      </c>
      <c r="S1122" s="1" t="str">
        <f>_xlfn.IFNA(IF(Veg_Table[[#This Row],[EVM_LAST_EDITOR]]="","zBlank EVM Last Editor",VLOOKUP(Veg_Table[[#This Row],[EVM_LAST_EDITOR]],Roster_Table[#All],16,FALSE)),"zCompany_AWRR not in Roster")</f>
        <v>MGE_Mountain G Enterprises</v>
      </c>
      <c r="T1122" s="2">
        <f>IFERROR(DATE(YEAR(Veg_Table[[#This Row],[Created2]]),MONTH(Veg_Table[[#This Row],[Created2]]),DAY(Veg_Table[[#This Row],[Created2]])),DATE(2019,1,1))</f>
        <v>43964</v>
      </c>
      <c r="U1122" s="3">
        <f>VALUE(SUBSTITUTE(Veg_Table[[#This Row],[Created]],",",""))</f>
        <v>43964.559282407397</v>
      </c>
      <c r="V1122" s="3" t="str">
        <f ca="1">IFERROR(_xlfn.IFNA(CELL("contents",INDIRECT(_xlfn.CONCAT("Veg_Table_Production_Data!",ADDRESS(MATCH(_xlfn.MAXIFS(#REF!,#REF!,"="&amp;Veg_Table[[#This Row],[AUTO_ID]],#REF!,"&lt;"&amp;Veg_Table[[#This Row],[EVM_LAST_EDITED_Day]]),#REF!,0),COLUMN(#REF!),4,1,)))),""),"")</f>
        <v/>
      </c>
      <c r="W1122" s="3" t="str">
        <f ca="1">IF(Veg_Table[[#This Row],[Previous_Prescription]]="","No",IF(Veg_Table[[#This Row],[Previous_Prescription]]=Veg_Table[[#This Row],[PRESCRIP]],"No","Yes"))</f>
        <v>No</v>
      </c>
      <c r="X1122" s="3" t="str">
        <f>IF(Veg_Table[[#This Row],[EVM_LAST_EDITED_Day]]=Veg_Table[[#This Row],[Created_Day]],"New","Old")</f>
        <v>New</v>
      </c>
      <c r="Y1122" s="1">
        <f>IFERROR(IF(FIND("delete",LOWER(Veg_Table[[#This Row],[PI_COMMENTS]]))&gt;=1,1,0),0)</f>
        <v>0</v>
      </c>
      <c r="Z1122" s="1" t="str">
        <f>_xlfn.IFNA(IF(Veg_Table[[#This Row],[EVM_LAST_EDITOR]]="","Yes",VLOOKUP(Veg_Table[[#This Row],[EVM_LAST_EDITOR]],Roster_Table[#All],15,FALSE)),"Yes")</f>
        <v>Yes</v>
      </c>
      <c r="AA112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22" s="1" t="str">
        <f>_xlfn.IFNA(VLOOKUP(Veg_Table[[#This Row],[EVM_LAST_EDITOR]],Roster_Table[#All],3,FALSE),"zAWRR Not in Roster")</f>
        <v>Andrew</v>
      </c>
      <c r="AC1122" s="1" t="str">
        <f>_xlfn.IFNA(VLOOKUP(Veg_Table[[#This Row],[EVM_LAST_EDITOR]],Roster_Table[#All],2,FALSE),"zAWRR Not in Roster")</f>
        <v>Withers</v>
      </c>
      <c r="AD1122" s="1" t="str">
        <f>IF(_xlfn.CONCAT(Veg_Table[[#This Row],[First_Name]]," ",Veg_Table[[#This Row],[Last_Name]])="zAWRR Not in Roster zAWRR Not in Roster","zAWRR Not in Roster",_xlfn.CONCAT(Veg_Table[[#This Row],[First_Name]]," ",Veg_Table[[#This Row],[Last_Name]]))</f>
        <v>Andrew Withers</v>
      </c>
      <c r="AE1122">
        <v>3225134</v>
      </c>
      <c r="AF1122" t="s">
        <v>5412</v>
      </c>
      <c r="AG1122" t="s">
        <v>93</v>
      </c>
      <c r="AH1122" t="s">
        <v>5390</v>
      </c>
      <c r="AI1122" t="s">
        <v>5391</v>
      </c>
      <c r="AJ1122" t="s">
        <v>21</v>
      </c>
      <c r="AL1122" t="s">
        <v>22</v>
      </c>
      <c r="AM1122" t="s">
        <v>23</v>
      </c>
      <c r="AN1122" t="s">
        <v>25</v>
      </c>
      <c r="AO1122" t="s">
        <v>25</v>
      </c>
      <c r="AP1122">
        <v>98</v>
      </c>
      <c r="AQ1122">
        <v>60</v>
      </c>
      <c r="AR1122" t="s">
        <v>511</v>
      </c>
      <c r="AS1122" t="s">
        <v>24</v>
      </c>
      <c r="AT1122" t="s">
        <v>26</v>
      </c>
      <c r="AV1122" t="s">
        <v>512</v>
      </c>
      <c r="AW1122" t="s">
        <v>5413</v>
      </c>
      <c r="AZ1122"/>
      <c r="BB1122" s="4"/>
      <c r="BD1122" t="s">
        <v>29</v>
      </c>
      <c r="BE1122" t="s">
        <v>25</v>
      </c>
      <c r="BF1122" t="s">
        <v>513</v>
      </c>
      <c r="BI1122" s="3"/>
      <c r="BJ1122" t="s">
        <v>52</v>
      </c>
      <c r="BK1122" s="30" t="s">
        <v>176</v>
      </c>
      <c r="BL1122" s="3">
        <v>43964.559282407405</v>
      </c>
      <c r="BM1122" t="s">
        <v>31</v>
      </c>
      <c r="BN1122" t="s">
        <v>32</v>
      </c>
      <c r="BP1122" t="s">
        <v>5393</v>
      </c>
      <c r="BQ1122" t="s">
        <v>1025</v>
      </c>
      <c r="BR1122" t="s">
        <v>28</v>
      </c>
      <c r="BS1122" t="s">
        <v>28</v>
      </c>
      <c r="BT1122" t="s">
        <v>176</v>
      </c>
      <c r="BU1122" s="3">
        <v>43964.559282407405</v>
      </c>
      <c r="BV1122" t="s">
        <v>803</v>
      </c>
      <c r="BW1122" s="3">
        <v>43964.596779525462</v>
      </c>
      <c r="BX1122" t="s">
        <v>5414</v>
      </c>
      <c r="CG1122"/>
      <c r="CH1122"/>
      <c r="CI1122"/>
      <c r="CY1122"/>
      <c r="DA1122"/>
      <c r="DF1122"/>
    </row>
    <row r="1123" spans="1:110" x14ac:dyDescent="0.25">
      <c r="A1123" s="1">
        <f>IF(Veg_Table[[#This Row],[VP_STATUS]]="Hold",0,IF(OR(AND(Veg_Table[[#This Row],[PRESCRIP]]="NW_No Work",Veg_Table[[#This Row],[VP_STATUS]]&lt;&gt;"No Work Required Under EVM"),AND(Veg_Table[[#This Row],[VP_STATUS]]="No Work Required Under EVM",Veg_Table[[#This Row],[PRESCRIP]]&lt;&gt;"NW_No Work")),1,0))</f>
        <v>0</v>
      </c>
      <c r="B1123" s="1">
        <f>IF(Veg_Table[[#This Row],[SPECIES]]="",1,0)</f>
        <v>0</v>
      </c>
      <c r="C1123" s="1">
        <f>IF(Veg_Table[[#This Row],[DIAMETER]]="",1,0)</f>
        <v>0</v>
      </c>
      <c r="D1123" s="1">
        <f>IF(Veg_Table[[#This Row],[HEIGHT]]="",1,0)</f>
        <v>0</v>
      </c>
      <c r="E112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23" s="1">
        <f>IF(AND(Veg_Table[[#This Row],[TAT_RESULT]]="ABATE",Veg_Table[[#This Row],[PRESCRIP]]="NW_No Work"),1,0)</f>
        <v>0</v>
      </c>
      <c r="G1123" s="1">
        <f>IF(OR(Veg_Table[[#This Row],[Prescription R-Scale]]="NA",Veg_Table[[#This Row],[Diameter R-Scale]]="NA"),0,IF(Veg_Table[[#This Row],[Diameter R-Scale]]&lt;&gt;Veg_Table[[#This Row],[Prescription R-Scale]],1,0))</f>
        <v>0</v>
      </c>
      <c r="H1123" s="1">
        <f>IF(OR(AND(Veg_Table[[#This Row],[PRESCRIP]]="BC_Br Rmv", Veg_Table[[#This Row],[WOOD_MAN]]&lt;&gt;"Not Needed"),AND(Veg_Table[[#This Row],[PRESCRIP]]="BCS_Br Rmv+Trt", Veg_Table[[#This Row],[WOOD_MAN]]&lt;&gt;"Not Needed")),1,0)</f>
        <v>0</v>
      </c>
      <c r="I1123" s="1">
        <f ca="1">IF(AND(Veg_Table[[#This Row],[Prescription_Changed]]="Yes",Veg_Table[[#This Row],[TAT_RESULT]]=""),1,0)</f>
        <v>0</v>
      </c>
      <c r="J1123" s="1">
        <f ca="1">SUM(Veg_Table[[#This Row],[Prescription and Status do not match]:[Prescription_Edited_And_TAT_Is_Blank]])</f>
        <v>0</v>
      </c>
      <c r="K1123" s="1">
        <f ca="1">IF(Veg_Table[[#This Row],[Sum of Errors]]&gt;0,1,0)</f>
        <v>0</v>
      </c>
      <c r="L1123" s="1">
        <f>1</f>
        <v>1</v>
      </c>
      <c r="M1123"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123" s="1" t="str">
        <f>IF(OR(MID(Veg_Table[[#This Row],[PRESCRIP]],2,1)="1",MID(Veg_Table[[#This Row],[PRESCRIP]],2,1)="2",MID(Veg_Table[[#This Row],[PRESCRIP]],2,1)="3",MID(Veg_Table[[#This Row],[PRESCRIP]],2,1)="4"),_xlfn.NUMBERVALUE(MID(Veg_Table[[#This Row],[PRESCRIP]],2,1)),"NA")</f>
        <v>NA</v>
      </c>
      <c r="O1123" s="1">
        <f>WEEKNUM(Veg_Table[[#This Row],[EVM_LAST_EDITED_Day]],2)</f>
        <v>20</v>
      </c>
      <c r="P1123" s="25">
        <f>IFERROR(DATE(YEAR(Veg_Table[[#This Row],[EVM_LAST_EDITED2]]),MONTH(Veg_Table[[#This Row],[EVM_LAST_EDITED2]]),DAY(Veg_Table[[#This Row],[EVM_LAST_EDITED2]])),DATE(2019,1,1))</f>
        <v>43964</v>
      </c>
      <c r="Q1123" s="3">
        <f>VALUE(SUBSTITUTE(Veg_Table[[#This Row],[EVM_LAST_EDITED]],",",""))</f>
        <v>43964.561958240702</v>
      </c>
      <c r="R1123" s="1" t="str">
        <f>_xlfn.IFNA(IF(Veg_Table[[#This Row],[EVM_LAST_EDITOR]]="","zBlank EVM Last Editor",VLOOKUP(Veg_Table[[#This Row],[EVM_LAST_EDITOR]],Roster_Table[#All],4,FALSE)),"zAWRR Not in Roster")</f>
        <v>MBG</v>
      </c>
      <c r="S1123" s="1" t="str">
        <f>_xlfn.IFNA(IF(Veg_Table[[#This Row],[EVM_LAST_EDITOR]]="","zBlank EVM Last Editor",VLOOKUP(Veg_Table[[#This Row],[EVM_LAST_EDITOR]],Roster_Table[#All],16,FALSE)),"zCompany_AWRR not in Roster")</f>
        <v>MBG_Mason, Bruce &amp; Girard</v>
      </c>
      <c r="T1123" s="2">
        <f>IFERROR(DATE(YEAR(Veg_Table[[#This Row],[Created2]]),MONTH(Veg_Table[[#This Row],[Created2]]),DAY(Veg_Table[[#This Row],[Created2]])),DATE(2019,1,1))</f>
        <v>43964</v>
      </c>
      <c r="U1123" s="3">
        <f>VALUE(SUBSTITUTE(Veg_Table[[#This Row],[Created]],",",""))</f>
        <v>43964.561637615698</v>
      </c>
      <c r="V1123" s="3" t="str">
        <f ca="1">IFERROR(_xlfn.IFNA(CELL("contents",INDIRECT(_xlfn.CONCAT("Veg_Table_Production_Data!",ADDRESS(MATCH(_xlfn.MAXIFS(#REF!,#REF!,"="&amp;Veg_Table[[#This Row],[AUTO_ID]],#REF!,"&lt;"&amp;Veg_Table[[#This Row],[EVM_LAST_EDITED_Day]]),#REF!,0),COLUMN(#REF!),4,1,)))),""),"")</f>
        <v/>
      </c>
      <c r="W1123" s="3" t="str">
        <f ca="1">IF(Veg_Table[[#This Row],[Previous_Prescription]]="","No",IF(Veg_Table[[#This Row],[Previous_Prescription]]=Veg_Table[[#This Row],[PRESCRIP]],"No","Yes"))</f>
        <v>No</v>
      </c>
      <c r="X1123" s="3" t="str">
        <f>IF(Veg_Table[[#This Row],[EVM_LAST_EDITED_Day]]=Veg_Table[[#This Row],[Created_Day]],"New","Old")</f>
        <v>New</v>
      </c>
      <c r="Y1123" s="1">
        <f>IFERROR(IF(FIND("delete",LOWER(Veg_Table[[#This Row],[PI_COMMENTS]]))&gt;=1,1,0),0)</f>
        <v>0</v>
      </c>
      <c r="Z1123" s="1" t="str">
        <f>_xlfn.IFNA(IF(Veg_Table[[#This Row],[EVM_LAST_EDITOR]]="","Yes",VLOOKUP(Veg_Table[[#This Row],[EVM_LAST_EDITOR]],Roster_Table[#All],15,FALSE)),"Yes")</f>
        <v>Yes</v>
      </c>
      <c r="AA112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23" s="1" t="str">
        <f>_xlfn.IFNA(VLOOKUP(Veg_Table[[#This Row],[EVM_LAST_EDITOR]],Roster_Table[#All],3,FALSE),"zAWRR Not in Roster")</f>
        <v>Nicholas</v>
      </c>
      <c r="AC1123" s="1" t="str">
        <f>_xlfn.IFNA(VLOOKUP(Veg_Table[[#This Row],[EVM_LAST_EDITOR]],Roster_Table[#All],2,FALSE),"zAWRR Not in Roster")</f>
        <v>Coleman</v>
      </c>
      <c r="AD1123" s="1" t="str">
        <f>IF(_xlfn.CONCAT(Veg_Table[[#This Row],[First_Name]]," ",Veg_Table[[#This Row],[Last_Name]])="zAWRR Not in Roster zAWRR Not in Roster","zAWRR Not in Roster",_xlfn.CONCAT(Veg_Table[[#This Row],[First_Name]]," ",Veg_Table[[#This Row],[Last_Name]]))</f>
        <v>Nicholas Coleman</v>
      </c>
      <c r="AE1123">
        <v>3225066</v>
      </c>
      <c r="AF1123" t="s">
        <v>5409</v>
      </c>
      <c r="AG1123" t="s">
        <v>93</v>
      </c>
      <c r="AH1123" t="s">
        <v>3444</v>
      </c>
      <c r="AI1123" t="s">
        <v>5377</v>
      </c>
      <c r="AJ1123" t="s">
        <v>21</v>
      </c>
      <c r="AL1123" t="s">
        <v>372</v>
      </c>
      <c r="AM1123" t="s">
        <v>1561</v>
      </c>
      <c r="AN1123" t="s">
        <v>25</v>
      </c>
      <c r="AO1123" t="s">
        <v>25</v>
      </c>
      <c r="AP1123">
        <v>16</v>
      </c>
      <c r="AQ1123">
        <v>78</v>
      </c>
      <c r="AR1123" t="s">
        <v>511</v>
      </c>
      <c r="AS1123" t="s">
        <v>24</v>
      </c>
      <c r="AT1123" t="s">
        <v>26</v>
      </c>
      <c r="AV1123" t="s">
        <v>512</v>
      </c>
      <c r="AW1123" t="s">
        <v>5410</v>
      </c>
      <c r="AZ1123"/>
      <c r="BB1123" s="4"/>
      <c r="BD1123" t="s">
        <v>29</v>
      </c>
      <c r="BE1123" t="s">
        <v>25</v>
      </c>
      <c r="BF1123" t="s">
        <v>513</v>
      </c>
      <c r="BI1123" s="3"/>
      <c r="BJ1123" t="s">
        <v>27</v>
      </c>
      <c r="BK1123" s="30" t="s">
        <v>107</v>
      </c>
      <c r="BL1123" s="3">
        <v>43964.561958240738</v>
      </c>
      <c r="BM1123" t="s">
        <v>31</v>
      </c>
      <c r="BN1123" t="s">
        <v>32</v>
      </c>
      <c r="BP1123" t="s">
        <v>3445</v>
      </c>
      <c r="BQ1123" t="s">
        <v>1025</v>
      </c>
      <c r="BR1123" t="s">
        <v>28</v>
      </c>
      <c r="BS1123" t="s">
        <v>28</v>
      </c>
      <c r="BT1123" t="s">
        <v>107</v>
      </c>
      <c r="BU1123" s="3">
        <v>43964.561637615741</v>
      </c>
      <c r="BV1123" t="s">
        <v>803</v>
      </c>
      <c r="BW1123" s="3">
        <v>43964.596764062502</v>
      </c>
      <c r="BX1123" t="s">
        <v>5411</v>
      </c>
      <c r="CG1123"/>
      <c r="CH1123"/>
      <c r="CI1123"/>
      <c r="CY1123"/>
      <c r="DA1123"/>
      <c r="DF1123"/>
    </row>
    <row r="1124" spans="1:110" x14ac:dyDescent="0.25">
      <c r="A1124" s="1">
        <f>IF(Veg_Table[[#This Row],[VP_STATUS]]="Hold",0,IF(OR(AND(Veg_Table[[#This Row],[PRESCRIP]]="NW_No Work",Veg_Table[[#This Row],[VP_STATUS]]&lt;&gt;"No Work Required Under EVM"),AND(Veg_Table[[#This Row],[VP_STATUS]]="No Work Required Under EVM",Veg_Table[[#This Row],[PRESCRIP]]&lt;&gt;"NW_No Work")),1,0))</f>
        <v>0</v>
      </c>
      <c r="B1124" s="1">
        <f>IF(Veg_Table[[#This Row],[SPECIES]]="",1,0)</f>
        <v>0</v>
      </c>
      <c r="C1124" s="1">
        <f>IF(Veg_Table[[#This Row],[DIAMETER]]="",1,0)</f>
        <v>0</v>
      </c>
      <c r="D1124" s="1">
        <f>IF(Veg_Table[[#This Row],[HEIGHT]]="",1,0)</f>
        <v>0</v>
      </c>
      <c r="E112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24" s="1">
        <f>IF(AND(Veg_Table[[#This Row],[TAT_RESULT]]="ABATE",Veg_Table[[#This Row],[PRESCRIP]]="NW_No Work"),1,0)</f>
        <v>0</v>
      </c>
      <c r="G1124" s="1">
        <f>IF(OR(Veg_Table[[#This Row],[Prescription R-Scale]]="NA",Veg_Table[[#This Row],[Diameter R-Scale]]="NA"),0,IF(Veg_Table[[#This Row],[Diameter R-Scale]]&lt;&gt;Veg_Table[[#This Row],[Prescription R-Scale]],1,0))</f>
        <v>0</v>
      </c>
      <c r="H1124" s="1">
        <f>IF(OR(AND(Veg_Table[[#This Row],[PRESCRIP]]="BC_Br Rmv", Veg_Table[[#This Row],[WOOD_MAN]]&lt;&gt;"Not Needed"),AND(Veg_Table[[#This Row],[PRESCRIP]]="BCS_Br Rmv+Trt", Veg_Table[[#This Row],[WOOD_MAN]]&lt;&gt;"Not Needed")),1,0)</f>
        <v>0</v>
      </c>
      <c r="I1124" s="1">
        <f ca="1">IF(AND(Veg_Table[[#This Row],[Prescription_Changed]]="Yes",Veg_Table[[#This Row],[TAT_RESULT]]=""),1,0)</f>
        <v>0</v>
      </c>
      <c r="J1124" s="1">
        <f ca="1">SUM(Veg_Table[[#This Row],[Prescription and Status do not match]:[Prescription_Edited_And_TAT_Is_Blank]])</f>
        <v>0</v>
      </c>
      <c r="K1124" s="1">
        <f ca="1">IF(Veg_Table[[#This Row],[Sum of Errors]]&gt;0,1,0)</f>
        <v>0</v>
      </c>
      <c r="L1124" s="1">
        <f>1</f>
        <v>1</v>
      </c>
      <c r="M1124"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124" s="1" t="str">
        <f>IF(OR(MID(Veg_Table[[#This Row],[PRESCRIP]],2,1)="1",MID(Veg_Table[[#This Row],[PRESCRIP]],2,1)="2",MID(Veg_Table[[#This Row],[PRESCRIP]],2,1)="3",MID(Veg_Table[[#This Row],[PRESCRIP]],2,1)="4"),_xlfn.NUMBERVALUE(MID(Veg_Table[[#This Row],[PRESCRIP]],2,1)),"NA")</f>
        <v>NA</v>
      </c>
      <c r="O1124" s="1">
        <f>WEEKNUM(Veg_Table[[#This Row],[EVM_LAST_EDITED_Day]],2)</f>
        <v>20</v>
      </c>
      <c r="P1124" s="25">
        <f>IFERROR(DATE(YEAR(Veg_Table[[#This Row],[EVM_LAST_EDITED2]]),MONTH(Veg_Table[[#This Row],[EVM_LAST_EDITED2]]),DAY(Veg_Table[[#This Row],[EVM_LAST_EDITED2]])),DATE(2019,1,1))</f>
        <v>43964</v>
      </c>
      <c r="Q1124" s="3">
        <f>VALUE(SUBSTITUTE(Veg_Table[[#This Row],[EVM_LAST_EDITED]],",",""))</f>
        <v>43964.562916666699</v>
      </c>
      <c r="R1124" s="1" t="str">
        <f>_xlfn.IFNA(IF(Veg_Table[[#This Row],[EVM_LAST_EDITOR]]="","zBlank EVM Last Editor",VLOOKUP(Veg_Table[[#This Row],[EVM_LAST_EDITOR]],Roster_Table[#All],4,FALSE)),"zAWRR Not in Roster")</f>
        <v>MGE</v>
      </c>
      <c r="S1124" s="1" t="str">
        <f>_xlfn.IFNA(IF(Veg_Table[[#This Row],[EVM_LAST_EDITOR]]="","zBlank EVM Last Editor",VLOOKUP(Veg_Table[[#This Row],[EVM_LAST_EDITOR]],Roster_Table[#All],16,FALSE)),"zCompany_AWRR not in Roster")</f>
        <v>MGE_Mountain G Enterprises</v>
      </c>
      <c r="T1124" s="2">
        <f>IFERROR(DATE(YEAR(Veg_Table[[#This Row],[Created2]]),MONTH(Veg_Table[[#This Row],[Created2]]),DAY(Veg_Table[[#This Row],[Created2]])),DATE(2019,1,1))</f>
        <v>43964</v>
      </c>
      <c r="U1124" s="3">
        <f>VALUE(SUBSTITUTE(Veg_Table[[#This Row],[Created]],",",""))</f>
        <v>43964.562916666699</v>
      </c>
      <c r="V1124" s="3" t="str">
        <f ca="1">IFERROR(_xlfn.IFNA(CELL("contents",INDIRECT(_xlfn.CONCAT("Veg_Table_Production_Data!",ADDRESS(MATCH(_xlfn.MAXIFS(#REF!,#REF!,"="&amp;Veg_Table[[#This Row],[AUTO_ID]],#REF!,"&lt;"&amp;Veg_Table[[#This Row],[EVM_LAST_EDITED_Day]]),#REF!,0),COLUMN(#REF!),4,1,)))),""),"")</f>
        <v/>
      </c>
      <c r="W1124" s="3" t="str">
        <f ca="1">IF(Veg_Table[[#This Row],[Previous_Prescription]]="","No",IF(Veg_Table[[#This Row],[Previous_Prescription]]=Veg_Table[[#This Row],[PRESCRIP]],"No","Yes"))</f>
        <v>No</v>
      </c>
      <c r="X1124" s="3" t="str">
        <f>IF(Veg_Table[[#This Row],[EVM_LAST_EDITED_Day]]=Veg_Table[[#This Row],[Created_Day]],"New","Old")</f>
        <v>New</v>
      </c>
      <c r="Y1124" s="1">
        <f>IFERROR(IF(FIND("delete",LOWER(Veg_Table[[#This Row],[PI_COMMENTS]]))&gt;=1,1,0),0)</f>
        <v>0</v>
      </c>
      <c r="Z1124" s="1" t="str">
        <f>_xlfn.IFNA(IF(Veg_Table[[#This Row],[EVM_LAST_EDITOR]]="","Yes",VLOOKUP(Veg_Table[[#This Row],[EVM_LAST_EDITOR]],Roster_Table[#All],15,FALSE)),"Yes")</f>
        <v>Yes</v>
      </c>
      <c r="AA112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24" s="1" t="str">
        <f>_xlfn.IFNA(VLOOKUP(Veg_Table[[#This Row],[EVM_LAST_EDITOR]],Roster_Table[#All],3,FALSE),"zAWRR Not in Roster")</f>
        <v>Andrew</v>
      </c>
      <c r="AC1124" s="1" t="str">
        <f>_xlfn.IFNA(VLOOKUP(Veg_Table[[#This Row],[EVM_LAST_EDITOR]],Roster_Table[#All],2,FALSE),"zAWRR Not in Roster")</f>
        <v>Withers</v>
      </c>
      <c r="AD1124" s="1" t="str">
        <f>IF(_xlfn.CONCAT(Veg_Table[[#This Row],[First_Name]]," ",Veg_Table[[#This Row],[Last_Name]])="zAWRR Not in Roster zAWRR Not in Roster","zAWRR Not in Roster",_xlfn.CONCAT(Veg_Table[[#This Row],[First_Name]]," ",Veg_Table[[#This Row],[Last_Name]]))</f>
        <v>Andrew Withers</v>
      </c>
      <c r="AE1124">
        <v>3225135</v>
      </c>
      <c r="AF1124" t="s">
        <v>5406</v>
      </c>
      <c r="AG1124" t="s">
        <v>93</v>
      </c>
      <c r="AH1124" t="s">
        <v>5390</v>
      </c>
      <c r="AI1124" t="s">
        <v>5391</v>
      </c>
      <c r="AJ1124" t="s">
        <v>21</v>
      </c>
      <c r="AL1124" t="s">
        <v>22</v>
      </c>
      <c r="AM1124" t="s">
        <v>38</v>
      </c>
      <c r="AN1124" t="s">
        <v>25</v>
      </c>
      <c r="AO1124" t="s">
        <v>25</v>
      </c>
      <c r="AP1124">
        <v>38</v>
      </c>
      <c r="AQ1124">
        <v>137</v>
      </c>
      <c r="AR1124" t="s">
        <v>511</v>
      </c>
      <c r="AS1124" t="s">
        <v>24</v>
      </c>
      <c r="AT1124" t="s">
        <v>26</v>
      </c>
      <c r="AV1124" t="s">
        <v>512</v>
      </c>
      <c r="AW1124" t="s">
        <v>5407</v>
      </c>
      <c r="AZ1124"/>
      <c r="BB1124" s="4"/>
      <c r="BD1124" t="s">
        <v>29</v>
      </c>
      <c r="BE1124" t="s">
        <v>25</v>
      </c>
      <c r="BF1124" t="s">
        <v>513</v>
      </c>
      <c r="BI1124" s="3"/>
      <c r="BJ1124" t="s">
        <v>52</v>
      </c>
      <c r="BK1124" s="30" t="s">
        <v>176</v>
      </c>
      <c r="BL1124" s="3">
        <v>43964.562916666669</v>
      </c>
      <c r="BM1124" t="s">
        <v>31</v>
      </c>
      <c r="BN1124" t="s">
        <v>32</v>
      </c>
      <c r="BP1124" t="s">
        <v>5393</v>
      </c>
      <c r="BQ1124" t="s">
        <v>1025</v>
      </c>
      <c r="BR1124" t="s">
        <v>28</v>
      </c>
      <c r="BS1124" t="s">
        <v>28</v>
      </c>
      <c r="BT1124" t="s">
        <v>176</v>
      </c>
      <c r="BU1124" s="3">
        <v>43964.562916666669</v>
      </c>
      <c r="BV1124" t="s">
        <v>803</v>
      </c>
      <c r="BW1124" s="3">
        <v>43964.596779525462</v>
      </c>
      <c r="BX1124" t="s">
        <v>5408</v>
      </c>
      <c r="CG1124"/>
      <c r="CH1124"/>
      <c r="CI1124"/>
      <c r="CY1124"/>
      <c r="DA1124"/>
      <c r="DF1124"/>
    </row>
    <row r="1125" spans="1:110" x14ac:dyDescent="0.25">
      <c r="A1125" s="1">
        <f>IF(Veg_Table[[#This Row],[VP_STATUS]]="Hold",0,IF(OR(AND(Veg_Table[[#This Row],[PRESCRIP]]="NW_No Work",Veg_Table[[#This Row],[VP_STATUS]]&lt;&gt;"No Work Required Under EVM"),AND(Veg_Table[[#This Row],[VP_STATUS]]="No Work Required Under EVM",Veg_Table[[#This Row],[PRESCRIP]]&lt;&gt;"NW_No Work")),1,0))</f>
        <v>0</v>
      </c>
      <c r="B1125" s="1">
        <f>IF(Veg_Table[[#This Row],[SPECIES]]="",1,0)</f>
        <v>0</v>
      </c>
      <c r="C1125" s="1">
        <f>IF(Veg_Table[[#This Row],[DIAMETER]]="",1,0)</f>
        <v>0</v>
      </c>
      <c r="D1125" s="1">
        <f>IF(Veg_Table[[#This Row],[HEIGHT]]="",1,0)</f>
        <v>0</v>
      </c>
      <c r="E112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25" s="1">
        <f>IF(AND(Veg_Table[[#This Row],[TAT_RESULT]]="ABATE",Veg_Table[[#This Row],[PRESCRIP]]="NW_No Work"),1,0)</f>
        <v>0</v>
      </c>
      <c r="G1125" s="1">
        <f>IF(OR(Veg_Table[[#This Row],[Prescription R-Scale]]="NA",Veg_Table[[#This Row],[Diameter R-Scale]]="NA"),0,IF(Veg_Table[[#This Row],[Diameter R-Scale]]&lt;&gt;Veg_Table[[#This Row],[Prescription R-Scale]],1,0))</f>
        <v>0</v>
      </c>
      <c r="H1125" s="1">
        <f>IF(OR(AND(Veg_Table[[#This Row],[PRESCRIP]]="BC_Br Rmv", Veg_Table[[#This Row],[WOOD_MAN]]&lt;&gt;"Not Needed"),AND(Veg_Table[[#This Row],[PRESCRIP]]="BCS_Br Rmv+Trt", Veg_Table[[#This Row],[WOOD_MAN]]&lt;&gt;"Not Needed")),1,0)</f>
        <v>0</v>
      </c>
      <c r="I1125" s="1">
        <f ca="1">IF(AND(Veg_Table[[#This Row],[Prescription_Changed]]="Yes",Veg_Table[[#This Row],[TAT_RESULT]]=""),1,0)</f>
        <v>0</v>
      </c>
      <c r="J1125" s="1">
        <f ca="1">SUM(Veg_Table[[#This Row],[Prescription and Status do not match]:[Prescription_Edited_And_TAT_Is_Blank]])</f>
        <v>0</v>
      </c>
      <c r="K1125" s="1">
        <f ca="1">IF(Veg_Table[[#This Row],[Sum of Errors]]&gt;0,1,0)</f>
        <v>0</v>
      </c>
      <c r="L1125" s="1">
        <f>1</f>
        <v>1</v>
      </c>
      <c r="M1125"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125" s="1" t="str">
        <f>IF(OR(MID(Veg_Table[[#This Row],[PRESCRIP]],2,1)="1",MID(Veg_Table[[#This Row],[PRESCRIP]],2,1)="2",MID(Veg_Table[[#This Row],[PRESCRIP]],2,1)="3",MID(Veg_Table[[#This Row],[PRESCRIP]],2,1)="4"),_xlfn.NUMBERVALUE(MID(Veg_Table[[#This Row],[PRESCRIP]],2,1)),"NA")</f>
        <v>NA</v>
      </c>
      <c r="O1125" s="1">
        <f>WEEKNUM(Veg_Table[[#This Row],[EVM_LAST_EDITED_Day]],2)</f>
        <v>20</v>
      </c>
      <c r="P1125" s="25">
        <f>IFERROR(DATE(YEAR(Veg_Table[[#This Row],[EVM_LAST_EDITED2]]),MONTH(Veg_Table[[#This Row],[EVM_LAST_EDITED2]]),DAY(Veg_Table[[#This Row],[EVM_LAST_EDITED2]])),DATE(2019,1,1))</f>
        <v>43964</v>
      </c>
      <c r="Q1125" s="3">
        <f>VALUE(SUBSTITUTE(Veg_Table[[#This Row],[EVM_LAST_EDITED]],",",""))</f>
        <v>43964.563794178197</v>
      </c>
      <c r="R1125" s="1" t="str">
        <f>_xlfn.IFNA(IF(Veg_Table[[#This Row],[EVM_LAST_EDITOR]]="","zBlank EVM Last Editor",VLOOKUP(Veg_Table[[#This Row],[EVM_LAST_EDITOR]],Roster_Table[#All],4,FALSE)),"zAWRR Not in Roster")</f>
        <v>MBG</v>
      </c>
      <c r="S1125" s="1" t="str">
        <f>_xlfn.IFNA(IF(Veg_Table[[#This Row],[EVM_LAST_EDITOR]]="","zBlank EVM Last Editor",VLOOKUP(Veg_Table[[#This Row],[EVM_LAST_EDITOR]],Roster_Table[#All],16,FALSE)),"zCompany_AWRR not in Roster")</f>
        <v>MBG_Mason, Bruce &amp; Girard</v>
      </c>
      <c r="T1125" s="2">
        <f>IFERROR(DATE(YEAR(Veg_Table[[#This Row],[Created2]]),MONTH(Veg_Table[[#This Row],[Created2]]),DAY(Veg_Table[[#This Row],[Created2]])),DATE(2019,1,1))</f>
        <v>43964</v>
      </c>
      <c r="U1125" s="3">
        <f>VALUE(SUBSTITUTE(Veg_Table[[#This Row],[Created]],",",""))</f>
        <v>43964.563794178197</v>
      </c>
      <c r="V1125" s="3" t="str">
        <f ca="1">IFERROR(_xlfn.IFNA(CELL("contents",INDIRECT(_xlfn.CONCAT("Veg_Table_Production_Data!",ADDRESS(MATCH(_xlfn.MAXIFS(#REF!,#REF!,"="&amp;Veg_Table[[#This Row],[AUTO_ID]],#REF!,"&lt;"&amp;Veg_Table[[#This Row],[EVM_LAST_EDITED_Day]]),#REF!,0),COLUMN(#REF!),4,1,)))),""),"")</f>
        <v/>
      </c>
      <c r="W1125" s="3" t="str">
        <f ca="1">IF(Veg_Table[[#This Row],[Previous_Prescription]]="","No",IF(Veg_Table[[#This Row],[Previous_Prescription]]=Veg_Table[[#This Row],[PRESCRIP]],"No","Yes"))</f>
        <v>No</v>
      </c>
      <c r="X1125" s="3" t="str">
        <f>IF(Veg_Table[[#This Row],[EVM_LAST_EDITED_Day]]=Veg_Table[[#This Row],[Created_Day]],"New","Old")</f>
        <v>New</v>
      </c>
      <c r="Y1125" s="1">
        <f>IFERROR(IF(FIND("delete",LOWER(Veg_Table[[#This Row],[PI_COMMENTS]]))&gt;=1,1,0),0)</f>
        <v>0</v>
      </c>
      <c r="Z1125" s="1" t="str">
        <f>_xlfn.IFNA(IF(Veg_Table[[#This Row],[EVM_LAST_EDITOR]]="","Yes",VLOOKUP(Veg_Table[[#This Row],[EVM_LAST_EDITOR]],Roster_Table[#All],15,FALSE)),"Yes")</f>
        <v>Yes</v>
      </c>
      <c r="AA112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25" s="1" t="str">
        <f>_xlfn.IFNA(VLOOKUP(Veg_Table[[#This Row],[EVM_LAST_EDITOR]],Roster_Table[#All],3,FALSE),"zAWRR Not in Roster")</f>
        <v>Nicholas</v>
      </c>
      <c r="AC1125" s="1" t="str">
        <f>_xlfn.IFNA(VLOOKUP(Veg_Table[[#This Row],[EVM_LAST_EDITOR]],Roster_Table[#All],2,FALSE),"zAWRR Not in Roster")</f>
        <v>Coleman</v>
      </c>
      <c r="AD1125" s="1" t="str">
        <f>IF(_xlfn.CONCAT(Veg_Table[[#This Row],[First_Name]]," ",Veg_Table[[#This Row],[Last_Name]])="zAWRR Not in Roster zAWRR Not in Roster","zAWRR Not in Roster",_xlfn.CONCAT(Veg_Table[[#This Row],[First_Name]]," ",Veg_Table[[#This Row],[Last_Name]]))</f>
        <v>Nicholas Coleman</v>
      </c>
      <c r="AE1125">
        <v>3225076</v>
      </c>
      <c r="AF1125" t="s">
        <v>5403</v>
      </c>
      <c r="AG1125" t="s">
        <v>93</v>
      </c>
      <c r="AH1125" t="s">
        <v>3444</v>
      </c>
      <c r="AI1125" t="s">
        <v>5377</v>
      </c>
      <c r="AJ1125" t="s">
        <v>21</v>
      </c>
      <c r="AL1125" t="s">
        <v>372</v>
      </c>
      <c r="AM1125" t="s">
        <v>40</v>
      </c>
      <c r="AN1125" t="s">
        <v>25</v>
      </c>
      <c r="AO1125" t="s">
        <v>25</v>
      </c>
      <c r="AP1125">
        <v>22</v>
      </c>
      <c r="AQ1125">
        <v>76</v>
      </c>
      <c r="AR1125" t="s">
        <v>511</v>
      </c>
      <c r="AS1125" t="s">
        <v>24</v>
      </c>
      <c r="AT1125" t="s">
        <v>26</v>
      </c>
      <c r="AV1125" t="s">
        <v>512</v>
      </c>
      <c r="AW1125" t="s">
        <v>5404</v>
      </c>
      <c r="AZ1125"/>
      <c r="BB1125" s="4"/>
      <c r="BD1125" t="s">
        <v>29</v>
      </c>
      <c r="BE1125" t="s">
        <v>25</v>
      </c>
      <c r="BF1125" t="s">
        <v>513</v>
      </c>
      <c r="BI1125" s="3"/>
      <c r="BJ1125" t="s">
        <v>27</v>
      </c>
      <c r="BK1125" s="30" t="s">
        <v>107</v>
      </c>
      <c r="BL1125" s="3">
        <v>43964.563794178241</v>
      </c>
      <c r="BM1125" t="s">
        <v>31</v>
      </c>
      <c r="BN1125" t="s">
        <v>32</v>
      </c>
      <c r="BP1125" t="s">
        <v>3445</v>
      </c>
      <c r="BQ1125" t="s">
        <v>1025</v>
      </c>
      <c r="BR1125" t="s">
        <v>28</v>
      </c>
      <c r="BS1125" t="s">
        <v>28</v>
      </c>
      <c r="BT1125" t="s">
        <v>107</v>
      </c>
      <c r="BU1125" s="3">
        <v>43964.563794178241</v>
      </c>
      <c r="BV1125" t="s">
        <v>803</v>
      </c>
      <c r="BW1125" s="3">
        <v>43964.596771238423</v>
      </c>
      <c r="BX1125" t="s">
        <v>5405</v>
      </c>
      <c r="CG1125"/>
      <c r="CH1125"/>
      <c r="CI1125"/>
      <c r="CY1125"/>
      <c r="DA1125"/>
      <c r="DF1125"/>
    </row>
    <row r="1126" spans="1:110" x14ac:dyDescent="0.25">
      <c r="A1126" s="1">
        <f>IF(Veg_Table[[#This Row],[VP_STATUS]]="Hold",0,IF(OR(AND(Veg_Table[[#This Row],[PRESCRIP]]="NW_No Work",Veg_Table[[#This Row],[VP_STATUS]]&lt;&gt;"No Work Required Under EVM"),AND(Veg_Table[[#This Row],[VP_STATUS]]="No Work Required Under EVM",Veg_Table[[#This Row],[PRESCRIP]]&lt;&gt;"NW_No Work")),1,0))</f>
        <v>0</v>
      </c>
      <c r="B1126" s="1">
        <f>IF(Veg_Table[[#This Row],[SPECIES]]="",1,0)</f>
        <v>0</v>
      </c>
      <c r="C1126" s="1">
        <f>IF(Veg_Table[[#This Row],[DIAMETER]]="",1,0)</f>
        <v>0</v>
      </c>
      <c r="D1126" s="1">
        <f>IF(Veg_Table[[#This Row],[HEIGHT]]="",1,0)</f>
        <v>0</v>
      </c>
      <c r="E112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26" s="1">
        <f>IF(AND(Veg_Table[[#This Row],[TAT_RESULT]]="ABATE",Veg_Table[[#This Row],[PRESCRIP]]="NW_No Work"),1,0)</f>
        <v>0</v>
      </c>
      <c r="G1126" s="1">
        <f>IF(OR(Veg_Table[[#This Row],[Prescription R-Scale]]="NA",Veg_Table[[#This Row],[Diameter R-Scale]]="NA"),0,IF(Veg_Table[[#This Row],[Diameter R-Scale]]&lt;&gt;Veg_Table[[#This Row],[Prescription R-Scale]],1,0))</f>
        <v>0</v>
      </c>
      <c r="H1126" s="1">
        <f>IF(OR(AND(Veg_Table[[#This Row],[PRESCRIP]]="BC_Br Rmv", Veg_Table[[#This Row],[WOOD_MAN]]&lt;&gt;"Not Needed"),AND(Veg_Table[[#This Row],[PRESCRIP]]="BCS_Br Rmv+Trt", Veg_Table[[#This Row],[WOOD_MAN]]&lt;&gt;"Not Needed")),1,0)</f>
        <v>0</v>
      </c>
      <c r="I1126" s="1">
        <f ca="1">IF(AND(Veg_Table[[#This Row],[Prescription_Changed]]="Yes",Veg_Table[[#This Row],[TAT_RESULT]]=""),1,0)</f>
        <v>0</v>
      </c>
      <c r="J1126" s="1">
        <f ca="1">SUM(Veg_Table[[#This Row],[Prescription and Status do not match]:[Prescription_Edited_And_TAT_Is_Blank]])</f>
        <v>0</v>
      </c>
      <c r="K1126" s="1">
        <f ca="1">IF(Veg_Table[[#This Row],[Sum of Errors]]&gt;0,1,0)</f>
        <v>0</v>
      </c>
      <c r="L1126" s="1">
        <f>1</f>
        <v>1</v>
      </c>
      <c r="M1126"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126" s="1" t="str">
        <f>IF(OR(MID(Veg_Table[[#This Row],[PRESCRIP]],2,1)="1",MID(Veg_Table[[#This Row],[PRESCRIP]],2,1)="2",MID(Veg_Table[[#This Row],[PRESCRIP]],2,1)="3",MID(Veg_Table[[#This Row],[PRESCRIP]],2,1)="4"),_xlfn.NUMBERVALUE(MID(Veg_Table[[#This Row],[PRESCRIP]],2,1)),"NA")</f>
        <v>NA</v>
      </c>
      <c r="O1126" s="1">
        <f>WEEKNUM(Veg_Table[[#This Row],[EVM_LAST_EDITED_Day]],2)</f>
        <v>20</v>
      </c>
      <c r="P1126" s="25">
        <f>IFERROR(DATE(YEAR(Veg_Table[[#This Row],[EVM_LAST_EDITED2]]),MONTH(Veg_Table[[#This Row],[EVM_LAST_EDITED2]]),DAY(Veg_Table[[#This Row],[EVM_LAST_EDITED2]])),DATE(2019,1,1))</f>
        <v>43964</v>
      </c>
      <c r="Q1126" s="3">
        <f>VALUE(SUBSTITUTE(Veg_Table[[#This Row],[EVM_LAST_EDITED]],",",""))</f>
        <v>43964.566897523102</v>
      </c>
      <c r="R1126" s="1" t="str">
        <f>_xlfn.IFNA(IF(Veg_Table[[#This Row],[EVM_LAST_EDITOR]]="","zBlank EVM Last Editor",VLOOKUP(Veg_Table[[#This Row],[EVM_LAST_EDITOR]],Roster_Table[#All],4,FALSE)),"zAWRR Not in Roster")</f>
        <v>MBG</v>
      </c>
      <c r="S1126" s="1" t="str">
        <f>_xlfn.IFNA(IF(Veg_Table[[#This Row],[EVM_LAST_EDITOR]]="","zBlank EVM Last Editor",VLOOKUP(Veg_Table[[#This Row],[EVM_LAST_EDITOR]],Roster_Table[#All],16,FALSE)),"zCompany_AWRR not in Roster")</f>
        <v>MBG_Mason, Bruce &amp; Girard</v>
      </c>
      <c r="T1126" s="2">
        <f>IFERROR(DATE(YEAR(Veg_Table[[#This Row],[Created2]]),MONTH(Veg_Table[[#This Row],[Created2]]),DAY(Veg_Table[[#This Row],[Created2]])),DATE(2019,1,1))</f>
        <v>43964</v>
      </c>
      <c r="U1126" s="3">
        <f>VALUE(SUBSTITUTE(Veg_Table[[#This Row],[Created]],",",""))</f>
        <v>43964.566897523102</v>
      </c>
      <c r="V1126" s="3" t="str">
        <f ca="1">IFERROR(_xlfn.IFNA(CELL("contents",INDIRECT(_xlfn.CONCAT("Veg_Table_Production_Data!",ADDRESS(MATCH(_xlfn.MAXIFS(#REF!,#REF!,"="&amp;Veg_Table[[#This Row],[AUTO_ID]],#REF!,"&lt;"&amp;Veg_Table[[#This Row],[EVM_LAST_EDITED_Day]]),#REF!,0),COLUMN(#REF!),4,1,)))),""),"")</f>
        <v/>
      </c>
      <c r="W1126" s="3" t="str">
        <f ca="1">IF(Veg_Table[[#This Row],[Previous_Prescription]]="","No",IF(Veg_Table[[#This Row],[Previous_Prescription]]=Veg_Table[[#This Row],[PRESCRIP]],"No","Yes"))</f>
        <v>No</v>
      </c>
      <c r="X1126" s="3" t="str">
        <f>IF(Veg_Table[[#This Row],[EVM_LAST_EDITED_Day]]=Veg_Table[[#This Row],[Created_Day]],"New","Old")</f>
        <v>New</v>
      </c>
      <c r="Y1126" s="1">
        <f>IFERROR(IF(FIND("delete",LOWER(Veg_Table[[#This Row],[PI_COMMENTS]]))&gt;=1,1,0),0)</f>
        <v>0</v>
      </c>
      <c r="Z1126" s="1" t="str">
        <f>_xlfn.IFNA(IF(Veg_Table[[#This Row],[EVM_LAST_EDITOR]]="","Yes",VLOOKUP(Veg_Table[[#This Row],[EVM_LAST_EDITOR]],Roster_Table[#All],15,FALSE)),"Yes")</f>
        <v>Yes</v>
      </c>
      <c r="AA112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26" s="1" t="str">
        <f>_xlfn.IFNA(VLOOKUP(Veg_Table[[#This Row],[EVM_LAST_EDITOR]],Roster_Table[#All],3,FALSE),"zAWRR Not in Roster")</f>
        <v>Nicholas</v>
      </c>
      <c r="AC1126" s="1" t="str">
        <f>_xlfn.IFNA(VLOOKUP(Veg_Table[[#This Row],[EVM_LAST_EDITOR]],Roster_Table[#All],2,FALSE),"zAWRR Not in Roster")</f>
        <v>Coleman</v>
      </c>
      <c r="AD1126" s="1" t="str">
        <f>IF(_xlfn.CONCAT(Veg_Table[[#This Row],[First_Name]]," ",Veg_Table[[#This Row],[Last_Name]])="zAWRR Not in Roster zAWRR Not in Roster","zAWRR Not in Roster",_xlfn.CONCAT(Veg_Table[[#This Row],[First_Name]]," ",Veg_Table[[#This Row],[Last_Name]]))</f>
        <v>Nicholas Coleman</v>
      </c>
      <c r="AE1126">
        <v>3225090</v>
      </c>
      <c r="AF1126" t="s">
        <v>5400</v>
      </c>
      <c r="AG1126" t="s">
        <v>93</v>
      </c>
      <c r="AH1126" t="s">
        <v>3444</v>
      </c>
      <c r="AI1126" t="s">
        <v>5377</v>
      </c>
      <c r="AJ1126" t="s">
        <v>21</v>
      </c>
      <c r="AL1126" t="s">
        <v>372</v>
      </c>
      <c r="AM1126" t="s">
        <v>529</v>
      </c>
      <c r="AN1126" t="s">
        <v>25</v>
      </c>
      <c r="AO1126" t="s">
        <v>25</v>
      </c>
      <c r="AP1126">
        <v>24</v>
      </c>
      <c r="AQ1126">
        <v>88</v>
      </c>
      <c r="AR1126" t="s">
        <v>511</v>
      </c>
      <c r="AS1126" t="s">
        <v>24</v>
      </c>
      <c r="AT1126" t="s">
        <v>26</v>
      </c>
      <c r="AV1126" t="s">
        <v>512</v>
      </c>
      <c r="AW1126" t="s">
        <v>5401</v>
      </c>
      <c r="AZ1126"/>
      <c r="BB1126" s="4"/>
      <c r="BD1126" t="s">
        <v>29</v>
      </c>
      <c r="BE1126" t="s">
        <v>25</v>
      </c>
      <c r="BF1126" t="s">
        <v>513</v>
      </c>
      <c r="BI1126" s="3"/>
      <c r="BJ1126" t="s">
        <v>27</v>
      </c>
      <c r="BK1126" s="30" t="s">
        <v>107</v>
      </c>
      <c r="BL1126" s="3">
        <v>43964.566897523146</v>
      </c>
      <c r="BM1126" t="s">
        <v>31</v>
      </c>
      <c r="BN1126" t="s">
        <v>32</v>
      </c>
      <c r="BP1126" t="s">
        <v>3445</v>
      </c>
      <c r="BQ1126" t="s">
        <v>1025</v>
      </c>
      <c r="BR1126" t="s">
        <v>28</v>
      </c>
      <c r="BS1126" t="s">
        <v>28</v>
      </c>
      <c r="BT1126" t="s">
        <v>107</v>
      </c>
      <c r="BU1126" s="3">
        <v>43964.566897523146</v>
      </c>
      <c r="BV1126" t="s">
        <v>803</v>
      </c>
      <c r="BW1126" s="3">
        <v>43964.596771238423</v>
      </c>
      <c r="BX1126" t="s">
        <v>5402</v>
      </c>
      <c r="CG1126"/>
      <c r="CH1126"/>
      <c r="CI1126"/>
      <c r="CY1126"/>
      <c r="DA1126"/>
      <c r="DF1126"/>
    </row>
    <row r="1127" spans="1:110" x14ac:dyDescent="0.25">
      <c r="A1127" s="1">
        <f>IF(Veg_Table[[#This Row],[VP_STATUS]]="Hold",0,IF(OR(AND(Veg_Table[[#This Row],[PRESCRIP]]="NW_No Work",Veg_Table[[#This Row],[VP_STATUS]]&lt;&gt;"No Work Required Under EVM"),AND(Veg_Table[[#This Row],[VP_STATUS]]="No Work Required Under EVM",Veg_Table[[#This Row],[PRESCRIP]]&lt;&gt;"NW_No Work")),1,0))</f>
        <v>0</v>
      </c>
      <c r="B1127" s="1">
        <f>IF(Veg_Table[[#This Row],[SPECIES]]="",1,0)</f>
        <v>0</v>
      </c>
      <c r="C1127" s="1">
        <f>IF(Veg_Table[[#This Row],[DIAMETER]]="",1,0)</f>
        <v>0</v>
      </c>
      <c r="D1127" s="1">
        <f>IF(Veg_Table[[#This Row],[HEIGHT]]="",1,0)</f>
        <v>0</v>
      </c>
      <c r="E112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27" s="1">
        <f>IF(AND(Veg_Table[[#This Row],[TAT_RESULT]]="ABATE",Veg_Table[[#This Row],[PRESCRIP]]="NW_No Work"),1,0)</f>
        <v>0</v>
      </c>
      <c r="G1127" s="1">
        <f>IF(OR(Veg_Table[[#This Row],[Prescription R-Scale]]="NA",Veg_Table[[#This Row],[Diameter R-Scale]]="NA"),0,IF(Veg_Table[[#This Row],[Diameter R-Scale]]&lt;&gt;Veg_Table[[#This Row],[Prescription R-Scale]],1,0))</f>
        <v>0</v>
      </c>
      <c r="H1127" s="1">
        <f>IF(OR(AND(Veg_Table[[#This Row],[PRESCRIP]]="BC_Br Rmv", Veg_Table[[#This Row],[WOOD_MAN]]&lt;&gt;"Not Needed"),AND(Veg_Table[[#This Row],[PRESCRIP]]="BCS_Br Rmv+Trt", Veg_Table[[#This Row],[WOOD_MAN]]&lt;&gt;"Not Needed")),1,0)</f>
        <v>0</v>
      </c>
      <c r="I1127" s="1">
        <f ca="1">IF(AND(Veg_Table[[#This Row],[Prescription_Changed]]="Yes",Veg_Table[[#This Row],[TAT_RESULT]]=""),1,0)</f>
        <v>0</v>
      </c>
      <c r="J1127" s="1">
        <f ca="1">SUM(Veg_Table[[#This Row],[Prescription and Status do not match]:[Prescription_Edited_And_TAT_Is_Blank]])</f>
        <v>0</v>
      </c>
      <c r="K1127" s="1">
        <f ca="1">IF(Veg_Table[[#This Row],[Sum of Errors]]&gt;0,1,0)</f>
        <v>0</v>
      </c>
      <c r="L1127" s="1">
        <f>1</f>
        <v>1</v>
      </c>
      <c r="M1127"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127" s="1" t="str">
        <f>IF(OR(MID(Veg_Table[[#This Row],[PRESCRIP]],2,1)="1",MID(Veg_Table[[#This Row],[PRESCRIP]],2,1)="2",MID(Veg_Table[[#This Row],[PRESCRIP]],2,1)="3",MID(Veg_Table[[#This Row],[PRESCRIP]],2,1)="4"),_xlfn.NUMBERVALUE(MID(Veg_Table[[#This Row],[PRESCRIP]],2,1)),"NA")</f>
        <v>NA</v>
      </c>
      <c r="O1127" s="1">
        <f>WEEKNUM(Veg_Table[[#This Row],[EVM_LAST_EDITED_Day]],2)</f>
        <v>20</v>
      </c>
      <c r="P1127" s="25">
        <f>IFERROR(DATE(YEAR(Veg_Table[[#This Row],[EVM_LAST_EDITED2]]),MONTH(Veg_Table[[#This Row],[EVM_LAST_EDITED2]]),DAY(Veg_Table[[#This Row],[EVM_LAST_EDITED2]])),DATE(2019,1,1))</f>
        <v>43964</v>
      </c>
      <c r="Q1127" s="3">
        <f>VALUE(SUBSTITUTE(Veg_Table[[#This Row],[EVM_LAST_EDITED]],",",""))</f>
        <v>43964.5697685185</v>
      </c>
      <c r="R1127" s="1" t="str">
        <f>_xlfn.IFNA(IF(Veg_Table[[#This Row],[EVM_LAST_EDITOR]]="","zBlank EVM Last Editor",VLOOKUP(Veg_Table[[#This Row],[EVM_LAST_EDITOR]],Roster_Table[#All],4,FALSE)),"zAWRR Not in Roster")</f>
        <v>FCO</v>
      </c>
      <c r="S1127" s="1" t="str">
        <f>_xlfn.IFNA(IF(Veg_Table[[#This Row],[EVM_LAST_EDITOR]]="","zBlank EVM Last Editor",VLOOKUP(Veg_Table[[#This Row],[EVM_LAST_EDITOR]],Roster_Table[#All],16,FALSE)),"zCompany_AWRR not in Roster")</f>
        <v>FCO_Forester’s Co-op</v>
      </c>
      <c r="T1127" s="2">
        <f>IFERROR(DATE(YEAR(Veg_Table[[#This Row],[Created2]]),MONTH(Veg_Table[[#This Row],[Created2]]),DAY(Veg_Table[[#This Row],[Created2]])),DATE(2019,1,1))</f>
        <v>43964</v>
      </c>
      <c r="U1127" s="3">
        <f>VALUE(SUBSTITUTE(Veg_Table[[#This Row],[Created]],",",""))</f>
        <v>43964.5697685185</v>
      </c>
      <c r="V1127" s="3" t="str">
        <f ca="1">IFERROR(_xlfn.IFNA(CELL("contents",INDIRECT(_xlfn.CONCAT("Veg_Table_Production_Data!",ADDRESS(MATCH(_xlfn.MAXIFS(#REF!,#REF!,"="&amp;Veg_Table[[#This Row],[AUTO_ID]],#REF!,"&lt;"&amp;Veg_Table[[#This Row],[EVM_LAST_EDITED_Day]]),#REF!,0),COLUMN(#REF!),4,1,)))),""),"")</f>
        <v/>
      </c>
      <c r="W1127" s="3" t="str">
        <f ca="1">IF(Veg_Table[[#This Row],[Previous_Prescription]]="","No",IF(Veg_Table[[#This Row],[Previous_Prescription]]=Veg_Table[[#This Row],[PRESCRIP]],"No","Yes"))</f>
        <v>No</v>
      </c>
      <c r="X1127" s="3" t="str">
        <f>IF(Veg_Table[[#This Row],[EVM_LAST_EDITED_Day]]=Veg_Table[[#This Row],[Created_Day]],"New","Old")</f>
        <v>New</v>
      </c>
      <c r="Y1127" s="1">
        <f>IFERROR(IF(FIND("delete",LOWER(Veg_Table[[#This Row],[PI_COMMENTS]]))&gt;=1,1,0),0)</f>
        <v>0</v>
      </c>
      <c r="Z1127" s="1" t="str">
        <f>_xlfn.IFNA(IF(Veg_Table[[#This Row],[EVM_LAST_EDITOR]]="","Yes",VLOOKUP(Veg_Table[[#This Row],[EVM_LAST_EDITOR]],Roster_Table[#All],15,FALSE)),"Yes")</f>
        <v>Yes</v>
      </c>
      <c r="AA112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27" s="1" t="str">
        <f>_xlfn.IFNA(VLOOKUP(Veg_Table[[#This Row],[EVM_LAST_EDITOR]],Roster_Table[#All],3,FALSE),"zAWRR Not in Roster")</f>
        <v>Sierra</v>
      </c>
      <c r="AC1127" s="1" t="str">
        <f>_xlfn.IFNA(VLOOKUP(Veg_Table[[#This Row],[EVM_LAST_EDITOR]],Roster_Table[#All],2,FALSE),"zAWRR Not in Roster")</f>
        <v>Monroe</v>
      </c>
      <c r="AD1127" s="1" t="str">
        <f>IF(_xlfn.CONCAT(Veg_Table[[#This Row],[First_Name]]," ",Veg_Table[[#This Row],[Last_Name]])="zAWRR Not in Roster zAWRR Not in Roster","zAWRR Not in Roster",_xlfn.CONCAT(Veg_Table[[#This Row],[First_Name]]," ",Veg_Table[[#This Row],[Last_Name]]))</f>
        <v>Sierra Monroe</v>
      </c>
      <c r="AE1127">
        <v>3226011</v>
      </c>
      <c r="AF1127" t="s">
        <v>6043</v>
      </c>
      <c r="AG1127" t="s">
        <v>30</v>
      </c>
      <c r="AH1127" t="s">
        <v>5054</v>
      </c>
      <c r="AI1127" t="s">
        <v>5026</v>
      </c>
      <c r="AJ1127" t="s">
        <v>21</v>
      </c>
      <c r="AL1127" t="s">
        <v>371</v>
      </c>
      <c r="AM1127" t="s">
        <v>529</v>
      </c>
      <c r="AN1127" t="s">
        <v>25</v>
      </c>
      <c r="AO1127" t="s">
        <v>25</v>
      </c>
      <c r="AP1127">
        <v>36</v>
      </c>
      <c r="AQ1127">
        <v>60</v>
      </c>
      <c r="AR1127" t="s">
        <v>511</v>
      </c>
      <c r="AS1127" t="s">
        <v>24</v>
      </c>
      <c r="AT1127" t="s">
        <v>26</v>
      </c>
      <c r="AV1127" t="s">
        <v>512</v>
      </c>
      <c r="AW1127" t="s">
        <v>5055</v>
      </c>
      <c r="AZ1127"/>
      <c r="BB1127" s="4"/>
      <c r="BD1127" t="s">
        <v>29</v>
      </c>
      <c r="BE1127" t="s">
        <v>25</v>
      </c>
      <c r="BF1127" t="s">
        <v>513</v>
      </c>
      <c r="BI1127" s="3"/>
      <c r="BK1127" s="30" t="s">
        <v>518</v>
      </c>
      <c r="BL1127" s="3">
        <v>43964.569768518515</v>
      </c>
      <c r="BM1127" t="s">
        <v>31</v>
      </c>
      <c r="BN1127" t="s">
        <v>32</v>
      </c>
      <c r="BP1127" t="s">
        <v>6044</v>
      </c>
      <c r="BQ1127" t="s">
        <v>826</v>
      </c>
      <c r="BR1127" t="s">
        <v>28</v>
      </c>
      <c r="BS1127" t="s">
        <v>28</v>
      </c>
      <c r="BT1127" t="s">
        <v>518</v>
      </c>
      <c r="BU1127" s="3">
        <v>43964.569768518515</v>
      </c>
      <c r="BV1127" t="s">
        <v>803</v>
      </c>
      <c r="BW1127" s="3">
        <v>43964.682791817133</v>
      </c>
      <c r="BX1127" t="s">
        <v>5056</v>
      </c>
      <c r="CG1127"/>
      <c r="CH1127"/>
      <c r="CI1127"/>
      <c r="CY1127"/>
      <c r="DA1127"/>
      <c r="DF1127"/>
    </row>
    <row r="1128" spans="1:110" x14ac:dyDescent="0.25">
      <c r="A1128" s="1">
        <f>IF(Veg_Table[[#This Row],[VP_STATUS]]="Hold",0,IF(OR(AND(Veg_Table[[#This Row],[PRESCRIP]]="NW_No Work",Veg_Table[[#This Row],[VP_STATUS]]&lt;&gt;"No Work Required Under EVM"),AND(Veg_Table[[#This Row],[VP_STATUS]]="No Work Required Under EVM",Veg_Table[[#This Row],[PRESCRIP]]&lt;&gt;"NW_No Work")),1,0))</f>
        <v>0</v>
      </c>
      <c r="B1128" s="1">
        <f>IF(Veg_Table[[#This Row],[SPECIES]]="",1,0)</f>
        <v>0</v>
      </c>
      <c r="C1128" s="1">
        <f>IF(Veg_Table[[#This Row],[DIAMETER]]="",1,0)</f>
        <v>0</v>
      </c>
      <c r="D1128" s="1">
        <f>IF(Veg_Table[[#This Row],[HEIGHT]]="",1,0)</f>
        <v>0</v>
      </c>
      <c r="E112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28" s="1">
        <f>IF(AND(Veg_Table[[#This Row],[TAT_RESULT]]="ABATE",Veg_Table[[#This Row],[PRESCRIP]]="NW_No Work"),1,0)</f>
        <v>0</v>
      </c>
      <c r="G1128" s="1">
        <f>IF(OR(Veg_Table[[#This Row],[Prescription R-Scale]]="NA",Veg_Table[[#This Row],[Diameter R-Scale]]="NA"),0,IF(Veg_Table[[#This Row],[Diameter R-Scale]]&lt;&gt;Veg_Table[[#This Row],[Prescription R-Scale]],1,0))</f>
        <v>0</v>
      </c>
      <c r="H1128" s="1">
        <f>IF(OR(AND(Veg_Table[[#This Row],[PRESCRIP]]="BC_Br Rmv", Veg_Table[[#This Row],[WOOD_MAN]]&lt;&gt;"Not Needed"),AND(Veg_Table[[#This Row],[PRESCRIP]]="BCS_Br Rmv+Trt", Veg_Table[[#This Row],[WOOD_MAN]]&lt;&gt;"Not Needed")),1,0)</f>
        <v>0</v>
      </c>
      <c r="I1128" s="1">
        <f ca="1">IF(AND(Veg_Table[[#This Row],[Prescription_Changed]]="Yes",Veg_Table[[#This Row],[TAT_RESULT]]=""),1,0)</f>
        <v>0</v>
      </c>
      <c r="J1128" s="1">
        <f ca="1">SUM(Veg_Table[[#This Row],[Prescription and Status do not match]:[Prescription_Edited_And_TAT_Is_Blank]])</f>
        <v>0</v>
      </c>
      <c r="K1128" s="1">
        <f ca="1">IF(Veg_Table[[#This Row],[Sum of Errors]]&gt;0,1,0)</f>
        <v>0</v>
      </c>
      <c r="L1128" s="1">
        <f>1</f>
        <v>1</v>
      </c>
      <c r="M1128"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128" s="1" t="str">
        <f>IF(OR(MID(Veg_Table[[#This Row],[PRESCRIP]],2,1)="1",MID(Veg_Table[[#This Row],[PRESCRIP]],2,1)="2",MID(Veg_Table[[#This Row],[PRESCRIP]],2,1)="3",MID(Veg_Table[[#This Row],[PRESCRIP]],2,1)="4"),_xlfn.NUMBERVALUE(MID(Veg_Table[[#This Row],[PRESCRIP]],2,1)),"NA")</f>
        <v>NA</v>
      </c>
      <c r="O1128" s="1">
        <f>WEEKNUM(Veg_Table[[#This Row],[EVM_LAST_EDITED_Day]],2)</f>
        <v>20</v>
      </c>
      <c r="P1128" s="25">
        <f>IFERROR(DATE(YEAR(Veg_Table[[#This Row],[EVM_LAST_EDITED2]]),MONTH(Veg_Table[[#This Row],[EVM_LAST_EDITED2]]),DAY(Veg_Table[[#This Row],[EVM_LAST_EDITED2]])),DATE(2019,1,1))</f>
        <v>43964</v>
      </c>
      <c r="Q1128" s="3">
        <f>VALUE(SUBSTITUTE(Veg_Table[[#This Row],[EVM_LAST_EDITED]],",",""))</f>
        <v>43964.570451446802</v>
      </c>
      <c r="R1128" s="1" t="str">
        <f>_xlfn.IFNA(IF(Veg_Table[[#This Row],[EVM_LAST_EDITOR]]="","zBlank EVM Last Editor",VLOOKUP(Veg_Table[[#This Row],[EVM_LAST_EDITOR]],Roster_Table[#All],4,FALSE)),"zAWRR Not in Roster")</f>
        <v>MBG</v>
      </c>
      <c r="S1128" s="1" t="str">
        <f>_xlfn.IFNA(IF(Veg_Table[[#This Row],[EVM_LAST_EDITOR]]="","zBlank EVM Last Editor",VLOOKUP(Veg_Table[[#This Row],[EVM_LAST_EDITOR]],Roster_Table[#All],16,FALSE)),"zCompany_AWRR not in Roster")</f>
        <v>MBG_Mason, Bruce &amp; Girard</v>
      </c>
      <c r="T1128" s="2">
        <f>IFERROR(DATE(YEAR(Veg_Table[[#This Row],[Created2]]),MONTH(Veg_Table[[#This Row],[Created2]]),DAY(Veg_Table[[#This Row],[Created2]])),DATE(2019,1,1))</f>
        <v>43964</v>
      </c>
      <c r="U1128" s="3">
        <f>VALUE(SUBSTITUTE(Veg_Table[[#This Row],[Created]],",",""))</f>
        <v>43964.570451446802</v>
      </c>
      <c r="V1128" s="3" t="str">
        <f ca="1">IFERROR(_xlfn.IFNA(CELL("contents",INDIRECT(_xlfn.CONCAT("Veg_Table_Production_Data!",ADDRESS(MATCH(_xlfn.MAXIFS(#REF!,#REF!,"="&amp;Veg_Table[[#This Row],[AUTO_ID]],#REF!,"&lt;"&amp;Veg_Table[[#This Row],[EVM_LAST_EDITED_Day]]),#REF!,0),COLUMN(#REF!),4,1,)))),""),"")</f>
        <v/>
      </c>
      <c r="W1128" s="3" t="str">
        <f ca="1">IF(Veg_Table[[#This Row],[Previous_Prescription]]="","No",IF(Veg_Table[[#This Row],[Previous_Prescription]]=Veg_Table[[#This Row],[PRESCRIP]],"No","Yes"))</f>
        <v>No</v>
      </c>
      <c r="X1128" s="3" t="str">
        <f>IF(Veg_Table[[#This Row],[EVM_LAST_EDITED_Day]]=Veg_Table[[#This Row],[Created_Day]],"New","Old")</f>
        <v>New</v>
      </c>
      <c r="Y1128" s="1">
        <f>IFERROR(IF(FIND("delete",LOWER(Veg_Table[[#This Row],[PI_COMMENTS]]))&gt;=1,1,0),0)</f>
        <v>0</v>
      </c>
      <c r="Z1128" s="1" t="str">
        <f>_xlfn.IFNA(IF(Veg_Table[[#This Row],[EVM_LAST_EDITOR]]="","Yes",VLOOKUP(Veg_Table[[#This Row],[EVM_LAST_EDITOR]],Roster_Table[#All],15,FALSE)),"Yes")</f>
        <v>Yes</v>
      </c>
      <c r="AA112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28" s="1" t="str">
        <f>_xlfn.IFNA(VLOOKUP(Veg_Table[[#This Row],[EVM_LAST_EDITOR]],Roster_Table[#All],3,FALSE),"zAWRR Not in Roster")</f>
        <v>Nicholas</v>
      </c>
      <c r="AC1128" s="1" t="str">
        <f>_xlfn.IFNA(VLOOKUP(Veg_Table[[#This Row],[EVM_LAST_EDITOR]],Roster_Table[#All],2,FALSE),"zAWRR Not in Roster")</f>
        <v>Coleman</v>
      </c>
      <c r="AD1128" s="1" t="str">
        <f>IF(_xlfn.CONCAT(Veg_Table[[#This Row],[First_Name]]," ",Veg_Table[[#This Row],[Last_Name]])="zAWRR Not in Roster zAWRR Not in Roster","zAWRR Not in Roster",_xlfn.CONCAT(Veg_Table[[#This Row],[First_Name]]," ",Veg_Table[[#This Row],[Last_Name]]))</f>
        <v>Nicholas Coleman</v>
      </c>
      <c r="AE1128">
        <v>3225101</v>
      </c>
      <c r="AF1128" t="s">
        <v>5395</v>
      </c>
      <c r="AG1128" t="s">
        <v>93</v>
      </c>
      <c r="AH1128" t="s">
        <v>3444</v>
      </c>
      <c r="AI1128" t="s">
        <v>5377</v>
      </c>
      <c r="AJ1128" t="s">
        <v>21</v>
      </c>
      <c r="AL1128" t="s">
        <v>372</v>
      </c>
      <c r="AM1128" t="s">
        <v>38</v>
      </c>
      <c r="AN1128" t="s">
        <v>25</v>
      </c>
      <c r="AO1128" t="s">
        <v>25</v>
      </c>
      <c r="AP1128">
        <v>30</v>
      </c>
      <c r="AQ1128">
        <v>123</v>
      </c>
      <c r="AR1128" t="s">
        <v>511</v>
      </c>
      <c r="AS1128" t="s">
        <v>24</v>
      </c>
      <c r="AT1128" t="s">
        <v>26</v>
      </c>
      <c r="AV1128" t="s">
        <v>512</v>
      </c>
      <c r="AW1128" t="s">
        <v>5396</v>
      </c>
      <c r="AZ1128"/>
      <c r="BB1128" s="4"/>
      <c r="BD1128" t="s">
        <v>29</v>
      </c>
      <c r="BE1128" t="s">
        <v>25</v>
      </c>
      <c r="BF1128" t="s">
        <v>513</v>
      </c>
      <c r="BI1128" s="3"/>
      <c r="BJ1128" t="s">
        <v>27</v>
      </c>
      <c r="BK1128" s="30" t="s">
        <v>107</v>
      </c>
      <c r="BL1128" s="3">
        <v>43964.570451446758</v>
      </c>
      <c r="BM1128" t="s">
        <v>31</v>
      </c>
      <c r="BN1128" t="s">
        <v>32</v>
      </c>
      <c r="BP1128" t="s">
        <v>3445</v>
      </c>
      <c r="BQ1128" t="s">
        <v>1025</v>
      </c>
      <c r="BR1128" t="s">
        <v>28</v>
      </c>
      <c r="BS1128" t="s">
        <v>28</v>
      </c>
      <c r="BT1128" t="s">
        <v>107</v>
      </c>
      <c r="BU1128" s="3">
        <v>43964.570451446758</v>
      </c>
      <c r="BV1128" t="s">
        <v>803</v>
      </c>
      <c r="BW1128" s="3">
        <v>43964.596771238423</v>
      </c>
      <c r="BX1128" t="s">
        <v>5397</v>
      </c>
      <c r="CG1128"/>
      <c r="CH1128"/>
      <c r="CI1128"/>
      <c r="CY1128"/>
      <c r="DA1128"/>
      <c r="DF1128"/>
    </row>
    <row r="1129" spans="1:110" x14ac:dyDescent="0.25">
      <c r="A1129" s="1">
        <f>IF(Veg_Table[[#This Row],[VP_STATUS]]="Hold",0,IF(OR(AND(Veg_Table[[#This Row],[PRESCRIP]]="NW_No Work",Veg_Table[[#This Row],[VP_STATUS]]&lt;&gt;"No Work Required Under EVM"),AND(Veg_Table[[#This Row],[VP_STATUS]]="No Work Required Under EVM",Veg_Table[[#This Row],[PRESCRIP]]&lt;&gt;"NW_No Work")),1,0))</f>
        <v>0</v>
      </c>
      <c r="B1129" s="1">
        <f>IF(Veg_Table[[#This Row],[SPECIES]]="",1,0)</f>
        <v>0</v>
      </c>
      <c r="C1129" s="1">
        <f>IF(Veg_Table[[#This Row],[DIAMETER]]="",1,0)</f>
        <v>0</v>
      </c>
      <c r="D1129" s="1">
        <f>IF(Veg_Table[[#This Row],[HEIGHT]]="",1,0)</f>
        <v>0</v>
      </c>
      <c r="E112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29" s="1">
        <f>IF(AND(Veg_Table[[#This Row],[TAT_RESULT]]="ABATE",Veg_Table[[#This Row],[PRESCRIP]]="NW_No Work"),1,0)</f>
        <v>0</v>
      </c>
      <c r="G1129" s="1">
        <f>IF(OR(Veg_Table[[#This Row],[Prescription R-Scale]]="NA",Veg_Table[[#This Row],[Diameter R-Scale]]="NA"),0,IF(Veg_Table[[#This Row],[Diameter R-Scale]]&lt;&gt;Veg_Table[[#This Row],[Prescription R-Scale]],1,0))</f>
        <v>0</v>
      </c>
      <c r="H1129" s="1">
        <f>IF(OR(AND(Veg_Table[[#This Row],[PRESCRIP]]="BC_Br Rmv", Veg_Table[[#This Row],[WOOD_MAN]]&lt;&gt;"Not Needed"),AND(Veg_Table[[#This Row],[PRESCRIP]]="BCS_Br Rmv+Trt", Veg_Table[[#This Row],[WOOD_MAN]]&lt;&gt;"Not Needed")),1,0)</f>
        <v>0</v>
      </c>
      <c r="I1129" s="1">
        <f ca="1">IF(AND(Veg_Table[[#This Row],[Prescription_Changed]]="Yes",Veg_Table[[#This Row],[TAT_RESULT]]=""),1,0)</f>
        <v>0</v>
      </c>
      <c r="J1129" s="1">
        <f ca="1">SUM(Veg_Table[[#This Row],[Prescription and Status do not match]:[Prescription_Edited_And_TAT_Is_Blank]])</f>
        <v>0</v>
      </c>
      <c r="K1129" s="1">
        <f ca="1">IF(Veg_Table[[#This Row],[Sum of Errors]]&gt;0,1,0)</f>
        <v>0</v>
      </c>
      <c r="L1129" s="1">
        <f>1</f>
        <v>1</v>
      </c>
      <c r="M1129"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129" s="1" t="str">
        <f>IF(OR(MID(Veg_Table[[#This Row],[PRESCRIP]],2,1)="1",MID(Veg_Table[[#This Row],[PRESCRIP]],2,1)="2",MID(Veg_Table[[#This Row],[PRESCRIP]],2,1)="3",MID(Veg_Table[[#This Row],[PRESCRIP]],2,1)="4"),_xlfn.NUMBERVALUE(MID(Veg_Table[[#This Row],[PRESCRIP]],2,1)),"NA")</f>
        <v>NA</v>
      </c>
      <c r="O1129" s="1">
        <f>WEEKNUM(Veg_Table[[#This Row],[EVM_LAST_EDITED_Day]],2)</f>
        <v>20</v>
      </c>
      <c r="P1129" s="25">
        <f>IFERROR(DATE(YEAR(Veg_Table[[#This Row],[EVM_LAST_EDITED2]]),MONTH(Veg_Table[[#This Row],[EVM_LAST_EDITED2]]),DAY(Veg_Table[[#This Row],[EVM_LAST_EDITED2]])),DATE(2019,1,1))</f>
        <v>43964</v>
      </c>
      <c r="Q1129" s="3">
        <f>VALUE(SUBSTITUTE(Veg_Table[[#This Row],[EVM_LAST_EDITED]],",",""))</f>
        <v>43964.5721990741</v>
      </c>
      <c r="R1129" s="1" t="str">
        <f>_xlfn.IFNA(IF(Veg_Table[[#This Row],[EVM_LAST_EDITOR]]="","zBlank EVM Last Editor",VLOOKUP(Veg_Table[[#This Row],[EVM_LAST_EDITOR]],Roster_Table[#All],4,FALSE)),"zAWRR Not in Roster")</f>
        <v>MGE</v>
      </c>
      <c r="S1129" s="1" t="str">
        <f>_xlfn.IFNA(IF(Veg_Table[[#This Row],[EVM_LAST_EDITOR]]="","zBlank EVM Last Editor",VLOOKUP(Veg_Table[[#This Row],[EVM_LAST_EDITOR]],Roster_Table[#All],16,FALSE)),"zCompany_AWRR not in Roster")</f>
        <v>MGE_Mountain G Enterprises</v>
      </c>
      <c r="T1129" s="2">
        <f>IFERROR(DATE(YEAR(Veg_Table[[#This Row],[Created2]]),MONTH(Veg_Table[[#This Row],[Created2]]),DAY(Veg_Table[[#This Row],[Created2]])),DATE(2019,1,1))</f>
        <v>43964</v>
      </c>
      <c r="U1129" s="3">
        <f>VALUE(SUBSTITUTE(Veg_Table[[#This Row],[Created]],",",""))</f>
        <v>43964.5721990741</v>
      </c>
      <c r="V1129" s="3" t="str">
        <f ca="1">IFERROR(_xlfn.IFNA(CELL("contents",INDIRECT(_xlfn.CONCAT("Veg_Table_Production_Data!",ADDRESS(MATCH(_xlfn.MAXIFS(#REF!,#REF!,"="&amp;Veg_Table[[#This Row],[AUTO_ID]],#REF!,"&lt;"&amp;Veg_Table[[#This Row],[EVM_LAST_EDITED_Day]]),#REF!,0),COLUMN(#REF!),4,1,)))),""),"")</f>
        <v/>
      </c>
      <c r="W1129" s="3" t="str">
        <f ca="1">IF(Veg_Table[[#This Row],[Previous_Prescription]]="","No",IF(Veg_Table[[#This Row],[Previous_Prescription]]=Veg_Table[[#This Row],[PRESCRIP]],"No","Yes"))</f>
        <v>No</v>
      </c>
      <c r="X1129" s="3" t="str">
        <f>IF(Veg_Table[[#This Row],[EVM_LAST_EDITED_Day]]=Veg_Table[[#This Row],[Created_Day]],"New","Old")</f>
        <v>New</v>
      </c>
      <c r="Y1129" s="1">
        <f>IFERROR(IF(FIND("delete",LOWER(Veg_Table[[#This Row],[PI_COMMENTS]]))&gt;=1,1,0),0)</f>
        <v>0</v>
      </c>
      <c r="Z1129" s="1" t="str">
        <f>_xlfn.IFNA(IF(Veg_Table[[#This Row],[EVM_LAST_EDITOR]]="","Yes",VLOOKUP(Veg_Table[[#This Row],[EVM_LAST_EDITOR]],Roster_Table[#All],15,FALSE)),"Yes")</f>
        <v>Yes</v>
      </c>
      <c r="AA112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29" s="1" t="str">
        <f>_xlfn.IFNA(VLOOKUP(Veg_Table[[#This Row],[EVM_LAST_EDITOR]],Roster_Table[#All],3,FALSE),"zAWRR Not in Roster")</f>
        <v>Andrew</v>
      </c>
      <c r="AC1129" s="1" t="str">
        <f>_xlfn.IFNA(VLOOKUP(Veg_Table[[#This Row],[EVM_LAST_EDITOR]],Roster_Table[#All],2,FALSE),"zAWRR Not in Roster")</f>
        <v>Withers</v>
      </c>
      <c r="AD1129" s="1" t="str">
        <f>IF(_xlfn.CONCAT(Veg_Table[[#This Row],[First_Name]]," ",Veg_Table[[#This Row],[Last_Name]])="zAWRR Not in Roster zAWRR Not in Roster","zAWRR Not in Roster",_xlfn.CONCAT(Veg_Table[[#This Row],[First_Name]]," ",Veg_Table[[#This Row],[Last_Name]]))</f>
        <v>Andrew Withers</v>
      </c>
      <c r="AE1129">
        <v>3225136</v>
      </c>
      <c r="AF1129" t="s">
        <v>5389</v>
      </c>
      <c r="AG1129" t="s">
        <v>93</v>
      </c>
      <c r="AH1129" t="s">
        <v>5390</v>
      </c>
      <c r="AI1129" t="s">
        <v>5391</v>
      </c>
      <c r="AJ1129" t="s">
        <v>21</v>
      </c>
      <c r="AL1129" t="s">
        <v>22</v>
      </c>
      <c r="AM1129" t="s">
        <v>38</v>
      </c>
      <c r="AN1129" t="s">
        <v>25</v>
      </c>
      <c r="AO1129" t="s">
        <v>25</v>
      </c>
      <c r="AP1129">
        <v>37</v>
      </c>
      <c r="AQ1129">
        <v>120</v>
      </c>
      <c r="AR1129" t="s">
        <v>511</v>
      </c>
      <c r="AS1129" t="s">
        <v>24</v>
      </c>
      <c r="AT1129" t="s">
        <v>26</v>
      </c>
      <c r="AV1129" t="s">
        <v>512</v>
      </c>
      <c r="AW1129" t="s">
        <v>5392</v>
      </c>
      <c r="AZ1129"/>
      <c r="BB1129" s="4"/>
      <c r="BD1129" t="s">
        <v>29</v>
      </c>
      <c r="BE1129" t="s">
        <v>25</v>
      </c>
      <c r="BF1129" t="s">
        <v>513</v>
      </c>
      <c r="BI1129" s="3"/>
      <c r="BJ1129" t="s">
        <v>52</v>
      </c>
      <c r="BK1129" s="30" t="s">
        <v>176</v>
      </c>
      <c r="BL1129" s="3">
        <v>43964.572199074071</v>
      </c>
      <c r="BM1129" t="s">
        <v>31</v>
      </c>
      <c r="BN1129" t="s">
        <v>32</v>
      </c>
      <c r="BP1129" t="s">
        <v>5393</v>
      </c>
      <c r="BQ1129" t="s">
        <v>1025</v>
      </c>
      <c r="BR1129" t="s">
        <v>28</v>
      </c>
      <c r="BS1129" t="s">
        <v>28</v>
      </c>
      <c r="BT1129" t="s">
        <v>176</v>
      </c>
      <c r="BU1129" s="3">
        <v>43964.572199074071</v>
      </c>
      <c r="BV1129" t="s">
        <v>803</v>
      </c>
      <c r="BW1129" s="3">
        <v>43964.596779525462</v>
      </c>
      <c r="BX1129" t="s">
        <v>5394</v>
      </c>
      <c r="CG1129"/>
      <c r="CH1129"/>
      <c r="CI1129"/>
      <c r="CY1129"/>
      <c r="DA1129"/>
      <c r="DF1129"/>
    </row>
    <row r="1130" spans="1:110" x14ac:dyDescent="0.25">
      <c r="A1130" s="1">
        <f>IF(Veg_Table[[#This Row],[VP_STATUS]]="Hold",0,IF(OR(AND(Veg_Table[[#This Row],[PRESCRIP]]="NW_No Work",Veg_Table[[#This Row],[VP_STATUS]]&lt;&gt;"No Work Required Under EVM"),AND(Veg_Table[[#This Row],[VP_STATUS]]="No Work Required Under EVM",Veg_Table[[#This Row],[PRESCRIP]]&lt;&gt;"NW_No Work")),1,0))</f>
        <v>0</v>
      </c>
      <c r="B1130" s="1">
        <f>IF(Veg_Table[[#This Row],[SPECIES]]="",1,0)</f>
        <v>0</v>
      </c>
      <c r="C1130" s="1">
        <f>IF(Veg_Table[[#This Row],[DIAMETER]]="",1,0)</f>
        <v>0</v>
      </c>
      <c r="D1130" s="1">
        <f>IF(Veg_Table[[#This Row],[HEIGHT]]="",1,0)</f>
        <v>0</v>
      </c>
      <c r="E113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30" s="1">
        <f>IF(AND(Veg_Table[[#This Row],[TAT_RESULT]]="ABATE",Veg_Table[[#This Row],[PRESCRIP]]="NW_No Work"),1,0)</f>
        <v>0</v>
      </c>
      <c r="G1130" s="1">
        <f>IF(OR(Veg_Table[[#This Row],[Prescription R-Scale]]="NA",Veg_Table[[#This Row],[Diameter R-Scale]]="NA"),0,IF(Veg_Table[[#This Row],[Diameter R-Scale]]&lt;&gt;Veg_Table[[#This Row],[Prescription R-Scale]],1,0))</f>
        <v>0</v>
      </c>
      <c r="H1130" s="1">
        <f>IF(OR(AND(Veg_Table[[#This Row],[PRESCRIP]]="BC_Br Rmv", Veg_Table[[#This Row],[WOOD_MAN]]&lt;&gt;"Not Needed"),AND(Veg_Table[[#This Row],[PRESCRIP]]="BCS_Br Rmv+Trt", Veg_Table[[#This Row],[WOOD_MAN]]&lt;&gt;"Not Needed")),1,0)</f>
        <v>0</v>
      </c>
      <c r="I1130" s="1">
        <f ca="1">IF(AND(Veg_Table[[#This Row],[Prescription_Changed]]="Yes",Veg_Table[[#This Row],[TAT_RESULT]]=""),1,0)</f>
        <v>0</v>
      </c>
      <c r="J1130" s="1">
        <f ca="1">SUM(Veg_Table[[#This Row],[Prescription and Status do not match]:[Prescription_Edited_And_TAT_Is_Blank]])</f>
        <v>0</v>
      </c>
      <c r="K1130" s="1">
        <f ca="1">IF(Veg_Table[[#This Row],[Sum of Errors]]&gt;0,1,0)</f>
        <v>0</v>
      </c>
      <c r="L1130" s="1">
        <f>1</f>
        <v>1</v>
      </c>
      <c r="M113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130" s="1">
        <f>IF(OR(MID(Veg_Table[[#This Row],[PRESCRIP]],2,1)="1",MID(Veg_Table[[#This Row],[PRESCRIP]],2,1)="2",MID(Veg_Table[[#This Row],[PRESCRIP]],2,1)="3",MID(Veg_Table[[#This Row],[PRESCRIP]],2,1)="4"),_xlfn.NUMBERVALUE(MID(Veg_Table[[#This Row],[PRESCRIP]],2,1)),"NA")</f>
        <v>3</v>
      </c>
      <c r="O1130" s="1">
        <f>WEEKNUM(Veg_Table[[#This Row],[EVM_LAST_EDITED_Day]],2)</f>
        <v>20</v>
      </c>
      <c r="P1130" s="25">
        <f>IFERROR(DATE(YEAR(Veg_Table[[#This Row],[EVM_LAST_EDITED2]]),MONTH(Veg_Table[[#This Row],[EVM_LAST_EDITED2]]),DAY(Veg_Table[[#This Row],[EVM_LAST_EDITED2]])),DATE(2019,1,1))</f>
        <v>43964</v>
      </c>
      <c r="Q1130" s="3">
        <f>VALUE(SUBSTITUTE(Veg_Table[[#This Row],[EVM_LAST_EDITED]],",",""))</f>
        <v>43964.572453703702</v>
      </c>
      <c r="R1130" s="1" t="str">
        <f>_xlfn.IFNA(IF(Veg_Table[[#This Row],[EVM_LAST_EDITOR]]="","zBlank EVM Last Editor",VLOOKUP(Veg_Table[[#This Row],[EVM_LAST_EDITOR]],Roster_Table[#All],4,FALSE)),"zAWRR Not in Roster")</f>
        <v>MGE</v>
      </c>
      <c r="S1130" s="1" t="str">
        <f>_xlfn.IFNA(IF(Veg_Table[[#This Row],[EVM_LAST_EDITOR]]="","zBlank EVM Last Editor",VLOOKUP(Veg_Table[[#This Row],[EVM_LAST_EDITOR]],Roster_Table[#All],16,FALSE)),"zCompany_AWRR not in Roster")</f>
        <v>MGE_Mountain G Enterprises</v>
      </c>
      <c r="T1130" s="2">
        <f>IFERROR(DATE(YEAR(Veg_Table[[#This Row],[Created2]]),MONTH(Veg_Table[[#This Row],[Created2]]),DAY(Veg_Table[[#This Row],[Created2]])),DATE(2019,1,1))</f>
        <v>43913</v>
      </c>
      <c r="U1130" s="3">
        <f>VALUE(SUBSTITUTE(Veg_Table[[#This Row],[Created]],",",""))</f>
        <v>43913.567129629599</v>
      </c>
      <c r="V1130" s="3" t="str">
        <f ca="1">IFERROR(_xlfn.IFNA(CELL("contents",INDIRECT(_xlfn.CONCAT("Veg_Table_Production_Data!",ADDRESS(MATCH(_xlfn.MAXIFS(#REF!,#REF!,"="&amp;Veg_Table[[#This Row],[AUTO_ID]],#REF!,"&lt;"&amp;Veg_Table[[#This Row],[EVM_LAST_EDITED_Day]]),#REF!,0),COLUMN(#REF!),4,1,)))),""),"")</f>
        <v/>
      </c>
      <c r="W1130" s="3" t="str">
        <f ca="1">IF(Veg_Table[[#This Row],[Previous_Prescription]]="","No",IF(Veg_Table[[#This Row],[Previous_Prescription]]=Veg_Table[[#This Row],[PRESCRIP]],"No","Yes"))</f>
        <v>No</v>
      </c>
      <c r="X1130" s="3" t="str">
        <f>IF(Veg_Table[[#This Row],[EVM_LAST_EDITED_Day]]=Veg_Table[[#This Row],[Created_Day]],"New","Old")</f>
        <v>Old</v>
      </c>
      <c r="Y1130" s="1">
        <f>IFERROR(IF(FIND("delete",LOWER(Veg_Table[[#This Row],[PI_COMMENTS]]))&gt;=1,1,0),0)</f>
        <v>0</v>
      </c>
      <c r="Z1130" s="1" t="str">
        <f>_xlfn.IFNA(IF(Veg_Table[[#This Row],[EVM_LAST_EDITOR]]="","Yes",VLOOKUP(Veg_Table[[#This Row],[EVM_LAST_EDITOR]],Roster_Table[#All],15,FALSE)),"Yes")</f>
        <v>Yes</v>
      </c>
      <c r="AA113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30" s="1" t="str">
        <f>_xlfn.IFNA(VLOOKUP(Veg_Table[[#This Row],[EVM_LAST_EDITOR]],Roster_Table[#All],3,FALSE),"zAWRR Not in Roster")</f>
        <v>Tyler</v>
      </c>
      <c r="AC1130" s="1" t="str">
        <f>_xlfn.IFNA(VLOOKUP(Veg_Table[[#This Row],[EVM_LAST_EDITOR]],Roster_Table[#All],2,FALSE),"zAWRR Not in Roster")</f>
        <v>Rey</v>
      </c>
      <c r="AD1130" s="1" t="str">
        <f>IF(_xlfn.CONCAT(Veg_Table[[#This Row],[First_Name]]," ",Veg_Table[[#This Row],[Last_Name]])="zAWRR Not in Roster zAWRR Not in Roster","zAWRR Not in Roster",_xlfn.CONCAT(Veg_Table[[#This Row],[First_Name]]," ",Veg_Table[[#This Row],[Last_Name]]))</f>
        <v>Tyler Rey</v>
      </c>
      <c r="AE1130">
        <v>2943908</v>
      </c>
      <c r="AF1130" t="s">
        <v>5386</v>
      </c>
      <c r="AG1130" t="s">
        <v>93</v>
      </c>
      <c r="AH1130" t="s">
        <v>1532</v>
      </c>
      <c r="AI1130" t="s">
        <v>1546</v>
      </c>
      <c r="AJ1130" t="s">
        <v>36</v>
      </c>
      <c r="AL1130" t="s">
        <v>22</v>
      </c>
      <c r="AM1130" t="s">
        <v>38</v>
      </c>
      <c r="AN1130" t="s">
        <v>25</v>
      </c>
      <c r="AO1130" t="s">
        <v>25</v>
      </c>
      <c r="AP1130">
        <v>29</v>
      </c>
      <c r="AQ1130">
        <v>145</v>
      </c>
      <c r="AR1130" t="s">
        <v>511</v>
      </c>
      <c r="AS1130" t="s">
        <v>51</v>
      </c>
      <c r="AT1130" t="s">
        <v>515</v>
      </c>
      <c r="AV1130" t="s">
        <v>512</v>
      </c>
      <c r="AW1130" t="s">
        <v>5387</v>
      </c>
      <c r="AZ1130"/>
      <c r="BB1130" s="4"/>
      <c r="BD1130" t="s">
        <v>29</v>
      </c>
      <c r="BE1130" t="s">
        <v>25</v>
      </c>
      <c r="BF1130" t="s">
        <v>513</v>
      </c>
      <c r="BI1130" s="3"/>
      <c r="BJ1130" t="s">
        <v>5234</v>
      </c>
      <c r="BK1130" s="30" t="s">
        <v>166</v>
      </c>
      <c r="BL1130" s="3">
        <v>43964.572453703702</v>
      </c>
      <c r="BM1130" t="s">
        <v>31</v>
      </c>
      <c r="BN1130" t="s">
        <v>32</v>
      </c>
      <c r="BP1130" t="s">
        <v>1547</v>
      </c>
      <c r="BQ1130" t="s">
        <v>1025</v>
      </c>
      <c r="BR1130" t="s">
        <v>28</v>
      </c>
      <c r="BS1130" t="s">
        <v>28</v>
      </c>
      <c r="BT1130" t="s">
        <v>166</v>
      </c>
      <c r="BU1130" s="3">
        <v>43913.567129629628</v>
      </c>
      <c r="BV1130" t="s">
        <v>803</v>
      </c>
      <c r="BW1130" s="3">
        <v>43964.648524930555</v>
      </c>
      <c r="BX1130" t="s">
        <v>5388</v>
      </c>
      <c r="CG1130"/>
      <c r="CH1130"/>
      <c r="CI1130"/>
      <c r="CY1130"/>
      <c r="DA1130"/>
      <c r="DF1130"/>
    </row>
    <row r="1131" spans="1:110" x14ac:dyDescent="0.25">
      <c r="A1131" s="1">
        <f>IF(Veg_Table[[#This Row],[VP_STATUS]]="Hold",0,IF(OR(AND(Veg_Table[[#This Row],[PRESCRIP]]="NW_No Work",Veg_Table[[#This Row],[VP_STATUS]]&lt;&gt;"No Work Required Under EVM"),AND(Veg_Table[[#This Row],[VP_STATUS]]="No Work Required Under EVM",Veg_Table[[#This Row],[PRESCRIP]]&lt;&gt;"NW_No Work")),1,0))</f>
        <v>0</v>
      </c>
      <c r="B1131" s="1">
        <f>IF(Veg_Table[[#This Row],[SPECIES]]="",1,0)</f>
        <v>0</v>
      </c>
      <c r="C1131" s="1">
        <f>IF(Veg_Table[[#This Row],[DIAMETER]]="",1,0)</f>
        <v>0</v>
      </c>
      <c r="D1131" s="1">
        <f>IF(Veg_Table[[#This Row],[HEIGHT]]="",1,0)</f>
        <v>0</v>
      </c>
      <c r="E113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31" s="1">
        <f>IF(AND(Veg_Table[[#This Row],[TAT_RESULT]]="ABATE",Veg_Table[[#This Row],[PRESCRIP]]="NW_No Work"),1,0)</f>
        <v>0</v>
      </c>
      <c r="G1131" s="1">
        <f>IF(OR(Veg_Table[[#This Row],[Prescription R-Scale]]="NA",Veg_Table[[#This Row],[Diameter R-Scale]]="NA"),0,IF(Veg_Table[[#This Row],[Diameter R-Scale]]&lt;&gt;Veg_Table[[#This Row],[Prescription R-Scale]],1,0))</f>
        <v>0</v>
      </c>
      <c r="H1131" s="1">
        <f>IF(OR(AND(Veg_Table[[#This Row],[PRESCRIP]]="BC_Br Rmv", Veg_Table[[#This Row],[WOOD_MAN]]&lt;&gt;"Not Needed"),AND(Veg_Table[[#This Row],[PRESCRIP]]="BCS_Br Rmv+Trt", Veg_Table[[#This Row],[WOOD_MAN]]&lt;&gt;"Not Needed")),1,0)</f>
        <v>0</v>
      </c>
      <c r="I1131" s="1">
        <f ca="1">IF(AND(Veg_Table[[#This Row],[Prescription_Changed]]="Yes",Veg_Table[[#This Row],[TAT_RESULT]]=""),1,0)</f>
        <v>0</v>
      </c>
      <c r="J1131" s="1">
        <f ca="1">SUM(Veg_Table[[#This Row],[Prescription and Status do not match]:[Prescription_Edited_And_TAT_Is_Blank]])</f>
        <v>0</v>
      </c>
      <c r="K1131" s="1">
        <f ca="1">IF(Veg_Table[[#This Row],[Sum of Errors]]&gt;0,1,0)</f>
        <v>0</v>
      </c>
      <c r="L1131" s="1">
        <f>1</f>
        <v>1</v>
      </c>
      <c r="M1131"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131" s="1" t="str">
        <f>IF(OR(MID(Veg_Table[[#This Row],[PRESCRIP]],2,1)="1",MID(Veg_Table[[#This Row],[PRESCRIP]],2,1)="2",MID(Veg_Table[[#This Row],[PRESCRIP]],2,1)="3",MID(Veg_Table[[#This Row],[PRESCRIP]],2,1)="4"),_xlfn.NUMBERVALUE(MID(Veg_Table[[#This Row],[PRESCRIP]],2,1)),"NA")</f>
        <v>NA</v>
      </c>
      <c r="O1131" s="1">
        <f>WEEKNUM(Veg_Table[[#This Row],[EVM_LAST_EDITED_Day]],2)</f>
        <v>20</v>
      </c>
      <c r="P1131" s="25">
        <f>IFERROR(DATE(YEAR(Veg_Table[[#This Row],[EVM_LAST_EDITED2]]),MONTH(Veg_Table[[#This Row],[EVM_LAST_EDITED2]]),DAY(Veg_Table[[#This Row],[EVM_LAST_EDITED2]])),DATE(2019,1,1))</f>
        <v>43964</v>
      </c>
      <c r="Q1131" s="3">
        <f>VALUE(SUBSTITUTE(Veg_Table[[#This Row],[EVM_LAST_EDITED]],",",""))</f>
        <v>43964.574635474499</v>
      </c>
      <c r="R1131" s="1" t="str">
        <f>_xlfn.IFNA(IF(Veg_Table[[#This Row],[EVM_LAST_EDITOR]]="","zBlank EVM Last Editor",VLOOKUP(Veg_Table[[#This Row],[EVM_LAST_EDITOR]],Roster_Table[#All],4,FALSE)),"zAWRR Not in Roster")</f>
        <v>MBG</v>
      </c>
      <c r="S1131" s="1" t="str">
        <f>_xlfn.IFNA(IF(Veg_Table[[#This Row],[EVM_LAST_EDITOR]]="","zBlank EVM Last Editor",VLOOKUP(Veg_Table[[#This Row],[EVM_LAST_EDITOR]],Roster_Table[#All],16,FALSE)),"zCompany_AWRR not in Roster")</f>
        <v>MBG_Mason, Bruce &amp; Girard</v>
      </c>
      <c r="T1131" s="2">
        <f>IFERROR(DATE(YEAR(Veg_Table[[#This Row],[Created2]]),MONTH(Veg_Table[[#This Row],[Created2]]),DAY(Veg_Table[[#This Row],[Created2]])),DATE(2019,1,1))</f>
        <v>43964</v>
      </c>
      <c r="U1131" s="3">
        <f>VALUE(SUBSTITUTE(Veg_Table[[#This Row],[Created]],",",""))</f>
        <v>43964.574635474499</v>
      </c>
      <c r="V1131" s="3" t="str">
        <f ca="1">IFERROR(_xlfn.IFNA(CELL("contents",INDIRECT(_xlfn.CONCAT("Veg_Table_Production_Data!",ADDRESS(MATCH(_xlfn.MAXIFS(#REF!,#REF!,"="&amp;Veg_Table[[#This Row],[AUTO_ID]],#REF!,"&lt;"&amp;Veg_Table[[#This Row],[EVM_LAST_EDITED_Day]]),#REF!,0),COLUMN(#REF!),4,1,)))),""),"")</f>
        <v/>
      </c>
      <c r="W1131" s="3" t="str">
        <f ca="1">IF(Veg_Table[[#This Row],[Previous_Prescription]]="","No",IF(Veg_Table[[#This Row],[Previous_Prescription]]=Veg_Table[[#This Row],[PRESCRIP]],"No","Yes"))</f>
        <v>No</v>
      </c>
      <c r="X1131" s="3" t="str">
        <f>IF(Veg_Table[[#This Row],[EVM_LAST_EDITED_Day]]=Veg_Table[[#This Row],[Created_Day]],"New","Old")</f>
        <v>New</v>
      </c>
      <c r="Y1131" s="1">
        <f>IFERROR(IF(FIND("delete",LOWER(Veg_Table[[#This Row],[PI_COMMENTS]]))&gt;=1,1,0),0)</f>
        <v>0</v>
      </c>
      <c r="Z1131" s="1" t="str">
        <f>_xlfn.IFNA(IF(Veg_Table[[#This Row],[EVM_LAST_EDITOR]]="","Yes",VLOOKUP(Veg_Table[[#This Row],[EVM_LAST_EDITOR]],Roster_Table[#All],15,FALSE)),"Yes")</f>
        <v>Yes</v>
      </c>
      <c r="AA113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31" s="1" t="str">
        <f>_xlfn.IFNA(VLOOKUP(Veg_Table[[#This Row],[EVM_LAST_EDITOR]],Roster_Table[#All],3,FALSE),"zAWRR Not in Roster")</f>
        <v>Nicholas</v>
      </c>
      <c r="AC1131" s="1" t="str">
        <f>_xlfn.IFNA(VLOOKUP(Veg_Table[[#This Row],[EVM_LAST_EDITOR]],Roster_Table[#All],2,FALSE),"zAWRR Not in Roster")</f>
        <v>Coleman</v>
      </c>
      <c r="AD1131" s="1" t="str">
        <f>IF(_xlfn.CONCAT(Veg_Table[[#This Row],[First_Name]]," ",Veg_Table[[#This Row],[Last_Name]])="zAWRR Not in Roster zAWRR Not in Roster","zAWRR Not in Roster",_xlfn.CONCAT(Veg_Table[[#This Row],[First_Name]]," ",Veg_Table[[#This Row],[Last_Name]]))</f>
        <v>Nicholas Coleman</v>
      </c>
      <c r="AE1131">
        <v>3225117</v>
      </c>
      <c r="AF1131" t="s">
        <v>5383</v>
      </c>
      <c r="AG1131" t="s">
        <v>93</v>
      </c>
      <c r="AH1131" t="s">
        <v>3444</v>
      </c>
      <c r="AI1131" t="s">
        <v>5377</v>
      </c>
      <c r="AJ1131" t="s">
        <v>21</v>
      </c>
      <c r="AL1131" t="s">
        <v>372</v>
      </c>
      <c r="AM1131" t="s">
        <v>40</v>
      </c>
      <c r="AN1131" t="s">
        <v>25</v>
      </c>
      <c r="AO1131" t="s">
        <v>25</v>
      </c>
      <c r="AP1131">
        <v>60</v>
      </c>
      <c r="AQ1131">
        <v>75</v>
      </c>
      <c r="AR1131" t="s">
        <v>511</v>
      </c>
      <c r="AS1131" t="s">
        <v>24</v>
      </c>
      <c r="AT1131" t="s">
        <v>26</v>
      </c>
      <c r="AV1131" t="s">
        <v>512</v>
      </c>
      <c r="AW1131" t="s">
        <v>5384</v>
      </c>
      <c r="AZ1131"/>
      <c r="BB1131" s="4"/>
      <c r="BD1131" t="s">
        <v>29</v>
      </c>
      <c r="BE1131" t="s">
        <v>25</v>
      </c>
      <c r="BF1131" t="s">
        <v>513</v>
      </c>
      <c r="BI1131" s="3"/>
      <c r="BJ1131" t="s">
        <v>27</v>
      </c>
      <c r="BK1131" s="30" t="s">
        <v>107</v>
      </c>
      <c r="BL1131" s="3">
        <v>43964.574635474535</v>
      </c>
      <c r="BM1131" t="s">
        <v>31</v>
      </c>
      <c r="BN1131" t="s">
        <v>32</v>
      </c>
      <c r="BP1131" t="s">
        <v>3445</v>
      </c>
      <c r="BQ1131" t="s">
        <v>1025</v>
      </c>
      <c r="BR1131" t="s">
        <v>28</v>
      </c>
      <c r="BS1131" t="s">
        <v>28</v>
      </c>
      <c r="BT1131" t="s">
        <v>107</v>
      </c>
      <c r="BU1131" s="3">
        <v>43964.574635474535</v>
      </c>
      <c r="BV1131" t="s">
        <v>803</v>
      </c>
      <c r="BW1131" s="3">
        <v>43964.596779525462</v>
      </c>
      <c r="BX1131" t="s">
        <v>5385</v>
      </c>
      <c r="CG1131"/>
      <c r="CH1131"/>
      <c r="CI1131"/>
      <c r="CY1131"/>
      <c r="DA1131"/>
      <c r="DF1131"/>
    </row>
    <row r="1132" spans="1:110" x14ac:dyDescent="0.25">
      <c r="A1132" s="1">
        <f>IF(Veg_Table[[#This Row],[VP_STATUS]]="Hold",0,IF(OR(AND(Veg_Table[[#This Row],[PRESCRIP]]="NW_No Work",Veg_Table[[#This Row],[VP_STATUS]]&lt;&gt;"No Work Required Under EVM"),AND(Veg_Table[[#This Row],[VP_STATUS]]="No Work Required Under EVM",Veg_Table[[#This Row],[PRESCRIP]]&lt;&gt;"NW_No Work")),1,0))</f>
        <v>0</v>
      </c>
      <c r="B1132" s="1">
        <f>IF(Veg_Table[[#This Row],[SPECIES]]="",1,0)</f>
        <v>0</v>
      </c>
      <c r="C1132" s="1">
        <f>IF(Veg_Table[[#This Row],[DIAMETER]]="",1,0)</f>
        <v>0</v>
      </c>
      <c r="D1132" s="1">
        <f>IF(Veg_Table[[#This Row],[HEIGHT]]="",1,0)</f>
        <v>0</v>
      </c>
      <c r="E113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32" s="1">
        <f>IF(AND(Veg_Table[[#This Row],[TAT_RESULT]]="ABATE",Veg_Table[[#This Row],[PRESCRIP]]="NW_No Work"),1,0)</f>
        <v>0</v>
      </c>
      <c r="G1132" s="1">
        <f>IF(OR(Veg_Table[[#This Row],[Prescription R-Scale]]="NA",Veg_Table[[#This Row],[Diameter R-Scale]]="NA"),0,IF(Veg_Table[[#This Row],[Diameter R-Scale]]&lt;&gt;Veg_Table[[#This Row],[Prescription R-Scale]],1,0))</f>
        <v>0</v>
      </c>
      <c r="H1132" s="1">
        <f>IF(OR(AND(Veg_Table[[#This Row],[PRESCRIP]]="BC_Br Rmv", Veg_Table[[#This Row],[WOOD_MAN]]&lt;&gt;"Not Needed"),AND(Veg_Table[[#This Row],[PRESCRIP]]="BCS_Br Rmv+Trt", Veg_Table[[#This Row],[WOOD_MAN]]&lt;&gt;"Not Needed")),1,0)</f>
        <v>0</v>
      </c>
      <c r="I1132" s="1">
        <f ca="1">IF(AND(Veg_Table[[#This Row],[Prescription_Changed]]="Yes",Veg_Table[[#This Row],[TAT_RESULT]]=""),1,0)</f>
        <v>0</v>
      </c>
      <c r="J1132" s="1">
        <f ca="1">SUM(Veg_Table[[#This Row],[Prescription and Status do not match]:[Prescription_Edited_And_TAT_Is_Blank]])</f>
        <v>0</v>
      </c>
      <c r="K1132" s="1">
        <f ca="1">IF(Veg_Table[[#This Row],[Sum of Errors]]&gt;0,1,0)</f>
        <v>0</v>
      </c>
      <c r="L1132" s="1">
        <f>1</f>
        <v>1</v>
      </c>
      <c r="M113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132" s="1">
        <f>IF(OR(MID(Veg_Table[[#This Row],[PRESCRIP]],2,1)="1",MID(Veg_Table[[#This Row],[PRESCRIP]],2,1)="2",MID(Veg_Table[[#This Row],[PRESCRIP]],2,1)="3",MID(Veg_Table[[#This Row],[PRESCRIP]],2,1)="4"),_xlfn.NUMBERVALUE(MID(Veg_Table[[#This Row],[PRESCRIP]],2,1)),"NA")</f>
        <v>2</v>
      </c>
      <c r="O1132" s="1">
        <f>WEEKNUM(Veg_Table[[#This Row],[EVM_LAST_EDITED_Day]],2)</f>
        <v>20</v>
      </c>
      <c r="P1132" s="25">
        <f>IFERROR(DATE(YEAR(Veg_Table[[#This Row],[EVM_LAST_EDITED2]]),MONTH(Veg_Table[[#This Row],[EVM_LAST_EDITED2]]),DAY(Veg_Table[[#This Row],[EVM_LAST_EDITED2]])),DATE(2019,1,1))</f>
        <v>43964</v>
      </c>
      <c r="Q1132" s="3">
        <f>VALUE(SUBSTITUTE(Veg_Table[[#This Row],[EVM_LAST_EDITED]],",",""))</f>
        <v>43964.5763064005</v>
      </c>
      <c r="R1132" s="1" t="str">
        <f>_xlfn.IFNA(IF(Veg_Table[[#This Row],[EVM_LAST_EDITOR]]="","zBlank EVM Last Editor",VLOOKUP(Veg_Table[[#This Row],[EVM_LAST_EDITOR]],Roster_Table[#All],4,FALSE)),"zAWRR Not in Roster")</f>
        <v>zAWRR Not in Roster</v>
      </c>
      <c r="S1132" s="1" t="str">
        <f>_xlfn.IFNA(IF(Veg_Table[[#This Row],[EVM_LAST_EDITOR]]="","zBlank EVM Last Editor",VLOOKUP(Veg_Table[[#This Row],[EVM_LAST_EDITOR]],Roster_Table[#All],16,FALSE)),"zCompany_AWRR not in Roster")</f>
        <v>zCompany_AWRR not in Roster</v>
      </c>
      <c r="T1132" s="2">
        <f>IFERROR(DATE(YEAR(Veg_Table[[#This Row],[Created2]]),MONTH(Veg_Table[[#This Row],[Created2]]),DAY(Veg_Table[[#This Row],[Created2]])),DATE(2019,1,1))</f>
        <v>43910</v>
      </c>
      <c r="U1132" s="3">
        <f>VALUE(SUBSTITUTE(Veg_Table[[#This Row],[Created]],",",""))</f>
        <v>43910.516215277799</v>
      </c>
      <c r="V1132" s="3" t="str">
        <f ca="1">IFERROR(_xlfn.IFNA(CELL("contents",INDIRECT(_xlfn.CONCAT("Veg_Table_Production_Data!",ADDRESS(MATCH(_xlfn.MAXIFS(#REF!,#REF!,"="&amp;Veg_Table[[#This Row],[AUTO_ID]],#REF!,"&lt;"&amp;Veg_Table[[#This Row],[EVM_LAST_EDITED_Day]]),#REF!,0),COLUMN(#REF!),4,1,)))),""),"")</f>
        <v/>
      </c>
      <c r="W1132" s="3" t="str">
        <f ca="1">IF(Veg_Table[[#This Row],[Previous_Prescription]]="","No",IF(Veg_Table[[#This Row],[Previous_Prescription]]=Veg_Table[[#This Row],[PRESCRIP]],"No","Yes"))</f>
        <v>No</v>
      </c>
      <c r="X1132" s="3" t="str">
        <f>IF(Veg_Table[[#This Row],[EVM_LAST_EDITED_Day]]=Veg_Table[[#This Row],[Created_Day]],"New","Old")</f>
        <v>Old</v>
      </c>
      <c r="Y1132" s="1">
        <f>IFERROR(IF(FIND("delete",LOWER(Veg_Table[[#This Row],[PI_COMMENTS]]))&gt;=1,1,0),0)</f>
        <v>0</v>
      </c>
      <c r="Z1132" s="1" t="str">
        <f>_xlfn.IFNA(IF(Veg_Table[[#This Row],[EVM_LAST_EDITOR]]="","Yes",VLOOKUP(Veg_Table[[#This Row],[EVM_LAST_EDITOR]],Roster_Table[#All],15,FALSE)),"Yes")</f>
        <v>Yes</v>
      </c>
      <c r="AA113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32" s="1" t="str">
        <f>_xlfn.IFNA(VLOOKUP(Veg_Table[[#This Row],[EVM_LAST_EDITOR]],Roster_Table[#All],3,FALSE),"zAWRR Not in Roster")</f>
        <v>zAWRR Not in Roster</v>
      </c>
      <c r="AC1132" s="1" t="str">
        <f>_xlfn.IFNA(VLOOKUP(Veg_Table[[#This Row],[EVM_LAST_EDITOR]],Roster_Table[#All],2,FALSE),"zAWRR Not in Roster")</f>
        <v>zAWRR Not in Roster</v>
      </c>
      <c r="AD1132" s="1" t="str">
        <f>IF(_xlfn.CONCAT(Veg_Table[[#This Row],[First_Name]]," ",Veg_Table[[#This Row],[Last_Name]])="zAWRR Not in Roster zAWRR Not in Roster","zAWRR Not in Roster",_xlfn.CONCAT(Veg_Table[[#This Row],[First_Name]]," ",Veg_Table[[#This Row],[Last_Name]]))</f>
        <v>zAWRR Not in Roster</v>
      </c>
      <c r="AE1132">
        <v>2938985</v>
      </c>
      <c r="AF1132" t="s">
        <v>1302</v>
      </c>
      <c r="AG1132" t="s">
        <v>30</v>
      </c>
      <c r="AH1132" t="s">
        <v>775</v>
      </c>
      <c r="AI1132" t="s">
        <v>1150</v>
      </c>
      <c r="AJ1132" t="s">
        <v>820</v>
      </c>
      <c r="AL1132" t="s">
        <v>371</v>
      </c>
      <c r="AM1132" t="s">
        <v>38</v>
      </c>
      <c r="AN1132" t="s">
        <v>25</v>
      </c>
      <c r="AO1132" t="s">
        <v>25</v>
      </c>
      <c r="AP1132">
        <v>20</v>
      </c>
      <c r="AQ1132">
        <v>47</v>
      </c>
      <c r="AR1132" t="s">
        <v>514</v>
      </c>
      <c r="AS1132" t="s">
        <v>42</v>
      </c>
      <c r="AT1132" t="s">
        <v>515</v>
      </c>
      <c r="AV1132" t="s">
        <v>512</v>
      </c>
      <c r="AW1132" t="s">
        <v>1303</v>
      </c>
      <c r="AX1132" t="s">
        <v>534</v>
      </c>
      <c r="AZ1132">
        <v>5650718</v>
      </c>
      <c r="BA1132" t="s">
        <v>42</v>
      </c>
      <c r="BB1132" s="4">
        <v>43923.627706585648</v>
      </c>
      <c r="BC1132" t="s">
        <v>1774</v>
      </c>
      <c r="BD1132" t="s">
        <v>29</v>
      </c>
      <c r="BE1132" t="s">
        <v>25</v>
      </c>
      <c r="BF1132" t="s">
        <v>513</v>
      </c>
      <c r="BG1132" t="s">
        <v>534</v>
      </c>
      <c r="BI1132" s="3">
        <v>43964</v>
      </c>
      <c r="BJ1132" t="s">
        <v>52</v>
      </c>
      <c r="BK1132" s="30" t="s">
        <v>1293</v>
      </c>
      <c r="BL1132" s="3">
        <v>43964.576306400464</v>
      </c>
      <c r="BM1132" t="s">
        <v>31</v>
      </c>
      <c r="BN1132" t="s">
        <v>32</v>
      </c>
      <c r="BP1132" t="s">
        <v>1301</v>
      </c>
      <c r="BQ1132" t="s">
        <v>826</v>
      </c>
      <c r="BR1132" t="s">
        <v>28</v>
      </c>
      <c r="BS1132" t="s">
        <v>28</v>
      </c>
      <c r="BT1132" t="s">
        <v>527</v>
      </c>
      <c r="BU1132" s="3">
        <v>43910.516215277778</v>
      </c>
      <c r="BV1132" t="s">
        <v>803</v>
      </c>
      <c r="BW1132" s="3">
        <v>43964.648364050925</v>
      </c>
      <c r="BX1132" t="s">
        <v>1304</v>
      </c>
      <c r="CG1132"/>
      <c r="CH1132"/>
      <c r="CI1132"/>
      <c r="CY1132"/>
      <c r="DA1132"/>
      <c r="DF1132"/>
    </row>
    <row r="1133" spans="1:110" x14ac:dyDescent="0.25">
      <c r="A1133" s="1">
        <f>IF(Veg_Table[[#This Row],[VP_STATUS]]="Hold",0,IF(OR(AND(Veg_Table[[#This Row],[PRESCRIP]]="NW_No Work",Veg_Table[[#This Row],[VP_STATUS]]&lt;&gt;"No Work Required Under EVM"),AND(Veg_Table[[#This Row],[VP_STATUS]]="No Work Required Under EVM",Veg_Table[[#This Row],[PRESCRIP]]&lt;&gt;"NW_No Work")),1,0))</f>
        <v>0</v>
      </c>
      <c r="B1133" s="1">
        <f>IF(Veg_Table[[#This Row],[SPECIES]]="",1,0)</f>
        <v>0</v>
      </c>
      <c r="C1133" s="1">
        <f>IF(Veg_Table[[#This Row],[DIAMETER]]="",1,0)</f>
        <v>0</v>
      </c>
      <c r="D1133" s="1">
        <f>IF(Veg_Table[[#This Row],[HEIGHT]]="",1,0)</f>
        <v>0</v>
      </c>
      <c r="E113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33" s="1">
        <f>IF(AND(Veg_Table[[#This Row],[TAT_RESULT]]="ABATE",Veg_Table[[#This Row],[PRESCRIP]]="NW_No Work"),1,0)</f>
        <v>0</v>
      </c>
      <c r="G1133" s="1">
        <f>IF(OR(Veg_Table[[#This Row],[Prescription R-Scale]]="NA",Veg_Table[[#This Row],[Diameter R-Scale]]="NA"),0,IF(Veg_Table[[#This Row],[Diameter R-Scale]]&lt;&gt;Veg_Table[[#This Row],[Prescription R-Scale]],1,0))</f>
        <v>0</v>
      </c>
      <c r="H1133" s="1">
        <f>IF(OR(AND(Veg_Table[[#This Row],[PRESCRIP]]="BC_Br Rmv", Veg_Table[[#This Row],[WOOD_MAN]]&lt;&gt;"Not Needed"),AND(Veg_Table[[#This Row],[PRESCRIP]]="BCS_Br Rmv+Trt", Veg_Table[[#This Row],[WOOD_MAN]]&lt;&gt;"Not Needed")),1,0)</f>
        <v>0</v>
      </c>
      <c r="I1133" s="1">
        <f ca="1">IF(AND(Veg_Table[[#This Row],[Prescription_Changed]]="Yes",Veg_Table[[#This Row],[TAT_RESULT]]=""),1,0)</f>
        <v>0</v>
      </c>
      <c r="J1133" s="1">
        <f ca="1">SUM(Veg_Table[[#This Row],[Prescription and Status do not match]:[Prescription_Edited_And_TAT_Is_Blank]])</f>
        <v>0</v>
      </c>
      <c r="K1133" s="1">
        <f ca="1">IF(Veg_Table[[#This Row],[Sum of Errors]]&gt;0,1,0)</f>
        <v>0</v>
      </c>
      <c r="L1133" s="1">
        <f>1</f>
        <v>1</v>
      </c>
      <c r="M113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133" s="1">
        <f>IF(OR(MID(Veg_Table[[#This Row],[PRESCRIP]],2,1)="1",MID(Veg_Table[[#This Row],[PRESCRIP]],2,1)="2",MID(Veg_Table[[#This Row],[PRESCRIP]],2,1)="3",MID(Veg_Table[[#This Row],[PRESCRIP]],2,1)="4"),_xlfn.NUMBERVALUE(MID(Veg_Table[[#This Row],[PRESCRIP]],2,1)),"NA")</f>
        <v>1</v>
      </c>
      <c r="O1133" s="1">
        <f>WEEKNUM(Veg_Table[[#This Row],[EVM_LAST_EDITED_Day]],2)</f>
        <v>20</v>
      </c>
      <c r="P1133" s="25">
        <f>IFERROR(DATE(YEAR(Veg_Table[[#This Row],[EVM_LAST_EDITED2]]),MONTH(Veg_Table[[#This Row],[EVM_LAST_EDITED2]]),DAY(Veg_Table[[#This Row],[EVM_LAST_EDITED2]])),DATE(2019,1,1))</f>
        <v>43964</v>
      </c>
      <c r="Q1133" s="3">
        <f>VALUE(SUBSTITUTE(Veg_Table[[#This Row],[EVM_LAST_EDITED]],",",""))</f>
        <v>43964.5766890741</v>
      </c>
      <c r="R1133" s="1" t="str">
        <f>_xlfn.IFNA(IF(Veg_Table[[#This Row],[EVM_LAST_EDITOR]]="","zBlank EVM Last Editor",VLOOKUP(Veg_Table[[#This Row],[EVM_LAST_EDITOR]],Roster_Table[#All],4,FALSE)),"zAWRR Not in Roster")</f>
        <v>zAWRR Not in Roster</v>
      </c>
      <c r="S1133" s="1" t="str">
        <f>_xlfn.IFNA(IF(Veg_Table[[#This Row],[EVM_LAST_EDITOR]]="","zBlank EVM Last Editor",VLOOKUP(Veg_Table[[#This Row],[EVM_LAST_EDITOR]],Roster_Table[#All],16,FALSE)),"zCompany_AWRR not in Roster")</f>
        <v>zCompany_AWRR not in Roster</v>
      </c>
      <c r="T1133" s="2">
        <f>IFERROR(DATE(YEAR(Veg_Table[[#This Row],[Created2]]),MONTH(Veg_Table[[#This Row],[Created2]]),DAY(Veg_Table[[#This Row],[Created2]])),DATE(2019,1,1))</f>
        <v>43956</v>
      </c>
      <c r="U1133" s="3">
        <f>VALUE(SUBSTITUTE(Veg_Table[[#This Row],[Created]],",",""))</f>
        <v>43956.406644085597</v>
      </c>
      <c r="V1133" s="3" t="str">
        <f ca="1">IFERROR(_xlfn.IFNA(CELL("contents",INDIRECT(_xlfn.CONCAT("Veg_Table_Production_Data!",ADDRESS(MATCH(_xlfn.MAXIFS(#REF!,#REF!,"="&amp;Veg_Table[[#This Row],[AUTO_ID]],#REF!,"&lt;"&amp;Veg_Table[[#This Row],[EVM_LAST_EDITED_Day]]),#REF!,0),COLUMN(#REF!),4,1,)))),""),"")</f>
        <v/>
      </c>
      <c r="W1133" s="3" t="str">
        <f ca="1">IF(Veg_Table[[#This Row],[Previous_Prescription]]="","No",IF(Veg_Table[[#This Row],[Previous_Prescription]]=Veg_Table[[#This Row],[PRESCRIP]],"No","Yes"))</f>
        <v>No</v>
      </c>
      <c r="X1133" s="3" t="str">
        <f>IF(Veg_Table[[#This Row],[EVM_LAST_EDITED_Day]]=Veg_Table[[#This Row],[Created_Day]],"New","Old")</f>
        <v>Old</v>
      </c>
      <c r="Y1133" s="1">
        <f>IFERROR(IF(FIND("delete",LOWER(Veg_Table[[#This Row],[PI_COMMENTS]]))&gt;=1,1,0),0)</f>
        <v>0</v>
      </c>
      <c r="Z1133" s="1" t="str">
        <f>_xlfn.IFNA(IF(Veg_Table[[#This Row],[EVM_LAST_EDITOR]]="","Yes",VLOOKUP(Veg_Table[[#This Row],[EVM_LAST_EDITOR]],Roster_Table[#All],15,FALSE)),"Yes")</f>
        <v>Yes</v>
      </c>
      <c r="AA113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33" s="1" t="str">
        <f>_xlfn.IFNA(VLOOKUP(Veg_Table[[#This Row],[EVM_LAST_EDITOR]],Roster_Table[#All],3,FALSE),"zAWRR Not in Roster")</f>
        <v>zAWRR Not in Roster</v>
      </c>
      <c r="AC1133" s="1" t="str">
        <f>_xlfn.IFNA(VLOOKUP(Veg_Table[[#This Row],[EVM_LAST_EDITOR]],Roster_Table[#All],2,FALSE),"zAWRR Not in Roster")</f>
        <v>zAWRR Not in Roster</v>
      </c>
      <c r="AD1133" s="1" t="str">
        <f>IF(_xlfn.CONCAT(Veg_Table[[#This Row],[First_Name]]," ",Veg_Table[[#This Row],[Last_Name]])="zAWRR Not in Roster zAWRR Not in Roster","zAWRR Not in Roster",_xlfn.CONCAT(Veg_Table[[#This Row],[First_Name]]," ",Veg_Table[[#This Row],[Last_Name]]))</f>
        <v>zAWRR Not in Roster</v>
      </c>
      <c r="AE1133">
        <v>3161798</v>
      </c>
      <c r="AF1133" t="s">
        <v>3994</v>
      </c>
      <c r="AG1133" t="s">
        <v>30</v>
      </c>
      <c r="AH1133" t="s">
        <v>775</v>
      </c>
      <c r="AI1133" t="s">
        <v>1150</v>
      </c>
      <c r="AJ1133" t="s">
        <v>820</v>
      </c>
      <c r="AL1133" t="s">
        <v>368</v>
      </c>
      <c r="AM1133" t="s">
        <v>34</v>
      </c>
      <c r="AN1133" t="s">
        <v>25</v>
      </c>
      <c r="AO1133" t="s">
        <v>25</v>
      </c>
      <c r="AP1133">
        <v>5</v>
      </c>
      <c r="AQ1133">
        <v>16</v>
      </c>
      <c r="AR1133" t="s">
        <v>517</v>
      </c>
      <c r="AS1133" t="s">
        <v>77</v>
      </c>
      <c r="AT1133" t="s">
        <v>843</v>
      </c>
      <c r="AU1133" t="s">
        <v>25</v>
      </c>
      <c r="AV1133" t="s">
        <v>512</v>
      </c>
      <c r="AW1133" t="s">
        <v>3995</v>
      </c>
      <c r="AX1133" t="s">
        <v>534</v>
      </c>
      <c r="AZ1133">
        <v>5650734</v>
      </c>
      <c r="BA1133" t="s">
        <v>51</v>
      </c>
      <c r="BB1133" s="4">
        <v>43929.549974166664</v>
      </c>
      <c r="BD1133" t="s">
        <v>29</v>
      </c>
      <c r="BG1133" t="s">
        <v>534</v>
      </c>
      <c r="BI1133" s="3">
        <v>43964</v>
      </c>
      <c r="BJ1133" t="s">
        <v>3362</v>
      </c>
      <c r="BK1133" s="30" t="s">
        <v>1293</v>
      </c>
      <c r="BL1133" s="3">
        <v>43964.576689074071</v>
      </c>
      <c r="BM1133" t="s">
        <v>31</v>
      </c>
      <c r="BN1133" t="s">
        <v>32</v>
      </c>
      <c r="BO1133" t="s">
        <v>1300</v>
      </c>
      <c r="BQ1133" t="s">
        <v>826</v>
      </c>
      <c r="BR1133" t="s">
        <v>28</v>
      </c>
      <c r="BS1133" t="s">
        <v>28</v>
      </c>
      <c r="BT1133" t="s">
        <v>527</v>
      </c>
      <c r="BU1133" s="3">
        <v>43956.406644085648</v>
      </c>
      <c r="BV1133" t="s">
        <v>803</v>
      </c>
      <c r="BW1133" s="3">
        <v>43964.648420949074</v>
      </c>
      <c r="BX1133" t="s">
        <v>3996</v>
      </c>
      <c r="CG1133"/>
      <c r="CH1133"/>
      <c r="CI1133"/>
      <c r="CY1133"/>
      <c r="DA1133"/>
      <c r="DF1133"/>
    </row>
    <row r="1134" spans="1:110" x14ac:dyDescent="0.25">
      <c r="A1134" s="1">
        <f>IF(Veg_Table[[#This Row],[VP_STATUS]]="Hold",0,IF(OR(AND(Veg_Table[[#This Row],[PRESCRIP]]="NW_No Work",Veg_Table[[#This Row],[VP_STATUS]]&lt;&gt;"No Work Required Under EVM"),AND(Veg_Table[[#This Row],[VP_STATUS]]="No Work Required Under EVM",Veg_Table[[#This Row],[PRESCRIP]]&lt;&gt;"NW_No Work")),1,0))</f>
        <v>0</v>
      </c>
      <c r="B1134" s="1">
        <f>IF(Veg_Table[[#This Row],[SPECIES]]="",1,0)</f>
        <v>0</v>
      </c>
      <c r="C1134" s="1">
        <f>IF(Veg_Table[[#This Row],[DIAMETER]]="",1,0)</f>
        <v>0</v>
      </c>
      <c r="D1134" s="1">
        <f>IF(Veg_Table[[#This Row],[HEIGHT]]="",1,0)</f>
        <v>0</v>
      </c>
      <c r="E113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34" s="1">
        <f>IF(AND(Veg_Table[[#This Row],[TAT_RESULT]]="ABATE",Veg_Table[[#This Row],[PRESCRIP]]="NW_No Work"),1,0)</f>
        <v>0</v>
      </c>
      <c r="G1134" s="1">
        <f>IF(OR(Veg_Table[[#This Row],[Prescription R-Scale]]="NA",Veg_Table[[#This Row],[Diameter R-Scale]]="NA"),0,IF(Veg_Table[[#This Row],[Diameter R-Scale]]&lt;&gt;Veg_Table[[#This Row],[Prescription R-Scale]],1,0))</f>
        <v>0</v>
      </c>
      <c r="H1134" s="1">
        <f>IF(OR(AND(Veg_Table[[#This Row],[PRESCRIP]]="BC_Br Rmv", Veg_Table[[#This Row],[WOOD_MAN]]&lt;&gt;"Not Needed"),AND(Veg_Table[[#This Row],[PRESCRIP]]="BCS_Br Rmv+Trt", Veg_Table[[#This Row],[WOOD_MAN]]&lt;&gt;"Not Needed")),1,0)</f>
        <v>0</v>
      </c>
      <c r="I1134" s="1">
        <f ca="1">IF(AND(Veg_Table[[#This Row],[Prescription_Changed]]="Yes",Veg_Table[[#This Row],[TAT_RESULT]]=""),1,0)</f>
        <v>0</v>
      </c>
      <c r="J1134" s="1">
        <f ca="1">SUM(Veg_Table[[#This Row],[Prescription and Status do not match]:[Prescription_Edited_And_TAT_Is_Blank]])</f>
        <v>0</v>
      </c>
      <c r="K1134" s="1">
        <f ca="1">IF(Veg_Table[[#This Row],[Sum of Errors]]&gt;0,1,0)</f>
        <v>0</v>
      </c>
      <c r="L1134" s="1">
        <f>1</f>
        <v>1</v>
      </c>
      <c r="M113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134" s="1">
        <f>IF(OR(MID(Veg_Table[[#This Row],[PRESCRIP]],2,1)="1",MID(Veg_Table[[#This Row],[PRESCRIP]],2,1)="2",MID(Veg_Table[[#This Row],[PRESCRIP]],2,1)="3",MID(Veg_Table[[#This Row],[PRESCRIP]],2,1)="4"),_xlfn.NUMBERVALUE(MID(Veg_Table[[#This Row],[PRESCRIP]],2,1)),"NA")</f>
        <v>3</v>
      </c>
      <c r="O1134" s="1">
        <f>WEEKNUM(Veg_Table[[#This Row],[EVM_LAST_EDITED_Day]],2)</f>
        <v>20</v>
      </c>
      <c r="P1134" s="25">
        <f>IFERROR(DATE(YEAR(Veg_Table[[#This Row],[EVM_LAST_EDITED2]]),MONTH(Veg_Table[[#This Row],[EVM_LAST_EDITED2]]),DAY(Veg_Table[[#This Row],[EVM_LAST_EDITED2]])),DATE(2019,1,1))</f>
        <v>43964</v>
      </c>
      <c r="Q1134" s="3">
        <f>VALUE(SUBSTITUTE(Veg_Table[[#This Row],[EVM_LAST_EDITED]],",",""))</f>
        <v>43964.577972141196</v>
      </c>
      <c r="R1134" s="1" t="str">
        <f>_xlfn.IFNA(IF(Veg_Table[[#This Row],[EVM_LAST_EDITOR]]="","zBlank EVM Last Editor",VLOOKUP(Veg_Table[[#This Row],[EVM_LAST_EDITOR]],Roster_Table[#All],4,FALSE)),"zAWRR Not in Roster")</f>
        <v>zAWRR Not in Roster</v>
      </c>
      <c r="S1134" s="1" t="str">
        <f>_xlfn.IFNA(IF(Veg_Table[[#This Row],[EVM_LAST_EDITOR]]="","zBlank EVM Last Editor",VLOOKUP(Veg_Table[[#This Row],[EVM_LAST_EDITOR]],Roster_Table[#All],16,FALSE)),"zCompany_AWRR not in Roster")</f>
        <v>zCompany_AWRR not in Roster</v>
      </c>
      <c r="T1134" s="2">
        <f>IFERROR(DATE(YEAR(Veg_Table[[#This Row],[Created2]]),MONTH(Veg_Table[[#This Row],[Created2]]),DAY(Veg_Table[[#This Row],[Created2]])),DATE(2019,1,1))</f>
        <v>43910</v>
      </c>
      <c r="U1134" s="3">
        <f>VALUE(SUBSTITUTE(Veg_Table[[#This Row],[Created]],",",""))</f>
        <v>43910.473692129599</v>
      </c>
      <c r="V1134" s="3" t="str">
        <f ca="1">IFERROR(_xlfn.IFNA(CELL("contents",INDIRECT(_xlfn.CONCAT("Veg_Table_Production_Data!",ADDRESS(MATCH(_xlfn.MAXIFS(#REF!,#REF!,"="&amp;Veg_Table[[#This Row],[AUTO_ID]],#REF!,"&lt;"&amp;Veg_Table[[#This Row],[EVM_LAST_EDITED_Day]]),#REF!,0),COLUMN(#REF!),4,1,)))),""),"")</f>
        <v/>
      </c>
      <c r="W1134" s="3" t="str">
        <f ca="1">IF(Veg_Table[[#This Row],[Previous_Prescription]]="","No",IF(Veg_Table[[#This Row],[Previous_Prescription]]=Veg_Table[[#This Row],[PRESCRIP]],"No","Yes"))</f>
        <v>No</v>
      </c>
      <c r="X1134" s="3" t="str">
        <f>IF(Veg_Table[[#This Row],[EVM_LAST_EDITED_Day]]=Veg_Table[[#This Row],[Created_Day]],"New","Old")</f>
        <v>Old</v>
      </c>
      <c r="Y1134" s="1">
        <f>IFERROR(IF(FIND("delete",LOWER(Veg_Table[[#This Row],[PI_COMMENTS]]))&gt;=1,1,0),0)</f>
        <v>0</v>
      </c>
      <c r="Z1134" s="1" t="str">
        <f>_xlfn.IFNA(IF(Veg_Table[[#This Row],[EVM_LAST_EDITOR]]="","Yes",VLOOKUP(Veg_Table[[#This Row],[EVM_LAST_EDITOR]],Roster_Table[#All],15,FALSE)),"Yes")</f>
        <v>Yes</v>
      </c>
      <c r="AA113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34" s="1" t="str">
        <f>_xlfn.IFNA(VLOOKUP(Veg_Table[[#This Row],[EVM_LAST_EDITOR]],Roster_Table[#All],3,FALSE),"zAWRR Not in Roster")</f>
        <v>zAWRR Not in Roster</v>
      </c>
      <c r="AC1134" s="1" t="str">
        <f>_xlfn.IFNA(VLOOKUP(Veg_Table[[#This Row],[EVM_LAST_EDITOR]],Roster_Table[#All],2,FALSE),"zAWRR Not in Roster")</f>
        <v>zAWRR Not in Roster</v>
      </c>
      <c r="AD1134" s="1" t="str">
        <f>IF(_xlfn.CONCAT(Veg_Table[[#This Row],[First_Name]]," ",Veg_Table[[#This Row],[Last_Name]])="zAWRR Not in Roster zAWRR Not in Roster","zAWRR Not in Roster",_xlfn.CONCAT(Veg_Table[[#This Row],[First_Name]]," ",Veg_Table[[#This Row],[Last_Name]]))</f>
        <v>zAWRR Not in Roster</v>
      </c>
      <c r="AE1134">
        <v>2938774</v>
      </c>
      <c r="AF1134" t="s">
        <v>1323</v>
      </c>
      <c r="AG1134" t="s">
        <v>30</v>
      </c>
      <c r="AH1134" t="s">
        <v>775</v>
      </c>
      <c r="AI1134" t="s">
        <v>1299</v>
      </c>
      <c r="AJ1134" t="s">
        <v>820</v>
      </c>
      <c r="AL1134" t="s">
        <v>371</v>
      </c>
      <c r="AM1134" t="s">
        <v>38</v>
      </c>
      <c r="AN1134" t="s">
        <v>25</v>
      </c>
      <c r="AO1134" t="s">
        <v>25</v>
      </c>
      <c r="AP1134">
        <v>29</v>
      </c>
      <c r="AQ1134">
        <v>76</v>
      </c>
      <c r="AR1134" t="s">
        <v>514</v>
      </c>
      <c r="AS1134" t="s">
        <v>804</v>
      </c>
      <c r="AT1134" t="s">
        <v>522</v>
      </c>
      <c r="AV1134" t="s">
        <v>512</v>
      </c>
      <c r="AW1134" t="s">
        <v>1324</v>
      </c>
      <c r="AX1134" t="s">
        <v>534</v>
      </c>
      <c r="AZ1134">
        <v>5585883</v>
      </c>
      <c r="BA1134" t="s">
        <v>804</v>
      </c>
      <c r="BB1134" s="4">
        <v>43944.406953449077</v>
      </c>
      <c r="BC1134" t="s">
        <v>2907</v>
      </c>
      <c r="BD1134" t="s">
        <v>29</v>
      </c>
      <c r="BE1134" t="s">
        <v>25</v>
      </c>
      <c r="BF1134" t="s">
        <v>513</v>
      </c>
      <c r="BG1134" t="s">
        <v>534</v>
      </c>
      <c r="BI1134" s="3">
        <v>43964</v>
      </c>
      <c r="BJ1134" t="s">
        <v>52</v>
      </c>
      <c r="BK1134" s="30" t="s">
        <v>1293</v>
      </c>
      <c r="BL1134" s="3">
        <v>43964.577972141204</v>
      </c>
      <c r="BM1134" t="s">
        <v>31</v>
      </c>
      <c r="BN1134" t="s">
        <v>32</v>
      </c>
      <c r="BP1134" t="s">
        <v>1301</v>
      </c>
      <c r="BQ1134" t="s">
        <v>826</v>
      </c>
      <c r="BR1134" t="s">
        <v>28</v>
      </c>
      <c r="BS1134" t="s">
        <v>28</v>
      </c>
      <c r="BT1134" t="s">
        <v>527</v>
      </c>
      <c r="BU1134" s="3">
        <v>43910.473692129628</v>
      </c>
      <c r="BV1134" t="s">
        <v>803</v>
      </c>
      <c r="BW1134" s="3">
        <v>43964.648364050925</v>
      </c>
      <c r="BX1134" t="s">
        <v>1325</v>
      </c>
      <c r="CG1134"/>
      <c r="CH1134"/>
      <c r="CI1134"/>
      <c r="CY1134"/>
      <c r="DA1134"/>
      <c r="DF1134"/>
    </row>
    <row r="1135" spans="1:110" x14ac:dyDescent="0.25">
      <c r="A1135" s="1">
        <f>IF(Veg_Table[[#This Row],[VP_STATUS]]="Hold",0,IF(OR(AND(Veg_Table[[#This Row],[PRESCRIP]]="NW_No Work",Veg_Table[[#This Row],[VP_STATUS]]&lt;&gt;"No Work Required Under EVM"),AND(Veg_Table[[#This Row],[VP_STATUS]]="No Work Required Under EVM",Veg_Table[[#This Row],[PRESCRIP]]&lt;&gt;"NW_No Work")),1,0))</f>
        <v>0</v>
      </c>
      <c r="B1135" s="1">
        <f>IF(Veg_Table[[#This Row],[SPECIES]]="",1,0)</f>
        <v>0</v>
      </c>
      <c r="C1135" s="1">
        <f>IF(Veg_Table[[#This Row],[DIAMETER]]="",1,0)</f>
        <v>0</v>
      </c>
      <c r="D1135" s="1">
        <f>IF(Veg_Table[[#This Row],[HEIGHT]]="",1,0)</f>
        <v>0</v>
      </c>
      <c r="E113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35" s="1">
        <f>IF(AND(Veg_Table[[#This Row],[TAT_RESULT]]="ABATE",Veg_Table[[#This Row],[PRESCRIP]]="NW_No Work"),1,0)</f>
        <v>0</v>
      </c>
      <c r="G1135" s="1">
        <f>IF(OR(Veg_Table[[#This Row],[Prescription R-Scale]]="NA",Veg_Table[[#This Row],[Diameter R-Scale]]="NA"),0,IF(Veg_Table[[#This Row],[Diameter R-Scale]]&lt;&gt;Veg_Table[[#This Row],[Prescription R-Scale]],1,0))</f>
        <v>0</v>
      </c>
      <c r="H1135" s="1">
        <f>IF(OR(AND(Veg_Table[[#This Row],[PRESCRIP]]="BC_Br Rmv", Veg_Table[[#This Row],[WOOD_MAN]]&lt;&gt;"Not Needed"),AND(Veg_Table[[#This Row],[PRESCRIP]]="BCS_Br Rmv+Trt", Veg_Table[[#This Row],[WOOD_MAN]]&lt;&gt;"Not Needed")),1,0)</f>
        <v>0</v>
      </c>
      <c r="I1135" s="1">
        <f ca="1">IF(AND(Veg_Table[[#This Row],[Prescription_Changed]]="Yes",Veg_Table[[#This Row],[TAT_RESULT]]=""),1,0)</f>
        <v>0</v>
      </c>
      <c r="J1135" s="1">
        <f ca="1">SUM(Veg_Table[[#This Row],[Prescription and Status do not match]:[Prescription_Edited_And_TAT_Is_Blank]])</f>
        <v>0</v>
      </c>
      <c r="K1135" s="1">
        <f ca="1">IF(Veg_Table[[#This Row],[Sum of Errors]]&gt;0,1,0)</f>
        <v>0</v>
      </c>
      <c r="L1135" s="1">
        <f>1</f>
        <v>1</v>
      </c>
      <c r="M113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135" s="1">
        <f>IF(OR(MID(Veg_Table[[#This Row],[PRESCRIP]],2,1)="1",MID(Veg_Table[[#This Row],[PRESCRIP]],2,1)="2",MID(Veg_Table[[#This Row],[PRESCRIP]],2,1)="3",MID(Veg_Table[[#This Row],[PRESCRIP]],2,1)="4"),_xlfn.NUMBERVALUE(MID(Veg_Table[[#This Row],[PRESCRIP]],2,1)),"NA")</f>
        <v>1</v>
      </c>
      <c r="O1135" s="1">
        <f>WEEKNUM(Veg_Table[[#This Row],[EVM_LAST_EDITED_Day]],2)</f>
        <v>20</v>
      </c>
      <c r="P1135" s="25">
        <f>IFERROR(DATE(YEAR(Veg_Table[[#This Row],[EVM_LAST_EDITED2]]),MONTH(Veg_Table[[#This Row],[EVM_LAST_EDITED2]]),DAY(Veg_Table[[#This Row],[EVM_LAST_EDITED2]])),DATE(2019,1,1))</f>
        <v>43964</v>
      </c>
      <c r="Q1135" s="3">
        <f>VALUE(SUBSTITUTE(Veg_Table[[#This Row],[EVM_LAST_EDITED]],",",""))</f>
        <v>43964.578444791703</v>
      </c>
      <c r="R1135" s="1" t="str">
        <f>_xlfn.IFNA(IF(Veg_Table[[#This Row],[EVM_LAST_EDITOR]]="","zBlank EVM Last Editor",VLOOKUP(Veg_Table[[#This Row],[EVM_LAST_EDITOR]],Roster_Table[#All],4,FALSE)),"zAWRR Not in Roster")</f>
        <v>zAWRR Not in Roster</v>
      </c>
      <c r="S1135" s="1" t="str">
        <f>_xlfn.IFNA(IF(Veg_Table[[#This Row],[EVM_LAST_EDITOR]]="","zBlank EVM Last Editor",VLOOKUP(Veg_Table[[#This Row],[EVM_LAST_EDITOR]],Roster_Table[#All],16,FALSE)),"zCompany_AWRR not in Roster")</f>
        <v>zCompany_AWRR not in Roster</v>
      </c>
      <c r="T1135" s="2">
        <f>IFERROR(DATE(YEAR(Veg_Table[[#This Row],[Created2]]),MONTH(Veg_Table[[#This Row],[Created2]]),DAY(Veg_Table[[#This Row],[Created2]])),DATE(2019,1,1))</f>
        <v>43910</v>
      </c>
      <c r="U1135" s="3">
        <f>VALUE(SUBSTITUTE(Veg_Table[[#This Row],[Created]],",",""))</f>
        <v>43910.374432870398</v>
      </c>
      <c r="V1135" s="3" t="str">
        <f ca="1">IFERROR(_xlfn.IFNA(CELL("contents",INDIRECT(_xlfn.CONCAT("Veg_Table_Production_Data!",ADDRESS(MATCH(_xlfn.MAXIFS(#REF!,#REF!,"="&amp;Veg_Table[[#This Row],[AUTO_ID]],#REF!,"&lt;"&amp;Veg_Table[[#This Row],[EVM_LAST_EDITED_Day]]),#REF!,0),COLUMN(#REF!),4,1,)))),""),"")</f>
        <v/>
      </c>
      <c r="W1135" s="3" t="str">
        <f ca="1">IF(Veg_Table[[#This Row],[Previous_Prescription]]="","No",IF(Veg_Table[[#This Row],[Previous_Prescription]]=Veg_Table[[#This Row],[PRESCRIP]],"No","Yes"))</f>
        <v>No</v>
      </c>
      <c r="X1135" s="3" t="str">
        <f>IF(Veg_Table[[#This Row],[EVM_LAST_EDITED_Day]]=Veg_Table[[#This Row],[Created_Day]],"New","Old")</f>
        <v>Old</v>
      </c>
      <c r="Y1135" s="1">
        <f>IFERROR(IF(FIND("delete",LOWER(Veg_Table[[#This Row],[PI_COMMENTS]]))&gt;=1,1,0),0)</f>
        <v>0</v>
      </c>
      <c r="Z1135" s="1" t="str">
        <f>_xlfn.IFNA(IF(Veg_Table[[#This Row],[EVM_LAST_EDITOR]]="","Yes",VLOOKUP(Veg_Table[[#This Row],[EVM_LAST_EDITOR]],Roster_Table[#All],15,FALSE)),"Yes")</f>
        <v>Yes</v>
      </c>
      <c r="AA113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35" s="1" t="str">
        <f>_xlfn.IFNA(VLOOKUP(Veg_Table[[#This Row],[EVM_LAST_EDITOR]],Roster_Table[#All],3,FALSE),"zAWRR Not in Roster")</f>
        <v>zAWRR Not in Roster</v>
      </c>
      <c r="AC1135" s="1" t="str">
        <f>_xlfn.IFNA(VLOOKUP(Veg_Table[[#This Row],[EVM_LAST_EDITOR]],Roster_Table[#All],2,FALSE),"zAWRR Not in Roster")</f>
        <v>zAWRR Not in Roster</v>
      </c>
      <c r="AD1135" s="1" t="str">
        <f>IF(_xlfn.CONCAT(Veg_Table[[#This Row],[First_Name]]," ",Veg_Table[[#This Row],[Last_Name]])="zAWRR Not in Roster zAWRR Not in Roster","zAWRR Not in Roster",_xlfn.CONCAT(Veg_Table[[#This Row],[First_Name]]," ",Veg_Table[[#This Row],[Last_Name]]))</f>
        <v>zAWRR Not in Roster</v>
      </c>
      <c r="AE1135">
        <v>2938335</v>
      </c>
      <c r="AF1135" t="s">
        <v>1329</v>
      </c>
      <c r="AG1135" t="s">
        <v>30</v>
      </c>
      <c r="AH1135" t="s">
        <v>775</v>
      </c>
      <c r="AI1135" t="s">
        <v>1218</v>
      </c>
      <c r="AJ1135" t="s">
        <v>820</v>
      </c>
      <c r="AL1135" t="s">
        <v>371</v>
      </c>
      <c r="AM1135" t="s">
        <v>38</v>
      </c>
      <c r="AN1135" t="s">
        <v>25</v>
      </c>
      <c r="AO1135" t="s">
        <v>25</v>
      </c>
      <c r="AP1135">
        <v>11</v>
      </c>
      <c r="AQ1135">
        <v>48</v>
      </c>
      <c r="AR1135" t="s">
        <v>514</v>
      </c>
      <c r="AS1135" t="s">
        <v>77</v>
      </c>
      <c r="AT1135" t="s">
        <v>515</v>
      </c>
      <c r="AV1135" t="s">
        <v>512</v>
      </c>
      <c r="AW1135" t="s">
        <v>1330</v>
      </c>
      <c r="AX1135" t="s">
        <v>534</v>
      </c>
      <c r="AZ1135">
        <v>5650718</v>
      </c>
      <c r="BA1135" t="s">
        <v>77</v>
      </c>
      <c r="BB1135" s="4">
        <v>43929.461780810183</v>
      </c>
      <c r="BC1135" t="s">
        <v>1774</v>
      </c>
      <c r="BD1135" t="s">
        <v>29</v>
      </c>
      <c r="BE1135" t="s">
        <v>25</v>
      </c>
      <c r="BF1135" t="s">
        <v>513</v>
      </c>
      <c r="BG1135" t="s">
        <v>534</v>
      </c>
      <c r="BI1135" s="3">
        <v>43964</v>
      </c>
      <c r="BJ1135" t="s">
        <v>881</v>
      </c>
      <c r="BK1135" s="30" t="s">
        <v>1293</v>
      </c>
      <c r="BL1135" s="3">
        <v>43964.578444791667</v>
      </c>
      <c r="BM1135" t="s">
        <v>31</v>
      </c>
      <c r="BN1135" t="s">
        <v>32</v>
      </c>
      <c r="BP1135" t="s">
        <v>1301</v>
      </c>
      <c r="BQ1135" t="s">
        <v>826</v>
      </c>
      <c r="BR1135" t="s">
        <v>28</v>
      </c>
      <c r="BS1135" t="s">
        <v>28</v>
      </c>
      <c r="BT1135" t="s">
        <v>527</v>
      </c>
      <c r="BU1135" s="3">
        <v>43910.374432870369</v>
      </c>
      <c r="BV1135" t="s">
        <v>803</v>
      </c>
      <c r="BW1135" s="3">
        <v>43964.648364050925</v>
      </c>
      <c r="BX1135" t="s">
        <v>1331</v>
      </c>
      <c r="CG1135"/>
      <c r="CH1135"/>
      <c r="CI1135"/>
      <c r="CY1135"/>
      <c r="DA1135"/>
      <c r="DF1135"/>
    </row>
    <row r="1136" spans="1:110" x14ac:dyDescent="0.25">
      <c r="A1136" s="1">
        <f>IF(Veg_Table[[#This Row],[VP_STATUS]]="Hold",0,IF(OR(AND(Veg_Table[[#This Row],[PRESCRIP]]="NW_No Work",Veg_Table[[#This Row],[VP_STATUS]]&lt;&gt;"No Work Required Under EVM"),AND(Veg_Table[[#This Row],[VP_STATUS]]="No Work Required Under EVM",Veg_Table[[#This Row],[PRESCRIP]]&lt;&gt;"NW_No Work")),1,0))</f>
        <v>0</v>
      </c>
      <c r="B1136" s="1">
        <f>IF(Veg_Table[[#This Row],[SPECIES]]="",1,0)</f>
        <v>0</v>
      </c>
      <c r="C1136" s="1">
        <f>IF(Veg_Table[[#This Row],[DIAMETER]]="",1,0)</f>
        <v>0</v>
      </c>
      <c r="D1136" s="1">
        <f>IF(Veg_Table[[#This Row],[HEIGHT]]="",1,0)</f>
        <v>0</v>
      </c>
      <c r="E113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36" s="1">
        <f>IF(AND(Veg_Table[[#This Row],[TAT_RESULT]]="ABATE",Veg_Table[[#This Row],[PRESCRIP]]="NW_No Work"),1,0)</f>
        <v>0</v>
      </c>
      <c r="G1136" s="1">
        <f>IF(OR(Veg_Table[[#This Row],[Prescription R-Scale]]="NA",Veg_Table[[#This Row],[Diameter R-Scale]]="NA"),0,IF(Veg_Table[[#This Row],[Diameter R-Scale]]&lt;&gt;Veg_Table[[#This Row],[Prescription R-Scale]],1,0))</f>
        <v>0</v>
      </c>
      <c r="H1136" s="1">
        <f>IF(OR(AND(Veg_Table[[#This Row],[PRESCRIP]]="BC_Br Rmv", Veg_Table[[#This Row],[WOOD_MAN]]&lt;&gt;"Not Needed"),AND(Veg_Table[[#This Row],[PRESCRIP]]="BCS_Br Rmv+Trt", Veg_Table[[#This Row],[WOOD_MAN]]&lt;&gt;"Not Needed")),1,0)</f>
        <v>0</v>
      </c>
      <c r="I1136" s="1">
        <f ca="1">IF(AND(Veg_Table[[#This Row],[Prescription_Changed]]="Yes",Veg_Table[[#This Row],[TAT_RESULT]]=""),1,0)</f>
        <v>0</v>
      </c>
      <c r="J1136" s="1">
        <f ca="1">SUM(Veg_Table[[#This Row],[Prescription and Status do not match]:[Prescription_Edited_And_TAT_Is_Blank]])</f>
        <v>0</v>
      </c>
      <c r="K1136" s="1">
        <f ca="1">IF(Veg_Table[[#This Row],[Sum of Errors]]&gt;0,1,0)</f>
        <v>0</v>
      </c>
      <c r="L1136" s="1">
        <f>1</f>
        <v>1</v>
      </c>
      <c r="M113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136" s="1">
        <f>IF(OR(MID(Veg_Table[[#This Row],[PRESCRIP]],2,1)="1",MID(Veg_Table[[#This Row],[PRESCRIP]],2,1)="2",MID(Veg_Table[[#This Row],[PRESCRIP]],2,1)="3",MID(Veg_Table[[#This Row],[PRESCRIP]],2,1)="4"),_xlfn.NUMBERVALUE(MID(Veg_Table[[#This Row],[PRESCRIP]],2,1)),"NA")</f>
        <v>2</v>
      </c>
      <c r="O1136" s="1">
        <f>WEEKNUM(Veg_Table[[#This Row],[EVM_LAST_EDITED_Day]],2)</f>
        <v>20</v>
      </c>
      <c r="P1136" s="25">
        <f>IFERROR(DATE(YEAR(Veg_Table[[#This Row],[EVM_LAST_EDITED2]]),MONTH(Veg_Table[[#This Row],[EVM_LAST_EDITED2]]),DAY(Veg_Table[[#This Row],[EVM_LAST_EDITED2]])),DATE(2019,1,1))</f>
        <v>43964</v>
      </c>
      <c r="Q1136" s="3">
        <f>VALUE(SUBSTITUTE(Veg_Table[[#This Row],[EVM_LAST_EDITED]],",",""))</f>
        <v>43964.579933449102</v>
      </c>
      <c r="R1136" s="1" t="str">
        <f>_xlfn.IFNA(IF(Veg_Table[[#This Row],[EVM_LAST_EDITOR]]="","zBlank EVM Last Editor",VLOOKUP(Veg_Table[[#This Row],[EVM_LAST_EDITOR]],Roster_Table[#All],4,FALSE)),"zAWRR Not in Roster")</f>
        <v>zAWRR Not in Roster</v>
      </c>
      <c r="S1136" s="1" t="str">
        <f>_xlfn.IFNA(IF(Veg_Table[[#This Row],[EVM_LAST_EDITOR]]="","zBlank EVM Last Editor",VLOOKUP(Veg_Table[[#This Row],[EVM_LAST_EDITOR]],Roster_Table[#All],16,FALSE)),"zCompany_AWRR not in Roster")</f>
        <v>zCompany_AWRR not in Roster</v>
      </c>
      <c r="T1136" s="2">
        <f>IFERROR(DATE(YEAR(Veg_Table[[#This Row],[Created2]]),MONTH(Veg_Table[[#This Row],[Created2]]),DAY(Veg_Table[[#This Row],[Created2]])),DATE(2019,1,1))</f>
        <v>43910</v>
      </c>
      <c r="U1136" s="3">
        <f>VALUE(SUBSTITUTE(Veg_Table[[#This Row],[Created]],",",""))</f>
        <v>43910.367777777799</v>
      </c>
      <c r="V1136" s="3" t="str">
        <f ca="1">IFERROR(_xlfn.IFNA(CELL("contents",INDIRECT(_xlfn.CONCAT("Veg_Table_Production_Data!",ADDRESS(MATCH(_xlfn.MAXIFS(#REF!,#REF!,"="&amp;Veg_Table[[#This Row],[AUTO_ID]],#REF!,"&lt;"&amp;Veg_Table[[#This Row],[EVM_LAST_EDITED_Day]]),#REF!,0),COLUMN(#REF!),4,1,)))),""),"")</f>
        <v/>
      </c>
      <c r="W1136" s="3" t="str">
        <f ca="1">IF(Veg_Table[[#This Row],[Previous_Prescription]]="","No",IF(Veg_Table[[#This Row],[Previous_Prescription]]=Veg_Table[[#This Row],[PRESCRIP]],"No","Yes"))</f>
        <v>No</v>
      </c>
      <c r="X1136" s="3" t="str">
        <f>IF(Veg_Table[[#This Row],[EVM_LAST_EDITED_Day]]=Veg_Table[[#This Row],[Created_Day]],"New","Old")</f>
        <v>Old</v>
      </c>
      <c r="Y1136" s="1">
        <f>IFERROR(IF(FIND("delete",LOWER(Veg_Table[[#This Row],[PI_COMMENTS]]))&gt;=1,1,0),0)</f>
        <v>0</v>
      </c>
      <c r="Z1136" s="1" t="str">
        <f>_xlfn.IFNA(IF(Veg_Table[[#This Row],[EVM_LAST_EDITOR]]="","Yes",VLOOKUP(Veg_Table[[#This Row],[EVM_LAST_EDITOR]],Roster_Table[#All],15,FALSE)),"Yes")</f>
        <v>Yes</v>
      </c>
      <c r="AA113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36" s="1" t="str">
        <f>_xlfn.IFNA(VLOOKUP(Veg_Table[[#This Row],[EVM_LAST_EDITOR]],Roster_Table[#All],3,FALSE),"zAWRR Not in Roster")</f>
        <v>zAWRR Not in Roster</v>
      </c>
      <c r="AC1136" s="1" t="str">
        <f>_xlfn.IFNA(VLOOKUP(Veg_Table[[#This Row],[EVM_LAST_EDITOR]],Roster_Table[#All],2,FALSE),"zAWRR Not in Roster")</f>
        <v>zAWRR Not in Roster</v>
      </c>
      <c r="AD1136" s="1" t="str">
        <f>IF(_xlfn.CONCAT(Veg_Table[[#This Row],[First_Name]]," ",Veg_Table[[#This Row],[Last_Name]])="zAWRR Not in Roster zAWRR Not in Roster","zAWRR Not in Roster",_xlfn.CONCAT(Veg_Table[[#This Row],[First_Name]]," ",Veg_Table[[#This Row],[Last_Name]]))</f>
        <v>zAWRR Not in Roster</v>
      </c>
      <c r="AE1136">
        <v>2938334</v>
      </c>
      <c r="AF1136" t="s">
        <v>1332</v>
      </c>
      <c r="AG1136" t="s">
        <v>30</v>
      </c>
      <c r="AH1136" t="s">
        <v>775</v>
      </c>
      <c r="AI1136" t="s">
        <v>1218</v>
      </c>
      <c r="AJ1136" t="s">
        <v>820</v>
      </c>
      <c r="AL1136" t="s">
        <v>371</v>
      </c>
      <c r="AM1136" t="s">
        <v>529</v>
      </c>
      <c r="AN1136" t="s">
        <v>25</v>
      </c>
      <c r="AO1136" t="s">
        <v>25</v>
      </c>
      <c r="AP1136">
        <v>18</v>
      </c>
      <c r="AQ1136">
        <v>50</v>
      </c>
      <c r="AR1136" t="s">
        <v>514</v>
      </c>
      <c r="AS1136" t="s">
        <v>42</v>
      </c>
      <c r="AT1136" t="s">
        <v>515</v>
      </c>
      <c r="AV1136" t="s">
        <v>512</v>
      </c>
      <c r="AW1136" t="s">
        <v>1333</v>
      </c>
      <c r="AX1136" t="s">
        <v>534</v>
      </c>
      <c r="AZ1136">
        <v>5650718</v>
      </c>
      <c r="BA1136" t="s">
        <v>42</v>
      </c>
      <c r="BB1136" s="4">
        <v>43929.55550396991</v>
      </c>
      <c r="BC1136" t="s">
        <v>1774</v>
      </c>
      <c r="BD1136" t="s">
        <v>29</v>
      </c>
      <c r="BE1136" t="s">
        <v>25</v>
      </c>
      <c r="BF1136" t="s">
        <v>513</v>
      </c>
      <c r="BG1136" t="s">
        <v>534</v>
      </c>
      <c r="BI1136" s="3">
        <v>43964</v>
      </c>
      <c r="BJ1136" t="s">
        <v>1004</v>
      </c>
      <c r="BK1136" s="30" t="s">
        <v>1293</v>
      </c>
      <c r="BL1136" s="3">
        <v>43964.579933449073</v>
      </c>
      <c r="BM1136" t="s">
        <v>31</v>
      </c>
      <c r="BN1136" t="s">
        <v>32</v>
      </c>
      <c r="BP1136" t="s">
        <v>1301</v>
      </c>
      <c r="BQ1136" t="s">
        <v>826</v>
      </c>
      <c r="BR1136" t="s">
        <v>28</v>
      </c>
      <c r="BS1136" t="s">
        <v>28</v>
      </c>
      <c r="BT1136" t="s">
        <v>527</v>
      </c>
      <c r="BU1136" s="3">
        <v>43910.367777777778</v>
      </c>
      <c r="BV1136" t="s">
        <v>803</v>
      </c>
      <c r="BW1136" s="3">
        <v>43964.648364050925</v>
      </c>
      <c r="BX1136" t="s">
        <v>1334</v>
      </c>
      <c r="CG1136"/>
      <c r="CH1136"/>
      <c r="CI1136"/>
      <c r="CY1136"/>
      <c r="DA1136"/>
      <c r="DF1136"/>
    </row>
    <row r="1137" spans="1:110" x14ac:dyDescent="0.25">
      <c r="A1137" s="1">
        <f>IF(Veg_Table[[#This Row],[VP_STATUS]]="Hold",0,IF(OR(AND(Veg_Table[[#This Row],[PRESCRIP]]="NW_No Work",Veg_Table[[#This Row],[VP_STATUS]]&lt;&gt;"No Work Required Under EVM"),AND(Veg_Table[[#This Row],[VP_STATUS]]="No Work Required Under EVM",Veg_Table[[#This Row],[PRESCRIP]]&lt;&gt;"NW_No Work")),1,0))</f>
        <v>0</v>
      </c>
      <c r="B1137" s="1">
        <f>IF(Veg_Table[[#This Row],[SPECIES]]="",1,0)</f>
        <v>0</v>
      </c>
      <c r="C1137" s="1">
        <f>IF(Veg_Table[[#This Row],[DIAMETER]]="",1,0)</f>
        <v>0</v>
      </c>
      <c r="D1137" s="1">
        <f>IF(Veg_Table[[#This Row],[HEIGHT]]="",1,0)</f>
        <v>0</v>
      </c>
      <c r="E113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37" s="1">
        <f>IF(AND(Veg_Table[[#This Row],[TAT_RESULT]]="ABATE",Veg_Table[[#This Row],[PRESCRIP]]="NW_No Work"),1,0)</f>
        <v>0</v>
      </c>
      <c r="G1137" s="1">
        <f>IF(OR(Veg_Table[[#This Row],[Prescription R-Scale]]="NA",Veg_Table[[#This Row],[Diameter R-Scale]]="NA"),0,IF(Veg_Table[[#This Row],[Diameter R-Scale]]&lt;&gt;Veg_Table[[#This Row],[Prescription R-Scale]],1,0))</f>
        <v>0</v>
      </c>
      <c r="H1137" s="1">
        <f>IF(OR(AND(Veg_Table[[#This Row],[PRESCRIP]]="BC_Br Rmv", Veg_Table[[#This Row],[WOOD_MAN]]&lt;&gt;"Not Needed"),AND(Veg_Table[[#This Row],[PRESCRIP]]="BCS_Br Rmv+Trt", Veg_Table[[#This Row],[WOOD_MAN]]&lt;&gt;"Not Needed")),1,0)</f>
        <v>0</v>
      </c>
      <c r="I1137" s="1">
        <f ca="1">IF(AND(Veg_Table[[#This Row],[Prescription_Changed]]="Yes",Veg_Table[[#This Row],[TAT_RESULT]]=""),1,0)</f>
        <v>0</v>
      </c>
      <c r="J1137" s="1">
        <f ca="1">SUM(Veg_Table[[#This Row],[Prescription and Status do not match]:[Prescription_Edited_And_TAT_Is_Blank]])</f>
        <v>0</v>
      </c>
      <c r="K1137" s="1">
        <f ca="1">IF(Veg_Table[[#This Row],[Sum of Errors]]&gt;0,1,0)</f>
        <v>0</v>
      </c>
      <c r="L1137" s="1">
        <f>1</f>
        <v>1</v>
      </c>
      <c r="M1137"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137" s="1" t="str">
        <f>IF(OR(MID(Veg_Table[[#This Row],[PRESCRIP]],2,1)="1",MID(Veg_Table[[#This Row],[PRESCRIP]],2,1)="2",MID(Veg_Table[[#This Row],[PRESCRIP]],2,1)="3",MID(Veg_Table[[#This Row],[PRESCRIP]],2,1)="4"),_xlfn.NUMBERVALUE(MID(Veg_Table[[#This Row],[PRESCRIP]],2,1)),"NA")</f>
        <v>NA</v>
      </c>
      <c r="O1137" s="1">
        <f>WEEKNUM(Veg_Table[[#This Row],[EVM_LAST_EDITED_Day]],2)</f>
        <v>20</v>
      </c>
      <c r="P1137" s="25">
        <f>IFERROR(DATE(YEAR(Veg_Table[[#This Row],[EVM_LAST_EDITED2]]),MONTH(Veg_Table[[#This Row],[EVM_LAST_EDITED2]]),DAY(Veg_Table[[#This Row],[EVM_LAST_EDITED2]])),DATE(2019,1,1))</f>
        <v>43964</v>
      </c>
      <c r="Q1137" s="3">
        <f>VALUE(SUBSTITUTE(Veg_Table[[#This Row],[EVM_LAST_EDITED]],",",""))</f>
        <v>43964.579991921302</v>
      </c>
      <c r="R1137" s="1" t="str">
        <f>_xlfn.IFNA(IF(Veg_Table[[#This Row],[EVM_LAST_EDITOR]]="","zBlank EVM Last Editor",VLOOKUP(Veg_Table[[#This Row],[EVM_LAST_EDITOR]],Roster_Table[#All],4,FALSE)),"zAWRR Not in Roster")</f>
        <v>MBG</v>
      </c>
      <c r="S1137" s="1" t="str">
        <f>_xlfn.IFNA(IF(Veg_Table[[#This Row],[EVM_LAST_EDITOR]]="","zBlank EVM Last Editor",VLOOKUP(Veg_Table[[#This Row],[EVM_LAST_EDITOR]],Roster_Table[#All],16,FALSE)),"zCompany_AWRR not in Roster")</f>
        <v>MBG_Mason, Bruce &amp; Girard</v>
      </c>
      <c r="T1137" s="2">
        <f>IFERROR(DATE(YEAR(Veg_Table[[#This Row],[Created2]]),MONTH(Veg_Table[[#This Row],[Created2]]),DAY(Veg_Table[[#This Row],[Created2]])),DATE(2019,1,1))</f>
        <v>43964</v>
      </c>
      <c r="U1137" s="3">
        <f>VALUE(SUBSTITUTE(Veg_Table[[#This Row],[Created]],",",""))</f>
        <v>43964.579991921302</v>
      </c>
      <c r="V1137" s="3" t="str">
        <f ca="1">IFERROR(_xlfn.IFNA(CELL("contents",INDIRECT(_xlfn.CONCAT("Veg_Table_Production_Data!",ADDRESS(MATCH(_xlfn.MAXIFS(#REF!,#REF!,"="&amp;Veg_Table[[#This Row],[AUTO_ID]],#REF!,"&lt;"&amp;Veg_Table[[#This Row],[EVM_LAST_EDITED_Day]]),#REF!,0),COLUMN(#REF!),4,1,)))),""),"")</f>
        <v/>
      </c>
      <c r="W1137" s="3" t="str">
        <f ca="1">IF(Veg_Table[[#This Row],[Previous_Prescription]]="","No",IF(Veg_Table[[#This Row],[Previous_Prescription]]=Veg_Table[[#This Row],[PRESCRIP]],"No","Yes"))</f>
        <v>No</v>
      </c>
      <c r="X1137" s="3" t="str">
        <f>IF(Veg_Table[[#This Row],[EVM_LAST_EDITED_Day]]=Veg_Table[[#This Row],[Created_Day]],"New","Old")</f>
        <v>New</v>
      </c>
      <c r="Y1137" s="1">
        <f>IFERROR(IF(FIND("delete",LOWER(Veg_Table[[#This Row],[PI_COMMENTS]]))&gt;=1,1,0),0)</f>
        <v>0</v>
      </c>
      <c r="Z1137" s="1" t="str">
        <f>_xlfn.IFNA(IF(Veg_Table[[#This Row],[EVM_LAST_EDITOR]]="","Yes",VLOOKUP(Veg_Table[[#This Row],[EVM_LAST_EDITOR]],Roster_Table[#All],15,FALSE)),"Yes")</f>
        <v>Yes</v>
      </c>
      <c r="AA113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37" s="1" t="str">
        <f>_xlfn.IFNA(VLOOKUP(Veg_Table[[#This Row],[EVM_LAST_EDITOR]],Roster_Table[#All],3,FALSE),"zAWRR Not in Roster")</f>
        <v>Nicholas</v>
      </c>
      <c r="AC1137" s="1" t="str">
        <f>_xlfn.IFNA(VLOOKUP(Veg_Table[[#This Row],[EVM_LAST_EDITOR]],Roster_Table[#All],2,FALSE),"zAWRR Not in Roster")</f>
        <v>Coleman</v>
      </c>
      <c r="AD1137" s="1" t="str">
        <f>IF(_xlfn.CONCAT(Veg_Table[[#This Row],[First_Name]]," ",Veg_Table[[#This Row],[Last_Name]])="zAWRR Not in Roster zAWRR Not in Roster","zAWRR Not in Roster",_xlfn.CONCAT(Veg_Table[[#This Row],[First_Name]]," ",Veg_Table[[#This Row],[Last_Name]]))</f>
        <v>Nicholas Coleman</v>
      </c>
      <c r="AE1137">
        <v>3225161</v>
      </c>
      <c r="AF1137" t="s">
        <v>5380</v>
      </c>
      <c r="AG1137" t="s">
        <v>93</v>
      </c>
      <c r="AH1137" t="s">
        <v>3444</v>
      </c>
      <c r="AI1137" t="s">
        <v>5377</v>
      </c>
      <c r="AJ1137" t="s">
        <v>21</v>
      </c>
      <c r="AL1137" t="s">
        <v>372</v>
      </c>
      <c r="AM1137" t="s">
        <v>529</v>
      </c>
      <c r="AN1137" t="s">
        <v>25</v>
      </c>
      <c r="AO1137" t="s">
        <v>25</v>
      </c>
      <c r="AP1137">
        <v>17</v>
      </c>
      <c r="AQ1137">
        <v>63</v>
      </c>
      <c r="AR1137" t="s">
        <v>511</v>
      </c>
      <c r="AS1137" t="s">
        <v>24</v>
      </c>
      <c r="AT1137" t="s">
        <v>26</v>
      </c>
      <c r="AV1137" t="s">
        <v>512</v>
      </c>
      <c r="AW1137" t="s">
        <v>5381</v>
      </c>
      <c r="AZ1137"/>
      <c r="BB1137" s="4"/>
      <c r="BD1137" t="s">
        <v>29</v>
      </c>
      <c r="BE1137" t="s">
        <v>25</v>
      </c>
      <c r="BF1137" t="s">
        <v>513</v>
      </c>
      <c r="BI1137" s="3"/>
      <c r="BJ1137" t="s">
        <v>27</v>
      </c>
      <c r="BK1137" s="30" t="s">
        <v>107</v>
      </c>
      <c r="BL1137" s="3">
        <v>43964.579991921295</v>
      </c>
      <c r="BM1137" t="s">
        <v>31</v>
      </c>
      <c r="BN1137" t="s">
        <v>32</v>
      </c>
      <c r="BP1137" t="s">
        <v>3445</v>
      </c>
      <c r="BQ1137" t="s">
        <v>1025</v>
      </c>
      <c r="BR1137" t="s">
        <v>28</v>
      </c>
      <c r="BS1137" t="s">
        <v>28</v>
      </c>
      <c r="BT1137" t="s">
        <v>107</v>
      </c>
      <c r="BU1137" s="3">
        <v>43964.579991921295</v>
      </c>
      <c r="BV1137" t="s">
        <v>803</v>
      </c>
      <c r="BW1137" s="3">
        <v>43964.596788344905</v>
      </c>
      <c r="BX1137" t="s">
        <v>5382</v>
      </c>
      <c r="CG1137"/>
      <c r="CH1137"/>
      <c r="CI1137"/>
      <c r="CY1137"/>
      <c r="DA1137"/>
      <c r="DF1137"/>
    </row>
    <row r="1138" spans="1:110" x14ac:dyDescent="0.25">
      <c r="A1138" s="1">
        <f>IF(Veg_Table[[#This Row],[VP_STATUS]]="Hold",0,IF(OR(AND(Veg_Table[[#This Row],[PRESCRIP]]="NW_No Work",Veg_Table[[#This Row],[VP_STATUS]]&lt;&gt;"No Work Required Under EVM"),AND(Veg_Table[[#This Row],[VP_STATUS]]="No Work Required Under EVM",Veg_Table[[#This Row],[PRESCRIP]]&lt;&gt;"NW_No Work")),1,0))</f>
        <v>0</v>
      </c>
      <c r="B1138" s="1">
        <f>IF(Veg_Table[[#This Row],[SPECIES]]="",1,0)</f>
        <v>0</v>
      </c>
      <c r="C1138" s="1">
        <f>IF(Veg_Table[[#This Row],[DIAMETER]]="",1,0)</f>
        <v>0</v>
      </c>
      <c r="D1138" s="1">
        <f>IF(Veg_Table[[#This Row],[HEIGHT]]="",1,0)</f>
        <v>0</v>
      </c>
      <c r="E113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38" s="1">
        <f>IF(AND(Veg_Table[[#This Row],[TAT_RESULT]]="ABATE",Veg_Table[[#This Row],[PRESCRIP]]="NW_No Work"),1,0)</f>
        <v>0</v>
      </c>
      <c r="G1138" s="1">
        <f>IF(OR(Veg_Table[[#This Row],[Prescription R-Scale]]="NA",Veg_Table[[#This Row],[Diameter R-Scale]]="NA"),0,IF(Veg_Table[[#This Row],[Diameter R-Scale]]&lt;&gt;Veg_Table[[#This Row],[Prescription R-Scale]],1,0))</f>
        <v>0</v>
      </c>
      <c r="H1138" s="1">
        <f>IF(OR(AND(Veg_Table[[#This Row],[PRESCRIP]]="BC_Br Rmv", Veg_Table[[#This Row],[WOOD_MAN]]&lt;&gt;"Not Needed"),AND(Veg_Table[[#This Row],[PRESCRIP]]="BCS_Br Rmv+Trt", Veg_Table[[#This Row],[WOOD_MAN]]&lt;&gt;"Not Needed")),1,0)</f>
        <v>0</v>
      </c>
      <c r="I1138" s="1">
        <f ca="1">IF(AND(Veg_Table[[#This Row],[Prescription_Changed]]="Yes",Veg_Table[[#This Row],[TAT_RESULT]]=""),1,0)</f>
        <v>0</v>
      </c>
      <c r="J1138" s="1">
        <f ca="1">SUM(Veg_Table[[#This Row],[Prescription and Status do not match]:[Prescription_Edited_And_TAT_Is_Blank]])</f>
        <v>0</v>
      </c>
      <c r="K1138" s="1">
        <f ca="1">IF(Veg_Table[[#This Row],[Sum of Errors]]&gt;0,1,0)</f>
        <v>0</v>
      </c>
      <c r="L1138" s="1">
        <f>1</f>
        <v>1</v>
      </c>
      <c r="M113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138" s="1">
        <f>IF(OR(MID(Veg_Table[[#This Row],[PRESCRIP]],2,1)="1",MID(Veg_Table[[#This Row],[PRESCRIP]],2,1)="2",MID(Veg_Table[[#This Row],[PRESCRIP]],2,1)="3",MID(Veg_Table[[#This Row],[PRESCRIP]],2,1)="4"),_xlfn.NUMBERVALUE(MID(Veg_Table[[#This Row],[PRESCRIP]],2,1)),"NA")</f>
        <v>3</v>
      </c>
      <c r="O1138" s="1">
        <f>WEEKNUM(Veg_Table[[#This Row],[EVM_LAST_EDITED_Day]],2)</f>
        <v>20</v>
      </c>
      <c r="P1138" s="25">
        <f>IFERROR(DATE(YEAR(Veg_Table[[#This Row],[EVM_LAST_EDITED2]]),MONTH(Veg_Table[[#This Row],[EVM_LAST_EDITED2]]),DAY(Veg_Table[[#This Row],[EVM_LAST_EDITED2]])),DATE(2019,1,1))</f>
        <v>43964</v>
      </c>
      <c r="Q1138" s="3">
        <f>VALUE(SUBSTITUTE(Veg_Table[[#This Row],[EVM_LAST_EDITED]],",",""))</f>
        <v>43964.5807554282</v>
      </c>
      <c r="R1138" s="1" t="str">
        <f>_xlfn.IFNA(IF(Veg_Table[[#This Row],[EVM_LAST_EDITOR]]="","zBlank EVM Last Editor",VLOOKUP(Veg_Table[[#This Row],[EVM_LAST_EDITOR]],Roster_Table[#All],4,FALSE)),"zAWRR Not in Roster")</f>
        <v>zAWRR Not in Roster</v>
      </c>
      <c r="S1138" s="1" t="str">
        <f>_xlfn.IFNA(IF(Veg_Table[[#This Row],[EVM_LAST_EDITOR]]="","zBlank EVM Last Editor",VLOOKUP(Veg_Table[[#This Row],[EVM_LAST_EDITOR]],Roster_Table[#All],16,FALSE)),"zCompany_AWRR not in Roster")</f>
        <v>zCompany_AWRR not in Roster</v>
      </c>
      <c r="T1138" s="2">
        <f>IFERROR(DATE(YEAR(Veg_Table[[#This Row],[Created2]]),MONTH(Veg_Table[[#This Row],[Created2]]),DAY(Veg_Table[[#This Row],[Created2]])),DATE(2019,1,1))</f>
        <v>0</v>
      </c>
      <c r="U1138" s="3">
        <f>VALUE(SUBSTITUTE(Veg_Table[[#This Row],[Created]],",",""))</f>
        <v>0.70833333333333304</v>
      </c>
      <c r="V1138" s="3" t="str">
        <f ca="1">IFERROR(_xlfn.IFNA(CELL("contents",INDIRECT(_xlfn.CONCAT("Veg_Table_Production_Data!",ADDRESS(MATCH(_xlfn.MAXIFS(#REF!,#REF!,"="&amp;Veg_Table[[#This Row],[AUTO_ID]],#REF!,"&lt;"&amp;Veg_Table[[#This Row],[EVM_LAST_EDITED_Day]]),#REF!,0),COLUMN(#REF!),4,1,)))),""),"")</f>
        <v/>
      </c>
      <c r="W1138" s="3" t="str">
        <f ca="1">IF(Veg_Table[[#This Row],[Previous_Prescription]]="","No",IF(Veg_Table[[#This Row],[Previous_Prescription]]=Veg_Table[[#This Row],[PRESCRIP]],"No","Yes"))</f>
        <v>No</v>
      </c>
      <c r="X1138" s="3" t="str">
        <f>IF(Veg_Table[[#This Row],[EVM_LAST_EDITED_Day]]=Veg_Table[[#This Row],[Created_Day]],"New","Old")</f>
        <v>Old</v>
      </c>
      <c r="Y1138" s="1">
        <f>IFERROR(IF(FIND("delete",LOWER(Veg_Table[[#This Row],[PI_COMMENTS]]))&gt;=1,1,0),0)</f>
        <v>0</v>
      </c>
      <c r="Z1138" s="1" t="str">
        <f>_xlfn.IFNA(IF(Veg_Table[[#This Row],[EVM_LAST_EDITOR]]="","Yes",VLOOKUP(Veg_Table[[#This Row],[EVM_LAST_EDITOR]],Roster_Table[#All],15,FALSE)),"Yes")</f>
        <v>Yes</v>
      </c>
      <c r="AA113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38" s="1" t="str">
        <f>_xlfn.IFNA(VLOOKUP(Veg_Table[[#This Row],[EVM_LAST_EDITOR]],Roster_Table[#All],3,FALSE),"zAWRR Not in Roster")</f>
        <v>zAWRR Not in Roster</v>
      </c>
      <c r="AC1138" s="1" t="str">
        <f>_xlfn.IFNA(VLOOKUP(Veg_Table[[#This Row],[EVM_LAST_EDITOR]],Roster_Table[#All],2,FALSE),"zAWRR Not in Roster")</f>
        <v>zAWRR Not in Roster</v>
      </c>
      <c r="AD1138" s="1" t="str">
        <f>IF(_xlfn.CONCAT(Veg_Table[[#This Row],[First_Name]]," ",Veg_Table[[#This Row],[Last_Name]])="zAWRR Not in Roster zAWRR Not in Roster","zAWRR Not in Roster",_xlfn.CONCAT(Veg_Table[[#This Row],[First_Name]]," ",Veg_Table[[#This Row],[Last_Name]]))</f>
        <v>zAWRR Not in Roster</v>
      </c>
      <c r="AE1138">
        <v>1758805</v>
      </c>
      <c r="AF1138" t="s">
        <v>2050</v>
      </c>
      <c r="AG1138" t="s">
        <v>30</v>
      </c>
      <c r="AH1138" t="s">
        <v>775</v>
      </c>
      <c r="AI1138" t="s">
        <v>1218</v>
      </c>
      <c r="AJ1138" t="s">
        <v>820</v>
      </c>
      <c r="AL1138" t="s">
        <v>368</v>
      </c>
      <c r="AM1138" t="s">
        <v>38</v>
      </c>
      <c r="AN1138" t="s">
        <v>25</v>
      </c>
      <c r="AO1138" t="s">
        <v>25</v>
      </c>
      <c r="AP1138">
        <v>28</v>
      </c>
      <c r="AQ1138">
        <v>80</v>
      </c>
      <c r="AR1138" t="s">
        <v>514</v>
      </c>
      <c r="AS1138" t="s">
        <v>51</v>
      </c>
      <c r="AT1138" t="s">
        <v>515</v>
      </c>
      <c r="AU1138" t="s">
        <v>25</v>
      </c>
      <c r="AV1138" t="s">
        <v>512</v>
      </c>
      <c r="AW1138" t="s">
        <v>2051</v>
      </c>
      <c r="AX1138" t="s">
        <v>534</v>
      </c>
      <c r="AZ1138">
        <v>5650718</v>
      </c>
      <c r="BA1138" t="s">
        <v>51</v>
      </c>
      <c r="BB1138" s="4">
        <v>43929.463028333332</v>
      </c>
      <c r="BC1138" t="s">
        <v>1774</v>
      </c>
      <c r="BD1138" t="s">
        <v>29</v>
      </c>
      <c r="BE1138" t="s">
        <v>25</v>
      </c>
      <c r="BF1138" t="s">
        <v>513</v>
      </c>
      <c r="BG1138" t="s">
        <v>534</v>
      </c>
      <c r="BI1138" s="3">
        <v>43964</v>
      </c>
      <c r="BJ1138" t="s">
        <v>52</v>
      </c>
      <c r="BK1138" s="30" t="s">
        <v>1293</v>
      </c>
      <c r="BL1138" s="3">
        <v>43964.580755428244</v>
      </c>
      <c r="BM1138" t="s">
        <v>31</v>
      </c>
      <c r="BN1138" t="s">
        <v>32</v>
      </c>
      <c r="BO1138" t="s">
        <v>1300</v>
      </c>
      <c r="BP1138" t="s">
        <v>1301</v>
      </c>
      <c r="BQ1138" t="s">
        <v>826</v>
      </c>
      <c r="BR1138" t="s">
        <v>28</v>
      </c>
      <c r="BS1138" t="s">
        <v>28</v>
      </c>
      <c r="BT1138" t="s">
        <v>209</v>
      </c>
      <c r="BU1138" s="3">
        <v>0.70833333333333326</v>
      </c>
      <c r="BV1138" t="s">
        <v>803</v>
      </c>
      <c r="BW1138" s="3">
        <v>43964.648229166669</v>
      </c>
      <c r="BX1138" t="s">
        <v>2052</v>
      </c>
      <c r="CG1138"/>
      <c r="CH1138"/>
      <c r="CI1138"/>
      <c r="CY1138"/>
      <c r="DA1138"/>
      <c r="DF1138"/>
    </row>
    <row r="1139" spans="1:110" x14ac:dyDescent="0.25">
      <c r="A1139" s="1">
        <f>IF(Veg_Table[[#This Row],[VP_STATUS]]="Hold",0,IF(OR(AND(Veg_Table[[#This Row],[PRESCRIP]]="NW_No Work",Veg_Table[[#This Row],[VP_STATUS]]&lt;&gt;"No Work Required Under EVM"),AND(Veg_Table[[#This Row],[VP_STATUS]]="No Work Required Under EVM",Veg_Table[[#This Row],[PRESCRIP]]&lt;&gt;"NW_No Work")),1,0))</f>
        <v>0</v>
      </c>
      <c r="B1139" s="1">
        <f>IF(Veg_Table[[#This Row],[SPECIES]]="",1,0)</f>
        <v>0</v>
      </c>
      <c r="C1139" s="1">
        <f>IF(Veg_Table[[#This Row],[DIAMETER]]="",1,0)</f>
        <v>0</v>
      </c>
      <c r="D1139" s="1">
        <f>IF(Veg_Table[[#This Row],[HEIGHT]]="",1,0)</f>
        <v>0</v>
      </c>
      <c r="E113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39" s="1">
        <f>IF(AND(Veg_Table[[#This Row],[TAT_RESULT]]="ABATE",Veg_Table[[#This Row],[PRESCRIP]]="NW_No Work"),1,0)</f>
        <v>0</v>
      </c>
      <c r="G1139" s="1">
        <f>IF(OR(Veg_Table[[#This Row],[Prescription R-Scale]]="NA",Veg_Table[[#This Row],[Diameter R-Scale]]="NA"),0,IF(Veg_Table[[#This Row],[Diameter R-Scale]]&lt;&gt;Veg_Table[[#This Row],[Prescription R-Scale]],1,0))</f>
        <v>0</v>
      </c>
      <c r="H1139" s="1">
        <f>IF(OR(AND(Veg_Table[[#This Row],[PRESCRIP]]="BC_Br Rmv", Veg_Table[[#This Row],[WOOD_MAN]]&lt;&gt;"Not Needed"),AND(Veg_Table[[#This Row],[PRESCRIP]]="BCS_Br Rmv+Trt", Veg_Table[[#This Row],[WOOD_MAN]]&lt;&gt;"Not Needed")),1,0)</f>
        <v>0</v>
      </c>
      <c r="I1139" s="1">
        <f ca="1">IF(AND(Veg_Table[[#This Row],[Prescription_Changed]]="Yes",Veg_Table[[#This Row],[TAT_RESULT]]=""),1,0)</f>
        <v>0</v>
      </c>
      <c r="J1139" s="1">
        <f ca="1">SUM(Veg_Table[[#This Row],[Prescription and Status do not match]:[Prescription_Edited_And_TAT_Is_Blank]])</f>
        <v>0</v>
      </c>
      <c r="K1139" s="1">
        <f ca="1">IF(Veg_Table[[#This Row],[Sum of Errors]]&gt;0,1,0)</f>
        <v>0</v>
      </c>
      <c r="L1139" s="1">
        <f>1</f>
        <v>1</v>
      </c>
      <c r="M113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139" s="1">
        <f>IF(OR(MID(Veg_Table[[#This Row],[PRESCRIP]],2,1)="1",MID(Veg_Table[[#This Row],[PRESCRIP]],2,1)="2",MID(Veg_Table[[#This Row],[PRESCRIP]],2,1)="3",MID(Veg_Table[[#This Row],[PRESCRIP]],2,1)="4"),_xlfn.NUMBERVALUE(MID(Veg_Table[[#This Row],[PRESCRIP]],2,1)),"NA")</f>
        <v>2</v>
      </c>
      <c r="O1139" s="1">
        <f>WEEKNUM(Veg_Table[[#This Row],[EVM_LAST_EDITED_Day]],2)</f>
        <v>20</v>
      </c>
      <c r="P1139" s="25">
        <f>IFERROR(DATE(YEAR(Veg_Table[[#This Row],[EVM_LAST_EDITED2]]),MONTH(Veg_Table[[#This Row],[EVM_LAST_EDITED2]]),DAY(Veg_Table[[#This Row],[EVM_LAST_EDITED2]])),DATE(2019,1,1))</f>
        <v>43964</v>
      </c>
      <c r="Q1139" s="3">
        <f>VALUE(SUBSTITUTE(Veg_Table[[#This Row],[EVM_LAST_EDITED]],",",""))</f>
        <v>43964.581147650497</v>
      </c>
      <c r="R1139" s="1" t="str">
        <f>_xlfn.IFNA(IF(Veg_Table[[#This Row],[EVM_LAST_EDITOR]]="","zBlank EVM Last Editor",VLOOKUP(Veg_Table[[#This Row],[EVM_LAST_EDITOR]],Roster_Table[#All],4,FALSE)),"zAWRR Not in Roster")</f>
        <v>zAWRR Not in Roster</v>
      </c>
      <c r="S1139" s="1" t="str">
        <f>_xlfn.IFNA(IF(Veg_Table[[#This Row],[EVM_LAST_EDITOR]]="","zBlank EVM Last Editor",VLOOKUP(Veg_Table[[#This Row],[EVM_LAST_EDITOR]],Roster_Table[#All],16,FALSE)),"zCompany_AWRR not in Roster")</f>
        <v>zCompany_AWRR not in Roster</v>
      </c>
      <c r="T1139" s="2">
        <f>IFERROR(DATE(YEAR(Veg_Table[[#This Row],[Created2]]),MONTH(Veg_Table[[#This Row],[Created2]]),DAY(Veg_Table[[#This Row],[Created2]])),DATE(2019,1,1))</f>
        <v>0</v>
      </c>
      <c r="U1139" s="3">
        <f>VALUE(SUBSTITUTE(Veg_Table[[#This Row],[Created]],",",""))</f>
        <v>0.70833333333333304</v>
      </c>
      <c r="V1139" s="3" t="str">
        <f ca="1">IFERROR(_xlfn.IFNA(CELL("contents",INDIRECT(_xlfn.CONCAT("Veg_Table_Production_Data!",ADDRESS(MATCH(_xlfn.MAXIFS(#REF!,#REF!,"="&amp;Veg_Table[[#This Row],[AUTO_ID]],#REF!,"&lt;"&amp;Veg_Table[[#This Row],[EVM_LAST_EDITED_Day]]),#REF!,0),COLUMN(#REF!),4,1,)))),""),"")</f>
        <v/>
      </c>
      <c r="W1139" s="3" t="str">
        <f ca="1">IF(Veg_Table[[#This Row],[Previous_Prescription]]="","No",IF(Veg_Table[[#This Row],[Previous_Prescription]]=Veg_Table[[#This Row],[PRESCRIP]],"No","Yes"))</f>
        <v>No</v>
      </c>
      <c r="X1139" s="3" t="str">
        <f>IF(Veg_Table[[#This Row],[EVM_LAST_EDITED_Day]]=Veg_Table[[#This Row],[Created_Day]],"New","Old")</f>
        <v>Old</v>
      </c>
      <c r="Y1139" s="1">
        <f>IFERROR(IF(FIND("delete",LOWER(Veg_Table[[#This Row],[PI_COMMENTS]]))&gt;=1,1,0),0)</f>
        <v>0</v>
      </c>
      <c r="Z1139" s="1" t="str">
        <f>_xlfn.IFNA(IF(Veg_Table[[#This Row],[EVM_LAST_EDITOR]]="","Yes",VLOOKUP(Veg_Table[[#This Row],[EVM_LAST_EDITOR]],Roster_Table[#All],15,FALSE)),"Yes")</f>
        <v>Yes</v>
      </c>
      <c r="AA113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39" s="1" t="str">
        <f>_xlfn.IFNA(VLOOKUP(Veg_Table[[#This Row],[EVM_LAST_EDITOR]],Roster_Table[#All],3,FALSE),"zAWRR Not in Roster")</f>
        <v>zAWRR Not in Roster</v>
      </c>
      <c r="AC1139" s="1" t="str">
        <f>_xlfn.IFNA(VLOOKUP(Veg_Table[[#This Row],[EVM_LAST_EDITOR]],Roster_Table[#All],2,FALSE),"zAWRR Not in Roster")</f>
        <v>zAWRR Not in Roster</v>
      </c>
      <c r="AD1139" s="1" t="str">
        <f>IF(_xlfn.CONCAT(Veg_Table[[#This Row],[First_Name]]," ",Veg_Table[[#This Row],[Last_Name]])="zAWRR Not in Roster zAWRR Not in Roster","zAWRR Not in Roster",_xlfn.CONCAT(Veg_Table[[#This Row],[First_Name]]," ",Veg_Table[[#This Row],[Last_Name]]))</f>
        <v>zAWRR Not in Roster</v>
      </c>
      <c r="AE1139">
        <v>1758806</v>
      </c>
      <c r="AF1139" t="s">
        <v>2053</v>
      </c>
      <c r="AG1139" t="s">
        <v>30</v>
      </c>
      <c r="AH1139" t="s">
        <v>775</v>
      </c>
      <c r="AI1139" t="s">
        <v>1218</v>
      </c>
      <c r="AJ1139" t="s">
        <v>820</v>
      </c>
      <c r="AL1139" t="s">
        <v>371</v>
      </c>
      <c r="AM1139" t="s">
        <v>38</v>
      </c>
      <c r="AN1139" t="s">
        <v>25</v>
      </c>
      <c r="AO1139" t="s">
        <v>25</v>
      </c>
      <c r="AP1139">
        <v>16</v>
      </c>
      <c r="AQ1139">
        <v>36</v>
      </c>
      <c r="AR1139" t="s">
        <v>511</v>
      </c>
      <c r="AS1139" t="s">
        <v>1115</v>
      </c>
      <c r="AT1139" t="s">
        <v>515</v>
      </c>
      <c r="AU1139" t="s">
        <v>25</v>
      </c>
      <c r="AV1139" t="s">
        <v>512</v>
      </c>
      <c r="AW1139" t="s">
        <v>2054</v>
      </c>
      <c r="AX1139" t="s">
        <v>534</v>
      </c>
      <c r="AZ1139">
        <v>5650718</v>
      </c>
      <c r="BA1139" t="s">
        <v>1115</v>
      </c>
      <c r="BB1139" s="4">
        <v>43929.463718136576</v>
      </c>
      <c r="BC1139" t="s">
        <v>1774</v>
      </c>
      <c r="BD1139" t="s">
        <v>29</v>
      </c>
      <c r="BE1139" t="s">
        <v>25</v>
      </c>
      <c r="BF1139" t="s">
        <v>513</v>
      </c>
      <c r="BG1139" t="s">
        <v>534</v>
      </c>
      <c r="BI1139" s="3">
        <v>43964</v>
      </c>
      <c r="BJ1139" t="s">
        <v>1305</v>
      </c>
      <c r="BK1139" s="30" t="s">
        <v>1293</v>
      </c>
      <c r="BL1139" s="3">
        <v>43964.58114765046</v>
      </c>
      <c r="BM1139" t="s">
        <v>31</v>
      </c>
      <c r="BN1139" t="s">
        <v>32</v>
      </c>
      <c r="BO1139" t="s">
        <v>1300</v>
      </c>
      <c r="BP1139" t="s">
        <v>1301</v>
      </c>
      <c r="BQ1139" t="s">
        <v>826</v>
      </c>
      <c r="BR1139" t="s">
        <v>28</v>
      </c>
      <c r="BS1139" t="s">
        <v>28</v>
      </c>
      <c r="BT1139" t="s">
        <v>209</v>
      </c>
      <c r="BU1139" s="3">
        <v>0.70833333333333326</v>
      </c>
      <c r="BV1139" t="s">
        <v>803</v>
      </c>
      <c r="BW1139" s="3">
        <v>43964.648229166669</v>
      </c>
      <c r="BX1139" t="s">
        <v>2055</v>
      </c>
      <c r="CG1139"/>
      <c r="CH1139"/>
      <c r="CI1139"/>
      <c r="CY1139"/>
      <c r="DA1139"/>
      <c r="DF1139"/>
    </row>
    <row r="1140" spans="1:110" x14ac:dyDescent="0.25">
      <c r="A1140" s="1">
        <f>IF(Veg_Table[[#This Row],[VP_STATUS]]="Hold",0,IF(OR(AND(Veg_Table[[#This Row],[PRESCRIP]]="NW_No Work",Veg_Table[[#This Row],[VP_STATUS]]&lt;&gt;"No Work Required Under EVM"),AND(Veg_Table[[#This Row],[VP_STATUS]]="No Work Required Under EVM",Veg_Table[[#This Row],[PRESCRIP]]&lt;&gt;"NW_No Work")),1,0))</f>
        <v>0</v>
      </c>
      <c r="B1140" s="1">
        <f>IF(Veg_Table[[#This Row],[SPECIES]]="",1,0)</f>
        <v>0</v>
      </c>
      <c r="C1140" s="1">
        <f>IF(Veg_Table[[#This Row],[DIAMETER]]="",1,0)</f>
        <v>0</v>
      </c>
      <c r="D1140" s="1">
        <f>IF(Veg_Table[[#This Row],[HEIGHT]]="",1,0)</f>
        <v>0</v>
      </c>
      <c r="E114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40" s="1">
        <f>IF(AND(Veg_Table[[#This Row],[TAT_RESULT]]="ABATE",Veg_Table[[#This Row],[PRESCRIP]]="NW_No Work"),1,0)</f>
        <v>0</v>
      </c>
      <c r="G1140" s="1">
        <f>IF(OR(Veg_Table[[#This Row],[Prescription R-Scale]]="NA",Veg_Table[[#This Row],[Diameter R-Scale]]="NA"),0,IF(Veg_Table[[#This Row],[Diameter R-Scale]]&lt;&gt;Veg_Table[[#This Row],[Prescription R-Scale]],1,0))</f>
        <v>0</v>
      </c>
      <c r="H1140" s="1">
        <f>IF(OR(AND(Veg_Table[[#This Row],[PRESCRIP]]="BC_Br Rmv", Veg_Table[[#This Row],[WOOD_MAN]]&lt;&gt;"Not Needed"),AND(Veg_Table[[#This Row],[PRESCRIP]]="BCS_Br Rmv+Trt", Veg_Table[[#This Row],[WOOD_MAN]]&lt;&gt;"Not Needed")),1,0)</f>
        <v>0</v>
      </c>
      <c r="I1140" s="1">
        <f ca="1">IF(AND(Veg_Table[[#This Row],[Prescription_Changed]]="Yes",Veg_Table[[#This Row],[TAT_RESULT]]=""),1,0)</f>
        <v>0</v>
      </c>
      <c r="J1140" s="1">
        <f ca="1">SUM(Veg_Table[[#This Row],[Prescription and Status do not match]:[Prescription_Edited_And_TAT_Is_Blank]])</f>
        <v>0</v>
      </c>
      <c r="K1140" s="1">
        <f ca="1">IF(Veg_Table[[#This Row],[Sum of Errors]]&gt;0,1,0)</f>
        <v>0</v>
      </c>
      <c r="L1140" s="1">
        <f>1</f>
        <v>1</v>
      </c>
      <c r="M114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140" s="1" t="str">
        <f>IF(OR(MID(Veg_Table[[#This Row],[PRESCRIP]],2,1)="1",MID(Veg_Table[[#This Row],[PRESCRIP]],2,1)="2",MID(Veg_Table[[#This Row],[PRESCRIP]],2,1)="3",MID(Veg_Table[[#This Row],[PRESCRIP]],2,1)="4"),_xlfn.NUMBERVALUE(MID(Veg_Table[[#This Row],[PRESCRIP]],2,1)),"NA")</f>
        <v>NA</v>
      </c>
      <c r="O1140" s="1">
        <f>WEEKNUM(Veg_Table[[#This Row],[EVM_LAST_EDITED_Day]],2)</f>
        <v>20</v>
      </c>
      <c r="P1140" s="25">
        <f>IFERROR(DATE(YEAR(Veg_Table[[#This Row],[EVM_LAST_EDITED2]]),MONTH(Veg_Table[[#This Row],[EVM_LAST_EDITED2]]),DAY(Veg_Table[[#This Row],[EVM_LAST_EDITED2]])),DATE(2019,1,1))</f>
        <v>43964</v>
      </c>
      <c r="Q1140" s="3">
        <f>VALUE(SUBSTITUTE(Veg_Table[[#This Row],[EVM_LAST_EDITED]],",",""))</f>
        <v>43964.581203703703</v>
      </c>
      <c r="R1140" s="1" t="str">
        <f>_xlfn.IFNA(IF(Veg_Table[[#This Row],[EVM_LAST_EDITOR]]="","zBlank EVM Last Editor",VLOOKUP(Veg_Table[[#This Row],[EVM_LAST_EDITOR]],Roster_Table[#All],4,FALSE)),"zAWRR Not in Roster")</f>
        <v>MGE</v>
      </c>
      <c r="S1140" s="1" t="str">
        <f>_xlfn.IFNA(IF(Veg_Table[[#This Row],[EVM_LAST_EDITOR]]="","zBlank EVM Last Editor",VLOOKUP(Veg_Table[[#This Row],[EVM_LAST_EDITOR]],Roster_Table[#All],16,FALSE)),"zCompany_AWRR not in Roster")</f>
        <v>MGE_Mountain G Enterprises</v>
      </c>
      <c r="T1140" s="2">
        <f>IFERROR(DATE(YEAR(Veg_Table[[#This Row],[Created2]]),MONTH(Veg_Table[[#This Row],[Created2]]),DAY(Veg_Table[[#This Row],[Created2]])),DATE(2019,1,1))</f>
        <v>43964</v>
      </c>
      <c r="U1140" s="3">
        <f>VALUE(SUBSTITUTE(Veg_Table[[#This Row],[Created]],",",""))</f>
        <v>43964.580173611103</v>
      </c>
      <c r="V1140" s="3" t="str">
        <f ca="1">IFERROR(_xlfn.IFNA(CELL("contents",INDIRECT(_xlfn.CONCAT("Veg_Table_Production_Data!",ADDRESS(MATCH(_xlfn.MAXIFS(#REF!,#REF!,"="&amp;Veg_Table[[#This Row],[AUTO_ID]],#REF!,"&lt;"&amp;Veg_Table[[#This Row],[EVM_LAST_EDITED_Day]]),#REF!,0),COLUMN(#REF!),4,1,)))),""),"")</f>
        <v/>
      </c>
      <c r="W1140" s="3" t="str">
        <f ca="1">IF(Veg_Table[[#This Row],[Previous_Prescription]]="","No",IF(Veg_Table[[#This Row],[Previous_Prescription]]=Veg_Table[[#This Row],[PRESCRIP]],"No","Yes"))</f>
        <v>No</v>
      </c>
      <c r="X1140" s="3" t="str">
        <f>IF(Veg_Table[[#This Row],[EVM_LAST_EDITED_Day]]=Veg_Table[[#This Row],[Created_Day]],"New","Old")</f>
        <v>New</v>
      </c>
      <c r="Y1140" s="1">
        <f>IFERROR(IF(FIND("delete",LOWER(Veg_Table[[#This Row],[PI_COMMENTS]]))&gt;=1,1,0),0)</f>
        <v>0</v>
      </c>
      <c r="Z1140" s="1" t="str">
        <f>_xlfn.IFNA(IF(Veg_Table[[#This Row],[EVM_LAST_EDITOR]]="","Yes",VLOOKUP(Veg_Table[[#This Row],[EVM_LAST_EDITOR]],Roster_Table[#All],15,FALSE)),"Yes")</f>
        <v>Yes</v>
      </c>
      <c r="AA114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40" s="1" t="str">
        <f>_xlfn.IFNA(VLOOKUP(Veg_Table[[#This Row],[EVM_LAST_EDITOR]],Roster_Table[#All],3,FALSE),"zAWRR Not in Roster")</f>
        <v>Andrew</v>
      </c>
      <c r="AC1140" s="1" t="str">
        <f>_xlfn.IFNA(VLOOKUP(Veg_Table[[#This Row],[EVM_LAST_EDITOR]],Roster_Table[#All],2,FALSE),"zAWRR Not in Roster")</f>
        <v>Withers</v>
      </c>
      <c r="AD1140" s="1" t="str">
        <f>IF(_xlfn.CONCAT(Veg_Table[[#This Row],[First_Name]]," ",Veg_Table[[#This Row],[Last_Name]])="zAWRR Not in Roster zAWRR Not in Roster","zAWRR Not in Roster",_xlfn.CONCAT(Veg_Table[[#This Row],[First_Name]]," ",Veg_Table[[#This Row],[Last_Name]]))</f>
        <v>Andrew Withers</v>
      </c>
      <c r="AE1140">
        <v>3228764</v>
      </c>
      <c r="AF1140" t="s">
        <v>7276</v>
      </c>
      <c r="AG1140" t="s">
        <v>93</v>
      </c>
      <c r="AH1140" t="s">
        <v>5598</v>
      </c>
      <c r="AI1140" t="s">
        <v>4013</v>
      </c>
      <c r="AJ1140" t="s">
        <v>36</v>
      </c>
      <c r="AL1140" t="s">
        <v>22</v>
      </c>
      <c r="AM1140" t="s">
        <v>38</v>
      </c>
      <c r="AN1140" t="s">
        <v>25</v>
      </c>
      <c r="AO1140" t="s">
        <v>25</v>
      </c>
      <c r="AP1140">
        <v>33</v>
      </c>
      <c r="AQ1140">
        <v>120</v>
      </c>
      <c r="AR1140" t="s">
        <v>511</v>
      </c>
      <c r="AS1140" t="s">
        <v>823</v>
      </c>
      <c r="AT1140" t="s">
        <v>26</v>
      </c>
      <c r="AV1140" t="s">
        <v>512</v>
      </c>
      <c r="AW1140" t="s">
        <v>7277</v>
      </c>
      <c r="AZ1140"/>
      <c r="BB1140" s="4"/>
      <c r="BD1140" t="s">
        <v>29</v>
      </c>
      <c r="BE1140" t="s">
        <v>25</v>
      </c>
      <c r="BF1140" t="s">
        <v>513</v>
      </c>
      <c r="BI1140" s="3"/>
      <c r="BJ1140" t="s">
        <v>1435</v>
      </c>
      <c r="BK1140" s="30" t="s">
        <v>176</v>
      </c>
      <c r="BL1140" s="3">
        <v>43964.581203703703</v>
      </c>
      <c r="BM1140" t="s">
        <v>31</v>
      </c>
      <c r="BN1140" t="s">
        <v>32</v>
      </c>
      <c r="BP1140" t="s">
        <v>5600</v>
      </c>
      <c r="BQ1140" t="s">
        <v>1025</v>
      </c>
      <c r="BR1140" t="s">
        <v>28</v>
      </c>
      <c r="BS1140" t="s">
        <v>28</v>
      </c>
      <c r="BT1140" t="s">
        <v>176</v>
      </c>
      <c r="BU1140" s="3">
        <v>43964.58017361111</v>
      </c>
      <c r="BV1140" t="s">
        <v>803</v>
      </c>
      <c r="BW1140" s="3">
        <v>43965.597601655092</v>
      </c>
      <c r="BX1140" t="s">
        <v>7278</v>
      </c>
      <c r="CG1140"/>
      <c r="CH1140"/>
      <c r="CI1140"/>
      <c r="CY1140"/>
      <c r="DA1140"/>
      <c r="DF1140"/>
    </row>
    <row r="1141" spans="1:110" x14ac:dyDescent="0.25">
      <c r="A1141" s="1">
        <f>IF(Veg_Table[[#This Row],[VP_STATUS]]="Hold",0,IF(OR(AND(Veg_Table[[#This Row],[PRESCRIP]]="NW_No Work",Veg_Table[[#This Row],[VP_STATUS]]&lt;&gt;"No Work Required Under EVM"),AND(Veg_Table[[#This Row],[VP_STATUS]]="No Work Required Under EVM",Veg_Table[[#This Row],[PRESCRIP]]&lt;&gt;"NW_No Work")),1,0))</f>
        <v>0</v>
      </c>
      <c r="B1141" s="1">
        <f>IF(Veg_Table[[#This Row],[SPECIES]]="",1,0)</f>
        <v>0</v>
      </c>
      <c r="C1141" s="1">
        <f>IF(Veg_Table[[#This Row],[DIAMETER]]="",1,0)</f>
        <v>0</v>
      </c>
      <c r="D1141" s="1">
        <f>IF(Veg_Table[[#This Row],[HEIGHT]]="",1,0)</f>
        <v>0</v>
      </c>
      <c r="E114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41" s="1">
        <f>IF(AND(Veg_Table[[#This Row],[TAT_RESULT]]="ABATE",Veg_Table[[#This Row],[PRESCRIP]]="NW_No Work"),1,0)</f>
        <v>0</v>
      </c>
      <c r="G1141" s="1">
        <f>IF(OR(Veg_Table[[#This Row],[Prescription R-Scale]]="NA",Veg_Table[[#This Row],[Diameter R-Scale]]="NA"),0,IF(Veg_Table[[#This Row],[Diameter R-Scale]]&lt;&gt;Veg_Table[[#This Row],[Prescription R-Scale]],1,0))</f>
        <v>0</v>
      </c>
      <c r="H1141" s="1">
        <f>IF(OR(AND(Veg_Table[[#This Row],[PRESCRIP]]="BC_Br Rmv", Veg_Table[[#This Row],[WOOD_MAN]]&lt;&gt;"Not Needed"),AND(Veg_Table[[#This Row],[PRESCRIP]]="BCS_Br Rmv+Trt", Veg_Table[[#This Row],[WOOD_MAN]]&lt;&gt;"Not Needed")),1,0)</f>
        <v>0</v>
      </c>
      <c r="I1141" s="1">
        <f ca="1">IF(AND(Veg_Table[[#This Row],[Prescription_Changed]]="Yes",Veg_Table[[#This Row],[TAT_RESULT]]=""),1,0)</f>
        <v>0</v>
      </c>
      <c r="J1141" s="1">
        <f ca="1">SUM(Veg_Table[[#This Row],[Prescription and Status do not match]:[Prescription_Edited_And_TAT_Is_Blank]])</f>
        <v>0</v>
      </c>
      <c r="K1141" s="1">
        <f ca="1">IF(Veg_Table[[#This Row],[Sum of Errors]]&gt;0,1,0)</f>
        <v>0</v>
      </c>
      <c r="L1141" s="1">
        <f>1</f>
        <v>1</v>
      </c>
      <c r="M114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141" s="1">
        <f>IF(OR(MID(Veg_Table[[#This Row],[PRESCRIP]],2,1)="1",MID(Veg_Table[[#This Row],[PRESCRIP]],2,1)="2",MID(Veg_Table[[#This Row],[PRESCRIP]],2,1)="3",MID(Veg_Table[[#This Row],[PRESCRIP]],2,1)="4"),_xlfn.NUMBERVALUE(MID(Veg_Table[[#This Row],[PRESCRIP]],2,1)),"NA")</f>
        <v>3</v>
      </c>
      <c r="O1141" s="1">
        <f>WEEKNUM(Veg_Table[[#This Row],[EVM_LAST_EDITED_Day]],2)</f>
        <v>20</v>
      </c>
      <c r="P1141" s="25">
        <f>IFERROR(DATE(YEAR(Veg_Table[[#This Row],[EVM_LAST_EDITED2]]),MONTH(Veg_Table[[#This Row],[EVM_LAST_EDITED2]]),DAY(Veg_Table[[#This Row],[EVM_LAST_EDITED2]])),DATE(2019,1,1))</f>
        <v>43964</v>
      </c>
      <c r="Q1141" s="3">
        <f>VALUE(SUBSTITUTE(Veg_Table[[#This Row],[EVM_LAST_EDITED]],",",""))</f>
        <v>43964.581472488397</v>
      </c>
      <c r="R1141" s="1" t="str">
        <f>_xlfn.IFNA(IF(Veg_Table[[#This Row],[EVM_LAST_EDITOR]]="","zBlank EVM Last Editor",VLOOKUP(Veg_Table[[#This Row],[EVM_LAST_EDITOR]],Roster_Table[#All],4,FALSE)),"zAWRR Not in Roster")</f>
        <v>zAWRR Not in Roster</v>
      </c>
      <c r="S1141" s="1" t="str">
        <f>_xlfn.IFNA(IF(Veg_Table[[#This Row],[EVM_LAST_EDITOR]]="","zBlank EVM Last Editor",VLOOKUP(Veg_Table[[#This Row],[EVM_LAST_EDITOR]],Roster_Table[#All],16,FALSE)),"zCompany_AWRR not in Roster")</f>
        <v>zCompany_AWRR not in Roster</v>
      </c>
      <c r="T1141" s="2">
        <f>IFERROR(DATE(YEAR(Veg_Table[[#This Row],[Created2]]),MONTH(Veg_Table[[#This Row],[Created2]]),DAY(Veg_Table[[#This Row],[Created2]])),DATE(2019,1,1))</f>
        <v>0</v>
      </c>
      <c r="U1141" s="3">
        <f>VALUE(SUBSTITUTE(Veg_Table[[#This Row],[Created]],",",""))</f>
        <v>0.70833333333333304</v>
      </c>
      <c r="V1141" s="3" t="str">
        <f ca="1">IFERROR(_xlfn.IFNA(CELL("contents",INDIRECT(_xlfn.CONCAT("Veg_Table_Production_Data!",ADDRESS(MATCH(_xlfn.MAXIFS(#REF!,#REF!,"="&amp;Veg_Table[[#This Row],[AUTO_ID]],#REF!,"&lt;"&amp;Veg_Table[[#This Row],[EVM_LAST_EDITED_Day]]),#REF!,0),COLUMN(#REF!),4,1,)))),""),"")</f>
        <v/>
      </c>
      <c r="W1141" s="3" t="str">
        <f ca="1">IF(Veg_Table[[#This Row],[Previous_Prescription]]="","No",IF(Veg_Table[[#This Row],[Previous_Prescription]]=Veg_Table[[#This Row],[PRESCRIP]],"No","Yes"))</f>
        <v>No</v>
      </c>
      <c r="X1141" s="3" t="str">
        <f>IF(Veg_Table[[#This Row],[EVM_LAST_EDITED_Day]]=Veg_Table[[#This Row],[Created_Day]],"New","Old")</f>
        <v>Old</v>
      </c>
      <c r="Y1141" s="1">
        <f>IFERROR(IF(FIND("delete",LOWER(Veg_Table[[#This Row],[PI_COMMENTS]]))&gt;=1,1,0),0)</f>
        <v>0</v>
      </c>
      <c r="Z1141" s="1" t="str">
        <f>_xlfn.IFNA(IF(Veg_Table[[#This Row],[EVM_LAST_EDITOR]]="","Yes",VLOOKUP(Veg_Table[[#This Row],[EVM_LAST_EDITOR]],Roster_Table[#All],15,FALSE)),"Yes")</f>
        <v>Yes</v>
      </c>
      <c r="AA114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41" s="1" t="str">
        <f>_xlfn.IFNA(VLOOKUP(Veg_Table[[#This Row],[EVM_LAST_EDITOR]],Roster_Table[#All],3,FALSE),"zAWRR Not in Roster")</f>
        <v>zAWRR Not in Roster</v>
      </c>
      <c r="AC1141" s="1" t="str">
        <f>_xlfn.IFNA(VLOOKUP(Veg_Table[[#This Row],[EVM_LAST_EDITOR]],Roster_Table[#All],2,FALSE),"zAWRR Not in Roster")</f>
        <v>zAWRR Not in Roster</v>
      </c>
      <c r="AD1141" s="1" t="str">
        <f>IF(_xlfn.CONCAT(Veg_Table[[#This Row],[First_Name]]," ",Veg_Table[[#This Row],[Last_Name]])="zAWRR Not in Roster zAWRR Not in Roster","zAWRR Not in Roster",_xlfn.CONCAT(Veg_Table[[#This Row],[First_Name]]," ",Veg_Table[[#This Row],[Last_Name]]))</f>
        <v>zAWRR Not in Roster</v>
      </c>
      <c r="AE1141">
        <v>1758801</v>
      </c>
      <c r="AF1141" t="s">
        <v>2041</v>
      </c>
      <c r="AG1141" t="s">
        <v>30</v>
      </c>
      <c r="AH1141" t="s">
        <v>775</v>
      </c>
      <c r="AI1141" t="s">
        <v>1299</v>
      </c>
      <c r="AJ1141" t="s">
        <v>820</v>
      </c>
      <c r="AK1141" t="s">
        <v>28</v>
      </c>
      <c r="AL1141" t="s">
        <v>371</v>
      </c>
      <c r="AM1141" t="s">
        <v>529</v>
      </c>
      <c r="AN1141" t="s">
        <v>25</v>
      </c>
      <c r="AO1141" t="s">
        <v>43</v>
      </c>
      <c r="AP1141">
        <v>24</v>
      </c>
      <c r="AQ1141">
        <v>65</v>
      </c>
      <c r="AR1141" t="s">
        <v>514</v>
      </c>
      <c r="AS1141" t="s">
        <v>804</v>
      </c>
      <c r="AT1141" t="s">
        <v>515</v>
      </c>
      <c r="AU1141" t="s">
        <v>25</v>
      </c>
      <c r="AV1141" t="s">
        <v>512</v>
      </c>
      <c r="AW1141" t="s">
        <v>2042</v>
      </c>
      <c r="AX1141" t="s">
        <v>534</v>
      </c>
      <c r="AY1141" t="s">
        <v>28</v>
      </c>
      <c r="AZ1141">
        <v>5650718</v>
      </c>
      <c r="BA1141" t="s">
        <v>804</v>
      </c>
      <c r="BB1141" s="4">
        <v>43923.545984108794</v>
      </c>
      <c r="BC1141" t="s">
        <v>1774</v>
      </c>
      <c r="BD1141" t="s">
        <v>29</v>
      </c>
      <c r="BE1141" t="s">
        <v>25</v>
      </c>
      <c r="BF1141" t="s">
        <v>513</v>
      </c>
      <c r="BG1141" t="s">
        <v>534</v>
      </c>
      <c r="BH1141" t="s">
        <v>28</v>
      </c>
      <c r="BI1141" s="3">
        <v>43964</v>
      </c>
      <c r="BJ1141" t="s">
        <v>417</v>
      </c>
      <c r="BK1141" s="30" t="s">
        <v>1293</v>
      </c>
      <c r="BL1141" s="3">
        <v>43964.581472488426</v>
      </c>
      <c r="BM1141" t="s">
        <v>31</v>
      </c>
      <c r="BN1141" t="s">
        <v>32</v>
      </c>
      <c r="BO1141" t="s">
        <v>1300</v>
      </c>
      <c r="BP1141" t="s">
        <v>1301</v>
      </c>
      <c r="BQ1141" t="s">
        <v>826</v>
      </c>
      <c r="BR1141" t="s">
        <v>28</v>
      </c>
      <c r="BS1141" t="s">
        <v>28</v>
      </c>
      <c r="BT1141" t="s">
        <v>209</v>
      </c>
      <c r="BU1141" s="3">
        <v>0.70833333333333326</v>
      </c>
      <c r="BV1141" t="s">
        <v>803</v>
      </c>
      <c r="BW1141" s="3">
        <v>43964.648229166669</v>
      </c>
      <c r="BX1141" t="s">
        <v>2043</v>
      </c>
      <c r="CG1141"/>
      <c r="CH1141"/>
      <c r="CI1141"/>
      <c r="CY1141"/>
      <c r="DA1141"/>
      <c r="DF1141"/>
    </row>
    <row r="1142" spans="1:110" x14ac:dyDescent="0.25">
      <c r="A1142" s="1">
        <f>IF(Veg_Table[[#This Row],[VP_STATUS]]="Hold",0,IF(OR(AND(Veg_Table[[#This Row],[PRESCRIP]]="NW_No Work",Veg_Table[[#This Row],[VP_STATUS]]&lt;&gt;"No Work Required Under EVM"),AND(Veg_Table[[#This Row],[VP_STATUS]]="No Work Required Under EVM",Veg_Table[[#This Row],[PRESCRIP]]&lt;&gt;"NW_No Work")),1,0))</f>
        <v>0</v>
      </c>
      <c r="B1142" s="1">
        <f>IF(Veg_Table[[#This Row],[SPECIES]]="",1,0)</f>
        <v>0</v>
      </c>
      <c r="C1142" s="1">
        <f>IF(Veg_Table[[#This Row],[DIAMETER]]="",1,0)</f>
        <v>0</v>
      </c>
      <c r="D1142" s="1">
        <f>IF(Veg_Table[[#This Row],[HEIGHT]]="",1,0)</f>
        <v>0</v>
      </c>
      <c r="E114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42" s="1">
        <f>IF(AND(Veg_Table[[#This Row],[TAT_RESULT]]="ABATE",Veg_Table[[#This Row],[PRESCRIP]]="NW_No Work"),1,0)</f>
        <v>0</v>
      </c>
      <c r="G1142" s="1">
        <f>IF(OR(Veg_Table[[#This Row],[Prescription R-Scale]]="NA",Veg_Table[[#This Row],[Diameter R-Scale]]="NA"),0,IF(Veg_Table[[#This Row],[Diameter R-Scale]]&lt;&gt;Veg_Table[[#This Row],[Prescription R-Scale]],1,0))</f>
        <v>0</v>
      </c>
      <c r="H1142" s="1">
        <f>IF(OR(AND(Veg_Table[[#This Row],[PRESCRIP]]="BC_Br Rmv", Veg_Table[[#This Row],[WOOD_MAN]]&lt;&gt;"Not Needed"),AND(Veg_Table[[#This Row],[PRESCRIP]]="BCS_Br Rmv+Trt", Veg_Table[[#This Row],[WOOD_MAN]]&lt;&gt;"Not Needed")),1,0)</f>
        <v>0</v>
      </c>
      <c r="I1142" s="1">
        <f ca="1">IF(AND(Veg_Table[[#This Row],[Prescription_Changed]]="Yes",Veg_Table[[#This Row],[TAT_RESULT]]=""),1,0)</f>
        <v>0</v>
      </c>
      <c r="J1142" s="1">
        <f ca="1">SUM(Veg_Table[[#This Row],[Prescription and Status do not match]:[Prescription_Edited_And_TAT_Is_Blank]])</f>
        <v>0</v>
      </c>
      <c r="K1142" s="1">
        <f ca="1">IF(Veg_Table[[#This Row],[Sum of Errors]]&gt;0,1,0)</f>
        <v>0</v>
      </c>
      <c r="L1142" s="1">
        <f>1</f>
        <v>1</v>
      </c>
      <c r="M114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142" s="1">
        <f>IF(OR(MID(Veg_Table[[#This Row],[PRESCRIP]],2,1)="1",MID(Veg_Table[[#This Row],[PRESCRIP]],2,1)="2",MID(Veg_Table[[#This Row],[PRESCRIP]],2,1)="3",MID(Veg_Table[[#This Row],[PRESCRIP]],2,1)="4"),_xlfn.NUMBERVALUE(MID(Veg_Table[[#This Row],[PRESCRIP]],2,1)),"NA")</f>
        <v>2</v>
      </c>
      <c r="O1142" s="1">
        <f>WEEKNUM(Veg_Table[[#This Row],[EVM_LAST_EDITED_Day]],2)</f>
        <v>20</v>
      </c>
      <c r="P1142" s="25">
        <f>IFERROR(DATE(YEAR(Veg_Table[[#This Row],[EVM_LAST_EDITED2]]),MONTH(Veg_Table[[#This Row],[EVM_LAST_EDITED2]]),DAY(Veg_Table[[#This Row],[EVM_LAST_EDITED2]])),DATE(2019,1,1))</f>
        <v>43964</v>
      </c>
      <c r="Q1142" s="3">
        <f>VALUE(SUBSTITUTE(Veg_Table[[#This Row],[EVM_LAST_EDITED]],",",""))</f>
        <v>43964.581800567103</v>
      </c>
      <c r="R1142" s="1" t="str">
        <f>_xlfn.IFNA(IF(Veg_Table[[#This Row],[EVM_LAST_EDITOR]]="","zBlank EVM Last Editor",VLOOKUP(Veg_Table[[#This Row],[EVM_LAST_EDITOR]],Roster_Table[#All],4,FALSE)),"zAWRR Not in Roster")</f>
        <v>zAWRR Not in Roster</v>
      </c>
      <c r="S1142" s="1" t="str">
        <f>_xlfn.IFNA(IF(Veg_Table[[#This Row],[EVM_LAST_EDITOR]]="","zBlank EVM Last Editor",VLOOKUP(Veg_Table[[#This Row],[EVM_LAST_EDITOR]],Roster_Table[#All],16,FALSE)),"zCompany_AWRR not in Roster")</f>
        <v>zCompany_AWRR not in Roster</v>
      </c>
      <c r="T1142" s="2">
        <f>IFERROR(DATE(YEAR(Veg_Table[[#This Row],[Created2]]),MONTH(Veg_Table[[#This Row],[Created2]]),DAY(Veg_Table[[#This Row],[Created2]])),DATE(2019,1,1))</f>
        <v>0</v>
      </c>
      <c r="U1142" s="3">
        <f>VALUE(SUBSTITUTE(Veg_Table[[#This Row],[Created]],",",""))</f>
        <v>0.70833333333333304</v>
      </c>
      <c r="V1142" s="3" t="str">
        <f ca="1">IFERROR(_xlfn.IFNA(CELL("contents",INDIRECT(_xlfn.CONCAT("Veg_Table_Production_Data!",ADDRESS(MATCH(_xlfn.MAXIFS(#REF!,#REF!,"="&amp;Veg_Table[[#This Row],[AUTO_ID]],#REF!,"&lt;"&amp;Veg_Table[[#This Row],[EVM_LAST_EDITED_Day]]),#REF!,0),COLUMN(#REF!),4,1,)))),""),"")</f>
        <v/>
      </c>
      <c r="W1142" s="3" t="str">
        <f ca="1">IF(Veg_Table[[#This Row],[Previous_Prescription]]="","No",IF(Veg_Table[[#This Row],[Previous_Prescription]]=Veg_Table[[#This Row],[PRESCRIP]],"No","Yes"))</f>
        <v>No</v>
      </c>
      <c r="X1142" s="3" t="str">
        <f>IF(Veg_Table[[#This Row],[EVM_LAST_EDITED_Day]]=Veg_Table[[#This Row],[Created_Day]],"New","Old")</f>
        <v>Old</v>
      </c>
      <c r="Y1142" s="1">
        <f>IFERROR(IF(FIND("delete",LOWER(Veg_Table[[#This Row],[PI_COMMENTS]]))&gt;=1,1,0),0)</f>
        <v>0</v>
      </c>
      <c r="Z1142" s="1" t="str">
        <f>_xlfn.IFNA(IF(Veg_Table[[#This Row],[EVM_LAST_EDITOR]]="","Yes",VLOOKUP(Veg_Table[[#This Row],[EVM_LAST_EDITOR]],Roster_Table[#All],15,FALSE)),"Yes")</f>
        <v>Yes</v>
      </c>
      <c r="AA114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42" s="1" t="str">
        <f>_xlfn.IFNA(VLOOKUP(Veg_Table[[#This Row],[EVM_LAST_EDITOR]],Roster_Table[#All],3,FALSE),"zAWRR Not in Roster")</f>
        <v>zAWRR Not in Roster</v>
      </c>
      <c r="AC1142" s="1" t="str">
        <f>_xlfn.IFNA(VLOOKUP(Veg_Table[[#This Row],[EVM_LAST_EDITOR]],Roster_Table[#All],2,FALSE),"zAWRR Not in Roster")</f>
        <v>zAWRR Not in Roster</v>
      </c>
      <c r="AD1142" s="1" t="str">
        <f>IF(_xlfn.CONCAT(Veg_Table[[#This Row],[First_Name]]," ",Veg_Table[[#This Row],[Last_Name]])="zAWRR Not in Roster zAWRR Not in Roster","zAWRR Not in Roster",_xlfn.CONCAT(Veg_Table[[#This Row],[First_Name]]," ",Veg_Table[[#This Row],[Last_Name]]))</f>
        <v>zAWRR Not in Roster</v>
      </c>
      <c r="AE1142">
        <v>1758802</v>
      </c>
      <c r="AF1142" t="s">
        <v>2044</v>
      </c>
      <c r="AG1142" t="s">
        <v>30</v>
      </c>
      <c r="AH1142" t="s">
        <v>775</v>
      </c>
      <c r="AI1142" t="s">
        <v>1299</v>
      </c>
      <c r="AJ1142" t="s">
        <v>820</v>
      </c>
      <c r="AK1142" t="s">
        <v>28</v>
      </c>
      <c r="AL1142" t="s">
        <v>371</v>
      </c>
      <c r="AM1142" t="s">
        <v>529</v>
      </c>
      <c r="AN1142" t="s">
        <v>25</v>
      </c>
      <c r="AO1142" t="s">
        <v>43</v>
      </c>
      <c r="AP1142">
        <v>16</v>
      </c>
      <c r="AQ1142">
        <v>60</v>
      </c>
      <c r="AR1142" t="s">
        <v>514</v>
      </c>
      <c r="AS1142" t="s">
        <v>530</v>
      </c>
      <c r="AT1142" t="s">
        <v>515</v>
      </c>
      <c r="AU1142" t="s">
        <v>25</v>
      </c>
      <c r="AV1142" t="s">
        <v>512</v>
      </c>
      <c r="AW1142" t="s">
        <v>2045</v>
      </c>
      <c r="AX1142" t="s">
        <v>534</v>
      </c>
      <c r="AY1142" t="s">
        <v>28</v>
      </c>
      <c r="AZ1142">
        <v>5650718</v>
      </c>
      <c r="BA1142" t="s">
        <v>530</v>
      </c>
      <c r="BB1142" s="4">
        <v>43923.546497546296</v>
      </c>
      <c r="BC1142" t="s">
        <v>1774</v>
      </c>
      <c r="BD1142" t="s">
        <v>29</v>
      </c>
      <c r="BE1142" t="s">
        <v>25</v>
      </c>
      <c r="BF1142" t="s">
        <v>513</v>
      </c>
      <c r="BG1142" t="s">
        <v>534</v>
      </c>
      <c r="BH1142" t="s">
        <v>28</v>
      </c>
      <c r="BI1142" s="3">
        <v>43964</v>
      </c>
      <c r="BJ1142" t="s">
        <v>417</v>
      </c>
      <c r="BK1142" s="30" t="s">
        <v>1293</v>
      </c>
      <c r="BL1142" s="3">
        <v>43964.581800567132</v>
      </c>
      <c r="BM1142" t="s">
        <v>31</v>
      </c>
      <c r="BN1142" t="s">
        <v>32</v>
      </c>
      <c r="BO1142" t="s">
        <v>1300</v>
      </c>
      <c r="BP1142" t="s">
        <v>1301</v>
      </c>
      <c r="BQ1142" t="s">
        <v>826</v>
      </c>
      <c r="BR1142" t="s">
        <v>28</v>
      </c>
      <c r="BS1142" t="s">
        <v>28</v>
      </c>
      <c r="BT1142" t="s">
        <v>209</v>
      </c>
      <c r="BU1142" s="3">
        <v>0.70833333333333326</v>
      </c>
      <c r="BV1142" t="s">
        <v>803</v>
      </c>
      <c r="BW1142" s="3">
        <v>43964.648229166669</v>
      </c>
      <c r="BX1142" t="s">
        <v>2046</v>
      </c>
      <c r="CG1142"/>
      <c r="CH1142"/>
      <c r="CI1142"/>
      <c r="CY1142"/>
      <c r="DA1142"/>
      <c r="DF1142"/>
    </row>
    <row r="1143" spans="1:110" x14ac:dyDescent="0.25">
      <c r="A1143" s="1">
        <f>IF(Veg_Table[[#This Row],[VP_STATUS]]="Hold",0,IF(OR(AND(Veg_Table[[#This Row],[PRESCRIP]]="NW_No Work",Veg_Table[[#This Row],[VP_STATUS]]&lt;&gt;"No Work Required Under EVM"),AND(Veg_Table[[#This Row],[VP_STATUS]]="No Work Required Under EVM",Veg_Table[[#This Row],[PRESCRIP]]&lt;&gt;"NW_No Work")),1,0))</f>
        <v>0</v>
      </c>
      <c r="B1143" s="1">
        <f>IF(Veg_Table[[#This Row],[SPECIES]]="",1,0)</f>
        <v>0</v>
      </c>
      <c r="C1143" s="1">
        <f>IF(Veg_Table[[#This Row],[DIAMETER]]="",1,0)</f>
        <v>0</v>
      </c>
      <c r="D1143" s="1">
        <f>IF(Veg_Table[[#This Row],[HEIGHT]]="",1,0)</f>
        <v>0</v>
      </c>
      <c r="E114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43" s="1">
        <f>IF(AND(Veg_Table[[#This Row],[TAT_RESULT]]="ABATE",Veg_Table[[#This Row],[PRESCRIP]]="NW_No Work"),1,0)</f>
        <v>0</v>
      </c>
      <c r="G1143" s="1">
        <f>IF(OR(Veg_Table[[#This Row],[Prescription R-Scale]]="NA",Veg_Table[[#This Row],[Diameter R-Scale]]="NA"),0,IF(Veg_Table[[#This Row],[Diameter R-Scale]]&lt;&gt;Veg_Table[[#This Row],[Prescription R-Scale]],1,0))</f>
        <v>0</v>
      </c>
      <c r="H1143" s="1">
        <f>IF(OR(AND(Veg_Table[[#This Row],[PRESCRIP]]="BC_Br Rmv", Veg_Table[[#This Row],[WOOD_MAN]]&lt;&gt;"Not Needed"),AND(Veg_Table[[#This Row],[PRESCRIP]]="BCS_Br Rmv+Trt", Veg_Table[[#This Row],[WOOD_MAN]]&lt;&gt;"Not Needed")),1,0)</f>
        <v>0</v>
      </c>
      <c r="I1143" s="1">
        <f ca="1">IF(AND(Veg_Table[[#This Row],[Prescription_Changed]]="Yes",Veg_Table[[#This Row],[TAT_RESULT]]=""),1,0)</f>
        <v>0</v>
      </c>
      <c r="J1143" s="1">
        <f ca="1">SUM(Veg_Table[[#This Row],[Prescription and Status do not match]:[Prescription_Edited_And_TAT_Is_Blank]])</f>
        <v>0</v>
      </c>
      <c r="K1143" s="1">
        <f ca="1">IF(Veg_Table[[#This Row],[Sum of Errors]]&gt;0,1,0)</f>
        <v>0</v>
      </c>
      <c r="L1143" s="1">
        <f>1</f>
        <v>1</v>
      </c>
      <c r="M114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143" s="1">
        <f>IF(OR(MID(Veg_Table[[#This Row],[PRESCRIP]],2,1)="1",MID(Veg_Table[[#This Row],[PRESCRIP]],2,1)="2",MID(Veg_Table[[#This Row],[PRESCRIP]],2,1)="3",MID(Veg_Table[[#This Row],[PRESCRIP]],2,1)="4"),_xlfn.NUMBERVALUE(MID(Veg_Table[[#This Row],[PRESCRIP]],2,1)),"NA")</f>
        <v>2</v>
      </c>
      <c r="O1143" s="1">
        <f>WEEKNUM(Veg_Table[[#This Row],[EVM_LAST_EDITED_Day]],2)</f>
        <v>20</v>
      </c>
      <c r="P1143" s="25">
        <f>IFERROR(DATE(YEAR(Veg_Table[[#This Row],[EVM_LAST_EDITED2]]),MONTH(Veg_Table[[#This Row],[EVM_LAST_EDITED2]]),DAY(Veg_Table[[#This Row],[EVM_LAST_EDITED2]])),DATE(2019,1,1))</f>
        <v>43964</v>
      </c>
      <c r="Q1143" s="3">
        <f>VALUE(SUBSTITUTE(Veg_Table[[#This Row],[EVM_LAST_EDITED]],",",""))</f>
        <v>43964.582171493101</v>
      </c>
      <c r="R1143" s="1" t="str">
        <f>_xlfn.IFNA(IF(Veg_Table[[#This Row],[EVM_LAST_EDITOR]]="","zBlank EVM Last Editor",VLOOKUP(Veg_Table[[#This Row],[EVM_LAST_EDITOR]],Roster_Table[#All],4,FALSE)),"zAWRR Not in Roster")</f>
        <v>zAWRR Not in Roster</v>
      </c>
      <c r="S1143" s="1" t="str">
        <f>_xlfn.IFNA(IF(Veg_Table[[#This Row],[EVM_LAST_EDITOR]]="","zBlank EVM Last Editor",VLOOKUP(Veg_Table[[#This Row],[EVM_LAST_EDITOR]],Roster_Table[#All],16,FALSE)),"zCompany_AWRR not in Roster")</f>
        <v>zCompany_AWRR not in Roster</v>
      </c>
      <c r="T1143" s="2">
        <f>IFERROR(DATE(YEAR(Veg_Table[[#This Row],[Created2]]),MONTH(Veg_Table[[#This Row],[Created2]]),DAY(Veg_Table[[#This Row],[Created2]])),DATE(2019,1,1))</f>
        <v>0</v>
      </c>
      <c r="U1143" s="3">
        <f>VALUE(SUBSTITUTE(Veg_Table[[#This Row],[Created]],",",""))</f>
        <v>0.70833333333333304</v>
      </c>
      <c r="V1143" s="3" t="str">
        <f ca="1">IFERROR(_xlfn.IFNA(CELL("contents",INDIRECT(_xlfn.CONCAT("Veg_Table_Production_Data!",ADDRESS(MATCH(_xlfn.MAXIFS(#REF!,#REF!,"="&amp;Veg_Table[[#This Row],[AUTO_ID]],#REF!,"&lt;"&amp;Veg_Table[[#This Row],[EVM_LAST_EDITED_Day]]),#REF!,0),COLUMN(#REF!),4,1,)))),""),"")</f>
        <v/>
      </c>
      <c r="W1143" s="3" t="str">
        <f ca="1">IF(Veg_Table[[#This Row],[Previous_Prescription]]="","No",IF(Veg_Table[[#This Row],[Previous_Prescription]]=Veg_Table[[#This Row],[PRESCRIP]],"No","Yes"))</f>
        <v>No</v>
      </c>
      <c r="X1143" s="3" t="str">
        <f>IF(Veg_Table[[#This Row],[EVM_LAST_EDITED_Day]]=Veg_Table[[#This Row],[Created_Day]],"New","Old")</f>
        <v>Old</v>
      </c>
      <c r="Y1143" s="1">
        <f>IFERROR(IF(FIND("delete",LOWER(Veg_Table[[#This Row],[PI_COMMENTS]]))&gt;=1,1,0),0)</f>
        <v>0</v>
      </c>
      <c r="Z1143" s="1" t="str">
        <f>_xlfn.IFNA(IF(Veg_Table[[#This Row],[EVM_LAST_EDITOR]]="","Yes",VLOOKUP(Veg_Table[[#This Row],[EVM_LAST_EDITOR]],Roster_Table[#All],15,FALSE)),"Yes")</f>
        <v>Yes</v>
      </c>
      <c r="AA114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43" s="1" t="str">
        <f>_xlfn.IFNA(VLOOKUP(Veg_Table[[#This Row],[EVM_LAST_EDITOR]],Roster_Table[#All],3,FALSE),"zAWRR Not in Roster")</f>
        <v>zAWRR Not in Roster</v>
      </c>
      <c r="AC1143" s="1" t="str">
        <f>_xlfn.IFNA(VLOOKUP(Veg_Table[[#This Row],[EVM_LAST_EDITOR]],Roster_Table[#All],2,FALSE),"zAWRR Not in Roster")</f>
        <v>zAWRR Not in Roster</v>
      </c>
      <c r="AD1143" s="1" t="str">
        <f>IF(_xlfn.CONCAT(Veg_Table[[#This Row],[First_Name]]," ",Veg_Table[[#This Row],[Last_Name]])="zAWRR Not in Roster zAWRR Not in Roster","zAWRR Not in Roster",_xlfn.CONCAT(Veg_Table[[#This Row],[First_Name]]," ",Veg_Table[[#This Row],[Last_Name]]))</f>
        <v>zAWRR Not in Roster</v>
      </c>
      <c r="AE1143">
        <v>1758800</v>
      </c>
      <c r="AF1143" t="s">
        <v>2038</v>
      </c>
      <c r="AG1143" t="s">
        <v>30</v>
      </c>
      <c r="AH1143" t="s">
        <v>775</v>
      </c>
      <c r="AI1143" t="s">
        <v>1299</v>
      </c>
      <c r="AJ1143" t="s">
        <v>820</v>
      </c>
      <c r="AK1143" t="s">
        <v>28</v>
      </c>
      <c r="AL1143" t="s">
        <v>371</v>
      </c>
      <c r="AM1143" t="s">
        <v>529</v>
      </c>
      <c r="AN1143" t="s">
        <v>25</v>
      </c>
      <c r="AO1143" t="s">
        <v>25</v>
      </c>
      <c r="AP1143">
        <v>19</v>
      </c>
      <c r="AQ1143">
        <v>65</v>
      </c>
      <c r="AR1143" t="s">
        <v>511</v>
      </c>
      <c r="AS1143" t="s">
        <v>530</v>
      </c>
      <c r="AT1143" t="s">
        <v>515</v>
      </c>
      <c r="AU1143" t="s">
        <v>25</v>
      </c>
      <c r="AV1143" t="s">
        <v>512</v>
      </c>
      <c r="AW1143" t="s">
        <v>2039</v>
      </c>
      <c r="AX1143" t="s">
        <v>534</v>
      </c>
      <c r="AY1143" t="s">
        <v>28</v>
      </c>
      <c r="AZ1143">
        <v>5650718</v>
      </c>
      <c r="BA1143" t="s">
        <v>530</v>
      </c>
      <c r="BB1143" s="4">
        <v>43923.695015682868</v>
      </c>
      <c r="BC1143" t="s">
        <v>1774</v>
      </c>
      <c r="BD1143" t="s">
        <v>29</v>
      </c>
      <c r="BE1143" t="s">
        <v>25</v>
      </c>
      <c r="BF1143" t="s">
        <v>513</v>
      </c>
      <c r="BG1143" t="s">
        <v>534</v>
      </c>
      <c r="BH1143" t="s">
        <v>28</v>
      </c>
      <c r="BI1143" s="3">
        <v>43964</v>
      </c>
      <c r="BJ1143" t="s">
        <v>417</v>
      </c>
      <c r="BK1143" s="30" t="s">
        <v>1293</v>
      </c>
      <c r="BL1143" s="3">
        <v>43964.582171493057</v>
      </c>
      <c r="BM1143" t="s">
        <v>31</v>
      </c>
      <c r="BN1143" t="s">
        <v>32</v>
      </c>
      <c r="BO1143" t="s">
        <v>1300</v>
      </c>
      <c r="BP1143" t="s">
        <v>1301</v>
      </c>
      <c r="BQ1143" t="s">
        <v>826</v>
      </c>
      <c r="BR1143" t="s">
        <v>28</v>
      </c>
      <c r="BS1143" t="s">
        <v>28</v>
      </c>
      <c r="BT1143" t="s">
        <v>209</v>
      </c>
      <c r="BU1143" s="3">
        <v>0.70833333333333326</v>
      </c>
      <c r="BV1143" t="s">
        <v>803</v>
      </c>
      <c r="BW1143" s="3">
        <v>43964.648229166669</v>
      </c>
      <c r="BX1143" t="s">
        <v>2040</v>
      </c>
      <c r="CG1143"/>
      <c r="CH1143"/>
      <c r="CI1143"/>
      <c r="CY1143"/>
      <c r="DA1143"/>
      <c r="DF1143"/>
    </row>
    <row r="1144" spans="1:110" x14ac:dyDescent="0.25">
      <c r="A1144" s="1">
        <f>IF(Veg_Table[[#This Row],[VP_STATUS]]="Hold",0,IF(OR(AND(Veg_Table[[#This Row],[PRESCRIP]]="NW_No Work",Veg_Table[[#This Row],[VP_STATUS]]&lt;&gt;"No Work Required Under EVM"),AND(Veg_Table[[#This Row],[VP_STATUS]]="No Work Required Under EVM",Veg_Table[[#This Row],[PRESCRIP]]&lt;&gt;"NW_No Work")),1,0))</f>
        <v>0</v>
      </c>
      <c r="B1144" s="1">
        <f>IF(Veg_Table[[#This Row],[SPECIES]]="",1,0)</f>
        <v>0</v>
      </c>
      <c r="C1144" s="1">
        <f>IF(Veg_Table[[#This Row],[DIAMETER]]="",1,0)</f>
        <v>0</v>
      </c>
      <c r="D1144" s="1">
        <f>IF(Veg_Table[[#This Row],[HEIGHT]]="",1,0)</f>
        <v>0</v>
      </c>
      <c r="E114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44" s="1">
        <f>IF(AND(Veg_Table[[#This Row],[TAT_RESULT]]="ABATE",Veg_Table[[#This Row],[PRESCRIP]]="NW_No Work"),1,0)</f>
        <v>0</v>
      </c>
      <c r="G1144" s="1">
        <f>IF(OR(Veg_Table[[#This Row],[Prescription R-Scale]]="NA",Veg_Table[[#This Row],[Diameter R-Scale]]="NA"),0,IF(Veg_Table[[#This Row],[Diameter R-Scale]]&lt;&gt;Veg_Table[[#This Row],[Prescription R-Scale]],1,0))</f>
        <v>0</v>
      </c>
      <c r="H1144" s="1">
        <f>IF(OR(AND(Veg_Table[[#This Row],[PRESCRIP]]="BC_Br Rmv", Veg_Table[[#This Row],[WOOD_MAN]]&lt;&gt;"Not Needed"),AND(Veg_Table[[#This Row],[PRESCRIP]]="BCS_Br Rmv+Trt", Veg_Table[[#This Row],[WOOD_MAN]]&lt;&gt;"Not Needed")),1,0)</f>
        <v>0</v>
      </c>
      <c r="I1144" s="1">
        <f ca="1">IF(AND(Veg_Table[[#This Row],[Prescription_Changed]]="Yes",Veg_Table[[#This Row],[TAT_RESULT]]=""),1,0)</f>
        <v>0</v>
      </c>
      <c r="J1144" s="1">
        <f ca="1">SUM(Veg_Table[[#This Row],[Prescription and Status do not match]:[Prescription_Edited_And_TAT_Is_Blank]])</f>
        <v>0</v>
      </c>
      <c r="K1144" s="1">
        <f ca="1">IF(Veg_Table[[#This Row],[Sum of Errors]]&gt;0,1,0)</f>
        <v>0</v>
      </c>
      <c r="L1144" s="1">
        <f>1</f>
        <v>1</v>
      </c>
      <c r="M114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144" s="1">
        <f>IF(OR(MID(Veg_Table[[#This Row],[PRESCRIP]],2,1)="1",MID(Veg_Table[[#This Row],[PRESCRIP]],2,1)="2",MID(Veg_Table[[#This Row],[PRESCRIP]],2,1)="3",MID(Veg_Table[[#This Row],[PRESCRIP]],2,1)="4"),_xlfn.NUMBERVALUE(MID(Veg_Table[[#This Row],[PRESCRIP]],2,1)),"NA")</f>
        <v>1</v>
      </c>
      <c r="O1144" s="1">
        <f>WEEKNUM(Veg_Table[[#This Row],[EVM_LAST_EDITED_Day]],2)</f>
        <v>20</v>
      </c>
      <c r="P1144" s="25">
        <f>IFERROR(DATE(YEAR(Veg_Table[[#This Row],[EVM_LAST_EDITED2]]),MONTH(Veg_Table[[#This Row],[EVM_LAST_EDITED2]]),DAY(Veg_Table[[#This Row],[EVM_LAST_EDITED2]])),DATE(2019,1,1))</f>
        <v>43964</v>
      </c>
      <c r="Q1144" s="3">
        <f>VALUE(SUBSTITUTE(Veg_Table[[#This Row],[EVM_LAST_EDITED]],",",""))</f>
        <v>43964.582455717602</v>
      </c>
      <c r="R1144" s="1" t="str">
        <f>_xlfn.IFNA(IF(Veg_Table[[#This Row],[EVM_LAST_EDITOR]]="","zBlank EVM Last Editor",VLOOKUP(Veg_Table[[#This Row],[EVM_LAST_EDITOR]],Roster_Table[#All],4,FALSE)),"zAWRR Not in Roster")</f>
        <v>MBG</v>
      </c>
      <c r="S1144" s="1" t="str">
        <f>_xlfn.IFNA(IF(Veg_Table[[#This Row],[EVM_LAST_EDITOR]]="","zBlank EVM Last Editor",VLOOKUP(Veg_Table[[#This Row],[EVM_LAST_EDITOR]],Roster_Table[#All],16,FALSE)),"zCompany_AWRR not in Roster")</f>
        <v>MBG_Mason, Bruce &amp; Girard</v>
      </c>
      <c r="T1144" s="2">
        <f>IFERROR(DATE(YEAR(Veg_Table[[#This Row],[Created2]]),MONTH(Veg_Table[[#This Row],[Created2]]),DAY(Veg_Table[[#This Row],[Created2]])),DATE(2019,1,1))</f>
        <v>43964</v>
      </c>
      <c r="U1144" s="3">
        <f>VALUE(SUBSTITUTE(Veg_Table[[#This Row],[Created]],",",""))</f>
        <v>43964.582455717602</v>
      </c>
      <c r="V1144" s="3" t="str">
        <f ca="1">IFERROR(_xlfn.IFNA(CELL("contents",INDIRECT(_xlfn.CONCAT("Veg_Table_Production_Data!",ADDRESS(MATCH(_xlfn.MAXIFS(#REF!,#REF!,"="&amp;Veg_Table[[#This Row],[AUTO_ID]],#REF!,"&lt;"&amp;Veg_Table[[#This Row],[EVM_LAST_EDITED_Day]]),#REF!,0),COLUMN(#REF!),4,1,)))),""),"")</f>
        <v/>
      </c>
      <c r="W1144" s="3" t="str">
        <f ca="1">IF(Veg_Table[[#This Row],[Previous_Prescription]]="","No",IF(Veg_Table[[#This Row],[Previous_Prescription]]=Veg_Table[[#This Row],[PRESCRIP]],"No","Yes"))</f>
        <v>No</v>
      </c>
      <c r="X1144" s="3" t="str">
        <f>IF(Veg_Table[[#This Row],[EVM_LAST_EDITED_Day]]=Veg_Table[[#This Row],[Created_Day]],"New","Old")</f>
        <v>New</v>
      </c>
      <c r="Y1144" s="1">
        <f>IFERROR(IF(FIND("delete",LOWER(Veg_Table[[#This Row],[PI_COMMENTS]]))&gt;=1,1,0),0)</f>
        <v>0</v>
      </c>
      <c r="Z1144" s="1" t="str">
        <f>_xlfn.IFNA(IF(Veg_Table[[#This Row],[EVM_LAST_EDITOR]]="","Yes",VLOOKUP(Veg_Table[[#This Row],[EVM_LAST_EDITOR]],Roster_Table[#All],15,FALSE)),"Yes")</f>
        <v>Yes</v>
      </c>
      <c r="AA114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44" s="1" t="str">
        <f>_xlfn.IFNA(VLOOKUP(Veg_Table[[#This Row],[EVM_LAST_EDITOR]],Roster_Table[#All],3,FALSE),"zAWRR Not in Roster")</f>
        <v>Nicholas</v>
      </c>
      <c r="AC1144" s="1" t="str">
        <f>_xlfn.IFNA(VLOOKUP(Veg_Table[[#This Row],[EVM_LAST_EDITOR]],Roster_Table[#All],2,FALSE),"zAWRR Not in Roster")</f>
        <v>Coleman</v>
      </c>
      <c r="AD1144" s="1" t="str">
        <f>IF(_xlfn.CONCAT(Veg_Table[[#This Row],[First_Name]]," ",Veg_Table[[#This Row],[Last_Name]])="zAWRR Not in Roster zAWRR Not in Roster","zAWRR Not in Roster",_xlfn.CONCAT(Veg_Table[[#This Row],[First_Name]]," ",Veg_Table[[#This Row],[Last_Name]]))</f>
        <v>Nicholas Coleman</v>
      </c>
      <c r="AE1144">
        <v>3225195</v>
      </c>
      <c r="AF1144" t="s">
        <v>5376</v>
      </c>
      <c r="AG1144" t="s">
        <v>93</v>
      </c>
      <c r="AH1144" t="s">
        <v>3444</v>
      </c>
      <c r="AI1144" t="s">
        <v>5377</v>
      </c>
      <c r="AJ1144" t="s">
        <v>36</v>
      </c>
      <c r="AL1144" t="s">
        <v>372</v>
      </c>
      <c r="AM1144" t="s">
        <v>529</v>
      </c>
      <c r="AN1144" t="s">
        <v>25</v>
      </c>
      <c r="AO1144" t="s">
        <v>25</v>
      </c>
      <c r="AP1144">
        <v>10</v>
      </c>
      <c r="AQ1144">
        <v>30</v>
      </c>
      <c r="AR1144" t="s">
        <v>517</v>
      </c>
      <c r="AS1144" t="s">
        <v>55</v>
      </c>
      <c r="AT1144" t="s">
        <v>522</v>
      </c>
      <c r="AV1144" t="s">
        <v>512</v>
      </c>
      <c r="AW1144" t="s">
        <v>5378</v>
      </c>
      <c r="AZ1144"/>
      <c r="BB1144" s="4"/>
      <c r="BD1144" t="s">
        <v>29</v>
      </c>
      <c r="BE1144" t="s">
        <v>25</v>
      </c>
      <c r="BF1144" t="s">
        <v>513</v>
      </c>
      <c r="BI1144" s="3"/>
      <c r="BJ1144" t="s">
        <v>4024</v>
      </c>
      <c r="BK1144" s="30" t="s">
        <v>107</v>
      </c>
      <c r="BL1144" s="3">
        <v>43964.582455717595</v>
      </c>
      <c r="BM1144" t="s">
        <v>31</v>
      </c>
      <c r="BN1144" t="s">
        <v>32</v>
      </c>
      <c r="BP1144" t="s">
        <v>3445</v>
      </c>
      <c r="BQ1144" t="s">
        <v>1025</v>
      </c>
      <c r="BR1144" t="s">
        <v>28</v>
      </c>
      <c r="BS1144" t="s">
        <v>28</v>
      </c>
      <c r="BT1144" t="s">
        <v>107</v>
      </c>
      <c r="BU1144" s="3">
        <v>43964.582455717595</v>
      </c>
      <c r="BV1144" t="s">
        <v>803</v>
      </c>
      <c r="BW1144" s="3">
        <v>43964.596797453705</v>
      </c>
      <c r="BX1144" t="s">
        <v>5379</v>
      </c>
      <c r="CG1144"/>
      <c r="CH1144"/>
      <c r="CI1144"/>
      <c r="CY1144"/>
      <c r="DA1144"/>
      <c r="DF1144"/>
    </row>
    <row r="1145" spans="1:110" x14ac:dyDescent="0.25">
      <c r="A1145" s="1">
        <f>IF(Veg_Table[[#This Row],[VP_STATUS]]="Hold",0,IF(OR(AND(Veg_Table[[#This Row],[PRESCRIP]]="NW_No Work",Veg_Table[[#This Row],[VP_STATUS]]&lt;&gt;"No Work Required Under EVM"),AND(Veg_Table[[#This Row],[VP_STATUS]]="No Work Required Under EVM",Veg_Table[[#This Row],[PRESCRIP]]&lt;&gt;"NW_No Work")),1,0))</f>
        <v>0</v>
      </c>
      <c r="B1145" s="1">
        <f>IF(Veg_Table[[#This Row],[SPECIES]]="",1,0)</f>
        <v>0</v>
      </c>
      <c r="C1145" s="1">
        <f>IF(Veg_Table[[#This Row],[DIAMETER]]="",1,0)</f>
        <v>0</v>
      </c>
      <c r="D1145" s="1">
        <f>IF(Veg_Table[[#This Row],[HEIGHT]]="",1,0)</f>
        <v>0</v>
      </c>
      <c r="E114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45" s="1">
        <f>IF(AND(Veg_Table[[#This Row],[TAT_RESULT]]="ABATE",Veg_Table[[#This Row],[PRESCRIP]]="NW_No Work"),1,0)</f>
        <v>0</v>
      </c>
      <c r="G1145" s="1">
        <f>IF(OR(Veg_Table[[#This Row],[Prescription R-Scale]]="NA",Veg_Table[[#This Row],[Diameter R-Scale]]="NA"),0,IF(Veg_Table[[#This Row],[Diameter R-Scale]]&lt;&gt;Veg_Table[[#This Row],[Prescription R-Scale]],1,0))</f>
        <v>0</v>
      </c>
      <c r="H1145" s="1">
        <f>IF(OR(AND(Veg_Table[[#This Row],[PRESCRIP]]="BC_Br Rmv", Veg_Table[[#This Row],[WOOD_MAN]]&lt;&gt;"Not Needed"),AND(Veg_Table[[#This Row],[PRESCRIP]]="BCS_Br Rmv+Trt", Veg_Table[[#This Row],[WOOD_MAN]]&lt;&gt;"Not Needed")),1,0)</f>
        <v>0</v>
      </c>
      <c r="I1145" s="1">
        <f ca="1">IF(AND(Veg_Table[[#This Row],[Prescription_Changed]]="Yes",Veg_Table[[#This Row],[TAT_RESULT]]=""),1,0)</f>
        <v>0</v>
      </c>
      <c r="J1145" s="1">
        <f ca="1">SUM(Veg_Table[[#This Row],[Prescription and Status do not match]:[Prescription_Edited_And_TAT_Is_Blank]])</f>
        <v>0</v>
      </c>
      <c r="K1145" s="1">
        <f ca="1">IF(Veg_Table[[#This Row],[Sum of Errors]]&gt;0,1,0)</f>
        <v>0</v>
      </c>
      <c r="L1145" s="1">
        <f>1</f>
        <v>1</v>
      </c>
      <c r="M114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145" s="1">
        <f>IF(OR(MID(Veg_Table[[#This Row],[PRESCRIP]],2,1)="1",MID(Veg_Table[[#This Row],[PRESCRIP]],2,1)="2",MID(Veg_Table[[#This Row],[PRESCRIP]],2,1)="3",MID(Veg_Table[[#This Row],[PRESCRIP]],2,1)="4"),_xlfn.NUMBERVALUE(MID(Veg_Table[[#This Row],[PRESCRIP]],2,1)),"NA")</f>
        <v>1</v>
      </c>
      <c r="O1145" s="1">
        <f>WEEKNUM(Veg_Table[[#This Row],[EVM_LAST_EDITED_Day]],2)</f>
        <v>20</v>
      </c>
      <c r="P1145" s="25">
        <f>IFERROR(DATE(YEAR(Veg_Table[[#This Row],[EVM_LAST_EDITED2]]),MONTH(Veg_Table[[#This Row],[EVM_LAST_EDITED2]]),DAY(Veg_Table[[#This Row],[EVM_LAST_EDITED2]])),DATE(2019,1,1))</f>
        <v>43964</v>
      </c>
      <c r="Q1145" s="3">
        <f>VALUE(SUBSTITUTE(Veg_Table[[#This Row],[EVM_LAST_EDITED]],",",""))</f>
        <v>43964.583715601897</v>
      </c>
      <c r="R1145" s="1" t="str">
        <f>_xlfn.IFNA(IF(Veg_Table[[#This Row],[EVM_LAST_EDITOR]]="","zBlank EVM Last Editor",VLOOKUP(Veg_Table[[#This Row],[EVM_LAST_EDITOR]],Roster_Table[#All],4,FALSE)),"zAWRR Not in Roster")</f>
        <v>MBG</v>
      </c>
      <c r="S1145" s="1" t="str">
        <f>_xlfn.IFNA(IF(Veg_Table[[#This Row],[EVM_LAST_EDITOR]]="","zBlank EVM Last Editor",VLOOKUP(Veg_Table[[#This Row],[EVM_LAST_EDITOR]],Roster_Table[#All],16,FALSE)),"zCompany_AWRR not in Roster")</f>
        <v>MBG_Mason, Bruce &amp; Girard</v>
      </c>
      <c r="T1145" s="2">
        <f>IFERROR(DATE(YEAR(Veg_Table[[#This Row],[Created2]]),MONTH(Veg_Table[[#This Row],[Created2]]),DAY(Veg_Table[[#This Row],[Created2]])),DATE(2019,1,1))</f>
        <v>43964</v>
      </c>
      <c r="U1145" s="3">
        <f>VALUE(SUBSTITUTE(Veg_Table[[#This Row],[Created]],",",""))</f>
        <v>43964.583715601897</v>
      </c>
      <c r="V1145" s="3" t="str">
        <f ca="1">IFERROR(_xlfn.IFNA(CELL("contents",INDIRECT(_xlfn.CONCAT("Veg_Table_Production_Data!",ADDRESS(MATCH(_xlfn.MAXIFS(#REF!,#REF!,"="&amp;Veg_Table[[#This Row],[AUTO_ID]],#REF!,"&lt;"&amp;Veg_Table[[#This Row],[EVM_LAST_EDITED_Day]]),#REF!,0),COLUMN(#REF!),4,1,)))),""),"")</f>
        <v/>
      </c>
      <c r="W1145" s="3" t="str">
        <f ca="1">IF(Veg_Table[[#This Row],[Previous_Prescription]]="","No",IF(Veg_Table[[#This Row],[Previous_Prescription]]=Veg_Table[[#This Row],[PRESCRIP]],"No","Yes"))</f>
        <v>No</v>
      </c>
      <c r="X1145" s="3" t="str">
        <f>IF(Veg_Table[[#This Row],[EVM_LAST_EDITED_Day]]=Veg_Table[[#This Row],[Created_Day]],"New","Old")</f>
        <v>New</v>
      </c>
      <c r="Y1145" s="1">
        <f>IFERROR(IF(FIND("delete",LOWER(Veg_Table[[#This Row],[PI_COMMENTS]]))&gt;=1,1,0),0)</f>
        <v>0</v>
      </c>
      <c r="Z1145" s="1" t="str">
        <f>_xlfn.IFNA(IF(Veg_Table[[#This Row],[EVM_LAST_EDITOR]]="","Yes",VLOOKUP(Veg_Table[[#This Row],[EVM_LAST_EDITOR]],Roster_Table[#All],15,FALSE)),"Yes")</f>
        <v>Yes</v>
      </c>
      <c r="AA114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45" s="1" t="str">
        <f>_xlfn.IFNA(VLOOKUP(Veg_Table[[#This Row],[EVM_LAST_EDITOR]],Roster_Table[#All],3,FALSE),"zAWRR Not in Roster")</f>
        <v>Nicholas</v>
      </c>
      <c r="AC1145" s="1" t="str">
        <f>_xlfn.IFNA(VLOOKUP(Veg_Table[[#This Row],[EVM_LAST_EDITOR]],Roster_Table[#All],2,FALSE),"zAWRR Not in Roster")</f>
        <v>Coleman</v>
      </c>
      <c r="AD1145" s="1" t="str">
        <f>IF(_xlfn.CONCAT(Veg_Table[[#This Row],[First_Name]]," ",Veg_Table[[#This Row],[Last_Name]])="zAWRR Not in Roster zAWRR Not in Roster","zAWRR Not in Roster",_xlfn.CONCAT(Veg_Table[[#This Row],[First_Name]]," ",Veg_Table[[#This Row],[Last_Name]]))</f>
        <v>Nicholas Coleman</v>
      </c>
      <c r="AE1145">
        <v>3225200</v>
      </c>
      <c r="AF1145" t="s">
        <v>5944</v>
      </c>
      <c r="AG1145" t="s">
        <v>93</v>
      </c>
      <c r="AH1145" t="s">
        <v>3444</v>
      </c>
      <c r="AI1145" t="s">
        <v>5377</v>
      </c>
      <c r="AJ1145" t="s">
        <v>36</v>
      </c>
      <c r="AL1145" t="s">
        <v>372</v>
      </c>
      <c r="AM1145" t="s">
        <v>529</v>
      </c>
      <c r="AN1145" t="s">
        <v>25</v>
      </c>
      <c r="AO1145" t="s">
        <v>25</v>
      </c>
      <c r="AP1145">
        <v>8</v>
      </c>
      <c r="AQ1145">
        <v>30</v>
      </c>
      <c r="AR1145" t="s">
        <v>517</v>
      </c>
      <c r="AS1145" t="s">
        <v>55</v>
      </c>
      <c r="AT1145" t="s">
        <v>522</v>
      </c>
      <c r="AV1145" t="s">
        <v>512</v>
      </c>
      <c r="AW1145" t="s">
        <v>5367</v>
      </c>
      <c r="AZ1145"/>
      <c r="BB1145" s="4"/>
      <c r="BD1145" t="s">
        <v>29</v>
      </c>
      <c r="BE1145" t="s">
        <v>25</v>
      </c>
      <c r="BF1145" t="s">
        <v>513</v>
      </c>
      <c r="BI1145" s="3"/>
      <c r="BJ1145" t="s">
        <v>4024</v>
      </c>
      <c r="BK1145" s="30" t="s">
        <v>107</v>
      </c>
      <c r="BL1145" s="3">
        <v>43964.583715601853</v>
      </c>
      <c r="BM1145" t="s">
        <v>31</v>
      </c>
      <c r="BN1145" t="s">
        <v>32</v>
      </c>
      <c r="BP1145" t="s">
        <v>3445</v>
      </c>
      <c r="BQ1145" t="s">
        <v>1025</v>
      </c>
      <c r="BR1145" t="s">
        <v>28</v>
      </c>
      <c r="BS1145" t="s">
        <v>28</v>
      </c>
      <c r="BT1145" t="s">
        <v>107</v>
      </c>
      <c r="BU1145" s="3">
        <v>43964.583715601853</v>
      </c>
      <c r="BV1145" t="s">
        <v>803</v>
      </c>
      <c r="BW1145" s="3">
        <v>43964.681087581019</v>
      </c>
      <c r="BX1145" t="s">
        <v>5945</v>
      </c>
      <c r="CG1145"/>
      <c r="CH1145"/>
      <c r="CI1145"/>
      <c r="CY1145"/>
      <c r="DA1145"/>
      <c r="DF1145"/>
    </row>
    <row r="1146" spans="1:110" x14ac:dyDescent="0.25">
      <c r="A1146" s="1">
        <f>IF(Veg_Table[[#This Row],[VP_STATUS]]="Hold",0,IF(OR(AND(Veg_Table[[#This Row],[PRESCRIP]]="NW_No Work",Veg_Table[[#This Row],[VP_STATUS]]&lt;&gt;"No Work Required Under EVM"),AND(Veg_Table[[#This Row],[VP_STATUS]]="No Work Required Under EVM",Veg_Table[[#This Row],[PRESCRIP]]&lt;&gt;"NW_No Work")),1,0))</f>
        <v>0</v>
      </c>
      <c r="B1146" s="1">
        <f>IF(Veg_Table[[#This Row],[SPECIES]]="",1,0)</f>
        <v>0</v>
      </c>
      <c r="C1146" s="1">
        <f>IF(Veg_Table[[#This Row],[DIAMETER]]="",1,0)</f>
        <v>0</v>
      </c>
      <c r="D1146" s="1">
        <f>IF(Veg_Table[[#This Row],[HEIGHT]]="",1,0)</f>
        <v>0</v>
      </c>
      <c r="E114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46" s="1">
        <f>IF(AND(Veg_Table[[#This Row],[TAT_RESULT]]="ABATE",Veg_Table[[#This Row],[PRESCRIP]]="NW_No Work"),1,0)</f>
        <v>0</v>
      </c>
      <c r="G1146" s="1">
        <f>IF(OR(Veg_Table[[#This Row],[Prescription R-Scale]]="NA",Veg_Table[[#This Row],[Diameter R-Scale]]="NA"),0,IF(Veg_Table[[#This Row],[Diameter R-Scale]]&lt;&gt;Veg_Table[[#This Row],[Prescription R-Scale]],1,0))</f>
        <v>0</v>
      </c>
      <c r="H1146" s="1">
        <f>IF(OR(AND(Veg_Table[[#This Row],[PRESCRIP]]="BC_Br Rmv", Veg_Table[[#This Row],[WOOD_MAN]]&lt;&gt;"Not Needed"),AND(Veg_Table[[#This Row],[PRESCRIP]]="BCS_Br Rmv+Trt", Veg_Table[[#This Row],[WOOD_MAN]]&lt;&gt;"Not Needed")),1,0)</f>
        <v>0</v>
      </c>
      <c r="I1146" s="1">
        <f ca="1">IF(AND(Veg_Table[[#This Row],[Prescription_Changed]]="Yes",Veg_Table[[#This Row],[TAT_RESULT]]=""),1,0)</f>
        <v>0</v>
      </c>
      <c r="J1146" s="1">
        <f ca="1">SUM(Veg_Table[[#This Row],[Prescription and Status do not match]:[Prescription_Edited_And_TAT_Is_Blank]])</f>
        <v>0</v>
      </c>
      <c r="K1146" s="1">
        <f ca="1">IF(Veg_Table[[#This Row],[Sum of Errors]]&gt;0,1,0)</f>
        <v>0</v>
      </c>
      <c r="L1146" s="1">
        <f>1</f>
        <v>1</v>
      </c>
      <c r="M114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146" s="1">
        <f>IF(OR(MID(Veg_Table[[#This Row],[PRESCRIP]],2,1)="1",MID(Veg_Table[[#This Row],[PRESCRIP]],2,1)="2",MID(Veg_Table[[#This Row],[PRESCRIP]],2,1)="3",MID(Veg_Table[[#This Row],[PRESCRIP]],2,1)="4"),_xlfn.NUMBERVALUE(MID(Veg_Table[[#This Row],[PRESCRIP]],2,1)),"NA")</f>
        <v>3</v>
      </c>
      <c r="O1146" s="1">
        <f>WEEKNUM(Veg_Table[[#This Row],[EVM_LAST_EDITED_Day]],2)</f>
        <v>20</v>
      </c>
      <c r="P1146" s="25">
        <f>IFERROR(DATE(YEAR(Veg_Table[[#This Row],[EVM_LAST_EDITED2]]),MONTH(Veg_Table[[#This Row],[EVM_LAST_EDITED2]]),DAY(Veg_Table[[#This Row],[EVM_LAST_EDITED2]])),DATE(2019,1,1))</f>
        <v>43964</v>
      </c>
      <c r="Q1146" s="3">
        <f>VALUE(SUBSTITUTE(Veg_Table[[#This Row],[EVM_LAST_EDITED]],",",""))</f>
        <v>43964.5844097222</v>
      </c>
      <c r="R1146" s="1" t="str">
        <f>_xlfn.IFNA(IF(Veg_Table[[#This Row],[EVM_LAST_EDITOR]]="","zBlank EVM Last Editor",VLOOKUP(Veg_Table[[#This Row],[EVM_LAST_EDITOR]],Roster_Table[#All],4,FALSE)),"zAWRR Not in Roster")</f>
        <v>MGE</v>
      </c>
      <c r="S1146" s="1" t="str">
        <f>_xlfn.IFNA(IF(Veg_Table[[#This Row],[EVM_LAST_EDITOR]]="","zBlank EVM Last Editor",VLOOKUP(Veg_Table[[#This Row],[EVM_LAST_EDITOR]],Roster_Table[#All],16,FALSE)),"zCompany_AWRR not in Roster")</f>
        <v>MGE_Mountain G Enterprises</v>
      </c>
      <c r="T1146" s="2">
        <f>IFERROR(DATE(YEAR(Veg_Table[[#This Row],[Created2]]),MONTH(Veg_Table[[#This Row],[Created2]]),DAY(Veg_Table[[#This Row],[Created2]])),DATE(2019,1,1))</f>
        <v>43914</v>
      </c>
      <c r="U1146" s="3">
        <f>VALUE(SUBSTITUTE(Veg_Table[[#This Row],[Created]],",",""))</f>
        <v>43914.625162037002</v>
      </c>
      <c r="V1146" s="3" t="str">
        <f ca="1">IFERROR(_xlfn.IFNA(CELL("contents",INDIRECT(_xlfn.CONCAT("Veg_Table_Production_Data!",ADDRESS(MATCH(_xlfn.MAXIFS(#REF!,#REF!,"="&amp;Veg_Table[[#This Row],[AUTO_ID]],#REF!,"&lt;"&amp;Veg_Table[[#This Row],[EVM_LAST_EDITED_Day]]),#REF!,0),COLUMN(#REF!),4,1,)))),""),"")</f>
        <v/>
      </c>
      <c r="W1146" s="3" t="str">
        <f ca="1">IF(Veg_Table[[#This Row],[Previous_Prescription]]="","No",IF(Veg_Table[[#This Row],[Previous_Prescription]]=Veg_Table[[#This Row],[PRESCRIP]],"No","Yes"))</f>
        <v>No</v>
      </c>
      <c r="X1146" s="3" t="str">
        <f>IF(Veg_Table[[#This Row],[EVM_LAST_EDITED_Day]]=Veg_Table[[#This Row],[Created_Day]],"New","Old")</f>
        <v>Old</v>
      </c>
      <c r="Y1146" s="1">
        <f>IFERROR(IF(FIND("delete",LOWER(Veg_Table[[#This Row],[PI_COMMENTS]]))&gt;=1,1,0),0)</f>
        <v>0</v>
      </c>
      <c r="Z1146" s="1" t="str">
        <f>_xlfn.IFNA(IF(Veg_Table[[#This Row],[EVM_LAST_EDITOR]]="","Yes",VLOOKUP(Veg_Table[[#This Row],[EVM_LAST_EDITOR]],Roster_Table[#All],15,FALSE)),"Yes")</f>
        <v>Yes</v>
      </c>
      <c r="AA114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46" s="1" t="str">
        <f>_xlfn.IFNA(VLOOKUP(Veg_Table[[#This Row],[EVM_LAST_EDITOR]],Roster_Table[#All],3,FALSE),"zAWRR Not in Roster")</f>
        <v>Tyler</v>
      </c>
      <c r="AC1146" s="1" t="str">
        <f>_xlfn.IFNA(VLOOKUP(Veg_Table[[#This Row],[EVM_LAST_EDITOR]],Roster_Table[#All],2,FALSE),"zAWRR Not in Roster")</f>
        <v>Rey</v>
      </c>
      <c r="AD1146" s="1" t="str">
        <f>IF(_xlfn.CONCAT(Veg_Table[[#This Row],[First_Name]]," ",Veg_Table[[#This Row],[Last_Name]])="zAWRR Not in Roster zAWRR Not in Roster","zAWRR Not in Roster",_xlfn.CONCAT(Veg_Table[[#This Row],[First_Name]]," ",Veg_Table[[#This Row],[Last_Name]]))</f>
        <v>Tyler Rey</v>
      </c>
      <c r="AE1146">
        <v>2947543</v>
      </c>
      <c r="AF1146" t="s">
        <v>5373</v>
      </c>
      <c r="AG1146" t="s">
        <v>93</v>
      </c>
      <c r="AH1146" t="s">
        <v>1823</v>
      </c>
      <c r="AI1146" t="s">
        <v>1550</v>
      </c>
      <c r="AJ1146" t="s">
        <v>36</v>
      </c>
      <c r="AL1146" t="s">
        <v>22</v>
      </c>
      <c r="AM1146" t="s">
        <v>38</v>
      </c>
      <c r="AN1146" t="s">
        <v>25</v>
      </c>
      <c r="AO1146" t="s">
        <v>25</v>
      </c>
      <c r="AP1146">
        <v>29</v>
      </c>
      <c r="AQ1146">
        <v>125</v>
      </c>
      <c r="AR1146" t="s">
        <v>514</v>
      </c>
      <c r="AS1146" t="s">
        <v>51</v>
      </c>
      <c r="AT1146" t="s">
        <v>26</v>
      </c>
      <c r="AV1146" t="s">
        <v>512</v>
      </c>
      <c r="AW1146" t="s">
        <v>5374</v>
      </c>
      <c r="AZ1146"/>
      <c r="BB1146" s="4"/>
      <c r="BD1146" t="s">
        <v>29</v>
      </c>
      <c r="BE1146" t="s">
        <v>25</v>
      </c>
      <c r="BF1146" t="s">
        <v>513</v>
      </c>
      <c r="BI1146" s="3"/>
      <c r="BK1146" s="30" t="s">
        <v>166</v>
      </c>
      <c r="BL1146" s="3">
        <v>43964.584409722222</v>
      </c>
      <c r="BM1146" t="s">
        <v>31</v>
      </c>
      <c r="BN1146" t="s">
        <v>32</v>
      </c>
      <c r="BP1146" t="s">
        <v>1824</v>
      </c>
      <c r="BQ1146" t="s">
        <v>1025</v>
      </c>
      <c r="BR1146" t="s">
        <v>28</v>
      </c>
      <c r="BS1146" t="s">
        <v>28</v>
      </c>
      <c r="BT1146" t="s">
        <v>166</v>
      </c>
      <c r="BU1146" s="3">
        <v>43914.625162037039</v>
      </c>
      <c r="BV1146" t="s">
        <v>803</v>
      </c>
      <c r="BW1146" s="3">
        <v>43964.648524930555</v>
      </c>
      <c r="BX1146" t="s">
        <v>5375</v>
      </c>
      <c r="CG1146"/>
      <c r="CH1146"/>
      <c r="CI1146"/>
      <c r="CY1146"/>
      <c r="DA1146"/>
      <c r="DF1146"/>
    </row>
    <row r="1147" spans="1:110" x14ac:dyDescent="0.25">
      <c r="A1147" s="1">
        <f>IF(Veg_Table[[#This Row],[VP_STATUS]]="Hold",0,IF(OR(AND(Veg_Table[[#This Row],[PRESCRIP]]="NW_No Work",Veg_Table[[#This Row],[VP_STATUS]]&lt;&gt;"No Work Required Under EVM"),AND(Veg_Table[[#This Row],[VP_STATUS]]="No Work Required Under EVM",Veg_Table[[#This Row],[PRESCRIP]]&lt;&gt;"NW_No Work")),1,0))</f>
        <v>0</v>
      </c>
      <c r="B1147" s="1">
        <f>IF(Veg_Table[[#This Row],[SPECIES]]="",1,0)</f>
        <v>0</v>
      </c>
      <c r="C1147" s="1">
        <f>IF(Veg_Table[[#This Row],[DIAMETER]]="",1,0)</f>
        <v>0</v>
      </c>
      <c r="D1147" s="1">
        <f>IF(Veg_Table[[#This Row],[HEIGHT]]="",1,0)</f>
        <v>0</v>
      </c>
      <c r="E114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47" s="1">
        <f>IF(AND(Veg_Table[[#This Row],[TAT_RESULT]]="ABATE",Veg_Table[[#This Row],[PRESCRIP]]="NW_No Work"),1,0)</f>
        <v>0</v>
      </c>
      <c r="G1147" s="1">
        <f>IF(OR(Veg_Table[[#This Row],[Prescription R-Scale]]="NA",Veg_Table[[#This Row],[Diameter R-Scale]]="NA"),0,IF(Veg_Table[[#This Row],[Diameter R-Scale]]&lt;&gt;Veg_Table[[#This Row],[Prescription R-Scale]],1,0))</f>
        <v>0</v>
      </c>
      <c r="H1147" s="1">
        <f>IF(OR(AND(Veg_Table[[#This Row],[PRESCRIP]]="BC_Br Rmv", Veg_Table[[#This Row],[WOOD_MAN]]&lt;&gt;"Not Needed"),AND(Veg_Table[[#This Row],[PRESCRIP]]="BCS_Br Rmv+Trt", Veg_Table[[#This Row],[WOOD_MAN]]&lt;&gt;"Not Needed")),1,0)</f>
        <v>0</v>
      </c>
      <c r="I1147" s="1">
        <f ca="1">IF(AND(Veg_Table[[#This Row],[Prescription_Changed]]="Yes",Veg_Table[[#This Row],[TAT_RESULT]]=""),1,0)</f>
        <v>0</v>
      </c>
      <c r="J1147" s="1">
        <f ca="1">SUM(Veg_Table[[#This Row],[Prescription and Status do not match]:[Prescription_Edited_And_TAT_Is_Blank]])</f>
        <v>0</v>
      </c>
      <c r="K1147" s="1">
        <f ca="1">IF(Veg_Table[[#This Row],[Sum of Errors]]&gt;0,1,0)</f>
        <v>0</v>
      </c>
      <c r="L1147" s="1">
        <f>1</f>
        <v>1</v>
      </c>
      <c r="M114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147" s="1">
        <f>IF(OR(MID(Veg_Table[[#This Row],[PRESCRIP]],2,1)="1",MID(Veg_Table[[#This Row],[PRESCRIP]],2,1)="2",MID(Veg_Table[[#This Row],[PRESCRIP]],2,1)="3",MID(Veg_Table[[#This Row],[PRESCRIP]],2,1)="4"),_xlfn.NUMBERVALUE(MID(Veg_Table[[#This Row],[PRESCRIP]],2,1)),"NA")</f>
        <v>3</v>
      </c>
      <c r="O1147" s="1">
        <f>WEEKNUM(Veg_Table[[#This Row],[EVM_LAST_EDITED_Day]],2)</f>
        <v>20</v>
      </c>
      <c r="P1147" s="25">
        <f>IFERROR(DATE(YEAR(Veg_Table[[#This Row],[EVM_LAST_EDITED2]]),MONTH(Veg_Table[[#This Row],[EVM_LAST_EDITED2]]),DAY(Veg_Table[[#This Row],[EVM_LAST_EDITED2]])),DATE(2019,1,1))</f>
        <v>43964</v>
      </c>
      <c r="Q1147" s="3">
        <f>VALUE(SUBSTITUTE(Veg_Table[[#This Row],[EVM_LAST_EDITED]],",",""))</f>
        <v>43964.584705775502</v>
      </c>
      <c r="R1147" s="1" t="str">
        <f>_xlfn.IFNA(IF(Veg_Table[[#This Row],[EVM_LAST_EDITOR]]="","zBlank EVM Last Editor",VLOOKUP(Veg_Table[[#This Row],[EVM_LAST_EDITOR]],Roster_Table[#All],4,FALSE)),"zAWRR Not in Roster")</f>
        <v>zAWRR Not in Roster</v>
      </c>
      <c r="S1147" s="1" t="str">
        <f>_xlfn.IFNA(IF(Veg_Table[[#This Row],[EVM_LAST_EDITOR]]="","zBlank EVM Last Editor",VLOOKUP(Veg_Table[[#This Row],[EVM_LAST_EDITOR]],Roster_Table[#All],16,FALSE)),"zCompany_AWRR not in Roster")</f>
        <v>zCompany_AWRR not in Roster</v>
      </c>
      <c r="T1147" s="2">
        <f>IFERROR(DATE(YEAR(Veg_Table[[#This Row],[Created2]]),MONTH(Veg_Table[[#This Row],[Created2]]),DAY(Veg_Table[[#This Row],[Created2]])),DATE(2019,1,1))</f>
        <v>0</v>
      </c>
      <c r="U1147" s="3">
        <f>VALUE(SUBSTITUTE(Veg_Table[[#This Row],[Created]],",",""))</f>
        <v>0.70833333333333304</v>
      </c>
      <c r="V1147" s="3" t="str">
        <f ca="1">IFERROR(_xlfn.IFNA(CELL("contents",INDIRECT(_xlfn.CONCAT("Veg_Table_Production_Data!",ADDRESS(MATCH(_xlfn.MAXIFS(#REF!,#REF!,"="&amp;Veg_Table[[#This Row],[AUTO_ID]],#REF!,"&lt;"&amp;Veg_Table[[#This Row],[EVM_LAST_EDITED_Day]]),#REF!,0),COLUMN(#REF!),4,1,)))),""),"")</f>
        <v/>
      </c>
      <c r="W1147" s="3" t="str">
        <f ca="1">IF(Veg_Table[[#This Row],[Previous_Prescription]]="","No",IF(Veg_Table[[#This Row],[Previous_Prescription]]=Veg_Table[[#This Row],[PRESCRIP]],"No","Yes"))</f>
        <v>No</v>
      </c>
      <c r="X1147" s="3" t="str">
        <f>IF(Veg_Table[[#This Row],[EVM_LAST_EDITED_Day]]=Veg_Table[[#This Row],[Created_Day]],"New","Old")</f>
        <v>Old</v>
      </c>
      <c r="Y1147" s="1">
        <f>IFERROR(IF(FIND("delete",LOWER(Veg_Table[[#This Row],[PI_COMMENTS]]))&gt;=1,1,0),0)</f>
        <v>0</v>
      </c>
      <c r="Z1147" s="1" t="str">
        <f>_xlfn.IFNA(IF(Veg_Table[[#This Row],[EVM_LAST_EDITOR]]="","Yes",VLOOKUP(Veg_Table[[#This Row],[EVM_LAST_EDITOR]],Roster_Table[#All],15,FALSE)),"Yes")</f>
        <v>Yes</v>
      </c>
      <c r="AA114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47" s="1" t="str">
        <f>_xlfn.IFNA(VLOOKUP(Veg_Table[[#This Row],[EVM_LAST_EDITOR]],Roster_Table[#All],3,FALSE),"zAWRR Not in Roster")</f>
        <v>zAWRR Not in Roster</v>
      </c>
      <c r="AC1147" s="1" t="str">
        <f>_xlfn.IFNA(VLOOKUP(Veg_Table[[#This Row],[EVM_LAST_EDITOR]],Roster_Table[#All],2,FALSE),"zAWRR Not in Roster")</f>
        <v>zAWRR Not in Roster</v>
      </c>
      <c r="AD1147" s="1" t="str">
        <f>IF(_xlfn.CONCAT(Veg_Table[[#This Row],[First_Name]]," ",Veg_Table[[#This Row],[Last_Name]])="zAWRR Not in Roster zAWRR Not in Roster","zAWRR Not in Roster",_xlfn.CONCAT(Veg_Table[[#This Row],[First_Name]]," ",Veg_Table[[#This Row],[Last_Name]]))</f>
        <v>zAWRR Not in Roster</v>
      </c>
      <c r="AE1147">
        <v>1758789</v>
      </c>
      <c r="AF1147" t="s">
        <v>2024</v>
      </c>
      <c r="AG1147" t="s">
        <v>30</v>
      </c>
      <c r="AH1147" t="s">
        <v>775</v>
      </c>
      <c r="AI1147" t="s">
        <v>776</v>
      </c>
      <c r="AJ1147" t="s">
        <v>820</v>
      </c>
      <c r="AK1147" t="s">
        <v>28</v>
      </c>
      <c r="AL1147" t="s">
        <v>371</v>
      </c>
      <c r="AM1147" t="s">
        <v>38</v>
      </c>
      <c r="AN1147" t="s">
        <v>25</v>
      </c>
      <c r="AO1147" t="s">
        <v>25</v>
      </c>
      <c r="AP1147">
        <v>28</v>
      </c>
      <c r="AQ1147">
        <v>85</v>
      </c>
      <c r="AR1147" t="s">
        <v>514</v>
      </c>
      <c r="AS1147" t="s">
        <v>51</v>
      </c>
      <c r="AT1147" t="s">
        <v>515</v>
      </c>
      <c r="AU1147" t="s">
        <v>25</v>
      </c>
      <c r="AV1147" t="s">
        <v>519</v>
      </c>
      <c r="AW1147" t="s">
        <v>2025</v>
      </c>
      <c r="AX1147" t="s">
        <v>534</v>
      </c>
      <c r="AY1147" t="s">
        <v>28</v>
      </c>
      <c r="AZ1147">
        <v>5650734</v>
      </c>
      <c r="BA1147" t="s">
        <v>51</v>
      </c>
      <c r="BB1147" s="4">
        <v>43929.607548877313</v>
      </c>
      <c r="BD1147" t="s">
        <v>29</v>
      </c>
      <c r="BF1147" t="s">
        <v>28</v>
      </c>
      <c r="BG1147" t="s">
        <v>534</v>
      </c>
      <c r="BH1147" t="s">
        <v>28</v>
      </c>
      <c r="BI1147" s="3">
        <v>43964</v>
      </c>
      <c r="BJ1147" t="s">
        <v>52</v>
      </c>
      <c r="BK1147" s="30" t="s">
        <v>1293</v>
      </c>
      <c r="BL1147" s="3">
        <v>43964.584705775465</v>
      </c>
      <c r="BM1147" t="s">
        <v>31</v>
      </c>
      <c r="BN1147" t="s">
        <v>32</v>
      </c>
      <c r="BO1147" t="s">
        <v>1300</v>
      </c>
      <c r="BP1147" t="s">
        <v>1301</v>
      </c>
      <c r="BQ1147" t="s">
        <v>826</v>
      </c>
      <c r="BR1147" t="s">
        <v>28</v>
      </c>
      <c r="BS1147" t="s">
        <v>28</v>
      </c>
      <c r="BT1147" t="s">
        <v>209</v>
      </c>
      <c r="BU1147" s="3">
        <v>0.70833333333333326</v>
      </c>
      <c r="BV1147" t="s">
        <v>803</v>
      </c>
      <c r="BW1147" s="3">
        <v>43964.648229166669</v>
      </c>
      <c r="BX1147" t="s">
        <v>2026</v>
      </c>
      <c r="CG1147"/>
      <c r="CH1147"/>
      <c r="CI1147"/>
      <c r="CY1147"/>
      <c r="DA1147"/>
      <c r="DF1147"/>
    </row>
    <row r="1148" spans="1:110" x14ac:dyDescent="0.25">
      <c r="A1148" s="1">
        <f>IF(Veg_Table[[#This Row],[VP_STATUS]]="Hold",0,IF(OR(AND(Veg_Table[[#This Row],[PRESCRIP]]="NW_No Work",Veg_Table[[#This Row],[VP_STATUS]]&lt;&gt;"No Work Required Under EVM"),AND(Veg_Table[[#This Row],[VP_STATUS]]="No Work Required Under EVM",Veg_Table[[#This Row],[PRESCRIP]]&lt;&gt;"NW_No Work")),1,0))</f>
        <v>0</v>
      </c>
      <c r="B1148" s="1">
        <f>IF(Veg_Table[[#This Row],[SPECIES]]="",1,0)</f>
        <v>0</v>
      </c>
      <c r="C1148" s="1">
        <f>IF(Veg_Table[[#This Row],[DIAMETER]]="",1,0)</f>
        <v>0</v>
      </c>
      <c r="D1148" s="1">
        <f>IF(Veg_Table[[#This Row],[HEIGHT]]="",1,0)</f>
        <v>0</v>
      </c>
      <c r="E114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48" s="1">
        <f>IF(AND(Veg_Table[[#This Row],[TAT_RESULT]]="ABATE",Veg_Table[[#This Row],[PRESCRIP]]="NW_No Work"),1,0)</f>
        <v>0</v>
      </c>
      <c r="G1148" s="1">
        <f>IF(OR(Veg_Table[[#This Row],[Prescription R-Scale]]="NA",Veg_Table[[#This Row],[Diameter R-Scale]]="NA"),0,IF(Veg_Table[[#This Row],[Diameter R-Scale]]&lt;&gt;Veg_Table[[#This Row],[Prescription R-Scale]],1,0))</f>
        <v>0</v>
      </c>
      <c r="H1148" s="1">
        <f>IF(OR(AND(Veg_Table[[#This Row],[PRESCRIP]]="BC_Br Rmv", Veg_Table[[#This Row],[WOOD_MAN]]&lt;&gt;"Not Needed"),AND(Veg_Table[[#This Row],[PRESCRIP]]="BCS_Br Rmv+Trt", Veg_Table[[#This Row],[WOOD_MAN]]&lt;&gt;"Not Needed")),1,0)</f>
        <v>0</v>
      </c>
      <c r="I1148" s="1">
        <f ca="1">IF(AND(Veg_Table[[#This Row],[Prescription_Changed]]="Yes",Veg_Table[[#This Row],[TAT_RESULT]]=""),1,0)</f>
        <v>0</v>
      </c>
      <c r="J1148" s="1">
        <f ca="1">SUM(Veg_Table[[#This Row],[Prescription and Status do not match]:[Prescription_Edited_And_TAT_Is_Blank]])</f>
        <v>0</v>
      </c>
      <c r="K1148" s="1">
        <f ca="1">IF(Veg_Table[[#This Row],[Sum of Errors]]&gt;0,1,0)</f>
        <v>0</v>
      </c>
      <c r="L1148" s="1">
        <f>1</f>
        <v>1</v>
      </c>
      <c r="M114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1148" s="1">
        <f>IF(OR(MID(Veg_Table[[#This Row],[PRESCRIP]],2,1)="1",MID(Veg_Table[[#This Row],[PRESCRIP]],2,1)="2",MID(Veg_Table[[#This Row],[PRESCRIP]],2,1)="3",MID(Veg_Table[[#This Row],[PRESCRIP]],2,1)="4"),_xlfn.NUMBERVALUE(MID(Veg_Table[[#This Row],[PRESCRIP]],2,1)),"NA")</f>
        <v>4</v>
      </c>
      <c r="O1148" s="1">
        <f>WEEKNUM(Veg_Table[[#This Row],[EVM_LAST_EDITED_Day]],2)</f>
        <v>20</v>
      </c>
      <c r="P1148" s="25">
        <f>IFERROR(DATE(YEAR(Veg_Table[[#This Row],[EVM_LAST_EDITED2]]),MONTH(Veg_Table[[#This Row],[EVM_LAST_EDITED2]]),DAY(Veg_Table[[#This Row],[EVM_LAST_EDITED2]])),DATE(2019,1,1))</f>
        <v>43964</v>
      </c>
      <c r="Q1148" s="3">
        <f>VALUE(SUBSTITUTE(Veg_Table[[#This Row],[EVM_LAST_EDITED]],",",""))</f>
        <v>43964.585254629601</v>
      </c>
      <c r="R1148" s="1" t="str">
        <f>_xlfn.IFNA(IF(Veg_Table[[#This Row],[EVM_LAST_EDITOR]]="","zBlank EVM Last Editor",VLOOKUP(Veg_Table[[#This Row],[EVM_LAST_EDITOR]],Roster_Table[#All],4,FALSE)),"zAWRR Not in Roster")</f>
        <v>MGE</v>
      </c>
      <c r="S1148" s="1" t="str">
        <f>_xlfn.IFNA(IF(Veg_Table[[#This Row],[EVM_LAST_EDITOR]]="","zBlank EVM Last Editor",VLOOKUP(Veg_Table[[#This Row],[EVM_LAST_EDITOR]],Roster_Table[#All],16,FALSE)),"zCompany_AWRR not in Roster")</f>
        <v>MGE_Mountain G Enterprises</v>
      </c>
      <c r="T1148" s="2">
        <f>IFERROR(DATE(YEAR(Veg_Table[[#This Row],[Created2]]),MONTH(Veg_Table[[#This Row],[Created2]]),DAY(Veg_Table[[#This Row],[Created2]])),DATE(2019,1,1))</f>
        <v>43964</v>
      </c>
      <c r="U1148" s="3">
        <f>VALUE(SUBSTITUTE(Veg_Table[[#This Row],[Created]],",",""))</f>
        <v>43964.585254629601</v>
      </c>
      <c r="V1148" s="3" t="str">
        <f ca="1">IFERROR(_xlfn.IFNA(CELL("contents",INDIRECT(_xlfn.CONCAT("Veg_Table_Production_Data!",ADDRESS(MATCH(_xlfn.MAXIFS(#REF!,#REF!,"="&amp;Veg_Table[[#This Row],[AUTO_ID]],#REF!,"&lt;"&amp;Veg_Table[[#This Row],[EVM_LAST_EDITED_Day]]),#REF!,0),COLUMN(#REF!),4,1,)))),""),"")</f>
        <v/>
      </c>
      <c r="W1148" s="3" t="str">
        <f ca="1">IF(Veg_Table[[#This Row],[Previous_Prescription]]="","No",IF(Veg_Table[[#This Row],[Previous_Prescription]]=Veg_Table[[#This Row],[PRESCRIP]],"No","Yes"))</f>
        <v>No</v>
      </c>
      <c r="X1148" s="3" t="str">
        <f>IF(Veg_Table[[#This Row],[EVM_LAST_EDITED_Day]]=Veg_Table[[#This Row],[Created_Day]],"New","Old")</f>
        <v>New</v>
      </c>
      <c r="Y1148" s="1">
        <f>IFERROR(IF(FIND("delete",LOWER(Veg_Table[[#This Row],[PI_COMMENTS]]))&gt;=1,1,0),0)</f>
        <v>0</v>
      </c>
      <c r="Z1148" s="1" t="str">
        <f>_xlfn.IFNA(IF(Veg_Table[[#This Row],[EVM_LAST_EDITOR]]="","Yes",VLOOKUP(Veg_Table[[#This Row],[EVM_LAST_EDITOR]],Roster_Table[#All],15,FALSE)),"Yes")</f>
        <v>Yes</v>
      </c>
      <c r="AA114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48" s="1" t="str">
        <f>_xlfn.IFNA(VLOOKUP(Veg_Table[[#This Row],[EVM_LAST_EDITOR]],Roster_Table[#All],3,FALSE),"zAWRR Not in Roster")</f>
        <v>Andrew</v>
      </c>
      <c r="AC1148" s="1" t="str">
        <f>_xlfn.IFNA(VLOOKUP(Veg_Table[[#This Row],[EVM_LAST_EDITOR]],Roster_Table[#All],2,FALSE),"zAWRR Not in Roster")</f>
        <v>Withers</v>
      </c>
      <c r="AD1148" s="1" t="str">
        <f>IF(_xlfn.CONCAT(Veg_Table[[#This Row],[First_Name]]," ",Veg_Table[[#This Row],[Last_Name]])="zAWRR Not in Roster zAWRR Not in Roster","zAWRR Not in Roster",_xlfn.CONCAT(Veg_Table[[#This Row],[First_Name]]," ",Veg_Table[[#This Row],[Last_Name]]))</f>
        <v>Andrew Withers</v>
      </c>
      <c r="AE1148">
        <v>3228765</v>
      </c>
      <c r="AF1148" t="s">
        <v>7273</v>
      </c>
      <c r="AG1148" t="s">
        <v>93</v>
      </c>
      <c r="AH1148" t="s">
        <v>5390</v>
      </c>
      <c r="AI1148" t="s">
        <v>5391</v>
      </c>
      <c r="AJ1148" t="s">
        <v>36</v>
      </c>
      <c r="AL1148" t="s">
        <v>22</v>
      </c>
      <c r="AM1148" t="s">
        <v>23</v>
      </c>
      <c r="AN1148" t="s">
        <v>25</v>
      </c>
      <c r="AO1148" t="s">
        <v>25</v>
      </c>
      <c r="AP1148">
        <v>54</v>
      </c>
      <c r="AQ1148">
        <v>55</v>
      </c>
      <c r="AR1148" t="s">
        <v>514</v>
      </c>
      <c r="AS1148" t="s">
        <v>57</v>
      </c>
      <c r="AT1148" t="s">
        <v>522</v>
      </c>
      <c r="AV1148" t="s">
        <v>512</v>
      </c>
      <c r="AW1148" t="s">
        <v>7274</v>
      </c>
      <c r="AZ1148"/>
      <c r="BB1148" s="4"/>
      <c r="BD1148" t="s">
        <v>29</v>
      </c>
      <c r="BE1148" t="s">
        <v>25</v>
      </c>
      <c r="BF1148" t="s">
        <v>513</v>
      </c>
      <c r="BI1148" s="3"/>
      <c r="BJ1148" t="s">
        <v>5424</v>
      </c>
      <c r="BK1148" s="30" t="s">
        <v>176</v>
      </c>
      <c r="BL1148" s="3">
        <v>43964.58525462963</v>
      </c>
      <c r="BM1148" t="s">
        <v>31</v>
      </c>
      <c r="BN1148" t="s">
        <v>32</v>
      </c>
      <c r="BP1148" t="s">
        <v>5393</v>
      </c>
      <c r="BQ1148" t="s">
        <v>1025</v>
      </c>
      <c r="BR1148" t="s">
        <v>28</v>
      </c>
      <c r="BS1148" t="s">
        <v>28</v>
      </c>
      <c r="BT1148" t="s">
        <v>176</v>
      </c>
      <c r="BU1148" s="3">
        <v>43964.58525462963</v>
      </c>
      <c r="BV1148" t="s">
        <v>803</v>
      </c>
      <c r="BW1148" s="3">
        <v>43965.597601655092</v>
      </c>
      <c r="BX1148" t="s">
        <v>7275</v>
      </c>
      <c r="CG1148"/>
      <c r="CH1148"/>
      <c r="CI1148"/>
      <c r="CY1148"/>
      <c r="DA1148"/>
      <c r="DF1148"/>
    </row>
    <row r="1149" spans="1:110" x14ac:dyDescent="0.25">
      <c r="A1149" s="1">
        <f>IF(Veg_Table[[#This Row],[VP_STATUS]]="Hold",0,IF(OR(AND(Veg_Table[[#This Row],[PRESCRIP]]="NW_No Work",Veg_Table[[#This Row],[VP_STATUS]]&lt;&gt;"No Work Required Under EVM"),AND(Veg_Table[[#This Row],[VP_STATUS]]="No Work Required Under EVM",Veg_Table[[#This Row],[PRESCRIP]]&lt;&gt;"NW_No Work")),1,0))</f>
        <v>0</v>
      </c>
      <c r="B1149" s="1">
        <f>IF(Veg_Table[[#This Row],[SPECIES]]="",1,0)</f>
        <v>0</v>
      </c>
      <c r="C1149" s="1">
        <f>IF(Veg_Table[[#This Row],[DIAMETER]]="",1,0)</f>
        <v>0</v>
      </c>
      <c r="D1149" s="1">
        <f>IF(Veg_Table[[#This Row],[HEIGHT]]="",1,0)</f>
        <v>0</v>
      </c>
      <c r="E114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49" s="1">
        <f>IF(AND(Veg_Table[[#This Row],[TAT_RESULT]]="ABATE",Veg_Table[[#This Row],[PRESCRIP]]="NW_No Work"),1,0)</f>
        <v>0</v>
      </c>
      <c r="G1149" s="1">
        <f>IF(OR(Veg_Table[[#This Row],[Prescription R-Scale]]="NA",Veg_Table[[#This Row],[Diameter R-Scale]]="NA"),0,IF(Veg_Table[[#This Row],[Diameter R-Scale]]&lt;&gt;Veg_Table[[#This Row],[Prescription R-Scale]],1,0))</f>
        <v>0</v>
      </c>
      <c r="H1149" s="1">
        <f>IF(OR(AND(Veg_Table[[#This Row],[PRESCRIP]]="BC_Br Rmv", Veg_Table[[#This Row],[WOOD_MAN]]&lt;&gt;"Not Needed"),AND(Veg_Table[[#This Row],[PRESCRIP]]="BCS_Br Rmv+Trt", Veg_Table[[#This Row],[WOOD_MAN]]&lt;&gt;"Not Needed")),1,0)</f>
        <v>0</v>
      </c>
      <c r="I1149" s="1">
        <f ca="1">IF(AND(Veg_Table[[#This Row],[Prescription_Changed]]="Yes",Veg_Table[[#This Row],[TAT_RESULT]]=""),1,0)</f>
        <v>0</v>
      </c>
      <c r="J1149" s="1">
        <f ca="1">SUM(Veg_Table[[#This Row],[Prescription and Status do not match]:[Prescription_Edited_And_TAT_Is_Blank]])</f>
        <v>0</v>
      </c>
      <c r="K1149" s="1">
        <f ca="1">IF(Veg_Table[[#This Row],[Sum of Errors]]&gt;0,1,0)</f>
        <v>0</v>
      </c>
      <c r="L1149" s="1">
        <f>1</f>
        <v>1</v>
      </c>
      <c r="M1149"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149" s="1" t="str">
        <f>IF(OR(MID(Veg_Table[[#This Row],[PRESCRIP]],2,1)="1",MID(Veg_Table[[#This Row],[PRESCRIP]],2,1)="2",MID(Veg_Table[[#This Row],[PRESCRIP]],2,1)="3",MID(Veg_Table[[#This Row],[PRESCRIP]],2,1)="4"),_xlfn.NUMBERVALUE(MID(Veg_Table[[#This Row],[PRESCRIP]],2,1)),"NA")</f>
        <v>NA</v>
      </c>
      <c r="O1149" s="1">
        <f>WEEKNUM(Veg_Table[[#This Row],[EVM_LAST_EDITED_Day]],2)</f>
        <v>20</v>
      </c>
      <c r="P1149" s="25">
        <f>IFERROR(DATE(YEAR(Veg_Table[[#This Row],[EVM_LAST_EDITED2]]),MONTH(Veg_Table[[#This Row],[EVM_LAST_EDITED2]]),DAY(Veg_Table[[#This Row],[EVM_LAST_EDITED2]])),DATE(2019,1,1))</f>
        <v>43964</v>
      </c>
      <c r="Q1149" s="3">
        <f>VALUE(SUBSTITUTE(Veg_Table[[#This Row],[EVM_LAST_EDITED]],",",""))</f>
        <v>43964.586006944402</v>
      </c>
      <c r="R1149" s="1" t="str">
        <f>_xlfn.IFNA(IF(Veg_Table[[#This Row],[EVM_LAST_EDITOR]]="","zBlank EVM Last Editor",VLOOKUP(Veg_Table[[#This Row],[EVM_LAST_EDITOR]],Roster_Table[#All],4,FALSE)),"zAWRR Not in Roster")</f>
        <v>FCO</v>
      </c>
      <c r="S1149" s="1" t="str">
        <f>_xlfn.IFNA(IF(Veg_Table[[#This Row],[EVM_LAST_EDITOR]]="","zBlank EVM Last Editor",VLOOKUP(Veg_Table[[#This Row],[EVM_LAST_EDITOR]],Roster_Table[#All],16,FALSE)),"zCompany_AWRR not in Roster")</f>
        <v>FCO_Forester’s Co-op</v>
      </c>
      <c r="T1149" s="2">
        <f>IFERROR(DATE(YEAR(Veg_Table[[#This Row],[Created2]]),MONTH(Veg_Table[[#This Row],[Created2]]),DAY(Veg_Table[[#This Row],[Created2]])),DATE(2019,1,1))</f>
        <v>43879</v>
      </c>
      <c r="U1149" s="3">
        <f>VALUE(SUBSTITUTE(Veg_Table[[#This Row],[Created]],",",""))</f>
        <v>43879.572083333303</v>
      </c>
      <c r="V1149" s="3" t="str">
        <f ca="1">IFERROR(_xlfn.IFNA(CELL("contents",INDIRECT(_xlfn.CONCAT("Veg_Table_Production_Data!",ADDRESS(MATCH(_xlfn.MAXIFS(#REF!,#REF!,"="&amp;Veg_Table[[#This Row],[AUTO_ID]],#REF!,"&lt;"&amp;Veg_Table[[#This Row],[EVM_LAST_EDITED_Day]]),#REF!,0),COLUMN(#REF!),4,1,)))),""),"")</f>
        <v/>
      </c>
      <c r="W1149" s="3" t="str">
        <f ca="1">IF(Veg_Table[[#This Row],[Previous_Prescription]]="","No",IF(Veg_Table[[#This Row],[Previous_Prescription]]=Veg_Table[[#This Row],[PRESCRIP]],"No","Yes"))</f>
        <v>No</v>
      </c>
      <c r="X1149" s="3" t="str">
        <f>IF(Veg_Table[[#This Row],[EVM_LAST_EDITED_Day]]=Veg_Table[[#This Row],[Created_Day]],"New","Old")</f>
        <v>Old</v>
      </c>
      <c r="Y1149" s="1">
        <f>IFERROR(IF(FIND("delete",LOWER(Veg_Table[[#This Row],[PI_COMMENTS]]))&gt;=1,1,0),0)</f>
        <v>0</v>
      </c>
      <c r="Z1149" s="1" t="str">
        <f>_xlfn.IFNA(IF(Veg_Table[[#This Row],[EVM_LAST_EDITOR]]="","Yes",VLOOKUP(Veg_Table[[#This Row],[EVM_LAST_EDITOR]],Roster_Table[#All],15,FALSE)),"Yes")</f>
        <v>Yes</v>
      </c>
      <c r="AA114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49" s="1" t="str">
        <f>_xlfn.IFNA(VLOOKUP(Veg_Table[[#This Row],[EVM_LAST_EDITOR]],Roster_Table[#All],3,FALSE),"zAWRR Not in Roster")</f>
        <v>Sierra</v>
      </c>
      <c r="AC1149" s="1" t="str">
        <f>_xlfn.IFNA(VLOOKUP(Veg_Table[[#This Row],[EVM_LAST_EDITOR]],Roster_Table[#All],2,FALSE),"zAWRR Not in Roster")</f>
        <v>Monroe</v>
      </c>
      <c r="AD1149" s="1" t="str">
        <f>IF(_xlfn.CONCAT(Veg_Table[[#This Row],[First_Name]]," ",Veg_Table[[#This Row],[Last_Name]])="zAWRR Not in Roster zAWRR Not in Roster","zAWRR Not in Roster",_xlfn.CONCAT(Veg_Table[[#This Row],[First_Name]]," ",Veg_Table[[#This Row],[Last_Name]]))</f>
        <v>Sierra Monroe</v>
      </c>
      <c r="AE1149">
        <v>1779556</v>
      </c>
      <c r="AF1149" t="s">
        <v>5048</v>
      </c>
      <c r="AG1149" t="s">
        <v>30</v>
      </c>
      <c r="AH1149" t="s">
        <v>5015</v>
      </c>
      <c r="AI1149" t="s">
        <v>5016</v>
      </c>
      <c r="AJ1149" t="s">
        <v>21</v>
      </c>
      <c r="AL1149" t="s">
        <v>22</v>
      </c>
      <c r="AM1149" t="s">
        <v>40</v>
      </c>
      <c r="AN1149" t="s">
        <v>25</v>
      </c>
      <c r="AO1149" t="s">
        <v>25</v>
      </c>
      <c r="AP1149">
        <v>8</v>
      </c>
      <c r="AQ1149">
        <v>40</v>
      </c>
      <c r="AR1149" t="s">
        <v>511</v>
      </c>
      <c r="AS1149" t="s">
        <v>24</v>
      </c>
      <c r="AT1149" t="s">
        <v>26</v>
      </c>
      <c r="AU1149" t="s">
        <v>25</v>
      </c>
      <c r="AV1149" t="s">
        <v>512</v>
      </c>
      <c r="AW1149" t="s">
        <v>5049</v>
      </c>
      <c r="AZ1149"/>
      <c r="BB1149" s="4"/>
      <c r="BD1149" t="s">
        <v>29</v>
      </c>
      <c r="BI1149" s="3"/>
      <c r="BJ1149" t="s">
        <v>3497</v>
      </c>
      <c r="BK1149" s="30" t="s">
        <v>518</v>
      </c>
      <c r="BL1149" s="3">
        <v>43964.586006944446</v>
      </c>
      <c r="BM1149" t="s">
        <v>31</v>
      </c>
      <c r="BN1149" t="s">
        <v>32</v>
      </c>
      <c r="BO1149" t="s">
        <v>5019</v>
      </c>
      <c r="BP1149" t="s">
        <v>5020</v>
      </c>
      <c r="BQ1149" t="s">
        <v>826</v>
      </c>
      <c r="BR1149" t="s">
        <v>28</v>
      </c>
      <c r="BS1149" t="s">
        <v>28</v>
      </c>
      <c r="BT1149" t="s">
        <v>156</v>
      </c>
      <c r="BU1149" s="3">
        <v>43879.572083333333</v>
      </c>
      <c r="BV1149" t="s">
        <v>803</v>
      </c>
      <c r="BW1149" s="3">
        <v>43964.648442708334</v>
      </c>
      <c r="BX1149" t="s">
        <v>5050</v>
      </c>
      <c r="CG1149"/>
      <c r="CH1149"/>
      <c r="CI1149"/>
      <c r="CY1149"/>
      <c r="DA1149"/>
      <c r="DF1149"/>
    </row>
    <row r="1150" spans="1:110" x14ac:dyDescent="0.25">
      <c r="A1150" s="1">
        <f>IF(Veg_Table[[#This Row],[VP_STATUS]]="Hold",0,IF(OR(AND(Veg_Table[[#This Row],[PRESCRIP]]="NW_No Work",Veg_Table[[#This Row],[VP_STATUS]]&lt;&gt;"No Work Required Under EVM"),AND(Veg_Table[[#This Row],[VP_STATUS]]="No Work Required Under EVM",Veg_Table[[#This Row],[PRESCRIP]]&lt;&gt;"NW_No Work")),1,0))</f>
        <v>0</v>
      </c>
      <c r="B1150" s="1">
        <f>IF(Veg_Table[[#This Row],[SPECIES]]="",1,0)</f>
        <v>0</v>
      </c>
      <c r="C1150" s="1">
        <f>IF(Veg_Table[[#This Row],[DIAMETER]]="",1,0)</f>
        <v>0</v>
      </c>
      <c r="D1150" s="1">
        <f>IF(Veg_Table[[#This Row],[HEIGHT]]="",1,0)</f>
        <v>0</v>
      </c>
      <c r="E115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50" s="1">
        <f>IF(AND(Veg_Table[[#This Row],[TAT_RESULT]]="ABATE",Veg_Table[[#This Row],[PRESCRIP]]="NW_No Work"),1,0)</f>
        <v>0</v>
      </c>
      <c r="G1150" s="1">
        <f>IF(OR(Veg_Table[[#This Row],[Prescription R-Scale]]="NA",Veg_Table[[#This Row],[Diameter R-Scale]]="NA"),0,IF(Veg_Table[[#This Row],[Diameter R-Scale]]&lt;&gt;Veg_Table[[#This Row],[Prescription R-Scale]],1,0))</f>
        <v>0</v>
      </c>
      <c r="H1150" s="1">
        <f>IF(OR(AND(Veg_Table[[#This Row],[PRESCRIP]]="BC_Br Rmv", Veg_Table[[#This Row],[WOOD_MAN]]&lt;&gt;"Not Needed"),AND(Veg_Table[[#This Row],[PRESCRIP]]="BCS_Br Rmv+Trt", Veg_Table[[#This Row],[WOOD_MAN]]&lt;&gt;"Not Needed")),1,0)</f>
        <v>0</v>
      </c>
      <c r="I1150" s="1">
        <f ca="1">IF(AND(Veg_Table[[#This Row],[Prescription_Changed]]="Yes",Veg_Table[[#This Row],[TAT_RESULT]]=""),1,0)</f>
        <v>0</v>
      </c>
      <c r="J1150" s="1">
        <f ca="1">SUM(Veg_Table[[#This Row],[Prescription and Status do not match]:[Prescription_Edited_And_TAT_Is_Blank]])</f>
        <v>0</v>
      </c>
      <c r="K1150" s="1">
        <f ca="1">IF(Veg_Table[[#This Row],[Sum of Errors]]&gt;0,1,0)</f>
        <v>0</v>
      </c>
      <c r="L1150" s="1">
        <f>1</f>
        <v>1</v>
      </c>
      <c r="M115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150" s="1">
        <f>IF(OR(MID(Veg_Table[[#This Row],[PRESCRIP]],2,1)="1",MID(Veg_Table[[#This Row],[PRESCRIP]],2,1)="2",MID(Veg_Table[[#This Row],[PRESCRIP]],2,1)="3",MID(Veg_Table[[#This Row],[PRESCRIP]],2,1)="4"),_xlfn.NUMBERVALUE(MID(Veg_Table[[#This Row],[PRESCRIP]],2,1)),"NA")</f>
        <v>1</v>
      </c>
      <c r="O1150" s="1">
        <f>WEEKNUM(Veg_Table[[#This Row],[EVM_LAST_EDITED_Day]],2)</f>
        <v>20</v>
      </c>
      <c r="P1150" s="25">
        <f>IFERROR(DATE(YEAR(Veg_Table[[#This Row],[EVM_LAST_EDITED2]]),MONTH(Veg_Table[[#This Row],[EVM_LAST_EDITED2]]),DAY(Veg_Table[[#This Row],[EVM_LAST_EDITED2]])),DATE(2019,1,1))</f>
        <v>43964</v>
      </c>
      <c r="Q1150" s="3">
        <f>VALUE(SUBSTITUTE(Veg_Table[[#This Row],[EVM_LAST_EDITED]],",",""))</f>
        <v>43964.586437951402</v>
      </c>
      <c r="R1150" s="1" t="str">
        <f>_xlfn.IFNA(IF(Veg_Table[[#This Row],[EVM_LAST_EDITOR]]="","zBlank EVM Last Editor",VLOOKUP(Veg_Table[[#This Row],[EVM_LAST_EDITOR]],Roster_Table[#All],4,FALSE)),"zAWRR Not in Roster")</f>
        <v>zAWRR Not in Roster</v>
      </c>
      <c r="S1150" s="1" t="str">
        <f>_xlfn.IFNA(IF(Veg_Table[[#This Row],[EVM_LAST_EDITOR]]="","zBlank EVM Last Editor",VLOOKUP(Veg_Table[[#This Row],[EVM_LAST_EDITOR]],Roster_Table[#All],16,FALSE)),"zCompany_AWRR not in Roster")</f>
        <v>zCompany_AWRR not in Roster</v>
      </c>
      <c r="T1150" s="2">
        <f>IFERROR(DATE(YEAR(Veg_Table[[#This Row],[Created2]]),MONTH(Veg_Table[[#This Row],[Created2]]),DAY(Veg_Table[[#This Row],[Created2]])),DATE(2019,1,1))</f>
        <v>43910</v>
      </c>
      <c r="U1150" s="3">
        <f>VALUE(SUBSTITUTE(Veg_Table[[#This Row],[Created]],",",""))</f>
        <v>43910.491826990699</v>
      </c>
      <c r="V1150" s="3" t="str">
        <f ca="1">IFERROR(_xlfn.IFNA(CELL("contents",INDIRECT(_xlfn.CONCAT("Veg_Table_Production_Data!",ADDRESS(MATCH(_xlfn.MAXIFS(#REF!,#REF!,"="&amp;Veg_Table[[#This Row],[AUTO_ID]],#REF!,"&lt;"&amp;Veg_Table[[#This Row],[EVM_LAST_EDITED_Day]]),#REF!,0),COLUMN(#REF!),4,1,)))),""),"")</f>
        <v/>
      </c>
      <c r="W1150" s="3" t="str">
        <f ca="1">IF(Veg_Table[[#This Row],[Previous_Prescription]]="","No",IF(Veg_Table[[#This Row],[Previous_Prescription]]=Veg_Table[[#This Row],[PRESCRIP]],"No","Yes"))</f>
        <v>No</v>
      </c>
      <c r="X1150" s="3" t="str">
        <f>IF(Veg_Table[[#This Row],[EVM_LAST_EDITED_Day]]=Veg_Table[[#This Row],[Created_Day]],"New","Old")</f>
        <v>Old</v>
      </c>
      <c r="Y1150" s="1">
        <f>IFERROR(IF(FIND("delete",LOWER(Veg_Table[[#This Row],[PI_COMMENTS]]))&gt;=1,1,0),0)</f>
        <v>0</v>
      </c>
      <c r="Z1150" s="1" t="str">
        <f>_xlfn.IFNA(IF(Veg_Table[[#This Row],[EVM_LAST_EDITOR]]="","Yes",VLOOKUP(Veg_Table[[#This Row],[EVM_LAST_EDITOR]],Roster_Table[#All],15,FALSE)),"Yes")</f>
        <v>Yes</v>
      </c>
      <c r="AA115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50" s="1" t="str">
        <f>_xlfn.IFNA(VLOOKUP(Veg_Table[[#This Row],[EVM_LAST_EDITOR]],Roster_Table[#All],3,FALSE),"zAWRR Not in Roster")</f>
        <v>zAWRR Not in Roster</v>
      </c>
      <c r="AC1150" s="1" t="str">
        <f>_xlfn.IFNA(VLOOKUP(Veg_Table[[#This Row],[EVM_LAST_EDITOR]],Roster_Table[#All],2,FALSE),"zAWRR Not in Roster")</f>
        <v>zAWRR Not in Roster</v>
      </c>
      <c r="AD1150" s="1" t="str">
        <f>IF(_xlfn.CONCAT(Veg_Table[[#This Row],[First_Name]]," ",Veg_Table[[#This Row],[Last_Name]])="zAWRR Not in Roster zAWRR Not in Roster","zAWRR Not in Roster",_xlfn.CONCAT(Veg_Table[[#This Row],[First_Name]]," ",Veg_Table[[#This Row],[Last_Name]]))</f>
        <v>zAWRR Not in Roster</v>
      </c>
      <c r="AE1150">
        <v>2938648</v>
      </c>
      <c r="AF1150" t="s">
        <v>1318</v>
      </c>
      <c r="AG1150" t="s">
        <v>30</v>
      </c>
      <c r="AH1150" t="s">
        <v>775</v>
      </c>
      <c r="AI1150" t="s">
        <v>776</v>
      </c>
      <c r="AJ1150" t="s">
        <v>820</v>
      </c>
      <c r="AL1150" t="s">
        <v>371</v>
      </c>
      <c r="AM1150" t="s">
        <v>34</v>
      </c>
      <c r="AN1150" t="s">
        <v>25</v>
      </c>
      <c r="AO1150" t="s">
        <v>25</v>
      </c>
      <c r="AP1150">
        <v>5</v>
      </c>
      <c r="AQ1150">
        <v>20</v>
      </c>
      <c r="AR1150" t="s">
        <v>511</v>
      </c>
      <c r="AS1150" t="s">
        <v>55</v>
      </c>
      <c r="AT1150" t="s">
        <v>515</v>
      </c>
      <c r="AV1150" t="s">
        <v>519</v>
      </c>
      <c r="AW1150" t="s">
        <v>1319</v>
      </c>
      <c r="AX1150" t="s">
        <v>534</v>
      </c>
      <c r="AZ1150">
        <v>5650718</v>
      </c>
      <c r="BA1150" t="s">
        <v>55</v>
      </c>
      <c r="BB1150" s="4">
        <v>43929.564310868052</v>
      </c>
      <c r="BC1150" t="s">
        <v>1774</v>
      </c>
      <c r="BD1150" t="s">
        <v>29</v>
      </c>
      <c r="BE1150" t="s">
        <v>25</v>
      </c>
      <c r="BF1150" t="s">
        <v>513</v>
      </c>
      <c r="BG1150" t="s">
        <v>534</v>
      </c>
      <c r="BI1150" s="3">
        <v>43964</v>
      </c>
      <c r="BK1150" s="30" t="s">
        <v>1293</v>
      </c>
      <c r="BL1150" s="3">
        <v>43964.586437951388</v>
      </c>
      <c r="BM1150" t="s">
        <v>31</v>
      </c>
      <c r="BN1150" t="s">
        <v>32</v>
      </c>
      <c r="BP1150" t="s">
        <v>1301</v>
      </c>
      <c r="BQ1150" t="s">
        <v>826</v>
      </c>
      <c r="BR1150" t="s">
        <v>28</v>
      </c>
      <c r="BS1150" t="s">
        <v>28</v>
      </c>
      <c r="BT1150" t="s">
        <v>400</v>
      </c>
      <c r="BU1150" s="3">
        <v>43910.491826990743</v>
      </c>
      <c r="BV1150" t="s">
        <v>803</v>
      </c>
      <c r="BW1150" s="3">
        <v>43964.648364050925</v>
      </c>
      <c r="BX1150" t="s">
        <v>1320</v>
      </c>
      <c r="CG1150"/>
      <c r="CH1150"/>
      <c r="CI1150"/>
      <c r="CY1150"/>
      <c r="DA1150"/>
      <c r="DF1150"/>
    </row>
    <row r="1151" spans="1:110" x14ac:dyDescent="0.25">
      <c r="A1151" s="1">
        <f>IF(Veg_Table[[#This Row],[VP_STATUS]]="Hold",0,IF(OR(AND(Veg_Table[[#This Row],[PRESCRIP]]="NW_No Work",Veg_Table[[#This Row],[VP_STATUS]]&lt;&gt;"No Work Required Under EVM"),AND(Veg_Table[[#This Row],[VP_STATUS]]="No Work Required Under EVM",Veg_Table[[#This Row],[PRESCRIP]]&lt;&gt;"NW_No Work")),1,0))</f>
        <v>0</v>
      </c>
      <c r="B1151" s="1">
        <f>IF(Veg_Table[[#This Row],[SPECIES]]="",1,0)</f>
        <v>0</v>
      </c>
      <c r="C1151" s="1">
        <f>IF(Veg_Table[[#This Row],[DIAMETER]]="",1,0)</f>
        <v>0</v>
      </c>
      <c r="D1151" s="1">
        <f>IF(Veg_Table[[#This Row],[HEIGHT]]="",1,0)</f>
        <v>0</v>
      </c>
      <c r="E115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51" s="1">
        <f>IF(AND(Veg_Table[[#This Row],[TAT_RESULT]]="ABATE",Veg_Table[[#This Row],[PRESCRIP]]="NW_No Work"),1,0)</f>
        <v>0</v>
      </c>
      <c r="G1151" s="1">
        <f>IF(OR(Veg_Table[[#This Row],[Prescription R-Scale]]="NA",Veg_Table[[#This Row],[Diameter R-Scale]]="NA"),0,IF(Veg_Table[[#This Row],[Diameter R-Scale]]&lt;&gt;Veg_Table[[#This Row],[Prescription R-Scale]],1,0))</f>
        <v>0</v>
      </c>
      <c r="H1151" s="1">
        <f>IF(OR(AND(Veg_Table[[#This Row],[PRESCRIP]]="BC_Br Rmv", Veg_Table[[#This Row],[WOOD_MAN]]&lt;&gt;"Not Needed"),AND(Veg_Table[[#This Row],[PRESCRIP]]="BCS_Br Rmv+Trt", Veg_Table[[#This Row],[WOOD_MAN]]&lt;&gt;"Not Needed")),1,0)</f>
        <v>0</v>
      </c>
      <c r="I1151" s="1">
        <f ca="1">IF(AND(Veg_Table[[#This Row],[Prescription_Changed]]="Yes",Veg_Table[[#This Row],[TAT_RESULT]]=""),1,0)</f>
        <v>0</v>
      </c>
      <c r="J1151" s="1">
        <f ca="1">SUM(Veg_Table[[#This Row],[Prescription and Status do not match]:[Prescription_Edited_And_TAT_Is_Blank]])</f>
        <v>0</v>
      </c>
      <c r="K1151" s="1">
        <f ca="1">IF(Veg_Table[[#This Row],[Sum of Errors]]&gt;0,1,0)</f>
        <v>0</v>
      </c>
      <c r="L1151" s="1">
        <f>1</f>
        <v>1</v>
      </c>
      <c r="M115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151" s="1">
        <f>IF(OR(MID(Veg_Table[[#This Row],[PRESCRIP]],2,1)="1",MID(Veg_Table[[#This Row],[PRESCRIP]],2,1)="2",MID(Veg_Table[[#This Row],[PRESCRIP]],2,1)="3",MID(Veg_Table[[#This Row],[PRESCRIP]],2,1)="4"),_xlfn.NUMBERVALUE(MID(Veg_Table[[#This Row],[PRESCRIP]],2,1)),"NA")</f>
        <v>1</v>
      </c>
      <c r="O1151" s="1">
        <f>WEEKNUM(Veg_Table[[#This Row],[EVM_LAST_EDITED_Day]],2)</f>
        <v>20</v>
      </c>
      <c r="P1151" s="25">
        <f>IFERROR(DATE(YEAR(Veg_Table[[#This Row],[EVM_LAST_EDITED2]]),MONTH(Veg_Table[[#This Row],[EVM_LAST_EDITED2]]),DAY(Veg_Table[[#This Row],[EVM_LAST_EDITED2]])),DATE(2019,1,1))</f>
        <v>43964</v>
      </c>
      <c r="Q1151" s="3">
        <f>VALUE(SUBSTITUTE(Veg_Table[[#This Row],[EVM_LAST_EDITED]],",",""))</f>
        <v>43964.586843888901</v>
      </c>
      <c r="R1151" s="1" t="str">
        <f>_xlfn.IFNA(IF(Veg_Table[[#This Row],[EVM_LAST_EDITOR]]="","zBlank EVM Last Editor",VLOOKUP(Veg_Table[[#This Row],[EVM_LAST_EDITOR]],Roster_Table[#All],4,FALSE)),"zAWRR Not in Roster")</f>
        <v>MBG</v>
      </c>
      <c r="S1151" s="1" t="str">
        <f>_xlfn.IFNA(IF(Veg_Table[[#This Row],[EVM_LAST_EDITOR]]="","zBlank EVM Last Editor",VLOOKUP(Veg_Table[[#This Row],[EVM_LAST_EDITOR]],Roster_Table[#All],16,FALSE)),"zCompany_AWRR not in Roster")</f>
        <v>MBG_Mason, Bruce &amp; Girard</v>
      </c>
      <c r="T1151" s="2">
        <f>IFERROR(DATE(YEAR(Veg_Table[[#This Row],[Created2]]),MONTH(Veg_Table[[#This Row],[Created2]]),DAY(Veg_Table[[#This Row],[Created2]])),DATE(2019,1,1))</f>
        <v>43964</v>
      </c>
      <c r="U1151" s="3">
        <f>VALUE(SUBSTITUTE(Veg_Table[[#This Row],[Created]],",",""))</f>
        <v>43964.586843888901</v>
      </c>
      <c r="V1151" s="3" t="str">
        <f ca="1">IFERROR(_xlfn.IFNA(CELL("contents",INDIRECT(_xlfn.CONCAT("Veg_Table_Production_Data!",ADDRESS(MATCH(_xlfn.MAXIFS(#REF!,#REF!,"="&amp;Veg_Table[[#This Row],[AUTO_ID]],#REF!,"&lt;"&amp;Veg_Table[[#This Row],[EVM_LAST_EDITED_Day]]),#REF!,0),COLUMN(#REF!),4,1,)))),""),"")</f>
        <v/>
      </c>
      <c r="W1151" s="3" t="str">
        <f ca="1">IF(Veg_Table[[#This Row],[Previous_Prescription]]="","No",IF(Veg_Table[[#This Row],[Previous_Prescription]]=Veg_Table[[#This Row],[PRESCRIP]],"No","Yes"))</f>
        <v>No</v>
      </c>
      <c r="X1151" s="3" t="str">
        <f>IF(Veg_Table[[#This Row],[EVM_LAST_EDITED_Day]]=Veg_Table[[#This Row],[Created_Day]],"New","Old")</f>
        <v>New</v>
      </c>
      <c r="Y1151" s="1">
        <f>IFERROR(IF(FIND("delete",LOWER(Veg_Table[[#This Row],[PI_COMMENTS]]))&gt;=1,1,0),0)</f>
        <v>0</v>
      </c>
      <c r="Z1151" s="1" t="str">
        <f>_xlfn.IFNA(IF(Veg_Table[[#This Row],[EVM_LAST_EDITOR]]="","Yes",VLOOKUP(Veg_Table[[#This Row],[EVM_LAST_EDITOR]],Roster_Table[#All],15,FALSE)),"Yes")</f>
        <v>Yes</v>
      </c>
      <c r="AA115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51" s="1" t="str">
        <f>_xlfn.IFNA(VLOOKUP(Veg_Table[[#This Row],[EVM_LAST_EDITOR]],Roster_Table[#All],3,FALSE),"zAWRR Not in Roster")</f>
        <v>Nicholas</v>
      </c>
      <c r="AC1151" s="1" t="str">
        <f>_xlfn.IFNA(VLOOKUP(Veg_Table[[#This Row],[EVM_LAST_EDITOR]],Roster_Table[#All],2,FALSE),"zAWRR Not in Roster")</f>
        <v>Coleman</v>
      </c>
      <c r="AD1151" s="1" t="str">
        <f>IF(_xlfn.CONCAT(Veg_Table[[#This Row],[First_Name]]," ",Veg_Table[[#This Row],[Last_Name]])="zAWRR Not in Roster zAWRR Not in Roster","zAWRR Not in Roster",_xlfn.CONCAT(Veg_Table[[#This Row],[First_Name]]," ",Veg_Table[[#This Row],[Last_Name]]))</f>
        <v>Nicholas Coleman</v>
      </c>
      <c r="AE1151">
        <v>3225241</v>
      </c>
      <c r="AF1151" t="s">
        <v>5946</v>
      </c>
      <c r="AG1151" t="s">
        <v>93</v>
      </c>
      <c r="AH1151" t="s">
        <v>3444</v>
      </c>
      <c r="AI1151" t="s">
        <v>5377</v>
      </c>
      <c r="AJ1151" t="s">
        <v>36</v>
      </c>
      <c r="AL1151" t="s">
        <v>372</v>
      </c>
      <c r="AM1151" t="s">
        <v>529</v>
      </c>
      <c r="AN1151" t="s">
        <v>25</v>
      </c>
      <c r="AO1151" t="s">
        <v>25</v>
      </c>
      <c r="AP1151">
        <v>7</v>
      </c>
      <c r="AQ1151">
        <v>35</v>
      </c>
      <c r="AR1151" t="s">
        <v>511</v>
      </c>
      <c r="AS1151" t="s">
        <v>55</v>
      </c>
      <c r="AT1151" t="s">
        <v>522</v>
      </c>
      <c r="AV1151" t="s">
        <v>512</v>
      </c>
      <c r="AW1151" t="s">
        <v>5372</v>
      </c>
      <c r="AZ1151"/>
      <c r="BB1151" s="4"/>
      <c r="BD1151" t="s">
        <v>29</v>
      </c>
      <c r="BE1151" t="s">
        <v>25</v>
      </c>
      <c r="BF1151" t="s">
        <v>513</v>
      </c>
      <c r="BI1151" s="3"/>
      <c r="BJ1151" t="s">
        <v>27</v>
      </c>
      <c r="BK1151" s="30" t="s">
        <v>107</v>
      </c>
      <c r="BL1151" s="3">
        <v>43964.586843888887</v>
      </c>
      <c r="BM1151" t="s">
        <v>31</v>
      </c>
      <c r="BN1151" t="s">
        <v>32</v>
      </c>
      <c r="BP1151" t="s">
        <v>3445</v>
      </c>
      <c r="BQ1151" t="s">
        <v>1025</v>
      </c>
      <c r="BR1151" t="s">
        <v>28</v>
      </c>
      <c r="BS1151" t="s">
        <v>28</v>
      </c>
      <c r="BT1151" t="s">
        <v>107</v>
      </c>
      <c r="BU1151" s="3">
        <v>43964.586843888887</v>
      </c>
      <c r="BV1151" t="s">
        <v>803</v>
      </c>
      <c r="BW1151" s="3">
        <v>43964.681087581019</v>
      </c>
      <c r="BX1151" t="s">
        <v>5947</v>
      </c>
      <c r="CG1151"/>
      <c r="CH1151"/>
      <c r="CI1151"/>
      <c r="CY1151"/>
      <c r="DA1151"/>
      <c r="DF1151"/>
    </row>
    <row r="1152" spans="1:110" x14ac:dyDescent="0.25">
      <c r="A1152" s="1">
        <f>IF(Veg_Table[[#This Row],[VP_STATUS]]="Hold",0,IF(OR(AND(Veg_Table[[#This Row],[PRESCRIP]]="NW_No Work",Veg_Table[[#This Row],[VP_STATUS]]&lt;&gt;"No Work Required Under EVM"),AND(Veg_Table[[#This Row],[VP_STATUS]]="No Work Required Under EVM",Veg_Table[[#This Row],[PRESCRIP]]&lt;&gt;"NW_No Work")),1,0))</f>
        <v>0</v>
      </c>
      <c r="B1152" s="1">
        <f>IF(Veg_Table[[#This Row],[SPECIES]]="",1,0)</f>
        <v>0</v>
      </c>
      <c r="C1152" s="1">
        <f>IF(Veg_Table[[#This Row],[DIAMETER]]="",1,0)</f>
        <v>0</v>
      </c>
      <c r="D1152" s="1">
        <f>IF(Veg_Table[[#This Row],[HEIGHT]]="",1,0)</f>
        <v>0</v>
      </c>
      <c r="E115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52" s="1">
        <f>IF(AND(Veg_Table[[#This Row],[TAT_RESULT]]="ABATE",Veg_Table[[#This Row],[PRESCRIP]]="NW_No Work"),1,0)</f>
        <v>0</v>
      </c>
      <c r="G1152" s="1">
        <f>IF(OR(Veg_Table[[#This Row],[Prescription R-Scale]]="NA",Veg_Table[[#This Row],[Diameter R-Scale]]="NA"),0,IF(Veg_Table[[#This Row],[Diameter R-Scale]]&lt;&gt;Veg_Table[[#This Row],[Prescription R-Scale]],1,0))</f>
        <v>0</v>
      </c>
      <c r="H1152" s="1">
        <f>IF(OR(AND(Veg_Table[[#This Row],[PRESCRIP]]="BC_Br Rmv", Veg_Table[[#This Row],[WOOD_MAN]]&lt;&gt;"Not Needed"),AND(Veg_Table[[#This Row],[PRESCRIP]]="BCS_Br Rmv+Trt", Veg_Table[[#This Row],[WOOD_MAN]]&lt;&gt;"Not Needed")),1,0)</f>
        <v>0</v>
      </c>
      <c r="I1152" s="1">
        <f ca="1">IF(AND(Veg_Table[[#This Row],[Prescription_Changed]]="Yes",Veg_Table[[#This Row],[TAT_RESULT]]=""),1,0)</f>
        <v>0</v>
      </c>
      <c r="J1152" s="1">
        <f ca="1">SUM(Veg_Table[[#This Row],[Prescription and Status do not match]:[Prescription_Edited_And_TAT_Is_Blank]])</f>
        <v>0</v>
      </c>
      <c r="K1152" s="1">
        <f ca="1">IF(Veg_Table[[#This Row],[Sum of Errors]]&gt;0,1,0)</f>
        <v>0</v>
      </c>
      <c r="L1152" s="1">
        <f>1</f>
        <v>1</v>
      </c>
      <c r="M115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152" s="1">
        <f>IF(OR(MID(Veg_Table[[#This Row],[PRESCRIP]],2,1)="1",MID(Veg_Table[[#This Row],[PRESCRIP]],2,1)="2",MID(Veg_Table[[#This Row],[PRESCRIP]],2,1)="3",MID(Veg_Table[[#This Row],[PRESCRIP]],2,1)="4"),_xlfn.NUMBERVALUE(MID(Veg_Table[[#This Row],[PRESCRIP]],2,1)),"NA")</f>
        <v>2</v>
      </c>
      <c r="O1152" s="1">
        <f>WEEKNUM(Veg_Table[[#This Row],[EVM_LAST_EDITED_Day]],2)</f>
        <v>20</v>
      </c>
      <c r="P1152" s="25">
        <f>IFERROR(DATE(YEAR(Veg_Table[[#This Row],[EVM_LAST_EDITED2]]),MONTH(Veg_Table[[#This Row],[EVM_LAST_EDITED2]]),DAY(Veg_Table[[#This Row],[EVM_LAST_EDITED2]])),DATE(2019,1,1))</f>
        <v>43964</v>
      </c>
      <c r="Q1152" s="3">
        <f>VALUE(SUBSTITUTE(Veg_Table[[#This Row],[EVM_LAST_EDITED]],",",""))</f>
        <v>43964.5883217593</v>
      </c>
      <c r="R1152" s="1" t="str">
        <f>_xlfn.IFNA(IF(Veg_Table[[#This Row],[EVM_LAST_EDITOR]]="","zBlank EVM Last Editor",VLOOKUP(Veg_Table[[#This Row],[EVM_LAST_EDITOR]],Roster_Table[#All],4,FALSE)),"zAWRR Not in Roster")</f>
        <v>MGE</v>
      </c>
      <c r="S1152" s="1" t="str">
        <f>_xlfn.IFNA(IF(Veg_Table[[#This Row],[EVM_LAST_EDITOR]]="","zBlank EVM Last Editor",VLOOKUP(Veg_Table[[#This Row],[EVM_LAST_EDITOR]],Roster_Table[#All],16,FALSE)),"zCompany_AWRR not in Roster")</f>
        <v>MGE_Mountain G Enterprises</v>
      </c>
      <c r="T1152" s="2">
        <f>IFERROR(DATE(YEAR(Veg_Table[[#This Row],[Created2]]),MONTH(Veg_Table[[#This Row],[Created2]]),DAY(Veg_Table[[#This Row],[Created2]])),DATE(2019,1,1))</f>
        <v>43964</v>
      </c>
      <c r="U1152" s="3">
        <f>VALUE(SUBSTITUTE(Veg_Table[[#This Row],[Created]],",",""))</f>
        <v>43964.5883217593</v>
      </c>
      <c r="V1152" s="3" t="str">
        <f ca="1">IFERROR(_xlfn.IFNA(CELL("contents",INDIRECT(_xlfn.CONCAT("Veg_Table_Production_Data!",ADDRESS(MATCH(_xlfn.MAXIFS(#REF!,#REF!,"="&amp;Veg_Table[[#This Row],[AUTO_ID]],#REF!,"&lt;"&amp;Veg_Table[[#This Row],[EVM_LAST_EDITED_Day]]),#REF!,0),COLUMN(#REF!),4,1,)))),""),"")</f>
        <v/>
      </c>
      <c r="W1152" s="3" t="str">
        <f ca="1">IF(Veg_Table[[#This Row],[Previous_Prescription]]="","No",IF(Veg_Table[[#This Row],[Previous_Prescription]]=Veg_Table[[#This Row],[PRESCRIP]],"No","Yes"))</f>
        <v>No</v>
      </c>
      <c r="X1152" s="3" t="str">
        <f>IF(Veg_Table[[#This Row],[EVM_LAST_EDITED_Day]]=Veg_Table[[#This Row],[Created_Day]],"New","Old")</f>
        <v>New</v>
      </c>
      <c r="Y1152" s="1">
        <f>IFERROR(IF(FIND("delete",LOWER(Veg_Table[[#This Row],[PI_COMMENTS]]))&gt;=1,1,0),0)</f>
        <v>0</v>
      </c>
      <c r="Z1152" s="1" t="str">
        <f>_xlfn.IFNA(IF(Veg_Table[[#This Row],[EVM_LAST_EDITOR]]="","Yes",VLOOKUP(Veg_Table[[#This Row],[EVM_LAST_EDITOR]],Roster_Table[#All],15,FALSE)),"Yes")</f>
        <v>Yes</v>
      </c>
      <c r="AA115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52" s="1" t="str">
        <f>_xlfn.IFNA(VLOOKUP(Veg_Table[[#This Row],[EVM_LAST_EDITOR]],Roster_Table[#All],3,FALSE),"zAWRR Not in Roster")</f>
        <v>Tyler</v>
      </c>
      <c r="AC1152" s="1" t="str">
        <f>_xlfn.IFNA(VLOOKUP(Veg_Table[[#This Row],[EVM_LAST_EDITOR]],Roster_Table[#All],2,FALSE),"zAWRR Not in Roster")</f>
        <v>Rey</v>
      </c>
      <c r="AD1152" s="1" t="str">
        <f>IF(_xlfn.CONCAT(Veg_Table[[#This Row],[First_Name]]," ",Veg_Table[[#This Row],[Last_Name]])="zAWRR Not in Roster zAWRR Not in Roster","zAWRR Not in Roster",_xlfn.CONCAT(Veg_Table[[#This Row],[First_Name]]," ",Veg_Table[[#This Row],[Last_Name]]))</f>
        <v>Tyler Rey</v>
      </c>
      <c r="AE1152">
        <v>3225874</v>
      </c>
      <c r="AF1152" t="s">
        <v>5976</v>
      </c>
      <c r="AG1152" t="s">
        <v>93</v>
      </c>
      <c r="AH1152" t="s">
        <v>1823</v>
      </c>
      <c r="AI1152" t="s">
        <v>1550</v>
      </c>
      <c r="AJ1152" t="s">
        <v>36</v>
      </c>
      <c r="AL1152" t="s">
        <v>22</v>
      </c>
      <c r="AM1152" t="s">
        <v>38</v>
      </c>
      <c r="AN1152" t="s">
        <v>25</v>
      </c>
      <c r="AO1152" t="s">
        <v>25</v>
      </c>
      <c r="AP1152">
        <v>22</v>
      </c>
      <c r="AQ1152">
        <v>120</v>
      </c>
      <c r="AR1152" t="s">
        <v>514</v>
      </c>
      <c r="AS1152" t="s">
        <v>42</v>
      </c>
      <c r="AT1152" t="s">
        <v>515</v>
      </c>
      <c r="AV1152" t="s">
        <v>512</v>
      </c>
      <c r="AW1152" t="s">
        <v>5370</v>
      </c>
      <c r="AZ1152"/>
      <c r="BB1152" s="4"/>
      <c r="BD1152" t="s">
        <v>29</v>
      </c>
      <c r="BE1152" t="s">
        <v>25</v>
      </c>
      <c r="BF1152" t="s">
        <v>513</v>
      </c>
      <c r="BI1152" s="3"/>
      <c r="BJ1152" t="s">
        <v>3437</v>
      </c>
      <c r="BK1152" s="30" t="s">
        <v>166</v>
      </c>
      <c r="BL1152" s="3">
        <v>43964.588321759256</v>
      </c>
      <c r="BM1152" t="s">
        <v>31</v>
      </c>
      <c r="BN1152" t="s">
        <v>32</v>
      </c>
      <c r="BQ1152" t="s">
        <v>1025</v>
      </c>
      <c r="BR1152" t="s">
        <v>28</v>
      </c>
      <c r="BS1152" t="s">
        <v>28</v>
      </c>
      <c r="BT1152" t="s">
        <v>166</v>
      </c>
      <c r="BU1152" s="3">
        <v>43964.588321759256</v>
      </c>
      <c r="BV1152" t="s">
        <v>803</v>
      </c>
      <c r="BW1152" s="3">
        <v>43965.17118824074</v>
      </c>
      <c r="BX1152" t="s">
        <v>5371</v>
      </c>
      <c r="CG1152"/>
      <c r="CH1152"/>
      <c r="CI1152"/>
      <c r="CY1152"/>
      <c r="DA1152"/>
      <c r="DF1152"/>
    </row>
    <row r="1153" spans="1:110" x14ac:dyDescent="0.25">
      <c r="A1153" s="1">
        <f>IF(Veg_Table[[#This Row],[VP_STATUS]]="Hold",0,IF(OR(AND(Veg_Table[[#This Row],[PRESCRIP]]="NW_No Work",Veg_Table[[#This Row],[VP_STATUS]]&lt;&gt;"No Work Required Under EVM"),AND(Veg_Table[[#This Row],[VP_STATUS]]="No Work Required Under EVM",Veg_Table[[#This Row],[PRESCRIP]]&lt;&gt;"NW_No Work")),1,0))</f>
        <v>0</v>
      </c>
      <c r="B1153" s="1">
        <f>IF(Veg_Table[[#This Row],[SPECIES]]="",1,0)</f>
        <v>0</v>
      </c>
      <c r="C1153" s="1">
        <f>IF(Veg_Table[[#This Row],[DIAMETER]]="",1,0)</f>
        <v>0</v>
      </c>
      <c r="D1153" s="1">
        <f>IF(Veg_Table[[#This Row],[HEIGHT]]="",1,0)</f>
        <v>0</v>
      </c>
      <c r="E115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53" s="1">
        <f>IF(AND(Veg_Table[[#This Row],[TAT_RESULT]]="ABATE",Veg_Table[[#This Row],[PRESCRIP]]="NW_No Work"),1,0)</f>
        <v>0</v>
      </c>
      <c r="G1153" s="1">
        <f>IF(OR(Veg_Table[[#This Row],[Prescription R-Scale]]="NA",Veg_Table[[#This Row],[Diameter R-Scale]]="NA"),0,IF(Veg_Table[[#This Row],[Diameter R-Scale]]&lt;&gt;Veg_Table[[#This Row],[Prescription R-Scale]],1,0))</f>
        <v>0</v>
      </c>
      <c r="H1153" s="1">
        <f>IF(OR(AND(Veg_Table[[#This Row],[PRESCRIP]]="BC_Br Rmv", Veg_Table[[#This Row],[WOOD_MAN]]&lt;&gt;"Not Needed"),AND(Veg_Table[[#This Row],[PRESCRIP]]="BCS_Br Rmv+Trt", Veg_Table[[#This Row],[WOOD_MAN]]&lt;&gt;"Not Needed")),1,0)</f>
        <v>0</v>
      </c>
      <c r="I1153" s="1">
        <f ca="1">IF(AND(Veg_Table[[#This Row],[Prescription_Changed]]="Yes",Veg_Table[[#This Row],[TAT_RESULT]]=""),1,0)</f>
        <v>0</v>
      </c>
      <c r="J1153" s="1">
        <f ca="1">SUM(Veg_Table[[#This Row],[Prescription and Status do not match]:[Prescription_Edited_And_TAT_Is_Blank]])</f>
        <v>0</v>
      </c>
      <c r="K1153" s="1">
        <f ca="1">IF(Veg_Table[[#This Row],[Sum of Errors]]&gt;0,1,0)</f>
        <v>0</v>
      </c>
      <c r="L1153" s="1">
        <f>1</f>
        <v>1</v>
      </c>
      <c r="M1153"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153" s="1" t="str">
        <f>IF(OR(MID(Veg_Table[[#This Row],[PRESCRIP]],2,1)="1",MID(Veg_Table[[#This Row],[PRESCRIP]],2,1)="2",MID(Veg_Table[[#This Row],[PRESCRIP]],2,1)="3",MID(Veg_Table[[#This Row],[PRESCRIP]],2,1)="4"),_xlfn.NUMBERVALUE(MID(Veg_Table[[#This Row],[PRESCRIP]],2,1)),"NA")</f>
        <v>NA</v>
      </c>
      <c r="O1153" s="1">
        <f>WEEKNUM(Veg_Table[[#This Row],[EVM_LAST_EDITED_Day]],2)</f>
        <v>20</v>
      </c>
      <c r="P1153" s="25">
        <f>IFERROR(DATE(YEAR(Veg_Table[[#This Row],[EVM_LAST_EDITED2]]),MONTH(Veg_Table[[#This Row],[EVM_LAST_EDITED2]]),DAY(Veg_Table[[#This Row],[EVM_LAST_EDITED2]])),DATE(2019,1,1))</f>
        <v>43964</v>
      </c>
      <c r="Q1153" s="3">
        <f>VALUE(SUBSTITUTE(Veg_Table[[#This Row],[EVM_LAST_EDITED]],",",""))</f>
        <v>43964.588738425897</v>
      </c>
      <c r="R1153" s="1" t="str">
        <f>_xlfn.IFNA(IF(Veg_Table[[#This Row],[EVM_LAST_EDITOR]]="","zBlank EVM Last Editor",VLOOKUP(Veg_Table[[#This Row],[EVM_LAST_EDITOR]],Roster_Table[#All],4,FALSE)),"zAWRR Not in Roster")</f>
        <v>MGE</v>
      </c>
      <c r="S1153" s="1" t="str">
        <f>_xlfn.IFNA(IF(Veg_Table[[#This Row],[EVM_LAST_EDITOR]]="","zBlank EVM Last Editor",VLOOKUP(Veg_Table[[#This Row],[EVM_LAST_EDITOR]],Roster_Table[#All],16,FALSE)),"zCompany_AWRR not in Roster")</f>
        <v>MGE_Mountain G Enterprises</v>
      </c>
      <c r="T1153" s="2">
        <f>IFERROR(DATE(YEAR(Veg_Table[[#This Row],[Created2]]),MONTH(Veg_Table[[#This Row],[Created2]]),DAY(Veg_Table[[#This Row],[Created2]])),DATE(2019,1,1))</f>
        <v>43964</v>
      </c>
      <c r="U1153" s="3">
        <f>VALUE(SUBSTITUTE(Veg_Table[[#This Row],[Created]],",",""))</f>
        <v>43964.588738425897</v>
      </c>
      <c r="V1153" s="3" t="str">
        <f ca="1">IFERROR(_xlfn.IFNA(CELL("contents",INDIRECT(_xlfn.CONCAT("Veg_Table_Production_Data!",ADDRESS(MATCH(_xlfn.MAXIFS(#REF!,#REF!,"="&amp;Veg_Table[[#This Row],[AUTO_ID]],#REF!,"&lt;"&amp;Veg_Table[[#This Row],[EVM_LAST_EDITED_Day]]),#REF!,0),COLUMN(#REF!),4,1,)))),""),"")</f>
        <v/>
      </c>
      <c r="W1153" s="3" t="str">
        <f ca="1">IF(Veg_Table[[#This Row],[Previous_Prescription]]="","No",IF(Veg_Table[[#This Row],[Previous_Prescription]]=Veg_Table[[#This Row],[PRESCRIP]],"No","Yes"))</f>
        <v>No</v>
      </c>
      <c r="X1153" s="3" t="str">
        <f>IF(Veg_Table[[#This Row],[EVM_LAST_EDITED_Day]]=Veg_Table[[#This Row],[Created_Day]],"New","Old")</f>
        <v>New</v>
      </c>
      <c r="Y1153" s="1">
        <f>IFERROR(IF(FIND("delete",LOWER(Veg_Table[[#This Row],[PI_COMMENTS]]))&gt;=1,1,0),0)</f>
        <v>0</v>
      </c>
      <c r="Z1153" s="1" t="str">
        <f>_xlfn.IFNA(IF(Veg_Table[[#This Row],[EVM_LAST_EDITOR]]="","Yes",VLOOKUP(Veg_Table[[#This Row],[EVM_LAST_EDITOR]],Roster_Table[#All],15,FALSE)),"Yes")</f>
        <v>Yes</v>
      </c>
      <c r="AA115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53" s="1" t="str">
        <f>_xlfn.IFNA(VLOOKUP(Veg_Table[[#This Row],[EVM_LAST_EDITOR]],Roster_Table[#All],3,FALSE),"zAWRR Not in Roster")</f>
        <v>Andrew</v>
      </c>
      <c r="AC1153" s="1" t="str">
        <f>_xlfn.IFNA(VLOOKUP(Veg_Table[[#This Row],[EVM_LAST_EDITOR]],Roster_Table[#All],2,FALSE),"zAWRR Not in Roster")</f>
        <v>Withers</v>
      </c>
      <c r="AD1153" s="1" t="str">
        <f>IF(_xlfn.CONCAT(Veg_Table[[#This Row],[First_Name]]," ",Veg_Table[[#This Row],[Last_Name]])="zAWRR Not in Roster zAWRR Not in Roster","zAWRR Not in Roster",_xlfn.CONCAT(Veg_Table[[#This Row],[First_Name]]," ",Veg_Table[[#This Row],[Last_Name]]))</f>
        <v>Andrew Withers</v>
      </c>
      <c r="AE1153">
        <v>3228766</v>
      </c>
      <c r="AF1153" t="s">
        <v>7270</v>
      </c>
      <c r="AG1153" t="s">
        <v>93</v>
      </c>
      <c r="AH1153" t="s">
        <v>5390</v>
      </c>
      <c r="AI1153" t="s">
        <v>5391</v>
      </c>
      <c r="AJ1153" t="s">
        <v>21</v>
      </c>
      <c r="AL1153" t="s">
        <v>22</v>
      </c>
      <c r="AM1153" t="s">
        <v>40</v>
      </c>
      <c r="AN1153" t="s">
        <v>25</v>
      </c>
      <c r="AO1153" t="s">
        <v>25</v>
      </c>
      <c r="AP1153">
        <v>29</v>
      </c>
      <c r="AQ1153">
        <v>60</v>
      </c>
      <c r="AR1153" t="s">
        <v>511</v>
      </c>
      <c r="AS1153" t="s">
        <v>24</v>
      </c>
      <c r="AT1153" t="s">
        <v>26</v>
      </c>
      <c r="AV1153" t="s">
        <v>512</v>
      </c>
      <c r="AW1153" t="s">
        <v>7271</v>
      </c>
      <c r="AZ1153"/>
      <c r="BB1153" s="4"/>
      <c r="BD1153" t="s">
        <v>29</v>
      </c>
      <c r="BE1153" t="s">
        <v>25</v>
      </c>
      <c r="BF1153" t="s">
        <v>513</v>
      </c>
      <c r="BI1153" s="3"/>
      <c r="BJ1153" t="s">
        <v>52</v>
      </c>
      <c r="BK1153" s="30" t="s">
        <v>176</v>
      </c>
      <c r="BL1153" s="3">
        <v>43964.588738425926</v>
      </c>
      <c r="BM1153" t="s">
        <v>31</v>
      </c>
      <c r="BN1153" t="s">
        <v>32</v>
      </c>
      <c r="BP1153" t="s">
        <v>5393</v>
      </c>
      <c r="BQ1153" t="s">
        <v>1025</v>
      </c>
      <c r="BR1153" t="s">
        <v>28</v>
      </c>
      <c r="BS1153" t="s">
        <v>28</v>
      </c>
      <c r="BT1153" t="s">
        <v>176</v>
      </c>
      <c r="BU1153" s="3">
        <v>43964.588738425926</v>
      </c>
      <c r="BV1153" t="s">
        <v>803</v>
      </c>
      <c r="BW1153" s="3">
        <v>43965.597601655092</v>
      </c>
      <c r="BX1153" t="s">
        <v>7272</v>
      </c>
      <c r="CG1153"/>
      <c r="CH1153"/>
      <c r="CI1153"/>
      <c r="CY1153"/>
      <c r="DA1153"/>
      <c r="DF1153"/>
    </row>
    <row r="1154" spans="1:110" x14ac:dyDescent="0.25">
      <c r="A1154" s="1">
        <f>IF(Veg_Table[[#This Row],[VP_STATUS]]="Hold",0,IF(OR(AND(Veg_Table[[#This Row],[PRESCRIP]]="NW_No Work",Veg_Table[[#This Row],[VP_STATUS]]&lt;&gt;"No Work Required Under EVM"),AND(Veg_Table[[#This Row],[VP_STATUS]]="No Work Required Under EVM",Veg_Table[[#This Row],[PRESCRIP]]&lt;&gt;"NW_No Work")),1,0))</f>
        <v>0</v>
      </c>
      <c r="B1154" s="1">
        <f>IF(Veg_Table[[#This Row],[SPECIES]]="",1,0)</f>
        <v>0</v>
      </c>
      <c r="C1154" s="1">
        <f>IF(Veg_Table[[#This Row],[DIAMETER]]="",1,0)</f>
        <v>0</v>
      </c>
      <c r="D1154" s="1">
        <f>IF(Veg_Table[[#This Row],[HEIGHT]]="",1,0)</f>
        <v>0</v>
      </c>
      <c r="E115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54" s="1">
        <f>IF(AND(Veg_Table[[#This Row],[TAT_RESULT]]="ABATE",Veg_Table[[#This Row],[PRESCRIP]]="NW_No Work"),1,0)</f>
        <v>0</v>
      </c>
      <c r="G1154" s="1">
        <f>IF(OR(Veg_Table[[#This Row],[Prescription R-Scale]]="NA",Veg_Table[[#This Row],[Diameter R-Scale]]="NA"),0,IF(Veg_Table[[#This Row],[Diameter R-Scale]]&lt;&gt;Veg_Table[[#This Row],[Prescription R-Scale]],1,0))</f>
        <v>0</v>
      </c>
      <c r="H1154" s="1">
        <f>IF(OR(AND(Veg_Table[[#This Row],[PRESCRIP]]="BC_Br Rmv", Veg_Table[[#This Row],[WOOD_MAN]]&lt;&gt;"Not Needed"),AND(Veg_Table[[#This Row],[PRESCRIP]]="BCS_Br Rmv+Trt", Veg_Table[[#This Row],[WOOD_MAN]]&lt;&gt;"Not Needed")),1,0)</f>
        <v>0</v>
      </c>
      <c r="I1154" s="1">
        <f ca="1">IF(AND(Veg_Table[[#This Row],[Prescription_Changed]]="Yes",Veg_Table[[#This Row],[TAT_RESULT]]=""),1,0)</f>
        <v>0</v>
      </c>
      <c r="J1154" s="1">
        <f ca="1">SUM(Veg_Table[[#This Row],[Prescription and Status do not match]:[Prescription_Edited_And_TAT_Is_Blank]])</f>
        <v>0</v>
      </c>
      <c r="K1154" s="1">
        <f ca="1">IF(Veg_Table[[#This Row],[Sum of Errors]]&gt;0,1,0)</f>
        <v>0</v>
      </c>
      <c r="L1154" s="1">
        <f>1</f>
        <v>1</v>
      </c>
      <c r="M115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154" s="1" t="str">
        <f>IF(OR(MID(Veg_Table[[#This Row],[PRESCRIP]],2,1)="1",MID(Veg_Table[[#This Row],[PRESCRIP]],2,1)="2",MID(Veg_Table[[#This Row],[PRESCRIP]],2,1)="3",MID(Veg_Table[[#This Row],[PRESCRIP]],2,1)="4"),_xlfn.NUMBERVALUE(MID(Veg_Table[[#This Row],[PRESCRIP]],2,1)),"NA")</f>
        <v>NA</v>
      </c>
      <c r="O1154" s="1">
        <f>WEEKNUM(Veg_Table[[#This Row],[EVM_LAST_EDITED_Day]],2)</f>
        <v>20</v>
      </c>
      <c r="P1154" s="25">
        <f>IFERROR(DATE(YEAR(Veg_Table[[#This Row],[EVM_LAST_EDITED2]]),MONTH(Veg_Table[[#This Row],[EVM_LAST_EDITED2]]),DAY(Veg_Table[[#This Row],[EVM_LAST_EDITED2]])),DATE(2019,1,1))</f>
        <v>43964</v>
      </c>
      <c r="Q1154" s="3">
        <f>VALUE(SUBSTITUTE(Veg_Table[[#This Row],[EVM_LAST_EDITED]],",",""))</f>
        <v>43964.590122928203</v>
      </c>
      <c r="R1154" s="1" t="str">
        <f>_xlfn.IFNA(IF(Veg_Table[[#This Row],[EVM_LAST_EDITOR]]="","zBlank EVM Last Editor",VLOOKUP(Veg_Table[[#This Row],[EVM_LAST_EDITOR]],Roster_Table[#All],4,FALSE)),"zAWRR Not in Roster")</f>
        <v>zAWRR Not in Roster</v>
      </c>
      <c r="S1154" s="1" t="str">
        <f>_xlfn.IFNA(IF(Veg_Table[[#This Row],[EVM_LAST_EDITOR]]="","zBlank EVM Last Editor",VLOOKUP(Veg_Table[[#This Row],[EVM_LAST_EDITOR]],Roster_Table[#All],16,FALSE)),"zCompany_AWRR not in Roster")</f>
        <v>zCompany_AWRR not in Roster</v>
      </c>
      <c r="T1154" s="2">
        <f>IFERROR(DATE(YEAR(Veg_Table[[#This Row],[Created2]]),MONTH(Veg_Table[[#This Row],[Created2]]),DAY(Veg_Table[[#This Row],[Created2]])),DATE(2019,1,1))</f>
        <v>43910</v>
      </c>
      <c r="U1154" s="3">
        <f>VALUE(SUBSTITUTE(Veg_Table[[#This Row],[Created]],",",""))</f>
        <v>43910.3895023148</v>
      </c>
      <c r="V1154" s="3" t="str">
        <f ca="1">IFERROR(_xlfn.IFNA(CELL("contents",INDIRECT(_xlfn.CONCAT("Veg_Table_Production_Data!",ADDRESS(MATCH(_xlfn.MAXIFS(#REF!,#REF!,"="&amp;Veg_Table[[#This Row],[AUTO_ID]],#REF!,"&lt;"&amp;Veg_Table[[#This Row],[EVM_LAST_EDITED_Day]]),#REF!,0),COLUMN(#REF!),4,1,)))),""),"")</f>
        <v/>
      </c>
      <c r="W1154" s="3" t="str">
        <f ca="1">IF(Veg_Table[[#This Row],[Previous_Prescription]]="","No",IF(Veg_Table[[#This Row],[Previous_Prescription]]=Veg_Table[[#This Row],[PRESCRIP]],"No","Yes"))</f>
        <v>No</v>
      </c>
      <c r="X1154" s="3" t="str">
        <f>IF(Veg_Table[[#This Row],[EVM_LAST_EDITED_Day]]=Veg_Table[[#This Row],[Created_Day]],"New","Old")</f>
        <v>Old</v>
      </c>
      <c r="Y1154" s="1">
        <f>IFERROR(IF(FIND("delete",LOWER(Veg_Table[[#This Row],[PI_COMMENTS]]))&gt;=1,1,0),0)</f>
        <v>0</v>
      </c>
      <c r="Z1154" s="1" t="str">
        <f>_xlfn.IFNA(IF(Veg_Table[[#This Row],[EVM_LAST_EDITOR]]="","Yes",VLOOKUP(Veg_Table[[#This Row],[EVM_LAST_EDITOR]],Roster_Table[#All],15,FALSE)),"Yes")</f>
        <v>Yes</v>
      </c>
      <c r="AA115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54" s="1" t="str">
        <f>_xlfn.IFNA(VLOOKUP(Veg_Table[[#This Row],[EVM_LAST_EDITOR]],Roster_Table[#All],3,FALSE),"zAWRR Not in Roster")</f>
        <v>zAWRR Not in Roster</v>
      </c>
      <c r="AC1154" s="1" t="str">
        <f>_xlfn.IFNA(VLOOKUP(Veg_Table[[#This Row],[EVM_LAST_EDITOR]],Roster_Table[#All],2,FALSE),"zAWRR Not in Roster")</f>
        <v>zAWRR Not in Roster</v>
      </c>
      <c r="AD1154" s="1" t="str">
        <f>IF(_xlfn.CONCAT(Veg_Table[[#This Row],[First_Name]]," ",Veg_Table[[#This Row],[Last_Name]])="zAWRR Not in Roster zAWRR Not in Roster","zAWRR Not in Roster",_xlfn.CONCAT(Veg_Table[[#This Row],[First_Name]]," ",Veg_Table[[#This Row],[Last_Name]]))</f>
        <v>zAWRR Not in Roster</v>
      </c>
      <c r="AE1154">
        <v>2938188</v>
      </c>
      <c r="AF1154" t="s">
        <v>1158</v>
      </c>
      <c r="AG1154" t="s">
        <v>30</v>
      </c>
      <c r="AH1154" t="s">
        <v>1146</v>
      </c>
      <c r="AI1154" t="s">
        <v>1149</v>
      </c>
      <c r="AJ1154" t="s">
        <v>820</v>
      </c>
      <c r="AL1154" t="s">
        <v>371</v>
      </c>
      <c r="AM1154" t="s">
        <v>38</v>
      </c>
      <c r="AN1154" t="s">
        <v>25</v>
      </c>
      <c r="AO1154" t="s">
        <v>25</v>
      </c>
      <c r="AP1154">
        <v>10</v>
      </c>
      <c r="AQ1154">
        <v>40</v>
      </c>
      <c r="AR1154" t="s">
        <v>511</v>
      </c>
      <c r="AS1154" t="s">
        <v>56</v>
      </c>
      <c r="AT1154" t="s">
        <v>843</v>
      </c>
      <c r="AV1154" t="s">
        <v>519</v>
      </c>
      <c r="AW1154" t="s">
        <v>1159</v>
      </c>
      <c r="AX1154" t="s">
        <v>534</v>
      </c>
      <c r="AZ1154">
        <v>5585874</v>
      </c>
      <c r="BA1154" t="s">
        <v>56</v>
      </c>
      <c r="BB1154" s="4">
        <v>43923.695862812499</v>
      </c>
      <c r="BC1154" t="s">
        <v>2079</v>
      </c>
      <c r="BD1154" t="s">
        <v>29</v>
      </c>
      <c r="BE1154" t="s">
        <v>25</v>
      </c>
      <c r="BF1154" t="s">
        <v>513</v>
      </c>
      <c r="BG1154" t="s">
        <v>534</v>
      </c>
      <c r="BI1154" s="3">
        <v>43964</v>
      </c>
      <c r="BJ1154" t="s">
        <v>1160</v>
      </c>
      <c r="BK1154" s="30" t="s">
        <v>1293</v>
      </c>
      <c r="BL1154" s="3">
        <v>43964.590122928239</v>
      </c>
      <c r="BM1154" t="s">
        <v>31</v>
      </c>
      <c r="BN1154" t="s">
        <v>32</v>
      </c>
      <c r="BP1154" t="s">
        <v>1148</v>
      </c>
      <c r="BQ1154" t="s">
        <v>826</v>
      </c>
      <c r="BR1154" t="s">
        <v>28</v>
      </c>
      <c r="BS1154" t="s">
        <v>28</v>
      </c>
      <c r="BT1154" t="s">
        <v>518</v>
      </c>
      <c r="BU1154" s="3">
        <v>43910.389502314814</v>
      </c>
      <c r="BV1154" t="s">
        <v>803</v>
      </c>
      <c r="BW1154" s="3">
        <v>43964.648364050925</v>
      </c>
      <c r="BX1154" t="s">
        <v>1161</v>
      </c>
      <c r="CG1154"/>
      <c r="CH1154"/>
      <c r="CI1154"/>
      <c r="CY1154"/>
      <c r="DA1154"/>
      <c r="DF1154"/>
    </row>
    <row r="1155" spans="1:110" x14ac:dyDescent="0.25">
      <c r="A1155" s="1">
        <f>IF(Veg_Table[[#This Row],[VP_STATUS]]="Hold",0,IF(OR(AND(Veg_Table[[#This Row],[PRESCRIP]]="NW_No Work",Veg_Table[[#This Row],[VP_STATUS]]&lt;&gt;"No Work Required Under EVM"),AND(Veg_Table[[#This Row],[VP_STATUS]]="No Work Required Under EVM",Veg_Table[[#This Row],[PRESCRIP]]&lt;&gt;"NW_No Work")),1,0))</f>
        <v>0</v>
      </c>
      <c r="B1155" s="1">
        <f>IF(Veg_Table[[#This Row],[SPECIES]]="",1,0)</f>
        <v>0</v>
      </c>
      <c r="C1155" s="1">
        <f>IF(Veg_Table[[#This Row],[DIAMETER]]="",1,0)</f>
        <v>0</v>
      </c>
      <c r="D1155" s="1">
        <f>IF(Veg_Table[[#This Row],[HEIGHT]]="",1,0)</f>
        <v>0</v>
      </c>
      <c r="E115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55" s="1">
        <f>IF(AND(Veg_Table[[#This Row],[TAT_RESULT]]="ABATE",Veg_Table[[#This Row],[PRESCRIP]]="NW_No Work"),1,0)</f>
        <v>0</v>
      </c>
      <c r="G1155" s="1">
        <f>IF(OR(Veg_Table[[#This Row],[Prescription R-Scale]]="NA",Veg_Table[[#This Row],[Diameter R-Scale]]="NA"),0,IF(Veg_Table[[#This Row],[Diameter R-Scale]]&lt;&gt;Veg_Table[[#This Row],[Prescription R-Scale]],1,0))</f>
        <v>0</v>
      </c>
      <c r="H1155" s="1">
        <f>IF(OR(AND(Veg_Table[[#This Row],[PRESCRIP]]="BC_Br Rmv", Veg_Table[[#This Row],[WOOD_MAN]]&lt;&gt;"Not Needed"),AND(Veg_Table[[#This Row],[PRESCRIP]]="BCS_Br Rmv+Trt", Veg_Table[[#This Row],[WOOD_MAN]]&lt;&gt;"Not Needed")),1,0)</f>
        <v>0</v>
      </c>
      <c r="I1155" s="1">
        <f ca="1">IF(AND(Veg_Table[[#This Row],[Prescription_Changed]]="Yes",Veg_Table[[#This Row],[TAT_RESULT]]=""),1,0)</f>
        <v>0</v>
      </c>
      <c r="J1155" s="1">
        <f ca="1">SUM(Veg_Table[[#This Row],[Prescription and Status do not match]:[Prescription_Edited_And_TAT_Is_Blank]])</f>
        <v>0</v>
      </c>
      <c r="K1155" s="1">
        <f ca="1">IF(Veg_Table[[#This Row],[Sum of Errors]]&gt;0,1,0)</f>
        <v>0</v>
      </c>
      <c r="L1155" s="1">
        <f>1</f>
        <v>1</v>
      </c>
      <c r="M115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155" s="1">
        <f>IF(OR(MID(Veg_Table[[#This Row],[PRESCRIP]],2,1)="1",MID(Veg_Table[[#This Row],[PRESCRIP]],2,1)="2",MID(Veg_Table[[#This Row],[PRESCRIP]],2,1)="3",MID(Veg_Table[[#This Row],[PRESCRIP]],2,1)="4"),_xlfn.NUMBERVALUE(MID(Veg_Table[[#This Row],[PRESCRIP]],2,1)),"NA")</f>
        <v>2</v>
      </c>
      <c r="O1155" s="1">
        <f>WEEKNUM(Veg_Table[[#This Row],[EVM_LAST_EDITED_Day]],2)</f>
        <v>20</v>
      </c>
      <c r="P1155" s="25">
        <f>IFERROR(DATE(YEAR(Veg_Table[[#This Row],[EVM_LAST_EDITED2]]),MONTH(Veg_Table[[#This Row],[EVM_LAST_EDITED2]]),DAY(Veg_Table[[#This Row],[EVM_LAST_EDITED2]])),DATE(2019,1,1))</f>
        <v>43964</v>
      </c>
      <c r="Q1155" s="3">
        <f>VALUE(SUBSTITUTE(Veg_Table[[#This Row],[EVM_LAST_EDITED]],",",""))</f>
        <v>43964.590522835599</v>
      </c>
      <c r="R1155" s="1" t="str">
        <f>_xlfn.IFNA(IF(Veg_Table[[#This Row],[EVM_LAST_EDITOR]]="","zBlank EVM Last Editor",VLOOKUP(Veg_Table[[#This Row],[EVM_LAST_EDITOR]],Roster_Table[#All],4,FALSE)),"zAWRR Not in Roster")</f>
        <v>zAWRR Not in Roster</v>
      </c>
      <c r="S1155" s="1" t="str">
        <f>_xlfn.IFNA(IF(Veg_Table[[#This Row],[EVM_LAST_EDITOR]]="","zBlank EVM Last Editor",VLOOKUP(Veg_Table[[#This Row],[EVM_LAST_EDITOR]],Roster_Table[#All],16,FALSE)),"zCompany_AWRR not in Roster")</f>
        <v>zCompany_AWRR not in Roster</v>
      </c>
      <c r="T1155" s="2">
        <f>IFERROR(DATE(YEAR(Veg_Table[[#This Row],[Created2]]),MONTH(Veg_Table[[#This Row],[Created2]]),DAY(Veg_Table[[#This Row],[Created2]])),DATE(2019,1,1))</f>
        <v>43910</v>
      </c>
      <c r="U1155" s="3">
        <f>VALUE(SUBSTITUTE(Veg_Table[[#This Row],[Created]],",",""))</f>
        <v>43910.446624837998</v>
      </c>
      <c r="V1155" s="3" t="str">
        <f ca="1">IFERROR(_xlfn.IFNA(CELL("contents",INDIRECT(_xlfn.CONCAT("Veg_Table_Production_Data!",ADDRESS(MATCH(_xlfn.MAXIFS(#REF!,#REF!,"="&amp;Veg_Table[[#This Row],[AUTO_ID]],#REF!,"&lt;"&amp;Veg_Table[[#This Row],[EVM_LAST_EDITED_Day]]),#REF!,0),COLUMN(#REF!),4,1,)))),""),"")</f>
        <v/>
      </c>
      <c r="W1155" s="3" t="str">
        <f ca="1">IF(Veg_Table[[#This Row],[Previous_Prescription]]="","No",IF(Veg_Table[[#This Row],[Previous_Prescription]]=Veg_Table[[#This Row],[PRESCRIP]],"No","Yes"))</f>
        <v>No</v>
      </c>
      <c r="X1155" s="3" t="str">
        <f>IF(Veg_Table[[#This Row],[EVM_LAST_EDITED_Day]]=Veg_Table[[#This Row],[Created_Day]],"New","Old")</f>
        <v>Old</v>
      </c>
      <c r="Y1155" s="1">
        <f>IFERROR(IF(FIND("delete",LOWER(Veg_Table[[#This Row],[PI_COMMENTS]]))&gt;=1,1,0),0)</f>
        <v>0</v>
      </c>
      <c r="Z1155" s="1" t="str">
        <f>_xlfn.IFNA(IF(Veg_Table[[#This Row],[EVM_LAST_EDITOR]]="","Yes",VLOOKUP(Veg_Table[[#This Row],[EVM_LAST_EDITOR]],Roster_Table[#All],15,FALSE)),"Yes")</f>
        <v>Yes</v>
      </c>
      <c r="AA115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55" s="1" t="str">
        <f>_xlfn.IFNA(VLOOKUP(Veg_Table[[#This Row],[EVM_LAST_EDITOR]],Roster_Table[#All],3,FALSE),"zAWRR Not in Roster")</f>
        <v>zAWRR Not in Roster</v>
      </c>
      <c r="AC1155" s="1" t="str">
        <f>_xlfn.IFNA(VLOOKUP(Veg_Table[[#This Row],[EVM_LAST_EDITOR]],Roster_Table[#All],2,FALSE),"zAWRR Not in Roster")</f>
        <v>zAWRR Not in Roster</v>
      </c>
      <c r="AD1155" s="1" t="str">
        <f>IF(_xlfn.CONCAT(Veg_Table[[#This Row],[First_Name]]," ",Veg_Table[[#This Row],[Last_Name]])="zAWRR Not in Roster zAWRR Not in Roster","zAWRR Not in Roster",_xlfn.CONCAT(Veg_Table[[#This Row],[First_Name]]," ",Veg_Table[[#This Row],[Last_Name]]))</f>
        <v>zAWRR Not in Roster</v>
      </c>
      <c r="AE1155">
        <v>2938386</v>
      </c>
      <c r="AF1155" t="s">
        <v>1326</v>
      </c>
      <c r="AG1155" t="s">
        <v>30</v>
      </c>
      <c r="AH1155" t="s">
        <v>1146</v>
      </c>
      <c r="AI1155" t="s">
        <v>1149</v>
      </c>
      <c r="AJ1155" t="s">
        <v>820</v>
      </c>
      <c r="AL1155" t="s">
        <v>371</v>
      </c>
      <c r="AM1155" t="s">
        <v>34</v>
      </c>
      <c r="AN1155" t="s">
        <v>25</v>
      </c>
      <c r="AO1155" t="s">
        <v>25</v>
      </c>
      <c r="AP1155">
        <v>21</v>
      </c>
      <c r="AQ1155">
        <v>100</v>
      </c>
      <c r="AR1155" t="s">
        <v>514</v>
      </c>
      <c r="AS1155" t="s">
        <v>530</v>
      </c>
      <c r="AT1155" t="s">
        <v>843</v>
      </c>
      <c r="AV1155" t="s">
        <v>519</v>
      </c>
      <c r="AW1155" t="s">
        <v>1327</v>
      </c>
      <c r="AX1155" t="s">
        <v>534</v>
      </c>
      <c r="AZ1155">
        <v>5585874</v>
      </c>
      <c r="BA1155" t="s">
        <v>530</v>
      </c>
      <c r="BB1155" s="4">
        <v>43923.695282800923</v>
      </c>
      <c r="BC1155" t="s">
        <v>2079</v>
      </c>
      <c r="BD1155" t="s">
        <v>29</v>
      </c>
      <c r="BE1155" t="s">
        <v>25</v>
      </c>
      <c r="BF1155" t="s">
        <v>513</v>
      </c>
      <c r="BG1155" t="s">
        <v>534</v>
      </c>
      <c r="BI1155" s="3">
        <v>43964</v>
      </c>
      <c r="BK1155" s="30" t="s">
        <v>1293</v>
      </c>
      <c r="BL1155" s="3">
        <v>43964.59052283565</v>
      </c>
      <c r="BM1155" t="s">
        <v>31</v>
      </c>
      <c r="BN1155" t="s">
        <v>32</v>
      </c>
      <c r="BP1155" t="s">
        <v>1148</v>
      </c>
      <c r="BQ1155" t="s">
        <v>826</v>
      </c>
      <c r="BR1155" t="s">
        <v>28</v>
      </c>
      <c r="BS1155" t="s">
        <v>28</v>
      </c>
      <c r="BT1155" t="s">
        <v>400</v>
      </c>
      <c r="BU1155" s="3">
        <v>43910.446624837961</v>
      </c>
      <c r="BV1155" t="s">
        <v>803</v>
      </c>
      <c r="BW1155" s="3">
        <v>43964.648364050925</v>
      </c>
      <c r="BX1155" t="s">
        <v>1328</v>
      </c>
      <c r="CG1155"/>
      <c r="CH1155"/>
      <c r="CI1155"/>
      <c r="CY1155"/>
      <c r="DA1155"/>
      <c r="DF1155"/>
    </row>
    <row r="1156" spans="1:110" x14ac:dyDescent="0.25">
      <c r="A1156" s="1">
        <f>IF(Veg_Table[[#This Row],[VP_STATUS]]="Hold",0,IF(OR(AND(Veg_Table[[#This Row],[PRESCRIP]]="NW_No Work",Veg_Table[[#This Row],[VP_STATUS]]&lt;&gt;"No Work Required Under EVM"),AND(Veg_Table[[#This Row],[VP_STATUS]]="No Work Required Under EVM",Veg_Table[[#This Row],[PRESCRIP]]&lt;&gt;"NW_No Work")),1,0))</f>
        <v>0</v>
      </c>
      <c r="B1156" s="1">
        <f>IF(Veg_Table[[#This Row],[SPECIES]]="",1,0)</f>
        <v>0</v>
      </c>
      <c r="C1156" s="1">
        <f>IF(Veg_Table[[#This Row],[DIAMETER]]="",1,0)</f>
        <v>0</v>
      </c>
      <c r="D1156" s="1">
        <f>IF(Veg_Table[[#This Row],[HEIGHT]]="",1,0)</f>
        <v>0</v>
      </c>
      <c r="E115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56" s="1">
        <f>IF(AND(Veg_Table[[#This Row],[TAT_RESULT]]="ABATE",Veg_Table[[#This Row],[PRESCRIP]]="NW_No Work"),1,0)</f>
        <v>0</v>
      </c>
      <c r="G1156" s="1">
        <f>IF(OR(Veg_Table[[#This Row],[Prescription R-Scale]]="NA",Veg_Table[[#This Row],[Diameter R-Scale]]="NA"),0,IF(Veg_Table[[#This Row],[Diameter R-Scale]]&lt;&gt;Veg_Table[[#This Row],[Prescription R-Scale]],1,0))</f>
        <v>0</v>
      </c>
      <c r="H1156" s="1">
        <f>IF(OR(AND(Veg_Table[[#This Row],[PRESCRIP]]="BC_Br Rmv", Veg_Table[[#This Row],[WOOD_MAN]]&lt;&gt;"Not Needed"),AND(Veg_Table[[#This Row],[PRESCRIP]]="BCS_Br Rmv+Trt", Veg_Table[[#This Row],[WOOD_MAN]]&lt;&gt;"Not Needed")),1,0)</f>
        <v>0</v>
      </c>
      <c r="I1156" s="1">
        <f ca="1">IF(AND(Veg_Table[[#This Row],[Prescription_Changed]]="Yes",Veg_Table[[#This Row],[TAT_RESULT]]=""),1,0)</f>
        <v>0</v>
      </c>
      <c r="J1156" s="1">
        <f ca="1">SUM(Veg_Table[[#This Row],[Prescription and Status do not match]:[Prescription_Edited_And_TAT_Is_Blank]])</f>
        <v>0</v>
      </c>
      <c r="K1156" s="1">
        <f ca="1">IF(Veg_Table[[#This Row],[Sum of Errors]]&gt;0,1,0)</f>
        <v>0</v>
      </c>
      <c r="L1156" s="1">
        <f>1</f>
        <v>1</v>
      </c>
      <c r="M115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156" s="1">
        <f>IF(OR(MID(Veg_Table[[#This Row],[PRESCRIP]],2,1)="1",MID(Veg_Table[[#This Row],[PRESCRIP]],2,1)="2",MID(Veg_Table[[#This Row],[PRESCRIP]],2,1)="3",MID(Veg_Table[[#This Row],[PRESCRIP]],2,1)="4"),_xlfn.NUMBERVALUE(MID(Veg_Table[[#This Row],[PRESCRIP]],2,1)),"NA")</f>
        <v>1</v>
      </c>
      <c r="O1156" s="1">
        <f>WEEKNUM(Veg_Table[[#This Row],[EVM_LAST_EDITED_Day]],2)</f>
        <v>20</v>
      </c>
      <c r="P1156" s="25">
        <f>IFERROR(DATE(YEAR(Veg_Table[[#This Row],[EVM_LAST_EDITED2]]),MONTH(Veg_Table[[#This Row],[EVM_LAST_EDITED2]]),DAY(Veg_Table[[#This Row],[EVM_LAST_EDITED2]])),DATE(2019,1,1))</f>
        <v>43964</v>
      </c>
      <c r="Q1156" s="3">
        <f>VALUE(SUBSTITUTE(Veg_Table[[#This Row],[EVM_LAST_EDITED]],",",""))</f>
        <v>43964.590555902803</v>
      </c>
      <c r="R1156" s="1" t="str">
        <f>_xlfn.IFNA(IF(Veg_Table[[#This Row],[EVM_LAST_EDITOR]]="","zBlank EVM Last Editor",VLOOKUP(Veg_Table[[#This Row],[EVM_LAST_EDITOR]],Roster_Table[#All],4,FALSE)),"zAWRR Not in Roster")</f>
        <v>MBG</v>
      </c>
      <c r="S1156" s="1" t="str">
        <f>_xlfn.IFNA(IF(Veg_Table[[#This Row],[EVM_LAST_EDITOR]]="","zBlank EVM Last Editor",VLOOKUP(Veg_Table[[#This Row],[EVM_LAST_EDITOR]],Roster_Table[#All],16,FALSE)),"zCompany_AWRR not in Roster")</f>
        <v>MBG_Mason, Bruce &amp; Girard</v>
      </c>
      <c r="T1156" s="2">
        <f>IFERROR(DATE(YEAR(Veg_Table[[#This Row],[Created2]]),MONTH(Veg_Table[[#This Row],[Created2]]),DAY(Veg_Table[[#This Row],[Created2]])),DATE(2019,1,1))</f>
        <v>43964</v>
      </c>
      <c r="U1156" s="3">
        <f>VALUE(SUBSTITUTE(Veg_Table[[#This Row],[Created]],",",""))</f>
        <v>43964.589182442098</v>
      </c>
      <c r="V1156" s="3" t="str">
        <f ca="1">IFERROR(_xlfn.IFNA(CELL("contents",INDIRECT(_xlfn.CONCAT("Veg_Table_Production_Data!",ADDRESS(MATCH(_xlfn.MAXIFS(#REF!,#REF!,"="&amp;Veg_Table[[#This Row],[AUTO_ID]],#REF!,"&lt;"&amp;Veg_Table[[#This Row],[EVM_LAST_EDITED_Day]]),#REF!,0),COLUMN(#REF!),4,1,)))),""),"")</f>
        <v/>
      </c>
      <c r="W1156" s="3" t="str">
        <f ca="1">IF(Veg_Table[[#This Row],[Previous_Prescription]]="","No",IF(Veg_Table[[#This Row],[Previous_Prescription]]=Veg_Table[[#This Row],[PRESCRIP]],"No","Yes"))</f>
        <v>No</v>
      </c>
      <c r="X1156" s="3" t="str">
        <f>IF(Veg_Table[[#This Row],[EVM_LAST_EDITED_Day]]=Veg_Table[[#This Row],[Created_Day]],"New","Old")</f>
        <v>New</v>
      </c>
      <c r="Y1156" s="1">
        <f>IFERROR(IF(FIND("delete",LOWER(Veg_Table[[#This Row],[PI_COMMENTS]]))&gt;=1,1,0),0)</f>
        <v>1</v>
      </c>
      <c r="Z1156" s="1" t="str">
        <f>_xlfn.IFNA(IF(Veg_Table[[#This Row],[EVM_LAST_EDITOR]]="","Yes",VLOOKUP(Veg_Table[[#This Row],[EVM_LAST_EDITOR]],Roster_Table[#All],15,FALSE)),"Yes")</f>
        <v>Yes</v>
      </c>
      <c r="AA115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56" s="1" t="str">
        <f>_xlfn.IFNA(VLOOKUP(Veg_Table[[#This Row],[EVM_LAST_EDITOR]],Roster_Table[#All],3,FALSE),"zAWRR Not in Roster")</f>
        <v>Nicholas</v>
      </c>
      <c r="AC1156" s="1" t="str">
        <f>_xlfn.IFNA(VLOOKUP(Veg_Table[[#This Row],[EVM_LAST_EDITOR]],Roster_Table[#All],2,FALSE),"zAWRR Not in Roster")</f>
        <v>Coleman</v>
      </c>
      <c r="AD1156" s="1" t="str">
        <f>IF(_xlfn.CONCAT(Veg_Table[[#This Row],[First_Name]]," ",Veg_Table[[#This Row],[Last_Name]])="zAWRR Not in Roster zAWRR Not in Roster","zAWRR Not in Roster",_xlfn.CONCAT(Veg_Table[[#This Row],[First_Name]]," ",Veg_Table[[#This Row],[Last_Name]]))</f>
        <v>Nicholas Coleman</v>
      </c>
      <c r="AE1156">
        <v>3225316</v>
      </c>
      <c r="AF1156" t="s">
        <v>5948</v>
      </c>
      <c r="AG1156" t="s">
        <v>93</v>
      </c>
      <c r="AH1156" t="s">
        <v>3444</v>
      </c>
      <c r="AI1156" t="s">
        <v>5377</v>
      </c>
      <c r="AJ1156" t="s">
        <v>526</v>
      </c>
      <c r="AL1156" t="s">
        <v>372</v>
      </c>
      <c r="AM1156" t="s">
        <v>529</v>
      </c>
      <c r="AN1156" t="s">
        <v>25</v>
      </c>
      <c r="AO1156" t="s">
        <v>25</v>
      </c>
      <c r="AP1156">
        <v>8</v>
      </c>
      <c r="AQ1156">
        <v>27</v>
      </c>
      <c r="AR1156" t="s">
        <v>511</v>
      </c>
      <c r="AS1156" t="s">
        <v>55</v>
      </c>
      <c r="AT1156" t="s">
        <v>522</v>
      </c>
      <c r="AV1156" t="s">
        <v>512</v>
      </c>
      <c r="AW1156" t="s">
        <v>5369</v>
      </c>
      <c r="AZ1156"/>
      <c r="BB1156" s="4"/>
      <c r="BD1156" t="s">
        <v>29</v>
      </c>
      <c r="BE1156" t="s">
        <v>25</v>
      </c>
      <c r="BF1156" t="s">
        <v>513</v>
      </c>
      <c r="BI1156" s="3"/>
      <c r="BJ1156" t="s">
        <v>4024</v>
      </c>
      <c r="BK1156" s="30" t="s">
        <v>107</v>
      </c>
      <c r="BL1156" s="3">
        <v>43964.590555902774</v>
      </c>
      <c r="BM1156" t="s">
        <v>31</v>
      </c>
      <c r="BN1156" t="s">
        <v>32</v>
      </c>
      <c r="BP1156" t="s">
        <v>3445</v>
      </c>
      <c r="BQ1156" t="s">
        <v>1025</v>
      </c>
      <c r="BR1156" t="s">
        <v>28</v>
      </c>
      <c r="BS1156" t="s">
        <v>28</v>
      </c>
      <c r="BT1156" t="s">
        <v>107</v>
      </c>
      <c r="BU1156" s="3">
        <v>43964.589182442127</v>
      </c>
      <c r="BV1156" t="s">
        <v>803</v>
      </c>
      <c r="BW1156" s="3">
        <v>43964.681087581019</v>
      </c>
      <c r="BX1156" t="s">
        <v>5949</v>
      </c>
      <c r="CG1156"/>
      <c r="CH1156"/>
      <c r="CI1156"/>
      <c r="CY1156"/>
      <c r="DA1156"/>
      <c r="DF1156"/>
    </row>
    <row r="1157" spans="1:110" x14ac:dyDescent="0.25">
      <c r="A1157" s="1">
        <f>IF(Veg_Table[[#This Row],[VP_STATUS]]="Hold",0,IF(OR(AND(Veg_Table[[#This Row],[PRESCRIP]]="NW_No Work",Veg_Table[[#This Row],[VP_STATUS]]&lt;&gt;"No Work Required Under EVM"),AND(Veg_Table[[#This Row],[VP_STATUS]]="No Work Required Under EVM",Veg_Table[[#This Row],[PRESCRIP]]&lt;&gt;"NW_No Work")),1,0))</f>
        <v>0</v>
      </c>
      <c r="B1157" s="1">
        <f>IF(Veg_Table[[#This Row],[SPECIES]]="",1,0)</f>
        <v>0</v>
      </c>
      <c r="C1157" s="1">
        <f>IF(Veg_Table[[#This Row],[DIAMETER]]="",1,0)</f>
        <v>0</v>
      </c>
      <c r="D1157" s="1">
        <f>IF(Veg_Table[[#This Row],[HEIGHT]]="",1,0)</f>
        <v>0</v>
      </c>
      <c r="E115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57" s="1">
        <f>IF(AND(Veg_Table[[#This Row],[TAT_RESULT]]="ABATE",Veg_Table[[#This Row],[PRESCRIP]]="NW_No Work"),1,0)</f>
        <v>0</v>
      </c>
      <c r="G1157" s="1">
        <f>IF(OR(Veg_Table[[#This Row],[Prescription R-Scale]]="NA",Veg_Table[[#This Row],[Diameter R-Scale]]="NA"),0,IF(Veg_Table[[#This Row],[Diameter R-Scale]]&lt;&gt;Veg_Table[[#This Row],[Prescription R-Scale]],1,0))</f>
        <v>0</v>
      </c>
      <c r="H1157" s="1">
        <f>IF(OR(AND(Veg_Table[[#This Row],[PRESCRIP]]="BC_Br Rmv", Veg_Table[[#This Row],[WOOD_MAN]]&lt;&gt;"Not Needed"),AND(Veg_Table[[#This Row],[PRESCRIP]]="BCS_Br Rmv+Trt", Veg_Table[[#This Row],[WOOD_MAN]]&lt;&gt;"Not Needed")),1,0)</f>
        <v>0</v>
      </c>
      <c r="I1157" s="1">
        <f ca="1">IF(AND(Veg_Table[[#This Row],[Prescription_Changed]]="Yes",Veg_Table[[#This Row],[TAT_RESULT]]=""),1,0)</f>
        <v>0</v>
      </c>
      <c r="J1157" s="1">
        <f ca="1">SUM(Veg_Table[[#This Row],[Prescription and Status do not match]:[Prescription_Edited_And_TAT_Is_Blank]])</f>
        <v>0</v>
      </c>
      <c r="K1157" s="1">
        <f ca="1">IF(Veg_Table[[#This Row],[Sum of Errors]]&gt;0,1,0)</f>
        <v>0</v>
      </c>
      <c r="L1157" s="1">
        <f>1</f>
        <v>1</v>
      </c>
      <c r="M115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1157" s="1">
        <f>IF(OR(MID(Veg_Table[[#This Row],[PRESCRIP]],2,1)="1",MID(Veg_Table[[#This Row],[PRESCRIP]],2,1)="2",MID(Veg_Table[[#This Row],[PRESCRIP]],2,1)="3",MID(Veg_Table[[#This Row],[PRESCRIP]],2,1)="4"),_xlfn.NUMBERVALUE(MID(Veg_Table[[#This Row],[PRESCRIP]],2,1)),"NA")</f>
        <v>4</v>
      </c>
      <c r="O1157" s="1">
        <f>WEEKNUM(Veg_Table[[#This Row],[EVM_LAST_EDITED_Day]],2)</f>
        <v>20</v>
      </c>
      <c r="P1157" s="25">
        <f>IFERROR(DATE(YEAR(Veg_Table[[#This Row],[EVM_LAST_EDITED2]]),MONTH(Veg_Table[[#This Row],[EVM_LAST_EDITED2]]),DAY(Veg_Table[[#This Row],[EVM_LAST_EDITED2]])),DATE(2019,1,1))</f>
        <v>43964</v>
      </c>
      <c r="Q1157" s="3">
        <f>VALUE(SUBSTITUTE(Veg_Table[[#This Row],[EVM_LAST_EDITED]],",",""))</f>
        <v>43964.590654143503</v>
      </c>
      <c r="R1157" s="1" t="str">
        <f>_xlfn.IFNA(IF(Veg_Table[[#This Row],[EVM_LAST_EDITOR]]="","zBlank EVM Last Editor",VLOOKUP(Veg_Table[[#This Row],[EVM_LAST_EDITOR]],Roster_Table[#All],4,FALSE)),"zAWRR Not in Roster")</f>
        <v>zAWRR Not in Roster</v>
      </c>
      <c r="S1157" s="1" t="str">
        <f>_xlfn.IFNA(IF(Veg_Table[[#This Row],[EVM_LAST_EDITOR]]="","zBlank EVM Last Editor",VLOOKUP(Veg_Table[[#This Row],[EVM_LAST_EDITOR]],Roster_Table[#All],16,FALSE)),"zCompany_AWRR not in Roster")</f>
        <v>zCompany_AWRR not in Roster</v>
      </c>
      <c r="T1157" s="2">
        <f>IFERROR(DATE(YEAR(Veg_Table[[#This Row],[Created2]]),MONTH(Veg_Table[[#This Row],[Created2]]),DAY(Veg_Table[[#This Row],[Created2]])),DATE(2019,1,1))</f>
        <v>43908</v>
      </c>
      <c r="U1157" s="3">
        <f>VALUE(SUBSTITUTE(Veg_Table[[#This Row],[Created]],",",""))</f>
        <v>43908.495752314797</v>
      </c>
      <c r="V1157" s="3" t="str">
        <f ca="1">IFERROR(_xlfn.IFNA(CELL("contents",INDIRECT(_xlfn.CONCAT("Veg_Table_Production_Data!",ADDRESS(MATCH(_xlfn.MAXIFS(#REF!,#REF!,"="&amp;Veg_Table[[#This Row],[AUTO_ID]],#REF!,"&lt;"&amp;Veg_Table[[#This Row],[EVM_LAST_EDITED_Day]]),#REF!,0),COLUMN(#REF!),4,1,)))),""),"")</f>
        <v/>
      </c>
      <c r="W1157" s="3" t="str">
        <f ca="1">IF(Veg_Table[[#This Row],[Previous_Prescription]]="","No",IF(Veg_Table[[#This Row],[Previous_Prescription]]=Veg_Table[[#This Row],[PRESCRIP]],"No","Yes"))</f>
        <v>No</v>
      </c>
      <c r="X1157" s="3" t="str">
        <f>IF(Veg_Table[[#This Row],[EVM_LAST_EDITED_Day]]=Veg_Table[[#This Row],[Created_Day]],"New","Old")</f>
        <v>Old</v>
      </c>
      <c r="Y1157" s="1">
        <f>IFERROR(IF(FIND("delete",LOWER(Veg_Table[[#This Row],[PI_COMMENTS]]))&gt;=1,1,0),0)</f>
        <v>0</v>
      </c>
      <c r="Z1157" s="1" t="str">
        <f>_xlfn.IFNA(IF(Veg_Table[[#This Row],[EVM_LAST_EDITOR]]="","Yes",VLOOKUP(Veg_Table[[#This Row],[EVM_LAST_EDITOR]],Roster_Table[#All],15,FALSE)),"Yes")</f>
        <v>Yes</v>
      </c>
      <c r="AA115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57" s="1" t="str">
        <f>_xlfn.IFNA(VLOOKUP(Veg_Table[[#This Row],[EVM_LAST_EDITOR]],Roster_Table[#All],3,FALSE),"zAWRR Not in Roster")</f>
        <v>zAWRR Not in Roster</v>
      </c>
      <c r="AC1157" s="1" t="str">
        <f>_xlfn.IFNA(VLOOKUP(Veg_Table[[#This Row],[EVM_LAST_EDITOR]],Roster_Table[#All],2,FALSE),"zAWRR Not in Roster")</f>
        <v>zAWRR Not in Roster</v>
      </c>
      <c r="AD1157" s="1" t="str">
        <f>IF(_xlfn.CONCAT(Veg_Table[[#This Row],[First_Name]]," ",Veg_Table[[#This Row],[Last_Name]])="zAWRR Not in Roster zAWRR Not in Roster","zAWRR Not in Roster",_xlfn.CONCAT(Veg_Table[[#This Row],[First_Name]]," ",Veg_Table[[#This Row],[Last_Name]]))</f>
        <v>zAWRR Not in Roster</v>
      </c>
      <c r="AE1157">
        <v>2933393</v>
      </c>
      <c r="AF1157" t="s">
        <v>1141</v>
      </c>
      <c r="AG1157" t="s">
        <v>30</v>
      </c>
      <c r="AH1157" t="s">
        <v>916</v>
      </c>
      <c r="AI1157" t="s">
        <v>1089</v>
      </c>
      <c r="AJ1157" t="s">
        <v>820</v>
      </c>
      <c r="AL1157" t="s">
        <v>371</v>
      </c>
      <c r="AM1157" t="s">
        <v>40</v>
      </c>
      <c r="AN1157" t="s">
        <v>25</v>
      </c>
      <c r="AO1157" t="s">
        <v>25</v>
      </c>
      <c r="AP1157">
        <v>48</v>
      </c>
      <c r="AQ1157">
        <v>50</v>
      </c>
      <c r="AR1157" t="s">
        <v>511</v>
      </c>
      <c r="AS1157" t="s">
        <v>57</v>
      </c>
      <c r="AT1157" t="s">
        <v>522</v>
      </c>
      <c r="AV1157" t="s">
        <v>512</v>
      </c>
      <c r="AW1157" t="s">
        <v>1067</v>
      </c>
      <c r="AX1157" t="s">
        <v>534</v>
      </c>
      <c r="AZ1157">
        <v>5746657</v>
      </c>
      <c r="BA1157" t="s">
        <v>57</v>
      </c>
      <c r="BB1157" s="4">
        <v>43964.59054232639</v>
      </c>
      <c r="BD1157" t="s">
        <v>29</v>
      </c>
      <c r="BE1157" t="s">
        <v>25</v>
      </c>
      <c r="BF1157" t="s">
        <v>513</v>
      </c>
      <c r="BG1157" t="s">
        <v>534</v>
      </c>
      <c r="BI1157" s="3">
        <v>43966.581049143519</v>
      </c>
      <c r="BJ1157" t="s">
        <v>1412</v>
      </c>
      <c r="BK1157" s="30" t="s">
        <v>821</v>
      </c>
      <c r="BL1157" s="3">
        <v>43964.590654143518</v>
      </c>
      <c r="BM1157" t="s">
        <v>31</v>
      </c>
      <c r="BN1157" t="s">
        <v>32</v>
      </c>
      <c r="BP1157" t="s">
        <v>1126</v>
      </c>
      <c r="BQ1157" t="s">
        <v>826</v>
      </c>
      <c r="BR1157" t="s">
        <v>28</v>
      </c>
      <c r="BS1157" t="s">
        <v>28</v>
      </c>
      <c r="BT1157" t="s">
        <v>544</v>
      </c>
      <c r="BU1157" s="3">
        <v>43908.495752314811</v>
      </c>
      <c r="BV1157" t="s">
        <v>821</v>
      </c>
      <c r="BW1157" s="3">
        <v>43966.581077152776</v>
      </c>
      <c r="BX1157" t="s">
        <v>1068</v>
      </c>
      <c r="CG1157"/>
      <c r="CH1157"/>
      <c r="CI1157"/>
      <c r="CY1157"/>
      <c r="DA1157"/>
      <c r="DF1157"/>
    </row>
    <row r="1158" spans="1:110" x14ac:dyDescent="0.25">
      <c r="A1158" s="1">
        <f>IF(Veg_Table[[#This Row],[VP_STATUS]]="Hold",0,IF(OR(AND(Veg_Table[[#This Row],[PRESCRIP]]="NW_No Work",Veg_Table[[#This Row],[VP_STATUS]]&lt;&gt;"No Work Required Under EVM"),AND(Veg_Table[[#This Row],[VP_STATUS]]="No Work Required Under EVM",Veg_Table[[#This Row],[PRESCRIP]]&lt;&gt;"NW_No Work")),1,0))</f>
        <v>0</v>
      </c>
      <c r="B1158" s="1">
        <f>IF(Veg_Table[[#This Row],[SPECIES]]="",1,0)</f>
        <v>0</v>
      </c>
      <c r="C1158" s="1">
        <f>IF(Veg_Table[[#This Row],[DIAMETER]]="",1,0)</f>
        <v>0</v>
      </c>
      <c r="D1158" s="1">
        <f>IF(Veg_Table[[#This Row],[HEIGHT]]="",1,0)</f>
        <v>0</v>
      </c>
      <c r="E115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58" s="1">
        <f>IF(AND(Veg_Table[[#This Row],[TAT_RESULT]]="ABATE",Veg_Table[[#This Row],[PRESCRIP]]="NW_No Work"),1,0)</f>
        <v>0</v>
      </c>
      <c r="G1158" s="1">
        <f>IF(OR(Veg_Table[[#This Row],[Prescription R-Scale]]="NA",Veg_Table[[#This Row],[Diameter R-Scale]]="NA"),0,IF(Veg_Table[[#This Row],[Diameter R-Scale]]&lt;&gt;Veg_Table[[#This Row],[Prescription R-Scale]],1,0))</f>
        <v>0</v>
      </c>
      <c r="H1158" s="1">
        <f>IF(OR(AND(Veg_Table[[#This Row],[PRESCRIP]]="BC_Br Rmv", Veg_Table[[#This Row],[WOOD_MAN]]&lt;&gt;"Not Needed"),AND(Veg_Table[[#This Row],[PRESCRIP]]="BCS_Br Rmv+Trt", Veg_Table[[#This Row],[WOOD_MAN]]&lt;&gt;"Not Needed")),1,0)</f>
        <v>0</v>
      </c>
      <c r="I1158" s="1">
        <f ca="1">IF(AND(Veg_Table[[#This Row],[Prescription_Changed]]="Yes",Veg_Table[[#This Row],[TAT_RESULT]]=""),1,0)</f>
        <v>0</v>
      </c>
      <c r="J1158" s="1">
        <f ca="1">SUM(Veg_Table[[#This Row],[Prescription and Status do not match]:[Prescription_Edited_And_TAT_Is_Blank]])</f>
        <v>0</v>
      </c>
      <c r="K1158" s="1">
        <f ca="1">IF(Veg_Table[[#This Row],[Sum of Errors]]&gt;0,1,0)</f>
        <v>0</v>
      </c>
      <c r="L1158" s="1">
        <f>1</f>
        <v>1</v>
      </c>
      <c r="M115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158" s="1">
        <f>IF(OR(MID(Veg_Table[[#This Row],[PRESCRIP]],2,1)="1",MID(Veg_Table[[#This Row],[PRESCRIP]],2,1)="2",MID(Veg_Table[[#This Row],[PRESCRIP]],2,1)="3",MID(Veg_Table[[#This Row],[PRESCRIP]],2,1)="4"),_xlfn.NUMBERVALUE(MID(Veg_Table[[#This Row],[PRESCRIP]],2,1)),"NA")</f>
        <v>3</v>
      </c>
      <c r="O1158" s="1">
        <f>WEEKNUM(Veg_Table[[#This Row],[EVM_LAST_EDITED_Day]],2)</f>
        <v>20</v>
      </c>
      <c r="P1158" s="25">
        <f>IFERROR(DATE(YEAR(Veg_Table[[#This Row],[EVM_LAST_EDITED2]]),MONTH(Veg_Table[[#This Row],[EVM_LAST_EDITED2]]),DAY(Veg_Table[[#This Row],[EVM_LAST_EDITED2]])),DATE(2019,1,1))</f>
        <v>43964</v>
      </c>
      <c r="Q1158" s="3">
        <f>VALUE(SUBSTITUTE(Veg_Table[[#This Row],[EVM_LAST_EDITED]],",",""))</f>
        <v>43964.590832661997</v>
      </c>
      <c r="R1158" s="1" t="str">
        <f>_xlfn.IFNA(IF(Veg_Table[[#This Row],[EVM_LAST_EDITOR]]="","zBlank EVM Last Editor",VLOOKUP(Veg_Table[[#This Row],[EVM_LAST_EDITOR]],Roster_Table[#All],4,FALSE)),"zAWRR Not in Roster")</f>
        <v>zAWRR Not in Roster</v>
      </c>
      <c r="S1158" s="1" t="str">
        <f>_xlfn.IFNA(IF(Veg_Table[[#This Row],[EVM_LAST_EDITOR]]="","zBlank EVM Last Editor",VLOOKUP(Veg_Table[[#This Row],[EVM_LAST_EDITOR]],Roster_Table[#All],16,FALSE)),"zCompany_AWRR not in Roster")</f>
        <v>zCompany_AWRR not in Roster</v>
      </c>
      <c r="T1158" s="2">
        <f>IFERROR(DATE(YEAR(Veg_Table[[#This Row],[Created2]]),MONTH(Veg_Table[[#This Row],[Created2]]),DAY(Veg_Table[[#This Row],[Created2]])),DATE(2019,1,1))</f>
        <v>43910</v>
      </c>
      <c r="U1158" s="3">
        <f>VALUE(SUBSTITUTE(Veg_Table[[#This Row],[Created]],",",""))</f>
        <v>43910.3733333333</v>
      </c>
      <c r="V1158" s="3" t="str">
        <f ca="1">IFERROR(_xlfn.IFNA(CELL("contents",INDIRECT(_xlfn.CONCAT("Veg_Table_Production_Data!",ADDRESS(MATCH(_xlfn.MAXIFS(#REF!,#REF!,"="&amp;Veg_Table[[#This Row],[AUTO_ID]],#REF!,"&lt;"&amp;Veg_Table[[#This Row],[EVM_LAST_EDITED_Day]]),#REF!,0),COLUMN(#REF!),4,1,)))),""),"")</f>
        <v/>
      </c>
      <c r="W1158" s="3" t="str">
        <f ca="1">IF(Veg_Table[[#This Row],[Previous_Prescription]]="","No",IF(Veg_Table[[#This Row],[Previous_Prescription]]=Veg_Table[[#This Row],[PRESCRIP]],"No","Yes"))</f>
        <v>No</v>
      </c>
      <c r="X1158" s="3" t="str">
        <f>IF(Veg_Table[[#This Row],[EVM_LAST_EDITED_Day]]=Veg_Table[[#This Row],[Created_Day]],"New","Old")</f>
        <v>Old</v>
      </c>
      <c r="Y1158" s="1">
        <f>IFERROR(IF(FIND("delete",LOWER(Veg_Table[[#This Row],[PI_COMMENTS]]))&gt;=1,1,0),0)</f>
        <v>0</v>
      </c>
      <c r="Z1158" s="1" t="str">
        <f>_xlfn.IFNA(IF(Veg_Table[[#This Row],[EVM_LAST_EDITOR]]="","Yes",VLOOKUP(Veg_Table[[#This Row],[EVM_LAST_EDITOR]],Roster_Table[#All],15,FALSE)),"Yes")</f>
        <v>Yes</v>
      </c>
      <c r="AA115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58" s="1" t="str">
        <f>_xlfn.IFNA(VLOOKUP(Veg_Table[[#This Row],[EVM_LAST_EDITOR]],Roster_Table[#All],3,FALSE),"zAWRR Not in Roster")</f>
        <v>zAWRR Not in Roster</v>
      </c>
      <c r="AC1158" s="1" t="str">
        <f>_xlfn.IFNA(VLOOKUP(Veg_Table[[#This Row],[EVM_LAST_EDITOR]],Roster_Table[#All],2,FALSE),"zAWRR Not in Roster")</f>
        <v>zAWRR Not in Roster</v>
      </c>
      <c r="AD1158" s="1" t="str">
        <f>IF(_xlfn.CONCAT(Veg_Table[[#This Row],[First_Name]]," ",Veg_Table[[#This Row],[Last_Name]])="zAWRR Not in Roster zAWRR Not in Roster","zAWRR Not in Roster",_xlfn.CONCAT(Veg_Table[[#This Row],[First_Name]]," ",Veg_Table[[#This Row],[Last_Name]]))</f>
        <v>zAWRR Not in Roster</v>
      </c>
      <c r="AE1158">
        <v>2938182</v>
      </c>
      <c r="AF1158" t="s">
        <v>1174</v>
      </c>
      <c r="AG1158" t="s">
        <v>30</v>
      </c>
      <c r="AH1158" t="s">
        <v>1146</v>
      </c>
      <c r="AI1158" t="s">
        <v>1149</v>
      </c>
      <c r="AJ1158" t="s">
        <v>820</v>
      </c>
      <c r="AL1158" t="s">
        <v>371</v>
      </c>
      <c r="AM1158" t="s">
        <v>34</v>
      </c>
      <c r="AN1158" t="s">
        <v>25</v>
      </c>
      <c r="AO1158" t="s">
        <v>25</v>
      </c>
      <c r="AP1158">
        <v>31</v>
      </c>
      <c r="AQ1158">
        <v>88</v>
      </c>
      <c r="AR1158" t="s">
        <v>514</v>
      </c>
      <c r="AS1158" t="s">
        <v>51</v>
      </c>
      <c r="AT1158" t="s">
        <v>843</v>
      </c>
      <c r="AV1158" t="s">
        <v>512</v>
      </c>
      <c r="AW1158" t="s">
        <v>1175</v>
      </c>
      <c r="AX1158" t="s">
        <v>534</v>
      </c>
      <c r="AZ1158">
        <v>5585874</v>
      </c>
      <c r="BA1158" t="s">
        <v>51</v>
      </c>
      <c r="BB1158" s="4">
        <v>43923.692523668979</v>
      </c>
      <c r="BC1158" t="s">
        <v>2079</v>
      </c>
      <c r="BD1158" t="s">
        <v>29</v>
      </c>
      <c r="BE1158" t="s">
        <v>25</v>
      </c>
      <c r="BF1158" t="s">
        <v>513</v>
      </c>
      <c r="BG1158" t="s">
        <v>534</v>
      </c>
      <c r="BI1158" s="3">
        <v>43964</v>
      </c>
      <c r="BJ1158" t="s">
        <v>1176</v>
      </c>
      <c r="BK1158" s="30" t="s">
        <v>1293</v>
      </c>
      <c r="BL1158" s="3">
        <v>43964.590832662034</v>
      </c>
      <c r="BM1158" t="s">
        <v>31</v>
      </c>
      <c r="BN1158" t="s">
        <v>32</v>
      </c>
      <c r="BP1158" t="s">
        <v>1148</v>
      </c>
      <c r="BQ1158" t="s">
        <v>826</v>
      </c>
      <c r="BR1158" t="s">
        <v>28</v>
      </c>
      <c r="BS1158" t="s">
        <v>28</v>
      </c>
      <c r="BT1158" t="s">
        <v>518</v>
      </c>
      <c r="BU1158" s="3">
        <v>43910.373333333337</v>
      </c>
      <c r="BV1158" t="s">
        <v>803</v>
      </c>
      <c r="BW1158" s="3">
        <v>43964.648364050925</v>
      </c>
      <c r="BX1158" t="s">
        <v>1177</v>
      </c>
      <c r="CG1158"/>
      <c r="CH1158"/>
      <c r="CI1158"/>
      <c r="CY1158"/>
      <c r="DA1158"/>
      <c r="DF1158"/>
    </row>
    <row r="1159" spans="1:110" x14ac:dyDescent="0.25">
      <c r="A1159" s="1">
        <f>IF(Veg_Table[[#This Row],[VP_STATUS]]="Hold",0,IF(OR(AND(Veg_Table[[#This Row],[PRESCRIP]]="NW_No Work",Veg_Table[[#This Row],[VP_STATUS]]&lt;&gt;"No Work Required Under EVM"),AND(Veg_Table[[#This Row],[VP_STATUS]]="No Work Required Under EVM",Veg_Table[[#This Row],[PRESCRIP]]&lt;&gt;"NW_No Work")),1,0))</f>
        <v>0</v>
      </c>
      <c r="B1159" s="1">
        <f>IF(Veg_Table[[#This Row],[SPECIES]]="",1,0)</f>
        <v>0</v>
      </c>
      <c r="C1159" s="1">
        <f>IF(Veg_Table[[#This Row],[DIAMETER]]="",1,0)</f>
        <v>0</v>
      </c>
      <c r="D1159" s="1">
        <f>IF(Veg_Table[[#This Row],[HEIGHT]]="",1,0)</f>
        <v>0</v>
      </c>
      <c r="E115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59" s="1">
        <f>IF(AND(Veg_Table[[#This Row],[TAT_RESULT]]="ABATE",Veg_Table[[#This Row],[PRESCRIP]]="NW_No Work"),1,0)</f>
        <v>0</v>
      </c>
      <c r="G1159" s="1">
        <f>IF(OR(Veg_Table[[#This Row],[Prescription R-Scale]]="NA",Veg_Table[[#This Row],[Diameter R-Scale]]="NA"),0,IF(Veg_Table[[#This Row],[Diameter R-Scale]]&lt;&gt;Veg_Table[[#This Row],[Prescription R-Scale]],1,0))</f>
        <v>0</v>
      </c>
      <c r="H1159" s="1">
        <f>IF(OR(AND(Veg_Table[[#This Row],[PRESCRIP]]="BC_Br Rmv", Veg_Table[[#This Row],[WOOD_MAN]]&lt;&gt;"Not Needed"),AND(Veg_Table[[#This Row],[PRESCRIP]]="BCS_Br Rmv+Trt", Veg_Table[[#This Row],[WOOD_MAN]]&lt;&gt;"Not Needed")),1,0)</f>
        <v>0</v>
      </c>
      <c r="I1159" s="1">
        <f ca="1">IF(AND(Veg_Table[[#This Row],[Prescription_Changed]]="Yes",Veg_Table[[#This Row],[TAT_RESULT]]=""),1,0)</f>
        <v>0</v>
      </c>
      <c r="J1159" s="1">
        <f ca="1">SUM(Veg_Table[[#This Row],[Prescription and Status do not match]:[Prescription_Edited_And_TAT_Is_Blank]])</f>
        <v>0</v>
      </c>
      <c r="K1159" s="1">
        <f ca="1">IF(Veg_Table[[#This Row],[Sum of Errors]]&gt;0,1,0)</f>
        <v>0</v>
      </c>
      <c r="L1159" s="1">
        <f>1</f>
        <v>1</v>
      </c>
      <c r="M115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159" s="1" t="str">
        <f>IF(OR(MID(Veg_Table[[#This Row],[PRESCRIP]],2,1)="1",MID(Veg_Table[[#This Row],[PRESCRIP]],2,1)="2",MID(Veg_Table[[#This Row],[PRESCRIP]],2,1)="3",MID(Veg_Table[[#This Row],[PRESCRIP]],2,1)="4"),_xlfn.NUMBERVALUE(MID(Veg_Table[[#This Row],[PRESCRIP]],2,1)),"NA")</f>
        <v>NA</v>
      </c>
      <c r="O1159" s="1">
        <f>WEEKNUM(Veg_Table[[#This Row],[EVM_LAST_EDITED_Day]],2)</f>
        <v>20</v>
      </c>
      <c r="P1159" s="25">
        <f>IFERROR(DATE(YEAR(Veg_Table[[#This Row],[EVM_LAST_EDITED2]]),MONTH(Veg_Table[[#This Row],[EVM_LAST_EDITED2]]),DAY(Veg_Table[[#This Row],[EVM_LAST_EDITED2]])),DATE(2019,1,1))</f>
        <v>43964</v>
      </c>
      <c r="Q1159" s="3">
        <f>VALUE(SUBSTITUTE(Veg_Table[[#This Row],[EVM_LAST_EDITED]],",",""))</f>
        <v>43964.591322291701</v>
      </c>
      <c r="R1159" s="1" t="str">
        <f>_xlfn.IFNA(IF(Veg_Table[[#This Row],[EVM_LAST_EDITOR]]="","zBlank EVM Last Editor",VLOOKUP(Veg_Table[[#This Row],[EVM_LAST_EDITOR]],Roster_Table[#All],4,FALSE)),"zAWRR Not in Roster")</f>
        <v>zAWRR Not in Roster</v>
      </c>
      <c r="S1159" s="1" t="str">
        <f>_xlfn.IFNA(IF(Veg_Table[[#This Row],[EVM_LAST_EDITOR]]="","zBlank EVM Last Editor",VLOOKUP(Veg_Table[[#This Row],[EVM_LAST_EDITOR]],Roster_Table[#All],16,FALSE)),"zCompany_AWRR not in Roster")</f>
        <v>zCompany_AWRR not in Roster</v>
      </c>
      <c r="T1159" s="2">
        <f>IFERROR(DATE(YEAR(Veg_Table[[#This Row],[Created2]]),MONTH(Veg_Table[[#This Row],[Created2]]),DAY(Veg_Table[[#This Row],[Created2]])),DATE(2019,1,1))</f>
        <v>43909</v>
      </c>
      <c r="U1159" s="3">
        <f>VALUE(SUBSTITUTE(Veg_Table[[#This Row],[Created]],",",""))</f>
        <v>43909.543862754603</v>
      </c>
      <c r="V1159" s="3" t="str">
        <f ca="1">IFERROR(_xlfn.IFNA(CELL("contents",INDIRECT(_xlfn.CONCAT("Veg_Table_Production_Data!",ADDRESS(MATCH(_xlfn.MAXIFS(#REF!,#REF!,"="&amp;Veg_Table[[#This Row],[AUTO_ID]],#REF!,"&lt;"&amp;Veg_Table[[#This Row],[EVM_LAST_EDITED_Day]]),#REF!,0),COLUMN(#REF!),4,1,)))),""),"")</f>
        <v/>
      </c>
      <c r="W1159" s="3" t="str">
        <f ca="1">IF(Veg_Table[[#This Row],[Previous_Prescription]]="","No",IF(Veg_Table[[#This Row],[Previous_Prescription]]=Veg_Table[[#This Row],[PRESCRIP]],"No","Yes"))</f>
        <v>No</v>
      </c>
      <c r="X1159" s="3" t="str">
        <f>IF(Veg_Table[[#This Row],[EVM_LAST_EDITED_Day]]=Veg_Table[[#This Row],[Created_Day]],"New","Old")</f>
        <v>Old</v>
      </c>
      <c r="Y1159" s="1">
        <f>IFERROR(IF(FIND("delete",LOWER(Veg_Table[[#This Row],[PI_COMMENTS]]))&gt;=1,1,0),0)</f>
        <v>0</v>
      </c>
      <c r="Z1159" s="1" t="str">
        <f>_xlfn.IFNA(IF(Veg_Table[[#This Row],[EVM_LAST_EDITOR]]="","Yes",VLOOKUP(Veg_Table[[#This Row],[EVM_LAST_EDITOR]],Roster_Table[#All],15,FALSE)),"Yes")</f>
        <v>Yes</v>
      </c>
      <c r="AA115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59" s="1" t="str">
        <f>_xlfn.IFNA(VLOOKUP(Veg_Table[[#This Row],[EVM_LAST_EDITOR]],Roster_Table[#All],3,FALSE),"zAWRR Not in Roster")</f>
        <v>zAWRR Not in Roster</v>
      </c>
      <c r="AC1159" s="1" t="str">
        <f>_xlfn.IFNA(VLOOKUP(Veg_Table[[#This Row],[EVM_LAST_EDITOR]],Roster_Table[#All],2,FALSE),"zAWRR Not in Roster")</f>
        <v>zAWRR Not in Roster</v>
      </c>
      <c r="AD1159" s="1" t="str">
        <f>IF(_xlfn.CONCAT(Veg_Table[[#This Row],[First_Name]]," ",Veg_Table[[#This Row],[Last_Name]])="zAWRR Not in Roster zAWRR Not in Roster","zAWRR Not in Roster",_xlfn.CONCAT(Veg_Table[[#This Row],[First_Name]]," ",Veg_Table[[#This Row],[Last_Name]]))</f>
        <v>zAWRR Not in Roster</v>
      </c>
      <c r="AE1159">
        <v>2936338</v>
      </c>
      <c r="AF1159" t="s">
        <v>1239</v>
      </c>
      <c r="AG1159" t="s">
        <v>30</v>
      </c>
      <c r="AH1159" t="s">
        <v>1146</v>
      </c>
      <c r="AI1159" t="s">
        <v>1218</v>
      </c>
      <c r="AJ1159" t="s">
        <v>820</v>
      </c>
      <c r="AL1159" t="s">
        <v>371</v>
      </c>
      <c r="AM1159" t="s">
        <v>46</v>
      </c>
      <c r="AN1159" t="s">
        <v>25</v>
      </c>
      <c r="AO1159" t="s">
        <v>25</v>
      </c>
      <c r="AP1159">
        <v>24</v>
      </c>
      <c r="AQ1159">
        <v>32</v>
      </c>
      <c r="AR1159" t="s">
        <v>511</v>
      </c>
      <c r="AS1159" t="s">
        <v>56</v>
      </c>
      <c r="AT1159" t="s">
        <v>843</v>
      </c>
      <c r="AV1159" t="s">
        <v>519</v>
      </c>
      <c r="AW1159" t="s">
        <v>1240</v>
      </c>
      <c r="AX1159" t="s">
        <v>534</v>
      </c>
      <c r="AZ1159">
        <v>5585883</v>
      </c>
      <c r="BA1159" t="s">
        <v>56</v>
      </c>
      <c r="BB1159" s="4">
        <v>43923.590044340279</v>
      </c>
      <c r="BD1159" t="s">
        <v>29</v>
      </c>
      <c r="BE1159" t="s">
        <v>25</v>
      </c>
      <c r="BF1159" t="s">
        <v>513</v>
      </c>
      <c r="BG1159" t="s">
        <v>534</v>
      </c>
      <c r="BI1159" s="3">
        <v>43964</v>
      </c>
      <c r="BJ1159" t="s">
        <v>1241</v>
      </c>
      <c r="BK1159" s="30" t="s">
        <v>1293</v>
      </c>
      <c r="BL1159" s="3">
        <v>43964.591322291664</v>
      </c>
      <c r="BM1159" t="s">
        <v>31</v>
      </c>
      <c r="BN1159" t="s">
        <v>32</v>
      </c>
      <c r="BP1159" t="s">
        <v>1148</v>
      </c>
      <c r="BQ1159" t="s">
        <v>826</v>
      </c>
      <c r="BR1159" t="s">
        <v>28</v>
      </c>
      <c r="BS1159" t="s">
        <v>28</v>
      </c>
      <c r="BT1159" t="s">
        <v>400</v>
      </c>
      <c r="BU1159" s="3">
        <v>43909.543862754632</v>
      </c>
      <c r="BV1159" t="s">
        <v>803</v>
      </c>
      <c r="BW1159" s="3">
        <v>43964.648349409719</v>
      </c>
      <c r="BX1159" t="s">
        <v>1242</v>
      </c>
      <c r="CG1159"/>
      <c r="CH1159"/>
      <c r="CI1159"/>
      <c r="CY1159"/>
      <c r="DA1159"/>
      <c r="DF1159"/>
    </row>
    <row r="1160" spans="1:110" x14ac:dyDescent="0.25">
      <c r="A1160" s="1">
        <f>IF(Veg_Table[[#This Row],[VP_STATUS]]="Hold",0,IF(OR(AND(Veg_Table[[#This Row],[PRESCRIP]]="NW_No Work",Veg_Table[[#This Row],[VP_STATUS]]&lt;&gt;"No Work Required Under EVM"),AND(Veg_Table[[#This Row],[VP_STATUS]]="No Work Required Under EVM",Veg_Table[[#This Row],[PRESCRIP]]&lt;&gt;"NW_No Work")),1,0))</f>
        <v>0</v>
      </c>
      <c r="B1160" s="1">
        <f>IF(Veg_Table[[#This Row],[SPECIES]]="",1,0)</f>
        <v>0</v>
      </c>
      <c r="C1160" s="1">
        <f>IF(Veg_Table[[#This Row],[DIAMETER]]="",1,0)</f>
        <v>0</v>
      </c>
      <c r="D1160" s="1">
        <f>IF(Veg_Table[[#This Row],[HEIGHT]]="",1,0)</f>
        <v>0</v>
      </c>
      <c r="E116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60" s="1">
        <f>IF(AND(Veg_Table[[#This Row],[TAT_RESULT]]="ABATE",Veg_Table[[#This Row],[PRESCRIP]]="NW_No Work"),1,0)</f>
        <v>0</v>
      </c>
      <c r="G1160" s="1">
        <f>IF(OR(Veg_Table[[#This Row],[Prescription R-Scale]]="NA",Veg_Table[[#This Row],[Diameter R-Scale]]="NA"),0,IF(Veg_Table[[#This Row],[Diameter R-Scale]]&lt;&gt;Veg_Table[[#This Row],[Prescription R-Scale]],1,0))</f>
        <v>0</v>
      </c>
      <c r="H1160" s="1">
        <f>IF(OR(AND(Veg_Table[[#This Row],[PRESCRIP]]="BC_Br Rmv", Veg_Table[[#This Row],[WOOD_MAN]]&lt;&gt;"Not Needed"),AND(Veg_Table[[#This Row],[PRESCRIP]]="BCS_Br Rmv+Trt", Veg_Table[[#This Row],[WOOD_MAN]]&lt;&gt;"Not Needed")),1,0)</f>
        <v>0</v>
      </c>
      <c r="I1160" s="1">
        <f ca="1">IF(AND(Veg_Table[[#This Row],[Prescription_Changed]]="Yes",Veg_Table[[#This Row],[TAT_RESULT]]=""),1,0)</f>
        <v>0</v>
      </c>
      <c r="J1160" s="1">
        <f ca="1">SUM(Veg_Table[[#This Row],[Prescription and Status do not match]:[Prescription_Edited_And_TAT_Is_Blank]])</f>
        <v>0</v>
      </c>
      <c r="K1160" s="1">
        <f ca="1">IF(Veg_Table[[#This Row],[Sum of Errors]]&gt;0,1,0)</f>
        <v>0</v>
      </c>
      <c r="L1160" s="1">
        <f>1</f>
        <v>1</v>
      </c>
      <c r="M116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160" s="1">
        <f>IF(OR(MID(Veg_Table[[#This Row],[PRESCRIP]],2,1)="1",MID(Veg_Table[[#This Row],[PRESCRIP]],2,1)="2",MID(Veg_Table[[#This Row],[PRESCRIP]],2,1)="3",MID(Veg_Table[[#This Row],[PRESCRIP]],2,1)="4"),_xlfn.NUMBERVALUE(MID(Veg_Table[[#This Row],[PRESCRIP]],2,1)),"NA")</f>
        <v>1</v>
      </c>
      <c r="O1160" s="1">
        <f>WEEKNUM(Veg_Table[[#This Row],[EVM_LAST_EDITED_Day]],2)</f>
        <v>20</v>
      </c>
      <c r="P1160" s="25">
        <f>IFERROR(DATE(YEAR(Veg_Table[[#This Row],[EVM_LAST_EDITED2]]),MONTH(Veg_Table[[#This Row],[EVM_LAST_EDITED2]]),DAY(Veg_Table[[#This Row],[EVM_LAST_EDITED2]])),DATE(2019,1,1))</f>
        <v>43964</v>
      </c>
      <c r="Q1160" s="3">
        <f>VALUE(SUBSTITUTE(Veg_Table[[#This Row],[EVM_LAST_EDITED]],",",""))</f>
        <v>43964.5915296065</v>
      </c>
      <c r="R1160" s="1" t="str">
        <f>_xlfn.IFNA(IF(Veg_Table[[#This Row],[EVM_LAST_EDITOR]]="","zBlank EVM Last Editor",VLOOKUP(Veg_Table[[#This Row],[EVM_LAST_EDITOR]],Roster_Table[#All],4,FALSE)),"zAWRR Not in Roster")</f>
        <v>MBG</v>
      </c>
      <c r="S1160" s="1" t="str">
        <f>_xlfn.IFNA(IF(Veg_Table[[#This Row],[EVM_LAST_EDITOR]]="","zBlank EVM Last Editor",VLOOKUP(Veg_Table[[#This Row],[EVM_LAST_EDITOR]],Roster_Table[#All],16,FALSE)),"zCompany_AWRR not in Roster")</f>
        <v>MBG_Mason, Bruce &amp; Girard</v>
      </c>
      <c r="T1160" s="2">
        <f>IFERROR(DATE(YEAR(Veg_Table[[#This Row],[Created2]]),MONTH(Veg_Table[[#This Row],[Created2]]),DAY(Veg_Table[[#This Row],[Created2]])),DATE(2019,1,1))</f>
        <v>43964</v>
      </c>
      <c r="U1160" s="3">
        <f>VALUE(SUBSTITUTE(Veg_Table[[#This Row],[Created]],",",""))</f>
        <v>43964.590111238402</v>
      </c>
      <c r="V1160" s="3" t="str">
        <f ca="1">IFERROR(_xlfn.IFNA(CELL("contents",INDIRECT(_xlfn.CONCAT("Veg_Table_Production_Data!",ADDRESS(MATCH(_xlfn.MAXIFS(#REF!,#REF!,"="&amp;Veg_Table[[#This Row],[AUTO_ID]],#REF!,"&lt;"&amp;Veg_Table[[#This Row],[EVM_LAST_EDITED_Day]]),#REF!,0),COLUMN(#REF!),4,1,)))),""),"")</f>
        <v/>
      </c>
      <c r="W1160" s="3" t="str">
        <f ca="1">IF(Veg_Table[[#This Row],[Previous_Prescription]]="","No",IF(Veg_Table[[#This Row],[Previous_Prescription]]=Veg_Table[[#This Row],[PRESCRIP]],"No","Yes"))</f>
        <v>No</v>
      </c>
      <c r="X1160" s="3" t="str">
        <f>IF(Veg_Table[[#This Row],[EVM_LAST_EDITED_Day]]=Veg_Table[[#This Row],[Created_Day]],"New","Old")</f>
        <v>New</v>
      </c>
      <c r="Y1160" s="1">
        <f>IFERROR(IF(FIND("delete",LOWER(Veg_Table[[#This Row],[PI_COMMENTS]]))&gt;=1,1,0),0)</f>
        <v>0</v>
      </c>
      <c r="Z1160" s="1" t="str">
        <f>_xlfn.IFNA(IF(Veg_Table[[#This Row],[EVM_LAST_EDITOR]]="","Yes",VLOOKUP(Veg_Table[[#This Row],[EVM_LAST_EDITOR]],Roster_Table[#All],15,FALSE)),"Yes")</f>
        <v>Yes</v>
      </c>
      <c r="AA116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60" s="1" t="str">
        <f>_xlfn.IFNA(VLOOKUP(Veg_Table[[#This Row],[EVM_LAST_EDITOR]],Roster_Table[#All],3,FALSE),"zAWRR Not in Roster")</f>
        <v>Nicholas</v>
      </c>
      <c r="AC1160" s="1" t="str">
        <f>_xlfn.IFNA(VLOOKUP(Veg_Table[[#This Row],[EVM_LAST_EDITOR]],Roster_Table[#All],2,FALSE),"zAWRR Not in Roster")</f>
        <v>Coleman</v>
      </c>
      <c r="AD1160" s="1" t="str">
        <f>IF(_xlfn.CONCAT(Veg_Table[[#This Row],[First_Name]]," ",Veg_Table[[#This Row],[Last_Name]])="zAWRR Not in Roster zAWRR Not in Roster","zAWRR Not in Roster",_xlfn.CONCAT(Veg_Table[[#This Row],[First_Name]]," ",Veg_Table[[#This Row],[Last_Name]]))</f>
        <v>Nicholas Coleman</v>
      </c>
      <c r="AE1160">
        <v>3225320</v>
      </c>
      <c r="AF1160" t="s">
        <v>5950</v>
      </c>
      <c r="AG1160" t="s">
        <v>93</v>
      </c>
      <c r="AH1160" t="s">
        <v>3444</v>
      </c>
      <c r="AI1160" t="s">
        <v>5377</v>
      </c>
      <c r="AJ1160" t="s">
        <v>36</v>
      </c>
      <c r="AL1160" t="s">
        <v>372</v>
      </c>
      <c r="AM1160" t="s">
        <v>529</v>
      </c>
      <c r="AN1160" t="s">
        <v>25</v>
      </c>
      <c r="AO1160" t="s">
        <v>25</v>
      </c>
      <c r="AP1160">
        <v>8</v>
      </c>
      <c r="AQ1160">
        <v>27</v>
      </c>
      <c r="AR1160" t="s">
        <v>517</v>
      </c>
      <c r="AS1160" t="s">
        <v>55</v>
      </c>
      <c r="AT1160" t="s">
        <v>522</v>
      </c>
      <c r="AV1160" t="s">
        <v>512</v>
      </c>
      <c r="AW1160" t="s">
        <v>5368</v>
      </c>
      <c r="AZ1160"/>
      <c r="BB1160" s="4"/>
      <c r="BD1160" t="s">
        <v>29</v>
      </c>
      <c r="BE1160" t="s">
        <v>25</v>
      </c>
      <c r="BF1160" t="s">
        <v>513</v>
      </c>
      <c r="BI1160" s="3"/>
      <c r="BJ1160" t="s">
        <v>4024</v>
      </c>
      <c r="BK1160" s="30" t="s">
        <v>107</v>
      </c>
      <c r="BL1160" s="3">
        <v>43964.591529606485</v>
      </c>
      <c r="BM1160" t="s">
        <v>31</v>
      </c>
      <c r="BN1160" t="s">
        <v>32</v>
      </c>
      <c r="BP1160" t="s">
        <v>3445</v>
      </c>
      <c r="BQ1160" t="s">
        <v>1025</v>
      </c>
      <c r="BR1160" t="s">
        <v>28</v>
      </c>
      <c r="BS1160" t="s">
        <v>28</v>
      </c>
      <c r="BT1160" t="s">
        <v>107</v>
      </c>
      <c r="BU1160" s="3">
        <v>43964.590111238424</v>
      </c>
      <c r="BV1160" t="s">
        <v>803</v>
      </c>
      <c r="BW1160" s="3">
        <v>43964.681087581019</v>
      </c>
      <c r="BX1160" t="s">
        <v>5951</v>
      </c>
      <c r="CG1160"/>
      <c r="CH1160"/>
      <c r="CI1160"/>
      <c r="CY1160"/>
      <c r="DA1160"/>
      <c r="DF1160"/>
    </row>
    <row r="1161" spans="1:110" x14ac:dyDescent="0.25">
      <c r="A1161" s="1">
        <f>IF(Veg_Table[[#This Row],[VP_STATUS]]="Hold",0,IF(OR(AND(Veg_Table[[#This Row],[PRESCRIP]]="NW_No Work",Veg_Table[[#This Row],[VP_STATUS]]&lt;&gt;"No Work Required Under EVM"),AND(Veg_Table[[#This Row],[VP_STATUS]]="No Work Required Under EVM",Veg_Table[[#This Row],[PRESCRIP]]&lt;&gt;"NW_No Work")),1,0))</f>
        <v>0</v>
      </c>
      <c r="B1161" s="1">
        <f>IF(Veg_Table[[#This Row],[SPECIES]]="",1,0)</f>
        <v>0</v>
      </c>
      <c r="C1161" s="1">
        <f>IF(Veg_Table[[#This Row],[DIAMETER]]="",1,0)</f>
        <v>0</v>
      </c>
      <c r="D1161" s="1">
        <f>IF(Veg_Table[[#This Row],[HEIGHT]]="",1,0)</f>
        <v>0</v>
      </c>
      <c r="E116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61" s="1">
        <f>IF(AND(Veg_Table[[#This Row],[TAT_RESULT]]="ABATE",Veg_Table[[#This Row],[PRESCRIP]]="NW_No Work"),1,0)</f>
        <v>0</v>
      </c>
      <c r="G1161" s="1">
        <f>IF(OR(Veg_Table[[#This Row],[Prescription R-Scale]]="NA",Veg_Table[[#This Row],[Diameter R-Scale]]="NA"),0,IF(Veg_Table[[#This Row],[Diameter R-Scale]]&lt;&gt;Veg_Table[[#This Row],[Prescription R-Scale]],1,0))</f>
        <v>0</v>
      </c>
      <c r="H1161" s="1">
        <f>IF(OR(AND(Veg_Table[[#This Row],[PRESCRIP]]="BC_Br Rmv", Veg_Table[[#This Row],[WOOD_MAN]]&lt;&gt;"Not Needed"),AND(Veg_Table[[#This Row],[PRESCRIP]]="BCS_Br Rmv+Trt", Veg_Table[[#This Row],[WOOD_MAN]]&lt;&gt;"Not Needed")),1,0)</f>
        <v>0</v>
      </c>
      <c r="I1161" s="1">
        <f ca="1">IF(AND(Veg_Table[[#This Row],[Prescription_Changed]]="Yes",Veg_Table[[#This Row],[TAT_RESULT]]=""),1,0)</f>
        <v>0</v>
      </c>
      <c r="J1161" s="1">
        <f ca="1">SUM(Veg_Table[[#This Row],[Prescription and Status do not match]:[Prescription_Edited_And_TAT_Is_Blank]])</f>
        <v>0</v>
      </c>
      <c r="K1161" s="1">
        <f ca="1">IF(Veg_Table[[#This Row],[Sum of Errors]]&gt;0,1,0)</f>
        <v>0</v>
      </c>
      <c r="L1161" s="1">
        <f>1</f>
        <v>1</v>
      </c>
      <c r="M116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161" s="1">
        <f>IF(OR(MID(Veg_Table[[#This Row],[PRESCRIP]],2,1)="1",MID(Veg_Table[[#This Row],[PRESCRIP]],2,1)="2",MID(Veg_Table[[#This Row],[PRESCRIP]],2,1)="3",MID(Veg_Table[[#This Row],[PRESCRIP]],2,1)="4"),_xlfn.NUMBERVALUE(MID(Veg_Table[[#This Row],[PRESCRIP]],2,1)),"NA")</f>
        <v>1</v>
      </c>
      <c r="O1161" s="1">
        <f>WEEKNUM(Veg_Table[[#This Row],[EVM_LAST_EDITED_Day]],2)</f>
        <v>20</v>
      </c>
      <c r="P1161" s="25">
        <f>IFERROR(DATE(YEAR(Veg_Table[[#This Row],[EVM_LAST_EDITED2]]),MONTH(Veg_Table[[#This Row],[EVM_LAST_EDITED2]]),DAY(Veg_Table[[#This Row],[EVM_LAST_EDITED2]])),DATE(2019,1,1))</f>
        <v>43964</v>
      </c>
      <c r="Q1161" s="3">
        <f>VALUE(SUBSTITUTE(Veg_Table[[#This Row],[EVM_LAST_EDITED]],",",""))</f>
        <v>43964.5916557292</v>
      </c>
      <c r="R1161" s="1" t="str">
        <f>_xlfn.IFNA(IF(Veg_Table[[#This Row],[EVM_LAST_EDITOR]]="","zBlank EVM Last Editor",VLOOKUP(Veg_Table[[#This Row],[EVM_LAST_EDITOR]],Roster_Table[#All],4,FALSE)),"zAWRR Not in Roster")</f>
        <v>zAWRR Not in Roster</v>
      </c>
      <c r="S1161" s="1" t="str">
        <f>_xlfn.IFNA(IF(Veg_Table[[#This Row],[EVM_LAST_EDITOR]]="","zBlank EVM Last Editor",VLOOKUP(Veg_Table[[#This Row],[EVM_LAST_EDITOR]],Roster_Table[#All],16,FALSE)),"zCompany_AWRR not in Roster")</f>
        <v>zCompany_AWRR not in Roster</v>
      </c>
      <c r="T1161" s="2">
        <f>IFERROR(DATE(YEAR(Veg_Table[[#This Row],[Created2]]),MONTH(Veg_Table[[#This Row],[Created2]]),DAY(Veg_Table[[#This Row],[Created2]])),DATE(2019,1,1))</f>
        <v>43909</v>
      </c>
      <c r="U1161" s="3">
        <f>VALUE(SUBSTITUTE(Veg_Table[[#This Row],[Created]],",",""))</f>
        <v>43909.571493784701</v>
      </c>
      <c r="V1161" s="3" t="str">
        <f ca="1">IFERROR(_xlfn.IFNA(CELL("contents",INDIRECT(_xlfn.CONCAT("Veg_Table_Production_Data!",ADDRESS(MATCH(_xlfn.MAXIFS(#REF!,#REF!,"="&amp;Veg_Table[[#This Row],[AUTO_ID]],#REF!,"&lt;"&amp;Veg_Table[[#This Row],[EVM_LAST_EDITED_Day]]),#REF!,0),COLUMN(#REF!),4,1,)))),""),"")</f>
        <v/>
      </c>
      <c r="W1161" s="3" t="str">
        <f ca="1">IF(Veg_Table[[#This Row],[Previous_Prescription]]="","No",IF(Veg_Table[[#This Row],[Previous_Prescription]]=Veg_Table[[#This Row],[PRESCRIP]],"No","Yes"))</f>
        <v>No</v>
      </c>
      <c r="X1161" s="3" t="str">
        <f>IF(Veg_Table[[#This Row],[EVM_LAST_EDITED_Day]]=Veg_Table[[#This Row],[Created_Day]],"New","Old")</f>
        <v>Old</v>
      </c>
      <c r="Y1161" s="1">
        <f>IFERROR(IF(FIND("delete",LOWER(Veg_Table[[#This Row],[PI_COMMENTS]]))&gt;=1,1,0),0)</f>
        <v>0</v>
      </c>
      <c r="Z1161" s="1" t="str">
        <f>_xlfn.IFNA(IF(Veg_Table[[#This Row],[EVM_LAST_EDITOR]]="","Yes",VLOOKUP(Veg_Table[[#This Row],[EVM_LAST_EDITOR]],Roster_Table[#All],15,FALSE)),"Yes")</f>
        <v>Yes</v>
      </c>
      <c r="AA116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61" s="1" t="str">
        <f>_xlfn.IFNA(VLOOKUP(Veg_Table[[#This Row],[EVM_LAST_EDITOR]],Roster_Table[#All],3,FALSE),"zAWRR Not in Roster")</f>
        <v>zAWRR Not in Roster</v>
      </c>
      <c r="AC1161" s="1" t="str">
        <f>_xlfn.IFNA(VLOOKUP(Veg_Table[[#This Row],[EVM_LAST_EDITOR]],Roster_Table[#All],2,FALSE),"zAWRR Not in Roster")</f>
        <v>zAWRR Not in Roster</v>
      </c>
      <c r="AD1161" s="1" t="str">
        <f>IF(_xlfn.CONCAT(Veg_Table[[#This Row],[First_Name]]," ",Veg_Table[[#This Row],[Last_Name]])="zAWRR Not in Roster zAWRR Not in Roster","zAWRR Not in Roster",_xlfn.CONCAT(Veg_Table[[#This Row],[First_Name]]," ",Veg_Table[[#This Row],[Last_Name]]))</f>
        <v>zAWRR Not in Roster</v>
      </c>
      <c r="AE1161">
        <v>2936581</v>
      </c>
      <c r="AF1161" t="s">
        <v>1232</v>
      </c>
      <c r="AG1161" t="s">
        <v>30</v>
      </c>
      <c r="AH1161" t="s">
        <v>1146</v>
      </c>
      <c r="AI1161" t="s">
        <v>1218</v>
      </c>
      <c r="AJ1161" t="s">
        <v>820</v>
      </c>
      <c r="AL1161" t="s">
        <v>371</v>
      </c>
      <c r="AM1161" t="s">
        <v>34</v>
      </c>
      <c r="AN1161" t="s">
        <v>25</v>
      </c>
      <c r="AO1161" t="s">
        <v>25</v>
      </c>
      <c r="AP1161">
        <v>6</v>
      </c>
      <c r="AQ1161">
        <v>30</v>
      </c>
      <c r="AR1161" t="s">
        <v>511</v>
      </c>
      <c r="AS1161" t="s">
        <v>77</v>
      </c>
      <c r="AT1161" t="s">
        <v>843</v>
      </c>
      <c r="AV1161" t="s">
        <v>519</v>
      </c>
      <c r="AW1161" t="s">
        <v>1233</v>
      </c>
      <c r="AX1161" t="s">
        <v>534</v>
      </c>
      <c r="AZ1161">
        <v>5585883</v>
      </c>
      <c r="BA1161" t="s">
        <v>77</v>
      </c>
      <c r="BB1161" s="4">
        <v>43923.596760138891</v>
      </c>
      <c r="BD1161" t="s">
        <v>29</v>
      </c>
      <c r="BE1161" t="s">
        <v>25</v>
      </c>
      <c r="BF1161" t="s">
        <v>513</v>
      </c>
      <c r="BG1161" t="s">
        <v>534</v>
      </c>
      <c r="BI1161" s="3">
        <v>43964</v>
      </c>
      <c r="BJ1161" t="s">
        <v>1230</v>
      </c>
      <c r="BK1161" s="30" t="s">
        <v>1293</v>
      </c>
      <c r="BL1161" s="3">
        <v>43964.591655729164</v>
      </c>
      <c r="BM1161" t="s">
        <v>31</v>
      </c>
      <c r="BN1161" t="s">
        <v>32</v>
      </c>
      <c r="BP1161" t="s">
        <v>1148</v>
      </c>
      <c r="BQ1161" t="s">
        <v>826</v>
      </c>
      <c r="BR1161" t="s">
        <v>28</v>
      </c>
      <c r="BS1161" t="s">
        <v>28</v>
      </c>
      <c r="BT1161" t="s">
        <v>400</v>
      </c>
      <c r="BU1161" s="3">
        <v>43909.571493784722</v>
      </c>
      <c r="BV1161" t="s">
        <v>803</v>
      </c>
      <c r="BW1161" s="3">
        <v>43964.648349409719</v>
      </c>
      <c r="BX1161" t="s">
        <v>1234</v>
      </c>
      <c r="CG1161"/>
      <c r="CH1161"/>
      <c r="CI1161"/>
      <c r="CY1161"/>
      <c r="DA1161"/>
      <c r="DF1161"/>
    </row>
    <row r="1162" spans="1:110" x14ac:dyDescent="0.25">
      <c r="A1162" s="1">
        <f>IF(Veg_Table[[#This Row],[VP_STATUS]]="Hold",0,IF(OR(AND(Veg_Table[[#This Row],[PRESCRIP]]="NW_No Work",Veg_Table[[#This Row],[VP_STATUS]]&lt;&gt;"No Work Required Under EVM"),AND(Veg_Table[[#This Row],[VP_STATUS]]="No Work Required Under EVM",Veg_Table[[#This Row],[PRESCRIP]]&lt;&gt;"NW_No Work")),1,0))</f>
        <v>0</v>
      </c>
      <c r="B1162" s="1">
        <f>IF(Veg_Table[[#This Row],[SPECIES]]="",1,0)</f>
        <v>0</v>
      </c>
      <c r="C1162" s="1">
        <f>IF(Veg_Table[[#This Row],[DIAMETER]]="",1,0)</f>
        <v>0</v>
      </c>
      <c r="D1162" s="1">
        <f>IF(Veg_Table[[#This Row],[HEIGHT]]="",1,0)</f>
        <v>0</v>
      </c>
      <c r="E116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62" s="1">
        <f>IF(AND(Veg_Table[[#This Row],[TAT_RESULT]]="ABATE",Veg_Table[[#This Row],[PRESCRIP]]="NW_No Work"),1,0)</f>
        <v>0</v>
      </c>
      <c r="G1162" s="1">
        <f>IF(OR(Veg_Table[[#This Row],[Prescription R-Scale]]="NA",Veg_Table[[#This Row],[Diameter R-Scale]]="NA"),0,IF(Veg_Table[[#This Row],[Diameter R-Scale]]&lt;&gt;Veg_Table[[#This Row],[Prescription R-Scale]],1,0))</f>
        <v>0</v>
      </c>
      <c r="H1162" s="1">
        <f>IF(OR(AND(Veg_Table[[#This Row],[PRESCRIP]]="BC_Br Rmv", Veg_Table[[#This Row],[WOOD_MAN]]&lt;&gt;"Not Needed"),AND(Veg_Table[[#This Row],[PRESCRIP]]="BCS_Br Rmv+Trt", Veg_Table[[#This Row],[WOOD_MAN]]&lt;&gt;"Not Needed")),1,0)</f>
        <v>0</v>
      </c>
      <c r="I1162" s="1">
        <f ca="1">IF(AND(Veg_Table[[#This Row],[Prescription_Changed]]="Yes",Veg_Table[[#This Row],[TAT_RESULT]]=""),1,0)</f>
        <v>0</v>
      </c>
      <c r="J1162" s="1">
        <f ca="1">SUM(Veg_Table[[#This Row],[Prescription and Status do not match]:[Prescription_Edited_And_TAT_Is_Blank]])</f>
        <v>0</v>
      </c>
      <c r="K1162" s="1">
        <f ca="1">IF(Veg_Table[[#This Row],[Sum of Errors]]&gt;0,1,0)</f>
        <v>0</v>
      </c>
      <c r="L1162" s="1">
        <f>1</f>
        <v>1</v>
      </c>
      <c r="M116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1162" s="1">
        <f>IF(OR(MID(Veg_Table[[#This Row],[PRESCRIP]],2,1)="1",MID(Veg_Table[[#This Row],[PRESCRIP]],2,1)="2",MID(Veg_Table[[#This Row],[PRESCRIP]],2,1)="3",MID(Veg_Table[[#This Row],[PRESCRIP]],2,1)="4"),_xlfn.NUMBERVALUE(MID(Veg_Table[[#This Row],[PRESCRIP]],2,1)),"NA")</f>
        <v>4</v>
      </c>
      <c r="O1162" s="1">
        <f>WEEKNUM(Veg_Table[[#This Row],[EVM_LAST_EDITED_Day]],2)</f>
        <v>20</v>
      </c>
      <c r="P1162" s="25">
        <f>IFERROR(DATE(YEAR(Veg_Table[[#This Row],[EVM_LAST_EDITED2]]),MONTH(Veg_Table[[#This Row],[EVM_LAST_EDITED2]]),DAY(Veg_Table[[#This Row],[EVM_LAST_EDITED2]])),DATE(2019,1,1))</f>
        <v>43964</v>
      </c>
      <c r="Q1162" s="3">
        <f>VALUE(SUBSTITUTE(Veg_Table[[#This Row],[EVM_LAST_EDITED]],",",""))</f>
        <v>43964.591974027797</v>
      </c>
      <c r="R1162" s="1" t="str">
        <f>_xlfn.IFNA(IF(Veg_Table[[#This Row],[EVM_LAST_EDITOR]]="","zBlank EVM Last Editor",VLOOKUP(Veg_Table[[#This Row],[EVM_LAST_EDITOR]],Roster_Table[#All],4,FALSE)),"zAWRR Not in Roster")</f>
        <v>zAWRR Not in Roster</v>
      </c>
      <c r="S1162" s="1" t="str">
        <f>_xlfn.IFNA(IF(Veg_Table[[#This Row],[EVM_LAST_EDITOR]]="","zBlank EVM Last Editor",VLOOKUP(Veg_Table[[#This Row],[EVM_LAST_EDITOR]],Roster_Table[#All],16,FALSE)),"zCompany_AWRR not in Roster")</f>
        <v>zCompany_AWRR not in Roster</v>
      </c>
      <c r="T1162" s="2">
        <f>IFERROR(DATE(YEAR(Veg_Table[[#This Row],[Created2]]),MONTH(Veg_Table[[#This Row],[Created2]]),DAY(Veg_Table[[#This Row],[Created2]])),DATE(2019,1,1))</f>
        <v>43908</v>
      </c>
      <c r="U1162" s="3">
        <f>VALUE(SUBSTITUTE(Veg_Table[[#This Row],[Created]],",",""))</f>
        <v>43908.540509259299</v>
      </c>
      <c r="V1162" s="3" t="str">
        <f ca="1">IFERROR(_xlfn.IFNA(CELL("contents",INDIRECT(_xlfn.CONCAT("Veg_Table_Production_Data!",ADDRESS(MATCH(_xlfn.MAXIFS(#REF!,#REF!,"="&amp;Veg_Table[[#This Row],[AUTO_ID]],#REF!,"&lt;"&amp;Veg_Table[[#This Row],[EVM_LAST_EDITED_Day]]),#REF!,0),COLUMN(#REF!),4,1,)))),""),"")</f>
        <v/>
      </c>
      <c r="W1162" s="3" t="str">
        <f ca="1">IF(Veg_Table[[#This Row],[Previous_Prescription]]="","No",IF(Veg_Table[[#This Row],[Previous_Prescription]]=Veg_Table[[#This Row],[PRESCRIP]],"No","Yes"))</f>
        <v>No</v>
      </c>
      <c r="X1162" s="3" t="str">
        <f>IF(Veg_Table[[#This Row],[EVM_LAST_EDITED_Day]]=Veg_Table[[#This Row],[Created_Day]],"New","Old")</f>
        <v>Old</v>
      </c>
      <c r="Y1162" s="1">
        <f>IFERROR(IF(FIND("delete",LOWER(Veg_Table[[#This Row],[PI_COMMENTS]]))&gt;=1,1,0),0)</f>
        <v>0</v>
      </c>
      <c r="Z1162" s="1" t="str">
        <f>_xlfn.IFNA(IF(Veg_Table[[#This Row],[EVM_LAST_EDITOR]]="","Yes",VLOOKUP(Veg_Table[[#This Row],[EVM_LAST_EDITOR]],Roster_Table[#All],15,FALSE)),"Yes")</f>
        <v>Yes</v>
      </c>
      <c r="AA116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62" s="1" t="str">
        <f>_xlfn.IFNA(VLOOKUP(Veg_Table[[#This Row],[EVM_LAST_EDITOR]],Roster_Table[#All],3,FALSE),"zAWRR Not in Roster")</f>
        <v>zAWRR Not in Roster</v>
      </c>
      <c r="AC1162" s="1" t="str">
        <f>_xlfn.IFNA(VLOOKUP(Veg_Table[[#This Row],[EVM_LAST_EDITOR]],Roster_Table[#All],2,FALSE),"zAWRR Not in Roster")</f>
        <v>zAWRR Not in Roster</v>
      </c>
      <c r="AD1162" s="1" t="str">
        <f>IF(_xlfn.CONCAT(Veg_Table[[#This Row],[First_Name]]," ",Veg_Table[[#This Row],[Last_Name]])="zAWRR Not in Roster zAWRR Not in Roster","zAWRR Not in Roster",_xlfn.CONCAT(Veg_Table[[#This Row],[First_Name]]," ",Veg_Table[[#This Row],[Last_Name]]))</f>
        <v>zAWRR Not in Roster</v>
      </c>
      <c r="AE1162">
        <v>2933394</v>
      </c>
      <c r="AF1162" t="s">
        <v>1136</v>
      </c>
      <c r="AG1162" t="s">
        <v>30</v>
      </c>
      <c r="AH1162" t="s">
        <v>916</v>
      </c>
      <c r="AI1162" t="s">
        <v>1089</v>
      </c>
      <c r="AJ1162" t="s">
        <v>820</v>
      </c>
      <c r="AL1162" t="s">
        <v>371</v>
      </c>
      <c r="AM1162" t="s">
        <v>40</v>
      </c>
      <c r="AN1162" t="s">
        <v>25</v>
      </c>
      <c r="AO1162" t="s">
        <v>25</v>
      </c>
      <c r="AP1162">
        <v>37</v>
      </c>
      <c r="AQ1162">
        <v>90</v>
      </c>
      <c r="AR1162" t="s">
        <v>511</v>
      </c>
      <c r="AS1162" t="s">
        <v>905</v>
      </c>
      <c r="AT1162" t="s">
        <v>522</v>
      </c>
      <c r="AV1162" t="s">
        <v>512</v>
      </c>
      <c r="AW1162" t="s">
        <v>1059</v>
      </c>
      <c r="AX1162" t="s">
        <v>534</v>
      </c>
      <c r="AZ1162">
        <v>5746657</v>
      </c>
      <c r="BA1162" t="s">
        <v>57</v>
      </c>
      <c r="BB1162" s="4">
        <v>43964.591941134262</v>
      </c>
      <c r="BD1162" t="s">
        <v>29</v>
      </c>
      <c r="BE1162" t="s">
        <v>25</v>
      </c>
      <c r="BF1162" t="s">
        <v>513</v>
      </c>
      <c r="BG1162" t="s">
        <v>534</v>
      </c>
      <c r="BI1162" s="3">
        <v>43966.580748611108</v>
      </c>
      <c r="BJ1162" t="s">
        <v>1412</v>
      </c>
      <c r="BK1162" s="30" t="s">
        <v>821</v>
      </c>
      <c r="BL1162" s="3">
        <v>43964.591974027775</v>
      </c>
      <c r="BM1162" t="s">
        <v>31</v>
      </c>
      <c r="BN1162" t="s">
        <v>32</v>
      </c>
      <c r="BP1162" t="s">
        <v>1126</v>
      </c>
      <c r="BQ1162" t="s">
        <v>826</v>
      </c>
      <c r="BR1162" t="s">
        <v>28</v>
      </c>
      <c r="BS1162" t="s">
        <v>28</v>
      </c>
      <c r="BT1162" t="s">
        <v>544</v>
      </c>
      <c r="BU1162" s="3">
        <v>43908.540509259263</v>
      </c>
      <c r="BV1162" t="s">
        <v>821</v>
      </c>
      <c r="BW1162" s="3">
        <v>43966.580783738427</v>
      </c>
      <c r="BX1162" t="s">
        <v>1060</v>
      </c>
      <c r="CG1162"/>
      <c r="CH1162"/>
      <c r="CI1162"/>
      <c r="CY1162"/>
      <c r="DA1162"/>
      <c r="DF1162"/>
    </row>
    <row r="1163" spans="1:110" x14ac:dyDescent="0.25">
      <c r="A1163" s="1">
        <f>IF(Veg_Table[[#This Row],[VP_STATUS]]="Hold",0,IF(OR(AND(Veg_Table[[#This Row],[PRESCRIP]]="NW_No Work",Veg_Table[[#This Row],[VP_STATUS]]&lt;&gt;"No Work Required Under EVM"),AND(Veg_Table[[#This Row],[VP_STATUS]]="No Work Required Under EVM",Veg_Table[[#This Row],[PRESCRIP]]&lt;&gt;"NW_No Work")),1,0))</f>
        <v>0</v>
      </c>
      <c r="B1163" s="1">
        <f>IF(Veg_Table[[#This Row],[SPECIES]]="",1,0)</f>
        <v>0</v>
      </c>
      <c r="C1163" s="1">
        <f>IF(Veg_Table[[#This Row],[DIAMETER]]="",1,0)</f>
        <v>0</v>
      </c>
      <c r="D1163" s="1">
        <f>IF(Veg_Table[[#This Row],[HEIGHT]]="",1,0)</f>
        <v>0</v>
      </c>
      <c r="E116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63" s="1">
        <f>IF(AND(Veg_Table[[#This Row],[TAT_RESULT]]="ABATE",Veg_Table[[#This Row],[PRESCRIP]]="NW_No Work"),1,0)</f>
        <v>0</v>
      </c>
      <c r="G1163" s="1">
        <f>IF(OR(Veg_Table[[#This Row],[Prescription R-Scale]]="NA",Veg_Table[[#This Row],[Diameter R-Scale]]="NA"),0,IF(Veg_Table[[#This Row],[Diameter R-Scale]]&lt;&gt;Veg_Table[[#This Row],[Prescription R-Scale]],1,0))</f>
        <v>0</v>
      </c>
      <c r="H1163" s="1">
        <f>IF(OR(AND(Veg_Table[[#This Row],[PRESCRIP]]="BC_Br Rmv", Veg_Table[[#This Row],[WOOD_MAN]]&lt;&gt;"Not Needed"),AND(Veg_Table[[#This Row],[PRESCRIP]]="BCS_Br Rmv+Trt", Veg_Table[[#This Row],[WOOD_MAN]]&lt;&gt;"Not Needed")),1,0)</f>
        <v>0</v>
      </c>
      <c r="I1163" s="1">
        <f ca="1">IF(AND(Veg_Table[[#This Row],[Prescription_Changed]]="Yes",Veg_Table[[#This Row],[TAT_RESULT]]=""),1,0)</f>
        <v>0</v>
      </c>
      <c r="J1163" s="1">
        <f ca="1">SUM(Veg_Table[[#This Row],[Prescription and Status do not match]:[Prescription_Edited_And_TAT_Is_Blank]])</f>
        <v>0</v>
      </c>
      <c r="K1163" s="1">
        <f ca="1">IF(Veg_Table[[#This Row],[Sum of Errors]]&gt;0,1,0)</f>
        <v>0</v>
      </c>
      <c r="L1163" s="1">
        <f>1</f>
        <v>1</v>
      </c>
      <c r="M116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163" s="1">
        <f>IF(OR(MID(Veg_Table[[#This Row],[PRESCRIP]],2,1)="1",MID(Veg_Table[[#This Row],[PRESCRIP]],2,1)="2",MID(Veg_Table[[#This Row],[PRESCRIP]],2,1)="3",MID(Veg_Table[[#This Row],[PRESCRIP]],2,1)="4"),_xlfn.NUMBERVALUE(MID(Veg_Table[[#This Row],[PRESCRIP]],2,1)),"NA")</f>
        <v>1</v>
      </c>
      <c r="O1163" s="1">
        <f>WEEKNUM(Veg_Table[[#This Row],[EVM_LAST_EDITED_Day]],2)</f>
        <v>20</v>
      </c>
      <c r="P1163" s="25">
        <f>IFERROR(DATE(YEAR(Veg_Table[[#This Row],[EVM_LAST_EDITED2]]),MONTH(Veg_Table[[#This Row],[EVM_LAST_EDITED2]]),DAY(Veg_Table[[#This Row],[EVM_LAST_EDITED2]])),DATE(2019,1,1))</f>
        <v>43964</v>
      </c>
      <c r="Q1163" s="3">
        <f>VALUE(SUBSTITUTE(Veg_Table[[#This Row],[EVM_LAST_EDITED]],",",""))</f>
        <v>43964.592075995402</v>
      </c>
      <c r="R1163" s="1" t="str">
        <f>_xlfn.IFNA(IF(Veg_Table[[#This Row],[EVM_LAST_EDITOR]]="","zBlank EVM Last Editor",VLOOKUP(Veg_Table[[#This Row],[EVM_LAST_EDITOR]],Roster_Table[#All],4,FALSE)),"zAWRR Not in Roster")</f>
        <v>zAWRR Not in Roster</v>
      </c>
      <c r="S1163" s="1" t="str">
        <f>_xlfn.IFNA(IF(Veg_Table[[#This Row],[EVM_LAST_EDITOR]]="","zBlank EVM Last Editor",VLOOKUP(Veg_Table[[#This Row],[EVM_LAST_EDITOR]],Roster_Table[#All],16,FALSE)),"zCompany_AWRR not in Roster")</f>
        <v>zCompany_AWRR not in Roster</v>
      </c>
      <c r="T1163" s="2">
        <f>IFERROR(DATE(YEAR(Veg_Table[[#This Row],[Created2]]),MONTH(Veg_Table[[#This Row],[Created2]]),DAY(Veg_Table[[#This Row],[Created2]])),DATE(2019,1,1))</f>
        <v>43909</v>
      </c>
      <c r="U1163" s="3">
        <f>VALUE(SUBSTITUTE(Veg_Table[[#This Row],[Created]],",",""))</f>
        <v>43909.569393969898</v>
      </c>
      <c r="V1163" s="3" t="str">
        <f ca="1">IFERROR(_xlfn.IFNA(CELL("contents",INDIRECT(_xlfn.CONCAT("Veg_Table_Production_Data!",ADDRESS(MATCH(_xlfn.MAXIFS(#REF!,#REF!,"="&amp;Veg_Table[[#This Row],[AUTO_ID]],#REF!,"&lt;"&amp;Veg_Table[[#This Row],[EVM_LAST_EDITED_Day]]),#REF!,0),COLUMN(#REF!),4,1,)))),""),"")</f>
        <v/>
      </c>
      <c r="W1163" s="3" t="str">
        <f ca="1">IF(Veg_Table[[#This Row],[Previous_Prescription]]="","No",IF(Veg_Table[[#This Row],[Previous_Prescription]]=Veg_Table[[#This Row],[PRESCRIP]],"No","Yes"))</f>
        <v>No</v>
      </c>
      <c r="X1163" s="3" t="str">
        <f>IF(Veg_Table[[#This Row],[EVM_LAST_EDITED_Day]]=Veg_Table[[#This Row],[Created_Day]],"New","Old")</f>
        <v>Old</v>
      </c>
      <c r="Y1163" s="1">
        <f>IFERROR(IF(FIND("delete",LOWER(Veg_Table[[#This Row],[PI_COMMENTS]]))&gt;=1,1,0),0)</f>
        <v>0</v>
      </c>
      <c r="Z1163" s="1" t="str">
        <f>_xlfn.IFNA(IF(Veg_Table[[#This Row],[EVM_LAST_EDITOR]]="","Yes",VLOOKUP(Veg_Table[[#This Row],[EVM_LAST_EDITOR]],Roster_Table[#All],15,FALSE)),"Yes")</f>
        <v>Yes</v>
      </c>
      <c r="AA116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63" s="1" t="str">
        <f>_xlfn.IFNA(VLOOKUP(Veg_Table[[#This Row],[EVM_LAST_EDITOR]],Roster_Table[#All],3,FALSE),"zAWRR Not in Roster")</f>
        <v>zAWRR Not in Roster</v>
      </c>
      <c r="AC1163" s="1" t="str">
        <f>_xlfn.IFNA(VLOOKUP(Veg_Table[[#This Row],[EVM_LAST_EDITOR]],Roster_Table[#All],2,FALSE),"zAWRR Not in Roster")</f>
        <v>zAWRR Not in Roster</v>
      </c>
      <c r="AD1163" s="1" t="str">
        <f>IF(_xlfn.CONCAT(Veg_Table[[#This Row],[First_Name]]," ",Veg_Table[[#This Row],[Last_Name]])="zAWRR Not in Roster zAWRR Not in Roster","zAWRR Not in Roster",_xlfn.CONCAT(Veg_Table[[#This Row],[First_Name]]," ",Veg_Table[[#This Row],[Last_Name]]))</f>
        <v>zAWRR Not in Roster</v>
      </c>
      <c r="AE1163">
        <v>2936513</v>
      </c>
      <c r="AF1163" t="s">
        <v>1235</v>
      </c>
      <c r="AG1163" t="s">
        <v>30</v>
      </c>
      <c r="AH1163" t="s">
        <v>1146</v>
      </c>
      <c r="AI1163" t="s">
        <v>1218</v>
      </c>
      <c r="AJ1163" t="s">
        <v>820</v>
      </c>
      <c r="AL1163" t="s">
        <v>371</v>
      </c>
      <c r="AM1163" t="s">
        <v>34</v>
      </c>
      <c r="AN1163" t="s">
        <v>25</v>
      </c>
      <c r="AO1163" t="s">
        <v>25</v>
      </c>
      <c r="AP1163">
        <v>4</v>
      </c>
      <c r="AQ1163">
        <v>22</v>
      </c>
      <c r="AR1163" t="s">
        <v>511</v>
      </c>
      <c r="AS1163" t="s">
        <v>77</v>
      </c>
      <c r="AT1163" t="s">
        <v>843</v>
      </c>
      <c r="AV1163" t="s">
        <v>519</v>
      </c>
      <c r="AW1163" t="s">
        <v>1236</v>
      </c>
      <c r="AX1163" t="s">
        <v>534</v>
      </c>
      <c r="AZ1163">
        <v>5585883</v>
      </c>
      <c r="BA1163" t="s">
        <v>77</v>
      </c>
      <c r="BB1163" s="4">
        <v>43923.595099004633</v>
      </c>
      <c r="BD1163" t="s">
        <v>29</v>
      </c>
      <c r="BE1163" t="s">
        <v>25</v>
      </c>
      <c r="BF1163" t="s">
        <v>513</v>
      </c>
      <c r="BG1163" t="s">
        <v>534</v>
      </c>
      <c r="BI1163" s="3">
        <v>43964</v>
      </c>
      <c r="BJ1163" t="s">
        <v>1237</v>
      </c>
      <c r="BK1163" s="30" t="s">
        <v>1293</v>
      </c>
      <c r="BL1163" s="3">
        <v>43964.592075995373</v>
      </c>
      <c r="BM1163" t="s">
        <v>31</v>
      </c>
      <c r="BN1163" t="s">
        <v>32</v>
      </c>
      <c r="BP1163" t="s">
        <v>1148</v>
      </c>
      <c r="BQ1163" t="s">
        <v>826</v>
      </c>
      <c r="BR1163" t="s">
        <v>28</v>
      </c>
      <c r="BS1163" t="s">
        <v>28</v>
      </c>
      <c r="BT1163" t="s">
        <v>400</v>
      </c>
      <c r="BU1163" s="3">
        <v>43909.569393969905</v>
      </c>
      <c r="BV1163" t="s">
        <v>803</v>
      </c>
      <c r="BW1163" s="3">
        <v>43964.648349409719</v>
      </c>
      <c r="BX1163" t="s">
        <v>1238</v>
      </c>
      <c r="CG1163"/>
      <c r="CH1163"/>
      <c r="CI1163"/>
      <c r="CY1163"/>
      <c r="DA1163"/>
      <c r="DF1163"/>
    </row>
    <row r="1164" spans="1:110" x14ac:dyDescent="0.25">
      <c r="A1164" s="1">
        <f>IF(Veg_Table[[#This Row],[VP_STATUS]]="Hold",0,IF(OR(AND(Veg_Table[[#This Row],[PRESCRIP]]="NW_No Work",Veg_Table[[#This Row],[VP_STATUS]]&lt;&gt;"No Work Required Under EVM"),AND(Veg_Table[[#This Row],[VP_STATUS]]="No Work Required Under EVM",Veg_Table[[#This Row],[PRESCRIP]]&lt;&gt;"NW_No Work")),1,0))</f>
        <v>0</v>
      </c>
      <c r="B1164" s="1">
        <f>IF(Veg_Table[[#This Row],[SPECIES]]="",1,0)</f>
        <v>0</v>
      </c>
      <c r="C1164" s="1">
        <f>IF(Veg_Table[[#This Row],[DIAMETER]]="",1,0)</f>
        <v>0</v>
      </c>
      <c r="D1164" s="1">
        <f>IF(Veg_Table[[#This Row],[HEIGHT]]="",1,0)</f>
        <v>0</v>
      </c>
      <c r="E116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64" s="1">
        <f>IF(AND(Veg_Table[[#This Row],[TAT_RESULT]]="ABATE",Veg_Table[[#This Row],[PRESCRIP]]="NW_No Work"),1,0)</f>
        <v>0</v>
      </c>
      <c r="G1164" s="1">
        <f>IF(OR(Veg_Table[[#This Row],[Prescription R-Scale]]="NA",Veg_Table[[#This Row],[Diameter R-Scale]]="NA"),0,IF(Veg_Table[[#This Row],[Diameter R-Scale]]&lt;&gt;Veg_Table[[#This Row],[Prescription R-Scale]],1,0))</f>
        <v>0</v>
      </c>
      <c r="H1164" s="1">
        <f>IF(OR(AND(Veg_Table[[#This Row],[PRESCRIP]]="BC_Br Rmv", Veg_Table[[#This Row],[WOOD_MAN]]&lt;&gt;"Not Needed"),AND(Veg_Table[[#This Row],[PRESCRIP]]="BCS_Br Rmv+Trt", Veg_Table[[#This Row],[WOOD_MAN]]&lt;&gt;"Not Needed")),1,0)</f>
        <v>0</v>
      </c>
      <c r="I1164" s="1">
        <f ca="1">IF(AND(Veg_Table[[#This Row],[Prescription_Changed]]="Yes",Veg_Table[[#This Row],[TAT_RESULT]]=""),1,0)</f>
        <v>0</v>
      </c>
      <c r="J1164" s="1">
        <f ca="1">SUM(Veg_Table[[#This Row],[Prescription and Status do not match]:[Prescription_Edited_And_TAT_Is_Blank]])</f>
        <v>0</v>
      </c>
      <c r="K1164" s="1">
        <f ca="1">IF(Veg_Table[[#This Row],[Sum of Errors]]&gt;0,1,0)</f>
        <v>0</v>
      </c>
      <c r="L1164" s="1">
        <f>1</f>
        <v>1</v>
      </c>
      <c r="M116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164" s="1" t="str">
        <f>IF(OR(MID(Veg_Table[[#This Row],[PRESCRIP]],2,1)="1",MID(Veg_Table[[#This Row],[PRESCRIP]],2,1)="2",MID(Veg_Table[[#This Row],[PRESCRIP]],2,1)="3",MID(Veg_Table[[#This Row],[PRESCRIP]],2,1)="4"),_xlfn.NUMBERVALUE(MID(Veg_Table[[#This Row],[PRESCRIP]],2,1)),"NA")</f>
        <v>NA</v>
      </c>
      <c r="O1164" s="1">
        <f>WEEKNUM(Veg_Table[[#This Row],[EVM_LAST_EDITED_Day]],2)</f>
        <v>20</v>
      </c>
      <c r="P1164" s="25">
        <f>IFERROR(DATE(YEAR(Veg_Table[[#This Row],[EVM_LAST_EDITED2]]),MONTH(Veg_Table[[#This Row],[EVM_LAST_EDITED2]]),DAY(Veg_Table[[#This Row],[EVM_LAST_EDITED2]])),DATE(2019,1,1))</f>
        <v>43964</v>
      </c>
      <c r="Q1164" s="3">
        <f>VALUE(SUBSTITUTE(Veg_Table[[#This Row],[EVM_LAST_EDITED]],",",""))</f>
        <v>43964.592373449101</v>
      </c>
      <c r="R1164" s="1" t="str">
        <f>_xlfn.IFNA(IF(Veg_Table[[#This Row],[EVM_LAST_EDITOR]]="","zBlank EVM Last Editor",VLOOKUP(Veg_Table[[#This Row],[EVM_LAST_EDITOR]],Roster_Table[#All],4,FALSE)),"zAWRR Not in Roster")</f>
        <v>MFE</v>
      </c>
      <c r="S1164" s="1" t="str">
        <f>_xlfn.IFNA(IF(Veg_Table[[#This Row],[EVM_LAST_EDITOR]]="","zBlank EVM Last Editor",VLOOKUP(Veg_Table[[#This Row],[EVM_LAST_EDITOR]],Roster_Table[#All],16,FALSE)),"zCompany_AWRR not in Roster")</f>
        <v>Not in Sierra Roster</v>
      </c>
      <c r="T1164" s="2">
        <f>IFERROR(DATE(YEAR(Veg_Table[[#This Row],[Created2]]),MONTH(Veg_Table[[#This Row],[Created2]]),DAY(Veg_Table[[#This Row],[Created2]])),DATE(2019,1,1))</f>
        <v>43738</v>
      </c>
      <c r="U1164" s="3">
        <f>VALUE(SUBSTITUTE(Veg_Table[[#This Row],[Created]],",",""))</f>
        <v>43738.394305555601</v>
      </c>
      <c r="V1164" s="3" t="str">
        <f ca="1">IFERROR(_xlfn.IFNA(CELL("contents",INDIRECT(_xlfn.CONCAT("Veg_Table_Production_Data!",ADDRESS(MATCH(_xlfn.MAXIFS(#REF!,#REF!,"="&amp;Veg_Table[[#This Row],[AUTO_ID]],#REF!,"&lt;"&amp;Veg_Table[[#This Row],[EVM_LAST_EDITED_Day]]),#REF!,0),COLUMN(#REF!),4,1,)))),""),"")</f>
        <v/>
      </c>
      <c r="W1164" s="3" t="str">
        <f ca="1">IF(Veg_Table[[#This Row],[Previous_Prescription]]="","No",IF(Veg_Table[[#This Row],[Previous_Prescription]]=Veg_Table[[#This Row],[PRESCRIP]],"No","Yes"))</f>
        <v>No</v>
      </c>
      <c r="X1164" s="3" t="str">
        <f>IF(Veg_Table[[#This Row],[EVM_LAST_EDITED_Day]]=Veg_Table[[#This Row],[Created_Day]],"New","Old")</f>
        <v>Old</v>
      </c>
      <c r="Y1164" s="1">
        <f>IFERROR(IF(FIND("delete",LOWER(Veg_Table[[#This Row],[PI_COMMENTS]]))&gt;=1,1,0),0)</f>
        <v>0</v>
      </c>
      <c r="Z1164" s="1" t="str">
        <f>_xlfn.IFNA(IF(Veg_Table[[#This Row],[EVM_LAST_EDITOR]]="","Yes",VLOOKUP(Veg_Table[[#This Row],[EVM_LAST_EDITOR]],Roster_Table[#All],15,FALSE)),"Yes")</f>
        <v>No</v>
      </c>
      <c r="AA116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64" s="1" t="str">
        <f>_xlfn.IFNA(VLOOKUP(Veg_Table[[#This Row],[EVM_LAST_EDITOR]],Roster_Table[#All],3,FALSE),"zAWRR Not in Roster")</f>
        <v>Thomas</v>
      </c>
      <c r="AC1164" s="1" t="str">
        <f>_xlfn.IFNA(VLOOKUP(Veg_Table[[#This Row],[EVM_LAST_EDITOR]],Roster_Table[#All],2,FALSE),"zAWRR Not in Roster")</f>
        <v>James</v>
      </c>
      <c r="AD1164" s="1" t="str">
        <f>IF(_xlfn.CONCAT(Veg_Table[[#This Row],[First_Name]]," ",Veg_Table[[#This Row],[Last_Name]])="zAWRR Not in Roster zAWRR Not in Roster","zAWRR Not in Roster",_xlfn.CONCAT(Veg_Table[[#This Row],[First_Name]]," ",Veg_Table[[#This Row],[Last_Name]]))</f>
        <v>Thomas James</v>
      </c>
      <c r="AE1164">
        <v>1764292</v>
      </c>
      <c r="AF1164" t="s">
        <v>3671</v>
      </c>
      <c r="AG1164" t="s">
        <v>30</v>
      </c>
      <c r="AH1164" t="s">
        <v>2081</v>
      </c>
      <c r="AI1164" t="s">
        <v>2272</v>
      </c>
      <c r="AJ1164" t="s">
        <v>820</v>
      </c>
      <c r="AL1164" t="s">
        <v>830</v>
      </c>
      <c r="AM1164" t="s">
        <v>38</v>
      </c>
      <c r="AN1164" t="s">
        <v>25</v>
      </c>
      <c r="AO1164" t="s">
        <v>25</v>
      </c>
      <c r="AP1164">
        <v>18</v>
      </c>
      <c r="AQ1164">
        <v>70</v>
      </c>
      <c r="AR1164" t="s">
        <v>511</v>
      </c>
      <c r="AS1164" t="s">
        <v>56</v>
      </c>
      <c r="AT1164" t="s">
        <v>26</v>
      </c>
      <c r="AU1164" t="s">
        <v>25</v>
      </c>
      <c r="AV1164" t="s">
        <v>512</v>
      </c>
      <c r="AW1164" t="s">
        <v>3672</v>
      </c>
      <c r="AX1164" t="s">
        <v>825</v>
      </c>
      <c r="AY1164" t="s">
        <v>825</v>
      </c>
      <c r="AZ1164">
        <v>5807646</v>
      </c>
      <c r="BA1164" t="s">
        <v>56</v>
      </c>
      <c r="BB1164" s="4">
        <v>43964.59219142361</v>
      </c>
      <c r="BC1164" t="s">
        <v>2682</v>
      </c>
      <c r="BD1164" t="s">
        <v>29</v>
      </c>
      <c r="BI1164" s="3"/>
      <c r="BJ1164" t="s">
        <v>4135</v>
      </c>
      <c r="BK1164" s="30" t="s">
        <v>694</v>
      </c>
      <c r="BL1164" s="3">
        <v>43964.592373449072</v>
      </c>
      <c r="BM1164" t="s">
        <v>31</v>
      </c>
      <c r="BN1164" t="s">
        <v>32</v>
      </c>
      <c r="BO1164" t="s">
        <v>2083</v>
      </c>
      <c r="BP1164" t="s">
        <v>2084</v>
      </c>
      <c r="BQ1164" t="s">
        <v>826</v>
      </c>
      <c r="BR1164" t="s">
        <v>28</v>
      </c>
      <c r="BS1164" t="s">
        <v>28</v>
      </c>
      <c r="BT1164" t="s">
        <v>835</v>
      </c>
      <c r="BU1164" s="3">
        <v>43738.394305555557</v>
      </c>
      <c r="BV1164" t="s">
        <v>803</v>
      </c>
      <c r="BW1164" s="3">
        <v>43964.648229166669</v>
      </c>
      <c r="BX1164" t="s">
        <v>3673</v>
      </c>
      <c r="CG1164"/>
      <c r="CH1164"/>
      <c r="CI1164"/>
      <c r="CY1164"/>
      <c r="DA1164"/>
      <c r="DF1164"/>
    </row>
    <row r="1165" spans="1:110" x14ac:dyDescent="0.25">
      <c r="A1165" s="1">
        <f>IF(Veg_Table[[#This Row],[VP_STATUS]]="Hold",0,IF(OR(AND(Veg_Table[[#This Row],[PRESCRIP]]="NW_No Work",Veg_Table[[#This Row],[VP_STATUS]]&lt;&gt;"No Work Required Under EVM"),AND(Veg_Table[[#This Row],[VP_STATUS]]="No Work Required Under EVM",Veg_Table[[#This Row],[PRESCRIP]]&lt;&gt;"NW_No Work")),1,0))</f>
        <v>0</v>
      </c>
      <c r="B1165" s="1">
        <f>IF(Veg_Table[[#This Row],[SPECIES]]="",1,0)</f>
        <v>0</v>
      </c>
      <c r="C1165" s="1">
        <f>IF(Veg_Table[[#This Row],[DIAMETER]]="",1,0)</f>
        <v>0</v>
      </c>
      <c r="D1165" s="1">
        <f>IF(Veg_Table[[#This Row],[HEIGHT]]="",1,0)</f>
        <v>0</v>
      </c>
      <c r="E116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65" s="1">
        <f>IF(AND(Veg_Table[[#This Row],[TAT_RESULT]]="ABATE",Veg_Table[[#This Row],[PRESCRIP]]="NW_No Work"),1,0)</f>
        <v>0</v>
      </c>
      <c r="G1165" s="1">
        <f>IF(OR(Veg_Table[[#This Row],[Prescription R-Scale]]="NA",Veg_Table[[#This Row],[Diameter R-Scale]]="NA"),0,IF(Veg_Table[[#This Row],[Diameter R-Scale]]&lt;&gt;Veg_Table[[#This Row],[Prescription R-Scale]],1,0))</f>
        <v>0</v>
      </c>
      <c r="H1165" s="1">
        <f>IF(OR(AND(Veg_Table[[#This Row],[PRESCRIP]]="BC_Br Rmv", Veg_Table[[#This Row],[WOOD_MAN]]&lt;&gt;"Not Needed"),AND(Veg_Table[[#This Row],[PRESCRIP]]="BCS_Br Rmv+Trt", Veg_Table[[#This Row],[WOOD_MAN]]&lt;&gt;"Not Needed")),1,0)</f>
        <v>0</v>
      </c>
      <c r="I1165" s="1">
        <f ca="1">IF(AND(Veg_Table[[#This Row],[Prescription_Changed]]="Yes",Veg_Table[[#This Row],[TAT_RESULT]]=""),1,0)</f>
        <v>0</v>
      </c>
      <c r="J1165" s="1">
        <f ca="1">SUM(Veg_Table[[#This Row],[Prescription and Status do not match]:[Prescription_Edited_And_TAT_Is_Blank]])</f>
        <v>0</v>
      </c>
      <c r="K1165" s="1">
        <f ca="1">IF(Veg_Table[[#This Row],[Sum of Errors]]&gt;0,1,0)</f>
        <v>0</v>
      </c>
      <c r="L1165" s="1">
        <f>1</f>
        <v>1</v>
      </c>
      <c r="M116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165" s="1">
        <f>IF(OR(MID(Veg_Table[[#This Row],[PRESCRIP]],2,1)="1",MID(Veg_Table[[#This Row],[PRESCRIP]],2,1)="2",MID(Veg_Table[[#This Row],[PRESCRIP]],2,1)="3",MID(Veg_Table[[#This Row],[PRESCRIP]],2,1)="4"),_xlfn.NUMBERVALUE(MID(Veg_Table[[#This Row],[PRESCRIP]],2,1)),"NA")</f>
        <v>1</v>
      </c>
      <c r="O1165" s="1">
        <f>WEEKNUM(Veg_Table[[#This Row],[EVM_LAST_EDITED_Day]],2)</f>
        <v>20</v>
      </c>
      <c r="P1165" s="25">
        <f>IFERROR(DATE(YEAR(Veg_Table[[#This Row],[EVM_LAST_EDITED2]]),MONTH(Veg_Table[[#This Row],[EVM_LAST_EDITED2]]),DAY(Veg_Table[[#This Row],[EVM_LAST_EDITED2]])),DATE(2019,1,1))</f>
        <v>43964</v>
      </c>
      <c r="Q1165" s="3">
        <f>VALUE(SUBSTITUTE(Veg_Table[[#This Row],[EVM_LAST_EDITED]],",",""))</f>
        <v>43964.592516620403</v>
      </c>
      <c r="R1165" s="1" t="str">
        <f>_xlfn.IFNA(IF(Veg_Table[[#This Row],[EVM_LAST_EDITOR]]="","zBlank EVM Last Editor",VLOOKUP(Veg_Table[[#This Row],[EVM_LAST_EDITOR]],Roster_Table[#All],4,FALSE)),"zAWRR Not in Roster")</f>
        <v>zAWRR Not in Roster</v>
      </c>
      <c r="S1165" s="1" t="str">
        <f>_xlfn.IFNA(IF(Veg_Table[[#This Row],[EVM_LAST_EDITOR]]="","zBlank EVM Last Editor",VLOOKUP(Veg_Table[[#This Row],[EVM_LAST_EDITOR]],Roster_Table[#All],16,FALSE)),"zCompany_AWRR not in Roster")</f>
        <v>zCompany_AWRR not in Roster</v>
      </c>
      <c r="T1165" s="2">
        <f>IFERROR(DATE(YEAR(Veg_Table[[#This Row],[Created2]]),MONTH(Veg_Table[[#This Row],[Created2]]),DAY(Veg_Table[[#This Row],[Created2]])),DATE(2019,1,1))</f>
        <v>43909</v>
      </c>
      <c r="U1165" s="3">
        <f>VALUE(SUBSTITUTE(Veg_Table[[#This Row],[Created]],",",""))</f>
        <v>43909.575288819397</v>
      </c>
      <c r="V1165" s="3" t="str">
        <f ca="1">IFERROR(_xlfn.IFNA(CELL("contents",INDIRECT(_xlfn.CONCAT("Veg_Table_Production_Data!",ADDRESS(MATCH(_xlfn.MAXIFS(#REF!,#REF!,"="&amp;Veg_Table[[#This Row],[AUTO_ID]],#REF!,"&lt;"&amp;Veg_Table[[#This Row],[EVM_LAST_EDITED_Day]]),#REF!,0),COLUMN(#REF!),4,1,)))),""),"")</f>
        <v/>
      </c>
      <c r="W1165" s="3" t="str">
        <f ca="1">IF(Veg_Table[[#This Row],[Previous_Prescription]]="","No",IF(Veg_Table[[#This Row],[Previous_Prescription]]=Veg_Table[[#This Row],[PRESCRIP]],"No","Yes"))</f>
        <v>No</v>
      </c>
      <c r="X1165" s="3" t="str">
        <f>IF(Veg_Table[[#This Row],[EVM_LAST_EDITED_Day]]=Veg_Table[[#This Row],[Created_Day]],"New","Old")</f>
        <v>Old</v>
      </c>
      <c r="Y1165" s="1">
        <f>IFERROR(IF(FIND("delete",LOWER(Veg_Table[[#This Row],[PI_COMMENTS]]))&gt;=1,1,0),0)</f>
        <v>0</v>
      </c>
      <c r="Z1165" s="1" t="str">
        <f>_xlfn.IFNA(IF(Veg_Table[[#This Row],[EVM_LAST_EDITOR]]="","Yes",VLOOKUP(Veg_Table[[#This Row],[EVM_LAST_EDITOR]],Roster_Table[#All],15,FALSE)),"Yes")</f>
        <v>Yes</v>
      </c>
      <c r="AA116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65" s="1" t="str">
        <f>_xlfn.IFNA(VLOOKUP(Veg_Table[[#This Row],[EVM_LAST_EDITOR]],Roster_Table[#All],3,FALSE),"zAWRR Not in Roster")</f>
        <v>zAWRR Not in Roster</v>
      </c>
      <c r="AC1165" s="1" t="str">
        <f>_xlfn.IFNA(VLOOKUP(Veg_Table[[#This Row],[EVM_LAST_EDITOR]],Roster_Table[#All],2,FALSE),"zAWRR Not in Roster")</f>
        <v>zAWRR Not in Roster</v>
      </c>
      <c r="AD1165" s="1" t="str">
        <f>IF(_xlfn.CONCAT(Veg_Table[[#This Row],[First_Name]]," ",Veg_Table[[#This Row],[Last_Name]])="zAWRR Not in Roster zAWRR Not in Roster","zAWRR Not in Roster",_xlfn.CONCAT(Veg_Table[[#This Row],[First_Name]]," ",Veg_Table[[#This Row],[Last_Name]]))</f>
        <v>zAWRR Not in Roster</v>
      </c>
      <c r="AE1165">
        <v>2936659</v>
      </c>
      <c r="AF1165" t="s">
        <v>1224</v>
      </c>
      <c r="AG1165" t="s">
        <v>30</v>
      </c>
      <c r="AH1165" t="s">
        <v>1146</v>
      </c>
      <c r="AI1165" t="s">
        <v>1150</v>
      </c>
      <c r="AJ1165" t="s">
        <v>820</v>
      </c>
      <c r="AL1165" t="s">
        <v>371</v>
      </c>
      <c r="AM1165" t="s">
        <v>34</v>
      </c>
      <c r="AN1165" t="s">
        <v>25</v>
      </c>
      <c r="AO1165" t="s">
        <v>25</v>
      </c>
      <c r="AP1165">
        <v>6</v>
      </c>
      <c r="AQ1165">
        <v>25</v>
      </c>
      <c r="AR1165" t="s">
        <v>511</v>
      </c>
      <c r="AS1165" t="s">
        <v>55</v>
      </c>
      <c r="AT1165" t="s">
        <v>843</v>
      </c>
      <c r="AV1165" t="s">
        <v>519</v>
      </c>
      <c r="AW1165" t="s">
        <v>1225</v>
      </c>
      <c r="AX1165" t="s">
        <v>534</v>
      </c>
      <c r="AZ1165">
        <v>5585883</v>
      </c>
      <c r="BA1165" t="s">
        <v>55</v>
      </c>
      <c r="BB1165" s="4">
        <v>43923.601598148147</v>
      </c>
      <c r="BD1165" t="s">
        <v>29</v>
      </c>
      <c r="BE1165" t="s">
        <v>25</v>
      </c>
      <c r="BF1165" t="s">
        <v>513</v>
      </c>
      <c r="BG1165" t="s">
        <v>534</v>
      </c>
      <c r="BI1165" s="3">
        <v>43964</v>
      </c>
      <c r="BJ1165" t="s">
        <v>1226</v>
      </c>
      <c r="BK1165" s="30" t="s">
        <v>1293</v>
      </c>
      <c r="BL1165" s="3">
        <v>43964.592516620367</v>
      </c>
      <c r="BM1165" t="s">
        <v>31</v>
      </c>
      <c r="BN1165" t="s">
        <v>32</v>
      </c>
      <c r="BP1165" t="s">
        <v>1148</v>
      </c>
      <c r="BQ1165" t="s">
        <v>826</v>
      </c>
      <c r="BR1165" t="s">
        <v>28</v>
      </c>
      <c r="BS1165" t="s">
        <v>28</v>
      </c>
      <c r="BT1165" t="s">
        <v>400</v>
      </c>
      <c r="BU1165" s="3">
        <v>43909.575288819447</v>
      </c>
      <c r="BV1165" t="s">
        <v>803</v>
      </c>
      <c r="BW1165" s="3">
        <v>43964.648349409719</v>
      </c>
      <c r="BX1165" t="s">
        <v>1227</v>
      </c>
      <c r="CG1165"/>
      <c r="CH1165"/>
      <c r="CI1165"/>
      <c r="CY1165"/>
      <c r="DA1165"/>
      <c r="DF1165"/>
    </row>
    <row r="1166" spans="1:110" x14ac:dyDescent="0.25">
      <c r="A1166" s="1">
        <f>IF(Veg_Table[[#This Row],[VP_STATUS]]="Hold",0,IF(OR(AND(Veg_Table[[#This Row],[PRESCRIP]]="NW_No Work",Veg_Table[[#This Row],[VP_STATUS]]&lt;&gt;"No Work Required Under EVM"),AND(Veg_Table[[#This Row],[VP_STATUS]]="No Work Required Under EVM",Veg_Table[[#This Row],[PRESCRIP]]&lt;&gt;"NW_No Work")),1,0))</f>
        <v>0</v>
      </c>
      <c r="B1166" s="1">
        <f>IF(Veg_Table[[#This Row],[SPECIES]]="",1,0)</f>
        <v>0</v>
      </c>
      <c r="C1166" s="1">
        <f>IF(Veg_Table[[#This Row],[DIAMETER]]="",1,0)</f>
        <v>0</v>
      </c>
      <c r="D1166" s="1">
        <f>IF(Veg_Table[[#This Row],[HEIGHT]]="",1,0)</f>
        <v>0</v>
      </c>
      <c r="E116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66" s="1">
        <f>IF(AND(Veg_Table[[#This Row],[TAT_RESULT]]="ABATE",Veg_Table[[#This Row],[PRESCRIP]]="NW_No Work"),1,0)</f>
        <v>0</v>
      </c>
      <c r="G1166" s="1">
        <f>IF(OR(Veg_Table[[#This Row],[Prescription R-Scale]]="NA",Veg_Table[[#This Row],[Diameter R-Scale]]="NA"),0,IF(Veg_Table[[#This Row],[Diameter R-Scale]]&lt;&gt;Veg_Table[[#This Row],[Prescription R-Scale]],1,0))</f>
        <v>0</v>
      </c>
      <c r="H1166" s="1">
        <f>IF(OR(AND(Veg_Table[[#This Row],[PRESCRIP]]="BC_Br Rmv", Veg_Table[[#This Row],[WOOD_MAN]]&lt;&gt;"Not Needed"),AND(Veg_Table[[#This Row],[PRESCRIP]]="BCS_Br Rmv+Trt", Veg_Table[[#This Row],[WOOD_MAN]]&lt;&gt;"Not Needed")),1,0)</f>
        <v>0</v>
      </c>
      <c r="I1166" s="1">
        <f ca="1">IF(AND(Veg_Table[[#This Row],[Prescription_Changed]]="Yes",Veg_Table[[#This Row],[TAT_RESULT]]=""),1,0)</f>
        <v>0</v>
      </c>
      <c r="J1166" s="1">
        <f ca="1">SUM(Veg_Table[[#This Row],[Prescription and Status do not match]:[Prescription_Edited_And_TAT_Is_Blank]])</f>
        <v>0</v>
      </c>
      <c r="K1166" s="1">
        <f ca="1">IF(Veg_Table[[#This Row],[Sum of Errors]]&gt;0,1,0)</f>
        <v>0</v>
      </c>
      <c r="L1166" s="1">
        <f>1</f>
        <v>1</v>
      </c>
      <c r="M116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166" s="1">
        <f>IF(OR(MID(Veg_Table[[#This Row],[PRESCRIP]],2,1)="1",MID(Veg_Table[[#This Row],[PRESCRIP]],2,1)="2",MID(Veg_Table[[#This Row],[PRESCRIP]],2,1)="3",MID(Veg_Table[[#This Row],[PRESCRIP]],2,1)="4"),_xlfn.NUMBERVALUE(MID(Veg_Table[[#This Row],[PRESCRIP]],2,1)),"NA")</f>
        <v>2</v>
      </c>
      <c r="O1166" s="1">
        <f>WEEKNUM(Veg_Table[[#This Row],[EVM_LAST_EDITED_Day]],2)</f>
        <v>20</v>
      </c>
      <c r="P1166" s="25">
        <f>IFERROR(DATE(YEAR(Veg_Table[[#This Row],[EVM_LAST_EDITED2]]),MONTH(Veg_Table[[#This Row],[EVM_LAST_EDITED2]]),DAY(Veg_Table[[#This Row],[EVM_LAST_EDITED2]])),DATE(2019,1,1))</f>
        <v>43964</v>
      </c>
      <c r="Q1166" s="3">
        <f>VALUE(SUBSTITUTE(Veg_Table[[#This Row],[EVM_LAST_EDITED]],",",""))</f>
        <v>43964.592887835599</v>
      </c>
      <c r="R1166" s="1" t="str">
        <f>_xlfn.IFNA(IF(Veg_Table[[#This Row],[EVM_LAST_EDITOR]]="","zBlank EVM Last Editor",VLOOKUP(Veg_Table[[#This Row],[EVM_LAST_EDITOR]],Roster_Table[#All],4,FALSE)),"zAWRR Not in Roster")</f>
        <v>zAWRR Not in Roster</v>
      </c>
      <c r="S1166" s="1" t="str">
        <f>_xlfn.IFNA(IF(Veg_Table[[#This Row],[EVM_LAST_EDITOR]]="","zBlank EVM Last Editor",VLOOKUP(Veg_Table[[#This Row],[EVM_LAST_EDITOR]],Roster_Table[#All],16,FALSE)),"zCompany_AWRR not in Roster")</f>
        <v>zCompany_AWRR not in Roster</v>
      </c>
      <c r="T1166" s="2">
        <f>IFERROR(DATE(YEAR(Veg_Table[[#This Row],[Created2]]),MONTH(Veg_Table[[#This Row],[Created2]]),DAY(Veg_Table[[#This Row],[Created2]])),DATE(2019,1,1))</f>
        <v>43909</v>
      </c>
      <c r="U1166" s="3">
        <f>VALUE(SUBSTITUTE(Veg_Table[[#This Row],[Created]],",",""))</f>
        <v>43909.584812696798</v>
      </c>
      <c r="V1166" s="3" t="str">
        <f ca="1">IFERROR(_xlfn.IFNA(CELL("contents",INDIRECT(_xlfn.CONCAT("Veg_Table_Production_Data!",ADDRESS(MATCH(_xlfn.MAXIFS(#REF!,#REF!,"="&amp;Veg_Table[[#This Row],[AUTO_ID]],#REF!,"&lt;"&amp;Veg_Table[[#This Row],[EVM_LAST_EDITED_Day]]),#REF!,0),COLUMN(#REF!),4,1,)))),""),"")</f>
        <v/>
      </c>
      <c r="W1166" s="3" t="str">
        <f ca="1">IF(Veg_Table[[#This Row],[Previous_Prescription]]="","No",IF(Veg_Table[[#This Row],[Previous_Prescription]]=Veg_Table[[#This Row],[PRESCRIP]],"No","Yes"))</f>
        <v>No</v>
      </c>
      <c r="X1166" s="3" t="str">
        <f>IF(Veg_Table[[#This Row],[EVM_LAST_EDITED_Day]]=Veg_Table[[#This Row],[Created_Day]],"New","Old")</f>
        <v>Old</v>
      </c>
      <c r="Y1166" s="1">
        <f>IFERROR(IF(FIND("delete",LOWER(Veg_Table[[#This Row],[PI_COMMENTS]]))&gt;=1,1,0),0)</f>
        <v>0</v>
      </c>
      <c r="Z1166" s="1" t="str">
        <f>_xlfn.IFNA(IF(Veg_Table[[#This Row],[EVM_LAST_EDITOR]]="","Yes",VLOOKUP(Veg_Table[[#This Row],[EVM_LAST_EDITOR]],Roster_Table[#All],15,FALSE)),"Yes")</f>
        <v>Yes</v>
      </c>
      <c r="AA116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66" s="1" t="str">
        <f>_xlfn.IFNA(VLOOKUP(Veg_Table[[#This Row],[EVM_LAST_EDITOR]],Roster_Table[#All],3,FALSE),"zAWRR Not in Roster")</f>
        <v>zAWRR Not in Roster</v>
      </c>
      <c r="AC1166" s="1" t="str">
        <f>_xlfn.IFNA(VLOOKUP(Veg_Table[[#This Row],[EVM_LAST_EDITOR]],Roster_Table[#All],2,FALSE),"zAWRR Not in Roster")</f>
        <v>zAWRR Not in Roster</v>
      </c>
      <c r="AD1166" s="1" t="str">
        <f>IF(_xlfn.CONCAT(Veg_Table[[#This Row],[First_Name]]," ",Veg_Table[[#This Row],[Last_Name]])="zAWRR Not in Roster zAWRR Not in Roster","zAWRR Not in Roster",_xlfn.CONCAT(Veg_Table[[#This Row],[First_Name]]," ",Veg_Table[[#This Row],[Last_Name]]))</f>
        <v>zAWRR Not in Roster</v>
      </c>
      <c r="AE1166">
        <v>2936764</v>
      </c>
      <c r="AF1166" t="s">
        <v>1219</v>
      </c>
      <c r="AG1166" t="s">
        <v>30</v>
      </c>
      <c r="AH1166" t="s">
        <v>1146</v>
      </c>
      <c r="AI1166" t="s">
        <v>1150</v>
      </c>
      <c r="AJ1166" t="s">
        <v>820</v>
      </c>
      <c r="AL1166" t="s">
        <v>371</v>
      </c>
      <c r="AM1166" t="s">
        <v>34</v>
      </c>
      <c r="AN1166" t="s">
        <v>25</v>
      </c>
      <c r="AO1166" t="s">
        <v>25</v>
      </c>
      <c r="AP1166">
        <v>15</v>
      </c>
      <c r="AQ1166">
        <v>50</v>
      </c>
      <c r="AR1166" t="s">
        <v>514</v>
      </c>
      <c r="AS1166" t="s">
        <v>42</v>
      </c>
      <c r="AT1166" t="s">
        <v>843</v>
      </c>
      <c r="AV1166" t="s">
        <v>519</v>
      </c>
      <c r="AW1166" t="s">
        <v>1220</v>
      </c>
      <c r="AX1166" t="s">
        <v>534</v>
      </c>
      <c r="AZ1166">
        <v>5585883</v>
      </c>
      <c r="BA1166" t="s">
        <v>42</v>
      </c>
      <c r="BB1166" s="4">
        <v>43923.602736319444</v>
      </c>
      <c r="BD1166" t="s">
        <v>29</v>
      </c>
      <c r="BE1166" t="s">
        <v>25</v>
      </c>
      <c r="BF1166" t="s">
        <v>513</v>
      </c>
      <c r="BG1166" t="s">
        <v>534</v>
      </c>
      <c r="BI1166" s="3">
        <v>43964</v>
      </c>
      <c r="BJ1166" t="s">
        <v>1221</v>
      </c>
      <c r="BK1166" s="30" t="s">
        <v>1293</v>
      </c>
      <c r="BL1166" s="3">
        <v>43964.59288783565</v>
      </c>
      <c r="BM1166" t="s">
        <v>31</v>
      </c>
      <c r="BN1166" t="s">
        <v>32</v>
      </c>
      <c r="BP1166" t="s">
        <v>1148</v>
      </c>
      <c r="BQ1166" t="s">
        <v>826</v>
      </c>
      <c r="BR1166" t="s">
        <v>28</v>
      </c>
      <c r="BS1166" t="s">
        <v>28</v>
      </c>
      <c r="BT1166" t="s">
        <v>400</v>
      </c>
      <c r="BU1166" s="3">
        <v>43909.584812696761</v>
      </c>
      <c r="BV1166" t="s">
        <v>803</v>
      </c>
      <c r="BW1166" s="3">
        <v>43964.648349409719</v>
      </c>
      <c r="BX1166" t="s">
        <v>1222</v>
      </c>
      <c r="CG1166"/>
      <c r="CH1166"/>
      <c r="CI1166"/>
      <c r="CY1166"/>
      <c r="DA1166"/>
      <c r="DF1166"/>
    </row>
    <row r="1167" spans="1:110" x14ac:dyDescent="0.25">
      <c r="A1167" s="1">
        <f>IF(Veg_Table[[#This Row],[VP_STATUS]]="Hold",0,IF(OR(AND(Veg_Table[[#This Row],[PRESCRIP]]="NW_No Work",Veg_Table[[#This Row],[VP_STATUS]]&lt;&gt;"No Work Required Under EVM"),AND(Veg_Table[[#This Row],[VP_STATUS]]="No Work Required Under EVM",Veg_Table[[#This Row],[PRESCRIP]]&lt;&gt;"NW_No Work")),1,0))</f>
        <v>0</v>
      </c>
      <c r="B1167" s="1">
        <f>IF(Veg_Table[[#This Row],[SPECIES]]="",1,0)</f>
        <v>0</v>
      </c>
      <c r="C1167" s="1">
        <f>IF(Veg_Table[[#This Row],[DIAMETER]]="",1,0)</f>
        <v>0</v>
      </c>
      <c r="D1167" s="1">
        <f>IF(Veg_Table[[#This Row],[HEIGHT]]="",1,0)</f>
        <v>0</v>
      </c>
      <c r="E116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67" s="1">
        <f>IF(AND(Veg_Table[[#This Row],[TAT_RESULT]]="ABATE",Veg_Table[[#This Row],[PRESCRIP]]="NW_No Work"),1,0)</f>
        <v>0</v>
      </c>
      <c r="G1167" s="1">
        <f>IF(OR(Veg_Table[[#This Row],[Prescription R-Scale]]="NA",Veg_Table[[#This Row],[Diameter R-Scale]]="NA"),0,IF(Veg_Table[[#This Row],[Diameter R-Scale]]&lt;&gt;Veg_Table[[#This Row],[Prescription R-Scale]],1,0))</f>
        <v>0</v>
      </c>
      <c r="H1167" s="1">
        <f>IF(OR(AND(Veg_Table[[#This Row],[PRESCRIP]]="BC_Br Rmv", Veg_Table[[#This Row],[WOOD_MAN]]&lt;&gt;"Not Needed"),AND(Veg_Table[[#This Row],[PRESCRIP]]="BCS_Br Rmv+Trt", Veg_Table[[#This Row],[WOOD_MAN]]&lt;&gt;"Not Needed")),1,0)</f>
        <v>0</v>
      </c>
      <c r="I1167" s="1">
        <f ca="1">IF(AND(Veg_Table[[#This Row],[Prescription_Changed]]="Yes",Veg_Table[[#This Row],[TAT_RESULT]]=""),1,0)</f>
        <v>0</v>
      </c>
      <c r="J1167" s="1">
        <f ca="1">SUM(Veg_Table[[#This Row],[Prescription and Status do not match]:[Prescription_Edited_And_TAT_Is_Blank]])</f>
        <v>0</v>
      </c>
      <c r="K1167" s="1">
        <f ca="1">IF(Veg_Table[[#This Row],[Sum of Errors]]&gt;0,1,0)</f>
        <v>0</v>
      </c>
      <c r="L1167" s="1">
        <f>1</f>
        <v>1</v>
      </c>
      <c r="M1167"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167" s="1" t="str">
        <f>IF(OR(MID(Veg_Table[[#This Row],[PRESCRIP]],2,1)="1",MID(Veg_Table[[#This Row],[PRESCRIP]],2,1)="2",MID(Veg_Table[[#This Row],[PRESCRIP]],2,1)="3",MID(Veg_Table[[#This Row],[PRESCRIP]],2,1)="4"),_xlfn.NUMBERVALUE(MID(Veg_Table[[#This Row],[PRESCRIP]],2,1)),"NA")</f>
        <v>NA</v>
      </c>
      <c r="O1167" s="1">
        <f>WEEKNUM(Veg_Table[[#This Row],[EVM_LAST_EDITED_Day]],2)</f>
        <v>20</v>
      </c>
      <c r="P1167" s="25">
        <f>IFERROR(DATE(YEAR(Veg_Table[[#This Row],[EVM_LAST_EDITED2]]),MONTH(Veg_Table[[#This Row],[EVM_LAST_EDITED2]]),DAY(Veg_Table[[#This Row],[EVM_LAST_EDITED2]])),DATE(2019,1,1))</f>
        <v>43964</v>
      </c>
      <c r="Q1167" s="3">
        <f>VALUE(SUBSTITUTE(Veg_Table[[#This Row],[EVM_LAST_EDITED]],",",""))</f>
        <v>43964.593067129601</v>
      </c>
      <c r="R1167" s="1" t="str">
        <f>_xlfn.IFNA(IF(Veg_Table[[#This Row],[EVM_LAST_EDITOR]]="","zBlank EVM Last Editor",VLOOKUP(Veg_Table[[#This Row],[EVM_LAST_EDITOR]],Roster_Table[#All],4,FALSE)),"zAWRR Not in Roster")</f>
        <v>MGE</v>
      </c>
      <c r="S1167" s="1" t="str">
        <f>_xlfn.IFNA(IF(Veg_Table[[#This Row],[EVM_LAST_EDITOR]]="","zBlank EVM Last Editor",VLOOKUP(Veg_Table[[#This Row],[EVM_LAST_EDITOR]],Roster_Table[#All],16,FALSE)),"zCompany_AWRR not in Roster")</f>
        <v>MGE_Mountain G Enterprises</v>
      </c>
      <c r="T1167" s="2">
        <f>IFERROR(DATE(YEAR(Veg_Table[[#This Row],[Created2]]),MONTH(Veg_Table[[#This Row],[Created2]]),DAY(Veg_Table[[#This Row],[Created2]])),DATE(2019,1,1))</f>
        <v>43964</v>
      </c>
      <c r="U1167" s="3">
        <f>VALUE(SUBSTITUTE(Veg_Table[[#This Row],[Created]],",",""))</f>
        <v>43964.593067129601</v>
      </c>
      <c r="V1167" s="3" t="str">
        <f ca="1">IFERROR(_xlfn.IFNA(CELL("contents",INDIRECT(_xlfn.CONCAT("Veg_Table_Production_Data!",ADDRESS(MATCH(_xlfn.MAXIFS(#REF!,#REF!,"="&amp;Veg_Table[[#This Row],[AUTO_ID]],#REF!,"&lt;"&amp;Veg_Table[[#This Row],[EVM_LAST_EDITED_Day]]),#REF!,0),COLUMN(#REF!),4,1,)))),""),"")</f>
        <v/>
      </c>
      <c r="W1167" s="3" t="str">
        <f ca="1">IF(Veg_Table[[#This Row],[Previous_Prescription]]="","No",IF(Veg_Table[[#This Row],[Previous_Prescription]]=Veg_Table[[#This Row],[PRESCRIP]],"No","Yes"))</f>
        <v>No</v>
      </c>
      <c r="X1167" s="3" t="str">
        <f>IF(Veg_Table[[#This Row],[EVM_LAST_EDITED_Day]]=Veg_Table[[#This Row],[Created_Day]],"New","Old")</f>
        <v>New</v>
      </c>
      <c r="Y1167" s="1">
        <f>IFERROR(IF(FIND("delete",LOWER(Veg_Table[[#This Row],[PI_COMMENTS]]))&gt;=1,1,0),0)</f>
        <v>0</v>
      </c>
      <c r="Z1167" s="1" t="str">
        <f>_xlfn.IFNA(IF(Veg_Table[[#This Row],[EVM_LAST_EDITOR]]="","Yes",VLOOKUP(Veg_Table[[#This Row],[EVM_LAST_EDITOR]],Roster_Table[#All],15,FALSE)),"Yes")</f>
        <v>Yes</v>
      </c>
      <c r="AA116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67" s="1" t="str">
        <f>_xlfn.IFNA(VLOOKUP(Veg_Table[[#This Row],[EVM_LAST_EDITOR]],Roster_Table[#All],3,FALSE),"zAWRR Not in Roster")</f>
        <v>Andrew</v>
      </c>
      <c r="AC1167" s="1" t="str">
        <f>_xlfn.IFNA(VLOOKUP(Veg_Table[[#This Row],[EVM_LAST_EDITOR]],Roster_Table[#All],2,FALSE),"zAWRR Not in Roster")</f>
        <v>Withers</v>
      </c>
      <c r="AD1167" s="1" t="str">
        <f>IF(_xlfn.CONCAT(Veg_Table[[#This Row],[First_Name]]," ",Veg_Table[[#This Row],[Last_Name]])="zAWRR Not in Roster zAWRR Not in Roster","zAWRR Not in Roster",_xlfn.CONCAT(Veg_Table[[#This Row],[First_Name]]," ",Veg_Table[[#This Row],[Last_Name]]))</f>
        <v>Andrew Withers</v>
      </c>
      <c r="AE1167">
        <v>3228767</v>
      </c>
      <c r="AF1167" t="s">
        <v>7267</v>
      </c>
      <c r="AG1167" t="s">
        <v>93</v>
      </c>
      <c r="AH1167" t="s">
        <v>5598</v>
      </c>
      <c r="AI1167" t="s">
        <v>4013</v>
      </c>
      <c r="AJ1167" t="s">
        <v>21</v>
      </c>
      <c r="AL1167" t="s">
        <v>22</v>
      </c>
      <c r="AM1167" t="s">
        <v>1967</v>
      </c>
      <c r="AN1167" t="s">
        <v>25</v>
      </c>
      <c r="AO1167" t="s">
        <v>25</v>
      </c>
      <c r="AP1167">
        <v>20</v>
      </c>
      <c r="AQ1167">
        <v>110</v>
      </c>
      <c r="AR1167" t="s">
        <v>511</v>
      </c>
      <c r="AS1167" t="s">
        <v>24</v>
      </c>
      <c r="AT1167" t="s">
        <v>26</v>
      </c>
      <c r="AV1167" t="s">
        <v>512</v>
      </c>
      <c r="AW1167" t="s">
        <v>7268</v>
      </c>
      <c r="AZ1167"/>
      <c r="BB1167" s="4"/>
      <c r="BD1167" t="s">
        <v>29</v>
      </c>
      <c r="BE1167" t="s">
        <v>25</v>
      </c>
      <c r="BF1167" t="s">
        <v>513</v>
      </c>
      <c r="BI1167" s="3"/>
      <c r="BJ1167" t="s">
        <v>52</v>
      </c>
      <c r="BK1167" s="30" t="s">
        <v>176</v>
      </c>
      <c r="BL1167" s="3">
        <v>43964.59306712963</v>
      </c>
      <c r="BM1167" t="s">
        <v>31</v>
      </c>
      <c r="BN1167" t="s">
        <v>32</v>
      </c>
      <c r="BP1167" t="s">
        <v>5600</v>
      </c>
      <c r="BQ1167" t="s">
        <v>1025</v>
      </c>
      <c r="BR1167" t="s">
        <v>28</v>
      </c>
      <c r="BS1167" t="s">
        <v>28</v>
      </c>
      <c r="BT1167" t="s">
        <v>176</v>
      </c>
      <c r="BU1167" s="3">
        <v>43964.59306712963</v>
      </c>
      <c r="BV1167" t="s">
        <v>803</v>
      </c>
      <c r="BW1167" s="3">
        <v>43965.597601655092</v>
      </c>
      <c r="BX1167" t="s">
        <v>7269</v>
      </c>
      <c r="CG1167"/>
      <c r="CH1167"/>
      <c r="CI1167"/>
      <c r="CY1167"/>
      <c r="DA1167"/>
      <c r="DF1167"/>
    </row>
    <row r="1168" spans="1:110" x14ac:dyDescent="0.25">
      <c r="A1168" s="1">
        <f>IF(Veg_Table[[#This Row],[VP_STATUS]]="Hold",0,IF(OR(AND(Veg_Table[[#This Row],[PRESCRIP]]="NW_No Work",Veg_Table[[#This Row],[VP_STATUS]]&lt;&gt;"No Work Required Under EVM"),AND(Veg_Table[[#This Row],[VP_STATUS]]="No Work Required Under EVM",Veg_Table[[#This Row],[PRESCRIP]]&lt;&gt;"NW_No Work")),1,0))</f>
        <v>0</v>
      </c>
      <c r="B1168" s="1">
        <f>IF(Veg_Table[[#This Row],[SPECIES]]="",1,0)</f>
        <v>0</v>
      </c>
      <c r="C1168" s="1">
        <f>IF(Veg_Table[[#This Row],[DIAMETER]]="",1,0)</f>
        <v>0</v>
      </c>
      <c r="D1168" s="1">
        <f>IF(Veg_Table[[#This Row],[HEIGHT]]="",1,0)</f>
        <v>0</v>
      </c>
      <c r="E116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68" s="1">
        <f>IF(AND(Veg_Table[[#This Row],[TAT_RESULT]]="ABATE",Veg_Table[[#This Row],[PRESCRIP]]="NW_No Work"),1,0)</f>
        <v>0</v>
      </c>
      <c r="G1168" s="1">
        <f>IF(OR(Veg_Table[[#This Row],[Prescription R-Scale]]="NA",Veg_Table[[#This Row],[Diameter R-Scale]]="NA"),0,IF(Veg_Table[[#This Row],[Diameter R-Scale]]&lt;&gt;Veg_Table[[#This Row],[Prescription R-Scale]],1,0))</f>
        <v>0</v>
      </c>
      <c r="H1168" s="1">
        <f>IF(OR(AND(Veg_Table[[#This Row],[PRESCRIP]]="BC_Br Rmv", Veg_Table[[#This Row],[WOOD_MAN]]&lt;&gt;"Not Needed"),AND(Veg_Table[[#This Row],[PRESCRIP]]="BCS_Br Rmv+Trt", Veg_Table[[#This Row],[WOOD_MAN]]&lt;&gt;"Not Needed")),1,0)</f>
        <v>0</v>
      </c>
      <c r="I1168" s="1">
        <f ca="1">IF(AND(Veg_Table[[#This Row],[Prescription_Changed]]="Yes",Veg_Table[[#This Row],[TAT_RESULT]]=""),1,0)</f>
        <v>0</v>
      </c>
      <c r="J1168" s="1">
        <f ca="1">SUM(Veg_Table[[#This Row],[Prescription and Status do not match]:[Prescription_Edited_And_TAT_Is_Blank]])</f>
        <v>0</v>
      </c>
      <c r="K1168" s="1">
        <f ca="1">IF(Veg_Table[[#This Row],[Sum of Errors]]&gt;0,1,0)</f>
        <v>0</v>
      </c>
      <c r="L1168" s="1">
        <f>1</f>
        <v>1</v>
      </c>
      <c r="M116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168" s="1">
        <f>IF(OR(MID(Veg_Table[[#This Row],[PRESCRIP]],2,1)="1",MID(Veg_Table[[#This Row],[PRESCRIP]],2,1)="2",MID(Veg_Table[[#This Row],[PRESCRIP]],2,1)="3",MID(Veg_Table[[#This Row],[PRESCRIP]],2,1)="4"),_xlfn.NUMBERVALUE(MID(Veg_Table[[#This Row],[PRESCRIP]],2,1)),"NA")</f>
        <v>3</v>
      </c>
      <c r="O1168" s="1">
        <f>WEEKNUM(Veg_Table[[#This Row],[EVM_LAST_EDITED_Day]],2)</f>
        <v>20</v>
      </c>
      <c r="P1168" s="25">
        <f>IFERROR(DATE(YEAR(Veg_Table[[#This Row],[EVM_LAST_EDITED2]]),MONTH(Veg_Table[[#This Row],[EVM_LAST_EDITED2]]),DAY(Veg_Table[[#This Row],[EVM_LAST_EDITED2]])),DATE(2019,1,1))</f>
        <v>43964</v>
      </c>
      <c r="Q1168" s="3">
        <f>VALUE(SUBSTITUTE(Veg_Table[[#This Row],[EVM_LAST_EDITED]],",",""))</f>
        <v>43964.593130393499</v>
      </c>
      <c r="R1168" s="1" t="str">
        <f>_xlfn.IFNA(IF(Veg_Table[[#This Row],[EVM_LAST_EDITOR]]="","zBlank EVM Last Editor",VLOOKUP(Veg_Table[[#This Row],[EVM_LAST_EDITOR]],Roster_Table[#All],4,FALSE)),"zAWRR Not in Roster")</f>
        <v>zAWRR Not in Roster</v>
      </c>
      <c r="S1168" s="1" t="str">
        <f>_xlfn.IFNA(IF(Veg_Table[[#This Row],[EVM_LAST_EDITOR]]="","zBlank EVM Last Editor",VLOOKUP(Veg_Table[[#This Row],[EVM_LAST_EDITOR]],Roster_Table[#All],16,FALSE)),"zCompany_AWRR not in Roster")</f>
        <v>zCompany_AWRR not in Roster</v>
      </c>
      <c r="T1168" s="2">
        <f>IFERROR(DATE(YEAR(Veg_Table[[#This Row],[Created2]]),MONTH(Veg_Table[[#This Row],[Created2]]),DAY(Veg_Table[[#This Row],[Created2]])),DATE(2019,1,1))</f>
        <v>43908</v>
      </c>
      <c r="U1168" s="3">
        <f>VALUE(SUBSTITUTE(Veg_Table[[#This Row],[Created]],",",""))</f>
        <v>43908.581898148099</v>
      </c>
      <c r="V1168" s="3" t="str">
        <f ca="1">IFERROR(_xlfn.IFNA(CELL("contents",INDIRECT(_xlfn.CONCAT("Veg_Table_Production_Data!",ADDRESS(MATCH(_xlfn.MAXIFS(#REF!,#REF!,"="&amp;Veg_Table[[#This Row],[AUTO_ID]],#REF!,"&lt;"&amp;Veg_Table[[#This Row],[EVM_LAST_EDITED_Day]]),#REF!,0),COLUMN(#REF!),4,1,)))),""),"")</f>
        <v/>
      </c>
      <c r="W1168" s="3" t="str">
        <f ca="1">IF(Veg_Table[[#This Row],[Previous_Prescription]]="","No",IF(Veg_Table[[#This Row],[Previous_Prescription]]=Veg_Table[[#This Row],[PRESCRIP]],"No","Yes"))</f>
        <v>No</v>
      </c>
      <c r="X1168" s="3" t="str">
        <f>IF(Veg_Table[[#This Row],[EVM_LAST_EDITED_Day]]=Veg_Table[[#This Row],[Created_Day]],"New","Old")</f>
        <v>Old</v>
      </c>
      <c r="Y1168" s="1">
        <f>IFERROR(IF(FIND("delete",LOWER(Veg_Table[[#This Row],[PI_COMMENTS]]))&gt;=1,1,0),0)</f>
        <v>0</v>
      </c>
      <c r="Z1168" s="1" t="str">
        <f>_xlfn.IFNA(IF(Veg_Table[[#This Row],[EVM_LAST_EDITOR]]="","Yes",VLOOKUP(Veg_Table[[#This Row],[EVM_LAST_EDITOR]],Roster_Table[#All],15,FALSE)),"Yes")</f>
        <v>Yes</v>
      </c>
      <c r="AA116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68" s="1" t="str">
        <f>_xlfn.IFNA(VLOOKUP(Veg_Table[[#This Row],[EVM_LAST_EDITOR]],Roster_Table[#All],3,FALSE),"zAWRR Not in Roster")</f>
        <v>zAWRR Not in Roster</v>
      </c>
      <c r="AC1168" s="1" t="str">
        <f>_xlfn.IFNA(VLOOKUP(Veg_Table[[#This Row],[EVM_LAST_EDITOR]],Roster_Table[#All],2,FALSE),"zAWRR Not in Roster")</f>
        <v>zAWRR Not in Roster</v>
      </c>
      <c r="AD1168" s="1" t="str">
        <f>IF(_xlfn.CONCAT(Veg_Table[[#This Row],[First_Name]]," ",Veg_Table[[#This Row],[Last_Name]])="zAWRR Not in Roster zAWRR Not in Roster","zAWRR Not in Roster",_xlfn.CONCAT(Veg_Table[[#This Row],[First_Name]]," ",Veg_Table[[#This Row],[Last_Name]]))</f>
        <v>zAWRR Not in Roster</v>
      </c>
      <c r="AE1168">
        <v>2933400</v>
      </c>
      <c r="AF1168" t="s">
        <v>1131</v>
      </c>
      <c r="AG1168" t="s">
        <v>30</v>
      </c>
      <c r="AH1168" t="s">
        <v>916</v>
      </c>
      <c r="AI1168" t="s">
        <v>1089</v>
      </c>
      <c r="AJ1168" t="s">
        <v>820</v>
      </c>
      <c r="AL1168" t="s">
        <v>371</v>
      </c>
      <c r="AM1168" t="s">
        <v>40</v>
      </c>
      <c r="AN1168" t="s">
        <v>25</v>
      </c>
      <c r="AO1168" t="s">
        <v>25</v>
      </c>
      <c r="AP1168">
        <v>25</v>
      </c>
      <c r="AQ1168">
        <v>80</v>
      </c>
      <c r="AR1168" t="s">
        <v>511</v>
      </c>
      <c r="AS1168" t="s">
        <v>545</v>
      </c>
      <c r="AT1168" t="s">
        <v>522</v>
      </c>
      <c r="AV1168" t="s">
        <v>512</v>
      </c>
      <c r="AW1168" t="s">
        <v>1055</v>
      </c>
      <c r="AX1168" t="s">
        <v>534</v>
      </c>
      <c r="AZ1168">
        <v>5746657</v>
      </c>
      <c r="BA1168" t="s">
        <v>51</v>
      </c>
      <c r="BB1168" s="4">
        <v>43964.593043622684</v>
      </c>
      <c r="BD1168" t="s">
        <v>29</v>
      </c>
      <c r="BE1168" t="s">
        <v>25</v>
      </c>
      <c r="BF1168" t="s">
        <v>513</v>
      </c>
      <c r="BG1168" t="s">
        <v>534</v>
      </c>
      <c r="BI1168" s="3">
        <v>43966.579275104166</v>
      </c>
      <c r="BJ1168" t="s">
        <v>1412</v>
      </c>
      <c r="BK1168" s="30" t="s">
        <v>821</v>
      </c>
      <c r="BL1168" s="3">
        <v>43964.593130393521</v>
      </c>
      <c r="BM1168" t="s">
        <v>31</v>
      </c>
      <c r="BN1168" t="s">
        <v>32</v>
      </c>
      <c r="BP1168" t="s">
        <v>1126</v>
      </c>
      <c r="BQ1168" t="s">
        <v>826</v>
      </c>
      <c r="BR1168" t="s">
        <v>28</v>
      </c>
      <c r="BS1168" t="s">
        <v>28</v>
      </c>
      <c r="BT1168" t="s">
        <v>544</v>
      </c>
      <c r="BU1168" s="3">
        <v>43908.58189814815</v>
      </c>
      <c r="BV1168" t="s">
        <v>821</v>
      </c>
      <c r="BW1168" s="3">
        <v>43966.579313009257</v>
      </c>
      <c r="BX1168" t="s">
        <v>1056</v>
      </c>
      <c r="CG1168"/>
      <c r="CH1168"/>
      <c r="CI1168"/>
      <c r="CY1168"/>
      <c r="DA1168"/>
      <c r="DF1168"/>
    </row>
    <row r="1169" spans="1:110" x14ac:dyDescent="0.25">
      <c r="A1169" s="1">
        <f>IF(Veg_Table[[#This Row],[VP_STATUS]]="Hold",0,IF(OR(AND(Veg_Table[[#This Row],[PRESCRIP]]="NW_No Work",Veg_Table[[#This Row],[VP_STATUS]]&lt;&gt;"No Work Required Under EVM"),AND(Veg_Table[[#This Row],[VP_STATUS]]="No Work Required Under EVM",Veg_Table[[#This Row],[PRESCRIP]]&lt;&gt;"NW_No Work")),1,0))</f>
        <v>0</v>
      </c>
      <c r="B1169" s="1">
        <f>IF(Veg_Table[[#This Row],[SPECIES]]="",1,0)</f>
        <v>0</v>
      </c>
      <c r="C1169" s="1">
        <f>IF(Veg_Table[[#This Row],[DIAMETER]]="",1,0)</f>
        <v>0</v>
      </c>
      <c r="D1169" s="1">
        <f>IF(Veg_Table[[#This Row],[HEIGHT]]="",1,0)</f>
        <v>0</v>
      </c>
      <c r="E116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69" s="1">
        <f>IF(AND(Veg_Table[[#This Row],[TAT_RESULT]]="ABATE",Veg_Table[[#This Row],[PRESCRIP]]="NW_No Work"),1,0)</f>
        <v>0</v>
      </c>
      <c r="G1169" s="1">
        <f>IF(OR(Veg_Table[[#This Row],[Prescription R-Scale]]="NA",Veg_Table[[#This Row],[Diameter R-Scale]]="NA"),0,IF(Veg_Table[[#This Row],[Diameter R-Scale]]&lt;&gt;Veg_Table[[#This Row],[Prescription R-Scale]],1,0))</f>
        <v>0</v>
      </c>
      <c r="H1169" s="1">
        <f>IF(OR(AND(Veg_Table[[#This Row],[PRESCRIP]]="BC_Br Rmv", Veg_Table[[#This Row],[WOOD_MAN]]&lt;&gt;"Not Needed"),AND(Veg_Table[[#This Row],[PRESCRIP]]="BCS_Br Rmv+Trt", Veg_Table[[#This Row],[WOOD_MAN]]&lt;&gt;"Not Needed")),1,0)</f>
        <v>0</v>
      </c>
      <c r="I1169" s="1">
        <f ca="1">IF(AND(Veg_Table[[#This Row],[Prescription_Changed]]="Yes",Veg_Table[[#This Row],[TAT_RESULT]]=""),1,0)</f>
        <v>0</v>
      </c>
      <c r="J1169" s="1">
        <f ca="1">SUM(Veg_Table[[#This Row],[Prescription and Status do not match]:[Prescription_Edited_And_TAT_Is_Blank]])</f>
        <v>0</v>
      </c>
      <c r="K1169" s="1">
        <f ca="1">IF(Veg_Table[[#This Row],[Sum of Errors]]&gt;0,1,0)</f>
        <v>0</v>
      </c>
      <c r="L1169" s="1">
        <f>1</f>
        <v>1</v>
      </c>
      <c r="M116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169" s="1">
        <f>IF(OR(MID(Veg_Table[[#This Row],[PRESCRIP]],2,1)="1",MID(Veg_Table[[#This Row],[PRESCRIP]],2,1)="2",MID(Veg_Table[[#This Row],[PRESCRIP]],2,1)="3",MID(Veg_Table[[#This Row],[PRESCRIP]],2,1)="4"),_xlfn.NUMBERVALUE(MID(Veg_Table[[#This Row],[PRESCRIP]],2,1)),"NA")</f>
        <v>1</v>
      </c>
      <c r="O1169" s="1">
        <f>WEEKNUM(Veg_Table[[#This Row],[EVM_LAST_EDITED_Day]],2)</f>
        <v>20</v>
      </c>
      <c r="P1169" s="25">
        <f>IFERROR(DATE(YEAR(Veg_Table[[#This Row],[EVM_LAST_EDITED2]]),MONTH(Veg_Table[[#This Row],[EVM_LAST_EDITED2]]),DAY(Veg_Table[[#This Row],[EVM_LAST_EDITED2]])),DATE(2019,1,1))</f>
        <v>43964</v>
      </c>
      <c r="Q1169" s="3">
        <f>VALUE(SUBSTITUTE(Veg_Table[[#This Row],[EVM_LAST_EDITED]],",",""))</f>
        <v>43964.593334513898</v>
      </c>
      <c r="R1169" s="1" t="str">
        <f>_xlfn.IFNA(IF(Veg_Table[[#This Row],[EVM_LAST_EDITOR]]="","zBlank EVM Last Editor",VLOOKUP(Veg_Table[[#This Row],[EVM_LAST_EDITOR]],Roster_Table[#All],4,FALSE)),"zAWRR Not in Roster")</f>
        <v>MBG</v>
      </c>
      <c r="S1169" s="1" t="str">
        <f>_xlfn.IFNA(IF(Veg_Table[[#This Row],[EVM_LAST_EDITOR]]="","zBlank EVM Last Editor",VLOOKUP(Veg_Table[[#This Row],[EVM_LAST_EDITOR]],Roster_Table[#All],16,FALSE)),"zCompany_AWRR not in Roster")</f>
        <v>MBG_Mason, Bruce &amp; Girard</v>
      </c>
      <c r="T1169" s="2">
        <f>IFERROR(DATE(YEAR(Veg_Table[[#This Row],[Created2]]),MONTH(Veg_Table[[#This Row],[Created2]]),DAY(Veg_Table[[#This Row],[Created2]])),DATE(2019,1,1))</f>
        <v>43964</v>
      </c>
      <c r="U1169" s="3">
        <f>VALUE(SUBSTITUTE(Veg_Table[[#This Row],[Created]],",",""))</f>
        <v>43964.593334513898</v>
      </c>
      <c r="V1169" s="3" t="str">
        <f ca="1">IFERROR(_xlfn.IFNA(CELL("contents",INDIRECT(_xlfn.CONCAT("Veg_Table_Production_Data!",ADDRESS(MATCH(_xlfn.MAXIFS(#REF!,#REF!,"="&amp;Veg_Table[[#This Row],[AUTO_ID]],#REF!,"&lt;"&amp;Veg_Table[[#This Row],[EVM_LAST_EDITED_Day]]),#REF!,0),COLUMN(#REF!),4,1,)))),""),"")</f>
        <v/>
      </c>
      <c r="W1169" s="3" t="str">
        <f ca="1">IF(Veg_Table[[#This Row],[Previous_Prescription]]="","No",IF(Veg_Table[[#This Row],[Previous_Prescription]]=Veg_Table[[#This Row],[PRESCRIP]],"No","Yes"))</f>
        <v>No</v>
      </c>
      <c r="X1169" s="3" t="str">
        <f>IF(Veg_Table[[#This Row],[EVM_LAST_EDITED_Day]]=Veg_Table[[#This Row],[Created_Day]],"New","Old")</f>
        <v>New</v>
      </c>
      <c r="Y1169" s="1">
        <f>IFERROR(IF(FIND("delete",LOWER(Veg_Table[[#This Row],[PI_COMMENTS]]))&gt;=1,1,0),0)</f>
        <v>0</v>
      </c>
      <c r="Z1169" s="1" t="str">
        <f>_xlfn.IFNA(IF(Veg_Table[[#This Row],[EVM_LAST_EDITOR]]="","Yes",VLOOKUP(Veg_Table[[#This Row],[EVM_LAST_EDITOR]],Roster_Table[#All],15,FALSE)),"Yes")</f>
        <v>Yes</v>
      </c>
      <c r="AA116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69" s="1" t="str">
        <f>_xlfn.IFNA(VLOOKUP(Veg_Table[[#This Row],[EVM_LAST_EDITOR]],Roster_Table[#All],3,FALSE),"zAWRR Not in Roster")</f>
        <v>Nicholas</v>
      </c>
      <c r="AC1169" s="1" t="str">
        <f>_xlfn.IFNA(VLOOKUP(Veg_Table[[#This Row],[EVM_LAST_EDITOR]],Roster_Table[#All],2,FALSE),"zAWRR Not in Roster")</f>
        <v>Coleman</v>
      </c>
      <c r="AD1169" s="1" t="str">
        <f>IF(_xlfn.CONCAT(Veg_Table[[#This Row],[First_Name]]," ",Veg_Table[[#This Row],[Last_Name]])="zAWRR Not in Roster zAWRR Not in Roster","zAWRR Not in Roster",_xlfn.CONCAT(Veg_Table[[#This Row],[First_Name]]," ",Veg_Table[[#This Row],[Last_Name]]))</f>
        <v>Nicholas Coleman</v>
      </c>
      <c r="AE1169">
        <v>3225329</v>
      </c>
      <c r="AF1169" t="s">
        <v>5952</v>
      </c>
      <c r="AG1169" t="s">
        <v>93</v>
      </c>
      <c r="AH1169" t="s">
        <v>3444</v>
      </c>
      <c r="AI1169" t="s">
        <v>5377</v>
      </c>
      <c r="AJ1169" t="s">
        <v>36</v>
      </c>
      <c r="AL1169" t="s">
        <v>372</v>
      </c>
      <c r="AM1169" t="s">
        <v>529</v>
      </c>
      <c r="AN1169" t="s">
        <v>25</v>
      </c>
      <c r="AO1169" t="s">
        <v>25</v>
      </c>
      <c r="AP1169">
        <v>8</v>
      </c>
      <c r="AQ1169">
        <v>23</v>
      </c>
      <c r="AR1169" t="s">
        <v>517</v>
      </c>
      <c r="AS1169" t="s">
        <v>55</v>
      </c>
      <c r="AT1169" t="s">
        <v>522</v>
      </c>
      <c r="AV1169" t="s">
        <v>512</v>
      </c>
      <c r="AW1169" t="s">
        <v>5367</v>
      </c>
      <c r="AZ1169"/>
      <c r="BB1169" s="4"/>
      <c r="BD1169" t="s">
        <v>29</v>
      </c>
      <c r="BE1169" t="s">
        <v>25</v>
      </c>
      <c r="BF1169" t="s">
        <v>513</v>
      </c>
      <c r="BI1169" s="3"/>
      <c r="BJ1169" t="s">
        <v>4024</v>
      </c>
      <c r="BK1169" s="30" t="s">
        <v>107</v>
      </c>
      <c r="BL1169" s="3">
        <v>43964.593334513891</v>
      </c>
      <c r="BM1169" t="s">
        <v>31</v>
      </c>
      <c r="BN1169" t="s">
        <v>32</v>
      </c>
      <c r="BP1169" t="s">
        <v>3445</v>
      </c>
      <c r="BQ1169" t="s">
        <v>1025</v>
      </c>
      <c r="BR1169" t="s">
        <v>28</v>
      </c>
      <c r="BS1169" t="s">
        <v>28</v>
      </c>
      <c r="BT1169" t="s">
        <v>107</v>
      </c>
      <c r="BU1169" s="3">
        <v>43964.593334513891</v>
      </c>
      <c r="BV1169" t="s">
        <v>803</v>
      </c>
      <c r="BW1169" s="3">
        <v>43964.681087581019</v>
      </c>
      <c r="BX1169" t="s">
        <v>5953</v>
      </c>
      <c r="CG1169"/>
      <c r="CH1169"/>
      <c r="CI1169"/>
      <c r="CY1169"/>
      <c r="DA1169"/>
      <c r="DF1169"/>
    </row>
    <row r="1170" spans="1:110" x14ac:dyDescent="0.25">
      <c r="A1170" s="1">
        <f>IF(Veg_Table[[#This Row],[VP_STATUS]]="Hold",0,IF(OR(AND(Veg_Table[[#This Row],[PRESCRIP]]="NW_No Work",Veg_Table[[#This Row],[VP_STATUS]]&lt;&gt;"No Work Required Under EVM"),AND(Veg_Table[[#This Row],[VP_STATUS]]="No Work Required Under EVM",Veg_Table[[#This Row],[PRESCRIP]]&lt;&gt;"NW_No Work")),1,0))</f>
        <v>0</v>
      </c>
      <c r="B1170" s="1">
        <f>IF(Veg_Table[[#This Row],[SPECIES]]="",1,0)</f>
        <v>0</v>
      </c>
      <c r="C1170" s="1">
        <f>IF(Veg_Table[[#This Row],[DIAMETER]]="",1,0)</f>
        <v>0</v>
      </c>
      <c r="D1170" s="1">
        <f>IF(Veg_Table[[#This Row],[HEIGHT]]="",1,0)</f>
        <v>0</v>
      </c>
      <c r="E117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70" s="1">
        <f>IF(AND(Veg_Table[[#This Row],[TAT_RESULT]]="ABATE",Veg_Table[[#This Row],[PRESCRIP]]="NW_No Work"),1,0)</f>
        <v>0</v>
      </c>
      <c r="G1170" s="1">
        <f>IF(OR(Veg_Table[[#This Row],[Prescription R-Scale]]="NA",Veg_Table[[#This Row],[Diameter R-Scale]]="NA"),0,IF(Veg_Table[[#This Row],[Diameter R-Scale]]&lt;&gt;Veg_Table[[#This Row],[Prescription R-Scale]],1,0))</f>
        <v>0</v>
      </c>
      <c r="H1170" s="1">
        <f>IF(OR(AND(Veg_Table[[#This Row],[PRESCRIP]]="BC_Br Rmv", Veg_Table[[#This Row],[WOOD_MAN]]&lt;&gt;"Not Needed"),AND(Veg_Table[[#This Row],[PRESCRIP]]="BCS_Br Rmv+Trt", Veg_Table[[#This Row],[WOOD_MAN]]&lt;&gt;"Not Needed")),1,0)</f>
        <v>0</v>
      </c>
      <c r="I1170" s="1">
        <f ca="1">IF(AND(Veg_Table[[#This Row],[Prescription_Changed]]="Yes",Veg_Table[[#This Row],[TAT_RESULT]]=""),1,0)</f>
        <v>0</v>
      </c>
      <c r="J1170" s="1">
        <f ca="1">SUM(Veg_Table[[#This Row],[Prescription and Status do not match]:[Prescription_Edited_And_TAT_Is_Blank]])</f>
        <v>0</v>
      </c>
      <c r="K1170" s="1">
        <f ca="1">IF(Veg_Table[[#This Row],[Sum of Errors]]&gt;0,1,0)</f>
        <v>0</v>
      </c>
      <c r="L1170" s="1">
        <f>1</f>
        <v>1</v>
      </c>
      <c r="M117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170" s="1">
        <f>IF(OR(MID(Veg_Table[[#This Row],[PRESCRIP]],2,1)="1",MID(Veg_Table[[#This Row],[PRESCRIP]],2,1)="2",MID(Veg_Table[[#This Row],[PRESCRIP]],2,1)="3",MID(Veg_Table[[#This Row],[PRESCRIP]],2,1)="4"),_xlfn.NUMBERVALUE(MID(Veg_Table[[#This Row],[PRESCRIP]],2,1)),"NA")</f>
        <v>1</v>
      </c>
      <c r="O1170" s="1">
        <f>WEEKNUM(Veg_Table[[#This Row],[EVM_LAST_EDITED_Day]],2)</f>
        <v>20</v>
      </c>
      <c r="P1170" s="25">
        <f>IFERROR(DATE(YEAR(Veg_Table[[#This Row],[EVM_LAST_EDITED2]]),MONTH(Veg_Table[[#This Row],[EVM_LAST_EDITED2]]),DAY(Veg_Table[[#This Row],[EVM_LAST_EDITED2]])),DATE(2019,1,1))</f>
        <v>43964</v>
      </c>
      <c r="Q1170" s="3">
        <f>VALUE(SUBSTITUTE(Veg_Table[[#This Row],[EVM_LAST_EDITED]],",",""))</f>
        <v>43964.593517963003</v>
      </c>
      <c r="R1170" s="1" t="str">
        <f>_xlfn.IFNA(IF(Veg_Table[[#This Row],[EVM_LAST_EDITOR]]="","zBlank EVM Last Editor",VLOOKUP(Veg_Table[[#This Row],[EVM_LAST_EDITOR]],Roster_Table[#All],4,FALSE)),"zAWRR Not in Roster")</f>
        <v>zAWRR Not in Roster</v>
      </c>
      <c r="S1170" s="1" t="str">
        <f>_xlfn.IFNA(IF(Veg_Table[[#This Row],[EVM_LAST_EDITOR]]="","zBlank EVM Last Editor",VLOOKUP(Veg_Table[[#This Row],[EVM_LAST_EDITOR]],Roster_Table[#All],16,FALSE)),"zCompany_AWRR not in Roster")</f>
        <v>zCompany_AWRR not in Roster</v>
      </c>
      <c r="T1170" s="2">
        <f>IFERROR(DATE(YEAR(Veg_Table[[#This Row],[Created2]]),MONTH(Veg_Table[[#This Row],[Created2]]),DAY(Veg_Table[[#This Row],[Created2]])),DATE(2019,1,1))</f>
        <v>43909</v>
      </c>
      <c r="U1170" s="3">
        <f>VALUE(SUBSTITUTE(Veg_Table[[#This Row],[Created]],",",""))</f>
        <v>43909.573397106498</v>
      </c>
      <c r="V1170" s="3" t="str">
        <f ca="1">IFERROR(_xlfn.IFNA(CELL("contents",INDIRECT(_xlfn.CONCAT("Veg_Table_Production_Data!",ADDRESS(MATCH(_xlfn.MAXIFS(#REF!,#REF!,"="&amp;Veg_Table[[#This Row],[AUTO_ID]],#REF!,"&lt;"&amp;Veg_Table[[#This Row],[EVM_LAST_EDITED_Day]]),#REF!,0),COLUMN(#REF!),4,1,)))),""),"")</f>
        <v/>
      </c>
      <c r="W1170" s="3" t="str">
        <f ca="1">IF(Veg_Table[[#This Row],[Previous_Prescription]]="","No",IF(Veg_Table[[#This Row],[Previous_Prescription]]=Veg_Table[[#This Row],[PRESCRIP]],"No","Yes"))</f>
        <v>No</v>
      </c>
      <c r="X1170" s="3" t="str">
        <f>IF(Veg_Table[[#This Row],[EVM_LAST_EDITED_Day]]=Veg_Table[[#This Row],[Created_Day]],"New","Old")</f>
        <v>Old</v>
      </c>
      <c r="Y1170" s="1">
        <f>IFERROR(IF(FIND("delete",LOWER(Veg_Table[[#This Row],[PI_COMMENTS]]))&gt;=1,1,0),0)</f>
        <v>0</v>
      </c>
      <c r="Z1170" s="1" t="str">
        <f>_xlfn.IFNA(IF(Veg_Table[[#This Row],[EVM_LAST_EDITOR]]="","Yes",VLOOKUP(Veg_Table[[#This Row],[EVM_LAST_EDITOR]],Roster_Table[#All],15,FALSE)),"Yes")</f>
        <v>Yes</v>
      </c>
      <c r="AA117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70" s="1" t="str">
        <f>_xlfn.IFNA(VLOOKUP(Veg_Table[[#This Row],[EVM_LAST_EDITOR]],Roster_Table[#All],3,FALSE),"zAWRR Not in Roster")</f>
        <v>zAWRR Not in Roster</v>
      </c>
      <c r="AC1170" s="1" t="str">
        <f>_xlfn.IFNA(VLOOKUP(Veg_Table[[#This Row],[EVM_LAST_EDITOR]],Roster_Table[#All],2,FALSE),"zAWRR Not in Roster")</f>
        <v>zAWRR Not in Roster</v>
      </c>
      <c r="AD1170" s="1" t="str">
        <f>IF(_xlfn.CONCAT(Veg_Table[[#This Row],[First_Name]]," ",Veg_Table[[#This Row],[Last_Name]])="zAWRR Not in Roster zAWRR Not in Roster","zAWRR Not in Roster",_xlfn.CONCAT(Veg_Table[[#This Row],[First_Name]]," ",Veg_Table[[#This Row],[Last_Name]]))</f>
        <v>zAWRR Not in Roster</v>
      </c>
      <c r="AE1170">
        <v>2936634</v>
      </c>
      <c r="AF1170" t="s">
        <v>1188</v>
      </c>
      <c r="AG1170" t="s">
        <v>30</v>
      </c>
      <c r="AH1170" t="s">
        <v>1146</v>
      </c>
      <c r="AI1170" t="s">
        <v>1150</v>
      </c>
      <c r="AJ1170" t="s">
        <v>820</v>
      </c>
      <c r="AL1170" t="s">
        <v>371</v>
      </c>
      <c r="AM1170" t="s">
        <v>34</v>
      </c>
      <c r="AN1170" t="s">
        <v>25</v>
      </c>
      <c r="AO1170" t="s">
        <v>25</v>
      </c>
      <c r="AP1170">
        <v>10</v>
      </c>
      <c r="AQ1170">
        <v>27</v>
      </c>
      <c r="AR1170" t="s">
        <v>511</v>
      </c>
      <c r="AS1170" t="s">
        <v>55</v>
      </c>
      <c r="AT1170" t="s">
        <v>843</v>
      </c>
      <c r="AV1170" t="s">
        <v>519</v>
      </c>
      <c r="AW1170" t="s">
        <v>1189</v>
      </c>
      <c r="AX1170" t="s">
        <v>534</v>
      </c>
      <c r="AZ1170">
        <v>5585883</v>
      </c>
      <c r="BA1170" t="s">
        <v>55</v>
      </c>
      <c r="BB1170" s="4">
        <v>43923.597415011573</v>
      </c>
      <c r="BG1170" t="s">
        <v>534</v>
      </c>
      <c r="BI1170" s="3">
        <v>43964</v>
      </c>
      <c r="BK1170" s="30" t="s">
        <v>1293</v>
      </c>
      <c r="BL1170" s="3">
        <v>43964.59351796296</v>
      </c>
      <c r="BM1170" t="s">
        <v>31</v>
      </c>
      <c r="BN1170" t="s">
        <v>32</v>
      </c>
      <c r="BP1170" t="s">
        <v>1148</v>
      </c>
      <c r="BQ1170" t="s">
        <v>826</v>
      </c>
      <c r="BR1170" t="s">
        <v>28</v>
      </c>
      <c r="BS1170" t="s">
        <v>28</v>
      </c>
      <c r="BT1170" t="s">
        <v>400</v>
      </c>
      <c r="BU1170" s="3">
        <v>43909.573397106484</v>
      </c>
      <c r="BV1170" t="s">
        <v>803</v>
      </c>
      <c r="BW1170" s="3">
        <v>43964.648349409719</v>
      </c>
      <c r="BX1170" t="s">
        <v>1190</v>
      </c>
      <c r="CG1170"/>
      <c r="CH1170"/>
      <c r="CI1170"/>
      <c r="CY1170"/>
      <c r="DA1170"/>
      <c r="DF1170"/>
    </row>
    <row r="1171" spans="1:110" x14ac:dyDescent="0.25">
      <c r="A1171" s="1">
        <f>IF(Veg_Table[[#This Row],[VP_STATUS]]="Hold",0,IF(OR(AND(Veg_Table[[#This Row],[PRESCRIP]]="NW_No Work",Veg_Table[[#This Row],[VP_STATUS]]&lt;&gt;"No Work Required Under EVM"),AND(Veg_Table[[#This Row],[VP_STATUS]]="No Work Required Under EVM",Veg_Table[[#This Row],[PRESCRIP]]&lt;&gt;"NW_No Work")),1,0))</f>
        <v>0</v>
      </c>
      <c r="B1171" s="1">
        <f>IF(Veg_Table[[#This Row],[SPECIES]]="",1,0)</f>
        <v>0</v>
      </c>
      <c r="C1171" s="1">
        <f>IF(Veg_Table[[#This Row],[DIAMETER]]="",1,0)</f>
        <v>0</v>
      </c>
      <c r="D1171" s="1">
        <f>IF(Veg_Table[[#This Row],[HEIGHT]]="",1,0)</f>
        <v>0</v>
      </c>
      <c r="E117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71" s="1">
        <f>IF(AND(Veg_Table[[#This Row],[TAT_RESULT]]="ABATE",Veg_Table[[#This Row],[PRESCRIP]]="NW_No Work"),1,0)</f>
        <v>0</v>
      </c>
      <c r="G1171" s="1">
        <f>IF(OR(Veg_Table[[#This Row],[Prescription R-Scale]]="NA",Veg_Table[[#This Row],[Diameter R-Scale]]="NA"),0,IF(Veg_Table[[#This Row],[Diameter R-Scale]]&lt;&gt;Veg_Table[[#This Row],[Prescription R-Scale]],1,0))</f>
        <v>0</v>
      </c>
      <c r="H1171" s="1">
        <f>IF(OR(AND(Veg_Table[[#This Row],[PRESCRIP]]="BC_Br Rmv", Veg_Table[[#This Row],[WOOD_MAN]]&lt;&gt;"Not Needed"),AND(Veg_Table[[#This Row],[PRESCRIP]]="BCS_Br Rmv+Trt", Veg_Table[[#This Row],[WOOD_MAN]]&lt;&gt;"Not Needed")),1,0)</f>
        <v>0</v>
      </c>
      <c r="I1171" s="1">
        <f ca="1">IF(AND(Veg_Table[[#This Row],[Prescription_Changed]]="Yes",Veg_Table[[#This Row],[TAT_RESULT]]=""),1,0)</f>
        <v>0</v>
      </c>
      <c r="J1171" s="1">
        <f ca="1">SUM(Veg_Table[[#This Row],[Prescription and Status do not match]:[Prescription_Edited_And_TAT_Is_Blank]])</f>
        <v>0</v>
      </c>
      <c r="K1171" s="1">
        <f ca="1">IF(Veg_Table[[#This Row],[Sum of Errors]]&gt;0,1,0)</f>
        <v>0</v>
      </c>
      <c r="L1171" s="1">
        <f>1</f>
        <v>1</v>
      </c>
      <c r="M117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171" s="1">
        <f>IF(OR(MID(Veg_Table[[#This Row],[PRESCRIP]],2,1)="1",MID(Veg_Table[[#This Row],[PRESCRIP]],2,1)="2",MID(Veg_Table[[#This Row],[PRESCRIP]],2,1)="3",MID(Veg_Table[[#This Row],[PRESCRIP]],2,1)="4"),_xlfn.NUMBERVALUE(MID(Veg_Table[[#This Row],[PRESCRIP]],2,1)),"NA")</f>
        <v>1</v>
      </c>
      <c r="O1171" s="1">
        <f>WEEKNUM(Veg_Table[[#This Row],[EVM_LAST_EDITED_Day]],2)</f>
        <v>20</v>
      </c>
      <c r="P1171" s="25">
        <f>IFERROR(DATE(YEAR(Veg_Table[[#This Row],[EVM_LAST_EDITED2]]),MONTH(Veg_Table[[#This Row],[EVM_LAST_EDITED2]]),DAY(Veg_Table[[#This Row],[EVM_LAST_EDITED2]])),DATE(2019,1,1))</f>
        <v>43964</v>
      </c>
      <c r="Q1171" s="3">
        <f>VALUE(SUBSTITUTE(Veg_Table[[#This Row],[EVM_LAST_EDITED]],",",""))</f>
        <v>43964.593904479203</v>
      </c>
      <c r="R1171" s="1" t="str">
        <f>_xlfn.IFNA(IF(Veg_Table[[#This Row],[EVM_LAST_EDITOR]]="","zBlank EVM Last Editor",VLOOKUP(Veg_Table[[#This Row],[EVM_LAST_EDITOR]],Roster_Table[#All],4,FALSE)),"zAWRR Not in Roster")</f>
        <v>zAWRR Not in Roster</v>
      </c>
      <c r="S1171" s="1" t="str">
        <f>_xlfn.IFNA(IF(Veg_Table[[#This Row],[EVM_LAST_EDITOR]]="","zBlank EVM Last Editor",VLOOKUP(Veg_Table[[#This Row],[EVM_LAST_EDITOR]],Roster_Table[#All],16,FALSE)),"zCompany_AWRR not in Roster")</f>
        <v>zCompany_AWRR not in Roster</v>
      </c>
      <c r="T1171" s="2">
        <f>IFERROR(DATE(YEAR(Veg_Table[[#This Row],[Created2]]),MONTH(Veg_Table[[#This Row],[Created2]]),DAY(Veg_Table[[#This Row],[Created2]])),DATE(2019,1,1))</f>
        <v>43909</v>
      </c>
      <c r="U1171" s="3">
        <f>VALUE(SUBSTITUTE(Veg_Table[[#This Row],[Created]],",",""))</f>
        <v>43909.587841446802</v>
      </c>
      <c r="V1171" s="3" t="str">
        <f ca="1">IFERROR(_xlfn.IFNA(CELL("contents",INDIRECT(_xlfn.CONCAT("Veg_Table_Production_Data!",ADDRESS(MATCH(_xlfn.MAXIFS(#REF!,#REF!,"="&amp;Veg_Table[[#This Row],[AUTO_ID]],#REF!,"&lt;"&amp;Veg_Table[[#This Row],[EVM_LAST_EDITED_Day]]),#REF!,0),COLUMN(#REF!),4,1,)))),""),"")</f>
        <v/>
      </c>
      <c r="W1171" s="3" t="str">
        <f ca="1">IF(Veg_Table[[#This Row],[Previous_Prescription]]="","No",IF(Veg_Table[[#This Row],[Previous_Prescription]]=Veg_Table[[#This Row],[PRESCRIP]],"No","Yes"))</f>
        <v>No</v>
      </c>
      <c r="X1171" s="3" t="str">
        <f>IF(Veg_Table[[#This Row],[EVM_LAST_EDITED_Day]]=Veg_Table[[#This Row],[Created_Day]],"New","Old")</f>
        <v>Old</v>
      </c>
      <c r="Y1171" s="1">
        <f>IFERROR(IF(FIND("delete",LOWER(Veg_Table[[#This Row],[PI_COMMENTS]]))&gt;=1,1,0),0)</f>
        <v>0</v>
      </c>
      <c r="Z1171" s="1" t="str">
        <f>_xlfn.IFNA(IF(Veg_Table[[#This Row],[EVM_LAST_EDITOR]]="","Yes",VLOOKUP(Veg_Table[[#This Row],[EVM_LAST_EDITOR]],Roster_Table[#All],15,FALSE)),"Yes")</f>
        <v>Yes</v>
      </c>
      <c r="AA117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71" s="1" t="str">
        <f>_xlfn.IFNA(VLOOKUP(Veg_Table[[#This Row],[EVM_LAST_EDITOR]],Roster_Table[#All],3,FALSE),"zAWRR Not in Roster")</f>
        <v>zAWRR Not in Roster</v>
      </c>
      <c r="AC1171" s="1" t="str">
        <f>_xlfn.IFNA(VLOOKUP(Veg_Table[[#This Row],[EVM_LAST_EDITOR]],Roster_Table[#All],2,FALSE),"zAWRR Not in Roster")</f>
        <v>zAWRR Not in Roster</v>
      </c>
      <c r="AD1171" s="1" t="str">
        <f>IF(_xlfn.CONCAT(Veg_Table[[#This Row],[First_Name]]," ",Veg_Table[[#This Row],[Last_Name]])="zAWRR Not in Roster zAWRR Not in Roster","zAWRR Not in Roster",_xlfn.CONCAT(Veg_Table[[#This Row],[First_Name]]," ",Veg_Table[[#This Row],[Last_Name]]))</f>
        <v>zAWRR Not in Roster</v>
      </c>
      <c r="AE1171">
        <v>2936786</v>
      </c>
      <c r="AF1171" t="s">
        <v>1215</v>
      </c>
      <c r="AG1171" t="s">
        <v>30</v>
      </c>
      <c r="AH1171" t="s">
        <v>1146</v>
      </c>
      <c r="AI1171" t="s">
        <v>1150</v>
      </c>
      <c r="AJ1171" t="s">
        <v>820</v>
      </c>
      <c r="AL1171" t="s">
        <v>371</v>
      </c>
      <c r="AM1171" t="s">
        <v>34</v>
      </c>
      <c r="AN1171" t="s">
        <v>25</v>
      </c>
      <c r="AO1171" t="s">
        <v>25</v>
      </c>
      <c r="AP1171">
        <v>10</v>
      </c>
      <c r="AQ1171">
        <v>23</v>
      </c>
      <c r="AR1171" t="s">
        <v>511</v>
      </c>
      <c r="AS1171" t="s">
        <v>55</v>
      </c>
      <c r="AT1171" t="s">
        <v>843</v>
      </c>
      <c r="AV1171" t="s">
        <v>519</v>
      </c>
      <c r="AW1171" t="s">
        <v>1216</v>
      </c>
      <c r="AX1171" t="s">
        <v>534</v>
      </c>
      <c r="AZ1171">
        <v>5585883</v>
      </c>
      <c r="BB1171" s="4">
        <v>43923.600029791669</v>
      </c>
      <c r="BD1171" t="s">
        <v>29</v>
      </c>
      <c r="BE1171" t="s">
        <v>25</v>
      </c>
      <c r="BF1171" t="s">
        <v>513</v>
      </c>
      <c r="BG1171" t="s">
        <v>534</v>
      </c>
      <c r="BI1171" s="3">
        <v>43964</v>
      </c>
      <c r="BK1171" s="30" t="s">
        <v>1293</v>
      </c>
      <c r="BL1171" s="3">
        <v>43964.593904479167</v>
      </c>
      <c r="BM1171" t="s">
        <v>31</v>
      </c>
      <c r="BN1171" t="s">
        <v>32</v>
      </c>
      <c r="BP1171" t="s">
        <v>1148</v>
      </c>
      <c r="BQ1171" t="s">
        <v>826</v>
      </c>
      <c r="BR1171" t="s">
        <v>28</v>
      </c>
      <c r="BS1171" t="s">
        <v>28</v>
      </c>
      <c r="BT1171" t="s">
        <v>400</v>
      </c>
      <c r="BU1171" s="3">
        <v>43909.587841446759</v>
      </c>
      <c r="BV1171" t="s">
        <v>803</v>
      </c>
      <c r="BW1171" s="3">
        <v>43964.648349409719</v>
      </c>
      <c r="BX1171" t="s">
        <v>1217</v>
      </c>
      <c r="CG1171"/>
      <c r="CH1171"/>
      <c r="CI1171"/>
      <c r="CY1171"/>
      <c r="DA1171"/>
      <c r="DF1171"/>
    </row>
    <row r="1172" spans="1:110" x14ac:dyDescent="0.25">
      <c r="A1172" s="1">
        <f>IF(Veg_Table[[#This Row],[VP_STATUS]]="Hold",0,IF(OR(AND(Veg_Table[[#This Row],[PRESCRIP]]="NW_No Work",Veg_Table[[#This Row],[VP_STATUS]]&lt;&gt;"No Work Required Under EVM"),AND(Veg_Table[[#This Row],[VP_STATUS]]="No Work Required Under EVM",Veg_Table[[#This Row],[PRESCRIP]]&lt;&gt;"NW_No Work")),1,0))</f>
        <v>0</v>
      </c>
      <c r="B1172" s="1">
        <f>IF(Veg_Table[[#This Row],[SPECIES]]="",1,0)</f>
        <v>0</v>
      </c>
      <c r="C1172" s="1">
        <f>IF(Veg_Table[[#This Row],[DIAMETER]]="",1,0)</f>
        <v>0</v>
      </c>
      <c r="D1172" s="1">
        <f>IF(Veg_Table[[#This Row],[HEIGHT]]="",1,0)</f>
        <v>0</v>
      </c>
      <c r="E117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72" s="1">
        <f>IF(AND(Veg_Table[[#This Row],[TAT_RESULT]]="ABATE",Veg_Table[[#This Row],[PRESCRIP]]="NW_No Work"),1,0)</f>
        <v>0</v>
      </c>
      <c r="G1172" s="1">
        <f>IF(OR(Veg_Table[[#This Row],[Prescription R-Scale]]="NA",Veg_Table[[#This Row],[Diameter R-Scale]]="NA"),0,IF(Veg_Table[[#This Row],[Diameter R-Scale]]&lt;&gt;Veg_Table[[#This Row],[Prescription R-Scale]],1,0))</f>
        <v>0</v>
      </c>
      <c r="H1172" s="1">
        <f>IF(OR(AND(Veg_Table[[#This Row],[PRESCRIP]]="BC_Br Rmv", Veg_Table[[#This Row],[WOOD_MAN]]&lt;&gt;"Not Needed"),AND(Veg_Table[[#This Row],[PRESCRIP]]="BCS_Br Rmv+Trt", Veg_Table[[#This Row],[WOOD_MAN]]&lt;&gt;"Not Needed")),1,0)</f>
        <v>0</v>
      </c>
      <c r="I1172" s="1">
        <f ca="1">IF(AND(Veg_Table[[#This Row],[Prescription_Changed]]="Yes",Veg_Table[[#This Row],[TAT_RESULT]]=""),1,0)</f>
        <v>0</v>
      </c>
      <c r="J1172" s="1">
        <f ca="1">SUM(Veg_Table[[#This Row],[Prescription and Status do not match]:[Prescription_Edited_And_TAT_Is_Blank]])</f>
        <v>0</v>
      </c>
      <c r="K1172" s="1">
        <f ca="1">IF(Veg_Table[[#This Row],[Sum of Errors]]&gt;0,1,0)</f>
        <v>0</v>
      </c>
      <c r="L1172" s="1">
        <f>1</f>
        <v>1</v>
      </c>
      <c r="M117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172" s="1">
        <f>IF(OR(MID(Veg_Table[[#This Row],[PRESCRIP]],2,1)="1",MID(Veg_Table[[#This Row],[PRESCRIP]],2,1)="2",MID(Veg_Table[[#This Row],[PRESCRIP]],2,1)="3",MID(Veg_Table[[#This Row],[PRESCRIP]],2,1)="4"),_xlfn.NUMBERVALUE(MID(Veg_Table[[#This Row],[PRESCRIP]],2,1)),"NA")</f>
        <v>1</v>
      </c>
      <c r="O1172" s="1">
        <f>WEEKNUM(Veg_Table[[#This Row],[EVM_LAST_EDITED_Day]],2)</f>
        <v>20</v>
      </c>
      <c r="P1172" s="25">
        <f>IFERROR(DATE(YEAR(Veg_Table[[#This Row],[EVM_LAST_EDITED2]]),MONTH(Veg_Table[[#This Row],[EVM_LAST_EDITED2]]),DAY(Veg_Table[[#This Row],[EVM_LAST_EDITED2]])),DATE(2019,1,1))</f>
        <v>43964</v>
      </c>
      <c r="Q1172" s="3">
        <f>VALUE(SUBSTITUTE(Veg_Table[[#This Row],[EVM_LAST_EDITED]],",",""))</f>
        <v>43964.594242777799</v>
      </c>
      <c r="R1172" s="1" t="str">
        <f>_xlfn.IFNA(IF(Veg_Table[[#This Row],[EVM_LAST_EDITOR]]="","zBlank EVM Last Editor",VLOOKUP(Veg_Table[[#This Row],[EVM_LAST_EDITOR]],Roster_Table[#All],4,FALSE)),"zAWRR Not in Roster")</f>
        <v>zAWRR Not in Roster</v>
      </c>
      <c r="S1172" s="1" t="str">
        <f>_xlfn.IFNA(IF(Veg_Table[[#This Row],[EVM_LAST_EDITOR]]="","zBlank EVM Last Editor",VLOOKUP(Veg_Table[[#This Row],[EVM_LAST_EDITOR]],Roster_Table[#All],16,FALSE)),"zCompany_AWRR not in Roster")</f>
        <v>zCompany_AWRR not in Roster</v>
      </c>
      <c r="T1172" s="2">
        <f>IFERROR(DATE(YEAR(Veg_Table[[#This Row],[Created2]]),MONTH(Veg_Table[[#This Row],[Created2]]),DAY(Veg_Table[[#This Row],[Created2]])),DATE(2019,1,1))</f>
        <v>43910</v>
      </c>
      <c r="U1172" s="3">
        <f>VALUE(SUBSTITUTE(Veg_Table[[#This Row],[Created]],",",""))</f>
        <v>43910.361288298598</v>
      </c>
      <c r="V1172" s="3" t="str">
        <f ca="1">IFERROR(_xlfn.IFNA(CELL("contents",INDIRECT(_xlfn.CONCAT("Veg_Table_Production_Data!",ADDRESS(MATCH(_xlfn.MAXIFS(#REF!,#REF!,"="&amp;Veg_Table[[#This Row],[AUTO_ID]],#REF!,"&lt;"&amp;Veg_Table[[#This Row],[EVM_LAST_EDITED_Day]]),#REF!,0),COLUMN(#REF!),4,1,)))),""),"")</f>
        <v/>
      </c>
      <c r="W1172" s="3" t="str">
        <f ca="1">IF(Veg_Table[[#This Row],[Previous_Prescription]]="","No",IF(Veg_Table[[#This Row],[Previous_Prescription]]=Veg_Table[[#This Row],[PRESCRIP]],"No","Yes"))</f>
        <v>No</v>
      </c>
      <c r="X1172" s="3" t="str">
        <f>IF(Veg_Table[[#This Row],[EVM_LAST_EDITED_Day]]=Veg_Table[[#This Row],[Created_Day]],"New","Old")</f>
        <v>Old</v>
      </c>
      <c r="Y1172" s="1">
        <f>IFERROR(IF(FIND("delete",LOWER(Veg_Table[[#This Row],[PI_COMMENTS]]))&gt;=1,1,0),0)</f>
        <v>0</v>
      </c>
      <c r="Z1172" s="1" t="str">
        <f>_xlfn.IFNA(IF(Veg_Table[[#This Row],[EVM_LAST_EDITOR]]="","Yes",VLOOKUP(Veg_Table[[#This Row],[EVM_LAST_EDITOR]],Roster_Table[#All],15,FALSE)),"Yes")</f>
        <v>Yes</v>
      </c>
      <c r="AA117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72" s="1" t="str">
        <f>_xlfn.IFNA(VLOOKUP(Veg_Table[[#This Row],[EVM_LAST_EDITOR]],Roster_Table[#All],3,FALSE),"zAWRR Not in Roster")</f>
        <v>zAWRR Not in Roster</v>
      </c>
      <c r="AC1172" s="1" t="str">
        <f>_xlfn.IFNA(VLOOKUP(Veg_Table[[#This Row],[EVM_LAST_EDITOR]],Roster_Table[#All],2,FALSE),"zAWRR Not in Roster")</f>
        <v>zAWRR Not in Roster</v>
      </c>
      <c r="AD1172" s="1" t="str">
        <f>IF(_xlfn.CONCAT(Veg_Table[[#This Row],[First_Name]]," ",Veg_Table[[#This Row],[Last_Name]])="zAWRR Not in Roster zAWRR Not in Roster","zAWRR Not in Roster",_xlfn.CONCAT(Veg_Table[[#This Row],[First_Name]]," ",Veg_Table[[#This Row],[Last_Name]]))</f>
        <v>zAWRR Not in Roster</v>
      </c>
      <c r="AE1172">
        <v>2938055</v>
      </c>
      <c r="AF1172" t="s">
        <v>1185</v>
      </c>
      <c r="AG1172" t="s">
        <v>30</v>
      </c>
      <c r="AH1172" t="s">
        <v>1146</v>
      </c>
      <c r="AI1172" t="s">
        <v>1150</v>
      </c>
      <c r="AJ1172" t="s">
        <v>820</v>
      </c>
      <c r="AL1172" t="s">
        <v>371</v>
      </c>
      <c r="AM1172" t="s">
        <v>34</v>
      </c>
      <c r="AN1172" t="s">
        <v>25</v>
      </c>
      <c r="AO1172" t="s">
        <v>25</v>
      </c>
      <c r="AP1172">
        <v>6</v>
      </c>
      <c r="AQ1172">
        <v>27</v>
      </c>
      <c r="AR1172" t="s">
        <v>511</v>
      </c>
      <c r="AS1172" t="s">
        <v>55</v>
      </c>
      <c r="AT1172" t="s">
        <v>843</v>
      </c>
      <c r="AV1172" t="s">
        <v>519</v>
      </c>
      <c r="AW1172" t="s">
        <v>1186</v>
      </c>
      <c r="AX1172" t="s">
        <v>534</v>
      </c>
      <c r="AZ1172">
        <v>5585883</v>
      </c>
      <c r="BA1172" t="s">
        <v>55</v>
      </c>
      <c r="BB1172" s="4">
        <v>43923.510210243054</v>
      </c>
      <c r="BD1172" t="s">
        <v>29</v>
      </c>
      <c r="BE1172" t="s">
        <v>25</v>
      </c>
      <c r="BF1172" t="s">
        <v>513</v>
      </c>
      <c r="BG1172" t="s">
        <v>534</v>
      </c>
      <c r="BI1172" s="3">
        <v>43964</v>
      </c>
      <c r="BJ1172" t="s">
        <v>1172</v>
      </c>
      <c r="BK1172" s="30" t="s">
        <v>1293</v>
      </c>
      <c r="BL1172" s="3">
        <v>43964.594242777777</v>
      </c>
      <c r="BM1172" t="s">
        <v>31</v>
      </c>
      <c r="BN1172" t="s">
        <v>32</v>
      </c>
      <c r="BP1172" t="s">
        <v>1148</v>
      </c>
      <c r="BQ1172" t="s">
        <v>826</v>
      </c>
      <c r="BR1172" t="s">
        <v>28</v>
      </c>
      <c r="BS1172" t="s">
        <v>28</v>
      </c>
      <c r="BT1172" t="s">
        <v>400</v>
      </c>
      <c r="BU1172" s="3">
        <v>43910.361288298613</v>
      </c>
      <c r="BV1172" t="s">
        <v>803</v>
      </c>
      <c r="BW1172" s="3">
        <v>43964.648364050925</v>
      </c>
      <c r="BX1172" t="s">
        <v>1187</v>
      </c>
      <c r="CG1172"/>
      <c r="CH1172"/>
      <c r="CI1172"/>
      <c r="CY1172"/>
      <c r="DA1172"/>
      <c r="DF1172"/>
    </row>
    <row r="1173" spans="1:110" x14ac:dyDescent="0.25">
      <c r="A1173" s="1">
        <f>IF(Veg_Table[[#This Row],[VP_STATUS]]="Hold",0,IF(OR(AND(Veg_Table[[#This Row],[PRESCRIP]]="NW_No Work",Veg_Table[[#This Row],[VP_STATUS]]&lt;&gt;"No Work Required Under EVM"),AND(Veg_Table[[#This Row],[VP_STATUS]]="No Work Required Under EVM",Veg_Table[[#This Row],[PRESCRIP]]&lt;&gt;"NW_No Work")),1,0))</f>
        <v>0</v>
      </c>
      <c r="B1173" s="1">
        <f>IF(Veg_Table[[#This Row],[SPECIES]]="",1,0)</f>
        <v>0</v>
      </c>
      <c r="C1173" s="1">
        <f>IF(Veg_Table[[#This Row],[DIAMETER]]="",1,0)</f>
        <v>0</v>
      </c>
      <c r="D1173" s="1">
        <f>IF(Veg_Table[[#This Row],[HEIGHT]]="",1,0)</f>
        <v>0</v>
      </c>
      <c r="E117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73" s="1">
        <f>IF(AND(Veg_Table[[#This Row],[TAT_RESULT]]="ABATE",Veg_Table[[#This Row],[PRESCRIP]]="NW_No Work"),1,0)</f>
        <v>0</v>
      </c>
      <c r="G1173" s="1">
        <f>IF(OR(Veg_Table[[#This Row],[Prescription R-Scale]]="NA",Veg_Table[[#This Row],[Diameter R-Scale]]="NA"),0,IF(Veg_Table[[#This Row],[Diameter R-Scale]]&lt;&gt;Veg_Table[[#This Row],[Prescription R-Scale]],1,0))</f>
        <v>0</v>
      </c>
      <c r="H1173" s="1">
        <f>IF(OR(AND(Veg_Table[[#This Row],[PRESCRIP]]="BC_Br Rmv", Veg_Table[[#This Row],[WOOD_MAN]]&lt;&gt;"Not Needed"),AND(Veg_Table[[#This Row],[PRESCRIP]]="BCS_Br Rmv+Trt", Veg_Table[[#This Row],[WOOD_MAN]]&lt;&gt;"Not Needed")),1,0)</f>
        <v>0</v>
      </c>
      <c r="I1173" s="1">
        <f ca="1">IF(AND(Veg_Table[[#This Row],[Prescription_Changed]]="Yes",Veg_Table[[#This Row],[TAT_RESULT]]=""),1,0)</f>
        <v>0</v>
      </c>
      <c r="J1173" s="1">
        <f ca="1">SUM(Veg_Table[[#This Row],[Prescription and Status do not match]:[Prescription_Edited_And_TAT_Is_Blank]])</f>
        <v>0</v>
      </c>
      <c r="K1173" s="1">
        <f ca="1">IF(Veg_Table[[#This Row],[Sum of Errors]]&gt;0,1,0)</f>
        <v>0</v>
      </c>
      <c r="L1173" s="1">
        <f>1</f>
        <v>1</v>
      </c>
      <c r="M117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173" s="1">
        <f>IF(OR(MID(Veg_Table[[#This Row],[PRESCRIP]],2,1)="1",MID(Veg_Table[[#This Row],[PRESCRIP]],2,1)="2",MID(Veg_Table[[#This Row],[PRESCRIP]],2,1)="3",MID(Veg_Table[[#This Row],[PRESCRIP]],2,1)="4"),_xlfn.NUMBERVALUE(MID(Veg_Table[[#This Row],[PRESCRIP]],2,1)),"NA")</f>
        <v>2</v>
      </c>
      <c r="O1173" s="1">
        <f>WEEKNUM(Veg_Table[[#This Row],[EVM_LAST_EDITED_Day]],2)</f>
        <v>20</v>
      </c>
      <c r="P1173" s="25">
        <f>IFERROR(DATE(YEAR(Veg_Table[[#This Row],[EVM_LAST_EDITED2]]),MONTH(Veg_Table[[#This Row],[EVM_LAST_EDITED2]]),DAY(Veg_Table[[#This Row],[EVM_LAST_EDITED2]])),DATE(2019,1,1))</f>
        <v>43964</v>
      </c>
      <c r="Q1173" s="3">
        <f>VALUE(SUBSTITUTE(Veg_Table[[#This Row],[EVM_LAST_EDITED]],",",""))</f>
        <v>43964.594341712997</v>
      </c>
      <c r="R1173" s="1" t="str">
        <f>_xlfn.IFNA(IF(Veg_Table[[#This Row],[EVM_LAST_EDITOR]]="","zBlank EVM Last Editor",VLOOKUP(Veg_Table[[#This Row],[EVM_LAST_EDITOR]],Roster_Table[#All],4,FALSE)),"zAWRR Not in Roster")</f>
        <v>zAWRR Not in Roster</v>
      </c>
      <c r="S1173" s="1" t="str">
        <f>_xlfn.IFNA(IF(Veg_Table[[#This Row],[EVM_LAST_EDITOR]]="","zBlank EVM Last Editor",VLOOKUP(Veg_Table[[#This Row],[EVM_LAST_EDITOR]],Roster_Table[#All],16,FALSE)),"zCompany_AWRR not in Roster")</f>
        <v>zCompany_AWRR not in Roster</v>
      </c>
      <c r="T1173" s="2">
        <f>IFERROR(DATE(YEAR(Veg_Table[[#This Row],[Created2]]),MONTH(Veg_Table[[#This Row],[Created2]]),DAY(Veg_Table[[#This Row],[Created2]])),DATE(2019,1,1))</f>
        <v>43908</v>
      </c>
      <c r="U1173" s="3">
        <f>VALUE(SUBSTITUTE(Veg_Table[[#This Row],[Created]],",",""))</f>
        <v>43908.585914351897</v>
      </c>
      <c r="V1173" s="3" t="str">
        <f ca="1">IFERROR(_xlfn.IFNA(CELL("contents",INDIRECT(_xlfn.CONCAT("Veg_Table_Production_Data!",ADDRESS(MATCH(_xlfn.MAXIFS(#REF!,#REF!,"="&amp;Veg_Table[[#This Row],[AUTO_ID]],#REF!,"&lt;"&amp;Veg_Table[[#This Row],[EVM_LAST_EDITED_Day]]),#REF!,0),COLUMN(#REF!),4,1,)))),""),"")</f>
        <v/>
      </c>
      <c r="W1173" s="3" t="str">
        <f ca="1">IF(Veg_Table[[#This Row],[Previous_Prescription]]="","No",IF(Veg_Table[[#This Row],[Previous_Prescription]]=Veg_Table[[#This Row],[PRESCRIP]],"No","Yes"))</f>
        <v>No</v>
      </c>
      <c r="X1173" s="3" t="str">
        <f>IF(Veg_Table[[#This Row],[EVM_LAST_EDITED_Day]]=Veg_Table[[#This Row],[Created_Day]],"New","Old")</f>
        <v>Old</v>
      </c>
      <c r="Y1173" s="1">
        <f>IFERROR(IF(FIND("delete",LOWER(Veg_Table[[#This Row],[PI_COMMENTS]]))&gt;=1,1,0),0)</f>
        <v>0</v>
      </c>
      <c r="Z1173" s="1" t="str">
        <f>_xlfn.IFNA(IF(Veg_Table[[#This Row],[EVM_LAST_EDITOR]]="","Yes",VLOOKUP(Veg_Table[[#This Row],[EVM_LAST_EDITOR]],Roster_Table[#All],15,FALSE)),"Yes")</f>
        <v>Yes</v>
      </c>
      <c r="AA117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73" s="1" t="str">
        <f>_xlfn.IFNA(VLOOKUP(Veg_Table[[#This Row],[EVM_LAST_EDITOR]],Roster_Table[#All],3,FALSE),"zAWRR Not in Roster")</f>
        <v>zAWRR Not in Roster</v>
      </c>
      <c r="AC1173" s="1" t="str">
        <f>_xlfn.IFNA(VLOOKUP(Veg_Table[[#This Row],[EVM_LAST_EDITOR]],Roster_Table[#All],2,FALSE),"zAWRR Not in Roster")</f>
        <v>zAWRR Not in Roster</v>
      </c>
      <c r="AD1173" s="1" t="str">
        <f>IF(_xlfn.CONCAT(Veg_Table[[#This Row],[First_Name]]," ",Veg_Table[[#This Row],[Last_Name]])="zAWRR Not in Roster zAWRR Not in Roster","zAWRR Not in Roster",_xlfn.CONCAT(Veg_Table[[#This Row],[First_Name]]," ",Veg_Table[[#This Row],[Last_Name]]))</f>
        <v>zAWRR Not in Roster</v>
      </c>
      <c r="AE1173">
        <v>2933401</v>
      </c>
      <c r="AF1173" t="s">
        <v>1130</v>
      </c>
      <c r="AG1173" t="s">
        <v>30</v>
      </c>
      <c r="AH1173" t="s">
        <v>916</v>
      </c>
      <c r="AI1173" t="s">
        <v>1089</v>
      </c>
      <c r="AJ1173" t="s">
        <v>820</v>
      </c>
      <c r="AL1173" t="s">
        <v>371</v>
      </c>
      <c r="AM1173" t="s">
        <v>40</v>
      </c>
      <c r="AN1173" t="s">
        <v>25</v>
      </c>
      <c r="AO1173" t="s">
        <v>25</v>
      </c>
      <c r="AP1173">
        <v>15</v>
      </c>
      <c r="AQ1173">
        <v>70</v>
      </c>
      <c r="AR1173" t="s">
        <v>511</v>
      </c>
      <c r="AS1173" t="s">
        <v>41</v>
      </c>
      <c r="AT1173" t="s">
        <v>522</v>
      </c>
      <c r="AV1173" t="s">
        <v>512</v>
      </c>
      <c r="AW1173" t="s">
        <v>1053</v>
      </c>
      <c r="AX1173" t="s">
        <v>534</v>
      </c>
      <c r="AZ1173">
        <v>5746657</v>
      </c>
      <c r="BA1173" t="s">
        <v>42</v>
      </c>
      <c r="BB1173" s="4">
        <v>43964.594238993057</v>
      </c>
      <c r="BD1173" t="s">
        <v>29</v>
      </c>
      <c r="BE1173" t="s">
        <v>25</v>
      </c>
      <c r="BF1173" t="s">
        <v>513</v>
      </c>
      <c r="BG1173" t="s">
        <v>534</v>
      </c>
      <c r="BI1173" s="3">
        <v>43966.579022696758</v>
      </c>
      <c r="BJ1173" t="s">
        <v>1412</v>
      </c>
      <c r="BK1173" s="30" t="s">
        <v>821</v>
      </c>
      <c r="BL1173" s="3">
        <v>43964.59434171296</v>
      </c>
      <c r="BM1173" t="s">
        <v>31</v>
      </c>
      <c r="BN1173" t="s">
        <v>32</v>
      </c>
      <c r="BP1173" t="s">
        <v>1126</v>
      </c>
      <c r="BQ1173" t="s">
        <v>826</v>
      </c>
      <c r="BR1173" t="s">
        <v>28</v>
      </c>
      <c r="BS1173" t="s">
        <v>28</v>
      </c>
      <c r="BT1173" t="s">
        <v>544</v>
      </c>
      <c r="BU1173" s="3">
        <v>43908.585914351854</v>
      </c>
      <c r="BV1173" t="s">
        <v>821</v>
      </c>
      <c r="BW1173" s="3">
        <v>43966.579051655091</v>
      </c>
      <c r="BX1173" t="s">
        <v>1054</v>
      </c>
      <c r="CG1173"/>
      <c r="CH1173"/>
      <c r="CI1173"/>
      <c r="CY1173"/>
      <c r="DA1173"/>
      <c r="DF1173"/>
    </row>
    <row r="1174" spans="1:110" x14ac:dyDescent="0.25">
      <c r="A1174" s="1">
        <f>IF(Veg_Table[[#This Row],[VP_STATUS]]="Hold",0,IF(OR(AND(Veg_Table[[#This Row],[PRESCRIP]]="NW_No Work",Veg_Table[[#This Row],[VP_STATUS]]&lt;&gt;"No Work Required Under EVM"),AND(Veg_Table[[#This Row],[VP_STATUS]]="No Work Required Under EVM",Veg_Table[[#This Row],[PRESCRIP]]&lt;&gt;"NW_No Work")),1,0))</f>
        <v>0</v>
      </c>
      <c r="B1174" s="1">
        <f>IF(Veg_Table[[#This Row],[SPECIES]]="",1,0)</f>
        <v>0</v>
      </c>
      <c r="C1174" s="1">
        <f>IF(Veg_Table[[#This Row],[DIAMETER]]="",1,0)</f>
        <v>0</v>
      </c>
      <c r="D1174" s="1">
        <f>IF(Veg_Table[[#This Row],[HEIGHT]]="",1,0)</f>
        <v>0</v>
      </c>
      <c r="E117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74" s="1">
        <f>IF(AND(Veg_Table[[#This Row],[TAT_RESULT]]="ABATE",Veg_Table[[#This Row],[PRESCRIP]]="NW_No Work"),1,0)</f>
        <v>0</v>
      </c>
      <c r="G1174" s="1">
        <f>IF(OR(Veg_Table[[#This Row],[Prescription R-Scale]]="NA",Veg_Table[[#This Row],[Diameter R-Scale]]="NA"),0,IF(Veg_Table[[#This Row],[Diameter R-Scale]]&lt;&gt;Veg_Table[[#This Row],[Prescription R-Scale]],1,0))</f>
        <v>0</v>
      </c>
      <c r="H1174" s="1">
        <f>IF(OR(AND(Veg_Table[[#This Row],[PRESCRIP]]="BC_Br Rmv", Veg_Table[[#This Row],[WOOD_MAN]]&lt;&gt;"Not Needed"),AND(Veg_Table[[#This Row],[PRESCRIP]]="BCS_Br Rmv+Trt", Veg_Table[[#This Row],[WOOD_MAN]]&lt;&gt;"Not Needed")),1,0)</f>
        <v>0</v>
      </c>
      <c r="I1174" s="1">
        <f ca="1">IF(AND(Veg_Table[[#This Row],[Prescription_Changed]]="Yes",Veg_Table[[#This Row],[TAT_RESULT]]=""),1,0)</f>
        <v>0</v>
      </c>
      <c r="J1174" s="1">
        <f ca="1">SUM(Veg_Table[[#This Row],[Prescription and Status do not match]:[Prescription_Edited_And_TAT_Is_Blank]])</f>
        <v>0</v>
      </c>
      <c r="K1174" s="1">
        <f ca="1">IF(Veg_Table[[#This Row],[Sum of Errors]]&gt;0,1,0)</f>
        <v>0</v>
      </c>
      <c r="L1174" s="1">
        <f>1</f>
        <v>1</v>
      </c>
      <c r="M117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174" s="1">
        <f>IF(OR(MID(Veg_Table[[#This Row],[PRESCRIP]],2,1)="1",MID(Veg_Table[[#This Row],[PRESCRIP]],2,1)="2",MID(Veg_Table[[#This Row],[PRESCRIP]],2,1)="3",MID(Veg_Table[[#This Row],[PRESCRIP]],2,1)="4"),_xlfn.NUMBERVALUE(MID(Veg_Table[[#This Row],[PRESCRIP]],2,1)),"NA")</f>
        <v>1</v>
      </c>
      <c r="O1174" s="1">
        <f>WEEKNUM(Veg_Table[[#This Row],[EVM_LAST_EDITED_Day]],2)</f>
        <v>20</v>
      </c>
      <c r="P1174" s="25">
        <f>IFERROR(DATE(YEAR(Veg_Table[[#This Row],[EVM_LAST_EDITED2]]),MONTH(Veg_Table[[#This Row],[EVM_LAST_EDITED2]]),DAY(Veg_Table[[#This Row],[EVM_LAST_EDITED2]])),DATE(2019,1,1))</f>
        <v>43964</v>
      </c>
      <c r="Q1174" s="3">
        <f>VALUE(SUBSTITUTE(Veg_Table[[#This Row],[EVM_LAST_EDITED]],",",""))</f>
        <v>43964.594691365703</v>
      </c>
      <c r="R1174" s="1" t="str">
        <f>_xlfn.IFNA(IF(Veg_Table[[#This Row],[EVM_LAST_EDITOR]]="","zBlank EVM Last Editor",VLOOKUP(Veg_Table[[#This Row],[EVM_LAST_EDITOR]],Roster_Table[#All],4,FALSE)),"zAWRR Not in Roster")</f>
        <v>zAWRR Not in Roster</v>
      </c>
      <c r="S1174" s="1" t="str">
        <f>_xlfn.IFNA(IF(Veg_Table[[#This Row],[EVM_LAST_EDITOR]]="","zBlank EVM Last Editor",VLOOKUP(Veg_Table[[#This Row],[EVM_LAST_EDITOR]],Roster_Table[#All],16,FALSE)),"zCompany_AWRR not in Roster")</f>
        <v>zCompany_AWRR not in Roster</v>
      </c>
      <c r="T1174" s="2">
        <f>IFERROR(DATE(YEAR(Veg_Table[[#This Row],[Created2]]),MONTH(Veg_Table[[#This Row],[Created2]]),DAY(Veg_Table[[#This Row],[Created2]])),DATE(2019,1,1))</f>
        <v>43910</v>
      </c>
      <c r="U1174" s="3">
        <f>VALUE(SUBSTITUTE(Veg_Table[[#This Row],[Created]],",",""))</f>
        <v>43910.3646715625</v>
      </c>
      <c r="V1174" s="3" t="str">
        <f ca="1">IFERROR(_xlfn.IFNA(CELL("contents",INDIRECT(_xlfn.CONCAT("Veg_Table_Production_Data!",ADDRESS(MATCH(_xlfn.MAXIFS(#REF!,#REF!,"="&amp;Veg_Table[[#This Row],[AUTO_ID]],#REF!,"&lt;"&amp;Veg_Table[[#This Row],[EVM_LAST_EDITED_Day]]),#REF!,0),COLUMN(#REF!),4,1,)))),""),"")</f>
        <v/>
      </c>
      <c r="W1174" s="3" t="str">
        <f ca="1">IF(Veg_Table[[#This Row],[Previous_Prescription]]="","No",IF(Veg_Table[[#This Row],[Previous_Prescription]]=Veg_Table[[#This Row],[PRESCRIP]],"No","Yes"))</f>
        <v>No</v>
      </c>
      <c r="X1174" s="3" t="str">
        <f>IF(Veg_Table[[#This Row],[EVM_LAST_EDITED_Day]]=Veg_Table[[#This Row],[Created_Day]],"New","Old")</f>
        <v>Old</v>
      </c>
      <c r="Y1174" s="1">
        <f>IFERROR(IF(FIND("delete",LOWER(Veg_Table[[#This Row],[PI_COMMENTS]]))&gt;=1,1,0),0)</f>
        <v>0</v>
      </c>
      <c r="Z1174" s="1" t="str">
        <f>_xlfn.IFNA(IF(Veg_Table[[#This Row],[EVM_LAST_EDITOR]]="","Yes",VLOOKUP(Veg_Table[[#This Row],[EVM_LAST_EDITOR]],Roster_Table[#All],15,FALSE)),"Yes")</f>
        <v>Yes</v>
      </c>
      <c r="AA117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74" s="1" t="str">
        <f>_xlfn.IFNA(VLOOKUP(Veg_Table[[#This Row],[EVM_LAST_EDITOR]],Roster_Table[#All],3,FALSE),"zAWRR Not in Roster")</f>
        <v>zAWRR Not in Roster</v>
      </c>
      <c r="AC1174" s="1" t="str">
        <f>_xlfn.IFNA(VLOOKUP(Veg_Table[[#This Row],[EVM_LAST_EDITOR]],Roster_Table[#All],2,FALSE),"zAWRR Not in Roster")</f>
        <v>zAWRR Not in Roster</v>
      </c>
      <c r="AD1174" s="1" t="str">
        <f>IF(_xlfn.CONCAT(Veg_Table[[#This Row],[First_Name]]," ",Veg_Table[[#This Row],[Last_Name]])="zAWRR Not in Roster zAWRR Not in Roster","zAWRR Not in Roster",_xlfn.CONCAT(Veg_Table[[#This Row],[First_Name]]," ",Veg_Table[[#This Row],[Last_Name]]))</f>
        <v>zAWRR Not in Roster</v>
      </c>
      <c r="AE1174">
        <v>2938059</v>
      </c>
      <c r="AF1174" t="s">
        <v>1182</v>
      </c>
      <c r="AG1174" t="s">
        <v>30</v>
      </c>
      <c r="AH1174" t="s">
        <v>1146</v>
      </c>
      <c r="AI1174" t="s">
        <v>1150</v>
      </c>
      <c r="AJ1174" t="s">
        <v>820</v>
      </c>
      <c r="AL1174" t="s">
        <v>371</v>
      </c>
      <c r="AM1174" t="s">
        <v>34</v>
      </c>
      <c r="AN1174" t="s">
        <v>25</v>
      </c>
      <c r="AO1174" t="s">
        <v>25</v>
      </c>
      <c r="AP1174">
        <v>6</v>
      </c>
      <c r="AQ1174">
        <v>27</v>
      </c>
      <c r="AR1174" t="s">
        <v>511</v>
      </c>
      <c r="AS1174" t="s">
        <v>45</v>
      </c>
      <c r="AT1174" t="s">
        <v>843</v>
      </c>
      <c r="AV1174" t="s">
        <v>519</v>
      </c>
      <c r="AW1174" t="s">
        <v>1183</v>
      </c>
      <c r="AX1174" t="s">
        <v>534</v>
      </c>
      <c r="AZ1174">
        <v>5585874</v>
      </c>
      <c r="BA1174" t="s">
        <v>45</v>
      </c>
      <c r="BB1174" s="4">
        <v>43923.503336354166</v>
      </c>
      <c r="BC1174" t="s">
        <v>2079</v>
      </c>
      <c r="BD1174" t="s">
        <v>29</v>
      </c>
      <c r="BE1174" t="s">
        <v>25</v>
      </c>
      <c r="BF1174" t="s">
        <v>513</v>
      </c>
      <c r="BG1174" t="s">
        <v>534</v>
      </c>
      <c r="BI1174" s="3">
        <v>43964</v>
      </c>
      <c r="BK1174" s="30" t="s">
        <v>1293</v>
      </c>
      <c r="BL1174" s="3">
        <v>43964.594691365739</v>
      </c>
      <c r="BM1174" t="s">
        <v>31</v>
      </c>
      <c r="BN1174" t="s">
        <v>32</v>
      </c>
      <c r="BP1174" t="s">
        <v>1148</v>
      </c>
      <c r="BQ1174" t="s">
        <v>826</v>
      </c>
      <c r="BR1174" t="s">
        <v>28</v>
      </c>
      <c r="BS1174" t="s">
        <v>28</v>
      </c>
      <c r="BT1174" t="s">
        <v>400</v>
      </c>
      <c r="BU1174" s="3">
        <v>43910.3646715625</v>
      </c>
      <c r="BV1174" t="s">
        <v>803</v>
      </c>
      <c r="BW1174" s="3">
        <v>43964.648364050925</v>
      </c>
      <c r="BX1174" t="s">
        <v>1184</v>
      </c>
      <c r="CG1174"/>
      <c r="CH1174"/>
      <c r="CI1174"/>
      <c r="CY1174"/>
      <c r="DA1174"/>
      <c r="DF1174"/>
    </row>
    <row r="1175" spans="1:110" x14ac:dyDescent="0.25">
      <c r="A1175" s="1">
        <f>IF(Veg_Table[[#This Row],[VP_STATUS]]="Hold",0,IF(OR(AND(Veg_Table[[#This Row],[PRESCRIP]]="NW_No Work",Veg_Table[[#This Row],[VP_STATUS]]&lt;&gt;"No Work Required Under EVM"),AND(Veg_Table[[#This Row],[VP_STATUS]]="No Work Required Under EVM",Veg_Table[[#This Row],[PRESCRIP]]&lt;&gt;"NW_No Work")),1,0))</f>
        <v>0</v>
      </c>
      <c r="B1175" s="1">
        <f>IF(Veg_Table[[#This Row],[SPECIES]]="",1,0)</f>
        <v>0</v>
      </c>
      <c r="C1175" s="1">
        <f>IF(Veg_Table[[#This Row],[DIAMETER]]="",1,0)</f>
        <v>0</v>
      </c>
      <c r="D1175" s="1">
        <f>IF(Veg_Table[[#This Row],[HEIGHT]]="",1,0)</f>
        <v>0</v>
      </c>
      <c r="E117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75" s="1">
        <f>IF(AND(Veg_Table[[#This Row],[TAT_RESULT]]="ABATE",Veg_Table[[#This Row],[PRESCRIP]]="NW_No Work"),1,0)</f>
        <v>0</v>
      </c>
      <c r="G1175" s="1">
        <f>IF(OR(Veg_Table[[#This Row],[Prescription R-Scale]]="NA",Veg_Table[[#This Row],[Diameter R-Scale]]="NA"),0,IF(Veg_Table[[#This Row],[Diameter R-Scale]]&lt;&gt;Veg_Table[[#This Row],[Prescription R-Scale]],1,0))</f>
        <v>0</v>
      </c>
      <c r="H1175" s="1">
        <f>IF(OR(AND(Veg_Table[[#This Row],[PRESCRIP]]="BC_Br Rmv", Veg_Table[[#This Row],[WOOD_MAN]]&lt;&gt;"Not Needed"),AND(Veg_Table[[#This Row],[PRESCRIP]]="BCS_Br Rmv+Trt", Veg_Table[[#This Row],[WOOD_MAN]]&lt;&gt;"Not Needed")),1,0)</f>
        <v>0</v>
      </c>
      <c r="I1175" s="1">
        <f ca="1">IF(AND(Veg_Table[[#This Row],[Prescription_Changed]]="Yes",Veg_Table[[#This Row],[TAT_RESULT]]=""),1,0)</f>
        <v>0</v>
      </c>
      <c r="J1175" s="1">
        <f ca="1">SUM(Veg_Table[[#This Row],[Prescription and Status do not match]:[Prescription_Edited_And_TAT_Is_Blank]])</f>
        <v>0</v>
      </c>
      <c r="K1175" s="1">
        <f ca="1">IF(Veg_Table[[#This Row],[Sum of Errors]]&gt;0,1,0)</f>
        <v>0</v>
      </c>
      <c r="L1175" s="1">
        <f>1</f>
        <v>1</v>
      </c>
      <c r="M117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175" s="1">
        <f>IF(OR(MID(Veg_Table[[#This Row],[PRESCRIP]],2,1)="1",MID(Veg_Table[[#This Row],[PRESCRIP]],2,1)="2",MID(Veg_Table[[#This Row],[PRESCRIP]],2,1)="3",MID(Veg_Table[[#This Row],[PRESCRIP]],2,1)="4"),_xlfn.NUMBERVALUE(MID(Veg_Table[[#This Row],[PRESCRIP]],2,1)),"NA")</f>
        <v>1</v>
      </c>
      <c r="O1175" s="1">
        <f>WEEKNUM(Veg_Table[[#This Row],[EVM_LAST_EDITED_Day]],2)</f>
        <v>20</v>
      </c>
      <c r="P1175" s="25">
        <f>IFERROR(DATE(YEAR(Veg_Table[[#This Row],[EVM_LAST_EDITED2]]),MONTH(Veg_Table[[#This Row],[EVM_LAST_EDITED2]]),DAY(Veg_Table[[#This Row],[EVM_LAST_EDITED2]])),DATE(2019,1,1))</f>
        <v>43964</v>
      </c>
      <c r="Q1175" s="3">
        <f>VALUE(SUBSTITUTE(Veg_Table[[#This Row],[EVM_LAST_EDITED]],",",""))</f>
        <v>43964.5950278241</v>
      </c>
      <c r="R1175" s="1" t="str">
        <f>_xlfn.IFNA(IF(Veg_Table[[#This Row],[EVM_LAST_EDITOR]]="","zBlank EVM Last Editor",VLOOKUP(Veg_Table[[#This Row],[EVM_LAST_EDITOR]],Roster_Table[#All],4,FALSE)),"zAWRR Not in Roster")</f>
        <v>zAWRR Not in Roster</v>
      </c>
      <c r="S1175" s="1" t="str">
        <f>_xlfn.IFNA(IF(Veg_Table[[#This Row],[EVM_LAST_EDITOR]]="","zBlank EVM Last Editor",VLOOKUP(Veg_Table[[#This Row],[EVM_LAST_EDITOR]],Roster_Table[#All],16,FALSE)),"zCompany_AWRR not in Roster")</f>
        <v>zCompany_AWRR not in Roster</v>
      </c>
      <c r="T1175" s="2">
        <f>IFERROR(DATE(YEAR(Veg_Table[[#This Row],[Created2]]),MONTH(Veg_Table[[#This Row],[Created2]]),DAY(Veg_Table[[#This Row],[Created2]])),DATE(2019,1,1))</f>
        <v>43910</v>
      </c>
      <c r="U1175" s="3">
        <f>VALUE(SUBSTITUTE(Veg_Table[[#This Row],[Created]],",",""))</f>
        <v>43910.363551631897</v>
      </c>
      <c r="V1175" s="3" t="str">
        <f ca="1">IFERROR(_xlfn.IFNA(CELL("contents",INDIRECT(_xlfn.CONCAT("Veg_Table_Production_Data!",ADDRESS(MATCH(_xlfn.MAXIFS(#REF!,#REF!,"="&amp;Veg_Table[[#This Row],[AUTO_ID]],#REF!,"&lt;"&amp;Veg_Table[[#This Row],[EVM_LAST_EDITED_Day]]),#REF!,0),COLUMN(#REF!),4,1,)))),""),"")</f>
        <v/>
      </c>
      <c r="W1175" s="3" t="str">
        <f ca="1">IF(Veg_Table[[#This Row],[Previous_Prescription]]="","No",IF(Veg_Table[[#This Row],[Previous_Prescription]]=Veg_Table[[#This Row],[PRESCRIP]],"No","Yes"))</f>
        <v>No</v>
      </c>
      <c r="X1175" s="3" t="str">
        <f>IF(Veg_Table[[#This Row],[EVM_LAST_EDITED_Day]]=Veg_Table[[#This Row],[Created_Day]],"New","Old")</f>
        <v>Old</v>
      </c>
      <c r="Y1175" s="1">
        <f>IFERROR(IF(FIND("delete",LOWER(Veg_Table[[#This Row],[PI_COMMENTS]]))&gt;=1,1,0),0)</f>
        <v>0</v>
      </c>
      <c r="Z1175" s="1" t="str">
        <f>_xlfn.IFNA(IF(Veg_Table[[#This Row],[EVM_LAST_EDITOR]]="","Yes",VLOOKUP(Veg_Table[[#This Row],[EVM_LAST_EDITOR]],Roster_Table[#All],15,FALSE)),"Yes")</f>
        <v>Yes</v>
      </c>
      <c r="AA117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75" s="1" t="str">
        <f>_xlfn.IFNA(VLOOKUP(Veg_Table[[#This Row],[EVM_LAST_EDITOR]],Roster_Table[#All],3,FALSE),"zAWRR Not in Roster")</f>
        <v>zAWRR Not in Roster</v>
      </c>
      <c r="AC1175" s="1" t="str">
        <f>_xlfn.IFNA(VLOOKUP(Veg_Table[[#This Row],[EVM_LAST_EDITOR]],Roster_Table[#All],2,FALSE),"zAWRR Not in Roster")</f>
        <v>zAWRR Not in Roster</v>
      </c>
      <c r="AD1175" s="1" t="str">
        <f>IF(_xlfn.CONCAT(Veg_Table[[#This Row],[First_Name]]," ",Veg_Table[[#This Row],[Last_Name]])="zAWRR Not in Roster zAWRR Not in Roster","zAWRR Not in Roster",_xlfn.CONCAT(Veg_Table[[#This Row],[First_Name]]," ",Veg_Table[[#This Row],[Last_Name]]))</f>
        <v>zAWRR Not in Roster</v>
      </c>
      <c r="AE1175">
        <v>2938058</v>
      </c>
      <c r="AF1175" t="s">
        <v>1179</v>
      </c>
      <c r="AG1175" t="s">
        <v>30</v>
      </c>
      <c r="AH1175" t="s">
        <v>1146</v>
      </c>
      <c r="AI1175" t="s">
        <v>1150</v>
      </c>
      <c r="AJ1175" t="s">
        <v>820</v>
      </c>
      <c r="AL1175" t="s">
        <v>371</v>
      </c>
      <c r="AM1175" t="s">
        <v>34</v>
      </c>
      <c r="AN1175" t="s">
        <v>25</v>
      </c>
      <c r="AO1175" t="s">
        <v>25</v>
      </c>
      <c r="AP1175">
        <v>6</v>
      </c>
      <c r="AQ1175">
        <v>25</v>
      </c>
      <c r="AR1175" t="s">
        <v>511</v>
      </c>
      <c r="AS1175" t="s">
        <v>45</v>
      </c>
      <c r="AT1175" t="s">
        <v>843</v>
      </c>
      <c r="AV1175" t="s">
        <v>519</v>
      </c>
      <c r="AW1175" t="s">
        <v>1180</v>
      </c>
      <c r="AX1175" t="s">
        <v>534</v>
      </c>
      <c r="AZ1175">
        <v>5585874</v>
      </c>
      <c r="BA1175" t="s">
        <v>45</v>
      </c>
      <c r="BB1175" s="4">
        <v>43923.501959131943</v>
      </c>
      <c r="BC1175" t="s">
        <v>2079</v>
      </c>
      <c r="BD1175" t="s">
        <v>29</v>
      </c>
      <c r="BE1175" t="s">
        <v>25</v>
      </c>
      <c r="BF1175" t="s">
        <v>513</v>
      </c>
      <c r="BG1175" t="s">
        <v>534</v>
      </c>
      <c r="BI1175" s="3">
        <v>43964</v>
      </c>
      <c r="BK1175" s="30" t="s">
        <v>1293</v>
      </c>
      <c r="BL1175" s="3">
        <v>43964.595027824071</v>
      </c>
      <c r="BM1175" t="s">
        <v>31</v>
      </c>
      <c r="BN1175" t="s">
        <v>32</v>
      </c>
      <c r="BP1175" t="s">
        <v>1148</v>
      </c>
      <c r="BQ1175" t="s">
        <v>826</v>
      </c>
      <c r="BR1175" t="s">
        <v>28</v>
      </c>
      <c r="BS1175" t="s">
        <v>28</v>
      </c>
      <c r="BT1175" t="s">
        <v>400</v>
      </c>
      <c r="BU1175" s="3">
        <v>43910.363551631941</v>
      </c>
      <c r="BV1175" t="s">
        <v>803</v>
      </c>
      <c r="BW1175" s="3">
        <v>43964.648364050925</v>
      </c>
      <c r="BX1175" t="s">
        <v>1181</v>
      </c>
      <c r="CG1175"/>
      <c r="CH1175"/>
      <c r="CI1175"/>
      <c r="CY1175"/>
      <c r="DA1175"/>
      <c r="DF1175"/>
    </row>
    <row r="1176" spans="1:110" x14ac:dyDescent="0.25">
      <c r="A1176" s="1">
        <f>IF(Veg_Table[[#This Row],[VP_STATUS]]="Hold",0,IF(OR(AND(Veg_Table[[#This Row],[PRESCRIP]]="NW_No Work",Veg_Table[[#This Row],[VP_STATUS]]&lt;&gt;"No Work Required Under EVM"),AND(Veg_Table[[#This Row],[VP_STATUS]]="No Work Required Under EVM",Veg_Table[[#This Row],[PRESCRIP]]&lt;&gt;"NW_No Work")),1,0))</f>
        <v>0</v>
      </c>
      <c r="B1176" s="1">
        <f>IF(Veg_Table[[#This Row],[SPECIES]]="",1,0)</f>
        <v>0</v>
      </c>
      <c r="C1176" s="1">
        <f>IF(Veg_Table[[#This Row],[DIAMETER]]="",1,0)</f>
        <v>0</v>
      </c>
      <c r="D1176" s="1">
        <f>IF(Veg_Table[[#This Row],[HEIGHT]]="",1,0)</f>
        <v>0</v>
      </c>
      <c r="E117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76" s="1">
        <f>IF(AND(Veg_Table[[#This Row],[TAT_RESULT]]="ABATE",Veg_Table[[#This Row],[PRESCRIP]]="NW_No Work"),1,0)</f>
        <v>0</v>
      </c>
      <c r="G1176" s="1">
        <f>IF(OR(Veg_Table[[#This Row],[Prescription R-Scale]]="NA",Veg_Table[[#This Row],[Diameter R-Scale]]="NA"),0,IF(Veg_Table[[#This Row],[Diameter R-Scale]]&lt;&gt;Veg_Table[[#This Row],[Prescription R-Scale]],1,0))</f>
        <v>0</v>
      </c>
      <c r="H1176" s="1">
        <f>IF(OR(AND(Veg_Table[[#This Row],[PRESCRIP]]="BC_Br Rmv", Veg_Table[[#This Row],[WOOD_MAN]]&lt;&gt;"Not Needed"),AND(Veg_Table[[#This Row],[PRESCRIP]]="BCS_Br Rmv+Trt", Veg_Table[[#This Row],[WOOD_MAN]]&lt;&gt;"Not Needed")),1,0)</f>
        <v>0</v>
      </c>
      <c r="I1176" s="1">
        <f ca="1">IF(AND(Veg_Table[[#This Row],[Prescription_Changed]]="Yes",Veg_Table[[#This Row],[TAT_RESULT]]=""),1,0)</f>
        <v>0</v>
      </c>
      <c r="J1176" s="1">
        <f ca="1">SUM(Veg_Table[[#This Row],[Prescription and Status do not match]:[Prescription_Edited_And_TAT_Is_Blank]])</f>
        <v>0</v>
      </c>
      <c r="K1176" s="1">
        <f ca="1">IF(Veg_Table[[#This Row],[Sum of Errors]]&gt;0,1,0)</f>
        <v>0</v>
      </c>
      <c r="L1176" s="1">
        <f>1</f>
        <v>1</v>
      </c>
      <c r="M117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176" s="1">
        <f>IF(OR(MID(Veg_Table[[#This Row],[PRESCRIP]],2,1)="1",MID(Veg_Table[[#This Row],[PRESCRIP]],2,1)="2",MID(Veg_Table[[#This Row],[PRESCRIP]],2,1)="3",MID(Veg_Table[[#This Row],[PRESCRIP]],2,1)="4"),_xlfn.NUMBERVALUE(MID(Veg_Table[[#This Row],[PRESCRIP]],2,1)),"NA")</f>
        <v>1</v>
      </c>
      <c r="O1176" s="1">
        <f>WEEKNUM(Veg_Table[[#This Row],[EVM_LAST_EDITED_Day]],2)</f>
        <v>20</v>
      </c>
      <c r="P1176" s="25">
        <f>IFERROR(DATE(YEAR(Veg_Table[[#This Row],[EVM_LAST_EDITED2]]),MONTH(Veg_Table[[#This Row],[EVM_LAST_EDITED2]]),DAY(Veg_Table[[#This Row],[EVM_LAST_EDITED2]])),DATE(2019,1,1))</f>
        <v>43964</v>
      </c>
      <c r="Q1176" s="3">
        <f>VALUE(SUBSTITUTE(Veg_Table[[#This Row],[EVM_LAST_EDITED]],",",""))</f>
        <v>43964.595640671301</v>
      </c>
      <c r="R1176" s="1" t="str">
        <f>_xlfn.IFNA(IF(Veg_Table[[#This Row],[EVM_LAST_EDITOR]]="","zBlank EVM Last Editor",VLOOKUP(Veg_Table[[#This Row],[EVM_LAST_EDITOR]],Roster_Table[#All],4,FALSE)),"zAWRR Not in Roster")</f>
        <v>zAWRR Not in Roster</v>
      </c>
      <c r="S1176" s="1" t="str">
        <f>_xlfn.IFNA(IF(Veg_Table[[#This Row],[EVM_LAST_EDITOR]]="","zBlank EVM Last Editor",VLOOKUP(Veg_Table[[#This Row],[EVM_LAST_EDITOR]],Roster_Table[#All],16,FALSE)),"zCompany_AWRR not in Roster")</f>
        <v>zCompany_AWRR not in Roster</v>
      </c>
      <c r="T1176" s="2">
        <f>IFERROR(DATE(YEAR(Veg_Table[[#This Row],[Created2]]),MONTH(Veg_Table[[#This Row],[Created2]]),DAY(Veg_Table[[#This Row],[Created2]])),DATE(2019,1,1))</f>
        <v>43909</v>
      </c>
      <c r="U1176" s="3">
        <f>VALUE(SUBSTITUTE(Veg_Table[[#This Row],[Created]],",",""))</f>
        <v>43909.573885543999</v>
      </c>
      <c r="V1176" s="3" t="str">
        <f ca="1">IFERROR(_xlfn.IFNA(CELL("contents",INDIRECT(_xlfn.CONCAT("Veg_Table_Production_Data!",ADDRESS(MATCH(_xlfn.MAXIFS(#REF!,#REF!,"="&amp;Veg_Table[[#This Row],[AUTO_ID]],#REF!,"&lt;"&amp;Veg_Table[[#This Row],[EVM_LAST_EDITED_Day]]),#REF!,0),COLUMN(#REF!),4,1,)))),""),"")</f>
        <v/>
      </c>
      <c r="W1176" s="3" t="str">
        <f ca="1">IF(Veg_Table[[#This Row],[Previous_Prescription]]="","No",IF(Veg_Table[[#This Row],[Previous_Prescription]]=Veg_Table[[#This Row],[PRESCRIP]],"No","Yes"))</f>
        <v>No</v>
      </c>
      <c r="X1176" s="3" t="str">
        <f>IF(Veg_Table[[#This Row],[EVM_LAST_EDITED_Day]]=Veg_Table[[#This Row],[Created_Day]],"New","Old")</f>
        <v>Old</v>
      </c>
      <c r="Y1176" s="1">
        <f>IFERROR(IF(FIND("delete",LOWER(Veg_Table[[#This Row],[PI_COMMENTS]]))&gt;=1,1,0),0)</f>
        <v>0</v>
      </c>
      <c r="Z1176" s="1" t="str">
        <f>_xlfn.IFNA(IF(Veg_Table[[#This Row],[EVM_LAST_EDITOR]]="","Yes",VLOOKUP(Veg_Table[[#This Row],[EVM_LAST_EDITOR]],Roster_Table[#All],15,FALSE)),"Yes")</f>
        <v>Yes</v>
      </c>
      <c r="AA117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76" s="1" t="str">
        <f>_xlfn.IFNA(VLOOKUP(Veg_Table[[#This Row],[EVM_LAST_EDITOR]],Roster_Table[#All],3,FALSE),"zAWRR Not in Roster")</f>
        <v>zAWRR Not in Roster</v>
      </c>
      <c r="AC1176" s="1" t="str">
        <f>_xlfn.IFNA(VLOOKUP(Veg_Table[[#This Row],[EVM_LAST_EDITOR]],Roster_Table[#All],2,FALSE),"zAWRR Not in Roster")</f>
        <v>zAWRR Not in Roster</v>
      </c>
      <c r="AD1176" s="1" t="str">
        <f>IF(_xlfn.CONCAT(Veg_Table[[#This Row],[First_Name]]," ",Veg_Table[[#This Row],[Last_Name]])="zAWRR Not in Roster zAWRR Not in Roster","zAWRR Not in Roster",_xlfn.CONCAT(Veg_Table[[#This Row],[First_Name]]," ",Veg_Table[[#This Row],[Last_Name]]))</f>
        <v>zAWRR Not in Roster</v>
      </c>
      <c r="AE1176">
        <v>2936650</v>
      </c>
      <c r="AF1176" t="s">
        <v>1228</v>
      </c>
      <c r="AG1176" t="s">
        <v>30</v>
      </c>
      <c r="AH1176" t="s">
        <v>1146</v>
      </c>
      <c r="AI1176" t="s">
        <v>1150</v>
      </c>
      <c r="AJ1176" t="s">
        <v>820</v>
      </c>
      <c r="AL1176" t="s">
        <v>371</v>
      </c>
      <c r="AM1176" t="s">
        <v>34</v>
      </c>
      <c r="AN1176" t="s">
        <v>25</v>
      </c>
      <c r="AO1176" t="s">
        <v>25</v>
      </c>
      <c r="AP1176">
        <v>11</v>
      </c>
      <c r="AQ1176">
        <v>10</v>
      </c>
      <c r="AR1176" t="s">
        <v>511</v>
      </c>
      <c r="AS1176" t="s">
        <v>55</v>
      </c>
      <c r="AT1176" t="s">
        <v>843</v>
      </c>
      <c r="AV1176" t="s">
        <v>519</v>
      </c>
      <c r="AW1176" t="s">
        <v>1229</v>
      </c>
      <c r="AX1176" t="s">
        <v>534</v>
      </c>
      <c r="AZ1176">
        <v>5585883</v>
      </c>
      <c r="BA1176" t="s">
        <v>55</v>
      </c>
      <c r="BB1176" s="4">
        <v>43923.598526458336</v>
      </c>
      <c r="BD1176" t="s">
        <v>29</v>
      </c>
      <c r="BE1176" t="s">
        <v>25</v>
      </c>
      <c r="BF1176" t="s">
        <v>513</v>
      </c>
      <c r="BG1176" t="s">
        <v>534</v>
      </c>
      <c r="BI1176" s="3">
        <v>43964</v>
      </c>
      <c r="BJ1176" t="s">
        <v>1230</v>
      </c>
      <c r="BK1176" s="30" t="s">
        <v>1293</v>
      </c>
      <c r="BL1176" s="3">
        <v>43964.595640671294</v>
      </c>
      <c r="BM1176" t="s">
        <v>31</v>
      </c>
      <c r="BN1176" t="s">
        <v>32</v>
      </c>
      <c r="BP1176" t="s">
        <v>1148</v>
      </c>
      <c r="BQ1176" t="s">
        <v>826</v>
      </c>
      <c r="BR1176" t="s">
        <v>28</v>
      </c>
      <c r="BS1176" t="s">
        <v>28</v>
      </c>
      <c r="BT1176" t="s">
        <v>400</v>
      </c>
      <c r="BU1176" s="3">
        <v>43909.573885543985</v>
      </c>
      <c r="BV1176" t="s">
        <v>803</v>
      </c>
      <c r="BW1176" s="3">
        <v>43964.648349409719</v>
      </c>
      <c r="BX1176" t="s">
        <v>1231</v>
      </c>
      <c r="CG1176"/>
      <c r="CH1176"/>
      <c r="CI1176"/>
      <c r="CY1176"/>
      <c r="DA1176"/>
      <c r="DF1176"/>
    </row>
    <row r="1177" spans="1:110" x14ac:dyDescent="0.25">
      <c r="A1177" s="1">
        <f>IF(Veg_Table[[#This Row],[VP_STATUS]]="Hold",0,IF(OR(AND(Veg_Table[[#This Row],[PRESCRIP]]="NW_No Work",Veg_Table[[#This Row],[VP_STATUS]]&lt;&gt;"No Work Required Under EVM"),AND(Veg_Table[[#This Row],[VP_STATUS]]="No Work Required Under EVM",Veg_Table[[#This Row],[PRESCRIP]]&lt;&gt;"NW_No Work")),1,0))</f>
        <v>0</v>
      </c>
      <c r="B1177" s="1">
        <f>IF(Veg_Table[[#This Row],[SPECIES]]="",1,0)</f>
        <v>0</v>
      </c>
      <c r="C1177" s="1">
        <f>IF(Veg_Table[[#This Row],[DIAMETER]]="",1,0)</f>
        <v>0</v>
      </c>
      <c r="D1177" s="1">
        <f>IF(Veg_Table[[#This Row],[HEIGHT]]="",1,0)</f>
        <v>0</v>
      </c>
      <c r="E117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77" s="1">
        <f>IF(AND(Veg_Table[[#This Row],[TAT_RESULT]]="ABATE",Veg_Table[[#This Row],[PRESCRIP]]="NW_No Work"),1,0)</f>
        <v>0</v>
      </c>
      <c r="G1177" s="1">
        <f>IF(OR(Veg_Table[[#This Row],[Prescription R-Scale]]="NA",Veg_Table[[#This Row],[Diameter R-Scale]]="NA"),0,IF(Veg_Table[[#This Row],[Diameter R-Scale]]&lt;&gt;Veg_Table[[#This Row],[Prescription R-Scale]],1,0))</f>
        <v>0</v>
      </c>
      <c r="H1177" s="1">
        <f>IF(OR(AND(Veg_Table[[#This Row],[PRESCRIP]]="BC_Br Rmv", Veg_Table[[#This Row],[WOOD_MAN]]&lt;&gt;"Not Needed"),AND(Veg_Table[[#This Row],[PRESCRIP]]="BCS_Br Rmv+Trt", Veg_Table[[#This Row],[WOOD_MAN]]&lt;&gt;"Not Needed")),1,0)</f>
        <v>0</v>
      </c>
      <c r="I1177" s="1">
        <f ca="1">IF(AND(Veg_Table[[#This Row],[Prescription_Changed]]="Yes",Veg_Table[[#This Row],[TAT_RESULT]]=""),1,0)</f>
        <v>0</v>
      </c>
      <c r="J1177" s="1">
        <f ca="1">SUM(Veg_Table[[#This Row],[Prescription and Status do not match]:[Prescription_Edited_And_TAT_Is_Blank]])</f>
        <v>0</v>
      </c>
      <c r="K1177" s="1">
        <f ca="1">IF(Veg_Table[[#This Row],[Sum of Errors]]&gt;0,1,0)</f>
        <v>0</v>
      </c>
      <c r="L1177" s="1">
        <f>1</f>
        <v>1</v>
      </c>
      <c r="M117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177" s="1">
        <f>IF(OR(MID(Veg_Table[[#This Row],[PRESCRIP]],2,1)="1",MID(Veg_Table[[#This Row],[PRESCRIP]],2,1)="2",MID(Veg_Table[[#This Row],[PRESCRIP]],2,1)="3",MID(Veg_Table[[#This Row],[PRESCRIP]],2,1)="4"),_xlfn.NUMBERVALUE(MID(Veg_Table[[#This Row],[PRESCRIP]],2,1)),"NA")</f>
        <v>1</v>
      </c>
      <c r="O1177" s="1">
        <f>WEEKNUM(Veg_Table[[#This Row],[EVM_LAST_EDITED_Day]],2)</f>
        <v>20</v>
      </c>
      <c r="P1177" s="25">
        <f>IFERROR(DATE(YEAR(Veg_Table[[#This Row],[EVM_LAST_EDITED2]]),MONTH(Veg_Table[[#This Row],[EVM_LAST_EDITED2]]),DAY(Veg_Table[[#This Row],[EVM_LAST_EDITED2]])),DATE(2019,1,1))</f>
        <v>43964</v>
      </c>
      <c r="Q1177" s="3">
        <f>VALUE(SUBSTITUTE(Veg_Table[[#This Row],[EVM_LAST_EDITED]],",",""))</f>
        <v>43964.595834398096</v>
      </c>
      <c r="R1177" s="1" t="str">
        <f>_xlfn.IFNA(IF(Veg_Table[[#This Row],[EVM_LAST_EDITOR]]="","zBlank EVM Last Editor",VLOOKUP(Veg_Table[[#This Row],[EVM_LAST_EDITOR]],Roster_Table[#All],4,FALSE)),"zAWRR Not in Roster")</f>
        <v>MBG</v>
      </c>
      <c r="S1177" s="1" t="str">
        <f>_xlfn.IFNA(IF(Veg_Table[[#This Row],[EVM_LAST_EDITOR]]="","zBlank EVM Last Editor",VLOOKUP(Veg_Table[[#This Row],[EVM_LAST_EDITOR]],Roster_Table[#All],16,FALSE)),"zCompany_AWRR not in Roster")</f>
        <v>MBG_Mason, Bruce &amp; Girard</v>
      </c>
      <c r="T1177" s="2">
        <f>IFERROR(DATE(YEAR(Veg_Table[[#This Row],[Created2]]),MONTH(Veg_Table[[#This Row],[Created2]]),DAY(Veg_Table[[#This Row],[Created2]])),DATE(2019,1,1))</f>
        <v>43964</v>
      </c>
      <c r="U1177" s="3">
        <f>VALUE(SUBSTITUTE(Veg_Table[[#This Row],[Created]],",",""))</f>
        <v>43964.595834398096</v>
      </c>
      <c r="V1177" s="3" t="str">
        <f ca="1">IFERROR(_xlfn.IFNA(CELL("contents",INDIRECT(_xlfn.CONCAT("Veg_Table_Production_Data!",ADDRESS(MATCH(_xlfn.MAXIFS(#REF!,#REF!,"="&amp;Veg_Table[[#This Row],[AUTO_ID]],#REF!,"&lt;"&amp;Veg_Table[[#This Row],[EVM_LAST_EDITED_Day]]),#REF!,0),COLUMN(#REF!),4,1,)))),""),"")</f>
        <v/>
      </c>
      <c r="W1177" s="3" t="str">
        <f ca="1">IF(Veg_Table[[#This Row],[Previous_Prescription]]="","No",IF(Veg_Table[[#This Row],[Previous_Prescription]]=Veg_Table[[#This Row],[PRESCRIP]],"No","Yes"))</f>
        <v>No</v>
      </c>
      <c r="X1177" s="3" t="str">
        <f>IF(Veg_Table[[#This Row],[EVM_LAST_EDITED_Day]]=Veg_Table[[#This Row],[Created_Day]],"New","Old")</f>
        <v>New</v>
      </c>
      <c r="Y1177" s="1">
        <f>IFERROR(IF(FIND("delete",LOWER(Veg_Table[[#This Row],[PI_COMMENTS]]))&gt;=1,1,0),0)</f>
        <v>0</v>
      </c>
      <c r="Z1177" s="1" t="str">
        <f>_xlfn.IFNA(IF(Veg_Table[[#This Row],[EVM_LAST_EDITOR]]="","Yes",VLOOKUP(Veg_Table[[#This Row],[EVM_LAST_EDITOR]],Roster_Table[#All],15,FALSE)),"Yes")</f>
        <v>Yes</v>
      </c>
      <c r="AA117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77" s="1" t="str">
        <f>_xlfn.IFNA(VLOOKUP(Veg_Table[[#This Row],[EVM_LAST_EDITOR]],Roster_Table[#All],3,FALSE),"zAWRR Not in Roster")</f>
        <v>Nicholas</v>
      </c>
      <c r="AC1177" s="1" t="str">
        <f>_xlfn.IFNA(VLOOKUP(Veg_Table[[#This Row],[EVM_LAST_EDITOR]],Roster_Table[#All],2,FALSE),"zAWRR Not in Roster")</f>
        <v>Coleman</v>
      </c>
      <c r="AD1177" s="1" t="str">
        <f>IF(_xlfn.CONCAT(Veg_Table[[#This Row],[First_Name]]," ",Veg_Table[[#This Row],[Last_Name]])="zAWRR Not in Roster zAWRR Not in Roster","zAWRR Not in Roster",_xlfn.CONCAT(Veg_Table[[#This Row],[First_Name]]," ",Veg_Table[[#This Row],[Last_Name]]))</f>
        <v>Nicholas Coleman</v>
      </c>
      <c r="AE1177">
        <v>3225336</v>
      </c>
      <c r="AF1177" t="s">
        <v>5954</v>
      </c>
      <c r="AG1177" t="s">
        <v>93</v>
      </c>
      <c r="AH1177" t="s">
        <v>3444</v>
      </c>
      <c r="AI1177" t="s">
        <v>5955</v>
      </c>
      <c r="AJ1177" t="s">
        <v>36</v>
      </c>
      <c r="AL1177" t="s">
        <v>372</v>
      </c>
      <c r="AM1177" t="s">
        <v>529</v>
      </c>
      <c r="AN1177" t="s">
        <v>25</v>
      </c>
      <c r="AO1177" t="s">
        <v>25</v>
      </c>
      <c r="AP1177">
        <v>4</v>
      </c>
      <c r="AQ1177">
        <v>24</v>
      </c>
      <c r="AR1177" t="s">
        <v>517</v>
      </c>
      <c r="AS1177" t="s">
        <v>55</v>
      </c>
      <c r="AT1177" t="s">
        <v>522</v>
      </c>
      <c r="AV1177" t="s">
        <v>512</v>
      </c>
      <c r="AW1177" t="s">
        <v>5365</v>
      </c>
      <c r="AZ1177"/>
      <c r="BB1177" s="4"/>
      <c r="BD1177" t="s">
        <v>29</v>
      </c>
      <c r="BE1177" t="s">
        <v>25</v>
      </c>
      <c r="BF1177" t="s">
        <v>513</v>
      </c>
      <c r="BI1177" s="3"/>
      <c r="BJ1177" t="s">
        <v>4024</v>
      </c>
      <c r="BK1177" s="30" t="s">
        <v>107</v>
      </c>
      <c r="BL1177" s="3">
        <v>43964.595834398147</v>
      </c>
      <c r="BM1177" t="s">
        <v>31</v>
      </c>
      <c r="BN1177" t="s">
        <v>32</v>
      </c>
      <c r="BP1177" t="s">
        <v>3445</v>
      </c>
      <c r="BQ1177" t="s">
        <v>1025</v>
      </c>
      <c r="BR1177" t="s">
        <v>28</v>
      </c>
      <c r="BS1177" t="s">
        <v>28</v>
      </c>
      <c r="BT1177" t="s">
        <v>107</v>
      </c>
      <c r="BU1177" s="3">
        <v>43964.595834398147</v>
      </c>
      <c r="BV1177" t="s">
        <v>803</v>
      </c>
      <c r="BW1177" s="3">
        <v>43964.682647291665</v>
      </c>
      <c r="BX1177" t="s">
        <v>5366</v>
      </c>
      <c r="CG1177"/>
      <c r="CH1177"/>
      <c r="CI1177"/>
      <c r="CY1177"/>
      <c r="DA1177"/>
      <c r="DF1177"/>
    </row>
    <row r="1178" spans="1:110" x14ac:dyDescent="0.25">
      <c r="A1178" s="1">
        <f>IF(Veg_Table[[#This Row],[VP_STATUS]]="Hold",0,IF(OR(AND(Veg_Table[[#This Row],[PRESCRIP]]="NW_No Work",Veg_Table[[#This Row],[VP_STATUS]]&lt;&gt;"No Work Required Under EVM"),AND(Veg_Table[[#This Row],[VP_STATUS]]="No Work Required Under EVM",Veg_Table[[#This Row],[PRESCRIP]]&lt;&gt;"NW_No Work")),1,0))</f>
        <v>0</v>
      </c>
      <c r="B1178" s="1">
        <f>IF(Veg_Table[[#This Row],[SPECIES]]="",1,0)</f>
        <v>0</v>
      </c>
      <c r="C1178" s="1">
        <f>IF(Veg_Table[[#This Row],[DIAMETER]]="",1,0)</f>
        <v>0</v>
      </c>
      <c r="D1178" s="1">
        <f>IF(Veg_Table[[#This Row],[HEIGHT]]="",1,0)</f>
        <v>0</v>
      </c>
      <c r="E117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78" s="1">
        <f>IF(AND(Veg_Table[[#This Row],[TAT_RESULT]]="ABATE",Veg_Table[[#This Row],[PRESCRIP]]="NW_No Work"),1,0)</f>
        <v>0</v>
      </c>
      <c r="G1178" s="1">
        <f>IF(OR(Veg_Table[[#This Row],[Prescription R-Scale]]="NA",Veg_Table[[#This Row],[Diameter R-Scale]]="NA"),0,IF(Veg_Table[[#This Row],[Diameter R-Scale]]&lt;&gt;Veg_Table[[#This Row],[Prescription R-Scale]],1,0))</f>
        <v>0</v>
      </c>
      <c r="H1178" s="1">
        <f>IF(OR(AND(Veg_Table[[#This Row],[PRESCRIP]]="BC_Br Rmv", Veg_Table[[#This Row],[WOOD_MAN]]&lt;&gt;"Not Needed"),AND(Veg_Table[[#This Row],[PRESCRIP]]="BCS_Br Rmv+Trt", Veg_Table[[#This Row],[WOOD_MAN]]&lt;&gt;"Not Needed")),1,0)</f>
        <v>0</v>
      </c>
      <c r="I1178" s="1">
        <f ca="1">IF(AND(Veg_Table[[#This Row],[Prescription_Changed]]="Yes",Veg_Table[[#This Row],[TAT_RESULT]]=""),1,0)</f>
        <v>0</v>
      </c>
      <c r="J1178" s="1">
        <f ca="1">SUM(Veg_Table[[#This Row],[Prescription and Status do not match]:[Prescription_Edited_And_TAT_Is_Blank]])</f>
        <v>0</v>
      </c>
      <c r="K1178" s="1">
        <f ca="1">IF(Veg_Table[[#This Row],[Sum of Errors]]&gt;0,1,0)</f>
        <v>0</v>
      </c>
      <c r="L1178" s="1">
        <f>1</f>
        <v>1</v>
      </c>
      <c r="M117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178" s="1">
        <f>IF(OR(MID(Veg_Table[[#This Row],[PRESCRIP]],2,1)="1",MID(Veg_Table[[#This Row],[PRESCRIP]],2,1)="2",MID(Veg_Table[[#This Row],[PRESCRIP]],2,1)="3",MID(Veg_Table[[#This Row],[PRESCRIP]],2,1)="4"),_xlfn.NUMBERVALUE(MID(Veg_Table[[#This Row],[PRESCRIP]],2,1)),"NA")</f>
        <v>2</v>
      </c>
      <c r="O1178" s="1">
        <f>WEEKNUM(Veg_Table[[#This Row],[EVM_LAST_EDITED_Day]],2)</f>
        <v>20</v>
      </c>
      <c r="P1178" s="25">
        <f>IFERROR(DATE(YEAR(Veg_Table[[#This Row],[EVM_LAST_EDITED2]]),MONTH(Veg_Table[[#This Row],[EVM_LAST_EDITED2]]),DAY(Veg_Table[[#This Row],[EVM_LAST_EDITED2]])),DATE(2019,1,1))</f>
        <v>43964</v>
      </c>
      <c r="Q1178" s="3">
        <f>VALUE(SUBSTITUTE(Veg_Table[[#This Row],[EVM_LAST_EDITED]],",",""))</f>
        <v>43964.596051805602</v>
      </c>
      <c r="R1178" s="1" t="str">
        <f>_xlfn.IFNA(IF(Veg_Table[[#This Row],[EVM_LAST_EDITOR]]="","zBlank EVM Last Editor",VLOOKUP(Veg_Table[[#This Row],[EVM_LAST_EDITOR]],Roster_Table[#All],4,FALSE)),"zAWRR Not in Roster")</f>
        <v>zAWRR Not in Roster</v>
      </c>
      <c r="S1178" s="1" t="str">
        <f>_xlfn.IFNA(IF(Veg_Table[[#This Row],[EVM_LAST_EDITOR]]="","zBlank EVM Last Editor",VLOOKUP(Veg_Table[[#This Row],[EVM_LAST_EDITOR]],Roster_Table[#All],16,FALSE)),"zCompany_AWRR not in Roster")</f>
        <v>zCompany_AWRR not in Roster</v>
      </c>
      <c r="T1178" s="2">
        <f>IFERROR(DATE(YEAR(Veg_Table[[#This Row],[Created2]]),MONTH(Veg_Table[[#This Row],[Created2]]),DAY(Veg_Table[[#This Row],[Created2]])),DATE(2019,1,1))</f>
        <v>43910</v>
      </c>
      <c r="U1178" s="3">
        <f>VALUE(SUBSTITUTE(Veg_Table[[#This Row],[Created]],",",""))</f>
        <v>43910.382232592601</v>
      </c>
      <c r="V1178" s="3" t="str">
        <f ca="1">IFERROR(_xlfn.IFNA(CELL("contents",INDIRECT(_xlfn.CONCAT("Veg_Table_Production_Data!",ADDRESS(MATCH(_xlfn.MAXIFS(#REF!,#REF!,"="&amp;Veg_Table[[#This Row],[AUTO_ID]],#REF!,"&lt;"&amp;Veg_Table[[#This Row],[EVM_LAST_EDITED_Day]]),#REF!,0),COLUMN(#REF!),4,1,)))),""),"")</f>
        <v/>
      </c>
      <c r="W1178" s="3" t="str">
        <f ca="1">IF(Veg_Table[[#This Row],[Previous_Prescription]]="","No",IF(Veg_Table[[#This Row],[Previous_Prescription]]=Veg_Table[[#This Row],[PRESCRIP]],"No","Yes"))</f>
        <v>No</v>
      </c>
      <c r="X1178" s="3" t="str">
        <f>IF(Veg_Table[[#This Row],[EVM_LAST_EDITED_Day]]=Veg_Table[[#This Row],[Created_Day]],"New","Old")</f>
        <v>Old</v>
      </c>
      <c r="Y1178" s="1">
        <f>IFERROR(IF(FIND("delete",LOWER(Veg_Table[[#This Row],[PI_COMMENTS]]))&gt;=1,1,0),0)</f>
        <v>0</v>
      </c>
      <c r="Z1178" s="1" t="str">
        <f>_xlfn.IFNA(IF(Veg_Table[[#This Row],[EVM_LAST_EDITOR]]="","Yes",VLOOKUP(Veg_Table[[#This Row],[EVM_LAST_EDITOR]],Roster_Table[#All],15,FALSE)),"Yes")</f>
        <v>Yes</v>
      </c>
      <c r="AA117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78" s="1" t="str">
        <f>_xlfn.IFNA(VLOOKUP(Veg_Table[[#This Row],[EVM_LAST_EDITOR]],Roster_Table[#All],3,FALSE),"zAWRR Not in Roster")</f>
        <v>zAWRR Not in Roster</v>
      </c>
      <c r="AC1178" s="1" t="str">
        <f>_xlfn.IFNA(VLOOKUP(Veg_Table[[#This Row],[EVM_LAST_EDITOR]],Roster_Table[#All],2,FALSE),"zAWRR Not in Roster")</f>
        <v>zAWRR Not in Roster</v>
      </c>
      <c r="AD1178" s="1" t="str">
        <f>IF(_xlfn.CONCAT(Veg_Table[[#This Row],[First_Name]]," ",Veg_Table[[#This Row],[Last_Name]])="zAWRR Not in Roster zAWRR Not in Roster","zAWRR Not in Roster",_xlfn.CONCAT(Veg_Table[[#This Row],[First_Name]]," ",Veg_Table[[#This Row],[Last_Name]]))</f>
        <v>zAWRR Not in Roster</v>
      </c>
      <c r="AE1178">
        <v>2938096</v>
      </c>
      <c r="AF1178" t="s">
        <v>1170</v>
      </c>
      <c r="AG1178" t="s">
        <v>30</v>
      </c>
      <c r="AH1178" t="s">
        <v>1146</v>
      </c>
      <c r="AI1178" t="s">
        <v>1150</v>
      </c>
      <c r="AJ1178" t="s">
        <v>820</v>
      </c>
      <c r="AL1178" t="s">
        <v>371</v>
      </c>
      <c r="AM1178" t="s">
        <v>34</v>
      </c>
      <c r="AN1178" t="s">
        <v>25</v>
      </c>
      <c r="AO1178" t="s">
        <v>25</v>
      </c>
      <c r="AP1178">
        <v>13</v>
      </c>
      <c r="AQ1178">
        <v>60</v>
      </c>
      <c r="AR1178" t="s">
        <v>514</v>
      </c>
      <c r="AS1178" t="s">
        <v>530</v>
      </c>
      <c r="AT1178" t="s">
        <v>843</v>
      </c>
      <c r="AV1178" t="s">
        <v>519</v>
      </c>
      <c r="AW1178" t="s">
        <v>1171</v>
      </c>
      <c r="AX1178" t="s">
        <v>534</v>
      </c>
      <c r="AZ1178">
        <v>5585874</v>
      </c>
      <c r="BA1178" t="s">
        <v>530</v>
      </c>
      <c r="BB1178" s="4">
        <v>43923.506928310184</v>
      </c>
      <c r="BC1178" t="s">
        <v>2079</v>
      </c>
      <c r="BD1178" t="s">
        <v>29</v>
      </c>
      <c r="BE1178" t="s">
        <v>25</v>
      </c>
      <c r="BF1178" t="s">
        <v>513</v>
      </c>
      <c r="BG1178" t="s">
        <v>534</v>
      </c>
      <c r="BI1178" s="3">
        <v>43964</v>
      </c>
      <c r="BJ1178" t="s">
        <v>1172</v>
      </c>
      <c r="BK1178" s="30" t="s">
        <v>1293</v>
      </c>
      <c r="BL1178" s="3">
        <v>43964.596051805558</v>
      </c>
      <c r="BM1178" t="s">
        <v>31</v>
      </c>
      <c r="BN1178" t="s">
        <v>32</v>
      </c>
      <c r="BP1178" t="s">
        <v>1148</v>
      </c>
      <c r="BQ1178" t="s">
        <v>826</v>
      </c>
      <c r="BR1178" t="s">
        <v>28</v>
      </c>
      <c r="BS1178" t="s">
        <v>28</v>
      </c>
      <c r="BT1178" t="s">
        <v>400</v>
      </c>
      <c r="BU1178" s="3">
        <v>43910.382232592594</v>
      </c>
      <c r="BV1178" t="s">
        <v>803</v>
      </c>
      <c r="BW1178" s="3">
        <v>43964.648364050925</v>
      </c>
      <c r="BX1178" t="s">
        <v>1173</v>
      </c>
      <c r="CG1178"/>
      <c r="CH1178"/>
      <c r="CI1178"/>
      <c r="CY1178"/>
      <c r="DA1178"/>
      <c r="DF1178"/>
    </row>
    <row r="1179" spans="1:110" x14ac:dyDescent="0.25">
      <c r="A1179" s="1">
        <f>IF(Veg_Table[[#This Row],[VP_STATUS]]="Hold",0,IF(OR(AND(Veg_Table[[#This Row],[PRESCRIP]]="NW_No Work",Veg_Table[[#This Row],[VP_STATUS]]&lt;&gt;"No Work Required Under EVM"),AND(Veg_Table[[#This Row],[VP_STATUS]]="No Work Required Under EVM",Veg_Table[[#This Row],[PRESCRIP]]&lt;&gt;"NW_No Work")),1,0))</f>
        <v>0</v>
      </c>
      <c r="B1179" s="1">
        <f>IF(Veg_Table[[#This Row],[SPECIES]]="",1,0)</f>
        <v>0</v>
      </c>
      <c r="C1179" s="1">
        <f>IF(Veg_Table[[#This Row],[DIAMETER]]="",1,0)</f>
        <v>0</v>
      </c>
      <c r="D1179" s="1">
        <f>IF(Veg_Table[[#This Row],[HEIGHT]]="",1,0)</f>
        <v>0</v>
      </c>
      <c r="E117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79" s="1">
        <f>IF(AND(Veg_Table[[#This Row],[TAT_RESULT]]="ABATE",Veg_Table[[#This Row],[PRESCRIP]]="NW_No Work"),1,0)</f>
        <v>0</v>
      </c>
      <c r="G1179" s="1">
        <f>IF(OR(Veg_Table[[#This Row],[Prescription R-Scale]]="NA",Veg_Table[[#This Row],[Diameter R-Scale]]="NA"),0,IF(Veg_Table[[#This Row],[Diameter R-Scale]]&lt;&gt;Veg_Table[[#This Row],[Prescription R-Scale]],1,0))</f>
        <v>0</v>
      </c>
      <c r="H1179" s="1">
        <f>IF(OR(AND(Veg_Table[[#This Row],[PRESCRIP]]="BC_Br Rmv", Veg_Table[[#This Row],[WOOD_MAN]]&lt;&gt;"Not Needed"),AND(Veg_Table[[#This Row],[PRESCRIP]]="BCS_Br Rmv+Trt", Veg_Table[[#This Row],[WOOD_MAN]]&lt;&gt;"Not Needed")),1,0)</f>
        <v>0</v>
      </c>
      <c r="I1179" s="1">
        <f ca="1">IF(AND(Veg_Table[[#This Row],[Prescription_Changed]]="Yes",Veg_Table[[#This Row],[TAT_RESULT]]=""),1,0)</f>
        <v>0</v>
      </c>
      <c r="J1179" s="1">
        <f ca="1">SUM(Veg_Table[[#This Row],[Prescription and Status do not match]:[Prescription_Edited_And_TAT_Is_Blank]])</f>
        <v>0</v>
      </c>
      <c r="K1179" s="1">
        <f ca="1">IF(Veg_Table[[#This Row],[Sum of Errors]]&gt;0,1,0)</f>
        <v>0</v>
      </c>
      <c r="L1179" s="1">
        <f>1</f>
        <v>1</v>
      </c>
      <c r="M117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179" s="1">
        <f>IF(OR(MID(Veg_Table[[#This Row],[PRESCRIP]],2,1)="1",MID(Veg_Table[[#This Row],[PRESCRIP]],2,1)="2",MID(Veg_Table[[#This Row],[PRESCRIP]],2,1)="3",MID(Veg_Table[[#This Row],[PRESCRIP]],2,1)="4"),_xlfn.NUMBERVALUE(MID(Veg_Table[[#This Row],[PRESCRIP]],2,1)),"NA")</f>
        <v>2</v>
      </c>
      <c r="O1179" s="1">
        <f>WEEKNUM(Veg_Table[[#This Row],[EVM_LAST_EDITED_Day]],2)</f>
        <v>20</v>
      </c>
      <c r="P1179" s="25">
        <f>IFERROR(DATE(YEAR(Veg_Table[[#This Row],[EVM_LAST_EDITED2]]),MONTH(Veg_Table[[#This Row],[EVM_LAST_EDITED2]]),DAY(Veg_Table[[#This Row],[EVM_LAST_EDITED2]])),DATE(2019,1,1))</f>
        <v>43964</v>
      </c>
      <c r="Q1179" s="3">
        <f>VALUE(SUBSTITUTE(Veg_Table[[#This Row],[EVM_LAST_EDITED]],",",""))</f>
        <v>43964.596376284702</v>
      </c>
      <c r="R1179" s="1" t="str">
        <f>_xlfn.IFNA(IF(Veg_Table[[#This Row],[EVM_LAST_EDITOR]]="","zBlank EVM Last Editor",VLOOKUP(Veg_Table[[#This Row],[EVM_LAST_EDITOR]],Roster_Table[#All],4,FALSE)),"zAWRR Not in Roster")</f>
        <v>zAWRR Not in Roster</v>
      </c>
      <c r="S1179" s="1" t="str">
        <f>_xlfn.IFNA(IF(Veg_Table[[#This Row],[EVM_LAST_EDITOR]]="","zBlank EVM Last Editor",VLOOKUP(Veg_Table[[#This Row],[EVM_LAST_EDITOR]],Roster_Table[#All],16,FALSE)),"zCompany_AWRR not in Roster")</f>
        <v>zCompany_AWRR not in Roster</v>
      </c>
      <c r="T1179" s="2">
        <f>IFERROR(DATE(YEAR(Veg_Table[[#This Row],[Created2]]),MONTH(Veg_Table[[#This Row],[Created2]]),DAY(Veg_Table[[#This Row],[Created2]])),DATE(2019,1,1))</f>
        <v>43910</v>
      </c>
      <c r="U1179" s="3">
        <f>VALUE(SUBSTITUTE(Veg_Table[[#This Row],[Created]],",",""))</f>
        <v>43910.384558622703</v>
      </c>
      <c r="V1179" s="3" t="str">
        <f ca="1">IFERROR(_xlfn.IFNA(CELL("contents",INDIRECT(_xlfn.CONCAT("Veg_Table_Production_Data!",ADDRESS(MATCH(_xlfn.MAXIFS(#REF!,#REF!,"="&amp;Veg_Table[[#This Row],[AUTO_ID]],#REF!,"&lt;"&amp;Veg_Table[[#This Row],[EVM_LAST_EDITED_Day]]),#REF!,0),COLUMN(#REF!),4,1,)))),""),"")</f>
        <v/>
      </c>
      <c r="W1179" s="3" t="str">
        <f ca="1">IF(Veg_Table[[#This Row],[Previous_Prescription]]="","No",IF(Veg_Table[[#This Row],[Previous_Prescription]]=Veg_Table[[#This Row],[PRESCRIP]],"No","Yes"))</f>
        <v>No</v>
      </c>
      <c r="X1179" s="3" t="str">
        <f>IF(Veg_Table[[#This Row],[EVM_LAST_EDITED_Day]]=Veg_Table[[#This Row],[Created_Day]],"New","Old")</f>
        <v>Old</v>
      </c>
      <c r="Y1179" s="1">
        <f>IFERROR(IF(FIND("delete",LOWER(Veg_Table[[#This Row],[PI_COMMENTS]]))&gt;=1,1,0),0)</f>
        <v>0</v>
      </c>
      <c r="Z1179" s="1" t="str">
        <f>_xlfn.IFNA(IF(Veg_Table[[#This Row],[EVM_LAST_EDITOR]]="","Yes",VLOOKUP(Veg_Table[[#This Row],[EVM_LAST_EDITOR]],Roster_Table[#All],15,FALSE)),"Yes")</f>
        <v>Yes</v>
      </c>
      <c r="AA117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79" s="1" t="str">
        <f>_xlfn.IFNA(VLOOKUP(Veg_Table[[#This Row],[EVM_LAST_EDITOR]],Roster_Table[#All],3,FALSE),"zAWRR Not in Roster")</f>
        <v>zAWRR Not in Roster</v>
      </c>
      <c r="AC1179" s="1" t="str">
        <f>_xlfn.IFNA(VLOOKUP(Veg_Table[[#This Row],[EVM_LAST_EDITOR]],Roster_Table[#All],2,FALSE),"zAWRR Not in Roster")</f>
        <v>zAWRR Not in Roster</v>
      </c>
      <c r="AD1179" s="1" t="str">
        <f>IF(_xlfn.CONCAT(Veg_Table[[#This Row],[First_Name]]," ",Veg_Table[[#This Row],[Last_Name]])="zAWRR Not in Roster zAWRR Not in Roster","zAWRR Not in Roster",_xlfn.CONCAT(Veg_Table[[#This Row],[First_Name]]," ",Veg_Table[[#This Row],[Last_Name]]))</f>
        <v>zAWRR Not in Roster</v>
      </c>
      <c r="AE1179">
        <v>2938099</v>
      </c>
      <c r="AF1179" t="s">
        <v>1165</v>
      </c>
      <c r="AG1179" t="s">
        <v>30</v>
      </c>
      <c r="AH1179" t="s">
        <v>1146</v>
      </c>
      <c r="AI1179" t="s">
        <v>1150</v>
      </c>
      <c r="AJ1179" t="s">
        <v>820</v>
      </c>
      <c r="AL1179" t="s">
        <v>371</v>
      </c>
      <c r="AM1179" t="s">
        <v>34</v>
      </c>
      <c r="AN1179" t="s">
        <v>25</v>
      </c>
      <c r="AO1179" t="s">
        <v>25</v>
      </c>
      <c r="AP1179">
        <v>17</v>
      </c>
      <c r="AQ1179">
        <v>78</v>
      </c>
      <c r="AR1179" t="s">
        <v>514</v>
      </c>
      <c r="AS1179" t="s">
        <v>530</v>
      </c>
      <c r="AT1179" t="s">
        <v>843</v>
      </c>
      <c r="AV1179" t="s">
        <v>519</v>
      </c>
      <c r="AW1179" t="s">
        <v>1748</v>
      </c>
      <c r="AX1179" t="s">
        <v>534</v>
      </c>
      <c r="AZ1179">
        <v>5585874</v>
      </c>
      <c r="BA1179" t="s">
        <v>530</v>
      </c>
      <c r="BB1179" s="4">
        <v>43923.507744513889</v>
      </c>
      <c r="BC1179" t="s">
        <v>2079</v>
      </c>
      <c r="BG1179" t="s">
        <v>534</v>
      </c>
      <c r="BI1179" s="3">
        <v>43964</v>
      </c>
      <c r="BK1179" s="30" t="s">
        <v>1293</v>
      </c>
      <c r="BL1179" s="3">
        <v>43964.596376284724</v>
      </c>
      <c r="BM1179" t="s">
        <v>31</v>
      </c>
      <c r="BN1179" t="s">
        <v>32</v>
      </c>
      <c r="BP1179" t="s">
        <v>1148</v>
      </c>
      <c r="BQ1179" t="s">
        <v>826</v>
      </c>
      <c r="BR1179" t="s">
        <v>28</v>
      </c>
      <c r="BS1179" t="s">
        <v>28</v>
      </c>
      <c r="BT1179" t="s">
        <v>400</v>
      </c>
      <c r="BU1179" s="3">
        <v>43910.384558622682</v>
      </c>
      <c r="BV1179" t="s">
        <v>803</v>
      </c>
      <c r="BW1179" s="3">
        <v>43964.648364050925</v>
      </c>
      <c r="BX1179" t="s">
        <v>1166</v>
      </c>
      <c r="CG1179"/>
      <c r="CH1179"/>
      <c r="CI1179"/>
      <c r="CY1179"/>
      <c r="DA1179"/>
      <c r="DF1179"/>
    </row>
    <row r="1180" spans="1:110" x14ac:dyDescent="0.25">
      <c r="A1180" s="1">
        <f>IF(Veg_Table[[#This Row],[VP_STATUS]]="Hold",0,IF(OR(AND(Veg_Table[[#This Row],[PRESCRIP]]="NW_No Work",Veg_Table[[#This Row],[VP_STATUS]]&lt;&gt;"No Work Required Under EVM"),AND(Veg_Table[[#This Row],[VP_STATUS]]="No Work Required Under EVM",Veg_Table[[#This Row],[PRESCRIP]]&lt;&gt;"NW_No Work")),1,0))</f>
        <v>0</v>
      </c>
      <c r="B1180" s="1">
        <f>IF(Veg_Table[[#This Row],[SPECIES]]="",1,0)</f>
        <v>0</v>
      </c>
      <c r="C1180" s="1">
        <f>IF(Veg_Table[[#This Row],[DIAMETER]]="",1,0)</f>
        <v>0</v>
      </c>
      <c r="D1180" s="1">
        <f>IF(Veg_Table[[#This Row],[HEIGHT]]="",1,0)</f>
        <v>0</v>
      </c>
      <c r="E118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80" s="1">
        <f>IF(AND(Veg_Table[[#This Row],[TAT_RESULT]]="ABATE",Veg_Table[[#This Row],[PRESCRIP]]="NW_No Work"),1,0)</f>
        <v>0</v>
      </c>
      <c r="G1180" s="1">
        <f>IF(OR(Veg_Table[[#This Row],[Prescription R-Scale]]="NA",Veg_Table[[#This Row],[Diameter R-Scale]]="NA"),0,IF(Veg_Table[[#This Row],[Diameter R-Scale]]&lt;&gt;Veg_Table[[#This Row],[Prescription R-Scale]],1,0))</f>
        <v>0</v>
      </c>
      <c r="H1180" s="1">
        <f>IF(OR(AND(Veg_Table[[#This Row],[PRESCRIP]]="BC_Br Rmv", Veg_Table[[#This Row],[WOOD_MAN]]&lt;&gt;"Not Needed"),AND(Veg_Table[[#This Row],[PRESCRIP]]="BCS_Br Rmv+Trt", Veg_Table[[#This Row],[WOOD_MAN]]&lt;&gt;"Not Needed")),1,0)</f>
        <v>0</v>
      </c>
      <c r="I1180" s="1">
        <f ca="1">IF(AND(Veg_Table[[#This Row],[Prescription_Changed]]="Yes",Veg_Table[[#This Row],[TAT_RESULT]]=""),1,0)</f>
        <v>0</v>
      </c>
      <c r="J1180" s="1">
        <f ca="1">SUM(Veg_Table[[#This Row],[Prescription and Status do not match]:[Prescription_Edited_And_TAT_Is_Blank]])</f>
        <v>0</v>
      </c>
      <c r="K1180" s="1">
        <f ca="1">IF(Veg_Table[[#This Row],[Sum of Errors]]&gt;0,1,0)</f>
        <v>0</v>
      </c>
      <c r="L1180" s="1">
        <f>1</f>
        <v>1</v>
      </c>
      <c r="M118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180" s="1">
        <f>IF(OR(MID(Veg_Table[[#This Row],[PRESCRIP]],2,1)="1",MID(Veg_Table[[#This Row],[PRESCRIP]],2,1)="2",MID(Veg_Table[[#This Row],[PRESCRIP]],2,1)="3",MID(Veg_Table[[#This Row],[PRESCRIP]],2,1)="4"),_xlfn.NUMBERVALUE(MID(Veg_Table[[#This Row],[PRESCRIP]],2,1)),"NA")</f>
        <v>2</v>
      </c>
      <c r="O1180" s="1">
        <f>WEEKNUM(Veg_Table[[#This Row],[EVM_LAST_EDITED_Day]],2)</f>
        <v>20</v>
      </c>
      <c r="P1180" s="25">
        <f>IFERROR(DATE(YEAR(Veg_Table[[#This Row],[EVM_LAST_EDITED2]]),MONTH(Veg_Table[[#This Row],[EVM_LAST_EDITED2]]),DAY(Veg_Table[[#This Row],[EVM_LAST_EDITED2]])),DATE(2019,1,1))</f>
        <v>43964</v>
      </c>
      <c r="Q1180" s="3">
        <f>VALUE(SUBSTITUTE(Veg_Table[[#This Row],[EVM_LAST_EDITED]],",",""))</f>
        <v>43964.5964446875</v>
      </c>
      <c r="R1180" s="1" t="str">
        <f>_xlfn.IFNA(IF(Veg_Table[[#This Row],[EVM_LAST_EDITOR]]="","zBlank EVM Last Editor",VLOOKUP(Veg_Table[[#This Row],[EVM_LAST_EDITOR]],Roster_Table[#All],4,FALSE)),"zAWRR Not in Roster")</f>
        <v>zAWRR Not in Roster</v>
      </c>
      <c r="S1180" s="1" t="str">
        <f>_xlfn.IFNA(IF(Veg_Table[[#This Row],[EVM_LAST_EDITOR]]="","zBlank EVM Last Editor",VLOOKUP(Veg_Table[[#This Row],[EVM_LAST_EDITOR]],Roster_Table[#All],16,FALSE)),"zCompany_AWRR not in Roster")</f>
        <v>zCompany_AWRR not in Roster</v>
      </c>
      <c r="T1180" s="2">
        <f>IFERROR(DATE(YEAR(Veg_Table[[#This Row],[Created2]]),MONTH(Veg_Table[[#This Row],[Created2]]),DAY(Veg_Table[[#This Row],[Created2]])),DATE(2019,1,1))</f>
        <v>43908</v>
      </c>
      <c r="U1180" s="3">
        <f>VALUE(SUBSTITUTE(Veg_Table[[#This Row],[Created]],",",""))</f>
        <v>43908.5889930556</v>
      </c>
      <c r="V1180" s="3" t="str">
        <f ca="1">IFERROR(_xlfn.IFNA(CELL("contents",INDIRECT(_xlfn.CONCAT("Veg_Table_Production_Data!",ADDRESS(MATCH(_xlfn.MAXIFS(#REF!,#REF!,"="&amp;Veg_Table[[#This Row],[AUTO_ID]],#REF!,"&lt;"&amp;Veg_Table[[#This Row],[EVM_LAST_EDITED_Day]]),#REF!,0),COLUMN(#REF!),4,1,)))),""),"")</f>
        <v/>
      </c>
      <c r="W1180" s="3" t="str">
        <f ca="1">IF(Veg_Table[[#This Row],[Previous_Prescription]]="","No",IF(Veg_Table[[#This Row],[Previous_Prescription]]=Veg_Table[[#This Row],[PRESCRIP]],"No","Yes"))</f>
        <v>No</v>
      </c>
      <c r="X1180" s="3" t="str">
        <f>IF(Veg_Table[[#This Row],[EVM_LAST_EDITED_Day]]=Veg_Table[[#This Row],[Created_Day]],"New","Old")</f>
        <v>Old</v>
      </c>
      <c r="Y1180" s="1">
        <f>IFERROR(IF(FIND("delete",LOWER(Veg_Table[[#This Row],[PI_COMMENTS]]))&gt;=1,1,0),0)</f>
        <v>0</v>
      </c>
      <c r="Z1180" s="1" t="str">
        <f>_xlfn.IFNA(IF(Veg_Table[[#This Row],[EVM_LAST_EDITOR]]="","Yes",VLOOKUP(Veg_Table[[#This Row],[EVM_LAST_EDITOR]],Roster_Table[#All],15,FALSE)),"Yes")</f>
        <v>Yes</v>
      </c>
      <c r="AA118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80" s="1" t="str">
        <f>_xlfn.IFNA(VLOOKUP(Veg_Table[[#This Row],[EVM_LAST_EDITOR]],Roster_Table[#All],3,FALSE),"zAWRR Not in Roster")</f>
        <v>zAWRR Not in Roster</v>
      </c>
      <c r="AC1180" s="1" t="str">
        <f>_xlfn.IFNA(VLOOKUP(Veg_Table[[#This Row],[EVM_LAST_EDITOR]],Roster_Table[#All],2,FALSE),"zAWRR Not in Roster")</f>
        <v>zAWRR Not in Roster</v>
      </c>
      <c r="AD1180" s="1" t="str">
        <f>IF(_xlfn.CONCAT(Veg_Table[[#This Row],[First_Name]]," ",Veg_Table[[#This Row],[Last_Name]])="zAWRR Not in Roster zAWRR Not in Roster","zAWRR Not in Roster",_xlfn.CONCAT(Veg_Table[[#This Row],[First_Name]]," ",Veg_Table[[#This Row],[Last_Name]]))</f>
        <v>zAWRR Not in Roster</v>
      </c>
      <c r="AE1180">
        <v>2933402</v>
      </c>
      <c r="AF1180" t="s">
        <v>1127</v>
      </c>
      <c r="AG1180" t="s">
        <v>30</v>
      </c>
      <c r="AH1180" t="s">
        <v>916</v>
      </c>
      <c r="AI1180" t="s">
        <v>1089</v>
      </c>
      <c r="AJ1180" t="s">
        <v>820</v>
      </c>
      <c r="AL1180" t="s">
        <v>371</v>
      </c>
      <c r="AM1180" t="s">
        <v>40</v>
      </c>
      <c r="AN1180" t="s">
        <v>25</v>
      </c>
      <c r="AO1180" t="s">
        <v>25</v>
      </c>
      <c r="AP1180">
        <v>16</v>
      </c>
      <c r="AQ1180">
        <v>70</v>
      </c>
      <c r="AR1180" t="s">
        <v>514</v>
      </c>
      <c r="AS1180" t="s">
        <v>41</v>
      </c>
      <c r="AT1180" t="s">
        <v>522</v>
      </c>
      <c r="AV1180" t="s">
        <v>512</v>
      </c>
      <c r="AW1180" t="s">
        <v>1051</v>
      </c>
      <c r="AX1180" t="s">
        <v>534</v>
      </c>
      <c r="AZ1180">
        <v>5746657</v>
      </c>
      <c r="BA1180" t="s">
        <v>42</v>
      </c>
      <c r="BB1180" s="4">
        <v>43964.595897800929</v>
      </c>
      <c r="BD1180" t="s">
        <v>29</v>
      </c>
      <c r="BE1180" t="s">
        <v>25</v>
      </c>
      <c r="BF1180" t="s">
        <v>513</v>
      </c>
      <c r="BG1180" t="s">
        <v>534</v>
      </c>
      <c r="BI1180" s="3">
        <v>43966.578631377313</v>
      </c>
      <c r="BJ1180" t="s">
        <v>1412</v>
      </c>
      <c r="BK1180" s="30" t="s">
        <v>821</v>
      </c>
      <c r="BL1180" s="3">
        <v>43964.5964446875</v>
      </c>
      <c r="BM1180" t="s">
        <v>31</v>
      </c>
      <c r="BN1180" t="s">
        <v>32</v>
      </c>
      <c r="BP1180" t="s">
        <v>1126</v>
      </c>
      <c r="BQ1180" t="s">
        <v>826</v>
      </c>
      <c r="BR1180" t="s">
        <v>28</v>
      </c>
      <c r="BS1180" t="s">
        <v>28</v>
      </c>
      <c r="BT1180" t="s">
        <v>544</v>
      </c>
      <c r="BU1180" s="3">
        <v>43908.588993055557</v>
      </c>
      <c r="BV1180" t="s">
        <v>821</v>
      </c>
      <c r="BW1180" s="3">
        <v>43966.578657025464</v>
      </c>
      <c r="BX1180" t="s">
        <v>1052</v>
      </c>
      <c r="CG1180"/>
      <c r="CH1180"/>
      <c r="CI1180"/>
      <c r="CY1180"/>
      <c r="DA1180"/>
      <c r="DF1180"/>
    </row>
    <row r="1181" spans="1:110" x14ac:dyDescent="0.25">
      <c r="A1181" s="1">
        <f>IF(Veg_Table[[#This Row],[VP_STATUS]]="Hold",0,IF(OR(AND(Veg_Table[[#This Row],[PRESCRIP]]="NW_No Work",Veg_Table[[#This Row],[VP_STATUS]]&lt;&gt;"No Work Required Under EVM"),AND(Veg_Table[[#This Row],[VP_STATUS]]="No Work Required Under EVM",Veg_Table[[#This Row],[PRESCRIP]]&lt;&gt;"NW_No Work")),1,0))</f>
        <v>0</v>
      </c>
      <c r="B1181" s="1">
        <f>IF(Veg_Table[[#This Row],[SPECIES]]="",1,0)</f>
        <v>0</v>
      </c>
      <c r="C1181" s="1">
        <f>IF(Veg_Table[[#This Row],[DIAMETER]]="",1,0)</f>
        <v>0</v>
      </c>
      <c r="D1181" s="1">
        <f>IF(Veg_Table[[#This Row],[HEIGHT]]="",1,0)</f>
        <v>0</v>
      </c>
      <c r="E118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81" s="1">
        <f>IF(AND(Veg_Table[[#This Row],[TAT_RESULT]]="ABATE",Veg_Table[[#This Row],[PRESCRIP]]="NW_No Work"),1,0)</f>
        <v>0</v>
      </c>
      <c r="G1181" s="1">
        <f>IF(OR(Veg_Table[[#This Row],[Prescription R-Scale]]="NA",Veg_Table[[#This Row],[Diameter R-Scale]]="NA"),0,IF(Veg_Table[[#This Row],[Diameter R-Scale]]&lt;&gt;Veg_Table[[#This Row],[Prescription R-Scale]],1,0))</f>
        <v>0</v>
      </c>
      <c r="H1181" s="1">
        <f>IF(OR(AND(Veg_Table[[#This Row],[PRESCRIP]]="BC_Br Rmv", Veg_Table[[#This Row],[WOOD_MAN]]&lt;&gt;"Not Needed"),AND(Veg_Table[[#This Row],[PRESCRIP]]="BCS_Br Rmv+Trt", Veg_Table[[#This Row],[WOOD_MAN]]&lt;&gt;"Not Needed")),1,0)</f>
        <v>0</v>
      </c>
      <c r="I1181" s="1">
        <f ca="1">IF(AND(Veg_Table[[#This Row],[Prescription_Changed]]="Yes",Veg_Table[[#This Row],[TAT_RESULT]]=""),1,0)</f>
        <v>0</v>
      </c>
      <c r="J1181" s="1">
        <f ca="1">SUM(Veg_Table[[#This Row],[Prescription and Status do not match]:[Prescription_Edited_And_TAT_Is_Blank]])</f>
        <v>0</v>
      </c>
      <c r="K1181" s="1">
        <f ca="1">IF(Veg_Table[[#This Row],[Sum of Errors]]&gt;0,1,0)</f>
        <v>0</v>
      </c>
      <c r="L1181" s="1">
        <f>1</f>
        <v>1</v>
      </c>
      <c r="M118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181" s="1">
        <f>IF(OR(MID(Veg_Table[[#This Row],[PRESCRIP]],2,1)="1",MID(Veg_Table[[#This Row],[PRESCRIP]],2,1)="2",MID(Veg_Table[[#This Row],[PRESCRIP]],2,1)="3",MID(Veg_Table[[#This Row],[PRESCRIP]],2,1)="4"),_xlfn.NUMBERVALUE(MID(Veg_Table[[#This Row],[PRESCRIP]],2,1)),"NA")</f>
        <v>1</v>
      </c>
      <c r="O1181" s="1">
        <f>WEEKNUM(Veg_Table[[#This Row],[EVM_LAST_EDITED_Day]],2)</f>
        <v>20</v>
      </c>
      <c r="P1181" s="25">
        <f>IFERROR(DATE(YEAR(Veg_Table[[#This Row],[EVM_LAST_EDITED2]]),MONTH(Veg_Table[[#This Row],[EVM_LAST_EDITED2]]),DAY(Veg_Table[[#This Row],[EVM_LAST_EDITED2]])),DATE(2019,1,1))</f>
        <v>43964</v>
      </c>
      <c r="Q1181" s="3">
        <f>VALUE(SUBSTITUTE(Veg_Table[[#This Row],[EVM_LAST_EDITED]],",",""))</f>
        <v>43964.596765358801</v>
      </c>
      <c r="R1181" s="1" t="str">
        <f>_xlfn.IFNA(IF(Veg_Table[[#This Row],[EVM_LAST_EDITOR]]="","zBlank EVM Last Editor",VLOOKUP(Veg_Table[[#This Row],[EVM_LAST_EDITOR]],Roster_Table[#All],4,FALSE)),"zAWRR Not in Roster")</f>
        <v>zAWRR Not in Roster</v>
      </c>
      <c r="S1181" s="1" t="str">
        <f>_xlfn.IFNA(IF(Veg_Table[[#This Row],[EVM_LAST_EDITOR]]="","zBlank EVM Last Editor",VLOOKUP(Veg_Table[[#This Row],[EVM_LAST_EDITOR]],Roster_Table[#All],16,FALSE)),"zCompany_AWRR not in Roster")</f>
        <v>zCompany_AWRR not in Roster</v>
      </c>
      <c r="T1181" s="2">
        <f>IFERROR(DATE(YEAR(Veg_Table[[#This Row],[Created2]]),MONTH(Veg_Table[[#This Row],[Created2]]),DAY(Veg_Table[[#This Row],[Created2]])),DATE(2019,1,1))</f>
        <v>43910</v>
      </c>
      <c r="U1181" s="3">
        <f>VALUE(SUBSTITUTE(Veg_Table[[#This Row],[Created]],",",""))</f>
        <v>43910.396574317099</v>
      </c>
      <c r="V1181" s="3" t="str">
        <f ca="1">IFERROR(_xlfn.IFNA(CELL("contents",INDIRECT(_xlfn.CONCAT("Veg_Table_Production_Data!",ADDRESS(MATCH(_xlfn.MAXIFS(#REF!,#REF!,"="&amp;Veg_Table[[#This Row],[AUTO_ID]],#REF!,"&lt;"&amp;Veg_Table[[#This Row],[EVM_LAST_EDITED_Day]]),#REF!,0),COLUMN(#REF!),4,1,)))),""),"")</f>
        <v/>
      </c>
      <c r="W1181" s="3" t="str">
        <f ca="1">IF(Veg_Table[[#This Row],[Previous_Prescription]]="","No",IF(Veg_Table[[#This Row],[Previous_Prescription]]=Veg_Table[[#This Row],[PRESCRIP]],"No","Yes"))</f>
        <v>No</v>
      </c>
      <c r="X1181" s="3" t="str">
        <f>IF(Veg_Table[[#This Row],[EVM_LAST_EDITED_Day]]=Veg_Table[[#This Row],[Created_Day]],"New","Old")</f>
        <v>Old</v>
      </c>
      <c r="Y1181" s="1">
        <f>IFERROR(IF(FIND("delete",LOWER(Veg_Table[[#This Row],[PI_COMMENTS]]))&gt;=1,1,0),0)</f>
        <v>0</v>
      </c>
      <c r="Z1181" s="1" t="str">
        <f>_xlfn.IFNA(IF(Veg_Table[[#This Row],[EVM_LAST_EDITOR]]="","Yes",VLOOKUP(Veg_Table[[#This Row],[EVM_LAST_EDITOR]],Roster_Table[#All],15,FALSE)),"Yes")</f>
        <v>Yes</v>
      </c>
      <c r="AA118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81" s="1" t="str">
        <f>_xlfn.IFNA(VLOOKUP(Veg_Table[[#This Row],[EVM_LAST_EDITOR]],Roster_Table[#All],3,FALSE),"zAWRR Not in Roster")</f>
        <v>zAWRR Not in Roster</v>
      </c>
      <c r="AC1181" s="1" t="str">
        <f>_xlfn.IFNA(VLOOKUP(Veg_Table[[#This Row],[EVM_LAST_EDITOR]],Roster_Table[#All],2,FALSE),"zAWRR Not in Roster")</f>
        <v>zAWRR Not in Roster</v>
      </c>
      <c r="AD1181" s="1" t="str">
        <f>IF(_xlfn.CONCAT(Veg_Table[[#This Row],[First_Name]]," ",Veg_Table[[#This Row],[Last_Name]])="zAWRR Not in Roster zAWRR Not in Roster","zAWRR Not in Roster",_xlfn.CONCAT(Veg_Table[[#This Row],[First_Name]]," ",Veg_Table[[#This Row],[Last_Name]]))</f>
        <v>zAWRR Not in Roster</v>
      </c>
      <c r="AE1181">
        <v>2938128</v>
      </c>
      <c r="AF1181" t="s">
        <v>1151</v>
      </c>
      <c r="AG1181" t="s">
        <v>30</v>
      </c>
      <c r="AH1181" t="s">
        <v>1146</v>
      </c>
      <c r="AI1181" t="s">
        <v>1150</v>
      </c>
      <c r="AJ1181" t="s">
        <v>820</v>
      </c>
      <c r="AL1181" t="s">
        <v>371</v>
      </c>
      <c r="AM1181" t="s">
        <v>34</v>
      </c>
      <c r="AN1181" t="s">
        <v>25</v>
      </c>
      <c r="AO1181" t="s">
        <v>43</v>
      </c>
      <c r="AP1181">
        <v>9</v>
      </c>
      <c r="AQ1181">
        <v>15</v>
      </c>
      <c r="AR1181" t="s">
        <v>511</v>
      </c>
      <c r="AS1181" t="s">
        <v>55</v>
      </c>
      <c r="AT1181" t="s">
        <v>843</v>
      </c>
      <c r="AV1181" t="s">
        <v>519</v>
      </c>
      <c r="AW1181" t="s">
        <v>1152</v>
      </c>
      <c r="AX1181" t="s">
        <v>534</v>
      </c>
      <c r="AZ1181">
        <v>5585874</v>
      </c>
      <c r="BA1181" t="s">
        <v>55</v>
      </c>
      <c r="BB1181" s="4">
        <v>43923.511616435186</v>
      </c>
      <c r="BC1181" t="s">
        <v>2079</v>
      </c>
      <c r="BD1181" t="s">
        <v>29</v>
      </c>
      <c r="BE1181" t="s">
        <v>25</v>
      </c>
      <c r="BF1181" t="s">
        <v>513</v>
      </c>
      <c r="BG1181" t="s">
        <v>534</v>
      </c>
      <c r="BI1181" s="3">
        <v>43964</v>
      </c>
      <c r="BK1181" s="30" t="s">
        <v>1293</v>
      </c>
      <c r="BL1181" s="3">
        <v>43964.596765358794</v>
      </c>
      <c r="BM1181" t="s">
        <v>31</v>
      </c>
      <c r="BN1181" t="s">
        <v>32</v>
      </c>
      <c r="BP1181" t="s">
        <v>1148</v>
      </c>
      <c r="BQ1181" t="s">
        <v>826</v>
      </c>
      <c r="BR1181" t="s">
        <v>28</v>
      </c>
      <c r="BS1181" t="s">
        <v>28</v>
      </c>
      <c r="BT1181" t="s">
        <v>400</v>
      </c>
      <c r="BU1181" s="3">
        <v>43910.396574317128</v>
      </c>
      <c r="BV1181" t="s">
        <v>803</v>
      </c>
      <c r="BW1181" s="3">
        <v>43964.648364050925</v>
      </c>
      <c r="BX1181" t="s">
        <v>1153</v>
      </c>
      <c r="CG1181"/>
      <c r="CH1181"/>
      <c r="CI1181"/>
      <c r="CY1181"/>
      <c r="DA1181"/>
      <c r="DF1181"/>
    </row>
    <row r="1182" spans="1:110" x14ac:dyDescent="0.25">
      <c r="A1182" s="1">
        <f>IF(Veg_Table[[#This Row],[VP_STATUS]]="Hold",0,IF(OR(AND(Veg_Table[[#This Row],[PRESCRIP]]="NW_No Work",Veg_Table[[#This Row],[VP_STATUS]]&lt;&gt;"No Work Required Under EVM"),AND(Veg_Table[[#This Row],[VP_STATUS]]="No Work Required Under EVM",Veg_Table[[#This Row],[PRESCRIP]]&lt;&gt;"NW_No Work")),1,0))</f>
        <v>0</v>
      </c>
      <c r="B1182" s="1">
        <f>IF(Veg_Table[[#This Row],[SPECIES]]="",1,0)</f>
        <v>0</v>
      </c>
      <c r="C1182" s="1">
        <f>IF(Veg_Table[[#This Row],[DIAMETER]]="",1,0)</f>
        <v>0</v>
      </c>
      <c r="D1182" s="1">
        <f>IF(Veg_Table[[#This Row],[HEIGHT]]="",1,0)</f>
        <v>0</v>
      </c>
      <c r="E118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82" s="1">
        <f>IF(AND(Veg_Table[[#This Row],[TAT_RESULT]]="ABATE",Veg_Table[[#This Row],[PRESCRIP]]="NW_No Work"),1,0)</f>
        <v>0</v>
      </c>
      <c r="G1182" s="1">
        <f>IF(OR(Veg_Table[[#This Row],[Prescription R-Scale]]="NA",Veg_Table[[#This Row],[Diameter R-Scale]]="NA"),0,IF(Veg_Table[[#This Row],[Diameter R-Scale]]&lt;&gt;Veg_Table[[#This Row],[Prescription R-Scale]],1,0))</f>
        <v>0</v>
      </c>
      <c r="H1182" s="1">
        <f>IF(OR(AND(Veg_Table[[#This Row],[PRESCRIP]]="BC_Br Rmv", Veg_Table[[#This Row],[WOOD_MAN]]&lt;&gt;"Not Needed"),AND(Veg_Table[[#This Row],[PRESCRIP]]="BCS_Br Rmv+Trt", Veg_Table[[#This Row],[WOOD_MAN]]&lt;&gt;"Not Needed")),1,0)</f>
        <v>0</v>
      </c>
      <c r="I1182" s="1">
        <f ca="1">IF(AND(Veg_Table[[#This Row],[Prescription_Changed]]="Yes",Veg_Table[[#This Row],[TAT_RESULT]]=""),1,0)</f>
        <v>0</v>
      </c>
      <c r="J1182" s="1">
        <f ca="1">SUM(Veg_Table[[#This Row],[Prescription and Status do not match]:[Prescription_Edited_And_TAT_Is_Blank]])</f>
        <v>0</v>
      </c>
      <c r="K1182" s="1">
        <f ca="1">IF(Veg_Table[[#This Row],[Sum of Errors]]&gt;0,1,0)</f>
        <v>0</v>
      </c>
      <c r="L1182" s="1">
        <f>1</f>
        <v>1</v>
      </c>
      <c r="M118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182" s="1">
        <f>IF(OR(MID(Veg_Table[[#This Row],[PRESCRIP]],2,1)="1",MID(Veg_Table[[#This Row],[PRESCRIP]],2,1)="2",MID(Veg_Table[[#This Row],[PRESCRIP]],2,1)="3",MID(Veg_Table[[#This Row],[PRESCRIP]],2,1)="4"),_xlfn.NUMBERVALUE(MID(Veg_Table[[#This Row],[PRESCRIP]],2,1)),"NA")</f>
        <v>2</v>
      </c>
      <c r="O1182" s="1">
        <f>WEEKNUM(Veg_Table[[#This Row],[EVM_LAST_EDITED_Day]],2)</f>
        <v>20</v>
      </c>
      <c r="P1182" s="25">
        <f>IFERROR(DATE(YEAR(Veg_Table[[#This Row],[EVM_LAST_EDITED2]]),MONTH(Veg_Table[[#This Row],[EVM_LAST_EDITED2]]),DAY(Veg_Table[[#This Row],[EVM_LAST_EDITED2]])),DATE(2019,1,1))</f>
        <v>43964</v>
      </c>
      <c r="Q1182" s="3">
        <f>VALUE(SUBSTITUTE(Veg_Table[[#This Row],[EVM_LAST_EDITED]],",",""))</f>
        <v>43964.597071169002</v>
      </c>
      <c r="R1182" s="1" t="str">
        <f>_xlfn.IFNA(IF(Veg_Table[[#This Row],[EVM_LAST_EDITOR]]="","zBlank EVM Last Editor",VLOOKUP(Veg_Table[[#This Row],[EVM_LAST_EDITOR]],Roster_Table[#All],4,FALSE)),"zAWRR Not in Roster")</f>
        <v>zAWRR Not in Roster</v>
      </c>
      <c r="S1182" s="1" t="str">
        <f>_xlfn.IFNA(IF(Veg_Table[[#This Row],[EVM_LAST_EDITOR]]="","zBlank EVM Last Editor",VLOOKUP(Veg_Table[[#This Row],[EVM_LAST_EDITOR]],Roster_Table[#All],16,FALSE)),"zCompany_AWRR not in Roster")</f>
        <v>zCompany_AWRR not in Roster</v>
      </c>
      <c r="T1182" s="2">
        <f>IFERROR(DATE(YEAR(Veg_Table[[#This Row],[Created2]]),MONTH(Veg_Table[[#This Row],[Created2]]),DAY(Veg_Table[[#This Row],[Created2]])),DATE(2019,1,1))</f>
        <v>43910</v>
      </c>
      <c r="U1182" s="3">
        <f>VALUE(SUBSTITUTE(Veg_Table[[#This Row],[Created]],",",""))</f>
        <v>43910.390545613402</v>
      </c>
      <c r="V1182" s="3" t="str">
        <f ca="1">IFERROR(_xlfn.IFNA(CELL("contents",INDIRECT(_xlfn.CONCAT("Veg_Table_Production_Data!",ADDRESS(MATCH(_xlfn.MAXIFS(#REF!,#REF!,"="&amp;Veg_Table[[#This Row],[AUTO_ID]],#REF!,"&lt;"&amp;Veg_Table[[#This Row],[EVM_LAST_EDITED_Day]]),#REF!,0),COLUMN(#REF!),4,1,)))),""),"")</f>
        <v/>
      </c>
      <c r="W1182" s="3" t="str">
        <f ca="1">IF(Veg_Table[[#This Row],[Previous_Prescription]]="","No",IF(Veg_Table[[#This Row],[Previous_Prescription]]=Veg_Table[[#This Row],[PRESCRIP]],"No","Yes"))</f>
        <v>No</v>
      </c>
      <c r="X1182" s="3" t="str">
        <f>IF(Veg_Table[[#This Row],[EVM_LAST_EDITED_Day]]=Veg_Table[[#This Row],[Created_Day]],"New","Old")</f>
        <v>Old</v>
      </c>
      <c r="Y1182" s="1">
        <f>IFERROR(IF(FIND("delete",LOWER(Veg_Table[[#This Row],[PI_COMMENTS]]))&gt;=1,1,0),0)</f>
        <v>0</v>
      </c>
      <c r="Z1182" s="1" t="str">
        <f>_xlfn.IFNA(IF(Veg_Table[[#This Row],[EVM_LAST_EDITOR]]="","Yes",VLOOKUP(Veg_Table[[#This Row],[EVM_LAST_EDITOR]],Roster_Table[#All],15,FALSE)),"Yes")</f>
        <v>Yes</v>
      </c>
      <c r="AA118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82" s="1" t="str">
        <f>_xlfn.IFNA(VLOOKUP(Veg_Table[[#This Row],[EVM_LAST_EDITOR]],Roster_Table[#All],3,FALSE),"zAWRR Not in Roster")</f>
        <v>zAWRR Not in Roster</v>
      </c>
      <c r="AC1182" s="1" t="str">
        <f>_xlfn.IFNA(VLOOKUP(Veg_Table[[#This Row],[EVM_LAST_EDITOR]],Roster_Table[#All],2,FALSE),"zAWRR Not in Roster")</f>
        <v>zAWRR Not in Roster</v>
      </c>
      <c r="AD1182" s="1" t="str">
        <f>IF(_xlfn.CONCAT(Veg_Table[[#This Row],[First_Name]]," ",Veg_Table[[#This Row],[Last_Name]])="zAWRR Not in Roster zAWRR Not in Roster","zAWRR Not in Roster",_xlfn.CONCAT(Veg_Table[[#This Row],[First_Name]]," ",Veg_Table[[#This Row],[Last_Name]]))</f>
        <v>zAWRR Not in Roster</v>
      </c>
      <c r="AE1182">
        <v>2938110</v>
      </c>
      <c r="AF1182" t="s">
        <v>1154</v>
      </c>
      <c r="AG1182" t="s">
        <v>30</v>
      </c>
      <c r="AH1182" t="s">
        <v>1146</v>
      </c>
      <c r="AI1182" t="s">
        <v>1150</v>
      </c>
      <c r="AJ1182" t="s">
        <v>820</v>
      </c>
      <c r="AL1182" t="s">
        <v>371</v>
      </c>
      <c r="AM1182" t="s">
        <v>34</v>
      </c>
      <c r="AN1182" t="s">
        <v>25</v>
      </c>
      <c r="AO1182" t="s">
        <v>25</v>
      </c>
      <c r="AP1182">
        <v>14</v>
      </c>
      <c r="AQ1182">
        <v>50</v>
      </c>
      <c r="AR1182" t="s">
        <v>514</v>
      </c>
      <c r="AS1182" t="s">
        <v>42</v>
      </c>
      <c r="AT1182" t="s">
        <v>843</v>
      </c>
      <c r="AV1182" t="s">
        <v>519</v>
      </c>
      <c r="AW1182" t="s">
        <v>1155</v>
      </c>
      <c r="AX1182" t="s">
        <v>534</v>
      </c>
      <c r="AZ1182">
        <v>5585874</v>
      </c>
      <c r="BA1182" t="s">
        <v>42</v>
      </c>
      <c r="BB1182" s="4">
        <v>43923.510248379629</v>
      </c>
      <c r="BC1182" t="s">
        <v>2079</v>
      </c>
      <c r="BD1182" t="s">
        <v>29</v>
      </c>
      <c r="BE1182" t="s">
        <v>25</v>
      </c>
      <c r="BF1182" t="s">
        <v>513</v>
      </c>
      <c r="BG1182" t="s">
        <v>534</v>
      </c>
      <c r="BI1182" s="3">
        <v>43964</v>
      </c>
      <c r="BJ1182" t="s">
        <v>1156</v>
      </c>
      <c r="BK1182" s="30" t="s">
        <v>1293</v>
      </c>
      <c r="BL1182" s="3">
        <v>43964.597071168981</v>
      </c>
      <c r="BM1182" t="s">
        <v>31</v>
      </c>
      <c r="BN1182" t="s">
        <v>32</v>
      </c>
      <c r="BP1182" t="s">
        <v>1148</v>
      </c>
      <c r="BQ1182" t="s">
        <v>826</v>
      </c>
      <c r="BR1182" t="s">
        <v>28</v>
      </c>
      <c r="BS1182" t="s">
        <v>28</v>
      </c>
      <c r="BT1182" t="s">
        <v>400</v>
      </c>
      <c r="BU1182" s="3">
        <v>43910.390545613423</v>
      </c>
      <c r="BV1182" t="s">
        <v>803</v>
      </c>
      <c r="BW1182" s="3">
        <v>43964.648364050925</v>
      </c>
      <c r="BX1182" t="s">
        <v>1157</v>
      </c>
      <c r="CG1182"/>
      <c r="CH1182"/>
      <c r="CI1182"/>
      <c r="CY1182"/>
      <c r="DA1182"/>
      <c r="DF1182"/>
    </row>
    <row r="1183" spans="1:110" x14ac:dyDescent="0.25">
      <c r="A1183" s="1">
        <f>IF(Veg_Table[[#This Row],[VP_STATUS]]="Hold",0,IF(OR(AND(Veg_Table[[#This Row],[PRESCRIP]]="NW_No Work",Veg_Table[[#This Row],[VP_STATUS]]&lt;&gt;"No Work Required Under EVM"),AND(Veg_Table[[#This Row],[VP_STATUS]]="No Work Required Under EVM",Veg_Table[[#This Row],[PRESCRIP]]&lt;&gt;"NW_No Work")),1,0))</f>
        <v>0</v>
      </c>
      <c r="B1183" s="1">
        <f>IF(Veg_Table[[#This Row],[SPECIES]]="",1,0)</f>
        <v>0</v>
      </c>
      <c r="C1183" s="1">
        <f>IF(Veg_Table[[#This Row],[DIAMETER]]="",1,0)</f>
        <v>0</v>
      </c>
      <c r="D1183" s="1">
        <f>IF(Veg_Table[[#This Row],[HEIGHT]]="",1,0)</f>
        <v>0</v>
      </c>
      <c r="E118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83" s="1">
        <f>IF(AND(Veg_Table[[#This Row],[TAT_RESULT]]="ABATE",Veg_Table[[#This Row],[PRESCRIP]]="NW_No Work"),1,0)</f>
        <v>0</v>
      </c>
      <c r="G1183" s="1">
        <f>IF(OR(Veg_Table[[#This Row],[Prescription R-Scale]]="NA",Veg_Table[[#This Row],[Diameter R-Scale]]="NA"),0,IF(Veg_Table[[#This Row],[Diameter R-Scale]]&lt;&gt;Veg_Table[[#This Row],[Prescription R-Scale]],1,0))</f>
        <v>0</v>
      </c>
      <c r="H1183" s="1">
        <f>IF(OR(AND(Veg_Table[[#This Row],[PRESCRIP]]="BC_Br Rmv", Veg_Table[[#This Row],[WOOD_MAN]]&lt;&gt;"Not Needed"),AND(Veg_Table[[#This Row],[PRESCRIP]]="BCS_Br Rmv+Trt", Veg_Table[[#This Row],[WOOD_MAN]]&lt;&gt;"Not Needed")),1,0)</f>
        <v>0</v>
      </c>
      <c r="I1183" s="1">
        <f ca="1">IF(AND(Veg_Table[[#This Row],[Prescription_Changed]]="Yes",Veg_Table[[#This Row],[TAT_RESULT]]=""),1,0)</f>
        <v>0</v>
      </c>
      <c r="J1183" s="1">
        <f ca="1">SUM(Veg_Table[[#This Row],[Prescription and Status do not match]:[Prescription_Edited_And_TAT_Is_Blank]])</f>
        <v>0</v>
      </c>
      <c r="K1183" s="1">
        <f ca="1">IF(Veg_Table[[#This Row],[Sum of Errors]]&gt;0,1,0)</f>
        <v>0</v>
      </c>
      <c r="L1183" s="1">
        <f>1</f>
        <v>1</v>
      </c>
      <c r="M118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183" s="1">
        <f>IF(OR(MID(Veg_Table[[#This Row],[PRESCRIP]],2,1)="1",MID(Veg_Table[[#This Row],[PRESCRIP]],2,1)="2",MID(Veg_Table[[#This Row],[PRESCRIP]],2,1)="3",MID(Veg_Table[[#This Row],[PRESCRIP]],2,1)="4"),_xlfn.NUMBERVALUE(MID(Veg_Table[[#This Row],[PRESCRIP]],2,1)),"NA")</f>
        <v>1</v>
      </c>
      <c r="O1183" s="1">
        <f>WEEKNUM(Veg_Table[[#This Row],[EVM_LAST_EDITED_Day]],2)</f>
        <v>20</v>
      </c>
      <c r="P1183" s="25">
        <f>IFERROR(DATE(YEAR(Veg_Table[[#This Row],[EVM_LAST_EDITED2]]),MONTH(Veg_Table[[#This Row],[EVM_LAST_EDITED2]]),DAY(Veg_Table[[#This Row],[EVM_LAST_EDITED2]])),DATE(2019,1,1))</f>
        <v>43964</v>
      </c>
      <c r="Q1183" s="3">
        <f>VALUE(SUBSTITUTE(Veg_Table[[#This Row],[EVM_LAST_EDITED]],",",""))</f>
        <v>43964.597503703699</v>
      </c>
      <c r="R1183" s="1" t="str">
        <f>_xlfn.IFNA(IF(Veg_Table[[#This Row],[EVM_LAST_EDITOR]]="","zBlank EVM Last Editor",VLOOKUP(Veg_Table[[#This Row],[EVM_LAST_EDITOR]],Roster_Table[#All],4,FALSE)),"zAWRR Not in Roster")</f>
        <v>zAWRR Not in Roster</v>
      </c>
      <c r="S1183" s="1" t="str">
        <f>_xlfn.IFNA(IF(Veg_Table[[#This Row],[EVM_LAST_EDITOR]]="","zBlank EVM Last Editor",VLOOKUP(Veg_Table[[#This Row],[EVM_LAST_EDITOR]],Roster_Table[#All],16,FALSE)),"zCompany_AWRR not in Roster")</f>
        <v>zCompany_AWRR not in Roster</v>
      </c>
      <c r="T1183" s="2">
        <f>IFERROR(DATE(YEAR(Veg_Table[[#This Row],[Created2]]),MONTH(Veg_Table[[#This Row],[Created2]]),DAY(Veg_Table[[#This Row],[Created2]])),DATE(2019,1,1))</f>
        <v>43910</v>
      </c>
      <c r="U1183" s="3">
        <f>VALUE(SUBSTITUTE(Veg_Table[[#This Row],[Created]],",",""))</f>
        <v>43910.387154155098</v>
      </c>
      <c r="V1183" s="3" t="str">
        <f ca="1">IFERROR(_xlfn.IFNA(CELL("contents",INDIRECT(_xlfn.CONCAT("Veg_Table_Production_Data!",ADDRESS(MATCH(_xlfn.MAXIFS(#REF!,#REF!,"="&amp;Veg_Table[[#This Row],[AUTO_ID]],#REF!,"&lt;"&amp;Veg_Table[[#This Row],[EVM_LAST_EDITED_Day]]),#REF!,0),COLUMN(#REF!),4,1,)))),""),"")</f>
        <v/>
      </c>
      <c r="W1183" s="3" t="str">
        <f ca="1">IF(Veg_Table[[#This Row],[Previous_Prescription]]="","No",IF(Veg_Table[[#This Row],[Previous_Prescription]]=Veg_Table[[#This Row],[PRESCRIP]],"No","Yes"))</f>
        <v>No</v>
      </c>
      <c r="X1183" s="3" t="str">
        <f>IF(Veg_Table[[#This Row],[EVM_LAST_EDITED_Day]]=Veg_Table[[#This Row],[Created_Day]],"New","Old")</f>
        <v>Old</v>
      </c>
      <c r="Y1183" s="1">
        <f>IFERROR(IF(FIND("delete",LOWER(Veg_Table[[#This Row],[PI_COMMENTS]]))&gt;=1,1,0),0)</f>
        <v>0</v>
      </c>
      <c r="Z1183" s="1" t="str">
        <f>_xlfn.IFNA(IF(Veg_Table[[#This Row],[EVM_LAST_EDITOR]]="","Yes",VLOOKUP(Veg_Table[[#This Row],[EVM_LAST_EDITOR]],Roster_Table[#All],15,FALSE)),"Yes")</f>
        <v>Yes</v>
      </c>
      <c r="AA118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83" s="1" t="str">
        <f>_xlfn.IFNA(VLOOKUP(Veg_Table[[#This Row],[EVM_LAST_EDITOR]],Roster_Table[#All],3,FALSE),"zAWRR Not in Roster")</f>
        <v>zAWRR Not in Roster</v>
      </c>
      <c r="AC1183" s="1" t="str">
        <f>_xlfn.IFNA(VLOOKUP(Veg_Table[[#This Row],[EVM_LAST_EDITOR]],Roster_Table[#All],2,FALSE),"zAWRR Not in Roster")</f>
        <v>zAWRR Not in Roster</v>
      </c>
      <c r="AD1183" s="1" t="str">
        <f>IF(_xlfn.CONCAT(Veg_Table[[#This Row],[First_Name]]," ",Veg_Table[[#This Row],[Last_Name]])="zAWRR Not in Roster zAWRR Not in Roster","zAWRR Not in Roster",_xlfn.CONCAT(Veg_Table[[#This Row],[First_Name]]," ",Veg_Table[[#This Row],[Last_Name]]))</f>
        <v>zAWRR Not in Roster</v>
      </c>
      <c r="AE1183">
        <v>2938104</v>
      </c>
      <c r="AF1183" t="s">
        <v>1162</v>
      </c>
      <c r="AG1183" t="s">
        <v>30</v>
      </c>
      <c r="AH1183" t="s">
        <v>1146</v>
      </c>
      <c r="AI1183" t="s">
        <v>1150</v>
      </c>
      <c r="AJ1183" t="s">
        <v>820</v>
      </c>
      <c r="AL1183" t="s">
        <v>371</v>
      </c>
      <c r="AM1183" t="s">
        <v>34</v>
      </c>
      <c r="AN1183" t="s">
        <v>25</v>
      </c>
      <c r="AO1183" t="s">
        <v>25</v>
      </c>
      <c r="AP1183">
        <v>10</v>
      </c>
      <c r="AQ1183">
        <v>12</v>
      </c>
      <c r="AR1183" t="s">
        <v>511</v>
      </c>
      <c r="AS1183" t="s">
        <v>55</v>
      </c>
      <c r="AT1183" t="s">
        <v>843</v>
      </c>
      <c r="AV1183" t="s">
        <v>519</v>
      </c>
      <c r="AW1183" t="s">
        <v>1163</v>
      </c>
      <c r="AX1183" t="s">
        <v>534</v>
      </c>
      <c r="AZ1183">
        <v>5585874</v>
      </c>
      <c r="BA1183" t="s">
        <v>55</v>
      </c>
      <c r="BB1183" s="4">
        <v>43923.508936527774</v>
      </c>
      <c r="BC1183" t="s">
        <v>2079</v>
      </c>
      <c r="BD1183" t="s">
        <v>29</v>
      </c>
      <c r="BE1183" t="s">
        <v>25</v>
      </c>
      <c r="BF1183" t="s">
        <v>513</v>
      </c>
      <c r="BG1183" t="s">
        <v>534</v>
      </c>
      <c r="BI1183" s="3">
        <v>43964</v>
      </c>
      <c r="BK1183" s="30" t="s">
        <v>1293</v>
      </c>
      <c r="BL1183" s="3">
        <v>43964.597503703706</v>
      </c>
      <c r="BM1183" t="s">
        <v>31</v>
      </c>
      <c r="BN1183" t="s">
        <v>32</v>
      </c>
      <c r="BP1183" t="s">
        <v>1148</v>
      </c>
      <c r="BQ1183" t="s">
        <v>826</v>
      </c>
      <c r="BR1183" t="s">
        <v>28</v>
      </c>
      <c r="BS1183" t="s">
        <v>28</v>
      </c>
      <c r="BT1183" t="s">
        <v>400</v>
      </c>
      <c r="BU1183" s="3">
        <v>43910.387154155091</v>
      </c>
      <c r="BV1183" t="s">
        <v>803</v>
      </c>
      <c r="BW1183" s="3">
        <v>43964.648364050925</v>
      </c>
      <c r="BX1183" t="s">
        <v>1164</v>
      </c>
      <c r="CG1183"/>
      <c r="CH1183"/>
      <c r="CI1183"/>
      <c r="CY1183"/>
      <c r="DA1183"/>
      <c r="DF1183"/>
    </row>
    <row r="1184" spans="1:110" x14ac:dyDescent="0.25">
      <c r="A1184" s="1">
        <f>IF(Veg_Table[[#This Row],[VP_STATUS]]="Hold",0,IF(OR(AND(Veg_Table[[#This Row],[PRESCRIP]]="NW_No Work",Veg_Table[[#This Row],[VP_STATUS]]&lt;&gt;"No Work Required Under EVM"),AND(Veg_Table[[#This Row],[VP_STATUS]]="No Work Required Under EVM",Veg_Table[[#This Row],[PRESCRIP]]&lt;&gt;"NW_No Work")),1,0))</f>
        <v>0</v>
      </c>
      <c r="B1184" s="1">
        <f>IF(Veg_Table[[#This Row],[SPECIES]]="",1,0)</f>
        <v>0</v>
      </c>
      <c r="C1184" s="1">
        <f>IF(Veg_Table[[#This Row],[DIAMETER]]="",1,0)</f>
        <v>0</v>
      </c>
      <c r="D1184" s="1">
        <f>IF(Veg_Table[[#This Row],[HEIGHT]]="",1,0)</f>
        <v>0</v>
      </c>
      <c r="E118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84" s="1">
        <f>IF(AND(Veg_Table[[#This Row],[TAT_RESULT]]="ABATE",Veg_Table[[#This Row],[PRESCRIP]]="NW_No Work"),1,0)</f>
        <v>0</v>
      </c>
      <c r="G1184" s="1">
        <f>IF(OR(Veg_Table[[#This Row],[Prescription R-Scale]]="NA",Veg_Table[[#This Row],[Diameter R-Scale]]="NA"),0,IF(Veg_Table[[#This Row],[Diameter R-Scale]]&lt;&gt;Veg_Table[[#This Row],[Prescription R-Scale]],1,0))</f>
        <v>0</v>
      </c>
      <c r="H1184" s="1">
        <f>IF(OR(AND(Veg_Table[[#This Row],[PRESCRIP]]="BC_Br Rmv", Veg_Table[[#This Row],[WOOD_MAN]]&lt;&gt;"Not Needed"),AND(Veg_Table[[#This Row],[PRESCRIP]]="BCS_Br Rmv+Trt", Veg_Table[[#This Row],[WOOD_MAN]]&lt;&gt;"Not Needed")),1,0)</f>
        <v>0</v>
      </c>
      <c r="I1184" s="1">
        <f ca="1">IF(AND(Veg_Table[[#This Row],[Prescription_Changed]]="Yes",Veg_Table[[#This Row],[TAT_RESULT]]=""),1,0)</f>
        <v>0</v>
      </c>
      <c r="J1184" s="1">
        <f ca="1">SUM(Veg_Table[[#This Row],[Prescription and Status do not match]:[Prescription_Edited_And_TAT_Is_Blank]])</f>
        <v>0</v>
      </c>
      <c r="K1184" s="1">
        <f ca="1">IF(Veg_Table[[#This Row],[Sum of Errors]]&gt;0,1,0)</f>
        <v>0</v>
      </c>
      <c r="L1184" s="1">
        <f>1</f>
        <v>1</v>
      </c>
      <c r="M118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184" s="1">
        <f>IF(OR(MID(Veg_Table[[#This Row],[PRESCRIP]],2,1)="1",MID(Veg_Table[[#This Row],[PRESCRIP]],2,1)="2",MID(Veg_Table[[#This Row],[PRESCRIP]],2,1)="3",MID(Veg_Table[[#This Row],[PRESCRIP]],2,1)="4"),_xlfn.NUMBERVALUE(MID(Veg_Table[[#This Row],[PRESCRIP]],2,1)),"NA")</f>
        <v>2</v>
      </c>
      <c r="O1184" s="1">
        <f>WEEKNUM(Veg_Table[[#This Row],[EVM_LAST_EDITED_Day]],2)</f>
        <v>20</v>
      </c>
      <c r="P1184" s="25">
        <f>IFERROR(DATE(YEAR(Veg_Table[[#This Row],[EVM_LAST_EDITED2]]),MONTH(Veg_Table[[#This Row],[EVM_LAST_EDITED2]]),DAY(Veg_Table[[#This Row],[EVM_LAST_EDITED2]])),DATE(2019,1,1))</f>
        <v>43964</v>
      </c>
      <c r="Q1184" s="3">
        <f>VALUE(SUBSTITUTE(Veg_Table[[#This Row],[EVM_LAST_EDITED]],",",""))</f>
        <v>43964.598327719897</v>
      </c>
      <c r="R1184" s="1" t="str">
        <f>_xlfn.IFNA(IF(Veg_Table[[#This Row],[EVM_LAST_EDITOR]]="","zBlank EVM Last Editor",VLOOKUP(Veg_Table[[#This Row],[EVM_LAST_EDITOR]],Roster_Table[#All],4,FALSE)),"zAWRR Not in Roster")</f>
        <v>zAWRR Not in Roster</v>
      </c>
      <c r="S1184" s="1" t="str">
        <f>_xlfn.IFNA(IF(Veg_Table[[#This Row],[EVM_LAST_EDITOR]]="","zBlank EVM Last Editor",VLOOKUP(Veg_Table[[#This Row],[EVM_LAST_EDITOR]],Roster_Table[#All],16,FALSE)),"zCompany_AWRR not in Roster")</f>
        <v>zCompany_AWRR not in Roster</v>
      </c>
      <c r="T1184" s="2">
        <f>IFERROR(DATE(YEAR(Veg_Table[[#This Row],[Created2]]),MONTH(Veg_Table[[#This Row],[Created2]]),DAY(Veg_Table[[#This Row],[Created2]])),DATE(2019,1,1))</f>
        <v>43910</v>
      </c>
      <c r="U1184" s="3">
        <f>VALUE(SUBSTITUTE(Veg_Table[[#This Row],[Created]],",",""))</f>
        <v>43910.384610277797</v>
      </c>
      <c r="V1184" s="3" t="str">
        <f ca="1">IFERROR(_xlfn.IFNA(CELL("contents",INDIRECT(_xlfn.CONCAT("Veg_Table_Production_Data!",ADDRESS(MATCH(_xlfn.MAXIFS(#REF!,#REF!,"="&amp;Veg_Table[[#This Row],[AUTO_ID]],#REF!,"&lt;"&amp;Veg_Table[[#This Row],[EVM_LAST_EDITED_Day]]),#REF!,0),COLUMN(#REF!),4,1,)))),""),"")</f>
        <v/>
      </c>
      <c r="W1184" s="3" t="str">
        <f ca="1">IF(Veg_Table[[#This Row],[Previous_Prescription]]="","No",IF(Veg_Table[[#This Row],[Previous_Prescription]]=Veg_Table[[#This Row],[PRESCRIP]],"No","Yes"))</f>
        <v>No</v>
      </c>
      <c r="X1184" s="3" t="str">
        <f>IF(Veg_Table[[#This Row],[EVM_LAST_EDITED_Day]]=Veg_Table[[#This Row],[Created_Day]],"New","Old")</f>
        <v>Old</v>
      </c>
      <c r="Y1184" s="1">
        <f>IFERROR(IF(FIND("delete",LOWER(Veg_Table[[#This Row],[PI_COMMENTS]]))&gt;=1,1,0),0)</f>
        <v>0</v>
      </c>
      <c r="Z1184" s="1" t="str">
        <f>_xlfn.IFNA(IF(Veg_Table[[#This Row],[EVM_LAST_EDITOR]]="","Yes",VLOOKUP(Veg_Table[[#This Row],[EVM_LAST_EDITOR]],Roster_Table[#All],15,FALSE)),"Yes")</f>
        <v>Yes</v>
      </c>
      <c r="AA118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84" s="1" t="str">
        <f>_xlfn.IFNA(VLOOKUP(Veg_Table[[#This Row],[EVM_LAST_EDITOR]],Roster_Table[#All],3,FALSE),"zAWRR Not in Roster")</f>
        <v>zAWRR Not in Roster</v>
      </c>
      <c r="AC1184" s="1" t="str">
        <f>_xlfn.IFNA(VLOOKUP(Veg_Table[[#This Row],[EVM_LAST_EDITOR]],Roster_Table[#All],2,FALSE),"zAWRR Not in Roster")</f>
        <v>zAWRR Not in Roster</v>
      </c>
      <c r="AD1184" s="1" t="str">
        <f>IF(_xlfn.CONCAT(Veg_Table[[#This Row],[First_Name]]," ",Veg_Table[[#This Row],[Last_Name]])="zAWRR Not in Roster zAWRR Not in Roster","zAWRR Not in Roster",_xlfn.CONCAT(Veg_Table[[#This Row],[First_Name]]," ",Veg_Table[[#This Row],[Last_Name]]))</f>
        <v>zAWRR Not in Roster</v>
      </c>
      <c r="AE1184">
        <v>2938100</v>
      </c>
      <c r="AF1184" t="s">
        <v>1167</v>
      </c>
      <c r="AG1184" t="s">
        <v>30</v>
      </c>
      <c r="AH1184" t="s">
        <v>1146</v>
      </c>
      <c r="AI1184" t="s">
        <v>1150</v>
      </c>
      <c r="AJ1184" t="s">
        <v>820</v>
      </c>
      <c r="AL1184" t="s">
        <v>371</v>
      </c>
      <c r="AM1184" t="s">
        <v>34</v>
      </c>
      <c r="AN1184" t="s">
        <v>25</v>
      </c>
      <c r="AO1184" t="s">
        <v>25</v>
      </c>
      <c r="AP1184">
        <v>14</v>
      </c>
      <c r="AQ1184">
        <v>75</v>
      </c>
      <c r="AR1184" t="s">
        <v>514</v>
      </c>
      <c r="AS1184" t="s">
        <v>530</v>
      </c>
      <c r="AT1184" t="s">
        <v>843</v>
      </c>
      <c r="AV1184" t="s">
        <v>519</v>
      </c>
      <c r="AW1184" t="s">
        <v>1168</v>
      </c>
      <c r="AX1184" t="s">
        <v>534</v>
      </c>
      <c r="AZ1184"/>
      <c r="BA1184" t="s">
        <v>530</v>
      </c>
      <c r="BB1184" s="4">
        <v>43923</v>
      </c>
      <c r="BD1184" t="s">
        <v>29</v>
      </c>
      <c r="BE1184" t="s">
        <v>25</v>
      </c>
      <c r="BF1184" t="s">
        <v>513</v>
      </c>
      <c r="BG1184" t="s">
        <v>534</v>
      </c>
      <c r="BI1184" s="3">
        <v>43964</v>
      </c>
      <c r="BK1184" s="30" t="s">
        <v>1293</v>
      </c>
      <c r="BL1184" s="3">
        <v>43964.598327719905</v>
      </c>
      <c r="BM1184" t="s">
        <v>31</v>
      </c>
      <c r="BN1184" t="s">
        <v>32</v>
      </c>
      <c r="BP1184" t="s">
        <v>1148</v>
      </c>
      <c r="BQ1184" t="s">
        <v>826</v>
      </c>
      <c r="BR1184" t="s">
        <v>28</v>
      </c>
      <c r="BS1184" t="s">
        <v>28</v>
      </c>
      <c r="BT1184" t="s">
        <v>400</v>
      </c>
      <c r="BU1184" s="3">
        <v>43910.384610277775</v>
      </c>
      <c r="BV1184" t="s">
        <v>803</v>
      </c>
      <c r="BW1184" s="3">
        <v>43964.648364050925</v>
      </c>
      <c r="BX1184" t="s">
        <v>1169</v>
      </c>
      <c r="CG1184"/>
      <c r="CH1184"/>
      <c r="CI1184"/>
      <c r="CY1184"/>
      <c r="DA1184"/>
      <c r="DF1184"/>
    </row>
    <row r="1185" spans="1:110" x14ac:dyDescent="0.25">
      <c r="A1185" s="1">
        <f>IF(Veg_Table[[#This Row],[VP_STATUS]]="Hold",0,IF(OR(AND(Veg_Table[[#This Row],[PRESCRIP]]="NW_No Work",Veg_Table[[#This Row],[VP_STATUS]]&lt;&gt;"No Work Required Under EVM"),AND(Veg_Table[[#This Row],[VP_STATUS]]="No Work Required Under EVM",Veg_Table[[#This Row],[PRESCRIP]]&lt;&gt;"NW_No Work")),1,0))</f>
        <v>0</v>
      </c>
      <c r="B1185" s="1">
        <f>IF(Veg_Table[[#This Row],[SPECIES]]="",1,0)</f>
        <v>0</v>
      </c>
      <c r="C1185" s="1">
        <f>IF(Veg_Table[[#This Row],[DIAMETER]]="",1,0)</f>
        <v>0</v>
      </c>
      <c r="D1185" s="1">
        <f>IF(Veg_Table[[#This Row],[HEIGHT]]="",1,0)</f>
        <v>0</v>
      </c>
      <c r="E118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85" s="1">
        <f>IF(AND(Veg_Table[[#This Row],[TAT_RESULT]]="ABATE",Veg_Table[[#This Row],[PRESCRIP]]="NW_No Work"),1,0)</f>
        <v>0</v>
      </c>
      <c r="G1185" s="1">
        <f>IF(OR(Veg_Table[[#This Row],[Prescription R-Scale]]="NA",Veg_Table[[#This Row],[Diameter R-Scale]]="NA"),0,IF(Veg_Table[[#This Row],[Diameter R-Scale]]&lt;&gt;Veg_Table[[#This Row],[Prescription R-Scale]],1,0))</f>
        <v>0</v>
      </c>
      <c r="H1185" s="1">
        <f>IF(OR(AND(Veg_Table[[#This Row],[PRESCRIP]]="BC_Br Rmv", Veg_Table[[#This Row],[WOOD_MAN]]&lt;&gt;"Not Needed"),AND(Veg_Table[[#This Row],[PRESCRIP]]="BCS_Br Rmv+Trt", Veg_Table[[#This Row],[WOOD_MAN]]&lt;&gt;"Not Needed")),1,0)</f>
        <v>0</v>
      </c>
      <c r="I1185" s="1">
        <f ca="1">IF(AND(Veg_Table[[#This Row],[Prescription_Changed]]="Yes",Veg_Table[[#This Row],[TAT_RESULT]]=""),1,0)</f>
        <v>0</v>
      </c>
      <c r="J1185" s="1">
        <f ca="1">SUM(Veg_Table[[#This Row],[Prescription and Status do not match]:[Prescription_Edited_And_TAT_Is_Blank]])</f>
        <v>0</v>
      </c>
      <c r="K1185" s="1">
        <f ca="1">IF(Veg_Table[[#This Row],[Sum of Errors]]&gt;0,1,0)</f>
        <v>0</v>
      </c>
      <c r="L1185" s="1">
        <f>1</f>
        <v>1</v>
      </c>
      <c r="M118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1185" s="1">
        <f>IF(OR(MID(Veg_Table[[#This Row],[PRESCRIP]],2,1)="1",MID(Veg_Table[[#This Row],[PRESCRIP]],2,1)="2",MID(Veg_Table[[#This Row],[PRESCRIP]],2,1)="3",MID(Veg_Table[[#This Row],[PRESCRIP]],2,1)="4"),_xlfn.NUMBERVALUE(MID(Veg_Table[[#This Row],[PRESCRIP]],2,1)),"NA")</f>
        <v>4</v>
      </c>
      <c r="O1185" s="1">
        <f>WEEKNUM(Veg_Table[[#This Row],[EVM_LAST_EDITED_Day]],2)</f>
        <v>20</v>
      </c>
      <c r="P1185" s="25">
        <f>IFERROR(DATE(YEAR(Veg_Table[[#This Row],[EVM_LAST_EDITED2]]),MONTH(Veg_Table[[#This Row],[EVM_LAST_EDITED2]]),DAY(Veg_Table[[#This Row],[EVM_LAST_EDITED2]])),DATE(2019,1,1))</f>
        <v>43964</v>
      </c>
      <c r="Q1185" s="3">
        <f>VALUE(SUBSTITUTE(Veg_Table[[#This Row],[EVM_LAST_EDITED]],",",""))</f>
        <v>43964.598525115704</v>
      </c>
      <c r="R1185" s="1" t="str">
        <f>_xlfn.IFNA(IF(Veg_Table[[#This Row],[EVM_LAST_EDITOR]]="","zBlank EVM Last Editor",VLOOKUP(Veg_Table[[#This Row],[EVM_LAST_EDITOR]],Roster_Table[#All],4,FALSE)),"zAWRR Not in Roster")</f>
        <v>zAWRR Not in Roster</v>
      </c>
      <c r="S1185" s="1" t="str">
        <f>_xlfn.IFNA(IF(Veg_Table[[#This Row],[EVM_LAST_EDITOR]]="","zBlank EVM Last Editor",VLOOKUP(Veg_Table[[#This Row],[EVM_LAST_EDITOR]],Roster_Table[#All],16,FALSE)),"zCompany_AWRR not in Roster")</f>
        <v>zCompany_AWRR not in Roster</v>
      </c>
      <c r="T1185" s="2">
        <f>IFERROR(DATE(YEAR(Veg_Table[[#This Row],[Created2]]),MONTH(Veg_Table[[#This Row],[Created2]]),DAY(Veg_Table[[#This Row],[Created2]])),DATE(2019,1,1))</f>
        <v>43908</v>
      </c>
      <c r="U1185" s="3">
        <f>VALUE(SUBSTITUTE(Veg_Table[[#This Row],[Created]],",",""))</f>
        <v>43908.592592592599</v>
      </c>
      <c r="V1185" s="3" t="str">
        <f ca="1">IFERROR(_xlfn.IFNA(CELL("contents",INDIRECT(_xlfn.CONCAT("Veg_Table_Production_Data!",ADDRESS(MATCH(_xlfn.MAXIFS(#REF!,#REF!,"="&amp;Veg_Table[[#This Row],[AUTO_ID]],#REF!,"&lt;"&amp;Veg_Table[[#This Row],[EVM_LAST_EDITED_Day]]),#REF!,0),COLUMN(#REF!),4,1,)))),""),"")</f>
        <v/>
      </c>
      <c r="W1185" s="3" t="str">
        <f ca="1">IF(Veg_Table[[#This Row],[Previous_Prescription]]="","No",IF(Veg_Table[[#This Row],[Previous_Prescription]]=Veg_Table[[#This Row],[PRESCRIP]],"No","Yes"))</f>
        <v>No</v>
      </c>
      <c r="X1185" s="3" t="str">
        <f>IF(Veg_Table[[#This Row],[EVM_LAST_EDITED_Day]]=Veg_Table[[#This Row],[Created_Day]],"New","Old")</f>
        <v>Old</v>
      </c>
      <c r="Y1185" s="1">
        <f>IFERROR(IF(FIND("delete",LOWER(Veg_Table[[#This Row],[PI_COMMENTS]]))&gt;=1,1,0),0)</f>
        <v>0</v>
      </c>
      <c r="Z1185" s="1" t="str">
        <f>_xlfn.IFNA(IF(Veg_Table[[#This Row],[EVM_LAST_EDITOR]]="","Yes",VLOOKUP(Veg_Table[[#This Row],[EVM_LAST_EDITOR]],Roster_Table[#All],15,FALSE)),"Yes")</f>
        <v>Yes</v>
      </c>
      <c r="AA118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85" s="1" t="str">
        <f>_xlfn.IFNA(VLOOKUP(Veg_Table[[#This Row],[EVM_LAST_EDITOR]],Roster_Table[#All],3,FALSE),"zAWRR Not in Roster")</f>
        <v>zAWRR Not in Roster</v>
      </c>
      <c r="AC1185" s="1" t="str">
        <f>_xlfn.IFNA(VLOOKUP(Veg_Table[[#This Row],[EVM_LAST_EDITOR]],Roster_Table[#All],2,FALSE),"zAWRR Not in Roster")</f>
        <v>zAWRR Not in Roster</v>
      </c>
      <c r="AD1185" s="1" t="str">
        <f>IF(_xlfn.CONCAT(Veg_Table[[#This Row],[First_Name]]," ",Veg_Table[[#This Row],[Last_Name]])="zAWRR Not in Roster zAWRR Not in Roster","zAWRR Not in Roster",_xlfn.CONCAT(Veg_Table[[#This Row],[First_Name]]," ",Veg_Table[[#This Row],[Last_Name]]))</f>
        <v>zAWRR Not in Roster</v>
      </c>
      <c r="AE1185">
        <v>2933403</v>
      </c>
      <c r="AF1185" t="s">
        <v>1125</v>
      </c>
      <c r="AG1185" t="s">
        <v>30</v>
      </c>
      <c r="AH1185" t="s">
        <v>916</v>
      </c>
      <c r="AI1185" t="s">
        <v>1089</v>
      </c>
      <c r="AJ1185" t="s">
        <v>820</v>
      </c>
      <c r="AL1185" t="s">
        <v>371</v>
      </c>
      <c r="AM1185" t="s">
        <v>40</v>
      </c>
      <c r="AN1185" t="s">
        <v>25</v>
      </c>
      <c r="AO1185" t="s">
        <v>25</v>
      </c>
      <c r="AP1185">
        <v>83</v>
      </c>
      <c r="AQ1185">
        <v>80</v>
      </c>
      <c r="AR1185" t="s">
        <v>514</v>
      </c>
      <c r="AS1185" t="s">
        <v>905</v>
      </c>
      <c r="AT1185" t="s">
        <v>522</v>
      </c>
      <c r="AV1185" t="s">
        <v>512</v>
      </c>
      <c r="AW1185" t="s">
        <v>1049</v>
      </c>
      <c r="AX1185" t="s">
        <v>534</v>
      </c>
      <c r="AZ1185">
        <v>5746657</v>
      </c>
      <c r="BA1185" t="s">
        <v>57</v>
      </c>
      <c r="BB1185" s="4">
        <v>43964.598202858797</v>
      </c>
      <c r="BD1185" t="s">
        <v>29</v>
      </c>
      <c r="BE1185" t="s">
        <v>25</v>
      </c>
      <c r="BF1185" t="s">
        <v>513</v>
      </c>
      <c r="BG1185" t="s">
        <v>534</v>
      </c>
      <c r="BI1185" s="3">
        <v>43966.578345879629</v>
      </c>
      <c r="BJ1185" t="s">
        <v>1412</v>
      </c>
      <c r="BK1185" s="30" t="s">
        <v>821</v>
      </c>
      <c r="BL1185" s="3">
        <v>43964.59852511574</v>
      </c>
      <c r="BM1185" t="s">
        <v>31</v>
      </c>
      <c r="BN1185" t="s">
        <v>32</v>
      </c>
      <c r="BP1185" t="s">
        <v>1126</v>
      </c>
      <c r="BQ1185" t="s">
        <v>826</v>
      </c>
      <c r="BR1185" t="s">
        <v>28</v>
      </c>
      <c r="BS1185" t="s">
        <v>28</v>
      </c>
      <c r="BT1185" t="s">
        <v>544</v>
      </c>
      <c r="BU1185" s="3">
        <v>43908.592592592591</v>
      </c>
      <c r="BV1185" t="s">
        <v>821</v>
      </c>
      <c r="BW1185" s="3">
        <v>43966.578373472221</v>
      </c>
      <c r="BX1185" t="s">
        <v>1050</v>
      </c>
      <c r="CG1185"/>
      <c r="CH1185"/>
      <c r="CI1185"/>
      <c r="CY1185"/>
      <c r="DA1185"/>
      <c r="DF1185"/>
    </row>
    <row r="1186" spans="1:110" x14ac:dyDescent="0.25">
      <c r="A1186" s="1">
        <f>IF(Veg_Table[[#This Row],[VP_STATUS]]="Hold",0,IF(OR(AND(Veg_Table[[#This Row],[PRESCRIP]]="NW_No Work",Veg_Table[[#This Row],[VP_STATUS]]&lt;&gt;"No Work Required Under EVM"),AND(Veg_Table[[#This Row],[VP_STATUS]]="No Work Required Under EVM",Veg_Table[[#This Row],[PRESCRIP]]&lt;&gt;"NW_No Work")),1,0))</f>
        <v>0</v>
      </c>
      <c r="B1186" s="1">
        <f>IF(Veg_Table[[#This Row],[SPECIES]]="",1,0)</f>
        <v>0</v>
      </c>
      <c r="C1186" s="1">
        <f>IF(Veg_Table[[#This Row],[DIAMETER]]="",1,0)</f>
        <v>0</v>
      </c>
      <c r="D1186" s="1">
        <f>IF(Veg_Table[[#This Row],[HEIGHT]]="",1,0)</f>
        <v>0</v>
      </c>
      <c r="E118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86" s="1">
        <f>IF(AND(Veg_Table[[#This Row],[TAT_RESULT]]="ABATE",Veg_Table[[#This Row],[PRESCRIP]]="NW_No Work"),1,0)</f>
        <v>0</v>
      </c>
      <c r="G1186" s="1">
        <f>IF(OR(Veg_Table[[#This Row],[Prescription R-Scale]]="NA",Veg_Table[[#This Row],[Diameter R-Scale]]="NA"),0,IF(Veg_Table[[#This Row],[Diameter R-Scale]]&lt;&gt;Veg_Table[[#This Row],[Prescription R-Scale]],1,0))</f>
        <v>0</v>
      </c>
      <c r="H1186" s="1">
        <f>IF(OR(AND(Veg_Table[[#This Row],[PRESCRIP]]="BC_Br Rmv", Veg_Table[[#This Row],[WOOD_MAN]]&lt;&gt;"Not Needed"),AND(Veg_Table[[#This Row],[PRESCRIP]]="BCS_Br Rmv+Trt", Veg_Table[[#This Row],[WOOD_MAN]]&lt;&gt;"Not Needed")),1,0)</f>
        <v>0</v>
      </c>
      <c r="I1186" s="1">
        <f ca="1">IF(AND(Veg_Table[[#This Row],[Prescription_Changed]]="Yes",Veg_Table[[#This Row],[TAT_RESULT]]=""),1,0)</f>
        <v>0</v>
      </c>
      <c r="J1186" s="1">
        <f ca="1">SUM(Veg_Table[[#This Row],[Prescription and Status do not match]:[Prescription_Edited_And_TAT_Is_Blank]])</f>
        <v>0</v>
      </c>
      <c r="K1186" s="1">
        <f ca="1">IF(Veg_Table[[#This Row],[Sum of Errors]]&gt;0,1,0)</f>
        <v>0</v>
      </c>
      <c r="L1186" s="1">
        <f>1</f>
        <v>1</v>
      </c>
      <c r="M118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186" s="1">
        <f>IF(OR(MID(Veg_Table[[#This Row],[PRESCRIP]],2,1)="1",MID(Veg_Table[[#This Row],[PRESCRIP]],2,1)="2",MID(Veg_Table[[#This Row],[PRESCRIP]],2,1)="3",MID(Veg_Table[[#This Row],[PRESCRIP]],2,1)="4"),_xlfn.NUMBERVALUE(MID(Veg_Table[[#This Row],[PRESCRIP]],2,1)),"NA")</f>
        <v>1</v>
      </c>
      <c r="O1186" s="1">
        <f>WEEKNUM(Veg_Table[[#This Row],[EVM_LAST_EDITED_Day]],2)</f>
        <v>20</v>
      </c>
      <c r="P1186" s="25">
        <f>IFERROR(DATE(YEAR(Veg_Table[[#This Row],[EVM_LAST_EDITED2]]),MONTH(Veg_Table[[#This Row],[EVM_LAST_EDITED2]]),DAY(Veg_Table[[#This Row],[EVM_LAST_EDITED2]])),DATE(2019,1,1))</f>
        <v>43964</v>
      </c>
      <c r="Q1186" s="3">
        <f>VALUE(SUBSTITUTE(Veg_Table[[#This Row],[EVM_LAST_EDITED]],",",""))</f>
        <v>43964.599004629599</v>
      </c>
      <c r="R1186" s="1" t="str">
        <f>_xlfn.IFNA(IF(Veg_Table[[#This Row],[EVM_LAST_EDITOR]]="","zBlank EVM Last Editor",VLOOKUP(Veg_Table[[#This Row],[EVM_LAST_EDITOR]],Roster_Table[#All],4,FALSE)),"zAWRR Not in Roster")</f>
        <v>MGE</v>
      </c>
      <c r="S1186" s="1" t="str">
        <f>_xlfn.IFNA(IF(Veg_Table[[#This Row],[EVM_LAST_EDITOR]]="","zBlank EVM Last Editor",VLOOKUP(Veg_Table[[#This Row],[EVM_LAST_EDITOR]],Roster_Table[#All],16,FALSE)),"zCompany_AWRR not in Roster")</f>
        <v>MGE_Mountain G Enterprises</v>
      </c>
      <c r="T1186" s="2">
        <f>IFERROR(DATE(YEAR(Veg_Table[[#This Row],[Created2]]),MONTH(Veg_Table[[#This Row],[Created2]]),DAY(Veg_Table[[#This Row],[Created2]])),DATE(2019,1,1))</f>
        <v>43964</v>
      </c>
      <c r="U1186" s="3">
        <f>VALUE(SUBSTITUTE(Veg_Table[[#This Row],[Created]],",",""))</f>
        <v>43964.599004629599</v>
      </c>
      <c r="V1186" s="3" t="str">
        <f ca="1">IFERROR(_xlfn.IFNA(CELL("contents",INDIRECT(_xlfn.CONCAT("Veg_Table_Production_Data!",ADDRESS(MATCH(_xlfn.MAXIFS(#REF!,#REF!,"="&amp;Veg_Table[[#This Row],[AUTO_ID]],#REF!,"&lt;"&amp;Veg_Table[[#This Row],[EVM_LAST_EDITED_Day]]),#REF!,0),COLUMN(#REF!),4,1,)))),""),"")</f>
        <v/>
      </c>
      <c r="W1186" s="3" t="str">
        <f ca="1">IF(Veg_Table[[#This Row],[Previous_Prescription]]="","No",IF(Veg_Table[[#This Row],[Previous_Prescription]]=Veg_Table[[#This Row],[PRESCRIP]],"No","Yes"))</f>
        <v>No</v>
      </c>
      <c r="X1186" s="3" t="str">
        <f>IF(Veg_Table[[#This Row],[EVM_LAST_EDITED_Day]]=Veg_Table[[#This Row],[Created_Day]],"New","Old")</f>
        <v>New</v>
      </c>
      <c r="Y1186" s="1">
        <f>IFERROR(IF(FIND("delete",LOWER(Veg_Table[[#This Row],[PI_COMMENTS]]))&gt;=1,1,0),0)</f>
        <v>0</v>
      </c>
      <c r="Z1186" s="1" t="str">
        <f>_xlfn.IFNA(IF(Veg_Table[[#This Row],[EVM_LAST_EDITOR]]="","Yes",VLOOKUP(Veg_Table[[#This Row],[EVM_LAST_EDITOR]],Roster_Table[#All],15,FALSE)),"Yes")</f>
        <v>Yes</v>
      </c>
      <c r="AA118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86" s="1" t="str">
        <f>_xlfn.IFNA(VLOOKUP(Veg_Table[[#This Row],[EVM_LAST_EDITOR]],Roster_Table[#All],3,FALSE),"zAWRR Not in Roster")</f>
        <v>Tyler</v>
      </c>
      <c r="AC1186" s="1" t="str">
        <f>_xlfn.IFNA(VLOOKUP(Veg_Table[[#This Row],[EVM_LAST_EDITOR]],Roster_Table[#All],2,FALSE),"zAWRR Not in Roster")</f>
        <v>Rey</v>
      </c>
      <c r="AD1186" s="1" t="str">
        <f>IF(_xlfn.CONCAT(Veg_Table[[#This Row],[First_Name]]," ",Veg_Table[[#This Row],[Last_Name]])="zAWRR Not in Roster zAWRR Not in Roster","zAWRR Not in Roster",_xlfn.CONCAT(Veg_Table[[#This Row],[First_Name]]," ",Veg_Table[[#This Row],[Last_Name]]))</f>
        <v>Tyler Rey</v>
      </c>
      <c r="AE1186">
        <v>3225876</v>
      </c>
      <c r="AF1186" t="s">
        <v>5978</v>
      </c>
      <c r="AG1186" t="s">
        <v>93</v>
      </c>
      <c r="AH1186" t="s">
        <v>1823</v>
      </c>
      <c r="AI1186" t="s">
        <v>1550</v>
      </c>
      <c r="AJ1186" t="s">
        <v>36</v>
      </c>
      <c r="AL1186" t="s">
        <v>22</v>
      </c>
      <c r="AM1186" t="s">
        <v>38</v>
      </c>
      <c r="AN1186" t="s">
        <v>25</v>
      </c>
      <c r="AO1186" t="s">
        <v>25</v>
      </c>
      <c r="AP1186">
        <v>10</v>
      </c>
      <c r="AQ1186">
        <v>75</v>
      </c>
      <c r="AR1186" t="s">
        <v>511</v>
      </c>
      <c r="AS1186" t="s">
        <v>45</v>
      </c>
      <c r="AT1186" t="s">
        <v>515</v>
      </c>
      <c r="AV1186" t="s">
        <v>512</v>
      </c>
      <c r="AW1186" t="s">
        <v>5361</v>
      </c>
      <c r="AZ1186"/>
      <c r="BB1186" s="4"/>
      <c r="BD1186" t="s">
        <v>29</v>
      </c>
      <c r="BE1186" t="s">
        <v>25</v>
      </c>
      <c r="BF1186" t="s">
        <v>513</v>
      </c>
      <c r="BI1186" s="3"/>
      <c r="BJ1186" t="s">
        <v>3437</v>
      </c>
      <c r="BK1186" s="30" t="s">
        <v>166</v>
      </c>
      <c r="BL1186" s="3">
        <v>43964.599004629628</v>
      </c>
      <c r="BM1186" t="s">
        <v>31</v>
      </c>
      <c r="BN1186" t="s">
        <v>32</v>
      </c>
      <c r="BP1186" t="s">
        <v>1824</v>
      </c>
      <c r="BQ1186" t="s">
        <v>1025</v>
      </c>
      <c r="BR1186" t="s">
        <v>28</v>
      </c>
      <c r="BS1186" t="s">
        <v>28</v>
      </c>
      <c r="BT1186" t="s">
        <v>166</v>
      </c>
      <c r="BU1186" s="3">
        <v>43964.599004629628</v>
      </c>
      <c r="BV1186" t="s">
        <v>803</v>
      </c>
      <c r="BW1186" s="3">
        <v>43964.682763356483</v>
      </c>
      <c r="BX1186" t="s">
        <v>5362</v>
      </c>
      <c r="CG1186"/>
      <c r="CH1186"/>
      <c r="CI1186"/>
      <c r="CY1186"/>
      <c r="DA1186"/>
      <c r="DF1186"/>
    </row>
    <row r="1187" spans="1:110" x14ac:dyDescent="0.25">
      <c r="A1187" s="1">
        <f>IF(Veg_Table[[#This Row],[VP_STATUS]]="Hold",0,IF(OR(AND(Veg_Table[[#This Row],[PRESCRIP]]="NW_No Work",Veg_Table[[#This Row],[VP_STATUS]]&lt;&gt;"No Work Required Under EVM"),AND(Veg_Table[[#This Row],[VP_STATUS]]="No Work Required Under EVM",Veg_Table[[#This Row],[PRESCRIP]]&lt;&gt;"NW_No Work")),1,0))</f>
        <v>0</v>
      </c>
      <c r="B1187" s="1">
        <f>IF(Veg_Table[[#This Row],[SPECIES]]="",1,0)</f>
        <v>0</v>
      </c>
      <c r="C1187" s="1">
        <f>IF(Veg_Table[[#This Row],[DIAMETER]]="",1,0)</f>
        <v>0</v>
      </c>
      <c r="D1187" s="1">
        <f>IF(Veg_Table[[#This Row],[HEIGHT]]="",1,0)</f>
        <v>0</v>
      </c>
      <c r="E118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87" s="1">
        <f>IF(AND(Veg_Table[[#This Row],[TAT_RESULT]]="ABATE",Veg_Table[[#This Row],[PRESCRIP]]="NW_No Work"),1,0)</f>
        <v>0</v>
      </c>
      <c r="G1187" s="1">
        <f>IF(OR(Veg_Table[[#This Row],[Prescription R-Scale]]="NA",Veg_Table[[#This Row],[Diameter R-Scale]]="NA"),0,IF(Veg_Table[[#This Row],[Diameter R-Scale]]&lt;&gt;Veg_Table[[#This Row],[Prescription R-Scale]],1,0))</f>
        <v>0</v>
      </c>
      <c r="H1187" s="1">
        <f>IF(OR(AND(Veg_Table[[#This Row],[PRESCRIP]]="BC_Br Rmv", Veg_Table[[#This Row],[WOOD_MAN]]&lt;&gt;"Not Needed"),AND(Veg_Table[[#This Row],[PRESCRIP]]="BCS_Br Rmv+Trt", Veg_Table[[#This Row],[WOOD_MAN]]&lt;&gt;"Not Needed")),1,0)</f>
        <v>0</v>
      </c>
      <c r="I1187" s="1">
        <f ca="1">IF(AND(Veg_Table[[#This Row],[Prescription_Changed]]="Yes",Veg_Table[[#This Row],[TAT_RESULT]]=""),1,0)</f>
        <v>0</v>
      </c>
      <c r="J1187" s="1">
        <f ca="1">SUM(Veg_Table[[#This Row],[Prescription and Status do not match]:[Prescription_Edited_And_TAT_Is_Blank]])</f>
        <v>0</v>
      </c>
      <c r="K1187" s="1">
        <f ca="1">IF(Veg_Table[[#This Row],[Sum of Errors]]&gt;0,1,0)</f>
        <v>0</v>
      </c>
      <c r="L1187" s="1">
        <f>1</f>
        <v>1</v>
      </c>
      <c r="M118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187" s="1" t="str">
        <f>IF(OR(MID(Veg_Table[[#This Row],[PRESCRIP]],2,1)="1",MID(Veg_Table[[#This Row],[PRESCRIP]],2,1)="2",MID(Veg_Table[[#This Row],[PRESCRIP]],2,1)="3",MID(Veg_Table[[#This Row],[PRESCRIP]],2,1)="4"),_xlfn.NUMBERVALUE(MID(Veg_Table[[#This Row],[PRESCRIP]],2,1)),"NA")</f>
        <v>NA</v>
      </c>
      <c r="O1187" s="1">
        <f>WEEKNUM(Veg_Table[[#This Row],[EVM_LAST_EDITED_Day]],2)</f>
        <v>20</v>
      </c>
      <c r="P1187" s="25">
        <f>IFERROR(DATE(YEAR(Veg_Table[[#This Row],[EVM_LAST_EDITED2]]),MONTH(Veg_Table[[#This Row],[EVM_LAST_EDITED2]]),DAY(Veg_Table[[#This Row],[EVM_LAST_EDITED2]])),DATE(2019,1,1))</f>
        <v>43964</v>
      </c>
      <c r="Q1187" s="3">
        <f>VALUE(SUBSTITUTE(Veg_Table[[#This Row],[EVM_LAST_EDITED]],",",""))</f>
        <v>43964.599843865697</v>
      </c>
      <c r="R1187" s="1" t="str">
        <f>_xlfn.IFNA(IF(Veg_Table[[#This Row],[EVM_LAST_EDITOR]]="","zBlank EVM Last Editor",VLOOKUP(Veg_Table[[#This Row],[EVM_LAST_EDITOR]],Roster_Table[#All],4,FALSE)),"zAWRR Not in Roster")</f>
        <v>MBG</v>
      </c>
      <c r="S1187" s="1" t="str">
        <f>_xlfn.IFNA(IF(Veg_Table[[#This Row],[EVM_LAST_EDITOR]]="","zBlank EVM Last Editor",VLOOKUP(Veg_Table[[#This Row],[EVM_LAST_EDITOR]],Roster_Table[#All],16,FALSE)),"zCompany_AWRR not in Roster")</f>
        <v>MBG_Mason, Bruce &amp; Girard</v>
      </c>
      <c r="T1187" s="2">
        <f>IFERROR(DATE(YEAR(Veg_Table[[#This Row],[Created2]]),MONTH(Veg_Table[[#This Row],[Created2]]),DAY(Veg_Table[[#This Row],[Created2]])),DATE(2019,1,1))</f>
        <v>43964</v>
      </c>
      <c r="U1187" s="3">
        <f>VALUE(SUBSTITUTE(Veg_Table[[#This Row],[Created]],",",""))</f>
        <v>43964.599843865697</v>
      </c>
      <c r="V1187" s="3" t="str">
        <f ca="1">IFERROR(_xlfn.IFNA(CELL("contents",INDIRECT(_xlfn.CONCAT("Veg_Table_Production_Data!",ADDRESS(MATCH(_xlfn.MAXIFS(#REF!,#REF!,"="&amp;Veg_Table[[#This Row],[AUTO_ID]],#REF!,"&lt;"&amp;Veg_Table[[#This Row],[EVM_LAST_EDITED_Day]]),#REF!,0),COLUMN(#REF!),4,1,)))),""),"")</f>
        <v/>
      </c>
      <c r="W1187" s="3" t="str">
        <f ca="1">IF(Veg_Table[[#This Row],[Previous_Prescription]]="","No",IF(Veg_Table[[#This Row],[Previous_Prescription]]=Veg_Table[[#This Row],[PRESCRIP]],"No","Yes"))</f>
        <v>No</v>
      </c>
      <c r="X1187" s="3" t="str">
        <f>IF(Veg_Table[[#This Row],[EVM_LAST_EDITED_Day]]=Veg_Table[[#This Row],[Created_Day]],"New","Old")</f>
        <v>New</v>
      </c>
      <c r="Y1187" s="1">
        <f>IFERROR(IF(FIND("delete",LOWER(Veg_Table[[#This Row],[PI_COMMENTS]]))&gt;=1,1,0),0)</f>
        <v>0</v>
      </c>
      <c r="Z1187" s="1" t="str">
        <f>_xlfn.IFNA(IF(Veg_Table[[#This Row],[EVM_LAST_EDITOR]]="","Yes",VLOOKUP(Veg_Table[[#This Row],[EVM_LAST_EDITOR]],Roster_Table[#All],15,FALSE)),"Yes")</f>
        <v>Yes</v>
      </c>
      <c r="AA118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87" s="1" t="str">
        <f>_xlfn.IFNA(VLOOKUP(Veg_Table[[#This Row],[EVM_LAST_EDITOR]],Roster_Table[#All],3,FALSE),"zAWRR Not in Roster")</f>
        <v>Nicholas</v>
      </c>
      <c r="AC1187" s="1" t="str">
        <f>_xlfn.IFNA(VLOOKUP(Veg_Table[[#This Row],[EVM_LAST_EDITOR]],Roster_Table[#All],2,FALSE),"zAWRR Not in Roster")</f>
        <v>Coleman</v>
      </c>
      <c r="AD1187" s="1" t="str">
        <f>IF(_xlfn.CONCAT(Veg_Table[[#This Row],[First_Name]]," ",Veg_Table[[#This Row],[Last_Name]])="zAWRR Not in Roster zAWRR Not in Roster","zAWRR Not in Roster",_xlfn.CONCAT(Veg_Table[[#This Row],[First_Name]]," ",Veg_Table[[#This Row],[Last_Name]]))</f>
        <v>Nicholas Coleman</v>
      </c>
      <c r="AE1187">
        <v>3225347</v>
      </c>
      <c r="AF1187" t="s">
        <v>5956</v>
      </c>
      <c r="AG1187" t="s">
        <v>93</v>
      </c>
      <c r="AH1187" t="s">
        <v>3444</v>
      </c>
      <c r="AI1187" t="s">
        <v>5955</v>
      </c>
      <c r="AJ1187" t="s">
        <v>36</v>
      </c>
      <c r="AL1187" t="s">
        <v>372</v>
      </c>
      <c r="AM1187" t="s">
        <v>40</v>
      </c>
      <c r="AN1187" t="s">
        <v>25</v>
      </c>
      <c r="AO1187" t="s">
        <v>25</v>
      </c>
      <c r="AP1187">
        <v>31</v>
      </c>
      <c r="AQ1187">
        <v>75</v>
      </c>
      <c r="AR1187" t="s">
        <v>511</v>
      </c>
      <c r="AS1187" t="s">
        <v>891</v>
      </c>
      <c r="AT1187" t="s">
        <v>522</v>
      </c>
      <c r="AV1187" t="s">
        <v>512</v>
      </c>
      <c r="AW1187" t="s">
        <v>5358</v>
      </c>
      <c r="AZ1187"/>
      <c r="BB1187" s="4"/>
      <c r="BD1187" t="s">
        <v>29</v>
      </c>
      <c r="BE1187" t="s">
        <v>25</v>
      </c>
      <c r="BF1187" t="s">
        <v>513</v>
      </c>
      <c r="BI1187" s="3"/>
      <c r="BJ1187" t="s">
        <v>5359</v>
      </c>
      <c r="BK1187" s="30" t="s">
        <v>107</v>
      </c>
      <c r="BL1187" s="3">
        <v>43964.599843865741</v>
      </c>
      <c r="BM1187" t="s">
        <v>31</v>
      </c>
      <c r="BN1187" t="s">
        <v>32</v>
      </c>
      <c r="BP1187" t="s">
        <v>3445</v>
      </c>
      <c r="BQ1187" t="s">
        <v>1025</v>
      </c>
      <c r="BR1187" t="s">
        <v>28</v>
      </c>
      <c r="BS1187" t="s">
        <v>28</v>
      </c>
      <c r="BT1187" t="s">
        <v>107</v>
      </c>
      <c r="BU1187" s="3">
        <v>43964.599843865741</v>
      </c>
      <c r="BV1187" t="s">
        <v>803</v>
      </c>
      <c r="BW1187" s="3">
        <v>43964.682647291665</v>
      </c>
      <c r="BX1187" t="s">
        <v>5360</v>
      </c>
      <c r="CG1187"/>
      <c r="CH1187"/>
      <c r="CI1187"/>
      <c r="CY1187"/>
      <c r="DA1187"/>
      <c r="DF1187"/>
    </row>
    <row r="1188" spans="1:110" x14ac:dyDescent="0.25">
      <c r="A1188" s="1">
        <f>IF(Veg_Table[[#This Row],[VP_STATUS]]="Hold",0,IF(OR(AND(Veg_Table[[#This Row],[PRESCRIP]]="NW_No Work",Veg_Table[[#This Row],[VP_STATUS]]&lt;&gt;"No Work Required Under EVM"),AND(Veg_Table[[#This Row],[VP_STATUS]]="No Work Required Under EVM",Veg_Table[[#This Row],[PRESCRIP]]&lt;&gt;"NW_No Work")),1,0))</f>
        <v>0</v>
      </c>
      <c r="B1188" s="1">
        <f>IF(Veg_Table[[#This Row],[SPECIES]]="",1,0)</f>
        <v>0</v>
      </c>
      <c r="C1188" s="1">
        <f>IF(Veg_Table[[#This Row],[DIAMETER]]="",1,0)</f>
        <v>0</v>
      </c>
      <c r="D1188" s="1">
        <f>IF(Veg_Table[[#This Row],[HEIGHT]]="",1,0)</f>
        <v>0</v>
      </c>
      <c r="E118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88" s="1">
        <f>IF(AND(Veg_Table[[#This Row],[TAT_RESULT]]="ABATE",Veg_Table[[#This Row],[PRESCRIP]]="NW_No Work"),1,0)</f>
        <v>0</v>
      </c>
      <c r="G1188" s="1">
        <f>IF(OR(Veg_Table[[#This Row],[Prescription R-Scale]]="NA",Veg_Table[[#This Row],[Diameter R-Scale]]="NA"),0,IF(Veg_Table[[#This Row],[Diameter R-Scale]]&lt;&gt;Veg_Table[[#This Row],[Prescription R-Scale]],1,0))</f>
        <v>0</v>
      </c>
      <c r="H1188" s="1">
        <f>IF(OR(AND(Veg_Table[[#This Row],[PRESCRIP]]="BC_Br Rmv", Veg_Table[[#This Row],[WOOD_MAN]]&lt;&gt;"Not Needed"),AND(Veg_Table[[#This Row],[PRESCRIP]]="BCS_Br Rmv+Trt", Veg_Table[[#This Row],[WOOD_MAN]]&lt;&gt;"Not Needed")),1,0)</f>
        <v>0</v>
      </c>
      <c r="I1188" s="1">
        <f ca="1">IF(AND(Veg_Table[[#This Row],[Prescription_Changed]]="Yes",Veg_Table[[#This Row],[TAT_RESULT]]=""),1,0)</f>
        <v>0</v>
      </c>
      <c r="J1188" s="1">
        <f ca="1">SUM(Veg_Table[[#This Row],[Prescription and Status do not match]:[Prescription_Edited_And_TAT_Is_Blank]])</f>
        <v>0</v>
      </c>
      <c r="K1188" s="1">
        <f ca="1">IF(Veg_Table[[#This Row],[Sum of Errors]]&gt;0,1,0)</f>
        <v>0</v>
      </c>
      <c r="L1188" s="1">
        <f>1</f>
        <v>1</v>
      </c>
      <c r="M118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188" s="1">
        <f>IF(OR(MID(Veg_Table[[#This Row],[PRESCRIP]],2,1)="1",MID(Veg_Table[[#This Row],[PRESCRIP]],2,1)="2",MID(Veg_Table[[#This Row],[PRESCRIP]],2,1)="3",MID(Veg_Table[[#This Row],[PRESCRIP]],2,1)="4"),_xlfn.NUMBERVALUE(MID(Veg_Table[[#This Row],[PRESCRIP]],2,1)),"NA")</f>
        <v>2</v>
      </c>
      <c r="O1188" s="1">
        <f>WEEKNUM(Veg_Table[[#This Row],[EVM_LAST_EDITED_Day]],2)</f>
        <v>20</v>
      </c>
      <c r="P1188" s="25">
        <f>IFERROR(DATE(YEAR(Veg_Table[[#This Row],[EVM_LAST_EDITED2]]),MONTH(Veg_Table[[#This Row],[EVM_LAST_EDITED2]]),DAY(Veg_Table[[#This Row],[EVM_LAST_EDITED2]])),DATE(2019,1,1))</f>
        <v>43964</v>
      </c>
      <c r="Q1188" s="3">
        <f>VALUE(SUBSTITUTE(Veg_Table[[#This Row],[EVM_LAST_EDITED]],",",""))</f>
        <v>43964.600506261602</v>
      </c>
      <c r="R1188" s="1" t="str">
        <f>_xlfn.IFNA(IF(Veg_Table[[#This Row],[EVM_LAST_EDITOR]]="","zBlank EVM Last Editor",VLOOKUP(Veg_Table[[#This Row],[EVM_LAST_EDITOR]],Roster_Table[#All],4,FALSE)),"zAWRR Not in Roster")</f>
        <v>zAWRR Not in Roster</v>
      </c>
      <c r="S1188" s="1" t="str">
        <f>_xlfn.IFNA(IF(Veg_Table[[#This Row],[EVM_LAST_EDITOR]]="","zBlank EVM Last Editor",VLOOKUP(Veg_Table[[#This Row],[EVM_LAST_EDITOR]],Roster_Table[#All],16,FALSE)),"zCompany_AWRR not in Roster")</f>
        <v>zCompany_AWRR not in Roster</v>
      </c>
      <c r="T1188" s="2">
        <f>IFERROR(DATE(YEAR(Veg_Table[[#This Row],[Created2]]),MONTH(Veg_Table[[#This Row],[Created2]]),DAY(Veg_Table[[#This Row],[Created2]])),DATE(2019,1,1))</f>
        <v>43941</v>
      </c>
      <c r="U1188" s="3">
        <f>VALUE(SUBSTITUTE(Veg_Table[[#This Row],[Created]],",",""))</f>
        <v>43941.5579267824</v>
      </c>
      <c r="V1188" s="3" t="str">
        <f ca="1">IFERROR(_xlfn.IFNA(CELL("contents",INDIRECT(_xlfn.CONCAT("Veg_Table_Production_Data!",ADDRESS(MATCH(_xlfn.MAXIFS(#REF!,#REF!,"="&amp;Veg_Table[[#This Row],[AUTO_ID]],#REF!,"&lt;"&amp;Veg_Table[[#This Row],[EVM_LAST_EDITED_Day]]),#REF!,0),COLUMN(#REF!),4,1,)))),""),"")</f>
        <v/>
      </c>
      <c r="W1188" s="3" t="str">
        <f ca="1">IF(Veg_Table[[#This Row],[Previous_Prescription]]="","No",IF(Veg_Table[[#This Row],[Previous_Prescription]]=Veg_Table[[#This Row],[PRESCRIP]],"No","Yes"))</f>
        <v>No</v>
      </c>
      <c r="X1188" s="3" t="str">
        <f>IF(Veg_Table[[#This Row],[EVM_LAST_EDITED_Day]]=Veg_Table[[#This Row],[Created_Day]],"New","Old")</f>
        <v>Old</v>
      </c>
      <c r="Y1188" s="1">
        <f>IFERROR(IF(FIND("delete",LOWER(Veg_Table[[#This Row],[PI_COMMENTS]]))&gt;=1,1,0),0)</f>
        <v>0</v>
      </c>
      <c r="Z1188" s="1" t="str">
        <f>_xlfn.IFNA(IF(Veg_Table[[#This Row],[EVM_LAST_EDITOR]]="","Yes",VLOOKUP(Veg_Table[[#This Row],[EVM_LAST_EDITOR]],Roster_Table[#All],15,FALSE)),"Yes")</f>
        <v>Yes</v>
      </c>
      <c r="AA118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88" s="1" t="str">
        <f>_xlfn.IFNA(VLOOKUP(Veg_Table[[#This Row],[EVM_LAST_EDITOR]],Roster_Table[#All],3,FALSE),"zAWRR Not in Roster")</f>
        <v>zAWRR Not in Roster</v>
      </c>
      <c r="AC1188" s="1" t="str">
        <f>_xlfn.IFNA(VLOOKUP(Veg_Table[[#This Row],[EVM_LAST_EDITOR]],Roster_Table[#All],2,FALSE),"zAWRR Not in Roster")</f>
        <v>zAWRR Not in Roster</v>
      </c>
      <c r="AD1188" s="1" t="str">
        <f>IF(_xlfn.CONCAT(Veg_Table[[#This Row],[First_Name]]," ",Veg_Table[[#This Row],[Last_Name]])="zAWRR Not in Roster zAWRR Not in Roster","zAWRR Not in Roster",_xlfn.CONCAT(Veg_Table[[#This Row],[First_Name]]," ",Veg_Table[[#This Row],[Last_Name]]))</f>
        <v>zAWRR Not in Roster</v>
      </c>
      <c r="AE1188">
        <v>3118106</v>
      </c>
      <c r="AF1188" t="s">
        <v>3330</v>
      </c>
      <c r="AG1188" t="s">
        <v>30</v>
      </c>
      <c r="AH1188" t="s">
        <v>916</v>
      </c>
      <c r="AI1188" t="s">
        <v>1089</v>
      </c>
      <c r="AJ1188" t="s">
        <v>820</v>
      </c>
      <c r="AL1188" t="s">
        <v>371</v>
      </c>
      <c r="AM1188" t="s">
        <v>40</v>
      </c>
      <c r="AN1188" t="s">
        <v>25</v>
      </c>
      <c r="AO1188" t="s">
        <v>25</v>
      </c>
      <c r="AP1188">
        <v>14</v>
      </c>
      <c r="AQ1188">
        <v>65</v>
      </c>
      <c r="AR1188" t="s">
        <v>514</v>
      </c>
      <c r="AS1188" t="s">
        <v>530</v>
      </c>
      <c r="AT1188" t="s">
        <v>522</v>
      </c>
      <c r="AV1188" t="s">
        <v>512</v>
      </c>
      <c r="AW1188" t="s">
        <v>2816</v>
      </c>
      <c r="AX1188" t="s">
        <v>534</v>
      </c>
      <c r="AZ1188">
        <v>5746657</v>
      </c>
      <c r="BA1188" t="s">
        <v>530</v>
      </c>
      <c r="BB1188" s="4">
        <v>43964.600369409723</v>
      </c>
      <c r="BD1188" t="s">
        <v>29</v>
      </c>
      <c r="BE1188" t="s">
        <v>25</v>
      </c>
      <c r="BF1188" t="s">
        <v>513</v>
      </c>
      <c r="BG1188" t="s">
        <v>534</v>
      </c>
      <c r="BI1188" s="3">
        <v>43966.577038159725</v>
      </c>
      <c r="BJ1188" t="s">
        <v>52</v>
      </c>
      <c r="BK1188" s="30" t="s">
        <v>821</v>
      </c>
      <c r="BL1188" s="3">
        <v>43964.600506261573</v>
      </c>
      <c r="BM1188" t="s">
        <v>31</v>
      </c>
      <c r="BN1188" t="s">
        <v>32</v>
      </c>
      <c r="BQ1188" t="s">
        <v>826</v>
      </c>
      <c r="BR1188" t="s">
        <v>28</v>
      </c>
      <c r="BS1188" t="s">
        <v>28</v>
      </c>
      <c r="BT1188" t="s">
        <v>527</v>
      </c>
      <c r="BU1188" s="3">
        <v>43941.557926782407</v>
      </c>
      <c r="BV1188" t="s">
        <v>821</v>
      </c>
      <c r="BW1188" s="3">
        <v>43966.577103645832</v>
      </c>
      <c r="BX1188" t="s">
        <v>2817</v>
      </c>
      <c r="CG1188"/>
      <c r="CH1188"/>
      <c r="CI1188"/>
      <c r="CY1188"/>
      <c r="DA1188"/>
      <c r="DF1188"/>
    </row>
    <row r="1189" spans="1:110" x14ac:dyDescent="0.25">
      <c r="A1189" s="1">
        <f>IF(Veg_Table[[#This Row],[VP_STATUS]]="Hold",0,IF(OR(AND(Veg_Table[[#This Row],[PRESCRIP]]="NW_No Work",Veg_Table[[#This Row],[VP_STATUS]]&lt;&gt;"No Work Required Under EVM"),AND(Veg_Table[[#This Row],[VP_STATUS]]="No Work Required Under EVM",Veg_Table[[#This Row],[PRESCRIP]]&lt;&gt;"NW_No Work")),1,0))</f>
        <v>0</v>
      </c>
      <c r="B1189" s="1">
        <f>IF(Veg_Table[[#This Row],[SPECIES]]="",1,0)</f>
        <v>0</v>
      </c>
      <c r="C1189" s="1">
        <f>IF(Veg_Table[[#This Row],[DIAMETER]]="",1,0)</f>
        <v>0</v>
      </c>
      <c r="D1189" s="1">
        <f>IF(Veg_Table[[#This Row],[HEIGHT]]="",1,0)</f>
        <v>0</v>
      </c>
      <c r="E118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89" s="1">
        <f>IF(AND(Veg_Table[[#This Row],[TAT_RESULT]]="ABATE",Veg_Table[[#This Row],[PRESCRIP]]="NW_No Work"),1,0)</f>
        <v>0</v>
      </c>
      <c r="G1189" s="1">
        <f>IF(OR(Veg_Table[[#This Row],[Prescription R-Scale]]="NA",Veg_Table[[#This Row],[Diameter R-Scale]]="NA"),0,IF(Veg_Table[[#This Row],[Diameter R-Scale]]&lt;&gt;Veg_Table[[#This Row],[Prescription R-Scale]],1,0))</f>
        <v>0</v>
      </c>
      <c r="H1189" s="1">
        <f>IF(OR(AND(Veg_Table[[#This Row],[PRESCRIP]]="BC_Br Rmv", Veg_Table[[#This Row],[WOOD_MAN]]&lt;&gt;"Not Needed"),AND(Veg_Table[[#This Row],[PRESCRIP]]="BCS_Br Rmv+Trt", Veg_Table[[#This Row],[WOOD_MAN]]&lt;&gt;"Not Needed")),1,0)</f>
        <v>0</v>
      </c>
      <c r="I1189" s="1">
        <f ca="1">IF(AND(Veg_Table[[#This Row],[Prescription_Changed]]="Yes",Veg_Table[[#This Row],[TAT_RESULT]]=""),1,0)</f>
        <v>0</v>
      </c>
      <c r="J1189" s="1">
        <f ca="1">SUM(Veg_Table[[#This Row],[Prescription and Status do not match]:[Prescription_Edited_And_TAT_Is_Blank]])</f>
        <v>0</v>
      </c>
      <c r="K1189" s="1">
        <f ca="1">IF(Veg_Table[[#This Row],[Sum of Errors]]&gt;0,1,0)</f>
        <v>0</v>
      </c>
      <c r="L1189" s="1">
        <f>1</f>
        <v>1</v>
      </c>
      <c r="M118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189" s="1" t="str">
        <f>IF(OR(MID(Veg_Table[[#This Row],[PRESCRIP]],2,1)="1",MID(Veg_Table[[#This Row],[PRESCRIP]],2,1)="2",MID(Veg_Table[[#This Row],[PRESCRIP]],2,1)="3",MID(Veg_Table[[#This Row],[PRESCRIP]],2,1)="4"),_xlfn.NUMBERVALUE(MID(Veg_Table[[#This Row],[PRESCRIP]],2,1)),"NA")</f>
        <v>NA</v>
      </c>
      <c r="O1189" s="1">
        <f>WEEKNUM(Veg_Table[[#This Row],[EVM_LAST_EDITED_Day]],2)</f>
        <v>20</v>
      </c>
      <c r="P1189" s="25">
        <f>IFERROR(DATE(YEAR(Veg_Table[[#This Row],[EVM_LAST_EDITED2]]),MONTH(Veg_Table[[#This Row],[EVM_LAST_EDITED2]]),DAY(Veg_Table[[#This Row],[EVM_LAST_EDITED2]])),DATE(2019,1,1))</f>
        <v>43964</v>
      </c>
      <c r="Q1189" s="3">
        <f>VALUE(SUBSTITUTE(Veg_Table[[#This Row],[EVM_LAST_EDITED]],",",""))</f>
        <v>43964.601030092599</v>
      </c>
      <c r="R1189" s="1" t="str">
        <f>_xlfn.IFNA(IF(Veg_Table[[#This Row],[EVM_LAST_EDITOR]]="","zBlank EVM Last Editor",VLOOKUP(Veg_Table[[#This Row],[EVM_LAST_EDITOR]],Roster_Table[#All],4,FALSE)),"zAWRR Not in Roster")</f>
        <v>FCO</v>
      </c>
      <c r="S1189" s="1" t="str">
        <f>_xlfn.IFNA(IF(Veg_Table[[#This Row],[EVM_LAST_EDITOR]]="","zBlank EVM Last Editor",VLOOKUP(Veg_Table[[#This Row],[EVM_LAST_EDITOR]],Roster_Table[#All],16,FALSE)),"zCompany_AWRR not in Roster")</f>
        <v>FCO_Forester’s Co-op</v>
      </c>
      <c r="T1189" s="2">
        <f>IFERROR(DATE(YEAR(Veg_Table[[#This Row],[Created2]]),MONTH(Veg_Table[[#This Row],[Created2]]),DAY(Veg_Table[[#This Row],[Created2]])),DATE(2019,1,1))</f>
        <v>43879</v>
      </c>
      <c r="U1189" s="3">
        <f>VALUE(SUBSTITUTE(Veg_Table[[#This Row],[Created]],",",""))</f>
        <v>43879.560173611098</v>
      </c>
      <c r="V1189" s="3" t="str">
        <f ca="1">IFERROR(_xlfn.IFNA(CELL("contents",INDIRECT(_xlfn.CONCAT("Veg_Table_Production_Data!",ADDRESS(MATCH(_xlfn.MAXIFS(#REF!,#REF!,"="&amp;Veg_Table[[#This Row],[AUTO_ID]],#REF!,"&lt;"&amp;Veg_Table[[#This Row],[EVM_LAST_EDITED_Day]]),#REF!,0),COLUMN(#REF!),4,1,)))),""),"")</f>
        <v/>
      </c>
      <c r="W1189" s="3" t="str">
        <f ca="1">IF(Veg_Table[[#This Row],[Previous_Prescription]]="","No",IF(Veg_Table[[#This Row],[Previous_Prescription]]=Veg_Table[[#This Row],[PRESCRIP]],"No","Yes"))</f>
        <v>No</v>
      </c>
      <c r="X1189" s="3" t="str">
        <f>IF(Veg_Table[[#This Row],[EVM_LAST_EDITED_Day]]=Veg_Table[[#This Row],[Created_Day]],"New","Old")</f>
        <v>Old</v>
      </c>
      <c r="Y1189" s="1">
        <f>IFERROR(IF(FIND("delete",LOWER(Veg_Table[[#This Row],[PI_COMMENTS]]))&gt;=1,1,0),0)</f>
        <v>0</v>
      </c>
      <c r="Z1189" s="1" t="str">
        <f>_xlfn.IFNA(IF(Veg_Table[[#This Row],[EVM_LAST_EDITOR]]="","Yes",VLOOKUP(Veg_Table[[#This Row],[EVM_LAST_EDITOR]],Roster_Table[#All],15,FALSE)),"Yes")</f>
        <v>Yes</v>
      </c>
      <c r="AA118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89" s="1" t="str">
        <f>_xlfn.IFNA(VLOOKUP(Veg_Table[[#This Row],[EVM_LAST_EDITOR]],Roster_Table[#All],3,FALSE),"zAWRR Not in Roster")</f>
        <v>Sierra</v>
      </c>
      <c r="AC1189" s="1" t="str">
        <f>_xlfn.IFNA(VLOOKUP(Veg_Table[[#This Row],[EVM_LAST_EDITOR]],Roster_Table[#All],2,FALSE),"zAWRR Not in Roster")</f>
        <v>Monroe</v>
      </c>
      <c r="AD1189" s="1" t="str">
        <f>IF(_xlfn.CONCAT(Veg_Table[[#This Row],[First_Name]]," ",Veg_Table[[#This Row],[Last_Name]])="zAWRR Not in Roster zAWRR Not in Roster","zAWRR Not in Roster",_xlfn.CONCAT(Veg_Table[[#This Row],[First_Name]]," ",Veg_Table[[#This Row],[Last_Name]]))</f>
        <v>Sierra Monroe</v>
      </c>
      <c r="AE1189">
        <v>1779555</v>
      </c>
      <c r="AF1189" t="s">
        <v>5022</v>
      </c>
      <c r="AG1189" t="s">
        <v>30</v>
      </c>
      <c r="AH1189" t="s">
        <v>5015</v>
      </c>
      <c r="AI1189" t="s">
        <v>5016</v>
      </c>
      <c r="AJ1189" t="s">
        <v>36</v>
      </c>
      <c r="AL1189" t="s">
        <v>22</v>
      </c>
      <c r="AM1189" t="s">
        <v>1116</v>
      </c>
      <c r="AN1189" t="s">
        <v>25</v>
      </c>
      <c r="AO1189" t="s">
        <v>25</v>
      </c>
      <c r="AP1189">
        <v>14</v>
      </c>
      <c r="AQ1189">
        <v>50</v>
      </c>
      <c r="AR1189" t="s">
        <v>514</v>
      </c>
      <c r="AS1189" t="s">
        <v>988</v>
      </c>
      <c r="AT1189" t="s">
        <v>515</v>
      </c>
      <c r="AU1189" t="s">
        <v>25</v>
      </c>
      <c r="AV1189" t="s">
        <v>512</v>
      </c>
      <c r="AW1189" t="s">
        <v>5023</v>
      </c>
      <c r="AZ1189"/>
      <c r="BB1189" s="4"/>
      <c r="BD1189" t="s">
        <v>29</v>
      </c>
      <c r="BI1189" s="3"/>
      <c r="BJ1189" t="s">
        <v>417</v>
      </c>
      <c r="BK1189" s="30" t="s">
        <v>518</v>
      </c>
      <c r="BL1189" s="3">
        <v>43964.601030092592</v>
      </c>
      <c r="BM1189" t="s">
        <v>31</v>
      </c>
      <c r="BN1189" t="s">
        <v>32</v>
      </c>
      <c r="BO1189" t="s">
        <v>5019</v>
      </c>
      <c r="BP1189" t="s">
        <v>5020</v>
      </c>
      <c r="BQ1189" t="s">
        <v>826</v>
      </c>
      <c r="BR1189" t="s">
        <v>28</v>
      </c>
      <c r="BS1189" t="s">
        <v>28</v>
      </c>
      <c r="BT1189" t="s">
        <v>156</v>
      </c>
      <c r="BU1189" s="3">
        <v>43879.560173611113</v>
      </c>
      <c r="BV1189" t="s">
        <v>803</v>
      </c>
      <c r="BW1189" s="3">
        <v>43964.648442708334</v>
      </c>
      <c r="BX1189" t="s">
        <v>5024</v>
      </c>
      <c r="CG1189"/>
      <c r="CH1189"/>
      <c r="CI1189"/>
      <c r="CY1189"/>
      <c r="DA1189"/>
      <c r="DF1189"/>
    </row>
    <row r="1190" spans="1:110" x14ac:dyDescent="0.25">
      <c r="A1190" s="1">
        <f>IF(Veg_Table[[#This Row],[VP_STATUS]]="Hold",0,IF(OR(AND(Veg_Table[[#This Row],[PRESCRIP]]="NW_No Work",Veg_Table[[#This Row],[VP_STATUS]]&lt;&gt;"No Work Required Under EVM"),AND(Veg_Table[[#This Row],[VP_STATUS]]="No Work Required Under EVM",Veg_Table[[#This Row],[PRESCRIP]]&lt;&gt;"NW_No Work")),1,0))</f>
        <v>0</v>
      </c>
      <c r="B1190" s="1">
        <f>IF(Veg_Table[[#This Row],[SPECIES]]="",1,0)</f>
        <v>0</v>
      </c>
      <c r="C1190" s="1">
        <f>IF(Veg_Table[[#This Row],[DIAMETER]]="",1,0)</f>
        <v>0</v>
      </c>
      <c r="D1190" s="1">
        <f>IF(Veg_Table[[#This Row],[HEIGHT]]="",1,0)</f>
        <v>0</v>
      </c>
      <c r="E119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90" s="1">
        <f>IF(AND(Veg_Table[[#This Row],[TAT_RESULT]]="ABATE",Veg_Table[[#This Row],[PRESCRIP]]="NW_No Work"),1,0)</f>
        <v>0</v>
      </c>
      <c r="G1190" s="1">
        <f>IF(OR(Veg_Table[[#This Row],[Prescription R-Scale]]="NA",Veg_Table[[#This Row],[Diameter R-Scale]]="NA"),0,IF(Veg_Table[[#This Row],[Diameter R-Scale]]&lt;&gt;Veg_Table[[#This Row],[Prescription R-Scale]],1,0))</f>
        <v>0</v>
      </c>
      <c r="H1190" s="1">
        <f>IF(OR(AND(Veg_Table[[#This Row],[PRESCRIP]]="BC_Br Rmv", Veg_Table[[#This Row],[WOOD_MAN]]&lt;&gt;"Not Needed"),AND(Veg_Table[[#This Row],[PRESCRIP]]="BCS_Br Rmv+Trt", Veg_Table[[#This Row],[WOOD_MAN]]&lt;&gt;"Not Needed")),1,0)</f>
        <v>0</v>
      </c>
      <c r="I1190" s="1">
        <f ca="1">IF(AND(Veg_Table[[#This Row],[Prescription_Changed]]="Yes",Veg_Table[[#This Row],[TAT_RESULT]]=""),1,0)</f>
        <v>0</v>
      </c>
      <c r="J1190" s="1">
        <f ca="1">SUM(Veg_Table[[#This Row],[Prescription and Status do not match]:[Prescription_Edited_And_TAT_Is_Blank]])</f>
        <v>0</v>
      </c>
      <c r="K1190" s="1">
        <f ca="1">IF(Veg_Table[[#This Row],[Sum of Errors]]&gt;0,1,0)</f>
        <v>0</v>
      </c>
      <c r="L1190" s="1">
        <f>1</f>
        <v>1</v>
      </c>
      <c r="M119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190" s="1">
        <f>IF(OR(MID(Veg_Table[[#This Row],[PRESCRIP]],2,1)="1",MID(Veg_Table[[#This Row],[PRESCRIP]],2,1)="2",MID(Veg_Table[[#This Row],[PRESCRIP]],2,1)="3",MID(Veg_Table[[#This Row],[PRESCRIP]],2,1)="4"),_xlfn.NUMBERVALUE(MID(Veg_Table[[#This Row],[PRESCRIP]],2,1)),"NA")</f>
        <v>2</v>
      </c>
      <c r="O1190" s="1">
        <f>WEEKNUM(Veg_Table[[#This Row],[EVM_LAST_EDITED_Day]],2)</f>
        <v>20</v>
      </c>
      <c r="P1190" s="25">
        <f>IFERROR(DATE(YEAR(Veg_Table[[#This Row],[EVM_LAST_EDITED2]]),MONTH(Veg_Table[[#This Row],[EVM_LAST_EDITED2]]),DAY(Veg_Table[[#This Row],[EVM_LAST_EDITED2]])),DATE(2019,1,1))</f>
        <v>43964</v>
      </c>
      <c r="Q1190" s="3">
        <f>VALUE(SUBSTITUTE(Veg_Table[[#This Row],[EVM_LAST_EDITED]],",",""))</f>
        <v>43964.602404317098</v>
      </c>
      <c r="R1190" s="1" t="str">
        <f>_xlfn.IFNA(IF(Veg_Table[[#This Row],[EVM_LAST_EDITOR]]="","zBlank EVM Last Editor",VLOOKUP(Veg_Table[[#This Row],[EVM_LAST_EDITOR]],Roster_Table[#All],4,FALSE)),"zAWRR Not in Roster")</f>
        <v>zAWRR Not in Roster</v>
      </c>
      <c r="S1190" s="1" t="str">
        <f>_xlfn.IFNA(IF(Veg_Table[[#This Row],[EVM_LAST_EDITOR]]="","zBlank EVM Last Editor",VLOOKUP(Veg_Table[[#This Row],[EVM_LAST_EDITOR]],Roster_Table[#All],16,FALSE)),"zCompany_AWRR not in Roster")</f>
        <v>zCompany_AWRR not in Roster</v>
      </c>
      <c r="T1190" s="2">
        <f>IFERROR(DATE(YEAR(Veg_Table[[#This Row],[Created2]]),MONTH(Veg_Table[[#This Row],[Created2]]),DAY(Veg_Table[[#This Row],[Created2]])),DATE(2019,1,1))</f>
        <v>43941</v>
      </c>
      <c r="U1190" s="3">
        <f>VALUE(SUBSTITUTE(Veg_Table[[#This Row],[Created]],",",""))</f>
        <v>43941.560442442104</v>
      </c>
      <c r="V1190" s="3" t="str">
        <f ca="1">IFERROR(_xlfn.IFNA(CELL("contents",INDIRECT(_xlfn.CONCAT("Veg_Table_Production_Data!",ADDRESS(MATCH(_xlfn.MAXIFS(#REF!,#REF!,"="&amp;Veg_Table[[#This Row],[AUTO_ID]],#REF!,"&lt;"&amp;Veg_Table[[#This Row],[EVM_LAST_EDITED_Day]]),#REF!,0),COLUMN(#REF!),4,1,)))),""),"")</f>
        <v/>
      </c>
      <c r="W1190" s="3" t="str">
        <f ca="1">IF(Veg_Table[[#This Row],[Previous_Prescription]]="","No",IF(Veg_Table[[#This Row],[Previous_Prescription]]=Veg_Table[[#This Row],[PRESCRIP]],"No","Yes"))</f>
        <v>No</v>
      </c>
      <c r="X1190" s="3" t="str">
        <f>IF(Veg_Table[[#This Row],[EVM_LAST_EDITED_Day]]=Veg_Table[[#This Row],[Created_Day]],"New","Old")</f>
        <v>Old</v>
      </c>
      <c r="Y1190" s="1">
        <f>IFERROR(IF(FIND("delete",LOWER(Veg_Table[[#This Row],[PI_COMMENTS]]))&gt;=1,1,0),0)</f>
        <v>0</v>
      </c>
      <c r="Z1190" s="1" t="str">
        <f>_xlfn.IFNA(IF(Veg_Table[[#This Row],[EVM_LAST_EDITOR]]="","Yes",VLOOKUP(Veg_Table[[#This Row],[EVM_LAST_EDITOR]],Roster_Table[#All],15,FALSE)),"Yes")</f>
        <v>Yes</v>
      </c>
      <c r="AA119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90" s="1" t="str">
        <f>_xlfn.IFNA(VLOOKUP(Veg_Table[[#This Row],[EVM_LAST_EDITOR]],Roster_Table[#All],3,FALSE),"zAWRR Not in Roster")</f>
        <v>zAWRR Not in Roster</v>
      </c>
      <c r="AC1190" s="1" t="str">
        <f>_xlfn.IFNA(VLOOKUP(Veg_Table[[#This Row],[EVM_LAST_EDITOR]],Roster_Table[#All],2,FALSE),"zAWRR Not in Roster")</f>
        <v>zAWRR Not in Roster</v>
      </c>
      <c r="AD1190" s="1" t="str">
        <f>IF(_xlfn.CONCAT(Veg_Table[[#This Row],[First_Name]]," ",Veg_Table[[#This Row],[Last_Name]])="zAWRR Not in Roster zAWRR Not in Roster","zAWRR Not in Roster",_xlfn.CONCAT(Veg_Table[[#This Row],[First_Name]]," ",Veg_Table[[#This Row],[Last_Name]]))</f>
        <v>zAWRR Not in Roster</v>
      </c>
      <c r="AE1190">
        <v>3118141</v>
      </c>
      <c r="AF1190" t="s">
        <v>3329</v>
      </c>
      <c r="AG1190" t="s">
        <v>30</v>
      </c>
      <c r="AH1190" t="s">
        <v>916</v>
      </c>
      <c r="AI1190" t="s">
        <v>1089</v>
      </c>
      <c r="AJ1190" t="s">
        <v>820</v>
      </c>
      <c r="AL1190" t="s">
        <v>371</v>
      </c>
      <c r="AM1190" t="s">
        <v>40</v>
      </c>
      <c r="AN1190" t="s">
        <v>25</v>
      </c>
      <c r="AO1190" t="s">
        <v>25</v>
      </c>
      <c r="AP1190">
        <v>16</v>
      </c>
      <c r="AQ1190">
        <v>65</v>
      </c>
      <c r="AR1190" t="s">
        <v>514</v>
      </c>
      <c r="AS1190" t="s">
        <v>530</v>
      </c>
      <c r="AT1190" t="s">
        <v>522</v>
      </c>
      <c r="AV1190" t="s">
        <v>512</v>
      </c>
      <c r="AW1190" t="s">
        <v>2814</v>
      </c>
      <c r="AX1190" t="s">
        <v>534</v>
      </c>
      <c r="AZ1190">
        <v>5746657</v>
      </c>
      <c r="BA1190" t="s">
        <v>530</v>
      </c>
      <c r="BB1190" s="4">
        <v>43964.601796840281</v>
      </c>
      <c r="BD1190" t="s">
        <v>29</v>
      </c>
      <c r="BE1190" t="s">
        <v>25</v>
      </c>
      <c r="BF1190" t="s">
        <v>513</v>
      </c>
      <c r="BG1190" t="s">
        <v>534</v>
      </c>
      <c r="BI1190" s="3">
        <v>43966.57664324074</v>
      </c>
      <c r="BJ1190" t="s">
        <v>52</v>
      </c>
      <c r="BK1190" s="30" t="s">
        <v>821</v>
      </c>
      <c r="BL1190" s="3">
        <v>43964.602404317127</v>
      </c>
      <c r="BM1190" t="s">
        <v>31</v>
      </c>
      <c r="BN1190" t="s">
        <v>32</v>
      </c>
      <c r="BQ1190" t="s">
        <v>826</v>
      </c>
      <c r="BR1190" t="s">
        <v>28</v>
      </c>
      <c r="BS1190" t="s">
        <v>28</v>
      </c>
      <c r="BT1190" t="s">
        <v>527</v>
      </c>
      <c r="BU1190" s="3">
        <v>43941.560442442133</v>
      </c>
      <c r="BV1190" t="s">
        <v>821</v>
      </c>
      <c r="BW1190" s="3">
        <v>43966.576834513886</v>
      </c>
      <c r="BX1190" t="s">
        <v>2815</v>
      </c>
      <c r="CG1190"/>
      <c r="CH1190"/>
      <c r="CI1190"/>
      <c r="CY1190"/>
      <c r="DA1190"/>
      <c r="DF1190"/>
    </row>
    <row r="1191" spans="1:110" x14ac:dyDescent="0.25">
      <c r="A1191" s="1">
        <f>IF(Veg_Table[[#This Row],[VP_STATUS]]="Hold",0,IF(OR(AND(Veg_Table[[#This Row],[PRESCRIP]]="NW_No Work",Veg_Table[[#This Row],[VP_STATUS]]&lt;&gt;"No Work Required Under EVM"),AND(Veg_Table[[#This Row],[VP_STATUS]]="No Work Required Under EVM",Veg_Table[[#This Row],[PRESCRIP]]&lt;&gt;"NW_No Work")),1,0))</f>
        <v>0</v>
      </c>
      <c r="B1191" s="1">
        <f>IF(Veg_Table[[#This Row],[SPECIES]]="",1,0)</f>
        <v>0</v>
      </c>
      <c r="C1191" s="1">
        <f>IF(Veg_Table[[#This Row],[DIAMETER]]="",1,0)</f>
        <v>0</v>
      </c>
      <c r="D1191" s="1">
        <f>IF(Veg_Table[[#This Row],[HEIGHT]]="",1,0)</f>
        <v>0</v>
      </c>
      <c r="E119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91" s="1">
        <f>IF(AND(Veg_Table[[#This Row],[TAT_RESULT]]="ABATE",Veg_Table[[#This Row],[PRESCRIP]]="NW_No Work"),1,0)</f>
        <v>0</v>
      </c>
      <c r="G1191" s="1">
        <f>IF(OR(Veg_Table[[#This Row],[Prescription R-Scale]]="NA",Veg_Table[[#This Row],[Diameter R-Scale]]="NA"),0,IF(Veg_Table[[#This Row],[Diameter R-Scale]]&lt;&gt;Veg_Table[[#This Row],[Prescription R-Scale]],1,0))</f>
        <v>0</v>
      </c>
      <c r="H1191" s="1">
        <f>IF(OR(AND(Veg_Table[[#This Row],[PRESCRIP]]="BC_Br Rmv", Veg_Table[[#This Row],[WOOD_MAN]]&lt;&gt;"Not Needed"),AND(Veg_Table[[#This Row],[PRESCRIP]]="BCS_Br Rmv+Trt", Veg_Table[[#This Row],[WOOD_MAN]]&lt;&gt;"Not Needed")),1,0)</f>
        <v>0</v>
      </c>
      <c r="I1191" s="1">
        <f ca="1">IF(AND(Veg_Table[[#This Row],[Prescription_Changed]]="Yes",Veg_Table[[#This Row],[TAT_RESULT]]=""),1,0)</f>
        <v>0</v>
      </c>
      <c r="J1191" s="1">
        <f ca="1">SUM(Veg_Table[[#This Row],[Prescription and Status do not match]:[Prescription_Edited_And_TAT_Is_Blank]])</f>
        <v>0</v>
      </c>
      <c r="K1191" s="1">
        <f ca="1">IF(Veg_Table[[#This Row],[Sum of Errors]]&gt;0,1,0)</f>
        <v>0</v>
      </c>
      <c r="L1191" s="1">
        <f>1</f>
        <v>1</v>
      </c>
      <c r="M119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191" s="1">
        <f>IF(OR(MID(Veg_Table[[#This Row],[PRESCRIP]],2,1)="1",MID(Veg_Table[[#This Row],[PRESCRIP]],2,1)="2",MID(Veg_Table[[#This Row],[PRESCRIP]],2,1)="3",MID(Veg_Table[[#This Row],[PRESCRIP]],2,1)="4"),_xlfn.NUMBERVALUE(MID(Veg_Table[[#This Row],[PRESCRIP]],2,1)),"NA")</f>
        <v>3</v>
      </c>
      <c r="O1191" s="1">
        <f>WEEKNUM(Veg_Table[[#This Row],[EVM_LAST_EDITED_Day]],2)</f>
        <v>20</v>
      </c>
      <c r="P1191" s="25">
        <f>IFERROR(DATE(YEAR(Veg_Table[[#This Row],[EVM_LAST_EDITED2]]),MONTH(Veg_Table[[#This Row],[EVM_LAST_EDITED2]]),DAY(Veg_Table[[#This Row],[EVM_LAST_EDITED2]])),DATE(2019,1,1))</f>
        <v>43964</v>
      </c>
      <c r="Q1191" s="3">
        <f>VALUE(SUBSTITUTE(Veg_Table[[#This Row],[EVM_LAST_EDITED]],",",""))</f>
        <v>43964.606374027797</v>
      </c>
      <c r="R1191" s="1" t="str">
        <f>_xlfn.IFNA(IF(Veg_Table[[#This Row],[EVM_LAST_EDITOR]]="","zBlank EVM Last Editor",VLOOKUP(Veg_Table[[#This Row],[EVM_LAST_EDITOR]],Roster_Table[#All],4,FALSE)),"zAWRR Not in Roster")</f>
        <v>zAWRR Not in Roster</v>
      </c>
      <c r="S1191" s="1" t="str">
        <f>_xlfn.IFNA(IF(Veg_Table[[#This Row],[EVM_LAST_EDITOR]]="","zBlank EVM Last Editor",VLOOKUP(Veg_Table[[#This Row],[EVM_LAST_EDITOR]],Roster_Table[#All],16,FALSE)),"zCompany_AWRR not in Roster")</f>
        <v>zCompany_AWRR not in Roster</v>
      </c>
      <c r="T1191" s="2">
        <f>IFERROR(DATE(YEAR(Veg_Table[[#This Row],[Created2]]),MONTH(Veg_Table[[#This Row],[Created2]]),DAY(Veg_Table[[#This Row],[Created2]])),DATE(2019,1,1))</f>
        <v>43908</v>
      </c>
      <c r="U1191" s="3">
        <f>VALUE(SUBSTITUTE(Veg_Table[[#This Row],[Created]],",",""))</f>
        <v>43908.581909722197</v>
      </c>
      <c r="V1191" s="3" t="str">
        <f ca="1">IFERROR(_xlfn.IFNA(CELL("contents",INDIRECT(_xlfn.CONCAT("Veg_Table_Production_Data!",ADDRESS(MATCH(_xlfn.MAXIFS(#REF!,#REF!,"="&amp;Veg_Table[[#This Row],[AUTO_ID]],#REF!,"&lt;"&amp;Veg_Table[[#This Row],[EVM_LAST_EDITED_Day]]),#REF!,0),COLUMN(#REF!),4,1,)))),""),"")</f>
        <v/>
      </c>
      <c r="W1191" s="3" t="str">
        <f ca="1">IF(Veg_Table[[#This Row],[Previous_Prescription]]="","No",IF(Veg_Table[[#This Row],[Previous_Prescription]]=Veg_Table[[#This Row],[PRESCRIP]],"No","Yes"))</f>
        <v>No</v>
      </c>
      <c r="X1191" s="3" t="str">
        <f>IF(Veg_Table[[#This Row],[EVM_LAST_EDITED_Day]]=Veg_Table[[#This Row],[Created_Day]],"New","Old")</f>
        <v>Old</v>
      </c>
      <c r="Y1191" s="1">
        <f>IFERROR(IF(FIND("delete",LOWER(Veg_Table[[#This Row],[PI_COMMENTS]]))&gt;=1,1,0),0)</f>
        <v>0</v>
      </c>
      <c r="Z1191" s="1" t="str">
        <f>_xlfn.IFNA(IF(Veg_Table[[#This Row],[EVM_LAST_EDITOR]]="","Yes",VLOOKUP(Veg_Table[[#This Row],[EVM_LAST_EDITOR]],Roster_Table[#All],15,FALSE)),"Yes")</f>
        <v>Yes</v>
      </c>
      <c r="AA119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91" s="1" t="str">
        <f>_xlfn.IFNA(VLOOKUP(Veg_Table[[#This Row],[EVM_LAST_EDITOR]],Roster_Table[#All],3,FALSE),"zAWRR Not in Roster")</f>
        <v>zAWRR Not in Roster</v>
      </c>
      <c r="AC1191" s="1" t="str">
        <f>_xlfn.IFNA(VLOOKUP(Veg_Table[[#This Row],[EVM_LAST_EDITOR]],Roster_Table[#All],2,FALSE),"zAWRR Not in Roster")</f>
        <v>zAWRR Not in Roster</v>
      </c>
      <c r="AD1191" s="1" t="str">
        <f>IF(_xlfn.CONCAT(Veg_Table[[#This Row],[First_Name]]," ",Veg_Table[[#This Row],[Last_Name]])="zAWRR Not in Roster zAWRR Not in Roster","zAWRR Not in Roster",_xlfn.CONCAT(Veg_Table[[#This Row],[First_Name]]," ",Veg_Table[[#This Row],[Last_Name]]))</f>
        <v>zAWRR Not in Roster</v>
      </c>
      <c r="AE1191">
        <v>2934435</v>
      </c>
      <c r="AF1191" t="s">
        <v>1132</v>
      </c>
      <c r="AG1191" t="s">
        <v>30</v>
      </c>
      <c r="AH1191" t="s">
        <v>1092</v>
      </c>
      <c r="AI1191" t="s">
        <v>1089</v>
      </c>
      <c r="AJ1191" t="s">
        <v>820</v>
      </c>
      <c r="AL1191" t="s">
        <v>371</v>
      </c>
      <c r="AM1191" t="s">
        <v>38</v>
      </c>
      <c r="AN1191" t="s">
        <v>25</v>
      </c>
      <c r="AO1191" t="s">
        <v>25</v>
      </c>
      <c r="AP1191">
        <v>30</v>
      </c>
      <c r="AQ1191">
        <v>132</v>
      </c>
      <c r="AR1191" t="s">
        <v>514</v>
      </c>
      <c r="AS1191" t="s">
        <v>51</v>
      </c>
      <c r="AT1191" t="s">
        <v>515</v>
      </c>
      <c r="AV1191" t="s">
        <v>512</v>
      </c>
      <c r="AW1191" t="s">
        <v>1133</v>
      </c>
      <c r="AX1191" t="s">
        <v>534</v>
      </c>
      <c r="AZ1191">
        <v>5746657</v>
      </c>
      <c r="BA1191" t="s">
        <v>51</v>
      </c>
      <c r="BB1191" s="4">
        <v>43964.606306331021</v>
      </c>
      <c r="BD1191" t="s">
        <v>29</v>
      </c>
      <c r="BE1191" t="s">
        <v>25</v>
      </c>
      <c r="BF1191" t="s">
        <v>513</v>
      </c>
      <c r="BG1191" t="s">
        <v>534</v>
      </c>
      <c r="BI1191" s="3">
        <v>43966.57249658565</v>
      </c>
      <c r="BJ1191" t="s">
        <v>417</v>
      </c>
      <c r="BK1191" s="30" t="s">
        <v>821</v>
      </c>
      <c r="BL1191" s="3">
        <v>43964.606374027775</v>
      </c>
      <c r="BM1191" t="s">
        <v>31</v>
      </c>
      <c r="BN1191" t="s">
        <v>32</v>
      </c>
      <c r="BP1191" t="s">
        <v>1093</v>
      </c>
      <c r="BQ1191" t="s">
        <v>826</v>
      </c>
      <c r="BR1191" t="s">
        <v>28</v>
      </c>
      <c r="BS1191" t="s">
        <v>28</v>
      </c>
      <c r="BT1191" t="s">
        <v>384</v>
      </c>
      <c r="BU1191" s="3">
        <v>43908.581909722219</v>
      </c>
      <c r="BV1191" t="s">
        <v>821</v>
      </c>
      <c r="BW1191" s="3">
        <v>43966.572529710647</v>
      </c>
      <c r="BX1191" t="s">
        <v>1134</v>
      </c>
      <c r="CG1191"/>
      <c r="CH1191"/>
      <c r="CI1191"/>
      <c r="CY1191"/>
      <c r="DA1191"/>
      <c r="DF1191"/>
    </row>
    <row r="1192" spans="1:110" x14ac:dyDescent="0.25">
      <c r="A1192" s="1">
        <f>IF(Veg_Table[[#This Row],[VP_STATUS]]="Hold",0,IF(OR(AND(Veg_Table[[#This Row],[PRESCRIP]]="NW_No Work",Veg_Table[[#This Row],[VP_STATUS]]&lt;&gt;"No Work Required Under EVM"),AND(Veg_Table[[#This Row],[VP_STATUS]]="No Work Required Under EVM",Veg_Table[[#This Row],[PRESCRIP]]&lt;&gt;"NW_No Work")),1,0))</f>
        <v>0</v>
      </c>
      <c r="B1192" s="1">
        <f>IF(Veg_Table[[#This Row],[SPECIES]]="",1,0)</f>
        <v>0</v>
      </c>
      <c r="C1192" s="1">
        <f>IF(Veg_Table[[#This Row],[DIAMETER]]="",1,0)</f>
        <v>0</v>
      </c>
      <c r="D1192" s="1">
        <f>IF(Veg_Table[[#This Row],[HEIGHT]]="",1,0)</f>
        <v>0</v>
      </c>
      <c r="E119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92" s="1">
        <f>IF(AND(Veg_Table[[#This Row],[TAT_RESULT]]="ABATE",Veg_Table[[#This Row],[PRESCRIP]]="NW_No Work"),1,0)</f>
        <v>0</v>
      </c>
      <c r="G1192" s="1">
        <f>IF(OR(Veg_Table[[#This Row],[Prescription R-Scale]]="NA",Veg_Table[[#This Row],[Diameter R-Scale]]="NA"),0,IF(Veg_Table[[#This Row],[Diameter R-Scale]]&lt;&gt;Veg_Table[[#This Row],[Prescription R-Scale]],1,0))</f>
        <v>0</v>
      </c>
      <c r="H1192" s="1">
        <f>IF(OR(AND(Veg_Table[[#This Row],[PRESCRIP]]="BC_Br Rmv", Veg_Table[[#This Row],[WOOD_MAN]]&lt;&gt;"Not Needed"),AND(Veg_Table[[#This Row],[PRESCRIP]]="BCS_Br Rmv+Trt", Veg_Table[[#This Row],[WOOD_MAN]]&lt;&gt;"Not Needed")),1,0)</f>
        <v>0</v>
      </c>
      <c r="I1192" s="1">
        <f ca="1">IF(AND(Veg_Table[[#This Row],[Prescription_Changed]]="Yes",Veg_Table[[#This Row],[TAT_RESULT]]=""),1,0)</f>
        <v>0</v>
      </c>
      <c r="J1192" s="1">
        <f ca="1">SUM(Veg_Table[[#This Row],[Prescription and Status do not match]:[Prescription_Edited_And_TAT_Is_Blank]])</f>
        <v>0</v>
      </c>
      <c r="K1192" s="1">
        <f ca="1">IF(Veg_Table[[#This Row],[Sum of Errors]]&gt;0,1,0)</f>
        <v>0</v>
      </c>
      <c r="L1192" s="1">
        <f>1</f>
        <v>1</v>
      </c>
      <c r="M119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192" s="1">
        <f>IF(OR(MID(Veg_Table[[#This Row],[PRESCRIP]],2,1)="1",MID(Veg_Table[[#This Row],[PRESCRIP]],2,1)="2",MID(Veg_Table[[#This Row],[PRESCRIP]],2,1)="3",MID(Veg_Table[[#This Row],[PRESCRIP]],2,1)="4"),_xlfn.NUMBERVALUE(MID(Veg_Table[[#This Row],[PRESCRIP]],2,1)),"NA")</f>
        <v>2</v>
      </c>
      <c r="O1192" s="1">
        <f>WEEKNUM(Veg_Table[[#This Row],[EVM_LAST_EDITED_Day]],2)</f>
        <v>20</v>
      </c>
      <c r="P1192" s="25">
        <f>IFERROR(DATE(YEAR(Veg_Table[[#This Row],[EVM_LAST_EDITED2]]),MONTH(Veg_Table[[#This Row],[EVM_LAST_EDITED2]]),DAY(Veg_Table[[#This Row],[EVM_LAST_EDITED2]])),DATE(2019,1,1))</f>
        <v>43964</v>
      </c>
      <c r="Q1192" s="3">
        <f>VALUE(SUBSTITUTE(Veg_Table[[#This Row],[EVM_LAST_EDITED]],",",""))</f>
        <v>43964.607514328702</v>
      </c>
      <c r="R1192" s="1" t="str">
        <f>_xlfn.IFNA(IF(Veg_Table[[#This Row],[EVM_LAST_EDITOR]]="","zBlank EVM Last Editor",VLOOKUP(Veg_Table[[#This Row],[EVM_LAST_EDITOR]],Roster_Table[#All],4,FALSE)),"zAWRR Not in Roster")</f>
        <v>zAWRR Not in Roster</v>
      </c>
      <c r="S1192" s="1" t="str">
        <f>_xlfn.IFNA(IF(Veg_Table[[#This Row],[EVM_LAST_EDITOR]]="","zBlank EVM Last Editor",VLOOKUP(Veg_Table[[#This Row],[EVM_LAST_EDITOR]],Roster_Table[#All],16,FALSE)),"zCompany_AWRR not in Roster")</f>
        <v>zCompany_AWRR not in Roster</v>
      </c>
      <c r="T1192" s="2">
        <f>IFERROR(DATE(YEAR(Veg_Table[[#This Row],[Created2]]),MONTH(Veg_Table[[#This Row],[Created2]]),DAY(Veg_Table[[#This Row],[Created2]])),DATE(2019,1,1))</f>
        <v>0</v>
      </c>
      <c r="U1192" s="3">
        <f>VALUE(SUBSTITUTE(Veg_Table[[#This Row],[Created]],",",""))</f>
        <v>0.70833333333333304</v>
      </c>
      <c r="V1192" s="3" t="str">
        <f ca="1">IFERROR(_xlfn.IFNA(CELL("contents",INDIRECT(_xlfn.CONCAT("Veg_Table_Production_Data!",ADDRESS(MATCH(_xlfn.MAXIFS(#REF!,#REF!,"="&amp;Veg_Table[[#This Row],[AUTO_ID]],#REF!,"&lt;"&amp;Veg_Table[[#This Row],[EVM_LAST_EDITED_Day]]),#REF!,0),COLUMN(#REF!),4,1,)))),""),"")</f>
        <v/>
      </c>
      <c r="W1192" s="3" t="str">
        <f ca="1">IF(Veg_Table[[#This Row],[Previous_Prescription]]="","No",IF(Veg_Table[[#This Row],[Previous_Prescription]]=Veg_Table[[#This Row],[PRESCRIP]],"No","Yes"))</f>
        <v>No</v>
      </c>
      <c r="X1192" s="3" t="str">
        <f>IF(Veg_Table[[#This Row],[EVM_LAST_EDITED_Day]]=Veg_Table[[#This Row],[Created_Day]],"New","Old")</f>
        <v>Old</v>
      </c>
      <c r="Y1192" s="1">
        <f>IFERROR(IF(FIND("delete",LOWER(Veg_Table[[#This Row],[PI_COMMENTS]]))&gt;=1,1,0),0)</f>
        <v>0</v>
      </c>
      <c r="Z1192" s="1" t="str">
        <f>_xlfn.IFNA(IF(Veg_Table[[#This Row],[EVM_LAST_EDITOR]]="","Yes",VLOOKUP(Veg_Table[[#This Row],[EVM_LAST_EDITOR]],Roster_Table[#All],15,FALSE)),"Yes")</f>
        <v>Yes</v>
      </c>
      <c r="AA119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92" s="1" t="str">
        <f>_xlfn.IFNA(VLOOKUP(Veg_Table[[#This Row],[EVM_LAST_EDITOR]],Roster_Table[#All],3,FALSE),"zAWRR Not in Roster")</f>
        <v>zAWRR Not in Roster</v>
      </c>
      <c r="AC1192" s="1" t="str">
        <f>_xlfn.IFNA(VLOOKUP(Veg_Table[[#This Row],[EVM_LAST_EDITOR]],Roster_Table[#All],2,FALSE),"zAWRR Not in Roster")</f>
        <v>zAWRR Not in Roster</v>
      </c>
      <c r="AD1192" s="1" t="str">
        <f>IF(_xlfn.CONCAT(Veg_Table[[#This Row],[First_Name]]," ",Veg_Table[[#This Row],[Last_Name]])="zAWRR Not in Roster zAWRR Not in Roster","zAWRR Not in Roster",_xlfn.CONCAT(Veg_Table[[#This Row],[First_Name]]," ",Veg_Table[[#This Row],[Last_Name]]))</f>
        <v>zAWRR Not in Roster</v>
      </c>
      <c r="AE1192">
        <v>1758804</v>
      </c>
      <c r="AF1192" t="s">
        <v>2047</v>
      </c>
      <c r="AG1192" t="s">
        <v>30</v>
      </c>
      <c r="AH1192" t="s">
        <v>775</v>
      </c>
      <c r="AI1192" t="s">
        <v>1299</v>
      </c>
      <c r="AJ1192" t="s">
        <v>820</v>
      </c>
      <c r="AL1192" t="s">
        <v>371</v>
      </c>
      <c r="AM1192" t="s">
        <v>38</v>
      </c>
      <c r="AN1192" t="s">
        <v>25</v>
      </c>
      <c r="AO1192" t="s">
        <v>25</v>
      </c>
      <c r="AP1192">
        <v>18</v>
      </c>
      <c r="AQ1192">
        <v>51</v>
      </c>
      <c r="AR1192" t="s">
        <v>517</v>
      </c>
      <c r="AS1192" t="s">
        <v>530</v>
      </c>
      <c r="AT1192" t="s">
        <v>515</v>
      </c>
      <c r="AU1192" t="s">
        <v>25</v>
      </c>
      <c r="AV1192" t="s">
        <v>512</v>
      </c>
      <c r="AW1192" t="s">
        <v>2048</v>
      </c>
      <c r="AX1192" t="s">
        <v>534</v>
      </c>
      <c r="AZ1192">
        <v>5650718</v>
      </c>
      <c r="BA1192" t="s">
        <v>530</v>
      </c>
      <c r="BB1192" s="4">
        <v>43929.462497696761</v>
      </c>
      <c r="BC1192" t="s">
        <v>1774</v>
      </c>
      <c r="BD1192" t="s">
        <v>29</v>
      </c>
      <c r="BE1192" t="s">
        <v>25</v>
      </c>
      <c r="BF1192" t="s">
        <v>513</v>
      </c>
      <c r="BG1192" t="s">
        <v>534</v>
      </c>
      <c r="BI1192" s="3">
        <v>43964.607449884257</v>
      </c>
      <c r="BJ1192" t="s">
        <v>1305</v>
      </c>
      <c r="BK1192" s="30" t="s">
        <v>1293</v>
      </c>
      <c r="BL1192" s="3">
        <v>43964.607514328702</v>
      </c>
      <c r="BM1192" t="s">
        <v>31</v>
      </c>
      <c r="BN1192" t="s">
        <v>32</v>
      </c>
      <c r="BO1192" t="s">
        <v>1300</v>
      </c>
      <c r="BP1192" t="s">
        <v>1301</v>
      </c>
      <c r="BQ1192" t="s">
        <v>826</v>
      </c>
      <c r="BR1192" t="s">
        <v>28</v>
      </c>
      <c r="BS1192" t="s">
        <v>28</v>
      </c>
      <c r="BT1192" t="s">
        <v>209</v>
      </c>
      <c r="BU1192" s="3">
        <v>0.70833333333333326</v>
      </c>
      <c r="BV1192" t="s">
        <v>803</v>
      </c>
      <c r="BW1192" s="3">
        <v>43964.648229166669</v>
      </c>
      <c r="BX1192" t="s">
        <v>2049</v>
      </c>
      <c r="CG1192"/>
      <c r="CH1192"/>
      <c r="CI1192"/>
      <c r="CY1192"/>
      <c r="DA1192"/>
      <c r="DF1192"/>
    </row>
    <row r="1193" spans="1:110" x14ac:dyDescent="0.25">
      <c r="A1193" s="1">
        <f>IF(Veg_Table[[#This Row],[VP_STATUS]]="Hold",0,IF(OR(AND(Veg_Table[[#This Row],[PRESCRIP]]="NW_No Work",Veg_Table[[#This Row],[VP_STATUS]]&lt;&gt;"No Work Required Under EVM"),AND(Veg_Table[[#This Row],[VP_STATUS]]="No Work Required Under EVM",Veg_Table[[#This Row],[PRESCRIP]]&lt;&gt;"NW_No Work")),1,0))</f>
        <v>0</v>
      </c>
      <c r="B1193" s="1">
        <f>IF(Veg_Table[[#This Row],[SPECIES]]="",1,0)</f>
        <v>0</v>
      </c>
      <c r="C1193" s="1">
        <f>IF(Veg_Table[[#This Row],[DIAMETER]]="",1,0)</f>
        <v>0</v>
      </c>
      <c r="D1193" s="1">
        <f>IF(Veg_Table[[#This Row],[HEIGHT]]="",1,0)</f>
        <v>0</v>
      </c>
      <c r="E119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93" s="1">
        <f>IF(AND(Veg_Table[[#This Row],[TAT_RESULT]]="ABATE",Veg_Table[[#This Row],[PRESCRIP]]="NW_No Work"),1,0)</f>
        <v>0</v>
      </c>
      <c r="G1193" s="1">
        <f>IF(OR(Veg_Table[[#This Row],[Prescription R-Scale]]="NA",Veg_Table[[#This Row],[Diameter R-Scale]]="NA"),0,IF(Veg_Table[[#This Row],[Diameter R-Scale]]&lt;&gt;Veg_Table[[#This Row],[Prescription R-Scale]],1,0))</f>
        <v>0</v>
      </c>
      <c r="H1193" s="1">
        <f>IF(OR(AND(Veg_Table[[#This Row],[PRESCRIP]]="BC_Br Rmv", Veg_Table[[#This Row],[WOOD_MAN]]&lt;&gt;"Not Needed"),AND(Veg_Table[[#This Row],[PRESCRIP]]="BCS_Br Rmv+Trt", Veg_Table[[#This Row],[WOOD_MAN]]&lt;&gt;"Not Needed")),1,0)</f>
        <v>0</v>
      </c>
      <c r="I1193" s="1">
        <f ca="1">IF(AND(Veg_Table[[#This Row],[Prescription_Changed]]="Yes",Veg_Table[[#This Row],[TAT_RESULT]]=""),1,0)</f>
        <v>0</v>
      </c>
      <c r="J1193" s="1">
        <f ca="1">SUM(Veg_Table[[#This Row],[Prescription and Status do not match]:[Prescription_Edited_And_TAT_Is_Blank]])</f>
        <v>0</v>
      </c>
      <c r="K1193" s="1">
        <f ca="1">IF(Veg_Table[[#This Row],[Sum of Errors]]&gt;0,1,0)</f>
        <v>0</v>
      </c>
      <c r="L1193" s="1">
        <f>1</f>
        <v>1</v>
      </c>
      <c r="M119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193" s="1">
        <f>IF(OR(MID(Veg_Table[[#This Row],[PRESCRIP]],2,1)="1",MID(Veg_Table[[#This Row],[PRESCRIP]],2,1)="2",MID(Veg_Table[[#This Row],[PRESCRIP]],2,1)="3",MID(Veg_Table[[#This Row],[PRESCRIP]],2,1)="4"),_xlfn.NUMBERVALUE(MID(Veg_Table[[#This Row],[PRESCRIP]],2,1)),"NA")</f>
        <v>1</v>
      </c>
      <c r="O1193" s="1">
        <f>WEEKNUM(Veg_Table[[#This Row],[EVM_LAST_EDITED_Day]],2)</f>
        <v>20</v>
      </c>
      <c r="P1193" s="25">
        <f>IFERROR(DATE(YEAR(Veg_Table[[#This Row],[EVM_LAST_EDITED2]]),MONTH(Veg_Table[[#This Row],[EVM_LAST_EDITED2]]),DAY(Veg_Table[[#This Row],[EVM_LAST_EDITED2]])),DATE(2019,1,1))</f>
        <v>43964</v>
      </c>
      <c r="Q1193" s="3">
        <f>VALUE(SUBSTITUTE(Veg_Table[[#This Row],[EVM_LAST_EDITED]],",",""))</f>
        <v>43964.6077083333</v>
      </c>
      <c r="R1193" s="1" t="str">
        <f>_xlfn.IFNA(IF(Veg_Table[[#This Row],[EVM_LAST_EDITOR]]="","zBlank EVM Last Editor",VLOOKUP(Veg_Table[[#This Row],[EVM_LAST_EDITOR]],Roster_Table[#All],4,FALSE)),"zAWRR Not in Roster")</f>
        <v>MGE</v>
      </c>
      <c r="S1193" s="1" t="str">
        <f>_xlfn.IFNA(IF(Veg_Table[[#This Row],[EVM_LAST_EDITOR]]="","zBlank EVM Last Editor",VLOOKUP(Veg_Table[[#This Row],[EVM_LAST_EDITOR]],Roster_Table[#All],16,FALSE)),"zCompany_AWRR not in Roster")</f>
        <v>MGE_Mountain G Enterprises</v>
      </c>
      <c r="T1193" s="2">
        <f>IFERROR(DATE(YEAR(Veg_Table[[#This Row],[Created2]]),MONTH(Veg_Table[[#This Row],[Created2]]),DAY(Veg_Table[[#This Row],[Created2]])),DATE(2019,1,1))</f>
        <v>43964</v>
      </c>
      <c r="U1193" s="3">
        <f>VALUE(SUBSTITUTE(Veg_Table[[#This Row],[Created]],",",""))</f>
        <v>43964.6077083333</v>
      </c>
      <c r="V1193" s="3" t="str">
        <f ca="1">IFERROR(_xlfn.IFNA(CELL("contents",INDIRECT(_xlfn.CONCAT("Veg_Table_Production_Data!",ADDRESS(MATCH(_xlfn.MAXIFS(#REF!,#REF!,"="&amp;Veg_Table[[#This Row],[AUTO_ID]],#REF!,"&lt;"&amp;Veg_Table[[#This Row],[EVM_LAST_EDITED_Day]]),#REF!,0),COLUMN(#REF!),4,1,)))),""),"")</f>
        <v/>
      </c>
      <c r="W1193" s="3" t="str">
        <f ca="1">IF(Veg_Table[[#This Row],[Previous_Prescription]]="","No",IF(Veg_Table[[#This Row],[Previous_Prescription]]=Veg_Table[[#This Row],[PRESCRIP]],"No","Yes"))</f>
        <v>No</v>
      </c>
      <c r="X1193" s="3" t="str">
        <f>IF(Veg_Table[[#This Row],[EVM_LAST_EDITED_Day]]=Veg_Table[[#This Row],[Created_Day]],"New","Old")</f>
        <v>New</v>
      </c>
      <c r="Y1193" s="1">
        <f>IFERROR(IF(FIND("delete",LOWER(Veg_Table[[#This Row],[PI_COMMENTS]]))&gt;=1,1,0),0)</f>
        <v>0</v>
      </c>
      <c r="Z1193" s="1" t="str">
        <f>_xlfn.IFNA(IF(Veg_Table[[#This Row],[EVM_LAST_EDITOR]]="","Yes",VLOOKUP(Veg_Table[[#This Row],[EVM_LAST_EDITOR]],Roster_Table[#All],15,FALSE)),"Yes")</f>
        <v>Yes</v>
      </c>
      <c r="AA119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93" s="1" t="str">
        <f>_xlfn.IFNA(VLOOKUP(Veg_Table[[#This Row],[EVM_LAST_EDITOR]],Roster_Table[#All],3,FALSE),"zAWRR Not in Roster")</f>
        <v>Tyler</v>
      </c>
      <c r="AC1193" s="1" t="str">
        <f>_xlfn.IFNA(VLOOKUP(Veg_Table[[#This Row],[EVM_LAST_EDITOR]],Roster_Table[#All],2,FALSE),"zAWRR Not in Roster")</f>
        <v>Rey</v>
      </c>
      <c r="AD1193" s="1" t="str">
        <f>IF(_xlfn.CONCAT(Veg_Table[[#This Row],[First_Name]]," ",Veg_Table[[#This Row],[Last_Name]])="zAWRR Not in Roster zAWRR Not in Roster","zAWRR Not in Roster",_xlfn.CONCAT(Veg_Table[[#This Row],[First_Name]]," ",Veg_Table[[#This Row],[Last_Name]]))</f>
        <v>Tyler Rey</v>
      </c>
      <c r="AE1193">
        <v>3225877</v>
      </c>
      <c r="AF1193" t="s">
        <v>5979</v>
      </c>
      <c r="AG1193" t="s">
        <v>93</v>
      </c>
      <c r="AH1193" t="s">
        <v>1823</v>
      </c>
      <c r="AI1193" t="s">
        <v>1550</v>
      </c>
      <c r="AJ1193" t="s">
        <v>36</v>
      </c>
      <c r="AL1193" t="s">
        <v>22</v>
      </c>
      <c r="AM1193" t="s">
        <v>1285</v>
      </c>
      <c r="AN1193" t="s">
        <v>25</v>
      </c>
      <c r="AO1193" t="s">
        <v>25</v>
      </c>
      <c r="AP1193">
        <v>7</v>
      </c>
      <c r="AQ1193">
        <v>48</v>
      </c>
      <c r="AR1193" t="s">
        <v>511</v>
      </c>
      <c r="AS1193" t="s">
        <v>45</v>
      </c>
      <c r="AT1193" t="s">
        <v>515</v>
      </c>
      <c r="AV1193" t="s">
        <v>512</v>
      </c>
      <c r="AW1193" t="s">
        <v>5356</v>
      </c>
      <c r="AZ1193"/>
      <c r="BB1193" s="4"/>
      <c r="BD1193" t="s">
        <v>29</v>
      </c>
      <c r="BE1193" t="s">
        <v>25</v>
      </c>
      <c r="BF1193" t="s">
        <v>513</v>
      </c>
      <c r="BI1193" s="3"/>
      <c r="BJ1193" t="s">
        <v>1501</v>
      </c>
      <c r="BK1193" s="30" t="s">
        <v>166</v>
      </c>
      <c r="BL1193" s="3">
        <v>43964.607708333337</v>
      </c>
      <c r="BM1193" t="s">
        <v>31</v>
      </c>
      <c r="BN1193" t="s">
        <v>32</v>
      </c>
      <c r="BP1193" t="s">
        <v>1824</v>
      </c>
      <c r="BQ1193" t="s">
        <v>1025</v>
      </c>
      <c r="BR1193" t="s">
        <v>28</v>
      </c>
      <c r="BS1193" t="s">
        <v>28</v>
      </c>
      <c r="BT1193" t="s">
        <v>166</v>
      </c>
      <c r="BU1193" s="3">
        <v>43964.607708333337</v>
      </c>
      <c r="BV1193" t="s">
        <v>803</v>
      </c>
      <c r="BW1193" s="3">
        <v>43964.682763356483</v>
      </c>
      <c r="BX1193" t="s">
        <v>5357</v>
      </c>
      <c r="CG1193"/>
      <c r="CH1193"/>
      <c r="CI1193"/>
      <c r="CY1193"/>
      <c r="DA1193"/>
      <c r="DF1193"/>
    </row>
    <row r="1194" spans="1:110" x14ac:dyDescent="0.25">
      <c r="A1194" s="1">
        <f>IF(Veg_Table[[#This Row],[VP_STATUS]]="Hold",0,IF(OR(AND(Veg_Table[[#This Row],[PRESCRIP]]="NW_No Work",Veg_Table[[#This Row],[VP_STATUS]]&lt;&gt;"No Work Required Under EVM"),AND(Veg_Table[[#This Row],[VP_STATUS]]="No Work Required Under EVM",Veg_Table[[#This Row],[PRESCRIP]]&lt;&gt;"NW_No Work")),1,0))</f>
        <v>0</v>
      </c>
      <c r="B1194" s="1">
        <f>IF(Veg_Table[[#This Row],[SPECIES]]="",1,0)</f>
        <v>0</v>
      </c>
      <c r="C1194" s="1">
        <f>IF(Veg_Table[[#This Row],[DIAMETER]]="",1,0)</f>
        <v>0</v>
      </c>
      <c r="D1194" s="1">
        <f>IF(Veg_Table[[#This Row],[HEIGHT]]="",1,0)</f>
        <v>0</v>
      </c>
      <c r="E119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94" s="1">
        <f>IF(AND(Veg_Table[[#This Row],[TAT_RESULT]]="ABATE",Veg_Table[[#This Row],[PRESCRIP]]="NW_No Work"),1,0)</f>
        <v>0</v>
      </c>
      <c r="G1194" s="1">
        <f>IF(OR(Veg_Table[[#This Row],[Prescription R-Scale]]="NA",Veg_Table[[#This Row],[Diameter R-Scale]]="NA"),0,IF(Veg_Table[[#This Row],[Diameter R-Scale]]&lt;&gt;Veg_Table[[#This Row],[Prescription R-Scale]],1,0))</f>
        <v>0</v>
      </c>
      <c r="H1194" s="1">
        <f>IF(OR(AND(Veg_Table[[#This Row],[PRESCRIP]]="BC_Br Rmv", Veg_Table[[#This Row],[WOOD_MAN]]&lt;&gt;"Not Needed"),AND(Veg_Table[[#This Row],[PRESCRIP]]="BCS_Br Rmv+Trt", Veg_Table[[#This Row],[WOOD_MAN]]&lt;&gt;"Not Needed")),1,0)</f>
        <v>0</v>
      </c>
      <c r="I1194" s="1">
        <f ca="1">IF(AND(Veg_Table[[#This Row],[Prescription_Changed]]="Yes",Veg_Table[[#This Row],[TAT_RESULT]]=""),1,0)</f>
        <v>0</v>
      </c>
      <c r="J1194" s="1">
        <f ca="1">SUM(Veg_Table[[#This Row],[Prescription and Status do not match]:[Prescription_Edited_And_TAT_Is_Blank]])</f>
        <v>0</v>
      </c>
      <c r="K1194" s="1">
        <f ca="1">IF(Veg_Table[[#This Row],[Sum of Errors]]&gt;0,1,0)</f>
        <v>0</v>
      </c>
      <c r="L1194" s="1">
        <f>1</f>
        <v>1</v>
      </c>
      <c r="M119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194" s="1">
        <f>IF(OR(MID(Veg_Table[[#This Row],[PRESCRIP]],2,1)="1",MID(Veg_Table[[#This Row],[PRESCRIP]],2,1)="2",MID(Veg_Table[[#This Row],[PRESCRIP]],2,1)="3",MID(Veg_Table[[#This Row],[PRESCRIP]],2,1)="4"),_xlfn.NUMBERVALUE(MID(Veg_Table[[#This Row],[PRESCRIP]],2,1)),"NA")</f>
        <v>3</v>
      </c>
      <c r="O1194" s="1">
        <f>WEEKNUM(Veg_Table[[#This Row],[EVM_LAST_EDITED_Day]],2)</f>
        <v>20</v>
      </c>
      <c r="P1194" s="25">
        <f>IFERROR(DATE(YEAR(Veg_Table[[#This Row],[EVM_LAST_EDITED2]]),MONTH(Veg_Table[[#This Row],[EVM_LAST_EDITED2]]),DAY(Veg_Table[[#This Row],[EVM_LAST_EDITED2]])),DATE(2019,1,1))</f>
        <v>43964</v>
      </c>
      <c r="Q1194" s="3">
        <f>VALUE(SUBSTITUTE(Veg_Table[[#This Row],[EVM_LAST_EDITED]],",",""))</f>
        <v>43964.607726990696</v>
      </c>
      <c r="R1194" s="1" t="str">
        <f>_xlfn.IFNA(IF(Veg_Table[[#This Row],[EVM_LAST_EDITOR]]="","zBlank EVM Last Editor",VLOOKUP(Veg_Table[[#This Row],[EVM_LAST_EDITOR]],Roster_Table[#All],4,FALSE)),"zAWRR Not in Roster")</f>
        <v>zAWRR Not in Roster</v>
      </c>
      <c r="S1194" s="1" t="str">
        <f>_xlfn.IFNA(IF(Veg_Table[[#This Row],[EVM_LAST_EDITOR]]="","zBlank EVM Last Editor",VLOOKUP(Veg_Table[[#This Row],[EVM_LAST_EDITOR]],Roster_Table[#All],16,FALSE)),"zCompany_AWRR not in Roster")</f>
        <v>zCompany_AWRR not in Roster</v>
      </c>
      <c r="T1194" s="2">
        <f>IFERROR(DATE(YEAR(Veg_Table[[#This Row],[Created2]]),MONTH(Veg_Table[[#This Row],[Created2]]),DAY(Veg_Table[[#This Row],[Created2]])),DATE(2019,1,1))</f>
        <v>43908</v>
      </c>
      <c r="U1194" s="3">
        <f>VALUE(SUBSTITUTE(Veg_Table[[#This Row],[Created]],",",""))</f>
        <v>43908.594004629602</v>
      </c>
      <c r="V1194" s="3" t="str">
        <f ca="1">IFERROR(_xlfn.IFNA(CELL("contents",INDIRECT(_xlfn.CONCAT("Veg_Table_Production_Data!",ADDRESS(MATCH(_xlfn.MAXIFS(#REF!,#REF!,"="&amp;Veg_Table[[#This Row],[AUTO_ID]],#REF!,"&lt;"&amp;Veg_Table[[#This Row],[EVM_LAST_EDITED_Day]]),#REF!,0),COLUMN(#REF!),4,1,)))),""),"")</f>
        <v/>
      </c>
      <c r="W1194" s="3" t="str">
        <f ca="1">IF(Veg_Table[[#This Row],[Previous_Prescription]]="","No",IF(Veg_Table[[#This Row],[Previous_Prescription]]=Veg_Table[[#This Row],[PRESCRIP]],"No","Yes"))</f>
        <v>No</v>
      </c>
      <c r="X1194" s="3" t="str">
        <f>IF(Veg_Table[[#This Row],[EVM_LAST_EDITED_Day]]=Veg_Table[[#This Row],[Created_Day]],"New","Old")</f>
        <v>Old</v>
      </c>
      <c r="Y1194" s="1">
        <f>IFERROR(IF(FIND("delete",LOWER(Veg_Table[[#This Row],[PI_COMMENTS]]))&gt;=1,1,0),0)</f>
        <v>0</v>
      </c>
      <c r="Z1194" s="1" t="str">
        <f>_xlfn.IFNA(IF(Veg_Table[[#This Row],[EVM_LAST_EDITOR]]="","Yes",VLOOKUP(Veg_Table[[#This Row],[EVM_LAST_EDITOR]],Roster_Table[#All],15,FALSE)),"Yes")</f>
        <v>Yes</v>
      </c>
      <c r="AA119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94" s="1" t="str">
        <f>_xlfn.IFNA(VLOOKUP(Veg_Table[[#This Row],[EVM_LAST_EDITOR]],Roster_Table[#All],3,FALSE),"zAWRR Not in Roster")</f>
        <v>zAWRR Not in Roster</v>
      </c>
      <c r="AC1194" s="1" t="str">
        <f>_xlfn.IFNA(VLOOKUP(Veg_Table[[#This Row],[EVM_LAST_EDITOR]],Roster_Table[#All],2,FALSE),"zAWRR Not in Roster")</f>
        <v>zAWRR Not in Roster</v>
      </c>
      <c r="AD1194" s="1" t="str">
        <f>IF(_xlfn.CONCAT(Veg_Table[[#This Row],[First_Name]]," ",Veg_Table[[#This Row],[Last_Name]])="zAWRR Not in Roster zAWRR Not in Roster","zAWRR Not in Roster",_xlfn.CONCAT(Veg_Table[[#This Row],[First_Name]]," ",Veg_Table[[#This Row],[Last_Name]]))</f>
        <v>zAWRR Not in Roster</v>
      </c>
      <c r="AE1194">
        <v>2934437</v>
      </c>
      <c r="AF1194" t="s">
        <v>1122</v>
      </c>
      <c r="AG1194" t="s">
        <v>30</v>
      </c>
      <c r="AH1194" t="s">
        <v>1092</v>
      </c>
      <c r="AI1194" t="s">
        <v>1089</v>
      </c>
      <c r="AJ1194" t="s">
        <v>820</v>
      </c>
      <c r="AL1194" t="s">
        <v>371</v>
      </c>
      <c r="AM1194" t="s">
        <v>38</v>
      </c>
      <c r="AN1194" t="s">
        <v>25</v>
      </c>
      <c r="AO1194" t="s">
        <v>25</v>
      </c>
      <c r="AP1194">
        <v>24</v>
      </c>
      <c r="AQ1194">
        <v>117</v>
      </c>
      <c r="AR1194" t="s">
        <v>514</v>
      </c>
      <c r="AS1194" t="s">
        <v>51</v>
      </c>
      <c r="AT1194" t="s">
        <v>515</v>
      </c>
      <c r="AV1194" t="s">
        <v>512</v>
      </c>
      <c r="AW1194" t="s">
        <v>1123</v>
      </c>
      <c r="AX1194" t="s">
        <v>534</v>
      </c>
      <c r="AZ1194">
        <v>5746657</v>
      </c>
      <c r="BA1194" t="s">
        <v>51</v>
      </c>
      <c r="BB1194" s="4">
        <v>43964.607613402775</v>
      </c>
      <c r="BD1194" t="s">
        <v>29</v>
      </c>
      <c r="BE1194" t="s">
        <v>25</v>
      </c>
      <c r="BF1194" t="s">
        <v>513</v>
      </c>
      <c r="BG1194" t="s">
        <v>534</v>
      </c>
      <c r="BI1194" s="3">
        <v>43966.574341643522</v>
      </c>
      <c r="BJ1194" t="s">
        <v>417</v>
      </c>
      <c r="BK1194" s="30" t="s">
        <v>821</v>
      </c>
      <c r="BL1194" s="3">
        <v>43964.60772699074</v>
      </c>
      <c r="BM1194" t="s">
        <v>31</v>
      </c>
      <c r="BN1194" t="s">
        <v>32</v>
      </c>
      <c r="BP1194" t="s">
        <v>1093</v>
      </c>
      <c r="BQ1194" t="s">
        <v>826</v>
      </c>
      <c r="BR1194" t="s">
        <v>28</v>
      </c>
      <c r="BS1194" t="s">
        <v>28</v>
      </c>
      <c r="BT1194" t="s">
        <v>384</v>
      </c>
      <c r="BU1194" s="3">
        <v>43908.594004629631</v>
      </c>
      <c r="BV1194" t="s">
        <v>821</v>
      </c>
      <c r="BW1194" s="3">
        <v>43966.574372199073</v>
      </c>
      <c r="BX1194" t="s">
        <v>1124</v>
      </c>
      <c r="CG1194"/>
      <c r="CH1194"/>
      <c r="CI1194"/>
      <c r="CY1194"/>
      <c r="DA1194"/>
      <c r="DF1194"/>
    </row>
    <row r="1195" spans="1:110" x14ac:dyDescent="0.25">
      <c r="A1195" s="1">
        <f>IF(Veg_Table[[#This Row],[VP_STATUS]]="Hold",0,IF(OR(AND(Veg_Table[[#This Row],[PRESCRIP]]="NW_No Work",Veg_Table[[#This Row],[VP_STATUS]]&lt;&gt;"No Work Required Under EVM"),AND(Veg_Table[[#This Row],[VP_STATUS]]="No Work Required Under EVM",Veg_Table[[#This Row],[PRESCRIP]]&lt;&gt;"NW_No Work")),1,0))</f>
        <v>0</v>
      </c>
      <c r="B1195" s="1">
        <f>IF(Veg_Table[[#This Row],[SPECIES]]="",1,0)</f>
        <v>0</v>
      </c>
      <c r="C1195" s="1">
        <f>IF(Veg_Table[[#This Row],[DIAMETER]]="",1,0)</f>
        <v>0</v>
      </c>
      <c r="D1195" s="1">
        <f>IF(Veg_Table[[#This Row],[HEIGHT]]="",1,0)</f>
        <v>0</v>
      </c>
      <c r="E119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95" s="1">
        <f>IF(AND(Veg_Table[[#This Row],[TAT_RESULT]]="ABATE",Veg_Table[[#This Row],[PRESCRIP]]="NW_No Work"),1,0)</f>
        <v>0</v>
      </c>
      <c r="G1195" s="1">
        <f>IF(OR(Veg_Table[[#This Row],[Prescription R-Scale]]="NA",Veg_Table[[#This Row],[Diameter R-Scale]]="NA"),0,IF(Veg_Table[[#This Row],[Diameter R-Scale]]&lt;&gt;Veg_Table[[#This Row],[Prescription R-Scale]],1,0))</f>
        <v>0</v>
      </c>
      <c r="H1195" s="1">
        <f>IF(OR(AND(Veg_Table[[#This Row],[PRESCRIP]]="BC_Br Rmv", Veg_Table[[#This Row],[WOOD_MAN]]&lt;&gt;"Not Needed"),AND(Veg_Table[[#This Row],[PRESCRIP]]="BCS_Br Rmv+Trt", Veg_Table[[#This Row],[WOOD_MAN]]&lt;&gt;"Not Needed")),1,0)</f>
        <v>0</v>
      </c>
      <c r="I1195" s="1">
        <f ca="1">IF(AND(Veg_Table[[#This Row],[Prescription_Changed]]="Yes",Veg_Table[[#This Row],[TAT_RESULT]]=""),1,0)</f>
        <v>0</v>
      </c>
      <c r="J1195" s="1">
        <f ca="1">SUM(Veg_Table[[#This Row],[Prescription and Status do not match]:[Prescription_Edited_And_TAT_Is_Blank]])</f>
        <v>0</v>
      </c>
      <c r="K1195" s="1">
        <f ca="1">IF(Veg_Table[[#This Row],[Sum of Errors]]&gt;0,1,0)</f>
        <v>0</v>
      </c>
      <c r="L1195" s="1">
        <f>1</f>
        <v>1</v>
      </c>
      <c r="M119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195" s="1">
        <f>IF(OR(MID(Veg_Table[[#This Row],[PRESCRIP]],2,1)="1",MID(Veg_Table[[#This Row],[PRESCRIP]],2,1)="2",MID(Veg_Table[[#This Row],[PRESCRIP]],2,1)="3",MID(Veg_Table[[#This Row],[PRESCRIP]],2,1)="4"),_xlfn.NUMBERVALUE(MID(Veg_Table[[#This Row],[PRESCRIP]],2,1)),"NA")</f>
        <v>1</v>
      </c>
      <c r="O1195" s="1">
        <f>WEEKNUM(Veg_Table[[#This Row],[EVM_LAST_EDITED_Day]],2)</f>
        <v>20</v>
      </c>
      <c r="P1195" s="25">
        <f>IFERROR(DATE(YEAR(Veg_Table[[#This Row],[EVM_LAST_EDITED2]]),MONTH(Veg_Table[[#This Row],[EVM_LAST_EDITED2]]),DAY(Veg_Table[[#This Row],[EVM_LAST_EDITED2]])),DATE(2019,1,1))</f>
        <v>43964</v>
      </c>
      <c r="Q1195" s="3">
        <f>VALUE(SUBSTITUTE(Veg_Table[[#This Row],[EVM_LAST_EDITED]],",",""))</f>
        <v>43964.608310185198</v>
      </c>
      <c r="R1195" s="1" t="str">
        <f>_xlfn.IFNA(IF(Veg_Table[[#This Row],[EVM_LAST_EDITOR]]="","zBlank EVM Last Editor",VLOOKUP(Veg_Table[[#This Row],[EVM_LAST_EDITOR]],Roster_Table[#All],4,FALSE)),"zAWRR Not in Roster")</f>
        <v>MGE</v>
      </c>
      <c r="S1195" s="1" t="str">
        <f>_xlfn.IFNA(IF(Veg_Table[[#This Row],[EVM_LAST_EDITOR]]="","zBlank EVM Last Editor",VLOOKUP(Veg_Table[[#This Row],[EVM_LAST_EDITOR]],Roster_Table[#All],16,FALSE)),"zCompany_AWRR not in Roster")</f>
        <v>MGE_Mountain G Enterprises</v>
      </c>
      <c r="T1195" s="2">
        <f>IFERROR(DATE(YEAR(Veg_Table[[#This Row],[Created2]]),MONTH(Veg_Table[[#This Row],[Created2]]),DAY(Veg_Table[[#This Row],[Created2]])),DATE(2019,1,1))</f>
        <v>43964</v>
      </c>
      <c r="U1195" s="3">
        <f>VALUE(SUBSTITUTE(Veg_Table[[#This Row],[Created]],",",""))</f>
        <v>43964.608310185198</v>
      </c>
      <c r="V1195" s="3" t="str">
        <f ca="1">IFERROR(_xlfn.IFNA(CELL("contents",INDIRECT(_xlfn.CONCAT("Veg_Table_Production_Data!",ADDRESS(MATCH(_xlfn.MAXIFS(#REF!,#REF!,"="&amp;Veg_Table[[#This Row],[AUTO_ID]],#REF!,"&lt;"&amp;Veg_Table[[#This Row],[EVM_LAST_EDITED_Day]]),#REF!,0),COLUMN(#REF!),4,1,)))),""),"")</f>
        <v/>
      </c>
      <c r="W1195" s="3" t="str">
        <f ca="1">IF(Veg_Table[[#This Row],[Previous_Prescription]]="","No",IF(Veg_Table[[#This Row],[Previous_Prescription]]=Veg_Table[[#This Row],[PRESCRIP]],"No","Yes"))</f>
        <v>No</v>
      </c>
      <c r="X1195" s="3" t="str">
        <f>IF(Veg_Table[[#This Row],[EVM_LAST_EDITED_Day]]=Veg_Table[[#This Row],[Created_Day]],"New","Old")</f>
        <v>New</v>
      </c>
      <c r="Y1195" s="1">
        <f>IFERROR(IF(FIND("delete",LOWER(Veg_Table[[#This Row],[PI_COMMENTS]]))&gt;=1,1,0),0)</f>
        <v>0</v>
      </c>
      <c r="Z1195" s="1" t="str">
        <f>_xlfn.IFNA(IF(Veg_Table[[#This Row],[EVM_LAST_EDITOR]]="","Yes",VLOOKUP(Veg_Table[[#This Row],[EVM_LAST_EDITOR]],Roster_Table[#All],15,FALSE)),"Yes")</f>
        <v>Yes</v>
      </c>
      <c r="AA119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95" s="1" t="str">
        <f>_xlfn.IFNA(VLOOKUP(Veg_Table[[#This Row],[EVM_LAST_EDITOR]],Roster_Table[#All],3,FALSE),"zAWRR Not in Roster")</f>
        <v>Tyler</v>
      </c>
      <c r="AC1195" s="1" t="str">
        <f>_xlfn.IFNA(VLOOKUP(Veg_Table[[#This Row],[EVM_LAST_EDITOR]],Roster_Table[#All],2,FALSE),"zAWRR Not in Roster")</f>
        <v>Rey</v>
      </c>
      <c r="AD1195" s="1" t="str">
        <f>IF(_xlfn.CONCAT(Veg_Table[[#This Row],[First_Name]]," ",Veg_Table[[#This Row],[Last_Name]])="zAWRR Not in Roster zAWRR Not in Roster","zAWRR Not in Roster",_xlfn.CONCAT(Veg_Table[[#This Row],[First_Name]]," ",Veg_Table[[#This Row],[Last_Name]]))</f>
        <v>Tyler Rey</v>
      </c>
      <c r="AE1195">
        <v>3225878</v>
      </c>
      <c r="AF1195" t="s">
        <v>5980</v>
      </c>
      <c r="AG1195" t="s">
        <v>93</v>
      </c>
      <c r="AH1195" t="s">
        <v>1823</v>
      </c>
      <c r="AI1195" t="s">
        <v>1550</v>
      </c>
      <c r="AJ1195" t="s">
        <v>36</v>
      </c>
      <c r="AL1195" t="s">
        <v>22</v>
      </c>
      <c r="AM1195" t="s">
        <v>40</v>
      </c>
      <c r="AN1195" t="s">
        <v>25</v>
      </c>
      <c r="AO1195" t="s">
        <v>25</v>
      </c>
      <c r="AP1195">
        <v>7</v>
      </c>
      <c r="AQ1195">
        <v>48</v>
      </c>
      <c r="AR1195" t="s">
        <v>511</v>
      </c>
      <c r="AS1195" t="s">
        <v>45</v>
      </c>
      <c r="AT1195" t="s">
        <v>515</v>
      </c>
      <c r="AV1195" t="s">
        <v>512</v>
      </c>
      <c r="AW1195" t="s">
        <v>5354</v>
      </c>
      <c r="AZ1195"/>
      <c r="BB1195" s="4"/>
      <c r="BD1195" t="s">
        <v>29</v>
      </c>
      <c r="BE1195" t="s">
        <v>25</v>
      </c>
      <c r="BF1195" t="s">
        <v>513</v>
      </c>
      <c r="BI1195" s="3"/>
      <c r="BJ1195" t="s">
        <v>1501</v>
      </c>
      <c r="BK1195" s="30" t="s">
        <v>166</v>
      </c>
      <c r="BL1195" s="3">
        <v>43964.608310185184</v>
      </c>
      <c r="BM1195" t="s">
        <v>31</v>
      </c>
      <c r="BN1195" t="s">
        <v>32</v>
      </c>
      <c r="BP1195" t="s">
        <v>1824</v>
      </c>
      <c r="BQ1195" t="s">
        <v>1025</v>
      </c>
      <c r="BR1195" t="s">
        <v>28</v>
      </c>
      <c r="BS1195" t="s">
        <v>28</v>
      </c>
      <c r="BT1195" t="s">
        <v>166</v>
      </c>
      <c r="BU1195" s="3">
        <v>43964.608310185184</v>
      </c>
      <c r="BV1195" t="s">
        <v>803</v>
      </c>
      <c r="BW1195" s="3">
        <v>43964.682763356483</v>
      </c>
      <c r="BX1195" t="s">
        <v>5355</v>
      </c>
      <c r="CG1195"/>
      <c r="CH1195"/>
      <c r="CI1195"/>
      <c r="CY1195"/>
      <c r="DA1195"/>
      <c r="DF1195"/>
    </row>
    <row r="1196" spans="1:110" x14ac:dyDescent="0.25">
      <c r="A1196" s="1">
        <f>IF(Veg_Table[[#This Row],[VP_STATUS]]="Hold",0,IF(OR(AND(Veg_Table[[#This Row],[PRESCRIP]]="NW_No Work",Veg_Table[[#This Row],[VP_STATUS]]&lt;&gt;"No Work Required Under EVM"),AND(Veg_Table[[#This Row],[VP_STATUS]]="No Work Required Under EVM",Veg_Table[[#This Row],[PRESCRIP]]&lt;&gt;"NW_No Work")),1,0))</f>
        <v>0</v>
      </c>
      <c r="B1196" s="1">
        <f>IF(Veg_Table[[#This Row],[SPECIES]]="",1,0)</f>
        <v>0</v>
      </c>
      <c r="C1196" s="1">
        <f>IF(Veg_Table[[#This Row],[DIAMETER]]="",1,0)</f>
        <v>0</v>
      </c>
      <c r="D1196" s="1">
        <f>IF(Veg_Table[[#This Row],[HEIGHT]]="",1,0)</f>
        <v>0</v>
      </c>
      <c r="E119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96" s="1">
        <f>IF(AND(Veg_Table[[#This Row],[TAT_RESULT]]="ABATE",Veg_Table[[#This Row],[PRESCRIP]]="NW_No Work"),1,0)</f>
        <v>0</v>
      </c>
      <c r="G1196" s="1">
        <f>IF(OR(Veg_Table[[#This Row],[Prescription R-Scale]]="NA",Veg_Table[[#This Row],[Diameter R-Scale]]="NA"),0,IF(Veg_Table[[#This Row],[Diameter R-Scale]]&lt;&gt;Veg_Table[[#This Row],[Prescription R-Scale]],1,0))</f>
        <v>0</v>
      </c>
      <c r="H1196" s="1">
        <f>IF(OR(AND(Veg_Table[[#This Row],[PRESCRIP]]="BC_Br Rmv", Veg_Table[[#This Row],[WOOD_MAN]]&lt;&gt;"Not Needed"),AND(Veg_Table[[#This Row],[PRESCRIP]]="BCS_Br Rmv+Trt", Veg_Table[[#This Row],[WOOD_MAN]]&lt;&gt;"Not Needed")),1,0)</f>
        <v>0</v>
      </c>
      <c r="I1196" s="1">
        <f ca="1">IF(AND(Veg_Table[[#This Row],[Prescription_Changed]]="Yes",Veg_Table[[#This Row],[TAT_RESULT]]=""),1,0)</f>
        <v>0</v>
      </c>
      <c r="J1196" s="1">
        <f ca="1">SUM(Veg_Table[[#This Row],[Prescription and Status do not match]:[Prescription_Edited_And_TAT_Is_Blank]])</f>
        <v>0</v>
      </c>
      <c r="K1196" s="1">
        <f ca="1">IF(Veg_Table[[#This Row],[Sum of Errors]]&gt;0,1,0)</f>
        <v>0</v>
      </c>
      <c r="L1196" s="1">
        <f>1</f>
        <v>1</v>
      </c>
      <c r="M119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1196" s="1" t="str">
        <f>IF(OR(MID(Veg_Table[[#This Row],[PRESCRIP]],2,1)="1",MID(Veg_Table[[#This Row],[PRESCRIP]],2,1)="2",MID(Veg_Table[[#This Row],[PRESCRIP]],2,1)="3",MID(Veg_Table[[#This Row],[PRESCRIP]],2,1)="4"),_xlfn.NUMBERVALUE(MID(Veg_Table[[#This Row],[PRESCRIP]],2,1)),"NA")</f>
        <v>NA</v>
      </c>
      <c r="O1196" s="1">
        <f>WEEKNUM(Veg_Table[[#This Row],[EVM_LAST_EDITED_Day]],2)</f>
        <v>20</v>
      </c>
      <c r="P1196" s="25">
        <f>IFERROR(DATE(YEAR(Veg_Table[[#This Row],[EVM_LAST_EDITED2]]),MONTH(Veg_Table[[#This Row],[EVM_LAST_EDITED2]]),DAY(Veg_Table[[#This Row],[EVM_LAST_EDITED2]])),DATE(2019,1,1))</f>
        <v>43964</v>
      </c>
      <c r="Q1196" s="3">
        <f>VALUE(SUBSTITUTE(Veg_Table[[#This Row],[EVM_LAST_EDITED]],",",""))</f>
        <v>43964.6128867593</v>
      </c>
      <c r="R1196" s="1" t="str">
        <f>_xlfn.IFNA(IF(Veg_Table[[#This Row],[EVM_LAST_EDITOR]]="","zBlank EVM Last Editor",VLOOKUP(Veg_Table[[#This Row],[EVM_LAST_EDITOR]],Roster_Table[#All],4,FALSE)),"zAWRR Not in Roster")</f>
        <v>zAWRR Not in Roster</v>
      </c>
      <c r="S1196" s="1" t="str">
        <f>_xlfn.IFNA(IF(Veg_Table[[#This Row],[EVM_LAST_EDITOR]]="","zBlank EVM Last Editor",VLOOKUP(Veg_Table[[#This Row],[EVM_LAST_EDITOR]],Roster_Table[#All],16,FALSE)),"zCompany_AWRR not in Roster")</f>
        <v>zCompany_AWRR not in Roster</v>
      </c>
      <c r="T1196" s="2">
        <f>IFERROR(DATE(YEAR(Veg_Table[[#This Row],[Created2]]),MONTH(Veg_Table[[#This Row],[Created2]]),DAY(Veg_Table[[#This Row],[Created2]])),DATE(2019,1,1))</f>
        <v>43909</v>
      </c>
      <c r="U1196" s="3">
        <f>VALUE(SUBSTITUTE(Veg_Table[[#This Row],[Created]],",",""))</f>
        <v>43909.461192129602</v>
      </c>
      <c r="V1196" s="3" t="str">
        <f ca="1">IFERROR(_xlfn.IFNA(CELL("contents",INDIRECT(_xlfn.CONCAT("Veg_Table_Production_Data!",ADDRESS(MATCH(_xlfn.MAXIFS(#REF!,#REF!,"="&amp;Veg_Table[[#This Row],[AUTO_ID]],#REF!,"&lt;"&amp;Veg_Table[[#This Row],[EVM_LAST_EDITED_Day]]),#REF!,0),COLUMN(#REF!),4,1,)))),""),"")</f>
        <v/>
      </c>
      <c r="W1196" s="3" t="str">
        <f ca="1">IF(Veg_Table[[#This Row],[Previous_Prescription]]="","No",IF(Veg_Table[[#This Row],[Previous_Prescription]]=Veg_Table[[#This Row],[PRESCRIP]],"No","Yes"))</f>
        <v>No</v>
      </c>
      <c r="X1196" s="3" t="str">
        <f>IF(Veg_Table[[#This Row],[EVM_LAST_EDITED_Day]]=Veg_Table[[#This Row],[Created_Day]],"New","Old")</f>
        <v>Old</v>
      </c>
      <c r="Y1196" s="1">
        <f>IFERROR(IF(FIND("delete",LOWER(Veg_Table[[#This Row],[PI_COMMENTS]]))&gt;=1,1,0),0)</f>
        <v>0</v>
      </c>
      <c r="Z1196" s="1" t="str">
        <f>_xlfn.IFNA(IF(Veg_Table[[#This Row],[EVM_LAST_EDITOR]]="","Yes",VLOOKUP(Veg_Table[[#This Row],[EVM_LAST_EDITOR]],Roster_Table[#All],15,FALSE)),"Yes")</f>
        <v>Yes</v>
      </c>
      <c r="AA119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96" s="1" t="str">
        <f>_xlfn.IFNA(VLOOKUP(Veg_Table[[#This Row],[EVM_LAST_EDITOR]],Roster_Table[#All],3,FALSE),"zAWRR Not in Roster")</f>
        <v>zAWRR Not in Roster</v>
      </c>
      <c r="AC1196" s="1" t="str">
        <f>_xlfn.IFNA(VLOOKUP(Veg_Table[[#This Row],[EVM_LAST_EDITOR]],Roster_Table[#All],2,FALSE),"zAWRR Not in Roster")</f>
        <v>zAWRR Not in Roster</v>
      </c>
      <c r="AD1196" s="1" t="str">
        <f>IF(_xlfn.CONCAT(Veg_Table[[#This Row],[First_Name]]," ",Veg_Table[[#This Row],[Last_Name]])="zAWRR Not in Roster zAWRR Not in Roster","zAWRR Not in Roster",_xlfn.CONCAT(Veg_Table[[#This Row],[First_Name]]," ",Veg_Table[[#This Row],[Last_Name]]))</f>
        <v>zAWRR Not in Roster</v>
      </c>
      <c r="AE1196">
        <v>2937149</v>
      </c>
      <c r="AF1196" t="s">
        <v>1496</v>
      </c>
      <c r="AG1196" t="s">
        <v>30</v>
      </c>
      <c r="AH1196" t="s">
        <v>1080</v>
      </c>
      <c r="AI1196" t="s">
        <v>1081</v>
      </c>
      <c r="AJ1196" t="s">
        <v>820</v>
      </c>
      <c r="AL1196" t="s">
        <v>371</v>
      </c>
      <c r="AM1196" t="s">
        <v>40</v>
      </c>
      <c r="AN1196" t="s">
        <v>25</v>
      </c>
      <c r="AO1196" t="s">
        <v>25</v>
      </c>
      <c r="AP1196">
        <v>46</v>
      </c>
      <c r="AQ1196">
        <v>80</v>
      </c>
      <c r="AR1196" t="s">
        <v>514</v>
      </c>
      <c r="AS1196" t="s">
        <v>901</v>
      </c>
      <c r="AT1196" t="s">
        <v>522</v>
      </c>
      <c r="AU1196" t="s">
        <v>25</v>
      </c>
      <c r="AV1196" t="s">
        <v>512</v>
      </c>
      <c r="AW1196" t="s">
        <v>2848</v>
      </c>
      <c r="AX1196" t="s">
        <v>534</v>
      </c>
      <c r="AZ1196">
        <v>5746657</v>
      </c>
      <c r="BA1196" t="s">
        <v>901</v>
      </c>
      <c r="BB1196" s="4">
        <v>43964.612674328702</v>
      </c>
      <c r="BD1196" t="s">
        <v>29</v>
      </c>
      <c r="BI1196" s="3"/>
      <c r="BJ1196" t="s">
        <v>2849</v>
      </c>
      <c r="BK1196" s="30" t="s">
        <v>821</v>
      </c>
      <c r="BL1196" s="3">
        <v>43964.612886759256</v>
      </c>
      <c r="BM1196" t="s">
        <v>31</v>
      </c>
      <c r="BN1196" t="s">
        <v>32</v>
      </c>
      <c r="BO1196" t="s">
        <v>1082</v>
      </c>
      <c r="BQ1196" t="s">
        <v>826</v>
      </c>
      <c r="BR1196" t="s">
        <v>28</v>
      </c>
      <c r="BS1196" t="s">
        <v>28</v>
      </c>
      <c r="BT1196" t="s">
        <v>544</v>
      </c>
      <c r="BU1196" s="3">
        <v>43909.461192129631</v>
      </c>
      <c r="BV1196" t="s">
        <v>803</v>
      </c>
      <c r="BW1196" s="3">
        <v>43964.648349409719</v>
      </c>
      <c r="BX1196" t="s">
        <v>1191</v>
      </c>
      <c r="CG1196"/>
      <c r="CH1196"/>
      <c r="CI1196"/>
      <c r="CY1196"/>
      <c r="DA1196"/>
      <c r="DF1196"/>
    </row>
    <row r="1197" spans="1:110" x14ac:dyDescent="0.25">
      <c r="A1197" s="1">
        <f>IF(Veg_Table[[#This Row],[VP_STATUS]]="Hold",0,IF(OR(AND(Veg_Table[[#This Row],[PRESCRIP]]="NW_No Work",Veg_Table[[#This Row],[VP_STATUS]]&lt;&gt;"No Work Required Under EVM"),AND(Veg_Table[[#This Row],[VP_STATUS]]="No Work Required Under EVM",Veg_Table[[#This Row],[PRESCRIP]]&lt;&gt;"NW_No Work")),1,0))</f>
        <v>0</v>
      </c>
      <c r="B1197" s="1">
        <f>IF(Veg_Table[[#This Row],[SPECIES]]="",1,0)</f>
        <v>0</v>
      </c>
      <c r="C1197" s="1">
        <f>IF(Veg_Table[[#This Row],[DIAMETER]]="",1,0)</f>
        <v>0</v>
      </c>
      <c r="D1197" s="1">
        <f>IF(Veg_Table[[#This Row],[HEIGHT]]="",1,0)</f>
        <v>0</v>
      </c>
      <c r="E119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97" s="1">
        <f>IF(AND(Veg_Table[[#This Row],[TAT_RESULT]]="ABATE",Veg_Table[[#This Row],[PRESCRIP]]="NW_No Work"),1,0)</f>
        <v>0</v>
      </c>
      <c r="G1197" s="1">
        <f>IF(OR(Veg_Table[[#This Row],[Prescription R-Scale]]="NA",Veg_Table[[#This Row],[Diameter R-Scale]]="NA"),0,IF(Veg_Table[[#This Row],[Diameter R-Scale]]&lt;&gt;Veg_Table[[#This Row],[Prescription R-Scale]],1,0))</f>
        <v>0</v>
      </c>
      <c r="H1197" s="1">
        <f>IF(OR(AND(Veg_Table[[#This Row],[PRESCRIP]]="BC_Br Rmv", Veg_Table[[#This Row],[WOOD_MAN]]&lt;&gt;"Not Needed"),AND(Veg_Table[[#This Row],[PRESCRIP]]="BCS_Br Rmv+Trt", Veg_Table[[#This Row],[WOOD_MAN]]&lt;&gt;"Not Needed")),1,0)</f>
        <v>0</v>
      </c>
      <c r="I1197" s="1">
        <f ca="1">IF(AND(Veg_Table[[#This Row],[Prescription_Changed]]="Yes",Veg_Table[[#This Row],[TAT_RESULT]]=""),1,0)</f>
        <v>0</v>
      </c>
      <c r="J1197" s="1">
        <f ca="1">SUM(Veg_Table[[#This Row],[Prescription and Status do not match]:[Prescription_Edited_And_TAT_Is_Blank]])</f>
        <v>0</v>
      </c>
      <c r="K1197" s="1">
        <f ca="1">IF(Veg_Table[[#This Row],[Sum of Errors]]&gt;0,1,0)</f>
        <v>0</v>
      </c>
      <c r="L1197" s="1">
        <f>1</f>
        <v>1</v>
      </c>
      <c r="M119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197" s="1">
        <f>IF(OR(MID(Veg_Table[[#This Row],[PRESCRIP]],2,1)="1",MID(Veg_Table[[#This Row],[PRESCRIP]],2,1)="2",MID(Veg_Table[[#This Row],[PRESCRIP]],2,1)="3",MID(Veg_Table[[#This Row],[PRESCRIP]],2,1)="4"),_xlfn.NUMBERVALUE(MID(Veg_Table[[#This Row],[PRESCRIP]],2,1)),"NA")</f>
        <v>2</v>
      </c>
      <c r="O1197" s="1">
        <f>WEEKNUM(Veg_Table[[#This Row],[EVM_LAST_EDITED_Day]],2)</f>
        <v>20</v>
      </c>
      <c r="P1197" s="25">
        <f>IFERROR(DATE(YEAR(Veg_Table[[#This Row],[EVM_LAST_EDITED2]]),MONTH(Veg_Table[[#This Row],[EVM_LAST_EDITED2]]),DAY(Veg_Table[[#This Row],[EVM_LAST_EDITED2]])),DATE(2019,1,1))</f>
        <v>43964</v>
      </c>
      <c r="Q1197" s="3">
        <f>VALUE(SUBSTITUTE(Veg_Table[[#This Row],[EVM_LAST_EDITED]],",",""))</f>
        <v>43964.613244953704</v>
      </c>
      <c r="R1197" s="1" t="str">
        <f>_xlfn.IFNA(IF(Veg_Table[[#This Row],[EVM_LAST_EDITOR]]="","zBlank EVM Last Editor",VLOOKUP(Veg_Table[[#This Row],[EVM_LAST_EDITOR]],Roster_Table[#All],4,FALSE)),"zAWRR Not in Roster")</f>
        <v>MFE</v>
      </c>
      <c r="S1197" s="1" t="str">
        <f>_xlfn.IFNA(IF(Veg_Table[[#This Row],[EVM_LAST_EDITOR]]="","zBlank EVM Last Editor",VLOOKUP(Veg_Table[[#This Row],[EVM_LAST_EDITOR]],Roster_Table[#All],16,FALSE)),"zCompany_AWRR not in Roster")</f>
        <v>Not in Sierra Roster</v>
      </c>
      <c r="T1197" s="2">
        <f>IFERROR(DATE(YEAR(Veg_Table[[#This Row],[Created2]]),MONTH(Veg_Table[[#This Row],[Created2]]),DAY(Veg_Table[[#This Row],[Created2]])),DATE(2019,1,1))</f>
        <v>43950</v>
      </c>
      <c r="U1197" s="3">
        <f>VALUE(SUBSTITUTE(Veg_Table[[#This Row],[Created]],",",""))</f>
        <v>43950.544687499998</v>
      </c>
      <c r="V1197" s="3" t="str">
        <f ca="1">IFERROR(_xlfn.IFNA(CELL("contents",INDIRECT(_xlfn.CONCAT("Veg_Table_Production_Data!",ADDRESS(MATCH(_xlfn.MAXIFS(#REF!,#REF!,"="&amp;Veg_Table[[#This Row],[AUTO_ID]],#REF!,"&lt;"&amp;Veg_Table[[#This Row],[EVM_LAST_EDITED_Day]]),#REF!,0),COLUMN(#REF!),4,1,)))),""),"")</f>
        <v/>
      </c>
      <c r="W1197" s="3" t="str">
        <f ca="1">IF(Veg_Table[[#This Row],[Previous_Prescription]]="","No",IF(Veg_Table[[#This Row],[Previous_Prescription]]=Veg_Table[[#This Row],[PRESCRIP]],"No","Yes"))</f>
        <v>No</v>
      </c>
      <c r="X1197" s="3" t="str">
        <f>IF(Veg_Table[[#This Row],[EVM_LAST_EDITED_Day]]=Veg_Table[[#This Row],[Created_Day]],"New","Old")</f>
        <v>Old</v>
      </c>
      <c r="Y1197" s="1">
        <f>IFERROR(IF(FIND("delete",LOWER(Veg_Table[[#This Row],[PI_COMMENTS]]))&gt;=1,1,0),0)</f>
        <v>0</v>
      </c>
      <c r="Z1197" s="1" t="str">
        <f>_xlfn.IFNA(IF(Veg_Table[[#This Row],[EVM_LAST_EDITOR]]="","Yes",VLOOKUP(Veg_Table[[#This Row],[EVM_LAST_EDITOR]],Roster_Table[#All],15,FALSE)),"Yes")</f>
        <v>No</v>
      </c>
      <c r="AA119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97" s="1" t="str">
        <f>_xlfn.IFNA(VLOOKUP(Veg_Table[[#This Row],[EVM_LAST_EDITOR]],Roster_Table[#All],3,FALSE),"zAWRR Not in Roster")</f>
        <v>Thomas</v>
      </c>
      <c r="AC1197" s="1" t="str">
        <f>_xlfn.IFNA(VLOOKUP(Veg_Table[[#This Row],[EVM_LAST_EDITOR]],Roster_Table[#All],2,FALSE),"zAWRR Not in Roster")</f>
        <v>James</v>
      </c>
      <c r="AD1197" s="1" t="str">
        <f>IF(_xlfn.CONCAT(Veg_Table[[#This Row],[First_Name]]," ",Veg_Table[[#This Row],[Last_Name]])="zAWRR Not in Roster zAWRR Not in Roster","zAWRR Not in Roster",_xlfn.CONCAT(Veg_Table[[#This Row],[First_Name]]," ",Veg_Table[[#This Row],[Last_Name]]))</f>
        <v>Thomas James</v>
      </c>
      <c r="AE1197">
        <v>3148388</v>
      </c>
      <c r="AF1197" t="s">
        <v>3707</v>
      </c>
      <c r="AG1197" t="s">
        <v>30</v>
      </c>
      <c r="AH1197" t="s">
        <v>2081</v>
      </c>
      <c r="AI1197" t="s">
        <v>2272</v>
      </c>
      <c r="AJ1197" t="s">
        <v>820</v>
      </c>
      <c r="AL1197" t="s">
        <v>830</v>
      </c>
      <c r="AM1197" t="s">
        <v>38</v>
      </c>
      <c r="AN1197" t="s">
        <v>25</v>
      </c>
      <c r="AO1197" t="s">
        <v>25</v>
      </c>
      <c r="AP1197">
        <v>20</v>
      </c>
      <c r="AQ1197">
        <v>45</v>
      </c>
      <c r="AR1197" t="s">
        <v>511</v>
      </c>
      <c r="AS1197" t="s">
        <v>530</v>
      </c>
      <c r="AT1197" t="s">
        <v>515</v>
      </c>
      <c r="AU1197" t="s">
        <v>25</v>
      </c>
      <c r="AV1197" t="s">
        <v>512</v>
      </c>
      <c r="AW1197" t="s">
        <v>5013</v>
      </c>
      <c r="AX1197" t="s">
        <v>825</v>
      </c>
      <c r="AY1197" t="s">
        <v>825</v>
      </c>
      <c r="AZ1197">
        <v>5807646</v>
      </c>
      <c r="BA1197" t="s">
        <v>530</v>
      </c>
      <c r="BB1197" s="4">
        <v>43964.61316414352</v>
      </c>
      <c r="BC1197" t="s">
        <v>837</v>
      </c>
      <c r="BD1197" t="s">
        <v>29</v>
      </c>
      <c r="BI1197" s="3"/>
      <c r="BJ1197" t="s">
        <v>417</v>
      </c>
      <c r="BK1197" s="30" t="s">
        <v>694</v>
      </c>
      <c r="BL1197" s="3">
        <v>43964.613244953704</v>
      </c>
      <c r="BM1197" t="s">
        <v>31</v>
      </c>
      <c r="BN1197" t="s">
        <v>32</v>
      </c>
      <c r="BO1197" t="s">
        <v>2083</v>
      </c>
      <c r="BQ1197" t="s">
        <v>826</v>
      </c>
      <c r="BR1197" t="s">
        <v>28</v>
      </c>
      <c r="BS1197" t="s">
        <v>28</v>
      </c>
      <c r="BT1197" t="s">
        <v>527</v>
      </c>
      <c r="BU1197" s="3">
        <v>43950.544687499998</v>
      </c>
      <c r="BV1197" t="s">
        <v>803</v>
      </c>
      <c r="BW1197" s="3">
        <v>43964.648420949074</v>
      </c>
      <c r="BX1197" t="s">
        <v>3490</v>
      </c>
      <c r="CG1197"/>
      <c r="CH1197"/>
      <c r="CI1197"/>
      <c r="CY1197"/>
      <c r="DA1197"/>
      <c r="DF1197"/>
    </row>
    <row r="1198" spans="1:110" x14ac:dyDescent="0.25">
      <c r="A1198" s="1">
        <f>IF(Veg_Table[[#This Row],[VP_STATUS]]="Hold",0,IF(OR(AND(Veg_Table[[#This Row],[PRESCRIP]]="NW_No Work",Veg_Table[[#This Row],[VP_STATUS]]&lt;&gt;"No Work Required Under EVM"),AND(Veg_Table[[#This Row],[VP_STATUS]]="No Work Required Under EVM",Veg_Table[[#This Row],[PRESCRIP]]&lt;&gt;"NW_No Work")),1,0))</f>
        <v>0</v>
      </c>
      <c r="B1198" s="1">
        <f>IF(Veg_Table[[#This Row],[SPECIES]]="",1,0)</f>
        <v>0</v>
      </c>
      <c r="C1198" s="1">
        <f>IF(Veg_Table[[#This Row],[DIAMETER]]="",1,0)</f>
        <v>0</v>
      </c>
      <c r="D1198" s="1">
        <f>IF(Veg_Table[[#This Row],[HEIGHT]]="",1,0)</f>
        <v>0</v>
      </c>
      <c r="E119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98" s="1">
        <f>IF(AND(Veg_Table[[#This Row],[TAT_RESULT]]="ABATE",Veg_Table[[#This Row],[PRESCRIP]]="NW_No Work"),1,0)</f>
        <v>0</v>
      </c>
      <c r="G1198" s="1">
        <f>IF(OR(Veg_Table[[#This Row],[Prescription R-Scale]]="NA",Veg_Table[[#This Row],[Diameter R-Scale]]="NA"),0,IF(Veg_Table[[#This Row],[Diameter R-Scale]]&lt;&gt;Veg_Table[[#This Row],[Prescription R-Scale]],1,0))</f>
        <v>0</v>
      </c>
      <c r="H1198" s="1">
        <f>IF(OR(AND(Veg_Table[[#This Row],[PRESCRIP]]="BC_Br Rmv", Veg_Table[[#This Row],[WOOD_MAN]]&lt;&gt;"Not Needed"),AND(Veg_Table[[#This Row],[PRESCRIP]]="BCS_Br Rmv+Trt", Veg_Table[[#This Row],[WOOD_MAN]]&lt;&gt;"Not Needed")),1,0)</f>
        <v>0</v>
      </c>
      <c r="I1198" s="1">
        <f ca="1">IF(AND(Veg_Table[[#This Row],[Prescription_Changed]]="Yes",Veg_Table[[#This Row],[TAT_RESULT]]=""),1,0)</f>
        <v>0</v>
      </c>
      <c r="J1198" s="1">
        <f ca="1">SUM(Veg_Table[[#This Row],[Prescription and Status do not match]:[Prescription_Edited_And_TAT_Is_Blank]])</f>
        <v>0</v>
      </c>
      <c r="K1198" s="1">
        <f ca="1">IF(Veg_Table[[#This Row],[Sum of Errors]]&gt;0,1,0)</f>
        <v>0</v>
      </c>
      <c r="L1198" s="1">
        <f>1</f>
        <v>1</v>
      </c>
      <c r="M119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198" s="1">
        <f>IF(OR(MID(Veg_Table[[#This Row],[PRESCRIP]],2,1)="1",MID(Veg_Table[[#This Row],[PRESCRIP]],2,1)="2",MID(Veg_Table[[#This Row],[PRESCRIP]],2,1)="3",MID(Veg_Table[[#This Row],[PRESCRIP]],2,1)="4"),_xlfn.NUMBERVALUE(MID(Veg_Table[[#This Row],[PRESCRIP]],2,1)),"NA")</f>
        <v>3</v>
      </c>
      <c r="O1198" s="1">
        <f>WEEKNUM(Veg_Table[[#This Row],[EVM_LAST_EDITED_Day]],2)</f>
        <v>20</v>
      </c>
      <c r="P1198" s="25">
        <f>IFERROR(DATE(YEAR(Veg_Table[[#This Row],[EVM_LAST_EDITED2]]),MONTH(Veg_Table[[#This Row],[EVM_LAST_EDITED2]]),DAY(Veg_Table[[#This Row],[EVM_LAST_EDITED2]])),DATE(2019,1,1))</f>
        <v>43964</v>
      </c>
      <c r="Q1198" s="3">
        <f>VALUE(SUBSTITUTE(Veg_Table[[#This Row],[EVM_LAST_EDITED]],",",""))</f>
        <v>43964.614085648202</v>
      </c>
      <c r="R1198" s="1" t="str">
        <f>_xlfn.IFNA(IF(Veg_Table[[#This Row],[EVM_LAST_EDITOR]]="","zBlank EVM Last Editor",VLOOKUP(Veg_Table[[#This Row],[EVM_LAST_EDITOR]],Roster_Table[#All],4,FALSE)),"zAWRR Not in Roster")</f>
        <v>MGE</v>
      </c>
      <c r="S1198" s="1" t="str">
        <f>_xlfn.IFNA(IF(Veg_Table[[#This Row],[EVM_LAST_EDITOR]]="","zBlank EVM Last Editor",VLOOKUP(Veg_Table[[#This Row],[EVM_LAST_EDITOR]],Roster_Table[#All],16,FALSE)),"zCompany_AWRR not in Roster")</f>
        <v>MGE_Mountain G Enterprises</v>
      </c>
      <c r="T1198" s="2">
        <f>IFERROR(DATE(YEAR(Veg_Table[[#This Row],[Created2]]),MONTH(Veg_Table[[#This Row],[Created2]]),DAY(Veg_Table[[#This Row],[Created2]])),DATE(2019,1,1))</f>
        <v>43964</v>
      </c>
      <c r="U1198" s="3">
        <f>VALUE(SUBSTITUTE(Veg_Table[[#This Row],[Created]],",",""))</f>
        <v>43964.604351851798</v>
      </c>
      <c r="V1198" s="3" t="str">
        <f ca="1">IFERROR(_xlfn.IFNA(CELL("contents",INDIRECT(_xlfn.CONCAT("Veg_Table_Production_Data!",ADDRESS(MATCH(_xlfn.MAXIFS(#REF!,#REF!,"="&amp;Veg_Table[[#This Row],[AUTO_ID]],#REF!,"&lt;"&amp;Veg_Table[[#This Row],[EVM_LAST_EDITED_Day]]),#REF!,0),COLUMN(#REF!),4,1,)))),""),"")</f>
        <v/>
      </c>
      <c r="W1198" s="3" t="str">
        <f ca="1">IF(Veg_Table[[#This Row],[Previous_Prescription]]="","No",IF(Veg_Table[[#This Row],[Previous_Prescription]]=Veg_Table[[#This Row],[PRESCRIP]],"No","Yes"))</f>
        <v>No</v>
      </c>
      <c r="X1198" s="3" t="str">
        <f>IF(Veg_Table[[#This Row],[EVM_LAST_EDITED_Day]]=Veg_Table[[#This Row],[Created_Day]],"New","Old")</f>
        <v>New</v>
      </c>
      <c r="Y1198" s="1">
        <f>IFERROR(IF(FIND("delete",LOWER(Veg_Table[[#This Row],[PI_COMMENTS]]))&gt;=1,1,0),0)</f>
        <v>0</v>
      </c>
      <c r="Z1198" s="1" t="str">
        <f>_xlfn.IFNA(IF(Veg_Table[[#This Row],[EVM_LAST_EDITOR]]="","Yes",VLOOKUP(Veg_Table[[#This Row],[EVM_LAST_EDITOR]],Roster_Table[#All],15,FALSE)),"Yes")</f>
        <v>Yes</v>
      </c>
      <c r="AA119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98" s="1" t="str">
        <f>_xlfn.IFNA(VLOOKUP(Veg_Table[[#This Row],[EVM_LAST_EDITOR]],Roster_Table[#All],3,FALSE),"zAWRR Not in Roster")</f>
        <v>Andrew</v>
      </c>
      <c r="AC1198" s="1" t="str">
        <f>_xlfn.IFNA(VLOOKUP(Veg_Table[[#This Row],[EVM_LAST_EDITOR]],Roster_Table[#All],2,FALSE),"zAWRR Not in Roster")</f>
        <v>Withers</v>
      </c>
      <c r="AD1198" s="1" t="str">
        <f>IF(_xlfn.CONCAT(Veg_Table[[#This Row],[First_Name]]," ",Veg_Table[[#This Row],[Last_Name]])="zAWRR Not in Roster zAWRR Not in Roster","zAWRR Not in Roster",_xlfn.CONCAT(Veg_Table[[#This Row],[First_Name]]," ",Veg_Table[[#This Row],[Last_Name]]))</f>
        <v>Andrew Withers</v>
      </c>
      <c r="AE1198">
        <v>3228769</v>
      </c>
      <c r="AF1198" t="s">
        <v>7260</v>
      </c>
      <c r="AG1198" t="s">
        <v>93</v>
      </c>
      <c r="AH1198" t="s">
        <v>5598</v>
      </c>
      <c r="AI1198" t="s">
        <v>4013</v>
      </c>
      <c r="AJ1198" t="s">
        <v>36</v>
      </c>
      <c r="AL1198" t="s">
        <v>22</v>
      </c>
      <c r="AM1198" t="s">
        <v>40</v>
      </c>
      <c r="AN1198" t="s">
        <v>25</v>
      </c>
      <c r="AO1198" t="s">
        <v>25</v>
      </c>
      <c r="AP1198">
        <v>33</v>
      </c>
      <c r="AQ1198">
        <v>65</v>
      </c>
      <c r="AR1198" t="s">
        <v>511</v>
      </c>
      <c r="AS1198" t="s">
        <v>51</v>
      </c>
      <c r="AT1198" t="s">
        <v>522</v>
      </c>
      <c r="AV1198" t="s">
        <v>512</v>
      </c>
      <c r="AW1198" t="s">
        <v>7261</v>
      </c>
      <c r="AZ1198"/>
      <c r="BB1198" s="4"/>
      <c r="BD1198" t="s">
        <v>29</v>
      </c>
      <c r="BE1198" t="s">
        <v>25</v>
      </c>
      <c r="BF1198" t="s">
        <v>513</v>
      </c>
      <c r="BI1198" s="3"/>
      <c r="BJ1198" t="s">
        <v>7262</v>
      </c>
      <c r="BK1198" s="30" t="s">
        <v>176</v>
      </c>
      <c r="BL1198" s="3">
        <v>43964.614085648151</v>
      </c>
      <c r="BM1198" t="s">
        <v>31</v>
      </c>
      <c r="BN1198" t="s">
        <v>32</v>
      </c>
      <c r="BP1198" t="s">
        <v>5600</v>
      </c>
      <c r="BQ1198" t="s">
        <v>1025</v>
      </c>
      <c r="BR1198" t="s">
        <v>28</v>
      </c>
      <c r="BS1198" t="s">
        <v>28</v>
      </c>
      <c r="BT1198" t="s">
        <v>176</v>
      </c>
      <c r="BU1198" s="3">
        <v>43964.604351851849</v>
      </c>
      <c r="BV1198" t="s">
        <v>803</v>
      </c>
      <c r="BW1198" s="3">
        <v>43965.597601655092</v>
      </c>
      <c r="BX1198" t="s">
        <v>7263</v>
      </c>
      <c r="CG1198"/>
      <c r="CH1198"/>
      <c r="CI1198"/>
      <c r="CY1198"/>
      <c r="DA1198"/>
      <c r="DF1198"/>
    </row>
    <row r="1199" spans="1:110" x14ac:dyDescent="0.25">
      <c r="A1199" s="1">
        <f>IF(Veg_Table[[#This Row],[VP_STATUS]]="Hold",0,IF(OR(AND(Veg_Table[[#This Row],[PRESCRIP]]="NW_No Work",Veg_Table[[#This Row],[VP_STATUS]]&lt;&gt;"No Work Required Under EVM"),AND(Veg_Table[[#This Row],[VP_STATUS]]="No Work Required Under EVM",Veg_Table[[#This Row],[PRESCRIP]]&lt;&gt;"NW_No Work")),1,0))</f>
        <v>0</v>
      </c>
      <c r="B1199" s="1">
        <f>IF(Veg_Table[[#This Row],[SPECIES]]="",1,0)</f>
        <v>0</v>
      </c>
      <c r="C1199" s="1">
        <f>IF(Veg_Table[[#This Row],[DIAMETER]]="",1,0)</f>
        <v>0</v>
      </c>
      <c r="D1199" s="1">
        <f>IF(Veg_Table[[#This Row],[HEIGHT]]="",1,0)</f>
        <v>0</v>
      </c>
      <c r="E119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199" s="1">
        <f>IF(AND(Veg_Table[[#This Row],[TAT_RESULT]]="ABATE",Veg_Table[[#This Row],[PRESCRIP]]="NW_No Work"),1,0)</f>
        <v>0</v>
      </c>
      <c r="G1199" s="1">
        <f>IF(OR(Veg_Table[[#This Row],[Prescription R-Scale]]="NA",Veg_Table[[#This Row],[Diameter R-Scale]]="NA"),0,IF(Veg_Table[[#This Row],[Diameter R-Scale]]&lt;&gt;Veg_Table[[#This Row],[Prescription R-Scale]],1,0))</f>
        <v>0</v>
      </c>
      <c r="H1199" s="1">
        <f>IF(OR(AND(Veg_Table[[#This Row],[PRESCRIP]]="BC_Br Rmv", Veg_Table[[#This Row],[WOOD_MAN]]&lt;&gt;"Not Needed"),AND(Veg_Table[[#This Row],[PRESCRIP]]="BCS_Br Rmv+Trt", Veg_Table[[#This Row],[WOOD_MAN]]&lt;&gt;"Not Needed")),1,0)</f>
        <v>0</v>
      </c>
      <c r="I1199" s="1">
        <f ca="1">IF(AND(Veg_Table[[#This Row],[Prescription_Changed]]="Yes",Veg_Table[[#This Row],[TAT_RESULT]]=""),1,0)</f>
        <v>0</v>
      </c>
      <c r="J1199" s="1">
        <f ca="1">SUM(Veg_Table[[#This Row],[Prescription and Status do not match]:[Prescription_Edited_And_TAT_Is_Blank]])</f>
        <v>0</v>
      </c>
      <c r="K1199" s="1">
        <f ca="1">IF(Veg_Table[[#This Row],[Sum of Errors]]&gt;0,1,0)</f>
        <v>0</v>
      </c>
      <c r="L1199" s="1">
        <f>1</f>
        <v>1</v>
      </c>
      <c r="M1199"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199" s="1" t="str">
        <f>IF(OR(MID(Veg_Table[[#This Row],[PRESCRIP]],2,1)="1",MID(Veg_Table[[#This Row],[PRESCRIP]],2,1)="2",MID(Veg_Table[[#This Row],[PRESCRIP]],2,1)="3",MID(Veg_Table[[#This Row],[PRESCRIP]],2,1)="4"),_xlfn.NUMBERVALUE(MID(Veg_Table[[#This Row],[PRESCRIP]],2,1)),"NA")</f>
        <v>NA</v>
      </c>
      <c r="O1199" s="1">
        <f>WEEKNUM(Veg_Table[[#This Row],[EVM_LAST_EDITED_Day]],2)</f>
        <v>20</v>
      </c>
      <c r="P1199" s="25">
        <f>IFERROR(DATE(YEAR(Veg_Table[[#This Row],[EVM_LAST_EDITED2]]),MONTH(Veg_Table[[#This Row],[EVM_LAST_EDITED2]]),DAY(Veg_Table[[#This Row],[EVM_LAST_EDITED2]])),DATE(2019,1,1))</f>
        <v>43964</v>
      </c>
      <c r="Q1199" s="3">
        <f>VALUE(SUBSTITUTE(Veg_Table[[#This Row],[EVM_LAST_EDITED]],",",""))</f>
        <v>43964.614305555602</v>
      </c>
      <c r="R1199" s="1" t="str">
        <f>_xlfn.IFNA(IF(Veg_Table[[#This Row],[EVM_LAST_EDITOR]]="","zBlank EVM Last Editor",VLOOKUP(Veg_Table[[#This Row],[EVM_LAST_EDITOR]],Roster_Table[#All],4,FALSE)),"zAWRR Not in Roster")</f>
        <v>MGE</v>
      </c>
      <c r="S1199" s="1" t="str">
        <f>_xlfn.IFNA(IF(Veg_Table[[#This Row],[EVM_LAST_EDITOR]]="","zBlank EVM Last Editor",VLOOKUP(Veg_Table[[#This Row],[EVM_LAST_EDITOR]],Roster_Table[#All],16,FALSE)),"zCompany_AWRR not in Roster")</f>
        <v>MGE_Mountain G Enterprises</v>
      </c>
      <c r="T1199" s="2">
        <f>IFERROR(DATE(YEAR(Veg_Table[[#This Row],[Created2]]),MONTH(Veg_Table[[#This Row],[Created2]]),DAY(Veg_Table[[#This Row],[Created2]])),DATE(2019,1,1))</f>
        <v>43964</v>
      </c>
      <c r="U1199" s="3">
        <f>VALUE(SUBSTITUTE(Veg_Table[[#This Row],[Created]],",",""))</f>
        <v>43964.599814814799</v>
      </c>
      <c r="V1199" s="3" t="str">
        <f ca="1">IFERROR(_xlfn.IFNA(CELL("contents",INDIRECT(_xlfn.CONCAT("Veg_Table_Production_Data!",ADDRESS(MATCH(_xlfn.MAXIFS(#REF!,#REF!,"="&amp;Veg_Table[[#This Row],[AUTO_ID]],#REF!,"&lt;"&amp;Veg_Table[[#This Row],[EVM_LAST_EDITED_Day]]),#REF!,0),COLUMN(#REF!),4,1,)))),""),"")</f>
        <v/>
      </c>
      <c r="W1199" s="3" t="str">
        <f ca="1">IF(Veg_Table[[#This Row],[Previous_Prescription]]="","No",IF(Veg_Table[[#This Row],[Previous_Prescription]]=Veg_Table[[#This Row],[PRESCRIP]],"No","Yes"))</f>
        <v>No</v>
      </c>
      <c r="X1199" s="3" t="str">
        <f>IF(Veg_Table[[#This Row],[EVM_LAST_EDITED_Day]]=Veg_Table[[#This Row],[Created_Day]],"New","Old")</f>
        <v>New</v>
      </c>
      <c r="Y1199" s="1">
        <f>IFERROR(IF(FIND("delete",LOWER(Veg_Table[[#This Row],[PI_COMMENTS]]))&gt;=1,1,0),0)</f>
        <v>0</v>
      </c>
      <c r="Z1199" s="1" t="str">
        <f>_xlfn.IFNA(IF(Veg_Table[[#This Row],[EVM_LAST_EDITOR]]="","Yes",VLOOKUP(Veg_Table[[#This Row],[EVM_LAST_EDITOR]],Roster_Table[#All],15,FALSE)),"Yes")</f>
        <v>Yes</v>
      </c>
      <c r="AA119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199" s="1" t="str">
        <f>_xlfn.IFNA(VLOOKUP(Veg_Table[[#This Row],[EVM_LAST_EDITOR]],Roster_Table[#All],3,FALSE),"zAWRR Not in Roster")</f>
        <v>Andrew</v>
      </c>
      <c r="AC1199" s="1" t="str">
        <f>_xlfn.IFNA(VLOOKUP(Veg_Table[[#This Row],[EVM_LAST_EDITOR]],Roster_Table[#All],2,FALSE),"zAWRR Not in Roster")</f>
        <v>Withers</v>
      </c>
      <c r="AD1199" s="1" t="str">
        <f>IF(_xlfn.CONCAT(Veg_Table[[#This Row],[First_Name]]," ",Veg_Table[[#This Row],[Last_Name]])="zAWRR Not in Roster zAWRR Not in Roster","zAWRR Not in Roster",_xlfn.CONCAT(Veg_Table[[#This Row],[First_Name]]," ",Veg_Table[[#This Row],[Last_Name]]))</f>
        <v>Andrew Withers</v>
      </c>
      <c r="AE1199">
        <v>3228768</v>
      </c>
      <c r="AF1199" t="s">
        <v>7257</v>
      </c>
      <c r="AG1199" t="s">
        <v>93</v>
      </c>
      <c r="AH1199" t="s">
        <v>5598</v>
      </c>
      <c r="AI1199" t="s">
        <v>4013</v>
      </c>
      <c r="AJ1199" t="s">
        <v>21</v>
      </c>
      <c r="AL1199" t="s">
        <v>22</v>
      </c>
      <c r="AM1199" t="s">
        <v>40</v>
      </c>
      <c r="AN1199" t="s">
        <v>25</v>
      </c>
      <c r="AO1199" t="s">
        <v>25</v>
      </c>
      <c r="AP1199">
        <v>31</v>
      </c>
      <c r="AQ1199">
        <v>65</v>
      </c>
      <c r="AR1199" t="s">
        <v>511</v>
      </c>
      <c r="AS1199" t="s">
        <v>24</v>
      </c>
      <c r="AT1199" t="s">
        <v>26</v>
      </c>
      <c r="AV1199" t="s">
        <v>512</v>
      </c>
      <c r="AW1199" t="s">
        <v>7258</v>
      </c>
      <c r="AZ1199"/>
      <c r="BB1199" s="4"/>
      <c r="BD1199" t="s">
        <v>29</v>
      </c>
      <c r="BE1199" t="s">
        <v>25</v>
      </c>
      <c r="BF1199" t="s">
        <v>513</v>
      </c>
      <c r="BI1199" s="3"/>
      <c r="BJ1199" t="s">
        <v>52</v>
      </c>
      <c r="BK1199" s="30" t="s">
        <v>176</v>
      </c>
      <c r="BL1199" s="3">
        <v>43964.614305555559</v>
      </c>
      <c r="BM1199" t="s">
        <v>31</v>
      </c>
      <c r="BN1199" t="s">
        <v>32</v>
      </c>
      <c r="BP1199" t="s">
        <v>5600</v>
      </c>
      <c r="BQ1199" t="s">
        <v>1025</v>
      </c>
      <c r="BR1199" t="s">
        <v>28</v>
      </c>
      <c r="BS1199" t="s">
        <v>28</v>
      </c>
      <c r="BT1199" t="s">
        <v>176</v>
      </c>
      <c r="BU1199" s="3">
        <v>43964.599814814814</v>
      </c>
      <c r="BV1199" t="s">
        <v>803</v>
      </c>
      <c r="BW1199" s="3">
        <v>43965.597601655092</v>
      </c>
      <c r="BX1199" t="s">
        <v>7259</v>
      </c>
      <c r="CG1199"/>
      <c r="CH1199"/>
      <c r="CI1199"/>
      <c r="CY1199"/>
      <c r="DA1199"/>
      <c r="DF1199"/>
    </row>
    <row r="1200" spans="1:110" x14ac:dyDescent="0.25">
      <c r="A1200" s="1">
        <f>IF(Veg_Table[[#This Row],[VP_STATUS]]="Hold",0,IF(OR(AND(Veg_Table[[#This Row],[PRESCRIP]]="NW_No Work",Veg_Table[[#This Row],[VP_STATUS]]&lt;&gt;"No Work Required Under EVM"),AND(Veg_Table[[#This Row],[VP_STATUS]]="No Work Required Under EVM",Veg_Table[[#This Row],[PRESCRIP]]&lt;&gt;"NW_No Work")),1,0))</f>
        <v>0</v>
      </c>
      <c r="B1200" s="1">
        <f>IF(Veg_Table[[#This Row],[SPECIES]]="",1,0)</f>
        <v>0</v>
      </c>
      <c r="C1200" s="1">
        <f>IF(Veg_Table[[#This Row],[DIAMETER]]="",1,0)</f>
        <v>0</v>
      </c>
      <c r="D1200" s="1">
        <f>IF(Veg_Table[[#This Row],[HEIGHT]]="",1,0)</f>
        <v>0</v>
      </c>
      <c r="E120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00" s="1">
        <f>IF(AND(Veg_Table[[#This Row],[TAT_RESULT]]="ABATE",Veg_Table[[#This Row],[PRESCRIP]]="NW_No Work"),1,0)</f>
        <v>0</v>
      </c>
      <c r="G1200" s="1">
        <f>IF(OR(Veg_Table[[#This Row],[Prescription R-Scale]]="NA",Veg_Table[[#This Row],[Diameter R-Scale]]="NA"),0,IF(Veg_Table[[#This Row],[Diameter R-Scale]]&lt;&gt;Veg_Table[[#This Row],[Prescription R-Scale]],1,0))</f>
        <v>0</v>
      </c>
      <c r="H1200" s="1">
        <f>IF(OR(AND(Veg_Table[[#This Row],[PRESCRIP]]="BC_Br Rmv", Veg_Table[[#This Row],[WOOD_MAN]]&lt;&gt;"Not Needed"),AND(Veg_Table[[#This Row],[PRESCRIP]]="BCS_Br Rmv+Trt", Veg_Table[[#This Row],[WOOD_MAN]]&lt;&gt;"Not Needed")),1,0)</f>
        <v>0</v>
      </c>
      <c r="I1200" s="1">
        <f ca="1">IF(AND(Veg_Table[[#This Row],[Prescription_Changed]]="Yes",Veg_Table[[#This Row],[TAT_RESULT]]=""),1,0)</f>
        <v>0</v>
      </c>
      <c r="J1200" s="1">
        <f ca="1">SUM(Veg_Table[[#This Row],[Prescription and Status do not match]:[Prescription_Edited_And_TAT_Is_Blank]])</f>
        <v>0</v>
      </c>
      <c r="K1200" s="1">
        <f ca="1">IF(Veg_Table[[#This Row],[Sum of Errors]]&gt;0,1,0)</f>
        <v>0</v>
      </c>
      <c r="L1200" s="1">
        <f>1</f>
        <v>1</v>
      </c>
      <c r="M120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200" s="1">
        <f>IF(OR(MID(Veg_Table[[#This Row],[PRESCRIP]],2,1)="1",MID(Veg_Table[[#This Row],[PRESCRIP]],2,1)="2",MID(Veg_Table[[#This Row],[PRESCRIP]],2,1)="3",MID(Veg_Table[[#This Row],[PRESCRIP]],2,1)="4"),_xlfn.NUMBERVALUE(MID(Veg_Table[[#This Row],[PRESCRIP]],2,1)),"NA")</f>
        <v>2</v>
      </c>
      <c r="O1200" s="1">
        <f>WEEKNUM(Veg_Table[[#This Row],[EVM_LAST_EDITED_Day]],2)</f>
        <v>20</v>
      </c>
      <c r="P1200" s="25">
        <f>IFERROR(DATE(YEAR(Veg_Table[[#This Row],[EVM_LAST_EDITED2]]),MONTH(Veg_Table[[#This Row],[EVM_LAST_EDITED2]]),DAY(Veg_Table[[#This Row],[EVM_LAST_EDITED2]])),DATE(2019,1,1))</f>
        <v>43964</v>
      </c>
      <c r="Q1200" s="3">
        <f>VALUE(SUBSTITUTE(Veg_Table[[#This Row],[EVM_LAST_EDITED]],",",""))</f>
        <v>43964.614666481502</v>
      </c>
      <c r="R1200" s="1" t="str">
        <f>_xlfn.IFNA(IF(Veg_Table[[#This Row],[EVM_LAST_EDITOR]]="","zBlank EVM Last Editor",VLOOKUP(Veg_Table[[#This Row],[EVM_LAST_EDITOR]],Roster_Table[#All],4,FALSE)),"zAWRR Not in Roster")</f>
        <v>MBG</v>
      </c>
      <c r="S1200" s="1" t="str">
        <f>_xlfn.IFNA(IF(Veg_Table[[#This Row],[EVM_LAST_EDITOR]]="","zBlank EVM Last Editor",VLOOKUP(Veg_Table[[#This Row],[EVM_LAST_EDITOR]],Roster_Table[#All],16,FALSE)),"zCompany_AWRR not in Roster")</f>
        <v>MBG_Mason, Bruce &amp; Girard</v>
      </c>
      <c r="T1200" s="2">
        <f>IFERROR(DATE(YEAR(Veg_Table[[#This Row],[Created2]]),MONTH(Veg_Table[[#This Row],[Created2]]),DAY(Veg_Table[[#This Row],[Created2]])),DATE(2019,1,1))</f>
        <v>43964</v>
      </c>
      <c r="U1200" s="3">
        <f>VALUE(SUBSTITUTE(Veg_Table[[#This Row],[Created]],",",""))</f>
        <v>43964.614666481502</v>
      </c>
      <c r="V1200" s="3" t="str">
        <f ca="1">IFERROR(_xlfn.IFNA(CELL("contents",INDIRECT(_xlfn.CONCAT("Veg_Table_Production_Data!",ADDRESS(MATCH(_xlfn.MAXIFS(#REF!,#REF!,"="&amp;Veg_Table[[#This Row],[AUTO_ID]],#REF!,"&lt;"&amp;Veg_Table[[#This Row],[EVM_LAST_EDITED_Day]]),#REF!,0),COLUMN(#REF!),4,1,)))),""),"")</f>
        <v/>
      </c>
      <c r="W1200" s="3" t="str">
        <f ca="1">IF(Veg_Table[[#This Row],[Previous_Prescription]]="","No",IF(Veg_Table[[#This Row],[Previous_Prescription]]=Veg_Table[[#This Row],[PRESCRIP]],"No","Yes"))</f>
        <v>No</v>
      </c>
      <c r="X1200" s="3" t="str">
        <f>IF(Veg_Table[[#This Row],[EVM_LAST_EDITED_Day]]=Veg_Table[[#This Row],[Created_Day]],"New","Old")</f>
        <v>New</v>
      </c>
      <c r="Y1200" s="1">
        <f>IFERROR(IF(FIND("delete",LOWER(Veg_Table[[#This Row],[PI_COMMENTS]]))&gt;=1,1,0),0)</f>
        <v>0</v>
      </c>
      <c r="Z1200" s="1" t="str">
        <f>_xlfn.IFNA(IF(Veg_Table[[#This Row],[EVM_LAST_EDITOR]]="","Yes",VLOOKUP(Veg_Table[[#This Row],[EVM_LAST_EDITOR]],Roster_Table[#All],15,FALSE)),"Yes")</f>
        <v>Yes</v>
      </c>
      <c r="AA120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00" s="1" t="str">
        <f>_xlfn.IFNA(VLOOKUP(Veg_Table[[#This Row],[EVM_LAST_EDITOR]],Roster_Table[#All],3,FALSE),"zAWRR Not in Roster")</f>
        <v>Nicholas</v>
      </c>
      <c r="AC1200" s="1" t="str">
        <f>_xlfn.IFNA(VLOOKUP(Veg_Table[[#This Row],[EVM_LAST_EDITOR]],Roster_Table[#All],2,FALSE),"zAWRR Not in Roster")</f>
        <v>Coleman</v>
      </c>
      <c r="AD1200" s="1" t="str">
        <f>IF(_xlfn.CONCAT(Veg_Table[[#This Row],[First_Name]]," ",Veg_Table[[#This Row],[Last_Name]])="zAWRR Not in Roster zAWRR Not in Roster","zAWRR Not in Roster",_xlfn.CONCAT(Veg_Table[[#This Row],[First_Name]]," ",Veg_Table[[#This Row],[Last_Name]]))</f>
        <v>Nicholas Coleman</v>
      </c>
      <c r="AE1200">
        <v>3225566</v>
      </c>
      <c r="AF1200" t="s">
        <v>5962</v>
      </c>
      <c r="AG1200" t="s">
        <v>93</v>
      </c>
      <c r="AH1200" t="s">
        <v>3444</v>
      </c>
      <c r="AI1200" t="s">
        <v>5955</v>
      </c>
      <c r="AJ1200" t="s">
        <v>36</v>
      </c>
      <c r="AL1200" t="s">
        <v>372</v>
      </c>
      <c r="AM1200" t="s">
        <v>40</v>
      </c>
      <c r="AN1200" t="s">
        <v>25</v>
      </c>
      <c r="AO1200" t="s">
        <v>25</v>
      </c>
      <c r="AP1200">
        <v>20</v>
      </c>
      <c r="AQ1200">
        <v>75</v>
      </c>
      <c r="AR1200" t="s">
        <v>514</v>
      </c>
      <c r="AS1200" t="s">
        <v>42</v>
      </c>
      <c r="AT1200" t="s">
        <v>26</v>
      </c>
      <c r="AV1200" t="s">
        <v>512</v>
      </c>
      <c r="AW1200" t="s">
        <v>5350</v>
      </c>
      <c r="AZ1200"/>
      <c r="BB1200" s="4"/>
      <c r="BD1200" t="s">
        <v>29</v>
      </c>
      <c r="BE1200" t="s">
        <v>25</v>
      </c>
      <c r="BF1200" t="s">
        <v>513</v>
      </c>
      <c r="BI1200" s="3"/>
      <c r="BJ1200" t="s">
        <v>4024</v>
      </c>
      <c r="BK1200" s="30" t="s">
        <v>107</v>
      </c>
      <c r="BL1200" s="3">
        <v>43964.614666481481</v>
      </c>
      <c r="BM1200" t="s">
        <v>31</v>
      </c>
      <c r="BN1200" t="s">
        <v>32</v>
      </c>
      <c r="BP1200" t="s">
        <v>3445</v>
      </c>
      <c r="BQ1200" t="s">
        <v>1025</v>
      </c>
      <c r="BR1200" t="s">
        <v>28</v>
      </c>
      <c r="BS1200" t="s">
        <v>28</v>
      </c>
      <c r="BT1200" t="s">
        <v>107</v>
      </c>
      <c r="BU1200" s="3">
        <v>43964.614666481481</v>
      </c>
      <c r="BV1200" t="s">
        <v>803</v>
      </c>
      <c r="BW1200" s="3">
        <v>43964.682704421299</v>
      </c>
      <c r="BX1200" t="s">
        <v>5351</v>
      </c>
      <c r="CG1200"/>
      <c r="CH1200"/>
      <c r="CI1200"/>
      <c r="CY1200"/>
      <c r="DA1200"/>
      <c r="DF1200"/>
    </row>
    <row r="1201" spans="1:110" x14ac:dyDescent="0.25">
      <c r="A1201" s="1">
        <f>IF(Veg_Table[[#This Row],[VP_STATUS]]="Hold",0,IF(OR(AND(Veg_Table[[#This Row],[PRESCRIP]]="NW_No Work",Veg_Table[[#This Row],[VP_STATUS]]&lt;&gt;"No Work Required Under EVM"),AND(Veg_Table[[#This Row],[VP_STATUS]]="No Work Required Under EVM",Veg_Table[[#This Row],[PRESCRIP]]&lt;&gt;"NW_No Work")),1,0))</f>
        <v>0</v>
      </c>
      <c r="B1201" s="1">
        <f>IF(Veg_Table[[#This Row],[SPECIES]]="",1,0)</f>
        <v>0</v>
      </c>
      <c r="C1201" s="1">
        <f>IF(Veg_Table[[#This Row],[DIAMETER]]="",1,0)</f>
        <v>0</v>
      </c>
      <c r="D1201" s="1">
        <f>IF(Veg_Table[[#This Row],[HEIGHT]]="",1,0)</f>
        <v>0</v>
      </c>
      <c r="E120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01" s="1">
        <f>IF(AND(Veg_Table[[#This Row],[TAT_RESULT]]="ABATE",Veg_Table[[#This Row],[PRESCRIP]]="NW_No Work"),1,0)</f>
        <v>0</v>
      </c>
      <c r="G1201" s="1">
        <f>IF(OR(Veg_Table[[#This Row],[Prescription R-Scale]]="NA",Veg_Table[[#This Row],[Diameter R-Scale]]="NA"),0,IF(Veg_Table[[#This Row],[Diameter R-Scale]]&lt;&gt;Veg_Table[[#This Row],[Prescription R-Scale]],1,0))</f>
        <v>0</v>
      </c>
      <c r="H1201" s="1">
        <f>IF(OR(AND(Veg_Table[[#This Row],[PRESCRIP]]="BC_Br Rmv", Veg_Table[[#This Row],[WOOD_MAN]]&lt;&gt;"Not Needed"),AND(Veg_Table[[#This Row],[PRESCRIP]]="BCS_Br Rmv+Trt", Veg_Table[[#This Row],[WOOD_MAN]]&lt;&gt;"Not Needed")),1,0)</f>
        <v>0</v>
      </c>
      <c r="I1201" s="1">
        <f ca="1">IF(AND(Veg_Table[[#This Row],[Prescription_Changed]]="Yes",Veg_Table[[#This Row],[TAT_RESULT]]=""),1,0)</f>
        <v>0</v>
      </c>
      <c r="J1201" s="1">
        <f ca="1">SUM(Veg_Table[[#This Row],[Prescription and Status do not match]:[Prescription_Edited_And_TAT_Is_Blank]])</f>
        <v>0</v>
      </c>
      <c r="K1201" s="1">
        <f ca="1">IF(Veg_Table[[#This Row],[Sum of Errors]]&gt;0,1,0)</f>
        <v>0</v>
      </c>
      <c r="L1201" s="1">
        <f>1</f>
        <v>1</v>
      </c>
      <c r="M120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201" s="1">
        <f>IF(OR(MID(Veg_Table[[#This Row],[PRESCRIP]],2,1)="1",MID(Veg_Table[[#This Row],[PRESCRIP]],2,1)="2",MID(Veg_Table[[#This Row],[PRESCRIP]],2,1)="3",MID(Veg_Table[[#This Row],[PRESCRIP]],2,1)="4"),_xlfn.NUMBERVALUE(MID(Veg_Table[[#This Row],[PRESCRIP]],2,1)),"NA")</f>
        <v>3</v>
      </c>
      <c r="O1201" s="1">
        <f>WEEKNUM(Veg_Table[[#This Row],[EVM_LAST_EDITED_Day]],2)</f>
        <v>20</v>
      </c>
      <c r="P1201" s="25">
        <f>IFERROR(DATE(YEAR(Veg_Table[[#This Row],[EVM_LAST_EDITED2]]),MONTH(Veg_Table[[#This Row],[EVM_LAST_EDITED2]]),DAY(Veg_Table[[#This Row],[EVM_LAST_EDITED2]])),DATE(2019,1,1))</f>
        <v>43964</v>
      </c>
      <c r="Q1201" s="3">
        <f>VALUE(SUBSTITUTE(Veg_Table[[#This Row],[EVM_LAST_EDITED]],",",""))</f>
        <v>43964.614999293997</v>
      </c>
      <c r="R1201" s="1" t="str">
        <f>_xlfn.IFNA(IF(Veg_Table[[#This Row],[EVM_LAST_EDITOR]]="","zBlank EVM Last Editor",VLOOKUP(Veg_Table[[#This Row],[EVM_LAST_EDITOR]],Roster_Table[#All],4,FALSE)),"zAWRR Not in Roster")</f>
        <v>zAWRR Not in Roster</v>
      </c>
      <c r="S1201" s="1" t="str">
        <f>_xlfn.IFNA(IF(Veg_Table[[#This Row],[EVM_LAST_EDITOR]]="","zBlank EVM Last Editor",VLOOKUP(Veg_Table[[#This Row],[EVM_LAST_EDITOR]],Roster_Table[#All],16,FALSE)),"zCompany_AWRR not in Roster")</f>
        <v>zCompany_AWRR not in Roster</v>
      </c>
      <c r="T1201" s="2">
        <f>IFERROR(DATE(YEAR(Veg_Table[[#This Row],[Created2]]),MONTH(Veg_Table[[#This Row],[Created2]]),DAY(Veg_Table[[#This Row],[Created2]])),DATE(2019,1,1))</f>
        <v>43909</v>
      </c>
      <c r="U1201" s="3">
        <f>VALUE(SUBSTITUTE(Veg_Table[[#This Row],[Created]],",",""))</f>
        <v>43909.473310185203</v>
      </c>
      <c r="V1201" s="3" t="str">
        <f ca="1">IFERROR(_xlfn.IFNA(CELL("contents",INDIRECT(_xlfn.CONCAT("Veg_Table_Production_Data!",ADDRESS(MATCH(_xlfn.MAXIFS(#REF!,#REF!,"="&amp;Veg_Table[[#This Row],[AUTO_ID]],#REF!,"&lt;"&amp;Veg_Table[[#This Row],[EVM_LAST_EDITED_Day]]),#REF!,0),COLUMN(#REF!),4,1,)))),""),"")</f>
        <v/>
      </c>
      <c r="W1201" s="3" t="str">
        <f ca="1">IF(Veg_Table[[#This Row],[Previous_Prescription]]="","No",IF(Veg_Table[[#This Row],[Previous_Prescription]]=Veg_Table[[#This Row],[PRESCRIP]],"No","Yes"))</f>
        <v>No</v>
      </c>
      <c r="X1201" s="3" t="str">
        <f>IF(Veg_Table[[#This Row],[EVM_LAST_EDITED_Day]]=Veg_Table[[#This Row],[Created_Day]],"New","Old")</f>
        <v>Old</v>
      </c>
      <c r="Y1201" s="1">
        <f>IFERROR(IF(FIND("delete",LOWER(Veg_Table[[#This Row],[PI_COMMENTS]]))&gt;=1,1,0),0)</f>
        <v>0</v>
      </c>
      <c r="Z1201" s="1" t="str">
        <f>_xlfn.IFNA(IF(Veg_Table[[#This Row],[EVM_LAST_EDITOR]]="","Yes",VLOOKUP(Veg_Table[[#This Row],[EVM_LAST_EDITOR]],Roster_Table[#All],15,FALSE)),"Yes")</f>
        <v>Yes</v>
      </c>
      <c r="AA120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01" s="1" t="str">
        <f>_xlfn.IFNA(VLOOKUP(Veg_Table[[#This Row],[EVM_LAST_EDITOR]],Roster_Table[#All],3,FALSE),"zAWRR Not in Roster")</f>
        <v>zAWRR Not in Roster</v>
      </c>
      <c r="AC1201" s="1" t="str">
        <f>_xlfn.IFNA(VLOOKUP(Veg_Table[[#This Row],[EVM_LAST_EDITOR]],Roster_Table[#All],2,FALSE),"zAWRR Not in Roster")</f>
        <v>zAWRR Not in Roster</v>
      </c>
      <c r="AD1201" s="1" t="str">
        <f>IF(_xlfn.CONCAT(Veg_Table[[#This Row],[First_Name]]," ",Veg_Table[[#This Row],[Last_Name]])="zAWRR Not in Roster zAWRR Not in Roster","zAWRR Not in Roster",_xlfn.CONCAT(Veg_Table[[#This Row],[First_Name]]," ",Veg_Table[[#This Row],[Last_Name]]))</f>
        <v>zAWRR Not in Roster</v>
      </c>
      <c r="AE1201">
        <v>2937152</v>
      </c>
      <c r="AF1201" t="s">
        <v>1266</v>
      </c>
      <c r="AG1201" t="s">
        <v>30</v>
      </c>
      <c r="AH1201" t="s">
        <v>1080</v>
      </c>
      <c r="AI1201" t="s">
        <v>1081</v>
      </c>
      <c r="AJ1201" t="s">
        <v>820</v>
      </c>
      <c r="AL1201" t="s">
        <v>371</v>
      </c>
      <c r="AM1201" t="s">
        <v>38</v>
      </c>
      <c r="AN1201" t="s">
        <v>25</v>
      </c>
      <c r="AO1201" t="s">
        <v>25</v>
      </c>
      <c r="AP1201">
        <v>25</v>
      </c>
      <c r="AQ1201">
        <v>110</v>
      </c>
      <c r="AR1201" t="s">
        <v>511</v>
      </c>
      <c r="AS1201" t="s">
        <v>51</v>
      </c>
      <c r="AT1201" t="s">
        <v>515</v>
      </c>
      <c r="AU1201" t="s">
        <v>25</v>
      </c>
      <c r="AV1201" t="s">
        <v>512</v>
      </c>
      <c r="AW1201" t="s">
        <v>1267</v>
      </c>
      <c r="AX1201" t="s">
        <v>534</v>
      </c>
      <c r="AZ1201">
        <v>5746657</v>
      </c>
      <c r="BA1201" t="s">
        <v>51</v>
      </c>
      <c r="BB1201" s="4">
        <v>43964.614776423608</v>
      </c>
      <c r="BD1201" t="s">
        <v>29</v>
      </c>
      <c r="BI1201" s="3"/>
      <c r="BJ1201" t="s">
        <v>417</v>
      </c>
      <c r="BK1201" s="30" t="s">
        <v>821</v>
      </c>
      <c r="BL1201" s="3">
        <v>43964.614999293983</v>
      </c>
      <c r="BM1201" t="s">
        <v>31</v>
      </c>
      <c r="BN1201" t="s">
        <v>32</v>
      </c>
      <c r="BO1201" t="s">
        <v>1082</v>
      </c>
      <c r="BQ1201" t="s">
        <v>826</v>
      </c>
      <c r="BR1201" t="s">
        <v>28</v>
      </c>
      <c r="BS1201" t="s">
        <v>28</v>
      </c>
      <c r="BT1201" t="s">
        <v>544</v>
      </c>
      <c r="BU1201" s="3">
        <v>43909.473310185182</v>
      </c>
      <c r="BV1201" t="s">
        <v>803</v>
      </c>
      <c r="BW1201" s="3">
        <v>43964.648349409719</v>
      </c>
      <c r="BX1201" t="s">
        <v>1268</v>
      </c>
      <c r="CG1201"/>
      <c r="CH1201"/>
      <c r="CI1201"/>
      <c r="CY1201"/>
      <c r="DA1201"/>
      <c r="DF1201"/>
    </row>
    <row r="1202" spans="1:110" x14ac:dyDescent="0.25">
      <c r="A1202" s="1">
        <f>IF(Veg_Table[[#This Row],[VP_STATUS]]="Hold",0,IF(OR(AND(Veg_Table[[#This Row],[PRESCRIP]]="NW_No Work",Veg_Table[[#This Row],[VP_STATUS]]&lt;&gt;"No Work Required Under EVM"),AND(Veg_Table[[#This Row],[VP_STATUS]]="No Work Required Under EVM",Veg_Table[[#This Row],[PRESCRIP]]&lt;&gt;"NW_No Work")),1,0))</f>
        <v>0</v>
      </c>
      <c r="B1202" s="1">
        <f>IF(Veg_Table[[#This Row],[SPECIES]]="",1,0)</f>
        <v>0</v>
      </c>
      <c r="C1202" s="1">
        <f>IF(Veg_Table[[#This Row],[DIAMETER]]="",1,0)</f>
        <v>0</v>
      </c>
      <c r="D1202" s="1">
        <f>IF(Veg_Table[[#This Row],[HEIGHT]]="",1,0)</f>
        <v>0</v>
      </c>
      <c r="E120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02" s="1">
        <f>IF(AND(Veg_Table[[#This Row],[TAT_RESULT]]="ABATE",Veg_Table[[#This Row],[PRESCRIP]]="NW_No Work"),1,0)</f>
        <v>0</v>
      </c>
      <c r="G1202" s="1">
        <f>IF(OR(Veg_Table[[#This Row],[Prescription R-Scale]]="NA",Veg_Table[[#This Row],[Diameter R-Scale]]="NA"),0,IF(Veg_Table[[#This Row],[Diameter R-Scale]]&lt;&gt;Veg_Table[[#This Row],[Prescription R-Scale]],1,0))</f>
        <v>0</v>
      </c>
      <c r="H1202" s="1">
        <f>IF(OR(AND(Veg_Table[[#This Row],[PRESCRIP]]="BC_Br Rmv", Veg_Table[[#This Row],[WOOD_MAN]]&lt;&gt;"Not Needed"),AND(Veg_Table[[#This Row],[PRESCRIP]]="BCS_Br Rmv+Trt", Veg_Table[[#This Row],[WOOD_MAN]]&lt;&gt;"Not Needed")),1,0)</f>
        <v>0</v>
      </c>
      <c r="I1202" s="1">
        <f ca="1">IF(AND(Veg_Table[[#This Row],[Prescription_Changed]]="Yes",Veg_Table[[#This Row],[TAT_RESULT]]=""),1,0)</f>
        <v>0</v>
      </c>
      <c r="J1202" s="1">
        <f ca="1">SUM(Veg_Table[[#This Row],[Prescription and Status do not match]:[Prescription_Edited_And_TAT_Is_Blank]])</f>
        <v>0</v>
      </c>
      <c r="K1202" s="1">
        <f ca="1">IF(Veg_Table[[#This Row],[Sum of Errors]]&gt;0,1,0)</f>
        <v>0</v>
      </c>
      <c r="L1202" s="1">
        <f>1</f>
        <v>1</v>
      </c>
      <c r="M120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202" s="1">
        <f>IF(OR(MID(Veg_Table[[#This Row],[PRESCRIP]],2,1)="1",MID(Veg_Table[[#This Row],[PRESCRIP]],2,1)="2",MID(Veg_Table[[#This Row],[PRESCRIP]],2,1)="3",MID(Veg_Table[[#This Row],[PRESCRIP]],2,1)="4"),_xlfn.NUMBERVALUE(MID(Veg_Table[[#This Row],[PRESCRIP]],2,1)),"NA")</f>
        <v>2</v>
      </c>
      <c r="O1202" s="1">
        <f>WEEKNUM(Veg_Table[[#This Row],[EVM_LAST_EDITED_Day]],2)</f>
        <v>20</v>
      </c>
      <c r="P1202" s="25">
        <f>IFERROR(DATE(YEAR(Veg_Table[[#This Row],[EVM_LAST_EDITED2]]),MONTH(Veg_Table[[#This Row],[EVM_LAST_EDITED2]]),DAY(Veg_Table[[#This Row],[EVM_LAST_EDITED2]])),DATE(2019,1,1))</f>
        <v>43964</v>
      </c>
      <c r="Q1202" s="3">
        <f>VALUE(SUBSTITUTE(Veg_Table[[#This Row],[EVM_LAST_EDITED]],",",""))</f>
        <v>43964.6152546296</v>
      </c>
      <c r="R1202" s="1" t="str">
        <f>_xlfn.IFNA(IF(Veg_Table[[#This Row],[EVM_LAST_EDITOR]]="","zBlank EVM Last Editor",VLOOKUP(Veg_Table[[#This Row],[EVM_LAST_EDITOR]],Roster_Table[#All],4,FALSE)),"zAWRR Not in Roster")</f>
        <v>MGE</v>
      </c>
      <c r="S1202" s="1" t="str">
        <f>_xlfn.IFNA(IF(Veg_Table[[#This Row],[EVM_LAST_EDITOR]]="","zBlank EVM Last Editor",VLOOKUP(Veg_Table[[#This Row],[EVM_LAST_EDITOR]],Roster_Table[#All],16,FALSE)),"zCompany_AWRR not in Roster")</f>
        <v>MGE_Mountain G Enterprises</v>
      </c>
      <c r="T1202" s="2">
        <f>IFERROR(DATE(YEAR(Veg_Table[[#This Row],[Created2]]),MONTH(Veg_Table[[#This Row],[Created2]]),DAY(Veg_Table[[#This Row],[Created2]])),DATE(2019,1,1))</f>
        <v>43915</v>
      </c>
      <c r="U1202" s="3">
        <f>VALUE(SUBSTITUTE(Veg_Table[[#This Row],[Created]],",",""))</f>
        <v>43915.613865740699</v>
      </c>
      <c r="V1202" s="3" t="str">
        <f ca="1">IFERROR(_xlfn.IFNA(CELL("contents",INDIRECT(_xlfn.CONCAT("Veg_Table_Production_Data!",ADDRESS(MATCH(_xlfn.MAXIFS(#REF!,#REF!,"="&amp;Veg_Table[[#This Row],[AUTO_ID]],#REF!,"&lt;"&amp;Veg_Table[[#This Row],[EVM_LAST_EDITED_Day]]),#REF!,0),COLUMN(#REF!),4,1,)))),""),"")</f>
        <v/>
      </c>
      <c r="W1202" s="3" t="str">
        <f ca="1">IF(Veg_Table[[#This Row],[Previous_Prescription]]="","No",IF(Veg_Table[[#This Row],[Previous_Prescription]]=Veg_Table[[#This Row],[PRESCRIP]],"No","Yes"))</f>
        <v>No</v>
      </c>
      <c r="X1202" s="3" t="str">
        <f>IF(Veg_Table[[#This Row],[EVM_LAST_EDITED_Day]]=Veg_Table[[#This Row],[Created_Day]],"New","Old")</f>
        <v>Old</v>
      </c>
      <c r="Y1202" s="1">
        <f>IFERROR(IF(FIND("delete",LOWER(Veg_Table[[#This Row],[PI_COMMENTS]]))&gt;=1,1,0),0)</f>
        <v>0</v>
      </c>
      <c r="Z1202" s="1" t="str">
        <f>_xlfn.IFNA(IF(Veg_Table[[#This Row],[EVM_LAST_EDITOR]]="","Yes",VLOOKUP(Veg_Table[[#This Row],[EVM_LAST_EDITOR]],Roster_Table[#All],15,FALSE)),"Yes")</f>
        <v>Yes</v>
      </c>
      <c r="AA120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02" s="1" t="str">
        <f>_xlfn.IFNA(VLOOKUP(Veg_Table[[#This Row],[EVM_LAST_EDITOR]],Roster_Table[#All],3,FALSE),"zAWRR Not in Roster")</f>
        <v>Tyler</v>
      </c>
      <c r="AC1202" s="1" t="str">
        <f>_xlfn.IFNA(VLOOKUP(Veg_Table[[#This Row],[EVM_LAST_EDITOR]],Roster_Table[#All],2,FALSE),"zAWRR Not in Roster")</f>
        <v>Rey</v>
      </c>
      <c r="AD1202" s="1" t="str">
        <f>IF(_xlfn.CONCAT(Veg_Table[[#This Row],[First_Name]]," ",Veg_Table[[#This Row],[Last_Name]])="zAWRR Not in Roster zAWRR Not in Roster","zAWRR Not in Roster",_xlfn.CONCAT(Veg_Table[[#This Row],[First_Name]]," ",Veg_Table[[#This Row],[Last_Name]]))</f>
        <v>Tyler Rey</v>
      </c>
      <c r="AE1202">
        <v>2951825</v>
      </c>
      <c r="AF1202" t="s">
        <v>5347</v>
      </c>
      <c r="AG1202" t="s">
        <v>93</v>
      </c>
      <c r="AH1202" t="s">
        <v>1823</v>
      </c>
      <c r="AI1202" t="s">
        <v>1550</v>
      </c>
      <c r="AJ1202" t="s">
        <v>36</v>
      </c>
      <c r="AL1202" t="s">
        <v>22</v>
      </c>
      <c r="AM1202" t="s">
        <v>38</v>
      </c>
      <c r="AN1202" t="s">
        <v>25</v>
      </c>
      <c r="AO1202" t="s">
        <v>25</v>
      </c>
      <c r="AP1202">
        <v>21</v>
      </c>
      <c r="AQ1202">
        <v>90</v>
      </c>
      <c r="AR1202" t="s">
        <v>511</v>
      </c>
      <c r="AS1202" t="s">
        <v>530</v>
      </c>
      <c r="AT1202" t="s">
        <v>515</v>
      </c>
      <c r="AV1202" t="s">
        <v>512</v>
      </c>
      <c r="AW1202" t="s">
        <v>5348</v>
      </c>
      <c r="AZ1202"/>
      <c r="BB1202" s="4"/>
      <c r="BD1202" t="s">
        <v>29</v>
      </c>
      <c r="BE1202" t="s">
        <v>25</v>
      </c>
      <c r="BF1202" t="s">
        <v>513</v>
      </c>
      <c r="BI1202" s="3"/>
      <c r="BJ1202" t="s">
        <v>3437</v>
      </c>
      <c r="BK1202" s="30" t="s">
        <v>166</v>
      </c>
      <c r="BL1202" s="3">
        <v>43964.615254629629</v>
      </c>
      <c r="BM1202" t="s">
        <v>31</v>
      </c>
      <c r="BN1202" t="s">
        <v>32</v>
      </c>
      <c r="BP1202" t="s">
        <v>1824</v>
      </c>
      <c r="BQ1202" t="s">
        <v>1025</v>
      </c>
      <c r="BR1202" t="s">
        <v>28</v>
      </c>
      <c r="BS1202" t="s">
        <v>28</v>
      </c>
      <c r="BT1202" t="s">
        <v>166</v>
      </c>
      <c r="BU1202" s="3">
        <v>43915.613865740743</v>
      </c>
      <c r="BV1202" t="s">
        <v>803</v>
      </c>
      <c r="BW1202" s="3">
        <v>43964.648524930555</v>
      </c>
      <c r="BX1202" t="s">
        <v>5349</v>
      </c>
      <c r="CG1202"/>
      <c r="CH1202"/>
      <c r="CI1202"/>
      <c r="CY1202"/>
      <c r="DA1202"/>
      <c r="DF1202"/>
    </row>
    <row r="1203" spans="1:110" x14ac:dyDescent="0.25">
      <c r="A1203" s="1">
        <f>IF(Veg_Table[[#This Row],[VP_STATUS]]="Hold",0,IF(OR(AND(Veg_Table[[#This Row],[PRESCRIP]]="NW_No Work",Veg_Table[[#This Row],[VP_STATUS]]&lt;&gt;"No Work Required Under EVM"),AND(Veg_Table[[#This Row],[VP_STATUS]]="No Work Required Under EVM",Veg_Table[[#This Row],[PRESCRIP]]&lt;&gt;"NW_No Work")),1,0))</f>
        <v>0</v>
      </c>
      <c r="B1203" s="1">
        <f>IF(Veg_Table[[#This Row],[SPECIES]]="",1,0)</f>
        <v>0</v>
      </c>
      <c r="C1203" s="1">
        <f>IF(Veg_Table[[#This Row],[DIAMETER]]="",1,0)</f>
        <v>0</v>
      </c>
      <c r="D1203" s="1">
        <f>IF(Veg_Table[[#This Row],[HEIGHT]]="",1,0)</f>
        <v>0</v>
      </c>
      <c r="E120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03" s="1">
        <f>IF(AND(Veg_Table[[#This Row],[TAT_RESULT]]="ABATE",Veg_Table[[#This Row],[PRESCRIP]]="NW_No Work"),1,0)</f>
        <v>0</v>
      </c>
      <c r="G1203" s="1">
        <f>IF(OR(Veg_Table[[#This Row],[Prescription R-Scale]]="NA",Veg_Table[[#This Row],[Diameter R-Scale]]="NA"),0,IF(Veg_Table[[#This Row],[Diameter R-Scale]]&lt;&gt;Veg_Table[[#This Row],[Prescription R-Scale]],1,0))</f>
        <v>0</v>
      </c>
      <c r="H1203" s="1">
        <f>IF(OR(AND(Veg_Table[[#This Row],[PRESCRIP]]="BC_Br Rmv", Veg_Table[[#This Row],[WOOD_MAN]]&lt;&gt;"Not Needed"),AND(Veg_Table[[#This Row],[PRESCRIP]]="BCS_Br Rmv+Trt", Veg_Table[[#This Row],[WOOD_MAN]]&lt;&gt;"Not Needed")),1,0)</f>
        <v>0</v>
      </c>
      <c r="I1203" s="1">
        <f ca="1">IF(AND(Veg_Table[[#This Row],[Prescription_Changed]]="Yes",Veg_Table[[#This Row],[TAT_RESULT]]=""),1,0)</f>
        <v>0</v>
      </c>
      <c r="J1203" s="1">
        <f ca="1">SUM(Veg_Table[[#This Row],[Prescription and Status do not match]:[Prescription_Edited_And_TAT_Is_Blank]])</f>
        <v>0</v>
      </c>
      <c r="K1203" s="1">
        <f ca="1">IF(Veg_Table[[#This Row],[Sum of Errors]]&gt;0,1,0)</f>
        <v>0</v>
      </c>
      <c r="L1203" s="1">
        <f>1</f>
        <v>1</v>
      </c>
      <c r="M1203"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203" s="1" t="str">
        <f>IF(OR(MID(Veg_Table[[#This Row],[PRESCRIP]],2,1)="1",MID(Veg_Table[[#This Row],[PRESCRIP]],2,1)="2",MID(Veg_Table[[#This Row],[PRESCRIP]],2,1)="3",MID(Veg_Table[[#This Row],[PRESCRIP]],2,1)="4"),_xlfn.NUMBERVALUE(MID(Veg_Table[[#This Row],[PRESCRIP]],2,1)),"NA")</f>
        <v>NA</v>
      </c>
      <c r="O1203" s="1">
        <f>WEEKNUM(Veg_Table[[#This Row],[EVM_LAST_EDITED_Day]],2)</f>
        <v>20</v>
      </c>
      <c r="P1203" s="25">
        <f>IFERROR(DATE(YEAR(Veg_Table[[#This Row],[EVM_LAST_EDITED2]]),MONTH(Veg_Table[[#This Row],[EVM_LAST_EDITED2]]),DAY(Veg_Table[[#This Row],[EVM_LAST_EDITED2]])),DATE(2019,1,1))</f>
        <v>43964</v>
      </c>
      <c r="Q1203" s="3">
        <f>VALUE(SUBSTITUTE(Veg_Table[[#This Row],[EVM_LAST_EDITED]],",",""))</f>
        <v>43964.617764340299</v>
      </c>
      <c r="R1203" s="1" t="str">
        <f>_xlfn.IFNA(IF(Veg_Table[[#This Row],[EVM_LAST_EDITOR]]="","zBlank EVM Last Editor",VLOOKUP(Veg_Table[[#This Row],[EVM_LAST_EDITOR]],Roster_Table[#All],4,FALSE)),"zAWRR Not in Roster")</f>
        <v>MBG</v>
      </c>
      <c r="S1203" s="1" t="str">
        <f>_xlfn.IFNA(IF(Veg_Table[[#This Row],[EVM_LAST_EDITOR]]="","zBlank EVM Last Editor",VLOOKUP(Veg_Table[[#This Row],[EVM_LAST_EDITOR]],Roster_Table[#All],16,FALSE)),"zCompany_AWRR not in Roster")</f>
        <v>MBG_Mason, Bruce &amp; Girard</v>
      </c>
      <c r="T1203" s="2">
        <f>IFERROR(DATE(YEAR(Veg_Table[[#This Row],[Created2]]),MONTH(Veg_Table[[#This Row],[Created2]]),DAY(Veg_Table[[#This Row],[Created2]])),DATE(2019,1,1))</f>
        <v>43964</v>
      </c>
      <c r="U1203" s="3">
        <f>VALUE(SUBSTITUTE(Veg_Table[[#This Row],[Created]],",",""))</f>
        <v>43964.617764340299</v>
      </c>
      <c r="V1203" s="3" t="str">
        <f ca="1">IFERROR(_xlfn.IFNA(CELL("contents",INDIRECT(_xlfn.CONCAT("Veg_Table_Production_Data!",ADDRESS(MATCH(_xlfn.MAXIFS(#REF!,#REF!,"="&amp;Veg_Table[[#This Row],[AUTO_ID]],#REF!,"&lt;"&amp;Veg_Table[[#This Row],[EVM_LAST_EDITED_Day]]),#REF!,0),COLUMN(#REF!),4,1,)))),""),"")</f>
        <v/>
      </c>
      <c r="W1203" s="3" t="str">
        <f ca="1">IF(Veg_Table[[#This Row],[Previous_Prescription]]="","No",IF(Veg_Table[[#This Row],[Previous_Prescription]]=Veg_Table[[#This Row],[PRESCRIP]],"No","Yes"))</f>
        <v>No</v>
      </c>
      <c r="X1203" s="3" t="str">
        <f>IF(Veg_Table[[#This Row],[EVM_LAST_EDITED_Day]]=Veg_Table[[#This Row],[Created_Day]],"New","Old")</f>
        <v>New</v>
      </c>
      <c r="Y1203" s="1">
        <f>IFERROR(IF(FIND("delete",LOWER(Veg_Table[[#This Row],[PI_COMMENTS]]))&gt;=1,1,0),0)</f>
        <v>0</v>
      </c>
      <c r="Z1203" s="1" t="str">
        <f>_xlfn.IFNA(IF(Veg_Table[[#This Row],[EVM_LAST_EDITOR]]="","Yes",VLOOKUP(Veg_Table[[#This Row],[EVM_LAST_EDITOR]],Roster_Table[#All],15,FALSE)),"Yes")</f>
        <v>Yes</v>
      </c>
      <c r="AA120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03" s="1" t="str">
        <f>_xlfn.IFNA(VLOOKUP(Veg_Table[[#This Row],[EVM_LAST_EDITOR]],Roster_Table[#All],3,FALSE),"zAWRR Not in Roster")</f>
        <v>Nicholas</v>
      </c>
      <c r="AC1203" s="1" t="str">
        <f>_xlfn.IFNA(VLOOKUP(Veg_Table[[#This Row],[EVM_LAST_EDITOR]],Roster_Table[#All],2,FALSE),"zAWRR Not in Roster")</f>
        <v>Coleman</v>
      </c>
      <c r="AD1203" s="1" t="str">
        <f>IF(_xlfn.CONCAT(Veg_Table[[#This Row],[First_Name]]," ",Veg_Table[[#This Row],[Last_Name]])="zAWRR Not in Roster zAWRR Not in Roster","zAWRR Not in Roster",_xlfn.CONCAT(Veg_Table[[#This Row],[First_Name]]," ",Veg_Table[[#This Row],[Last_Name]]))</f>
        <v>Nicholas Coleman</v>
      </c>
      <c r="AE1203">
        <v>3225702</v>
      </c>
      <c r="AF1203" t="s">
        <v>5964</v>
      </c>
      <c r="AG1203" t="s">
        <v>93</v>
      </c>
      <c r="AH1203" t="s">
        <v>3444</v>
      </c>
      <c r="AI1203" t="s">
        <v>5955</v>
      </c>
      <c r="AJ1203" t="s">
        <v>21</v>
      </c>
      <c r="AL1203" t="s">
        <v>372</v>
      </c>
      <c r="AM1203" t="s">
        <v>40</v>
      </c>
      <c r="AN1203" t="s">
        <v>25</v>
      </c>
      <c r="AO1203" t="s">
        <v>25</v>
      </c>
      <c r="AP1203">
        <v>16</v>
      </c>
      <c r="AQ1203">
        <v>95</v>
      </c>
      <c r="AR1203" t="s">
        <v>511</v>
      </c>
      <c r="AS1203" t="s">
        <v>24</v>
      </c>
      <c r="AT1203" t="s">
        <v>26</v>
      </c>
      <c r="AV1203" t="s">
        <v>512</v>
      </c>
      <c r="AW1203" t="s">
        <v>5345</v>
      </c>
      <c r="AZ1203"/>
      <c r="BB1203" s="4"/>
      <c r="BD1203" t="s">
        <v>29</v>
      </c>
      <c r="BE1203" t="s">
        <v>25</v>
      </c>
      <c r="BF1203" t="s">
        <v>513</v>
      </c>
      <c r="BI1203" s="3"/>
      <c r="BJ1203" t="s">
        <v>27</v>
      </c>
      <c r="BK1203" s="30" t="s">
        <v>107</v>
      </c>
      <c r="BL1203" s="3">
        <v>43964.617764340277</v>
      </c>
      <c r="BM1203" t="s">
        <v>31</v>
      </c>
      <c r="BN1203" t="s">
        <v>32</v>
      </c>
      <c r="BP1203" t="s">
        <v>3445</v>
      </c>
      <c r="BQ1203" t="s">
        <v>1025</v>
      </c>
      <c r="BR1203" t="s">
        <v>28</v>
      </c>
      <c r="BS1203" t="s">
        <v>28</v>
      </c>
      <c r="BT1203" t="s">
        <v>107</v>
      </c>
      <c r="BU1203" s="3">
        <v>43964.617764340277</v>
      </c>
      <c r="BV1203" t="s">
        <v>803</v>
      </c>
      <c r="BW1203" s="3">
        <v>43964.682729537039</v>
      </c>
      <c r="BX1203" t="s">
        <v>5346</v>
      </c>
      <c r="CG1203"/>
      <c r="CH1203"/>
      <c r="CI1203"/>
      <c r="CY1203"/>
      <c r="DA1203"/>
      <c r="DF1203"/>
    </row>
    <row r="1204" spans="1:110" x14ac:dyDescent="0.25">
      <c r="A1204" s="1">
        <f>IF(Veg_Table[[#This Row],[VP_STATUS]]="Hold",0,IF(OR(AND(Veg_Table[[#This Row],[PRESCRIP]]="NW_No Work",Veg_Table[[#This Row],[VP_STATUS]]&lt;&gt;"No Work Required Under EVM"),AND(Veg_Table[[#This Row],[VP_STATUS]]="No Work Required Under EVM",Veg_Table[[#This Row],[PRESCRIP]]&lt;&gt;"NW_No Work")),1,0))</f>
        <v>0</v>
      </c>
      <c r="B1204" s="1">
        <f>IF(Veg_Table[[#This Row],[SPECIES]]="",1,0)</f>
        <v>0</v>
      </c>
      <c r="C1204" s="1">
        <f>IF(Veg_Table[[#This Row],[DIAMETER]]="",1,0)</f>
        <v>0</v>
      </c>
      <c r="D1204" s="1">
        <f>IF(Veg_Table[[#This Row],[HEIGHT]]="",1,0)</f>
        <v>0</v>
      </c>
      <c r="E120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04" s="1">
        <f>IF(AND(Veg_Table[[#This Row],[TAT_RESULT]]="ABATE",Veg_Table[[#This Row],[PRESCRIP]]="NW_No Work"),1,0)</f>
        <v>0</v>
      </c>
      <c r="G1204" s="1">
        <f>IF(OR(Veg_Table[[#This Row],[Prescription R-Scale]]="NA",Veg_Table[[#This Row],[Diameter R-Scale]]="NA"),0,IF(Veg_Table[[#This Row],[Diameter R-Scale]]&lt;&gt;Veg_Table[[#This Row],[Prescription R-Scale]],1,0))</f>
        <v>0</v>
      </c>
      <c r="H1204" s="1">
        <f>IF(OR(AND(Veg_Table[[#This Row],[PRESCRIP]]="BC_Br Rmv", Veg_Table[[#This Row],[WOOD_MAN]]&lt;&gt;"Not Needed"),AND(Veg_Table[[#This Row],[PRESCRIP]]="BCS_Br Rmv+Trt", Veg_Table[[#This Row],[WOOD_MAN]]&lt;&gt;"Not Needed")),1,0)</f>
        <v>0</v>
      </c>
      <c r="I1204" s="1">
        <f ca="1">IF(AND(Veg_Table[[#This Row],[Prescription_Changed]]="Yes",Veg_Table[[#This Row],[TAT_RESULT]]=""),1,0)</f>
        <v>0</v>
      </c>
      <c r="J1204" s="1">
        <f ca="1">SUM(Veg_Table[[#This Row],[Prescription and Status do not match]:[Prescription_Edited_And_TAT_Is_Blank]])</f>
        <v>0</v>
      </c>
      <c r="K1204" s="1">
        <f ca="1">IF(Veg_Table[[#This Row],[Sum of Errors]]&gt;0,1,0)</f>
        <v>0</v>
      </c>
      <c r="L1204" s="1">
        <f>1</f>
        <v>1</v>
      </c>
      <c r="M1204"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204" s="1" t="str">
        <f>IF(OR(MID(Veg_Table[[#This Row],[PRESCRIP]],2,1)="1",MID(Veg_Table[[#This Row],[PRESCRIP]],2,1)="2",MID(Veg_Table[[#This Row],[PRESCRIP]],2,1)="3",MID(Veg_Table[[#This Row],[PRESCRIP]],2,1)="4"),_xlfn.NUMBERVALUE(MID(Veg_Table[[#This Row],[PRESCRIP]],2,1)),"NA")</f>
        <v>NA</v>
      </c>
      <c r="O1204" s="1">
        <f>WEEKNUM(Veg_Table[[#This Row],[EVM_LAST_EDITED_Day]],2)</f>
        <v>20</v>
      </c>
      <c r="P1204" s="25">
        <f>IFERROR(DATE(YEAR(Veg_Table[[#This Row],[EVM_LAST_EDITED2]]),MONTH(Veg_Table[[#This Row],[EVM_LAST_EDITED2]]),DAY(Veg_Table[[#This Row],[EVM_LAST_EDITED2]])),DATE(2019,1,1))</f>
        <v>43964</v>
      </c>
      <c r="Q1204" s="3">
        <f>VALUE(SUBSTITUTE(Veg_Table[[#This Row],[EVM_LAST_EDITED]],",",""))</f>
        <v>43964.619097326402</v>
      </c>
      <c r="R1204" s="1" t="str">
        <f>_xlfn.IFNA(IF(Veg_Table[[#This Row],[EVM_LAST_EDITOR]]="","zBlank EVM Last Editor",VLOOKUP(Veg_Table[[#This Row],[EVM_LAST_EDITOR]],Roster_Table[#All],4,FALSE)),"zAWRR Not in Roster")</f>
        <v>MBG</v>
      </c>
      <c r="S1204" s="1" t="str">
        <f>_xlfn.IFNA(IF(Veg_Table[[#This Row],[EVM_LAST_EDITOR]]="","zBlank EVM Last Editor",VLOOKUP(Veg_Table[[#This Row],[EVM_LAST_EDITOR]],Roster_Table[#All],16,FALSE)),"zCompany_AWRR not in Roster")</f>
        <v>MBG_Mason, Bruce &amp; Girard</v>
      </c>
      <c r="T1204" s="2">
        <f>IFERROR(DATE(YEAR(Veg_Table[[#This Row],[Created2]]),MONTH(Veg_Table[[#This Row],[Created2]]),DAY(Veg_Table[[#This Row],[Created2]])),DATE(2019,1,1))</f>
        <v>43964</v>
      </c>
      <c r="U1204" s="3">
        <f>VALUE(SUBSTITUTE(Veg_Table[[#This Row],[Created]],",",""))</f>
        <v>43964.603404259302</v>
      </c>
      <c r="V1204" s="3" t="str">
        <f ca="1">IFERROR(_xlfn.IFNA(CELL("contents",INDIRECT(_xlfn.CONCAT("Veg_Table_Production_Data!",ADDRESS(MATCH(_xlfn.MAXIFS(#REF!,#REF!,"="&amp;Veg_Table[[#This Row],[AUTO_ID]],#REF!,"&lt;"&amp;Veg_Table[[#This Row],[EVM_LAST_EDITED_Day]]),#REF!,0),COLUMN(#REF!),4,1,)))),""),"")</f>
        <v/>
      </c>
      <c r="W1204" s="3" t="str">
        <f ca="1">IF(Veg_Table[[#This Row],[Previous_Prescription]]="","No",IF(Veg_Table[[#This Row],[Previous_Prescription]]=Veg_Table[[#This Row],[PRESCRIP]],"No","Yes"))</f>
        <v>No</v>
      </c>
      <c r="X1204" s="3" t="str">
        <f>IF(Veg_Table[[#This Row],[EVM_LAST_EDITED_Day]]=Veg_Table[[#This Row],[Created_Day]],"New","Old")</f>
        <v>New</v>
      </c>
      <c r="Y1204" s="1">
        <f>IFERROR(IF(FIND("delete",LOWER(Veg_Table[[#This Row],[PI_COMMENTS]]))&gt;=1,1,0),0)</f>
        <v>0</v>
      </c>
      <c r="Z1204" s="1" t="str">
        <f>_xlfn.IFNA(IF(Veg_Table[[#This Row],[EVM_LAST_EDITOR]]="","Yes",VLOOKUP(Veg_Table[[#This Row],[EVM_LAST_EDITOR]],Roster_Table[#All],15,FALSE)),"Yes")</f>
        <v>Yes</v>
      </c>
      <c r="AA120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04" s="1" t="str">
        <f>_xlfn.IFNA(VLOOKUP(Veg_Table[[#This Row],[EVM_LAST_EDITOR]],Roster_Table[#All],3,FALSE),"zAWRR Not in Roster")</f>
        <v>Nicholas</v>
      </c>
      <c r="AC1204" s="1" t="str">
        <f>_xlfn.IFNA(VLOOKUP(Veg_Table[[#This Row],[EVM_LAST_EDITOR]],Roster_Table[#All],2,FALSE),"zAWRR Not in Roster")</f>
        <v>Coleman</v>
      </c>
      <c r="AD1204" s="1" t="str">
        <f>IF(_xlfn.CONCAT(Veg_Table[[#This Row],[First_Name]]," ",Veg_Table[[#This Row],[Last_Name]])="zAWRR Not in Roster zAWRR Not in Roster","zAWRR Not in Roster",_xlfn.CONCAT(Veg_Table[[#This Row],[First_Name]]," ",Veg_Table[[#This Row],[Last_Name]]))</f>
        <v>Nicholas Coleman</v>
      </c>
      <c r="AE1204">
        <v>3225366</v>
      </c>
      <c r="AF1204" t="s">
        <v>5957</v>
      </c>
      <c r="AG1204" t="s">
        <v>93</v>
      </c>
      <c r="AH1204" t="s">
        <v>3444</v>
      </c>
      <c r="AI1204" t="s">
        <v>5377</v>
      </c>
      <c r="AJ1204" t="s">
        <v>21</v>
      </c>
      <c r="AL1204" t="s">
        <v>372</v>
      </c>
      <c r="AM1204" t="s">
        <v>38</v>
      </c>
      <c r="AN1204" t="s">
        <v>25</v>
      </c>
      <c r="AO1204" t="s">
        <v>25</v>
      </c>
      <c r="AP1204">
        <v>27</v>
      </c>
      <c r="AQ1204">
        <v>133</v>
      </c>
      <c r="AR1204" t="s">
        <v>517</v>
      </c>
      <c r="AS1204" t="s">
        <v>24</v>
      </c>
      <c r="AT1204" t="s">
        <v>26</v>
      </c>
      <c r="AV1204" t="s">
        <v>512</v>
      </c>
      <c r="AW1204" t="s">
        <v>5343</v>
      </c>
      <c r="AZ1204"/>
      <c r="BB1204" s="4"/>
      <c r="BD1204" t="s">
        <v>29</v>
      </c>
      <c r="BE1204" t="s">
        <v>25</v>
      </c>
      <c r="BF1204" t="s">
        <v>513</v>
      </c>
      <c r="BI1204" s="3"/>
      <c r="BJ1204" t="s">
        <v>27</v>
      </c>
      <c r="BK1204" s="30" t="s">
        <v>107</v>
      </c>
      <c r="BL1204" s="3">
        <v>43964.619097326387</v>
      </c>
      <c r="BM1204" t="s">
        <v>31</v>
      </c>
      <c r="BN1204" t="s">
        <v>32</v>
      </c>
      <c r="BP1204" t="s">
        <v>3445</v>
      </c>
      <c r="BQ1204" t="s">
        <v>1025</v>
      </c>
      <c r="BR1204" t="s">
        <v>28</v>
      </c>
      <c r="BS1204" t="s">
        <v>28</v>
      </c>
      <c r="BT1204" t="s">
        <v>107</v>
      </c>
      <c r="BU1204" s="3">
        <v>43964.603404259258</v>
      </c>
      <c r="BV1204" t="s">
        <v>803</v>
      </c>
      <c r="BW1204" s="3">
        <v>43964.682653773147</v>
      </c>
      <c r="BX1204" t="s">
        <v>5344</v>
      </c>
      <c r="CG1204"/>
      <c r="CH1204"/>
      <c r="CI1204"/>
      <c r="CY1204"/>
      <c r="DA1204"/>
      <c r="DF1204"/>
    </row>
    <row r="1205" spans="1:110" x14ac:dyDescent="0.25">
      <c r="A1205" s="1">
        <f>IF(Veg_Table[[#This Row],[VP_STATUS]]="Hold",0,IF(OR(AND(Veg_Table[[#This Row],[PRESCRIP]]="NW_No Work",Veg_Table[[#This Row],[VP_STATUS]]&lt;&gt;"No Work Required Under EVM"),AND(Veg_Table[[#This Row],[VP_STATUS]]="No Work Required Under EVM",Veg_Table[[#This Row],[PRESCRIP]]&lt;&gt;"NW_No Work")),1,0))</f>
        <v>0</v>
      </c>
      <c r="B1205" s="1">
        <f>IF(Veg_Table[[#This Row],[SPECIES]]="",1,0)</f>
        <v>0</v>
      </c>
      <c r="C1205" s="1">
        <f>IF(Veg_Table[[#This Row],[DIAMETER]]="",1,0)</f>
        <v>0</v>
      </c>
      <c r="D1205" s="1">
        <f>IF(Veg_Table[[#This Row],[HEIGHT]]="",1,0)</f>
        <v>0</v>
      </c>
      <c r="E120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05" s="1">
        <f>IF(AND(Veg_Table[[#This Row],[TAT_RESULT]]="ABATE",Veg_Table[[#This Row],[PRESCRIP]]="NW_No Work"),1,0)</f>
        <v>0</v>
      </c>
      <c r="G1205" s="1">
        <f>IF(OR(Veg_Table[[#This Row],[Prescription R-Scale]]="NA",Veg_Table[[#This Row],[Diameter R-Scale]]="NA"),0,IF(Veg_Table[[#This Row],[Diameter R-Scale]]&lt;&gt;Veg_Table[[#This Row],[Prescription R-Scale]],1,0))</f>
        <v>0</v>
      </c>
      <c r="H1205" s="1">
        <f>IF(OR(AND(Veg_Table[[#This Row],[PRESCRIP]]="BC_Br Rmv", Veg_Table[[#This Row],[WOOD_MAN]]&lt;&gt;"Not Needed"),AND(Veg_Table[[#This Row],[PRESCRIP]]="BCS_Br Rmv+Trt", Veg_Table[[#This Row],[WOOD_MAN]]&lt;&gt;"Not Needed")),1,0)</f>
        <v>0</v>
      </c>
      <c r="I1205" s="1">
        <f ca="1">IF(AND(Veg_Table[[#This Row],[Prescription_Changed]]="Yes",Veg_Table[[#This Row],[TAT_RESULT]]=""),1,0)</f>
        <v>0</v>
      </c>
      <c r="J1205" s="1">
        <f ca="1">SUM(Veg_Table[[#This Row],[Prescription and Status do not match]:[Prescription_Edited_And_TAT_Is_Blank]])</f>
        <v>0</v>
      </c>
      <c r="K1205" s="1">
        <f ca="1">IF(Veg_Table[[#This Row],[Sum of Errors]]&gt;0,1,0)</f>
        <v>0</v>
      </c>
      <c r="L1205" s="1">
        <f>1</f>
        <v>1</v>
      </c>
      <c r="M1205"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205" s="1" t="str">
        <f>IF(OR(MID(Veg_Table[[#This Row],[PRESCRIP]],2,1)="1",MID(Veg_Table[[#This Row],[PRESCRIP]],2,1)="2",MID(Veg_Table[[#This Row],[PRESCRIP]],2,1)="3",MID(Veg_Table[[#This Row],[PRESCRIP]],2,1)="4"),_xlfn.NUMBERVALUE(MID(Veg_Table[[#This Row],[PRESCRIP]],2,1)),"NA")</f>
        <v>NA</v>
      </c>
      <c r="O1205" s="1">
        <f>WEEKNUM(Veg_Table[[#This Row],[EVM_LAST_EDITED_Day]],2)</f>
        <v>20</v>
      </c>
      <c r="P1205" s="25">
        <f>IFERROR(DATE(YEAR(Veg_Table[[#This Row],[EVM_LAST_EDITED2]]),MONTH(Veg_Table[[#This Row],[EVM_LAST_EDITED2]]),DAY(Veg_Table[[#This Row],[EVM_LAST_EDITED2]])),DATE(2019,1,1))</f>
        <v>43964</v>
      </c>
      <c r="Q1205" s="3">
        <f>VALUE(SUBSTITUTE(Veg_Table[[#This Row],[EVM_LAST_EDITED]],",",""))</f>
        <v>43964.621199178197</v>
      </c>
      <c r="R1205" s="1" t="str">
        <f>_xlfn.IFNA(IF(Veg_Table[[#This Row],[EVM_LAST_EDITOR]]="","zBlank EVM Last Editor",VLOOKUP(Veg_Table[[#This Row],[EVM_LAST_EDITOR]],Roster_Table[#All],4,FALSE)),"zAWRR Not in Roster")</f>
        <v>MBG</v>
      </c>
      <c r="S1205" s="1" t="str">
        <f>_xlfn.IFNA(IF(Veg_Table[[#This Row],[EVM_LAST_EDITOR]]="","zBlank EVM Last Editor",VLOOKUP(Veg_Table[[#This Row],[EVM_LAST_EDITOR]],Roster_Table[#All],16,FALSE)),"zCompany_AWRR not in Roster")</f>
        <v>MBG_Mason, Bruce &amp; Girard</v>
      </c>
      <c r="T1205" s="2">
        <f>IFERROR(DATE(YEAR(Veg_Table[[#This Row],[Created2]]),MONTH(Veg_Table[[#This Row],[Created2]]),DAY(Veg_Table[[#This Row],[Created2]])),DATE(2019,1,1))</f>
        <v>43964</v>
      </c>
      <c r="U1205" s="3">
        <f>VALUE(SUBSTITUTE(Veg_Table[[#This Row],[Created]],",",""))</f>
        <v>43964.621199178197</v>
      </c>
      <c r="V1205" s="3" t="str">
        <f ca="1">IFERROR(_xlfn.IFNA(CELL("contents",INDIRECT(_xlfn.CONCAT("Veg_Table_Production_Data!",ADDRESS(MATCH(_xlfn.MAXIFS(#REF!,#REF!,"="&amp;Veg_Table[[#This Row],[AUTO_ID]],#REF!,"&lt;"&amp;Veg_Table[[#This Row],[EVM_LAST_EDITED_Day]]),#REF!,0),COLUMN(#REF!),4,1,)))),""),"")</f>
        <v/>
      </c>
      <c r="W1205" s="3" t="str">
        <f ca="1">IF(Veg_Table[[#This Row],[Previous_Prescription]]="","No",IF(Veg_Table[[#This Row],[Previous_Prescription]]=Veg_Table[[#This Row],[PRESCRIP]],"No","Yes"))</f>
        <v>No</v>
      </c>
      <c r="X1205" s="3" t="str">
        <f>IF(Veg_Table[[#This Row],[EVM_LAST_EDITED_Day]]=Veg_Table[[#This Row],[Created_Day]],"New","Old")</f>
        <v>New</v>
      </c>
      <c r="Y1205" s="1">
        <f>IFERROR(IF(FIND("delete",LOWER(Veg_Table[[#This Row],[PI_COMMENTS]]))&gt;=1,1,0),0)</f>
        <v>0</v>
      </c>
      <c r="Z1205" s="1" t="str">
        <f>_xlfn.IFNA(IF(Veg_Table[[#This Row],[EVM_LAST_EDITOR]]="","Yes",VLOOKUP(Veg_Table[[#This Row],[EVM_LAST_EDITOR]],Roster_Table[#All],15,FALSE)),"Yes")</f>
        <v>Yes</v>
      </c>
      <c r="AA120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05" s="1" t="str">
        <f>_xlfn.IFNA(VLOOKUP(Veg_Table[[#This Row],[EVM_LAST_EDITOR]],Roster_Table[#All],3,FALSE),"zAWRR Not in Roster")</f>
        <v>Nicholas</v>
      </c>
      <c r="AC1205" s="1" t="str">
        <f>_xlfn.IFNA(VLOOKUP(Veg_Table[[#This Row],[EVM_LAST_EDITOR]],Roster_Table[#All],2,FALSE),"zAWRR Not in Roster")</f>
        <v>Coleman</v>
      </c>
      <c r="AD1205" s="1" t="str">
        <f>IF(_xlfn.CONCAT(Veg_Table[[#This Row],[First_Name]]," ",Veg_Table[[#This Row],[Last_Name]])="zAWRR Not in Roster zAWRR Not in Roster","zAWRR Not in Roster",_xlfn.CONCAT(Veg_Table[[#This Row],[First_Name]]," ",Veg_Table[[#This Row],[Last_Name]]))</f>
        <v>Nicholas Coleman</v>
      </c>
      <c r="AE1205">
        <v>3225751</v>
      </c>
      <c r="AF1205" t="s">
        <v>5965</v>
      </c>
      <c r="AG1205" t="s">
        <v>93</v>
      </c>
      <c r="AH1205" t="s">
        <v>3444</v>
      </c>
      <c r="AI1205" t="s">
        <v>5955</v>
      </c>
      <c r="AJ1205" t="s">
        <v>21</v>
      </c>
      <c r="AL1205" t="s">
        <v>372</v>
      </c>
      <c r="AM1205" t="s">
        <v>40</v>
      </c>
      <c r="AN1205" t="s">
        <v>25</v>
      </c>
      <c r="AO1205" t="s">
        <v>25</v>
      </c>
      <c r="AP1205">
        <v>18</v>
      </c>
      <c r="AQ1205">
        <v>98</v>
      </c>
      <c r="AR1205" t="s">
        <v>511</v>
      </c>
      <c r="AS1205" t="s">
        <v>24</v>
      </c>
      <c r="AT1205" t="s">
        <v>26</v>
      </c>
      <c r="AV1205" t="s">
        <v>512</v>
      </c>
      <c r="AW1205" t="s">
        <v>5341</v>
      </c>
      <c r="AZ1205"/>
      <c r="BB1205" s="4"/>
      <c r="BD1205" t="s">
        <v>29</v>
      </c>
      <c r="BE1205" t="s">
        <v>25</v>
      </c>
      <c r="BF1205" t="s">
        <v>513</v>
      </c>
      <c r="BI1205" s="3"/>
      <c r="BJ1205" t="s">
        <v>27</v>
      </c>
      <c r="BK1205" s="30" t="s">
        <v>107</v>
      </c>
      <c r="BL1205" s="3">
        <v>43964.62119917824</v>
      </c>
      <c r="BM1205" t="s">
        <v>31</v>
      </c>
      <c r="BN1205" t="s">
        <v>32</v>
      </c>
      <c r="BP1205" t="s">
        <v>3445</v>
      </c>
      <c r="BQ1205" t="s">
        <v>1025</v>
      </c>
      <c r="BR1205" t="s">
        <v>28</v>
      </c>
      <c r="BS1205" t="s">
        <v>28</v>
      </c>
      <c r="BT1205" t="s">
        <v>107</v>
      </c>
      <c r="BU1205" s="3">
        <v>43964.62119917824</v>
      </c>
      <c r="BV1205" t="s">
        <v>803</v>
      </c>
      <c r="BW1205" s="3">
        <v>43964.682735069444</v>
      </c>
      <c r="BX1205" t="s">
        <v>5342</v>
      </c>
      <c r="CG1205"/>
      <c r="CH1205"/>
      <c r="CI1205"/>
      <c r="CY1205"/>
      <c r="DA1205"/>
      <c r="DF1205"/>
    </row>
    <row r="1206" spans="1:110" x14ac:dyDescent="0.25">
      <c r="A1206" s="1">
        <f>IF(Veg_Table[[#This Row],[VP_STATUS]]="Hold",0,IF(OR(AND(Veg_Table[[#This Row],[PRESCRIP]]="NW_No Work",Veg_Table[[#This Row],[VP_STATUS]]&lt;&gt;"No Work Required Under EVM"),AND(Veg_Table[[#This Row],[VP_STATUS]]="No Work Required Under EVM",Veg_Table[[#This Row],[PRESCRIP]]&lt;&gt;"NW_No Work")),1,0))</f>
        <v>0</v>
      </c>
      <c r="B1206" s="1">
        <f>IF(Veg_Table[[#This Row],[SPECIES]]="",1,0)</f>
        <v>0</v>
      </c>
      <c r="C1206" s="1">
        <f>IF(Veg_Table[[#This Row],[DIAMETER]]="",1,0)</f>
        <v>0</v>
      </c>
      <c r="D1206" s="1">
        <f>IF(Veg_Table[[#This Row],[HEIGHT]]="",1,0)</f>
        <v>0</v>
      </c>
      <c r="E120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06" s="1">
        <f>IF(AND(Veg_Table[[#This Row],[TAT_RESULT]]="ABATE",Veg_Table[[#This Row],[PRESCRIP]]="NW_No Work"),1,0)</f>
        <v>0</v>
      </c>
      <c r="G1206" s="1">
        <f>IF(OR(Veg_Table[[#This Row],[Prescription R-Scale]]="NA",Veg_Table[[#This Row],[Diameter R-Scale]]="NA"),0,IF(Veg_Table[[#This Row],[Diameter R-Scale]]&lt;&gt;Veg_Table[[#This Row],[Prescription R-Scale]],1,0))</f>
        <v>0</v>
      </c>
      <c r="H1206" s="1">
        <f>IF(OR(AND(Veg_Table[[#This Row],[PRESCRIP]]="BC_Br Rmv", Veg_Table[[#This Row],[WOOD_MAN]]&lt;&gt;"Not Needed"),AND(Veg_Table[[#This Row],[PRESCRIP]]="BCS_Br Rmv+Trt", Veg_Table[[#This Row],[WOOD_MAN]]&lt;&gt;"Not Needed")),1,0)</f>
        <v>0</v>
      </c>
      <c r="I1206" s="1">
        <f ca="1">IF(AND(Veg_Table[[#This Row],[Prescription_Changed]]="Yes",Veg_Table[[#This Row],[TAT_RESULT]]=""),1,0)</f>
        <v>0</v>
      </c>
      <c r="J1206" s="1">
        <f ca="1">SUM(Veg_Table[[#This Row],[Prescription and Status do not match]:[Prescription_Edited_And_TAT_Is_Blank]])</f>
        <v>0</v>
      </c>
      <c r="K1206" s="1">
        <f ca="1">IF(Veg_Table[[#This Row],[Sum of Errors]]&gt;0,1,0)</f>
        <v>0</v>
      </c>
      <c r="L1206" s="1">
        <f>1</f>
        <v>1</v>
      </c>
      <c r="M120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206" s="1">
        <f>IF(OR(MID(Veg_Table[[#This Row],[PRESCRIP]],2,1)="1",MID(Veg_Table[[#This Row],[PRESCRIP]],2,1)="2",MID(Veg_Table[[#This Row],[PRESCRIP]],2,1)="3",MID(Veg_Table[[#This Row],[PRESCRIP]],2,1)="4"),_xlfn.NUMBERVALUE(MID(Veg_Table[[#This Row],[PRESCRIP]],2,1)),"NA")</f>
        <v>2</v>
      </c>
      <c r="O1206" s="1">
        <f>WEEKNUM(Veg_Table[[#This Row],[EVM_LAST_EDITED_Day]],2)</f>
        <v>20</v>
      </c>
      <c r="P1206" s="25">
        <f>IFERROR(DATE(YEAR(Veg_Table[[#This Row],[EVM_LAST_EDITED2]]),MONTH(Veg_Table[[#This Row],[EVM_LAST_EDITED2]]),DAY(Veg_Table[[#This Row],[EVM_LAST_EDITED2]])),DATE(2019,1,1))</f>
        <v>43964</v>
      </c>
      <c r="Q1206" s="3">
        <f>VALUE(SUBSTITUTE(Veg_Table[[#This Row],[EVM_LAST_EDITED]],",",""))</f>
        <v>43964.626169768497</v>
      </c>
      <c r="R1206" s="1" t="str">
        <f>_xlfn.IFNA(IF(Veg_Table[[#This Row],[EVM_LAST_EDITOR]]="","zBlank EVM Last Editor",VLOOKUP(Veg_Table[[#This Row],[EVM_LAST_EDITOR]],Roster_Table[#All],4,FALSE)),"zAWRR Not in Roster")</f>
        <v>zAWRR Not in Roster</v>
      </c>
      <c r="S1206" s="1" t="str">
        <f>_xlfn.IFNA(IF(Veg_Table[[#This Row],[EVM_LAST_EDITOR]]="","zBlank EVM Last Editor",VLOOKUP(Veg_Table[[#This Row],[EVM_LAST_EDITOR]],Roster_Table[#All],16,FALSE)),"zCompany_AWRR not in Roster")</f>
        <v>zCompany_AWRR not in Roster</v>
      </c>
      <c r="T1206" s="2">
        <f>IFERROR(DATE(YEAR(Veg_Table[[#This Row],[Created2]]),MONTH(Veg_Table[[#This Row],[Created2]]),DAY(Veg_Table[[#This Row],[Created2]])),DATE(2019,1,1))</f>
        <v>43901</v>
      </c>
      <c r="U1206" s="3">
        <f>VALUE(SUBSTITUTE(Veg_Table[[#This Row],[Created]],",",""))</f>
        <v>43901.606550925899</v>
      </c>
      <c r="V1206" s="3" t="str">
        <f ca="1">IFERROR(_xlfn.IFNA(CELL("contents",INDIRECT(_xlfn.CONCAT("Veg_Table_Production_Data!",ADDRESS(MATCH(_xlfn.MAXIFS(#REF!,#REF!,"="&amp;Veg_Table[[#This Row],[AUTO_ID]],#REF!,"&lt;"&amp;Veg_Table[[#This Row],[EVM_LAST_EDITED_Day]]),#REF!,0),COLUMN(#REF!),4,1,)))),""),"")</f>
        <v/>
      </c>
      <c r="W1206" s="3" t="str">
        <f ca="1">IF(Veg_Table[[#This Row],[Previous_Prescription]]="","No",IF(Veg_Table[[#This Row],[Previous_Prescription]]=Veg_Table[[#This Row],[PRESCRIP]],"No","Yes"))</f>
        <v>No</v>
      </c>
      <c r="X1206" s="3" t="str">
        <f>IF(Veg_Table[[#This Row],[EVM_LAST_EDITED_Day]]=Veg_Table[[#This Row],[Created_Day]],"New","Old")</f>
        <v>Old</v>
      </c>
      <c r="Y1206" s="1">
        <f>IFERROR(IF(FIND("delete",LOWER(Veg_Table[[#This Row],[PI_COMMENTS]]))&gt;=1,1,0),0)</f>
        <v>0</v>
      </c>
      <c r="Z1206" s="1" t="str">
        <f>_xlfn.IFNA(IF(Veg_Table[[#This Row],[EVM_LAST_EDITOR]]="","Yes",VLOOKUP(Veg_Table[[#This Row],[EVM_LAST_EDITOR]],Roster_Table[#All],15,FALSE)),"Yes")</f>
        <v>Yes</v>
      </c>
      <c r="AA120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06" s="1" t="str">
        <f>_xlfn.IFNA(VLOOKUP(Veg_Table[[#This Row],[EVM_LAST_EDITOR]],Roster_Table[#All],3,FALSE),"zAWRR Not in Roster")</f>
        <v>zAWRR Not in Roster</v>
      </c>
      <c r="AC1206" s="1" t="str">
        <f>_xlfn.IFNA(VLOOKUP(Veg_Table[[#This Row],[EVM_LAST_EDITOR]],Roster_Table[#All],2,FALSE),"zAWRR Not in Roster")</f>
        <v>zAWRR Not in Roster</v>
      </c>
      <c r="AD1206" s="1" t="str">
        <f>IF(_xlfn.CONCAT(Veg_Table[[#This Row],[First_Name]]," ",Veg_Table[[#This Row],[Last_Name]])="zAWRR Not in Roster zAWRR Not in Roster","zAWRR Not in Roster",_xlfn.CONCAT(Veg_Table[[#This Row],[First_Name]]," ",Veg_Table[[#This Row],[Last_Name]]))</f>
        <v>zAWRR Not in Roster</v>
      </c>
      <c r="AE1206">
        <v>2331320</v>
      </c>
      <c r="AF1206" t="s">
        <v>1459</v>
      </c>
      <c r="AG1206" t="s">
        <v>30</v>
      </c>
      <c r="AH1206" t="s">
        <v>1287</v>
      </c>
      <c r="AI1206" t="s">
        <v>1418</v>
      </c>
      <c r="AJ1206" t="s">
        <v>820</v>
      </c>
      <c r="AL1206" t="s">
        <v>372</v>
      </c>
      <c r="AM1206" t="s">
        <v>529</v>
      </c>
      <c r="AN1206" t="s">
        <v>25</v>
      </c>
      <c r="AO1206" t="s">
        <v>25</v>
      </c>
      <c r="AP1206">
        <v>17</v>
      </c>
      <c r="AQ1206">
        <v>31</v>
      </c>
      <c r="AR1206" t="s">
        <v>511</v>
      </c>
      <c r="AS1206" t="s">
        <v>530</v>
      </c>
      <c r="AT1206" t="s">
        <v>824</v>
      </c>
      <c r="AV1206" t="s">
        <v>512</v>
      </c>
      <c r="AW1206" t="s">
        <v>1460</v>
      </c>
      <c r="AX1206" t="s">
        <v>534</v>
      </c>
      <c r="AZ1206">
        <v>5585874</v>
      </c>
      <c r="BA1206" t="s">
        <v>530</v>
      </c>
      <c r="BB1206" s="4">
        <v>43929.598114745371</v>
      </c>
      <c r="BC1206" t="s">
        <v>2079</v>
      </c>
      <c r="BD1206" t="s">
        <v>29</v>
      </c>
      <c r="BE1206" t="s">
        <v>25</v>
      </c>
      <c r="BF1206" t="s">
        <v>513</v>
      </c>
      <c r="BG1206" t="s">
        <v>534</v>
      </c>
      <c r="BI1206" s="3">
        <v>43964</v>
      </c>
      <c r="BJ1206" t="s">
        <v>1461</v>
      </c>
      <c r="BK1206" s="30" t="s">
        <v>1293</v>
      </c>
      <c r="BL1206" s="3">
        <v>43964.626169768519</v>
      </c>
      <c r="BM1206" t="s">
        <v>31</v>
      </c>
      <c r="BN1206" t="s">
        <v>32</v>
      </c>
      <c r="BP1206" t="s">
        <v>1781</v>
      </c>
      <c r="BQ1206" t="s">
        <v>28</v>
      </c>
      <c r="BR1206" t="s">
        <v>28</v>
      </c>
      <c r="BS1206" t="s">
        <v>28</v>
      </c>
      <c r="BT1206" t="s">
        <v>129</v>
      </c>
      <c r="BU1206" s="3">
        <v>43901.606550925928</v>
      </c>
      <c r="BV1206" t="s">
        <v>803</v>
      </c>
      <c r="BW1206" s="3">
        <v>43964.648315532409</v>
      </c>
      <c r="BX1206" t="s">
        <v>1462</v>
      </c>
      <c r="CG1206"/>
      <c r="CH1206"/>
      <c r="CI1206"/>
      <c r="CY1206"/>
      <c r="DA1206"/>
      <c r="DF1206"/>
    </row>
    <row r="1207" spans="1:110" x14ac:dyDescent="0.25">
      <c r="A1207" s="1">
        <f>IF(Veg_Table[[#This Row],[VP_STATUS]]="Hold",0,IF(OR(AND(Veg_Table[[#This Row],[PRESCRIP]]="NW_No Work",Veg_Table[[#This Row],[VP_STATUS]]&lt;&gt;"No Work Required Under EVM"),AND(Veg_Table[[#This Row],[VP_STATUS]]="No Work Required Under EVM",Veg_Table[[#This Row],[PRESCRIP]]&lt;&gt;"NW_No Work")),1,0))</f>
        <v>0</v>
      </c>
      <c r="B1207" s="1">
        <f>IF(Veg_Table[[#This Row],[SPECIES]]="",1,0)</f>
        <v>0</v>
      </c>
      <c r="C1207" s="1">
        <f>IF(Veg_Table[[#This Row],[DIAMETER]]="",1,0)</f>
        <v>0</v>
      </c>
      <c r="D1207" s="1">
        <f>IF(Veg_Table[[#This Row],[HEIGHT]]="",1,0)</f>
        <v>0</v>
      </c>
      <c r="E120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07" s="1">
        <f>IF(AND(Veg_Table[[#This Row],[TAT_RESULT]]="ABATE",Veg_Table[[#This Row],[PRESCRIP]]="NW_No Work"),1,0)</f>
        <v>0</v>
      </c>
      <c r="G1207" s="1">
        <f>IF(OR(Veg_Table[[#This Row],[Prescription R-Scale]]="NA",Veg_Table[[#This Row],[Diameter R-Scale]]="NA"),0,IF(Veg_Table[[#This Row],[Diameter R-Scale]]&lt;&gt;Veg_Table[[#This Row],[Prescription R-Scale]],1,0))</f>
        <v>0</v>
      </c>
      <c r="H1207" s="1">
        <f>IF(OR(AND(Veg_Table[[#This Row],[PRESCRIP]]="BC_Br Rmv", Veg_Table[[#This Row],[WOOD_MAN]]&lt;&gt;"Not Needed"),AND(Veg_Table[[#This Row],[PRESCRIP]]="BCS_Br Rmv+Trt", Veg_Table[[#This Row],[WOOD_MAN]]&lt;&gt;"Not Needed")),1,0)</f>
        <v>0</v>
      </c>
      <c r="I1207" s="1">
        <f ca="1">IF(AND(Veg_Table[[#This Row],[Prescription_Changed]]="Yes",Veg_Table[[#This Row],[TAT_RESULT]]=""),1,0)</f>
        <v>0</v>
      </c>
      <c r="J1207" s="1">
        <f ca="1">SUM(Veg_Table[[#This Row],[Prescription and Status do not match]:[Prescription_Edited_And_TAT_Is_Blank]])</f>
        <v>0</v>
      </c>
      <c r="K1207" s="1">
        <f ca="1">IF(Veg_Table[[#This Row],[Sum of Errors]]&gt;0,1,0)</f>
        <v>0</v>
      </c>
      <c r="L1207" s="1">
        <f>1</f>
        <v>1</v>
      </c>
      <c r="M120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207" s="1">
        <f>IF(OR(MID(Veg_Table[[#This Row],[PRESCRIP]],2,1)="1",MID(Veg_Table[[#This Row],[PRESCRIP]],2,1)="2",MID(Veg_Table[[#This Row],[PRESCRIP]],2,1)="3",MID(Veg_Table[[#This Row],[PRESCRIP]],2,1)="4"),_xlfn.NUMBERVALUE(MID(Veg_Table[[#This Row],[PRESCRIP]],2,1)),"NA")</f>
        <v>1</v>
      </c>
      <c r="O1207" s="1">
        <f>WEEKNUM(Veg_Table[[#This Row],[EVM_LAST_EDITED_Day]],2)</f>
        <v>20</v>
      </c>
      <c r="P1207" s="25">
        <f>IFERROR(DATE(YEAR(Veg_Table[[#This Row],[EVM_LAST_EDITED2]]),MONTH(Veg_Table[[#This Row],[EVM_LAST_EDITED2]]),DAY(Veg_Table[[#This Row],[EVM_LAST_EDITED2]])),DATE(2019,1,1))</f>
        <v>43964</v>
      </c>
      <c r="Q1207" s="3">
        <f>VALUE(SUBSTITUTE(Veg_Table[[#This Row],[EVM_LAST_EDITED]],",",""))</f>
        <v>43964.626489629598</v>
      </c>
      <c r="R1207" s="1" t="str">
        <f>_xlfn.IFNA(IF(Veg_Table[[#This Row],[EVM_LAST_EDITOR]]="","zBlank EVM Last Editor",VLOOKUP(Veg_Table[[#This Row],[EVM_LAST_EDITOR]],Roster_Table[#All],4,FALSE)),"zAWRR Not in Roster")</f>
        <v>zAWRR Not in Roster</v>
      </c>
      <c r="S1207" s="1" t="str">
        <f>_xlfn.IFNA(IF(Veg_Table[[#This Row],[EVM_LAST_EDITOR]]="","zBlank EVM Last Editor",VLOOKUP(Veg_Table[[#This Row],[EVM_LAST_EDITOR]],Roster_Table[#All],16,FALSE)),"zCompany_AWRR not in Roster")</f>
        <v>zCompany_AWRR not in Roster</v>
      </c>
      <c r="T1207" s="2">
        <f>IFERROR(DATE(YEAR(Veg_Table[[#This Row],[Created2]]),MONTH(Veg_Table[[#This Row],[Created2]]),DAY(Veg_Table[[#This Row],[Created2]])),DATE(2019,1,1))</f>
        <v>43902</v>
      </c>
      <c r="U1207" s="3">
        <f>VALUE(SUBSTITUTE(Veg_Table[[#This Row],[Created]],",",""))</f>
        <v>43902.482326388897</v>
      </c>
      <c r="V1207" s="3" t="str">
        <f ca="1">IFERROR(_xlfn.IFNA(CELL("contents",INDIRECT(_xlfn.CONCAT("Veg_Table_Production_Data!",ADDRESS(MATCH(_xlfn.MAXIFS(#REF!,#REF!,"="&amp;Veg_Table[[#This Row],[AUTO_ID]],#REF!,"&lt;"&amp;Veg_Table[[#This Row],[EVM_LAST_EDITED_Day]]),#REF!,0),COLUMN(#REF!),4,1,)))),""),"")</f>
        <v/>
      </c>
      <c r="W1207" s="3" t="str">
        <f ca="1">IF(Veg_Table[[#This Row],[Previous_Prescription]]="","No",IF(Veg_Table[[#This Row],[Previous_Prescription]]=Veg_Table[[#This Row],[PRESCRIP]],"No","Yes"))</f>
        <v>No</v>
      </c>
      <c r="X1207" s="3" t="str">
        <f>IF(Veg_Table[[#This Row],[EVM_LAST_EDITED_Day]]=Veg_Table[[#This Row],[Created_Day]],"New","Old")</f>
        <v>Old</v>
      </c>
      <c r="Y1207" s="1">
        <f>IFERROR(IF(FIND("delete",LOWER(Veg_Table[[#This Row],[PI_COMMENTS]]))&gt;=1,1,0),0)</f>
        <v>0</v>
      </c>
      <c r="Z1207" s="1" t="str">
        <f>_xlfn.IFNA(IF(Veg_Table[[#This Row],[EVM_LAST_EDITOR]]="","Yes",VLOOKUP(Veg_Table[[#This Row],[EVM_LAST_EDITOR]],Roster_Table[#All],15,FALSE)),"Yes")</f>
        <v>Yes</v>
      </c>
      <c r="AA120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07" s="1" t="str">
        <f>_xlfn.IFNA(VLOOKUP(Veg_Table[[#This Row],[EVM_LAST_EDITOR]],Roster_Table[#All],3,FALSE),"zAWRR Not in Roster")</f>
        <v>zAWRR Not in Roster</v>
      </c>
      <c r="AC1207" s="1" t="str">
        <f>_xlfn.IFNA(VLOOKUP(Veg_Table[[#This Row],[EVM_LAST_EDITOR]],Roster_Table[#All],2,FALSE),"zAWRR Not in Roster")</f>
        <v>zAWRR Not in Roster</v>
      </c>
      <c r="AD1207" s="1" t="str">
        <f>IF(_xlfn.CONCAT(Veg_Table[[#This Row],[First_Name]]," ",Veg_Table[[#This Row],[Last_Name]])="zAWRR Not in Roster zAWRR Not in Roster","zAWRR Not in Roster",_xlfn.CONCAT(Veg_Table[[#This Row],[First_Name]]," ",Veg_Table[[#This Row],[Last_Name]]))</f>
        <v>zAWRR Not in Roster</v>
      </c>
      <c r="AE1207">
        <v>2332420</v>
      </c>
      <c r="AF1207" t="s">
        <v>1481</v>
      </c>
      <c r="AG1207" t="s">
        <v>30</v>
      </c>
      <c r="AH1207" t="s">
        <v>1287</v>
      </c>
      <c r="AI1207" t="s">
        <v>1482</v>
      </c>
      <c r="AJ1207" t="s">
        <v>820</v>
      </c>
      <c r="AL1207" t="s">
        <v>372</v>
      </c>
      <c r="AM1207" t="s">
        <v>46</v>
      </c>
      <c r="AN1207" t="s">
        <v>25</v>
      </c>
      <c r="AO1207" t="s">
        <v>25</v>
      </c>
      <c r="AP1207">
        <v>11</v>
      </c>
      <c r="AQ1207">
        <v>30</v>
      </c>
      <c r="AR1207" t="s">
        <v>511</v>
      </c>
      <c r="AS1207" t="s">
        <v>55</v>
      </c>
      <c r="AT1207" t="s">
        <v>515</v>
      </c>
      <c r="AV1207" t="s">
        <v>512</v>
      </c>
      <c r="AW1207" t="s">
        <v>1483</v>
      </c>
      <c r="AX1207" t="s">
        <v>534</v>
      </c>
      <c r="AZ1207">
        <v>5585874</v>
      </c>
      <c r="BA1207" t="s">
        <v>55</v>
      </c>
      <c r="BB1207" s="4">
        <v>43929.598844398148</v>
      </c>
      <c r="BC1207" t="s">
        <v>2079</v>
      </c>
      <c r="BD1207" t="s">
        <v>29</v>
      </c>
      <c r="BE1207" t="s">
        <v>25</v>
      </c>
      <c r="BF1207" t="s">
        <v>513</v>
      </c>
      <c r="BG1207" t="s">
        <v>534</v>
      </c>
      <c r="BI1207" s="3">
        <v>43964</v>
      </c>
      <c r="BJ1207" t="s">
        <v>1484</v>
      </c>
      <c r="BK1207" s="30" t="s">
        <v>1293</v>
      </c>
      <c r="BL1207" s="3">
        <v>43964.626489629627</v>
      </c>
      <c r="BM1207" t="s">
        <v>31</v>
      </c>
      <c r="BN1207" t="s">
        <v>32</v>
      </c>
      <c r="BP1207" t="s">
        <v>1781</v>
      </c>
      <c r="BQ1207" t="s">
        <v>28</v>
      </c>
      <c r="BR1207" t="s">
        <v>28</v>
      </c>
      <c r="BS1207" t="s">
        <v>28</v>
      </c>
      <c r="BT1207" t="s">
        <v>129</v>
      </c>
      <c r="BU1207" s="3">
        <v>43902.48232638889</v>
      </c>
      <c r="BV1207" t="s">
        <v>803</v>
      </c>
      <c r="BW1207" s="3">
        <v>43964.648315532409</v>
      </c>
      <c r="BX1207" t="s">
        <v>1485</v>
      </c>
      <c r="CG1207"/>
      <c r="CH1207"/>
      <c r="CI1207"/>
      <c r="CY1207"/>
      <c r="DA1207"/>
      <c r="DF1207"/>
    </row>
    <row r="1208" spans="1:110" x14ac:dyDescent="0.25">
      <c r="A1208" s="1">
        <f>IF(Veg_Table[[#This Row],[VP_STATUS]]="Hold",0,IF(OR(AND(Veg_Table[[#This Row],[PRESCRIP]]="NW_No Work",Veg_Table[[#This Row],[VP_STATUS]]&lt;&gt;"No Work Required Under EVM"),AND(Veg_Table[[#This Row],[VP_STATUS]]="No Work Required Under EVM",Veg_Table[[#This Row],[PRESCRIP]]&lt;&gt;"NW_No Work")),1,0))</f>
        <v>0</v>
      </c>
      <c r="B1208" s="1">
        <f>IF(Veg_Table[[#This Row],[SPECIES]]="",1,0)</f>
        <v>0</v>
      </c>
      <c r="C1208" s="1">
        <f>IF(Veg_Table[[#This Row],[DIAMETER]]="",1,0)</f>
        <v>0</v>
      </c>
      <c r="D1208" s="1">
        <f>IF(Veg_Table[[#This Row],[HEIGHT]]="",1,0)</f>
        <v>0</v>
      </c>
      <c r="E120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08" s="1">
        <f>IF(AND(Veg_Table[[#This Row],[TAT_RESULT]]="ABATE",Veg_Table[[#This Row],[PRESCRIP]]="NW_No Work"),1,0)</f>
        <v>0</v>
      </c>
      <c r="G1208" s="1">
        <f>IF(OR(Veg_Table[[#This Row],[Prescription R-Scale]]="NA",Veg_Table[[#This Row],[Diameter R-Scale]]="NA"),0,IF(Veg_Table[[#This Row],[Diameter R-Scale]]&lt;&gt;Veg_Table[[#This Row],[Prescription R-Scale]],1,0))</f>
        <v>0</v>
      </c>
      <c r="H1208" s="1">
        <f>IF(OR(AND(Veg_Table[[#This Row],[PRESCRIP]]="BC_Br Rmv", Veg_Table[[#This Row],[WOOD_MAN]]&lt;&gt;"Not Needed"),AND(Veg_Table[[#This Row],[PRESCRIP]]="BCS_Br Rmv+Trt", Veg_Table[[#This Row],[WOOD_MAN]]&lt;&gt;"Not Needed")),1,0)</f>
        <v>0</v>
      </c>
      <c r="I1208" s="1">
        <f ca="1">IF(AND(Veg_Table[[#This Row],[Prescription_Changed]]="Yes",Veg_Table[[#This Row],[TAT_RESULT]]=""),1,0)</f>
        <v>0</v>
      </c>
      <c r="J1208" s="1">
        <f ca="1">SUM(Veg_Table[[#This Row],[Prescription and Status do not match]:[Prescription_Edited_And_TAT_Is_Blank]])</f>
        <v>0</v>
      </c>
      <c r="K1208" s="1">
        <f ca="1">IF(Veg_Table[[#This Row],[Sum of Errors]]&gt;0,1,0)</f>
        <v>0</v>
      </c>
      <c r="L1208" s="1">
        <f>1</f>
        <v>1</v>
      </c>
      <c r="M120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208" s="1">
        <f>IF(OR(MID(Veg_Table[[#This Row],[PRESCRIP]],2,1)="1",MID(Veg_Table[[#This Row],[PRESCRIP]],2,1)="2",MID(Veg_Table[[#This Row],[PRESCRIP]],2,1)="3",MID(Veg_Table[[#This Row],[PRESCRIP]],2,1)="4"),_xlfn.NUMBERVALUE(MID(Veg_Table[[#This Row],[PRESCRIP]],2,1)),"NA")</f>
        <v>3</v>
      </c>
      <c r="O1208" s="1">
        <f>WEEKNUM(Veg_Table[[#This Row],[EVM_LAST_EDITED_Day]],2)</f>
        <v>20</v>
      </c>
      <c r="P1208" s="25">
        <f>IFERROR(DATE(YEAR(Veg_Table[[#This Row],[EVM_LAST_EDITED2]]),MONTH(Veg_Table[[#This Row],[EVM_LAST_EDITED2]]),DAY(Veg_Table[[#This Row],[EVM_LAST_EDITED2]])),DATE(2019,1,1))</f>
        <v>43964</v>
      </c>
      <c r="Q1208" s="3">
        <f>VALUE(SUBSTITUTE(Veg_Table[[#This Row],[EVM_LAST_EDITED]],",",""))</f>
        <v>43964.627152627298</v>
      </c>
      <c r="R1208" s="1" t="str">
        <f>_xlfn.IFNA(IF(Veg_Table[[#This Row],[EVM_LAST_EDITOR]]="","zBlank EVM Last Editor",VLOOKUP(Veg_Table[[#This Row],[EVM_LAST_EDITOR]],Roster_Table[#All],4,FALSE)),"zAWRR Not in Roster")</f>
        <v>zAWRR Not in Roster</v>
      </c>
      <c r="S1208" s="1" t="str">
        <f>_xlfn.IFNA(IF(Veg_Table[[#This Row],[EVM_LAST_EDITOR]]="","zBlank EVM Last Editor",VLOOKUP(Veg_Table[[#This Row],[EVM_LAST_EDITOR]],Roster_Table[#All],16,FALSE)),"zCompany_AWRR not in Roster")</f>
        <v>zCompany_AWRR not in Roster</v>
      </c>
      <c r="T1208" s="2">
        <f>IFERROR(DATE(YEAR(Veg_Table[[#This Row],[Created2]]),MONTH(Veg_Table[[#This Row],[Created2]]),DAY(Veg_Table[[#This Row],[Created2]])),DATE(2019,1,1))</f>
        <v>43901</v>
      </c>
      <c r="U1208" s="3">
        <f>VALUE(SUBSTITUTE(Veg_Table[[#This Row],[Created]],",",""))</f>
        <v>43901.611909722204</v>
      </c>
      <c r="V1208" s="3" t="str">
        <f ca="1">IFERROR(_xlfn.IFNA(CELL("contents",INDIRECT(_xlfn.CONCAT("Veg_Table_Production_Data!",ADDRESS(MATCH(_xlfn.MAXIFS(#REF!,#REF!,"="&amp;Veg_Table[[#This Row],[AUTO_ID]],#REF!,"&lt;"&amp;Veg_Table[[#This Row],[EVM_LAST_EDITED_Day]]),#REF!,0),COLUMN(#REF!),4,1,)))),""),"")</f>
        <v/>
      </c>
      <c r="W1208" s="3" t="str">
        <f ca="1">IF(Veg_Table[[#This Row],[Previous_Prescription]]="","No",IF(Veg_Table[[#This Row],[Previous_Prescription]]=Veg_Table[[#This Row],[PRESCRIP]],"No","Yes"))</f>
        <v>No</v>
      </c>
      <c r="X1208" s="3" t="str">
        <f>IF(Veg_Table[[#This Row],[EVM_LAST_EDITED_Day]]=Veg_Table[[#This Row],[Created_Day]],"New","Old")</f>
        <v>Old</v>
      </c>
      <c r="Y1208" s="1">
        <f>IFERROR(IF(FIND("delete",LOWER(Veg_Table[[#This Row],[PI_COMMENTS]]))&gt;=1,1,0),0)</f>
        <v>0</v>
      </c>
      <c r="Z1208" s="1" t="str">
        <f>_xlfn.IFNA(IF(Veg_Table[[#This Row],[EVM_LAST_EDITOR]]="","Yes",VLOOKUP(Veg_Table[[#This Row],[EVM_LAST_EDITOR]],Roster_Table[#All],15,FALSE)),"Yes")</f>
        <v>Yes</v>
      </c>
      <c r="AA120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08" s="1" t="str">
        <f>_xlfn.IFNA(VLOOKUP(Veg_Table[[#This Row],[EVM_LAST_EDITOR]],Roster_Table[#All],3,FALSE),"zAWRR Not in Roster")</f>
        <v>zAWRR Not in Roster</v>
      </c>
      <c r="AC1208" s="1" t="str">
        <f>_xlfn.IFNA(VLOOKUP(Veg_Table[[#This Row],[EVM_LAST_EDITOR]],Roster_Table[#All],2,FALSE),"zAWRR Not in Roster")</f>
        <v>zAWRR Not in Roster</v>
      </c>
      <c r="AD1208" s="1" t="str">
        <f>IF(_xlfn.CONCAT(Veg_Table[[#This Row],[First_Name]]," ",Veg_Table[[#This Row],[Last_Name]])="zAWRR Not in Roster zAWRR Not in Roster","zAWRR Not in Roster",_xlfn.CONCAT(Veg_Table[[#This Row],[First_Name]]," ",Veg_Table[[#This Row],[Last_Name]]))</f>
        <v>zAWRR Not in Roster</v>
      </c>
      <c r="AE1208">
        <v>2331321</v>
      </c>
      <c r="AF1208" t="s">
        <v>1463</v>
      </c>
      <c r="AG1208" t="s">
        <v>30</v>
      </c>
      <c r="AH1208" t="s">
        <v>1287</v>
      </c>
      <c r="AI1208" t="s">
        <v>1418</v>
      </c>
      <c r="AJ1208" t="s">
        <v>820</v>
      </c>
      <c r="AL1208" t="s">
        <v>372</v>
      </c>
      <c r="AM1208" t="s">
        <v>23</v>
      </c>
      <c r="AN1208" t="s">
        <v>25</v>
      </c>
      <c r="AO1208" t="s">
        <v>25</v>
      </c>
      <c r="AP1208">
        <v>29</v>
      </c>
      <c r="AQ1208">
        <v>44</v>
      </c>
      <c r="AR1208" t="s">
        <v>514</v>
      </c>
      <c r="AS1208" t="s">
        <v>51</v>
      </c>
      <c r="AT1208" t="s">
        <v>522</v>
      </c>
      <c r="AV1208" t="s">
        <v>512</v>
      </c>
      <c r="AW1208" t="s">
        <v>1464</v>
      </c>
      <c r="AX1208" t="s">
        <v>534</v>
      </c>
      <c r="AZ1208">
        <v>5585874</v>
      </c>
      <c r="BA1208" t="s">
        <v>51</v>
      </c>
      <c r="BB1208" s="4">
        <v>43929.600788587966</v>
      </c>
      <c r="BC1208" t="s">
        <v>2079</v>
      </c>
      <c r="BD1208" t="s">
        <v>29</v>
      </c>
      <c r="BE1208" t="s">
        <v>25</v>
      </c>
      <c r="BF1208" t="s">
        <v>513</v>
      </c>
      <c r="BG1208" t="s">
        <v>534</v>
      </c>
      <c r="BI1208" s="3">
        <v>43964</v>
      </c>
      <c r="BJ1208" t="s">
        <v>1420</v>
      </c>
      <c r="BK1208" s="30" t="s">
        <v>1293</v>
      </c>
      <c r="BL1208" s="3">
        <v>43964.627152627312</v>
      </c>
      <c r="BM1208" t="s">
        <v>31</v>
      </c>
      <c r="BN1208" t="s">
        <v>32</v>
      </c>
      <c r="BP1208" t="s">
        <v>1781</v>
      </c>
      <c r="BQ1208" t="s">
        <v>28</v>
      </c>
      <c r="BR1208" t="s">
        <v>28</v>
      </c>
      <c r="BS1208" t="s">
        <v>28</v>
      </c>
      <c r="BT1208" t="s">
        <v>129</v>
      </c>
      <c r="BU1208" s="3">
        <v>43901.611909722225</v>
      </c>
      <c r="BV1208" t="s">
        <v>803</v>
      </c>
      <c r="BW1208" s="3">
        <v>43964.648524930555</v>
      </c>
      <c r="BX1208" t="s">
        <v>1465</v>
      </c>
      <c r="CG1208"/>
      <c r="CH1208"/>
      <c r="CI1208"/>
      <c r="CY1208"/>
      <c r="DA1208"/>
      <c r="DF1208"/>
    </row>
    <row r="1209" spans="1:110" x14ac:dyDescent="0.25">
      <c r="A1209" s="1">
        <f>IF(Veg_Table[[#This Row],[VP_STATUS]]="Hold",0,IF(OR(AND(Veg_Table[[#This Row],[PRESCRIP]]="NW_No Work",Veg_Table[[#This Row],[VP_STATUS]]&lt;&gt;"No Work Required Under EVM"),AND(Veg_Table[[#This Row],[VP_STATUS]]="No Work Required Under EVM",Veg_Table[[#This Row],[PRESCRIP]]&lt;&gt;"NW_No Work")),1,0))</f>
        <v>0</v>
      </c>
      <c r="B1209" s="1">
        <f>IF(Veg_Table[[#This Row],[SPECIES]]="",1,0)</f>
        <v>0</v>
      </c>
      <c r="C1209" s="1">
        <f>IF(Veg_Table[[#This Row],[DIAMETER]]="",1,0)</f>
        <v>0</v>
      </c>
      <c r="D1209" s="1">
        <f>IF(Veg_Table[[#This Row],[HEIGHT]]="",1,0)</f>
        <v>0</v>
      </c>
      <c r="E120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09" s="1">
        <f>IF(AND(Veg_Table[[#This Row],[TAT_RESULT]]="ABATE",Veg_Table[[#This Row],[PRESCRIP]]="NW_No Work"),1,0)</f>
        <v>0</v>
      </c>
      <c r="G1209" s="1">
        <f>IF(OR(Veg_Table[[#This Row],[Prescription R-Scale]]="NA",Veg_Table[[#This Row],[Diameter R-Scale]]="NA"),0,IF(Veg_Table[[#This Row],[Diameter R-Scale]]&lt;&gt;Veg_Table[[#This Row],[Prescription R-Scale]],1,0))</f>
        <v>0</v>
      </c>
      <c r="H1209" s="1">
        <f>IF(OR(AND(Veg_Table[[#This Row],[PRESCRIP]]="BC_Br Rmv", Veg_Table[[#This Row],[WOOD_MAN]]&lt;&gt;"Not Needed"),AND(Veg_Table[[#This Row],[PRESCRIP]]="BCS_Br Rmv+Trt", Veg_Table[[#This Row],[WOOD_MAN]]&lt;&gt;"Not Needed")),1,0)</f>
        <v>0</v>
      </c>
      <c r="I1209" s="1">
        <f ca="1">IF(AND(Veg_Table[[#This Row],[Prescription_Changed]]="Yes",Veg_Table[[#This Row],[TAT_RESULT]]=""),1,0)</f>
        <v>0</v>
      </c>
      <c r="J1209" s="1">
        <f ca="1">SUM(Veg_Table[[#This Row],[Prescription and Status do not match]:[Prescription_Edited_And_TAT_Is_Blank]])</f>
        <v>0</v>
      </c>
      <c r="K1209" s="1">
        <f ca="1">IF(Veg_Table[[#This Row],[Sum of Errors]]&gt;0,1,0)</f>
        <v>0</v>
      </c>
      <c r="L1209" s="1">
        <f>1</f>
        <v>1</v>
      </c>
      <c r="M120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209" s="1">
        <f>IF(OR(MID(Veg_Table[[#This Row],[PRESCRIP]],2,1)="1",MID(Veg_Table[[#This Row],[PRESCRIP]],2,1)="2",MID(Veg_Table[[#This Row],[PRESCRIP]],2,1)="3",MID(Veg_Table[[#This Row],[PRESCRIP]],2,1)="4"),_xlfn.NUMBERVALUE(MID(Veg_Table[[#This Row],[PRESCRIP]],2,1)),"NA")</f>
        <v>2</v>
      </c>
      <c r="O1209" s="1">
        <f>WEEKNUM(Veg_Table[[#This Row],[EVM_LAST_EDITED_Day]],2)</f>
        <v>20</v>
      </c>
      <c r="P1209" s="25">
        <f>IFERROR(DATE(YEAR(Veg_Table[[#This Row],[EVM_LAST_EDITED2]]),MONTH(Veg_Table[[#This Row],[EVM_LAST_EDITED2]]),DAY(Veg_Table[[#This Row],[EVM_LAST_EDITED2]])),DATE(2019,1,1))</f>
        <v>43964</v>
      </c>
      <c r="Q1209" s="3">
        <f>VALUE(SUBSTITUTE(Veg_Table[[#This Row],[EVM_LAST_EDITED]],",",""))</f>
        <v>43964.6275753472</v>
      </c>
      <c r="R1209" s="1" t="str">
        <f>_xlfn.IFNA(IF(Veg_Table[[#This Row],[EVM_LAST_EDITOR]]="","zBlank EVM Last Editor",VLOOKUP(Veg_Table[[#This Row],[EVM_LAST_EDITOR]],Roster_Table[#All],4,FALSE)),"zAWRR Not in Roster")</f>
        <v>zAWRR Not in Roster</v>
      </c>
      <c r="S1209" s="1" t="str">
        <f>_xlfn.IFNA(IF(Veg_Table[[#This Row],[EVM_LAST_EDITOR]]="","zBlank EVM Last Editor",VLOOKUP(Veg_Table[[#This Row],[EVM_LAST_EDITOR]],Roster_Table[#All],16,FALSE)),"zCompany_AWRR not in Roster")</f>
        <v>zCompany_AWRR not in Roster</v>
      </c>
      <c r="T1209" s="2">
        <f>IFERROR(DATE(YEAR(Veg_Table[[#This Row],[Created2]]),MONTH(Veg_Table[[#This Row],[Created2]]),DAY(Veg_Table[[#This Row],[Created2]])),DATE(2019,1,1))</f>
        <v>43901</v>
      </c>
      <c r="U1209" s="3">
        <f>VALUE(SUBSTITUTE(Veg_Table[[#This Row],[Created]],",",""))</f>
        <v>43901.617349537002</v>
      </c>
      <c r="V1209" s="3" t="str">
        <f ca="1">IFERROR(_xlfn.IFNA(CELL("contents",INDIRECT(_xlfn.CONCAT("Veg_Table_Production_Data!",ADDRESS(MATCH(_xlfn.MAXIFS(#REF!,#REF!,"="&amp;Veg_Table[[#This Row],[AUTO_ID]],#REF!,"&lt;"&amp;Veg_Table[[#This Row],[EVM_LAST_EDITED_Day]]),#REF!,0),COLUMN(#REF!),4,1,)))),""),"")</f>
        <v/>
      </c>
      <c r="W1209" s="3" t="str">
        <f ca="1">IF(Veg_Table[[#This Row],[Previous_Prescription]]="","No",IF(Veg_Table[[#This Row],[Previous_Prescription]]=Veg_Table[[#This Row],[PRESCRIP]],"No","Yes"))</f>
        <v>No</v>
      </c>
      <c r="X1209" s="3" t="str">
        <f>IF(Veg_Table[[#This Row],[EVM_LAST_EDITED_Day]]=Veg_Table[[#This Row],[Created_Day]],"New","Old")</f>
        <v>Old</v>
      </c>
      <c r="Y1209" s="1">
        <f>IFERROR(IF(FIND("delete",LOWER(Veg_Table[[#This Row],[PI_COMMENTS]]))&gt;=1,1,0),0)</f>
        <v>0</v>
      </c>
      <c r="Z1209" s="1" t="str">
        <f>_xlfn.IFNA(IF(Veg_Table[[#This Row],[EVM_LAST_EDITOR]]="","Yes",VLOOKUP(Veg_Table[[#This Row],[EVM_LAST_EDITOR]],Roster_Table[#All],15,FALSE)),"Yes")</f>
        <v>Yes</v>
      </c>
      <c r="AA120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09" s="1" t="str">
        <f>_xlfn.IFNA(VLOOKUP(Veg_Table[[#This Row],[EVM_LAST_EDITOR]],Roster_Table[#All],3,FALSE),"zAWRR Not in Roster")</f>
        <v>zAWRR Not in Roster</v>
      </c>
      <c r="AC1209" s="1" t="str">
        <f>_xlfn.IFNA(VLOOKUP(Veg_Table[[#This Row],[EVM_LAST_EDITOR]],Roster_Table[#All],2,FALSE),"zAWRR Not in Roster")</f>
        <v>zAWRR Not in Roster</v>
      </c>
      <c r="AD1209" s="1" t="str">
        <f>IF(_xlfn.CONCAT(Veg_Table[[#This Row],[First_Name]]," ",Veg_Table[[#This Row],[Last_Name]])="zAWRR Not in Roster zAWRR Not in Roster","zAWRR Not in Roster",_xlfn.CONCAT(Veg_Table[[#This Row],[First_Name]]," ",Veg_Table[[#This Row],[Last_Name]]))</f>
        <v>zAWRR Not in Roster</v>
      </c>
      <c r="AE1209">
        <v>2331322</v>
      </c>
      <c r="AF1209" t="s">
        <v>1466</v>
      </c>
      <c r="AG1209" t="s">
        <v>30</v>
      </c>
      <c r="AH1209" t="s">
        <v>1287</v>
      </c>
      <c r="AI1209" t="s">
        <v>1418</v>
      </c>
      <c r="AJ1209" t="s">
        <v>820</v>
      </c>
      <c r="AL1209" t="s">
        <v>372</v>
      </c>
      <c r="AM1209" t="s">
        <v>23</v>
      </c>
      <c r="AN1209" t="s">
        <v>25</v>
      </c>
      <c r="AO1209" t="s">
        <v>25</v>
      </c>
      <c r="AP1209">
        <v>20</v>
      </c>
      <c r="AQ1209">
        <v>25</v>
      </c>
      <c r="AR1209" t="s">
        <v>514</v>
      </c>
      <c r="AS1209" t="s">
        <v>42</v>
      </c>
      <c r="AT1209" t="s">
        <v>522</v>
      </c>
      <c r="AV1209" t="s">
        <v>512</v>
      </c>
      <c r="AW1209" t="s">
        <v>1467</v>
      </c>
      <c r="AX1209" t="s">
        <v>534</v>
      </c>
      <c r="AZ1209">
        <v>5585874</v>
      </c>
      <c r="BA1209" t="s">
        <v>42</v>
      </c>
      <c r="BB1209" s="4">
        <v>43929.600125092591</v>
      </c>
      <c r="BC1209" t="s">
        <v>2079</v>
      </c>
      <c r="BD1209" t="s">
        <v>29</v>
      </c>
      <c r="BE1209" t="s">
        <v>25</v>
      </c>
      <c r="BF1209" t="s">
        <v>513</v>
      </c>
      <c r="BG1209" t="s">
        <v>534</v>
      </c>
      <c r="BI1209" s="3">
        <v>43964</v>
      </c>
      <c r="BJ1209" t="s">
        <v>1420</v>
      </c>
      <c r="BK1209" s="30" t="s">
        <v>1293</v>
      </c>
      <c r="BL1209" s="3">
        <v>43964.627575347222</v>
      </c>
      <c r="BM1209" t="s">
        <v>31</v>
      </c>
      <c r="BN1209" t="s">
        <v>32</v>
      </c>
      <c r="BP1209" t="s">
        <v>1781</v>
      </c>
      <c r="BQ1209" t="s">
        <v>28</v>
      </c>
      <c r="BR1209" t="s">
        <v>28</v>
      </c>
      <c r="BS1209" t="s">
        <v>28</v>
      </c>
      <c r="BT1209" t="s">
        <v>129</v>
      </c>
      <c r="BU1209" s="3">
        <v>43901.617349537039</v>
      </c>
      <c r="BV1209" t="s">
        <v>803</v>
      </c>
      <c r="BW1209" s="3">
        <v>43964.648524930555</v>
      </c>
      <c r="BX1209" t="s">
        <v>1468</v>
      </c>
      <c r="CG1209"/>
      <c r="CH1209"/>
      <c r="CI1209"/>
      <c r="CY1209"/>
      <c r="DA1209"/>
      <c r="DF1209"/>
    </row>
    <row r="1210" spans="1:110" x14ac:dyDescent="0.25">
      <c r="A1210" s="1">
        <f>IF(Veg_Table[[#This Row],[VP_STATUS]]="Hold",0,IF(OR(AND(Veg_Table[[#This Row],[PRESCRIP]]="NW_No Work",Veg_Table[[#This Row],[VP_STATUS]]&lt;&gt;"No Work Required Under EVM"),AND(Veg_Table[[#This Row],[VP_STATUS]]="No Work Required Under EVM",Veg_Table[[#This Row],[PRESCRIP]]&lt;&gt;"NW_No Work")),1,0))</f>
        <v>0</v>
      </c>
      <c r="B1210" s="1">
        <f>IF(Veg_Table[[#This Row],[SPECIES]]="",1,0)</f>
        <v>0</v>
      </c>
      <c r="C1210" s="1">
        <f>IF(Veg_Table[[#This Row],[DIAMETER]]="",1,0)</f>
        <v>0</v>
      </c>
      <c r="D1210" s="1">
        <f>IF(Veg_Table[[#This Row],[HEIGHT]]="",1,0)</f>
        <v>0</v>
      </c>
      <c r="E121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10" s="1">
        <f>IF(AND(Veg_Table[[#This Row],[TAT_RESULT]]="ABATE",Veg_Table[[#This Row],[PRESCRIP]]="NW_No Work"),1,0)</f>
        <v>0</v>
      </c>
      <c r="G1210" s="1">
        <f>IF(OR(Veg_Table[[#This Row],[Prescription R-Scale]]="NA",Veg_Table[[#This Row],[Diameter R-Scale]]="NA"),0,IF(Veg_Table[[#This Row],[Diameter R-Scale]]&lt;&gt;Veg_Table[[#This Row],[Prescription R-Scale]],1,0))</f>
        <v>0</v>
      </c>
      <c r="H1210" s="1">
        <f>IF(OR(AND(Veg_Table[[#This Row],[PRESCRIP]]="BC_Br Rmv", Veg_Table[[#This Row],[WOOD_MAN]]&lt;&gt;"Not Needed"),AND(Veg_Table[[#This Row],[PRESCRIP]]="BCS_Br Rmv+Trt", Veg_Table[[#This Row],[WOOD_MAN]]&lt;&gt;"Not Needed")),1,0)</f>
        <v>0</v>
      </c>
      <c r="I1210" s="1">
        <f ca="1">IF(AND(Veg_Table[[#This Row],[Prescription_Changed]]="Yes",Veg_Table[[#This Row],[TAT_RESULT]]=""),1,0)</f>
        <v>0</v>
      </c>
      <c r="J1210" s="1">
        <f ca="1">SUM(Veg_Table[[#This Row],[Prescription and Status do not match]:[Prescription_Edited_And_TAT_Is_Blank]])</f>
        <v>0</v>
      </c>
      <c r="K1210" s="1">
        <f ca="1">IF(Veg_Table[[#This Row],[Sum of Errors]]&gt;0,1,0)</f>
        <v>0</v>
      </c>
      <c r="L1210" s="1">
        <f>1</f>
        <v>1</v>
      </c>
      <c r="M121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210" s="1">
        <f>IF(OR(MID(Veg_Table[[#This Row],[PRESCRIP]],2,1)="1",MID(Veg_Table[[#This Row],[PRESCRIP]],2,1)="2",MID(Veg_Table[[#This Row],[PRESCRIP]],2,1)="3",MID(Veg_Table[[#This Row],[PRESCRIP]],2,1)="4"),_xlfn.NUMBERVALUE(MID(Veg_Table[[#This Row],[PRESCRIP]],2,1)),"NA")</f>
        <v>2</v>
      </c>
      <c r="O1210" s="1">
        <f>WEEKNUM(Veg_Table[[#This Row],[EVM_LAST_EDITED_Day]],2)</f>
        <v>20</v>
      </c>
      <c r="P1210" s="25">
        <f>IFERROR(DATE(YEAR(Veg_Table[[#This Row],[EVM_LAST_EDITED2]]),MONTH(Veg_Table[[#This Row],[EVM_LAST_EDITED2]]),DAY(Veg_Table[[#This Row],[EVM_LAST_EDITED2]])),DATE(2019,1,1))</f>
        <v>43964</v>
      </c>
      <c r="Q1210" s="3">
        <f>VALUE(SUBSTITUTE(Veg_Table[[#This Row],[EVM_LAST_EDITED]],",",""))</f>
        <v>43964.627884756897</v>
      </c>
      <c r="R1210" s="1" t="str">
        <f>_xlfn.IFNA(IF(Veg_Table[[#This Row],[EVM_LAST_EDITOR]]="","zBlank EVM Last Editor",VLOOKUP(Veg_Table[[#This Row],[EVM_LAST_EDITOR]],Roster_Table[#All],4,FALSE)),"zAWRR Not in Roster")</f>
        <v>zAWRR Not in Roster</v>
      </c>
      <c r="S1210" s="1" t="str">
        <f>_xlfn.IFNA(IF(Veg_Table[[#This Row],[EVM_LAST_EDITOR]]="","zBlank EVM Last Editor",VLOOKUP(Veg_Table[[#This Row],[EVM_LAST_EDITOR]],Roster_Table[#All],16,FALSE)),"zCompany_AWRR not in Roster")</f>
        <v>zCompany_AWRR not in Roster</v>
      </c>
      <c r="T1210" s="2">
        <f>IFERROR(DATE(YEAR(Veg_Table[[#This Row],[Created2]]),MONTH(Veg_Table[[#This Row],[Created2]]),DAY(Veg_Table[[#This Row],[Created2]])),DATE(2019,1,1))</f>
        <v>43901</v>
      </c>
      <c r="U1210" s="3">
        <f>VALUE(SUBSTITUTE(Veg_Table[[#This Row],[Created]],",",""))</f>
        <v>43901.642037037003</v>
      </c>
      <c r="V1210" s="3" t="str">
        <f ca="1">IFERROR(_xlfn.IFNA(CELL("contents",INDIRECT(_xlfn.CONCAT("Veg_Table_Production_Data!",ADDRESS(MATCH(_xlfn.MAXIFS(#REF!,#REF!,"="&amp;Veg_Table[[#This Row],[AUTO_ID]],#REF!,"&lt;"&amp;Veg_Table[[#This Row],[EVM_LAST_EDITED_Day]]),#REF!,0),COLUMN(#REF!),4,1,)))),""),"")</f>
        <v/>
      </c>
      <c r="W1210" s="3" t="str">
        <f ca="1">IF(Veg_Table[[#This Row],[Previous_Prescription]]="","No",IF(Veg_Table[[#This Row],[Previous_Prescription]]=Veg_Table[[#This Row],[PRESCRIP]],"No","Yes"))</f>
        <v>No</v>
      </c>
      <c r="X1210" s="3" t="str">
        <f>IF(Veg_Table[[#This Row],[EVM_LAST_EDITED_Day]]=Veg_Table[[#This Row],[Created_Day]],"New","Old")</f>
        <v>Old</v>
      </c>
      <c r="Y1210" s="1">
        <f>IFERROR(IF(FIND("delete",LOWER(Veg_Table[[#This Row],[PI_COMMENTS]]))&gt;=1,1,0),0)</f>
        <v>0</v>
      </c>
      <c r="Z1210" s="1" t="str">
        <f>_xlfn.IFNA(IF(Veg_Table[[#This Row],[EVM_LAST_EDITOR]]="","Yes",VLOOKUP(Veg_Table[[#This Row],[EVM_LAST_EDITOR]],Roster_Table[#All],15,FALSE)),"Yes")</f>
        <v>Yes</v>
      </c>
      <c r="AA121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10" s="1" t="str">
        <f>_xlfn.IFNA(VLOOKUP(Veg_Table[[#This Row],[EVM_LAST_EDITOR]],Roster_Table[#All],3,FALSE),"zAWRR Not in Roster")</f>
        <v>zAWRR Not in Roster</v>
      </c>
      <c r="AC1210" s="1" t="str">
        <f>_xlfn.IFNA(VLOOKUP(Veg_Table[[#This Row],[EVM_LAST_EDITOR]],Roster_Table[#All],2,FALSE),"zAWRR Not in Roster")</f>
        <v>zAWRR Not in Roster</v>
      </c>
      <c r="AD1210" s="1" t="str">
        <f>IF(_xlfn.CONCAT(Veg_Table[[#This Row],[First_Name]]," ",Veg_Table[[#This Row],[Last_Name]])="zAWRR Not in Roster zAWRR Not in Roster","zAWRR Not in Roster",_xlfn.CONCAT(Veg_Table[[#This Row],[First_Name]]," ",Veg_Table[[#This Row],[Last_Name]]))</f>
        <v>zAWRR Not in Roster</v>
      </c>
      <c r="AE1210">
        <v>2331328</v>
      </c>
      <c r="AF1210" t="s">
        <v>1473</v>
      </c>
      <c r="AG1210" t="s">
        <v>30</v>
      </c>
      <c r="AH1210" t="s">
        <v>1287</v>
      </c>
      <c r="AI1210" t="s">
        <v>1444</v>
      </c>
      <c r="AJ1210" t="s">
        <v>820</v>
      </c>
      <c r="AL1210" t="s">
        <v>372</v>
      </c>
      <c r="AM1210" t="s">
        <v>34</v>
      </c>
      <c r="AN1210" t="s">
        <v>25</v>
      </c>
      <c r="AO1210" t="s">
        <v>25</v>
      </c>
      <c r="AP1210">
        <v>17</v>
      </c>
      <c r="AQ1210">
        <v>72</v>
      </c>
      <c r="AR1210" t="s">
        <v>511</v>
      </c>
      <c r="AS1210" t="s">
        <v>42</v>
      </c>
      <c r="AT1210" t="s">
        <v>515</v>
      </c>
      <c r="AV1210" t="s">
        <v>512</v>
      </c>
      <c r="AW1210" t="s">
        <v>1474</v>
      </c>
      <c r="AX1210" t="s">
        <v>534</v>
      </c>
      <c r="AZ1210">
        <v>5585874</v>
      </c>
      <c r="BA1210" t="s">
        <v>42</v>
      </c>
      <c r="BB1210" s="4">
        <v>43929.602275439815</v>
      </c>
      <c r="BC1210" t="s">
        <v>2079</v>
      </c>
      <c r="BD1210" t="s">
        <v>29</v>
      </c>
      <c r="BE1210" t="s">
        <v>25</v>
      </c>
      <c r="BF1210" t="s">
        <v>513</v>
      </c>
      <c r="BG1210" t="s">
        <v>534</v>
      </c>
      <c r="BI1210" s="3">
        <v>43964</v>
      </c>
      <c r="BJ1210" t="s">
        <v>1471</v>
      </c>
      <c r="BK1210" s="30" t="s">
        <v>1293</v>
      </c>
      <c r="BL1210" s="3">
        <v>43964.627884756941</v>
      </c>
      <c r="BM1210" t="s">
        <v>31</v>
      </c>
      <c r="BN1210" t="s">
        <v>32</v>
      </c>
      <c r="BP1210" t="s">
        <v>1781</v>
      </c>
      <c r="BQ1210" t="s">
        <v>28</v>
      </c>
      <c r="BR1210" t="s">
        <v>28</v>
      </c>
      <c r="BS1210" t="s">
        <v>28</v>
      </c>
      <c r="BT1210" t="s">
        <v>129</v>
      </c>
      <c r="BU1210" s="3">
        <v>43901.64203703704</v>
      </c>
      <c r="BV1210" t="s">
        <v>803</v>
      </c>
      <c r="BW1210" s="3">
        <v>43964.648524930555</v>
      </c>
      <c r="BX1210" t="s">
        <v>1475</v>
      </c>
      <c r="CG1210"/>
      <c r="CH1210"/>
      <c r="CI1210"/>
      <c r="CY1210"/>
      <c r="DA1210"/>
      <c r="DF1210"/>
    </row>
    <row r="1211" spans="1:110" x14ac:dyDescent="0.25">
      <c r="A1211" s="1">
        <f>IF(Veg_Table[[#This Row],[VP_STATUS]]="Hold",0,IF(OR(AND(Veg_Table[[#This Row],[PRESCRIP]]="NW_No Work",Veg_Table[[#This Row],[VP_STATUS]]&lt;&gt;"No Work Required Under EVM"),AND(Veg_Table[[#This Row],[VP_STATUS]]="No Work Required Under EVM",Veg_Table[[#This Row],[PRESCRIP]]&lt;&gt;"NW_No Work")),1,0))</f>
        <v>0</v>
      </c>
      <c r="B1211" s="1">
        <f>IF(Veg_Table[[#This Row],[SPECIES]]="",1,0)</f>
        <v>0</v>
      </c>
      <c r="C1211" s="1">
        <f>IF(Veg_Table[[#This Row],[DIAMETER]]="",1,0)</f>
        <v>0</v>
      </c>
      <c r="D1211" s="1">
        <f>IF(Veg_Table[[#This Row],[HEIGHT]]="",1,0)</f>
        <v>0</v>
      </c>
      <c r="E121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11" s="1">
        <f>IF(AND(Veg_Table[[#This Row],[TAT_RESULT]]="ABATE",Veg_Table[[#This Row],[PRESCRIP]]="NW_No Work"),1,0)</f>
        <v>0</v>
      </c>
      <c r="G1211" s="1">
        <f>IF(OR(Veg_Table[[#This Row],[Prescription R-Scale]]="NA",Veg_Table[[#This Row],[Diameter R-Scale]]="NA"),0,IF(Veg_Table[[#This Row],[Diameter R-Scale]]&lt;&gt;Veg_Table[[#This Row],[Prescription R-Scale]],1,0))</f>
        <v>0</v>
      </c>
      <c r="H1211" s="1">
        <f>IF(OR(AND(Veg_Table[[#This Row],[PRESCRIP]]="BC_Br Rmv", Veg_Table[[#This Row],[WOOD_MAN]]&lt;&gt;"Not Needed"),AND(Veg_Table[[#This Row],[PRESCRIP]]="BCS_Br Rmv+Trt", Veg_Table[[#This Row],[WOOD_MAN]]&lt;&gt;"Not Needed")),1,0)</f>
        <v>0</v>
      </c>
      <c r="I1211" s="1">
        <f ca="1">IF(AND(Veg_Table[[#This Row],[Prescription_Changed]]="Yes",Veg_Table[[#This Row],[TAT_RESULT]]=""),1,0)</f>
        <v>0</v>
      </c>
      <c r="J1211" s="1">
        <f ca="1">SUM(Veg_Table[[#This Row],[Prescription and Status do not match]:[Prescription_Edited_And_TAT_Is_Blank]])</f>
        <v>0</v>
      </c>
      <c r="K1211" s="1">
        <f ca="1">IF(Veg_Table[[#This Row],[Sum of Errors]]&gt;0,1,0)</f>
        <v>0</v>
      </c>
      <c r="L1211" s="1">
        <f>1</f>
        <v>1</v>
      </c>
      <c r="M121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1211" s="1">
        <f>IF(OR(MID(Veg_Table[[#This Row],[PRESCRIP]],2,1)="1",MID(Veg_Table[[#This Row],[PRESCRIP]],2,1)="2",MID(Veg_Table[[#This Row],[PRESCRIP]],2,1)="3",MID(Veg_Table[[#This Row],[PRESCRIP]],2,1)="4"),_xlfn.NUMBERVALUE(MID(Veg_Table[[#This Row],[PRESCRIP]],2,1)),"NA")</f>
        <v>4</v>
      </c>
      <c r="O1211" s="1">
        <f>WEEKNUM(Veg_Table[[#This Row],[EVM_LAST_EDITED_Day]],2)</f>
        <v>20</v>
      </c>
      <c r="P1211" s="25">
        <f>IFERROR(DATE(YEAR(Veg_Table[[#This Row],[EVM_LAST_EDITED2]]),MONTH(Veg_Table[[#This Row],[EVM_LAST_EDITED2]]),DAY(Veg_Table[[#This Row],[EVM_LAST_EDITED2]])),DATE(2019,1,1))</f>
        <v>43964</v>
      </c>
      <c r="Q1211" s="3">
        <f>VALUE(SUBSTITUTE(Veg_Table[[#This Row],[EVM_LAST_EDITED]],",",""))</f>
        <v>43964.628175694401</v>
      </c>
      <c r="R1211" s="1" t="str">
        <f>_xlfn.IFNA(IF(Veg_Table[[#This Row],[EVM_LAST_EDITOR]]="","zBlank EVM Last Editor",VLOOKUP(Veg_Table[[#This Row],[EVM_LAST_EDITOR]],Roster_Table[#All],4,FALSE)),"zAWRR Not in Roster")</f>
        <v>zAWRR Not in Roster</v>
      </c>
      <c r="S1211" s="1" t="str">
        <f>_xlfn.IFNA(IF(Veg_Table[[#This Row],[EVM_LAST_EDITOR]]="","zBlank EVM Last Editor",VLOOKUP(Veg_Table[[#This Row],[EVM_LAST_EDITOR]],Roster_Table[#All],16,FALSE)),"zCompany_AWRR not in Roster")</f>
        <v>zCompany_AWRR not in Roster</v>
      </c>
      <c r="T1211" s="2">
        <f>IFERROR(DATE(YEAR(Veg_Table[[#This Row],[Created2]]),MONTH(Veg_Table[[#This Row],[Created2]]),DAY(Veg_Table[[#This Row],[Created2]])),DATE(2019,1,1))</f>
        <v>43901</v>
      </c>
      <c r="U1211" s="3">
        <f>VALUE(SUBSTITUTE(Veg_Table[[#This Row],[Created]],",",""))</f>
        <v>43901.652499999997</v>
      </c>
      <c r="V1211" s="3" t="str">
        <f ca="1">IFERROR(_xlfn.IFNA(CELL("contents",INDIRECT(_xlfn.CONCAT("Veg_Table_Production_Data!",ADDRESS(MATCH(_xlfn.MAXIFS(#REF!,#REF!,"="&amp;Veg_Table[[#This Row],[AUTO_ID]],#REF!,"&lt;"&amp;Veg_Table[[#This Row],[EVM_LAST_EDITED_Day]]),#REF!,0),COLUMN(#REF!),4,1,)))),""),"")</f>
        <v/>
      </c>
      <c r="W1211" s="3" t="str">
        <f ca="1">IF(Veg_Table[[#This Row],[Previous_Prescription]]="","No",IF(Veg_Table[[#This Row],[Previous_Prescription]]=Veg_Table[[#This Row],[PRESCRIP]],"No","Yes"))</f>
        <v>No</v>
      </c>
      <c r="X1211" s="3" t="str">
        <f>IF(Veg_Table[[#This Row],[EVM_LAST_EDITED_Day]]=Veg_Table[[#This Row],[Created_Day]],"New","Old")</f>
        <v>Old</v>
      </c>
      <c r="Y1211" s="1">
        <f>IFERROR(IF(FIND("delete",LOWER(Veg_Table[[#This Row],[PI_COMMENTS]]))&gt;=1,1,0),0)</f>
        <v>0</v>
      </c>
      <c r="Z1211" s="1" t="str">
        <f>_xlfn.IFNA(IF(Veg_Table[[#This Row],[EVM_LAST_EDITOR]]="","Yes",VLOOKUP(Veg_Table[[#This Row],[EVM_LAST_EDITOR]],Roster_Table[#All],15,FALSE)),"Yes")</f>
        <v>Yes</v>
      </c>
      <c r="AA121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11" s="1" t="str">
        <f>_xlfn.IFNA(VLOOKUP(Veg_Table[[#This Row],[EVM_LAST_EDITOR]],Roster_Table[#All],3,FALSE),"zAWRR Not in Roster")</f>
        <v>zAWRR Not in Roster</v>
      </c>
      <c r="AC1211" s="1" t="str">
        <f>_xlfn.IFNA(VLOOKUP(Veg_Table[[#This Row],[EVM_LAST_EDITOR]],Roster_Table[#All],2,FALSE),"zAWRR Not in Roster")</f>
        <v>zAWRR Not in Roster</v>
      </c>
      <c r="AD1211" s="1" t="str">
        <f>IF(_xlfn.CONCAT(Veg_Table[[#This Row],[First_Name]]," ",Veg_Table[[#This Row],[Last_Name]])="zAWRR Not in Roster zAWRR Not in Roster","zAWRR Not in Roster",_xlfn.CONCAT(Veg_Table[[#This Row],[First_Name]]," ",Veg_Table[[#This Row],[Last_Name]]))</f>
        <v>zAWRR Not in Roster</v>
      </c>
      <c r="AE1211">
        <v>2331329</v>
      </c>
      <c r="AF1211" t="s">
        <v>1476</v>
      </c>
      <c r="AG1211" t="s">
        <v>30</v>
      </c>
      <c r="AH1211" t="s">
        <v>1287</v>
      </c>
      <c r="AI1211" t="s">
        <v>1444</v>
      </c>
      <c r="AJ1211" t="s">
        <v>820</v>
      </c>
      <c r="AL1211" t="s">
        <v>372</v>
      </c>
      <c r="AM1211" t="s">
        <v>34</v>
      </c>
      <c r="AN1211" t="s">
        <v>25</v>
      </c>
      <c r="AO1211" t="s">
        <v>25</v>
      </c>
      <c r="AP1211">
        <v>44</v>
      </c>
      <c r="AQ1211">
        <v>81</v>
      </c>
      <c r="AR1211" t="s">
        <v>514</v>
      </c>
      <c r="AS1211" t="s">
        <v>57</v>
      </c>
      <c r="AT1211" t="s">
        <v>515</v>
      </c>
      <c r="AV1211" t="s">
        <v>512</v>
      </c>
      <c r="AW1211" t="s">
        <v>1782</v>
      </c>
      <c r="AX1211" t="s">
        <v>534</v>
      </c>
      <c r="AZ1211">
        <v>5585874</v>
      </c>
      <c r="BA1211" t="s">
        <v>57</v>
      </c>
      <c r="BB1211" s="4">
        <v>43930.646445266204</v>
      </c>
      <c r="BC1211" t="s">
        <v>2079</v>
      </c>
      <c r="BD1211" t="s">
        <v>29</v>
      </c>
      <c r="BE1211" t="s">
        <v>25</v>
      </c>
      <c r="BF1211" t="s">
        <v>513</v>
      </c>
      <c r="BG1211" t="s">
        <v>534</v>
      </c>
      <c r="BI1211" s="3">
        <v>43964</v>
      </c>
      <c r="BJ1211" t="s">
        <v>1417</v>
      </c>
      <c r="BK1211" s="30" t="s">
        <v>1293</v>
      </c>
      <c r="BL1211" s="3">
        <v>43964.628175694445</v>
      </c>
      <c r="BM1211" t="s">
        <v>31</v>
      </c>
      <c r="BN1211" t="s">
        <v>32</v>
      </c>
      <c r="BP1211" t="s">
        <v>1781</v>
      </c>
      <c r="BR1211" t="s">
        <v>28</v>
      </c>
      <c r="BS1211" t="s">
        <v>28</v>
      </c>
      <c r="BT1211" t="s">
        <v>129</v>
      </c>
      <c r="BU1211" s="3">
        <v>43901.652499999997</v>
      </c>
      <c r="BV1211" t="s">
        <v>803</v>
      </c>
      <c r="BW1211" s="3">
        <v>43964.648524930555</v>
      </c>
      <c r="BX1211" t="s">
        <v>1477</v>
      </c>
      <c r="CG1211"/>
      <c r="CH1211"/>
      <c r="CI1211"/>
      <c r="CY1211"/>
      <c r="DA1211"/>
      <c r="DF1211"/>
    </row>
    <row r="1212" spans="1:110" x14ac:dyDescent="0.25">
      <c r="A1212" s="1">
        <f>IF(Veg_Table[[#This Row],[VP_STATUS]]="Hold",0,IF(OR(AND(Veg_Table[[#This Row],[PRESCRIP]]="NW_No Work",Veg_Table[[#This Row],[VP_STATUS]]&lt;&gt;"No Work Required Under EVM"),AND(Veg_Table[[#This Row],[VP_STATUS]]="No Work Required Under EVM",Veg_Table[[#This Row],[PRESCRIP]]&lt;&gt;"NW_No Work")),1,0))</f>
        <v>0</v>
      </c>
      <c r="B1212" s="1">
        <f>IF(Veg_Table[[#This Row],[SPECIES]]="",1,0)</f>
        <v>0</v>
      </c>
      <c r="C1212" s="1">
        <f>IF(Veg_Table[[#This Row],[DIAMETER]]="",1,0)</f>
        <v>0</v>
      </c>
      <c r="D1212" s="1">
        <f>IF(Veg_Table[[#This Row],[HEIGHT]]="",1,0)</f>
        <v>0</v>
      </c>
      <c r="E121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12" s="1">
        <f>IF(AND(Veg_Table[[#This Row],[TAT_RESULT]]="ABATE",Veg_Table[[#This Row],[PRESCRIP]]="NW_No Work"),1,0)</f>
        <v>0</v>
      </c>
      <c r="G1212" s="1">
        <f>IF(OR(Veg_Table[[#This Row],[Prescription R-Scale]]="NA",Veg_Table[[#This Row],[Diameter R-Scale]]="NA"),0,IF(Veg_Table[[#This Row],[Diameter R-Scale]]&lt;&gt;Veg_Table[[#This Row],[Prescription R-Scale]],1,0))</f>
        <v>0</v>
      </c>
      <c r="H1212" s="1">
        <f>IF(OR(AND(Veg_Table[[#This Row],[PRESCRIP]]="BC_Br Rmv", Veg_Table[[#This Row],[WOOD_MAN]]&lt;&gt;"Not Needed"),AND(Veg_Table[[#This Row],[PRESCRIP]]="BCS_Br Rmv+Trt", Veg_Table[[#This Row],[WOOD_MAN]]&lt;&gt;"Not Needed")),1,0)</f>
        <v>0</v>
      </c>
      <c r="I1212" s="1">
        <f ca="1">IF(AND(Veg_Table[[#This Row],[Prescription_Changed]]="Yes",Veg_Table[[#This Row],[TAT_RESULT]]=""),1,0)</f>
        <v>0</v>
      </c>
      <c r="J1212" s="1">
        <f ca="1">SUM(Veg_Table[[#This Row],[Prescription and Status do not match]:[Prescription_Edited_And_TAT_Is_Blank]])</f>
        <v>0</v>
      </c>
      <c r="K1212" s="1">
        <f ca="1">IF(Veg_Table[[#This Row],[Sum of Errors]]&gt;0,1,0)</f>
        <v>0</v>
      </c>
      <c r="L1212" s="1">
        <f>1</f>
        <v>1</v>
      </c>
      <c r="M121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212" s="1">
        <f>IF(OR(MID(Veg_Table[[#This Row],[PRESCRIP]],2,1)="1",MID(Veg_Table[[#This Row],[PRESCRIP]],2,1)="2",MID(Veg_Table[[#This Row],[PRESCRIP]],2,1)="3",MID(Veg_Table[[#This Row],[PRESCRIP]],2,1)="4"),_xlfn.NUMBERVALUE(MID(Veg_Table[[#This Row],[PRESCRIP]],2,1)),"NA")</f>
        <v>2</v>
      </c>
      <c r="O1212" s="1">
        <f>WEEKNUM(Veg_Table[[#This Row],[EVM_LAST_EDITED_Day]],2)</f>
        <v>20</v>
      </c>
      <c r="P1212" s="25">
        <f>IFERROR(DATE(YEAR(Veg_Table[[#This Row],[EVM_LAST_EDITED2]]),MONTH(Veg_Table[[#This Row],[EVM_LAST_EDITED2]]),DAY(Veg_Table[[#This Row],[EVM_LAST_EDITED2]])),DATE(2019,1,1))</f>
        <v>43964</v>
      </c>
      <c r="Q1212" s="3">
        <f>VALUE(SUBSTITUTE(Veg_Table[[#This Row],[EVM_LAST_EDITED]],",",""))</f>
        <v>43964.628416932901</v>
      </c>
      <c r="R1212" s="1" t="str">
        <f>_xlfn.IFNA(IF(Veg_Table[[#This Row],[EVM_LAST_EDITOR]]="","zBlank EVM Last Editor",VLOOKUP(Veg_Table[[#This Row],[EVM_LAST_EDITOR]],Roster_Table[#All],4,FALSE)),"zAWRR Not in Roster")</f>
        <v>MGE</v>
      </c>
      <c r="S1212" s="1" t="str">
        <f>_xlfn.IFNA(IF(Veg_Table[[#This Row],[EVM_LAST_EDITOR]]="","zBlank EVM Last Editor",VLOOKUP(Veg_Table[[#This Row],[EVM_LAST_EDITOR]],Roster_Table[#All],16,FALSE)),"zCompany_AWRR not in Roster")</f>
        <v>MGE_Mountain G Enterprises</v>
      </c>
      <c r="T1212" s="2">
        <f>IFERROR(DATE(YEAR(Veg_Table[[#This Row],[Created2]]),MONTH(Veg_Table[[#This Row],[Created2]]),DAY(Veg_Table[[#This Row],[Created2]])),DATE(2019,1,1))</f>
        <v>43913</v>
      </c>
      <c r="U1212" s="3">
        <f>VALUE(SUBSTITUTE(Veg_Table[[#This Row],[Created]],",",""))</f>
        <v>43913.669930555603</v>
      </c>
      <c r="V1212" s="3" t="str">
        <f ca="1">IFERROR(_xlfn.IFNA(CELL("contents",INDIRECT(_xlfn.CONCAT("Veg_Table_Production_Data!",ADDRESS(MATCH(_xlfn.MAXIFS(#REF!,#REF!,"="&amp;Veg_Table[[#This Row],[AUTO_ID]],#REF!,"&lt;"&amp;Veg_Table[[#This Row],[EVM_LAST_EDITED_Day]]),#REF!,0),COLUMN(#REF!),4,1,)))),""),"")</f>
        <v/>
      </c>
      <c r="W1212" s="3" t="str">
        <f ca="1">IF(Veg_Table[[#This Row],[Previous_Prescription]]="","No",IF(Veg_Table[[#This Row],[Previous_Prescription]]=Veg_Table[[#This Row],[PRESCRIP]],"No","Yes"))</f>
        <v>No</v>
      </c>
      <c r="X1212" s="3" t="str">
        <f>IF(Veg_Table[[#This Row],[EVM_LAST_EDITED_Day]]=Veg_Table[[#This Row],[Created_Day]],"New","Old")</f>
        <v>Old</v>
      </c>
      <c r="Y1212" s="1">
        <f>IFERROR(IF(FIND("delete",LOWER(Veg_Table[[#This Row],[PI_COMMENTS]]))&gt;=1,1,0),0)</f>
        <v>0</v>
      </c>
      <c r="Z1212" s="1" t="str">
        <f>_xlfn.IFNA(IF(Veg_Table[[#This Row],[EVM_LAST_EDITOR]]="","Yes",VLOOKUP(Veg_Table[[#This Row],[EVM_LAST_EDITOR]],Roster_Table[#All],15,FALSE)),"Yes")</f>
        <v>Yes</v>
      </c>
      <c r="AA121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12" s="1" t="str">
        <f>_xlfn.IFNA(VLOOKUP(Veg_Table[[#This Row],[EVM_LAST_EDITOR]],Roster_Table[#All],3,FALSE),"zAWRR Not in Roster")</f>
        <v>Amanda</v>
      </c>
      <c r="AC1212" s="1" t="str">
        <f>_xlfn.IFNA(VLOOKUP(Veg_Table[[#This Row],[EVM_LAST_EDITOR]],Roster_Table[#All],2,FALSE),"zAWRR Not in Roster")</f>
        <v>Winne</v>
      </c>
      <c r="AD1212" s="1" t="str">
        <f>IF(_xlfn.CONCAT(Veg_Table[[#This Row],[First_Name]]," ",Veg_Table[[#This Row],[Last_Name]])="zAWRR Not in Roster zAWRR Not in Roster","zAWRR Not in Roster",_xlfn.CONCAT(Veg_Table[[#This Row],[First_Name]]," ",Veg_Table[[#This Row],[Last_Name]]))</f>
        <v>Amanda Winne</v>
      </c>
      <c r="AE1212">
        <v>2943019</v>
      </c>
      <c r="AF1212" t="s">
        <v>1551</v>
      </c>
      <c r="AG1212" t="s">
        <v>93</v>
      </c>
      <c r="AH1212" t="s">
        <v>1532</v>
      </c>
      <c r="AI1212" t="s">
        <v>1550</v>
      </c>
      <c r="AJ1212" t="s">
        <v>36</v>
      </c>
      <c r="AL1212" t="s">
        <v>22</v>
      </c>
      <c r="AM1212" t="s">
        <v>38</v>
      </c>
      <c r="AN1212" t="s">
        <v>25</v>
      </c>
      <c r="AO1212" t="s">
        <v>25</v>
      </c>
      <c r="AP1212">
        <v>17</v>
      </c>
      <c r="AQ1212">
        <v>115</v>
      </c>
      <c r="AR1212" t="s">
        <v>511</v>
      </c>
      <c r="AS1212" t="s">
        <v>42</v>
      </c>
      <c r="AT1212" t="s">
        <v>515</v>
      </c>
      <c r="AV1212" t="s">
        <v>512</v>
      </c>
      <c r="AW1212" t="s">
        <v>5332</v>
      </c>
      <c r="AZ1212"/>
      <c r="BB1212" s="4"/>
      <c r="BD1212" t="s">
        <v>29</v>
      </c>
      <c r="BE1212" t="s">
        <v>25</v>
      </c>
      <c r="BF1212" t="s">
        <v>513</v>
      </c>
      <c r="BI1212" s="3"/>
      <c r="BJ1212" t="s">
        <v>1534</v>
      </c>
      <c r="BK1212" s="30" t="s">
        <v>520</v>
      </c>
      <c r="BL1212" s="3">
        <v>43964.628416932872</v>
      </c>
      <c r="BM1212" t="s">
        <v>31</v>
      </c>
      <c r="BN1212" t="s">
        <v>32</v>
      </c>
      <c r="BP1212" t="s">
        <v>1547</v>
      </c>
      <c r="BQ1212" t="s">
        <v>1025</v>
      </c>
      <c r="BR1212" t="s">
        <v>28</v>
      </c>
      <c r="BS1212" t="s">
        <v>28</v>
      </c>
      <c r="BT1212" t="s">
        <v>520</v>
      </c>
      <c r="BU1212" s="3">
        <v>43913.669930555552</v>
      </c>
      <c r="BV1212" t="s">
        <v>803</v>
      </c>
      <c r="BW1212" s="3">
        <v>43964.648524930555</v>
      </c>
      <c r="BX1212" t="s">
        <v>1535</v>
      </c>
      <c r="CG1212"/>
      <c r="CH1212"/>
      <c r="CI1212"/>
      <c r="CY1212"/>
      <c r="DA1212"/>
      <c r="DF1212"/>
    </row>
    <row r="1213" spans="1:110" x14ac:dyDescent="0.25">
      <c r="A1213" s="1">
        <f>IF(Veg_Table[[#This Row],[VP_STATUS]]="Hold",0,IF(OR(AND(Veg_Table[[#This Row],[PRESCRIP]]="NW_No Work",Veg_Table[[#This Row],[VP_STATUS]]&lt;&gt;"No Work Required Under EVM"),AND(Veg_Table[[#This Row],[VP_STATUS]]="No Work Required Under EVM",Veg_Table[[#This Row],[PRESCRIP]]&lt;&gt;"NW_No Work")),1,0))</f>
        <v>0</v>
      </c>
      <c r="B1213" s="1">
        <f>IF(Veg_Table[[#This Row],[SPECIES]]="",1,0)</f>
        <v>0</v>
      </c>
      <c r="C1213" s="1">
        <f>IF(Veg_Table[[#This Row],[DIAMETER]]="",1,0)</f>
        <v>0</v>
      </c>
      <c r="D1213" s="1">
        <f>IF(Veg_Table[[#This Row],[HEIGHT]]="",1,0)</f>
        <v>0</v>
      </c>
      <c r="E121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13" s="1">
        <f>IF(AND(Veg_Table[[#This Row],[TAT_RESULT]]="ABATE",Veg_Table[[#This Row],[PRESCRIP]]="NW_No Work"),1,0)</f>
        <v>0</v>
      </c>
      <c r="G1213" s="1">
        <f>IF(OR(Veg_Table[[#This Row],[Prescription R-Scale]]="NA",Veg_Table[[#This Row],[Diameter R-Scale]]="NA"),0,IF(Veg_Table[[#This Row],[Diameter R-Scale]]&lt;&gt;Veg_Table[[#This Row],[Prescription R-Scale]],1,0))</f>
        <v>0</v>
      </c>
      <c r="H1213" s="1">
        <f>IF(OR(AND(Veg_Table[[#This Row],[PRESCRIP]]="BC_Br Rmv", Veg_Table[[#This Row],[WOOD_MAN]]&lt;&gt;"Not Needed"),AND(Veg_Table[[#This Row],[PRESCRIP]]="BCS_Br Rmv+Trt", Veg_Table[[#This Row],[WOOD_MAN]]&lt;&gt;"Not Needed")),1,0)</f>
        <v>0</v>
      </c>
      <c r="I1213" s="1">
        <f ca="1">IF(AND(Veg_Table[[#This Row],[Prescription_Changed]]="Yes",Veg_Table[[#This Row],[TAT_RESULT]]=""),1,0)</f>
        <v>0</v>
      </c>
      <c r="J1213" s="1">
        <f ca="1">SUM(Veg_Table[[#This Row],[Prescription and Status do not match]:[Prescription_Edited_And_TAT_Is_Blank]])</f>
        <v>0</v>
      </c>
      <c r="K1213" s="1">
        <f ca="1">IF(Veg_Table[[#This Row],[Sum of Errors]]&gt;0,1,0)</f>
        <v>0</v>
      </c>
      <c r="L1213" s="1">
        <f>1</f>
        <v>1</v>
      </c>
      <c r="M121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213" s="1">
        <f>IF(OR(MID(Veg_Table[[#This Row],[PRESCRIP]],2,1)="1",MID(Veg_Table[[#This Row],[PRESCRIP]],2,1)="2",MID(Veg_Table[[#This Row],[PRESCRIP]],2,1)="3",MID(Veg_Table[[#This Row],[PRESCRIP]],2,1)="4"),_xlfn.NUMBERVALUE(MID(Veg_Table[[#This Row],[PRESCRIP]],2,1)),"NA")</f>
        <v>3</v>
      </c>
      <c r="O1213" s="1">
        <f>WEEKNUM(Veg_Table[[#This Row],[EVM_LAST_EDITED_Day]],2)</f>
        <v>20</v>
      </c>
      <c r="P1213" s="25">
        <f>IFERROR(DATE(YEAR(Veg_Table[[#This Row],[EVM_LAST_EDITED2]]),MONTH(Veg_Table[[#This Row],[EVM_LAST_EDITED2]]),DAY(Veg_Table[[#This Row],[EVM_LAST_EDITED2]])),DATE(2019,1,1))</f>
        <v>43964</v>
      </c>
      <c r="Q1213" s="3">
        <f>VALUE(SUBSTITUTE(Veg_Table[[#This Row],[EVM_LAST_EDITED]],",",""))</f>
        <v>43964.628529965303</v>
      </c>
      <c r="R1213" s="1" t="str">
        <f>_xlfn.IFNA(IF(Veg_Table[[#This Row],[EVM_LAST_EDITOR]]="","zBlank EVM Last Editor",VLOOKUP(Veg_Table[[#This Row],[EVM_LAST_EDITOR]],Roster_Table[#All],4,FALSE)),"zAWRR Not in Roster")</f>
        <v>zAWRR Not in Roster</v>
      </c>
      <c r="S1213" s="1" t="str">
        <f>_xlfn.IFNA(IF(Veg_Table[[#This Row],[EVM_LAST_EDITOR]]="","zBlank EVM Last Editor",VLOOKUP(Veg_Table[[#This Row],[EVM_LAST_EDITOR]],Roster_Table[#All],16,FALSE)),"zCompany_AWRR not in Roster")</f>
        <v>zCompany_AWRR not in Roster</v>
      </c>
      <c r="T1213" s="2">
        <f>IFERROR(DATE(YEAR(Veg_Table[[#This Row],[Created2]]),MONTH(Veg_Table[[#This Row],[Created2]]),DAY(Veg_Table[[#This Row],[Created2]])),DATE(2019,1,1))</f>
        <v>43901</v>
      </c>
      <c r="U1213" s="3">
        <f>VALUE(SUBSTITUTE(Veg_Table[[#This Row],[Created]],",",""))</f>
        <v>43901.659745370402</v>
      </c>
      <c r="V1213" s="3" t="str">
        <f ca="1">IFERROR(_xlfn.IFNA(CELL("contents",INDIRECT(_xlfn.CONCAT("Veg_Table_Production_Data!",ADDRESS(MATCH(_xlfn.MAXIFS(#REF!,#REF!,"="&amp;Veg_Table[[#This Row],[AUTO_ID]],#REF!,"&lt;"&amp;Veg_Table[[#This Row],[EVM_LAST_EDITED_Day]]),#REF!,0),COLUMN(#REF!),4,1,)))),""),"")</f>
        <v/>
      </c>
      <c r="W1213" s="3" t="str">
        <f ca="1">IF(Veg_Table[[#This Row],[Previous_Prescription]]="","No",IF(Veg_Table[[#This Row],[Previous_Prescription]]=Veg_Table[[#This Row],[PRESCRIP]],"No","Yes"))</f>
        <v>No</v>
      </c>
      <c r="X1213" s="3" t="str">
        <f>IF(Veg_Table[[#This Row],[EVM_LAST_EDITED_Day]]=Veg_Table[[#This Row],[Created_Day]],"New","Old")</f>
        <v>Old</v>
      </c>
      <c r="Y1213" s="1">
        <f>IFERROR(IF(FIND("delete",LOWER(Veg_Table[[#This Row],[PI_COMMENTS]]))&gt;=1,1,0),0)</f>
        <v>0</v>
      </c>
      <c r="Z1213" s="1" t="str">
        <f>_xlfn.IFNA(IF(Veg_Table[[#This Row],[EVM_LAST_EDITOR]]="","Yes",VLOOKUP(Veg_Table[[#This Row],[EVM_LAST_EDITOR]],Roster_Table[#All],15,FALSE)),"Yes")</f>
        <v>Yes</v>
      </c>
      <c r="AA121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13" s="1" t="str">
        <f>_xlfn.IFNA(VLOOKUP(Veg_Table[[#This Row],[EVM_LAST_EDITOR]],Roster_Table[#All],3,FALSE),"zAWRR Not in Roster")</f>
        <v>zAWRR Not in Roster</v>
      </c>
      <c r="AC1213" s="1" t="str">
        <f>_xlfn.IFNA(VLOOKUP(Veg_Table[[#This Row],[EVM_LAST_EDITOR]],Roster_Table[#All],2,FALSE),"zAWRR Not in Roster")</f>
        <v>zAWRR Not in Roster</v>
      </c>
      <c r="AD1213" s="1" t="str">
        <f>IF(_xlfn.CONCAT(Veg_Table[[#This Row],[First_Name]]," ",Veg_Table[[#This Row],[Last_Name]])="zAWRR Not in Roster zAWRR Not in Roster","zAWRR Not in Roster",_xlfn.CONCAT(Veg_Table[[#This Row],[First_Name]]," ",Veg_Table[[#This Row],[Last_Name]]))</f>
        <v>zAWRR Not in Roster</v>
      </c>
      <c r="AE1213">
        <v>2330994</v>
      </c>
      <c r="AF1213" t="s">
        <v>1443</v>
      </c>
      <c r="AG1213" t="s">
        <v>30</v>
      </c>
      <c r="AH1213" t="s">
        <v>1287</v>
      </c>
      <c r="AI1213" t="s">
        <v>1444</v>
      </c>
      <c r="AJ1213" t="s">
        <v>820</v>
      </c>
      <c r="AL1213" t="s">
        <v>372</v>
      </c>
      <c r="AM1213" t="s">
        <v>34</v>
      </c>
      <c r="AN1213" t="s">
        <v>25</v>
      </c>
      <c r="AO1213" t="s">
        <v>25</v>
      </c>
      <c r="AP1213">
        <v>24</v>
      </c>
      <c r="AQ1213">
        <v>72</v>
      </c>
      <c r="AR1213" t="s">
        <v>514</v>
      </c>
      <c r="AS1213" t="s">
        <v>51</v>
      </c>
      <c r="AT1213" t="s">
        <v>515</v>
      </c>
      <c r="AV1213" t="s">
        <v>512</v>
      </c>
      <c r="AW1213" t="s">
        <v>1445</v>
      </c>
      <c r="AX1213" t="s">
        <v>534</v>
      </c>
      <c r="AZ1213"/>
      <c r="BA1213" t="s">
        <v>51</v>
      </c>
      <c r="BB1213" s="4">
        <v>43930.64688104167</v>
      </c>
      <c r="BC1213" t="s">
        <v>2079</v>
      </c>
      <c r="BD1213" t="s">
        <v>29</v>
      </c>
      <c r="BE1213" t="s">
        <v>25</v>
      </c>
      <c r="BF1213" t="s">
        <v>513</v>
      </c>
      <c r="BG1213" t="s">
        <v>534</v>
      </c>
      <c r="BI1213" s="3">
        <v>43964</v>
      </c>
      <c r="BJ1213" t="s">
        <v>1446</v>
      </c>
      <c r="BK1213" s="30" t="s">
        <v>1293</v>
      </c>
      <c r="BL1213" s="3">
        <v>43964.628529965281</v>
      </c>
      <c r="BM1213" t="s">
        <v>31</v>
      </c>
      <c r="BN1213" t="s">
        <v>32</v>
      </c>
      <c r="BP1213" t="s">
        <v>1781</v>
      </c>
      <c r="BQ1213" t="s">
        <v>28</v>
      </c>
      <c r="BR1213" t="s">
        <v>28</v>
      </c>
      <c r="BS1213" t="s">
        <v>28</v>
      </c>
      <c r="BT1213" t="s">
        <v>120</v>
      </c>
      <c r="BU1213" s="3">
        <v>43901.659745370373</v>
      </c>
      <c r="BV1213" t="s">
        <v>803</v>
      </c>
      <c r="BW1213" s="3">
        <v>43964.648524930555</v>
      </c>
      <c r="BX1213" t="s">
        <v>1447</v>
      </c>
      <c r="CG1213"/>
      <c r="CH1213"/>
      <c r="CI1213"/>
      <c r="CY1213"/>
      <c r="DA1213"/>
      <c r="DF1213"/>
    </row>
    <row r="1214" spans="1:110" x14ac:dyDescent="0.25">
      <c r="A1214" s="1">
        <f>IF(Veg_Table[[#This Row],[VP_STATUS]]="Hold",0,IF(OR(AND(Veg_Table[[#This Row],[PRESCRIP]]="NW_No Work",Veg_Table[[#This Row],[VP_STATUS]]&lt;&gt;"No Work Required Under EVM"),AND(Veg_Table[[#This Row],[VP_STATUS]]="No Work Required Under EVM",Veg_Table[[#This Row],[PRESCRIP]]&lt;&gt;"NW_No Work")),1,0))</f>
        <v>0</v>
      </c>
      <c r="B1214" s="1">
        <f>IF(Veg_Table[[#This Row],[SPECIES]]="",1,0)</f>
        <v>0</v>
      </c>
      <c r="C1214" s="1">
        <f>IF(Veg_Table[[#This Row],[DIAMETER]]="",1,0)</f>
        <v>0</v>
      </c>
      <c r="D1214" s="1">
        <f>IF(Veg_Table[[#This Row],[HEIGHT]]="",1,0)</f>
        <v>0</v>
      </c>
      <c r="E121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14" s="1">
        <f>IF(AND(Veg_Table[[#This Row],[TAT_RESULT]]="ABATE",Veg_Table[[#This Row],[PRESCRIP]]="NW_No Work"),1,0)</f>
        <v>0</v>
      </c>
      <c r="G1214" s="1">
        <f>IF(OR(Veg_Table[[#This Row],[Prescription R-Scale]]="NA",Veg_Table[[#This Row],[Diameter R-Scale]]="NA"),0,IF(Veg_Table[[#This Row],[Diameter R-Scale]]&lt;&gt;Veg_Table[[#This Row],[Prescription R-Scale]],1,0))</f>
        <v>0</v>
      </c>
      <c r="H1214" s="1">
        <f>IF(OR(AND(Veg_Table[[#This Row],[PRESCRIP]]="BC_Br Rmv", Veg_Table[[#This Row],[WOOD_MAN]]&lt;&gt;"Not Needed"),AND(Veg_Table[[#This Row],[PRESCRIP]]="BCS_Br Rmv+Trt", Veg_Table[[#This Row],[WOOD_MAN]]&lt;&gt;"Not Needed")),1,0)</f>
        <v>0</v>
      </c>
      <c r="I1214" s="1">
        <f ca="1">IF(AND(Veg_Table[[#This Row],[Prescription_Changed]]="Yes",Veg_Table[[#This Row],[TAT_RESULT]]=""),1,0)</f>
        <v>0</v>
      </c>
      <c r="J1214" s="1">
        <f ca="1">SUM(Veg_Table[[#This Row],[Prescription and Status do not match]:[Prescription_Edited_And_TAT_Is_Blank]])</f>
        <v>0</v>
      </c>
      <c r="K1214" s="1">
        <f ca="1">IF(Veg_Table[[#This Row],[Sum of Errors]]&gt;0,1,0)</f>
        <v>0</v>
      </c>
      <c r="L1214" s="1">
        <f>1</f>
        <v>1</v>
      </c>
      <c r="M121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214" s="1">
        <f>IF(OR(MID(Veg_Table[[#This Row],[PRESCRIP]],2,1)="1",MID(Veg_Table[[#This Row],[PRESCRIP]],2,1)="2",MID(Veg_Table[[#This Row],[PRESCRIP]],2,1)="3",MID(Veg_Table[[#This Row],[PRESCRIP]],2,1)="4"),_xlfn.NUMBERVALUE(MID(Veg_Table[[#This Row],[PRESCRIP]],2,1)),"NA")</f>
        <v>3</v>
      </c>
      <c r="O1214" s="1">
        <f>WEEKNUM(Veg_Table[[#This Row],[EVM_LAST_EDITED_Day]],2)</f>
        <v>20</v>
      </c>
      <c r="P1214" s="25">
        <f>IFERROR(DATE(YEAR(Veg_Table[[#This Row],[EVM_LAST_EDITED2]]),MONTH(Veg_Table[[#This Row],[EVM_LAST_EDITED2]]),DAY(Veg_Table[[#This Row],[EVM_LAST_EDITED2]])),DATE(2019,1,1))</f>
        <v>43964</v>
      </c>
      <c r="Q1214" s="3">
        <f>VALUE(SUBSTITUTE(Veg_Table[[#This Row],[EVM_LAST_EDITED]],",",""))</f>
        <v>43964.629333298602</v>
      </c>
      <c r="R1214" s="1" t="str">
        <f>_xlfn.IFNA(IF(Veg_Table[[#This Row],[EVM_LAST_EDITOR]]="","zBlank EVM Last Editor",VLOOKUP(Veg_Table[[#This Row],[EVM_LAST_EDITOR]],Roster_Table[#All],4,FALSE)),"zAWRR Not in Roster")</f>
        <v>zAWRR Not in Roster</v>
      </c>
      <c r="S1214" s="1" t="str">
        <f>_xlfn.IFNA(IF(Veg_Table[[#This Row],[EVM_LAST_EDITOR]]="","zBlank EVM Last Editor",VLOOKUP(Veg_Table[[#This Row],[EVM_LAST_EDITOR]],Roster_Table[#All],16,FALSE)),"zCompany_AWRR not in Roster")</f>
        <v>zCompany_AWRR not in Roster</v>
      </c>
      <c r="T1214" s="2">
        <f>IFERROR(DATE(YEAR(Veg_Table[[#This Row],[Created2]]),MONTH(Veg_Table[[#This Row],[Created2]]),DAY(Veg_Table[[#This Row],[Created2]])),DATE(2019,1,1))</f>
        <v>43901</v>
      </c>
      <c r="U1214" s="3">
        <f>VALUE(SUBSTITUTE(Veg_Table[[#This Row],[Created]],",",""))</f>
        <v>43901.595833333296</v>
      </c>
      <c r="V1214" s="3" t="str">
        <f ca="1">IFERROR(_xlfn.IFNA(CELL("contents",INDIRECT(_xlfn.CONCAT("Veg_Table_Production_Data!",ADDRESS(MATCH(_xlfn.MAXIFS(#REF!,#REF!,"="&amp;Veg_Table[[#This Row],[AUTO_ID]],#REF!,"&lt;"&amp;Veg_Table[[#This Row],[EVM_LAST_EDITED_Day]]),#REF!,0),COLUMN(#REF!),4,1,)))),""),"")</f>
        <v/>
      </c>
      <c r="W1214" s="3" t="str">
        <f ca="1">IF(Veg_Table[[#This Row],[Previous_Prescription]]="","No",IF(Veg_Table[[#This Row],[Previous_Prescription]]=Veg_Table[[#This Row],[PRESCRIP]],"No","Yes"))</f>
        <v>No</v>
      </c>
      <c r="X1214" s="3" t="str">
        <f>IF(Veg_Table[[#This Row],[EVM_LAST_EDITED_Day]]=Veg_Table[[#This Row],[Created_Day]],"New","Old")</f>
        <v>Old</v>
      </c>
      <c r="Y1214" s="1">
        <f>IFERROR(IF(FIND("delete",LOWER(Veg_Table[[#This Row],[PI_COMMENTS]]))&gt;=1,1,0),0)</f>
        <v>0</v>
      </c>
      <c r="Z1214" s="1" t="str">
        <f>_xlfn.IFNA(IF(Veg_Table[[#This Row],[EVM_LAST_EDITOR]]="","Yes",VLOOKUP(Veg_Table[[#This Row],[EVM_LAST_EDITOR]],Roster_Table[#All],15,FALSE)),"Yes")</f>
        <v>Yes</v>
      </c>
      <c r="AA121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14" s="1" t="str">
        <f>_xlfn.IFNA(VLOOKUP(Veg_Table[[#This Row],[EVM_LAST_EDITOR]],Roster_Table[#All],3,FALSE),"zAWRR Not in Roster")</f>
        <v>zAWRR Not in Roster</v>
      </c>
      <c r="AC1214" s="1" t="str">
        <f>_xlfn.IFNA(VLOOKUP(Veg_Table[[#This Row],[EVM_LAST_EDITOR]],Roster_Table[#All],2,FALSE),"zAWRR Not in Roster")</f>
        <v>zAWRR Not in Roster</v>
      </c>
      <c r="AD1214" s="1" t="str">
        <f>IF(_xlfn.CONCAT(Veg_Table[[#This Row],[First_Name]]," ",Veg_Table[[#This Row],[Last_Name]])="zAWRR Not in Roster zAWRR Not in Roster","zAWRR Not in Roster",_xlfn.CONCAT(Veg_Table[[#This Row],[First_Name]]," ",Veg_Table[[#This Row],[Last_Name]]))</f>
        <v>zAWRR Not in Roster</v>
      </c>
      <c r="AE1214">
        <v>2331319</v>
      </c>
      <c r="AF1214" t="s">
        <v>1456</v>
      </c>
      <c r="AG1214" t="s">
        <v>30</v>
      </c>
      <c r="AH1214" t="s">
        <v>1287</v>
      </c>
      <c r="AI1214" t="s">
        <v>1418</v>
      </c>
      <c r="AJ1214" t="s">
        <v>820</v>
      </c>
      <c r="AL1214" t="s">
        <v>372</v>
      </c>
      <c r="AM1214" t="s">
        <v>23</v>
      </c>
      <c r="AN1214" t="s">
        <v>25</v>
      </c>
      <c r="AO1214" t="s">
        <v>25</v>
      </c>
      <c r="AP1214">
        <v>24</v>
      </c>
      <c r="AQ1214">
        <v>47</v>
      </c>
      <c r="AR1214" t="s">
        <v>514</v>
      </c>
      <c r="AS1214" t="s">
        <v>51</v>
      </c>
      <c r="AT1214" t="s">
        <v>522</v>
      </c>
      <c r="AV1214" t="s">
        <v>519</v>
      </c>
      <c r="AW1214" t="s">
        <v>1457</v>
      </c>
      <c r="AX1214" t="s">
        <v>534</v>
      </c>
      <c r="AZ1214"/>
      <c r="BA1214" t="s">
        <v>51</v>
      </c>
      <c r="BB1214" s="4">
        <v>43929</v>
      </c>
      <c r="BC1214" t="s">
        <v>2603</v>
      </c>
      <c r="BD1214" t="s">
        <v>29</v>
      </c>
      <c r="BE1214" t="s">
        <v>25</v>
      </c>
      <c r="BF1214" t="s">
        <v>513</v>
      </c>
      <c r="BG1214" t="s">
        <v>534</v>
      </c>
      <c r="BI1214" s="3">
        <v>43964</v>
      </c>
      <c r="BJ1214" t="s">
        <v>1420</v>
      </c>
      <c r="BK1214" s="30" t="s">
        <v>1293</v>
      </c>
      <c r="BL1214" s="3">
        <v>43964.62933329861</v>
      </c>
      <c r="BM1214" t="s">
        <v>31</v>
      </c>
      <c r="BN1214" t="s">
        <v>32</v>
      </c>
      <c r="BP1214" t="s">
        <v>1781</v>
      </c>
      <c r="BQ1214" t="s">
        <v>28</v>
      </c>
      <c r="BR1214" t="s">
        <v>28</v>
      </c>
      <c r="BS1214" t="s">
        <v>28</v>
      </c>
      <c r="BT1214" t="s">
        <v>129</v>
      </c>
      <c r="BU1214" s="3">
        <v>43901.595833333333</v>
      </c>
      <c r="BV1214" t="s">
        <v>803</v>
      </c>
      <c r="BW1214" s="3">
        <v>43964.648524930555</v>
      </c>
      <c r="BX1214" t="s">
        <v>1458</v>
      </c>
      <c r="CG1214"/>
      <c r="CH1214"/>
      <c r="CI1214"/>
      <c r="CY1214"/>
      <c r="DA1214"/>
      <c r="DF1214"/>
    </row>
    <row r="1215" spans="1:110" x14ac:dyDescent="0.25">
      <c r="A1215" s="1">
        <f>IF(Veg_Table[[#This Row],[VP_STATUS]]="Hold",0,IF(OR(AND(Veg_Table[[#This Row],[PRESCRIP]]="NW_No Work",Veg_Table[[#This Row],[VP_STATUS]]&lt;&gt;"No Work Required Under EVM"),AND(Veg_Table[[#This Row],[VP_STATUS]]="No Work Required Under EVM",Veg_Table[[#This Row],[PRESCRIP]]&lt;&gt;"NW_No Work")),1,0))</f>
        <v>0</v>
      </c>
      <c r="B1215" s="1">
        <f>IF(Veg_Table[[#This Row],[SPECIES]]="",1,0)</f>
        <v>0</v>
      </c>
      <c r="C1215" s="1">
        <f>IF(Veg_Table[[#This Row],[DIAMETER]]="",1,0)</f>
        <v>0</v>
      </c>
      <c r="D1215" s="1">
        <f>IF(Veg_Table[[#This Row],[HEIGHT]]="",1,0)</f>
        <v>0</v>
      </c>
      <c r="E121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15" s="1">
        <f>IF(AND(Veg_Table[[#This Row],[TAT_RESULT]]="ABATE",Veg_Table[[#This Row],[PRESCRIP]]="NW_No Work"),1,0)</f>
        <v>0</v>
      </c>
      <c r="G1215" s="1">
        <f>IF(OR(Veg_Table[[#This Row],[Prescription R-Scale]]="NA",Veg_Table[[#This Row],[Diameter R-Scale]]="NA"),0,IF(Veg_Table[[#This Row],[Diameter R-Scale]]&lt;&gt;Veg_Table[[#This Row],[Prescription R-Scale]],1,0))</f>
        <v>0</v>
      </c>
      <c r="H1215" s="1">
        <f>IF(OR(AND(Veg_Table[[#This Row],[PRESCRIP]]="BC_Br Rmv", Veg_Table[[#This Row],[WOOD_MAN]]&lt;&gt;"Not Needed"),AND(Veg_Table[[#This Row],[PRESCRIP]]="BCS_Br Rmv+Trt", Veg_Table[[#This Row],[WOOD_MAN]]&lt;&gt;"Not Needed")),1,0)</f>
        <v>0</v>
      </c>
      <c r="I1215" s="1">
        <f ca="1">IF(AND(Veg_Table[[#This Row],[Prescription_Changed]]="Yes",Veg_Table[[#This Row],[TAT_RESULT]]=""),1,0)</f>
        <v>0</v>
      </c>
      <c r="J1215" s="1">
        <f ca="1">SUM(Veg_Table[[#This Row],[Prescription and Status do not match]:[Prescription_Edited_And_TAT_Is_Blank]])</f>
        <v>0</v>
      </c>
      <c r="K1215" s="1">
        <f ca="1">IF(Veg_Table[[#This Row],[Sum of Errors]]&gt;0,1,0)</f>
        <v>0</v>
      </c>
      <c r="L1215" s="1">
        <f>1</f>
        <v>1</v>
      </c>
      <c r="M121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215" s="1">
        <f>IF(OR(MID(Veg_Table[[#This Row],[PRESCRIP]],2,1)="1",MID(Veg_Table[[#This Row],[PRESCRIP]],2,1)="2",MID(Veg_Table[[#This Row],[PRESCRIP]],2,1)="3",MID(Veg_Table[[#This Row],[PRESCRIP]],2,1)="4"),_xlfn.NUMBERVALUE(MID(Veg_Table[[#This Row],[PRESCRIP]],2,1)),"NA")</f>
        <v>1</v>
      </c>
      <c r="O1215" s="1">
        <f>WEEKNUM(Veg_Table[[#This Row],[EVM_LAST_EDITED_Day]],2)</f>
        <v>20</v>
      </c>
      <c r="P1215" s="25">
        <f>IFERROR(DATE(YEAR(Veg_Table[[#This Row],[EVM_LAST_EDITED2]]),MONTH(Veg_Table[[#This Row],[EVM_LAST_EDITED2]]),DAY(Veg_Table[[#This Row],[EVM_LAST_EDITED2]])),DATE(2019,1,1))</f>
        <v>43964</v>
      </c>
      <c r="Q1215" s="3">
        <f>VALUE(SUBSTITUTE(Veg_Table[[#This Row],[EVM_LAST_EDITED]],",",""))</f>
        <v>43964.629823564799</v>
      </c>
      <c r="R1215" s="1" t="str">
        <f>_xlfn.IFNA(IF(Veg_Table[[#This Row],[EVM_LAST_EDITOR]]="","zBlank EVM Last Editor",VLOOKUP(Veg_Table[[#This Row],[EVM_LAST_EDITOR]],Roster_Table[#All],4,FALSE)),"zAWRR Not in Roster")</f>
        <v>zAWRR Not in Roster</v>
      </c>
      <c r="S1215" s="1" t="str">
        <f>_xlfn.IFNA(IF(Veg_Table[[#This Row],[EVM_LAST_EDITOR]]="","zBlank EVM Last Editor",VLOOKUP(Veg_Table[[#This Row],[EVM_LAST_EDITOR]],Roster_Table[#All],16,FALSE)),"zCompany_AWRR not in Roster")</f>
        <v>zCompany_AWRR not in Roster</v>
      </c>
      <c r="T1215" s="2">
        <f>IFERROR(DATE(YEAR(Veg_Table[[#This Row],[Created2]]),MONTH(Veg_Table[[#This Row],[Created2]]),DAY(Veg_Table[[#This Row],[Created2]])),DATE(2019,1,1))</f>
        <v>43901</v>
      </c>
      <c r="U1215" s="3">
        <f>VALUE(SUBSTITUTE(Veg_Table[[#This Row],[Created]],",",""))</f>
        <v>43901.590763888897</v>
      </c>
      <c r="V1215" s="3" t="str">
        <f ca="1">IFERROR(_xlfn.IFNA(CELL("contents",INDIRECT(_xlfn.CONCAT("Veg_Table_Production_Data!",ADDRESS(MATCH(_xlfn.MAXIFS(#REF!,#REF!,"="&amp;Veg_Table[[#This Row],[AUTO_ID]],#REF!,"&lt;"&amp;Veg_Table[[#This Row],[EVM_LAST_EDITED_Day]]),#REF!,0),COLUMN(#REF!),4,1,)))),""),"")</f>
        <v/>
      </c>
      <c r="W1215" s="3" t="str">
        <f ca="1">IF(Veg_Table[[#This Row],[Previous_Prescription]]="","No",IF(Veg_Table[[#This Row],[Previous_Prescription]]=Veg_Table[[#This Row],[PRESCRIP]],"No","Yes"))</f>
        <v>No</v>
      </c>
      <c r="X1215" s="3" t="str">
        <f>IF(Veg_Table[[#This Row],[EVM_LAST_EDITED_Day]]=Veg_Table[[#This Row],[Created_Day]],"New","Old")</f>
        <v>Old</v>
      </c>
      <c r="Y1215" s="1">
        <f>IFERROR(IF(FIND("delete",LOWER(Veg_Table[[#This Row],[PI_COMMENTS]]))&gt;=1,1,0),0)</f>
        <v>0</v>
      </c>
      <c r="Z1215" s="1" t="str">
        <f>_xlfn.IFNA(IF(Veg_Table[[#This Row],[EVM_LAST_EDITOR]]="","Yes",VLOOKUP(Veg_Table[[#This Row],[EVM_LAST_EDITOR]],Roster_Table[#All],15,FALSE)),"Yes")</f>
        <v>Yes</v>
      </c>
      <c r="AA121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15" s="1" t="str">
        <f>_xlfn.IFNA(VLOOKUP(Veg_Table[[#This Row],[EVM_LAST_EDITOR]],Roster_Table[#All],3,FALSE),"zAWRR Not in Roster")</f>
        <v>zAWRR Not in Roster</v>
      </c>
      <c r="AC1215" s="1" t="str">
        <f>_xlfn.IFNA(VLOOKUP(Veg_Table[[#This Row],[EVM_LAST_EDITOR]],Roster_Table[#All],2,FALSE),"zAWRR Not in Roster")</f>
        <v>zAWRR Not in Roster</v>
      </c>
      <c r="AD1215" s="1" t="str">
        <f>IF(_xlfn.CONCAT(Veg_Table[[#This Row],[First_Name]]," ",Veg_Table[[#This Row],[Last_Name]])="zAWRR Not in Roster zAWRR Not in Roster","zAWRR Not in Roster",_xlfn.CONCAT(Veg_Table[[#This Row],[First_Name]]," ",Veg_Table[[#This Row],[Last_Name]]))</f>
        <v>zAWRR Not in Roster</v>
      </c>
      <c r="AE1215">
        <v>2331318</v>
      </c>
      <c r="AF1215" t="s">
        <v>1452</v>
      </c>
      <c r="AG1215" t="s">
        <v>30</v>
      </c>
      <c r="AH1215" t="s">
        <v>1287</v>
      </c>
      <c r="AI1215" t="s">
        <v>1418</v>
      </c>
      <c r="AJ1215" t="s">
        <v>820</v>
      </c>
      <c r="AL1215" t="s">
        <v>372</v>
      </c>
      <c r="AM1215" t="s">
        <v>23</v>
      </c>
      <c r="AN1215" t="s">
        <v>25</v>
      </c>
      <c r="AO1215" t="s">
        <v>25</v>
      </c>
      <c r="AP1215">
        <v>10</v>
      </c>
      <c r="AQ1215">
        <v>35</v>
      </c>
      <c r="AR1215" t="s">
        <v>514</v>
      </c>
      <c r="AS1215" t="s">
        <v>45</v>
      </c>
      <c r="AT1215" t="s">
        <v>522</v>
      </c>
      <c r="AV1215" t="s">
        <v>512</v>
      </c>
      <c r="AW1215" t="s">
        <v>1453</v>
      </c>
      <c r="AX1215" t="s">
        <v>534</v>
      </c>
      <c r="AZ1215"/>
      <c r="BA1215" t="s">
        <v>45</v>
      </c>
      <c r="BB1215" s="4">
        <v>43929</v>
      </c>
      <c r="BC1215" t="s">
        <v>2603</v>
      </c>
      <c r="BD1215" t="s">
        <v>29</v>
      </c>
      <c r="BE1215" t="s">
        <v>25</v>
      </c>
      <c r="BF1215" t="s">
        <v>513</v>
      </c>
      <c r="BG1215" t="s">
        <v>534</v>
      </c>
      <c r="BI1215" s="3">
        <v>43964</v>
      </c>
      <c r="BJ1215" t="s">
        <v>1454</v>
      </c>
      <c r="BK1215" s="30" t="s">
        <v>1293</v>
      </c>
      <c r="BL1215" s="3">
        <v>43964.629823564814</v>
      </c>
      <c r="BM1215" t="s">
        <v>31</v>
      </c>
      <c r="BN1215" t="s">
        <v>32</v>
      </c>
      <c r="BP1215" t="s">
        <v>1781</v>
      </c>
      <c r="BQ1215" t="s">
        <v>28</v>
      </c>
      <c r="BR1215" t="s">
        <v>28</v>
      </c>
      <c r="BS1215" t="s">
        <v>28</v>
      </c>
      <c r="BT1215" t="s">
        <v>129</v>
      </c>
      <c r="BU1215" s="3">
        <v>43901.590763888889</v>
      </c>
      <c r="BV1215" t="s">
        <v>803</v>
      </c>
      <c r="BW1215" s="3">
        <v>43964.648524930555</v>
      </c>
      <c r="BX1215" t="s">
        <v>1455</v>
      </c>
      <c r="CG1215"/>
      <c r="CH1215"/>
      <c r="CI1215"/>
      <c r="CY1215"/>
      <c r="DA1215"/>
      <c r="DF1215"/>
    </row>
    <row r="1216" spans="1:110" x14ac:dyDescent="0.25">
      <c r="A1216" s="1">
        <f>IF(Veg_Table[[#This Row],[VP_STATUS]]="Hold",0,IF(OR(AND(Veg_Table[[#This Row],[PRESCRIP]]="NW_No Work",Veg_Table[[#This Row],[VP_STATUS]]&lt;&gt;"No Work Required Under EVM"),AND(Veg_Table[[#This Row],[VP_STATUS]]="No Work Required Under EVM",Veg_Table[[#This Row],[PRESCRIP]]&lt;&gt;"NW_No Work")),1,0))</f>
        <v>0</v>
      </c>
      <c r="B1216" s="1">
        <f>IF(Veg_Table[[#This Row],[SPECIES]]="",1,0)</f>
        <v>0</v>
      </c>
      <c r="C1216" s="1">
        <f>IF(Veg_Table[[#This Row],[DIAMETER]]="",1,0)</f>
        <v>0</v>
      </c>
      <c r="D1216" s="1">
        <f>IF(Veg_Table[[#This Row],[HEIGHT]]="",1,0)</f>
        <v>0</v>
      </c>
      <c r="E121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16" s="1">
        <f>IF(AND(Veg_Table[[#This Row],[TAT_RESULT]]="ABATE",Veg_Table[[#This Row],[PRESCRIP]]="NW_No Work"),1,0)</f>
        <v>0</v>
      </c>
      <c r="G1216" s="1">
        <f>IF(OR(Veg_Table[[#This Row],[Prescription R-Scale]]="NA",Veg_Table[[#This Row],[Diameter R-Scale]]="NA"),0,IF(Veg_Table[[#This Row],[Diameter R-Scale]]&lt;&gt;Veg_Table[[#This Row],[Prescription R-Scale]],1,0))</f>
        <v>0</v>
      </c>
      <c r="H1216" s="1">
        <f>IF(OR(AND(Veg_Table[[#This Row],[PRESCRIP]]="BC_Br Rmv", Veg_Table[[#This Row],[WOOD_MAN]]&lt;&gt;"Not Needed"),AND(Veg_Table[[#This Row],[PRESCRIP]]="BCS_Br Rmv+Trt", Veg_Table[[#This Row],[WOOD_MAN]]&lt;&gt;"Not Needed")),1,0)</f>
        <v>0</v>
      </c>
      <c r="I1216" s="1">
        <f ca="1">IF(AND(Veg_Table[[#This Row],[Prescription_Changed]]="Yes",Veg_Table[[#This Row],[TAT_RESULT]]=""),1,0)</f>
        <v>0</v>
      </c>
      <c r="J1216" s="1">
        <f ca="1">SUM(Veg_Table[[#This Row],[Prescription and Status do not match]:[Prescription_Edited_And_TAT_Is_Blank]])</f>
        <v>0</v>
      </c>
      <c r="K1216" s="1">
        <f ca="1">IF(Veg_Table[[#This Row],[Sum of Errors]]&gt;0,1,0)</f>
        <v>0</v>
      </c>
      <c r="L1216" s="1">
        <f>1</f>
        <v>1</v>
      </c>
      <c r="M121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216" s="1">
        <f>IF(OR(MID(Veg_Table[[#This Row],[PRESCRIP]],2,1)="1",MID(Veg_Table[[#This Row],[PRESCRIP]],2,1)="2",MID(Veg_Table[[#This Row],[PRESCRIP]],2,1)="3",MID(Veg_Table[[#This Row],[PRESCRIP]],2,1)="4"),_xlfn.NUMBERVALUE(MID(Veg_Table[[#This Row],[PRESCRIP]],2,1)),"NA")</f>
        <v>1</v>
      </c>
      <c r="O1216" s="1">
        <f>WEEKNUM(Veg_Table[[#This Row],[EVM_LAST_EDITED_Day]],2)</f>
        <v>20</v>
      </c>
      <c r="P1216" s="25">
        <f>IFERROR(DATE(YEAR(Veg_Table[[#This Row],[EVM_LAST_EDITED2]]),MONTH(Veg_Table[[#This Row],[EVM_LAST_EDITED2]]),DAY(Veg_Table[[#This Row],[EVM_LAST_EDITED2]])),DATE(2019,1,1))</f>
        <v>43964</v>
      </c>
      <c r="Q1216" s="3">
        <f>VALUE(SUBSTITUTE(Veg_Table[[#This Row],[EVM_LAST_EDITED]],",",""))</f>
        <v>43964.630121157403</v>
      </c>
      <c r="R1216" s="1" t="str">
        <f>_xlfn.IFNA(IF(Veg_Table[[#This Row],[EVM_LAST_EDITOR]]="","zBlank EVM Last Editor",VLOOKUP(Veg_Table[[#This Row],[EVM_LAST_EDITOR]],Roster_Table[#All],4,FALSE)),"zAWRR Not in Roster")</f>
        <v>zAWRR Not in Roster</v>
      </c>
      <c r="S1216" s="1" t="str">
        <f>_xlfn.IFNA(IF(Veg_Table[[#This Row],[EVM_LAST_EDITOR]]="","zBlank EVM Last Editor",VLOOKUP(Veg_Table[[#This Row],[EVM_LAST_EDITOR]],Roster_Table[#All],16,FALSE)),"zCompany_AWRR not in Roster")</f>
        <v>zCompany_AWRR not in Roster</v>
      </c>
      <c r="T1216" s="2">
        <f>IFERROR(DATE(YEAR(Veg_Table[[#This Row],[Created2]]),MONTH(Veg_Table[[#This Row],[Created2]]),DAY(Veg_Table[[#This Row],[Created2]])),DATE(2019,1,1))</f>
        <v>43901</v>
      </c>
      <c r="U1216" s="3">
        <f>VALUE(SUBSTITUTE(Veg_Table[[#This Row],[Created]],",",""))</f>
        <v>43901.587546296301</v>
      </c>
      <c r="V1216" s="3" t="str">
        <f ca="1">IFERROR(_xlfn.IFNA(CELL("contents",INDIRECT(_xlfn.CONCAT("Veg_Table_Production_Data!",ADDRESS(MATCH(_xlfn.MAXIFS(#REF!,#REF!,"="&amp;Veg_Table[[#This Row],[AUTO_ID]],#REF!,"&lt;"&amp;Veg_Table[[#This Row],[EVM_LAST_EDITED_Day]]),#REF!,0),COLUMN(#REF!),4,1,)))),""),"")</f>
        <v/>
      </c>
      <c r="W1216" s="3" t="str">
        <f ca="1">IF(Veg_Table[[#This Row],[Previous_Prescription]]="","No",IF(Veg_Table[[#This Row],[Previous_Prescription]]=Veg_Table[[#This Row],[PRESCRIP]],"No","Yes"))</f>
        <v>No</v>
      </c>
      <c r="X1216" s="3" t="str">
        <f>IF(Veg_Table[[#This Row],[EVM_LAST_EDITED_Day]]=Veg_Table[[#This Row],[Created_Day]],"New","Old")</f>
        <v>Old</v>
      </c>
      <c r="Y1216" s="1">
        <f>IFERROR(IF(FIND("delete",LOWER(Veg_Table[[#This Row],[PI_COMMENTS]]))&gt;=1,1,0),0)</f>
        <v>0</v>
      </c>
      <c r="Z1216" s="1" t="str">
        <f>_xlfn.IFNA(IF(Veg_Table[[#This Row],[EVM_LAST_EDITOR]]="","Yes",VLOOKUP(Veg_Table[[#This Row],[EVM_LAST_EDITOR]],Roster_Table[#All],15,FALSE)),"Yes")</f>
        <v>Yes</v>
      </c>
      <c r="AA121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16" s="1" t="str">
        <f>_xlfn.IFNA(VLOOKUP(Veg_Table[[#This Row],[EVM_LAST_EDITOR]],Roster_Table[#All],3,FALSE),"zAWRR Not in Roster")</f>
        <v>zAWRR Not in Roster</v>
      </c>
      <c r="AC1216" s="1" t="str">
        <f>_xlfn.IFNA(VLOOKUP(Veg_Table[[#This Row],[EVM_LAST_EDITOR]],Roster_Table[#All],2,FALSE),"zAWRR Not in Roster")</f>
        <v>zAWRR Not in Roster</v>
      </c>
      <c r="AD1216" s="1" t="str">
        <f>IF(_xlfn.CONCAT(Veg_Table[[#This Row],[First_Name]]," ",Veg_Table[[#This Row],[Last_Name]])="zAWRR Not in Roster zAWRR Not in Roster","zAWRR Not in Roster",_xlfn.CONCAT(Veg_Table[[#This Row],[First_Name]]," ",Veg_Table[[#This Row],[Last_Name]]))</f>
        <v>zAWRR Not in Roster</v>
      </c>
      <c r="AE1216">
        <v>2331317</v>
      </c>
      <c r="AF1216" t="s">
        <v>1448</v>
      </c>
      <c r="AG1216" t="s">
        <v>30</v>
      </c>
      <c r="AH1216" t="s">
        <v>1287</v>
      </c>
      <c r="AI1216" t="s">
        <v>1418</v>
      </c>
      <c r="AJ1216" t="s">
        <v>820</v>
      </c>
      <c r="AL1216" t="s">
        <v>372</v>
      </c>
      <c r="AM1216" t="s">
        <v>23</v>
      </c>
      <c r="AN1216" t="s">
        <v>25</v>
      </c>
      <c r="AO1216" t="s">
        <v>25</v>
      </c>
      <c r="AP1216">
        <v>7</v>
      </c>
      <c r="AQ1216">
        <v>30</v>
      </c>
      <c r="AR1216" t="s">
        <v>514</v>
      </c>
      <c r="AS1216" t="s">
        <v>45</v>
      </c>
      <c r="AT1216" t="s">
        <v>522</v>
      </c>
      <c r="AV1216" t="s">
        <v>512</v>
      </c>
      <c r="AW1216" t="s">
        <v>1449</v>
      </c>
      <c r="AX1216" t="s">
        <v>534</v>
      </c>
      <c r="AZ1216"/>
      <c r="BA1216" t="s">
        <v>45</v>
      </c>
      <c r="BB1216" s="4">
        <v>43929</v>
      </c>
      <c r="BC1216" t="s">
        <v>2603</v>
      </c>
      <c r="BD1216" t="s">
        <v>29</v>
      </c>
      <c r="BE1216" t="s">
        <v>25</v>
      </c>
      <c r="BF1216" t="s">
        <v>513</v>
      </c>
      <c r="BG1216" t="s">
        <v>534</v>
      </c>
      <c r="BI1216" s="3">
        <v>43964</v>
      </c>
      <c r="BJ1216" t="s">
        <v>1450</v>
      </c>
      <c r="BK1216" s="30" t="s">
        <v>1293</v>
      </c>
      <c r="BL1216" s="3">
        <v>43964.63012115741</v>
      </c>
      <c r="BM1216" t="s">
        <v>31</v>
      </c>
      <c r="BN1216" t="s">
        <v>32</v>
      </c>
      <c r="BP1216" t="s">
        <v>1781</v>
      </c>
      <c r="BQ1216" t="s">
        <v>28</v>
      </c>
      <c r="BR1216" t="s">
        <v>28</v>
      </c>
      <c r="BS1216" t="s">
        <v>28</v>
      </c>
      <c r="BT1216" t="s">
        <v>129</v>
      </c>
      <c r="BU1216" s="3">
        <v>43901.587546296294</v>
      </c>
      <c r="BV1216" t="s">
        <v>803</v>
      </c>
      <c r="BW1216" s="3">
        <v>43964.648524930555</v>
      </c>
      <c r="BX1216" t="s">
        <v>1451</v>
      </c>
      <c r="CG1216"/>
      <c r="CH1216"/>
      <c r="CI1216"/>
      <c r="CY1216"/>
      <c r="DA1216"/>
      <c r="DF1216"/>
    </row>
    <row r="1217" spans="1:110" x14ac:dyDescent="0.25">
      <c r="A1217" s="1">
        <f>IF(Veg_Table[[#This Row],[VP_STATUS]]="Hold",0,IF(OR(AND(Veg_Table[[#This Row],[PRESCRIP]]="NW_No Work",Veg_Table[[#This Row],[VP_STATUS]]&lt;&gt;"No Work Required Under EVM"),AND(Veg_Table[[#This Row],[VP_STATUS]]="No Work Required Under EVM",Veg_Table[[#This Row],[PRESCRIP]]&lt;&gt;"NW_No Work")),1,0))</f>
        <v>0</v>
      </c>
      <c r="B1217" s="1">
        <f>IF(Veg_Table[[#This Row],[SPECIES]]="",1,0)</f>
        <v>0</v>
      </c>
      <c r="C1217" s="1">
        <f>IF(Veg_Table[[#This Row],[DIAMETER]]="",1,0)</f>
        <v>0</v>
      </c>
      <c r="D1217" s="1">
        <f>IF(Veg_Table[[#This Row],[HEIGHT]]="",1,0)</f>
        <v>0</v>
      </c>
      <c r="E121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17" s="1">
        <f>IF(AND(Veg_Table[[#This Row],[TAT_RESULT]]="ABATE",Veg_Table[[#This Row],[PRESCRIP]]="NW_No Work"),1,0)</f>
        <v>0</v>
      </c>
      <c r="G1217" s="1">
        <f>IF(OR(Veg_Table[[#This Row],[Prescription R-Scale]]="NA",Veg_Table[[#This Row],[Diameter R-Scale]]="NA"),0,IF(Veg_Table[[#This Row],[Diameter R-Scale]]&lt;&gt;Veg_Table[[#This Row],[Prescription R-Scale]],1,0))</f>
        <v>0</v>
      </c>
      <c r="H1217" s="1">
        <f>IF(OR(AND(Veg_Table[[#This Row],[PRESCRIP]]="BC_Br Rmv", Veg_Table[[#This Row],[WOOD_MAN]]&lt;&gt;"Not Needed"),AND(Veg_Table[[#This Row],[PRESCRIP]]="BCS_Br Rmv+Trt", Veg_Table[[#This Row],[WOOD_MAN]]&lt;&gt;"Not Needed")),1,0)</f>
        <v>0</v>
      </c>
      <c r="I1217" s="1">
        <f ca="1">IF(AND(Veg_Table[[#This Row],[Prescription_Changed]]="Yes",Veg_Table[[#This Row],[TAT_RESULT]]=""),1,0)</f>
        <v>0</v>
      </c>
      <c r="J1217" s="1">
        <f ca="1">SUM(Veg_Table[[#This Row],[Prescription and Status do not match]:[Prescription_Edited_And_TAT_Is_Blank]])</f>
        <v>0</v>
      </c>
      <c r="K1217" s="1">
        <f ca="1">IF(Veg_Table[[#This Row],[Sum of Errors]]&gt;0,1,0)</f>
        <v>0</v>
      </c>
      <c r="L1217" s="1">
        <f>1</f>
        <v>1</v>
      </c>
      <c r="M121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217" s="1">
        <f>IF(OR(MID(Veg_Table[[#This Row],[PRESCRIP]],2,1)="1",MID(Veg_Table[[#This Row],[PRESCRIP]],2,1)="2",MID(Veg_Table[[#This Row],[PRESCRIP]],2,1)="3",MID(Veg_Table[[#This Row],[PRESCRIP]],2,1)="4"),_xlfn.NUMBERVALUE(MID(Veg_Table[[#This Row],[PRESCRIP]],2,1)),"NA")</f>
        <v>3</v>
      </c>
      <c r="O1217" s="1">
        <f>WEEKNUM(Veg_Table[[#This Row],[EVM_LAST_EDITED_Day]],2)</f>
        <v>20</v>
      </c>
      <c r="P1217" s="25">
        <f>IFERROR(DATE(YEAR(Veg_Table[[#This Row],[EVM_LAST_EDITED2]]),MONTH(Veg_Table[[#This Row],[EVM_LAST_EDITED2]]),DAY(Veg_Table[[#This Row],[EVM_LAST_EDITED2]])),DATE(2019,1,1))</f>
        <v>43964</v>
      </c>
      <c r="Q1217" s="3">
        <f>VALUE(SUBSTITUTE(Veg_Table[[#This Row],[EVM_LAST_EDITED]],",",""))</f>
        <v>43964.630545879598</v>
      </c>
      <c r="R1217" s="1" t="str">
        <f>_xlfn.IFNA(IF(Veg_Table[[#This Row],[EVM_LAST_EDITOR]]="","zBlank EVM Last Editor",VLOOKUP(Veg_Table[[#This Row],[EVM_LAST_EDITOR]],Roster_Table[#All],4,FALSE)),"zAWRR Not in Roster")</f>
        <v>zAWRR Not in Roster</v>
      </c>
      <c r="S1217" s="1" t="str">
        <f>_xlfn.IFNA(IF(Veg_Table[[#This Row],[EVM_LAST_EDITOR]]="","zBlank EVM Last Editor",VLOOKUP(Veg_Table[[#This Row],[EVM_LAST_EDITOR]],Roster_Table[#All],16,FALSE)),"zCompany_AWRR not in Roster")</f>
        <v>zCompany_AWRR not in Roster</v>
      </c>
      <c r="T1217" s="2">
        <f>IFERROR(DATE(YEAR(Veg_Table[[#This Row],[Created2]]),MONTH(Veg_Table[[#This Row],[Created2]]),DAY(Veg_Table[[#This Row],[Created2]])),DATE(2019,1,1))</f>
        <v>43900</v>
      </c>
      <c r="U1217" s="3">
        <f>VALUE(SUBSTITUTE(Veg_Table[[#This Row],[Created]],",",""))</f>
        <v>43900.652708333299</v>
      </c>
      <c r="V1217" s="3" t="str">
        <f ca="1">IFERROR(_xlfn.IFNA(CELL("contents",INDIRECT(_xlfn.CONCAT("Veg_Table_Production_Data!",ADDRESS(MATCH(_xlfn.MAXIFS(#REF!,#REF!,"="&amp;Veg_Table[[#This Row],[AUTO_ID]],#REF!,"&lt;"&amp;Veg_Table[[#This Row],[EVM_LAST_EDITED_Day]]),#REF!,0),COLUMN(#REF!),4,1,)))),""),"")</f>
        <v/>
      </c>
      <c r="W1217" s="3" t="str">
        <f ca="1">IF(Veg_Table[[#This Row],[Previous_Prescription]]="","No",IF(Veg_Table[[#This Row],[Previous_Prescription]]=Veg_Table[[#This Row],[PRESCRIP]],"No","Yes"))</f>
        <v>No</v>
      </c>
      <c r="X1217" s="3" t="str">
        <f>IF(Veg_Table[[#This Row],[EVM_LAST_EDITED_Day]]=Veg_Table[[#This Row],[Created_Day]],"New","Old")</f>
        <v>Old</v>
      </c>
      <c r="Y1217" s="1">
        <f>IFERROR(IF(FIND("delete",LOWER(Veg_Table[[#This Row],[PI_COMMENTS]]))&gt;=1,1,0),0)</f>
        <v>0</v>
      </c>
      <c r="Z1217" s="1" t="str">
        <f>_xlfn.IFNA(IF(Veg_Table[[#This Row],[EVM_LAST_EDITOR]]="","Yes",VLOOKUP(Veg_Table[[#This Row],[EVM_LAST_EDITOR]],Roster_Table[#All],15,FALSE)),"Yes")</f>
        <v>Yes</v>
      </c>
      <c r="AA121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17" s="1" t="str">
        <f>_xlfn.IFNA(VLOOKUP(Veg_Table[[#This Row],[EVM_LAST_EDITOR]],Roster_Table[#All],3,FALSE),"zAWRR Not in Roster")</f>
        <v>zAWRR Not in Roster</v>
      </c>
      <c r="AC1217" s="1" t="str">
        <f>_xlfn.IFNA(VLOOKUP(Veg_Table[[#This Row],[EVM_LAST_EDITOR]],Roster_Table[#All],2,FALSE),"zAWRR Not in Roster")</f>
        <v>zAWRR Not in Roster</v>
      </c>
      <c r="AD1217" s="1" t="str">
        <f>IF(_xlfn.CONCAT(Veg_Table[[#This Row],[First_Name]]," ",Veg_Table[[#This Row],[Last_Name]])="zAWRR Not in Roster zAWRR Not in Roster","zAWRR Not in Roster",_xlfn.CONCAT(Veg_Table[[#This Row],[First_Name]]," ",Veg_Table[[#This Row],[Last_Name]]))</f>
        <v>zAWRR Not in Roster</v>
      </c>
      <c r="AE1217">
        <v>2327328</v>
      </c>
      <c r="AF1217" t="s">
        <v>1430</v>
      </c>
      <c r="AG1217" t="s">
        <v>30</v>
      </c>
      <c r="AH1217" t="s">
        <v>1287</v>
      </c>
      <c r="AI1217" t="s">
        <v>1297</v>
      </c>
      <c r="AJ1217" t="s">
        <v>820</v>
      </c>
      <c r="AL1217" t="s">
        <v>372</v>
      </c>
      <c r="AM1217" t="s">
        <v>40</v>
      </c>
      <c r="AN1217" t="s">
        <v>25</v>
      </c>
      <c r="AO1217" t="s">
        <v>25</v>
      </c>
      <c r="AP1217">
        <v>35</v>
      </c>
      <c r="AQ1217">
        <v>71</v>
      </c>
      <c r="AR1217" t="s">
        <v>514</v>
      </c>
      <c r="AS1217" t="s">
        <v>51</v>
      </c>
      <c r="AT1217" t="s">
        <v>522</v>
      </c>
      <c r="AV1217" t="s">
        <v>512</v>
      </c>
      <c r="AW1217" t="s">
        <v>1431</v>
      </c>
      <c r="AX1217" t="s">
        <v>534</v>
      </c>
      <c r="AZ1217">
        <v>5585883</v>
      </c>
      <c r="BA1217" t="s">
        <v>51</v>
      </c>
      <c r="BB1217" s="4">
        <v>43929</v>
      </c>
      <c r="BC1217" t="s">
        <v>2078</v>
      </c>
      <c r="BD1217" t="s">
        <v>29</v>
      </c>
      <c r="BE1217" t="s">
        <v>25</v>
      </c>
      <c r="BF1217" t="s">
        <v>513</v>
      </c>
      <c r="BG1217" t="s">
        <v>534</v>
      </c>
      <c r="BI1217" s="3">
        <v>43964</v>
      </c>
      <c r="BJ1217" t="s">
        <v>1419</v>
      </c>
      <c r="BK1217" s="30" t="s">
        <v>1293</v>
      </c>
      <c r="BL1217" s="3">
        <v>43964.630545879627</v>
      </c>
      <c r="BM1217" t="s">
        <v>31</v>
      </c>
      <c r="BN1217" t="s">
        <v>32</v>
      </c>
      <c r="BP1217" t="s">
        <v>1781</v>
      </c>
      <c r="BR1217" t="s">
        <v>28</v>
      </c>
      <c r="BS1217" t="s">
        <v>28</v>
      </c>
      <c r="BT1217" t="s">
        <v>120</v>
      </c>
      <c r="BU1217" s="3">
        <v>43900.652708333335</v>
      </c>
      <c r="BV1217" t="s">
        <v>803</v>
      </c>
      <c r="BW1217" s="3">
        <v>43964.648524930555</v>
      </c>
      <c r="BX1217" t="s">
        <v>1432</v>
      </c>
      <c r="CG1217"/>
      <c r="CH1217"/>
      <c r="CI1217"/>
      <c r="CY1217"/>
      <c r="DA1217"/>
      <c r="DF1217"/>
    </row>
    <row r="1218" spans="1:110" x14ac:dyDescent="0.25">
      <c r="A1218" s="1">
        <f>IF(Veg_Table[[#This Row],[VP_STATUS]]="Hold",0,IF(OR(AND(Veg_Table[[#This Row],[PRESCRIP]]="NW_No Work",Veg_Table[[#This Row],[VP_STATUS]]&lt;&gt;"No Work Required Under EVM"),AND(Veg_Table[[#This Row],[VP_STATUS]]="No Work Required Under EVM",Veg_Table[[#This Row],[PRESCRIP]]&lt;&gt;"NW_No Work")),1,0))</f>
        <v>0</v>
      </c>
      <c r="B1218" s="1">
        <f>IF(Veg_Table[[#This Row],[SPECIES]]="",1,0)</f>
        <v>0</v>
      </c>
      <c r="C1218" s="1">
        <f>IF(Veg_Table[[#This Row],[DIAMETER]]="",1,0)</f>
        <v>0</v>
      </c>
      <c r="D1218" s="1">
        <f>IF(Veg_Table[[#This Row],[HEIGHT]]="",1,0)</f>
        <v>0</v>
      </c>
      <c r="E121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18" s="1">
        <f>IF(AND(Veg_Table[[#This Row],[TAT_RESULT]]="ABATE",Veg_Table[[#This Row],[PRESCRIP]]="NW_No Work"),1,0)</f>
        <v>0</v>
      </c>
      <c r="G1218" s="1">
        <f>IF(OR(Veg_Table[[#This Row],[Prescription R-Scale]]="NA",Veg_Table[[#This Row],[Diameter R-Scale]]="NA"),0,IF(Veg_Table[[#This Row],[Diameter R-Scale]]&lt;&gt;Veg_Table[[#This Row],[Prescription R-Scale]],1,0))</f>
        <v>0</v>
      </c>
      <c r="H1218" s="1">
        <f>IF(OR(AND(Veg_Table[[#This Row],[PRESCRIP]]="BC_Br Rmv", Veg_Table[[#This Row],[WOOD_MAN]]&lt;&gt;"Not Needed"),AND(Veg_Table[[#This Row],[PRESCRIP]]="BCS_Br Rmv+Trt", Veg_Table[[#This Row],[WOOD_MAN]]&lt;&gt;"Not Needed")),1,0)</f>
        <v>0</v>
      </c>
      <c r="I1218" s="1">
        <f ca="1">IF(AND(Veg_Table[[#This Row],[Prescription_Changed]]="Yes",Veg_Table[[#This Row],[TAT_RESULT]]=""),1,0)</f>
        <v>0</v>
      </c>
      <c r="J1218" s="1">
        <f ca="1">SUM(Veg_Table[[#This Row],[Prescription and Status do not match]:[Prescription_Edited_And_TAT_Is_Blank]])</f>
        <v>0</v>
      </c>
      <c r="K1218" s="1">
        <f ca="1">IF(Veg_Table[[#This Row],[Sum of Errors]]&gt;0,1,0)</f>
        <v>0</v>
      </c>
      <c r="L1218" s="1">
        <f>1</f>
        <v>1</v>
      </c>
      <c r="M121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218" s="1">
        <f>IF(OR(MID(Veg_Table[[#This Row],[PRESCRIP]],2,1)="1",MID(Veg_Table[[#This Row],[PRESCRIP]],2,1)="2",MID(Veg_Table[[#This Row],[PRESCRIP]],2,1)="3",MID(Veg_Table[[#This Row],[PRESCRIP]],2,1)="4"),_xlfn.NUMBERVALUE(MID(Veg_Table[[#This Row],[PRESCRIP]],2,1)),"NA")</f>
        <v>1</v>
      </c>
      <c r="O1218" s="1">
        <f>WEEKNUM(Veg_Table[[#This Row],[EVM_LAST_EDITED_Day]],2)</f>
        <v>20</v>
      </c>
      <c r="P1218" s="25">
        <f>IFERROR(DATE(YEAR(Veg_Table[[#This Row],[EVM_LAST_EDITED2]]),MONTH(Veg_Table[[#This Row],[EVM_LAST_EDITED2]]),DAY(Veg_Table[[#This Row],[EVM_LAST_EDITED2]])),DATE(2019,1,1))</f>
        <v>43964</v>
      </c>
      <c r="Q1218" s="3">
        <f>VALUE(SUBSTITUTE(Veg_Table[[#This Row],[EVM_LAST_EDITED]],",",""))</f>
        <v>43964.630916435199</v>
      </c>
      <c r="R1218" s="1" t="str">
        <f>_xlfn.IFNA(IF(Veg_Table[[#This Row],[EVM_LAST_EDITOR]]="","zBlank EVM Last Editor",VLOOKUP(Veg_Table[[#This Row],[EVM_LAST_EDITOR]],Roster_Table[#All],4,FALSE)),"zAWRR Not in Roster")</f>
        <v>zAWRR Not in Roster</v>
      </c>
      <c r="S1218" s="1" t="str">
        <f>_xlfn.IFNA(IF(Veg_Table[[#This Row],[EVM_LAST_EDITOR]]="","zBlank EVM Last Editor",VLOOKUP(Veg_Table[[#This Row],[EVM_LAST_EDITOR]],Roster_Table[#All],16,FALSE)),"zCompany_AWRR not in Roster")</f>
        <v>zCompany_AWRR not in Roster</v>
      </c>
      <c r="T1218" s="2">
        <f>IFERROR(DATE(YEAR(Veg_Table[[#This Row],[Created2]]),MONTH(Veg_Table[[#This Row],[Created2]]),DAY(Veg_Table[[#This Row],[Created2]])),DATE(2019,1,1))</f>
        <v>43902</v>
      </c>
      <c r="U1218" s="3">
        <f>VALUE(SUBSTITUTE(Veg_Table[[#This Row],[Created]],",",""))</f>
        <v>43902.475497685198</v>
      </c>
      <c r="V1218" s="3" t="str">
        <f ca="1">IFERROR(_xlfn.IFNA(CELL("contents",INDIRECT(_xlfn.CONCAT("Veg_Table_Production_Data!",ADDRESS(MATCH(_xlfn.MAXIFS(#REF!,#REF!,"="&amp;Veg_Table[[#This Row],[AUTO_ID]],#REF!,"&lt;"&amp;Veg_Table[[#This Row],[EVM_LAST_EDITED_Day]]),#REF!,0),COLUMN(#REF!),4,1,)))),""),"")</f>
        <v/>
      </c>
      <c r="W1218" s="3" t="str">
        <f ca="1">IF(Veg_Table[[#This Row],[Previous_Prescription]]="","No",IF(Veg_Table[[#This Row],[Previous_Prescription]]=Veg_Table[[#This Row],[PRESCRIP]],"No","Yes"))</f>
        <v>No</v>
      </c>
      <c r="X1218" s="3" t="str">
        <f>IF(Veg_Table[[#This Row],[EVM_LAST_EDITED_Day]]=Veg_Table[[#This Row],[Created_Day]],"New","Old")</f>
        <v>Old</v>
      </c>
      <c r="Y1218" s="1">
        <f>IFERROR(IF(FIND("delete",LOWER(Veg_Table[[#This Row],[PI_COMMENTS]]))&gt;=1,1,0),0)</f>
        <v>0</v>
      </c>
      <c r="Z1218" s="1" t="str">
        <f>_xlfn.IFNA(IF(Veg_Table[[#This Row],[EVM_LAST_EDITOR]]="","Yes",VLOOKUP(Veg_Table[[#This Row],[EVM_LAST_EDITOR]],Roster_Table[#All],15,FALSE)),"Yes")</f>
        <v>Yes</v>
      </c>
      <c r="AA121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18" s="1" t="str">
        <f>_xlfn.IFNA(VLOOKUP(Veg_Table[[#This Row],[EVM_LAST_EDITOR]],Roster_Table[#All],3,FALSE),"zAWRR Not in Roster")</f>
        <v>zAWRR Not in Roster</v>
      </c>
      <c r="AC1218" s="1" t="str">
        <f>_xlfn.IFNA(VLOOKUP(Veg_Table[[#This Row],[EVM_LAST_EDITOR]],Roster_Table[#All],2,FALSE),"zAWRR Not in Roster")</f>
        <v>zAWRR Not in Roster</v>
      </c>
      <c r="AD1218" s="1" t="str">
        <f>IF(_xlfn.CONCAT(Veg_Table[[#This Row],[First_Name]]," ",Veg_Table[[#This Row],[Last_Name]])="zAWRR Not in Roster zAWRR Not in Roster","zAWRR Not in Roster",_xlfn.CONCAT(Veg_Table[[#This Row],[First_Name]]," ",Veg_Table[[#This Row],[Last_Name]]))</f>
        <v>zAWRR Not in Roster</v>
      </c>
      <c r="AE1218">
        <v>2334131</v>
      </c>
      <c r="AF1218" t="s">
        <v>1486</v>
      </c>
      <c r="AG1218" t="s">
        <v>30</v>
      </c>
      <c r="AH1218" t="s">
        <v>1287</v>
      </c>
      <c r="AI1218" t="s">
        <v>1297</v>
      </c>
      <c r="AJ1218" t="s">
        <v>820</v>
      </c>
      <c r="AL1218" t="s">
        <v>372</v>
      </c>
      <c r="AM1218" t="s">
        <v>46</v>
      </c>
      <c r="AN1218" t="s">
        <v>25</v>
      </c>
      <c r="AO1218" t="s">
        <v>43</v>
      </c>
      <c r="AP1218">
        <v>9</v>
      </c>
      <c r="AQ1218">
        <v>26</v>
      </c>
      <c r="AR1218" t="s">
        <v>517</v>
      </c>
      <c r="AS1218" t="s">
        <v>77</v>
      </c>
      <c r="AT1218" t="s">
        <v>522</v>
      </c>
      <c r="AV1218" t="s">
        <v>512</v>
      </c>
      <c r="AW1218" t="s">
        <v>1487</v>
      </c>
      <c r="AX1218" t="s">
        <v>534</v>
      </c>
      <c r="AZ1218">
        <v>5585883</v>
      </c>
      <c r="BA1218" t="s">
        <v>77</v>
      </c>
      <c r="BB1218" s="4">
        <v>43923.696014074078</v>
      </c>
      <c r="BD1218" t="s">
        <v>29</v>
      </c>
      <c r="BE1218" t="s">
        <v>25</v>
      </c>
      <c r="BF1218" t="s">
        <v>513</v>
      </c>
      <c r="BG1218" t="s">
        <v>534</v>
      </c>
      <c r="BI1218" s="3">
        <v>43964</v>
      </c>
      <c r="BJ1218" t="s">
        <v>1044</v>
      </c>
      <c r="BK1218" s="30" t="s">
        <v>1293</v>
      </c>
      <c r="BL1218" s="3">
        <v>43964.630916435184</v>
      </c>
      <c r="BM1218" t="s">
        <v>31</v>
      </c>
      <c r="BN1218" t="s">
        <v>32</v>
      </c>
      <c r="BP1218" t="s">
        <v>1781</v>
      </c>
      <c r="BQ1218" t="s">
        <v>28</v>
      </c>
      <c r="BR1218" t="s">
        <v>28</v>
      </c>
      <c r="BS1218" t="s">
        <v>28</v>
      </c>
      <c r="BT1218" t="s">
        <v>120</v>
      </c>
      <c r="BU1218" s="3">
        <v>43902.475497685184</v>
      </c>
      <c r="BV1218" t="s">
        <v>803</v>
      </c>
      <c r="BW1218" s="3">
        <v>43964.648524930555</v>
      </c>
      <c r="BX1218" t="s">
        <v>1488</v>
      </c>
      <c r="CG1218"/>
      <c r="CH1218"/>
      <c r="CI1218"/>
      <c r="CY1218"/>
      <c r="DA1218"/>
      <c r="DF1218"/>
    </row>
    <row r="1219" spans="1:110" x14ac:dyDescent="0.25">
      <c r="A1219" s="1">
        <f>IF(Veg_Table[[#This Row],[VP_STATUS]]="Hold",0,IF(OR(AND(Veg_Table[[#This Row],[PRESCRIP]]="NW_No Work",Veg_Table[[#This Row],[VP_STATUS]]&lt;&gt;"No Work Required Under EVM"),AND(Veg_Table[[#This Row],[VP_STATUS]]="No Work Required Under EVM",Veg_Table[[#This Row],[PRESCRIP]]&lt;&gt;"NW_No Work")),1,0))</f>
        <v>0</v>
      </c>
      <c r="B1219" s="1">
        <f>IF(Veg_Table[[#This Row],[SPECIES]]="",1,0)</f>
        <v>0</v>
      </c>
      <c r="C1219" s="1">
        <f>IF(Veg_Table[[#This Row],[DIAMETER]]="",1,0)</f>
        <v>0</v>
      </c>
      <c r="D1219" s="1">
        <f>IF(Veg_Table[[#This Row],[HEIGHT]]="",1,0)</f>
        <v>0</v>
      </c>
      <c r="E121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19" s="1">
        <f>IF(AND(Veg_Table[[#This Row],[TAT_RESULT]]="ABATE",Veg_Table[[#This Row],[PRESCRIP]]="NW_No Work"),1,0)</f>
        <v>0</v>
      </c>
      <c r="G1219" s="1">
        <f>IF(OR(Veg_Table[[#This Row],[Prescription R-Scale]]="NA",Veg_Table[[#This Row],[Diameter R-Scale]]="NA"),0,IF(Veg_Table[[#This Row],[Diameter R-Scale]]&lt;&gt;Veg_Table[[#This Row],[Prescription R-Scale]],1,0))</f>
        <v>0</v>
      </c>
      <c r="H1219" s="1">
        <f>IF(OR(AND(Veg_Table[[#This Row],[PRESCRIP]]="BC_Br Rmv", Veg_Table[[#This Row],[WOOD_MAN]]&lt;&gt;"Not Needed"),AND(Veg_Table[[#This Row],[PRESCRIP]]="BCS_Br Rmv+Trt", Veg_Table[[#This Row],[WOOD_MAN]]&lt;&gt;"Not Needed")),1,0)</f>
        <v>0</v>
      </c>
      <c r="I1219" s="1">
        <f ca="1">IF(AND(Veg_Table[[#This Row],[Prescription_Changed]]="Yes",Veg_Table[[#This Row],[TAT_RESULT]]=""),1,0)</f>
        <v>0</v>
      </c>
      <c r="J1219" s="1">
        <f ca="1">SUM(Veg_Table[[#This Row],[Prescription and Status do not match]:[Prescription_Edited_And_TAT_Is_Blank]])</f>
        <v>0</v>
      </c>
      <c r="K1219" s="1">
        <f ca="1">IF(Veg_Table[[#This Row],[Sum of Errors]]&gt;0,1,0)</f>
        <v>0</v>
      </c>
      <c r="L1219" s="1">
        <f>1</f>
        <v>1</v>
      </c>
      <c r="M121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219" s="1">
        <f>IF(OR(MID(Veg_Table[[#This Row],[PRESCRIP]],2,1)="1",MID(Veg_Table[[#This Row],[PRESCRIP]],2,1)="2",MID(Veg_Table[[#This Row],[PRESCRIP]],2,1)="3",MID(Veg_Table[[#This Row],[PRESCRIP]],2,1)="4"),_xlfn.NUMBERVALUE(MID(Veg_Table[[#This Row],[PRESCRIP]],2,1)),"NA")</f>
        <v>2</v>
      </c>
      <c r="O1219" s="1">
        <f>WEEKNUM(Veg_Table[[#This Row],[EVM_LAST_EDITED_Day]],2)</f>
        <v>20</v>
      </c>
      <c r="P1219" s="25">
        <f>IFERROR(DATE(YEAR(Veg_Table[[#This Row],[EVM_LAST_EDITED2]]),MONTH(Veg_Table[[#This Row],[EVM_LAST_EDITED2]]),DAY(Veg_Table[[#This Row],[EVM_LAST_EDITED2]])),DATE(2019,1,1))</f>
        <v>43964</v>
      </c>
      <c r="Q1219" s="3">
        <f>VALUE(SUBSTITUTE(Veg_Table[[#This Row],[EVM_LAST_EDITED]],",",""))</f>
        <v>43964.631226238402</v>
      </c>
      <c r="R1219" s="1" t="str">
        <f>_xlfn.IFNA(IF(Veg_Table[[#This Row],[EVM_LAST_EDITOR]]="","zBlank EVM Last Editor",VLOOKUP(Veg_Table[[#This Row],[EVM_LAST_EDITOR]],Roster_Table[#All],4,FALSE)),"zAWRR Not in Roster")</f>
        <v>zAWRR Not in Roster</v>
      </c>
      <c r="S1219" s="1" t="str">
        <f>_xlfn.IFNA(IF(Veg_Table[[#This Row],[EVM_LAST_EDITOR]]="","zBlank EVM Last Editor",VLOOKUP(Veg_Table[[#This Row],[EVM_LAST_EDITOR]],Roster_Table[#All],16,FALSE)),"zCompany_AWRR not in Roster")</f>
        <v>zCompany_AWRR not in Roster</v>
      </c>
      <c r="T1219" s="2">
        <f>IFERROR(DATE(YEAR(Veg_Table[[#This Row],[Created2]]),MONTH(Veg_Table[[#This Row],[Created2]]),DAY(Veg_Table[[#This Row],[Created2]])),DATE(2019,1,1))</f>
        <v>43902</v>
      </c>
      <c r="U1219" s="3">
        <f>VALUE(SUBSTITUTE(Veg_Table[[#This Row],[Created]],",",""))</f>
        <v>43902.464583333298</v>
      </c>
      <c r="V1219" s="3" t="str">
        <f ca="1">IFERROR(_xlfn.IFNA(CELL("contents",INDIRECT(_xlfn.CONCAT("Veg_Table_Production_Data!",ADDRESS(MATCH(_xlfn.MAXIFS(#REF!,#REF!,"="&amp;Veg_Table[[#This Row],[AUTO_ID]],#REF!,"&lt;"&amp;Veg_Table[[#This Row],[EVM_LAST_EDITED_Day]]),#REF!,0),COLUMN(#REF!),4,1,)))),""),"")</f>
        <v/>
      </c>
      <c r="W1219" s="3" t="str">
        <f ca="1">IF(Veg_Table[[#This Row],[Previous_Prescription]]="","No",IF(Veg_Table[[#This Row],[Previous_Prescription]]=Veg_Table[[#This Row],[PRESCRIP]],"No","Yes"))</f>
        <v>No</v>
      </c>
      <c r="X1219" s="3" t="str">
        <f>IF(Veg_Table[[#This Row],[EVM_LAST_EDITED_Day]]=Veg_Table[[#This Row],[Created_Day]],"New","Old")</f>
        <v>Old</v>
      </c>
      <c r="Y1219" s="1">
        <f>IFERROR(IF(FIND("delete",LOWER(Veg_Table[[#This Row],[PI_COMMENTS]]))&gt;=1,1,0),0)</f>
        <v>0</v>
      </c>
      <c r="Z1219" s="1" t="str">
        <f>_xlfn.IFNA(IF(Veg_Table[[#This Row],[EVM_LAST_EDITOR]]="","Yes",VLOOKUP(Veg_Table[[#This Row],[EVM_LAST_EDITOR]],Roster_Table[#All],15,FALSE)),"Yes")</f>
        <v>Yes</v>
      </c>
      <c r="AA121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19" s="1" t="str">
        <f>_xlfn.IFNA(VLOOKUP(Veg_Table[[#This Row],[EVM_LAST_EDITOR]],Roster_Table[#All],3,FALSE),"zAWRR Not in Roster")</f>
        <v>zAWRR Not in Roster</v>
      </c>
      <c r="AC1219" s="1" t="str">
        <f>_xlfn.IFNA(VLOOKUP(Veg_Table[[#This Row],[EVM_LAST_EDITOR]],Roster_Table[#All],2,FALSE),"zAWRR Not in Roster")</f>
        <v>zAWRR Not in Roster</v>
      </c>
      <c r="AD1219" s="1" t="str">
        <f>IF(_xlfn.CONCAT(Veg_Table[[#This Row],[First_Name]]," ",Veg_Table[[#This Row],[Last_Name]])="zAWRR Not in Roster zAWRR Not in Roster","zAWRR Not in Roster",_xlfn.CONCAT(Veg_Table[[#This Row],[First_Name]]," ",Veg_Table[[#This Row],[Last_Name]]))</f>
        <v>zAWRR Not in Roster</v>
      </c>
      <c r="AE1219">
        <v>2332418</v>
      </c>
      <c r="AF1219" t="s">
        <v>1478</v>
      </c>
      <c r="AG1219" t="s">
        <v>30</v>
      </c>
      <c r="AH1219" t="s">
        <v>1287</v>
      </c>
      <c r="AI1219" t="s">
        <v>1297</v>
      </c>
      <c r="AJ1219" t="s">
        <v>820</v>
      </c>
      <c r="AL1219" t="s">
        <v>372</v>
      </c>
      <c r="AM1219" t="s">
        <v>23</v>
      </c>
      <c r="AN1219" t="s">
        <v>25</v>
      </c>
      <c r="AO1219" t="s">
        <v>43</v>
      </c>
      <c r="AP1219">
        <v>19</v>
      </c>
      <c r="AQ1219">
        <v>36</v>
      </c>
      <c r="AR1219" t="s">
        <v>514</v>
      </c>
      <c r="AS1219" t="s">
        <v>42</v>
      </c>
      <c r="AT1219" t="s">
        <v>522</v>
      </c>
      <c r="AV1219" t="s">
        <v>512</v>
      </c>
      <c r="AW1219" t="s">
        <v>1479</v>
      </c>
      <c r="AX1219" t="s">
        <v>534</v>
      </c>
      <c r="AZ1219">
        <v>5585883</v>
      </c>
      <c r="BA1219" t="s">
        <v>42</v>
      </c>
      <c r="BB1219" s="4">
        <v>43923.694403923611</v>
      </c>
      <c r="BD1219" t="s">
        <v>29</v>
      </c>
      <c r="BE1219" t="s">
        <v>25</v>
      </c>
      <c r="BF1219" t="s">
        <v>513</v>
      </c>
      <c r="BG1219" t="s">
        <v>534</v>
      </c>
      <c r="BI1219" s="3">
        <v>43964</v>
      </c>
      <c r="BJ1219" t="s">
        <v>1420</v>
      </c>
      <c r="BK1219" s="30" t="s">
        <v>1293</v>
      </c>
      <c r="BL1219" s="3">
        <v>43964.631226238424</v>
      </c>
      <c r="BM1219" t="s">
        <v>31</v>
      </c>
      <c r="BN1219" t="s">
        <v>32</v>
      </c>
      <c r="BP1219" t="s">
        <v>1781</v>
      </c>
      <c r="BQ1219" t="s">
        <v>28</v>
      </c>
      <c r="BR1219" t="s">
        <v>28</v>
      </c>
      <c r="BS1219" t="s">
        <v>28</v>
      </c>
      <c r="BT1219" t="s">
        <v>129</v>
      </c>
      <c r="BU1219" s="3">
        <v>43902.464583333334</v>
      </c>
      <c r="BV1219" t="s">
        <v>803</v>
      </c>
      <c r="BW1219" s="3">
        <v>43964.648524930555</v>
      </c>
      <c r="BX1219" t="s">
        <v>1480</v>
      </c>
      <c r="CG1219"/>
      <c r="CH1219"/>
      <c r="CI1219"/>
      <c r="CY1219"/>
      <c r="DA1219"/>
      <c r="DF1219"/>
    </row>
    <row r="1220" spans="1:110" x14ac:dyDescent="0.25">
      <c r="A1220" s="1">
        <f>IF(Veg_Table[[#This Row],[VP_STATUS]]="Hold",0,IF(OR(AND(Veg_Table[[#This Row],[PRESCRIP]]="NW_No Work",Veg_Table[[#This Row],[VP_STATUS]]&lt;&gt;"No Work Required Under EVM"),AND(Veg_Table[[#This Row],[VP_STATUS]]="No Work Required Under EVM",Veg_Table[[#This Row],[PRESCRIP]]&lt;&gt;"NW_No Work")),1,0))</f>
        <v>0</v>
      </c>
      <c r="B1220" s="1">
        <f>IF(Veg_Table[[#This Row],[SPECIES]]="",1,0)</f>
        <v>0</v>
      </c>
      <c r="C1220" s="1">
        <f>IF(Veg_Table[[#This Row],[DIAMETER]]="",1,0)</f>
        <v>0</v>
      </c>
      <c r="D1220" s="1">
        <f>IF(Veg_Table[[#This Row],[HEIGHT]]="",1,0)</f>
        <v>0</v>
      </c>
      <c r="E122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20" s="1">
        <f>IF(AND(Veg_Table[[#This Row],[TAT_RESULT]]="ABATE",Veg_Table[[#This Row],[PRESCRIP]]="NW_No Work"),1,0)</f>
        <v>0</v>
      </c>
      <c r="G1220" s="1">
        <f>IF(OR(Veg_Table[[#This Row],[Prescription R-Scale]]="NA",Veg_Table[[#This Row],[Diameter R-Scale]]="NA"),0,IF(Veg_Table[[#This Row],[Diameter R-Scale]]&lt;&gt;Veg_Table[[#This Row],[Prescription R-Scale]],1,0))</f>
        <v>0</v>
      </c>
      <c r="H1220" s="1">
        <f>IF(OR(AND(Veg_Table[[#This Row],[PRESCRIP]]="BC_Br Rmv", Veg_Table[[#This Row],[WOOD_MAN]]&lt;&gt;"Not Needed"),AND(Veg_Table[[#This Row],[PRESCRIP]]="BCS_Br Rmv+Trt", Veg_Table[[#This Row],[WOOD_MAN]]&lt;&gt;"Not Needed")),1,0)</f>
        <v>0</v>
      </c>
      <c r="I1220" s="1">
        <f ca="1">IF(AND(Veg_Table[[#This Row],[Prescription_Changed]]="Yes",Veg_Table[[#This Row],[TAT_RESULT]]=""),1,0)</f>
        <v>0</v>
      </c>
      <c r="J1220" s="1">
        <f ca="1">SUM(Veg_Table[[#This Row],[Prescription and Status do not match]:[Prescription_Edited_And_TAT_Is_Blank]])</f>
        <v>0</v>
      </c>
      <c r="K1220" s="1">
        <f ca="1">IF(Veg_Table[[#This Row],[Sum of Errors]]&gt;0,1,0)</f>
        <v>0</v>
      </c>
      <c r="L1220" s="1">
        <f>1</f>
        <v>1</v>
      </c>
      <c r="M122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220" s="1">
        <f>IF(OR(MID(Veg_Table[[#This Row],[PRESCRIP]],2,1)="1",MID(Veg_Table[[#This Row],[PRESCRIP]],2,1)="2",MID(Veg_Table[[#This Row],[PRESCRIP]],2,1)="3",MID(Veg_Table[[#This Row],[PRESCRIP]],2,1)="4"),_xlfn.NUMBERVALUE(MID(Veg_Table[[#This Row],[PRESCRIP]],2,1)),"NA")</f>
        <v>3</v>
      </c>
      <c r="O1220" s="1">
        <f>WEEKNUM(Veg_Table[[#This Row],[EVM_LAST_EDITED_Day]],2)</f>
        <v>20</v>
      </c>
      <c r="P1220" s="25">
        <f>IFERROR(DATE(YEAR(Veg_Table[[#This Row],[EVM_LAST_EDITED2]]),MONTH(Veg_Table[[#This Row],[EVM_LAST_EDITED2]]),DAY(Veg_Table[[#This Row],[EVM_LAST_EDITED2]])),DATE(2019,1,1))</f>
        <v>43964</v>
      </c>
      <c r="Q1220" s="3">
        <f>VALUE(SUBSTITUTE(Veg_Table[[#This Row],[EVM_LAST_EDITED]],",",""))</f>
        <v>43964.631532604202</v>
      </c>
      <c r="R1220" s="1" t="str">
        <f>_xlfn.IFNA(IF(Veg_Table[[#This Row],[EVM_LAST_EDITOR]]="","zBlank EVM Last Editor",VLOOKUP(Veg_Table[[#This Row],[EVM_LAST_EDITOR]],Roster_Table[#All],4,FALSE)),"zAWRR Not in Roster")</f>
        <v>zAWRR Not in Roster</v>
      </c>
      <c r="S1220" s="1" t="str">
        <f>_xlfn.IFNA(IF(Veg_Table[[#This Row],[EVM_LAST_EDITOR]]="","zBlank EVM Last Editor",VLOOKUP(Veg_Table[[#This Row],[EVM_LAST_EDITOR]],Roster_Table[#All],16,FALSE)),"zCompany_AWRR not in Roster")</f>
        <v>zCompany_AWRR not in Roster</v>
      </c>
      <c r="T1220" s="2">
        <f>IFERROR(DATE(YEAR(Veg_Table[[#This Row],[Created2]]),MONTH(Veg_Table[[#This Row],[Created2]]),DAY(Veg_Table[[#This Row],[Created2]])),DATE(2019,1,1))</f>
        <v>43900</v>
      </c>
      <c r="U1220" s="3">
        <f>VALUE(SUBSTITUTE(Veg_Table[[#This Row],[Created]],",",""))</f>
        <v>43900.625520833302</v>
      </c>
      <c r="V1220" s="3" t="str">
        <f ca="1">IFERROR(_xlfn.IFNA(CELL("contents",INDIRECT(_xlfn.CONCAT("Veg_Table_Production_Data!",ADDRESS(MATCH(_xlfn.MAXIFS(#REF!,#REF!,"="&amp;Veg_Table[[#This Row],[AUTO_ID]],#REF!,"&lt;"&amp;Veg_Table[[#This Row],[EVM_LAST_EDITED_Day]]),#REF!,0),COLUMN(#REF!),4,1,)))),""),"")</f>
        <v/>
      </c>
      <c r="W1220" s="3" t="str">
        <f ca="1">IF(Veg_Table[[#This Row],[Previous_Prescription]]="","No",IF(Veg_Table[[#This Row],[Previous_Prescription]]=Veg_Table[[#This Row],[PRESCRIP]],"No","Yes"))</f>
        <v>No</v>
      </c>
      <c r="X1220" s="3" t="str">
        <f>IF(Veg_Table[[#This Row],[EVM_LAST_EDITED_Day]]=Veg_Table[[#This Row],[Created_Day]],"New","Old")</f>
        <v>Old</v>
      </c>
      <c r="Y1220" s="1">
        <f>IFERROR(IF(FIND("delete",LOWER(Veg_Table[[#This Row],[PI_COMMENTS]]))&gt;=1,1,0),0)</f>
        <v>0</v>
      </c>
      <c r="Z1220" s="1" t="str">
        <f>_xlfn.IFNA(IF(Veg_Table[[#This Row],[EVM_LAST_EDITOR]]="","Yes",VLOOKUP(Veg_Table[[#This Row],[EVM_LAST_EDITOR]],Roster_Table[#All],15,FALSE)),"Yes")</f>
        <v>Yes</v>
      </c>
      <c r="AA122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20" s="1" t="str">
        <f>_xlfn.IFNA(VLOOKUP(Veg_Table[[#This Row],[EVM_LAST_EDITOR]],Roster_Table[#All],3,FALSE),"zAWRR Not in Roster")</f>
        <v>zAWRR Not in Roster</v>
      </c>
      <c r="AC1220" s="1" t="str">
        <f>_xlfn.IFNA(VLOOKUP(Veg_Table[[#This Row],[EVM_LAST_EDITOR]],Roster_Table[#All],2,FALSE),"zAWRR Not in Roster")</f>
        <v>zAWRR Not in Roster</v>
      </c>
      <c r="AD1220" s="1" t="str">
        <f>IF(_xlfn.CONCAT(Veg_Table[[#This Row],[First_Name]]," ",Veg_Table[[#This Row],[Last_Name]])="zAWRR Not in Roster zAWRR Not in Roster","zAWRR Not in Roster",_xlfn.CONCAT(Veg_Table[[#This Row],[First_Name]]," ",Veg_Table[[#This Row],[Last_Name]]))</f>
        <v>zAWRR Not in Roster</v>
      </c>
      <c r="AE1220">
        <v>2326426</v>
      </c>
      <c r="AF1220" t="s">
        <v>1421</v>
      </c>
      <c r="AG1220" t="s">
        <v>30</v>
      </c>
      <c r="AH1220" t="s">
        <v>1287</v>
      </c>
      <c r="AI1220" t="s">
        <v>1297</v>
      </c>
      <c r="AJ1220" t="s">
        <v>820</v>
      </c>
      <c r="AL1220" t="s">
        <v>372</v>
      </c>
      <c r="AM1220" t="s">
        <v>38</v>
      </c>
      <c r="AN1220" t="s">
        <v>25</v>
      </c>
      <c r="AO1220" t="s">
        <v>25</v>
      </c>
      <c r="AP1220">
        <v>25</v>
      </c>
      <c r="AQ1220">
        <v>112</v>
      </c>
      <c r="AR1220" t="s">
        <v>514</v>
      </c>
      <c r="AS1220" t="s">
        <v>804</v>
      </c>
      <c r="AT1220" t="s">
        <v>515</v>
      </c>
      <c r="AV1220" t="s">
        <v>519</v>
      </c>
      <c r="AW1220" t="s">
        <v>2247</v>
      </c>
      <c r="AX1220" t="s">
        <v>534</v>
      </c>
      <c r="AZ1220">
        <v>5585874</v>
      </c>
      <c r="BA1220" t="s">
        <v>804</v>
      </c>
      <c r="BB1220" s="4">
        <v>43929.710234618055</v>
      </c>
      <c r="BC1220" t="s">
        <v>2079</v>
      </c>
      <c r="BD1220" t="s">
        <v>29</v>
      </c>
      <c r="BE1220" t="s">
        <v>25</v>
      </c>
      <c r="BF1220" t="s">
        <v>513</v>
      </c>
      <c r="BG1220" t="s">
        <v>534</v>
      </c>
      <c r="BI1220" s="3">
        <v>43964</v>
      </c>
      <c r="BJ1220" t="s">
        <v>1856</v>
      </c>
      <c r="BK1220" s="30" t="s">
        <v>1293</v>
      </c>
      <c r="BL1220" s="3">
        <v>43964.631532604166</v>
      </c>
      <c r="BM1220" t="s">
        <v>31</v>
      </c>
      <c r="BN1220" t="s">
        <v>32</v>
      </c>
      <c r="BP1220" t="s">
        <v>1781</v>
      </c>
      <c r="BQ1220" t="s">
        <v>28</v>
      </c>
      <c r="BR1220" t="s">
        <v>28</v>
      </c>
      <c r="BS1220" t="s">
        <v>28</v>
      </c>
      <c r="BT1220" t="s">
        <v>107</v>
      </c>
      <c r="BU1220" s="3">
        <v>43900.625520833331</v>
      </c>
      <c r="BV1220" t="s">
        <v>803</v>
      </c>
      <c r="BW1220" s="3">
        <v>43964.648524930555</v>
      </c>
      <c r="BX1220" t="s">
        <v>1422</v>
      </c>
      <c r="CG1220"/>
      <c r="CH1220"/>
      <c r="CI1220"/>
      <c r="CY1220"/>
      <c r="DA1220"/>
      <c r="DF1220"/>
    </row>
    <row r="1221" spans="1:110" x14ac:dyDescent="0.25">
      <c r="A1221" s="1">
        <f>IF(Veg_Table[[#This Row],[VP_STATUS]]="Hold",0,IF(OR(AND(Veg_Table[[#This Row],[PRESCRIP]]="NW_No Work",Veg_Table[[#This Row],[VP_STATUS]]&lt;&gt;"No Work Required Under EVM"),AND(Veg_Table[[#This Row],[VP_STATUS]]="No Work Required Under EVM",Veg_Table[[#This Row],[PRESCRIP]]&lt;&gt;"NW_No Work")),1,0))</f>
        <v>0</v>
      </c>
      <c r="B1221" s="1">
        <f>IF(Veg_Table[[#This Row],[SPECIES]]="",1,0)</f>
        <v>0</v>
      </c>
      <c r="C1221" s="1">
        <f>IF(Veg_Table[[#This Row],[DIAMETER]]="",1,0)</f>
        <v>0</v>
      </c>
      <c r="D1221" s="1">
        <f>IF(Veg_Table[[#This Row],[HEIGHT]]="",1,0)</f>
        <v>0</v>
      </c>
      <c r="E122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21" s="1">
        <f>IF(AND(Veg_Table[[#This Row],[TAT_RESULT]]="ABATE",Veg_Table[[#This Row],[PRESCRIP]]="NW_No Work"),1,0)</f>
        <v>0</v>
      </c>
      <c r="G1221" s="1">
        <f>IF(OR(Veg_Table[[#This Row],[Prescription R-Scale]]="NA",Veg_Table[[#This Row],[Diameter R-Scale]]="NA"),0,IF(Veg_Table[[#This Row],[Diameter R-Scale]]&lt;&gt;Veg_Table[[#This Row],[Prescription R-Scale]],1,0))</f>
        <v>0</v>
      </c>
      <c r="H1221" s="1">
        <f>IF(OR(AND(Veg_Table[[#This Row],[PRESCRIP]]="BC_Br Rmv", Veg_Table[[#This Row],[WOOD_MAN]]&lt;&gt;"Not Needed"),AND(Veg_Table[[#This Row],[PRESCRIP]]="BCS_Br Rmv+Trt", Veg_Table[[#This Row],[WOOD_MAN]]&lt;&gt;"Not Needed")),1,0)</f>
        <v>0</v>
      </c>
      <c r="I1221" s="1">
        <f ca="1">IF(AND(Veg_Table[[#This Row],[Prescription_Changed]]="Yes",Veg_Table[[#This Row],[TAT_RESULT]]=""),1,0)</f>
        <v>0</v>
      </c>
      <c r="J1221" s="1">
        <f ca="1">SUM(Veg_Table[[#This Row],[Prescription and Status do not match]:[Prescription_Edited_And_TAT_Is_Blank]])</f>
        <v>0</v>
      </c>
      <c r="K1221" s="1">
        <f ca="1">IF(Veg_Table[[#This Row],[Sum of Errors]]&gt;0,1,0)</f>
        <v>0</v>
      </c>
      <c r="L1221" s="1">
        <f>1</f>
        <v>1</v>
      </c>
      <c r="M122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221" s="1">
        <f>IF(OR(MID(Veg_Table[[#This Row],[PRESCRIP]],2,1)="1",MID(Veg_Table[[#This Row],[PRESCRIP]],2,1)="2",MID(Veg_Table[[#This Row],[PRESCRIP]],2,1)="3",MID(Veg_Table[[#This Row],[PRESCRIP]],2,1)="4"),_xlfn.NUMBERVALUE(MID(Veg_Table[[#This Row],[PRESCRIP]],2,1)),"NA")</f>
        <v>3</v>
      </c>
      <c r="O1221" s="1">
        <f>WEEKNUM(Veg_Table[[#This Row],[EVM_LAST_EDITED_Day]],2)</f>
        <v>20</v>
      </c>
      <c r="P1221" s="25">
        <f>IFERROR(DATE(YEAR(Veg_Table[[#This Row],[EVM_LAST_EDITED2]]),MONTH(Veg_Table[[#This Row],[EVM_LAST_EDITED2]]),DAY(Veg_Table[[#This Row],[EVM_LAST_EDITED2]])),DATE(2019,1,1))</f>
        <v>43964</v>
      </c>
      <c r="Q1221" s="3">
        <f>VALUE(SUBSTITUTE(Veg_Table[[#This Row],[EVM_LAST_EDITED]],",",""))</f>
        <v>43964.631936307902</v>
      </c>
      <c r="R1221" s="1" t="str">
        <f>_xlfn.IFNA(IF(Veg_Table[[#This Row],[EVM_LAST_EDITOR]]="","zBlank EVM Last Editor",VLOOKUP(Veg_Table[[#This Row],[EVM_LAST_EDITOR]],Roster_Table[#All],4,FALSE)),"zAWRR Not in Roster")</f>
        <v>zAWRR Not in Roster</v>
      </c>
      <c r="S1221" s="1" t="str">
        <f>_xlfn.IFNA(IF(Veg_Table[[#This Row],[EVM_LAST_EDITOR]]="","zBlank EVM Last Editor",VLOOKUP(Veg_Table[[#This Row],[EVM_LAST_EDITOR]],Roster_Table[#All],16,FALSE)),"zCompany_AWRR not in Roster")</f>
        <v>zCompany_AWRR not in Roster</v>
      </c>
      <c r="T1221" s="2">
        <f>IFERROR(DATE(YEAR(Veg_Table[[#This Row],[Created2]]),MONTH(Veg_Table[[#This Row],[Created2]]),DAY(Veg_Table[[#This Row],[Created2]])),DATE(2019,1,1))</f>
        <v>43900</v>
      </c>
      <c r="U1221" s="3">
        <f>VALUE(SUBSTITUTE(Veg_Table[[#This Row],[Created]],",",""))</f>
        <v>43900.645682870403</v>
      </c>
      <c r="V1221" s="3" t="str">
        <f ca="1">IFERROR(_xlfn.IFNA(CELL("contents",INDIRECT(_xlfn.CONCAT("Veg_Table_Production_Data!",ADDRESS(MATCH(_xlfn.MAXIFS(#REF!,#REF!,"="&amp;Veg_Table[[#This Row],[AUTO_ID]],#REF!,"&lt;"&amp;Veg_Table[[#This Row],[EVM_LAST_EDITED_Day]]),#REF!,0),COLUMN(#REF!),4,1,)))),""),"")</f>
        <v/>
      </c>
      <c r="W1221" s="3" t="str">
        <f ca="1">IF(Veg_Table[[#This Row],[Previous_Prescription]]="","No",IF(Veg_Table[[#This Row],[Previous_Prescription]]=Veg_Table[[#This Row],[PRESCRIP]],"No","Yes"))</f>
        <v>No</v>
      </c>
      <c r="X1221" s="3" t="str">
        <f>IF(Veg_Table[[#This Row],[EVM_LAST_EDITED_Day]]=Veg_Table[[#This Row],[Created_Day]],"New","Old")</f>
        <v>Old</v>
      </c>
      <c r="Y1221" s="1">
        <f>IFERROR(IF(FIND("delete",LOWER(Veg_Table[[#This Row],[PI_COMMENTS]]))&gt;=1,1,0),0)</f>
        <v>0</v>
      </c>
      <c r="Z1221" s="1" t="str">
        <f>_xlfn.IFNA(IF(Veg_Table[[#This Row],[EVM_LAST_EDITOR]]="","Yes",VLOOKUP(Veg_Table[[#This Row],[EVM_LAST_EDITOR]],Roster_Table[#All],15,FALSE)),"Yes")</f>
        <v>Yes</v>
      </c>
      <c r="AA122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21" s="1" t="str">
        <f>_xlfn.IFNA(VLOOKUP(Veg_Table[[#This Row],[EVM_LAST_EDITOR]],Roster_Table[#All],3,FALSE),"zAWRR Not in Roster")</f>
        <v>zAWRR Not in Roster</v>
      </c>
      <c r="AC1221" s="1" t="str">
        <f>_xlfn.IFNA(VLOOKUP(Veg_Table[[#This Row],[EVM_LAST_EDITOR]],Roster_Table[#All],2,FALSE),"zAWRR Not in Roster")</f>
        <v>zAWRR Not in Roster</v>
      </c>
      <c r="AD1221" s="1" t="str">
        <f>IF(_xlfn.CONCAT(Veg_Table[[#This Row],[First_Name]]," ",Veg_Table[[#This Row],[Last_Name]])="zAWRR Not in Roster zAWRR Not in Roster","zAWRR Not in Roster",_xlfn.CONCAT(Veg_Table[[#This Row],[First_Name]]," ",Veg_Table[[#This Row],[Last_Name]]))</f>
        <v>zAWRR Not in Roster</v>
      </c>
      <c r="AE1221">
        <v>2326549</v>
      </c>
      <c r="AF1221" t="s">
        <v>1425</v>
      </c>
      <c r="AG1221" t="s">
        <v>30</v>
      </c>
      <c r="AH1221" t="s">
        <v>1287</v>
      </c>
      <c r="AI1221" t="s">
        <v>1297</v>
      </c>
      <c r="AJ1221" t="s">
        <v>820</v>
      </c>
      <c r="AL1221" t="s">
        <v>372</v>
      </c>
      <c r="AM1221" t="s">
        <v>38</v>
      </c>
      <c r="AN1221" t="s">
        <v>25</v>
      </c>
      <c r="AO1221" t="s">
        <v>25</v>
      </c>
      <c r="AP1221">
        <v>25</v>
      </c>
      <c r="AQ1221">
        <v>101</v>
      </c>
      <c r="AR1221" t="s">
        <v>511</v>
      </c>
      <c r="AS1221" t="s">
        <v>51</v>
      </c>
      <c r="AT1221" t="s">
        <v>515</v>
      </c>
      <c r="AV1221" t="s">
        <v>512</v>
      </c>
      <c r="AW1221" t="s">
        <v>1426</v>
      </c>
      <c r="AX1221" t="s">
        <v>534</v>
      </c>
      <c r="AZ1221">
        <v>5585883</v>
      </c>
      <c r="BA1221" t="s">
        <v>51</v>
      </c>
      <c r="BB1221" s="4">
        <v>43929</v>
      </c>
      <c r="BC1221" t="s">
        <v>2078</v>
      </c>
      <c r="BD1221" t="s">
        <v>29</v>
      </c>
      <c r="BE1221" t="s">
        <v>25</v>
      </c>
      <c r="BF1221" t="s">
        <v>513</v>
      </c>
      <c r="BG1221" t="s">
        <v>534</v>
      </c>
      <c r="BI1221" s="3">
        <v>43964</v>
      </c>
      <c r="BJ1221" t="s">
        <v>1427</v>
      </c>
      <c r="BK1221" s="30" t="s">
        <v>1293</v>
      </c>
      <c r="BL1221" s="3">
        <v>43964.631936307873</v>
      </c>
      <c r="BM1221" t="s">
        <v>31</v>
      </c>
      <c r="BN1221" t="s">
        <v>32</v>
      </c>
      <c r="BP1221" t="s">
        <v>1781</v>
      </c>
      <c r="BR1221" t="s">
        <v>28</v>
      </c>
      <c r="BS1221" t="s">
        <v>28</v>
      </c>
      <c r="BT1221" t="s">
        <v>107</v>
      </c>
      <c r="BU1221" s="3">
        <v>43900.645682870374</v>
      </c>
      <c r="BV1221" t="s">
        <v>803</v>
      </c>
      <c r="BW1221" s="3">
        <v>43964.648524930555</v>
      </c>
      <c r="BX1221" t="s">
        <v>1428</v>
      </c>
      <c r="CG1221"/>
      <c r="CH1221"/>
      <c r="CI1221"/>
      <c r="CY1221"/>
      <c r="DA1221"/>
      <c r="DF1221"/>
    </row>
    <row r="1222" spans="1:110" x14ac:dyDescent="0.25">
      <c r="A1222" s="1">
        <f>IF(Veg_Table[[#This Row],[VP_STATUS]]="Hold",0,IF(OR(AND(Veg_Table[[#This Row],[PRESCRIP]]="NW_No Work",Veg_Table[[#This Row],[VP_STATUS]]&lt;&gt;"No Work Required Under EVM"),AND(Veg_Table[[#This Row],[VP_STATUS]]="No Work Required Under EVM",Veg_Table[[#This Row],[PRESCRIP]]&lt;&gt;"NW_No Work")),1,0))</f>
        <v>0</v>
      </c>
      <c r="B1222" s="1">
        <f>IF(Veg_Table[[#This Row],[SPECIES]]="",1,0)</f>
        <v>0</v>
      </c>
      <c r="C1222" s="1">
        <f>IF(Veg_Table[[#This Row],[DIAMETER]]="",1,0)</f>
        <v>0</v>
      </c>
      <c r="D1222" s="1">
        <f>IF(Veg_Table[[#This Row],[HEIGHT]]="",1,0)</f>
        <v>0</v>
      </c>
      <c r="E122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22" s="1">
        <f>IF(AND(Veg_Table[[#This Row],[TAT_RESULT]]="ABATE",Veg_Table[[#This Row],[PRESCRIP]]="NW_No Work"),1,0)</f>
        <v>0</v>
      </c>
      <c r="G1222" s="1">
        <f>IF(OR(Veg_Table[[#This Row],[Prescription R-Scale]]="NA",Veg_Table[[#This Row],[Diameter R-Scale]]="NA"),0,IF(Veg_Table[[#This Row],[Diameter R-Scale]]&lt;&gt;Veg_Table[[#This Row],[Prescription R-Scale]],1,0))</f>
        <v>0</v>
      </c>
      <c r="H1222" s="1">
        <f>IF(OR(AND(Veg_Table[[#This Row],[PRESCRIP]]="BC_Br Rmv", Veg_Table[[#This Row],[WOOD_MAN]]&lt;&gt;"Not Needed"),AND(Veg_Table[[#This Row],[PRESCRIP]]="BCS_Br Rmv+Trt", Veg_Table[[#This Row],[WOOD_MAN]]&lt;&gt;"Not Needed")),1,0)</f>
        <v>0</v>
      </c>
      <c r="I1222" s="1">
        <f ca="1">IF(AND(Veg_Table[[#This Row],[Prescription_Changed]]="Yes",Veg_Table[[#This Row],[TAT_RESULT]]=""),1,0)</f>
        <v>0</v>
      </c>
      <c r="J1222" s="1">
        <f ca="1">SUM(Veg_Table[[#This Row],[Prescription and Status do not match]:[Prescription_Edited_And_TAT_Is_Blank]])</f>
        <v>0</v>
      </c>
      <c r="K1222" s="1">
        <f ca="1">IF(Veg_Table[[#This Row],[Sum of Errors]]&gt;0,1,0)</f>
        <v>0</v>
      </c>
      <c r="L1222" s="1">
        <f>1</f>
        <v>1</v>
      </c>
      <c r="M1222"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222" s="1" t="str">
        <f>IF(OR(MID(Veg_Table[[#This Row],[PRESCRIP]],2,1)="1",MID(Veg_Table[[#This Row],[PRESCRIP]],2,1)="2",MID(Veg_Table[[#This Row],[PRESCRIP]],2,1)="3",MID(Veg_Table[[#This Row],[PRESCRIP]],2,1)="4"),_xlfn.NUMBERVALUE(MID(Veg_Table[[#This Row],[PRESCRIP]],2,1)),"NA")</f>
        <v>NA</v>
      </c>
      <c r="O1222" s="1">
        <f>WEEKNUM(Veg_Table[[#This Row],[EVM_LAST_EDITED_Day]],2)</f>
        <v>20</v>
      </c>
      <c r="P1222" s="25">
        <f>IFERROR(DATE(YEAR(Veg_Table[[#This Row],[EVM_LAST_EDITED2]]),MONTH(Veg_Table[[#This Row],[EVM_LAST_EDITED2]]),DAY(Veg_Table[[#This Row],[EVM_LAST_EDITED2]])),DATE(2019,1,1))</f>
        <v>43964</v>
      </c>
      <c r="Q1222" s="3">
        <f>VALUE(SUBSTITUTE(Veg_Table[[#This Row],[EVM_LAST_EDITED]],",",""))</f>
        <v>43964.632966794001</v>
      </c>
      <c r="R1222" s="1" t="str">
        <f>_xlfn.IFNA(IF(Veg_Table[[#This Row],[EVM_LAST_EDITOR]]="","zBlank EVM Last Editor",VLOOKUP(Veg_Table[[#This Row],[EVM_LAST_EDITOR]],Roster_Table[#All],4,FALSE)),"zAWRR Not in Roster")</f>
        <v>MGE</v>
      </c>
      <c r="S1222" s="1" t="str">
        <f>_xlfn.IFNA(IF(Veg_Table[[#This Row],[EVM_LAST_EDITOR]]="","zBlank EVM Last Editor",VLOOKUP(Veg_Table[[#This Row],[EVM_LAST_EDITOR]],Roster_Table[#All],16,FALSE)),"zCompany_AWRR not in Roster")</f>
        <v>MGE_Mountain G Enterprises</v>
      </c>
      <c r="T1222" s="2">
        <f>IFERROR(DATE(YEAR(Veg_Table[[#This Row],[Created2]]),MONTH(Veg_Table[[#This Row],[Created2]]),DAY(Veg_Table[[#This Row],[Created2]])),DATE(2019,1,1))</f>
        <v>43964</v>
      </c>
      <c r="U1222" s="3">
        <f>VALUE(SUBSTITUTE(Veg_Table[[#This Row],[Created]],",",""))</f>
        <v>43964.628340520801</v>
      </c>
      <c r="V1222" s="3" t="str">
        <f ca="1">IFERROR(_xlfn.IFNA(CELL("contents",INDIRECT(_xlfn.CONCAT("Veg_Table_Production_Data!",ADDRESS(MATCH(_xlfn.MAXIFS(#REF!,#REF!,"="&amp;Veg_Table[[#This Row],[AUTO_ID]],#REF!,"&lt;"&amp;Veg_Table[[#This Row],[EVM_LAST_EDITED_Day]]),#REF!,0),COLUMN(#REF!),4,1,)))),""),"")</f>
        <v/>
      </c>
      <c r="W1222" s="3" t="str">
        <f ca="1">IF(Veg_Table[[#This Row],[Previous_Prescription]]="","No",IF(Veg_Table[[#This Row],[Previous_Prescription]]=Veg_Table[[#This Row],[PRESCRIP]],"No","Yes"))</f>
        <v>No</v>
      </c>
      <c r="X1222" s="3" t="str">
        <f>IF(Veg_Table[[#This Row],[EVM_LAST_EDITED_Day]]=Veg_Table[[#This Row],[Created_Day]],"New","Old")</f>
        <v>New</v>
      </c>
      <c r="Y1222" s="1">
        <f>IFERROR(IF(FIND("delete",LOWER(Veg_Table[[#This Row],[PI_COMMENTS]]))&gt;=1,1,0),0)</f>
        <v>0</v>
      </c>
      <c r="Z1222" s="1" t="str">
        <f>_xlfn.IFNA(IF(Veg_Table[[#This Row],[EVM_LAST_EDITOR]]="","Yes",VLOOKUP(Veg_Table[[#This Row],[EVM_LAST_EDITOR]],Roster_Table[#All],15,FALSE)),"Yes")</f>
        <v>Yes</v>
      </c>
      <c r="AA122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22" s="1" t="str">
        <f>_xlfn.IFNA(VLOOKUP(Veg_Table[[#This Row],[EVM_LAST_EDITOR]],Roster_Table[#All],3,FALSE),"zAWRR Not in Roster")</f>
        <v>Aaron</v>
      </c>
      <c r="AC1222" s="1" t="str">
        <f>_xlfn.IFNA(VLOOKUP(Veg_Table[[#This Row],[EVM_LAST_EDITOR]],Roster_Table[#All],2,FALSE),"zAWRR Not in Roster")</f>
        <v>Hansen</v>
      </c>
      <c r="AD1222" s="1" t="str">
        <f>IF(_xlfn.CONCAT(Veg_Table[[#This Row],[First_Name]]," ",Veg_Table[[#This Row],[Last_Name]])="zAWRR Not in Roster zAWRR Not in Roster","zAWRR Not in Roster",_xlfn.CONCAT(Veg_Table[[#This Row],[First_Name]]," ",Veg_Table[[#This Row],[Last_Name]]))</f>
        <v>Aaron Hansen</v>
      </c>
      <c r="AE1222">
        <v>3225940</v>
      </c>
      <c r="AF1222" t="s">
        <v>5981</v>
      </c>
      <c r="AG1222" t="s">
        <v>93</v>
      </c>
      <c r="AH1222" t="s">
        <v>5320</v>
      </c>
      <c r="AI1222" t="s">
        <v>5959</v>
      </c>
      <c r="AJ1222" t="s">
        <v>21</v>
      </c>
      <c r="AL1222" t="s">
        <v>22</v>
      </c>
      <c r="AM1222" t="s">
        <v>23</v>
      </c>
      <c r="AN1222" t="s">
        <v>25</v>
      </c>
      <c r="AO1222" t="s">
        <v>25</v>
      </c>
      <c r="AP1222">
        <v>5</v>
      </c>
      <c r="AQ1222">
        <v>15</v>
      </c>
      <c r="AR1222" t="s">
        <v>511</v>
      </c>
      <c r="AS1222" t="s">
        <v>24</v>
      </c>
      <c r="AT1222" t="s">
        <v>26</v>
      </c>
      <c r="AV1222" t="s">
        <v>519</v>
      </c>
      <c r="AW1222" t="s">
        <v>5330</v>
      </c>
      <c r="AZ1222"/>
      <c r="BB1222" s="4"/>
      <c r="BD1222" t="s">
        <v>29</v>
      </c>
      <c r="BE1222" t="s">
        <v>25</v>
      </c>
      <c r="BF1222" t="s">
        <v>513</v>
      </c>
      <c r="BI1222" s="3"/>
      <c r="BJ1222" t="s">
        <v>27</v>
      </c>
      <c r="BK1222" s="30" t="s">
        <v>156</v>
      </c>
      <c r="BL1222" s="3">
        <v>43964.632966793979</v>
      </c>
      <c r="BM1222" t="s">
        <v>31</v>
      </c>
      <c r="BN1222" t="s">
        <v>32</v>
      </c>
      <c r="BP1222" t="s">
        <v>5452</v>
      </c>
      <c r="BQ1222" t="s">
        <v>1025</v>
      </c>
      <c r="BR1222" t="s">
        <v>28</v>
      </c>
      <c r="BS1222" t="s">
        <v>28</v>
      </c>
      <c r="BT1222" t="s">
        <v>156</v>
      </c>
      <c r="BU1222" s="3">
        <v>43964.628340520831</v>
      </c>
      <c r="BV1222" t="s">
        <v>803</v>
      </c>
      <c r="BW1222" s="3">
        <v>43964.682777106478</v>
      </c>
      <c r="BX1222" t="s">
        <v>5331</v>
      </c>
      <c r="CG1222"/>
      <c r="CH1222"/>
      <c r="CI1222"/>
      <c r="CY1222"/>
      <c r="DA1222"/>
      <c r="DF1222"/>
    </row>
    <row r="1223" spans="1:110" x14ac:dyDescent="0.25">
      <c r="A1223" s="1">
        <f>IF(Veg_Table[[#This Row],[VP_STATUS]]="Hold",0,IF(OR(AND(Veg_Table[[#This Row],[PRESCRIP]]="NW_No Work",Veg_Table[[#This Row],[VP_STATUS]]&lt;&gt;"No Work Required Under EVM"),AND(Veg_Table[[#This Row],[VP_STATUS]]="No Work Required Under EVM",Veg_Table[[#This Row],[PRESCRIP]]&lt;&gt;"NW_No Work")),1,0))</f>
        <v>0</v>
      </c>
      <c r="B1223" s="1">
        <f>IF(Veg_Table[[#This Row],[SPECIES]]="",1,0)</f>
        <v>0</v>
      </c>
      <c r="C1223" s="1">
        <f>IF(Veg_Table[[#This Row],[DIAMETER]]="",1,0)</f>
        <v>0</v>
      </c>
      <c r="D1223" s="1">
        <f>IF(Veg_Table[[#This Row],[HEIGHT]]="",1,0)</f>
        <v>0</v>
      </c>
      <c r="E122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23" s="1">
        <f>IF(AND(Veg_Table[[#This Row],[TAT_RESULT]]="ABATE",Veg_Table[[#This Row],[PRESCRIP]]="NW_No Work"),1,0)</f>
        <v>0</v>
      </c>
      <c r="G1223" s="1">
        <f>IF(OR(Veg_Table[[#This Row],[Prescription R-Scale]]="NA",Veg_Table[[#This Row],[Diameter R-Scale]]="NA"),0,IF(Veg_Table[[#This Row],[Diameter R-Scale]]&lt;&gt;Veg_Table[[#This Row],[Prescription R-Scale]],1,0))</f>
        <v>0</v>
      </c>
      <c r="H1223" s="1">
        <f>IF(OR(AND(Veg_Table[[#This Row],[PRESCRIP]]="BC_Br Rmv", Veg_Table[[#This Row],[WOOD_MAN]]&lt;&gt;"Not Needed"),AND(Veg_Table[[#This Row],[PRESCRIP]]="BCS_Br Rmv+Trt", Veg_Table[[#This Row],[WOOD_MAN]]&lt;&gt;"Not Needed")),1,0)</f>
        <v>0</v>
      </c>
      <c r="I1223" s="1">
        <f ca="1">IF(AND(Veg_Table[[#This Row],[Prescription_Changed]]="Yes",Veg_Table[[#This Row],[TAT_RESULT]]=""),1,0)</f>
        <v>0</v>
      </c>
      <c r="J1223" s="1">
        <f ca="1">SUM(Veg_Table[[#This Row],[Prescription and Status do not match]:[Prescription_Edited_And_TAT_Is_Blank]])</f>
        <v>0</v>
      </c>
      <c r="K1223" s="1">
        <f ca="1">IF(Veg_Table[[#This Row],[Sum of Errors]]&gt;0,1,0)</f>
        <v>0</v>
      </c>
      <c r="L1223" s="1">
        <f>1</f>
        <v>1</v>
      </c>
      <c r="M122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223" s="1">
        <f>IF(OR(MID(Veg_Table[[#This Row],[PRESCRIP]],2,1)="1",MID(Veg_Table[[#This Row],[PRESCRIP]],2,1)="2",MID(Veg_Table[[#This Row],[PRESCRIP]],2,1)="3",MID(Veg_Table[[#This Row],[PRESCRIP]],2,1)="4"),_xlfn.NUMBERVALUE(MID(Veg_Table[[#This Row],[PRESCRIP]],2,1)),"NA")</f>
        <v>1</v>
      </c>
      <c r="O1223" s="1">
        <f>WEEKNUM(Veg_Table[[#This Row],[EVM_LAST_EDITED_Day]],2)</f>
        <v>20</v>
      </c>
      <c r="P1223" s="25">
        <f>IFERROR(DATE(YEAR(Veg_Table[[#This Row],[EVM_LAST_EDITED2]]),MONTH(Veg_Table[[#This Row],[EVM_LAST_EDITED2]]),DAY(Veg_Table[[#This Row],[EVM_LAST_EDITED2]])),DATE(2019,1,1))</f>
        <v>43964</v>
      </c>
      <c r="Q1223" s="3">
        <f>VALUE(SUBSTITUTE(Veg_Table[[#This Row],[EVM_LAST_EDITED]],",",""))</f>
        <v>43964.633527650498</v>
      </c>
      <c r="R1223" s="1" t="str">
        <f>_xlfn.IFNA(IF(Veg_Table[[#This Row],[EVM_LAST_EDITOR]]="","zBlank EVM Last Editor",VLOOKUP(Veg_Table[[#This Row],[EVM_LAST_EDITOR]],Roster_Table[#All],4,FALSE)),"zAWRR Not in Roster")</f>
        <v>MGE</v>
      </c>
      <c r="S1223" s="1" t="str">
        <f>_xlfn.IFNA(IF(Veg_Table[[#This Row],[EVM_LAST_EDITOR]]="","zBlank EVM Last Editor",VLOOKUP(Veg_Table[[#This Row],[EVM_LAST_EDITOR]],Roster_Table[#All],16,FALSE)),"zCompany_AWRR not in Roster")</f>
        <v>MGE_Mountain G Enterprises</v>
      </c>
      <c r="T1223" s="2">
        <f>IFERROR(DATE(YEAR(Veg_Table[[#This Row],[Created2]]),MONTH(Veg_Table[[#This Row],[Created2]]),DAY(Veg_Table[[#This Row],[Created2]])),DATE(2019,1,1))</f>
        <v>43964</v>
      </c>
      <c r="U1223" s="3">
        <f>VALUE(SUBSTITUTE(Veg_Table[[#This Row],[Created]],",",""))</f>
        <v>43964.6080467477</v>
      </c>
      <c r="V1223" s="3" t="str">
        <f ca="1">IFERROR(_xlfn.IFNA(CELL("contents",INDIRECT(_xlfn.CONCAT("Veg_Table_Production_Data!",ADDRESS(MATCH(_xlfn.MAXIFS(#REF!,#REF!,"="&amp;Veg_Table[[#This Row],[AUTO_ID]],#REF!,"&lt;"&amp;Veg_Table[[#This Row],[EVM_LAST_EDITED_Day]]),#REF!,0),COLUMN(#REF!),4,1,)))),""),"")</f>
        <v/>
      </c>
      <c r="W1223" s="3" t="str">
        <f ca="1">IF(Veg_Table[[#This Row],[Previous_Prescription]]="","No",IF(Veg_Table[[#This Row],[Previous_Prescription]]=Veg_Table[[#This Row],[PRESCRIP]],"No","Yes"))</f>
        <v>No</v>
      </c>
      <c r="X1223" s="3" t="str">
        <f>IF(Veg_Table[[#This Row],[EVM_LAST_EDITED_Day]]=Veg_Table[[#This Row],[Created_Day]],"New","Old")</f>
        <v>New</v>
      </c>
      <c r="Y1223" s="1">
        <f>IFERROR(IF(FIND("delete",LOWER(Veg_Table[[#This Row],[PI_COMMENTS]]))&gt;=1,1,0),0)</f>
        <v>0</v>
      </c>
      <c r="Z1223" s="1" t="str">
        <f>_xlfn.IFNA(IF(Veg_Table[[#This Row],[EVM_LAST_EDITOR]]="","Yes",VLOOKUP(Veg_Table[[#This Row],[EVM_LAST_EDITOR]],Roster_Table[#All],15,FALSE)),"Yes")</f>
        <v>Yes</v>
      </c>
      <c r="AA122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23" s="1" t="str">
        <f>_xlfn.IFNA(VLOOKUP(Veg_Table[[#This Row],[EVM_LAST_EDITOR]],Roster_Table[#All],3,FALSE),"zAWRR Not in Roster")</f>
        <v>Aaron</v>
      </c>
      <c r="AC1223" s="1" t="str">
        <f>_xlfn.IFNA(VLOOKUP(Veg_Table[[#This Row],[EVM_LAST_EDITOR]],Roster_Table[#All],2,FALSE),"zAWRR Not in Roster")</f>
        <v>Hansen</v>
      </c>
      <c r="AD1223" s="1" t="str">
        <f>IF(_xlfn.CONCAT(Veg_Table[[#This Row],[First_Name]]," ",Veg_Table[[#This Row],[Last_Name]])="zAWRR Not in Roster zAWRR Not in Roster","zAWRR Not in Roster",_xlfn.CONCAT(Veg_Table[[#This Row],[First_Name]]," ",Veg_Table[[#This Row],[Last_Name]]))</f>
        <v>Aaron Hansen</v>
      </c>
      <c r="AE1223">
        <v>3225510</v>
      </c>
      <c r="AF1223" t="s">
        <v>5958</v>
      </c>
      <c r="AG1223" t="s">
        <v>93</v>
      </c>
      <c r="AH1223" t="s">
        <v>5325</v>
      </c>
      <c r="AI1223" t="s">
        <v>5959</v>
      </c>
      <c r="AJ1223" t="s">
        <v>36</v>
      </c>
      <c r="AL1223" t="s">
        <v>22</v>
      </c>
      <c r="AM1223" t="s">
        <v>23</v>
      </c>
      <c r="AN1223" t="s">
        <v>25</v>
      </c>
      <c r="AO1223" t="s">
        <v>25</v>
      </c>
      <c r="AP1223">
        <v>9</v>
      </c>
      <c r="AQ1223">
        <v>25</v>
      </c>
      <c r="AR1223" t="s">
        <v>511</v>
      </c>
      <c r="AS1223" t="s">
        <v>45</v>
      </c>
      <c r="AT1223" t="s">
        <v>515</v>
      </c>
      <c r="AV1223" t="s">
        <v>519</v>
      </c>
      <c r="AW1223" t="s">
        <v>5328</v>
      </c>
      <c r="AZ1223"/>
      <c r="BB1223" s="4"/>
      <c r="BD1223" t="s">
        <v>29</v>
      </c>
      <c r="BE1223" t="s">
        <v>25</v>
      </c>
      <c r="BF1223" t="s">
        <v>513</v>
      </c>
      <c r="BI1223" s="3"/>
      <c r="BJ1223" t="s">
        <v>27</v>
      </c>
      <c r="BK1223" s="30" t="s">
        <v>156</v>
      </c>
      <c r="BL1223" s="3">
        <v>43964.633527650461</v>
      </c>
      <c r="BM1223" t="s">
        <v>31</v>
      </c>
      <c r="BN1223" t="s">
        <v>32</v>
      </c>
      <c r="BP1223" t="s">
        <v>5960</v>
      </c>
      <c r="BQ1223" t="s">
        <v>1025</v>
      </c>
      <c r="BR1223" t="s">
        <v>28</v>
      </c>
      <c r="BS1223" t="s">
        <v>28</v>
      </c>
      <c r="BT1223" t="s">
        <v>156</v>
      </c>
      <c r="BU1223" s="3">
        <v>43964.608046747686</v>
      </c>
      <c r="BV1223" t="s">
        <v>803</v>
      </c>
      <c r="BW1223" s="3">
        <v>43964.682690289352</v>
      </c>
      <c r="BX1223" t="s">
        <v>5329</v>
      </c>
      <c r="CG1223"/>
      <c r="CH1223"/>
      <c r="CI1223"/>
      <c r="CY1223"/>
      <c r="DA1223"/>
      <c r="DF1223"/>
    </row>
    <row r="1224" spans="1:110" x14ac:dyDescent="0.25">
      <c r="A1224" s="1">
        <f>IF(Veg_Table[[#This Row],[VP_STATUS]]="Hold",0,IF(OR(AND(Veg_Table[[#This Row],[PRESCRIP]]="NW_No Work",Veg_Table[[#This Row],[VP_STATUS]]&lt;&gt;"No Work Required Under EVM"),AND(Veg_Table[[#This Row],[VP_STATUS]]="No Work Required Under EVM",Veg_Table[[#This Row],[PRESCRIP]]&lt;&gt;"NW_No Work")),1,0))</f>
        <v>0</v>
      </c>
      <c r="B1224" s="1">
        <f>IF(Veg_Table[[#This Row],[SPECIES]]="",1,0)</f>
        <v>0</v>
      </c>
      <c r="C1224" s="1">
        <f>IF(Veg_Table[[#This Row],[DIAMETER]]="",1,0)</f>
        <v>0</v>
      </c>
      <c r="D1224" s="1">
        <f>IF(Veg_Table[[#This Row],[HEIGHT]]="",1,0)</f>
        <v>0</v>
      </c>
      <c r="E122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24" s="1">
        <f>IF(AND(Veg_Table[[#This Row],[TAT_RESULT]]="ABATE",Veg_Table[[#This Row],[PRESCRIP]]="NW_No Work"),1,0)</f>
        <v>0</v>
      </c>
      <c r="G1224" s="1">
        <f>IF(OR(Veg_Table[[#This Row],[Prescription R-Scale]]="NA",Veg_Table[[#This Row],[Diameter R-Scale]]="NA"),0,IF(Veg_Table[[#This Row],[Diameter R-Scale]]&lt;&gt;Veg_Table[[#This Row],[Prescription R-Scale]],1,0))</f>
        <v>0</v>
      </c>
      <c r="H1224" s="1">
        <f>IF(OR(AND(Veg_Table[[#This Row],[PRESCRIP]]="BC_Br Rmv", Veg_Table[[#This Row],[WOOD_MAN]]&lt;&gt;"Not Needed"),AND(Veg_Table[[#This Row],[PRESCRIP]]="BCS_Br Rmv+Trt", Veg_Table[[#This Row],[WOOD_MAN]]&lt;&gt;"Not Needed")),1,0)</f>
        <v>0</v>
      </c>
      <c r="I1224" s="1">
        <f ca="1">IF(AND(Veg_Table[[#This Row],[Prescription_Changed]]="Yes",Veg_Table[[#This Row],[TAT_RESULT]]=""),1,0)</f>
        <v>0</v>
      </c>
      <c r="J1224" s="1">
        <f ca="1">SUM(Veg_Table[[#This Row],[Prescription and Status do not match]:[Prescription_Edited_And_TAT_Is_Blank]])</f>
        <v>0</v>
      </c>
      <c r="K1224" s="1">
        <f ca="1">IF(Veg_Table[[#This Row],[Sum of Errors]]&gt;0,1,0)</f>
        <v>0</v>
      </c>
      <c r="L1224" s="1">
        <f>1</f>
        <v>1</v>
      </c>
      <c r="M122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224" s="1">
        <f>IF(OR(MID(Veg_Table[[#This Row],[PRESCRIP]],2,1)="1",MID(Veg_Table[[#This Row],[PRESCRIP]],2,1)="2",MID(Veg_Table[[#This Row],[PRESCRIP]],2,1)="3",MID(Veg_Table[[#This Row],[PRESCRIP]],2,1)="4"),_xlfn.NUMBERVALUE(MID(Veg_Table[[#This Row],[PRESCRIP]],2,1)),"NA")</f>
        <v>2</v>
      </c>
      <c r="O1224" s="1">
        <f>WEEKNUM(Veg_Table[[#This Row],[EVM_LAST_EDITED_Day]],2)</f>
        <v>20</v>
      </c>
      <c r="P1224" s="25">
        <f>IFERROR(DATE(YEAR(Veg_Table[[#This Row],[EVM_LAST_EDITED2]]),MONTH(Veg_Table[[#This Row],[EVM_LAST_EDITED2]]),DAY(Veg_Table[[#This Row],[EVM_LAST_EDITED2]])),DATE(2019,1,1))</f>
        <v>43964</v>
      </c>
      <c r="Q1224" s="3">
        <f>VALUE(SUBSTITUTE(Veg_Table[[#This Row],[EVM_LAST_EDITED]],",",""))</f>
        <v>43964.633916909697</v>
      </c>
      <c r="R1224" s="1" t="str">
        <f>_xlfn.IFNA(IF(Veg_Table[[#This Row],[EVM_LAST_EDITOR]]="","zBlank EVM Last Editor",VLOOKUP(Veg_Table[[#This Row],[EVM_LAST_EDITOR]],Roster_Table[#All],4,FALSE)),"zAWRR Not in Roster")</f>
        <v>MGE</v>
      </c>
      <c r="S1224" s="1" t="str">
        <f>_xlfn.IFNA(IF(Veg_Table[[#This Row],[EVM_LAST_EDITOR]]="","zBlank EVM Last Editor",VLOOKUP(Veg_Table[[#This Row],[EVM_LAST_EDITOR]],Roster_Table[#All],16,FALSE)),"zCompany_AWRR not in Roster")</f>
        <v>MGE_Mountain G Enterprises</v>
      </c>
      <c r="T1224" s="2">
        <f>IFERROR(DATE(YEAR(Veg_Table[[#This Row],[Created2]]),MONTH(Veg_Table[[#This Row],[Created2]]),DAY(Veg_Table[[#This Row],[Created2]])),DATE(2019,1,1))</f>
        <v>43964</v>
      </c>
      <c r="U1224" s="3">
        <f>VALUE(SUBSTITUTE(Veg_Table[[#This Row],[Created]],",",""))</f>
        <v>43964.616013993102</v>
      </c>
      <c r="V1224" s="3" t="str">
        <f ca="1">IFERROR(_xlfn.IFNA(CELL("contents",INDIRECT(_xlfn.CONCAT("Veg_Table_Production_Data!",ADDRESS(MATCH(_xlfn.MAXIFS(#REF!,#REF!,"="&amp;Veg_Table[[#This Row],[AUTO_ID]],#REF!,"&lt;"&amp;Veg_Table[[#This Row],[EVM_LAST_EDITED_Day]]),#REF!,0),COLUMN(#REF!),4,1,)))),""),"")</f>
        <v/>
      </c>
      <c r="W1224" s="3" t="str">
        <f ca="1">IF(Veg_Table[[#This Row],[Previous_Prescription]]="","No",IF(Veg_Table[[#This Row],[Previous_Prescription]]=Veg_Table[[#This Row],[PRESCRIP]],"No","Yes"))</f>
        <v>No</v>
      </c>
      <c r="X1224" s="3" t="str">
        <f>IF(Veg_Table[[#This Row],[EVM_LAST_EDITED_Day]]=Veg_Table[[#This Row],[Created_Day]],"New","Old")</f>
        <v>New</v>
      </c>
      <c r="Y1224" s="1">
        <f>IFERROR(IF(FIND("delete",LOWER(Veg_Table[[#This Row],[PI_COMMENTS]]))&gt;=1,1,0),0)</f>
        <v>0</v>
      </c>
      <c r="Z1224" s="1" t="str">
        <f>_xlfn.IFNA(IF(Veg_Table[[#This Row],[EVM_LAST_EDITOR]]="","Yes",VLOOKUP(Veg_Table[[#This Row],[EVM_LAST_EDITOR]],Roster_Table[#All],15,FALSE)),"Yes")</f>
        <v>Yes</v>
      </c>
      <c r="AA122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24" s="1" t="str">
        <f>_xlfn.IFNA(VLOOKUP(Veg_Table[[#This Row],[EVM_LAST_EDITOR]],Roster_Table[#All],3,FALSE),"zAWRR Not in Roster")</f>
        <v>Aaron</v>
      </c>
      <c r="AC1224" s="1" t="str">
        <f>_xlfn.IFNA(VLOOKUP(Veg_Table[[#This Row],[EVM_LAST_EDITOR]],Roster_Table[#All],2,FALSE),"zAWRR Not in Roster")</f>
        <v>Hansen</v>
      </c>
      <c r="AD1224" s="1" t="str">
        <f>IF(_xlfn.CONCAT(Veg_Table[[#This Row],[First_Name]]," ",Veg_Table[[#This Row],[Last_Name]])="zAWRR Not in Roster zAWRR Not in Roster","zAWRR Not in Roster",_xlfn.CONCAT(Veg_Table[[#This Row],[First_Name]]," ",Veg_Table[[#This Row],[Last_Name]]))</f>
        <v>Aaron Hansen</v>
      </c>
      <c r="AE1224">
        <v>3225598</v>
      </c>
      <c r="AF1224" t="s">
        <v>5963</v>
      </c>
      <c r="AG1224" t="s">
        <v>93</v>
      </c>
      <c r="AH1224" t="s">
        <v>5325</v>
      </c>
      <c r="AI1224" t="s">
        <v>5959</v>
      </c>
      <c r="AJ1224" t="s">
        <v>36</v>
      </c>
      <c r="AL1224" t="s">
        <v>22</v>
      </c>
      <c r="AM1224" t="s">
        <v>23</v>
      </c>
      <c r="AN1224" t="s">
        <v>25</v>
      </c>
      <c r="AO1224" t="s">
        <v>25</v>
      </c>
      <c r="AP1224">
        <v>14</v>
      </c>
      <c r="AQ1224">
        <v>22</v>
      </c>
      <c r="AR1224" t="s">
        <v>511</v>
      </c>
      <c r="AS1224" t="s">
        <v>42</v>
      </c>
      <c r="AT1224" t="s">
        <v>515</v>
      </c>
      <c r="AV1224" t="s">
        <v>519</v>
      </c>
      <c r="AW1224" t="s">
        <v>5326</v>
      </c>
      <c r="AZ1224"/>
      <c r="BB1224" s="4"/>
      <c r="BD1224" t="s">
        <v>29</v>
      </c>
      <c r="BE1224" t="s">
        <v>25</v>
      </c>
      <c r="BF1224" t="s">
        <v>513</v>
      </c>
      <c r="BI1224" s="3"/>
      <c r="BJ1224" t="s">
        <v>27</v>
      </c>
      <c r="BK1224" s="30" t="s">
        <v>156</v>
      </c>
      <c r="BL1224" s="3">
        <v>43964.633916909719</v>
      </c>
      <c r="BM1224" t="s">
        <v>31</v>
      </c>
      <c r="BN1224" t="s">
        <v>32</v>
      </c>
      <c r="BP1224" t="s">
        <v>5960</v>
      </c>
      <c r="BQ1224" t="s">
        <v>1025</v>
      </c>
      <c r="BR1224" t="s">
        <v>28</v>
      </c>
      <c r="BS1224" t="s">
        <v>28</v>
      </c>
      <c r="BT1224" t="s">
        <v>156</v>
      </c>
      <c r="BU1224" s="3">
        <v>43964.616013993058</v>
      </c>
      <c r="BV1224" t="s">
        <v>803</v>
      </c>
      <c r="BW1224" s="3">
        <v>43964.68271144676</v>
      </c>
      <c r="BX1224" t="s">
        <v>5327</v>
      </c>
      <c r="CG1224"/>
      <c r="CH1224"/>
      <c r="CI1224"/>
      <c r="CY1224"/>
      <c r="DA1224"/>
      <c r="DF1224"/>
    </row>
    <row r="1225" spans="1:110" x14ac:dyDescent="0.25">
      <c r="A1225" s="1">
        <f>IF(Veg_Table[[#This Row],[VP_STATUS]]="Hold",0,IF(OR(AND(Veg_Table[[#This Row],[PRESCRIP]]="NW_No Work",Veg_Table[[#This Row],[VP_STATUS]]&lt;&gt;"No Work Required Under EVM"),AND(Veg_Table[[#This Row],[VP_STATUS]]="No Work Required Under EVM",Veg_Table[[#This Row],[PRESCRIP]]&lt;&gt;"NW_No Work")),1,0))</f>
        <v>0</v>
      </c>
      <c r="B1225" s="1">
        <f>IF(Veg_Table[[#This Row],[SPECIES]]="",1,0)</f>
        <v>0</v>
      </c>
      <c r="C1225" s="1">
        <f>IF(Veg_Table[[#This Row],[DIAMETER]]="",1,0)</f>
        <v>0</v>
      </c>
      <c r="D1225" s="1">
        <f>IF(Veg_Table[[#This Row],[HEIGHT]]="",1,0)</f>
        <v>0</v>
      </c>
      <c r="E122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25" s="1">
        <f>IF(AND(Veg_Table[[#This Row],[TAT_RESULT]]="ABATE",Veg_Table[[#This Row],[PRESCRIP]]="NW_No Work"),1,0)</f>
        <v>0</v>
      </c>
      <c r="G1225" s="1">
        <f>IF(OR(Veg_Table[[#This Row],[Prescription R-Scale]]="NA",Veg_Table[[#This Row],[Diameter R-Scale]]="NA"),0,IF(Veg_Table[[#This Row],[Diameter R-Scale]]&lt;&gt;Veg_Table[[#This Row],[Prescription R-Scale]],1,0))</f>
        <v>0</v>
      </c>
      <c r="H1225" s="1">
        <f>IF(OR(AND(Veg_Table[[#This Row],[PRESCRIP]]="BC_Br Rmv", Veg_Table[[#This Row],[WOOD_MAN]]&lt;&gt;"Not Needed"),AND(Veg_Table[[#This Row],[PRESCRIP]]="BCS_Br Rmv+Trt", Veg_Table[[#This Row],[WOOD_MAN]]&lt;&gt;"Not Needed")),1,0)</f>
        <v>0</v>
      </c>
      <c r="I1225" s="1">
        <f ca="1">IF(AND(Veg_Table[[#This Row],[Prescription_Changed]]="Yes",Veg_Table[[#This Row],[TAT_RESULT]]=""),1,0)</f>
        <v>0</v>
      </c>
      <c r="J1225" s="1">
        <f ca="1">SUM(Veg_Table[[#This Row],[Prescription and Status do not match]:[Prescription_Edited_And_TAT_Is_Blank]])</f>
        <v>0</v>
      </c>
      <c r="K1225" s="1">
        <f ca="1">IF(Veg_Table[[#This Row],[Sum of Errors]]&gt;0,1,0)</f>
        <v>0</v>
      </c>
      <c r="L1225" s="1">
        <f>1</f>
        <v>1</v>
      </c>
      <c r="M122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225" s="1">
        <f>IF(OR(MID(Veg_Table[[#This Row],[PRESCRIP]],2,1)="1",MID(Veg_Table[[#This Row],[PRESCRIP]],2,1)="2",MID(Veg_Table[[#This Row],[PRESCRIP]],2,1)="3",MID(Veg_Table[[#This Row],[PRESCRIP]],2,1)="4"),_xlfn.NUMBERVALUE(MID(Veg_Table[[#This Row],[PRESCRIP]],2,1)),"NA")</f>
        <v>1</v>
      </c>
      <c r="O1225" s="1">
        <f>WEEKNUM(Veg_Table[[#This Row],[EVM_LAST_EDITED_Day]],2)</f>
        <v>20</v>
      </c>
      <c r="P1225" s="25">
        <f>IFERROR(DATE(YEAR(Veg_Table[[#This Row],[EVM_LAST_EDITED2]]),MONTH(Veg_Table[[#This Row],[EVM_LAST_EDITED2]]),DAY(Veg_Table[[#This Row],[EVM_LAST_EDITED2]])),DATE(2019,1,1))</f>
        <v>43964</v>
      </c>
      <c r="Q1225" s="3">
        <f>VALUE(SUBSTITUTE(Veg_Table[[#This Row],[EVM_LAST_EDITED]],",",""))</f>
        <v>43964.637607430603</v>
      </c>
      <c r="R1225" s="1" t="str">
        <f>_xlfn.IFNA(IF(Veg_Table[[#This Row],[EVM_LAST_EDITOR]]="","zBlank EVM Last Editor",VLOOKUP(Veg_Table[[#This Row],[EVM_LAST_EDITOR]],Roster_Table[#All],4,FALSE)),"zAWRR Not in Roster")</f>
        <v>zAWRR Not in Roster</v>
      </c>
      <c r="S1225" s="1" t="str">
        <f>_xlfn.IFNA(IF(Veg_Table[[#This Row],[EVM_LAST_EDITOR]]="","zBlank EVM Last Editor",VLOOKUP(Veg_Table[[#This Row],[EVM_LAST_EDITOR]],Roster_Table[#All],16,FALSE)),"zCompany_AWRR not in Roster")</f>
        <v>zCompany_AWRR not in Roster</v>
      </c>
      <c r="T1225" s="2">
        <f>IFERROR(DATE(YEAR(Veg_Table[[#This Row],[Created2]]),MONTH(Veg_Table[[#This Row],[Created2]]),DAY(Veg_Table[[#This Row],[Created2]])),DATE(2019,1,1))</f>
        <v>43910</v>
      </c>
      <c r="U1225" s="3">
        <f>VALUE(SUBSTITUTE(Veg_Table[[#This Row],[Created]],",",""))</f>
        <v>43910.502531203703</v>
      </c>
      <c r="V1225" s="3" t="str">
        <f ca="1">IFERROR(_xlfn.IFNA(CELL("contents",INDIRECT(_xlfn.CONCAT("Veg_Table_Production_Data!",ADDRESS(MATCH(_xlfn.MAXIFS(#REF!,#REF!,"="&amp;Veg_Table[[#This Row],[AUTO_ID]],#REF!,"&lt;"&amp;Veg_Table[[#This Row],[EVM_LAST_EDITED_Day]]),#REF!,0),COLUMN(#REF!),4,1,)))),""),"")</f>
        <v/>
      </c>
      <c r="W1225" s="3" t="str">
        <f ca="1">IF(Veg_Table[[#This Row],[Previous_Prescription]]="","No",IF(Veg_Table[[#This Row],[Previous_Prescription]]=Veg_Table[[#This Row],[PRESCRIP]],"No","Yes"))</f>
        <v>No</v>
      </c>
      <c r="X1225" s="3" t="str">
        <f>IF(Veg_Table[[#This Row],[EVM_LAST_EDITED_Day]]=Veg_Table[[#This Row],[Created_Day]],"New","Old")</f>
        <v>Old</v>
      </c>
      <c r="Y1225" s="1">
        <f>IFERROR(IF(FIND("delete",LOWER(Veg_Table[[#This Row],[PI_COMMENTS]]))&gt;=1,1,0),0)</f>
        <v>0</v>
      </c>
      <c r="Z1225" s="1" t="str">
        <f>_xlfn.IFNA(IF(Veg_Table[[#This Row],[EVM_LAST_EDITOR]]="","Yes",VLOOKUP(Veg_Table[[#This Row],[EVM_LAST_EDITOR]],Roster_Table[#All],15,FALSE)),"Yes")</f>
        <v>Yes</v>
      </c>
      <c r="AA122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25" s="1" t="str">
        <f>_xlfn.IFNA(VLOOKUP(Veg_Table[[#This Row],[EVM_LAST_EDITOR]],Roster_Table[#All],3,FALSE),"zAWRR Not in Roster")</f>
        <v>zAWRR Not in Roster</v>
      </c>
      <c r="AC1225" s="1" t="str">
        <f>_xlfn.IFNA(VLOOKUP(Veg_Table[[#This Row],[EVM_LAST_EDITOR]],Roster_Table[#All],2,FALSE),"zAWRR Not in Roster")</f>
        <v>zAWRR Not in Roster</v>
      </c>
      <c r="AD1225" s="1" t="str">
        <f>IF(_xlfn.CONCAT(Veg_Table[[#This Row],[First_Name]]," ",Veg_Table[[#This Row],[Last_Name]])="zAWRR Not in Roster zAWRR Not in Roster","zAWRR Not in Roster",_xlfn.CONCAT(Veg_Table[[#This Row],[First_Name]]," ",Veg_Table[[#This Row],[Last_Name]]))</f>
        <v>zAWRR Not in Roster</v>
      </c>
      <c r="AE1225">
        <v>2938707</v>
      </c>
      <c r="AF1225" t="s">
        <v>1314</v>
      </c>
      <c r="AG1225" t="s">
        <v>30</v>
      </c>
      <c r="AH1225" t="s">
        <v>1309</v>
      </c>
      <c r="AI1225" t="s">
        <v>1315</v>
      </c>
      <c r="AJ1225" t="s">
        <v>820</v>
      </c>
      <c r="AL1225" t="s">
        <v>371</v>
      </c>
      <c r="AM1225" t="s">
        <v>46</v>
      </c>
      <c r="AN1225" t="s">
        <v>25</v>
      </c>
      <c r="AO1225" t="s">
        <v>25</v>
      </c>
      <c r="AP1225">
        <v>10</v>
      </c>
      <c r="AQ1225">
        <v>30</v>
      </c>
      <c r="AR1225" t="s">
        <v>514</v>
      </c>
      <c r="AS1225" t="s">
        <v>45</v>
      </c>
      <c r="AT1225" t="s">
        <v>522</v>
      </c>
      <c r="AV1225" t="s">
        <v>519</v>
      </c>
      <c r="AW1225" t="s">
        <v>1316</v>
      </c>
      <c r="AX1225" t="s">
        <v>534</v>
      </c>
      <c r="AZ1225">
        <v>40</v>
      </c>
      <c r="BA1225" t="s">
        <v>45</v>
      </c>
      <c r="BB1225" s="4">
        <v>43923.621080243058</v>
      </c>
      <c r="BD1225" t="s">
        <v>29</v>
      </c>
      <c r="BE1225" t="s">
        <v>25</v>
      </c>
      <c r="BF1225" t="s">
        <v>513</v>
      </c>
      <c r="BG1225" t="s">
        <v>534</v>
      </c>
      <c r="BI1225" s="3">
        <v>43964</v>
      </c>
      <c r="BJ1225" t="s">
        <v>1817</v>
      </c>
      <c r="BK1225" s="30" t="s">
        <v>1293</v>
      </c>
      <c r="BL1225" s="3">
        <v>43964.637607430559</v>
      </c>
      <c r="BM1225" t="s">
        <v>31</v>
      </c>
      <c r="BN1225" t="s">
        <v>32</v>
      </c>
      <c r="BP1225" t="s">
        <v>1312</v>
      </c>
      <c r="BQ1225" t="s">
        <v>826</v>
      </c>
      <c r="BR1225" t="s">
        <v>28</v>
      </c>
      <c r="BS1225" t="s">
        <v>28</v>
      </c>
      <c r="BT1225" t="s">
        <v>400</v>
      </c>
      <c r="BU1225" s="3">
        <v>43910.502531203703</v>
      </c>
      <c r="BV1225" t="s">
        <v>803</v>
      </c>
      <c r="BW1225" s="3">
        <v>43964.648524930555</v>
      </c>
      <c r="BX1225" t="s">
        <v>1317</v>
      </c>
      <c r="CG1225"/>
      <c r="CH1225"/>
      <c r="CI1225"/>
      <c r="CY1225"/>
      <c r="DA1225"/>
      <c r="DF1225"/>
    </row>
    <row r="1226" spans="1:110" x14ac:dyDescent="0.25">
      <c r="A1226" s="1">
        <f>IF(Veg_Table[[#This Row],[VP_STATUS]]="Hold",0,IF(OR(AND(Veg_Table[[#This Row],[PRESCRIP]]="NW_No Work",Veg_Table[[#This Row],[VP_STATUS]]&lt;&gt;"No Work Required Under EVM"),AND(Veg_Table[[#This Row],[VP_STATUS]]="No Work Required Under EVM",Veg_Table[[#This Row],[PRESCRIP]]&lt;&gt;"NW_No Work")),1,0))</f>
        <v>0</v>
      </c>
      <c r="B1226" s="1">
        <f>IF(Veg_Table[[#This Row],[SPECIES]]="",1,0)</f>
        <v>0</v>
      </c>
      <c r="C1226" s="1">
        <f>IF(Veg_Table[[#This Row],[DIAMETER]]="",1,0)</f>
        <v>0</v>
      </c>
      <c r="D1226" s="1">
        <f>IF(Veg_Table[[#This Row],[HEIGHT]]="",1,0)</f>
        <v>0</v>
      </c>
      <c r="E122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26" s="1">
        <f>IF(AND(Veg_Table[[#This Row],[TAT_RESULT]]="ABATE",Veg_Table[[#This Row],[PRESCRIP]]="NW_No Work"),1,0)</f>
        <v>0</v>
      </c>
      <c r="G1226" s="1">
        <f>IF(OR(Veg_Table[[#This Row],[Prescription R-Scale]]="NA",Veg_Table[[#This Row],[Diameter R-Scale]]="NA"),0,IF(Veg_Table[[#This Row],[Diameter R-Scale]]&lt;&gt;Veg_Table[[#This Row],[Prescription R-Scale]],1,0))</f>
        <v>0</v>
      </c>
      <c r="H1226" s="1">
        <f>IF(OR(AND(Veg_Table[[#This Row],[PRESCRIP]]="BC_Br Rmv", Veg_Table[[#This Row],[WOOD_MAN]]&lt;&gt;"Not Needed"),AND(Veg_Table[[#This Row],[PRESCRIP]]="BCS_Br Rmv+Trt", Veg_Table[[#This Row],[WOOD_MAN]]&lt;&gt;"Not Needed")),1,0)</f>
        <v>0</v>
      </c>
      <c r="I1226" s="1">
        <f ca="1">IF(AND(Veg_Table[[#This Row],[Prescription_Changed]]="Yes",Veg_Table[[#This Row],[TAT_RESULT]]=""),1,0)</f>
        <v>0</v>
      </c>
      <c r="J1226" s="1">
        <f ca="1">SUM(Veg_Table[[#This Row],[Prescription and Status do not match]:[Prescription_Edited_And_TAT_Is_Blank]])</f>
        <v>0</v>
      </c>
      <c r="K1226" s="1">
        <f ca="1">IF(Veg_Table[[#This Row],[Sum of Errors]]&gt;0,1,0)</f>
        <v>0</v>
      </c>
      <c r="L1226" s="1">
        <f>1</f>
        <v>1</v>
      </c>
      <c r="M122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226" s="1">
        <f>IF(OR(MID(Veg_Table[[#This Row],[PRESCRIP]],2,1)="1",MID(Veg_Table[[#This Row],[PRESCRIP]],2,1)="2",MID(Veg_Table[[#This Row],[PRESCRIP]],2,1)="3",MID(Veg_Table[[#This Row],[PRESCRIP]],2,1)="4"),_xlfn.NUMBERVALUE(MID(Veg_Table[[#This Row],[PRESCRIP]],2,1)),"NA")</f>
        <v>2</v>
      </c>
      <c r="O1226" s="1">
        <f>WEEKNUM(Veg_Table[[#This Row],[EVM_LAST_EDITED_Day]],2)</f>
        <v>20</v>
      </c>
      <c r="P1226" s="25">
        <f>IFERROR(DATE(YEAR(Veg_Table[[#This Row],[EVM_LAST_EDITED2]]),MONTH(Veg_Table[[#This Row],[EVM_LAST_EDITED2]]),DAY(Veg_Table[[#This Row],[EVM_LAST_EDITED2]])),DATE(2019,1,1))</f>
        <v>43964</v>
      </c>
      <c r="Q1226" s="3">
        <f>VALUE(SUBSTITUTE(Veg_Table[[#This Row],[EVM_LAST_EDITED]],",",""))</f>
        <v>43964.638513518497</v>
      </c>
      <c r="R1226" s="1" t="str">
        <f>_xlfn.IFNA(IF(Veg_Table[[#This Row],[EVM_LAST_EDITOR]]="","zBlank EVM Last Editor",VLOOKUP(Veg_Table[[#This Row],[EVM_LAST_EDITOR]],Roster_Table[#All],4,FALSE)),"zAWRR Not in Roster")</f>
        <v>zAWRR Not in Roster</v>
      </c>
      <c r="S1226" s="1" t="str">
        <f>_xlfn.IFNA(IF(Veg_Table[[#This Row],[EVM_LAST_EDITOR]]="","zBlank EVM Last Editor",VLOOKUP(Veg_Table[[#This Row],[EVM_LAST_EDITOR]],Roster_Table[#All],16,FALSE)),"zCompany_AWRR not in Roster")</f>
        <v>zCompany_AWRR not in Roster</v>
      </c>
      <c r="T1226" s="2">
        <f>IFERROR(DATE(YEAR(Veg_Table[[#This Row],[Created2]]),MONTH(Veg_Table[[#This Row],[Created2]]),DAY(Veg_Table[[#This Row],[Created2]])),DATE(2019,1,1))</f>
        <v>43713</v>
      </c>
      <c r="U1226" s="3">
        <f>VALUE(SUBSTITUTE(Veg_Table[[#This Row],[Created]],",",""))</f>
        <v>43713.370949074102</v>
      </c>
      <c r="V1226" s="3" t="str">
        <f ca="1">IFERROR(_xlfn.IFNA(CELL("contents",INDIRECT(_xlfn.CONCAT("Veg_Table_Production_Data!",ADDRESS(MATCH(_xlfn.MAXIFS(#REF!,#REF!,"="&amp;Veg_Table[[#This Row],[AUTO_ID]],#REF!,"&lt;"&amp;Veg_Table[[#This Row],[EVM_LAST_EDITED_Day]]),#REF!,0),COLUMN(#REF!),4,1,)))),""),"")</f>
        <v/>
      </c>
      <c r="W1226" s="3" t="str">
        <f ca="1">IF(Veg_Table[[#This Row],[Previous_Prescription]]="","No",IF(Veg_Table[[#This Row],[Previous_Prescription]]=Veg_Table[[#This Row],[PRESCRIP]],"No","Yes"))</f>
        <v>No</v>
      </c>
      <c r="X1226" s="3" t="str">
        <f>IF(Veg_Table[[#This Row],[EVM_LAST_EDITED_Day]]=Veg_Table[[#This Row],[Created_Day]],"New","Old")</f>
        <v>Old</v>
      </c>
      <c r="Y1226" s="1">
        <f>IFERROR(IF(FIND("delete",LOWER(Veg_Table[[#This Row],[PI_COMMENTS]]))&gt;=1,1,0),0)</f>
        <v>0</v>
      </c>
      <c r="Z1226" s="1" t="str">
        <f>_xlfn.IFNA(IF(Veg_Table[[#This Row],[EVM_LAST_EDITOR]]="","Yes",VLOOKUP(Veg_Table[[#This Row],[EVM_LAST_EDITOR]],Roster_Table[#All],15,FALSE)),"Yes")</f>
        <v>Yes</v>
      </c>
      <c r="AA122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26" s="1" t="str">
        <f>_xlfn.IFNA(VLOOKUP(Veg_Table[[#This Row],[EVM_LAST_EDITOR]],Roster_Table[#All],3,FALSE),"zAWRR Not in Roster")</f>
        <v>zAWRR Not in Roster</v>
      </c>
      <c r="AC1226" s="1" t="str">
        <f>_xlfn.IFNA(VLOOKUP(Veg_Table[[#This Row],[EVM_LAST_EDITOR]],Roster_Table[#All],2,FALSE),"zAWRR Not in Roster")</f>
        <v>zAWRR Not in Roster</v>
      </c>
      <c r="AD1226" s="1" t="str">
        <f>IF(_xlfn.CONCAT(Veg_Table[[#This Row],[First_Name]]," ",Veg_Table[[#This Row],[Last_Name]])="zAWRR Not in Roster zAWRR Not in Roster","zAWRR Not in Roster",_xlfn.CONCAT(Veg_Table[[#This Row],[First_Name]]," ",Veg_Table[[#This Row],[Last_Name]]))</f>
        <v>zAWRR Not in Roster</v>
      </c>
      <c r="AE1226">
        <v>1758826</v>
      </c>
      <c r="AF1226" t="s">
        <v>1308</v>
      </c>
      <c r="AG1226" t="s">
        <v>30</v>
      </c>
      <c r="AH1226" t="s">
        <v>1309</v>
      </c>
      <c r="AI1226" t="s">
        <v>1288</v>
      </c>
      <c r="AJ1226" t="s">
        <v>820</v>
      </c>
      <c r="AK1226" t="s">
        <v>28</v>
      </c>
      <c r="AL1226" t="s">
        <v>368</v>
      </c>
      <c r="AM1226" t="s">
        <v>38</v>
      </c>
      <c r="AN1226" t="s">
        <v>25</v>
      </c>
      <c r="AO1226" t="s">
        <v>43</v>
      </c>
      <c r="AP1226">
        <v>18</v>
      </c>
      <c r="AQ1226">
        <v>95</v>
      </c>
      <c r="AR1226" t="s">
        <v>514</v>
      </c>
      <c r="AS1226" t="s">
        <v>42</v>
      </c>
      <c r="AT1226" t="s">
        <v>522</v>
      </c>
      <c r="AU1226" t="s">
        <v>25</v>
      </c>
      <c r="AV1226" t="s">
        <v>512</v>
      </c>
      <c r="AW1226" t="s">
        <v>1310</v>
      </c>
      <c r="AX1226" t="s">
        <v>534</v>
      </c>
      <c r="AY1226" t="s">
        <v>28</v>
      </c>
      <c r="AZ1226"/>
      <c r="BA1226" t="s">
        <v>42</v>
      </c>
      <c r="BB1226" s="4">
        <v>43929</v>
      </c>
      <c r="BC1226" t="s">
        <v>2562</v>
      </c>
      <c r="BD1226" t="s">
        <v>29</v>
      </c>
      <c r="BF1226" t="s">
        <v>28</v>
      </c>
      <c r="BG1226" t="s">
        <v>534</v>
      </c>
      <c r="BH1226" t="s">
        <v>28</v>
      </c>
      <c r="BI1226" s="3">
        <v>43964</v>
      </c>
      <c r="BJ1226" t="s">
        <v>1818</v>
      </c>
      <c r="BK1226" s="30" t="s">
        <v>1293</v>
      </c>
      <c r="BL1226" s="3">
        <v>43964.638513518519</v>
      </c>
      <c r="BM1226" t="s">
        <v>31</v>
      </c>
      <c r="BN1226" t="s">
        <v>32</v>
      </c>
      <c r="BO1226" t="s">
        <v>1311</v>
      </c>
      <c r="BP1226" t="s">
        <v>1312</v>
      </c>
      <c r="BQ1226" t="s">
        <v>826</v>
      </c>
      <c r="BR1226" t="s">
        <v>28</v>
      </c>
      <c r="BS1226" t="s">
        <v>28</v>
      </c>
      <c r="BT1226" t="s">
        <v>209</v>
      </c>
      <c r="BU1226" s="3">
        <v>43713.370949074073</v>
      </c>
      <c r="BV1226" t="s">
        <v>803</v>
      </c>
      <c r="BW1226" s="3">
        <v>43964.648442708334</v>
      </c>
      <c r="BX1226" t="s">
        <v>1313</v>
      </c>
      <c r="CG1226"/>
      <c r="CH1226"/>
      <c r="CI1226"/>
      <c r="CY1226"/>
      <c r="DA1226"/>
      <c r="DF1226"/>
    </row>
    <row r="1227" spans="1:110" x14ac:dyDescent="0.25">
      <c r="A1227" s="1">
        <f>IF(Veg_Table[[#This Row],[VP_STATUS]]="Hold",0,IF(OR(AND(Veg_Table[[#This Row],[PRESCRIP]]="NW_No Work",Veg_Table[[#This Row],[VP_STATUS]]&lt;&gt;"No Work Required Under EVM"),AND(Veg_Table[[#This Row],[VP_STATUS]]="No Work Required Under EVM",Veg_Table[[#This Row],[PRESCRIP]]&lt;&gt;"NW_No Work")),1,0))</f>
        <v>0</v>
      </c>
      <c r="B1227" s="1">
        <f>IF(Veg_Table[[#This Row],[SPECIES]]="",1,0)</f>
        <v>0</v>
      </c>
      <c r="C1227" s="1">
        <f>IF(Veg_Table[[#This Row],[DIAMETER]]="",1,0)</f>
        <v>0</v>
      </c>
      <c r="D1227" s="1">
        <f>IF(Veg_Table[[#This Row],[HEIGHT]]="",1,0)</f>
        <v>0</v>
      </c>
      <c r="E122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27" s="1">
        <f>IF(AND(Veg_Table[[#This Row],[TAT_RESULT]]="ABATE",Veg_Table[[#This Row],[PRESCRIP]]="NW_No Work"),1,0)</f>
        <v>0</v>
      </c>
      <c r="G1227" s="1">
        <f>IF(OR(Veg_Table[[#This Row],[Prescription R-Scale]]="NA",Veg_Table[[#This Row],[Diameter R-Scale]]="NA"),0,IF(Veg_Table[[#This Row],[Diameter R-Scale]]&lt;&gt;Veg_Table[[#This Row],[Prescription R-Scale]],1,0))</f>
        <v>0</v>
      </c>
      <c r="H1227" s="1">
        <f>IF(OR(AND(Veg_Table[[#This Row],[PRESCRIP]]="BC_Br Rmv", Veg_Table[[#This Row],[WOOD_MAN]]&lt;&gt;"Not Needed"),AND(Veg_Table[[#This Row],[PRESCRIP]]="BCS_Br Rmv+Trt", Veg_Table[[#This Row],[WOOD_MAN]]&lt;&gt;"Not Needed")),1,0)</f>
        <v>0</v>
      </c>
      <c r="I1227" s="1">
        <f ca="1">IF(AND(Veg_Table[[#This Row],[Prescription_Changed]]="Yes",Veg_Table[[#This Row],[TAT_RESULT]]=""),1,0)</f>
        <v>0</v>
      </c>
      <c r="J1227" s="1">
        <f ca="1">SUM(Veg_Table[[#This Row],[Prescription and Status do not match]:[Prescription_Edited_And_TAT_Is_Blank]])</f>
        <v>0</v>
      </c>
      <c r="K1227" s="1">
        <f ca="1">IF(Veg_Table[[#This Row],[Sum of Errors]]&gt;0,1,0)</f>
        <v>0</v>
      </c>
      <c r="L1227" s="1">
        <f>1</f>
        <v>1</v>
      </c>
      <c r="M122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227" s="1">
        <f>IF(OR(MID(Veg_Table[[#This Row],[PRESCRIP]],2,1)="1",MID(Veg_Table[[#This Row],[PRESCRIP]],2,1)="2",MID(Veg_Table[[#This Row],[PRESCRIP]],2,1)="3",MID(Veg_Table[[#This Row],[PRESCRIP]],2,1)="4"),_xlfn.NUMBERVALUE(MID(Veg_Table[[#This Row],[PRESCRIP]],2,1)),"NA")</f>
        <v>3</v>
      </c>
      <c r="O1227" s="1">
        <f>WEEKNUM(Veg_Table[[#This Row],[EVM_LAST_EDITED_Day]],2)</f>
        <v>20</v>
      </c>
      <c r="P1227" s="25">
        <f>IFERROR(DATE(YEAR(Veg_Table[[#This Row],[EVM_LAST_EDITED2]]),MONTH(Veg_Table[[#This Row],[EVM_LAST_EDITED2]]),DAY(Veg_Table[[#This Row],[EVM_LAST_EDITED2]])),DATE(2019,1,1))</f>
        <v>43964</v>
      </c>
      <c r="Q1227" s="3">
        <f>VALUE(SUBSTITUTE(Veg_Table[[#This Row],[EVM_LAST_EDITED]],",",""))</f>
        <v>43964.643352118102</v>
      </c>
      <c r="R1227" s="1" t="str">
        <f>_xlfn.IFNA(IF(Veg_Table[[#This Row],[EVM_LAST_EDITOR]]="","zBlank EVM Last Editor",VLOOKUP(Veg_Table[[#This Row],[EVM_LAST_EDITOR]],Roster_Table[#All],4,FALSE)),"zAWRR Not in Roster")</f>
        <v>zAWRR Not in Roster</v>
      </c>
      <c r="S1227" s="1" t="str">
        <f>_xlfn.IFNA(IF(Veg_Table[[#This Row],[EVM_LAST_EDITOR]]="","zBlank EVM Last Editor",VLOOKUP(Veg_Table[[#This Row],[EVM_LAST_EDITOR]],Roster_Table[#All],16,FALSE)),"zCompany_AWRR not in Roster")</f>
        <v>zCompany_AWRR not in Roster</v>
      </c>
      <c r="T1227" s="2">
        <f>IFERROR(DATE(YEAR(Veg_Table[[#This Row],[Created2]]),MONTH(Veg_Table[[#This Row],[Created2]]),DAY(Veg_Table[[#This Row],[Created2]])),DATE(2019,1,1))</f>
        <v>43886</v>
      </c>
      <c r="U1227" s="3">
        <f>VALUE(SUBSTITUTE(Veg_Table[[#This Row],[Created]],",",""))</f>
        <v>43886.609386574099</v>
      </c>
      <c r="V1227" s="3" t="str">
        <f ca="1">IFERROR(_xlfn.IFNA(CELL("contents",INDIRECT(_xlfn.CONCAT("Veg_Table_Production_Data!",ADDRESS(MATCH(_xlfn.MAXIFS(#REF!,#REF!,"="&amp;Veg_Table[[#This Row],[AUTO_ID]],#REF!,"&lt;"&amp;Veg_Table[[#This Row],[EVM_LAST_EDITED_Day]]),#REF!,0),COLUMN(#REF!),4,1,)))),""),"")</f>
        <v/>
      </c>
      <c r="W1227" s="3" t="str">
        <f ca="1">IF(Veg_Table[[#This Row],[Previous_Prescription]]="","No",IF(Veg_Table[[#This Row],[Previous_Prescription]]=Veg_Table[[#This Row],[PRESCRIP]],"No","Yes"))</f>
        <v>No</v>
      </c>
      <c r="X1227" s="3" t="str">
        <f>IF(Veg_Table[[#This Row],[EVM_LAST_EDITED_Day]]=Veg_Table[[#This Row],[Created_Day]],"New","Old")</f>
        <v>Old</v>
      </c>
      <c r="Y1227" s="1">
        <f>IFERROR(IF(FIND("delete",LOWER(Veg_Table[[#This Row],[PI_COMMENTS]]))&gt;=1,1,0),0)</f>
        <v>0</v>
      </c>
      <c r="Z1227" s="1" t="str">
        <f>_xlfn.IFNA(IF(Veg_Table[[#This Row],[EVM_LAST_EDITOR]]="","Yes",VLOOKUP(Veg_Table[[#This Row],[EVM_LAST_EDITOR]],Roster_Table[#All],15,FALSE)),"Yes")</f>
        <v>Yes</v>
      </c>
      <c r="AA122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27" s="1" t="str">
        <f>_xlfn.IFNA(VLOOKUP(Veg_Table[[#This Row],[EVM_LAST_EDITOR]],Roster_Table[#All],3,FALSE),"zAWRR Not in Roster")</f>
        <v>zAWRR Not in Roster</v>
      </c>
      <c r="AC1227" s="1" t="str">
        <f>_xlfn.IFNA(VLOOKUP(Veg_Table[[#This Row],[EVM_LAST_EDITOR]],Roster_Table[#All],2,FALSE),"zAWRR Not in Roster")</f>
        <v>zAWRR Not in Roster</v>
      </c>
      <c r="AD1227" s="1" t="str">
        <f>IF(_xlfn.CONCAT(Veg_Table[[#This Row],[First_Name]]," ",Veg_Table[[#This Row],[Last_Name]])="zAWRR Not in Roster zAWRR Not in Roster","zAWRR Not in Roster",_xlfn.CONCAT(Veg_Table[[#This Row],[First_Name]]," ",Veg_Table[[#This Row],[Last_Name]]))</f>
        <v>zAWRR Not in Roster</v>
      </c>
      <c r="AE1227">
        <v>1781112</v>
      </c>
      <c r="AF1227" t="s">
        <v>2564</v>
      </c>
      <c r="AG1227" t="s">
        <v>30</v>
      </c>
      <c r="AH1227" t="s">
        <v>662</v>
      </c>
      <c r="AI1227" t="s">
        <v>1863</v>
      </c>
      <c r="AJ1227" t="s">
        <v>820</v>
      </c>
      <c r="AL1227" t="s">
        <v>37</v>
      </c>
      <c r="AM1227" t="s">
        <v>38</v>
      </c>
      <c r="AN1227" t="s">
        <v>25</v>
      </c>
      <c r="AO1227" t="s">
        <v>25</v>
      </c>
      <c r="AP1227">
        <v>25</v>
      </c>
      <c r="AQ1227">
        <v>125</v>
      </c>
      <c r="AR1227" t="s">
        <v>511</v>
      </c>
      <c r="AS1227" t="s">
        <v>51</v>
      </c>
      <c r="AT1227" t="s">
        <v>515</v>
      </c>
      <c r="AU1227" t="s">
        <v>25</v>
      </c>
      <c r="AV1227" t="s">
        <v>512</v>
      </c>
      <c r="AW1227" t="s">
        <v>2565</v>
      </c>
      <c r="AX1227" t="s">
        <v>534</v>
      </c>
      <c r="AZ1227">
        <v>5429746</v>
      </c>
      <c r="BA1227" t="s">
        <v>51</v>
      </c>
      <c r="BB1227" s="4">
        <v>43937.702490162039</v>
      </c>
      <c r="BC1227" t="s">
        <v>2689</v>
      </c>
      <c r="BD1227" t="s">
        <v>29</v>
      </c>
      <c r="BG1227" t="s">
        <v>534</v>
      </c>
      <c r="BI1227" s="3">
        <v>43964.643292696761</v>
      </c>
      <c r="BJ1227" t="s">
        <v>3736</v>
      </c>
      <c r="BK1227" s="30" t="s">
        <v>5008</v>
      </c>
      <c r="BL1227" s="3">
        <v>43964.643352118059</v>
      </c>
      <c r="BM1227" t="s">
        <v>31</v>
      </c>
      <c r="BN1227" t="s">
        <v>32</v>
      </c>
      <c r="BO1227" t="s">
        <v>1862</v>
      </c>
      <c r="BP1227" t="s">
        <v>841</v>
      </c>
      <c r="BQ1227" t="s">
        <v>826</v>
      </c>
      <c r="BR1227" t="s">
        <v>28</v>
      </c>
      <c r="BS1227" t="s">
        <v>28</v>
      </c>
      <c r="BT1227" t="s">
        <v>472</v>
      </c>
      <c r="BU1227" s="3">
        <v>43886.609386574077</v>
      </c>
      <c r="BV1227" t="s">
        <v>803</v>
      </c>
      <c r="BW1227" s="3">
        <v>43964.648442708334</v>
      </c>
      <c r="BX1227" t="s">
        <v>2566</v>
      </c>
      <c r="CG1227"/>
      <c r="CH1227"/>
      <c r="CI1227"/>
      <c r="CY1227"/>
      <c r="DA1227"/>
      <c r="DF1227"/>
    </row>
    <row r="1228" spans="1:110" x14ac:dyDescent="0.25">
      <c r="A1228" s="1">
        <f>IF(Veg_Table[[#This Row],[VP_STATUS]]="Hold",0,IF(OR(AND(Veg_Table[[#This Row],[PRESCRIP]]="NW_No Work",Veg_Table[[#This Row],[VP_STATUS]]&lt;&gt;"No Work Required Under EVM"),AND(Veg_Table[[#This Row],[VP_STATUS]]="No Work Required Under EVM",Veg_Table[[#This Row],[PRESCRIP]]&lt;&gt;"NW_No Work")),1,0))</f>
        <v>0</v>
      </c>
      <c r="B1228" s="1">
        <f>IF(Veg_Table[[#This Row],[SPECIES]]="",1,0)</f>
        <v>0</v>
      </c>
      <c r="C1228" s="1">
        <f>IF(Veg_Table[[#This Row],[DIAMETER]]="",1,0)</f>
        <v>0</v>
      </c>
      <c r="D1228" s="1">
        <f>IF(Veg_Table[[#This Row],[HEIGHT]]="",1,0)</f>
        <v>0</v>
      </c>
      <c r="E122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28" s="1">
        <f>IF(AND(Veg_Table[[#This Row],[TAT_RESULT]]="ABATE",Veg_Table[[#This Row],[PRESCRIP]]="NW_No Work"),1,0)</f>
        <v>0</v>
      </c>
      <c r="G1228" s="1">
        <f>IF(OR(Veg_Table[[#This Row],[Prescription R-Scale]]="NA",Veg_Table[[#This Row],[Diameter R-Scale]]="NA"),0,IF(Veg_Table[[#This Row],[Diameter R-Scale]]&lt;&gt;Veg_Table[[#This Row],[Prescription R-Scale]],1,0))</f>
        <v>0</v>
      </c>
      <c r="H1228" s="1">
        <f>IF(OR(AND(Veg_Table[[#This Row],[PRESCRIP]]="BC_Br Rmv", Veg_Table[[#This Row],[WOOD_MAN]]&lt;&gt;"Not Needed"),AND(Veg_Table[[#This Row],[PRESCRIP]]="BCS_Br Rmv+Trt", Veg_Table[[#This Row],[WOOD_MAN]]&lt;&gt;"Not Needed")),1,0)</f>
        <v>0</v>
      </c>
      <c r="I1228" s="1">
        <f ca="1">IF(AND(Veg_Table[[#This Row],[Prescription_Changed]]="Yes",Veg_Table[[#This Row],[TAT_RESULT]]=""),1,0)</f>
        <v>0</v>
      </c>
      <c r="J1228" s="1">
        <f ca="1">SUM(Veg_Table[[#This Row],[Prescription and Status do not match]:[Prescription_Edited_And_TAT_Is_Blank]])</f>
        <v>0</v>
      </c>
      <c r="K1228" s="1">
        <f ca="1">IF(Veg_Table[[#This Row],[Sum of Errors]]&gt;0,1,0)</f>
        <v>0</v>
      </c>
      <c r="L1228" s="1">
        <f>1</f>
        <v>1</v>
      </c>
      <c r="M1228"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228" s="1" t="str">
        <f>IF(OR(MID(Veg_Table[[#This Row],[PRESCRIP]],2,1)="1",MID(Veg_Table[[#This Row],[PRESCRIP]],2,1)="2",MID(Veg_Table[[#This Row],[PRESCRIP]],2,1)="3",MID(Veg_Table[[#This Row],[PRESCRIP]],2,1)="4"),_xlfn.NUMBERVALUE(MID(Veg_Table[[#This Row],[PRESCRIP]],2,1)),"NA")</f>
        <v>NA</v>
      </c>
      <c r="O1228" s="1">
        <f>WEEKNUM(Veg_Table[[#This Row],[EVM_LAST_EDITED_Day]],2)</f>
        <v>20</v>
      </c>
      <c r="P1228" s="25">
        <f>IFERROR(DATE(YEAR(Veg_Table[[#This Row],[EVM_LAST_EDITED2]]),MONTH(Veg_Table[[#This Row],[EVM_LAST_EDITED2]]),DAY(Veg_Table[[#This Row],[EVM_LAST_EDITED2]])),DATE(2019,1,1))</f>
        <v>43964</v>
      </c>
      <c r="Q1228" s="3">
        <f>VALUE(SUBSTITUTE(Veg_Table[[#This Row],[EVM_LAST_EDITED]],",",""))</f>
        <v>43964.644548611097</v>
      </c>
      <c r="R1228" s="1" t="str">
        <f>_xlfn.IFNA(IF(Veg_Table[[#This Row],[EVM_LAST_EDITOR]]="","zBlank EVM Last Editor",VLOOKUP(Veg_Table[[#This Row],[EVM_LAST_EDITOR]],Roster_Table[#All],4,FALSE)),"zAWRR Not in Roster")</f>
        <v>MGE</v>
      </c>
      <c r="S1228" s="1" t="str">
        <f>_xlfn.IFNA(IF(Veg_Table[[#This Row],[EVM_LAST_EDITOR]]="","zBlank EVM Last Editor",VLOOKUP(Veg_Table[[#This Row],[EVM_LAST_EDITOR]],Roster_Table[#All],16,FALSE)),"zCompany_AWRR not in Roster")</f>
        <v>MGE_Mountain G Enterprises</v>
      </c>
      <c r="T1228" s="2">
        <f>IFERROR(DATE(YEAR(Veg_Table[[#This Row],[Created2]]),MONTH(Veg_Table[[#This Row],[Created2]]),DAY(Veg_Table[[#This Row],[Created2]])),DATE(2019,1,1))</f>
        <v>43964</v>
      </c>
      <c r="U1228" s="3">
        <f>VALUE(SUBSTITUTE(Veg_Table[[#This Row],[Created]],",",""))</f>
        <v>43964.644548611097</v>
      </c>
      <c r="V1228" s="3" t="str">
        <f ca="1">IFERROR(_xlfn.IFNA(CELL("contents",INDIRECT(_xlfn.CONCAT("Veg_Table_Production_Data!",ADDRESS(MATCH(_xlfn.MAXIFS(#REF!,#REF!,"="&amp;Veg_Table[[#This Row],[AUTO_ID]],#REF!,"&lt;"&amp;Veg_Table[[#This Row],[EVM_LAST_EDITED_Day]]),#REF!,0),COLUMN(#REF!),4,1,)))),""),"")</f>
        <v/>
      </c>
      <c r="W1228" s="3" t="str">
        <f ca="1">IF(Veg_Table[[#This Row],[Previous_Prescription]]="","No",IF(Veg_Table[[#This Row],[Previous_Prescription]]=Veg_Table[[#This Row],[PRESCRIP]],"No","Yes"))</f>
        <v>No</v>
      </c>
      <c r="X1228" s="3" t="str">
        <f>IF(Veg_Table[[#This Row],[EVM_LAST_EDITED_Day]]=Veg_Table[[#This Row],[Created_Day]],"New","Old")</f>
        <v>New</v>
      </c>
      <c r="Y1228" s="1">
        <f>IFERROR(IF(FIND("delete",LOWER(Veg_Table[[#This Row],[PI_COMMENTS]]))&gt;=1,1,0),0)</f>
        <v>0</v>
      </c>
      <c r="Z1228" s="1" t="str">
        <f>_xlfn.IFNA(IF(Veg_Table[[#This Row],[EVM_LAST_EDITOR]]="","Yes",VLOOKUP(Veg_Table[[#This Row],[EVM_LAST_EDITOR]],Roster_Table[#All],15,FALSE)),"Yes")</f>
        <v>Yes</v>
      </c>
      <c r="AA122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28" s="1" t="str">
        <f>_xlfn.IFNA(VLOOKUP(Veg_Table[[#This Row],[EVM_LAST_EDITOR]],Roster_Table[#All],3,FALSE),"zAWRR Not in Roster")</f>
        <v>Andrew</v>
      </c>
      <c r="AC1228" s="1" t="str">
        <f>_xlfn.IFNA(VLOOKUP(Veg_Table[[#This Row],[EVM_LAST_EDITOR]],Roster_Table[#All],2,FALSE),"zAWRR Not in Roster")</f>
        <v>Withers</v>
      </c>
      <c r="AD1228" s="1" t="str">
        <f>IF(_xlfn.CONCAT(Veg_Table[[#This Row],[First_Name]]," ",Veg_Table[[#This Row],[Last_Name]])="zAWRR Not in Roster zAWRR Not in Roster","zAWRR Not in Roster",_xlfn.CONCAT(Veg_Table[[#This Row],[First_Name]]," ",Veg_Table[[#This Row],[Last_Name]]))</f>
        <v>Andrew Withers</v>
      </c>
      <c r="AE1228">
        <v>3228771</v>
      </c>
      <c r="AF1228" t="s">
        <v>7254</v>
      </c>
      <c r="AG1228" t="s">
        <v>93</v>
      </c>
      <c r="AH1228" t="s">
        <v>5390</v>
      </c>
      <c r="AI1228" t="s">
        <v>5391</v>
      </c>
      <c r="AJ1228" t="s">
        <v>21</v>
      </c>
      <c r="AL1228" t="s">
        <v>22</v>
      </c>
      <c r="AM1228" t="s">
        <v>1967</v>
      </c>
      <c r="AN1228" t="s">
        <v>25</v>
      </c>
      <c r="AO1228" t="s">
        <v>25</v>
      </c>
      <c r="AP1228">
        <v>12</v>
      </c>
      <c r="AQ1228">
        <v>65</v>
      </c>
      <c r="AR1228" t="s">
        <v>511</v>
      </c>
      <c r="AS1228" t="s">
        <v>24</v>
      </c>
      <c r="AT1228" t="s">
        <v>26</v>
      </c>
      <c r="AV1228" t="s">
        <v>512</v>
      </c>
      <c r="AW1228" t="s">
        <v>7255</v>
      </c>
      <c r="AZ1228"/>
      <c r="BB1228" s="4"/>
      <c r="BD1228" t="s">
        <v>29</v>
      </c>
      <c r="BE1228" t="s">
        <v>25</v>
      </c>
      <c r="BF1228" t="s">
        <v>513</v>
      </c>
      <c r="BI1228" s="3"/>
      <c r="BJ1228" t="s">
        <v>52</v>
      </c>
      <c r="BK1228" s="30" t="s">
        <v>176</v>
      </c>
      <c r="BL1228" s="3">
        <v>43964.644548611112</v>
      </c>
      <c r="BM1228" t="s">
        <v>31</v>
      </c>
      <c r="BN1228" t="s">
        <v>32</v>
      </c>
      <c r="BP1228" t="s">
        <v>5393</v>
      </c>
      <c r="BQ1228" t="s">
        <v>1025</v>
      </c>
      <c r="BR1228" t="s">
        <v>28</v>
      </c>
      <c r="BS1228" t="s">
        <v>28</v>
      </c>
      <c r="BT1228" t="s">
        <v>176</v>
      </c>
      <c r="BU1228" s="3">
        <v>43964.644548611112</v>
      </c>
      <c r="BV1228" t="s">
        <v>803</v>
      </c>
      <c r="BW1228" s="3">
        <v>43965.597601655092</v>
      </c>
      <c r="BX1228" t="s">
        <v>7256</v>
      </c>
      <c r="CG1228"/>
      <c r="CH1228"/>
      <c r="CI1228"/>
      <c r="CY1228"/>
      <c r="DA1228"/>
      <c r="DF1228"/>
    </row>
    <row r="1229" spans="1:110" x14ac:dyDescent="0.25">
      <c r="A1229" s="1">
        <f>IF(Veg_Table[[#This Row],[VP_STATUS]]="Hold",0,IF(OR(AND(Veg_Table[[#This Row],[PRESCRIP]]="NW_No Work",Veg_Table[[#This Row],[VP_STATUS]]&lt;&gt;"No Work Required Under EVM"),AND(Veg_Table[[#This Row],[VP_STATUS]]="No Work Required Under EVM",Veg_Table[[#This Row],[PRESCRIP]]&lt;&gt;"NW_No Work")),1,0))</f>
        <v>0</v>
      </c>
      <c r="B1229" s="1">
        <f>IF(Veg_Table[[#This Row],[SPECIES]]="",1,0)</f>
        <v>0</v>
      </c>
      <c r="C1229" s="1">
        <f>IF(Veg_Table[[#This Row],[DIAMETER]]="",1,0)</f>
        <v>0</v>
      </c>
      <c r="D1229" s="1">
        <f>IF(Veg_Table[[#This Row],[HEIGHT]]="",1,0)</f>
        <v>0</v>
      </c>
      <c r="E122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29" s="1">
        <f>IF(AND(Veg_Table[[#This Row],[TAT_RESULT]]="ABATE",Veg_Table[[#This Row],[PRESCRIP]]="NW_No Work"),1,0)</f>
        <v>0</v>
      </c>
      <c r="G1229" s="1">
        <f>IF(OR(Veg_Table[[#This Row],[Prescription R-Scale]]="NA",Veg_Table[[#This Row],[Diameter R-Scale]]="NA"),0,IF(Veg_Table[[#This Row],[Diameter R-Scale]]&lt;&gt;Veg_Table[[#This Row],[Prescription R-Scale]],1,0))</f>
        <v>0</v>
      </c>
      <c r="H1229" s="1">
        <f>IF(OR(AND(Veg_Table[[#This Row],[PRESCRIP]]="BC_Br Rmv", Veg_Table[[#This Row],[WOOD_MAN]]&lt;&gt;"Not Needed"),AND(Veg_Table[[#This Row],[PRESCRIP]]="BCS_Br Rmv+Trt", Veg_Table[[#This Row],[WOOD_MAN]]&lt;&gt;"Not Needed")),1,0)</f>
        <v>0</v>
      </c>
      <c r="I1229" s="1">
        <f ca="1">IF(AND(Veg_Table[[#This Row],[Prescription_Changed]]="Yes",Veg_Table[[#This Row],[TAT_RESULT]]=""),1,0)</f>
        <v>0</v>
      </c>
      <c r="J1229" s="1">
        <f ca="1">SUM(Veg_Table[[#This Row],[Prescription and Status do not match]:[Prescription_Edited_And_TAT_Is_Blank]])</f>
        <v>0</v>
      </c>
      <c r="K1229" s="1">
        <f ca="1">IF(Veg_Table[[#This Row],[Sum of Errors]]&gt;0,1,0)</f>
        <v>0</v>
      </c>
      <c r="L1229" s="1">
        <f>1</f>
        <v>1</v>
      </c>
      <c r="M122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229" s="1">
        <f>IF(OR(MID(Veg_Table[[#This Row],[PRESCRIP]],2,1)="1",MID(Veg_Table[[#This Row],[PRESCRIP]],2,1)="2",MID(Veg_Table[[#This Row],[PRESCRIP]],2,1)="3",MID(Veg_Table[[#This Row],[PRESCRIP]],2,1)="4"),_xlfn.NUMBERVALUE(MID(Veg_Table[[#This Row],[PRESCRIP]],2,1)),"NA")</f>
        <v>3</v>
      </c>
      <c r="O1229" s="1">
        <f>WEEKNUM(Veg_Table[[#This Row],[EVM_LAST_EDITED_Day]],2)</f>
        <v>20</v>
      </c>
      <c r="P1229" s="25">
        <f>IFERROR(DATE(YEAR(Veg_Table[[#This Row],[EVM_LAST_EDITED2]]),MONTH(Veg_Table[[#This Row],[EVM_LAST_EDITED2]]),DAY(Veg_Table[[#This Row],[EVM_LAST_EDITED2]])),DATE(2019,1,1))</f>
        <v>43964</v>
      </c>
      <c r="Q1229" s="3">
        <f>VALUE(SUBSTITUTE(Veg_Table[[#This Row],[EVM_LAST_EDITED]],",",""))</f>
        <v>43964.644913414399</v>
      </c>
      <c r="R1229" s="1" t="str">
        <f>_xlfn.IFNA(IF(Veg_Table[[#This Row],[EVM_LAST_EDITOR]]="","zBlank EVM Last Editor",VLOOKUP(Veg_Table[[#This Row],[EVM_LAST_EDITOR]],Roster_Table[#All],4,FALSE)),"zAWRR Not in Roster")</f>
        <v>zAWRR Not in Roster</v>
      </c>
      <c r="S1229" s="1" t="str">
        <f>_xlfn.IFNA(IF(Veg_Table[[#This Row],[EVM_LAST_EDITOR]]="","zBlank EVM Last Editor",VLOOKUP(Veg_Table[[#This Row],[EVM_LAST_EDITOR]],Roster_Table[#All],16,FALSE)),"zCompany_AWRR not in Roster")</f>
        <v>zCompany_AWRR not in Roster</v>
      </c>
      <c r="T1229" s="2">
        <f>IFERROR(DATE(YEAR(Veg_Table[[#This Row],[Created2]]),MONTH(Veg_Table[[#This Row],[Created2]]),DAY(Veg_Table[[#This Row],[Created2]])),DATE(2019,1,1))</f>
        <v>43889</v>
      </c>
      <c r="U1229" s="3">
        <f>VALUE(SUBSTITUTE(Veg_Table[[#This Row],[Created]],",",""))</f>
        <v>43889.565601851798</v>
      </c>
      <c r="V1229" s="3" t="str">
        <f ca="1">IFERROR(_xlfn.IFNA(CELL("contents",INDIRECT(_xlfn.CONCAT("Veg_Table_Production_Data!",ADDRESS(MATCH(_xlfn.MAXIFS(#REF!,#REF!,"="&amp;Veg_Table[[#This Row],[AUTO_ID]],#REF!,"&lt;"&amp;Veg_Table[[#This Row],[EVM_LAST_EDITED_Day]]),#REF!,0),COLUMN(#REF!),4,1,)))),""),"")</f>
        <v/>
      </c>
      <c r="W1229" s="3" t="str">
        <f ca="1">IF(Veg_Table[[#This Row],[Previous_Prescription]]="","No",IF(Veg_Table[[#This Row],[Previous_Prescription]]=Veg_Table[[#This Row],[PRESCRIP]],"No","Yes"))</f>
        <v>No</v>
      </c>
      <c r="X1229" s="3" t="str">
        <f>IF(Veg_Table[[#This Row],[EVM_LAST_EDITED_Day]]=Veg_Table[[#This Row],[Created_Day]],"New","Old")</f>
        <v>Old</v>
      </c>
      <c r="Y1229" s="1">
        <f>IFERROR(IF(FIND("delete",LOWER(Veg_Table[[#This Row],[PI_COMMENTS]]))&gt;=1,1,0),0)</f>
        <v>0</v>
      </c>
      <c r="Z1229" s="1" t="str">
        <f>_xlfn.IFNA(IF(Veg_Table[[#This Row],[EVM_LAST_EDITOR]]="","Yes",VLOOKUP(Veg_Table[[#This Row],[EVM_LAST_EDITOR]],Roster_Table[#All],15,FALSE)),"Yes")</f>
        <v>Yes</v>
      </c>
      <c r="AA122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29" s="1" t="str">
        <f>_xlfn.IFNA(VLOOKUP(Veg_Table[[#This Row],[EVM_LAST_EDITOR]],Roster_Table[#All],3,FALSE),"zAWRR Not in Roster")</f>
        <v>zAWRR Not in Roster</v>
      </c>
      <c r="AC1229" s="1" t="str">
        <f>_xlfn.IFNA(VLOOKUP(Veg_Table[[#This Row],[EVM_LAST_EDITOR]],Roster_Table[#All],2,FALSE),"zAWRR Not in Roster")</f>
        <v>zAWRR Not in Roster</v>
      </c>
      <c r="AD1229" s="1" t="str">
        <f>IF(_xlfn.CONCAT(Veg_Table[[#This Row],[First_Name]]," ",Veg_Table[[#This Row],[Last_Name]])="zAWRR Not in Roster zAWRR Not in Roster","zAWRR Not in Roster",_xlfn.CONCAT(Veg_Table[[#This Row],[First_Name]]," ",Veg_Table[[#This Row],[Last_Name]]))</f>
        <v>zAWRR Not in Roster</v>
      </c>
      <c r="AE1229">
        <v>1782171</v>
      </c>
      <c r="AF1229" t="s">
        <v>2600</v>
      </c>
      <c r="AG1229" t="s">
        <v>30</v>
      </c>
      <c r="AH1229" t="s">
        <v>662</v>
      </c>
      <c r="AI1229" t="s">
        <v>2260</v>
      </c>
      <c r="AJ1229" t="s">
        <v>820</v>
      </c>
      <c r="AL1229" t="s">
        <v>37</v>
      </c>
      <c r="AM1229" t="s">
        <v>38</v>
      </c>
      <c r="AN1229" t="s">
        <v>25</v>
      </c>
      <c r="AO1229" t="s">
        <v>25</v>
      </c>
      <c r="AP1229">
        <v>28</v>
      </c>
      <c r="AQ1229">
        <v>111</v>
      </c>
      <c r="AR1229" t="s">
        <v>514</v>
      </c>
      <c r="AS1229" t="s">
        <v>51</v>
      </c>
      <c r="AT1229" t="s">
        <v>515</v>
      </c>
      <c r="AU1229" t="s">
        <v>25</v>
      </c>
      <c r="AV1229" t="s">
        <v>519</v>
      </c>
      <c r="AW1229" t="s">
        <v>2601</v>
      </c>
      <c r="AX1229" t="s">
        <v>534</v>
      </c>
      <c r="AZ1229">
        <v>208</v>
      </c>
      <c r="BA1229" t="s">
        <v>51</v>
      </c>
      <c r="BB1229" s="4">
        <v>43955.637821944445</v>
      </c>
      <c r="BC1229" t="s">
        <v>2910</v>
      </c>
      <c r="BD1229" t="s">
        <v>29</v>
      </c>
      <c r="BG1229" t="s">
        <v>534</v>
      </c>
      <c r="BI1229" s="3">
        <v>43964.644862256944</v>
      </c>
      <c r="BJ1229" t="s">
        <v>5009</v>
      </c>
      <c r="BK1229" s="30" t="s">
        <v>5008</v>
      </c>
      <c r="BL1229" s="3">
        <v>43964.644913414355</v>
      </c>
      <c r="BM1229" t="s">
        <v>31</v>
      </c>
      <c r="BN1229" t="s">
        <v>32</v>
      </c>
      <c r="BO1229" t="s">
        <v>1862</v>
      </c>
      <c r="BP1229" t="s">
        <v>841</v>
      </c>
      <c r="BQ1229" t="s">
        <v>826</v>
      </c>
      <c r="BR1229" t="s">
        <v>28</v>
      </c>
      <c r="BS1229" t="s">
        <v>28</v>
      </c>
      <c r="BT1229" t="s">
        <v>467</v>
      </c>
      <c r="BU1229" s="3">
        <v>43889.565601851849</v>
      </c>
      <c r="BV1229" t="s">
        <v>803</v>
      </c>
      <c r="BW1229" s="3">
        <v>43964.648454409726</v>
      </c>
      <c r="BX1229" t="s">
        <v>2602</v>
      </c>
      <c r="CG1229"/>
      <c r="CH1229"/>
      <c r="CI1229"/>
      <c r="CY1229"/>
      <c r="DA1229"/>
      <c r="DF1229"/>
    </row>
    <row r="1230" spans="1:110" x14ac:dyDescent="0.25">
      <c r="A1230" s="1">
        <f>IF(Veg_Table[[#This Row],[VP_STATUS]]="Hold",0,IF(OR(AND(Veg_Table[[#This Row],[PRESCRIP]]="NW_No Work",Veg_Table[[#This Row],[VP_STATUS]]&lt;&gt;"No Work Required Under EVM"),AND(Veg_Table[[#This Row],[VP_STATUS]]="No Work Required Under EVM",Veg_Table[[#This Row],[PRESCRIP]]&lt;&gt;"NW_No Work")),1,0))</f>
        <v>0</v>
      </c>
      <c r="B1230" s="1">
        <f>IF(Veg_Table[[#This Row],[SPECIES]]="",1,0)</f>
        <v>0</v>
      </c>
      <c r="C1230" s="1">
        <f>IF(Veg_Table[[#This Row],[DIAMETER]]="",1,0)</f>
        <v>0</v>
      </c>
      <c r="D1230" s="1">
        <f>IF(Veg_Table[[#This Row],[HEIGHT]]="",1,0)</f>
        <v>0</v>
      </c>
      <c r="E123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30" s="1">
        <f>IF(AND(Veg_Table[[#This Row],[TAT_RESULT]]="ABATE",Veg_Table[[#This Row],[PRESCRIP]]="NW_No Work"),1,0)</f>
        <v>0</v>
      </c>
      <c r="G1230" s="1">
        <f>IF(OR(Veg_Table[[#This Row],[Prescription R-Scale]]="NA",Veg_Table[[#This Row],[Diameter R-Scale]]="NA"),0,IF(Veg_Table[[#This Row],[Diameter R-Scale]]&lt;&gt;Veg_Table[[#This Row],[Prescription R-Scale]],1,0))</f>
        <v>0</v>
      </c>
      <c r="H1230" s="1">
        <f>IF(OR(AND(Veg_Table[[#This Row],[PRESCRIP]]="BC_Br Rmv", Veg_Table[[#This Row],[WOOD_MAN]]&lt;&gt;"Not Needed"),AND(Veg_Table[[#This Row],[PRESCRIP]]="BCS_Br Rmv+Trt", Veg_Table[[#This Row],[WOOD_MAN]]&lt;&gt;"Not Needed")),1,0)</f>
        <v>0</v>
      </c>
      <c r="I1230" s="1">
        <f ca="1">IF(AND(Veg_Table[[#This Row],[Prescription_Changed]]="Yes",Veg_Table[[#This Row],[TAT_RESULT]]=""),1,0)</f>
        <v>0</v>
      </c>
      <c r="J1230" s="1">
        <f ca="1">SUM(Veg_Table[[#This Row],[Prescription and Status do not match]:[Prescription_Edited_And_TAT_Is_Blank]])</f>
        <v>0</v>
      </c>
      <c r="K1230" s="1">
        <f ca="1">IF(Veg_Table[[#This Row],[Sum of Errors]]&gt;0,1,0)</f>
        <v>0</v>
      </c>
      <c r="L1230" s="1">
        <f>1</f>
        <v>1</v>
      </c>
      <c r="M1230"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230" s="1" t="str">
        <f>IF(OR(MID(Veg_Table[[#This Row],[PRESCRIP]],2,1)="1",MID(Veg_Table[[#This Row],[PRESCRIP]],2,1)="2",MID(Veg_Table[[#This Row],[PRESCRIP]],2,1)="3",MID(Veg_Table[[#This Row],[PRESCRIP]],2,1)="4"),_xlfn.NUMBERVALUE(MID(Veg_Table[[#This Row],[PRESCRIP]],2,1)),"NA")</f>
        <v>NA</v>
      </c>
      <c r="O1230" s="1">
        <f>WEEKNUM(Veg_Table[[#This Row],[EVM_LAST_EDITED_Day]],2)</f>
        <v>20</v>
      </c>
      <c r="P1230" s="25">
        <f>IFERROR(DATE(YEAR(Veg_Table[[#This Row],[EVM_LAST_EDITED2]]),MONTH(Veg_Table[[#This Row],[EVM_LAST_EDITED2]]),DAY(Veg_Table[[#This Row],[EVM_LAST_EDITED2]])),DATE(2019,1,1))</f>
        <v>43964</v>
      </c>
      <c r="Q1230" s="3">
        <f>VALUE(SUBSTITUTE(Veg_Table[[#This Row],[EVM_LAST_EDITED]],",",""))</f>
        <v>43964.645582557903</v>
      </c>
      <c r="R1230" s="1" t="str">
        <f>_xlfn.IFNA(IF(Veg_Table[[#This Row],[EVM_LAST_EDITOR]]="","zBlank EVM Last Editor",VLOOKUP(Veg_Table[[#This Row],[EVM_LAST_EDITOR]],Roster_Table[#All],4,FALSE)),"zAWRR Not in Roster")</f>
        <v>MGE</v>
      </c>
      <c r="S1230" s="1" t="str">
        <f>_xlfn.IFNA(IF(Veg_Table[[#This Row],[EVM_LAST_EDITOR]]="","zBlank EVM Last Editor",VLOOKUP(Veg_Table[[#This Row],[EVM_LAST_EDITOR]],Roster_Table[#All],16,FALSE)),"zCompany_AWRR not in Roster")</f>
        <v>MGE_Mountain G Enterprises</v>
      </c>
      <c r="T1230" s="2">
        <f>IFERROR(DATE(YEAR(Veg_Table[[#This Row],[Created2]]),MONTH(Veg_Table[[#This Row],[Created2]]),DAY(Veg_Table[[#This Row],[Created2]])),DATE(2019,1,1))</f>
        <v>43964</v>
      </c>
      <c r="U1230" s="3">
        <f>VALUE(SUBSTITUTE(Veg_Table[[#This Row],[Created]],",",""))</f>
        <v>43964.645582557903</v>
      </c>
      <c r="V1230" s="3" t="str">
        <f ca="1">IFERROR(_xlfn.IFNA(CELL("contents",INDIRECT(_xlfn.CONCAT("Veg_Table_Production_Data!",ADDRESS(MATCH(_xlfn.MAXIFS(#REF!,#REF!,"="&amp;Veg_Table[[#This Row],[AUTO_ID]],#REF!,"&lt;"&amp;Veg_Table[[#This Row],[EVM_LAST_EDITED_Day]]),#REF!,0),COLUMN(#REF!),4,1,)))),""),"")</f>
        <v/>
      </c>
      <c r="W1230" s="3" t="str">
        <f ca="1">IF(Veg_Table[[#This Row],[Previous_Prescription]]="","No",IF(Veg_Table[[#This Row],[Previous_Prescription]]=Veg_Table[[#This Row],[PRESCRIP]],"No","Yes"))</f>
        <v>No</v>
      </c>
      <c r="X1230" s="3" t="str">
        <f>IF(Veg_Table[[#This Row],[EVM_LAST_EDITED_Day]]=Veg_Table[[#This Row],[Created_Day]],"New","Old")</f>
        <v>New</v>
      </c>
      <c r="Y1230" s="1">
        <f>IFERROR(IF(FIND("delete",LOWER(Veg_Table[[#This Row],[PI_COMMENTS]]))&gt;=1,1,0),0)</f>
        <v>0</v>
      </c>
      <c r="Z1230" s="1" t="str">
        <f>_xlfn.IFNA(IF(Veg_Table[[#This Row],[EVM_LAST_EDITOR]]="","Yes",VLOOKUP(Veg_Table[[#This Row],[EVM_LAST_EDITOR]],Roster_Table[#All],15,FALSE)),"Yes")</f>
        <v>Yes</v>
      </c>
      <c r="AA123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30" s="1" t="str">
        <f>_xlfn.IFNA(VLOOKUP(Veg_Table[[#This Row],[EVM_LAST_EDITOR]],Roster_Table[#All],3,FALSE),"zAWRR Not in Roster")</f>
        <v>Aaron</v>
      </c>
      <c r="AC1230" s="1" t="str">
        <f>_xlfn.IFNA(VLOOKUP(Veg_Table[[#This Row],[EVM_LAST_EDITOR]],Roster_Table[#All],2,FALSE),"zAWRR Not in Roster")</f>
        <v>Hansen</v>
      </c>
      <c r="AD1230" s="1" t="str">
        <f>IF(_xlfn.CONCAT(Veg_Table[[#This Row],[First_Name]]," ",Veg_Table[[#This Row],[Last_Name]])="zAWRR Not in Roster zAWRR Not in Roster","zAWRR Not in Roster",_xlfn.CONCAT(Veg_Table[[#This Row],[First_Name]]," ",Veg_Table[[#This Row],[Last_Name]]))</f>
        <v>Aaron Hansen</v>
      </c>
      <c r="AE1230">
        <v>3226147</v>
      </c>
      <c r="AF1230" t="s">
        <v>5982</v>
      </c>
      <c r="AG1230" t="s">
        <v>93</v>
      </c>
      <c r="AH1230" t="s">
        <v>5320</v>
      </c>
      <c r="AI1230" t="s">
        <v>5959</v>
      </c>
      <c r="AJ1230" t="s">
        <v>21</v>
      </c>
      <c r="AL1230" t="s">
        <v>22</v>
      </c>
      <c r="AM1230" t="s">
        <v>38</v>
      </c>
      <c r="AN1230" t="s">
        <v>25</v>
      </c>
      <c r="AO1230" t="s">
        <v>25</v>
      </c>
      <c r="AP1230">
        <v>10</v>
      </c>
      <c r="AQ1230">
        <v>55</v>
      </c>
      <c r="AR1230" t="s">
        <v>511</v>
      </c>
      <c r="AS1230" t="s">
        <v>24</v>
      </c>
      <c r="AT1230" t="s">
        <v>26</v>
      </c>
      <c r="AV1230" t="s">
        <v>519</v>
      </c>
      <c r="AW1230" t="s">
        <v>5321</v>
      </c>
      <c r="AZ1230"/>
      <c r="BB1230" s="4"/>
      <c r="BD1230" t="s">
        <v>29</v>
      </c>
      <c r="BE1230" t="s">
        <v>25</v>
      </c>
      <c r="BF1230" t="s">
        <v>513</v>
      </c>
      <c r="BI1230" s="3"/>
      <c r="BJ1230" t="s">
        <v>27</v>
      </c>
      <c r="BK1230" s="30" t="s">
        <v>156</v>
      </c>
      <c r="BL1230" s="3">
        <v>43964.645582557867</v>
      </c>
      <c r="BM1230" t="s">
        <v>31</v>
      </c>
      <c r="BN1230" t="s">
        <v>32</v>
      </c>
      <c r="BP1230" t="s">
        <v>5452</v>
      </c>
      <c r="BQ1230" t="s">
        <v>1025</v>
      </c>
      <c r="BR1230" t="s">
        <v>28</v>
      </c>
      <c r="BS1230" t="s">
        <v>28</v>
      </c>
      <c r="BT1230" t="s">
        <v>156</v>
      </c>
      <c r="BU1230" s="3">
        <v>43964.645582557867</v>
      </c>
      <c r="BV1230" t="s">
        <v>803</v>
      </c>
      <c r="BW1230" s="3">
        <v>43964.682831342594</v>
      </c>
      <c r="BX1230" t="s">
        <v>5322</v>
      </c>
      <c r="CG1230"/>
      <c r="CH1230"/>
      <c r="CI1230"/>
      <c r="CY1230"/>
      <c r="DA1230"/>
      <c r="DF1230"/>
    </row>
    <row r="1231" spans="1:110" x14ac:dyDescent="0.25">
      <c r="A1231" s="1">
        <f>IF(Veg_Table[[#This Row],[VP_STATUS]]="Hold",0,IF(OR(AND(Veg_Table[[#This Row],[PRESCRIP]]="NW_No Work",Veg_Table[[#This Row],[VP_STATUS]]&lt;&gt;"No Work Required Under EVM"),AND(Veg_Table[[#This Row],[VP_STATUS]]="No Work Required Under EVM",Veg_Table[[#This Row],[PRESCRIP]]&lt;&gt;"NW_No Work")),1,0))</f>
        <v>0</v>
      </c>
      <c r="B1231" s="1">
        <f>IF(Veg_Table[[#This Row],[SPECIES]]="",1,0)</f>
        <v>0</v>
      </c>
      <c r="C1231" s="1">
        <f>IF(Veg_Table[[#This Row],[DIAMETER]]="",1,0)</f>
        <v>0</v>
      </c>
      <c r="D1231" s="1">
        <f>IF(Veg_Table[[#This Row],[HEIGHT]]="",1,0)</f>
        <v>0</v>
      </c>
      <c r="E123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31" s="1">
        <f>IF(AND(Veg_Table[[#This Row],[TAT_RESULT]]="ABATE",Veg_Table[[#This Row],[PRESCRIP]]="NW_No Work"),1,0)</f>
        <v>0</v>
      </c>
      <c r="G1231" s="1">
        <f>IF(OR(Veg_Table[[#This Row],[Prescription R-Scale]]="NA",Veg_Table[[#This Row],[Diameter R-Scale]]="NA"),0,IF(Veg_Table[[#This Row],[Diameter R-Scale]]&lt;&gt;Veg_Table[[#This Row],[Prescription R-Scale]],1,0))</f>
        <v>0</v>
      </c>
      <c r="H1231" s="1">
        <f>IF(OR(AND(Veg_Table[[#This Row],[PRESCRIP]]="BC_Br Rmv", Veg_Table[[#This Row],[WOOD_MAN]]&lt;&gt;"Not Needed"),AND(Veg_Table[[#This Row],[PRESCRIP]]="BCS_Br Rmv+Trt", Veg_Table[[#This Row],[WOOD_MAN]]&lt;&gt;"Not Needed")),1,0)</f>
        <v>0</v>
      </c>
      <c r="I1231" s="1">
        <f ca="1">IF(AND(Veg_Table[[#This Row],[Prescription_Changed]]="Yes",Veg_Table[[#This Row],[TAT_RESULT]]=""),1,0)</f>
        <v>0</v>
      </c>
      <c r="J1231" s="1">
        <f ca="1">SUM(Veg_Table[[#This Row],[Prescription and Status do not match]:[Prescription_Edited_And_TAT_Is_Blank]])</f>
        <v>0</v>
      </c>
      <c r="K1231" s="1">
        <f ca="1">IF(Veg_Table[[#This Row],[Sum of Errors]]&gt;0,1,0)</f>
        <v>0</v>
      </c>
      <c r="L1231" s="1">
        <f>1</f>
        <v>1</v>
      </c>
      <c r="M1231"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231" s="1" t="str">
        <f>IF(OR(MID(Veg_Table[[#This Row],[PRESCRIP]],2,1)="1",MID(Veg_Table[[#This Row],[PRESCRIP]],2,1)="2",MID(Veg_Table[[#This Row],[PRESCRIP]],2,1)="3",MID(Veg_Table[[#This Row],[PRESCRIP]],2,1)="4"),_xlfn.NUMBERVALUE(MID(Veg_Table[[#This Row],[PRESCRIP]],2,1)),"NA")</f>
        <v>NA</v>
      </c>
      <c r="O1231" s="1">
        <f>WEEKNUM(Veg_Table[[#This Row],[EVM_LAST_EDITED_Day]],2)</f>
        <v>20</v>
      </c>
      <c r="P1231" s="25">
        <f>IFERROR(DATE(YEAR(Veg_Table[[#This Row],[EVM_LAST_EDITED2]]),MONTH(Veg_Table[[#This Row],[EVM_LAST_EDITED2]]),DAY(Veg_Table[[#This Row],[EVM_LAST_EDITED2]])),DATE(2019,1,1))</f>
        <v>43964</v>
      </c>
      <c r="Q1231" s="3">
        <f>VALUE(SUBSTITUTE(Veg_Table[[#This Row],[EVM_LAST_EDITED]],",",""))</f>
        <v>43964.646709861103</v>
      </c>
      <c r="R1231" s="1" t="str">
        <f>_xlfn.IFNA(IF(Veg_Table[[#This Row],[EVM_LAST_EDITOR]]="","zBlank EVM Last Editor",VLOOKUP(Veg_Table[[#This Row],[EVM_LAST_EDITOR]],Roster_Table[#All],4,FALSE)),"zAWRR Not in Roster")</f>
        <v>MGE</v>
      </c>
      <c r="S1231" s="1" t="str">
        <f>_xlfn.IFNA(IF(Veg_Table[[#This Row],[EVM_LAST_EDITOR]]="","zBlank EVM Last Editor",VLOOKUP(Veg_Table[[#This Row],[EVM_LAST_EDITOR]],Roster_Table[#All],16,FALSE)),"zCompany_AWRR not in Roster")</f>
        <v>MGE_Mountain G Enterprises</v>
      </c>
      <c r="T1231" s="2">
        <f>IFERROR(DATE(YEAR(Veg_Table[[#This Row],[Created2]]),MONTH(Veg_Table[[#This Row],[Created2]]),DAY(Veg_Table[[#This Row],[Created2]])),DATE(2019,1,1))</f>
        <v>43964</v>
      </c>
      <c r="U1231" s="3">
        <f>VALUE(SUBSTITUTE(Veg_Table[[#This Row],[Created]],",",""))</f>
        <v>43964.646177754599</v>
      </c>
      <c r="V1231" s="3" t="str">
        <f ca="1">IFERROR(_xlfn.IFNA(CELL("contents",INDIRECT(_xlfn.CONCAT("Veg_Table_Production_Data!",ADDRESS(MATCH(_xlfn.MAXIFS(#REF!,#REF!,"="&amp;Veg_Table[[#This Row],[AUTO_ID]],#REF!,"&lt;"&amp;Veg_Table[[#This Row],[EVM_LAST_EDITED_Day]]),#REF!,0),COLUMN(#REF!),4,1,)))),""),"")</f>
        <v/>
      </c>
      <c r="W1231" s="3" t="str">
        <f ca="1">IF(Veg_Table[[#This Row],[Previous_Prescription]]="","No",IF(Veg_Table[[#This Row],[Previous_Prescription]]=Veg_Table[[#This Row],[PRESCRIP]],"No","Yes"))</f>
        <v>No</v>
      </c>
      <c r="X1231" s="3" t="str">
        <f>IF(Veg_Table[[#This Row],[EVM_LAST_EDITED_Day]]=Veg_Table[[#This Row],[Created_Day]],"New","Old")</f>
        <v>New</v>
      </c>
      <c r="Y1231" s="1">
        <f>IFERROR(IF(FIND("delete",LOWER(Veg_Table[[#This Row],[PI_COMMENTS]]))&gt;=1,1,0),0)</f>
        <v>1</v>
      </c>
      <c r="Z1231" s="1" t="str">
        <f>_xlfn.IFNA(IF(Veg_Table[[#This Row],[EVM_LAST_EDITOR]]="","Yes",VLOOKUP(Veg_Table[[#This Row],[EVM_LAST_EDITOR]],Roster_Table[#All],15,FALSE)),"Yes")</f>
        <v>Yes</v>
      </c>
      <c r="AA123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31" s="1" t="str">
        <f>_xlfn.IFNA(VLOOKUP(Veg_Table[[#This Row],[EVM_LAST_EDITOR]],Roster_Table[#All],3,FALSE),"zAWRR Not in Roster")</f>
        <v>Terry</v>
      </c>
      <c r="AC1231" s="1" t="str">
        <f>_xlfn.IFNA(VLOOKUP(Veg_Table[[#This Row],[EVM_LAST_EDITOR]],Roster_Table[#All],2,FALSE),"zAWRR Not in Roster")</f>
        <v>Maokhamphiou</v>
      </c>
      <c r="AD1231" s="1" t="str">
        <f>IF(_xlfn.CONCAT(Veg_Table[[#This Row],[First_Name]]," ",Veg_Table[[#This Row],[Last_Name]])="zAWRR Not in Roster zAWRR Not in Roster","zAWRR Not in Roster",_xlfn.CONCAT(Veg_Table[[#This Row],[First_Name]]," ",Veg_Table[[#This Row],[Last_Name]]))</f>
        <v>Terry Maokhamphiou</v>
      </c>
      <c r="AE1231">
        <v>3226179</v>
      </c>
      <c r="AF1231" t="s">
        <v>6045</v>
      </c>
      <c r="AG1231" t="s">
        <v>30</v>
      </c>
      <c r="AH1231" t="s">
        <v>2016</v>
      </c>
      <c r="AI1231" t="s">
        <v>1848</v>
      </c>
      <c r="AJ1231" t="s">
        <v>21</v>
      </c>
      <c r="AL1231" t="s">
        <v>22</v>
      </c>
      <c r="AM1231" t="s">
        <v>38</v>
      </c>
      <c r="AN1231" t="s">
        <v>25</v>
      </c>
      <c r="AO1231" t="s">
        <v>25</v>
      </c>
      <c r="AP1231">
        <v>22</v>
      </c>
      <c r="AQ1231">
        <v>80</v>
      </c>
      <c r="AR1231" t="s">
        <v>517</v>
      </c>
      <c r="AS1231" t="s">
        <v>24</v>
      </c>
      <c r="AT1231" t="s">
        <v>515</v>
      </c>
      <c r="AV1231" t="s">
        <v>512</v>
      </c>
      <c r="AW1231" t="s">
        <v>6046</v>
      </c>
      <c r="AZ1231"/>
      <c r="BB1231" s="4"/>
      <c r="BD1231" t="s">
        <v>29</v>
      </c>
      <c r="BE1231" t="s">
        <v>25</v>
      </c>
      <c r="BF1231" t="s">
        <v>513</v>
      </c>
      <c r="BI1231" s="3"/>
      <c r="BJ1231" t="s">
        <v>528</v>
      </c>
      <c r="BK1231" s="30" t="s">
        <v>1922</v>
      </c>
      <c r="BL1231" s="3">
        <v>43964.64670986111</v>
      </c>
      <c r="BM1231" t="s">
        <v>31</v>
      </c>
      <c r="BN1231" t="s">
        <v>32</v>
      </c>
      <c r="BP1231" t="s">
        <v>2018</v>
      </c>
      <c r="BQ1231" t="s">
        <v>826</v>
      </c>
      <c r="BR1231" t="s">
        <v>28</v>
      </c>
      <c r="BS1231" t="s">
        <v>28</v>
      </c>
      <c r="BT1231" t="s">
        <v>1922</v>
      </c>
      <c r="BU1231" s="3">
        <v>43964.646177754628</v>
      </c>
      <c r="BV1231" t="s">
        <v>803</v>
      </c>
      <c r="BW1231" s="3">
        <v>43964.68283716435</v>
      </c>
      <c r="BX1231" t="s">
        <v>6047</v>
      </c>
      <c r="CG1231"/>
      <c r="CH1231"/>
      <c r="CI1231"/>
      <c r="CY1231"/>
      <c r="DA1231"/>
      <c r="DF1231"/>
    </row>
    <row r="1232" spans="1:110" x14ac:dyDescent="0.25">
      <c r="A1232" s="1">
        <f>IF(Veg_Table[[#This Row],[VP_STATUS]]="Hold",0,IF(OR(AND(Veg_Table[[#This Row],[PRESCRIP]]="NW_No Work",Veg_Table[[#This Row],[VP_STATUS]]&lt;&gt;"No Work Required Under EVM"),AND(Veg_Table[[#This Row],[VP_STATUS]]="No Work Required Under EVM",Veg_Table[[#This Row],[PRESCRIP]]&lt;&gt;"NW_No Work")),1,0))</f>
        <v>0</v>
      </c>
      <c r="B1232" s="1">
        <f>IF(Veg_Table[[#This Row],[SPECIES]]="",1,0)</f>
        <v>0</v>
      </c>
      <c r="C1232" s="1">
        <f>IF(Veg_Table[[#This Row],[DIAMETER]]="",1,0)</f>
        <v>0</v>
      </c>
      <c r="D1232" s="1">
        <f>IF(Veg_Table[[#This Row],[HEIGHT]]="",1,0)</f>
        <v>0</v>
      </c>
      <c r="E123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32" s="1">
        <f>IF(AND(Veg_Table[[#This Row],[TAT_RESULT]]="ABATE",Veg_Table[[#This Row],[PRESCRIP]]="NW_No Work"),1,0)</f>
        <v>0</v>
      </c>
      <c r="G1232" s="1">
        <f>IF(OR(Veg_Table[[#This Row],[Prescription R-Scale]]="NA",Veg_Table[[#This Row],[Diameter R-Scale]]="NA"),0,IF(Veg_Table[[#This Row],[Diameter R-Scale]]&lt;&gt;Veg_Table[[#This Row],[Prescription R-Scale]],1,0))</f>
        <v>0</v>
      </c>
      <c r="H1232" s="1">
        <f>IF(OR(AND(Veg_Table[[#This Row],[PRESCRIP]]="BC_Br Rmv", Veg_Table[[#This Row],[WOOD_MAN]]&lt;&gt;"Not Needed"),AND(Veg_Table[[#This Row],[PRESCRIP]]="BCS_Br Rmv+Trt", Veg_Table[[#This Row],[WOOD_MAN]]&lt;&gt;"Not Needed")),1,0)</f>
        <v>0</v>
      </c>
      <c r="I1232" s="1">
        <f ca="1">IF(AND(Veg_Table[[#This Row],[Prescription_Changed]]="Yes",Veg_Table[[#This Row],[TAT_RESULT]]=""),1,0)</f>
        <v>0</v>
      </c>
      <c r="J1232" s="1">
        <f ca="1">SUM(Veg_Table[[#This Row],[Prescription and Status do not match]:[Prescription_Edited_And_TAT_Is_Blank]])</f>
        <v>0</v>
      </c>
      <c r="K1232" s="1">
        <f ca="1">IF(Veg_Table[[#This Row],[Sum of Errors]]&gt;0,1,0)</f>
        <v>0</v>
      </c>
      <c r="L1232" s="1">
        <f>1</f>
        <v>1</v>
      </c>
      <c r="M123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232" s="1">
        <f>IF(OR(MID(Veg_Table[[#This Row],[PRESCRIP]],2,1)="1",MID(Veg_Table[[#This Row],[PRESCRIP]],2,1)="2",MID(Veg_Table[[#This Row],[PRESCRIP]],2,1)="3",MID(Veg_Table[[#This Row],[PRESCRIP]],2,1)="4"),_xlfn.NUMBERVALUE(MID(Veg_Table[[#This Row],[PRESCRIP]],2,1)),"NA")</f>
        <v>2</v>
      </c>
      <c r="O1232" s="1">
        <f>WEEKNUM(Veg_Table[[#This Row],[EVM_LAST_EDITED_Day]],2)</f>
        <v>20</v>
      </c>
      <c r="P1232" s="25">
        <f>IFERROR(DATE(YEAR(Veg_Table[[#This Row],[EVM_LAST_EDITED2]]),MONTH(Veg_Table[[#This Row],[EVM_LAST_EDITED2]]),DAY(Veg_Table[[#This Row],[EVM_LAST_EDITED2]])),DATE(2019,1,1))</f>
        <v>43964</v>
      </c>
      <c r="Q1232" s="3">
        <f>VALUE(SUBSTITUTE(Veg_Table[[#This Row],[EVM_LAST_EDITED]],",",""))</f>
        <v>43964.647379212998</v>
      </c>
      <c r="R1232" s="1" t="str">
        <f>_xlfn.IFNA(IF(Veg_Table[[#This Row],[EVM_LAST_EDITOR]]="","zBlank EVM Last Editor",VLOOKUP(Veg_Table[[#This Row],[EVM_LAST_EDITOR]],Roster_Table[#All],4,FALSE)),"zAWRR Not in Roster")</f>
        <v>MGE</v>
      </c>
      <c r="S1232" s="1" t="str">
        <f>_xlfn.IFNA(IF(Veg_Table[[#This Row],[EVM_LAST_EDITOR]]="","zBlank EVM Last Editor",VLOOKUP(Veg_Table[[#This Row],[EVM_LAST_EDITOR]],Roster_Table[#All],16,FALSE)),"zCompany_AWRR not in Roster")</f>
        <v>MGE_Mountain G Enterprises</v>
      </c>
      <c r="T1232" s="2">
        <f>IFERROR(DATE(YEAR(Veg_Table[[#This Row],[Created2]]),MONTH(Veg_Table[[#This Row],[Created2]]),DAY(Veg_Table[[#This Row],[Created2]])),DATE(2019,1,1))</f>
        <v>43964</v>
      </c>
      <c r="U1232" s="3">
        <f>VALUE(SUBSTITUTE(Veg_Table[[#This Row],[Created]],",",""))</f>
        <v>43964.647379212998</v>
      </c>
      <c r="V1232" s="3" t="str">
        <f ca="1">IFERROR(_xlfn.IFNA(CELL("contents",INDIRECT(_xlfn.CONCAT("Veg_Table_Production_Data!",ADDRESS(MATCH(_xlfn.MAXIFS(#REF!,#REF!,"="&amp;Veg_Table[[#This Row],[AUTO_ID]],#REF!,"&lt;"&amp;Veg_Table[[#This Row],[EVM_LAST_EDITED_Day]]),#REF!,0),COLUMN(#REF!),4,1,)))),""),"")</f>
        <v/>
      </c>
      <c r="W1232" s="3" t="str">
        <f ca="1">IF(Veg_Table[[#This Row],[Previous_Prescription]]="","No",IF(Veg_Table[[#This Row],[Previous_Prescription]]=Veg_Table[[#This Row],[PRESCRIP]],"No","Yes"))</f>
        <v>No</v>
      </c>
      <c r="X1232" s="3" t="str">
        <f>IF(Veg_Table[[#This Row],[EVM_LAST_EDITED_Day]]=Veg_Table[[#This Row],[Created_Day]],"New","Old")</f>
        <v>New</v>
      </c>
      <c r="Y1232" s="1">
        <f>IFERROR(IF(FIND("delete",LOWER(Veg_Table[[#This Row],[PI_COMMENTS]]))&gt;=1,1,0),0)</f>
        <v>0</v>
      </c>
      <c r="Z1232" s="1" t="str">
        <f>_xlfn.IFNA(IF(Veg_Table[[#This Row],[EVM_LAST_EDITOR]]="","Yes",VLOOKUP(Veg_Table[[#This Row],[EVM_LAST_EDITOR]],Roster_Table[#All],15,FALSE)),"Yes")</f>
        <v>Yes</v>
      </c>
      <c r="AA123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32" s="1" t="str">
        <f>_xlfn.IFNA(VLOOKUP(Veg_Table[[#This Row],[EVM_LAST_EDITOR]],Roster_Table[#All],3,FALSE),"zAWRR Not in Roster")</f>
        <v>Terry</v>
      </c>
      <c r="AC1232" s="1" t="str">
        <f>_xlfn.IFNA(VLOOKUP(Veg_Table[[#This Row],[EVM_LAST_EDITOR]],Roster_Table[#All],2,FALSE),"zAWRR Not in Roster")</f>
        <v>Maokhamphiou</v>
      </c>
      <c r="AD1232" s="1" t="str">
        <f>IF(_xlfn.CONCAT(Veg_Table[[#This Row],[First_Name]]," ",Veg_Table[[#This Row],[Last_Name]])="zAWRR Not in Roster zAWRR Not in Roster","zAWRR Not in Roster",_xlfn.CONCAT(Veg_Table[[#This Row],[First_Name]]," ",Veg_Table[[#This Row],[Last_Name]]))</f>
        <v>Terry Maokhamphiou</v>
      </c>
      <c r="AE1232">
        <v>3226205</v>
      </c>
      <c r="AF1232" t="s">
        <v>6048</v>
      </c>
      <c r="AG1232" t="s">
        <v>30</v>
      </c>
      <c r="AH1232" t="s">
        <v>2016</v>
      </c>
      <c r="AI1232" t="s">
        <v>1848</v>
      </c>
      <c r="AJ1232" t="s">
        <v>36</v>
      </c>
      <c r="AL1232" t="s">
        <v>22</v>
      </c>
      <c r="AM1232" t="s">
        <v>38</v>
      </c>
      <c r="AN1232" t="s">
        <v>25</v>
      </c>
      <c r="AO1232" t="s">
        <v>25</v>
      </c>
      <c r="AP1232">
        <v>22</v>
      </c>
      <c r="AQ1232">
        <v>80</v>
      </c>
      <c r="AR1232" t="s">
        <v>511</v>
      </c>
      <c r="AS1232" t="s">
        <v>530</v>
      </c>
      <c r="AT1232" t="s">
        <v>515</v>
      </c>
      <c r="AV1232" t="s">
        <v>512</v>
      </c>
      <c r="AW1232" t="s">
        <v>6049</v>
      </c>
      <c r="AZ1232"/>
      <c r="BB1232" s="4"/>
      <c r="BD1232" t="s">
        <v>29</v>
      </c>
      <c r="BE1232" t="s">
        <v>25</v>
      </c>
      <c r="BF1232" t="s">
        <v>513</v>
      </c>
      <c r="BI1232" s="3"/>
      <c r="BJ1232" t="s">
        <v>528</v>
      </c>
      <c r="BK1232" s="30" t="s">
        <v>1922</v>
      </c>
      <c r="BL1232" s="3">
        <v>43964.647379212962</v>
      </c>
      <c r="BM1232" t="s">
        <v>31</v>
      </c>
      <c r="BN1232" t="s">
        <v>32</v>
      </c>
      <c r="BP1232" t="s">
        <v>2018</v>
      </c>
      <c r="BQ1232" t="s">
        <v>826</v>
      </c>
      <c r="BR1232" t="s">
        <v>28</v>
      </c>
      <c r="BS1232" t="s">
        <v>28</v>
      </c>
      <c r="BT1232" t="s">
        <v>1922</v>
      </c>
      <c r="BU1232" s="3">
        <v>43964.647379212962</v>
      </c>
      <c r="BV1232" t="s">
        <v>803</v>
      </c>
      <c r="BW1232" s="3">
        <v>43964.682845856485</v>
      </c>
      <c r="BX1232" t="s">
        <v>6050</v>
      </c>
      <c r="CG1232"/>
      <c r="CH1232"/>
      <c r="CI1232"/>
      <c r="CY1232"/>
      <c r="DA1232"/>
      <c r="DF1232"/>
    </row>
    <row r="1233" spans="1:110" x14ac:dyDescent="0.25">
      <c r="A1233" s="1">
        <f>IF(Veg_Table[[#This Row],[VP_STATUS]]="Hold",0,IF(OR(AND(Veg_Table[[#This Row],[PRESCRIP]]="NW_No Work",Veg_Table[[#This Row],[VP_STATUS]]&lt;&gt;"No Work Required Under EVM"),AND(Veg_Table[[#This Row],[VP_STATUS]]="No Work Required Under EVM",Veg_Table[[#This Row],[PRESCRIP]]&lt;&gt;"NW_No Work")),1,0))</f>
        <v>0</v>
      </c>
      <c r="B1233" s="1">
        <f>IF(Veg_Table[[#This Row],[SPECIES]]="",1,0)</f>
        <v>0</v>
      </c>
      <c r="C1233" s="1">
        <f>IF(Veg_Table[[#This Row],[DIAMETER]]="",1,0)</f>
        <v>0</v>
      </c>
      <c r="D1233" s="1">
        <f>IF(Veg_Table[[#This Row],[HEIGHT]]="",1,0)</f>
        <v>0</v>
      </c>
      <c r="E123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33" s="1">
        <f>IF(AND(Veg_Table[[#This Row],[TAT_RESULT]]="ABATE",Veg_Table[[#This Row],[PRESCRIP]]="NW_No Work"),1,0)</f>
        <v>0</v>
      </c>
      <c r="G1233" s="1">
        <f>IF(OR(Veg_Table[[#This Row],[Prescription R-Scale]]="NA",Veg_Table[[#This Row],[Diameter R-Scale]]="NA"),0,IF(Veg_Table[[#This Row],[Diameter R-Scale]]&lt;&gt;Veg_Table[[#This Row],[Prescription R-Scale]],1,0))</f>
        <v>0</v>
      </c>
      <c r="H1233" s="1">
        <f>IF(OR(AND(Veg_Table[[#This Row],[PRESCRIP]]="BC_Br Rmv", Veg_Table[[#This Row],[WOOD_MAN]]&lt;&gt;"Not Needed"),AND(Veg_Table[[#This Row],[PRESCRIP]]="BCS_Br Rmv+Trt", Veg_Table[[#This Row],[WOOD_MAN]]&lt;&gt;"Not Needed")),1,0)</f>
        <v>0</v>
      </c>
      <c r="I1233" s="1">
        <f ca="1">IF(AND(Veg_Table[[#This Row],[Prescription_Changed]]="Yes",Veg_Table[[#This Row],[TAT_RESULT]]=""),1,0)</f>
        <v>0</v>
      </c>
      <c r="J1233" s="1">
        <f ca="1">SUM(Veg_Table[[#This Row],[Prescription and Status do not match]:[Prescription_Edited_And_TAT_Is_Blank]])</f>
        <v>0</v>
      </c>
      <c r="K1233" s="1">
        <f ca="1">IF(Veg_Table[[#This Row],[Sum of Errors]]&gt;0,1,0)</f>
        <v>0</v>
      </c>
      <c r="L1233" s="1">
        <f>1</f>
        <v>1</v>
      </c>
      <c r="M123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233" s="1">
        <f>IF(OR(MID(Veg_Table[[#This Row],[PRESCRIP]],2,1)="1",MID(Veg_Table[[#This Row],[PRESCRIP]],2,1)="2",MID(Veg_Table[[#This Row],[PRESCRIP]],2,1)="3",MID(Veg_Table[[#This Row],[PRESCRIP]],2,1)="4"),_xlfn.NUMBERVALUE(MID(Veg_Table[[#This Row],[PRESCRIP]],2,1)),"NA")</f>
        <v>1</v>
      </c>
      <c r="O1233" s="1">
        <f>WEEKNUM(Veg_Table[[#This Row],[EVM_LAST_EDITED_Day]],2)</f>
        <v>20</v>
      </c>
      <c r="P1233" s="25">
        <f>IFERROR(DATE(YEAR(Veg_Table[[#This Row],[EVM_LAST_EDITED2]]),MONTH(Veg_Table[[#This Row],[EVM_LAST_EDITED2]]),DAY(Veg_Table[[#This Row],[EVM_LAST_EDITED2]])),DATE(2019,1,1))</f>
        <v>43964</v>
      </c>
      <c r="Q1233" s="3">
        <f>VALUE(SUBSTITUTE(Veg_Table[[#This Row],[EVM_LAST_EDITED]],",",""))</f>
        <v>43964.647789085597</v>
      </c>
      <c r="R1233" s="1" t="str">
        <f>_xlfn.IFNA(IF(Veg_Table[[#This Row],[EVM_LAST_EDITOR]]="","zBlank EVM Last Editor",VLOOKUP(Veg_Table[[#This Row],[EVM_LAST_EDITOR]],Roster_Table[#All],4,FALSE)),"zAWRR Not in Roster")</f>
        <v>zAWRR Not in Roster</v>
      </c>
      <c r="S1233" s="1" t="str">
        <f>_xlfn.IFNA(IF(Veg_Table[[#This Row],[EVM_LAST_EDITOR]]="","zBlank EVM Last Editor",VLOOKUP(Veg_Table[[#This Row],[EVM_LAST_EDITOR]],Roster_Table[#All],16,FALSE)),"zCompany_AWRR not in Roster")</f>
        <v>zCompany_AWRR not in Roster</v>
      </c>
      <c r="T1233" s="2">
        <f>IFERROR(DATE(YEAR(Veg_Table[[#This Row],[Created2]]),MONTH(Veg_Table[[#This Row],[Created2]]),DAY(Veg_Table[[#This Row],[Created2]])),DATE(2019,1,1))</f>
        <v>43705</v>
      </c>
      <c r="U1233" s="3">
        <f>VALUE(SUBSTITUTE(Veg_Table[[#This Row],[Created]],",",""))</f>
        <v>43705.975682870398</v>
      </c>
      <c r="V1233" s="3" t="str">
        <f ca="1">IFERROR(_xlfn.IFNA(CELL("contents",INDIRECT(_xlfn.CONCAT("Veg_Table_Production_Data!",ADDRESS(MATCH(_xlfn.MAXIFS(#REF!,#REF!,"="&amp;Veg_Table[[#This Row],[AUTO_ID]],#REF!,"&lt;"&amp;Veg_Table[[#This Row],[EVM_LAST_EDITED_Day]]),#REF!,0),COLUMN(#REF!),4,1,)))),""),"")</f>
        <v/>
      </c>
      <c r="W1233" s="3" t="str">
        <f ca="1">IF(Veg_Table[[#This Row],[Previous_Prescription]]="","No",IF(Veg_Table[[#This Row],[Previous_Prescription]]=Veg_Table[[#This Row],[PRESCRIP]],"No","Yes"))</f>
        <v>No</v>
      </c>
      <c r="X1233" s="3" t="str">
        <f>IF(Veg_Table[[#This Row],[EVM_LAST_EDITED_Day]]=Veg_Table[[#This Row],[Created_Day]],"New","Old")</f>
        <v>Old</v>
      </c>
      <c r="Y1233" s="1">
        <f>IFERROR(IF(FIND("delete",LOWER(Veg_Table[[#This Row],[PI_COMMENTS]]))&gt;=1,1,0),0)</f>
        <v>0</v>
      </c>
      <c r="Z1233" s="1" t="str">
        <f>_xlfn.IFNA(IF(Veg_Table[[#This Row],[EVM_LAST_EDITOR]]="","Yes",VLOOKUP(Veg_Table[[#This Row],[EVM_LAST_EDITOR]],Roster_Table[#All],15,FALSE)),"Yes")</f>
        <v>Yes</v>
      </c>
      <c r="AA123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33" s="1" t="str">
        <f>_xlfn.IFNA(VLOOKUP(Veg_Table[[#This Row],[EVM_LAST_EDITOR]],Roster_Table[#All],3,FALSE),"zAWRR Not in Roster")</f>
        <v>zAWRR Not in Roster</v>
      </c>
      <c r="AC1233" s="1" t="str">
        <f>_xlfn.IFNA(VLOOKUP(Veg_Table[[#This Row],[EVM_LAST_EDITOR]],Roster_Table[#All],2,FALSE),"zAWRR Not in Roster")</f>
        <v>zAWRR Not in Roster</v>
      </c>
      <c r="AD1233" s="1" t="str">
        <f>IF(_xlfn.CONCAT(Veg_Table[[#This Row],[First_Name]]," ",Veg_Table[[#This Row],[Last_Name]])="zAWRR Not in Roster zAWRR Not in Roster","zAWRR Not in Roster",_xlfn.CONCAT(Veg_Table[[#This Row],[First_Name]]," ",Veg_Table[[#This Row],[Last_Name]]))</f>
        <v>zAWRR Not in Roster</v>
      </c>
      <c r="AE1233">
        <v>1757562</v>
      </c>
      <c r="AF1233" t="s">
        <v>2559</v>
      </c>
      <c r="AG1233" t="s">
        <v>30</v>
      </c>
      <c r="AH1233" t="s">
        <v>1413</v>
      </c>
      <c r="AI1233" t="s">
        <v>1415</v>
      </c>
      <c r="AJ1233" t="s">
        <v>820</v>
      </c>
      <c r="AL1233" t="s">
        <v>368</v>
      </c>
      <c r="AM1233" t="s">
        <v>40</v>
      </c>
      <c r="AN1233" t="s">
        <v>25</v>
      </c>
      <c r="AO1233" t="s">
        <v>25</v>
      </c>
      <c r="AP1233">
        <v>11</v>
      </c>
      <c r="AQ1233">
        <v>60</v>
      </c>
      <c r="AR1233" t="s">
        <v>514</v>
      </c>
      <c r="AS1233" t="s">
        <v>45</v>
      </c>
      <c r="AT1233" t="s">
        <v>522</v>
      </c>
      <c r="AU1233" t="s">
        <v>25</v>
      </c>
      <c r="AV1233" t="s">
        <v>519</v>
      </c>
      <c r="AW1233" t="s">
        <v>2560</v>
      </c>
      <c r="AX1233" t="s">
        <v>534</v>
      </c>
      <c r="AZ1233">
        <v>5744925</v>
      </c>
      <c r="BA1233" t="s">
        <v>45</v>
      </c>
      <c r="BB1233" s="4">
        <v>43955.712905092594</v>
      </c>
      <c r="BC1233" t="s">
        <v>1142</v>
      </c>
      <c r="BD1233" t="s">
        <v>29</v>
      </c>
      <c r="BG1233" t="s">
        <v>534</v>
      </c>
      <c r="BI1233" s="3">
        <v>43964.647729155091</v>
      </c>
      <c r="BJ1233" t="s">
        <v>3531</v>
      </c>
      <c r="BK1233" s="30" t="s">
        <v>5008</v>
      </c>
      <c r="BL1233" s="3">
        <v>43964.647789085648</v>
      </c>
      <c r="BM1233" t="s">
        <v>31</v>
      </c>
      <c r="BN1233" t="s">
        <v>32</v>
      </c>
      <c r="BO1233" t="s">
        <v>2258</v>
      </c>
      <c r="BP1233" t="s">
        <v>2259</v>
      </c>
      <c r="BQ1233" t="s">
        <v>826</v>
      </c>
      <c r="BR1233" t="s">
        <v>28</v>
      </c>
      <c r="BS1233" t="s">
        <v>28</v>
      </c>
      <c r="BT1233" t="s">
        <v>2543</v>
      </c>
      <c r="BU1233" s="3">
        <v>43705.975682870368</v>
      </c>
      <c r="BV1233" t="s">
        <v>803</v>
      </c>
      <c r="BW1233" s="3">
        <v>43964.731297407408</v>
      </c>
      <c r="BX1233" t="s">
        <v>2561</v>
      </c>
      <c r="CG1233"/>
      <c r="CH1233"/>
      <c r="CI1233"/>
      <c r="CY1233"/>
      <c r="DA1233"/>
      <c r="DF1233"/>
    </row>
    <row r="1234" spans="1:110" x14ac:dyDescent="0.25">
      <c r="A1234" s="1">
        <f>IF(Veg_Table[[#This Row],[VP_STATUS]]="Hold",0,IF(OR(AND(Veg_Table[[#This Row],[PRESCRIP]]="NW_No Work",Veg_Table[[#This Row],[VP_STATUS]]&lt;&gt;"No Work Required Under EVM"),AND(Veg_Table[[#This Row],[VP_STATUS]]="No Work Required Under EVM",Veg_Table[[#This Row],[PRESCRIP]]&lt;&gt;"NW_No Work")),1,0))</f>
        <v>0</v>
      </c>
      <c r="B1234" s="1">
        <f>IF(Veg_Table[[#This Row],[SPECIES]]="",1,0)</f>
        <v>0</v>
      </c>
      <c r="C1234" s="1">
        <f>IF(Veg_Table[[#This Row],[DIAMETER]]="",1,0)</f>
        <v>0</v>
      </c>
      <c r="D1234" s="1">
        <f>IF(Veg_Table[[#This Row],[HEIGHT]]="",1,0)</f>
        <v>0</v>
      </c>
      <c r="E123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34" s="1">
        <f>IF(AND(Veg_Table[[#This Row],[TAT_RESULT]]="ABATE",Veg_Table[[#This Row],[PRESCRIP]]="NW_No Work"),1,0)</f>
        <v>0</v>
      </c>
      <c r="G1234" s="1">
        <f>IF(OR(Veg_Table[[#This Row],[Prescription R-Scale]]="NA",Veg_Table[[#This Row],[Diameter R-Scale]]="NA"),0,IF(Veg_Table[[#This Row],[Diameter R-Scale]]&lt;&gt;Veg_Table[[#This Row],[Prescription R-Scale]],1,0))</f>
        <v>0</v>
      </c>
      <c r="H1234" s="1">
        <f>IF(OR(AND(Veg_Table[[#This Row],[PRESCRIP]]="BC_Br Rmv", Veg_Table[[#This Row],[WOOD_MAN]]&lt;&gt;"Not Needed"),AND(Veg_Table[[#This Row],[PRESCRIP]]="BCS_Br Rmv+Trt", Veg_Table[[#This Row],[WOOD_MAN]]&lt;&gt;"Not Needed")),1,0)</f>
        <v>0</v>
      </c>
      <c r="I1234" s="1">
        <f ca="1">IF(AND(Veg_Table[[#This Row],[Prescription_Changed]]="Yes",Veg_Table[[#This Row],[TAT_RESULT]]=""),1,0)</f>
        <v>0</v>
      </c>
      <c r="J1234" s="1">
        <f ca="1">SUM(Veg_Table[[#This Row],[Prescription and Status do not match]:[Prescription_Edited_And_TAT_Is_Blank]])</f>
        <v>0</v>
      </c>
      <c r="K1234" s="1">
        <f ca="1">IF(Veg_Table[[#This Row],[Sum of Errors]]&gt;0,1,0)</f>
        <v>0</v>
      </c>
      <c r="L1234" s="1">
        <f>1</f>
        <v>1</v>
      </c>
      <c r="M1234"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234" s="1" t="str">
        <f>IF(OR(MID(Veg_Table[[#This Row],[PRESCRIP]],2,1)="1",MID(Veg_Table[[#This Row],[PRESCRIP]],2,1)="2",MID(Veg_Table[[#This Row],[PRESCRIP]],2,1)="3",MID(Veg_Table[[#This Row],[PRESCRIP]],2,1)="4"),_xlfn.NUMBERVALUE(MID(Veg_Table[[#This Row],[PRESCRIP]],2,1)),"NA")</f>
        <v>NA</v>
      </c>
      <c r="O1234" s="1">
        <f>WEEKNUM(Veg_Table[[#This Row],[EVM_LAST_EDITED_Day]],2)</f>
        <v>20</v>
      </c>
      <c r="P1234" s="25">
        <f>IFERROR(DATE(YEAR(Veg_Table[[#This Row],[EVM_LAST_EDITED2]]),MONTH(Veg_Table[[#This Row],[EVM_LAST_EDITED2]]),DAY(Veg_Table[[#This Row],[EVM_LAST_EDITED2]])),DATE(2019,1,1))</f>
        <v>43964</v>
      </c>
      <c r="Q1234" s="3">
        <f>VALUE(SUBSTITUTE(Veg_Table[[#This Row],[EVM_LAST_EDITED]],",",""))</f>
        <v>43964.647858796299</v>
      </c>
      <c r="R1234" s="1" t="str">
        <f>_xlfn.IFNA(IF(Veg_Table[[#This Row],[EVM_LAST_EDITOR]]="","zBlank EVM Last Editor",VLOOKUP(Veg_Table[[#This Row],[EVM_LAST_EDITOR]],Roster_Table[#All],4,FALSE)),"zAWRR Not in Roster")</f>
        <v>MGE</v>
      </c>
      <c r="S1234" s="1" t="str">
        <f>_xlfn.IFNA(IF(Veg_Table[[#This Row],[EVM_LAST_EDITOR]]="","zBlank EVM Last Editor",VLOOKUP(Veg_Table[[#This Row],[EVM_LAST_EDITOR]],Roster_Table[#All],16,FALSE)),"zCompany_AWRR not in Roster")</f>
        <v>MGE_Mountain G Enterprises</v>
      </c>
      <c r="T1234" s="2">
        <f>IFERROR(DATE(YEAR(Veg_Table[[#This Row],[Created2]]),MONTH(Veg_Table[[#This Row],[Created2]]),DAY(Veg_Table[[#This Row],[Created2]])),DATE(2019,1,1))</f>
        <v>43964</v>
      </c>
      <c r="U1234" s="3">
        <f>VALUE(SUBSTITUTE(Veg_Table[[#This Row],[Created]],",",""))</f>
        <v>43964.647858796299</v>
      </c>
      <c r="V1234" s="3" t="str">
        <f ca="1">IFERROR(_xlfn.IFNA(CELL("contents",INDIRECT(_xlfn.CONCAT("Veg_Table_Production_Data!",ADDRESS(MATCH(_xlfn.MAXIFS(#REF!,#REF!,"="&amp;Veg_Table[[#This Row],[AUTO_ID]],#REF!,"&lt;"&amp;Veg_Table[[#This Row],[EVM_LAST_EDITED_Day]]),#REF!,0),COLUMN(#REF!),4,1,)))),""),"")</f>
        <v/>
      </c>
      <c r="W1234" s="3" t="str">
        <f ca="1">IF(Veg_Table[[#This Row],[Previous_Prescription]]="","No",IF(Veg_Table[[#This Row],[Previous_Prescription]]=Veg_Table[[#This Row],[PRESCRIP]],"No","Yes"))</f>
        <v>No</v>
      </c>
      <c r="X1234" s="3" t="str">
        <f>IF(Veg_Table[[#This Row],[EVM_LAST_EDITED_Day]]=Veg_Table[[#This Row],[Created_Day]],"New","Old")</f>
        <v>New</v>
      </c>
      <c r="Y1234" s="1">
        <f>IFERROR(IF(FIND("delete",LOWER(Veg_Table[[#This Row],[PI_COMMENTS]]))&gt;=1,1,0),0)</f>
        <v>0</v>
      </c>
      <c r="Z1234" s="1" t="str">
        <f>_xlfn.IFNA(IF(Veg_Table[[#This Row],[EVM_LAST_EDITOR]]="","Yes",VLOOKUP(Veg_Table[[#This Row],[EVM_LAST_EDITOR]],Roster_Table[#All],15,FALSE)),"Yes")</f>
        <v>Yes</v>
      </c>
      <c r="AA123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34" s="1" t="str">
        <f>_xlfn.IFNA(VLOOKUP(Veg_Table[[#This Row],[EVM_LAST_EDITOR]],Roster_Table[#All],3,FALSE),"zAWRR Not in Roster")</f>
        <v>Andrew</v>
      </c>
      <c r="AC1234" s="1" t="str">
        <f>_xlfn.IFNA(VLOOKUP(Veg_Table[[#This Row],[EVM_LAST_EDITOR]],Roster_Table[#All],2,FALSE),"zAWRR Not in Roster")</f>
        <v>Withers</v>
      </c>
      <c r="AD1234" s="1" t="str">
        <f>IF(_xlfn.CONCAT(Veg_Table[[#This Row],[First_Name]]," ",Veg_Table[[#This Row],[Last_Name]])="zAWRR Not in Roster zAWRR Not in Roster","zAWRR Not in Roster",_xlfn.CONCAT(Veg_Table[[#This Row],[First_Name]]," ",Veg_Table[[#This Row],[Last_Name]]))</f>
        <v>Andrew Withers</v>
      </c>
      <c r="AE1234">
        <v>3228772</v>
      </c>
      <c r="AF1234" t="s">
        <v>7251</v>
      </c>
      <c r="AG1234" t="s">
        <v>93</v>
      </c>
      <c r="AH1234" t="s">
        <v>5390</v>
      </c>
      <c r="AI1234" t="s">
        <v>5391</v>
      </c>
      <c r="AJ1234" t="s">
        <v>21</v>
      </c>
      <c r="AL1234" t="s">
        <v>22</v>
      </c>
      <c r="AM1234" t="s">
        <v>40</v>
      </c>
      <c r="AN1234" t="s">
        <v>25</v>
      </c>
      <c r="AO1234" t="s">
        <v>25</v>
      </c>
      <c r="AP1234">
        <v>27</v>
      </c>
      <c r="AQ1234">
        <v>65</v>
      </c>
      <c r="AR1234" t="s">
        <v>511</v>
      </c>
      <c r="AS1234" t="s">
        <v>24</v>
      </c>
      <c r="AT1234" t="s">
        <v>26</v>
      </c>
      <c r="AV1234" t="s">
        <v>512</v>
      </c>
      <c r="AW1234" t="s">
        <v>7252</v>
      </c>
      <c r="AZ1234"/>
      <c r="BB1234" s="4"/>
      <c r="BD1234" t="s">
        <v>29</v>
      </c>
      <c r="BE1234" t="s">
        <v>25</v>
      </c>
      <c r="BF1234" t="s">
        <v>513</v>
      </c>
      <c r="BI1234" s="3"/>
      <c r="BJ1234" t="s">
        <v>52</v>
      </c>
      <c r="BK1234" s="30" t="s">
        <v>176</v>
      </c>
      <c r="BL1234" s="3">
        <v>43964.647858796299</v>
      </c>
      <c r="BM1234" t="s">
        <v>31</v>
      </c>
      <c r="BN1234" t="s">
        <v>32</v>
      </c>
      <c r="BP1234" t="s">
        <v>5393</v>
      </c>
      <c r="BQ1234" t="s">
        <v>1025</v>
      </c>
      <c r="BR1234" t="s">
        <v>28</v>
      </c>
      <c r="BS1234" t="s">
        <v>28</v>
      </c>
      <c r="BT1234" t="s">
        <v>176</v>
      </c>
      <c r="BU1234" s="3">
        <v>43964.647858796299</v>
      </c>
      <c r="BV1234" t="s">
        <v>803</v>
      </c>
      <c r="BW1234" s="3">
        <v>43965.597601655092</v>
      </c>
      <c r="BX1234" t="s">
        <v>7253</v>
      </c>
      <c r="CG1234"/>
      <c r="CH1234"/>
      <c r="CI1234"/>
      <c r="CY1234"/>
      <c r="DA1234"/>
      <c r="DF1234"/>
    </row>
    <row r="1235" spans="1:110" x14ac:dyDescent="0.25">
      <c r="A1235" s="1">
        <f>IF(Veg_Table[[#This Row],[VP_STATUS]]="Hold",0,IF(OR(AND(Veg_Table[[#This Row],[PRESCRIP]]="NW_No Work",Veg_Table[[#This Row],[VP_STATUS]]&lt;&gt;"No Work Required Under EVM"),AND(Veg_Table[[#This Row],[VP_STATUS]]="No Work Required Under EVM",Veg_Table[[#This Row],[PRESCRIP]]&lt;&gt;"NW_No Work")),1,0))</f>
        <v>0</v>
      </c>
      <c r="B1235" s="1">
        <f>IF(Veg_Table[[#This Row],[SPECIES]]="",1,0)</f>
        <v>0</v>
      </c>
      <c r="C1235" s="1">
        <f>IF(Veg_Table[[#This Row],[DIAMETER]]="",1,0)</f>
        <v>0</v>
      </c>
      <c r="D1235" s="1">
        <f>IF(Veg_Table[[#This Row],[HEIGHT]]="",1,0)</f>
        <v>0</v>
      </c>
      <c r="E123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35" s="1">
        <f>IF(AND(Veg_Table[[#This Row],[TAT_RESULT]]="ABATE",Veg_Table[[#This Row],[PRESCRIP]]="NW_No Work"),1,0)</f>
        <v>0</v>
      </c>
      <c r="G1235" s="1">
        <f>IF(OR(Veg_Table[[#This Row],[Prescription R-Scale]]="NA",Veg_Table[[#This Row],[Diameter R-Scale]]="NA"),0,IF(Veg_Table[[#This Row],[Diameter R-Scale]]&lt;&gt;Veg_Table[[#This Row],[Prescription R-Scale]],1,0))</f>
        <v>0</v>
      </c>
      <c r="H1235" s="1">
        <f>IF(OR(AND(Veg_Table[[#This Row],[PRESCRIP]]="BC_Br Rmv", Veg_Table[[#This Row],[WOOD_MAN]]&lt;&gt;"Not Needed"),AND(Veg_Table[[#This Row],[PRESCRIP]]="BCS_Br Rmv+Trt", Veg_Table[[#This Row],[WOOD_MAN]]&lt;&gt;"Not Needed")),1,0)</f>
        <v>0</v>
      </c>
      <c r="I1235" s="1">
        <f ca="1">IF(AND(Veg_Table[[#This Row],[Prescription_Changed]]="Yes",Veg_Table[[#This Row],[TAT_RESULT]]=""),1,0)</f>
        <v>0</v>
      </c>
      <c r="J1235" s="1">
        <f ca="1">SUM(Veg_Table[[#This Row],[Prescription and Status do not match]:[Prescription_Edited_And_TAT_Is_Blank]])</f>
        <v>0</v>
      </c>
      <c r="K1235" s="1">
        <f ca="1">IF(Veg_Table[[#This Row],[Sum of Errors]]&gt;0,1,0)</f>
        <v>0</v>
      </c>
      <c r="L1235" s="1">
        <f>1</f>
        <v>1</v>
      </c>
      <c r="M123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235" s="1">
        <f>IF(OR(MID(Veg_Table[[#This Row],[PRESCRIP]],2,1)="1",MID(Veg_Table[[#This Row],[PRESCRIP]],2,1)="2",MID(Veg_Table[[#This Row],[PRESCRIP]],2,1)="3",MID(Veg_Table[[#This Row],[PRESCRIP]],2,1)="4"),_xlfn.NUMBERVALUE(MID(Veg_Table[[#This Row],[PRESCRIP]],2,1)),"NA")</f>
        <v>1</v>
      </c>
      <c r="O1235" s="1">
        <f>WEEKNUM(Veg_Table[[#This Row],[EVM_LAST_EDITED_Day]],2)</f>
        <v>20</v>
      </c>
      <c r="P1235" s="25">
        <f>IFERROR(DATE(YEAR(Veg_Table[[#This Row],[EVM_LAST_EDITED2]]),MONTH(Veg_Table[[#This Row],[EVM_LAST_EDITED2]]),DAY(Veg_Table[[#This Row],[EVM_LAST_EDITED2]])),DATE(2019,1,1))</f>
        <v>43964</v>
      </c>
      <c r="Q1235" s="3">
        <f>VALUE(SUBSTITUTE(Veg_Table[[#This Row],[EVM_LAST_EDITED]],",",""))</f>
        <v>43964.648183888901</v>
      </c>
      <c r="R1235" s="1" t="str">
        <f>_xlfn.IFNA(IF(Veg_Table[[#This Row],[EVM_LAST_EDITOR]]="","zBlank EVM Last Editor",VLOOKUP(Veg_Table[[#This Row],[EVM_LAST_EDITOR]],Roster_Table[#All],4,FALSE)),"zAWRR Not in Roster")</f>
        <v>zAWRR Not in Roster</v>
      </c>
      <c r="S1235" s="1" t="str">
        <f>_xlfn.IFNA(IF(Veg_Table[[#This Row],[EVM_LAST_EDITOR]]="","zBlank EVM Last Editor",VLOOKUP(Veg_Table[[#This Row],[EVM_LAST_EDITOR]],Roster_Table[#All],16,FALSE)),"zCompany_AWRR not in Roster")</f>
        <v>zCompany_AWRR not in Roster</v>
      </c>
      <c r="T1235" s="2">
        <f>IFERROR(DATE(YEAR(Veg_Table[[#This Row],[Created2]]),MONTH(Veg_Table[[#This Row],[Created2]]),DAY(Veg_Table[[#This Row],[Created2]])),DATE(2019,1,1))</f>
        <v>43949</v>
      </c>
      <c r="U1235" s="3">
        <f>VALUE(SUBSTITUTE(Veg_Table[[#This Row],[Created]],",",""))</f>
        <v>43949.625254039398</v>
      </c>
      <c r="V1235" s="3" t="str">
        <f ca="1">IFERROR(_xlfn.IFNA(CELL("contents",INDIRECT(_xlfn.CONCAT("Veg_Table_Production_Data!",ADDRESS(MATCH(_xlfn.MAXIFS(#REF!,#REF!,"="&amp;Veg_Table[[#This Row],[AUTO_ID]],#REF!,"&lt;"&amp;Veg_Table[[#This Row],[EVM_LAST_EDITED_Day]]),#REF!,0),COLUMN(#REF!),4,1,)))),""),"")</f>
        <v/>
      </c>
      <c r="W1235" s="3" t="str">
        <f ca="1">IF(Veg_Table[[#This Row],[Previous_Prescription]]="","No",IF(Veg_Table[[#This Row],[Previous_Prescription]]=Veg_Table[[#This Row],[PRESCRIP]],"No","Yes"))</f>
        <v>No</v>
      </c>
      <c r="X1235" s="3" t="str">
        <f>IF(Veg_Table[[#This Row],[EVM_LAST_EDITED_Day]]=Veg_Table[[#This Row],[Created_Day]],"New","Old")</f>
        <v>Old</v>
      </c>
      <c r="Y1235" s="1">
        <f>IFERROR(IF(FIND("delete",LOWER(Veg_Table[[#This Row],[PI_COMMENTS]]))&gt;=1,1,0),0)</f>
        <v>0</v>
      </c>
      <c r="Z1235" s="1" t="str">
        <f>_xlfn.IFNA(IF(Veg_Table[[#This Row],[EVM_LAST_EDITOR]]="","Yes",VLOOKUP(Veg_Table[[#This Row],[EVM_LAST_EDITOR]],Roster_Table[#All],15,FALSE)),"Yes")</f>
        <v>Yes</v>
      </c>
      <c r="AA123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35" s="1" t="str">
        <f>_xlfn.IFNA(VLOOKUP(Veg_Table[[#This Row],[EVM_LAST_EDITOR]],Roster_Table[#All],3,FALSE),"zAWRR Not in Roster")</f>
        <v>zAWRR Not in Roster</v>
      </c>
      <c r="AC1235" s="1" t="str">
        <f>_xlfn.IFNA(VLOOKUP(Veg_Table[[#This Row],[EVM_LAST_EDITOR]],Roster_Table[#All],2,FALSE),"zAWRR Not in Roster")</f>
        <v>zAWRR Not in Roster</v>
      </c>
      <c r="AD1235" s="1" t="str">
        <f>IF(_xlfn.CONCAT(Veg_Table[[#This Row],[First_Name]]," ",Veg_Table[[#This Row],[Last_Name]])="zAWRR Not in Roster zAWRR Not in Roster","zAWRR Not in Roster",_xlfn.CONCAT(Veg_Table[[#This Row],[First_Name]]," ",Veg_Table[[#This Row],[Last_Name]]))</f>
        <v>zAWRR Not in Roster</v>
      </c>
      <c r="AE1235">
        <v>3144273</v>
      </c>
      <c r="AF1235" t="s">
        <v>3503</v>
      </c>
      <c r="AG1235" t="s">
        <v>30</v>
      </c>
      <c r="AH1235" t="s">
        <v>1413</v>
      </c>
      <c r="AI1235" t="s">
        <v>1415</v>
      </c>
      <c r="AJ1235" t="s">
        <v>820</v>
      </c>
      <c r="AL1235" t="s">
        <v>371</v>
      </c>
      <c r="AM1235" t="s">
        <v>40</v>
      </c>
      <c r="AN1235" t="s">
        <v>25</v>
      </c>
      <c r="AO1235" t="s">
        <v>25</v>
      </c>
      <c r="AP1235">
        <v>10</v>
      </c>
      <c r="AQ1235">
        <v>24</v>
      </c>
      <c r="AR1235" t="s">
        <v>517</v>
      </c>
      <c r="AS1235" t="s">
        <v>45</v>
      </c>
      <c r="AT1235" t="s">
        <v>522</v>
      </c>
      <c r="AU1235" t="s">
        <v>25</v>
      </c>
      <c r="AV1235" t="s">
        <v>519</v>
      </c>
      <c r="AW1235" t="s">
        <v>3504</v>
      </c>
      <c r="AX1235" t="s">
        <v>534</v>
      </c>
      <c r="AZ1235">
        <v>5744925</v>
      </c>
      <c r="BA1235" t="s">
        <v>45</v>
      </c>
      <c r="BB1235" s="4">
        <v>43955.713703703703</v>
      </c>
      <c r="BC1235" t="s">
        <v>1142</v>
      </c>
      <c r="BD1235" t="s">
        <v>29</v>
      </c>
      <c r="BG1235" t="s">
        <v>534</v>
      </c>
      <c r="BI1235" s="3">
        <v>43964.648131759262</v>
      </c>
      <c r="BJ1235" t="s">
        <v>3531</v>
      </c>
      <c r="BK1235" s="30" t="s">
        <v>5008</v>
      </c>
      <c r="BL1235" s="3">
        <v>43964.648183888887</v>
      </c>
      <c r="BM1235" t="s">
        <v>31</v>
      </c>
      <c r="BN1235" t="s">
        <v>32</v>
      </c>
      <c r="BO1235" t="s">
        <v>2258</v>
      </c>
      <c r="BQ1235" t="s">
        <v>826</v>
      </c>
      <c r="BR1235" t="s">
        <v>28</v>
      </c>
      <c r="BS1235" t="s">
        <v>28</v>
      </c>
      <c r="BT1235" t="s">
        <v>518</v>
      </c>
      <c r="BU1235" s="3">
        <v>43949.625254039354</v>
      </c>
      <c r="BV1235" t="s">
        <v>803</v>
      </c>
      <c r="BW1235" s="3">
        <v>43964.731297407408</v>
      </c>
      <c r="BX1235" t="s">
        <v>3505</v>
      </c>
      <c r="CG1235"/>
      <c r="CH1235"/>
      <c r="CI1235"/>
      <c r="CY1235"/>
      <c r="DA1235"/>
      <c r="DF1235"/>
    </row>
    <row r="1236" spans="1:110" x14ac:dyDescent="0.25">
      <c r="A1236" s="1">
        <f>IF(Veg_Table[[#This Row],[VP_STATUS]]="Hold",0,IF(OR(AND(Veg_Table[[#This Row],[PRESCRIP]]="NW_No Work",Veg_Table[[#This Row],[VP_STATUS]]&lt;&gt;"No Work Required Under EVM"),AND(Veg_Table[[#This Row],[VP_STATUS]]="No Work Required Under EVM",Veg_Table[[#This Row],[PRESCRIP]]&lt;&gt;"NW_No Work")),1,0))</f>
        <v>0</v>
      </c>
      <c r="B1236" s="1">
        <f>IF(Veg_Table[[#This Row],[SPECIES]]="",1,0)</f>
        <v>0</v>
      </c>
      <c r="C1236" s="1">
        <f>IF(Veg_Table[[#This Row],[DIAMETER]]="",1,0)</f>
        <v>0</v>
      </c>
      <c r="D1236" s="1">
        <f>IF(Veg_Table[[#This Row],[HEIGHT]]="",1,0)</f>
        <v>0</v>
      </c>
      <c r="E123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36" s="1">
        <f>IF(AND(Veg_Table[[#This Row],[TAT_RESULT]]="ABATE",Veg_Table[[#This Row],[PRESCRIP]]="NW_No Work"),1,0)</f>
        <v>0</v>
      </c>
      <c r="G1236" s="1">
        <f>IF(OR(Veg_Table[[#This Row],[Prescription R-Scale]]="NA",Veg_Table[[#This Row],[Diameter R-Scale]]="NA"),0,IF(Veg_Table[[#This Row],[Diameter R-Scale]]&lt;&gt;Veg_Table[[#This Row],[Prescription R-Scale]],1,0))</f>
        <v>0</v>
      </c>
      <c r="H1236" s="1">
        <f>IF(OR(AND(Veg_Table[[#This Row],[PRESCRIP]]="BC_Br Rmv", Veg_Table[[#This Row],[WOOD_MAN]]&lt;&gt;"Not Needed"),AND(Veg_Table[[#This Row],[PRESCRIP]]="BCS_Br Rmv+Trt", Veg_Table[[#This Row],[WOOD_MAN]]&lt;&gt;"Not Needed")),1,0)</f>
        <v>0</v>
      </c>
      <c r="I1236" s="1">
        <f ca="1">IF(AND(Veg_Table[[#This Row],[Prescription_Changed]]="Yes",Veg_Table[[#This Row],[TAT_RESULT]]=""),1,0)</f>
        <v>0</v>
      </c>
      <c r="J1236" s="1">
        <f ca="1">SUM(Veg_Table[[#This Row],[Prescription and Status do not match]:[Prescription_Edited_And_TAT_Is_Blank]])</f>
        <v>0</v>
      </c>
      <c r="K1236" s="1">
        <f ca="1">IF(Veg_Table[[#This Row],[Sum of Errors]]&gt;0,1,0)</f>
        <v>0</v>
      </c>
      <c r="L1236" s="1">
        <f>1</f>
        <v>1</v>
      </c>
      <c r="M123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236" s="1">
        <f>IF(OR(MID(Veg_Table[[#This Row],[PRESCRIP]],2,1)="1",MID(Veg_Table[[#This Row],[PRESCRIP]],2,1)="2",MID(Veg_Table[[#This Row],[PRESCRIP]],2,1)="3",MID(Veg_Table[[#This Row],[PRESCRIP]],2,1)="4"),_xlfn.NUMBERVALUE(MID(Veg_Table[[#This Row],[PRESCRIP]],2,1)),"NA")</f>
        <v>3</v>
      </c>
      <c r="O1236" s="1">
        <f>WEEKNUM(Veg_Table[[#This Row],[EVM_LAST_EDITED_Day]],2)</f>
        <v>20</v>
      </c>
      <c r="P1236" s="25">
        <f>IFERROR(DATE(YEAR(Veg_Table[[#This Row],[EVM_LAST_EDITED2]]),MONTH(Veg_Table[[#This Row],[EVM_LAST_EDITED2]]),DAY(Veg_Table[[#This Row],[EVM_LAST_EDITED2]])),DATE(2019,1,1))</f>
        <v>43964</v>
      </c>
      <c r="Q1236" s="3">
        <f>VALUE(SUBSTITUTE(Veg_Table[[#This Row],[EVM_LAST_EDITED]],",",""))</f>
        <v>43964.649335544003</v>
      </c>
      <c r="R1236" s="1" t="str">
        <f>_xlfn.IFNA(IF(Veg_Table[[#This Row],[EVM_LAST_EDITOR]]="","zBlank EVM Last Editor",VLOOKUP(Veg_Table[[#This Row],[EVM_LAST_EDITOR]],Roster_Table[#All],4,FALSE)),"zAWRR Not in Roster")</f>
        <v>zAWRR Not in Roster</v>
      </c>
      <c r="S1236" s="1" t="str">
        <f>_xlfn.IFNA(IF(Veg_Table[[#This Row],[EVM_LAST_EDITOR]]="","zBlank EVM Last Editor",VLOOKUP(Veg_Table[[#This Row],[EVM_LAST_EDITOR]],Roster_Table[#All],16,FALSE)),"zCompany_AWRR not in Roster")</f>
        <v>zCompany_AWRR not in Roster</v>
      </c>
      <c r="T1236" s="2">
        <f>IFERROR(DATE(YEAR(Veg_Table[[#This Row],[Created2]]),MONTH(Veg_Table[[#This Row],[Created2]]),DAY(Veg_Table[[#This Row],[Created2]])),DATE(2019,1,1))</f>
        <v>43705</v>
      </c>
      <c r="U1236" s="3">
        <f>VALUE(SUBSTITUTE(Veg_Table[[#This Row],[Created]],",",""))</f>
        <v>43705.968680555598</v>
      </c>
      <c r="V1236" s="3" t="str">
        <f ca="1">IFERROR(_xlfn.IFNA(CELL("contents",INDIRECT(_xlfn.CONCAT("Veg_Table_Production_Data!",ADDRESS(MATCH(_xlfn.MAXIFS(#REF!,#REF!,"="&amp;Veg_Table[[#This Row],[AUTO_ID]],#REF!,"&lt;"&amp;Veg_Table[[#This Row],[EVM_LAST_EDITED_Day]]),#REF!,0),COLUMN(#REF!),4,1,)))),""),"")</f>
        <v/>
      </c>
      <c r="W1236" s="3" t="str">
        <f ca="1">IF(Veg_Table[[#This Row],[Previous_Prescription]]="","No",IF(Veg_Table[[#This Row],[Previous_Prescription]]=Veg_Table[[#This Row],[PRESCRIP]],"No","Yes"))</f>
        <v>No</v>
      </c>
      <c r="X1236" s="3" t="str">
        <f>IF(Veg_Table[[#This Row],[EVM_LAST_EDITED_Day]]=Veg_Table[[#This Row],[Created_Day]],"New","Old")</f>
        <v>Old</v>
      </c>
      <c r="Y1236" s="1">
        <f>IFERROR(IF(FIND("delete",LOWER(Veg_Table[[#This Row],[PI_COMMENTS]]))&gt;=1,1,0),0)</f>
        <v>0</v>
      </c>
      <c r="Z1236" s="1" t="str">
        <f>_xlfn.IFNA(IF(Veg_Table[[#This Row],[EVM_LAST_EDITOR]]="","Yes",VLOOKUP(Veg_Table[[#This Row],[EVM_LAST_EDITOR]],Roster_Table[#All],15,FALSE)),"Yes")</f>
        <v>Yes</v>
      </c>
      <c r="AA123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36" s="1" t="str">
        <f>_xlfn.IFNA(VLOOKUP(Veg_Table[[#This Row],[EVM_LAST_EDITOR]],Roster_Table[#All],3,FALSE),"zAWRR Not in Roster")</f>
        <v>zAWRR Not in Roster</v>
      </c>
      <c r="AC1236" s="1" t="str">
        <f>_xlfn.IFNA(VLOOKUP(Veg_Table[[#This Row],[EVM_LAST_EDITOR]],Roster_Table[#All],2,FALSE),"zAWRR Not in Roster")</f>
        <v>zAWRR Not in Roster</v>
      </c>
      <c r="AD1236" s="1" t="str">
        <f>IF(_xlfn.CONCAT(Veg_Table[[#This Row],[First_Name]]," ",Veg_Table[[#This Row],[Last_Name]])="zAWRR Not in Roster zAWRR Not in Roster","zAWRR Not in Roster",_xlfn.CONCAT(Veg_Table[[#This Row],[First_Name]]," ",Veg_Table[[#This Row],[Last_Name]]))</f>
        <v>zAWRR Not in Roster</v>
      </c>
      <c r="AE1236">
        <v>1757557</v>
      </c>
      <c r="AF1236" t="s">
        <v>2553</v>
      </c>
      <c r="AG1236" t="s">
        <v>30</v>
      </c>
      <c r="AH1236" t="s">
        <v>1413</v>
      </c>
      <c r="AI1236" t="s">
        <v>1415</v>
      </c>
      <c r="AJ1236" t="s">
        <v>820</v>
      </c>
      <c r="AL1236" t="s">
        <v>368</v>
      </c>
      <c r="AM1236" t="s">
        <v>40</v>
      </c>
      <c r="AN1236" t="s">
        <v>25</v>
      </c>
      <c r="AO1236" t="s">
        <v>25</v>
      </c>
      <c r="AP1236">
        <v>31</v>
      </c>
      <c r="AQ1236">
        <v>50</v>
      </c>
      <c r="AR1236" t="s">
        <v>514</v>
      </c>
      <c r="AS1236" t="s">
        <v>51</v>
      </c>
      <c r="AT1236" t="s">
        <v>522</v>
      </c>
      <c r="AU1236" t="s">
        <v>25</v>
      </c>
      <c r="AV1236" t="s">
        <v>519</v>
      </c>
      <c r="AW1236" t="s">
        <v>2554</v>
      </c>
      <c r="AX1236" t="s">
        <v>534</v>
      </c>
      <c r="AZ1236">
        <v>5744925</v>
      </c>
      <c r="BA1236" t="s">
        <v>51</v>
      </c>
      <c r="BB1236" s="4">
        <v>43955.711319444446</v>
      </c>
      <c r="BC1236" t="s">
        <v>1142</v>
      </c>
      <c r="BD1236" t="s">
        <v>29</v>
      </c>
      <c r="BG1236" t="s">
        <v>534</v>
      </c>
      <c r="BI1236" s="3">
        <v>43964.64924421296</v>
      </c>
      <c r="BJ1236" t="s">
        <v>6009</v>
      </c>
      <c r="BK1236" s="30" t="s">
        <v>5008</v>
      </c>
      <c r="BL1236" s="3">
        <v>43964.649335543982</v>
      </c>
      <c r="BM1236" t="s">
        <v>31</v>
      </c>
      <c r="BN1236" t="s">
        <v>32</v>
      </c>
      <c r="BO1236" t="s">
        <v>2258</v>
      </c>
      <c r="BP1236" t="s">
        <v>2259</v>
      </c>
      <c r="BQ1236" t="s">
        <v>826</v>
      </c>
      <c r="BR1236" t="s">
        <v>28</v>
      </c>
      <c r="BS1236" t="s">
        <v>28</v>
      </c>
      <c r="BT1236" t="s">
        <v>2543</v>
      </c>
      <c r="BU1236" s="3">
        <v>43705.968680555554</v>
      </c>
      <c r="BV1236" t="s">
        <v>803</v>
      </c>
      <c r="BW1236" s="3">
        <v>43964.73131476852</v>
      </c>
      <c r="BX1236" t="s">
        <v>2555</v>
      </c>
      <c r="CG1236"/>
      <c r="CH1236"/>
      <c r="CI1236"/>
      <c r="CY1236"/>
      <c r="DA1236"/>
      <c r="DF1236"/>
    </row>
    <row r="1237" spans="1:110" x14ac:dyDescent="0.25">
      <c r="A1237" s="1">
        <f>IF(Veg_Table[[#This Row],[VP_STATUS]]="Hold",0,IF(OR(AND(Veg_Table[[#This Row],[PRESCRIP]]="NW_No Work",Veg_Table[[#This Row],[VP_STATUS]]&lt;&gt;"No Work Required Under EVM"),AND(Veg_Table[[#This Row],[VP_STATUS]]="No Work Required Under EVM",Veg_Table[[#This Row],[PRESCRIP]]&lt;&gt;"NW_No Work")),1,0))</f>
        <v>0</v>
      </c>
      <c r="B1237" s="1">
        <f>IF(Veg_Table[[#This Row],[SPECIES]]="",1,0)</f>
        <v>0</v>
      </c>
      <c r="C1237" s="1">
        <f>IF(Veg_Table[[#This Row],[DIAMETER]]="",1,0)</f>
        <v>0</v>
      </c>
      <c r="D1237" s="1">
        <f>IF(Veg_Table[[#This Row],[HEIGHT]]="",1,0)</f>
        <v>0</v>
      </c>
      <c r="E123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37" s="1">
        <f>IF(AND(Veg_Table[[#This Row],[TAT_RESULT]]="ABATE",Veg_Table[[#This Row],[PRESCRIP]]="NW_No Work"),1,0)</f>
        <v>0</v>
      </c>
      <c r="G1237" s="1">
        <f>IF(OR(Veg_Table[[#This Row],[Prescription R-Scale]]="NA",Veg_Table[[#This Row],[Diameter R-Scale]]="NA"),0,IF(Veg_Table[[#This Row],[Diameter R-Scale]]&lt;&gt;Veg_Table[[#This Row],[Prescription R-Scale]],1,0))</f>
        <v>0</v>
      </c>
      <c r="H1237" s="1">
        <f>IF(OR(AND(Veg_Table[[#This Row],[PRESCRIP]]="BC_Br Rmv", Veg_Table[[#This Row],[WOOD_MAN]]&lt;&gt;"Not Needed"),AND(Veg_Table[[#This Row],[PRESCRIP]]="BCS_Br Rmv+Trt", Veg_Table[[#This Row],[WOOD_MAN]]&lt;&gt;"Not Needed")),1,0)</f>
        <v>0</v>
      </c>
      <c r="I1237" s="1">
        <f ca="1">IF(AND(Veg_Table[[#This Row],[Prescription_Changed]]="Yes",Veg_Table[[#This Row],[TAT_RESULT]]=""),1,0)</f>
        <v>0</v>
      </c>
      <c r="J1237" s="1">
        <f ca="1">SUM(Veg_Table[[#This Row],[Prescription and Status do not match]:[Prescription_Edited_And_TAT_Is_Blank]])</f>
        <v>0</v>
      </c>
      <c r="K1237" s="1">
        <f ca="1">IF(Veg_Table[[#This Row],[Sum of Errors]]&gt;0,1,0)</f>
        <v>0</v>
      </c>
      <c r="L1237" s="1">
        <f>1</f>
        <v>1</v>
      </c>
      <c r="M123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237" s="1">
        <f>IF(OR(MID(Veg_Table[[#This Row],[PRESCRIP]],2,1)="1",MID(Veg_Table[[#This Row],[PRESCRIP]],2,1)="2",MID(Veg_Table[[#This Row],[PRESCRIP]],2,1)="3",MID(Veg_Table[[#This Row],[PRESCRIP]],2,1)="4"),_xlfn.NUMBERVALUE(MID(Veg_Table[[#This Row],[PRESCRIP]],2,1)),"NA")</f>
        <v>3</v>
      </c>
      <c r="O1237" s="1">
        <f>WEEKNUM(Veg_Table[[#This Row],[EVM_LAST_EDITED_Day]],2)</f>
        <v>20</v>
      </c>
      <c r="P1237" s="25">
        <f>IFERROR(DATE(YEAR(Veg_Table[[#This Row],[EVM_LAST_EDITED2]]),MONTH(Veg_Table[[#This Row],[EVM_LAST_EDITED2]]),DAY(Veg_Table[[#This Row],[EVM_LAST_EDITED2]])),DATE(2019,1,1))</f>
        <v>43964</v>
      </c>
      <c r="Q1237" s="3">
        <f>VALUE(SUBSTITUTE(Veg_Table[[#This Row],[EVM_LAST_EDITED]],",",""))</f>
        <v>43964.650328969903</v>
      </c>
      <c r="R1237" s="1" t="str">
        <f>_xlfn.IFNA(IF(Veg_Table[[#This Row],[EVM_LAST_EDITOR]]="","zBlank EVM Last Editor",VLOOKUP(Veg_Table[[#This Row],[EVM_LAST_EDITOR]],Roster_Table[#All],4,FALSE)),"zAWRR Not in Roster")</f>
        <v>zAWRR Not in Roster</v>
      </c>
      <c r="S1237" s="1" t="str">
        <f>_xlfn.IFNA(IF(Veg_Table[[#This Row],[EVM_LAST_EDITOR]]="","zBlank EVM Last Editor",VLOOKUP(Veg_Table[[#This Row],[EVM_LAST_EDITOR]],Roster_Table[#All],16,FALSE)),"zCompany_AWRR not in Roster")</f>
        <v>zCompany_AWRR not in Roster</v>
      </c>
      <c r="T1237" s="2">
        <f>IFERROR(DATE(YEAR(Veg_Table[[#This Row],[Created2]]),MONTH(Veg_Table[[#This Row],[Created2]]),DAY(Veg_Table[[#This Row],[Created2]])),DATE(2019,1,1))</f>
        <v>43703</v>
      </c>
      <c r="U1237" s="3">
        <f>VALUE(SUBSTITUTE(Veg_Table[[#This Row],[Created]],",",""))</f>
        <v>43703.6219444444</v>
      </c>
      <c r="V1237" s="3" t="str">
        <f ca="1">IFERROR(_xlfn.IFNA(CELL("contents",INDIRECT(_xlfn.CONCAT("Veg_Table_Production_Data!",ADDRESS(MATCH(_xlfn.MAXIFS(#REF!,#REF!,"="&amp;Veg_Table[[#This Row],[AUTO_ID]],#REF!,"&lt;"&amp;Veg_Table[[#This Row],[EVM_LAST_EDITED_Day]]),#REF!,0),COLUMN(#REF!),4,1,)))),""),"")</f>
        <v/>
      </c>
      <c r="W1237" s="3" t="str">
        <f ca="1">IF(Veg_Table[[#This Row],[Previous_Prescription]]="","No",IF(Veg_Table[[#This Row],[Previous_Prescription]]=Veg_Table[[#This Row],[PRESCRIP]],"No","Yes"))</f>
        <v>No</v>
      </c>
      <c r="X1237" s="3" t="str">
        <f>IF(Veg_Table[[#This Row],[EVM_LAST_EDITED_Day]]=Veg_Table[[#This Row],[Created_Day]],"New","Old")</f>
        <v>Old</v>
      </c>
      <c r="Y1237" s="1">
        <f>IFERROR(IF(FIND("delete",LOWER(Veg_Table[[#This Row],[PI_COMMENTS]]))&gt;=1,1,0),0)</f>
        <v>0</v>
      </c>
      <c r="Z1237" s="1" t="str">
        <f>_xlfn.IFNA(IF(Veg_Table[[#This Row],[EVM_LAST_EDITOR]]="","Yes",VLOOKUP(Veg_Table[[#This Row],[EVM_LAST_EDITOR]],Roster_Table[#All],15,FALSE)),"Yes")</f>
        <v>Yes</v>
      </c>
      <c r="AA123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37" s="1" t="str">
        <f>_xlfn.IFNA(VLOOKUP(Veg_Table[[#This Row],[EVM_LAST_EDITOR]],Roster_Table[#All],3,FALSE),"zAWRR Not in Roster")</f>
        <v>zAWRR Not in Roster</v>
      </c>
      <c r="AC1237" s="1" t="str">
        <f>_xlfn.IFNA(VLOOKUP(Veg_Table[[#This Row],[EVM_LAST_EDITOR]],Roster_Table[#All],2,FALSE),"zAWRR Not in Roster")</f>
        <v>zAWRR Not in Roster</v>
      </c>
      <c r="AD1237" s="1" t="str">
        <f>IF(_xlfn.CONCAT(Veg_Table[[#This Row],[First_Name]]," ",Veg_Table[[#This Row],[Last_Name]])="zAWRR Not in Roster zAWRR Not in Roster","zAWRR Not in Roster",_xlfn.CONCAT(Veg_Table[[#This Row],[First_Name]]," ",Veg_Table[[#This Row],[Last_Name]]))</f>
        <v>zAWRR Not in Roster</v>
      </c>
      <c r="AE1237">
        <v>1756086</v>
      </c>
      <c r="AF1237" t="s">
        <v>2538</v>
      </c>
      <c r="AG1237" t="s">
        <v>30</v>
      </c>
      <c r="AH1237" t="s">
        <v>1413</v>
      </c>
      <c r="AI1237" t="s">
        <v>1414</v>
      </c>
      <c r="AJ1237" t="s">
        <v>820</v>
      </c>
      <c r="AL1237" t="s">
        <v>368</v>
      </c>
      <c r="AM1237" t="s">
        <v>38</v>
      </c>
      <c r="AN1237" t="s">
        <v>25</v>
      </c>
      <c r="AO1237" t="s">
        <v>25</v>
      </c>
      <c r="AP1237">
        <v>32</v>
      </c>
      <c r="AQ1237">
        <v>120</v>
      </c>
      <c r="AR1237" t="s">
        <v>514</v>
      </c>
      <c r="AS1237" t="s">
        <v>51</v>
      </c>
      <c r="AT1237" t="s">
        <v>515</v>
      </c>
      <c r="AU1237" t="s">
        <v>25</v>
      </c>
      <c r="AV1237" t="s">
        <v>519</v>
      </c>
      <c r="AW1237" t="s">
        <v>3728</v>
      </c>
      <c r="AX1237" t="s">
        <v>534</v>
      </c>
      <c r="AZ1237"/>
      <c r="BA1237" t="s">
        <v>51</v>
      </c>
      <c r="BB1237" s="4">
        <v>43957.721825694447</v>
      </c>
      <c r="BC1237" t="s">
        <v>3993</v>
      </c>
      <c r="BD1237" t="s">
        <v>29</v>
      </c>
      <c r="BG1237" t="s">
        <v>534</v>
      </c>
      <c r="BI1237" s="3">
        <v>43964.650273425927</v>
      </c>
      <c r="BJ1237" t="s">
        <v>6008</v>
      </c>
      <c r="BK1237" s="30" t="s">
        <v>5008</v>
      </c>
      <c r="BL1237" s="3">
        <v>43964.65032896991</v>
      </c>
      <c r="BM1237" t="s">
        <v>31</v>
      </c>
      <c r="BN1237" t="s">
        <v>32</v>
      </c>
      <c r="BO1237" t="s">
        <v>2258</v>
      </c>
      <c r="BP1237" t="s">
        <v>2259</v>
      </c>
      <c r="BQ1237" t="s">
        <v>826</v>
      </c>
      <c r="BR1237" t="s">
        <v>28</v>
      </c>
      <c r="BS1237" t="s">
        <v>28</v>
      </c>
      <c r="BT1237" t="s">
        <v>962</v>
      </c>
      <c r="BU1237" s="3">
        <v>43703.621944444443</v>
      </c>
      <c r="BV1237" t="s">
        <v>803</v>
      </c>
      <c r="BW1237" s="3">
        <v>43964.73131476852</v>
      </c>
      <c r="BX1237" t="s">
        <v>2539</v>
      </c>
      <c r="CG1237"/>
      <c r="CH1237"/>
      <c r="CI1237"/>
      <c r="CY1237"/>
      <c r="DA1237"/>
      <c r="DF1237"/>
    </row>
    <row r="1238" spans="1:110" x14ac:dyDescent="0.25">
      <c r="A1238" s="1">
        <f>IF(Veg_Table[[#This Row],[VP_STATUS]]="Hold",0,IF(OR(AND(Veg_Table[[#This Row],[PRESCRIP]]="NW_No Work",Veg_Table[[#This Row],[VP_STATUS]]&lt;&gt;"No Work Required Under EVM"),AND(Veg_Table[[#This Row],[VP_STATUS]]="No Work Required Under EVM",Veg_Table[[#This Row],[PRESCRIP]]&lt;&gt;"NW_No Work")),1,0))</f>
        <v>0</v>
      </c>
      <c r="B1238" s="1">
        <f>IF(Veg_Table[[#This Row],[SPECIES]]="",1,0)</f>
        <v>0</v>
      </c>
      <c r="C1238" s="1">
        <f>IF(Veg_Table[[#This Row],[DIAMETER]]="",1,0)</f>
        <v>0</v>
      </c>
      <c r="D1238" s="1">
        <f>IF(Veg_Table[[#This Row],[HEIGHT]]="",1,0)</f>
        <v>0</v>
      </c>
      <c r="E123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38" s="1">
        <f>IF(AND(Veg_Table[[#This Row],[TAT_RESULT]]="ABATE",Veg_Table[[#This Row],[PRESCRIP]]="NW_No Work"),1,0)</f>
        <v>0</v>
      </c>
      <c r="G1238" s="1">
        <f>IF(OR(Veg_Table[[#This Row],[Prescription R-Scale]]="NA",Veg_Table[[#This Row],[Diameter R-Scale]]="NA"),0,IF(Veg_Table[[#This Row],[Diameter R-Scale]]&lt;&gt;Veg_Table[[#This Row],[Prescription R-Scale]],1,0))</f>
        <v>0</v>
      </c>
      <c r="H1238" s="1">
        <f>IF(OR(AND(Veg_Table[[#This Row],[PRESCRIP]]="BC_Br Rmv", Veg_Table[[#This Row],[WOOD_MAN]]&lt;&gt;"Not Needed"),AND(Veg_Table[[#This Row],[PRESCRIP]]="BCS_Br Rmv+Trt", Veg_Table[[#This Row],[WOOD_MAN]]&lt;&gt;"Not Needed")),1,0)</f>
        <v>0</v>
      </c>
      <c r="I1238" s="1">
        <f ca="1">IF(AND(Veg_Table[[#This Row],[Prescription_Changed]]="Yes",Veg_Table[[#This Row],[TAT_RESULT]]=""),1,0)</f>
        <v>0</v>
      </c>
      <c r="J1238" s="1">
        <f ca="1">SUM(Veg_Table[[#This Row],[Prescription and Status do not match]:[Prescription_Edited_And_TAT_Is_Blank]])</f>
        <v>0</v>
      </c>
      <c r="K1238" s="1">
        <f ca="1">IF(Veg_Table[[#This Row],[Sum of Errors]]&gt;0,1,0)</f>
        <v>0</v>
      </c>
      <c r="L1238" s="1">
        <f>1</f>
        <v>1</v>
      </c>
      <c r="M123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238" s="1">
        <f>IF(OR(MID(Veg_Table[[#This Row],[PRESCRIP]],2,1)="1",MID(Veg_Table[[#This Row],[PRESCRIP]],2,1)="2",MID(Veg_Table[[#This Row],[PRESCRIP]],2,1)="3",MID(Veg_Table[[#This Row],[PRESCRIP]],2,1)="4"),_xlfn.NUMBERVALUE(MID(Veg_Table[[#This Row],[PRESCRIP]],2,1)),"NA")</f>
        <v>1</v>
      </c>
      <c r="O1238" s="1">
        <f>WEEKNUM(Veg_Table[[#This Row],[EVM_LAST_EDITED_Day]],2)</f>
        <v>20</v>
      </c>
      <c r="P1238" s="25">
        <f>IFERROR(DATE(YEAR(Veg_Table[[#This Row],[EVM_LAST_EDITED2]]),MONTH(Veg_Table[[#This Row],[EVM_LAST_EDITED2]]),DAY(Veg_Table[[#This Row],[EVM_LAST_EDITED2]])),DATE(2019,1,1))</f>
        <v>43964</v>
      </c>
      <c r="Q1238" s="3">
        <f>VALUE(SUBSTITUTE(Veg_Table[[#This Row],[EVM_LAST_EDITED]],",",""))</f>
        <v>43964.650859756897</v>
      </c>
      <c r="R1238" s="1" t="str">
        <f>_xlfn.IFNA(IF(Veg_Table[[#This Row],[EVM_LAST_EDITOR]]="","zBlank EVM Last Editor",VLOOKUP(Veg_Table[[#This Row],[EVM_LAST_EDITOR]],Roster_Table[#All],4,FALSE)),"zAWRR Not in Roster")</f>
        <v>MGE</v>
      </c>
      <c r="S1238" s="1" t="str">
        <f>_xlfn.IFNA(IF(Veg_Table[[#This Row],[EVM_LAST_EDITOR]]="","zBlank EVM Last Editor",VLOOKUP(Veg_Table[[#This Row],[EVM_LAST_EDITOR]],Roster_Table[#All],16,FALSE)),"zCompany_AWRR not in Roster")</f>
        <v>MGE_Mountain G Enterprises</v>
      </c>
      <c r="T1238" s="2">
        <f>IFERROR(DATE(YEAR(Veg_Table[[#This Row],[Created2]]),MONTH(Veg_Table[[#This Row],[Created2]]),DAY(Veg_Table[[#This Row],[Created2]])),DATE(2019,1,1))</f>
        <v>43964</v>
      </c>
      <c r="U1238" s="3">
        <f>VALUE(SUBSTITUTE(Veg_Table[[#This Row],[Created]],",",""))</f>
        <v>43964.650859756897</v>
      </c>
      <c r="V1238" s="3" t="str">
        <f ca="1">IFERROR(_xlfn.IFNA(CELL("contents",INDIRECT(_xlfn.CONCAT("Veg_Table_Production_Data!",ADDRESS(MATCH(_xlfn.MAXIFS(#REF!,#REF!,"="&amp;Veg_Table[[#This Row],[AUTO_ID]],#REF!,"&lt;"&amp;Veg_Table[[#This Row],[EVM_LAST_EDITED_Day]]),#REF!,0),COLUMN(#REF!),4,1,)))),""),"")</f>
        <v/>
      </c>
      <c r="W1238" s="3" t="str">
        <f ca="1">IF(Veg_Table[[#This Row],[Previous_Prescription]]="","No",IF(Veg_Table[[#This Row],[Previous_Prescription]]=Veg_Table[[#This Row],[PRESCRIP]],"No","Yes"))</f>
        <v>No</v>
      </c>
      <c r="X1238" s="3" t="str">
        <f>IF(Veg_Table[[#This Row],[EVM_LAST_EDITED_Day]]=Veg_Table[[#This Row],[Created_Day]],"New","Old")</f>
        <v>New</v>
      </c>
      <c r="Y1238" s="1">
        <f>IFERROR(IF(FIND("delete",LOWER(Veg_Table[[#This Row],[PI_COMMENTS]]))&gt;=1,1,0),0)</f>
        <v>0</v>
      </c>
      <c r="Z1238" s="1" t="str">
        <f>_xlfn.IFNA(IF(Veg_Table[[#This Row],[EVM_LAST_EDITOR]]="","Yes",VLOOKUP(Veg_Table[[#This Row],[EVM_LAST_EDITOR]],Roster_Table[#All],15,FALSE)),"Yes")</f>
        <v>Yes</v>
      </c>
      <c r="AA123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38" s="1" t="str">
        <f>_xlfn.IFNA(VLOOKUP(Veg_Table[[#This Row],[EVM_LAST_EDITOR]],Roster_Table[#All],3,FALSE),"zAWRR Not in Roster")</f>
        <v>Brandon</v>
      </c>
      <c r="AC1238" s="1" t="str">
        <f>_xlfn.IFNA(VLOOKUP(Veg_Table[[#This Row],[EVM_LAST_EDITOR]],Roster_Table[#All],2,FALSE),"zAWRR Not in Roster")</f>
        <v>Fabela</v>
      </c>
      <c r="AD1238" s="1" t="str">
        <f>IF(_xlfn.CONCAT(Veg_Table[[#This Row],[First_Name]]," ",Veg_Table[[#This Row],[Last_Name]])="zAWRR Not in Roster zAWRR Not in Roster","zAWRR Not in Roster",_xlfn.CONCAT(Veg_Table[[#This Row],[First_Name]]," ",Veg_Table[[#This Row],[Last_Name]]))</f>
        <v>Brandon Fabela</v>
      </c>
      <c r="AE1238">
        <v>3226208</v>
      </c>
      <c r="AF1238" t="s">
        <v>5983</v>
      </c>
      <c r="AG1238" t="s">
        <v>93</v>
      </c>
      <c r="AH1238" t="s">
        <v>5320</v>
      </c>
      <c r="AI1238" t="s">
        <v>5959</v>
      </c>
      <c r="AJ1238" t="s">
        <v>36</v>
      </c>
      <c r="AL1238" t="s">
        <v>22</v>
      </c>
      <c r="AM1238" t="s">
        <v>23</v>
      </c>
      <c r="AN1238" t="s">
        <v>25</v>
      </c>
      <c r="AO1238" t="s">
        <v>25</v>
      </c>
      <c r="AP1238">
        <v>7</v>
      </c>
      <c r="AQ1238">
        <v>29</v>
      </c>
      <c r="AR1238" t="s">
        <v>514</v>
      </c>
      <c r="AS1238" t="s">
        <v>45</v>
      </c>
      <c r="AT1238" t="s">
        <v>515</v>
      </c>
      <c r="AV1238" t="s">
        <v>519</v>
      </c>
      <c r="AW1238" t="s">
        <v>5984</v>
      </c>
      <c r="AZ1238"/>
      <c r="BB1238" s="4"/>
      <c r="BD1238" t="s">
        <v>29</v>
      </c>
      <c r="BE1238" t="s">
        <v>25</v>
      </c>
      <c r="BF1238" t="s">
        <v>513</v>
      </c>
      <c r="BI1238" s="3"/>
      <c r="BJ1238" t="s">
        <v>5985</v>
      </c>
      <c r="BK1238" s="30" t="s">
        <v>668</v>
      </c>
      <c r="BL1238" s="3">
        <v>43964.650859756941</v>
      </c>
      <c r="BM1238" t="s">
        <v>31</v>
      </c>
      <c r="BN1238" t="s">
        <v>32</v>
      </c>
      <c r="BP1238" t="s">
        <v>5452</v>
      </c>
      <c r="BQ1238" t="s">
        <v>1025</v>
      </c>
      <c r="BR1238" t="s">
        <v>28</v>
      </c>
      <c r="BS1238" t="s">
        <v>28</v>
      </c>
      <c r="BT1238" t="s">
        <v>668</v>
      </c>
      <c r="BU1238" s="3">
        <v>43964.650859756941</v>
      </c>
      <c r="BV1238" t="s">
        <v>803</v>
      </c>
      <c r="BW1238" s="3">
        <v>43964.682845856485</v>
      </c>
      <c r="BX1238" t="s">
        <v>5986</v>
      </c>
      <c r="CG1238"/>
      <c r="CH1238"/>
      <c r="CI1238"/>
      <c r="CY1238"/>
      <c r="DA1238"/>
      <c r="DF1238"/>
    </row>
    <row r="1239" spans="1:110" x14ac:dyDescent="0.25">
      <c r="A1239" s="1">
        <f>IF(Veg_Table[[#This Row],[VP_STATUS]]="Hold",0,IF(OR(AND(Veg_Table[[#This Row],[PRESCRIP]]="NW_No Work",Veg_Table[[#This Row],[VP_STATUS]]&lt;&gt;"No Work Required Under EVM"),AND(Veg_Table[[#This Row],[VP_STATUS]]="No Work Required Under EVM",Veg_Table[[#This Row],[PRESCRIP]]&lt;&gt;"NW_No Work")),1,0))</f>
        <v>0</v>
      </c>
      <c r="B1239" s="1">
        <f>IF(Veg_Table[[#This Row],[SPECIES]]="",1,0)</f>
        <v>0</v>
      </c>
      <c r="C1239" s="1">
        <f>IF(Veg_Table[[#This Row],[DIAMETER]]="",1,0)</f>
        <v>0</v>
      </c>
      <c r="D1239" s="1">
        <f>IF(Veg_Table[[#This Row],[HEIGHT]]="",1,0)</f>
        <v>0</v>
      </c>
      <c r="E123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39" s="1">
        <f>IF(AND(Veg_Table[[#This Row],[TAT_RESULT]]="ABATE",Veg_Table[[#This Row],[PRESCRIP]]="NW_No Work"),1,0)</f>
        <v>0</v>
      </c>
      <c r="G1239" s="1">
        <f>IF(OR(Veg_Table[[#This Row],[Prescription R-Scale]]="NA",Veg_Table[[#This Row],[Diameter R-Scale]]="NA"),0,IF(Veg_Table[[#This Row],[Diameter R-Scale]]&lt;&gt;Veg_Table[[#This Row],[Prescription R-Scale]],1,0))</f>
        <v>0</v>
      </c>
      <c r="H1239" s="1">
        <f>IF(OR(AND(Veg_Table[[#This Row],[PRESCRIP]]="BC_Br Rmv", Veg_Table[[#This Row],[WOOD_MAN]]&lt;&gt;"Not Needed"),AND(Veg_Table[[#This Row],[PRESCRIP]]="BCS_Br Rmv+Trt", Veg_Table[[#This Row],[WOOD_MAN]]&lt;&gt;"Not Needed")),1,0)</f>
        <v>0</v>
      </c>
      <c r="I1239" s="1">
        <f ca="1">IF(AND(Veg_Table[[#This Row],[Prescription_Changed]]="Yes",Veg_Table[[#This Row],[TAT_RESULT]]=""),1,0)</f>
        <v>0</v>
      </c>
      <c r="J1239" s="1">
        <f ca="1">SUM(Veg_Table[[#This Row],[Prescription and Status do not match]:[Prescription_Edited_And_TAT_Is_Blank]])</f>
        <v>0</v>
      </c>
      <c r="K1239" s="1">
        <f ca="1">IF(Veg_Table[[#This Row],[Sum of Errors]]&gt;0,1,0)</f>
        <v>0</v>
      </c>
      <c r="L1239" s="1">
        <f>1</f>
        <v>1</v>
      </c>
      <c r="M1239"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239" s="1" t="str">
        <f>IF(OR(MID(Veg_Table[[#This Row],[PRESCRIP]],2,1)="1",MID(Veg_Table[[#This Row],[PRESCRIP]],2,1)="2",MID(Veg_Table[[#This Row],[PRESCRIP]],2,1)="3",MID(Veg_Table[[#This Row],[PRESCRIP]],2,1)="4"),_xlfn.NUMBERVALUE(MID(Veg_Table[[#This Row],[PRESCRIP]],2,1)),"NA")</f>
        <v>NA</v>
      </c>
      <c r="O1239" s="1">
        <f>WEEKNUM(Veg_Table[[#This Row],[EVM_LAST_EDITED_Day]],2)</f>
        <v>20</v>
      </c>
      <c r="P1239" s="25">
        <f>IFERROR(DATE(YEAR(Veg_Table[[#This Row],[EVM_LAST_EDITED2]]),MONTH(Veg_Table[[#This Row],[EVM_LAST_EDITED2]]),DAY(Veg_Table[[#This Row],[EVM_LAST_EDITED2]])),DATE(2019,1,1))</f>
        <v>43964</v>
      </c>
      <c r="Q1239" s="3">
        <f>VALUE(SUBSTITUTE(Veg_Table[[#This Row],[EVM_LAST_EDITED]],",",""))</f>
        <v>43964.653738425899</v>
      </c>
      <c r="R1239" s="1" t="str">
        <f>_xlfn.IFNA(IF(Veg_Table[[#This Row],[EVM_LAST_EDITOR]]="","zBlank EVM Last Editor",VLOOKUP(Veg_Table[[#This Row],[EVM_LAST_EDITOR]],Roster_Table[#All],4,FALSE)),"zAWRR Not in Roster")</f>
        <v>MGE</v>
      </c>
      <c r="S1239" s="1" t="str">
        <f>_xlfn.IFNA(IF(Veg_Table[[#This Row],[EVM_LAST_EDITOR]]="","zBlank EVM Last Editor",VLOOKUP(Veg_Table[[#This Row],[EVM_LAST_EDITOR]],Roster_Table[#All],16,FALSE)),"zCompany_AWRR not in Roster")</f>
        <v>MGE_Mountain G Enterprises</v>
      </c>
      <c r="T1239" s="2">
        <f>IFERROR(DATE(YEAR(Veg_Table[[#This Row],[Created2]]),MONTH(Veg_Table[[#This Row],[Created2]]),DAY(Veg_Table[[#This Row],[Created2]])),DATE(2019,1,1))</f>
        <v>43964</v>
      </c>
      <c r="U1239" s="3">
        <f>VALUE(SUBSTITUTE(Veg_Table[[#This Row],[Created]],",",""))</f>
        <v>43964.653738425899</v>
      </c>
      <c r="V1239" s="3" t="str">
        <f ca="1">IFERROR(_xlfn.IFNA(CELL("contents",INDIRECT(_xlfn.CONCAT("Veg_Table_Production_Data!",ADDRESS(MATCH(_xlfn.MAXIFS(#REF!,#REF!,"="&amp;Veg_Table[[#This Row],[AUTO_ID]],#REF!,"&lt;"&amp;Veg_Table[[#This Row],[EVM_LAST_EDITED_Day]]),#REF!,0),COLUMN(#REF!),4,1,)))),""),"")</f>
        <v/>
      </c>
      <c r="W1239" s="3" t="str">
        <f ca="1">IF(Veg_Table[[#This Row],[Previous_Prescription]]="","No",IF(Veg_Table[[#This Row],[Previous_Prescription]]=Veg_Table[[#This Row],[PRESCRIP]],"No","Yes"))</f>
        <v>No</v>
      </c>
      <c r="X1239" s="3" t="str">
        <f>IF(Veg_Table[[#This Row],[EVM_LAST_EDITED_Day]]=Veg_Table[[#This Row],[Created_Day]],"New","Old")</f>
        <v>New</v>
      </c>
      <c r="Y1239" s="1">
        <f>IFERROR(IF(FIND("delete",LOWER(Veg_Table[[#This Row],[PI_COMMENTS]]))&gt;=1,1,0),0)</f>
        <v>0</v>
      </c>
      <c r="Z1239" s="1" t="str">
        <f>_xlfn.IFNA(IF(Veg_Table[[#This Row],[EVM_LAST_EDITOR]]="","Yes",VLOOKUP(Veg_Table[[#This Row],[EVM_LAST_EDITOR]],Roster_Table[#All],15,FALSE)),"Yes")</f>
        <v>Yes</v>
      </c>
      <c r="AA123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39" s="1" t="str">
        <f>_xlfn.IFNA(VLOOKUP(Veg_Table[[#This Row],[EVM_LAST_EDITOR]],Roster_Table[#All],3,FALSE),"zAWRR Not in Roster")</f>
        <v>Andrew</v>
      </c>
      <c r="AC1239" s="1" t="str">
        <f>_xlfn.IFNA(VLOOKUP(Veg_Table[[#This Row],[EVM_LAST_EDITOR]],Roster_Table[#All],2,FALSE),"zAWRR Not in Roster")</f>
        <v>Withers</v>
      </c>
      <c r="AD1239" s="1" t="str">
        <f>IF(_xlfn.CONCAT(Veg_Table[[#This Row],[First_Name]]," ",Veg_Table[[#This Row],[Last_Name]])="zAWRR Not in Roster zAWRR Not in Roster","zAWRR Not in Roster",_xlfn.CONCAT(Veg_Table[[#This Row],[First_Name]]," ",Veg_Table[[#This Row],[Last_Name]]))</f>
        <v>Andrew Withers</v>
      </c>
      <c r="AE1239">
        <v>3228773</v>
      </c>
      <c r="AF1239" t="s">
        <v>7248</v>
      </c>
      <c r="AG1239" t="s">
        <v>93</v>
      </c>
      <c r="AH1239" t="s">
        <v>5390</v>
      </c>
      <c r="AI1239" t="s">
        <v>5391</v>
      </c>
      <c r="AJ1239" t="s">
        <v>21</v>
      </c>
      <c r="AL1239" t="s">
        <v>22</v>
      </c>
      <c r="AM1239" t="s">
        <v>38</v>
      </c>
      <c r="AN1239" t="s">
        <v>25</v>
      </c>
      <c r="AO1239" t="s">
        <v>25</v>
      </c>
      <c r="AP1239">
        <v>30</v>
      </c>
      <c r="AQ1239">
        <v>99</v>
      </c>
      <c r="AR1239" t="s">
        <v>511</v>
      </c>
      <c r="AS1239" t="s">
        <v>24</v>
      </c>
      <c r="AT1239" t="s">
        <v>26</v>
      </c>
      <c r="AV1239" t="s">
        <v>512</v>
      </c>
      <c r="AW1239" t="s">
        <v>7249</v>
      </c>
      <c r="AZ1239"/>
      <c r="BB1239" s="4"/>
      <c r="BD1239" t="s">
        <v>29</v>
      </c>
      <c r="BE1239" t="s">
        <v>25</v>
      </c>
      <c r="BF1239" t="s">
        <v>513</v>
      </c>
      <c r="BI1239" s="3"/>
      <c r="BJ1239" t="s">
        <v>52</v>
      </c>
      <c r="BK1239" s="30" t="s">
        <v>176</v>
      </c>
      <c r="BL1239" s="3">
        <v>43964.653738425928</v>
      </c>
      <c r="BM1239" t="s">
        <v>31</v>
      </c>
      <c r="BN1239" t="s">
        <v>32</v>
      </c>
      <c r="BP1239" t="s">
        <v>5393</v>
      </c>
      <c r="BQ1239" t="s">
        <v>1025</v>
      </c>
      <c r="BR1239" t="s">
        <v>28</v>
      </c>
      <c r="BS1239" t="s">
        <v>28</v>
      </c>
      <c r="BT1239" t="s">
        <v>176</v>
      </c>
      <c r="BU1239" s="3">
        <v>43964.653738425928</v>
      </c>
      <c r="BV1239" t="s">
        <v>803</v>
      </c>
      <c r="BW1239" s="3">
        <v>43965.597617395833</v>
      </c>
      <c r="BX1239" t="s">
        <v>7250</v>
      </c>
      <c r="CG1239"/>
      <c r="CH1239"/>
      <c r="CI1239"/>
      <c r="CY1239"/>
      <c r="DA1239"/>
      <c r="DF1239"/>
    </row>
    <row r="1240" spans="1:110" x14ac:dyDescent="0.25">
      <c r="A1240" s="1">
        <f>IF(Veg_Table[[#This Row],[VP_STATUS]]="Hold",0,IF(OR(AND(Veg_Table[[#This Row],[PRESCRIP]]="NW_No Work",Veg_Table[[#This Row],[VP_STATUS]]&lt;&gt;"No Work Required Under EVM"),AND(Veg_Table[[#This Row],[VP_STATUS]]="No Work Required Under EVM",Veg_Table[[#This Row],[PRESCRIP]]&lt;&gt;"NW_No Work")),1,0))</f>
        <v>0</v>
      </c>
      <c r="B1240" s="1">
        <f>IF(Veg_Table[[#This Row],[SPECIES]]="",1,0)</f>
        <v>0</v>
      </c>
      <c r="C1240" s="1">
        <f>IF(Veg_Table[[#This Row],[DIAMETER]]="",1,0)</f>
        <v>0</v>
      </c>
      <c r="D1240" s="1">
        <f>IF(Veg_Table[[#This Row],[HEIGHT]]="",1,0)</f>
        <v>0</v>
      </c>
      <c r="E124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40" s="1">
        <f>IF(AND(Veg_Table[[#This Row],[TAT_RESULT]]="ABATE",Veg_Table[[#This Row],[PRESCRIP]]="NW_No Work"),1,0)</f>
        <v>0</v>
      </c>
      <c r="G1240" s="1">
        <f>IF(OR(Veg_Table[[#This Row],[Prescription R-Scale]]="NA",Veg_Table[[#This Row],[Diameter R-Scale]]="NA"),0,IF(Veg_Table[[#This Row],[Diameter R-Scale]]&lt;&gt;Veg_Table[[#This Row],[Prescription R-Scale]],1,0))</f>
        <v>0</v>
      </c>
      <c r="H1240" s="1">
        <f>IF(OR(AND(Veg_Table[[#This Row],[PRESCRIP]]="BC_Br Rmv", Veg_Table[[#This Row],[WOOD_MAN]]&lt;&gt;"Not Needed"),AND(Veg_Table[[#This Row],[PRESCRIP]]="BCS_Br Rmv+Trt", Veg_Table[[#This Row],[WOOD_MAN]]&lt;&gt;"Not Needed")),1,0)</f>
        <v>0</v>
      </c>
      <c r="I1240" s="1">
        <f ca="1">IF(AND(Veg_Table[[#This Row],[Prescription_Changed]]="Yes",Veg_Table[[#This Row],[TAT_RESULT]]=""),1,0)</f>
        <v>0</v>
      </c>
      <c r="J1240" s="1">
        <f ca="1">SUM(Veg_Table[[#This Row],[Prescription and Status do not match]:[Prescription_Edited_And_TAT_Is_Blank]])</f>
        <v>0</v>
      </c>
      <c r="K1240" s="1">
        <f ca="1">IF(Veg_Table[[#This Row],[Sum of Errors]]&gt;0,1,0)</f>
        <v>0</v>
      </c>
      <c r="L1240" s="1">
        <f>1</f>
        <v>1</v>
      </c>
      <c r="M1240"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240" s="1" t="str">
        <f>IF(OR(MID(Veg_Table[[#This Row],[PRESCRIP]],2,1)="1",MID(Veg_Table[[#This Row],[PRESCRIP]],2,1)="2",MID(Veg_Table[[#This Row],[PRESCRIP]],2,1)="3",MID(Veg_Table[[#This Row],[PRESCRIP]],2,1)="4"),_xlfn.NUMBERVALUE(MID(Veg_Table[[#This Row],[PRESCRIP]],2,1)),"NA")</f>
        <v>NA</v>
      </c>
      <c r="O1240" s="1">
        <f>WEEKNUM(Veg_Table[[#This Row],[EVM_LAST_EDITED_Day]],2)</f>
        <v>20</v>
      </c>
      <c r="P1240" s="25">
        <f>IFERROR(DATE(YEAR(Veg_Table[[#This Row],[EVM_LAST_EDITED2]]),MONTH(Veg_Table[[#This Row],[EVM_LAST_EDITED2]]),DAY(Veg_Table[[#This Row],[EVM_LAST_EDITED2]])),DATE(2019,1,1))</f>
        <v>43964</v>
      </c>
      <c r="Q1240" s="3">
        <f>VALUE(SUBSTITUTE(Veg_Table[[#This Row],[EVM_LAST_EDITED]],",",""))</f>
        <v>43964.657291666699</v>
      </c>
      <c r="R1240" s="1" t="str">
        <f>_xlfn.IFNA(IF(Veg_Table[[#This Row],[EVM_LAST_EDITOR]]="","zBlank EVM Last Editor",VLOOKUP(Veg_Table[[#This Row],[EVM_LAST_EDITOR]],Roster_Table[#All],4,FALSE)),"zAWRR Not in Roster")</f>
        <v>MGE</v>
      </c>
      <c r="S1240" s="1" t="str">
        <f>_xlfn.IFNA(IF(Veg_Table[[#This Row],[EVM_LAST_EDITOR]]="","zBlank EVM Last Editor",VLOOKUP(Veg_Table[[#This Row],[EVM_LAST_EDITOR]],Roster_Table[#All],16,FALSE)),"zCompany_AWRR not in Roster")</f>
        <v>MGE_Mountain G Enterprises</v>
      </c>
      <c r="T1240" s="2">
        <f>IFERROR(DATE(YEAR(Veg_Table[[#This Row],[Created2]]),MONTH(Veg_Table[[#This Row],[Created2]]),DAY(Veg_Table[[#This Row],[Created2]])),DATE(2019,1,1))</f>
        <v>43964</v>
      </c>
      <c r="U1240" s="3">
        <f>VALUE(SUBSTITUTE(Veg_Table[[#This Row],[Created]],",",""))</f>
        <v>43964.657291666699</v>
      </c>
      <c r="V1240" s="3" t="str">
        <f ca="1">IFERROR(_xlfn.IFNA(CELL("contents",INDIRECT(_xlfn.CONCAT("Veg_Table_Production_Data!",ADDRESS(MATCH(_xlfn.MAXIFS(#REF!,#REF!,"="&amp;Veg_Table[[#This Row],[AUTO_ID]],#REF!,"&lt;"&amp;Veg_Table[[#This Row],[EVM_LAST_EDITED_Day]]),#REF!,0),COLUMN(#REF!),4,1,)))),""),"")</f>
        <v/>
      </c>
      <c r="W1240" s="3" t="str">
        <f ca="1">IF(Veg_Table[[#This Row],[Previous_Prescription]]="","No",IF(Veg_Table[[#This Row],[Previous_Prescription]]=Veg_Table[[#This Row],[PRESCRIP]],"No","Yes"))</f>
        <v>No</v>
      </c>
      <c r="X1240" s="3" t="str">
        <f>IF(Veg_Table[[#This Row],[EVM_LAST_EDITED_Day]]=Veg_Table[[#This Row],[Created_Day]],"New","Old")</f>
        <v>New</v>
      </c>
      <c r="Y1240" s="1">
        <f>IFERROR(IF(FIND("delete",LOWER(Veg_Table[[#This Row],[PI_COMMENTS]]))&gt;=1,1,0),0)</f>
        <v>0</v>
      </c>
      <c r="Z1240" s="1" t="str">
        <f>_xlfn.IFNA(IF(Veg_Table[[#This Row],[EVM_LAST_EDITOR]]="","Yes",VLOOKUP(Veg_Table[[#This Row],[EVM_LAST_EDITOR]],Roster_Table[#All],15,FALSE)),"Yes")</f>
        <v>Yes</v>
      </c>
      <c r="AA124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40" s="1" t="str">
        <f>_xlfn.IFNA(VLOOKUP(Veg_Table[[#This Row],[EVM_LAST_EDITOR]],Roster_Table[#All],3,FALSE),"zAWRR Not in Roster")</f>
        <v>Andrew</v>
      </c>
      <c r="AC1240" s="1" t="str">
        <f>_xlfn.IFNA(VLOOKUP(Veg_Table[[#This Row],[EVM_LAST_EDITOR]],Roster_Table[#All],2,FALSE),"zAWRR Not in Roster")</f>
        <v>Withers</v>
      </c>
      <c r="AD1240" s="1" t="str">
        <f>IF(_xlfn.CONCAT(Veg_Table[[#This Row],[First_Name]]," ",Veg_Table[[#This Row],[Last_Name]])="zAWRR Not in Roster zAWRR Not in Roster","zAWRR Not in Roster",_xlfn.CONCAT(Veg_Table[[#This Row],[First_Name]]," ",Veg_Table[[#This Row],[Last_Name]]))</f>
        <v>Andrew Withers</v>
      </c>
      <c r="AE1240">
        <v>3228775</v>
      </c>
      <c r="AF1240" t="s">
        <v>7245</v>
      </c>
      <c r="AG1240" t="s">
        <v>93</v>
      </c>
      <c r="AH1240" t="s">
        <v>5390</v>
      </c>
      <c r="AI1240" t="s">
        <v>5391</v>
      </c>
      <c r="AJ1240" t="s">
        <v>21</v>
      </c>
      <c r="AL1240" t="s">
        <v>22</v>
      </c>
      <c r="AM1240" t="s">
        <v>1967</v>
      </c>
      <c r="AN1240" t="s">
        <v>25</v>
      </c>
      <c r="AO1240" t="s">
        <v>25</v>
      </c>
      <c r="AP1240">
        <v>33</v>
      </c>
      <c r="AQ1240">
        <v>90</v>
      </c>
      <c r="AR1240" t="s">
        <v>511</v>
      </c>
      <c r="AS1240" t="s">
        <v>24</v>
      </c>
      <c r="AT1240" t="s">
        <v>26</v>
      </c>
      <c r="AV1240" t="s">
        <v>512</v>
      </c>
      <c r="AW1240" t="s">
        <v>7246</v>
      </c>
      <c r="AZ1240"/>
      <c r="BB1240" s="4"/>
      <c r="BD1240" t="s">
        <v>29</v>
      </c>
      <c r="BE1240" t="s">
        <v>25</v>
      </c>
      <c r="BF1240" t="s">
        <v>513</v>
      </c>
      <c r="BI1240" s="3"/>
      <c r="BJ1240" t="s">
        <v>52</v>
      </c>
      <c r="BK1240" s="30" t="s">
        <v>176</v>
      </c>
      <c r="BL1240" s="3">
        <v>43964.65729166667</v>
      </c>
      <c r="BM1240" t="s">
        <v>31</v>
      </c>
      <c r="BN1240" t="s">
        <v>32</v>
      </c>
      <c r="BP1240" t="s">
        <v>5393</v>
      </c>
      <c r="BQ1240" t="s">
        <v>1025</v>
      </c>
      <c r="BR1240" t="s">
        <v>28</v>
      </c>
      <c r="BS1240" t="s">
        <v>28</v>
      </c>
      <c r="BT1240" t="s">
        <v>176</v>
      </c>
      <c r="BU1240" s="3">
        <v>43964.65729166667</v>
      </c>
      <c r="BV1240" t="s">
        <v>803</v>
      </c>
      <c r="BW1240" s="3">
        <v>43965.597617395833</v>
      </c>
      <c r="BX1240" t="s">
        <v>7247</v>
      </c>
      <c r="CG1240"/>
      <c r="CH1240"/>
      <c r="CI1240"/>
      <c r="CY1240"/>
      <c r="DA1240"/>
      <c r="DF1240"/>
    </row>
    <row r="1241" spans="1:110" x14ac:dyDescent="0.25">
      <c r="A1241" s="1">
        <f>IF(Veg_Table[[#This Row],[VP_STATUS]]="Hold",0,IF(OR(AND(Veg_Table[[#This Row],[PRESCRIP]]="NW_No Work",Veg_Table[[#This Row],[VP_STATUS]]&lt;&gt;"No Work Required Under EVM"),AND(Veg_Table[[#This Row],[VP_STATUS]]="No Work Required Under EVM",Veg_Table[[#This Row],[PRESCRIP]]&lt;&gt;"NW_No Work")),1,0))</f>
        <v>0</v>
      </c>
      <c r="B1241" s="1">
        <f>IF(Veg_Table[[#This Row],[SPECIES]]="",1,0)</f>
        <v>0</v>
      </c>
      <c r="C1241" s="1">
        <f>IF(Veg_Table[[#This Row],[DIAMETER]]="",1,0)</f>
        <v>0</v>
      </c>
      <c r="D1241" s="1">
        <f>IF(Veg_Table[[#This Row],[HEIGHT]]="",1,0)</f>
        <v>0</v>
      </c>
      <c r="E124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41" s="1">
        <f>IF(AND(Veg_Table[[#This Row],[TAT_RESULT]]="ABATE",Veg_Table[[#This Row],[PRESCRIP]]="NW_No Work"),1,0)</f>
        <v>0</v>
      </c>
      <c r="G1241" s="1">
        <f>IF(OR(Veg_Table[[#This Row],[Prescription R-Scale]]="NA",Veg_Table[[#This Row],[Diameter R-Scale]]="NA"),0,IF(Veg_Table[[#This Row],[Diameter R-Scale]]&lt;&gt;Veg_Table[[#This Row],[Prescription R-Scale]],1,0))</f>
        <v>0</v>
      </c>
      <c r="H1241" s="1">
        <f>IF(OR(AND(Veg_Table[[#This Row],[PRESCRIP]]="BC_Br Rmv", Veg_Table[[#This Row],[WOOD_MAN]]&lt;&gt;"Not Needed"),AND(Veg_Table[[#This Row],[PRESCRIP]]="BCS_Br Rmv+Trt", Veg_Table[[#This Row],[WOOD_MAN]]&lt;&gt;"Not Needed")),1,0)</f>
        <v>0</v>
      </c>
      <c r="I1241" s="1">
        <f ca="1">IF(AND(Veg_Table[[#This Row],[Prescription_Changed]]="Yes",Veg_Table[[#This Row],[TAT_RESULT]]=""),1,0)</f>
        <v>0</v>
      </c>
      <c r="J1241" s="1">
        <f ca="1">SUM(Veg_Table[[#This Row],[Prescription and Status do not match]:[Prescription_Edited_And_TAT_Is_Blank]])</f>
        <v>0</v>
      </c>
      <c r="K1241" s="1">
        <f ca="1">IF(Veg_Table[[#This Row],[Sum of Errors]]&gt;0,1,0)</f>
        <v>0</v>
      </c>
      <c r="L1241" s="1">
        <f>1</f>
        <v>1</v>
      </c>
      <c r="M1241"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241" s="1" t="str">
        <f>IF(OR(MID(Veg_Table[[#This Row],[PRESCRIP]],2,1)="1",MID(Veg_Table[[#This Row],[PRESCRIP]],2,1)="2",MID(Veg_Table[[#This Row],[PRESCRIP]],2,1)="3",MID(Veg_Table[[#This Row],[PRESCRIP]],2,1)="4"),_xlfn.NUMBERVALUE(MID(Veg_Table[[#This Row],[PRESCRIP]],2,1)),"NA")</f>
        <v>NA</v>
      </c>
      <c r="O1241" s="1">
        <f>WEEKNUM(Veg_Table[[#This Row],[EVM_LAST_EDITED_Day]],2)</f>
        <v>20</v>
      </c>
      <c r="P1241" s="25">
        <f>IFERROR(DATE(YEAR(Veg_Table[[#This Row],[EVM_LAST_EDITED2]]),MONTH(Veg_Table[[#This Row],[EVM_LAST_EDITED2]]),DAY(Veg_Table[[#This Row],[EVM_LAST_EDITED2]])),DATE(2019,1,1))</f>
        <v>43964</v>
      </c>
      <c r="Q1241" s="3">
        <f>VALUE(SUBSTITUTE(Veg_Table[[#This Row],[EVM_LAST_EDITED]],",",""))</f>
        <v>43964.6581092708</v>
      </c>
      <c r="R1241" s="1" t="str">
        <f>_xlfn.IFNA(IF(Veg_Table[[#This Row],[EVM_LAST_EDITOR]]="","zBlank EVM Last Editor",VLOOKUP(Veg_Table[[#This Row],[EVM_LAST_EDITOR]],Roster_Table[#All],4,FALSE)),"zAWRR Not in Roster")</f>
        <v>MGE</v>
      </c>
      <c r="S1241" s="1" t="str">
        <f>_xlfn.IFNA(IF(Veg_Table[[#This Row],[EVM_LAST_EDITOR]]="","zBlank EVM Last Editor",VLOOKUP(Veg_Table[[#This Row],[EVM_LAST_EDITOR]],Roster_Table[#All],16,FALSE)),"zCompany_AWRR not in Roster")</f>
        <v>MGE_Mountain G Enterprises</v>
      </c>
      <c r="T1241" s="2">
        <f>IFERROR(DATE(YEAR(Veg_Table[[#This Row],[Created2]]),MONTH(Veg_Table[[#This Row],[Created2]]),DAY(Veg_Table[[#This Row],[Created2]])),DATE(2019,1,1))</f>
        <v>43964</v>
      </c>
      <c r="U1241" s="3">
        <f>VALUE(SUBSTITUTE(Veg_Table[[#This Row],[Created]],",",""))</f>
        <v>43964.6581092708</v>
      </c>
      <c r="V1241" s="3" t="str">
        <f ca="1">IFERROR(_xlfn.IFNA(CELL("contents",INDIRECT(_xlfn.CONCAT("Veg_Table_Production_Data!",ADDRESS(MATCH(_xlfn.MAXIFS(#REF!,#REF!,"="&amp;Veg_Table[[#This Row],[AUTO_ID]],#REF!,"&lt;"&amp;Veg_Table[[#This Row],[EVM_LAST_EDITED_Day]]),#REF!,0),COLUMN(#REF!),4,1,)))),""),"")</f>
        <v/>
      </c>
      <c r="W1241" s="3" t="str">
        <f ca="1">IF(Veg_Table[[#This Row],[Previous_Prescription]]="","No",IF(Veg_Table[[#This Row],[Previous_Prescription]]=Veg_Table[[#This Row],[PRESCRIP]],"No","Yes"))</f>
        <v>No</v>
      </c>
      <c r="X1241" s="3" t="str">
        <f>IF(Veg_Table[[#This Row],[EVM_LAST_EDITED_Day]]=Veg_Table[[#This Row],[Created_Day]],"New","Old")</f>
        <v>New</v>
      </c>
      <c r="Y1241" s="1">
        <f>IFERROR(IF(FIND("delete",LOWER(Veg_Table[[#This Row],[PI_COMMENTS]]))&gt;=1,1,0),0)</f>
        <v>0</v>
      </c>
      <c r="Z1241" s="1" t="str">
        <f>_xlfn.IFNA(IF(Veg_Table[[#This Row],[EVM_LAST_EDITOR]]="","Yes",VLOOKUP(Veg_Table[[#This Row],[EVM_LAST_EDITOR]],Roster_Table[#All],15,FALSE)),"Yes")</f>
        <v>Yes</v>
      </c>
      <c r="AA124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41" s="1" t="str">
        <f>_xlfn.IFNA(VLOOKUP(Veg_Table[[#This Row],[EVM_LAST_EDITOR]],Roster_Table[#All],3,FALSE),"zAWRR Not in Roster")</f>
        <v>Brandon</v>
      </c>
      <c r="AC1241" s="1" t="str">
        <f>_xlfn.IFNA(VLOOKUP(Veg_Table[[#This Row],[EVM_LAST_EDITOR]],Roster_Table[#All],2,FALSE),"zAWRR Not in Roster")</f>
        <v>Fabela</v>
      </c>
      <c r="AD1241" s="1" t="str">
        <f>IF(_xlfn.CONCAT(Veg_Table[[#This Row],[First_Name]]," ",Veg_Table[[#This Row],[Last_Name]])="zAWRR Not in Roster zAWRR Not in Roster","zAWRR Not in Roster",_xlfn.CONCAT(Veg_Table[[#This Row],[First_Name]]," ",Veg_Table[[#This Row],[Last_Name]]))</f>
        <v>Brandon Fabela</v>
      </c>
      <c r="AE1241">
        <v>3226220</v>
      </c>
      <c r="AF1241" t="s">
        <v>5987</v>
      </c>
      <c r="AG1241" t="s">
        <v>93</v>
      </c>
      <c r="AH1241" t="s">
        <v>5320</v>
      </c>
      <c r="AI1241" t="s">
        <v>5959</v>
      </c>
      <c r="AJ1241" t="s">
        <v>21</v>
      </c>
      <c r="AL1241" t="s">
        <v>22</v>
      </c>
      <c r="AM1241" t="s">
        <v>23</v>
      </c>
      <c r="AN1241" t="s">
        <v>25</v>
      </c>
      <c r="AO1241" t="s">
        <v>25</v>
      </c>
      <c r="AP1241">
        <v>7</v>
      </c>
      <c r="AQ1241">
        <v>38</v>
      </c>
      <c r="AR1241" t="s">
        <v>511</v>
      </c>
      <c r="AS1241" t="s">
        <v>24</v>
      </c>
      <c r="AT1241" t="s">
        <v>26</v>
      </c>
      <c r="AV1241" t="s">
        <v>519</v>
      </c>
      <c r="AW1241" t="s">
        <v>5988</v>
      </c>
      <c r="AZ1241"/>
      <c r="BB1241" s="4"/>
      <c r="BD1241" t="s">
        <v>29</v>
      </c>
      <c r="BE1241" t="s">
        <v>25</v>
      </c>
      <c r="BF1241" t="s">
        <v>513</v>
      </c>
      <c r="BI1241" s="3"/>
      <c r="BJ1241" t="s">
        <v>27</v>
      </c>
      <c r="BK1241" s="30" t="s">
        <v>668</v>
      </c>
      <c r="BL1241" s="3">
        <v>43964.658109270837</v>
      </c>
      <c r="BM1241" t="s">
        <v>31</v>
      </c>
      <c r="BN1241" t="s">
        <v>32</v>
      </c>
      <c r="BP1241" t="s">
        <v>5452</v>
      </c>
      <c r="BQ1241" t="s">
        <v>1025</v>
      </c>
      <c r="BR1241" t="s">
        <v>28</v>
      </c>
      <c r="BS1241" t="s">
        <v>28</v>
      </c>
      <c r="BT1241" t="s">
        <v>668</v>
      </c>
      <c r="BU1241" s="3">
        <v>43964.658109270837</v>
      </c>
      <c r="BV1241" t="s">
        <v>803</v>
      </c>
      <c r="BW1241" s="3">
        <v>43964.682845856485</v>
      </c>
      <c r="BX1241" t="s">
        <v>5989</v>
      </c>
      <c r="CG1241"/>
      <c r="CH1241"/>
      <c r="CI1241"/>
      <c r="CY1241"/>
      <c r="DA1241"/>
      <c r="DF1241"/>
    </row>
    <row r="1242" spans="1:110" x14ac:dyDescent="0.25">
      <c r="A1242" s="1">
        <f>IF(Veg_Table[[#This Row],[VP_STATUS]]="Hold",0,IF(OR(AND(Veg_Table[[#This Row],[PRESCRIP]]="NW_No Work",Veg_Table[[#This Row],[VP_STATUS]]&lt;&gt;"No Work Required Under EVM"),AND(Veg_Table[[#This Row],[VP_STATUS]]="No Work Required Under EVM",Veg_Table[[#This Row],[PRESCRIP]]&lt;&gt;"NW_No Work")),1,0))</f>
        <v>0</v>
      </c>
      <c r="B1242" s="1">
        <f>IF(Veg_Table[[#This Row],[SPECIES]]="",1,0)</f>
        <v>0</v>
      </c>
      <c r="C1242" s="1">
        <f>IF(Veg_Table[[#This Row],[DIAMETER]]="",1,0)</f>
        <v>0</v>
      </c>
      <c r="D1242" s="1">
        <f>IF(Veg_Table[[#This Row],[HEIGHT]]="",1,0)</f>
        <v>0</v>
      </c>
      <c r="E124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42" s="1">
        <f>IF(AND(Veg_Table[[#This Row],[TAT_RESULT]]="ABATE",Veg_Table[[#This Row],[PRESCRIP]]="NW_No Work"),1,0)</f>
        <v>0</v>
      </c>
      <c r="G1242" s="1">
        <f>IF(OR(Veg_Table[[#This Row],[Prescription R-Scale]]="NA",Veg_Table[[#This Row],[Diameter R-Scale]]="NA"),0,IF(Veg_Table[[#This Row],[Diameter R-Scale]]&lt;&gt;Veg_Table[[#This Row],[Prescription R-Scale]],1,0))</f>
        <v>0</v>
      </c>
      <c r="H1242" s="1">
        <f>IF(OR(AND(Veg_Table[[#This Row],[PRESCRIP]]="BC_Br Rmv", Veg_Table[[#This Row],[WOOD_MAN]]&lt;&gt;"Not Needed"),AND(Veg_Table[[#This Row],[PRESCRIP]]="BCS_Br Rmv+Trt", Veg_Table[[#This Row],[WOOD_MAN]]&lt;&gt;"Not Needed")),1,0)</f>
        <v>0</v>
      </c>
      <c r="I1242" s="1">
        <f ca="1">IF(AND(Veg_Table[[#This Row],[Prescription_Changed]]="Yes",Veg_Table[[#This Row],[TAT_RESULT]]=""),1,0)</f>
        <v>0</v>
      </c>
      <c r="J1242" s="1">
        <f ca="1">SUM(Veg_Table[[#This Row],[Prescription and Status do not match]:[Prescription_Edited_And_TAT_Is_Blank]])</f>
        <v>0</v>
      </c>
      <c r="K1242" s="1">
        <f ca="1">IF(Veg_Table[[#This Row],[Sum of Errors]]&gt;0,1,0)</f>
        <v>0</v>
      </c>
      <c r="L1242" s="1">
        <f>1</f>
        <v>1</v>
      </c>
      <c r="M1242"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242" s="1" t="str">
        <f>IF(OR(MID(Veg_Table[[#This Row],[PRESCRIP]],2,1)="1",MID(Veg_Table[[#This Row],[PRESCRIP]],2,1)="2",MID(Veg_Table[[#This Row],[PRESCRIP]],2,1)="3",MID(Veg_Table[[#This Row],[PRESCRIP]],2,1)="4"),_xlfn.NUMBERVALUE(MID(Veg_Table[[#This Row],[PRESCRIP]],2,1)),"NA")</f>
        <v>NA</v>
      </c>
      <c r="O1242" s="1">
        <f>WEEKNUM(Veg_Table[[#This Row],[EVM_LAST_EDITED_Day]],2)</f>
        <v>20</v>
      </c>
      <c r="P1242" s="25">
        <f>IFERROR(DATE(YEAR(Veg_Table[[#This Row],[EVM_LAST_EDITED2]]),MONTH(Veg_Table[[#This Row],[EVM_LAST_EDITED2]]),DAY(Veg_Table[[#This Row],[EVM_LAST_EDITED2]])),DATE(2019,1,1))</f>
        <v>43964</v>
      </c>
      <c r="Q1242" s="3">
        <f>VALUE(SUBSTITUTE(Veg_Table[[#This Row],[EVM_LAST_EDITED]],",",""))</f>
        <v>43964.658553240697</v>
      </c>
      <c r="R1242" s="1" t="str">
        <f>_xlfn.IFNA(IF(Veg_Table[[#This Row],[EVM_LAST_EDITOR]]="","zBlank EVM Last Editor",VLOOKUP(Veg_Table[[#This Row],[EVM_LAST_EDITOR]],Roster_Table[#All],4,FALSE)),"zAWRR Not in Roster")</f>
        <v>MGE</v>
      </c>
      <c r="S1242" s="1" t="str">
        <f>_xlfn.IFNA(IF(Veg_Table[[#This Row],[EVM_LAST_EDITOR]]="","zBlank EVM Last Editor",VLOOKUP(Veg_Table[[#This Row],[EVM_LAST_EDITOR]],Roster_Table[#All],16,FALSE)),"zCompany_AWRR not in Roster")</f>
        <v>MGE_Mountain G Enterprises</v>
      </c>
      <c r="T1242" s="2">
        <f>IFERROR(DATE(YEAR(Veg_Table[[#This Row],[Created2]]),MONTH(Veg_Table[[#This Row],[Created2]]),DAY(Veg_Table[[#This Row],[Created2]])),DATE(2019,1,1))</f>
        <v>43964</v>
      </c>
      <c r="U1242" s="3">
        <f>VALUE(SUBSTITUTE(Veg_Table[[#This Row],[Created]],",",""))</f>
        <v>43964.658553240697</v>
      </c>
      <c r="V1242" s="3" t="str">
        <f ca="1">IFERROR(_xlfn.IFNA(CELL("contents",INDIRECT(_xlfn.CONCAT("Veg_Table_Production_Data!",ADDRESS(MATCH(_xlfn.MAXIFS(#REF!,#REF!,"="&amp;Veg_Table[[#This Row],[AUTO_ID]],#REF!,"&lt;"&amp;Veg_Table[[#This Row],[EVM_LAST_EDITED_Day]]),#REF!,0),COLUMN(#REF!),4,1,)))),""),"")</f>
        <v/>
      </c>
      <c r="W1242" s="3" t="str">
        <f ca="1">IF(Veg_Table[[#This Row],[Previous_Prescription]]="","No",IF(Veg_Table[[#This Row],[Previous_Prescription]]=Veg_Table[[#This Row],[PRESCRIP]],"No","Yes"))</f>
        <v>No</v>
      </c>
      <c r="X1242" s="3" t="str">
        <f>IF(Veg_Table[[#This Row],[EVM_LAST_EDITED_Day]]=Veg_Table[[#This Row],[Created_Day]],"New","Old")</f>
        <v>New</v>
      </c>
      <c r="Y1242" s="1">
        <f>IFERROR(IF(FIND("delete",LOWER(Veg_Table[[#This Row],[PI_COMMENTS]]))&gt;=1,1,0),0)</f>
        <v>0</v>
      </c>
      <c r="Z1242" s="1" t="str">
        <f>_xlfn.IFNA(IF(Veg_Table[[#This Row],[EVM_LAST_EDITOR]]="","Yes",VLOOKUP(Veg_Table[[#This Row],[EVM_LAST_EDITOR]],Roster_Table[#All],15,FALSE)),"Yes")</f>
        <v>Yes</v>
      </c>
      <c r="AA124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42" s="1" t="str">
        <f>_xlfn.IFNA(VLOOKUP(Veg_Table[[#This Row],[EVM_LAST_EDITOR]],Roster_Table[#All],3,FALSE),"zAWRR Not in Roster")</f>
        <v>Andrew</v>
      </c>
      <c r="AC1242" s="1" t="str">
        <f>_xlfn.IFNA(VLOOKUP(Veg_Table[[#This Row],[EVM_LAST_EDITOR]],Roster_Table[#All],2,FALSE),"zAWRR Not in Roster")</f>
        <v>Withers</v>
      </c>
      <c r="AD1242" s="1" t="str">
        <f>IF(_xlfn.CONCAT(Veg_Table[[#This Row],[First_Name]]," ",Veg_Table[[#This Row],[Last_Name]])="zAWRR Not in Roster zAWRR Not in Roster","zAWRR Not in Roster",_xlfn.CONCAT(Veg_Table[[#This Row],[First_Name]]," ",Veg_Table[[#This Row],[Last_Name]]))</f>
        <v>Andrew Withers</v>
      </c>
      <c r="AE1242">
        <v>3228776</v>
      </c>
      <c r="AF1242" t="s">
        <v>7242</v>
      </c>
      <c r="AG1242" t="s">
        <v>93</v>
      </c>
      <c r="AH1242" t="s">
        <v>5390</v>
      </c>
      <c r="AI1242" t="s">
        <v>5391</v>
      </c>
      <c r="AJ1242" t="s">
        <v>21</v>
      </c>
      <c r="AL1242" t="s">
        <v>22</v>
      </c>
      <c r="AM1242" t="s">
        <v>23</v>
      </c>
      <c r="AN1242" t="s">
        <v>25</v>
      </c>
      <c r="AO1242" t="s">
        <v>25</v>
      </c>
      <c r="AP1242">
        <v>4</v>
      </c>
      <c r="AQ1242">
        <v>25</v>
      </c>
      <c r="AR1242" t="s">
        <v>511</v>
      </c>
      <c r="AS1242" t="s">
        <v>24</v>
      </c>
      <c r="AT1242" t="s">
        <v>26</v>
      </c>
      <c r="AV1242" t="s">
        <v>512</v>
      </c>
      <c r="AW1242" t="s">
        <v>7243</v>
      </c>
      <c r="AZ1242"/>
      <c r="BB1242" s="4"/>
      <c r="BD1242" t="s">
        <v>29</v>
      </c>
      <c r="BE1242" t="s">
        <v>25</v>
      </c>
      <c r="BF1242" t="s">
        <v>513</v>
      </c>
      <c r="BI1242" s="3"/>
      <c r="BJ1242" t="s">
        <v>52</v>
      </c>
      <c r="BK1242" s="30" t="s">
        <v>176</v>
      </c>
      <c r="BL1242" s="3">
        <v>43964.658553240741</v>
      </c>
      <c r="BM1242" t="s">
        <v>31</v>
      </c>
      <c r="BN1242" t="s">
        <v>32</v>
      </c>
      <c r="BP1242" t="s">
        <v>5393</v>
      </c>
      <c r="BQ1242" t="s">
        <v>1025</v>
      </c>
      <c r="BR1242" t="s">
        <v>28</v>
      </c>
      <c r="BS1242" t="s">
        <v>28</v>
      </c>
      <c r="BT1242" t="s">
        <v>176</v>
      </c>
      <c r="BU1242" s="3">
        <v>43964.658553240741</v>
      </c>
      <c r="BV1242" t="s">
        <v>803</v>
      </c>
      <c r="BW1242" s="3">
        <v>43965.597617395833</v>
      </c>
      <c r="BX1242" t="s">
        <v>7244</v>
      </c>
      <c r="CG1242"/>
      <c r="CH1242"/>
      <c r="CI1242"/>
      <c r="CY1242"/>
      <c r="DA1242"/>
      <c r="DF1242"/>
    </row>
    <row r="1243" spans="1:110" x14ac:dyDescent="0.25">
      <c r="A1243" s="1">
        <f>IF(Veg_Table[[#This Row],[VP_STATUS]]="Hold",0,IF(OR(AND(Veg_Table[[#This Row],[PRESCRIP]]="NW_No Work",Veg_Table[[#This Row],[VP_STATUS]]&lt;&gt;"No Work Required Under EVM"),AND(Veg_Table[[#This Row],[VP_STATUS]]="No Work Required Under EVM",Veg_Table[[#This Row],[PRESCRIP]]&lt;&gt;"NW_No Work")),1,0))</f>
        <v>0</v>
      </c>
      <c r="B1243" s="1">
        <f>IF(Veg_Table[[#This Row],[SPECIES]]="",1,0)</f>
        <v>0</v>
      </c>
      <c r="C1243" s="1">
        <f>IF(Veg_Table[[#This Row],[DIAMETER]]="",1,0)</f>
        <v>0</v>
      </c>
      <c r="D1243" s="1">
        <f>IF(Veg_Table[[#This Row],[HEIGHT]]="",1,0)</f>
        <v>0</v>
      </c>
      <c r="E124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43" s="1">
        <f>IF(AND(Veg_Table[[#This Row],[TAT_RESULT]]="ABATE",Veg_Table[[#This Row],[PRESCRIP]]="NW_No Work"),1,0)</f>
        <v>0</v>
      </c>
      <c r="G1243" s="1">
        <f>IF(OR(Veg_Table[[#This Row],[Prescription R-Scale]]="NA",Veg_Table[[#This Row],[Diameter R-Scale]]="NA"),0,IF(Veg_Table[[#This Row],[Diameter R-Scale]]&lt;&gt;Veg_Table[[#This Row],[Prescription R-Scale]],1,0))</f>
        <v>0</v>
      </c>
      <c r="H1243" s="1">
        <f>IF(OR(AND(Veg_Table[[#This Row],[PRESCRIP]]="BC_Br Rmv", Veg_Table[[#This Row],[WOOD_MAN]]&lt;&gt;"Not Needed"),AND(Veg_Table[[#This Row],[PRESCRIP]]="BCS_Br Rmv+Trt", Veg_Table[[#This Row],[WOOD_MAN]]&lt;&gt;"Not Needed")),1,0)</f>
        <v>0</v>
      </c>
      <c r="I1243" s="1">
        <f ca="1">IF(AND(Veg_Table[[#This Row],[Prescription_Changed]]="Yes",Veg_Table[[#This Row],[TAT_RESULT]]=""),1,0)</f>
        <v>0</v>
      </c>
      <c r="J1243" s="1">
        <f ca="1">SUM(Veg_Table[[#This Row],[Prescription and Status do not match]:[Prescription_Edited_And_TAT_Is_Blank]])</f>
        <v>0</v>
      </c>
      <c r="K1243" s="1">
        <f ca="1">IF(Veg_Table[[#This Row],[Sum of Errors]]&gt;0,1,0)</f>
        <v>0</v>
      </c>
      <c r="L1243" s="1">
        <f>1</f>
        <v>1</v>
      </c>
      <c r="M1243"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243" s="1" t="str">
        <f>IF(OR(MID(Veg_Table[[#This Row],[PRESCRIP]],2,1)="1",MID(Veg_Table[[#This Row],[PRESCRIP]],2,1)="2",MID(Veg_Table[[#This Row],[PRESCRIP]],2,1)="3",MID(Veg_Table[[#This Row],[PRESCRIP]],2,1)="4"),_xlfn.NUMBERVALUE(MID(Veg_Table[[#This Row],[PRESCRIP]],2,1)),"NA")</f>
        <v>NA</v>
      </c>
      <c r="O1243" s="1">
        <f>WEEKNUM(Veg_Table[[#This Row],[EVM_LAST_EDITED_Day]],2)</f>
        <v>20</v>
      </c>
      <c r="P1243" s="25">
        <f>IFERROR(DATE(YEAR(Veg_Table[[#This Row],[EVM_LAST_EDITED2]]),MONTH(Veg_Table[[#This Row],[EVM_LAST_EDITED2]]),DAY(Veg_Table[[#This Row],[EVM_LAST_EDITED2]])),DATE(2019,1,1))</f>
        <v>43964</v>
      </c>
      <c r="Q1243" s="3">
        <f>VALUE(SUBSTITUTE(Veg_Table[[#This Row],[EVM_LAST_EDITED]],",",""))</f>
        <v>43964.659444444398</v>
      </c>
      <c r="R1243" s="1" t="str">
        <f>_xlfn.IFNA(IF(Veg_Table[[#This Row],[EVM_LAST_EDITOR]]="","zBlank EVM Last Editor",VLOOKUP(Veg_Table[[#This Row],[EVM_LAST_EDITOR]],Roster_Table[#All],4,FALSE)),"zAWRR Not in Roster")</f>
        <v>MGE</v>
      </c>
      <c r="S1243" s="1" t="str">
        <f>_xlfn.IFNA(IF(Veg_Table[[#This Row],[EVM_LAST_EDITOR]]="","zBlank EVM Last Editor",VLOOKUP(Veg_Table[[#This Row],[EVM_LAST_EDITOR]],Roster_Table[#All],16,FALSE)),"zCompany_AWRR not in Roster")</f>
        <v>MGE_Mountain G Enterprises</v>
      </c>
      <c r="T1243" s="2">
        <f>IFERROR(DATE(YEAR(Veg_Table[[#This Row],[Created2]]),MONTH(Veg_Table[[#This Row],[Created2]]),DAY(Veg_Table[[#This Row],[Created2]])),DATE(2019,1,1))</f>
        <v>43964</v>
      </c>
      <c r="U1243" s="3">
        <f>VALUE(SUBSTITUTE(Veg_Table[[#This Row],[Created]],",",""))</f>
        <v>43964.659444444398</v>
      </c>
      <c r="V1243" s="3" t="str">
        <f ca="1">IFERROR(_xlfn.IFNA(CELL("contents",INDIRECT(_xlfn.CONCAT("Veg_Table_Production_Data!",ADDRESS(MATCH(_xlfn.MAXIFS(#REF!,#REF!,"="&amp;Veg_Table[[#This Row],[AUTO_ID]],#REF!,"&lt;"&amp;Veg_Table[[#This Row],[EVM_LAST_EDITED_Day]]),#REF!,0),COLUMN(#REF!),4,1,)))),""),"")</f>
        <v/>
      </c>
      <c r="W1243" s="3" t="str">
        <f ca="1">IF(Veg_Table[[#This Row],[Previous_Prescription]]="","No",IF(Veg_Table[[#This Row],[Previous_Prescription]]=Veg_Table[[#This Row],[PRESCRIP]],"No","Yes"))</f>
        <v>No</v>
      </c>
      <c r="X1243" s="3" t="str">
        <f>IF(Veg_Table[[#This Row],[EVM_LAST_EDITED_Day]]=Veg_Table[[#This Row],[Created_Day]],"New","Old")</f>
        <v>New</v>
      </c>
      <c r="Y1243" s="1">
        <f>IFERROR(IF(FIND("delete",LOWER(Veg_Table[[#This Row],[PI_COMMENTS]]))&gt;=1,1,0),0)</f>
        <v>0</v>
      </c>
      <c r="Z1243" s="1" t="str">
        <f>_xlfn.IFNA(IF(Veg_Table[[#This Row],[EVM_LAST_EDITOR]]="","Yes",VLOOKUP(Veg_Table[[#This Row],[EVM_LAST_EDITOR]],Roster_Table[#All],15,FALSE)),"Yes")</f>
        <v>Yes</v>
      </c>
      <c r="AA124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43" s="1" t="str">
        <f>_xlfn.IFNA(VLOOKUP(Veg_Table[[#This Row],[EVM_LAST_EDITOR]],Roster_Table[#All],3,FALSE),"zAWRR Not in Roster")</f>
        <v>Andrew</v>
      </c>
      <c r="AC1243" s="1" t="str">
        <f>_xlfn.IFNA(VLOOKUP(Veg_Table[[#This Row],[EVM_LAST_EDITOR]],Roster_Table[#All],2,FALSE),"zAWRR Not in Roster")</f>
        <v>Withers</v>
      </c>
      <c r="AD1243" s="1" t="str">
        <f>IF(_xlfn.CONCAT(Veg_Table[[#This Row],[First_Name]]," ",Veg_Table[[#This Row],[Last_Name]])="zAWRR Not in Roster zAWRR Not in Roster","zAWRR Not in Roster",_xlfn.CONCAT(Veg_Table[[#This Row],[First_Name]]," ",Veg_Table[[#This Row],[Last_Name]]))</f>
        <v>Andrew Withers</v>
      </c>
      <c r="AE1243">
        <v>3228777</v>
      </c>
      <c r="AF1243" t="s">
        <v>7239</v>
      </c>
      <c r="AG1243" t="s">
        <v>93</v>
      </c>
      <c r="AH1243" t="s">
        <v>5390</v>
      </c>
      <c r="AI1243" t="s">
        <v>5391</v>
      </c>
      <c r="AJ1243" t="s">
        <v>21</v>
      </c>
      <c r="AL1243" t="s">
        <v>22</v>
      </c>
      <c r="AM1243" t="s">
        <v>23</v>
      </c>
      <c r="AN1243" t="s">
        <v>25</v>
      </c>
      <c r="AO1243" t="s">
        <v>25</v>
      </c>
      <c r="AP1243">
        <v>6</v>
      </c>
      <c r="AQ1243">
        <v>25</v>
      </c>
      <c r="AR1243" t="s">
        <v>511</v>
      </c>
      <c r="AS1243" t="s">
        <v>24</v>
      </c>
      <c r="AT1243" t="s">
        <v>26</v>
      </c>
      <c r="AV1243" t="s">
        <v>512</v>
      </c>
      <c r="AW1243" t="s">
        <v>7240</v>
      </c>
      <c r="AZ1243"/>
      <c r="BB1243" s="4"/>
      <c r="BD1243" t="s">
        <v>29</v>
      </c>
      <c r="BE1243" t="s">
        <v>25</v>
      </c>
      <c r="BF1243" t="s">
        <v>513</v>
      </c>
      <c r="BI1243" s="3"/>
      <c r="BJ1243" t="s">
        <v>52</v>
      </c>
      <c r="BK1243" s="30" t="s">
        <v>176</v>
      </c>
      <c r="BL1243" s="3">
        <v>43964.659444444442</v>
      </c>
      <c r="BM1243" t="s">
        <v>31</v>
      </c>
      <c r="BN1243" t="s">
        <v>32</v>
      </c>
      <c r="BP1243" t="s">
        <v>5393</v>
      </c>
      <c r="BQ1243" t="s">
        <v>1025</v>
      </c>
      <c r="BR1243" t="s">
        <v>28</v>
      </c>
      <c r="BS1243" t="s">
        <v>28</v>
      </c>
      <c r="BT1243" t="s">
        <v>176</v>
      </c>
      <c r="BU1243" s="3">
        <v>43964.659444444442</v>
      </c>
      <c r="BV1243" t="s">
        <v>803</v>
      </c>
      <c r="BW1243" s="3">
        <v>43965.597617395833</v>
      </c>
      <c r="BX1243" t="s">
        <v>7241</v>
      </c>
      <c r="CG1243"/>
      <c r="CH1243"/>
      <c r="CI1243"/>
      <c r="CY1243"/>
      <c r="DA1243"/>
      <c r="DF1243"/>
    </row>
    <row r="1244" spans="1:110" x14ac:dyDescent="0.25">
      <c r="A1244" s="1">
        <f>IF(Veg_Table[[#This Row],[VP_STATUS]]="Hold",0,IF(OR(AND(Veg_Table[[#This Row],[PRESCRIP]]="NW_No Work",Veg_Table[[#This Row],[VP_STATUS]]&lt;&gt;"No Work Required Under EVM"),AND(Veg_Table[[#This Row],[VP_STATUS]]="No Work Required Under EVM",Veg_Table[[#This Row],[PRESCRIP]]&lt;&gt;"NW_No Work")),1,0))</f>
        <v>0</v>
      </c>
      <c r="B1244" s="1">
        <f>IF(Veg_Table[[#This Row],[SPECIES]]="",1,0)</f>
        <v>0</v>
      </c>
      <c r="C1244" s="1">
        <f>IF(Veg_Table[[#This Row],[DIAMETER]]="",1,0)</f>
        <v>0</v>
      </c>
      <c r="D1244" s="1">
        <f>IF(Veg_Table[[#This Row],[HEIGHT]]="",1,0)</f>
        <v>0</v>
      </c>
      <c r="E124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44" s="1">
        <f>IF(AND(Veg_Table[[#This Row],[TAT_RESULT]]="ABATE",Veg_Table[[#This Row],[PRESCRIP]]="NW_No Work"),1,0)</f>
        <v>0</v>
      </c>
      <c r="G1244" s="1">
        <f>IF(OR(Veg_Table[[#This Row],[Prescription R-Scale]]="NA",Veg_Table[[#This Row],[Diameter R-Scale]]="NA"),0,IF(Veg_Table[[#This Row],[Diameter R-Scale]]&lt;&gt;Veg_Table[[#This Row],[Prescription R-Scale]],1,0))</f>
        <v>0</v>
      </c>
      <c r="H1244" s="1">
        <f>IF(OR(AND(Veg_Table[[#This Row],[PRESCRIP]]="BC_Br Rmv", Veg_Table[[#This Row],[WOOD_MAN]]&lt;&gt;"Not Needed"),AND(Veg_Table[[#This Row],[PRESCRIP]]="BCS_Br Rmv+Trt", Veg_Table[[#This Row],[WOOD_MAN]]&lt;&gt;"Not Needed")),1,0)</f>
        <v>0</v>
      </c>
      <c r="I1244" s="1">
        <f ca="1">IF(AND(Veg_Table[[#This Row],[Prescription_Changed]]="Yes",Veg_Table[[#This Row],[TAT_RESULT]]=""),1,0)</f>
        <v>0</v>
      </c>
      <c r="J1244" s="1">
        <f ca="1">SUM(Veg_Table[[#This Row],[Prescription and Status do not match]:[Prescription_Edited_And_TAT_Is_Blank]])</f>
        <v>0</v>
      </c>
      <c r="K1244" s="1">
        <f ca="1">IF(Veg_Table[[#This Row],[Sum of Errors]]&gt;0,1,0)</f>
        <v>0</v>
      </c>
      <c r="L1244" s="1">
        <f>1</f>
        <v>1</v>
      </c>
      <c r="M124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244" s="1">
        <f>IF(OR(MID(Veg_Table[[#This Row],[PRESCRIP]],2,1)="1",MID(Veg_Table[[#This Row],[PRESCRIP]],2,1)="2",MID(Veg_Table[[#This Row],[PRESCRIP]],2,1)="3",MID(Veg_Table[[#This Row],[PRESCRIP]],2,1)="4"),_xlfn.NUMBERVALUE(MID(Veg_Table[[#This Row],[PRESCRIP]],2,1)),"NA")</f>
        <v>1</v>
      </c>
      <c r="O1244" s="1">
        <f>WEEKNUM(Veg_Table[[#This Row],[EVM_LAST_EDITED_Day]],2)</f>
        <v>20</v>
      </c>
      <c r="P1244" s="25">
        <f>IFERROR(DATE(YEAR(Veg_Table[[#This Row],[EVM_LAST_EDITED2]]),MONTH(Veg_Table[[#This Row],[EVM_LAST_EDITED2]]),DAY(Veg_Table[[#This Row],[EVM_LAST_EDITED2]])),DATE(2019,1,1))</f>
        <v>43964</v>
      </c>
      <c r="Q1244" s="3">
        <f>VALUE(SUBSTITUTE(Veg_Table[[#This Row],[EVM_LAST_EDITED]],",",""))</f>
        <v>43964.660518738398</v>
      </c>
      <c r="R1244" s="1" t="str">
        <f>_xlfn.IFNA(IF(Veg_Table[[#This Row],[EVM_LAST_EDITOR]]="","zBlank EVM Last Editor",VLOOKUP(Veg_Table[[#This Row],[EVM_LAST_EDITOR]],Roster_Table[#All],4,FALSE)),"zAWRR Not in Roster")</f>
        <v>AEA</v>
      </c>
      <c r="S1244" s="1" t="str">
        <f>_xlfn.IFNA(IF(Veg_Table[[#This Row],[EVM_LAST_EDITOR]]="","zBlank EVM Last Editor",VLOOKUP(Veg_Table[[#This Row],[EVM_LAST_EDITOR]],Roster_Table[#All],16,FALSE)),"zCompany_AWRR not in Roster")</f>
        <v>Not in Sierra Roster</v>
      </c>
      <c r="T1244" s="2">
        <f>IFERROR(DATE(YEAR(Veg_Table[[#This Row],[Created2]]),MONTH(Veg_Table[[#This Row],[Created2]]),DAY(Veg_Table[[#This Row],[Created2]])),DATE(2019,1,1))</f>
        <v>43923</v>
      </c>
      <c r="U1244" s="3">
        <f>VALUE(SUBSTITUTE(Veg_Table[[#This Row],[Created]],",",""))</f>
        <v>43923.236378703703</v>
      </c>
      <c r="V1244" s="3" t="str">
        <f ca="1">IFERROR(_xlfn.IFNA(CELL("contents",INDIRECT(_xlfn.CONCAT("Veg_Table_Production_Data!",ADDRESS(MATCH(_xlfn.MAXIFS(#REF!,#REF!,"="&amp;Veg_Table[[#This Row],[AUTO_ID]],#REF!,"&lt;"&amp;Veg_Table[[#This Row],[EVM_LAST_EDITED_Day]]),#REF!,0),COLUMN(#REF!),4,1,)))),""),"")</f>
        <v/>
      </c>
      <c r="W1244" s="3" t="str">
        <f ca="1">IF(Veg_Table[[#This Row],[Previous_Prescription]]="","No",IF(Veg_Table[[#This Row],[Previous_Prescription]]=Veg_Table[[#This Row],[PRESCRIP]],"No","Yes"))</f>
        <v>No</v>
      </c>
      <c r="X1244" s="3" t="str">
        <f>IF(Veg_Table[[#This Row],[EVM_LAST_EDITED_Day]]=Veg_Table[[#This Row],[Created_Day]],"New","Old")</f>
        <v>Old</v>
      </c>
      <c r="Y1244" s="1">
        <f>IFERROR(IF(FIND("delete",LOWER(Veg_Table[[#This Row],[PI_COMMENTS]]))&gt;=1,1,0),0)</f>
        <v>0</v>
      </c>
      <c r="Z1244" s="1" t="str">
        <f>_xlfn.IFNA(IF(Veg_Table[[#This Row],[EVM_LAST_EDITOR]]="","Yes",VLOOKUP(Veg_Table[[#This Row],[EVM_LAST_EDITOR]],Roster_Table[#All],15,FALSE)),"Yes")</f>
        <v>No</v>
      </c>
      <c r="AA124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44" s="1" t="str">
        <f>_xlfn.IFNA(VLOOKUP(Veg_Table[[#This Row],[EVM_LAST_EDITOR]],Roster_Table[#All],3,FALSE),"zAWRR Not in Roster")</f>
        <v>Drew</v>
      </c>
      <c r="AC1244" s="1" t="str">
        <f>_xlfn.IFNA(VLOOKUP(Veg_Table[[#This Row],[EVM_LAST_EDITOR]],Roster_Table[#All],2,FALSE),"zAWRR Not in Roster")</f>
        <v>Berlfein</v>
      </c>
      <c r="AD1244" s="1" t="str">
        <f>IF(_xlfn.CONCAT(Veg_Table[[#This Row],[First_Name]]," ",Veg_Table[[#This Row],[Last_Name]])="zAWRR Not in Roster zAWRR Not in Roster","zAWRR Not in Roster",_xlfn.CONCAT(Veg_Table[[#This Row],[First_Name]]," ",Veg_Table[[#This Row],[Last_Name]]))</f>
        <v>Drew Berlfein</v>
      </c>
      <c r="AE1244">
        <v>2966885</v>
      </c>
      <c r="AF1244" t="s">
        <v>2267</v>
      </c>
      <c r="AG1244" t="s">
        <v>30</v>
      </c>
      <c r="AH1244" t="s">
        <v>705</v>
      </c>
      <c r="AI1244" t="s">
        <v>805</v>
      </c>
      <c r="AJ1244" t="s">
        <v>820</v>
      </c>
      <c r="AL1244" t="s">
        <v>830</v>
      </c>
      <c r="AM1244" t="s">
        <v>875</v>
      </c>
      <c r="AN1244" t="s">
        <v>25</v>
      </c>
      <c r="AO1244" t="s">
        <v>25</v>
      </c>
      <c r="AP1244">
        <v>11</v>
      </c>
      <c r="AQ1244">
        <v>70</v>
      </c>
      <c r="AR1244" t="s">
        <v>511</v>
      </c>
      <c r="AS1244" t="s">
        <v>55</v>
      </c>
      <c r="AT1244" t="s">
        <v>522</v>
      </c>
      <c r="AU1244" t="s">
        <v>25</v>
      </c>
      <c r="AV1244" t="s">
        <v>519</v>
      </c>
      <c r="AW1244" t="s">
        <v>3530</v>
      </c>
      <c r="AX1244" t="s">
        <v>534</v>
      </c>
      <c r="AZ1244">
        <v>208</v>
      </c>
      <c r="BA1244" t="s">
        <v>55</v>
      </c>
      <c r="BB1244" s="4">
        <v>43964.660059560185</v>
      </c>
      <c r="BC1244" t="s">
        <v>2910</v>
      </c>
      <c r="BD1244" t="s">
        <v>29</v>
      </c>
      <c r="BG1244" t="s">
        <v>534</v>
      </c>
      <c r="BI1244" s="3">
        <v>43964.660362916664</v>
      </c>
      <c r="BJ1244" t="s">
        <v>6042</v>
      </c>
      <c r="BK1244" s="30" t="s">
        <v>533</v>
      </c>
      <c r="BL1244" s="3">
        <v>43964.660518738427</v>
      </c>
      <c r="BM1244" t="s">
        <v>31</v>
      </c>
      <c r="BN1244" t="s">
        <v>32</v>
      </c>
      <c r="BO1244" t="s">
        <v>1019</v>
      </c>
      <c r="BP1244" t="s">
        <v>1020</v>
      </c>
      <c r="BQ1244" t="s">
        <v>826</v>
      </c>
      <c r="BR1244" t="s">
        <v>28</v>
      </c>
      <c r="BS1244" t="s">
        <v>28</v>
      </c>
      <c r="BT1244" t="s">
        <v>803</v>
      </c>
      <c r="BU1244" s="3">
        <v>43923.236378703703</v>
      </c>
      <c r="BV1244" t="s">
        <v>803</v>
      </c>
      <c r="BW1244" s="3">
        <v>43964.731450671294</v>
      </c>
      <c r="BX1244" t="s">
        <v>2268</v>
      </c>
      <c r="CG1244"/>
      <c r="CH1244"/>
      <c r="CI1244"/>
      <c r="CY1244"/>
      <c r="DA1244"/>
      <c r="DF1244"/>
    </row>
    <row r="1245" spans="1:110" x14ac:dyDescent="0.25">
      <c r="A1245" s="1">
        <f>IF(Veg_Table[[#This Row],[VP_STATUS]]="Hold",0,IF(OR(AND(Veg_Table[[#This Row],[PRESCRIP]]="NW_No Work",Veg_Table[[#This Row],[VP_STATUS]]&lt;&gt;"No Work Required Under EVM"),AND(Veg_Table[[#This Row],[VP_STATUS]]="No Work Required Under EVM",Veg_Table[[#This Row],[PRESCRIP]]&lt;&gt;"NW_No Work")),1,0))</f>
        <v>0</v>
      </c>
      <c r="B1245" s="1">
        <f>IF(Veg_Table[[#This Row],[SPECIES]]="",1,0)</f>
        <v>0</v>
      </c>
      <c r="C1245" s="1">
        <f>IF(Veg_Table[[#This Row],[DIAMETER]]="",1,0)</f>
        <v>0</v>
      </c>
      <c r="D1245" s="1">
        <f>IF(Veg_Table[[#This Row],[HEIGHT]]="",1,0)</f>
        <v>0</v>
      </c>
      <c r="E124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45" s="1">
        <f>IF(AND(Veg_Table[[#This Row],[TAT_RESULT]]="ABATE",Veg_Table[[#This Row],[PRESCRIP]]="NW_No Work"),1,0)</f>
        <v>0</v>
      </c>
      <c r="G1245" s="1">
        <f>IF(OR(Veg_Table[[#This Row],[Prescription R-Scale]]="NA",Veg_Table[[#This Row],[Diameter R-Scale]]="NA"),0,IF(Veg_Table[[#This Row],[Diameter R-Scale]]&lt;&gt;Veg_Table[[#This Row],[Prescription R-Scale]],1,0))</f>
        <v>0</v>
      </c>
      <c r="H1245" s="1">
        <f>IF(OR(AND(Veg_Table[[#This Row],[PRESCRIP]]="BC_Br Rmv", Veg_Table[[#This Row],[WOOD_MAN]]&lt;&gt;"Not Needed"),AND(Veg_Table[[#This Row],[PRESCRIP]]="BCS_Br Rmv+Trt", Veg_Table[[#This Row],[WOOD_MAN]]&lt;&gt;"Not Needed")),1,0)</f>
        <v>0</v>
      </c>
      <c r="I1245" s="1">
        <f ca="1">IF(AND(Veg_Table[[#This Row],[Prescription_Changed]]="Yes",Veg_Table[[#This Row],[TAT_RESULT]]=""),1,0)</f>
        <v>0</v>
      </c>
      <c r="J1245" s="1">
        <f ca="1">SUM(Veg_Table[[#This Row],[Prescription and Status do not match]:[Prescription_Edited_And_TAT_Is_Blank]])</f>
        <v>0</v>
      </c>
      <c r="K1245" s="1">
        <f ca="1">IF(Veg_Table[[#This Row],[Sum of Errors]]&gt;0,1,0)</f>
        <v>0</v>
      </c>
      <c r="L1245" s="1">
        <f>1</f>
        <v>1</v>
      </c>
      <c r="M124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245" s="1">
        <f>IF(OR(MID(Veg_Table[[#This Row],[PRESCRIP]],2,1)="1",MID(Veg_Table[[#This Row],[PRESCRIP]],2,1)="2",MID(Veg_Table[[#This Row],[PRESCRIP]],2,1)="3",MID(Veg_Table[[#This Row],[PRESCRIP]],2,1)="4"),_xlfn.NUMBERVALUE(MID(Veg_Table[[#This Row],[PRESCRIP]],2,1)),"NA")</f>
        <v>3</v>
      </c>
      <c r="O1245" s="1">
        <f>WEEKNUM(Veg_Table[[#This Row],[EVM_LAST_EDITED_Day]],2)</f>
        <v>20</v>
      </c>
      <c r="P1245" s="25">
        <f>IFERROR(DATE(YEAR(Veg_Table[[#This Row],[EVM_LAST_EDITED2]]),MONTH(Veg_Table[[#This Row],[EVM_LAST_EDITED2]]),DAY(Veg_Table[[#This Row],[EVM_LAST_EDITED2]])),DATE(2019,1,1))</f>
        <v>43964</v>
      </c>
      <c r="Q1245" s="3">
        <f>VALUE(SUBSTITUTE(Veg_Table[[#This Row],[EVM_LAST_EDITED]],",",""))</f>
        <v>43964.660578703697</v>
      </c>
      <c r="R1245" s="1" t="str">
        <f>_xlfn.IFNA(IF(Veg_Table[[#This Row],[EVM_LAST_EDITOR]]="","zBlank EVM Last Editor",VLOOKUP(Veg_Table[[#This Row],[EVM_LAST_EDITOR]],Roster_Table[#All],4,FALSE)),"zAWRR Not in Roster")</f>
        <v>MGE</v>
      </c>
      <c r="S1245" s="1" t="str">
        <f>_xlfn.IFNA(IF(Veg_Table[[#This Row],[EVM_LAST_EDITOR]]="","zBlank EVM Last Editor",VLOOKUP(Veg_Table[[#This Row],[EVM_LAST_EDITOR]],Roster_Table[#All],16,FALSE)),"zCompany_AWRR not in Roster")</f>
        <v>MGE_Mountain G Enterprises</v>
      </c>
      <c r="T1245" s="2">
        <f>IFERROR(DATE(YEAR(Veg_Table[[#This Row],[Created2]]),MONTH(Veg_Table[[#This Row],[Created2]]),DAY(Veg_Table[[#This Row],[Created2]])),DATE(2019,1,1))</f>
        <v>43913</v>
      </c>
      <c r="U1245" s="3">
        <f>VALUE(SUBSTITUTE(Veg_Table[[#This Row],[Created]],",",""))</f>
        <v>43913.410150463002</v>
      </c>
      <c r="V1245" s="3" t="str">
        <f ca="1">IFERROR(_xlfn.IFNA(CELL("contents",INDIRECT(_xlfn.CONCAT("Veg_Table_Production_Data!",ADDRESS(MATCH(_xlfn.MAXIFS(#REF!,#REF!,"="&amp;Veg_Table[[#This Row],[AUTO_ID]],#REF!,"&lt;"&amp;Veg_Table[[#This Row],[EVM_LAST_EDITED_Day]]),#REF!,0),COLUMN(#REF!),4,1,)))),""),"")</f>
        <v/>
      </c>
      <c r="W1245" s="3" t="str">
        <f ca="1">IF(Veg_Table[[#This Row],[Previous_Prescription]]="","No",IF(Veg_Table[[#This Row],[Previous_Prescription]]=Veg_Table[[#This Row],[PRESCRIP]],"No","Yes"))</f>
        <v>No</v>
      </c>
      <c r="X1245" s="3" t="str">
        <f>IF(Veg_Table[[#This Row],[EVM_LAST_EDITED_Day]]=Veg_Table[[#This Row],[Created_Day]],"New","Old")</f>
        <v>Old</v>
      </c>
      <c r="Y1245" s="1">
        <f>IFERROR(IF(FIND("delete",LOWER(Veg_Table[[#This Row],[PI_COMMENTS]]))&gt;=1,1,0),0)</f>
        <v>0</v>
      </c>
      <c r="Z1245" s="1" t="str">
        <f>_xlfn.IFNA(IF(Veg_Table[[#This Row],[EVM_LAST_EDITOR]]="","Yes",VLOOKUP(Veg_Table[[#This Row],[EVM_LAST_EDITOR]],Roster_Table[#All],15,FALSE)),"Yes")</f>
        <v>Yes</v>
      </c>
      <c r="AA124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45" s="1" t="str">
        <f>_xlfn.IFNA(VLOOKUP(Veg_Table[[#This Row],[EVM_LAST_EDITOR]],Roster_Table[#All],3,FALSE),"zAWRR Not in Roster")</f>
        <v>Tyler</v>
      </c>
      <c r="AC1245" s="1" t="str">
        <f>_xlfn.IFNA(VLOOKUP(Veg_Table[[#This Row],[EVM_LAST_EDITOR]],Roster_Table[#All],2,FALSE),"zAWRR Not in Roster")</f>
        <v>Rey</v>
      </c>
      <c r="AD1245" s="1" t="str">
        <f>IF(_xlfn.CONCAT(Veg_Table[[#This Row],[First_Name]]," ",Veg_Table[[#This Row],[Last_Name]])="zAWRR Not in Roster zAWRR Not in Roster","zAWRR Not in Roster",_xlfn.CONCAT(Veg_Table[[#This Row],[First_Name]]," ",Veg_Table[[#This Row],[Last_Name]]))</f>
        <v>Tyler Rey</v>
      </c>
      <c r="AE1245">
        <v>2943000</v>
      </c>
      <c r="AF1245" t="s">
        <v>1545</v>
      </c>
      <c r="AG1245" t="s">
        <v>93</v>
      </c>
      <c r="AH1245" t="s">
        <v>1532</v>
      </c>
      <c r="AI1245" t="s">
        <v>1546</v>
      </c>
      <c r="AJ1245" t="s">
        <v>36</v>
      </c>
      <c r="AL1245" t="s">
        <v>22</v>
      </c>
      <c r="AM1245" t="s">
        <v>40</v>
      </c>
      <c r="AN1245" t="s">
        <v>25</v>
      </c>
      <c r="AO1245" t="s">
        <v>25</v>
      </c>
      <c r="AP1245">
        <v>26</v>
      </c>
      <c r="AQ1245">
        <v>65</v>
      </c>
      <c r="AR1245" t="s">
        <v>511</v>
      </c>
      <c r="AS1245" t="s">
        <v>545</v>
      </c>
      <c r="AT1245" t="s">
        <v>522</v>
      </c>
      <c r="AV1245" t="s">
        <v>512</v>
      </c>
      <c r="AW1245" t="s">
        <v>5323</v>
      </c>
      <c r="AZ1245"/>
      <c r="BB1245" s="4"/>
      <c r="BD1245" t="s">
        <v>29</v>
      </c>
      <c r="BE1245" t="s">
        <v>25</v>
      </c>
      <c r="BF1245" t="s">
        <v>513</v>
      </c>
      <c r="BI1245" s="3"/>
      <c r="BJ1245" t="s">
        <v>5324</v>
      </c>
      <c r="BK1245" s="30" t="s">
        <v>166</v>
      </c>
      <c r="BL1245" s="3">
        <v>43964.660578703704</v>
      </c>
      <c r="BM1245" t="s">
        <v>31</v>
      </c>
      <c r="BN1245" t="s">
        <v>32</v>
      </c>
      <c r="BP1245" t="s">
        <v>1547</v>
      </c>
      <c r="BQ1245" t="s">
        <v>1025</v>
      </c>
      <c r="BR1245" t="s">
        <v>28</v>
      </c>
      <c r="BS1245" t="s">
        <v>28</v>
      </c>
      <c r="BT1245" t="s">
        <v>520</v>
      </c>
      <c r="BU1245" s="3">
        <v>43913.410150462965</v>
      </c>
      <c r="BV1245" t="s">
        <v>803</v>
      </c>
      <c r="BW1245" s="3">
        <v>43964.731441180556</v>
      </c>
      <c r="BX1245" t="s">
        <v>1542</v>
      </c>
      <c r="CG1245"/>
      <c r="CH1245"/>
      <c r="CI1245"/>
      <c r="CY1245"/>
      <c r="DA1245"/>
      <c r="DF1245"/>
    </row>
    <row r="1246" spans="1:110" x14ac:dyDescent="0.25">
      <c r="A1246" s="1">
        <f>IF(Veg_Table[[#This Row],[VP_STATUS]]="Hold",0,IF(OR(AND(Veg_Table[[#This Row],[PRESCRIP]]="NW_No Work",Veg_Table[[#This Row],[VP_STATUS]]&lt;&gt;"No Work Required Under EVM"),AND(Veg_Table[[#This Row],[VP_STATUS]]="No Work Required Under EVM",Veg_Table[[#This Row],[PRESCRIP]]&lt;&gt;"NW_No Work")),1,0))</f>
        <v>0</v>
      </c>
      <c r="B1246" s="1">
        <f>IF(Veg_Table[[#This Row],[SPECIES]]="",1,0)</f>
        <v>0</v>
      </c>
      <c r="C1246" s="1">
        <f>IF(Veg_Table[[#This Row],[DIAMETER]]="",1,0)</f>
        <v>0</v>
      </c>
      <c r="D1246" s="1">
        <f>IF(Veg_Table[[#This Row],[HEIGHT]]="",1,0)</f>
        <v>0</v>
      </c>
      <c r="E124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46" s="1">
        <f>IF(AND(Veg_Table[[#This Row],[TAT_RESULT]]="ABATE",Veg_Table[[#This Row],[PRESCRIP]]="NW_No Work"),1,0)</f>
        <v>0</v>
      </c>
      <c r="G1246" s="1">
        <f>IF(OR(Veg_Table[[#This Row],[Prescription R-Scale]]="NA",Veg_Table[[#This Row],[Diameter R-Scale]]="NA"),0,IF(Veg_Table[[#This Row],[Diameter R-Scale]]&lt;&gt;Veg_Table[[#This Row],[Prescription R-Scale]],1,0))</f>
        <v>0</v>
      </c>
      <c r="H1246" s="1">
        <f>IF(OR(AND(Veg_Table[[#This Row],[PRESCRIP]]="BC_Br Rmv", Veg_Table[[#This Row],[WOOD_MAN]]&lt;&gt;"Not Needed"),AND(Veg_Table[[#This Row],[PRESCRIP]]="BCS_Br Rmv+Trt", Veg_Table[[#This Row],[WOOD_MAN]]&lt;&gt;"Not Needed")),1,0)</f>
        <v>0</v>
      </c>
      <c r="I1246" s="1">
        <f ca="1">IF(AND(Veg_Table[[#This Row],[Prescription_Changed]]="Yes",Veg_Table[[#This Row],[TAT_RESULT]]=""),1,0)</f>
        <v>0</v>
      </c>
      <c r="J1246" s="1">
        <f ca="1">SUM(Veg_Table[[#This Row],[Prescription and Status do not match]:[Prescription_Edited_And_TAT_Is_Blank]])</f>
        <v>0</v>
      </c>
      <c r="K1246" s="1">
        <f ca="1">IF(Veg_Table[[#This Row],[Sum of Errors]]&gt;0,1,0)</f>
        <v>0</v>
      </c>
      <c r="L1246" s="1">
        <f>1</f>
        <v>1</v>
      </c>
      <c r="M124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1246" s="1">
        <f>IF(OR(MID(Veg_Table[[#This Row],[PRESCRIP]],2,1)="1",MID(Veg_Table[[#This Row],[PRESCRIP]],2,1)="2",MID(Veg_Table[[#This Row],[PRESCRIP]],2,1)="3",MID(Veg_Table[[#This Row],[PRESCRIP]],2,1)="4"),_xlfn.NUMBERVALUE(MID(Veg_Table[[#This Row],[PRESCRIP]],2,1)),"NA")</f>
        <v>4</v>
      </c>
      <c r="O1246" s="1">
        <f>WEEKNUM(Veg_Table[[#This Row],[EVM_LAST_EDITED_Day]],2)</f>
        <v>20</v>
      </c>
      <c r="P1246" s="25">
        <f>IFERROR(DATE(YEAR(Veg_Table[[#This Row],[EVM_LAST_EDITED2]]),MONTH(Veg_Table[[#This Row],[EVM_LAST_EDITED2]]),DAY(Veg_Table[[#This Row],[EVM_LAST_EDITED2]])),DATE(2019,1,1))</f>
        <v>43964</v>
      </c>
      <c r="Q1246" s="3">
        <f>VALUE(SUBSTITUTE(Veg_Table[[#This Row],[EVM_LAST_EDITED]],",",""))</f>
        <v>43964.660775463002</v>
      </c>
      <c r="R1246" s="1" t="str">
        <f>_xlfn.IFNA(IF(Veg_Table[[#This Row],[EVM_LAST_EDITOR]]="","zBlank EVM Last Editor",VLOOKUP(Veg_Table[[#This Row],[EVM_LAST_EDITOR]],Roster_Table[#All],4,FALSE)),"zAWRR Not in Roster")</f>
        <v>MGE</v>
      </c>
      <c r="S1246" s="1" t="str">
        <f>_xlfn.IFNA(IF(Veg_Table[[#This Row],[EVM_LAST_EDITOR]]="","zBlank EVM Last Editor",VLOOKUP(Veg_Table[[#This Row],[EVM_LAST_EDITOR]],Roster_Table[#All],16,FALSE)),"zCompany_AWRR not in Roster")</f>
        <v>MGE_Mountain G Enterprises</v>
      </c>
      <c r="T1246" s="2">
        <f>IFERROR(DATE(YEAR(Veg_Table[[#This Row],[Created2]]),MONTH(Veg_Table[[#This Row],[Created2]]),DAY(Veg_Table[[#This Row],[Created2]])),DATE(2019,1,1))</f>
        <v>43913</v>
      </c>
      <c r="U1246" s="3">
        <f>VALUE(SUBSTITUTE(Veg_Table[[#This Row],[Created]],",",""))</f>
        <v>43913.418981481504</v>
      </c>
      <c r="V1246" s="3" t="str">
        <f ca="1">IFERROR(_xlfn.IFNA(CELL("contents",INDIRECT(_xlfn.CONCAT("Veg_Table_Production_Data!",ADDRESS(MATCH(_xlfn.MAXIFS(#REF!,#REF!,"="&amp;Veg_Table[[#This Row],[AUTO_ID]],#REF!,"&lt;"&amp;Veg_Table[[#This Row],[EVM_LAST_EDITED_Day]]),#REF!,0),COLUMN(#REF!),4,1,)))),""),"")</f>
        <v/>
      </c>
      <c r="W1246" s="3" t="str">
        <f ca="1">IF(Veg_Table[[#This Row],[Previous_Prescription]]="","No",IF(Veg_Table[[#This Row],[Previous_Prescription]]=Veg_Table[[#This Row],[PRESCRIP]],"No","Yes"))</f>
        <v>No</v>
      </c>
      <c r="X1246" s="3" t="str">
        <f>IF(Veg_Table[[#This Row],[EVM_LAST_EDITED_Day]]=Veg_Table[[#This Row],[Created_Day]],"New","Old")</f>
        <v>Old</v>
      </c>
      <c r="Y1246" s="1">
        <f>IFERROR(IF(FIND("delete",LOWER(Veg_Table[[#This Row],[PI_COMMENTS]]))&gt;=1,1,0),0)</f>
        <v>0</v>
      </c>
      <c r="Z1246" s="1" t="str">
        <f>_xlfn.IFNA(IF(Veg_Table[[#This Row],[EVM_LAST_EDITOR]]="","Yes",VLOOKUP(Veg_Table[[#This Row],[EVM_LAST_EDITOR]],Roster_Table[#All],15,FALSE)),"Yes")</f>
        <v>Yes</v>
      </c>
      <c r="AA124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46" s="1" t="str">
        <f>_xlfn.IFNA(VLOOKUP(Veg_Table[[#This Row],[EVM_LAST_EDITOR]],Roster_Table[#All],3,FALSE),"zAWRR Not in Roster")</f>
        <v>Tyler</v>
      </c>
      <c r="AC1246" s="1" t="str">
        <f>_xlfn.IFNA(VLOOKUP(Veg_Table[[#This Row],[EVM_LAST_EDITOR]],Roster_Table[#All],2,FALSE),"zAWRR Not in Roster")</f>
        <v>Rey</v>
      </c>
      <c r="AD1246" s="1" t="str">
        <f>IF(_xlfn.CONCAT(Veg_Table[[#This Row],[First_Name]]," ",Veg_Table[[#This Row],[Last_Name]])="zAWRR Not in Roster zAWRR Not in Roster","zAWRR Not in Roster",_xlfn.CONCAT(Veg_Table[[#This Row],[First_Name]]," ",Veg_Table[[#This Row],[Last_Name]]))</f>
        <v>Tyler Rey</v>
      </c>
      <c r="AE1246">
        <v>2943001</v>
      </c>
      <c r="AF1246" t="s">
        <v>1548</v>
      </c>
      <c r="AG1246" t="s">
        <v>93</v>
      </c>
      <c r="AH1246" t="s">
        <v>1532</v>
      </c>
      <c r="AI1246" t="s">
        <v>1546</v>
      </c>
      <c r="AJ1246" t="s">
        <v>36</v>
      </c>
      <c r="AL1246" t="s">
        <v>22</v>
      </c>
      <c r="AM1246" t="s">
        <v>40</v>
      </c>
      <c r="AN1246" t="s">
        <v>25</v>
      </c>
      <c r="AO1246" t="s">
        <v>25</v>
      </c>
      <c r="AP1246">
        <v>52</v>
      </c>
      <c r="AQ1246">
        <v>63</v>
      </c>
      <c r="AR1246" t="s">
        <v>514</v>
      </c>
      <c r="AS1246" t="s">
        <v>905</v>
      </c>
      <c r="AT1246" t="s">
        <v>522</v>
      </c>
      <c r="AV1246" t="s">
        <v>512</v>
      </c>
      <c r="AW1246" t="s">
        <v>1537</v>
      </c>
      <c r="AZ1246"/>
      <c r="BB1246" s="4"/>
      <c r="BD1246" t="s">
        <v>29</v>
      </c>
      <c r="BE1246" t="s">
        <v>25</v>
      </c>
      <c r="BF1246" t="s">
        <v>513</v>
      </c>
      <c r="BI1246" s="3"/>
      <c r="BJ1246" t="s">
        <v>1538</v>
      </c>
      <c r="BK1246" s="30" t="s">
        <v>166</v>
      </c>
      <c r="BL1246" s="3">
        <v>43964.660775462966</v>
      </c>
      <c r="BM1246" t="s">
        <v>31</v>
      </c>
      <c r="BN1246" t="s">
        <v>32</v>
      </c>
      <c r="BP1246" t="s">
        <v>1547</v>
      </c>
      <c r="BQ1246" t="s">
        <v>1025</v>
      </c>
      <c r="BR1246" t="s">
        <v>28</v>
      </c>
      <c r="BS1246" t="s">
        <v>28</v>
      </c>
      <c r="BT1246" t="s">
        <v>520</v>
      </c>
      <c r="BU1246" s="3">
        <v>43913.418981481482</v>
      </c>
      <c r="BV1246" t="s">
        <v>803</v>
      </c>
      <c r="BW1246" s="3">
        <v>43964.731441180556</v>
      </c>
      <c r="BX1246" t="s">
        <v>1539</v>
      </c>
      <c r="CG1246"/>
      <c r="CH1246"/>
      <c r="CI1246"/>
      <c r="CY1246"/>
      <c r="DA1246"/>
      <c r="DF1246"/>
    </row>
    <row r="1247" spans="1:110" x14ac:dyDescent="0.25">
      <c r="A1247" s="1">
        <f>IF(Veg_Table[[#This Row],[VP_STATUS]]="Hold",0,IF(OR(AND(Veg_Table[[#This Row],[PRESCRIP]]="NW_No Work",Veg_Table[[#This Row],[VP_STATUS]]&lt;&gt;"No Work Required Under EVM"),AND(Veg_Table[[#This Row],[VP_STATUS]]="No Work Required Under EVM",Veg_Table[[#This Row],[PRESCRIP]]&lt;&gt;"NW_No Work")),1,0))</f>
        <v>0</v>
      </c>
      <c r="B1247" s="1">
        <f>IF(Veg_Table[[#This Row],[SPECIES]]="",1,0)</f>
        <v>0</v>
      </c>
      <c r="C1247" s="1">
        <f>IF(Veg_Table[[#This Row],[DIAMETER]]="",1,0)</f>
        <v>0</v>
      </c>
      <c r="D1247" s="1">
        <f>IF(Veg_Table[[#This Row],[HEIGHT]]="",1,0)</f>
        <v>0</v>
      </c>
      <c r="E124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47" s="1">
        <f>IF(AND(Veg_Table[[#This Row],[TAT_RESULT]]="ABATE",Veg_Table[[#This Row],[PRESCRIP]]="NW_No Work"),1,0)</f>
        <v>0</v>
      </c>
      <c r="G1247" s="1">
        <f>IF(OR(Veg_Table[[#This Row],[Prescription R-Scale]]="NA",Veg_Table[[#This Row],[Diameter R-Scale]]="NA"),0,IF(Veg_Table[[#This Row],[Diameter R-Scale]]&lt;&gt;Veg_Table[[#This Row],[Prescription R-Scale]],1,0))</f>
        <v>0</v>
      </c>
      <c r="H1247" s="1">
        <f>IF(OR(AND(Veg_Table[[#This Row],[PRESCRIP]]="BC_Br Rmv", Veg_Table[[#This Row],[WOOD_MAN]]&lt;&gt;"Not Needed"),AND(Veg_Table[[#This Row],[PRESCRIP]]="BCS_Br Rmv+Trt", Veg_Table[[#This Row],[WOOD_MAN]]&lt;&gt;"Not Needed")),1,0)</f>
        <v>0</v>
      </c>
      <c r="I1247" s="1">
        <f ca="1">IF(AND(Veg_Table[[#This Row],[Prescription_Changed]]="Yes",Veg_Table[[#This Row],[TAT_RESULT]]=""),1,0)</f>
        <v>0</v>
      </c>
      <c r="J1247" s="1">
        <f ca="1">SUM(Veg_Table[[#This Row],[Prescription and Status do not match]:[Prescription_Edited_And_TAT_Is_Blank]])</f>
        <v>0</v>
      </c>
      <c r="K1247" s="1">
        <f ca="1">IF(Veg_Table[[#This Row],[Sum of Errors]]&gt;0,1,0)</f>
        <v>0</v>
      </c>
      <c r="L1247" s="1">
        <f>1</f>
        <v>1</v>
      </c>
      <c r="M124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247" s="1" t="str">
        <f>IF(OR(MID(Veg_Table[[#This Row],[PRESCRIP]],2,1)="1",MID(Veg_Table[[#This Row],[PRESCRIP]],2,1)="2",MID(Veg_Table[[#This Row],[PRESCRIP]],2,1)="3",MID(Veg_Table[[#This Row],[PRESCRIP]],2,1)="4"),_xlfn.NUMBERVALUE(MID(Veg_Table[[#This Row],[PRESCRIP]],2,1)),"NA")</f>
        <v>NA</v>
      </c>
      <c r="O1247" s="1">
        <f>WEEKNUM(Veg_Table[[#This Row],[EVM_LAST_EDITED_Day]],2)</f>
        <v>20</v>
      </c>
      <c r="P1247" s="25">
        <f>IFERROR(DATE(YEAR(Veg_Table[[#This Row],[EVM_LAST_EDITED2]]),MONTH(Veg_Table[[#This Row],[EVM_LAST_EDITED2]]),DAY(Veg_Table[[#This Row],[EVM_LAST_EDITED2]])),DATE(2019,1,1))</f>
        <v>43964</v>
      </c>
      <c r="Q1247" s="3">
        <f>VALUE(SUBSTITUTE(Veg_Table[[#This Row],[EVM_LAST_EDITED]],",",""))</f>
        <v>43964.661313541699</v>
      </c>
      <c r="R1247" s="1" t="str">
        <f>_xlfn.IFNA(IF(Veg_Table[[#This Row],[EVM_LAST_EDITOR]]="","zBlank EVM Last Editor",VLOOKUP(Veg_Table[[#This Row],[EVM_LAST_EDITOR]],Roster_Table[#All],4,FALSE)),"zAWRR Not in Roster")</f>
        <v>AEA</v>
      </c>
      <c r="S1247" s="1" t="str">
        <f>_xlfn.IFNA(IF(Veg_Table[[#This Row],[EVM_LAST_EDITOR]]="","zBlank EVM Last Editor",VLOOKUP(Veg_Table[[#This Row],[EVM_LAST_EDITOR]],Roster_Table[#All],16,FALSE)),"zCompany_AWRR not in Roster")</f>
        <v>Not in Sierra Roster</v>
      </c>
      <c r="T1247" s="2">
        <f>IFERROR(DATE(YEAR(Veg_Table[[#This Row],[Created2]]),MONTH(Veg_Table[[#This Row],[Created2]]),DAY(Veg_Table[[#This Row],[Created2]])),DATE(2019,1,1))</f>
        <v>43724</v>
      </c>
      <c r="U1247" s="3">
        <f>VALUE(SUBSTITUTE(Veg_Table[[#This Row],[Created]],",",""))</f>
        <v>43724.426145833299</v>
      </c>
      <c r="V1247" s="3" t="str">
        <f ca="1">IFERROR(_xlfn.IFNA(CELL("contents",INDIRECT(_xlfn.CONCAT("Veg_Table_Production_Data!",ADDRESS(MATCH(_xlfn.MAXIFS(#REF!,#REF!,"="&amp;Veg_Table[[#This Row],[AUTO_ID]],#REF!,"&lt;"&amp;Veg_Table[[#This Row],[EVM_LAST_EDITED_Day]]),#REF!,0),COLUMN(#REF!),4,1,)))),""),"")</f>
        <v/>
      </c>
      <c r="W1247" s="3" t="str">
        <f ca="1">IF(Veg_Table[[#This Row],[Previous_Prescription]]="","No",IF(Veg_Table[[#This Row],[Previous_Prescription]]=Veg_Table[[#This Row],[PRESCRIP]],"No","Yes"))</f>
        <v>No</v>
      </c>
      <c r="X1247" s="3" t="str">
        <f>IF(Veg_Table[[#This Row],[EVM_LAST_EDITED_Day]]=Veg_Table[[#This Row],[Created_Day]],"New","Old")</f>
        <v>Old</v>
      </c>
      <c r="Y1247" s="1">
        <f>IFERROR(IF(FIND("delete",LOWER(Veg_Table[[#This Row],[PI_COMMENTS]]))&gt;=1,1,0),0)</f>
        <v>0</v>
      </c>
      <c r="Z1247" s="1" t="str">
        <f>_xlfn.IFNA(IF(Veg_Table[[#This Row],[EVM_LAST_EDITOR]]="","Yes",VLOOKUP(Veg_Table[[#This Row],[EVM_LAST_EDITOR]],Roster_Table[#All],15,FALSE)),"Yes")</f>
        <v>No</v>
      </c>
      <c r="AA124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47" s="1" t="str">
        <f>_xlfn.IFNA(VLOOKUP(Veg_Table[[#This Row],[EVM_LAST_EDITOR]],Roster_Table[#All],3,FALSE),"zAWRR Not in Roster")</f>
        <v>Drew</v>
      </c>
      <c r="AC1247" s="1" t="str">
        <f>_xlfn.IFNA(VLOOKUP(Veg_Table[[#This Row],[EVM_LAST_EDITOR]],Roster_Table[#All],2,FALSE),"zAWRR Not in Roster")</f>
        <v>Berlfein</v>
      </c>
      <c r="AD1247" s="1" t="str">
        <f>IF(_xlfn.CONCAT(Veg_Table[[#This Row],[First_Name]]," ",Veg_Table[[#This Row],[Last_Name]])="zAWRR Not in Roster zAWRR Not in Roster","zAWRR Not in Roster",_xlfn.CONCAT(Veg_Table[[#This Row],[First_Name]]," ",Veg_Table[[#This Row],[Last_Name]]))</f>
        <v>Drew Berlfein</v>
      </c>
      <c r="AE1247">
        <v>1761511</v>
      </c>
      <c r="AF1247" t="s">
        <v>3905</v>
      </c>
      <c r="AG1247" t="s">
        <v>30</v>
      </c>
      <c r="AH1247" t="s">
        <v>3906</v>
      </c>
      <c r="AI1247" t="s">
        <v>3907</v>
      </c>
      <c r="AJ1247" t="s">
        <v>820</v>
      </c>
      <c r="AL1247" t="s">
        <v>822</v>
      </c>
      <c r="AM1247" t="s">
        <v>40</v>
      </c>
      <c r="AN1247" t="s">
        <v>25</v>
      </c>
      <c r="AO1247" t="s">
        <v>25</v>
      </c>
      <c r="AP1247">
        <v>27</v>
      </c>
      <c r="AQ1247">
        <v>50</v>
      </c>
      <c r="AR1247" t="s">
        <v>511</v>
      </c>
      <c r="AS1247" t="s">
        <v>993</v>
      </c>
      <c r="AT1247" t="s">
        <v>515</v>
      </c>
      <c r="AU1247" t="s">
        <v>25</v>
      </c>
      <c r="AV1247" t="s">
        <v>512</v>
      </c>
      <c r="AW1247" t="s">
        <v>3908</v>
      </c>
      <c r="AX1247" t="s">
        <v>534</v>
      </c>
      <c r="AZ1247">
        <v>219</v>
      </c>
      <c r="BA1247" t="s">
        <v>993</v>
      </c>
      <c r="BB1247" s="4">
        <v>43964.632012453701</v>
      </c>
      <c r="BC1247" t="s">
        <v>2896</v>
      </c>
      <c r="BD1247" t="s">
        <v>29</v>
      </c>
      <c r="BG1247" t="s">
        <v>534</v>
      </c>
      <c r="BI1247" s="3">
        <v>43964.661195879627</v>
      </c>
      <c r="BJ1247" t="s">
        <v>5870</v>
      </c>
      <c r="BK1247" s="30" t="s">
        <v>533</v>
      </c>
      <c r="BL1247" s="3">
        <v>43964.66131354167</v>
      </c>
      <c r="BM1247" t="s">
        <v>31</v>
      </c>
      <c r="BN1247" t="s">
        <v>32</v>
      </c>
      <c r="BO1247" t="s">
        <v>3909</v>
      </c>
      <c r="BP1247" t="s">
        <v>3910</v>
      </c>
      <c r="BQ1247" t="s">
        <v>826</v>
      </c>
      <c r="BR1247" t="s">
        <v>28</v>
      </c>
      <c r="BS1247" t="s">
        <v>28</v>
      </c>
      <c r="BT1247" t="s">
        <v>840</v>
      </c>
      <c r="BU1247" s="3">
        <v>43724.426145833335</v>
      </c>
      <c r="BV1247" t="s">
        <v>803</v>
      </c>
      <c r="BW1247" s="3">
        <v>43964.73131476852</v>
      </c>
      <c r="BX1247" t="s">
        <v>3911</v>
      </c>
      <c r="CG1247"/>
      <c r="CH1247"/>
      <c r="CI1247"/>
      <c r="CY1247"/>
      <c r="DA1247"/>
      <c r="DF1247"/>
    </row>
    <row r="1248" spans="1:110" x14ac:dyDescent="0.25">
      <c r="A1248" s="1">
        <f>IF(Veg_Table[[#This Row],[VP_STATUS]]="Hold",0,IF(OR(AND(Veg_Table[[#This Row],[PRESCRIP]]="NW_No Work",Veg_Table[[#This Row],[VP_STATUS]]&lt;&gt;"No Work Required Under EVM"),AND(Veg_Table[[#This Row],[VP_STATUS]]="No Work Required Under EVM",Veg_Table[[#This Row],[PRESCRIP]]&lt;&gt;"NW_No Work")),1,0))</f>
        <v>0</v>
      </c>
      <c r="B1248" s="1">
        <f>IF(Veg_Table[[#This Row],[SPECIES]]="",1,0)</f>
        <v>0</v>
      </c>
      <c r="C1248" s="1">
        <f>IF(Veg_Table[[#This Row],[DIAMETER]]="",1,0)</f>
        <v>0</v>
      </c>
      <c r="D1248" s="1">
        <f>IF(Veg_Table[[#This Row],[HEIGHT]]="",1,0)</f>
        <v>0</v>
      </c>
      <c r="E124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48" s="1">
        <f>IF(AND(Veg_Table[[#This Row],[TAT_RESULT]]="ABATE",Veg_Table[[#This Row],[PRESCRIP]]="NW_No Work"),1,0)</f>
        <v>0</v>
      </c>
      <c r="G1248" s="1">
        <f>IF(OR(Veg_Table[[#This Row],[Prescription R-Scale]]="NA",Veg_Table[[#This Row],[Diameter R-Scale]]="NA"),0,IF(Veg_Table[[#This Row],[Diameter R-Scale]]&lt;&gt;Veg_Table[[#This Row],[Prescription R-Scale]],1,0))</f>
        <v>0</v>
      </c>
      <c r="H1248" s="1">
        <f>IF(OR(AND(Veg_Table[[#This Row],[PRESCRIP]]="BC_Br Rmv", Veg_Table[[#This Row],[WOOD_MAN]]&lt;&gt;"Not Needed"),AND(Veg_Table[[#This Row],[PRESCRIP]]="BCS_Br Rmv+Trt", Veg_Table[[#This Row],[WOOD_MAN]]&lt;&gt;"Not Needed")),1,0)</f>
        <v>0</v>
      </c>
      <c r="I1248" s="1">
        <f ca="1">IF(AND(Veg_Table[[#This Row],[Prescription_Changed]]="Yes",Veg_Table[[#This Row],[TAT_RESULT]]=""),1,0)</f>
        <v>0</v>
      </c>
      <c r="J1248" s="1">
        <f ca="1">SUM(Veg_Table[[#This Row],[Prescription and Status do not match]:[Prescription_Edited_And_TAT_Is_Blank]])</f>
        <v>0</v>
      </c>
      <c r="K1248" s="1">
        <f ca="1">IF(Veg_Table[[#This Row],[Sum of Errors]]&gt;0,1,0)</f>
        <v>0</v>
      </c>
      <c r="L1248" s="1">
        <f>1</f>
        <v>1</v>
      </c>
      <c r="M124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248" s="1">
        <f>IF(OR(MID(Veg_Table[[#This Row],[PRESCRIP]],2,1)="1",MID(Veg_Table[[#This Row],[PRESCRIP]],2,1)="2",MID(Veg_Table[[#This Row],[PRESCRIP]],2,1)="3",MID(Veg_Table[[#This Row],[PRESCRIP]],2,1)="4"),_xlfn.NUMBERVALUE(MID(Veg_Table[[#This Row],[PRESCRIP]],2,1)),"NA")</f>
        <v>3</v>
      </c>
      <c r="O1248" s="1">
        <f>WEEKNUM(Veg_Table[[#This Row],[EVM_LAST_EDITED_Day]],2)</f>
        <v>20</v>
      </c>
      <c r="P1248" s="25">
        <f>IFERROR(DATE(YEAR(Veg_Table[[#This Row],[EVM_LAST_EDITED2]]),MONTH(Veg_Table[[#This Row],[EVM_LAST_EDITED2]]),DAY(Veg_Table[[#This Row],[EVM_LAST_EDITED2]])),DATE(2019,1,1))</f>
        <v>43964</v>
      </c>
      <c r="Q1248" s="3">
        <f>VALUE(SUBSTITUTE(Veg_Table[[#This Row],[EVM_LAST_EDITED]],",",""))</f>
        <v>43964.663254201398</v>
      </c>
      <c r="R1248" s="1" t="str">
        <f>_xlfn.IFNA(IF(Veg_Table[[#This Row],[EVM_LAST_EDITOR]]="","zBlank EVM Last Editor",VLOOKUP(Veg_Table[[#This Row],[EVM_LAST_EDITOR]],Roster_Table[#All],4,FALSE)),"zAWRR Not in Roster")</f>
        <v>MGE</v>
      </c>
      <c r="S1248" s="1" t="str">
        <f>_xlfn.IFNA(IF(Veg_Table[[#This Row],[EVM_LAST_EDITOR]]="","zBlank EVM Last Editor",VLOOKUP(Veg_Table[[#This Row],[EVM_LAST_EDITOR]],Roster_Table[#All],16,FALSE)),"zCompany_AWRR not in Roster")</f>
        <v>MGE_Mountain G Enterprises</v>
      </c>
      <c r="T1248" s="2">
        <f>IFERROR(DATE(YEAR(Veg_Table[[#This Row],[Created2]]),MONTH(Veg_Table[[#This Row],[Created2]]),DAY(Veg_Table[[#This Row],[Created2]])),DATE(2019,1,1))</f>
        <v>43964</v>
      </c>
      <c r="U1248" s="3">
        <f>VALUE(SUBSTITUTE(Veg_Table[[#This Row],[Created]],",",""))</f>
        <v>43964.663254201398</v>
      </c>
      <c r="V1248" s="3" t="str">
        <f ca="1">IFERROR(_xlfn.IFNA(CELL("contents",INDIRECT(_xlfn.CONCAT("Veg_Table_Production_Data!",ADDRESS(MATCH(_xlfn.MAXIFS(#REF!,#REF!,"="&amp;Veg_Table[[#This Row],[AUTO_ID]],#REF!,"&lt;"&amp;Veg_Table[[#This Row],[EVM_LAST_EDITED_Day]]),#REF!,0),COLUMN(#REF!),4,1,)))),""),"")</f>
        <v/>
      </c>
      <c r="W1248" s="3" t="str">
        <f ca="1">IF(Veg_Table[[#This Row],[Previous_Prescription]]="","No",IF(Veg_Table[[#This Row],[Previous_Prescription]]=Veg_Table[[#This Row],[PRESCRIP]],"No","Yes"))</f>
        <v>No</v>
      </c>
      <c r="X1248" s="3" t="str">
        <f>IF(Veg_Table[[#This Row],[EVM_LAST_EDITED_Day]]=Veg_Table[[#This Row],[Created_Day]],"New","Old")</f>
        <v>New</v>
      </c>
      <c r="Y1248" s="1">
        <f>IFERROR(IF(FIND("delete",LOWER(Veg_Table[[#This Row],[PI_COMMENTS]]))&gt;=1,1,0),0)</f>
        <v>0</v>
      </c>
      <c r="Z1248" s="1" t="str">
        <f>_xlfn.IFNA(IF(Veg_Table[[#This Row],[EVM_LAST_EDITOR]]="","Yes",VLOOKUP(Veg_Table[[#This Row],[EVM_LAST_EDITOR]],Roster_Table[#All],15,FALSE)),"Yes")</f>
        <v>Yes</v>
      </c>
      <c r="AA124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48" s="1" t="str">
        <f>_xlfn.IFNA(VLOOKUP(Veg_Table[[#This Row],[EVM_LAST_EDITOR]],Roster_Table[#All],3,FALSE),"zAWRR Not in Roster")</f>
        <v>Brandon</v>
      </c>
      <c r="AC1248" s="1" t="str">
        <f>_xlfn.IFNA(VLOOKUP(Veg_Table[[#This Row],[EVM_LAST_EDITOR]],Roster_Table[#All],2,FALSE),"zAWRR Not in Roster")</f>
        <v>Fabela</v>
      </c>
      <c r="AD1248" s="1" t="str">
        <f>IF(_xlfn.CONCAT(Veg_Table[[#This Row],[First_Name]]," ",Veg_Table[[#This Row],[Last_Name]])="zAWRR Not in Roster zAWRR Not in Roster","zAWRR Not in Roster",_xlfn.CONCAT(Veg_Table[[#This Row],[First_Name]]," ",Veg_Table[[#This Row],[Last_Name]]))</f>
        <v>Brandon Fabela</v>
      </c>
      <c r="AE1248">
        <v>3226246</v>
      </c>
      <c r="AF1248" t="s">
        <v>5990</v>
      </c>
      <c r="AG1248" t="s">
        <v>93</v>
      </c>
      <c r="AH1248" t="s">
        <v>5320</v>
      </c>
      <c r="AI1248" t="s">
        <v>5959</v>
      </c>
      <c r="AJ1248" t="s">
        <v>36</v>
      </c>
      <c r="AL1248" t="s">
        <v>22</v>
      </c>
      <c r="AM1248" t="s">
        <v>40</v>
      </c>
      <c r="AN1248" t="s">
        <v>25</v>
      </c>
      <c r="AO1248" t="s">
        <v>25</v>
      </c>
      <c r="AP1248">
        <v>24</v>
      </c>
      <c r="AQ1248">
        <v>50</v>
      </c>
      <c r="AR1248" t="s">
        <v>514</v>
      </c>
      <c r="AS1248" t="s">
        <v>51</v>
      </c>
      <c r="AT1248" t="s">
        <v>515</v>
      </c>
      <c r="AV1248" t="s">
        <v>519</v>
      </c>
      <c r="AW1248" t="s">
        <v>5991</v>
      </c>
      <c r="AZ1248"/>
      <c r="BB1248" s="4"/>
      <c r="BD1248" t="s">
        <v>29</v>
      </c>
      <c r="BE1248" t="s">
        <v>25</v>
      </c>
      <c r="BF1248" t="s">
        <v>513</v>
      </c>
      <c r="BI1248" s="3"/>
      <c r="BJ1248" t="s">
        <v>5992</v>
      </c>
      <c r="BK1248" s="30" t="s">
        <v>668</v>
      </c>
      <c r="BL1248" s="3">
        <v>43964.66325420139</v>
      </c>
      <c r="BM1248" t="s">
        <v>31</v>
      </c>
      <c r="BN1248" t="s">
        <v>32</v>
      </c>
      <c r="BP1248" t="s">
        <v>5452</v>
      </c>
      <c r="BQ1248" t="s">
        <v>1025</v>
      </c>
      <c r="BR1248" t="s">
        <v>28</v>
      </c>
      <c r="BS1248" t="s">
        <v>28</v>
      </c>
      <c r="BT1248" t="s">
        <v>668</v>
      </c>
      <c r="BU1248" s="3">
        <v>43964.66325420139</v>
      </c>
      <c r="BV1248" t="s">
        <v>803</v>
      </c>
      <c r="BW1248" s="3">
        <v>43964.682852002312</v>
      </c>
      <c r="BX1248" t="s">
        <v>5993</v>
      </c>
      <c r="CG1248"/>
      <c r="CH1248"/>
      <c r="CI1248"/>
      <c r="CY1248"/>
      <c r="DA1248"/>
      <c r="DF1248"/>
    </row>
    <row r="1249" spans="1:110" x14ac:dyDescent="0.25">
      <c r="A1249" s="1">
        <f>IF(Veg_Table[[#This Row],[VP_STATUS]]="Hold",0,IF(OR(AND(Veg_Table[[#This Row],[PRESCRIP]]="NW_No Work",Veg_Table[[#This Row],[VP_STATUS]]&lt;&gt;"No Work Required Under EVM"),AND(Veg_Table[[#This Row],[VP_STATUS]]="No Work Required Under EVM",Veg_Table[[#This Row],[PRESCRIP]]&lt;&gt;"NW_No Work")),1,0))</f>
        <v>0</v>
      </c>
      <c r="B1249" s="1">
        <f>IF(Veg_Table[[#This Row],[SPECIES]]="",1,0)</f>
        <v>0</v>
      </c>
      <c r="C1249" s="1">
        <f>IF(Veg_Table[[#This Row],[DIAMETER]]="",1,0)</f>
        <v>0</v>
      </c>
      <c r="D1249" s="1">
        <f>IF(Veg_Table[[#This Row],[HEIGHT]]="",1,0)</f>
        <v>0</v>
      </c>
      <c r="E124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49" s="1">
        <f>IF(AND(Veg_Table[[#This Row],[TAT_RESULT]]="ABATE",Veg_Table[[#This Row],[PRESCRIP]]="NW_No Work"),1,0)</f>
        <v>0</v>
      </c>
      <c r="G1249" s="1">
        <f>IF(OR(Veg_Table[[#This Row],[Prescription R-Scale]]="NA",Veg_Table[[#This Row],[Diameter R-Scale]]="NA"),0,IF(Veg_Table[[#This Row],[Diameter R-Scale]]&lt;&gt;Veg_Table[[#This Row],[Prescription R-Scale]],1,0))</f>
        <v>0</v>
      </c>
      <c r="H1249" s="1">
        <f>IF(OR(AND(Veg_Table[[#This Row],[PRESCRIP]]="BC_Br Rmv", Veg_Table[[#This Row],[WOOD_MAN]]&lt;&gt;"Not Needed"),AND(Veg_Table[[#This Row],[PRESCRIP]]="BCS_Br Rmv+Trt", Veg_Table[[#This Row],[WOOD_MAN]]&lt;&gt;"Not Needed")),1,0)</f>
        <v>0</v>
      </c>
      <c r="I1249" s="1">
        <f ca="1">IF(AND(Veg_Table[[#This Row],[Prescription_Changed]]="Yes",Veg_Table[[#This Row],[TAT_RESULT]]=""),1,0)</f>
        <v>0</v>
      </c>
      <c r="J1249" s="1">
        <f ca="1">SUM(Veg_Table[[#This Row],[Prescription and Status do not match]:[Prescription_Edited_And_TAT_Is_Blank]])</f>
        <v>0</v>
      </c>
      <c r="K1249" s="1">
        <f ca="1">IF(Veg_Table[[#This Row],[Sum of Errors]]&gt;0,1,0)</f>
        <v>0</v>
      </c>
      <c r="L1249" s="1">
        <f>1</f>
        <v>1</v>
      </c>
      <c r="M124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1249" s="1">
        <f>IF(OR(MID(Veg_Table[[#This Row],[PRESCRIP]],2,1)="1",MID(Veg_Table[[#This Row],[PRESCRIP]],2,1)="2",MID(Veg_Table[[#This Row],[PRESCRIP]],2,1)="3",MID(Veg_Table[[#This Row],[PRESCRIP]],2,1)="4"),_xlfn.NUMBERVALUE(MID(Veg_Table[[#This Row],[PRESCRIP]],2,1)),"NA")</f>
        <v>4</v>
      </c>
      <c r="O1249" s="1">
        <f>WEEKNUM(Veg_Table[[#This Row],[EVM_LAST_EDITED_Day]],2)</f>
        <v>20</v>
      </c>
      <c r="P1249" s="25">
        <f>IFERROR(DATE(YEAR(Veg_Table[[#This Row],[EVM_LAST_EDITED2]]),MONTH(Veg_Table[[#This Row],[EVM_LAST_EDITED2]]),DAY(Veg_Table[[#This Row],[EVM_LAST_EDITED2]])),DATE(2019,1,1))</f>
        <v>43964</v>
      </c>
      <c r="Q1249" s="3">
        <f>VALUE(SUBSTITUTE(Veg_Table[[#This Row],[EVM_LAST_EDITED]],",",""))</f>
        <v>43964.663770671301</v>
      </c>
      <c r="R1249" s="1" t="str">
        <f>_xlfn.IFNA(IF(Veg_Table[[#This Row],[EVM_LAST_EDITOR]]="","zBlank EVM Last Editor",VLOOKUP(Veg_Table[[#This Row],[EVM_LAST_EDITOR]],Roster_Table[#All],4,FALSE)),"zAWRR Not in Roster")</f>
        <v>AEA</v>
      </c>
      <c r="S1249" s="1" t="str">
        <f>_xlfn.IFNA(IF(Veg_Table[[#This Row],[EVM_LAST_EDITOR]]="","zBlank EVM Last Editor",VLOOKUP(Veg_Table[[#This Row],[EVM_LAST_EDITOR]],Roster_Table[#All],16,FALSE)),"zCompany_AWRR not in Roster")</f>
        <v>Not in Sierra Roster</v>
      </c>
      <c r="T1249" s="2">
        <f>IFERROR(DATE(YEAR(Veg_Table[[#This Row],[Created2]]),MONTH(Veg_Table[[#This Row],[Created2]]),DAY(Veg_Table[[#This Row],[Created2]])),DATE(2019,1,1))</f>
        <v>43942</v>
      </c>
      <c r="U1249" s="3">
        <f>VALUE(SUBSTITUTE(Veg_Table[[#This Row],[Created]],",",""))</f>
        <v>43942.595909097203</v>
      </c>
      <c r="V1249" s="3" t="str">
        <f ca="1">IFERROR(_xlfn.IFNA(CELL("contents",INDIRECT(_xlfn.CONCAT("Veg_Table_Production_Data!",ADDRESS(MATCH(_xlfn.MAXIFS(#REF!,#REF!,"="&amp;Veg_Table[[#This Row],[AUTO_ID]],#REF!,"&lt;"&amp;Veg_Table[[#This Row],[EVM_LAST_EDITED_Day]]),#REF!,0),COLUMN(#REF!),4,1,)))),""),"")</f>
        <v/>
      </c>
      <c r="W1249" s="3" t="str">
        <f ca="1">IF(Veg_Table[[#This Row],[Previous_Prescription]]="","No",IF(Veg_Table[[#This Row],[Previous_Prescription]]=Veg_Table[[#This Row],[PRESCRIP]],"No","Yes"))</f>
        <v>No</v>
      </c>
      <c r="X1249" s="3" t="str">
        <f>IF(Veg_Table[[#This Row],[EVM_LAST_EDITED_Day]]=Veg_Table[[#This Row],[Created_Day]],"New","Old")</f>
        <v>Old</v>
      </c>
      <c r="Y1249" s="1">
        <f>IFERROR(IF(FIND("delete",LOWER(Veg_Table[[#This Row],[PI_COMMENTS]]))&gt;=1,1,0),0)</f>
        <v>0</v>
      </c>
      <c r="Z1249" s="1" t="str">
        <f>_xlfn.IFNA(IF(Veg_Table[[#This Row],[EVM_LAST_EDITOR]]="","Yes",VLOOKUP(Veg_Table[[#This Row],[EVM_LAST_EDITOR]],Roster_Table[#All],15,FALSE)),"Yes")</f>
        <v>No</v>
      </c>
      <c r="AA124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49" s="1" t="str">
        <f>_xlfn.IFNA(VLOOKUP(Veg_Table[[#This Row],[EVM_LAST_EDITOR]],Roster_Table[#All],3,FALSE),"zAWRR Not in Roster")</f>
        <v>Drew</v>
      </c>
      <c r="AC1249" s="1" t="str">
        <f>_xlfn.IFNA(VLOOKUP(Veg_Table[[#This Row],[EVM_LAST_EDITOR]],Roster_Table[#All],2,FALSE),"zAWRR Not in Roster")</f>
        <v>Berlfein</v>
      </c>
      <c r="AD1249" s="1" t="str">
        <f>IF(_xlfn.CONCAT(Veg_Table[[#This Row],[First_Name]]," ",Veg_Table[[#This Row],[Last_Name]])="zAWRR Not in Roster zAWRR Not in Roster","zAWRR Not in Roster",_xlfn.CONCAT(Veg_Table[[#This Row],[First_Name]]," ",Veg_Table[[#This Row],[Last_Name]]))</f>
        <v>Drew Berlfein</v>
      </c>
      <c r="AE1249">
        <v>3123005</v>
      </c>
      <c r="AF1249" t="s">
        <v>2900</v>
      </c>
      <c r="AG1249" t="s">
        <v>30</v>
      </c>
      <c r="AH1249" t="s">
        <v>2901</v>
      </c>
      <c r="AI1249" t="s">
        <v>2902</v>
      </c>
      <c r="AJ1249" t="s">
        <v>820</v>
      </c>
      <c r="AL1249" t="s">
        <v>371</v>
      </c>
      <c r="AM1249" t="s">
        <v>38</v>
      </c>
      <c r="AN1249" t="s">
        <v>25</v>
      </c>
      <c r="AO1249" t="s">
        <v>25</v>
      </c>
      <c r="AP1249">
        <v>48</v>
      </c>
      <c r="AQ1249">
        <v>167</v>
      </c>
      <c r="AR1249" t="s">
        <v>514</v>
      </c>
      <c r="AS1249" t="s">
        <v>57</v>
      </c>
      <c r="AT1249" t="s">
        <v>522</v>
      </c>
      <c r="AV1249" t="s">
        <v>512</v>
      </c>
      <c r="AW1249" t="s">
        <v>3501</v>
      </c>
      <c r="AX1249" t="s">
        <v>534</v>
      </c>
      <c r="AZ1249"/>
      <c r="BA1249" t="s">
        <v>57</v>
      </c>
      <c r="BB1249" s="4">
        <v>43964.663406504631</v>
      </c>
      <c r="BC1249" t="s">
        <v>3993</v>
      </c>
      <c r="BD1249" t="s">
        <v>29</v>
      </c>
      <c r="BE1249" t="s">
        <v>25</v>
      </c>
      <c r="BF1249" t="s">
        <v>513</v>
      </c>
      <c r="BI1249" s="3"/>
      <c r="BJ1249" t="s">
        <v>3502</v>
      </c>
      <c r="BK1249" s="30" t="s">
        <v>533</v>
      </c>
      <c r="BL1249" s="3">
        <v>43964.663770671294</v>
      </c>
      <c r="BM1249" t="s">
        <v>31</v>
      </c>
      <c r="BN1249" t="s">
        <v>32</v>
      </c>
      <c r="BP1249" t="s">
        <v>2903</v>
      </c>
      <c r="BQ1249" t="s">
        <v>826</v>
      </c>
      <c r="BR1249" t="s">
        <v>28</v>
      </c>
      <c r="BS1249" t="s">
        <v>28</v>
      </c>
      <c r="BT1249" t="s">
        <v>384</v>
      </c>
      <c r="BU1249" s="3">
        <v>43942.595909097225</v>
      </c>
      <c r="BV1249" t="s">
        <v>803</v>
      </c>
      <c r="BW1249" s="3">
        <v>43964.731460393516</v>
      </c>
      <c r="BX1249" t="s">
        <v>2904</v>
      </c>
      <c r="CG1249"/>
      <c r="CH1249"/>
      <c r="CI1249"/>
      <c r="CY1249"/>
      <c r="DA1249"/>
      <c r="DF1249"/>
    </row>
    <row r="1250" spans="1:110" x14ac:dyDescent="0.25">
      <c r="A1250" s="1">
        <f>IF(Veg_Table[[#This Row],[VP_STATUS]]="Hold",0,IF(OR(AND(Veg_Table[[#This Row],[PRESCRIP]]="NW_No Work",Veg_Table[[#This Row],[VP_STATUS]]&lt;&gt;"No Work Required Under EVM"),AND(Veg_Table[[#This Row],[VP_STATUS]]="No Work Required Under EVM",Veg_Table[[#This Row],[PRESCRIP]]&lt;&gt;"NW_No Work")),1,0))</f>
        <v>0</v>
      </c>
      <c r="B1250" s="1">
        <f>IF(Veg_Table[[#This Row],[SPECIES]]="",1,0)</f>
        <v>0</v>
      </c>
      <c r="C1250" s="1">
        <f>IF(Veg_Table[[#This Row],[DIAMETER]]="",1,0)</f>
        <v>0</v>
      </c>
      <c r="D1250" s="1">
        <f>IF(Veg_Table[[#This Row],[HEIGHT]]="",1,0)</f>
        <v>0</v>
      </c>
      <c r="E125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50" s="1">
        <f>IF(AND(Veg_Table[[#This Row],[TAT_RESULT]]="ABATE",Veg_Table[[#This Row],[PRESCRIP]]="NW_No Work"),1,0)</f>
        <v>0</v>
      </c>
      <c r="G1250" s="1">
        <f>IF(OR(Veg_Table[[#This Row],[Prescription R-Scale]]="NA",Veg_Table[[#This Row],[Diameter R-Scale]]="NA"),0,IF(Veg_Table[[#This Row],[Diameter R-Scale]]&lt;&gt;Veg_Table[[#This Row],[Prescription R-Scale]],1,0))</f>
        <v>0</v>
      </c>
      <c r="H1250" s="1">
        <f>IF(OR(AND(Veg_Table[[#This Row],[PRESCRIP]]="BC_Br Rmv", Veg_Table[[#This Row],[WOOD_MAN]]&lt;&gt;"Not Needed"),AND(Veg_Table[[#This Row],[PRESCRIP]]="BCS_Br Rmv+Trt", Veg_Table[[#This Row],[WOOD_MAN]]&lt;&gt;"Not Needed")),1,0)</f>
        <v>0</v>
      </c>
      <c r="I1250" s="1">
        <f ca="1">IF(AND(Veg_Table[[#This Row],[Prescription_Changed]]="Yes",Veg_Table[[#This Row],[TAT_RESULT]]=""),1,0)</f>
        <v>0</v>
      </c>
      <c r="J1250" s="1">
        <f ca="1">SUM(Veg_Table[[#This Row],[Prescription and Status do not match]:[Prescription_Edited_And_TAT_Is_Blank]])</f>
        <v>0</v>
      </c>
      <c r="K1250" s="1">
        <f ca="1">IF(Veg_Table[[#This Row],[Sum of Errors]]&gt;0,1,0)</f>
        <v>0</v>
      </c>
      <c r="L1250" s="1">
        <f>1</f>
        <v>1</v>
      </c>
      <c r="M125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250" s="1">
        <f>IF(OR(MID(Veg_Table[[#This Row],[PRESCRIP]],2,1)="1",MID(Veg_Table[[#This Row],[PRESCRIP]],2,1)="2",MID(Veg_Table[[#This Row],[PRESCRIP]],2,1)="3",MID(Veg_Table[[#This Row],[PRESCRIP]],2,1)="4"),_xlfn.NUMBERVALUE(MID(Veg_Table[[#This Row],[PRESCRIP]],2,1)),"NA")</f>
        <v>1</v>
      </c>
      <c r="O1250" s="1">
        <f>WEEKNUM(Veg_Table[[#This Row],[EVM_LAST_EDITED_Day]],2)</f>
        <v>20</v>
      </c>
      <c r="P1250" s="25">
        <f>IFERROR(DATE(YEAR(Veg_Table[[#This Row],[EVM_LAST_EDITED2]]),MONTH(Veg_Table[[#This Row],[EVM_LAST_EDITED2]]),DAY(Veg_Table[[#This Row],[EVM_LAST_EDITED2]])),DATE(2019,1,1))</f>
        <v>43964</v>
      </c>
      <c r="Q1250" s="3">
        <f>VALUE(SUBSTITUTE(Veg_Table[[#This Row],[EVM_LAST_EDITED]],",",""))</f>
        <v>43964.664803240703</v>
      </c>
      <c r="R1250" s="1" t="str">
        <f>_xlfn.IFNA(IF(Veg_Table[[#This Row],[EVM_LAST_EDITOR]]="","zBlank EVM Last Editor",VLOOKUP(Veg_Table[[#This Row],[EVM_LAST_EDITOR]],Roster_Table[#All],4,FALSE)),"zAWRR Not in Roster")</f>
        <v>MGE</v>
      </c>
      <c r="S1250" s="1" t="str">
        <f>_xlfn.IFNA(IF(Veg_Table[[#This Row],[EVM_LAST_EDITOR]]="","zBlank EVM Last Editor",VLOOKUP(Veg_Table[[#This Row],[EVM_LAST_EDITOR]],Roster_Table[#All],16,FALSE)),"zCompany_AWRR not in Roster")</f>
        <v>MGE_Mountain G Enterprises</v>
      </c>
      <c r="T1250" s="2">
        <f>IFERROR(DATE(YEAR(Veg_Table[[#This Row],[Created2]]),MONTH(Veg_Table[[#This Row],[Created2]]),DAY(Veg_Table[[#This Row],[Created2]])),DATE(2019,1,1))</f>
        <v>43964</v>
      </c>
      <c r="U1250" s="3">
        <f>VALUE(SUBSTITUTE(Veg_Table[[#This Row],[Created]],",",""))</f>
        <v>43964.661550925899</v>
      </c>
      <c r="V1250" s="3" t="str">
        <f ca="1">IFERROR(_xlfn.IFNA(CELL("contents",INDIRECT(_xlfn.CONCAT("Veg_Table_Production_Data!",ADDRESS(MATCH(_xlfn.MAXIFS(#REF!,#REF!,"="&amp;Veg_Table[[#This Row],[AUTO_ID]],#REF!,"&lt;"&amp;Veg_Table[[#This Row],[EVM_LAST_EDITED_Day]]),#REF!,0),COLUMN(#REF!),4,1,)))),""),"")</f>
        <v/>
      </c>
      <c r="W1250" s="3" t="str">
        <f ca="1">IF(Veg_Table[[#This Row],[Previous_Prescription]]="","No",IF(Veg_Table[[#This Row],[Previous_Prescription]]=Veg_Table[[#This Row],[PRESCRIP]],"No","Yes"))</f>
        <v>No</v>
      </c>
      <c r="X1250" s="3" t="str">
        <f>IF(Veg_Table[[#This Row],[EVM_LAST_EDITED_Day]]=Veg_Table[[#This Row],[Created_Day]],"New","Old")</f>
        <v>New</v>
      </c>
      <c r="Y1250" s="1">
        <f>IFERROR(IF(FIND("delete",LOWER(Veg_Table[[#This Row],[PI_COMMENTS]]))&gt;=1,1,0),0)</f>
        <v>0</v>
      </c>
      <c r="Z1250" s="1" t="str">
        <f>_xlfn.IFNA(IF(Veg_Table[[#This Row],[EVM_LAST_EDITOR]]="","Yes",VLOOKUP(Veg_Table[[#This Row],[EVM_LAST_EDITOR]],Roster_Table[#All],15,FALSE)),"Yes")</f>
        <v>Yes</v>
      </c>
      <c r="AA125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50" s="1" t="str">
        <f>_xlfn.IFNA(VLOOKUP(Veg_Table[[#This Row],[EVM_LAST_EDITOR]],Roster_Table[#All],3,FALSE),"zAWRR Not in Roster")</f>
        <v>Andrew</v>
      </c>
      <c r="AC1250" s="1" t="str">
        <f>_xlfn.IFNA(VLOOKUP(Veg_Table[[#This Row],[EVM_LAST_EDITOR]],Roster_Table[#All],2,FALSE),"zAWRR Not in Roster")</f>
        <v>Withers</v>
      </c>
      <c r="AD1250" s="1" t="str">
        <f>IF(_xlfn.CONCAT(Veg_Table[[#This Row],[First_Name]]," ",Veg_Table[[#This Row],[Last_Name]])="zAWRR Not in Roster zAWRR Not in Roster","zAWRR Not in Roster",_xlfn.CONCAT(Veg_Table[[#This Row],[First_Name]]," ",Veg_Table[[#This Row],[Last_Name]]))</f>
        <v>Andrew Withers</v>
      </c>
      <c r="AE1250">
        <v>3228778</v>
      </c>
      <c r="AF1250" t="s">
        <v>7235</v>
      </c>
      <c r="AG1250" t="s">
        <v>93</v>
      </c>
      <c r="AH1250" t="s">
        <v>5390</v>
      </c>
      <c r="AI1250" t="s">
        <v>5391</v>
      </c>
      <c r="AJ1250" t="s">
        <v>36</v>
      </c>
      <c r="AL1250" t="s">
        <v>22</v>
      </c>
      <c r="AM1250" t="s">
        <v>23</v>
      </c>
      <c r="AN1250" t="s">
        <v>25</v>
      </c>
      <c r="AO1250" t="s">
        <v>25</v>
      </c>
      <c r="AP1250">
        <v>4</v>
      </c>
      <c r="AQ1250">
        <v>26</v>
      </c>
      <c r="AR1250" t="s">
        <v>511</v>
      </c>
      <c r="AS1250" t="s">
        <v>45</v>
      </c>
      <c r="AT1250" t="s">
        <v>522</v>
      </c>
      <c r="AV1250" t="s">
        <v>512</v>
      </c>
      <c r="AW1250" t="s">
        <v>7236</v>
      </c>
      <c r="AZ1250"/>
      <c r="BB1250" s="4"/>
      <c r="BD1250" t="s">
        <v>29</v>
      </c>
      <c r="BE1250" t="s">
        <v>25</v>
      </c>
      <c r="BF1250" t="s">
        <v>513</v>
      </c>
      <c r="BI1250" s="3"/>
      <c r="BJ1250" t="s">
        <v>7237</v>
      </c>
      <c r="BK1250" s="30" t="s">
        <v>176</v>
      </c>
      <c r="BL1250" s="3">
        <v>43964.664803240739</v>
      </c>
      <c r="BM1250" t="s">
        <v>31</v>
      </c>
      <c r="BN1250" t="s">
        <v>32</v>
      </c>
      <c r="BP1250" t="s">
        <v>5393</v>
      </c>
      <c r="BQ1250" t="s">
        <v>1025</v>
      </c>
      <c r="BR1250" t="s">
        <v>28</v>
      </c>
      <c r="BS1250" t="s">
        <v>28</v>
      </c>
      <c r="BT1250" t="s">
        <v>176</v>
      </c>
      <c r="BU1250" s="3">
        <v>43964.661550925928</v>
      </c>
      <c r="BV1250" t="s">
        <v>803</v>
      </c>
      <c r="BW1250" s="3">
        <v>43965.597617395833</v>
      </c>
      <c r="BX1250" t="s">
        <v>7238</v>
      </c>
      <c r="CG1250"/>
      <c r="CH1250"/>
      <c r="CI1250"/>
      <c r="CY1250"/>
      <c r="DA1250"/>
      <c r="DF1250"/>
    </row>
    <row r="1251" spans="1:110" x14ac:dyDescent="0.25">
      <c r="A1251" s="1">
        <f>IF(Veg_Table[[#This Row],[VP_STATUS]]="Hold",0,IF(OR(AND(Veg_Table[[#This Row],[PRESCRIP]]="NW_No Work",Veg_Table[[#This Row],[VP_STATUS]]&lt;&gt;"No Work Required Under EVM"),AND(Veg_Table[[#This Row],[VP_STATUS]]="No Work Required Under EVM",Veg_Table[[#This Row],[PRESCRIP]]&lt;&gt;"NW_No Work")),1,0))</f>
        <v>0</v>
      </c>
      <c r="B1251" s="1">
        <f>IF(Veg_Table[[#This Row],[SPECIES]]="",1,0)</f>
        <v>0</v>
      </c>
      <c r="C1251" s="1">
        <f>IF(Veg_Table[[#This Row],[DIAMETER]]="",1,0)</f>
        <v>0</v>
      </c>
      <c r="D1251" s="1">
        <f>IF(Veg_Table[[#This Row],[HEIGHT]]="",1,0)</f>
        <v>0</v>
      </c>
      <c r="E125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51" s="1">
        <f>IF(AND(Veg_Table[[#This Row],[TAT_RESULT]]="ABATE",Veg_Table[[#This Row],[PRESCRIP]]="NW_No Work"),1,0)</f>
        <v>0</v>
      </c>
      <c r="G1251" s="1">
        <f>IF(OR(Veg_Table[[#This Row],[Prescription R-Scale]]="NA",Veg_Table[[#This Row],[Diameter R-Scale]]="NA"),0,IF(Veg_Table[[#This Row],[Diameter R-Scale]]&lt;&gt;Veg_Table[[#This Row],[Prescription R-Scale]],1,0))</f>
        <v>0</v>
      </c>
      <c r="H1251" s="1">
        <f>IF(OR(AND(Veg_Table[[#This Row],[PRESCRIP]]="BC_Br Rmv", Veg_Table[[#This Row],[WOOD_MAN]]&lt;&gt;"Not Needed"),AND(Veg_Table[[#This Row],[PRESCRIP]]="BCS_Br Rmv+Trt", Veg_Table[[#This Row],[WOOD_MAN]]&lt;&gt;"Not Needed")),1,0)</f>
        <v>0</v>
      </c>
      <c r="I1251" s="1">
        <f ca="1">IF(AND(Veg_Table[[#This Row],[Prescription_Changed]]="Yes",Veg_Table[[#This Row],[TAT_RESULT]]=""),1,0)</f>
        <v>0</v>
      </c>
      <c r="J1251" s="1">
        <f ca="1">SUM(Veg_Table[[#This Row],[Prescription and Status do not match]:[Prescription_Edited_And_TAT_Is_Blank]])</f>
        <v>0</v>
      </c>
      <c r="K1251" s="1">
        <f ca="1">IF(Veg_Table[[#This Row],[Sum of Errors]]&gt;0,1,0)</f>
        <v>0</v>
      </c>
      <c r="L1251" s="1">
        <f>1</f>
        <v>1</v>
      </c>
      <c r="M125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251" s="1">
        <f>IF(OR(MID(Veg_Table[[#This Row],[PRESCRIP]],2,1)="1",MID(Veg_Table[[#This Row],[PRESCRIP]],2,1)="2",MID(Veg_Table[[#This Row],[PRESCRIP]],2,1)="3",MID(Veg_Table[[#This Row],[PRESCRIP]],2,1)="4"),_xlfn.NUMBERVALUE(MID(Veg_Table[[#This Row],[PRESCRIP]],2,1)),"NA")</f>
        <v>1</v>
      </c>
      <c r="O1251" s="1">
        <f>WEEKNUM(Veg_Table[[#This Row],[EVM_LAST_EDITED_Day]],2)</f>
        <v>20</v>
      </c>
      <c r="P1251" s="25">
        <f>IFERROR(DATE(YEAR(Veg_Table[[#This Row],[EVM_LAST_EDITED2]]),MONTH(Veg_Table[[#This Row],[EVM_LAST_EDITED2]]),DAY(Veg_Table[[#This Row],[EVM_LAST_EDITED2]])),DATE(2019,1,1))</f>
        <v>43964</v>
      </c>
      <c r="Q1251" s="3">
        <f>VALUE(SUBSTITUTE(Veg_Table[[#This Row],[EVM_LAST_EDITED]],",",""))</f>
        <v>43964.670083854202</v>
      </c>
      <c r="R1251" s="1" t="str">
        <f>_xlfn.IFNA(IF(Veg_Table[[#This Row],[EVM_LAST_EDITOR]]="","zBlank EVM Last Editor",VLOOKUP(Veg_Table[[#This Row],[EVM_LAST_EDITOR]],Roster_Table[#All],4,FALSE)),"zAWRR Not in Roster")</f>
        <v>MGE</v>
      </c>
      <c r="S1251" s="1" t="str">
        <f>_xlfn.IFNA(IF(Veg_Table[[#This Row],[EVM_LAST_EDITOR]]="","zBlank EVM Last Editor",VLOOKUP(Veg_Table[[#This Row],[EVM_LAST_EDITOR]],Roster_Table[#All],16,FALSE)),"zCompany_AWRR not in Roster")</f>
        <v>MGE_Mountain G Enterprises</v>
      </c>
      <c r="T1251" s="2">
        <f>IFERROR(DATE(YEAR(Veg_Table[[#This Row],[Created2]]),MONTH(Veg_Table[[#This Row],[Created2]]),DAY(Veg_Table[[#This Row],[Created2]])),DATE(2019,1,1))</f>
        <v>43964</v>
      </c>
      <c r="U1251" s="3">
        <f>VALUE(SUBSTITUTE(Veg_Table[[#This Row],[Created]],",",""))</f>
        <v>43964.667778483803</v>
      </c>
      <c r="V1251" s="3" t="str">
        <f ca="1">IFERROR(_xlfn.IFNA(CELL("contents",INDIRECT(_xlfn.CONCAT("Veg_Table_Production_Data!",ADDRESS(MATCH(_xlfn.MAXIFS(#REF!,#REF!,"="&amp;Veg_Table[[#This Row],[AUTO_ID]],#REF!,"&lt;"&amp;Veg_Table[[#This Row],[EVM_LAST_EDITED_Day]]),#REF!,0),COLUMN(#REF!),4,1,)))),""),"")</f>
        <v/>
      </c>
      <c r="W1251" s="3" t="str">
        <f ca="1">IF(Veg_Table[[#This Row],[Previous_Prescription]]="","No",IF(Veg_Table[[#This Row],[Previous_Prescription]]=Veg_Table[[#This Row],[PRESCRIP]],"No","Yes"))</f>
        <v>No</v>
      </c>
      <c r="X1251" s="3" t="str">
        <f>IF(Veg_Table[[#This Row],[EVM_LAST_EDITED_Day]]=Veg_Table[[#This Row],[Created_Day]],"New","Old")</f>
        <v>New</v>
      </c>
      <c r="Y1251" s="1">
        <f>IFERROR(IF(FIND("delete",LOWER(Veg_Table[[#This Row],[PI_COMMENTS]]))&gt;=1,1,0),0)</f>
        <v>0</v>
      </c>
      <c r="Z1251" s="1" t="str">
        <f>_xlfn.IFNA(IF(Veg_Table[[#This Row],[EVM_LAST_EDITOR]]="","Yes",VLOOKUP(Veg_Table[[#This Row],[EVM_LAST_EDITOR]],Roster_Table[#All],15,FALSE)),"Yes")</f>
        <v>Yes</v>
      </c>
      <c r="AA125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51" s="1" t="str">
        <f>_xlfn.IFNA(VLOOKUP(Veg_Table[[#This Row],[EVM_LAST_EDITOR]],Roster_Table[#All],3,FALSE),"zAWRR Not in Roster")</f>
        <v>Brandon</v>
      </c>
      <c r="AC1251" s="1" t="str">
        <f>_xlfn.IFNA(VLOOKUP(Veg_Table[[#This Row],[EVM_LAST_EDITOR]],Roster_Table[#All],2,FALSE),"zAWRR Not in Roster")</f>
        <v>Fabela</v>
      </c>
      <c r="AD1251" s="1" t="str">
        <f>IF(_xlfn.CONCAT(Veg_Table[[#This Row],[First_Name]]," ",Veg_Table[[#This Row],[Last_Name]])="zAWRR Not in Roster zAWRR Not in Roster","zAWRR Not in Roster",_xlfn.CONCAT(Veg_Table[[#This Row],[First_Name]]," ",Veg_Table[[#This Row],[Last_Name]]))</f>
        <v>Brandon Fabela</v>
      </c>
      <c r="AE1251">
        <v>3226247</v>
      </c>
      <c r="AF1251" t="s">
        <v>5994</v>
      </c>
      <c r="AG1251" t="s">
        <v>93</v>
      </c>
      <c r="AH1251" t="s">
        <v>5320</v>
      </c>
      <c r="AI1251" t="s">
        <v>5959</v>
      </c>
      <c r="AJ1251" t="s">
        <v>36</v>
      </c>
      <c r="AL1251" t="s">
        <v>22</v>
      </c>
      <c r="AM1251" t="s">
        <v>23</v>
      </c>
      <c r="AN1251" t="s">
        <v>25</v>
      </c>
      <c r="AO1251" t="s">
        <v>25</v>
      </c>
      <c r="AP1251">
        <v>5</v>
      </c>
      <c r="AQ1251">
        <v>24</v>
      </c>
      <c r="AR1251" t="s">
        <v>517</v>
      </c>
      <c r="AS1251" t="s">
        <v>55</v>
      </c>
      <c r="AT1251" t="s">
        <v>515</v>
      </c>
      <c r="AV1251" t="s">
        <v>519</v>
      </c>
      <c r="AW1251" t="s">
        <v>5995</v>
      </c>
      <c r="AZ1251"/>
      <c r="BB1251" s="4"/>
      <c r="BD1251" t="s">
        <v>29</v>
      </c>
      <c r="BE1251" t="s">
        <v>25</v>
      </c>
      <c r="BF1251" t="s">
        <v>513</v>
      </c>
      <c r="BI1251" s="3"/>
      <c r="BJ1251" t="s">
        <v>5992</v>
      </c>
      <c r="BK1251" s="30" t="s">
        <v>668</v>
      </c>
      <c r="BL1251" s="3">
        <v>43964.670083854166</v>
      </c>
      <c r="BM1251" t="s">
        <v>31</v>
      </c>
      <c r="BN1251" t="s">
        <v>32</v>
      </c>
      <c r="BP1251" t="s">
        <v>5452</v>
      </c>
      <c r="BQ1251" t="s">
        <v>1025</v>
      </c>
      <c r="BR1251" t="s">
        <v>28</v>
      </c>
      <c r="BS1251" t="s">
        <v>28</v>
      </c>
      <c r="BT1251" t="s">
        <v>668</v>
      </c>
      <c r="BU1251" s="3">
        <v>43964.667778483796</v>
      </c>
      <c r="BV1251" t="s">
        <v>803</v>
      </c>
      <c r="BW1251" s="3">
        <v>43964.758500104166</v>
      </c>
      <c r="BX1251" t="s">
        <v>5996</v>
      </c>
      <c r="CG1251"/>
      <c r="CH1251"/>
      <c r="CI1251"/>
      <c r="CY1251"/>
      <c r="DA1251"/>
      <c r="DF1251"/>
    </row>
    <row r="1252" spans="1:110" x14ac:dyDescent="0.25">
      <c r="A1252" s="1">
        <f>IF(Veg_Table[[#This Row],[VP_STATUS]]="Hold",0,IF(OR(AND(Veg_Table[[#This Row],[PRESCRIP]]="NW_No Work",Veg_Table[[#This Row],[VP_STATUS]]&lt;&gt;"No Work Required Under EVM"),AND(Veg_Table[[#This Row],[VP_STATUS]]="No Work Required Under EVM",Veg_Table[[#This Row],[PRESCRIP]]&lt;&gt;"NW_No Work")),1,0))</f>
        <v>0</v>
      </c>
      <c r="B1252" s="1">
        <f>IF(Veg_Table[[#This Row],[SPECIES]]="",1,0)</f>
        <v>0</v>
      </c>
      <c r="C1252" s="1">
        <f>IF(Veg_Table[[#This Row],[DIAMETER]]="",1,0)</f>
        <v>0</v>
      </c>
      <c r="D1252" s="1">
        <f>IF(Veg_Table[[#This Row],[HEIGHT]]="",1,0)</f>
        <v>0</v>
      </c>
      <c r="E125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52" s="1">
        <f>IF(AND(Veg_Table[[#This Row],[TAT_RESULT]]="ABATE",Veg_Table[[#This Row],[PRESCRIP]]="NW_No Work"),1,0)</f>
        <v>0</v>
      </c>
      <c r="G1252" s="1">
        <f>IF(OR(Veg_Table[[#This Row],[Prescription R-Scale]]="NA",Veg_Table[[#This Row],[Diameter R-Scale]]="NA"),0,IF(Veg_Table[[#This Row],[Diameter R-Scale]]&lt;&gt;Veg_Table[[#This Row],[Prescription R-Scale]],1,0))</f>
        <v>0</v>
      </c>
      <c r="H1252" s="1">
        <f>IF(OR(AND(Veg_Table[[#This Row],[PRESCRIP]]="BC_Br Rmv", Veg_Table[[#This Row],[WOOD_MAN]]&lt;&gt;"Not Needed"),AND(Veg_Table[[#This Row],[PRESCRIP]]="BCS_Br Rmv+Trt", Veg_Table[[#This Row],[WOOD_MAN]]&lt;&gt;"Not Needed")),1,0)</f>
        <v>0</v>
      </c>
      <c r="I1252" s="1">
        <f ca="1">IF(AND(Veg_Table[[#This Row],[Prescription_Changed]]="Yes",Veg_Table[[#This Row],[TAT_RESULT]]=""),1,0)</f>
        <v>0</v>
      </c>
      <c r="J1252" s="1">
        <f ca="1">SUM(Veg_Table[[#This Row],[Prescription and Status do not match]:[Prescription_Edited_And_TAT_Is_Blank]])</f>
        <v>0</v>
      </c>
      <c r="K1252" s="1">
        <f ca="1">IF(Veg_Table[[#This Row],[Sum of Errors]]&gt;0,1,0)</f>
        <v>0</v>
      </c>
      <c r="L1252" s="1">
        <f>1</f>
        <v>1</v>
      </c>
      <c r="M125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252" s="1" t="str">
        <f>IF(OR(MID(Veg_Table[[#This Row],[PRESCRIP]],2,1)="1",MID(Veg_Table[[#This Row],[PRESCRIP]],2,1)="2",MID(Veg_Table[[#This Row],[PRESCRIP]],2,1)="3",MID(Veg_Table[[#This Row],[PRESCRIP]],2,1)="4"),_xlfn.NUMBERVALUE(MID(Veg_Table[[#This Row],[PRESCRIP]],2,1)),"NA")</f>
        <v>NA</v>
      </c>
      <c r="O1252" s="1">
        <f>WEEKNUM(Veg_Table[[#This Row],[EVM_LAST_EDITED_Day]],2)</f>
        <v>20</v>
      </c>
      <c r="P1252" s="25">
        <f>IFERROR(DATE(YEAR(Veg_Table[[#This Row],[EVM_LAST_EDITED2]]),MONTH(Veg_Table[[#This Row],[EVM_LAST_EDITED2]]),DAY(Veg_Table[[#This Row],[EVM_LAST_EDITED2]])),DATE(2019,1,1))</f>
        <v>43964</v>
      </c>
      <c r="Q1252" s="3">
        <f>VALUE(SUBSTITUTE(Veg_Table[[#This Row],[EVM_LAST_EDITED]],",",""))</f>
        <v>43964.670821759297</v>
      </c>
      <c r="R1252" s="1" t="str">
        <f>_xlfn.IFNA(IF(Veg_Table[[#This Row],[EVM_LAST_EDITOR]]="","zBlank EVM Last Editor",VLOOKUP(Veg_Table[[#This Row],[EVM_LAST_EDITOR]],Roster_Table[#All],4,FALSE)),"zAWRR Not in Roster")</f>
        <v>zAWRR Not in Roster</v>
      </c>
      <c r="S1252" s="1" t="str">
        <f>_xlfn.IFNA(IF(Veg_Table[[#This Row],[EVM_LAST_EDITOR]]="","zBlank EVM Last Editor",VLOOKUP(Veg_Table[[#This Row],[EVM_LAST_EDITOR]],Roster_Table[#All],16,FALSE)),"zCompany_AWRR not in Roster")</f>
        <v>zCompany_AWRR not in Roster</v>
      </c>
      <c r="T1252" s="2">
        <f>IFERROR(DATE(YEAR(Veg_Table[[#This Row],[Created2]]),MONTH(Veg_Table[[#This Row],[Created2]]),DAY(Veg_Table[[#This Row],[Created2]])),DATE(2019,1,1))</f>
        <v>43922</v>
      </c>
      <c r="U1252" s="3">
        <f>VALUE(SUBSTITUTE(Veg_Table[[#This Row],[Created]],",",""))</f>
        <v>43922.59375</v>
      </c>
      <c r="V1252" s="3" t="str">
        <f ca="1">IFERROR(_xlfn.IFNA(CELL("contents",INDIRECT(_xlfn.CONCAT("Veg_Table_Production_Data!",ADDRESS(MATCH(_xlfn.MAXIFS(#REF!,#REF!,"="&amp;Veg_Table[[#This Row],[AUTO_ID]],#REF!,"&lt;"&amp;Veg_Table[[#This Row],[EVM_LAST_EDITED_Day]]),#REF!,0),COLUMN(#REF!),4,1,)))),""),"")</f>
        <v/>
      </c>
      <c r="W1252" s="3" t="str">
        <f ca="1">IF(Veg_Table[[#This Row],[Previous_Prescription]]="","No",IF(Veg_Table[[#This Row],[Previous_Prescription]]=Veg_Table[[#This Row],[PRESCRIP]],"No","Yes"))</f>
        <v>No</v>
      </c>
      <c r="X1252" s="3" t="str">
        <f>IF(Veg_Table[[#This Row],[EVM_LAST_EDITED_Day]]=Veg_Table[[#This Row],[Created_Day]],"New","Old")</f>
        <v>Old</v>
      </c>
      <c r="Y1252" s="1">
        <f>IFERROR(IF(FIND("delete",LOWER(Veg_Table[[#This Row],[PI_COMMENTS]]))&gt;=1,1,0),0)</f>
        <v>0</v>
      </c>
      <c r="Z1252" s="1" t="str">
        <f>_xlfn.IFNA(IF(Veg_Table[[#This Row],[EVM_LAST_EDITOR]]="","Yes",VLOOKUP(Veg_Table[[#This Row],[EVM_LAST_EDITOR]],Roster_Table[#All],15,FALSE)),"Yes")</f>
        <v>Yes</v>
      </c>
      <c r="AA125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52" s="1" t="str">
        <f>_xlfn.IFNA(VLOOKUP(Veg_Table[[#This Row],[EVM_LAST_EDITOR]],Roster_Table[#All],3,FALSE),"zAWRR Not in Roster")</f>
        <v>zAWRR Not in Roster</v>
      </c>
      <c r="AC1252" s="1" t="str">
        <f>_xlfn.IFNA(VLOOKUP(Veg_Table[[#This Row],[EVM_LAST_EDITOR]],Roster_Table[#All],2,FALSE),"zAWRR Not in Roster")</f>
        <v>zAWRR Not in Roster</v>
      </c>
      <c r="AD1252" s="1" t="str">
        <f>IF(_xlfn.CONCAT(Veg_Table[[#This Row],[First_Name]]," ",Veg_Table[[#This Row],[Last_Name]])="zAWRR Not in Roster zAWRR Not in Roster","zAWRR Not in Roster",_xlfn.CONCAT(Veg_Table[[#This Row],[First_Name]]," ",Veg_Table[[#This Row],[Last_Name]]))</f>
        <v>zAWRR Not in Roster</v>
      </c>
      <c r="AE1252">
        <v>2965300</v>
      </c>
      <c r="AF1252" t="s">
        <v>2148</v>
      </c>
      <c r="AG1252" t="s">
        <v>93</v>
      </c>
      <c r="AH1252" t="s">
        <v>1037</v>
      </c>
      <c r="AI1252" t="s">
        <v>1560</v>
      </c>
      <c r="AJ1252" t="s">
        <v>820</v>
      </c>
      <c r="AL1252" t="s">
        <v>372</v>
      </c>
      <c r="AM1252" t="s">
        <v>38</v>
      </c>
      <c r="AN1252" t="s">
        <v>25</v>
      </c>
      <c r="AO1252" t="s">
        <v>25</v>
      </c>
      <c r="AP1252">
        <v>22</v>
      </c>
      <c r="AQ1252">
        <v>98</v>
      </c>
      <c r="AR1252" t="s">
        <v>511</v>
      </c>
      <c r="AS1252" t="s">
        <v>891</v>
      </c>
      <c r="AT1252" t="s">
        <v>515</v>
      </c>
      <c r="AV1252" t="s">
        <v>512</v>
      </c>
      <c r="AW1252" t="s">
        <v>2149</v>
      </c>
      <c r="AX1252" t="s">
        <v>534</v>
      </c>
      <c r="AZ1252">
        <v>5650734</v>
      </c>
      <c r="BA1252" t="s">
        <v>891</v>
      </c>
      <c r="BB1252" s="4">
        <v>43964.670740740738</v>
      </c>
      <c r="BD1252" t="s">
        <v>29</v>
      </c>
      <c r="BE1252" t="s">
        <v>25</v>
      </c>
      <c r="BF1252" t="s">
        <v>513</v>
      </c>
      <c r="BG1252" t="s">
        <v>534</v>
      </c>
      <c r="BI1252" s="3">
        <v>43964.670810185184</v>
      </c>
      <c r="BJ1252" t="s">
        <v>1558</v>
      </c>
      <c r="BK1252" s="30" t="s">
        <v>821</v>
      </c>
      <c r="BL1252" s="3">
        <v>43964.67082175926</v>
      </c>
      <c r="BM1252" t="s">
        <v>31</v>
      </c>
      <c r="BN1252" t="s">
        <v>32</v>
      </c>
      <c r="BP1252" t="s">
        <v>1038</v>
      </c>
      <c r="BQ1252" t="s">
        <v>1025</v>
      </c>
      <c r="BR1252" t="s">
        <v>28</v>
      </c>
      <c r="BS1252" t="s">
        <v>28</v>
      </c>
      <c r="BT1252" t="s">
        <v>129</v>
      </c>
      <c r="BU1252" s="3">
        <v>43922.59375</v>
      </c>
      <c r="BV1252" t="s">
        <v>803</v>
      </c>
      <c r="BW1252" s="3">
        <v>43964.813640775465</v>
      </c>
      <c r="BX1252" t="s">
        <v>2150</v>
      </c>
      <c r="CG1252"/>
      <c r="CH1252"/>
      <c r="CI1252"/>
      <c r="CY1252"/>
      <c r="DA1252"/>
      <c r="DF1252"/>
    </row>
    <row r="1253" spans="1:110" x14ac:dyDescent="0.25">
      <c r="A1253" s="1">
        <f>IF(Veg_Table[[#This Row],[VP_STATUS]]="Hold",0,IF(OR(AND(Veg_Table[[#This Row],[PRESCRIP]]="NW_No Work",Veg_Table[[#This Row],[VP_STATUS]]&lt;&gt;"No Work Required Under EVM"),AND(Veg_Table[[#This Row],[VP_STATUS]]="No Work Required Under EVM",Veg_Table[[#This Row],[PRESCRIP]]&lt;&gt;"NW_No Work")),1,0))</f>
        <v>0</v>
      </c>
      <c r="B1253" s="1">
        <f>IF(Veg_Table[[#This Row],[SPECIES]]="",1,0)</f>
        <v>0</v>
      </c>
      <c r="C1253" s="1">
        <f>IF(Veg_Table[[#This Row],[DIAMETER]]="",1,0)</f>
        <v>0</v>
      </c>
      <c r="D1253" s="1">
        <f>IF(Veg_Table[[#This Row],[HEIGHT]]="",1,0)</f>
        <v>0</v>
      </c>
      <c r="E125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53" s="1">
        <f>IF(AND(Veg_Table[[#This Row],[TAT_RESULT]]="ABATE",Veg_Table[[#This Row],[PRESCRIP]]="NW_No Work"),1,0)</f>
        <v>0</v>
      </c>
      <c r="G1253" s="1">
        <f>IF(OR(Veg_Table[[#This Row],[Prescription R-Scale]]="NA",Veg_Table[[#This Row],[Diameter R-Scale]]="NA"),0,IF(Veg_Table[[#This Row],[Diameter R-Scale]]&lt;&gt;Veg_Table[[#This Row],[Prescription R-Scale]],1,0))</f>
        <v>0</v>
      </c>
      <c r="H1253" s="1">
        <f>IF(OR(AND(Veg_Table[[#This Row],[PRESCRIP]]="BC_Br Rmv", Veg_Table[[#This Row],[WOOD_MAN]]&lt;&gt;"Not Needed"),AND(Veg_Table[[#This Row],[PRESCRIP]]="BCS_Br Rmv+Trt", Veg_Table[[#This Row],[WOOD_MAN]]&lt;&gt;"Not Needed")),1,0)</f>
        <v>0</v>
      </c>
      <c r="I1253" s="1">
        <f ca="1">IF(AND(Veg_Table[[#This Row],[Prescription_Changed]]="Yes",Veg_Table[[#This Row],[TAT_RESULT]]=""),1,0)</f>
        <v>0</v>
      </c>
      <c r="J1253" s="1">
        <f ca="1">SUM(Veg_Table[[#This Row],[Prescription and Status do not match]:[Prescription_Edited_And_TAT_Is_Blank]])</f>
        <v>0</v>
      </c>
      <c r="K1253" s="1">
        <f ca="1">IF(Veg_Table[[#This Row],[Sum of Errors]]&gt;0,1,0)</f>
        <v>0</v>
      </c>
      <c r="L1253" s="1">
        <f>1</f>
        <v>1</v>
      </c>
      <c r="M1253"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253" s="1" t="str">
        <f>IF(OR(MID(Veg_Table[[#This Row],[PRESCRIP]],2,1)="1",MID(Veg_Table[[#This Row],[PRESCRIP]],2,1)="2",MID(Veg_Table[[#This Row],[PRESCRIP]],2,1)="3",MID(Veg_Table[[#This Row],[PRESCRIP]],2,1)="4"),_xlfn.NUMBERVALUE(MID(Veg_Table[[#This Row],[PRESCRIP]],2,1)),"NA")</f>
        <v>NA</v>
      </c>
      <c r="O1253" s="1">
        <f>WEEKNUM(Veg_Table[[#This Row],[EVM_LAST_EDITED_Day]],2)</f>
        <v>20</v>
      </c>
      <c r="P1253" s="25">
        <f>IFERROR(DATE(YEAR(Veg_Table[[#This Row],[EVM_LAST_EDITED2]]),MONTH(Veg_Table[[#This Row],[EVM_LAST_EDITED2]]),DAY(Veg_Table[[#This Row],[EVM_LAST_EDITED2]])),DATE(2019,1,1))</f>
        <v>43964</v>
      </c>
      <c r="Q1253" s="3">
        <f>VALUE(SUBSTITUTE(Veg_Table[[#This Row],[EVM_LAST_EDITED]],",",""))</f>
        <v>43964.672893518502</v>
      </c>
      <c r="R1253" s="1" t="str">
        <f>_xlfn.IFNA(IF(Veg_Table[[#This Row],[EVM_LAST_EDITOR]]="","zBlank EVM Last Editor",VLOOKUP(Veg_Table[[#This Row],[EVM_LAST_EDITOR]],Roster_Table[#All],4,FALSE)),"zAWRR Not in Roster")</f>
        <v>MGE</v>
      </c>
      <c r="S1253" s="1" t="str">
        <f>_xlfn.IFNA(IF(Veg_Table[[#This Row],[EVM_LAST_EDITOR]]="","zBlank EVM Last Editor",VLOOKUP(Veg_Table[[#This Row],[EVM_LAST_EDITOR]],Roster_Table[#All],16,FALSE)),"zCompany_AWRR not in Roster")</f>
        <v>MGE_Mountain G Enterprises</v>
      </c>
      <c r="T1253" s="2">
        <f>IFERROR(DATE(YEAR(Veg_Table[[#This Row],[Created2]]),MONTH(Veg_Table[[#This Row],[Created2]]),DAY(Veg_Table[[#This Row],[Created2]])),DATE(2019,1,1))</f>
        <v>43964</v>
      </c>
      <c r="U1253" s="3">
        <f>VALUE(SUBSTITUTE(Veg_Table[[#This Row],[Created]],",",""))</f>
        <v>43964.656134259298</v>
      </c>
      <c r="V1253" s="3" t="str">
        <f ca="1">IFERROR(_xlfn.IFNA(CELL("contents",INDIRECT(_xlfn.CONCAT("Veg_Table_Production_Data!",ADDRESS(MATCH(_xlfn.MAXIFS(#REF!,#REF!,"="&amp;Veg_Table[[#This Row],[AUTO_ID]],#REF!,"&lt;"&amp;Veg_Table[[#This Row],[EVM_LAST_EDITED_Day]]),#REF!,0),COLUMN(#REF!),4,1,)))),""),"")</f>
        <v/>
      </c>
      <c r="W1253" s="3" t="str">
        <f ca="1">IF(Veg_Table[[#This Row],[Previous_Prescription]]="","No",IF(Veg_Table[[#This Row],[Previous_Prescription]]=Veg_Table[[#This Row],[PRESCRIP]],"No","Yes"))</f>
        <v>No</v>
      </c>
      <c r="X1253" s="3" t="str">
        <f>IF(Veg_Table[[#This Row],[EVM_LAST_EDITED_Day]]=Veg_Table[[#This Row],[Created_Day]],"New","Old")</f>
        <v>New</v>
      </c>
      <c r="Y1253" s="1">
        <f>IFERROR(IF(FIND("delete",LOWER(Veg_Table[[#This Row],[PI_COMMENTS]]))&gt;=1,1,0),0)</f>
        <v>0</v>
      </c>
      <c r="Z1253" s="1" t="str">
        <f>_xlfn.IFNA(IF(Veg_Table[[#This Row],[EVM_LAST_EDITOR]]="","Yes",VLOOKUP(Veg_Table[[#This Row],[EVM_LAST_EDITOR]],Roster_Table[#All],15,FALSE)),"Yes")</f>
        <v>Yes</v>
      </c>
      <c r="AA125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53" s="1" t="str">
        <f>_xlfn.IFNA(VLOOKUP(Veg_Table[[#This Row],[EVM_LAST_EDITOR]],Roster_Table[#All],3,FALSE),"zAWRR Not in Roster")</f>
        <v>Andrew</v>
      </c>
      <c r="AC1253" s="1" t="str">
        <f>_xlfn.IFNA(VLOOKUP(Veg_Table[[#This Row],[EVM_LAST_EDITOR]],Roster_Table[#All],2,FALSE),"zAWRR Not in Roster")</f>
        <v>Withers</v>
      </c>
      <c r="AD1253" s="1" t="str">
        <f>IF(_xlfn.CONCAT(Veg_Table[[#This Row],[First_Name]]," ",Veg_Table[[#This Row],[Last_Name]])="zAWRR Not in Roster zAWRR Not in Roster","zAWRR Not in Roster",_xlfn.CONCAT(Veg_Table[[#This Row],[First_Name]]," ",Veg_Table[[#This Row],[Last_Name]]))</f>
        <v>Andrew Withers</v>
      </c>
      <c r="AE1253">
        <v>3228774</v>
      </c>
      <c r="AF1253" t="s">
        <v>7232</v>
      </c>
      <c r="AG1253" t="s">
        <v>93</v>
      </c>
      <c r="AH1253" t="s">
        <v>5390</v>
      </c>
      <c r="AI1253" t="s">
        <v>5391</v>
      </c>
      <c r="AJ1253" t="s">
        <v>21</v>
      </c>
      <c r="AL1253" t="s">
        <v>22</v>
      </c>
      <c r="AM1253" t="s">
        <v>1967</v>
      </c>
      <c r="AN1253" t="s">
        <v>25</v>
      </c>
      <c r="AO1253" t="s">
        <v>25</v>
      </c>
      <c r="AP1253">
        <v>29</v>
      </c>
      <c r="AQ1253">
        <v>100</v>
      </c>
      <c r="AR1253" t="s">
        <v>511</v>
      </c>
      <c r="AS1253" t="s">
        <v>24</v>
      </c>
      <c r="AT1253" t="s">
        <v>26</v>
      </c>
      <c r="AV1253" t="s">
        <v>512</v>
      </c>
      <c r="AW1253" t="s">
        <v>7233</v>
      </c>
      <c r="AZ1253"/>
      <c r="BB1253" s="4"/>
      <c r="BD1253" t="s">
        <v>29</v>
      </c>
      <c r="BE1253" t="s">
        <v>25</v>
      </c>
      <c r="BF1253" t="s">
        <v>513</v>
      </c>
      <c r="BI1253" s="3"/>
      <c r="BJ1253" t="s">
        <v>52</v>
      </c>
      <c r="BK1253" s="30" t="s">
        <v>176</v>
      </c>
      <c r="BL1253" s="3">
        <v>43964.672893518517</v>
      </c>
      <c r="BM1253" t="s">
        <v>31</v>
      </c>
      <c r="BN1253" t="s">
        <v>32</v>
      </c>
      <c r="BP1253" t="s">
        <v>5393</v>
      </c>
      <c r="BQ1253" t="s">
        <v>1025</v>
      </c>
      <c r="BR1253" t="s">
        <v>28</v>
      </c>
      <c r="BS1253" t="s">
        <v>28</v>
      </c>
      <c r="BT1253" t="s">
        <v>176</v>
      </c>
      <c r="BU1253" s="3">
        <v>43964.656134259261</v>
      </c>
      <c r="BV1253" t="s">
        <v>803</v>
      </c>
      <c r="BW1253" s="3">
        <v>43965.597617395833</v>
      </c>
      <c r="BX1253" t="s">
        <v>7234</v>
      </c>
      <c r="CG1253"/>
      <c r="CH1253"/>
      <c r="CI1253"/>
      <c r="CY1253"/>
      <c r="DA1253"/>
      <c r="DF1253"/>
    </row>
    <row r="1254" spans="1:110" x14ac:dyDescent="0.25">
      <c r="A1254" s="1">
        <f>IF(Veg_Table[[#This Row],[VP_STATUS]]="Hold",0,IF(OR(AND(Veg_Table[[#This Row],[PRESCRIP]]="NW_No Work",Veg_Table[[#This Row],[VP_STATUS]]&lt;&gt;"No Work Required Under EVM"),AND(Veg_Table[[#This Row],[VP_STATUS]]="No Work Required Under EVM",Veg_Table[[#This Row],[PRESCRIP]]&lt;&gt;"NW_No Work")),1,0))</f>
        <v>0</v>
      </c>
      <c r="B1254" s="1">
        <f>IF(Veg_Table[[#This Row],[SPECIES]]="",1,0)</f>
        <v>0</v>
      </c>
      <c r="C1254" s="1">
        <f>IF(Veg_Table[[#This Row],[DIAMETER]]="",1,0)</f>
        <v>0</v>
      </c>
      <c r="D1254" s="1">
        <f>IF(Veg_Table[[#This Row],[HEIGHT]]="",1,0)</f>
        <v>0</v>
      </c>
      <c r="E125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54" s="1">
        <f>IF(AND(Veg_Table[[#This Row],[TAT_RESULT]]="ABATE",Veg_Table[[#This Row],[PRESCRIP]]="NW_No Work"),1,0)</f>
        <v>0</v>
      </c>
      <c r="G1254" s="1">
        <f>IF(OR(Veg_Table[[#This Row],[Prescription R-Scale]]="NA",Veg_Table[[#This Row],[Diameter R-Scale]]="NA"),0,IF(Veg_Table[[#This Row],[Diameter R-Scale]]&lt;&gt;Veg_Table[[#This Row],[Prescription R-Scale]],1,0))</f>
        <v>0</v>
      </c>
      <c r="H1254" s="1">
        <f>IF(OR(AND(Veg_Table[[#This Row],[PRESCRIP]]="BC_Br Rmv", Veg_Table[[#This Row],[WOOD_MAN]]&lt;&gt;"Not Needed"),AND(Veg_Table[[#This Row],[PRESCRIP]]="BCS_Br Rmv+Trt", Veg_Table[[#This Row],[WOOD_MAN]]&lt;&gt;"Not Needed")),1,0)</f>
        <v>0</v>
      </c>
      <c r="I1254" s="1">
        <f ca="1">IF(AND(Veg_Table[[#This Row],[Prescription_Changed]]="Yes",Veg_Table[[#This Row],[TAT_RESULT]]=""),1,0)</f>
        <v>0</v>
      </c>
      <c r="J1254" s="1">
        <f ca="1">SUM(Veg_Table[[#This Row],[Prescription and Status do not match]:[Prescription_Edited_And_TAT_Is_Blank]])</f>
        <v>0</v>
      </c>
      <c r="K1254" s="1">
        <f ca="1">IF(Veg_Table[[#This Row],[Sum of Errors]]&gt;0,1,0)</f>
        <v>0</v>
      </c>
      <c r="L1254" s="1">
        <f>1</f>
        <v>1</v>
      </c>
      <c r="M125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254" s="1">
        <f>IF(OR(MID(Veg_Table[[#This Row],[PRESCRIP]],2,1)="1",MID(Veg_Table[[#This Row],[PRESCRIP]],2,1)="2",MID(Veg_Table[[#This Row],[PRESCRIP]],2,1)="3",MID(Veg_Table[[#This Row],[PRESCRIP]],2,1)="4"),_xlfn.NUMBERVALUE(MID(Veg_Table[[#This Row],[PRESCRIP]],2,1)),"NA")</f>
        <v>1</v>
      </c>
      <c r="O1254" s="1">
        <f>WEEKNUM(Veg_Table[[#This Row],[EVM_LAST_EDITED_Day]],2)</f>
        <v>20</v>
      </c>
      <c r="P1254" s="25">
        <f>IFERROR(DATE(YEAR(Veg_Table[[#This Row],[EVM_LAST_EDITED2]]),MONTH(Veg_Table[[#This Row],[EVM_LAST_EDITED2]]),DAY(Veg_Table[[#This Row],[EVM_LAST_EDITED2]])),DATE(2019,1,1))</f>
        <v>43964</v>
      </c>
      <c r="Q1254" s="3">
        <f>VALUE(SUBSTITUTE(Veg_Table[[#This Row],[EVM_LAST_EDITED]],",",""))</f>
        <v>43964.676605775501</v>
      </c>
      <c r="R1254" s="1" t="str">
        <f>_xlfn.IFNA(IF(Veg_Table[[#This Row],[EVM_LAST_EDITOR]]="","zBlank EVM Last Editor",VLOOKUP(Veg_Table[[#This Row],[EVM_LAST_EDITOR]],Roster_Table[#All],4,FALSE)),"zAWRR Not in Roster")</f>
        <v>MGE</v>
      </c>
      <c r="S1254" s="1" t="str">
        <f>_xlfn.IFNA(IF(Veg_Table[[#This Row],[EVM_LAST_EDITOR]]="","zBlank EVM Last Editor",VLOOKUP(Veg_Table[[#This Row],[EVM_LAST_EDITOR]],Roster_Table[#All],16,FALSE)),"zCompany_AWRR not in Roster")</f>
        <v>MGE_Mountain G Enterprises</v>
      </c>
      <c r="T1254" s="2">
        <f>IFERROR(DATE(YEAR(Veg_Table[[#This Row],[Created2]]),MONTH(Veg_Table[[#This Row],[Created2]]),DAY(Veg_Table[[#This Row],[Created2]])),DATE(2019,1,1))</f>
        <v>43913</v>
      </c>
      <c r="U1254" s="3">
        <f>VALUE(SUBSTITUTE(Veg_Table[[#This Row],[Created]],",",""))</f>
        <v>43913.4226851852</v>
      </c>
      <c r="V1254" s="3" t="str">
        <f ca="1">IFERROR(_xlfn.IFNA(CELL("contents",INDIRECT(_xlfn.CONCAT("Veg_Table_Production_Data!",ADDRESS(MATCH(_xlfn.MAXIFS(#REF!,#REF!,"="&amp;Veg_Table[[#This Row],[AUTO_ID]],#REF!,"&lt;"&amp;Veg_Table[[#This Row],[EVM_LAST_EDITED_Day]]),#REF!,0),COLUMN(#REF!),4,1,)))),""),"")</f>
        <v/>
      </c>
      <c r="W1254" s="3" t="str">
        <f ca="1">IF(Veg_Table[[#This Row],[Previous_Prescription]]="","No",IF(Veg_Table[[#This Row],[Previous_Prescription]]=Veg_Table[[#This Row],[PRESCRIP]],"No","Yes"))</f>
        <v>No</v>
      </c>
      <c r="X1254" s="3" t="str">
        <f>IF(Veg_Table[[#This Row],[EVM_LAST_EDITED_Day]]=Veg_Table[[#This Row],[Created_Day]],"New","Old")</f>
        <v>Old</v>
      </c>
      <c r="Y1254" s="1">
        <f>IFERROR(IF(FIND("delete",LOWER(Veg_Table[[#This Row],[PI_COMMENTS]]))&gt;=1,1,0),0)</f>
        <v>0</v>
      </c>
      <c r="Z1254" s="1" t="str">
        <f>_xlfn.IFNA(IF(Veg_Table[[#This Row],[EVM_LAST_EDITOR]]="","Yes",VLOOKUP(Veg_Table[[#This Row],[EVM_LAST_EDITOR]],Roster_Table[#All],15,FALSE)),"Yes")</f>
        <v>Yes</v>
      </c>
      <c r="AA125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54" s="1" t="str">
        <f>_xlfn.IFNA(VLOOKUP(Veg_Table[[#This Row],[EVM_LAST_EDITOR]],Roster_Table[#All],3,FALSE),"zAWRR Not in Roster")</f>
        <v>Amanda</v>
      </c>
      <c r="AC1254" s="1" t="str">
        <f>_xlfn.IFNA(VLOOKUP(Veg_Table[[#This Row],[EVM_LAST_EDITOR]],Roster_Table[#All],2,FALSE),"zAWRR Not in Roster")</f>
        <v>Winne</v>
      </c>
      <c r="AD1254" s="1" t="str">
        <f>IF(_xlfn.CONCAT(Veg_Table[[#This Row],[First_Name]]," ",Veg_Table[[#This Row],[Last_Name]])="zAWRR Not in Roster zAWRR Not in Roster","zAWRR Not in Roster",_xlfn.CONCAT(Veg_Table[[#This Row],[First_Name]]," ",Veg_Table[[#This Row],[Last_Name]]))</f>
        <v>Amanda Winne</v>
      </c>
      <c r="AE1254">
        <v>2943002</v>
      </c>
      <c r="AF1254" t="s">
        <v>1549</v>
      </c>
      <c r="AG1254" t="s">
        <v>93</v>
      </c>
      <c r="AH1254" t="s">
        <v>1532</v>
      </c>
      <c r="AI1254" t="s">
        <v>1546</v>
      </c>
      <c r="AJ1254" t="s">
        <v>36</v>
      </c>
      <c r="AL1254" t="s">
        <v>22</v>
      </c>
      <c r="AM1254" t="s">
        <v>1285</v>
      </c>
      <c r="AN1254" t="s">
        <v>25</v>
      </c>
      <c r="AO1254" t="s">
        <v>25</v>
      </c>
      <c r="AP1254">
        <v>9</v>
      </c>
      <c r="AQ1254">
        <v>48</v>
      </c>
      <c r="AR1254" t="s">
        <v>511</v>
      </c>
      <c r="AS1254" t="s">
        <v>45</v>
      </c>
      <c r="AT1254" t="s">
        <v>515</v>
      </c>
      <c r="AV1254" t="s">
        <v>512</v>
      </c>
      <c r="AW1254" t="s">
        <v>1540</v>
      </c>
      <c r="AZ1254"/>
      <c r="BB1254" s="4"/>
      <c r="BD1254" t="s">
        <v>29</v>
      </c>
      <c r="BE1254" t="s">
        <v>25</v>
      </c>
      <c r="BF1254" t="s">
        <v>513</v>
      </c>
      <c r="BI1254" s="3"/>
      <c r="BJ1254" t="s">
        <v>1536</v>
      </c>
      <c r="BK1254" s="30" t="s">
        <v>520</v>
      </c>
      <c r="BL1254" s="3">
        <v>43964.676605775465</v>
      </c>
      <c r="BM1254" t="s">
        <v>31</v>
      </c>
      <c r="BN1254" t="s">
        <v>32</v>
      </c>
      <c r="BP1254" t="s">
        <v>1547</v>
      </c>
      <c r="BQ1254" t="s">
        <v>1025</v>
      </c>
      <c r="BR1254" t="s">
        <v>28</v>
      </c>
      <c r="BS1254" t="s">
        <v>28</v>
      </c>
      <c r="BT1254" t="s">
        <v>520</v>
      </c>
      <c r="BU1254" s="3">
        <v>43913.422685185185</v>
      </c>
      <c r="BV1254" t="s">
        <v>803</v>
      </c>
      <c r="BW1254" s="3">
        <v>43964.731441180556</v>
      </c>
      <c r="BX1254" t="s">
        <v>1541</v>
      </c>
      <c r="CG1254"/>
      <c r="CH1254"/>
      <c r="CI1254"/>
      <c r="CY1254"/>
      <c r="DA1254"/>
      <c r="DF1254"/>
    </row>
    <row r="1255" spans="1:110" x14ac:dyDescent="0.25">
      <c r="A1255" s="1">
        <f>IF(Veg_Table[[#This Row],[VP_STATUS]]="Hold",0,IF(OR(AND(Veg_Table[[#This Row],[PRESCRIP]]="NW_No Work",Veg_Table[[#This Row],[VP_STATUS]]&lt;&gt;"No Work Required Under EVM"),AND(Veg_Table[[#This Row],[VP_STATUS]]="No Work Required Under EVM",Veg_Table[[#This Row],[PRESCRIP]]&lt;&gt;"NW_No Work")),1,0))</f>
        <v>0</v>
      </c>
      <c r="B1255" s="1">
        <f>IF(Veg_Table[[#This Row],[SPECIES]]="",1,0)</f>
        <v>0</v>
      </c>
      <c r="C1255" s="1">
        <f>IF(Veg_Table[[#This Row],[DIAMETER]]="",1,0)</f>
        <v>0</v>
      </c>
      <c r="D1255" s="1">
        <f>IF(Veg_Table[[#This Row],[HEIGHT]]="",1,0)</f>
        <v>0</v>
      </c>
      <c r="E125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55" s="1">
        <f>IF(AND(Veg_Table[[#This Row],[TAT_RESULT]]="ABATE",Veg_Table[[#This Row],[PRESCRIP]]="NW_No Work"),1,0)</f>
        <v>0</v>
      </c>
      <c r="G1255" s="1">
        <f>IF(OR(Veg_Table[[#This Row],[Prescription R-Scale]]="NA",Veg_Table[[#This Row],[Diameter R-Scale]]="NA"),0,IF(Veg_Table[[#This Row],[Diameter R-Scale]]&lt;&gt;Veg_Table[[#This Row],[Prescription R-Scale]],1,0))</f>
        <v>0</v>
      </c>
      <c r="H1255" s="1">
        <f>IF(OR(AND(Veg_Table[[#This Row],[PRESCRIP]]="BC_Br Rmv", Veg_Table[[#This Row],[WOOD_MAN]]&lt;&gt;"Not Needed"),AND(Veg_Table[[#This Row],[PRESCRIP]]="BCS_Br Rmv+Trt", Veg_Table[[#This Row],[WOOD_MAN]]&lt;&gt;"Not Needed")),1,0)</f>
        <v>0</v>
      </c>
      <c r="I1255" s="1">
        <f ca="1">IF(AND(Veg_Table[[#This Row],[Prescription_Changed]]="Yes",Veg_Table[[#This Row],[TAT_RESULT]]=""),1,0)</f>
        <v>0</v>
      </c>
      <c r="J1255" s="1">
        <f ca="1">SUM(Veg_Table[[#This Row],[Prescription and Status do not match]:[Prescription_Edited_And_TAT_Is_Blank]])</f>
        <v>0</v>
      </c>
      <c r="K1255" s="1">
        <f ca="1">IF(Veg_Table[[#This Row],[Sum of Errors]]&gt;0,1,0)</f>
        <v>0</v>
      </c>
      <c r="L1255" s="1">
        <f>1</f>
        <v>1</v>
      </c>
      <c r="M1255"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255" s="1" t="str">
        <f>IF(OR(MID(Veg_Table[[#This Row],[PRESCRIP]],2,1)="1",MID(Veg_Table[[#This Row],[PRESCRIP]],2,1)="2",MID(Veg_Table[[#This Row],[PRESCRIP]],2,1)="3",MID(Veg_Table[[#This Row],[PRESCRIP]],2,1)="4"),_xlfn.NUMBERVALUE(MID(Veg_Table[[#This Row],[PRESCRIP]],2,1)),"NA")</f>
        <v>NA</v>
      </c>
      <c r="O1255" s="1">
        <f>WEEKNUM(Veg_Table[[#This Row],[EVM_LAST_EDITED_Day]],2)</f>
        <v>20</v>
      </c>
      <c r="P1255" s="25">
        <f>IFERROR(DATE(YEAR(Veg_Table[[#This Row],[EVM_LAST_EDITED2]]),MONTH(Veg_Table[[#This Row],[EVM_LAST_EDITED2]]),DAY(Veg_Table[[#This Row],[EVM_LAST_EDITED2]])),DATE(2019,1,1))</f>
        <v>43964</v>
      </c>
      <c r="Q1255" s="3">
        <f>VALUE(SUBSTITUTE(Veg_Table[[#This Row],[EVM_LAST_EDITED]],",",""))</f>
        <v>43964.678224224503</v>
      </c>
      <c r="R1255" s="1" t="str">
        <f>_xlfn.IFNA(IF(Veg_Table[[#This Row],[EVM_LAST_EDITOR]]="","zBlank EVM Last Editor",VLOOKUP(Veg_Table[[#This Row],[EVM_LAST_EDITOR]],Roster_Table[#All],4,FALSE)),"zAWRR Not in Roster")</f>
        <v>MGE</v>
      </c>
      <c r="S1255" s="1" t="str">
        <f>_xlfn.IFNA(IF(Veg_Table[[#This Row],[EVM_LAST_EDITOR]]="","zBlank EVM Last Editor",VLOOKUP(Veg_Table[[#This Row],[EVM_LAST_EDITOR]],Roster_Table[#All],16,FALSE)),"zCompany_AWRR not in Roster")</f>
        <v>MGE_Mountain G Enterprises</v>
      </c>
      <c r="T1255" s="2">
        <f>IFERROR(DATE(YEAR(Veg_Table[[#This Row],[Created2]]),MONTH(Veg_Table[[#This Row],[Created2]]),DAY(Veg_Table[[#This Row],[Created2]])),DATE(2019,1,1))</f>
        <v>43964</v>
      </c>
      <c r="U1255" s="3">
        <f>VALUE(SUBSTITUTE(Veg_Table[[#This Row],[Created]],",",""))</f>
        <v>43964.678224224503</v>
      </c>
      <c r="V1255" s="3" t="str">
        <f ca="1">IFERROR(_xlfn.IFNA(CELL("contents",INDIRECT(_xlfn.CONCAT("Veg_Table_Production_Data!",ADDRESS(MATCH(_xlfn.MAXIFS(#REF!,#REF!,"="&amp;Veg_Table[[#This Row],[AUTO_ID]],#REF!,"&lt;"&amp;Veg_Table[[#This Row],[EVM_LAST_EDITED_Day]]),#REF!,0),COLUMN(#REF!),4,1,)))),""),"")</f>
        <v/>
      </c>
      <c r="W1255" s="3" t="str">
        <f ca="1">IF(Veg_Table[[#This Row],[Previous_Prescription]]="","No",IF(Veg_Table[[#This Row],[Previous_Prescription]]=Veg_Table[[#This Row],[PRESCRIP]],"No","Yes"))</f>
        <v>No</v>
      </c>
      <c r="X1255" s="3" t="str">
        <f>IF(Veg_Table[[#This Row],[EVM_LAST_EDITED_Day]]=Veg_Table[[#This Row],[Created_Day]],"New","Old")</f>
        <v>New</v>
      </c>
      <c r="Y1255" s="1">
        <f>IFERROR(IF(FIND("delete",LOWER(Veg_Table[[#This Row],[PI_COMMENTS]]))&gt;=1,1,0),0)</f>
        <v>0</v>
      </c>
      <c r="Z1255" s="1" t="str">
        <f>_xlfn.IFNA(IF(Veg_Table[[#This Row],[EVM_LAST_EDITOR]]="","Yes",VLOOKUP(Veg_Table[[#This Row],[EVM_LAST_EDITOR]],Roster_Table[#All],15,FALSE)),"Yes")</f>
        <v>Yes</v>
      </c>
      <c r="AA125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55" s="1" t="str">
        <f>_xlfn.IFNA(VLOOKUP(Veg_Table[[#This Row],[EVM_LAST_EDITOR]],Roster_Table[#All],3,FALSE),"zAWRR Not in Roster")</f>
        <v>Aaron</v>
      </c>
      <c r="AC1255" s="1" t="str">
        <f>_xlfn.IFNA(VLOOKUP(Veg_Table[[#This Row],[EVM_LAST_EDITOR]],Roster_Table[#All],2,FALSE),"zAWRR Not in Roster")</f>
        <v>Hansen</v>
      </c>
      <c r="AD1255" s="1" t="str">
        <f>IF(_xlfn.CONCAT(Veg_Table[[#This Row],[First_Name]]," ",Veg_Table[[#This Row],[Last_Name]])="zAWRR Not in Roster zAWRR Not in Roster","zAWRR Not in Roster",_xlfn.CONCAT(Veg_Table[[#This Row],[First_Name]]," ",Veg_Table[[#This Row],[Last_Name]]))</f>
        <v>Aaron Hansen</v>
      </c>
      <c r="AE1255">
        <v>3226416</v>
      </c>
      <c r="AF1255" t="s">
        <v>5997</v>
      </c>
      <c r="AG1255" t="s">
        <v>93</v>
      </c>
      <c r="AH1255" t="s">
        <v>5320</v>
      </c>
      <c r="AI1255" t="s">
        <v>5959</v>
      </c>
      <c r="AJ1255" t="s">
        <v>21</v>
      </c>
      <c r="AL1255" t="s">
        <v>22</v>
      </c>
      <c r="AM1255" t="s">
        <v>40</v>
      </c>
      <c r="AN1255" t="s">
        <v>25</v>
      </c>
      <c r="AO1255" t="s">
        <v>25</v>
      </c>
      <c r="AP1255">
        <v>15</v>
      </c>
      <c r="AQ1255">
        <v>40</v>
      </c>
      <c r="AR1255" t="s">
        <v>511</v>
      </c>
      <c r="AS1255" t="s">
        <v>24</v>
      </c>
      <c r="AT1255" t="s">
        <v>26</v>
      </c>
      <c r="AV1255" t="s">
        <v>519</v>
      </c>
      <c r="AW1255" t="s">
        <v>5998</v>
      </c>
      <c r="AZ1255"/>
      <c r="BB1255" s="4"/>
      <c r="BD1255" t="s">
        <v>29</v>
      </c>
      <c r="BE1255" t="s">
        <v>25</v>
      </c>
      <c r="BF1255" t="s">
        <v>513</v>
      </c>
      <c r="BI1255" s="3"/>
      <c r="BJ1255" t="s">
        <v>27</v>
      </c>
      <c r="BK1255" s="30" t="s">
        <v>156</v>
      </c>
      <c r="BL1255" s="3">
        <v>43964.678224224539</v>
      </c>
      <c r="BM1255" t="s">
        <v>31</v>
      </c>
      <c r="BN1255" t="s">
        <v>32</v>
      </c>
      <c r="BP1255" t="s">
        <v>5452</v>
      </c>
      <c r="BQ1255" t="s">
        <v>1025</v>
      </c>
      <c r="BR1255" t="s">
        <v>28</v>
      </c>
      <c r="BS1255" t="s">
        <v>28</v>
      </c>
      <c r="BT1255" t="s">
        <v>156</v>
      </c>
      <c r="BU1255" s="3">
        <v>43964.678224224539</v>
      </c>
      <c r="BV1255" t="s">
        <v>803</v>
      </c>
      <c r="BW1255" s="3">
        <v>43964.758500104166</v>
      </c>
      <c r="BX1255" t="s">
        <v>5999</v>
      </c>
      <c r="CG1255"/>
      <c r="CH1255"/>
      <c r="CI1255"/>
      <c r="CY1255"/>
      <c r="DA1255"/>
      <c r="DF1255"/>
    </row>
    <row r="1256" spans="1:110" x14ac:dyDescent="0.25">
      <c r="A1256" s="1">
        <f>IF(Veg_Table[[#This Row],[VP_STATUS]]="Hold",0,IF(OR(AND(Veg_Table[[#This Row],[PRESCRIP]]="NW_No Work",Veg_Table[[#This Row],[VP_STATUS]]&lt;&gt;"No Work Required Under EVM"),AND(Veg_Table[[#This Row],[VP_STATUS]]="No Work Required Under EVM",Veg_Table[[#This Row],[PRESCRIP]]&lt;&gt;"NW_No Work")),1,0))</f>
        <v>0</v>
      </c>
      <c r="B1256" s="1">
        <f>IF(Veg_Table[[#This Row],[SPECIES]]="",1,0)</f>
        <v>0</v>
      </c>
      <c r="C1256" s="1">
        <f>IF(Veg_Table[[#This Row],[DIAMETER]]="",1,0)</f>
        <v>0</v>
      </c>
      <c r="D1256" s="1">
        <f>IF(Veg_Table[[#This Row],[HEIGHT]]="",1,0)</f>
        <v>0</v>
      </c>
      <c r="E125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56" s="1">
        <f>IF(AND(Veg_Table[[#This Row],[TAT_RESULT]]="ABATE",Veg_Table[[#This Row],[PRESCRIP]]="NW_No Work"),1,0)</f>
        <v>0</v>
      </c>
      <c r="G1256" s="1">
        <f>IF(OR(Veg_Table[[#This Row],[Prescription R-Scale]]="NA",Veg_Table[[#This Row],[Diameter R-Scale]]="NA"),0,IF(Veg_Table[[#This Row],[Diameter R-Scale]]&lt;&gt;Veg_Table[[#This Row],[Prescription R-Scale]],1,0))</f>
        <v>0</v>
      </c>
      <c r="H1256" s="1">
        <f>IF(OR(AND(Veg_Table[[#This Row],[PRESCRIP]]="BC_Br Rmv", Veg_Table[[#This Row],[WOOD_MAN]]&lt;&gt;"Not Needed"),AND(Veg_Table[[#This Row],[PRESCRIP]]="BCS_Br Rmv+Trt", Veg_Table[[#This Row],[WOOD_MAN]]&lt;&gt;"Not Needed")),1,0)</f>
        <v>0</v>
      </c>
      <c r="I1256" s="1">
        <f ca="1">IF(AND(Veg_Table[[#This Row],[Prescription_Changed]]="Yes",Veg_Table[[#This Row],[TAT_RESULT]]=""),1,0)</f>
        <v>0</v>
      </c>
      <c r="J1256" s="1">
        <f ca="1">SUM(Veg_Table[[#This Row],[Prescription and Status do not match]:[Prescription_Edited_And_TAT_Is_Blank]])</f>
        <v>0</v>
      </c>
      <c r="K1256" s="1">
        <f ca="1">IF(Veg_Table[[#This Row],[Sum of Errors]]&gt;0,1,0)</f>
        <v>0</v>
      </c>
      <c r="L1256" s="1">
        <f>1</f>
        <v>1</v>
      </c>
      <c r="M125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256" s="1">
        <f>IF(OR(MID(Veg_Table[[#This Row],[PRESCRIP]],2,1)="1",MID(Veg_Table[[#This Row],[PRESCRIP]],2,1)="2",MID(Veg_Table[[#This Row],[PRESCRIP]],2,1)="3",MID(Veg_Table[[#This Row],[PRESCRIP]],2,1)="4"),_xlfn.NUMBERVALUE(MID(Veg_Table[[#This Row],[PRESCRIP]],2,1)),"NA")</f>
        <v>1</v>
      </c>
      <c r="O1256" s="1">
        <f>WEEKNUM(Veg_Table[[#This Row],[EVM_LAST_EDITED_Day]],2)</f>
        <v>20</v>
      </c>
      <c r="P1256" s="25">
        <f>IFERROR(DATE(YEAR(Veg_Table[[#This Row],[EVM_LAST_EDITED2]]),MONTH(Veg_Table[[#This Row],[EVM_LAST_EDITED2]]),DAY(Veg_Table[[#This Row],[EVM_LAST_EDITED2]])),DATE(2019,1,1))</f>
        <v>43964</v>
      </c>
      <c r="Q1256" s="3">
        <f>VALUE(SUBSTITUTE(Veg_Table[[#This Row],[EVM_LAST_EDITED]],",",""))</f>
        <v>43964.683379536997</v>
      </c>
      <c r="R1256" s="1" t="str">
        <f>_xlfn.IFNA(IF(Veg_Table[[#This Row],[EVM_LAST_EDITOR]]="","zBlank EVM Last Editor",VLOOKUP(Veg_Table[[#This Row],[EVM_LAST_EDITOR]],Roster_Table[#All],4,FALSE)),"zAWRR Not in Roster")</f>
        <v>AEA</v>
      </c>
      <c r="S1256" s="1" t="str">
        <f>_xlfn.IFNA(IF(Veg_Table[[#This Row],[EVM_LAST_EDITOR]]="","zBlank EVM Last Editor",VLOOKUP(Veg_Table[[#This Row],[EVM_LAST_EDITOR]],Roster_Table[#All],16,FALSE)),"zCompany_AWRR not in Roster")</f>
        <v>Not in Sierra Roster</v>
      </c>
      <c r="T1256" s="2">
        <f>IFERROR(DATE(YEAR(Veg_Table[[#This Row],[Created2]]),MONTH(Veg_Table[[#This Row],[Created2]]),DAY(Veg_Table[[#This Row],[Created2]])),DATE(2019,1,1))</f>
        <v>43923</v>
      </c>
      <c r="U1256" s="3">
        <f>VALUE(SUBSTITUTE(Veg_Table[[#This Row],[Created]],",",""))</f>
        <v>43923.623495370397</v>
      </c>
      <c r="V1256" s="3" t="str">
        <f ca="1">IFERROR(_xlfn.IFNA(CELL("contents",INDIRECT(_xlfn.CONCAT("Veg_Table_Production_Data!",ADDRESS(MATCH(_xlfn.MAXIFS(#REF!,#REF!,"="&amp;Veg_Table[[#This Row],[AUTO_ID]],#REF!,"&lt;"&amp;Veg_Table[[#This Row],[EVM_LAST_EDITED_Day]]),#REF!,0),COLUMN(#REF!),4,1,)))),""),"")</f>
        <v/>
      </c>
      <c r="W1256" s="3" t="str">
        <f ca="1">IF(Veg_Table[[#This Row],[Previous_Prescription]]="","No",IF(Veg_Table[[#This Row],[Previous_Prescription]]=Veg_Table[[#This Row],[PRESCRIP]],"No","Yes"))</f>
        <v>No</v>
      </c>
      <c r="X1256" s="3" t="str">
        <f>IF(Veg_Table[[#This Row],[EVM_LAST_EDITED_Day]]=Veg_Table[[#This Row],[Created_Day]],"New","Old")</f>
        <v>Old</v>
      </c>
      <c r="Y1256" s="1">
        <f>IFERROR(IF(FIND("delete",LOWER(Veg_Table[[#This Row],[PI_COMMENTS]]))&gt;=1,1,0),0)</f>
        <v>0</v>
      </c>
      <c r="Z1256" s="1" t="str">
        <f>_xlfn.IFNA(IF(Veg_Table[[#This Row],[EVM_LAST_EDITOR]]="","Yes",VLOOKUP(Veg_Table[[#This Row],[EVM_LAST_EDITOR]],Roster_Table[#All],15,FALSE)),"Yes")</f>
        <v>No</v>
      </c>
      <c r="AA125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56" s="1" t="str">
        <f>_xlfn.IFNA(VLOOKUP(Veg_Table[[#This Row],[EVM_LAST_EDITOR]],Roster_Table[#All],3,FALSE),"zAWRR Not in Roster")</f>
        <v>Drew</v>
      </c>
      <c r="AC1256" s="1" t="str">
        <f>_xlfn.IFNA(VLOOKUP(Veg_Table[[#This Row],[EVM_LAST_EDITOR]],Roster_Table[#All],2,FALSE),"zAWRR Not in Roster")</f>
        <v>Berlfein</v>
      </c>
      <c r="AD1256" s="1" t="str">
        <f>IF(_xlfn.CONCAT(Veg_Table[[#This Row],[First_Name]]," ",Veg_Table[[#This Row],[Last_Name]])="zAWRR Not in Roster zAWRR Not in Roster","zAWRR Not in Roster",_xlfn.CONCAT(Veg_Table[[#This Row],[First_Name]]," ",Veg_Table[[#This Row],[Last_Name]]))</f>
        <v>Drew Berlfein</v>
      </c>
      <c r="AE1256">
        <v>2972732</v>
      </c>
      <c r="AF1256" t="s">
        <v>2225</v>
      </c>
      <c r="AG1256" t="s">
        <v>93</v>
      </c>
      <c r="AH1256" t="s">
        <v>2208</v>
      </c>
      <c r="AI1256" t="s">
        <v>1907</v>
      </c>
      <c r="AJ1256" t="s">
        <v>820</v>
      </c>
      <c r="AL1256" t="s">
        <v>22</v>
      </c>
      <c r="AM1256" t="s">
        <v>40</v>
      </c>
      <c r="AN1256" t="s">
        <v>25</v>
      </c>
      <c r="AO1256" t="s">
        <v>25</v>
      </c>
      <c r="AP1256">
        <v>11</v>
      </c>
      <c r="AQ1256">
        <v>60</v>
      </c>
      <c r="AR1256" t="s">
        <v>511</v>
      </c>
      <c r="AS1256" t="s">
        <v>485</v>
      </c>
      <c r="AT1256" t="s">
        <v>515</v>
      </c>
      <c r="AV1256" t="s">
        <v>512</v>
      </c>
      <c r="AW1256" t="s">
        <v>3343</v>
      </c>
      <c r="AX1256" t="s">
        <v>534</v>
      </c>
      <c r="AZ1256">
        <v>5585883</v>
      </c>
      <c r="BA1256" t="s">
        <v>485</v>
      </c>
      <c r="BB1256" s="4">
        <v>43964.666403784722</v>
      </c>
      <c r="BC1256" t="s">
        <v>4003</v>
      </c>
      <c r="BD1256" t="s">
        <v>29</v>
      </c>
      <c r="BE1256" t="s">
        <v>25</v>
      </c>
      <c r="BF1256" t="s">
        <v>513</v>
      </c>
      <c r="BG1256" t="s">
        <v>534</v>
      </c>
      <c r="BI1256" s="3">
        <v>43964.683349236111</v>
      </c>
      <c r="BJ1256" t="s">
        <v>3344</v>
      </c>
      <c r="BK1256" s="30" t="s">
        <v>533</v>
      </c>
      <c r="BL1256" s="3">
        <v>43964.68337953704</v>
      </c>
      <c r="BM1256" t="s">
        <v>31</v>
      </c>
      <c r="BN1256" t="s">
        <v>32</v>
      </c>
      <c r="BP1256" t="s">
        <v>2209</v>
      </c>
      <c r="BQ1256" t="s">
        <v>1025</v>
      </c>
      <c r="BR1256" t="s">
        <v>28</v>
      </c>
      <c r="BS1256" t="s">
        <v>28</v>
      </c>
      <c r="BT1256" t="s">
        <v>140</v>
      </c>
      <c r="BU1256" s="3">
        <v>43923.623495370368</v>
      </c>
      <c r="BV1256" t="s">
        <v>803</v>
      </c>
      <c r="BW1256" s="3">
        <v>43964.731450671294</v>
      </c>
      <c r="BX1256" t="s">
        <v>2226</v>
      </c>
      <c r="CG1256"/>
      <c r="CH1256"/>
      <c r="CI1256"/>
      <c r="CY1256"/>
      <c r="DA1256"/>
      <c r="DF1256"/>
    </row>
    <row r="1257" spans="1:110" x14ac:dyDescent="0.25">
      <c r="A1257" s="1">
        <f>IF(Veg_Table[[#This Row],[VP_STATUS]]="Hold",0,IF(OR(AND(Veg_Table[[#This Row],[PRESCRIP]]="NW_No Work",Veg_Table[[#This Row],[VP_STATUS]]&lt;&gt;"No Work Required Under EVM"),AND(Veg_Table[[#This Row],[VP_STATUS]]="No Work Required Under EVM",Veg_Table[[#This Row],[PRESCRIP]]&lt;&gt;"NW_No Work")),1,0))</f>
        <v>0</v>
      </c>
      <c r="B1257" s="1">
        <f>IF(Veg_Table[[#This Row],[SPECIES]]="",1,0)</f>
        <v>0</v>
      </c>
      <c r="C1257" s="1">
        <f>IF(Veg_Table[[#This Row],[DIAMETER]]="",1,0)</f>
        <v>0</v>
      </c>
      <c r="D1257" s="1">
        <f>IF(Veg_Table[[#This Row],[HEIGHT]]="",1,0)</f>
        <v>0</v>
      </c>
      <c r="E125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57" s="1">
        <f>IF(AND(Veg_Table[[#This Row],[TAT_RESULT]]="ABATE",Veg_Table[[#This Row],[PRESCRIP]]="NW_No Work"),1,0)</f>
        <v>0</v>
      </c>
      <c r="G1257" s="1">
        <f>IF(OR(Veg_Table[[#This Row],[Prescription R-Scale]]="NA",Veg_Table[[#This Row],[Diameter R-Scale]]="NA"),0,IF(Veg_Table[[#This Row],[Diameter R-Scale]]&lt;&gt;Veg_Table[[#This Row],[Prescription R-Scale]],1,0))</f>
        <v>0</v>
      </c>
      <c r="H1257" s="1">
        <f>IF(OR(AND(Veg_Table[[#This Row],[PRESCRIP]]="BC_Br Rmv", Veg_Table[[#This Row],[WOOD_MAN]]&lt;&gt;"Not Needed"),AND(Veg_Table[[#This Row],[PRESCRIP]]="BCS_Br Rmv+Trt", Veg_Table[[#This Row],[WOOD_MAN]]&lt;&gt;"Not Needed")),1,0)</f>
        <v>0</v>
      </c>
      <c r="I1257" s="1">
        <f ca="1">IF(AND(Veg_Table[[#This Row],[Prescription_Changed]]="Yes",Veg_Table[[#This Row],[TAT_RESULT]]=""),1,0)</f>
        <v>0</v>
      </c>
      <c r="J1257" s="1">
        <f ca="1">SUM(Veg_Table[[#This Row],[Prescription and Status do not match]:[Prescription_Edited_And_TAT_Is_Blank]])</f>
        <v>0</v>
      </c>
      <c r="K1257" s="1">
        <f ca="1">IF(Veg_Table[[#This Row],[Sum of Errors]]&gt;0,1,0)</f>
        <v>0</v>
      </c>
      <c r="L1257" s="1">
        <f>1</f>
        <v>1</v>
      </c>
      <c r="M125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1257" s="1" t="str">
        <f>IF(OR(MID(Veg_Table[[#This Row],[PRESCRIP]],2,1)="1",MID(Veg_Table[[#This Row],[PRESCRIP]],2,1)="2",MID(Veg_Table[[#This Row],[PRESCRIP]],2,1)="3",MID(Veg_Table[[#This Row],[PRESCRIP]],2,1)="4"),_xlfn.NUMBERVALUE(MID(Veg_Table[[#This Row],[PRESCRIP]],2,1)),"NA")</f>
        <v>NA</v>
      </c>
      <c r="O1257" s="1">
        <f>WEEKNUM(Veg_Table[[#This Row],[EVM_LAST_EDITED_Day]],2)</f>
        <v>20</v>
      </c>
      <c r="P1257" s="25">
        <f>IFERROR(DATE(YEAR(Veg_Table[[#This Row],[EVM_LAST_EDITED2]]),MONTH(Veg_Table[[#This Row],[EVM_LAST_EDITED2]]),DAY(Veg_Table[[#This Row],[EVM_LAST_EDITED2]])),DATE(2019,1,1))</f>
        <v>43964</v>
      </c>
      <c r="Q1257" s="3">
        <f>VALUE(SUBSTITUTE(Veg_Table[[#This Row],[EVM_LAST_EDITED]],",",""))</f>
        <v>43964.6836075463</v>
      </c>
      <c r="R1257" s="1" t="str">
        <f>_xlfn.IFNA(IF(Veg_Table[[#This Row],[EVM_LAST_EDITOR]]="","zBlank EVM Last Editor",VLOOKUP(Veg_Table[[#This Row],[EVM_LAST_EDITOR]],Roster_Table[#All],4,FALSE)),"zAWRR Not in Roster")</f>
        <v>AEA</v>
      </c>
      <c r="S1257" s="1" t="str">
        <f>_xlfn.IFNA(IF(Veg_Table[[#This Row],[EVM_LAST_EDITOR]]="","zBlank EVM Last Editor",VLOOKUP(Veg_Table[[#This Row],[EVM_LAST_EDITOR]],Roster_Table[#All],16,FALSE)),"zCompany_AWRR not in Roster")</f>
        <v>Not in Sierra Roster</v>
      </c>
      <c r="T1257" s="2">
        <f>IFERROR(DATE(YEAR(Veg_Table[[#This Row],[Created2]]),MONTH(Veg_Table[[#This Row],[Created2]]),DAY(Veg_Table[[#This Row],[Created2]])),DATE(2019,1,1))</f>
        <v>43923</v>
      </c>
      <c r="U1257" s="3">
        <f>VALUE(SUBSTITUTE(Veg_Table[[#This Row],[Created]],",",""))</f>
        <v>43923.626736111102</v>
      </c>
      <c r="V1257" s="3" t="str">
        <f ca="1">IFERROR(_xlfn.IFNA(CELL("contents",INDIRECT(_xlfn.CONCAT("Veg_Table_Production_Data!",ADDRESS(MATCH(_xlfn.MAXIFS(#REF!,#REF!,"="&amp;Veg_Table[[#This Row],[AUTO_ID]],#REF!,"&lt;"&amp;Veg_Table[[#This Row],[EVM_LAST_EDITED_Day]]),#REF!,0),COLUMN(#REF!),4,1,)))),""),"")</f>
        <v/>
      </c>
      <c r="W1257" s="3" t="str">
        <f ca="1">IF(Veg_Table[[#This Row],[Previous_Prescription]]="","No",IF(Veg_Table[[#This Row],[Previous_Prescription]]=Veg_Table[[#This Row],[PRESCRIP]],"No","Yes"))</f>
        <v>No</v>
      </c>
      <c r="X1257" s="3" t="str">
        <f>IF(Veg_Table[[#This Row],[EVM_LAST_EDITED_Day]]=Veg_Table[[#This Row],[Created_Day]],"New","Old")</f>
        <v>Old</v>
      </c>
      <c r="Y1257" s="1">
        <f>IFERROR(IF(FIND("delete",LOWER(Veg_Table[[#This Row],[PI_COMMENTS]]))&gt;=1,1,0),0)</f>
        <v>0</v>
      </c>
      <c r="Z1257" s="1" t="str">
        <f>_xlfn.IFNA(IF(Veg_Table[[#This Row],[EVM_LAST_EDITOR]]="","Yes",VLOOKUP(Veg_Table[[#This Row],[EVM_LAST_EDITOR]],Roster_Table[#All],15,FALSE)),"Yes")</f>
        <v>No</v>
      </c>
      <c r="AA125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57" s="1" t="str">
        <f>_xlfn.IFNA(VLOOKUP(Veg_Table[[#This Row],[EVM_LAST_EDITOR]],Roster_Table[#All],3,FALSE),"zAWRR Not in Roster")</f>
        <v>Drew</v>
      </c>
      <c r="AC1257" s="1" t="str">
        <f>_xlfn.IFNA(VLOOKUP(Veg_Table[[#This Row],[EVM_LAST_EDITOR]],Roster_Table[#All],2,FALSE),"zAWRR Not in Roster")</f>
        <v>Berlfein</v>
      </c>
      <c r="AD1257" s="1" t="str">
        <f>IF(_xlfn.CONCAT(Veg_Table[[#This Row],[First_Name]]," ",Veg_Table[[#This Row],[Last_Name]])="zAWRR Not in Roster zAWRR Not in Roster","zAWRR Not in Roster",_xlfn.CONCAT(Veg_Table[[#This Row],[First_Name]]," ",Veg_Table[[#This Row],[Last_Name]]))</f>
        <v>Drew Berlfein</v>
      </c>
      <c r="AE1257">
        <v>2972783</v>
      </c>
      <c r="AF1257" t="s">
        <v>2227</v>
      </c>
      <c r="AG1257" t="s">
        <v>93</v>
      </c>
      <c r="AH1257" t="s">
        <v>2208</v>
      </c>
      <c r="AI1257" t="s">
        <v>1907</v>
      </c>
      <c r="AJ1257" t="s">
        <v>820</v>
      </c>
      <c r="AL1257" t="s">
        <v>22</v>
      </c>
      <c r="AM1257" t="s">
        <v>23</v>
      </c>
      <c r="AN1257" t="s">
        <v>25</v>
      </c>
      <c r="AO1257" t="s">
        <v>25</v>
      </c>
      <c r="AP1257">
        <v>93</v>
      </c>
      <c r="AQ1257">
        <v>70</v>
      </c>
      <c r="AR1257" t="s">
        <v>511</v>
      </c>
      <c r="AS1257" t="s">
        <v>990</v>
      </c>
      <c r="AT1257" t="s">
        <v>515</v>
      </c>
      <c r="AV1257" t="s">
        <v>512</v>
      </c>
      <c r="AW1257" t="s">
        <v>3351</v>
      </c>
      <c r="AX1257" t="s">
        <v>534</v>
      </c>
      <c r="AZ1257">
        <v>5585883</v>
      </c>
      <c r="BA1257" t="s">
        <v>57</v>
      </c>
      <c r="BB1257" s="4">
        <v>43964.665680057871</v>
      </c>
      <c r="BC1257" t="s">
        <v>4003</v>
      </c>
      <c r="BD1257" t="s">
        <v>29</v>
      </c>
      <c r="BE1257" t="s">
        <v>25</v>
      </c>
      <c r="BF1257" t="s">
        <v>513</v>
      </c>
      <c r="BG1257" t="s">
        <v>534</v>
      </c>
      <c r="BI1257" s="3">
        <v>43964.683555601849</v>
      </c>
      <c r="BJ1257" t="s">
        <v>463</v>
      </c>
      <c r="BK1257" s="30" t="s">
        <v>533</v>
      </c>
      <c r="BL1257" s="3">
        <v>43964.6836075463</v>
      </c>
      <c r="BM1257" t="s">
        <v>31</v>
      </c>
      <c r="BN1257" t="s">
        <v>32</v>
      </c>
      <c r="BP1257" t="s">
        <v>2209</v>
      </c>
      <c r="BQ1257" t="s">
        <v>1025</v>
      </c>
      <c r="BR1257" t="s">
        <v>28</v>
      </c>
      <c r="BS1257" t="s">
        <v>28</v>
      </c>
      <c r="BT1257" t="s">
        <v>140</v>
      </c>
      <c r="BU1257" s="3">
        <v>43923.626736111109</v>
      </c>
      <c r="BV1257" t="s">
        <v>803</v>
      </c>
      <c r="BW1257" s="3">
        <v>43964.731450671294</v>
      </c>
      <c r="BX1257" t="s">
        <v>2228</v>
      </c>
      <c r="CG1257"/>
      <c r="CH1257"/>
      <c r="CI1257"/>
      <c r="CY1257"/>
      <c r="DA1257"/>
      <c r="DF1257"/>
    </row>
    <row r="1258" spans="1:110" x14ac:dyDescent="0.25">
      <c r="A1258" s="1">
        <f>IF(Veg_Table[[#This Row],[VP_STATUS]]="Hold",0,IF(OR(AND(Veg_Table[[#This Row],[PRESCRIP]]="NW_No Work",Veg_Table[[#This Row],[VP_STATUS]]&lt;&gt;"No Work Required Under EVM"),AND(Veg_Table[[#This Row],[VP_STATUS]]="No Work Required Under EVM",Veg_Table[[#This Row],[PRESCRIP]]&lt;&gt;"NW_No Work")),1,0))</f>
        <v>0</v>
      </c>
      <c r="B1258" s="1">
        <f>IF(Veg_Table[[#This Row],[SPECIES]]="",1,0)</f>
        <v>0</v>
      </c>
      <c r="C1258" s="1">
        <f>IF(Veg_Table[[#This Row],[DIAMETER]]="",1,0)</f>
        <v>0</v>
      </c>
      <c r="D1258" s="1">
        <f>IF(Veg_Table[[#This Row],[HEIGHT]]="",1,0)</f>
        <v>0</v>
      </c>
      <c r="E125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58" s="1">
        <f>IF(AND(Veg_Table[[#This Row],[TAT_RESULT]]="ABATE",Veg_Table[[#This Row],[PRESCRIP]]="NW_No Work"),1,0)</f>
        <v>0</v>
      </c>
      <c r="G1258" s="1">
        <f>IF(OR(Veg_Table[[#This Row],[Prescription R-Scale]]="NA",Veg_Table[[#This Row],[Diameter R-Scale]]="NA"),0,IF(Veg_Table[[#This Row],[Diameter R-Scale]]&lt;&gt;Veg_Table[[#This Row],[Prescription R-Scale]],1,0))</f>
        <v>0</v>
      </c>
      <c r="H1258" s="1">
        <f>IF(OR(AND(Veg_Table[[#This Row],[PRESCRIP]]="BC_Br Rmv", Veg_Table[[#This Row],[WOOD_MAN]]&lt;&gt;"Not Needed"),AND(Veg_Table[[#This Row],[PRESCRIP]]="BCS_Br Rmv+Trt", Veg_Table[[#This Row],[WOOD_MAN]]&lt;&gt;"Not Needed")),1,0)</f>
        <v>0</v>
      </c>
      <c r="I1258" s="1">
        <f ca="1">IF(AND(Veg_Table[[#This Row],[Prescription_Changed]]="Yes",Veg_Table[[#This Row],[TAT_RESULT]]=""),1,0)</f>
        <v>0</v>
      </c>
      <c r="J1258" s="1">
        <f ca="1">SUM(Veg_Table[[#This Row],[Prescription and Status do not match]:[Prescription_Edited_And_TAT_Is_Blank]])</f>
        <v>0</v>
      </c>
      <c r="K1258" s="1">
        <f ca="1">IF(Veg_Table[[#This Row],[Sum of Errors]]&gt;0,1,0)</f>
        <v>0</v>
      </c>
      <c r="L1258" s="1">
        <f>1</f>
        <v>1</v>
      </c>
      <c r="M125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258" s="1">
        <f>IF(OR(MID(Veg_Table[[#This Row],[PRESCRIP]],2,1)="1",MID(Veg_Table[[#This Row],[PRESCRIP]],2,1)="2",MID(Veg_Table[[#This Row],[PRESCRIP]],2,1)="3",MID(Veg_Table[[#This Row],[PRESCRIP]],2,1)="4"),_xlfn.NUMBERVALUE(MID(Veg_Table[[#This Row],[PRESCRIP]],2,1)),"NA")</f>
        <v>2</v>
      </c>
      <c r="O1258" s="1">
        <f>WEEKNUM(Veg_Table[[#This Row],[EVM_LAST_EDITED_Day]],2)</f>
        <v>20</v>
      </c>
      <c r="P1258" s="25">
        <f>IFERROR(DATE(YEAR(Veg_Table[[#This Row],[EVM_LAST_EDITED2]]),MONTH(Veg_Table[[#This Row],[EVM_LAST_EDITED2]]),DAY(Veg_Table[[#This Row],[EVM_LAST_EDITED2]])),DATE(2019,1,1))</f>
        <v>43964</v>
      </c>
      <c r="Q1258" s="3">
        <f>VALUE(SUBSTITUTE(Veg_Table[[#This Row],[EVM_LAST_EDITED]],",",""))</f>
        <v>43964.683805289402</v>
      </c>
      <c r="R1258" s="1" t="str">
        <f>_xlfn.IFNA(IF(Veg_Table[[#This Row],[EVM_LAST_EDITOR]]="","zBlank EVM Last Editor",VLOOKUP(Veg_Table[[#This Row],[EVM_LAST_EDITOR]],Roster_Table[#All],4,FALSE)),"zAWRR Not in Roster")</f>
        <v>AEA</v>
      </c>
      <c r="S1258" s="1" t="str">
        <f>_xlfn.IFNA(IF(Veg_Table[[#This Row],[EVM_LAST_EDITOR]]="","zBlank EVM Last Editor",VLOOKUP(Veg_Table[[#This Row],[EVM_LAST_EDITOR]],Roster_Table[#All],16,FALSE)),"zCompany_AWRR not in Roster")</f>
        <v>Not in Sierra Roster</v>
      </c>
      <c r="T1258" s="2">
        <f>IFERROR(DATE(YEAR(Veg_Table[[#This Row],[Created2]]),MONTH(Veg_Table[[#This Row],[Created2]]),DAY(Veg_Table[[#This Row],[Created2]])),DATE(2019,1,1))</f>
        <v>43923</v>
      </c>
      <c r="U1258" s="3">
        <f>VALUE(SUBSTITUTE(Veg_Table[[#This Row],[Created]],",",""))</f>
        <v>43923.6347453704</v>
      </c>
      <c r="V1258" s="3" t="str">
        <f ca="1">IFERROR(_xlfn.IFNA(CELL("contents",INDIRECT(_xlfn.CONCAT("Veg_Table_Production_Data!",ADDRESS(MATCH(_xlfn.MAXIFS(#REF!,#REF!,"="&amp;Veg_Table[[#This Row],[AUTO_ID]],#REF!,"&lt;"&amp;Veg_Table[[#This Row],[EVM_LAST_EDITED_Day]]),#REF!,0),COLUMN(#REF!),4,1,)))),""),"")</f>
        <v/>
      </c>
      <c r="W1258" s="3" t="str">
        <f ca="1">IF(Veg_Table[[#This Row],[Previous_Prescription]]="","No",IF(Veg_Table[[#This Row],[Previous_Prescription]]=Veg_Table[[#This Row],[PRESCRIP]],"No","Yes"))</f>
        <v>No</v>
      </c>
      <c r="X1258" s="3" t="str">
        <f>IF(Veg_Table[[#This Row],[EVM_LAST_EDITED_Day]]=Veg_Table[[#This Row],[Created_Day]],"New","Old")</f>
        <v>Old</v>
      </c>
      <c r="Y1258" s="1">
        <f>IFERROR(IF(FIND("delete",LOWER(Veg_Table[[#This Row],[PI_COMMENTS]]))&gt;=1,1,0),0)</f>
        <v>0</v>
      </c>
      <c r="Z1258" s="1" t="str">
        <f>_xlfn.IFNA(IF(Veg_Table[[#This Row],[EVM_LAST_EDITOR]]="","Yes",VLOOKUP(Veg_Table[[#This Row],[EVM_LAST_EDITOR]],Roster_Table[#All],15,FALSE)),"Yes")</f>
        <v>No</v>
      </c>
      <c r="AA125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58" s="1" t="str">
        <f>_xlfn.IFNA(VLOOKUP(Veg_Table[[#This Row],[EVM_LAST_EDITOR]],Roster_Table[#All],3,FALSE),"zAWRR Not in Roster")</f>
        <v>Drew</v>
      </c>
      <c r="AC1258" s="1" t="str">
        <f>_xlfn.IFNA(VLOOKUP(Veg_Table[[#This Row],[EVM_LAST_EDITOR]],Roster_Table[#All],2,FALSE),"zAWRR Not in Roster")</f>
        <v>Berlfein</v>
      </c>
      <c r="AD1258" s="1" t="str">
        <f>IF(_xlfn.CONCAT(Veg_Table[[#This Row],[First_Name]]," ",Veg_Table[[#This Row],[Last_Name]])="zAWRR Not in Roster zAWRR Not in Roster","zAWRR Not in Roster",_xlfn.CONCAT(Veg_Table[[#This Row],[First_Name]]," ",Veg_Table[[#This Row],[Last_Name]]))</f>
        <v>Drew Berlfein</v>
      </c>
      <c r="AE1258">
        <v>2972787</v>
      </c>
      <c r="AF1258" t="s">
        <v>2231</v>
      </c>
      <c r="AG1258" t="s">
        <v>93</v>
      </c>
      <c r="AH1258" t="s">
        <v>2208</v>
      </c>
      <c r="AI1258" t="s">
        <v>1907</v>
      </c>
      <c r="AJ1258" t="s">
        <v>820</v>
      </c>
      <c r="AL1258" t="s">
        <v>22</v>
      </c>
      <c r="AM1258" t="s">
        <v>40</v>
      </c>
      <c r="AN1258" t="s">
        <v>25</v>
      </c>
      <c r="AO1258" t="s">
        <v>43</v>
      </c>
      <c r="AP1258">
        <v>21</v>
      </c>
      <c r="AQ1258">
        <v>60</v>
      </c>
      <c r="AR1258" t="s">
        <v>514</v>
      </c>
      <c r="AS1258" t="s">
        <v>41</v>
      </c>
      <c r="AT1258" t="s">
        <v>515</v>
      </c>
      <c r="AV1258" t="s">
        <v>512</v>
      </c>
      <c r="AW1258" t="s">
        <v>2232</v>
      </c>
      <c r="AX1258" t="s">
        <v>534</v>
      </c>
      <c r="AZ1258">
        <v>5585883</v>
      </c>
      <c r="BA1258" t="s">
        <v>41</v>
      </c>
      <c r="BB1258" s="4">
        <v>43964.667197291667</v>
      </c>
      <c r="BC1258" t="s">
        <v>4003</v>
      </c>
      <c r="BD1258" t="s">
        <v>29</v>
      </c>
      <c r="BE1258" t="s">
        <v>25</v>
      </c>
      <c r="BF1258" t="s">
        <v>513</v>
      </c>
      <c r="BG1258" t="s">
        <v>534</v>
      </c>
      <c r="BI1258" s="3">
        <v>43964.683749849537</v>
      </c>
      <c r="BJ1258" t="s">
        <v>463</v>
      </c>
      <c r="BK1258" s="30" t="s">
        <v>533</v>
      </c>
      <c r="BL1258" s="3">
        <v>43964.683805289351</v>
      </c>
      <c r="BM1258" t="s">
        <v>31</v>
      </c>
      <c r="BN1258" t="s">
        <v>32</v>
      </c>
      <c r="BP1258" t="s">
        <v>2209</v>
      </c>
      <c r="BQ1258" t="s">
        <v>1025</v>
      </c>
      <c r="BR1258" t="s">
        <v>28</v>
      </c>
      <c r="BS1258" t="s">
        <v>28</v>
      </c>
      <c r="BT1258" t="s">
        <v>140</v>
      </c>
      <c r="BU1258" s="3">
        <v>43923.634745370371</v>
      </c>
      <c r="BV1258" t="s">
        <v>803</v>
      </c>
      <c r="BW1258" s="3">
        <v>43964.731450671294</v>
      </c>
      <c r="BX1258" t="s">
        <v>2233</v>
      </c>
      <c r="CG1258"/>
      <c r="CH1258"/>
      <c r="CI1258"/>
      <c r="CY1258"/>
      <c r="DA1258"/>
      <c r="DF1258"/>
    </row>
    <row r="1259" spans="1:110" x14ac:dyDescent="0.25">
      <c r="A1259" s="1">
        <f>IF(Veg_Table[[#This Row],[VP_STATUS]]="Hold",0,IF(OR(AND(Veg_Table[[#This Row],[PRESCRIP]]="NW_No Work",Veg_Table[[#This Row],[VP_STATUS]]&lt;&gt;"No Work Required Under EVM"),AND(Veg_Table[[#This Row],[VP_STATUS]]="No Work Required Under EVM",Veg_Table[[#This Row],[PRESCRIP]]&lt;&gt;"NW_No Work")),1,0))</f>
        <v>0</v>
      </c>
      <c r="B1259" s="1">
        <f>IF(Veg_Table[[#This Row],[SPECIES]]="",1,0)</f>
        <v>0</v>
      </c>
      <c r="C1259" s="1">
        <f>IF(Veg_Table[[#This Row],[DIAMETER]]="",1,0)</f>
        <v>0</v>
      </c>
      <c r="D1259" s="1">
        <f>IF(Veg_Table[[#This Row],[HEIGHT]]="",1,0)</f>
        <v>0</v>
      </c>
      <c r="E125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59" s="1">
        <f>IF(AND(Veg_Table[[#This Row],[TAT_RESULT]]="ABATE",Veg_Table[[#This Row],[PRESCRIP]]="NW_No Work"),1,0)</f>
        <v>0</v>
      </c>
      <c r="G1259" s="1">
        <f>IF(OR(Veg_Table[[#This Row],[Prescription R-Scale]]="NA",Veg_Table[[#This Row],[Diameter R-Scale]]="NA"),0,IF(Veg_Table[[#This Row],[Diameter R-Scale]]&lt;&gt;Veg_Table[[#This Row],[Prescription R-Scale]],1,0))</f>
        <v>0</v>
      </c>
      <c r="H1259" s="1">
        <f>IF(OR(AND(Veg_Table[[#This Row],[PRESCRIP]]="BC_Br Rmv", Veg_Table[[#This Row],[WOOD_MAN]]&lt;&gt;"Not Needed"),AND(Veg_Table[[#This Row],[PRESCRIP]]="BCS_Br Rmv+Trt", Veg_Table[[#This Row],[WOOD_MAN]]&lt;&gt;"Not Needed")),1,0)</f>
        <v>0</v>
      </c>
      <c r="I1259" s="1">
        <f ca="1">IF(AND(Veg_Table[[#This Row],[Prescription_Changed]]="Yes",Veg_Table[[#This Row],[TAT_RESULT]]=""),1,0)</f>
        <v>0</v>
      </c>
      <c r="J1259" s="1">
        <f ca="1">SUM(Veg_Table[[#This Row],[Prescription and Status do not match]:[Prescription_Edited_And_TAT_Is_Blank]])</f>
        <v>0</v>
      </c>
      <c r="K1259" s="1">
        <f ca="1">IF(Veg_Table[[#This Row],[Sum of Errors]]&gt;0,1,0)</f>
        <v>0</v>
      </c>
      <c r="L1259" s="1">
        <f>1</f>
        <v>1</v>
      </c>
      <c r="M125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1259" s="1">
        <f>IF(OR(MID(Veg_Table[[#This Row],[PRESCRIP]],2,1)="1",MID(Veg_Table[[#This Row],[PRESCRIP]],2,1)="2",MID(Veg_Table[[#This Row],[PRESCRIP]],2,1)="3",MID(Veg_Table[[#This Row],[PRESCRIP]],2,1)="4"),_xlfn.NUMBERVALUE(MID(Veg_Table[[#This Row],[PRESCRIP]],2,1)),"NA")</f>
        <v>4</v>
      </c>
      <c r="O1259" s="1">
        <f>WEEKNUM(Veg_Table[[#This Row],[EVM_LAST_EDITED_Day]],2)</f>
        <v>20</v>
      </c>
      <c r="P1259" s="25">
        <f>IFERROR(DATE(YEAR(Veg_Table[[#This Row],[EVM_LAST_EDITED2]]),MONTH(Veg_Table[[#This Row],[EVM_LAST_EDITED2]]),DAY(Veg_Table[[#This Row],[EVM_LAST_EDITED2]])),DATE(2019,1,1))</f>
        <v>43964</v>
      </c>
      <c r="Q1259" s="3">
        <f>VALUE(SUBSTITUTE(Veg_Table[[#This Row],[EVM_LAST_EDITED]],",",""))</f>
        <v>43964.684008055599</v>
      </c>
      <c r="R1259" s="1" t="str">
        <f>_xlfn.IFNA(IF(Veg_Table[[#This Row],[EVM_LAST_EDITOR]]="","zBlank EVM Last Editor",VLOOKUP(Veg_Table[[#This Row],[EVM_LAST_EDITOR]],Roster_Table[#All],4,FALSE)),"zAWRR Not in Roster")</f>
        <v>AEA</v>
      </c>
      <c r="S1259" s="1" t="str">
        <f>_xlfn.IFNA(IF(Veg_Table[[#This Row],[EVM_LAST_EDITOR]]="","zBlank EVM Last Editor",VLOOKUP(Veg_Table[[#This Row],[EVM_LAST_EDITOR]],Roster_Table[#All],16,FALSE)),"zCompany_AWRR not in Roster")</f>
        <v>Not in Sierra Roster</v>
      </c>
      <c r="T1259" s="2">
        <f>IFERROR(DATE(YEAR(Veg_Table[[#This Row],[Created2]]),MONTH(Veg_Table[[#This Row],[Created2]]),DAY(Veg_Table[[#This Row],[Created2]])),DATE(2019,1,1))</f>
        <v>43923</v>
      </c>
      <c r="U1259" s="3">
        <f>VALUE(SUBSTITUTE(Veg_Table[[#This Row],[Created]],",",""))</f>
        <v>43923.6505092593</v>
      </c>
      <c r="V1259" s="3" t="str">
        <f ca="1">IFERROR(_xlfn.IFNA(CELL("contents",INDIRECT(_xlfn.CONCAT("Veg_Table_Production_Data!",ADDRESS(MATCH(_xlfn.MAXIFS(#REF!,#REF!,"="&amp;Veg_Table[[#This Row],[AUTO_ID]],#REF!,"&lt;"&amp;Veg_Table[[#This Row],[EVM_LAST_EDITED_Day]]),#REF!,0),COLUMN(#REF!),4,1,)))),""),"")</f>
        <v/>
      </c>
      <c r="W1259" s="3" t="str">
        <f ca="1">IF(Veg_Table[[#This Row],[Previous_Prescription]]="","No",IF(Veg_Table[[#This Row],[Previous_Prescription]]=Veg_Table[[#This Row],[PRESCRIP]],"No","Yes"))</f>
        <v>No</v>
      </c>
      <c r="X1259" s="3" t="str">
        <f>IF(Veg_Table[[#This Row],[EVM_LAST_EDITED_Day]]=Veg_Table[[#This Row],[Created_Day]],"New","Old")</f>
        <v>Old</v>
      </c>
      <c r="Y1259" s="1">
        <f>IFERROR(IF(FIND("delete",LOWER(Veg_Table[[#This Row],[PI_COMMENTS]]))&gt;=1,1,0),0)</f>
        <v>0</v>
      </c>
      <c r="Z1259" s="1" t="str">
        <f>_xlfn.IFNA(IF(Veg_Table[[#This Row],[EVM_LAST_EDITOR]]="","Yes",VLOOKUP(Veg_Table[[#This Row],[EVM_LAST_EDITOR]],Roster_Table[#All],15,FALSE)),"Yes")</f>
        <v>No</v>
      </c>
      <c r="AA125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59" s="1" t="str">
        <f>_xlfn.IFNA(VLOOKUP(Veg_Table[[#This Row],[EVM_LAST_EDITOR]],Roster_Table[#All],3,FALSE),"zAWRR Not in Roster")</f>
        <v>Drew</v>
      </c>
      <c r="AC1259" s="1" t="str">
        <f>_xlfn.IFNA(VLOOKUP(Veg_Table[[#This Row],[EVM_LAST_EDITOR]],Roster_Table[#All],2,FALSE),"zAWRR Not in Roster")</f>
        <v>Berlfein</v>
      </c>
      <c r="AD1259" s="1" t="str">
        <f>IF(_xlfn.CONCAT(Veg_Table[[#This Row],[First_Name]]," ",Veg_Table[[#This Row],[Last_Name]])="zAWRR Not in Roster zAWRR Not in Roster","zAWRR Not in Roster",_xlfn.CONCAT(Veg_Table[[#This Row],[First_Name]]," ",Veg_Table[[#This Row],[Last_Name]]))</f>
        <v>Drew Berlfein</v>
      </c>
      <c r="AE1259">
        <v>2975200</v>
      </c>
      <c r="AF1259" t="s">
        <v>3347</v>
      </c>
      <c r="AG1259" t="s">
        <v>93</v>
      </c>
      <c r="AH1259" t="s">
        <v>2208</v>
      </c>
      <c r="AI1259" t="s">
        <v>3348</v>
      </c>
      <c r="AJ1259" t="s">
        <v>820</v>
      </c>
      <c r="AL1259" t="s">
        <v>22</v>
      </c>
      <c r="AM1259" t="s">
        <v>40</v>
      </c>
      <c r="AN1259" t="s">
        <v>25</v>
      </c>
      <c r="AO1259" t="s">
        <v>25</v>
      </c>
      <c r="AP1259">
        <v>36</v>
      </c>
      <c r="AQ1259">
        <v>70</v>
      </c>
      <c r="AR1259" t="s">
        <v>514</v>
      </c>
      <c r="AS1259" t="s">
        <v>905</v>
      </c>
      <c r="AT1259" t="s">
        <v>515</v>
      </c>
      <c r="AV1259" t="s">
        <v>512</v>
      </c>
      <c r="AW1259" t="s">
        <v>3349</v>
      </c>
      <c r="AX1259" t="s">
        <v>534</v>
      </c>
      <c r="AZ1259">
        <v>5585883</v>
      </c>
      <c r="BA1259" t="s">
        <v>905</v>
      </c>
      <c r="BB1259" s="4">
        <v>43964.668525370369</v>
      </c>
      <c r="BC1259" t="s">
        <v>4003</v>
      </c>
      <c r="BD1259" t="s">
        <v>29</v>
      </c>
      <c r="BE1259" t="s">
        <v>25</v>
      </c>
      <c r="BF1259" t="s">
        <v>513</v>
      </c>
      <c r="BG1259" t="s">
        <v>534</v>
      </c>
      <c r="BI1259" s="3">
        <v>43964.683977418979</v>
      </c>
      <c r="BJ1259" t="s">
        <v>463</v>
      </c>
      <c r="BK1259" s="30" t="s">
        <v>533</v>
      </c>
      <c r="BL1259" s="3">
        <v>43964.684008055556</v>
      </c>
      <c r="BM1259" t="s">
        <v>31</v>
      </c>
      <c r="BN1259" t="s">
        <v>32</v>
      </c>
      <c r="BP1259" t="s">
        <v>2209</v>
      </c>
      <c r="BQ1259" t="s">
        <v>1025</v>
      </c>
      <c r="BR1259" t="s">
        <v>28</v>
      </c>
      <c r="BS1259" t="s">
        <v>28</v>
      </c>
      <c r="BT1259" t="s">
        <v>140</v>
      </c>
      <c r="BU1259" s="3">
        <v>43923.650509259256</v>
      </c>
      <c r="BV1259" t="s">
        <v>803</v>
      </c>
      <c r="BW1259" s="3">
        <v>43964.731450671294</v>
      </c>
      <c r="BX1259" t="s">
        <v>3350</v>
      </c>
      <c r="CG1259"/>
      <c r="CH1259"/>
      <c r="CI1259"/>
      <c r="CY1259"/>
      <c r="DA1259"/>
      <c r="DF1259"/>
    </row>
    <row r="1260" spans="1:110" x14ac:dyDescent="0.25">
      <c r="A1260" s="1">
        <f>IF(Veg_Table[[#This Row],[VP_STATUS]]="Hold",0,IF(OR(AND(Veg_Table[[#This Row],[PRESCRIP]]="NW_No Work",Veg_Table[[#This Row],[VP_STATUS]]&lt;&gt;"No Work Required Under EVM"),AND(Veg_Table[[#This Row],[VP_STATUS]]="No Work Required Under EVM",Veg_Table[[#This Row],[PRESCRIP]]&lt;&gt;"NW_No Work")),1,0))</f>
        <v>0</v>
      </c>
      <c r="B1260" s="1">
        <f>IF(Veg_Table[[#This Row],[SPECIES]]="",1,0)</f>
        <v>0</v>
      </c>
      <c r="C1260" s="1">
        <f>IF(Veg_Table[[#This Row],[DIAMETER]]="",1,0)</f>
        <v>0</v>
      </c>
      <c r="D1260" s="1">
        <f>IF(Veg_Table[[#This Row],[HEIGHT]]="",1,0)</f>
        <v>0</v>
      </c>
      <c r="E126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60" s="1">
        <f>IF(AND(Veg_Table[[#This Row],[TAT_RESULT]]="ABATE",Veg_Table[[#This Row],[PRESCRIP]]="NW_No Work"),1,0)</f>
        <v>0</v>
      </c>
      <c r="G1260" s="1">
        <f>IF(OR(Veg_Table[[#This Row],[Prescription R-Scale]]="NA",Veg_Table[[#This Row],[Diameter R-Scale]]="NA"),0,IF(Veg_Table[[#This Row],[Diameter R-Scale]]&lt;&gt;Veg_Table[[#This Row],[Prescription R-Scale]],1,0))</f>
        <v>0</v>
      </c>
      <c r="H1260" s="1">
        <f>IF(OR(AND(Veg_Table[[#This Row],[PRESCRIP]]="BC_Br Rmv", Veg_Table[[#This Row],[WOOD_MAN]]&lt;&gt;"Not Needed"),AND(Veg_Table[[#This Row],[PRESCRIP]]="BCS_Br Rmv+Trt", Veg_Table[[#This Row],[WOOD_MAN]]&lt;&gt;"Not Needed")),1,0)</f>
        <v>0</v>
      </c>
      <c r="I1260" s="1">
        <f ca="1">IF(AND(Veg_Table[[#This Row],[Prescription_Changed]]="Yes",Veg_Table[[#This Row],[TAT_RESULT]]=""),1,0)</f>
        <v>0</v>
      </c>
      <c r="J1260" s="1">
        <f ca="1">SUM(Veg_Table[[#This Row],[Prescription and Status do not match]:[Prescription_Edited_And_TAT_Is_Blank]])</f>
        <v>0</v>
      </c>
      <c r="K1260" s="1">
        <f ca="1">IF(Veg_Table[[#This Row],[Sum of Errors]]&gt;0,1,0)</f>
        <v>0</v>
      </c>
      <c r="L1260" s="1">
        <f>1</f>
        <v>1</v>
      </c>
      <c r="M126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260" s="1">
        <f>IF(OR(MID(Veg_Table[[#This Row],[PRESCRIP]],2,1)="1",MID(Veg_Table[[#This Row],[PRESCRIP]],2,1)="2",MID(Veg_Table[[#This Row],[PRESCRIP]],2,1)="3",MID(Veg_Table[[#This Row],[PRESCRIP]],2,1)="4"),_xlfn.NUMBERVALUE(MID(Veg_Table[[#This Row],[PRESCRIP]],2,1)),"NA")</f>
        <v>2</v>
      </c>
      <c r="O1260" s="1">
        <f>WEEKNUM(Veg_Table[[#This Row],[EVM_LAST_EDITED_Day]],2)</f>
        <v>20</v>
      </c>
      <c r="P1260" s="25">
        <f>IFERROR(DATE(YEAR(Veg_Table[[#This Row],[EVM_LAST_EDITED2]]),MONTH(Veg_Table[[#This Row],[EVM_LAST_EDITED2]]),DAY(Veg_Table[[#This Row],[EVM_LAST_EDITED2]])),DATE(2019,1,1))</f>
        <v>43964</v>
      </c>
      <c r="Q1260" s="3">
        <f>VALUE(SUBSTITUTE(Veg_Table[[#This Row],[EVM_LAST_EDITED]],",",""))</f>
        <v>43964.6860891088</v>
      </c>
      <c r="R1260" s="1" t="str">
        <f>_xlfn.IFNA(IF(Veg_Table[[#This Row],[EVM_LAST_EDITOR]]="","zBlank EVM Last Editor",VLOOKUP(Veg_Table[[#This Row],[EVM_LAST_EDITOR]],Roster_Table[#All],4,FALSE)),"zAWRR Not in Roster")</f>
        <v>zAWRR Not in Roster</v>
      </c>
      <c r="S1260" s="1" t="str">
        <f>_xlfn.IFNA(IF(Veg_Table[[#This Row],[EVM_LAST_EDITOR]]="","zBlank EVM Last Editor",VLOOKUP(Veg_Table[[#This Row],[EVM_LAST_EDITOR]],Roster_Table[#All],16,FALSE)),"zCompany_AWRR not in Roster")</f>
        <v>zCompany_AWRR not in Roster</v>
      </c>
      <c r="T1260" s="2">
        <f>IFERROR(DATE(YEAR(Veg_Table[[#This Row],[Created2]]),MONTH(Veg_Table[[#This Row],[Created2]]),DAY(Veg_Table[[#This Row],[Created2]])),DATE(2019,1,1))</f>
        <v>43920</v>
      </c>
      <c r="U1260" s="3">
        <f>VALUE(SUBSTITUTE(Veg_Table[[#This Row],[Created]],",",""))</f>
        <v>43920.417287199103</v>
      </c>
      <c r="V1260" s="3" t="str">
        <f ca="1">IFERROR(_xlfn.IFNA(CELL("contents",INDIRECT(_xlfn.CONCAT("Veg_Table_Production_Data!",ADDRESS(MATCH(_xlfn.MAXIFS(#REF!,#REF!,"="&amp;Veg_Table[[#This Row],[AUTO_ID]],#REF!,"&lt;"&amp;Veg_Table[[#This Row],[EVM_LAST_EDITED_Day]]),#REF!,0),COLUMN(#REF!),4,1,)))),""),"")</f>
        <v/>
      </c>
      <c r="W1260" s="3" t="str">
        <f ca="1">IF(Veg_Table[[#This Row],[Previous_Prescription]]="","No",IF(Veg_Table[[#This Row],[Previous_Prescription]]=Veg_Table[[#This Row],[PRESCRIP]],"No","Yes"))</f>
        <v>No</v>
      </c>
      <c r="X1260" s="3" t="str">
        <f>IF(Veg_Table[[#This Row],[EVM_LAST_EDITED_Day]]=Veg_Table[[#This Row],[Created_Day]],"New","Old")</f>
        <v>Old</v>
      </c>
      <c r="Y1260" s="1">
        <f>IFERROR(IF(FIND("delete",LOWER(Veg_Table[[#This Row],[PI_COMMENTS]]))&gt;=1,1,0),0)</f>
        <v>0</v>
      </c>
      <c r="Z1260" s="1" t="str">
        <f>_xlfn.IFNA(IF(Veg_Table[[#This Row],[EVM_LAST_EDITOR]]="","Yes",VLOOKUP(Veg_Table[[#This Row],[EVM_LAST_EDITOR]],Roster_Table[#All],15,FALSE)),"Yes")</f>
        <v>Yes</v>
      </c>
      <c r="AA126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60" s="1" t="str">
        <f>_xlfn.IFNA(VLOOKUP(Veg_Table[[#This Row],[EVM_LAST_EDITOR]],Roster_Table[#All],3,FALSE),"zAWRR Not in Roster")</f>
        <v>zAWRR Not in Roster</v>
      </c>
      <c r="AC1260" s="1" t="str">
        <f>_xlfn.IFNA(VLOOKUP(Veg_Table[[#This Row],[EVM_LAST_EDITOR]],Roster_Table[#All],2,FALSE),"zAWRR Not in Roster")</f>
        <v>zAWRR Not in Roster</v>
      </c>
      <c r="AD1260" s="1" t="str">
        <f>IF(_xlfn.CONCAT(Veg_Table[[#This Row],[First_Name]]," ",Veg_Table[[#This Row],[Last_Name]])="zAWRR Not in Roster zAWRR Not in Roster","zAWRR Not in Roster",_xlfn.CONCAT(Veg_Table[[#This Row],[First_Name]]," ",Veg_Table[[#This Row],[Last_Name]]))</f>
        <v>zAWRR Not in Roster</v>
      </c>
      <c r="AE1260">
        <v>2957097</v>
      </c>
      <c r="AF1260" t="s">
        <v>1878</v>
      </c>
      <c r="AG1260" t="s">
        <v>30</v>
      </c>
      <c r="AH1260" t="s">
        <v>1879</v>
      </c>
      <c r="AI1260" t="s">
        <v>1880</v>
      </c>
      <c r="AJ1260" t="s">
        <v>820</v>
      </c>
      <c r="AL1260" t="s">
        <v>371</v>
      </c>
      <c r="AM1260" t="s">
        <v>40</v>
      </c>
      <c r="AN1260" t="s">
        <v>25</v>
      </c>
      <c r="AO1260" t="s">
        <v>43</v>
      </c>
      <c r="AP1260">
        <v>17</v>
      </c>
      <c r="AQ1260">
        <v>53</v>
      </c>
      <c r="AR1260" t="s">
        <v>514</v>
      </c>
      <c r="AS1260" t="s">
        <v>42</v>
      </c>
      <c r="AT1260" t="s">
        <v>824</v>
      </c>
      <c r="AV1260" t="s">
        <v>512</v>
      </c>
      <c r="AW1260" t="s">
        <v>1881</v>
      </c>
      <c r="AX1260" t="s">
        <v>534</v>
      </c>
      <c r="AZ1260">
        <v>5493502</v>
      </c>
      <c r="BA1260" t="s">
        <v>42</v>
      </c>
      <c r="BB1260" s="4">
        <v>43943.709901296294</v>
      </c>
      <c r="BC1260" t="s">
        <v>860</v>
      </c>
      <c r="BD1260" t="s">
        <v>29</v>
      </c>
      <c r="BE1260" t="s">
        <v>25</v>
      </c>
      <c r="BF1260" t="s">
        <v>513</v>
      </c>
      <c r="BG1260" t="s">
        <v>534</v>
      </c>
      <c r="BI1260" s="3">
        <v>43948.685717592591</v>
      </c>
      <c r="BJ1260" t="s">
        <v>2246</v>
      </c>
      <c r="BK1260" s="30" t="s">
        <v>5008</v>
      </c>
      <c r="BL1260" s="3">
        <v>43964.6860891088</v>
      </c>
      <c r="BM1260" t="s">
        <v>31</v>
      </c>
      <c r="BN1260" t="s">
        <v>32</v>
      </c>
      <c r="BP1260" t="s">
        <v>1882</v>
      </c>
      <c r="BQ1260" t="s">
        <v>826</v>
      </c>
      <c r="BR1260" t="s">
        <v>28</v>
      </c>
      <c r="BS1260" t="s">
        <v>28</v>
      </c>
      <c r="BT1260" t="s">
        <v>400</v>
      </c>
      <c r="BU1260" s="3">
        <v>43920.417287199074</v>
      </c>
      <c r="BV1260" t="s">
        <v>803</v>
      </c>
      <c r="BW1260" s="3">
        <v>43964.731450671294</v>
      </c>
      <c r="BX1260" t="s">
        <v>1883</v>
      </c>
      <c r="CG1260"/>
      <c r="CH1260"/>
      <c r="CI1260"/>
      <c r="CY1260"/>
      <c r="DA1260"/>
      <c r="DF1260"/>
    </row>
    <row r="1261" spans="1:110" x14ac:dyDescent="0.25">
      <c r="A1261" s="1">
        <f>IF(Veg_Table[[#This Row],[VP_STATUS]]="Hold",0,IF(OR(AND(Veg_Table[[#This Row],[PRESCRIP]]="NW_No Work",Veg_Table[[#This Row],[VP_STATUS]]&lt;&gt;"No Work Required Under EVM"),AND(Veg_Table[[#This Row],[VP_STATUS]]="No Work Required Under EVM",Veg_Table[[#This Row],[PRESCRIP]]&lt;&gt;"NW_No Work")),1,0))</f>
        <v>0</v>
      </c>
      <c r="B1261" s="1">
        <f>IF(Veg_Table[[#This Row],[SPECIES]]="",1,0)</f>
        <v>0</v>
      </c>
      <c r="C1261" s="1">
        <f>IF(Veg_Table[[#This Row],[DIAMETER]]="",1,0)</f>
        <v>0</v>
      </c>
      <c r="D1261" s="1">
        <f>IF(Veg_Table[[#This Row],[HEIGHT]]="",1,0)</f>
        <v>0</v>
      </c>
      <c r="E126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61" s="1">
        <f>IF(AND(Veg_Table[[#This Row],[TAT_RESULT]]="ABATE",Veg_Table[[#This Row],[PRESCRIP]]="NW_No Work"),1,0)</f>
        <v>0</v>
      </c>
      <c r="G1261" s="1">
        <f>IF(OR(Veg_Table[[#This Row],[Prescription R-Scale]]="NA",Veg_Table[[#This Row],[Diameter R-Scale]]="NA"),0,IF(Veg_Table[[#This Row],[Diameter R-Scale]]&lt;&gt;Veg_Table[[#This Row],[Prescription R-Scale]],1,0))</f>
        <v>0</v>
      </c>
      <c r="H1261" s="1">
        <f>IF(OR(AND(Veg_Table[[#This Row],[PRESCRIP]]="BC_Br Rmv", Veg_Table[[#This Row],[WOOD_MAN]]&lt;&gt;"Not Needed"),AND(Veg_Table[[#This Row],[PRESCRIP]]="BCS_Br Rmv+Trt", Veg_Table[[#This Row],[WOOD_MAN]]&lt;&gt;"Not Needed")),1,0)</f>
        <v>0</v>
      </c>
      <c r="I1261" s="1">
        <f ca="1">IF(AND(Veg_Table[[#This Row],[Prescription_Changed]]="Yes",Veg_Table[[#This Row],[TAT_RESULT]]=""),1,0)</f>
        <v>0</v>
      </c>
      <c r="J1261" s="1">
        <f ca="1">SUM(Veg_Table[[#This Row],[Prescription and Status do not match]:[Prescription_Edited_And_TAT_Is_Blank]])</f>
        <v>0</v>
      </c>
      <c r="K1261" s="1">
        <f ca="1">IF(Veg_Table[[#This Row],[Sum of Errors]]&gt;0,1,0)</f>
        <v>0</v>
      </c>
      <c r="L1261" s="1">
        <f>1</f>
        <v>1</v>
      </c>
      <c r="M126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261" s="1">
        <f>IF(OR(MID(Veg_Table[[#This Row],[PRESCRIP]],2,1)="1",MID(Veg_Table[[#This Row],[PRESCRIP]],2,1)="2",MID(Veg_Table[[#This Row],[PRESCRIP]],2,1)="3",MID(Veg_Table[[#This Row],[PRESCRIP]],2,1)="4"),_xlfn.NUMBERVALUE(MID(Veg_Table[[#This Row],[PRESCRIP]],2,1)),"NA")</f>
        <v>2</v>
      </c>
      <c r="O1261" s="1">
        <f>WEEKNUM(Veg_Table[[#This Row],[EVM_LAST_EDITED_Day]],2)</f>
        <v>20</v>
      </c>
      <c r="P1261" s="25">
        <f>IFERROR(DATE(YEAR(Veg_Table[[#This Row],[EVM_LAST_EDITED2]]),MONTH(Veg_Table[[#This Row],[EVM_LAST_EDITED2]]),DAY(Veg_Table[[#This Row],[EVM_LAST_EDITED2]])),DATE(2019,1,1))</f>
        <v>43964</v>
      </c>
      <c r="Q1261" s="3">
        <f>VALUE(SUBSTITUTE(Veg_Table[[#This Row],[EVM_LAST_EDITED]],",",""))</f>
        <v>43964.686642314802</v>
      </c>
      <c r="R1261" s="1" t="str">
        <f>_xlfn.IFNA(IF(Veg_Table[[#This Row],[EVM_LAST_EDITOR]]="","zBlank EVM Last Editor",VLOOKUP(Veg_Table[[#This Row],[EVM_LAST_EDITOR]],Roster_Table[#All],4,FALSE)),"zAWRR Not in Roster")</f>
        <v>AEA</v>
      </c>
      <c r="S1261" s="1" t="str">
        <f>_xlfn.IFNA(IF(Veg_Table[[#This Row],[EVM_LAST_EDITOR]]="","zBlank EVM Last Editor",VLOOKUP(Veg_Table[[#This Row],[EVM_LAST_EDITOR]],Roster_Table[#All],16,FALSE)),"zCompany_AWRR not in Roster")</f>
        <v>Not in Sierra Roster</v>
      </c>
      <c r="T1261" s="2">
        <f>IFERROR(DATE(YEAR(Veg_Table[[#This Row],[Created2]]),MONTH(Veg_Table[[#This Row],[Created2]]),DAY(Veg_Table[[#This Row],[Created2]])),DATE(2019,1,1))</f>
        <v>43934</v>
      </c>
      <c r="U1261" s="3">
        <f>VALUE(SUBSTITUTE(Veg_Table[[#This Row],[Created]],",",""))</f>
        <v>43934.6557060185</v>
      </c>
      <c r="V1261" s="3" t="str">
        <f ca="1">IFERROR(_xlfn.IFNA(CELL("contents",INDIRECT(_xlfn.CONCAT("Veg_Table_Production_Data!",ADDRESS(MATCH(_xlfn.MAXIFS(#REF!,#REF!,"="&amp;Veg_Table[[#This Row],[AUTO_ID]],#REF!,"&lt;"&amp;Veg_Table[[#This Row],[EVM_LAST_EDITED_Day]]),#REF!,0),COLUMN(#REF!),4,1,)))),""),"")</f>
        <v/>
      </c>
      <c r="W1261" s="3" t="str">
        <f ca="1">IF(Veg_Table[[#This Row],[Previous_Prescription]]="","No",IF(Veg_Table[[#This Row],[Previous_Prescription]]=Veg_Table[[#This Row],[PRESCRIP]],"No","Yes"))</f>
        <v>No</v>
      </c>
      <c r="X1261" s="3" t="str">
        <f>IF(Veg_Table[[#This Row],[EVM_LAST_EDITED_Day]]=Veg_Table[[#This Row],[Created_Day]],"New","Old")</f>
        <v>Old</v>
      </c>
      <c r="Y1261" s="1">
        <f>IFERROR(IF(FIND("delete",LOWER(Veg_Table[[#This Row],[PI_COMMENTS]]))&gt;=1,1,0),0)</f>
        <v>0</v>
      </c>
      <c r="Z1261" s="1" t="str">
        <f>_xlfn.IFNA(IF(Veg_Table[[#This Row],[EVM_LAST_EDITOR]]="","Yes",VLOOKUP(Veg_Table[[#This Row],[EVM_LAST_EDITOR]],Roster_Table[#All],15,FALSE)),"Yes")</f>
        <v>No</v>
      </c>
      <c r="AA126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61" s="1" t="str">
        <f>_xlfn.IFNA(VLOOKUP(Veg_Table[[#This Row],[EVM_LAST_EDITOR]],Roster_Table[#All],3,FALSE),"zAWRR Not in Roster")</f>
        <v>Drew</v>
      </c>
      <c r="AC1261" s="1" t="str">
        <f>_xlfn.IFNA(VLOOKUP(Veg_Table[[#This Row],[EVM_LAST_EDITOR]],Roster_Table[#All],2,FALSE),"zAWRR Not in Roster")</f>
        <v>Berlfein</v>
      </c>
      <c r="AD1261" s="1" t="str">
        <f>IF(_xlfn.CONCAT(Veg_Table[[#This Row],[First_Name]]," ",Veg_Table[[#This Row],[Last_Name]])="zAWRR Not in Roster zAWRR Not in Roster","zAWRR Not in Roster",_xlfn.CONCAT(Veg_Table[[#This Row],[First_Name]]," ",Veg_Table[[#This Row],[Last_Name]]))</f>
        <v>Drew Berlfein</v>
      </c>
      <c r="AE1261">
        <v>3099255</v>
      </c>
      <c r="AF1261" t="s">
        <v>2745</v>
      </c>
      <c r="AG1261" t="s">
        <v>93</v>
      </c>
      <c r="AH1261" t="s">
        <v>2695</v>
      </c>
      <c r="AI1261" t="s">
        <v>2633</v>
      </c>
      <c r="AJ1261" t="s">
        <v>820</v>
      </c>
      <c r="AL1261" t="s">
        <v>22</v>
      </c>
      <c r="AM1261" t="s">
        <v>38</v>
      </c>
      <c r="AN1261" t="s">
        <v>25</v>
      </c>
      <c r="AO1261" t="s">
        <v>43</v>
      </c>
      <c r="AP1261">
        <v>12</v>
      </c>
      <c r="AQ1261">
        <v>70</v>
      </c>
      <c r="AR1261" t="s">
        <v>514</v>
      </c>
      <c r="AS1261" t="s">
        <v>42</v>
      </c>
      <c r="AT1261" t="s">
        <v>515</v>
      </c>
      <c r="AV1261" t="s">
        <v>512</v>
      </c>
      <c r="AW1261" t="s">
        <v>2746</v>
      </c>
      <c r="AX1261" t="s">
        <v>534</v>
      </c>
      <c r="AZ1261">
        <v>5585883</v>
      </c>
      <c r="BA1261" t="s">
        <v>42</v>
      </c>
      <c r="BB1261" s="4">
        <v>43964.523624861111</v>
      </c>
      <c r="BC1261" t="s">
        <v>4003</v>
      </c>
      <c r="BD1261" t="s">
        <v>29</v>
      </c>
      <c r="BE1261" t="s">
        <v>25</v>
      </c>
      <c r="BF1261" t="s">
        <v>513</v>
      </c>
      <c r="BG1261" t="s">
        <v>534</v>
      </c>
      <c r="BI1261" s="3">
        <v>43964.686614606479</v>
      </c>
      <c r="BJ1261" t="s">
        <v>2809</v>
      </c>
      <c r="BK1261" s="30" t="s">
        <v>533</v>
      </c>
      <c r="BL1261" s="3">
        <v>43964.686642314817</v>
      </c>
      <c r="BM1261" t="s">
        <v>31</v>
      </c>
      <c r="BN1261" t="s">
        <v>32</v>
      </c>
      <c r="BP1261" t="s">
        <v>2708</v>
      </c>
      <c r="BQ1261" t="s">
        <v>1025</v>
      </c>
      <c r="BR1261" t="s">
        <v>28</v>
      </c>
      <c r="BS1261" t="s">
        <v>28</v>
      </c>
      <c r="BT1261" t="s">
        <v>140</v>
      </c>
      <c r="BU1261" s="3">
        <v>43934.655706018515</v>
      </c>
      <c r="BV1261" t="s">
        <v>803</v>
      </c>
      <c r="BW1261" s="3">
        <v>43964.731460393516</v>
      </c>
      <c r="BX1261" t="s">
        <v>2747</v>
      </c>
      <c r="CG1261"/>
      <c r="CH1261"/>
      <c r="CI1261"/>
      <c r="CY1261"/>
      <c r="DA1261"/>
      <c r="DF1261"/>
    </row>
    <row r="1262" spans="1:110" x14ac:dyDescent="0.25">
      <c r="A1262" s="1">
        <f>IF(Veg_Table[[#This Row],[VP_STATUS]]="Hold",0,IF(OR(AND(Veg_Table[[#This Row],[PRESCRIP]]="NW_No Work",Veg_Table[[#This Row],[VP_STATUS]]&lt;&gt;"No Work Required Under EVM"),AND(Veg_Table[[#This Row],[VP_STATUS]]="No Work Required Under EVM",Veg_Table[[#This Row],[PRESCRIP]]&lt;&gt;"NW_No Work")),1,0))</f>
        <v>0</v>
      </c>
      <c r="B1262" s="1">
        <f>IF(Veg_Table[[#This Row],[SPECIES]]="",1,0)</f>
        <v>0</v>
      </c>
      <c r="C1262" s="1">
        <f>IF(Veg_Table[[#This Row],[DIAMETER]]="",1,0)</f>
        <v>0</v>
      </c>
      <c r="D1262" s="1">
        <f>IF(Veg_Table[[#This Row],[HEIGHT]]="",1,0)</f>
        <v>0</v>
      </c>
      <c r="E126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62" s="1">
        <f>IF(AND(Veg_Table[[#This Row],[TAT_RESULT]]="ABATE",Veg_Table[[#This Row],[PRESCRIP]]="NW_No Work"),1,0)</f>
        <v>0</v>
      </c>
      <c r="G1262" s="1">
        <f>IF(OR(Veg_Table[[#This Row],[Prescription R-Scale]]="NA",Veg_Table[[#This Row],[Diameter R-Scale]]="NA"),0,IF(Veg_Table[[#This Row],[Diameter R-Scale]]&lt;&gt;Veg_Table[[#This Row],[Prescription R-Scale]],1,0))</f>
        <v>0</v>
      </c>
      <c r="H1262" s="1">
        <f>IF(OR(AND(Veg_Table[[#This Row],[PRESCRIP]]="BC_Br Rmv", Veg_Table[[#This Row],[WOOD_MAN]]&lt;&gt;"Not Needed"),AND(Veg_Table[[#This Row],[PRESCRIP]]="BCS_Br Rmv+Trt", Veg_Table[[#This Row],[WOOD_MAN]]&lt;&gt;"Not Needed")),1,0)</f>
        <v>0</v>
      </c>
      <c r="I1262" s="1">
        <f ca="1">IF(AND(Veg_Table[[#This Row],[Prescription_Changed]]="Yes",Veg_Table[[#This Row],[TAT_RESULT]]=""),1,0)</f>
        <v>0</v>
      </c>
      <c r="J1262" s="1">
        <f ca="1">SUM(Veg_Table[[#This Row],[Prescription and Status do not match]:[Prescription_Edited_And_TAT_Is_Blank]])</f>
        <v>0</v>
      </c>
      <c r="K1262" s="1">
        <f ca="1">IF(Veg_Table[[#This Row],[Sum of Errors]]&gt;0,1,0)</f>
        <v>0</v>
      </c>
      <c r="L1262" s="1">
        <f>1</f>
        <v>1</v>
      </c>
      <c r="M126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262" s="1">
        <f>IF(OR(MID(Veg_Table[[#This Row],[PRESCRIP]],2,1)="1",MID(Veg_Table[[#This Row],[PRESCRIP]],2,1)="2",MID(Veg_Table[[#This Row],[PRESCRIP]],2,1)="3",MID(Veg_Table[[#This Row],[PRESCRIP]],2,1)="4"),_xlfn.NUMBERVALUE(MID(Veg_Table[[#This Row],[PRESCRIP]],2,1)),"NA")</f>
        <v>1</v>
      </c>
      <c r="O1262" s="1">
        <f>WEEKNUM(Veg_Table[[#This Row],[EVM_LAST_EDITED_Day]],2)</f>
        <v>20</v>
      </c>
      <c r="P1262" s="25">
        <f>IFERROR(DATE(YEAR(Veg_Table[[#This Row],[EVM_LAST_EDITED2]]),MONTH(Veg_Table[[#This Row],[EVM_LAST_EDITED2]]),DAY(Veg_Table[[#This Row],[EVM_LAST_EDITED2]])),DATE(2019,1,1))</f>
        <v>43964</v>
      </c>
      <c r="Q1262" s="3">
        <f>VALUE(SUBSTITUTE(Veg_Table[[#This Row],[EVM_LAST_EDITED]],",",""))</f>
        <v>43964.686855879598</v>
      </c>
      <c r="R1262" s="1" t="str">
        <f>_xlfn.IFNA(IF(Veg_Table[[#This Row],[EVM_LAST_EDITOR]]="","zBlank EVM Last Editor",VLOOKUP(Veg_Table[[#This Row],[EVM_LAST_EDITOR]],Roster_Table[#All],4,FALSE)),"zAWRR Not in Roster")</f>
        <v>AEA</v>
      </c>
      <c r="S1262" s="1" t="str">
        <f>_xlfn.IFNA(IF(Veg_Table[[#This Row],[EVM_LAST_EDITOR]]="","zBlank EVM Last Editor",VLOOKUP(Veg_Table[[#This Row],[EVM_LAST_EDITOR]],Roster_Table[#All],16,FALSE)),"zCompany_AWRR not in Roster")</f>
        <v>Not in Sierra Roster</v>
      </c>
      <c r="T1262" s="2">
        <f>IFERROR(DATE(YEAR(Veg_Table[[#This Row],[Created2]]),MONTH(Veg_Table[[#This Row],[Created2]]),DAY(Veg_Table[[#This Row],[Created2]])),DATE(2019,1,1))</f>
        <v>43935</v>
      </c>
      <c r="U1262" s="3">
        <f>VALUE(SUBSTITUTE(Veg_Table[[#This Row],[Created]],",",""))</f>
        <v>43935.452824073996</v>
      </c>
      <c r="V1262" s="3" t="str">
        <f ca="1">IFERROR(_xlfn.IFNA(CELL("contents",INDIRECT(_xlfn.CONCAT("Veg_Table_Production_Data!",ADDRESS(MATCH(_xlfn.MAXIFS(#REF!,#REF!,"="&amp;Veg_Table[[#This Row],[AUTO_ID]],#REF!,"&lt;"&amp;Veg_Table[[#This Row],[EVM_LAST_EDITED_Day]]),#REF!,0),COLUMN(#REF!),4,1,)))),""),"")</f>
        <v/>
      </c>
      <c r="W1262" s="3" t="str">
        <f ca="1">IF(Veg_Table[[#This Row],[Previous_Prescription]]="","No",IF(Veg_Table[[#This Row],[Previous_Prescription]]=Veg_Table[[#This Row],[PRESCRIP]],"No","Yes"))</f>
        <v>No</v>
      </c>
      <c r="X1262" s="3" t="str">
        <f>IF(Veg_Table[[#This Row],[EVM_LAST_EDITED_Day]]=Veg_Table[[#This Row],[Created_Day]],"New","Old")</f>
        <v>Old</v>
      </c>
      <c r="Y1262" s="1">
        <f>IFERROR(IF(FIND("delete",LOWER(Veg_Table[[#This Row],[PI_COMMENTS]]))&gt;=1,1,0),0)</f>
        <v>0</v>
      </c>
      <c r="Z1262" s="1" t="str">
        <f>_xlfn.IFNA(IF(Veg_Table[[#This Row],[EVM_LAST_EDITOR]]="","Yes",VLOOKUP(Veg_Table[[#This Row],[EVM_LAST_EDITOR]],Roster_Table[#All],15,FALSE)),"Yes")</f>
        <v>No</v>
      </c>
      <c r="AA126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62" s="1" t="str">
        <f>_xlfn.IFNA(VLOOKUP(Veg_Table[[#This Row],[EVM_LAST_EDITOR]],Roster_Table[#All],3,FALSE),"zAWRR Not in Roster")</f>
        <v>Drew</v>
      </c>
      <c r="AC1262" s="1" t="str">
        <f>_xlfn.IFNA(VLOOKUP(Veg_Table[[#This Row],[EVM_LAST_EDITOR]],Roster_Table[#All],2,FALSE),"zAWRR Not in Roster")</f>
        <v>Berlfein</v>
      </c>
      <c r="AD1262" s="1" t="str">
        <f>IF(_xlfn.CONCAT(Veg_Table[[#This Row],[First_Name]]," ",Veg_Table[[#This Row],[Last_Name]])="zAWRR Not in Roster zAWRR Not in Roster","zAWRR Not in Roster",_xlfn.CONCAT(Veg_Table[[#This Row],[First_Name]]," ",Veg_Table[[#This Row],[Last_Name]]))</f>
        <v>Drew Berlfein</v>
      </c>
      <c r="AE1262">
        <v>3102391</v>
      </c>
      <c r="AF1262" t="s">
        <v>2715</v>
      </c>
      <c r="AG1262" t="s">
        <v>93</v>
      </c>
      <c r="AH1262" t="s">
        <v>2695</v>
      </c>
      <c r="AI1262" t="s">
        <v>2633</v>
      </c>
      <c r="AJ1262" t="s">
        <v>820</v>
      </c>
      <c r="AL1262" t="s">
        <v>22</v>
      </c>
      <c r="AM1262" t="s">
        <v>1285</v>
      </c>
      <c r="AN1262" t="s">
        <v>25</v>
      </c>
      <c r="AO1262" t="s">
        <v>25</v>
      </c>
      <c r="AP1262">
        <v>9</v>
      </c>
      <c r="AQ1262">
        <v>60</v>
      </c>
      <c r="AR1262" t="s">
        <v>511</v>
      </c>
      <c r="AS1262" t="s">
        <v>45</v>
      </c>
      <c r="AT1262" t="s">
        <v>515</v>
      </c>
      <c r="AV1262" t="s">
        <v>512</v>
      </c>
      <c r="AW1262" t="s">
        <v>2716</v>
      </c>
      <c r="AX1262" t="s">
        <v>534</v>
      </c>
      <c r="AZ1262">
        <v>5585883</v>
      </c>
      <c r="BA1262" t="s">
        <v>42</v>
      </c>
      <c r="BB1262" s="4">
        <v>43964.515692719906</v>
      </c>
      <c r="BC1262" t="s">
        <v>4003</v>
      </c>
      <c r="BD1262" t="s">
        <v>29</v>
      </c>
      <c r="BE1262" t="s">
        <v>25</v>
      </c>
      <c r="BF1262" t="s">
        <v>513</v>
      </c>
      <c r="BG1262" t="s">
        <v>534</v>
      </c>
      <c r="BI1262" s="3">
        <v>43964.68682383102</v>
      </c>
      <c r="BJ1262" t="s">
        <v>2809</v>
      </c>
      <c r="BK1262" s="30" t="s">
        <v>533</v>
      </c>
      <c r="BL1262" s="3">
        <v>43964.686855879627</v>
      </c>
      <c r="BM1262" t="s">
        <v>31</v>
      </c>
      <c r="BN1262" t="s">
        <v>32</v>
      </c>
      <c r="BP1262" t="s">
        <v>2708</v>
      </c>
      <c r="BQ1262" t="s">
        <v>1025</v>
      </c>
      <c r="BR1262" t="s">
        <v>28</v>
      </c>
      <c r="BS1262" t="s">
        <v>28</v>
      </c>
      <c r="BT1262" t="s">
        <v>176</v>
      </c>
      <c r="BU1262" s="3">
        <v>43935.452824074076</v>
      </c>
      <c r="BV1262" t="s">
        <v>803</v>
      </c>
      <c r="BW1262" s="3">
        <v>43964.731460393516</v>
      </c>
      <c r="BX1262" t="s">
        <v>2717</v>
      </c>
      <c r="CG1262"/>
      <c r="CH1262"/>
      <c r="CI1262"/>
      <c r="CY1262"/>
      <c r="DA1262"/>
      <c r="DF1262"/>
    </row>
    <row r="1263" spans="1:110" x14ac:dyDescent="0.25">
      <c r="A1263" s="1">
        <f>IF(Veg_Table[[#This Row],[VP_STATUS]]="Hold",0,IF(OR(AND(Veg_Table[[#This Row],[PRESCRIP]]="NW_No Work",Veg_Table[[#This Row],[VP_STATUS]]&lt;&gt;"No Work Required Under EVM"),AND(Veg_Table[[#This Row],[VP_STATUS]]="No Work Required Under EVM",Veg_Table[[#This Row],[PRESCRIP]]&lt;&gt;"NW_No Work")),1,0))</f>
        <v>0</v>
      </c>
      <c r="B1263" s="1">
        <f>IF(Veg_Table[[#This Row],[SPECIES]]="",1,0)</f>
        <v>0</v>
      </c>
      <c r="C1263" s="1">
        <f>IF(Veg_Table[[#This Row],[DIAMETER]]="",1,0)</f>
        <v>0</v>
      </c>
      <c r="D1263" s="1">
        <f>IF(Veg_Table[[#This Row],[HEIGHT]]="",1,0)</f>
        <v>0</v>
      </c>
      <c r="E126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63" s="1">
        <f>IF(AND(Veg_Table[[#This Row],[TAT_RESULT]]="ABATE",Veg_Table[[#This Row],[PRESCRIP]]="NW_No Work"),1,0)</f>
        <v>0</v>
      </c>
      <c r="G1263" s="1">
        <f>IF(OR(Veg_Table[[#This Row],[Prescription R-Scale]]="NA",Veg_Table[[#This Row],[Diameter R-Scale]]="NA"),0,IF(Veg_Table[[#This Row],[Diameter R-Scale]]&lt;&gt;Veg_Table[[#This Row],[Prescription R-Scale]],1,0))</f>
        <v>0</v>
      </c>
      <c r="H1263" s="1">
        <f>IF(OR(AND(Veg_Table[[#This Row],[PRESCRIP]]="BC_Br Rmv", Veg_Table[[#This Row],[WOOD_MAN]]&lt;&gt;"Not Needed"),AND(Veg_Table[[#This Row],[PRESCRIP]]="BCS_Br Rmv+Trt", Veg_Table[[#This Row],[WOOD_MAN]]&lt;&gt;"Not Needed")),1,0)</f>
        <v>0</v>
      </c>
      <c r="I1263" s="1">
        <f ca="1">IF(AND(Veg_Table[[#This Row],[Prescription_Changed]]="Yes",Veg_Table[[#This Row],[TAT_RESULT]]=""),1,0)</f>
        <v>0</v>
      </c>
      <c r="J1263" s="1">
        <f ca="1">SUM(Veg_Table[[#This Row],[Prescription and Status do not match]:[Prescription_Edited_And_TAT_Is_Blank]])</f>
        <v>0</v>
      </c>
      <c r="K1263" s="1">
        <f ca="1">IF(Veg_Table[[#This Row],[Sum of Errors]]&gt;0,1,0)</f>
        <v>0</v>
      </c>
      <c r="L1263" s="1">
        <f>1</f>
        <v>1</v>
      </c>
      <c r="M126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263" s="1">
        <f>IF(OR(MID(Veg_Table[[#This Row],[PRESCRIP]],2,1)="1",MID(Veg_Table[[#This Row],[PRESCRIP]],2,1)="2",MID(Veg_Table[[#This Row],[PRESCRIP]],2,1)="3",MID(Veg_Table[[#This Row],[PRESCRIP]],2,1)="4"),_xlfn.NUMBERVALUE(MID(Veg_Table[[#This Row],[PRESCRIP]],2,1)),"NA")</f>
        <v>3</v>
      </c>
      <c r="O1263" s="1">
        <f>WEEKNUM(Veg_Table[[#This Row],[EVM_LAST_EDITED_Day]],2)</f>
        <v>20</v>
      </c>
      <c r="P1263" s="25">
        <f>IFERROR(DATE(YEAR(Veg_Table[[#This Row],[EVM_LAST_EDITED2]]),MONTH(Veg_Table[[#This Row],[EVM_LAST_EDITED2]]),DAY(Veg_Table[[#This Row],[EVM_LAST_EDITED2]])),DATE(2019,1,1))</f>
        <v>43964</v>
      </c>
      <c r="Q1263" s="3">
        <f>VALUE(SUBSTITUTE(Veg_Table[[#This Row],[EVM_LAST_EDITED]],",",""))</f>
        <v>43964.690666689799</v>
      </c>
      <c r="R1263" s="1" t="str">
        <f>_xlfn.IFNA(IF(Veg_Table[[#This Row],[EVM_LAST_EDITOR]]="","zBlank EVM Last Editor",VLOOKUP(Veg_Table[[#This Row],[EVM_LAST_EDITOR]],Roster_Table[#All],4,FALSE)),"zAWRR Not in Roster")</f>
        <v>zAWRR Not in Roster</v>
      </c>
      <c r="S1263" s="1" t="str">
        <f>_xlfn.IFNA(IF(Veg_Table[[#This Row],[EVM_LAST_EDITOR]]="","zBlank EVM Last Editor",VLOOKUP(Veg_Table[[#This Row],[EVM_LAST_EDITOR]],Roster_Table[#All],16,FALSE)),"zCompany_AWRR not in Roster")</f>
        <v>zCompany_AWRR not in Roster</v>
      </c>
      <c r="T1263" s="2">
        <f>IFERROR(DATE(YEAR(Veg_Table[[#This Row],[Created2]]),MONTH(Veg_Table[[#This Row],[Created2]]),DAY(Veg_Table[[#This Row],[Created2]])),DATE(2019,1,1))</f>
        <v>43907</v>
      </c>
      <c r="U1263" s="3">
        <f>VALUE(SUBSTITUTE(Veg_Table[[#This Row],[Created]],",",""))</f>
        <v>43907.4347569444</v>
      </c>
      <c r="V1263" s="3" t="str">
        <f ca="1">IFERROR(_xlfn.IFNA(CELL("contents",INDIRECT(_xlfn.CONCAT("Veg_Table_Production_Data!",ADDRESS(MATCH(_xlfn.MAXIFS(#REF!,#REF!,"="&amp;Veg_Table[[#This Row],[AUTO_ID]],#REF!,"&lt;"&amp;Veg_Table[[#This Row],[EVM_LAST_EDITED_Day]]),#REF!,0),COLUMN(#REF!),4,1,)))),""),"")</f>
        <v/>
      </c>
      <c r="W1263" s="3" t="str">
        <f ca="1">IF(Veg_Table[[#This Row],[Previous_Prescription]]="","No",IF(Veg_Table[[#This Row],[Previous_Prescription]]=Veg_Table[[#This Row],[PRESCRIP]],"No","Yes"))</f>
        <v>No</v>
      </c>
      <c r="X1263" s="3" t="str">
        <f>IF(Veg_Table[[#This Row],[EVM_LAST_EDITED_Day]]=Veg_Table[[#This Row],[Created_Day]],"New","Old")</f>
        <v>Old</v>
      </c>
      <c r="Y1263" s="1">
        <f>IFERROR(IF(FIND("delete",LOWER(Veg_Table[[#This Row],[PI_COMMENTS]]))&gt;=1,1,0),0)</f>
        <v>0</v>
      </c>
      <c r="Z1263" s="1" t="str">
        <f>_xlfn.IFNA(IF(Veg_Table[[#This Row],[EVM_LAST_EDITOR]]="","Yes",VLOOKUP(Veg_Table[[#This Row],[EVM_LAST_EDITOR]],Roster_Table[#All],15,FALSE)),"Yes")</f>
        <v>Yes</v>
      </c>
      <c r="AA126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63" s="1" t="str">
        <f>_xlfn.IFNA(VLOOKUP(Veg_Table[[#This Row],[EVM_LAST_EDITOR]],Roster_Table[#All],3,FALSE),"zAWRR Not in Roster")</f>
        <v>zAWRR Not in Roster</v>
      </c>
      <c r="AC1263" s="1" t="str">
        <f>_xlfn.IFNA(VLOOKUP(Veg_Table[[#This Row],[EVM_LAST_EDITOR]],Roster_Table[#All],2,FALSE),"zAWRR Not in Roster")</f>
        <v>zAWRR Not in Roster</v>
      </c>
      <c r="AD1263" s="1" t="str">
        <f>IF(_xlfn.CONCAT(Veg_Table[[#This Row],[First_Name]]," ",Veg_Table[[#This Row],[Last_Name]])="zAWRR Not in Roster zAWRR Not in Roster","zAWRR Not in Roster",_xlfn.CONCAT(Veg_Table[[#This Row],[First_Name]]," ",Veg_Table[[#This Row],[Last_Name]]))</f>
        <v>zAWRR Not in Roster</v>
      </c>
      <c r="AE1263">
        <v>2930414</v>
      </c>
      <c r="AF1263" t="s">
        <v>969</v>
      </c>
      <c r="AG1263" t="s">
        <v>30</v>
      </c>
      <c r="AH1263" t="s">
        <v>916</v>
      </c>
      <c r="AI1263" t="s">
        <v>970</v>
      </c>
      <c r="AJ1263" t="s">
        <v>820</v>
      </c>
      <c r="AL1263" t="s">
        <v>371</v>
      </c>
      <c r="AM1263" t="s">
        <v>38</v>
      </c>
      <c r="AN1263" t="s">
        <v>25</v>
      </c>
      <c r="AO1263" t="s">
        <v>25</v>
      </c>
      <c r="AP1263">
        <v>28</v>
      </c>
      <c r="AQ1263">
        <v>107</v>
      </c>
      <c r="AR1263" t="s">
        <v>514</v>
      </c>
      <c r="AS1263" t="s">
        <v>51</v>
      </c>
      <c r="AT1263" t="s">
        <v>522</v>
      </c>
      <c r="AV1263" t="s">
        <v>512</v>
      </c>
      <c r="AW1263" t="s">
        <v>971</v>
      </c>
      <c r="AX1263" t="s">
        <v>534</v>
      </c>
      <c r="AZ1263">
        <v>5746657</v>
      </c>
      <c r="BA1263" t="s">
        <v>51</v>
      </c>
      <c r="BB1263" s="4">
        <v>43964.690606759257</v>
      </c>
      <c r="BD1263" t="s">
        <v>29</v>
      </c>
      <c r="BE1263" t="s">
        <v>25</v>
      </c>
      <c r="BF1263" t="s">
        <v>513</v>
      </c>
      <c r="BI1263" s="3"/>
      <c r="BJ1263" t="s">
        <v>1412</v>
      </c>
      <c r="BK1263" s="30" t="s">
        <v>821</v>
      </c>
      <c r="BL1263" s="3">
        <v>43964.690666689814</v>
      </c>
      <c r="BM1263" t="s">
        <v>31</v>
      </c>
      <c r="BN1263" t="s">
        <v>32</v>
      </c>
      <c r="BP1263" t="s">
        <v>1126</v>
      </c>
      <c r="BR1263" t="s">
        <v>28</v>
      </c>
      <c r="BS1263" t="s">
        <v>28</v>
      </c>
      <c r="BT1263" t="s">
        <v>384</v>
      </c>
      <c r="BU1263" s="3">
        <v>43907.434756944444</v>
      </c>
      <c r="BV1263" t="s">
        <v>803</v>
      </c>
      <c r="BW1263" s="3">
        <v>43964.731432499997</v>
      </c>
      <c r="BX1263" t="s">
        <v>972</v>
      </c>
      <c r="CG1263"/>
      <c r="CH1263"/>
      <c r="CI1263"/>
      <c r="CY1263"/>
      <c r="DA1263"/>
      <c r="DF1263"/>
    </row>
    <row r="1264" spans="1:110" x14ac:dyDescent="0.25">
      <c r="A1264" s="1">
        <f>IF(Veg_Table[[#This Row],[VP_STATUS]]="Hold",0,IF(OR(AND(Veg_Table[[#This Row],[PRESCRIP]]="NW_No Work",Veg_Table[[#This Row],[VP_STATUS]]&lt;&gt;"No Work Required Under EVM"),AND(Veg_Table[[#This Row],[VP_STATUS]]="No Work Required Under EVM",Veg_Table[[#This Row],[PRESCRIP]]&lt;&gt;"NW_No Work")),1,0))</f>
        <v>0</v>
      </c>
      <c r="B1264" s="1">
        <f>IF(Veg_Table[[#This Row],[SPECIES]]="",1,0)</f>
        <v>0</v>
      </c>
      <c r="C1264" s="1">
        <f>IF(Veg_Table[[#This Row],[DIAMETER]]="",1,0)</f>
        <v>0</v>
      </c>
      <c r="D1264" s="1">
        <f>IF(Veg_Table[[#This Row],[HEIGHT]]="",1,0)</f>
        <v>0</v>
      </c>
      <c r="E126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64" s="1">
        <f>IF(AND(Veg_Table[[#This Row],[TAT_RESULT]]="ABATE",Veg_Table[[#This Row],[PRESCRIP]]="NW_No Work"),1,0)</f>
        <v>0</v>
      </c>
      <c r="G1264" s="1">
        <f>IF(OR(Veg_Table[[#This Row],[Prescription R-Scale]]="NA",Veg_Table[[#This Row],[Diameter R-Scale]]="NA"),0,IF(Veg_Table[[#This Row],[Diameter R-Scale]]&lt;&gt;Veg_Table[[#This Row],[Prescription R-Scale]],1,0))</f>
        <v>0</v>
      </c>
      <c r="H1264" s="1">
        <f>IF(OR(AND(Veg_Table[[#This Row],[PRESCRIP]]="BC_Br Rmv", Veg_Table[[#This Row],[WOOD_MAN]]&lt;&gt;"Not Needed"),AND(Veg_Table[[#This Row],[PRESCRIP]]="BCS_Br Rmv+Trt", Veg_Table[[#This Row],[WOOD_MAN]]&lt;&gt;"Not Needed")),1,0)</f>
        <v>0</v>
      </c>
      <c r="I1264" s="1">
        <f ca="1">IF(AND(Veg_Table[[#This Row],[Prescription_Changed]]="Yes",Veg_Table[[#This Row],[TAT_RESULT]]=""),1,0)</f>
        <v>0</v>
      </c>
      <c r="J1264" s="1">
        <f ca="1">SUM(Veg_Table[[#This Row],[Prescription and Status do not match]:[Prescription_Edited_And_TAT_Is_Blank]])</f>
        <v>0</v>
      </c>
      <c r="K1264" s="1">
        <f ca="1">IF(Veg_Table[[#This Row],[Sum of Errors]]&gt;0,1,0)</f>
        <v>0</v>
      </c>
      <c r="L1264" s="1">
        <f>1</f>
        <v>1</v>
      </c>
      <c r="M126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1264" s="1">
        <f>IF(OR(MID(Veg_Table[[#This Row],[PRESCRIP]],2,1)="1",MID(Veg_Table[[#This Row],[PRESCRIP]],2,1)="2",MID(Veg_Table[[#This Row],[PRESCRIP]],2,1)="3",MID(Veg_Table[[#This Row],[PRESCRIP]],2,1)="4"),_xlfn.NUMBERVALUE(MID(Veg_Table[[#This Row],[PRESCRIP]],2,1)),"NA")</f>
        <v>4</v>
      </c>
      <c r="O1264" s="1">
        <f>WEEKNUM(Veg_Table[[#This Row],[EVM_LAST_EDITED_Day]],2)</f>
        <v>20</v>
      </c>
      <c r="P1264" s="25">
        <f>IFERROR(DATE(YEAR(Veg_Table[[#This Row],[EVM_LAST_EDITED2]]),MONTH(Veg_Table[[#This Row],[EVM_LAST_EDITED2]]),DAY(Veg_Table[[#This Row],[EVM_LAST_EDITED2]])),DATE(2019,1,1))</f>
        <v>43964</v>
      </c>
      <c r="Q1264" s="3">
        <f>VALUE(SUBSTITUTE(Veg_Table[[#This Row],[EVM_LAST_EDITED]],",",""))</f>
        <v>43964.691813032397</v>
      </c>
      <c r="R1264" s="1" t="str">
        <f>_xlfn.IFNA(IF(Veg_Table[[#This Row],[EVM_LAST_EDITOR]]="","zBlank EVM Last Editor",VLOOKUP(Veg_Table[[#This Row],[EVM_LAST_EDITOR]],Roster_Table[#All],4,FALSE)),"zAWRR Not in Roster")</f>
        <v>zAWRR Not in Roster</v>
      </c>
      <c r="S1264" s="1" t="str">
        <f>_xlfn.IFNA(IF(Veg_Table[[#This Row],[EVM_LAST_EDITOR]]="","zBlank EVM Last Editor",VLOOKUP(Veg_Table[[#This Row],[EVM_LAST_EDITOR]],Roster_Table[#All],16,FALSE)),"zCompany_AWRR not in Roster")</f>
        <v>zCompany_AWRR not in Roster</v>
      </c>
      <c r="T1264" s="2">
        <f>IFERROR(DATE(YEAR(Veg_Table[[#This Row],[Created2]]),MONTH(Veg_Table[[#This Row],[Created2]]),DAY(Veg_Table[[#This Row],[Created2]])),DATE(2019,1,1))</f>
        <v>43907</v>
      </c>
      <c r="U1264" s="3">
        <f>VALUE(SUBSTITUTE(Veg_Table[[#This Row],[Created]],",",""))</f>
        <v>43907.460879629602</v>
      </c>
      <c r="V1264" s="3" t="str">
        <f ca="1">IFERROR(_xlfn.IFNA(CELL("contents",INDIRECT(_xlfn.CONCAT("Veg_Table_Production_Data!",ADDRESS(MATCH(_xlfn.MAXIFS(#REF!,#REF!,"="&amp;Veg_Table[[#This Row],[AUTO_ID]],#REF!,"&lt;"&amp;Veg_Table[[#This Row],[EVM_LAST_EDITED_Day]]),#REF!,0),COLUMN(#REF!),4,1,)))),""),"")</f>
        <v/>
      </c>
      <c r="W1264" s="3" t="str">
        <f ca="1">IF(Veg_Table[[#This Row],[Previous_Prescription]]="","No",IF(Veg_Table[[#This Row],[Previous_Prescription]]=Veg_Table[[#This Row],[PRESCRIP]],"No","Yes"))</f>
        <v>No</v>
      </c>
      <c r="X1264" s="3" t="str">
        <f>IF(Veg_Table[[#This Row],[EVM_LAST_EDITED_Day]]=Veg_Table[[#This Row],[Created_Day]],"New","Old")</f>
        <v>Old</v>
      </c>
      <c r="Y1264" s="1">
        <f>IFERROR(IF(FIND("delete",LOWER(Veg_Table[[#This Row],[PI_COMMENTS]]))&gt;=1,1,0),0)</f>
        <v>0</v>
      </c>
      <c r="Z1264" s="1" t="str">
        <f>_xlfn.IFNA(IF(Veg_Table[[#This Row],[EVM_LAST_EDITOR]]="","Yes",VLOOKUP(Veg_Table[[#This Row],[EVM_LAST_EDITOR]],Roster_Table[#All],15,FALSE)),"Yes")</f>
        <v>Yes</v>
      </c>
      <c r="AA126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64" s="1" t="str">
        <f>_xlfn.IFNA(VLOOKUP(Veg_Table[[#This Row],[EVM_LAST_EDITOR]],Roster_Table[#All],3,FALSE),"zAWRR Not in Roster")</f>
        <v>zAWRR Not in Roster</v>
      </c>
      <c r="AC1264" s="1" t="str">
        <f>_xlfn.IFNA(VLOOKUP(Veg_Table[[#This Row],[EVM_LAST_EDITOR]],Roster_Table[#All],2,FALSE),"zAWRR Not in Roster")</f>
        <v>zAWRR Not in Roster</v>
      </c>
      <c r="AD1264" s="1" t="str">
        <f>IF(_xlfn.CONCAT(Veg_Table[[#This Row],[First_Name]]," ",Veg_Table[[#This Row],[Last_Name]])="zAWRR Not in Roster zAWRR Not in Roster","zAWRR Not in Roster",_xlfn.CONCAT(Veg_Table[[#This Row],[First_Name]]," ",Veg_Table[[#This Row],[Last_Name]]))</f>
        <v>zAWRR Not in Roster</v>
      </c>
      <c r="AE1264">
        <v>2930416</v>
      </c>
      <c r="AF1264" t="s">
        <v>963</v>
      </c>
      <c r="AG1264" t="s">
        <v>30</v>
      </c>
      <c r="AH1264" t="s">
        <v>916</v>
      </c>
      <c r="AI1264" t="s">
        <v>929</v>
      </c>
      <c r="AJ1264" t="s">
        <v>820</v>
      </c>
      <c r="AL1264" t="s">
        <v>371</v>
      </c>
      <c r="AM1264" t="s">
        <v>38</v>
      </c>
      <c r="AN1264" t="s">
        <v>25</v>
      </c>
      <c r="AO1264" t="s">
        <v>25</v>
      </c>
      <c r="AP1264">
        <v>50</v>
      </c>
      <c r="AQ1264">
        <v>110</v>
      </c>
      <c r="AR1264" t="s">
        <v>514</v>
      </c>
      <c r="AS1264" t="s">
        <v>57</v>
      </c>
      <c r="AT1264" t="s">
        <v>522</v>
      </c>
      <c r="AV1264" t="s">
        <v>512</v>
      </c>
      <c r="AW1264" t="s">
        <v>2842</v>
      </c>
      <c r="AX1264" t="s">
        <v>534</v>
      </c>
      <c r="AZ1264">
        <v>5746657</v>
      </c>
      <c r="BA1264" t="s">
        <v>57</v>
      </c>
      <c r="BB1264" s="4">
        <v>43964.691777662039</v>
      </c>
      <c r="BD1264" t="s">
        <v>29</v>
      </c>
      <c r="BE1264" t="s">
        <v>25</v>
      </c>
      <c r="BF1264" t="s">
        <v>513</v>
      </c>
      <c r="BI1264" s="3"/>
      <c r="BJ1264" t="s">
        <v>1412</v>
      </c>
      <c r="BK1264" s="30" t="s">
        <v>821</v>
      </c>
      <c r="BL1264" s="3">
        <v>43964.691813032405</v>
      </c>
      <c r="BM1264" t="s">
        <v>31</v>
      </c>
      <c r="BN1264" t="s">
        <v>32</v>
      </c>
      <c r="BP1264" t="s">
        <v>1126</v>
      </c>
      <c r="BR1264" t="s">
        <v>28</v>
      </c>
      <c r="BS1264" t="s">
        <v>28</v>
      </c>
      <c r="BT1264" t="s">
        <v>384</v>
      </c>
      <c r="BU1264" s="3">
        <v>43907.460879629631</v>
      </c>
      <c r="BV1264" t="s">
        <v>803</v>
      </c>
      <c r="BW1264" s="3">
        <v>43964.731432499997</v>
      </c>
      <c r="BX1264" t="s">
        <v>964</v>
      </c>
      <c r="CG1264"/>
      <c r="CH1264"/>
      <c r="CI1264"/>
      <c r="CY1264"/>
      <c r="DA1264"/>
      <c r="DF1264"/>
    </row>
    <row r="1265" spans="1:110" x14ac:dyDescent="0.25">
      <c r="A1265" s="1">
        <f>IF(Veg_Table[[#This Row],[VP_STATUS]]="Hold",0,IF(OR(AND(Veg_Table[[#This Row],[PRESCRIP]]="NW_No Work",Veg_Table[[#This Row],[VP_STATUS]]&lt;&gt;"No Work Required Under EVM"),AND(Veg_Table[[#This Row],[VP_STATUS]]="No Work Required Under EVM",Veg_Table[[#This Row],[PRESCRIP]]&lt;&gt;"NW_No Work")),1,0))</f>
        <v>0</v>
      </c>
      <c r="B1265" s="1">
        <f>IF(Veg_Table[[#This Row],[SPECIES]]="",1,0)</f>
        <v>0</v>
      </c>
      <c r="C1265" s="1">
        <f>IF(Veg_Table[[#This Row],[DIAMETER]]="",1,0)</f>
        <v>0</v>
      </c>
      <c r="D1265" s="1">
        <f>IF(Veg_Table[[#This Row],[HEIGHT]]="",1,0)</f>
        <v>0</v>
      </c>
      <c r="E126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65" s="1">
        <f>IF(AND(Veg_Table[[#This Row],[TAT_RESULT]]="ABATE",Veg_Table[[#This Row],[PRESCRIP]]="NW_No Work"),1,0)</f>
        <v>0</v>
      </c>
      <c r="G1265" s="1">
        <f>IF(OR(Veg_Table[[#This Row],[Prescription R-Scale]]="NA",Veg_Table[[#This Row],[Diameter R-Scale]]="NA"),0,IF(Veg_Table[[#This Row],[Diameter R-Scale]]&lt;&gt;Veg_Table[[#This Row],[Prescription R-Scale]],1,0))</f>
        <v>0</v>
      </c>
      <c r="H1265" s="1">
        <f>IF(OR(AND(Veg_Table[[#This Row],[PRESCRIP]]="BC_Br Rmv", Veg_Table[[#This Row],[WOOD_MAN]]&lt;&gt;"Not Needed"),AND(Veg_Table[[#This Row],[PRESCRIP]]="BCS_Br Rmv+Trt", Veg_Table[[#This Row],[WOOD_MAN]]&lt;&gt;"Not Needed")),1,0)</f>
        <v>0</v>
      </c>
      <c r="I1265" s="1">
        <f ca="1">IF(AND(Veg_Table[[#This Row],[Prescription_Changed]]="Yes",Veg_Table[[#This Row],[TAT_RESULT]]=""),1,0)</f>
        <v>0</v>
      </c>
      <c r="J1265" s="1">
        <f ca="1">SUM(Veg_Table[[#This Row],[Prescription and Status do not match]:[Prescription_Edited_And_TAT_Is_Blank]])</f>
        <v>0</v>
      </c>
      <c r="K1265" s="1">
        <f ca="1">IF(Veg_Table[[#This Row],[Sum of Errors]]&gt;0,1,0)</f>
        <v>0</v>
      </c>
      <c r="L1265" s="1">
        <f>1</f>
        <v>1</v>
      </c>
      <c r="M1265"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265" s="1" t="str">
        <f>IF(OR(MID(Veg_Table[[#This Row],[PRESCRIP]],2,1)="1",MID(Veg_Table[[#This Row],[PRESCRIP]],2,1)="2",MID(Veg_Table[[#This Row],[PRESCRIP]],2,1)="3",MID(Veg_Table[[#This Row],[PRESCRIP]],2,1)="4"),_xlfn.NUMBERVALUE(MID(Veg_Table[[#This Row],[PRESCRIP]],2,1)),"NA")</f>
        <v>NA</v>
      </c>
      <c r="O1265" s="1">
        <f>WEEKNUM(Veg_Table[[#This Row],[EVM_LAST_EDITED_Day]],2)</f>
        <v>20</v>
      </c>
      <c r="P1265" s="25">
        <f>IFERROR(DATE(YEAR(Veg_Table[[#This Row],[EVM_LAST_EDITED2]]),MONTH(Veg_Table[[#This Row],[EVM_LAST_EDITED2]]),DAY(Veg_Table[[#This Row],[EVM_LAST_EDITED2]])),DATE(2019,1,1))</f>
        <v>43964</v>
      </c>
      <c r="Q1265" s="3">
        <f>VALUE(SUBSTITUTE(Veg_Table[[#This Row],[EVM_LAST_EDITED]],",",""))</f>
        <v>43964.692825648097</v>
      </c>
      <c r="R1265" s="1" t="str">
        <f>_xlfn.IFNA(IF(Veg_Table[[#This Row],[EVM_LAST_EDITOR]]="","zBlank EVM Last Editor",VLOOKUP(Veg_Table[[#This Row],[EVM_LAST_EDITOR]],Roster_Table[#All],4,FALSE)),"zAWRR Not in Roster")</f>
        <v>MGE</v>
      </c>
      <c r="S1265" s="1" t="str">
        <f>_xlfn.IFNA(IF(Veg_Table[[#This Row],[EVM_LAST_EDITOR]]="","zBlank EVM Last Editor",VLOOKUP(Veg_Table[[#This Row],[EVM_LAST_EDITOR]],Roster_Table[#All],16,FALSE)),"zCompany_AWRR not in Roster")</f>
        <v>MGE_Mountain G Enterprises</v>
      </c>
      <c r="T1265" s="2">
        <f>IFERROR(DATE(YEAR(Veg_Table[[#This Row],[Created2]]),MONTH(Veg_Table[[#This Row],[Created2]]),DAY(Veg_Table[[#This Row],[Created2]])),DATE(2019,1,1))</f>
        <v>43964</v>
      </c>
      <c r="U1265" s="3">
        <f>VALUE(SUBSTITUTE(Veg_Table[[#This Row],[Created]],",",""))</f>
        <v>43964.692825648097</v>
      </c>
      <c r="V1265" s="3" t="str">
        <f ca="1">IFERROR(_xlfn.IFNA(CELL("contents",INDIRECT(_xlfn.CONCAT("Veg_Table_Production_Data!",ADDRESS(MATCH(_xlfn.MAXIFS(#REF!,#REF!,"="&amp;Veg_Table[[#This Row],[AUTO_ID]],#REF!,"&lt;"&amp;Veg_Table[[#This Row],[EVM_LAST_EDITED_Day]]),#REF!,0),COLUMN(#REF!),4,1,)))),""),"")</f>
        <v/>
      </c>
      <c r="W1265" s="3" t="str">
        <f ca="1">IF(Veg_Table[[#This Row],[Previous_Prescription]]="","No",IF(Veg_Table[[#This Row],[Previous_Prescription]]=Veg_Table[[#This Row],[PRESCRIP]],"No","Yes"))</f>
        <v>No</v>
      </c>
      <c r="X1265" s="3" t="str">
        <f>IF(Veg_Table[[#This Row],[EVM_LAST_EDITED_Day]]=Veg_Table[[#This Row],[Created_Day]],"New","Old")</f>
        <v>New</v>
      </c>
      <c r="Y1265" s="1">
        <f>IFERROR(IF(FIND("delete",LOWER(Veg_Table[[#This Row],[PI_COMMENTS]]))&gt;=1,1,0),0)</f>
        <v>0</v>
      </c>
      <c r="Z1265" s="1" t="str">
        <f>_xlfn.IFNA(IF(Veg_Table[[#This Row],[EVM_LAST_EDITOR]]="","Yes",VLOOKUP(Veg_Table[[#This Row],[EVM_LAST_EDITOR]],Roster_Table[#All],15,FALSE)),"Yes")</f>
        <v>Yes</v>
      </c>
      <c r="AA126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65" s="1" t="str">
        <f>_xlfn.IFNA(VLOOKUP(Veg_Table[[#This Row],[EVM_LAST_EDITOR]],Roster_Table[#All],3,FALSE),"zAWRR Not in Roster")</f>
        <v>Aaron</v>
      </c>
      <c r="AC1265" s="1" t="str">
        <f>_xlfn.IFNA(VLOOKUP(Veg_Table[[#This Row],[EVM_LAST_EDITOR]],Roster_Table[#All],2,FALSE),"zAWRR Not in Roster")</f>
        <v>Hansen</v>
      </c>
      <c r="AD1265" s="1" t="str">
        <f>IF(_xlfn.CONCAT(Veg_Table[[#This Row],[First_Name]]," ",Veg_Table[[#This Row],[Last_Name]])="zAWRR Not in Roster zAWRR Not in Roster","zAWRR Not in Roster",_xlfn.CONCAT(Veg_Table[[#This Row],[First_Name]]," ",Veg_Table[[#This Row],[Last_Name]]))</f>
        <v>Aaron Hansen</v>
      </c>
      <c r="AE1265">
        <v>3226554</v>
      </c>
      <c r="AF1265" t="s">
        <v>6000</v>
      </c>
      <c r="AG1265" t="s">
        <v>93</v>
      </c>
      <c r="AH1265" t="s">
        <v>5320</v>
      </c>
      <c r="AI1265" t="s">
        <v>5959</v>
      </c>
      <c r="AJ1265" t="s">
        <v>21</v>
      </c>
      <c r="AL1265" t="s">
        <v>22</v>
      </c>
      <c r="AM1265" t="s">
        <v>23</v>
      </c>
      <c r="AN1265" t="s">
        <v>25</v>
      </c>
      <c r="AO1265" t="s">
        <v>25</v>
      </c>
      <c r="AP1265">
        <v>9</v>
      </c>
      <c r="AQ1265">
        <v>28</v>
      </c>
      <c r="AR1265" t="s">
        <v>511</v>
      </c>
      <c r="AS1265" t="s">
        <v>24</v>
      </c>
      <c r="AT1265" t="s">
        <v>26</v>
      </c>
      <c r="AV1265" t="s">
        <v>519</v>
      </c>
      <c r="AW1265" t="s">
        <v>6001</v>
      </c>
      <c r="AZ1265"/>
      <c r="BB1265" s="4"/>
      <c r="BD1265" t="s">
        <v>29</v>
      </c>
      <c r="BE1265" t="s">
        <v>25</v>
      </c>
      <c r="BF1265" t="s">
        <v>513</v>
      </c>
      <c r="BI1265" s="3"/>
      <c r="BJ1265" t="s">
        <v>27</v>
      </c>
      <c r="BK1265" s="30" t="s">
        <v>156</v>
      </c>
      <c r="BL1265" s="3">
        <v>43964.692825648148</v>
      </c>
      <c r="BM1265" t="s">
        <v>31</v>
      </c>
      <c r="BN1265" t="s">
        <v>32</v>
      </c>
      <c r="BP1265" t="s">
        <v>5452</v>
      </c>
      <c r="BQ1265" t="s">
        <v>1025</v>
      </c>
      <c r="BR1265" t="s">
        <v>28</v>
      </c>
      <c r="BS1265" t="s">
        <v>28</v>
      </c>
      <c r="BT1265" t="s">
        <v>156</v>
      </c>
      <c r="BU1265" s="3">
        <v>43964.692825648148</v>
      </c>
      <c r="BV1265" t="s">
        <v>803</v>
      </c>
      <c r="BW1265" s="3">
        <v>43964.760125590277</v>
      </c>
      <c r="BX1265" t="s">
        <v>6002</v>
      </c>
      <c r="CG1265"/>
      <c r="CH1265"/>
      <c r="CI1265"/>
      <c r="CY1265"/>
      <c r="DA1265"/>
      <c r="DF1265"/>
    </row>
    <row r="1266" spans="1:110" x14ac:dyDescent="0.25">
      <c r="A1266" s="1">
        <f>IF(Veg_Table[[#This Row],[VP_STATUS]]="Hold",0,IF(OR(AND(Veg_Table[[#This Row],[PRESCRIP]]="NW_No Work",Veg_Table[[#This Row],[VP_STATUS]]&lt;&gt;"No Work Required Under EVM"),AND(Veg_Table[[#This Row],[VP_STATUS]]="No Work Required Under EVM",Veg_Table[[#This Row],[PRESCRIP]]&lt;&gt;"NW_No Work")),1,0))</f>
        <v>0</v>
      </c>
      <c r="B1266" s="1">
        <f>IF(Veg_Table[[#This Row],[SPECIES]]="",1,0)</f>
        <v>0</v>
      </c>
      <c r="C1266" s="1">
        <f>IF(Veg_Table[[#This Row],[DIAMETER]]="",1,0)</f>
        <v>0</v>
      </c>
      <c r="D1266" s="1">
        <f>IF(Veg_Table[[#This Row],[HEIGHT]]="",1,0)</f>
        <v>0</v>
      </c>
      <c r="E126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66" s="1">
        <f>IF(AND(Veg_Table[[#This Row],[TAT_RESULT]]="ABATE",Veg_Table[[#This Row],[PRESCRIP]]="NW_No Work"),1,0)</f>
        <v>0</v>
      </c>
      <c r="G1266" s="1">
        <f>IF(OR(Veg_Table[[#This Row],[Prescription R-Scale]]="NA",Veg_Table[[#This Row],[Diameter R-Scale]]="NA"),0,IF(Veg_Table[[#This Row],[Diameter R-Scale]]&lt;&gt;Veg_Table[[#This Row],[Prescription R-Scale]],1,0))</f>
        <v>0</v>
      </c>
      <c r="H1266" s="1">
        <f>IF(OR(AND(Veg_Table[[#This Row],[PRESCRIP]]="BC_Br Rmv", Veg_Table[[#This Row],[WOOD_MAN]]&lt;&gt;"Not Needed"),AND(Veg_Table[[#This Row],[PRESCRIP]]="BCS_Br Rmv+Trt", Veg_Table[[#This Row],[WOOD_MAN]]&lt;&gt;"Not Needed")),1,0)</f>
        <v>0</v>
      </c>
      <c r="I1266" s="1">
        <f ca="1">IF(AND(Veg_Table[[#This Row],[Prescription_Changed]]="Yes",Veg_Table[[#This Row],[TAT_RESULT]]=""),1,0)</f>
        <v>0</v>
      </c>
      <c r="J1266" s="1">
        <f ca="1">SUM(Veg_Table[[#This Row],[Prescription and Status do not match]:[Prescription_Edited_And_TAT_Is_Blank]])</f>
        <v>0</v>
      </c>
      <c r="K1266" s="1">
        <f ca="1">IF(Veg_Table[[#This Row],[Sum of Errors]]&gt;0,1,0)</f>
        <v>0</v>
      </c>
      <c r="L1266" s="1">
        <f>1</f>
        <v>1</v>
      </c>
      <c r="M126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266" s="1">
        <f>IF(OR(MID(Veg_Table[[#This Row],[PRESCRIP]],2,1)="1",MID(Veg_Table[[#This Row],[PRESCRIP]],2,1)="2",MID(Veg_Table[[#This Row],[PRESCRIP]],2,1)="3",MID(Veg_Table[[#This Row],[PRESCRIP]],2,1)="4"),_xlfn.NUMBERVALUE(MID(Veg_Table[[#This Row],[PRESCRIP]],2,1)),"NA")</f>
        <v>3</v>
      </c>
      <c r="O1266" s="1">
        <f>WEEKNUM(Veg_Table[[#This Row],[EVM_LAST_EDITED_Day]],2)</f>
        <v>20</v>
      </c>
      <c r="P1266" s="25">
        <f>IFERROR(DATE(YEAR(Veg_Table[[#This Row],[EVM_LAST_EDITED2]]),MONTH(Veg_Table[[#This Row],[EVM_LAST_EDITED2]]),DAY(Veg_Table[[#This Row],[EVM_LAST_EDITED2]])),DATE(2019,1,1))</f>
        <v>43964</v>
      </c>
      <c r="Q1266" s="3">
        <f>VALUE(SUBSTITUTE(Veg_Table[[#This Row],[EVM_LAST_EDITED]],",",""))</f>
        <v>43964.693613090298</v>
      </c>
      <c r="R1266" s="1" t="str">
        <f>_xlfn.IFNA(IF(Veg_Table[[#This Row],[EVM_LAST_EDITOR]]="","zBlank EVM Last Editor",VLOOKUP(Veg_Table[[#This Row],[EVM_LAST_EDITOR]],Roster_Table[#All],4,FALSE)),"zAWRR Not in Roster")</f>
        <v>zAWRR Not in Roster</v>
      </c>
      <c r="S1266" s="1" t="str">
        <f>_xlfn.IFNA(IF(Veg_Table[[#This Row],[EVM_LAST_EDITOR]]="","zBlank EVM Last Editor",VLOOKUP(Veg_Table[[#This Row],[EVM_LAST_EDITOR]],Roster_Table[#All],16,FALSE)),"zCompany_AWRR not in Roster")</f>
        <v>zCompany_AWRR not in Roster</v>
      </c>
      <c r="T1266" s="2">
        <f>IFERROR(DATE(YEAR(Veg_Table[[#This Row],[Created2]]),MONTH(Veg_Table[[#This Row],[Created2]]),DAY(Veg_Table[[#This Row],[Created2]])),DATE(2019,1,1))</f>
        <v>43908</v>
      </c>
      <c r="U1266" s="3">
        <f>VALUE(SUBSTITUTE(Veg_Table[[#This Row],[Created]],",",""))</f>
        <v>43908.561215277798</v>
      </c>
      <c r="V1266" s="3" t="str">
        <f ca="1">IFERROR(_xlfn.IFNA(CELL("contents",INDIRECT(_xlfn.CONCAT("Veg_Table_Production_Data!",ADDRESS(MATCH(_xlfn.MAXIFS(#REF!,#REF!,"="&amp;Veg_Table[[#This Row],[AUTO_ID]],#REF!,"&lt;"&amp;Veg_Table[[#This Row],[EVM_LAST_EDITED_Day]]),#REF!,0),COLUMN(#REF!),4,1,)))),""),"")</f>
        <v/>
      </c>
      <c r="W1266" s="3" t="str">
        <f ca="1">IF(Veg_Table[[#This Row],[Previous_Prescription]]="","No",IF(Veg_Table[[#This Row],[Previous_Prescription]]=Veg_Table[[#This Row],[PRESCRIP]],"No","Yes"))</f>
        <v>No</v>
      </c>
      <c r="X1266" s="3" t="str">
        <f>IF(Veg_Table[[#This Row],[EVM_LAST_EDITED_Day]]=Veg_Table[[#This Row],[Created_Day]],"New","Old")</f>
        <v>Old</v>
      </c>
      <c r="Y1266" s="1">
        <f>IFERROR(IF(FIND("delete",LOWER(Veg_Table[[#This Row],[PI_COMMENTS]]))&gt;=1,1,0),0)</f>
        <v>0</v>
      </c>
      <c r="Z1266" s="1" t="str">
        <f>_xlfn.IFNA(IF(Veg_Table[[#This Row],[EVM_LAST_EDITOR]]="","Yes",VLOOKUP(Veg_Table[[#This Row],[EVM_LAST_EDITOR]],Roster_Table[#All],15,FALSE)),"Yes")</f>
        <v>Yes</v>
      </c>
      <c r="AA126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66" s="1" t="str">
        <f>_xlfn.IFNA(VLOOKUP(Veg_Table[[#This Row],[EVM_LAST_EDITOR]],Roster_Table[#All],3,FALSE),"zAWRR Not in Roster")</f>
        <v>zAWRR Not in Roster</v>
      </c>
      <c r="AC1266" s="1" t="str">
        <f>_xlfn.IFNA(VLOOKUP(Veg_Table[[#This Row],[EVM_LAST_EDITOR]],Roster_Table[#All],2,FALSE),"zAWRR Not in Roster")</f>
        <v>zAWRR Not in Roster</v>
      </c>
      <c r="AD1266" s="1" t="str">
        <f>IF(_xlfn.CONCAT(Veg_Table[[#This Row],[First_Name]]," ",Veg_Table[[#This Row],[Last_Name]])="zAWRR Not in Roster zAWRR Not in Roster","zAWRR Not in Roster",_xlfn.CONCAT(Veg_Table[[#This Row],[First_Name]]," ",Veg_Table[[#This Row],[Last_Name]]))</f>
        <v>zAWRR Not in Roster</v>
      </c>
      <c r="AE1266">
        <v>2933397</v>
      </c>
      <c r="AF1266" t="s">
        <v>1139</v>
      </c>
      <c r="AG1266" t="s">
        <v>30</v>
      </c>
      <c r="AH1266" t="s">
        <v>916</v>
      </c>
      <c r="AI1266" t="s">
        <v>1089</v>
      </c>
      <c r="AJ1266" t="s">
        <v>820</v>
      </c>
      <c r="AL1266" t="s">
        <v>371</v>
      </c>
      <c r="AM1266" t="s">
        <v>40</v>
      </c>
      <c r="AN1266" t="s">
        <v>25</v>
      </c>
      <c r="AO1266" t="s">
        <v>25</v>
      </c>
      <c r="AP1266">
        <v>35</v>
      </c>
      <c r="AQ1266">
        <v>80</v>
      </c>
      <c r="AR1266" t="s">
        <v>511</v>
      </c>
      <c r="AS1266" t="s">
        <v>545</v>
      </c>
      <c r="AT1266" t="s">
        <v>522</v>
      </c>
      <c r="AV1266" t="s">
        <v>512</v>
      </c>
      <c r="AW1266" t="s">
        <v>1065</v>
      </c>
      <c r="AX1266" t="s">
        <v>534</v>
      </c>
      <c r="AZ1266">
        <v>5746657</v>
      </c>
      <c r="BA1266" t="s">
        <v>51</v>
      </c>
      <c r="BB1266" s="4">
        <v>43964.693579583334</v>
      </c>
      <c r="BD1266" t="s">
        <v>29</v>
      </c>
      <c r="BE1266" t="s">
        <v>25</v>
      </c>
      <c r="BF1266" t="s">
        <v>513</v>
      </c>
      <c r="BG1266" t="s">
        <v>534</v>
      </c>
      <c r="BI1266" s="3">
        <v>43966.580226597223</v>
      </c>
      <c r="BJ1266" t="s">
        <v>1412</v>
      </c>
      <c r="BK1266" s="30" t="s">
        <v>821</v>
      </c>
      <c r="BL1266" s="3">
        <v>43964.693613090276</v>
      </c>
      <c r="BM1266" t="s">
        <v>31</v>
      </c>
      <c r="BN1266" t="s">
        <v>32</v>
      </c>
      <c r="BP1266" t="s">
        <v>1126</v>
      </c>
      <c r="BQ1266" t="s">
        <v>826</v>
      </c>
      <c r="BR1266" t="s">
        <v>28</v>
      </c>
      <c r="BS1266" t="s">
        <v>28</v>
      </c>
      <c r="BT1266" t="s">
        <v>544</v>
      </c>
      <c r="BU1266" s="3">
        <v>43908.561215277776</v>
      </c>
      <c r="BV1266" t="s">
        <v>821</v>
      </c>
      <c r="BW1266" s="3">
        <v>43966.580254652778</v>
      </c>
      <c r="BX1266" t="s">
        <v>1066</v>
      </c>
      <c r="CG1266"/>
      <c r="CH1266"/>
      <c r="CI1266"/>
      <c r="CY1266"/>
      <c r="DA1266"/>
      <c r="DF1266"/>
    </row>
    <row r="1267" spans="1:110" x14ac:dyDescent="0.25">
      <c r="A1267" s="1">
        <f>IF(Veg_Table[[#This Row],[VP_STATUS]]="Hold",0,IF(OR(AND(Veg_Table[[#This Row],[PRESCRIP]]="NW_No Work",Veg_Table[[#This Row],[VP_STATUS]]&lt;&gt;"No Work Required Under EVM"),AND(Veg_Table[[#This Row],[VP_STATUS]]="No Work Required Under EVM",Veg_Table[[#This Row],[PRESCRIP]]&lt;&gt;"NW_No Work")),1,0))</f>
        <v>0</v>
      </c>
      <c r="B1267" s="1">
        <f>IF(Veg_Table[[#This Row],[SPECIES]]="",1,0)</f>
        <v>0</v>
      </c>
      <c r="C1267" s="1">
        <f>IF(Veg_Table[[#This Row],[DIAMETER]]="",1,0)</f>
        <v>0</v>
      </c>
      <c r="D1267" s="1">
        <f>IF(Veg_Table[[#This Row],[HEIGHT]]="",1,0)</f>
        <v>0</v>
      </c>
      <c r="E126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67" s="1">
        <f>IF(AND(Veg_Table[[#This Row],[TAT_RESULT]]="ABATE",Veg_Table[[#This Row],[PRESCRIP]]="NW_No Work"),1,0)</f>
        <v>0</v>
      </c>
      <c r="G1267" s="1">
        <f>IF(OR(Veg_Table[[#This Row],[Prescription R-Scale]]="NA",Veg_Table[[#This Row],[Diameter R-Scale]]="NA"),0,IF(Veg_Table[[#This Row],[Diameter R-Scale]]&lt;&gt;Veg_Table[[#This Row],[Prescription R-Scale]],1,0))</f>
        <v>0</v>
      </c>
      <c r="H1267" s="1">
        <f>IF(OR(AND(Veg_Table[[#This Row],[PRESCRIP]]="BC_Br Rmv", Veg_Table[[#This Row],[WOOD_MAN]]&lt;&gt;"Not Needed"),AND(Veg_Table[[#This Row],[PRESCRIP]]="BCS_Br Rmv+Trt", Veg_Table[[#This Row],[WOOD_MAN]]&lt;&gt;"Not Needed")),1,0)</f>
        <v>0</v>
      </c>
      <c r="I1267" s="1">
        <f ca="1">IF(AND(Veg_Table[[#This Row],[Prescription_Changed]]="Yes",Veg_Table[[#This Row],[TAT_RESULT]]=""),1,0)</f>
        <v>0</v>
      </c>
      <c r="J1267" s="1">
        <f ca="1">SUM(Veg_Table[[#This Row],[Prescription and Status do not match]:[Prescription_Edited_And_TAT_Is_Blank]])</f>
        <v>0</v>
      </c>
      <c r="K1267" s="1">
        <f ca="1">IF(Veg_Table[[#This Row],[Sum of Errors]]&gt;0,1,0)</f>
        <v>0</v>
      </c>
      <c r="L1267" s="1">
        <f>1</f>
        <v>1</v>
      </c>
      <c r="M126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267" s="1">
        <f>IF(OR(MID(Veg_Table[[#This Row],[PRESCRIP]],2,1)="1",MID(Veg_Table[[#This Row],[PRESCRIP]],2,1)="2",MID(Veg_Table[[#This Row],[PRESCRIP]],2,1)="3",MID(Veg_Table[[#This Row],[PRESCRIP]],2,1)="4"),_xlfn.NUMBERVALUE(MID(Veg_Table[[#This Row],[PRESCRIP]],2,1)),"NA")</f>
        <v>2</v>
      </c>
      <c r="O1267" s="1">
        <f>WEEKNUM(Veg_Table[[#This Row],[EVM_LAST_EDITED_Day]],2)</f>
        <v>20</v>
      </c>
      <c r="P1267" s="25">
        <f>IFERROR(DATE(YEAR(Veg_Table[[#This Row],[EVM_LAST_EDITED2]]),MONTH(Veg_Table[[#This Row],[EVM_LAST_EDITED2]]),DAY(Veg_Table[[#This Row],[EVM_LAST_EDITED2]])),DATE(2019,1,1))</f>
        <v>43964</v>
      </c>
      <c r="Q1267" s="3">
        <f>VALUE(SUBSTITUTE(Veg_Table[[#This Row],[EVM_LAST_EDITED]],",",""))</f>
        <v>43964.698342870397</v>
      </c>
      <c r="R1267" s="1" t="str">
        <f>_xlfn.IFNA(IF(Veg_Table[[#This Row],[EVM_LAST_EDITOR]]="","zBlank EVM Last Editor",VLOOKUP(Veg_Table[[#This Row],[EVM_LAST_EDITOR]],Roster_Table[#All],4,FALSE)),"zAWRR Not in Roster")</f>
        <v>MGE</v>
      </c>
      <c r="S1267" s="1" t="str">
        <f>_xlfn.IFNA(IF(Veg_Table[[#This Row],[EVM_LAST_EDITOR]]="","zBlank EVM Last Editor",VLOOKUP(Veg_Table[[#This Row],[EVM_LAST_EDITOR]],Roster_Table[#All],16,FALSE)),"zCompany_AWRR not in Roster")</f>
        <v>MGE_Mountain G Enterprises</v>
      </c>
      <c r="T1267" s="2">
        <f>IFERROR(DATE(YEAR(Veg_Table[[#This Row],[Created2]]),MONTH(Veg_Table[[#This Row],[Created2]]),DAY(Veg_Table[[#This Row],[Created2]])),DATE(2019,1,1))</f>
        <v>43964</v>
      </c>
      <c r="U1267" s="3">
        <f>VALUE(SUBSTITUTE(Veg_Table[[#This Row],[Created]],",",""))</f>
        <v>43964.698342870397</v>
      </c>
      <c r="V1267" s="3" t="str">
        <f ca="1">IFERROR(_xlfn.IFNA(CELL("contents",INDIRECT(_xlfn.CONCAT("Veg_Table_Production_Data!",ADDRESS(MATCH(_xlfn.MAXIFS(#REF!,#REF!,"="&amp;Veg_Table[[#This Row],[AUTO_ID]],#REF!,"&lt;"&amp;Veg_Table[[#This Row],[EVM_LAST_EDITED_Day]]),#REF!,0),COLUMN(#REF!),4,1,)))),""),"")</f>
        <v/>
      </c>
      <c r="W1267" s="3" t="str">
        <f ca="1">IF(Veg_Table[[#This Row],[Previous_Prescription]]="","No",IF(Veg_Table[[#This Row],[Previous_Prescription]]=Veg_Table[[#This Row],[PRESCRIP]],"No","Yes"))</f>
        <v>No</v>
      </c>
      <c r="X1267" s="3" t="str">
        <f>IF(Veg_Table[[#This Row],[EVM_LAST_EDITED_Day]]=Veg_Table[[#This Row],[Created_Day]],"New","Old")</f>
        <v>New</v>
      </c>
      <c r="Y1267" s="1">
        <f>IFERROR(IF(FIND("delete",LOWER(Veg_Table[[#This Row],[PI_COMMENTS]]))&gt;=1,1,0),0)</f>
        <v>0</v>
      </c>
      <c r="Z1267" s="1" t="str">
        <f>_xlfn.IFNA(IF(Veg_Table[[#This Row],[EVM_LAST_EDITOR]]="","Yes",VLOOKUP(Veg_Table[[#This Row],[EVM_LAST_EDITOR]],Roster_Table[#All],15,FALSE)),"Yes")</f>
        <v>Yes</v>
      </c>
      <c r="AA126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67" s="1" t="str">
        <f>_xlfn.IFNA(VLOOKUP(Veg_Table[[#This Row],[EVM_LAST_EDITOR]],Roster_Table[#All],3,FALSE),"zAWRR Not in Roster")</f>
        <v>Aaron</v>
      </c>
      <c r="AC1267" s="1" t="str">
        <f>_xlfn.IFNA(VLOOKUP(Veg_Table[[#This Row],[EVM_LAST_EDITOR]],Roster_Table[#All],2,FALSE),"zAWRR Not in Roster")</f>
        <v>Hansen</v>
      </c>
      <c r="AD1267" s="1" t="str">
        <f>IF(_xlfn.CONCAT(Veg_Table[[#This Row],[First_Name]]," ",Veg_Table[[#This Row],[Last_Name]])="zAWRR Not in Roster zAWRR Not in Roster","zAWRR Not in Roster",_xlfn.CONCAT(Veg_Table[[#This Row],[First_Name]]," ",Veg_Table[[#This Row],[Last_Name]]))</f>
        <v>Aaron Hansen</v>
      </c>
      <c r="AE1267">
        <v>3226661</v>
      </c>
      <c r="AF1267" t="s">
        <v>6003</v>
      </c>
      <c r="AG1267" t="s">
        <v>93</v>
      </c>
      <c r="AH1267" t="s">
        <v>5320</v>
      </c>
      <c r="AI1267" t="s">
        <v>5959</v>
      </c>
      <c r="AJ1267" t="s">
        <v>36</v>
      </c>
      <c r="AL1267" t="s">
        <v>22</v>
      </c>
      <c r="AM1267" t="s">
        <v>40</v>
      </c>
      <c r="AN1267" t="s">
        <v>25</v>
      </c>
      <c r="AO1267" t="s">
        <v>25</v>
      </c>
      <c r="AP1267">
        <v>17</v>
      </c>
      <c r="AQ1267">
        <v>45</v>
      </c>
      <c r="AR1267" t="s">
        <v>514</v>
      </c>
      <c r="AS1267" t="s">
        <v>42</v>
      </c>
      <c r="AT1267" t="s">
        <v>515</v>
      </c>
      <c r="AV1267" t="s">
        <v>519</v>
      </c>
      <c r="AW1267" t="s">
        <v>6004</v>
      </c>
      <c r="AZ1267"/>
      <c r="BB1267" s="4"/>
      <c r="BD1267" t="s">
        <v>29</v>
      </c>
      <c r="BE1267" t="s">
        <v>25</v>
      </c>
      <c r="BF1267" t="s">
        <v>513</v>
      </c>
      <c r="BI1267" s="3"/>
      <c r="BJ1267" t="s">
        <v>6005</v>
      </c>
      <c r="BK1267" s="30" t="s">
        <v>156</v>
      </c>
      <c r="BL1267" s="3">
        <v>43964.698342870368</v>
      </c>
      <c r="BM1267" t="s">
        <v>31</v>
      </c>
      <c r="BN1267" t="s">
        <v>32</v>
      </c>
      <c r="BP1267" t="s">
        <v>5452</v>
      </c>
      <c r="BQ1267" t="s">
        <v>1025</v>
      </c>
      <c r="BR1267" t="s">
        <v>28</v>
      </c>
      <c r="BS1267" t="s">
        <v>28</v>
      </c>
      <c r="BT1267" t="s">
        <v>156</v>
      </c>
      <c r="BU1267" s="3">
        <v>43964.698342870368</v>
      </c>
      <c r="BV1267" t="s">
        <v>803</v>
      </c>
      <c r="BW1267" s="3">
        <v>43964.760148715279</v>
      </c>
      <c r="BX1267" t="s">
        <v>6006</v>
      </c>
      <c r="CG1267"/>
      <c r="CH1267"/>
      <c r="CI1267"/>
      <c r="CY1267"/>
      <c r="DA1267"/>
      <c r="DF1267"/>
    </row>
    <row r="1268" spans="1:110" x14ac:dyDescent="0.25">
      <c r="A1268" s="1">
        <f>IF(Veg_Table[[#This Row],[VP_STATUS]]="Hold",0,IF(OR(AND(Veg_Table[[#This Row],[PRESCRIP]]="NW_No Work",Veg_Table[[#This Row],[VP_STATUS]]&lt;&gt;"No Work Required Under EVM"),AND(Veg_Table[[#This Row],[VP_STATUS]]="No Work Required Under EVM",Veg_Table[[#This Row],[PRESCRIP]]&lt;&gt;"NW_No Work")),1,0))</f>
        <v>0</v>
      </c>
      <c r="B1268" s="1">
        <f>IF(Veg_Table[[#This Row],[SPECIES]]="",1,0)</f>
        <v>0</v>
      </c>
      <c r="C1268" s="1">
        <f>IF(Veg_Table[[#This Row],[DIAMETER]]="",1,0)</f>
        <v>0</v>
      </c>
      <c r="D1268" s="1">
        <f>IF(Veg_Table[[#This Row],[HEIGHT]]="",1,0)</f>
        <v>0</v>
      </c>
      <c r="E126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68" s="1">
        <f>IF(AND(Veg_Table[[#This Row],[TAT_RESULT]]="ABATE",Veg_Table[[#This Row],[PRESCRIP]]="NW_No Work"),1,0)</f>
        <v>0</v>
      </c>
      <c r="G1268" s="1">
        <f>IF(OR(Veg_Table[[#This Row],[Prescription R-Scale]]="NA",Veg_Table[[#This Row],[Diameter R-Scale]]="NA"),0,IF(Veg_Table[[#This Row],[Diameter R-Scale]]&lt;&gt;Veg_Table[[#This Row],[Prescription R-Scale]],1,0))</f>
        <v>0</v>
      </c>
      <c r="H1268" s="1">
        <f>IF(OR(AND(Veg_Table[[#This Row],[PRESCRIP]]="BC_Br Rmv", Veg_Table[[#This Row],[WOOD_MAN]]&lt;&gt;"Not Needed"),AND(Veg_Table[[#This Row],[PRESCRIP]]="BCS_Br Rmv+Trt", Veg_Table[[#This Row],[WOOD_MAN]]&lt;&gt;"Not Needed")),1,0)</f>
        <v>0</v>
      </c>
      <c r="I1268" s="1">
        <f ca="1">IF(AND(Veg_Table[[#This Row],[Prescription_Changed]]="Yes",Veg_Table[[#This Row],[TAT_RESULT]]=""),1,0)</f>
        <v>0</v>
      </c>
      <c r="J1268" s="1">
        <f ca="1">SUM(Veg_Table[[#This Row],[Prescription and Status do not match]:[Prescription_Edited_And_TAT_Is_Blank]])</f>
        <v>0</v>
      </c>
      <c r="K1268" s="1">
        <f ca="1">IF(Veg_Table[[#This Row],[Sum of Errors]]&gt;0,1,0)</f>
        <v>0</v>
      </c>
      <c r="L1268" s="1">
        <f>1</f>
        <v>1</v>
      </c>
      <c r="M126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268" s="1">
        <f>IF(OR(MID(Veg_Table[[#This Row],[PRESCRIP]],2,1)="1",MID(Veg_Table[[#This Row],[PRESCRIP]],2,1)="2",MID(Veg_Table[[#This Row],[PRESCRIP]],2,1)="3",MID(Veg_Table[[#This Row],[PRESCRIP]],2,1)="4"),_xlfn.NUMBERVALUE(MID(Veg_Table[[#This Row],[PRESCRIP]],2,1)),"NA")</f>
        <v>3</v>
      </c>
      <c r="O1268" s="1">
        <f>WEEKNUM(Veg_Table[[#This Row],[EVM_LAST_EDITED_Day]],2)</f>
        <v>20</v>
      </c>
      <c r="P1268" s="25">
        <f>IFERROR(DATE(YEAR(Veg_Table[[#This Row],[EVM_LAST_EDITED2]]),MONTH(Veg_Table[[#This Row],[EVM_LAST_EDITED2]]),DAY(Veg_Table[[#This Row],[EVM_LAST_EDITED2]])),DATE(2019,1,1))</f>
        <v>43964</v>
      </c>
      <c r="Q1268" s="3">
        <f>VALUE(SUBSTITUTE(Veg_Table[[#This Row],[EVM_LAST_EDITED]],",",""))</f>
        <v>43964.700272129601</v>
      </c>
      <c r="R1268" s="1" t="str">
        <f>_xlfn.IFNA(IF(Veg_Table[[#This Row],[EVM_LAST_EDITOR]]="","zBlank EVM Last Editor",VLOOKUP(Veg_Table[[#This Row],[EVM_LAST_EDITOR]],Roster_Table[#All],4,FALSE)),"zAWRR Not in Roster")</f>
        <v>zAWRR Not in Roster</v>
      </c>
      <c r="S1268" s="1" t="str">
        <f>_xlfn.IFNA(IF(Veg_Table[[#This Row],[EVM_LAST_EDITOR]]="","zBlank EVM Last Editor",VLOOKUP(Veg_Table[[#This Row],[EVM_LAST_EDITOR]],Roster_Table[#All],16,FALSE)),"zCompany_AWRR not in Roster")</f>
        <v>zCompany_AWRR not in Roster</v>
      </c>
      <c r="T1268" s="2">
        <f>IFERROR(DATE(YEAR(Veg_Table[[#This Row],[Created2]]),MONTH(Veg_Table[[#This Row],[Created2]]),DAY(Veg_Table[[#This Row],[Created2]])),DATE(2019,1,1))</f>
        <v>43887</v>
      </c>
      <c r="U1268" s="3">
        <f>VALUE(SUBSTITUTE(Veg_Table[[#This Row],[Created]],",",""))</f>
        <v>43887.544861111099</v>
      </c>
      <c r="V1268" s="3" t="str">
        <f ca="1">IFERROR(_xlfn.IFNA(CELL("contents",INDIRECT(_xlfn.CONCAT("Veg_Table_Production_Data!",ADDRESS(MATCH(_xlfn.MAXIFS(#REF!,#REF!,"="&amp;Veg_Table[[#This Row],[AUTO_ID]],#REF!,"&lt;"&amp;Veg_Table[[#This Row],[EVM_LAST_EDITED_Day]]),#REF!,0),COLUMN(#REF!),4,1,)))),""),"")</f>
        <v/>
      </c>
      <c r="W1268" s="3" t="str">
        <f ca="1">IF(Veg_Table[[#This Row],[Previous_Prescription]]="","No",IF(Veg_Table[[#This Row],[Previous_Prescription]]=Veg_Table[[#This Row],[PRESCRIP]],"No","Yes"))</f>
        <v>No</v>
      </c>
      <c r="X1268" s="3" t="str">
        <f>IF(Veg_Table[[#This Row],[EVM_LAST_EDITED_Day]]=Veg_Table[[#This Row],[Created_Day]],"New","Old")</f>
        <v>Old</v>
      </c>
      <c r="Y1268" s="1">
        <f>IFERROR(IF(FIND("delete",LOWER(Veg_Table[[#This Row],[PI_COMMENTS]]))&gt;=1,1,0),0)</f>
        <v>0</v>
      </c>
      <c r="Z1268" s="1" t="str">
        <f>_xlfn.IFNA(IF(Veg_Table[[#This Row],[EVM_LAST_EDITOR]]="","Yes",VLOOKUP(Veg_Table[[#This Row],[EVM_LAST_EDITOR]],Roster_Table[#All],15,FALSE)),"Yes")</f>
        <v>Yes</v>
      </c>
      <c r="AA126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68" s="1" t="str">
        <f>_xlfn.IFNA(VLOOKUP(Veg_Table[[#This Row],[EVM_LAST_EDITOR]],Roster_Table[#All],3,FALSE),"zAWRR Not in Roster")</f>
        <v>zAWRR Not in Roster</v>
      </c>
      <c r="AC1268" s="1" t="str">
        <f>_xlfn.IFNA(VLOOKUP(Veg_Table[[#This Row],[EVM_LAST_EDITOR]],Roster_Table[#All],2,FALSE),"zAWRR Not in Roster")</f>
        <v>zAWRR Not in Roster</v>
      </c>
      <c r="AD1268" s="1" t="str">
        <f>IF(_xlfn.CONCAT(Veg_Table[[#This Row],[First_Name]]," ",Veg_Table[[#This Row],[Last_Name]])="zAWRR Not in Roster zAWRR Not in Roster","zAWRR Not in Roster",_xlfn.CONCAT(Veg_Table[[#This Row],[First_Name]]," ",Veg_Table[[#This Row],[Last_Name]]))</f>
        <v>zAWRR Not in Roster</v>
      </c>
      <c r="AE1268">
        <v>1781601</v>
      </c>
      <c r="AF1268" t="s">
        <v>2567</v>
      </c>
      <c r="AG1268" t="s">
        <v>30</v>
      </c>
      <c r="AH1268" t="s">
        <v>662</v>
      </c>
      <c r="AI1268" t="s">
        <v>1863</v>
      </c>
      <c r="AJ1268" t="s">
        <v>820</v>
      </c>
      <c r="AL1268" t="s">
        <v>37</v>
      </c>
      <c r="AM1268" t="s">
        <v>38</v>
      </c>
      <c r="AN1268" t="s">
        <v>25</v>
      </c>
      <c r="AO1268" t="s">
        <v>25</v>
      </c>
      <c r="AP1268">
        <v>24</v>
      </c>
      <c r="AQ1268">
        <v>115</v>
      </c>
      <c r="AR1268" t="s">
        <v>514</v>
      </c>
      <c r="AS1268" t="s">
        <v>51</v>
      </c>
      <c r="AT1268" t="s">
        <v>515</v>
      </c>
      <c r="AU1268" t="s">
        <v>25</v>
      </c>
      <c r="AV1268" t="s">
        <v>512</v>
      </c>
      <c r="AW1268" t="s">
        <v>2568</v>
      </c>
      <c r="AX1268" t="s">
        <v>534</v>
      </c>
      <c r="AZ1268">
        <v>16</v>
      </c>
      <c r="BA1268" t="s">
        <v>51</v>
      </c>
      <c r="BB1268" s="4">
        <v>43936.548446724541</v>
      </c>
      <c r="BD1268" t="s">
        <v>29</v>
      </c>
      <c r="BG1268" t="s">
        <v>534</v>
      </c>
      <c r="BI1268" s="3">
        <v>43964.70024121528</v>
      </c>
      <c r="BJ1268" t="s">
        <v>2098</v>
      </c>
      <c r="BK1268" s="30" t="s">
        <v>821</v>
      </c>
      <c r="BL1268" s="3">
        <v>43964.70027212963</v>
      </c>
      <c r="BM1268" t="s">
        <v>31</v>
      </c>
      <c r="BN1268" t="s">
        <v>32</v>
      </c>
      <c r="BO1268" t="s">
        <v>1862</v>
      </c>
      <c r="BP1268" t="s">
        <v>841</v>
      </c>
      <c r="BQ1268" t="s">
        <v>826</v>
      </c>
      <c r="BR1268" t="s">
        <v>28</v>
      </c>
      <c r="BS1268" t="s">
        <v>28</v>
      </c>
      <c r="BT1268" t="s">
        <v>472</v>
      </c>
      <c r="BU1268" s="3">
        <v>43887.544861111113</v>
      </c>
      <c r="BV1268" t="s">
        <v>803</v>
      </c>
      <c r="BW1268" s="3">
        <v>43964.73131476852</v>
      </c>
      <c r="BX1268" t="s">
        <v>2569</v>
      </c>
      <c r="CG1268"/>
      <c r="CH1268"/>
      <c r="CI1268"/>
      <c r="CY1268"/>
      <c r="DA1268"/>
      <c r="DF1268"/>
    </row>
    <row r="1269" spans="1:110" x14ac:dyDescent="0.25">
      <c r="A1269" s="1">
        <f>IF(Veg_Table[[#This Row],[VP_STATUS]]="Hold",0,IF(OR(AND(Veg_Table[[#This Row],[PRESCRIP]]="NW_No Work",Veg_Table[[#This Row],[VP_STATUS]]&lt;&gt;"No Work Required Under EVM"),AND(Veg_Table[[#This Row],[VP_STATUS]]="No Work Required Under EVM",Veg_Table[[#This Row],[PRESCRIP]]&lt;&gt;"NW_No Work")),1,0))</f>
        <v>0</v>
      </c>
      <c r="B1269" s="1">
        <f>IF(Veg_Table[[#This Row],[SPECIES]]="",1,0)</f>
        <v>0</v>
      </c>
      <c r="C1269" s="1">
        <f>IF(Veg_Table[[#This Row],[DIAMETER]]="",1,0)</f>
        <v>0</v>
      </c>
      <c r="D1269" s="1">
        <f>IF(Veg_Table[[#This Row],[HEIGHT]]="",1,0)</f>
        <v>0</v>
      </c>
      <c r="E126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69" s="1">
        <f>IF(AND(Veg_Table[[#This Row],[TAT_RESULT]]="ABATE",Veg_Table[[#This Row],[PRESCRIP]]="NW_No Work"),1,0)</f>
        <v>0</v>
      </c>
      <c r="G1269" s="1">
        <f>IF(OR(Veg_Table[[#This Row],[Prescription R-Scale]]="NA",Veg_Table[[#This Row],[Diameter R-Scale]]="NA"),0,IF(Veg_Table[[#This Row],[Diameter R-Scale]]&lt;&gt;Veg_Table[[#This Row],[Prescription R-Scale]],1,0))</f>
        <v>0</v>
      </c>
      <c r="H1269" s="1">
        <f>IF(OR(AND(Veg_Table[[#This Row],[PRESCRIP]]="BC_Br Rmv", Veg_Table[[#This Row],[WOOD_MAN]]&lt;&gt;"Not Needed"),AND(Veg_Table[[#This Row],[PRESCRIP]]="BCS_Br Rmv+Trt", Veg_Table[[#This Row],[WOOD_MAN]]&lt;&gt;"Not Needed")),1,0)</f>
        <v>0</v>
      </c>
      <c r="I1269" s="1">
        <f ca="1">IF(AND(Veg_Table[[#This Row],[Prescription_Changed]]="Yes",Veg_Table[[#This Row],[TAT_RESULT]]=""),1,0)</f>
        <v>0</v>
      </c>
      <c r="J1269" s="1">
        <f ca="1">SUM(Veg_Table[[#This Row],[Prescription and Status do not match]:[Prescription_Edited_And_TAT_Is_Blank]])</f>
        <v>0</v>
      </c>
      <c r="K1269" s="1">
        <f ca="1">IF(Veg_Table[[#This Row],[Sum of Errors]]&gt;0,1,0)</f>
        <v>0</v>
      </c>
      <c r="L1269" s="1">
        <f>1</f>
        <v>1</v>
      </c>
      <c r="M126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269" s="1">
        <f>IF(OR(MID(Veg_Table[[#This Row],[PRESCRIP]],2,1)="1",MID(Veg_Table[[#This Row],[PRESCRIP]],2,1)="2",MID(Veg_Table[[#This Row],[PRESCRIP]],2,1)="3",MID(Veg_Table[[#This Row],[PRESCRIP]],2,1)="4"),_xlfn.NUMBERVALUE(MID(Veg_Table[[#This Row],[PRESCRIP]],2,1)),"NA")</f>
        <v>3</v>
      </c>
      <c r="O1269" s="1">
        <f>WEEKNUM(Veg_Table[[#This Row],[EVM_LAST_EDITED_Day]],2)</f>
        <v>20</v>
      </c>
      <c r="P1269" s="25">
        <f>IFERROR(DATE(YEAR(Veg_Table[[#This Row],[EVM_LAST_EDITED2]]),MONTH(Veg_Table[[#This Row],[EVM_LAST_EDITED2]]),DAY(Veg_Table[[#This Row],[EVM_LAST_EDITED2]])),DATE(2019,1,1))</f>
        <v>43964</v>
      </c>
      <c r="Q1269" s="3">
        <f>VALUE(SUBSTITUTE(Veg_Table[[#This Row],[EVM_LAST_EDITED]],",",""))</f>
        <v>43964.700751747703</v>
      </c>
      <c r="R1269" s="1" t="str">
        <f>_xlfn.IFNA(IF(Veg_Table[[#This Row],[EVM_LAST_EDITOR]]="","zBlank EVM Last Editor",VLOOKUP(Veg_Table[[#This Row],[EVM_LAST_EDITOR]],Roster_Table[#All],4,FALSE)),"zAWRR Not in Roster")</f>
        <v>zAWRR Not in Roster</v>
      </c>
      <c r="S1269" s="1" t="str">
        <f>_xlfn.IFNA(IF(Veg_Table[[#This Row],[EVM_LAST_EDITOR]]="","zBlank EVM Last Editor",VLOOKUP(Veg_Table[[#This Row],[EVM_LAST_EDITOR]],Roster_Table[#All],16,FALSE)),"zCompany_AWRR not in Roster")</f>
        <v>zCompany_AWRR not in Roster</v>
      </c>
      <c r="T1269" s="2">
        <f>IFERROR(DATE(YEAR(Veg_Table[[#This Row],[Created2]]),MONTH(Veg_Table[[#This Row],[Created2]]),DAY(Veg_Table[[#This Row],[Created2]])),DATE(2019,1,1))</f>
        <v>43887</v>
      </c>
      <c r="U1269" s="3">
        <f>VALUE(SUBSTITUTE(Veg_Table[[#This Row],[Created]],",",""))</f>
        <v>43887.5488078704</v>
      </c>
      <c r="V1269" s="3" t="str">
        <f ca="1">IFERROR(_xlfn.IFNA(CELL("contents",INDIRECT(_xlfn.CONCAT("Veg_Table_Production_Data!",ADDRESS(MATCH(_xlfn.MAXIFS(#REF!,#REF!,"="&amp;Veg_Table[[#This Row],[AUTO_ID]],#REF!,"&lt;"&amp;Veg_Table[[#This Row],[EVM_LAST_EDITED_Day]]),#REF!,0),COLUMN(#REF!),4,1,)))),""),"")</f>
        <v/>
      </c>
      <c r="W1269" s="3" t="str">
        <f ca="1">IF(Veg_Table[[#This Row],[Previous_Prescription]]="","No",IF(Veg_Table[[#This Row],[Previous_Prescription]]=Veg_Table[[#This Row],[PRESCRIP]],"No","Yes"))</f>
        <v>No</v>
      </c>
      <c r="X1269" s="3" t="str">
        <f>IF(Veg_Table[[#This Row],[EVM_LAST_EDITED_Day]]=Veg_Table[[#This Row],[Created_Day]],"New","Old")</f>
        <v>Old</v>
      </c>
      <c r="Y1269" s="1">
        <f>IFERROR(IF(FIND("delete",LOWER(Veg_Table[[#This Row],[PI_COMMENTS]]))&gt;=1,1,0),0)</f>
        <v>0</v>
      </c>
      <c r="Z1269" s="1" t="str">
        <f>_xlfn.IFNA(IF(Veg_Table[[#This Row],[EVM_LAST_EDITOR]]="","Yes",VLOOKUP(Veg_Table[[#This Row],[EVM_LAST_EDITOR]],Roster_Table[#All],15,FALSE)),"Yes")</f>
        <v>Yes</v>
      </c>
      <c r="AA126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69" s="1" t="str">
        <f>_xlfn.IFNA(VLOOKUP(Veg_Table[[#This Row],[EVM_LAST_EDITOR]],Roster_Table[#All],3,FALSE),"zAWRR Not in Roster")</f>
        <v>zAWRR Not in Roster</v>
      </c>
      <c r="AC1269" s="1" t="str">
        <f>_xlfn.IFNA(VLOOKUP(Veg_Table[[#This Row],[EVM_LAST_EDITOR]],Roster_Table[#All],2,FALSE),"zAWRR Not in Roster")</f>
        <v>zAWRR Not in Roster</v>
      </c>
      <c r="AD1269" s="1" t="str">
        <f>IF(_xlfn.CONCAT(Veg_Table[[#This Row],[First_Name]]," ",Veg_Table[[#This Row],[Last_Name]])="zAWRR Not in Roster zAWRR Not in Roster","zAWRR Not in Roster",_xlfn.CONCAT(Veg_Table[[#This Row],[First_Name]]," ",Veg_Table[[#This Row],[Last_Name]]))</f>
        <v>zAWRR Not in Roster</v>
      </c>
      <c r="AE1269">
        <v>1781602</v>
      </c>
      <c r="AF1269" t="s">
        <v>2570</v>
      </c>
      <c r="AG1269" t="s">
        <v>30</v>
      </c>
      <c r="AH1269" t="s">
        <v>662</v>
      </c>
      <c r="AI1269" t="s">
        <v>1863</v>
      </c>
      <c r="AJ1269" t="s">
        <v>820</v>
      </c>
      <c r="AL1269" t="s">
        <v>37</v>
      </c>
      <c r="AM1269" t="s">
        <v>38</v>
      </c>
      <c r="AN1269" t="s">
        <v>25</v>
      </c>
      <c r="AO1269" t="s">
        <v>25</v>
      </c>
      <c r="AP1269">
        <v>24</v>
      </c>
      <c r="AQ1269">
        <v>125</v>
      </c>
      <c r="AR1269" t="s">
        <v>514</v>
      </c>
      <c r="AS1269" t="s">
        <v>51</v>
      </c>
      <c r="AT1269" t="s">
        <v>522</v>
      </c>
      <c r="AU1269" t="s">
        <v>25</v>
      </c>
      <c r="AV1269" t="s">
        <v>512</v>
      </c>
      <c r="AW1269" t="s">
        <v>2571</v>
      </c>
      <c r="AX1269" t="s">
        <v>534</v>
      </c>
      <c r="AZ1269">
        <v>15</v>
      </c>
      <c r="BA1269" t="s">
        <v>51</v>
      </c>
      <c r="BB1269" s="4">
        <v>43936.548972384262</v>
      </c>
      <c r="BD1269" t="s">
        <v>29</v>
      </c>
      <c r="BG1269" t="s">
        <v>534</v>
      </c>
      <c r="BI1269" s="3">
        <v>43964.700726377312</v>
      </c>
      <c r="BJ1269" t="s">
        <v>2098</v>
      </c>
      <c r="BK1269" s="30" t="s">
        <v>821</v>
      </c>
      <c r="BL1269" s="3">
        <v>43964.700751747689</v>
      </c>
      <c r="BM1269" t="s">
        <v>31</v>
      </c>
      <c r="BN1269" t="s">
        <v>32</v>
      </c>
      <c r="BO1269" t="s">
        <v>1862</v>
      </c>
      <c r="BP1269" t="s">
        <v>841</v>
      </c>
      <c r="BQ1269" t="s">
        <v>826</v>
      </c>
      <c r="BR1269" t="s">
        <v>28</v>
      </c>
      <c r="BS1269" t="s">
        <v>28</v>
      </c>
      <c r="BT1269" t="s">
        <v>472</v>
      </c>
      <c r="BU1269" s="3">
        <v>43887.548807870371</v>
      </c>
      <c r="BV1269" t="s">
        <v>803</v>
      </c>
      <c r="BW1269" s="3">
        <v>43964.73131476852</v>
      </c>
      <c r="BX1269" t="s">
        <v>2572</v>
      </c>
      <c r="CG1269"/>
      <c r="CH1269"/>
      <c r="CI1269"/>
      <c r="CY1269"/>
      <c r="DA1269"/>
      <c r="DF1269"/>
    </row>
    <row r="1270" spans="1:110" x14ac:dyDescent="0.25">
      <c r="A1270" s="1">
        <f>IF(Veg_Table[[#This Row],[VP_STATUS]]="Hold",0,IF(OR(AND(Veg_Table[[#This Row],[PRESCRIP]]="NW_No Work",Veg_Table[[#This Row],[VP_STATUS]]&lt;&gt;"No Work Required Under EVM"),AND(Veg_Table[[#This Row],[VP_STATUS]]="No Work Required Under EVM",Veg_Table[[#This Row],[PRESCRIP]]&lt;&gt;"NW_No Work")),1,0))</f>
        <v>0</v>
      </c>
      <c r="B1270" s="1">
        <f>IF(Veg_Table[[#This Row],[SPECIES]]="",1,0)</f>
        <v>0</v>
      </c>
      <c r="C1270" s="1">
        <f>IF(Veg_Table[[#This Row],[DIAMETER]]="",1,0)</f>
        <v>0</v>
      </c>
      <c r="D1270" s="1">
        <f>IF(Veg_Table[[#This Row],[HEIGHT]]="",1,0)</f>
        <v>0</v>
      </c>
      <c r="E127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70" s="1">
        <f>IF(AND(Veg_Table[[#This Row],[TAT_RESULT]]="ABATE",Veg_Table[[#This Row],[PRESCRIP]]="NW_No Work"),1,0)</f>
        <v>0</v>
      </c>
      <c r="G1270" s="1">
        <f>IF(OR(Veg_Table[[#This Row],[Prescription R-Scale]]="NA",Veg_Table[[#This Row],[Diameter R-Scale]]="NA"),0,IF(Veg_Table[[#This Row],[Diameter R-Scale]]&lt;&gt;Veg_Table[[#This Row],[Prescription R-Scale]],1,0))</f>
        <v>0</v>
      </c>
      <c r="H1270" s="1">
        <f>IF(OR(AND(Veg_Table[[#This Row],[PRESCRIP]]="BC_Br Rmv", Veg_Table[[#This Row],[WOOD_MAN]]&lt;&gt;"Not Needed"),AND(Veg_Table[[#This Row],[PRESCRIP]]="BCS_Br Rmv+Trt", Veg_Table[[#This Row],[WOOD_MAN]]&lt;&gt;"Not Needed")),1,0)</f>
        <v>0</v>
      </c>
      <c r="I1270" s="1">
        <f ca="1">IF(AND(Veg_Table[[#This Row],[Prescription_Changed]]="Yes",Veg_Table[[#This Row],[TAT_RESULT]]=""),1,0)</f>
        <v>0</v>
      </c>
      <c r="J1270" s="1">
        <f ca="1">SUM(Veg_Table[[#This Row],[Prescription and Status do not match]:[Prescription_Edited_And_TAT_Is_Blank]])</f>
        <v>0</v>
      </c>
      <c r="K1270" s="1">
        <f ca="1">IF(Veg_Table[[#This Row],[Sum of Errors]]&gt;0,1,0)</f>
        <v>0</v>
      </c>
      <c r="L1270" s="1">
        <f>1</f>
        <v>1</v>
      </c>
      <c r="M127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270" s="1">
        <f>IF(OR(MID(Veg_Table[[#This Row],[PRESCRIP]],2,1)="1",MID(Veg_Table[[#This Row],[PRESCRIP]],2,1)="2",MID(Veg_Table[[#This Row],[PRESCRIP]],2,1)="3",MID(Veg_Table[[#This Row],[PRESCRIP]],2,1)="4"),_xlfn.NUMBERVALUE(MID(Veg_Table[[#This Row],[PRESCRIP]],2,1)),"NA")</f>
        <v>3</v>
      </c>
      <c r="O1270" s="1">
        <f>WEEKNUM(Veg_Table[[#This Row],[EVM_LAST_EDITED_Day]],2)</f>
        <v>20</v>
      </c>
      <c r="P1270" s="25">
        <f>IFERROR(DATE(YEAR(Veg_Table[[#This Row],[EVM_LAST_EDITED2]]),MONTH(Veg_Table[[#This Row],[EVM_LAST_EDITED2]]),DAY(Veg_Table[[#This Row],[EVM_LAST_EDITED2]])),DATE(2019,1,1))</f>
        <v>43964</v>
      </c>
      <c r="Q1270" s="3">
        <f>VALUE(SUBSTITUTE(Veg_Table[[#This Row],[EVM_LAST_EDITED]],",",""))</f>
        <v>43964.724745798601</v>
      </c>
      <c r="R1270" s="1" t="str">
        <f>_xlfn.IFNA(IF(Veg_Table[[#This Row],[EVM_LAST_EDITOR]]="","zBlank EVM Last Editor",VLOOKUP(Veg_Table[[#This Row],[EVM_LAST_EDITOR]],Roster_Table[#All],4,FALSE)),"zAWRR Not in Roster")</f>
        <v>zAWRR Not in Roster</v>
      </c>
      <c r="S1270" s="1" t="str">
        <f>_xlfn.IFNA(IF(Veg_Table[[#This Row],[EVM_LAST_EDITOR]]="","zBlank EVM Last Editor",VLOOKUP(Veg_Table[[#This Row],[EVM_LAST_EDITOR]],Roster_Table[#All],16,FALSE)),"zCompany_AWRR not in Roster")</f>
        <v>zCompany_AWRR not in Roster</v>
      </c>
      <c r="T1270" s="2">
        <f>IFERROR(DATE(YEAR(Veg_Table[[#This Row],[Created2]]),MONTH(Veg_Table[[#This Row],[Created2]]),DAY(Veg_Table[[#This Row],[Created2]])),DATE(2019,1,1))</f>
        <v>43741</v>
      </c>
      <c r="U1270" s="3">
        <f>VALUE(SUBSTITUTE(Veg_Table[[#This Row],[Created]],",",""))</f>
        <v>43741.609305555598</v>
      </c>
      <c r="V1270" s="3" t="str">
        <f ca="1">IFERROR(_xlfn.IFNA(CELL("contents",INDIRECT(_xlfn.CONCAT("Veg_Table_Production_Data!",ADDRESS(MATCH(_xlfn.MAXIFS(#REF!,#REF!,"="&amp;Veg_Table[[#This Row],[AUTO_ID]],#REF!,"&lt;"&amp;Veg_Table[[#This Row],[EVM_LAST_EDITED_Day]]),#REF!,0),COLUMN(#REF!),4,1,)))),""),"")</f>
        <v/>
      </c>
      <c r="W1270" s="3" t="str">
        <f ca="1">IF(Veg_Table[[#This Row],[Previous_Prescription]]="","No",IF(Veg_Table[[#This Row],[Previous_Prescription]]=Veg_Table[[#This Row],[PRESCRIP]],"No","Yes"))</f>
        <v>No</v>
      </c>
      <c r="X1270" s="3" t="str">
        <f>IF(Veg_Table[[#This Row],[EVM_LAST_EDITED_Day]]=Veg_Table[[#This Row],[Created_Day]],"New","Old")</f>
        <v>Old</v>
      </c>
      <c r="Y1270" s="1">
        <f>IFERROR(IF(FIND("delete",LOWER(Veg_Table[[#This Row],[PI_COMMENTS]]))&gt;=1,1,0),0)</f>
        <v>0</v>
      </c>
      <c r="Z1270" s="1" t="str">
        <f>_xlfn.IFNA(IF(Veg_Table[[#This Row],[EVM_LAST_EDITOR]]="","Yes",VLOOKUP(Veg_Table[[#This Row],[EVM_LAST_EDITOR]],Roster_Table[#All],15,FALSE)),"Yes")</f>
        <v>Yes</v>
      </c>
      <c r="AA127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70" s="1" t="str">
        <f>_xlfn.IFNA(VLOOKUP(Veg_Table[[#This Row],[EVM_LAST_EDITOR]],Roster_Table[#All],3,FALSE),"zAWRR Not in Roster")</f>
        <v>zAWRR Not in Roster</v>
      </c>
      <c r="AC1270" s="1" t="str">
        <f>_xlfn.IFNA(VLOOKUP(Veg_Table[[#This Row],[EVM_LAST_EDITOR]],Roster_Table[#All],2,FALSE),"zAWRR Not in Roster")</f>
        <v>zAWRR Not in Roster</v>
      </c>
      <c r="AD1270" s="1" t="str">
        <f>IF(_xlfn.CONCAT(Veg_Table[[#This Row],[First_Name]]," ",Veg_Table[[#This Row],[Last_Name]])="zAWRR Not in Roster zAWRR Not in Roster","zAWRR Not in Roster",_xlfn.CONCAT(Veg_Table[[#This Row],[First_Name]]," ",Veg_Table[[#This Row],[Last_Name]]))</f>
        <v>zAWRR Not in Roster</v>
      </c>
      <c r="AE1270">
        <v>1765279</v>
      </c>
      <c r="AF1270" t="s">
        <v>2839</v>
      </c>
      <c r="AG1270" t="s">
        <v>30</v>
      </c>
      <c r="AH1270" t="s">
        <v>1080</v>
      </c>
      <c r="AI1270" t="s">
        <v>1089</v>
      </c>
      <c r="AJ1270" t="s">
        <v>820</v>
      </c>
      <c r="AK1270" t="s">
        <v>28</v>
      </c>
      <c r="AL1270" t="s">
        <v>372</v>
      </c>
      <c r="AM1270" t="s">
        <v>38</v>
      </c>
      <c r="AN1270" t="s">
        <v>25</v>
      </c>
      <c r="AO1270" t="s">
        <v>25</v>
      </c>
      <c r="AP1270">
        <v>35</v>
      </c>
      <c r="AQ1270">
        <v>124</v>
      </c>
      <c r="AR1270" t="s">
        <v>511</v>
      </c>
      <c r="AS1270" t="s">
        <v>804</v>
      </c>
      <c r="AT1270" t="s">
        <v>515</v>
      </c>
      <c r="AU1270" t="s">
        <v>25</v>
      </c>
      <c r="AV1270" t="s">
        <v>512</v>
      </c>
      <c r="AW1270" t="s">
        <v>2840</v>
      </c>
      <c r="AX1270" t="s">
        <v>534</v>
      </c>
      <c r="AY1270" t="s">
        <v>28</v>
      </c>
      <c r="AZ1270">
        <v>5746657</v>
      </c>
      <c r="BA1270" t="s">
        <v>804</v>
      </c>
      <c r="BB1270" s="4">
        <v>43964.724719560189</v>
      </c>
      <c r="BC1270" t="s">
        <v>28</v>
      </c>
      <c r="BD1270" t="s">
        <v>29</v>
      </c>
      <c r="BF1270" t="s">
        <v>28</v>
      </c>
      <c r="BG1270" t="s">
        <v>28</v>
      </c>
      <c r="BH1270" t="s">
        <v>28</v>
      </c>
      <c r="BI1270" s="3"/>
      <c r="BJ1270" t="s">
        <v>1856</v>
      </c>
      <c r="BK1270" s="30" t="s">
        <v>821</v>
      </c>
      <c r="BL1270" s="3">
        <v>43964.724745798609</v>
      </c>
      <c r="BM1270" t="s">
        <v>31</v>
      </c>
      <c r="BN1270" t="s">
        <v>32</v>
      </c>
      <c r="BO1270" t="s">
        <v>1082</v>
      </c>
      <c r="BP1270" t="s">
        <v>1140</v>
      </c>
      <c r="BQ1270" t="s">
        <v>826</v>
      </c>
      <c r="BR1270" t="s">
        <v>28</v>
      </c>
      <c r="BS1270" t="s">
        <v>28</v>
      </c>
      <c r="BT1270" t="s">
        <v>107</v>
      </c>
      <c r="BU1270" s="3">
        <v>43741.609305555554</v>
      </c>
      <c r="BV1270" t="s">
        <v>803</v>
      </c>
      <c r="BW1270" s="3">
        <v>43964.73131476852</v>
      </c>
      <c r="BX1270" t="s">
        <v>2841</v>
      </c>
      <c r="CG1270"/>
      <c r="CH1270"/>
      <c r="CI1270"/>
      <c r="CY1270"/>
      <c r="DA1270"/>
      <c r="DF1270"/>
    </row>
    <row r="1271" spans="1:110" x14ac:dyDescent="0.25">
      <c r="A1271" s="1">
        <f>IF(Veg_Table[[#This Row],[VP_STATUS]]="Hold",0,IF(OR(AND(Veg_Table[[#This Row],[PRESCRIP]]="NW_No Work",Veg_Table[[#This Row],[VP_STATUS]]&lt;&gt;"No Work Required Under EVM"),AND(Veg_Table[[#This Row],[VP_STATUS]]="No Work Required Under EVM",Veg_Table[[#This Row],[PRESCRIP]]&lt;&gt;"NW_No Work")),1,0))</f>
        <v>0</v>
      </c>
      <c r="B1271" s="1">
        <f>IF(Veg_Table[[#This Row],[SPECIES]]="",1,0)</f>
        <v>0</v>
      </c>
      <c r="C1271" s="1">
        <f>IF(Veg_Table[[#This Row],[DIAMETER]]="",1,0)</f>
        <v>0</v>
      </c>
      <c r="D1271" s="1">
        <f>IF(Veg_Table[[#This Row],[HEIGHT]]="",1,0)</f>
        <v>0</v>
      </c>
      <c r="E127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71" s="1">
        <f>IF(AND(Veg_Table[[#This Row],[TAT_RESULT]]="ABATE",Veg_Table[[#This Row],[PRESCRIP]]="NW_No Work"),1,0)</f>
        <v>0</v>
      </c>
      <c r="G1271" s="1">
        <f>IF(OR(Veg_Table[[#This Row],[Prescription R-Scale]]="NA",Veg_Table[[#This Row],[Diameter R-Scale]]="NA"),0,IF(Veg_Table[[#This Row],[Diameter R-Scale]]&lt;&gt;Veg_Table[[#This Row],[Prescription R-Scale]],1,0))</f>
        <v>0</v>
      </c>
      <c r="H1271" s="1">
        <f>IF(OR(AND(Veg_Table[[#This Row],[PRESCRIP]]="BC_Br Rmv", Veg_Table[[#This Row],[WOOD_MAN]]&lt;&gt;"Not Needed"),AND(Veg_Table[[#This Row],[PRESCRIP]]="BCS_Br Rmv+Trt", Veg_Table[[#This Row],[WOOD_MAN]]&lt;&gt;"Not Needed")),1,0)</f>
        <v>0</v>
      </c>
      <c r="I1271" s="1">
        <f ca="1">IF(AND(Veg_Table[[#This Row],[Prescription_Changed]]="Yes",Veg_Table[[#This Row],[TAT_RESULT]]=""),1,0)</f>
        <v>0</v>
      </c>
      <c r="J1271" s="1">
        <f ca="1">SUM(Veg_Table[[#This Row],[Prescription and Status do not match]:[Prescription_Edited_And_TAT_Is_Blank]])</f>
        <v>0</v>
      </c>
      <c r="K1271" s="1">
        <f ca="1">IF(Veg_Table[[#This Row],[Sum of Errors]]&gt;0,1,0)</f>
        <v>0</v>
      </c>
      <c r="L1271" s="1">
        <f>1</f>
        <v>1</v>
      </c>
      <c r="M127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271" s="1">
        <f>IF(OR(MID(Veg_Table[[#This Row],[PRESCRIP]],2,1)="1",MID(Veg_Table[[#This Row],[PRESCRIP]],2,1)="2",MID(Veg_Table[[#This Row],[PRESCRIP]],2,1)="3",MID(Veg_Table[[#This Row],[PRESCRIP]],2,1)="4"),_xlfn.NUMBERVALUE(MID(Veg_Table[[#This Row],[PRESCRIP]],2,1)),"NA")</f>
        <v>2</v>
      </c>
      <c r="O1271" s="1">
        <f>WEEKNUM(Veg_Table[[#This Row],[EVM_LAST_EDITED_Day]],2)</f>
        <v>20</v>
      </c>
      <c r="P1271" s="25">
        <f>IFERROR(DATE(YEAR(Veg_Table[[#This Row],[EVM_LAST_EDITED2]]),MONTH(Veg_Table[[#This Row],[EVM_LAST_EDITED2]]),DAY(Veg_Table[[#This Row],[EVM_LAST_EDITED2]])),DATE(2019,1,1))</f>
        <v>43964</v>
      </c>
      <c r="Q1271" s="3">
        <f>VALUE(SUBSTITUTE(Veg_Table[[#This Row],[EVM_LAST_EDITED]],",",""))</f>
        <v>43964.728726851798</v>
      </c>
      <c r="R1271" s="1" t="str">
        <f>_xlfn.IFNA(IF(Veg_Table[[#This Row],[EVM_LAST_EDITOR]]="","zBlank EVM Last Editor",VLOOKUP(Veg_Table[[#This Row],[EVM_LAST_EDITOR]],Roster_Table[#All],4,FALSE)),"zAWRR Not in Roster")</f>
        <v>AEA</v>
      </c>
      <c r="S1271" s="1" t="str">
        <f>_xlfn.IFNA(IF(Veg_Table[[#This Row],[EVM_LAST_EDITOR]]="","zBlank EVM Last Editor",VLOOKUP(Veg_Table[[#This Row],[EVM_LAST_EDITOR]],Roster_Table[#All],16,FALSE)),"zCompany_AWRR not in Roster")</f>
        <v>Not in Sierra Roster</v>
      </c>
      <c r="T1271" s="2">
        <f>IFERROR(DATE(YEAR(Veg_Table[[#This Row],[Created2]]),MONTH(Veg_Table[[#This Row],[Created2]]),DAY(Veg_Table[[#This Row],[Created2]])),DATE(2019,1,1))</f>
        <v>43907</v>
      </c>
      <c r="U1271" s="3">
        <f>VALUE(SUBSTITUTE(Veg_Table[[#This Row],[Created]],",",""))</f>
        <v>43907.416562500002</v>
      </c>
      <c r="V1271" s="3" t="str">
        <f ca="1">IFERROR(_xlfn.IFNA(CELL("contents",INDIRECT(_xlfn.CONCAT("Veg_Table_Production_Data!",ADDRESS(MATCH(_xlfn.MAXIFS(#REF!,#REF!,"="&amp;Veg_Table[[#This Row],[AUTO_ID]],#REF!,"&lt;"&amp;Veg_Table[[#This Row],[EVM_LAST_EDITED_Day]]),#REF!,0),COLUMN(#REF!),4,1,)))),""),"")</f>
        <v/>
      </c>
      <c r="W1271" s="3" t="str">
        <f ca="1">IF(Veg_Table[[#This Row],[Previous_Prescription]]="","No",IF(Veg_Table[[#This Row],[Previous_Prescription]]=Veg_Table[[#This Row],[PRESCRIP]],"No","Yes"))</f>
        <v>No</v>
      </c>
      <c r="X1271" s="3" t="str">
        <f>IF(Veg_Table[[#This Row],[EVM_LAST_EDITED_Day]]=Veg_Table[[#This Row],[Created_Day]],"New","Old")</f>
        <v>Old</v>
      </c>
      <c r="Y1271" s="1">
        <f>IFERROR(IF(FIND("delete",LOWER(Veg_Table[[#This Row],[PI_COMMENTS]]))&gt;=1,1,0),0)</f>
        <v>0</v>
      </c>
      <c r="Z1271" s="1" t="str">
        <f>_xlfn.IFNA(IF(Veg_Table[[#This Row],[EVM_LAST_EDITOR]]="","Yes",VLOOKUP(Veg_Table[[#This Row],[EVM_LAST_EDITOR]],Roster_Table[#All],15,FALSE)),"Yes")</f>
        <v>No</v>
      </c>
      <c r="AA127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71" s="1" t="str">
        <f>_xlfn.IFNA(VLOOKUP(Veg_Table[[#This Row],[EVM_LAST_EDITOR]],Roster_Table[#All],3,FALSE),"zAWRR Not in Roster")</f>
        <v>Drew</v>
      </c>
      <c r="AC1271" s="1" t="str">
        <f>_xlfn.IFNA(VLOOKUP(Veg_Table[[#This Row],[EVM_LAST_EDITOR]],Roster_Table[#All],2,FALSE),"zAWRR Not in Roster")</f>
        <v>Berlfein</v>
      </c>
      <c r="AD1271" s="1" t="str">
        <f>IF(_xlfn.CONCAT(Veg_Table[[#This Row],[First_Name]]," ",Veg_Table[[#This Row],[Last_Name]])="zAWRR Not in Roster zAWRR Not in Roster","zAWRR Not in Roster",_xlfn.CONCAT(Veg_Table[[#This Row],[First_Name]]," ",Veg_Table[[#This Row],[Last_Name]]))</f>
        <v>Drew Berlfein</v>
      </c>
      <c r="AE1271">
        <v>2929601</v>
      </c>
      <c r="AF1271" t="s">
        <v>848</v>
      </c>
      <c r="AG1271" t="s">
        <v>30</v>
      </c>
      <c r="AH1271" t="s">
        <v>849</v>
      </c>
      <c r="AI1271" t="s">
        <v>839</v>
      </c>
      <c r="AJ1271" t="s">
        <v>820</v>
      </c>
      <c r="AL1271" t="s">
        <v>22</v>
      </c>
      <c r="AM1271" t="s">
        <v>34</v>
      </c>
      <c r="AN1271" t="s">
        <v>25</v>
      </c>
      <c r="AO1271" t="s">
        <v>25</v>
      </c>
      <c r="AP1271">
        <v>21</v>
      </c>
      <c r="AQ1271">
        <v>50</v>
      </c>
      <c r="AR1271" t="s">
        <v>514</v>
      </c>
      <c r="AS1271" t="s">
        <v>42</v>
      </c>
      <c r="AT1271" t="s">
        <v>515</v>
      </c>
      <c r="AV1271" t="s">
        <v>512</v>
      </c>
      <c r="AW1271" t="s">
        <v>850</v>
      </c>
      <c r="AX1271" t="s">
        <v>534</v>
      </c>
      <c r="AZ1271">
        <v>211</v>
      </c>
      <c r="BA1271" t="s">
        <v>42</v>
      </c>
      <c r="BB1271" s="4">
        <v>43964.728587962964</v>
      </c>
      <c r="BC1271" t="s">
        <v>6040</v>
      </c>
      <c r="BD1271" t="s">
        <v>29</v>
      </c>
      <c r="BE1271" t="s">
        <v>25</v>
      </c>
      <c r="BF1271" t="s">
        <v>513</v>
      </c>
      <c r="BI1271" s="3"/>
      <c r="BJ1271" t="s">
        <v>4164</v>
      </c>
      <c r="BK1271" s="30" t="s">
        <v>533</v>
      </c>
      <c r="BL1271" s="3">
        <v>43964.728726851848</v>
      </c>
      <c r="BM1271" t="s">
        <v>31</v>
      </c>
      <c r="BN1271" t="s">
        <v>32</v>
      </c>
      <c r="BP1271" t="s">
        <v>2105</v>
      </c>
      <c r="BR1271" t="s">
        <v>28</v>
      </c>
      <c r="BS1271" t="s">
        <v>28</v>
      </c>
      <c r="BT1271" t="s">
        <v>156</v>
      </c>
      <c r="BU1271" s="3">
        <v>43907.416562500002</v>
      </c>
      <c r="BV1271" t="s">
        <v>803</v>
      </c>
      <c r="BW1271" s="3">
        <v>43964.813640775465</v>
      </c>
      <c r="BX1271" t="s">
        <v>851</v>
      </c>
      <c r="CG1271"/>
      <c r="CH1271"/>
      <c r="CI1271"/>
      <c r="CY1271"/>
      <c r="DA1271"/>
      <c r="DF1271"/>
    </row>
    <row r="1272" spans="1:110" x14ac:dyDescent="0.25">
      <c r="A1272" s="1">
        <f>IF(Veg_Table[[#This Row],[VP_STATUS]]="Hold",0,IF(OR(AND(Veg_Table[[#This Row],[PRESCRIP]]="NW_No Work",Veg_Table[[#This Row],[VP_STATUS]]&lt;&gt;"No Work Required Under EVM"),AND(Veg_Table[[#This Row],[VP_STATUS]]="No Work Required Under EVM",Veg_Table[[#This Row],[PRESCRIP]]&lt;&gt;"NW_No Work")),1,0))</f>
        <v>0</v>
      </c>
      <c r="B1272" s="1">
        <f>IF(Veg_Table[[#This Row],[SPECIES]]="",1,0)</f>
        <v>0</v>
      </c>
      <c r="C1272" s="1">
        <f>IF(Veg_Table[[#This Row],[DIAMETER]]="",1,0)</f>
        <v>0</v>
      </c>
      <c r="D1272" s="1">
        <f>IF(Veg_Table[[#This Row],[HEIGHT]]="",1,0)</f>
        <v>0</v>
      </c>
      <c r="E127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72" s="1">
        <f>IF(AND(Veg_Table[[#This Row],[TAT_RESULT]]="ABATE",Veg_Table[[#This Row],[PRESCRIP]]="NW_No Work"),1,0)</f>
        <v>0</v>
      </c>
      <c r="G1272" s="1">
        <f>IF(OR(Veg_Table[[#This Row],[Prescription R-Scale]]="NA",Veg_Table[[#This Row],[Diameter R-Scale]]="NA"),0,IF(Veg_Table[[#This Row],[Diameter R-Scale]]&lt;&gt;Veg_Table[[#This Row],[Prescription R-Scale]],1,0))</f>
        <v>0</v>
      </c>
      <c r="H1272" s="1">
        <f>IF(OR(AND(Veg_Table[[#This Row],[PRESCRIP]]="BC_Br Rmv", Veg_Table[[#This Row],[WOOD_MAN]]&lt;&gt;"Not Needed"),AND(Veg_Table[[#This Row],[PRESCRIP]]="BCS_Br Rmv+Trt", Veg_Table[[#This Row],[WOOD_MAN]]&lt;&gt;"Not Needed")),1,0)</f>
        <v>0</v>
      </c>
      <c r="I1272" s="1">
        <f ca="1">IF(AND(Veg_Table[[#This Row],[Prescription_Changed]]="Yes",Veg_Table[[#This Row],[TAT_RESULT]]=""),1,0)</f>
        <v>0</v>
      </c>
      <c r="J1272" s="1">
        <f ca="1">SUM(Veg_Table[[#This Row],[Prescription and Status do not match]:[Prescription_Edited_And_TAT_Is_Blank]])</f>
        <v>0</v>
      </c>
      <c r="K1272" s="1">
        <f ca="1">IF(Veg_Table[[#This Row],[Sum of Errors]]&gt;0,1,0)</f>
        <v>0</v>
      </c>
      <c r="L1272" s="1">
        <f>1</f>
        <v>1</v>
      </c>
      <c r="M127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272" s="1">
        <f>IF(OR(MID(Veg_Table[[#This Row],[PRESCRIP]],2,1)="1",MID(Veg_Table[[#This Row],[PRESCRIP]],2,1)="2",MID(Veg_Table[[#This Row],[PRESCRIP]],2,1)="3",MID(Veg_Table[[#This Row],[PRESCRIP]],2,1)="4"),_xlfn.NUMBERVALUE(MID(Veg_Table[[#This Row],[PRESCRIP]],2,1)),"NA")</f>
        <v>2</v>
      </c>
      <c r="O1272" s="1">
        <f>WEEKNUM(Veg_Table[[#This Row],[EVM_LAST_EDITED_Day]],2)</f>
        <v>20</v>
      </c>
      <c r="P1272" s="25">
        <f>IFERROR(DATE(YEAR(Veg_Table[[#This Row],[EVM_LAST_EDITED2]]),MONTH(Veg_Table[[#This Row],[EVM_LAST_EDITED2]]),DAY(Veg_Table[[#This Row],[EVM_LAST_EDITED2]])),DATE(2019,1,1))</f>
        <v>43964</v>
      </c>
      <c r="Q1272" s="3">
        <f>VALUE(SUBSTITUTE(Veg_Table[[#This Row],[EVM_LAST_EDITED]],",",""))</f>
        <v>43964.729791666701</v>
      </c>
      <c r="R1272" s="1" t="str">
        <f>_xlfn.IFNA(IF(Veg_Table[[#This Row],[EVM_LAST_EDITOR]]="","zBlank EVM Last Editor",VLOOKUP(Veg_Table[[#This Row],[EVM_LAST_EDITOR]],Roster_Table[#All],4,FALSE)),"zAWRR Not in Roster")</f>
        <v>AEA</v>
      </c>
      <c r="S1272" s="1" t="str">
        <f>_xlfn.IFNA(IF(Veg_Table[[#This Row],[EVM_LAST_EDITOR]]="","zBlank EVM Last Editor",VLOOKUP(Veg_Table[[#This Row],[EVM_LAST_EDITOR]],Roster_Table[#All],16,FALSE)),"zCompany_AWRR not in Roster")</f>
        <v>Not in Sierra Roster</v>
      </c>
      <c r="T1272" s="2">
        <f>IFERROR(DATE(YEAR(Veg_Table[[#This Row],[Created2]]),MONTH(Veg_Table[[#This Row],[Created2]]),DAY(Veg_Table[[#This Row],[Created2]])),DATE(2019,1,1))</f>
        <v>43921</v>
      </c>
      <c r="U1272" s="3">
        <f>VALUE(SUBSTITUTE(Veg_Table[[#This Row],[Created]],",",""))</f>
        <v>43921.586666666597</v>
      </c>
      <c r="V1272" s="3" t="str">
        <f ca="1">IFERROR(_xlfn.IFNA(CELL("contents",INDIRECT(_xlfn.CONCAT("Veg_Table_Production_Data!",ADDRESS(MATCH(_xlfn.MAXIFS(#REF!,#REF!,"="&amp;Veg_Table[[#This Row],[AUTO_ID]],#REF!,"&lt;"&amp;Veg_Table[[#This Row],[EVM_LAST_EDITED_Day]]),#REF!,0),COLUMN(#REF!),4,1,)))),""),"")</f>
        <v/>
      </c>
      <c r="W1272" s="3" t="str">
        <f ca="1">IF(Veg_Table[[#This Row],[Previous_Prescription]]="","No",IF(Veg_Table[[#This Row],[Previous_Prescription]]=Veg_Table[[#This Row],[PRESCRIP]],"No","Yes"))</f>
        <v>No</v>
      </c>
      <c r="X1272" s="3" t="str">
        <f>IF(Veg_Table[[#This Row],[EVM_LAST_EDITED_Day]]=Veg_Table[[#This Row],[Created_Day]],"New","Old")</f>
        <v>Old</v>
      </c>
      <c r="Y1272" s="1">
        <f>IFERROR(IF(FIND("delete",LOWER(Veg_Table[[#This Row],[PI_COMMENTS]]))&gt;=1,1,0),0)</f>
        <v>0</v>
      </c>
      <c r="Z1272" s="1" t="str">
        <f>_xlfn.IFNA(IF(Veg_Table[[#This Row],[EVM_LAST_EDITOR]]="","Yes",VLOOKUP(Veg_Table[[#This Row],[EVM_LAST_EDITOR]],Roster_Table[#All],15,FALSE)),"Yes")</f>
        <v>No</v>
      </c>
      <c r="AA127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72" s="1" t="str">
        <f>_xlfn.IFNA(VLOOKUP(Veg_Table[[#This Row],[EVM_LAST_EDITOR]],Roster_Table[#All],3,FALSE),"zAWRR Not in Roster")</f>
        <v>Drew</v>
      </c>
      <c r="AC1272" s="1" t="str">
        <f>_xlfn.IFNA(VLOOKUP(Veg_Table[[#This Row],[EVM_LAST_EDITOR]],Roster_Table[#All],2,FALSE),"zAWRR Not in Roster")</f>
        <v>Berlfein</v>
      </c>
      <c r="AD1272" s="1" t="str">
        <f>IF(_xlfn.CONCAT(Veg_Table[[#This Row],[First_Name]]," ",Veg_Table[[#This Row],[Last_Name]])="zAWRR Not in Roster zAWRR Not in Roster","zAWRR Not in Roster",_xlfn.CONCAT(Veg_Table[[#This Row],[First_Name]]," ",Veg_Table[[#This Row],[Last_Name]]))</f>
        <v>Drew Berlfein</v>
      </c>
      <c r="AE1272">
        <v>2961873</v>
      </c>
      <c r="AF1272" t="s">
        <v>2106</v>
      </c>
      <c r="AG1272" t="s">
        <v>30</v>
      </c>
      <c r="AH1272" t="s">
        <v>849</v>
      </c>
      <c r="AI1272" t="s">
        <v>2104</v>
      </c>
      <c r="AJ1272" t="s">
        <v>820</v>
      </c>
      <c r="AL1272" t="s">
        <v>371</v>
      </c>
      <c r="AM1272" t="s">
        <v>34</v>
      </c>
      <c r="AN1272" t="s">
        <v>25</v>
      </c>
      <c r="AO1272" t="s">
        <v>25</v>
      </c>
      <c r="AP1272">
        <v>12</v>
      </c>
      <c r="AQ1272">
        <v>41</v>
      </c>
      <c r="AR1272" t="s">
        <v>511</v>
      </c>
      <c r="AS1272" t="s">
        <v>530</v>
      </c>
      <c r="AT1272" t="s">
        <v>515</v>
      </c>
      <c r="AV1272" t="s">
        <v>512</v>
      </c>
      <c r="AW1272" t="s">
        <v>2136</v>
      </c>
      <c r="AX1272" t="s">
        <v>534</v>
      </c>
      <c r="AZ1272">
        <v>205</v>
      </c>
      <c r="BA1272" t="s">
        <v>530</v>
      </c>
      <c r="BB1272" s="4">
        <v>43964.700590277775</v>
      </c>
      <c r="BC1272" t="s">
        <v>986</v>
      </c>
      <c r="BD1272" t="s">
        <v>29</v>
      </c>
      <c r="BE1272" t="s">
        <v>25</v>
      </c>
      <c r="BF1272" t="s">
        <v>513</v>
      </c>
      <c r="BG1272" t="s">
        <v>534</v>
      </c>
      <c r="BI1272" s="3">
        <v>43964.729571759257</v>
      </c>
      <c r="BJ1272" t="s">
        <v>6041</v>
      </c>
      <c r="BK1272" s="30" t="s">
        <v>533</v>
      </c>
      <c r="BL1272" s="3">
        <v>43964.729791666665</v>
      </c>
      <c r="BM1272" t="s">
        <v>31</v>
      </c>
      <c r="BN1272" t="s">
        <v>32</v>
      </c>
      <c r="BP1272" t="s">
        <v>2105</v>
      </c>
      <c r="BQ1272" t="s">
        <v>826</v>
      </c>
      <c r="BR1272" t="s">
        <v>28</v>
      </c>
      <c r="BS1272" t="s">
        <v>28</v>
      </c>
      <c r="BT1272" t="s">
        <v>400</v>
      </c>
      <c r="BU1272" s="3">
        <v>43921.58666666667</v>
      </c>
      <c r="BV1272" t="s">
        <v>803</v>
      </c>
      <c r="BW1272" s="3">
        <v>43964.813640775465</v>
      </c>
      <c r="BX1272" t="s">
        <v>2107</v>
      </c>
      <c r="CG1272"/>
      <c r="CH1272"/>
      <c r="CI1272"/>
      <c r="CY1272"/>
      <c r="DA1272"/>
      <c r="DF1272"/>
    </row>
    <row r="1273" spans="1:110" x14ac:dyDescent="0.25">
      <c r="A1273" s="1">
        <f>IF(Veg_Table[[#This Row],[VP_STATUS]]="Hold",0,IF(OR(AND(Veg_Table[[#This Row],[PRESCRIP]]="NW_No Work",Veg_Table[[#This Row],[VP_STATUS]]&lt;&gt;"No Work Required Under EVM"),AND(Veg_Table[[#This Row],[VP_STATUS]]="No Work Required Under EVM",Veg_Table[[#This Row],[PRESCRIP]]&lt;&gt;"NW_No Work")),1,0))</f>
        <v>0</v>
      </c>
      <c r="B1273" s="1">
        <f>IF(Veg_Table[[#This Row],[SPECIES]]="",1,0)</f>
        <v>0</v>
      </c>
      <c r="C1273" s="1">
        <f>IF(Veg_Table[[#This Row],[DIAMETER]]="",1,0)</f>
        <v>0</v>
      </c>
      <c r="D1273" s="1">
        <f>IF(Veg_Table[[#This Row],[HEIGHT]]="",1,0)</f>
        <v>0</v>
      </c>
      <c r="E127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73" s="1">
        <f>IF(AND(Veg_Table[[#This Row],[TAT_RESULT]]="ABATE",Veg_Table[[#This Row],[PRESCRIP]]="NW_No Work"),1,0)</f>
        <v>0</v>
      </c>
      <c r="G1273" s="1">
        <f>IF(OR(Veg_Table[[#This Row],[Prescription R-Scale]]="NA",Veg_Table[[#This Row],[Diameter R-Scale]]="NA"),0,IF(Veg_Table[[#This Row],[Diameter R-Scale]]&lt;&gt;Veg_Table[[#This Row],[Prescription R-Scale]],1,0))</f>
        <v>0</v>
      </c>
      <c r="H1273" s="1">
        <f>IF(OR(AND(Veg_Table[[#This Row],[PRESCRIP]]="BC_Br Rmv", Veg_Table[[#This Row],[WOOD_MAN]]&lt;&gt;"Not Needed"),AND(Veg_Table[[#This Row],[PRESCRIP]]="BCS_Br Rmv+Trt", Veg_Table[[#This Row],[WOOD_MAN]]&lt;&gt;"Not Needed")),1,0)</f>
        <v>0</v>
      </c>
      <c r="I1273" s="1">
        <f ca="1">IF(AND(Veg_Table[[#This Row],[Prescription_Changed]]="Yes",Veg_Table[[#This Row],[TAT_RESULT]]=""),1,0)</f>
        <v>0</v>
      </c>
      <c r="J1273" s="1">
        <f ca="1">SUM(Veg_Table[[#This Row],[Prescription and Status do not match]:[Prescription_Edited_And_TAT_Is_Blank]])</f>
        <v>0</v>
      </c>
      <c r="K1273" s="1">
        <f ca="1">IF(Veg_Table[[#This Row],[Sum of Errors]]&gt;0,1,0)</f>
        <v>0</v>
      </c>
      <c r="L1273" s="1">
        <f>1</f>
        <v>1</v>
      </c>
      <c r="M127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273" s="1">
        <f>IF(OR(MID(Veg_Table[[#This Row],[PRESCRIP]],2,1)="1",MID(Veg_Table[[#This Row],[PRESCRIP]],2,1)="2",MID(Veg_Table[[#This Row],[PRESCRIP]],2,1)="3",MID(Veg_Table[[#This Row],[PRESCRIP]],2,1)="4"),_xlfn.NUMBERVALUE(MID(Veg_Table[[#This Row],[PRESCRIP]],2,1)),"NA")</f>
        <v>2</v>
      </c>
      <c r="O1273" s="1">
        <f>WEEKNUM(Veg_Table[[#This Row],[EVM_LAST_EDITED_Day]],2)</f>
        <v>20</v>
      </c>
      <c r="P1273" s="25">
        <f>IFERROR(DATE(YEAR(Veg_Table[[#This Row],[EVM_LAST_EDITED2]]),MONTH(Veg_Table[[#This Row],[EVM_LAST_EDITED2]]),DAY(Veg_Table[[#This Row],[EVM_LAST_EDITED2]])),DATE(2019,1,1))</f>
        <v>43964</v>
      </c>
      <c r="Q1273" s="3">
        <f>VALUE(SUBSTITUTE(Veg_Table[[#This Row],[EVM_LAST_EDITED]],",",""))</f>
        <v>43964.730648148201</v>
      </c>
      <c r="R1273" s="1" t="str">
        <f>_xlfn.IFNA(IF(Veg_Table[[#This Row],[EVM_LAST_EDITOR]]="","zBlank EVM Last Editor",VLOOKUP(Veg_Table[[#This Row],[EVM_LAST_EDITOR]],Roster_Table[#All],4,FALSE)),"zAWRR Not in Roster")</f>
        <v>AEA</v>
      </c>
      <c r="S1273" s="1" t="str">
        <f>_xlfn.IFNA(IF(Veg_Table[[#This Row],[EVM_LAST_EDITOR]]="","zBlank EVM Last Editor",VLOOKUP(Veg_Table[[#This Row],[EVM_LAST_EDITOR]],Roster_Table[#All],16,FALSE)),"zCompany_AWRR not in Roster")</f>
        <v>Not in Sierra Roster</v>
      </c>
      <c r="T1273" s="2">
        <f>IFERROR(DATE(YEAR(Veg_Table[[#This Row],[Created2]]),MONTH(Veg_Table[[#This Row],[Created2]]),DAY(Veg_Table[[#This Row],[Created2]])),DATE(2019,1,1))</f>
        <v>43921</v>
      </c>
      <c r="U1273" s="3">
        <f>VALUE(SUBSTITUTE(Veg_Table[[#This Row],[Created]],",",""))</f>
        <v>43921.588460648098</v>
      </c>
      <c r="V1273" s="3" t="str">
        <f ca="1">IFERROR(_xlfn.IFNA(CELL("contents",INDIRECT(_xlfn.CONCAT("Veg_Table_Production_Data!",ADDRESS(MATCH(_xlfn.MAXIFS(#REF!,#REF!,"="&amp;Veg_Table[[#This Row],[AUTO_ID]],#REF!,"&lt;"&amp;Veg_Table[[#This Row],[EVM_LAST_EDITED_Day]]),#REF!,0),COLUMN(#REF!),4,1,)))),""),"")</f>
        <v/>
      </c>
      <c r="W1273" s="3" t="str">
        <f ca="1">IF(Veg_Table[[#This Row],[Previous_Prescription]]="","No",IF(Veg_Table[[#This Row],[Previous_Prescription]]=Veg_Table[[#This Row],[PRESCRIP]],"No","Yes"))</f>
        <v>No</v>
      </c>
      <c r="X1273" s="3" t="str">
        <f>IF(Veg_Table[[#This Row],[EVM_LAST_EDITED_Day]]=Veg_Table[[#This Row],[Created_Day]],"New","Old")</f>
        <v>Old</v>
      </c>
      <c r="Y1273" s="1">
        <f>IFERROR(IF(FIND("delete",LOWER(Veg_Table[[#This Row],[PI_COMMENTS]]))&gt;=1,1,0),0)</f>
        <v>0</v>
      </c>
      <c r="Z1273" s="1" t="str">
        <f>_xlfn.IFNA(IF(Veg_Table[[#This Row],[EVM_LAST_EDITOR]]="","Yes",VLOOKUP(Veg_Table[[#This Row],[EVM_LAST_EDITOR]],Roster_Table[#All],15,FALSE)),"Yes")</f>
        <v>No</v>
      </c>
      <c r="AA127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73" s="1" t="str">
        <f>_xlfn.IFNA(VLOOKUP(Veg_Table[[#This Row],[EVM_LAST_EDITOR]],Roster_Table[#All],3,FALSE),"zAWRR Not in Roster")</f>
        <v>Drew</v>
      </c>
      <c r="AC1273" s="1" t="str">
        <f>_xlfn.IFNA(VLOOKUP(Veg_Table[[#This Row],[EVM_LAST_EDITOR]],Roster_Table[#All],2,FALSE),"zAWRR Not in Roster")</f>
        <v>Berlfein</v>
      </c>
      <c r="AD1273" s="1" t="str">
        <f>IF(_xlfn.CONCAT(Veg_Table[[#This Row],[First_Name]]," ",Veg_Table[[#This Row],[Last_Name]])="zAWRR Not in Roster zAWRR Not in Roster","zAWRR Not in Roster",_xlfn.CONCAT(Veg_Table[[#This Row],[First_Name]]," ",Veg_Table[[#This Row],[Last_Name]]))</f>
        <v>Drew Berlfein</v>
      </c>
      <c r="AE1273">
        <v>2961874</v>
      </c>
      <c r="AF1273" t="s">
        <v>2108</v>
      </c>
      <c r="AG1273" t="s">
        <v>30</v>
      </c>
      <c r="AH1273" t="s">
        <v>849</v>
      </c>
      <c r="AI1273" t="s">
        <v>2104</v>
      </c>
      <c r="AJ1273" t="s">
        <v>820</v>
      </c>
      <c r="AL1273" t="s">
        <v>371</v>
      </c>
      <c r="AM1273" t="s">
        <v>34</v>
      </c>
      <c r="AN1273" t="s">
        <v>25</v>
      </c>
      <c r="AO1273" t="s">
        <v>25</v>
      </c>
      <c r="AP1273">
        <v>13</v>
      </c>
      <c r="AQ1273">
        <v>50</v>
      </c>
      <c r="AR1273" t="s">
        <v>511</v>
      </c>
      <c r="AS1273" t="s">
        <v>530</v>
      </c>
      <c r="AT1273" t="s">
        <v>515</v>
      </c>
      <c r="AV1273" t="s">
        <v>512</v>
      </c>
      <c r="AW1273" t="s">
        <v>2135</v>
      </c>
      <c r="AX1273" t="s">
        <v>534</v>
      </c>
      <c r="AZ1273">
        <v>205</v>
      </c>
      <c r="BA1273" t="s">
        <v>530</v>
      </c>
      <c r="BB1273" s="4">
        <v>43964.699467592596</v>
      </c>
      <c r="BC1273" t="s">
        <v>986</v>
      </c>
      <c r="BD1273" t="s">
        <v>29</v>
      </c>
      <c r="BE1273" t="s">
        <v>25</v>
      </c>
      <c r="BF1273" t="s">
        <v>513</v>
      </c>
      <c r="BG1273" t="s">
        <v>534</v>
      </c>
      <c r="BI1273" s="3">
        <v>43964.730497685188</v>
      </c>
      <c r="BJ1273" t="s">
        <v>6041</v>
      </c>
      <c r="BK1273" s="30" t="s">
        <v>533</v>
      </c>
      <c r="BL1273" s="3">
        <v>43964.73064814815</v>
      </c>
      <c r="BM1273" t="s">
        <v>31</v>
      </c>
      <c r="BN1273" t="s">
        <v>32</v>
      </c>
      <c r="BP1273" t="s">
        <v>2105</v>
      </c>
      <c r="BQ1273" t="s">
        <v>826</v>
      </c>
      <c r="BR1273" t="s">
        <v>28</v>
      </c>
      <c r="BS1273" t="s">
        <v>28</v>
      </c>
      <c r="BT1273" t="s">
        <v>400</v>
      </c>
      <c r="BU1273" s="3">
        <v>43921.588460648149</v>
      </c>
      <c r="BV1273" t="s">
        <v>803</v>
      </c>
      <c r="BW1273" s="3">
        <v>43964.813640775465</v>
      </c>
      <c r="BX1273" t="s">
        <v>2109</v>
      </c>
      <c r="CG1273"/>
      <c r="CH1273"/>
      <c r="CI1273"/>
      <c r="CY1273"/>
      <c r="DA1273"/>
      <c r="DF1273"/>
    </row>
    <row r="1274" spans="1:110" x14ac:dyDescent="0.25">
      <c r="A1274" s="1">
        <f>IF(Veg_Table[[#This Row],[VP_STATUS]]="Hold",0,IF(OR(AND(Veg_Table[[#This Row],[PRESCRIP]]="NW_No Work",Veg_Table[[#This Row],[VP_STATUS]]&lt;&gt;"No Work Required Under EVM"),AND(Veg_Table[[#This Row],[VP_STATUS]]="No Work Required Under EVM",Veg_Table[[#This Row],[PRESCRIP]]&lt;&gt;"NW_No Work")),1,0))</f>
        <v>0</v>
      </c>
      <c r="B1274" s="1">
        <f>IF(Veg_Table[[#This Row],[SPECIES]]="",1,0)</f>
        <v>0</v>
      </c>
      <c r="C1274" s="1">
        <f>IF(Veg_Table[[#This Row],[DIAMETER]]="",1,0)</f>
        <v>0</v>
      </c>
      <c r="D1274" s="1">
        <f>IF(Veg_Table[[#This Row],[HEIGHT]]="",1,0)</f>
        <v>0</v>
      </c>
      <c r="E127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74" s="1">
        <f>IF(AND(Veg_Table[[#This Row],[TAT_RESULT]]="ABATE",Veg_Table[[#This Row],[PRESCRIP]]="NW_No Work"),1,0)</f>
        <v>0</v>
      </c>
      <c r="G1274" s="1">
        <f>IF(OR(Veg_Table[[#This Row],[Prescription R-Scale]]="NA",Veg_Table[[#This Row],[Diameter R-Scale]]="NA"),0,IF(Veg_Table[[#This Row],[Diameter R-Scale]]&lt;&gt;Veg_Table[[#This Row],[Prescription R-Scale]],1,0))</f>
        <v>0</v>
      </c>
      <c r="H1274" s="1">
        <f>IF(OR(AND(Veg_Table[[#This Row],[PRESCRIP]]="BC_Br Rmv", Veg_Table[[#This Row],[WOOD_MAN]]&lt;&gt;"Not Needed"),AND(Veg_Table[[#This Row],[PRESCRIP]]="BCS_Br Rmv+Trt", Veg_Table[[#This Row],[WOOD_MAN]]&lt;&gt;"Not Needed")),1,0)</f>
        <v>0</v>
      </c>
      <c r="I1274" s="1">
        <f ca="1">IF(AND(Veg_Table[[#This Row],[Prescription_Changed]]="Yes",Veg_Table[[#This Row],[TAT_RESULT]]=""),1,0)</f>
        <v>0</v>
      </c>
      <c r="J1274" s="1">
        <f ca="1">SUM(Veg_Table[[#This Row],[Prescription and Status do not match]:[Prescription_Edited_And_TAT_Is_Blank]])</f>
        <v>0</v>
      </c>
      <c r="K1274" s="1">
        <f ca="1">IF(Veg_Table[[#This Row],[Sum of Errors]]&gt;0,1,0)</f>
        <v>0</v>
      </c>
      <c r="L1274" s="1">
        <f>1</f>
        <v>1</v>
      </c>
      <c r="M127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274" s="1">
        <f>IF(OR(MID(Veg_Table[[#This Row],[PRESCRIP]],2,1)="1",MID(Veg_Table[[#This Row],[PRESCRIP]],2,1)="2",MID(Veg_Table[[#This Row],[PRESCRIP]],2,1)="3",MID(Veg_Table[[#This Row],[PRESCRIP]],2,1)="4"),_xlfn.NUMBERVALUE(MID(Veg_Table[[#This Row],[PRESCRIP]],2,1)),"NA")</f>
        <v>2</v>
      </c>
      <c r="O1274" s="1">
        <f>WEEKNUM(Veg_Table[[#This Row],[EVM_LAST_EDITED_Day]],2)</f>
        <v>20</v>
      </c>
      <c r="P1274" s="25">
        <f>IFERROR(DATE(YEAR(Veg_Table[[#This Row],[EVM_LAST_EDITED2]]),MONTH(Veg_Table[[#This Row],[EVM_LAST_EDITED2]]),DAY(Veg_Table[[#This Row],[EVM_LAST_EDITED2]])),DATE(2019,1,1))</f>
        <v>43964</v>
      </c>
      <c r="Q1274" s="3">
        <f>VALUE(SUBSTITUTE(Veg_Table[[#This Row],[EVM_LAST_EDITED]],",",""))</f>
        <v>43964.730914351901</v>
      </c>
      <c r="R1274" s="1" t="str">
        <f>_xlfn.IFNA(IF(Veg_Table[[#This Row],[EVM_LAST_EDITOR]]="","zBlank EVM Last Editor",VLOOKUP(Veg_Table[[#This Row],[EVM_LAST_EDITOR]],Roster_Table[#All],4,FALSE)),"zAWRR Not in Roster")</f>
        <v>AEA</v>
      </c>
      <c r="S1274" s="1" t="str">
        <f>_xlfn.IFNA(IF(Veg_Table[[#This Row],[EVM_LAST_EDITOR]]="","zBlank EVM Last Editor",VLOOKUP(Veg_Table[[#This Row],[EVM_LAST_EDITOR]],Roster_Table[#All],16,FALSE)),"zCompany_AWRR not in Roster")</f>
        <v>Not in Sierra Roster</v>
      </c>
      <c r="T1274" s="2">
        <f>IFERROR(DATE(YEAR(Veg_Table[[#This Row],[Created2]]),MONTH(Veg_Table[[#This Row],[Created2]]),DAY(Veg_Table[[#This Row],[Created2]])),DATE(2019,1,1))</f>
        <v>43922</v>
      </c>
      <c r="U1274" s="3">
        <f>VALUE(SUBSTITUTE(Veg_Table[[#This Row],[Created]],",",""))</f>
        <v>43922.376018518502</v>
      </c>
      <c r="V1274" s="3" t="str">
        <f ca="1">IFERROR(_xlfn.IFNA(CELL("contents",INDIRECT(_xlfn.CONCAT("Veg_Table_Production_Data!",ADDRESS(MATCH(_xlfn.MAXIFS(#REF!,#REF!,"="&amp;Veg_Table[[#This Row],[AUTO_ID]],#REF!,"&lt;"&amp;Veg_Table[[#This Row],[EVM_LAST_EDITED_Day]]),#REF!,0),COLUMN(#REF!),4,1,)))),""),"")</f>
        <v/>
      </c>
      <c r="W1274" s="3" t="str">
        <f ca="1">IF(Veg_Table[[#This Row],[Previous_Prescription]]="","No",IF(Veg_Table[[#This Row],[Previous_Prescription]]=Veg_Table[[#This Row],[PRESCRIP]],"No","Yes"))</f>
        <v>No</v>
      </c>
      <c r="X1274" s="3" t="str">
        <f>IF(Veg_Table[[#This Row],[EVM_LAST_EDITED_Day]]=Veg_Table[[#This Row],[Created_Day]],"New","Old")</f>
        <v>Old</v>
      </c>
      <c r="Y1274" s="1">
        <f>IFERROR(IF(FIND("delete",LOWER(Veg_Table[[#This Row],[PI_COMMENTS]]))&gt;=1,1,0),0)</f>
        <v>0</v>
      </c>
      <c r="Z1274" s="1" t="str">
        <f>_xlfn.IFNA(IF(Veg_Table[[#This Row],[EVM_LAST_EDITOR]]="","Yes",VLOOKUP(Veg_Table[[#This Row],[EVM_LAST_EDITOR]],Roster_Table[#All],15,FALSE)),"Yes")</f>
        <v>No</v>
      </c>
      <c r="AA127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74" s="1" t="str">
        <f>_xlfn.IFNA(VLOOKUP(Veg_Table[[#This Row],[EVM_LAST_EDITOR]],Roster_Table[#All],3,FALSE),"zAWRR Not in Roster")</f>
        <v>Drew</v>
      </c>
      <c r="AC1274" s="1" t="str">
        <f>_xlfn.IFNA(VLOOKUP(Veg_Table[[#This Row],[EVM_LAST_EDITOR]],Roster_Table[#All],2,FALSE),"zAWRR Not in Roster")</f>
        <v>Berlfein</v>
      </c>
      <c r="AD1274" s="1" t="str">
        <f>IF(_xlfn.CONCAT(Veg_Table[[#This Row],[First_Name]]," ",Veg_Table[[#This Row],[Last_Name]])="zAWRR Not in Roster zAWRR Not in Roster","zAWRR Not in Roster",_xlfn.CONCAT(Veg_Table[[#This Row],[First_Name]]," ",Veg_Table[[#This Row],[Last_Name]]))</f>
        <v>Drew Berlfein</v>
      </c>
      <c r="AE1274">
        <v>2963793</v>
      </c>
      <c r="AF1274" t="s">
        <v>2128</v>
      </c>
      <c r="AG1274" t="s">
        <v>30</v>
      </c>
      <c r="AH1274" t="s">
        <v>849</v>
      </c>
      <c r="AI1274" t="s">
        <v>2104</v>
      </c>
      <c r="AJ1274" t="s">
        <v>820</v>
      </c>
      <c r="AL1274" t="s">
        <v>371</v>
      </c>
      <c r="AM1274" t="s">
        <v>34</v>
      </c>
      <c r="AN1274" t="s">
        <v>25</v>
      </c>
      <c r="AO1274" t="s">
        <v>25</v>
      </c>
      <c r="AP1274">
        <v>12</v>
      </c>
      <c r="AQ1274">
        <v>45</v>
      </c>
      <c r="AR1274" t="s">
        <v>511</v>
      </c>
      <c r="AS1274" t="s">
        <v>530</v>
      </c>
      <c r="AT1274" t="s">
        <v>515</v>
      </c>
      <c r="AV1274" t="s">
        <v>512</v>
      </c>
      <c r="AW1274" t="s">
        <v>2129</v>
      </c>
      <c r="AX1274" t="s">
        <v>534</v>
      </c>
      <c r="AZ1274">
        <v>205</v>
      </c>
      <c r="BA1274" t="s">
        <v>530</v>
      </c>
      <c r="BB1274" s="4">
        <v>43964.69872685185</v>
      </c>
      <c r="BC1274" t="s">
        <v>986</v>
      </c>
      <c r="BD1274" t="s">
        <v>29</v>
      </c>
      <c r="BE1274" t="s">
        <v>25</v>
      </c>
      <c r="BF1274" t="s">
        <v>513</v>
      </c>
      <c r="BG1274" t="s">
        <v>534</v>
      </c>
      <c r="BI1274" s="3">
        <v>43964.730787037035</v>
      </c>
      <c r="BJ1274" t="s">
        <v>6041</v>
      </c>
      <c r="BK1274" s="30" t="s">
        <v>533</v>
      </c>
      <c r="BL1274" s="3">
        <v>43964.730914351851</v>
      </c>
      <c r="BM1274" t="s">
        <v>31</v>
      </c>
      <c r="BN1274" t="s">
        <v>32</v>
      </c>
      <c r="BP1274" t="s">
        <v>2105</v>
      </c>
      <c r="BQ1274" t="s">
        <v>826</v>
      </c>
      <c r="BR1274" t="s">
        <v>28</v>
      </c>
      <c r="BS1274" t="s">
        <v>28</v>
      </c>
      <c r="BT1274" t="s">
        <v>400</v>
      </c>
      <c r="BU1274" s="3">
        <v>43922.376018518517</v>
      </c>
      <c r="BV1274" t="s">
        <v>803</v>
      </c>
      <c r="BW1274" s="3">
        <v>43964.813640775465</v>
      </c>
      <c r="BX1274" t="s">
        <v>2130</v>
      </c>
      <c r="CG1274"/>
      <c r="CH1274"/>
      <c r="CI1274"/>
      <c r="CY1274"/>
      <c r="DA1274"/>
      <c r="DF1274"/>
    </row>
    <row r="1275" spans="1:110" x14ac:dyDescent="0.25">
      <c r="A1275" s="1">
        <f>IF(Veg_Table[[#This Row],[VP_STATUS]]="Hold",0,IF(OR(AND(Veg_Table[[#This Row],[PRESCRIP]]="NW_No Work",Veg_Table[[#This Row],[VP_STATUS]]&lt;&gt;"No Work Required Under EVM"),AND(Veg_Table[[#This Row],[VP_STATUS]]="No Work Required Under EVM",Veg_Table[[#This Row],[PRESCRIP]]&lt;&gt;"NW_No Work")),1,0))</f>
        <v>0</v>
      </c>
      <c r="B1275" s="1">
        <f>IF(Veg_Table[[#This Row],[SPECIES]]="",1,0)</f>
        <v>0</v>
      </c>
      <c r="C1275" s="1">
        <f>IF(Veg_Table[[#This Row],[DIAMETER]]="",1,0)</f>
        <v>0</v>
      </c>
      <c r="D1275" s="1">
        <f>IF(Veg_Table[[#This Row],[HEIGHT]]="",1,0)</f>
        <v>0</v>
      </c>
      <c r="E127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75" s="1">
        <f>IF(AND(Veg_Table[[#This Row],[TAT_RESULT]]="ABATE",Veg_Table[[#This Row],[PRESCRIP]]="NW_No Work"),1,0)</f>
        <v>0</v>
      </c>
      <c r="G1275" s="1">
        <f>IF(OR(Veg_Table[[#This Row],[Prescription R-Scale]]="NA",Veg_Table[[#This Row],[Diameter R-Scale]]="NA"),0,IF(Veg_Table[[#This Row],[Diameter R-Scale]]&lt;&gt;Veg_Table[[#This Row],[Prescription R-Scale]],1,0))</f>
        <v>0</v>
      </c>
      <c r="H1275" s="1">
        <f>IF(OR(AND(Veg_Table[[#This Row],[PRESCRIP]]="BC_Br Rmv", Veg_Table[[#This Row],[WOOD_MAN]]&lt;&gt;"Not Needed"),AND(Veg_Table[[#This Row],[PRESCRIP]]="BCS_Br Rmv+Trt", Veg_Table[[#This Row],[WOOD_MAN]]&lt;&gt;"Not Needed")),1,0)</f>
        <v>0</v>
      </c>
      <c r="I1275" s="1">
        <f ca="1">IF(AND(Veg_Table[[#This Row],[Prescription_Changed]]="Yes",Veg_Table[[#This Row],[TAT_RESULT]]=""),1,0)</f>
        <v>0</v>
      </c>
      <c r="J1275" s="1">
        <f ca="1">SUM(Veg_Table[[#This Row],[Prescription and Status do not match]:[Prescription_Edited_And_TAT_Is_Blank]])</f>
        <v>0</v>
      </c>
      <c r="K1275" s="1">
        <f ca="1">IF(Veg_Table[[#This Row],[Sum of Errors]]&gt;0,1,0)</f>
        <v>0</v>
      </c>
      <c r="L1275" s="1">
        <f>1</f>
        <v>1</v>
      </c>
      <c r="M127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275" s="1">
        <f>IF(OR(MID(Veg_Table[[#This Row],[PRESCRIP]],2,1)="1",MID(Veg_Table[[#This Row],[PRESCRIP]],2,1)="2",MID(Veg_Table[[#This Row],[PRESCRIP]],2,1)="3",MID(Veg_Table[[#This Row],[PRESCRIP]],2,1)="4"),_xlfn.NUMBERVALUE(MID(Veg_Table[[#This Row],[PRESCRIP]],2,1)),"NA")</f>
        <v>1</v>
      </c>
      <c r="O1275" s="1">
        <f>WEEKNUM(Veg_Table[[#This Row],[EVM_LAST_EDITED_Day]],2)</f>
        <v>20</v>
      </c>
      <c r="P1275" s="25">
        <f>IFERROR(DATE(YEAR(Veg_Table[[#This Row],[EVM_LAST_EDITED2]]),MONTH(Veg_Table[[#This Row],[EVM_LAST_EDITED2]]),DAY(Veg_Table[[#This Row],[EVM_LAST_EDITED2]])),DATE(2019,1,1))</f>
        <v>43965</v>
      </c>
      <c r="Q1275" s="3">
        <f>VALUE(SUBSTITUTE(Veg_Table[[#This Row],[EVM_LAST_EDITED]],",",""))</f>
        <v>43965.369682187498</v>
      </c>
      <c r="R1275" s="1" t="str">
        <f>_xlfn.IFNA(IF(Veg_Table[[#This Row],[EVM_LAST_EDITOR]]="","zBlank EVM Last Editor",VLOOKUP(Veg_Table[[#This Row],[EVM_LAST_EDITOR]],Roster_Table[#All],4,FALSE)),"zAWRR Not in Roster")</f>
        <v>MFE</v>
      </c>
      <c r="S1275" s="1" t="str">
        <f>_xlfn.IFNA(IF(Veg_Table[[#This Row],[EVM_LAST_EDITOR]]="","zBlank EVM Last Editor",VLOOKUP(Veg_Table[[#This Row],[EVM_LAST_EDITOR]],Roster_Table[#All],16,FALSE)),"zCompany_AWRR not in Roster")</f>
        <v>Not in Sierra Roster</v>
      </c>
      <c r="T1275" s="2">
        <f>IFERROR(DATE(YEAR(Veg_Table[[#This Row],[Created2]]),MONTH(Veg_Table[[#This Row],[Created2]]),DAY(Veg_Table[[#This Row],[Created2]])),DATE(2019,1,1))</f>
        <v>43959</v>
      </c>
      <c r="U1275" s="3">
        <f>VALUE(SUBSTITUTE(Veg_Table[[#This Row],[Created]],",",""))</f>
        <v>43959.501388888901</v>
      </c>
      <c r="V1275" s="3" t="str">
        <f ca="1">IFERROR(_xlfn.IFNA(CELL("contents",INDIRECT(_xlfn.CONCAT("Veg_Table_Production_Data!",ADDRESS(MATCH(_xlfn.MAXIFS(#REF!,#REF!,"="&amp;Veg_Table[[#This Row],[AUTO_ID]],#REF!,"&lt;"&amp;Veg_Table[[#This Row],[EVM_LAST_EDITED_Day]]),#REF!,0),COLUMN(#REF!),4,1,)))),""),"")</f>
        <v/>
      </c>
      <c r="W1275" s="3" t="str">
        <f ca="1">IF(Veg_Table[[#This Row],[Previous_Prescription]]="","No",IF(Veg_Table[[#This Row],[Previous_Prescription]]=Veg_Table[[#This Row],[PRESCRIP]],"No","Yes"))</f>
        <v>No</v>
      </c>
      <c r="X1275" s="3" t="str">
        <f>IF(Veg_Table[[#This Row],[EVM_LAST_EDITED_Day]]=Veg_Table[[#This Row],[Created_Day]],"New","Old")</f>
        <v>Old</v>
      </c>
      <c r="Y1275" s="1">
        <f>IFERROR(IF(FIND("delete",LOWER(Veg_Table[[#This Row],[PI_COMMENTS]]))&gt;=1,1,0),0)</f>
        <v>0</v>
      </c>
      <c r="Z1275" s="1" t="str">
        <f>_xlfn.IFNA(IF(Veg_Table[[#This Row],[EVM_LAST_EDITOR]]="","Yes",VLOOKUP(Veg_Table[[#This Row],[EVM_LAST_EDITOR]],Roster_Table[#All],15,FALSE)),"Yes")</f>
        <v>No</v>
      </c>
      <c r="AA127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75" s="1" t="str">
        <f>_xlfn.IFNA(VLOOKUP(Veg_Table[[#This Row],[EVM_LAST_EDITOR]],Roster_Table[#All],3,FALSE),"zAWRR Not in Roster")</f>
        <v>Thomas</v>
      </c>
      <c r="AC1275" s="1" t="str">
        <f>_xlfn.IFNA(VLOOKUP(Veg_Table[[#This Row],[EVM_LAST_EDITOR]],Roster_Table[#All],2,FALSE),"zAWRR Not in Roster")</f>
        <v>James</v>
      </c>
      <c r="AD1275" s="1" t="str">
        <f>IF(_xlfn.CONCAT(Veg_Table[[#This Row],[First_Name]]," ",Veg_Table[[#This Row],[Last_Name]])="zAWRR Not in Roster zAWRR Not in Roster","zAWRR Not in Roster",_xlfn.CONCAT(Veg_Table[[#This Row],[First_Name]]," ",Veg_Table[[#This Row],[Last_Name]]))</f>
        <v>Thomas James</v>
      </c>
      <c r="AE1275">
        <v>3214722</v>
      </c>
      <c r="AF1275" t="s">
        <v>4132</v>
      </c>
      <c r="AG1275" t="s">
        <v>30</v>
      </c>
      <c r="AH1275" t="s">
        <v>2073</v>
      </c>
      <c r="AI1275" t="s">
        <v>3533</v>
      </c>
      <c r="AJ1275" t="s">
        <v>820</v>
      </c>
      <c r="AL1275" t="s">
        <v>22</v>
      </c>
      <c r="AM1275" t="s">
        <v>38</v>
      </c>
      <c r="AN1275" t="s">
        <v>25</v>
      </c>
      <c r="AO1275" t="s">
        <v>25</v>
      </c>
      <c r="AP1275">
        <v>8</v>
      </c>
      <c r="AQ1275">
        <v>45</v>
      </c>
      <c r="AR1275" t="s">
        <v>514</v>
      </c>
      <c r="AS1275" t="s">
        <v>45</v>
      </c>
      <c r="AT1275" t="s">
        <v>515</v>
      </c>
      <c r="AU1275" t="s">
        <v>25</v>
      </c>
      <c r="AV1275" t="s">
        <v>512</v>
      </c>
      <c r="AW1275" t="s">
        <v>4133</v>
      </c>
      <c r="AX1275" t="s">
        <v>825</v>
      </c>
      <c r="AY1275" t="s">
        <v>825</v>
      </c>
      <c r="AZ1275">
        <v>5807646</v>
      </c>
      <c r="BA1275" t="s">
        <v>45</v>
      </c>
      <c r="BB1275" s="4">
        <v>43965.369589050926</v>
      </c>
      <c r="BC1275" t="s">
        <v>837</v>
      </c>
      <c r="BD1275" t="s">
        <v>29</v>
      </c>
      <c r="BI1275" s="3"/>
      <c r="BJ1275" t="s">
        <v>528</v>
      </c>
      <c r="BK1275" s="30" t="s">
        <v>694</v>
      </c>
      <c r="BL1275" s="3">
        <v>43965.369682187498</v>
      </c>
      <c r="BM1275" t="s">
        <v>31</v>
      </c>
      <c r="BN1275" t="s">
        <v>32</v>
      </c>
      <c r="BO1275" t="s">
        <v>2075</v>
      </c>
      <c r="BQ1275" t="s">
        <v>826</v>
      </c>
      <c r="BR1275" t="s">
        <v>28</v>
      </c>
      <c r="BS1275" t="s">
        <v>28</v>
      </c>
      <c r="BT1275" t="s">
        <v>339</v>
      </c>
      <c r="BU1275" s="3">
        <v>43959.501388888886</v>
      </c>
      <c r="BV1275" t="s">
        <v>803</v>
      </c>
      <c r="BW1275" s="3">
        <v>43965.396936481484</v>
      </c>
      <c r="BX1275" t="s">
        <v>4134</v>
      </c>
      <c r="CG1275"/>
      <c r="CH1275"/>
      <c r="CI1275"/>
      <c r="CY1275"/>
      <c r="DA1275"/>
      <c r="DF1275"/>
    </row>
    <row r="1276" spans="1:110" x14ac:dyDescent="0.25">
      <c r="A1276" s="1">
        <f>IF(Veg_Table[[#This Row],[VP_STATUS]]="Hold",0,IF(OR(AND(Veg_Table[[#This Row],[PRESCRIP]]="NW_No Work",Veg_Table[[#This Row],[VP_STATUS]]&lt;&gt;"No Work Required Under EVM"),AND(Veg_Table[[#This Row],[VP_STATUS]]="No Work Required Under EVM",Veg_Table[[#This Row],[PRESCRIP]]&lt;&gt;"NW_No Work")),1,0))</f>
        <v>0</v>
      </c>
      <c r="B1276" s="1">
        <f>IF(Veg_Table[[#This Row],[SPECIES]]="",1,0)</f>
        <v>0</v>
      </c>
      <c r="C1276" s="1">
        <f>IF(Veg_Table[[#This Row],[DIAMETER]]="",1,0)</f>
        <v>0</v>
      </c>
      <c r="D1276" s="1">
        <f>IF(Veg_Table[[#This Row],[HEIGHT]]="",1,0)</f>
        <v>0</v>
      </c>
      <c r="E127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76" s="1">
        <f>IF(AND(Veg_Table[[#This Row],[TAT_RESULT]]="ABATE",Veg_Table[[#This Row],[PRESCRIP]]="NW_No Work"),1,0)</f>
        <v>0</v>
      </c>
      <c r="G1276" s="1">
        <f>IF(OR(Veg_Table[[#This Row],[Prescription R-Scale]]="NA",Veg_Table[[#This Row],[Diameter R-Scale]]="NA"),0,IF(Veg_Table[[#This Row],[Diameter R-Scale]]&lt;&gt;Veg_Table[[#This Row],[Prescription R-Scale]],1,0))</f>
        <v>0</v>
      </c>
      <c r="H1276" s="1">
        <f>IF(OR(AND(Veg_Table[[#This Row],[PRESCRIP]]="BC_Br Rmv", Veg_Table[[#This Row],[WOOD_MAN]]&lt;&gt;"Not Needed"),AND(Veg_Table[[#This Row],[PRESCRIP]]="BCS_Br Rmv+Trt", Veg_Table[[#This Row],[WOOD_MAN]]&lt;&gt;"Not Needed")),1,0)</f>
        <v>0</v>
      </c>
      <c r="I1276" s="1">
        <f ca="1">IF(AND(Veg_Table[[#This Row],[Prescription_Changed]]="Yes",Veg_Table[[#This Row],[TAT_RESULT]]=""),1,0)</f>
        <v>0</v>
      </c>
      <c r="J1276" s="1">
        <f ca="1">SUM(Veg_Table[[#This Row],[Prescription and Status do not match]:[Prescription_Edited_And_TAT_Is_Blank]])</f>
        <v>0</v>
      </c>
      <c r="K1276" s="1">
        <f ca="1">IF(Veg_Table[[#This Row],[Sum of Errors]]&gt;0,1,0)</f>
        <v>0</v>
      </c>
      <c r="L1276" s="1">
        <f>1</f>
        <v>1</v>
      </c>
      <c r="M127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276" s="1">
        <f>IF(OR(MID(Veg_Table[[#This Row],[PRESCRIP]],2,1)="1",MID(Veg_Table[[#This Row],[PRESCRIP]],2,1)="2",MID(Veg_Table[[#This Row],[PRESCRIP]],2,1)="3",MID(Veg_Table[[#This Row],[PRESCRIP]],2,1)="4"),_xlfn.NUMBERVALUE(MID(Veg_Table[[#This Row],[PRESCRIP]],2,1)),"NA")</f>
        <v>1</v>
      </c>
      <c r="O1276" s="1">
        <f>WEEKNUM(Veg_Table[[#This Row],[EVM_LAST_EDITED_Day]],2)</f>
        <v>20</v>
      </c>
      <c r="P1276" s="25">
        <f>IFERROR(DATE(YEAR(Veg_Table[[#This Row],[EVM_LAST_EDITED2]]),MONTH(Veg_Table[[#This Row],[EVM_LAST_EDITED2]]),DAY(Veg_Table[[#This Row],[EVM_LAST_EDITED2]])),DATE(2019,1,1))</f>
        <v>43965</v>
      </c>
      <c r="Q1276" s="3">
        <f>VALUE(SUBSTITUTE(Veg_Table[[#This Row],[EVM_LAST_EDITED]],",",""))</f>
        <v>43965.373156840302</v>
      </c>
      <c r="R1276" s="1" t="str">
        <f>_xlfn.IFNA(IF(Veg_Table[[#This Row],[EVM_LAST_EDITOR]]="","zBlank EVM Last Editor",VLOOKUP(Veg_Table[[#This Row],[EVM_LAST_EDITOR]],Roster_Table[#All],4,FALSE)),"zAWRR Not in Roster")</f>
        <v>MFE</v>
      </c>
      <c r="S1276" s="1" t="str">
        <f>_xlfn.IFNA(IF(Veg_Table[[#This Row],[EVM_LAST_EDITOR]]="","zBlank EVM Last Editor",VLOOKUP(Veg_Table[[#This Row],[EVM_LAST_EDITOR]],Roster_Table[#All],16,FALSE)),"zCompany_AWRR not in Roster")</f>
        <v>Not in Sierra Roster</v>
      </c>
      <c r="T1276" s="2">
        <f>IFERROR(DATE(YEAR(Veg_Table[[#This Row],[Created2]]),MONTH(Veg_Table[[#This Row],[Created2]]),DAY(Veg_Table[[#This Row],[Created2]])),DATE(2019,1,1))</f>
        <v>43738</v>
      </c>
      <c r="U1276" s="3">
        <f>VALUE(SUBSTITUTE(Veg_Table[[#This Row],[Created]],",",""))</f>
        <v>43738.519965277803</v>
      </c>
      <c r="V1276" s="3" t="str">
        <f ca="1">IFERROR(_xlfn.IFNA(CELL("contents",INDIRECT(_xlfn.CONCAT("Veg_Table_Production_Data!",ADDRESS(MATCH(_xlfn.MAXIFS(#REF!,#REF!,"="&amp;Veg_Table[[#This Row],[AUTO_ID]],#REF!,"&lt;"&amp;Veg_Table[[#This Row],[EVM_LAST_EDITED_Day]]),#REF!,0),COLUMN(#REF!),4,1,)))),""),"")</f>
        <v/>
      </c>
      <c r="W1276" s="3" t="str">
        <f ca="1">IF(Veg_Table[[#This Row],[Previous_Prescription]]="","No",IF(Veg_Table[[#This Row],[Previous_Prescription]]=Veg_Table[[#This Row],[PRESCRIP]],"No","Yes"))</f>
        <v>No</v>
      </c>
      <c r="X1276" s="3" t="str">
        <f>IF(Veg_Table[[#This Row],[EVM_LAST_EDITED_Day]]=Veg_Table[[#This Row],[Created_Day]],"New","Old")</f>
        <v>Old</v>
      </c>
      <c r="Y1276" s="1">
        <f>IFERROR(IF(FIND("delete",LOWER(Veg_Table[[#This Row],[PI_COMMENTS]]))&gt;=1,1,0),0)</f>
        <v>0</v>
      </c>
      <c r="Z1276" s="1" t="str">
        <f>_xlfn.IFNA(IF(Veg_Table[[#This Row],[EVM_LAST_EDITOR]]="","Yes",VLOOKUP(Veg_Table[[#This Row],[EVM_LAST_EDITOR]],Roster_Table[#All],15,FALSE)),"Yes")</f>
        <v>No</v>
      </c>
      <c r="AA127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76" s="1" t="str">
        <f>_xlfn.IFNA(VLOOKUP(Veg_Table[[#This Row],[EVM_LAST_EDITOR]],Roster_Table[#All],3,FALSE),"zAWRR Not in Roster")</f>
        <v>Thomas</v>
      </c>
      <c r="AC1276" s="1" t="str">
        <f>_xlfn.IFNA(VLOOKUP(Veg_Table[[#This Row],[EVM_LAST_EDITOR]],Roster_Table[#All],2,FALSE),"zAWRR Not in Roster")</f>
        <v>James</v>
      </c>
      <c r="AD1276" s="1" t="str">
        <f>IF(_xlfn.CONCAT(Veg_Table[[#This Row],[First_Name]]," ",Veg_Table[[#This Row],[Last_Name]])="zAWRR Not in Roster zAWRR Not in Roster","zAWRR Not in Roster",_xlfn.CONCAT(Veg_Table[[#This Row],[First_Name]]," ",Veg_Table[[#This Row],[Last_Name]]))</f>
        <v>Thomas James</v>
      </c>
      <c r="AE1276">
        <v>1764316</v>
      </c>
      <c r="AF1276" t="s">
        <v>3586</v>
      </c>
      <c r="AG1276" t="s">
        <v>30</v>
      </c>
      <c r="AH1276" t="s">
        <v>2073</v>
      </c>
      <c r="AI1276" t="s">
        <v>3533</v>
      </c>
      <c r="AJ1276" t="s">
        <v>820</v>
      </c>
      <c r="AL1276" t="s">
        <v>830</v>
      </c>
      <c r="AM1276" t="s">
        <v>38</v>
      </c>
      <c r="AN1276" t="s">
        <v>25</v>
      </c>
      <c r="AO1276" t="s">
        <v>25</v>
      </c>
      <c r="AP1276">
        <v>9</v>
      </c>
      <c r="AQ1276">
        <v>55</v>
      </c>
      <c r="AR1276" t="s">
        <v>511</v>
      </c>
      <c r="AS1276" t="s">
        <v>55</v>
      </c>
      <c r="AT1276" t="s">
        <v>515</v>
      </c>
      <c r="AU1276" t="s">
        <v>25</v>
      </c>
      <c r="AV1276" t="s">
        <v>512</v>
      </c>
      <c r="AW1276" t="s">
        <v>3587</v>
      </c>
      <c r="AX1276" t="s">
        <v>825</v>
      </c>
      <c r="AY1276" t="s">
        <v>825</v>
      </c>
      <c r="AZ1276">
        <v>5807646</v>
      </c>
      <c r="BA1276" t="s">
        <v>55</v>
      </c>
      <c r="BB1276" s="4">
        <v>43965.372992511577</v>
      </c>
      <c r="BC1276" t="s">
        <v>2284</v>
      </c>
      <c r="BD1276" t="s">
        <v>29</v>
      </c>
      <c r="BI1276" s="3"/>
      <c r="BJ1276" t="s">
        <v>528</v>
      </c>
      <c r="BK1276" s="30" t="s">
        <v>694</v>
      </c>
      <c r="BL1276" s="3">
        <v>43965.37315684028</v>
      </c>
      <c r="BM1276" t="s">
        <v>31</v>
      </c>
      <c r="BN1276" t="s">
        <v>32</v>
      </c>
      <c r="BO1276" t="s">
        <v>2075</v>
      </c>
      <c r="BP1276" t="s">
        <v>2076</v>
      </c>
      <c r="BQ1276" t="s">
        <v>826</v>
      </c>
      <c r="BR1276" t="s">
        <v>28</v>
      </c>
      <c r="BS1276" t="s">
        <v>28</v>
      </c>
      <c r="BT1276" t="s">
        <v>835</v>
      </c>
      <c r="BU1276" s="3">
        <v>43738.519965277781</v>
      </c>
      <c r="BV1276" t="s">
        <v>803</v>
      </c>
      <c r="BW1276" s="3">
        <v>43965.396761331016</v>
      </c>
      <c r="BX1276" t="s">
        <v>3588</v>
      </c>
      <c r="CG1276"/>
      <c r="CH1276"/>
      <c r="CI1276"/>
      <c r="CY1276"/>
      <c r="DA1276"/>
      <c r="DF1276"/>
    </row>
    <row r="1277" spans="1:110" x14ac:dyDescent="0.25">
      <c r="A1277" s="1">
        <f>IF(Veg_Table[[#This Row],[VP_STATUS]]="Hold",0,IF(OR(AND(Veg_Table[[#This Row],[PRESCRIP]]="NW_No Work",Veg_Table[[#This Row],[VP_STATUS]]&lt;&gt;"No Work Required Under EVM"),AND(Veg_Table[[#This Row],[VP_STATUS]]="No Work Required Under EVM",Veg_Table[[#This Row],[PRESCRIP]]&lt;&gt;"NW_No Work")),1,0))</f>
        <v>0</v>
      </c>
      <c r="B1277" s="1">
        <f>IF(Veg_Table[[#This Row],[SPECIES]]="",1,0)</f>
        <v>0</v>
      </c>
      <c r="C1277" s="1">
        <f>IF(Veg_Table[[#This Row],[DIAMETER]]="",1,0)</f>
        <v>0</v>
      </c>
      <c r="D1277" s="1">
        <f>IF(Veg_Table[[#This Row],[HEIGHT]]="",1,0)</f>
        <v>0</v>
      </c>
      <c r="E127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77" s="1">
        <f>IF(AND(Veg_Table[[#This Row],[TAT_RESULT]]="ABATE",Veg_Table[[#This Row],[PRESCRIP]]="NW_No Work"),1,0)</f>
        <v>0</v>
      </c>
      <c r="G1277" s="1">
        <f>IF(OR(Veg_Table[[#This Row],[Prescription R-Scale]]="NA",Veg_Table[[#This Row],[Diameter R-Scale]]="NA"),0,IF(Veg_Table[[#This Row],[Diameter R-Scale]]&lt;&gt;Veg_Table[[#This Row],[Prescription R-Scale]],1,0))</f>
        <v>0</v>
      </c>
      <c r="H1277" s="1">
        <f>IF(OR(AND(Veg_Table[[#This Row],[PRESCRIP]]="BC_Br Rmv", Veg_Table[[#This Row],[WOOD_MAN]]&lt;&gt;"Not Needed"),AND(Veg_Table[[#This Row],[PRESCRIP]]="BCS_Br Rmv+Trt", Veg_Table[[#This Row],[WOOD_MAN]]&lt;&gt;"Not Needed")),1,0)</f>
        <v>0</v>
      </c>
      <c r="I1277" s="1">
        <f ca="1">IF(AND(Veg_Table[[#This Row],[Prescription_Changed]]="Yes",Veg_Table[[#This Row],[TAT_RESULT]]=""),1,0)</f>
        <v>0</v>
      </c>
      <c r="J1277" s="1">
        <f ca="1">SUM(Veg_Table[[#This Row],[Prescription and Status do not match]:[Prescription_Edited_And_TAT_Is_Blank]])</f>
        <v>0</v>
      </c>
      <c r="K1277" s="1">
        <f ca="1">IF(Veg_Table[[#This Row],[Sum of Errors]]&gt;0,1,0)</f>
        <v>0</v>
      </c>
      <c r="L1277" s="1">
        <f>1</f>
        <v>1</v>
      </c>
      <c r="M127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277" s="1" t="str">
        <f>IF(OR(MID(Veg_Table[[#This Row],[PRESCRIP]],2,1)="1",MID(Veg_Table[[#This Row],[PRESCRIP]],2,1)="2",MID(Veg_Table[[#This Row],[PRESCRIP]],2,1)="3",MID(Veg_Table[[#This Row],[PRESCRIP]],2,1)="4"),_xlfn.NUMBERVALUE(MID(Veg_Table[[#This Row],[PRESCRIP]],2,1)),"NA")</f>
        <v>NA</v>
      </c>
      <c r="O1277" s="1">
        <f>WEEKNUM(Veg_Table[[#This Row],[EVM_LAST_EDITED_Day]],2)</f>
        <v>20</v>
      </c>
      <c r="P1277" s="25">
        <f>IFERROR(DATE(YEAR(Veg_Table[[#This Row],[EVM_LAST_EDITED2]]),MONTH(Veg_Table[[#This Row],[EVM_LAST_EDITED2]]),DAY(Veg_Table[[#This Row],[EVM_LAST_EDITED2]])),DATE(2019,1,1))</f>
        <v>43965</v>
      </c>
      <c r="Q1277" s="3">
        <f>VALUE(SUBSTITUTE(Veg_Table[[#This Row],[EVM_LAST_EDITED]],",",""))</f>
        <v>43965.374243067097</v>
      </c>
      <c r="R1277" s="1" t="str">
        <f>_xlfn.IFNA(IF(Veg_Table[[#This Row],[EVM_LAST_EDITOR]]="","zBlank EVM Last Editor",VLOOKUP(Veg_Table[[#This Row],[EVM_LAST_EDITOR]],Roster_Table[#All],4,FALSE)),"zAWRR Not in Roster")</f>
        <v>MFE</v>
      </c>
      <c r="S1277" s="1" t="str">
        <f>_xlfn.IFNA(IF(Veg_Table[[#This Row],[EVM_LAST_EDITOR]]="","zBlank EVM Last Editor",VLOOKUP(Veg_Table[[#This Row],[EVM_LAST_EDITOR]],Roster_Table[#All],16,FALSE)),"zCompany_AWRR not in Roster")</f>
        <v>Not in Sierra Roster</v>
      </c>
      <c r="T1277" s="2">
        <f>IFERROR(DATE(YEAR(Veg_Table[[#This Row],[Created2]]),MONTH(Veg_Table[[#This Row],[Created2]]),DAY(Veg_Table[[#This Row],[Created2]])),DATE(2019,1,1))</f>
        <v>43738</v>
      </c>
      <c r="U1277" s="3">
        <f>VALUE(SUBSTITUTE(Veg_Table[[#This Row],[Created]],",",""))</f>
        <v>43738.518263888902</v>
      </c>
      <c r="V1277" s="3" t="str">
        <f ca="1">IFERROR(_xlfn.IFNA(CELL("contents",INDIRECT(_xlfn.CONCAT("Veg_Table_Production_Data!",ADDRESS(MATCH(_xlfn.MAXIFS(#REF!,#REF!,"="&amp;Veg_Table[[#This Row],[AUTO_ID]],#REF!,"&lt;"&amp;Veg_Table[[#This Row],[EVM_LAST_EDITED_Day]]),#REF!,0),COLUMN(#REF!),4,1,)))),""),"")</f>
        <v/>
      </c>
      <c r="W1277" s="3" t="str">
        <f ca="1">IF(Veg_Table[[#This Row],[Previous_Prescription]]="","No",IF(Veg_Table[[#This Row],[Previous_Prescription]]=Veg_Table[[#This Row],[PRESCRIP]],"No","Yes"))</f>
        <v>No</v>
      </c>
      <c r="X1277" s="3" t="str">
        <f>IF(Veg_Table[[#This Row],[EVM_LAST_EDITED_Day]]=Veg_Table[[#This Row],[Created_Day]],"New","Old")</f>
        <v>Old</v>
      </c>
      <c r="Y1277" s="1">
        <f>IFERROR(IF(FIND("delete",LOWER(Veg_Table[[#This Row],[PI_COMMENTS]]))&gt;=1,1,0),0)</f>
        <v>0</v>
      </c>
      <c r="Z1277" s="1" t="str">
        <f>_xlfn.IFNA(IF(Veg_Table[[#This Row],[EVM_LAST_EDITOR]]="","Yes",VLOOKUP(Veg_Table[[#This Row],[EVM_LAST_EDITOR]],Roster_Table[#All],15,FALSE)),"Yes")</f>
        <v>No</v>
      </c>
      <c r="AA127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77" s="1" t="str">
        <f>_xlfn.IFNA(VLOOKUP(Veg_Table[[#This Row],[EVM_LAST_EDITOR]],Roster_Table[#All],3,FALSE),"zAWRR Not in Roster")</f>
        <v>Thomas</v>
      </c>
      <c r="AC1277" s="1" t="str">
        <f>_xlfn.IFNA(VLOOKUP(Veg_Table[[#This Row],[EVM_LAST_EDITOR]],Roster_Table[#All],2,FALSE),"zAWRR Not in Roster")</f>
        <v>James</v>
      </c>
      <c r="AD1277" s="1" t="str">
        <f>IF(_xlfn.CONCAT(Veg_Table[[#This Row],[First_Name]]," ",Veg_Table[[#This Row],[Last_Name]])="zAWRR Not in Roster zAWRR Not in Roster","zAWRR Not in Roster",_xlfn.CONCAT(Veg_Table[[#This Row],[First_Name]]," ",Veg_Table[[#This Row],[Last_Name]]))</f>
        <v>Thomas James</v>
      </c>
      <c r="AE1277">
        <v>1764315</v>
      </c>
      <c r="AF1277" t="s">
        <v>3729</v>
      </c>
      <c r="AG1277" t="s">
        <v>30</v>
      </c>
      <c r="AH1277" t="s">
        <v>2073</v>
      </c>
      <c r="AI1277" t="s">
        <v>3533</v>
      </c>
      <c r="AJ1277" t="s">
        <v>820</v>
      </c>
      <c r="AK1277" t="s">
        <v>28</v>
      </c>
      <c r="AL1277" t="s">
        <v>830</v>
      </c>
      <c r="AM1277" t="s">
        <v>38</v>
      </c>
      <c r="AN1277" t="s">
        <v>25</v>
      </c>
      <c r="AO1277" t="s">
        <v>25</v>
      </c>
      <c r="AP1277">
        <v>14</v>
      </c>
      <c r="AQ1277">
        <v>60</v>
      </c>
      <c r="AR1277" t="s">
        <v>511</v>
      </c>
      <c r="AS1277" t="s">
        <v>901</v>
      </c>
      <c r="AT1277" t="s">
        <v>26</v>
      </c>
      <c r="AU1277" t="s">
        <v>25</v>
      </c>
      <c r="AV1277" t="s">
        <v>512</v>
      </c>
      <c r="AW1277" t="s">
        <v>3730</v>
      </c>
      <c r="AX1277" t="s">
        <v>825</v>
      </c>
      <c r="AY1277" t="s">
        <v>825</v>
      </c>
      <c r="AZ1277">
        <v>5807646</v>
      </c>
      <c r="BA1277" t="s">
        <v>901</v>
      </c>
      <c r="BB1277" s="4">
        <v>43965.374132986108</v>
      </c>
      <c r="BC1277" t="s">
        <v>837</v>
      </c>
      <c r="BD1277" t="s">
        <v>29</v>
      </c>
      <c r="BF1277" t="s">
        <v>28</v>
      </c>
      <c r="BG1277" t="s">
        <v>28</v>
      </c>
      <c r="BH1277" t="s">
        <v>28</v>
      </c>
      <c r="BI1277" s="3"/>
      <c r="BJ1277" t="s">
        <v>4135</v>
      </c>
      <c r="BK1277" s="30" t="s">
        <v>694</v>
      </c>
      <c r="BL1277" s="3">
        <v>43965.374243067126</v>
      </c>
      <c r="BM1277" t="s">
        <v>31</v>
      </c>
      <c r="BN1277" t="s">
        <v>32</v>
      </c>
      <c r="BO1277" t="s">
        <v>2075</v>
      </c>
      <c r="BP1277" t="s">
        <v>2076</v>
      </c>
      <c r="BQ1277" t="s">
        <v>826</v>
      </c>
      <c r="BR1277" t="s">
        <v>28</v>
      </c>
      <c r="BS1277" t="s">
        <v>28</v>
      </c>
      <c r="BT1277" t="s">
        <v>835</v>
      </c>
      <c r="BU1277" s="3">
        <v>43738.518263888887</v>
      </c>
      <c r="BV1277" t="s">
        <v>803</v>
      </c>
      <c r="BW1277" s="3">
        <v>43965.396761331016</v>
      </c>
      <c r="BX1277" t="s">
        <v>3731</v>
      </c>
      <c r="CG1277"/>
      <c r="CH1277"/>
      <c r="CI1277"/>
      <c r="CY1277"/>
      <c r="DA1277"/>
      <c r="DF1277"/>
    </row>
    <row r="1278" spans="1:110" x14ac:dyDescent="0.25">
      <c r="A1278" s="1">
        <f>IF(Veg_Table[[#This Row],[VP_STATUS]]="Hold",0,IF(OR(AND(Veg_Table[[#This Row],[PRESCRIP]]="NW_No Work",Veg_Table[[#This Row],[VP_STATUS]]&lt;&gt;"No Work Required Under EVM"),AND(Veg_Table[[#This Row],[VP_STATUS]]="No Work Required Under EVM",Veg_Table[[#This Row],[PRESCRIP]]&lt;&gt;"NW_No Work")),1,0))</f>
        <v>0</v>
      </c>
      <c r="B1278" s="1">
        <f>IF(Veg_Table[[#This Row],[SPECIES]]="",1,0)</f>
        <v>0</v>
      </c>
      <c r="C1278" s="1">
        <f>IF(Veg_Table[[#This Row],[DIAMETER]]="",1,0)</f>
        <v>0</v>
      </c>
      <c r="D1278" s="1">
        <f>IF(Veg_Table[[#This Row],[HEIGHT]]="",1,0)</f>
        <v>0</v>
      </c>
      <c r="E127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78" s="1">
        <f>IF(AND(Veg_Table[[#This Row],[TAT_RESULT]]="ABATE",Veg_Table[[#This Row],[PRESCRIP]]="NW_No Work"),1,0)</f>
        <v>0</v>
      </c>
      <c r="G1278" s="1">
        <f>IF(OR(Veg_Table[[#This Row],[Prescription R-Scale]]="NA",Veg_Table[[#This Row],[Diameter R-Scale]]="NA"),0,IF(Veg_Table[[#This Row],[Diameter R-Scale]]&lt;&gt;Veg_Table[[#This Row],[Prescription R-Scale]],1,0))</f>
        <v>0</v>
      </c>
      <c r="H1278" s="1">
        <f>IF(OR(AND(Veg_Table[[#This Row],[PRESCRIP]]="BC_Br Rmv", Veg_Table[[#This Row],[WOOD_MAN]]&lt;&gt;"Not Needed"),AND(Veg_Table[[#This Row],[PRESCRIP]]="BCS_Br Rmv+Trt", Veg_Table[[#This Row],[WOOD_MAN]]&lt;&gt;"Not Needed")),1,0)</f>
        <v>0</v>
      </c>
      <c r="I1278" s="1">
        <f ca="1">IF(AND(Veg_Table[[#This Row],[Prescription_Changed]]="Yes",Veg_Table[[#This Row],[TAT_RESULT]]=""),1,0)</f>
        <v>0</v>
      </c>
      <c r="J1278" s="1">
        <f ca="1">SUM(Veg_Table[[#This Row],[Prescription and Status do not match]:[Prescription_Edited_And_TAT_Is_Blank]])</f>
        <v>0</v>
      </c>
      <c r="K1278" s="1">
        <f ca="1">IF(Veg_Table[[#This Row],[Sum of Errors]]&gt;0,1,0)</f>
        <v>0</v>
      </c>
      <c r="L1278" s="1">
        <f>1</f>
        <v>1</v>
      </c>
      <c r="M1278"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278" s="1" t="str">
        <f>IF(OR(MID(Veg_Table[[#This Row],[PRESCRIP]],2,1)="1",MID(Veg_Table[[#This Row],[PRESCRIP]],2,1)="2",MID(Veg_Table[[#This Row],[PRESCRIP]],2,1)="3",MID(Veg_Table[[#This Row],[PRESCRIP]],2,1)="4"),_xlfn.NUMBERVALUE(MID(Veg_Table[[#This Row],[PRESCRIP]],2,1)),"NA")</f>
        <v>NA</v>
      </c>
      <c r="O1278" s="1">
        <f>WEEKNUM(Veg_Table[[#This Row],[EVM_LAST_EDITED_Day]],2)</f>
        <v>20</v>
      </c>
      <c r="P1278" s="25">
        <f>IFERROR(DATE(YEAR(Veg_Table[[#This Row],[EVM_LAST_EDITED2]]),MONTH(Veg_Table[[#This Row],[EVM_LAST_EDITED2]]),DAY(Veg_Table[[#This Row],[EVM_LAST_EDITED2]])),DATE(2019,1,1))</f>
        <v>43965</v>
      </c>
      <c r="Q1278" s="3">
        <f>VALUE(SUBSTITUTE(Veg_Table[[#This Row],[EVM_LAST_EDITED]],",",""))</f>
        <v>43965.376713298603</v>
      </c>
      <c r="R1278" s="1" t="str">
        <f>_xlfn.IFNA(IF(Veg_Table[[#This Row],[EVM_LAST_EDITOR]]="","zBlank EVM Last Editor",VLOOKUP(Veg_Table[[#This Row],[EVM_LAST_EDITOR]],Roster_Table[#All],4,FALSE)),"zAWRR Not in Roster")</f>
        <v>MGE</v>
      </c>
      <c r="S1278" s="1" t="str">
        <f>_xlfn.IFNA(IF(Veg_Table[[#This Row],[EVM_LAST_EDITOR]]="","zBlank EVM Last Editor",VLOOKUP(Veg_Table[[#This Row],[EVM_LAST_EDITOR]],Roster_Table[#All],16,FALSE)),"zCompany_AWRR not in Roster")</f>
        <v>MGE_Mountain G Enterprises</v>
      </c>
      <c r="T1278" s="2">
        <f>IFERROR(DATE(YEAR(Veg_Table[[#This Row],[Created2]]),MONTH(Veg_Table[[#This Row],[Created2]]),DAY(Veg_Table[[#This Row],[Created2]])),DATE(2019,1,1))</f>
        <v>43965</v>
      </c>
      <c r="U1278" s="3">
        <f>VALUE(SUBSTITUTE(Veg_Table[[#This Row],[Created]],",",""))</f>
        <v>43965.376713298603</v>
      </c>
      <c r="V1278" s="3" t="str">
        <f ca="1">IFERROR(_xlfn.IFNA(CELL("contents",INDIRECT(_xlfn.CONCAT("Veg_Table_Production_Data!",ADDRESS(MATCH(_xlfn.MAXIFS(#REF!,#REF!,"="&amp;Veg_Table[[#This Row],[AUTO_ID]],#REF!,"&lt;"&amp;Veg_Table[[#This Row],[EVM_LAST_EDITED_Day]]),#REF!,0),COLUMN(#REF!),4,1,)))),""),"")</f>
        <v/>
      </c>
      <c r="W1278" s="3" t="str">
        <f ca="1">IF(Veg_Table[[#This Row],[Previous_Prescription]]="","No",IF(Veg_Table[[#This Row],[Previous_Prescription]]=Veg_Table[[#This Row],[PRESCRIP]],"No","Yes"))</f>
        <v>No</v>
      </c>
      <c r="X1278" s="3" t="str">
        <f>IF(Veg_Table[[#This Row],[EVM_LAST_EDITED_Day]]=Veg_Table[[#This Row],[Created_Day]],"New","Old")</f>
        <v>New</v>
      </c>
      <c r="Y1278" s="1">
        <f>IFERROR(IF(FIND("delete",LOWER(Veg_Table[[#This Row],[PI_COMMENTS]]))&gt;=1,1,0),0)</f>
        <v>0</v>
      </c>
      <c r="Z1278" s="1" t="str">
        <f>_xlfn.IFNA(IF(Veg_Table[[#This Row],[EVM_LAST_EDITOR]]="","Yes",VLOOKUP(Veg_Table[[#This Row],[EVM_LAST_EDITOR]],Roster_Table[#All],15,FALSE)),"Yes")</f>
        <v>Yes</v>
      </c>
      <c r="AA127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78" s="1" t="str">
        <f>_xlfn.IFNA(VLOOKUP(Veg_Table[[#This Row],[EVM_LAST_EDITOR]],Roster_Table[#All],3,FALSE),"zAWRR Not in Roster")</f>
        <v>Aaron</v>
      </c>
      <c r="AC1278" s="1" t="str">
        <f>_xlfn.IFNA(VLOOKUP(Veg_Table[[#This Row],[EVM_LAST_EDITOR]],Roster_Table[#All],2,FALSE),"zAWRR Not in Roster")</f>
        <v>Hansen</v>
      </c>
      <c r="AD1278" s="1" t="str">
        <f>IF(_xlfn.CONCAT(Veg_Table[[#This Row],[First_Name]]," ",Veg_Table[[#This Row],[Last_Name]])="zAWRR Not in Roster zAWRR Not in Roster","zAWRR Not in Roster",_xlfn.CONCAT(Veg_Table[[#This Row],[First_Name]]," ",Veg_Table[[#This Row],[Last_Name]]))</f>
        <v>Aaron Hansen</v>
      </c>
      <c r="AE1278">
        <v>3227297</v>
      </c>
      <c r="AF1278" t="s">
        <v>6154</v>
      </c>
      <c r="AG1278" t="s">
        <v>93</v>
      </c>
      <c r="AH1278" t="s">
        <v>5320</v>
      </c>
      <c r="AI1278" t="s">
        <v>5959</v>
      </c>
      <c r="AJ1278" t="s">
        <v>21</v>
      </c>
      <c r="AL1278" t="s">
        <v>22</v>
      </c>
      <c r="AM1278" t="s">
        <v>23</v>
      </c>
      <c r="AN1278" t="s">
        <v>25</v>
      </c>
      <c r="AO1278" t="s">
        <v>25</v>
      </c>
      <c r="AP1278">
        <v>18</v>
      </c>
      <c r="AQ1278">
        <v>30</v>
      </c>
      <c r="AR1278" t="s">
        <v>511</v>
      </c>
      <c r="AS1278" t="s">
        <v>24</v>
      </c>
      <c r="AT1278" t="s">
        <v>26</v>
      </c>
      <c r="AV1278" t="s">
        <v>519</v>
      </c>
      <c r="AW1278" t="s">
        <v>6155</v>
      </c>
      <c r="AZ1278"/>
      <c r="BB1278" s="4"/>
      <c r="BD1278" t="s">
        <v>29</v>
      </c>
      <c r="BE1278" t="s">
        <v>25</v>
      </c>
      <c r="BF1278" t="s">
        <v>513</v>
      </c>
      <c r="BI1278" s="3"/>
      <c r="BJ1278" t="s">
        <v>27</v>
      </c>
      <c r="BK1278" s="30" t="s">
        <v>156</v>
      </c>
      <c r="BL1278" s="3">
        <v>43965.37671329861</v>
      </c>
      <c r="BM1278" t="s">
        <v>31</v>
      </c>
      <c r="BN1278" t="s">
        <v>32</v>
      </c>
      <c r="BP1278" t="s">
        <v>5452</v>
      </c>
      <c r="BQ1278" t="s">
        <v>1025</v>
      </c>
      <c r="BR1278" t="s">
        <v>28</v>
      </c>
      <c r="BS1278" t="s">
        <v>28</v>
      </c>
      <c r="BT1278" t="s">
        <v>156</v>
      </c>
      <c r="BU1278" s="3">
        <v>43965.37671329861</v>
      </c>
      <c r="BV1278" t="s">
        <v>803</v>
      </c>
      <c r="BW1278" s="3">
        <v>43965.428530821759</v>
      </c>
      <c r="BX1278" t="s">
        <v>6156</v>
      </c>
      <c r="CG1278"/>
      <c r="CH1278"/>
      <c r="CI1278"/>
      <c r="CY1278"/>
      <c r="DA1278"/>
      <c r="DF1278"/>
    </row>
    <row r="1279" spans="1:110" x14ac:dyDescent="0.25">
      <c r="A1279" s="1">
        <f>IF(Veg_Table[[#This Row],[VP_STATUS]]="Hold",0,IF(OR(AND(Veg_Table[[#This Row],[PRESCRIP]]="NW_No Work",Veg_Table[[#This Row],[VP_STATUS]]&lt;&gt;"No Work Required Under EVM"),AND(Veg_Table[[#This Row],[VP_STATUS]]="No Work Required Under EVM",Veg_Table[[#This Row],[PRESCRIP]]&lt;&gt;"NW_No Work")),1,0))</f>
        <v>0</v>
      </c>
      <c r="B1279" s="1">
        <f>IF(Veg_Table[[#This Row],[SPECIES]]="",1,0)</f>
        <v>0</v>
      </c>
      <c r="C1279" s="1">
        <f>IF(Veg_Table[[#This Row],[DIAMETER]]="",1,0)</f>
        <v>0</v>
      </c>
      <c r="D1279" s="1">
        <f>IF(Veg_Table[[#This Row],[HEIGHT]]="",1,0)</f>
        <v>0</v>
      </c>
      <c r="E127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79" s="1">
        <f>IF(AND(Veg_Table[[#This Row],[TAT_RESULT]]="ABATE",Veg_Table[[#This Row],[PRESCRIP]]="NW_No Work"),1,0)</f>
        <v>0</v>
      </c>
      <c r="G1279" s="1">
        <f>IF(OR(Veg_Table[[#This Row],[Prescription R-Scale]]="NA",Veg_Table[[#This Row],[Diameter R-Scale]]="NA"),0,IF(Veg_Table[[#This Row],[Diameter R-Scale]]&lt;&gt;Veg_Table[[#This Row],[Prescription R-Scale]],1,0))</f>
        <v>0</v>
      </c>
      <c r="H1279" s="1">
        <f>IF(OR(AND(Veg_Table[[#This Row],[PRESCRIP]]="BC_Br Rmv", Veg_Table[[#This Row],[WOOD_MAN]]&lt;&gt;"Not Needed"),AND(Veg_Table[[#This Row],[PRESCRIP]]="BCS_Br Rmv+Trt", Veg_Table[[#This Row],[WOOD_MAN]]&lt;&gt;"Not Needed")),1,0)</f>
        <v>0</v>
      </c>
      <c r="I1279" s="1">
        <f ca="1">IF(AND(Veg_Table[[#This Row],[Prescription_Changed]]="Yes",Veg_Table[[#This Row],[TAT_RESULT]]=""),1,0)</f>
        <v>0</v>
      </c>
      <c r="J1279" s="1">
        <f ca="1">SUM(Veg_Table[[#This Row],[Prescription and Status do not match]:[Prescription_Edited_And_TAT_Is_Blank]])</f>
        <v>0</v>
      </c>
      <c r="K1279" s="1">
        <f ca="1">IF(Veg_Table[[#This Row],[Sum of Errors]]&gt;0,1,0)</f>
        <v>0</v>
      </c>
      <c r="L1279" s="1">
        <f>1</f>
        <v>1</v>
      </c>
      <c r="M127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279" s="1" t="str">
        <f>IF(OR(MID(Veg_Table[[#This Row],[PRESCRIP]],2,1)="1",MID(Veg_Table[[#This Row],[PRESCRIP]],2,1)="2",MID(Veg_Table[[#This Row],[PRESCRIP]],2,1)="3",MID(Veg_Table[[#This Row],[PRESCRIP]],2,1)="4"),_xlfn.NUMBERVALUE(MID(Veg_Table[[#This Row],[PRESCRIP]],2,1)),"NA")</f>
        <v>NA</v>
      </c>
      <c r="O1279" s="1">
        <f>WEEKNUM(Veg_Table[[#This Row],[EVM_LAST_EDITED_Day]],2)</f>
        <v>20</v>
      </c>
      <c r="P1279" s="25">
        <f>IFERROR(DATE(YEAR(Veg_Table[[#This Row],[EVM_LAST_EDITED2]]),MONTH(Veg_Table[[#This Row],[EVM_LAST_EDITED2]]),DAY(Veg_Table[[#This Row],[EVM_LAST_EDITED2]])),DATE(2019,1,1))</f>
        <v>43965</v>
      </c>
      <c r="Q1279" s="3">
        <f>VALUE(SUBSTITUTE(Veg_Table[[#This Row],[EVM_LAST_EDITED]],",",""))</f>
        <v>43965.377890127304</v>
      </c>
      <c r="R1279" s="1" t="str">
        <f>_xlfn.IFNA(IF(Veg_Table[[#This Row],[EVM_LAST_EDITOR]]="","zBlank EVM Last Editor",VLOOKUP(Veg_Table[[#This Row],[EVM_LAST_EDITOR]],Roster_Table[#All],4,FALSE)),"zAWRR Not in Roster")</f>
        <v>MFE</v>
      </c>
      <c r="S1279" s="1" t="str">
        <f>_xlfn.IFNA(IF(Veg_Table[[#This Row],[EVM_LAST_EDITOR]]="","zBlank EVM Last Editor",VLOOKUP(Veg_Table[[#This Row],[EVM_LAST_EDITOR]],Roster_Table[#All],16,FALSE)),"zCompany_AWRR not in Roster")</f>
        <v>Not in Sierra Roster</v>
      </c>
      <c r="T1279" s="2">
        <f>IFERROR(DATE(YEAR(Veg_Table[[#This Row],[Created2]]),MONTH(Veg_Table[[#This Row],[Created2]]),DAY(Veg_Table[[#This Row],[Created2]])),DATE(2019,1,1))</f>
        <v>43738</v>
      </c>
      <c r="U1279" s="3">
        <f>VALUE(SUBSTITUTE(Veg_Table[[#This Row],[Created]],",",""))</f>
        <v>43738.521469907399</v>
      </c>
      <c r="V1279" s="3" t="str">
        <f ca="1">IFERROR(_xlfn.IFNA(CELL("contents",INDIRECT(_xlfn.CONCAT("Veg_Table_Production_Data!",ADDRESS(MATCH(_xlfn.MAXIFS(#REF!,#REF!,"="&amp;Veg_Table[[#This Row],[AUTO_ID]],#REF!,"&lt;"&amp;Veg_Table[[#This Row],[EVM_LAST_EDITED_Day]]),#REF!,0),COLUMN(#REF!),4,1,)))),""),"")</f>
        <v/>
      </c>
      <c r="W1279" s="3" t="str">
        <f ca="1">IF(Veg_Table[[#This Row],[Previous_Prescription]]="","No",IF(Veg_Table[[#This Row],[Previous_Prescription]]=Veg_Table[[#This Row],[PRESCRIP]],"No","Yes"))</f>
        <v>No</v>
      </c>
      <c r="X1279" s="3" t="str">
        <f>IF(Veg_Table[[#This Row],[EVM_LAST_EDITED_Day]]=Veg_Table[[#This Row],[Created_Day]],"New","Old")</f>
        <v>Old</v>
      </c>
      <c r="Y1279" s="1">
        <f>IFERROR(IF(FIND("delete",LOWER(Veg_Table[[#This Row],[PI_COMMENTS]]))&gt;=1,1,0),0)</f>
        <v>0</v>
      </c>
      <c r="Z1279" s="1" t="str">
        <f>_xlfn.IFNA(IF(Veg_Table[[#This Row],[EVM_LAST_EDITOR]]="","Yes",VLOOKUP(Veg_Table[[#This Row],[EVM_LAST_EDITOR]],Roster_Table[#All],15,FALSE)),"Yes")</f>
        <v>No</v>
      </c>
      <c r="AA127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79" s="1" t="str">
        <f>_xlfn.IFNA(VLOOKUP(Veg_Table[[#This Row],[EVM_LAST_EDITOR]],Roster_Table[#All],3,FALSE),"zAWRR Not in Roster")</f>
        <v>Thomas</v>
      </c>
      <c r="AC1279" s="1" t="str">
        <f>_xlfn.IFNA(VLOOKUP(Veg_Table[[#This Row],[EVM_LAST_EDITOR]],Roster_Table[#All],2,FALSE),"zAWRR Not in Roster")</f>
        <v>James</v>
      </c>
      <c r="AD1279" s="1" t="str">
        <f>IF(_xlfn.CONCAT(Veg_Table[[#This Row],[First_Name]]," ",Veg_Table[[#This Row],[Last_Name]])="zAWRR Not in Roster zAWRR Not in Roster","zAWRR Not in Roster",_xlfn.CONCAT(Veg_Table[[#This Row],[First_Name]]," ",Veg_Table[[#This Row],[Last_Name]]))</f>
        <v>Thomas James</v>
      </c>
      <c r="AE1279">
        <v>1764317</v>
      </c>
      <c r="AF1279" t="s">
        <v>3732</v>
      </c>
      <c r="AG1279" t="s">
        <v>30</v>
      </c>
      <c r="AH1279" t="s">
        <v>2073</v>
      </c>
      <c r="AI1279" t="s">
        <v>3533</v>
      </c>
      <c r="AJ1279" t="s">
        <v>820</v>
      </c>
      <c r="AK1279" t="s">
        <v>28</v>
      </c>
      <c r="AL1279" t="s">
        <v>830</v>
      </c>
      <c r="AM1279" t="s">
        <v>38</v>
      </c>
      <c r="AN1279" t="s">
        <v>25</v>
      </c>
      <c r="AO1279" t="s">
        <v>25</v>
      </c>
      <c r="AP1279">
        <v>10</v>
      </c>
      <c r="AQ1279">
        <v>50</v>
      </c>
      <c r="AR1279" t="s">
        <v>511</v>
      </c>
      <c r="AS1279" t="s">
        <v>901</v>
      </c>
      <c r="AT1279" t="s">
        <v>26</v>
      </c>
      <c r="AU1279" t="s">
        <v>25</v>
      </c>
      <c r="AV1279" t="s">
        <v>512</v>
      </c>
      <c r="AW1279" t="s">
        <v>3733</v>
      </c>
      <c r="AX1279" t="s">
        <v>825</v>
      </c>
      <c r="AY1279" t="s">
        <v>825</v>
      </c>
      <c r="AZ1279">
        <v>5807646</v>
      </c>
      <c r="BA1279" t="s">
        <v>901</v>
      </c>
      <c r="BB1279" s="4">
        <v>43965.377790358798</v>
      </c>
      <c r="BC1279" t="s">
        <v>837</v>
      </c>
      <c r="BD1279" t="s">
        <v>29</v>
      </c>
      <c r="BF1279" t="s">
        <v>28</v>
      </c>
      <c r="BG1279" t="s">
        <v>28</v>
      </c>
      <c r="BH1279" t="s">
        <v>28</v>
      </c>
      <c r="BI1279" s="3"/>
      <c r="BJ1279" t="s">
        <v>4135</v>
      </c>
      <c r="BK1279" s="30" t="s">
        <v>694</v>
      </c>
      <c r="BL1279" s="3">
        <v>43965.377890127318</v>
      </c>
      <c r="BM1279" t="s">
        <v>31</v>
      </c>
      <c r="BN1279" t="s">
        <v>32</v>
      </c>
      <c r="BO1279" t="s">
        <v>2075</v>
      </c>
      <c r="BP1279" t="s">
        <v>2076</v>
      </c>
      <c r="BQ1279" t="s">
        <v>826</v>
      </c>
      <c r="BR1279" t="s">
        <v>28</v>
      </c>
      <c r="BS1279" t="s">
        <v>28</v>
      </c>
      <c r="BT1279" t="s">
        <v>835</v>
      </c>
      <c r="BU1279" s="3">
        <v>43738.521469907406</v>
      </c>
      <c r="BV1279" t="s">
        <v>803</v>
      </c>
      <c r="BW1279" s="3">
        <v>43965.396761331016</v>
      </c>
      <c r="BX1279" t="s">
        <v>3734</v>
      </c>
      <c r="CG1279"/>
      <c r="CH1279"/>
      <c r="CI1279"/>
      <c r="CY1279"/>
      <c r="DA1279"/>
      <c r="DF1279"/>
    </row>
    <row r="1280" spans="1:110" x14ac:dyDescent="0.25">
      <c r="A1280" s="1">
        <f>IF(Veg_Table[[#This Row],[VP_STATUS]]="Hold",0,IF(OR(AND(Veg_Table[[#This Row],[PRESCRIP]]="NW_No Work",Veg_Table[[#This Row],[VP_STATUS]]&lt;&gt;"No Work Required Under EVM"),AND(Veg_Table[[#This Row],[VP_STATUS]]="No Work Required Under EVM",Veg_Table[[#This Row],[PRESCRIP]]&lt;&gt;"NW_No Work")),1,0))</f>
        <v>0</v>
      </c>
      <c r="B1280" s="1">
        <f>IF(Veg_Table[[#This Row],[SPECIES]]="",1,0)</f>
        <v>0</v>
      </c>
      <c r="C1280" s="1">
        <f>IF(Veg_Table[[#This Row],[DIAMETER]]="",1,0)</f>
        <v>0</v>
      </c>
      <c r="D1280" s="1">
        <f>IF(Veg_Table[[#This Row],[HEIGHT]]="",1,0)</f>
        <v>0</v>
      </c>
      <c r="E128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80" s="1">
        <f>IF(AND(Veg_Table[[#This Row],[TAT_RESULT]]="ABATE",Veg_Table[[#This Row],[PRESCRIP]]="NW_No Work"),1,0)</f>
        <v>0</v>
      </c>
      <c r="G1280" s="1">
        <f>IF(OR(Veg_Table[[#This Row],[Prescription R-Scale]]="NA",Veg_Table[[#This Row],[Diameter R-Scale]]="NA"),0,IF(Veg_Table[[#This Row],[Diameter R-Scale]]&lt;&gt;Veg_Table[[#This Row],[Prescription R-Scale]],1,0))</f>
        <v>0</v>
      </c>
      <c r="H1280" s="1">
        <f>IF(OR(AND(Veg_Table[[#This Row],[PRESCRIP]]="BC_Br Rmv", Veg_Table[[#This Row],[WOOD_MAN]]&lt;&gt;"Not Needed"),AND(Veg_Table[[#This Row],[PRESCRIP]]="BCS_Br Rmv+Trt", Veg_Table[[#This Row],[WOOD_MAN]]&lt;&gt;"Not Needed")),1,0)</f>
        <v>0</v>
      </c>
      <c r="I1280" s="1">
        <f ca="1">IF(AND(Veg_Table[[#This Row],[Prescription_Changed]]="Yes",Veg_Table[[#This Row],[TAT_RESULT]]=""),1,0)</f>
        <v>0</v>
      </c>
      <c r="J1280" s="1">
        <f ca="1">SUM(Veg_Table[[#This Row],[Prescription and Status do not match]:[Prescription_Edited_And_TAT_Is_Blank]])</f>
        <v>0</v>
      </c>
      <c r="K1280" s="1">
        <f ca="1">IF(Veg_Table[[#This Row],[Sum of Errors]]&gt;0,1,0)</f>
        <v>0</v>
      </c>
      <c r="L1280" s="1">
        <f>1</f>
        <v>1</v>
      </c>
      <c r="M128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280" s="1">
        <f>IF(OR(MID(Veg_Table[[#This Row],[PRESCRIP]],2,1)="1",MID(Veg_Table[[#This Row],[PRESCRIP]],2,1)="2",MID(Veg_Table[[#This Row],[PRESCRIP]],2,1)="3",MID(Veg_Table[[#This Row],[PRESCRIP]],2,1)="4"),_xlfn.NUMBERVALUE(MID(Veg_Table[[#This Row],[PRESCRIP]],2,1)),"NA")</f>
        <v>1</v>
      </c>
      <c r="O1280" s="1">
        <f>WEEKNUM(Veg_Table[[#This Row],[EVM_LAST_EDITED_Day]],2)</f>
        <v>20</v>
      </c>
      <c r="P1280" s="25">
        <f>IFERROR(DATE(YEAR(Veg_Table[[#This Row],[EVM_LAST_EDITED2]]),MONTH(Veg_Table[[#This Row],[EVM_LAST_EDITED2]]),DAY(Veg_Table[[#This Row],[EVM_LAST_EDITED2]])),DATE(2019,1,1))</f>
        <v>43965</v>
      </c>
      <c r="Q1280" s="3">
        <f>VALUE(SUBSTITUTE(Veg_Table[[#This Row],[EVM_LAST_EDITED]],",",""))</f>
        <v>43965.383557569403</v>
      </c>
      <c r="R1280" s="1" t="str">
        <f>_xlfn.IFNA(IF(Veg_Table[[#This Row],[EVM_LAST_EDITOR]]="","zBlank EVM Last Editor",VLOOKUP(Veg_Table[[#This Row],[EVM_LAST_EDITOR]],Roster_Table[#All],4,FALSE)),"zAWRR Not in Roster")</f>
        <v>MGE</v>
      </c>
      <c r="S1280" s="1" t="str">
        <f>_xlfn.IFNA(IF(Veg_Table[[#This Row],[EVM_LAST_EDITOR]]="","zBlank EVM Last Editor",VLOOKUP(Veg_Table[[#This Row],[EVM_LAST_EDITOR]],Roster_Table[#All],16,FALSE)),"zCompany_AWRR not in Roster")</f>
        <v>MGE_Mountain G Enterprises</v>
      </c>
      <c r="T1280" s="2">
        <f>IFERROR(DATE(YEAR(Veg_Table[[#This Row],[Created2]]),MONTH(Veg_Table[[#This Row],[Created2]]),DAY(Veg_Table[[#This Row],[Created2]])),DATE(2019,1,1))</f>
        <v>43965</v>
      </c>
      <c r="U1280" s="3">
        <f>VALUE(SUBSTITUTE(Veg_Table[[#This Row],[Created]],",",""))</f>
        <v>43965.383557569403</v>
      </c>
      <c r="V1280" s="3" t="str">
        <f ca="1">IFERROR(_xlfn.IFNA(CELL("contents",INDIRECT(_xlfn.CONCAT("Veg_Table_Production_Data!",ADDRESS(MATCH(_xlfn.MAXIFS(#REF!,#REF!,"="&amp;Veg_Table[[#This Row],[AUTO_ID]],#REF!,"&lt;"&amp;Veg_Table[[#This Row],[EVM_LAST_EDITED_Day]]),#REF!,0),COLUMN(#REF!),4,1,)))),""),"")</f>
        <v/>
      </c>
      <c r="W1280" s="3" t="str">
        <f ca="1">IF(Veg_Table[[#This Row],[Previous_Prescription]]="","No",IF(Veg_Table[[#This Row],[Previous_Prescription]]=Veg_Table[[#This Row],[PRESCRIP]],"No","Yes"))</f>
        <v>No</v>
      </c>
      <c r="X1280" s="3" t="str">
        <f>IF(Veg_Table[[#This Row],[EVM_LAST_EDITED_Day]]=Veg_Table[[#This Row],[Created_Day]],"New","Old")</f>
        <v>New</v>
      </c>
      <c r="Y1280" s="1">
        <f>IFERROR(IF(FIND("delete",LOWER(Veg_Table[[#This Row],[PI_COMMENTS]]))&gt;=1,1,0),0)</f>
        <v>0</v>
      </c>
      <c r="Z1280" s="1" t="str">
        <f>_xlfn.IFNA(IF(Veg_Table[[#This Row],[EVM_LAST_EDITOR]]="","Yes",VLOOKUP(Veg_Table[[#This Row],[EVM_LAST_EDITOR]],Roster_Table[#All],15,FALSE)),"Yes")</f>
        <v>Yes</v>
      </c>
      <c r="AA128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80" s="1" t="str">
        <f>_xlfn.IFNA(VLOOKUP(Veg_Table[[#This Row],[EVM_LAST_EDITOR]],Roster_Table[#All],3,FALSE),"zAWRR Not in Roster")</f>
        <v>Aaron</v>
      </c>
      <c r="AC1280" s="1" t="str">
        <f>_xlfn.IFNA(VLOOKUP(Veg_Table[[#This Row],[EVM_LAST_EDITOR]],Roster_Table[#All],2,FALSE),"zAWRR Not in Roster")</f>
        <v>Hansen</v>
      </c>
      <c r="AD1280" s="1" t="str">
        <f>IF(_xlfn.CONCAT(Veg_Table[[#This Row],[First_Name]]," ",Veg_Table[[#This Row],[Last_Name]])="zAWRR Not in Roster zAWRR Not in Roster","zAWRR Not in Roster",_xlfn.CONCAT(Veg_Table[[#This Row],[First_Name]]," ",Veg_Table[[#This Row],[Last_Name]]))</f>
        <v>Aaron Hansen</v>
      </c>
      <c r="AE1280">
        <v>3227334</v>
      </c>
      <c r="AF1280" t="s">
        <v>6157</v>
      </c>
      <c r="AG1280" t="s">
        <v>93</v>
      </c>
      <c r="AH1280" t="s">
        <v>5320</v>
      </c>
      <c r="AI1280" t="s">
        <v>5959</v>
      </c>
      <c r="AJ1280" t="s">
        <v>36</v>
      </c>
      <c r="AL1280" t="s">
        <v>22</v>
      </c>
      <c r="AM1280" t="s">
        <v>38</v>
      </c>
      <c r="AN1280" t="s">
        <v>25</v>
      </c>
      <c r="AO1280" t="s">
        <v>25</v>
      </c>
      <c r="AP1280">
        <v>5</v>
      </c>
      <c r="AQ1280">
        <v>18</v>
      </c>
      <c r="AR1280" t="s">
        <v>517</v>
      </c>
      <c r="AS1280" t="s">
        <v>55</v>
      </c>
      <c r="AT1280" t="s">
        <v>515</v>
      </c>
      <c r="AV1280" t="s">
        <v>519</v>
      </c>
      <c r="AW1280" t="s">
        <v>6158</v>
      </c>
      <c r="AZ1280"/>
      <c r="BB1280" s="4"/>
      <c r="BD1280" t="s">
        <v>29</v>
      </c>
      <c r="BE1280" t="s">
        <v>25</v>
      </c>
      <c r="BF1280" t="s">
        <v>513</v>
      </c>
      <c r="BI1280" s="3"/>
      <c r="BJ1280" t="s">
        <v>6159</v>
      </c>
      <c r="BK1280" s="30" t="s">
        <v>156</v>
      </c>
      <c r="BL1280" s="3">
        <v>43965.383557569447</v>
      </c>
      <c r="BM1280" t="s">
        <v>31</v>
      </c>
      <c r="BN1280" t="s">
        <v>32</v>
      </c>
      <c r="BP1280" t="s">
        <v>5452</v>
      </c>
      <c r="BQ1280" t="s">
        <v>1025</v>
      </c>
      <c r="BR1280" t="s">
        <v>28</v>
      </c>
      <c r="BS1280" t="s">
        <v>28</v>
      </c>
      <c r="BT1280" t="s">
        <v>156</v>
      </c>
      <c r="BU1280" s="3">
        <v>43965.383557569447</v>
      </c>
      <c r="BV1280" t="s">
        <v>803</v>
      </c>
      <c r="BW1280" s="3">
        <v>43965.428573194447</v>
      </c>
      <c r="BX1280" t="s">
        <v>6160</v>
      </c>
      <c r="CG1280"/>
      <c r="CH1280"/>
      <c r="CI1280"/>
      <c r="CY1280"/>
      <c r="DA1280"/>
      <c r="DF1280"/>
    </row>
    <row r="1281" spans="1:110" x14ac:dyDescent="0.25">
      <c r="A1281" s="1">
        <f>IF(Veg_Table[[#This Row],[VP_STATUS]]="Hold",0,IF(OR(AND(Veg_Table[[#This Row],[PRESCRIP]]="NW_No Work",Veg_Table[[#This Row],[VP_STATUS]]&lt;&gt;"No Work Required Under EVM"),AND(Veg_Table[[#This Row],[VP_STATUS]]="No Work Required Under EVM",Veg_Table[[#This Row],[PRESCRIP]]&lt;&gt;"NW_No Work")),1,0))</f>
        <v>0</v>
      </c>
      <c r="B1281" s="1">
        <f>IF(Veg_Table[[#This Row],[SPECIES]]="",1,0)</f>
        <v>0</v>
      </c>
      <c r="C1281" s="1">
        <f>IF(Veg_Table[[#This Row],[DIAMETER]]="",1,0)</f>
        <v>0</v>
      </c>
      <c r="D1281" s="1">
        <f>IF(Veg_Table[[#This Row],[HEIGHT]]="",1,0)</f>
        <v>0</v>
      </c>
      <c r="E128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81" s="1">
        <f>IF(AND(Veg_Table[[#This Row],[TAT_RESULT]]="ABATE",Veg_Table[[#This Row],[PRESCRIP]]="NW_No Work"),1,0)</f>
        <v>0</v>
      </c>
      <c r="G1281" s="1">
        <f>IF(OR(Veg_Table[[#This Row],[Prescription R-Scale]]="NA",Veg_Table[[#This Row],[Diameter R-Scale]]="NA"),0,IF(Veg_Table[[#This Row],[Diameter R-Scale]]&lt;&gt;Veg_Table[[#This Row],[Prescription R-Scale]],1,0))</f>
        <v>0</v>
      </c>
      <c r="H1281" s="1">
        <f>IF(OR(AND(Veg_Table[[#This Row],[PRESCRIP]]="BC_Br Rmv", Veg_Table[[#This Row],[WOOD_MAN]]&lt;&gt;"Not Needed"),AND(Veg_Table[[#This Row],[PRESCRIP]]="BCS_Br Rmv+Trt", Veg_Table[[#This Row],[WOOD_MAN]]&lt;&gt;"Not Needed")),1,0)</f>
        <v>0</v>
      </c>
      <c r="I1281" s="1">
        <f ca="1">IF(AND(Veg_Table[[#This Row],[Prescription_Changed]]="Yes",Veg_Table[[#This Row],[TAT_RESULT]]=""),1,0)</f>
        <v>0</v>
      </c>
      <c r="J1281" s="1">
        <f ca="1">SUM(Veg_Table[[#This Row],[Prescription and Status do not match]:[Prescription_Edited_And_TAT_Is_Blank]])</f>
        <v>0</v>
      </c>
      <c r="K1281" s="1">
        <f ca="1">IF(Veg_Table[[#This Row],[Sum of Errors]]&gt;0,1,0)</f>
        <v>0</v>
      </c>
      <c r="L1281" s="1">
        <f>1</f>
        <v>1</v>
      </c>
      <c r="M128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281" s="1">
        <f>IF(OR(MID(Veg_Table[[#This Row],[PRESCRIP]],2,1)="1",MID(Veg_Table[[#This Row],[PRESCRIP]],2,1)="2",MID(Veg_Table[[#This Row],[PRESCRIP]],2,1)="3",MID(Veg_Table[[#This Row],[PRESCRIP]],2,1)="4"),_xlfn.NUMBERVALUE(MID(Veg_Table[[#This Row],[PRESCRIP]],2,1)),"NA")</f>
        <v>1</v>
      </c>
      <c r="O1281" s="1">
        <f>WEEKNUM(Veg_Table[[#This Row],[EVM_LAST_EDITED_Day]],2)</f>
        <v>20</v>
      </c>
      <c r="P1281" s="25">
        <f>IFERROR(DATE(YEAR(Veg_Table[[#This Row],[EVM_LAST_EDITED2]]),MONTH(Veg_Table[[#This Row],[EVM_LAST_EDITED2]]),DAY(Veg_Table[[#This Row],[EVM_LAST_EDITED2]])),DATE(2019,1,1))</f>
        <v>43965</v>
      </c>
      <c r="Q1281" s="3">
        <f>VALUE(SUBSTITUTE(Veg_Table[[#This Row],[EVM_LAST_EDITED]],",",""))</f>
        <v>43965.386708043901</v>
      </c>
      <c r="R1281" s="1" t="str">
        <f>_xlfn.IFNA(IF(Veg_Table[[#This Row],[EVM_LAST_EDITOR]]="","zBlank EVM Last Editor",VLOOKUP(Veg_Table[[#This Row],[EVM_LAST_EDITOR]],Roster_Table[#All],4,FALSE)),"zAWRR Not in Roster")</f>
        <v>MGE</v>
      </c>
      <c r="S1281" s="1" t="str">
        <f>_xlfn.IFNA(IF(Veg_Table[[#This Row],[EVM_LAST_EDITOR]]="","zBlank EVM Last Editor",VLOOKUP(Veg_Table[[#This Row],[EVM_LAST_EDITOR]],Roster_Table[#All],16,FALSE)),"zCompany_AWRR not in Roster")</f>
        <v>MGE_Mountain G Enterprises</v>
      </c>
      <c r="T1281" s="2">
        <f>IFERROR(DATE(YEAR(Veg_Table[[#This Row],[Created2]]),MONTH(Veg_Table[[#This Row],[Created2]]),DAY(Veg_Table[[#This Row],[Created2]])),DATE(2019,1,1))</f>
        <v>43965</v>
      </c>
      <c r="U1281" s="3">
        <f>VALUE(SUBSTITUTE(Veg_Table[[#This Row],[Created]],",",""))</f>
        <v>43965.386708043901</v>
      </c>
      <c r="V1281" s="3" t="str">
        <f ca="1">IFERROR(_xlfn.IFNA(CELL("contents",INDIRECT(_xlfn.CONCAT("Veg_Table_Production_Data!",ADDRESS(MATCH(_xlfn.MAXIFS(#REF!,#REF!,"="&amp;Veg_Table[[#This Row],[AUTO_ID]],#REF!,"&lt;"&amp;Veg_Table[[#This Row],[EVM_LAST_EDITED_Day]]),#REF!,0),COLUMN(#REF!),4,1,)))),""),"")</f>
        <v/>
      </c>
      <c r="W1281" s="3" t="str">
        <f ca="1">IF(Veg_Table[[#This Row],[Previous_Prescription]]="","No",IF(Veg_Table[[#This Row],[Previous_Prescription]]=Veg_Table[[#This Row],[PRESCRIP]],"No","Yes"))</f>
        <v>No</v>
      </c>
      <c r="X1281" s="3" t="str">
        <f>IF(Veg_Table[[#This Row],[EVM_LAST_EDITED_Day]]=Veg_Table[[#This Row],[Created_Day]],"New","Old")</f>
        <v>New</v>
      </c>
      <c r="Y1281" s="1">
        <f>IFERROR(IF(FIND("delete",LOWER(Veg_Table[[#This Row],[PI_COMMENTS]]))&gt;=1,1,0),0)</f>
        <v>0</v>
      </c>
      <c r="Z1281" s="1" t="str">
        <f>_xlfn.IFNA(IF(Veg_Table[[#This Row],[EVM_LAST_EDITOR]]="","Yes",VLOOKUP(Veg_Table[[#This Row],[EVM_LAST_EDITOR]],Roster_Table[#All],15,FALSE)),"Yes")</f>
        <v>Yes</v>
      </c>
      <c r="AA128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81" s="1" t="str">
        <f>_xlfn.IFNA(VLOOKUP(Veg_Table[[#This Row],[EVM_LAST_EDITOR]],Roster_Table[#All],3,FALSE),"zAWRR Not in Roster")</f>
        <v>Aaron</v>
      </c>
      <c r="AC1281" s="1" t="str">
        <f>_xlfn.IFNA(VLOOKUP(Veg_Table[[#This Row],[EVM_LAST_EDITOR]],Roster_Table[#All],2,FALSE),"zAWRR Not in Roster")</f>
        <v>Hansen</v>
      </c>
      <c r="AD1281" s="1" t="str">
        <f>IF(_xlfn.CONCAT(Veg_Table[[#This Row],[First_Name]]," ",Veg_Table[[#This Row],[Last_Name]])="zAWRR Not in Roster zAWRR Not in Roster","zAWRR Not in Roster",_xlfn.CONCAT(Veg_Table[[#This Row],[First_Name]]," ",Veg_Table[[#This Row],[Last_Name]]))</f>
        <v>Aaron Hansen</v>
      </c>
      <c r="AE1281">
        <v>3227348</v>
      </c>
      <c r="AF1281" t="s">
        <v>6161</v>
      </c>
      <c r="AG1281" t="s">
        <v>93</v>
      </c>
      <c r="AH1281" t="s">
        <v>5320</v>
      </c>
      <c r="AI1281" t="s">
        <v>5959</v>
      </c>
      <c r="AJ1281" t="s">
        <v>36</v>
      </c>
      <c r="AL1281" t="s">
        <v>22</v>
      </c>
      <c r="AM1281" t="s">
        <v>38</v>
      </c>
      <c r="AN1281" t="s">
        <v>25</v>
      </c>
      <c r="AO1281" t="s">
        <v>25</v>
      </c>
      <c r="AP1281">
        <v>6</v>
      </c>
      <c r="AQ1281">
        <v>20</v>
      </c>
      <c r="AR1281" t="s">
        <v>517</v>
      </c>
      <c r="AS1281" t="s">
        <v>55</v>
      </c>
      <c r="AT1281" t="s">
        <v>515</v>
      </c>
      <c r="AV1281" t="s">
        <v>519</v>
      </c>
      <c r="AW1281" t="s">
        <v>6162</v>
      </c>
      <c r="AZ1281"/>
      <c r="BB1281" s="4"/>
      <c r="BD1281" t="s">
        <v>29</v>
      </c>
      <c r="BE1281" t="s">
        <v>25</v>
      </c>
      <c r="BF1281" t="s">
        <v>513</v>
      </c>
      <c r="BI1281" s="3"/>
      <c r="BJ1281" t="s">
        <v>6159</v>
      </c>
      <c r="BK1281" s="30" t="s">
        <v>156</v>
      </c>
      <c r="BL1281" s="3">
        <v>43965.386708043981</v>
      </c>
      <c r="BM1281" t="s">
        <v>31</v>
      </c>
      <c r="BN1281" t="s">
        <v>32</v>
      </c>
      <c r="BP1281" t="s">
        <v>5452</v>
      </c>
      <c r="BQ1281" t="s">
        <v>1025</v>
      </c>
      <c r="BR1281" t="s">
        <v>28</v>
      </c>
      <c r="BS1281" t="s">
        <v>28</v>
      </c>
      <c r="BT1281" t="s">
        <v>156</v>
      </c>
      <c r="BU1281" s="3">
        <v>43965.386708043981</v>
      </c>
      <c r="BV1281" t="s">
        <v>803</v>
      </c>
      <c r="BW1281" s="3">
        <v>43965.428573194447</v>
      </c>
      <c r="BX1281" t="s">
        <v>6163</v>
      </c>
      <c r="CG1281"/>
      <c r="CH1281"/>
      <c r="CI1281"/>
      <c r="CY1281"/>
      <c r="DA1281"/>
      <c r="DF1281"/>
    </row>
    <row r="1282" spans="1:110" x14ac:dyDescent="0.25">
      <c r="A1282" s="1">
        <f>IF(Veg_Table[[#This Row],[VP_STATUS]]="Hold",0,IF(OR(AND(Veg_Table[[#This Row],[PRESCRIP]]="NW_No Work",Veg_Table[[#This Row],[VP_STATUS]]&lt;&gt;"No Work Required Under EVM"),AND(Veg_Table[[#This Row],[VP_STATUS]]="No Work Required Under EVM",Veg_Table[[#This Row],[PRESCRIP]]&lt;&gt;"NW_No Work")),1,0))</f>
        <v>0</v>
      </c>
      <c r="B1282" s="1">
        <f>IF(Veg_Table[[#This Row],[SPECIES]]="",1,0)</f>
        <v>0</v>
      </c>
      <c r="C1282" s="1">
        <f>IF(Veg_Table[[#This Row],[DIAMETER]]="",1,0)</f>
        <v>0</v>
      </c>
      <c r="D1282" s="1">
        <f>IF(Veg_Table[[#This Row],[HEIGHT]]="",1,0)</f>
        <v>0</v>
      </c>
      <c r="E128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82" s="1">
        <f>IF(AND(Veg_Table[[#This Row],[TAT_RESULT]]="ABATE",Veg_Table[[#This Row],[PRESCRIP]]="NW_No Work"),1,0)</f>
        <v>0</v>
      </c>
      <c r="G1282" s="1">
        <f>IF(OR(Veg_Table[[#This Row],[Prescription R-Scale]]="NA",Veg_Table[[#This Row],[Diameter R-Scale]]="NA"),0,IF(Veg_Table[[#This Row],[Diameter R-Scale]]&lt;&gt;Veg_Table[[#This Row],[Prescription R-Scale]],1,0))</f>
        <v>0</v>
      </c>
      <c r="H1282" s="1">
        <f>IF(OR(AND(Veg_Table[[#This Row],[PRESCRIP]]="BC_Br Rmv", Veg_Table[[#This Row],[WOOD_MAN]]&lt;&gt;"Not Needed"),AND(Veg_Table[[#This Row],[PRESCRIP]]="BCS_Br Rmv+Trt", Veg_Table[[#This Row],[WOOD_MAN]]&lt;&gt;"Not Needed")),1,0)</f>
        <v>0</v>
      </c>
      <c r="I1282" s="1">
        <f ca="1">IF(AND(Veg_Table[[#This Row],[Prescription_Changed]]="Yes",Veg_Table[[#This Row],[TAT_RESULT]]=""),1,0)</f>
        <v>0</v>
      </c>
      <c r="J1282" s="1">
        <f ca="1">SUM(Veg_Table[[#This Row],[Prescription and Status do not match]:[Prescription_Edited_And_TAT_Is_Blank]])</f>
        <v>0</v>
      </c>
      <c r="K1282" s="1">
        <f ca="1">IF(Veg_Table[[#This Row],[Sum of Errors]]&gt;0,1,0)</f>
        <v>0</v>
      </c>
      <c r="L1282" s="1">
        <f>1</f>
        <v>1</v>
      </c>
      <c r="M128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282" s="1">
        <f>IF(OR(MID(Veg_Table[[#This Row],[PRESCRIP]],2,1)="1",MID(Veg_Table[[#This Row],[PRESCRIP]],2,1)="2",MID(Veg_Table[[#This Row],[PRESCRIP]],2,1)="3",MID(Veg_Table[[#This Row],[PRESCRIP]],2,1)="4"),_xlfn.NUMBERVALUE(MID(Veg_Table[[#This Row],[PRESCRIP]],2,1)),"NA")</f>
        <v>3</v>
      </c>
      <c r="O1282" s="1">
        <f>WEEKNUM(Veg_Table[[#This Row],[EVM_LAST_EDITED_Day]],2)</f>
        <v>20</v>
      </c>
      <c r="P1282" s="25">
        <f>IFERROR(DATE(YEAR(Veg_Table[[#This Row],[EVM_LAST_EDITED2]]),MONTH(Veg_Table[[#This Row],[EVM_LAST_EDITED2]]),DAY(Veg_Table[[#This Row],[EVM_LAST_EDITED2]])),DATE(2019,1,1))</f>
        <v>43965</v>
      </c>
      <c r="Q1282" s="3">
        <f>VALUE(SUBSTITUTE(Veg_Table[[#This Row],[EVM_LAST_EDITED]],",",""))</f>
        <v>43965.391608796301</v>
      </c>
      <c r="R1282" s="1" t="str">
        <f>_xlfn.IFNA(IF(Veg_Table[[#This Row],[EVM_LAST_EDITOR]]="","zBlank EVM Last Editor",VLOOKUP(Veg_Table[[#This Row],[EVM_LAST_EDITOR]],Roster_Table[#All],4,FALSE)),"zAWRR Not in Roster")</f>
        <v>JEF</v>
      </c>
      <c r="S1282" s="1" t="str">
        <f>_xlfn.IFNA(IF(Veg_Table[[#This Row],[EVM_LAST_EDITOR]]="","zBlank EVM Last Editor",VLOOKUP(Veg_Table[[#This Row],[EVM_LAST_EDITOR]],Roster_Table[#All],16,FALSE)),"zCompany_AWRR not in Roster")</f>
        <v>JEF_Jefferson Resources</v>
      </c>
      <c r="T1282" s="2">
        <f>IFERROR(DATE(YEAR(Veg_Table[[#This Row],[Created2]]),MONTH(Veg_Table[[#This Row],[Created2]]),DAY(Veg_Table[[#This Row],[Created2]])),DATE(2019,1,1))</f>
        <v>43965</v>
      </c>
      <c r="U1282" s="3">
        <f>VALUE(SUBSTITUTE(Veg_Table[[#This Row],[Created]],",",""))</f>
        <v>43965.391608796301</v>
      </c>
      <c r="V1282" s="3" t="str">
        <f ca="1">IFERROR(_xlfn.IFNA(CELL("contents",INDIRECT(_xlfn.CONCAT("Veg_Table_Production_Data!",ADDRESS(MATCH(_xlfn.MAXIFS(#REF!,#REF!,"="&amp;Veg_Table[[#This Row],[AUTO_ID]],#REF!,"&lt;"&amp;Veg_Table[[#This Row],[EVM_LAST_EDITED_Day]]),#REF!,0),COLUMN(#REF!),4,1,)))),""),"")</f>
        <v/>
      </c>
      <c r="W1282" s="3" t="str">
        <f ca="1">IF(Veg_Table[[#This Row],[Previous_Prescription]]="","No",IF(Veg_Table[[#This Row],[Previous_Prescription]]=Veg_Table[[#This Row],[PRESCRIP]],"No","Yes"))</f>
        <v>No</v>
      </c>
      <c r="X1282" s="3" t="str">
        <f>IF(Veg_Table[[#This Row],[EVM_LAST_EDITED_Day]]=Veg_Table[[#This Row],[Created_Day]],"New","Old")</f>
        <v>New</v>
      </c>
      <c r="Y1282" s="1">
        <f>IFERROR(IF(FIND("delete",LOWER(Veg_Table[[#This Row],[PI_COMMENTS]]))&gt;=1,1,0),0)</f>
        <v>0</v>
      </c>
      <c r="Z1282" s="1" t="str">
        <f>_xlfn.IFNA(IF(Veg_Table[[#This Row],[EVM_LAST_EDITOR]]="","Yes",VLOOKUP(Veg_Table[[#This Row],[EVM_LAST_EDITOR]],Roster_Table[#All],15,FALSE)),"Yes")</f>
        <v>Yes</v>
      </c>
      <c r="AA128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82" s="1" t="str">
        <f>_xlfn.IFNA(VLOOKUP(Veg_Table[[#This Row],[EVM_LAST_EDITOR]],Roster_Table[#All],3,FALSE),"zAWRR Not in Roster")</f>
        <v>Sterling</v>
      </c>
      <c r="AC1282" s="1" t="str">
        <f>_xlfn.IFNA(VLOOKUP(Veg_Table[[#This Row],[EVM_LAST_EDITOR]],Roster_Table[#All],2,FALSE),"zAWRR Not in Roster")</f>
        <v>Fulford</v>
      </c>
      <c r="AD1282" s="1" t="str">
        <f>IF(_xlfn.CONCAT(Veg_Table[[#This Row],[First_Name]]," ",Veg_Table[[#This Row],[Last_Name]])="zAWRR Not in Roster zAWRR Not in Roster","zAWRR Not in Roster",_xlfn.CONCAT(Veg_Table[[#This Row],[First_Name]]," ",Veg_Table[[#This Row],[Last_Name]]))</f>
        <v>Sterling Fulford</v>
      </c>
      <c r="AE1282">
        <v>3228362</v>
      </c>
      <c r="AF1282" t="s">
        <v>6799</v>
      </c>
      <c r="AG1282" t="s">
        <v>30</v>
      </c>
      <c r="AH1282" t="s">
        <v>3102</v>
      </c>
      <c r="AI1282" t="s">
        <v>3071</v>
      </c>
      <c r="AJ1282" t="s">
        <v>36</v>
      </c>
      <c r="AL1282" t="s">
        <v>37</v>
      </c>
      <c r="AM1282" t="s">
        <v>38</v>
      </c>
      <c r="AN1282" t="s">
        <v>25</v>
      </c>
      <c r="AO1282" t="s">
        <v>25</v>
      </c>
      <c r="AP1282">
        <v>31</v>
      </c>
      <c r="AQ1282">
        <v>140</v>
      </c>
      <c r="AR1282" t="s">
        <v>511</v>
      </c>
      <c r="AS1282" t="s">
        <v>804</v>
      </c>
      <c r="AT1282" t="s">
        <v>522</v>
      </c>
      <c r="AV1282" t="s">
        <v>512</v>
      </c>
      <c r="AW1282" t="s">
        <v>6800</v>
      </c>
      <c r="AZ1282"/>
      <c r="BB1282" s="4"/>
      <c r="BD1282" t="s">
        <v>29</v>
      </c>
      <c r="BE1282" t="s">
        <v>25</v>
      </c>
      <c r="BF1282" t="s">
        <v>513</v>
      </c>
      <c r="BI1282" s="3"/>
      <c r="BJ1282" t="s">
        <v>1543</v>
      </c>
      <c r="BK1282" s="30" t="s">
        <v>78</v>
      </c>
      <c r="BL1282" s="3">
        <v>43965.391608796293</v>
      </c>
      <c r="BM1282" t="s">
        <v>31</v>
      </c>
      <c r="BN1282" t="s">
        <v>32</v>
      </c>
      <c r="BP1282" t="s">
        <v>3105</v>
      </c>
      <c r="BQ1282" t="s">
        <v>826</v>
      </c>
      <c r="BR1282" t="s">
        <v>28</v>
      </c>
      <c r="BS1282" t="s">
        <v>28</v>
      </c>
      <c r="BT1282" t="s">
        <v>78</v>
      </c>
      <c r="BU1282" s="3">
        <v>43965.391608796293</v>
      </c>
      <c r="BV1282" t="s">
        <v>803</v>
      </c>
      <c r="BW1282" s="3">
        <v>43965.515727511571</v>
      </c>
      <c r="BX1282" t="s">
        <v>6801</v>
      </c>
      <c r="CG1282"/>
      <c r="CH1282"/>
      <c r="CI1282"/>
      <c r="CY1282"/>
      <c r="DA1282"/>
      <c r="DF1282"/>
    </row>
    <row r="1283" spans="1:110" x14ac:dyDescent="0.25">
      <c r="A1283" s="1">
        <f>IF(Veg_Table[[#This Row],[VP_STATUS]]="Hold",0,IF(OR(AND(Veg_Table[[#This Row],[PRESCRIP]]="NW_No Work",Veg_Table[[#This Row],[VP_STATUS]]&lt;&gt;"No Work Required Under EVM"),AND(Veg_Table[[#This Row],[VP_STATUS]]="No Work Required Under EVM",Veg_Table[[#This Row],[PRESCRIP]]&lt;&gt;"NW_No Work")),1,0))</f>
        <v>0</v>
      </c>
      <c r="B1283" s="1">
        <f>IF(Veg_Table[[#This Row],[SPECIES]]="",1,0)</f>
        <v>0</v>
      </c>
      <c r="C1283" s="1">
        <f>IF(Veg_Table[[#This Row],[DIAMETER]]="",1,0)</f>
        <v>0</v>
      </c>
      <c r="D1283" s="1">
        <f>IF(Veg_Table[[#This Row],[HEIGHT]]="",1,0)</f>
        <v>0</v>
      </c>
      <c r="E128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83" s="1">
        <f>IF(AND(Veg_Table[[#This Row],[TAT_RESULT]]="ABATE",Veg_Table[[#This Row],[PRESCRIP]]="NW_No Work"),1,0)</f>
        <v>0</v>
      </c>
      <c r="G1283" s="1">
        <f>IF(OR(Veg_Table[[#This Row],[Prescription R-Scale]]="NA",Veg_Table[[#This Row],[Diameter R-Scale]]="NA"),0,IF(Veg_Table[[#This Row],[Diameter R-Scale]]&lt;&gt;Veg_Table[[#This Row],[Prescription R-Scale]],1,0))</f>
        <v>0</v>
      </c>
      <c r="H1283" s="1">
        <f>IF(OR(AND(Veg_Table[[#This Row],[PRESCRIP]]="BC_Br Rmv", Veg_Table[[#This Row],[WOOD_MAN]]&lt;&gt;"Not Needed"),AND(Veg_Table[[#This Row],[PRESCRIP]]="BCS_Br Rmv+Trt", Veg_Table[[#This Row],[WOOD_MAN]]&lt;&gt;"Not Needed")),1,0)</f>
        <v>0</v>
      </c>
      <c r="I1283" s="1">
        <f ca="1">IF(AND(Veg_Table[[#This Row],[Prescription_Changed]]="Yes",Veg_Table[[#This Row],[TAT_RESULT]]=""),1,0)</f>
        <v>0</v>
      </c>
      <c r="J1283" s="1">
        <f ca="1">SUM(Veg_Table[[#This Row],[Prescription and Status do not match]:[Prescription_Edited_And_TAT_Is_Blank]])</f>
        <v>0</v>
      </c>
      <c r="K1283" s="1">
        <f ca="1">IF(Veg_Table[[#This Row],[Sum of Errors]]&gt;0,1,0)</f>
        <v>0</v>
      </c>
      <c r="L1283" s="1">
        <f>1</f>
        <v>1</v>
      </c>
      <c r="M128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283" s="1" t="str">
        <f>IF(OR(MID(Veg_Table[[#This Row],[PRESCRIP]],2,1)="1",MID(Veg_Table[[#This Row],[PRESCRIP]],2,1)="2",MID(Veg_Table[[#This Row],[PRESCRIP]],2,1)="3",MID(Veg_Table[[#This Row],[PRESCRIP]],2,1)="4"),_xlfn.NUMBERVALUE(MID(Veg_Table[[#This Row],[PRESCRIP]],2,1)),"NA")</f>
        <v>NA</v>
      </c>
      <c r="O1283" s="1">
        <f>WEEKNUM(Veg_Table[[#This Row],[EVM_LAST_EDITED_Day]],2)</f>
        <v>20</v>
      </c>
      <c r="P1283" s="25">
        <f>IFERROR(DATE(YEAR(Veg_Table[[#This Row],[EVM_LAST_EDITED2]]),MONTH(Veg_Table[[#This Row],[EVM_LAST_EDITED2]]),DAY(Veg_Table[[#This Row],[EVM_LAST_EDITED2]])),DATE(2019,1,1))</f>
        <v>43965</v>
      </c>
      <c r="Q1283" s="3">
        <f>VALUE(SUBSTITUTE(Veg_Table[[#This Row],[EVM_LAST_EDITED]],",",""))</f>
        <v>43965.392015370402</v>
      </c>
      <c r="R1283" s="1" t="str">
        <f>_xlfn.IFNA(IF(Veg_Table[[#This Row],[EVM_LAST_EDITOR]]="","zBlank EVM Last Editor",VLOOKUP(Veg_Table[[#This Row],[EVM_LAST_EDITOR]],Roster_Table[#All],4,FALSE)),"zAWRR Not in Roster")</f>
        <v>MFE</v>
      </c>
      <c r="S1283" s="1" t="str">
        <f>_xlfn.IFNA(IF(Veg_Table[[#This Row],[EVM_LAST_EDITOR]]="","zBlank EVM Last Editor",VLOOKUP(Veg_Table[[#This Row],[EVM_LAST_EDITOR]],Roster_Table[#All],16,FALSE)),"zCompany_AWRR not in Roster")</f>
        <v>Not in Sierra Roster</v>
      </c>
      <c r="T1283" s="2">
        <f>IFERROR(DATE(YEAR(Veg_Table[[#This Row],[Created2]]),MONTH(Veg_Table[[#This Row],[Created2]]),DAY(Veg_Table[[#This Row],[Created2]])),DATE(2019,1,1))</f>
        <v>43738</v>
      </c>
      <c r="U1283" s="3">
        <f>VALUE(SUBSTITUTE(Veg_Table[[#This Row],[Created]],",",""))</f>
        <v>43738.543043981503</v>
      </c>
      <c r="V1283" s="3" t="str">
        <f ca="1">IFERROR(_xlfn.IFNA(CELL("contents",INDIRECT(_xlfn.CONCAT("Veg_Table_Production_Data!",ADDRESS(MATCH(_xlfn.MAXIFS(#REF!,#REF!,"="&amp;Veg_Table[[#This Row],[AUTO_ID]],#REF!,"&lt;"&amp;Veg_Table[[#This Row],[EVM_LAST_EDITED_Day]]),#REF!,0),COLUMN(#REF!),4,1,)))),""),"")</f>
        <v/>
      </c>
      <c r="W1283" s="3" t="str">
        <f ca="1">IF(Veg_Table[[#This Row],[Previous_Prescription]]="","No",IF(Veg_Table[[#This Row],[Previous_Prescription]]=Veg_Table[[#This Row],[PRESCRIP]],"No","Yes"))</f>
        <v>No</v>
      </c>
      <c r="X1283" s="3" t="str">
        <f>IF(Veg_Table[[#This Row],[EVM_LAST_EDITED_Day]]=Veg_Table[[#This Row],[Created_Day]],"New","Old")</f>
        <v>Old</v>
      </c>
      <c r="Y1283" s="1">
        <f>IFERROR(IF(FIND("delete",LOWER(Veg_Table[[#This Row],[PI_COMMENTS]]))&gt;=1,1,0),0)</f>
        <v>0</v>
      </c>
      <c r="Z1283" s="1" t="str">
        <f>_xlfn.IFNA(IF(Veg_Table[[#This Row],[EVM_LAST_EDITOR]]="","Yes",VLOOKUP(Veg_Table[[#This Row],[EVM_LAST_EDITOR]],Roster_Table[#All],15,FALSE)),"Yes")</f>
        <v>No</v>
      </c>
      <c r="AA128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83" s="1" t="str">
        <f>_xlfn.IFNA(VLOOKUP(Veg_Table[[#This Row],[EVM_LAST_EDITOR]],Roster_Table[#All],3,FALSE),"zAWRR Not in Roster")</f>
        <v>Thomas</v>
      </c>
      <c r="AC1283" s="1" t="str">
        <f>_xlfn.IFNA(VLOOKUP(Veg_Table[[#This Row],[EVM_LAST_EDITOR]],Roster_Table[#All],2,FALSE),"zAWRR Not in Roster")</f>
        <v>James</v>
      </c>
      <c r="AD1283" s="1" t="str">
        <f>IF(_xlfn.CONCAT(Veg_Table[[#This Row],[First_Name]]," ",Veg_Table[[#This Row],[Last_Name]])="zAWRR Not in Roster zAWRR Not in Roster","zAWRR Not in Roster",_xlfn.CONCAT(Veg_Table[[#This Row],[First_Name]]," ",Veg_Table[[#This Row],[Last_Name]]))</f>
        <v>Thomas James</v>
      </c>
      <c r="AE1283">
        <v>1764325</v>
      </c>
      <c r="AF1283" t="s">
        <v>3562</v>
      </c>
      <c r="AG1283" t="s">
        <v>30</v>
      </c>
      <c r="AH1283" t="s">
        <v>2073</v>
      </c>
      <c r="AI1283" t="s">
        <v>3533</v>
      </c>
      <c r="AJ1283" t="s">
        <v>820</v>
      </c>
      <c r="AK1283" t="s">
        <v>28</v>
      </c>
      <c r="AL1283" t="s">
        <v>830</v>
      </c>
      <c r="AM1283" t="s">
        <v>40</v>
      </c>
      <c r="AN1283" t="s">
        <v>25</v>
      </c>
      <c r="AO1283" t="s">
        <v>25</v>
      </c>
      <c r="AP1283">
        <v>17</v>
      </c>
      <c r="AQ1283">
        <v>65</v>
      </c>
      <c r="AR1283" t="s">
        <v>514</v>
      </c>
      <c r="AS1283" t="s">
        <v>901</v>
      </c>
      <c r="AT1283" t="s">
        <v>26</v>
      </c>
      <c r="AU1283" t="s">
        <v>25</v>
      </c>
      <c r="AV1283" t="s">
        <v>512</v>
      </c>
      <c r="AW1283" t="s">
        <v>3563</v>
      </c>
      <c r="AX1283" t="s">
        <v>825</v>
      </c>
      <c r="AY1283" t="s">
        <v>825</v>
      </c>
      <c r="AZ1283">
        <v>5807646</v>
      </c>
      <c r="BA1283" t="s">
        <v>901</v>
      </c>
      <c r="BB1283" s="4">
        <v>43965.391926736113</v>
      </c>
      <c r="BC1283" t="s">
        <v>837</v>
      </c>
      <c r="BD1283" t="s">
        <v>29</v>
      </c>
      <c r="BF1283" t="s">
        <v>28</v>
      </c>
      <c r="BG1283" t="s">
        <v>28</v>
      </c>
      <c r="BH1283" t="s">
        <v>28</v>
      </c>
      <c r="BI1283" s="3"/>
      <c r="BJ1283" t="s">
        <v>4135</v>
      </c>
      <c r="BK1283" s="30" t="s">
        <v>694</v>
      </c>
      <c r="BL1283" s="3">
        <v>43965.392015370373</v>
      </c>
      <c r="BM1283" t="s">
        <v>31</v>
      </c>
      <c r="BN1283" t="s">
        <v>32</v>
      </c>
      <c r="BO1283" t="s">
        <v>2075</v>
      </c>
      <c r="BP1283" t="s">
        <v>2076</v>
      </c>
      <c r="BQ1283" t="s">
        <v>826</v>
      </c>
      <c r="BR1283" t="s">
        <v>28</v>
      </c>
      <c r="BS1283" t="s">
        <v>28</v>
      </c>
      <c r="BT1283" t="s">
        <v>835</v>
      </c>
      <c r="BU1283" s="3">
        <v>43738.543043981481</v>
      </c>
      <c r="BV1283" t="s">
        <v>803</v>
      </c>
      <c r="BW1283" s="3">
        <v>43965.396761331016</v>
      </c>
      <c r="BX1283" t="s">
        <v>3564</v>
      </c>
      <c r="CG1283"/>
      <c r="CH1283"/>
      <c r="CI1283"/>
      <c r="CY1283"/>
      <c r="DA1283"/>
      <c r="DF1283"/>
    </row>
    <row r="1284" spans="1:110" x14ac:dyDescent="0.25">
      <c r="A1284" s="1">
        <f>IF(Veg_Table[[#This Row],[VP_STATUS]]="Hold",0,IF(OR(AND(Veg_Table[[#This Row],[PRESCRIP]]="NW_No Work",Veg_Table[[#This Row],[VP_STATUS]]&lt;&gt;"No Work Required Under EVM"),AND(Veg_Table[[#This Row],[VP_STATUS]]="No Work Required Under EVM",Veg_Table[[#This Row],[PRESCRIP]]&lt;&gt;"NW_No Work")),1,0))</f>
        <v>0</v>
      </c>
      <c r="B1284" s="1">
        <f>IF(Veg_Table[[#This Row],[SPECIES]]="",1,0)</f>
        <v>0</v>
      </c>
      <c r="C1284" s="1">
        <f>IF(Veg_Table[[#This Row],[DIAMETER]]="",1,0)</f>
        <v>0</v>
      </c>
      <c r="D1284" s="1">
        <f>IF(Veg_Table[[#This Row],[HEIGHT]]="",1,0)</f>
        <v>0</v>
      </c>
      <c r="E128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84" s="1">
        <f>IF(AND(Veg_Table[[#This Row],[TAT_RESULT]]="ABATE",Veg_Table[[#This Row],[PRESCRIP]]="NW_No Work"),1,0)</f>
        <v>0</v>
      </c>
      <c r="G1284" s="1">
        <f>IF(OR(Veg_Table[[#This Row],[Prescription R-Scale]]="NA",Veg_Table[[#This Row],[Diameter R-Scale]]="NA"),0,IF(Veg_Table[[#This Row],[Diameter R-Scale]]&lt;&gt;Veg_Table[[#This Row],[Prescription R-Scale]],1,0))</f>
        <v>0</v>
      </c>
      <c r="H1284" s="1">
        <f>IF(OR(AND(Veg_Table[[#This Row],[PRESCRIP]]="BC_Br Rmv", Veg_Table[[#This Row],[WOOD_MAN]]&lt;&gt;"Not Needed"),AND(Veg_Table[[#This Row],[PRESCRIP]]="BCS_Br Rmv+Trt", Veg_Table[[#This Row],[WOOD_MAN]]&lt;&gt;"Not Needed")),1,0)</f>
        <v>0</v>
      </c>
      <c r="I1284" s="1">
        <f ca="1">IF(AND(Veg_Table[[#This Row],[Prescription_Changed]]="Yes",Veg_Table[[#This Row],[TAT_RESULT]]=""),1,0)</f>
        <v>0</v>
      </c>
      <c r="J1284" s="1">
        <f ca="1">SUM(Veg_Table[[#This Row],[Prescription and Status do not match]:[Prescription_Edited_And_TAT_Is_Blank]])</f>
        <v>0</v>
      </c>
      <c r="K1284" s="1">
        <f ca="1">IF(Veg_Table[[#This Row],[Sum of Errors]]&gt;0,1,0)</f>
        <v>0</v>
      </c>
      <c r="L1284" s="1">
        <f>1</f>
        <v>1</v>
      </c>
      <c r="M128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284" s="1">
        <f>IF(OR(MID(Veg_Table[[#This Row],[PRESCRIP]],2,1)="1",MID(Veg_Table[[#This Row],[PRESCRIP]],2,1)="2",MID(Veg_Table[[#This Row],[PRESCRIP]],2,1)="3",MID(Veg_Table[[#This Row],[PRESCRIP]],2,1)="4"),_xlfn.NUMBERVALUE(MID(Veg_Table[[#This Row],[PRESCRIP]],2,1)),"NA")</f>
        <v>2</v>
      </c>
      <c r="O1284" s="1">
        <f>WEEKNUM(Veg_Table[[#This Row],[EVM_LAST_EDITED_Day]],2)</f>
        <v>20</v>
      </c>
      <c r="P1284" s="25">
        <f>IFERROR(DATE(YEAR(Veg_Table[[#This Row],[EVM_LAST_EDITED2]]),MONTH(Veg_Table[[#This Row],[EVM_LAST_EDITED2]]),DAY(Veg_Table[[#This Row],[EVM_LAST_EDITED2]])),DATE(2019,1,1))</f>
        <v>43965</v>
      </c>
      <c r="Q1284" s="3">
        <f>VALUE(SUBSTITUTE(Veg_Table[[#This Row],[EVM_LAST_EDITED]],",",""))</f>
        <v>43965.395254629599</v>
      </c>
      <c r="R1284" s="1" t="str">
        <f>_xlfn.IFNA(IF(Veg_Table[[#This Row],[EVM_LAST_EDITOR]]="","zBlank EVM Last Editor",VLOOKUP(Veg_Table[[#This Row],[EVM_LAST_EDITOR]],Roster_Table[#All],4,FALSE)),"zAWRR Not in Roster")</f>
        <v>JEF</v>
      </c>
      <c r="S1284" s="1" t="str">
        <f>_xlfn.IFNA(IF(Veg_Table[[#This Row],[EVM_LAST_EDITOR]]="","zBlank EVM Last Editor",VLOOKUP(Veg_Table[[#This Row],[EVM_LAST_EDITOR]],Roster_Table[#All],16,FALSE)),"zCompany_AWRR not in Roster")</f>
        <v>JEF_Jefferson Resources</v>
      </c>
      <c r="T1284" s="2">
        <f>IFERROR(DATE(YEAR(Veg_Table[[#This Row],[Created2]]),MONTH(Veg_Table[[#This Row],[Created2]]),DAY(Veg_Table[[#This Row],[Created2]])),DATE(2019,1,1))</f>
        <v>43753</v>
      </c>
      <c r="U1284" s="3">
        <f>VALUE(SUBSTITUTE(Veg_Table[[#This Row],[Created]],",",""))</f>
        <v>43753.531412037002</v>
      </c>
      <c r="V1284" s="3" t="str">
        <f ca="1">IFERROR(_xlfn.IFNA(CELL("contents",INDIRECT(_xlfn.CONCAT("Veg_Table_Production_Data!",ADDRESS(MATCH(_xlfn.MAXIFS(#REF!,#REF!,"="&amp;Veg_Table[[#This Row],[AUTO_ID]],#REF!,"&lt;"&amp;Veg_Table[[#This Row],[EVM_LAST_EDITED_Day]]),#REF!,0),COLUMN(#REF!),4,1,)))),""),"")</f>
        <v/>
      </c>
      <c r="W1284" s="3" t="str">
        <f ca="1">IF(Veg_Table[[#This Row],[Previous_Prescription]]="","No",IF(Veg_Table[[#This Row],[Previous_Prescription]]=Veg_Table[[#This Row],[PRESCRIP]],"No","Yes"))</f>
        <v>No</v>
      </c>
      <c r="X1284" s="3" t="str">
        <f>IF(Veg_Table[[#This Row],[EVM_LAST_EDITED_Day]]=Veg_Table[[#This Row],[Created_Day]],"New","Old")</f>
        <v>Old</v>
      </c>
      <c r="Y1284" s="1">
        <f>IFERROR(IF(FIND("delete",LOWER(Veg_Table[[#This Row],[PI_COMMENTS]]))&gt;=1,1,0),0)</f>
        <v>0</v>
      </c>
      <c r="Z1284" s="1" t="str">
        <f>_xlfn.IFNA(IF(Veg_Table[[#This Row],[EVM_LAST_EDITOR]]="","Yes",VLOOKUP(Veg_Table[[#This Row],[EVM_LAST_EDITOR]],Roster_Table[#All],15,FALSE)),"Yes")</f>
        <v>Yes</v>
      </c>
      <c r="AA128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84" s="1" t="str">
        <f>_xlfn.IFNA(VLOOKUP(Veg_Table[[#This Row],[EVM_LAST_EDITOR]],Roster_Table[#All],3,FALSE),"zAWRR Not in Roster")</f>
        <v>Sterling</v>
      </c>
      <c r="AC1284" s="1" t="str">
        <f>_xlfn.IFNA(VLOOKUP(Veg_Table[[#This Row],[EVM_LAST_EDITOR]],Roster_Table[#All],2,FALSE),"zAWRR Not in Roster")</f>
        <v>Fulford</v>
      </c>
      <c r="AD1284" s="1" t="str">
        <f>IF(_xlfn.CONCAT(Veg_Table[[#This Row],[First_Name]]," ",Veg_Table[[#This Row],[Last_Name]])="zAWRR Not in Roster zAWRR Not in Roster","zAWRR Not in Roster",_xlfn.CONCAT(Veg_Table[[#This Row],[First_Name]]," ",Veg_Table[[#This Row],[Last_Name]]))</f>
        <v>Sterling Fulford</v>
      </c>
      <c r="AE1284">
        <v>1767553</v>
      </c>
      <c r="AF1284" t="s">
        <v>3112</v>
      </c>
      <c r="AG1284" t="s">
        <v>30</v>
      </c>
      <c r="AH1284" t="s">
        <v>3102</v>
      </c>
      <c r="AI1284" t="s">
        <v>3071</v>
      </c>
      <c r="AJ1284" t="s">
        <v>36</v>
      </c>
      <c r="AL1284" t="s">
        <v>37</v>
      </c>
      <c r="AM1284" t="s">
        <v>38</v>
      </c>
      <c r="AN1284" t="s">
        <v>25</v>
      </c>
      <c r="AO1284" t="s">
        <v>25</v>
      </c>
      <c r="AP1284">
        <v>21</v>
      </c>
      <c r="AQ1284">
        <v>103</v>
      </c>
      <c r="AR1284" t="s">
        <v>511</v>
      </c>
      <c r="AS1284" t="s">
        <v>530</v>
      </c>
      <c r="AT1284" t="s">
        <v>522</v>
      </c>
      <c r="AU1284" t="s">
        <v>25</v>
      </c>
      <c r="AV1284" t="s">
        <v>512</v>
      </c>
      <c r="AW1284" t="s">
        <v>6643</v>
      </c>
      <c r="AX1284" t="s">
        <v>534</v>
      </c>
      <c r="AZ1284">
        <v>5746657</v>
      </c>
      <c r="BA1284" t="s">
        <v>891</v>
      </c>
      <c r="BB1284" s="4">
        <v>43944.721516203703</v>
      </c>
      <c r="BD1284" t="s">
        <v>29</v>
      </c>
      <c r="BG1284" t="s">
        <v>534</v>
      </c>
      <c r="BI1284" s="3">
        <v>43964.66983796296</v>
      </c>
      <c r="BJ1284" t="s">
        <v>6644</v>
      </c>
      <c r="BK1284" s="30" t="s">
        <v>78</v>
      </c>
      <c r="BL1284" s="3">
        <v>43965.395254629628</v>
      </c>
      <c r="BM1284" t="s">
        <v>31</v>
      </c>
      <c r="BN1284" t="s">
        <v>32</v>
      </c>
      <c r="BO1284" t="s">
        <v>3104</v>
      </c>
      <c r="BP1284" t="s">
        <v>3105</v>
      </c>
      <c r="BQ1284" t="s">
        <v>826</v>
      </c>
      <c r="BR1284" t="s">
        <v>28</v>
      </c>
      <c r="BS1284" t="s">
        <v>28</v>
      </c>
      <c r="BT1284" t="s">
        <v>54</v>
      </c>
      <c r="BU1284" s="3">
        <v>43753.531412037039</v>
      </c>
      <c r="BV1284" t="s">
        <v>803</v>
      </c>
      <c r="BW1284" s="3">
        <v>43965.564875532407</v>
      </c>
      <c r="BX1284" t="s">
        <v>3113</v>
      </c>
      <c r="CG1284"/>
      <c r="CH1284"/>
      <c r="CI1284"/>
      <c r="CY1284"/>
      <c r="DA1284"/>
      <c r="DF1284"/>
    </row>
    <row r="1285" spans="1:110" x14ac:dyDescent="0.25">
      <c r="A1285" s="1">
        <f>IF(Veg_Table[[#This Row],[VP_STATUS]]="Hold",0,IF(OR(AND(Veg_Table[[#This Row],[PRESCRIP]]="NW_No Work",Veg_Table[[#This Row],[VP_STATUS]]&lt;&gt;"No Work Required Under EVM"),AND(Veg_Table[[#This Row],[VP_STATUS]]="No Work Required Under EVM",Veg_Table[[#This Row],[PRESCRIP]]&lt;&gt;"NW_No Work")),1,0))</f>
        <v>0</v>
      </c>
      <c r="B1285" s="1">
        <f>IF(Veg_Table[[#This Row],[SPECIES]]="",1,0)</f>
        <v>0</v>
      </c>
      <c r="C1285" s="1">
        <f>IF(Veg_Table[[#This Row],[DIAMETER]]="",1,0)</f>
        <v>0</v>
      </c>
      <c r="D1285" s="1">
        <f>IF(Veg_Table[[#This Row],[HEIGHT]]="",1,0)</f>
        <v>0</v>
      </c>
      <c r="E128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85" s="1">
        <f>IF(AND(Veg_Table[[#This Row],[TAT_RESULT]]="ABATE",Veg_Table[[#This Row],[PRESCRIP]]="NW_No Work"),1,0)</f>
        <v>0</v>
      </c>
      <c r="G1285" s="1">
        <f>IF(OR(Veg_Table[[#This Row],[Prescription R-Scale]]="NA",Veg_Table[[#This Row],[Diameter R-Scale]]="NA"),0,IF(Veg_Table[[#This Row],[Diameter R-Scale]]&lt;&gt;Veg_Table[[#This Row],[Prescription R-Scale]],1,0))</f>
        <v>0</v>
      </c>
      <c r="H1285" s="1">
        <f>IF(OR(AND(Veg_Table[[#This Row],[PRESCRIP]]="BC_Br Rmv", Veg_Table[[#This Row],[WOOD_MAN]]&lt;&gt;"Not Needed"),AND(Veg_Table[[#This Row],[PRESCRIP]]="BCS_Br Rmv+Trt", Veg_Table[[#This Row],[WOOD_MAN]]&lt;&gt;"Not Needed")),1,0)</f>
        <v>0</v>
      </c>
      <c r="I1285" s="1">
        <f ca="1">IF(AND(Veg_Table[[#This Row],[Prescription_Changed]]="Yes",Veg_Table[[#This Row],[TAT_RESULT]]=""),1,0)</f>
        <v>0</v>
      </c>
      <c r="J1285" s="1">
        <f ca="1">SUM(Veg_Table[[#This Row],[Prescription and Status do not match]:[Prescription_Edited_And_TAT_Is_Blank]])</f>
        <v>0</v>
      </c>
      <c r="K1285" s="1">
        <f ca="1">IF(Veg_Table[[#This Row],[Sum of Errors]]&gt;0,1,0)</f>
        <v>0</v>
      </c>
      <c r="L1285" s="1">
        <f>1</f>
        <v>1</v>
      </c>
      <c r="M128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285" s="1">
        <f>IF(OR(MID(Veg_Table[[#This Row],[PRESCRIP]],2,1)="1",MID(Veg_Table[[#This Row],[PRESCRIP]],2,1)="2",MID(Veg_Table[[#This Row],[PRESCRIP]],2,1)="3",MID(Veg_Table[[#This Row],[PRESCRIP]],2,1)="4"),_xlfn.NUMBERVALUE(MID(Veg_Table[[#This Row],[PRESCRIP]],2,1)),"NA")</f>
        <v>3</v>
      </c>
      <c r="O1285" s="1">
        <f>WEEKNUM(Veg_Table[[#This Row],[EVM_LAST_EDITED_Day]],2)</f>
        <v>20</v>
      </c>
      <c r="P1285" s="25">
        <f>IFERROR(DATE(YEAR(Veg_Table[[#This Row],[EVM_LAST_EDITED2]]),MONTH(Veg_Table[[#This Row],[EVM_LAST_EDITED2]]),DAY(Veg_Table[[#This Row],[EVM_LAST_EDITED2]])),DATE(2019,1,1))</f>
        <v>43965</v>
      </c>
      <c r="Q1285" s="3">
        <f>VALUE(SUBSTITUTE(Veg_Table[[#This Row],[EVM_LAST_EDITED]],",",""))</f>
        <v>43965.396000902801</v>
      </c>
      <c r="R1285" s="1" t="str">
        <f>_xlfn.IFNA(IF(Veg_Table[[#This Row],[EVM_LAST_EDITOR]]="","zBlank EVM Last Editor",VLOOKUP(Veg_Table[[#This Row],[EVM_LAST_EDITOR]],Roster_Table[#All],4,FALSE)),"zAWRR Not in Roster")</f>
        <v>MGE</v>
      </c>
      <c r="S1285" s="1" t="str">
        <f>_xlfn.IFNA(IF(Veg_Table[[#This Row],[EVM_LAST_EDITOR]]="","zBlank EVM Last Editor",VLOOKUP(Veg_Table[[#This Row],[EVM_LAST_EDITOR]],Roster_Table[#All],16,FALSE)),"zCompany_AWRR not in Roster")</f>
        <v>MGE_Mountain G Enterprises</v>
      </c>
      <c r="T1285" s="2">
        <f>IFERROR(DATE(YEAR(Veg_Table[[#This Row],[Created2]]),MONTH(Veg_Table[[#This Row],[Created2]]),DAY(Veg_Table[[#This Row],[Created2]])),DATE(2019,1,1))</f>
        <v>43838</v>
      </c>
      <c r="U1285" s="3">
        <f>VALUE(SUBSTITUTE(Veg_Table[[#This Row],[Created]],",",""))</f>
        <v>43838.5932060185</v>
      </c>
      <c r="V1285" s="3" t="str">
        <f ca="1">IFERROR(_xlfn.IFNA(CELL("contents",INDIRECT(_xlfn.CONCAT("Veg_Table_Production_Data!",ADDRESS(MATCH(_xlfn.MAXIFS(#REF!,#REF!,"="&amp;Veg_Table[[#This Row],[AUTO_ID]],#REF!,"&lt;"&amp;Veg_Table[[#This Row],[EVM_LAST_EDITED_Day]]),#REF!,0),COLUMN(#REF!),4,1,)))),""),"")</f>
        <v/>
      </c>
      <c r="W1285" s="3" t="str">
        <f ca="1">IF(Veg_Table[[#This Row],[Previous_Prescription]]="","No",IF(Veg_Table[[#This Row],[Previous_Prescription]]=Veg_Table[[#This Row],[PRESCRIP]],"No","Yes"))</f>
        <v>No</v>
      </c>
      <c r="X1285" s="3" t="str">
        <f>IF(Veg_Table[[#This Row],[EVM_LAST_EDITED_Day]]=Veg_Table[[#This Row],[Created_Day]],"New","Old")</f>
        <v>Old</v>
      </c>
      <c r="Y1285" s="1">
        <f>IFERROR(IF(FIND("delete",LOWER(Veg_Table[[#This Row],[PI_COMMENTS]]))&gt;=1,1,0),0)</f>
        <v>0</v>
      </c>
      <c r="Z1285" s="1" t="str">
        <f>_xlfn.IFNA(IF(Veg_Table[[#This Row],[EVM_LAST_EDITOR]]="","Yes",VLOOKUP(Veg_Table[[#This Row],[EVM_LAST_EDITOR]],Roster_Table[#All],15,FALSE)),"Yes")</f>
        <v>Yes</v>
      </c>
      <c r="AA128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85" s="1" t="str">
        <f>_xlfn.IFNA(VLOOKUP(Veg_Table[[#This Row],[EVM_LAST_EDITOR]],Roster_Table[#All],3,FALSE),"zAWRR Not in Roster")</f>
        <v>Rae</v>
      </c>
      <c r="AC1285" s="1" t="str">
        <f>_xlfn.IFNA(VLOOKUP(Veg_Table[[#This Row],[EVM_LAST_EDITOR]],Roster_Table[#All],2,FALSE),"zAWRR Not in Roster")</f>
        <v>Johnson</v>
      </c>
      <c r="AD1285" s="1" t="str">
        <f>IF(_xlfn.CONCAT(Veg_Table[[#This Row],[First_Name]]," ",Veg_Table[[#This Row],[Last_Name]])="zAWRR Not in Roster zAWRR Not in Roster","zAWRR Not in Roster",_xlfn.CONCAT(Veg_Table[[#This Row],[First_Name]]," ",Veg_Table[[#This Row],[Last_Name]]))</f>
        <v>Rae Johnson</v>
      </c>
      <c r="AE1285">
        <v>1707730</v>
      </c>
      <c r="AF1285" t="s">
        <v>1571</v>
      </c>
      <c r="AG1285" t="s">
        <v>97</v>
      </c>
      <c r="AH1285" t="s">
        <v>1572</v>
      </c>
      <c r="AI1285" t="s">
        <v>1573</v>
      </c>
      <c r="AJ1285" t="s">
        <v>36</v>
      </c>
      <c r="AK1285" t="s">
        <v>28</v>
      </c>
      <c r="AL1285" t="s">
        <v>37</v>
      </c>
      <c r="AM1285" t="s">
        <v>529</v>
      </c>
      <c r="AN1285" t="s">
        <v>25</v>
      </c>
      <c r="AO1285" t="s">
        <v>25</v>
      </c>
      <c r="AP1285">
        <v>31</v>
      </c>
      <c r="AQ1285">
        <v>24</v>
      </c>
      <c r="AR1285" t="s">
        <v>511</v>
      </c>
      <c r="AS1285" t="s">
        <v>804</v>
      </c>
      <c r="AT1285" t="s">
        <v>26</v>
      </c>
      <c r="AU1285" t="s">
        <v>25</v>
      </c>
      <c r="AV1285" t="s">
        <v>28</v>
      </c>
      <c r="AW1285" t="s">
        <v>2808</v>
      </c>
      <c r="AX1285" t="s">
        <v>28</v>
      </c>
      <c r="AY1285" t="s">
        <v>28</v>
      </c>
      <c r="AZ1285"/>
      <c r="BA1285" t="s">
        <v>28</v>
      </c>
      <c r="BB1285" s="4"/>
      <c r="BC1285" t="s">
        <v>28</v>
      </c>
      <c r="BD1285" t="s">
        <v>29</v>
      </c>
      <c r="BF1285" t="s">
        <v>28</v>
      </c>
      <c r="BG1285" t="s">
        <v>28</v>
      </c>
      <c r="BH1285" t="s">
        <v>28</v>
      </c>
      <c r="BI1285" s="3"/>
      <c r="BJ1285" t="s">
        <v>1849</v>
      </c>
      <c r="BK1285" s="30" t="s">
        <v>339</v>
      </c>
      <c r="BL1285" s="3">
        <v>43965.39600090278</v>
      </c>
      <c r="BM1285" t="s">
        <v>31</v>
      </c>
      <c r="BN1285" t="s">
        <v>32</v>
      </c>
      <c r="BO1285" t="s">
        <v>1574</v>
      </c>
      <c r="BP1285" t="s">
        <v>1575</v>
      </c>
      <c r="BQ1285" t="s">
        <v>852</v>
      </c>
      <c r="BR1285" t="s">
        <v>28</v>
      </c>
      <c r="BS1285" t="s">
        <v>28</v>
      </c>
      <c r="BT1285" t="s">
        <v>72</v>
      </c>
      <c r="BU1285" s="3">
        <v>43838.593206018515</v>
      </c>
      <c r="BV1285" t="s">
        <v>803</v>
      </c>
      <c r="BW1285" s="3">
        <v>43965.396761331016</v>
      </c>
      <c r="BX1285" t="s">
        <v>1576</v>
      </c>
      <c r="CG1285"/>
      <c r="CH1285"/>
      <c r="CI1285"/>
      <c r="CY1285"/>
      <c r="DA1285"/>
      <c r="DF1285"/>
    </row>
    <row r="1286" spans="1:110" x14ac:dyDescent="0.25">
      <c r="A1286" s="1">
        <f>IF(Veg_Table[[#This Row],[VP_STATUS]]="Hold",0,IF(OR(AND(Veg_Table[[#This Row],[PRESCRIP]]="NW_No Work",Veg_Table[[#This Row],[VP_STATUS]]&lt;&gt;"No Work Required Under EVM"),AND(Veg_Table[[#This Row],[VP_STATUS]]="No Work Required Under EVM",Veg_Table[[#This Row],[PRESCRIP]]&lt;&gt;"NW_No Work")),1,0))</f>
        <v>0</v>
      </c>
      <c r="B1286" s="1">
        <f>IF(Veg_Table[[#This Row],[SPECIES]]="",1,0)</f>
        <v>0</v>
      </c>
      <c r="C1286" s="1">
        <f>IF(Veg_Table[[#This Row],[DIAMETER]]="",1,0)</f>
        <v>0</v>
      </c>
      <c r="D1286" s="1">
        <f>IF(Veg_Table[[#This Row],[HEIGHT]]="",1,0)</f>
        <v>0</v>
      </c>
      <c r="E128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86" s="1">
        <f>IF(AND(Veg_Table[[#This Row],[TAT_RESULT]]="ABATE",Veg_Table[[#This Row],[PRESCRIP]]="NW_No Work"),1,0)</f>
        <v>0</v>
      </c>
      <c r="G1286" s="1">
        <f>IF(OR(Veg_Table[[#This Row],[Prescription R-Scale]]="NA",Veg_Table[[#This Row],[Diameter R-Scale]]="NA"),0,IF(Veg_Table[[#This Row],[Diameter R-Scale]]&lt;&gt;Veg_Table[[#This Row],[Prescription R-Scale]],1,0))</f>
        <v>0</v>
      </c>
      <c r="H1286" s="1">
        <f>IF(OR(AND(Veg_Table[[#This Row],[PRESCRIP]]="BC_Br Rmv", Veg_Table[[#This Row],[WOOD_MAN]]&lt;&gt;"Not Needed"),AND(Veg_Table[[#This Row],[PRESCRIP]]="BCS_Br Rmv+Trt", Veg_Table[[#This Row],[WOOD_MAN]]&lt;&gt;"Not Needed")),1,0)</f>
        <v>0</v>
      </c>
      <c r="I1286" s="1">
        <f ca="1">IF(AND(Veg_Table[[#This Row],[Prescription_Changed]]="Yes",Veg_Table[[#This Row],[TAT_RESULT]]=""),1,0)</f>
        <v>0</v>
      </c>
      <c r="J1286" s="1">
        <f ca="1">SUM(Veg_Table[[#This Row],[Prescription and Status do not match]:[Prescription_Edited_And_TAT_Is_Blank]])</f>
        <v>0</v>
      </c>
      <c r="K1286" s="1">
        <f ca="1">IF(Veg_Table[[#This Row],[Sum of Errors]]&gt;0,1,0)</f>
        <v>0</v>
      </c>
      <c r="L1286" s="1">
        <f>1</f>
        <v>1</v>
      </c>
      <c r="M1286"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286" s="1" t="str">
        <f>IF(OR(MID(Veg_Table[[#This Row],[PRESCRIP]],2,1)="1",MID(Veg_Table[[#This Row],[PRESCRIP]],2,1)="2",MID(Veg_Table[[#This Row],[PRESCRIP]],2,1)="3",MID(Veg_Table[[#This Row],[PRESCRIP]],2,1)="4"),_xlfn.NUMBERVALUE(MID(Veg_Table[[#This Row],[PRESCRIP]],2,1)),"NA")</f>
        <v>NA</v>
      </c>
      <c r="O1286" s="1">
        <f>WEEKNUM(Veg_Table[[#This Row],[EVM_LAST_EDITED_Day]],2)</f>
        <v>20</v>
      </c>
      <c r="P1286" s="25">
        <f>IFERROR(DATE(YEAR(Veg_Table[[#This Row],[EVM_LAST_EDITED2]]),MONTH(Veg_Table[[#This Row],[EVM_LAST_EDITED2]]),DAY(Veg_Table[[#This Row],[EVM_LAST_EDITED2]])),DATE(2019,1,1))</f>
        <v>43965</v>
      </c>
      <c r="Q1286" s="3">
        <f>VALUE(SUBSTITUTE(Veg_Table[[#This Row],[EVM_LAST_EDITED]],",",""))</f>
        <v>43965.398310185199</v>
      </c>
      <c r="R1286" s="1" t="str">
        <f>_xlfn.IFNA(IF(Veg_Table[[#This Row],[EVM_LAST_EDITOR]]="","zBlank EVM Last Editor",VLOOKUP(Veg_Table[[#This Row],[EVM_LAST_EDITOR]],Roster_Table[#All],4,FALSE)),"zAWRR Not in Roster")</f>
        <v>JEF</v>
      </c>
      <c r="S1286" s="1" t="str">
        <f>_xlfn.IFNA(IF(Veg_Table[[#This Row],[EVM_LAST_EDITOR]]="","zBlank EVM Last Editor",VLOOKUP(Veg_Table[[#This Row],[EVM_LAST_EDITOR]],Roster_Table[#All],16,FALSE)),"zCompany_AWRR not in Roster")</f>
        <v>JEF_Jefferson Resources</v>
      </c>
      <c r="T1286" s="2">
        <f>IFERROR(DATE(YEAR(Veg_Table[[#This Row],[Created2]]),MONTH(Veg_Table[[#This Row],[Created2]]),DAY(Veg_Table[[#This Row],[Created2]])),DATE(2019,1,1))</f>
        <v>43965</v>
      </c>
      <c r="U1286" s="3">
        <f>VALUE(SUBSTITUTE(Veg_Table[[#This Row],[Created]],",",""))</f>
        <v>43965.398310185199</v>
      </c>
      <c r="V1286" s="3" t="str">
        <f ca="1">IFERROR(_xlfn.IFNA(CELL("contents",INDIRECT(_xlfn.CONCAT("Veg_Table_Production_Data!",ADDRESS(MATCH(_xlfn.MAXIFS(#REF!,#REF!,"="&amp;Veg_Table[[#This Row],[AUTO_ID]],#REF!,"&lt;"&amp;Veg_Table[[#This Row],[EVM_LAST_EDITED_Day]]),#REF!,0),COLUMN(#REF!),4,1,)))),""),"")</f>
        <v/>
      </c>
      <c r="W1286" s="3" t="str">
        <f ca="1">IF(Veg_Table[[#This Row],[Previous_Prescription]]="","No",IF(Veg_Table[[#This Row],[Previous_Prescription]]=Veg_Table[[#This Row],[PRESCRIP]],"No","Yes"))</f>
        <v>No</v>
      </c>
      <c r="X1286" s="3" t="str">
        <f>IF(Veg_Table[[#This Row],[EVM_LAST_EDITED_Day]]=Veg_Table[[#This Row],[Created_Day]],"New","Old")</f>
        <v>New</v>
      </c>
      <c r="Y1286" s="1">
        <f>IFERROR(IF(FIND("delete",LOWER(Veg_Table[[#This Row],[PI_COMMENTS]]))&gt;=1,1,0),0)</f>
        <v>0</v>
      </c>
      <c r="Z1286" s="1" t="str">
        <f>_xlfn.IFNA(IF(Veg_Table[[#This Row],[EVM_LAST_EDITOR]]="","Yes",VLOOKUP(Veg_Table[[#This Row],[EVM_LAST_EDITOR]],Roster_Table[#All],15,FALSE)),"Yes")</f>
        <v>Yes</v>
      </c>
      <c r="AA128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86" s="1" t="str">
        <f>_xlfn.IFNA(VLOOKUP(Veg_Table[[#This Row],[EVM_LAST_EDITOR]],Roster_Table[#All],3,FALSE),"zAWRR Not in Roster")</f>
        <v>Sterling</v>
      </c>
      <c r="AC1286" s="1" t="str">
        <f>_xlfn.IFNA(VLOOKUP(Veg_Table[[#This Row],[EVM_LAST_EDITOR]],Roster_Table[#All],2,FALSE),"zAWRR Not in Roster")</f>
        <v>Fulford</v>
      </c>
      <c r="AD1286" s="1" t="str">
        <f>IF(_xlfn.CONCAT(Veg_Table[[#This Row],[First_Name]]," ",Veg_Table[[#This Row],[Last_Name]])="zAWRR Not in Roster zAWRR Not in Roster","zAWRR Not in Roster",_xlfn.CONCAT(Veg_Table[[#This Row],[First_Name]]," ",Veg_Table[[#This Row],[Last_Name]]))</f>
        <v>Sterling Fulford</v>
      </c>
      <c r="AE1286">
        <v>3228363</v>
      </c>
      <c r="AF1286" t="s">
        <v>6802</v>
      </c>
      <c r="AG1286" t="s">
        <v>30</v>
      </c>
      <c r="AH1286" t="s">
        <v>3102</v>
      </c>
      <c r="AI1286" t="s">
        <v>3071</v>
      </c>
      <c r="AJ1286" t="s">
        <v>21</v>
      </c>
      <c r="AL1286" t="s">
        <v>37</v>
      </c>
      <c r="AM1286" t="s">
        <v>38</v>
      </c>
      <c r="AN1286" t="s">
        <v>25</v>
      </c>
      <c r="AO1286" t="s">
        <v>25</v>
      </c>
      <c r="AP1286">
        <v>18</v>
      </c>
      <c r="AQ1286">
        <v>125</v>
      </c>
      <c r="AR1286" t="s">
        <v>511</v>
      </c>
      <c r="AS1286" t="s">
        <v>24</v>
      </c>
      <c r="AT1286" t="s">
        <v>26</v>
      </c>
      <c r="AV1286" t="s">
        <v>512</v>
      </c>
      <c r="AW1286" t="s">
        <v>6803</v>
      </c>
      <c r="AZ1286"/>
      <c r="BB1286" s="4"/>
      <c r="BD1286" t="s">
        <v>29</v>
      </c>
      <c r="BE1286" t="s">
        <v>25</v>
      </c>
      <c r="BF1286" t="s">
        <v>513</v>
      </c>
      <c r="BI1286" s="3"/>
      <c r="BJ1286" t="s">
        <v>52</v>
      </c>
      <c r="BK1286" s="30" t="s">
        <v>78</v>
      </c>
      <c r="BL1286" s="3">
        <v>43965.398310185185</v>
      </c>
      <c r="BM1286" t="s">
        <v>31</v>
      </c>
      <c r="BN1286" t="s">
        <v>32</v>
      </c>
      <c r="BP1286" t="s">
        <v>3105</v>
      </c>
      <c r="BQ1286" t="s">
        <v>826</v>
      </c>
      <c r="BR1286" t="s">
        <v>28</v>
      </c>
      <c r="BS1286" t="s">
        <v>28</v>
      </c>
      <c r="BT1286" t="s">
        <v>78</v>
      </c>
      <c r="BU1286" s="3">
        <v>43965.398310185185</v>
      </c>
      <c r="BV1286" t="s">
        <v>803</v>
      </c>
      <c r="BW1286" s="3">
        <v>43965.515727511571</v>
      </c>
      <c r="BX1286" t="s">
        <v>6804</v>
      </c>
      <c r="CG1286"/>
      <c r="CH1286"/>
      <c r="CI1286"/>
      <c r="CY1286"/>
      <c r="DA1286"/>
      <c r="DF1286"/>
    </row>
    <row r="1287" spans="1:110" x14ac:dyDescent="0.25">
      <c r="A1287" s="1">
        <f>IF(Veg_Table[[#This Row],[VP_STATUS]]="Hold",0,IF(OR(AND(Veg_Table[[#This Row],[PRESCRIP]]="NW_No Work",Veg_Table[[#This Row],[VP_STATUS]]&lt;&gt;"No Work Required Under EVM"),AND(Veg_Table[[#This Row],[VP_STATUS]]="No Work Required Under EVM",Veg_Table[[#This Row],[PRESCRIP]]&lt;&gt;"NW_No Work")),1,0))</f>
        <v>0</v>
      </c>
      <c r="B1287" s="1">
        <f>IF(Veg_Table[[#This Row],[SPECIES]]="",1,0)</f>
        <v>0</v>
      </c>
      <c r="C1287" s="1">
        <f>IF(Veg_Table[[#This Row],[DIAMETER]]="",1,0)</f>
        <v>0</v>
      </c>
      <c r="D1287" s="1">
        <f>IF(Veg_Table[[#This Row],[HEIGHT]]="",1,0)</f>
        <v>0</v>
      </c>
      <c r="E128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87" s="1">
        <f>IF(AND(Veg_Table[[#This Row],[TAT_RESULT]]="ABATE",Veg_Table[[#This Row],[PRESCRIP]]="NW_No Work"),1,0)</f>
        <v>0</v>
      </c>
      <c r="G1287" s="1">
        <f>IF(OR(Veg_Table[[#This Row],[Prescription R-Scale]]="NA",Veg_Table[[#This Row],[Diameter R-Scale]]="NA"),0,IF(Veg_Table[[#This Row],[Diameter R-Scale]]&lt;&gt;Veg_Table[[#This Row],[Prescription R-Scale]],1,0))</f>
        <v>0</v>
      </c>
      <c r="H1287" s="1">
        <f>IF(OR(AND(Veg_Table[[#This Row],[PRESCRIP]]="BC_Br Rmv", Veg_Table[[#This Row],[WOOD_MAN]]&lt;&gt;"Not Needed"),AND(Veg_Table[[#This Row],[PRESCRIP]]="BCS_Br Rmv+Trt", Veg_Table[[#This Row],[WOOD_MAN]]&lt;&gt;"Not Needed")),1,0)</f>
        <v>0</v>
      </c>
      <c r="I1287" s="1">
        <f ca="1">IF(AND(Veg_Table[[#This Row],[Prescription_Changed]]="Yes",Veg_Table[[#This Row],[TAT_RESULT]]=""),1,0)</f>
        <v>0</v>
      </c>
      <c r="J1287" s="1">
        <f ca="1">SUM(Veg_Table[[#This Row],[Prescription and Status do not match]:[Prescription_Edited_And_TAT_Is_Blank]])</f>
        <v>0</v>
      </c>
      <c r="K1287" s="1">
        <f ca="1">IF(Veg_Table[[#This Row],[Sum of Errors]]&gt;0,1,0)</f>
        <v>0</v>
      </c>
      <c r="L1287" s="1">
        <f>1</f>
        <v>1</v>
      </c>
      <c r="M1287"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287" s="1" t="str">
        <f>IF(OR(MID(Veg_Table[[#This Row],[PRESCRIP]],2,1)="1",MID(Veg_Table[[#This Row],[PRESCRIP]],2,1)="2",MID(Veg_Table[[#This Row],[PRESCRIP]],2,1)="3",MID(Veg_Table[[#This Row],[PRESCRIP]],2,1)="4"),_xlfn.NUMBERVALUE(MID(Veg_Table[[#This Row],[PRESCRIP]],2,1)),"NA")</f>
        <v>NA</v>
      </c>
      <c r="O1287" s="1">
        <f>WEEKNUM(Veg_Table[[#This Row],[EVM_LAST_EDITED_Day]],2)</f>
        <v>20</v>
      </c>
      <c r="P1287" s="25">
        <f>IFERROR(DATE(YEAR(Veg_Table[[#This Row],[EVM_LAST_EDITED2]]),MONTH(Veg_Table[[#This Row],[EVM_LAST_EDITED2]]),DAY(Veg_Table[[#This Row],[EVM_LAST_EDITED2]])),DATE(2019,1,1))</f>
        <v>43965</v>
      </c>
      <c r="Q1287" s="3">
        <f>VALUE(SUBSTITUTE(Veg_Table[[#This Row],[EVM_LAST_EDITED]],",",""))</f>
        <v>43965.398993055598</v>
      </c>
      <c r="R1287" s="1" t="str">
        <f>_xlfn.IFNA(IF(Veg_Table[[#This Row],[EVM_LAST_EDITOR]]="","zBlank EVM Last Editor",VLOOKUP(Veg_Table[[#This Row],[EVM_LAST_EDITOR]],Roster_Table[#All],4,FALSE)),"zAWRR Not in Roster")</f>
        <v>JEF</v>
      </c>
      <c r="S1287" s="1" t="str">
        <f>_xlfn.IFNA(IF(Veg_Table[[#This Row],[EVM_LAST_EDITOR]]="","zBlank EVM Last Editor",VLOOKUP(Veg_Table[[#This Row],[EVM_LAST_EDITOR]],Roster_Table[#All],16,FALSE)),"zCompany_AWRR not in Roster")</f>
        <v>JEF_Jefferson Resources</v>
      </c>
      <c r="T1287" s="2">
        <f>IFERROR(DATE(YEAR(Veg_Table[[#This Row],[Created2]]),MONTH(Veg_Table[[#This Row],[Created2]]),DAY(Veg_Table[[#This Row],[Created2]])),DATE(2019,1,1))</f>
        <v>43965</v>
      </c>
      <c r="U1287" s="3">
        <f>VALUE(SUBSTITUTE(Veg_Table[[#This Row],[Created]],",",""))</f>
        <v>43965.398993055598</v>
      </c>
      <c r="V1287" s="3" t="str">
        <f ca="1">IFERROR(_xlfn.IFNA(CELL("contents",INDIRECT(_xlfn.CONCAT("Veg_Table_Production_Data!",ADDRESS(MATCH(_xlfn.MAXIFS(#REF!,#REF!,"="&amp;Veg_Table[[#This Row],[AUTO_ID]],#REF!,"&lt;"&amp;Veg_Table[[#This Row],[EVM_LAST_EDITED_Day]]),#REF!,0),COLUMN(#REF!),4,1,)))),""),"")</f>
        <v/>
      </c>
      <c r="W1287" s="3" t="str">
        <f ca="1">IF(Veg_Table[[#This Row],[Previous_Prescription]]="","No",IF(Veg_Table[[#This Row],[Previous_Prescription]]=Veg_Table[[#This Row],[PRESCRIP]],"No","Yes"))</f>
        <v>No</v>
      </c>
      <c r="X1287" s="3" t="str">
        <f>IF(Veg_Table[[#This Row],[EVM_LAST_EDITED_Day]]=Veg_Table[[#This Row],[Created_Day]],"New","Old")</f>
        <v>New</v>
      </c>
      <c r="Y1287" s="1">
        <f>IFERROR(IF(FIND("delete",LOWER(Veg_Table[[#This Row],[PI_COMMENTS]]))&gt;=1,1,0),0)</f>
        <v>0</v>
      </c>
      <c r="Z1287" s="1" t="str">
        <f>_xlfn.IFNA(IF(Veg_Table[[#This Row],[EVM_LAST_EDITOR]]="","Yes",VLOOKUP(Veg_Table[[#This Row],[EVM_LAST_EDITOR]],Roster_Table[#All],15,FALSE)),"Yes")</f>
        <v>Yes</v>
      </c>
      <c r="AA128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87" s="1" t="str">
        <f>_xlfn.IFNA(VLOOKUP(Veg_Table[[#This Row],[EVM_LAST_EDITOR]],Roster_Table[#All],3,FALSE),"zAWRR Not in Roster")</f>
        <v>Sterling</v>
      </c>
      <c r="AC1287" s="1" t="str">
        <f>_xlfn.IFNA(VLOOKUP(Veg_Table[[#This Row],[EVM_LAST_EDITOR]],Roster_Table[#All],2,FALSE),"zAWRR Not in Roster")</f>
        <v>Fulford</v>
      </c>
      <c r="AD1287" s="1" t="str">
        <f>IF(_xlfn.CONCAT(Veg_Table[[#This Row],[First_Name]]," ",Veg_Table[[#This Row],[Last_Name]])="zAWRR Not in Roster zAWRR Not in Roster","zAWRR Not in Roster",_xlfn.CONCAT(Veg_Table[[#This Row],[First_Name]]," ",Veg_Table[[#This Row],[Last_Name]]))</f>
        <v>Sterling Fulford</v>
      </c>
      <c r="AE1287">
        <v>3228364</v>
      </c>
      <c r="AF1287" t="s">
        <v>6805</v>
      </c>
      <c r="AG1287" t="s">
        <v>30</v>
      </c>
      <c r="AH1287" t="s">
        <v>3102</v>
      </c>
      <c r="AI1287" t="s">
        <v>3071</v>
      </c>
      <c r="AJ1287" t="s">
        <v>21</v>
      </c>
      <c r="AL1287" t="s">
        <v>37</v>
      </c>
      <c r="AM1287" t="s">
        <v>38</v>
      </c>
      <c r="AN1287" t="s">
        <v>25</v>
      </c>
      <c r="AO1287" t="s">
        <v>25</v>
      </c>
      <c r="AP1287">
        <v>27</v>
      </c>
      <c r="AQ1287">
        <v>130</v>
      </c>
      <c r="AR1287" t="s">
        <v>511</v>
      </c>
      <c r="AS1287" t="s">
        <v>24</v>
      </c>
      <c r="AT1287" t="s">
        <v>26</v>
      </c>
      <c r="AV1287" t="s">
        <v>512</v>
      </c>
      <c r="AW1287" t="s">
        <v>6806</v>
      </c>
      <c r="AZ1287"/>
      <c r="BB1287" s="4"/>
      <c r="BD1287" t="s">
        <v>29</v>
      </c>
      <c r="BE1287" t="s">
        <v>25</v>
      </c>
      <c r="BF1287" t="s">
        <v>513</v>
      </c>
      <c r="BI1287" s="3"/>
      <c r="BJ1287" t="s">
        <v>52</v>
      </c>
      <c r="BK1287" s="30" t="s">
        <v>78</v>
      </c>
      <c r="BL1287" s="3">
        <v>43965.398993055554</v>
      </c>
      <c r="BM1287" t="s">
        <v>31</v>
      </c>
      <c r="BN1287" t="s">
        <v>32</v>
      </c>
      <c r="BP1287" t="s">
        <v>3105</v>
      </c>
      <c r="BQ1287" t="s">
        <v>826</v>
      </c>
      <c r="BR1287" t="s">
        <v>28</v>
      </c>
      <c r="BS1287" t="s">
        <v>28</v>
      </c>
      <c r="BT1287" t="s">
        <v>78</v>
      </c>
      <c r="BU1287" s="3">
        <v>43965.398993055554</v>
      </c>
      <c r="BV1287" t="s">
        <v>803</v>
      </c>
      <c r="BW1287" s="3">
        <v>43965.515727511571</v>
      </c>
      <c r="BX1287" t="s">
        <v>6807</v>
      </c>
      <c r="CG1287"/>
      <c r="CH1287"/>
      <c r="CI1287"/>
      <c r="CY1287"/>
      <c r="DA1287"/>
      <c r="DF1287"/>
    </row>
    <row r="1288" spans="1:110" x14ac:dyDescent="0.25">
      <c r="A1288" s="1">
        <f>IF(Veg_Table[[#This Row],[VP_STATUS]]="Hold",0,IF(OR(AND(Veg_Table[[#This Row],[PRESCRIP]]="NW_No Work",Veg_Table[[#This Row],[VP_STATUS]]&lt;&gt;"No Work Required Under EVM"),AND(Veg_Table[[#This Row],[VP_STATUS]]="No Work Required Under EVM",Veg_Table[[#This Row],[PRESCRIP]]&lt;&gt;"NW_No Work")),1,0))</f>
        <v>0</v>
      </c>
      <c r="B1288" s="1">
        <f>IF(Veg_Table[[#This Row],[SPECIES]]="",1,0)</f>
        <v>0</v>
      </c>
      <c r="C1288" s="1">
        <f>IF(Veg_Table[[#This Row],[DIAMETER]]="",1,0)</f>
        <v>0</v>
      </c>
      <c r="D1288" s="1">
        <f>IF(Veg_Table[[#This Row],[HEIGHT]]="",1,0)</f>
        <v>0</v>
      </c>
      <c r="E128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88" s="1">
        <f>IF(AND(Veg_Table[[#This Row],[TAT_RESULT]]="ABATE",Veg_Table[[#This Row],[PRESCRIP]]="NW_No Work"),1,0)</f>
        <v>0</v>
      </c>
      <c r="G1288" s="1">
        <f>IF(OR(Veg_Table[[#This Row],[Prescription R-Scale]]="NA",Veg_Table[[#This Row],[Diameter R-Scale]]="NA"),0,IF(Veg_Table[[#This Row],[Diameter R-Scale]]&lt;&gt;Veg_Table[[#This Row],[Prescription R-Scale]],1,0))</f>
        <v>0</v>
      </c>
      <c r="H1288" s="1">
        <f>IF(OR(AND(Veg_Table[[#This Row],[PRESCRIP]]="BC_Br Rmv", Veg_Table[[#This Row],[WOOD_MAN]]&lt;&gt;"Not Needed"),AND(Veg_Table[[#This Row],[PRESCRIP]]="BCS_Br Rmv+Trt", Veg_Table[[#This Row],[WOOD_MAN]]&lt;&gt;"Not Needed")),1,0)</f>
        <v>0</v>
      </c>
      <c r="I1288" s="1">
        <f ca="1">IF(AND(Veg_Table[[#This Row],[Prescription_Changed]]="Yes",Veg_Table[[#This Row],[TAT_RESULT]]=""),1,0)</f>
        <v>0</v>
      </c>
      <c r="J1288" s="1">
        <f ca="1">SUM(Veg_Table[[#This Row],[Prescription and Status do not match]:[Prescription_Edited_And_TAT_Is_Blank]])</f>
        <v>0</v>
      </c>
      <c r="K1288" s="1">
        <f ca="1">IF(Veg_Table[[#This Row],[Sum of Errors]]&gt;0,1,0)</f>
        <v>0</v>
      </c>
      <c r="L1288" s="1">
        <f>1</f>
        <v>1</v>
      </c>
      <c r="M1288"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Brush</v>
      </c>
      <c r="N1288" s="1" t="str">
        <f>IF(OR(MID(Veg_Table[[#This Row],[PRESCRIP]],2,1)="1",MID(Veg_Table[[#This Row],[PRESCRIP]],2,1)="2",MID(Veg_Table[[#This Row],[PRESCRIP]],2,1)="3",MID(Veg_Table[[#This Row],[PRESCRIP]],2,1)="4"),_xlfn.NUMBERVALUE(MID(Veg_Table[[#This Row],[PRESCRIP]],2,1)),"NA")</f>
        <v>NA</v>
      </c>
      <c r="O1288" s="1">
        <f>WEEKNUM(Veg_Table[[#This Row],[EVM_LAST_EDITED_Day]],2)</f>
        <v>20</v>
      </c>
      <c r="P1288" s="25">
        <f>IFERROR(DATE(YEAR(Veg_Table[[#This Row],[EVM_LAST_EDITED2]]),MONTH(Veg_Table[[#This Row],[EVM_LAST_EDITED2]]),DAY(Veg_Table[[#This Row],[EVM_LAST_EDITED2]])),DATE(2019,1,1))</f>
        <v>43965</v>
      </c>
      <c r="Q1288" s="3">
        <f>VALUE(SUBSTITUTE(Veg_Table[[#This Row],[EVM_LAST_EDITED]],",",""))</f>
        <v>43965.400613518497</v>
      </c>
      <c r="R1288" s="1" t="str">
        <f>_xlfn.IFNA(IF(Veg_Table[[#This Row],[EVM_LAST_EDITOR]]="","zBlank EVM Last Editor",VLOOKUP(Veg_Table[[#This Row],[EVM_LAST_EDITOR]],Roster_Table[#All],4,FALSE)),"zAWRR Not in Roster")</f>
        <v>MGE</v>
      </c>
      <c r="S1288" s="1" t="str">
        <f>_xlfn.IFNA(IF(Veg_Table[[#This Row],[EVM_LAST_EDITOR]]="","zBlank EVM Last Editor",VLOOKUP(Veg_Table[[#This Row],[EVM_LAST_EDITOR]],Roster_Table[#All],16,FALSE)),"zCompany_AWRR not in Roster")</f>
        <v>MGE_Mountain G Enterprises</v>
      </c>
      <c r="T1288" s="2">
        <f>IFERROR(DATE(YEAR(Veg_Table[[#This Row],[Created2]]),MONTH(Veg_Table[[#This Row],[Created2]]),DAY(Veg_Table[[#This Row],[Created2]])),DATE(2019,1,1))</f>
        <v>43915</v>
      </c>
      <c r="U1288" s="3">
        <f>VALUE(SUBSTITUTE(Veg_Table[[#This Row],[Created]],",",""))</f>
        <v>43915.422442129602</v>
      </c>
      <c r="V1288" s="3" t="str">
        <f ca="1">IFERROR(_xlfn.IFNA(CELL("contents",INDIRECT(_xlfn.CONCAT("Veg_Table_Production_Data!",ADDRESS(MATCH(_xlfn.MAXIFS(#REF!,#REF!,"="&amp;Veg_Table[[#This Row],[AUTO_ID]],#REF!,"&lt;"&amp;Veg_Table[[#This Row],[EVM_LAST_EDITED_Day]]),#REF!,0),COLUMN(#REF!),4,1,)))),""),"")</f>
        <v/>
      </c>
      <c r="W1288" s="3" t="str">
        <f ca="1">IF(Veg_Table[[#This Row],[Previous_Prescription]]="","No",IF(Veg_Table[[#This Row],[Previous_Prescription]]=Veg_Table[[#This Row],[PRESCRIP]],"No","Yes"))</f>
        <v>No</v>
      </c>
      <c r="X1288" s="3" t="str">
        <f>IF(Veg_Table[[#This Row],[EVM_LAST_EDITED_Day]]=Veg_Table[[#This Row],[Created_Day]],"New","Old")</f>
        <v>Old</v>
      </c>
      <c r="Y1288" s="1">
        <f>IFERROR(IF(FIND("delete",LOWER(Veg_Table[[#This Row],[PI_COMMENTS]]))&gt;=1,1,0),0)</f>
        <v>0</v>
      </c>
      <c r="Z1288" s="1" t="str">
        <f>_xlfn.IFNA(IF(Veg_Table[[#This Row],[EVM_LAST_EDITOR]]="","Yes",VLOOKUP(Veg_Table[[#This Row],[EVM_LAST_EDITOR]],Roster_Table[#All],15,FALSE)),"Yes")</f>
        <v>Yes</v>
      </c>
      <c r="AA128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88" s="1" t="str">
        <f>_xlfn.IFNA(VLOOKUP(Veg_Table[[#This Row],[EVM_LAST_EDITOR]],Roster_Table[#All],3,FALSE),"zAWRR Not in Roster")</f>
        <v>Amanda</v>
      </c>
      <c r="AC1288" s="1" t="str">
        <f>_xlfn.IFNA(VLOOKUP(Veg_Table[[#This Row],[EVM_LAST_EDITOR]],Roster_Table[#All],2,FALSE),"zAWRR Not in Roster")</f>
        <v>Winne</v>
      </c>
      <c r="AD1288" s="1" t="str">
        <f>IF(_xlfn.CONCAT(Veg_Table[[#This Row],[First_Name]]," ",Veg_Table[[#This Row],[Last_Name]])="zAWRR Not in Roster zAWRR Not in Roster","zAWRR Not in Roster",_xlfn.CONCAT(Veg_Table[[#This Row],[First_Name]]," ",Veg_Table[[#This Row],[Last_Name]]))</f>
        <v>Amanda Winne</v>
      </c>
      <c r="AE1288">
        <v>2949719</v>
      </c>
      <c r="AF1288" t="s">
        <v>1828</v>
      </c>
      <c r="AG1288" t="s">
        <v>93</v>
      </c>
      <c r="AH1288" t="s">
        <v>1823</v>
      </c>
      <c r="AI1288" t="s">
        <v>1550</v>
      </c>
      <c r="AJ1288" t="s">
        <v>36</v>
      </c>
      <c r="AL1288" t="s">
        <v>22</v>
      </c>
      <c r="AM1288" t="s">
        <v>40</v>
      </c>
      <c r="AN1288" t="s">
        <v>25</v>
      </c>
      <c r="AO1288" t="s">
        <v>25</v>
      </c>
      <c r="AP1288">
        <v>3</v>
      </c>
      <c r="AQ1288">
        <v>30</v>
      </c>
      <c r="AR1288" t="s">
        <v>511</v>
      </c>
      <c r="AS1288" t="s">
        <v>909</v>
      </c>
      <c r="AT1288" t="s">
        <v>26</v>
      </c>
      <c r="AV1288" t="s">
        <v>512</v>
      </c>
      <c r="AW1288" t="s">
        <v>1829</v>
      </c>
      <c r="AZ1288"/>
      <c r="BB1288" s="4"/>
      <c r="BD1288" t="s">
        <v>29</v>
      </c>
      <c r="BE1288" t="s">
        <v>25</v>
      </c>
      <c r="BF1288" t="s">
        <v>513</v>
      </c>
      <c r="BI1288" s="3"/>
      <c r="BJ1288" t="s">
        <v>6149</v>
      </c>
      <c r="BK1288" s="30" t="s">
        <v>520</v>
      </c>
      <c r="BL1288" s="3">
        <v>43965.400613518519</v>
      </c>
      <c r="BM1288" t="s">
        <v>31</v>
      </c>
      <c r="BN1288" t="s">
        <v>32</v>
      </c>
      <c r="BP1288" t="s">
        <v>1824</v>
      </c>
      <c r="BQ1288" t="s">
        <v>1025</v>
      </c>
      <c r="BR1288" t="s">
        <v>28</v>
      </c>
      <c r="BS1288" t="s">
        <v>28</v>
      </c>
      <c r="BT1288" t="s">
        <v>161</v>
      </c>
      <c r="BU1288" s="3">
        <v>43915.422442129631</v>
      </c>
      <c r="BV1288" t="s">
        <v>803</v>
      </c>
      <c r="BW1288" s="3">
        <v>43965.48095297454</v>
      </c>
      <c r="BX1288" t="s">
        <v>1830</v>
      </c>
      <c r="CG1288"/>
      <c r="CH1288"/>
      <c r="CI1288"/>
      <c r="CY1288"/>
      <c r="DA1288"/>
      <c r="DF1288"/>
    </row>
    <row r="1289" spans="1:110" x14ac:dyDescent="0.25">
      <c r="A1289" s="1">
        <f>IF(Veg_Table[[#This Row],[VP_STATUS]]="Hold",0,IF(OR(AND(Veg_Table[[#This Row],[PRESCRIP]]="NW_No Work",Veg_Table[[#This Row],[VP_STATUS]]&lt;&gt;"No Work Required Under EVM"),AND(Veg_Table[[#This Row],[VP_STATUS]]="No Work Required Under EVM",Veg_Table[[#This Row],[PRESCRIP]]&lt;&gt;"NW_No Work")),1,0))</f>
        <v>0</v>
      </c>
      <c r="B1289" s="1">
        <f>IF(Veg_Table[[#This Row],[SPECIES]]="",1,0)</f>
        <v>0</v>
      </c>
      <c r="C1289" s="1">
        <f>IF(Veg_Table[[#This Row],[DIAMETER]]="",1,0)</f>
        <v>0</v>
      </c>
      <c r="D1289" s="1">
        <f>IF(Veg_Table[[#This Row],[HEIGHT]]="",1,0)</f>
        <v>0</v>
      </c>
      <c r="E128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89" s="1">
        <f>IF(AND(Veg_Table[[#This Row],[TAT_RESULT]]="ABATE",Veg_Table[[#This Row],[PRESCRIP]]="NW_No Work"),1,0)</f>
        <v>0</v>
      </c>
      <c r="G1289" s="1">
        <f>IF(OR(Veg_Table[[#This Row],[Prescription R-Scale]]="NA",Veg_Table[[#This Row],[Diameter R-Scale]]="NA"),0,IF(Veg_Table[[#This Row],[Diameter R-Scale]]&lt;&gt;Veg_Table[[#This Row],[Prescription R-Scale]],1,0))</f>
        <v>0</v>
      </c>
      <c r="H1289" s="1">
        <f>IF(OR(AND(Veg_Table[[#This Row],[PRESCRIP]]="BC_Br Rmv", Veg_Table[[#This Row],[WOOD_MAN]]&lt;&gt;"Not Needed"),AND(Veg_Table[[#This Row],[PRESCRIP]]="BCS_Br Rmv+Trt", Veg_Table[[#This Row],[WOOD_MAN]]&lt;&gt;"Not Needed")),1,0)</f>
        <v>0</v>
      </c>
      <c r="I1289" s="1">
        <f ca="1">IF(AND(Veg_Table[[#This Row],[Prescription_Changed]]="Yes",Veg_Table[[#This Row],[TAT_RESULT]]=""),1,0)</f>
        <v>0</v>
      </c>
      <c r="J1289" s="1">
        <f ca="1">SUM(Veg_Table[[#This Row],[Prescription and Status do not match]:[Prescription_Edited_And_TAT_Is_Blank]])</f>
        <v>0</v>
      </c>
      <c r="K1289" s="1">
        <f ca="1">IF(Veg_Table[[#This Row],[Sum of Errors]]&gt;0,1,0)</f>
        <v>0</v>
      </c>
      <c r="L1289" s="1">
        <f>1</f>
        <v>1</v>
      </c>
      <c r="M1289"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289" s="1" t="str">
        <f>IF(OR(MID(Veg_Table[[#This Row],[PRESCRIP]],2,1)="1",MID(Veg_Table[[#This Row],[PRESCRIP]],2,1)="2",MID(Veg_Table[[#This Row],[PRESCRIP]],2,1)="3",MID(Veg_Table[[#This Row],[PRESCRIP]],2,1)="4"),_xlfn.NUMBERVALUE(MID(Veg_Table[[#This Row],[PRESCRIP]],2,1)),"NA")</f>
        <v>NA</v>
      </c>
      <c r="O1289" s="1">
        <f>WEEKNUM(Veg_Table[[#This Row],[EVM_LAST_EDITED_Day]],2)</f>
        <v>20</v>
      </c>
      <c r="P1289" s="25">
        <f>IFERROR(DATE(YEAR(Veg_Table[[#This Row],[EVM_LAST_EDITED2]]),MONTH(Veg_Table[[#This Row],[EVM_LAST_EDITED2]]),DAY(Veg_Table[[#This Row],[EVM_LAST_EDITED2]])),DATE(2019,1,1))</f>
        <v>43965</v>
      </c>
      <c r="Q1289" s="3">
        <f>VALUE(SUBSTITUTE(Veg_Table[[#This Row],[EVM_LAST_EDITED]],",",""))</f>
        <v>43965.400919016203</v>
      </c>
      <c r="R1289" s="1" t="str">
        <f>_xlfn.IFNA(IF(Veg_Table[[#This Row],[EVM_LAST_EDITOR]]="","zBlank EVM Last Editor",VLOOKUP(Veg_Table[[#This Row],[EVM_LAST_EDITOR]],Roster_Table[#All],4,FALSE)),"zAWRR Not in Roster")</f>
        <v>MBG</v>
      </c>
      <c r="S1289" s="1" t="str">
        <f>_xlfn.IFNA(IF(Veg_Table[[#This Row],[EVM_LAST_EDITOR]]="","zBlank EVM Last Editor",VLOOKUP(Veg_Table[[#This Row],[EVM_LAST_EDITOR]],Roster_Table[#All],16,FALSE)),"zCompany_AWRR not in Roster")</f>
        <v>MBG_Mason, Bruce &amp; Girard</v>
      </c>
      <c r="T1289" s="2">
        <f>IFERROR(DATE(YEAR(Veg_Table[[#This Row],[Created2]]),MONTH(Veg_Table[[#This Row],[Created2]]),DAY(Veg_Table[[#This Row],[Created2]])),DATE(2019,1,1))</f>
        <v>43965</v>
      </c>
      <c r="U1289" s="3">
        <f>VALUE(SUBSTITUTE(Veg_Table[[#This Row],[Created]],",",""))</f>
        <v>43965.400919016203</v>
      </c>
      <c r="V1289" s="3" t="str">
        <f ca="1">IFERROR(_xlfn.IFNA(CELL("contents",INDIRECT(_xlfn.CONCAT("Veg_Table_Production_Data!",ADDRESS(MATCH(_xlfn.MAXIFS(#REF!,#REF!,"="&amp;Veg_Table[[#This Row],[AUTO_ID]],#REF!,"&lt;"&amp;Veg_Table[[#This Row],[EVM_LAST_EDITED_Day]]),#REF!,0),COLUMN(#REF!),4,1,)))),""),"")</f>
        <v/>
      </c>
      <c r="W1289" s="3" t="str">
        <f ca="1">IF(Veg_Table[[#This Row],[Previous_Prescription]]="","No",IF(Veg_Table[[#This Row],[Previous_Prescription]]=Veg_Table[[#This Row],[PRESCRIP]],"No","Yes"))</f>
        <v>No</v>
      </c>
      <c r="X1289" s="3" t="str">
        <f>IF(Veg_Table[[#This Row],[EVM_LAST_EDITED_Day]]=Veg_Table[[#This Row],[Created_Day]],"New","Old")</f>
        <v>New</v>
      </c>
      <c r="Y1289" s="1">
        <f>IFERROR(IF(FIND("delete",LOWER(Veg_Table[[#This Row],[PI_COMMENTS]]))&gt;=1,1,0),0)</f>
        <v>0</v>
      </c>
      <c r="Z1289" s="1" t="str">
        <f>_xlfn.IFNA(IF(Veg_Table[[#This Row],[EVM_LAST_EDITOR]]="","Yes",VLOOKUP(Veg_Table[[#This Row],[EVM_LAST_EDITOR]],Roster_Table[#All],15,FALSE)),"Yes")</f>
        <v>Yes</v>
      </c>
      <c r="AA128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89" s="1" t="str">
        <f>_xlfn.IFNA(VLOOKUP(Veg_Table[[#This Row],[EVM_LAST_EDITOR]],Roster_Table[#All],3,FALSE),"zAWRR Not in Roster")</f>
        <v>Nathan</v>
      </c>
      <c r="AC1289" s="1" t="str">
        <f>_xlfn.IFNA(VLOOKUP(Veg_Table[[#This Row],[EVM_LAST_EDITOR]],Roster_Table[#All],2,FALSE),"zAWRR Not in Roster")</f>
        <v>Vik</v>
      </c>
      <c r="AD1289" s="1" t="str">
        <f>IF(_xlfn.CONCAT(Veg_Table[[#This Row],[First_Name]]," ",Veg_Table[[#This Row],[Last_Name]])="zAWRR Not in Roster zAWRR Not in Roster","zAWRR Not in Roster",_xlfn.CONCAT(Veg_Table[[#This Row],[First_Name]]," ",Veg_Table[[#This Row],[Last_Name]]))</f>
        <v>Nathan Vik</v>
      </c>
      <c r="AE1289">
        <v>3227458</v>
      </c>
      <c r="AF1289" t="s">
        <v>6173</v>
      </c>
      <c r="AG1289" t="s">
        <v>93</v>
      </c>
      <c r="AH1289" t="s">
        <v>3444</v>
      </c>
      <c r="AI1289" t="s">
        <v>5377</v>
      </c>
      <c r="AJ1289" t="s">
        <v>21</v>
      </c>
      <c r="AL1289" t="s">
        <v>372</v>
      </c>
      <c r="AM1289" t="s">
        <v>529</v>
      </c>
      <c r="AN1289" t="s">
        <v>25</v>
      </c>
      <c r="AO1289" t="s">
        <v>25</v>
      </c>
      <c r="AP1289">
        <v>8</v>
      </c>
      <c r="AQ1289">
        <v>44</v>
      </c>
      <c r="AR1289" t="s">
        <v>511</v>
      </c>
      <c r="AS1289" t="s">
        <v>24</v>
      </c>
      <c r="AT1289" t="s">
        <v>26</v>
      </c>
      <c r="AV1289" t="s">
        <v>512</v>
      </c>
      <c r="AW1289" t="s">
        <v>6174</v>
      </c>
      <c r="AZ1289"/>
      <c r="BB1289" s="4"/>
      <c r="BD1289" t="s">
        <v>29</v>
      </c>
      <c r="BE1289" t="s">
        <v>25</v>
      </c>
      <c r="BF1289" t="s">
        <v>513</v>
      </c>
      <c r="BI1289" s="3"/>
      <c r="BJ1289" t="s">
        <v>27</v>
      </c>
      <c r="BK1289" s="30" t="s">
        <v>115</v>
      </c>
      <c r="BL1289" s="3">
        <v>43965.400919016203</v>
      </c>
      <c r="BM1289" t="s">
        <v>31</v>
      </c>
      <c r="BN1289" t="s">
        <v>32</v>
      </c>
      <c r="BP1289" t="s">
        <v>3445</v>
      </c>
      <c r="BQ1289" t="s">
        <v>1025</v>
      </c>
      <c r="BR1289" t="s">
        <v>28</v>
      </c>
      <c r="BS1289" t="s">
        <v>28</v>
      </c>
      <c r="BT1289" t="s">
        <v>115</v>
      </c>
      <c r="BU1289" s="3">
        <v>43965.400919016203</v>
      </c>
      <c r="BV1289" t="s">
        <v>803</v>
      </c>
      <c r="BW1289" s="3">
        <v>43965.428675590279</v>
      </c>
      <c r="BX1289" t="s">
        <v>6175</v>
      </c>
      <c r="CG1289"/>
      <c r="CH1289"/>
      <c r="CI1289"/>
      <c r="CY1289"/>
      <c r="DA1289"/>
      <c r="DF1289"/>
    </row>
    <row r="1290" spans="1:110" x14ac:dyDescent="0.25">
      <c r="A1290" s="1">
        <f>IF(Veg_Table[[#This Row],[VP_STATUS]]="Hold",0,IF(OR(AND(Veg_Table[[#This Row],[PRESCRIP]]="NW_No Work",Veg_Table[[#This Row],[VP_STATUS]]&lt;&gt;"No Work Required Under EVM"),AND(Veg_Table[[#This Row],[VP_STATUS]]="No Work Required Under EVM",Veg_Table[[#This Row],[PRESCRIP]]&lt;&gt;"NW_No Work")),1,0))</f>
        <v>0</v>
      </c>
      <c r="B1290" s="1">
        <f>IF(Veg_Table[[#This Row],[SPECIES]]="",1,0)</f>
        <v>0</v>
      </c>
      <c r="C1290" s="1">
        <f>IF(Veg_Table[[#This Row],[DIAMETER]]="",1,0)</f>
        <v>0</v>
      </c>
      <c r="D1290" s="1">
        <f>IF(Veg_Table[[#This Row],[HEIGHT]]="",1,0)</f>
        <v>0</v>
      </c>
      <c r="E129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90" s="1">
        <f>IF(AND(Veg_Table[[#This Row],[TAT_RESULT]]="ABATE",Veg_Table[[#This Row],[PRESCRIP]]="NW_No Work"),1,0)</f>
        <v>0</v>
      </c>
      <c r="G1290" s="1">
        <f>IF(OR(Veg_Table[[#This Row],[Prescription R-Scale]]="NA",Veg_Table[[#This Row],[Diameter R-Scale]]="NA"),0,IF(Veg_Table[[#This Row],[Diameter R-Scale]]&lt;&gt;Veg_Table[[#This Row],[Prescription R-Scale]],1,0))</f>
        <v>0</v>
      </c>
      <c r="H1290" s="1">
        <f>IF(OR(AND(Veg_Table[[#This Row],[PRESCRIP]]="BC_Br Rmv", Veg_Table[[#This Row],[WOOD_MAN]]&lt;&gt;"Not Needed"),AND(Veg_Table[[#This Row],[PRESCRIP]]="BCS_Br Rmv+Trt", Veg_Table[[#This Row],[WOOD_MAN]]&lt;&gt;"Not Needed")),1,0)</f>
        <v>0</v>
      </c>
      <c r="I1290" s="1">
        <f ca="1">IF(AND(Veg_Table[[#This Row],[Prescription_Changed]]="Yes",Veg_Table[[#This Row],[TAT_RESULT]]=""),1,0)</f>
        <v>0</v>
      </c>
      <c r="J1290" s="1">
        <f ca="1">SUM(Veg_Table[[#This Row],[Prescription and Status do not match]:[Prescription_Edited_And_TAT_Is_Blank]])</f>
        <v>0</v>
      </c>
      <c r="K1290" s="1">
        <f ca="1">IF(Veg_Table[[#This Row],[Sum of Errors]]&gt;0,1,0)</f>
        <v>0</v>
      </c>
      <c r="L1290" s="1">
        <f>1</f>
        <v>1</v>
      </c>
      <c r="M1290"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290" s="1" t="str">
        <f>IF(OR(MID(Veg_Table[[#This Row],[PRESCRIP]],2,1)="1",MID(Veg_Table[[#This Row],[PRESCRIP]],2,1)="2",MID(Veg_Table[[#This Row],[PRESCRIP]],2,1)="3",MID(Veg_Table[[#This Row],[PRESCRIP]],2,1)="4"),_xlfn.NUMBERVALUE(MID(Veg_Table[[#This Row],[PRESCRIP]],2,1)),"NA")</f>
        <v>NA</v>
      </c>
      <c r="O1290" s="1">
        <f>WEEKNUM(Veg_Table[[#This Row],[EVM_LAST_EDITED_Day]],2)</f>
        <v>20</v>
      </c>
      <c r="P1290" s="25">
        <f>IFERROR(DATE(YEAR(Veg_Table[[#This Row],[EVM_LAST_EDITED2]]),MONTH(Veg_Table[[#This Row],[EVM_LAST_EDITED2]]),DAY(Veg_Table[[#This Row],[EVM_LAST_EDITED2]])),DATE(2019,1,1))</f>
        <v>43965</v>
      </c>
      <c r="Q1290" s="3">
        <f>VALUE(SUBSTITUTE(Veg_Table[[#This Row],[EVM_LAST_EDITED]],",",""))</f>
        <v>43965.401111111103</v>
      </c>
      <c r="R1290" s="1" t="str">
        <f>_xlfn.IFNA(IF(Veg_Table[[#This Row],[EVM_LAST_EDITOR]]="","zBlank EVM Last Editor",VLOOKUP(Veg_Table[[#This Row],[EVM_LAST_EDITOR]],Roster_Table[#All],4,FALSE)),"zAWRR Not in Roster")</f>
        <v>JEF</v>
      </c>
      <c r="S1290" s="1" t="str">
        <f>_xlfn.IFNA(IF(Veg_Table[[#This Row],[EVM_LAST_EDITOR]]="","zBlank EVM Last Editor",VLOOKUP(Veg_Table[[#This Row],[EVM_LAST_EDITOR]],Roster_Table[#All],16,FALSE)),"zCompany_AWRR not in Roster")</f>
        <v>JEF_Jefferson Resources</v>
      </c>
      <c r="T1290" s="2">
        <f>IFERROR(DATE(YEAR(Veg_Table[[#This Row],[Created2]]),MONTH(Veg_Table[[#This Row],[Created2]]),DAY(Veg_Table[[#This Row],[Created2]])),DATE(2019,1,1))</f>
        <v>43965</v>
      </c>
      <c r="U1290" s="3">
        <f>VALUE(SUBSTITUTE(Veg_Table[[#This Row],[Created]],",",""))</f>
        <v>43965.401111111103</v>
      </c>
      <c r="V1290" s="3" t="str">
        <f ca="1">IFERROR(_xlfn.IFNA(CELL("contents",INDIRECT(_xlfn.CONCAT("Veg_Table_Production_Data!",ADDRESS(MATCH(_xlfn.MAXIFS(#REF!,#REF!,"="&amp;Veg_Table[[#This Row],[AUTO_ID]],#REF!,"&lt;"&amp;Veg_Table[[#This Row],[EVM_LAST_EDITED_Day]]),#REF!,0),COLUMN(#REF!),4,1,)))),""),"")</f>
        <v/>
      </c>
      <c r="W1290" s="3" t="str">
        <f ca="1">IF(Veg_Table[[#This Row],[Previous_Prescription]]="","No",IF(Veg_Table[[#This Row],[Previous_Prescription]]=Veg_Table[[#This Row],[PRESCRIP]],"No","Yes"))</f>
        <v>No</v>
      </c>
      <c r="X1290" s="3" t="str">
        <f>IF(Veg_Table[[#This Row],[EVM_LAST_EDITED_Day]]=Veg_Table[[#This Row],[Created_Day]],"New","Old")</f>
        <v>New</v>
      </c>
      <c r="Y1290" s="1">
        <f>IFERROR(IF(FIND("delete",LOWER(Veg_Table[[#This Row],[PI_COMMENTS]]))&gt;=1,1,0),0)</f>
        <v>0</v>
      </c>
      <c r="Z1290" s="1" t="str">
        <f>_xlfn.IFNA(IF(Veg_Table[[#This Row],[EVM_LAST_EDITOR]]="","Yes",VLOOKUP(Veg_Table[[#This Row],[EVM_LAST_EDITOR]],Roster_Table[#All],15,FALSE)),"Yes")</f>
        <v>Yes</v>
      </c>
      <c r="AA129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90" s="1" t="str">
        <f>_xlfn.IFNA(VLOOKUP(Veg_Table[[#This Row],[EVM_LAST_EDITOR]],Roster_Table[#All],3,FALSE),"zAWRR Not in Roster")</f>
        <v>Sterling</v>
      </c>
      <c r="AC1290" s="1" t="str">
        <f>_xlfn.IFNA(VLOOKUP(Veg_Table[[#This Row],[EVM_LAST_EDITOR]],Roster_Table[#All],2,FALSE),"zAWRR Not in Roster")</f>
        <v>Fulford</v>
      </c>
      <c r="AD1290" s="1" t="str">
        <f>IF(_xlfn.CONCAT(Veg_Table[[#This Row],[First_Name]]," ",Veg_Table[[#This Row],[Last_Name]])="zAWRR Not in Roster zAWRR Not in Roster","zAWRR Not in Roster",_xlfn.CONCAT(Veg_Table[[#This Row],[First_Name]]," ",Veg_Table[[#This Row],[Last_Name]]))</f>
        <v>Sterling Fulford</v>
      </c>
      <c r="AE1290">
        <v>3228365</v>
      </c>
      <c r="AF1290" t="s">
        <v>6808</v>
      </c>
      <c r="AG1290" t="s">
        <v>30</v>
      </c>
      <c r="AH1290" t="s">
        <v>3102</v>
      </c>
      <c r="AI1290" t="s">
        <v>3071</v>
      </c>
      <c r="AJ1290" t="s">
        <v>21</v>
      </c>
      <c r="AL1290" t="s">
        <v>37</v>
      </c>
      <c r="AM1290" t="s">
        <v>38</v>
      </c>
      <c r="AN1290" t="s">
        <v>25</v>
      </c>
      <c r="AO1290" t="s">
        <v>25</v>
      </c>
      <c r="AP1290">
        <v>22</v>
      </c>
      <c r="AQ1290">
        <v>130</v>
      </c>
      <c r="AR1290" t="s">
        <v>511</v>
      </c>
      <c r="AS1290" t="s">
        <v>24</v>
      </c>
      <c r="AT1290" t="s">
        <v>26</v>
      </c>
      <c r="AV1290" t="s">
        <v>512</v>
      </c>
      <c r="AW1290" t="s">
        <v>6809</v>
      </c>
      <c r="AZ1290"/>
      <c r="BB1290" s="4"/>
      <c r="BD1290" t="s">
        <v>29</v>
      </c>
      <c r="BE1290" t="s">
        <v>25</v>
      </c>
      <c r="BF1290" t="s">
        <v>513</v>
      </c>
      <c r="BI1290" s="3"/>
      <c r="BJ1290" t="s">
        <v>52</v>
      </c>
      <c r="BK1290" s="30" t="s">
        <v>78</v>
      </c>
      <c r="BL1290" s="3">
        <v>43965.40111111111</v>
      </c>
      <c r="BM1290" t="s">
        <v>31</v>
      </c>
      <c r="BN1290" t="s">
        <v>32</v>
      </c>
      <c r="BP1290" t="s">
        <v>3105</v>
      </c>
      <c r="BQ1290" t="s">
        <v>826</v>
      </c>
      <c r="BR1290" t="s">
        <v>28</v>
      </c>
      <c r="BS1290" t="s">
        <v>28</v>
      </c>
      <c r="BT1290" t="s">
        <v>78</v>
      </c>
      <c r="BU1290" s="3">
        <v>43965.40111111111</v>
      </c>
      <c r="BV1290" t="s">
        <v>803</v>
      </c>
      <c r="BW1290" s="3">
        <v>43965.515727511571</v>
      </c>
      <c r="BX1290" t="s">
        <v>6810</v>
      </c>
      <c r="CG1290"/>
      <c r="CH1290"/>
      <c r="CI1290"/>
      <c r="CY1290"/>
      <c r="DA1290"/>
      <c r="DF1290"/>
    </row>
    <row r="1291" spans="1:110" x14ac:dyDescent="0.25">
      <c r="A1291" s="1">
        <f>IF(Veg_Table[[#This Row],[VP_STATUS]]="Hold",0,IF(OR(AND(Veg_Table[[#This Row],[PRESCRIP]]="NW_No Work",Veg_Table[[#This Row],[VP_STATUS]]&lt;&gt;"No Work Required Under EVM"),AND(Veg_Table[[#This Row],[VP_STATUS]]="No Work Required Under EVM",Veg_Table[[#This Row],[PRESCRIP]]&lt;&gt;"NW_No Work")),1,0))</f>
        <v>0</v>
      </c>
      <c r="B1291" s="1">
        <f>IF(Veg_Table[[#This Row],[SPECIES]]="",1,0)</f>
        <v>0</v>
      </c>
      <c r="C1291" s="1">
        <f>IF(Veg_Table[[#This Row],[DIAMETER]]="",1,0)</f>
        <v>0</v>
      </c>
      <c r="D1291" s="1">
        <f>IF(Veg_Table[[#This Row],[HEIGHT]]="",1,0)</f>
        <v>0</v>
      </c>
      <c r="E129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91" s="1">
        <f>IF(AND(Veg_Table[[#This Row],[TAT_RESULT]]="ABATE",Veg_Table[[#This Row],[PRESCRIP]]="NW_No Work"),1,0)</f>
        <v>0</v>
      </c>
      <c r="G1291" s="1">
        <f>IF(OR(Veg_Table[[#This Row],[Prescription R-Scale]]="NA",Veg_Table[[#This Row],[Diameter R-Scale]]="NA"),0,IF(Veg_Table[[#This Row],[Diameter R-Scale]]&lt;&gt;Veg_Table[[#This Row],[Prescription R-Scale]],1,0))</f>
        <v>0</v>
      </c>
      <c r="H1291" s="1">
        <f>IF(OR(AND(Veg_Table[[#This Row],[PRESCRIP]]="BC_Br Rmv", Veg_Table[[#This Row],[WOOD_MAN]]&lt;&gt;"Not Needed"),AND(Veg_Table[[#This Row],[PRESCRIP]]="BCS_Br Rmv+Trt", Veg_Table[[#This Row],[WOOD_MAN]]&lt;&gt;"Not Needed")),1,0)</f>
        <v>0</v>
      </c>
      <c r="I1291" s="1">
        <f ca="1">IF(AND(Veg_Table[[#This Row],[Prescription_Changed]]="Yes",Veg_Table[[#This Row],[TAT_RESULT]]=""),1,0)</f>
        <v>0</v>
      </c>
      <c r="J1291" s="1">
        <f ca="1">SUM(Veg_Table[[#This Row],[Prescription and Status do not match]:[Prescription_Edited_And_TAT_Is_Blank]])</f>
        <v>0</v>
      </c>
      <c r="K1291" s="1">
        <f ca="1">IF(Veg_Table[[#This Row],[Sum of Errors]]&gt;0,1,0)</f>
        <v>0</v>
      </c>
      <c r="L1291" s="1">
        <f>1</f>
        <v>1</v>
      </c>
      <c r="M129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291" s="1" t="str">
        <f>IF(OR(MID(Veg_Table[[#This Row],[PRESCRIP]],2,1)="1",MID(Veg_Table[[#This Row],[PRESCRIP]],2,1)="2",MID(Veg_Table[[#This Row],[PRESCRIP]],2,1)="3",MID(Veg_Table[[#This Row],[PRESCRIP]],2,1)="4"),_xlfn.NUMBERVALUE(MID(Veg_Table[[#This Row],[PRESCRIP]],2,1)),"NA")</f>
        <v>NA</v>
      </c>
      <c r="O1291" s="1">
        <f>WEEKNUM(Veg_Table[[#This Row],[EVM_LAST_EDITED_Day]],2)</f>
        <v>20</v>
      </c>
      <c r="P1291" s="25">
        <f>IFERROR(DATE(YEAR(Veg_Table[[#This Row],[EVM_LAST_EDITED2]]),MONTH(Veg_Table[[#This Row],[EVM_LAST_EDITED2]]),DAY(Veg_Table[[#This Row],[EVM_LAST_EDITED2]])),DATE(2019,1,1))</f>
        <v>43965</v>
      </c>
      <c r="Q1291" s="3">
        <f>VALUE(SUBSTITUTE(Veg_Table[[#This Row],[EVM_LAST_EDITED]],",",""))</f>
        <v>43965.401243113403</v>
      </c>
      <c r="R1291" s="1" t="str">
        <f>_xlfn.IFNA(IF(Veg_Table[[#This Row],[EVM_LAST_EDITOR]]="","zBlank EVM Last Editor",VLOOKUP(Veg_Table[[#This Row],[EVM_LAST_EDITOR]],Roster_Table[#All],4,FALSE)),"zAWRR Not in Roster")</f>
        <v>MBG</v>
      </c>
      <c r="S1291" s="1" t="str">
        <f>_xlfn.IFNA(IF(Veg_Table[[#This Row],[EVM_LAST_EDITOR]]="","zBlank EVM Last Editor",VLOOKUP(Veg_Table[[#This Row],[EVM_LAST_EDITOR]],Roster_Table[#All],16,FALSE)),"zCompany_AWRR not in Roster")</f>
        <v>MBG_Mason, Bruce &amp; Girard</v>
      </c>
      <c r="T1291" s="2">
        <f>IFERROR(DATE(YEAR(Veg_Table[[#This Row],[Created2]]),MONTH(Veg_Table[[#This Row],[Created2]]),DAY(Veg_Table[[#This Row],[Created2]])),DATE(2019,1,1))</f>
        <v>43965</v>
      </c>
      <c r="U1291" s="3">
        <f>VALUE(SUBSTITUTE(Veg_Table[[#This Row],[Created]],",",""))</f>
        <v>43965.394438460702</v>
      </c>
      <c r="V1291" s="3" t="str">
        <f ca="1">IFERROR(_xlfn.IFNA(CELL("contents",INDIRECT(_xlfn.CONCAT("Veg_Table_Production_Data!",ADDRESS(MATCH(_xlfn.MAXIFS(#REF!,#REF!,"="&amp;Veg_Table[[#This Row],[AUTO_ID]],#REF!,"&lt;"&amp;Veg_Table[[#This Row],[EVM_LAST_EDITED_Day]]),#REF!,0),COLUMN(#REF!),4,1,)))),""),"")</f>
        <v/>
      </c>
      <c r="W1291" s="3" t="str">
        <f ca="1">IF(Veg_Table[[#This Row],[Previous_Prescription]]="","No",IF(Veg_Table[[#This Row],[Previous_Prescription]]=Veg_Table[[#This Row],[PRESCRIP]],"No","Yes"))</f>
        <v>No</v>
      </c>
      <c r="X1291" s="3" t="str">
        <f>IF(Veg_Table[[#This Row],[EVM_LAST_EDITED_Day]]=Veg_Table[[#This Row],[Created_Day]],"New","Old")</f>
        <v>New</v>
      </c>
      <c r="Y1291" s="1">
        <f>IFERROR(IF(FIND("delete",LOWER(Veg_Table[[#This Row],[PI_COMMENTS]]))&gt;=1,1,0),0)</f>
        <v>0</v>
      </c>
      <c r="Z1291" s="1" t="str">
        <f>_xlfn.IFNA(IF(Veg_Table[[#This Row],[EVM_LAST_EDITOR]]="","Yes",VLOOKUP(Veg_Table[[#This Row],[EVM_LAST_EDITOR]],Roster_Table[#All],15,FALSE)),"Yes")</f>
        <v>Yes</v>
      </c>
      <c r="AA129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91" s="1" t="str">
        <f>_xlfn.IFNA(VLOOKUP(Veg_Table[[#This Row],[EVM_LAST_EDITOR]],Roster_Table[#All],3,FALSE),"zAWRR Not in Roster")</f>
        <v>Benjamin</v>
      </c>
      <c r="AC1291" s="1" t="str">
        <f>_xlfn.IFNA(VLOOKUP(Veg_Table[[#This Row],[EVM_LAST_EDITOR]],Roster_Table[#All],2,FALSE),"zAWRR Not in Roster")</f>
        <v>Post</v>
      </c>
      <c r="AD1291" s="1" t="str">
        <f>IF(_xlfn.CONCAT(Veg_Table[[#This Row],[First_Name]]," ",Veg_Table[[#This Row],[Last_Name]])="zAWRR Not in Roster zAWRR Not in Roster","zAWRR Not in Roster",_xlfn.CONCAT(Veg_Table[[#This Row],[First_Name]]," ",Veg_Table[[#This Row],[Last_Name]]))</f>
        <v>Benjamin Post</v>
      </c>
      <c r="AE1291">
        <v>3227400</v>
      </c>
      <c r="AF1291" t="s">
        <v>6167</v>
      </c>
      <c r="AG1291" t="s">
        <v>93</v>
      </c>
      <c r="AH1291" t="s">
        <v>3444</v>
      </c>
      <c r="AI1291" t="s">
        <v>5377</v>
      </c>
      <c r="AJ1291" t="s">
        <v>36</v>
      </c>
      <c r="AL1291" t="s">
        <v>372</v>
      </c>
      <c r="AM1291" t="s">
        <v>40</v>
      </c>
      <c r="AN1291" t="s">
        <v>25</v>
      </c>
      <c r="AO1291" t="s">
        <v>25</v>
      </c>
      <c r="AP1291">
        <v>25</v>
      </c>
      <c r="AQ1291">
        <v>75</v>
      </c>
      <c r="AR1291" t="s">
        <v>511</v>
      </c>
      <c r="AS1291" t="s">
        <v>901</v>
      </c>
      <c r="AT1291" t="s">
        <v>26</v>
      </c>
      <c r="AV1291" t="s">
        <v>512</v>
      </c>
      <c r="AW1291" t="s">
        <v>6168</v>
      </c>
      <c r="AZ1291"/>
      <c r="BB1291" s="4"/>
      <c r="BD1291" t="s">
        <v>29</v>
      </c>
      <c r="BE1291" t="s">
        <v>25</v>
      </c>
      <c r="BF1291" t="s">
        <v>513</v>
      </c>
      <c r="BI1291" s="3"/>
      <c r="BJ1291" t="s">
        <v>52</v>
      </c>
      <c r="BK1291" s="30" t="s">
        <v>120</v>
      </c>
      <c r="BL1291" s="3">
        <v>43965.401243113425</v>
      </c>
      <c r="BM1291" t="s">
        <v>31</v>
      </c>
      <c r="BN1291" t="s">
        <v>32</v>
      </c>
      <c r="BP1291" t="s">
        <v>3445</v>
      </c>
      <c r="BQ1291" t="s">
        <v>1025</v>
      </c>
      <c r="BR1291" t="s">
        <v>28</v>
      </c>
      <c r="BS1291" t="s">
        <v>28</v>
      </c>
      <c r="BT1291" t="s">
        <v>120</v>
      </c>
      <c r="BU1291" s="3">
        <v>43965.394438460651</v>
      </c>
      <c r="BV1291" t="s">
        <v>803</v>
      </c>
      <c r="BW1291" s="3">
        <v>43965.428635231481</v>
      </c>
      <c r="BX1291" t="s">
        <v>6169</v>
      </c>
      <c r="CG1291"/>
      <c r="CH1291"/>
      <c r="CI1291"/>
      <c r="CY1291"/>
      <c r="DA1291"/>
      <c r="DF1291"/>
    </row>
    <row r="1292" spans="1:110" x14ac:dyDescent="0.25">
      <c r="A1292" s="1">
        <f>IF(Veg_Table[[#This Row],[VP_STATUS]]="Hold",0,IF(OR(AND(Veg_Table[[#This Row],[PRESCRIP]]="NW_No Work",Veg_Table[[#This Row],[VP_STATUS]]&lt;&gt;"No Work Required Under EVM"),AND(Veg_Table[[#This Row],[VP_STATUS]]="No Work Required Under EVM",Veg_Table[[#This Row],[PRESCRIP]]&lt;&gt;"NW_No Work")),1,0))</f>
        <v>0</v>
      </c>
      <c r="B1292" s="1">
        <f>IF(Veg_Table[[#This Row],[SPECIES]]="",1,0)</f>
        <v>0</v>
      </c>
      <c r="C1292" s="1">
        <f>IF(Veg_Table[[#This Row],[DIAMETER]]="",1,0)</f>
        <v>0</v>
      </c>
      <c r="D1292" s="1">
        <f>IF(Veg_Table[[#This Row],[HEIGHT]]="",1,0)</f>
        <v>0</v>
      </c>
      <c r="E129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92" s="1">
        <f>IF(AND(Veg_Table[[#This Row],[TAT_RESULT]]="ABATE",Veg_Table[[#This Row],[PRESCRIP]]="NW_No Work"),1,0)</f>
        <v>0</v>
      </c>
      <c r="G1292" s="1">
        <f>IF(OR(Veg_Table[[#This Row],[Prescription R-Scale]]="NA",Veg_Table[[#This Row],[Diameter R-Scale]]="NA"),0,IF(Veg_Table[[#This Row],[Diameter R-Scale]]&lt;&gt;Veg_Table[[#This Row],[Prescription R-Scale]],1,0))</f>
        <v>0</v>
      </c>
      <c r="H1292" s="1">
        <f>IF(OR(AND(Veg_Table[[#This Row],[PRESCRIP]]="BC_Br Rmv", Veg_Table[[#This Row],[WOOD_MAN]]&lt;&gt;"Not Needed"),AND(Veg_Table[[#This Row],[PRESCRIP]]="BCS_Br Rmv+Trt", Veg_Table[[#This Row],[WOOD_MAN]]&lt;&gt;"Not Needed")),1,0)</f>
        <v>0</v>
      </c>
      <c r="I1292" s="1">
        <f ca="1">IF(AND(Veg_Table[[#This Row],[Prescription_Changed]]="Yes",Veg_Table[[#This Row],[TAT_RESULT]]=""),1,0)</f>
        <v>0</v>
      </c>
      <c r="J1292" s="1">
        <f ca="1">SUM(Veg_Table[[#This Row],[Prescription and Status do not match]:[Prescription_Edited_And_TAT_Is_Blank]])</f>
        <v>0</v>
      </c>
      <c r="K1292" s="1">
        <f ca="1">IF(Veg_Table[[#This Row],[Sum of Errors]]&gt;0,1,0)</f>
        <v>0</v>
      </c>
      <c r="L1292" s="1">
        <f>1</f>
        <v>1</v>
      </c>
      <c r="M129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292" s="1">
        <f>IF(OR(MID(Veg_Table[[#This Row],[PRESCRIP]],2,1)="1",MID(Veg_Table[[#This Row],[PRESCRIP]],2,1)="2",MID(Veg_Table[[#This Row],[PRESCRIP]],2,1)="3",MID(Veg_Table[[#This Row],[PRESCRIP]],2,1)="4"),_xlfn.NUMBERVALUE(MID(Veg_Table[[#This Row],[PRESCRIP]],2,1)),"NA")</f>
        <v>2</v>
      </c>
      <c r="O1292" s="1">
        <f>WEEKNUM(Veg_Table[[#This Row],[EVM_LAST_EDITED_Day]],2)</f>
        <v>20</v>
      </c>
      <c r="P1292" s="25">
        <f>IFERROR(DATE(YEAR(Veg_Table[[#This Row],[EVM_LAST_EDITED2]]),MONTH(Veg_Table[[#This Row],[EVM_LAST_EDITED2]]),DAY(Veg_Table[[#This Row],[EVM_LAST_EDITED2]])),DATE(2019,1,1))</f>
        <v>43965</v>
      </c>
      <c r="Q1292" s="3">
        <f>VALUE(SUBSTITUTE(Veg_Table[[#This Row],[EVM_LAST_EDITED]],",",""))</f>
        <v>43965.401514884303</v>
      </c>
      <c r="R1292" s="1" t="str">
        <f>_xlfn.IFNA(IF(Veg_Table[[#This Row],[EVM_LAST_EDITOR]]="","zBlank EVM Last Editor",VLOOKUP(Veg_Table[[#This Row],[EVM_LAST_EDITOR]],Roster_Table[#All],4,FALSE)),"zAWRR Not in Roster")</f>
        <v>MGE</v>
      </c>
      <c r="S1292" s="1" t="str">
        <f>_xlfn.IFNA(IF(Veg_Table[[#This Row],[EVM_LAST_EDITOR]]="","zBlank EVM Last Editor",VLOOKUP(Veg_Table[[#This Row],[EVM_LAST_EDITOR]],Roster_Table[#All],16,FALSE)),"zCompany_AWRR not in Roster")</f>
        <v>MGE_Mountain G Enterprises</v>
      </c>
      <c r="T1292" s="2">
        <f>IFERROR(DATE(YEAR(Veg_Table[[#This Row],[Created2]]),MONTH(Veg_Table[[#This Row],[Created2]]),DAY(Veg_Table[[#This Row],[Created2]])),DATE(2019,1,1))</f>
        <v>43965</v>
      </c>
      <c r="U1292" s="3">
        <f>VALUE(SUBSTITUTE(Veg_Table[[#This Row],[Created]],",",""))</f>
        <v>43965.401514884303</v>
      </c>
      <c r="V1292" s="3" t="str">
        <f ca="1">IFERROR(_xlfn.IFNA(CELL("contents",INDIRECT(_xlfn.CONCAT("Veg_Table_Production_Data!",ADDRESS(MATCH(_xlfn.MAXIFS(#REF!,#REF!,"="&amp;Veg_Table[[#This Row],[AUTO_ID]],#REF!,"&lt;"&amp;Veg_Table[[#This Row],[EVM_LAST_EDITED_Day]]),#REF!,0),COLUMN(#REF!),4,1,)))),""),"")</f>
        <v/>
      </c>
      <c r="W1292" s="3" t="str">
        <f ca="1">IF(Veg_Table[[#This Row],[Previous_Prescription]]="","No",IF(Veg_Table[[#This Row],[Previous_Prescription]]=Veg_Table[[#This Row],[PRESCRIP]],"No","Yes"))</f>
        <v>No</v>
      </c>
      <c r="X1292" s="3" t="str">
        <f>IF(Veg_Table[[#This Row],[EVM_LAST_EDITED_Day]]=Veg_Table[[#This Row],[Created_Day]],"New","Old")</f>
        <v>New</v>
      </c>
      <c r="Y1292" s="1">
        <f>IFERROR(IF(FIND("delete",LOWER(Veg_Table[[#This Row],[PI_COMMENTS]]))&gt;=1,1,0),0)</f>
        <v>0</v>
      </c>
      <c r="Z1292" s="1" t="str">
        <f>_xlfn.IFNA(IF(Veg_Table[[#This Row],[EVM_LAST_EDITOR]]="","Yes",VLOOKUP(Veg_Table[[#This Row],[EVM_LAST_EDITOR]],Roster_Table[#All],15,FALSE)),"Yes")</f>
        <v>Yes</v>
      </c>
      <c r="AA129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92" s="1" t="str">
        <f>_xlfn.IFNA(VLOOKUP(Veg_Table[[#This Row],[EVM_LAST_EDITOR]],Roster_Table[#All],3,FALSE),"zAWRR Not in Roster")</f>
        <v>Aaron</v>
      </c>
      <c r="AC1292" s="1" t="str">
        <f>_xlfn.IFNA(VLOOKUP(Veg_Table[[#This Row],[EVM_LAST_EDITOR]],Roster_Table[#All],2,FALSE),"zAWRR Not in Roster")</f>
        <v>Hansen</v>
      </c>
      <c r="AD1292" s="1" t="str">
        <f>IF(_xlfn.CONCAT(Veg_Table[[#This Row],[First_Name]]," ",Veg_Table[[#This Row],[Last_Name]])="zAWRR Not in Roster zAWRR Not in Roster","zAWRR Not in Roster",_xlfn.CONCAT(Veg_Table[[#This Row],[First_Name]]," ",Veg_Table[[#This Row],[Last_Name]]))</f>
        <v>Aaron Hansen</v>
      </c>
      <c r="AE1292">
        <v>3227462</v>
      </c>
      <c r="AF1292" t="s">
        <v>6176</v>
      </c>
      <c r="AG1292" t="s">
        <v>93</v>
      </c>
      <c r="AH1292" t="s">
        <v>5320</v>
      </c>
      <c r="AI1292" t="s">
        <v>5959</v>
      </c>
      <c r="AJ1292" t="s">
        <v>36</v>
      </c>
      <c r="AL1292" t="s">
        <v>22</v>
      </c>
      <c r="AM1292" t="s">
        <v>23</v>
      </c>
      <c r="AN1292" t="s">
        <v>25</v>
      </c>
      <c r="AO1292" t="s">
        <v>25</v>
      </c>
      <c r="AP1292">
        <v>12</v>
      </c>
      <c r="AQ1292">
        <v>42</v>
      </c>
      <c r="AR1292" t="s">
        <v>514</v>
      </c>
      <c r="AS1292" t="s">
        <v>42</v>
      </c>
      <c r="AT1292" t="s">
        <v>515</v>
      </c>
      <c r="AV1292" t="s">
        <v>519</v>
      </c>
      <c r="AW1292" t="s">
        <v>6177</v>
      </c>
      <c r="AZ1292"/>
      <c r="BB1292" s="4"/>
      <c r="BD1292" t="s">
        <v>29</v>
      </c>
      <c r="BE1292" t="s">
        <v>25</v>
      </c>
      <c r="BF1292" t="s">
        <v>513</v>
      </c>
      <c r="BI1292" s="3"/>
      <c r="BJ1292" t="s">
        <v>6159</v>
      </c>
      <c r="BK1292" s="30" t="s">
        <v>156</v>
      </c>
      <c r="BL1292" s="3">
        <v>43965.401514884259</v>
      </c>
      <c r="BM1292" t="s">
        <v>31</v>
      </c>
      <c r="BN1292" t="s">
        <v>32</v>
      </c>
      <c r="BP1292" t="s">
        <v>5452</v>
      </c>
      <c r="BQ1292" t="s">
        <v>1025</v>
      </c>
      <c r="BR1292" t="s">
        <v>28</v>
      </c>
      <c r="BS1292" t="s">
        <v>28</v>
      </c>
      <c r="BT1292" t="s">
        <v>156</v>
      </c>
      <c r="BU1292" s="3">
        <v>43965.401514884259</v>
      </c>
      <c r="BV1292" t="s">
        <v>803</v>
      </c>
      <c r="BW1292" s="3">
        <v>43965.428675590279</v>
      </c>
      <c r="BX1292" t="s">
        <v>6178</v>
      </c>
      <c r="CG1292"/>
      <c r="CH1292"/>
      <c r="CI1292"/>
      <c r="CY1292"/>
      <c r="DA1292"/>
      <c r="DF1292"/>
    </row>
    <row r="1293" spans="1:110" x14ac:dyDescent="0.25">
      <c r="A1293" s="1">
        <f>IF(Veg_Table[[#This Row],[VP_STATUS]]="Hold",0,IF(OR(AND(Veg_Table[[#This Row],[PRESCRIP]]="NW_No Work",Veg_Table[[#This Row],[VP_STATUS]]&lt;&gt;"No Work Required Under EVM"),AND(Veg_Table[[#This Row],[VP_STATUS]]="No Work Required Under EVM",Veg_Table[[#This Row],[PRESCRIP]]&lt;&gt;"NW_No Work")),1,0))</f>
        <v>0</v>
      </c>
      <c r="B1293" s="1">
        <f>IF(Veg_Table[[#This Row],[SPECIES]]="",1,0)</f>
        <v>0</v>
      </c>
      <c r="C1293" s="1">
        <f>IF(Veg_Table[[#This Row],[DIAMETER]]="",1,0)</f>
        <v>0</v>
      </c>
      <c r="D1293" s="1">
        <f>IF(Veg_Table[[#This Row],[HEIGHT]]="",1,0)</f>
        <v>0</v>
      </c>
      <c r="E129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93" s="1">
        <f>IF(AND(Veg_Table[[#This Row],[TAT_RESULT]]="ABATE",Veg_Table[[#This Row],[PRESCRIP]]="NW_No Work"),1,0)</f>
        <v>0</v>
      </c>
      <c r="G1293" s="1">
        <f>IF(OR(Veg_Table[[#This Row],[Prescription R-Scale]]="NA",Veg_Table[[#This Row],[Diameter R-Scale]]="NA"),0,IF(Veg_Table[[#This Row],[Diameter R-Scale]]&lt;&gt;Veg_Table[[#This Row],[Prescription R-Scale]],1,0))</f>
        <v>0</v>
      </c>
      <c r="H1293" s="1">
        <f>IF(OR(AND(Veg_Table[[#This Row],[PRESCRIP]]="BC_Br Rmv", Veg_Table[[#This Row],[WOOD_MAN]]&lt;&gt;"Not Needed"),AND(Veg_Table[[#This Row],[PRESCRIP]]="BCS_Br Rmv+Trt", Veg_Table[[#This Row],[WOOD_MAN]]&lt;&gt;"Not Needed")),1,0)</f>
        <v>0</v>
      </c>
      <c r="I1293" s="1">
        <f ca="1">IF(AND(Veg_Table[[#This Row],[Prescription_Changed]]="Yes",Veg_Table[[#This Row],[TAT_RESULT]]=""),1,0)</f>
        <v>0</v>
      </c>
      <c r="J1293" s="1">
        <f ca="1">SUM(Veg_Table[[#This Row],[Prescription and Status do not match]:[Prescription_Edited_And_TAT_Is_Blank]])</f>
        <v>0</v>
      </c>
      <c r="K1293" s="1">
        <f ca="1">IF(Veg_Table[[#This Row],[Sum of Errors]]&gt;0,1,0)</f>
        <v>0</v>
      </c>
      <c r="L1293" s="1">
        <f>1</f>
        <v>1</v>
      </c>
      <c r="M129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293" s="1">
        <f>IF(OR(MID(Veg_Table[[#This Row],[PRESCRIP]],2,1)="1",MID(Veg_Table[[#This Row],[PRESCRIP]],2,1)="2",MID(Veg_Table[[#This Row],[PRESCRIP]],2,1)="3",MID(Veg_Table[[#This Row],[PRESCRIP]],2,1)="4"),_xlfn.NUMBERVALUE(MID(Veg_Table[[#This Row],[PRESCRIP]],2,1)),"NA")</f>
        <v>1</v>
      </c>
      <c r="O1293" s="1">
        <f>WEEKNUM(Veg_Table[[#This Row],[EVM_LAST_EDITED_Day]],2)</f>
        <v>20</v>
      </c>
      <c r="P1293" s="25">
        <f>IFERROR(DATE(YEAR(Veg_Table[[#This Row],[EVM_LAST_EDITED2]]),MONTH(Veg_Table[[#This Row],[EVM_LAST_EDITED2]]),DAY(Veg_Table[[#This Row],[EVM_LAST_EDITED2]])),DATE(2019,1,1))</f>
        <v>43965</v>
      </c>
      <c r="Q1293" s="3">
        <f>VALUE(SUBSTITUTE(Veg_Table[[#This Row],[EVM_LAST_EDITED]],",",""))</f>
        <v>43965.402432731498</v>
      </c>
      <c r="R1293" s="1" t="str">
        <f>_xlfn.IFNA(IF(Veg_Table[[#This Row],[EVM_LAST_EDITOR]]="","zBlank EVM Last Editor",VLOOKUP(Veg_Table[[#This Row],[EVM_LAST_EDITOR]],Roster_Table[#All],4,FALSE)),"zAWRR Not in Roster")</f>
        <v>MGE</v>
      </c>
      <c r="S1293" s="1" t="str">
        <f>_xlfn.IFNA(IF(Veg_Table[[#This Row],[EVM_LAST_EDITOR]]="","zBlank EVM Last Editor",VLOOKUP(Veg_Table[[#This Row],[EVM_LAST_EDITOR]],Roster_Table[#All],16,FALSE)),"zCompany_AWRR not in Roster")</f>
        <v>MGE_Mountain G Enterprises</v>
      </c>
      <c r="T1293" s="2">
        <f>IFERROR(DATE(YEAR(Veg_Table[[#This Row],[Created2]]),MONTH(Veg_Table[[#This Row],[Created2]]),DAY(Veg_Table[[#This Row],[Created2]])),DATE(2019,1,1))</f>
        <v>43965</v>
      </c>
      <c r="U1293" s="3">
        <f>VALUE(SUBSTITUTE(Veg_Table[[#This Row],[Created]],",",""))</f>
        <v>43965.3948751852</v>
      </c>
      <c r="V1293" s="3" t="str">
        <f ca="1">IFERROR(_xlfn.IFNA(CELL("contents",INDIRECT(_xlfn.CONCAT("Veg_Table_Production_Data!",ADDRESS(MATCH(_xlfn.MAXIFS(#REF!,#REF!,"="&amp;Veg_Table[[#This Row],[AUTO_ID]],#REF!,"&lt;"&amp;Veg_Table[[#This Row],[EVM_LAST_EDITED_Day]]),#REF!,0),COLUMN(#REF!),4,1,)))),""),"")</f>
        <v/>
      </c>
      <c r="W1293" s="3" t="str">
        <f ca="1">IF(Veg_Table[[#This Row],[Previous_Prescription]]="","No",IF(Veg_Table[[#This Row],[Previous_Prescription]]=Veg_Table[[#This Row],[PRESCRIP]],"No","Yes"))</f>
        <v>No</v>
      </c>
      <c r="X1293" s="3" t="str">
        <f>IF(Veg_Table[[#This Row],[EVM_LAST_EDITED_Day]]=Veg_Table[[#This Row],[Created_Day]],"New","Old")</f>
        <v>New</v>
      </c>
      <c r="Y1293" s="1">
        <f>IFERROR(IF(FIND("delete",LOWER(Veg_Table[[#This Row],[PI_COMMENTS]]))&gt;=1,1,0),0)</f>
        <v>0</v>
      </c>
      <c r="Z1293" s="1" t="str">
        <f>_xlfn.IFNA(IF(Veg_Table[[#This Row],[EVM_LAST_EDITOR]]="","Yes",VLOOKUP(Veg_Table[[#This Row],[EVM_LAST_EDITOR]],Roster_Table[#All],15,FALSE)),"Yes")</f>
        <v>Yes</v>
      </c>
      <c r="AA129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93" s="1" t="str">
        <f>_xlfn.IFNA(VLOOKUP(Veg_Table[[#This Row],[EVM_LAST_EDITOR]],Roster_Table[#All],3,FALSE),"zAWRR Not in Roster")</f>
        <v>Aaron</v>
      </c>
      <c r="AC1293" s="1" t="str">
        <f>_xlfn.IFNA(VLOOKUP(Veg_Table[[#This Row],[EVM_LAST_EDITOR]],Roster_Table[#All],2,FALSE),"zAWRR Not in Roster")</f>
        <v>Hansen</v>
      </c>
      <c r="AD1293" s="1" t="str">
        <f>IF(_xlfn.CONCAT(Veg_Table[[#This Row],[First_Name]]," ",Veg_Table[[#This Row],[Last_Name]])="zAWRR Not in Roster zAWRR Not in Roster","zAWRR Not in Roster",_xlfn.CONCAT(Veg_Table[[#This Row],[First_Name]]," ",Veg_Table[[#This Row],[Last_Name]]))</f>
        <v>Aaron Hansen</v>
      </c>
      <c r="AE1293">
        <v>3227403</v>
      </c>
      <c r="AF1293" t="s">
        <v>6170</v>
      </c>
      <c r="AG1293" t="s">
        <v>93</v>
      </c>
      <c r="AH1293" t="s">
        <v>5320</v>
      </c>
      <c r="AI1293" t="s">
        <v>5959</v>
      </c>
      <c r="AJ1293" t="s">
        <v>36</v>
      </c>
      <c r="AL1293" t="s">
        <v>22</v>
      </c>
      <c r="AM1293" t="s">
        <v>1285</v>
      </c>
      <c r="AN1293" t="s">
        <v>25</v>
      </c>
      <c r="AO1293" t="s">
        <v>25</v>
      </c>
      <c r="AP1293">
        <v>5</v>
      </c>
      <c r="AQ1293">
        <v>15</v>
      </c>
      <c r="AR1293" t="s">
        <v>517</v>
      </c>
      <c r="AS1293" t="s">
        <v>55</v>
      </c>
      <c r="AT1293" t="s">
        <v>515</v>
      </c>
      <c r="AV1293" t="s">
        <v>512</v>
      </c>
      <c r="AW1293" t="s">
        <v>6171</v>
      </c>
      <c r="AZ1293"/>
      <c r="BB1293" s="4"/>
      <c r="BD1293" t="s">
        <v>29</v>
      </c>
      <c r="BE1293" t="s">
        <v>25</v>
      </c>
      <c r="BF1293" t="s">
        <v>513</v>
      </c>
      <c r="BI1293" s="3"/>
      <c r="BJ1293" t="s">
        <v>6159</v>
      </c>
      <c r="BK1293" s="30" t="s">
        <v>156</v>
      </c>
      <c r="BL1293" s="3">
        <v>43965.402432731484</v>
      </c>
      <c r="BM1293" t="s">
        <v>31</v>
      </c>
      <c r="BN1293" t="s">
        <v>32</v>
      </c>
      <c r="BP1293" t="s">
        <v>5452</v>
      </c>
      <c r="BQ1293" t="s">
        <v>1025</v>
      </c>
      <c r="BR1293" t="s">
        <v>28</v>
      </c>
      <c r="BS1293" t="s">
        <v>28</v>
      </c>
      <c r="BT1293" t="s">
        <v>156</v>
      </c>
      <c r="BU1293" s="3">
        <v>43965.394875185186</v>
      </c>
      <c r="BV1293" t="s">
        <v>803</v>
      </c>
      <c r="BW1293" s="3">
        <v>43965.428635231481</v>
      </c>
      <c r="BX1293" t="s">
        <v>6172</v>
      </c>
      <c r="CG1293"/>
      <c r="CH1293"/>
      <c r="CI1293"/>
      <c r="CY1293"/>
      <c r="DA1293"/>
      <c r="DF1293"/>
    </row>
    <row r="1294" spans="1:110" x14ac:dyDescent="0.25">
      <c r="A1294" s="1">
        <f>IF(Veg_Table[[#This Row],[VP_STATUS]]="Hold",0,IF(OR(AND(Veg_Table[[#This Row],[PRESCRIP]]="NW_No Work",Veg_Table[[#This Row],[VP_STATUS]]&lt;&gt;"No Work Required Under EVM"),AND(Veg_Table[[#This Row],[VP_STATUS]]="No Work Required Under EVM",Veg_Table[[#This Row],[PRESCRIP]]&lt;&gt;"NW_No Work")),1,0))</f>
        <v>0</v>
      </c>
      <c r="B1294" s="1">
        <f>IF(Veg_Table[[#This Row],[SPECIES]]="",1,0)</f>
        <v>0</v>
      </c>
      <c r="C1294" s="1">
        <f>IF(Veg_Table[[#This Row],[DIAMETER]]="",1,0)</f>
        <v>0</v>
      </c>
      <c r="D1294" s="1">
        <f>IF(Veg_Table[[#This Row],[HEIGHT]]="",1,0)</f>
        <v>0</v>
      </c>
      <c r="E129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94" s="1">
        <f>IF(AND(Veg_Table[[#This Row],[TAT_RESULT]]="ABATE",Veg_Table[[#This Row],[PRESCRIP]]="NW_No Work"),1,0)</f>
        <v>0</v>
      </c>
      <c r="G1294" s="1">
        <f>IF(OR(Veg_Table[[#This Row],[Prescription R-Scale]]="NA",Veg_Table[[#This Row],[Diameter R-Scale]]="NA"),0,IF(Veg_Table[[#This Row],[Diameter R-Scale]]&lt;&gt;Veg_Table[[#This Row],[Prescription R-Scale]],1,0))</f>
        <v>0</v>
      </c>
      <c r="H1294" s="1">
        <f>IF(OR(AND(Veg_Table[[#This Row],[PRESCRIP]]="BC_Br Rmv", Veg_Table[[#This Row],[WOOD_MAN]]&lt;&gt;"Not Needed"),AND(Veg_Table[[#This Row],[PRESCRIP]]="BCS_Br Rmv+Trt", Veg_Table[[#This Row],[WOOD_MAN]]&lt;&gt;"Not Needed")),1,0)</f>
        <v>0</v>
      </c>
      <c r="I1294" s="1">
        <f ca="1">IF(AND(Veg_Table[[#This Row],[Prescription_Changed]]="Yes",Veg_Table[[#This Row],[TAT_RESULT]]=""),1,0)</f>
        <v>0</v>
      </c>
      <c r="J1294" s="1">
        <f ca="1">SUM(Veg_Table[[#This Row],[Prescription and Status do not match]:[Prescription_Edited_And_TAT_Is_Blank]])</f>
        <v>0</v>
      </c>
      <c r="K1294" s="1">
        <f ca="1">IF(Veg_Table[[#This Row],[Sum of Errors]]&gt;0,1,0)</f>
        <v>0</v>
      </c>
      <c r="L1294" s="1">
        <f>1</f>
        <v>1</v>
      </c>
      <c r="M1294"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294" s="1" t="str">
        <f>IF(OR(MID(Veg_Table[[#This Row],[PRESCRIP]],2,1)="1",MID(Veg_Table[[#This Row],[PRESCRIP]],2,1)="2",MID(Veg_Table[[#This Row],[PRESCRIP]],2,1)="3",MID(Veg_Table[[#This Row],[PRESCRIP]],2,1)="4"),_xlfn.NUMBERVALUE(MID(Veg_Table[[#This Row],[PRESCRIP]],2,1)),"NA")</f>
        <v>NA</v>
      </c>
      <c r="O1294" s="1">
        <f>WEEKNUM(Veg_Table[[#This Row],[EVM_LAST_EDITED_Day]],2)</f>
        <v>20</v>
      </c>
      <c r="P1294" s="25">
        <f>IFERROR(DATE(YEAR(Veg_Table[[#This Row],[EVM_LAST_EDITED2]]),MONTH(Veg_Table[[#This Row],[EVM_LAST_EDITED2]]),DAY(Veg_Table[[#This Row],[EVM_LAST_EDITED2]])),DATE(2019,1,1))</f>
        <v>43965</v>
      </c>
      <c r="Q1294" s="3">
        <f>VALUE(SUBSTITUTE(Veg_Table[[#This Row],[EVM_LAST_EDITED]],",",""))</f>
        <v>43965.403226261602</v>
      </c>
      <c r="R1294" s="1" t="str">
        <f>_xlfn.IFNA(IF(Veg_Table[[#This Row],[EVM_LAST_EDITOR]]="","zBlank EVM Last Editor",VLOOKUP(Veg_Table[[#This Row],[EVM_LAST_EDITOR]],Roster_Table[#All],4,FALSE)),"zAWRR Not in Roster")</f>
        <v>MBG</v>
      </c>
      <c r="S1294" s="1" t="str">
        <f>_xlfn.IFNA(IF(Veg_Table[[#This Row],[EVM_LAST_EDITOR]]="","zBlank EVM Last Editor",VLOOKUP(Veg_Table[[#This Row],[EVM_LAST_EDITOR]],Roster_Table[#All],16,FALSE)),"zCompany_AWRR not in Roster")</f>
        <v>MBG_Mason, Bruce &amp; Girard</v>
      </c>
      <c r="T1294" s="2">
        <f>IFERROR(DATE(YEAR(Veg_Table[[#This Row],[Created2]]),MONTH(Veg_Table[[#This Row],[Created2]]),DAY(Veg_Table[[#This Row],[Created2]])),DATE(2019,1,1))</f>
        <v>43965</v>
      </c>
      <c r="U1294" s="3">
        <f>VALUE(SUBSTITUTE(Veg_Table[[#This Row],[Created]],",",""))</f>
        <v>43965.403226261602</v>
      </c>
      <c r="V1294" s="3" t="str">
        <f ca="1">IFERROR(_xlfn.IFNA(CELL("contents",INDIRECT(_xlfn.CONCAT("Veg_Table_Production_Data!",ADDRESS(MATCH(_xlfn.MAXIFS(#REF!,#REF!,"="&amp;Veg_Table[[#This Row],[AUTO_ID]],#REF!,"&lt;"&amp;Veg_Table[[#This Row],[EVM_LAST_EDITED_Day]]),#REF!,0),COLUMN(#REF!),4,1,)))),""),"")</f>
        <v/>
      </c>
      <c r="W1294" s="3" t="str">
        <f ca="1">IF(Veg_Table[[#This Row],[Previous_Prescription]]="","No",IF(Veg_Table[[#This Row],[Previous_Prescription]]=Veg_Table[[#This Row],[PRESCRIP]],"No","Yes"))</f>
        <v>No</v>
      </c>
      <c r="X1294" s="3" t="str">
        <f>IF(Veg_Table[[#This Row],[EVM_LAST_EDITED_Day]]=Veg_Table[[#This Row],[Created_Day]],"New","Old")</f>
        <v>New</v>
      </c>
      <c r="Y1294" s="1">
        <f>IFERROR(IF(FIND("delete",LOWER(Veg_Table[[#This Row],[PI_COMMENTS]]))&gt;=1,1,0),0)</f>
        <v>0</v>
      </c>
      <c r="Z1294" s="1" t="str">
        <f>_xlfn.IFNA(IF(Veg_Table[[#This Row],[EVM_LAST_EDITOR]]="","Yes",VLOOKUP(Veg_Table[[#This Row],[EVM_LAST_EDITOR]],Roster_Table[#All],15,FALSE)),"Yes")</f>
        <v>Yes</v>
      </c>
      <c r="AA129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94" s="1" t="str">
        <f>_xlfn.IFNA(VLOOKUP(Veg_Table[[#This Row],[EVM_LAST_EDITOR]],Roster_Table[#All],3,FALSE),"zAWRR Not in Roster")</f>
        <v>Nathan</v>
      </c>
      <c r="AC1294" s="1" t="str">
        <f>_xlfn.IFNA(VLOOKUP(Veg_Table[[#This Row],[EVM_LAST_EDITOR]],Roster_Table[#All],2,FALSE),"zAWRR Not in Roster")</f>
        <v>Vik</v>
      </c>
      <c r="AD1294" s="1" t="str">
        <f>IF(_xlfn.CONCAT(Veg_Table[[#This Row],[First_Name]]," ",Veg_Table[[#This Row],[Last_Name]])="zAWRR Not in Roster zAWRR Not in Roster","zAWRR Not in Roster",_xlfn.CONCAT(Veg_Table[[#This Row],[First_Name]]," ",Veg_Table[[#This Row],[Last_Name]]))</f>
        <v>Nathan Vik</v>
      </c>
      <c r="AE1294">
        <v>3227475</v>
      </c>
      <c r="AF1294" t="s">
        <v>6179</v>
      </c>
      <c r="AG1294" t="s">
        <v>93</v>
      </c>
      <c r="AH1294" t="s">
        <v>3444</v>
      </c>
      <c r="AI1294" t="s">
        <v>5377</v>
      </c>
      <c r="AJ1294" t="s">
        <v>21</v>
      </c>
      <c r="AL1294" t="s">
        <v>372</v>
      </c>
      <c r="AM1294" t="s">
        <v>529</v>
      </c>
      <c r="AN1294" t="s">
        <v>25</v>
      </c>
      <c r="AO1294" t="s">
        <v>25</v>
      </c>
      <c r="AP1294">
        <v>11</v>
      </c>
      <c r="AQ1294">
        <v>69</v>
      </c>
      <c r="AR1294" t="s">
        <v>511</v>
      </c>
      <c r="AS1294" t="s">
        <v>24</v>
      </c>
      <c r="AT1294" t="s">
        <v>26</v>
      </c>
      <c r="AV1294" t="s">
        <v>519</v>
      </c>
      <c r="AW1294" t="s">
        <v>6180</v>
      </c>
      <c r="AZ1294"/>
      <c r="BB1294" s="4"/>
      <c r="BD1294" t="s">
        <v>29</v>
      </c>
      <c r="BE1294" t="s">
        <v>25</v>
      </c>
      <c r="BF1294" t="s">
        <v>513</v>
      </c>
      <c r="BI1294" s="3"/>
      <c r="BJ1294" t="s">
        <v>27</v>
      </c>
      <c r="BK1294" s="30" t="s">
        <v>115</v>
      </c>
      <c r="BL1294" s="3">
        <v>43965.403226261573</v>
      </c>
      <c r="BM1294" t="s">
        <v>31</v>
      </c>
      <c r="BN1294" t="s">
        <v>32</v>
      </c>
      <c r="BP1294" t="s">
        <v>3445</v>
      </c>
      <c r="BQ1294" t="s">
        <v>1025</v>
      </c>
      <c r="BR1294" t="s">
        <v>28</v>
      </c>
      <c r="BS1294" t="s">
        <v>28</v>
      </c>
      <c r="BT1294" t="s">
        <v>115</v>
      </c>
      <c r="BU1294" s="3">
        <v>43965.403226261573</v>
      </c>
      <c r="BV1294" t="s">
        <v>803</v>
      </c>
      <c r="BW1294" s="3">
        <v>43965.428675590279</v>
      </c>
      <c r="BX1294" t="s">
        <v>6181</v>
      </c>
      <c r="CG1294"/>
      <c r="CH1294"/>
      <c r="CI1294"/>
      <c r="CY1294"/>
      <c r="DA1294"/>
      <c r="DF1294"/>
    </row>
    <row r="1295" spans="1:110" x14ac:dyDescent="0.25">
      <c r="A1295" s="1">
        <f>IF(Veg_Table[[#This Row],[VP_STATUS]]="Hold",0,IF(OR(AND(Veg_Table[[#This Row],[PRESCRIP]]="NW_No Work",Veg_Table[[#This Row],[VP_STATUS]]&lt;&gt;"No Work Required Under EVM"),AND(Veg_Table[[#This Row],[VP_STATUS]]="No Work Required Under EVM",Veg_Table[[#This Row],[PRESCRIP]]&lt;&gt;"NW_No Work")),1,0))</f>
        <v>0</v>
      </c>
      <c r="B1295" s="1">
        <f>IF(Veg_Table[[#This Row],[SPECIES]]="",1,0)</f>
        <v>0</v>
      </c>
      <c r="C1295" s="1">
        <f>IF(Veg_Table[[#This Row],[DIAMETER]]="",1,0)</f>
        <v>0</v>
      </c>
      <c r="D1295" s="1">
        <f>IF(Veg_Table[[#This Row],[HEIGHT]]="",1,0)</f>
        <v>0</v>
      </c>
      <c r="E129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95" s="1">
        <f>IF(AND(Veg_Table[[#This Row],[TAT_RESULT]]="ABATE",Veg_Table[[#This Row],[PRESCRIP]]="NW_No Work"),1,0)</f>
        <v>0</v>
      </c>
      <c r="G1295" s="1">
        <f>IF(OR(Veg_Table[[#This Row],[Prescription R-Scale]]="NA",Veg_Table[[#This Row],[Diameter R-Scale]]="NA"),0,IF(Veg_Table[[#This Row],[Diameter R-Scale]]&lt;&gt;Veg_Table[[#This Row],[Prescription R-Scale]],1,0))</f>
        <v>0</v>
      </c>
      <c r="H1295" s="1">
        <f>IF(OR(AND(Veg_Table[[#This Row],[PRESCRIP]]="BC_Br Rmv", Veg_Table[[#This Row],[WOOD_MAN]]&lt;&gt;"Not Needed"),AND(Veg_Table[[#This Row],[PRESCRIP]]="BCS_Br Rmv+Trt", Veg_Table[[#This Row],[WOOD_MAN]]&lt;&gt;"Not Needed")),1,0)</f>
        <v>0</v>
      </c>
      <c r="I1295" s="1">
        <f ca="1">IF(AND(Veg_Table[[#This Row],[Prescription_Changed]]="Yes",Veg_Table[[#This Row],[TAT_RESULT]]=""),1,0)</f>
        <v>0</v>
      </c>
      <c r="J1295" s="1">
        <f ca="1">SUM(Veg_Table[[#This Row],[Prescription and Status do not match]:[Prescription_Edited_And_TAT_Is_Blank]])</f>
        <v>0</v>
      </c>
      <c r="K1295" s="1">
        <f ca="1">IF(Veg_Table[[#This Row],[Sum of Errors]]&gt;0,1,0)</f>
        <v>0</v>
      </c>
      <c r="L1295" s="1">
        <f>1</f>
        <v>1</v>
      </c>
      <c r="M1295"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295" s="1" t="str">
        <f>IF(OR(MID(Veg_Table[[#This Row],[PRESCRIP]],2,1)="1",MID(Veg_Table[[#This Row],[PRESCRIP]],2,1)="2",MID(Veg_Table[[#This Row],[PRESCRIP]],2,1)="3",MID(Veg_Table[[#This Row],[PRESCRIP]],2,1)="4"),_xlfn.NUMBERVALUE(MID(Veg_Table[[#This Row],[PRESCRIP]],2,1)),"NA")</f>
        <v>NA</v>
      </c>
      <c r="O1295" s="1">
        <f>WEEKNUM(Veg_Table[[#This Row],[EVM_LAST_EDITED_Day]],2)</f>
        <v>20</v>
      </c>
      <c r="P1295" s="25">
        <f>IFERROR(DATE(YEAR(Veg_Table[[#This Row],[EVM_LAST_EDITED2]]),MONTH(Veg_Table[[#This Row],[EVM_LAST_EDITED2]]),DAY(Veg_Table[[#This Row],[EVM_LAST_EDITED2]])),DATE(2019,1,1))</f>
        <v>43965</v>
      </c>
      <c r="Q1295" s="3">
        <f>VALUE(SUBSTITUTE(Veg_Table[[#This Row],[EVM_LAST_EDITED]],",",""))</f>
        <v>43965.404374999998</v>
      </c>
      <c r="R1295" s="1" t="str">
        <f>_xlfn.IFNA(IF(Veg_Table[[#This Row],[EVM_LAST_EDITOR]]="","zBlank EVM Last Editor",VLOOKUP(Veg_Table[[#This Row],[EVM_LAST_EDITOR]],Roster_Table[#All],4,FALSE)),"zAWRR Not in Roster")</f>
        <v>JEF</v>
      </c>
      <c r="S1295" s="1" t="str">
        <f>_xlfn.IFNA(IF(Veg_Table[[#This Row],[EVM_LAST_EDITOR]]="","zBlank EVM Last Editor",VLOOKUP(Veg_Table[[#This Row],[EVM_LAST_EDITOR]],Roster_Table[#All],16,FALSE)),"zCompany_AWRR not in Roster")</f>
        <v>JEF_Jefferson Resources</v>
      </c>
      <c r="T1295" s="2">
        <f>IFERROR(DATE(YEAR(Veg_Table[[#This Row],[Created2]]),MONTH(Veg_Table[[#This Row],[Created2]]),DAY(Veg_Table[[#This Row],[Created2]])),DATE(2019,1,1))</f>
        <v>43965</v>
      </c>
      <c r="U1295" s="3">
        <f>VALUE(SUBSTITUTE(Veg_Table[[#This Row],[Created]],",",""))</f>
        <v>43965.404374999998</v>
      </c>
      <c r="V1295" s="3" t="str">
        <f ca="1">IFERROR(_xlfn.IFNA(CELL("contents",INDIRECT(_xlfn.CONCAT("Veg_Table_Production_Data!",ADDRESS(MATCH(_xlfn.MAXIFS(#REF!,#REF!,"="&amp;Veg_Table[[#This Row],[AUTO_ID]],#REF!,"&lt;"&amp;Veg_Table[[#This Row],[EVM_LAST_EDITED_Day]]),#REF!,0),COLUMN(#REF!),4,1,)))),""),"")</f>
        <v/>
      </c>
      <c r="W1295" s="3" t="str">
        <f ca="1">IF(Veg_Table[[#This Row],[Previous_Prescription]]="","No",IF(Veg_Table[[#This Row],[Previous_Prescription]]=Veg_Table[[#This Row],[PRESCRIP]],"No","Yes"))</f>
        <v>No</v>
      </c>
      <c r="X1295" s="3" t="str">
        <f>IF(Veg_Table[[#This Row],[EVM_LAST_EDITED_Day]]=Veg_Table[[#This Row],[Created_Day]],"New","Old")</f>
        <v>New</v>
      </c>
      <c r="Y1295" s="1">
        <f>IFERROR(IF(FIND("delete",LOWER(Veg_Table[[#This Row],[PI_COMMENTS]]))&gt;=1,1,0),0)</f>
        <v>0</v>
      </c>
      <c r="Z1295" s="1" t="str">
        <f>_xlfn.IFNA(IF(Veg_Table[[#This Row],[EVM_LAST_EDITOR]]="","Yes",VLOOKUP(Veg_Table[[#This Row],[EVM_LAST_EDITOR]],Roster_Table[#All],15,FALSE)),"Yes")</f>
        <v>Yes</v>
      </c>
      <c r="AA129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95" s="1" t="str">
        <f>_xlfn.IFNA(VLOOKUP(Veg_Table[[#This Row],[EVM_LAST_EDITOR]],Roster_Table[#All],3,FALSE),"zAWRR Not in Roster")</f>
        <v>Sterling</v>
      </c>
      <c r="AC1295" s="1" t="str">
        <f>_xlfn.IFNA(VLOOKUP(Veg_Table[[#This Row],[EVM_LAST_EDITOR]],Roster_Table[#All],2,FALSE),"zAWRR Not in Roster")</f>
        <v>Fulford</v>
      </c>
      <c r="AD1295" s="1" t="str">
        <f>IF(_xlfn.CONCAT(Veg_Table[[#This Row],[First_Name]]," ",Veg_Table[[#This Row],[Last_Name]])="zAWRR Not in Roster zAWRR Not in Roster","zAWRR Not in Roster",_xlfn.CONCAT(Veg_Table[[#This Row],[First_Name]]," ",Veg_Table[[#This Row],[Last_Name]]))</f>
        <v>Sterling Fulford</v>
      </c>
      <c r="AE1295">
        <v>3228366</v>
      </c>
      <c r="AF1295" t="s">
        <v>6811</v>
      </c>
      <c r="AG1295" t="s">
        <v>30</v>
      </c>
      <c r="AH1295" t="s">
        <v>3102</v>
      </c>
      <c r="AI1295" t="s">
        <v>3071</v>
      </c>
      <c r="AJ1295" t="s">
        <v>21</v>
      </c>
      <c r="AL1295" t="s">
        <v>37</v>
      </c>
      <c r="AM1295" t="s">
        <v>38</v>
      </c>
      <c r="AN1295" t="s">
        <v>25</v>
      </c>
      <c r="AO1295" t="s">
        <v>25</v>
      </c>
      <c r="AP1295">
        <v>22</v>
      </c>
      <c r="AQ1295">
        <v>130</v>
      </c>
      <c r="AR1295" t="s">
        <v>511</v>
      </c>
      <c r="AS1295" t="s">
        <v>24</v>
      </c>
      <c r="AT1295" t="s">
        <v>26</v>
      </c>
      <c r="AV1295" t="s">
        <v>512</v>
      </c>
      <c r="AW1295" t="s">
        <v>6812</v>
      </c>
      <c r="AZ1295"/>
      <c r="BB1295" s="4"/>
      <c r="BD1295" t="s">
        <v>29</v>
      </c>
      <c r="BE1295" t="s">
        <v>25</v>
      </c>
      <c r="BF1295" t="s">
        <v>513</v>
      </c>
      <c r="BI1295" s="3"/>
      <c r="BJ1295" t="s">
        <v>52</v>
      </c>
      <c r="BK1295" s="30" t="s">
        <v>78</v>
      </c>
      <c r="BL1295" s="3">
        <v>43965.404374999998</v>
      </c>
      <c r="BM1295" t="s">
        <v>31</v>
      </c>
      <c r="BN1295" t="s">
        <v>32</v>
      </c>
      <c r="BP1295" t="s">
        <v>3105</v>
      </c>
      <c r="BQ1295" t="s">
        <v>826</v>
      </c>
      <c r="BR1295" t="s">
        <v>28</v>
      </c>
      <c r="BS1295" t="s">
        <v>28</v>
      </c>
      <c r="BT1295" t="s">
        <v>78</v>
      </c>
      <c r="BU1295" s="3">
        <v>43965.404374999998</v>
      </c>
      <c r="BV1295" t="s">
        <v>803</v>
      </c>
      <c r="BW1295" s="3">
        <v>43965.515727511571</v>
      </c>
      <c r="BX1295" t="s">
        <v>6813</v>
      </c>
      <c r="CG1295"/>
      <c r="CH1295"/>
      <c r="CI1295"/>
      <c r="CY1295"/>
      <c r="DA1295"/>
      <c r="DF1295"/>
    </row>
    <row r="1296" spans="1:110" x14ac:dyDescent="0.25">
      <c r="A1296" s="1">
        <f>IF(Veg_Table[[#This Row],[VP_STATUS]]="Hold",0,IF(OR(AND(Veg_Table[[#This Row],[PRESCRIP]]="NW_No Work",Veg_Table[[#This Row],[VP_STATUS]]&lt;&gt;"No Work Required Under EVM"),AND(Veg_Table[[#This Row],[VP_STATUS]]="No Work Required Under EVM",Veg_Table[[#This Row],[PRESCRIP]]&lt;&gt;"NW_No Work")),1,0))</f>
        <v>0</v>
      </c>
      <c r="B1296" s="1">
        <f>IF(Veg_Table[[#This Row],[SPECIES]]="",1,0)</f>
        <v>0</v>
      </c>
      <c r="C1296" s="1">
        <f>IF(Veg_Table[[#This Row],[DIAMETER]]="",1,0)</f>
        <v>0</v>
      </c>
      <c r="D1296" s="1">
        <f>IF(Veg_Table[[#This Row],[HEIGHT]]="",1,0)</f>
        <v>0</v>
      </c>
      <c r="E129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96" s="1">
        <f>IF(AND(Veg_Table[[#This Row],[TAT_RESULT]]="ABATE",Veg_Table[[#This Row],[PRESCRIP]]="NW_No Work"),1,0)</f>
        <v>0</v>
      </c>
      <c r="G1296" s="1">
        <f>IF(OR(Veg_Table[[#This Row],[Prescription R-Scale]]="NA",Veg_Table[[#This Row],[Diameter R-Scale]]="NA"),0,IF(Veg_Table[[#This Row],[Diameter R-Scale]]&lt;&gt;Veg_Table[[#This Row],[Prescription R-Scale]],1,0))</f>
        <v>0</v>
      </c>
      <c r="H1296" s="1">
        <f>IF(OR(AND(Veg_Table[[#This Row],[PRESCRIP]]="BC_Br Rmv", Veg_Table[[#This Row],[WOOD_MAN]]&lt;&gt;"Not Needed"),AND(Veg_Table[[#This Row],[PRESCRIP]]="BCS_Br Rmv+Trt", Veg_Table[[#This Row],[WOOD_MAN]]&lt;&gt;"Not Needed")),1,0)</f>
        <v>0</v>
      </c>
      <c r="I1296" s="1">
        <f ca="1">IF(AND(Veg_Table[[#This Row],[Prescription_Changed]]="Yes",Veg_Table[[#This Row],[TAT_RESULT]]=""),1,0)</f>
        <v>0</v>
      </c>
      <c r="J1296" s="1">
        <f ca="1">SUM(Veg_Table[[#This Row],[Prescription and Status do not match]:[Prescription_Edited_And_TAT_Is_Blank]])</f>
        <v>0</v>
      </c>
      <c r="K1296" s="1">
        <f ca="1">IF(Veg_Table[[#This Row],[Sum of Errors]]&gt;0,1,0)</f>
        <v>0</v>
      </c>
      <c r="L1296" s="1">
        <f>1</f>
        <v>1</v>
      </c>
      <c r="M1296"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296" s="1" t="str">
        <f>IF(OR(MID(Veg_Table[[#This Row],[PRESCRIP]],2,1)="1",MID(Veg_Table[[#This Row],[PRESCRIP]],2,1)="2",MID(Veg_Table[[#This Row],[PRESCRIP]],2,1)="3",MID(Veg_Table[[#This Row],[PRESCRIP]],2,1)="4"),_xlfn.NUMBERVALUE(MID(Veg_Table[[#This Row],[PRESCRIP]],2,1)),"NA")</f>
        <v>NA</v>
      </c>
      <c r="O1296" s="1">
        <f>WEEKNUM(Veg_Table[[#This Row],[EVM_LAST_EDITED_Day]],2)</f>
        <v>20</v>
      </c>
      <c r="P1296" s="25">
        <f>IFERROR(DATE(YEAR(Veg_Table[[#This Row],[EVM_LAST_EDITED2]]),MONTH(Veg_Table[[#This Row],[EVM_LAST_EDITED2]]),DAY(Veg_Table[[#This Row],[EVM_LAST_EDITED2]])),DATE(2019,1,1))</f>
        <v>43965</v>
      </c>
      <c r="Q1296" s="3">
        <f>VALUE(SUBSTITUTE(Veg_Table[[#This Row],[EVM_LAST_EDITED]],",",""))</f>
        <v>43965.405266203699</v>
      </c>
      <c r="R1296" s="1" t="str">
        <f>_xlfn.IFNA(IF(Veg_Table[[#This Row],[EVM_LAST_EDITOR]]="","zBlank EVM Last Editor",VLOOKUP(Veg_Table[[#This Row],[EVM_LAST_EDITOR]],Roster_Table[#All],4,FALSE)),"zAWRR Not in Roster")</f>
        <v>JEF</v>
      </c>
      <c r="S1296" s="1" t="str">
        <f>_xlfn.IFNA(IF(Veg_Table[[#This Row],[EVM_LAST_EDITOR]]="","zBlank EVM Last Editor",VLOOKUP(Veg_Table[[#This Row],[EVM_LAST_EDITOR]],Roster_Table[#All],16,FALSE)),"zCompany_AWRR not in Roster")</f>
        <v>JEF_Jefferson Resources</v>
      </c>
      <c r="T1296" s="2">
        <f>IFERROR(DATE(YEAR(Veg_Table[[#This Row],[Created2]]),MONTH(Veg_Table[[#This Row],[Created2]]),DAY(Veg_Table[[#This Row],[Created2]])),DATE(2019,1,1))</f>
        <v>43965</v>
      </c>
      <c r="U1296" s="3">
        <f>VALUE(SUBSTITUTE(Veg_Table[[#This Row],[Created]],",",""))</f>
        <v>43965.405266203699</v>
      </c>
      <c r="V1296" s="3" t="str">
        <f ca="1">IFERROR(_xlfn.IFNA(CELL("contents",INDIRECT(_xlfn.CONCAT("Veg_Table_Production_Data!",ADDRESS(MATCH(_xlfn.MAXIFS(#REF!,#REF!,"="&amp;Veg_Table[[#This Row],[AUTO_ID]],#REF!,"&lt;"&amp;Veg_Table[[#This Row],[EVM_LAST_EDITED_Day]]),#REF!,0),COLUMN(#REF!),4,1,)))),""),"")</f>
        <v/>
      </c>
      <c r="W1296" s="3" t="str">
        <f ca="1">IF(Veg_Table[[#This Row],[Previous_Prescription]]="","No",IF(Veg_Table[[#This Row],[Previous_Prescription]]=Veg_Table[[#This Row],[PRESCRIP]],"No","Yes"))</f>
        <v>No</v>
      </c>
      <c r="X1296" s="3" t="str">
        <f>IF(Veg_Table[[#This Row],[EVM_LAST_EDITED_Day]]=Veg_Table[[#This Row],[Created_Day]],"New","Old")</f>
        <v>New</v>
      </c>
      <c r="Y1296" s="1">
        <f>IFERROR(IF(FIND("delete",LOWER(Veg_Table[[#This Row],[PI_COMMENTS]]))&gt;=1,1,0),0)</f>
        <v>0</v>
      </c>
      <c r="Z1296" s="1" t="str">
        <f>_xlfn.IFNA(IF(Veg_Table[[#This Row],[EVM_LAST_EDITOR]]="","Yes",VLOOKUP(Veg_Table[[#This Row],[EVM_LAST_EDITOR]],Roster_Table[#All],15,FALSE)),"Yes")</f>
        <v>Yes</v>
      </c>
      <c r="AA129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96" s="1" t="str">
        <f>_xlfn.IFNA(VLOOKUP(Veg_Table[[#This Row],[EVM_LAST_EDITOR]],Roster_Table[#All],3,FALSE),"zAWRR Not in Roster")</f>
        <v>Sterling</v>
      </c>
      <c r="AC1296" s="1" t="str">
        <f>_xlfn.IFNA(VLOOKUP(Veg_Table[[#This Row],[EVM_LAST_EDITOR]],Roster_Table[#All],2,FALSE),"zAWRR Not in Roster")</f>
        <v>Fulford</v>
      </c>
      <c r="AD1296" s="1" t="str">
        <f>IF(_xlfn.CONCAT(Veg_Table[[#This Row],[First_Name]]," ",Veg_Table[[#This Row],[Last_Name]])="zAWRR Not in Roster zAWRR Not in Roster","zAWRR Not in Roster",_xlfn.CONCAT(Veg_Table[[#This Row],[First_Name]]," ",Veg_Table[[#This Row],[Last_Name]]))</f>
        <v>Sterling Fulford</v>
      </c>
      <c r="AE1296">
        <v>3228367</v>
      </c>
      <c r="AF1296" t="s">
        <v>6814</v>
      </c>
      <c r="AG1296" t="s">
        <v>30</v>
      </c>
      <c r="AH1296" t="s">
        <v>3102</v>
      </c>
      <c r="AI1296" t="s">
        <v>3071</v>
      </c>
      <c r="AJ1296" t="s">
        <v>21</v>
      </c>
      <c r="AL1296" t="s">
        <v>37</v>
      </c>
      <c r="AM1296" t="s">
        <v>38</v>
      </c>
      <c r="AN1296" t="s">
        <v>25</v>
      </c>
      <c r="AO1296" t="s">
        <v>25</v>
      </c>
      <c r="AP1296">
        <v>23</v>
      </c>
      <c r="AQ1296">
        <v>130</v>
      </c>
      <c r="AR1296" t="s">
        <v>511</v>
      </c>
      <c r="AS1296" t="s">
        <v>24</v>
      </c>
      <c r="AT1296" t="s">
        <v>26</v>
      </c>
      <c r="AV1296" t="s">
        <v>512</v>
      </c>
      <c r="AW1296" t="s">
        <v>6815</v>
      </c>
      <c r="AZ1296"/>
      <c r="BB1296" s="4"/>
      <c r="BD1296" t="s">
        <v>29</v>
      </c>
      <c r="BE1296" t="s">
        <v>25</v>
      </c>
      <c r="BF1296" t="s">
        <v>513</v>
      </c>
      <c r="BI1296" s="3"/>
      <c r="BJ1296" t="s">
        <v>52</v>
      </c>
      <c r="BK1296" s="30" t="s">
        <v>78</v>
      </c>
      <c r="BL1296" s="3">
        <v>43965.405266203707</v>
      </c>
      <c r="BM1296" t="s">
        <v>31</v>
      </c>
      <c r="BN1296" t="s">
        <v>32</v>
      </c>
      <c r="BP1296" t="s">
        <v>3105</v>
      </c>
      <c r="BQ1296" t="s">
        <v>826</v>
      </c>
      <c r="BR1296" t="s">
        <v>28</v>
      </c>
      <c r="BS1296" t="s">
        <v>28</v>
      </c>
      <c r="BT1296" t="s">
        <v>78</v>
      </c>
      <c r="BU1296" s="3">
        <v>43965.405266203707</v>
      </c>
      <c r="BV1296" t="s">
        <v>803</v>
      </c>
      <c r="BW1296" s="3">
        <v>43965.515727511571</v>
      </c>
      <c r="BX1296" t="s">
        <v>6816</v>
      </c>
      <c r="CG1296"/>
      <c r="CH1296"/>
      <c r="CI1296"/>
      <c r="CY1296"/>
      <c r="DA1296"/>
      <c r="DF1296"/>
    </row>
    <row r="1297" spans="1:110" x14ac:dyDescent="0.25">
      <c r="A1297" s="1">
        <f>IF(Veg_Table[[#This Row],[VP_STATUS]]="Hold",0,IF(OR(AND(Veg_Table[[#This Row],[PRESCRIP]]="NW_No Work",Veg_Table[[#This Row],[VP_STATUS]]&lt;&gt;"No Work Required Under EVM"),AND(Veg_Table[[#This Row],[VP_STATUS]]="No Work Required Under EVM",Veg_Table[[#This Row],[PRESCRIP]]&lt;&gt;"NW_No Work")),1,0))</f>
        <v>0</v>
      </c>
      <c r="B1297" s="1">
        <f>IF(Veg_Table[[#This Row],[SPECIES]]="",1,0)</f>
        <v>0</v>
      </c>
      <c r="C1297" s="1">
        <f>IF(Veg_Table[[#This Row],[DIAMETER]]="",1,0)</f>
        <v>0</v>
      </c>
      <c r="D1297" s="1">
        <f>IF(Veg_Table[[#This Row],[HEIGHT]]="",1,0)</f>
        <v>0</v>
      </c>
      <c r="E129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97" s="1">
        <f>IF(AND(Veg_Table[[#This Row],[TAT_RESULT]]="ABATE",Veg_Table[[#This Row],[PRESCRIP]]="NW_No Work"),1,0)</f>
        <v>0</v>
      </c>
      <c r="G1297" s="1">
        <f>IF(OR(Veg_Table[[#This Row],[Prescription R-Scale]]="NA",Veg_Table[[#This Row],[Diameter R-Scale]]="NA"),0,IF(Veg_Table[[#This Row],[Diameter R-Scale]]&lt;&gt;Veg_Table[[#This Row],[Prescription R-Scale]],1,0))</f>
        <v>0</v>
      </c>
      <c r="H1297" s="1">
        <f>IF(OR(AND(Veg_Table[[#This Row],[PRESCRIP]]="BC_Br Rmv", Veg_Table[[#This Row],[WOOD_MAN]]&lt;&gt;"Not Needed"),AND(Veg_Table[[#This Row],[PRESCRIP]]="BCS_Br Rmv+Trt", Veg_Table[[#This Row],[WOOD_MAN]]&lt;&gt;"Not Needed")),1,0)</f>
        <v>0</v>
      </c>
      <c r="I1297" s="1">
        <f ca="1">IF(AND(Veg_Table[[#This Row],[Prescription_Changed]]="Yes",Veg_Table[[#This Row],[TAT_RESULT]]=""),1,0)</f>
        <v>0</v>
      </c>
      <c r="J1297" s="1">
        <f ca="1">SUM(Veg_Table[[#This Row],[Prescription and Status do not match]:[Prescription_Edited_And_TAT_Is_Blank]])</f>
        <v>0</v>
      </c>
      <c r="K1297" s="1">
        <f ca="1">IF(Veg_Table[[#This Row],[Sum of Errors]]&gt;0,1,0)</f>
        <v>0</v>
      </c>
      <c r="L1297" s="1">
        <f>1</f>
        <v>1</v>
      </c>
      <c r="M129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1297" s="1" t="str">
        <f>IF(OR(MID(Veg_Table[[#This Row],[PRESCRIP]],2,1)="1",MID(Veg_Table[[#This Row],[PRESCRIP]],2,1)="2",MID(Veg_Table[[#This Row],[PRESCRIP]],2,1)="3",MID(Veg_Table[[#This Row],[PRESCRIP]],2,1)="4"),_xlfn.NUMBERVALUE(MID(Veg_Table[[#This Row],[PRESCRIP]],2,1)),"NA")</f>
        <v>NA</v>
      </c>
      <c r="O1297" s="1">
        <f>WEEKNUM(Veg_Table[[#This Row],[EVM_LAST_EDITED_Day]],2)</f>
        <v>20</v>
      </c>
      <c r="P1297" s="25">
        <f>IFERROR(DATE(YEAR(Veg_Table[[#This Row],[EVM_LAST_EDITED2]]),MONTH(Veg_Table[[#This Row],[EVM_LAST_EDITED2]]),DAY(Veg_Table[[#This Row],[EVM_LAST_EDITED2]])),DATE(2019,1,1))</f>
        <v>43965</v>
      </c>
      <c r="Q1297" s="3">
        <f>VALUE(SUBSTITUTE(Veg_Table[[#This Row],[EVM_LAST_EDITED]],",",""))</f>
        <v>43965.406002210599</v>
      </c>
      <c r="R1297" s="1" t="str">
        <f>_xlfn.IFNA(IF(Veg_Table[[#This Row],[EVM_LAST_EDITOR]]="","zBlank EVM Last Editor",VLOOKUP(Veg_Table[[#This Row],[EVM_LAST_EDITOR]],Roster_Table[#All],4,FALSE)),"zAWRR Not in Roster")</f>
        <v>MBG</v>
      </c>
      <c r="S1297" s="1" t="str">
        <f>_xlfn.IFNA(IF(Veg_Table[[#This Row],[EVM_LAST_EDITOR]]="","zBlank EVM Last Editor",VLOOKUP(Veg_Table[[#This Row],[EVM_LAST_EDITOR]],Roster_Table[#All],16,FALSE)),"zCompany_AWRR not in Roster")</f>
        <v>MBG_Mason, Bruce &amp; Girard</v>
      </c>
      <c r="T1297" s="2">
        <f>IFERROR(DATE(YEAR(Veg_Table[[#This Row],[Created2]]),MONTH(Veg_Table[[#This Row],[Created2]]),DAY(Veg_Table[[#This Row],[Created2]])),DATE(2019,1,1))</f>
        <v>43965</v>
      </c>
      <c r="U1297" s="3">
        <f>VALUE(SUBSTITUTE(Veg_Table[[#This Row],[Created]],",",""))</f>
        <v>43965.406002210599</v>
      </c>
      <c r="V1297" s="3" t="str">
        <f ca="1">IFERROR(_xlfn.IFNA(CELL("contents",INDIRECT(_xlfn.CONCAT("Veg_Table_Production_Data!",ADDRESS(MATCH(_xlfn.MAXIFS(#REF!,#REF!,"="&amp;Veg_Table[[#This Row],[AUTO_ID]],#REF!,"&lt;"&amp;Veg_Table[[#This Row],[EVM_LAST_EDITED_Day]]),#REF!,0),COLUMN(#REF!),4,1,)))),""),"")</f>
        <v/>
      </c>
      <c r="W1297" s="3" t="str">
        <f ca="1">IF(Veg_Table[[#This Row],[Previous_Prescription]]="","No",IF(Veg_Table[[#This Row],[Previous_Prescription]]=Veg_Table[[#This Row],[PRESCRIP]],"No","Yes"))</f>
        <v>No</v>
      </c>
      <c r="X1297" s="3" t="str">
        <f>IF(Veg_Table[[#This Row],[EVM_LAST_EDITED_Day]]=Veg_Table[[#This Row],[Created_Day]],"New","Old")</f>
        <v>New</v>
      </c>
      <c r="Y1297" s="1">
        <f>IFERROR(IF(FIND("delete",LOWER(Veg_Table[[#This Row],[PI_COMMENTS]]))&gt;=1,1,0),0)</f>
        <v>0</v>
      </c>
      <c r="Z1297" s="1" t="str">
        <f>_xlfn.IFNA(IF(Veg_Table[[#This Row],[EVM_LAST_EDITOR]]="","Yes",VLOOKUP(Veg_Table[[#This Row],[EVM_LAST_EDITOR]],Roster_Table[#All],15,FALSE)),"Yes")</f>
        <v>Yes</v>
      </c>
      <c r="AA129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97" s="1" t="str">
        <f>_xlfn.IFNA(VLOOKUP(Veg_Table[[#This Row],[EVM_LAST_EDITOR]],Roster_Table[#All],3,FALSE),"zAWRR Not in Roster")</f>
        <v>Benjamin</v>
      </c>
      <c r="AC1297" s="1" t="str">
        <f>_xlfn.IFNA(VLOOKUP(Veg_Table[[#This Row],[EVM_LAST_EDITOR]],Roster_Table[#All],2,FALSE),"zAWRR Not in Roster")</f>
        <v>Post</v>
      </c>
      <c r="AD1297" s="1" t="str">
        <f>IF(_xlfn.CONCAT(Veg_Table[[#This Row],[First_Name]]," ",Veg_Table[[#This Row],[Last_Name]])="zAWRR Not in Roster zAWRR Not in Roster","zAWRR Not in Roster",_xlfn.CONCAT(Veg_Table[[#This Row],[First_Name]]," ",Veg_Table[[#This Row],[Last_Name]]))</f>
        <v>Benjamin Post</v>
      </c>
      <c r="AE1297">
        <v>3227498</v>
      </c>
      <c r="AF1297" t="s">
        <v>6182</v>
      </c>
      <c r="AG1297" t="s">
        <v>93</v>
      </c>
      <c r="AH1297" t="s">
        <v>3444</v>
      </c>
      <c r="AI1297" t="s">
        <v>5377</v>
      </c>
      <c r="AJ1297" t="s">
        <v>36</v>
      </c>
      <c r="AL1297" t="s">
        <v>372</v>
      </c>
      <c r="AM1297" t="s">
        <v>38</v>
      </c>
      <c r="AN1297" t="s">
        <v>25</v>
      </c>
      <c r="AO1297" t="s">
        <v>25</v>
      </c>
      <c r="AP1297">
        <v>42</v>
      </c>
      <c r="AQ1297">
        <v>129</v>
      </c>
      <c r="AR1297" t="s">
        <v>511</v>
      </c>
      <c r="AS1297" t="s">
        <v>823</v>
      </c>
      <c r="AT1297" t="s">
        <v>26</v>
      </c>
      <c r="AV1297" t="s">
        <v>512</v>
      </c>
      <c r="AW1297" t="s">
        <v>6183</v>
      </c>
      <c r="AZ1297"/>
      <c r="BB1297" s="4"/>
      <c r="BD1297" t="s">
        <v>29</v>
      </c>
      <c r="BE1297" t="s">
        <v>25</v>
      </c>
      <c r="BF1297" t="s">
        <v>513</v>
      </c>
      <c r="BI1297" s="3"/>
      <c r="BJ1297" t="s">
        <v>1435</v>
      </c>
      <c r="BK1297" s="30" t="s">
        <v>120</v>
      </c>
      <c r="BL1297" s="3">
        <v>43965.40600221065</v>
      </c>
      <c r="BM1297" t="s">
        <v>31</v>
      </c>
      <c r="BN1297" t="s">
        <v>32</v>
      </c>
      <c r="BP1297" t="s">
        <v>3445</v>
      </c>
      <c r="BQ1297" t="s">
        <v>1025</v>
      </c>
      <c r="BR1297" t="s">
        <v>28</v>
      </c>
      <c r="BS1297" t="s">
        <v>28</v>
      </c>
      <c r="BT1297" t="s">
        <v>120</v>
      </c>
      <c r="BU1297" s="3">
        <v>43965.40600221065</v>
      </c>
      <c r="BV1297" t="s">
        <v>803</v>
      </c>
      <c r="BW1297" s="3">
        <v>43965.428766319441</v>
      </c>
      <c r="BX1297" t="s">
        <v>6184</v>
      </c>
      <c r="CG1297"/>
      <c r="CH1297"/>
      <c r="CI1297"/>
      <c r="CY1297"/>
      <c r="DA1297"/>
      <c r="DF1297"/>
    </row>
    <row r="1298" spans="1:110" x14ac:dyDescent="0.25">
      <c r="A1298" s="1">
        <f>IF(Veg_Table[[#This Row],[VP_STATUS]]="Hold",0,IF(OR(AND(Veg_Table[[#This Row],[PRESCRIP]]="NW_No Work",Veg_Table[[#This Row],[VP_STATUS]]&lt;&gt;"No Work Required Under EVM"),AND(Veg_Table[[#This Row],[VP_STATUS]]="No Work Required Under EVM",Veg_Table[[#This Row],[PRESCRIP]]&lt;&gt;"NW_No Work")),1,0))</f>
        <v>0</v>
      </c>
      <c r="B1298" s="1">
        <f>IF(Veg_Table[[#This Row],[SPECIES]]="",1,0)</f>
        <v>0</v>
      </c>
      <c r="C1298" s="1">
        <f>IF(Veg_Table[[#This Row],[DIAMETER]]="",1,0)</f>
        <v>0</v>
      </c>
      <c r="D1298" s="1">
        <f>IF(Veg_Table[[#This Row],[HEIGHT]]="",1,0)</f>
        <v>0</v>
      </c>
      <c r="E129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98" s="1">
        <f>IF(AND(Veg_Table[[#This Row],[TAT_RESULT]]="ABATE",Veg_Table[[#This Row],[PRESCRIP]]="NW_No Work"),1,0)</f>
        <v>0</v>
      </c>
      <c r="G1298" s="1">
        <f>IF(OR(Veg_Table[[#This Row],[Prescription R-Scale]]="NA",Veg_Table[[#This Row],[Diameter R-Scale]]="NA"),0,IF(Veg_Table[[#This Row],[Diameter R-Scale]]&lt;&gt;Veg_Table[[#This Row],[Prescription R-Scale]],1,0))</f>
        <v>0</v>
      </c>
      <c r="H1298" s="1">
        <f>IF(OR(AND(Veg_Table[[#This Row],[PRESCRIP]]="BC_Br Rmv", Veg_Table[[#This Row],[WOOD_MAN]]&lt;&gt;"Not Needed"),AND(Veg_Table[[#This Row],[PRESCRIP]]="BCS_Br Rmv+Trt", Veg_Table[[#This Row],[WOOD_MAN]]&lt;&gt;"Not Needed")),1,0)</f>
        <v>0</v>
      </c>
      <c r="I1298" s="1">
        <f ca="1">IF(AND(Veg_Table[[#This Row],[Prescription_Changed]]="Yes",Veg_Table[[#This Row],[TAT_RESULT]]=""),1,0)</f>
        <v>0</v>
      </c>
      <c r="J1298" s="1">
        <f ca="1">SUM(Veg_Table[[#This Row],[Prescription and Status do not match]:[Prescription_Edited_And_TAT_Is_Blank]])</f>
        <v>0</v>
      </c>
      <c r="K1298" s="1">
        <f ca="1">IF(Veg_Table[[#This Row],[Sum of Errors]]&gt;0,1,0)</f>
        <v>0</v>
      </c>
      <c r="L1298" s="1">
        <f>1</f>
        <v>1</v>
      </c>
      <c r="M1298"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298" s="1" t="str">
        <f>IF(OR(MID(Veg_Table[[#This Row],[PRESCRIP]],2,1)="1",MID(Veg_Table[[#This Row],[PRESCRIP]],2,1)="2",MID(Veg_Table[[#This Row],[PRESCRIP]],2,1)="3",MID(Veg_Table[[#This Row],[PRESCRIP]],2,1)="4"),_xlfn.NUMBERVALUE(MID(Veg_Table[[#This Row],[PRESCRIP]],2,1)),"NA")</f>
        <v>NA</v>
      </c>
      <c r="O1298" s="1">
        <f>WEEKNUM(Veg_Table[[#This Row],[EVM_LAST_EDITED_Day]],2)</f>
        <v>20</v>
      </c>
      <c r="P1298" s="25">
        <f>IFERROR(DATE(YEAR(Veg_Table[[#This Row],[EVM_LAST_EDITED2]]),MONTH(Veg_Table[[#This Row],[EVM_LAST_EDITED2]]),DAY(Veg_Table[[#This Row],[EVM_LAST_EDITED2]])),DATE(2019,1,1))</f>
        <v>43965</v>
      </c>
      <c r="Q1298" s="3">
        <f>VALUE(SUBSTITUTE(Veg_Table[[#This Row],[EVM_LAST_EDITED]],",",""))</f>
        <v>43965.406135451398</v>
      </c>
      <c r="R1298" s="1" t="str">
        <f>_xlfn.IFNA(IF(Veg_Table[[#This Row],[EVM_LAST_EDITOR]]="","zBlank EVM Last Editor",VLOOKUP(Veg_Table[[#This Row],[EVM_LAST_EDITOR]],Roster_Table[#All],4,FALSE)),"zAWRR Not in Roster")</f>
        <v>MGE</v>
      </c>
      <c r="S1298" s="1" t="str">
        <f>_xlfn.IFNA(IF(Veg_Table[[#This Row],[EVM_LAST_EDITOR]]="","zBlank EVM Last Editor",VLOOKUP(Veg_Table[[#This Row],[EVM_LAST_EDITOR]],Roster_Table[#All],16,FALSE)),"zCompany_AWRR not in Roster")</f>
        <v>MGE_Mountain G Enterprises</v>
      </c>
      <c r="T1298" s="2">
        <f>IFERROR(DATE(YEAR(Veg_Table[[#This Row],[Created2]]),MONTH(Veg_Table[[#This Row],[Created2]]),DAY(Veg_Table[[#This Row],[Created2]])),DATE(2019,1,1))</f>
        <v>43965</v>
      </c>
      <c r="U1298" s="3">
        <f>VALUE(SUBSTITUTE(Veg_Table[[#This Row],[Created]],",",""))</f>
        <v>43965.406135451398</v>
      </c>
      <c r="V1298" s="3" t="str">
        <f ca="1">IFERROR(_xlfn.IFNA(CELL("contents",INDIRECT(_xlfn.CONCAT("Veg_Table_Production_Data!",ADDRESS(MATCH(_xlfn.MAXIFS(#REF!,#REF!,"="&amp;Veg_Table[[#This Row],[AUTO_ID]],#REF!,"&lt;"&amp;Veg_Table[[#This Row],[EVM_LAST_EDITED_Day]]),#REF!,0),COLUMN(#REF!),4,1,)))),""),"")</f>
        <v/>
      </c>
      <c r="W1298" s="3" t="str">
        <f ca="1">IF(Veg_Table[[#This Row],[Previous_Prescription]]="","No",IF(Veg_Table[[#This Row],[Previous_Prescription]]=Veg_Table[[#This Row],[PRESCRIP]],"No","Yes"))</f>
        <v>No</v>
      </c>
      <c r="X1298" s="3" t="str">
        <f>IF(Veg_Table[[#This Row],[EVM_LAST_EDITED_Day]]=Veg_Table[[#This Row],[Created_Day]],"New","Old")</f>
        <v>New</v>
      </c>
      <c r="Y1298" s="1">
        <f>IFERROR(IF(FIND("delete",LOWER(Veg_Table[[#This Row],[PI_COMMENTS]]))&gt;=1,1,0),0)</f>
        <v>0</v>
      </c>
      <c r="Z1298" s="1" t="str">
        <f>_xlfn.IFNA(IF(Veg_Table[[#This Row],[EVM_LAST_EDITOR]]="","Yes",VLOOKUP(Veg_Table[[#This Row],[EVM_LAST_EDITOR]],Roster_Table[#All],15,FALSE)),"Yes")</f>
        <v>Yes</v>
      </c>
      <c r="AA129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98" s="1" t="str">
        <f>_xlfn.IFNA(VLOOKUP(Veg_Table[[#This Row],[EVM_LAST_EDITOR]],Roster_Table[#All],3,FALSE),"zAWRR Not in Roster")</f>
        <v>Brandon</v>
      </c>
      <c r="AC1298" s="1" t="str">
        <f>_xlfn.IFNA(VLOOKUP(Veg_Table[[#This Row],[EVM_LAST_EDITOR]],Roster_Table[#All],2,FALSE),"zAWRR Not in Roster")</f>
        <v>Fabela</v>
      </c>
      <c r="AD1298" s="1" t="str">
        <f>IF(_xlfn.CONCAT(Veg_Table[[#This Row],[First_Name]]," ",Veg_Table[[#This Row],[Last_Name]])="zAWRR Not in Roster zAWRR Not in Roster","zAWRR Not in Roster",_xlfn.CONCAT(Veg_Table[[#This Row],[First_Name]]," ",Veg_Table[[#This Row],[Last_Name]]))</f>
        <v>Brandon Fabela</v>
      </c>
      <c r="AE1298">
        <v>3227500</v>
      </c>
      <c r="AF1298" t="s">
        <v>6185</v>
      </c>
      <c r="AG1298" t="s">
        <v>93</v>
      </c>
      <c r="AH1298" t="s">
        <v>5320</v>
      </c>
      <c r="AI1298" t="s">
        <v>5959</v>
      </c>
      <c r="AJ1298" t="s">
        <v>21</v>
      </c>
      <c r="AL1298" t="s">
        <v>22</v>
      </c>
      <c r="AM1298" t="s">
        <v>40</v>
      </c>
      <c r="AN1298" t="s">
        <v>25</v>
      </c>
      <c r="AO1298" t="s">
        <v>25</v>
      </c>
      <c r="AP1298">
        <v>18</v>
      </c>
      <c r="AQ1298">
        <v>55</v>
      </c>
      <c r="AR1298" t="s">
        <v>511</v>
      </c>
      <c r="AS1298" t="s">
        <v>24</v>
      </c>
      <c r="AT1298" t="s">
        <v>26</v>
      </c>
      <c r="AV1298" t="s">
        <v>519</v>
      </c>
      <c r="AW1298" t="s">
        <v>6186</v>
      </c>
      <c r="AZ1298"/>
      <c r="BB1298" s="4"/>
      <c r="BD1298" t="s">
        <v>29</v>
      </c>
      <c r="BE1298" t="s">
        <v>25</v>
      </c>
      <c r="BF1298" t="s">
        <v>513</v>
      </c>
      <c r="BI1298" s="3"/>
      <c r="BJ1298" t="s">
        <v>52</v>
      </c>
      <c r="BK1298" s="30" t="s">
        <v>668</v>
      </c>
      <c r="BL1298" s="3">
        <v>43965.406135451391</v>
      </c>
      <c r="BM1298" t="s">
        <v>31</v>
      </c>
      <c r="BN1298" t="s">
        <v>32</v>
      </c>
      <c r="BP1298" t="s">
        <v>5452</v>
      </c>
      <c r="BQ1298" t="s">
        <v>1025</v>
      </c>
      <c r="BR1298" t="s">
        <v>28</v>
      </c>
      <c r="BS1298" t="s">
        <v>28</v>
      </c>
      <c r="BT1298" t="s">
        <v>668</v>
      </c>
      <c r="BU1298" s="3">
        <v>43965.406135451391</v>
      </c>
      <c r="BV1298" t="s">
        <v>803</v>
      </c>
      <c r="BW1298" s="3">
        <v>43965.428766319441</v>
      </c>
      <c r="BX1298" t="s">
        <v>6187</v>
      </c>
      <c r="CG1298"/>
      <c r="CH1298"/>
      <c r="CI1298"/>
      <c r="CY1298"/>
      <c r="DA1298"/>
      <c r="DF1298"/>
    </row>
    <row r="1299" spans="1:110" x14ac:dyDescent="0.25">
      <c r="A1299" s="1">
        <f>IF(Veg_Table[[#This Row],[VP_STATUS]]="Hold",0,IF(OR(AND(Veg_Table[[#This Row],[PRESCRIP]]="NW_No Work",Veg_Table[[#This Row],[VP_STATUS]]&lt;&gt;"No Work Required Under EVM"),AND(Veg_Table[[#This Row],[VP_STATUS]]="No Work Required Under EVM",Veg_Table[[#This Row],[PRESCRIP]]&lt;&gt;"NW_No Work")),1,0))</f>
        <v>0</v>
      </c>
      <c r="B1299" s="1">
        <f>IF(Veg_Table[[#This Row],[SPECIES]]="",1,0)</f>
        <v>0</v>
      </c>
      <c r="C1299" s="1">
        <f>IF(Veg_Table[[#This Row],[DIAMETER]]="",1,0)</f>
        <v>0</v>
      </c>
      <c r="D1299" s="1">
        <f>IF(Veg_Table[[#This Row],[HEIGHT]]="",1,0)</f>
        <v>0</v>
      </c>
      <c r="E129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299" s="1">
        <f>IF(AND(Veg_Table[[#This Row],[TAT_RESULT]]="ABATE",Veg_Table[[#This Row],[PRESCRIP]]="NW_No Work"),1,0)</f>
        <v>0</v>
      </c>
      <c r="G1299" s="1">
        <f>IF(OR(Veg_Table[[#This Row],[Prescription R-Scale]]="NA",Veg_Table[[#This Row],[Diameter R-Scale]]="NA"),0,IF(Veg_Table[[#This Row],[Diameter R-Scale]]&lt;&gt;Veg_Table[[#This Row],[Prescription R-Scale]],1,0))</f>
        <v>0</v>
      </c>
      <c r="H1299" s="1">
        <f>IF(OR(AND(Veg_Table[[#This Row],[PRESCRIP]]="BC_Br Rmv", Veg_Table[[#This Row],[WOOD_MAN]]&lt;&gt;"Not Needed"),AND(Veg_Table[[#This Row],[PRESCRIP]]="BCS_Br Rmv+Trt", Veg_Table[[#This Row],[WOOD_MAN]]&lt;&gt;"Not Needed")),1,0)</f>
        <v>0</v>
      </c>
      <c r="I1299" s="1">
        <f ca="1">IF(AND(Veg_Table[[#This Row],[Prescription_Changed]]="Yes",Veg_Table[[#This Row],[TAT_RESULT]]=""),1,0)</f>
        <v>0</v>
      </c>
      <c r="J1299" s="1">
        <f ca="1">SUM(Veg_Table[[#This Row],[Prescription and Status do not match]:[Prescription_Edited_And_TAT_Is_Blank]])</f>
        <v>0</v>
      </c>
      <c r="K1299" s="1">
        <f ca="1">IF(Veg_Table[[#This Row],[Sum of Errors]]&gt;0,1,0)</f>
        <v>0</v>
      </c>
      <c r="L1299" s="1">
        <f>1</f>
        <v>1</v>
      </c>
      <c r="M129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299" s="1">
        <f>IF(OR(MID(Veg_Table[[#This Row],[PRESCRIP]],2,1)="1",MID(Veg_Table[[#This Row],[PRESCRIP]],2,1)="2",MID(Veg_Table[[#This Row],[PRESCRIP]],2,1)="3",MID(Veg_Table[[#This Row],[PRESCRIP]],2,1)="4"),_xlfn.NUMBERVALUE(MID(Veg_Table[[#This Row],[PRESCRIP]],2,1)),"NA")</f>
        <v>3</v>
      </c>
      <c r="O1299" s="1">
        <f>WEEKNUM(Veg_Table[[#This Row],[EVM_LAST_EDITED_Day]],2)</f>
        <v>20</v>
      </c>
      <c r="P1299" s="25">
        <f>IFERROR(DATE(YEAR(Veg_Table[[#This Row],[EVM_LAST_EDITED2]]),MONTH(Veg_Table[[#This Row],[EVM_LAST_EDITED2]]),DAY(Veg_Table[[#This Row],[EVM_LAST_EDITED2]])),DATE(2019,1,1))</f>
        <v>43965</v>
      </c>
      <c r="Q1299" s="3">
        <f>VALUE(SUBSTITUTE(Veg_Table[[#This Row],[EVM_LAST_EDITED]],",",""))</f>
        <v>43965.407236840299</v>
      </c>
      <c r="R1299" s="1" t="str">
        <f>_xlfn.IFNA(IF(Veg_Table[[#This Row],[EVM_LAST_EDITOR]]="","zBlank EVM Last Editor",VLOOKUP(Veg_Table[[#This Row],[EVM_LAST_EDITOR]],Roster_Table[#All],4,FALSE)),"zAWRR Not in Roster")</f>
        <v>MGE</v>
      </c>
      <c r="S1299" s="1" t="str">
        <f>_xlfn.IFNA(IF(Veg_Table[[#This Row],[EVM_LAST_EDITOR]]="","zBlank EVM Last Editor",VLOOKUP(Veg_Table[[#This Row],[EVM_LAST_EDITOR]],Roster_Table[#All],16,FALSE)),"zCompany_AWRR not in Roster")</f>
        <v>MGE_Mountain G Enterprises</v>
      </c>
      <c r="T1299" s="2">
        <f>IFERROR(DATE(YEAR(Veg_Table[[#This Row],[Created2]]),MONTH(Veg_Table[[#This Row],[Created2]]),DAY(Veg_Table[[#This Row],[Created2]])),DATE(2019,1,1))</f>
        <v>43962</v>
      </c>
      <c r="U1299" s="3">
        <f>VALUE(SUBSTITUTE(Veg_Table[[#This Row],[Created]],",",""))</f>
        <v>43962.504143518498</v>
      </c>
      <c r="V1299" s="3" t="str">
        <f ca="1">IFERROR(_xlfn.IFNA(CELL("contents",INDIRECT(_xlfn.CONCAT("Veg_Table_Production_Data!",ADDRESS(MATCH(_xlfn.MAXIFS(#REF!,#REF!,"="&amp;Veg_Table[[#This Row],[AUTO_ID]],#REF!,"&lt;"&amp;Veg_Table[[#This Row],[EVM_LAST_EDITED_Day]]),#REF!,0),COLUMN(#REF!),4,1,)))),""),"")</f>
        <v/>
      </c>
      <c r="W1299" s="3" t="str">
        <f ca="1">IF(Veg_Table[[#This Row],[Previous_Prescription]]="","No",IF(Veg_Table[[#This Row],[Previous_Prescription]]=Veg_Table[[#This Row],[PRESCRIP]],"No","Yes"))</f>
        <v>No</v>
      </c>
      <c r="X1299" s="3" t="str">
        <f>IF(Veg_Table[[#This Row],[EVM_LAST_EDITED_Day]]=Veg_Table[[#This Row],[Created_Day]],"New","Old")</f>
        <v>Old</v>
      </c>
      <c r="Y1299" s="1">
        <f>IFERROR(IF(FIND("delete",LOWER(Veg_Table[[#This Row],[PI_COMMENTS]]))&gt;=1,1,0),0)</f>
        <v>0</v>
      </c>
      <c r="Z1299" s="1" t="str">
        <f>_xlfn.IFNA(IF(Veg_Table[[#This Row],[EVM_LAST_EDITOR]]="","Yes",VLOOKUP(Veg_Table[[#This Row],[EVM_LAST_EDITOR]],Roster_Table[#All],15,FALSE)),"Yes")</f>
        <v>Yes</v>
      </c>
      <c r="AA129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299" s="1" t="str">
        <f>_xlfn.IFNA(VLOOKUP(Veg_Table[[#This Row],[EVM_LAST_EDITOR]],Roster_Table[#All],3,FALSE),"zAWRR Not in Roster")</f>
        <v>Amanda</v>
      </c>
      <c r="AC1299" s="1" t="str">
        <f>_xlfn.IFNA(VLOOKUP(Veg_Table[[#This Row],[EVM_LAST_EDITOR]],Roster_Table[#All],2,FALSE),"zAWRR Not in Roster")</f>
        <v>Winne</v>
      </c>
      <c r="AD1299" s="1" t="str">
        <f>IF(_xlfn.CONCAT(Veg_Table[[#This Row],[First_Name]]," ",Veg_Table[[#This Row],[Last_Name]])="zAWRR Not in Roster zAWRR Not in Roster","zAWRR Not in Roster",_xlfn.CONCAT(Veg_Table[[#This Row],[First_Name]]," ",Veg_Table[[#This Row],[Last_Name]]))</f>
        <v>Amanda Winne</v>
      </c>
      <c r="AE1299">
        <v>3216874</v>
      </c>
      <c r="AF1299" t="s">
        <v>4395</v>
      </c>
      <c r="AG1299" t="s">
        <v>93</v>
      </c>
      <c r="AH1299" t="s">
        <v>3398</v>
      </c>
      <c r="AI1299" t="s">
        <v>3765</v>
      </c>
      <c r="AJ1299" t="s">
        <v>36</v>
      </c>
      <c r="AL1299" t="s">
        <v>22</v>
      </c>
      <c r="AM1299" t="s">
        <v>23</v>
      </c>
      <c r="AN1299" t="s">
        <v>25</v>
      </c>
      <c r="AO1299" t="s">
        <v>25</v>
      </c>
      <c r="AP1299">
        <v>24</v>
      </c>
      <c r="AQ1299">
        <v>15</v>
      </c>
      <c r="AR1299" t="s">
        <v>514</v>
      </c>
      <c r="AS1299" t="s">
        <v>51</v>
      </c>
      <c r="AT1299" t="s">
        <v>26</v>
      </c>
      <c r="AV1299" t="s">
        <v>512</v>
      </c>
      <c r="AW1299" t="s">
        <v>4009</v>
      </c>
      <c r="AZ1299"/>
      <c r="BB1299" s="4"/>
      <c r="BD1299" t="s">
        <v>29</v>
      </c>
      <c r="BE1299" t="s">
        <v>25</v>
      </c>
      <c r="BF1299" t="s">
        <v>513</v>
      </c>
      <c r="BI1299" s="3"/>
      <c r="BJ1299" t="s">
        <v>27</v>
      </c>
      <c r="BK1299" s="30" t="s">
        <v>520</v>
      </c>
      <c r="BL1299" s="3">
        <v>43965.407236840278</v>
      </c>
      <c r="BM1299" t="s">
        <v>31</v>
      </c>
      <c r="BN1299" t="s">
        <v>32</v>
      </c>
      <c r="BP1299" t="s">
        <v>3399</v>
      </c>
      <c r="BQ1299" t="s">
        <v>1025</v>
      </c>
      <c r="BR1299" t="s">
        <v>28</v>
      </c>
      <c r="BS1299" t="s">
        <v>28</v>
      </c>
      <c r="BT1299" t="s">
        <v>520</v>
      </c>
      <c r="BU1299" s="3">
        <v>43962.504143518519</v>
      </c>
      <c r="BV1299" t="s">
        <v>803</v>
      </c>
      <c r="BW1299" s="3">
        <v>43965.480982476853</v>
      </c>
      <c r="BX1299" t="s">
        <v>4396</v>
      </c>
      <c r="CG1299"/>
      <c r="CH1299"/>
      <c r="CI1299"/>
      <c r="CY1299"/>
      <c r="DA1299"/>
      <c r="DF1299"/>
    </row>
    <row r="1300" spans="1:110" x14ac:dyDescent="0.25">
      <c r="A1300" s="1">
        <f>IF(Veg_Table[[#This Row],[VP_STATUS]]="Hold",0,IF(OR(AND(Veg_Table[[#This Row],[PRESCRIP]]="NW_No Work",Veg_Table[[#This Row],[VP_STATUS]]&lt;&gt;"No Work Required Under EVM"),AND(Veg_Table[[#This Row],[VP_STATUS]]="No Work Required Under EVM",Veg_Table[[#This Row],[PRESCRIP]]&lt;&gt;"NW_No Work")),1,0))</f>
        <v>0</v>
      </c>
      <c r="B1300" s="1">
        <f>IF(Veg_Table[[#This Row],[SPECIES]]="",1,0)</f>
        <v>0</v>
      </c>
      <c r="C1300" s="1">
        <f>IF(Veg_Table[[#This Row],[DIAMETER]]="",1,0)</f>
        <v>0</v>
      </c>
      <c r="D1300" s="1">
        <f>IF(Veg_Table[[#This Row],[HEIGHT]]="",1,0)</f>
        <v>0</v>
      </c>
      <c r="E130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00" s="1">
        <f>IF(AND(Veg_Table[[#This Row],[TAT_RESULT]]="ABATE",Veg_Table[[#This Row],[PRESCRIP]]="NW_No Work"),1,0)</f>
        <v>0</v>
      </c>
      <c r="G1300" s="1">
        <f>IF(OR(Veg_Table[[#This Row],[Prescription R-Scale]]="NA",Veg_Table[[#This Row],[Diameter R-Scale]]="NA"),0,IF(Veg_Table[[#This Row],[Diameter R-Scale]]&lt;&gt;Veg_Table[[#This Row],[Prescription R-Scale]],1,0))</f>
        <v>0</v>
      </c>
      <c r="H1300" s="1">
        <f>IF(OR(AND(Veg_Table[[#This Row],[PRESCRIP]]="BC_Br Rmv", Veg_Table[[#This Row],[WOOD_MAN]]&lt;&gt;"Not Needed"),AND(Veg_Table[[#This Row],[PRESCRIP]]="BCS_Br Rmv+Trt", Veg_Table[[#This Row],[WOOD_MAN]]&lt;&gt;"Not Needed")),1,0)</f>
        <v>0</v>
      </c>
      <c r="I1300" s="1">
        <f ca="1">IF(AND(Veg_Table[[#This Row],[Prescription_Changed]]="Yes",Veg_Table[[#This Row],[TAT_RESULT]]=""),1,0)</f>
        <v>0</v>
      </c>
      <c r="J1300" s="1">
        <f ca="1">SUM(Veg_Table[[#This Row],[Prescription and Status do not match]:[Prescription_Edited_And_TAT_Is_Blank]])</f>
        <v>0</v>
      </c>
      <c r="K1300" s="1">
        <f ca="1">IF(Veg_Table[[#This Row],[Sum of Errors]]&gt;0,1,0)</f>
        <v>0</v>
      </c>
      <c r="L1300" s="1">
        <f>1</f>
        <v>1</v>
      </c>
      <c r="M1300"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300" s="1" t="str">
        <f>IF(OR(MID(Veg_Table[[#This Row],[PRESCRIP]],2,1)="1",MID(Veg_Table[[#This Row],[PRESCRIP]],2,1)="2",MID(Veg_Table[[#This Row],[PRESCRIP]],2,1)="3",MID(Veg_Table[[#This Row],[PRESCRIP]],2,1)="4"),_xlfn.NUMBERVALUE(MID(Veg_Table[[#This Row],[PRESCRIP]],2,1)),"NA")</f>
        <v>NA</v>
      </c>
      <c r="O1300" s="1">
        <f>WEEKNUM(Veg_Table[[#This Row],[EVM_LAST_EDITED_Day]],2)</f>
        <v>20</v>
      </c>
      <c r="P1300" s="25">
        <f>IFERROR(DATE(YEAR(Veg_Table[[#This Row],[EVM_LAST_EDITED2]]),MONTH(Veg_Table[[#This Row],[EVM_LAST_EDITED2]]),DAY(Veg_Table[[#This Row],[EVM_LAST_EDITED2]])),DATE(2019,1,1))</f>
        <v>43965</v>
      </c>
      <c r="Q1300" s="3">
        <f>VALUE(SUBSTITUTE(Veg_Table[[#This Row],[EVM_LAST_EDITED]],",",""))</f>
        <v>43965.407430972198</v>
      </c>
      <c r="R1300" s="1" t="str">
        <f>_xlfn.IFNA(IF(Veg_Table[[#This Row],[EVM_LAST_EDITOR]]="","zBlank EVM Last Editor",VLOOKUP(Veg_Table[[#This Row],[EVM_LAST_EDITOR]],Roster_Table[#All],4,FALSE)),"zAWRR Not in Roster")</f>
        <v>MBG</v>
      </c>
      <c r="S1300" s="1" t="str">
        <f>_xlfn.IFNA(IF(Veg_Table[[#This Row],[EVM_LAST_EDITOR]]="","zBlank EVM Last Editor",VLOOKUP(Veg_Table[[#This Row],[EVM_LAST_EDITOR]],Roster_Table[#All],16,FALSE)),"zCompany_AWRR not in Roster")</f>
        <v>MBG_Mason, Bruce &amp; Girard</v>
      </c>
      <c r="T1300" s="2">
        <f>IFERROR(DATE(YEAR(Veg_Table[[#This Row],[Created2]]),MONTH(Veg_Table[[#This Row],[Created2]]),DAY(Veg_Table[[#This Row],[Created2]])),DATE(2019,1,1))</f>
        <v>43965</v>
      </c>
      <c r="U1300" s="3">
        <f>VALUE(SUBSTITUTE(Veg_Table[[#This Row],[Created]],",",""))</f>
        <v>43965.407430972198</v>
      </c>
      <c r="V1300" s="3" t="str">
        <f ca="1">IFERROR(_xlfn.IFNA(CELL("contents",INDIRECT(_xlfn.CONCAT("Veg_Table_Production_Data!",ADDRESS(MATCH(_xlfn.MAXIFS(#REF!,#REF!,"="&amp;Veg_Table[[#This Row],[AUTO_ID]],#REF!,"&lt;"&amp;Veg_Table[[#This Row],[EVM_LAST_EDITED_Day]]),#REF!,0),COLUMN(#REF!),4,1,)))),""),"")</f>
        <v/>
      </c>
      <c r="W1300" s="3" t="str">
        <f ca="1">IF(Veg_Table[[#This Row],[Previous_Prescription]]="","No",IF(Veg_Table[[#This Row],[Previous_Prescription]]=Veg_Table[[#This Row],[PRESCRIP]],"No","Yes"))</f>
        <v>No</v>
      </c>
      <c r="X1300" s="3" t="str">
        <f>IF(Veg_Table[[#This Row],[EVM_LAST_EDITED_Day]]=Veg_Table[[#This Row],[Created_Day]],"New","Old")</f>
        <v>New</v>
      </c>
      <c r="Y1300" s="1">
        <f>IFERROR(IF(FIND("delete",LOWER(Veg_Table[[#This Row],[PI_COMMENTS]]))&gt;=1,1,0),0)</f>
        <v>0</v>
      </c>
      <c r="Z1300" s="1" t="str">
        <f>_xlfn.IFNA(IF(Veg_Table[[#This Row],[EVM_LAST_EDITOR]]="","Yes",VLOOKUP(Veg_Table[[#This Row],[EVM_LAST_EDITOR]],Roster_Table[#All],15,FALSE)),"Yes")</f>
        <v>Yes</v>
      </c>
      <c r="AA130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00" s="1" t="str">
        <f>_xlfn.IFNA(VLOOKUP(Veg_Table[[#This Row],[EVM_LAST_EDITOR]],Roster_Table[#All],3,FALSE),"zAWRR Not in Roster")</f>
        <v>Nathan</v>
      </c>
      <c r="AC1300" s="1" t="str">
        <f>_xlfn.IFNA(VLOOKUP(Veg_Table[[#This Row],[EVM_LAST_EDITOR]],Roster_Table[#All],2,FALSE),"zAWRR Not in Roster")</f>
        <v>Vik</v>
      </c>
      <c r="AD1300" s="1" t="str">
        <f>IF(_xlfn.CONCAT(Veg_Table[[#This Row],[First_Name]]," ",Veg_Table[[#This Row],[Last_Name]])="zAWRR Not in Roster zAWRR Not in Roster","zAWRR Not in Roster",_xlfn.CONCAT(Veg_Table[[#This Row],[First_Name]]," ",Veg_Table[[#This Row],[Last_Name]]))</f>
        <v>Nathan Vik</v>
      </c>
      <c r="AE1300">
        <v>3227533</v>
      </c>
      <c r="AF1300" t="s">
        <v>6188</v>
      </c>
      <c r="AG1300" t="s">
        <v>93</v>
      </c>
      <c r="AH1300" t="s">
        <v>3444</v>
      </c>
      <c r="AI1300" t="s">
        <v>5377</v>
      </c>
      <c r="AJ1300" t="s">
        <v>21</v>
      </c>
      <c r="AL1300" t="s">
        <v>372</v>
      </c>
      <c r="AM1300" t="s">
        <v>529</v>
      </c>
      <c r="AN1300" t="s">
        <v>25</v>
      </c>
      <c r="AO1300" t="s">
        <v>25</v>
      </c>
      <c r="AP1300">
        <v>12</v>
      </c>
      <c r="AQ1300">
        <v>66</v>
      </c>
      <c r="AR1300" t="s">
        <v>511</v>
      </c>
      <c r="AS1300" t="s">
        <v>24</v>
      </c>
      <c r="AT1300" t="s">
        <v>26</v>
      </c>
      <c r="AV1300" t="s">
        <v>519</v>
      </c>
      <c r="AW1300" t="s">
        <v>6189</v>
      </c>
      <c r="AZ1300"/>
      <c r="BB1300" s="4"/>
      <c r="BD1300" t="s">
        <v>29</v>
      </c>
      <c r="BE1300" t="s">
        <v>25</v>
      </c>
      <c r="BF1300" t="s">
        <v>513</v>
      </c>
      <c r="BI1300" s="3"/>
      <c r="BJ1300" t="s">
        <v>27</v>
      </c>
      <c r="BK1300" s="30" t="s">
        <v>115</v>
      </c>
      <c r="BL1300" s="3">
        <v>43965.40743097222</v>
      </c>
      <c r="BM1300" t="s">
        <v>31</v>
      </c>
      <c r="BN1300" t="s">
        <v>32</v>
      </c>
      <c r="BP1300" t="s">
        <v>3445</v>
      </c>
      <c r="BQ1300" t="s">
        <v>1025</v>
      </c>
      <c r="BR1300" t="s">
        <v>28</v>
      </c>
      <c r="BS1300" t="s">
        <v>28</v>
      </c>
      <c r="BT1300" t="s">
        <v>115</v>
      </c>
      <c r="BU1300" s="3">
        <v>43965.40743097222</v>
      </c>
      <c r="BV1300" t="s">
        <v>803</v>
      </c>
      <c r="BW1300" s="3">
        <v>43965.428816562497</v>
      </c>
      <c r="BX1300" t="s">
        <v>6190</v>
      </c>
      <c r="CG1300"/>
      <c r="CH1300"/>
      <c r="CI1300"/>
      <c r="CY1300"/>
      <c r="DA1300"/>
      <c r="DF1300"/>
    </row>
    <row r="1301" spans="1:110" x14ac:dyDescent="0.25">
      <c r="A1301" s="1">
        <f>IF(Veg_Table[[#This Row],[VP_STATUS]]="Hold",0,IF(OR(AND(Veg_Table[[#This Row],[PRESCRIP]]="NW_No Work",Veg_Table[[#This Row],[VP_STATUS]]&lt;&gt;"No Work Required Under EVM"),AND(Veg_Table[[#This Row],[VP_STATUS]]="No Work Required Under EVM",Veg_Table[[#This Row],[PRESCRIP]]&lt;&gt;"NW_No Work")),1,0))</f>
        <v>0</v>
      </c>
      <c r="B1301" s="1">
        <f>IF(Veg_Table[[#This Row],[SPECIES]]="",1,0)</f>
        <v>0</v>
      </c>
      <c r="C1301" s="1">
        <f>IF(Veg_Table[[#This Row],[DIAMETER]]="",1,0)</f>
        <v>0</v>
      </c>
      <c r="D1301" s="1">
        <f>IF(Veg_Table[[#This Row],[HEIGHT]]="",1,0)</f>
        <v>0</v>
      </c>
      <c r="E130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01" s="1">
        <f>IF(AND(Veg_Table[[#This Row],[TAT_RESULT]]="ABATE",Veg_Table[[#This Row],[PRESCRIP]]="NW_No Work"),1,0)</f>
        <v>0</v>
      </c>
      <c r="G1301" s="1">
        <f>IF(OR(Veg_Table[[#This Row],[Prescription R-Scale]]="NA",Veg_Table[[#This Row],[Diameter R-Scale]]="NA"),0,IF(Veg_Table[[#This Row],[Diameter R-Scale]]&lt;&gt;Veg_Table[[#This Row],[Prescription R-Scale]],1,0))</f>
        <v>0</v>
      </c>
      <c r="H1301" s="1">
        <f>IF(OR(AND(Veg_Table[[#This Row],[PRESCRIP]]="BC_Br Rmv", Veg_Table[[#This Row],[WOOD_MAN]]&lt;&gt;"Not Needed"),AND(Veg_Table[[#This Row],[PRESCRIP]]="BCS_Br Rmv+Trt", Veg_Table[[#This Row],[WOOD_MAN]]&lt;&gt;"Not Needed")),1,0)</f>
        <v>0</v>
      </c>
      <c r="I1301" s="1">
        <f ca="1">IF(AND(Veg_Table[[#This Row],[Prescription_Changed]]="Yes",Veg_Table[[#This Row],[TAT_RESULT]]=""),1,0)</f>
        <v>0</v>
      </c>
      <c r="J1301" s="1">
        <f ca="1">SUM(Veg_Table[[#This Row],[Prescription and Status do not match]:[Prescription_Edited_And_TAT_Is_Blank]])</f>
        <v>0</v>
      </c>
      <c r="K1301" s="1">
        <f ca="1">IF(Veg_Table[[#This Row],[Sum of Errors]]&gt;0,1,0)</f>
        <v>0</v>
      </c>
      <c r="L1301" s="1">
        <f>1</f>
        <v>1</v>
      </c>
      <c r="M130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301" s="1">
        <f>IF(OR(MID(Veg_Table[[#This Row],[PRESCRIP]],2,1)="1",MID(Veg_Table[[#This Row],[PRESCRIP]],2,1)="2",MID(Veg_Table[[#This Row],[PRESCRIP]],2,1)="3",MID(Veg_Table[[#This Row],[PRESCRIP]],2,1)="4"),_xlfn.NUMBERVALUE(MID(Veg_Table[[#This Row],[PRESCRIP]],2,1)),"NA")</f>
        <v>3</v>
      </c>
      <c r="O1301" s="1">
        <f>WEEKNUM(Veg_Table[[#This Row],[EVM_LAST_EDITED_Day]],2)</f>
        <v>20</v>
      </c>
      <c r="P1301" s="25">
        <f>IFERROR(DATE(YEAR(Veg_Table[[#This Row],[EVM_LAST_EDITED2]]),MONTH(Veg_Table[[#This Row],[EVM_LAST_EDITED2]]),DAY(Veg_Table[[#This Row],[EVM_LAST_EDITED2]])),DATE(2019,1,1))</f>
        <v>43965</v>
      </c>
      <c r="Q1301" s="3">
        <f>VALUE(SUBSTITUTE(Veg_Table[[#This Row],[EVM_LAST_EDITED]],",",""))</f>
        <v>43965.408799444398</v>
      </c>
      <c r="R1301" s="1" t="str">
        <f>_xlfn.IFNA(IF(Veg_Table[[#This Row],[EVM_LAST_EDITOR]]="","zBlank EVM Last Editor",VLOOKUP(Veg_Table[[#This Row],[EVM_LAST_EDITOR]],Roster_Table[#All],4,FALSE)),"zAWRR Not in Roster")</f>
        <v>zAWRR Not in Roster</v>
      </c>
      <c r="S1301" s="1" t="str">
        <f>_xlfn.IFNA(IF(Veg_Table[[#This Row],[EVM_LAST_EDITOR]]="","zBlank EVM Last Editor",VLOOKUP(Veg_Table[[#This Row],[EVM_LAST_EDITOR]],Roster_Table[#All],16,FALSE)),"zCompany_AWRR not in Roster")</f>
        <v>zCompany_AWRR not in Roster</v>
      </c>
      <c r="T1301" s="2">
        <f>IFERROR(DATE(YEAR(Veg_Table[[#This Row],[Created2]]),MONTH(Veg_Table[[#This Row],[Created2]]),DAY(Veg_Table[[#This Row],[Created2]])),DATE(2019,1,1))</f>
        <v>43909</v>
      </c>
      <c r="U1301" s="3">
        <f>VALUE(SUBSTITUTE(Veg_Table[[#This Row],[Created]],",",""))</f>
        <v>43909.393991493103</v>
      </c>
      <c r="V1301" s="3" t="str">
        <f ca="1">IFERROR(_xlfn.IFNA(CELL("contents",INDIRECT(_xlfn.CONCAT("Veg_Table_Production_Data!",ADDRESS(MATCH(_xlfn.MAXIFS(#REF!,#REF!,"="&amp;Veg_Table[[#This Row],[AUTO_ID]],#REF!,"&lt;"&amp;Veg_Table[[#This Row],[EVM_LAST_EDITED_Day]]),#REF!,0),COLUMN(#REF!),4,1,)))),""),"")</f>
        <v/>
      </c>
      <c r="W1301" s="3" t="str">
        <f ca="1">IF(Veg_Table[[#This Row],[Previous_Prescription]]="","No",IF(Veg_Table[[#This Row],[Previous_Prescription]]=Veg_Table[[#This Row],[PRESCRIP]],"No","Yes"))</f>
        <v>No</v>
      </c>
      <c r="X1301" s="3" t="str">
        <f>IF(Veg_Table[[#This Row],[EVM_LAST_EDITED_Day]]=Veg_Table[[#This Row],[Created_Day]],"New","Old")</f>
        <v>Old</v>
      </c>
      <c r="Y1301" s="1">
        <f>IFERROR(IF(FIND("delete",LOWER(Veg_Table[[#This Row],[PI_COMMENTS]]))&gt;=1,1,0),0)</f>
        <v>0</v>
      </c>
      <c r="Z1301" s="1" t="str">
        <f>_xlfn.IFNA(IF(Veg_Table[[#This Row],[EVM_LAST_EDITOR]]="","Yes",VLOOKUP(Veg_Table[[#This Row],[EVM_LAST_EDITOR]],Roster_Table[#All],15,FALSE)),"Yes")</f>
        <v>Yes</v>
      </c>
      <c r="AA130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01" s="1" t="str">
        <f>_xlfn.IFNA(VLOOKUP(Veg_Table[[#This Row],[EVM_LAST_EDITOR]],Roster_Table[#All],3,FALSE),"zAWRR Not in Roster")</f>
        <v>zAWRR Not in Roster</v>
      </c>
      <c r="AC1301" s="1" t="str">
        <f>_xlfn.IFNA(VLOOKUP(Veg_Table[[#This Row],[EVM_LAST_EDITOR]],Roster_Table[#All],2,FALSE),"zAWRR Not in Roster")</f>
        <v>zAWRR Not in Roster</v>
      </c>
      <c r="AD1301" s="1" t="str">
        <f>IF(_xlfn.CONCAT(Veg_Table[[#This Row],[First_Name]]," ",Veg_Table[[#This Row],[Last_Name]])="zAWRR Not in Roster zAWRR Not in Roster","zAWRR Not in Roster",_xlfn.CONCAT(Veg_Table[[#This Row],[First_Name]]," ",Veg_Table[[#This Row],[Last_Name]]))</f>
        <v>zAWRR Not in Roster</v>
      </c>
      <c r="AE1301">
        <v>2934940</v>
      </c>
      <c r="AF1301" t="s">
        <v>1077</v>
      </c>
      <c r="AG1301" t="s">
        <v>30</v>
      </c>
      <c r="AH1301" t="s">
        <v>1005</v>
      </c>
      <c r="AI1301" t="s">
        <v>1071</v>
      </c>
      <c r="AJ1301" t="s">
        <v>820</v>
      </c>
      <c r="AL1301" t="s">
        <v>371</v>
      </c>
      <c r="AM1301" t="s">
        <v>38</v>
      </c>
      <c r="AN1301" t="s">
        <v>25</v>
      </c>
      <c r="AO1301" t="s">
        <v>25</v>
      </c>
      <c r="AP1301">
        <v>34</v>
      </c>
      <c r="AQ1301">
        <v>105</v>
      </c>
      <c r="AR1301" t="s">
        <v>514</v>
      </c>
      <c r="AS1301" t="s">
        <v>51</v>
      </c>
      <c r="AT1301" t="s">
        <v>515</v>
      </c>
      <c r="AV1301" t="s">
        <v>519</v>
      </c>
      <c r="AW1301" t="s">
        <v>1078</v>
      </c>
      <c r="AX1301" t="s">
        <v>534</v>
      </c>
      <c r="AZ1301">
        <v>15</v>
      </c>
      <c r="BA1301" t="s">
        <v>51</v>
      </c>
      <c r="BB1301" s="4">
        <v>43938.619558287035</v>
      </c>
      <c r="BD1301" t="s">
        <v>29</v>
      </c>
      <c r="BE1301" t="s">
        <v>25</v>
      </c>
      <c r="BF1301" t="s">
        <v>513</v>
      </c>
      <c r="BG1301" t="s">
        <v>534</v>
      </c>
      <c r="BI1301" s="3">
        <v>43965.408185520835</v>
      </c>
      <c r="BJ1301" t="s">
        <v>6746</v>
      </c>
      <c r="BK1301" s="30" t="s">
        <v>1293</v>
      </c>
      <c r="BL1301" s="3">
        <v>43965.408799444442</v>
      </c>
      <c r="BM1301" t="s">
        <v>31</v>
      </c>
      <c r="BN1301" t="s">
        <v>32</v>
      </c>
      <c r="BP1301" t="s">
        <v>1006</v>
      </c>
      <c r="BQ1301" t="s">
        <v>826</v>
      </c>
      <c r="BR1301" t="s">
        <v>28</v>
      </c>
      <c r="BS1301" t="s">
        <v>28</v>
      </c>
      <c r="BT1301" t="s">
        <v>400</v>
      </c>
      <c r="BU1301" s="3">
        <v>43909.393991493052</v>
      </c>
      <c r="BV1301" t="s">
        <v>803</v>
      </c>
      <c r="BW1301" s="3">
        <v>43965.48095297454</v>
      </c>
      <c r="BX1301" t="s">
        <v>1079</v>
      </c>
      <c r="CG1301"/>
      <c r="CH1301"/>
      <c r="CI1301"/>
      <c r="CY1301"/>
      <c r="DA1301"/>
      <c r="DF1301"/>
    </row>
    <row r="1302" spans="1:110" x14ac:dyDescent="0.25">
      <c r="A1302" s="1">
        <f>IF(Veg_Table[[#This Row],[VP_STATUS]]="Hold",0,IF(OR(AND(Veg_Table[[#This Row],[PRESCRIP]]="NW_No Work",Veg_Table[[#This Row],[VP_STATUS]]&lt;&gt;"No Work Required Under EVM"),AND(Veg_Table[[#This Row],[VP_STATUS]]="No Work Required Under EVM",Veg_Table[[#This Row],[PRESCRIP]]&lt;&gt;"NW_No Work")),1,0))</f>
        <v>0</v>
      </c>
      <c r="B1302" s="1">
        <f>IF(Veg_Table[[#This Row],[SPECIES]]="",1,0)</f>
        <v>0</v>
      </c>
      <c r="C1302" s="1">
        <f>IF(Veg_Table[[#This Row],[DIAMETER]]="",1,0)</f>
        <v>0</v>
      </c>
      <c r="D1302" s="1">
        <f>IF(Veg_Table[[#This Row],[HEIGHT]]="",1,0)</f>
        <v>0</v>
      </c>
      <c r="E130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02" s="1">
        <f>IF(AND(Veg_Table[[#This Row],[TAT_RESULT]]="ABATE",Veg_Table[[#This Row],[PRESCRIP]]="NW_No Work"),1,0)</f>
        <v>0</v>
      </c>
      <c r="G1302" s="1">
        <f>IF(OR(Veg_Table[[#This Row],[Prescription R-Scale]]="NA",Veg_Table[[#This Row],[Diameter R-Scale]]="NA"),0,IF(Veg_Table[[#This Row],[Diameter R-Scale]]&lt;&gt;Veg_Table[[#This Row],[Prescription R-Scale]],1,0))</f>
        <v>0</v>
      </c>
      <c r="H1302" s="1">
        <f>IF(OR(AND(Veg_Table[[#This Row],[PRESCRIP]]="BC_Br Rmv", Veg_Table[[#This Row],[WOOD_MAN]]&lt;&gt;"Not Needed"),AND(Veg_Table[[#This Row],[PRESCRIP]]="BCS_Br Rmv+Trt", Veg_Table[[#This Row],[WOOD_MAN]]&lt;&gt;"Not Needed")),1,0)</f>
        <v>0</v>
      </c>
      <c r="I1302" s="1">
        <f ca="1">IF(AND(Veg_Table[[#This Row],[Prescription_Changed]]="Yes",Veg_Table[[#This Row],[TAT_RESULT]]=""),1,0)</f>
        <v>0</v>
      </c>
      <c r="J1302" s="1">
        <f ca="1">SUM(Veg_Table[[#This Row],[Prescription and Status do not match]:[Prescription_Edited_And_TAT_Is_Blank]])</f>
        <v>0</v>
      </c>
      <c r="K1302" s="1">
        <f ca="1">IF(Veg_Table[[#This Row],[Sum of Errors]]&gt;0,1,0)</f>
        <v>0</v>
      </c>
      <c r="L1302" s="1">
        <f>1</f>
        <v>1</v>
      </c>
      <c r="M1302"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302" s="1" t="str">
        <f>IF(OR(MID(Veg_Table[[#This Row],[PRESCRIP]],2,1)="1",MID(Veg_Table[[#This Row],[PRESCRIP]],2,1)="2",MID(Veg_Table[[#This Row],[PRESCRIP]],2,1)="3",MID(Veg_Table[[#This Row],[PRESCRIP]],2,1)="4"),_xlfn.NUMBERVALUE(MID(Veg_Table[[#This Row],[PRESCRIP]],2,1)),"NA")</f>
        <v>NA</v>
      </c>
      <c r="O1302" s="1">
        <f>WEEKNUM(Veg_Table[[#This Row],[EVM_LAST_EDITED_Day]],2)</f>
        <v>20</v>
      </c>
      <c r="P1302" s="25">
        <f>IFERROR(DATE(YEAR(Veg_Table[[#This Row],[EVM_LAST_EDITED2]]),MONTH(Veg_Table[[#This Row],[EVM_LAST_EDITED2]]),DAY(Veg_Table[[#This Row],[EVM_LAST_EDITED2]])),DATE(2019,1,1))</f>
        <v>43965</v>
      </c>
      <c r="Q1302" s="3">
        <f>VALUE(SUBSTITUTE(Veg_Table[[#This Row],[EVM_LAST_EDITED]],",",""))</f>
        <v>43965.409923275503</v>
      </c>
      <c r="R1302" s="1" t="str">
        <f>_xlfn.IFNA(IF(Veg_Table[[#This Row],[EVM_LAST_EDITOR]]="","zBlank EVM Last Editor",VLOOKUP(Veg_Table[[#This Row],[EVM_LAST_EDITOR]],Roster_Table[#All],4,FALSE)),"zAWRR Not in Roster")</f>
        <v>MBG</v>
      </c>
      <c r="S1302" s="1" t="str">
        <f>_xlfn.IFNA(IF(Veg_Table[[#This Row],[EVM_LAST_EDITOR]]="","zBlank EVM Last Editor",VLOOKUP(Veg_Table[[#This Row],[EVM_LAST_EDITOR]],Roster_Table[#All],16,FALSE)),"zCompany_AWRR not in Roster")</f>
        <v>MBG_Mason, Bruce &amp; Girard</v>
      </c>
      <c r="T1302" s="2">
        <f>IFERROR(DATE(YEAR(Veg_Table[[#This Row],[Created2]]),MONTH(Veg_Table[[#This Row],[Created2]]),DAY(Veg_Table[[#This Row],[Created2]])),DATE(2019,1,1))</f>
        <v>43965</v>
      </c>
      <c r="U1302" s="3">
        <f>VALUE(SUBSTITUTE(Veg_Table[[#This Row],[Created]],",",""))</f>
        <v>43965.409923275503</v>
      </c>
      <c r="V1302" s="3" t="str">
        <f ca="1">IFERROR(_xlfn.IFNA(CELL("contents",INDIRECT(_xlfn.CONCAT("Veg_Table_Production_Data!",ADDRESS(MATCH(_xlfn.MAXIFS(#REF!,#REF!,"="&amp;Veg_Table[[#This Row],[AUTO_ID]],#REF!,"&lt;"&amp;Veg_Table[[#This Row],[EVM_LAST_EDITED_Day]]),#REF!,0),COLUMN(#REF!),4,1,)))),""),"")</f>
        <v/>
      </c>
      <c r="W1302" s="3" t="str">
        <f ca="1">IF(Veg_Table[[#This Row],[Previous_Prescription]]="","No",IF(Veg_Table[[#This Row],[Previous_Prescription]]=Veg_Table[[#This Row],[PRESCRIP]],"No","Yes"))</f>
        <v>No</v>
      </c>
      <c r="X1302" s="3" t="str">
        <f>IF(Veg_Table[[#This Row],[EVM_LAST_EDITED_Day]]=Veg_Table[[#This Row],[Created_Day]],"New","Old")</f>
        <v>New</v>
      </c>
      <c r="Y1302" s="1">
        <f>IFERROR(IF(FIND("delete",LOWER(Veg_Table[[#This Row],[PI_COMMENTS]]))&gt;=1,1,0),0)</f>
        <v>0</v>
      </c>
      <c r="Z1302" s="1" t="str">
        <f>_xlfn.IFNA(IF(Veg_Table[[#This Row],[EVM_LAST_EDITOR]]="","Yes",VLOOKUP(Veg_Table[[#This Row],[EVM_LAST_EDITOR]],Roster_Table[#All],15,FALSE)),"Yes")</f>
        <v>Yes</v>
      </c>
      <c r="AA130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02" s="1" t="str">
        <f>_xlfn.IFNA(VLOOKUP(Veg_Table[[#This Row],[EVM_LAST_EDITOR]],Roster_Table[#All],3,FALSE),"zAWRR Not in Roster")</f>
        <v>Nathan</v>
      </c>
      <c r="AC1302" s="1" t="str">
        <f>_xlfn.IFNA(VLOOKUP(Veg_Table[[#This Row],[EVM_LAST_EDITOR]],Roster_Table[#All],2,FALSE),"zAWRR Not in Roster")</f>
        <v>Vik</v>
      </c>
      <c r="AD1302" s="1" t="str">
        <f>IF(_xlfn.CONCAT(Veg_Table[[#This Row],[First_Name]]," ",Veg_Table[[#This Row],[Last_Name]])="zAWRR Not in Roster zAWRR Not in Roster","zAWRR Not in Roster",_xlfn.CONCAT(Veg_Table[[#This Row],[First_Name]]," ",Veg_Table[[#This Row],[Last_Name]]))</f>
        <v>Nathan Vik</v>
      </c>
      <c r="AE1302">
        <v>3227561</v>
      </c>
      <c r="AF1302" t="s">
        <v>6191</v>
      </c>
      <c r="AG1302" t="s">
        <v>93</v>
      </c>
      <c r="AH1302" t="s">
        <v>3444</v>
      </c>
      <c r="AI1302" t="s">
        <v>5377</v>
      </c>
      <c r="AJ1302" t="s">
        <v>21</v>
      </c>
      <c r="AL1302" t="s">
        <v>372</v>
      </c>
      <c r="AM1302" t="s">
        <v>529</v>
      </c>
      <c r="AN1302" t="s">
        <v>25</v>
      </c>
      <c r="AO1302" t="s">
        <v>25</v>
      </c>
      <c r="AP1302">
        <v>17</v>
      </c>
      <c r="AQ1302">
        <v>75</v>
      </c>
      <c r="AR1302" t="s">
        <v>511</v>
      </c>
      <c r="AS1302" t="s">
        <v>24</v>
      </c>
      <c r="AT1302" t="s">
        <v>26</v>
      </c>
      <c r="AV1302" t="s">
        <v>519</v>
      </c>
      <c r="AW1302" t="s">
        <v>6192</v>
      </c>
      <c r="AZ1302"/>
      <c r="BB1302" s="4"/>
      <c r="BD1302" t="s">
        <v>29</v>
      </c>
      <c r="BE1302" t="s">
        <v>25</v>
      </c>
      <c r="BF1302" t="s">
        <v>513</v>
      </c>
      <c r="BI1302" s="3"/>
      <c r="BJ1302" t="s">
        <v>27</v>
      </c>
      <c r="BK1302" s="30" t="s">
        <v>115</v>
      </c>
      <c r="BL1302" s="3">
        <v>43965.40992327546</v>
      </c>
      <c r="BM1302" t="s">
        <v>31</v>
      </c>
      <c r="BN1302" t="s">
        <v>32</v>
      </c>
      <c r="BP1302" t="s">
        <v>3445</v>
      </c>
      <c r="BQ1302" t="s">
        <v>1025</v>
      </c>
      <c r="BR1302" t="s">
        <v>28</v>
      </c>
      <c r="BS1302" t="s">
        <v>28</v>
      </c>
      <c r="BT1302" t="s">
        <v>115</v>
      </c>
      <c r="BU1302" s="3">
        <v>43965.40992327546</v>
      </c>
      <c r="BV1302" t="s">
        <v>803</v>
      </c>
      <c r="BW1302" s="3">
        <v>43965.428859942127</v>
      </c>
      <c r="BX1302" t="s">
        <v>6193</v>
      </c>
      <c r="CG1302"/>
      <c r="CH1302"/>
      <c r="CI1302"/>
      <c r="CY1302"/>
      <c r="DA1302"/>
      <c r="DF1302"/>
    </row>
    <row r="1303" spans="1:110" x14ac:dyDescent="0.25">
      <c r="A1303" s="1">
        <f>IF(Veg_Table[[#This Row],[VP_STATUS]]="Hold",0,IF(OR(AND(Veg_Table[[#This Row],[PRESCRIP]]="NW_No Work",Veg_Table[[#This Row],[VP_STATUS]]&lt;&gt;"No Work Required Under EVM"),AND(Veg_Table[[#This Row],[VP_STATUS]]="No Work Required Under EVM",Veg_Table[[#This Row],[PRESCRIP]]&lt;&gt;"NW_No Work")),1,0))</f>
        <v>0</v>
      </c>
      <c r="B1303" s="1">
        <f>IF(Veg_Table[[#This Row],[SPECIES]]="",1,0)</f>
        <v>0</v>
      </c>
      <c r="C1303" s="1">
        <f>IF(Veg_Table[[#This Row],[DIAMETER]]="",1,0)</f>
        <v>0</v>
      </c>
      <c r="D1303" s="1">
        <f>IF(Veg_Table[[#This Row],[HEIGHT]]="",1,0)</f>
        <v>0</v>
      </c>
      <c r="E130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03" s="1">
        <f>IF(AND(Veg_Table[[#This Row],[TAT_RESULT]]="ABATE",Veg_Table[[#This Row],[PRESCRIP]]="NW_No Work"),1,0)</f>
        <v>0</v>
      </c>
      <c r="G1303" s="1">
        <f>IF(OR(Veg_Table[[#This Row],[Prescription R-Scale]]="NA",Veg_Table[[#This Row],[Diameter R-Scale]]="NA"),0,IF(Veg_Table[[#This Row],[Diameter R-Scale]]&lt;&gt;Veg_Table[[#This Row],[Prescription R-Scale]],1,0))</f>
        <v>0</v>
      </c>
      <c r="H1303" s="1">
        <f>IF(OR(AND(Veg_Table[[#This Row],[PRESCRIP]]="BC_Br Rmv", Veg_Table[[#This Row],[WOOD_MAN]]&lt;&gt;"Not Needed"),AND(Veg_Table[[#This Row],[PRESCRIP]]="BCS_Br Rmv+Trt", Veg_Table[[#This Row],[WOOD_MAN]]&lt;&gt;"Not Needed")),1,0)</f>
        <v>0</v>
      </c>
      <c r="I1303" s="1">
        <f ca="1">IF(AND(Veg_Table[[#This Row],[Prescription_Changed]]="Yes",Veg_Table[[#This Row],[TAT_RESULT]]=""),1,0)</f>
        <v>0</v>
      </c>
      <c r="J1303" s="1">
        <f ca="1">SUM(Veg_Table[[#This Row],[Prescription and Status do not match]:[Prescription_Edited_And_TAT_Is_Blank]])</f>
        <v>0</v>
      </c>
      <c r="K1303" s="1">
        <f ca="1">IF(Veg_Table[[#This Row],[Sum of Errors]]&gt;0,1,0)</f>
        <v>0</v>
      </c>
      <c r="L1303" s="1">
        <f>1</f>
        <v>1</v>
      </c>
      <c r="M130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303" s="1">
        <f>IF(OR(MID(Veg_Table[[#This Row],[PRESCRIP]],2,1)="1",MID(Veg_Table[[#This Row],[PRESCRIP]],2,1)="2",MID(Veg_Table[[#This Row],[PRESCRIP]],2,1)="3",MID(Veg_Table[[#This Row],[PRESCRIP]],2,1)="4"),_xlfn.NUMBERVALUE(MID(Veg_Table[[#This Row],[PRESCRIP]],2,1)),"NA")</f>
        <v>2</v>
      </c>
      <c r="O1303" s="1">
        <f>WEEKNUM(Veg_Table[[#This Row],[EVM_LAST_EDITED_Day]],2)</f>
        <v>20</v>
      </c>
      <c r="P1303" s="25">
        <f>IFERROR(DATE(YEAR(Veg_Table[[#This Row],[EVM_LAST_EDITED2]]),MONTH(Veg_Table[[#This Row],[EVM_LAST_EDITED2]]),DAY(Veg_Table[[#This Row],[EVM_LAST_EDITED2]])),DATE(2019,1,1))</f>
        <v>43965</v>
      </c>
      <c r="Q1303" s="3">
        <f>VALUE(SUBSTITUTE(Veg_Table[[#This Row],[EVM_LAST_EDITED]],",",""))</f>
        <v>43965.410034722197</v>
      </c>
      <c r="R1303" s="1" t="str">
        <f>_xlfn.IFNA(IF(Veg_Table[[#This Row],[EVM_LAST_EDITOR]]="","zBlank EVM Last Editor",VLOOKUP(Veg_Table[[#This Row],[EVM_LAST_EDITOR]],Roster_Table[#All],4,FALSE)),"zAWRR Not in Roster")</f>
        <v>JEF</v>
      </c>
      <c r="S1303" s="1" t="str">
        <f>_xlfn.IFNA(IF(Veg_Table[[#This Row],[EVM_LAST_EDITOR]]="","zBlank EVM Last Editor",VLOOKUP(Veg_Table[[#This Row],[EVM_LAST_EDITOR]],Roster_Table[#All],16,FALSE)),"zCompany_AWRR not in Roster")</f>
        <v>JEF_Jefferson Resources</v>
      </c>
      <c r="T1303" s="2">
        <f>IFERROR(DATE(YEAR(Veg_Table[[#This Row],[Created2]]),MONTH(Veg_Table[[#This Row],[Created2]]),DAY(Veg_Table[[#This Row],[Created2]])),DATE(2019,1,1))</f>
        <v>43965</v>
      </c>
      <c r="U1303" s="3">
        <f>VALUE(SUBSTITUTE(Veg_Table[[#This Row],[Created]],",",""))</f>
        <v>43965.410034722197</v>
      </c>
      <c r="V1303" s="3" t="str">
        <f ca="1">IFERROR(_xlfn.IFNA(CELL("contents",INDIRECT(_xlfn.CONCAT("Veg_Table_Production_Data!",ADDRESS(MATCH(_xlfn.MAXIFS(#REF!,#REF!,"="&amp;Veg_Table[[#This Row],[AUTO_ID]],#REF!,"&lt;"&amp;Veg_Table[[#This Row],[EVM_LAST_EDITED_Day]]),#REF!,0),COLUMN(#REF!),4,1,)))),""),"")</f>
        <v/>
      </c>
      <c r="W1303" s="3" t="str">
        <f ca="1">IF(Veg_Table[[#This Row],[Previous_Prescription]]="","No",IF(Veg_Table[[#This Row],[Previous_Prescription]]=Veg_Table[[#This Row],[PRESCRIP]],"No","Yes"))</f>
        <v>No</v>
      </c>
      <c r="X1303" s="3" t="str">
        <f>IF(Veg_Table[[#This Row],[EVM_LAST_EDITED_Day]]=Veg_Table[[#This Row],[Created_Day]],"New","Old")</f>
        <v>New</v>
      </c>
      <c r="Y1303" s="1">
        <f>IFERROR(IF(FIND("delete",LOWER(Veg_Table[[#This Row],[PI_COMMENTS]]))&gt;=1,1,0),0)</f>
        <v>0</v>
      </c>
      <c r="Z1303" s="1" t="str">
        <f>_xlfn.IFNA(IF(Veg_Table[[#This Row],[EVM_LAST_EDITOR]]="","Yes",VLOOKUP(Veg_Table[[#This Row],[EVM_LAST_EDITOR]],Roster_Table[#All],15,FALSE)),"Yes")</f>
        <v>Yes</v>
      </c>
      <c r="AA130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03" s="1" t="str">
        <f>_xlfn.IFNA(VLOOKUP(Veg_Table[[#This Row],[EVM_LAST_EDITOR]],Roster_Table[#All],3,FALSE),"zAWRR Not in Roster")</f>
        <v>Sterling</v>
      </c>
      <c r="AC1303" s="1" t="str">
        <f>_xlfn.IFNA(VLOOKUP(Veg_Table[[#This Row],[EVM_LAST_EDITOR]],Roster_Table[#All],2,FALSE),"zAWRR Not in Roster")</f>
        <v>Fulford</v>
      </c>
      <c r="AD1303" s="1" t="str">
        <f>IF(_xlfn.CONCAT(Veg_Table[[#This Row],[First_Name]]," ",Veg_Table[[#This Row],[Last_Name]])="zAWRR Not in Roster zAWRR Not in Roster","zAWRR Not in Roster",_xlfn.CONCAT(Veg_Table[[#This Row],[First_Name]]," ",Veg_Table[[#This Row],[Last_Name]]))</f>
        <v>Sterling Fulford</v>
      </c>
      <c r="AE1303">
        <v>3228369</v>
      </c>
      <c r="AF1303" t="s">
        <v>6820</v>
      </c>
      <c r="AG1303" t="s">
        <v>30</v>
      </c>
      <c r="AH1303" t="s">
        <v>3102</v>
      </c>
      <c r="AI1303" t="s">
        <v>3071</v>
      </c>
      <c r="AJ1303" t="s">
        <v>36</v>
      </c>
      <c r="AL1303" t="s">
        <v>37</v>
      </c>
      <c r="AM1303" t="s">
        <v>38</v>
      </c>
      <c r="AN1303" t="s">
        <v>25</v>
      </c>
      <c r="AO1303" t="s">
        <v>25</v>
      </c>
      <c r="AP1303">
        <v>13</v>
      </c>
      <c r="AQ1303">
        <v>60</v>
      </c>
      <c r="AR1303" t="s">
        <v>514</v>
      </c>
      <c r="AS1303" t="s">
        <v>42</v>
      </c>
      <c r="AT1303" t="s">
        <v>522</v>
      </c>
      <c r="AV1303" t="s">
        <v>512</v>
      </c>
      <c r="AW1303" t="s">
        <v>6821</v>
      </c>
      <c r="AZ1303"/>
      <c r="BB1303" s="4"/>
      <c r="BD1303" t="s">
        <v>29</v>
      </c>
      <c r="BE1303" t="s">
        <v>25</v>
      </c>
      <c r="BF1303" t="s">
        <v>513</v>
      </c>
      <c r="BI1303" s="3"/>
      <c r="BJ1303" t="s">
        <v>1543</v>
      </c>
      <c r="BK1303" s="30" t="s">
        <v>78</v>
      </c>
      <c r="BL1303" s="3">
        <v>43965.410034722219</v>
      </c>
      <c r="BM1303" t="s">
        <v>31</v>
      </c>
      <c r="BN1303" t="s">
        <v>32</v>
      </c>
      <c r="BP1303" t="s">
        <v>3105</v>
      </c>
      <c r="BQ1303" t="s">
        <v>826</v>
      </c>
      <c r="BR1303" t="s">
        <v>28</v>
      </c>
      <c r="BS1303" t="s">
        <v>28</v>
      </c>
      <c r="BT1303" t="s">
        <v>78</v>
      </c>
      <c r="BU1303" s="3">
        <v>43965.410034722219</v>
      </c>
      <c r="BV1303" t="s">
        <v>803</v>
      </c>
      <c r="BW1303" s="3">
        <v>43965.515727511571</v>
      </c>
      <c r="BX1303" t="s">
        <v>6822</v>
      </c>
      <c r="CG1303"/>
      <c r="CH1303"/>
      <c r="CI1303"/>
      <c r="CY1303"/>
      <c r="DA1303"/>
      <c r="DF1303"/>
    </row>
    <row r="1304" spans="1:110" x14ac:dyDescent="0.25">
      <c r="A1304" s="1">
        <f>IF(Veg_Table[[#This Row],[VP_STATUS]]="Hold",0,IF(OR(AND(Veg_Table[[#This Row],[PRESCRIP]]="NW_No Work",Veg_Table[[#This Row],[VP_STATUS]]&lt;&gt;"No Work Required Under EVM"),AND(Veg_Table[[#This Row],[VP_STATUS]]="No Work Required Under EVM",Veg_Table[[#This Row],[PRESCRIP]]&lt;&gt;"NW_No Work")),1,0))</f>
        <v>0</v>
      </c>
      <c r="B1304" s="1">
        <f>IF(Veg_Table[[#This Row],[SPECIES]]="",1,0)</f>
        <v>0</v>
      </c>
      <c r="C1304" s="1">
        <f>IF(Veg_Table[[#This Row],[DIAMETER]]="",1,0)</f>
        <v>0</v>
      </c>
      <c r="D1304" s="1">
        <f>IF(Veg_Table[[#This Row],[HEIGHT]]="",1,0)</f>
        <v>0</v>
      </c>
      <c r="E130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04" s="1">
        <f>IF(AND(Veg_Table[[#This Row],[TAT_RESULT]]="ABATE",Veg_Table[[#This Row],[PRESCRIP]]="NW_No Work"),1,0)</f>
        <v>0</v>
      </c>
      <c r="G1304" s="1">
        <f>IF(OR(Veg_Table[[#This Row],[Prescription R-Scale]]="NA",Veg_Table[[#This Row],[Diameter R-Scale]]="NA"),0,IF(Veg_Table[[#This Row],[Diameter R-Scale]]&lt;&gt;Veg_Table[[#This Row],[Prescription R-Scale]],1,0))</f>
        <v>0</v>
      </c>
      <c r="H1304" s="1">
        <f>IF(OR(AND(Veg_Table[[#This Row],[PRESCRIP]]="BC_Br Rmv", Veg_Table[[#This Row],[WOOD_MAN]]&lt;&gt;"Not Needed"),AND(Veg_Table[[#This Row],[PRESCRIP]]="BCS_Br Rmv+Trt", Veg_Table[[#This Row],[WOOD_MAN]]&lt;&gt;"Not Needed")),1,0)</f>
        <v>0</v>
      </c>
      <c r="I1304" s="1">
        <f ca="1">IF(AND(Veg_Table[[#This Row],[Prescription_Changed]]="Yes",Veg_Table[[#This Row],[TAT_RESULT]]=""),1,0)</f>
        <v>0</v>
      </c>
      <c r="J1304" s="1">
        <f ca="1">SUM(Veg_Table[[#This Row],[Prescription and Status do not match]:[Prescription_Edited_And_TAT_Is_Blank]])</f>
        <v>0</v>
      </c>
      <c r="K1304" s="1">
        <f ca="1">IF(Veg_Table[[#This Row],[Sum of Errors]]&gt;0,1,0)</f>
        <v>0</v>
      </c>
      <c r="L1304" s="1">
        <f>1</f>
        <v>1</v>
      </c>
      <c r="M130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304" s="1">
        <f>IF(OR(MID(Veg_Table[[#This Row],[PRESCRIP]],2,1)="1",MID(Veg_Table[[#This Row],[PRESCRIP]],2,1)="2",MID(Veg_Table[[#This Row],[PRESCRIP]],2,1)="3",MID(Veg_Table[[#This Row],[PRESCRIP]],2,1)="4"),_xlfn.NUMBERVALUE(MID(Veg_Table[[#This Row],[PRESCRIP]],2,1)),"NA")</f>
        <v>1</v>
      </c>
      <c r="O1304" s="1">
        <f>WEEKNUM(Veg_Table[[#This Row],[EVM_LAST_EDITED_Day]],2)</f>
        <v>20</v>
      </c>
      <c r="P1304" s="25">
        <f>IFERROR(DATE(YEAR(Veg_Table[[#This Row],[EVM_LAST_EDITED2]]),MONTH(Veg_Table[[#This Row],[EVM_LAST_EDITED2]]),DAY(Veg_Table[[#This Row],[EVM_LAST_EDITED2]])),DATE(2019,1,1))</f>
        <v>43965</v>
      </c>
      <c r="Q1304" s="3">
        <f>VALUE(SUBSTITUTE(Veg_Table[[#This Row],[EVM_LAST_EDITED]],",",""))</f>
        <v>43965.411417962998</v>
      </c>
      <c r="R1304" s="1" t="str">
        <f>_xlfn.IFNA(IF(Veg_Table[[#This Row],[EVM_LAST_EDITOR]]="","zBlank EVM Last Editor",VLOOKUP(Veg_Table[[#This Row],[EVM_LAST_EDITOR]],Roster_Table[#All],4,FALSE)),"zAWRR Not in Roster")</f>
        <v>MGE</v>
      </c>
      <c r="S1304" s="1" t="str">
        <f>_xlfn.IFNA(IF(Veg_Table[[#This Row],[EVM_LAST_EDITOR]]="","zBlank EVM Last Editor",VLOOKUP(Veg_Table[[#This Row],[EVM_LAST_EDITOR]],Roster_Table[#All],16,FALSE)),"zCompany_AWRR not in Roster")</f>
        <v>MGE_Mountain G Enterprises</v>
      </c>
      <c r="T1304" s="2">
        <f>IFERROR(DATE(YEAR(Veg_Table[[#This Row],[Created2]]),MONTH(Veg_Table[[#This Row],[Created2]]),DAY(Veg_Table[[#This Row],[Created2]])),DATE(2019,1,1))</f>
        <v>43962</v>
      </c>
      <c r="U1304" s="3">
        <f>VALUE(SUBSTITUTE(Veg_Table[[#This Row],[Created]],",",""))</f>
        <v>43962.630427719901</v>
      </c>
      <c r="V1304" s="3" t="str">
        <f ca="1">IFERROR(_xlfn.IFNA(CELL("contents",INDIRECT(_xlfn.CONCAT("Veg_Table_Production_Data!",ADDRESS(MATCH(_xlfn.MAXIFS(#REF!,#REF!,"="&amp;Veg_Table[[#This Row],[AUTO_ID]],#REF!,"&lt;"&amp;Veg_Table[[#This Row],[EVM_LAST_EDITED_Day]]),#REF!,0),COLUMN(#REF!),4,1,)))),""),"")</f>
        <v/>
      </c>
      <c r="W1304" s="3" t="str">
        <f ca="1">IF(Veg_Table[[#This Row],[Previous_Prescription]]="","No",IF(Veg_Table[[#This Row],[Previous_Prescription]]=Veg_Table[[#This Row],[PRESCRIP]],"No","Yes"))</f>
        <v>No</v>
      </c>
      <c r="X1304" s="3" t="str">
        <f>IF(Veg_Table[[#This Row],[EVM_LAST_EDITED_Day]]=Veg_Table[[#This Row],[Created_Day]],"New","Old")</f>
        <v>Old</v>
      </c>
      <c r="Y1304" s="1">
        <f>IFERROR(IF(FIND("delete",LOWER(Veg_Table[[#This Row],[PI_COMMENTS]]))&gt;=1,1,0),0)</f>
        <v>0</v>
      </c>
      <c r="Z1304" s="1" t="str">
        <f>_xlfn.IFNA(IF(Veg_Table[[#This Row],[EVM_LAST_EDITOR]]="","Yes",VLOOKUP(Veg_Table[[#This Row],[EVM_LAST_EDITOR]],Roster_Table[#All],15,FALSE)),"Yes")</f>
        <v>Yes</v>
      </c>
      <c r="AA130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04" s="1" t="str">
        <f>_xlfn.IFNA(VLOOKUP(Veg_Table[[#This Row],[EVM_LAST_EDITOR]],Roster_Table[#All],3,FALSE),"zAWRR Not in Roster")</f>
        <v>Amanda</v>
      </c>
      <c r="AC1304" s="1" t="str">
        <f>_xlfn.IFNA(VLOOKUP(Veg_Table[[#This Row],[EVM_LAST_EDITOR]],Roster_Table[#All],2,FALSE),"zAWRR Not in Roster")</f>
        <v>Winne</v>
      </c>
      <c r="AD1304" s="1" t="str">
        <f>IF(_xlfn.CONCAT(Veg_Table[[#This Row],[First_Name]]," ",Veg_Table[[#This Row],[Last_Name]])="zAWRR Not in Roster zAWRR Not in Roster","zAWRR Not in Roster",_xlfn.CONCAT(Veg_Table[[#This Row],[First_Name]]," ",Veg_Table[[#This Row],[Last_Name]]))</f>
        <v>Amanda Winne</v>
      </c>
      <c r="AE1304">
        <v>3217332</v>
      </c>
      <c r="AF1304" t="s">
        <v>4416</v>
      </c>
      <c r="AG1304" t="s">
        <v>93</v>
      </c>
      <c r="AH1304" t="s">
        <v>4287</v>
      </c>
      <c r="AI1304" t="s">
        <v>4398</v>
      </c>
      <c r="AJ1304" t="s">
        <v>36</v>
      </c>
      <c r="AL1304" t="s">
        <v>22</v>
      </c>
      <c r="AM1304" t="s">
        <v>1967</v>
      </c>
      <c r="AN1304" t="s">
        <v>25</v>
      </c>
      <c r="AO1304" t="s">
        <v>25</v>
      </c>
      <c r="AP1304">
        <v>10</v>
      </c>
      <c r="AQ1304">
        <v>25</v>
      </c>
      <c r="AR1304" t="s">
        <v>511</v>
      </c>
      <c r="AS1304" t="s">
        <v>45</v>
      </c>
      <c r="AT1304" t="s">
        <v>26</v>
      </c>
      <c r="AV1304" t="s">
        <v>512</v>
      </c>
      <c r="AW1304" t="s">
        <v>4288</v>
      </c>
      <c r="AZ1304"/>
      <c r="BB1304" s="4"/>
      <c r="BD1304" t="s">
        <v>29</v>
      </c>
      <c r="BE1304" t="s">
        <v>25</v>
      </c>
      <c r="BF1304" t="s">
        <v>513</v>
      </c>
      <c r="BI1304" s="3"/>
      <c r="BJ1304" t="s">
        <v>27</v>
      </c>
      <c r="BK1304" s="30" t="s">
        <v>520</v>
      </c>
      <c r="BL1304" s="3">
        <v>43965.411417962961</v>
      </c>
      <c r="BM1304" t="s">
        <v>31</v>
      </c>
      <c r="BN1304" t="s">
        <v>32</v>
      </c>
      <c r="BP1304" t="s">
        <v>4406</v>
      </c>
      <c r="BQ1304" t="s">
        <v>1025</v>
      </c>
      <c r="BR1304" t="s">
        <v>28</v>
      </c>
      <c r="BS1304" t="s">
        <v>28</v>
      </c>
      <c r="BT1304" t="s">
        <v>520</v>
      </c>
      <c r="BU1304" s="3">
        <v>43962.630427719909</v>
      </c>
      <c r="BV1304" t="s">
        <v>803</v>
      </c>
      <c r="BW1304" s="3">
        <v>43965.480982476853</v>
      </c>
      <c r="BX1304" t="s">
        <v>4289</v>
      </c>
      <c r="CG1304"/>
      <c r="CH1304"/>
      <c r="CI1304"/>
      <c r="CY1304"/>
      <c r="DA1304"/>
      <c r="DF1304"/>
    </row>
    <row r="1305" spans="1:110" x14ac:dyDescent="0.25">
      <c r="A1305" s="1">
        <f>IF(Veg_Table[[#This Row],[VP_STATUS]]="Hold",0,IF(OR(AND(Veg_Table[[#This Row],[PRESCRIP]]="NW_No Work",Veg_Table[[#This Row],[VP_STATUS]]&lt;&gt;"No Work Required Under EVM"),AND(Veg_Table[[#This Row],[VP_STATUS]]="No Work Required Under EVM",Veg_Table[[#This Row],[PRESCRIP]]&lt;&gt;"NW_No Work")),1,0))</f>
        <v>0</v>
      </c>
      <c r="B1305" s="1">
        <f>IF(Veg_Table[[#This Row],[SPECIES]]="",1,0)</f>
        <v>0</v>
      </c>
      <c r="C1305" s="1">
        <f>IF(Veg_Table[[#This Row],[DIAMETER]]="",1,0)</f>
        <v>0</v>
      </c>
      <c r="D1305" s="1">
        <f>IF(Veg_Table[[#This Row],[HEIGHT]]="",1,0)</f>
        <v>0</v>
      </c>
      <c r="E130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05" s="1">
        <f>IF(AND(Veg_Table[[#This Row],[TAT_RESULT]]="ABATE",Veg_Table[[#This Row],[PRESCRIP]]="NW_No Work"),1,0)</f>
        <v>0</v>
      </c>
      <c r="G1305" s="1">
        <f>IF(OR(Veg_Table[[#This Row],[Prescription R-Scale]]="NA",Veg_Table[[#This Row],[Diameter R-Scale]]="NA"),0,IF(Veg_Table[[#This Row],[Diameter R-Scale]]&lt;&gt;Veg_Table[[#This Row],[Prescription R-Scale]],1,0))</f>
        <v>0</v>
      </c>
      <c r="H1305" s="1">
        <f>IF(OR(AND(Veg_Table[[#This Row],[PRESCRIP]]="BC_Br Rmv", Veg_Table[[#This Row],[WOOD_MAN]]&lt;&gt;"Not Needed"),AND(Veg_Table[[#This Row],[PRESCRIP]]="BCS_Br Rmv+Trt", Veg_Table[[#This Row],[WOOD_MAN]]&lt;&gt;"Not Needed")),1,0)</f>
        <v>0</v>
      </c>
      <c r="I1305" s="1">
        <f ca="1">IF(AND(Veg_Table[[#This Row],[Prescription_Changed]]="Yes",Veg_Table[[#This Row],[TAT_RESULT]]=""),1,0)</f>
        <v>0</v>
      </c>
      <c r="J1305" s="1">
        <f ca="1">SUM(Veg_Table[[#This Row],[Prescription and Status do not match]:[Prescription_Edited_And_TAT_Is_Blank]])</f>
        <v>0</v>
      </c>
      <c r="K1305" s="1">
        <f ca="1">IF(Veg_Table[[#This Row],[Sum of Errors]]&gt;0,1,0)</f>
        <v>0</v>
      </c>
      <c r="L1305" s="1">
        <f>1</f>
        <v>1</v>
      </c>
      <c r="M1305"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305" s="1" t="str">
        <f>IF(OR(MID(Veg_Table[[#This Row],[PRESCRIP]],2,1)="1",MID(Veg_Table[[#This Row],[PRESCRIP]],2,1)="2",MID(Veg_Table[[#This Row],[PRESCRIP]],2,1)="3",MID(Veg_Table[[#This Row],[PRESCRIP]],2,1)="4"),_xlfn.NUMBERVALUE(MID(Veg_Table[[#This Row],[PRESCRIP]],2,1)),"NA")</f>
        <v>NA</v>
      </c>
      <c r="O1305" s="1">
        <f>WEEKNUM(Veg_Table[[#This Row],[EVM_LAST_EDITED_Day]],2)</f>
        <v>20</v>
      </c>
      <c r="P1305" s="25">
        <f>IFERROR(DATE(YEAR(Veg_Table[[#This Row],[EVM_LAST_EDITED2]]),MONTH(Veg_Table[[#This Row],[EVM_LAST_EDITED2]]),DAY(Veg_Table[[#This Row],[EVM_LAST_EDITED2]])),DATE(2019,1,1))</f>
        <v>43965</v>
      </c>
      <c r="Q1305" s="3">
        <f>VALUE(SUBSTITUTE(Veg_Table[[#This Row],[EVM_LAST_EDITED]],",",""))</f>
        <v>43965.411712963003</v>
      </c>
      <c r="R1305" s="1" t="str">
        <f>_xlfn.IFNA(IF(Veg_Table[[#This Row],[EVM_LAST_EDITOR]]="","zBlank EVM Last Editor",VLOOKUP(Veg_Table[[#This Row],[EVM_LAST_EDITOR]],Roster_Table[#All],4,FALSE)),"zAWRR Not in Roster")</f>
        <v>JEF</v>
      </c>
      <c r="S1305" s="1" t="str">
        <f>_xlfn.IFNA(IF(Veg_Table[[#This Row],[EVM_LAST_EDITOR]]="","zBlank EVM Last Editor",VLOOKUP(Veg_Table[[#This Row],[EVM_LAST_EDITOR]],Roster_Table[#All],16,FALSE)),"zCompany_AWRR not in Roster")</f>
        <v>JEF_Jefferson Resources</v>
      </c>
      <c r="T1305" s="2">
        <f>IFERROR(DATE(YEAR(Veg_Table[[#This Row],[Created2]]),MONTH(Veg_Table[[#This Row],[Created2]]),DAY(Veg_Table[[#This Row],[Created2]])),DATE(2019,1,1))</f>
        <v>43965</v>
      </c>
      <c r="U1305" s="3">
        <f>VALUE(SUBSTITUTE(Veg_Table[[#This Row],[Created]],",",""))</f>
        <v>43965.4077314815</v>
      </c>
      <c r="V1305" s="3" t="str">
        <f ca="1">IFERROR(_xlfn.IFNA(CELL("contents",INDIRECT(_xlfn.CONCAT("Veg_Table_Production_Data!",ADDRESS(MATCH(_xlfn.MAXIFS(#REF!,#REF!,"="&amp;Veg_Table[[#This Row],[AUTO_ID]],#REF!,"&lt;"&amp;Veg_Table[[#This Row],[EVM_LAST_EDITED_Day]]),#REF!,0),COLUMN(#REF!),4,1,)))),""),"")</f>
        <v/>
      </c>
      <c r="W1305" s="3" t="str">
        <f ca="1">IF(Veg_Table[[#This Row],[Previous_Prescription]]="","No",IF(Veg_Table[[#This Row],[Previous_Prescription]]=Veg_Table[[#This Row],[PRESCRIP]],"No","Yes"))</f>
        <v>No</v>
      </c>
      <c r="X1305" s="3" t="str">
        <f>IF(Veg_Table[[#This Row],[EVM_LAST_EDITED_Day]]=Veg_Table[[#This Row],[Created_Day]],"New","Old")</f>
        <v>New</v>
      </c>
      <c r="Y1305" s="1">
        <f>IFERROR(IF(FIND("delete",LOWER(Veg_Table[[#This Row],[PI_COMMENTS]]))&gt;=1,1,0),0)</f>
        <v>0</v>
      </c>
      <c r="Z1305" s="1" t="str">
        <f>_xlfn.IFNA(IF(Veg_Table[[#This Row],[EVM_LAST_EDITOR]]="","Yes",VLOOKUP(Veg_Table[[#This Row],[EVM_LAST_EDITOR]],Roster_Table[#All],15,FALSE)),"Yes")</f>
        <v>Yes</v>
      </c>
      <c r="AA130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05" s="1" t="str">
        <f>_xlfn.IFNA(VLOOKUP(Veg_Table[[#This Row],[EVM_LAST_EDITOR]],Roster_Table[#All],3,FALSE),"zAWRR Not in Roster")</f>
        <v>Sterling</v>
      </c>
      <c r="AC1305" s="1" t="str">
        <f>_xlfn.IFNA(VLOOKUP(Veg_Table[[#This Row],[EVM_LAST_EDITOR]],Roster_Table[#All],2,FALSE),"zAWRR Not in Roster")</f>
        <v>Fulford</v>
      </c>
      <c r="AD1305" s="1" t="str">
        <f>IF(_xlfn.CONCAT(Veg_Table[[#This Row],[First_Name]]," ",Veg_Table[[#This Row],[Last_Name]])="zAWRR Not in Roster zAWRR Not in Roster","zAWRR Not in Roster",_xlfn.CONCAT(Veg_Table[[#This Row],[First_Name]]," ",Veg_Table[[#This Row],[Last_Name]]))</f>
        <v>Sterling Fulford</v>
      </c>
      <c r="AE1305">
        <v>3228368</v>
      </c>
      <c r="AF1305" t="s">
        <v>6817</v>
      </c>
      <c r="AG1305" t="s">
        <v>30</v>
      </c>
      <c r="AH1305" t="s">
        <v>3102</v>
      </c>
      <c r="AI1305" t="s">
        <v>3071</v>
      </c>
      <c r="AJ1305" t="s">
        <v>21</v>
      </c>
      <c r="AL1305" t="s">
        <v>37</v>
      </c>
      <c r="AM1305" t="s">
        <v>38</v>
      </c>
      <c r="AN1305" t="s">
        <v>25</v>
      </c>
      <c r="AO1305" t="s">
        <v>25</v>
      </c>
      <c r="AP1305">
        <v>19</v>
      </c>
      <c r="AQ1305">
        <v>100</v>
      </c>
      <c r="AR1305" t="s">
        <v>511</v>
      </c>
      <c r="AS1305" t="s">
        <v>24</v>
      </c>
      <c r="AT1305" t="s">
        <v>26</v>
      </c>
      <c r="AV1305" t="s">
        <v>512</v>
      </c>
      <c r="AW1305" t="s">
        <v>6818</v>
      </c>
      <c r="AZ1305"/>
      <c r="BB1305" s="4"/>
      <c r="BD1305" t="s">
        <v>29</v>
      </c>
      <c r="BE1305" t="s">
        <v>25</v>
      </c>
      <c r="BF1305" t="s">
        <v>513</v>
      </c>
      <c r="BI1305" s="3"/>
      <c r="BJ1305" t="s">
        <v>52</v>
      </c>
      <c r="BK1305" s="30" t="s">
        <v>78</v>
      </c>
      <c r="BL1305" s="3">
        <v>43965.411712962959</v>
      </c>
      <c r="BM1305" t="s">
        <v>31</v>
      </c>
      <c r="BN1305" t="s">
        <v>32</v>
      </c>
      <c r="BP1305" t="s">
        <v>3105</v>
      </c>
      <c r="BQ1305" t="s">
        <v>826</v>
      </c>
      <c r="BR1305" t="s">
        <v>28</v>
      </c>
      <c r="BS1305" t="s">
        <v>28</v>
      </c>
      <c r="BT1305" t="s">
        <v>78</v>
      </c>
      <c r="BU1305" s="3">
        <v>43965.407731481479</v>
      </c>
      <c r="BV1305" t="s">
        <v>803</v>
      </c>
      <c r="BW1305" s="3">
        <v>43965.515727511571</v>
      </c>
      <c r="BX1305" t="s">
        <v>6819</v>
      </c>
      <c r="CG1305"/>
      <c r="CH1305"/>
      <c r="CI1305"/>
      <c r="CY1305"/>
      <c r="DA1305"/>
      <c r="DF1305"/>
    </row>
    <row r="1306" spans="1:110" x14ac:dyDescent="0.25">
      <c r="A1306" s="1">
        <f>IF(Veg_Table[[#This Row],[VP_STATUS]]="Hold",0,IF(OR(AND(Veg_Table[[#This Row],[PRESCRIP]]="NW_No Work",Veg_Table[[#This Row],[VP_STATUS]]&lt;&gt;"No Work Required Under EVM"),AND(Veg_Table[[#This Row],[VP_STATUS]]="No Work Required Under EVM",Veg_Table[[#This Row],[PRESCRIP]]&lt;&gt;"NW_No Work")),1,0))</f>
        <v>0</v>
      </c>
      <c r="B1306" s="1">
        <f>IF(Veg_Table[[#This Row],[SPECIES]]="",1,0)</f>
        <v>0</v>
      </c>
      <c r="C1306" s="1">
        <f>IF(Veg_Table[[#This Row],[DIAMETER]]="",1,0)</f>
        <v>0</v>
      </c>
      <c r="D1306" s="1">
        <f>IF(Veg_Table[[#This Row],[HEIGHT]]="",1,0)</f>
        <v>0</v>
      </c>
      <c r="E130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06" s="1">
        <f>IF(AND(Veg_Table[[#This Row],[TAT_RESULT]]="ABATE",Veg_Table[[#This Row],[PRESCRIP]]="NW_No Work"),1,0)</f>
        <v>0</v>
      </c>
      <c r="G1306" s="1">
        <f>IF(OR(Veg_Table[[#This Row],[Prescription R-Scale]]="NA",Veg_Table[[#This Row],[Diameter R-Scale]]="NA"),0,IF(Veg_Table[[#This Row],[Diameter R-Scale]]&lt;&gt;Veg_Table[[#This Row],[Prescription R-Scale]],1,0))</f>
        <v>0</v>
      </c>
      <c r="H1306" s="1">
        <f>IF(OR(AND(Veg_Table[[#This Row],[PRESCRIP]]="BC_Br Rmv", Veg_Table[[#This Row],[WOOD_MAN]]&lt;&gt;"Not Needed"),AND(Veg_Table[[#This Row],[PRESCRIP]]="BCS_Br Rmv+Trt", Veg_Table[[#This Row],[WOOD_MAN]]&lt;&gt;"Not Needed")),1,0)</f>
        <v>0</v>
      </c>
      <c r="I1306" s="1">
        <f ca="1">IF(AND(Veg_Table[[#This Row],[Prescription_Changed]]="Yes",Veg_Table[[#This Row],[TAT_RESULT]]=""),1,0)</f>
        <v>0</v>
      </c>
      <c r="J1306" s="1">
        <f ca="1">SUM(Veg_Table[[#This Row],[Prescription and Status do not match]:[Prescription_Edited_And_TAT_Is_Blank]])</f>
        <v>0</v>
      </c>
      <c r="K1306" s="1">
        <f ca="1">IF(Veg_Table[[#This Row],[Sum of Errors]]&gt;0,1,0)</f>
        <v>0</v>
      </c>
      <c r="L1306" s="1">
        <f>1</f>
        <v>1</v>
      </c>
      <c r="M130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1306" s="1" t="str">
        <f>IF(OR(MID(Veg_Table[[#This Row],[PRESCRIP]],2,1)="1",MID(Veg_Table[[#This Row],[PRESCRIP]],2,1)="2",MID(Veg_Table[[#This Row],[PRESCRIP]],2,1)="3",MID(Veg_Table[[#This Row],[PRESCRIP]],2,1)="4"),_xlfn.NUMBERVALUE(MID(Veg_Table[[#This Row],[PRESCRIP]],2,1)),"NA")</f>
        <v>NA</v>
      </c>
      <c r="O1306" s="1">
        <f>WEEKNUM(Veg_Table[[#This Row],[EVM_LAST_EDITED_Day]],2)</f>
        <v>20</v>
      </c>
      <c r="P1306" s="25">
        <f>IFERROR(DATE(YEAR(Veg_Table[[#This Row],[EVM_LAST_EDITED2]]),MONTH(Veg_Table[[#This Row],[EVM_LAST_EDITED2]]),DAY(Veg_Table[[#This Row],[EVM_LAST_EDITED2]])),DATE(2019,1,1))</f>
        <v>43965</v>
      </c>
      <c r="Q1306" s="3">
        <f>VALUE(SUBSTITUTE(Veg_Table[[#This Row],[EVM_LAST_EDITED]],",",""))</f>
        <v>43965.412712048601</v>
      </c>
      <c r="R1306" s="1" t="str">
        <f>_xlfn.IFNA(IF(Veg_Table[[#This Row],[EVM_LAST_EDITOR]]="","zBlank EVM Last Editor",VLOOKUP(Veg_Table[[#This Row],[EVM_LAST_EDITOR]],Roster_Table[#All],4,FALSE)),"zAWRR Not in Roster")</f>
        <v>MBG</v>
      </c>
      <c r="S1306" s="1" t="str">
        <f>_xlfn.IFNA(IF(Veg_Table[[#This Row],[EVM_LAST_EDITOR]]="","zBlank EVM Last Editor",VLOOKUP(Veg_Table[[#This Row],[EVM_LAST_EDITOR]],Roster_Table[#All],16,FALSE)),"zCompany_AWRR not in Roster")</f>
        <v>MBG_Mason, Bruce &amp; Girard</v>
      </c>
      <c r="T1306" s="2">
        <f>IFERROR(DATE(YEAR(Veg_Table[[#This Row],[Created2]]),MONTH(Veg_Table[[#This Row],[Created2]]),DAY(Veg_Table[[#This Row],[Created2]])),DATE(2019,1,1))</f>
        <v>43965</v>
      </c>
      <c r="U1306" s="3">
        <f>VALUE(SUBSTITUTE(Veg_Table[[#This Row],[Created]],",",""))</f>
        <v>43965.412712048601</v>
      </c>
      <c r="V1306" s="3" t="str">
        <f ca="1">IFERROR(_xlfn.IFNA(CELL("contents",INDIRECT(_xlfn.CONCAT("Veg_Table_Production_Data!",ADDRESS(MATCH(_xlfn.MAXIFS(#REF!,#REF!,"="&amp;Veg_Table[[#This Row],[AUTO_ID]],#REF!,"&lt;"&amp;Veg_Table[[#This Row],[EVM_LAST_EDITED_Day]]),#REF!,0),COLUMN(#REF!),4,1,)))),""),"")</f>
        <v/>
      </c>
      <c r="W1306" s="3" t="str">
        <f ca="1">IF(Veg_Table[[#This Row],[Previous_Prescription]]="","No",IF(Veg_Table[[#This Row],[Previous_Prescription]]=Veg_Table[[#This Row],[PRESCRIP]],"No","Yes"))</f>
        <v>No</v>
      </c>
      <c r="X1306" s="3" t="str">
        <f>IF(Veg_Table[[#This Row],[EVM_LAST_EDITED_Day]]=Veg_Table[[#This Row],[Created_Day]],"New","Old")</f>
        <v>New</v>
      </c>
      <c r="Y1306" s="1">
        <f>IFERROR(IF(FIND("delete",LOWER(Veg_Table[[#This Row],[PI_COMMENTS]]))&gt;=1,1,0),0)</f>
        <v>0</v>
      </c>
      <c r="Z1306" s="1" t="str">
        <f>_xlfn.IFNA(IF(Veg_Table[[#This Row],[EVM_LAST_EDITOR]]="","Yes",VLOOKUP(Veg_Table[[#This Row],[EVM_LAST_EDITOR]],Roster_Table[#All],15,FALSE)),"Yes")</f>
        <v>Yes</v>
      </c>
      <c r="AA130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06" s="1" t="str">
        <f>_xlfn.IFNA(VLOOKUP(Veg_Table[[#This Row],[EVM_LAST_EDITOR]],Roster_Table[#All],3,FALSE),"zAWRR Not in Roster")</f>
        <v>Benjamin</v>
      </c>
      <c r="AC1306" s="1" t="str">
        <f>_xlfn.IFNA(VLOOKUP(Veg_Table[[#This Row],[EVM_LAST_EDITOR]],Roster_Table[#All],2,FALSE),"zAWRR Not in Roster")</f>
        <v>Post</v>
      </c>
      <c r="AD1306" s="1" t="str">
        <f>IF(_xlfn.CONCAT(Veg_Table[[#This Row],[First_Name]]," ",Veg_Table[[#This Row],[Last_Name]])="zAWRR Not in Roster zAWRR Not in Roster","zAWRR Not in Roster",_xlfn.CONCAT(Veg_Table[[#This Row],[First_Name]]," ",Veg_Table[[#This Row],[Last_Name]]))</f>
        <v>Benjamin Post</v>
      </c>
      <c r="AE1306">
        <v>3227584</v>
      </c>
      <c r="AF1306" t="s">
        <v>6194</v>
      </c>
      <c r="AG1306" t="s">
        <v>93</v>
      </c>
      <c r="AH1306" t="s">
        <v>3444</v>
      </c>
      <c r="AI1306" t="s">
        <v>5377</v>
      </c>
      <c r="AJ1306" t="s">
        <v>36</v>
      </c>
      <c r="AL1306" t="s">
        <v>372</v>
      </c>
      <c r="AM1306" t="s">
        <v>38</v>
      </c>
      <c r="AN1306" t="s">
        <v>25</v>
      </c>
      <c r="AO1306" t="s">
        <v>25</v>
      </c>
      <c r="AP1306">
        <v>43</v>
      </c>
      <c r="AQ1306">
        <v>130</v>
      </c>
      <c r="AR1306" t="s">
        <v>511</v>
      </c>
      <c r="AS1306" t="s">
        <v>901</v>
      </c>
      <c r="AT1306" t="s">
        <v>26</v>
      </c>
      <c r="AV1306" t="s">
        <v>512</v>
      </c>
      <c r="AW1306" t="s">
        <v>6195</v>
      </c>
      <c r="AZ1306"/>
      <c r="BB1306" s="4"/>
      <c r="BD1306" t="s">
        <v>29</v>
      </c>
      <c r="BE1306" t="s">
        <v>25</v>
      </c>
      <c r="BF1306" t="s">
        <v>513</v>
      </c>
      <c r="BI1306" s="3"/>
      <c r="BJ1306" t="s">
        <v>52</v>
      </c>
      <c r="BK1306" s="30" t="s">
        <v>120</v>
      </c>
      <c r="BL1306" s="3">
        <v>43965.412712048608</v>
      </c>
      <c r="BM1306" t="s">
        <v>31</v>
      </c>
      <c r="BN1306" t="s">
        <v>32</v>
      </c>
      <c r="BP1306" t="s">
        <v>3445</v>
      </c>
      <c r="BQ1306" t="s">
        <v>1025</v>
      </c>
      <c r="BR1306" t="s">
        <v>28</v>
      </c>
      <c r="BS1306" t="s">
        <v>28</v>
      </c>
      <c r="BT1306" t="s">
        <v>120</v>
      </c>
      <c r="BU1306" s="3">
        <v>43965.412712048608</v>
      </c>
      <c r="BV1306" t="s">
        <v>803</v>
      </c>
      <c r="BW1306" s="3">
        <v>43965.428859942127</v>
      </c>
      <c r="BX1306" t="s">
        <v>6196</v>
      </c>
      <c r="CG1306"/>
      <c r="CH1306"/>
      <c r="CI1306"/>
      <c r="CY1306"/>
      <c r="DA1306"/>
      <c r="DF1306"/>
    </row>
    <row r="1307" spans="1:110" x14ac:dyDescent="0.25">
      <c r="A1307" s="1">
        <f>IF(Veg_Table[[#This Row],[VP_STATUS]]="Hold",0,IF(OR(AND(Veg_Table[[#This Row],[PRESCRIP]]="NW_No Work",Veg_Table[[#This Row],[VP_STATUS]]&lt;&gt;"No Work Required Under EVM"),AND(Veg_Table[[#This Row],[VP_STATUS]]="No Work Required Under EVM",Veg_Table[[#This Row],[PRESCRIP]]&lt;&gt;"NW_No Work")),1,0))</f>
        <v>0</v>
      </c>
      <c r="B1307" s="1">
        <f>IF(Veg_Table[[#This Row],[SPECIES]]="",1,0)</f>
        <v>0</v>
      </c>
      <c r="C1307" s="1">
        <f>IF(Veg_Table[[#This Row],[DIAMETER]]="",1,0)</f>
        <v>0</v>
      </c>
      <c r="D1307" s="1">
        <f>IF(Veg_Table[[#This Row],[HEIGHT]]="",1,0)</f>
        <v>0</v>
      </c>
      <c r="E130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07" s="1">
        <f>IF(AND(Veg_Table[[#This Row],[TAT_RESULT]]="ABATE",Veg_Table[[#This Row],[PRESCRIP]]="NW_No Work"),1,0)</f>
        <v>0</v>
      </c>
      <c r="G1307" s="1">
        <f>IF(OR(Veg_Table[[#This Row],[Prescription R-Scale]]="NA",Veg_Table[[#This Row],[Diameter R-Scale]]="NA"),0,IF(Veg_Table[[#This Row],[Diameter R-Scale]]&lt;&gt;Veg_Table[[#This Row],[Prescription R-Scale]],1,0))</f>
        <v>0</v>
      </c>
      <c r="H1307" s="1">
        <f>IF(OR(AND(Veg_Table[[#This Row],[PRESCRIP]]="BC_Br Rmv", Veg_Table[[#This Row],[WOOD_MAN]]&lt;&gt;"Not Needed"),AND(Veg_Table[[#This Row],[PRESCRIP]]="BCS_Br Rmv+Trt", Veg_Table[[#This Row],[WOOD_MAN]]&lt;&gt;"Not Needed")),1,0)</f>
        <v>0</v>
      </c>
      <c r="I1307" s="1">
        <f ca="1">IF(AND(Veg_Table[[#This Row],[Prescription_Changed]]="Yes",Veg_Table[[#This Row],[TAT_RESULT]]=""),1,0)</f>
        <v>0</v>
      </c>
      <c r="J1307" s="1">
        <f ca="1">SUM(Veg_Table[[#This Row],[Prescription and Status do not match]:[Prescription_Edited_And_TAT_Is_Blank]])</f>
        <v>0</v>
      </c>
      <c r="K1307" s="1">
        <f ca="1">IF(Veg_Table[[#This Row],[Sum of Errors]]&gt;0,1,0)</f>
        <v>0</v>
      </c>
      <c r="L1307" s="1">
        <f>1</f>
        <v>1</v>
      </c>
      <c r="M1307"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307" s="1" t="str">
        <f>IF(OR(MID(Veg_Table[[#This Row],[PRESCRIP]],2,1)="1",MID(Veg_Table[[#This Row],[PRESCRIP]],2,1)="2",MID(Veg_Table[[#This Row],[PRESCRIP]],2,1)="3",MID(Veg_Table[[#This Row],[PRESCRIP]],2,1)="4"),_xlfn.NUMBERVALUE(MID(Veg_Table[[#This Row],[PRESCRIP]],2,1)),"NA")</f>
        <v>NA</v>
      </c>
      <c r="O1307" s="1">
        <f>WEEKNUM(Veg_Table[[#This Row],[EVM_LAST_EDITED_Day]],2)</f>
        <v>20</v>
      </c>
      <c r="P1307" s="25">
        <f>IFERROR(DATE(YEAR(Veg_Table[[#This Row],[EVM_LAST_EDITED2]]),MONTH(Veg_Table[[#This Row],[EVM_LAST_EDITED2]]),DAY(Veg_Table[[#This Row],[EVM_LAST_EDITED2]])),DATE(2019,1,1))</f>
        <v>43965</v>
      </c>
      <c r="Q1307" s="3">
        <f>VALUE(SUBSTITUTE(Veg_Table[[#This Row],[EVM_LAST_EDITED]],",",""))</f>
        <v>43965.414745370399</v>
      </c>
      <c r="R1307" s="1" t="str">
        <f>_xlfn.IFNA(IF(Veg_Table[[#This Row],[EVM_LAST_EDITOR]]="","zBlank EVM Last Editor",VLOOKUP(Veg_Table[[#This Row],[EVM_LAST_EDITOR]],Roster_Table[#All],4,FALSE)),"zAWRR Not in Roster")</f>
        <v>JEF</v>
      </c>
      <c r="S1307" s="1" t="str">
        <f>_xlfn.IFNA(IF(Veg_Table[[#This Row],[EVM_LAST_EDITOR]]="","zBlank EVM Last Editor",VLOOKUP(Veg_Table[[#This Row],[EVM_LAST_EDITOR]],Roster_Table[#All],16,FALSE)),"zCompany_AWRR not in Roster")</f>
        <v>JEF_Jefferson Resources</v>
      </c>
      <c r="T1307" s="2">
        <f>IFERROR(DATE(YEAR(Veg_Table[[#This Row],[Created2]]),MONTH(Veg_Table[[#This Row],[Created2]]),DAY(Veg_Table[[#This Row],[Created2]])),DATE(2019,1,1))</f>
        <v>43965</v>
      </c>
      <c r="U1307" s="3">
        <f>VALUE(SUBSTITUTE(Veg_Table[[#This Row],[Created]],",",""))</f>
        <v>43965.414745370399</v>
      </c>
      <c r="V1307" s="3" t="str">
        <f ca="1">IFERROR(_xlfn.IFNA(CELL("contents",INDIRECT(_xlfn.CONCAT("Veg_Table_Production_Data!",ADDRESS(MATCH(_xlfn.MAXIFS(#REF!,#REF!,"="&amp;Veg_Table[[#This Row],[AUTO_ID]],#REF!,"&lt;"&amp;Veg_Table[[#This Row],[EVM_LAST_EDITED_Day]]),#REF!,0),COLUMN(#REF!),4,1,)))),""),"")</f>
        <v/>
      </c>
      <c r="W1307" s="3" t="str">
        <f ca="1">IF(Veg_Table[[#This Row],[Previous_Prescription]]="","No",IF(Veg_Table[[#This Row],[Previous_Prescription]]=Veg_Table[[#This Row],[PRESCRIP]],"No","Yes"))</f>
        <v>No</v>
      </c>
      <c r="X1307" s="3" t="str">
        <f>IF(Veg_Table[[#This Row],[EVM_LAST_EDITED_Day]]=Veg_Table[[#This Row],[Created_Day]],"New","Old")</f>
        <v>New</v>
      </c>
      <c r="Y1307" s="1">
        <f>IFERROR(IF(FIND("delete",LOWER(Veg_Table[[#This Row],[PI_COMMENTS]]))&gt;=1,1,0),0)</f>
        <v>0</v>
      </c>
      <c r="Z1307" s="1" t="str">
        <f>_xlfn.IFNA(IF(Veg_Table[[#This Row],[EVM_LAST_EDITOR]]="","Yes",VLOOKUP(Veg_Table[[#This Row],[EVM_LAST_EDITOR]],Roster_Table[#All],15,FALSE)),"Yes")</f>
        <v>Yes</v>
      </c>
      <c r="AA130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07" s="1" t="str">
        <f>_xlfn.IFNA(VLOOKUP(Veg_Table[[#This Row],[EVM_LAST_EDITOR]],Roster_Table[#All],3,FALSE),"zAWRR Not in Roster")</f>
        <v>Sterling</v>
      </c>
      <c r="AC1307" s="1" t="str">
        <f>_xlfn.IFNA(VLOOKUP(Veg_Table[[#This Row],[EVM_LAST_EDITOR]],Roster_Table[#All],2,FALSE),"zAWRR Not in Roster")</f>
        <v>Fulford</v>
      </c>
      <c r="AD1307" s="1" t="str">
        <f>IF(_xlfn.CONCAT(Veg_Table[[#This Row],[First_Name]]," ",Veg_Table[[#This Row],[Last_Name]])="zAWRR Not in Roster zAWRR Not in Roster","zAWRR Not in Roster",_xlfn.CONCAT(Veg_Table[[#This Row],[First_Name]]," ",Veg_Table[[#This Row],[Last_Name]]))</f>
        <v>Sterling Fulford</v>
      </c>
      <c r="AE1307">
        <v>3228370</v>
      </c>
      <c r="AF1307" t="s">
        <v>6823</v>
      </c>
      <c r="AG1307" t="s">
        <v>30</v>
      </c>
      <c r="AH1307" t="s">
        <v>3102</v>
      </c>
      <c r="AI1307" t="s">
        <v>3071</v>
      </c>
      <c r="AJ1307" t="s">
        <v>21</v>
      </c>
      <c r="AL1307" t="s">
        <v>37</v>
      </c>
      <c r="AM1307" t="s">
        <v>38</v>
      </c>
      <c r="AN1307" t="s">
        <v>25</v>
      </c>
      <c r="AO1307" t="s">
        <v>25</v>
      </c>
      <c r="AP1307">
        <v>19</v>
      </c>
      <c r="AQ1307">
        <v>100</v>
      </c>
      <c r="AR1307" t="s">
        <v>511</v>
      </c>
      <c r="AS1307" t="s">
        <v>24</v>
      </c>
      <c r="AT1307" t="s">
        <v>26</v>
      </c>
      <c r="AV1307" t="s">
        <v>512</v>
      </c>
      <c r="AW1307" t="s">
        <v>6824</v>
      </c>
      <c r="AZ1307"/>
      <c r="BB1307" s="4"/>
      <c r="BD1307" t="s">
        <v>29</v>
      </c>
      <c r="BE1307" t="s">
        <v>25</v>
      </c>
      <c r="BF1307" t="s">
        <v>513</v>
      </c>
      <c r="BI1307" s="3"/>
      <c r="BJ1307" t="s">
        <v>52</v>
      </c>
      <c r="BK1307" s="30" t="s">
        <v>78</v>
      </c>
      <c r="BL1307" s="3">
        <v>43965.41474537037</v>
      </c>
      <c r="BM1307" t="s">
        <v>31</v>
      </c>
      <c r="BN1307" t="s">
        <v>32</v>
      </c>
      <c r="BP1307" t="s">
        <v>3105</v>
      </c>
      <c r="BQ1307" t="s">
        <v>826</v>
      </c>
      <c r="BR1307" t="s">
        <v>28</v>
      </c>
      <c r="BS1307" t="s">
        <v>28</v>
      </c>
      <c r="BT1307" t="s">
        <v>78</v>
      </c>
      <c r="BU1307" s="3">
        <v>43965.41474537037</v>
      </c>
      <c r="BV1307" t="s">
        <v>803</v>
      </c>
      <c r="BW1307" s="3">
        <v>43965.515727511571</v>
      </c>
      <c r="BX1307" t="s">
        <v>6825</v>
      </c>
      <c r="CG1307"/>
      <c r="CH1307"/>
      <c r="CI1307"/>
      <c r="CY1307"/>
      <c r="DA1307"/>
      <c r="DF1307"/>
    </row>
    <row r="1308" spans="1:110" x14ac:dyDescent="0.25">
      <c r="A1308" s="1">
        <f>IF(Veg_Table[[#This Row],[VP_STATUS]]="Hold",0,IF(OR(AND(Veg_Table[[#This Row],[PRESCRIP]]="NW_No Work",Veg_Table[[#This Row],[VP_STATUS]]&lt;&gt;"No Work Required Under EVM"),AND(Veg_Table[[#This Row],[VP_STATUS]]="No Work Required Under EVM",Veg_Table[[#This Row],[PRESCRIP]]&lt;&gt;"NW_No Work")),1,0))</f>
        <v>0</v>
      </c>
      <c r="B1308" s="1">
        <f>IF(Veg_Table[[#This Row],[SPECIES]]="",1,0)</f>
        <v>0</v>
      </c>
      <c r="C1308" s="1">
        <f>IF(Veg_Table[[#This Row],[DIAMETER]]="",1,0)</f>
        <v>0</v>
      </c>
      <c r="D1308" s="1">
        <f>IF(Veg_Table[[#This Row],[HEIGHT]]="",1,0)</f>
        <v>0</v>
      </c>
      <c r="E130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08" s="1">
        <f>IF(AND(Veg_Table[[#This Row],[TAT_RESULT]]="ABATE",Veg_Table[[#This Row],[PRESCRIP]]="NW_No Work"),1,0)</f>
        <v>0</v>
      </c>
      <c r="G1308" s="1">
        <f>IF(OR(Veg_Table[[#This Row],[Prescription R-Scale]]="NA",Veg_Table[[#This Row],[Diameter R-Scale]]="NA"),0,IF(Veg_Table[[#This Row],[Diameter R-Scale]]&lt;&gt;Veg_Table[[#This Row],[Prescription R-Scale]],1,0))</f>
        <v>0</v>
      </c>
      <c r="H1308" s="1">
        <f>IF(OR(AND(Veg_Table[[#This Row],[PRESCRIP]]="BC_Br Rmv", Veg_Table[[#This Row],[WOOD_MAN]]&lt;&gt;"Not Needed"),AND(Veg_Table[[#This Row],[PRESCRIP]]="BCS_Br Rmv+Trt", Veg_Table[[#This Row],[WOOD_MAN]]&lt;&gt;"Not Needed")),1,0)</f>
        <v>0</v>
      </c>
      <c r="I1308" s="1">
        <f ca="1">IF(AND(Veg_Table[[#This Row],[Prescription_Changed]]="Yes",Veg_Table[[#This Row],[TAT_RESULT]]=""),1,0)</f>
        <v>0</v>
      </c>
      <c r="J1308" s="1">
        <f ca="1">SUM(Veg_Table[[#This Row],[Prescription and Status do not match]:[Prescription_Edited_And_TAT_Is_Blank]])</f>
        <v>0</v>
      </c>
      <c r="K1308" s="1">
        <f ca="1">IF(Veg_Table[[#This Row],[Sum of Errors]]&gt;0,1,0)</f>
        <v>0</v>
      </c>
      <c r="L1308" s="1">
        <f>1</f>
        <v>1</v>
      </c>
      <c r="M130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308" s="1">
        <f>IF(OR(MID(Veg_Table[[#This Row],[PRESCRIP]],2,1)="1",MID(Veg_Table[[#This Row],[PRESCRIP]],2,1)="2",MID(Veg_Table[[#This Row],[PRESCRIP]],2,1)="3",MID(Veg_Table[[#This Row],[PRESCRIP]],2,1)="4"),_xlfn.NUMBERVALUE(MID(Veg_Table[[#This Row],[PRESCRIP]],2,1)),"NA")</f>
        <v>2</v>
      </c>
      <c r="O1308" s="1">
        <f>WEEKNUM(Veg_Table[[#This Row],[EVM_LAST_EDITED_Day]],2)</f>
        <v>20</v>
      </c>
      <c r="P1308" s="25">
        <f>IFERROR(DATE(YEAR(Veg_Table[[#This Row],[EVM_LAST_EDITED2]]),MONTH(Veg_Table[[#This Row],[EVM_LAST_EDITED2]]),DAY(Veg_Table[[#This Row],[EVM_LAST_EDITED2]])),DATE(2019,1,1))</f>
        <v>43965</v>
      </c>
      <c r="Q1308" s="3">
        <f>VALUE(SUBSTITUTE(Veg_Table[[#This Row],[EVM_LAST_EDITED]],",",""))</f>
        <v>43965.417033159698</v>
      </c>
      <c r="R1308" s="1" t="str">
        <f>_xlfn.IFNA(IF(Veg_Table[[#This Row],[EVM_LAST_EDITOR]]="","zBlank EVM Last Editor",VLOOKUP(Veg_Table[[#This Row],[EVM_LAST_EDITOR]],Roster_Table[#All],4,FALSE)),"zAWRR Not in Roster")</f>
        <v>MBG</v>
      </c>
      <c r="S1308" s="1" t="str">
        <f>_xlfn.IFNA(IF(Veg_Table[[#This Row],[EVM_LAST_EDITOR]]="","zBlank EVM Last Editor",VLOOKUP(Veg_Table[[#This Row],[EVM_LAST_EDITOR]],Roster_Table[#All],16,FALSE)),"zCompany_AWRR not in Roster")</f>
        <v>MBG_Mason, Bruce &amp; Girard</v>
      </c>
      <c r="T1308" s="2">
        <f>IFERROR(DATE(YEAR(Veg_Table[[#This Row],[Created2]]),MONTH(Veg_Table[[#This Row],[Created2]]),DAY(Veg_Table[[#This Row],[Created2]])),DATE(2019,1,1))</f>
        <v>43965</v>
      </c>
      <c r="U1308" s="3">
        <f>VALUE(SUBSTITUTE(Veg_Table[[#This Row],[Created]],",",""))</f>
        <v>43965.417033159698</v>
      </c>
      <c r="V1308" s="3" t="str">
        <f ca="1">IFERROR(_xlfn.IFNA(CELL("contents",INDIRECT(_xlfn.CONCAT("Veg_Table_Production_Data!",ADDRESS(MATCH(_xlfn.MAXIFS(#REF!,#REF!,"="&amp;Veg_Table[[#This Row],[AUTO_ID]],#REF!,"&lt;"&amp;Veg_Table[[#This Row],[EVM_LAST_EDITED_Day]]),#REF!,0),COLUMN(#REF!),4,1,)))),""),"")</f>
        <v/>
      </c>
      <c r="W1308" s="3" t="str">
        <f ca="1">IF(Veg_Table[[#This Row],[Previous_Prescription]]="","No",IF(Veg_Table[[#This Row],[Previous_Prescription]]=Veg_Table[[#This Row],[PRESCRIP]],"No","Yes"))</f>
        <v>No</v>
      </c>
      <c r="X1308" s="3" t="str">
        <f>IF(Veg_Table[[#This Row],[EVM_LAST_EDITED_Day]]=Veg_Table[[#This Row],[Created_Day]],"New","Old")</f>
        <v>New</v>
      </c>
      <c r="Y1308" s="1">
        <f>IFERROR(IF(FIND("delete",LOWER(Veg_Table[[#This Row],[PI_COMMENTS]]))&gt;=1,1,0),0)</f>
        <v>0</v>
      </c>
      <c r="Z1308" s="1" t="str">
        <f>_xlfn.IFNA(IF(Veg_Table[[#This Row],[EVM_LAST_EDITOR]]="","Yes",VLOOKUP(Veg_Table[[#This Row],[EVM_LAST_EDITOR]],Roster_Table[#All],15,FALSE)),"Yes")</f>
        <v>Yes</v>
      </c>
      <c r="AA130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08" s="1" t="str">
        <f>_xlfn.IFNA(VLOOKUP(Veg_Table[[#This Row],[EVM_LAST_EDITOR]],Roster_Table[#All],3,FALSE),"zAWRR Not in Roster")</f>
        <v>Nathan</v>
      </c>
      <c r="AC1308" s="1" t="str">
        <f>_xlfn.IFNA(VLOOKUP(Veg_Table[[#This Row],[EVM_LAST_EDITOR]],Roster_Table[#All],2,FALSE),"zAWRR Not in Roster")</f>
        <v>Vik</v>
      </c>
      <c r="AD1308" s="1" t="str">
        <f>IF(_xlfn.CONCAT(Veg_Table[[#This Row],[First_Name]]," ",Veg_Table[[#This Row],[Last_Name]])="zAWRR Not in Roster zAWRR Not in Roster","zAWRR Not in Roster",_xlfn.CONCAT(Veg_Table[[#This Row],[First_Name]]," ",Veg_Table[[#This Row],[Last_Name]]))</f>
        <v>Nathan Vik</v>
      </c>
      <c r="AE1308">
        <v>3227619</v>
      </c>
      <c r="AF1308" t="s">
        <v>6200</v>
      </c>
      <c r="AG1308" t="s">
        <v>93</v>
      </c>
      <c r="AH1308" t="s">
        <v>3444</v>
      </c>
      <c r="AI1308" t="s">
        <v>5377</v>
      </c>
      <c r="AJ1308" t="s">
        <v>36</v>
      </c>
      <c r="AL1308" t="s">
        <v>372</v>
      </c>
      <c r="AM1308" t="s">
        <v>40</v>
      </c>
      <c r="AN1308" t="s">
        <v>25</v>
      </c>
      <c r="AO1308" t="s">
        <v>25</v>
      </c>
      <c r="AP1308">
        <v>18</v>
      </c>
      <c r="AQ1308">
        <v>65</v>
      </c>
      <c r="AR1308" t="s">
        <v>514</v>
      </c>
      <c r="AS1308" t="s">
        <v>42</v>
      </c>
      <c r="AT1308" t="s">
        <v>522</v>
      </c>
      <c r="AV1308" t="s">
        <v>519</v>
      </c>
      <c r="AW1308" t="s">
        <v>6201</v>
      </c>
      <c r="AZ1308"/>
      <c r="BB1308" s="4"/>
      <c r="BD1308" t="s">
        <v>29</v>
      </c>
      <c r="BE1308" t="s">
        <v>25</v>
      </c>
      <c r="BF1308" t="s">
        <v>513</v>
      </c>
      <c r="BI1308" s="3"/>
      <c r="BJ1308" t="s">
        <v>2080</v>
      </c>
      <c r="BK1308" s="30" t="s">
        <v>115</v>
      </c>
      <c r="BL1308" s="3">
        <v>43965.41703315972</v>
      </c>
      <c r="BM1308" t="s">
        <v>31</v>
      </c>
      <c r="BN1308" t="s">
        <v>32</v>
      </c>
      <c r="BP1308" t="s">
        <v>3445</v>
      </c>
      <c r="BQ1308" t="s">
        <v>1025</v>
      </c>
      <c r="BR1308" t="s">
        <v>28</v>
      </c>
      <c r="BS1308" t="s">
        <v>28</v>
      </c>
      <c r="BT1308" t="s">
        <v>115</v>
      </c>
      <c r="BU1308" s="3">
        <v>43965.41703315972</v>
      </c>
      <c r="BV1308" t="s">
        <v>803</v>
      </c>
      <c r="BW1308" s="3">
        <v>43965.513516689818</v>
      </c>
      <c r="BX1308" t="s">
        <v>6202</v>
      </c>
      <c r="CG1308"/>
      <c r="CH1308"/>
      <c r="CI1308"/>
      <c r="CY1308"/>
      <c r="DA1308"/>
      <c r="DF1308"/>
    </row>
    <row r="1309" spans="1:110" x14ac:dyDescent="0.25">
      <c r="A1309" s="1">
        <f>IF(Veg_Table[[#This Row],[VP_STATUS]]="Hold",0,IF(OR(AND(Veg_Table[[#This Row],[PRESCRIP]]="NW_No Work",Veg_Table[[#This Row],[VP_STATUS]]&lt;&gt;"No Work Required Under EVM"),AND(Veg_Table[[#This Row],[VP_STATUS]]="No Work Required Under EVM",Veg_Table[[#This Row],[PRESCRIP]]&lt;&gt;"NW_No Work")),1,0))</f>
        <v>0</v>
      </c>
      <c r="B1309" s="1">
        <f>IF(Veg_Table[[#This Row],[SPECIES]]="",1,0)</f>
        <v>0</v>
      </c>
      <c r="C1309" s="1">
        <f>IF(Veg_Table[[#This Row],[DIAMETER]]="",1,0)</f>
        <v>0</v>
      </c>
      <c r="D1309" s="1">
        <f>IF(Veg_Table[[#This Row],[HEIGHT]]="",1,0)</f>
        <v>0</v>
      </c>
      <c r="E130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09" s="1">
        <f>IF(AND(Veg_Table[[#This Row],[TAT_RESULT]]="ABATE",Veg_Table[[#This Row],[PRESCRIP]]="NW_No Work"),1,0)</f>
        <v>0</v>
      </c>
      <c r="G1309" s="1">
        <f>IF(OR(Veg_Table[[#This Row],[Prescription R-Scale]]="NA",Veg_Table[[#This Row],[Diameter R-Scale]]="NA"),0,IF(Veg_Table[[#This Row],[Diameter R-Scale]]&lt;&gt;Veg_Table[[#This Row],[Prescription R-Scale]],1,0))</f>
        <v>0</v>
      </c>
      <c r="H1309" s="1">
        <f>IF(OR(AND(Veg_Table[[#This Row],[PRESCRIP]]="BC_Br Rmv", Veg_Table[[#This Row],[WOOD_MAN]]&lt;&gt;"Not Needed"),AND(Veg_Table[[#This Row],[PRESCRIP]]="BCS_Br Rmv+Trt", Veg_Table[[#This Row],[WOOD_MAN]]&lt;&gt;"Not Needed")),1,0)</f>
        <v>0</v>
      </c>
      <c r="I1309" s="1">
        <f ca="1">IF(AND(Veg_Table[[#This Row],[Prescription_Changed]]="Yes",Veg_Table[[#This Row],[TAT_RESULT]]=""),1,0)</f>
        <v>0</v>
      </c>
      <c r="J1309" s="1">
        <f ca="1">SUM(Veg_Table[[#This Row],[Prescription and Status do not match]:[Prescription_Edited_And_TAT_Is_Blank]])</f>
        <v>0</v>
      </c>
      <c r="K1309" s="1">
        <f ca="1">IF(Veg_Table[[#This Row],[Sum of Errors]]&gt;0,1,0)</f>
        <v>0</v>
      </c>
      <c r="L1309" s="1">
        <f>1</f>
        <v>1</v>
      </c>
      <c r="M130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309" s="1">
        <f>IF(OR(MID(Veg_Table[[#This Row],[PRESCRIP]],2,1)="1",MID(Veg_Table[[#This Row],[PRESCRIP]],2,1)="2",MID(Veg_Table[[#This Row],[PRESCRIP]],2,1)="3",MID(Veg_Table[[#This Row],[PRESCRIP]],2,1)="4"),_xlfn.NUMBERVALUE(MID(Veg_Table[[#This Row],[PRESCRIP]],2,1)),"NA")</f>
        <v>1</v>
      </c>
      <c r="O1309" s="1">
        <f>WEEKNUM(Veg_Table[[#This Row],[EVM_LAST_EDITED_Day]],2)</f>
        <v>20</v>
      </c>
      <c r="P1309" s="25">
        <f>IFERROR(DATE(YEAR(Veg_Table[[#This Row],[EVM_LAST_EDITED2]]),MONTH(Veg_Table[[#This Row],[EVM_LAST_EDITED2]]),DAY(Veg_Table[[#This Row],[EVM_LAST_EDITED2]])),DATE(2019,1,1))</f>
        <v>43965</v>
      </c>
      <c r="Q1309" s="3">
        <f>VALUE(SUBSTITUTE(Veg_Table[[#This Row],[EVM_LAST_EDITED]],",",""))</f>
        <v>43965.418361701399</v>
      </c>
      <c r="R1309" s="1" t="str">
        <f>_xlfn.IFNA(IF(Veg_Table[[#This Row],[EVM_LAST_EDITOR]]="","zBlank EVM Last Editor",VLOOKUP(Veg_Table[[#This Row],[EVM_LAST_EDITOR]],Roster_Table[#All],4,FALSE)),"zAWRR Not in Roster")</f>
        <v>zAWRR Not in Roster</v>
      </c>
      <c r="S1309" s="1" t="str">
        <f>_xlfn.IFNA(IF(Veg_Table[[#This Row],[EVM_LAST_EDITOR]]="","zBlank EVM Last Editor",VLOOKUP(Veg_Table[[#This Row],[EVM_LAST_EDITOR]],Roster_Table[#All],16,FALSE)),"zCompany_AWRR not in Roster")</f>
        <v>zCompany_AWRR not in Roster</v>
      </c>
      <c r="T1309" s="2">
        <f>IFERROR(DATE(YEAR(Veg_Table[[#This Row],[Created2]]),MONTH(Veg_Table[[#This Row],[Created2]]),DAY(Veg_Table[[#This Row],[Created2]])),DATE(2019,1,1))</f>
        <v>43922</v>
      </c>
      <c r="U1309" s="3">
        <f>VALUE(SUBSTITUTE(Veg_Table[[#This Row],[Created]],",",""))</f>
        <v>43922.487483900499</v>
      </c>
      <c r="V1309" s="3" t="str">
        <f ca="1">IFERROR(_xlfn.IFNA(CELL("contents",INDIRECT(_xlfn.CONCAT("Veg_Table_Production_Data!",ADDRESS(MATCH(_xlfn.MAXIFS(#REF!,#REF!,"="&amp;Veg_Table[[#This Row],[AUTO_ID]],#REF!,"&lt;"&amp;Veg_Table[[#This Row],[EVM_LAST_EDITED_Day]]),#REF!,0),COLUMN(#REF!),4,1,)))),""),"")</f>
        <v/>
      </c>
      <c r="W1309" s="3" t="str">
        <f ca="1">IF(Veg_Table[[#This Row],[Previous_Prescription]]="","No",IF(Veg_Table[[#This Row],[Previous_Prescription]]=Veg_Table[[#This Row],[PRESCRIP]],"No","Yes"))</f>
        <v>No</v>
      </c>
      <c r="X1309" s="3" t="str">
        <f>IF(Veg_Table[[#This Row],[EVM_LAST_EDITED_Day]]=Veg_Table[[#This Row],[Created_Day]],"New","Old")</f>
        <v>Old</v>
      </c>
      <c r="Y1309" s="1">
        <f>IFERROR(IF(FIND("delete",LOWER(Veg_Table[[#This Row],[PI_COMMENTS]]))&gt;=1,1,0),0)</f>
        <v>0</v>
      </c>
      <c r="Z1309" s="1" t="str">
        <f>_xlfn.IFNA(IF(Veg_Table[[#This Row],[EVM_LAST_EDITOR]]="","Yes",VLOOKUP(Veg_Table[[#This Row],[EVM_LAST_EDITOR]],Roster_Table[#All],15,FALSE)),"Yes")</f>
        <v>Yes</v>
      </c>
      <c r="AA130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09" s="1" t="str">
        <f>_xlfn.IFNA(VLOOKUP(Veg_Table[[#This Row],[EVM_LAST_EDITOR]],Roster_Table[#All],3,FALSE),"zAWRR Not in Roster")</f>
        <v>zAWRR Not in Roster</v>
      </c>
      <c r="AC1309" s="1" t="str">
        <f>_xlfn.IFNA(VLOOKUP(Veg_Table[[#This Row],[EVM_LAST_EDITOR]],Roster_Table[#All],2,FALSE),"zAWRR Not in Roster")</f>
        <v>zAWRR Not in Roster</v>
      </c>
      <c r="AD1309" s="1" t="str">
        <f>IF(_xlfn.CONCAT(Veg_Table[[#This Row],[First_Name]]," ",Veg_Table[[#This Row],[Last_Name]])="zAWRR Not in Roster zAWRR Not in Roster","zAWRR Not in Roster",_xlfn.CONCAT(Veg_Table[[#This Row],[First_Name]]," ",Veg_Table[[#This Row],[Last_Name]]))</f>
        <v>zAWRR Not in Roster</v>
      </c>
      <c r="AE1309">
        <v>2964403</v>
      </c>
      <c r="AF1309" t="s">
        <v>2186</v>
      </c>
      <c r="AG1309" t="s">
        <v>30</v>
      </c>
      <c r="AH1309" t="s">
        <v>1344</v>
      </c>
      <c r="AI1309" t="s">
        <v>1509</v>
      </c>
      <c r="AJ1309" t="s">
        <v>820</v>
      </c>
      <c r="AL1309" t="s">
        <v>371</v>
      </c>
      <c r="AM1309" t="s">
        <v>38</v>
      </c>
      <c r="AN1309" t="s">
        <v>25</v>
      </c>
      <c r="AO1309" t="s">
        <v>25</v>
      </c>
      <c r="AP1309">
        <v>9</v>
      </c>
      <c r="AQ1309">
        <v>50</v>
      </c>
      <c r="AR1309" t="s">
        <v>511</v>
      </c>
      <c r="AS1309" t="s">
        <v>532</v>
      </c>
      <c r="AT1309" t="s">
        <v>522</v>
      </c>
      <c r="AV1309" t="s">
        <v>512</v>
      </c>
      <c r="AW1309" t="s">
        <v>2184</v>
      </c>
      <c r="AX1309" t="s">
        <v>534</v>
      </c>
      <c r="AZ1309">
        <v>5746657</v>
      </c>
      <c r="BA1309" t="s">
        <v>532</v>
      </c>
      <c r="BB1309" s="4">
        <v>43938.636933368056</v>
      </c>
      <c r="BD1309" t="s">
        <v>29</v>
      </c>
      <c r="BE1309" t="s">
        <v>25</v>
      </c>
      <c r="BF1309" t="s">
        <v>513</v>
      </c>
      <c r="BG1309" t="s">
        <v>534</v>
      </c>
      <c r="BI1309" s="3">
        <v>43965.418020266203</v>
      </c>
      <c r="BK1309" s="30" t="s">
        <v>821</v>
      </c>
      <c r="BL1309" s="3">
        <v>43965.418361701391</v>
      </c>
      <c r="BM1309" t="s">
        <v>31</v>
      </c>
      <c r="BN1309" t="s">
        <v>32</v>
      </c>
      <c r="BQ1309" t="s">
        <v>826</v>
      </c>
      <c r="BR1309" t="s">
        <v>28</v>
      </c>
      <c r="BS1309" t="s">
        <v>28</v>
      </c>
      <c r="BT1309" t="s">
        <v>544</v>
      </c>
      <c r="BU1309" s="3">
        <v>43922.487483900462</v>
      </c>
      <c r="BV1309" t="s">
        <v>803</v>
      </c>
      <c r="BW1309" s="3">
        <v>43965.48095297454</v>
      </c>
      <c r="BX1309" t="s">
        <v>2187</v>
      </c>
      <c r="CG1309"/>
      <c r="CH1309"/>
      <c r="CI1309"/>
      <c r="CY1309"/>
      <c r="DA1309"/>
      <c r="DF1309"/>
    </row>
    <row r="1310" spans="1:110" x14ac:dyDescent="0.25">
      <c r="A1310" s="1">
        <f>IF(Veg_Table[[#This Row],[VP_STATUS]]="Hold",0,IF(OR(AND(Veg_Table[[#This Row],[PRESCRIP]]="NW_No Work",Veg_Table[[#This Row],[VP_STATUS]]&lt;&gt;"No Work Required Under EVM"),AND(Veg_Table[[#This Row],[VP_STATUS]]="No Work Required Under EVM",Veg_Table[[#This Row],[PRESCRIP]]&lt;&gt;"NW_No Work")),1,0))</f>
        <v>0</v>
      </c>
      <c r="B1310" s="1">
        <f>IF(Veg_Table[[#This Row],[SPECIES]]="",1,0)</f>
        <v>0</v>
      </c>
      <c r="C1310" s="1">
        <f>IF(Veg_Table[[#This Row],[DIAMETER]]="",1,0)</f>
        <v>0</v>
      </c>
      <c r="D1310" s="1">
        <f>IF(Veg_Table[[#This Row],[HEIGHT]]="",1,0)</f>
        <v>0</v>
      </c>
      <c r="E131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10" s="1">
        <f>IF(AND(Veg_Table[[#This Row],[TAT_RESULT]]="ABATE",Veg_Table[[#This Row],[PRESCRIP]]="NW_No Work"),1,0)</f>
        <v>0</v>
      </c>
      <c r="G1310" s="1">
        <f>IF(OR(Veg_Table[[#This Row],[Prescription R-Scale]]="NA",Veg_Table[[#This Row],[Diameter R-Scale]]="NA"),0,IF(Veg_Table[[#This Row],[Diameter R-Scale]]&lt;&gt;Veg_Table[[#This Row],[Prescription R-Scale]],1,0))</f>
        <v>0</v>
      </c>
      <c r="H1310" s="1">
        <f>IF(OR(AND(Veg_Table[[#This Row],[PRESCRIP]]="BC_Br Rmv", Veg_Table[[#This Row],[WOOD_MAN]]&lt;&gt;"Not Needed"),AND(Veg_Table[[#This Row],[PRESCRIP]]="BCS_Br Rmv+Trt", Veg_Table[[#This Row],[WOOD_MAN]]&lt;&gt;"Not Needed")),1,0)</f>
        <v>0</v>
      </c>
      <c r="I1310" s="1">
        <f ca="1">IF(AND(Veg_Table[[#This Row],[Prescription_Changed]]="Yes",Veg_Table[[#This Row],[TAT_RESULT]]=""),1,0)</f>
        <v>0</v>
      </c>
      <c r="J1310" s="1">
        <f ca="1">SUM(Veg_Table[[#This Row],[Prescription and Status do not match]:[Prescription_Edited_And_TAT_Is_Blank]])</f>
        <v>0</v>
      </c>
      <c r="K1310" s="1">
        <f ca="1">IF(Veg_Table[[#This Row],[Sum of Errors]]&gt;0,1,0)</f>
        <v>0</v>
      </c>
      <c r="L1310" s="1">
        <f>1</f>
        <v>1</v>
      </c>
      <c r="M1310"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310" s="1" t="str">
        <f>IF(OR(MID(Veg_Table[[#This Row],[PRESCRIP]],2,1)="1",MID(Veg_Table[[#This Row],[PRESCRIP]],2,1)="2",MID(Veg_Table[[#This Row],[PRESCRIP]],2,1)="3",MID(Veg_Table[[#This Row],[PRESCRIP]],2,1)="4"),_xlfn.NUMBERVALUE(MID(Veg_Table[[#This Row],[PRESCRIP]],2,1)),"NA")</f>
        <v>NA</v>
      </c>
      <c r="O1310" s="1">
        <f>WEEKNUM(Veg_Table[[#This Row],[EVM_LAST_EDITED_Day]],2)</f>
        <v>20</v>
      </c>
      <c r="P1310" s="25">
        <f>IFERROR(DATE(YEAR(Veg_Table[[#This Row],[EVM_LAST_EDITED2]]),MONTH(Veg_Table[[#This Row],[EVM_LAST_EDITED2]]),DAY(Veg_Table[[#This Row],[EVM_LAST_EDITED2]])),DATE(2019,1,1))</f>
        <v>43965</v>
      </c>
      <c r="Q1310" s="3">
        <f>VALUE(SUBSTITUTE(Veg_Table[[#This Row],[EVM_LAST_EDITED]],",",""))</f>
        <v>43965.418773148202</v>
      </c>
      <c r="R1310" s="1" t="str">
        <f>_xlfn.IFNA(IF(Veg_Table[[#This Row],[EVM_LAST_EDITOR]]="","zBlank EVM Last Editor",VLOOKUP(Veg_Table[[#This Row],[EVM_LAST_EDITOR]],Roster_Table[#All],4,FALSE)),"zAWRR Not in Roster")</f>
        <v>FCO</v>
      </c>
      <c r="S1310" s="1" t="str">
        <f>_xlfn.IFNA(IF(Veg_Table[[#This Row],[EVM_LAST_EDITOR]]="","zBlank EVM Last Editor",VLOOKUP(Veg_Table[[#This Row],[EVM_LAST_EDITOR]],Roster_Table[#All],16,FALSE)),"zCompany_AWRR not in Roster")</f>
        <v>FCO_Forester’s Co-op</v>
      </c>
      <c r="T1310" s="2">
        <f>IFERROR(DATE(YEAR(Veg_Table[[#This Row],[Created2]]),MONTH(Veg_Table[[#This Row],[Created2]]),DAY(Veg_Table[[#This Row],[Created2]])),DATE(2019,1,1))</f>
        <v>43886</v>
      </c>
      <c r="U1310" s="3">
        <f>VALUE(SUBSTITUTE(Veg_Table[[#This Row],[Created]],",",""))</f>
        <v>43886.671435185199</v>
      </c>
      <c r="V1310" s="3" t="str">
        <f ca="1">IFERROR(_xlfn.IFNA(CELL("contents",INDIRECT(_xlfn.CONCAT("Veg_Table_Production_Data!",ADDRESS(MATCH(_xlfn.MAXIFS(#REF!,#REF!,"="&amp;Veg_Table[[#This Row],[AUTO_ID]],#REF!,"&lt;"&amp;Veg_Table[[#This Row],[EVM_LAST_EDITED_Day]]),#REF!,0),COLUMN(#REF!),4,1,)))),""),"")</f>
        <v/>
      </c>
      <c r="W1310" s="3" t="str">
        <f ca="1">IF(Veg_Table[[#This Row],[Previous_Prescription]]="","No",IF(Veg_Table[[#This Row],[Previous_Prescription]]=Veg_Table[[#This Row],[PRESCRIP]],"No","Yes"))</f>
        <v>No</v>
      </c>
      <c r="X1310" s="3" t="str">
        <f>IF(Veg_Table[[#This Row],[EVM_LAST_EDITED_Day]]=Veg_Table[[#This Row],[Created_Day]],"New","Old")</f>
        <v>Old</v>
      </c>
      <c r="Y1310" s="1">
        <f>IFERROR(IF(FIND("delete",LOWER(Veg_Table[[#This Row],[PI_COMMENTS]]))&gt;=1,1,0),0)</f>
        <v>0</v>
      </c>
      <c r="Z1310" s="1" t="str">
        <f>_xlfn.IFNA(IF(Veg_Table[[#This Row],[EVM_LAST_EDITOR]]="","Yes",VLOOKUP(Veg_Table[[#This Row],[EVM_LAST_EDITOR]],Roster_Table[#All],15,FALSE)),"Yes")</f>
        <v>Yes</v>
      </c>
      <c r="AA131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10" s="1" t="str">
        <f>_xlfn.IFNA(VLOOKUP(Veg_Table[[#This Row],[EVM_LAST_EDITOR]],Roster_Table[#All],3,FALSE),"zAWRR Not in Roster")</f>
        <v>Sandy</v>
      </c>
      <c r="AC1310" s="1" t="str">
        <f>_xlfn.IFNA(VLOOKUP(Veg_Table[[#This Row],[EVM_LAST_EDITOR]],Roster_Table[#All],2,FALSE),"zAWRR Not in Roster")</f>
        <v>Frizzell</v>
      </c>
      <c r="AD1310" s="1" t="str">
        <f>IF(_xlfn.CONCAT(Veg_Table[[#This Row],[First_Name]]," ",Veg_Table[[#This Row],[Last_Name]])="zAWRR Not in Roster zAWRR Not in Roster","zAWRR Not in Roster",_xlfn.CONCAT(Veg_Table[[#This Row],[First_Name]]," ",Veg_Table[[#This Row],[Last_Name]]))</f>
        <v>Sandy Frizzell</v>
      </c>
      <c r="AE1310">
        <v>1781013</v>
      </c>
      <c r="AF1310" t="s">
        <v>6723</v>
      </c>
      <c r="AG1310" t="s">
        <v>30</v>
      </c>
      <c r="AH1310" t="s">
        <v>6646</v>
      </c>
      <c r="AI1310" t="s">
        <v>3027</v>
      </c>
      <c r="AJ1310" t="s">
        <v>21</v>
      </c>
      <c r="AL1310" t="s">
        <v>22</v>
      </c>
      <c r="AM1310" t="s">
        <v>40</v>
      </c>
      <c r="AN1310" t="s">
        <v>25</v>
      </c>
      <c r="AO1310" t="s">
        <v>25</v>
      </c>
      <c r="AP1310">
        <v>41</v>
      </c>
      <c r="AQ1310">
        <v>50</v>
      </c>
      <c r="AS1310" t="s">
        <v>24</v>
      </c>
      <c r="AT1310" t="s">
        <v>26</v>
      </c>
      <c r="AU1310" t="s">
        <v>25</v>
      </c>
      <c r="AW1310" t="s">
        <v>6724</v>
      </c>
      <c r="AZ1310"/>
      <c r="BB1310" s="4"/>
      <c r="BD1310" t="s">
        <v>29</v>
      </c>
      <c r="BI1310" s="3"/>
      <c r="BJ1310" t="s">
        <v>994</v>
      </c>
      <c r="BK1310" s="30" t="s">
        <v>527</v>
      </c>
      <c r="BL1310" s="3">
        <v>43965.418773148151</v>
      </c>
      <c r="BM1310" t="s">
        <v>31</v>
      </c>
      <c r="BN1310" t="s">
        <v>32</v>
      </c>
      <c r="BO1310" t="s">
        <v>6649</v>
      </c>
      <c r="BP1310" t="s">
        <v>6650</v>
      </c>
      <c r="BQ1310" t="s">
        <v>826</v>
      </c>
      <c r="BR1310" t="s">
        <v>28</v>
      </c>
      <c r="BS1310" t="s">
        <v>28</v>
      </c>
      <c r="BT1310" t="s">
        <v>836</v>
      </c>
      <c r="BU1310" s="3">
        <v>43886.671435185184</v>
      </c>
      <c r="BV1310" t="s">
        <v>803</v>
      </c>
      <c r="BW1310" s="3">
        <v>43965.565027303244</v>
      </c>
      <c r="BX1310" t="s">
        <v>6725</v>
      </c>
      <c r="CG1310"/>
      <c r="CH1310"/>
      <c r="CI1310"/>
      <c r="CY1310"/>
      <c r="DA1310"/>
      <c r="DF1310"/>
    </row>
    <row r="1311" spans="1:110" x14ac:dyDescent="0.25">
      <c r="A1311" s="1">
        <f>IF(Veg_Table[[#This Row],[VP_STATUS]]="Hold",0,IF(OR(AND(Veg_Table[[#This Row],[PRESCRIP]]="NW_No Work",Veg_Table[[#This Row],[VP_STATUS]]&lt;&gt;"No Work Required Under EVM"),AND(Veg_Table[[#This Row],[VP_STATUS]]="No Work Required Under EVM",Veg_Table[[#This Row],[PRESCRIP]]&lt;&gt;"NW_No Work")),1,0))</f>
        <v>0</v>
      </c>
      <c r="B1311" s="1">
        <f>IF(Veg_Table[[#This Row],[SPECIES]]="",1,0)</f>
        <v>0</v>
      </c>
      <c r="C1311" s="1">
        <f>IF(Veg_Table[[#This Row],[DIAMETER]]="",1,0)</f>
        <v>0</v>
      </c>
      <c r="D1311" s="1">
        <f>IF(Veg_Table[[#This Row],[HEIGHT]]="",1,0)</f>
        <v>0</v>
      </c>
      <c r="E131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11" s="1">
        <f>IF(AND(Veg_Table[[#This Row],[TAT_RESULT]]="ABATE",Veg_Table[[#This Row],[PRESCRIP]]="NW_No Work"),1,0)</f>
        <v>0</v>
      </c>
      <c r="G1311" s="1">
        <f>IF(OR(Veg_Table[[#This Row],[Prescription R-Scale]]="NA",Veg_Table[[#This Row],[Diameter R-Scale]]="NA"),0,IF(Veg_Table[[#This Row],[Diameter R-Scale]]&lt;&gt;Veg_Table[[#This Row],[Prescription R-Scale]],1,0))</f>
        <v>0</v>
      </c>
      <c r="H1311" s="1">
        <f>IF(OR(AND(Veg_Table[[#This Row],[PRESCRIP]]="BC_Br Rmv", Veg_Table[[#This Row],[WOOD_MAN]]&lt;&gt;"Not Needed"),AND(Veg_Table[[#This Row],[PRESCRIP]]="BCS_Br Rmv+Trt", Veg_Table[[#This Row],[WOOD_MAN]]&lt;&gt;"Not Needed")),1,0)</f>
        <v>0</v>
      </c>
      <c r="I1311" s="1">
        <f ca="1">IF(AND(Veg_Table[[#This Row],[Prescription_Changed]]="Yes",Veg_Table[[#This Row],[TAT_RESULT]]=""),1,0)</f>
        <v>0</v>
      </c>
      <c r="J1311" s="1">
        <f ca="1">SUM(Veg_Table[[#This Row],[Prescription and Status do not match]:[Prescription_Edited_And_TAT_Is_Blank]])</f>
        <v>0</v>
      </c>
      <c r="K1311" s="1">
        <f ca="1">IF(Veg_Table[[#This Row],[Sum of Errors]]&gt;0,1,0)</f>
        <v>0</v>
      </c>
      <c r="L1311" s="1">
        <f>1</f>
        <v>1</v>
      </c>
      <c r="M1311"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311" s="1" t="str">
        <f>IF(OR(MID(Veg_Table[[#This Row],[PRESCRIP]],2,1)="1",MID(Veg_Table[[#This Row],[PRESCRIP]],2,1)="2",MID(Veg_Table[[#This Row],[PRESCRIP]],2,1)="3",MID(Veg_Table[[#This Row],[PRESCRIP]],2,1)="4"),_xlfn.NUMBERVALUE(MID(Veg_Table[[#This Row],[PRESCRIP]],2,1)),"NA")</f>
        <v>NA</v>
      </c>
      <c r="O1311" s="1">
        <f>WEEKNUM(Veg_Table[[#This Row],[EVM_LAST_EDITED_Day]],2)</f>
        <v>20</v>
      </c>
      <c r="P1311" s="25">
        <f>IFERROR(DATE(YEAR(Veg_Table[[#This Row],[EVM_LAST_EDITED2]]),MONTH(Veg_Table[[#This Row],[EVM_LAST_EDITED2]]),DAY(Veg_Table[[#This Row],[EVM_LAST_EDITED2]])),DATE(2019,1,1))</f>
        <v>43965</v>
      </c>
      <c r="Q1311" s="3">
        <f>VALUE(SUBSTITUTE(Veg_Table[[#This Row],[EVM_LAST_EDITED]],",",""))</f>
        <v>43965.418981481504</v>
      </c>
      <c r="R1311" s="1" t="str">
        <f>_xlfn.IFNA(IF(Veg_Table[[#This Row],[EVM_LAST_EDITOR]]="","zBlank EVM Last Editor",VLOOKUP(Veg_Table[[#This Row],[EVM_LAST_EDITOR]],Roster_Table[#All],4,FALSE)),"zAWRR Not in Roster")</f>
        <v>JEF</v>
      </c>
      <c r="S1311" s="1" t="str">
        <f>_xlfn.IFNA(IF(Veg_Table[[#This Row],[EVM_LAST_EDITOR]]="","zBlank EVM Last Editor",VLOOKUP(Veg_Table[[#This Row],[EVM_LAST_EDITOR]],Roster_Table[#All],16,FALSE)),"zCompany_AWRR not in Roster")</f>
        <v>JEF_Jefferson Resources</v>
      </c>
      <c r="T1311" s="2">
        <f>IFERROR(DATE(YEAR(Veg_Table[[#This Row],[Created2]]),MONTH(Veg_Table[[#This Row],[Created2]]),DAY(Veg_Table[[#This Row],[Created2]])),DATE(2019,1,1))</f>
        <v>43965</v>
      </c>
      <c r="U1311" s="3">
        <f>VALUE(SUBSTITUTE(Veg_Table[[#This Row],[Created]],",",""))</f>
        <v>43965.418981481504</v>
      </c>
      <c r="V1311" s="3" t="str">
        <f ca="1">IFERROR(_xlfn.IFNA(CELL("contents",INDIRECT(_xlfn.CONCAT("Veg_Table_Production_Data!",ADDRESS(MATCH(_xlfn.MAXIFS(#REF!,#REF!,"="&amp;Veg_Table[[#This Row],[AUTO_ID]],#REF!,"&lt;"&amp;Veg_Table[[#This Row],[EVM_LAST_EDITED_Day]]),#REF!,0),COLUMN(#REF!),4,1,)))),""),"")</f>
        <v/>
      </c>
      <c r="W1311" s="3" t="str">
        <f ca="1">IF(Veg_Table[[#This Row],[Previous_Prescription]]="","No",IF(Veg_Table[[#This Row],[Previous_Prescription]]=Veg_Table[[#This Row],[PRESCRIP]],"No","Yes"))</f>
        <v>No</v>
      </c>
      <c r="X1311" s="3" t="str">
        <f>IF(Veg_Table[[#This Row],[EVM_LAST_EDITED_Day]]=Veg_Table[[#This Row],[Created_Day]],"New","Old")</f>
        <v>New</v>
      </c>
      <c r="Y1311" s="1">
        <f>IFERROR(IF(FIND("delete",LOWER(Veg_Table[[#This Row],[PI_COMMENTS]]))&gt;=1,1,0),0)</f>
        <v>0</v>
      </c>
      <c r="Z1311" s="1" t="str">
        <f>_xlfn.IFNA(IF(Veg_Table[[#This Row],[EVM_LAST_EDITOR]]="","Yes",VLOOKUP(Veg_Table[[#This Row],[EVM_LAST_EDITOR]],Roster_Table[#All],15,FALSE)),"Yes")</f>
        <v>Yes</v>
      </c>
      <c r="AA131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11" s="1" t="str">
        <f>_xlfn.IFNA(VLOOKUP(Veg_Table[[#This Row],[EVM_LAST_EDITOR]],Roster_Table[#All],3,FALSE),"zAWRR Not in Roster")</f>
        <v>Sterling</v>
      </c>
      <c r="AC1311" s="1" t="str">
        <f>_xlfn.IFNA(VLOOKUP(Veg_Table[[#This Row],[EVM_LAST_EDITOR]],Roster_Table[#All],2,FALSE),"zAWRR Not in Roster")</f>
        <v>Fulford</v>
      </c>
      <c r="AD1311" s="1" t="str">
        <f>IF(_xlfn.CONCAT(Veg_Table[[#This Row],[First_Name]]," ",Veg_Table[[#This Row],[Last_Name]])="zAWRR Not in Roster zAWRR Not in Roster","zAWRR Not in Roster",_xlfn.CONCAT(Veg_Table[[#This Row],[First_Name]]," ",Veg_Table[[#This Row],[Last_Name]]))</f>
        <v>Sterling Fulford</v>
      </c>
      <c r="AE1311">
        <v>3228371</v>
      </c>
      <c r="AF1311" t="s">
        <v>6826</v>
      </c>
      <c r="AG1311" t="s">
        <v>30</v>
      </c>
      <c r="AH1311" t="s">
        <v>3102</v>
      </c>
      <c r="AI1311" t="s">
        <v>3071</v>
      </c>
      <c r="AJ1311" t="s">
        <v>21</v>
      </c>
      <c r="AL1311" t="s">
        <v>37</v>
      </c>
      <c r="AM1311" t="s">
        <v>38</v>
      </c>
      <c r="AN1311" t="s">
        <v>25</v>
      </c>
      <c r="AO1311" t="s">
        <v>25</v>
      </c>
      <c r="AP1311">
        <v>28</v>
      </c>
      <c r="AQ1311">
        <v>130</v>
      </c>
      <c r="AR1311" t="s">
        <v>511</v>
      </c>
      <c r="AS1311" t="s">
        <v>24</v>
      </c>
      <c r="AT1311" t="s">
        <v>26</v>
      </c>
      <c r="AV1311" t="s">
        <v>512</v>
      </c>
      <c r="AW1311" t="s">
        <v>6827</v>
      </c>
      <c r="AZ1311"/>
      <c r="BB1311" s="4"/>
      <c r="BD1311" t="s">
        <v>29</v>
      </c>
      <c r="BE1311" t="s">
        <v>25</v>
      </c>
      <c r="BF1311" t="s">
        <v>513</v>
      </c>
      <c r="BI1311" s="3"/>
      <c r="BJ1311" t="s">
        <v>52</v>
      </c>
      <c r="BK1311" s="30" t="s">
        <v>78</v>
      </c>
      <c r="BL1311" s="3">
        <v>43965.418981481482</v>
      </c>
      <c r="BM1311" t="s">
        <v>31</v>
      </c>
      <c r="BN1311" t="s">
        <v>32</v>
      </c>
      <c r="BP1311" t="s">
        <v>3105</v>
      </c>
      <c r="BQ1311" t="s">
        <v>826</v>
      </c>
      <c r="BR1311" t="s">
        <v>28</v>
      </c>
      <c r="BS1311" t="s">
        <v>28</v>
      </c>
      <c r="BT1311" t="s">
        <v>78</v>
      </c>
      <c r="BU1311" s="3">
        <v>43965.418981481482</v>
      </c>
      <c r="BV1311" t="s">
        <v>803</v>
      </c>
      <c r="BW1311" s="3">
        <v>43965.515727511571</v>
      </c>
      <c r="BX1311" t="s">
        <v>6828</v>
      </c>
      <c r="CG1311"/>
      <c r="CH1311"/>
      <c r="CI1311"/>
      <c r="CY1311"/>
      <c r="DA1311"/>
      <c r="DF1311"/>
    </row>
    <row r="1312" spans="1:110" x14ac:dyDescent="0.25">
      <c r="A1312" s="1">
        <f>IF(Veg_Table[[#This Row],[VP_STATUS]]="Hold",0,IF(OR(AND(Veg_Table[[#This Row],[PRESCRIP]]="NW_No Work",Veg_Table[[#This Row],[VP_STATUS]]&lt;&gt;"No Work Required Under EVM"),AND(Veg_Table[[#This Row],[VP_STATUS]]="No Work Required Under EVM",Veg_Table[[#This Row],[PRESCRIP]]&lt;&gt;"NW_No Work")),1,0))</f>
        <v>0</v>
      </c>
      <c r="B1312" s="1">
        <f>IF(Veg_Table[[#This Row],[SPECIES]]="",1,0)</f>
        <v>0</v>
      </c>
      <c r="C1312" s="1">
        <f>IF(Veg_Table[[#This Row],[DIAMETER]]="",1,0)</f>
        <v>0</v>
      </c>
      <c r="D1312" s="1">
        <f>IF(Veg_Table[[#This Row],[HEIGHT]]="",1,0)</f>
        <v>0</v>
      </c>
      <c r="E131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12" s="1">
        <f>IF(AND(Veg_Table[[#This Row],[TAT_RESULT]]="ABATE",Veg_Table[[#This Row],[PRESCRIP]]="NW_No Work"),1,0)</f>
        <v>0</v>
      </c>
      <c r="G1312" s="1">
        <f>IF(OR(Veg_Table[[#This Row],[Prescription R-Scale]]="NA",Veg_Table[[#This Row],[Diameter R-Scale]]="NA"),0,IF(Veg_Table[[#This Row],[Diameter R-Scale]]&lt;&gt;Veg_Table[[#This Row],[Prescription R-Scale]],1,0))</f>
        <v>0</v>
      </c>
      <c r="H1312" s="1">
        <f>IF(OR(AND(Veg_Table[[#This Row],[PRESCRIP]]="BC_Br Rmv", Veg_Table[[#This Row],[WOOD_MAN]]&lt;&gt;"Not Needed"),AND(Veg_Table[[#This Row],[PRESCRIP]]="BCS_Br Rmv+Trt", Veg_Table[[#This Row],[WOOD_MAN]]&lt;&gt;"Not Needed")),1,0)</f>
        <v>0</v>
      </c>
      <c r="I1312" s="1">
        <f ca="1">IF(AND(Veg_Table[[#This Row],[Prescription_Changed]]="Yes",Veg_Table[[#This Row],[TAT_RESULT]]=""),1,0)</f>
        <v>0</v>
      </c>
      <c r="J1312" s="1">
        <f ca="1">SUM(Veg_Table[[#This Row],[Prescription and Status do not match]:[Prescription_Edited_And_TAT_Is_Blank]])</f>
        <v>0</v>
      </c>
      <c r="K1312" s="1">
        <f ca="1">IF(Veg_Table[[#This Row],[Sum of Errors]]&gt;0,1,0)</f>
        <v>0</v>
      </c>
      <c r="L1312" s="1">
        <f>1</f>
        <v>1</v>
      </c>
      <c r="M131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312" s="1">
        <f>IF(OR(MID(Veg_Table[[#This Row],[PRESCRIP]],2,1)="1",MID(Veg_Table[[#This Row],[PRESCRIP]],2,1)="2",MID(Veg_Table[[#This Row],[PRESCRIP]],2,1)="3",MID(Veg_Table[[#This Row],[PRESCRIP]],2,1)="4"),_xlfn.NUMBERVALUE(MID(Veg_Table[[#This Row],[PRESCRIP]],2,1)),"NA")</f>
        <v>2</v>
      </c>
      <c r="O1312" s="1">
        <f>WEEKNUM(Veg_Table[[#This Row],[EVM_LAST_EDITED_Day]],2)</f>
        <v>20</v>
      </c>
      <c r="P1312" s="25">
        <f>IFERROR(DATE(YEAR(Veg_Table[[#This Row],[EVM_LAST_EDITED2]]),MONTH(Veg_Table[[#This Row],[EVM_LAST_EDITED2]]),DAY(Veg_Table[[#This Row],[EVM_LAST_EDITED2]])),DATE(2019,1,1))</f>
        <v>43965</v>
      </c>
      <c r="Q1312" s="3">
        <f>VALUE(SUBSTITUTE(Veg_Table[[#This Row],[EVM_LAST_EDITED]],",",""))</f>
        <v>43965.4206606597</v>
      </c>
      <c r="R1312" s="1" t="str">
        <f>_xlfn.IFNA(IF(Veg_Table[[#This Row],[EVM_LAST_EDITOR]]="","zBlank EVM Last Editor",VLOOKUP(Veg_Table[[#This Row],[EVM_LAST_EDITOR]],Roster_Table[#All],4,FALSE)),"zAWRR Not in Roster")</f>
        <v>zAWRR Not in Roster</v>
      </c>
      <c r="S1312" s="1" t="str">
        <f>_xlfn.IFNA(IF(Veg_Table[[#This Row],[EVM_LAST_EDITOR]]="","zBlank EVM Last Editor",VLOOKUP(Veg_Table[[#This Row],[EVM_LAST_EDITOR]],Roster_Table[#All],16,FALSE)),"zCompany_AWRR not in Roster")</f>
        <v>zCompany_AWRR not in Roster</v>
      </c>
      <c r="T1312" s="2">
        <f>IFERROR(DATE(YEAR(Veg_Table[[#This Row],[Created2]]),MONTH(Veg_Table[[#This Row],[Created2]]),DAY(Veg_Table[[#This Row],[Created2]])),DATE(2019,1,1))</f>
        <v>43763</v>
      </c>
      <c r="U1312" s="3">
        <f>VALUE(SUBSTITUTE(Veg_Table[[#This Row],[Created]],",",""))</f>
        <v>43763.519166666701</v>
      </c>
      <c r="V1312" s="3" t="str">
        <f ca="1">IFERROR(_xlfn.IFNA(CELL("contents",INDIRECT(_xlfn.CONCAT("Veg_Table_Production_Data!",ADDRESS(MATCH(_xlfn.MAXIFS(#REF!,#REF!,"="&amp;Veg_Table[[#This Row],[AUTO_ID]],#REF!,"&lt;"&amp;Veg_Table[[#This Row],[EVM_LAST_EDITED_Day]]),#REF!,0),COLUMN(#REF!),4,1,)))),""),"")</f>
        <v/>
      </c>
      <c r="W1312" s="3" t="str">
        <f ca="1">IF(Veg_Table[[#This Row],[Previous_Prescription]]="","No",IF(Veg_Table[[#This Row],[Previous_Prescription]]=Veg_Table[[#This Row],[PRESCRIP]],"No","Yes"))</f>
        <v>No</v>
      </c>
      <c r="X1312" s="3" t="str">
        <f>IF(Veg_Table[[#This Row],[EVM_LAST_EDITED_Day]]=Veg_Table[[#This Row],[Created_Day]],"New","Old")</f>
        <v>Old</v>
      </c>
      <c r="Y1312" s="1">
        <f>IFERROR(IF(FIND("delete",LOWER(Veg_Table[[#This Row],[PI_COMMENTS]]))&gt;=1,1,0),0)</f>
        <v>0</v>
      </c>
      <c r="Z1312" s="1" t="str">
        <f>_xlfn.IFNA(IF(Veg_Table[[#This Row],[EVM_LAST_EDITOR]]="","Yes",VLOOKUP(Veg_Table[[#This Row],[EVM_LAST_EDITOR]],Roster_Table[#All],15,FALSE)),"Yes")</f>
        <v>Yes</v>
      </c>
      <c r="AA131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12" s="1" t="str">
        <f>_xlfn.IFNA(VLOOKUP(Veg_Table[[#This Row],[EVM_LAST_EDITOR]],Roster_Table[#All],3,FALSE),"zAWRR Not in Roster")</f>
        <v>zAWRR Not in Roster</v>
      </c>
      <c r="AC1312" s="1" t="str">
        <f>_xlfn.IFNA(VLOOKUP(Veg_Table[[#This Row],[EVM_LAST_EDITOR]],Roster_Table[#All],2,FALSE),"zAWRR Not in Roster")</f>
        <v>zAWRR Not in Roster</v>
      </c>
      <c r="AD1312" s="1" t="str">
        <f>IF(_xlfn.CONCAT(Veg_Table[[#This Row],[First_Name]]," ",Veg_Table[[#This Row],[Last_Name]])="zAWRR Not in Roster zAWRR Not in Roster","zAWRR Not in Roster",_xlfn.CONCAT(Veg_Table[[#This Row],[First_Name]]," ",Veg_Table[[#This Row],[Last_Name]]))</f>
        <v>zAWRR Not in Roster</v>
      </c>
      <c r="AE1312">
        <v>1770515</v>
      </c>
      <c r="AF1312" t="s">
        <v>2780</v>
      </c>
      <c r="AG1312" t="s">
        <v>30</v>
      </c>
      <c r="AH1312" t="s">
        <v>1344</v>
      </c>
      <c r="AI1312" t="s">
        <v>1434</v>
      </c>
      <c r="AJ1312" t="s">
        <v>820</v>
      </c>
      <c r="AK1312" t="s">
        <v>28</v>
      </c>
      <c r="AL1312" t="s">
        <v>830</v>
      </c>
      <c r="AM1312" t="s">
        <v>38</v>
      </c>
      <c r="AN1312" t="s">
        <v>25</v>
      </c>
      <c r="AO1312" t="s">
        <v>25</v>
      </c>
      <c r="AP1312">
        <v>16</v>
      </c>
      <c r="AQ1312">
        <v>90</v>
      </c>
      <c r="AR1312" t="s">
        <v>511</v>
      </c>
      <c r="AS1312" t="s">
        <v>42</v>
      </c>
      <c r="AT1312" t="s">
        <v>515</v>
      </c>
      <c r="AU1312" t="s">
        <v>25</v>
      </c>
      <c r="AV1312" t="s">
        <v>512</v>
      </c>
      <c r="AW1312" t="s">
        <v>2781</v>
      </c>
      <c r="AX1312" t="s">
        <v>534</v>
      </c>
      <c r="AY1312" t="s">
        <v>28</v>
      </c>
      <c r="AZ1312">
        <v>5746657</v>
      </c>
      <c r="BA1312" t="s">
        <v>42</v>
      </c>
      <c r="BB1312" s="4">
        <v>43938.497767743058</v>
      </c>
      <c r="BC1312" t="s">
        <v>28</v>
      </c>
      <c r="BD1312" t="s">
        <v>29</v>
      </c>
      <c r="BF1312" t="s">
        <v>28</v>
      </c>
      <c r="BG1312" t="s">
        <v>534</v>
      </c>
      <c r="BH1312" t="s">
        <v>28</v>
      </c>
      <c r="BI1312" s="3">
        <v>43965.42060730324</v>
      </c>
      <c r="BJ1312" t="s">
        <v>1021</v>
      </c>
      <c r="BK1312" s="30" t="s">
        <v>821</v>
      </c>
      <c r="BL1312" s="3">
        <v>43965.420660659722</v>
      </c>
      <c r="BM1312" t="s">
        <v>31</v>
      </c>
      <c r="BN1312" t="s">
        <v>32</v>
      </c>
      <c r="BO1312" t="s">
        <v>1511</v>
      </c>
      <c r="BP1312" t="s">
        <v>1510</v>
      </c>
      <c r="BQ1312" t="s">
        <v>826</v>
      </c>
      <c r="BR1312" t="s">
        <v>28</v>
      </c>
      <c r="BS1312" t="s">
        <v>28</v>
      </c>
      <c r="BT1312" t="s">
        <v>1852</v>
      </c>
      <c r="BU1312" s="3">
        <v>43763.519166666665</v>
      </c>
      <c r="BV1312" t="s">
        <v>803</v>
      </c>
      <c r="BW1312" s="3">
        <v>43965.480903518517</v>
      </c>
      <c r="BX1312" t="s">
        <v>2782</v>
      </c>
      <c r="CG1312"/>
      <c r="CH1312"/>
      <c r="CI1312"/>
      <c r="CY1312"/>
      <c r="DA1312"/>
      <c r="DF1312"/>
    </row>
    <row r="1313" spans="1:110" x14ac:dyDescent="0.25">
      <c r="A1313" s="1">
        <f>IF(Veg_Table[[#This Row],[VP_STATUS]]="Hold",0,IF(OR(AND(Veg_Table[[#This Row],[PRESCRIP]]="NW_No Work",Veg_Table[[#This Row],[VP_STATUS]]&lt;&gt;"No Work Required Under EVM"),AND(Veg_Table[[#This Row],[VP_STATUS]]="No Work Required Under EVM",Veg_Table[[#This Row],[PRESCRIP]]&lt;&gt;"NW_No Work")),1,0))</f>
        <v>0</v>
      </c>
      <c r="B1313" s="1">
        <f>IF(Veg_Table[[#This Row],[SPECIES]]="",1,0)</f>
        <v>0</v>
      </c>
      <c r="C1313" s="1">
        <f>IF(Veg_Table[[#This Row],[DIAMETER]]="",1,0)</f>
        <v>0</v>
      </c>
      <c r="D1313" s="1">
        <f>IF(Veg_Table[[#This Row],[HEIGHT]]="",1,0)</f>
        <v>0</v>
      </c>
      <c r="E131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13" s="1">
        <f>IF(AND(Veg_Table[[#This Row],[TAT_RESULT]]="ABATE",Veg_Table[[#This Row],[PRESCRIP]]="NW_No Work"),1,0)</f>
        <v>0</v>
      </c>
      <c r="G1313" s="1">
        <f>IF(OR(Veg_Table[[#This Row],[Prescription R-Scale]]="NA",Veg_Table[[#This Row],[Diameter R-Scale]]="NA"),0,IF(Veg_Table[[#This Row],[Diameter R-Scale]]&lt;&gt;Veg_Table[[#This Row],[Prescription R-Scale]],1,0))</f>
        <v>0</v>
      </c>
      <c r="H1313" s="1">
        <f>IF(OR(AND(Veg_Table[[#This Row],[PRESCRIP]]="BC_Br Rmv", Veg_Table[[#This Row],[WOOD_MAN]]&lt;&gt;"Not Needed"),AND(Veg_Table[[#This Row],[PRESCRIP]]="BCS_Br Rmv+Trt", Veg_Table[[#This Row],[WOOD_MAN]]&lt;&gt;"Not Needed")),1,0)</f>
        <v>0</v>
      </c>
      <c r="I1313" s="1">
        <f ca="1">IF(AND(Veg_Table[[#This Row],[Prescription_Changed]]="Yes",Veg_Table[[#This Row],[TAT_RESULT]]=""),1,0)</f>
        <v>0</v>
      </c>
      <c r="J1313" s="1">
        <f ca="1">SUM(Veg_Table[[#This Row],[Prescription and Status do not match]:[Prescription_Edited_And_TAT_Is_Blank]])</f>
        <v>0</v>
      </c>
      <c r="K1313" s="1">
        <f ca="1">IF(Veg_Table[[#This Row],[Sum of Errors]]&gt;0,1,0)</f>
        <v>0</v>
      </c>
      <c r="L1313" s="1">
        <f>1</f>
        <v>1</v>
      </c>
      <c r="M1313"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313" s="1" t="str">
        <f>IF(OR(MID(Veg_Table[[#This Row],[PRESCRIP]],2,1)="1",MID(Veg_Table[[#This Row],[PRESCRIP]],2,1)="2",MID(Veg_Table[[#This Row],[PRESCRIP]],2,1)="3",MID(Veg_Table[[#This Row],[PRESCRIP]],2,1)="4"),_xlfn.NUMBERVALUE(MID(Veg_Table[[#This Row],[PRESCRIP]],2,1)),"NA")</f>
        <v>NA</v>
      </c>
      <c r="O1313" s="1">
        <f>WEEKNUM(Veg_Table[[#This Row],[EVM_LAST_EDITED_Day]],2)</f>
        <v>20</v>
      </c>
      <c r="P1313" s="25">
        <f>IFERROR(DATE(YEAR(Veg_Table[[#This Row],[EVM_LAST_EDITED2]]),MONTH(Veg_Table[[#This Row],[EVM_LAST_EDITED2]]),DAY(Veg_Table[[#This Row],[EVM_LAST_EDITED2]])),DATE(2019,1,1))</f>
        <v>43965</v>
      </c>
      <c r="Q1313" s="3">
        <f>VALUE(SUBSTITUTE(Veg_Table[[#This Row],[EVM_LAST_EDITED]],",",""))</f>
        <v>43965.421430312497</v>
      </c>
      <c r="R1313" s="1" t="str">
        <f>_xlfn.IFNA(IF(Veg_Table[[#This Row],[EVM_LAST_EDITOR]]="","zBlank EVM Last Editor",VLOOKUP(Veg_Table[[#This Row],[EVM_LAST_EDITOR]],Roster_Table[#All],4,FALSE)),"zAWRR Not in Roster")</f>
        <v>MBG</v>
      </c>
      <c r="S1313" s="1" t="str">
        <f>_xlfn.IFNA(IF(Veg_Table[[#This Row],[EVM_LAST_EDITOR]]="","zBlank EVM Last Editor",VLOOKUP(Veg_Table[[#This Row],[EVM_LAST_EDITOR]],Roster_Table[#All],16,FALSE)),"zCompany_AWRR not in Roster")</f>
        <v>MBG_Mason, Bruce &amp; Girard</v>
      </c>
      <c r="T1313" s="2">
        <f>IFERROR(DATE(YEAR(Veg_Table[[#This Row],[Created2]]),MONTH(Veg_Table[[#This Row],[Created2]]),DAY(Veg_Table[[#This Row],[Created2]])),DATE(2019,1,1))</f>
        <v>43965</v>
      </c>
      <c r="U1313" s="3">
        <f>VALUE(SUBSTITUTE(Veg_Table[[#This Row],[Created]],",",""))</f>
        <v>43965.421430312497</v>
      </c>
      <c r="V1313" s="3" t="str">
        <f ca="1">IFERROR(_xlfn.IFNA(CELL("contents",INDIRECT(_xlfn.CONCAT("Veg_Table_Production_Data!",ADDRESS(MATCH(_xlfn.MAXIFS(#REF!,#REF!,"="&amp;Veg_Table[[#This Row],[AUTO_ID]],#REF!,"&lt;"&amp;Veg_Table[[#This Row],[EVM_LAST_EDITED_Day]]),#REF!,0),COLUMN(#REF!),4,1,)))),""),"")</f>
        <v/>
      </c>
      <c r="W1313" s="3" t="str">
        <f ca="1">IF(Veg_Table[[#This Row],[Previous_Prescription]]="","No",IF(Veg_Table[[#This Row],[Previous_Prescription]]=Veg_Table[[#This Row],[PRESCRIP]],"No","Yes"))</f>
        <v>No</v>
      </c>
      <c r="X1313" s="3" t="str">
        <f>IF(Veg_Table[[#This Row],[EVM_LAST_EDITED_Day]]=Veg_Table[[#This Row],[Created_Day]],"New","Old")</f>
        <v>New</v>
      </c>
      <c r="Y1313" s="1">
        <f>IFERROR(IF(FIND("delete",LOWER(Veg_Table[[#This Row],[PI_COMMENTS]]))&gt;=1,1,0),0)</f>
        <v>0</v>
      </c>
      <c r="Z1313" s="1" t="str">
        <f>_xlfn.IFNA(IF(Veg_Table[[#This Row],[EVM_LAST_EDITOR]]="","Yes",VLOOKUP(Veg_Table[[#This Row],[EVM_LAST_EDITOR]],Roster_Table[#All],15,FALSE)),"Yes")</f>
        <v>Yes</v>
      </c>
      <c r="AA131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13" s="1" t="str">
        <f>_xlfn.IFNA(VLOOKUP(Veg_Table[[#This Row],[EVM_LAST_EDITOR]],Roster_Table[#All],3,FALSE),"zAWRR Not in Roster")</f>
        <v>Nathan</v>
      </c>
      <c r="AC1313" s="1" t="str">
        <f>_xlfn.IFNA(VLOOKUP(Veg_Table[[#This Row],[EVM_LAST_EDITOR]],Roster_Table[#All],2,FALSE),"zAWRR Not in Roster")</f>
        <v>Vik</v>
      </c>
      <c r="AD1313" s="1" t="str">
        <f>IF(_xlfn.CONCAT(Veg_Table[[#This Row],[First_Name]]," ",Veg_Table[[#This Row],[Last_Name]])="zAWRR Not in Roster zAWRR Not in Roster","zAWRR Not in Roster",_xlfn.CONCAT(Veg_Table[[#This Row],[First_Name]]," ",Veg_Table[[#This Row],[Last_Name]]))</f>
        <v>Nathan Vik</v>
      </c>
      <c r="AE1313">
        <v>3227671</v>
      </c>
      <c r="AF1313" t="s">
        <v>6206</v>
      </c>
      <c r="AG1313" t="s">
        <v>93</v>
      </c>
      <c r="AH1313" t="s">
        <v>3444</v>
      </c>
      <c r="AI1313" t="s">
        <v>5377</v>
      </c>
      <c r="AJ1313" t="s">
        <v>21</v>
      </c>
      <c r="AL1313" t="s">
        <v>372</v>
      </c>
      <c r="AM1313" t="s">
        <v>529</v>
      </c>
      <c r="AN1313" t="s">
        <v>25</v>
      </c>
      <c r="AO1313" t="s">
        <v>25</v>
      </c>
      <c r="AP1313">
        <v>7</v>
      </c>
      <c r="AQ1313">
        <v>45</v>
      </c>
      <c r="AR1313" t="s">
        <v>511</v>
      </c>
      <c r="AS1313" t="s">
        <v>24</v>
      </c>
      <c r="AT1313" t="s">
        <v>26</v>
      </c>
      <c r="AV1313" t="s">
        <v>519</v>
      </c>
      <c r="AW1313" t="s">
        <v>6207</v>
      </c>
      <c r="AZ1313"/>
      <c r="BB1313" s="4"/>
      <c r="BD1313" t="s">
        <v>29</v>
      </c>
      <c r="BE1313" t="s">
        <v>25</v>
      </c>
      <c r="BF1313" t="s">
        <v>513</v>
      </c>
      <c r="BI1313" s="3"/>
      <c r="BJ1313" t="s">
        <v>27</v>
      </c>
      <c r="BK1313" s="30" t="s">
        <v>115</v>
      </c>
      <c r="BL1313" s="3">
        <v>43965.421430312497</v>
      </c>
      <c r="BM1313" t="s">
        <v>31</v>
      </c>
      <c r="BN1313" t="s">
        <v>32</v>
      </c>
      <c r="BP1313" t="s">
        <v>3445</v>
      </c>
      <c r="BQ1313" t="s">
        <v>1025</v>
      </c>
      <c r="BR1313" t="s">
        <v>28</v>
      </c>
      <c r="BS1313" t="s">
        <v>28</v>
      </c>
      <c r="BT1313" t="s">
        <v>115</v>
      </c>
      <c r="BU1313" s="3">
        <v>43965.421430312497</v>
      </c>
      <c r="BV1313" t="s">
        <v>803</v>
      </c>
      <c r="BW1313" s="3">
        <v>43965.513516689818</v>
      </c>
      <c r="BX1313" t="s">
        <v>6208</v>
      </c>
      <c r="CG1313"/>
      <c r="CH1313"/>
      <c r="CI1313"/>
      <c r="CY1313"/>
      <c r="DA1313"/>
      <c r="DF1313"/>
    </row>
    <row r="1314" spans="1:110" x14ac:dyDescent="0.25">
      <c r="A1314" s="1">
        <f>IF(Veg_Table[[#This Row],[VP_STATUS]]="Hold",0,IF(OR(AND(Veg_Table[[#This Row],[PRESCRIP]]="NW_No Work",Veg_Table[[#This Row],[VP_STATUS]]&lt;&gt;"No Work Required Under EVM"),AND(Veg_Table[[#This Row],[VP_STATUS]]="No Work Required Under EVM",Veg_Table[[#This Row],[PRESCRIP]]&lt;&gt;"NW_No Work")),1,0))</f>
        <v>0</v>
      </c>
      <c r="B1314" s="1">
        <f>IF(Veg_Table[[#This Row],[SPECIES]]="",1,0)</f>
        <v>0</v>
      </c>
      <c r="C1314" s="1">
        <f>IF(Veg_Table[[#This Row],[DIAMETER]]="",1,0)</f>
        <v>0</v>
      </c>
      <c r="D1314" s="1">
        <f>IF(Veg_Table[[#This Row],[HEIGHT]]="",1,0)</f>
        <v>0</v>
      </c>
      <c r="E131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14" s="1">
        <f>IF(AND(Veg_Table[[#This Row],[TAT_RESULT]]="ABATE",Veg_Table[[#This Row],[PRESCRIP]]="NW_No Work"),1,0)</f>
        <v>0</v>
      </c>
      <c r="G1314" s="1">
        <f>IF(OR(Veg_Table[[#This Row],[Prescription R-Scale]]="NA",Veg_Table[[#This Row],[Diameter R-Scale]]="NA"),0,IF(Veg_Table[[#This Row],[Diameter R-Scale]]&lt;&gt;Veg_Table[[#This Row],[Prescription R-Scale]],1,0))</f>
        <v>0</v>
      </c>
      <c r="H1314" s="1">
        <f>IF(OR(AND(Veg_Table[[#This Row],[PRESCRIP]]="BC_Br Rmv", Veg_Table[[#This Row],[WOOD_MAN]]&lt;&gt;"Not Needed"),AND(Veg_Table[[#This Row],[PRESCRIP]]="BCS_Br Rmv+Trt", Veg_Table[[#This Row],[WOOD_MAN]]&lt;&gt;"Not Needed")),1,0)</f>
        <v>0</v>
      </c>
      <c r="I1314" s="1">
        <f ca="1">IF(AND(Veg_Table[[#This Row],[Prescription_Changed]]="Yes",Veg_Table[[#This Row],[TAT_RESULT]]=""),1,0)</f>
        <v>0</v>
      </c>
      <c r="J1314" s="1">
        <f ca="1">SUM(Veg_Table[[#This Row],[Prescription and Status do not match]:[Prescription_Edited_And_TAT_Is_Blank]])</f>
        <v>0</v>
      </c>
      <c r="K1314" s="1">
        <f ca="1">IF(Veg_Table[[#This Row],[Sum of Errors]]&gt;0,1,0)</f>
        <v>0</v>
      </c>
      <c r="L1314" s="1">
        <f>1</f>
        <v>1</v>
      </c>
      <c r="M131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314" s="1">
        <f>IF(OR(MID(Veg_Table[[#This Row],[PRESCRIP]],2,1)="1",MID(Veg_Table[[#This Row],[PRESCRIP]],2,1)="2",MID(Veg_Table[[#This Row],[PRESCRIP]],2,1)="3",MID(Veg_Table[[#This Row],[PRESCRIP]],2,1)="4"),_xlfn.NUMBERVALUE(MID(Veg_Table[[#This Row],[PRESCRIP]],2,1)),"NA")</f>
        <v>2</v>
      </c>
      <c r="O1314" s="1">
        <f>WEEKNUM(Veg_Table[[#This Row],[EVM_LAST_EDITED_Day]],2)</f>
        <v>20</v>
      </c>
      <c r="P1314" s="25">
        <f>IFERROR(DATE(YEAR(Veg_Table[[#This Row],[EVM_LAST_EDITED2]]),MONTH(Veg_Table[[#This Row],[EVM_LAST_EDITED2]]),DAY(Veg_Table[[#This Row],[EVM_LAST_EDITED2]])),DATE(2019,1,1))</f>
        <v>43965</v>
      </c>
      <c r="Q1314" s="3">
        <f>VALUE(SUBSTITUTE(Veg_Table[[#This Row],[EVM_LAST_EDITED]],",",""))</f>
        <v>43965.4224189815</v>
      </c>
      <c r="R1314" s="1" t="str">
        <f>_xlfn.IFNA(IF(Veg_Table[[#This Row],[EVM_LAST_EDITOR]]="","zBlank EVM Last Editor",VLOOKUP(Veg_Table[[#This Row],[EVM_LAST_EDITOR]],Roster_Table[#All],4,FALSE)),"zAWRR Not in Roster")</f>
        <v>JEF</v>
      </c>
      <c r="S1314" s="1" t="str">
        <f>_xlfn.IFNA(IF(Veg_Table[[#This Row],[EVM_LAST_EDITOR]]="","zBlank EVM Last Editor",VLOOKUP(Veg_Table[[#This Row],[EVM_LAST_EDITOR]],Roster_Table[#All],16,FALSE)),"zCompany_AWRR not in Roster")</f>
        <v>JEF_Jefferson Resources</v>
      </c>
      <c r="T1314" s="2">
        <f>IFERROR(DATE(YEAR(Veg_Table[[#This Row],[Created2]]),MONTH(Veg_Table[[#This Row],[Created2]]),DAY(Veg_Table[[#This Row],[Created2]])),DATE(2019,1,1))</f>
        <v>43965</v>
      </c>
      <c r="U1314" s="3">
        <f>VALUE(SUBSTITUTE(Veg_Table[[#This Row],[Created]],",",""))</f>
        <v>43965.4224189815</v>
      </c>
      <c r="V1314" s="3" t="str">
        <f ca="1">IFERROR(_xlfn.IFNA(CELL("contents",INDIRECT(_xlfn.CONCAT("Veg_Table_Production_Data!",ADDRESS(MATCH(_xlfn.MAXIFS(#REF!,#REF!,"="&amp;Veg_Table[[#This Row],[AUTO_ID]],#REF!,"&lt;"&amp;Veg_Table[[#This Row],[EVM_LAST_EDITED_Day]]),#REF!,0),COLUMN(#REF!),4,1,)))),""),"")</f>
        <v/>
      </c>
      <c r="W1314" s="3" t="str">
        <f ca="1">IF(Veg_Table[[#This Row],[Previous_Prescription]]="","No",IF(Veg_Table[[#This Row],[Previous_Prescription]]=Veg_Table[[#This Row],[PRESCRIP]],"No","Yes"))</f>
        <v>No</v>
      </c>
      <c r="X1314" s="3" t="str">
        <f>IF(Veg_Table[[#This Row],[EVM_LAST_EDITED_Day]]=Veg_Table[[#This Row],[Created_Day]],"New","Old")</f>
        <v>New</v>
      </c>
      <c r="Y1314" s="1">
        <f>IFERROR(IF(FIND("delete",LOWER(Veg_Table[[#This Row],[PI_COMMENTS]]))&gt;=1,1,0),0)</f>
        <v>0</v>
      </c>
      <c r="Z1314" s="1" t="str">
        <f>_xlfn.IFNA(IF(Veg_Table[[#This Row],[EVM_LAST_EDITOR]]="","Yes",VLOOKUP(Veg_Table[[#This Row],[EVM_LAST_EDITOR]],Roster_Table[#All],15,FALSE)),"Yes")</f>
        <v>Yes</v>
      </c>
      <c r="AA131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14" s="1" t="str">
        <f>_xlfn.IFNA(VLOOKUP(Veg_Table[[#This Row],[EVM_LAST_EDITOR]],Roster_Table[#All],3,FALSE),"zAWRR Not in Roster")</f>
        <v>Sterling</v>
      </c>
      <c r="AC1314" s="1" t="str">
        <f>_xlfn.IFNA(VLOOKUP(Veg_Table[[#This Row],[EVM_LAST_EDITOR]],Roster_Table[#All],2,FALSE),"zAWRR Not in Roster")</f>
        <v>Fulford</v>
      </c>
      <c r="AD1314" s="1" t="str">
        <f>IF(_xlfn.CONCAT(Veg_Table[[#This Row],[First_Name]]," ",Veg_Table[[#This Row],[Last_Name]])="zAWRR Not in Roster zAWRR Not in Roster","zAWRR Not in Roster",_xlfn.CONCAT(Veg_Table[[#This Row],[First_Name]]," ",Veg_Table[[#This Row],[Last_Name]]))</f>
        <v>Sterling Fulford</v>
      </c>
      <c r="AE1314">
        <v>3228372</v>
      </c>
      <c r="AF1314" t="s">
        <v>6829</v>
      </c>
      <c r="AG1314" t="s">
        <v>30</v>
      </c>
      <c r="AH1314" t="s">
        <v>3102</v>
      </c>
      <c r="AI1314" t="s">
        <v>3071</v>
      </c>
      <c r="AJ1314" t="s">
        <v>36</v>
      </c>
      <c r="AL1314" t="s">
        <v>37</v>
      </c>
      <c r="AM1314" t="s">
        <v>38</v>
      </c>
      <c r="AN1314" t="s">
        <v>25</v>
      </c>
      <c r="AO1314" t="s">
        <v>25</v>
      </c>
      <c r="AP1314">
        <v>16</v>
      </c>
      <c r="AQ1314">
        <v>112</v>
      </c>
      <c r="AR1314" t="s">
        <v>514</v>
      </c>
      <c r="AS1314" t="s">
        <v>42</v>
      </c>
      <c r="AT1314" t="s">
        <v>522</v>
      </c>
      <c r="AV1314" t="s">
        <v>512</v>
      </c>
      <c r="AW1314" t="s">
        <v>6830</v>
      </c>
      <c r="AZ1314"/>
      <c r="BB1314" s="4"/>
      <c r="BD1314" t="s">
        <v>29</v>
      </c>
      <c r="BE1314" t="s">
        <v>25</v>
      </c>
      <c r="BF1314" t="s">
        <v>513</v>
      </c>
      <c r="BI1314" s="3"/>
      <c r="BJ1314" t="s">
        <v>1543</v>
      </c>
      <c r="BK1314" s="30" t="s">
        <v>78</v>
      </c>
      <c r="BL1314" s="3">
        <v>43965.422418981485</v>
      </c>
      <c r="BM1314" t="s">
        <v>31</v>
      </c>
      <c r="BN1314" t="s">
        <v>32</v>
      </c>
      <c r="BP1314" t="s">
        <v>3105</v>
      </c>
      <c r="BQ1314" t="s">
        <v>826</v>
      </c>
      <c r="BR1314" t="s">
        <v>28</v>
      </c>
      <c r="BS1314" t="s">
        <v>28</v>
      </c>
      <c r="BT1314" t="s">
        <v>78</v>
      </c>
      <c r="BU1314" s="3">
        <v>43965.422418981485</v>
      </c>
      <c r="BV1314" t="s">
        <v>803</v>
      </c>
      <c r="BW1314" s="3">
        <v>43965.515727511571</v>
      </c>
      <c r="BX1314" t="s">
        <v>6831</v>
      </c>
      <c r="CG1314"/>
      <c r="CH1314"/>
      <c r="CI1314"/>
      <c r="CY1314"/>
      <c r="DA1314"/>
      <c r="DF1314"/>
    </row>
    <row r="1315" spans="1:110" x14ac:dyDescent="0.25">
      <c r="A1315" s="1">
        <f>IF(Veg_Table[[#This Row],[VP_STATUS]]="Hold",0,IF(OR(AND(Veg_Table[[#This Row],[PRESCRIP]]="NW_No Work",Veg_Table[[#This Row],[VP_STATUS]]&lt;&gt;"No Work Required Under EVM"),AND(Veg_Table[[#This Row],[VP_STATUS]]="No Work Required Under EVM",Veg_Table[[#This Row],[PRESCRIP]]&lt;&gt;"NW_No Work")),1,0))</f>
        <v>0</v>
      </c>
      <c r="B1315" s="1">
        <f>IF(Veg_Table[[#This Row],[SPECIES]]="",1,0)</f>
        <v>0</v>
      </c>
      <c r="C1315" s="1">
        <f>IF(Veg_Table[[#This Row],[DIAMETER]]="",1,0)</f>
        <v>0</v>
      </c>
      <c r="D1315" s="1">
        <f>IF(Veg_Table[[#This Row],[HEIGHT]]="",1,0)</f>
        <v>0</v>
      </c>
      <c r="E131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15" s="1">
        <f>IF(AND(Veg_Table[[#This Row],[TAT_RESULT]]="ABATE",Veg_Table[[#This Row],[PRESCRIP]]="NW_No Work"),1,0)</f>
        <v>0</v>
      </c>
      <c r="G1315" s="1">
        <f>IF(OR(Veg_Table[[#This Row],[Prescription R-Scale]]="NA",Veg_Table[[#This Row],[Diameter R-Scale]]="NA"),0,IF(Veg_Table[[#This Row],[Diameter R-Scale]]&lt;&gt;Veg_Table[[#This Row],[Prescription R-Scale]],1,0))</f>
        <v>0</v>
      </c>
      <c r="H1315" s="1">
        <f>IF(OR(AND(Veg_Table[[#This Row],[PRESCRIP]]="BC_Br Rmv", Veg_Table[[#This Row],[WOOD_MAN]]&lt;&gt;"Not Needed"),AND(Veg_Table[[#This Row],[PRESCRIP]]="BCS_Br Rmv+Trt", Veg_Table[[#This Row],[WOOD_MAN]]&lt;&gt;"Not Needed")),1,0)</f>
        <v>0</v>
      </c>
      <c r="I1315" s="1">
        <f ca="1">IF(AND(Veg_Table[[#This Row],[Prescription_Changed]]="Yes",Veg_Table[[#This Row],[TAT_RESULT]]=""),1,0)</f>
        <v>0</v>
      </c>
      <c r="J1315" s="1">
        <f ca="1">SUM(Veg_Table[[#This Row],[Prescription and Status do not match]:[Prescription_Edited_And_TAT_Is_Blank]])</f>
        <v>0</v>
      </c>
      <c r="K1315" s="1">
        <f ca="1">IF(Veg_Table[[#This Row],[Sum of Errors]]&gt;0,1,0)</f>
        <v>0</v>
      </c>
      <c r="L1315" s="1">
        <f>1</f>
        <v>1</v>
      </c>
      <c r="M1315"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315" s="1" t="str">
        <f>IF(OR(MID(Veg_Table[[#This Row],[PRESCRIP]],2,1)="1",MID(Veg_Table[[#This Row],[PRESCRIP]],2,1)="2",MID(Veg_Table[[#This Row],[PRESCRIP]],2,1)="3",MID(Veg_Table[[#This Row],[PRESCRIP]],2,1)="4"),_xlfn.NUMBERVALUE(MID(Veg_Table[[#This Row],[PRESCRIP]],2,1)),"NA")</f>
        <v>NA</v>
      </c>
      <c r="O1315" s="1">
        <f>WEEKNUM(Veg_Table[[#This Row],[EVM_LAST_EDITED_Day]],2)</f>
        <v>20</v>
      </c>
      <c r="P1315" s="25">
        <f>IFERROR(DATE(YEAR(Veg_Table[[#This Row],[EVM_LAST_EDITED2]]),MONTH(Veg_Table[[#This Row],[EVM_LAST_EDITED2]]),DAY(Veg_Table[[#This Row],[EVM_LAST_EDITED2]])),DATE(2019,1,1))</f>
        <v>43965</v>
      </c>
      <c r="Q1315" s="3">
        <f>VALUE(SUBSTITUTE(Veg_Table[[#This Row],[EVM_LAST_EDITED]],",",""))</f>
        <v>43965.4232646991</v>
      </c>
      <c r="R1315" s="1" t="str">
        <f>_xlfn.IFNA(IF(Veg_Table[[#This Row],[EVM_LAST_EDITOR]]="","zBlank EVM Last Editor",VLOOKUP(Veg_Table[[#This Row],[EVM_LAST_EDITOR]],Roster_Table[#All],4,FALSE)),"zAWRR Not in Roster")</f>
        <v>MBG</v>
      </c>
      <c r="S1315" s="1" t="str">
        <f>_xlfn.IFNA(IF(Veg_Table[[#This Row],[EVM_LAST_EDITOR]]="","zBlank EVM Last Editor",VLOOKUP(Veg_Table[[#This Row],[EVM_LAST_EDITOR]],Roster_Table[#All],16,FALSE)),"zCompany_AWRR not in Roster")</f>
        <v>MBG_Mason, Bruce &amp; Girard</v>
      </c>
      <c r="T1315" s="2">
        <f>IFERROR(DATE(YEAR(Veg_Table[[#This Row],[Created2]]),MONTH(Veg_Table[[#This Row],[Created2]]),DAY(Veg_Table[[#This Row],[Created2]])),DATE(2019,1,1))</f>
        <v>43965</v>
      </c>
      <c r="U1315" s="3">
        <f>VALUE(SUBSTITUTE(Veg_Table[[#This Row],[Created]],",",""))</f>
        <v>43965.4232646991</v>
      </c>
      <c r="V1315" s="3" t="str">
        <f ca="1">IFERROR(_xlfn.IFNA(CELL("contents",INDIRECT(_xlfn.CONCAT("Veg_Table_Production_Data!",ADDRESS(MATCH(_xlfn.MAXIFS(#REF!,#REF!,"="&amp;Veg_Table[[#This Row],[AUTO_ID]],#REF!,"&lt;"&amp;Veg_Table[[#This Row],[EVM_LAST_EDITED_Day]]),#REF!,0),COLUMN(#REF!),4,1,)))),""),"")</f>
        <v/>
      </c>
      <c r="W1315" s="3" t="str">
        <f ca="1">IF(Veg_Table[[#This Row],[Previous_Prescription]]="","No",IF(Veg_Table[[#This Row],[Previous_Prescription]]=Veg_Table[[#This Row],[PRESCRIP]],"No","Yes"))</f>
        <v>No</v>
      </c>
      <c r="X1315" s="3" t="str">
        <f>IF(Veg_Table[[#This Row],[EVM_LAST_EDITED_Day]]=Veg_Table[[#This Row],[Created_Day]],"New","Old")</f>
        <v>New</v>
      </c>
      <c r="Y1315" s="1">
        <f>IFERROR(IF(FIND("delete",LOWER(Veg_Table[[#This Row],[PI_COMMENTS]]))&gt;=1,1,0),0)</f>
        <v>0</v>
      </c>
      <c r="Z1315" s="1" t="str">
        <f>_xlfn.IFNA(IF(Veg_Table[[#This Row],[EVM_LAST_EDITOR]]="","Yes",VLOOKUP(Veg_Table[[#This Row],[EVM_LAST_EDITOR]],Roster_Table[#All],15,FALSE)),"Yes")</f>
        <v>Yes</v>
      </c>
      <c r="AA131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15" s="1" t="str">
        <f>_xlfn.IFNA(VLOOKUP(Veg_Table[[#This Row],[EVM_LAST_EDITOR]],Roster_Table[#All],3,FALSE),"zAWRR Not in Roster")</f>
        <v>Nathan</v>
      </c>
      <c r="AC1315" s="1" t="str">
        <f>_xlfn.IFNA(VLOOKUP(Veg_Table[[#This Row],[EVM_LAST_EDITOR]],Roster_Table[#All],2,FALSE),"zAWRR Not in Roster")</f>
        <v>Vik</v>
      </c>
      <c r="AD1315" s="1" t="str">
        <f>IF(_xlfn.CONCAT(Veg_Table[[#This Row],[First_Name]]," ",Veg_Table[[#This Row],[Last_Name]])="zAWRR Not in Roster zAWRR Not in Roster","zAWRR Not in Roster",_xlfn.CONCAT(Veg_Table[[#This Row],[First_Name]]," ",Veg_Table[[#This Row],[Last_Name]]))</f>
        <v>Nathan Vik</v>
      </c>
      <c r="AE1315">
        <v>3227690</v>
      </c>
      <c r="AF1315" t="s">
        <v>6209</v>
      </c>
      <c r="AG1315" t="s">
        <v>93</v>
      </c>
      <c r="AH1315" t="s">
        <v>3444</v>
      </c>
      <c r="AI1315" t="s">
        <v>5377</v>
      </c>
      <c r="AJ1315" t="s">
        <v>21</v>
      </c>
      <c r="AL1315" t="s">
        <v>372</v>
      </c>
      <c r="AM1315" t="s">
        <v>529</v>
      </c>
      <c r="AN1315" t="s">
        <v>25</v>
      </c>
      <c r="AO1315" t="s">
        <v>25</v>
      </c>
      <c r="AP1315">
        <v>8</v>
      </c>
      <c r="AQ1315">
        <v>46</v>
      </c>
      <c r="AR1315" t="s">
        <v>511</v>
      </c>
      <c r="AS1315" t="s">
        <v>24</v>
      </c>
      <c r="AT1315" t="s">
        <v>26</v>
      </c>
      <c r="AV1315" t="s">
        <v>519</v>
      </c>
      <c r="AW1315" t="s">
        <v>6210</v>
      </c>
      <c r="AZ1315"/>
      <c r="BB1315" s="4"/>
      <c r="BD1315" t="s">
        <v>29</v>
      </c>
      <c r="BE1315" t="s">
        <v>25</v>
      </c>
      <c r="BF1315" t="s">
        <v>513</v>
      </c>
      <c r="BI1315" s="3"/>
      <c r="BJ1315" t="s">
        <v>27</v>
      </c>
      <c r="BK1315" s="30" t="s">
        <v>115</v>
      </c>
      <c r="BL1315" s="3">
        <v>43965.423264699071</v>
      </c>
      <c r="BM1315" t="s">
        <v>31</v>
      </c>
      <c r="BN1315" t="s">
        <v>32</v>
      </c>
      <c r="BP1315" t="s">
        <v>3445</v>
      </c>
      <c r="BQ1315" t="s">
        <v>1025</v>
      </c>
      <c r="BR1315" t="s">
        <v>28</v>
      </c>
      <c r="BS1315" t="s">
        <v>28</v>
      </c>
      <c r="BT1315" t="s">
        <v>115</v>
      </c>
      <c r="BU1315" s="3">
        <v>43965.423264699071</v>
      </c>
      <c r="BV1315" t="s">
        <v>803</v>
      </c>
      <c r="BW1315" s="3">
        <v>43965.513516689818</v>
      </c>
      <c r="BX1315" t="s">
        <v>6211</v>
      </c>
      <c r="CG1315"/>
      <c r="CH1315"/>
      <c r="CI1315"/>
      <c r="CY1315"/>
      <c r="DA1315"/>
      <c r="DF1315"/>
    </row>
    <row r="1316" spans="1:110" x14ac:dyDescent="0.25">
      <c r="A1316" s="1">
        <f>IF(Veg_Table[[#This Row],[VP_STATUS]]="Hold",0,IF(OR(AND(Veg_Table[[#This Row],[PRESCRIP]]="NW_No Work",Veg_Table[[#This Row],[VP_STATUS]]&lt;&gt;"No Work Required Under EVM"),AND(Veg_Table[[#This Row],[VP_STATUS]]="No Work Required Under EVM",Veg_Table[[#This Row],[PRESCRIP]]&lt;&gt;"NW_No Work")),1,0))</f>
        <v>0</v>
      </c>
      <c r="B1316" s="1">
        <f>IF(Veg_Table[[#This Row],[SPECIES]]="",1,0)</f>
        <v>0</v>
      </c>
      <c r="C1316" s="1">
        <f>IF(Veg_Table[[#This Row],[DIAMETER]]="",1,0)</f>
        <v>0</v>
      </c>
      <c r="D1316" s="1">
        <f>IF(Veg_Table[[#This Row],[HEIGHT]]="",1,0)</f>
        <v>0</v>
      </c>
      <c r="E131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16" s="1">
        <f>IF(AND(Veg_Table[[#This Row],[TAT_RESULT]]="ABATE",Veg_Table[[#This Row],[PRESCRIP]]="NW_No Work"),1,0)</f>
        <v>0</v>
      </c>
      <c r="G1316" s="1">
        <f>IF(OR(Veg_Table[[#This Row],[Prescription R-Scale]]="NA",Veg_Table[[#This Row],[Diameter R-Scale]]="NA"),0,IF(Veg_Table[[#This Row],[Diameter R-Scale]]&lt;&gt;Veg_Table[[#This Row],[Prescription R-Scale]],1,0))</f>
        <v>0</v>
      </c>
      <c r="H1316" s="1">
        <f>IF(OR(AND(Veg_Table[[#This Row],[PRESCRIP]]="BC_Br Rmv", Veg_Table[[#This Row],[WOOD_MAN]]&lt;&gt;"Not Needed"),AND(Veg_Table[[#This Row],[PRESCRIP]]="BCS_Br Rmv+Trt", Veg_Table[[#This Row],[WOOD_MAN]]&lt;&gt;"Not Needed")),1,0)</f>
        <v>0</v>
      </c>
      <c r="I1316" s="1">
        <f ca="1">IF(AND(Veg_Table[[#This Row],[Prescription_Changed]]="Yes",Veg_Table[[#This Row],[TAT_RESULT]]=""),1,0)</f>
        <v>0</v>
      </c>
      <c r="J1316" s="1">
        <f ca="1">SUM(Veg_Table[[#This Row],[Prescription and Status do not match]:[Prescription_Edited_And_TAT_Is_Blank]])</f>
        <v>0</v>
      </c>
      <c r="K1316" s="1">
        <f ca="1">IF(Veg_Table[[#This Row],[Sum of Errors]]&gt;0,1,0)</f>
        <v>0</v>
      </c>
      <c r="L1316" s="1">
        <f>1</f>
        <v>1</v>
      </c>
      <c r="M1316"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316" s="1" t="str">
        <f>IF(OR(MID(Veg_Table[[#This Row],[PRESCRIP]],2,1)="1",MID(Veg_Table[[#This Row],[PRESCRIP]],2,1)="2",MID(Veg_Table[[#This Row],[PRESCRIP]],2,1)="3",MID(Veg_Table[[#This Row],[PRESCRIP]],2,1)="4"),_xlfn.NUMBERVALUE(MID(Veg_Table[[#This Row],[PRESCRIP]],2,1)),"NA")</f>
        <v>NA</v>
      </c>
      <c r="O1316" s="1">
        <f>WEEKNUM(Veg_Table[[#This Row],[EVM_LAST_EDITED_Day]],2)</f>
        <v>20</v>
      </c>
      <c r="P1316" s="25">
        <f>IFERROR(DATE(YEAR(Veg_Table[[#This Row],[EVM_LAST_EDITED2]]),MONTH(Veg_Table[[#This Row],[EVM_LAST_EDITED2]]),DAY(Veg_Table[[#This Row],[EVM_LAST_EDITED2]])),DATE(2019,1,1))</f>
        <v>43965</v>
      </c>
      <c r="Q1316" s="3">
        <f>VALUE(SUBSTITUTE(Veg_Table[[#This Row],[EVM_LAST_EDITED]],",",""))</f>
        <v>43965.423352812497</v>
      </c>
      <c r="R1316" s="1" t="str">
        <f>_xlfn.IFNA(IF(Veg_Table[[#This Row],[EVM_LAST_EDITOR]]="","zBlank EVM Last Editor",VLOOKUP(Veg_Table[[#This Row],[EVM_LAST_EDITOR]],Roster_Table[#All],4,FALSE)),"zAWRR Not in Roster")</f>
        <v>MGE</v>
      </c>
      <c r="S1316" s="1" t="str">
        <f>_xlfn.IFNA(IF(Veg_Table[[#This Row],[EVM_LAST_EDITOR]]="","zBlank EVM Last Editor",VLOOKUP(Veg_Table[[#This Row],[EVM_LAST_EDITOR]],Roster_Table[#All],16,FALSE)),"zCompany_AWRR not in Roster")</f>
        <v>MGE_Mountain G Enterprises</v>
      </c>
      <c r="T1316" s="2">
        <f>IFERROR(DATE(YEAR(Veg_Table[[#This Row],[Created2]]),MONTH(Veg_Table[[#This Row],[Created2]]),DAY(Veg_Table[[#This Row],[Created2]])),DATE(2019,1,1))</f>
        <v>43965</v>
      </c>
      <c r="U1316" s="3">
        <f>VALUE(SUBSTITUTE(Veg_Table[[#This Row],[Created]],",",""))</f>
        <v>43965.423352812497</v>
      </c>
      <c r="V1316" s="3" t="str">
        <f ca="1">IFERROR(_xlfn.IFNA(CELL("contents",INDIRECT(_xlfn.CONCAT("Veg_Table_Production_Data!",ADDRESS(MATCH(_xlfn.MAXIFS(#REF!,#REF!,"="&amp;Veg_Table[[#This Row],[AUTO_ID]],#REF!,"&lt;"&amp;Veg_Table[[#This Row],[EVM_LAST_EDITED_Day]]),#REF!,0),COLUMN(#REF!),4,1,)))),""),"")</f>
        <v/>
      </c>
      <c r="W1316" s="3" t="str">
        <f ca="1">IF(Veg_Table[[#This Row],[Previous_Prescription]]="","No",IF(Veg_Table[[#This Row],[Previous_Prescription]]=Veg_Table[[#This Row],[PRESCRIP]],"No","Yes"))</f>
        <v>No</v>
      </c>
      <c r="X1316" s="3" t="str">
        <f>IF(Veg_Table[[#This Row],[EVM_LAST_EDITED_Day]]=Veg_Table[[#This Row],[Created_Day]],"New","Old")</f>
        <v>New</v>
      </c>
      <c r="Y1316" s="1">
        <f>IFERROR(IF(FIND("delete",LOWER(Veg_Table[[#This Row],[PI_COMMENTS]]))&gt;=1,1,0),0)</f>
        <v>0</v>
      </c>
      <c r="Z1316" s="1" t="str">
        <f>_xlfn.IFNA(IF(Veg_Table[[#This Row],[EVM_LAST_EDITOR]]="","Yes",VLOOKUP(Veg_Table[[#This Row],[EVM_LAST_EDITOR]],Roster_Table[#All],15,FALSE)),"Yes")</f>
        <v>Yes</v>
      </c>
      <c r="AA131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16" s="1" t="str">
        <f>_xlfn.IFNA(VLOOKUP(Veg_Table[[#This Row],[EVM_LAST_EDITOR]],Roster_Table[#All],3,FALSE),"zAWRR Not in Roster")</f>
        <v>Brandon</v>
      </c>
      <c r="AC1316" s="1" t="str">
        <f>_xlfn.IFNA(VLOOKUP(Veg_Table[[#This Row],[EVM_LAST_EDITOR]],Roster_Table[#All],2,FALSE),"zAWRR Not in Roster")</f>
        <v>Fabela</v>
      </c>
      <c r="AD1316" s="1" t="str">
        <f>IF(_xlfn.CONCAT(Veg_Table[[#This Row],[First_Name]]," ",Veg_Table[[#This Row],[Last_Name]])="zAWRR Not in Roster zAWRR Not in Roster","zAWRR Not in Roster",_xlfn.CONCAT(Veg_Table[[#This Row],[First_Name]]," ",Veg_Table[[#This Row],[Last_Name]]))</f>
        <v>Brandon Fabela</v>
      </c>
      <c r="AE1316">
        <v>3227693</v>
      </c>
      <c r="AF1316" t="s">
        <v>6212</v>
      </c>
      <c r="AG1316" t="s">
        <v>93</v>
      </c>
      <c r="AH1316" t="s">
        <v>5320</v>
      </c>
      <c r="AI1316" t="s">
        <v>5959</v>
      </c>
      <c r="AJ1316" t="s">
        <v>21</v>
      </c>
      <c r="AL1316" t="s">
        <v>22</v>
      </c>
      <c r="AM1316" t="s">
        <v>23</v>
      </c>
      <c r="AN1316" t="s">
        <v>25</v>
      </c>
      <c r="AO1316" t="s">
        <v>25</v>
      </c>
      <c r="AP1316">
        <v>10</v>
      </c>
      <c r="AQ1316">
        <v>41</v>
      </c>
      <c r="AR1316" t="s">
        <v>511</v>
      </c>
      <c r="AS1316" t="s">
        <v>24</v>
      </c>
      <c r="AT1316" t="s">
        <v>26</v>
      </c>
      <c r="AV1316" t="s">
        <v>519</v>
      </c>
      <c r="AW1316" t="s">
        <v>6213</v>
      </c>
      <c r="AZ1316"/>
      <c r="BB1316" s="4"/>
      <c r="BD1316" t="s">
        <v>29</v>
      </c>
      <c r="BE1316" t="s">
        <v>25</v>
      </c>
      <c r="BF1316" t="s">
        <v>513</v>
      </c>
      <c r="BI1316" s="3"/>
      <c r="BJ1316" t="s">
        <v>52</v>
      </c>
      <c r="BK1316" s="30" t="s">
        <v>668</v>
      </c>
      <c r="BL1316" s="3">
        <v>43965.423352812497</v>
      </c>
      <c r="BM1316" t="s">
        <v>31</v>
      </c>
      <c r="BN1316" t="s">
        <v>32</v>
      </c>
      <c r="BP1316" t="s">
        <v>5452</v>
      </c>
      <c r="BQ1316" t="s">
        <v>1025</v>
      </c>
      <c r="BR1316" t="s">
        <v>28</v>
      </c>
      <c r="BS1316" t="s">
        <v>28</v>
      </c>
      <c r="BT1316" t="s">
        <v>668</v>
      </c>
      <c r="BU1316" s="3">
        <v>43965.423352812497</v>
      </c>
      <c r="BV1316" t="s">
        <v>803</v>
      </c>
      <c r="BW1316" s="3">
        <v>43965.513516689818</v>
      </c>
      <c r="BX1316" t="s">
        <v>6214</v>
      </c>
      <c r="CG1316"/>
      <c r="CH1316"/>
      <c r="CI1316"/>
      <c r="CY1316"/>
      <c r="DA1316"/>
      <c r="DF1316"/>
    </row>
    <row r="1317" spans="1:110" x14ac:dyDescent="0.25">
      <c r="A1317" s="1">
        <f>IF(Veg_Table[[#This Row],[VP_STATUS]]="Hold",0,IF(OR(AND(Veg_Table[[#This Row],[PRESCRIP]]="NW_No Work",Veg_Table[[#This Row],[VP_STATUS]]&lt;&gt;"No Work Required Under EVM"),AND(Veg_Table[[#This Row],[VP_STATUS]]="No Work Required Under EVM",Veg_Table[[#This Row],[PRESCRIP]]&lt;&gt;"NW_No Work")),1,0))</f>
        <v>0</v>
      </c>
      <c r="B1317" s="1">
        <f>IF(Veg_Table[[#This Row],[SPECIES]]="",1,0)</f>
        <v>0</v>
      </c>
      <c r="C1317" s="1">
        <f>IF(Veg_Table[[#This Row],[DIAMETER]]="",1,0)</f>
        <v>0</v>
      </c>
      <c r="D1317" s="1">
        <f>IF(Veg_Table[[#This Row],[HEIGHT]]="",1,0)</f>
        <v>0</v>
      </c>
      <c r="E131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17" s="1">
        <f>IF(AND(Veg_Table[[#This Row],[TAT_RESULT]]="ABATE",Veg_Table[[#This Row],[PRESCRIP]]="NW_No Work"),1,0)</f>
        <v>0</v>
      </c>
      <c r="G1317" s="1">
        <f>IF(OR(Veg_Table[[#This Row],[Prescription R-Scale]]="NA",Veg_Table[[#This Row],[Diameter R-Scale]]="NA"),0,IF(Veg_Table[[#This Row],[Diameter R-Scale]]&lt;&gt;Veg_Table[[#This Row],[Prescription R-Scale]],1,0))</f>
        <v>0</v>
      </c>
      <c r="H1317" s="1">
        <f>IF(OR(AND(Veg_Table[[#This Row],[PRESCRIP]]="BC_Br Rmv", Veg_Table[[#This Row],[WOOD_MAN]]&lt;&gt;"Not Needed"),AND(Veg_Table[[#This Row],[PRESCRIP]]="BCS_Br Rmv+Trt", Veg_Table[[#This Row],[WOOD_MAN]]&lt;&gt;"Not Needed")),1,0)</f>
        <v>0</v>
      </c>
      <c r="I1317" s="1">
        <f ca="1">IF(AND(Veg_Table[[#This Row],[Prescription_Changed]]="Yes",Veg_Table[[#This Row],[TAT_RESULT]]=""),1,0)</f>
        <v>0</v>
      </c>
      <c r="J1317" s="1">
        <f ca="1">SUM(Veg_Table[[#This Row],[Prescription and Status do not match]:[Prescription_Edited_And_TAT_Is_Blank]])</f>
        <v>0</v>
      </c>
      <c r="K1317" s="1">
        <f ca="1">IF(Veg_Table[[#This Row],[Sum of Errors]]&gt;0,1,0)</f>
        <v>0</v>
      </c>
      <c r="L1317" s="1">
        <f>1</f>
        <v>1</v>
      </c>
      <c r="M1317"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317" s="1" t="str">
        <f>IF(OR(MID(Veg_Table[[#This Row],[PRESCRIP]],2,1)="1",MID(Veg_Table[[#This Row],[PRESCRIP]],2,1)="2",MID(Veg_Table[[#This Row],[PRESCRIP]],2,1)="3",MID(Veg_Table[[#This Row],[PRESCRIP]],2,1)="4"),_xlfn.NUMBERVALUE(MID(Veg_Table[[#This Row],[PRESCRIP]],2,1)),"NA")</f>
        <v>NA</v>
      </c>
      <c r="O1317" s="1">
        <f>WEEKNUM(Veg_Table[[#This Row],[EVM_LAST_EDITED_Day]],2)</f>
        <v>20</v>
      </c>
      <c r="P1317" s="25">
        <f>IFERROR(DATE(YEAR(Veg_Table[[#This Row],[EVM_LAST_EDITED2]]),MONTH(Veg_Table[[#This Row],[EVM_LAST_EDITED2]]),DAY(Veg_Table[[#This Row],[EVM_LAST_EDITED2]])),DATE(2019,1,1))</f>
        <v>43965</v>
      </c>
      <c r="Q1317" s="3">
        <f>VALUE(SUBSTITUTE(Veg_Table[[#This Row],[EVM_LAST_EDITED]],",",""))</f>
        <v>43965.4243055556</v>
      </c>
      <c r="R1317" s="1" t="str">
        <f>_xlfn.IFNA(IF(Veg_Table[[#This Row],[EVM_LAST_EDITOR]]="","zBlank EVM Last Editor",VLOOKUP(Veg_Table[[#This Row],[EVM_LAST_EDITOR]],Roster_Table[#All],4,FALSE)),"zAWRR Not in Roster")</f>
        <v>JEF</v>
      </c>
      <c r="S1317" s="1" t="str">
        <f>_xlfn.IFNA(IF(Veg_Table[[#This Row],[EVM_LAST_EDITOR]]="","zBlank EVM Last Editor",VLOOKUP(Veg_Table[[#This Row],[EVM_LAST_EDITOR]],Roster_Table[#All],16,FALSE)),"zCompany_AWRR not in Roster")</f>
        <v>JEF_Jefferson Resources</v>
      </c>
      <c r="T1317" s="2">
        <f>IFERROR(DATE(YEAR(Veg_Table[[#This Row],[Created2]]),MONTH(Veg_Table[[#This Row],[Created2]]),DAY(Veg_Table[[#This Row],[Created2]])),DATE(2019,1,1))</f>
        <v>43965</v>
      </c>
      <c r="U1317" s="3">
        <f>VALUE(SUBSTITUTE(Veg_Table[[#This Row],[Created]],",",""))</f>
        <v>43965.4243055556</v>
      </c>
      <c r="V1317" s="3" t="str">
        <f ca="1">IFERROR(_xlfn.IFNA(CELL("contents",INDIRECT(_xlfn.CONCAT("Veg_Table_Production_Data!",ADDRESS(MATCH(_xlfn.MAXIFS(#REF!,#REF!,"="&amp;Veg_Table[[#This Row],[AUTO_ID]],#REF!,"&lt;"&amp;Veg_Table[[#This Row],[EVM_LAST_EDITED_Day]]),#REF!,0),COLUMN(#REF!),4,1,)))),""),"")</f>
        <v/>
      </c>
      <c r="W1317" s="3" t="str">
        <f ca="1">IF(Veg_Table[[#This Row],[Previous_Prescription]]="","No",IF(Veg_Table[[#This Row],[Previous_Prescription]]=Veg_Table[[#This Row],[PRESCRIP]],"No","Yes"))</f>
        <v>No</v>
      </c>
      <c r="X1317" s="3" t="str">
        <f>IF(Veg_Table[[#This Row],[EVM_LAST_EDITED_Day]]=Veg_Table[[#This Row],[Created_Day]],"New","Old")</f>
        <v>New</v>
      </c>
      <c r="Y1317" s="1">
        <f>IFERROR(IF(FIND("delete",LOWER(Veg_Table[[#This Row],[PI_COMMENTS]]))&gt;=1,1,0),0)</f>
        <v>0</v>
      </c>
      <c r="Z1317" s="1" t="str">
        <f>_xlfn.IFNA(IF(Veg_Table[[#This Row],[EVM_LAST_EDITOR]]="","Yes",VLOOKUP(Veg_Table[[#This Row],[EVM_LAST_EDITOR]],Roster_Table[#All],15,FALSE)),"Yes")</f>
        <v>Yes</v>
      </c>
      <c r="AA131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17" s="1" t="str">
        <f>_xlfn.IFNA(VLOOKUP(Veg_Table[[#This Row],[EVM_LAST_EDITOR]],Roster_Table[#All],3,FALSE),"zAWRR Not in Roster")</f>
        <v>Sterling</v>
      </c>
      <c r="AC1317" s="1" t="str">
        <f>_xlfn.IFNA(VLOOKUP(Veg_Table[[#This Row],[EVM_LAST_EDITOR]],Roster_Table[#All],2,FALSE),"zAWRR Not in Roster")</f>
        <v>Fulford</v>
      </c>
      <c r="AD1317" s="1" t="str">
        <f>IF(_xlfn.CONCAT(Veg_Table[[#This Row],[First_Name]]," ",Veg_Table[[#This Row],[Last_Name]])="zAWRR Not in Roster zAWRR Not in Roster","zAWRR Not in Roster",_xlfn.CONCAT(Veg_Table[[#This Row],[First_Name]]," ",Veg_Table[[#This Row],[Last_Name]]))</f>
        <v>Sterling Fulford</v>
      </c>
      <c r="AE1317">
        <v>3228373</v>
      </c>
      <c r="AF1317" t="s">
        <v>6832</v>
      </c>
      <c r="AG1317" t="s">
        <v>30</v>
      </c>
      <c r="AH1317" t="s">
        <v>3102</v>
      </c>
      <c r="AI1317" t="s">
        <v>3071</v>
      </c>
      <c r="AJ1317" t="s">
        <v>21</v>
      </c>
      <c r="AL1317" t="s">
        <v>37</v>
      </c>
      <c r="AM1317" t="s">
        <v>38</v>
      </c>
      <c r="AN1317" t="s">
        <v>25</v>
      </c>
      <c r="AO1317" t="s">
        <v>25</v>
      </c>
      <c r="AP1317">
        <v>16</v>
      </c>
      <c r="AQ1317">
        <v>110</v>
      </c>
      <c r="AR1317" t="s">
        <v>511</v>
      </c>
      <c r="AS1317" t="s">
        <v>24</v>
      </c>
      <c r="AT1317" t="s">
        <v>26</v>
      </c>
      <c r="AV1317" t="s">
        <v>512</v>
      </c>
      <c r="AW1317" t="s">
        <v>6833</v>
      </c>
      <c r="AZ1317"/>
      <c r="BB1317" s="4"/>
      <c r="BD1317" t="s">
        <v>29</v>
      </c>
      <c r="BE1317" t="s">
        <v>25</v>
      </c>
      <c r="BF1317" t="s">
        <v>513</v>
      </c>
      <c r="BI1317" s="3"/>
      <c r="BJ1317" t="s">
        <v>52</v>
      </c>
      <c r="BK1317" s="30" t="s">
        <v>78</v>
      </c>
      <c r="BL1317" s="3">
        <v>43965.424305555556</v>
      </c>
      <c r="BM1317" t="s">
        <v>31</v>
      </c>
      <c r="BN1317" t="s">
        <v>32</v>
      </c>
      <c r="BP1317" t="s">
        <v>3105</v>
      </c>
      <c r="BQ1317" t="s">
        <v>826</v>
      </c>
      <c r="BR1317" t="s">
        <v>28</v>
      </c>
      <c r="BS1317" t="s">
        <v>28</v>
      </c>
      <c r="BT1317" t="s">
        <v>78</v>
      </c>
      <c r="BU1317" s="3">
        <v>43965.424305555556</v>
      </c>
      <c r="BV1317" t="s">
        <v>803</v>
      </c>
      <c r="BW1317" s="3">
        <v>43965.515727511571</v>
      </c>
      <c r="BX1317" t="s">
        <v>6834</v>
      </c>
      <c r="CG1317"/>
      <c r="CH1317"/>
      <c r="CI1317"/>
      <c r="CY1317"/>
      <c r="DA1317"/>
      <c r="DF1317"/>
    </row>
    <row r="1318" spans="1:110" x14ac:dyDescent="0.25">
      <c r="A1318" s="1">
        <f>IF(Veg_Table[[#This Row],[VP_STATUS]]="Hold",0,IF(OR(AND(Veg_Table[[#This Row],[PRESCRIP]]="NW_No Work",Veg_Table[[#This Row],[VP_STATUS]]&lt;&gt;"No Work Required Under EVM"),AND(Veg_Table[[#This Row],[VP_STATUS]]="No Work Required Under EVM",Veg_Table[[#This Row],[PRESCRIP]]&lt;&gt;"NW_No Work")),1,0))</f>
        <v>0</v>
      </c>
      <c r="B1318" s="1">
        <f>IF(Veg_Table[[#This Row],[SPECIES]]="",1,0)</f>
        <v>0</v>
      </c>
      <c r="C1318" s="1">
        <f>IF(Veg_Table[[#This Row],[DIAMETER]]="",1,0)</f>
        <v>0</v>
      </c>
      <c r="D1318" s="1">
        <f>IF(Veg_Table[[#This Row],[HEIGHT]]="",1,0)</f>
        <v>0</v>
      </c>
      <c r="E131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18" s="1">
        <f>IF(AND(Veg_Table[[#This Row],[TAT_RESULT]]="ABATE",Veg_Table[[#This Row],[PRESCRIP]]="NW_No Work"),1,0)</f>
        <v>0</v>
      </c>
      <c r="G1318" s="1">
        <f>IF(OR(Veg_Table[[#This Row],[Prescription R-Scale]]="NA",Veg_Table[[#This Row],[Diameter R-Scale]]="NA"),0,IF(Veg_Table[[#This Row],[Diameter R-Scale]]&lt;&gt;Veg_Table[[#This Row],[Prescription R-Scale]],1,0))</f>
        <v>0</v>
      </c>
      <c r="H1318" s="1">
        <f>IF(OR(AND(Veg_Table[[#This Row],[PRESCRIP]]="BC_Br Rmv", Veg_Table[[#This Row],[WOOD_MAN]]&lt;&gt;"Not Needed"),AND(Veg_Table[[#This Row],[PRESCRIP]]="BCS_Br Rmv+Trt", Veg_Table[[#This Row],[WOOD_MAN]]&lt;&gt;"Not Needed")),1,0)</f>
        <v>0</v>
      </c>
      <c r="I1318" s="1">
        <f ca="1">IF(AND(Veg_Table[[#This Row],[Prescription_Changed]]="Yes",Veg_Table[[#This Row],[TAT_RESULT]]=""),1,0)</f>
        <v>0</v>
      </c>
      <c r="J1318" s="1">
        <f ca="1">SUM(Veg_Table[[#This Row],[Prescription and Status do not match]:[Prescription_Edited_And_TAT_Is_Blank]])</f>
        <v>0</v>
      </c>
      <c r="K1318" s="1">
        <f ca="1">IF(Veg_Table[[#This Row],[Sum of Errors]]&gt;0,1,0)</f>
        <v>0</v>
      </c>
      <c r="L1318" s="1">
        <f>1</f>
        <v>1</v>
      </c>
      <c r="M1318"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318" s="1" t="str">
        <f>IF(OR(MID(Veg_Table[[#This Row],[PRESCRIP]],2,1)="1",MID(Veg_Table[[#This Row],[PRESCRIP]],2,1)="2",MID(Veg_Table[[#This Row],[PRESCRIP]],2,1)="3",MID(Veg_Table[[#This Row],[PRESCRIP]],2,1)="4"),_xlfn.NUMBERVALUE(MID(Veg_Table[[#This Row],[PRESCRIP]],2,1)),"NA")</f>
        <v>NA</v>
      </c>
      <c r="O1318" s="1">
        <f>WEEKNUM(Veg_Table[[#This Row],[EVM_LAST_EDITED_Day]],2)</f>
        <v>20</v>
      </c>
      <c r="P1318" s="25">
        <f>IFERROR(DATE(YEAR(Veg_Table[[#This Row],[EVM_LAST_EDITED2]]),MONTH(Veg_Table[[#This Row],[EVM_LAST_EDITED2]]),DAY(Veg_Table[[#This Row],[EVM_LAST_EDITED2]])),DATE(2019,1,1))</f>
        <v>43965</v>
      </c>
      <c r="Q1318" s="3">
        <f>VALUE(SUBSTITUTE(Veg_Table[[#This Row],[EVM_LAST_EDITED]],",",""))</f>
        <v>43965.425072870399</v>
      </c>
      <c r="R1318" s="1" t="str">
        <f>_xlfn.IFNA(IF(Veg_Table[[#This Row],[EVM_LAST_EDITOR]]="","zBlank EVM Last Editor",VLOOKUP(Veg_Table[[#This Row],[EVM_LAST_EDITOR]],Roster_Table[#All],4,FALSE)),"zAWRR Not in Roster")</f>
        <v>MBG</v>
      </c>
      <c r="S1318" s="1" t="str">
        <f>_xlfn.IFNA(IF(Veg_Table[[#This Row],[EVM_LAST_EDITOR]]="","zBlank EVM Last Editor",VLOOKUP(Veg_Table[[#This Row],[EVM_LAST_EDITOR]],Roster_Table[#All],16,FALSE)),"zCompany_AWRR not in Roster")</f>
        <v>MBG_Mason, Bruce &amp; Girard</v>
      </c>
      <c r="T1318" s="2">
        <f>IFERROR(DATE(YEAR(Veg_Table[[#This Row],[Created2]]),MONTH(Veg_Table[[#This Row],[Created2]]),DAY(Veg_Table[[#This Row],[Created2]])),DATE(2019,1,1))</f>
        <v>43965</v>
      </c>
      <c r="U1318" s="3">
        <f>VALUE(SUBSTITUTE(Veg_Table[[#This Row],[Created]],",",""))</f>
        <v>43965.425072870399</v>
      </c>
      <c r="V1318" s="3" t="str">
        <f ca="1">IFERROR(_xlfn.IFNA(CELL("contents",INDIRECT(_xlfn.CONCAT("Veg_Table_Production_Data!",ADDRESS(MATCH(_xlfn.MAXIFS(#REF!,#REF!,"="&amp;Veg_Table[[#This Row],[AUTO_ID]],#REF!,"&lt;"&amp;Veg_Table[[#This Row],[EVM_LAST_EDITED_Day]]),#REF!,0),COLUMN(#REF!),4,1,)))),""),"")</f>
        <v/>
      </c>
      <c r="W1318" s="3" t="str">
        <f ca="1">IF(Veg_Table[[#This Row],[Previous_Prescription]]="","No",IF(Veg_Table[[#This Row],[Previous_Prescription]]=Veg_Table[[#This Row],[PRESCRIP]],"No","Yes"))</f>
        <v>No</v>
      </c>
      <c r="X1318" s="3" t="str">
        <f>IF(Veg_Table[[#This Row],[EVM_LAST_EDITED_Day]]=Veg_Table[[#This Row],[Created_Day]],"New","Old")</f>
        <v>New</v>
      </c>
      <c r="Y1318" s="1">
        <f>IFERROR(IF(FIND("delete",LOWER(Veg_Table[[#This Row],[PI_COMMENTS]]))&gt;=1,1,0),0)</f>
        <v>0</v>
      </c>
      <c r="Z1318" s="1" t="str">
        <f>_xlfn.IFNA(IF(Veg_Table[[#This Row],[EVM_LAST_EDITOR]]="","Yes",VLOOKUP(Veg_Table[[#This Row],[EVM_LAST_EDITOR]],Roster_Table[#All],15,FALSE)),"Yes")</f>
        <v>Yes</v>
      </c>
      <c r="AA131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18" s="1" t="str">
        <f>_xlfn.IFNA(VLOOKUP(Veg_Table[[#This Row],[EVM_LAST_EDITOR]],Roster_Table[#All],3,FALSE),"zAWRR Not in Roster")</f>
        <v>Nathan</v>
      </c>
      <c r="AC1318" s="1" t="str">
        <f>_xlfn.IFNA(VLOOKUP(Veg_Table[[#This Row],[EVM_LAST_EDITOR]],Roster_Table[#All],2,FALSE),"zAWRR Not in Roster")</f>
        <v>Vik</v>
      </c>
      <c r="AD1318" s="1" t="str">
        <f>IF(_xlfn.CONCAT(Veg_Table[[#This Row],[First_Name]]," ",Veg_Table[[#This Row],[Last_Name]])="zAWRR Not in Roster zAWRR Not in Roster","zAWRR Not in Roster",_xlfn.CONCAT(Veg_Table[[#This Row],[First_Name]]," ",Veg_Table[[#This Row],[Last_Name]]))</f>
        <v>Nathan Vik</v>
      </c>
      <c r="AE1318">
        <v>3227702</v>
      </c>
      <c r="AF1318" t="s">
        <v>6215</v>
      </c>
      <c r="AG1318" t="s">
        <v>93</v>
      </c>
      <c r="AH1318" t="s">
        <v>3444</v>
      </c>
      <c r="AI1318" t="s">
        <v>5377</v>
      </c>
      <c r="AJ1318" t="s">
        <v>21</v>
      </c>
      <c r="AL1318" t="s">
        <v>372</v>
      </c>
      <c r="AM1318" t="s">
        <v>529</v>
      </c>
      <c r="AN1318" t="s">
        <v>25</v>
      </c>
      <c r="AO1318" t="s">
        <v>25</v>
      </c>
      <c r="AP1318">
        <v>6</v>
      </c>
      <c r="AQ1318">
        <v>35</v>
      </c>
      <c r="AR1318" t="s">
        <v>511</v>
      </c>
      <c r="AS1318" t="s">
        <v>24</v>
      </c>
      <c r="AT1318" t="s">
        <v>26</v>
      </c>
      <c r="AV1318" t="s">
        <v>519</v>
      </c>
      <c r="AW1318" t="s">
        <v>6216</v>
      </c>
      <c r="AZ1318"/>
      <c r="BB1318" s="4"/>
      <c r="BD1318" t="s">
        <v>29</v>
      </c>
      <c r="BE1318" t="s">
        <v>25</v>
      </c>
      <c r="BF1318" t="s">
        <v>513</v>
      </c>
      <c r="BI1318" s="3"/>
      <c r="BJ1318" t="s">
        <v>27</v>
      </c>
      <c r="BK1318" s="30" t="s">
        <v>115</v>
      </c>
      <c r="BL1318" s="3">
        <v>43965.42507287037</v>
      </c>
      <c r="BM1318" t="s">
        <v>31</v>
      </c>
      <c r="BN1318" t="s">
        <v>32</v>
      </c>
      <c r="BP1318" t="s">
        <v>3445</v>
      </c>
      <c r="BQ1318" t="s">
        <v>1025</v>
      </c>
      <c r="BR1318" t="s">
        <v>28</v>
      </c>
      <c r="BS1318" t="s">
        <v>28</v>
      </c>
      <c r="BT1318" t="s">
        <v>115</v>
      </c>
      <c r="BU1318" s="3">
        <v>43965.42507287037</v>
      </c>
      <c r="BV1318" t="s">
        <v>803</v>
      </c>
      <c r="BW1318" s="3">
        <v>43965.513516689818</v>
      </c>
      <c r="BX1318" t="s">
        <v>6217</v>
      </c>
      <c r="CG1318"/>
      <c r="CH1318"/>
      <c r="CI1318"/>
      <c r="CY1318"/>
      <c r="DA1318"/>
      <c r="DF1318"/>
    </row>
    <row r="1319" spans="1:110" x14ac:dyDescent="0.25">
      <c r="A1319" s="1">
        <f>IF(Veg_Table[[#This Row],[VP_STATUS]]="Hold",0,IF(OR(AND(Veg_Table[[#This Row],[PRESCRIP]]="NW_No Work",Veg_Table[[#This Row],[VP_STATUS]]&lt;&gt;"No Work Required Under EVM"),AND(Veg_Table[[#This Row],[VP_STATUS]]="No Work Required Under EVM",Veg_Table[[#This Row],[PRESCRIP]]&lt;&gt;"NW_No Work")),1,0))</f>
        <v>0</v>
      </c>
      <c r="B1319" s="1">
        <f>IF(Veg_Table[[#This Row],[SPECIES]]="",1,0)</f>
        <v>0</v>
      </c>
      <c r="C1319" s="1">
        <f>IF(Veg_Table[[#This Row],[DIAMETER]]="",1,0)</f>
        <v>0</v>
      </c>
      <c r="D1319" s="1">
        <f>IF(Veg_Table[[#This Row],[HEIGHT]]="",1,0)</f>
        <v>0</v>
      </c>
      <c r="E131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19" s="1">
        <f>IF(AND(Veg_Table[[#This Row],[TAT_RESULT]]="ABATE",Veg_Table[[#This Row],[PRESCRIP]]="NW_No Work"),1,0)</f>
        <v>0</v>
      </c>
      <c r="G1319" s="1">
        <f>IF(OR(Veg_Table[[#This Row],[Prescription R-Scale]]="NA",Veg_Table[[#This Row],[Diameter R-Scale]]="NA"),0,IF(Veg_Table[[#This Row],[Diameter R-Scale]]&lt;&gt;Veg_Table[[#This Row],[Prescription R-Scale]],1,0))</f>
        <v>0</v>
      </c>
      <c r="H1319" s="1">
        <f>IF(OR(AND(Veg_Table[[#This Row],[PRESCRIP]]="BC_Br Rmv", Veg_Table[[#This Row],[WOOD_MAN]]&lt;&gt;"Not Needed"),AND(Veg_Table[[#This Row],[PRESCRIP]]="BCS_Br Rmv+Trt", Veg_Table[[#This Row],[WOOD_MAN]]&lt;&gt;"Not Needed")),1,0)</f>
        <v>0</v>
      </c>
      <c r="I1319" s="1">
        <f ca="1">IF(AND(Veg_Table[[#This Row],[Prescription_Changed]]="Yes",Veg_Table[[#This Row],[TAT_RESULT]]=""),1,0)</f>
        <v>0</v>
      </c>
      <c r="J1319" s="1">
        <f ca="1">SUM(Veg_Table[[#This Row],[Prescription and Status do not match]:[Prescription_Edited_And_TAT_Is_Blank]])</f>
        <v>0</v>
      </c>
      <c r="K1319" s="1">
        <f ca="1">IF(Veg_Table[[#This Row],[Sum of Errors]]&gt;0,1,0)</f>
        <v>0</v>
      </c>
      <c r="L1319" s="1">
        <f>1</f>
        <v>1</v>
      </c>
      <c r="M1319"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319" s="1" t="str">
        <f>IF(OR(MID(Veg_Table[[#This Row],[PRESCRIP]],2,1)="1",MID(Veg_Table[[#This Row],[PRESCRIP]],2,1)="2",MID(Veg_Table[[#This Row],[PRESCRIP]],2,1)="3",MID(Veg_Table[[#This Row],[PRESCRIP]],2,1)="4"),_xlfn.NUMBERVALUE(MID(Veg_Table[[#This Row],[PRESCRIP]],2,1)),"NA")</f>
        <v>NA</v>
      </c>
      <c r="O1319" s="1">
        <f>WEEKNUM(Veg_Table[[#This Row],[EVM_LAST_EDITED_Day]],2)</f>
        <v>20</v>
      </c>
      <c r="P1319" s="25">
        <f>IFERROR(DATE(YEAR(Veg_Table[[#This Row],[EVM_LAST_EDITED2]]),MONTH(Veg_Table[[#This Row],[EVM_LAST_EDITED2]]),DAY(Veg_Table[[#This Row],[EVM_LAST_EDITED2]])),DATE(2019,1,1))</f>
        <v>43965</v>
      </c>
      <c r="Q1319" s="3">
        <f>VALUE(SUBSTITUTE(Veg_Table[[#This Row],[EVM_LAST_EDITED]],",",""))</f>
        <v>43965.425752314797</v>
      </c>
      <c r="R1319" s="1" t="str">
        <f>_xlfn.IFNA(IF(Veg_Table[[#This Row],[EVM_LAST_EDITOR]]="","zBlank EVM Last Editor",VLOOKUP(Veg_Table[[#This Row],[EVM_LAST_EDITOR]],Roster_Table[#All],4,FALSE)),"zAWRR Not in Roster")</f>
        <v>JEF</v>
      </c>
      <c r="S1319" s="1" t="str">
        <f>_xlfn.IFNA(IF(Veg_Table[[#This Row],[EVM_LAST_EDITOR]]="","zBlank EVM Last Editor",VLOOKUP(Veg_Table[[#This Row],[EVM_LAST_EDITOR]],Roster_Table[#All],16,FALSE)),"zCompany_AWRR not in Roster")</f>
        <v>JEF_Jefferson Resources</v>
      </c>
      <c r="T1319" s="2">
        <f>IFERROR(DATE(YEAR(Veg_Table[[#This Row],[Created2]]),MONTH(Veg_Table[[#This Row],[Created2]]),DAY(Veg_Table[[#This Row],[Created2]])),DATE(2019,1,1))</f>
        <v>43965</v>
      </c>
      <c r="U1319" s="3">
        <f>VALUE(SUBSTITUTE(Veg_Table[[#This Row],[Created]],",",""))</f>
        <v>43965.425752314797</v>
      </c>
      <c r="V1319" s="3" t="str">
        <f ca="1">IFERROR(_xlfn.IFNA(CELL("contents",INDIRECT(_xlfn.CONCAT("Veg_Table_Production_Data!",ADDRESS(MATCH(_xlfn.MAXIFS(#REF!,#REF!,"="&amp;Veg_Table[[#This Row],[AUTO_ID]],#REF!,"&lt;"&amp;Veg_Table[[#This Row],[EVM_LAST_EDITED_Day]]),#REF!,0),COLUMN(#REF!),4,1,)))),""),"")</f>
        <v/>
      </c>
      <c r="W1319" s="3" t="str">
        <f ca="1">IF(Veg_Table[[#This Row],[Previous_Prescription]]="","No",IF(Veg_Table[[#This Row],[Previous_Prescription]]=Veg_Table[[#This Row],[PRESCRIP]],"No","Yes"))</f>
        <v>No</v>
      </c>
      <c r="X1319" s="3" t="str">
        <f>IF(Veg_Table[[#This Row],[EVM_LAST_EDITED_Day]]=Veg_Table[[#This Row],[Created_Day]],"New","Old")</f>
        <v>New</v>
      </c>
      <c r="Y1319" s="1">
        <f>IFERROR(IF(FIND("delete",LOWER(Veg_Table[[#This Row],[PI_COMMENTS]]))&gt;=1,1,0),0)</f>
        <v>0</v>
      </c>
      <c r="Z1319" s="1" t="str">
        <f>_xlfn.IFNA(IF(Veg_Table[[#This Row],[EVM_LAST_EDITOR]]="","Yes",VLOOKUP(Veg_Table[[#This Row],[EVM_LAST_EDITOR]],Roster_Table[#All],15,FALSE)),"Yes")</f>
        <v>Yes</v>
      </c>
      <c r="AA131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19" s="1" t="str">
        <f>_xlfn.IFNA(VLOOKUP(Veg_Table[[#This Row],[EVM_LAST_EDITOR]],Roster_Table[#All],3,FALSE),"zAWRR Not in Roster")</f>
        <v>Sterling</v>
      </c>
      <c r="AC1319" s="1" t="str">
        <f>_xlfn.IFNA(VLOOKUP(Veg_Table[[#This Row],[EVM_LAST_EDITOR]],Roster_Table[#All],2,FALSE),"zAWRR Not in Roster")</f>
        <v>Fulford</v>
      </c>
      <c r="AD1319" s="1" t="str">
        <f>IF(_xlfn.CONCAT(Veg_Table[[#This Row],[First_Name]]," ",Veg_Table[[#This Row],[Last_Name]])="zAWRR Not in Roster zAWRR Not in Roster","zAWRR Not in Roster",_xlfn.CONCAT(Veg_Table[[#This Row],[First_Name]]," ",Veg_Table[[#This Row],[Last_Name]]))</f>
        <v>Sterling Fulford</v>
      </c>
      <c r="AE1319">
        <v>3228374</v>
      </c>
      <c r="AF1319" t="s">
        <v>6835</v>
      </c>
      <c r="AG1319" t="s">
        <v>30</v>
      </c>
      <c r="AH1319" t="s">
        <v>3102</v>
      </c>
      <c r="AI1319" t="s">
        <v>3071</v>
      </c>
      <c r="AJ1319" t="s">
        <v>21</v>
      </c>
      <c r="AL1319" t="s">
        <v>37</v>
      </c>
      <c r="AM1319" t="s">
        <v>38</v>
      </c>
      <c r="AN1319" t="s">
        <v>25</v>
      </c>
      <c r="AO1319" t="s">
        <v>25</v>
      </c>
      <c r="AP1319">
        <v>29</v>
      </c>
      <c r="AQ1319">
        <v>130</v>
      </c>
      <c r="AR1319" t="s">
        <v>511</v>
      </c>
      <c r="AS1319" t="s">
        <v>24</v>
      </c>
      <c r="AT1319" t="s">
        <v>26</v>
      </c>
      <c r="AV1319" t="s">
        <v>512</v>
      </c>
      <c r="AW1319" t="s">
        <v>6836</v>
      </c>
      <c r="AZ1319"/>
      <c r="BB1319" s="4"/>
      <c r="BD1319" t="s">
        <v>29</v>
      </c>
      <c r="BE1319" t="s">
        <v>25</v>
      </c>
      <c r="BF1319" t="s">
        <v>513</v>
      </c>
      <c r="BI1319" s="3"/>
      <c r="BJ1319" t="s">
        <v>52</v>
      </c>
      <c r="BK1319" s="30" t="s">
        <v>78</v>
      </c>
      <c r="BL1319" s="3">
        <v>43965.425752314812</v>
      </c>
      <c r="BM1319" t="s">
        <v>31</v>
      </c>
      <c r="BN1319" t="s">
        <v>32</v>
      </c>
      <c r="BP1319" t="s">
        <v>3105</v>
      </c>
      <c r="BQ1319" t="s">
        <v>826</v>
      </c>
      <c r="BR1319" t="s">
        <v>28</v>
      </c>
      <c r="BS1319" t="s">
        <v>28</v>
      </c>
      <c r="BT1319" t="s">
        <v>78</v>
      </c>
      <c r="BU1319" s="3">
        <v>43965.425752314812</v>
      </c>
      <c r="BV1319" t="s">
        <v>803</v>
      </c>
      <c r="BW1319" s="3">
        <v>43965.515727511571</v>
      </c>
      <c r="BX1319" t="s">
        <v>6837</v>
      </c>
      <c r="CG1319"/>
      <c r="CH1319"/>
      <c r="CI1319"/>
      <c r="CY1319"/>
      <c r="DA1319"/>
      <c r="DF1319"/>
    </row>
    <row r="1320" spans="1:110" x14ac:dyDescent="0.25">
      <c r="A1320" s="1">
        <f>IF(Veg_Table[[#This Row],[VP_STATUS]]="Hold",0,IF(OR(AND(Veg_Table[[#This Row],[PRESCRIP]]="NW_No Work",Veg_Table[[#This Row],[VP_STATUS]]&lt;&gt;"No Work Required Under EVM"),AND(Veg_Table[[#This Row],[VP_STATUS]]="No Work Required Under EVM",Veg_Table[[#This Row],[PRESCRIP]]&lt;&gt;"NW_No Work")),1,0))</f>
        <v>0</v>
      </c>
      <c r="B1320" s="1">
        <f>IF(Veg_Table[[#This Row],[SPECIES]]="",1,0)</f>
        <v>0</v>
      </c>
      <c r="C1320" s="1">
        <f>IF(Veg_Table[[#This Row],[DIAMETER]]="",1,0)</f>
        <v>0</v>
      </c>
      <c r="D1320" s="1">
        <f>IF(Veg_Table[[#This Row],[HEIGHT]]="",1,0)</f>
        <v>0</v>
      </c>
      <c r="E132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20" s="1">
        <f>IF(AND(Veg_Table[[#This Row],[TAT_RESULT]]="ABATE",Veg_Table[[#This Row],[PRESCRIP]]="NW_No Work"),1,0)</f>
        <v>0</v>
      </c>
      <c r="G1320" s="1">
        <f>IF(OR(Veg_Table[[#This Row],[Prescription R-Scale]]="NA",Veg_Table[[#This Row],[Diameter R-Scale]]="NA"),0,IF(Veg_Table[[#This Row],[Diameter R-Scale]]&lt;&gt;Veg_Table[[#This Row],[Prescription R-Scale]],1,0))</f>
        <v>0</v>
      </c>
      <c r="H1320" s="1">
        <f>IF(OR(AND(Veg_Table[[#This Row],[PRESCRIP]]="BC_Br Rmv", Veg_Table[[#This Row],[WOOD_MAN]]&lt;&gt;"Not Needed"),AND(Veg_Table[[#This Row],[PRESCRIP]]="BCS_Br Rmv+Trt", Veg_Table[[#This Row],[WOOD_MAN]]&lt;&gt;"Not Needed")),1,0)</f>
        <v>0</v>
      </c>
      <c r="I1320" s="1">
        <f ca="1">IF(AND(Veg_Table[[#This Row],[Prescription_Changed]]="Yes",Veg_Table[[#This Row],[TAT_RESULT]]=""),1,0)</f>
        <v>0</v>
      </c>
      <c r="J1320" s="1">
        <f ca="1">SUM(Veg_Table[[#This Row],[Prescription and Status do not match]:[Prescription_Edited_And_TAT_Is_Blank]])</f>
        <v>0</v>
      </c>
      <c r="K1320" s="1">
        <f ca="1">IF(Veg_Table[[#This Row],[Sum of Errors]]&gt;0,1,0)</f>
        <v>0</v>
      </c>
      <c r="L1320" s="1">
        <f>1</f>
        <v>1</v>
      </c>
      <c r="M132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320" s="1" t="str">
        <f>IF(OR(MID(Veg_Table[[#This Row],[PRESCRIP]],2,1)="1",MID(Veg_Table[[#This Row],[PRESCRIP]],2,1)="2",MID(Veg_Table[[#This Row],[PRESCRIP]],2,1)="3",MID(Veg_Table[[#This Row],[PRESCRIP]],2,1)="4"),_xlfn.NUMBERVALUE(MID(Veg_Table[[#This Row],[PRESCRIP]],2,1)),"NA")</f>
        <v>NA</v>
      </c>
      <c r="O1320" s="1">
        <f>WEEKNUM(Veg_Table[[#This Row],[EVM_LAST_EDITED_Day]],2)</f>
        <v>20</v>
      </c>
      <c r="P1320" s="25">
        <f>IFERROR(DATE(YEAR(Veg_Table[[#This Row],[EVM_LAST_EDITED2]]),MONTH(Veg_Table[[#This Row],[EVM_LAST_EDITED2]]),DAY(Veg_Table[[#This Row],[EVM_LAST_EDITED2]])),DATE(2019,1,1))</f>
        <v>43965</v>
      </c>
      <c r="Q1320" s="3">
        <f>VALUE(SUBSTITUTE(Veg_Table[[#This Row],[EVM_LAST_EDITED]],",",""))</f>
        <v>43965.425934664403</v>
      </c>
      <c r="R1320" s="1" t="str">
        <f>_xlfn.IFNA(IF(Veg_Table[[#This Row],[EVM_LAST_EDITOR]]="","zBlank EVM Last Editor",VLOOKUP(Veg_Table[[#This Row],[EVM_LAST_EDITOR]],Roster_Table[#All],4,FALSE)),"zAWRR Not in Roster")</f>
        <v>NCR</v>
      </c>
      <c r="S1320" s="1" t="str">
        <f>_xlfn.IFNA(IF(Veg_Table[[#This Row],[EVM_LAST_EDITOR]]="","zBlank EVM Last Editor",VLOOKUP(Veg_Table[[#This Row],[EVM_LAST_EDITOR]],Roster_Table[#All],16,FALSE)),"zCompany_AWRR not in Roster")</f>
        <v>NCR_North Coast Resource Management</v>
      </c>
      <c r="T1320" s="2">
        <f>IFERROR(DATE(YEAR(Veg_Table[[#This Row],[Created2]]),MONTH(Veg_Table[[#This Row],[Created2]]),DAY(Veg_Table[[#This Row],[Created2]])),DATE(2019,1,1))</f>
        <v>43690</v>
      </c>
      <c r="U1320" s="3">
        <f>VALUE(SUBSTITUTE(Veg_Table[[#This Row],[Created]],",",""))</f>
        <v>43690.374826388899</v>
      </c>
      <c r="V1320" s="3" t="str">
        <f ca="1">IFERROR(_xlfn.IFNA(CELL("contents",INDIRECT(_xlfn.CONCAT("Veg_Table_Production_Data!",ADDRESS(MATCH(_xlfn.MAXIFS(#REF!,#REF!,"="&amp;Veg_Table[[#This Row],[AUTO_ID]],#REF!,"&lt;"&amp;Veg_Table[[#This Row],[EVM_LAST_EDITED_Day]]),#REF!,0),COLUMN(#REF!),4,1,)))),""),"")</f>
        <v/>
      </c>
      <c r="W1320" s="3" t="str">
        <f ca="1">IF(Veg_Table[[#This Row],[Previous_Prescription]]="","No",IF(Veg_Table[[#This Row],[Previous_Prescription]]=Veg_Table[[#This Row],[PRESCRIP]],"No","Yes"))</f>
        <v>No</v>
      </c>
      <c r="X1320" s="3" t="str">
        <f>IF(Veg_Table[[#This Row],[EVM_LAST_EDITED_Day]]=Veg_Table[[#This Row],[Created_Day]],"New","Old")</f>
        <v>Old</v>
      </c>
      <c r="Y1320" s="1">
        <f>IFERROR(IF(FIND("delete",LOWER(Veg_Table[[#This Row],[PI_COMMENTS]]))&gt;=1,1,0),0)</f>
        <v>0</v>
      </c>
      <c r="Z1320" s="1" t="str">
        <f>_xlfn.IFNA(IF(Veg_Table[[#This Row],[EVM_LAST_EDITOR]]="","Yes",VLOOKUP(Veg_Table[[#This Row],[EVM_LAST_EDITOR]],Roster_Table[#All],15,FALSE)),"Yes")</f>
        <v>No</v>
      </c>
      <c r="AA132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20" s="1" t="str">
        <f>_xlfn.IFNA(VLOOKUP(Veg_Table[[#This Row],[EVM_LAST_EDITOR]],Roster_Table[#All],3,FALSE),"zAWRR Not in Roster")</f>
        <v>Ben</v>
      </c>
      <c r="AC1320" s="1" t="str">
        <f>_xlfn.IFNA(VLOOKUP(Veg_Table[[#This Row],[EVM_LAST_EDITOR]],Roster_Table[#All],2,FALSE),"zAWRR Not in Roster")</f>
        <v>Chambers</v>
      </c>
      <c r="AD1320" s="1" t="str">
        <f>IF(_xlfn.CONCAT(Veg_Table[[#This Row],[First_Name]]," ",Veg_Table[[#This Row],[Last_Name]])="zAWRR Not in Roster zAWRR Not in Roster","zAWRR Not in Roster",_xlfn.CONCAT(Veg_Table[[#This Row],[First_Name]]," ",Veg_Table[[#This Row],[Last_Name]]))</f>
        <v>Ben Chambers</v>
      </c>
      <c r="AE1320">
        <v>1751628</v>
      </c>
      <c r="AF1320" t="s">
        <v>5117</v>
      </c>
      <c r="AG1320" t="s">
        <v>30</v>
      </c>
      <c r="AH1320" t="s">
        <v>2251</v>
      </c>
      <c r="AI1320" t="s">
        <v>3805</v>
      </c>
      <c r="AJ1320" t="s">
        <v>48</v>
      </c>
      <c r="AK1320" t="s">
        <v>28</v>
      </c>
      <c r="AL1320" t="s">
        <v>37</v>
      </c>
      <c r="AM1320" t="s">
        <v>40</v>
      </c>
      <c r="AN1320" t="s">
        <v>25</v>
      </c>
      <c r="AO1320" t="s">
        <v>25</v>
      </c>
      <c r="AP1320">
        <v>26</v>
      </c>
      <c r="AQ1320">
        <v>55</v>
      </c>
      <c r="AR1320" t="s">
        <v>511</v>
      </c>
      <c r="AS1320" t="s">
        <v>901</v>
      </c>
      <c r="AT1320" t="s">
        <v>515</v>
      </c>
      <c r="AU1320" t="s">
        <v>25</v>
      </c>
      <c r="AV1320" t="s">
        <v>512</v>
      </c>
      <c r="AW1320" t="s">
        <v>5118</v>
      </c>
      <c r="AX1320" t="s">
        <v>825</v>
      </c>
      <c r="AY1320" t="s">
        <v>28</v>
      </c>
      <c r="AZ1320"/>
      <c r="BA1320" t="s">
        <v>28</v>
      </c>
      <c r="BB1320" s="4"/>
      <c r="BC1320" t="s">
        <v>28</v>
      </c>
      <c r="BD1320" t="s">
        <v>29</v>
      </c>
      <c r="BF1320" t="s">
        <v>28</v>
      </c>
      <c r="BG1320" t="s">
        <v>28</v>
      </c>
      <c r="BH1320" t="s">
        <v>28</v>
      </c>
      <c r="BI1320" s="3"/>
      <c r="BJ1320" t="s">
        <v>1846</v>
      </c>
      <c r="BK1320" s="30" t="s">
        <v>360</v>
      </c>
      <c r="BL1320" s="3">
        <v>43965.425934664352</v>
      </c>
      <c r="BM1320" t="s">
        <v>31</v>
      </c>
      <c r="BN1320" t="s">
        <v>32</v>
      </c>
      <c r="BO1320" t="s">
        <v>2252</v>
      </c>
      <c r="BP1320" t="s">
        <v>2253</v>
      </c>
      <c r="BQ1320" t="s">
        <v>826</v>
      </c>
      <c r="BR1320" t="s">
        <v>28</v>
      </c>
      <c r="BS1320" t="s">
        <v>28</v>
      </c>
      <c r="BT1320" t="s">
        <v>317</v>
      </c>
      <c r="BU1320" s="3">
        <v>43690.374826388892</v>
      </c>
      <c r="BV1320" t="s">
        <v>803</v>
      </c>
      <c r="BW1320" s="3">
        <v>43965.480903518517</v>
      </c>
      <c r="BX1320" t="s">
        <v>5119</v>
      </c>
      <c r="CG1320"/>
      <c r="CH1320"/>
      <c r="CI1320"/>
      <c r="CY1320"/>
      <c r="DA1320"/>
      <c r="DF1320"/>
    </row>
    <row r="1321" spans="1:110" x14ac:dyDescent="0.25">
      <c r="A1321" s="1">
        <f>IF(Veg_Table[[#This Row],[VP_STATUS]]="Hold",0,IF(OR(AND(Veg_Table[[#This Row],[PRESCRIP]]="NW_No Work",Veg_Table[[#This Row],[VP_STATUS]]&lt;&gt;"No Work Required Under EVM"),AND(Veg_Table[[#This Row],[VP_STATUS]]="No Work Required Under EVM",Veg_Table[[#This Row],[PRESCRIP]]&lt;&gt;"NW_No Work")),1,0))</f>
        <v>0</v>
      </c>
      <c r="B1321" s="1">
        <f>IF(Veg_Table[[#This Row],[SPECIES]]="",1,0)</f>
        <v>0</v>
      </c>
      <c r="C1321" s="1">
        <f>IF(Veg_Table[[#This Row],[DIAMETER]]="",1,0)</f>
        <v>0</v>
      </c>
      <c r="D1321" s="1">
        <f>IF(Veg_Table[[#This Row],[HEIGHT]]="",1,0)</f>
        <v>0</v>
      </c>
      <c r="E132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21" s="1">
        <f>IF(AND(Veg_Table[[#This Row],[TAT_RESULT]]="ABATE",Veg_Table[[#This Row],[PRESCRIP]]="NW_No Work"),1,0)</f>
        <v>0</v>
      </c>
      <c r="G1321" s="1">
        <f>IF(OR(Veg_Table[[#This Row],[Prescription R-Scale]]="NA",Veg_Table[[#This Row],[Diameter R-Scale]]="NA"),0,IF(Veg_Table[[#This Row],[Diameter R-Scale]]&lt;&gt;Veg_Table[[#This Row],[Prescription R-Scale]],1,0))</f>
        <v>0</v>
      </c>
      <c r="H1321" s="1">
        <f>IF(OR(AND(Veg_Table[[#This Row],[PRESCRIP]]="BC_Br Rmv", Veg_Table[[#This Row],[WOOD_MAN]]&lt;&gt;"Not Needed"),AND(Veg_Table[[#This Row],[PRESCRIP]]="BCS_Br Rmv+Trt", Veg_Table[[#This Row],[WOOD_MAN]]&lt;&gt;"Not Needed")),1,0)</f>
        <v>0</v>
      </c>
      <c r="I1321" s="1">
        <f ca="1">IF(AND(Veg_Table[[#This Row],[Prescription_Changed]]="Yes",Veg_Table[[#This Row],[TAT_RESULT]]=""),1,0)</f>
        <v>0</v>
      </c>
      <c r="J1321" s="1">
        <f ca="1">SUM(Veg_Table[[#This Row],[Prescription and Status do not match]:[Prescription_Edited_And_TAT_Is_Blank]])</f>
        <v>0</v>
      </c>
      <c r="K1321" s="1">
        <f ca="1">IF(Veg_Table[[#This Row],[Sum of Errors]]&gt;0,1,0)</f>
        <v>0</v>
      </c>
      <c r="L1321" s="1">
        <f>1</f>
        <v>1</v>
      </c>
      <c r="M132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321" s="1">
        <f>IF(OR(MID(Veg_Table[[#This Row],[PRESCRIP]],2,1)="1",MID(Veg_Table[[#This Row],[PRESCRIP]],2,1)="2",MID(Veg_Table[[#This Row],[PRESCRIP]],2,1)="3",MID(Veg_Table[[#This Row],[PRESCRIP]],2,1)="4"),_xlfn.NUMBERVALUE(MID(Veg_Table[[#This Row],[PRESCRIP]],2,1)),"NA")</f>
        <v>3</v>
      </c>
      <c r="O1321" s="1">
        <f>WEEKNUM(Veg_Table[[#This Row],[EVM_LAST_EDITED_Day]],2)</f>
        <v>20</v>
      </c>
      <c r="P1321" s="25">
        <f>IFERROR(DATE(YEAR(Veg_Table[[#This Row],[EVM_LAST_EDITED2]]),MONTH(Veg_Table[[#This Row],[EVM_LAST_EDITED2]]),DAY(Veg_Table[[#This Row],[EVM_LAST_EDITED2]])),DATE(2019,1,1))</f>
        <v>43965</v>
      </c>
      <c r="Q1321" s="3">
        <f>VALUE(SUBSTITUTE(Veg_Table[[#This Row],[EVM_LAST_EDITED]],",",""))</f>
        <v>43965.425934664403</v>
      </c>
      <c r="R1321" s="1" t="str">
        <f>_xlfn.IFNA(IF(Veg_Table[[#This Row],[EVM_LAST_EDITOR]]="","zBlank EVM Last Editor",VLOOKUP(Veg_Table[[#This Row],[EVM_LAST_EDITOR]],Roster_Table[#All],4,FALSE)),"zAWRR Not in Roster")</f>
        <v>NCR</v>
      </c>
      <c r="S1321" s="1" t="str">
        <f>_xlfn.IFNA(IF(Veg_Table[[#This Row],[EVM_LAST_EDITOR]]="","zBlank EVM Last Editor",VLOOKUP(Veg_Table[[#This Row],[EVM_LAST_EDITOR]],Roster_Table[#All],16,FALSE)),"zCompany_AWRR not in Roster")</f>
        <v>NCR_North Coast Resource Management</v>
      </c>
      <c r="T1321" s="2">
        <f>IFERROR(DATE(YEAR(Veg_Table[[#This Row],[Created2]]),MONTH(Veg_Table[[#This Row],[Created2]]),DAY(Veg_Table[[#This Row],[Created2]])),DATE(2019,1,1))</f>
        <v>43690</v>
      </c>
      <c r="U1321" s="3">
        <f>VALUE(SUBSTITUTE(Veg_Table[[#This Row],[Created]],",",""))</f>
        <v>43690.395046296202</v>
      </c>
      <c r="V1321" s="3" t="str">
        <f ca="1">IFERROR(_xlfn.IFNA(CELL("contents",INDIRECT(_xlfn.CONCAT("Veg_Table_Production_Data!",ADDRESS(MATCH(_xlfn.MAXIFS(#REF!,#REF!,"="&amp;Veg_Table[[#This Row],[AUTO_ID]],#REF!,"&lt;"&amp;Veg_Table[[#This Row],[EVM_LAST_EDITED_Day]]),#REF!,0),COLUMN(#REF!),4,1,)))),""),"")</f>
        <v/>
      </c>
      <c r="W1321" s="3" t="str">
        <f ca="1">IF(Veg_Table[[#This Row],[Previous_Prescription]]="","No",IF(Veg_Table[[#This Row],[Previous_Prescription]]=Veg_Table[[#This Row],[PRESCRIP]],"No","Yes"))</f>
        <v>No</v>
      </c>
      <c r="X1321" s="3" t="str">
        <f>IF(Veg_Table[[#This Row],[EVM_LAST_EDITED_Day]]=Veg_Table[[#This Row],[Created_Day]],"New","Old")</f>
        <v>Old</v>
      </c>
      <c r="Y1321" s="1">
        <f>IFERROR(IF(FIND("delete",LOWER(Veg_Table[[#This Row],[PI_COMMENTS]]))&gt;=1,1,0),0)</f>
        <v>0</v>
      </c>
      <c r="Z1321" s="1" t="str">
        <f>_xlfn.IFNA(IF(Veg_Table[[#This Row],[EVM_LAST_EDITOR]]="","Yes",VLOOKUP(Veg_Table[[#This Row],[EVM_LAST_EDITOR]],Roster_Table[#All],15,FALSE)),"Yes")</f>
        <v>No</v>
      </c>
      <c r="AA132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21" s="1" t="str">
        <f>_xlfn.IFNA(VLOOKUP(Veg_Table[[#This Row],[EVM_LAST_EDITOR]],Roster_Table[#All],3,FALSE),"zAWRR Not in Roster")</f>
        <v>Ben</v>
      </c>
      <c r="AC1321" s="1" t="str">
        <f>_xlfn.IFNA(VLOOKUP(Veg_Table[[#This Row],[EVM_LAST_EDITOR]],Roster_Table[#All],2,FALSE),"zAWRR Not in Roster")</f>
        <v>Chambers</v>
      </c>
      <c r="AD1321" s="1" t="str">
        <f>IF(_xlfn.CONCAT(Veg_Table[[#This Row],[First_Name]]," ",Veg_Table[[#This Row],[Last_Name]])="zAWRR Not in Roster zAWRR Not in Roster","zAWRR Not in Roster",_xlfn.CONCAT(Veg_Table[[#This Row],[First_Name]]," ",Veg_Table[[#This Row],[Last_Name]]))</f>
        <v>Ben Chambers</v>
      </c>
      <c r="AE1321">
        <v>1751632</v>
      </c>
      <c r="AF1321" t="s">
        <v>5120</v>
      </c>
      <c r="AG1321" t="s">
        <v>30</v>
      </c>
      <c r="AH1321" t="s">
        <v>2251</v>
      </c>
      <c r="AI1321" t="s">
        <v>5102</v>
      </c>
      <c r="AJ1321" t="s">
        <v>48</v>
      </c>
      <c r="AK1321" t="s">
        <v>28</v>
      </c>
      <c r="AL1321" t="s">
        <v>37</v>
      </c>
      <c r="AM1321" t="s">
        <v>34</v>
      </c>
      <c r="AN1321" t="s">
        <v>25</v>
      </c>
      <c r="AO1321" t="s">
        <v>25</v>
      </c>
      <c r="AP1321">
        <v>27</v>
      </c>
      <c r="AQ1321">
        <v>68</v>
      </c>
      <c r="AR1321" t="s">
        <v>514</v>
      </c>
      <c r="AS1321" t="s">
        <v>804</v>
      </c>
      <c r="AT1321" t="s">
        <v>26</v>
      </c>
      <c r="AU1321" t="s">
        <v>25</v>
      </c>
      <c r="AV1321" t="s">
        <v>512</v>
      </c>
      <c r="AW1321" t="s">
        <v>5121</v>
      </c>
      <c r="AX1321" t="s">
        <v>825</v>
      </c>
      <c r="AY1321" t="s">
        <v>28</v>
      </c>
      <c r="AZ1321"/>
      <c r="BA1321" t="s">
        <v>28</v>
      </c>
      <c r="BB1321" s="4"/>
      <c r="BC1321" t="s">
        <v>28</v>
      </c>
      <c r="BD1321" t="s">
        <v>29</v>
      </c>
      <c r="BF1321" t="s">
        <v>28</v>
      </c>
      <c r="BG1321" t="s">
        <v>28</v>
      </c>
      <c r="BH1321" t="s">
        <v>28</v>
      </c>
      <c r="BI1321" s="3"/>
      <c r="BJ1321" t="s">
        <v>5122</v>
      </c>
      <c r="BK1321" s="30" t="s">
        <v>360</v>
      </c>
      <c r="BL1321" s="3">
        <v>43965.425934664352</v>
      </c>
      <c r="BM1321" t="s">
        <v>31</v>
      </c>
      <c r="BN1321" t="s">
        <v>32</v>
      </c>
      <c r="BO1321" t="s">
        <v>2252</v>
      </c>
      <c r="BP1321" t="s">
        <v>2253</v>
      </c>
      <c r="BQ1321" t="s">
        <v>826</v>
      </c>
      <c r="BR1321" t="s">
        <v>28</v>
      </c>
      <c r="BS1321" t="s">
        <v>28</v>
      </c>
      <c r="BT1321" t="s">
        <v>317</v>
      </c>
      <c r="BU1321" s="3">
        <v>43690.395046296297</v>
      </c>
      <c r="BV1321" t="s">
        <v>803</v>
      </c>
      <c r="BW1321" s="3">
        <v>43965.480903518517</v>
      </c>
      <c r="BX1321" t="s">
        <v>5123</v>
      </c>
      <c r="CG1321"/>
      <c r="CH1321"/>
      <c r="CI1321"/>
      <c r="CY1321"/>
      <c r="DA1321"/>
      <c r="DF1321"/>
    </row>
    <row r="1322" spans="1:110" x14ac:dyDescent="0.25">
      <c r="A1322" s="1">
        <f>IF(Veg_Table[[#This Row],[VP_STATUS]]="Hold",0,IF(OR(AND(Veg_Table[[#This Row],[PRESCRIP]]="NW_No Work",Veg_Table[[#This Row],[VP_STATUS]]&lt;&gt;"No Work Required Under EVM"),AND(Veg_Table[[#This Row],[VP_STATUS]]="No Work Required Under EVM",Veg_Table[[#This Row],[PRESCRIP]]&lt;&gt;"NW_No Work")),1,0))</f>
        <v>0</v>
      </c>
      <c r="B1322" s="1">
        <f>IF(Veg_Table[[#This Row],[SPECIES]]="",1,0)</f>
        <v>0</v>
      </c>
      <c r="C1322" s="1">
        <f>IF(Veg_Table[[#This Row],[DIAMETER]]="",1,0)</f>
        <v>0</v>
      </c>
      <c r="D1322" s="1">
        <f>IF(Veg_Table[[#This Row],[HEIGHT]]="",1,0)</f>
        <v>0</v>
      </c>
      <c r="E132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22" s="1">
        <f>IF(AND(Veg_Table[[#This Row],[TAT_RESULT]]="ABATE",Veg_Table[[#This Row],[PRESCRIP]]="NW_No Work"),1,0)</f>
        <v>0</v>
      </c>
      <c r="G1322" s="1">
        <f>IF(OR(Veg_Table[[#This Row],[Prescription R-Scale]]="NA",Veg_Table[[#This Row],[Diameter R-Scale]]="NA"),0,IF(Veg_Table[[#This Row],[Diameter R-Scale]]&lt;&gt;Veg_Table[[#This Row],[Prescription R-Scale]],1,0))</f>
        <v>0</v>
      </c>
      <c r="H1322" s="1">
        <f>IF(OR(AND(Veg_Table[[#This Row],[PRESCRIP]]="BC_Br Rmv", Veg_Table[[#This Row],[WOOD_MAN]]&lt;&gt;"Not Needed"),AND(Veg_Table[[#This Row],[PRESCRIP]]="BCS_Br Rmv+Trt", Veg_Table[[#This Row],[WOOD_MAN]]&lt;&gt;"Not Needed")),1,0)</f>
        <v>0</v>
      </c>
      <c r="I1322" s="1">
        <f ca="1">IF(AND(Veg_Table[[#This Row],[Prescription_Changed]]="Yes",Veg_Table[[#This Row],[TAT_RESULT]]=""),1,0)</f>
        <v>0</v>
      </c>
      <c r="J1322" s="1">
        <f ca="1">SUM(Veg_Table[[#This Row],[Prescription and Status do not match]:[Prescription_Edited_And_TAT_Is_Blank]])</f>
        <v>0</v>
      </c>
      <c r="K1322" s="1">
        <f ca="1">IF(Veg_Table[[#This Row],[Sum of Errors]]&gt;0,1,0)</f>
        <v>0</v>
      </c>
      <c r="L1322" s="1">
        <f>1</f>
        <v>1</v>
      </c>
      <c r="M132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322" s="1">
        <f>IF(OR(MID(Veg_Table[[#This Row],[PRESCRIP]],2,1)="1",MID(Veg_Table[[#This Row],[PRESCRIP]],2,1)="2",MID(Veg_Table[[#This Row],[PRESCRIP]],2,1)="3",MID(Veg_Table[[#This Row],[PRESCRIP]],2,1)="4"),_xlfn.NUMBERVALUE(MID(Veg_Table[[#This Row],[PRESCRIP]],2,1)),"NA")</f>
        <v>1</v>
      </c>
      <c r="O1322" s="1">
        <f>WEEKNUM(Veg_Table[[#This Row],[EVM_LAST_EDITED_Day]],2)</f>
        <v>20</v>
      </c>
      <c r="P1322" s="25">
        <f>IFERROR(DATE(YEAR(Veg_Table[[#This Row],[EVM_LAST_EDITED2]]),MONTH(Veg_Table[[#This Row],[EVM_LAST_EDITED2]]),DAY(Veg_Table[[#This Row],[EVM_LAST_EDITED2]])),DATE(2019,1,1))</f>
        <v>43965</v>
      </c>
      <c r="Q1322" s="3">
        <f>VALUE(SUBSTITUTE(Veg_Table[[#This Row],[EVM_LAST_EDITED]],",",""))</f>
        <v>43965.425934664403</v>
      </c>
      <c r="R1322" s="1" t="str">
        <f>_xlfn.IFNA(IF(Veg_Table[[#This Row],[EVM_LAST_EDITOR]]="","zBlank EVM Last Editor",VLOOKUP(Veg_Table[[#This Row],[EVM_LAST_EDITOR]],Roster_Table[#All],4,FALSE)),"zAWRR Not in Roster")</f>
        <v>NCR</v>
      </c>
      <c r="S1322" s="1" t="str">
        <f>_xlfn.IFNA(IF(Veg_Table[[#This Row],[EVM_LAST_EDITOR]]="","zBlank EVM Last Editor",VLOOKUP(Veg_Table[[#This Row],[EVM_LAST_EDITOR]],Roster_Table[#All],16,FALSE)),"zCompany_AWRR not in Roster")</f>
        <v>NCR_North Coast Resource Management</v>
      </c>
      <c r="T1322" s="2">
        <f>IFERROR(DATE(YEAR(Veg_Table[[#This Row],[Created2]]),MONTH(Veg_Table[[#This Row],[Created2]]),DAY(Veg_Table[[#This Row],[Created2]])),DATE(2019,1,1))</f>
        <v>43895</v>
      </c>
      <c r="U1322" s="3">
        <f>VALUE(SUBSTITUTE(Veg_Table[[#This Row],[Created]],",",""))</f>
        <v>43895.6396200694</v>
      </c>
      <c r="V1322" s="3" t="str">
        <f ca="1">IFERROR(_xlfn.IFNA(CELL("contents",INDIRECT(_xlfn.CONCAT("Veg_Table_Production_Data!",ADDRESS(MATCH(_xlfn.MAXIFS(#REF!,#REF!,"="&amp;Veg_Table[[#This Row],[AUTO_ID]],#REF!,"&lt;"&amp;Veg_Table[[#This Row],[EVM_LAST_EDITED_Day]]),#REF!,0),COLUMN(#REF!),4,1,)))),""),"")</f>
        <v/>
      </c>
      <c r="W1322" s="3" t="str">
        <f ca="1">IF(Veg_Table[[#This Row],[Previous_Prescription]]="","No",IF(Veg_Table[[#This Row],[Previous_Prescription]]=Veg_Table[[#This Row],[PRESCRIP]],"No","Yes"))</f>
        <v>No</v>
      </c>
      <c r="X1322" s="3" t="str">
        <f>IF(Veg_Table[[#This Row],[EVM_LAST_EDITED_Day]]=Veg_Table[[#This Row],[Created_Day]],"New","Old")</f>
        <v>Old</v>
      </c>
      <c r="Y1322" s="1">
        <f>IFERROR(IF(FIND("delete",LOWER(Veg_Table[[#This Row],[PI_COMMENTS]]))&gt;=1,1,0),0)</f>
        <v>0</v>
      </c>
      <c r="Z1322" s="1" t="str">
        <f>_xlfn.IFNA(IF(Veg_Table[[#This Row],[EVM_LAST_EDITOR]]="","Yes",VLOOKUP(Veg_Table[[#This Row],[EVM_LAST_EDITOR]],Roster_Table[#All],15,FALSE)),"Yes")</f>
        <v>No</v>
      </c>
      <c r="AA132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22" s="1" t="str">
        <f>_xlfn.IFNA(VLOOKUP(Veg_Table[[#This Row],[EVM_LAST_EDITOR]],Roster_Table[#All],3,FALSE),"zAWRR Not in Roster")</f>
        <v>Ben</v>
      </c>
      <c r="AC1322" s="1" t="str">
        <f>_xlfn.IFNA(VLOOKUP(Veg_Table[[#This Row],[EVM_LAST_EDITOR]],Roster_Table[#All],2,FALSE),"zAWRR Not in Roster")</f>
        <v>Chambers</v>
      </c>
      <c r="AD1322" s="1" t="str">
        <f>IF(_xlfn.CONCAT(Veg_Table[[#This Row],[First_Name]]," ",Veg_Table[[#This Row],[Last_Name]])="zAWRR Not in Roster zAWRR Not in Roster","zAWRR Not in Roster",_xlfn.CONCAT(Veg_Table[[#This Row],[First_Name]]," ",Veg_Table[[#This Row],[Last_Name]]))</f>
        <v>Ben Chambers</v>
      </c>
      <c r="AE1322">
        <v>2316486</v>
      </c>
      <c r="AF1322" t="s">
        <v>5105</v>
      </c>
      <c r="AG1322" t="s">
        <v>30</v>
      </c>
      <c r="AH1322" t="s">
        <v>2251</v>
      </c>
      <c r="AI1322" t="s">
        <v>5102</v>
      </c>
      <c r="AJ1322" t="s">
        <v>48</v>
      </c>
      <c r="AL1322" t="s">
        <v>22</v>
      </c>
      <c r="AM1322" t="s">
        <v>34</v>
      </c>
      <c r="AN1322" t="s">
        <v>25</v>
      </c>
      <c r="AO1322" t="s">
        <v>25</v>
      </c>
      <c r="AP1322">
        <v>4</v>
      </c>
      <c r="AQ1322">
        <v>15</v>
      </c>
      <c r="AR1322" t="s">
        <v>517</v>
      </c>
      <c r="AS1322" t="s">
        <v>55</v>
      </c>
      <c r="AT1322" t="s">
        <v>515</v>
      </c>
      <c r="AV1322" t="s">
        <v>512</v>
      </c>
      <c r="AW1322" t="s">
        <v>5106</v>
      </c>
      <c r="AX1322" t="s">
        <v>825</v>
      </c>
      <c r="AZ1322"/>
      <c r="BB1322" s="4"/>
      <c r="BD1322" t="s">
        <v>29</v>
      </c>
      <c r="BE1322" t="s">
        <v>25</v>
      </c>
      <c r="BF1322" t="s">
        <v>513</v>
      </c>
      <c r="BI1322" s="3"/>
      <c r="BJ1322" t="s">
        <v>1894</v>
      </c>
      <c r="BK1322" s="30" t="s">
        <v>360</v>
      </c>
      <c r="BL1322" s="3">
        <v>43965.425934664352</v>
      </c>
      <c r="BM1322" t="s">
        <v>31</v>
      </c>
      <c r="BN1322" t="s">
        <v>32</v>
      </c>
      <c r="BP1322" t="s">
        <v>2253</v>
      </c>
      <c r="BQ1322" t="s">
        <v>28</v>
      </c>
      <c r="BR1322" t="s">
        <v>28</v>
      </c>
      <c r="BS1322" t="s">
        <v>28</v>
      </c>
      <c r="BT1322" t="s">
        <v>161</v>
      </c>
      <c r="BU1322" s="3">
        <v>43895.639620069443</v>
      </c>
      <c r="BV1322" t="s">
        <v>803</v>
      </c>
      <c r="BW1322" s="3">
        <v>43965.480928483797</v>
      </c>
      <c r="BX1322" t="s">
        <v>5107</v>
      </c>
      <c r="CG1322"/>
      <c r="CH1322"/>
      <c r="CI1322"/>
      <c r="CY1322"/>
      <c r="DA1322"/>
      <c r="DF1322"/>
    </row>
    <row r="1323" spans="1:110" x14ac:dyDescent="0.25">
      <c r="A1323" s="1">
        <f>IF(Veg_Table[[#This Row],[VP_STATUS]]="Hold",0,IF(OR(AND(Veg_Table[[#This Row],[PRESCRIP]]="NW_No Work",Veg_Table[[#This Row],[VP_STATUS]]&lt;&gt;"No Work Required Under EVM"),AND(Veg_Table[[#This Row],[VP_STATUS]]="No Work Required Under EVM",Veg_Table[[#This Row],[PRESCRIP]]&lt;&gt;"NW_No Work")),1,0))</f>
        <v>0</v>
      </c>
      <c r="B1323" s="1">
        <f>IF(Veg_Table[[#This Row],[SPECIES]]="",1,0)</f>
        <v>0</v>
      </c>
      <c r="C1323" s="1">
        <f>IF(Veg_Table[[#This Row],[DIAMETER]]="",1,0)</f>
        <v>0</v>
      </c>
      <c r="D1323" s="1">
        <f>IF(Veg_Table[[#This Row],[HEIGHT]]="",1,0)</f>
        <v>0</v>
      </c>
      <c r="E132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23" s="1">
        <f>IF(AND(Veg_Table[[#This Row],[TAT_RESULT]]="ABATE",Veg_Table[[#This Row],[PRESCRIP]]="NW_No Work"),1,0)</f>
        <v>0</v>
      </c>
      <c r="G1323" s="1">
        <f>IF(OR(Veg_Table[[#This Row],[Prescription R-Scale]]="NA",Veg_Table[[#This Row],[Diameter R-Scale]]="NA"),0,IF(Veg_Table[[#This Row],[Diameter R-Scale]]&lt;&gt;Veg_Table[[#This Row],[Prescription R-Scale]],1,0))</f>
        <v>0</v>
      </c>
      <c r="H1323" s="1">
        <f>IF(OR(AND(Veg_Table[[#This Row],[PRESCRIP]]="BC_Br Rmv", Veg_Table[[#This Row],[WOOD_MAN]]&lt;&gt;"Not Needed"),AND(Veg_Table[[#This Row],[PRESCRIP]]="BCS_Br Rmv+Trt", Veg_Table[[#This Row],[WOOD_MAN]]&lt;&gt;"Not Needed")),1,0)</f>
        <v>0</v>
      </c>
      <c r="I1323" s="1">
        <f ca="1">IF(AND(Veg_Table[[#This Row],[Prescription_Changed]]="Yes",Veg_Table[[#This Row],[TAT_RESULT]]=""),1,0)</f>
        <v>0</v>
      </c>
      <c r="J1323" s="1">
        <f ca="1">SUM(Veg_Table[[#This Row],[Prescription and Status do not match]:[Prescription_Edited_And_TAT_Is_Blank]])</f>
        <v>0</v>
      </c>
      <c r="K1323" s="1">
        <f ca="1">IF(Veg_Table[[#This Row],[Sum of Errors]]&gt;0,1,0)</f>
        <v>0</v>
      </c>
      <c r="L1323" s="1">
        <f>1</f>
        <v>1</v>
      </c>
      <c r="M132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323" s="1">
        <f>IF(OR(MID(Veg_Table[[#This Row],[PRESCRIP]],2,1)="1",MID(Veg_Table[[#This Row],[PRESCRIP]],2,1)="2",MID(Veg_Table[[#This Row],[PRESCRIP]],2,1)="3",MID(Veg_Table[[#This Row],[PRESCRIP]],2,1)="4"),_xlfn.NUMBERVALUE(MID(Veg_Table[[#This Row],[PRESCRIP]],2,1)),"NA")</f>
        <v>2</v>
      </c>
      <c r="O1323" s="1">
        <f>WEEKNUM(Veg_Table[[#This Row],[EVM_LAST_EDITED_Day]],2)</f>
        <v>20</v>
      </c>
      <c r="P1323" s="25">
        <f>IFERROR(DATE(YEAR(Veg_Table[[#This Row],[EVM_LAST_EDITED2]]),MONTH(Veg_Table[[#This Row],[EVM_LAST_EDITED2]]),DAY(Veg_Table[[#This Row],[EVM_LAST_EDITED2]])),DATE(2019,1,1))</f>
        <v>43965</v>
      </c>
      <c r="Q1323" s="3">
        <f>VALUE(SUBSTITUTE(Veg_Table[[#This Row],[EVM_LAST_EDITED]],",",""))</f>
        <v>43965.4259749306</v>
      </c>
      <c r="R1323" s="1" t="str">
        <f>_xlfn.IFNA(IF(Veg_Table[[#This Row],[EVM_LAST_EDITOR]]="","zBlank EVM Last Editor",VLOOKUP(Veg_Table[[#This Row],[EVM_LAST_EDITOR]],Roster_Table[#All],4,FALSE)),"zAWRR Not in Roster")</f>
        <v>zAWRR Not in Roster</v>
      </c>
      <c r="S1323" s="1" t="str">
        <f>_xlfn.IFNA(IF(Veg_Table[[#This Row],[EVM_LAST_EDITOR]]="","zBlank EVM Last Editor",VLOOKUP(Veg_Table[[#This Row],[EVM_LAST_EDITOR]],Roster_Table[#All],16,FALSE)),"zCompany_AWRR not in Roster")</f>
        <v>zCompany_AWRR not in Roster</v>
      </c>
      <c r="T1323" s="2">
        <f>IFERROR(DATE(YEAR(Veg_Table[[#This Row],[Created2]]),MONTH(Veg_Table[[#This Row],[Created2]]),DAY(Veg_Table[[#This Row],[Created2]])),DATE(2019,1,1))</f>
        <v>43913</v>
      </c>
      <c r="U1323" s="3">
        <f>VALUE(SUBSTITUTE(Veg_Table[[#This Row],[Created]],",",""))</f>
        <v>43913.613738425898</v>
      </c>
      <c r="V1323" s="3" t="str">
        <f ca="1">IFERROR(_xlfn.IFNA(CELL("contents",INDIRECT(_xlfn.CONCAT("Veg_Table_Production_Data!",ADDRESS(MATCH(_xlfn.MAXIFS(#REF!,#REF!,"="&amp;Veg_Table[[#This Row],[AUTO_ID]],#REF!,"&lt;"&amp;Veg_Table[[#This Row],[EVM_LAST_EDITED_Day]]),#REF!,0),COLUMN(#REF!),4,1,)))),""),"")</f>
        <v/>
      </c>
      <c r="W1323" s="3" t="str">
        <f ca="1">IF(Veg_Table[[#This Row],[Previous_Prescription]]="","No",IF(Veg_Table[[#This Row],[Previous_Prescription]]=Veg_Table[[#This Row],[PRESCRIP]],"No","Yes"))</f>
        <v>No</v>
      </c>
      <c r="X1323" s="3" t="str">
        <f>IF(Veg_Table[[#This Row],[EVM_LAST_EDITED_Day]]=Veg_Table[[#This Row],[Created_Day]],"New","Old")</f>
        <v>Old</v>
      </c>
      <c r="Y1323" s="1">
        <f>IFERROR(IF(FIND("delete",LOWER(Veg_Table[[#This Row],[PI_COMMENTS]]))&gt;=1,1,0),0)</f>
        <v>0</v>
      </c>
      <c r="Z1323" s="1" t="str">
        <f>_xlfn.IFNA(IF(Veg_Table[[#This Row],[EVM_LAST_EDITOR]]="","Yes",VLOOKUP(Veg_Table[[#This Row],[EVM_LAST_EDITOR]],Roster_Table[#All],15,FALSE)),"Yes")</f>
        <v>Yes</v>
      </c>
      <c r="AA132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23" s="1" t="str">
        <f>_xlfn.IFNA(VLOOKUP(Veg_Table[[#This Row],[EVM_LAST_EDITOR]],Roster_Table[#All],3,FALSE),"zAWRR Not in Roster")</f>
        <v>zAWRR Not in Roster</v>
      </c>
      <c r="AC1323" s="1" t="str">
        <f>_xlfn.IFNA(VLOOKUP(Veg_Table[[#This Row],[EVM_LAST_EDITOR]],Roster_Table[#All],2,FALSE),"zAWRR Not in Roster")</f>
        <v>zAWRR Not in Roster</v>
      </c>
      <c r="AD1323" s="1" t="str">
        <f>IF(_xlfn.CONCAT(Veg_Table[[#This Row],[First_Name]]," ",Veg_Table[[#This Row],[Last_Name]])="zAWRR Not in Roster zAWRR Not in Roster","zAWRR Not in Roster",_xlfn.CONCAT(Veg_Table[[#This Row],[First_Name]]," ",Veg_Table[[#This Row],[Last_Name]]))</f>
        <v>zAWRR Not in Roster</v>
      </c>
      <c r="AE1323">
        <v>2943435</v>
      </c>
      <c r="AF1323" t="s">
        <v>1562</v>
      </c>
      <c r="AG1323" t="s">
        <v>93</v>
      </c>
      <c r="AH1323" t="s">
        <v>1553</v>
      </c>
      <c r="AI1323" t="s">
        <v>1515</v>
      </c>
      <c r="AJ1323" t="s">
        <v>820</v>
      </c>
      <c r="AL1323" t="s">
        <v>372</v>
      </c>
      <c r="AM1323" t="s">
        <v>40</v>
      </c>
      <c r="AN1323" t="s">
        <v>25</v>
      </c>
      <c r="AO1323" t="s">
        <v>43</v>
      </c>
      <c r="AP1323">
        <v>23</v>
      </c>
      <c r="AQ1323">
        <v>46</v>
      </c>
      <c r="AR1323" t="s">
        <v>514</v>
      </c>
      <c r="AS1323" t="s">
        <v>42</v>
      </c>
      <c r="AT1323" t="s">
        <v>515</v>
      </c>
      <c r="AV1323" t="s">
        <v>512</v>
      </c>
      <c r="AW1323" t="s">
        <v>1563</v>
      </c>
      <c r="AX1323" t="s">
        <v>534</v>
      </c>
      <c r="AZ1323">
        <v>5650734</v>
      </c>
      <c r="BA1323" t="s">
        <v>42</v>
      </c>
      <c r="BB1323" s="4">
        <v>43962</v>
      </c>
      <c r="BD1323" t="s">
        <v>29</v>
      </c>
      <c r="BE1323" t="s">
        <v>25</v>
      </c>
      <c r="BF1323" t="s">
        <v>513</v>
      </c>
      <c r="BG1323" t="s">
        <v>534</v>
      </c>
      <c r="BI1323" s="3">
        <v>43964.673900462964</v>
      </c>
      <c r="BJ1323" t="s">
        <v>1558</v>
      </c>
      <c r="BK1323" s="30" t="s">
        <v>859</v>
      </c>
      <c r="BL1323" s="3">
        <v>43965.425974930557</v>
      </c>
      <c r="BM1323" t="s">
        <v>31</v>
      </c>
      <c r="BN1323" t="s">
        <v>32</v>
      </c>
      <c r="BP1323" t="s">
        <v>1554</v>
      </c>
      <c r="BQ1323" t="s">
        <v>1025</v>
      </c>
      <c r="BR1323" t="s">
        <v>28</v>
      </c>
      <c r="BS1323" t="s">
        <v>28</v>
      </c>
      <c r="BT1323" t="s">
        <v>129</v>
      </c>
      <c r="BU1323" s="3">
        <v>43913.613738425927</v>
      </c>
      <c r="BV1323" t="s">
        <v>803</v>
      </c>
      <c r="BW1323" s="3">
        <v>43965.48095297454</v>
      </c>
      <c r="BX1323" t="s">
        <v>1564</v>
      </c>
      <c r="CG1323"/>
      <c r="CH1323"/>
      <c r="CI1323"/>
      <c r="CY1323"/>
      <c r="DA1323"/>
      <c r="DF1323"/>
    </row>
    <row r="1324" spans="1:110" x14ac:dyDescent="0.25">
      <c r="A1324" s="1">
        <f>IF(Veg_Table[[#This Row],[VP_STATUS]]="Hold",0,IF(OR(AND(Veg_Table[[#This Row],[PRESCRIP]]="NW_No Work",Veg_Table[[#This Row],[VP_STATUS]]&lt;&gt;"No Work Required Under EVM"),AND(Veg_Table[[#This Row],[VP_STATUS]]="No Work Required Under EVM",Veg_Table[[#This Row],[PRESCRIP]]&lt;&gt;"NW_No Work")),1,0))</f>
        <v>0</v>
      </c>
      <c r="B1324" s="1">
        <f>IF(Veg_Table[[#This Row],[SPECIES]]="",1,0)</f>
        <v>0</v>
      </c>
      <c r="C1324" s="1">
        <f>IF(Veg_Table[[#This Row],[DIAMETER]]="",1,0)</f>
        <v>0</v>
      </c>
      <c r="D1324" s="1">
        <f>IF(Veg_Table[[#This Row],[HEIGHT]]="",1,0)</f>
        <v>0</v>
      </c>
      <c r="E132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24" s="1">
        <f>IF(AND(Veg_Table[[#This Row],[TAT_RESULT]]="ABATE",Veg_Table[[#This Row],[PRESCRIP]]="NW_No Work"),1,0)</f>
        <v>0</v>
      </c>
      <c r="G1324" s="1">
        <f>IF(OR(Veg_Table[[#This Row],[Prescription R-Scale]]="NA",Veg_Table[[#This Row],[Diameter R-Scale]]="NA"),0,IF(Veg_Table[[#This Row],[Diameter R-Scale]]&lt;&gt;Veg_Table[[#This Row],[Prescription R-Scale]],1,0))</f>
        <v>0</v>
      </c>
      <c r="H1324" s="1">
        <f>IF(OR(AND(Veg_Table[[#This Row],[PRESCRIP]]="BC_Br Rmv", Veg_Table[[#This Row],[WOOD_MAN]]&lt;&gt;"Not Needed"),AND(Veg_Table[[#This Row],[PRESCRIP]]="BCS_Br Rmv+Trt", Veg_Table[[#This Row],[WOOD_MAN]]&lt;&gt;"Not Needed")),1,0)</f>
        <v>0</v>
      </c>
      <c r="I1324" s="1">
        <f ca="1">IF(AND(Veg_Table[[#This Row],[Prescription_Changed]]="Yes",Veg_Table[[#This Row],[TAT_RESULT]]=""),1,0)</f>
        <v>0</v>
      </c>
      <c r="J1324" s="1">
        <f ca="1">SUM(Veg_Table[[#This Row],[Prescription and Status do not match]:[Prescription_Edited_And_TAT_Is_Blank]])</f>
        <v>0</v>
      </c>
      <c r="K1324" s="1">
        <f ca="1">IF(Veg_Table[[#This Row],[Sum of Errors]]&gt;0,1,0)</f>
        <v>0</v>
      </c>
      <c r="L1324" s="1">
        <f>1</f>
        <v>1</v>
      </c>
      <c r="M1324"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324" s="1" t="str">
        <f>IF(OR(MID(Veg_Table[[#This Row],[PRESCRIP]],2,1)="1",MID(Veg_Table[[#This Row],[PRESCRIP]],2,1)="2",MID(Veg_Table[[#This Row],[PRESCRIP]],2,1)="3",MID(Veg_Table[[#This Row],[PRESCRIP]],2,1)="4"),_xlfn.NUMBERVALUE(MID(Veg_Table[[#This Row],[PRESCRIP]],2,1)),"NA")</f>
        <v>NA</v>
      </c>
      <c r="O1324" s="1">
        <f>WEEKNUM(Veg_Table[[#This Row],[EVM_LAST_EDITED_Day]],2)</f>
        <v>20</v>
      </c>
      <c r="P1324" s="25">
        <f>IFERROR(DATE(YEAR(Veg_Table[[#This Row],[EVM_LAST_EDITED2]]),MONTH(Veg_Table[[#This Row],[EVM_LAST_EDITED2]]),DAY(Veg_Table[[#This Row],[EVM_LAST_EDITED2]])),DATE(2019,1,1))</f>
        <v>43965</v>
      </c>
      <c r="Q1324" s="3">
        <f>VALUE(SUBSTITUTE(Veg_Table[[#This Row],[EVM_LAST_EDITED]],",",""))</f>
        <v>43965.426657361102</v>
      </c>
      <c r="R1324" s="1" t="str">
        <f>_xlfn.IFNA(IF(Veg_Table[[#This Row],[EVM_LAST_EDITOR]]="","zBlank EVM Last Editor",VLOOKUP(Veg_Table[[#This Row],[EVM_LAST_EDITOR]],Roster_Table[#All],4,FALSE)),"zAWRR Not in Roster")</f>
        <v>MGE</v>
      </c>
      <c r="S1324" s="1" t="str">
        <f>_xlfn.IFNA(IF(Veg_Table[[#This Row],[EVM_LAST_EDITOR]]="","zBlank EVM Last Editor",VLOOKUP(Veg_Table[[#This Row],[EVM_LAST_EDITOR]],Roster_Table[#All],16,FALSE)),"zCompany_AWRR not in Roster")</f>
        <v>MGE_Mountain G Enterprises</v>
      </c>
      <c r="T1324" s="2">
        <f>IFERROR(DATE(YEAR(Veg_Table[[#This Row],[Created2]]),MONTH(Veg_Table[[#This Row],[Created2]]),DAY(Veg_Table[[#This Row],[Created2]])),DATE(2019,1,1))</f>
        <v>43965</v>
      </c>
      <c r="U1324" s="3">
        <f>VALUE(SUBSTITUTE(Veg_Table[[#This Row],[Created]],",",""))</f>
        <v>43965.426657361102</v>
      </c>
      <c r="V1324" s="3" t="str">
        <f ca="1">IFERROR(_xlfn.IFNA(CELL("contents",INDIRECT(_xlfn.CONCAT("Veg_Table_Production_Data!",ADDRESS(MATCH(_xlfn.MAXIFS(#REF!,#REF!,"="&amp;Veg_Table[[#This Row],[AUTO_ID]],#REF!,"&lt;"&amp;Veg_Table[[#This Row],[EVM_LAST_EDITED_Day]]),#REF!,0),COLUMN(#REF!),4,1,)))),""),"")</f>
        <v/>
      </c>
      <c r="W1324" s="3" t="str">
        <f ca="1">IF(Veg_Table[[#This Row],[Previous_Prescription]]="","No",IF(Veg_Table[[#This Row],[Previous_Prescription]]=Veg_Table[[#This Row],[PRESCRIP]],"No","Yes"))</f>
        <v>No</v>
      </c>
      <c r="X1324" s="3" t="str">
        <f>IF(Veg_Table[[#This Row],[EVM_LAST_EDITED_Day]]=Veg_Table[[#This Row],[Created_Day]],"New","Old")</f>
        <v>New</v>
      </c>
      <c r="Y1324" s="1">
        <f>IFERROR(IF(FIND("delete",LOWER(Veg_Table[[#This Row],[PI_COMMENTS]]))&gt;=1,1,0),0)</f>
        <v>0</v>
      </c>
      <c r="Z1324" s="1" t="str">
        <f>_xlfn.IFNA(IF(Veg_Table[[#This Row],[EVM_LAST_EDITOR]]="","Yes",VLOOKUP(Veg_Table[[#This Row],[EVM_LAST_EDITOR]],Roster_Table[#All],15,FALSE)),"Yes")</f>
        <v>Yes</v>
      </c>
      <c r="AA132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24" s="1" t="str">
        <f>_xlfn.IFNA(VLOOKUP(Veg_Table[[#This Row],[EVM_LAST_EDITOR]],Roster_Table[#All],3,FALSE),"zAWRR Not in Roster")</f>
        <v>Miguel</v>
      </c>
      <c r="AC1324" s="1" t="str">
        <f>_xlfn.IFNA(VLOOKUP(Veg_Table[[#This Row],[EVM_LAST_EDITOR]],Roster_Table[#All],2,FALSE),"zAWRR Not in Roster")</f>
        <v>Dominguez-Diaz</v>
      </c>
      <c r="AD1324" s="1" t="str">
        <f>IF(_xlfn.CONCAT(Veg_Table[[#This Row],[First_Name]]," ",Veg_Table[[#This Row],[Last_Name]])="zAWRR Not in Roster zAWRR Not in Roster","zAWRR Not in Roster",_xlfn.CONCAT(Veg_Table[[#This Row],[First_Name]]," ",Veg_Table[[#This Row],[Last_Name]]))</f>
        <v>Miguel Dominguez-Diaz</v>
      </c>
      <c r="AE1324">
        <v>3227721</v>
      </c>
      <c r="AF1324" t="s">
        <v>6764</v>
      </c>
      <c r="AG1324" t="s">
        <v>30</v>
      </c>
      <c r="AH1324" t="s">
        <v>2420</v>
      </c>
      <c r="AI1324" t="s">
        <v>3151</v>
      </c>
      <c r="AJ1324" t="s">
        <v>21</v>
      </c>
      <c r="AL1324" t="s">
        <v>22</v>
      </c>
      <c r="AM1324" t="s">
        <v>40</v>
      </c>
      <c r="AN1324" t="s">
        <v>25</v>
      </c>
      <c r="AO1324" t="s">
        <v>25</v>
      </c>
      <c r="AP1324">
        <v>15</v>
      </c>
      <c r="AQ1324">
        <v>50</v>
      </c>
      <c r="AR1324" t="s">
        <v>511</v>
      </c>
      <c r="AS1324" t="s">
        <v>24</v>
      </c>
      <c r="AT1324" t="s">
        <v>26</v>
      </c>
      <c r="AV1324" t="s">
        <v>512</v>
      </c>
      <c r="AW1324" t="s">
        <v>6765</v>
      </c>
      <c r="AZ1324"/>
      <c r="BB1324" s="4"/>
      <c r="BD1324" t="s">
        <v>29</v>
      </c>
      <c r="BE1324" t="s">
        <v>25</v>
      </c>
      <c r="BF1324" t="s">
        <v>513</v>
      </c>
      <c r="BI1324" s="3"/>
      <c r="BJ1324" t="s">
        <v>27</v>
      </c>
      <c r="BK1324" s="30" t="s">
        <v>146</v>
      </c>
      <c r="BL1324" s="3">
        <v>43965.426657361109</v>
      </c>
      <c r="BM1324" t="s">
        <v>31</v>
      </c>
      <c r="BN1324" t="s">
        <v>32</v>
      </c>
      <c r="BP1324" t="s">
        <v>4883</v>
      </c>
      <c r="BQ1324" t="s">
        <v>826</v>
      </c>
      <c r="BR1324" t="s">
        <v>28</v>
      </c>
      <c r="BS1324" t="s">
        <v>28</v>
      </c>
      <c r="BT1324" t="s">
        <v>146</v>
      </c>
      <c r="BU1324" s="3">
        <v>43965.426657361109</v>
      </c>
      <c r="BV1324" t="s">
        <v>803</v>
      </c>
      <c r="BW1324" s="3">
        <v>43965.515541388886</v>
      </c>
      <c r="BX1324" t="s">
        <v>6766</v>
      </c>
      <c r="CG1324"/>
      <c r="CH1324"/>
      <c r="CI1324"/>
      <c r="CY1324"/>
      <c r="DA1324"/>
      <c r="DF1324"/>
    </row>
    <row r="1325" spans="1:110" x14ac:dyDescent="0.25">
      <c r="A1325" s="1">
        <f>IF(Veg_Table[[#This Row],[VP_STATUS]]="Hold",0,IF(OR(AND(Veg_Table[[#This Row],[PRESCRIP]]="NW_No Work",Veg_Table[[#This Row],[VP_STATUS]]&lt;&gt;"No Work Required Under EVM"),AND(Veg_Table[[#This Row],[VP_STATUS]]="No Work Required Under EVM",Veg_Table[[#This Row],[PRESCRIP]]&lt;&gt;"NW_No Work")),1,0))</f>
        <v>0</v>
      </c>
      <c r="B1325" s="1">
        <f>IF(Veg_Table[[#This Row],[SPECIES]]="",1,0)</f>
        <v>0</v>
      </c>
      <c r="C1325" s="1">
        <f>IF(Veg_Table[[#This Row],[DIAMETER]]="",1,0)</f>
        <v>0</v>
      </c>
      <c r="D1325" s="1">
        <f>IF(Veg_Table[[#This Row],[HEIGHT]]="",1,0)</f>
        <v>0</v>
      </c>
      <c r="E132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25" s="1">
        <f>IF(AND(Veg_Table[[#This Row],[TAT_RESULT]]="ABATE",Veg_Table[[#This Row],[PRESCRIP]]="NW_No Work"),1,0)</f>
        <v>0</v>
      </c>
      <c r="G1325" s="1">
        <f>IF(OR(Veg_Table[[#This Row],[Prescription R-Scale]]="NA",Veg_Table[[#This Row],[Diameter R-Scale]]="NA"),0,IF(Veg_Table[[#This Row],[Diameter R-Scale]]&lt;&gt;Veg_Table[[#This Row],[Prescription R-Scale]],1,0))</f>
        <v>0</v>
      </c>
      <c r="H1325" s="1">
        <f>IF(OR(AND(Veg_Table[[#This Row],[PRESCRIP]]="BC_Br Rmv", Veg_Table[[#This Row],[WOOD_MAN]]&lt;&gt;"Not Needed"),AND(Veg_Table[[#This Row],[PRESCRIP]]="BCS_Br Rmv+Trt", Veg_Table[[#This Row],[WOOD_MAN]]&lt;&gt;"Not Needed")),1,0)</f>
        <v>0</v>
      </c>
      <c r="I1325" s="1">
        <f ca="1">IF(AND(Veg_Table[[#This Row],[Prescription_Changed]]="Yes",Veg_Table[[#This Row],[TAT_RESULT]]=""),1,0)</f>
        <v>0</v>
      </c>
      <c r="J1325" s="1">
        <f ca="1">SUM(Veg_Table[[#This Row],[Prescription and Status do not match]:[Prescription_Edited_And_TAT_Is_Blank]])</f>
        <v>0</v>
      </c>
      <c r="K1325" s="1">
        <f ca="1">IF(Veg_Table[[#This Row],[Sum of Errors]]&gt;0,1,0)</f>
        <v>0</v>
      </c>
      <c r="L1325" s="1">
        <f>1</f>
        <v>1</v>
      </c>
      <c r="M132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325" s="1">
        <f>IF(OR(MID(Veg_Table[[#This Row],[PRESCRIP]],2,1)="1",MID(Veg_Table[[#This Row],[PRESCRIP]],2,1)="2",MID(Veg_Table[[#This Row],[PRESCRIP]],2,1)="3",MID(Veg_Table[[#This Row],[PRESCRIP]],2,1)="4"),_xlfn.NUMBERVALUE(MID(Veg_Table[[#This Row],[PRESCRIP]],2,1)),"NA")</f>
        <v>2</v>
      </c>
      <c r="O1325" s="1">
        <f>WEEKNUM(Veg_Table[[#This Row],[EVM_LAST_EDITED_Day]],2)</f>
        <v>20</v>
      </c>
      <c r="P1325" s="25">
        <f>IFERROR(DATE(YEAR(Veg_Table[[#This Row],[EVM_LAST_EDITED2]]),MONTH(Veg_Table[[#This Row],[EVM_LAST_EDITED2]]),DAY(Veg_Table[[#This Row],[EVM_LAST_EDITED2]])),DATE(2019,1,1))</f>
        <v>43965</v>
      </c>
      <c r="Q1325" s="3">
        <f>VALUE(SUBSTITUTE(Veg_Table[[#This Row],[EVM_LAST_EDITED]],",",""))</f>
        <v>43965.426825416696</v>
      </c>
      <c r="R1325" s="1" t="str">
        <f>_xlfn.IFNA(IF(Veg_Table[[#This Row],[EVM_LAST_EDITOR]]="","zBlank EVM Last Editor",VLOOKUP(Veg_Table[[#This Row],[EVM_LAST_EDITOR]],Roster_Table[#All],4,FALSE)),"zAWRR Not in Roster")</f>
        <v>zAWRR Not in Roster</v>
      </c>
      <c r="S1325" s="1" t="str">
        <f>_xlfn.IFNA(IF(Veg_Table[[#This Row],[EVM_LAST_EDITOR]]="","zBlank EVM Last Editor",VLOOKUP(Veg_Table[[#This Row],[EVM_LAST_EDITOR]],Roster_Table[#All],16,FALSE)),"zCompany_AWRR not in Roster")</f>
        <v>zCompany_AWRR not in Roster</v>
      </c>
      <c r="T1325" s="2">
        <f>IFERROR(DATE(YEAR(Veg_Table[[#This Row],[Created2]]),MONTH(Veg_Table[[#This Row],[Created2]]),DAY(Veg_Table[[#This Row],[Created2]])),DATE(2019,1,1))</f>
        <v>43915</v>
      </c>
      <c r="U1325" s="3">
        <f>VALUE(SUBSTITUTE(Veg_Table[[#This Row],[Created]],",",""))</f>
        <v>43915.454398148097</v>
      </c>
      <c r="V1325" s="3" t="str">
        <f ca="1">IFERROR(_xlfn.IFNA(CELL("contents",INDIRECT(_xlfn.CONCAT("Veg_Table_Production_Data!",ADDRESS(MATCH(_xlfn.MAXIFS(#REF!,#REF!,"="&amp;Veg_Table[[#This Row],[AUTO_ID]],#REF!,"&lt;"&amp;Veg_Table[[#This Row],[EVM_LAST_EDITED_Day]]),#REF!,0),COLUMN(#REF!),4,1,)))),""),"")</f>
        <v/>
      </c>
      <c r="W1325" s="3" t="str">
        <f ca="1">IF(Veg_Table[[#This Row],[Previous_Prescription]]="","No",IF(Veg_Table[[#This Row],[Previous_Prescription]]=Veg_Table[[#This Row],[PRESCRIP]],"No","Yes"))</f>
        <v>No</v>
      </c>
      <c r="X1325" s="3" t="str">
        <f>IF(Veg_Table[[#This Row],[EVM_LAST_EDITED_Day]]=Veg_Table[[#This Row],[Created_Day]],"New","Old")</f>
        <v>Old</v>
      </c>
      <c r="Y1325" s="1">
        <f>IFERROR(IF(FIND("delete",LOWER(Veg_Table[[#This Row],[PI_COMMENTS]]))&gt;=1,1,0),0)</f>
        <v>0</v>
      </c>
      <c r="Z1325" s="1" t="str">
        <f>_xlfn.IFNA(IF(Veg_Table[[#This Row],[EVM_LAST_EDITOR]]="","Yes",VLOOKUP(Veg_Table[[#This Row],[EVM_LAST_EDITOR]],Roster_Table[#All],15,FALSE)),"Yes")</f>
        <v>Yes</v>
      </c>
      <c r="AA132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25" s="1" t="str">
        <f>_xlfn.IFNA(VLOOKUP(Veg_Table[[#This Row],[EVM_LAST_EDITOR]],Roster_Table[#All],3,FALSE),"zAWRR Not in Roster")</f>
        <v>zAWRR Not in Roster</v>
      </c>
      <c r="AC1325" s="1" t="str">
        <f>_xlfn.IFNA(VLOOKUP(Veg_Table[[#This Row],[EVM_LAST_EDITOR]],Roster_Table[#All],2,FALSE),"zAWRR Not in Roster")</f>
        <v>zAWRR Not in Roster</v>
      </c>
      <c r="AD1325" s="1" t="str">
        <f>IF(_xlfn.CONCAT(Veg_Table[[#This Row],[First_Name]]," ",Veg_Table[[#This Row],[Last_Name]])="zAWRR Not in Roster zAWRR Not in Roster","zAWRR Not in Roster",_xlfn.CONCAT(Veg_Table[[#This Row],[First_Name]]," ",Veg_Table[[#This Row],[Last_Name]]))</f>
        <v>zAWRR Not in Roster</v>
      </c>
      <c r="AE1325">
        <v>2951912</v>
      </c>
      <c r="AF1325" t="s">
        <v>1952</v>
      </c>
      <c r="AG1325" t="s">
        <v>93</v>
      </c>
      <c r="AH1325" t="s">
        <v>1037</v>
      </c>
      <c r="AI1325" t="s">
        <v>1515</v>
      </c>
      <c r="AJ1325" t="s">
        <v>820</v>
      </c>
      <c r="AL1325" t="s">
        <v>372</v>
      </c>
      <c r="AM1325" t="s">
        <v>40</v>
      </c>
      <c r="AN1325" t="s">
        <v>25</v>
      </c>
      <c r="AO1325" t="s">
        <v>25</v>
      </c>
      <c r="AP1325">
        <v>12</v>
      </c>
      <c r="AQ1325">
        <v>28</v>
      </c>
      <c r="AR1325" t="s">
        <v>514</v>
      </c>
      <c r="AS1325" t="s">
        <v>530</v>
      </c>
      <c r="AT1325" t="s">
        <v>515</v>
      </c>
      <c r="AV1325" t="s">
        <v>512</v>
      </c>
      <c r="AW1325" t="s">
        <v>1953</v>
      </c>
      <c r="AX1325" t="s">
        <v>534</v>
      </c>
      <c r="AZ1325">
        <v>5650734</v>
      </c>
      <c r="BA1325" t="s">
        <v>530</v>
      </c>
      <c r="BB1325" s="4">
        <v>43962</v>
      </c>
      <c r="BD1325" t="s">
        <v>29</v>
      </c>
      <c r="BE1325" t="s">
        <v>25</v>
      </c>
      <c r="BF1325" t="s">
        <v>513</v>
      </c>
      <c r="BG1325" t="s">
        <v>534</v>
      </c>
      <c r="BI1325" s="3">
        <v>43964.675011574072</v>
      </c>
      <c r="BJ1325" t="s">
        <v>1484</v>
      </c>
      <c r="BK1325" s="30" t="s">
        <v>859</v>
      </c>
      <c r="BL1325" s="3">
        <v>43965.426825416667</v>
      </c>
      <c r="BM1325" t="s">
        <v>31</v>
      </c>
      <c r="BN1325" t="s">
        <v>32</v>
      </c>
      <c r="BP1325" t="s">
        <v>1038</v>
      </c>
      <c r="BQ1325" t="s">
        <v>1025</v>
      </c>
      <c r="BR1325" t="s">
        <v>28</v>
      </c>
      <c r="BS1325" t="s">
        <v>28</v>
      </c>
      <c r="BT1325" t="s">
        <v>129</v>
      </c>
      <c r="BU1325" s="3">
        <v>43915.454398148147</v>
      </c>
      <c r="BV1325" t="s">
        <v>803</v>
      </c>
      <c r="BW1325" s="3">
        <v>43965.48095297454</v>
      </c>
      <c r="BX1325" t="s">
        <v>1954</v>
      </c>
      <c r="CG1325"/>
      <c r="CH1325"/>
      <c r="CI1325"/>
      <c r="CY1325"/>
      <c r="DA1325"/>
      <c r="DF1325"/>
    </row>
    <row r="1326" spans="1:110" x14ac:dyDescent="0.25">
      <c r="A1326" s="1">
        <f>IF(Veg_Table[[#This Row],[VP_STATUS]]="Hold",0,IF(OR(AND(Veg_Table[[#This Row],[PRESCRIP]]="NW_No Work",Veg_Table[[#This Row],[VP_STATUS]]&lt;&gt;"No Work Required Under EVM"),AND(Veg_Table[[#This Row],[VP_STATUS]]="No Work Required Under EVM",Veg_Table[[#This Row],[PRESCRIP]]&lt;&gt;"NW_No Work")),1,0))</f>
        <v>0</v>
      </c>
      <c r="B1326" s="1">
        <f>IF(Veg_Table[[#This Row],[SPECIES]]="",1,0)</f>
        <v>0</v>
      </c>
      <c r="C1326" s="1">
        <f>IF(Veg_Table[[#This Row],[DIAMETER]]="",1,0)</f>
        <v>0</v>
      </c>
      <c r="D1326" s="1">
        <f>IF(Veg_Table[[#This Row],[HEIGHT]]="",1,0)</f>
        <v>0</v>
      </c>
      <c r="E132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26" s="1">
        <f>IF(AND(Veg_Table[[#This Row],[TAT_RESULT]]="ABATE",Veg_Table[[#This Row],[PRESCRIP]]="NW_No Work"),1,0)</f>
        <v>0</v>
      </c>
      <c r="G1326" s="1">
        <f>IF(OR(Veg_Table[[#This Row],[Prescription R-Scale]]="NA",Veg_Table[[#This Row],[Diameter R-Scale]]="NA"),0,IF(Veg_Table[[#This Row],[Diameter R-Scale]]&lt;&gt;Veg_Table[[#This Row],[Prescription R-Scale]],1,0))</f>
        <v>0</v>
      </c>
      <c r="H1326" s="1">
        <f>IF(OR(AND(Veg_Table[[#This Row],[PRESCRIP]]="BC_Br Rmv", Veg_Table[[#This Row],[WOOD_MAN]]&lt;&gt;"Not Needed"),AND(Veg_Table[[#This Row],[PRESCRIP]]="BCS_Br Rmv+Trt", Veg_Table[[#This Row],[WOOD_MAN]]&lt;&gt;"Not Needed")),1,0)</f>
        <v>0</v>
      </c>
      <c r="I1326" s="1">
        <f ca="1">IF(AND(Veg_Table[[#This Row],[Prescription_Changed]]="Yes",Veg_Table[[#This Row],[TAT_RESULT]]=""),1,0)</f>
        <v>0</v>
      </c>
      <c r="J1326" s="1">
        <f ca="1">SUM(Veg_Table[[#This Row],[Prescription and Status do not match]:[Prescription_Edited_And_TAT_Is_Blank]])</f>
        <v>0</v>
      </c>
      <c r="K1326" s="1">
        <f ca="1">IF(Veg_Table[[#This Row],[Sum of Errors]]&gt;0,1,0)</f>
        <v>0</v>
      </c>
      <c r="L1326" s="1">
        <f>1</f>
        <v>1</v>
      </c>
      <c r="M1326"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326" s="1" t="str">
        <f>IF(OR(MID(Veg_Table[[#This Row],[PRESCRIP]],2,1)="1",MID(Veg_Table[[#This Row],[PRESCRIP]],2,1)="2",MID(Veg_Table[[#This Row],[PRESCRIP]],2,1)="3",MID(Veg_Table[[#This Row],[PRESCRIP]],2,1)="4"),_xlfn.NUMBERVALUE(MID(Veg_Table[[#This Row],[PRESCRIP]],2,1)),"NA")</f>
        <v>NA</v>
      </c>
      <c r="O1326" s="1">
        <f>WEEKNUM(Veg_Table[[#This Row],[EVM_LAST_EDITED_Day]],2)</f>
        <v>20</v>
      </c>
      <c r="P1326" s="25">
        <f>IFERROR(DATE(YEAR(Veg_Table[[#This Row],[EVM_LAST_EDITED2]]),MONTH(Veg_Table[[#This Row],[EVM_LAST_EDITED2]]),DAY(Veg_Table[[#This Row],[EVM_LAST_EDITED2]])),DATE(2019,1,1))</f>
        <v>43965</v>
      </c>
      <c r="Q1326" s="3">
        <f>VALUE(SUBSTITUTE(Veg_Table[[#This Row],[EVM_LAST_EDITED]],",",""))</f>
        <v>43965.427053888903</v>
      </c>
      <c r="R1326" s="1" t="str">
        <f>_xlfn.IFNA(IF(Veg_Table[[#This Row],[EVM_LAST_EDITOR]]="","zBlank EVM Last Editor",VLOOKUP(Veg_Table[[#This Row],[EVM_LAST_EDITOR]],Roster_Table[#All],4,FALSE)),"zAWRR Not in Roster")</f>
        <v>MBG</v>
      </c>
      <c r="S1326" s="1" t="str">
        <f>_xlfn.IFNA(IF(Veg_Table[[#This Row],[EVM_LAST_EDITOR]]="","zBlank EVM Last Editor",VLOOKUP(Veg_Table[[#This Row],[EVM_LAST_EDITOR]],Roster_Table[#All],16,FALSE)),"zCompany_AWRR not in Roster")</f>
        <v>MBG_Mason, Bruce &amp; Girard</v>
      </c>
      <c r="T1326" s="2">
        <f>IFERROR(DATE(YEAR(Veg_Table[[#This Row],[Created2]]),MONTH(Veg_Table[[#This Row],[Created2]]),DAY(Veg_Table[[#This Row],[Created2]])),DATE(2019,1,1))</f>
        <v>43965</v>
      </c>
      <c r="U1326" s="3">
        <f>VALUE(SUBSTITUTE(Veg_Table[[#This Row],[Created]],",",""))</f>
        <v>43965.427053888903</v>
      </c>
      <c r="V1326" s="3" t="str">
        <f ca="1">IFERROR(_xlfn.IFNA(CELL("contents",INDIRECT(_xlfn.CONCAT("Veg_Table_Production_Data!",ADDRESS(MATCH(_xlfn.MAXIFS(#REF!,#REF!,"="&amp;Veg_Table[[#This Row],[AUTO_ID]],#REF!,"&lt;"&amp;Veg_Table[[#This Row],[EVM_LAST_EDITED_Day]]),#REF!,0),COLUMN(#REF!),4,1,)))),""),"")</f>
        <v/>
      </c>
      <c r="W1326" s="3" t="str">
        <f ca="1">IF(Veg_Table[[#This Row],[Previous_Prescription]]="","No",IF(Veg_Table[[#This Row],[Previous_Prescription]]=Veg_Table[[#This Row],[PRESCRIP]],"No","Yes"))</f>
        <v>No</v>
      </c>
      <c r="X1326" s="3" t="str">
        <f>IF(Veg_Table[[#This Row],[EVM_LAST_EDITED_Day]]=Veg_Table[[#This Row],[Created_Day]],"New","Old")</f>
        <v>New</v>
      </c>
      <c r="Y1326" s="1">
        <f>IFERROR(IF(FIND("delete",LOWER(Veg_Table[[#This Row],[PI_COMMENTS]]))&gt;=1,1,0),0)</f>
        <v>0</v>
      </c>
      <c r="Z1326" s="1" t="str">
        <f>_xlfn.IFNA(IF(Veg_Table[[#This Row],[EVM_LAST_EDITOR]]="","Yes",VLOOKUP(Veg_Table[[#This Row],[EVM_LAST_EDITOR]],Roster_Table[#All],15,FALSE)),"Yes")</f>
        <v>Yes</v>
      </c>
      <c r="AA132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26" s="1" t="str">
        <f>_xlfn.IFNA(VLOOKUP(Veg_Table[[#This Row],[EVM_LAST_EDITOR]],Roster_Table[#All],3,FALSE),"zAWRR Not in Roster")</f>
        <v>Nathan</v>
      </c>
      <c r="AC1326" s="1" t="str">
        <f>_xlfn.IFNA(VLOOKUP(Veg_Table[[#This Row],[EVM_LAST_EDITOR]],Roster_Table[#All],2,FALSE),"zAWRR Not in Roster")</f>
        <v>Vik</v>
      </c>
      <c r="AD1326" s="1" t="str">
        <f>IF(_xlfn.CONCAT(Veg_Table[[#This Row],[First_Name]]," ",Veg_Table[[#This Row],[Last_Name]])="zAWRR Not in Roster zAWRR Not in Roster","zAWRR Not in Roster",_xlfn.CONCAT(Veg_Table[[#This Row],[First_Name]]," ",Veg_Table[[#This Row],[Last_Name]]))</f>
        <v>Nathan Vik</v>
      </c>
      <c r="AE1326">
        <v>3227723</v>
      </c>
      <c r="AF1326" t="s">
        <v>6218</v>
      </c>
      <c r="AG1326" t="s">
        <v>93</v>
      </c>
      <c r="AH1326" t="s">
        <v>3444</v>
      </c>
      <c r="AI1326" t="s">
        <v>5377</v>
      </c>
      <c r="AJ1326" t="s">
        <v>21</v>
      </c>
      <c r="AL1326" t="s">
        <v>372</v>
      </c>
      <c r="AM1326" t="s">
        <v>529</v>
      </c>
      <c r="AN1326" t="s">
        <v>25</v>
      </c>
      <c r="AO1326" t="s">
        <v>25</v>
      </c>
      <c r="AP1326">
        <v>9</v>
      </c>
      <c r="AQ1326">
        <v>47</v>
      </c>
      <c r="AR1326" t="s">
        <v>511</v>
      </c>
      <c r="AS1326" t="s">
        <v>24</v>
      </c>
      <c r="AT1326" t="s">
        <v>26</v>
      </c>
      <c r="AV1326" t="s">
        <v>519</v>
      </c>
      <c r="AW1326" t="s">
        <v>6219</v>
      </c>
      <c r="AZ1326"/>
      <c r="BB1326" s="4"/>
      <c r="BD1326" t="s">
        <v>29</v>
      </c>
      <c r="BE1326" t="s">
        <v>25</v>
      </c>
      <c r="BF1326" t="s">
        <v>513</v>
      </c>
      <c r="BI1326" s="3"/>
      <c r="BJ1326" t="s">
        <v>27</v>
      </c>
      <c r="BK1326" s="30" t="s">
        <v>115</v>
      </c>
      <c r="BL1326" s="3">
        <v>43965.427053888889</v>
      </c>
      <c r="BM1326" t="s">
        <v>31</v>
      </c>
      <c r="BN1326" t="s">
        <v>32</v>
      </c>
      <c r="BP1326" t="s">
        <v>3445</v>
      </c>
      <c r="BQ1326" t="s">
        <v>1025</v>
      </c>
      <c r="BR1326" t="s">
        <v>28</v>
      </c>
      <c r="BS1326" t="s">
        <v>28</v>
      </c>
      <c r="BT1326" t="s">
        <v>115</v>
      </c>
      <c r="BU1326" s="3">
        <v>43965.427053888889</v>
      </c>
      <c r="BV1326" t="s">
        <v>803</v>
      </c>
      <c r="BW1326" s="3">
        <v>43965.515541388886</v>
      </c>
      <c r="BX1326" t="s">
        <v>6220</v>
      </c>
      <c r="CG1326"/>
      <c r="CH1326"/>
      <c r="CI1326"/>
      <c r="CY1326"/>
      <c r="DA1326"/>
      <c r="DF1326"/>
    </row>
    <row r="1327" spans="1:110" x14ac:dyDescent="0.25">
      <c r="A1327" s="1">
        <f>IF(Veg_Table[[#This Row],[VP_STATUS]]="Hold",0,IF(OR(AND(Veg_Table[[#This Row],[PRESCRIP]]="NW_No Work",Veg_Table[[#This Row],[VP_STATUS]]&lt;&gt;"No Work Required Under EVM"),AND(Veg_Table[[#This Row],[VP_STATUS]]="No Work Required Under EVM",Veg_Table[[#This Row],[PRESCRIP]]&lt;&gt;"NW_No Work")),1,0))</f>
        <v>0</v>
      </c>
      <c r="B1327" s="1">
        <f>IF(Veg_Table[[#This Row],[SPECIES]]="",1,0)</f>
        <v>0</v>
      </c>
      <c r="C1327" s="1">
        <f>IF(Veg_Table[[#This Row],[DIAMETER]]="",1,0)</f>
        <v>0</v>
      </c>
      <c r="D1327" s="1">
        <f>IF(Veg_Table[[#This Row],[HEIGHT]]="",1,0)</f>
        <v>0</v>
      </c>
      <c r="E132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27" s="1">
        <f>IF(AND(Veg_Table[[#This Row],[TAT_RESULT]]="ABATE",Veg_Table[[#This Row],[PRESCRIP]]="NW_No Work"),1,0)</f>
        <v>0</v>
      </c>
      <c r="G1327" s="1">
        <f>IF(OR(Veg_Table[[#This Row],[Prescription R-Scale]]="NA",Veg_Table[[#This Row],[Diameter R-Scale]]="NA"),0,IF(Veg_Table[[#This Row],[Diameter R-Scale]]&lt;&gt;Veg_Table[[#This Row],[Prescription R-Scale]],1,0))</f>
        <v>0</v>
      </c>
      <c r="H1327" s="1">
        <f>IF(OR(AND(Veg_Table[[#This Row],[PRESCRIP]]="BC_Br Rmv", Veg_Table[[#This Row],[WOOD_MAN]]&lt;&gt;"Not Needed"),AND(Veg_Table[[#This Row],[PRESCRIP]]="BCS_Br Rmv+Trt", Veg_Table[[#This Row],[WOOD_MAN]]&lt;&gt;"Not Needed")),1,0)</f>
        <v>0</v>
      </c>
      <c r="I1327" s="1">
        <f ca="1">IF(AND(Veg_Table[[#This Row],[Prescription_Changed]]="Yes",Veg_Table[[#This Row],[TAT_RESULT]]=""),1,0)</f>
        <v>0</v>
      </c>
      <c r="J1327" s="1">
        <f ca="1">SUM(Veg_Table[[#This Row],[Prescription and Status do not match]:[Prescription_Edited_And_TAT_Is_Blank]])</f>
        <v>0</v>
      </c>
      <c r="K1327" s="1">
        <f ca="1">IF(Veg_Table[[#This Row],[Sum of Errors]]&gt;0,1,0)</f>
        <v>0</v>
      </c>
      <c r="L1327" s="1">
        <f>1</f>
        <v>1</v>
      </c>
      <c r="M132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327" s="1">
        <f>IF(OR(MID(Veg_Table[[#This Row],[PRESCRIP]],2,1)="1",MID(Veg_Table[[#This Row],[PRESCRIP]],2,1)="2",MID(Veg_Table[[#This Row],[PRESCRIP]],2,1)="3",MID(Veg_Table[[#This Row],[PRESCRIP]],2,1)="4"),_xlfn.NUMBERVALUE(MID(Veg_Table[[#This Row],[PRESCRIP]],2,1)),"NA")</f>
        <v>2</v>
      </c>
      <c r="O1327" s="1">
        <f>WEEKNUM(Veg_Table[[#This Row],[EVM_LAST_EDITED_Day]],2)</f>
        <v>20</v>
      </c>
      <c r="P1327" s="25">
        <f>IFERROR(DATE(YEAR(Veg_Table[[#This Row],[EVM_LAST_EDITED2]]),MONTH(Veg_Table[[#This Row],[EVM_LAST_EDITED2]]),DAY(Veg_Table[[#This Row],[EVM_LAST_EDITED2]])),DATE(2019,1,1))</f>
        <v>43965</v>
      </c>
      <c r="Q1327" s="3">
        <f>VALUE(SUBSTITUTE(Veg_Table[[#This Row],[EVM_LAST_EDITED]],",",""))</f>
        <v>43965.4270819097</v>
      </c>
      <c r="R1327" s="1" t="str">
        <f>_xlfn.IFNA(IF(Veg_Table[[#This Row],[EVM_LAST_EDITOR]]="","zBlank EVM Last Editor",VLOOKUP(Veg_Table[[#This Row],[EVM_LAST_EDITOR]],Roster_Table[#All],4,FALSE)),"zAWRR Not in Roster")</f>
        <v>zAWRR Not in Roster</v>
      </c>
      <c r="S1327" s="1" t="str">
        <f>_xlfn.IFNA(IF(Veg_Table[[#This Row],[EVM_LAST_EDITOR]]="","zBlank EVM Last Editor",VLOOKUP(Veg_Table[[#This Row],[EVM_LAST_EDITOR]],Roster_Table[#All],16,FALSE)),"zCompany_AWRR not in Roster")</f>
        <v>zCompany_AWRR not in Roster</v>
      </c>
      <c r="T1327" s="2">
        <f>IFERROR(DATE(YEAR(Veg_Table[[#This Row],[Created2]]),MONTH(Veg_Table[[#This Row],[Created2]]),DAY(Veg_Table[[#This Row],[Created2]])),DATE(2019,1,1))</f>
        <v>43915</v>
      </c>
      <c r="U1327" s="3">
        <f>VALUE(SUBSTITUTE(Veg_Table[[#This Row],[Created]],",",""))</f>
        <v>43915.443483796298</v>
      </c>
      <c r="V1327" s="3" t="str">
        <f ca="1">IFERROR(_xlfn.IFNA(CELL("contents",INDIRECT(_xlfn.CONCAT("Veg_Table_Production_Data!",ADDRESS(MATCH(_xlfn.MAXIFS(#REF!,#REF!,"="&amp;Veg_Table[[#This Row],[AUTO_ID]],#REF!,"&lt;"&amp;Veg_Table[[#This Row],[EVM_LAST_EDITED_Day]]),#REF!,0),COLUMN(#REF!),4,1,)))),""),"")</f>
        <v/>
      </c>
      <c r="W1327" s="3" t="str">
        <f ca="1">IF(Veg_Table[[#This Row],[Previous_Prescription]]="","No",IF(Veg_Table[[#This Row],[Previous_Prescription]]=Veg_Table[[#This Row],[PRESCRIP]],"No","Yes"))</f>
        <v>No</v>
      </c>
      <c r="X1327" s="3" t="str">
        <f>IF(Veg_Table[[#This Row],[EVM_LAST_EDITED_Day]]=Veg_Table[[#This Row],[Created_Day]],"New","Old")</f>
        <v>Old</v>
      </c>
      <c r="Y1327" s="1">
        <f>IFERROR(IF(FIND("delete",LOWER(Veg_Table[[#This Row],[PI_COMMENTS]]))&gt;=1,1,0),0)</f>
        <v>0</v>
      </c>
      <c r="Z1327" s="1" t="str">
        <f>_xlfn.IFNA(IF(Veg_Table[[#This Row],[EVM_LAST_EDITOR]]="","Yes",VLOOKUP(Veg_Table[[#This Row],[EVM_LAST_EDITOR]],Roster_Table[#All],15,FALSE)),"Yes")</f>
        <v>Yes</v>
      </c>
      <c r="AA132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27" s="1" t="str">
        <f>_xlfn.IFNA(VLOOKUP(Veg_Table[[#This Row],[EVM_LAST_EDITOR]],Roster_Table[#All],3,FALSE),"zAWRR Not in Roster")</f>
        <v>zAWRR Not in Roster</v>
      </c>
      <c r="AC1327" s="1" t="str">
        <f>_xlfn.IFNA(VLOOKUP(Veg_Table[[#This Row],[EVM_LAST_EDITOR]],Roster_Table[#All],2,FALSE),"zAWRR Not in Roster")</f>
        <v>zAWRR Not in Roster</v>
      </c>
      <c r="AD1327" s="1" t="str">
        <f>IF(_xlfn.CONCAT(Veg_Table[[#This Row],[First_Name]]," ",Veg_Table[[#This Row],[Last_Name]])="zAWRR Not in Roster zAWRR Not in Roster","zAWRR Not in Roster",_xlfn.CONCAT(Veg_Table[[#This Row],[First_Name]]," ",Veg_Table[[#This Row],[Last_Name]]))</f>
        <v>zAWRR Not in Roster</v>
      </c>
      <c r="AE1327">
        <v>2951910</v>
      </c>
      <c r="AF1327" t="s">
        <v>1949</v>
      </c>
      <c r="AG1327" t="s">
        <v>93</v>
      </c>
      <c r="AH1327" t="s">
        <v>1037</v>
      </c>
      <c r="AI1327" t="s">
        <v>1515</v>
      </c>
      <c r="AJ1327" t="s">
        <v>820</v>
      </c>
      <c r="AL1327" t="s">
        <v>372</v>
      </c>
      <c r="AM1327" t="s">
        <v>529</v>
      </c>
      <c r="AN1327" t="s">
        <v>25</v>
      </c>
      <c r="AO1327" t="s">
        <v>25</v>
      </c>
      <c r="AP1327">
        <v>14</v>
      </c>
      <c r="AQ1327">
        <v>32</v>
      </c>
      <c r="AR1327" t="s">
        <v>511</v>
      </c>
      <c r="AS1327" t="s">
        <v>530</v>
      </c>
      <c r="AT1327" t="s">
        <v>515</v>
      </c>
      <c r="AV1327" t="s">
        <v>512</v>
      </c>
      <c r="AW1327" t="s">
        <v>1950</v>
      </c>
      <c r="AX1327" t="s">
        <v>534</v>
      </c>
      <c r="AZ1327">
        <v>5650734</v>
      </c>
      <c r="BA1327" t="s">
        <v>530</v>
      </c>
      <c r="BB1327" s="4">
        <v>43962</v>
      </c>
      <c r="BD1327" t="s">
        <v>29</v>
      </c>
      <c r="BE1327" t="s">
        <v>25</v>
      </c>
      <c r="BF1327" t="s">
        <v>513</v>
      </c>
      <c r="BG1327" t="s">
        <v>534</v>
      </c>
      <c r="BI1327" s="3">
        <v>43964.676203703704</v>
      </c>
      <c r="BJ1327" t="s">
        <v>1558</v>
      </c>
      <c r="BK1327" s="30" t="s">
        <v>859</v>
      </c>
      <c r="BL1327" s="3">
        <v>43965.427081909722</v>
      </c>
      <c r="BM1327" t="s">
        <v>31</v>
      </c>
      <c r="BN1327" t="s">
        <v>32</v>
      </c>
      <c r="BP1327" t="s">
        <v>1038</v>
      </c>
      <c r="BQ1327" t="s">
        <v>1025</v>
      </c>
      <c r="BR1327" t="s">
        <v>28</v>
      </c>
      <c r="BS1327" t="s">
        <v>28</v>
      </c>
      <c r="BT1327" t="s">
        <v>129</v>
      </c>
      <c r="BU1327" s="3">
        <v>43915.443483796298</v>
      </c>
      <c r="BV1327" t="s">
        <v>803</v>
      </c>
      <c r="BW1327" s="3">
        <v>43965.48095297454</v>
      </c>
      <c r="BX1327" t="s">
        <v>1951</v>
      </c>
      <c r="CG1327"/>
      <c r="CH1327"/>
      <c r="CI1327"/>
      <c r="CY1327"/>
      <c r="DA1327"/>
      <c r="DF1327"/>
    </row>
    <row r="1328" spans="1:110" x14ac:dyDescent="0.25">
      <c r="A1328" s="1">
        <f>IF(Veg_Table[[#This Row],[VP_STATUS]]="Hold",0,IF(OR(AND(Veg_Table[[#This Row],[PRESCRIP]]="NW_No Work",Veg_Table[[#This Row],[VP_STATUS]]&lt;&gt;"No Work Required Under EVM"),AND(Veg_Table[[#This Row],[VP_STATUS]]="No Work Required Under EVM",Veg_Table[[#This Row],[PRESCRIP]]&lt;&gt;"NW_No Work")),1,0))</f>
        <v>0</v>
      </c>
      <c r="B1328" s="1">
        <f>IF(Veg_Table[[#This Row],[SPECIES]]="",1,0)</f>
        <v>0</v>
      </c>
      <c r="C1328" s="1">
        <f>IF(Veg_Table[[#This Row],[DIAMETER]]="",1,0)</f>
        <v>0</v>
      </c>
      <c r="D1328" s="1">
        <f>IF(Veg_Table[[#This Row],[HEIGHT]]="",1,0)</f>
        <v>0</v>
      </c>
      <c r="E132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28" s="1">
        <f>IF(AND(Veg_Table[[#This Row],[TAT_RESULT]]="ABATE",Veg_Table[[#This Row],[PRESCRIP]]="NW_No Work"),1,0)</f>
        <v>0</v>
      </c>
      <c r="G1328" s="1">
        <f>IF(OR(Veg_Table[[#This Row],[Prescription R-Scale]]="NA",Veg_Table[[#This Row],[Diameter R-Scale]]="NA"),0,IF(Veg_Table[[#This Row],[Diameter R-Scale]]&lt;&gt;Veg_Table[[#This Row],[Prescription R-Scale]],1,0))</f>
        <v>0</v>
      </c>
      <c r="H1328" s="1">
        <f>IF(OR(AND(Veg_Table[[#This Row],[PRESCRIP]]="BC_Br Rmv", Veg_Table[[#This Row],[WOOD_MAN]]&lt;&gt;"Not Needed"),AND(Veg_Table[[#This Row],[PRESCRIP]]="BCS_Br Rmv+Trt", Veg_Table[[#This Row],[WOOD_MAN]]&lt;&gt;"Not Needed")),1,0)</f>
        <v>0</v>
      </c>
      <c r="I1328" s="1">
        <f ca="1">IF(AND(Veg_Table[[#This Row],[Prescription_Changed]]="Yes",Veg_Table[[#This Row],[TAT_RESULT]]=""),1,0)</f>
        <v>0</v>
      </c>
      <c r="J1328" s="1">
        <f ca="1">SUM(Veg_Table[[#This Row],[Prescription and Status do not match]:[Prescription_Edited_And_TAT_Is_Blank]])</f>
        <v>0</v>
      </c>
      <c r="K1328" s="1">
        <f ca="1">IF(Veg_Table[[#This Row],[Sum of Errors]]&gt;0,1,0)</f>
        <v>0</v>
      </c>
      <c r="L1328" s="1">
        <f>1</f>
        <v>1</v>
      </c>
      <c r="M1328"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328" s="1" t="str">
        <f>IF(OR(MID(Veg_Table[[#This Row],[PRESCRIP]],2,1)="1",MID(Veg_Table[[#This Row],[PRESCRIP]],2,1)="2",MID(Veg_Table[[#This Row],[PRESCRIP]],2,1)="3",MID(Veg_Table[[#This Row],[PRESCRIP]],2,1)="4"),_xlfn.NUMBERVALUE(MID(Veg_Table[[#This Row],[PRESCRIP]],2,1)),"NA")</f>
        <v>NA</v>
      </c>
      <c r="O1328" s="1">
        <f>WEEKNUM(Veg_Table[[#This Row],[EVM_LAST_EDITED_Day]],2)</f>
        <v>20</v>
      </c>
      <c r="P1328" s="25">
        <f>IFERROR(DATE(YEAR(Veg_Table[[#This Row],[EVM_LAST_EDITED2]]),MONTH(Veg_Table[[#This Row],[EVM_LAST_EDITED2]]),DAY(Veg_Table[[#This Row],[EVM_LAST_EDITED2]])),DATE(2019,1,1))</f>
        <v>43965</v>
      </c>
      <c r="Q1328" s="3">
        <f>VALUE(SUBSTITUTE(Veg_Table[[#This Row],[EVM_LAST_EDITED]],",",""))</f>
        <v>43965.4284259259</v>
      </c>
      <c r="R1328" s="1" t="str">
        <f>_xlfn.IFNA(IF(Veg_Table[[#This Row],[EVM_LAST_EDITOR]]="","zBlank EVM Last Editor",VLOOKUP(Veg_Table[[#This Row],[EVM_LAST_EDITOR]],Roster_Table[#All],4,FALSE)),"zAWRR Not in Roster")</f>
        <v>JEF</v>
      </c>
      <c r="S1328" s="1" t="str">
        <f>_xlfn.IFNA(IF(Veg_Table[[#This Row],[EVM_LAST_EDITOR]]="","zBlank EVM Last Editor",VLOOKUP(Veg_Table[[#This Row],[EVM_LAST_EDITOR]],Roster_Table[#All],16,FALSE)),"zCompany_AWRR not in Roster")</f>
        <v>JEF_Jefferson Resources</v>
      </c>
      <c r="T1328" s="2">
        <f>IFERROR(DATE(YEAR(Veg_Table[[#This Row],[Created2]]),MONTH(Veg_Table[[#This Row],[Created2]]),DAY(Veg_Table[[#This Row],[Created2]])),DATE(2019,1,1))</f>
        <v>43965</v>
      </c>
      <c r="U1328" s="3">
        <f>VALUE(SUBSTITUTE(Veg_Table[[#This Row],[Created]],",",""))</f>
        <v>43965.4284259259</v>
      </c>
      <c r="V1328" s="3" t="str">
        <f ca="1">IFERROR(_xlfn.IFNA(CELL("contents",INDIRECT(_xlfn.CONCAT("Veg_Table_Production_Data!",ADDRESS(MATCH(_xlfn.MAXIFS(#REF!,#REF!,"="&amp;Veg_Table[[#This Row],[AUTO_ID]],#REF!,"&lt;"&amp;Veg_Table[[#This Row],[EVM_LAST_EDITED_Day]]),#REF!,0),COLUMN(#REF!),4,1,)))),""),"")</f>
        <v/>
      </c>
      <c r="W1328" s="3" t="str">
        <f ca="1">IF(Veg_Table[[#This Row],[Previous_Prescription]]="","No",IF(Veg_Table[[#This Row],[Previous_Prescription]]=Veg_Table[[#This Row],[PRESCRIP]],"No","Yes"))</f>
        <v>No</v>
      </c>
      <c r="X1328" s="3" t="str">
        <f>IF(Veg_Table[[#This Row],[EVM_LAST_EDITED_Day]]=Veg_Table[[#This Row],[Created_Day]],"New","Old")</f>
        <v>New</v>
      </c>
      <c r="Y1328" s="1">
        <f>IFERROR(IF(FIND("delete",LOWER(Veg_Table[[#This Row],[PI_COMMENTS]]))&gt;=1,1,0),0)</f>
        <v>0</v>
      </c>
      <c r="Z1328" s="1" t="str">
        <f>_xlfn.IFNA(IF(Veg_Table[[#This Row],[EVM_LAST_EDITOR]]="","Yes",VLOOKUP(Veg_Table[[#This Row],[EVM_LAST_EDITOR]],Roster_Table[#All],15,FALSE)),"Yes")</f>
        <v>Yes</v>
      </c>
      <c r="AA132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28" s="1" t="str">
        <f>_xlfn.IFNA(VLOOKUP(Veg_Table[[#This Row],[EVM_LAST_EDITOR]],Roster_Table[#All],3,FALSE),"zAWRR Not in Roster")</f>
        <v>Sterling</v>
      </c>
      <c r="AC1328" s="1" t="str">
        <f>_xlfn.IFNA(VLOOKUP(Veg_Table[[#This Row],[EVM_LAST_EDITOR]],Roster_Table[#All],2,FALSE),"zAWRR Not in Roster")</f>
        <v>Fulford</v>
      </c>
      <c r="AD1328" s="1" t="str">
        <f>IF(_xlfn.CONCAT(Veg_Table[[#This Row],[First_Name]]," ",Veg_Table[[#This Row],[Last_Name]])="zAWRR Not in Roster zAWRR Not in Roster","zAWRR Not in Roster",_xlfn.CONCAT(Veg_Table[[#This Row],[First_Name]]," ",Veg_Table[[#This Row],[Last_Name]]))</f>
        <v>Sterling Fulford</v>
      </c>
      <c r="AE1328">
        <v>3228375</v>
      </c>
      <c r="AF1328" t="s">
        <v>6838</v>
      </c>
      <c r="AG1328" t="s">
        <v>30</v>
      </c>
      <c r="AH1328" t="s">
        <v>3102</v>
      </c>
      <c r="AI1328" t="s">
        <v>3071</v>
      </c>
      <c r="AJ1328" t="s">
        <v>21</v>
      </c>
      <c r="AL1328" t="s">
        <v>37</v>
      </c>
      <c r="AM1328" t="s">
        <v>38</v>
      </c>
      <c r="AN1328" t="s">
        <v>25</v>
      </c>
      <c r="AO1328" t="s">
        <v>25</v>
      </c>
      <c r="AP1328">
        <v>20</v>
      </c>
      <c r="AQ1328">
        <v>130</v>
      </c>
      <c r="AR1328" t="s">
        <v>511</v>
      </c>
      <c r="AS1328" t="s">
        <v>24</v>
      </c>
      <c r="AT1328" t="s">
        <v>26</v>
      </c>
      <c r="AV1328" t="s">
        <v>512</v>
      </c>
      <c r="AW1328" t="s">
        <v>6839</v>
      </c>
      <c r="AZ1328"/>
      <c r="BB1328" s="4"/>
      <c r="BD1328" t="s">
        <v>29</v>
      </c>
      <c r="BE1328" t="s">
        <v>25</v>
      </c>
      <c r="BF1328" t="s">
        <v>513</v>
      </c>
      <c r="BI1328" s="3"/>
      <c r="BJ1328" t="s">
        <v>52</v>
      </c>
      <c r="BK1328" s="30" t="s">
        <v>78</v>
      </c>
      <c r="BL1328" s="3">
        <v>43965.428425925929</v>
      </c>
      <c r="BM1328" t="s">
        <v>31</v>
      </c>
      <c r="BN1328" t="s">
        <v>32</v>
      </c>
      <c r="BP1328" t="s">
        <v>3105</v>
      </c>
      <c r="BQ1328" t="s">
        <v>826</v>
      </c>
      <c r="BR1328" t="s">
        <v>28</v>
      </c>
      <c r="BS1328" t="s">
        <v>28</v>
      </c>
      <c r="BT1328" t="s">
        <v>78</v>
      </c>
      <c r="BU1328" s="3">
        <v>43965.428425925929</v>
      </c>
      <c r="BV1328" t="s">
        <v>803</v>
      </c>
      <c r="BW1328" s="3">
        <v>43965.515727511571</v>
      </c>
      <c r="BX1328" t="s">
        <v>6840</v>
      </c>
      <c r="CG1328"/>
      <c r="CH1328"/>
      <c r="CI1328"/>
      <c r="CY1328"/>
      <c r="DA1328"/>
      <c r="DF1328"/>
    </row>
    <row r="1329" spans="1:110" x14ac:dyDescent="0.25">
      <c r="A1329" s="1">
        <f>IF(Veg_Table[[#This Row],[VP_STATUS]]="Hold",0,IF(OR(AND(Veg_Table[[#This Row],[PRESCRIP]]="NW_No Work",Veg_Table[[#This Row],[VP_STATUS]]&lt;&gt;"No Work Required Under EVM"),AND(Veg_Table[[#This Row],[VP_STATUS]]="No Work Required Under EVM",Veg_Table[[#This Row],[PRESCRIP]]&lt;&gt;"NW_No Work")),1,0))</f>
        <v>0</v>
      </c>
      <c r="B1329" s="1">
        <f>IF(Veg_Table[[#This Row],[SPECIES]]="",1,0)</f>
        <v>0</v>
      </c>
      <c r="C1329" s="1">
        <f>IF(Veg_Table[[#This Row],[DIAMETER]]="",1,0)</f>
        <v>0</v>
      </c>
      <c r="D1329" s="1">
        <f>IF(Veg_Table[[#This Row],[HEIGHT]]="",1,0)</f>
        <v>0</v>
      </c>
      <c r="E132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29" s="1">
        <f>IF(AND(Veg_Table[[#This Row],[TAT_RESULT]]="ABATE",Veg_Table[[#This Row],[PRESCRIP]]="NW_No Work"),1,0)</f>
        <v>0</v>
      </c>
      <c r="G1329" s="1">
        <f>IF(OR(Veg_Table[[#This Row],[Prescription R-Scale]]="NA",Veg_Table[[#This Row],[Diameter R-Scale]]="NA"),0,IF(Veg_Table[[#This Row],[Diameter R-Scale]]&lt;&gt;Veg_Table[[#This Row],[Prescription R-Scale]],1,0))</f>
        <v>0</v>
      </c>
      <c r="H1329" s="1">
        <f>IF(OR(AND(Veg_Table[[#This Row],[PRESCRIP]]="BC_Br Rmv", Veg_Table[[#This Row],[WOOD_MAN]]&lt;&gt;"Not Needed"),AND(Veg_Table[[#This Row],[PRESCRIP]]="BCS_Br Rmv+Trt", Veg_Table[[#This Row],[WOOD_MAN]]&lt;&gt;"Not Needed")),1,0)</f>
        <v>0</v>
      </c>
      <c r="I1329" s="1">
        <f ca="1">IF(AND(Veg_Table[[#This Row],[Prescription_Changed]]="Yes",Veg_Table[[#This Row],[TAT_RESULT]]=""),1,0)</f>
        <v>0</v>
      </c>
      <c r="J1329" s="1">
        <f ca="1">SUM(Veg_Table[[#This Row],[Prescription and Status do not match]:[Prescription_Edited_And_TAT_Is_Blank]])</f>
        <v>0</v>
      </c>
      <c r="K1329" s="1">
        <f ca="1">IF(Veg_Table[[#This Row],[Sum of Errors]]&gt;0,1,0)</f>
        <v>0</v>
      </c>
      <c r="L1329" s="1">
        <f>1</f>
        <v>1</v>
      </c>
      <c r="M1329"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329" s="1" t="str">
        <f>IF(OR(MID(Veg_Table[[#This Row],[PRESCRIP]],2,1)="1",MID(Veg_Table[[#This Row],[PRESCRIP]],2,1)="2",MID(Veg_Table[[#This Row],[PRESCRIP]],2,1)="3",MID(Veg_Table[[#This Row],[PRESCRIP]],2,1)="4"),_xlfn.NUMBERVALUE(MID(Veg_Table[[#This Row],[PRESCRIP]],2,1)),"NA")</f>
        <v>NA</v>
      </c>
      <c r="O1329" s="1">
        <f>WEEKNUM(Veg_Table[[#This Row],[EVM_LAST_EDITED_Day]],2)</f>
        <v>20</v>
      </c>
      <c r="P1329" s="25">
        <f>IFERROR(DATE(YEAR(Veg_Table[[#This Row],[EVM_LAST_EDITED2]]),MONTH(Veg_Table[[#This Row],[EVM_LAST_EDITED2]]),DAY(Veg_Table[[#This Row],[EVM_LAST_EDITED2]])),DATE(2019,1,1))</f>
        <v>43965</v>
      </c>
      <c r="Q1329" s="3">
        <f>VALUE(SUBSTITUTE(Veg_Table[[#This Row],[EVM_LAST_EDITED]],",",""))</f>
        <v>43965.428605740701</v>
      </c>
      <c r="R1329" s="1" t="str">
        <f>_xlfn.IFNA(IF(Veg_Table[[#This Row],[EVM_LAST_EDITOR]]="","zBlank EVM Last Editor",VLOOKUP(Veg_Table[[#This Row],[EVM_LAST_EDITOR]],Roster_Table[#All],4,FALSE)),"zAWRR Not in Roster")</f>
        <v>MGE</v>
      </c>
      <c r="S1329" s="1" t="str">
        <f>_xlfn.IFNA(IF(Veg_Table[[#This Row],[EVM_LAST_EDITOR]]="","zBlank EVM Last Editor",VLOOKUP(Veg_Table[[#This Row],[EVM_LAST_EDITOR]],Roster_Table[#All],16,FALSE)),"zCompany_AWRR not in Roster")</f>
        <v>MGE_Mountain G Enterprises</v>
      </c>
      <c r="T1329" s="2">
        <f>IFERROR(DATE(YEAR(Veg_Table[[#This Row],[Created2]]),MONTH(Veg_Table[[#This Row],[Created2]]),DAY(Veg_Table[[#This Row],[Created2]])),DATE(2019,1,1))</f>
        <v>43965</v>
      </c>
      <c r="U1329" s="3">
        <f>VALUE(SUBSTITUTE(Veg_Table[[#This Row],[Created]],",",""))</f>
        <v>43965.428605740701</v>
      </c>
      <c r="V1329" s="3" t="str">
        <f ca="1">IFERROR(_xlfn.IFNA(CELL("contents",INDIRECT(_xlfn.CONCAT("Veg_Table_Production_Data!",ADDRESS(MATCH(_xlfn.MAXIFS(#REF!,#REF!,"="&amp;Veg_Table[[#This Row],[AUTO_ID]],#REF!,"&lt;"&amp;Veg_Table[[#This Row],[EVM_LAST_EDITED_Day]]),#REF!,0),COLUMN(#REF!),4,1,)))),""),"")</f>
        <v/>
      </c>
      <c r="W1329" s="3" t="str">
        <f ca="1">IF(Veg_Table[[#This Row],[Previous_Prescription]]="","No",IF(Veg_Table[[#This Row],[Previous_Prescription]]=Veg_Table[[#This Row],[PRESCRIP]],"No","Yes"))</f>
        <v>No</v>
      </c>
      <c r="X1329" s="3" t="str">
        <f>IF(Veg_Table[[#This Row],[EVM_LAST_EDITED_Day]]=Veg_Table[[#This Row],[Created_Day]],"New","Old")</f>
        <v>New</v>
      </c>
      <c r="Y1329" s="1">
        <f>IFERROR(IF(FIND("delete",LOWER(Veg_Table[[#This Row],[PI_COMMENTS]]))&gt;=1,1,0),0)</f>
        <v>0</v>
      </c>
      <c r="Z1329" s="1" t="str">
        <f>_xlfn.IFNA(IF(Veg_Table[[#This Row],[EVM_LAST_EDITOR]]="","Yes",VLOOKUP(Veg_Table[[#This Row],[EVM_LAST_EDITOR]],Roster_Table[#All],15,FALSE)),"Yes")</f>
        <v>Yes</v>
      </c>
      <c r="AA132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29" s="1" t="str">
        <f>_xlfn.IFNA(VLOOKUP(Veg_Table[[#This Row],[EVM_LAST_EDITOR]],Roster_Table[#All],3,FALSE),"zAWRR Not in Roster")</f>
        <v>Brandon</v>
      </c>
      <c r="AC1329" s="1" t="str">
        <f>_xlfn.IFNA(VLOOKUP(Veg_Table[[#This Row],[EVM_LAST_EDITOR]],Roster_Table[#All],2,FALSE),"zAWRR Not in Roster")</f>
        <v>Fabela</v>
      </c>
      <c r="AD1329" s="1" t="str">
        <f>IF(_xlfn.CONCAT(Veg_Table[[#This Row],[First_Name]]," ",Veg_Table[[#This Row],[Last_Name]])="zAWRR Not in Roster zAWRR Not in Roster","zAWRR Not in Roster",_xlfn.CONCAT(Veg_Table[[#This Row],[First_Name]]," ",Veg_Table[[#This Row],[Last_Name]]))</f>
        <v>Brandon Fabela</v>
      </c>
      <c r="AE1329">
        <v>3227738</v>
      </c>
      <c r="AF1329" t="s">
        <v>6221</v>
      </c>
      <c r="AG1329" t="s">
        <v>93</v>
      </c>
      <c r="AH1329" t="s">
        <v>5320</v>
      </c>
      <c r="AI1329" t="s">
        <v>5959</v>
      </c>
      <c r="AJ1329" t="s">
        <v>21</v>
      </c>
      <c r="AL1329" t="s">
        <v>22</v>
      </c>
      <c r="AM1329" t="s">
        <v>40</v>
      </c>
      <c r="AN1329" t="s">
        <v>25</v>
      </c>
      <c r="AO1329" t="s">
        <v>25</v>
      </c>
      <c r="AP1329">
        <v>22</v>
      </c>
      <c r="AQ1329">
        <v>50</v>
      </c>
      <c r="AR1329" t="s">
        <v>511</v>
      </c>
      <c r="AS1329" t="s">
        <v>24</v>
      </c>
      <c r="AT1329" t="s">
        <v>26</v>
      </c>
      <c r="AV1329" t="s">
        <v>519</v>
      </c>
      <c r="AW1329" t="s">
        <v>6222</v>
      </c>
      <c r="AZ1329"/>
      <c r="BB1329" s="4"/>
      <c r="BD1329" t="s">
        <v>29</v>
      </c>
      <c r="BE1329" t="s">
        <v>25</v>
      </c>
      <c r="BF1329" t="s">
        <v>513</v>
      </c>
      <c r="BI1329" s="3"/>
      <c r="BJ1329" t="s">
        <v>52</v>
      </c>
      <c r="BK1329" s="30" t="s">
        <v>668</v>
      </c>
      <c r="BL1329" s="3">
        <v>43965.428605740737</v>
      </c>
      <c r="BM1329" t="s">
        <v>31</v>
      </c>
      <c r="BN1329" t="s">
        <v>32</v>
      </c>
      <c r="BP1329" t="s">
        <v>5452</v>
      </c>
      <c r="BQ1329" t="s">
        <v>1025</v>
      </c>
      <c r="BR1329" t="s">
        <v>28</v>
      </c>
      <c r="BS1329" t="s">
        <v>28</v>
      </c>
      <c r="BT1329" t="s">
        <v>668</v>
      </c>
      <c r="BU1329" s="3">
        <v>43965.428605740737</v>
      </c>
      <c r="BV1329" t="s">
        <v>803</v>
      </c>
      <c r="BW1329" s="3">
        <v>43965.515541388886</v>
      </c>
      <c r="BX1329" t="s">
        <v>6223</v>
      </c>
      <c r="CG1329"/>
      <c r="CH1329"/>
      <c r="CI1329"/>
      <c r="CY1329"/>
      <c r="DA1329"/>
      <c r="DF1329"/>
    </row>
    <row r="1330" spans="1:110" x14ac:dyDescent="0.25">
      <c r="A1330" s="1">
        <f>IF(Veg_Table[[#This Row],[VP_STATUS]]="Hold",0,IF(OR(AND(Veg_Table[[#This Row],[PRESCRIP]]="NW_No Work",Veg_Table[[#This Row],[VP_STATUS]]&lt;&gt;"No Work Required Under EVM"),AND(Veg_Table[[#This Row],[VP_STATUS]]="No Work Required Under EVM",Veg_Table[[#This Row],[PRESCRIP]]&lt;&gt;"NW_No Work")),1,0))</f>
        <v>0</v>
      </c>
      <c r="B1330" s="1">
        <f>IF(Veg_Table[[#This Row],[SPECIES]]="",1,0)</f>
        <v>0</v>
      </c>
      <c r="C1330" s="1">
        <f>IF(Veg_Table[[#This Row],[DIAMETER]]="",1,0)</f>
        <v>0</v>
      </c>
      <c r="D1330" s="1">
        <f>IF(Veg_Table[[#This Row],[HEIGHT]]="",1,0)</f>
        <v>0</v>
      </c>
      <c r="E133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30" s="1">
        <f>IF(AND(Veg_Table[[#This Row],[TAT_RESULT]]="ABATE",Veg_Table[[#This Row],[PRESCRIP]]="NW_No Work"),1,0)</f>
        <v>0</v>
      </c>
      <c r="G1330" s="1">
        <f>IF(OR(Veg_Table[[#This Row],[Prescription R-Scale]]="NA",Veg_Table[[#This Row],[Diameter R-Scale]]="NA"),0,IF(Veg_Table[[#This Row],[Diameter R-Scale]]&lt;&gt;Veg_Table[[#This Row],[Prescription R-Scale]],1,0))</f>
        <v>0</v>
      </c>
      <c r="H1330" s="1">
        <f>IF(OR(AND(Veg_Table[[#This Row],[PRESCRIP]]="BC_Br Rmv", Veg_Table[[#This Row],[WOOD_MAN]]&lt;&gt;"Not Needed"),AND(Veg_Table[[#This Row],[PRESCRIP]]="BCS_Br Rmv+Trt", Veg_Table[[#This Row],[WOOD_MAN]]&lt;&gt;"Not Needed")),1,0)</f>
        <v>0</v>
      </c>
      <c r="I1330" s="1">
        <f ca="1">IF(AND(Veg_Table[[#This Row],[Prescription_Changed]]="Yes",Veg_Table[[#This Row],[TAT_RESULT]]=""),1,0)</f>
        <v>0</v>
      </c>
      <c r="J1330" s="1">
        <f ca="1">SUM(Veg_Table[[#This Row],[Prescription and Status do not match]:[Prescription_Edited_And_TAT_Is_Blank]])</f>
        <v>0</v>
      </c>
      <c r="K1330" s="1">
        <f ca="1">IF(Veg_Table[[#This Row],[Sum of Errors]]&gt;0,1,0)</f>
        <v>0</v>
      </c>
      <c r="L1330" s="1">
        <f>1</f>
        <v>1</v>
      </c>
      <c r="M133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330" s="1">
        <f>IF(OR(MID(Veg_Table[[#This Row],[PRESCRIP]],2,1)="1",MID(Veg_Table[[#This Row],[PRESCRIP]],2,1)="2",MID(Veg_Table[[#This Row],[PRESCRIP]],2,1)="3",MID(Veg_Table[[#This Row],[PRESCRIP]],2,1)="4"),_xlfn.NUMBERVALUE(MID(Veg_Table[[#This Row],[PRESCRIP]],2,1)),"NA")</f>
        <v>1</v>
      </c>
      <c r="O1330" s="1">
        <f>WEEKNUM(Veg_Table[[#This Row],[EVM_LAST_EDITED_Day]],2)</f>
        <v>20</v>
      </c>
      <c r="P1330" s="25">
        <f>IFERROR(DATE(YEAR(Veg_Table[[#This Row],[EVM_LAST_EDITED2]]),MONTH(Veg_Table[[#This Row],[EVM_LAST_EDITED2]]),DAY(Veg_Table[[#This Row],[EVM_LAST_EDITED2]])),DATE(2019,1,1))</f>
        <v>43965</v>
      </c>
      <c r="Q1330" s="3">
        <f>VALUE(SUBSTITUTE(Veg_Table[[#This Row],[EVM_LAST_EDITED]],",",""))</f>
        <v>43965.429339791699</v>
      </c>
      <c r="R1330" s="1" t="str">
        <f>_xlfn.IFNA(IF(Veg_Table[[#This Row],[EVM_LAST_EDITOR]]="","zBlank EVM Last Editor",VLOOKUP(Veg_Table[[#This Row],[EVM_LAST_EDITOR]],Roster_Table[#All],4,FALSE)),"zAWRR Not in Roster")</f>
        <v>AEA</v>
      </c>
      <c r="S1330" s="1" t="str">
        <f>_xlfn.IFNA(IF(Veg_Table[[#This Row],[EVM_LAST_EDITOR]]="","zBlank EVM Last Editor",VLOOKUP(Veg_Table[[#This Row],[EVM_LAST_EDITOR]],Roster_Table[#All],16,FALSE)),"zCompany_AWRR not in Roster")</f>
        <v>Not in Sierra Roster</v>
      </c>
      <c r="T1330" s="2">
        <f>IFERROR(DATE(YEAR(Veg_Table[[#This Row],[Created2]]),MONTH(Veg_Table[[#This Row],[Created2]]),DAY(Veg_Table[[#This Row],[Created2]])),DATE(2019,1,1))</f>
        <v>43934</v>
      </c>
      <c r="U1330" s="3">
        <f>VALUE(SUBSTITUTE(Veg_Table[[#This Row],[Created]],",",""))</f>
        <v>43934.395277777803</v>
      </c>
      <c r="V1330" s="3" t="str">
        <f ca="1">IFERROR(_xlfn.IFNA(CELL("contents",INDIRECT(_xlfn.CONCAT("Veg_Table_Production_Data!",ADDRESS(MATCH(_xlfn.MAXIFS(#REF!,#REF!,"="&amp;Veg_Table[[#This Row],[AUTO_ID]],#REF!,"&lt;"&amp;Veg_Table[[#This Row],[EVM_LAST_EDITED_Day]]),#REF!,0),COLUMN(#REF!),4,1,)))),""),"")</f>
        <v/>
      </c>
      <c r="W1330" s="3" t="str">
        <f ca="1">IF(Veg_Table[[#This Row],[Previous_Prescription]]="","No",IF(Veg_Table[[#This Row],[Previous_Prescription]]=Veg_Table[[#This Row],[PRESCRIP]],"No","Yes"))</f>
        <v>No</v>
      </c>
      <c r="X1330" s="3" t="str">
        <f>IF(Veg_Table[[#This Row],[EVM_LAST_EDITED_Day]]=Veg_Table[[#This Row],[Created_Day]],"New","Old")</f>
        <v>Old</v>
      </c>
      <c r="Y1330" s="1">
        <f>IFERROR(IF(FIND("delete",LOWER(Veg_Table[[#This Row],[PI_COMMENTS]]))&gt;=1,1,0),0)</f>
        <v>0</v>
      </c>
      <c r="Z1330" s="1" t="str">
        <f>_xlfn.IFNA(IF(Veg_Table[[#This Row],[EVM_LAST_EDITOR]]="","Yes",VLOOKUP(Veg_Table[[#This Row],[EVM_LAST_EDITOR]],Roster_Table[#All],15,FALSE)),"Yes")</f>
        <v>No</v>
      </c>
      <c r="AA133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30" s="1" t="str">
        <f>_xlfn.IFNA(VLOOKUP(Veg_Table[[#This Row],[EVM_LAST_EDITOR]],Roster_Table[#All],3,FALSE),"zAWRR Not in Roster")</f>
        <v>Drew</v>
      </c>
      <c r="AC1330" s="1" t="str">
        <f>_xlfn.IFNA(VLOOKUP(Veg_Table[[#This Row],[EVM_LAST_EDITOR]],Roster_Table[#All],2,FALSE),"zAWRR Not in Roster")</f>
        <v>Berlfein</v>
      </c>
      <c r="AD1330" s="1" t="str">
        <f>IF(_xlfn.CONCAT(Veg_Table[[#This Row],[First_Name]]," ",Veg_Table[[#This Row],[Last_Name]])="zAWRR Not in Roster zAWRR Not in Roster","zAWRR Not in Roster",_xlfn.CONCAT(Veg_Table[[#This Row],[First_Name]]," ",Veg_Table[[#This Row],[Last_Name]]))</f>
        <v>Drew Berlfein</v>
      </c>
      <c r="AE1330">
        <v>3096691</v>
      </c>
      <c r="AF1330" t="s">
        <v>2748</v>
      </c>
      <c r="AG1330" t="s">
        <v>30</v>
      </c>
      <c r="AH1330" t="s">
        <v>1344</v>
      </c>
      <c r="AI1330" t="s">
        <v>1884</v>
      </c>
      <c r="AJ1330" t="s">
        <v>820</v>
      </c>
      <c r="AL1330" t="s">
        <v>371</v>
      </c>
      <c r="AM1330" t="s">
        <v>40</v>
      </c>
      <c r="AN1330" t="s">
        <v>25</v>
      </c>
      <c r="AO1330" t="s">
        <v>25</v>
      </c>
      <c r="AP1330">
        <v>6</v>
      </c>
      <c r="AQ1330">
        <v>20</v>
      </c>
      <c r="AR1330" t="s">
        <v>517</v>
      </c>
      <c r="AS1330" t="s">
        <v>77</v>
      </c>
      <c r="AT1330" t="s">
        <v>522</v>
      </c>
      <c r="AU1330" t="s">
        <v>25</v>
      </c>
      <c r="AV1330" t="s">
        <v>512</v>
      </c>
      <c r="AW1330" t="s">
        <v>2687</v>
      </c>
      <c r="AX1330" t="s">
        <v>534</v>
      </c>
      <c r="AZ1330">
        <v>5429731</v>
      </c>
      <c r="BA1330" t="s">
        <v>77</v>
      </c>
      <c r="BB1330" s="4">
        <v>43965.429199189814</v>
      </c>
      <c r="BC1330" t="s">
        <v>1086</v>
      </c>
      <c r="BD1330" t="s">
        <v>29</v>
      </c>
      <c r="BI1330" s="3"/>
      <c r="BJ1330" t="s">
        <v>1429</v>
      </c>
      <c r="BK1330" s="30" t="s">
        <v>533</v>
      </c>
      <c r="BL1330" s="3">
        <v>43965.42933979167</v>
      </c>
      <c r="BM1330" t="s">
        <v>31</v>
      </c>
      <c r="BN1330" t="s">
        <v>32</v>
      </c>
      <c r="BO1330" t="s">
        <v>1511</v>
      </c>
      <c r="BQ1330" t="s">
        <v>826</v>
      </c>
      <c r="BR1330" t="s">
        <v>28</v>
      </c>
      <c r="BS1330" t="s">
        <v>28</v>
      </c>
      <c r="BT1330" t="s">
        <v>518</v>
      </c>
      <c r="BU1330" s="3">
        <v>43934.395277777781</v>
      </c>
      <c r="BV1330" t="s">
        <v>803</v>
      </c>
      <c r="BW1330" s="3">
        <v>43965.48134056713</v>
      </c>
      <c r="BX1330" t="s">
        <v>2688</v>
      </c>
      <c r="CG1330"/>
      <c r="CH1330"/>
      <c r="CI1330"/>
      <c r="CY1330"/>
      <c r="DA1330"/>
      <c r="DF1330"/>
    </row>
    <row r="1331" spans="1:110" x14ac:dyDescent="0.25">
      <c r="A1331" s="1">
        <f>IF(Veg_Table[[#This Row],[VP_STATUS]]="Hold",0,IF(OR(AND(Veg_Table[[#This Row],[PRESCRIP]]="NW_No Work",Veg_Table[[#This Row],[VP_STATUS]]&lt;&gt;"No Work Required Under EVM"),AND(Veg_Table[[#This Row],[VP_STATUS]]="No Work Required Under EVM",Veg_Table[[#This Row],[PRESCRIP]]&lt;&gt;"NW_No Work")),1,0))</f>
        <v>0</v>
      </c>
      <c r="B1331" s="1">
        <f>IF(Veg_Table[[#This Row],[SPECIES]]="",1,0)</f>
        <v>0</v>
      </c>
      <c r="C1331" s="1">
        <f>IF(Veg_Table[[#This Row],[DIAMETER]]="",1,0)</f>
        <v>0</v>
      </c>
      <c r="D1331" s="1">
        <f>IF(Veg_Table[[#This Row],[HEIGHT]]="",1,0)</f>
        <v>0</v>
      </c>
      <c r="E133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31" s="1">
        <f>IF(AND(Veg_Table[[#This Row],[TAT_RESULT]]="ABATE",Veg_Table[[#This Row],[PRESCRIP]]="NW_No Work"),1,0)</f>
        <v>0</v>
      </c>
      <c r="G1331" s="1">
        <f>IF(OR(Veg_Table[[#This Row],[Prescription R-Scale]]="NA",Veg_Table[[#This Row],[Diameter R-Scale]]="NA"),0,IF(Veg_Table[[#This Row],[Diameter R-Scale]]&lt;&gt;Veg_Table[[#This Row],[Prescription R-Scale]],1,0))</f>
        <v>0</v>
      </c>
      <c r="H1331" s="1">
        <f>IF(OR(AND(Veg_Table[[#This Row],[PRESCRIP]]="BC_Br Rmv", Veg_Table[[#This Row],[WOOD_MAN]]&lt;&gt;"Not Needed"),AND(Veg_Table[[#This Row],[PRESCRIP]]="BCS_Br Rmv+Trt", Veg_Table[[#This Row],[WOOD_MAN]]&lt;&gt;"Not Needed")),1,0)</f>
        <v>0</v>
      </c>
      <c r="I1331" s="1">
        <f ca="1">IF(AND(Veg_Table[[#This Row],[Prescription_Changed]]="Yes",Veg_Table[[#This Row],[TAT_RESULT]]=""),1,0)</f>
        <v>0</v>
      </c>
      <c r="J1331" s="1">
        <f ca="1">SUM(Veg_Table[[#This Row],[Prescription and Status do not match]:[Prescription_Edited_And_TAT_Is_Blank]])</f>
        <v>0</v>
      </c>
      <c r="K1331" s="1">
        <f ca="1">IF(Veg_Table[[#This Row],[Sum of Errors]]&gt;0,1,0)</f>
        <v>0</v>
      </c>
      <c r="L1331" s="1">
        <f>1</f>
        <v>1</v>
      </c>
      <c r="M133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331" s="1">
        <f>IF(OR(MID(Veg_Table[[#This Row],[PRESCRIP]],2,1)="1",MID(Veg_Table[[#This Row],[PRESCRIP]],2,1)="2",MID(Veg_Table[[#This Row],[PRESCRIP]],2,1)="3",MID(Veg_Table[[#This Row],[PRESCRIP]],2,1)="4"),_xlfn.NUMBERVALUE(MID(Veg_Table[[#This Row],[PRESCRIP]],2,1)),"NA")</f>
        <v>2</v>
      </c>
      <c r="O1331" s="1">
        <f>WEEKNUM(Veg_Table[[#This Row],[EVM_LAST_EDITED_Day]],2)</f>
        <v>20</v>
      </c>
      <c r="P1331" s="25">
        <f>IFERROR(DATE(YEAR(Veg_Table[[#This Row],[EVM_LAST_EDITED2]]),MONTH(Veg_Table[[#This Row],[EVM_LAST_EDITED2]]),DAY(Veg_Table[[#This Row],[EVM_LAST_EDITED2]])),DATE(2019,1,1))</f>
        <v>43965</v>
      </c>
      <c r="Q1331" s="3">
        <f>VALUE(SUBSTITUTE(Veg_Table[[#This Row],[EVM_LAST_EDITED]],",",""))</f>
        <v>43965.429575763897</v>
      </c>
      <c r="R1331" s="1" t="str">
        <f>_xlfn.IFNA(IF(Veg_Table[[#This Row],[EVM_LAST_EDITOR]]="","zBlank EVM Last Editor",VLOOKUP(Veg_Table[[#This Row],[EVM_LAST_EDITOR]],Roster_Table[#All],4,FALSE)),"zAWRR Not in Roster")</f>
        <v>zAWRR Not in Roster</v>
      </c>
      <c r="S1331" s="1" t="str">
        <f>_xlfn.IFNA(IF(Veg_Table[[#This Row],[EVM_LAST_EDITOR]]="","zBlank EVM Last Editor",VLOOKUP(Veg_Table[[#This Row],[EVM_LAST_EDITOR]],Roster_Table[#All],16,FALSE)),"zCompany_AWRR not in Roster")</f>
        <v>zCompany_AWRR not in Roster</v>
      </c>
      <c r="T1331" s="2">
        <f>IFERROR(DATE(YEAR(Veg_Table[[#This Row],[Created2]]),MONTH(Veg_Table[[#This Row],[Created2]]),DAY(Veg_Table[[#This Row],[Created2]])),DATE(2019,1,1))</f>
        <v>43916</v>
      </c>
      <c r="U1331" s="3">
        <f>VALUE(SUBSTITUTE(Veg_Table[[#This Row],[Created]],",",""))</f>
        <v>43916.613877314798</v>
      </c>
      <c r="V1331" s="3" t="str">
        <f ca="1">IFERROR(_xlfn.IFNA(CELL("contents",INDIRECT(_xlfn.CONCAT("Veg_Table_Production_Data!",ADDRESS(MATCH(_xlfn.MAXIFS(#REF!,#REF!,"="&amp;Veg_Table[[#This Row],[AUTO_ID]],#REF!,"&lt;"&amp;Veg_Table[[#This Row],[EVM_LAST_EDITED_Day]]),#REF!,0),COLUMN(#REF!),4,1,)))),""),"")</f>
        <v/>
      </c>
      <c r="W1331" s="3" t="str">
        <f ca="1">IF(Veg_Table[[#This Row],[Previous_Prescription]]="","No",IF(Veg_Table[[#This Row],[Previous_Prescription]]=Veg_Table[[#This Row],[PRESCRIP]],"No","Yes"))</f>
        <v>No</v>
      </c>
      <c r="X1331" s="3" t="str">
        <f>IF(Veg_Table[[#This Row],[EVM_LAST_EDITED_Day]]=Veg_Table[[#This Row],[Created_Day]],"New","Old")</f>
        <v>Old</v>
      </c>
      <c r="Y1331" s="1">
        <f>IFERROR(IF(FIND("delete",LOWER(Veg_Table[[#This Row],[PI_COMMENTS]]))&gt;=1,1,0),0)</f>
        <v>0</v>
      </c>
      <c r="Z1331" s="1" t="str">
        <f>_xlfn.IFNA(IF(Veg_Table[[#This Row],[EVM_LAST_EDITOR]]="","Yes",VLOOKUP(Veg_Table[[#This Row],[EVM_LAST_EDITOR]],Roster_Table[#All],15,FALSE)),"Yes")</f>
        <v>Yes</v>
      </c>
      <c r="AA133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31" s="1" t="str">
        <f>_xlfn.IFNA(VLOOKUP(Veg_Table[[#This Row],[EVM_LAST_EDITOR]],Roster_Table[#All],3,FALSE),"zAWRR Not in Roster")</f>
        <v>zAWRR Not in Roster</v>
      </c>
      <c r="AC1331" s="1" t="str">
        <f>_xlfn.IFNA(VLOOKUP(Veg_Table[[#This Row],[EVM_LAST_EDITOR]],Roster_Table[#All],2,FALSE),"zAWRR Not in Roster")</f>
        <v>zAWRR Not in Roster</v>
      </c>
      <c r="AD1331" s="1" t="str">
        <f>IF(_xlfn.CONCAT(Veg_Table[[#This Row],[First_Name]]," ",Veg_Table[[#This Row],[Last_Name]])="zAWRR Not in Roster zAWRR Not in Roster","zAWRR Not in Roster",_xlfn.CONCAT(Veg_Table[[#This Row],[First_Name]]," ",Veg_Table[[#This Row],[Last_Name]]))</f>
        <v>zAWRR Not in Roster</v>
      </c>
      <c r="AE1331">
        <v>2955533</v>
      </c>
      <c r="AF1331" t="s">
        <v>2142</v>
      </c>
      <c r="AG1331" t="s">
        <v>93</v>
      </c>
      <c r="AH1331" t="s">
        <v>1037</v>
      </c>
      <c r="AI1331" t="s">
        <v>1864</v>
      </c>
      <c r="AJ1331" t="s">
        <v>820</v>
      </c>
      <c r="AL1331" t="s">
        <v>372</v>
      </c>
      <c r="AM1331" t="s">
        <v>40</v>
      </c>
      <c r="AN1331" t="s">
        <v>25</v>
      </c>
      <c r="AO1331" t="s">
        <v>25</v>
      </c>
      <c r="AP1331">
        <v>14</v>
      </c>
      <c r="AQ1331">
        <v>32</v>
      </c>
      <c r="AR1331" t="s">
        <v>514</v>
      </c>
      <c r="AS1331" t="s">
        <v>530</v>
      </c>
      <c r="AT1331" t="s">
        <v>515</v>
      </c>
      <c r="AV1331" t="s">
        <v>512</v>
      </c>
      <c r="AW1331" t="s">
        <v>2143</v>
      </c>
      <c r="AX1331" t="s">
        <v>534</v>
      </c>
      <c r="AZ1331">
        <v>5650734</v>
      </c>
      <c r="BA1331" t="s">
        <v>530</v>
      </c>
      <c r="BB1331" s="4">
        <v>43962</v>
      </c>
      <c r="BD1331" t="s">
        <v>29</v>
      </c>
      <c r="BE1331" t="s">
        <v>25</v>
      </c>
      <c r="BF1331" t="s">
        <v>513</v>
      </c>
      <c r="BG1331" t="s">
        <v>534</v>
      </c>
      <c r="BI1331" s="3">
        <v>43964.680150462962</v>
      </c>
      <c r="BJ1331" t="s">
        <v>1558</v>
      </c>
      <c r="BK1331" s="30" t="s">
        <v>859</v>
      </c>
      <c r="BL1331" s="3">
        <v>43965.42957576389</v>
      </c>
      <c r="BM1331" t="s">
        <v>31</v>
      </c>
      <c r="BN1331" t="s">
        <v>32</v>
      </c>
      <c r="BP1331" t="s">
        <v>1038</v>
      </c>
      <c r="BQ1331" t="s">
        <v>1025</v>
      </c>
      <c r="BR1331" t="s">
        <v>28</v>
      </c>
      <c r="BS1331" t="s">
        <v>28</v>
      </c>
      <c r="BT1331" t="s">
        <v>129</v>
      </c>
      <c r="BU1331" s="3">
        <v>43916.613877314812</v>
      </c>
      <c r="BV1331" t="s">
        <v>803</v>
      </c>
      <c r="BW1331" s="3">
        <v>43965.481272951387</v>
      </c>
      <c r="BX1331" t="s">
        <v>2144</v>
      </c>
      <c r="CG1331"/>
      <c r="CH1331"/>
      <c r="CI1331"/>
      <c r="CY1331"/>
      <c r="DA1331"/>
      <c r="DF1331"/>
    </row>
    <row r="1332" spans="1:110" x14ac:dyDescent="0.25">
      <c r="A1332" s="1">
        <f>IF(Veg_Table[[#This Row],[VP_STATUS]]="Hold",0,IF(OR(AND(Veg_Table[[#This Row],[PRESCRIP]]="NW_No Work",Veg_Table[[#This Row],[VP_STATUS]]&lt;&gt;"No Work Required Under EVM"),AND(Veg_Table[[#This Row],[VP_STATUS]]="No Work Required Under EVM",Veg_Table[[#This Row],[PRESCRIP]]&lt;&gt;"NW_No Work")),1,0))</f>
        <v>0</v>
      </c>
      <c r="B1332" s="1">
        <f>IF(Veg_Table[[#This Row],[SPECIES]]="",1,0)</f>
        <v>0</v>
      </c>
      <c r="C1332" s="1">
        <f>IF(Veg_Table[[#This Row],[DIAMETER]]="",1,0)</f>
        <v>0</v>
      </c>
      <c r="D1332" s="1">
        <f>IF(Veg_Table[[#This Row],[HEIGHT]]="",1,0)</f>
        <v>0</v>
      </c>
      <c r="E133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32" s="1">
        <f>IF(AND(Veg_Table[[#This Row],[TAT_RESULT]]="ABATE",Veg_Table[[#This Row],[PRESCRIP]]="NW_No Work"),1,0)</f>
        <v>0</v>
      </c>
      <c r="G1332" s="1">
        <f>IF(OR(Veg_Table[[#This Row],[Prescription R-Scale]]="NA",Veg_Table[[#This Row],[Diameter R-Scale]]="NA"),0,IF(Veg_Table[[#This Row],[Diameter R-Scale]]&lt;&gt;Veg_Table[[#This Row],[Prescription R-Scale]],1,0))</f>
        <v>0</v>
      </c>
      <c r="H1332" s="1">
        <f>IF(OR(AND(Veg_Table[[#This Row],[PRESCRIP]]="BC_Br Rmv", Veg_Table[[#This Row],[WOOD_MAN]]&lt;&gt;"Not Needed"),AND(Veg_Table[[#This Row],[PRESCRIP]]="BCS_Br Rmv+Trt", Veg_Table[[#This Row],[WOOD_MAN]]&lt;&gt;"Not Needed")),1,0)</f>
        <v>0</v>
      </c>
      <c r="I1332" s="1">
        <f ca="1">IF(AND(Veg_Table[[#This Row],[Prescription_Changed]]="Yes",Veg_Table[[#This Row],[TAT_RESULT]]=""),1,0)</f>
        <v>0</v>
      </c>
      <c r="J1332" s="1">
        <f ca="1">SUM(Veg_Table[[#This Row],[Prescription and Status do not match]:[Prescription_Edited_And_TAT_Is_Blank]])</f>
        <v>0</v>
      </c>
      <c r="K1332" s="1">
        <f ca="1">IF(Veg_Table[[#This Row],[Sum of Errors]]&gt;0,1,0)</f>
        <v>0</v>
      </c>
      <c r="L1332" s="1">
        <f>1</f>
        <v>1</v>
      </c>
      <c r="M133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332" s="1">
        <f>IF(OR(MID(Veg_Table[[#This Row],[PRESCRIP]],2,1)="1",MID(Veg_Table[[#This Row],[PRESCRIP]],2,1)="2",MID(Veg_Table[[#This Row],[PRESCRIP]],2,1)="3",MID(Veg_Table[[#This Row],[PRESCRIP]],2,1)="4"),_xlfn.NUMBERVALUE(MID(Veg_Table[[#This Row],[PRESCRIP]],2,1)),"NA")</f>
        <v>1</v>
      </c>
      <c r="O1332" s="1">
        <f>WEEKNUM(Veg_Table[[#This Row],[EVM_LAST_EDITED_Day]],2)</f>
        <v>20</v>
      </c>
      <c r="P1332" s="25">
        <f>IFERROR(DATE(YEAR(Veg_Table[[#This Row],[EVM_LAST_EDITED2]]),MONTH(Veg_Table[[#This Row],[EVM_LAST_EDITED2]]),DAY(Veg_Table[[#This Row],[EVM_LAST_EDITED2]])),DATE(2019,1,1))</f>
        <v>43965</v>
      </c>
      <c r="Q1332" s="3">
        <f>VALUE(SUBSTITUTE(Veg_Table[[#This Row],[EVM_LAST_EDITED]],",",""))</f>
        <v>43965.429723321802</v>
      </c>
      <c r="R1332" s="1" t="str">
        <f>_xlfn.IFNA(IF(Veg_Table[[#This Row],[EVM_LAST_EDITOR]]="","zBlank EVM Last Editor",VLOOKUP(Veg_Table[[#This Row],[EVM_LAST_EDITOR]],Roster_Table[#All],4,FALSE)),"zAWRR Not in Roster")</f>
        <v>zAWRR Not in Roster</v>
      </c>
      <c r="S1332" s="1" t="str">
        <f>_xlfn.IFNA(IF(Veg_Table[[#This Row],[EVM_LAST_EDITOR]]="","zBlank EVM Last Editor",VLOOKUP(Veg_Table[[#This Row],[EVM_LAST_EDITOR]],Roster_Table[#All],16,FALSE)),"zCompany_AWRR not in Roster")</f>
        <v>zCompany_AWRR not in Roster</v>
      </c>
      <c r="T1332" s="2">
        <f>IFERROR(DATE(YEAR(Veg_Table[[#This Row],[Created2]]),MONTH(Veg_Table[[#This Row],[Created2]]),DAY(Veg_Table[[#This Row],[Created2]])),DATE(2019,1,1))</f>
        <v>43916</v>
      </c>
      <c r="U1332" s="3">
        <f>VALUE(SUBSTITUTE(Veg_Table[[#This Row],[Created]],",",""))</f>
        <v>43916.573877314797</v>
      </c>
      <c r="V1332" s="3" t="str">
        <f ca="1">IFERROR(_xlfn.IFNA(CELL("contents",INDIRECT(_xlfn.CONCAT("Veg_Table_Production_Data!",ADDRESS(MATCH(_xlfn.MAXIFS(#REF!,#REF!,"="&amp;Veg_Table[[#This Row],[AUTO_ID]],#REF!,"&lt;"&amp;Veg_Table[[#This Row],[EVM_LAST_EDITED_Day]]),#REF!,0),COLUMN(#REF!),4,1,)))),""),"")</f>
        <v/>
      </c>
      <c r="W1332" s="3" t="str">
        <f ca="1">IF(Veg_Table[[#This Row],[Previous_Prescription]]="","No",IF(Veg_Table[[#This Row],[Previous_Prescription]]=Veg_Table[[#This Row],[PRESCRIP]],"No","Yes"))</f>
        <v>No</v>
      </c>
      <c r="X1332" s="3" t="str">
        <f>IF(Veg_Table[[#This Row],[EVM_LAST_EDITED_Day]]=Veg_Table[[#This Row],[Created_Day]],"New","Old")</f>
        <v>Old</v>
      </c>
      <c r="Y1332" s="1">
        <f>IFERROR(IF(FIND("delete",LOWER(Veg_Table[[#This Row],[PI_COMMENTS]]))&gt;=1,1,0),0)</f>
        <v>0</v>
      </c>
      <c r="Z1332" s="1" t="str">
        <f>_xlfn.IFNA(IF(Veg_Table[[#This Row],[EVM_LAST_EDITOR]]="","Yes",VLOOKUP(Veg_Table[[#This Row],[EVM_LAST_EDITOR]],Roster_Table[#All],15,FALSE)),"Yes")</f>
        <v>Yes</v>
      </c>
      <c r="AA133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32" s="1" t="str">
        <f>_xlfn.IFNA(VLOOKUP(Veg_Table[[#This Row],[EVM_LAST_EDITOR]],Roster_Table[#All],3,FALSE),"zAWRR Not in Roster")</f>
        <v>zAWRR Not in Roster</v>
      </c>
      <c r="AC1332" s="1" t="str">
        <f>_xlfn.IFNA(VLOOKUP(Veg_Table[[#This Row],[EVM_LAST_EDITOR]],Roster_Table[#All],2,FALSE),"zAWRR Not in Roster")</f>
        <v>zAWRR Not in Roster</v>
      </c>
      <c r="AD1332" s="1" t="str">
        <f>IF(_xlfn.CONCAT(Veg_Table[[#This Row],[First_Name]]," ",Veg_Table[[#This Row],[Last_Name]])="zAWRR Not in Roster zAWRR Not in Roster","zAWRR Not in Roster",_xlfn.CONCAT(Veg_Table[[#This Row],[First_Name]]," ",Veg_Table[[#This Row],[Last_Name]]))</f>
        <v>zAWRR Not in Roster</v>
      </c>
      <c r="AE1332">
        <v>2955528</v>
      </c>
      <c r="AF1332" t="s">
        <v>3404</v>
      </c>
      <c r="AG1332" t="s">
        <v>93</v>
      </c>
      <c r="AH1332" t="s">
        <v>1037</v>
      </c>
      <c r="AI1332" t="s">
        <v>1864</v>
      </c>
      <c r="AJ1332" t="s">
        <v>820</v>
      </c>
      <c r="AL1332" t="s">
        <v>372</v>
      </c>
      <c r="AM1332" t="s">
        <v>40</v>
      </c>
      <c r="AN1332" t="s">
        <v>25</v>
      </c>
      <c r="AO1332" t="s">
        <v>25</v>
      </c>
      <c r="AP1332">
        <v>7</v>
      </c>
      <c r="AQ1332">
        <v>32</v>
      </c>
      <c r="AR1332" t="s">
        <v>511</v>
      </c>
      <c r="AS1332" t="s">
        <v>55</v>
      </c>
      <c r="AT1332" t="s">
        <v>515</v>
      </c>
      <c r="AV1332" t="s">
        <v>512</v>
      </c>
      <c r="AW1332" t="s">
        <v>3405</v>
      </c>
      <c r="AX1332" t="s">
        <v>534</v>
      </c>
      <c r="AZ1332">
        <v>5650734</v>
      </c>
      <c r="BA1332" t="s">
        <v>55</v>
      </c>
      <c r="BB1332" s="4">
        <v>43962</v>
      </c>
      <c r="BD1332" t="s">
        <v>29</v>
      </c>
      <c r="BE1332" t="s">
        <v>25</v>
      </c>
      <c r="BF1332" t="s">
        <v>513</v>
      </c>
      <c r="BG1332" t="s">
        <v>534</v>
      </c>
      <c r="BI1332" s="3">
        <v>43964.679409722223</v>
      </c>
      <c r="BJ1332" t="s">
        <v>1962</v>
      </c>
      <c r="BK1332" s="30" t="s">
        <v>859</v>
      </c>
      <c r="BL1332" s="3">
        <v>43965.429723321759</v>
      </c>
      <c r="BM1332" t="s">
        <v>31</v>
      </c>
      <c r="BN1332" t="s">
        <v>32</v>
      </c>
      <c r="BP1332" t="s">
        <v>1038</v>
      </c>
      <c r="BQ1332" t="s">
        <v>1025</v>
      </c>
      <c r="BR1332" t="s">
        <v>28</v>
      </c>
      <c r="BS1332" t="s">
        <v>28</v>
      </c>
      <c r="BT1332" t="s">
        <v>129</v>
      </c>
      <c r="BU1332" s="3">
        <v>43916.573877314811</v>
      </c>
      <c r="BV1332" t="s">
        <v>803</v>
      </c>
      <c r="BW1332" s="3">
        <v>43965.481272951387</v>
      </c>
      <c r="BX1332" t="s">
        <v>3406</v>
      </c>
      <c r="CG1332"/>
      <c r="CH1332"/>
      <c r="CI1332"/>
      <c r="CY1332"/>
      <c r="DA1332"/>
      <c r="DF1332"/>
    </row>
    <row r="1333" spans="1:110" x14ac:dyDescent="0.25">
      <c r="A1333" s="1">
        <f>IF(Veg_Table[[#This Row],[VP_STATUS]]="Hold",0,IF(OR(AND(Veg_Table[[#This Row],[PRESCRIP]]="NW_No Work",Veg_Table[[#This Row],[VP_STATUS]]&lt;&gt;"No Work Required Under EVM"),AND(Veg_Table[[#This Row],[VP_STATUS]]="No Work Required Under EVM",Veg_Table[[#This Row],[PRESCRIP]]&lt;&gt;"NW_No Work")),1,0))</f>
        <v>0</v>
      </c>
      <c r="B1333" s="1">
        <f>IF(Veg_Table[[#This Row],[SPECIES]]="",1,0)</f>
        <v>0</v>
      </c>
      <c r="C1333" s="1">
        <f>IF(Veg_Table[[#This Row],[DIAMETER]]="",1,0)</f>
        <v>0</v>
      </c>
      <c r="D1333" s="1">
        <f>IF(Veg_Table[[#This Row],[HEIGHT]]="",1,0)</f>
        <v>0</v>
      </c>
      <c r="E133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33" s="1">
        <f>IF(AND(Veg_Table[[#This Row],[TAT_RESULT]]="ABATE",Veg_Table[[#This Row],[PRESCRIP]]="NW_No Work"),1,0)</f>
        <v>0</v>
      </c>
      <c r="G1333" s="1">
        <f>IF(OR(Veg_Table[[#This Row],[Prescription R-Scale]]="NA",Veg_Table[[#This Row],[Diameter R-Scale]]="NA"),0,IF(Veg_Table[[#This Row],[Diameter R-Scale]]&lt;&gt;Veg_Table[[#This Row],[Prescription R-Scale]],1,0))</f>
        <v>0</v>
      </c>
      <c r="H1333" s="1">
        <f>IF(OR(AND(Veg_Table[[#This Row],[PRESCRIP]]="BC_Br Rmv", Veg_Table[[#This Row],[WOOD_MAN]]&lt;&gt;"Not Needed"),AND(Veg_Table[[#This Row],[PRESCRIP]]="BCS_Br Rmv+Trt", Veg_Table[[#This Row],[WOOD_MAN]]&lt;&gt;"Not Needed")),1,0)</f>
        <v>0</v>
      </c>
      <c r="I1333" s="1">
        <f ca="1">IF(AND(Veg_Table[[#This Row],[Prescription_Changed]]="Yes",Veg_Table[[#This Row],[TAT_RESULT]]=""),1,0)</f>
        <v>0</v>
      </c>
      <c r="J1333" s="1">
        <f ca="1">SUM(Veg_Table[[#This Row],[Prescription and Status do not match]:[Prescription_Edited_And_TAT_Is_Blank]])</f>
        <v>0</v>
      </c>
      <c r="K1333" s="1">
        <f ca="1">IF(Veg_Table[[#This Row],[Sum of Errors]]&gt;0,1,0)</f>
        <v>0</v>
      </c>
      <c r="L1333" s="1">
        <f>1</f>
        <v>1</v>
      </c>
      <c r="M133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333" s="1" t="str">
        <f>IF(OR(MID(Veg_Table[[#This Row],[PRESCRIP]],2,1)="1",MID(Veg_Table[[#This Row],[PRESCRIP]],2,1)="2",MID(Veg_Table[[#This Row],[PRESCRIP]],2,1)="3",MID(Veg_Table[[#This Row],[PRESCRIP]],2,1)="4"),_xlfn.NUMBERVALUE(MID(Veg_Table[[#This Row],[PRESCRIP]],2,1)),"NA")</f>
        <v>NA</v>
      </c>
      <c r="O1333" s="1">
        <f>WEEKNUM(Veg_Table[[#This Row],[EVM_LAST_EDITED_Day]],2)</f>
        <v>20</v>
      </c>
      <c r="P1333" s="25">
        <f>IFERROR(DATE(YEAR(Veg_Table[[#This Row],[EVM_LAST_EDITED2]]),MONTH(Veg_Table[[#This Row],[EVM_LAST_EDITED2]]),DAY(Veg_Table[[#This Row],[EVM_LAST_EDITED2]])),DATE(2019,1,1))</f>
        <v>43965</v>
      </c>
      <c r="Q1333" s="3">
        <f>VALUE(SUBSTITUTE(Veg_Table[[#This Row],[EVM_LAST_EDITED]],",",""))</f>
        <v>43965.429936018503</v>
      </c>
      <c r="R1333" s="1" t="str">
        <f>_xlfn.IFNA(IF(Veg_Table[[#This Row],[EVM_LAST_EDITOR]]="","zBlank EVM Last Editor",VLOOKUP(Veg_Table[[#This Row],[EVM_LAST_EDITOR]],Roster_Table[#All],4,FALSE)),"zAWRR Not in Roster")</f>
        <v>MGE</v>
      </c>
      <c r="S1333" s="1" t="str">
        <f>_xlfn.IFNA(IF(Veg_Table[[#This Row],[EVM_LAST_EDITOR]]="","zBlank EVM Last Editor",VLOOKUP(Veg_Table[[#This Row],[EVM_LAST_EDITOR]],Roster_Table[#All],16,FALSE)),"zCompany_AWRR not in Roster")</f>
        <v>MGE_Mountain G Enterprises</v>
      </c>
      <c r="T1333" s="2">
        <f>IFERROR(DATE(YEAR(Veg_Table[[#This Row],[Created2]]),MONTH(Veg_Table[[#This Row],[Created2]]),DAY(Veg_Table[[#This Row],[Created2]])),DATE(2019,1,1))</f>
        <v>43965</v>
      </c>
      <c r="U1333" s="3">
        <f>VALUE(SUBSTITUTE(Veg_Table[[#This Row],[Created]],",",""))</f>
        <v>43965.4196477199</v>
      </c>
      <c r="V1333" s="3" t="str">
        <f ca="1">IFERROR(_xlfn.IFNA(CELL("contents",INDIRECT(_xlfn.CONCAT("Veg_Table_Production_Data!",ADDRESS(MATCH(_xlfn.MAXIFS(#REF!,#REF!,"="&amp;Veg_Table[[#This Row],[AUTO_ID]],#REF!,"&lt;"&amp;Veg_Table[[#This Row],[EVM_LAST_EDITED_Day]]),#REF!,0),COLUMN(#REF!),4,1,)))),""),"")</f>
        <v/>
      </c>
      <c r="W1333" s="3" t="str">
        <f ca="1">IF(Veg_Table[[#This Row],[Previous_Prescription]]="","No",IF(Veg_Table[[#This Row],[Previous_Prescription]]=Veg_Table[[#This Row],[PRESCRIP]],"No","Yes"))</f>
        <v>No</v>
      </c>
      <c r="X1333" s="3" t="str">
        <f>IF(Veg_Table[[#This Row],[EVM_LAST_EDITED_Day]]=Veg_Table[[#This Row],[Created_Day]],"New","Old")</f>
        <v>New</v>
      </c>
      <c r="Y1333" s="1">
        <f>IFERROR(IF(FIND("delete",LOWER(Veg_Table[[#This Row],[PI_COMMENTS]]))&gt;=1,1,0),0)</f>
        <v>1</v>
      </c>
      <c r="Z1333" s="1" t="str">
        <f>_xlfn.IFNA(IF(Veg_Table[[#This Row],[EVM_LAST_EDITOR]]="","Yes",VLOOKUP(Veg_Table[[#This Row],[EVM_LAST_EDITOR]],Roster_Table[#All],15,FALSE)),"Yes")</f>
        <v>Yes</v>
      </c>
      <c r="AA133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33" s="1" t="str">
        <f>_xlfn.IFNA(VLOOKUP(Veg_Table[[#This Row],[EVM_LAST_EDITOR]],Roster_Table[#All],3,FALSE),"zAWRR Not in Roster")</f>
        <v>Alex</v>
      </c>
      <c r="AC1333" s="1" t="str">
        <f>_xlfn.IFNA(VLOOKUP(Veg_Table[[#This Row],[EVM_LAST_EDITOR]],Roster_Table[#All],2,FALSE),"zAWRR Not in Roster")</f>
        <v>Coon</v>
      </c>
      <c r="AD1333" s="1" t="str">
        <f>IF(_xlfn.CONCAT(Veg_Table[[#This Row],[First_Name]]," ",Veg_Table[[#This Row],[Last_Name]])="zAWRR Not in Roster zAWRR Not in Roster","zAWRR Not in Roster",_xlfn.CONCAT(Veg_Table[[#This Row],[First_Name]]," ",Veg_Table[[#This Row],[Last_Name]]))</f>
        <v>Alex Coon</v>
      </c>
      <c r="AE1333">
        <v>3227637</v>
      </c>
      <c r="AF1333" t="s">
        <v>6760</v>
      </c>
      <c r="AG1333" t="s">
        <v>30</v>
      </c>
      <c r="AH1333" t="s">
        <v>1772</v>
      </c>
      <c r="AI1333" t="s">
        <v>3875</v>
      </c>
      <c r="AJ1333" t="s">
        <v>526</v>
      </c>
      <c r="AL1333" t="s">
        <v>22</v>
      </c>
      <c r="AM1333" t="s">
        <v>46</v>
      </c>
      <c r="AN1333" t="s">
        <v>25</v>
      </c>
      <c r="AO1333" t="s">
        <v>25</v>
      </c>
      <c r="AP1333">
        <v>14</v>
      </c>
      <c r="AQ1333">
        <v>45</v>
      </c>
      <c r="AR1333" t="s">
        <v>511</v>
      </c>
      <c r="AS1333" t="s">
        <v>56</v>
      </c>
      <c r="AT1333" t="s">
        <v>843</v>
      </c>
      <c r="AV1333" t="s">
        <v>512</v>
      </c>
      <c r="AW1333" t="s">
        <v>6761</v>
      </c>
      <c r="AZ1333"/>
      <c r="BB1333" s="4"/>
      <c r="BD1333" t="s">
        <v>29</v>
      </c>
      <c r="BE1333" t="s">
        <v>25</v>
      </c>
      <c r="BF1333" t="s">
        <v>513</v>
      </c>
      <c r="BI1333" s="3"/>
      <c r="BJ1333" t="s">
        <v>6762</v>
      </c>
      <c r="BK1333" s="30" t="s">
        <v>140</v>
      </c>
      <c r="BL1333" s="3">
        <v>43965.429936018518</v>
      </c>
      <c r="BM1333" t="s">
        <v>31</v>
      </c>
      <c r="BN1333" t="s">
        <v>32</v>
      </c>
      <c r="BP1333" t="s">
        <v>1773</v>
      </c>
      <c r="BQ1333" t="s">
        <v>826</v>
      </c>
      <c r="BR1333" t="s">
        <v>28</v>
      </c>
      <c r="BS1333" t="s">
        <v>28</v>
      </c>
      <c r="BT1333" t="s">
        <v>140</v>
      </c>
      <c r="BU1333" s="3">
        <v>43965.419647719908</v>
      </c>
      <c r="BV1333" t="s">
        <v>803</v>
      </c>
      <c r="BW1333" s="3">
        <v>43965.513516689818</v>
      </c>
      <c r="BX1333" t="s">
        <v>6763</v>
      </c>
      <c r="CG1333"/>
      <c r="CH1333"/>
      <c r="CI1333"/>
      <c r="CY1333"/>
      <c r="DA1333"/>
      <c r="DF1333"/>
    </row>
    <row r="1334" spans="1:110" x14ac:dyDescent="0.25">
      <c r="A1334" s="1">
        <f>IF(Veg_Table[[#This Row],[VP_STATUS]]="Hold",0,IF(OR(AND(Veg_Table[[#This Row],[PRESCRIP]]="NW_No Work",Veg_Table[[#This Row],[VP_STATUS]]&lt;&gt;"No Work Required Under EVM"),AND(Veg_Table[[#This Row],[VP_STATUS]]="No Work Required Under EVM",Veg_Table[[#This Row],[PRESCRIP]]&lt;&gt;"NW_No Work")),1,0))</f>
        <v>0</v>
      </c>
      <c r="B1334" s="1">
        <f>IF(Veg_Table[[#This Row],[SPECIES]]="",1,0)</f>
        <v>0</v>
      </c>
      <c r="C1334" s="1">
        <f>IF(Veg_Table[[#This Row],[DIAMETER]]="",1,0)</f>
        <v>0</v>
      </c>
      <c r="D1334" s="1">
        <f>IF(Veg_Table[[#This Row],[HEIGHT]]="",1,0)</f>
        <v>0</v>
      </c>
      <c r="E133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34" s="1">
        <f>IF(AND(Veg_Table[[#This Row],[TAT_RESULT]]="ABATE",Veg_Table[[#This Row],[PRESCRIP]]="NW_No Work"),1,0)</f>
        <v>0</v>
      </c>
      <c r="G1334" s="1">
        <f>IF(OR(Veg_Table[[#This Row],[Prescription R-Scale]]="NA",Veg_Table[[#This Row],[Diameter R-Scale]]="NA"),0,IF(Veg_Table[[#This Row],[Diameter R-Scale]]&lt;&gt;Veg_Table[[#This Row],[Prescription R-Scale]],1,0))</f>
        <v>0</v>
      </c>
      <c r="H1334" s="1">
        <f>IF(OR(AND(Veg_Table[[#This Row],[PRESCRIP]]="BC_Br Rmv", Veg_Table[[#This Row],[WOOD_MAN]]&lt;&gt;"Not Needed"),AND(Veg_Table[[#This Row],[PRESCRIP]]="BCS_Br Rmv+Trt", Veg_Table[[#This Row],[WOOD_MAN]]&lt;&gt;"Not Needed")),1,0)</f>
        <v>0</v>
      </c>
      <c r="I1334" s="1">
        <f ca="1">IF(AND(Veg_Table[[#This Row],[Prescription_Changed]]="Yes",Veg_Table[[#This Row],[TAT_RESULT]]=""),1,0)</f>
        <v>0</v>
      </c>
      <c r="J1334" s="1">
        <f ca="1">SUM(Veg_Table[[#This Row],[Prescription and Status do not match]:[Prescription_Edited_And_TAT_Is_Blank]])</f>
        <v>0</v>
      </c>
      <c r="K1334" s="1">
        <f ca="1">IF(Veg_Table[[#This Row],[Sum of Errors]]&gt;0,1,0)</f>
        <v>0</v>
      </c>
      <c r="L1334" s="1">
        <f>1</f>
        <v>1</v>
      </c>
      <c r="M133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334" s="1">
        <f>IF(OR(MID(Veg_Table[[#This Row],[PRESCRIP]],2,1)="1",MID(Veg_Table[[#This Row],[PRESCRIP]],2,1)="2",MID(Veg_Table[[#This Row],[PRESCRIP]],2,1)="3",MID(Veg_Table[[#This Row],[PRESCRIP]],2,1)="4"),_xlfn.NUMBERVALUE(MID(Veg_Table[[#This Row],[PRESCRIP]],2,1)),"NA")</f>
        <v>1</v>
      </c>
      <c r="O1334" s="1">
        <f>WEEKNUM(Veg_Table[[#This Row],[EVM_LAST_EDITED_Day]],2)</f>
        <v>20</v>
      </c>
      <c r="P1334" s="25">
        <f>IFERROR(DATE(YEAR(Veg_Table[[#This Row],[EVM_LAST_EDITED2]]),MONTH(Veg_Table[[#This Row],[EVM_LAST_EDITED2]]),DAY(Veg_Table[[#This Row],[EVM_LAST_EDITED2]])),DATE(2019,1,1))</f>
        <v>43965</v>
      </c>
      <c r="Q1334" s="3">
        <f>VALUE(SUBSTITUTE(Veg_Table[[#This Row],[EVM_LAST_EDITED]],",",""))</f>
        <v>43965.430056284698</v>
      </c>
      <c r="R1334" s="1" t="str">
        <f>_xlfn.IFNA(IF(Veg_Table[[#This Row],[EVM_LAST_EDITOR]]="","zBlank EVM Last Editor",VLOOKUP(Veg_Table[[#This Row],[EVM_LAST_EDITOR]],Roster_Table[#All],4,FALSE)),"zAWRR Not in Roster")</f>
        <v>zAWRR Not in Roster</v>
      </c>
      <c r="S1334" s="1" t="str">
        <f>_xlfn.IFNA(IF(Veg_Table[[#This Row],[EVM_LAST_EDITOR]]="","zBlank EVM Last Editor",VLOOKUP(Veg_Table[[#This Row],[EVM_LAST_EDITOR]],Roster_Table[#All],16,FALSE)),"zCompany_AWRR not in Roster")</f>
        <v>zCompany_AWRR not in Roster</v>
      </c>
      <c r="T1334" s="2">
        <f>IFERROR(DATE(YEAR(Veg_Table[[#This Row],[Created2]]),MONTH(Veg_Table[[#This Row],[Created2]]),DAY(Veg_Table[[#This Row],[Created2]])),DATE(2019,1,1))</f>
        <v>43916</v>
      </c>
      <c r="U1334" s="3">
        <f>VALUE(SUBSTITUTE(Veg_Table[[#This Row],[Created]],",",""))</f>
        <v>43916.3832175926</v>
      </c>
      <c r="V1334" s="3" t="str">
        <f ca="1">IFERROR(_xlfn.IFNA(CELL("contents",INDIRECT(_xlfn.CONCAT("Veg_Table_Production_Data!",ADDRESS(MATCH(_xlfn.MAXIFS(#REF!,#REF!,"="&amp;Veg_Table[[#This Row],[AUTO_ID]],#REF!,"&lt;"&amp;Veg_Table[[#This Row],[EVM_LAST_EDITED_Day]]),#REF!,0),COLUMN(#REF!),4,1,)))),""),"")</f>
        <v/>
      </c>
      <c r="W1334" s="3" t="str">
        <f ca="1">IF(Veg_Table[[#This Row],[Previous_Prescription]]="","No",IF(Veg_Table[[#This Row],[Previous_Prescription]]=Veg_Table[[#This Row],[PRESCRIP]],"No","Yes"))</f>
        <v>No</v>
      </c>
      <c r="X1334" s="3" t="str">
        <f>IF(Veg_Table[[#This Row],[EVM_LAST_EDITED_Day]]=Veg_Table[[#This Row],[Created_Day]],"New","Old")</f>
        <v>Old</v>
      </c>
      <c r="Y1334" s="1">
        <f>IFERROR(IF(FIND("delete",LOWER(Veg_Table[[#This Row],[PI_COMMENTS]]))&gt;=1,1,0),0)</f>
        <v>0</v>
      </c>
      <c r="Z1334" s="1" t="str">
        <f>_xlfn.IFNA(IF(Veg_Table[[#This Row],[EVM_LAST_EDITOR]]="","Yes",VLOOKUP(Veg_Table[[#This Row],[EVM_LAST_EDITOR]],Roster_Table[#All],15,FALSE)),"Yes")</f>
        <v>Yes</v>
      </c>
      <c r="AA133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34" s="1" t="str">
        <f>_xlfn.IFNA(VLOOKUP(Veg_Table[[#This Row],[EVM_LAST_EDITOR]],Roster_Table[#All],3,FALSE),"zAWRR Not in Roster")</f>
        <v>zAWRR Not in Roster</v>
      </c>
      <c r="AC1334" s="1" t="str">
        <f>_xlfn.IFNA(VLOOKUP(Veg_Table[[#This Row],[EVM_LAST_EDITOR]],Roster_Table[#All],2,FALSE),"zAWRR Not in Roster")</f>
        <v>zAWRR Not in Roster</v>
      </c>
      <c r="AD1334" s="1" t="str">
        <f>IF(_xlfn.CONCAT(Veg_Table[[#This Row],[First_Name]]," ",Veg_Table[[#This Row],[Last_Name]])="zAWRR Not in Roster zAWRR Not in Roster","zAWRR Not in Roster",_xlfn.CONCAT(Veg_Table[[#This Row],[First_Name]]," ",Veg_Table[[#This Row],[Last_Name]]))</f>
        <v>zAWRR Not in Roster</v>
      </c>
      <c r="AE1334">
        <v>2955509</v>
      </c>
      <c r="AF1334" t="s">
        <v>1958</v>
      </c>
      <c r="AG1334" t="s">
        <v>93</v>
      </c>
      <c r="AH1334" t="s">
        <v>1037</v>
      </c>
      <c r="AI1334" t="s">
        <v>1825</v>
      </c>
      <c r="AJ1334" t="s">
        <v>820</v>
      </c>
      <c r="AL1334" t="s">
        <v>372</v>
      </c>
      <c r="AM1334" t="s">
        <v>529</v>
      </c>
      <c r="AN1334" t="s">
        <v>25</v>
      </c>
      <c r="AO1334" t="s">
        <v>25</v>
      </c>
      <c r="AP1334">
        <v>10</v>
      </c>
      <c r="AQ1334">
        <v>26</v>
      </c>
      <c r="AR1334" t="s">
        <v>511</v>
      </c>
      <c r="AS1334" t="s">
        <v>55</v>
      </c>
      <c r="AT1334" t="s">
        <v>522</v>
      </c>
      <c r="AV1334" t="s">
        <v>512</v>
      </c>
      <c r="AW1334" t="s">
        <v>2141</v>
      </c>
      <c r="AX1334" t="s">
        <v>534</v>
      </c>
      <c r="AZ1334">
        <v>5650734</v>
      </c>
      <c r="BA1334" t="s">
        <v>55</v>
      </c>
      <c r="BB1334" s="4">
        <v>43962</v>
      </c>
      <c r="BD1334" t="s">
        <v>29</v>
      </c>
      <c r="BE1334" t="s">
        <v>25</v>
      </c>
      <c r="BF1334" t="s">
        <v>513</v>
      </c>
      <c r="BG1334" t="s">
        <v>534</v>
      </c>
      <c r="BI1334" s="3">
        <v>43964.669652777775</v>
      </c>
      <c r="BJ1334" t="s">
        <v>2140</v>
      </c>
      <c r="BK1334" s="30" t="s">
        <v>859</v>
      </c>
      <c r="BL1334" s="3">
        <v>43965.43005628472</v>
      </c>
      <c r="BM1334" t="s">
        <v>31</v>
      </c>
      <c r="BN1334" t="s">
        <v>32</v>
      </c>
      <c r="BP1334" t="s">
        <v>1038</v>
      </c>
      <c r="BQ1334" t="s">
        <v>1025</v>
      </c>
      <c r="BR1334" t="s">
        <v>28</v>
      </c>
      <c r="BS1334" t="s">
        <v>28</v>
      </c>
      <c r="BT1334" t="s">
        <v>129</v>
      </c>
      <c r="BU1334" s="3">
        <v>43916.383217592593</v>
      </c>
      <c r="BV1334" t="s">
        <v>803</v>
      </c>
      <c r="BW1334" s="3">
        <v>43965.481272951387</v>
      </c>
      <c r="BX1334" t="s">
        <v>1959</v>
      </c>
      <c r="CG1334"/>
      <c r="CH1334"/>
      <c r="CI1334"/>
      <c r="CY1334"/>
      <c r="DA1334"/>
      <c r="DF1334"/>
    </row>
    <row r="1335" spans="1:110" x14ac:dyDescent="0.25">
      <c r="A1335" s="1">
        <f>IF(Veg_Table[[#This Row],[VP_STATUS]]="Hold",0,IF(OR(AND(Veg_Table[[#This Row],[PRESCRIP]]="NW_No Work",Veg_Table[[#This Row],[VP_STATUS]]&lt;&gt;"No Work Required Under EVM"),AND(Veg_Table[[#This Row],[VP_STATUS]]="No Work Required Under EVM",Veg_Table[[#This Row],[PRESCRIP]]&lt;&gt;"NW_No Work")),1,0))</f>
        <v>0</v>
      </c>
      <c r="B1335" s="1">
        <f>IF(Veg_Table[[#This Row],[SPECIES]]="",1,0)</f>
        <v>0</v>
      </c>
      <c r="C1335" s="1">
        <f>IF(Veg_Table[[#This Row],[DIAMETER]]="",1,0)</f>
        <v>0</v>
      </c>
      <c r="D1335" s="1">
        <f>IF(Veg_Table[[#This Row],[HEIGHT]]="",1,0)</f>
        <v>0</v>
      </c>
      <c r="E133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35" s="1">
        <f>IF(AND(Veg_Table[[#This Row],[TAT_RESULT]]="ABATE",Veg_Table[[#This Row],[PRESCRIP]]="NW_No Work"),1,0)</f>
        <v>0</v>
      </c>
      <c r="G1335" s="1">
        <f>IF(OR(Veg_Table[[#This Row],[Prescription R-Scale]]="NA",Veg_Table[[#This Row],[Diameter R-Scale]]="NA"),0,IF(Veg_Table[[#This Row],[Diameter R-Scale]]&lt;&gt;Veg_Table[[#This Row],[Prescription R-Scale]],1,0))</f>
        <v>0</v>
      </c>
      <c r="H1335" s="1">
        <f>IF(OR(AND(Veg_Table[[#This Row],[PRESCRIP]]="BC_Br Rmv", Veg_Table[[#This Row],[WOOD_MAN]]&lt;&gt;"Not Needed"),AND(Veg_Table[[#This Row],[PRESCRIP]]="BCS_Br Rmv+Trt", Veg_Table[[#This Row],[WOOD_MAN]]&lt;&gt;"Not Needed")),1,0)</f>
        <v>0</v>
      </c>
      <c r="I1335" s="1">
        <f ca="1">IF(AND(Veg_Table[[#This Row],[Prescription_Changed]]="Yes",Veg_Table[[#This Row],[TAT_RESULT]]=""),1,0)</f>
        <v>0</v>
      </c>
      <c r="J1335" s="1">
        <f ca="1">SUM(Veg_Table[[#This Row],[Prescription and Status do not match]:[Prescription_Edited_And_TAT_Is_Blank]])</f>
        <v>0</v>
      </c>
      <c r="K1335" s="1">
        <f ca="1">IF(Veg_Table[[#This Row],[Sum of Errors]]&gt;0,1,0)</f>
        <v>0</v>
      </c>
      <c r="L1335" s="1">
        <f>1</f>
        <v>1</v>
      </c>
      <c r="M133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335" s="1">
        <f>IF(OR(MID(Veg_Table[[#This Row],[PRESCRIP]],2,1)="1",MID(Veg_Table[[#This Row],[PRESCRIP]],2,1)="2",MID(Veg_Table[[#This Row],[PRESCRIP]],2,1)="3",MID(Veg_Table[[#This Row],[PRESCRIP]],2,1)="4"),_xlfn.NUMBERVALUE(MID(Veg_Table[[#This Row],[PRESCRIP]],2,1)),"NA")</f>
        <v>1</v>
      </c>
      <c r="O1335" s="1">
        <f>WEEKNUM(Veg_Table[[#This Row],[EVM_LAST_EDITED_Day]],2)</f>
        <v>20</v>
      </c>
      <c r="P1335" s="25">
        <f>IFERROR(DATE(YEAR(Veg_Table[[#This Row],[EVM_LAST_EDITED2]]),MONTH(Veg_Table[[#This Row],[EVM_LAST_EDITED2]]),DAY(Veg_Table[[#This Row],[EVM_LAST_EDITED2]])),DATE(2019,1,1))</f>
        <v>43965</v>
      </c>
      <c r="Q1335" s="3">
        <f>VALUE(SUBSTITUTE(Veg_Table[[#This Row],[EVM_LAST_EDITED]],",",""))</f>
        <v>43965.430209849503</v>
      </c>
      <c r="R1335" s="1" t="str">
        <f>_xlfn.IFNA(IF(Veg_Table[[#This Row],[EVM_LAST_EDITOR]]="","zBlank EVM Last Editor",VLOOKUP(Veg_Table[[#This Row],[EVM_LAST_EDITOR]],Roster_Table[#All],4,FALSE)),"zAWRR Not in Roster")</f>
        <v>zAWRR Not in Roster</v>
      </c>
      <c r="S1335" s="1" t="str">
        <f>_xlfn.IFNA(IF(Veg_Table[[#This Row],[EVM_LAST_EDITOR]]="","zBlank EVM Last Editor",VLOOKUP(Veg_Table[[#This Row],[EVM_LAST_EDITOR]],Roster_Table[#All],16,FALSE)),"zCompany_AWRR not in Roster")</f>
        <v>zCompany_AWRR not in Roster</v>
      </c>
      <c r="T1335" s="2">
        <f>IFERROR(DATE(YEAR(Veg_Table[[#This Row],[Created2]]),MONTH(Veg_Table[[#This Row],[Created2]]),DAY(Veg_Table[[#This Row],[Created2]])),DATE(2019,1,1))</f>
        <v>43916</v>
      </c>
      <c r="U1335" s="3">
        <f>VALUE(SUBSTITUTE(Veg_Table[[#This Row],[Created]],",",""))</f>
        <v>43916.3797569444</v>
      </c>
      <c r="V1335" s="3" t="str">
        <f ca="1">IFERROR(_xlfn.IFNA(CELL("contents",INDIRECT(_xlfn.CONCAT("Veg_Table_Production_Data!",ADDRESS(MATCH(_xlfn.MAXIFS(#REF!,#REF!,"="&amp;Veg_Table[[#This Row],[AUTO_ID]],#REF!,"&lt;"&amp;Veg_Table[[#This Row],[EVM_LAST_EDITED_Day]]),#REF!,0),COLUMN(#REF!),4,1,)))),""),"")</f>
        <v/>
      </c>
      <c r="W1335" s="3" t="str">
        <f ca="1">IF(Veg_Table[[#This Row],[Previous_Prescription]]="","No",IF(Veg_Table[[#This Row],[Previous_Prescription]]=Veg_Table[[#This Row],[PRESCRIP]],"No","Yes"))</f>
        <v>No</v>
      </c>
      <c r="X1335" s="3" t="str">
        <f>IF(Veg_Table[[#This Row],[EVM_LAST_EDITED_Day]]=Veg_Table[[#This Row],[Created_Day]],"New","Old")</f>
        <v>Old</v>
      </c>
      <c r="Y1335" s="1">
        <f>IFERROR(IF(FIND("delete",LOWER(Veg_Table[[#This Row],[PI_COMMENTS]]))&gt;=1,1,0),0)</f>
        <v>0</v>
      </c>
      <c r="Z1335" s="1" t="str">
        <f>_xlfn.IFNA(IF(Veg_Table[[#This Row],[EVM_LAST_EDITOR]]="","Yes",VLOOKUP(Veg_Table[[#This Row],[EVM_LAST_EDITOR]],Roster_Table[#All],15,FALSE)),"Yes")</f>
        <v>Yes</v>
      </c>
      <c r="AA133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35" s="1" t="str">
        <f>_xlfn.IFNA(VLOOKUP(Veg_Table[[#This Row],[EVM_LAST_EDITOR]],Roster_Table[#All],3,FALSE),"zAWRR Not in Roster")</f>
        <v>zAWRR Not in Roster</v>
      </c>
      <c r="AC1335" s="1" t="str">
        <f>_xlfn.IFNA(VLOOKUP(Veg_Table[[#This Row],[EVM_LAST_EDITOR]],Roster_Table[#All],2,FALSE),"zAWRR Not in Roster")</f>
        <v>zAWRR Not in Roster</v>
      </c>
      <c r="AD1335" s="1" t="str">
        <f>IF(_xlfn.CONCAT(Veg_Table[[#This Row],[First_Name]]," ",Veg_Table[[#This Row],[Last_Name]])="zAWRR Not in Roster zAWRR Not in Roster","zAWRR Not in Roster",_xlfn.CONCAT(Veg_Table[[#This Row],[First_Name]]," ",Veg_Table[[#This Row],[Last_Name]]))</f>
        <v>zAWRR Not in Roster</v>
      </c>
      <c r="AE1335">
        <v>2955508</v>
      </c>
      <c r="AF1335" t="s">
        <v>1955</v>
      </c>
      <c r="AG1335" t="s">
        <v>93</v>
      </c>
      <c r="AH1335" t="s">
        <v>1037</v>
      </c>
      <c r="AI1335" t="s">
        <v>1825</v>
      </c>
      <c r="AJ1335" t="s">
        <v>820</v>
      </c>
      <c r="AL1335" t="s">
        <v>372</v>
      </c>
      <c r="AM1335" t="s">
        <v>40</v>
      </c>
      <c r="AN1335" t="s">
        <v>25</v>
      </c>
      <c r="AO1335" t="s">
        <v>25</v>
      </c>
      <c r="AP1335">
        <v>6</v>
      </c>
      <c r="AQ1335">
        <v>26</v>
      </c>
      <c r="AR1335" t="s">
        <v>511</v>
      </c>
      <c r="AS1335" t="s">
        <v>55</v>
      </c>
      <c r="AT1335" t="s">
        <v>522</v>
      </c>
      <c r="AV1335" t="s">
        <v>512</v>
      </c>
      <c r="AW1335" t="s">
        <v>1956</v>
      </c>
      <c r="AX1335" t="s">
        <v>534</v>
      </c>
      <c r="AZ1335">
        <v>5650734</v>
      </c>
      <c r="BA1335" t="s">
        <v>55</v>
      </c>
      <c r="BB1335" s="4">
        <v>43962</v>
      </c>
      <c r="BD1335" t="s">
        <v>29</v>
      </c>
      <c r="BE1335" t="s">
        <v>25</v>
      </c>
      <c r="BF1335" t="s">
        <v>513</v>
      </c>
      <c r="BG1335" t="s">
        <v>534</v>
      </c>
      <c r="BI1335" s="3">
        <v>43964.670081018521</v>
      </c>
      <c r="BJ1335" t="s">
        <v>2140</v>
      </c>
      <c r="BK1335" s="30" t="s">
        <v>859</v>
      </c>
      <c r="BL1335" s="3">
        <v>43965.430209849539</v>
      </c>
      <c r="BM1335" t="s">
        <v>31</v>
      </c>
      <c r="BN1335" t="s">
        <v>32</v>
      </c>
      <c r="BP1335" t="s">
        <v>1038</v>
      </c>
      <c r="BQ1335" t="s">
        <v>1025</v>
      </c>
      <c r="BR1335" t="s">
        <v>28</v>
      </c>
      <c r="BS1335" t="s">
        <v>28</v>
      </c>
      <c r="BT1335" t="s">
        <v>129</v>
      </c>
      <c r="BU1335" s="3">
        <v>43916.379756944443</v>
      </c>
      <c r="BV1335" t="s">
        <v>803</v>
      </c>
      <c r="BW1335" s="3">
        <v>43965.481272951387</v>
      </c>
      <c r="BX1335" t="s">
        <v>1957</v>
      </c>
      <c r="CG1335"/>
      <c r="CH1335"/>
      <c r="CI1335"/>
      <c r="CY1335"/>
      <c r="DA1335"/>
      <c r="DF1335"/>
    </row>
    <row r="1336" spans="1:110" x14ac:dyDescent="0.25">
      <c r="A1336" s="1">
        <f>IF(Veg_Table[[#This Row],[VP_STATUS]]="Hold",0,IF(OR(AND(Veg_Table[[#This Row],[PRESCRIP]]="NW_No Work",Veg_Table[[#This Row],[VP_STATUS]]&lt;&gt;"No Work Required Under EVM"),AND(Veg_Table[[#This Row],[VP_STATUS]]="No Work Required Under EVM",Veg_Table[[#This Row],[PRESCRIP]]&lt;&gt;"NW_No Work")),1,0))</f>
        <v>0</v>
      </c>
      <c r="B1336" s="1">
        <f>IF(Veg_Table[[#This Row],[SPECIES]]="",1,0)</f>
        <v>0</v>
      </c>
      <c r="C1336" s="1">
        <f>IF(Veg_Table[[#This Row],[DIAMETER]]="",1,0)</f>
        <v>0</v>
      </c>
      <c r="D1336" s="1">
        <f>IF(Veg_Table[[#This Row],[HEIGHT]]="",1,0)</f>
        <v>0</v>
      </c>
      <c r="E133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36" s="1">
        <f>IF(AND(Veg_Table[[#This Row],[TAT_RESULT]]="ABATE",Veg_Table[[#This Row],[PRESCRIP]]="NW_No Work"),1,0)</f>
        <v>0</v>
      </c>
      <c r="G1336" s="1">
        <f>IF(OR(Veg_Table[[#This Row],[Prescription R-Scale]]="NA",Veg_Table[[#This Row],[Diameter R-Scale]]="NA"),0,IF(Veg_Table[[#This Row],[Diameter R-Scale]]&lt;&gt;Veg_Table[[#This Row],[Prescription R-Scale]],1,0))</f>
        <v>0</v>
      </c>
      <c r="H1336" s="1">
        <f>IF(OR(AND(Veg_Table[[#This Row],[PRESCRIP]]="BC_Br Rmv", Veg_Table[[#This Row],[WOOD_MAN]]&lt;&gt;"Not Needed"),AND(Veg_Table[[#This Row],[PRESCRIP]]="BCS_Br Rmv+Trt", Veg_Table[[#This Row],[WOOD_MAN]]&lt;&gt;"Not Needed")),1,0)</f>
        <v>0</v>
      </c>
      <c r="I1336" s="1">
        <f ca="1">IF(AND(Veg_Table[[#This Row],[Prescription_Changed]]="Yes",Veg_Table[[#This Row],[TAT_RESULT]]=""),1,0)</f>
        <v>0</v>
      </c>
      <c r="J1336" s="1">
        <f ca="1">SUM(Veg_Table[[#This Row],[Prescription and Status do not match]:[Prescription_Edited_And_TAT_Is_Blank]])</f>
        <v>0</v>
      </c>
      <c r="K1336" s="1">
        <f ca="1">IF(Veg_Table[[#This Row],[Sum of Errors]]&gt;0,1,0)</f>
        <v>0</v>
      </c>
      <c r="L1336" s="1">
        <f>1</f>
        <v>1</v>
      </c>
      <c r="M1336"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336" s="1" t="str">
        <f>IF(OR(MID(Veg_Table[[#This Row],[PRESCRIP]],2,1)="1",MID(Veg_Table[[#This Row],[PRESCRIP]],2,1)="2",MID(Veg_Table[[#This Row],[PRESCRIP]],2,1)="3",MID(Veg_Table[[#This Row],[PRESCRIP]],2,1)="4"),_xlfn.NUMBERVALUE(MID(Veg_Table[[#This Row],[PRESCRIP]],2,1)),"NA")</f>
        <v>NA</v>
      </c>
      <c r="O1336" s="1">
        <f>WEEKNUM(Veg_Table[[#This Row],[EVM_LAST_EDITED_Day]],2)</f>
        <v>20</v>
      </c>
      <c r="P1336" s="25">
        <f>IFERROR(DATE(YEAR(Veg_Table[[#This Row],[EVM_LAST_EDITED2]]),MONTH(Veg_Table[[#This Row],[EVM_LAST_EDITED2]]),DAY(Veg_Table[[#This Row],[EVM_LAST_EDITED2]])),DATE(2019,1,1))</f>
        <v>43965</v>
      </c>
      <c r="Q1336" s="3">
        <f>VALUE(SUBSTITUTE(Veg_Table[[#This Row],[EVM_LAST_EDITED]],",",""))</f>
        <v>43965.430393518502</v>
      </c>
      <c r="R1336" s="1" t="str">
        <f>_xlfn.IFNA(IF(Veg_Table[[#This Row],[EVM_LAST_EDITOR]]="","zBlank EVM Last Editor",VLOOKUP(Veg_Table[[#This Row],[EVM_LAST_EDITOR]],Roster_Table[#All],4,FALSE)),"zAWRR Not in Roster")</f>
        <v>JEF</v>
      </c>
      <c r="S1336" s="1" t="str">
        <f>_xlfn.IFNA(IF(Veg_Table[[#This Row],[EVM_LAST_EDITOR]]="","zBlank EVM Last Editor",VLOOKUP(Veg_Table[[#This Row],[EVM_LAST_EDITOR]],Roster_Table[#All],16,FALSE)),"zCompany_AWRR not in Roster")</f>
        <v>JEF_Jefferson Resources</v>
      </c>
      <c r="T1336" s="2">
        <f>IFERROR(DATE(YEAR(Veg_Table[[#This Row],[Created2]]),MONTH(Veg_Table[[#This Row],[Created2]]),DAY(Veg_Table[[#This Row],[Created2]])),DATE(2019,1,1))</f>
        <v>43965</v>
      </c>
      <c r="U1336" s="3">
        <f>VALUE(SUBSTITUTE(Veg_Table[[#This Row],[Created]],",",""))</f>
        <v>43965.430393518502</v>
      </c>
      <c r="V1336" s="3" t="str">
        <f ca="1">IFERROR(_xlfn.IFNA(CELL("contents",INDIRECT(_xlfn.CONCAT("Veg_Table_Production_Data!",ADDRESS(MATCH(_xlfn.MAXIFS(#REF!,#REF!,"="&amp;Veg_Table[[#This Row],[AUTO_ID]],#REF!,"&lt;"&amp;Veg_Table[[#This Row],[EVM_LAST_EDITED_Day]]),#REF!,0),COLUMN(#REF!),4,1,)))),""),"")</f>
        <v/>
      </c>
      <c r="W1336" s="3" t="str">
        <f ca="1">IF(Veg_Table[[#This Row],[Previous_Prescription]]="","No",IF(Veg_Table[[#This Row],[Previous_Prescription]]=Veg_Table[[#This Row],[PRESCRIP]],"No","Yes"))</f>
        <v>No</v>
      </c>
      <c r="X1336" s="3" t="str">
        <f>IF(Veg_Table[[#This Row],[EVM_LAST_EDITED_Day]]=Veg_Table[[#This Row],[Created_Day]],"New","Old")</f>
        <v>New</v>
      </c>
      <c r="Y1336" s="1">
        <f>IFERROR(IF(FIND("delete",LOWER(Veg_Table[[#This Row],[PI_COMMENTS]]))&gt;=1,1,0),0)</f>
        <v>0</v>
      </c>
      <c r="Z1336" s="1" t="str">
        <f>_xlfn.IFNA(IF(Veg_Table[[#This Row],[EVM_LAST_EDITOR]]="","Yes",VLOOKUP(Veg_Table[[#This Row],[EVM_LAST_EDITOR]],Roster_Table[#All],15,FALSE)),"Yes")</f>
        <v>Yes</v>
      </c>
      <c r="AA133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36" s="1" t="str">
        <f>_xlfn.IFNA(VLOOKUP(Veg_Table[[#This Row],[EVM_LAST_EDITOR]],Roster_Table[#All],3,FALSE),"zAWRR Not in Roster")</f>
        <v>Sterling</v>
      </c>
      <c r="AC1336" s="1" t="str">
        <f>_xlfn.IFNA(VLOOKUP(Veg_Table[[#This Row],[EVM_LAST_EDITOR]],Roster_Table[#All],2,FALSE),"zAWRR Not in Roster")</f>
        <v>Fulford</v>
      </c>
      <c r="AD1336" s="1" t="str">
        <f>IF(_xlfn.CONCAT(Veg_Table[[#This Row],[First_Name]]," ",Veg_Table[[#This Row],[Last_Name]])="zAWRR Not in Roster zAWRR Not in Roster","zAWRR Not in Roster",_xlfn.CONCAT(Veg_Table[[#This Row],[First_Name]]," ",Veg_Table[[#This Row],[Last_Name]]))</f>
        <v>Sterling Fulford</v>
      </c>
      <c r="AE1336">
        <v>3228376</v>
      </c>
      <c r="AF1336" t="s">
        <v>6841</v>
      </c>
      <c r="AG1336" t="s">
        <v>30</v>
      </c>
      <c r="AH1336" t="s">
        <v>3102</v>
      </c>
      <c r="AI1336" t="s">
        <v>3071</v>
      </c>
      <c r="AJ1336" t="s">
        <v>21</v>
      </c>
      <c r="AL1336" t="s">
        <v>37</v>
      </c>
      <c r="AM1336" t="s">
        <v>38</v>
      </c>
      <c r="AN1336" t="s">
        <v>25</v>
      </c>
      <c r="AO1336" t="s">
        <v>25</v>
      </c>
      <c r="AP1336">
        <v>21</v>
      </c>
      <c r="AQ1336">
        <v>120</v>
      </c>
      <c r="AR1336" t="s">
        <v>511</v>
      </c>
      <c r="AS1336" t="s">
        <v>24</v>
      </c>
      <c r="AT1336" t="s">
        <v>26</v>
      </c>
      <c r="AV1336" t="s">
        <v>512</v>
      </c>
      <c r="AW1336" t="s">
        <v>6842</v>
      </c>
      <c r="AZ1336"/>
      <c r="BB1336" s="4"/>
      <c r="BD1336" t="s">
        <v>29</v>
      </c>
      <c r="BE1336" t="s">
        <v>25</v>
      </c>
      <c r="BF1336" t="s">
        <v>513</v>
      </c>
      <c r="BI1336" s="3"/>
      <c r="BJ1336" t="s">
        <v>52</v>
      </c>
      <c r="BK1336" s="30" t="s">
        <v>78</v>
      </c>
      <c r="BL1336" s="3">
        <v>43965.430393518516</v>
      </c>
      <c r="BM1336" t="s">
        <v>31</v>
      </c>
      <c r="BN1336" t="s">
        <v>32</v>
      </c>
      <c r="BP1336" t="s">
        <v>3105</v>
      </c>
      <c r="BQ1336" t="s">
        <v>826</v>
      </c>
      <c r="BR1336" t="s">
        <v>28</v>
      </c>
      <c r="BS1336" t="s">
        <v>28</v>
      </c>
      <c r="BT1336" t="s">
        <v>78</v>
      </c>
      <c r="BU1336" s="3">
        <v>43965.430393518516</v>
      </c>
      <c r="BV1336" t="s">
        <v>803</v>
      </c>
      <c r="BW1336" s="3">
        <v>43965.515727511571</v>
      </c>
      <c r="BX1336" t="s">
        <v>6843</v>
      </c>
      <c r="CG1336"/>
      <c r="CH1336"/>
      <c r="CI1336"/>
      <c r="CY1336"/>
      <c r="DA1336"/>
      <c r="DF1336"/>
    </row>
    <row r="1337" spans="1:110" x14ac:dyDescent="0.25">
      <c r="A1337" s="1">
        <f>IF(Veg_Table[[#This Row],[VP_STATUS]]="Hold",0,IF(OR(AND(Veg_Table[[#This Row],[PRESCRIP]]="NW_No Work",Veg_Table[[#This Row],[VP_STATUS]]&lt;&gt;"No Work Required Under EVM"),AND(Veg_Table[[#This Row],[VP_STATUS]]="No Work Required Under EVM",Veg_Table[[#This Row],[PRESCRIP]]&lt;&gt;"NW_No Work")),1,0))</f>
        <v>0</v>
      </c>
      <c r="B1337" s="1">
        <f>IF(Veg_Table[[#This Row],[SPECIES]]="",1,0)</f>
        <v>0</v>
      </c>
      <c r="C1337" s="1">
        <f>IF(Veg_Table[[#This Row],[DIAMETER]]="",1,0)</f>
        <v>0</v>
      </c>
      <c r="D1337" s="1">
        <f>IF(Veg_Table[[#This Row],[HEIGHT]]="",1,0)</f>
        <v>0</v>
      </c>
      <c r="E133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37" s="1">
        <f>IF(AND(Veg_Table[[#This Row],[TAT_RESULT]]="ABATE",Veg_Table[[#This Row],[PRESCRIP]]="NW_No Work"),1,0)</f>
        <v>0</v>
      </c>
      <c r="G1337" s="1">
        <f>IF(OR(Veg_Table[[#This Row],[Prescription R-Scale]]="NA",Veg_Table[[#This Row],[Diameter R-Scale]]="NA"),0,IF(Veg_Table[[#This Row],[Diameter R-Scale]]&lt;&gt;Veg_Table[[#This Row],[Prescription R-Scale]],1,0))</f>
        <v>0</v>
      </c>
      <c r="H1337" s="1">
        <f>IF(OR(AND(Veg_Table[[#This Row],[PRESCRIP]]="BC_Br Rmv", Veg_Table[[#This Row],[WOOD_MAN]]&lt;&gt;"Not Needed"),AND(Veg_Table[[#This Row],[PRESCRIP]]="BCS_Br Rmv+Trt", Veg_Table[[#This Row],[WOOD_MAN]]&lt;&gt;"Not Needed")),1,0)</f>
        <v>0</v>
      </c>
      <c r="I1337" s="1">
        <f ca="1">IF(AND(Veg_Table[[#This Row],[Prescription_Changed]]="Yes",Veg_Table[[#This Row],[TAT_RESULT]]=""),1,0)</f>
        <v>0</v>
      </c>
      <c r="J1337" s="1">
        <f ca="1">SUM(Veg_Table[[#This Row],[Prescription and Status do not match]:[Prescription_Edited_And_TAT_Is_Blank]])</f>
        <v>0</v>
      </c>
      <c r="K1337" s="1">
        <f ca="1">IF(Veg_Table[[#This Row],[Sum of Errors]]&gt;0,1,0)</f>
        <v>0</v>
      </c>
      <c r="L1337" s="1">
        <f>1</f>
        <v>1</v>
      </c>
      <c r="M1337"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337" s="1" t="str">
        <f>IF(OR(MID(Veg_Table[[#This Row],[PRESCRIP]],2,1)="1",MID(Veg_Table[[#This Row],[PRESCRIP]],2,1)="2",MID(Veg_Table[[#This Row],[PRESCRIP]],2,1)="3",MID(Veg_Table[[#This Row],[PRESCRIP]],2,1)="4"),_xlfn.NUMBERVALUE(MID(Veg_Table[[#This Row],[PRESCRIP]],2,1)),"NA")</f>
        <v>NA</v>
      </c>
      <c r="O1337" s="1">
        <f>WEEKNUM(Veg_Table[[#This Row],[EVM_LAST_EDITED_Day]],2)</f>
        <v>20</v>
      </c>
      <c r="P1337" s="25">
        <f>IFERROR(DATE(YEAR(Veg_Table[[#This Row],[EVM_LAST_EDITED2]]),MONTH(Veg_Table[[#This Row],[EVM_LAST_EDITED2]]),DAY(Veg_Table[[#This Row],[EVM_LAST_EDITED2]])),DATE(2019,1,1))</f>
        <v>43965</v>
      </c>
      <c r="Q1337" s="3">
        <f>VALUE(SUBSTITUTE(Veg_Table[[#This Row],[EVM_LAST_EDITED]],",",""))</f>
        <v>43965.430562025504</v>
      </c>
      <c r="R1337" s="1" t="str">
        <f>_xlfn.IFNA(IF(Veg_Table[[#This Row],[EVM_LAST_EDITOR]]="","zBlank EVM Last Editor",VLOOKUP(Veg_Table[[#This Row],[EVM_LAST_EDITOR]],Roster_Table[#All],4,FALSE)),"zAWRR Not in Roster")</f>
        <v>MBG</v>
      </c>
      <c r="S1337" s="1" t="str">
        <f>_xlfn.IFNA(IF(Veg_Table[[#This Row],[EVM_LAST_EDITOR]]="","zBlank EVM Last Editor",VLOOKUP(Veg_Table[[#This Row],[EVM_LAST_EDITOR]],Roster_Table[#All],16,FALSE)),"zCompany_AWRR not in Roster")</f>
        <v>MBG_Mason, Bruce &amp; Girard</v>
      </c>
      <c r="T1337" s="2">
        <f>IFERROR(DATE(YEAR(Veg_Table[[#This Row],[Created2]]),MONTH(Veg_Table[[#This Row],[Created2]]),DAY(Veg_Table[[#This Row],[Created2]])),DATE(2019,1,1))</f>
        <v>43965</v>
      </c>
      <c r="U1337" s="3">
        <f>VALUE(SUBSTITUTE(Veg_Table[[#This Row],[Created]],",",""))</f>
        <v>43965.430562025504</v>
      </c>
      <c r="V1337" s="3" t="str">
        <f ca="1">IFERROR(_xlfn.IFNA(CELL("contents",INDIRECT(_xlfn.CONCAT("Veg_Table_Production_Data!",ADDRESS(MATCH(_xlfn.MAXIFS(#REF!,#REF!,"="&amp;Veg_Table[[#This Row],[AUTO_ID]],#REF!,"&lt;"&amp;Veg_Table[[#This Row],[EVM_LAST_EDITED_Day]]),#REF!,0),COLUMN(#REF!),4,1,)))),""),"")</f>
        <v/>
      </c>
      <c r="W1337" s="3" t="str">
        <f ca="1">IF(Veg_Table[[#This Row],[Previous_Prescription]]="","No",IF(Veg_Table[[#This Row],[Previous_Prescription]]=Veg_Table[[#This Row],[PRESCRIP]],"No","Yes"))</f>
        <v>No</v>
      </c>
      <c r="X1337" s="3" t="str">
        <f>IF(Veg_Table[[#This Row],[EVM_LAST_EDITED_Day]]=Veg_Table[[#This Row],[Created_Day]],"New","Old")</f>
        <v>New</v>
      </c>
      <c r="Y1337" s="1">
        <f>IFERROR(IF(FIND("delete",LOWER(Veg_Table[[#This Row],[PI_COMMENTS]]))&gt;=1,1,0),0)</f>
        <v>0</v>
      </c>
      <c r="Z1337" s="1" t="str">
        <f>_xlfn.IFNA(IF(Veg_Table[[#This Row],[EVM_LAST_EDITOR]]="","Yes",VLOOKUP(Veg_Table[[#This Row],[EVM_LAST_EDITOR]],Roster_Table[#All],15,FALSE)),"Yes")</f>
        <v>Yes</v>
      </c>
      <c r="AA133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37" s="1" t="str">
        <f>_xlfn.IFNA(VLOOKUP(Veg_Table[[#This Row],[EVM_LAST_EDITOR]],Roster_Table[#All],3,FALSE),"zAWRR Not in Roster")</f>
        <v>Benjamin</v>
      </c>
      <c r="AC1337" s="1" t="str">
        <f>_xlfn.IFNA(VLOOKUP(Veg_Table[[#This Row],[EVM_LAST_EDITOR]],Roster_Table[#All],2,FALSE),"zAWRR Not in Roster")</f>
        <v>Post</v>
      </c>
      <c r="AD1337" s="1" t="str">
        <f>IF(_xlfn.CONCAT(Veg_Table[[#This Row],[First_Name]]," ",Veg_Table[[#This Row],[Last_Name]])="zAWRR Not in Roster zAWRR Not in Roster","zAWRR Not in Roster",_xlfn.CONCAT(Veg_Table[[#This Row],[First_Name]]," ",Veg_Table[[#This Row],[Last_Name]]))</f>
        <v>Benjamin Post</v>
      </c>
      <c r="AE1337">
        <v>3227757</v>
      </c>
      <c r="AF1337" t="s">
        <v>6224</v>
      </c>
      <c r="AG1337" t="s">
        <v>93</v>
      </c>
      <c r="AH1337" t="s">
        <v>3444</v>
      </c>
      <c r="AI1337" t="s">
        <v>5377</v>
      </c>
      <c r="AJ1337" t="s">
        <v>21</v>
      </c>
      <c r="AL1337" t="s">
        <v>372</v>
      </c>
      <c r="AM1337" t="s">
        <v>529</v>
      </c>
      <c r="AN1337" t="s">
        <v>25</v>
      </c>
      <c r="AO1337" t="s">
        <v>25</v>
      </c>
      <c r="AP1337">
        <v>17</v>
      </c>
      <c r="AQ1337">
        <v>59</v>
      </c>
      <c r="AR1337" t="s">
        <v>511</v>
      </c>
      <c r="AS1337" t="s">
        <v>24</v>
      </c>
      <c r="AT1337" t="s">
        <v>26</v>
      </c>
      <c r="AV1337" t="s">
        <v>512</v>
      </c>
      <c r="AW1337" t="s">
        <v>6225</v>
      </c>
      <c r="AZ1337"/>
      <c r="BB1337" s="4"/>
      <c r="BD1337" t="s">
        <v>29</v>
      </c>
      <c r="BE1337" t="s">
        <v>25</v>
      </c>
      <c r="BF1337" t="s">
        <v>513</v>
      </c>
      <c r="BI1337" s="3"/>
      <c r="BJ1337" t="s">
        <v>52</v>
      </c>
      <c r="BK1337" s="30" t="s">
        <v>120</v>
      </c>
      <c r="BL1337" s="3">
        <v>43965.43056202546</v>
      </c>
      <c r="BM1337" t="s">
        <v>31</v>
      </c>
      <c r="BN1337" t="s">
        <v>32</v>
      </c>
      <c r="BP1337" t="s">
        <v>3445</v>
      </c>
      <c r="BQ1337" t="s">
        <v>1025</v>
      </c>
      <c r="BR1337" t="s">
        <v>28</v>
      </c>
      <c r="BS1337" t="s">
        <v>28</v>
      </c>
      <c r="BT1337" t="s">
        <v>120</v>
      </c>
      <c r="BU1337" s="3">
        <v>43965.43056202546</v>
      </c>
      <c r="BV1337" t="s">
        <v>803</v>
      </c>
      <c r="BW1337" s="3">
        <v>43965.515554016201</v>
      </c>
      <c r="BX1337" t="s">
        <v>6226</v>
      </c>
      <c r="CG1337"/>
      <c r="CH1337"/>
      <c r="CI1337"/>
      <c r="CY1337"/>
      <c r="DA1337"/>
      <c r="DF1337"/>
    </row>
    <row r="1338" spans="1:110" x14ac:dyDescent="0.25">
      <c r="A1338" s="1">
        <f>IF(Veg_Table[[#This Row],[VP_STATUS]]="Hold",0,IF(OR(AND(Veg_Table[[#This Row],[PRESCRIP]]="NW_No Work",Veg_Table[[#This Row],[VP_STATUS]]&lt;&gt;"No Work Required Under EVM"),AND(Veg_Table[[#This Row],[VP_STATUS]]="No Work Required Under EVM",Veg_Table[[#This Row],[PRESCRIP]]&lt;&gt;"NW_No Work")),1,0))</f>
        <v>0</v>
      </c>
      <c r="B1338" s="1">
        <f>IF(Veg_Table[[#This Row],[SPECIES]]="",1,0)</f>
        <v>0</v>
      </c>
      <c r="C1338" s="1">
        <f>IF(Veg_Table[[#This Row],[DIAMETER]]="",1,0)</f>
        <v>0</v>
      </c>
      <c r="D1338" s="1">
        <f>IF(Veg_Table[[#This Row],[HEIGHT]]="",1,0)</f>
        <v>0</v>
      </c>
      <c r="E133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38" s="1">
        <f>IF(AND(Veg_Table[[#This Row],[TAT_RESULT]]="ABATE",Veg_Table[[#This Row],[PRESCRIP]]="NW_No Work"),1,0)</f>
        <v>0</v>
      </c>
      <c r="G1338" s="1">
        <f>IF(OR(Veg_Table[[#This Row],[Prescription R-Scale]]="NA",Veg_Table[[#This Row],[Diameter R-Scale]]="NA"),0,IF(Veg_Table[[#This Row],[Diameter R-Scale]]&lt;&gt;Veg_Table[[#This Row],[Prescription R-Scale]],1,0))</f>
        <v>0</v>
      </c>
      <c r="H1338" s="1">
        <f>IF(OR(AND(Veg_Table[[#This Row],[PRESCRIP]]="BC_Br Rmv", Veg_Table[[#This Row],[WOOD_MAN]]&lt;&gt;"Not Needed"),AND(Veg_Table[[#This Row],[PRESCRIP]]="BCS_Br Rmv+Trt", Veg_Table[[#This Row],[WOOD_MAN]]&lt;&gt;"Not Needed")),1,0)</f>
        <v>0</v>
      </c>
      <c r="I1338" s="1">
        <f ca="1">IF(AND(Veg_Table[[#This Row],[Prescription_Changed]]="Yes",Veg_Table[[#This Row],[TAT_RESULT]]=""),1,0)</f>
        <v>0</v>
      </c>
      <c r="J1338" s="1">
        <f ca="1">SUM(Veg_Table[[#This Row],[Prescription and Status do not match]:[Prescription_Edited_And_TAT_Is_Blank]])</f>
        <v>0</v>
      </c>
      <c r="K1338" s="1">
        <f ca="1">IF(Veg_Table[[#This Row],[Sum of Errors]]&gt;0,1,0)</f>
        <v>0</v>
      </c>
      <c r="L1338" s="1">
        <f>1</f>
        <v>1</v>
      </c>
      <c r="M133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1338" s="1">
        <f>IF(OR(MID(Veg_Table[[#This Row],[PRESCRIP]],2,1)="1",MID(Veg_Table[[#This Row],[PRESCRIP]],2,1)="2",MID(Veg_Table[[#This Row],[PRESCRIP]],2,1)="3",MID(Veg_Table[[#This Row],[PRESCRIP]],2,1)="4"),_xlfn.NUMBERVALUE(MID(Veg_Table[[#This Row],[PRESCRIP]],2,1)),"NA")</f>
        <v>4</v>
      </c>
      <c r="O1338" s="1">
        <f>WEEKNUM(Veg_Table[[#This Row],[EVM_LAST_EDITED_Day]],2)</f>
        <v>20</v>
      </c>
      <c r="P1338" s="25">
        <f>IFERROR(DATE(YEAR(Veg_Table[[#This Row],[EVM_LAST_EDITED2]]),MONTH(Veg_Table[[#This Row],[EVM_LAST_EDITED2]]),DAY(Veg_Table[[#This Row],[EVM_LAST_EDITED2]])),DATE(2019,1,1))</f>
        <v>43965</v>
      </c>
      <c r="Q1338" s="3">
        <f>VALUE(SUBSTITUTE(Veg_Table[[#This Row],[EVM_LAST_EDITED]],",",""))</f>
        <v>43965.431408854201</v>
      </c>
      <c r="R1338" s="1" t="str">
        <f>_xlfn.IFNA(IF(Veg_Table[[#This Row],[EVM_LAST_EDITOR]]="","zBlank EVM Last Editor",VLOOKUP(Veg_Table[[#This Row],[EVM_LAST_EDITOR]],Roster_Table[#All],4,FALSE)),"zAWRR Not in Roster")</f>
        <v>zAWRR Not in Roster</v>
      </c>
      <c r="S1338" s="1" t="str">
        <f>_xlfn.IFNA(IF(Veg_Table[[#This Row],[EVM_LAST_EDITOR]]="","zBlank EVM Last Editor",VLOOKUP(Veg_Table[[#This Row],[EVM_LAST_EDITOR]],Roster_Table[#All],16,FALSE)),"zCompany_AWRR not in Roster")</f>
        <v>zCompany_AWRR not in Roster</v>
      </c>
      <c r="T1338" s="2">
        <f>IFERROR(DATE(YEAR(Veg_Table[[#This Row],[Created2]]),MONTH(Veg_Table[[#This Row],[Created2]]),DAY(Veg_Table[[#This Row],[Created2]])),DATE(2019,1,1))</f>
        <v>43920</v>
      </c>
      <c r="U1338" s="3">
        <f>VALUE(SUBSTITUTE(Veg_Table[[#This Row],[Created]],",",""))</f>
        <v>43920.500004664398</v>
      </c>
      <c r="V1338" s="3" t="str">
        <f ca="1">IFERROR(_xlfn.IFNA(CELL("contents",INDIRECT(_xlfn.CONCAT("Veg_Table_Production_Data!",ADDRESS(MATCH(_xlfn.MAXIFS(#REF!,#REF!,"="&amp;Veg_Table[[#This Row],[AUTO_ID]],#REF!,"&lt;"&amp;Veg_Table[[#This Row],[EVM_LAST_EDITED_Day]]),#REF!,0),COLUMN(#REF!),4,1,)))),""),"")</f>
        <v/>
      </c>
      <c r="W1338" s="3" t="str">
        <f ca="1">IF(Veg_Table[[#This Row],[Previous_Prescription]]="","No",IF(Veg_Table[[#This Row],[Previous_Prescription]]=Veg_Table[[#This Row],[PRESCRIP]],"No","Yes"))</f>
        <v>No</v>
      </c>
      <c r="X1338" s="3" t="str">
        <f>IF(Veg_Table[[#This Row],[EVM_LAST_EDITED_Day]]=Veg_Table[[#This Row],[Created_Day]],"New","Old")</f>
        <v>Old</v>
      </c>
      <c r="Y1338" s="1">
        <f>IFERROR(IF(FIND("delete",LOWER(Veg_Table[[#This Row],[PI_COMMENTS]]))&gt;=1,1,0),0)</f>
        <v>0</v>
      </c>
      <c r="Z1338" s="1" t="str">
        <f>_xlfn.IFNA(IF(Veg_Table[[#This Row],[EVM_LAST_EDITOR]]="","Yes",VLOOKUP(Veg_Table[[#This Row],[EVM_LAST_EDITOR]],Roster_Table[#All],15,FALSE)),"Yes")</f>
        <v>Yes</v>
      </c>
      <c r="AA133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38" s="1" t="str">
        <f>_xlfn.IFNA(VLOOKUP(Veg_Table[[#This Row],[EVM_LAST_EDITOR]],Roster_Table[#All],3,FALSE),"zAWRR Not in Roster")</f>
        <v>zAWRR Not in Roster</v>
      </c>
      <c r="AC1338" s="1" t="str">
        <f>_xlfn.IFNA(VLOOKUP(Veg_Table[[#This Row],[EVM_LAST_EDITOR]],Roster_Table[#All],2,FALSE),"zAWRR Not in Roster")</f>
        <v>zAWRR Not in Roster</v>
      </c>
      <c r="AD1338" s="1" t="str">
        <f>IF(_xlfn.CONCAT(Veg_Table[[#This Row],[First_Name]]," ",Veg_Table[[#This Row],[Last_Name]])="zAWRR Not in Roster zAWRR Not in Roster","zAWRR Not in Roster",_xlfn.CONCAT(Veg_Table[[#This Row],[First_Name]]," ",Veg_Table[[#This Row],[Last_Name]]))</f>
        <v>zAWRR Not in Roster</v>
      </c>
      <c r="AE1338">
        <v>2957771</v>
      </c>
      <c r="AF1338" t="s">
        <v>1908</v>
      </c>
      <c r="AG1338" t="s">
        <v>93</v>
      </c>
      <c r="AH1338" t="s">
        <v>1905</v>
      </c>
      <c r="AI1338" t="s">
        <v>1825</v>
      </c>
      <c r="AJ1338" t="s">
        <v>820</v>
      </c>
      <c r="AL1338" t="s">
        <v>372</v>
      </c>
      <c r="AM1338" t="s">
        <v>529</v>
      </c>
      <c r="AN1338" t="s">
        <v>25</v>
      </c>
      <c r="AO1338" t="s">
        <v>25</v>
      </c>
      <c r="AP1338">
        <v>36</v>
      </c>
      <c r="AQ1338">
        <v>74</v>
      </c>
      <c r="AR1338" t="s">
        <v>514</v>
      </c>
      <c r="AS1338" t="s">
        <v>57</v>
      </c>
      <c r="AT1338" t="s">
        <v>522</v>
      </c>
      <c r="AV1338" t="s">
        <v>512</v>
      </c>
      <c r="AW1338" t="s">
        <v>1909</v>
      </c>
      <c r="AX1338" t="s">
        <v>534</v>
      </c>
      <c r="AZ1338">
        <v>5650734</v>
      </c>
      <c r="BA1338" t="s">
        <v>57</v>
      </c>
      <c r="BB1338" s="4">
        <v>43962</v>
      </c>
      <c r="BD1338" t="s">
        <v>29</v>
      </c>
      <c r="BE1338" t="s">
        <v>25</v>
      </c>
      <c r="BF1338" t="s">
        <v>513</v>
      </c>
      <c r="BG1338" t="s">
        <v>534</v>
      </c>
      <c r="BI1338" s="3">
        <v>43962</v>
      </c>
      <c r="BJ1338" t="s">
        <v>2283</v>
      </c>
      <c r="BK1338" s="30" t="s">
        <v>859</v>
      </c>
      <c r="BL1338" s="3">
        <v>43965.431408854165</v>
      </c>
      <c r="BM1338" t="s">
        <v>31</v>
      </c>
      <c r="BN1338" t="s">
        <v>32</v>
      </c>
      <c r="BP1338" t="s">
        <v>1906</v>
      </c>
      <c r="BQ1338" t="s">
        <v>1025</v>
      </c>
      <c r="BR1338" t="s">
        <v>28</v>
      </c>
      <c r="BS1338" t="s">
        <v>28</v>
      </c>
      <c r="BT1338" t="s">
        <v>115</v>
      </c>
      <c r="BU1338" s="3">
        <v>43920.500004664354</v>
      </c>
      <c r="BV1338" t="s">
        <v>803</v>
      </c>
      <c r="BW1338" s="3">
        <v>43965.481272951387</v>
      </c>
      <c r="BX1338" t="s">
        <v>1910</v>
      </c>
      <c r="CG1338"/>
      <c r="CH1338"/>
      <c r="CI1338"/>
      <c r="CY1338"/>
      <c r="DA1338"/>
      <c r="DF1338"/>
    </row>
    <row r="1339" spans="1:110" x14ac:dyDescent="0.25">
      <c r="A1339" s="1">
        <f>IF(Veg_Table[[#This Row],[VP_STATUS]]="Hold",0,IF(OR(AND(Veg_Table[[#This Row],[PRESCRIP]]="NW_No Work",Veg_Table[[#This Row],[VP_STATUS]]&lt;&gt;"No Work Required Under EVM"),AND(Veg_Table[[#This Row],[VP_STATUS]]="No Work Required Under EVM",Veg_Table[[#This Row],[PRESCRIP]]&lt;&gt;"NW_No Work")),1,0))</f>
        <v>0</v>
      </c>
      <c r="B1339" s="1">
        <f>IF(Veg_Table[[#This Row],[SPECIES]]="",1,0)</f>
        <v>0</v>
      </c>
      <c r="C1339" s="1">
        <f>IF(Veg_Table[[#This Row],[DIAMETER]]="",1,0)</f>
        <v>0</v>
      </c>
      <c r="D1339" s="1">
        <f>IF(Veg_Table[[#This Row],[HEIGHT]]="",1,0)</f>
        <v>0</v>
      </c>
      <c r="E133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39" s="1">
        <f>IF(AND(Veg_Table[[#This Row],[TAT_RESULT]]="ABATE",Veg_Table[[#This Row],[PRESCRIP]]="NW_No Work"),1,0)</f>
        <v>0</v>
      </c>
      <c r="G1339" s="1">
        <f>IF(OR(Veg_Table[[#This Row],[Prescription R-Scale]]="NA",Veg_Table[[#This Row],[Diameter R-Scale]]="NA"),0,IF(Veg_Table[[#This Row],[Diameter R-Scale]]&lt;&gt;Veg_Table[[#This Row],[Prescription R-Scale]],1,0))</f>
        <v>0</v>
      </c>
      <c r="H1339" s="1">
        <f>IF(OR(AND(Veg_Table[[#This Row],[PRESCRIP]]="BC_Br Rmv", Veg_Table[[#This Row],[WOOD_MAN]]&lt;&gt;"Not Needed"),AND(Veg_Table[[#This Row],[PRESCRIP]]="BCS_Br Rmv+Trt", Veg_Table[[#This Row],[WOOD_MAN]]&lt;&gt;"Not Needed")),1,0)</f>
        <v>0</v>
      </c>
      <c r="I1339" s="1">
        <f ca="1">IF(AND(Veg_Table[[#This Row],[Prescription_Changed]]="Yes",Veg_Table[[#This Row],[TAT_RESULT]]=""),1,0)</f>
        <v>0</v>
      </c>
      <c r="J1339" s="1">
        <f ca="1">SUM(Veg_Table[[#This Row],[Prescription and Status do not match]:[Prescription_Edited_And_TAT_Is_Blank]])</f>
        <v>0</v>
      </c>
      <c r="K1339" s="1">
        <f ca="1">IF(Veg_Table[[#This Row],[Sum of Errors]]&gt;0,1,0)</f>
        <v>0</v>
      </c>
      <c r="L1339" s="1">
        <f>1</f>
        <v>1</v>
      </c>
      <c r="M1339"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339" s="1" t="str">
        <f>IF(OR(MID(Veg_Table[[#This Row],[PRESCRIP]],2,1)="1",MID(Veg_Table[[#This Row],[PRESCRIP]],2,1)="2",MID(Veg_Table[[#This Row],[PRESCRIP]],2,1)="3",MID(Veg_Table[[#This Row],[PRESCRIP]],2,1)="4"),_xlfn.NUMBERVALUE(MID(Veg_Table[[#This Row],[PRESCRIP]],2,1)),"NA")</f>
        <v>NA</v>
      </c>
      <c r="O1339" s="1">
        <f>WEEKNUM(Veg_Table[[#This Row],[EVM_LAST_EDITED_Day]],2)</f>
        <v>20</v>
      </c>
      <c r="P1339" s="25">
        <f>IFERROR(DATE(YEAR(Veg_Table[[#This Row],[EVM_LAST_EDITED2]]),MONTH(Veg_Table[[#This Row],[EVM_LAST_EDITED2]]),DAY(Veg_Table[[#This Row],[EVM_LAST_EDITED2]])),DATE(2019,1,1))</f>
        <v>43965</v>
      </c>
      <c r="Q1339" s="3">
        <f>VALUE(SUBSTITUTE(Veg_Table[[#This Row],[EVM_LAST_EDITED]],",",""))</f>
        <v>43965.4314353472</v>
      </c>
      <c r="R1339" s="1" t="str">
        <f>_xlfn.IFNA(IF(Veg_Table[[#This Row],[EVM_LAST_EDITOR]]="","zBlank EVM Last Editor",VLOOKUP(Veg_Table[[#This Row],[EVM_LAST_EDITOR]],Roster_Table[#All],4,FALSE)),"zAWRR Not in Roster")</f>
        <v>MBG</v>
      </c>
      <c r="S1339" s="1" t="str">
        <f>_xlfn.IFNA(IF(Veg_Table[[#This Row],[EVM_LAST_EDITOR]]="","zBlank EVM Last Editor",VLOOKUP(Veg_Table[[#This Row],[EVM_LAST_EDITOR]],Roster_Table[#All],16,FALSE)),"zCompany_AWRR not in Roster")</f>
        <v>MBG_Mason, Bruce &amp; Girard</v>
      </c>
      <c r="T1339" s="2">
        <f>IFERROR(DATE(YEAR(Veg_Table[[#This Row],[Created2]]),MONTH(Veg_Table[[#This Row],[Created2]]),DAY(Veg_Table[[#This Row],[Created2]])),DATE(2019,1,1))</f>
        <v>43965</v>
      </c>
      <c r="U1339" s="3">
        <f>VALUE(SUBSTITUTE(Veg_Table[[#This Row],[Created]],",",""))</f>
        <v>43965.4314353472</v>
      </c>
      <c r="V1339" s="3" t="str">
        <f ca="1">IFERROR(_xlfn.IFNA(CELL("contents",INDIRECT(_xlfn.CONCAT("Veg_Table_Production_Data!",ADDRESS(MATCH(_xlfn.MAXIFS(#REF!,#REF!,"="&amp;Veg_Table[[#This Row],[AUTO_ID]],#REF!,"&lt;"&amp;Veg_Table[[#This Row],[EVM_LAST_EDITED_Day]]),#REF!,0),COLUMN(#REF!),4,1,)))),""),"")</f>
        <v/>
      </c>
      <c r="W1339" s="3" t="str">
        <f ca="1">IF(Veg_Table[[#This Row],[Previous_Prescription]]="","No",IF(Veg_Table[[#This Row],[Previous_Prescription]]=Veg_Table[[#This Row],[PRESCRIP]],"No","Yes"))</f>
        <v>No</v>
      </c>
      <c r="X1339" s="3" t="str">
        <f>IF(Veg_Table[[#This Row],[EVM_LAST_EDITED_Day]]=Veg_Table[[#This Row],[Created_Day]],"New","Old")</f>
        <v>New</v>
      </c>
      <c r="Y1339" s="1">
        <f>IFERROR(IF(FIND("delete",LOWER(Veg_Table[[#This Row],[PI_COMMENTS]]))&gt;=1,1,0),0)</f>
        <v>0</v>
      </c>
      <c r="Z1339" s="1" t="str">
        <f>_xlfn.IFNA(IF(Veg_Table[[#This Row],[EVM_LAST_EDITOR]]="","Yes",VLOOKUP(Veg_Table[[#This Row],[EVM_LAST_EDITOR]],Roster_Table[#All],15,FALSE)),"Yes")</f>
        <v>Yes</v>
      </c>
      <c r="AA133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39" s="1" t="str">
        <f>_xlfn.IFNA(VLOOKUP(Veg_Table[[#This Row],[EVM_LAST_EDITOR]],Roster_Table[#All],3,FALSE),"zAWRR Not in Roster")</f>
        <v>Nathan</v>
      </c>
      <c r="AC1339" s="1" t="str">
        <f>_xlfn.IFNA(VLOOKUP(Veg_Table[[#This Row],[EVM_LAST_EDITOR]],Roster_Table[#All],2,FALSE),"zAWRR Not in Roster")</f>
        <v>Vik</v>
      </c>
      <c r="AD1339" s="1" t="str">
        <f>IF(_xlfn.CONCAT(Veg_Table[[#This Row],[First_Name]]," ",Veg_Table[[#This Row],[Last_Name]])="zAWRR Not in Roster zAWRR Not in Roster","zAWRR Not in Roster",_xlfn.CONCAT(Veg_Table[[#This Row],[First_Name]]," ",Veg_Table[[#This Row],[Last_Name]]))</f>
        <v>Nathan Vik</v>
      </c>
      <c r="AE1339">
        <v>3227765</v>
      </c>
      <c r="AF1339" t="s">
        <v>6227</v>
      </c>
      <c r="AG1339" t="s">
        <v>93</v>
      </c>
      <c r="AH1339" t="s">
        <v>3444</v>
      </c>
      <c r="AI1339" t="s">
        <v>5377</v>
      </c>
      <c r="AJ1339" t="s">
        <v>21</v>
      </c>
      <c r="AL1339" t="s">
        <v>372</v>
      </c>
      <c r="AM1339" t="s">
        <v>529</v>
      </c>
      <c r="AN1339" t="s">
        <v>25</v>
      </c>
      <c r="AO1339" t="s">
        <v>25</v>
      </c>
      <c r="AP1339">
        <v>15</v>
      </c>
      <c r="AQ1339">
        <v>71</v>
      </c>
      <c r="AR1339" t="s">
        <v>511</v>
      </c>
      <c r="AS1339" t="s">
        <v>24</v>
      </c>
      <c r="AT1339" t="s">
        <v>26</v>
      </c>
      <c r="AV1339" t="s">
        <v>519</v>
      </c>
      <c r="AW1339" t="s">
        <v>6228</v>
      </c>
      <c r="AZ1339"/>
      <c r="BB1339" s="4"/>
      <c r="BD1339" t="s">
        <v>29</v>
      </c>
      <c r="BE1339" t="s">
        <v>25</v>
      </c>
      <c r="BF1339" t="s">
        <v>513</v>
      </c>
      <c r="BI1339" s="3"/>
      <c r="BJ1339" t="s">
        <v>27</v>
      </c>
      <c r="BK1339" s="30" t="s">
        <v>115</v>
      </c>
      <c r="BL1339" s="3">
        <v>43965.431435347222</v>
      </c>
      <c r="BM1339" t="s">
        <v>31</v>
      </c>
      <c r="BN1339" t="s">
        <v>32</v>
      </c>
      <c r="BP1339" t="s">
        <v>3445</v>
      </c>
      <c r="BQ1339" t="s">
        <v>1025</v>
      </c>
      <c r="BR1339" t="s">
        <v>28</v>
      </c>
      <c r="BS1339" t="s">
        <v>28</v>
      </c>
      <c r="BT1339" t="s">
        <v>115</v>
      </c>
      <c r="BU1339" s="3">
        <v>43965.431435347222</v>
      </c>
      <c r="BV1339" t="s">
        <v>803</v>
      </c>
      <c r="BW1339" s="3">
        <v>43965.515554016201</v>
      </c>
      <c r="BX1339" t="s">
        <v>6229</v>
      </c>
      <c r="CG1339"/>
      <c r="CH1339"/>
      <c r="CI1339"/>
      <c r="CY1339"/>
      <c r="DA1339"/>
      <c r="DF1339"/>
    </row>
    <row r="1340" spans="1:110" x14ac:dyDescent="0.25">
      <c r="A1340" s="1">
        <f>IF(Veg_Table[[#This Row],[VP_STATUS]]="Hold",0,IF(OR(AND(Veg_Table[[#This Row],[PRESCRIP]]="NW_No Work",Veg_Table[[#This Row],[VP_STATUS]]&lt;&gt;"No Work Required Under EVM"),AND(Veg_Table[[#This Row],[VP_STATUS]]="No Work Required Under EVM",Veg_Table[[#This Row],[PRESCRIP]]&lt;&gt;"NW_No Work")),1,0))</f>
        <v>0</v>
      </c>
      <c r="B1340" s="1">
        <f>IF(Veg_Table[[#This Row],[SPECIES]]="",1,0)</f>
        <v>0</v>
      </c>
      <c r="C1340" s="1">
        <f>IF(Veg_Table[[#This Row],[DIAMETER]]="",1,0)</f>
        <v>0</v>
      </c>
      <c r="D1340" s="1">
        <f>IF(Veg_Table[[#This Row],[HEIGHT]]="",1,0)</f>
        <v>0</v>
      </c>
      <c r="E134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40" s="1">
        <f>IF(AND(Veg_Table[[#This Row],[TAT_RESULT]]="ABATE",Veg_Table[[#This Row],[PRESCRIP]]="NW_No Work"),1,0)</f>
        <v>0</v>
      </c>
      <c r="G1340" s="1">
        <f>IF(OR(Veg_Table[[#This Row],[Prescription R-Scale]]="NA",Veg_Table[[#This Row],[Diameter R-Scale]]="NA"),0,IF(Veg_Table[[#This Row],[Diameter R-Scale]]&lt;&gt;Veg_Table[[#This Row],[Prescription R-Scale]],1,0))</f>
        <v>0</v>
      </c>
      <c r="H1340" s="1">
        <f>IF(OR(AND(Veg_Table[[#This Row],[PRESCRIP]]="BC_Br Rmv", Veg_Table[[#This Row],[WOOD_MAN]]&lt;&gt;"Not Needed"),AND(Veg_Table[[#This Row],[PRESCRIP]]="BCS_Br Rmv+Trt", Veg_Table[[#This Row],[WOOD_MAN]]&lt;&gt;"Not Needed")),1,0)</f>
        <v>0</v>
      </c>
      <c r="I1340" s="1">
        <f ca="1">IF(AND(Veg_Table[[#This Row],[Prescription_Changed]]="Yes",Veg_Table[[#This Row],[TAT_RESULT]]=""),1,0)</f>
        <v>0</v>
      </c>
      <c r="J1340" s="1">
        <f ca="1">SUM(Veg_Table[[#This Row],[Prescription and Status do not match]:[Prescription_Edited_And_TAT_Is_Blank]])</f>
        <v>0</v>
      </c>
      <c r="K1340" s="1">
        <f ca="1">IF(Veg_Table[[#This Row],[Sum of Errors]]&gt;0,1,0)</f>
        <v>0</v>
      </c>
      <c r="L1340" s="1">
        <f>1</f>
        <v>1</v>
      </c>
      <c r="M134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340" s="1" t="str">
        <f>IF(OR(MID(Veg_Table[[#This Row],[PRESCRIP]],2,1)="1",MID(Veg_Table[[#This Row],[PRESCRIP]],2,1)="2",MID(Veg_Table[[#This Row],[PRESCRIP]],2,1)="3",MID(Veg_Table[[#This Row],[PRESCRIP]],2,1)="4"),_xlfn.NUMBERVALUE(MID(Veg_Table[[#This Row],[PRESCRIP]],2,1)),"NA")</f>
        <v>NA</v>
      </c>
      <c r="O1340" s="1">
        <f>WEEKNUM(Veg_Table[[#This Row],[EVM_LAST_EDITED_Day]],2)</f>
        <v>20</v>
      </c>
      <c r="P1340" s="25">
        <f>IFERROR(DATE(YEAR(Veg_Table[[#This Row],[EVM_LAST_EDITED2]]),MONTH(Veg_Table[[#This Row],[EVM_LAST_EDITED2]]),DAY(Veg_Table[[#This Row],[EVM_LAST_EDITED2]])),DATE(2019,1,1))</f>
        <v>43965</v>
      </c>
      <c r="Q1340" s="3">
        <f>VALUE(SUBSTITUTE(Veg_Table[[#This Row],[EVM_LAST_EDITED]],",",""))</f>
        <v>43965.431916747701</v>
      </c>
      <c r="R1340" s="1" t="str">
        <f>_xlfn.IFNA(IF(Veg_Table[[#This Row],[EVM_LAST_EDITOR]]="","zBlank EVM Last Editor",VLOOKUP(Veg_Table[[#This Row],[EVM_LAST_EDITOR]],Roster_Table[#All],4,FALSE)),"zAWRR Not in Roster")</f>
        <v>zAWRR Not in Roster</v>
      </c>
      <c r="S1340" s="1" t="str">
        <f>_xlfn.IFNA(IF(Veg_Table[[#This Row],[EVM_LAST_EDITOR]]="","zBlank EVM Last Editor",VLOOKUP(Veg_Table[[#This Row],[EVM_LAST_EDITOR]],Roster_Table[#All],16,FALSE)),"zCompany_AWRR not in Roster")</f>
        <v>zCompany_AWRR not in Roster</v>
      </c>
      <c r="T1340" s="2">
        <f>IFERROR(DATE(YEAR(Veg_Table[[#This Row],[Created2]]),MONTH(Veg_Table[[#This Row],[Created2]]),DAY(Veg_Table[[#This Row],[Created2]])),DATE(2019,1,1))</f>
        <v>43921</v>
      </c>
      <c r="U1340" s="3">
        <f>VALUE(SUBSTITUTE(Veg_Table[[#This Row],[Created]],",",""))</f>
        <v>43921.660613425898</v>
      </c>
      <c r="V1340" s="3" t="str">
        <f ca="1">IFERROR(_xlfn.IFNA(CELL("contents",INDIRECT(_xlfn.CONCAT("Veg_Table_Production_Data!",ADDRESS(MATCH(_xlfn.MAXIFS(#REF!,#REF!,"="&amp;Veg_Table[[#This Row],[AUTO_ID]],#REF!,"&lt;"&amp;Veg_Table[[#This Row],[EVM_LAST_EDITED_Day]]),#REF!,0),COLUMN(#REF!),4,1,)))),""),"")</f>
        <v/>
      </c>
      <c r="W1340" s="3" t="str">
        <f ca="1">IF(Veg_Table[[#This Row],[Previous_Prescription]]="","No",IF(Veg_Table[[#This Row],[Previous_Prescription]]=Veg_Table[[#This Row],[PRESCRIP]],"No","Yes"))</f>
        <v>No</v>
      </c>
      <c r="X1340" s="3" t="str">
        <f>IF(Veg_Table[[#This Row],[EVM_LAST_EDITED_Day]]=Veg_Table[[#This Row],[Created_Day]],"New","Old")</f>
        <v>Old</v>
      </c>
      <c r="Y1340" s="1">
        <f>IFERROR(IF(FIND("delete",LOWER(Veg_Table[[#This Row],[PI_COMMENTS]]))&gt;=1,1,0),0)</f>
        <v>0</v>
      </c>
      <c r="Z1340" s="1" t="str">
        <f>_xlfn.IFNA(IF(Veg_Table[[#This Row],[EVM_LAST_EDITOR]]="","Yes",VLOOKUP(Veg_Table[[#This Row],[EVM_LAST_EDITOR]],Roster_Table[#All],15,FALSE)),"Yes")</f>
        <v>Yes</v>
      </c>
      <c r="AA134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40" s="1" t="str">
        <f>_xlfn.IFNA(VLOOKUP(Veg_Table[[#This Row],[EVM_LAST_EDITOR]],Roster_Table[#All],3,FALSE),"zAWRR Not in Roster")</f>
        <v>zAWRR Not in Roster</v>
      </c>
      <c r="AC1340" s="1" t="str">
        <f>_xlfn.IFNA(VLOOKUP(Veg_Table[[#This Row],[EVM_LAST_EDITOR]],Roster_Table[#All],2,FALSE),"zAWRR Not in Roster")</f>
        <v>zAWRR Not in Roster</v>
      </c>
      <c r="AD1340" s="1" t="str">
        <f>IF(_xlfn.CONCAT(Veg_Table[[#This Row],[First_Name]]," ",Veg_Table[[#This Row],[Last_Name]])="zAWRR Not in Roster zAWRR Not in Roster","zAWRR Not in Roster",_xlfn.CONCAT(Veg_Table[[#This Row],[First_Name]]," ",Veg_Table[[#This Row],[Last_Name]]))</f>
        <v>zAWRR Not in Roster</v>
      </c>
      <c r="AE1340">
        <v>2963462</v>
      </c>
      <c r="AF1340" t="s">
        <v>2013</v>
      </c>
      <c r="AG1340" t="s">
        <v>93</v>
      </c>
      <c r="AH1340" t="s">
        <v>1037</v>
      </c>
      <c r="AI1340" t="s">
        <v>1864</v>
      </c>
      <c r="AJ1340" t="s">
        <v>820</v>
      </c>
      <c r="AL1340" t="s">
        <v>372</v>
      </c>
      <c r="AM1340" t="s">
        <v>1629</v>
      </c>
      <c r="AN1340" t="s">
        <v>25</v>
      </c>
      <c r="AO1340" t="s">
        <v>25</v>
      </c>
      <c r="AP1340">
        <v>13</v>
      </c>
      <c r="AQ1340">
        <v>29</v>
      </c>
      <c r="AR1340" t="s">
        <v>511</v>
      </c>
      <c r="AS1340" t="s">
        <v>901</v>
      </c>
      <c r="AT1340" t="s">
        <v>515</v>
      </c>
      <c r="AV1340" t="s">
        <v>512</v>
      </c>
      <c r="AW1340" t="s">
        <v>2014</v>
      </c>
      <c r="AX1340" t="s">
        <v>534</v>
      </c>
      <c r="AZ1340">
        <v>5650734</v>
      </c>
      <c r="BA1340" t="s">
        <v>891</v>
      </c>
      <c r="BB1340" s="4">
        <v>43962</v>
      </c>
      <c r="BD1340" t="s">
        <v>29</v>
      </c>
      <c r="BE1340" t="s">
        <v>25</v>
      </c>
      <c r="BF1340" t="s">
        <v>513</v>
      </c>
      <c r="BG1340" t="s">
        <v>534</v>
      </c>
      <c r="BI1340" s="3">
        <v>43964.672581018516</v>
      </c>
      <c r="BJ1340" t="s">
        <v>1558</v>
      </c>
      <c r="BK1340" s="30" t="s">
        <v>859</v>
      </c>
      <c r="BL1340" s="3">
        <v>43965.431916747686</v>
      </c>
      <c r="BM1340" t="s">
        <v>31</v>
      </c>
      <c r="BN1340" t="s">
        <v>32</v>
      </c>
      <c r="BP1340" t="s">
        <v>1038</v>
      </c>
      <c r="BQ1340" t="s">
        <v>1025</v>
      </c>
      <c r="BR1340" t="s">
        <v>28</v>
      </c>
      <c r="BS1340" t="s">
        <v>28</v>
      </c>
      <c r="BT1340" t="s">
        <v>129</v>
      </c>
      <c r="BU1340" s="3">
        <v>43921.660613425927</v>
      </c>
      <c r="BV1340" t="s">
        <v>803</v>
      </c>
      <c r="BW1340" s="3">
        <v>43965.481301168984</v>
      </c>
      <c r="BX1340" t="s">
        <v>2015</v>
      </c>
      <c r="CG1340"/>
      <c r="CH1340"/>
      <c r="CI1340"/>
      <c r="CY1340"/>
      <c r="DA1340"/>
      <c r="DF1340"/>
    </row>
    <row r="1341" spans="1:110" x14ac:dyDescent="0.25">
      <c r="A1341" s="1">
        <f>IF(Veg_Table[[#This Row],[VP_STATUS]]="Hold",0,IF(OR(AND(Veg_Table[[#This Row],[PRESCRIP]]="NW_No Work",Veg_Table[[#This Row],[VP_STATUS]]&lt;&gt;"No Work Required Under EVM"),AND(Veg_Table[[#This Row],[VP_STATUS]]="No Work Required Under EVM",Veg_Table[[#This Row],[PRESCRIP]]&lt;&gt;"NW_No Work")),1,0))</f>
        <v>0</v>
      </c>
      <c r="B1341" s="1">
        <f>IF(Veg_Table[[#This Row],[SPECIES]]="",1,0)</f>
        <v>0</v>
      </c>
      <c r="C1341" s="1">
        <f>IF(Veg_Table[[#This Row],[DIAMETER]]="",1,0)</f>
        <v>0</v>
      </c>
      <c r="D1341" s="1">
        <f>IF(Veg_Table[[#This Row],[HEIGHT]]="",1,0)</f>
        <v>0</v>
      </c>
      <c r="E134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41" s="1">
        <f>IF(AND(Veg_Table[[#This Row],[TAT_RESULT]]="ABATE",Veg_Table[[#This Row],[PRESCRIP]]="NW_No Work"),1,0)</f>
        <v>0</v>
      </c>
      <c r="G1341" s="1">
        <f>IF(OR(Veg_Table[[#This Row],[Prescription R-Scale]]="NA",Veg_Table[[#This Row],[Diameter R-Scale]]="NA"),0,IF(Veg_Table[[#This Row],[Diameter R-Scale]]&lt;&gt;Veg_Table[[#This Row],[Prescription R-Scale]],1,0))</f>
        <v>0</v>
      </c>
      <c r="H1341" s="1">
        <f>IF(OR(AND(Veg_Table[[#This Row],[PRESCRIP]]="BC_Br Rmv", Veg_Table[[#This Row],[WOOD_MAN]]&lt;&gt;"Not Needed"),AND(Veg_Table[[#This Row],[PRESCRIP]]="BCS_Br Rmv+Trt", Veg_Table[[#This Row],[WOOD_MAN]]&lt;&gt;"Not Needed")),1,0)</f>
        <v>0</v>
      </c>
      <c r="I1341" s="1">
        <f ca="1">IF(AND(Veg_Table[[#This Row],[Prescription_Changed]]="Yes",Veg_Table[[#This Row],[TAT_RESULT]]=""),1,0)</f>
        <v>0</v>
      </c>
      <c r="J1341" s="1">
        <f ca="1">SUM(Veg_Table[[#This Row],[Prescription and Status do not match]:[Prescription_Edited_And_TAT_Is_Blank]])</f>
        <v>0</v>
      </c>
      <c r="K1341" s="1">
        <f ca="1">IF(Veg_Table[[#This Row],[Sum of Errors]]&gt;0,1,0)</f>
        <v>0</v>
      </c>
      <c r="L1341" s="1">
        <f>1</f>
        <v>1</v>
      </c>
      <c r="M134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341" s="1" t="str">
        <f>IF(OR(MID(Veg_Table[[#This Row],[PRESCRIP]],2,1)="1",MID(Veg_Table[[#This Row],[PRESCRIP]],2,1)="2",MID(Veg_Table[[#This Row],[PRESCRIP]],2,1)="3",MID(Veg_Table[[#This Row],[PRESCRIP]],2,1)="4"),_xlfn.NUMBERVALUE(MID(Veg_Table[[#This Row],[PRESCRIP]],2,1)),"NA")</f>
        <v>NA</v>
      </c>
      <c r="O1341" s="1">
        <f>WEEKNUM(Veg_Table[[#This Row],[EVM_LAST_EDITED_Day]],2)</f>
        <v>20</v>
      </c>
      <c r="P1341" s="25">
        <f>IFERROR(DATE(YEAR(Veg_Table[[#This Row],[EVM_LAST_EDITED2]]),MONTH(Veg_Table[[#This Row],[EVM_LAST_EDITED2]]),DAY(Veg_Table[[#This Row],[EVM_LAST_EDITED2]])),DATE(2019,1,1))</f>
        <v>43965</v>
      </c>
      <c r="Q1341" s="3">
        <f>VALUE(SUBSTITUTE(Veg_Table[[#This Row],[EVM_LAST_EDITED]],",",""))</f>
        <v>43965.432416215299</v>
      </c>
      <c r="R1341" s="1" t="str">
        <f>_xlfn.IFNA(IF(Veg_Table[[#This Row],[EVM_LAST_EDITOR]]="","zBlank EVM Last Editor",VLOOKUP(Veg_Table[[#This Row],[EVM_LAST_EDITOR]],Roster_Table[#All],4,FALSE)),"zAWRR Not in Roster")</f>
        <v>zAWRR Not in Roster</v>
      </c>
      <c r="S1341" s="1" t="str">
        <f>_xlfn.IFNA(IF(Veg_Table[[#This Row],[EVM_LAST_EDITOR]]="","zBlank EVM Last Editor",VLOOKUP(Veg_Table[[#This Row],[EVM_LAST_EDITOR]],Roster_Table[#All],16,FALSE)),"zCompany_AWRR not in Roster")</f>
        <v>zCompany_AWRR not in Roster</v>
      </c>
      <c r="T1341" s="2">
        <f>IFERROR(DATE(YEAR(Veg_Table[[#This Row],[Created2]]),MONTH(Veg_Table[[#This Row],[Created2]]),DAY(Veg_Table[[#This Row],[Created2]])),DATE(2019,1,1))</f>
        <v>43922</v>
      </c>
      <c r="U1341" s="3">
        <f>VALUE(SUBSTITUTE(Veg_Table[[#This Row],[Created]],",",""))</f>
        <v>43922.589201388902</v>
      </c>
      <c r="V1341" s="3" t="str">
        <f ca="1">IFERROR(_xlfn.IFNA(CELL("contents",INDIRECT(_xlfn.CONCAT("Veg_Table_Production_Data!",ADDRESS(MATCH(_xlfn.MAXIFS(#REF!,#REF!,"="&amp;Veg_Table[[#This Row],[AUTO_ID]],#REF!,"&lt;"&amp;Veg_Table[[#This Row],[EVM_LAST_EDITED_Day]]),#REF!,0),COLUMN(#REF!),4,1,)))),""),"")</f>
        <v/>
      </c>
      <c r="W1341" s="3" t="str">
        <f ca="1">IF(Veg_Table[[#This Row],[Previous_Prescription]]="","No",IF(Veg_Table[[#This Row],[Previous_Prescription]]=Veg_Table[[#This Row],[PRESCRIP]],"No","Yes"))</f>
        <v>No</v>
      </c>
      <c r="X1341" s="3" t="str">
        <f>IF(Veg_Table[[#This Row],[EVM_LAST_EDITED_Day]]=Veg_Table[[#This Row],[Created_Day]],"New","Old")</f>
        <v>Old</v>
      </c>
      <c r="Y1341" s="1">
        <f>IFERROR(IF(FIND("delete",LOWER(Veg_Table[[#This Row],[PI_COMMENTS]]))&gt;=1,1,0),0)</f>
        <v>0</v>
      </c>
      <c r="Z1341" s="1" t="str">
        <f>_xlfn.IFNA(IF(Veg_Table[[#This Row],[EVM_LAST_EDITOR]]="","Yes",VLOOKUP(Veg_Table[[#This Row],[EVM_LAST_EDITOR]],Roster_Table[#All],15,FALSE)),"Yes")</f>
        <v>Yes</v>
      </c>
      <c r="AA134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41" s="1" t="str">
        <f>_xlfn.IFNA(VLOOKUP(Veg_Table[[#This Row],[EVM_LAST_EDITOR]],Roster_Table[#All],3,FALSE),"zAWRR Not in Roster")</f>
        <v>zAWRR Not in Roster</v>
      </c>
      <c r="AC1341" s="1" t="str">
        <f>_xlfn.IFNA(VLOOKUP(Veg_Table[[#This Row],[EVM_LAST_EDITOR]],Roster_Table[#All],2,FALSE),"zAWRR Not in Roster")</f>
        <v>zAWRR Not in Roster</v>
      </c>
      <c r="AD1341" s="1" t="str">
        <f>IF(_xlfn.CONCAT(Veg_Table[[#This Row],[First_Name]]," ",Veg_Table[[#This Row],[Last_Name]])="zAWRR Not in Roster zAWRR Not in Roster","zAWRR Not in Roster",_xlfn.CONCAT(Veg_Table[[#This Row],[First_Name]]," ",Veg_Table[[#This Row],[Last_Name]]))</f>
        <v>zAWRR Not in Roster</v>
      </c>
      <c r="AE1341">
        <v>2965299</v>
      </c>
      <c r="AF1341" t="s">
        <v>2145</v>
      </c>
      <c r="AG1341" t="s">
        <v>93</v>
      </c>
      <c r="AH1341" t="s">
        <v>1037</v>
      </c>
      <c r="AI1341" t="s">
        <v>1560</v>
      </c>
      <c r="AJ1341" t="s">
        <v>820</v>
      </c>
      <c r="AL1341" t="s">
        <v>372</v>
      </c>
      <c r="AM1341" t="s">
        <v>38</v>
      </c>
      <c r="AN1341" t="s">
        <v>25</v>
      </c>
      <c r="AO1341" t="s">
        <v>25</v>
      </c>
      <c r="AP1341">
        <v>22</v>
      </c>
      <c r="AQ1341">
        <v>99</v>
      </c>
      <c r="AR1341" t="s">
        <v>511</v>
      </c>
      <c r="AS1341" t="s">
        <v>891</v>
      </c>
      <c r="AT1341" t="s">
        <v>515</v>
      </c>
      <c r="AV1341" t="s">
        <v>512</v>
      </c>
      <c r="AW1341" t="s">
        <v>2146</v>
      </c>
      <c r="AX1341" t="s">
        <v>534</v>
      </c>
      <c r="AZ1341">
        <v>5650734</v>
      </c>
      <c r="BA1341" t="s">
        <v>891</v>
      </c>
      <c r="BB1341" s="4">
        <v>43962</v>
      </c>
      <c r="BD1341" t="s">
        <v>29</v>
      </c>
      <c r="BE1341" t="s">
        <v>25</v>
      </c>
      <c r="BF1341" t="s">
        <v>513</v>
      </c>
      <c r="BG1341" t="s">
        <v>534</v>
      </c>
      <c r="BI1341" s="3">
        <v>43964.671203703707</v>
      </c>
      <c r="BJ1341" t="s">
        <v>1558</v>
      </c>
      <c r="BK1341" s="30" t="s">
        <v>859</v>
      </c>
      <c r="BL1341" s="3">
        <v>43965.432416215277</v>
      </c>
      <c r="BM1341" t="s">
        <v>31</v>
      </c>
      <c r="BN1341" t="s">
        <v>32</v>
      </c>
      <c r="BP1341" t="s">
        <v>1038</v>
      </c>
      <c r="BQ1341" t="s">
        <v>1025</v>
      </c>
      <c r="BR1341" t="s">
        <v>28</v>
      </c>
      <c r="BS1341" t="s">
        <v>28</v>
      </c>
      <c r="BT1341" t="s">
        <v>129</v>
      </c>
      <c r="BU1341" s="3">
        <v>43922.589201388888</v>
      </c>
      <c r="BV1341" t="s">
        <v>803</v>
      </c>
      <c r="BW1341" s="3">
        <v>43965.481301168984</v>
      </c>
      <c r="BX1341" t="s">
        <v>2147</v>
      </c>
      <c r="CG1341"/>
      <c r="CH1341"/>
      <c r="CI1341"/>
      <c r="CY1341"/>
      <c r="DA1341"/>
      <c r="DF1341"/>
    </row>
    <row r="1342" spans="1:110" x14ac:dyDescent="0.25">
      <c r="A1342" s="1">
        <f>IF(Veg_Table[[#This Row],[VP_STATUS]]="Hold",0,IF(OR(AND(Veg_Table[[#This Row],[PRESCRIP]]="NW_No Work",Veg_Table[[#This Row],[VP_STATUS]]&lt;&gt;"No Work Required Under EVM"),AND(Veg_Table[[#This Row],[VP_STATUS]]="No Work Required Under EVM",Veg_Table[[#This Row],[PRESCRIP]]&lt;&gt;"NW_No Work")),1,0))</f>
        <v>0</v>
      </c>
      <c r="B1342" s="1">
        <f>IF(Veg_Table[[#This Row],[SPECIES]]="",1,0)</f>
        <v>0</v>
      </c>
      <c r="C1342" s="1">
        <f>IF(Veg_Table[[#This Row],[DIAMETER]]="",1,0)</f>
        <v>0</v>
      </c>
      <c r="D1342" s="1">
        <f>IF(Veg_Table[[#This Row],[HEIGHT]]="",1,0)</f>
        <v>0</v>
      </c>
      <c r="E134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42" s="1">
        <f>IF(AND(Veg_Table[[#This Row],[TAT_RESULT]]="ABATE",Veg_Table[[#This Row],[PRESCRIP]]="NW_No Work"),1,0)</f>
        <v>0</v>
      </c>
      <c r="G1342" s="1">
        <f>IF(OR(Veg_Table[[#This Row],[Prescription R-Scale]]="NA",Veg_Table[[#This Row],[Diameter R-Scale]]="NA"),0,IF(Veg_Table[[#This Row],[Diameter R-Scale]]&lt;&gt;Veg_Table[[#This Row],[Prescription R-Scale]],1,0))</f>
        <v>0</v>
      </c>
      <c r="H1342" s="1">
        <f>IF(OR(AND(Veg_Table[[#This Row],[PRESCRIP]]="BC_Br Rmv", Veg_Table[[#This Row],[WOOD_MAN]]&lt;&gt;"Not Needed"),AND(Veg_Table[[#This Row],[PRESCRIP]]="BCS_Br Rmv+Trt", Veg_Table[[#This Row],[WOOD_MAN]]&lt;&gt;"Not Needed")),1,0)</f>
        <v>0</v>
      </c>
      <c r="I1342" s="1">
        <f ca="1">IF(AND(Veg_Table[[#This Row],[Prescription_Changed]]="Yes",Veg_Table[[#This Row],[TAT_RESULT]]=""),1,0)</f>
        <v>0</v>
      </c>
      <c r="J1342" s="1">
        <f ca="1">SUM(Veg_Table[[#This Row],[Prescription and Status do not match]:[Prescription_Edited_And_TAT_Is_Blank]])</f>
        <v>0</v>
      </c>
      <c r="K1342" s="1">
        <f ca="1">IF(Veg_Table[[#This Row],[Sum of Errors]]&gt;0,1,0)</f>
        <v>0</v>
      </c>
      <c r="L1342" s="1">
        <f>1</f>
        <v>1</v>
      </c>
      <c r="M134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342" s="1">
        <f>IF(OR(MID(Veg_Table[[#This Row],[PRESCRIP]],2,1)="1",MID(Veg_Table[[#This Row],[PRESCRIP]],2,1)="2",MID(Veg_Table[[#This Row],[PRESCRIP]],2,1)="3",MID(Veg_Table[[#This Row],[PRESCRIP]],2,1)="4"),_xlfn.NUMBERVALUE(MID(Veg_Table[[#This Row],[PRESCRIP]],2,1)),"NA")</f>
        <v>3</v>
      </c>
      <c r="O1342" s="1">
        <f>WEEKNUM(Veg_Table[[#This Row],[EVM_LAST_EDITED_Day]],2)</f>
        <v>20</v>
      </c>
      <c r="P1342" s="25">
        <f>IFERROR(DATE(YEAR(Veg_Table[[#This Row],[EVM_LAST_EDITED2]]),MONTH(Veg_Table[[#This Row],[EVM_LAST_EDITED2]]),DAY(Veg_Table[[#This Row],[EVM_LAST_EDITED2]])),DATE(2019,1,1))</f>
        <v>43965</v>
      </c>
      <c r="Q1342" s="3">
        <f>VALUE(SUBSTITUTE(Veg_Table[[#This Row],[EVM_LAST_EDITED]],",",""))</f>
        <v>43965.433067094898</v>
      </c>
      <c r="R1342" s="1" t="str">
        <f>_xlfn.IFNA(IF(Veg_Table[[#This Row],[EVM_LAST_EDITOR]]="","zBlank EVM Last Editor",VLOOKUP(Veg_Table[[#This Row],[EVM_LAST_EDITOR]],Roster_Table[#All],4,FALSE)),"zAWRR Not in Roster")</f>
        <v>zAWRR Not in Roster</v>
      </c>
      <c r="S1342" s="1" t="str">
        <f>_xlfn.IFNA(IF(Veg_Table[[#This Row],[EVM_LAST_EDITOR]]="","zBlank EVM Last Editor",VLOOKUP(Veg_Table[[#This Row],[EVM_LAST_EDITOR]],Roster_Table[#All],16,FALSE)),"zCompany_AWRR not in Roster")</f>
        <v>zCompany_AWRR not in Roster</v>
      </c>
      <c r="T1342" s="2">
        <f>IFERROR(DATE(YEAR(Veg_Table[[#This Row],[Created2]]),MONTH(Veg_Table[[#This Row],[Created2]]),DAY(Veg_Table[[#This Row],[Created2]])),DATE(2019,1,1))</f>
        <v>43915</v>
      </c>
      <c r="U1342" s="3">
        <f>VALUE(SUBSTITUTE(Veg_Table[[#This Row],[Created]],",",""))</f>
        <v>43915.419143518498</v>
      </c>
      <c r="V1342" s="3" t="str">
        <f ca="1">IFERROR(_xlfn.IFNA(CELL("contents",INDIRECT(_xlfn.CONCAT("Veg_Table_Production_Data!",ADDRESS(MATCH(_xlfn.MAXIFS(#REF!,#REF!,"="&amp;Veg_Table[[#This Row],[AUTO_ID]],#REF!,"&lt;"&amp;Veg_Table[[#This Row],[EVM_LAST_EDITED_Day]]),#REF!,0),COLUMN(#REF!),4,1,)))),""),"")</f>
        <v/>
      </c>
      <c r="W1342" s="3" t="str">
        <f ca="1">IF(Veg_Table[[#This Row],[Previous_Prescription]]="","No",IF(Veg_Table[[#This Row],[Previous_Prescription]]=Veg_Table[[#This Row],[PRESCRIP]],"No","Yes"))</f>
        <v>No</v>
      </c>
      <c r="X1342" s="3" t="str">
        <f>IF(Veg_Table[[#This Row],[EVM_LAST_EDITED_Day]]=Veg_Table[[#This Row],[Created_Day]],"New","Old")</f>
        <v>Old</v>
      </c>
      <c r="Y1342" s="1">
        <f>IFERROR(IF(FIND("delete",LOWER(Veg_Table[[#This Row],[PI_COMMENTS]]))&gt;=1,1,0),0)</f>
        <v>0</v>
      </c>
      <c r="Z1342" s="1" t="str">
        <f>_xlfn.IFNA(IF(Veg_Table[[#This Row],[EVM_LAST_EDITOR]]="","Yes",VLOOKUP(Veg_Table[[#This Row],[EVM_LAST_EDITOR]],Roster_Table[#All],15,FALSE)),"Yes")</f>
        <v>Yes</v>
      </c>
      <c r="AA134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42" s="1" t="str">
        <f>_xlfn.IFNA(VLOOKUP(Veg_Table[[#This Row],[EVM_LAST_EDITOR]],Roster_Table[#All],3,FALSE),"zAWRR Not in Roster")</f>
        <v>zAWRR Not in Roster</v>
      </c>
      <c r="AC1342" s="1" t="str">
        <f>_xlfn.IFNA(VLOOKUP(Veg_Table[[#This Row],[EVM_LAST_EDITOR]],Roster_Table[#All],2,FALSE),"zAWRR Not in Roster")</f>
        <v>zAWRR Not in Roster</v>
      </c>
      <c r="AD1342" s="1" t="str">
        <f>IF(_xlfn.CONCAT(Veg_Table[[#This Row],[First_Name]]," ",Veg_Table[[#This Row],[Last_Name]])="zAWRR Not in Roster zAWRR Not in Roster","zAWRR Not in Roster",_xlfn.CONCAT(Veg_Table[[#This Row],[First_Name]]," ",Veg_Table[[#This Row],[Last_Name]]))</f>
        <v>zAWRR Not in Roster</v>
      </c>
      <c r="AE1342">
        <v>2951906</v>
      </c>
      <c r="AF1342" t="s">
        <v>1865</v>
      </c>
      <c r="AG1342" t="s">
        <v>93</v>
      </c>
      <c r="AH1342" t="s">
        <v>1037</v>
      </c>
      <c r="AI1342" t="s">
        <v>1864</v>
      </c>
      <c r="AJ1342" t="s">
        <v>820</v>
      </c>
      <c r="AL1342" t="s">
        <v>372</v>
      </c>
      <c r="AM1342" t="s">
        <v>38</v>
      </c>
      <c r="AN1342" t="s">
        <v>25</v>
      </c>
      <c r="AO1342" t="s">
        <v>25</v>
      </c>
      <c r="AP1342">
        <v>31</v>
      </c>
      <c r="AQ1342">
        <v>109</v>
      </c>
      <c r="AR1342" t="s">
        <v>511</v>
      </c>
      <c r="AS1342" t="s">
        <v>51</v>
      </c>
      <c r="AT1342" t="s">
        <v>515</v>
      </c>
      <c r="AV1342" t="s">
        <v>512</v>
      </c>
      <c r="AW1342" t="s">
        <v>1866</v>
      </c>
      <c r="AX1342" t="s">
        <v>534</v>
      </c>
      <c r="AZ1342"/>
      <c r="BA1342" t="s">
        <v>51</v>
      </c>
      <c r="BB1342" s="4">
        <v>43964</v>
      </c>
      <c r="BC1342" t="s">
        <v>6150</v>
      </c>
      <c r="BD1342" t="s">
        <v>29</v>
      </c>
      <c r="BE1342" t="s">
        <v>25</v>
      </c>
      <c r="BF1342" t="s">
        <v>513</v>
      </c>
      <c r="BI1342" s="3"/>
      <c r="BJ1342" t="s">
        <v>1558</v>
      </c>
      <c r="BK1342" s="30" t="s">
        <v>859</v>
      </c>
      <c r="BL1342" s="3">
        <v>43965.433067094906</v>
      </c>
      <c r="BM1342" t="s">
        <v>31</v>
      </c>
      <c r="BN1342" t="s">
        <v>32</v>
      </c>
      <c r="BP1342" t="s">
        <v>1038</v>
      </c>
      <c r="BQ1342" t="s">
        <v>1025</v>
      </c>
      <c r="BR1342" t="s">
        <v>28</v>
      </c>
      <c r="BS1342" t="s">
        <v>28</v>
      </c>
      <c r="BT1342" t="s">
        <v>129</v>
      </c>
      <c r="BU1342" s="3">
        <v>43915.41914351852</v>
      </c>
      <c r="BV1342" t="s">
        <v>803</v>
      </c>
      <c r="BW1342" s="3">
        <v>43965.481272951387</v>
      </c>
      <c r="BX1342" t="s">
        <v>1867</v>
      </c>
      <c r="CG1342"/>
      <c r="CH1342"/>
      <c r="CI1342"/>
      <c r="CY1342"/>
      <c r="DA1342"/>
      <c r="DF1342"/>
    </row>
    <row r="1343" spans="1:110" x14ac:dyDescent="0.25">
      <c r="A1343" s="1">
        <f>IF(Veg_Table[[#This Row],[VP_STATUS]]="Hold",0,IF(OR(AND(Veg_Table[[#This Row],[PRESCRIP]]="NW_No Work",Veg_Table[[#This Row],[VP_STATUS]]&lt;&gt;"No Work Required Under EVM"),AND(Veg_Table[[#This Row],[VP_STATUS]]="No Work Required Under EVM",Veg_Table[[#This Row],[PRESCRIP]]&lt;&gt;"NW_No Work")),1,0))</f>
        <v>0</v>
      </c>
      <c r="B1343" s="1">
        <f>IF(Veg_Table[[#This Row],[SPECIES]]="",1,0)</f>
        <v>0</v>
      </c>
      <c r="C1343" s="1">
        <f>IF(Veg_Table[[#This Row],[DIAMETER]]="",1,0)</f>
        <v>0</v>
      </c>
      <c r="D1343" s="1">
        <f>IF(Veg_Table[[#This Row],[HEIGHT]]="",1,0)</f>
        <v>0</v>
      </c>
      <c r="E134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43" s="1">
        <f>IF(AND(Veg_Table[[#This Row],[TAT_RESULT]]="ABATE",Veg_Table[[#This Row],[PRESCRIP]]="NW_No Work"),1,0)</f>
        <v>0</v>
      </c>
      <c r="G1343" s="1">
        <f>IF(OR(Veg_Table[[#This Row],[Prescription R-Scale]]="NA",Veg_Table[[#This Row],[Diameter R-Scale]]="NA"),0,IF(Veg_Table[[#This Row],[Diameter R-Scale]]&lt;&gt;Veg_Table[[#This Row],[Prescription R-Scale]],1,0))</f>
        <v>0</v>
      </c>
      <c r="H1343" s="1">
        <f>IF(OR(AND(Veg_Table[[#This Row],[PRESCRIP]]="BC_Br Rmv", Veg_Table[[#This Row],[WOOD_MAN]]&lt;&gt;"Not Needed"),AND(Veg_Table[[#This Row],[PRESCRIP]]="BCS_Br Rmv+Trt", Veg_Table[[#This Row],[WOOD_MAN]]&lt;&gt;"Not Needed")),1,0)</f>
        <v>0</v>
      </c>
      <c r="I1343" s="1">
        <f ca="1">IF(AND(Veg_Table[[#This Row],[Prescription_Changed]]="Yes",Veg_Table[[#This Row],[TAT_RESULT]]=""),1,0)</f>
        <v>0</v>
      </c>
      <c r="J1343" s="1">
        <f ca="1">SUM(Veg_Table[[#This Row],[Prescription and Status do not match]:[Prescription_Edited_And_TAT_Is_Blank]])</f>
        <v>0</v>
      </c>
      <c r="K1343" s="1">
        <f ca="1">IF(Veg_Table[[#This Row],[Sum of Errors]]&gt;0,1,0)</f>
        <v>0</v>
      </c>
      <c r="L1343" s="1">
        <f>1</f>
        <v>1</v>
      </c>
      <c r="M1343"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343" s="1" t="str">
        <f>IF(OR(MID(Veg_Table[[#This Row],[PRESCRIP]],2,1)="1",MID(Veg_Table[[#This Row],[PRESCRIP]],2,1)="2",MID(Veg_Table[[#This Row],[PRESCRIP]],2,1)="3",MID(Veg_Table[[#This Row],[PRESCRIP]],2,1)="4"),_xlfn.NUMBERVALUE(MID(Veg_Table[[#This Row],[PRESCRIP]],2,1)),"NA")</f>
        <v>NA</v>
      </c>
      <c r="O1343" s="1">
        <f>WEEKNUM(Veg_Table[[#This Row],[EVM_LAST_EDITED_Day]],2)</f>
        <v>20</v>
      </c>
      <c r="P1343" s="25">
        <f>IFERROR(DATE(YEAR(Veg_Table[[#This Row],[EVM_LAST_EDITED2]]),MONTH(Veg_Table[[#This Row],[EVM_LAST_EDITED2]]),DAY(Veg_Table[[#This Row],[EVM_LAST_EDITED2]])),DATE(2019,1,1))</f>
        <v>43965</v>
      </c>
      <c r="Q1343" s="3">
        <f>VALUE(SUBSTITUTE(Veg_Table[[#This Row],[EVM_LAST_EDITED]],",",""))</f>
        <v>43965.433555266201</v>
      </c>
      <c r="R1343" s="1" t="str">
        <f>_xlfn.IFNA(IF(Veg_Table[[#This Row],[EVM_LAST_EDITOR]]="","zBlank EVM Last Editor",VLOOKUP(Veg_Table[[#This Row],[EVM_LAST_EDITOR]],Roster_Table[#All],4,FALSE)),"zAWRR Not in Roster")</f>
        <v>MBG</v>
      </c>
      <c r="S1343" s="1" t="str">
        <f>_xlfn.IFNA(IF(Veg_Table[[#This Row],[EVM_LAST_EDITOR]]="","zBlank EVM Last Editor",VLOOKUP(Veg_Table[[#This Row],[EVM_LAST_EDITOR]],Roster_Table[#All],16,FALSE)),"zCompany_AWRR not in Roster")</f>
        <v>MBG_Mason, Bruce &amp; Girard</v>
      </c>
      <c r="T1343" s="2">
        <f>IFERROR(DATE(YEAR(Veg_Table[[#This Row],[Created2]]),MONTH(Veg_Table[[#This Row],[Created2]]),DAY(Veg_Table[[#This Row],[Created2]])),DATE(2019,1,1))</f>
        <v>43965</v>
      </c>
      <c r="U1343" s="3">
        <f>VALUE(SUBSTITUTE(Veg_Table[[#This Row],[Created]],",",""))</f>
        <v>43965.433555266201</v>
      </c>
      <c r="V1343" s="3" t="str">
        <f ca="1">IFERROR(_xlfn.IFNA(CELL("contents",INDIRECT(_xlfn.CONCAT("Veg_Table_Production_Data!",ADDRESS(MATCH(_xlfn.MAXIFS(#REF!,#REF!,"="&amp;Veg_Table[[#This Row],[AUTO_ID]],#REF!,"&lt;"&amp;Veg_Table[[#This Row],[EVM_LAST_EDITED_Day]]),#REF!,0),COLUMN(#REF!),4,1,)))),""),"")</f>
        <v/>
      </c>
      <c r="W1343" s="3" t="str">
        <f ca="1">IF(Veg_Table[[#This Row],[Previous_Prescription]]="","No",IF(Veg_Table[[#This Row],[Previous_Prescription]]=Veg_Table[[#This Row],[PRESCRIP]],"No","Yes"))</f>
        <v>No</v>
      </c>
      <c r="X1343" s="3" t="str">
        <f>IF(Veg_Table[[#This Row],[EVM_LAST_EDITED_Day]]=Veg_Table[[#This Row],[Created_Day]],"New","Old")</f>
        <v>New</v>
      </c>
      <c r="Y1343" s="1">
        <f>IFERROR(IF(FIND("delete",LOWER(Veg_Table[[#This Row],[PI_COMMENTS]]))&gt;=1,1,0),0)</f>
        <v>0</v>
      </c>
      <c r="Z1343" s="1" t="str">
        <f>_xlfn.IFNA(IF(Veg_Table[[#This Row],[EVM_LAST_EDITOR]]="","Yes",VLOOKUP(Veg_Table[[#This Row],[EVM_LAST_EDITOR]],Roster_Table[#All],15,FALSE)),"Yes")</f>
        <v>Yes</v>
      </c>
      <c r="AA134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43" s="1" t="str">
        <f>_xlfn.IFNA(VLOOKUP(Veg_Table[[#This Row],[EVM_LAST_EDITOR]],Roster_Table[#All],3,FALSE),"zAWRR Not in Roster")</f>
        <v>Nathan</v>
      </c>
      <c r="AC1343" s="1" t="str">
        <f>_xlfn.IFNA(VLOOKUP(Veg_Table[[#This Row],[EVM_LAST_EDITOR]],Roster_Table[#All],2,FALSE),"zAWRR Not in Roster")</f>
        <v>Vik</v>
      </c>
      <c r="AD1343" s="1" t="str">
        <f>IF(_xlfn.CONCAT(Veg_Table[[#This Row],[First_Name]]," ",Veg_Table[[#This Row],[Last_Name]])="zAWRR Not in Roster zAWRR Not in Roster","zAWRR Not in Roster",_xlfn.CONCAT(Veg_Table[[#This Row],[First_Name]]," ",Veg_Table[[#This Row],[Last_Name]]))</f>
        <v>Nathan Vik</v>
      </c>
      <c r="AE1343">
        <v>3227786</v>
      </c>
      <c r="AF1343" t="s">
        <v>6233</v>
      </c>
      <c r="AG1343" t="s">
        <v>93</v>
      </c>
      <c r="AH1343" t="s">
        <v>3444</v>
      </c>
      <c r="AI1343" t="s">
        <v>5377</v>
      </c>
      <c r="AJ1343" t="s">
        <v>21</v>
      </c>
      <c r="AL1343" t="s">
        <v>372</v>
      </c>
      <c r="AM1343" t="s">
        <v>529</v>
      </c>
      <c r="AN1343" t="s">
        <v>25</v>
      </c>
      <c r="AO1343" t="s">
        <v>25</v>
      </c>
      <c r="AP1343">
        <v>21</v>
      </c>
      <c r="AQ1343">
        <v>79</v>
      </c>
      <c r="AR1343" t="s">
        <v>511</v>
      </c>
      <c r="AS1343" t="s">
        <v>24</v>
      </c>
      <c r="AT1343" t="s">
        <v>26</v>
      </c>
      <c r="AV1343" t="s">
        <v>519</v>
      </c>
      <c r="AW1343" t="s">
        <v>6234</v>
      </c>
      <c r="AZ1343"/>
      <c r="BB1343" s="4"/>
      <c r="BD1343" t="s">
        <v>29</v>
      </c>
      <c r="BE1343" t="s">
        <v>25</v>
      </c>
      <c r="BF1343" t="s">
        <v>513</v>
      </c>
      <c r="BI1343" s="3"/>
      <c r="BJ1343" t="s">
        <v>27</v>
      </c>
      <c r="BK1343" s="30" t="s">
        <v>115</v>
      </c>
      <c r="BL1343" s="3">
        <v>43965.433555266201</v>
      </c>
      <c r="BM1343" t="s">
        <v>31</v>
      </c>
      <c r="BN1343" t="s">
        <v>32</v>
      </c>
      <c r="BP1343" t="s">
        <v>3445</v>
      </c>
      <c r="BQ1343" t="s">
        <v>1025</v>
      </c>
      <c r="BR1343" t="s">
        <v>28</v>
      </c>
      <c r="BS1343" t="s">
        <v>28</v>
      </c>
      <c r="BT1343" t="s">
        <v>115</v>
      </c>
      <c r="BU1343" s="3">
        <v>43965.433555266201</v>
      </c>
      <c r="BV1343" t="s">
        <v>803</v>
      </c>
      <c r="BW1343" s="3">
        <v>43965.515567581017</v>
      </c>
      <c r="BX1343" t="s">
        <v>6235</v>
      </c>
      <c r="CG1343"/>
      <c r="CH1343"/>
      <c r="CI1343"/>
      <c r="CY1343"/>
      <c r="DA1343"/>
      <c r="DF1343"/>
    </row>
    <row r="1344" spans="1:110" x14ac:dyDescent="0.25">
      <c r="A1344" s="1">
        <f>IF(Veg_Table[[#This Row],[VP_STATUS]]="Hold",0,IF(OR(AND(Veg_Table[[#This Row],[PRESCRIP]]="NW_No Work",Veg_Table[[#This Row],[VP_STATUS]]&lt;&gt;"No Work Required Under EVM"),AND(Veg_Table[[#This Row],[VP_STATUS]]="No Work Required Under EVM",Veg_Table[[#This Row],[PRESCRIP]]&lt;&gt;"NW_No Work")),1,0))</f>
        <v>0</v>
      </c>
      <c r="B1344" s="1">
        <f>IF(Veg_Table[[#This Row],[SPECIES]]="",1,0)</f>
        <v>0</v>
      </c>
      <c r="C1344" s="1">
        <f>IF(Veg_Table[[#This Row],[DIAMETER]]="",1,0)</f>
        <v>0</v>
      </c>
      <c r="D1344" s="1">
        <f>IF(Veg_Table[[#This Row],[HEIGHT]]="",1,0)</f>
        <v>0</v>
      </c>
      <c r="E134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44" s="1">
        <f>IF(AND(Veg_Table[[#This Row],[TAT_RESULT]]="ABATE",Veg_Table[[#This Row],[PRESCRIP]]="NW_No Work"),1,0)</f>
        <v>0</v>
      </c>
      <c r="G1344" s="1">
        <f>IF(OR(Veg_Table[[#This Row],[Prescription R-Scale]]="NA",Veg_Table[[#This Row],[Diameter R-Scale]]="NA"),0,IF(Veg_Table[[#This Row],[Diameter R-Scale]]&lt;&gt;Veg_Table[[#This Row],[Prescription R-Scale]],1,0))</f>
        <v>0</v>
      </c>
      <c r="H1344" s="1">
        <f>IF(OR(AND(Veg_Table[[#This Row],[PRESCRIP]]="BC_Br Rmv", Veg_Table[[#This Row],[WOOD_MAN]]&lt;&gt;"Not Needed"),AND(Veg_Table[[#This Row],[PRESCRIP]]="BCS_Br Rmv+Trt", Veg_Table[[#This Row],[WOOD_MAN]]&lt;&gt;"Not Needed")),1,0)</f>
        <v>0</v>
      </c>
      <c r="I1344" s="1">
        <f ca="1">IF(AND(Veg_Table[[#This Row],[Prescription_Changed]]="Yes",Veg_Table[[#This Row],[TAT_RESULT]]=""),1,0)</f>
        <v>0</v>
      </c>
      <c r="J1344" s="1">
        <f ca="1">SUM(Veg_Table[[#This Row],[Prescription and Status do not match]:[Prescription_Edited_And_TAT_Is_Blank]])</f>
        <v>0</v>
      </c>
      <c r="K1344" s="1">
        <f ca="1">IF(Veg_Table[[#This Row],[Sum of Errors]]&gt;0,1,0)</f>
        <v>0</v>
      </c>
      <c r="L1344" s="1">
        <f>1</f>
        <v>1</v>
      </c>
      <c r="M1344"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344" s="1" t="str">
        <f>IF(OR(MID(Veg_Table[[#This Row],[PRESCRIP]],2,1)="1",MID(Veg_Table[[#This Row],[PRESCRIP]],2,1)="2",MID(Veg_Table[[#This Row],[PRESCRIP]],2,1)="3",MID(Veg_Table[[#This Row],[PRESCRIP]],2,1)="4"),_xlfn.NUMBERVALUE(MID(Veg_Table[[#This Row],[PRESCRIP]],2,1)),"NA")</f>
        <v>NA</v>
      </c>
      <c r="O1344" s="1">
        <f>WEEKNUM(Veg_Table[[#This Row],[EVM_LAST_EDITED_Day]],2)</f>
        <v>20</v>
      </c>
      <c r="P1344" s="25">
        <f>IFERROR(DATE(YEAR(Veg_Table[[#This Row],[EVM_LAST_EDITED2]]),MONTH(Veg_Table[[#This Row],[EVM_LAST_EDITED2]]),DAY(Veg_Table[[#This Row],[EVM_LAST_EDITED2]])),DATE(2019,1,1))</f>
        <v>43965</v>
      </c>
      <c r="Q1344" s="3">
        <f>VALUE(SUBSTITUTE(Veg_Table[[#This Row],[EVM_LAST_EDITED]],",",""))</f>
        <v>43965.43387375</v>
      </c>
      <c r="R1344" s="1" t="str">
        <f>_xlfn.IFNA(IF(Veg_Table[[#This Row],[EVM_LAST_EDITOR]]="","zBlank EVM Last Editor",VLOOKUP(Veg_Table[[#This Row],[EVM_LAST_EDITOR]],Roster_Table[#All],4,FALSE)),"zAWRR Not in Roster")</f>
        <v>MBG</v>
      </c>
      <c r="S1344" s="1" t="str">
        <f>_xlfn.IFNA(IF(Veg_Table[[#This Row],[EVM_LAST_EDITOR]]="","zBlank EVM Last Editor",VLOOKUP(Veg_Table[[#This Row],[EVM_LAST_EDITOR]],Roster_Table[#All],16,FALSE)),"zCompany_AWRR not in Roster")</f>
        <v>MBG_Mason, Bruce &amp; Girard</v>
      </c>
      <c r="T1344" s="2">
        <f>IFERROR(DATE(YEAR(Veg_Table[[#This Row],[Created2]]),MONTH(Veg_Table[[#This Row],[Created2]]),DAY(Veg_Table[[#This Row],[Created2]])),DATE(2019,1,1))</f>
        <v>43965</v>
      </c>
      <c r="U1344" s="3">
        <f>VALUE(SUBSTITUTE(Veg_Table[[#This Row],[Created]],",",""))</f>
        <v>43965.43387375</v>
      </c>
      <c r="V1344" s="3" t="str">
        <f ca="1">IFERROR(_xlfn.IFNA(CELL("contents",INDIRECT(_xlfn.CONCAT("Veg_Table_Production_Data!",ADDRESS(MATCH(_xlfn.MAXIFS(#REF!,#REF!,"="&amp;Veg_Table[[#This Row],[AUTO_ID]],#REF!,"&lt;"&amp;Veg_Table[[#This Row],[EVM_LAST_EDITED_Day]]),#REF!,0),COLUMN(#REF!),4,1,)))),""),"")</f>
        <v/>
      </c>
      <c r="W1344" s="3" t="str">
        <f ca="1">IF(Veg_Table[[#This Row],[Previous_Prescription]]="","No",IF(Veg_Table[[#This Row],[Previous_Prescription]]=Veg_Table[[#This Row],[PRESCRIP]],"No","Yes"))</f>
        <v>No</v>
      </c>
      <c r="X1344" s="3" t="str">
        <f>IF(Veg_Table[[#This Row],[EVM_LAST_EDITED_Day]]=Veg_Table[[#This Row],[Created_Day]],"New","Old")</f>
        <v>New</v>
      </c>
      <c r="Y1344" s="1">
        <f>IFERROR(IF(FIND("delete",LOWER(Veg_Table[[#This Row],[PI_COMMENTS]]))&gt;=1,1,0),0)</f>
        <v>0</v>
      </c>
      <c r="Z1344" s="1" t="str">
        <f>_xlfn.IFNA(IF(Veg_Table[[#This Row],[EVM_LAST_EDITOR]]="","Yes",VLOOKUP(Veg_Table[[#This Row],[EVM_LAST_EDITOR]],Roster_Table[#All],15,FALSE)),"Yes")</f>
        <v>Yes</v>
      </c>
      <c r="AA134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44" s="1" t="str">
        <f>_xlfn.IFNA(VLOOKUP(Veg_Table[[#This Row],[EVM_LAST_EDITOR]],Roster_Table[#All],3,FALSE),"zAWRR Not in Roster")</f>
        <v>Benjamin</v>
      </c>
      <c r="AC1344" s="1" t="str">
        <f>_xlfn.IFNA(VLOOKUP(Veg_Table[[#This Row],[EVM_LAST_EDITOR]],Roster_Table[#All],2,FALSE),"zAWRR Not in Roster")</f>
        <v>Post</v>
      </c>
      <c r="AD1344" s="1" t="str">
        <f>IF(_xlfn.CONCAT(Veg_Table[[#This Row],[First_Name]]," ",Veg_Table[[#This Row],[Last_Name]])="zAWRR Not in Roster zAWRR Not in Roster","zAWRR Not in Roster",_xlfn.CONCAT(Veg_Table[[#This Row],[First_Name]]," ",Veg_Table[[#This Row],[Last_Name]]))</f>
        <v>Benjamin Post</v>
      </c>
      <c r="AE1344">
        <v>3227788</v>
      </c>
      <c r="AF1344" t="s">
        <v>6236</v>
      </c>
      <c r="AG1344" t="s">
        <v>93</v>
      </c>
      <c r="AH1344" t="s">
        <v>3444</v>
      </c>
      <c r="AI1344" t="s">
        <v>5377</v>
      </c>
      <c r="AJ1344" t="s">
        <v>21</v>
      </c>
      <c r="AL1344" t="s">
        <v>372</v>
      </c>
      <c r="AM1344" t="s">
        <v>529</v>
      </c>
      <c r="AN1344" t="s">
        <v>25</v>
      </c>
      <c r="AO1344" t="s">
        <v>25</v>
      </c>
      <c r="AP1344">
        <v>13</v>
      </c>
      <c r="AQ1344">
        <v>53</v>
      </c>
      <c r="AR1344" t="s">
        <v>511</v>
      </c>
      <c r="AS1344" t="s">
        <v>24</v>
      </c>
      <c r="AT1344" t="s">
        <v>26</v>
      </c>
      <c r="AV1344" t="s">
        <v>512</v>
      </c>
      <c r="AW1344" t="s">
        <v>6237</v>
      </c>
      <c r="AZ1344"/>
      <c r="BB1344" s="4"/>
      <c r="BD1344" t="s">
        <v>29</v>
      </c>
      <c r="BE1344" t="s">
        <v>25</v>
      </c>
      <c r="BF1344" t="s">
        <v>513</v>
      </c>
      <c r="BI1344" s="3"/>
      <c r="BJ1344" t="s">
        <v>52</v>
      </c>
      <c r="BK1344" s="30" t="s">
        <v>120</v>
      </c>
      <c r="BL1344" s="3">
        <v>43965.43387375</v>
      </c>
      <c r="BM1344" t="s">
        <v>31</v>
      </c>
      <c r="BN1344" t="s">
        <v>32</v>
      </c>
      <c r="BP1344" t="s">
        <v>3445</v>
      </c>
      <c r="BQ1344" t="s">
        <v>1025</v>
      </c>
      <c r="BR1344" t="s">
        <v>28</v>
      </c>
      <c r="BS1344" t="s">
        <v>28</v>
      </c>
      <c r="BT1344" t="s">
        <v>120</v>
      </c>
      <c r="BU1344" s="3">
        <v>43965.43387375</v>
      </c>
      <c r="BV1344" t="s">
        <v>803</v>
      </c>
      <c r="BW1344" s="3">
        <v>43965.515567581017</v>
      </c>
      <c r="BX1344" t="s">
        <v>6238</v>
      </c>
      <c r="CG1344"/>
      <c r="CH1344"/>
      <c r="CI1344"/>
      <c r="CY1344"/>
      <c r="DA1344"/>
      <c r="DF1344"/>
    </row>
    <row r="1345" spans="1:110" x14ac:dyDescent="0.25">
      <c r="A1345" s="1">
        <f>IF(Veg_Table[[#This Row],[VP_STATUS]]="Hold",0,IF(OR(AND(Veg_Table[[#This Row],[PRESCRIP]]="NW_No Work",Veg_Table[[#This Row],[VP_STATUS]]&lt;&gt;"No Work Required Under EVM"),AND(Veg_Table[[#This Row],[VP_STATUS]]="No Work Required Under EVM",Veg_Table[[#This Row],[PRESCRIP]]&lt;&gt;"NW_No Work")),1,0))</f>
        <v>0</v>
      </c>
      <c r="B1345" s="1">
        <f>IF(Veg_Table[[#This Row],[SPECIES]]="",1,0)</f>
        <v>0</v>
      </c>
      <c r="C1345" s="1">
        <f>IF(Veg_Table[[#This Row],[DIAMETER]]="",1,0)</f>
        <v>0</v>
      </c>
      <c r="D1345" s="1">
        <f>IF(Veg_Table[[#This Row],[HEIGHT]]="",1,0)</f>
        <v>0</v>
      </c>
      <c r="E134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45" s="1">
        <f>IF(AND(Veg_Table[[#This Row],[TAT_RESULT]]="ABATE",Veg_Table[[#This Row],[PRESCRIP]]="NW_No Work"),1,0)</f>
        <v>0</v>
      </c>
      <c r="G1345" s="1">
        <f>IF(OR(Veg_Table[[#This Row],[Prescription R-Scale]]="NA",Veg_Table[[#This Row],[Diameter R-Scale]]="NA"),0,IF(Veg_Table[[#This Row],[Diameter R-Scale]]&lt;&gt;Veg_Table[[#This Row],[Prescription R-Scale]],1,0))</f>
        <v>0</v>
      </c>
      <c r="H1345" s="1">
        <f>IF(OR(AND(Veg_Table[[#This Row],[PRESCRIP]]="BC_Br Rmv", Veg_Table[[#This Row],[WOOD_MAN]]&lt;&gt;"Not Needed"),AND(Veg_Table[[#This Row],[PRESCRIP]]="BCS_Br Rmv+Trt", Veg_Table[[#This Row],[WOOD_MAN]]&lt;&gt;"Not Needed")),1,0)</f>
        <v>0</v>
      </c>
      <c r="I1345" s="1">
        <f ca="1">IF(AND(Veg_Table[[#This Row],[Prescription_Changed]]="Yes",Veg_Table[[#This Row],[TAT_RESULT]]=""),1,0)</f>
        <v>0</v>
      </c>
      <c r="J1345" s="1">
        <f ca="1">SUM(Veg_Table[[#This Row],[Prescription and Status do not match]:[Prescription_Edited_And_TAT_Is_Blank]])</f>
        <v>0</v>
      </c>
      <c r="K1345" s="1">
        <f ca="1">IF(Veg_Table[[#This Row],[Sum of Errors]]&gt;0,1,0)</f>
        <v>0</v>
      </c>
      <c r="L1345" s="1">
        <f>1</f>
        <v>1</v>
      </c>
      <c r="M134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345" s="1">
        <f>IF(OR(MID(Veg_Table[[#This Row],[PRESCRIP]],2,1)="1",MID(Veg_Table[[#This Row],[PRESCRIP]],2,1)="2",MID(Veg_Table[[#This Row],[PRESCRIP]],2,1)="3",MID(Veg_Table[[#This Row],[PRESCRIP]],2,1)="4"),_xlfn.NUMBERVALUE(MID(Veg_Table[[#This Row],[PRESCRIP]],2,1)),"NA")</f>
        <v>3</v>
      </c>
      <c r="O1345" s="1">
        <f>WEEKNUM(Veg_Table[[#This Row],[EVM_LAST_EDITED_Day]],2)</f>
        <v>20</v>
      </c>
      <c r="P1345" s="25">
        <f>IFERROR(DATE(YEAR(Veg_Table[[#This Row],[EVM_LAST_EDITED2]]),MONTH(Veg_Table[[#This Row],[EVM_LAST_EDITED2]]),DAY(Veg_Table[[#This Row],[EVM_LAST_EDITED2]])),DATE(2019,1,1))</f>
        <v>43965</v>
      </c>
      <c r="Q1345" s="3">
        <f>VALUE(SUBSTITUTE(Veg_Table[[#This Row],[EVM_LAST_EDITED]],",",""))</f>
        <v>43965.433892118097</v>
      </c>
      <c r="R1345" s="1" t="str">
        <f>_xlfn.IFNA(IF(Veg_Table[[#This Row],[EVM_LAST_EDITOR]]="","zBlank EVM Last Editor",VLOOKUP(Veg_Table[[#This Row],[EVM_LAST_EDITOR]],Roster_Table[#All],4,FALSE)),"zAWRR Not in Roster")</f>
        <v>MGE</v>
      </c>
      <c r="S1345" s="1" t="str">
        <f>_xlfn.IFNA(IF(Veg_Table[[#This Row],[EVM_LAST_EDITOR]]="","zBlank EVM Last Editor",VLOOKUP(Veg_Table[[#This Row],[EVM_LAST_EDITOR]],Roster_Table[#All],16,FALSE)),"zCompany_AWRR not in Roster")</f>
        <v>MGE_Mountain G Enterprises</v>
      </c>
      <c r="T1345" s="2">
        <f>IFERROR(DATE(YEAR(Veg_Table[[#This Row],[Created2]]),MONTH(Veg_Table[[#This Row],[Created2]]),DAY(Veg_Table[[#This Row],[Created2]])),DATE(2019,1,1))</f>
        <v>43965</v>
      </c>
      <c r="U1345" s="3">
        <f>VALUE(SUBSTITUTE(Veg_Table[[#This Row],[Created]],",",""))</f>
        <v>43965.432882303197</v>
      </c>
      <c r="V1345" s="3" t="str">
        <f ca="1">IFERROR(_xlfn.IFNA(CELL("contents",INDIRECT(_xlfn.CONCAT("Veg_Table_Production_Data!",ADDRESS(MATCH(_xlfn.MAXIFS(#REF!,#REF!,"="&amp;Veg_Table[[#This Row],[AUTO_ID]],#REF!,"&lt;"&amp;Veg_Table[[#This Row],[EVM_LAST_EDITED_Day]]),#REF!,0),COLUMN(#REF!),4,1,)))),""),"")</f>
        <v/>
      </c>
      <c r="W1345" s="3" t="str">
        <f ca="1">IF(Veg_Table[[#This Row],[Previous_Prescription]]="","No",IF(Veg_Table[[#This Row],[Previous_Prescription]]=Veg_Table[[#This Row],[PRESCRIP]],"No","Yes"))</f>
        <v>No</v>
      </c>
      <c r="X1345" s="3" t="str">
        <f>IF(Veg_Table[[#This Row],[EVM_LAST_EDITED_Day]]=Veg_Table[[#This Row],[Created_Day]],"New","Old")</f>
        <v>New</v>
      </c>
      <c r="Y1345" s="1">
        <f>IFERROR(IF(FIND("delete",LOWER(Veg_Table[[#This Row],[PI_COMMENTS]]))&gt;=1,1,0),0)</f>
        <v>0</v>
      </c>
      <c r="Z1345" s="1" t="str">
        <f>_xlfn.IFNA(IF(Veg_Table[[#This Row],[EVM_LAST_EDITOR]]="","Yes",VLOOKUP(Veg_Table[[#This Row],[EVM_LAST_EDITOR]],Roster_Table[#All],15,FALSE)),"Yes")</f>
        <v>Yes</v>
      </c>
      <c r="AA134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45" s="1" t="str">
        <f>_xlfn.IFNA(VLOOKUP(Veg_Table[[#This Row],[EVM_LAST_EDITOR]],Roster_Table[#All],3,FALSE),"zAWRR Not in Roster")</f>
        <v>Brandon</v>
      </c>
      <c r="AC1345" s="1" t="str">
        <f>_xlfn.IFNA(VLOOKUP(Veg_Table[[#This Row],[EVM_LAST_EDITOR]],Roster_Table[#All],2,FALSE),"zAWRR Not in Roster")</f>
        <v>Fabela</v>
      </c>
      <c r="AD1345" s="1" t="str">
        <f>IF(_xlfn.CONCAT(Veg_Table[[#This Row],[First_Name]]," ",Veg_Table[[#This Row],[Last_Name]])="zAWRR Not in Roster zAWRR Not in Roster","zAWRR Not in Roster",_xlfn.CONCAT(Veg_Table[[#This Row],[First_Name]]," ",Veg_Table[[#This Row],[Last_Name]]))</f>
        <v>Brandon Fabela</v>
      </c>
      <c r="AE1345">
        <v>3227783</v>
      </c>
      <c r="AF1345" t="s">
        <v>6230</v>
      </c>
      <c r="AG1345" t="s">
        <v>93</v>
      </c>
      <c r="AH1345" t="s">
        <v>5320</v>
      </c>
      <c r="AI1345" t="s">
        <v>5959</v>
      </c>
      <c r="AJ1345" t="s">
        <v>36</v>
      </c>
      <c r="AL1345" t="s">
        <v>22</v>
      </c>
      <c r="AM1345" t="s">
        <v>40</v>
      </c>
      <c r="AN1345" t="s">
        <v>25</v>
      </c>
      <c r="AO1345" t="s">
        <v>25</v>
      </c>
      <c r="AP1345">
        <v>34</v>
      </c>
      <c r="AQ1345">
        <v>50</v>
      </c>
      <c r="AR1345" t="s">
        <v>511</v>
      </c>
      <c r="AS1345" t="s">
        <v>51</v>
      </c>
      <c r="AT1345" t="s">
        <v>515</v>
      </c>
      <c r="AV1345" t="s">
        <v>519</v>
      </c>
      <c r="AW1345" t="s">
        <v>6231</v>
      </c>
      <c r="AZ1345"/>
      <c r="BB1345" s="4"/>
      <c r="BD1345" t="s">
        <v>29</v>
      </c>
      <c r="BE1345" t="s">
        <v>25</v>
      </c>
      <c r="BF1345" t="s">
        <v>513</v>
      </c>
      <c r="BI1345" s="3"/>
      <c r="BJ1345" t="s">
        <v>5992</v>
      </c>
      <c r="BK1345" s="30" t="s">
        <v>668</v>
      </c>
      <c r="BL1345" s="3">
        <v>43965.433892118053</v>
      </c>
      <c r="BM1345" t="s">
        <v>31</v>
      </c>
      <c r="BN1345" t="s">
        <v>32</v>
      </c>
      <c r="BP1345" t="s">
        <v>5452</v>
      </c>
      <c r="BQ1345" t="s">
        <v>1025</v>
      </c>
      <c r="BR1345" t="s">
        <v>28</v>
      </c>
      <c r="BS1345" t="s">
        <v>28</v>
      </c>
      <c r="BT1345" t="s">
        <v>668</v>
      </c>
      <c r="BU1345" s="3">
        <v>43965.432882303241</v>
      </c>
      <c r="BV1345" t="s">
        <v>803</v>
      </c>
      <c r="BW1345" s="3">
        <v>43965.515567581017</v>
      </c>
      <c r="BX1345" t="s">
        <v>6232</v>
      </c>
      <c r="CG1345"/>
      <c r="CH1345"/>
      <c r="CI1345"/>
      <c r="CY1345"/>
      <c r="DA1345"/>
      <c r="DF1345"/>
    </row>
    <row r="1346" spans="1:110" x14ac:dyDescent="0.25">
      <c r="A1346" s="1">
        <f>IF(Veg_Table[[#This Row],[VP_STATUS]]="Hold",0,IF(OR(AND(Veg_Table[[#This Row],[PRESCRIP]]="NW_No Work",Veg_Table[[#This Row],[VP_STATUS]]&lt;&gt;"No Work Required Under EVM"),AND(Veg_Table[[#This Row],[VP_STATUS]]="No Work Required Under EVM",Veg_Table[[#This Row],[PRESCRIP]]&lt;&gt;"NW_No Work")),1,0))</f>
        <v>0</v>
      </c>
      <c r="B1346" s="1">
        <f>IF(Veg_Table[[#This Row],[SPECIES]]="",1,0)</f>
        <v>0</v>
      </c>
      <c r="C1346" s="1">
        <f>IF(Veg_Table[[#This Row],[DIAMETER]]="",1,0)</f>
        <v>0</v>
      </c>
      <c r="D1346" s="1">
        <f>IF(Veg_Table[[#This Row],[HEIGHT]]="",1,0)</f>
        <v>0</v>
      </c>
      <c r="E134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46" s="1">
        <f>IF(AND(Veg_Table[[#This Row],[TAT_RESULT]]="ABATE",Veg_Table[[#This Row],[PRESCRIP]]="NW_No Work"),1,0)</f>
        <v>0</v>
      </c>
      <c r="G1346" s="1">
        <f>IF(OR(Veg_Table[[#This Row],[Prescription R-Scale]]="NA",Veg_Table[[#This Row],[Diameter R-Scale]]="NA"),0,IF(Veg_Table[[#This Row],[Diameter R-Scale]]&lt;&gt;Veg_Table[[#This Row],[Prescription R-Scale]],1,0))</f>
        <v>0</v>
      </c>
      <c r="H1346" s="1">
        <f>IF(OR(AND(Veg_Table[[#This Row],[PRESCRIP]]="BC_Br Rmv", Veg_Table[[#This Row],[WOOD_MAN]]&lt;&gt;"Not Needed"),AND(Veg_Table[[#This Row],[PRESCRIP]]="BCS_Br Rmv+Trt", Veg_Table[[#This Row],[WOOD_MAN]]&lt;&gt;"Not Needed")),1,0)</f>
        <v>0</v>
      </c>
      <c r="I1346" s="1">
        <f ca="1">IF(AND(Veg_Table[[#This Row],[Prescription_Changed]]="Yes",Veg_Table[[#This Row],[TAT_RESULT]]=""),1,0)</f>
        <v>0</v>
      </c>
      <c r="J1346" s="1">
        <f ca="1">SUM(Veg_Table[[#This Row],[Prescription and Status do not match]:[Prescription_Edited_And_TAT_Is_Blank]])</f>
        <v>0</v>
      </c>
      <c r="K1346" s="1">
        <f ca="1">IF(Veg_Table[[#This Row],[Sum of Errors]]&gt;0,1,0)</f>
        <v>0</v>
      </c>
      <c r="L1346" s="1">
        <f>1</f>
        <v>1</v>
      </c>
      <c r="M134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346" s="1">
        <f>IF(OR(MID(Veg_Table[[#This Row],[PRESCRIP]],2,1)="1",MID(Veg_Table[[#This Row],[PRESCRIP]],2,1)="2",MID(Veg_Table[[#This Row],[PRESCRIP]],2,1)="3",MID(Veg_Table[[#This Row],[PRESCRIP]],2,1)="4"),_xlfn.NUMBERVALUE(MID(Veg_Table[[#This Row],[PRESCRIP]],2,1)),"NA")</f>
        <v>3</v>
      </c>
      <c r="O1346" s="1">
        <f>WEEKNUM(Veg_Table[[#This Row],[EVM_LAST_EDITED_Day]],2)</f>
        <v>20</v>
      </c>
      <c r="P1346" s="25">
        <f>IFERROR(DATE(YEAR(Veg_Table[[#This Row],[EVM_LAST_EDITED2]]),MONTH(Veg_Table[[#This Row],[EVM_LAST_EDITED2]]),DAY(Veg_Table[[#This Row],[EVM_LAST_EDITED2]])),DATE(2019,1,1))</f>
        <v>43965</v>
      </c>
      <c r="Q1346" s="3">
        <f>VALUE(SUBSTITUTE(Veg_Table[[#This Row],[EVM_LAST_EDITED]],",",""))</f>
        <v>43965.434173090303</v>
      </c>
      <c r="R1346" s="1" t="str">
        <f>_xlfn.IFNA(IF(Veg_Table[[#This Row],[EVM_LAST_EDITOR]]="","zBlank EVM Last Editor",VLOOKUP(Veg_Table[[#This Row],[EVM_LAST_EDITOR]],Roster_Table[#All],4,FALSE)),"zAWRR Not in Roster")</f>
        <v>zAWRR Not in Roster</v>
      </c>
      <c r="S1346" s="1" t="str">
        <f>_xlfn.IFNA(IF(Veg_Table[[#This Row],[EVM_LAST_EDITOR]]="","zBlank EVM Last Editor",VLOOKUP(Veg_Table[[#This Row],[EVM_LAST_EDITOR]],Roster_Table[#All],16,FALSE)),"zCompany_AWRR not in Roster")</f>
        <v>zCompany_AWRR not in Roster</v>
      </c>
      <c r="T1346" s="2">
        <f>IFERROR(DATE(YEAR(Veg_Table[[#This Row],[Created2]]),MONTH(Veg_Table[[#This Row],[Created2]]),DAY(Veg_Table[[#This Row],[Created2]])),DATE(2019,1,1))</f>
        <v>43920</v>
      </c>
      <c r="U1346" s="3">
        <f>VALUE(SUBSTITUTE(Veg_Table[[#This Row],[Created]],",",""))</f>
        <v>43920.456851851799</v>
      </c>
      <c r="V1346" s="3" t="str">
        <f ca="1">IFERROR(_xlfn.IFNA(CELL("contents",INDIRECT(_xlfn.CONCAT("Veg_Table_Production_Data!",ADDRESS(MATCH(_xlfn.MAXIFS(#REF!,#REF!,"="&amp;Veg_Table[[#This Row],[AUTO_ID]],#REF!,"&lt;"&amp;Veg_Table[[#This Row],[EVM_LAST_EDITED_Day]]),#REF!,0),COLUMN(#REF!),4,1,)))),""),"")</f>
        <v/>
      </c>
      <c r="W1346" s="3" t="str">
        <f ca="1">IF(Veg_Table[[#This Row],[Previous_Prescription]]="","No",IF(Veg_Table[[#This Row],[Previous_Prescription]]=Veg_Table[[#This Row],[PRESCRIP]],"No","Yes"))</f>
        <v>No</v>
      </c>
      <c r="X1346" s="3" t="str">
        <f>IF(Veg_Table[[#This Row],[EVM_LAST_EDITED_Day]]=Veg_Table[[#This Row],[Created_Day]],"New","Old")</f>
        <v>Old</v>
      </c>
      <c r="Y1346" s="1">
        <f>IFERROR(IF(FIND("delete",LOWER(Veg_Table[[#This Row],[PI_COMMENTS]]))&gt;=1,1,0),0)</f>
        <v>0</v>
      </c>
      <c r="Z1346" s="1" t="str">
        <f>_xlfn.IFNA(IF(Veg_Table[[#This Row],[EVM_LAST_EDITOR]]="","Yes",VLOOKUP(Veg_Table[[#This Row],[EVM_LAST_EDITOR]],Roster_Table[#All],15,FALSE)),"Yes")</f>
        <v>Yes</v>
      </c>
      <c r="AA134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46" s="1" t="str">
        <f>_xlfn.IFNA(VLOOKUP(Veg_Table[[#This Row],[EVM_LAST_EDITOR]],Roster_Table[#All],3,FALSE),"zAWRR Not in Roster")</f>
        <v>zAWRR Not in Roster</v>
      </c>
      <c r="AC1346" s="1" t="str">
        <f>_xlfn.IFNA(VLOOKUP(Veg_Table[[#This Row],[EVM_LAST_EDITOR]],Roster_Table[#All],2,FALSE),"zAWRR Not in Roster")</f>
        <v>zAWRR Not in Roster</v>
      </c>
      <c r="AD1346" s="1" t="str">
        <f>IF(_xlfn.CONCAT(Veg_Table[[#This Row],[First_Name]]," ",Veg_Table[[#This Row],[Last_Name]])="zAWRR Not in Roster zAWRR Not in Roster","zAWRR Not in Roster",_xlfn.CONCAT(Veg_Table[[#This Row],[First_Name]]," ",Veg_Table[[#This Row],[Last_Name]]))</f>
        <v>zAWRR Not in Roster</v>
      </c>
      <c r="AE1346">
        <v>2958268</v>
      </c>
      <c r="AF1346" t="s">
        <v>1930</v>
      </c>
      <c r="AG1346" t="s">
        <v>93</v>
      </c>
      <c r="AH1346" t="s">
        <v>1037</v>
      </c>
      <c r="AI1346" t="s">
        <v>1914</v>
      </c>
      <c r="AJ1346" t="s">
        <v>820</v>
      </c>
      <c r="AL1346" t="s">
        <v>372</v>
      </c>
      <c r="AM1346" t="s">
        <v>38</v>
      </c>
      <c r="AN1346" t="s">
        <v>25</v>
      </c>
      <c r="AO1346" t="s">
        <v>25</v>
      </c>
      <c r="AP1346">
        <v>24</v>
      </c>
      <c r="AQ1346">
        <v>91</v>
      </c>
      <c r="AR1346" t="s">
        <v>514</v>
      </c>
      <c r="AS1346" t="s">
        <v>51</v>
      </c>
      <c r="AT1346" t="s">
        <v>515</v>
      </c>
      <c r="AV1346" t="s">
        <v>512</v>
      </c>
      <c r="AW1346" t="s">
        <v>1931</v>
      </c>
      <c r="AX1346" t="s">
        <v>534</v>
      </c>
      <c r="AZ1346"/>
      <c r="BA1346" t="s">
        <v>51</v>
      </c>
      <c r="BB1346" s="4">
        <v>43964</v>
      </c>
      <c r="BC1346" t="s">
        <v>6150</v>
      </c>
      <c r="BD1346" t="s">
        <v>29</v>
      </c>
      <c r="BE1346" t="s">
        <v>25</v>
      </c>
      <c r="BF1346" t="s">
        <v>513</v>
      </c>
      <c r="BI1346" s="3"/>
      <c r="BJ1346" t="s">
        <v>1932</v>
      </c>
      <c r="BK1346" s="30" t="s">
        <v>859</v>
      </c>
      <c r="BL1346" s="3">
        <v>43965.434173090274</v>
      </c>
      <c r="BM1346" t="s">
        <v>31</v>
      </c>
      <c r="BN1346" t="s">
        <v>32</v>
      </c>
      <c r="BP1346" t="s">
        <v>1038</v>
      </c>
      <c r="BQ1346" t="s">
        <v>1025</v>
      </c>
      <c r="BR1346" t="s">
        <v>28</v>
      </c>
      <c r="BS1346" t="s">
        <v>28</v>
      </c>
      <c r="BT1346" t="s">
        <v>129</v>
      </c>
      <c r="BU1346" s="3">
        <v>43920.45685185185</v>
      </c>
      <c r="BV1346" t="s">
        <v>803</v>
      </c>
      <c r="BW1346" s="3">
        <v>43965.481272951387</v>
      </c>
      <c r="BX1346" t="s">
        <v>1933</v>
      </c>
      <c r="CG1346"/>
      <c r="CH1346"/>
      <c r="CI1346"/>
      <c r="CY1346"/>
      <c r="DA1346"/>
      <c r="DF1346"/>
    </row>
    <row r="1347" spans="1:110" x14ac:dyDescent="0.25">
      <c r="A1347" s="1">
        <f>IF(Veg_Table[[#This Row],[VP_STATUS]]="Hold",0,IF(OR(AND(Veg_Table[[#This Row],[PRESCRIP]]="NW_No Work",Veg_Table[[#This Row],[VP_STATUS]]&lt;&gt;"No Work Required Under EVM"),AND(Veg_Table[[#This Row],[VP_STATUS]]="No Work Required Under EVM",Veg_Table[[#This Row],[PRESCRIP]]&lt;&gt;"NW_No Work")),1,0))</f>
        <v>0</v>
      </c>
      <c r="B1347" s="1">
        <f>IF(Veg_Table[[#This Row],[SPECIES]]="",1,0)</f>
        <v>0</v>
      </c>
      <c r="C1347" s="1">
        <f>IF(Veg_Table[[#This Row],[DIAMETER]]="",1,0)</f>
        <v>0</v>
      </c>
      <c r="D1347" s="1">
        <f>IF(Veg_Table[[#This Row],[HEIGHT]]="",1,0)</f>
        <v>0</v>
      </c>
      <c r="E134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47" s="1">
        <f>IF(AND(Veg_Table[[#This Row],[TAT_RESULT]]="ABATE",Veg_Table[[#This Row],[PRESCRIP]]="NW_No Work"),1,0)</f>
        <v>0</v>
      </c>
      <c r="G1347" s="1">
        <f>IF(OR(Veg_Table[[#This Row],[Prescription R-Scale]]="NA",Veg_Table[[#This Row],[Diameter R-Scale]]="NA"),0,IF(Veg_Table[[#This Row],[Diameter R-Scale]]&lt;&gt;Veg_Table[[#This Row],[Prescription R-Scale]],1,0))</f>
        <v>0</v>
      </c>
      <c r="H1347" s="1">
        <f>IF(OR(AND(Veg_Table[[#This Row],[PRESCRIP]]="BC_Br Rmv", Veg_Table[[#This Row],[WOOD_MAN]]&lt;&gt;"Not Needed"),AND(Veg_Table[[#This Row],[PRESCRIP]]="BCS_Br Rmv+Trt", Veg_Table[[#This Row],[WOOD_MAN]]&lt;&gt;"Not Needed")),1,0)</f>
        <v>0</v>
      </c>
      <c r="I1347" s="1">
        <f ca="1">IF(AND(Veg_Table[[#This Row],[Prescription_Changed]]="Yes",Veg_Table[[#This Row],[TAT_RESULT]]=""),1,0)</f>
        <v>0</v>
      </c>
      <c r="J1347" s="1">
        <f ca="1">SUM(Veg_Table[[#This Row],[Prescription and Status do not match]:[Prescription_Edited_And_TAT_Is_Blank]])</f>
        <v>0</v>
      </c>
      <c r="K1347" s="1">
        <f ca="1">IF(Veg_Table[[#This Row],[Sum of Errors]]&gt;0,1,0)</f>
        <v>0</v>
      </c>
      <c r="L1347" s="1">
        <f>1</f>
        <v>1</v>
      </c>
      <c r="M134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347" s="1">
        <f>IF(OR(MID(Veg_Table[[#This Row],[PRESCRIP]],2,1)="1",MID(Veg_Table[[#This Row],[PRESCRIP]],2,1)="2",MID(Veg_Table[[#This Row],[PRESCRIP]],2,1)="3",MID(Veg_Table[[#This Row],[PRESCRIP]],2,1)="4"),_xlfn.NUMBERVALUE(MID(Veg_Table[[#This Row],[PRESCRIP]],2,1)),"NA")</f>
        <v>2</v>
      </c>
      <c r="O1347" s="1">
        <f>WEEKNUM(Veg_Table[[#This Row],[EVM_LAST_EDITED_Day]],2)</f>
        <v>20</v>
      </c>
      <c r="P1347" s="25">
        <f>IFERROR(DATE(YEAR(Veg_Table[[#This Row],[EVM_LAST_EDITED2]]),MONTH(Veg_Table[[#This Row],[EVM_LAST_EDITED2]]),DAY(Veg_Table[[#This Row],[EVM_LAST_EDITED2]])),DATE(2019,1,1))</f>
        <v>43965</v>
      </c>
      <c r="Q1347" s="3">
        <f>VALUE(SUBSTITUTE(Veg_Table[[#This Row],[EVM_LAST_EDITED]],",",""))</f>
        <v>43965.434414027797</v>
      </c>
      <c r="R1347" s="1" t="str">
        <f>_xlfn.IFNA(IF(Veg_Table[[#This Row],[EVM_LAST_EDITOR]]="","zBlank EVM Last Editor",VLOOKUP(Veg_Table[[#This Row],[EVM_LAST_EDITOR]],Roster_Table[#All],4,FALSE)),"zAWRR Not in Roster")</f>
        <v>zAWRR Not in Roster</v>
      </c>
      <c r="S1347" s="1" t="str">
        <f>_xlfn.IFNA(IF(Veg_Table[[#This Row],[EVM_LAST_EDITOR]]="","zBlank EVM Last Editor",VLOOKUP(Veg_Table[[#This Row],[EVM_LAST_EDITOR]],Roster_Table[#All],16,FALSE)),"zCompany_AWRR not in Roster")</f>
        <v>zCompany_AWRR not in Roster</v>
      </c>
      <c r="T1347" s="2">
        <f>IFERROR(DATE(YEAR(Veg_Table[[#This Row],[Created2]]),MONTH(Veg_Table[[#This Row],[Created2]]),DAY(Veg_Table[[#This Row],[Created2]])),DATE(2019,1,1))</f>
        <v>43920</v>
      </c>
      <c r="U1347" s="3">
        <f>VALUE(SUBSTITUTE(Veg_Table[[#This Row],[Created]],",",""))</f>
        <v>43920.543043981503</v>
      </c>
      <c r="V1347" s="3" t="str">
        <f ca="1">IFERROR(_xlfn.IFNA(CELL("contents",INDIRECT(_xlfn.CONCAT("Veg_Table_Production_Data!",ADDRESS(MATCH(_xlfn.MAXIFS(#REF!,#REF!,"="&amp;Veg_Table[[#This Row],[AUTO_ID]],#REF!,"&lt;"&amp;Veg_Table[[#This Row],[EVM_LAST_EDITED_Day]]),#REF!,0),COLUMN(#REF!),4,1,)))),""),"")</f>
        <v/>
      </c>
      <c r="W1347" s="3" t="str">
        <f ca="1">IF(Veg_Table[[#This Row],[Previous_Prescription]]="","No",IF(Veg_Table[[#This Row],[Previous_Prescription]]=Veg_Table[[#This Row],[PRESCRIP]],"No","Yes"))</f>
        <v>No</v>
      </c>
      <c r="X1347" s="3" t="str">
        <f>IF(Veg_Table[[#This Row],[EVM_LAST_EDITED_Day]]=Veg_Table[[#This Row],[Created_Day]],"New","Old")</f>
        <v>Old</v>
      </c>
      <c r="Y1347" s="1">
        <f>IFERROR(IF(FIND("delete",LOWER(Veg_Table[[#This Row],[PI_COMMENTS]]))&gt;=1,1,0),0)</f>
        <v>0</v>
      </c>
      <c r="Z1347" s="1" t="str">
        <f>_xlfn.IFNA(IF(Veg_Table[[#This Row],[EVM_LAST_EDITOR]]="","Yes",VLOOKUP(Veg_Table[[#This Row],[EVM_LAST_EDITOR]],Roster_Table[#All],15,FALSE)),"Yes")</f>
        <v>Yes</v>
      </c>
      <c r="AA134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47" s="1" t="str">
        <f>_xlfn.IFNA(VLOOKUP(Veg_Table[[#This Row],[EVM_LAST_EDITOR]],Roster_Table[#All],3,FALSE),"zAWRR Not in Roster")</f>
        <v>zAWRR Not in Roster</v>
      </c>
      <c r="AC1347" s="1" t="str">
        <f>_xlfn.IFNA(VLOOKUP(Veg_Table[[#This Row],[EVM_LAST_EDITOR]],Roster_Table[#All],2,FALSE),"zAWRR Not in Roster")</f>
        <v>zAWRR Not in Roster</v>
      </c>
      <c r="AD1347" s="1" t="str">
        <f>IF(_xlfn.CONCAT(Veg_Table[[#This Row],[First_Name]]," ",Veg_Table[[#This Row],[Last_Name]])="zAWRR Not in Roster zAWRR Not in Roster","zAWRR Not in Roster",_xlfn.CONCAT(Veg_Table[[#This Row],[First_Name]]," ",Veg_Table[[#This Row],[Last_Name]]))</f>
        <v>zAWRR Not in Roster</v>
      </c>
      <c r="AE1347">
        <v>2958274</v>
      </c>
      <c r="AF1347" t="s">
        <v>1915</v>
      </c>
      <c r="AG1347" t="s">
        <v>93</v>
      </c>
      <c r="AH1347" t="s">
        <v>1037</v>
      </c>
      <c r="AI1347" t="s">
        <v>1914</v>
      </c>
      <c r="AJ1347" t="s">
        <v>820</v>
      </c>
      <c r="AL1347" t="s">
        <v>372</v>
      </c>
      <c r="AM1347" t="s">
        <v>38</v>
      </c>
      <c r="AN1347" t="s">
        <v>25</v>
      </c>
      <c r="AO1347" t="s">
        <v>25</v>
      </c>
      <c r="AP1347">
        <v>21</v>
      </c>
      <c r="AQ1347">
        <v>101</v>
      </c>
      <c r="AR1347" t="s">
        <v>514</v>
      </c>
      <c r="AS1347" t="s">
        <v>42</v>
      </c>
      <c r="AT1347" t="s">
        <v>515</v>
      </c>
      <c r="AV1347" t="s">
        <v>512</v>
      </c>
      <c r="AW1347" t="s">
        <v>1916</v>
      </c>
      <c r="AX1347" t="s">
        <v>534</v>
      </c>
      <c r="AZ1347"/>
      <c r="BA1347" t="s">
        <v>42</v>
      </c>
      <c r="BB1347" s="4">
        <v>43964</v>
      </c>
      <c r="BC1347" t="s">
        <v>6150</v>
      </c>
      <c r="BD1347" t="s">
        <v>29</v>
      </c>
      <c r="BE1347" t="s">
        <v>25</v>
      </c>
      <c r="BF1347" t="s">
        <v>513</v>
      </c>
      <c r="BI1347" s="3"/>
      <c r="BJ1347" t="s">
        <v>1558</v>
      </c>
      <c r="BK1347" s="30" t="s">
        <v>859</v>
      </c>
      <c r="BL1347" s="3">
        <v>43965.434414027775</v>
      </c>
      <c r="BM1347" t="s">
        <v>31</v>
      </c>
      <c r="BN1347" t="s">
        <v>32</v>
      </c>
      <c r="BP1347" t="s">
        <v>1038</v>
      </c>
      <c r="BQ1347" t="s">
        <v>1025</v>
      </c>
      <c r="BR1347" t="s">
        <v>28</v>
      </c>
      <c r="BS1347" t="s">
        <v>28</v>
      </c>
      <c r="BT1347" t="s">
        <v>129</v>
      </c>
      <c r="BU1347" s="3">
        <v>43920.543043981481</v>
      </c>
      <c r="BV1347" t="s">
        <v>803</v>
      </c>
      <c r="BW1347" s="3">
        <v>43965.481272951387</v>
      </c>
      <c r="BX1347" t="s">
        <v>1917</v>
      </c>
      <c r="CG1347"/>
      <c r="CH1347"/>
      <c r="CI1347"/>
      <c r="CY1347"/>
      <c r="DA1347"/>
      <c r="DF1347"/>
    </row>
    <row r="1348" spans="1:110" x14ac:dyDescent="0.25">
      <c r="A1348" s="1">
        <f>IF(Veg_Table[[#This Row],[VP_STATUS]]="Hold",0,IF(OR(AND(Veg_Table[[#This Row],[PRESCRIP]]="NW_No Work",Veg_Table[[#This Row],[VP_STATUS]]&lt;&gt;"No Work Required Under EVM"),AND(Veg_Table[[#This Row],[VP_STATUS]]="No Work Required Under EVM",Veg_Table[[#This Row],[PRESCRIP]]&lt;&gt;"NW_No Work")),1,0))</f>
        <v>0</v>
      </c>
      <c r="B1348" s="1">
        <f>IF(Veg_Table[[#This Row],[SPECIES]]="",1,0)</f>
        <v>0</v>
      </c>
      <c r="C1348" s="1">
        <f>IF(Veg_Table[[#This Row],[DIAMETER]]="",1,0)</f>
        <v>0</v>
      </c>
      <c r="D1348" s="1">
        <f>IF(Veg_Table[[#This Row],[HEIGHT]]="",1,0)</f>
        <v>0</v>
      </c>
      <c r="E134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48" s="1">
        <f>IF(AND(Veg_Table[[#This Row],[TAT_RESULT]]="ABATE",Veg_Table[[#This Row],[PRESCRIP]]="NW_No Work"),1,0)</f>
        <v>0</v>
      </c>
      <c r="G1348" s="1">
        <f>IF(OR(Veg_Table[[#This Row],[Prescription R-Scale]]="NA",Veg_Table[[#This Row],[Diameter R-Scale]]="NA"),0,IF(Veg_Table[[#This Row],[Diameter R-Scale]]&lt;&gt;Veg_Table[[#This Row],[Prescription R-Scale]],1,0))</f>
        <v>0</v>
      </c>
      <c r="H1348" s="1">
        <f>IF(OR(AND(Veg_Table[[#This Row],[PRESCRIP]]="BC_Br Rmv", Veg_Table[[#This Row],[WOOD_MAN]]&lt;&gt;"Not Needed"),AND(Veg_Table[[#This Row],[PRESCRIP]]="BCS_Br Rmv+Trt", Veg_Table[[#This Row],[WOOD_MAN]]&lt;&gt;"Not Needed")),1,0)</f>
        <v>0</v>
      </c>
      <c r="I1348" s="1">
        <f ca="1">IF(AND(Veg_Table[[#This Row],[Prescription_Changed]]="Yes",Veg_Table[[#This Row],[TAT_RESULT]]=""),1,0)</f>
        <v>0</v>
      </c>
      <c r="J1348" s="1">
        <f ca="1">SUM(Veg_Table[[#This Row],[Prescription and Status do not match]:[Prescription_Edited_And_TAT_Is_Blank]])</f>
        <v>0</v>
      </c>
      <c r="K1348" s="1">
        <f ca="1">IF(Veg_Table[[#This Row],[Sum of Errors]]&gt;0,1,0)</f>
        <v>0</v>
      </c>
      <c r="L1348" s="1">
        <f>1</f>
        <v>1</v>
      </c>
      <c r="M134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1348" s="1">
        <f>IF(OR(MID(Veg_Table[[#This Row],[PRESCRIP]],2,1)="1",MID(Veg_Table[[#This Row],[PRESCRIP]],2,1)="2",MID(Veg_Table[[#This Row],[PRESCRIP]],2,1)="3",MID(Veg_Table[[#This Row],[PRESCRIP]],2,1)="4"),_xlfn.NUMBERVALUE(MID(Veg_Table[[#This Row],[PRESCRIP]],2,1)),"NA")</f>
        <v>4</v>
      </c>
      <c r="O1348" s="1">
        <f>WEEKNUM(Veg_Table[[#This Row],[EVM_LAST_EDITED_Day]],2)</f>
        <v>20</v>
      </c>
      <c r="P1348" s="25">
        <f>IFERROR(DATE(YEAR(Veg_Table[[#This Row],[EVM_LAST_EDITED2]]),MONTH(Veg_Table[[#This Row],[EVM_LAST_EDITED2]]),DAY(Veg_Table[[#This Row],[EVM_LAST_EDITED2]])),DATE(2019,1,1))</f>
        <v>43965</v>
      </c>
      <c r="Q1348" s="3">
        <f>VALUE(SUBSTITUTE(Veg_Table[[#This Row],[EVM_LAST_EDITED]],",",""))</f>
        <v>43965.434525798599</v>
      </c>
      <c r="R1348" s="1" t="str">
        <f>_xlfn.IFNA(IF(Veg_Table[[#This Row],[EVM_LAST_EDITOR]]="","zBlank EVM Last Editor",VLOOKUP(Veg_Table[[#This Row],[EVM_LAST_EDITOR]],Roster_Table[#All],4,FALSE)),"zAWRR Not in Roster")</f>
        <v>MGE</v>
      </c>
      <c r="S1348" s="1" t="str">
        <f>_xlfn.IFNA(IF(Veg_Table[[#This Row],[EVM_LAST_EDITOR]]="","zBlank EVM Last Editor",VLOOKUP(Veg_Table[[#This Row],[EVM_LAST_EDITOR]],Roster_Table[#All],16,FALSE)),"zCompany_AWRR not in Roster")</f>
        <v>MGE_Mountain G Enterprises</v>
      </c>
      <c r="T1348" s="2">
        <f>IFERROR(DATE(YEAR(Veg_Table[[#This Row],[Created2]]),MONTH(Veg_Table[[#This Row],[Created2]]),DAY(Veg_Table[[#This Row],[Created2]])),DATE(2019,1,1))</f>
        <v>43965</v>
      </c>
      <c r="U1348" s="3">
        <f>VALUE(SUBSTITUTE(Veg_Table[[#This Row],[Created]],",",""))</f>
        <v>43965.414450463002</v>
      </c>
      <c r="V1348" s="3" t="str">
        <f ca="1">IFERROR(_xlfn.IFNA(CELL("contents",INDIRECT(_xlfn.CONCAT("Veg_Table_Production_Data!",ADDRESS(MATCH(_xlfn.MAXIFS(#REF!,#REF!,"="&amp;Veg_Table[[#This Row],[AUTO_ID]],#REF!,"&lt;"&amp;Veg_Table[[#This Row],[EVM_LAST_EDITED_Day]]),#REF!,0),COLUMN(#REF!),4,1,)))),""),"")</f>
        <v/>
      </c>
      <c r="W1348" s="3" t="str">
        <f ca="1">IF(Veg_Table[[#This Row],[Previous_Prescription]]="","No",IF(Veg_Table[[#This Row],[Previous_Prescription]]=Veg_Table[[#This Row],[PRESCRIP]],"No","Yes"))</f>
        <v>No</v>
      </c>
      <c r="X1348" s="3" t="str">
        <f>IF(Veg_Table[[#This Row],[EVM_LAST_EDITED_Day]]=Veg_Table[[#This Row],[Created_Day]],"New","Old")</f>
        <v>New</v>
      </c>
      <c r="Y1348" s="1">
        <f>IFERROR(IF(FIND("delete",LOWER(Veg_Table[[#This Row],[PI_COMMENTS]]))&gt;=1,1,0),0)</f>
        <v>0</v>
      </c>
      <c r="Z1348" s="1" t="str">
        <f>_xlfn.IFNA(IF(Veg_Table[[#This Row],[EVM_LAST_EDITOR]]="","Yes",VLOOKUP(Veg_Table[[#This Row],[EVM_LAST_EDITOR]],Roster_Table[#All],15,FALSE)),"Yes")</f>
        <v>Yes</v>
      </c>
      <c r="AA134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48" s="1" t="str">
        <f>_xlfn.IFNA(VLOOKUP(Veg_Table[[#This Row],[EVM_LAST_EDITOR]],Roster_Table[#All],3,FALSE),"zAWRR Not in Roster")</f>
        <v>Brandon</v>
      </c>
      <c r="AC1348" s="1" t="str">
        <f>_xlfn.IFNA(VLOOKUP(Veg_Table[[#This Row],[EVM_LAST_EDITOR]],Roster_Table[#All],2,FALSE),"zAWRR Not in Roster")</f>
        <v>Fabela</v>
      </c>
      <c r="AD1348" s="1" t="str">
        <f>IF(_xlfn.CONCAT(Veg_Table[[#This Row],[First_Name]]," ",Veg_Table[[#This Row],[Last_Name]])="zAWRR Not in Roster zAWRR Not in Roster","zAWRR Not in Roster",_xlfn.CONCAT(Veg_Table[[#This Row],[First_Name]]," ",Veg_Table[[#This Row],[Last_Name]]))</f>
        <v>Brandon Fabela</v>
      </c>
      <c r="AE1348">
        <v>3227600</v>
      </c>
      <c r="AF1348" t="s">
        <v>6197</v>
      </c>
      <c r="AG1348" t="s">
        <v>93</v>
      </c>
      <c r="AH1348" t="s">
        <v>5320</v>
      </c>
      <c r="AI1348" t="s">
        <v>5959</v>
      </c>
      <c r="AJ1348" t="s">
        <v>36</v>
      </c>
      <c r="AL1348" t="s">
        <v>22</v>
      </c>
      <c r="AM1348" t="s">
        <v>40</v>
      </c>
      <c r="AN1348" t="s">
        <v>25</v>
      </c>
      <c r="AO1348" t="s">
        <v>25</v>
      </c>
      <c r="AP1348">
        <v>64</v>
      </c>
      <c r="AQ1348">
        <v>65</v>
      </c>
      <c r="AR1348" t="s">
        <v>514</v>
      </c>
      <c r="AS1348" t="s">
        <v>57</v>
      </c>
      <c r="AT1348" t="s">
        <v>515</v>
      </c>
      <c r="AV1348" t="s">
        <v>519</v>
      </c>
      <c r="AW1348" t="s">
        <v>6198</v>
      </c>
      <c r="AZ1348"/>
      <c r="BB1348" s="4"/>
      <c r="BD1348" t="s">
        <v>29</v>
      </c>
      <c r="BE1348" t="s">
        <v>25</v>
      </c>
      <c r="BF1348" t="s">
        <v>513</v>
      </c>
      <c r="BI1348" s="3"/>
      <c r="BJ1348" t="s">
        <v>5992</v>
      </c>
      <c r="BK1348" s="30" t="s">
        <v>668</v>
      </c>
      <c r="BL1348" s="3">
        <v>43965.434525798613</v>
      </c>
      <c r="BM1348" t="s">
        <v>31</v>
      </c>
      <c r="BN1348" t="s">
        <v>32</v>
      </c>
      <c r="BP1348" t="s">
        <v>5452</v>
      </c>
      <c r="BQ1348" t="s">
        <v>1025</v>
      </c>
      <c r="BR1348" t="s">
        <v>28</v>
      </c>
      <c r="BS1348" t="s">
        <v>28</v>
      </c>
      <c r="BT1348" t="s">
        <v>668</v>
      </c>
      <c r="BU1348" s="3">
        <v>43965.414450462966</v>
      </c>
      <c r="BV1348" t="s">
        <v>803</v>
      </c>
      <c r="BW1348" s="3">
        <v>43965.48078351852</v>
      </c>
      <c r="BX1348" t="s">
        <v>6199</v>
      </c>
      <c r="CG1348"/>
      <c r="CH1348"/>
      <c r="CI1348"/>
      <c r="CY1348"/>
      <c r="DA1348"/>
      <c r="DF1348"/>
    </row>
    <row r="1349" spans="1:110" x14ac:dyDescent="0.25">
      <c r="A1349" s="1">
        <f>IF(Veg_Table[[#This Row],[VP_STATUS]]="Hold",0,IF(OR(AND(Veg_Table[[#This Row],[PRESCRIP]]="NW_No Work",Veg_Table[[#This Row],[VP_STATUS]]&lt;&gt;"No Work Required Under EVM"),AND(Veg_Table[[#This Row],[VP_STATUS]]="No Work Required Under EVM",Veg_Table[[#This Row],[PRESCRIP]]&lt;&gt;"NW_No Work")),1,0))</f>
        <v>0</v>
      </c>
      <c r="B1349" s="1">
        <f>IF(Veg_Table[[#This Row],[SPECIES]]="",1,0)</f>
        <v>0</v>
      </c>
      <c r="C1349" s="1">
        <f>IF(Veg_Table[[#This Row],[DIAMETER]]="",1,0)</f>
        <v>0</v>
      </c>
      <c r="D1349" s="1">
        <f>IF(Veg_Table[[#This Row],[HEIGHT]]="",1,0)</f>
        <v>0</v>
      </c>
      <c r="E134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49" s="1">
        <f>IF(AND(Veg_Table[[#This Row],[TAT_RESULT]]="ABATE",Veg_Table[[#This Row],[PRESCRIP]]="NW_No Work"),1,0)</f>
        <v>0</v>
      </c>
      <c r="G1349" s="1">
        <f>IF(OR(Veg_Table[[#This Row],[Prescription R-Scale]]="NA",Veg_Table[[#This Row],[Diameter R-Scale]]="NA"),0,IF(Veg_Table[[#This Row],[Diameter R-Scale]]&lt;&gt;Veg_Table[[#This Row],[Prescription R-Scale]],1,0))</f>
        <v>0</v>
      </c>
      <c r="H1349" s="1">
        <f>IF(OR(AND(Veg_Table[[#This Row],[PRESCRIP]]="BC_Br Rmv", Veg_Table[[#This Row],[WOOD_MAN]]&lt;&gt;"Not Needed"),AND(Veg_Table[[#This Row],[PRESCRIP]]="BCS_Br Rmv+Trt", Veg_Table[[#This Row],[WOOD_MAN]]&lt;&gt;"Not Needed")),1,0)</f>
        <v>0</v>
      </c>
      <c r="I1349" s="1">
        <f ca="1">IF(AND(Veg_Table[[#This Row],[Prescription_Changed]]="Yes",Veg_Table[[#This Row],[TAT_RESULT]]=""),1,0)</f>
        <v>0</v>
      </c>
      <c r="J1349" s="1">
        <f ca="1">SUM(Veg_Table[[#This Row],[Prescription and Status do not match]:[Prescription_Edited_And_TAT_Is_Blank]])</f>
        <v>0</v>
      </c>
      <c r="K1349" s="1">
        <f ca="1">IF(Veg_Table[[#This Row],[Sum of Errors]]&gt;0,1,0)</f>
        <v>0</v>
      </c>
      <c r="L1349" s="1">
        <f>1</f>
        <v>1</v>
      </c>
      <c r="M134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349" s="1">
        <f>IF(OR(MID(Veg_Table[[#This Row],[PRESCRIP]],2,1)="1",MID(Veg_Table[[#This Row],[PRESCRIP]],2,1)="2",MID(Veg_Table[[#This Row],[PRESCRIP]],2,1)="3",MID(Veg_Table[[#This Row],[PRESCRIP]],2,1)="4"),_xlfn.NUMBERVALUE(MID(Veg_Table[[#This Row],[PRESCRIP]],2,1)),"NA")</f>
        <v>2</v>
      </c>
      <c r="O1349" s="1">
        <f>WEEKNUM(Veg_Table[[#This Row],[EVM_LAST_EDITED_Day]],2)</f>
        <v>20</v>
      </c>
      <c r="P1349" s="25">
        <f>IFERROR(DATE(YEAR(Veg_Table[[#This Row],[EVM_LAST_EDITED2]]),MONTH(Veg_Table[[#This Row],[EVM_LAST_EDITED2]]),DAY(Veg_Table[[#This Row],[EVM_LAST_EDITED2]])),DATE(2019,1,1))</f>
        <v>43965</v>
      </c>
      <c r="Q1349" s="3">
        <f>VALUE(SUBSTITUTE(Veg_Table[[#This Row],[EVM_LAST_EDITED]],",",""))</f>
        <v>43965.435763888898</v>
      </c>
      <c r="R1349" s="1" t="str">
        <f>_xlfn.IFNA(IF(Veg_Table[[#This Row],[EVM_LAST_EDITOR]]="","zBlank EVM Last Editor",VLOOKUP(Veg_Table[[#This Row],[EVM_LAST_EDITOR]],Roster_Table[#All],4,FALSE)),"zAWRR Not in Roster")</f>
        <v>JEF</v>
      </c>
      <c r="S1349" s="1" t="str">
        <f>_xlfn.IFNA(IF(Veg_Table[[#This Row],[EVM_LAST_EDITOR]]="","zBlank EVM Last Editor",VLOOKUP(Veg_Table[[#This Row],[EVM_LAST_EDITOR]],Roster_Table[#All],16,FALSE)),"zCompany_AWRR not in Roster")</f>
        <v>JEF_Jefferson Resources</v>
      </c>
      <c r="T1349" s="2">
        <f>IFERROR(DATE(YEAR(Veg_Table[[#This Row],[Created2]]),MONTH(Veg_Table[[#This Row],[Created2]]),DAY(Veg_Table[[#This Row],[Created2]])),DATE(2019,1,1))</f>
        <v>43965</v>
      </c>
      <c r="U1349" s="3">
        <f>VALUE(SUBSTITUTE(Veg_Table[[#This Row],[Created]],",",""))</f>
        <v>43965.434780092597</v>
      </c>
      <c r="V1349" s="3" t="str">
        <f ca="1">IFERROR(_xlfn.IFNA(CELL("contents",INDIRECT(_xlfn.CONCAT("Veg_Table_Production_Data!",ADDRESS(MATCH(_xlfn.MAXIFS(#REF!,#REF!,"="&amp;Veg_Table[[#This Row],[AUTO_ID]],#REF!,"&lt;"&amp;Veg_Table[[#This Row],[EVM_LAST_EDITED_Day]]),#REF!,0),COLUMN(#REF!),4,1,)))),""),"")</f>
        <v/>
      </c>
      <c r="W1349" s="3" t="str">
        <f ca="1">IF(Veg_Table[[#This Row],[Previous_Prescription]]="","No",IF(Veg_Table[[#This Row],[Previous_Prescription]]=Veg_Table[[#This Row],[PRESCRIP]],"No","Yes"))</f>
        <v>No</v>
      </c>
      <c r="X1349" s="3" t="str">
        <f>IF(Veg_Table[[#This Row],[EVM_LAST_EDITED_Day]]=Veg_Table[[#This Row],[Created_Day]],"New","Old")</f>
        <v>New</v>
      </c>
      <c r="Y1349" s="1">
        <f>IFERROR(IF(FIND("delete",LOWER(Veg_Table[[#This Row],[PI_COMMENTS]]))&gt;=1,1,0),0)</f>
        <v>0</v>
      </c>
      <c r="Z1349" s="1" t="str">
        <f>_xlfn.IFNA(IF(Veg_Table[[#This Row],[EVM_LAST_EDITOR]]="","Yes",VLOOKUP(Veg_Table[[#This Row],[EVM_LAST_EDITOR]],Roster_Table[#All],15,FALSE)),"Yes")</f>
        <v>Yes</v>
      </c>
      <c r="AA134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49" s="1" t="str">
        <f>_xlfn.IFNA(VLOOKUP(Veg_Table[[#This Row],[EVM_LAST_EDITOR]],Roster_Table[#All],3,FALSE),"zAWRR Not in Roster")</f>
        <v>Sterling</v>
      </c>
      <c r="AC1349" s="1" t="str">
        <f>_xlfn.IFNA(VLOOKUP(Veg_Table[[#This Row],[EVM_LAST_EDITOR]],Roster_Table[#All],2,FALSE),"zAWRR Not in Roster")</f>
        <v>Fulford</v>
      </c>
      <c r="AD1349" s="1" t="str">
        <f>IF(_xlfn.CONCAT(Veg_Table[[#This Row],[First_Name]]," ",Veg_Table[[#This Row],[Last_Name]])="zAWRR Not in Roster zAWRR Not in Roster","zAWRR Not in Roster",_xlfn.CONCAT(Veg_Table[[#This Row],[First_Name]]," ",Veg_Table[[#This Row],[Last_Name]]))</f>
        <v>Sterling Fulford</v>
      </c>
      <c r="AE1349">
        <v>3228377</v>
      </c>
      <c r="AF1349" t="s">
        <v>6844</v>
      </c>
      <c r="AG1349" t="s">
        <v>30</v>
      </c>
      <c r="AH1349" t="s">
        <v>3102</v>
      </c>
      <c r="AI1349" t="s">
        <v>3071</v>
      </c>
      <c r="AJ1349" t="s">
        <v>36</v>
      </c>
      <c r="AL1349" t="s">
        <v>37</v>
      </c>
      <c r="AM1349" t="s">
        <v>38</v>
      </c>
      <c r="AN1349" t="s">
        <v>25</v>
      </c>
      <c r="AO1349" t="s">
        <v>43</v>
      </c>
      <c r="AP1349">
        <v>16</v>
      </c>
      <c r="AQ1349">
        <v>60</v>
      </c>
      <c r="AR1349" t="s">
        <v>514</v>
      </c>
      <c r="AS1349" t="s">
        <v>42</v>
      </c>
      <c r="AT1349" t="s">
        <v>522</v>
      </c>
      <c r="AV1349" t="s">
        <v>512</v>
      </c>
      <c r="AW1349" t="s">
        <v>6845</v>
      </c>
      <c r="AZ1349"/>
      <c r="BB1349" s="4"/>
      <c r="BD1349" t="s">
        <v>29</v>
      </c>
      <c r="BE1349" t="s">
        <v>25</v>
      </c>
      <c r="BF1349" t="s">
        <v>513</v>
      </c>
      <c r="BI1349" s="3"/>
      <c r="BJ1349" t="s">
        <v>1543</v>
      </c>
      <c r="BK1349" s="30" t="s">
        <v>78</v>
      </c>
      <c r="BL1349" s="3">
        <v>43965.435763888891</v>
      </c>
      <c r="BM1349" t="s">
        <v>31</v>
      </c>
      <c r="BN1349" t="s">
        <v>32</v>
      </c>
      <c r="BP1349" t="s">
        <v>3105</v>
      </c>
      <c r="BQ1349" t="s">
        <v>826</v>
      </c>
      <c r="BR1349" t="s">
        <v>28</v>
      </c>
      <c r="BS1349" t="s">
        <v>28</v>
      </c>
      <c r="BT1349" t="s">
        <v>78</v>
      </c>
      <c r="BU1349" s="3">
        <v>43965.43478009259</v>
      </c>
      <c r="BV1349" t="s">
        <v>803</v>
      </c>
      <c r="BW1349" s="3">
        <v>43965.515727511571</v>
      </c>
      <c r="BX1349" t="s">
        <v>6846</v>
      </c>
      <c r="CG1349"/>
      <c r="CH1349"/>
      <c r="CI1349"/>
      <c r="CY1349"/>
      <c r="DA1349"/>
      <c r="DF1349"/>
    </row>
    <row r="1350" spans="1:110" x14ac:dyDescent="0.25">
      <c r="A1350" s="1">
        <f>IF(Veg_Table[[#This Row],[VP_STATUS]]="Hold",0,IF(OR(AND(Veg_Table[[#This Row],[PRESCRIP]]="NW_No Work",Veg_Table[[#This Row],[VP_STATUS]]&lt;&gt;"No Work Required Under EVM"),AND(Veg_Table[[#This Row],[VP_STATUS]]="No Work Required Under EVM",Veg_Table[[#This Row],[PRESCRIP]]&lt;&gt;"NW_No Work")),1,0))</f>
        <v>0</v>
      </c>
      <c r="B1350" s="1">
        <f>IF(Veg_Table[[#This Row],[SPECIES]]="",1,0)</f>
        <v>0</v>
      </c>
      <c r="C1350" s="1">
        <f>IF(Veg_Table[[#This Row],[DIAMETER]]="",1,0)</f>
        <v>0</v>
      </c>
      <c r="D1350" s="1">
        <f>IF(Veg_Table[[#This Row],[HEIGHT]]="",1,0)</f>
        <v>0</v>
      </c>
      <c r="E135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50" s="1">
        <f>IF(AND(Veg_Table[[#This Row],[TAT_RESULT]]="ABATE",Veg_Table[[#This Row],[PRESCRIP]]="NW_No Work"),1,0)</f>
        <v>0</v>
      </c>
      <c r="G1350" s="1">
        <f>IF(OR(Veg_Table[[#This Row],[Prescription R-Scale]]="NA",Veg_Table[[#This Row],[Diameter R-Scale]]="NA"),0,IF(Veg_Table[[#This Row],[Diameter R-Scale]]&lt;&gt;Veg_Table[[#This Row],[Prescription R-Scale]],1,0))</f>
        <v>0</v>
      </c>
      <c r="H1350" s="1">
        <f>IF(OR(AND(Veg_Table[[#This Row],[PRESCRIP]]="BC_Br Rmv", Veg_Table[[#This Row],[WOOD_MAN]]&lt;&gt;"Not Needed"),AND(Veg_Table[[#This Row],[PRESCRIP]]="BCS_Br Rmv+Trt", Veg_Table[[#This Row],[WOOD_MAN]]&lt;&gt;"Not Needed")),1,0)</f>
        <v>0</v>
      </c>
      <c r="I1350" s="1">
        <f ca="1">IF(AND(Veg_Table[[#This Row],[Prescription_Changed]]="Yes",Veg_Table[[#This Row],[TAT_RESULT]]=""),1,0)</f>
        <v>0</v>
      </c>
      <c r="J1350" s="1">
        <f ca="1">SUM(Veg_Table[[#This Row],[Prescription and Status do not match]:[Prescription_Edited_And_TAT_Is_Blank]])</f>
        <v>0</v>
      </c>
      <c r="K1350" s="1">
        <f ca="1">IF(Veg_Table[[#This Row],[Sum of Errors]]&gt;0,1,0)</f>
        <v>0</v>
      </c>
      <c r="L1350" s="1">
        <f>1</f>
        <v>1</v>
      </c>
      <c r="M1350"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350" s="1" t="str">
        <f>IF(OR(MID(Veg_Table[[#This Row],[PRESCRIP]],2,1)="1",MID(Veg_Table[[#This Row],[PRESCRIP]],2,1)="2",MID(Veg_Table[[#This Row],[PRESCRIP]],2,1)="3",MID(Veg_Table[[#This Row],[PRESCRIP]],2,1)="4"),_xlfn.NUMBERVALUE(MID(Veg_Table[[#This Row],[PRESCRIP]],2,1)),"NA")</f>
        <v>NA</v>
      </c>
      <c r="O1350" s="1">
        <f>WEEKNUM(Veg_Table[[#This Row],[EVM_LAST_EDITED_Day]],2)</f>
        <v>20</v>
      </c>
      <c r="P1350" s="25">
        <f>IFERROR(DATE(YEAR(Veg_Table[[#This Row],[EVM_LAST_EDITED2]]),MONTH(Veg_Table[[#This Row],[EVM_LAST_EDITED2]]),DAY(Veg_Table[[#This Row],[EVM_LAST_EDITED2]])),DATE(2019,1,1))</f>
        <v>43965</v>
      </c>
      <c r="Q1350" s="3">
        <f>VALUE(SUBSTITUTE(Veg_Table[[#This Row],[EVM_LAST_EDITED]],",",""))</f>
        <v>43965.436690717601</v>
      </c>
      <c r="R1350" s="1" t="str">
        <f>_xlfn.IFNA(IF(Veg_Table[[#This Row],[EVM_LAST_EDITOR]]="","zBlank EVM Last Editor",VLOOKUP(Veg_Table[[#This Row],[EVM_LAST_EDITOR]],Roster_Table[#All],4,FALSE)),"zAWRR Not in Roster")</f>
        <v>MBG</v>
      </c>
      <c r="S1350" s="1" t="str">
        <f>_xlfn.IFNA(IF(Veg_Table[[#This Row],[EVM_LAST_EDITOR]]="","zBlank EVM Last Editor",VLOOKUP(Veg_Table[[#This Row],[EVM_LAST_EDITOR]],Roster_Table[#All],16,FALSE)),"zCompany_AWRR not in Roster")</f>
        <v>MBG_Mason, Bruce &amp; Girard</v>
      </c>
      <c r="T1350" s="2">
        <f>IFERROR(DATE(YEAR(Veg_Table[[#This Row],[Created2]]),MONTH(Veg_Table[[#This Row],[Created2]]),DAY(Veg_Table[[#This Row],[Created2]])),DATE(2019,1,1))</f>
        <v>43965</v>
      </c>
      <c r="U1350" s="3">
        <f>VALUE(SUBSTITUTE(Veg_Table[[#This Row],[Created]],",",""))</f>
        <v>43965.435664664401</v>
      </c>
      <c r="V1350" s="3" t="str">
        <f ca="1">IFERROR(_xlfn.IFNA(CELL("contents",INDIRECT(_xlfn.CONCAT("Veg_Table_Production_Data!",ADDRESS(MATCH(_xlfn.MAXIFS(#REF!,#REF!,"="&amp;Veg_Table[[#This Row],[AUTO_ID]],#REF!,"&lt;"&amp;Veg_Table[[#This Row],[EVM_LAST_EDITED_Day]]),#REF!,0),COLUMN(#REF!),4,1,)))),""),"")</f>
        <v/>
      </c>
      <c r="W1350" s="3" t="str">
        <f ca="1">IF(Veg_Table[[#This Row],[Previous_Prescription]]="","No",IF(Veg_Table[[#This Row],[Previous_Prescription]]=Veg_Table[[#This Row],[PRESCRIP]],"No","Yes"))</f>
        <v>No</v>
      </c>
      <c r="X1350" s="3" t="str">
        <f>IF(Veg_Table[[#This Row],[EVM_LAST_EDITED_Day]]=Veg_Table[[#This Row],[Created_Day]],"New","Old")</f>
        <v>New</v>
      </c>
      <c r="Y1350" s="1">
        <f>IFERROR(IF(FIND("delete",LOWER(Veg_Table[[#This Row],[PI_COMMENTS]]))&gt;=1,1,0),0)</f>
        <v>0</v>
      </c>
      <c r="Z1350" s="1" t="str">
        <f>_xlfn.IFNA(IF(Veg_Table[[#This Row],[EVM_LAST_EDITOR]]="","Yes",VLOOKUP(Veg_Table[[#This Row],[EVM_LAST_EDITOR]],Roster_Table[#All],15,FALSE)),"Yes")</f>
        <v>Yes</v>
      </c>
      <c r="AA135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50" s="1" t="str">
        <f>_xlfn.IFNA(VLOOKUP(Veg_Table[[#This Row],[EVM_LAST_EDITOR]],Roster_Table[#All],3,FALSE),"zAWRR Not in Roster")</f>
        <v>Benjamin</v>
      </c>
      <c r="AC1350" s="1" t="str">
        <f>_xlfn.IFNA(VLOOKUP(Veg_Table[[#This Row],[EVM_LAST_EDITOR]],Roster_Table[#All],2,FALSE),"zAWRR Not in Roster")</f>
        <v>Post</v>
      </c>
      <c r="AD1350" s="1" t="str">
        <f>IF(_xlfn.CONCAT(Veg_Table[[#This Row],[First_Name]]," ",Veg_Table[[#This Row],[Last_Name]])="zAWRR Not in Roster zAWRR Not in Roster","zAWRR Not in Roster",_xlfn.CONCAT(Veg_Table[[#This Row],[First_Name]]," ",Veg_Table[[#This Row],[Last_Name]]))</f>
        <v>Benjamin Post</v>
      </c>
      <c r="AE1350">
        <v>3227805</v>
      </c>
      <c r="AF1350" t="s">
        <v>6239</v>
      </c>
      <c r="AG1350" t="s">
        <v>93</v>
      </c>
      <c r="AH1350" t="s">
        <v>3444</v>
      </c>
      <c r="AI1350" t="s">
        <v>5377</v>
      </c>
      <c r="AJ1350" t="s">
        <v>21</v>
      </c>
      <c r="AL1350" t="s">
        <v>372</v>
      </c>
      <c r="AM1350" t="s">
        <v>529</v>
      </c>
      <c r="AN1350" t="s">
        <v>25</v>
      </c>
      <c r="AO1350" t="s">
        <v>25</v>
      </c>
      <c r="AP1350">
        <v>15</v>
      </c>
      <c r="AQ1350">
        <v>59</v>
      </c>
      <c r="AR1350" t="s">
        <v>511</v>
      </c>
      <c r="AS1350" t="s">
        <v>24</v>
      </c>
      <c r="AT1350" t="s">
        <v>26</v>
      </c>
      <c r="AV1350" t="s">
        <v>512</v>
      </c>
      <c r="AW1350" t="s">
        <v>6240</v>
      </c>
      <c r="AZ1350"/>
      <c r="BB1350" s="4"/>
      <c r="BD1350" t="s">
        <v>29</v>
      </c>
      <c r="BE1350" t="s">
        <v>25</v>
      </c>
      <c r="BF1350" t="s">
        <v>513</v>
      </c>
      <c r="BI1350" s="3"/>
      <c r="BJ1350" t="s">
        <v>52</v>
      </c>
      <c r="BK1350" s="30" t="s">
        <v>120</v>
      </c>
      <c r="BL1350" s="3">
        <v>43965.436690717594</v>
      </c>
      <c r="BM1350" t="s">
        <v>31</v>
      </c>
      <c r="BN1350" t="s">
        <v>32</v>
      </c>
      <c r="BP1350" t="s">
        <v>3445</v>
      </c>
      <c r="BQ1350" t="s">
        <v>1025</v>
      </c>
      <c r="BR1350" t="s">
        <v>28</v>
      </c>
      <c r="BS1350" t="s">
        <v>28</v>
      </c>
      <c r="BT1350" t="s">
        <v>120</v>
      </c>
      <c r="BU1350" s="3">
        <v>43965.43566466435</v>
      </c>
      <c r="BV1350" t="s">
        <v>803</v>
      </c>
      <c r="BW1350" s="3">
        <v>43965.515567581017</v>
      </c>
      <c r="BX1350" t="s">
        <v>6241</v>
      </c>
      <c r="CG1350"/>
      <c r="CH1350"/>
      <c r="CI1350"/>
      <c r="CY1350"/>
      <c r="DA1350"/>
      <c r="DF1350"/>
    </row>
    <row r="1351" spans="1:110" x14ac:dyDescent="0.25">
      <c r="A1351" s="1">
        <f>IF(Veg_Table[[#This Row],[VP_STATUS]]="Hold",0,IF(OR(AND(Veg_Table[[#This Row],[PRESCRIP]]="NW_No Work",Veg_Table[[#This Row],[VP_STATUS]]&lt;&gt;"No Work Required Under EVM"),AND(Veg_Table[[#This Row],[VP_STATUS]]="No Work Required Under EVM",Veg_Table[[#This Row],[PRESCRIP]]&lt;&gt;"NW_No Work")),1,0))</f>
        <v>0</v>
      </c>
      <c r="B1351" s="1">
        <f>IF(Veg_Table[[#This Row],[SPECIES]]="",1,0)</f>
        <v>0</v>
      </c>
      <c r="C1351" s="1">
        <f>IF(Veg_Table[[#This Row],[DIAMETER]]="",1,0)</f>
        <v>0</v>
      </c>
      <c r="D1351" s="1">
        <f>IF(Veg_Table[[#This Row],[HEIGHT]]="",1,0)</f>
        <v>0</v>
      </c>
      <c r="E135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51" s="1">
        <f>IF(AND(Veg_Table[[#This Row],[TAT_RESULT]]="ABATE",Veg_Table[[#This Row],[PRESCRIP]]="NW_No Work"),1,0)</f>
        <v>0</v>
      </c>
      <c r="G1351" s="1">
        <f>IF(OR(Veg_Table[[#This Row],[Prescription R-Scale]]="NA",Veg_Table[[#This Row],[Diameter R-Scale]]="NA"),0,IF(Veg_Table[[#This Row],[Diameter R-Scale]]&lt;&gt;Veg_Table[[#This Row],[Prescription R-Scale]],1,0))</f>
        <v>0</v>
      </c>
      <c r="H1351" s="1">
        <f>IF(OR(AND(Veg_Table[[#This Row],[PRESCRIP]]="BC_Br Rmv", Veg_Table[[#This Row],[WOOD_MAN]]&lt;&gt;"Not Needed"),AND(Veg_Table[[#This Row],[PRESCRIP]]="BCS_Br Rmv+Trt", Veg_Table[[#This Row],[WOOD_MAN]]&lt;&gt;"Not Needed")),1,0)</f>
        <v>0</v>
      </c>
      <c r="I1351" s="1">
        <f ca="1">IF(AND(Veg_Table[[#This Row],[Prescription_Changed]]="Yes",Veg_Table[[#This Row],[TAT_RESULT]]=""),1,0)</f>
        <v>0</v>
      </c>
      <c r="J1351" s="1">
        <f ca="1">SUM(Veg_Table[[#This Row],[Prescription and Status do not match]:[Prescription_Edited_And_TAT_Is_Blank]])</f>
        <v>0</v>
      </c>
      <c r="K1351" s="1">
        <f ca="1">IF(Veg_Table[[#This Row],[Sum of Errors]]&gt;0,1,0)</f>
        <v>0</v>
      </c>
      <c r="L1351" s="1">
        <f>1</f>
        <v>1</v>
      </c>
      <c r="M1351"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351" s="1" t="str">
        <f>IF(OR(MID(Veg_Table[[#This Row],[PRESCRIP]],2,1)="1",MID(Veg_Table[[#This Row],[PRESCRIP]],2,1)="2",MID(Veg_Table[[#This Row],[PRESCRIP]],2,1)="3",MID(Veg_Table[[#This Row],[PRESCRIP]],2,1)="4"),_xlfn.NUMBERVALUE(MID(Veg_Table[[#This Row],[PRESCRIP]],2,1)),"NA")</f>
        <v>NA</v>
      </c>
      <c r="O1351" s="1">
        <f>WEEKNUM(Veg_Table[[#This Row],[EVM_LAST_EDITED_Day]],2)</f>
        <v>20</v>
      </c>
      <c r="P1351" s="25">
        <f>IFERROR(DATE(YEAR(Veg_Table[[#This Row],[EVM_LAST_EDITED2]]),MONTH(Veg_Table[[#This Row],[EVM_LAST_EDITED2]]),DAY(Veg_Table[[#This Row],[EVM_LAST_EDITED2]])),DATE(2019,1,1))</f>
        <v>43965</v>
      </c>
      <c r="Q1351" s="3">
        <f>VALUE(SUBSTITUTE(Veg_Table[[#This Row],[EVM_LAST_EDITED]],",",""))</f>
        <v>43965.437013888899</v>
      </c>
      <c r="R1351" s="1" t="str">
        <f>_xlfn.IFNA(IF(Veg_Table[[#This Row],[EVM_LAST_EDITOR]]="","zBlank EVM Last Editor",VLOOKUP(Veg_Table[[#This Row],[EVM_LAST_EDITOR]],Roster_Table[#All],4,FALSE)),"zAWRR Not in Roster")</f>
        <v>JEF</v>
      </c>
      <c r="S1351" s="1" t="str">
        <f>_xlfn.IFNA(IF(Veg_Table[[#This Row],[EVM_LAST_EDITOR]]="","zBlank EVM Last Editor",VLOOKUP(Veg_Table[[#This Row],[EVM_LAST_EDITOR]],Roster_Table[#All],16,FALSE)),"zCompany_AWRR not in Roster")</f>
        <v>JEF_Jefferson Resources</v>
      </c>
      <c r="T1351" s="2">
        <f>IFERROR(DATE(YEAR(Veg_Table[[#This Row],[Created2]]),MONTH(Veg_Table[[#This Row],[Created2]]),DAY(Veg_Table[[#This Row],[Created2]])),DATE(2019,1,1))</f>
        <v>43965</v>
      </c>
      <c r="U1351" s="3">
        <f>VALUE(SUBSTITUTE(Veg_Table[[#This Row],[Created]],",",""))</f>
        <v>43965.437013888899</v>
      </c>
      <c r="V1351" s="3" t="str">
        <f ca="1">IFERROR(_xlfn.IFNA(CELL("contents",INDIRECT(_xlfn.CONCAT("Veg_Table_Production_Data!",ADDRESS(MATCH(_xlfn.MAXIFS(#REF!,#REF!,"="&amp;Veg_Table[[#This Row],[AUTO_ID]],#REF!,"&lt;"&amp;Veg_Table[[#This Row],[EVM_LAST_EDITED_Day]]),#REF!,0),COLUMN(#REF!),4,1,)))),""),"")</f>
        <v/>
      </c>
      <c r="W1351" s="3" t="str">
        <f ca="1">IF(Veg_Table[[#This Row],[Previous_Prescription]]="","No",IF(Veg_Table[[#This Row],[Previous_Prescription]]=Veg_Table[[#This Row],[PRESCRIP]],"No","Yes"))</f>
        <v>No</v>
      </c>
      <c r="X1351" s="3" t="str">
        <f>IF(Veg_Table[[#This Row],[EVM_LAST_EDITED_Day]]=Veg_Table[[#This Row],[Created_Day]],"New","Old")</f>
        <v>New</v>
      </c>
      <c r="Y1351" s="1">
        <f>IFERROR(IF(FIND("delete",LOWER(Veg_Table[[#This Row],[PI_COMMENTS]]))&gt;=1,1,0),0)</f>
        <v>0</v>
      </c>
      <c r="Z1351" s="1" t="str">
        <f>_xlfn.IFNA(IF(Veg_Table[[#This Row],[EVM_LAST_EDITOR]]="","Yes",VLOOKUP(Veg_Table[[#This Row],[EVM_LAST_EDITOR]],Roster_Table[#All],15,FALSE)),"Yes")</f>
        <v>Yes</v>
      </c>
      <c r="AA135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51" s="1" t="str">
        <f>_xlfn.IFNA(VLOOKUP(Veg_Table[[#This Row],[EVM_LAST_EDITOR]],Roster_Table[#All],3,FALSE),"zAWRR Not in Roster")</f>
        <v>Sterling</v>
      </c>
      <c r="AC1351" s="1" t="str">
        <f>_xlfn.IFNA(VLOOKUP(Veg_Table[[#This Row],[EVM_LAST_EDITOR]],Roster_Table[#All],2,FALSE),"zAWRR Not in Roster")</f>
        <v>Fulford</v>
      </c>
      <c r="AD1351" s="1" t="str">
        <f>IF(_xlfn.CONCAT(Veg_Table[[#This Row],[First_Name]]," ",Veg_Table[[#This Row],[Last_Name]])="zAWRR Not in Roster zAWRR Not in Roster","zAWRR Not in Roster",_xlfn.CONCAT(Veg_Table[[#This Row],[First_Name]]," ",Veg_Table[[#This Row],[Last_Name]]))</f>
        <v>Sterling Fulford</v>
      </c>
      <c r="AE1351">
        <v>3228378</v>
      </c>
      <c r="AF1351" t="s">
        <v>6847</v>
      </c>
      <c r="AG1351" t="s">
        <v>30</v>
      </c>
      <c r="AH1351" t="s">
        <v>3102</v>
      </c>
      <c r="AI1351" t="s">
        <v>3071</v>
      </c>
      <c r="AJ1351" t="s">
        <v>21</v>
      </c>
      <c r="AL1351" t="s">
        <v>37</v>
      </c>
      <c r="AM1351" t="s">
        <v>38</v>
      </c>
      <c r="AN1351" t="s">
        <v>25</v>
      </c>
      <c r="AO1351" t="s">
        <v>25</v>
      </c>
      <c r="AP1351">
        <v>26</v>
      </c>
      <c r="AQ1351">
        <v>130</v>
      </c>
      <c r="AR1351" t="s">
        <v>511</v>
      </c>
      <c r="AS1351" t="s">
        <v>24</v>
      </c>
      <c r="AT1351" t="s">
        <v>26</v>
      </c>
      <c r="AV1351" t="s">
        <v>512</v>
      </c>
      <c r="AW1351" t="s">
        <v>6848</v>
      </c>
      <c r="AZ1351"/>
      <c r="BB1351" s="4"/>
      <c r="BD1351" t="s">
        <v>29</v>
      </c>
      <c r="BE1351" t="s">
        <v>25</v>
      </c>
      <c r="BF1351" t="s">
        <v>513</v>
      </c>
      <c r="BI1351" s="3"/>
      <c r="BJ1351" t="s">
        <v>52</v>
      </c>
      <c r="BK1351" s="30" t="s">
        <v>78</v>
      </c>
      <c r="BL1351" s="3">
        <v>43965.437013888892</v>
      </c>
      <c r="BM1351" t="s">
        <v>31</v>
      </c>
      <c r="BN1351" t="s">
        <v>32</v>
      </c>
      <c r="BP1351" t="s">
        <v>3105</v>
      </c>
      <c r="BQ1351" t="s">
        <v>826</v>
      </c>
      <c r="BR1351" t="s">
        <v>28</v>
      </c>
      <c r="BS1351" t="s">
        <v>28</v>
      </c>
      <c r="BT1351" t="s">
        <v>78</v>
      </c>
      <c r="BU1351" s="3">
        <v>43965.437013888892</v>
      </c>
      <c r="BV1351" t="s">
        <v>803</v>
      </c>
      <c r="BW1351" s="3">
        <v>43965.515727511571</v>
      </c>
      <c r="BX1351" t="s">
        <v>6849</v>
      </c>
      <c r="CG1351"/>
      <c r="CH1351"/>
      <c r="CI1351"/>
      <c r="CY1351"/>
      <c r="DA1351"/>
      <c r="DF1351"/>
    </row>
    <row r="1352" spans="1:110" x14ac:dyDescent="0.25">
      <c r="A1352" s="1">
        <f>IF(Veg_Table[[#This Row],[VP_STATUS]]="Hold",0,IF(OR(AND(Veg_Table[[#This Row],[PRESCRIP]]="NW_No Work",Veg_Table[[#This Row],[VP_STATUS]]&lt;&gt;"No Work Required Under EVM"),AND(Veg_Table[[#This Row],[VP_STATUS]]="No Work Required Under EVM",Veg_Table[[#This Row],[PRESCRIP]]&lt;&gt;"NW_No Work")),1,0))</f>
        <v>0</v>
      </c>
      <c r="B1352" s="1">
        <f>IF(Veg_Table[[#This Row],[SPECIES]]="",1,0)</f>
        <v>0</v>
      </c>
      <c r="C1352" s="1">
        <f>IF(Veg_Table[[#This Row],[DIAMETER]]="",1,0)</f>
        <v>0</v>
      </c>
      <c r="D1352" s="1">
        <f>IF(Veg_Table[[#This Row],[HEIGHT]]="",1,0)</f>
        <v>0</v>
      </c>
      <c r="E135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52" s="1">
        <f>IF(AND(Veg_Table[[#This Row],[TAT_RESULT]]="ABATE",Veg_Table[[#This Row],[PRESCRIP]]="NW_No Work"),1,0)</f>
        <v>0</v>
      </c>
      <c r="G1352" s="1">
        <f>IF(OR(Veg_Table[[#This Row],[Prescription R-Scale]]="NA",Veg_Table[[#This Row],[Diameter R-Scale]]="NA"),0,IF(Veg_Table[[#This Row],[Diameter R-Scale]]&lt;&gt;Veg_Table[[#This Row],[Prescription R-Scale]],1,0))</f>
        <v>0</v>
      </c>
      <c r="H1352" s="1">
        <f>IF(OR(AND(Veg_Table[[#This Row],[PRESCRIP]]="BC_Br Rmv", Veg_Table[[#This Row],[WOOD_MAN]]&lt;&gt;"Not Needed"),AND(Veg_Table[[#This Row],[PRESCRIP]]="BCS_Br Rmv+Trt", Veg_Table[[#This Row],[WOOD_MAN]]&lt;&gt;"Not Needed")),1,0)</f>
        <v>0</v>
      </c>
      <c r="I1352" s="1">
        <f ca="1">IF(AND(Veg_Table[[#This Row],[Prescription_Changed]]="Yes",Veg_Table[[#This Row],[TAT_RESULT]]=""),1,0)</f>
        <v>0</v>
      </c>
      <c r="J1352" s="1">
        <f ca="1">SUM(Veg_Table[[#This Row],[Prescription and Status do not match]:[Prescription_Edited_And_TAT_Is_Blank]])</f>
        <v>0</v>
      </c>
      <c r="K1352" s="1">
        <f ca="1">IF(Veg_Table[[#This Row],[Sum of Errors]]&gt;0,1,0)</f>
        <v>0</v>
      </c>
      <c r="L1352" s="1">
        <f>1</f>
        <v>1</v>
      </c>
      <c r="M135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352" s="1">
        <f>IF(OR(MID(Veg_Table[[#This Row],[PRESCRIP]],2,1)="1",MID(Veg_Table[[#This Row],[PRESCRIP]],2,1)="2",MID(Veg_Table[[#This Row],[PRESCRIP]],2,1)="3",MID(Veg_Table[[#This Row],[PRESCRIP]],2,1)="4"),_xlfn.NUMBERVALUE(MID(Veg_Table[[#This Row],[PRESCRIP]],2,1)),"NA")</f>
        <v>3</v>
      </c>
      <c r="O1352" s="1">
        <f>WEEKNUM(Veg_Table[[#This Row],[EVM_LAST_EDITED_Day]],2)</f>
        <v>20</v>
      </c>
      <c r="P1352" s="25">
        <f>IFERROR(DATE(YEAR(Veg_Table[[#This Row],[EVM_LAST_EDITED2]]),MONTH(Veg_Table[[#This Row],[EVM_LAST_EDITED2]]),DAY(Veg_Table[[#This Row],[EVM_LAST_EDITED2]])),DATE(2019,1,1))</f>
        <v>43965</v>
      </c>
      <c r="Q1352" s="3">
        <f>VALUE(SUBSTITUTE(Veg_Table[[#This Row],[EVM_LAST_EDITED]],",",""))</f>
        <v>43965.437301458303</v>
      </c>
      <c r="R1352" s="1" t="str">
        <f>_xlfn.IFNA(IF(Veg_Table[[#This Row],[EVM_LAST_EDITOR]]="","zBlank EVM Last Editor",VLOOKUP(Veg_Table[[#This Row],[EVM_LAST_EDITOR]],Roster_Table[#All],4,FALSE)),"zAWRR Not in Roster")</f>
        <v>zAWRR Not in Roster</v>
      </c>
      <c r="S1352" s="1" t="str">
        <f>_xlfn.IFNA(IF(Veg_Table[[#This Row],[EVM_LAST_EDITOR]]="","zBlank EVM Last Editor",VLOOKUP(Veg_Table[[#This Row],[EVM_LAST_EDITOR]],Roster_Table[#All],16,FALSE)),"zCompany_AWRR not in Roster")</f>
        <v>zCompany_AWRR not in Roster</v>
      </c>
      <c r="T1352" s="2">
        <f>IFERROR(DATE(YEAR(Veg_Table[[#This Row],[Created2]]),MONTH(Veg_Table[[#This Row],[Created2]]),DAY(Veg_Table[[#This Row],[Created2]])),DATE(2019,1,1))</f>
        <v>43899</v>
      </c>
      <c r="U1352" s="3">
        <f>VALUE(SUBSTITUTE(Veg_Table[[#This Row],[Created]],",",""))</f>
        <v>43899.448510925897</v>
      </c>
      <c r="V1352" s="3" t="str">
        <f ca="1">IFERROR(_xlfn.IFNA(CELL("contents",INDIRECT(_xlfn.CONCAT("Veg_Table_Production_Data!",ADDRESS(MATCH(_xlfn.MAXIFS(#REF!,#REF!,"="&amp;Veg_Table[[#This Row],[AUTO_ID]],#REF!,"&lt;"&amp;Veg_Table[[#This Row],[EVM_LAST_EDITED_Day]]),#REF!,0),COLUMN(#REF!),4,1,)))),""),"")</f>
        <v/>
      </c>
      <c r="W1352" s="3" t="str">
        <f ca="1">IF(Veg_Table[[#This Row],[Previous_Prescription]]="","No",IF(Veg_Table[[#This Row],[Previous_Prescription]]=Veg_Table[[#This Row],[PRESCRIP]],"No","Yes"))</f>
        <v>No</v>
      </c>
      <c r="X1352" s="3" t="str">
        <f>IF(Veg_Table[[#This Row],[EVM_LAST_EDITED_Day]]=Veg_Table[[#This Row],[Created_Day]],"New","Old")</f>
        <v>Old</v>
      </c>
      <c r="Y1352" s="1">
        <f>IFERROR(IF(FIND("delete",LOWER(Veg_Table[[#This Row],[PI_COMMENTS]]))&gt;=1,1,0),0)</f>
        <v>0</v>
      </c>
      <c r="Z1352" s="1" t="str">
        <f>_xlfn.IFNA(IF(Veg_Table[[#This Row],[EVM_LAST_EDITOR]]="","Yes",VLOOKUP(Veg_Table[[#This Row],[EVM_LAST_EDITOR]],Roster_Table[#All],15,FALSE)),"Yes")</f>
        <v>Yes</v>
      </c>
      <c r="AA135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52" s="1" t="str">
        <f>_xlfn.IFNA(VLOOKUP(Veg_Table[[#This Row],[EVM_LAST_EDITOR]],Roster_Table[#All],3,FALSE),"zAWRR Not in Roster")</f>
        <v>zAWRR Not in Roster</v>
      </c>
      <c r="AC1352" s="1" t="str">
        <f>_xlfn.IFNA(VLOOKUP(Veg_Table[[#This Row],[EVM_LAST_EDITOR]],Roster_Table[#All],2,FALSE),"zAWRR Not in Roster")</f>
        <v>zAWRR Not in Roster</v>
      </c>
      <c r="AD1352" s="1" t="str">
        <f>IF(_xlfn.CONCAT(Veg_Table[[#This Row],[First_Name]]," ",Veg_Table[[#This Row],[Last_Name]])="zAWRR Not in Roster zAWRR Not in Roster","zAWRR Not in Roster",_xlfn.CONCAT(Veg_Table[[#This Row],[First_Name]]," ",Veg_Table[[#This Row],[Last_Name]]))</f>
        <v>zAWRR Not in Roster</v>
      </c>
      <c r="AE1352">
        <v>2320808</v>
      </c>
      <c r="AF1352" t="s">
        <v>1367</v>
      </c>
      <c r="AG1352" t="s">
        <v>30</v>
      </c>
      <c r="AH1352" t="s">
        <v>1362</v>
      </c>
      <c r="AI1352" t="s">
        <v>1368</v>
      </c>
      <c r="AJ1352" t="s">
        <v>820</v>
      </c>
      <c r="AL1352" t="s">
        <v>371</v>
      </c>
      <c r="AM1352" t="s">
        <v>38</v>
      </c>
      <c r="AN1352" t="s">
        <v>25</v>
      </c>
      <c r="AO1352" t="s">
        <v>25</v>
      </c>
      <c r="AP1352">
        <v>31</v>
      </c>
      <c r="AQ1352">
        <v>120</v>
      </c>
      <c r="AR1352" t="s">
        <v>511</v>
      </c>
      <c r="AS1352" t="s">
        <v>51</v>
      </c>
      <c r="AT1352" t="s">
        <v>522</v>
      </c>
      <c r="AV1352" t="s">
        <v>519</v>
      </c>
      <c r="AW1352" t="s">
        <v>1369</v>
      </c>
      <c r="AX1352" t="s">
        <v>534</v>
      </c>
      <c r="AZ1352">
        <v>5746657</v>
      </c>
      <c r="BA1352" t="s">
        <v>51</v>
      </c>
      <c r="BB1352" s="4">
        <v>43942.568935937503</v>
      </c>
      <c r="BD1352" t="s">
        <v>29</v>
      </c>
      <c r="BE1352" t="s">
        <v>25</v>
      </c>
      <c r="BF1352" t="s">
        <v>513</v>
      </c>
      <c r="BG1352" t="s">
        <v>534</v>
      </c>
      <c r="BI1352" s="3">
        <v>43965.437173796294</v>
      </c>
      <c r="BK1352" s="30" t="s">
        <v>821</v>
      </c>
      <c r="BL1352" s="3">
        <v>43965.437301458333</v>
      </c>
      <c r="BM1352" t="s">
        <v>31</v>
      </c>
      <c r="BN1352" t="s">
        <v>32</v>
      </c>
      <c r="BP1352" t="s">
        <v>2121</v>
      </c>
      <c r="BQ1352" t="s">
        <v>28</v>
      </c>
      <c r="BR1352" t="s">
        <v>28</v>
      </c>
      <c r="BS1352" t="s">
        <v>28</v>
      </c>
      <c r="BT1352" t="s">
        <v>544</v>
      </c>
      <c r="BU1352" s="3">
        <v>43899.448510925926</v>
      </c>
      <c r="BV1352" t="s">
        <v>803</v>
      </c>
      <c r="BW1352" s="3">
        <v>43965.481192349536</v>
      </c>
      <c r="BX1352" t="s">
        <v>1370</v>
      </c>
      <c r="CG1352"/>
      <c r="CH1352"/>
      <c r="CI1352"/>
      <c r="CY1352"/>
      <c r="DA1352"/>
      <c r="DF1352"/>
    </row>
    <row r="1353" spans="1:110" x14ac:dyDescent="0.25">
      <c r="A1353" s="1">
        <f>IF(Veg_Table[[#This Row],[VP_STATUS]]="Hold",0,IF(OR(AND(Veg_Table[[#This Row],[PRESCRIP]]="NW_No Work",Veg_Table[[#This Row],[VP_STATUS]]&lt;&gt;"No Work Required Under EVM"),AND(Veg_Table[[#This Row],[VP_STATUS]]="No Work Required Under EVM",Veg_Table[[#This Row],[PRESCRIP]]&lt;&gt;"NW_No Work")),1,0))</f>
        <v>0</v>
      </c>
      <c r="B1353" s="1">
        <f>IF(Veg_Table[[#This Row],[SPECIES]]="",1,0)</f>
        <v>0</v>
      </c>
      <c r="C1353" s="1">
        <f>IF(Veg_Table[[#This Row],[DIAMETER]]="",1,0)</f>
        <v>0</v>
      </c>
      <c r="D1353" s="1">
        <f>IF(Veg_Table[[#This Row],[HEIGHT]]="",1,0)</f>
        <v>0</v>
      </c>
      <c r="E135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53" s="1">
        <f>IF(AND(Veg_Table[[#This Row],[TAT_RESULT]]="ABATE",Veg_Table[[#This Row],[PRESCRIP]]="NW_No Work"),1,0)</f>
        <v>0</v>
      </c>
      <c r="G1353" s="1">
        <f>IF(OR(Veg_Table[[#This Row],[Prescription R-Scale]]="NA",Veg_Table[[#This Row],[Diameter R-Scale]]="NA"),0,IF(Veg_Table[[#This Row],[Diameter R-Scale]]&lt;&gt;Veg_Table[[#This Row],[Prescription R-Scale]],1,0))</f>
        <v>0</v>
      </c>
      <c r="H1353" s="1">
        <f>IF(OR(AND(Veg_Table[[#This Row],[PRESCRIP]]="BC_Br Rmv", Veg_Table[[#This Row],[WOOD_MAN]]&lt;&gt;"Not Needed"),AND(Veg_Table[[#This Row],[PRESCRIP]]="BCS_Br Rmv+Trt", Veg_Table[[#This Row],[WOOD_MAN]]&lt;&gt;"Not Needed")),1,0)</f>
        <v>0</v>
      </c>
      <c r="I1353" s="1">
        <f ca="1">IF(AND(Veg_Table[[#This Row],[Prescription_Changed]]="Yes",Veg_Table[[#This Row],[TAT_RESULT]]=""),1,0)</f>
        <v>0</v>
      </c>
      <c r="J1353" s="1">
        <f ca="1">SUM(Veg_Table[[#This Row],[Prescription and Status do not match]:[Prescription_Edited_And_TAT_Is_Blank]])</f>
        <v>0</v>
      </c>
      <c r="K1353" s="1">
        <f ca="1">IF(Veg_Table[[#This Row],[Sum of Errors]]&gt;0,1,0)</f>
        <v>0</v>
      </c>
      <c r="L1353" s="1">
        <f>1</f>
        <v>1</v>
      </c>
      <c r="M1353"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353" s="1" t="str">
        <f>IF(OR(MID(Veg_Table[[#This Row],[PRESCRIP]],2,1)="1",MID(Veg_Table[[#This Row],[PRESCRIP]],2,1)="2",MID(Veg_Table[[#This Row],[PRESCRIP]],2,1)="3",MID(Veg_Table[[#This Row],[PRESCRIP]],2,1)="4"),_xlfn.NUMBERVALUE(MID(Veg_Table[[#This Row],[PRESCRIP]],2,1)),"NA")</f>
        <v>NA</v>
      </c>
      <c r="O1353" s="1">
        <f>WEEKNUM(Veg_Table[[#This Row],[EVM_LAST_EDITED_Day]],2)</f>
        <v>20</v>
      </c>
      <c r="P1353" s="25">
        <f>IFERROR(DATE(YEAR(Veg_Table[[#This Row],[EVM_LAST_EDITED2]]),MONTH(Veg_Table[[#This Row],[EVM_LAST_EDITED2]]),DAY(Veg_Table[[#This Row],[EVM_LAST_EDITED2]])),DATE(2019,1,1))</f>
        <v>43965</v>
      </c>
      <c r="Q1353" s="3">
        <f>VALUE(SUBSTITUTE(Veg_Table[[#This Row],[EVM_LAST_EDITED]],",",""))</f>
        <v>43965.4387152778</v>
      </c>
      <c r="R1353" s="1" t="str">
        <f>_xlfn.IFNA(IF(Veg_Table[[#This Row],[EVM_LAST_EDITOR]]="","zBlank EVM Last Editor",VLOOKUP(Veg_Table[[#This Row],[EVM_LAST_EDITOR]],Roster_Table[#All],4,FALSE)),"zAWRR Not in Roster")</f>
        <v>JEF</v>
      </c>
      <c r="S1353" s="1" t="str">
        <f>_xlfn.IFNA(IF(Veg_Table[[#This Row],[EVM_LAST_EDITOR]]="","zBlank EVM Last Editor",VLOOKUP(Veg_Table[[#This Row],[EVM_LAST_EDITOR]],Roster_Table[#All],16,FALSE)),"zCompany_AWRR not in Roster")</f>
        <v>JEF_Jefferson Resources</v>
      </c>
      <c r="T1353" s="2">
        <f>IFERROR(DATE(YEAR(Veg_Table[[#This Row],[Created2]]),MONTH(Veg_Table[[#This Row],[Created2]]),DAY(Veg_Table[[#This Row],[Created2]])),DATE(2019,1,1))</f>
        <v>43965</v>
      </c>
      <c r="U1353" s="3">
        <f>VALUE(SUBSTITUTE(Veg_Table[[#This Row],[Created]],",",""))</f>
        <v>43965.4387152778</v>
      </c>
      <c r="V1353" s="3" t="str">
        <f ca="1">IFERROR(_xlfn.IFNA(CELL("contents",INDIRECT(_xlfn.CONCAT("Veg_Table_Production_Data!",ADDRESS(MATCH(_xlfn.MAXIFS(#REF!,#REF!,"="&amp;Veg_Table[[#This Row],[AUTO_ID]],#REF!,"&lt;"&amp;Veg_Table[[#This Row],[EVM_LAST_EDITED_Day]]),#REF!,0),COLUMN(#REF!),4,1,)))),""),"")</f>
        <v/>
      </c>
      <c r="W1353" s="3" t="str">
        <f ca="1">IF(Veg_Table[[#This Row],[Previous_Prescription]]="","No",IF(Veg_Table[[#This Row],[Previous_Prescription]]=Veg_Table[[#This Row],[PRESCRIP]],"No","Yes"))</f>
        <v>No</v>
      </c>
      <c r="X1353" s="3" t="str">
        <f>IF(Veg_Table[[#This Row],[EVM_LAST_EDITED_Day]]=Veg_Table[[#This Row],[Created_Day]],"New","Old")</f>
        <v>New</v>
      </c>
      <c r="Y1353" s="1">
        <f>IFERROR(IF(FIND("delete",LOWER(Veg_Table[[#This Row],[PI_COMMENTS]]))&gt;=1,1,0),0)</f>
        <v>0</v>
      </c>
      <c r="Z1353" s="1" t="str">
        <f>_xlfn.IFNA(IF(Veg_Table[[#This Row],[EVM_LAST_EDITOR]]="","Yes",VLOOKUP(Veg_Table[[#This Row],[EVM_LAST_EDITOR]],Roster_Table[#All],15,FALSE)),"Yes")</f>
        <v>Yes</v>
      </c>
      <c r="AA135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53" s="1" t="str">
        <f>_xlfn.IFNA(VLOOKUP(Veg_Table[[#This Row],[EVM_LAST_EDITOR]],Roster_Table[#All],3,FALSE),"zAWRR Not in Roster")</f>
        <v>Sterling</v>
      </c>
      <c r="AC1353" s="1" t="str">
        <f>_xlfn.IFNA(VLOOKUP(Veg_Table[[#This Row],[EVM_LAST_EDITOR]],Roster_Table[#All],2,FALSE),"zAWRR Not in Roster")</f>
        <v>Fulford</v>
      </c>
      <c r="AD1353" s="1" t="str">
        <f>IF(_xlfn.CONCAT(Veg_Table[[#This Row],[First_Name]]," ",Veg_Table[[#This Row],[Last_Name]])="zAWRR Not in Roster zAWRR Not in Roster","zAWRR Not in Roster",_xlfn.CONCAT(Veg_Table[[#This Row],[First_Name]]," ",Veg_Table[[#This Row],[Last_Name]]))</f>
        <v>Sterling Fulford</v>
      </c>
      <c r="AE1353">
        <v>3228379</v>
      </c>
      <c r="AF1353" t="s">
        <v>6850</v>
      </c>
      <c r="AG1353" t="s">
        <v>30</v>
      </c>
      <c r="AH1353" t="s">
        <v>3102</v>
      </c>
      <c r="AI1353" t="s">
        <v>3071</v>
      </c>
      <c r="AJ1353" t="s">
        <v>21</v>
      </c>
      <c r="AL1353" t="s">
        <v>37</v>
      </c>
      <c r="AM1353" t="s">
        <v>38</v>
      </c>
      <c r="AN1353" t="s">
        <v>25</v>
      </c>
      <c r="AO1353" t="s">
        <v>25</v>
      </c>
      <c r="AP1353">
        <v>19</v>
      </c>
      <c r="AQ1353">
        <v>65</v>
      </c>
      <c r="AR1353" t="s">
        <v>511</v>
      </c>
      <c r="AS1353" t="s">
        <v>24</v>
      </c>
      <c r="AT1353" t="s">
        <v>26</v>
      </c>
      <c r="AV1353" t="s">
        <v>512</v>
      </c>
      <c r="AW1353" t="s">
        <v>6851</v>
      </c>
      <c r="AZ1353"/>
      <c r="BB1353" s="4"/>
      <c r="BD1353" t="s">
        <v>29</v>
      </c>
      <c r="BE1353" t="s">
        <v>25</v>
      </c>
      <c r="BF1353" t="s">
        <v>513</v>
      </c>
      <c r="BI1353" s="3"/>
      <c r="BJ1353" t="s">
        <v>52</v>
      </c>
      <c r="BK1353" s="30" t="s">
        <v>78</v>
      </c>
      <c r="BL1353" s="3">
        <v>43965.438715277778</v>
      </c>
      <c r="BM1353" t="s">
        <v>31</v>
      </c>
      <c r="BN1353" t="s">
        <v>32</v>
      </c>
      <c r="BP1353" t="s">
        <v>3105</v>
      </c>
      <c r="BQ1353" t="s">
        <v>826</v>
      </c>
      <c r="BR1353" t="s">
        <v>28</v>
      </c>
      <c r="BS1353" t="s">
        <v>28</v>
      </c>
      <c r="BT1353" t="s">
        <v>78</v>
      </c>
      <c r="BU1353" s="3">
        <v>43965.438715277778</v>
      </c>
      <c r="BV1353" t="s">
        <v>803</v>
      </c>
      <c r="BW1353" s="3">
        <v>43965.515727511571</v>
      </c>
      <c r="BX1353" t="s">
        <v>6852</v>
      </c>
      <c r="CG1353"/>
      <c r="CH1353"/>
      <c r="CI1353"/>
      <c r="CY1353"/>
      <c r="DA1353"/>
      <c r="DF1353"/>
    </row>
    <row r="1354" spans="1:110" x14ac:dyDescent="0.25">
      <c r="A1354" s="1">
        <f>IF(Veg_Table[[#This Row],[VP_STATUS]]="Hold",0,IF(OR(AND(Veg_Table[[#This Row],[PRESCRIP]]="NW_No Work",Veg_Table[[#This Row],[VP_STATUS]]&lt;&gt;"No Work Required Under EVM"),AND(Veg_Table[[#This Row],[VP_STATUS]]="No Work Required Under EVM",Veg_Table[[#This Row],[PRESCRIP]]&lt;&gt;"NW_No Work")),1,0))</f>
        <v>0</v>
      </c>
      <c r="B1354" s="1">
        <f>IF(Veg_Table[[#This Row],[SPECIES]]="",1,0)</f>
        <v>0</v>
      </c>
      <c r="C1354" s="1">
        <f>IF(Veg_Table[[#This Row],[DIAMETER]]="",1,0)</f>
        <v>0</v>
      </c>
      <c r="D1354" s="1">
        <f>IF(Veg_Table[[#This Row],[HEIGHT]]="",1,0)</f>
        <v>0</v>
      </c>
      <c r="E135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54" s="1">
        <f>IF(AND(Veg_Table[[#This Row],[TAT_RESULT]]="ABATE",Veg_Table[[#This Row],[PRESCRIP]]="NW_No Work"),1,0)</f>
        <v>0</v>
      </c>
      <c r="G1354" s="1">
        <f>IF(OR(Veg_Table[[#This Row],[Prescription R-Scale]]="NA",Veg_Table[[#This Row],[Diameter R-Scale]]="NA"),0,IF(Veg_Table[[#This Row],[Diameter R-Scale]]&lt;&gt;Veg_Table[[#This Row],[Prescription R-Scale]],1,0))</f>
        <v>0</v>
      </c>
      <c r="H1354" s="1">
        <f>IF(OR(AND(Veg_Table[[#This Row],[PRESCRIP]]="BC_Br Rmv", Veg_Table[[#This Row],[WOOD_MAN]]&lt;&gt;"Not Needed"),AND(Veg_Table[[#This Row],[PRESCRIP]]="BCS_Br Rmv+Trt", Veg_Table[[#This Row],[WOOD_MAN]]&lt;&gt;"Not Needed")),1,0)</f>
        <v>0</v>
      </c>
      <c r="I1354" s="1">
        <f ca="1">IF(AND(Veg_Table[[#This Row],[Prescription_Changed]]="Yes",Veg_Table[[#This Row],[TAT_RESULT]]=""),1,0)</f>
        <v>0</v>
      </c>
      <c r="J1354" s="1">
        <f ca="1">SUM(Veg_Table[[#This Row],[Prescription and Status do not match]:[Prescription_Edited_And_TAT_Is_Blank]])</f>
        <v>0</v>
      </c>
      <c r="K1354" s="1">
        <f ca="1">IF(Veg_Table[[#This Row],[Sum of Errors]]&gt;0,1,0)</f>
        <v>0</v>
      </c>
      <c r="L1354" s="1">
        <f>1</f>
        <v>1</v>
      </c>
      <c r="M1354"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354" s="1" t="str">
        <f>IF(OR(MID(Veg_Table[[#This Row],[PRESCRIP]],2,1)="1",MID(Veg_Table[[#This Row],[PRESCRIP]],2,1)="2",MID(Veg_Table[[#This Row],[PRESCRIP]],2,1)="3",MID(Veg_Table[[#This Row],[PRESCRIP]],2,1)="4"),_xlfn.NUMBERVALUE(MID(Veg_Table[[#This Row],[PRESCRIP]],2,1)),"NA")</f>
        <v>NA</v>
      </c>
      <c r="O1354" s="1">
        <f>WEEKNUM(Veg_Table[[#This Row],[EVM_LAST_EDITED_Day]],2)</f>
        <v>20</v>
      </c>
      <c r="P1354" s="25">
        <f>IFERROR(DATE(YEAR(Veg_Table[[#This Row],[EVM_LAST_EDITED2]]),MONTH(Veg_Table[[#This Row],[EVM_LAST_EDITED2]]),DAY(Veg_Table[[#This Row],[EVM_LAST_EDITED2]])),DATE(2019,1,1))</f>
        <v>43965</v>
      </c>
      <c r="Q1354" s="3">
        <f>VALUE(SUBSTITUTE(Veg_Table[[#This Row],[EVM_LAST_EDITED]],",",""))</f>
        <v>43965.439606481501</v>
      </c>
      <c r="R1354" s="1" t="str">
        <f>_xlfn.IFNA(IF(Veg_Table[[#This Row],[EVM_LAST_EDITOR]]="","zBlank EVM Last Editor",VLOOKUP(Veg_Table[[#This Row],[EVM_LAST_EDITOR]],Roster_Table[#All],4,FALSE)),"zAWRR Not in Roster")</f>
        <v>JEF</v>
      </c>
      <c r="S1354" s="1" t="str">
        <f>_xlfn.IFNA(IF(Veg_Table[[#This Row],[EVM_LAST_EDITOR]]="","zBlank EVM Last Editor",VLOOKUP(Veg_Table[[#This Row],[EVM_LAST_EDITOR]],Roster_Table[#All],16,FALSE)),"zCompany_AWRR not in Roster")</f>
        <v>JEF_Jefferson Resources</v>
      </c>
      <c r="T1354" s="2">
        <f>IFERROR(DATE(YEAR(Veg_Table[[#This Row],[Created2]]),MONTH(Veg_Table[[#This Row],[Created2]]),DAY(Veg_Table[[#This Row],[Created2]])),DATE(2019,1,1))</f>
        <v>43753</v>
      </c>
      <c r="U1354" s="3">
        <f>VALUE(SUBSTITUTE(Veg_Table[[#This Row],[Created]],",",""))</f>
        <v>43753.529560185198</v>
      </c>
      <c r="V1354" s="3" t="str">
        <f ca="1">IFERROR(_xlfn.IFNA(CELL("contents",INDIRECT(_xlfn.CONCAT("Veg_Table_Production_Data!",ADDRESS(MATCH(_xlfn.MAXIFS(#REF!,#REF!,"="&amp;Veg_Table[[#This Row],[AUTO_ID]],#REF!,"&lt;"&amp;Veg_Table[[#This Row],[EVM_LAST_EDITED_Day]]),#REF!,0),COLUMN(#REF!),4,1,)))),""),"")</f>
        <v/>
      </c>
      <c r="W1354" s="3" t="str">
        <f ca="1">IF(Veg_Table[[#This Row],[Previous_Prescription]]="","No",IF(Veg_Table[[#This Row],[Previous_Prescription]]=Veg_Table[[#This Row],[PRESCRIP]],"No","Yes"))</f>
        <v>No</v>
      </c>
      <c r="X1354" s="3" t="str">
        <f>IF(Veg_Table[[#This Row],[EVM_LAST_EDITED_Day]]=Veg_Table[[#This Row],[Created_Day]],"New","Old")</f>
        <v>Old</v>
      </c>
      <c r="Y1354" s="1">
        <f>IFERROR(IF(FIND("delete",LOWER(Veg_Table[[#This Row],[PI_COMMENTS]]))&gt;=1,1,0),0)</f>
        <v>0</v>
      </c>
      <c r="Z1354" s="1" t="str">
        <f>_xlfn.IFNA(IF(Veg_Table[[#This Row],[EVM_LAST_EDITOR]]="","Yes",VLOOKUP(Veg_Table[[#This Row],[EVM_LAST_EDITOR]],Roster_Table[#All],15,FALSE)),"Yes")</f>
        <v>Yes</v>
      </c>
      <c r="AA135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54" s="1" t="str">
        <f>_xlfn.IFNA(VLOOKUP(Veg_Table[[#This Row],[EVM_LAST_EDITOR]],Roster_Table[#All],3,FALSE),"zAWRR Not in Roster")</f>
        <v>Sterling</v>
      </c>
      <c r="AC1354" s="1" t="str">
        <f>_xlfn.IFNA(VLOOKUP(Veg_Table[[#This Row],[EVM_LAST_EDITOR]],Roster_Table[#All],2,FALSE),"zAWRR Not in Roster")</f>
        <v>Fulford</v>
      </c>
      <c r="AD1354" s="1" t="str">
        <f>IF(_xlfn.CONCAT(Veg_Table[[#This Row],[First_Name]]," ",Veg_Table[[#This Row],[Last_Name]])="zAWRR Not in Roster zAWRR Not in Roster","zAWRR Not in Roster",_xlfn.CONCAT(Veg_Table[[#This Row],[First_Name]]," ",Veg_Table[[#This Row],[Last_Name]]))</f>
        <v>Sterling Fulford</v>
      </c>
      <c r="AE1354">
        <v>1767543</v>
      </c>
      <c r="AF1354" t="s">
        <v>6639</v>
      </c>
      <c r="AG1354" t="s">
        <v>30</v>
      </c>
      <c r="AH1354" t="s">
        <v>3102</v>
      </c>
      <c r="AI1354" t="s">
        <v>3071</v>
      </c>
      <c r="AJ1354" t="s">
        <v>21</v>
      </c>
      <c r="AL1354" t="s">
        <v>37</v>
      </c>
      <c r="AM1354" t="s">
        <v>38</v>
      </c>
      <c r="AN1354" t="s">
        <v>25</v>
      </c>
      <c r="AO1354" t="s">
        <v>25</v>
      </c>
      <c r="AP1354">
        <v>27</v>
      </c>
      <c r="AQ1354">
        <v>130</v>
      </c>
      <c r="AR1354" t="s">
        <v>511</v>
      </c>
      <c r="AS1354" t="s">
        <v>24</v>
      </c>
      <c r="AT1354" t="s">
        <v>26</v>
      </c>
      <c r="AU1354" t="s">
        <v>25</v>
      </c>
      <c r="AV1354" t="s">
        <v>512</v>
      </c>
      <c r="AW1354" t="s">
        <v>6640</v>
      </c>
      <c r="AZ1354"/>
      <c r="BB1354" s="4"/>
      <c r="BD1354" t="s">
        <v>29</v>
      </c>
      <c r="BI1354" s="3"/>
      <c r="BJ1354" t="s">
        <v>52</v>
      </c>
      <c r="BK1354" s="30" t="s">
        <v>78</v>
      </c>
      <c r="BL1354" s="3">
        <v>43965.439606481479</v>
      </c>
      <c r="BM1354" t="s">
        <v>31</v>
      </c>
      <c r="BN1354" t="s">
        <v>32</v>
      </c>
      <c r="BO1354" t="s">
        <v>3104</v>
      </c>
      <c r="BP1354" t="s">
        <v>3105</v>
      </c>
      <c r="BQ1354" t="s">
        <v>826</v>
      </c>
      <c r="BR1354" t="s">
        <v>28</v>
      </c>
      <c r="BS1354" t="s">
        <v>28</v>
      </c>
      <c r="BT1354" t="s">
        <v>44</v>
      </c>
      <c r="BU1354" s="3">
        <v>43753.529560185183</v>
      </c>
      <c r="BV1354" t="s">
        <v>803</v>
      </c>
      <c r="BW1354" s="3">
        <v>43965.564875532407</v>
      </c>
      <c r="BX1354" t="s">
        <v>6641</v>
      </c>
      <c r="CG1354"/>
      <c r="CH1354"/>
      <c r="CI1354"/>
      <c r="CY1354"/>
      <c r="DA1354"/>
      <c r="DF1354"/>
    </row>
    <row r="1355" spans="1:110" x14ac:dyDescent="0.25">
      <c r="A1355" s="1">
        <f>IF(Veg_Table[[#This Row],[VP_STATUS]]="Hold",0,IF(OR(AND(Veg_Table[[#This Row],[PRESCRIP]]="NW_No Work",Veg_Table[[#This Row],[VP_STATUS]]&lt;&gt;"No Work Required Under EVM"),AND(Veg_Table[[#This Row],[VP_STATUS]]="No Work Required Under EVM",Veg_Table[[#This Row],[PRESCRIP]]&lt;&gt;"NW_No Work")),1,0))</f>
        <v>0</v>
      </c>
      <c r="B1355" s="1">
        <f>IF(Veg_Table[[#This Row],[SPECIES]]="",1,0)</f>
        <v>0</v>
      </c>
      <c r="C1355" s="1">
        <f>IF(Veg_Table[[#This Row],[DIAMETER]]="",1,0)</f>
        <v>0</v>
      </c>
      <c r="D1355" s="1">
        <f>IF(Veg_Table[[#This Row],[HEIGHT]]="",1,0)</f>
        <v>0</v>
      </c>
      <c r="E135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55" s="1">
        <f>IF(AND(Veg_Table[[#This Row],[TAT_RESULT]]="ABATE",Veg_Table[[#This Row],[PRESCRIP]]="NW_No Work"),1,0)</f>
        <v>0</v>
      </c>
      <c r="G1355" s="1">
        <f>IF(OR(Veg_Table[[#This Row],[Prescription R-Scale]]="NA",Veg_Table[[#This Row],[Diameter R-Scale]]="NA"),0,IF(Veg_Table[[#This Row],[Diameter R-Scale]]&lt;&gt;Veg_Table[[#This Row],[Prescription R-Scale]],1,0))</f>
        <v>0</v>
      </c>
      <c r="H1355" s="1">
        <f>IF(OR(AND(Veg_Table[[#This Row],[PRESCRIP]]="BC_Br Rmv", Veg_Table[[#This Row],[WOOD_MAN]]&lt;&gt;"Not Needed"),AND(Veg_Table[[#This Row],[PRESCRIP]]="BCS_Br Rmv+Trt", Veg_Table[[#This Row],[WOOD_MAN]]&lt;&gt;"Not Needed")),1,0)</f>
        <v>0</v>
      </c>
      <c r="I1355" s="1">
        <f ca="1">IF(AND(Veg_Table[[#This Row],[Prescription_Changed]]="Yes",Veg_Table[[#This Row],[TAT_RESULT]]=""),1,0)</f>
        <v>0</v>
      </c>
      <c r="J1355" s="1">
        <f ca="1">SUM(Veg_Table[[#This Row],[Prescription and Status do not match]:[Prescription_Edited_And_TAT_Is_Blank]])</f>
        <v>0</v>
      </c>
      <c r="K1355" s="1">
        <f ca="1">IF(Veg_Table[[#This Row],[Sum of Errors]]&gt;0,1,0)</f>
        <v>0</v>
      </c>
      <c r="L1355" s="1">
        <f>1</f>
        <v>1</v>
      </c>
      <c r="M1355"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355" s="1" t="str">
        <f>IF(OR(MID(Veg_Table[[#This Row],[PRESCRIP]],2,1)="1",MID(Veg_Table[[#This Row],[PRESCRIP]],2,1)="2",MID(Veg_Table[[#This Row],[PRESCRIP]],2,1)="3",MID(Veg_Table[[#This Row],[PRESCRIP]],2,1)="4"),_xlfn.NUMBERVALUE(MID(Veg_Table[[#This Row],[PRESCRIP]],2,1)),"NA")</f>
        <v>NA</v>
      </c>
      <c r="O1355" s="1">
        <f>WEEKNUM(Veg_Table[[#This Row],[EVM_LAST_EDITED_Day]],2)</f>
        <v>20</v>
      </c>
      <c r="P1355" s="25">
        <f>IFERROR(DATE(YEAR(Veg_Table[[#This Row],[EVM_LAST_EDITED2]]),MONTH(Veg_Table[[#This Row],[EVM_LAST_EDITED2]]),DAY(Veg_Table[[#This Row],[EVM_LAST_EDITED2]])),DATE(2019,1,1))</f>
        <v>43965</v>
      </c>
      <c r="Q1355" s="3">
        <f>VALUE(SUBSTITUTE(Veg_Table[[#This Row],[EVM_LAST_EDITED]],",",""))</f>
        <v>43965.439960347197</v>
      </c>
      <c r="R1355" s="1" t="str">
        <f>_xlfn.IFNA(IF(Veg_Table[[#This Row],[EVM_LAST_EDITOR]]="","zBlank EVM Last Editor",VLOOKUP(Veg_Table[[#This Row],[EVM_LAST_EDITOR]],Roster_Table[#All],4,FALSE)),"zAWRR Not in Roster")</f>
        <v>MGE</v>
      </c>
      <c r="S1355" s="1" t="str">
        <f>_xlfn.IFNA(IF(Veg_Table[[#This Row],[EVM_LAST_EDITOR]]="","zBlank EVM Last Editor",VLOOKUP(Veg_Table[[#This Row],[EVM_LAST_EDITOR]],Roster_Table[#All],16,FALSE)),"zCompany_AWRR not in Roster")</f>
        <v>MGE_Mountain G Enterprises</v>
      </c>
      <c r="T1355" s="2">
        <f>IFERROR(DATE(YEAR(Veg_Table[[#This Row],[Created2]]),MONTH(Veg_Table[[#This Row],[Created2]]),DAY(Veg_Table[[#This Row],[Created2]])),DATE(2019,1,1))</f>
        <v>43965</v>
      </c>
      <c r="U1355" s="3">
        <f>VALUE(SUBSTITUTE(Veg_Table[[#This Row],[Created]],",",""))</f>
        <v>43965.439960347197</v>
      </c>
      <c r="V1355" s="3" t="str">
        <f ca="1">IFERROR(_xlfn.IFNA(CELL("contents",INDIRECT(_xlfn.CONCAT("Veg_Table_Production_Data!",ADDRESS(MATCH(_xlfn.MAXIFS(#REF!,#REF!,"="&amp;Veg_Table[[#This Row],[AUTO_ID]],#REF!,"&lt;"&amp;Veg_Table[[#This Row],[EVM_LAST_EDITED_Day]]),#REF!,0),COLUMN(#REF!),4,1,)))),""),"")</f>
        <v/>
      </c>
      <c r="W1355" s="3" t="str">
        <f ca="1">IF(Veg_Table[[#This Row],[Previous_Prescription]]="","No",IF(Veg_Table[[#This Row],[Previous_Prescription]]=Veg_Table[[#This Row],[PRESCRIP]],"No","Yes"))</f>
        <v>No</v>
      </c>
      <c r="X1355" s="3" t="str">
        <f>IF(Veg_Table[[#This Row],[EVM_LAST_EDITED_Day]]=Veg_Table[[#This Row],[Created_Day]],"New","Old")</f>
        <v>New</v>
      </c>
      <c r="Y1355" s="1">
        <f>IFERROR(IF(FIND("delete",LOWER(Veg_Table[[#This Row],[PI_COMMENTS]]))&gt;=1,1,0),0)</f>
        <v>0</v>
      </c>
      <c r="Z1355" s="1" t="str">
        <f>_xlfn.IFNA(IF(Veg_Table[[#This Row],[EVM_LAST_EDITOR]]="","Yes",VLOOKUP(Veg_Table[[#This Row],[EVM_LAST_EDITOR]],Roster_Table[#All],15,FALSE)),"Yes")</f>
        <v>Yes</v>
      </c>
      <c r="AA135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55" s="1" t="str">
        <f>_xlfn.IFNA(VLOOKUP(Veg_Table[[#This Row],[EVM_LAST_EDITOR]],Roster_Table[#All],3,FALSE),"zAWRR Not in Roster")</f>
        <v>Miguel</v>
      </c>
      <c r="AC1355" s="1" t="str">
        <f>_xlfn.IFNA(VLOOKUP(Veg_Table[[#This Row],[EVM_LAST_EDITOR]],Roster_Table[#All],2,FALSE),"zAWRR Not in Roster")</f>
        <v>Dominguez-Diaz</v>
      </c>
      <c r="AD1355" s="1" t="str">
        <f>IF(_xlfn.CONCAT(Veg_Table[[#This Row],[First_Name]]," ",Veg_Table[[#This Row],[Last_Name]])="zAWRR Not in Roster zAWRR Not in Roster","zAWRR Not in Roster",_xlfn.CONCAT(Veg_Table[[#This Row],[First_Name]]," ",Veg_Table[[#This Row],[Last_Name]]))</f>
        <v>Miguel Dominguez-Diaz</v>
      </c>
      <c r="AE1355">
        <v>3227833</v>
      </c>
      <c r="AF1355" t="s">
        <v>6776</v>
      </c>
      <c r="AG1355" t="s">
        <v>30</v>
      </c>
      <c r="AH1355" t="s">
        <v>2420</v>
      </c>
      <c r="AI1355" t="s">
        <v>3151</v>
      </c>
      <c r="AJ1355" t="s">
        <v>21</v>
      </c>
      <c r="AL1355" t="s">
        <v>22</v>
      </c>
      <c r="AM1355" t="s">
        <v>38</v>
      </c>
      <c r="AN1355" t="s">
        <v>25</v>
      </c>
      <c r="AO1355" t="s">
        <v>25</v>
      </c>
      <c r="AP1355">
        <v>21</v>
      </c>
      <c r="AQ1355">
        <v>90</v>
      </c>
      <c r="AR1355" t="s">
        <v>511</v>
      </c>
      <c r="AS1355" t="s">
        <v>24</v>
      </c>
      <c r="AT1355" t="s">
        <v>26</v>
      </c>
      <c r="AV1355" t="s">
        <v>512</v>
      </c>
      <c r="AW1355" t="s">
        <v>6777</v>
      </c>
      <c r="AZ1355"/>
      <c r="BB1355" s="4"/>
      <c r="BD1355" t="s">
        <v>29</v>
      </c>
      <c r="BE1355" t="s">
        <v>25</v>
      </c>
      <c r="BF1355" t="s">
        <v>513</v>
      </c>
      <c r="BI1355" s="3"/>
      <c r="BJ1355" t="s">
        <v>27</v>
      </c>
      <c r="BK1355" s="30" t="s">
        <v>146</v>
      </c>
      <c r="BL1355" s="3">
        <v>43965.439960347219</v>
      </c>
      <c r="BM1355" t="s">
        <v>31</v>
      </c>
      <c r="BN1355" t="s">
        <v>32</v>
      </c>
      <c r="BP1355" t="s">
        <v>4883</v>
      </c>
      <c r="BQ1355" t="s">
        <v>826</v>
      </c>
      <c r="BR1355" t="s">
        <v>28</v>
      </c>
      <c r="BS1355" t="s">
        <v>28</v>
      </c>
      <c r="BT1355" t="s">
        <v>146</v>
      </c>
      <c r="BU1355" s="3">
        <v>43965.439960347219</v>
      </c>
      <c r="BV1355" t="s">
        <v>803</v>
      </c>
      <c r="BW1355" s="3">
        <v>43965.515575370373</v>
      </c>
      <c r="BX1355" t="s">
        <v>6778</v>
      </c>
      <c r="CG1355"/>
      <c r="CH1355"/>
      <c r="CI1355"/>
      <c r="CY1355"/>
      <c r="DA1355"/>
      <c r="DF1355"/>
    </row>
    <row r="1356" spans="1:110" x14ac:dyDescent="0.25">
      <c r="A1356" s="1">
        <f>IF(Veg_Table[[#This Row],[VP_STATUS]]="Hold",0,IF(OR(AND(Veg_Table[[#This Row],[PRESCRIP]]="NW_No Work",Veg_Table[[#This Row],[VP_STATUS]]&lt;&gt;"No Work Required Under EVM"),AND(Veg_Table[[#This Row],[VP_STATUS]]="No Work Required Under EVM",Veg_Table[[#This Row],[PRESCRIP]]&lt;&gt;"NW_No Work")),1,0))</f>
        <v>0</v>
      </c>
      <c r="B1356" s="1">
        <f>IF(Veg_Table[[#This Row],[SPECIES]]="",1,0)</f>
        <v>0</v>
      </c>
      <c r="C1356" s="1">
        <f>IF(Veg_Table[[#This Row],[DIAMETER]]="",1,0)</f>
        <v>0</v>
      </c>
      <c r="D1356" s="1">
        <f>IF(Veg_Table[[#This Row],[HEIGHT]]="",1,0)</f>
        <v>0</v>
      </c>
      <c r="E135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56" s="1">
        <f>IF(AND(Veg_Table[[#This Row],[TAT_RESULT]]="ABATE",Veg_Table[[#This Row],[PRESCRIP]]="NW_No Work"),1,0)</f>
        <v>0</v>
      </c>
      <c r="G1356" s="1">
        <f>IF(OR(Veg_Table[[#This Row],[Prescription R-Scale]]="NA",Veg_Table[[#This Row],[Diameter R-Scale]]="NA"),0,IF(Veg_Table[[#This Row],[Diameter R-Scale]]&lt;&gt;Veg_Table[[#This Row],[Prescription R-Scale]],1,0))</f>
        <v>0</v>
      </c>
      <c r="H1356" s="1">
        <f>IF(OR(AND(Veg_Table[[#This Row],[PRESCRIP]]="BC_Br Rmv", Veg_Table[[#This Row],[WOOD_MAN]]&lt;&gt;"Not Needed"),AND(Veg_Table[[#This Row],[PRESCRIP]]="BCS_Br Rmv+Trt", Veg_Table[[#This Row],[WOOD_MAN]]&lt;&gt;"Not Needed")),1,0)</f>
        <v>0</v>
      </c>
      <c r="I1356" s="1">
        <f ca="1">IF(AND(Veg_Table[[#This Row],[Prescription_Changed]]="Yes",Veg_Table[[#This Row],[TAT_RESULT]]=""),1,0)</f>
        <v>0</v>
      </c>
      <c r="J1356" s="1">
        <f ca="1">SUM(Veg_Table[[#This Row],[Prescription and Status do not match]:[Prescription_Edited_And_TAT_Is_Blank]])</f>
        <v>0</v>
      </c>
      <c r="K1356" s="1">
        <f ca="1">IF(Veg_Table[[#This Row],[Sum of Errors]]&gt;0,1,0)</f>
        <v>0</v>
      </c>
      <c r="L1356" s="1">
        <f>1</f>
        <v>1</v>
      </c>
      <c r="M1356"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356" s="1" t="str">
        <f>IF(OR(MID(Veg_Table[[#This Row],[PRESCRIP]],2,1)="1",MID(Veg_Table[[#This Row],[PRESCRIP]],2,1)="2",MID(Veg_Table[[#This Row],[PRESCRIP]],2,1)="3",MID(Veg_Table[[#This Row],[PRESCRIP]],2,1)="4"),_xlfn.NUMBERVALUE(MID(Veg_Table[[#This Row],[PRESCRIP]],2,1)),"NA")</f>
        <v>NA</v>
      </c>
      <c r="O1356" s="1">
        <f>WEEKNUM(Veg_Table[[#This Row],[EVM_LAST_EDITED_Day]],2)</f>
        <v>20</v>
      </c>
      <c r="P1356" s="25">
        <f>IFERROR(DATE(YEAR(Veg_Table[[#This Row],[EVM_LAST_EDITED2]]),MONTH(Veg_Table[[#This Row],[EVM_LAST_EDITED2]]),DAY(Veg_Table[[#This Row],[EVM_LAST_EDITED2]])),DATE(2019,1,1))</f>
        <v>43965</v>
      </c>
      <c r="Q1356" s="3">
        <f>VALUE(SUBSTITUTE(Veg_Table[[#This Row],[EVM_LAST_EDITED]],",",""))</f>
        <v>43965.4408474421</v>
      </c>
      <c r="R1356" s="1" t="str">
        <f>_xlfn.IFNA(IF(Veg_Table[[#This Row],[EVM_LAST_EDITOR]]="","zBlank EVM Last Editor",VLOOKUP(Veg_Table[[#This Row],[EVM_LAST_EDITOR]],Roster_Table[#All],4,FALSE)),"zAWRR Not in Roster")</f>
        <v>MGE</v>
      </c>
      <c r="S1356" s="1" t="str">
        <f>_xlfn.IFNA(IF(Veg_Table[[#This Row],[EVM_LAST_EDITOR]]="","zBlank EVM Last Editor",VLOOKUP(Veg_Table[[#This Row],[EVM_LAST_EDITOR]],Roster_Table[#All],16,FALSE)),"zCompany_AWRR not in Roster")</f>
        <v>MGE_Mountain G Enterprises</v>
      </c>
      <c r="T1356" s="2">
        <f>IFERROR(DATE(YEAR(Veg_Table[[#This Row],[Created2]]),MONTH(Veg_Table[[#This Row],[Created2]]),DAY(Veg_Table[[#This Row],[Created2]])),DATE(2019,1,1))</f>
        <v>43965</v>
      </c>
      <c r="U1356" s="3">
        <f>VALUE(SUBSTITUTE(Veg_Table[[#This Row],[Created]],",",""))</f>
        <v>43965.437081539298</v>
      </c>
      <c r="V1356" s="3" t="str">
        <f ca="1">IFERROR(_xlfn.IFNA(CELL("contents",INDIRECT(_xlfn.CONCAT("Veg_Table_Production_Data!",ADDRESS(MATCH(_xlfn.MAXIFS(#REF!,#REF!,"="&amp;Veg_Table[[#This Row],[AUTO_ID]],#REF!,"&lt;"&amp;Veg_Table[[#This Row],[EVM_LAST_EDITED_Day]]),#REF!,0),COLUMN(#REF!),4,1,)))),""),"")</f>
        <v/>
      </c>
      <c r="W1356" s="3" t="str">
        <f ca="1">IF(Veg_Table[[#This Row],[Previous_Prescription]]="","No",IF(Veg_Table[[#This Row],[Previous_Prescription]]=Veg_Table[[#This Row],[PRESCRIP]],"No","Yes"))</f>
        <v>No</v>
      </c>
      <c r="X1356" s="3" t="str">
        <f>IF(Veg_Table[[#This Row],[EVM_LAST_EDITED_Day]]=Veg_Table[[#This Row],[Created_Day]],"New","Old")</f>
        <v>New</v>
      </c>
      <c r="Y1356" s="1">
        <f>IFERROR(IF(FIND("delete",LOWER(Veg_Table[[#This Row],[PI_COMMENTS]]))&gt;=1,1,0),0)</f>
        <v>0</v>
      </c>
      <c r="Z1356" s="1" t="str">
        <f>_xlfn.IFNA(IF(Veg_Table[[#This Row],[EVM_LAST_EDITOR]]="","Yes",VLOOKUP(Veg_Table[[#This Row],[EVM_LAST_EDITOR]],Roster_Table[#All],15,FALSE)),"Yes")</f>
        <v>Yes</v>
      </c>
      <c r="AA135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56" s="1" t="str">
        <f>_xlfn.IFNA(VLOOKUP(Veg_Table[[#This Row],[EVM_LAST_EDITOR]],Roster_Table[#All],3,FALSE),"zAWRR Not in Roster")</f>
        <v>Miguel</v>
      </c>
      <c r="AC1356" s="1" t="str">
        <f>_xlfn.IFNA(VLOOKUP(Veg_Table[[#This Row],[EVM_LAST_EDITOR]],Roster_Table[#All],2,FALSE),"zAWRR Not in Roster")</f>
        <v>Dominguez-Diaz</v>
      </c>
      <c r="AD1356" s="1" t="str">
        <f>IF(_xlfn.CONCAT(Veg_Table[[#This Row],[First_Name]]," ",Veg_Table[[#This Row],[Last_Name]])="zAWRR Not in Roster zAWRR Not in Roster","zAWRR Not in Roster",_xlfn.CONCAT(Veg_Table[[#This Row],[First_Name]]," ",Veg_Table[[#This Row],[Last_Name]]))</f>
        <v>Miguel Dominguez-Diaz</v>
      </c>
      <c r="AE1356">
        <v>3227820</v>
      </c>
      <c r="AF1356" t="s">
        <v>6773</v>
      </c>
      <c r="AG1356" t="s">
        <v>30</v>
      </c>
      <c r="AH1356" t="s">
        <v>2420</v>
      </c>
      <c r="AI1356" t="s">
        <v>3151</v>
      </c>
      <c r="AJ1356" t="s">
        <v>21</v>
      </c>
      <c r="AL1356" t="s">
        <v>22</v>
      </c>
      <c r="AM1356" t="s">
        <v>38</v>
      </c>
      <c r="AN1356" t="s">
        <v>25</v>
      </c>
      <c r="AO1356" t="s">
        <v>25</v>
      </c>
      <c r="AP1356">
        <v>18</v>
      </c>
      <c r="AQ1356">
        <v>70</v>
      </c>
      <c r="AR1356" t="s">
        <v>511</v>
      </c>
      <c r="AS1356" t="s">
        <v>24</v>
      </c>
      <c r="AT1356" t="s">
        <v>26</v>
      </c>
      <c r="AV1356" t="s">
        <v>512</v>
      </c>
      <c r="AW1356" t="s">
        <v>6774</v>
      </c>
      <c r="AZ1356"/>
      <c r="BB1356" s="4"/>
      <c r="BD1356" t="s">
        <v>29</v>
      </c>
      <c r="BE1356" t="s">
        <v>25</v>
      </c>
      <c r="BF1356" t="s">
        <v>513</v>
      </c>
      <c r="BI1356" s="3"/>
      <c r="BJ1356" t="s">
        <v>27</v>
      </c>
      <c r="BK1356" s="30" t="s">
        <v>146</v>
      </c>
      <c r="BL1356" s="3">
        <v>43965.440847442129</v>
      </c>
      <c r="BM1356" t="s">
        <v>31</v>
      </c>
      <c r="BN1356" t="s">
        <v>32</v>
      </c>
      <c r="BP1356" t="s">
        <v>4883</v>
      </c>
      <c r="BQ1356" t="s">
        <v>826</v>
      </c>
      <c r="BR1356" t="s">
        <v>28</v>
      </c>
      <c r="BS1356" t="s">
        <v>28</v>
      </c>
      <c r="BT1356" t="s">
        <v>146</v>
      </c>
      <c r="BU1356" s="3">
        <v>43965.437081539349</v>
      </c>
      <c r="BV1356" t="s">
        <v>803</v>
      </c>
      <c r="BW1356" s="3">
        <v>43965.515575370373</v>
      </c>
      <c r="BX1356" t="s">
        <v>6775</v>
      </c>
      <c r="CG1356"/>
      <c r="CH1356"/>
      <c r="CI1356"/>
      <c r="CY1356"/>
      <c r="DA1356"/>
      <c r="DF1356"/>
    </row>
    <row r="1357" spans="1:110" x14ac:dyDescent="0.25">
      <c r="A1357" s="1">
        <f>IF(Veg_Table[[#This Row],[VP_STATUS]]="Hold",0,IF(OR(AND(Veg_Table[[#This Row],[PRESCRIP]]="NW_No Work",Veg_Table[[#This Row],[VP_STATUS]]&lt;&gt;"No Work Required Under EVM"),AND(Veg_Table[[#This Row],[VP_STATUS]]="No Work Required Under EVM",Veg_Table[[#This Row],[PRESCRIP]]&lt;&gt;"NW_No Work")),1,0))</f>
        <v>0</v>
      </c>
      <c r="B1357" s="1">
        <f>IF(Veg_Table[[#This Row],[SPECIES]]="",1,0)</f>
        <v>0</v>
      </c>
      <c r="C1357" s="1">
        <f>IF(Veg_Table[[#This Row],[DIAMETER]]="",1,0)</f>
        <v>0</v>
      </c>
      <c r="D1357" s="1">
        <f>IF(Veg_Table[[#This Row],[HEIGHT]]="",1,0)</f>
        <v>0</v>
      </c>
      <c r="E135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57" s="1">
        <f>IF(AND(Veg_Table[[#This Row],[TAT_RESULT]]="ABATE",Veg_Table[[#This Row],[PRESCRIP]]="NW_No Work"),1,0)</f>
        <v>0</v>
      </c>
      <c r="G1357" s="1">
        <f>IF(OR(Veg_Table[[#This Row],[Prescription R-Scale]]="NA",Veg_Table[[#This Row],[Diameter R-Scale]]="NA"),0,IF(Veg_Table[[#This Row],[Diameter R-Scale]]&lt;&gt;Veg_Table[[#This Row],[Prescription R-Scale]],1,0))</f>
        <v>0</v>
      </c>
      <c r="H1357" s="1">
        <f>IF(OR(AND(Veg_Table[[#This Row],[PRESCRIP]]="BC_Br Rmv", Veg_Table[[#This Row],[WOOD_MAN]]&lt;&gt;"Not Needed"),AND(Veg_Table[[#This Row],[PRESCRIP]]="BCS_Br Rmv+Trt", Veg_Table[[#This Row],[WOOD_MAN]]&lt;&gt;"Not Needed")),1,0)</f>
        <v>0</v>
      </c>
      <c r="I1357" s="1">
        <f ca="1">IF(AND(Veg_Table[[#This Row],[Prescription_Changed]]="Yes",Veg_Table[[#This Row],[TAT_RESULT]]=""),1,0)</f>
        <v>0</v>
      </c>
      <c r="J1357" s="1">
        <f ca="1">SUM(Veg_Table[[#This Row],[Prescription and Status do not match]:[Prescription_Edited_And_TAT_Is_Blank]])</f>
        <v>0</v>
      </c>
      <c r="K1357" s="1">
        <f ca="1">IF(Veg_Table[[#This Row],[Sum of Errors]]&gt;0,1,0)</f>
        <v>0</v>
      </c>
      <c r="L1357" s="1">
        <f>1</f>
        <v>1</v>
      </c>
      <c r="M1357"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357" s="1" t="str">
        <f>IF(OR(MID(Veg_Table[[#This Row],[PRESCRIP]],2,1)="1",MID(Veg_Table[[#This Row],[PRESCRIP]],2,1)="2",MID(Veg_Table[[#This Row],[PRESCRIP]],2,1)="3",MID(Veg_Table[[#This Row],[PRESCRIP]],2,1)="4"),_xlfn.NUMBERVALUE(MID(Veg_Table[[#This Row],[PRESCRIP]],2,1)),"NA")</f>
        <v>NA</v>
      </c>
      <c r="O1357" s="1">
        <f>WEEKNUM(Veg_Table[[#This Row],[EVM_LAST_EDITED_Day]],2)</f>
        <v>20</v>
      </c>
      <c r="P1357" s="25">
        <f>IFERROR(DATE(YEAR(Veg_Table[[#This Row],[EVM_LAST_EDITED2]]),MONTH(Veg_Table[[#This Row],[EVM_LAST_EDITED2]]),DAY(Veg_Table[[#This Row],[EVM_LAST_EDITED2]])),DATE(2019,1,1))</f>
        <v>43965</v>
      </c>
      <c r="Q1357" s="3">
        <f>VALUE(SUBSTITUTE(Veg_Table[[#This Row],[EVM_LAST_EDITED]],",",""))</f>
        <v>43965.4410253241</v>
      </c>
      <c r="R1357" s="1" t="str">
        <f>_xlfn.IFNA(IF(Veg_Table[[#This Row],[EVM_LAST_EDITOR]]="","zBlank EVM Last Editor",VLOOKUP(Veg_Table[[#This Row],[EVM_LAST_EDITOR]],Roster_Table[#All],4,FALSE)),"zAWRR Not in Roster")</f>
        <v>MGE</v>
      </c>
      <c r="S1357" s="1" t="str">
        <f>_xlfn.IFNA(IF(Veg_Table[[#This Row],[EVM_LAST_EDITOR]]="","zBlank EVM Last Editor",VLOOKUP(Veg_Table[[#This Row],[EVM_LAST_EDITOR]],Roster_Table[#All],16,FALSE)),"zCompany_AWRR not in Roster")</f>
        <v>MGE_Mountain G Enterprises</v>
      </c>
      <c r="T1357" s="2">
        <f>IFERROR(DATE(YEAR(Veg_Table[[#This Row],[Created2]]),MONTH(Veg_Table[[#This Row],[Created2]]),DAY(Veg_Table[[#This Row],[Created2]])),DATE(2019,1,1))</f>
        <v>43965</v>
      </c>
      <c r="U1357" s="3">
        <f>VALUE(SUBSTITUTE(Veg_Table[[#This Row],[Created]],",",""))</f>
        <v>43965.431898645802</v>
      </c>
      <c r="V1357" s="3" t="str">
        <f ca="1">IFERROR(_xlfn.IFNA(CELL("contents",INDIRECT(_xlfn.CONCAT("Veg_Table_Production_Data!",ADDRESS(MATCH(_xlfn.MAXIFS(#REF!,#REF!,"="&amp;Veg_Table[[#This Row],[AUTO_ID]],#REF!,"&lt;"&amp;Veg_Table[[#This Row],[EVM_LAST_EDITED_Day]]),#REF!,0),COLUMN(#REF!),4,1,)))),""),"")</f>
        <v/>
      </c>
      <c r="W1357" s="3" t="str">
        <f ca="1">IF(Veg_Table[[#This Row],[Previous_Prescription]]="","No",IF(Veg_Table[[#This Row],[Previous_Prescription]]=Veg_Table[[#This Row],[PRESCRIP]],"No","Yes"))</f>
        <v>No</v>
      </c>
      <c r="X1357" s="3" t="str">
        <f>IF(Veg_Table[[#This Row],[EVM_LAST_EDITED_Day]]=Veg_Table[[#This Row],[Created_Day]],"New","Old")</f>
        <v>New</v>
      </c>
      <c r="Y1357" s="1">
        <f>IFERROR(IF(FIND("delete",LOWER(Veg_Table[[#This Row],[PI_COMMENTS]]))&gt;=1,1,0),0)</f>
        <v>0</v>
      </c>
      <c r="Z1357" s="1" t="str">
        <f>_xlfn.IFNA(IF(Veg_Table[[#This Row],[EVM_LAST_EDITOR]]="","Yes",VLOOKUP(Veg_Table[[#This Row],[EVM_LAST_EDITOR]],Roster_Table[#All],15,FALSE)),"Yes")</f>
        <v>Yes</v>
      </c>
      <c r="AA135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57" s="1" t="str">
        <f>_xlfn.IFNA(VLOOKUP(Veg_Table[[#This Row],[EVM_LAST_EDITOR]],Roster_Table[#All],3,FALSE),"zAWRR Not in Roster")</f>
        <v>Miguel</v>
      </c>
      <c r="AC1357" s="1" t="str">
        <f>_xlfn.IFNA(VLOOKUP(Veg_Table[[#This Row],[EVM_LAST_EDITOR]],Roster_Table[#All],2,FALSE),"zAWRR Not in Roster")</f>
        <v>Dominguez-Diaz</v>
      </c>
      <c r="AD1357" s="1" t="str">
        <f>IF(_xlfn.CONCAT(Veg_Table[[#This Row],[First_Name]]," ",Veg_Table[[#This Row],[Last_Name]])="zAWRR Not in Roster zAWRR Not in Roster","zAWRR Not in Roster",_xlfn.CONCAT(Veg_Table[[#This Row],[First_Name]]," ",Veg_Table[[#This Row],[Last_Name]]))</f>
        <v>Miguel Dominguez-Diaz</v>
      </c>
      <c r="AE1357">
        <v>3227768</v>
      </c>
      <c r="AF1357" t="s">
        <v>6770</v>
      </c>
      <c r="AG1357" t="s">
        <v>30</v>
      </c>
      <c r="AH1357" t="s">
        <v>2420</v>
      </c>
      <c r="AI1357" t="s">
        <v>3151</v>
      </c>
      <c r="AJ1357" t="s">
        <v>21</v>
      </c>
      <c r="AL1357" t="s">
        <v>22</v>
      </c>
      <c r="AM1357" t="s">
        <v>38</v>
      </c>
      <c r="AN1357" t="s">
        <v>25</v>
      </c>
      <c r="AO1357" t="s">
        <v>25</v>
      </c>
      <c r="AP1357">
        <v>25</v>
      </c>
      <c r="AQ1357">
        <v>80</v>
      </c>
      <c r="AR1357" t="s">
        <v>511</v>
      </c>
      <c r="AS1357" t="s">
        <v>24</v>
      </c>
      <c r="AT1357" t="s">
        <v>26</v>
      </c>
      <c r="AV1357" t="s">
        <v>512</v>
      </c>
      <c r="AW1357" t="s">
        <v>6771</v>
      </c>
      <c r="AZ1357"/>
      <c r="BB1357" s="4"/>
      <c r="BD1357" t="s">
        <v>29</v>
      </c>
      <c r="BE1357" t="s">
        <v>25</v>
      </c>
      <c r="BF1357" t="s">
        <v>513</v>
      </c>
      <c r="BI1357" s="3"/>
      <c r="BJ1357" t="s">
        <v>27</v>
      </c>
      <c r="BK1357" s="30" t="s">
        <v>146</v>
      </c>
      <c r="BL1357" s="3">
        <v>43965.441025324071</v>
      </c>
      <c r="BM1357" t="s">
        <v>31</v>
      </c>
      <c r="BN1357" t="s">
        <v>32</v>
      </c>
      <c r="BP1357" t="s">
        <v>4883</v>
      </c>
      <c r="BQ1357" t="s">
        <v>826</v>
      </c>
      <c r="BR1357" t="s">
        <v>28</v>
      </c>
      <c r="BS1357" t="s">
        <v>28</v>
      </c>
      <c r="BT1357" t="s">
        <v>146</v>
      </c>
      <c r="BU1357" s="3">
        <v>43965.431898645831</v>
      </c>
      <c r="BV1357" t="s">
        <v>803</v>
      </c>
      <c r="BW1357" s="3">
        <v>43965.515554016201</v>
      </c>
      <c r="BX1357" t="s">
        <v>6772</v>
      </c>
      <c r="CG1357"/>
      <c r="CH1357"/>
      <c r="CI1357"/>
      <c r="CY1357"/>
      <c r="DA1357"/>
      <c r="DF1357"/>
    </row>
    <row r="1358" spans="1:110" x14ac:dyDescent="0.25">
      <c r="A1358" s="1">
        <f>IF(Veg_Table[[#This Row],[VP_STATUS]]="Hold",0,IF(OR(AND(Veg_Table[[#This Row],[PRESCRIP]]="NW_No Work",Veg_Table[[#This Row],[VP_STATUS]]&lt;&gt;"No Work Required Under EVM"),AND(Veg_Table[[#This Row],[VP_STATUS]]="No Work Required Under EVM",Veg_Table[[#This Row],[PRESCRIP]]&lt;&gt;"NW_No Work")),1,0))</f>
        <v>0</v>
      </c>
      <c r="B1358" s="1">
        <f>IF(Veg_Table[[#This Row],[SPECIES]]="",1,0)</f>
        <v>0</v>
      </c>
      <c r="C1358" s="1">
        <f>IF(Veg_Table[[#This Row],[DIAMETER]]="",1,0)</f>
        <v>0</v>
      </c>
      <c r="D1358" s="1">
        <f>IF(Veg_Table[[#This Row],[HEIGHT]]="",1,0)</f>
        <v>0</v>
      </c>
      <c r="E135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58" s="1">
        <f>IF(AND(Veg_Table[[#This Row],[TAT_RESULT]]="ABATE",Veg_Table[[#This Row],[PRESCRIP]]="NW_No Work"),1,0)</f>
        <v>0</v>
      </c>
      <c r="G1358" s="1">
        <f>IF(OR(Veg_Table[[#This Row],[Prescription R-Scale]]="NA",Veg_Table[[#This Row],[Diameter R-Scale]]="NA"),0,IF(Veg_Table[[#This Row],[Diameter R-Scale]]&lt;&gt;Veg_Table[[#This Row],[Prescription R-Scale]],1,0))</f>
        <v>0</v>
      </c>
      <c r="H1358" s="1">
        <f>IF(OR(AND(Veg_Table[[#This Row],[PRESCRIP]]="BC_Br Rmv", Veg_Table[[#This Row],[WOOD_MAN]]&lt;&gt;"Not Needed"),AND(Veg_Table[[#This Row],[PRESCRIP]]="BCS_Br Rmv+Trt", Veg_Table[[#This Row],[WOOD_MAN]]&lt;&gt;"Not Needed")),1,0)</f>
        <v>0</v>
      </c>
      <c r="I1358" s="1">
        <f ca="1">IF(AND(Veg_Table[[#This Row],[Prescription_Changed]]="Yes",Veg_Table[[#This Row],[TAT_RESULT]]=""),1,0)</f>
        <v>0</v>
      </c>
      <c r="J1358" s="1">
        <f ca="1">SUM(Veg_Table[[#This Row],[Prescription and Status do not match]:[Prescription_Edited_And_TAT_Is_Blank]])</f>
        <v>0</v>
      </c>
      <c r="K1358" s="1">
        <f ca="1">IF(Veg_Table[[#This Row],[Sum of Errors]]&gt;0,1,0)</f>
        <v>0</v>
      </c>
      <c r="L1358" s="1">
        <f>1</f>
        <v>1</v>
      </c>
      <c r="M1358"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358" s="1" t="str">
        <f>IF(OR(MID(Veg_Table[[#This Row],[PRESCRIP]],2,1)="1",MID(Veg_Table[[#This Row],[PRESCRIP]],2,1)="2",MID(Veg_Table[[#This Row],[PRESCRIP]],2,1)="3",MID(Veg_Table[[#This Row],[PRESCRIP]],2,1)="4"),_xlfn.NUMBERVALUE(MID(Veg_Table[[#This Row],[PRESCRIP]],2,1)),"NA")</f>
        <v>NA</v>
      </c>
      <c r="O1358" s="1">
        <f>WEEKNUM(Veg_Table[[#This Row],[EVM_LAST_EDITED_Day]],2)</f>
        <v>20</v>
      </c>
      <c r="P1358" s="25">
        <f>IFERROR(DATE(YEAR(Veg_Table[[#This Row],[EVM_LAST_EDITED2]]),MONTH(Veg_Table[[#This Row],[EVM_LAST_EDITED2]]),DAY(Veg_Table[[#This Row],[EVM_LAST_EDITED2]])),DATE(2019,1,1))</f>
        <v>43965</v>
      </c>
      <c r="Q1358" s="3">
        <f>VALUE(SUBSTITUTE(Veg_Table[[#This Row],[EVM_LAST_EDITED]],",",""))</f>
        <v>43965.441603726897</v>
      </c>
      <c r="R1358" s="1" t="str">
        <f>_xlfn.IFNA(IF(Veg_Table[[#This Row],[EVM_LAST_EDITOR]]="","zBlank EVM Last Editor",VLOOKUP(Veg_Table[[#This Row],[EVM_LAST_EDITOR]],Roster_Table[#All],4,FALSE)),"zAWRR Not in Roster")</f>
        <v>MBG</v>
      </c>
      <c r="S1358" s="1" t="str">
        <f>_xlfn.IFNA(IF(Veg_Table[[#This Row],[EVM_LAST_EDITOR]]="","zBlank EVM Last Editor",VLOOKUP(Veg_Table[[#This Row],[EVM_LAST_EDITOR]],Roster_Table[#All],16,FALSE)),"zCompany_AWRR not in Roster")</f>
        <v>MBG_Mason, Bruce &amp; Girard</v>
      </c>
      <c r="T1358" s="2">
        <f>IFERROR(DATE(YEAR(Veg_Table[[#This Row],[Created2]]),MONTH(Veg_Table[[#This Row],[Created2]]),DAY(Veg_Table[[#This Row],[Created2]])),DATE(2019,1,1))</f>
        <v>43965</v>
      </c>
      <c r="U1358" s="3">
        <f>VALUE(SUBSTITUTE(Veg_Table[[#This Row],[Created]],",",""))</f>
        <v>43965.441603726897</v>
      </c>
      <c r="V1358" s="3" t="str">
        <f ca="1">IFERROR(_xlfn.IFNA(CELL("contents",INDIRECT(_xlfn.CONCAT("Veg_Table_Production_Data!",ADDRESS(MATCH(_xlfn.MAXIFS(#REF!,#REF!,"="&amp;Veg_Table[[#This Row],[AUTO_ID]],#REF!,"&lt;"&amp;Veg_Table[[#This Row],[EVM_LAST_EDITED_Day]]),#REF!,0),COLUMN(#REF!),4,1,)))),""),"")</f>
        <v/>
      </c>
      <c r="W1358" s="3" t="str">
        <f ca="1">IF(Veg_Table[[#This Row],[Previous_Prescription]]="","No",IF(Veg_Table[[#This Row],[Previous_Prescription]]=Veg_Table[[#This Row],[PRESCRIP]],"No","Yes"))</f>
        <v>No</v>
      </c>
      <c r="X1358" s="3" t="str">
        <f>IF(Veg_Table[[#This Row],[EVM_LAST_EDITED_Day]]=Veg_Table[[#This Row],[Created_Day]],"New","Old")</f>
        <v>New</v>
      </c>
      <c r="Y1358" s="1">
        <f>IFERROR(IF(FIND("delete",LOWER(Veg_Table[[#This Row],[PI_COMMENTS]]))&gt;=1,1,0),0)</f>
        <v>0</v>
      </c>
      <c r="Z1358" s="1" t="str">
        <f>_xlfn.IFNA(IF(Veg_Table[[#This Row],[EVM_LAST_EDITOR]]="","Yes",VLOOKUP(Veg_Table[[#This Row],[EVM_LAST_EDITOR]],Roster_Table[#All],15,FALSE)),"Yes")</f>
        <v>Yes</v>
      </c>
      <c r="AA135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58" s="1" t="str">
        <f>_xlfn.IFNA(VLOOKUP(Veg_Table[[#This Row],[EVM_LAST_EDITOR]],Roster_Table[#All],3,FALSE),"zAWRR Not in Roster")</f>
        <v>Nathan</v>
      </c>
      <c r="AC1358" s="1" t="str">
        <f>_xlfn.IFNA(VLOOKUP(Veg_Table[[#This Row],[EVM_LAST_EDITOR]],Roster_Table[#All],2,FALSE),"zAWRR Not in Roster")</f>
        <v>Vik</v>
      </c>
      <c r="AD1358" s="1" t="str">
        <f>IF(_xlfn.CONCAT(Veg_Table[[#This Row],[First_Name]]," ",Veg_Table[[#This Row],[Last_Name]])="zAWRR Not in Roster zAWRR Not in Roster","zAWRR Not in Roster",_xlfn.CONCAT(Veg_Table[[#This Row],[First_Name]]," ",Veg_Table[[#This Row],[Last_Name]]))</f>
        <v>Nathan Vik</v>
      </c>
      <c r="AE1358">
        <v>3227850</v>
      </c>
      <c r="AF1358" t="s">
        <v>6242</v>
      </c>
      <c r="AG1358" t="s">
        <v>93</v>
      </c>
      <c r="AH1358" t="s">
        <v>3444</v>
      </c>
      <c r="AI1358" t="s">
        <v>5377</v>
      </c>
      <c r="AJ1358" t="s">
        <v>21</v>
      </c>
      <c r="AL1358" t="s">
        <v>372</v>
      </c>
      <c r="AM1358" t="s">
        <v>529</v>
      </c>
      <c r="AN1358" t="s">
        <v>25</v>
      </c>
      <c r="AO1358" t="s">
        <v>25</v>
      </c>
      <c r="AP1358">
        <v>11</v>
      </c>
      <c r="AQ1358">
        <v>50</v>
      </c>
      <c r="AR1358" t="s">
        <v>511</v>
      </c>
      <c r="AS1358" t="s">
        <v>24</v>
      </c>
      <c r="AT1358" t="s">
        <v>26</v>
      </c>
      <c r="AV1358" t="s">
        <v>519</v>
      </c>
      <c r="AW1358" t="s">
        <v>6243</v>
      </c>
      <c r="AZ1358"/>
      <c r="BB1358" s="4"/>
      <c r="BD1358" t="s">
        <v>29</v>
      </c>
      <c r="BE1358" t="s">
        <v>25</v>
      </c>
      <c r="BF1358" t="s">
        <v>513</v>
      </c>
      <c r="BI1358" s="3"/>
      <c r="BJ1358" t="s">
        <v>27</v>
      </c>
      <c r="BK1358" s="30" t="s">
        <v>115</v>
      </c>
      <c r="BL1358" s="3">
        <v>43965.441603726853</v>
      </c>
      <c r="BM1358" t="s">
        <v>31</v>
      </c>
      <c r="BN1358" t="s">
        <v>32</v>
      </c>
      <c r="BP1358" t="s">
        <v>3445</v>
      </c>
      <c r="BQ1358" t="s">
        <v>1025</v>
      </c>
      <c r="BR1358" t="s">
        <v>28</v>
      </c>
      <c r="BS1358" t="s">
        <v>28</v>
      </c>
      <c r="BT1358" t="s">
        <v>115</v>
      </c>
      <c r="BU1358" s="3">
        <v>43965.441603726853</v>
      </c>
      <c r="BV1358" t="s">
        <v>803</v>
      </c>
      <c r="BW1358" s="3">
        <v>43965.515582962966</v>
      </c>
      <c r="BX1358" t="s">
        <v>6244</v>
      </c>
      <c r="CG1358"/>
      <c r="CH1358"/>
      <c r="CI1358"/>
      <c r="CY1358"/>
      <c r="DA1358"/>
      <c r="DF1358"/>
    </row>
    <row r="1359" spans="1:110" x14ac:dyDescent="0.25">
      <c r="A1359" s="1">
        <f>IF(Veg_Table[[#This Row],[VP_STATUS]]="Hold",0,IF(OR(AND(Veg_Table[[#This Row],[PRESCRIP]]="NW_No Work",Veg_Table[[#This Row],[VP_STATUS]]&lt;&gt;"No Work Required Under EVM"),AND(Veg_Table[[#This Row],[VP_STATUS]]="No Work Required Under EVM",Veg_Table[[#This Row],[PRESCRIP]]&lt;&gt;"NW_No Work")),1,0))</f>
        <v>0</v>
      </c>
      <c r="B1359" s="1">
        <f>IF(Veg_Table[[#This Row],[SPECIES]]="",1,0)</f>
        <v>0</v>
      </c>
      <c r="C1359" s="1">
        <f>IF(Veg_Table[[#This Row],[DIAMETER]]="",1,0)</f>
        <v>0</v>
      </c>
      <c r="D1359" s="1">
        <f>IF(Veg_Table[[#This Row],[HEIGHT]]="",1,0)</f>
        <v>0</v>
      </c>
      <c r="E135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59" s="1">
        <f>IF(AND(Veg_Table[[#This Row],[TAT_RESULT]]="ABATE",Veg_Table[[#This Row],[PRESCRIP]]="NW_No Work"),1,0)</f>
        <v>0</v>
      </c>
      <c r="G1359" s="1">
        <f>IF(OR(Veg_Table[[#This Row],[Prescription R-Scale]]="NA",Veg_Table[[#This Row],[Diameter R-Scale]]="NA"),0,IF(Veg_Table[[#This Row],[Diameter R-Scale]]&lt;&gt;Veg_Table[[#This Row],[Prescription R-Scale]],1,0))</f>
        <v>0</v>
      </c>
      <c r="H1359" s="1">
        <f>IF(OR(AND(Veg_Table[[#This Row],[PRESCRIP]]="BC_Br Rmv", Veg_Table[[#This Row],[WOOD_MAN]]&lt;&gt;"Not Needed"),AND(Veg_Table[[#This Row],[PRESCRIP]]="BCS_Br Rmv+Trt", Veg_Table[[#This Row],[WOOD_MAN]]&lt;&gt;"Not Needed")),1,0)</f>
        <v>0</v>
      </c>
      <c r="I1359" s="1">
        <f ca="1">IF(AND(Veg_Table[[#This Row],[Prescription_Changed]]="Yes",Veg_Table[[#This Row],[TAT_RESULT]]=""),1,0)</f>
        <v>0</v>
      </c>
      <c r="J1359" s="1">
        <f ca="1">SUM(Veg_Table[[#This Row],[Prescription and Status do not match]:[Prescription_Edited_And_TAT_Is_Blank]])</f>
        <v>0</v>
      </c>
      <c r="K1359" s="1">
        <f ca="1">IF(Veg_Table[[#This Row],[Sum of Errors]]&gt;0,1,0)</f>
        <v>0</v>
      </c>
      <c r="L1359" s="1">
        <f>1</f>
        <v>1</v>
      </c>
      <c r="M135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359" s="1" t="str">
        <f>IF(OR(MID(Veg_Table[[#This Row],[PRESCRIP]],2,1)="1",MID(Veg_Table[[#This Row],[PRESCRIP]],2,1)="2",MID(Veg_Table[[#This Row],[PRESCRIP]],2,1)="3",MID(Veg_Table[[#This Row],[PRESCRIP]],2,1)="4"),_xlfn.NUMBERVALUE(MID(Veg_Table[[#This Row],[PRESCRIP]],2,1)),"NA")</f>
        <v>NA</v>
      </c>
      <c r="O1359" s="1">
        <f>WEEKNUM(Veg_Table[[#This Row],[EVM_LAST_EDITED_Day]],2)</f>
        <v>20</v>
      </c>
      <c r="P1359" s="25">
        <f>IFERROR(DATE(YEAR(Veg_Table[[#This Row],[EVM_LAST_EDITED2]]),MONTH(Veg_Table[[#This Row],[EVM_LAST_EDITED2]]),DAY(Veg_Table[[#This Row],[EVM_LAST_EDITED2]])),DATE(2019,1,1))</f>
        <v>43965</v>
      </c>
      <c r="Q1359" s="3">
        <f>VALUE(SUBSTITUTE(Veg_Table[[#This Row],[EVM_LAST_EDITED]],",",""))</f>
        <v>43965.442670393502</v>
      </c>
      <c r="R1359" s="1" t="str">
        <f>_xlfn.IFNA(IF(Veg_Table[[#This Row],[EVM_LAST_EDITOR]]="","zBlank EVM Last Editor",VLOOKUP(Veg_Table[[#This Row],[EVM_LAST_EDITOR]],Roster_Table[#All],4,FALSE)),"zAWRR Not in Roster")</f>
        <v>MBG</v>
      </c>
      <c r="S1359" s="1" t="str">
        <f>_xlfn.IFNA(IF(Veg_Table[[#This Row],[EVM_LAST_EDITOR]]="","zBlank EVM Last Editor",VLOOKUP(Veg_Table[[#This Row],[EVM_LAST_EDITOR]],Roster_Table[#All],16,FALSE)),"zCompany_AWRR not in Roster")</f>
        <v>MBG_Mason, Bruce &amp; Girard</v>
      </c>
      <c r="T1359" s="2">
        <f>IFERROR(DATE(YEAR(Veg_Table[[#This Row],[Created2]]),MONTH(Veg_Table[[#This Row],[Created2]]),DAY(Veg_Table[[#This Row],[Created2]])),DATE(2019,1,1))</f>
        <v>43965</v>
      </c>
      <c r="U1359" s="3">
        <f>VALUE(SUBSTITUTE(Veg_Table[[#This Row],[Created]],",",""))</f>
        <v>43965.442670393502</v>
      </c>
      <c r="V1359" s="3" t="str">
        <f ca="1">IFERROR(_xlfn.IFNA(CELL("contents",INDIRECT(_xlfn.CONCAT("Veg_Table_Production_Data!",ADDRESS(MATCH(_xlfn.MAXIFS(#REF!,#REF!,"="&amp;Veg_Table[[#This Row],[AUTO_ID]],#REF!,"&lt;"&amp;Veg_Table[[#This Row],[EVM_LAST_EDITED_Day]]),#REF!,0),COLUMN(#REF!),4,1,)))),""),"")</f>
        <v/>
      </c>
      <c r="W1359" s="3" t="str">
        <f ca="1">IF(Veg_Table[[#This Row],[Previous_Prescription]]="","No",IF(Veg_Table[[#This Row],[Previous_Prescription]]=Veg_Table[[#This Row],[PRESCRIP]],"No","Yes"))</f>
        <v>No</v>
      </c>
      <c r="X1359" s="3" t="str">
        <f>IF(Veg_Table[[#This Row],[EVM_LAST_EDITED_Day]]=Veg_Table[[#This Row],[Created_Day]],"New","Old")</f>
        <v>New</v>
      </c>
      <c r="Y1359" s="1">
        <f>IFERROR(IF(FIND("delete",LOWER(Veg_Table[[#This Row],[PI_COMMENTS]]))&gt;=1,1,0),0)</f>
        <v>0</v>
      </c>
      <c r="Z1359" s="1" t="str">
        <f>_xlfn.IFNA(IF(Veg_Table[[#This Row],[EVM_LAST_EDITOR]]="","Yes",VLOOKUP(Veg_Table[[#This Row],[EVM_LAST_EDITOR]],Roster_Table[#All],15,FALSE)),"Yes")</f>
        <v>Yes</v>
      </c>
      <c r="AA135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59" s="1" t="str">
        <f>_xlfn.IFNA(VLOOKUP(Veg_Table[[#This Row],[EVM_LAST_EDITOR]],Roster_Table[#All],3,FALSE),"zAWRR Not in Roster")</f>
        <v>Benjamin</v>
      </c>
      <c r="AC1359" s="1" t="str">
        <f>_xlfn.IFNA(VLOOKUP(Veg_Table[[#This Row],[EVM_LAST_EDITOR]],Roster_Table[#All],2,FALSE),"zAWRR Not in Roster")</f>
        <v>Post</v>
      </c>
      <c r="AD1359" s="1" t="str">
        <f>IF(_xlfn.CONCAT(Veg_Table[[#This Row],[First_Name]]," ",Veg_Table[[#This Row],[Last_Name]])="zAWRR Not in Roster zAWRR Not in Roster","zAWRR Not in Roster",_xlfn.CONCAT(Veg_Table[[#This Row],[First_Name]]," ",Veg_Table[[#This Row],[Last_Name]]))</f>
        <v>Benjamin Post</v>
      </c>
      <c r="AE1359">
        <v>3227858</v>
      </c>
      <c r="AF1359" t="s">
        <v>6245</v>
      </c>
      <c r="AG1359" t="s">
        <v>93</v>
      </c>
      <c r="AH1359" t="s">
        <v>3444</v>
      </c>
      <c r="AI1359" t="s">
        <v>5377</v>
      </c>
      <c r="AJ1359" t="s">
        <v>36</v>
      </c>
      <c r="AL1359" t="s">
        <v>372</v>
      </c>
      <c r="AM1359" t="s">
        <v>38</v>
      </c>
      <c r="AN1359" t="s">
        <v>25</v>
      </c>
      <c r="AO1359" t="s">
        <v>25</v>
      </c>
      <c r="AP1359">
        <v>33</v>
      </c>
      <c r="AQ1359">
        <v>120</v>
      </c>
      <c r="AR1359" t="s">
        <v>511</v>
      </c>
      <c r="AS1359" t="s">
        <v>901</v>
      </c>
      <c r="AT1359" t="s">
        <v>26</v>
      </c>
      <c r="AV1359" t="s">
        <v>512</v>
      </c>
      <c r="AW1359" t="s">
        <v>6246</v>
      </c>
      <c r="AZ1359"/>
      <c r="BB1359" s="4"/>
      <c r="BD1359" t="s">
        <v>29</v>
      </c>
      <c r="BE1359" t="s">
        <v>25</v>
      </c>
      <c r="BF1359" t="s">
        <v>513</v>
      </c>
      <c r="BI1359" s="3"/>
      <c r="BJ1359" t="s">
        <v>52</v>
      </c>
      <c r="BK1359" s="30" t="s">
        <v>120</v>
      </c>
      <c r="BL1359" s="3">
        <v>43965.442670393517</v>
      </c>
      <c r="BM1359" t="s">
        <v>31</v>
      </c>
      <c r="BN1359" t="s">
        <v>32</v>
      </c>
      <c r="BP1359" t="s">
        <v>3445</v>
      </c>
      <c r="BQ1359" t="s">
        <v>1025</v>
      </c>
      <c r="BR1359" t="s">
        <v>28</v>
      </c>
      <c r="BS1359" t="s">
        <v>28</v>
      </c>
      <c r="BT1359" t="s">
        <v>120</v>
      </c>
      <c r="BU1359" s="3">
        <v>43965.442670393517</v>
      </c>
      <c r="BV1359" t="s">
        <v>803</v>
      </c>
      <c r="BW1359" s="3">
        <v>43965.515582962966</v>
      </c>
      <c r="BX1359" t="s">
        <v>6247</v>
      </c>
      <c r="CG1359"/>
      <c r="CH1359"/>
      <c r="CI1359"/>
      <c r="CY1359"/>
      <c r="DA1359"/>
      <c r="DF1359"/>
    </row>
    <row r="1360" spans="1:110" x14ac:dyDescent="0.25">
      <c r="A1360" s="1">
        <f>IF(Veg_Table[[#This Row],[VP_STATUS]]="Hold",0,IF(OR(AND(Veg_Table[[#This Row],[PRESCRIP]]="NW_No Work",Veg_Table[[#This Row],[VP_STATUS]]&lt;&gt;"No Work Required Under EVM"),AND(Veg_Table[[#This Row],[VP_STATUS]]="No Work Required Under EVM",Veg_Table[[#This Row],[PRESCRIP]]&lt;&gt;"NW_No Work")),1,0))</f>
        <v>0</v>
      </c>
      <c r="B1360" s="1">
        <f>IF(Veg_Table[[#This Row],[SPECIES]]="",1,0)</f>
        <v>0</v>
      </c>
      <c r="C1360" s="1">
        <f>IF(Veg_Table[[#This Row],[DIAMETER]]="",1,0)</f>
        <v>0</v>
      </c>
      <c r="D1360" s="1">
        <f>IF(Veg_Table[[#This Row],[HEIGHT]]="",1,0)</f>
        <v>0</v>
      </c>
      <c r="E136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60" s="1">
        <f>IF(AND(Veg_Table[[#This Row],[TAT_RESULT]]="ABATE",Veg_Table[[#This Row],[PRESCRIP]]="NW_No Work"),1,0)</f>
        <v>0</v>
      </c>
      <c r="G1360" s="1">
        <f>IF(OR(Veg_Table[[#This Row],[Prescription R-Scale]]="NA",Veg_Table[[#This Row],[Diameter R-Scale]]="NA"),0,IF(Veg_Table[[#This Row],[Diameter R-Scale]]&lt;&gt;Veg_Table[[#This Row],[Prescription R-Scale]],1,0))</f>
        <v>0</v>
      </c>
      <c r="H1360" s="1">
        <f>IF(OR(AND(Veg_Table[[#This Row],[PRESCRIP]]="BC_Br Rmv", Veg_Table[[#This Row],[WOOD_MAN]]&lt;&gt;"Not Needed"),AND(Veg_Table[[#This Row],[PRESCRIP]]="BCS_Br Rmv+Trt", Veg_Table[[#This Row],[WOOD_MAN]]&lt;&gt;"Not Needed")),1,0)</f>
        <v>0</v>
      </c>
      <c r="I1360" s="1">
        <f ca="1">IF(AND(Veg_Table[[#This Row],[Prescription_Changed]]="Yes",Veg_Table[[#This Row],[TAT_RESULT]]=""),1,0)</f>
        <v>0</v>
      </c>
      <c r="J1360" s="1">
        <f ca="1">SUM(Veg_Table[[#This Row],[Prescription and Status do not match]:[Prescription_Edited_And_TAT_Is_Blank]])</f>
        <v>0</v>
      </c>
      <c r="K1360" s="1">
        <f ca="1">IF(Veg_Table[[#This Row],[Sum of Errors]]&gt;0,1,0)</f>
        <v>0</v>
      </c>
      <c r="L1360" s="1">
        <f>1</f>
        <v>1</v>
      </c>
      <c r="M1360"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360" s="1" t="str">
        <f>IF(OR(MID(Veg_Table[[#This Row],[PRESCRIP]],2,1)="1",MID(Veg_Table[[#This Row],[PRESCRIP]],2,1)="2",MID(Veg_Table[[#This Row],[PRESCRIP]],2,1)="3",MID(Veg_Table[[#This Row],[PRESCRIP]],2,1)="4"),_xlfn.NUMBERVALUE(MID(Veg_Table[[#This Row],[PRESCRIP]],2,1)),"NA")</f>
        <v>NA</v>
      </c>
      <c r="O1360" s="1">
        <f>WEEKNUM(Veg_Table[[#This Row],[EVM_LAST_EDITED_Day]],2)</f>
        <v>20</v>
      </c>
      <c r="P1360" s="25">
        <f>IFERROR(DATE(YEAR(Veg_Table[[#This Row],[EVM_LAST_EDITED2]]),MONTH(Veg_Table[[#This Row],[EVM_LAST_EDITED2]]),DAY(Veg_Table[[#This Row],[EVM_LAST_EDITED2]])),DATE(2019,1,1))</f>
        <v>43965</v>
      </c>
      <c r="Q1360" s="3">
        <f>VALUE(SUBSTITUTE(Veg_Table[[#This Row],[EVM_LAST_EDITED]],",",""))</f>
        <v>43965.442920914298</v>
      </c>
      <c r="R1360" s="1" t="str">
        <f>_xlfn.IFNA(IF(Veg_Table[[#This Row],[EVM_LAST_EDITOR]]="","zBlank EVM Last Editor",VLOOKUP(Veg_Table[[#This Row],[EVM_LAST_EDITOR]],Roster_Table[#All],4,FALSE)),"zAWRR Not in Roster")</f>
        <v>MGE</v>
      </c>
      <c r="S1360" s="1" t="str">
        <f>_xlfn.IFNA(IF(Veg_Table[[#This Row],[EVM_LAST_EDITOR]]="","zBlank EVM Last Editor",VLOOKUP(Veg_Table[[#This Row],[EVM_LAST_EDITOR]],Roster_Table[#All],16,FALSE)),"zCompany_AWRR not in Roster")</f>
        <v>MGE_Mountain G Enterprises</v>
      </c>
      <c r="T1360" s="2">
        <f>IFERROR(DATE(YEAR(Veg_Table[[#This Row],[Created2]]),MONTH(Veg_Table[[#This Row],[Created2]]),DAY(Veg_Table[[#This Row],[Created2]])),DATE(2019,1,1))</f>
        <v>43965</v>
      </c>
      <c r="U1360" s="3">
        <f>VALUE(SUBSTITUTE(Veg_Table[[#This Row],[Created]],",",""))</f>
        <v>43965.442920914298</v>
      </c>
      <c r="V1360" s="3" t="str">
        <f ca="1">IFERROR(_xlfn.IFNA(CELL("contents",INDIRECT(_xlfn.CONCAT("Veg_Table_Production_Data!",ADDRESS(MATCH(_xlfn.MAXIFS(#REF!,#REF!,"="&amp;Veg_Table[[#This Row],[AUTO_ID]],#REF!,"&lt;"&amp;Veg_Table[[#This Row],[EVM_LAST_EDITED_Day]]),#REF!,0),COLUMN(#REF!),4,1,)))),""),"")</f>
        <v/>
      </c>
      <c r="W1360" s="3" t="str">
        <f ca="1">IF(Veg_Table[[#This Row],[Previous_Prescription]]="","No",IF(Veg_Table[[#This Row],[Previous_Prescription]]=Veg_Table[[#This Row],[PRESCRIP]],"No","Yes"))</f>
        <v>No</v>
      </c>
      <c r="X1360" s="3" t="str">
        <f>IF(Veg_Table[[#This Row],[EVM_LAST_EDITED_Day]]=Veg_Table[[#This Row],[Created_Day]],"New","Old")</f>
        <v>New</v>
      </c>
      <c r="Y1360" s="1">
        <f>IFERROR(IF(FIND("delete",LOWER(Veg_Table[[#This Row],[PI_COMMENTS]]))&gt;=1,1,0),0)</f>
        <v>0</v>
      </c>
      <c r="Z1360" s="1" t="str">
        <f>_xlfn.IFNA(IF(Veg_Table[[#This Row],[EVM_LAST_EDITOR]]="","Yes",VLOOKUP(Veg_Table[[#This Row],[EVM_LAST_EDITOR]],Roster_Table[#All],15,FALSE)),"Yes")</f>
        <v>Yes</v>
      </c>
      <c r="AA136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60" s="1" t="str">
        <f>_xlfn.IFNA(VLOOKUP(Veg_Table[[#This Row],[EVM_LAST_EDITOR]],Roster_Table[#All],3,FALSE),"zAWRR Not in Roster")</f>
        <v>Miguel</v>
      </c>
      <c r="AC1360" s="1" t="str">
        <f>_xlfn.IFNA(VLOOKUP(Veg_Table[[#This Row],[EVM_LAST_EDITOR]],Roster_Table[#All],2,FALSE),"zAWRR Not in Roster")</f>
        <v>Dominguez-Diaz</v>
      </c>
      <c r="AD1360" s="1" t="str">
        <f>IF(_xlfn.CONCAT(Veg_Table[[#This Row],[First_Name]]," ",Veg_Table[[#This Row],[Last_Name]])="zAWRR Not in Roster zAWRR Not in Roster","zAWRR Not in Roster",_xlfn.CONCAT(Veg_Table[[#This Row],[First_Name]]," ",Veg_Table[[#This Row],[Last_Name]]))</f>
        <v>Miguel Dominguez-Diaz</v>
      </c>
      <c r="AE1360">
        <v>3227859</v>
      </c>
      <c r="AF1360" t="s">
        <v>6779</v>
      </c>
      <c r="AG1360" t="s">
        <v>30</v>
      </c>
      <c r="AH1360" t="s">
        <v>2420</v>
      </c>
      <c r="AI1360" t="s">
        <v>3151</v>
      </c>
      <c r="AJ1360" t="s">
        <v>21</v>
      </c>
      <c r="AL1360" t="s">
        <v>22</v>
      </c>
      <c r="AM1360" t="s">
        <v>38</v>
      </c>
      <c r="AN1360" t="s">
        <v>25</v>
      </c>
      <c r="AO1360" t="s">
        <v>25</v>
      </c>
      <c r="AP1360">
        <v>20</v>
      </c>
      <c r="AQ1360">
        <v>90</v>
      </c>
      <c r="AR1360" t="s">
        <v>511</v>
      </c>
      <c r="AS1360" t="s">
        <v>24</v>
      </c>
      <c r="AT1360" t="s">
        <v>26</v>
      </c>
      <c r="AV1360" t="s">
        <v>512</v>
      </c>
      <c r="AW1360" t="s">
        <v>6780</v>
      </c>
      <c r="AZ1360"/>
      <c r="BB1360" s="4"/>
      <c r="BD1360" t="s">
        <v>29</v>
      </c>
      <c r="BE1360" t="s">
        <v>25</v>
      </c>
      <c r="BF1360" t="s">
        <v>513</v>
      </c>
      <c r="BI1360" s="3"/>
      <c r="BJ1360" t="s">
        <v>27</v>
      </c>
      <c r="BK1360" s="30" t="s">
        <v>146</v>
      </c>
      <c r="BL1360" s="3">
        <v>43965.442920914349</v>
      </c>
      <c r="BM1360" t="s">
        <v>31</v>
      </c>
      <c r="BN1360" t="s">
        <v>32</v>
      </c>
      <c r="BP1360" t="s">
        <v>4883</v>
      </c>
      <c r="BQ1360" t="s">
        <v>826</v>
      </c>
      <c r="BR1360" t="s">
        <v>28</v>
      </c>
      <c r="BS1360" t="s">
        <v>28</v>
      </c>
      <c r="BT1360" t="s">
        <v>146</v>
      </c>
      <c r="BU1360" s="3">
        <v>43965.442920914349</v>
      </c>
      <c r="BV1360" t="s">
        <v>803</v>
      </c>
      <c r="BW1360" s="3">
        <v>43965.515582962966</v>
      </c>
      <c r="BX1360" t="s">
        <v>6781</v>
      </c>
      <c r="CG1360"/>
      <c r="CH1360"/>
      <c r="CI1360"/>
      <c r="CY1360"/>
      <c r="DA1360"/>
      <c r="DF1360"/>
    </row>
    <row r="1361" spans="1:110" x14ac:dyDescent="0.25">
      <c r="A1361" s="1">
        <f>IF(Veg_Table[[#This Row],[VP_STATUS]]="Hold",0,IF(OR(AND(Veg_Table[[#This Row],[PRESCRIP]]="NW_No Work",Veg_Table[[#This Row],[VP_STATUS]]&lt;&gt;"No Work Required Under EVM"),AND(Veg_Table[[#This Row],[VP_STATUS]]="No Work Required Under EVM",Veg_Table[[#This Row],[PRESCRIP]]&lt;&gt;"NW_No Work")),1,0))</f>
        <v>0</v>
      </c>
      <c r="B1361" s="1">
        <f>IF(Veg_Table[[#This Row],[SPECIES]]="",1,0)</f>
        <v>0</v>
      </c>
      <c r="C1361" s="1">
        <f>IF(Veg_Table[[#This Row],[DIAMETER]]="",1,0)</f>
        <v>0</v>
      </c>
      <c r="D1361" s="1">
        <f>IF(Veg_Table[[#This Row],[HEIGHT]]="",1,0)</f>
        <v>0</v>
      </c>
      <c r="E136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61" s="1">
        <f>IF(AND(Veg_Table[[#This Row],[TAT_RESULT]]="ABATE",Veg_Table[[#This Row],[PRESCRIP]]="NW_No Work"),1,0)</f>
        <v>0</v>
      </c>
      <c r="G1361" s="1">
        <f>IF(OR(Veg_Table[[#This Row],[Prescription R-Scale]]="NA",Veg_Table[[#This Row],[Diameter R-Scale]]="NA"),0,IF(Veg_Table[[#This Row],[Diameter R-Scale]]&lt;&gt;Veg_Table[[#This Row],[Prescription R-Scale]],1,0))</f>
        <v>0</v>
      </c>
      <c r="H1361" s="1">
        <f>IF(OR(AND(Veg_Table[[#This Row],[PRESCRIP]]="BC_Br Rmv", Veg_Table[[#This Row],[WOOD_MAN]]&lt;&gt;"Not Needed"),AND(Veg_Table[[#This Row],[PRESCRIP]]="BCS_Br Rmv+Trt", Veg_Table[[#This Row],[WOOD_MAN]]&lt;&gt;"Not Needed")),1,0)</f>
        <v>0</v>
      </c>
      <c r="I1361" s="1">
        <f ca="1">IF(AND(Veg_Table[[#This Row],[Prescription_Changed]]="Yes",Veg_Table[[#This Row],[TAT_RESULT]]=""),1,0)</f>
        <v>0</v>
      </c>
      <c r="J1361" s="1">
        <f ca="1">SUM(Veg_Table[[#This Row],[Prescription and Status do not match]:[Prescription_Edited_And_TAT_Is_Blank]])</f>
        <v>0</v>
      </c>
      <c r="K1361" s="1">
        <f ca="1">IF(Veg_Table[[#This Row],[Sum of Errors]]&gt;0,1,0)</f>
        <v>0</v>
      </c>
      <c r="L1361" s="1">
        <f>1</f>
        <v>1</v>
      </c>
      <c r="M136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361" s="1">
        <f>IF(OR(MID(Veg_Table[[#This Row],[PRESCRIP]],2,1)="1",MID(Veg_Table[[#This Row],[PRESCRIP]],2,1)="2",MID(Veg_Table[[#This Row],[PRESCRIP]],2,1)="3",MID(Veg_Table[[#This Row],[PRESCRIP]],2,1)="4"),_xlfn.NUMBERVALUE(MID(Veg_Table[[#This Row],[PRESCRIP]],2,1)),"NA")</f>
        <v>2</v>
      </c>
      <c r="O1361" s="1">
        <f>WEEKNUM(Veg_Table[[#This Row],[EVM_LAST_EDITED_Day]],2)</f>
        <v>20</v>
      </c>
      <c r="P1361" s="25">
        <f>IFERROR(DATE(YEAR(Veg_Table[[#This Row],[EVM_LAST_EDITED2]]),MONTH(Veg_Table[[#This Row],[EVM_LAST_EDITED2]]),DAY(Veg_Table[[#This Row],[EVM_LAST_EDITED2]])),DATE(2019,1,1))</f>
        <v>43965</v>
      </c>
      <c r="Q1361" s="3">
        <f>VALUE(SUBSTITUTE(Veg_Table[[#This Row],[EVM_LAST_EDITED]],",",""))</f>
        <v>43965.443333946801</v>
      </c>
      <c r="R1361" s="1" t="str">
        <f>_xlfn.IFNA(IF(Veg_Table[[#This Row],[EVM_LAST_EDITOR]]="","zBlank EVM Last Editor",VLOOKUP(Veg_Table[[#This Row],[EVM_LAST_EDITOR]],Roster_Table[#All],4,FALSE)),"zAWRR Not in Roster")</f>
        <v>zAWRR Not in Roster</v>
      </c>
      <c r="S1361" s="1" t="str">
        <f>_xlfn.IFNA(IF(Veg_Table[[#This Row],[EVM_LAST_EDITOR]]="","zBlank EVM Last Editor",VLOOKUP(Veg_Table[[#This Row],[EVM_LAST_EDITOR]],Roster_Table[#All],16,FALSE)),"zCompany_AWRR not in Roster")</f>
        <v>zCompany_AWRR not in Roster</v>
      </c>
      <c r="T1361" s="2">
        <f>IFERROR(DATE(YEAR(Veg_Table[[#This Row],[Created2]]),MONTH(Veg_Table[[#This Row],[Created2]]),DAY(Veg_Table[[#This Row],[Created2]])),DATE(2019,1,1))</f>
        <v>43951</v>
      </c>
      <c r="U1361" s="3">
        <f>VALUE(SUBSTITUTE(Veg_Table[[#This Row],[Created]],",",""))</f>
        <v>43951.395163564797</v>
      </c>
      <c r="V1361" s="3" t="str">
        <f ca="1">IFERROR(_xlfn.IFNA(CELL("contents",INDIRECT(_xlfn.CONCAT("Veg_Table_Production_Data!",ADDRESS(MATCH(_xlfn.MAXIFS(#REF!,#REF!,"="&amp;Veg_Table[[#This Row],[AUTO_ID]],#REF!,"&lt;"&amp;Veg_Table[[#This Row],[EVM_LAST_EDITED_Day]]),#REF!,0),COLUMN(#REF!),4,1,)))),""),"")</f>
        <v/>
      </c>
      <c r="W1361" s="3" t="str">
        <f ca="1">IF(Veg_Table[[#This Row],[Previous_Prescription]]="","No",IF(Veg_Table[[#This Row],[Previous_Prescription]]=Veg_Table[[#This Row],[PRESCRIP]],"No","Yes"))</f>
        <v>No</v>
      </c>
      <c r="X1361" s="3" t="str">
        <f>IF(Veg_Table[[#This Row],[EVM_LAST_EDITED_Day]]=Veg_Table[[#This Row],[Created_Day]],"New","Old")</f>
        <v>Old</v>
      </c>
      <c r="Y1361" s="1">
        <f>IFERROR(IF(FIND("delete",LOWER(Veg_Table[[#This Row],[PI_COMMENTS]]))&gt;=1,1,0),0)</f>
        <v>0</v>
      </c>
      <c r="Z1361" s="1" t="str">
        <f>_xlfn.IFNA(IF(Veg_Table[[#This Row],[EVM_LAST_EDITOR]]="","Yes",VLOOKUP(Veg_Table[[#This Row],[EVM_LAST_EDITOR]],Roster_Table[#All],15,FALSE)),"Yes")</f>
        <v>Yes</v>
      </c>
      <c r="AA136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61" s="1" t="str">
        <f>_xlfn.IFNA(VLOOKUP(Veg_Table[[#This Row],[EVM_LAST_EDITOR]],Roster_Table[#All],3,FALSE),"zAWRR Not in Roster")</f>
        <v>zAWRR Not in Roster</v>
      </c>
      <c r="AC1361" s="1" t="str">
        <f>_xlfn.IFNA(VLOOKUP(Veg_Table[[#This Row],[EVM_LAST_EDITOR]],Roster_Table[#All],2,FALSE),"zAWRR Not in Roster")</f>
        <v>zAWRR Not in Roster</v>
      </c>
      <c r="AD1361" s="1" t="str">
        <f>IF(_xlfn.CONCAT(Veg_Table[[#This Row],[First_Name]]," ",Veg_Table[[#This Row],[Last_Name]])="zAWRR Not in Roster zAWRR Not in Roster","zAWRR Not in Roster",_xlfn.CONCAT(Veg_Table[[#This Row],[First_Name]]," ",Veg_Table[[#This Row],[Last_Name]]))</f>
        <v>zAWRR Not in Roster</v>
      </c>
      <c r="AE1361">
        <v>3151090</v>
      </c>
      <c r="AF1361" t="s">
        <v>3737</v>
      </c>
      <c r="AG1361" t="s">
        <v>30</v>
      </c>
      <c r="AH1361" t="s">
        <v>3738</v>
      </c>
      <c r="AI1361" t="s">
        <v>3739</v>
      </c>
      <c r="AJ1361" t="s">
        <v>820</v>
      </c>
      <c r="AL1361" t="s">
        <v>371</v>
      </c>
      <c r="AM1361" t="s">
        <v>2244</v>
      </c>
      <c r="AN1361" t="s">
        <v>25</v>
      </c>
      <c r="AO1361" t="s">
        <v>25</v>
      </c>
      <c r="AP1361">
        <v>19</v>
      </c>
      <c r="AQ1361">
        <v>65</v>
      </c>
      <c r="AR1361" t="s">
        <v>514</v>
      </c>
      <c r="AS1361" t="s">
        <v>42</v>
      </c>
      <c r="AT1361" t="s">
        <v>515</v>
      </c>
      <c r="AV1361" t="s">
        <v>512</v>
      </c>
      <c r="AW1361" t="s">
        <v>3740</v>
      </c>
      <c r="AX1361" t="s">
        <v>534</v>
      </c>
      <c r="AZ1361">
        <v>212</v>
      </c>
      <c r="BA1361" t="s">
        <v>42</v>
      </c>
      <c r="BB1361" s="4">
        <v>43964.558197395832</v>
      </c>
      <c r="BC1361" t="s">
        <v>4198</v>
      </c>
      <c r="BG1361" t="s">
        <v>534</v>
      </c>
      <c r="BI1361" s="3">
        <v>43965.443278587962</v>
      </c>
      <c r="BJ1361" t="s">
        <v>1213</v>
      </c>
      <c r="BK1361" s="30" t="s">
        <v>821</v>
      </c>
      <c r="BL1361" s="3">
        <v>43965.443333946758</v>
      </c>
      <c r="BM1361" t="s">
        <v>31</v>
      </c>
      <c r="BN1361" t="s">
        <v>32</v>
      </c>
      <c r="BP1361" t="s">
        <v>3741</v>
      </c>
      <c r="BQ1361" t="s">
        <v>826</v>
      </c>
      <c r="BR1361" t="s">
        <v>28</v>
      </c>
      <c r="BS1361" t="s">
        <v>28</v>
      </c>
      <c r="BT1361" t="s">
        <v>384</v>
      </c>
      <c r="BU1361" s="3">
        <v>43951.395163564812</v>
      </c>
      <c r="BV1361" t="s">
        <v>803</v>
      </c>
      <c r="BW1361" s="3">
        <v>43965.48134056713</v>
      </c>
      <c r="BX1361" t="s">
        <v>3742</v>
      </c>
      <c r="CG1361"/>
      <c r="CH1361"/>
      <c r="CI1361"/>
      <c r="CY1361"/>
      <c r="DA1361"/>
      <c r="DF1361"/>
    </row>
    <row r="1362" spans="1:110" x14ac:dyDescent="0.25">
      <c r="A1362" s="1">
        <f>IF(Veg_Table[[#This Row],[VP_STATUS]]="Hold",0,IF(OR(AND(Veg_Table[[#This Row],[PRESCRIP]]="NW_No Work",Veg_Table[[#This Row],[VP_STATUS]]&lt;&gt;"No Work Required Under EVM"),AND(Veg_Table[[#This Row],[VP_STATUS]]="No Work Required Under EVM",Veg_Table[[#This Row],[PRESCRIP]]&lt;&gt;"NW_No Work")),1,0))</f>
        <v>0</v>
      </c>
      <c r="B1362" s="1">
        <f>IF(Veg_Table[[#This Row],[SPECIES]]="",1,0)</f>
        <v>0</v>
      </c>
      <c r="C1362" s="1">
        <f>IF(Veg_Table[[#This Row],[DIAMETER]]="",1,0)</f>
        <v>0</v>
      </c>
      <c r="D1362" s="1">
        <f>IF(Veg_Table[[#This Row],[HEIGHT]]="",1,0)</f>
        <v>0</v>
      </c>
      <c r="E136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62" s="1">
        <f>IF(AND(Veg_Table[[#This Row],[TAT_RESULT]]="ABATE",Veg_Table[[#This Row],[PRESCRIP]]="NW_No Work"),1,0)</f>
        <v>0</v>
      </c>
      <c r="G1362" s="1">
        <f>IF(OR(Veg_Table[[#This Row],[Prescription R-Scale]]="NA",Veg_Table[[#This Row],[Diameter R-Scale]]="NA"),0,IF(Veg_Table[[#This Row],[Diameter R-Scale]]&lt;&gt;Veg_Table[[#This Row],[Prescription R-Scale]],1,0))</f>
        <v>0</v>
      </c>
      <c r="H1362" s="1">
        <f>IF(OR(AND(Veg_Table[[#This Row],[PRESCRIP]]="BC_Br Rmv", Veg_Table[[#This Row],[WOOD_MAN]]&lt;&gt;"Not Needed"),AND(Veg_Table[[#This Row],[PRESCRIP]]="BCS_Br Rmv+Trt", Veg_Table[[#This Row],[WOOD_MAN]]&lt;&gt;"Not Needed")),1,0)</f>
        <v>0</v>
      </c>
      <c r="I1362" s="1">
        <f ca="1">IF(AND(Veg_Table[[#This Row],[Prescription_Changed]]="Yes",Veg_Table[[#This Row],[TAT_RESULT]]=""),1,0)</f>
        <v>0</v>
      </c>
      <c r="J1362" s="1">
        <f ca="1">SUM(Veg_Table[[#This Row],[Prescription and Status do not match]:[Prescription_Edited_And_TAT_Is_Blank]])</f>
        <v>0</v>
      </c>
      <c r="K1362" s="1">
        <f ca="1">IF(Veg_Table[[#This Row],[Sum of Errors]]&gt;0,1,0)</f>
        <v>0</v>
      </c>
      <c r="L1362" s="1">
        <f>1</f>
        <v>1</v>
      </c>
      <c r="M136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362" s="1">
        <f>IF(OR(MID(Veg_Table[[#This Row],[PRESCRIP]],2,1)="1",MID(Veg_Table[[#This Row],[PRESCRIP]],2,1)="2",MID(Veg_Table[[#This Row],[PRESCRIP]],2,1)="3",MID(Veg_Table[[#This Row],[PRESCRIP]],2,1)="4"),_xlfn.NUMBERVALUE(MID(Veg_Table[[#This Row],[PRESCRIP]],2,1)),"NA")</f>
        <v>2</v>
      </c>
      <c r="O1362" s="1">
        <f>WEEKNUM(Veg_Table[[#This Row],[EVM_LAST_EDITED_Day]],2)</f>
        <v>20</v>
      </c>
      <c r="P1362" s="25">
        <f>IFERROR(DATE(YEAR(Veg_Table[[#This Row],[EVM_LAST_EDITED2]]),MONTH(Veg_Table[[#This Row],[EVM_LAST_EDITED2]]),DAY(Veg_Table[[#This Row],[EVM_LAST_EDITED2]])),DATE(2019,1,1))</f>
        <v>43965</v>
      </c>
      <c r="Q1362" s="3">
        <f>VALUE(SUBSTITUTE(Veg_Table[[#This Row],[EVM_LAST_EDITED]],",",""))</f>
        <v>43965.443881747698</v>
      </c>
      <c r="R1362" s="1" t="str">
        <f>_xlfn.IFNA(IF(Veg_Table[[#This Row],[EVM_LAST_EDITOR]]="","zBlank EVM Last Editor",VLOOKUP(Veg_Table[[#This Row],[EVM_LAST_EDITOR]],Roster_Table[#All],4,FALSE)),"zAWRR Not in Roster")</f>
        <v>zAWRR Not in Roster</v>
      </c>
      <c r="S1362" s="1" t="str">
        <f>_xlfn.IFNA(IF(Veg_Table[[#This Row],[EVM_LAST_EDITOR]]="","zBlank EVM Last Editor",VLOOKUP(Veg_Table[[#This Row],[EVM_LAST_EDITOR]],Roster_Table[#All],16,FALSE)),"zCompany_AWRR not in Roster")</f>
        <v>zCompany_AWRR not in Roster</v>
      </c>
      <c r="T1362" s="2">
        <f>IFERROR(DATE(YEAR(Veg_Table[[#This Row],[Created2]]),MONTH(Veg_Table[[#This Row],[Created2]]),DAY(Veg_Table[[#This Row],[Created2]])),DATE(2019,1,1))</f>
        <v>43951</v>
      </c>
      <c r="U1362" s="3">
        <f>VALUE(SUBSTITUTE(Veg_Table[[#This Row],[Created]],",",""))</f>
        <v>43951.3979571296</v>
      </c>
      <c r="V1362" s="3" t="str">
        <f ca="1">IFERROR(_xlfn.IFNA(CELL("contents",INDIRECT(_xlfn.CONCAT("Veg_Table_Production_Data!",ADDRESS(MATCH(_xlfn.MAXIFS(#REF!,#REF!,"="&amp;Veg_Table[[#This Row],[AUTO_ID]],#REF!,"&lt;"&amp;Veg_Table[[#This Row],[EVM_LAST_EDITED_Day]]),#REF!,0),COLUMN(#REF!),4,1,)))),""),"")</f>
        <v/>
      </c>
      <c r="W1362" s="3" t="str">
        <f ca="1">IF(Veg_Table[[#This Row],[Previous_Prescription]]="","No",IF(Veg_Table[[#This Row],[Previous_Prescription]]=Veg_Table[[#This Row],[PRESCRIP]],"No","Yes"))</f>
        <v>No</v>
      </c>
      <c r="X1362" s="3" t="str">
        <f>IF(Veg_Table[[#This Row],[EVM_LAST_EDITED_Day]]=Veg_Table[[#This Row],[Created_Day]],"New","Old")</f>
        <v>Old</v>
      </c>
      <c r="Y1362" s="1">
        <f>IFERROR(IF(FIND("delete",LOWER(Veg_Table[[#This Row],[PI_COMMENTS]]))&gt;=1,1,0),0)</f>
        <v>0</v>
      </c>
      <c r="Z1362" s="1" t="str">
        <f>_xlfn.IFNA(IF(Veg_Table[[#This Row],[EVM_LAST_EDITOR]]="","Yes",VLOOKUP(Veg_Table[[#This Row],[EVM_LAST_EDITOR]],Roster_Table[#All],15,FALSE)),"Yes")</f>
        <v>Yes</v>
      </c>
      <c r="AA136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62" s="1" t="str">
        <f>_xlfn.IFNA(VLOOKUP(Veg_Table[[#This Row],[EVM_LAST_EDITOR]],Roster_Table[#All],3,FALSE),"zAWRR Not in Roster")</f>
        <v>zAWRR Not in Roster</v>
      </c>
      <c r="AC1362" s="1" t="str">
        <f>_xlfn.IFNA(VLOOKUP(Veg_Table[[#This Row],[EVM_LAST_EDITOR]],Roster_Table[#All],2,FALSE),"zAWRR Not in Roster")</f>
        <v>zAWRR Not in Roster</v>
      </c>
      <c r="AD1362" s="1" t="str">
        <f>IF(_xlfn.CONCAT(Veg_Table[[#This Row],[First_Name]]," ",Veg_Table[[#This Row],[Last_Name]])="zAWRR Not in Roster zAWRR Not in Roster","zAWRR Not in Roster",_xlfn.CONCAT(Veg_Table[[#This Row],[First_Name]]," ",Veg_Table[[#This Row],[Last_Name]]))</f>
        <v>zAWRR Not in Roster</v>
      </c>
      <c r="AE1362">
        <v>3151100</v>
      </c>
      <c r="AF1362" t="s">
        <v>3743</v>
      </c>
      <c r="AG1362" t="s">
        <v>30</v>
      </c>
      <c r="AH1362" t="s">
        <v>3738</v>
      </c>
      <c r="AI1362" t="s">
        <v>3739</v>
      </c>
      <c r="AJ1362" t="s">
        <v>820</v>
      </c>
      <c r="AL1362" t="s">
        <v>371</v>
      </c>
      <c r="AM1362" t="s">
        <v>2244</v>
      </c>
      <c r="AN1362" t="s">
        <v>25</v>
      </c>
      <c r="AO1362" t="s">
        <v>25</v>
      </c>
      <c r="AP1362">
        <v>15</v>
      </c>
      <c r="AQ1362">
        <v>60</v>
      </c>
      <c r="AR1362" t="s">
        <v>511</v>
      </c>
      <c r="AS1362" t="s">
        <v>42</v>
      </c>
      <c r="AT1362" t="s">
        <v>515</v>
      </c>
      <c r="AV1362" t="s">
        <v>512</v>
      </c>
      <c r="AW1362" t="s">
        <v>3744</v>
      </c>
      <c r="AX1362" t="s">
        <v>534</v>
      </c>
      <c r="AZ1362">
        <v>212</v>
      </c>
      <c r="BA1362" t="s">
        <v>42</v>
      </c>
      <c r="BB1362" s="4">
        <v>43964.557285856485</v>
      </c>
      <c r="BC1362" t="s">
        <v>4198</v>
      </c>
      <c r="BG1362" t="s">
        <v>534</v>
      </c>
      <c r="BI1362" s="3">
        <v>43965.443845624999</v>
      </c>
      <c r="BJ1362" t="s">
        <v>1213</v>
      </c>
      <c r="BK1362" s="30" t="s">
        <v>821</v>
      </c>
      <c r="BL1362" s="3">
        <v>43965.443881747684</v>
      </c>
      <c r="BM1362" t="s">
        <v>31</v>
      </c>
      <c r="BN1362" t="s">
        <v>32</v>
      </c>
      <c r="BP1362" t="s">
        <v>3741</v>
      </c>
      <c r="BQ1362" t="s">
        <v>826</v>
      </c>
      <c r="BR1362" t="s">
        <v>28</v>
      </c>
      <c r="BS1362" t="s">
        <v>28</v>
      </c>
      <c r="BT1362" t="s">
        <v>384</v>
      </c>
      <c r="BU1362" s="3">
        <v>43951.39795712963</v>
      </c>
      <c r="BV1362" t="s">
        <v>803</v>
      </c>
      <c r="BW1362" s="3">
        <v>43965.48134056713</v>
      </c>
      <c r="BX1362" t="s">
        <v>3745</v>
      </c>
      <c r="CG1362"/>
      <c r="CH1362"/>
      <c r="CI1362"/>
      <c r="CY1362"/>
      <c r="DA1362"/>
      <c r="DF1362"/>
    </row>
    <row r="1363" spans="1:110" x14ac:dyDescent="0.25">
      <c r="A1363" s="1">
        <f>IF(Veg_Table[[#This Row],[VP_STATUS]]="Hold",0,IF(OR(AND(Veg_Table[[#This Row],[PRESCRIP]]="NW_No Work",Veg_Table[[#This Row],[VP_STATUS]]&lt;&gt;"No Work Required Under EVM"),AND(Veg_Table[[#This Row],[VP_STATUS]]="No Work Required Under EVM",Veg_Table[[#This Row],[PRESCRIP]]&lt;&gt;"NW_No Work")),1,0))</f>
        <v>0</v>
      </c>
      <c r="B1363" s="1">
        <f>IF(Veg_Table[[#This Row],[SPECIES]]="",1,0)</f>
        <v>0</v>
      </c>
      <c r="C1363" s="1">
        <f>IF(Veg_Table[[#This Row],[DIAMETER]]="",1,0)</f>
        <v>0</v>
      </c>
      <c r="D1363" s="1">
        <f>IF(Veg_Table[[#This Row],[HEIGHT]]="",1,0)</f>
        <v>0</v>
      </c>
      <c r="E136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63" s="1">
        <f>IF(AND(Veg_Table[[#This Row],[TAT_RESULT]]="ABATE",Veg_Table[[#This Row],[PRESCRIP]]="NW_No Work"),1,0)</f>
        <v>0</v>
      </c>
      <c r="G1363" s="1">
        <f>IF(OR(Veg_Table[[#This Row],[Prescription R-Scale]]="NA",Veg_Table[[#This Row],[Diameter R-Scale]]="NA"),0,IF(Veg_Table[[#This Row],[Diameter R-Scale]]&lt;&gt;Veg_Table[[#This Row],[Prescription R-Scale]],1,0))</f>
        <v>0</v>
      </c>
      <c r="H1363" s="1">
        <f>IF(OR(AND(Veg_Table[[#This Row],[PRESCRIP]]="BC_Br Rmv", Veg_Table[[#This Row],[WOOD_MAN]]&lt;&gt;"Not Needed"),AND(Veg_Table[[#This Row],[PRESCRIP]]="BCS_Br Rmv+Trt", Veg_Table[[#This Row],[WOOD_MAN]]&lt;&gt;"Not Needed")),1,0)</f>
        <v>0</v>
      </c>
      <c r="I1363" s="1">
        <f ca="1">IF(AND(Veg_Table[[#This Row],[Prescription_Changed]]="Yes",Veg_Table[[#This Row],[TAT_RESULT]]=""),1,0)</f>
        <v>0</v>
      </c>
      <c r="J1363" s="1">
        <f ca="1">SUM(Veg_Table[[#This Row],[Prescription and Status do not match]:[Prescription_Edited_And_TAT_Is_Blank]])</f>
        <v>0</v>
      </c>
      <c r="K1363" s="1">
        <f ca="1">IF(Veg_Table[[#This Row],[Sum of Errors]]&gt;0,1,0)</f>
        <v>0</v>
      </c>
      <c r="L1363" s="1">
        <f>1</f>
        <v>1</v>
      </c>
      <c r="M136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363" s="1">
        <f>IF(OR(MID(Veg_Table[[#This Row],[PRESCRIP]],2,1)="1",MID(Veg_Table[[#This Row],[PRESCRIP]],2,1)="2",MID(Veg_Table[[#This Row],[PRESCRIP]],2,1)="3",MID(Veg_Table[[#This Row],[PRESCRIP]],2,1)="4"),_xlfn.NUMBERVALUE(MID(Veg_Table[[#This Row],[PRESCRIP]],2,1)),"NA")</f>
        <v>1</v>
      </c>
      <c r="O1363" s="1">
        <f>WEEKNUM(Veg_Table[[#This Row],[EVM_LAST_EDITED_Day]],2)</f>
        <v>20</v>
      </c>
      <c r="P1363" s="25">
        <f>IFERROR(DATE(YEAR(Veg_Table[[#This Row],[EVM_LAST_EDITED2]]),MONTH(Veg_Table[[#This Row],[EVM_LAST_EDITED2]]),DAY(Veg_Table[[#This Row],[EVM_LAST_EDITED2]])),DATE(2019,1,1))</f>
        <v>43965</v>
      </c>
      <c r="Q1363" s="3">
        <f>VALUE(SUBSTITUTE(Veg_Table[[#This Row],[EVM_LAST_EDITED]],",",""))</f>
        <v>43965.444417650499</v>
      </c>
      <c r="R1363" s="1" t="str">
        <f>_xlfn.IFNA(IF(Veg_Table[[#This Row],[EVM_LAST_EDITOR]]="","zBlank EVM Last Editor",VLOOKUP(Veg_Table[[#This Row],[EVM_LAST_EDITOR]],Roster_Table[#All],4,FALSE)),"zAWRR Not in Roster")</f>
        <v>zAWRR Not in Roster</v>
      </c>
      <c r="S1363" s="1" t="str">
        <f>_xlfn.IFNA(IF(Veg_Table[[#This Row],[EVM_LAST_EDITOR]]="","zBlank EVM Last Editor",VLOOKUP(Veg_Table[[#This Row],[EVM_LAST_EDITOR]],Roster_Table[#All],16,FALSE)),"zCompany_AWRR not in Roster")</f>
        <v>zCompany_AWRR not in Roster</v>
      </c>
      <c r="T1363" s="2">
        <f>IFERROR(DATE(YEAR(Veg_Table[[#This Row],[Created2]]),MONTH(Veg_Table[[#This Row],[Created2]]),DAY(Veg_Table[[#This Row],[Created2]])),DATE(2019,1,1))</f>
        <v>43951</v>
      </c>
      <c r="U1363" s="3">
        <f>VALUE(SUBSTITUTE(Veg_Table[[#This Row],[Created]],",",""))</f>
        <v>43951.431679363399</v>
      </c>
      <c r="V1363" s="3" t="str">
        <f ca="1">IFERROR(_xlfn.IFNA(CELL("contents",INDIRECT(_xlfn.CONCAT("Veg_Table_Production_Data!",ADDRESS(MATCH(_xlfn.MAXIFS(#REF!,#REF!,"="&amp;Veg_Table[[#This Row],[AUTO_ID]],#REF!,"&lt;"&amp;Veg_Table[[#This Row],[EVM_LAST_EDITED_Day]]),#REF!,0),COLUMN(#REF!),4,1,)))),""),"")</f>
        <v/>
      </c>
      <c r="W1363" s="3" t="str">
        <f ca="1">IF(Veg_Table[[#This Row],[Previous_Prescription]]="","No",IF(Veg_Table[[#This Row],[Previous_Prescription]]=Veg_Table[[#This Row],[PRESCRIP]],"No","Yes"))</f>
        <v>No</v>
      </c>
      <c r="X1363" s="3" t="str">
        <f>IF(Veg_Table[[#This Row],[EVM_LAST_EDITED_Day]]=Veg_Table[[#This Row],[Created_Day]],"New","Old")</f>
        <v>Old</v>
      </c>
      <c r="Y1363" s="1">
        <f>IFERROR(IF(FIND("delete",LOWER(Veg_Table[[#This Row],[PI_COMMENTS]]))&gt;=1,1,0),0)</f>
        <v>0</v>
      </c>
      <c r="Z1363" s="1" t="str">
        <f>_xlfn.IFNA(IF(Veg_Table[[#This Row],[EVM_LAST_EDITOR]]="","Yes",VLOOKUP(Veg_Table[[#This Row],[EVM_LAST_EDITOR]],Roster_Table[#All],15,FALSE)),"Yes")</f>
        <v>Yes</v>
      </c>
      <c r="AA136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63" s="1" t="str">
        <f>_xlfn.IFNA(VLOOKUP(Veg_Table[[#This Row],[EVM_LAST_EDITOR]],Roster_Table[#All],3,FALSE),"zAWRR Not in Roster")</f>
        <v>zAWRR Not in Roster</v>
      </c>
      <c r="AC1363" s="1" t="str">
        <f>_xlfn.IFNA(VLOOKUP(Veg_Table[[#This Row],[EVM_LAST_EDITOR]],Roster_Table[#All],2,FALSE),"zAWRR Not in Roster")</f>
        <v>zAWRR Not in Roster</v>
      </c>
      <c r="AD1363" s="1" t="str">
        <f>IF(_xlfn.CONCAT(Veg_Table[[#This Row],[First_Name]]," ",Veg_Table[[#This Row],[Last_Name]])="zAWRR Not in Roster zAWRR Not in Roster","zAWRR Not in Roster",_xlfn.CONCAT(Veg_Table[[#This Row],[First_Name]]," ",Veg_Table[[#This Row],[Last_Name]]))</f>
        <v>zAWRR Not in Roster</v>
      </c>
      <c r="AE1363">
        <v>3151431</v>
      </c>
      <c r="AF1363" t="s">
        <v>3756</v>
      </c>
      <c r="AG1363" t="s">
        <v>30</v>
      </c>
      <c r="AH1363" t="s">
        <v>3738</v>
      </c>
      <c r="AI1363" t="s">
        <v>3753</v>
      </c>
      <c r="AJ1363" t="s">
        <v>820</v>
      </c>
      <c r="AL1363" t="s">
        <v>371</v>
      </c>
      <c r="AM1363" t="s">
        <v>1034</v>
      </c>
      <c r="AN1363" t="s">
        <v>25</v>
      </c>
      <c r="AO1363" t="s">
        <v>25</v>
      </c>
      <c r="AP1363">
        <v>8</v>
      </c>
      <c r="AQ1363">
        <v>55</v>
      </c>
      <c r="AR1363" t="s">
        <v>511</v>
      </c>
      <c r="AS1363" t="s">
        <v>45</v>
      </c>
      <c r="AT1363" t="s">
        <v>515</v>
      </c>
      <c r="AV1363" t="s">
        <v>512</v>
      </c>
      <c r="AW1363" t="s">
        <v>3757</v>
      </c>
      <c r="AX1363" t="s">
        <v>534</v>
      </c>
      <c r="AZ1363">
        <v>212</v>
      </c>
      <c r="BA1363" t="s">
        <v>45</v>
      </c>
      <c r="BB1363" s="4">
        <v>43964.715248912034</v>
      </c>
      <c r="BC1363" t="s">
        <v>3713</v>
      </c>
      <c r="BD1363" t="s">
        <v>29</v>
      </c>
      <c r="BE1363" t="s">
        <v>25</v>
      </c>
      <c r="BF1363" t="s">
        <v>513</v>
      </c>
      <c r="BG1363" t="s">
        <v>534</v>
      </c>
      <c r="BI1363" s="3">
        <v>43965.444378449072</v>
      </c>
      <c r="BJ1363" t="s">
        <v>1214</v>
      </c>
      <c r="BK1363" s="30" t="s">
        <v>821</v>
      </c>
      <c r="BL1363" s="3">
        <v>43965.444417650462</v>
      </c>
      <c r="BM1363" t="s">
        <v>31</v>
      </c>
      <c r="BN1363" t="s">
        <v>32</v>
      </c>
      <c r="BP1363" t="s">
        <v>3741</v>
      </c>
      <c r="BQ1363" t="s">
        <v>826</v>
      </c>
      <c r="BR1363" t="s">
        <v>28</v>
      </c>
      <c r="BS1363" t="s">
        <v>28</v>
      </c>
      <c r="BT1363" t="s">
        <v>384</v>
      </c>
      <c r="BU1363" s="3">
        <v>43951.431679363428</v>
      </c>
      <c r="BV1363" t="s">
        <v>803</v>
      </c>
      <c r="BW1363" s="3">
        <v>43965.48134056713</v>
      </c>
      <c r="BX1363" t="s">
        <v>3758</v>
      </c>
      <c r="CG1363"/>
      <c r="CH1363"/>
      <c r="CI1363"/>
      <c r="CY1363"/>
      <c r="DA1363"/>
      <c r="DF1363"/>
    </row>
    <row r="1364" spans="1:110" x14ac:dyDescent="0.25">
      <c r="A1364" s="1">
        <f>IF(Veg_Table[[#This Row],[VP_STATUS]]="Hold",0,IF(OR(AND(Veg_Table[[#This Row],[PRESCRIP]]="NW_No Work",Veg_Table[[#This Row],[VP_STATUS]]&lt;&gt;"No Work Required Under EVM"),AND(Veg_Table[[#This Row],[VP_STATUS]]="No Work Required Under EVM",Veg_Table[[#This Row],[PRESCRIP]]&lt;&gt;"NW_No Work")),1,0))</f>
        <v>0</v>
      </c>
      <c r="B1364" s="1">
        <f>IF(Veg_Table[[#This Row],[SPECIES]]="",1,0)</f>
        <v>0</v>
      </c>
      <c r="C1364" s="1">
        <f>IF(Veg_Table[[#This Row],[DIAMETER]]="",1,0)</f>
        <v>0</v>
      </c>
      <c r="D1364" s="1">
        <f>IF(Veg_Table[[#This Row],[HEIGHT]]="",1,0)</f>
        <v>0</v>
      </c>
      <c r="E136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64" s="1">
        <f>IF(AND(Veg_Table[[#This Row],[TAT_RESULT]]="ABATE",Veg_Table[[#This Row],[PRESCRIP]]="NW_No Work"),1,0)</f>
        <v>0</v>
      </c>
      <c r="G1364" s="1">
        <f>IF(OR(Veg_Table[[#This Row],[Prescription R-Scale]]="NA",Veg_Table[[#This Row],[Diameter R-Scale]]="NA"),0,IF(Veg_Table[[#This Row],[Diameter R-Scale]]&lt;&gt;Veg_Table[[#This Row],[Prescription R-Scale]],1,0))</f>
        <v>0</v>
      </c>
      <c r="H1364" s="1">
        <f>IF(OR(AND(Veg_Table[[#This Row],[PRESCRIP]]="BC_Br Rmv", Veg_Table[[#This Row],[WOOD_MAN]]&lt;&gt;"Not Needed"),AND(Veg_Table[[#This Row],[PRESCRIP]]="BCS_Br Rmv+Trt", Veg_Table[[#This Row],[WOOD_MAN]]&lt;&gt;"Not Needed")),1,0)</f>
        <v>0</v>
      </c>
      <c r="I1364" s="1">
        <f ca="1">IF(AND(Veg_Table[[#This Row],[Prescription_Changed]]="Yes",Veg_Table[[#This Row],[TAT_RESULT]]=""),1,0)</f>
        <v>0</v>
      </c>
      <c r="J1364" s="1">
        <f ca="1">SUM(Veg_Table[[#This Row],[Prescription and Status do not match]:[Prescription_Edited_And_TAT_Is_Blank]])</f>
        <v>0</v>
      </c>
      <c r="K1364" s="1">
        <f ca="1">IF(Veg_Table[[#This Row],[Sum of Errors]]&gt;0,1,0)</f>
        <v>0</v>
      </c>
      <c r="L1364" s="1">
        <f>1</f>
        <v>1</v>
      </c>
      <c r="M136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364" s="1">
        <f>IF(OR(MID(Veg_Table[[#This Row],[PRESCRIP]],2,1)="1",MID(Veg_Table[[#This Row],[PRESCRIP]],2,1)="2",MID(Veg_Table[[#This Row],[PRESCRIP]],2,1)="3",MID(Veg_Table[[#This Row],[PRESCRIP]],2,1)="4"),_xlfn.NUMBERVALUE(MID(Veg_Table[[#This Row],[PRESCRIP]],2,1)),"NA")</f>
        <v>2</v>
      </c>
      <c r="O1364" s="1">
        <f>WEEKNUM(Veg_Table[[#This Row],[EVM_LAST_EDITED_Day]],2)</f>
        <v>20</v>
      </c>
      <c r="P1364" s="25">
        <f>IFERROR(DATE(YEAR(Veg_Table[[#This Row],[EVM_LAST_EDITED2]]),MONTH(Veg_Table[[#This Row],[EVM_LAST_EDITED2]]),DAY(Veg_Table[[#This Row],[EVM_LAST_EDITED2]])),DATE(2019,1,1))</f>
        <v>43965</v>
      </c>
      <c r="Q1364" s="3">
        <f>VALUE(SUBSTITUTE(Veg_Table[[#This Row],[EVM_LAST_EDITED]],",",""))</f>
        <v>43965.445010381904</v>
      </c>
      <c r="R1364" s="1" t="str">
        <f>_xlfn.IFNA(IF(Veg_Table[[#This Row],[EVM_LAST_EDITOR]]="","zBlank EVM Last Editor",VLOOKUP(Veg_Table[[#This Row],[EVM_LAST_EDITOR]],Roster_Table[#All],4,FALSE)),"zAWRR Not in Roster")</f>
        <v>MGE</v>
      </c>
      <c r="S1364" s="1" t="str">
        <f>_xlfn.IFNA(IF(Veg_Table[[#This Row],[EVM_LAST_EDITOR]]="","zBlank EVM Last Editor",VLOOKUP(Veg_Table[[#This Row],[EVM_LAST_EDITOR]],Roster_Table[#All],16,FALSE)),"zCompany_AWRR not in Roster")</f>
        <v>MGE_Mountain G Enterprises</v>
      </c>
      <c r="T1364" s="2">
        <f>IFERROR(DATE(YEAR(Veg_Table[[#This Row],[Created2]]),MONTH(Veg_Table[[#This Row],[Created2]]),DAY(Veg_Table[[#This Row],[Created2]])),DATE(2019,1,1))</f>
        <v>43962</v>
      </c>
      <c r="U1364" s="3">
        <f>VALUE(SUBSTITUTE(Veg_Table[[#This Row],[Created]],",",""))</f>
        <v>43962.658479131896</v>
      </c>
      <c r="V1364" s="3" t="str">
        <f ca="1">IFERROR(_xlfn.IFNA(CELL("contents",INDIRECT(_xlfn.CONCAT("Veg_Table_Production_Data!",ADDRESS(MATCH(_xlfn.MAXIFS(#REF!,#REF!,"="&amp;Veg_Table[[#This Row],[AUTO_ID]],#REF!,"&lt;"&amp;Veg_Table[[#This Row],[EVM_LAST_EDITED_Day]]),#REF!,0),COLUMN(#REF!),4,1,)))),""),"")</f>
        <v/>
      </c>
      <c r="W1364" s="3" t="str">
        <f ca="1">IF(Veg_Table[[#This Row],[Previous_Prescription]]="","No",IF(Veg_Table[[#This Row],[Previous_Prescription]]=Veg_Table[[#This Row],[PRESCRIP]],"No","Yes"))</f>
        <v>No</v>
      </c>
      <c r="X1364" s="3" t="str">
        <f>IF(Veg_Table[[#This Row],[EVM_LAST_EDITED_Day]]=Veg_Table[[#This Row],[Created_Day]],"New","Old")</f>
        <v>Old</v>
      </c>
      <c r="Y1364" s="1">
        <f>IFERROR(IF(FIND("delete",LOWER(Veg_Table[[#This Row],[PI_COMMENTS]]))&gt;=1,1,0),0)</f>
        <v>0</v>
      </c>
      <c r="Z1364" s="1" t="str">
        <f>_xlfn.IFNA(IF(Veg_Table[[#This Row],[EVM_LAST_EDITOR]]="","Yes",VLOOKUP(Veg_Table[[#This Row],[EVM_LAST_EDITOR]],Roster_Table[#All],15,FALSE)),"Yes")</f>
        <v>Yes</v>
      </c>
      <c r="AA136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64" s="1" t="str">
        <f>_xlfn.IFNA(VLOOKUP(Veg_Table[[#This Row],[EVM_LAST_EDITOR]],Roster_Table[#All],3,FALSE),"zAWRR Not in Roster")</f>
        <v>Amanda</v>
      </c>
      <c r="AC1364" s="1" t="str">
        <f>_xlfn.IFNA(VLOOKUP(Veg_Table[[#This Row],[EVM_LAST_EDITOR]],Roster_Table[#All],2,FALSE),"zAWRR Not in Roster")</f>
        <v>Winne</v>
      </c>
      <c r="AD1364" s="1" t="str">
        <f>IF(_xlfn.CONCAT(Veg_Table[[#This Row],[First_Name]]," ",Veg_Table[[#This Row],[Last_Name]])="zAWRR Not in Roster zAWRR Not in Roster","zAWRR Not in Roster",_xlfn.CONCAT(Veg_Table[[#This Row],[First_Name]]," ",Veg_Table[[#This Row],[Last_Name]]))</f>
        <v>Amanda Winne</v>
      </c>
      <c r="AE1364">
        <v>3217725</v>
      </c>
      <c r="AF1364" t="s">
        <v>4432</v>
      </c>
      <c r="AG1364" t="s">
        <v>93</v>
      </c>
      <c r="AH1364" t="s">
        <v>4276</v>
      </c>
      <c r="AI1364" t="s">
        <v>4398</v>
      </c>
      <c r="AJ1364" t="s">
        <v>36</v>
      </c>
      <c r="AL1364" t="s">
        <v>22</v>
      </c>
      <c r="AM1364" t="s">
        <v>34</v>
      </c>
      <c r="AN1364" t="s">
        <v>25</v>
      </c>
      <c r="AO1364" t="s">
        <v>25</v>
      </c>
      <c r="AP1364">
        <v>13</v>
      </c>
      <c r="AQ1364">
        <v>50</v>
      </c>
      <c r="AR1364" t="s">
        <v>514</v>
      </c>
      <c r="AS1364" t="s">
        <v>42</v>
      </c>
      <c r="AT1364" t="s">
        <v>26</v>
      </c>
      <c r="AV1364" t="s">
        <v>512</v>
      </c>
      <c r="AW1364" t="s">
        <v>4433</v>
      </c>
      <c r="AZ1364"/>
      <c r="BB1364" s="4"/>
      <c r="BD1364" t="s">
        <v>29</v>
      </c>
      <c r="BE1364" t="s">
        <v>25</v>
      </c>
      <c r="BF1364" t="s">
        <v>513</v>
      </c>
      <c r="BI1364" s="3"/>
      <c r="BJ1364" t="s">
        <v>27</v>
      </c>
      <c r="BK1364" s="30" t="s">
        <v>520</v>
      </c>
      <c r="BL1364" s="3">
        <v>43965.445010381947</v>
      </c>
      <c r="BM1364" t="s">
        <v>31</v>
      </c>
      <c r="BN1364" t="s">
        <v>32</v>
      </c>
      <c r="BP1364" t="s">
        <v>4399</v>
      </c>
      <c r="BQ1364" t="s">
        <v>1025</v>
      </c>
      <c r="BR1364" t="s">
        <v>28</v>
      </c>
      <c r="BS1364" t="s">
        <v>28</v>
      </c>
      <c r="BT1364" t="s">
        <v>520</v>
      </c>
      <c r="BU1364" s="3">
        <v>43962.658479131947</v>
      </c>
      <c r="BV1364" t="s">
        <v>803</v>
      </c>
      <c r="BW1364" s="3">
        <v>43965.481391122688</v>
      </c>
      <c r="BX1364" t="s">
        <v>4434</v>
      </c>
      <c r="CG1364"/>
      <c r="CH1364"/>
      <c r="CI1364"/>
      <c r="CY1364"/>
      <c r="DA1364"/>
      <c r="DF1364"/>
    </row>
    <row r="1365" spans="1:110" x14ac:dyDescent="0.25">
      <c r="A1365" s="1">
        <f>IF(Veg_Table[[#This Row],[VP_STATUS]]="Hold",0,IF(OR(AND(Veg_Table[[#This Row],[PRESCRIP]]="NW_No Work",Veg_Table[[#This Row],[VP_STATUS]]&lt;&gt;"No Work Required Under EVM"),AND(Veg_Table[[#This Row],[VP_STATUS]]="No Work Required Under EVM",Veg_Table[[#This Row],[PRESCRIP]]&lt;&gt;"NW_No Work")),1,0))</f>
        <v>0</v>
      </c>
      <c r="B1365" s="1">
        <f>IF(Veg_Table[[#This Row],[SPECIES]]="",1,0)</f>
        <v>0</v>
      </c>
      <c r="C1365" s="1">
        <f>IF(Veg_Table[[#This Row],[DIAMETER]]="",1,0)</f>
        <v>0</v>
      </c>
      <c r="D1365" s="1">
        <f>IF(Veg_Table[[#This Row],[HEIGHT]]="",1,0)</f>
        <v>0</v>
      </c>
      <c r="E136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65" s="1">
        <f>IF(AND(Veg_Table[[#This Row],[TAT_RESULT]]="ABATE",Veg_Table[[#This Row],[PRESCRIP]]="NW_No Work"),1,0)</f>
        <v>0</v>
      </c>
      <c r="G1365" s="1">
        <f>IF(OR(Veg_Table[[#This Row],[Prescription R-Scale]]="NA",Veg_Table[[#This Row],[Diameter R-Scale]]="NA"),0,IF(Veg_Table[[#This Row],[Diameter R-Scale]]&lt;&gt;Veg_Table[[#This Row],[Prescription R-Scale]],1,0))</f>
        <v>0</v>
      </c>
      <c r="H1365" s="1">
        <f>IF(OR(AND(Veg_Table[[#This Row],[PRESCRIP]]="BC_Br Rmv", Veg_Table[[#This Row],[WOOD_MAN]]&lt;&gt;"Not Needed"),AND(Veg_Table[[#This Row],[PRESCRIP]]="BCS_Br Rmv+Trt", Veg_Table[[#This Row],[WOOD_MAN]]&lt;&gt;"Not Needed")),1,0)</f>
        <v>0</v>
      </c>
      <c r="I1365" s="1">
        <f ca="1">IF(AND(Veg_Table[[#This Row],[Prescription_Changed]]="Yes",Veg_Table[[#This Row],[TAT_RESULT]]=""),1,0)</f>
        <v>0</v>
      </c>
      <c r="J1365" s="1">
        <f ca="1">SUM(Veg_Table[[#This Row],[Prescription and Status do not match]:[Prescription_Edited_And_TAT_Is_Blank]])</f>
        <v>0</v>
      </c>
      <c r="K1365" s="1">
        <f ca="1">IF(Veg_Table[[#This Row],[Sum of Errors]]&gt;0,1,0)</f>
        <v>0</v>
      </c>
      <c r="L1365" s="1">
        <f>1</f>
        <v>1</v>
      </c>
      <c r="M1365"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365" s="1" t="str">
        <f>IF(OR(MID(Veg_Table[[#This Row],[PRESCRIP]],2,1)="1",MID(Veg_Table[[#This Row],[PRESCRIP]],2,1)="2",MID(Veg_Table[[#This Row],[PRESCRIP]],2,1)="3",MID(Veg_Table[[#This Row],[PRESCRIP]],2,1)="4"),_xlfn.NUMBERVALUE(MID(Veg_Table[[#This Row],[PRESCRIP]],2,1)),"NA")</f>
        <v>NA</v>
      </c>
      <c r="O1365" s="1">
        <f>WEEKNUM(Veg_Table[[#This Row],[EVM_LAST_EDITED_Day]],2)</f>
        <v>20</v>
      </c>
      <c r="P1365" s="25">
        <f>IFERROR(DATE(YEAR(Veg_Table[[#This Row],[EVM_LAST_EDITED2]]),MONTH(Veg_Table[[#This Row],[EVM_LAST_EDITED2]]),DAY(Veg_Table[[#This Row],[EVM_LAST_EDITED2]])),DATE(2019,1,1))</f>
        <v>43965</v>
      </c>
      <c r="Q1365" s="3">
        <f>VALUE(SUBSTITUTE(Veg_Table[[#This Row],[EVM_LAST_EDITED]],",",""))</f>
        <v>43965.446562500001</v>
      </c>
      <c r="R1365" s="1" t="str">
        <f>_xlfn.IFNA(IF(Veg_Table[[#This Row],[EVM_LAST_EDITOR]]="","zBlank EVM Last Editor",VLOOKUP(Veg_Table[[#This Row],[EVM_LAST_EDITOR]],Roster_Table[#All],4,FALSE)),"zAWRR Not in Roster")</f>
        <v>JEF</v>
      </c>
      <c r="S1365" s="1" t="str">
        <f>_xlfn.IFNA(IF(Veg_Table[[#This Row],[EVM_LAST_EDITOR]]="","zBlank EVM Last Editor",VLOOKUP(Veg_Table[[#This Row],[EVM_LAST_EDITOR]],Roster_Table[#All],16,FALSE)),"zCompany_AWRR not in Roster")</f>
        <v>JEF_Jefferson Resources</v>
      </c>
      <c r="T1365" s="2">
        <f>IFERROR(DATE(YEAR(Veg_Table[[#This Row],[Created2]]),MONTH(Veg_Table[[#This Row],[Created2]]),DAY(Veg_Table[[#This Row],[Created2]])),DATE(2019,1,1))</f>
        <v>43965</v>
      </c>
      <c r="U1365" s="3">
        <f>VALUE(SUBSTITUTE(Veg_Table[[#This Row],[Created]],",",""))</f>
        <v>43965.444837962998</v>
      </c>
      <c r="V1365" s="3" t="str">
        <f ca="1">IFERROR(_xlfn.IFNA(CELL("contents",INDIRECT(_xlfn.CONCAT("Veg_Table_Production_Data!",ADDRESS(MATCH(_xlfn.MAXIFS(#REF!,#REF!,"="&amp;Veg_Table[[#This Row],[AUTO_ID]],#REF!,"&lt;"&amp;Veg_Table[[#This Row],[EVM_LAST_EDITED_Day]]),#REF!,0),COLUMN(#REF!),4,1,)))),""),"")</f>
        <v/>
      </c>
      <c r="W1365" s="3" t="str">
        <f ca="1">IF(Veg_Table[[#This Row],[Previous_Prescription]]="","No",IF(Veg_Table[[#This Row],[Previous_Prescription]]=Veg_Table[[#This Row],[PRESCRIP]],"No","Yes"))</f>
        <v>No</v>
      </c>
      <c r="X1365" s="3" t="str">
        <f>IF(Veg_Table[[#This Row],[EVM_LAST_EDITED_Day]]=Veg_Table[[#This Row],[Created_Day]],"New","Old")</f>
        <v>New</v>
      </c>
      <c r="Y1365" s="1">
        <f>IFERROR(IF(FIND("delete",LOWER(Veg_Table[[#This Row],[PI_COMMENTS]]))&gt;=1,1,0),0)</f>
        <v>0</v>
      </c>
      <c r="Z1365" s="1" t="str">
        <f>_xlfn.IFNA(IF(Veg_Table[[#This Row],[EVM_LAST_EDITOR]]="","Yes",VLOOKUP(Veg_Table[[#This Row],[EVM_LAST_EDITOR]],Roster_Table[#All],15,FALSE)),"Yes")</f>
        <v>Yes</v>
      </c>
      <c r="AA136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65" s="1" t="str">
        <f>_xlfn.IFNA(VLOOKUP(Veg_Table[[#This Row],[EVM_LAST_EDITOR]],Roster_Table[#All],3,FALSE),"zAWRR Not in Roster")</f>
        <v>Sterling</v>
      </c>
      <c r="AC1365" s="1" t="str">
        <f>_xlfn.IFNA(VLOOKUP(Veg_Table[[#This Row],[EVM_LAST_EDITOR]],Roster_Table[#All],2,FALSE),"zAWRR Not in Roster")</f>
        <v>Fulford</v>
      </c>
      <c r="AD1365" s="1" t="str">
        <f>IF(_xlfn.CONCAT(Veg_Table[[#This Row],[First_Name]]," ",Veg_Table[[#This Row],[Last_Name]])="zAWRR Not in Roster zAWRR Not in Roster","zAWRR Not in Roster",_xlfn.CONCAT(Veg_Table[[#This Row],[First_Name]]," ",Veg_Table[[#This Row],[Last_Name]]))</f>
        <v>Sterling Fulford</v>
      </c>
      <c r="AE1365">
        <v>3228381</v>
      </c>
      <c r="AF1365" t="s">
        <v>6856</v>
      </c>
      <c r="AG1365" t="s">
        <v>30</v>
      </c>
      <c r="AH1365" t="s">
        <v>3102</v>
      </c>
      <c r="AI1365" t="s">
        <v>3071</v>
      </c>
      <c r="AJ1365" t="s">
        <v>21</v>
      </c>
      <c r="AL1365" t="s">
        <v>37</v>
      </c>
      <c r="AM1365" t="s">
        <v>38</v>
      </c>
      <c r="AN1365" t="s">
        <v>25</v>
      </c>
      <c r="AO1365" t="s">
        <v>25</v>
      </c>
      <c r="AP1365">
        <v>18</v>
      </c>
      <c r="AQ1365">
        <v>75</v>
      </c>
      <c r="AR1365" t="s">
        <v>511</v>
      </c>
      <c r="AS1365" t="s">
        <v>24</v>
      </c>
      <c r="AT1365" t="s">
        <v>26</v>
      </c>
      <c r="AV1365" t="s">
        <v>512</v>
      </c>
      <c r="AW1365" t="s">
        <v>6857</v>
      </c>
      <c r="AZ1365"/>
      <c r="BB1365" s="4"/>
      <c r="BD1365" t="s">
        <v>29</v>
      </c>
      <c r="BE1365" t="s">
        <v>25</v>
      </c>
      <c r="BF1365" t="s">
        <v>513</v>
      </c>
      <c r="BI1365" s="3"/>
      <c r="BJ1365" t="s">
        <v>52</v>
      </c>
      <c r="BK1365" s="30" t="s">
        <v>78</v>
      </c>
      <c r="BL1365" s="3">
        <v>43965.446562500001</v>
      </c>
      <c r="BM1365" t="s">
        <v>31</v>
      </c>
      <c r="BN1365" t="s">
        <v>32</v>
      </c>
      <c r="BP1365" t="s">
        <v>3105</v>
      </c>
      <c r="BQ1365" t="s">
        <v>826</v>
      </c>
      <c r="BR1365" t="s">
        <v>28</v>
      </c>
      <c r="BS1365" t="s">
        <v>28</v>
      </c>
      <c r="BT1365" t="s">
        <v>78</v>
      </c>
      <c r="BU1365" s="3">
        <v>43965.444837962961</v>
      </c>
      <c r="BV1365" t="s">
        <v>803</v>
      </c>
      <c r="BW1365" s="3">
        <v>43965.515727511571</v>
      </c>
      <c r="BX1365" t="s">
        <v>6858</v>
      </c>
      <c r="CG1365"/>
      <c r="CH1365"/>
      <c r="CI1365"/>
      <c r="CY1365"/>
      <c r="DA1365"/>
      <c r="DF1365"/>
    </row>
    <row r="1366" spans="1:110" x14ac:dyDescent="0.25">
      <c r="A1366" s="1">
        <f>IF(Veg_Table[[#This Row],[VP_STATUS]]="Hold",0,IF(OR(AND(Veg_Table[[#This Row],[PRESCRIP]]="NW_No Work",Veg_Table[[#This Row],[VP_STATUS]]&lt;&gt;"No Work Required Under EVM"),AND(Veg_Table[[#This Row],[VP_STATUS]]="No Work Required Under EVM",Veg_Table[[#This Row],[PRESCRIP]]&lt;&gt;"NW_No Work")),1,0))</f>
        <v>0</v>
      </c>
      <c r="B1366" s="1">
        <f>IF(Veg_Table[[#This Row],[SPECIES]]="",1,0)</f>
        <v>0</v>
      </c>
      <c r="C1366" s="1">
        <f>IF(Veg_Table[[#This Row],[DIAMETER]]="",1,0)</f>
        <v>0</v>
      </c>
      <c r="D1366" s="1">
        <f>IF(Veg_Table[[#This Row],[HEIGHT]]="",1,0)</f>
        <v>0</v>
      </c>
      <c r="E136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66" s="1">
        <f>IF(AND(Veg_Table[[#This Row],[TAT_RESULT]]="ABATE",Veg_Table[[#This Row],[PRESCRIP]]="NW_No Work"),1,0)</f>
        <v>0</v>
      </c>
      <c r="G1366" s="1">
        <f>IF(OR(Veg_Table[[#This Row],[Prescription R-Scale]]="NA",Veg_Table[[#This Row],[Diameter R-Scale]]="NA"),0,IF(Veg_Table[[#This Row],[Diameter R-Scale]]&lt;&gt;Veg_Table[[#This Row],[Prescription R-Scale]],1,0))</f>
        <v>0</v>
      </c>
      <c r="H1366" s="1">
        <f>IF(OR(AND(Veg_Table[[#This Row],[PRESCRIP]]="BC_Br Rmv", Veg_Table[[#This Row],[WOOD_MAN]]&lt;&gt;"Not Needed"),AND(Veg_Table[[#This Row],[PRESCRIP]]="BCS_Br Rmv+Trt", Veg_Table[[#This Row],[WOOD_MAN]]&lt;&gt;"Not Needed")),1,0)</f>
        <v>0</v>
      </c>
      <c r="I1366" s="1">
        <f ca="1">IF(AND(Veg_Table[[#This Row],[Prescription_Changed]]="Yes",Veg_Table[[#This Row],[TAT_RESULT]]=""),1,0)</f>
        <v>0</v>
      </c>
      <c r="J1366" s="1">
        <f ca="1">SUM(Veg_Table[[#This Row],[Prescription and Status do not match]:[Prescription_Edited_And_TAT_Is_Blank]])</f>
        <v>0</v>
      </c>
      <c r="K1366" s="1">
        <f ca="1">IF(Veg_Table[[#This Row],[Sum of Errors]]&gt;0,1,0)</f>
        <v>0</v>
      </c>
      <c r="L1366" s="1">
        <f>1</f>
        <v>1</v>
      </c>
      <c r="M1366"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366" s="1" t="str">
        <f>IF(OR(MID(Veg_Table[[#This Row],[PRESCRIP]],2,1)="1",MID(Veg_Table[[#This Row],[PRESCRIP]],2,1)="2",MID(Veg_Table[[#This Row],[PRESCRIP]],2,1)="3",MID(Veg_Table[[#This Row],[PRESCRIP]],2,1)="4"),_xlfn.NUMBERVALUE(MID(Veg_Table[[#This Row],[PRESCRIP]],2,1)),"NA")</f>
        <v>NA</v>
      </c>
      <c r="O1366" s="1">
        <f>WEEKNUM(Veg_Table[[#This Row],[EVM_LAST_EDITED_Day]],2)</f>
        <v>20</v>
      </c>
      <c r="P1366" s="25">
        <f>IFERROR(DATE(YEAR(Veg_Table[[#This Row],[EVM_LAST_EDITED2]]),MONTH(Veg_Table[[#This Row],[EVM_LAST_EDITED2]]),DAY(Veg_Table[[#This Row],[EVM_LAST_EDITED2]])),DATE(2019,1,1))</f>
        <v>43965</v>
      </c>
      <c r="Q1366" s="3">
        <f>VALUE(SUBSTITUTE(Veg_Table[[#This Row],[EVM_LAST_EDITED]],",",""))</f>
        <v>43965.446701388901</v>
      </c>
      <c r="R1366" s="1" t="str">
        <f>_xlfn.IFNA(IF(Veg_Table[[#This Row],[EVM_LAST_EDITOR]]="","zBlank EVM Last Editor",VLOOKUP(Veg_Table[[#This Row],[EVM_LAST_EDITOR]],Roster_Table[#All],4,FALSE)),"zAWRR Not in Roster")</f>
        <v>JEF</v>
      </c>
      <c r="S1366" s="1" t="str">
        <f>_xlfn.IFNA(IF(Veg_Table[[#This Row],[EVM_LAST_EDITOR]]="","zBlank EVM Last Editor",VLOOKUP(Veg_Table[[#This Row],[EVM_LAST_EDITOR]],Roster_Table[#All],16,FALSE)),"zCompany_AWRR not in Roster")</f>
        <v>JEF_Jefferson Resources</v>
      </c>
      <c r="T1366" s="2">
        <f>IFERROR(DATE(YEAR(Veg_Table[[#This Row],[Created2]]),MONTH(Veg_Table[[#This Row],[Created2]]),DAY(Veg_Table[[#This Row],[Created2]])),DATE(2019,1,1))</f>
        <v>43965</v>
      </c>
      <c r="U1366" s="3">
        <f>VALUE(SUBSTITUTE(Veg_Table[[#This Row],[Created]],",",""))</f>
        <v>43965.444386574098</v>
      </c>
      <c r="V1366" s="3" t="str">
        <f ca="1">IFERROR(_xlfn.IFNA(CELL("contents",INDIRECT(_xlfn.CONCAT("Veg_Table_Production_Data!",ADDRESS(MATCH(_xlfn.MAXIFS(#REF!,#REF!,"="&amp;Veg_Table[[#This Row],[AUTO_ID]],#REF!,"&lt;"&amp;Veg_Table[[#This Row],[EVM_LAST_EDITED_Day]]),#REF!,0),COLUMN(#REF!),4,1,)))),""),"")</f>
        <v/>
      </c>
      <c r="W1366" s="3" t="str">
        <f ca="1">IF(Veg_Table[[#This Row],[Previous_Prescription]]="","No",IF(Veg_Table[[#This Row],[Previous_Prescription]]=Veg_Table[[#This Row],[PRESCRIP]],"No","Yes"))</f>
        <v>No</v>
      </c>
      <c r="X1366" s="3" t="str">
        <f>IF(Veg_Table[[#This Row],[EVM_LAST_EDITED_Day]]=Veg_Table[[#This Row],[Created_Day]],"New","Old")</f>
        <v>New</v>
      </c>
      <c r="Y1366" s="1">
        <f>IFERROR(IF(FIND("delete",LOWER(Veg_Table[[#This Row],[PI_COMMENTS]]))&gt;=1,1,0),0)</f>
        <v>0</v>
      </c>
      <c r="Z1366" s="1" t="str">
        <f>_xlfn.IFNA(IF(Veg_Table[[#This Row],[EVM_LAST_EDITOR]]="","Yes",VLOOKUP(Veg_Table[[#This Row],[EVM_LAST_EDITOR]],Roster_Table[#All],15,FALSE)),"Yes")</f>
        <v>Yes</v>
      </c>
      <c r="AA136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66" s="1" t="str">
        <f>_xlfn.IFNA(VLOOKUP(Veg_Table[[#This Row],[EVM_LAST_EDITOR]],Roster_Table[#All],3,FALSE),"zAWRR Not in Roster")</f>
        <v>Sterling</v>
      </c>
      <c r="AC1366" s="1" t="str">
        <f>_xlfn.IFNA(VLOOKUP(Veg_Table[[#This Row],[EVM_LAST_EDITOR]],Roster_Table[#All],2,FALSE),"zAWRR Not in Roster")</f>
        <v>Fulford</v>
      </c>
      <c r="AD1366" s="1" t="str">
        <f>IF(_xlfn.CONCAT(Veg_Table[[#This Row],[First_Name]]," ",Veg_Table[[#This Row],[Last_Name]])="zAWRR Not in Roster zAWRR Not in Roster","zAWRR Not in Roster",_xlfn.CONCAT(Veg_Table[[#This Row],[First_Name]]," ",Veg_Table[[#This Row],[Last_Name]]))</f>
        <v>Sterling Fulford</v>
      </c>
      <c r="AE1366">
        <v>3228380</v>
      </c>
      <c r="AF1366" t="s">
        <v>6853</v>
      </c>
      <c r="AG1366" t="s">
        <v>30</v>
      </c>
      <c r="AH1366" t="s">
        <v>3102</v>
      </c>
      <c r="AI1366" t="s">
        <v>3071</v>
      </c>
      <c r="AJ1366" t="s">
        <v>21</v>
      </c>
      <c r="AL1366" t="s">
        <v>37</v>
      </c>
      <c r="AM1366" t="s">
        <v>38</v>
      </c>
      <c r="AN1366" t="s">
        <v>25</v>
      </c>
      <c r="AO1366" t="s">
        <v>25</v>
      </c>
      <c r="AP1366">
        <v>18</v>
      </c>
      <c r="AQ1366">
        <v>90</v>
      </c>
      <c r="AR1366" t="s">
        <v>511</v>
      </c>
      <c r="AS1366" t="s">
        <v>24</v>
      </c>
      <c r="AT1366" t="s">
        <v>26</v>
      </c>
      <c r="AV1366" t="s">
        <v>512</v>
      </c>
      <c r="AW1366" t="s">
        <v>6854</v>
      </c>
      <c r="AZ1366"/>
      <c r="BB1366" s="4"/>
      <c r="BD1366" t="s">
        <v>29</v>
      </c>
      <c r="BE1366" t="s">
        <v>25</v>
      </c>
      <c r="BF1366" t="s">
        <v>513</v>
      </c>
      <c r="BI1366" s="3"/>
      <c r="BJ1366" t="s">
        <v>52</v>
      </c>
      <c r="BK1366" s="30" t="s">
        <v>78</v>
      </c>
      <c r="BL1366" s="3">
        <v>43965.446701388886</v>
      </c>
      <c r="BM1366" t="s">
        <v>31</v>
      </c>
      <c r="BN1366" t="s">
        <v>32</v>
      </c>
      <c r="BP1366" t="s">
        <v>3105</v>
      </c>
      <c r="BQ1366" t="s">
        <v>826</v>
      </c>
      <c r="BR1366" t="s">
        <v>28</v>
      </c>
      <c r="BS1366" t="s">
        <v>28</v>
      </c>
      <c r="BT1366" t="s">
        <v>78</v>
      </c>
      <c r="BU1366" s="3">
        <v>43965.444386574076</v>
      </c>
      <c r="BV1366" t="s">
        <v>803</v>
      </c>
      <c r="BW1366" s="3">
        <v>43965.515727511571</v>
      </c>
      <c r="BX1366" t="s">
        <v>6855</v>
      </c>
      <c r="CG1366"/>
      <c r="CH1366"/>
      <c r="CI1366"/>
      <c r="CY1366"/>
      <c r="DA1366"/>
      <c r="DF1366"/>
    </row>
    <row r="1367" spans="1:110" x14ac:dyDescent="0.25">
      <c r="A1367" s="1">
        <f>IF(Veg_Table[[#This Row],[VP_STATUS]]="Hold",0,IF(OR(AND(Veg_Table[[#This Row],[PRESCRIP]]="NW_No Work",Veg_Table[[#This Row],[VP_STATUS]]&lt;&gt;"No Work Required Under EVM"),AND(Veg_Table[[#This Row],[VP_STATUS]]="No Work Required Under EVM",Veg_Table[[#This Row],[PRESCRIP]]&lt;&gt;"NW_No Work")),1,0))</f>
        <v>0</v>
      </c>
      <c r="B1367" s="1">
        <f>IF(Veg_Table[[#This Row],[SPECIES]]="",1,0)</f>
        <v>0</v>
      </c>
      <c r="C1367" s="1">
        <f>IF(Veg_Table[[#This Row],[DIAMETER]]="",1,0)</f>
        <v>0</v>
      </c>
      <c r="D1367" s="1">
        <f>IF(Veg_Table[[#This Row],[HEIGHT]]="",1,0)</f>
        <v>0</v>
      </c>
      <c r="E136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67" s="1">
        <f>IF(AND(Veg_Table[[#This Row],[TAT_RESULT]]="ABATE",Veg_Table[[#This Row],[PRESCRIP]]="NW_No Work"),1,0)</f>
        <v>0</v>
      </c>
      <c r="G1367" s="1">
        <f>IF(OR(Veg_Table[[#This Row],[Prescription R-Scale]]="NA",Veg_Table[[#This Row],[Diameter R-Scale]]="NA"),0,IF(Veg_Table[[#This Row],[Diameter R-Scale]]&lt;&gt;Veg_Table[[#This Row],[Prescription R-Scale]],1,0))</f>
        <v>0</v>
      </c>
      <c r="H1367" s="1">
        <f>IF(OR(AND(Veg_Table[[#This Row],[PRESCRIP]]="BC_Br Rmv", Veg_Table[[#This Row],[WOOD_MAN]]&lt;&gt;"Not Needed"),AND(Veg_Table[[#This Row],[PRESCRIP]]="BCS_Br Rmv+Trt", Veg_Table[[#This Row],[WOOD_MAN]]&lt;&gt;"Not Needed")),1,0)</f>
        <v>0</v>
      </c>
      <c r="I1367" s="1">
        <f ca="1">IF(AND(Veg_Table[[#This Row],[Prescription_Changed]]="Yes",Veg_Table[[#This Row],[TAT_RESULT]]=""),1,0)</f>
        <v>0</v>
      </c>
      <c r="J1367" s="1">
        <f ca="1">SUM(Veg_Table[[#This Row],[Prescription and Status do not match]:[Prescription_Edited_And_TAT_Is_Blank]])</f>
        <v>0</v>
      </c>
      <c r="K1367" s="1">
        <f ca="1">IF(Veg_Table[[#This Row],[Sum of Errors]]&gt;0,1,0)</f>
        <v>0</v>
      </c>
      <c r="L1367" s="1">
        <f>1</f>
        <v>1</v>
      </c>
      <c r="M136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367" s="1">
        <f>IF(OR(MID(Veg_Table[[#This Row],[PRESCRIP]],2,1)="1",MID(Veg_Table[[#This Row],[PRESCRIP]],2,1)="2",MID(Veg_Table[[#This Row],[PRESCRIP]],2,1)="3",MID(Veg_Table[[#This Row],[PRESCRIP]],2,1)="4"),_xlfn.NUMBERVALUE(MID(Veg_Table[[#This Row],[PRESCRIP]],2,1)),"NA")</f>
        <v>3</v>
      </c>
      <c r="O1367" s="1">
        <f>WEEKNUM(Veg_Table[[#This Row],[EVM_LAST_EDITED_Day]],2)</f>
        <v>20</v>
      </c>
      <c r="P1367" s="25">
        <f>IFERROR(DATE(YEAR(Veg_Table[[#This Row],[EVM_LAST_EDITED2]]),MONTH(Veg_Table[[#This Row],[EVM_LAST_EDITED2]]),DAY(Veg_Table[[#This Row],[EVM_LAST_EDITED2]])),DATE(2019,1,1))</f>
        <v>43965</v>
      </c>
      <c r="Q1367" s="3">
        <f>VALUE(SUBSTITUTE(Veg_Table[[#This Row],[EVM_LAST_EDITED]],",",""))</f>
        <v>43965.447064525499</v>
      </c>
      <c r="R1367" s="1" t="str">
        <f>_xlfn.IFNA(IF(Veg_Table[[#This Row],[EVM_LAST_EDITOR]]="","zBlank EVM Last Editor",VLOOKUP(Veg_Table[[#This Row],[EVM_LAST_EDITOR]],Roster_Table[#All],4,FALSE)),"zAWRR Not in Roster")</f>
        <v>MGE</v>
      </c>
      <c r="S1367" s="1" t="str">
        <f>_xlfn.IFNA(IF(Veg_Table[[#This Row],[EVM_LAST_EDITOR]]="","zBlank EVM Last Editor",VLOOKUP(Veg_Table[[#This Row],[EVM_LAST_EDITOR]],Roster_Table[#All],16,FALSE)),"zCompany_AWRR not in Roster")</f>
        <v>MGE_Mountain G Enterprises</v>
      </c>
      <c r="T1367" s="2">
        <f>IFERROR(DATE(YEAR(Veg_Table[[#This Row],[Created2]]),MONTH(Veg_Table[[#This Row],[Created2]]),DAY(Veg_Table[[#This Row],[Created2]])),DATE(2019,1,1))</f>
        <v>43962</v>
      </c>
      <c r="U1367" s="3">
        <f>VALUE(SUBSTITUTE(Veg_Table[[#This Row],[Created]],",",""))</f>
        <v>43962.639306284698</v>
      </c>
      <c r="V1367" s="3" t="str">
        <f ca="1">IFERROR(_xlfn.IFNA(CELL("contents",INDIRECT(_xlfn.CONCAT("Veg_Table_Production_Data!",ADDRESS(MATCH(_xlfn.MAXIFS(#REF!,#REF!,"="&amp;Veg_Table[[#This Row],[AUTO_ID]],#REF!,"&lt;"&amp;Veg_Table[[#This Row],[EVM_LAST_EDITED_Day]]),#REF!,0),COLUMN(#REF!),4,1,)))),""),"")</f>
        <v/>
      </c>
      <c r="W1367" s="3" t="str">
        <f ca="1">IF(Veg_Table[[#This Row],[Previous_Prescription]]="","No",IF(Veg_Table[[#This Row],[Previous_Prescription]]=Veg_Table[[#This Row],[PRESCRIP]],"No","Yes"))</f>
        <v>No</v>
      </c>
      <c r="X1367" s="3" t="str">
        <f>IF(Veg_Table[[#This Row],[EVM_LAST_EDITED_Day]]=Veg_Table[[#This Row],[Created_Day]],"New","Old")</f>
        <v>Old</v>
      </c>
      <c r="Y1367" s="1">
        <f>IFERROR(IF(FIND("delete",LOWER(Veg_Table[[#This Row],[PI_COMMENTS]]))&gt;=1,1,0),0)</f>
        <v>0</v>
      </c>
      <c r="Z1367" s="1" t="str">
        <f>_xlfn.IFNA(IF(Veg_Table[[#This Row],[EVM_LAST_EDITOR]]="","Yes",VLOOKUP(Veg_Table[[#This Row],[EVM_LAST_EDITOR]],Roster_Table[#All],15,FALSE)),"Yes")</f>
        <v>Yes</v>
      </c>
      <c r="AA136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67" s="1" t="str">
        <f>_xlfn.IFNA(VLOOKUP(Veg_Table[[#This Row],[EVM_LAST_EDITOR]],Roster_Table[#All],3,FALSE),"zAWRR Not in Roster")</f>
        <v>Amanda</v>
      </c>
      <c r="AC1367" s="1" t="str">
        <f>_xlfn.IFNA(VLOOKUP(Veg_Table[[#This Row],[EVM_LAST_EDITOR]],Roster_Table[#All],2,FALSE),"zAWRR Not in Roster")</f>
        <v>Winne</v>
      </c>
      <c r="AD1367" s="1" t="str">
        <f>IF(_xlfn.CONCAT(Veg_Table[[#This Row],[First_Name]]," ",Veg_Table[[#This Row],[Last_Name]])="zAWRR Not in Roster zAWRR Not in Roster","zAWRR Not in Roster",_xlfn.CONCAT(Veg_Table[[#This Row],[First_Name]]," ",Veg_Table[[#This Row],[Last_Name]]))</f>
        <v>Amanda Winne</v>
      </c>
      <c r="AE1367">
        <v>3217527</v>
      </c>
      <c r="AF1367" t="s">
        <v>4417</v>
      </c>
      <c r="AG1367" t="s">
        <v>93</v>
      </c>
      <c r="AH1367" t="s">
        <v>4276</v>
      </c>
      <c r="AI1367" t="s">
        <v>4398</v>
      </c>
      <c r="AJ1367" t="s">
        <v>36</v>
      </c>
      <c r="AL1367" t="s">
        <v>22</v>
      </c>
      <c r="AM1367" t="s">
        <v>34</v>
      </c>
      <c r="AN1367" t="s">
        <v>25</v>
      </c>
      <c r="AO1367" t="s">
        <v>25</v>
      </c>
      <c r="AP1367">
        <v>26</v>
      </c>
      <c r="AQ1367">
        <v>105</v>
      </c>
      <c r="AR1367" t="s">
        <v>514</v>
      </c>
      <c r="AS1367" t="s">
        <v>51</v>
      </c>
      <c r="AT1367" t="s">
        <v>26</v>
      </c>
      <c r="AV1367" t="s">
        <v>512</v>
      </c>
      <c r="AW1367" t="s">
        <v>4277</v>
      </c>
      <c r="AZ1367"/>
      <c r="BB1367" s="4"/>
      <c r="BD1367" t="s">
        <v>29</v>
      </c>
      <c r="BE1367" t="s">
        <v>25</v>
      </c>
      <c r="BF1367" t="s">
        <v>513</v>
      </c>
      <c r="BI1367" s="3"/>
      <c r="BJ1367" t="s">
        <v>27</v>
      </c>
      <c r="BK1367" s="30" t="s">
        <v>520</v>
      </c>
      <c r="BL1367" s="3">
        <v>43965.447064525462</v>
      </c>
      <c r="BM1367" t="s">
        <v>31</v>
      </c>
      <c r="BN1367" t="s">
        <v>32</v>
      </c>
      <c r="BP1367" t="s">
        <v>4399</v>
      </c>
      <c r="BQ1367" t="s">
        <v>1025</v>
      </c>
      <c r="BR1367" t="s">
        <v>28</v>
      </c>
      <c r="BS1367" t="s">
        <v>28</v>
      </c>
      <c r="BT1367" t="s">
        <v>520</v>
      </c>
      <c r="BU1367" s="3">
        <v>43962.63930628472</v>
      </c>
      <c r="BV1367" t="s">
        <v>803</v>
      </c>
      <c r="BW1367" s="3">
        <v>43965.481391122688</v>
      </c>
      <c r="BX1367" t="s">
        <v>4278</v>
      </c>
      <c r="CG1367"/>
      <c r="CH1367"/>
      <c r="CI1367"/>
      <c r="CY1367"/>
      <c r="DA1367"/>
      <c r="DF1367"/>
    </row>
    <row r="1368" spans="1:110" x14ac:dyDescent="0.25">
      <c r="A1368" s="1">
        <f>IF(Veg_Table[[#This Row],[VP_STATUS]]="Hold",0,IF(OR(AND(Veg_Table[[#This Row],[PRESCRIP]]="NW_No Work",Veg_Table[[#This Row],[VP_STATUS]]&lt;&gt;"No Work Required Under EVM"),AND(Veg_Table[[#This Row],[VP_STATUS]]="No Work Required Under EVM",Veg_Table[[#This Row],[PRESCRIP]]&lt;&gt;"NW_No Work")),1,0))</f>
        <v>0</v>
      </c>
      <c r="B1368" s="1">
        <f>IF(Veg_Table[[#This Row],[SPECIES]]="",1,0)</f>
        <v>0</v>
      </c>
      <c r="C1368" s="1">
        <f>IF(Veg_Table[[#This Row],[DIAMETER]]="",1,0)</f>
        <v>0</v>
      </c>
      <c r="D1368" s="1">
        <f>IF(Veg_Table[[#This Row],[HEIGHT]]="",1,0)</f>
        <v>0</v>
      </c>
      <c r="E136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68" s="1">
        <f>IF(AND(Veg_Table[[#This Row],[TAT_RESULT]]="ABATE",Veg_Table[[#This Row],[PRESCRIP]]="NW_No Work"),1,0)</f>
        <v>0</v>
      </c>
      <c r="G1368" s="1">
        <f>IF(OR(Veg_Table[[#This Row],[Prescription R-Scale]]="NA",Veg_Table[[#This Row],[Diameter R-Scale]]="NA"),0,IF(Veg_Table[[#This Row],[Diameter R-Scale]]&lt;&gt;Veg_Table[[#This Row],[Prescription R-Scale]],1,0))</f>
        <v>0</v>
      </c>
      <c r="H1368" s="1">
        <f>IF(OR(AND(Veg_Table[[#This Row],[PRESCRIP]]="BC_Br Rmv", Veg_Table[[#This Row],[WOOD_MAN]]&lt;&gt;"Not Needed"),AND(Veg_Table[[#This Row],[PRESCRIP]]="BCS_Br Rmv+Trt", Veg_Table[[#This Row],[WOOD_MAN]]&lt;&gt;"Not Needed")),1,0)</f>
        <v>0</v>
      </c>
      <c r="I1368" s="1">
        <f ca="1">IF(AND(Veg_Table[[#This Row],[Prescription_Changed]]="Yes",Veg_Table[[#This Row],[TAT_RESULT]]=""),1,0)</f>
        <v>0</v>
      </c>
      <c r="J1368" s="1">
        <f ca="1">SUM(Veg_Table[[#This Row],[Prescription and Status do not match]:[Prescription_Edited_And_TAT_Is_Blank]])</f>
        <v>0</v>
      </c>
      <c r="K1368" s="1">
        <f ca="1">IF(Veg_Table[[#This Row],[Sum of Errors]]&gt;0,1,0)</f>
        <v>0</v>
      </c>
      <c r="L1368" s="1">
        <f>1</f>
        <v>1</v>
      </c>
      <c r="M1368"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368" s="1" t="str">
        <f>IF(OR(MID(Veg_Table[[#This Row],[PRESCRIP]],2,1)="1",MID(Veg_Table[[#This Row],[PRESCRIP]],2,1)="2",MID(Veg_Table[[#This Row],[PRESCRIP]],2,1)="3",MID(Veg_Table[[#This Row],[PRESCRIP]],2,1)="4"),_xlfn.NUMBERVALUE(MID(Veg_Table[[#This Row],[PRESCRIP]],2,1)),"NA")</f>
        <v>NA</v>
      </c>
      <c r="O1368" s="1">
        <f>WEEKNUM(Veg_Table[[#This Row],[EVM_LAST_EDITED_Day]],2)</f>
        <v>20</v>
      </c>
      <c r="P1368" s="25">
        <f>IFERROR(DATE(YEAR(Veg_Table[[#This Row],[EVM_LAST_EDITED2]]),MONTH(Veg_Table[[#This Row],[EVM_LAST_EDITED2]]),DAY(Veg_Table[[#This Row],[EVM_LAST_EDITED2]])),DATE(2019,1,1))</f>
        <v>43965</v>
      </c>
      <c r="Q1368" s="3">
        <f>VALUE(SUBSTITUTE(Veg_Table[[#This Row],[EVM_LAST_EDITED]],",",""))</f>
        <v>43965.447146030099</v>
      </c>
      <c r="R1368" s="1" t="str">
        <f>_xlfn.IFNA(IF(Veg_Table[[#This Row],[EVM_LAST_EDITOR]]="","zBlank EVM Last Editor",VLOOKUP(Veg_Table[[#This Row],[EVM_LAST_EDITOR]],Roster_Table[#All],4,FALSE)),"zAWRR Not in Roster")</f>
        <v>MGE</v>
      </c>
      <c r="S1368" s="1" t="str">
        <f>_xlfn.IFNA(IF(Veg_Table[[#This Row],[EVM_LAST_EDITOR]]="","zBlank EVM Last Editor",VLOOKUP(Veg_Table[[#This Row],[EVM_LAST_EDITOR]],Roster_Table[#All],16,FALSE)),"zCompany_AWRR not in Roster")</f>
        <v>MGE_Mountain G Enterprises</v>
      </c>
      <c r="T1368" s="2">
        <f>IFERROR(DATE(YEAR(Veg_Table[[#This Row],[Created2]]),MONTH(Veg_Table[[#This Row],[Created2]]),DAY(Veg_Table[[#This Row],[Created2]])),DATE(2019,1,1))</f>
        <v>43965</v>
      </c>
      <c r="U1368" s="3">
        <f>VALUE(SUBSTITUTE(Veg_Table[[#This Row],[Created]],",",""))</f>
        <v>43965.447146030099</v>
      </c>
      <c r="V1368" s="3" t="str">
        <f ca="1">IFERROR(_xlfn.IFNA(CELL("contents",INDIRECT(_xlfn.CONCAT("Veg_Table_Production_Data!",ADDRESS(MATCH(_xlfn.MAXIFS(#REF!,#REF!,"="&amp;Veg_Table[[#This Row],[AUTO_ID]],#REF!,"&lt;"&amp;Veg_Table[[#This Row],[EVM_LAST_EDITED_Day]]),#REF!,0),COLUMN(#REF!),4,1,)))),""),"")</f>
        <v/>
      </c>
      <c r="W1368" s="3" t="str">
        <f ca="1">IF(Veg_Table[[#This Row],[Previous_Prescription]]="","No",IF(Veg_Table[[#This Row],[Previous_Prescription]]=Veg_Table[[#This Row],[PRESCRIP]],"No","Yes"))</f>
        <v>No</v>
      </c>
      <c r="X1368" s="3" t="str">
        <f>IF(Veg_Table[[#This Row],[EVM_LAST_EDITED_Day]]=Veg_Table[[#This Row],[Created_Day]],"New","Old")</f>
        <v>New</v>
      </c>
      <c r="Y1368" s="1">
        <f>IFERROR(IF(FIND("delete",LOWER(Veg_Table[[#This Row],[PI_COMMENTS]]))&gt;=1,1,0),0)</f>
        <v>0</v>
      </c>
      <c r="Z1368" s="1" t="str">
        <f>_xlfn.IFNA(IF(Veg_Table[[#This Row],[EVM_LAST_EDITOR]]="","Yes",VLOOKUP(Veg_Table[[#This Row],[EVM_LAST_EDITOR]],Roster_Table[#All],15,FALSE)),"Yes")</f>
        <v>Yes</v>
      </c>
      <c r="AA136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68" s="1" t="str">
        <f>_xlfn.IFNA(VLOOKUP(Veg_Table[[#This Row],[EVM_LAST_EDITOR]],Roster_Table[#All],3,FALSE),"zAWRR Not in Roster")</f>
        <v>Miguel</v>
      </c>
      <c r="AC1368" s="1" t="str">
        <f>_xlfn.IFNA(VLOOKUP(Veg_Table[[#This Row],[EVM_LAST_EDITOR]],Roster_Table[#All],2,FALSE),"zAWRR Not in Roster")</f>
        <v>Dominguez-Diaz</v>
      </c>
      <c r="AD1368" s="1" t="str">
        <f>IF(_xlfn.CONCAT(Veg_Table[[#This Row],[First_Name]]," ",Veg_Table[[#This Row],[Last_Name]])="zAWRR Not in Roster zAWRR Not in Roster","zAWRR Not in Roster",_xlfn.CONCAT(Veg_Table[[#This Row],[First_Name]]," ",Veg_Table[[#This Row],[Last_Name]]))</f>
        <v>Miguel Dominguez-Diaz</v>
      </c>
      <c r="AE1368">
        <v>3227902</v>
      </c>
      <c r="AF1368" t="s">
        <v>6782</v>
      </c>
      <c r="AG1368" t="s">
        <v>30</v>
      </c>
      <c r="AH1368" t="s">
        <v>2420</v>
      </c>
      <c r="AI1368" t="s">
        <v>3071</v>
      </c>
      <c r="AJ1368" t="s">
        <v>21</v>
      </c>
      <c r="AL1368" t="s">
        <v>22</v>
      </c>
      <c r="AM1368" t="s">
        <v>40</v>
      </c>
      <c r="AN1368" t="s">
        <v>25</v>
      </c>
      <c r="AO1368" t="s">
        <v>25</v>
      </c>
      <c r="AP1368">
        <v>29</v>
      </c>
      <c r="AQ1368">
        <v>70</v>
      </c>
      <c r="AR1368" t="s">
        <v>511</v>
      </c>
      <c r="AS1368" t="s">
        <v>24</v>
      </c>
      <c r="AT1368" t="s">
        <v>26</v>
      </c>
      <c r="AV1368" t="s">
        <v>512</v>
      </c>
      <c r="AW1368" t="s">
        <v>6783</v>
      </c>
      <c r="AZ1368"/>
      <c r="BB1368" s="4"/>
      <c r="BD1368" t="s">
        <v>29</v>
      </c>
      <c r="BE1368" t="s">
        <v>25</v>
      </c>
      <c r="BF1368" t="s">
        <v>513</v>
      </c>
      <c r="BI1368" s="3"/>
      <c r="BJ1368" t="s">
        <v>27</v>
      </c>
      <c r="BK1368" s="30" t="s">
        <v>146</v>
      </c>
      <c r="BL1368" s="3">
        <v>43965.447146030092</v>
      </c>
      <c r="BM1368" t="s">
        <v>31</v>
      </c>
      <c r="BN1368" t="s">
        <v>32</v>
      </c>
      <c r="BP1368" t="s">
        <v>4883</v>
      </c>
      <c r="BQ1368" t="s">
        <v>826</v>
      </c>
      <c r="BR1368" t="s">
        <v>28</v>
      </c>
      <c r="BS1368" t="s">
        <v>28</v>
      </c>
      <c r="BT1368" t="s">
        <v>146</v>
      </c>
      <c r="BU1368" s="3">
        <v>43965.447146030092</v>
      </c>
      <c r="BV1368" t="s">
        <v>803</v>
      </c>
      <c r="BW1368" s="3">
        <v>43965.515599768521</v>
      </c>
      <c r="BX1368" t="s">
        <v>6784</v>
      </c>
      <c r="CG1368"/>
      <c r="CH1368"/>
      <c r="CI1368"/>
      <c r="CY1368"/>
      <c r="DA1368"/>
      <c r="DF1368"/>
    </row>
    <row r="1369" spans="1:110" x14ac:dyDescent="0.25">
      <c r="A1369" s="1">
        <f>IF(Veg_Table[[#This Row],[VP_STATUS]]="Hold",0,IF(OR(AND(Veg_Table[[#This Row],[PRESCRIP]]="NW_No Work",Veg_Table[[#This Row],[VP_STATUS]]&lt;&gt;"No Work Required Under EVM"),AND(Veg_Table[[#This Row],[VP_STATUS]]="No Work Required Under EVM",Veg_Table[[#This Row],[PRESCRIP]]&lt;&gt;"NW_No Work")),1,0))</f>
        <v>0</v>
      </c>
      <c r="B1369" s="1">
        <f>IF(Veg_Table[[#This Row],[SPECIES]]="",1,0)</f>
        <v>0</v>
      </c>
      <c r="C1369" s="1">
        <f>IF(Veg_Table[[#This Row],[DIAMETER]]="",1,0)</f>
        <v>0</v>
      </c>
      <c r="D1369" s="1">
        <f>IF(Veg_Table[[#This Row],[HEIGHT]]="",1,0)</f>
        <v>0</v>
      </c>
      <c r="E136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69" s="1">
        <f>IF(AND(Veg_Table[[#This Row],[TAT_RESULT]]="ABATE",Veg_Table[[#This Row],[PRESCRIP]]="NW_No Work"),1,0)</f>
        <v>0</v>
      </c>
      <c r="G1369" s="1">
        <f>IF(OR(Veg_Table[[#This Row],[Prescription R-Scale]]="NA",Veg_Table[[#This Row],[Diameter R-Scale]]="NA"),0,IF(Veg_Table[[#This Row],[Diameter R-Scale]]&lt;&gt;Veg_Table[[#This Row],[Prescription R-Scale]],1,0))</f>
        <v>0</v>
      </c>
      <c r="H1369" s="1">
        <f>IF(OR(AND(Veg_Table[[#This Row],[PRESCRIP]]="BC_Br Rmv", Veg_Table[[#This Row],[WOOD_MAN]]&lt;&gt;"Not Needed"),AND(Veg_Table[[#This Row],[PRESCRIP]]="BCS_Br Rmv+Trt", Veg_Table[[#This Row],[WOOD_MAN]]&lt;&gt;"Not Needed")),1,0)</f>
        <v>0</v>
      </c>
      <c r="I1369" s="1">
        <f ca="1">IF(AND(Veg_Table[[#This Row],[Prescription_Changed]]="Yes",Veg_Table[[#This Row],[TAT_RESULT]]=""),1,0)</f>
        <v>0</v>
      </c>
      <c r="J1369" s="1">
        <f ca="1">SUM(Veg_Table[[#This Row],[Prescription and Status do not match]:[Prescription_Edited_And_TAT_Is_Blank]])</f>
        <v>0</v>
      </c>
      <c r="K1369" s="1">
        <f ca="1">IF(Veg_Table[[#This Row],[Sum of Errors]]&gt;0,1,0)</f>
        <v>0</v>
      </c>
      <c r="L1369" s="1">
        <f>1</f>
        <v>1</v>
      </c>
      <c r="M1369"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369" s="1" t="str">
        <f>IF(OR(MID(Veg_Table[[#This Row],[PRESCRIP]],2,1)="1",MID(Veg_Table[[#This Row],[PRESCRIP]],2,1)="2",MID(Veg_Table[[#This Row],[PRESCRIP]],2,1)="3",MID(Veg_Table[[#This Row],[PRESCRIP]],2,1)="4"),_xlfn.NUMBERVALUE(MID(Veg_Table[[#This Row],[PRESCRIP]],2,1)),"NA")</f>
        <v>NA</v>
      </c>
      <c r="O1369" s="1">
        <f>WEEKNUM(Veg_Table[[#This Row],[EVM_LAST_EDITED_Day]],2)</f>
        <v>20</v>
      </c>
      <c r="P1369" s="25">
        <f>IFERROR(DATE(YEAR(Veg_Table[[#This Row],[EVM_LAST_EDITED2]]),MONTH(Veg_Table[[#This Row],[EVM_LAST_EDITED2]]),DAY(Veg_Table[[#This Row],[EVM_LAST_EDITED2]])),DATE(2019,1,1))</f>
        <v>43965</v>
      </c>
      <c r="Q1369" s="3">
        <f>VALUE(SUBSTITUTE(Veg_Table[[#This Row],[EVM_LAST_EDITED]],",",""))</f>
        <v>43965.448240740698</v>
      </c>
      <c r="R1369" s="1" t="str">
        <f>_xlfn.IFNA(IF(Veg_Table[[#This Row],[EVM_LAST_EDITOR]]="","zBlank EVM Last Editor",VLOOKUP(Veg_Table[[#This Row],[EVM_LAST_EDITOR]],Roster_Table[#All],4,FALSE)),"zAWRR Not in Roster")</f>
        <v>JEF</v>
      </c>
      <c r="S1369" s="1" t="str">
        <f>_xlfn.IFNA(IF(Veg_Table[[#This Row],[EVM_LAST_EDITOR]]="","zBlank EVM Last Editor",VLOOKUP(Veg_Table[[#This Row],[EVM_LAST_EDITOR]],Roster_Table[#All],16,FALSE)),"zCompany_AWRR not in Roster")</f>
        <v>JEF_Jefferson Resources</v>
      </c>
      <c r="T1369" s="2">
        <f>IFERROR(DATE(YEAR(Veg_Table[[#This Row],[Created2]]),MONTH(Veg_Table[[#This Row],[Created2]]),DAY(Veg_Table[[#This Row],[Created2]])),DATE(2019,1,1))</f>
        <v>43965</v>
      </c>
      <c r="U1369" s="3">
        <f>VALUE(SUBSTITUTE(Veg_Table[[#This Row],[Created]],",",""))</f>
        <v>43965.448240740698</v>
      </c>
      <c r="V1369" s="3" t="str">
        <f ca="1">IFERROR(_xlfn.IFNA(CELL("contents",INDIRECT(_xlfn.CONCAT("Veg_Table_Production_Data!",ADDRESS(MATCH(_xlfn.MAXIFS(#REF!,#REF!,"="&amp;Veg_Table[[#This Row],[AUTO_ID]],#REF!,"&lt;"&amp;Veg_Table[[#This Row],[EVM_LAST_EDITED_Day]]),#REF!,0),COLUMN(#REF!),4,1,)))),""),"")</f>
        <v/>
      </c>
      <c r="W1369" s="3" t="str">
        <f ca="1">IF(Veg_Table[[#This Row],[Previous_Prescription]]="","No",IF(Veg_Table[[#This Row],[Previous_Prescription]]=Veg_Table[[#This Row],[PRESCRIP]],"No","Yes"))</f>
        <v>No</v>
      </c>
      <c r="X1369" s="3" t="str">
        <f>IF(Veg_Table[[#This Row],[EVM_LAST_EDITED_Day]]=Veg_Table[[#This Row],[Created_Day]],"New","Old")</f>
        <v>New</v>
      </c>
      <c r="Y1369" s="1">
        <f>IFERROR(IF(FIND("delete",LOWER(Veg_Table[[#This Row],[PI_COMMENTS]]))&gt;=1,1,0),0)</f>
        <v>0</v>
      </c>
      <c r="Z1369" s="1" t="str">
        <f>_xlfn.IFNA(IF(Veg_Table[[#This Row],[EVM_LAST_EDITOR]]="","Yes",VLOOKUP(Veg_Table[[#This Row],[EVM_LAST_EDITOR]],Roster_Table[#All],15,FALSE)),"Yes")</f>
        <v>Yes</v>
      </c>
      <c r="AA136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69" s="1" t="str">
        <f>_xlfn.IFNA(VLOOKUP(Veg_Table[[#This Row],[EVM_LAST_EDITOR]],Roster_Table[#All],3,FALSE),"zAWRR Not in Roster")</f>
        <v>Sterling</v>
      </c>
      <c r="AC1369" s="1" t="str">
        <f>_xlfn.IFNA(VLOOKUP(Veg_Table[[#This Row],[EVM_LAST_EDITOR]],Roster_Table[#All],2,FALSE),"zAWRR Not in Roster")</f>
        <v>Fulford</v>
      </c>
      <c r="AD1369" s="1" t="str">
        <f>IF(_xlfn.CONCAT(Veg_Table[[#This Row],[First_Name]]," ",Veg_Table[[#This Row],[Last_Name]])="zAWRR Not in Roster zAWRR Not in Roster","zAWRR Not in Roster",_xlfn.CONCAT(Veg_Table[[#This Row],[First_Name]]," ",Veg_Table[[#This Row],[Last_Name]]))</f>
        <v>Sterling Fulford</v>
      </c>
      <c r="AE1369">
        <v>3228382</v>
      </c>
      <c r="AF1369" t="s">
        <v>6859</v>
      </c>
      <c r="AG1369" t="s">
        <v>30</v>
      </c>
      <c r="AH1369" t="s">
        <v>3102</v>
      </c>
      <c r="AI1369" t="s">
        <v>2951</v>
      </c>
      <c r="AJ1369" t="s">
        <v>21</v>
      </c>
      <c r="AL1369" t="s">
        <v>37</v>
      </c>
      <c r="AM1369" t="s">
        <v>38</v>
      </c>
      <c r="AN1369" t="s">
        <v>25</v>
      </c>
      <c r="AO1369" t="s">
        <v>25</v>
      </c>
      <c r="AP1369">
        <v>24</v>
      </c>
      <c r="AQ1369">
        <v>90</v>
      </c>
      <c r="AR1369" t="s">
        <v>511</v>
      </c>
      <c r="AS1369" t="s">
        <v>24</v>
      </c>
      <c r="AT1369" t="s">
        <v>26</v>
      </c>
      <c r="AV1369" t="s">
        <v>512</v>
      </c>
      <c r="AW1369" t="s">
        <v>6860</v>
      </c>
      <c r="AZ1369"/>
      <c r="BB1369" s="4"/>
      <c r="BD1369" t="s">
        <v>29</v>
      </c>
      <c r="BE1369" t="s">
        <v>25</v>
      </c>
      <c r="BF1369" t="s">
        <v>513</v>
      </c>
      <c r="BI1369" s="3"/>
      <c r="BJ1369" t="s">
        <v>52</v>
      </c>
      <c r="BK1369" s="30" t="s">
        <v>78</v>
      </c>
      <c r="BL1369" s="3">
        <v>43965.448240740741</v>
      </c>
      <c r="BM1369" t="s">
        <v>31</v>
      </c>
      <c r="BN1369" t="s">
        <v>32</v>
      </c>
      <c r="BP1369" t="s">
        <v>3105</v>
      </c>
      <c r="BQ1369" t="s">
        <v>826</v>
      </c>
      <c r="BR1369" t="s">
        <v>28</v>
      </c>
      <c r="BS1369" t="s">
        <v>28</v>
      </c>
      <c r="BT1369" t="s">
        <v>78</v>
      </c>
      <c r="BU1369" s="3">
        <v>43965.448240740741</v>
      </c>
      <c r="BV1369" t="s">
        <v>803</v>
      </c>
      <c r="BW1369" s="3">
        <v>43965.515727511571</v>
      </c>
      <c r="BX1369" t="s">
        <v>6861</v>
      </c>
      <c r="CG1369"/>
      <c r="CH1369"/>
      <c r="CI1369"/>
      <c r="CY1369"/>
      <c r="DA1369"/>
      <c r="DF1369"/>
    </row>
    <row r="1370" spans="1:110" x14ac:dyDescent="0.25">
      <c r="A1370" s="1">
        <f>IF(Veg_Table[[#This Row],[VP_STATUS]]="Hold",0,IF(OR(AND(Veg_Table[[#This Row],[PRESCRIP]]="NW_No Work",Veg_Table[[#This Row],[VP_STATUS]]&lt;&gt;"No Work Required Under EVM"),AND(Veg_Table[[#This Row],[VP_STATUS]]="No Work Required Under EVM",Veg_Table[[#This Row],[PRESCRIP]]&lt;&gt;"NW_No Work")),1,0))</f>
        <v>0</v>
      </c>
      <c r="B1370" s="1">
        <f>IF(Veg_Table[[#This Row],[SPECIES]]="",1,0)</f>
        <v>0</v>
      </c>
      <c r="C1370" s="1">
        <f>IF(Veg_Table[[#This Row],[DIAMETER]]="",1,0)</f>
        <v>0</v>
      </c>
      <c r="D1370" s="1">
        <f>IF(Veg_Table[[#This Row],[HEIGHT]]="",1,0)</f>
        <v>0</v>
      </c>
      <c r="E137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70" s="1">
        <f>IF(AND(Veg_Table[[#This Row],[TAT_RESULT]]="ABATE",Veg_Table[[#This Row],[PRESCRIP]]="NW_No Work"),1,0)</f>
        <v>0</v>
      </c>
      <c r="G1370" s="1">
        <f>IF(OR(Veg_Table[[#This Row],[Prescription R-Scale]]="NA",Veg_Table[[#This Row],[Diameter R-Scale]]="NA"),0,IF(Veg_Table[[#This Row],[Diameter R-Scale]]&lt;&gt;Veg_Table[[#This Row],[Prescription R-Scale]],1,0))</f>
        <v>0</v>
      </c>
      <c r="H1370" s="1">
        <f>IF(OR(AND(Veg_Table[[#This Row],[PRESCRIP]]="BC_Br Rmv", Veg_Table[[#This Row],[WOOD_MAN]]&lt;&gt;"Not Needed"),AND(Veg_Table[[#This Row],[PRESCRIP]]="BCS_Br Rmv+Trt", Veg_Table[[#This Row],[WOOD_MAN]]&lt;&gt;"Not Needed")),1,0)</f>
        <v>0</v>
      </c>
      <c r="I1370" s="1">
        <f ca="1">IF(AND(Veg_Table[[#This Row],[Prescription_Changed]]="Yes",Veg_Table[[#This Row],[TAT_RESULT]]=""),1,0)</f>
        <v>0</v>
      </c>
      <c r="J1370" s="1">
        <f ca="1">SUM(Veg_Table[[#This Row],[Prescription and Status do not match]:[Prescription_Edited_And_TAT_Is_Blank]])</f>
        <v>0</v>
      </c>
      <c r="K1370" s="1">
        <f ca="1">IF(Veg_Table[[#This Row],[Sum of Errors]]&gt;0,1,0)</f>
        <v>0</v>
      </c>
      <c r="L1370" s="1">
        <f>1</f>
        <v>1</v>
      </c>
      <c r="M137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370" s="1">
        <f>IF(OR(MID(Veg_Table[[#This Row],[PRESCRIP]],2,1)="1",MID(Veg_Table[[#This Row],[PRESCRIP]],2,1)="2",MID(Veg_Table[[#This Row],[PRESCRIP]],2,1)="3",MID(Veg_Table[[#This Row],[PRESCRIP]],2,1)="4"),_xlfn.NUMBERVALUE(MID(Veg_Table[[#This Row],[PRESCRIP]],2,1)),"NA")</f>
        <v>1</v>
      </c>
      <c r="O1370" s="1">
        <f>WEEKNUM(Veg_Table[[#This Row],[EVM_LAST_EDITED_Day]],2)</f>
        <v>20</v>
      </c>
      <c r="P1370" s="25">
        <f>IFERROR(DATE(YEAR(Veg_Table[[#This Row],[EVM_LAST_EDITED2]]),MONTH(Veg_Table[[#This Row],[EVM_LAST_EDITED2]]),DAY(Veg_Table[[#This Row],[EVM_LAST_EDITED2]])),DATE(2019,1,1))</f>
        <v>43965</v>
      </c>
      <c r="Q1370" s="3">
        <f>VALUE(SUBSTITUTE(Veg_Table[[#This Row],[EVM_LAST_EDITED]],",",""))</f>
        <v>43965.448391203703</v>
      </c>
      <c r="R1370" s="1" t="str">
        <f>_xlfn.IFNA(IF(Veg_Table[[#This Row],[EVM_LAST_EDITOR]]="","zBlank EVM Last Editor",VLOOKUP(Veg_Table[[#This Row],[EVM_LAST_EDITOR]],Roster_Table[#All],4,FALSE)),"zAWRR Not in Roster")</f>
        <v>FCO</v>
      </c>
      <c r="S1370" s="1" t="str">
        <f>_xlfn.IFNA(IF(Veg_Table[[#This Row],[EVM_LAST_EDITOR]]="","zBlank EVM Last Editor",VLOOKUP(Veg_Table[[#This Row],[EVM_LAST_EDITOR]],Roster_Table[#All],16,FALSE)),"zCompany_AWRR not in Roster")</f>
        <v>FCO_Forester’s Co-op</v>
      </c>
      <c r="T1370" s="2">
        <f>IFERROR(DATE(YEAR(Veg_Table[[#This Row],[Created2]]),MONTH(Veg_Table[[#This Row],[Created2]]),DAY(Veg_Table[[#This Row],[Created2]])),DATE(2019,1,1))</f>
        <v>43753</v>
      </c>
      <c r="U1370" s="3">
        <f>VALUE(SUBSTITUTE(Veg_Table[[#This Row],[Created]],",",""))</f>
        <v>43753.598576388897</v>
      </c>
      <c r="V1370" s="3" t="str">
        <f ca="1">IFERROR(_xlfn.IFNA(CELL("contents",INDIRECT(_xlfn.CONCAT("Veg_Table_Production_Data!",ADDRESS(MATCH(_xlfn.MAXIFS(#REF!,#REF!,"="&amp;Veg_Table[[#This Row],[AUTO_ID]],#REF!,"&lt;"&amp;Veg_Table[[#This Row],[EVM_LAST_EDITED_Day]]),#REF!,0),COLUMN(#REF!),4,1,)))),""),"")</f>
        <v/>
      </c>
      <c r="W1370" s="3" t="str">
        <f ca="1">IF(Veg_Table[[#This Row],[Previous_Prescription]]="","No",IF(Veg_Table[[#This Row],[Previous_Prescription]]=Veg_Table[[#This Row],[PRESCRIP]],"No","Yes"))</f>
        <v>No</v>
      </c>
      <c r="X1370" s="3" t="str">
        <f>IF(Veg_Table[[#This Row],[EVM_LAST_EDITED_Day]]=Veg_Table[[#This Row],[Created_Day]],"New","Old")</f>
        <v>Old</v>
      </c>
      <c r="Y1370" s="1">
        <f>IFERROR(IF(FIND("delete",LOWER(Veg_Table[[#This Row],[PI_COMMENTS]]))&gt;=1,1,0),0)</f>
        <v>1</v>
      </c>
      <c r="Z1370" s="1" t="str">
        <f>_xlfn.IFNA(IF(Veg_Table[[#This Row],[EVM_LAST_EDITOR]]="","Yes",VLOOKUP(Veg_Table[[#This Row],[EVM_LAST_EDITOR]],Roster_Table[#All],15,FALSE)),"Yes")</f>
        <v>Yes</v>
      </c>
      <c r="AA137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70" s="1" t="str">
        <f>_xlfn.IFNA(VLOOKUP(Veg_Table[[#This Row],[EVM_LAST_EDITOR]],Roster_Table[#All],3,FALSE),"zAWRR Not in Roster")</f>
        <v>Sierra</v>
      </c>
      <c r="AC1370" s="1" t="str">
        <f>_xlfn.IFNA(VLOOKUP(Veg_Table[[#This Row],[EVM_LAST_EDITOR]],Roster_Table[#All],2,FALSE),"zAWRR Not in Roster")</f>
        <v>Monroe</v>
      </c>
      <c r="AD1370" s="1" t="str">
        <f>IF(_xlfn.CONCAT(Veg_Table[[#This Row],[First_Name]]," ",Veg_Table[[#This Row],[Last_Name]])="zAWRR Not in Roster zAWRR Not in Roster","zAWRR Not in Roster",_xlfn.CONCAT(Veg_Table[[#This Row],[First_Name]]," ",Veg_Table[[#This Row],[Last_Name]]))</f>
        <v>Sierra Monroe</v>
      </c>
      <c r="AE1370">
        <v>1767625</v>
      </c>
      <c r="AF1370" t="s">
        <v>6652</v>
      </c>
      <c r="AG1370" t="s">
        <v>30</v>
      </c>
      <c r="AH1370" t="s">
        <v>6646</v>
      </c>
      <c r="AI1370" t="s">
        <v>6647</v>
      </c>
      <c r="AJ1370" t="s">
        <v>526</v>
      </c>
      <c r="AL1370" t="s">
        <v>830</v>
      </c>
      <c r="AM1370" t="s">
        <v>23</v>
      </c>
      <c r="AN1370" t="s">
        <v>25</v>
      </c>
      <c r="AO1370" t="s">
        <v>25</v>
      </c>
      <c r="AP1370">
        <v>6</v>
      </c>
      <c r="AQ1370">
        <v>21</v>
      </c>
      <c r="AS1370" t="s">
        <v>45</v>
      </c>
      <c r="AT1370" t="s">
        <v>522</v>
      </c>
      <c r="AU1370" t="s">
        <v>25</v>
      </c>
      <c r="AW1370" t="s">
        <v>6648</v>
      </c>
      <c r="AZ1370"/>
      <c r="BB1370" s="4"/>
      <c r="BD1370" t="s">
        <v>29</v>
      </c>
      <c r="BI1370" s="3"/>
      <c r="BJ1370" t="s">
        <v>6653</v>
      </c>
      <c r="BK1370" s="30" t="s">
        <v>518</v>
      </c>
      <c r="BL1370" s="3">
        <v>43965.448391203703</v>
      </c>
      <c r="BM1370" t="s">
        <v>31</v>
      </c>
      <c r="BN1370" t="s">
        <v>32</v>
      </c>
      <c r="BO1370" t="s">
        <v>6649</v>
      </c>
      <c r="BP1370" t="s">
        <v>6650</v>
      </c>
      <c r="BQ1370" t="s">
        <v>826</v>
      </c>
      <c r="BR1370" t="s">
        <v>28</v>
      </c>
      <c r="BS1370" t="s">
        <v>28</v>
      </c>
      <c r="BT1370" t="s">
        <v>1118</v>
      </c>
      <c r="BU1370" s="3">
        <v>43753.598576388889</v>
      </c>
      <c r="BV1370" t="s">
        <v>803</v>
      </c>
      <c r="BW1370" s="3">
        <v>43965.564861261577</v>
      </c>
      <c r="BX1370" t="s">
        <v>6654</v>
      </c>
      <c r="CG1370"/>
      <c r="CH1370"/>
      <c r="CI1370"/>
      <c r="CY1370"/>
      <c r="DA1370"/>
      <c r="DF1370"/>
    </row>
    <row r="1371" spans="1:110" x14ac:dyDescent="0.25">
      <c r="A1371" s="1">
        <f>IF(Veg_Table[[#This Row],[VP_STATUS]]="Hold",0,IF(OR(AND(Veg_Table[[#This Row],[PRESCRIP]]="NW_No Work",Veg_Table[[#This Row],[VP_STATUS]]&lt;&gt;"No Work Required Under EVM"),AND(Veg_Table[[#This Row],[VP_STATUS]]="No Work Required Under EVM",Veg_Table[[#This Row],[PRESCRIP]]&lt;&gt;"NW_No Work")),1,0))</f>
        <v>0</v>
      </c>
      <c r="B1371" s="1">
        <f>IF(Veg_Table[[#This Row],[SPECIES]]="",1,0)</f>
        <v>0</v>
      </c>
      <c r="C1371" s="1">
        <f>IF(Veg_Table[[#This Row],[DIAMETER]]="",1,0)</f>
        <v>0</v>
      </c>
      <c r="D1371" s="1">
        <f>IF(Veg_Table[[#This Row],[HEIGHT]]="",1,0)</f>
        <v>0</v>
      </c>
      <c r="E137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71" s="1">
        <f>IF(AND(Veg_Table[[#This Row],[TAT_RESULT]]="ABATE",Veg_Table[[#This Row],[PRESCRIP]]="NW_No Work"),1,0)</f>
        <v>0</v>
      </c>
      <c r="G1371" s="1">
        <f>IF(OR(Veg_Table[[#This Row],[Prescription R-Scale]]="NA",Veg_Table[[#This Row],[Diameter R-Scale]]="NA"),0,IF(Veg_Table[[#This Row],[Diameter R-Scale]]&lt;&gt;Veg_Table[[#This Row],[Prescription R-Scale]],1,0))</f>
        <v>0</v>
      </c>
      <c r="H1371" s="1">
        <f>IF(OR(AND(Veg_Table[[#This Row],[PRESCRIP]]="BC_Br Rmv", Veg_Table[[#This Row],[WOOD_MAN]]&lt;&gt;"Not Needed"),AND(Veg_Table[[#This Row],[PRESCRIP]]="BCS_Br Rmv+Trt", Veg_Table[[#This Row],[WOOD_MAN]]&lt;&gt;"Not Needed")),1,0)</f>
        <v>0</v>
      </c>
      <c r="I1371" s="1">
        <f ca="1">IF(AND(Veg_Table[[#This Row],[Prescription_Changed]]="Yes",Veg_Table[[#This Row],[TAT_RESULT]]=""),1,0)</f>
        <v>0</v>
      </c>
      <c r="J1371" s="1">
        <f ca="1">SUM(Veg_Table[[#This Row],[Prescription and Status do not match]:[Prescription_Edited_And_TAT_Is_Blank]])</f>
        <v>0</v>
      </c>
      <c r="K1371" s="1">
        <f ca="1">IF(Veg_Table[[#This Row],[Sum of Errors]]&gt;0,1,0)</f>
        <v>0</v>
      </c>
      <c r="L1371" s="1">
        <f>1</f>
        <v>1</v>
      </c>
      <c r="M137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371" s="1">
        <f>IF(OR(MID(Veg_Table[[#This Row],[PRESCRIP]],2,1)="1",MID(Veg_Table[[#This Row],[PRESCRIP]],2,1)="2",MID(Veg_Table[[#This Row],[PRESCRIP]],2,1)="3",MID(Veg_Table[[#This Row],[PRESCRIP]],2,1)="4"),_xlfn.NUMBERVALUE(MID(Veg_Table[[#This Row],[PRESCRIP]],2,1)),"NA")</f>
        <v>1</v>
      </c>
      <c r="O1371" s="1">
        <f>WEEKNUM(Veg_Table[[#This Row],[EVM_LAST_EDITED_Day]],2)</f>
        <v>20</v>
      </c>
      <c r="P1371" s="25">
        <f>IFERROR(DATE(YEAR(Veg_Table[[#This Row],[EVM_LAST_EDITED2]]),MONTH(Veg_Table[[#This Row],[EVM_LAST_EDITED2]]),DAY(Veg_Table[[#This Row],[EVM_LAST_EDITED2]])),DATE(2019,1,1))</f>
        <v>43965</v>
      </c>
      <c r="Q1371" s="3">
        <f>VALUE(SUBSTITUTE(Veg_Table[[#This Row],[EVM_LAST_EDITED]],",",""))</f>
        <v>43965.448391203703</v>
      </c>
      <c r="R1371" s="1" t="str">
        <f>_xlfn.IFNA(IF(Veg_Table[[#This Row],[EVM_LAST_EDITOR]]="","zBlank EVM Last Editor",VLOOKUP(Veg_Table[[#This Row],[EVM_LAST_EDITOR]],Roster_Table[#All],4,FALSE)),"zAWRR Not in Roster")</f>
        <v>FCO</v>
      </c>
      <c r="S1371" s="1" t="str">
        <f>_xlfn.IFNA(IF(Veg_Table[[#This Row],[EVM_LAST_EDITOR]]="","zBlank EVM Last Editor",VLOOKUP(Veg_Table[[#This Row],[EVM_LAST_EDITOR]],Roster_Table[#All],16,FALSE)),"zCompany_AWRR not in Roster")</f>
        <v>FCO_Forester’s Co-op</v>
      </c>
      <c r="T1371" s="2">
        <f>IFERROR(DATE(YEAR(Veg_Table[[#This Row],[Created2]]),MONTH(Veg_Table[[#This Row],[Created2]]),DAY(Veg_Table[[#This Row],[Created2]])),DATE(2019,1,1))</f>
        <v>43753</v>
      </c>
      <c r="U1371" s="3">
        <f>VALUE(SUBSTITUTE(Veg_Table[[#This Row],[Created]],",",""))</f>
        <v>43753.602743055599</v>
      </c>
      <c r="V1371" s="3" t="str">
        <f ca="1">IFERROR(_xlfn.IFNA(CELL("contents",INDIRECT(_xlfn.CONCAT("Veg_Table_Production_Data!",ADDRESS(MATCH(_xlfn.MAXIFS(#REF!,#REF!,"="&amp;Veg_Table[[#This Row],[AUTO_ID]],#REF!,"&lt;"&amp;Veg_Table[[#This Row],[EVM_LAST_EDITED_Day]]),#REF!,0),COLUMN(#REF!),4,1,)))),""),"")</f>
        <v/>
      </c>
      <c r="W1371" s="3" t="str">
        <f ca="1">IF(Veg_Table[[#This Row],[Previous_Prescription]]="","No",IF(Veg_Table[[#This Row],[Previous_Prescription]]=Veg_Table[[#This Row],[PRESCRIP]],"No","Yes"))</f>
        <v>No</v>
      </c>
      <c r="X1371" s="3" t="str">
        <f>IF(Veg_Table[[#This Row],[EVM_LAST_EDITED_Day]]=Veg_Table[[#This Row],[Created_Day]],"New","Old")</f>
        <v>Old</v>
      </c>
      <c r="Y1371" s="1">
        <f>IFERROR(IF(FIND("delete",LOWER(Veg_Table[[#This Row],[PI_COMMENTS]]))&gt;=1,1,0),0)</f>
        <v>1</v>
      </c>
      <c r="Z1371" s="1" t="str">
        <f>_xlfn.IFNA(IF(Veg_Table[[#This Row],[EVM_LAST_EDITOR]]="","Yes",VLOOKUP(Veg_Table[[#This Row],[EVM_LAST_EDITOR]],Roster_Table[#All],15,FALSE)),"Yes")</f>
        <v>Yes</v>
      </c>
      <c r="AA137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71" s="1" t="str">
        <f>_xlfn.IFNA(VLOOKUP(Veg_Table[[#This Row],[EVM_LAST_EDITOR]],Roster_Table[#All],3,FALSE),"zAWRR Not in Roster")</f>
        <v>Sierra</v>
      </c>
      <c r="AC1371" s="1" t="str">
        <f>_xlfn.IFNA(VLOOKUP(Veg_Table[[#This Row],[EVM_LAST_EDITOR]],Roster_Table[#All],2,FALSE),"zAWRR Not in Roster")</f>
        <v>Monroe</v>
      </c>
      <c r="AD1371" s="1" t="str">
        <f>IF(_xlfn.CONCAT(Veg_Table[[#This Row],[First_Name]]," ",Veg_Table[[#This Row],[Last_Name]])="zAWRR Not in Roster zAWRR Not in Roster","zAWRR Not in Roster",_xlfn.CONCAT(Veg_Table[[#This Row],[First_Name]]," ",Veg_Table[[#This Row],[Last_Name]]))</f>
        <v>Sierra Monroe</v>
      </c>
      <c r="AE1371">
        <v>1767626</v>
      </c>
      <c r="AF1371" t="s">
        <v>6655</v>
      </c>
      <c r="AG1371" t="s">
        <v>30</v>
      </c>
      <c r="AH1371" t="s">
        <v>6646</v>
      </c>
      <c r="AI1371" t="s">
        <v>6647</v>
      </c>
      <c r="AJ1371" t="s">
        <v>526</v>
      </c>
      <c r="AL1371" t="s">
        <v>830</v>
      </c>
      <c r="AM1371" t="s">
        <v>23</v>
      </c>
      <c r="AN1371" t="s">
        <v>25</v>
      </c>
      <c r="AO1371" t="s">
        <v>25</v>
      </c>
      <c r="AP1371">
        <v>6</v>
      </c>
      <c r="AQ1371">
        <v>20</v>
      </c>
      <c r="AS1371" t="s">
        <v>45</v>
      </c>
      <c r="AT1371" t="s">
        <v>522</v>
      </c>
      <c r="AU1371" t="s">
        <v>25</v>
      </c>
      <c r="AW1371" t="s">
        <v>6648</v>
      </c>
      <c r="AZ1371"/>
      <c r="BB1371" s="4"/>
      <c r="BD1371" t="s">
        <v>29</v>
      </c>
      <c r="BI1371" s="3"/>
      <c r="BJ1371" t="s">
        <v>6653</v>
      </c>
      <c r="BK1371" s="30" t="s">
        <v>518</v>
      </c>
      <c r="BL1371" s="3">
        <v>43965.448391203703</v>
      </c>
      <c r="BM1371" t="s">
        <v>31</v>
      </c>
      <c r="BN1371" t="s">
        <v>32</v>
      </c>
      <c r="BO1371" t="s">
        <v>6649</v>
      </c>
      <c r="BP1371" t="s">
        <v>6650</v>
      </c>
      <c r="BQ1371" t="s">
        <v>826</v>
      </c>
      <c r="BR1371" t="s">
        <v>28</v>
      </c>
      <c r="BS1371" t="s">
        <v>28</v>
      </c>
      <c r="BT1371" t="s">
        <v>1118</v>
      </c>
      <c r="BU1371" s="3">
        <v>43753.602743055555</v>
      </c>
      <c r="BV1371" t="s">
        <v>803</v>
      </c>
      <c r="BW1371" s="3">
        <v>43965.564861261577</v>
      </c>
      <c r="BX1371" t="s">
        <v>6656</v>
      </c>
      <c r="CG1371"/>
      <c r="CH1371"/>
      <c r="CI1371"/>
      <c r="CY1371"/>
      <c r="DA1371"/>
      <c r="DF1371"/>
    </row>
    <row r="1372" spans="1:110" x14ac:dyDescent="0.25">
      <c r="A1372" s="1">
        <f>IF(Veg_Table[[#This Row],[VP_STATUS]]="Hold",0,IF(OR(AND(Veg_Table[[#This Row],[PRESCRIP]]="NW_No Work",Veg_Table[[#This Row],[VP_STATUS]]&lt;&gt;"No Work Required Under EVM"),AND(Veg_Table[[#This Row],[VP_STATUS]]="No Work Required Under EVM",Veg_Table[[#This Row],[PRESCRIP]]&lt;&gt;"NW_No Work")),1,0))</f>
        <v>0</v>
      </c>
      <c r="B1372" s="1">
        <f>IF(Veg_Table[[#This Row],[SPECIES]]="",1,0)</f>
        <v>0</v>
      </c>
      <c r="C1372" s="1">
        <f>IF(Veg_Table[[#This Row],[DIAMETER]]="",1,0)</f>
        <v>0</v>
      </c>
      <c r="D1372" s="1">
        <f>IF(Veg_Table[[#This Row],[HEIGHT]]="",1,0)</f>
        <v>0</v>
      </c>
      <c r="E137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72" s="1">
        <f>IF(AND(Veg_Table[[#This Row],[TAT_RESULT]]="ABATE",Veg_Table[[#This Row],[PRESCRIP]]="NW_No Work"),1,0)</f>
        <v>0</v>
      </c>
      <c r="G1372" s="1">
        <f>IF(OR(Veg_Table[[#This Row],[Prescription R-Scale]]="NA",Veg_Table[[#This Row],[Diameter R-Scale]]="NA"),0,IF(Veg_Table[[#This Row],[Diameter R-Scale]]&lt;&gt;Veg_Table[[#This Row],[Prescription R-Scale]],1,0))</f>
        <v>0</v>
      </c>
      <c r="H1372" s="1">
        <f>IF(OR(AND(Veg_Table[[#This Row],[PRESCRIP]]="BC_Br Rmv", Veg_Table[[#This Row],[WOOD_MAN]]&lt;&gt;"Not Needed"),AND(Veg_Table[[#This Row],[PRESCRIP]]="BCS_Br Rmv+Trt", Veg_Table[[#This Row],[WOOD_MAN]]&lt;&gt;"Not Needed")),1,0)</f>
        <v>0</v>
      </c>
      <c r="I1372" s="1">
        <f ca="1">IF(AND(Veg_Table[[#This Row],[Prescription_Changed]]="Yes",Veg_Table[[#This Row],[TAT_RESULT]]=""),1,0)</f>
        <v>0</v>
      </c>
      <c r="J1372" s="1">
        <f ca="1">SUM(Veg_Table[[#This Row],[Prescription and Status do not match]:[Prescription_Edited_And_TAT_Is_Blank]])</f>
        <v>0</v>
      </c>
      <c r="K1372" s="1">
        <f ca="1">IF(Veg_Table[[#This Row],[Sum of Errors]]&gt;0,1,0)</f>
        <v>0</v>
      </c>
      <c r="L1372" s="1">
        <f>1</f>
        <v>1</v>
      </c>
      <c r="M1372"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372" s="1" t="str">
        <f>IF(OR(MID(Veg_Table[[#This Row],[PRESCRIP]],2,1)="1",MID(Veg_Table[[#This Row],[PRESCRIP]],2,1)="2",MID(Veg_Table[[#This Row],[PRESCRIP]],2,1)="3",MID(Veg_Table[[#This Row],[PRESCRIP]],2,1)="4"),_xlfn.NUMBERVALUE(MID(Veg_Table[[#This Row],[PRESCRIP]],2,1)),"NA")</f>
        <v>NA</v>
      </c>
      <c r="O1372" s="1">
        <f>WEEKNUM(Veg_Table[[#This Row],[EVM_LAST_EDITED_Day]],2)</f>
        <v>20</v>
      </c>
      <c r="P1372" s="25">
        <f>IFERROR(DATE(YEAR(Veg_Table[[#This Row],[EVM_LAST_EDITED2]]),MONTH(Veg_Table[[#This Row],[EVM_LAST_EDITED2]]),DAY(Veg_Table[[#This Row],[EVM_LAST_EDITED2]])),DATE(2019,1,1))</f>
        <v>43965</v>
      </c>
      <c r="Q1372" s="3">
        <f>VALUE(SUBSTITUTE(Veg_Table[[#This Row],[EVM_LAST_EDITED]],",",""))</f>
        <v>43965.449212963002</v>
      </c>
      <c r="R1372" s="1" t="str">
        <f>_xlfn.IFNA(IF(Veg_Table[[#This Row],[EVM_LAST_EDITOR]]="","zBlank EVM Last Editor",VLOOKUP(Veg_Table[[#This Row],[EVM_LAST_EDITOR]],Roster_Table[#All],4,FALSE)),"zAWRR Not in Roster")</f>
        <v>FCO</v>
      </c>
      <c r="S1372" s="1" t="str">
        <f>_xlfn.IFNA(IF(Veg_Table[[#This Row],[EVM_LAST_EDITOR]]="","zBlank EVM Last Editor",VLOOKUP(Veg_Table[[#This Row],[EVM_LAST_EDITOR]],Roster_Table[#All],16,FALSE)),"zCompany_AWRR not in Roster")</f>
        <v>FCO_Forester’s Co-op</v>
      </c>
      <c r="T1372" s="2">
        <f>IFERROR(DATE(YEAR(Veg_Table[[#This Row],[Created2]]),MONTH(Veg_Table[[#This Row],[Created2]]),DAY(Veg_Table[[#This Row],[Created2]])),DATE(2019,1,1))</f>
        <v>43756</v>
      </c>
      <c r="U1372" s="3">
        <f>VALUE(SUBSTITUTE(Veg_Table[[#This Row],[Created]],",",""))</f>
        <v>43756.467962962997</v>
      </c>
      <c r="V1372" s="3" t="str">
        <f ca="1">IFERROR(_xlfn.IFNA(CELL("contents",INDIRECT(_xlfn.CONCAT("Veg_Table_Production_Data!",ADDRESS(MATCH(_xlfn.MAXIFS(#REF!,#REF!,"="&amp;Veg_Table[[#This Row],[AUTO_ID]],#REF!,"&lt;"&amp;Veg_Table[[#This Row],[EVM_LAST_EDITED_Day]]),#REF!,0),COLUMN(#REF!),4,1,)))),""),"")</f>
        <v/>
      </c>
      <c r="W1372" s="3" t="str">
        <f ca="1">IF(Veg_Table[[#This Row],[Previous_Prescription]]="","No",IF(Veg_Table[[#This Row],[Previous_Prescription]]=Veg_Table[[#This Row],[PRESCRIP]],"No","Yes"))</f>
        <v>No</v>
      </c>
      <c r="X1372" s="3" t="str">
        <f>IF(Veg_Table[[#This Row],[EVM_LAST_EDITED_Day]]=Veg_Table[[#This Row],[Created_Day]],"New","Old")</f>
        <v>Old</v>
      </c>
      <c r="Y1372" s="1">
        <f>IFERROR(IF(FIND("delete",LOWER(Veg_Table[[#This Row],[PI_COMMENTS]]))&gt;=1,1,0),0)</f>
        <v>0</v>
      </c>
      <c r="Z1372" s="1" t="str">
        <f>_xlfn.IFNA(IF(Veg_Table[[#This Row],[EVM_LAST_EDITOR]]="","Yes",VLOOKUP(Veg_Table[[#This Row],[EVM_LAST_EDITOR]],Roster_Table[#All],15,FALSE)),"Yes")</f>
        <v>Yes</v>
      </c>
      <c r="AA137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72" s="1" t="str">
        <f>_xlfn.IFNA(VLOOKUP(Veg_Table[[#This Row],[EVM_LAST_EDITOR]],Roster_Table[#All],3,FALSE),"zAWRR Not in Roster")</f>
        <v>Sierra</v>
      </c>
      <c r="AC1372" s="1" t="str">
        <f>_xlfn.IFNA(VLOOKUP(Veg_Table[[#This Row],[EVM_LAST_EDITOR]],Roster_Table[#All],2,FALSE),"zAWRR Not in Roster")</f>
        <v>Monroe</v>
      </c>
      <c r="AD1372" s="1" t="str">
        <f>IF(_xlfn.CONCAT(Veg_Table[[#This Row],[First_Name]]," ",Veg_Table[[#This Row],[Last_Name]])="zAWRR Not in Roster zAWRR Not in Roster","zAWRR Not in Roster",_xlfn.CONCAT(Veg_Table[[#This Row],[First_Name]]," ",Veg_Table[[#This Row],[Last_Name]]))</f>
        <v>Sierra Monroe</v>
      </c>
      <c r="AE1372">
        <v>1768295</v>
      </c>
      <c r="AF1372" t="s">
        <v>6662</v>
      </c>
      <c r="AG1372" t="s">
        <v>30</v>
      </c>
      <c r="AH1372" t="s">
        <v>6646</v>
      </c>
      <c r="AI1372" t="s">
        <v>6663</v>
      </c>
      <c r="AJ1372" t="s">
        <v>21</v>
      </c>
      <c r="AL1372" t="s">
        <v>37</v>
      </c>
      <c r="AM1372" t="s">
        <v>23</v>
      </c>
      <c r="AN1372" t="s">
        <v>25</v>
      </c>
      <c r="AO1372" t="s">
        <v>25</v>
      </c>
      <c r="AP1372">
        <v>18</v>
      </c>
      <c r="AQ1372">
        <v>25</v>
      </c>
      <c r="AR1372" t="s">
        <v>517</v>
      </c>
      <c r="AS1372" t="s">
        <v>24</v>
      </c>
      <c r="AT1372" t="s">
        <v>515</v>
      </c>
      <c r="AU1372" t="s">
        <v>25</v>
      </c>
      <c r="AV1372" t="s">
        <v>512</v>
      </c>
      <c r="AW1372" t="s">
        <v>6664</v>
      </c>
      <c r="AZ1372"/>
      <c r="BB1372" s="4"/>
      <c r="BD1372" t="s">
        <v>29</v>
      </c>
      <c r="BI1372" s="3"/>
      <c r="BJ1372" t="s">
        <v>2287</v>
      </c>
      <c r="BK1372" s="30" t="s">
        <v>518</v>
      </c>
      <c r="BL1372" s="3">
        <v>43965.449212962965</v>
      </c>
      <c r="BM1372" t="s">
        <v>31</v>
      </c>
      <c r="BN1372" t="s">
        <v>32</v>
      </c>
      <c r="BO1372" t="s">
        <v>6649</v>
      </c>
      <c r="BP1372" t="s">
        <v>6650</v>
      </c>
      <c r="BQ1372" t="s">
        <v>826</v>
      </c>
      <c r="BR1372" t="s">
        <v>28</v>
      </c>
      <c r="BS1372" t="s">
        <v>28</v>
      </c>
      <c r="BT1372" t="s">
        <v>44</v>
      </c>
      <c r="BU1372" s="3">
        <v>43756.467962962961</v>
      </c>
      <c r="BV1372" t="s">
        <v>803</v>
      </c>
      <c r="BW1372" s="3">
        <v>43965.564861261577</v>
      </c>
      <c r="BX1372" t="s">
        <v>6665</v>
      </c>
      <c r="CG1372"/>
      <c r="CH1372"/>
      <c r="CI1372"/>
      <c r="CY1372"/>
      <c r="DA1372"/>
      <c r="DF1372"/>
    </row>
    <row r="1373" spans="1:110" x14ac:dyDescent="0.25">
      <c r="A1373" s="1">
        <f>IF(Veg_Table[[#This Row],[VP_STATUS]]="Hold",0,IF(OR(AND(Veg_Table[[#This Row],[PRESCRIP]]="NW_No Work",Veg_Table[[#This Row],[VP_STATUS]]&lt;&gt;"No Work Required Under EVM"),AND(Veg_Table[[#This Row],[VP_STATUS]]="No Work Required Under EVM",Veg_Table[[#This Row],[PRESCRIP]]&lt;&gt;"NW_No Work")),1,0))</f>
        <v>0</v>
      </c>
      <c r="B1373" s="1">
        <f>IF(Veg_Table[[#This Row],[SPECIES]]="",1,0)</f>
        <v>0</v>
      </c>
      <c r="C1373" s="1">
        <f>IF(Veg_Table[[#This Row],[DIAMETER]]="",1,0)</f>
        <v>0</v>
      </c>
      <c r="D1373" s="1">
        <f>IF(Veg_Table[[#This Row],[HEIGHT]]="",1,0)</f>
        <v>0</v>
      </c>
      <c r="E137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73" s="1">
        <f>IF(AND(Veg_Table[[#This Row],[TAT_RESULT]]="ABATE",Veg_Table[[#This Row],[PRESCRIP]]="NW_No Work"),1,0)</f>
        <v>0</v>
      </c>
      <c r="G1373" s="1">
        <f>IF(OR(Veg_Table[[#This Row],[Prescription R-Scale]]="NA",Veg_Table[[#This Row],[Diameter R-Scale]]="NA"),0,IF(Veg_Table[[#This Row],[Diameter R-Scale]]&lt;&gt;Veg_Table[[#This Row],[Prescription R-Scale]],1,0))</f>
        <v>0</v>
      </c>
      <c r="H1373" s="1">
        <f>IF(OR(AND(Veg_Table[[#This Row],[PRESCRIP]]="BC_Br Rmv", Veg_Table[[#This Row],[WOOD_MAN]]&lt;&gt;"Not Needed"),AND(Veg_Table[[#This Row],[PRESCRIP]]="BCS_Br Rmv+Trt", Veg_Table[[#This Row],[WOOD_MAN]]&lt;&gt;"Not Needed")),1,0)</f>
        <v>0</v>
      </c>
      <c r="I1373" s="1">
        <f ca="1">IF(AND(Veg_Table[[#This Row],[Prescription_Changed]]="Yes",Veg_Table[[#This Row],[TAT_RESULT]]=""),1,0)</f>
        <v>0</v>
      </c>
      <c r="J1373" s="1">
        <f ca="1">SUM(Veg_Table[[#This Row],[Prescription and Status do not match]:[Prescription_Edited_And_TAT_Is_Blank]])</f>
        <v>0</v>
      </c>
      <c r="K1373" s="1">
        <f ca="1">IF(Veg_Table[[#This Row],[Sum of Errors]]&gt;0,1,0)</f>
        <v>0</v>
      </c>
      <c r="L1373" s="1">
        <f>1</f>
        <v>1</v>
      </c>
      <c r="M1373"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373" s="1" t="str">
        <f>IF(OR(MID(Veg_Table[[#This Row],[PRESCRIP]],2,1)="1",MID(Veg_Table[[#This Row],[PRESCRIP]],2,1)="2",MID(Veg_Table[[#This Row],[PRESCRIP]],2,1)="3",MID(Veg_Table[[#This Row],[PRESCRIP]],2,1)="4"),_xlfn.NUMBERVALUE(MID(Veg_Table[[#This Row],[PRESCRIP]],2,1)),"NA")</f>
        <v>NA</v>
      </c>
      <c r="O1373" s="1">
        <f>WEEKNUM(Veg_Table[[#This Row],[EVM_LAST_EDITED_Day]],2)</f>
        <v>20</v>
      </c>
      <c r="P1373" s="25">
        <f>IFERROR(DATE(YEAR(Veg_Table[[#This Row],[EVM_LAST_EDITED2]]),MONTH(Veg_Table[[#This Row],[EVM_LAST_EDITED2]]),DAY(Veg_Table[[#This Row],[EVM_LAST_EDITED2]])),DATE(2019,1,1))</f>
        <v>43965</v>
      </c>
      <c r="Q1373" s="3">
        <f>VALUE(SUBSTITUTE(Veg_Table[[#This Row],[EVM_LAST_EDITED]],",",""))</f>
        <v>43965.449856550898</v>
      </c>
      <c r="R1373" s="1" t="str">
        <f>_xlfn.IFNA(IF(Veg_Table[[#This Row],[EVM_LAST_EDITOR]]="","zBlank EVM Last Editor",VLOOKUP(Veg_Table[[#This Row],[EVM_LAST_EDITOR]],Roster_Table[#All],4,FALSE)),"zAWRR Not in Roster")</f>
        <v>MBG</v>
      </c>
      <c r="S1373" s="1" t="str">
        <f>_xlfn.IFNA(IF(Veg_Table[[#This Row],[EVM_LAST_EDITOR]]="","zBlank EVM Last Editor",VLOOKUP(Veg_Table[[#This Row],[EVM_LAST_EDITOR]],Roster_Table[#All],16,FALSE)),"zCompany_AWRR not in Roster")</f>
        <v>MBG_Mason, Bruce &amp; Girard</v>
      </c>
      <c r="T1373" s="2">
        <f>IFERROR(DATE(YEAR(Veg_Table[[#This Row],[Created2]]),MONTH(Veg_Table[[#This Row],[Created2]]),DAY(Veg_Table[[#This Row],[Created2]])),DATE(2019,1,1))</f>
        <v>43965</v>
      </c>
      <c r="U1373" s="3">
        <f>VALUE(SUBSTITUTE(Veg_Table[[#This Row],[Created]],",",""))</f>
        <v>43965.449856550898</v>
      </c>
      <c r="V1373" s="3" t="str">
        <f ca="1">IFERROR(_xlfn.IFNA(CELL("contents",INDIRECT(_xlfn.CONCAT("Veg_Table_Production_Data!",ADDRESS(MATCH(_xlfn.MAXIFS(#REF!,#REF!,"="&amp;Veg_Table[[#This Row],[AUTO_ID]],#REF!,"&lt;"&amp;Veg_Table[[#This Row],[EVM_LAST_EDITED_Day]]),#REF!,0),COLUMN(#REF!),4,1,)))),""),"")</f>
        <v/>
      </c>
      <c r="W1373" s="3" t="str">
        <f ca="1">IF(Veg_Table[[#This Row],[Previous_Prescription]]="","No",IF(Veg_Table[[#This Row],[Previous_Prescription]]=Veg_Table[[#This Row],[PRESCRIP]],"No","Yes"))</f>
        <v>No</v>
      </c>
      <c r="X1373" s="3" t="str">
        <f>IF(Veg_Table[[#This Row],[EVM_LAST_EDITED_Day]]=Veg_Table[[#This Row],[Created_Day]],"New","Old")</f>
        <v>New</v>
      </c>
      <c r="Y1373" s="1">
        <f>IFERROR(IF(FIND("delete",LOWER(Veg_Table[[#This Row],[PI_COMMENTS]]))&gt;=1,1,0),0)</f>
        <v>0</v>
      </c>
      <c r="Z1373" s="1" t="str">
        <f>_xlfn.IFNA(IF(Veg_Table[[#This Row],[EVM_LAST_EDITOR]]="","Yes",VLOOKUP(Veg_Table[[#This Row],[EVM_LAST_EDITOR]],Roster_Table[#All],15,FALSE)),"Yes")</f>
        <v>Yes</v>
      </c>
      <c r="AA137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73" s="1" t="str">
        <f>_xlfn.IFNA(VLOOKUP(Veg_Table[[#This Row],[EVM_LAST_EDITOR]],Roster_Table[#All],3,FALSE),"zAWRR Not in Roster")</f>
        <v>Benjamin</v>
      </c>
      <c r="AC1373" s="1" t="str">
        <f>_xlfn.IFNA(VLOOKUP(Veg_Table[[#This Row],[EVM_LAST_EDITOR]],Roster_Table[#All],2,FALSE),"zAWRR Not in Roster")</f>
        <v>Post</v>
      </c>
      <c r="AD1373" s="1" t="str">
        <f>IF(_xlfn.CONCAT(Veg_Table[[#This Row],[First_Name]]," ",Veg_Table[[#This Row],[Last_Name]])="zAWRR Not in Roster zAWRR Not in Roster","zAWRR Not in Roster",_xlfn.CONCAT(Veg_Table[[#This Row],[First_Name]]," ",Veg_Table[[#This Row],[Last_Name]]))</f>
        <v>Benjamin Post</v>
      </c>
      <c r="AE1373">
        <v>3227926</v>
      </c>
      <c r="AF1373" t="s">
        <v>6248</v>
      </c>
      <c r="AG1373" t="s">
        <v>93</v>
      </c>
      <c r="AH1373" t="s">
        <v>3444</v>
      </c>
      <c r="AI1373" t="s">
        <v>5510</v>
      </c>
      <c r="AJ1373" t="s">
        <v>21</v>
      </c>
      <c r="AL1373" t="s">
        <v>372</v>
      </c>
      <c r="AM1373" t="s">
        <v>40</v>
      </c>
      <c r="AN1373" t="s">
        <v>25</v>
      </c>
      <c r="AO1373" t="s">
        <v>25</v>
      </c>
      <c r="AP1373">
        <v>52</v>
      </c>
      <c r="AQ1373">
        <v>85</v>
      </c>
      <c r="AR1373" t="s">
        <v>511</v>
      </c>
      <c r="AS1373" t="s">
        <v>24</v>
      </c>
      <c r="AT1373" t="s">
        <v>26</v>
      </c>
      <c r="AV1373" t="s">
        <v>512</v>
      </c>
      <c r="AW1373" t="s">
        <v>6249</v>
      </c>
      <c r="AZ1373"/>
      <c r="BB1373" s="4"/>
      <c r="BD1373" t="s">
        <v>29</v>
      </c>
      <c r="BE1373" t="s">
        <v>25</v>
      </c>
      <c r="BF1373" t="s">
        <v>513</v>
      </c>
      <c r="BI1373" s="3"/>
      <c r="BJ1373" t="s">
        <v>52</v>
      </c>
      <c r="BK1373" s="30" t="s">
        <v>120</v>
      </c>
      <c r="BL1373" s="3">
        <v>43965.449856550928</v>
      </c>
      <c r="BM1373" t="s">
        <v>31</v>
      </c>
      <c r="BN1373" t="s">
        <v>32</v>
      </c>
      <c r="BP1373" t="s">
        <v>3445</v>
      </c>
      <c r="BQ1373" t="s">
        <v>1025</v>
      </c>
      <c r="BR1373" t="s">
        <v>28</v>
      </c>
      <c r="BS1373" t="s">
        <v>28</v>
      </c>
      <c r="BT1373" t="s">
        <v>120</v>
      </c>
      <c r="BU1373" s="3">
        <v>43965.449856550928</v>
      </c>
      <c r="BV1373" t="s">
        <v>803</v>
      </c>
      <c r="BW1373" s="3">
        <v>43965.515607754627</v>
      </c>
      <c r="BX1373" t="s">
        <v>6250</v>
      </c>
      <c r="CG1373"/>
      <c r="CH1373"/>
      <c r="CI1373"/>
      <c r="CY1373"/>
      <c r="DA1373"/>
      <c r="DF1373"/>
    </row>
    <row r="1374" spans="1:110" x14ac:dyDescent="0.25">
      <c r="A1374" s="1">
        <f>IF(Veg_Table[[#This Row],[VP_STATUS]]="Hold",0,IF(OR(AND(Veg_Table[[#This Row],[PRESCRIP]]="NW_No Work",Veg_Table[[#This Row],[VP_STATUS]]&lt;&gt;"No Work Required Under EVM"),AND(Veg_Table[[#This Row],[VP_STATUS]]="No Work Required Under EVM",Veg_Table[[#This Row],[PRESCRIP]]&lt;&gt;"NW_No Work")),1,0))</f>
        <v>0</v>
      </c>
      <c r="B1374" s="1">
        <f>IF(Veg_Table[[#This Row],[SPECIES]]="",1,0)</f>
        <v>0</v>
      </c>
      <c r="C1374" s="1">
        <f>IF(Veg_Table[[#This Row],[DIAMETER]]="",1,0)</f>
        <v>0</v>
      </c>
      <c r="D1374" s="1">
        <f>IF(Veg_Table[[#This Row],[HEIGHT]]="",1,0)</f>
        <v>0</v>
      </c>
      <c r="E137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74" s="1">
        <f>IF(AND(Veg_Table[[#This Row],[TAT_RESULT]]="ABATE",Veg_Table[[#This Row],[PRESCRIP]]="NW_No Work"),1,0)</f>
        <v>0</v>
      </c>
      <c r="G1374" s="1">
        <f>IF(OR(Veg_Table[[#This Row],[Prescription R-Scale]]="NA",Veg_Table[[#This Row],[Diameter R-Scale]]="NA"),0,IF(Veg_Table[[#This Row],[Diameter R-Scale]]&lt;&gt;Veg_Table[[#This Row],[Prescription R-Scale]],1,0))</f>
        <v>0</v>
      </c>
      <c r="H1374" s="1">
        <f>IF(OR(AND(Veg_Table[[#This Row],[PRESCRIP]]="BC_Br Rmv", Veg_Table[[#This Row],[WOOD_MAN]]&lt;&gt;"Not Needed"),AND(Veg_Table[[#This Row],[PRESCRIP]]="BCS_Br Rmv+Trt", Veg_Table[[#This Row],[WOOD_MAN]]&lt;&gt;"Not Needed")),1,0)</f>
        <v>0</v>
      </c>
      <c r="I1374" s="1">
        <f ca="1">IF(AND(Veg_Table[[#This Row],[Prescription_Changed]]="Yes",Veg_Table[[#This Row],[TAT_RESULT]]=""),1,0)</f>
        <v>0</v>
      </c>
      <c r="J1374" s="1">
        <f ca="1">SUM(Veg_Table[[#This Row],[Prescription and Status do not match]:[Prescription_Edited_And_TAT_Is_Blank]])</f>
        <v>0</v>
      </c>
      <c r="K1374" s="1">
        <f ca="1">IF(Veg_Table[[#This Row],[Sum of Errors]]&gt;0,1,0)</f>
        <v>0</v>
      </c>
      <c r="L1374" s="1">
        <f>1</f>
        <v>1</v>
      </c>
      <c r="M137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374" s="1">
        <f>IF(OR(MID(Veg_Table[[#This Row],[PRESCRIP]],2,1)="1",MID(Veg_Table[[#This Row],[PRESCRIP]],2,1)="2",MID(Veg_Table[[#This Row],[PRESCRIP]],2,1)="3",MID(Veg_Table[[#This Row],[PRESCRIP]],2,1)="4"),_xlfn.NUMBERVALUE(MID(Veg_Table[[#This Row],[PRESCRIP]],2,1)),"NA")</f>
        <v>1</v>
      </c>
      <c r="O1374" s="1">
        <f>WEEKNUM(Veg_Table[[#This Row],[EVM_LAST_EDITED_Day]],2)</f>
        <v>20</v>
      </c>
      <c r="P1374" s="25">
        <f>IFERROR(DATE(YEAR(Veg_Table[[#This Row],[EVM_LAST_EDITED2]]),MONTH(Veg_Table[[#This Row],[EVM_LAST_EDITED2]]),DAY(Veg_Table[[#This Row],[EVM_LAST_EDITED2]])),DATE(2019,1,1))</f>
        <v>43965</v>
      </c>
      <c r="Q1374" s="3">
        <f>VALUE(SUBSTITUTE(Veg_Table[[#This Row],[EVM_LAST_EDITED]],",",""))</f>
        <v>43965.4515509259</v>
      </c>
      <c r="R1374" s="1" t="str">
        <f>_xlfn.IFNA(IF(Veg_Table[[#This Row],[EVM_LAST_EDITOR]]="","zBlank EVM Last Editor",VLOOKUP(Veg_Table[[#This Row],[EVM_LAST_EDITOR]],Roster_Table[#All],4,FALSE)),"zAWRR Not in Roster")</f>
        <v>JEF</v>
      </c>
      <c r="S1374" s="1" t="str">
        <f>_xlfn.IFNA(IF(Veg_Table[[#This Row],[EVM_LAST_EDITOR]]="","zBlank EVM Last Editor",VLOOKUP(Veg_Table[[#This Row],[EVM_LAST_EDITOR]],Roster_Table[#All],16,FALSE)),"zCompany_AWRR not in Roster")</f>
        <v>JEF_Jefferson Resources</v>
      </c>
      <c r="T1374" s="2">
        <f>IFERROR(DATE(YEAR(Veg_Table[[#This Row],[Created2]]),MONTH(Veg_Table[[#This Row],[Created2]]),DAY(Veg_Table[[#This Row],[Created2]])),DATE(2019,1,1))</f>
        <v>43753</v>
      </c>
      <c r="U1374" s="3">
        <f>VALUE(SUBSTITUTE(Veg_Table[[#This Row],[Created]],",",""))</f>
        <v>43753.5155324074</v>
      </c>
      <c r="V1374" s="3" t="str">
        <f ca="1">IFERROR(_xlfn.IFNA(CELL("contents",INDIRECT(_xlfn.CONCAT("Veg_Table_Production_Data!",ADDRESS(MATCH(_xlfn.MAXIFS(#REF!,#REF!,"="&amp;Veg_Table[[#This Row],[AUTO_ID]],#REF!,"&lt;"&amp;Veg_Table[[#This Row],[EVM_LAST_EDITED_Day]]),#REF!,0),COLUMN(#REF!),4,1,)))),""),"")</f>
        <v/>
      </c>
      <c r="W1374" s="3" t="str">
        <f ca="1">IF(Veg_Table[[#This Row],[Previous_Prescription]]="","No",IF(Veg_Table[[#This Row],[Previous_Prescription]]=Veg_Table[[#This Row],[PRESCRIP]],"No","Yes"))</f>
        <v>No</v>
      </c>
      <c r="X1374" s="3" t="str">
        <f>IF(Veg_Table[[#This Row],[EVM_LAST_EDITED_Day]]=Veg_Table[[#This Row],[Created_Day]],"New","Old")</f>
        <v>Old</v>
      </c>
      <c r="Y1374" s="1">
        <f>IFERROR(IF(FIND("delete",LOWER(Veg_Table[[#This Row],[PI_COMMENTS]]))&gt;=1,1,0),0)</f>
        <v>0</v>
      </c>
      <c r="Z1374" s="1" t="str">
        <f>_xlfn.IFNA(IF(Veg_Table[[#This Row],[EVM_LAST_EDITOR]]="","Yes",VLOOKUP(Veg_Table[[#This Row],[EVM_LAST_EDITOR]],Roster_Table[#All],15,FALSE)),"Yes")</f>
        <v>Yes</v>
      </c>
      <c r="AA137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74" s="1" t="str">
        <f>_xlfn.IFNA(VLOOKUP(Veg_Table[[#This Row],[EVM_LAST_EDITOR]],Roster_Table[#All],3,FALSE),"zAWRR Not in Roster")</f>
        <v>Sterling</v>
      </c>
      <c r="AC1374" s="1" t="str">
        <f>_xlfn.IFNA(VLOOKUP(Veg_Table[[#This Row],[EVM_LAST_EDITOR]],Roster_Table[#All],2,FALSE),"zAWRR Not in Roster")</f>
        <v>Fulford</v>
      </c>
      <c r="AD1374" s="1" t="str">
        <f>IF(_xlfn.CONCAT(Veg_Table[[#This Row],[First_Name]]," ",Veg_Table[[#This Row],[Last_Name]])="zAWRR Not in Roster zAWRR Not in Roster","zAWRR Not in Roster",_xlfn.CONCAT(Veg_Table[[#This Row],[First_Name]]," ",Veg_Table[[#This Row],[Last_Name]]))</f>
        <v>Sterling Fulford</v>
      </c>
      <c r="AE1374">
        <v>1767551</v>
      </c>
      <c r="AF1374" t="s">
        <v>3107</v>
      </c>
      <c r="AG1374" t="s">
        <v>30</v>
      </c>
      <c r="AH1374" t="s">
        <v>3102</v>
      </c>
      <c r="AI1374" t="s">
        <v>3071</v>
      </c>
      <c r="AJ1374" t="s">
        <v>36</v>
      </c>
      <c r="AL1374" t="s">
        <v>37</v>
      </c>
      <c r="AM1374" t="s">
        <v>40</v>
      </c>
      <c r="AN1374" t="s">
        <v>25</v>
      </c>
      <c r="AO1374" t="s">
        <v>25</v>
      </c>
      <c r="AP1374">
        <v>4</v>
      </c>
      <c r="AQ1374">
        <v>30</v>
      </c>
      <c r="AR1374" t="s">
        <v>511</v>
      </c>
      <c r="AS1374" t="s">
        <v>55</v>
      </c>
      <c r="AT1374" t="s">
        <v>515</v>
      </c>
      <c r="AU1374" t="s">
        <v>25</v>
      </c>
      <c r="AV1374" t="s">
        <v>512</v>
      </c>
      <c r="AW1374" t="s">
        <v>6642</v>
      </c>
      <c r="AX1374" t="s">
        <v>534</v>
      </c>
      <c r="AZ1374">
        <v>5746657</v>
      </c>
      <c r="BA1374" t="s">
        <v>993</v>
      </c>
      <c r="BB1374" s="4">
        <v>43944.720196759263</v>
      </c>
      <c r="BD1374" t="s">
        <v>29</v>
      </c>
      <c r="BG1374" t="s">
        <v>534</v>
      </c>
      <c r="BI1374" s="3">
        <v>43964.682303240741</v>
      </c>
      <c r="BJ1374" t="s">
        <v>1543</v>
      </c>
      <c r="BK1374" s="30" t="s">
        <v>78</v>
      </c>
      <c r="BL1374" s="3">
        <v>43965.451550925929</v>
      </c>
      <c r="BM1374" t="s">
        <v>31</v>
      </c>
      <c r="BN1374" t="s">
        <v>32</v>
      </c>
      <c r="BO1374" t="s">
        <v>3104</v>
      </c>
      <c r="BP1374" t="s">
        <v>3105</v>
      </c>
      <c r="BQ1374" t="s">
        <v>826</v>
      </c>
      <c r="BR1374" t="s">
        <v>28</v>
      </c>
      <c r="BS1374" t="s">
        <v>28</v>
      </c>
      <c r="BT1374" t="s">
        <v>54</v>
      </c>
      <c r="BU1374" s="3">
        <v>43753.515532407408</v>
      </c>
      <c r="BV1374" t="s">
        <v>803</v>
      </c>
      <c r="BW1374" s="3">
        <v>43965.564875532407</v>
      </c>
      <c r="BX1374" t="s">
        <v>3108</v>
      </c>
      <c r="CG1374"/>
      <c r="CH1374"/>
      <c r="CI1374"/>
      <c r="CY1374"/>
      <c r="DA1374"/>
      <c r="DF1374"/>
    </row>
    <row r="1375" spans="1:110" x14ac:dyDescent="0.25">
      <c r="A1375" s="1">
        <f>IF(Veg_Table[[#This Row],[VP_STATUS]]="Hold",0,IF(OR(AND(Veg_Table[[#This Row],[PRESCRIP]]="NW_No Work",Veg_Table[[#This Row],[VP_STATUS]]&lt;&gt;"No Work Required Under EVM"),AND(Veg_Table[[#This Row],[VP_STATUS]]="No Work Required Under EVM",Veg_Table[[#This Row],[PRESCRIP]]&lt;&gt;"NW_No Work")),1,0))</f>
        <v>0</v>
      </c>
      <c r="B1375" s="1">
        <f>IF(Veg_Table[[#This Row],[SPECIES]]="",1,0)</f>
        <v>0</v>
      </c>
      <c r="C1375" s="1">
        <f>IF(Veg_Table[[#This Row],[DIAMETER]]="",1,0)</f>
        <v>0</v>
      </c>
      <c r="D1375" s="1">
        <f>IF(Veg_Table[[#This Row],[HEIGHT]]="",1,0)</f>
        <v>0</v>
      </c>
      <c r="E137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75" s="1">
        <f>IF(AND(Veg_Table[[#This Row],[TAT_RESULT]]="ABATE",Veg_Table[[#This Row],[PRESCRIP]]="NW_No Work"),1,0)</f>
        <v>0</v>
      </c>
      <c r="G1375" s="1">
        <f>IF(OR(Veg_Table[[#This Row],[Prescription R-Scale]]="NA",Veg_Table[[#This Row],[Diameter R-Scale]]="NA"),0,IF(Veg_Table[[#This Row],[Diameter R-Scale]]&lt;&gt;Veg_Table[[#This Row],[Prescription R-Scale]],1,0))</f>
        <v>0</v>
      </c>
      <c r="H1375" s="1">
        <f>IF(OR(AND(Veg_Table[[#This Row],[PRESCRIP]]="BC_Br Rmv", Veg_Table[[#This Row],[WOOD_MAN]]&lt;&gt;"Not Needed"),AND(Veg_Table[[#This Row],[PRESCRIP]]="BCS_Br Rmv+Trt", Veg_Table[[#This Row],[WOOD_MAN]]&lt;&gt;"Not Needed")),1,0)</f>
        <v>0</v>
      </c>
      <c r="I1375" s="1">
        <f ca="1">IF(AND(Veg_Table[[#This Row],[Prescription_Changed]]="Yes",Veg_Table[[#This Row],[TAT_RESULT]]=""),1,0)</f>
        <v>0</v>
      </c>
      <c r="J1375" s="1">
        <f ca="1">SUM(Veg_Table[[#This Row],[Prescription and Status do not match]:[Prescription_Edited_And_TAT_Is_Blank]])</f>
        <v>0</v>
      </c>
      <c r="K1375" s="1">
        <f ca="1">IF(Veg_Table[[#This Row],[Sum of Errors]]&gt;0,1,0)</f>
        <v>0</v>
      </c>
      <c r="L1375" s="1">
        <f>1</f>
        <v>1</v>
      </c>
      <c r="M137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375" s="1" t="str">
        <f>IF(OR(MID(Veg_Table[[#This Row],[PRESCRIP]],2,1)="1",MID(Veg_Table[[#This Row],[PRESCRIP]],2,1)="2",MID(Veg_Table[[#This Row],[PRESCRIP]],2,1)="3",MID(Veg_Table[[#This Row],[PRESCRIP]],2,1)="4"),_xlfn.NUMBERVALUE(MID(Veg_Table[[#This Row],[PRESCRIP]],2,1)),"NA")</f>
        <v>NA</v>
      </c>
      <c r="O1375" s="1">
        <f>WEEKNUM(Veg_Table[[#This Row],[EVM_LAST_EDITED_Day]],2)</f>
        <v>20</v>
      </c>
      <c r="P1375" s="25">
        <f>IFERROR(DATE(YEAR(Veg_Table[[#This Row],[EVM_LAST_EDITED2]]),MONTH(Veg_Table[[#This Row],[EVM_LAST_EDITED2]]),DAY(Veg_Table[[#This Row],[EVM_LAST_EDITED2]])),DATE(2019,1,1))</f>
        <v>43965</v>
      </c>
      <c r="Q1375" s="3">
        <f>VALUE(SUBSTITUTE(Veg_Table[[#This Row],[EVM_LAST_EDITED]],",",""))</f>
        <v>43965.451967592599</v>
      </c>
      <c r="R1375" s="1" t="str">
        <f>_xlfn.IFNA(IF(Veg_Table[[#This Row],[EVM_LAST_EDITOR]]="","zBlank EVM Last Editor",VLOOKUP(Veg_Table[[#This Row],[EVM_LAST_EDITOR]],Roster_Table[#All],4,FALSE)),"zAWRR Not in Roster")</f>
        <v>FCO</v>
      </c>
      <c r="S1375" s="1" t="str">
        <f>_xlfn.IFNA(IF(Veg_Table[[#This Row],[EVM_LAST_EDITOR]]="","zBlank EVM Last Editor",VLOOKUP(Veg_Table[[#This Row],[EVM_LAST_EDITOR]],Roster_Table[#All],16,FALSE)),"zCompany_AWRR not in Roster")</f>
        <v>FCO_Forester’s Co-op</v>
      </c>
      <c r="T1375" s="2">
        <f>IFERROR(DATE(YEAR(Veg_Table[[#This Row],[Created2]]),MONTH(Veg_Table[[#This Row],[Created2]]),DAY(Veg_Table[[#This Row],[Created2]])),DATE(2019,1,1))</f>
        <v>43728</v>
      </c>
      <c r="U1375" s="3">
        <f>VALUE(SUBSTITUTE(Veg_Table[[#This Row],[Created]],",",""))</f>
        <v>43728.4660069444</v>
      </c>
      <c r="V1375" s="3" t="str">
        <f ca="1">IFERROR(_xlfn.IFNA(CELL("contents",INDIRECT(_xlfn.CONCAT("Veg_Table_Production_Data!",ADDRESS(MATCH(_xlfn.MAXIFS(#REF!,#REF!,"="&amp;Veg_Table[[#This Row],[AUTO_ID]],#REF!,"&lt;"&amp;Veg_Table[[#This Row],[EVM_LAST_EDITED_Day]]),#REF!,0),COLUMN(#REF!),4,1,)))),""),"")</f>
        <v/>
      </c>
      <c r="W1375" s="3" t="str">
        <f ca="1">IF(Veg_Table[[#This Row],[Previous_Prescription]]="","No",IF(Veg_Table[[#This Row],[Previous_Prescription]]=Veg_Table[[#This Row],[PRESCRIP]],"No","Yes"))</f>
        <v>No</v>
      </c>
      <c r="X1375" s="3" t="str">
        <f>IF(Veg_Table[[#This Row],[EVM_LAST_EDITED_Day]]=Veg_Table[[#This Row],[Created_Day]],"New","Old")</f>
        <v>Old</v>
      </c>
      <c r="Y1375" s="1">
        <f>IFERROR(IF(FIND("delete",LOWER(Veg_Table[[#This Row],[PI_COMMENTS]]))&gt;=1,1,0),0)</f>
        <v>0</v>
      </c>
      <c r="Z1375" s="1" t="str">
        <f>_xlfn.IFNA(IF(Veg_Table[[#This Row],[EVM_LAST_EDITOR]]="","Yes",VLOOKUP(Veg_Table[[#This Row],[EVM_LAST_EDITOR]],Roster_Table[#All],15,FALSE)),"Yes")</f>
        <v>Yes</v>
      </c>
      <c r="AA137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75" s="1" t="str">
        <f>_xlfn.IFNA(VLOOKUP(Veg_Table[[#This Row],[EVM_LAST_EDITOR]],Roster_Table[#All],3,FALSE),"zAWRR Not in Roster")</f>
        <v>Sandy</v>
      </c>
      <c r="AC1375" s="1" t="str">
        <f>_xlfn.IFNA(VLOOKUP(Veg_Table[[#This Row],[EVM_LAST_EDITOR]],Roster_Table[#All],2,FALSE),"zAWRR Not in Roster")</f>
        <v>Frizzell</v>
      </c>
      <c r="AD1375" s="1" t="str">
        <f>IF(_xlfn.CONCAT(Veg_Table[[#This Row],[First_Name]]," ",Veg_Table[[#This Row],[Last_Name]])="zAWRR Not in Roster zAWRR Not in Roster","zAWRR Not in Roster",_xlfn.CONCAT(Veg_Table[[#This Row],[First_Name]]," ",Veg_Table[[#This Row],[Last_Name]]))</f>
        <v>Sandy Frizzell</v>
      </c>
      <c r="AE1375">
        <v>1762644</v>
      </c>
      <c r="AF1375" t="s">
        <v>6635</v>
      </c>
      <c r="AG1375" t="s">
        <v>30</v>
      </c>
      <c r="AH1375" t="s">
        <v>5073</v>
      </c>
      <c r="AI1375" t="s">
        <v>5080</v>
      </c>
      <c r="AJ1375" t="s">
        <v>36</v>
      </c>
      <c r="AL1375" t="s">
        <v>822</v>
      </c>
      <c r="AM1375" t="s">
        <v>34</v>
      </c>
      <c r="AN1375" t="s">
        <v>25</v>
      </c>
      <c r="AO1375" t="s">
        <v>25</v>
      </c>
      <c r="AP1375">
        <v>32</v>
      </c>
      <c r="AQ1375">
        <v>80</v>
      </c>
      <c r="AR1375" t="s">
        <v>514</v>
      </c>
      <c r="AS1375" t="s">
        <v>988</v>
      </c>
      <c r="AT1375" t="s">
        <v>515</v>
      </c>
      <c r="AU1375" t="s">
        <v>25</v>
      </c>
      <c r="AV1375" t="s">
        <v>512</v>
      </c>
      <c r="AW1375" t="s">
        <v>6636</v>
      </c>
      <c r="AZ1375"/>
      <c r="BB1375" s="4"/>
      <c r="BD1375" t="s">
        <v>29</v>
      </c>
      <c r="BI1375" s="3"/>
      <c r="BJ1375" t="s">
        <v>6637</v>
      </c>
      <c r="BK1375" s="30" t="s">
        <v>527</v>
      </c>
      <c r="BL1375" s="3">
        <v>43965.451967592591</v>
      </c>
      <c r="BM1375" t="s">
        <v>31</v>
      </c>
      <c r="BN1375" t="s">
        <v>32</v>
      </c>
      <c r="BO1375" t="s">
        <v>5076</v>
      </c>
      <c r="BP1375" t="s">
        <v>5077</v>
      </c>
      <c r="BQ1375" t="s">
        <v>826</v>
      </c>
      <c r="BR1375" t="s">
        <v>28</v>
      </c>
      <c r="BS1375" t="s">
        <v>28</v>
      </c>
      <c r="BT1375" t="s">
        <v>874</v>
      </c>
      <c r="BU1375" s="3">
        <v>43728.466006944444</v>
      </c>
      <c r="BV1375" t="s">
        <v>803</v>
      </c>
      <c r="BW1375" s="3">
        <v>43965.565027303244</v>
      </c>
      <c r="BX1375" t="s">
        <v>6638</v>
      </c>
      <c r="CG1375"/>
      <c r="CH1375"/>
      <c r="CI1375"/>
      <c r="CY1375"/>
      <c r="DA1375"/>
      <c r="DF1375"/>
    </row>
    <row r="1376" spans="1:110" x14ac:dyDescent="0.25">
      <c r="A1376" s="1">
        <f>IF(Veg_Table[[#This Row],[VP_STATUS]]="Hold",0,IF(OR(AND(Veg_Table[[#This Row],[PRESCRIP]]="NW_No Work",Veg_Table[[#This Row],[VP_STATUS]]&lt;&gt;"No Work Required Under EVM"),AND(Veg_Table[[#This Row],[VP_STATUS]]="No Work Required Under EVM",Veg_Table[[#This Row],[PRESCRIP]]&lt;&gt;"NW_No Work")),1,0))</f>
        <v>0</v>
      </c>
      <c r="B1376" s="1">
        <f>IF(Veg_Table[[#This Row],[SPECIES]]="",1,0)</f>
        <v>0</v>
      </c>
      <c r="C1376" s="1">
        <f>IF(Veg_Table[[#This Row],[DIAMETER]]="",1,0)</f>
        <v>0</v>
      </c>
      <c r="D1376" s="1">
        <f>IF(Veg_Table[[#This Row],[HEIGHT]]="",1,0)</f>
        <v>0</v>
      </c>
      <c r="E137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76" s="1">
        <f>IF(AND(Veg_Table[[#This Row],[TAT_RESULT]]="ABATE",Veg_Table[[#This Row],[PRESCRIP]]="NW_No Work"),1,0)</f>
        <v>0</v>
      </c>
      <c r="G1376" s="1">
        <f>IF(OR(Veg_Table[[#This Row],[Prescription R-Scale]]="NA",Veg_Table[[#This Row],[Diameter R-Scale]]="NA"),0,IF(Veg_Table[[#This Row],[Diameter R-Scale]]&lt;&gt;Veg_Table[[#This Row],[Prescription R-Scale]],1,0))</f>
        <v>0</v>
      </c>
      <c r="H1376" s="1">
        <f>IF(OR(AND(Veg_Table[[#This Row],[PRESCRIP]]="BC_Br Rmv", Veg_Table[[#This Row],[WOOD_MAN]]&lt;&gt;"Not Needed"),AND(Veg_Table[[#This Row],[PRESCRIP]]="BCS_Br Rmv+Trt", Veg_Table[[#This Row],[WOOD_MAN]]&lt;&gt;"Not Needed")),1,0)</f>
        <v>0</v>
      </c>
      <c r="I1376" s="1">
        <f ca="1">IF(AND(Veg_Table[[#This Row],[Prescription_Changed]]="Yes",Veg_Table[[#This Row],[TAT_RESULT]]=""),1,0)</f>
        <v>0</v>
      </c>
      <c r="J1376" s="1">
        <f ca="1">SUM(Veg_Table[[#This Row],[Prescription and Status do not match]:[Prescription_Edited_And_TAT_Is_Blank]])</f>
        <v>0</v>
      </c>
      <c r="K1376" s="1">
        <f ca="1">IF(Veg_Table[[#This Row],[Sum of Errors]]&gt;0,1,0)</f>
        <v>0</v>
      </c>
      <c r="L1376" s="1">
        <f>1</f>
        <v>1</v>
      </c>
      <c r="M1376"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376" s="1" t="str">
        <f>IF(OR(MID(Veg_Table[[#This Row],[PRESCRIP]],2,1)="1",MID(Veg_Table[[#This Row],[PRESCRIP]],2,1)="2",MID(Veg_Table[[#This Row],[PRESCRIP]],2,1)="3",MID(Veg_Table[[#This Row],[PRESCRIP]],2,1)="4"),_xlfn.NUMBERVALUE(MID(Veg_Table[[#This Row],[PRESCRIP]],2,1)),"NA")</f>
        <v>NA</v>
      </c>
      <c r="O1376" s="1">
        <f>WEEKNUM(Veg_Table[[#This Row],[EVM_LAST_EDITED_Day]],2)</f>
        <v>20</v>
      </c>
      <c r="P1376" s="25">
        <f>IFERROR(DATE(YEAR(Veg_Table[[#This Row],[EVM_LAST_EDITED2]]),MONTH(Veg_Table[[#This Row],[EVM_LAST_EDITED2]]),DAY(Veg_Table[[#This Row],[EVM_LAST_EDITED2]])),DATE(2019,1,1))</f>
        <v>43965</v>
      </c>
      <c r="Q1376" s="3">
        <f>VALUE(SUBSTITUTE(Veg_Table[[#This Row],[EVM_LAST_EDITED]],",",""))</f>
        <v>43965.453125</v>
      </c>
      <c r="R1376" s="1" t="str">
        <f>_xlfn.IFNA(IF(Veg_Table[[#This Row],[EVM_LAST_EDITOR]]="","zBlank EVM Last Editor",VLOOKUP(Veg_Table[[#This Row],[EVM_LAST_EDITOR]],Roster_Table[#All],4,FALSE)),"zAWRR Not in Roster")</f>
        <v>JEF</v>
      </c>
      <c r="S1376" s="1" t="str">
        <f>_xlfn.IFNA(IF(Veg_Table[[#This Row],[EVM_LAST_EDITOR]]="","zBlank EVM Last Editor",VLOOKUP(Veg_Table[[#This Row],[EVM_LAST_EDITOR]],Roster_Table[#All],16,FALSE)),"zCompany_AWRR not in Roster")</f>
        <v>JEF_Jefferson Resources</v>
      </c>
      <c r="T1376" s="2">
        <f>IFERROR(DATE(YEAR(Veg_Table[[#This Row],[Created2]]),MONTH(Veg_Table[[#This Row],[Created2]]),DAY(Veg_Table[[#This Row],[Created2]])),DATE(2019,1,1))</f>
        <v>43965</v>
      </c>
      <c r="U1376" s="3">
        <f>VALUE(SUBSTITUTE(Veg_Table[[#This Row],[Created]],",",""))</f>
        <v>43965.453125</v>
      </c>
      <c r="V1376" s="3" t="str">
        <f ca="1">IFERROR(_xlfn.IFNA(CELL("contents",INDIRECT(_xlfn.CONCAT("Veg_Table_Production_Data!",ADDRESS(MATCH(_xlfn.MAXIFS(#REF!,#REF!,"="&amp;Veg_Table[[#This Row],[AUTO_ID]],#REF!,"&lt;"&amp;Veg_Table[[#This Row],[EVM_LAST_EDITED_Day]]),#REF!,0),COLUMN(#REF!),4,1,)))),""),"")</f>
        <v/>
      </c>
      <c r="W1376" s="3" t="str">
        <f ca="1">IF(Veg_Table[[#This Row],[Previous_Prescription]]="","No",IF(Veg_Table[[#This Row],[Previous_Prescription]]=Veg_Table[[#This Row],[PRESCRIP]],"No","Yes"))</f>
        <v>No</v>
      </c>
      <c r="X1376" s="3" t="str">
        <f>IF(Veg_Table[[#This Row],[EVM_LAST_EDITED_Day]]=Veg_Table[[#This Row],[Created_Day]],"New","Old")</f>
        <v>New</v>
      </c>
      <c r="Y1376" s="1">
        <f>IFERROR(IF(FIND("delete",LOWER(Veg_Table[[#This Row],[PI_COMMENTS]]))&gt;=1,1,0),0)</f>
        <v>0</v>
      </c>
      <c r="Z1376" s="1" t="str">
        <f>_xlfn.IFNA(IF(Veg_Table[[#This Row],[EVM_LAST_EDITOR]]="","Yes",VLOOKUP(Veg_Table[[#This Row],[EVM_LAST_EDITOR]],Roster_Table[#All],15,FALSE)),"Yes")</f>
        <v>Yes</v>
      </c>
      <c r="AA137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76" s="1" t="str">
        <f>_xlfn.IFNA(VLOOKUP(Veg_Table[[#This Row],[EVM_LAST_EDITOR]],Roster_Table[#All],3,FALSE),"zAWRR Not in Roster")</f>
        <v>Sterling</v>
      </c>
      <c r="AC1376" s="1" t="str">
        <f>_xlfn.IFNA(VLOOKUP(Veg_Table[[#This Row],[EVM_LAST_EDITOR]],Roster_Table[#All],2,FALSE),"zAWRR Not in Roster")</f>
        <v>Fulford</v>
      </c>
      <c r="AD1376" s="1" t="str">
        <f>IF(_xlfn.CONCAT(Veg_Table[[#This Row],[First_Name]]," ",Veg_Table[[#This Row],[Last_Name]])="zAWRR Not in Roster zAWRR Not in Roster","zAWRR Not in Roster",_xlfn.CONCAT(Veg_Table[[#This Row],[First_Name]]," ",Veg_Table[[#This Row],[Last_Name]]))</f>
        <v>Sterling Fulford</v>
      </c>
      <c r="AE1376">
        <v>3228383</v>
      </c>
      <c r="AF1376" t="s">
        <v>6862</v>
      </c>
      <c r="AG1376" t="s">
        <v>30</v>
      </c>
      <c r="AH1376" t="s">
        <v>3102</v>
      </c>
      <c r="AI1376" t="s">
        <v>2951</v>
      </c>
      <c r="AJ1376" t="s">
        <v>21</v>
      </c>
      <c r="AL1376" t="s">
        <v>37</v>
      </c>
      <c r="AM1376" t="s">
        <v>38</v>
      </c>
      <c r="AN1376" t="s">
        <v>25</v>
      </c>
      <c r="AO1376" t="s">
        <v>25</v>
      </c>
      <c r="AP1376">
        <v>14</v>
      </c>
      <c r="AQ1376">
        <v>80</v>
      </c>
      <c r="AR1376" t="s">
        <v>511</v>
      </c>
      <c r="AS1376" t="s">
        <v>24</v>
      </c>
      <c r="AT1376" t="s">
        <v>26</v>
      </c>
      <c r="AV1376" t="s">
        <v>512</v>
      </c>
      <c r="AW1376" t="s">
        <v>6863</v>
      </c>
      <c r="AZ1376"/>
      <c r="BB1376" s="4"/>
      <c r="BD1376" t="s">
        <v>29</v>
      </c>
      <c r="BE1376" t="s">
        <v>25</v>
      </c>
      <c r="BF1376" t="s">
        <v>513</v>
      </c>
      <c r="BI1376" s="3"/>
      <c r="BJ1376" t="s">
        <v>52</v>
      </c>
      <c r="BK1376" s="30" t="s">
        <v>78</v>
      </c>
      <c r="BL1376" s="3">
        <v>43965.453125</v>
      </c>
      <c r="BM1376" t="s">
        <v>31</v>
      </c>
      <c r="BN1376" t="s">
        <v>32</v>
      </c>
      <c r="BP1376" t="s">
        <v>3105</v>
      </c>
      <c r="BQ1376" t="s">
        <v>826</v>
      </c>
      <c r="BR1376" t="s">
        <v>28</v>
      </c>
      <c r="BS1376" t="s">
        <v>28</v>
      </c>
      <c r="BT1376" t="s">
        <v>78</v>
      </c>
      <c r="BU1376" s="3">
        <v>43965.453125</v>
      </c>
      <c r="BV1376" t="s">
        <v>803</v>
      </c>
      <c r="BW1376" s="3">
        <v>43965.515727511571</v>
      </c>
      <c r="BX1376" t="s">
        <v>6864</v>
      </c>
      <c r="CG1376"/>
      <c r="CH1376"/>
      <c r="CI1376"/>
      <c r="CY1376"/>
      <c r="DA1376"/>
      <c r="DF1376"/>
    </row>
    <row r="1377" spans="1:110" x14ac:dyDescent="0.25">
      <c r="A1377" s="1">
        <f>IF(Veg_Table[[#This Row],[VP_STATUS]]="Hold",0,IF(OR(AND(Veg_Table[[#This Row],[PRESCRIP]]="NW_No Work",Veg_Table[[#This Row],[VP_STATUS]]&lt;&gt;"No Work Required Under EVM"),AND(Veg_Table[[#This Row],[VP_STATUS]]="No Work Required Under EVM",Veg_Table[[#This Row],[PRESCRIP]]&lt;&gt;"NW_No Work")),1,0))</f>
        <v>0</v>
      </c>
      <c r="B1377" s="1">
        <f>IF(Veg_Table[[#This Row],[SPECIES]]="",1,0)</f>
        <v>0</v>
      </c>
      <c r="C1377" s="1">
        <f>IF(Veg_Table[[#This Row],[DIAMETER]]="",1,0)</f>
        <v>0</v>
      </c>
      <c r="D1377" s="1">
        <f>IF(Veg_Table[[#This Row],[HEIGHT]]="",1,0)</f>
        <v>0</v>
      </c>
      <c r="E137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77" s="1">
        <f>IF(AND(Veg_Table[[#This Row],[TAT_RESULT]]="ABATE",Veg_Table[[#This Row],[PRESCRIP]]="NW_No Work"),1,0)</f>
        <v>0</v>
      </c>
      <c r="G1377" s="1">
        <f>IF(OR(Veg_Table[[#This Row],[Prescription R-Scale]]="NA",Veg_Table[[#This Row],[Diameter R-Scale]]="NA"),0,IF(Veg_Table[[#This Row],[Diameter R-Scale]]&lt;&gt;Veg_Table[[#This Row],[Prescription R-Scale]],1,0))</f>
        <v>0</v>
      </c>
      <c r="H1377" s="1">
        <f>IF(OR(AND(Veg_Table[[#This Row],[PRESCRIP]]="BC_Br Rmv", Veg_Table[[#This Row],[WOOD_MAN]]&lt;&gt;"Not Needed"),AND(Veg_Table[[#This Row],[PRESCRIP]]="BCS_Br Rmv+Trt", Veg_Table[[#This Row],[WOOD_MAN]]&lt;&gt;"Not Needed")),1,0)</f>
        <v>0</v>
      </c>
      <c r="I1377" s="1">
        <f ca="1">IF(AND(Veg_Table[[#This Row],[Prescription_Changed]]="Yes",Veg_Table[[#This Row],[TAT_RESULT]]=""),1,0)</f>
        <v>0</v>
      </c>
      <c r="J1377" s="1">
        <f ca="1">SUM(Veg_Table[[#This Row],[Prescription and Status do not match]:[Prescription_Edited_And_TAT_Is_Blank]])</f>
        <v>0</v>
      </c>
      <c r="K1377" s="1">
        <f ca="1">IF(Veg_Table[[#This Row],[Sum of Errors]]&gt;0,1,0)</f>
        <v>0</v>
      </c>
      <c r="L1377" s="1">
        <f>1</f>
        <v>1</v>
      </c>
      <c r="M1377"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377" s="1" t="str">
        <f>IF(OR(MID(Veg_Table[[#This Row],[PRESCRIP]],2,1)="1",MID(Veg_Table[[#This Row],[PRESCRIP]],2,1)="2",MID(Veg_Table[[#This Row],[PRESCRIP]],2,1)="3",MID(Veg_Table[[#This Row],[PRESCRIP]],2,1)="4"),_xlfn.NUMBERVALUE(MID(Veg_Table[[#This Row],[PRESCRIP]],2,1)),"NA")</f>
        <v>NA</v>
      </c>
      <c r="O1377" s="1">
        <f>WEEKNUM(Veg_Table[[#This Row],[EVM_LAST_EDITED_Day]],2)</f>
        <v>20</v>
      </c>
      <c r="P1377" s="25">
        <f>IFERROR(DATE(YEAR(Veg_Table[[#This Row],[EVM_LAST_EDITED2]]),MONTH(Veg_Table[[#This Row],[EVM_LAST_EDITED2]]),DAY(Veg_Table[[#This Row],[EVM_LAST_EDITED2]])),DATE(2019,1,1))</f>
        <v>43965</v>
      </c>
      <c r="Q1377" s="3">
        <f>VALUE(SUBSTITUTE(Veg_Table[[#This Row],[EVM_LAST_EDITED]],",",""))</f>
        <v>43965.453644155103</v>
      </c>
      <c r="R1377" s="1" t="str">
        <f>_xlfn.IFNA(IF(Veg_Table[[#This Row],[EVM_LAST_EDITOR]]="","zBlank EVM Last Editor",VLOOKUP(Veg_Table[[#This Row],[EVM_LAST_EDITOR]],Roster_Table[#All],4,FALSE)),"zAWRR Not in Roster")</f>
        <v>MGE</v>
      </c>
      <c r="S1377" s="1" t="str">
        <f>_xlfn.IFNA(IF(Veg_Table[[#This Row],[EVM_LAST_EDITOR]]="","zBlank EVM Last Editor",VLOOKUP(Veg_Table[[#This Row],[EVM_LAST_EDITOR]],Roster_Table[#All],16,FALSE)),"zCompany_AWRR not in Roster")</f>
        <v>MGE_Mountain G Enterprises</v>
      </c>
      <c r="T1377" s="2">
        <f>IFERROR(DATE(YEAR(Veg_Table[[#This Row],[Created2]]),MONTH(Veg_Table[[#This Row],[Created2]]),DAY(Veg_Table[[#This Row],[Created2]])),DATE(2019,1,1))</f>
        <v>43965</v>
      </c>
      <c r="U1377" s="3">
        <f>VALUE(SUBSTITUTE(Veg_Table[[#This Row],[Created]],",",""))</f>
        <v>43965.453644155103</v>
      </c>
      <c r="V1377" s="3" t="str">
        <f ca="1">IFERROR(_xlfn.IFNA(CELL("contents",INDIRECT(_xlfn.CONCAT("Veg_Table_Production_Data!",ADDRESS(MATCH(_xlfn.MAXIFS(#REF!,#REF!,"="&amp;Veg_Table[[#This Row],[AUTO_ID]],#REF!,"&lt;"&amp;Veg_Table[[#This Row],[EVM_LAST_EDITED_Day]]),#REF!,0),COLUMN(#REF!),4,1,)))),""),"")</f>
        <v/>
      </c>
      <c r="W1377" s="3" t="str">
        <f ca="1">IF(Veg_Table[[#This Row],[Previous_Prescription]]="","No",IF(Veg_Table[[#This Row],[Previous_Prescription]]=Veg_Table[[#This Row],[PRESCRIP]],"No","Yes"))</f>
        <v>No</v>
      </c>
      <c r="X1377" s="3" t="str">
        <f>IF(Veg_Table[[#This Row],[EVM_LAST_EDITED_Day]]=Veg_Table[[#This Row],[Created_Day]],"New","Old")</f>
        <v>New</v>
      </c>
      <c r="Y1377" s="1">
        <f>IFERROR(IF(FIND("delete",LOWER(Veg_Table[[#This Row],[PI_COMMENTS]]))&gt;=1,1,0),0)</f>
        <v>0</v>
      </c>
      <c r="Z1377" s="1" t="str">
        <f>_xlfn.IFNA(IF(Veg_Table[[#This Row],[EVM_LAST_EDITOR]]="","Yes",VLOOKUP(Veg_Table[[#This Row],[EVM_LAST_EDITOR]],Roster_Table[#All],15,FALSE)),"Yes")</f>
        <v>Yes</v>
      </c>
      <c r="AA137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77" s="1" t="str">
        <f>_xlfn.IFNA(VLOOKUP(Veg_Table[[#This Row],[EVM_LAST_EDITOR]],Roster_Table[#All],3,FALSE),"zAWRR Not in Roster")</f>
        <v>Miguel</v>
      </c>
      <c r="AC1377" s="1" t="str">
        <f>_xlfn.IFNA(VLOOKUP(Veg_Table[[#This Row],[EVM_LAST_EDITOR]],Roster_Table[#All],2,FALSE),"zAWRR Not in Roster")</f>
        <v>Dominguez-Diaz</v>
      </c>
      <c r="AD1377" s="1" t="str">
        <f>IF(_xlfn.CONCAT(Veg_Table[[#This Row],[First_Name]]," ",Veg_Table[[#This Row],[Last_Name]])="zAWRR Not in Roster zAWRR Not in Roster","zAWRR Not in Roster",_xlfn.CONCAT(Veg_Table[[#This Row],[First_Name]]," ",Veg_Table[[#This Row],[Last_Name]]))</f>
        <v>Miguel Dominguez-Diaz</v>
      </c>
      <c r="AE1377">
        <v>3227978</v>
      </c>
      <c r="AF1377" t="s">
        <v>6785</v>
      </c>
      <c r="AG1377" t="s">
        <v>30</v>
      </c>
      <c r="AH1377" t="s">
        <v>2420</v>
      </c>
      <c r="AI1377" t="s">
        <v>3071</v>
      </c>
      <c r="AJ1377" t="s">
        <v>21</v>
      </c>
      <c r="AL1377" t="s">
        <v>22</v>
      </c>
      <c r="AM1377" t="s">
        <v>38</v>
      </c>
      <c r="AN1377" t="s">
        <v>25</v>
      </c>
      <c r="AO1377" t="s">
        <v>25</v>
      </c>
      <c r="AP1377">
        <v>25</v>
      </c>
      <c r="AQ1377">
        <v>90</v>
      </c>
      <c r="AR1377" t="s">
        <v>511</v>
      </c>
      <c r="AS1377" t="s">
        <v>24</v>
      </c>
      <c r="AT1377" t="s">
        <v>26</v>
      </c>
      <c r="AV1377" t="s">
        <v>512</v>
      </c>
      <c r="AW1377" t="s">
        <v>6786</v>
      </c>
      <c r="AZ1377"/>
      <c r="BB1377" s="4"/>
      <c r="BD1377" t="s">
        <v>29</v>
      </c>
      <c r="BE1377" t="s">
        <v>25</v>
      </c>
      <c r="BF1377" t="s">
        <v>513</v>
      </c>
      <c r="BI1377" s="3"/>
      <c r="BJ1377" t="s">
        <v>27</v>
      </c>
      <c r="BK1377" s="30" t="s">
        <v>146</v>
      </c>
      <c r="BL1377" s="3">
        <v>43965.453644155095</v>
      </c>
      <c r="BM1377" t="s">
        <v>31</v>
      </c>
      <c r="BN1377" t="s">
        <v>32</v>
      </c>
      <c r="BP1377" t="s">
        <v>4883</v>
      </c>
      <c r="BQ1377" t="s">
        <v>826</v>
      </c>
      <c r="BR1377" t="s">
        <v>28</v>
      </c>
      <c r="BS1377" t="s">
        <v>28</v>
      </c>
      <c r="BT1377" t="s">
        <v>146</v>
      </c>
      <c r="BU1377" s="3">
        <v>43965.453644155095</v>
      </c>
      <c r="BV1377" t="s">
        <v>803</v>
      </c>
      <c r="BW1377" s="3">
        <v>43965.515622013889</v>
      </c>
      <c r="BX1377" t="s">
        <v>6787</v>
      </c>
      <c r="CG1377"/>
      <c r="CH1377"/>
      <c r="CI1377"/>
      <c r="CY1377"/>
      <c r="DA1377"/>
      <c r="DF1377"/>
    </row>
    <row r="1378" spans="1:110" x14ac:dyDescent="0.25">
      <c r="A1378" s="1">
        <f>IF(Veg_Table[[#This Row],[VP_STATUS]]="Hold",0,IF(OR(AND(Veg_Table[[#This Row],[PRESCRIP]]="NW_No Work",Veg_Table[[#This Row],[VP_STATUS]]&lt;&gt;"No Work Required Under EVM"),AND(Veg_Table[[#This Row],[VP_STATUS]]="No Work Required Under EVM",Veg_Table[[#This Row],[PRESCRIP]]&lt;&gt;"NW_No Work")),1,0))</f>
        <v>0</v>
      </c>
      <c r="B1378" s="1">
        <f>IF(Veg_Table[[#This Row],[SPECIES]]="",1,0)</f>
        <v>0</v>
      </c>
      <c r="C1378" s="1">
        <f>IF(Veg_Table[[#This Row],[DIAMETER]]="",1,0)</f>
        <v>0</v>
      </c>
      <c r="D1378" s="1">
        <f>IF(Veg_Table[[#This Row],[HEIGHT]]="",1,0)</f>
        <v>0</v>
      </c>
      <c r="E137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78" s="1">
        <f>IF(AND(Veg_Table[[#This Row],[TAT_RESULT]]="ABATE",Veg_Table[[#This Row],[PRESCRIP]]="NW_No Work"),1,0)</f>
        <v>0</v>
      </c>
      <c r="G1378" s="1">
        <f>IF(OR(Veg_Table[[#This Row],[Prescription R-Scale]]="NA",Veg_Table[[#This Row],[Diameter R-Scale]]="NA"),0,IF(Veg_Table[[#This Row],[Diameter R-Scale]]&lt;&gt;Veg_Table[[#This Row],[Prescription R-Scale]],1,0))</f>
        <v>0</v>
      </c>
      <c r="H1378" s="1">
        <f>IF(OR(AND(Veg_Table[[#This Row],[PRESCRIP]]="BC_Br Rmv", Veg_Table[[#This Row],[WOOD_MAN]]&lt;&gt;"Not Needed"),AND(Veg_Table[[#This Row],[PRESCRIP]]="BCS_Br Rmv+Trt", Veg_Table[[#This Row],[WOOD_MAN]]&lt;&gt;"Not Needed")),1,0)</f>
        <v>0</v>
      </c>
      <c r="I1378" s="1">
        <f ca="1">IF(AND(Veg_Table[[#This Row],[Prescription_Changed]]="Yes",Veg_Table[[#This Row],[TAT_RESULT]]=""),1,0)</f>
        <v>0</v>
      </c>
      <c r="J1378" s="1">
        <f ca="1">SUM(Veg_Table[[#This Row],[Prescription and Status do not match]:[Prescription_Edited_And_TAT_Is_Blank]])</f>
        <v>0</v>
      </c>
      <c r="K1378" s="1">
        <f ca="1">IF(Veg_Table[[#This Row],[Sum of Errors]]&gt;0,1,0)</f>
        <v>0</v>
      </c>
      <c r="L1378" s="1">
        <f>1</f>
        <v>1</v>
      </c>
      <c r="M1378"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378" s="1" t="str">
        <f>IF(OR(MID(Veg_Table[[#This Row],[PRESCRIP]],2,1)="1",MID(Veg_Table[[#This Row],[PRESCRIP]],2,1)="2",MID(Veg_Table[[#This Row],[PRESCRIP]],2,1)="3",MID(Veg_Table[[#This Row],[PRESCRIP]],2,1)="4"),_xlfn.NUMBERVALUE(MID(Veg_Table[[#This Row],[PRESCRIP]],2,1)),"NA")</f>
        <v>NA</v>
      </c>
      <c r="O1378" s="1">
        <f>WEEKNUM(Veg_Table[[#This Row],[EVM_LAST_EDITED_Day]],2)</f>
        <v>20</v>
      </c>
      <c r="P1378" s="25">
        <f>IFERROR(DATE(YEAR(Veg_Table[[#This Row],[EVM_LAST_EDITED2]]),MONTH(Veg_Table[[#This Row],[EVM_LAST_EDITED2]]),DAY(Veg_Table[[#This Row],[EVM_LAST_EDITED2]])),DATE(2019,1,1))</f>
        <v>43965</v>
      </c>
      <c r="Q1378" s="3">
        <f>VALUE(SUBSTITUTE(Veg_Table[[#This Row],[EVM_LAST_EDITED]],",",""))</f>
        <v>43965.455110416697</v>
      </c>
      <c r="R1378" s="1" t="str">
        <f>_xlfn.IFNA(IF(Veg_Table[[#This Row],[EVM_LAST_EDITOR]]="","zBlank EVM Last Editor",VLOOKUP(Veg_Table[[#This Row],[EVM_LAST_EDITOR]],Roster_Table[#All],4,FALSE)),"zAWRR Not in Roster")</f>
        <v>MBG</v>
      </c>
      <c r="S1378" s="1" t="str">
        <f>_xlfn.IFNA(IF(Veg_Table[[#This Row],[EVM_LAST_EDITOR]]="","zBlank EVM Last Editor",VLOOKUP(Veg_Table[[#This Row],[EVM_LAST_EDITOR]],Roster_Table[#All],16,FALSE)),"zCompany_AWRR not in Roster")</f>
        <v>MBG_Mason, Bruce &amp; Girard</v>
      </c>
      <c r="T1378" s="2">
        <f>IFERROR(DATE(YEAR(Veg_Table[[#This Row],[Created2]]),MONTH(Veg_Table[[#This Row],[Created2]]),DAY(Veg_Table[[#This Row],[Created2]])),DATE(2019,1,1))</f>
        <v>43964</v>
      </c>
      <c r="U1378" s="3">
        <f>VALUE(SUBSTITUTE(Veg_Table[[#This Row],[Created]],",",""))</f>
        <v>43964.566752881903</v>
      </c>
      <c r="V1378" s="3" t="str">
        <f ca="1">IFERROR(_xlfn.IFNA(CELL("contents",INDIRECT(_xlfn.CONCAT("Veg_Table_Production_Data!",ADDRESS(MATCH(_xlfn.MAXIFS(#REF!,#REF!,"="&amp;Veg_Table[[#This Row],[AUTO_ID]],#REF!,"&lt;"&amp;Veg_Table[[#This Row],[EVM_LAST_EDITED_Day]]),#REF!,0),COLUMN(#REF!),4,1,)))),""),"")</f>
        <v/>
      </c>
      <c r="W1378" s="3" t="str">
        <f ca="1">IF(Veg_Table[[#This Row],[Previous_Prescription]]="","No",IF(Veg_Table[[#This Row],[Previous_Prescription]]=Veg_Table[[#This Row],[PRESCRIP]],"No","Yes"))</f>
        <v>No</v>
      </c>
      <c r="X1378" s="3" t="str">
        <f>IF(Veg_Table[[#This Row],[EVM_LAST_EDITED_Day]]=Veg_Table[[#This Row],[Created_Day]],"New","Old")</f>
        <v>Old</v>
      </c>
      <c r="Y1378" s="1">
        <f>IFERROR(IF(FIND("delete",LOWER(Veg_Table[[#This Row],[PI_COMMENTS]]))&gt;=1,1,0),0)</f>
        <v>0</v>
      </c>
      <c r="Z1378" s="1" t="str">
        <f>_xlfn.IFNA(IF(Veg_Table[[#This Row],[EVM_LAST_EDITOR]]="","Yes",VLOOKUP(Veg_Table[[#This Row],[EVM_LAST_EDITOR]],Roster_Table[#All],15,FALSE)),"Yes")</f>
        <v>Yes</v>
      </c>
      <c r="AA137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78" s="1" t="str">
        <f>_xlfn.IFNA(VLOOKUP(Veg_Table[[#This Row],[EVM_LAST_EDITOR]],Roster_Table[#All],3,FALSE),"zAWRR Not in Roster")</f>
        <v>Benjamin</v>
      </c>
      <c r="AC1378" s="1" t="str">
        <f>_xlfn.IFNA(VLOOKUP(Veg_Table[[#This Row],[EVM_LAST_EDITOR]],Roster_Table[#All],2,FALSE),"zAWRR Not in Roster")</f>
        <v>Post</v>
      </c>
      <c r="AD1378" s="1" t="str">
        <f>IF(_xlfn.CONCAT(Veg_Table[[#This Row],[First_Name]]," ",Veg_Table[[#This Row],[Last_Name]])="zAWRR Not in Roster zAWRR Not in Roster","zAWRR Not in Roster",_xlfn.CONCAT(Veg_Table[[#This Row],[First_Name]]," ",Veg_Table[[#This Row],[Last_Name]]))</f>
        <v>Benjamin Post</v>
      </c>
      <c r="AE1378">
        <v>3225088</v>
      </c>
      <c r="AF1378" t="s">
        <v>5398</v>
      </c>
      <c r="AG1378" t="s">
        <v>93</v>
      </c>
      <c r="AH1378" t="s">
        <v>3444</v>
      </c>
      <c r="AI1378" t="s">
        <v>5377</v>
      </c>
      <c r="AJ1378" t="s">
        <v>526</v>
      </c>
      <c r="AL1378" t="s">
        <v>372</v>
      </c>
      <c r="AM1378" t="s">
        <v>529</v>
      </c>
      <c r="AN1378" t="s">
        <v>25</v>
      </c>
      <c r="AO1378" t="s">
        <v>25</v>
      </c>
      <c r="AP1378">
        <v>8</v>
      </c>
      <c r="AQ1378">
        <v>27</v>
      </c>
      <c r="AR1378" t="s">
        <v>511</v>
      </c>
      <c r="AS1378" t="s">
        <v>24</v>
      </c>
      <c r="AT1378" t="s">
        <v>26</v>
      </c>
      <c r="AV1378" t="s">
        <v>512</v>
      </c>
      <c r="AZ1378"/>
      <c r="BB1378" s="4"/>
      <c r="BI1378" s="3"/>
      <c r="BJ1378" t="s">
        <v>52</v>
      </c>
      <c r="BK1378" s="30" t="s">
        <v>120</v>
      </c>
      <c r="BL1378" s="3">
        <v>43965.455110416668</v>
      </c>
      <c r="BM1378" t="s">
        <v>31</v>
      </c>
      <c r="BN1378" t="s">
        <v>32</v>
      </c>
      <c r="BP1378" t="s">
        <v>3445</v>
      </c>
      <c r="BQ1378" t="s">
        <v>1025</v>
      </c>
      <c r="BR1378" t="s">
        <v>28</v>
      </c>
      <c r="BS1378" t="s">
        <v>28</v>
      </c>
      <c r="BT1378" t="s">
        <v>107</v>
      </c>
      <c r="BU1378" s="3">
        <v>43964.566752881947</v>
      </c>
      <c r="BV1378" t="s">
        <v>803</v>
      </c>
      <c r="BW1378" s="3">
        <v>43965.481391122688</v>
      </c>
      <c r="BX1378" t="s">
        <v>5399</v>
      </c>
      <c r="CG1378"/>
      <c r="CH1378"/>
      <c r="CI1378"/>
      <c r="CY1378"/>
      <c r="DA1378"/>
      <c r="DF1378"/>
    </row>
    <row r="1379" spans="1:110" x14ac:dyDescent="0.25">
      <c r="A1379" s="1">
        <f>IF(Veg_Table[[#This Row],[VP_STATUS]]="Hold",0,IF(OR(AND(Veg_Table[[#This Row],[PRESCRIP]]="NW_No Work",Veg_Table[[#This Row],[VP_STATUS]]&lt;&gt;"No Work Required Under EVM"),AND(Veg_Table[[#This Row],[VP_STATUS]]="No Work Required Under EVM",Veg_Table[[#This Row],[PRESCRIP]]&lt;&gt;"NW_No Work")),1,0))</f>
        <v>0</v>
      </c>
      <c r="B1379" s="1">
        <f>IF(Veg_Table[[#This Row],[SPECIES]]="",1,0)</f>
        <v>0</v>
      </c>
      <c r="C1379" s="1">
        <f>IF(Veg_Table[[#This Row],[DIAMETER]]="",1,0)</f>
        <v>0</v>
      </c>
      <c r="D1379" s="1">
        <f>IF(Veg_Table[[#This Row],[HEIGHT]]="",1,0)</f>
        <v>0</v>
      </c>
      <c r="E137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79" s="1">
        <f>IF(AND(Veg_Table[[#This Row],[TAT_RESULT]]="ABATE",Veg_Table[[#This Row],[PRESCRIP]]="NW_No Work"),1,0)</f>
        <v>0</v>
      </c>
      <c r="G1379" s="1">
        <f>IF(OR(Veg_Table[[#This Row],[Prescription R-Scale]]="NA",Veg_Table[[#This Row],[Diameter R-Scale]]="NA"),0,IF(Veg_Table[[#This Row],[Diameter R-Scale]]&lt;&gt;Veg_Table[[#This Row],[Prescription R-Scale]],1,0))</f>
        <v>0</v>
      </c>
      <c r="H1379" s="1">
        <f>IF(OR(AND(Veg_Table[[#This Row],[PRESCRIP]]="BC_Br Rmv", Veg_Table[[#This Row],[WOOD_MAN]]&lt;&gt;"Not Needed"),AND(Veg_Table[[#This Row],[PRESCRIP]]="BCS_Br Rmv+Trt", Veg_Table[[#This Row],[WOOD_MAN]]&lt;&gt;"Not Needed")),1,0)</f>
        <v>0</v>
      </c>
      <c r="I1379" s="1">
        <f ca="1">IF(AND(Veg_Table[[#This Row],[Prescription_Changed]]="Yes",Veg_Table[[#This Row],[TAT_RESULT]]=""),1,0)</f>
        <v>0</v>
      </c>
      <c r="J1379" s="1">
        <f ca="1">SUM(Veg_Table[[#This Row],[Prescription and Status do not match]:[Prescription_Edited_And_TAT_Is_Blank]])</f>
        <v>0</v>
      </c>
      <c r="K1379" s="1">
        <f ca="1">IF(Veg_Table[[#This Row],[Sum of Errors]]&gt;0,1,0)</f>
        <v>0</v>
      </c>
      <c r="L1379" s="1">
        <f>1</f>
        <v>1</v>
      </c>
      <c r="M1379"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379" s="1" t="str">
        <f>IF(OR(MID(Veg_Table[[#This Row],[PRESCRIP]],2,1)="1",MID(Veg_Table[[#This Row],[PRESCRIP]],2,1)="2",MID(Veg_Table[[#This Row],[PRESCRIP]],2,1)="3",MID(Veg_Table[[#This Row],[PRESCRIP]],2,1)="4"),_xlfn.NUMBERVALUE(MID(Veg_Table[[#This Row],[PRESCRIP]],2,1)),"NA")</f>
        <v>NA</v>
      </c>
      <c r="O1379" s="1">
        <f>WEEKNUM(Veg_Table[[#This Row],[EVM_LAST_EDITED_Day]],2)</f>
        <v>20</v>
      </c>
      <c r="P1379" s="25">
        <f>IFERROR(DATE(YEAR(Veg_Table[[#This Row],[EVM_LAST_EDITED2]]),MONTH(Veg_Table[[#This Row],[EVM_LAST_EDITED2]]),DAY(Veg_Table[[#This Row],[EVM_LAST_EDITED2]])),DATE(2019,1,1))</f>
        <v>43965</v>
      </c>
      <c r="Q1379" s="3">
        <f>VALUE(SUBSTITUTE(Veg_Table[[#This Row],[EVM_LAST_EDITED]],",",""))</f>
        <v>43965.456710694401</v>
      </c>
      <c r="R1379" s="1" t="str">
        <f>_xlfn.IFNA(IF(Veg_Table[[#This Row],[EVM_LAST_EDITOR]]="","zBlank EVM Last Editor",VLOOKUP(Veg_Table[[#This Row],[EVM_LAST_EDITOR]],Roster_Table[#All],4,FALSE)),"zAWRR Not in Roster")</f>
        <v>MGE</v>
      </c>
      <c r="S1379" s="1" t="str">
        <f>_xlfn.IFNA(IF(Veg_Table[[#This Row],[EVM_LAST_EDITOR]]="","zBlank EVM Last Editor",VLOOKUP(Veg_Table[[#This Row],[EVM_LAST_EDITOR]],Roster_Table[#All],16,FALSE)),"zCompany_AWRR not in Roster")</f>
        <v>MGE_Mountain G Enterprises</v>
      </c>
      <c r="T1379" s="2">
        <f>IFERROR(DATE(YEAR(Veg_Table[[#This Row],[Created2]]),MONTH(Veg_Table[[#This Row],[Created2]]),DAY(Veg_Table[[#This Row],[Created2]])),DATE(2019,1,1))</f>
        <v>43781</v>
      </c>
      <c r="U1379" s="3">
        <f>VALUE(SUBSTITUTE(Veg_Table[[#This Row],[Created]],",",""))</f>
        <v>43781.691631944399</v>
      </c>
      <c r="V1379" s="3" t="str">
        <f ca="1">IFERROR(_xlfn.IFNA(CELL("contents",INDIRECT(_xlfn.CONCAT("Veg_Table_Production_Data!",ADDRESS(MATCH(_xlfn.MAXIFS(#REF!,#REF!,"="&amp;Veg_Table[[#This Row],[AUTO_ID]],#REF!,"&lt;"&amp;Veg_Table[[#This Row],[EVM_LAST_EDITED_Day]]),#REF!,0),COLUMN(#REF!),4,1,)))),""),"")</f>
        <v/>
      </c>
      <c r="W1379" s="3" t="str">
        <f ca="1">IF(Veg_Table[[#This Row],[Previous_Prescription]]="","No",IF(Veg_Table[[#This Row],[Previous_Prescription]]=Veg_Table[[#This Row],[PRESCRIP]],"No","Yes"))</f>
        <v>No</v>
      </c>
      <c r="X1379" s="3" t="str">
        <f>IF(Veg_Table[[#This Row],[EVM_LAST_EDITED_Day]]=Veg_Table[[#This Row],[Created_Day]],"New","Old")</f>
        <v>Old</v>
      </c>
      <c r="Y1379" s="1">
        <f>IFERROR(IF(FIND("delete",LOWER(Veg_Table[[#This Row],[PI_COMMENTS]]))&gt;=1,1,0),0)</f>
        <v>0</v>
      </c>
      <c r="Z1379" s="1" t="str">
        <f>_xlfn.IFNA(IF(Veg_Table[[#This Row],[EVM_LAST_EDITOR]]="","Yes",VLOOKUP(Veg_Table[[#This Row],[EVM_LAST_EDITOR]],Roster_Table[#All],15,FALSE)),"Yes")</f>
        <v>Yes</v>
      </c>
      <c r="AA137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79" s="1" t="str">
        <f>_xlfn.IFNA(VLOOKUP(Veg_Table[[#This Row],[EVM_LAST_EDITOR]],Roster_Table[#All],3,FALSE),"zAWRR Not in Roster")</f>
        <v>Miguel</v>
      </c>
      <c r="AC1379" s="1" t="str">
        <f>_xlfn.IFNA(VLOOKUP(Veg_Table[[#This Row],[EVM_LAST_EDITOR]],Roster_Table[#All],2,FALSE),"zAWRR Not in Roster")</f>
        <v>Dominguez-Diaz</v>
      </c>
      <c r="AD1379" s="1" t="str">
        <f>IF(_xlfn.CONCAT(Veg_Table[[#This Row],[First_Name]]," ",Veg_Table[[#This Row],[Last_Name]])="zAWRR Not in Roster zAWRR Not in Roster","zAWRR Not in Roster",_xlfn.CONCAT(Veg_Table[[#This Row],[First_Name]]," ",Veg_Table[[#This Row],[Last_Name]]))</f>
        <v>Miguel Dominguez-Diaz</v>
      </c>
      <c r="AE1379">
        <v>1771009</v>
      </c>
      <c r="AF1379" t="s">
        <v>6690</v>
      </c>
      <c r="AG1379" t="s">
        <v>30</v>
      </c>
      <c r="AH1379" t="s">
        <v>2420</v>
      </c>
      <c r="AI1379" t="s">
        <v>3071</v>
      </c>
      <c r="AJ1379" t="s">
        <v>21</v>
      </c>
      <c r="AK1379" t="s">
        <v>28</v>
      </c>
      <c r="AL1379" t="s">
        <v>22</v>
      </c>
      <c r="AM1379" t="s">
        <v>529</v>
      </c>
      <c r="AN1379" t="s">
        <v>25</v>
      </c>
      <c r="AO1379" t="s">
        <v>25</v>
      </c>
      <c r="AP1379">
        <v>6</v>
      </c>
      <c r="AQ1379">
        <v>20</v>
      </c>
      <c r="AR1379" t="s">
        <v>511</v>
      </c>
      <c r="AS1379" t="s">
        <v>24</v>
      </c>
      <c r="AT1379" t="s">
        <v>26</v>
      </c>
      <c r="AU1379" t="s">
        <v>25</v>
      </c>
      <c r="AV1379" t="s">
        <v>512</v>
      </c>
      <c r="AW1379" t="s">
        <v>6691</v>
      </c>
      <c r="AX1379" t="s">
        <v>28</v>
      </c>
      <c r="AY1379" t="s">
        <v>28</v>
      </c>
      <c r="AZ1379"/>
      <c r="BA1379" t="s">
        <v>28</v>
      </c>
      <c r="BB1379" s="4"/>
      <c r="BC1379" t="s">
        <v>28</v>
      </c>
      <c r="BD1379" t="s">
        <v>29</v>
      </c>
      <c r="BF1379" t="s">
        <v>28</v>
      </c>
      <c r="BG1379" t="s">
        <v>28</v>
      </c>
      <c r="BH1379" t="s">
        <v>28</v>
      </c>
      <c r="BI1379" s="3"/>
      <c r="BJ1379" t="s">
        <v>27</v>
      </c>
      <c r="BK1379" s="30" t="s">
        <v>146</v>
      </c>
      <c r="BL1379" s="3">
        <v>43965.456710694445</v>
      </c>
      <c r="BM1379" t="s">
        <v>31</v>
      </c>
      <c r="BN1379" t="s">
        <v>32</v>
      </c>
      <c r="BO1379" t="s">
        <v>2422</v>
      </c>
      <c r="BP1379" t="s">
        <v>4883</v>
      </c>
      <c r="BQ1379" t="s">
        <v>826</v>
      </c>
      <c r="BR1379" t="s">
        <v>28</v>
      </c>
      <c r="BS1379" t="s">
        <v>28</v>
      </c>
      <c r="BT1379" t="s">
        <v>1023</v>
      </c>
      <c r="BU1379" s="3">
        <v>43781.691631944443</v>
      </c>
      <c r="BV1379" t="s">
        <v>803</v>
      </c>
      <c r="BW1379" s="3">
        <v>43965.481042685184</v>
      </c>
      <c r="BX1379" t="s">
        <v>6692</v>
      </c>
      <c r="CG1379"/>
      <c r="CH1379"/>
      <c r="CI1379"/>
      <c r="CY1379"/>
      <c r="DA1379"/>
      <c r="DF1379"/>
    </row>
    <row r="1380" spans="1:110" x14ac:dyDescent="0.25">
      <c r="A1380" s="1">
        <f>IF(Veg_Table[[#This Row],[VP_STATUS]]="Hold",0,IF(OR(AND(Veg_Table[[#This Row],[PRESCRIP]]="NW_No Work",Veg_Table[[#This Row],[VP_STATUS]]&lt;&gt;"No Work Required Under EVM"),AND(Veg_Table[[#This Row],[VP_STATUS]]="No Work Required Under EVM",Veg_Table[[#This Row],[PRESCRIP]]&lt;&gt;"NW_No Work")),1,0))</f>
        <v>0</v>
      </c>
      <c r="B1380" s="1">
        <f>IF(Veg_Table[[#This Row],[SPECIES]]="",1,0)</f>
        <v>0</v>
      </c>
      <c r="C1380" s="1">
        <f>IF(Veg_Table[[#This Row],[DIAMETER]]="",1,0)</f>
        <v>0</v>
      </c>
      <c r="D1380" s="1">
        <f>IF(Veg_Table[[#This Row],[HEIGHT]]="",1,0)</f>
        <v>0</v>
      </c>
      <c r="E138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80" s="1">
        <f>IF(AND(Veg_Table[[#This Row],[TAT_RESULT]]="ABATE",Veg_Table[[#This Row],[PRESCRIP]]="NW_No Work"),1,0)</f>
        <v>0</v>
      </c>
      <c r="G1380" s="1">
        <f>IF(OR(Veg_Table[[#This Row],[Prescription R-Scale]]="NA",Veg_Table[[#This Row],[Diameter R-Scale]]="NA"),0,IF(Veg_Table[[#This Row],[Diameter R-Scale]]&lt;&gt;Veg_Table[[#This Row],[Prescription R-Scale]],1,0))</f>
        <v>0</v>
      </c>
      <c r="H1380" s="1">
        <f>IF(OR(AND(Veg_Table[[#This Row],[PRESCRIP]]="BC_Br Rmv", Veg_Table[[#This Row],[WOOD_MAN]]&lt;&gt;"Not Needed"),AND(Veg_Table[[#This Row],[PRESCRIP]]="BCS_Br Rmv+Trt", Veg_Table[[#This Row],[WOOD_MAN]]&lt;&gt;"Not Needed")),1,0)</f>
        <v>0</v>
      </c>
      <c r="I1380" s="1">
        <f ca="1">IF(AND(Veg_Table[[#This Row],[Prescription_Changed]]="Yes",Veg_Table[[#This Row],[TAT_RESULT]]=""),1,0)</f>
        <v>0</v>
      </c>
      <c r="J1380" s="1">
        <f ca="1">SUM(Veg_Table[[#This Row],[Prescription and Status do not match]:[Prescription_Edited_And_TAT_Is_Blank]])</f>
        <v>0</v>
      </c>
      <c r="K1380" s="1">
        <f ca="1">IF(Veg_Table[[#This Row],[Sum of Errors]]&gt;0,1,0)</f>
        <v>0</v>
      </c>
      <c r="L1380" s="1">
        <f>1</f>
        <v>1</v>
      </c>
      <c r="M1380"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380" s="1" t="str">
        <f>IF(OR(MID(Veg_Table[[#This Row],[PRESCRIP]],2,1)="1",MID(Veg_Table[[#This Row],[PRESCRIP]],2,1)="2",MID(Veg_Table[[#This Row],[PRESCRIP]],2,1)="3",MID(Veg_Table[[#This Row],[PRESCRIP]],2,1)="4"),_xlfn.NUMBERVALUE(MID(Veg_Table[[#This Row],[PRESCRIP]],2,1)),"NA")</f>
        <v>NA</v>
      </c>
      <c r="O1380" s="1">
        <f>WEEKNUM(Veg_Table[[#This Row],[EVM_LAST_EDITED_Day]],2)</f>
        <v>20</v>
      </c>
      <c r="P1380" s="25">
        <f>IFERROR(DATE(YEAR(Veg_Table[[#This Row],[EVM_LAST_EDITED2]]),MONTH(Veg_Table[[#This Row],[EVM_LAST_EDITED2]]),DAY(Veg_Table[[#This Row],[EVM_LAST_EDITED2]])),DATE(2019,1,1))</f>
        <v>43965</v>
      </c>
      <c r="Q1380" s="3">
        <f>VALUE(SUBSTITUTE(Veg_Table[[#This Row],[EVM_LAST_EDITED]],",",""))</f>
        <v>43965.456851851799</v>
      </c>
      <c r="R1380" s="1" t="str">
        <f>_xlfn.IFNA(IF(Veg_Table[[#This Row],[EVM_LAST_EDITOR]]="","zBlank EVM Last Editor",VLOOKUP(Veg_Table[[#This Row],[EVM_LAST_EDITOR]],Roster_Table[#All],4,FALSE)),"zAWRR Not in Roster")</f>
        <v>JEF</v>
      </c>
      <c r="S1380" s="1" t="str">
        <f>_xlfn.IFNA(IF(Veg_Table[[#This Row],[EVM_LAST_EDITOR]]="","zBlank EVM Last Editor",VLOOKUP(Veg_Table[[#This Row],[EVM_LAST_EDITOR]],Roster_Table[#All],16,FALSE)),"zCompany_AWRR not in Roster")</f>
        <v>JEF_Jefferson Resources</v>
      </c>
      <c r="T1380" s="2">
        <f>IFERROR(DATE(YEAR(Veg_Table[[#This Row],[Created2]]),MONTH(Veg_Table[[#This Row],[Created2]]),DAY(Veg_Table[[#This Row],[Created2]])),DATE(2019,1,1))</f>
        <v>43965</v>
      </c>
      <c r="U1380" s="3">
        <f>VALUE(SUBSTITUTE(Veg_Table[[#This Row],[Created]],",",""))</f>
        <v>43965.456238425897</v>
      </c>
      <c r="V1380" s="3" t="str">
        <f ca="1">IFERROR(_xlfn.IFNA(CELL("contents",INDIRECT(_xlfn.CONCAT("Veg_Table_Production_Data!",ADDRESS(MATCH(_xlfn.MAXIFS(#REF!,#REF!,"="&amp;Veg_Table[[#This Row],[AUTO_ID]],#REF!,"&lt;"&amp;Veg_Table[[#This Row],[EVM_LAST_EDITED_Day]]),#REF!,0),COLUMN(#REF!),4,1,)))),""),"")</f>
        <v/>
      </c>
      <c r="W1380" s="3" t="str">
        <f ca="1">IF(Veg_Table[[#This Row],[Previous_Prescription]]="","No",IF(Veg_Table[[#This Row],[Previous_Prescription]]=Veg_Table[[#This Row],[PRESCRIP]],"No","Yes"))</f>
        <v>No</v>
      </c>
      <c r="X1380" s="3" t="str">
        <f>IF(Veg_Table[[#This Row],[EVM_LAST_EDITED_Day]]=Veg_Table[[#This Row],[Created_Day]],"New","Old")</f>
        <v>New</v>
      </c>
      <c r="Y1380" s="1">
        <f>IFERROR(IF(FIND("delete",LOWER(Veg_Table[[#This Row],[PI_COMMENTS]]))&gt;=1,1,0),0)</f>
        <v>0</v>
      </c>
      <c r="Z1380" s="1" t="str">
        <f>_xlfn.IFNA(IF(Veg_Table[[#This Row],[EVM_LAST_EDITOR]]="","Yes",VLOOKUP(Veg_Table[[#This Row],[EVM_LAST_EDITOR]],Roster_Table[#All],15,FALSE)),"Yes")</f>
        <v>Yes</v>
      </c>
      <c r="AA138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80" s="1" t="str">
        <f>_xlfn.IFNA(VLOOKUP(Veg_Table[[#This Row],[EVM_LAST_EDITOR]],Roster_Table[#All],3,FALSE),"zAWRR Not in Roster")</f>
        <v>Sterling</v>
      </c>
      <c r="AC1380" s="1" t="str">
        <f>_xlfn.IFNA(VLOOKUP(Veg_Table[[#This Row],[EVM_LAST_EDITOR]],Roster_Table[#All],2,FALSE),"zAWRR Not in Roster")</f>
        <v>Fulford</v>
      </c>
      <c r="AD1380" s="1" t="str">
        <f>IF(_xlfn.CONCAT(Veg_Table[[#This Row],[First_Name]]," ",Veg_Table[[#This Row],[Last_Name]])="zAWRR Not in Roster zAWRR Not in Roster","zAWRR Not in Roster",_xlfn.CONCAT(Veg_Table[[#This Row],[First_Name]]," ",Veg_Table[[#This Row],[Last_Name]]))</f>
        <v>Sterling Fulford</v>
      </c>
      <c r="AE1380">
        <v>3228385</v>
      </c>
      <c r="AF1380" t="s">
        <v>6868</v>
      </c>
      <c r="AG1380" t="s">
        <v>30</v>
      </c>
      <c r="AH1380" t="s">
        <v>3102</v>
      </c>
      <c r="AI1380" t="s">
        <v>2951</v>
      </c>
      <c r="AJ1380" t="s">
        <v>21</v>
      </c>
      <c r="AL1380" t="s">
        <v>37</v>
      </c>
      <c r="AM1380" t="s">
        <v>40</v>
      </c>
      <c r="AN1380" t="s">
        <v>25</v>
      </c>
      <c r="AO1380" t="s">
        <v>25</v>
      </c>
      <c r="AP1380">
        <v>11</v>
      </c>
      <c r="AQ1380">
        <v>30</v>
      </c>
      <c r="AR1380" t="s">
        <v>517</v>
      </c>
      <c r="AS1380" t="s">
        <v>24</v>
      </c>
      <c r="AT1380" t="s">
        <v>26</v>
      </c>
      <c r="AV1380" t="s">
        <v>512</v>
      </c>
      <c r="AW1380" t="s">
        <v>6869</v>
      </c>
      <c r="AZ1380"/>
      <c r="BB1380" s="4"/>
      <c r="BD1380" t="s">
        <v>29</v>
      </c>
      <c r="BE1380" t="s">
        <v>25</v>
      </c>
      <c r="BF1380" t="s">
        <v>513</v>
      </c>
      <c r="BI1380" s="3"/>
      <c r="BJ1380" t="s">
        <v>52</v>
      </c>
      <c r="BK1380" s="30" t="s">
        <v>78</v>
      </c>
      <c r="BL1380" s="3">
        <v>43965.45685185185</v>
      </c>
      <c r="BM1380" t="s">
        <v>31</v>
      </c>
      <c r="BN1380" t="s">
        <v>32</v>
      </c>
      <c r="BP1380" t="s">
        <v>3105</v>
      </c>
      <c r="BQ1380" t="s">
        <v>826</v>
      </c>
      <c r="BR1380" t="s">
        <v>28</v>
      </c>
      <c r="BS1380" t="s">
        <v>28</v>
      </c>
      <c r="BT1380" t="s">
        <v>78</v>
      </c>
      <c r="BU1380" s="3">
        <v>43965.456238425926</v>
      </c>
      <c r="BV1380" t="s">
        <v>803</v>
      </c>
      <c r="BW1380" s="3">
        <v>43965.515735104163</v>
      </c>
      <c r="BX1380" t="s">
        <v>6870</v>
      </c>
      <c r="CG1380"/>
      <c r="CH1380"/>
      <c r="CI1380"/>
      <c r="CY1380"/>
      <c r="DA1380"/>
      <c r="DF1380"/>
    </row>
    <row r="1381" spans="1:110" x14ac:dyDescent="0.25">
      <c r="A1381" s="1">
        <f>IF(Veg_Table[[#This Row],[VP_STATUS]]="Hold",0,IF(OR(AND(Veg_Table[[#This Row],[PRESCRIP]]="NW_No Work",Veg_Table[[#This Row],[VP_STATUS]]&lt;&gt;"No Work Required Under EVM"),AND(Veg_Table[[#This Row],[VP_STATUS]]="No Work Required Under EVM",Veg_Table[[#This Row],[PRESCRIP]]&lt;&gt;"NW_No Work")),1,0))</f>
        <v>0</v>
      </c>
      <c r="B1381" s="1">
        <f>IF(Veg_Table[[#This Row],[SPECIES]]="",1,0)</f>
        <v>0</v>
      </c>
      <c r="C1381" s="1">
        <f>IF(Veg_Table[[#This Row],[DIAMETER]]="",1,0)</f>
        <v>0</v>
      </c>
      <c r="D1381" s="1">
        <f>IF(Veg_Table[[#This Row],[HEIGHT]]="",1,0)</f>
        <v>0</v>
      </c>
      <c r="E138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81" s="1">
        <f>IF(AND(Veg_Table[[#This Row],[TAT_RESULT]]="ABATE",Veg_Table[[#This Row],[PRESCRIP]]="NW_No Work"),1,0)</f>
        <v>0</v>
      </c>
      <c r="G1381" s="1">
        <f>IF(OR(Veg_Table[[#This Row],[Prescription R-Scale]]="NA",Veg_Table[[#This Row],[Diameter R-Scale]]="NA"),0,IF(Veg_Table[[#This Row],[Diameter R-Scale]]&lt;&gt;Veg_Table[[#This Row],[Prescription R-Scale]],1,0))</f>
        <v>0</v>
      </c>
      <c r="H1381" s="1">
        <f>IF(OR(AND(Veg_Table[[#This Row],[PRESCRIP]]="BC_Br Rmv", Veg_Table[[#This Row],[WOOD_MAN]]&lt;&gt;"Not Needed"),AND(Veg_Table[[#This Row],[PRESCRIP]]="BCS_Br Rmv+Trt", Veg_Table[[#This Row],[WOOD_MAN]]&lt;&gt;"Not Needed")),1,0)</f>
        <v>0</v>
      </c>
      <c r="I1381" s="1">
        <f ca="1">IF(AND(Veg_Table[[#This Row],[Prescription_Changed]]="Yes",Veg_Table[[#This Row],[TAT_RESULT]]=""),1,0)</f>
        <v>0</v>
      </c>
      <c r="J1381" s="1">
        <f ca="1">SUM(Veg_Table[[#This Row],[Prescription and Status do not match]:[Prescription_Edited_And_TAT_Is_Blank]])</f>
        <v>0</v>
      </c>
      <c r="K1381" s="1">
        <f ca="1">IF(Veg_Table[[#This Row],[Sum of Errors]]&gt;0,1,0)</f>
        <v>0</v>
      </c>
      <c r="L1381" s="1">
        <f>1</f>
        <v>1</v>
      </c>
      <c r="M1381"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381" s="1" t="str">
        <f>IF(OR(MID(Veg_Table[[#This Row],[PRESCRIP]],2,1)="1",MID(Veg_Table[[#This Row],[PRESCRIP]],2,1)="2",MID(Veg_Table[[#This Row],[PRESCRIP]],2,1)="3",MID(Veg_Table[[#This Row],[PRESCRIP]],2,1)="4"),_xlfn.NUMBERVALUE(MID(Veg_Table[[#This Row],[PRESCRIP]],2,1)),"NA")</f>
        <v>NA</v>
      </c>
      <c r="O1381" s="1">
        <f>WEEKNUM(Veg_Table[[#This Row],[EVM_LAST_EDITED_Day]],2)</f>
        <v>20</v>
      </c>
      <c r="P1381" s="25">
        <f>IFERROR(DATE(YEAR(Veg_Table[[#This Row],[EVM_LAST_EDITED2]]),MONTH(Veg_Table[[#This Row],[EVM_LAST_EDITED2]]),DAY(Veg_Table[[#This Row],[EVM_LAST_EDITED2]])),DATE(2019,1,1))</f>
        <v>43965</v>
      </c>
      <c r="Q1381" s="3">
        <f>VALUE(SUBSTITUTE(Veg_Table[[#This Row],[EVM_LAST_EDITED]],",",""))</f>
        <v>43965.457071759301</v>
      </c>
      <c r="R1381" s="1" t="str">
        <f>_xlfn.IFNA(IF(Veg_Table[[#This Row],[EVM_LAST_EDITOR]]="","zBlank EVM Last Editor",VLOOKUP(Veg_Table[[#This Row],[EVM_LAST_EDITOR]],Roster_Table[#All],4,FALSE)),"zAWRR Not in Roster")</f>
        <v>JEF</v>
      </c>
      <c r="S1381" s="1" t="str">
        <f>_xlfn.IFNA(IF(Veg_Table[[#This Row],[EVM_LAST_EDITOR]]="","zBlank EVM Last Editor",VLOOKUP(Veg_Table[[#This Row],[EVM_LAST_EDITOR]],Roster_Table[#All],16,FALSE)),"zCompany_AWRR not in Roster")</f>
        <v>JEF_Jefferson Resources</v>
      </c>
      <c r="T1381" s="2">
        <f>IFERROR(DATE(YEAR(Veg_Table[[#This Row],[Created2]]),MONTH(Veg_Table[[#This Row],[Created2]]),DAY(Veg_Table[[#This Row],[Created2]])),DATE(2019,1,1))</f>
        <v>43965</v>
      </c>
      <c r="U1381" s="3">
        <f>VALUE(SUBSTITUTE(Veg_Table[[#This Row],[Created]],",",""))</f>
        <v>43965.455752314803</v>
      </c>
      <c r="V1381" s="3" t="str">
        <f ca="1">IFERROR(_xlfn.IFNA(CELL("contents",INDIRECT(_xlfn.CONCAT("Veg_Table_Production_Data!",ADDRESS(MATCH(_xlfn.MAXIFS(#REF!,#REF!,"="&amp;Veg_Table[[#This Row],[AUTO_ID]],#REF!,"&lt;"&amp;Veg_Table[[#This Row],[EVM_LAST_EDITED_Day]]),#REF!,0),COLUMN(#REF!),4,1,)))),""),"")</f>
        <v/>
      </c>
      <c r="W1381" s="3" t="str">
        <f ca="1">IF(Veg_Table[[#This Row],[Previous_Prescription]]="","No",IF(Veg_Table[[#This Row],[Previous_Prescription]]=Veg_Table[[#This Row],[PRESCRIP]],"No","Yes"))</f>
        <v>No</v>
      </c>
      <c r="X1381" s="3" t="str">
        <f>IF(Veg_Table[[#This Row],[EVM_LAST_EDITED_Day]]=Veg_Table[[#This Row],[Created_Day]],"New","Old")</f>
        <v>New</v>
      </c>
      <c r="Y1381" s="1">
        <f>IFERROR(IF(FIND("delete",LOWER(Veg_Table[[#This Row],[PI_COMMENTS]]))&gt;=1,1,0),0)</f>
        <v>0</v>
      </c>
      <c r="Z1381" s="1" t="str">
        <f>_xlfn.IFNA(IF(Veg_Table[[#This Row],[EVM_LAST_EDITOR]]="","Yes",VLOOKUP(Veg_Table[[#This Row],[EVM_LAST_EDITOR]],Roster_Table[#All],15,FALSE)),"Yes")</f>
        <v>Yes</v>
      </c>
      <c r="AA138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81" s="1" t="str">
        <f>_xlfn.IFNA(VLOOKUP(Veg_Table[[#This Row],[EVM_LAST_EDITOR]],Roster_Table[#All],3,FALSE),"zAWRR Not in Roster")</f>
        <v>Sterling</v>
      </c>
      <c r="AC1381" s="1" t="str">
        <f>_xlfn.IFNA(VLOOKUP(Veg_Table[[#This Row],[EVM_LAST_EDITOR]],Roster_Table[#All],2,FALSE),"zAWRR Not in Roster")</f>
        <v>Fulford</v>
      </c>
      <c r="AD1381" s="1" t="str">
        <f>IF(_xlfn.CONCAT(Veg_Table[[#This Row],[First_Name]]," ",Veg_Table[[#This Row],[Last_Name]])="zAWRR Not in Roster zAWRR Not in Roster","zAWRR Not in Roster",_xlfn.CONCAT(Veg_Table[[#This Row],[First_Name]]," ",Veg_Table[[#This Row],[Last_Name]]))</f>
        <v>Sterling Fulford</v>
      </c>
      <c r="AE1381">
        <v>3228384</v>
      </c>
      <c r="AF1381" t="s">
        <v>6865</v>
      </c>
      <c r="AG1381" t="s">
        <v>30</v>
      </c>
      <c r="AH1381" t="s">
        <v>3102</v>
      </c>
      <c r="AI1381" t="s">
        <v>2951</v>
      </c>
      <c r="AJ1381" t="s">
        <v>21</v>
      </c>
      <c r="AL1381" t="s">
        <v>37</v>
      </c>
      <c r="AM1381" t="s">
        <v>40</v>
      </c>
      <c r="AN1381" t="s">
        <v>25</v>
      </c>
      <c r="AO1381" t="s">
        <v>25</v>
      </c>
      <c r="AP1381">
        <v>14</v>
      </c>
      <c r="AQ1381">
        <v>30</v>
      </c>
      <c r="AR1381" t="s">
        <v>517</v>
      </c>
      <c r="AS1381" t="s">
        <v>24</v>
      </c>
      <c r="AT1381" t="s">
        <v>26</v>
      </c>
      <c r="AV1381" t="s">
        <v>512</v>
      </c>
      <c r="AW1381" t="s">
        <v>6866</v>
      </c>
      <c r="AZ1381"/>
      <c r="BB1381" s="4"/>
      <c r="BD1381" t="s">
        <v>29</v>
      </c>
      <c r="BE1381" t="s">
        <v>25</v>
      </c>
      <c r="BF1381" t="s">
        <v>513</v>
      </c>
      <c r="BI1381" s="3"/>
      <c r="BJ1381" t="s">
        <v>52</v>
      </c>
      <c r="BK1381" s="30" t="s">
        <v>78</v>
      </c>
      <c r="BL1381" s="3">
        <v>43965.457071759258</v>
      </c>
      <c r="BM1381" t="s">
        <v>31</v>
      </c>
      <c r="BN1381" t="s">
        <v>32</v>
      </c>
      <c r="BP1381" t="s">
        <v>3105</v>
      </c>
      <c r="BQ1381" t="s">
        <v>826</v>
      </c>
      <c r="BR1381" t="s">
        <v>28</v>
      </c>
      <c r="BS1381" t="s">
        <v>28</v>
      </c>
      <c r="BT1381" t="s">
        <v>78</v>
      </c>
      <c r="BU1381" s="3">
        <v>43965.455752314818</v>
      </c>
      <c r="BV1381" t="s">
        <v>803</v>
      </c>
      <c r="BW1381" s="3">
        <v>43965.515727511571</v>
      </c>
      <c r="BX1381" t="s">
        <v>6867</v>
      </c>
      <c r="CG1381"/>
      <c r="CH1381"/>
      <c r="CI1381"/>
      <c r="CY1381"/>
      <c r="DA1381"/>
      <c r="DF1381"/>
    </row>
    <row r="1382" spans="1:110" x14ac:dyDescent="0.25">
      <c r="A1382" s="1">
        <f>IF(Veg_Table[[#This Row],[VP_STATUS]]="Hold",0,IF(OR(AND(Veg_Table[[#This Row],[PRESCRIP]]="NW_No Work",Veg_Table[[#This Row],[VP_STATUS]]&lt;&gt;"No Work Required Under EVM"),AND(Veg_Table[[#This Row],[VP_STATUS]]="No Work Required Under EVM",Veg_Table[[#This Row],[PRESCRIP]]&lt;&gt;"NW_No Work")),1,0))</f>
        <v>0</v>
      </c>
      <c r="B1382" s="1">
        <f>IF(Veg_Table[[#This Row],[SPECIES]]="",1,0)</f>
        <v>0</v>
      </c>
      <c r="C1382" s="1">
        <f>IF(Veg_Table[[#This Row],[DIAMETER]]="",1,0)</f>
        <v>0</v>
      </c>
      <c r="D1382" s="1">
        <f>IF(Veg_Table[[#This Row],[HEIGHT]]="",1,0)</f>
        <v>0</v>
      </c>
      <c r="E138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82" s="1">
        <f>IF(AND(Veg_Table[[#This Row],[TAT_RESULT]]="ABATE",Veg_Table[[#This Row],[PRESCRIP]]="NW_No Work"),1,0)</f>
        <v>0</v>
      </c>
      <c r="G1382" s="1">
        <f>IF(OR(Veg_Table[[#This Row],[Prescription R-Scale]]="NA",Veg_Table[[#This Row],[Diameter R-Scale]]="NA"),0,IF(Veg_Table[[#This Row],[Diameter R-Scale]]&lt;&gt;Veg_Table[[#This Row],[Prescription R-Scale]],1,0))</f>
        <v>0</v>
      </c>
      <c r="H1382" s="1">
        <f>IF(OR(AND(Veg_Table[[#This Row],[PRESCRIP]]="BC_Br Rmv", Veg_Table[[#This Row],[WOOD_MAN]]&lt;&gt;"Not Needed"),AND(Veg_Table[[#This Row],[PRESCRIP]]="BCS_Br Rmv+Trt", Veg_Table[[#This Row],[WOOD_MAN]]&lt;&gt;"Not Needed")),1,0)</f>
        <v>0</v>
      </c>
      <c r="I1382" s="1">
        <f ca="1">IF(AND(Veg_Table[[#This Row],[Prescription_Changed]]="Yes",Veg_Table[[#This Row],[TAT_RESULT]]=""),1,0)</f>
        <v>0</v>
      </c>
      <c r="J1382" s="1">
        <f ca="1">SUM(Veg_Table[[#This Row],[Prescription and Status do not match]:[Prescription_Edited_And_TAT_Is_Blank]])</f>
        <v>0</v>
      </c>
      <c r="K1382" s="1">
        <f ca="1">IF(Veg_Table[[#This Row],[Sum of Errors]]&gt;0,1,0)</f>
        <v>0</v>
      </c>
      <c r="L1382" s="1">
        <f>1</f>
        <v>1</v>
      </c>
      <c r="M138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382" s="1" t="str">
        <f>IF(OR(MID(Veg_Table[[#This Row],[PRESCRIP]],2,1)="1",MID(Veg_Table[[#This Row],[PRESCRIP]],2,1)="2",MID(Veg_Table[[#This Row],[PRESCRIP]],2,1)="3",MID(Veg_Table[[#This Row],[PRESCRIP]],2,1)="4"),_xlfn.NUMBERVALUE(MID(Veg_Table[[#This Row],[PRESCRIP]],2,1)),"NA")</f>
        <v>NA</v>
      </c>
      <c r="O1382" s="1">
        <f>WEEKNUM(Veg_Table[[#This Row],[EVM_LAST_EDITED_Day]],2)</f>
        <v>20</v>
      </c>
      <c r="P1382" s="25">
        <f>IFERROR(DATE(YEAR(Veg_Table[[#This Row],[EVM_LAST_EDITED2]]),MONTH(Veg_Table[[#This Row],[EVM_LAST_EDITED2]]),DAY(Veg_Table[[#This Row],[EVM_LAST_EDITED2]])),DATE(2019,1,1))</f>
        <v>43965</v>
      </c>
      <c r="Q1382" s="3">
        <f>VALUE(SUBSTITUTE(Veg_Table[[#This Row],[EVM_LAST_EDITED]],",",""))</f>
        <v>43965.460519328699</v>
      </c>
      <c r="R1382" s="1" t="str">
        <f>_xlfn.IFNA(IF(Veg_Table[[#This Row],[EVM_LAST_EDITOR]]="","zBlank EVM Last Editor",VLOOKUP(Veg_Table[[#This Row],[EVM_LAST_EDITOR]],Roster_Table[#All],4,FALSE)),"zAWRR Not in Roster")</f>
        <v>MGE</v>
      </c>
      <c r="S1382" s="1" t="str">
        <f>_xlfn.IFNA(IF(Veg_Table[[#This Row],[EVM_LAST_EDITOR]]="","zBlank EVM Last Editor",VLOOKUP(Veg_Table[[#This Row],[EVM_LAST_EDITOR]],Roster_Table[#All],16,FALSE)),"zCompany_AWRR not in Roster")</f>
        <v>MGE_Mountain G Enterprises</v>
      </c>
      <c r="T1382" s="2">
        <f>IFERROR(DATE(YEAR(Veg_Table[[#This Row],[Created2]]),MONTH(Veg_Table[[#This Row],[Created2]]),DAY(Veg_Table[[#This Row],[Created2]])),DATE(2019,1,1))</f>
        <v>43726</v>
      </c>
      <c r="U1382" s="3">
        <f>VALUE(SUBSTITUTE(Veg_Table[[#This Row],[Created]],",",""))</f>
        <v>43726.375486111101</v>
      </c>
      <c r="V1382" s="3" t="str">
        <f ca="1">IFERROR(_xlfn.IFNA(CELL("contents",INDIRECT(_xlfn.CONCAT("Veg_Table_Production_Data!",ADDRESS(MATCH(_xlfn.MAXIFS(#REF!,#REF!,"="&amp;Veg_Table[[#This Row],[AUTO_ID]],#REF!,"&lt;"&amp;Veg_Table[[#This Row],[EVM_LAST_EDITED_Day]]),#REF!,0),COLUMN(#REF!),4,1,)))),""),"")</f>
        <v/>
      </c>
      <c r="W1382" s="3" t="str">
        <f ca="1">IF(Veg_Table[[#This Row],[Previous_Prescription]]="","No",IF(Veg_Table[[#This Row],[Previous_Prescription]]=Veg_Table[[#This Row],[PRESCRIP]],"No","Yes"))</f>
        <v>No</v>
      </c>
      <c r="X1382" s="3" t="str">
        <f>IF(Veg_Table[[#This Row],[EVM_LAST_EDITED_Day]]=Veg_Table[[#This Row],[Created_Day]],"New","Old")</f>
        <v>Old</v>
      </c>
      <c r="Y1382" s="1">
        <f>IFERROR(IF(FIND("delete",LOWER(Veg_Table[[#This Row],[PI_COMMENTS]]))&gt;=1,1,0),0)</f>
        <v>0</v>
      </c>
      <c r="Z1382" s="1" t="str">
        <f>_xlfn.IFNA(IF(Veg_Table[[#This Row],[EVM_LAST_EDITOR]]="","Yes",VLOOKUP(Veg_Table[[#This Row],[EVM_LAST_EDITOR]],Roster_Table[#All],15,FALSE)),"Yes")</f>
        <v>Yes</v>
      </c>
      <c r="AA138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82" s="1" t="str">
        <f>_xlfn.IFNA(VLOOKUP(Veg_Table[[#This Row],[EVM_LAST_EDITOR]],Roster_Table[#All],3,FALSE),"zAWRR Not in Roster")</f>
        <v>Alex</v>
      </c>
      <c r="AC1382" s="1" t="str">
        <f>_xlfn.IFNA(VLOOKUP(Veg_Table[[#This Row],[EVM_LAST_EDITOR]],Roster_Table[#All],2,FALSE),"zAWRR Not in Roster")</f>
        <v>Coon</v>
      </c>
      <c r="AD1382" s="1" t="str">
        <f>IF(_xlfn.CONCAT(Veg_Table[[#This Row],[First_Name]]," ",Veg_Table[[#This Row],[Last_Name]])="zAWRR Not in Roster zAWRR Not in Roster","zAWRR Not in Roster",_xlfn.CONCAT(Veg_Table[[#This Row],[First_Name]]," ",Veg_Table[[#This Row],[Last_Name]]))</f>
        <v>Alex Coon</v>
      </c>
      <c r="AE1382">
        <v>1762128</v>
      </c>
      <c r="AF1382" t="s">
        <v>3874</v>
      </c>
      <c r="AG1382" t="s">
        <v>30</v>
      </c>
      <c r="AH1382" t="s">
        <v>1772</v>
      </c>
      <c r="AI1382" t="s">
        <v>3875</v>
      </c>
      <c r="AJ1382" t="s">
        <v>48</v>
      </c>
      <c r="AL1382" t="s">
        <v>822</v>
      </c>
      <c r="AM1382" t="s">
        <v>46</v>
      </c>
      <c r="AN1382" t="s">
        <v>25</v>
      </c>
      <c r="AO1382" t="s">
        <v>25</v>
      </c>
      <c r="AP1382">
        <v>14</v>
      </c>
      <c r="AQ1382">
        <v>35</v>
      </c>
      <c r="AR1382" t="s">
        <v>511</v>
      </c>
      <c r="AS1382" t="s">
        <v>842</v>
      </c>
      <c r="AT1382" t="s">
        <v>26</v>
      </c>
      <c r="AU1382" t="s">
        <v>25</v>
      </c>
      <c r="AV1382" t="s">
        <v>512</v>
      </c>
      <c r="AW1382" t="s">
        <v>6633</v>
      </c>
      <c r="AX1382" t="s">
        <v>534</v>
      </c>
      <c r="AZ1382"/>
      <c r="BB1382" s="4"/>
      <c r="BD1382" t="s">
        <v>29</v>
      </c>
      <c r="BI1382" s="3"/>
      <c r="BJ1382" t="s">
        <v>1435</v>
      </c>
      <c r="BK1382" s="30" t="s">
        <v>140</v>
      </c>
      <c r="BL1382" s="3">
        <v>43965.460519328706</v>
      </c>
      <c r="BM1382" t="s">
        <v>31</v>
      </c>
      <c r="BN1382" t="s">
        <v>32</v>
      </c>
      <c r="BO1382" t="s">
        <v>2683</v>
      </c>
      <c r="BP1382" t="s">
        <v>1773</v>
      </c>
      <c r="BQ1382" t="s">
        <v>826</v>
      </c>
      <c r="BR1382" t="s">
        <v>28</v>
      </c>
      <c r="BS1382" t="s">
        <v>28</v>
      </c>
      <c r="BT1382" t="s">
        <v>827</v>
      </c>
      <c r="BU1382" s="3">
        <v>43726.375486111108</v>
      </c>
      <c r="BV1382" t="s">
        <v>803</v>
      </c>
      <c r="BW1382" s="3">
        <v>43965.481042685184</v>
      </c>
      <c r="BX1382" t="s">
        <v>3876</v>
      </c>
      <c r="CG1382"/>
      <c r="CH1382"/>
      <c r="CI1382"/>
      <c r="CY1382"/>
      <c r="DA1382"/>
      <c r="DF1382"/>
    </row>
    <row r="1383" spans="1:110" x14ac:dyDescent="0.25">
      <c r="A1383" s="1">
        <f>IF(Veg_Table[[#This Row],[VP_STATUS]]="Hold",0,IF(OR(AND(Veg_Table[[#This Row],[PRESCRIP]]="NW_No Work",Veg_Table[[#This Row],[VP_STATUS]]&lt;&gt;"No Work Required Under EVM"),AND(Veg_Table[[#This Row],[VP_STATUS]]="No Work Required Under EVM",Veg_Table[[#This Row],[PRESCRIP]]&lt;&gt;"NW_No Work")),1,0))</f>
        <v>0</v>
      </c>
      <c r="B1383" s="1">
        <f>IF(Veg_Table[[#This Row],[SPECIES]]="",1,0)</f>
        <v>0</v>
      </c>
      <c r="C1383" s="1">
        <f>IF(Veg_Table[[#This Row],[DIAMETER]]="",1,0)</f>
        <v>0</v>
      </c>
      <c r="D1383" s="1">
        <f>IF(Veg_Table[[#This Row],[HEIGHT]]="",1,0)</f>
        <v>0</v>
      </c>
      <c r="E138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83" s="1">
        <f>IF(AND(Veg_Table[[#This Row],[TAT_RESULT]]="ABATE",Veg_Table[[#This Row],[PRESCRIP]]="NW_No Work"),1,0)</f>
        <v>0</v>
      </c>
      <c r="G1383" s="1">
        <f>IF(OR(Veg_Table[[#This Row],[Prescription R-Scale]]="NA",Veg_Table[[#This Row],[Diameter R-Scale]]="NA"),0,IF(Veg_Table[[#This Row],[Diameter R-Scale]]&lt;&gt;Veg_Table[[#This Row],[Prescription R-Scale]],1,0))</f>
        <v>0</v>
      </c>
      <c r="H1383" s="1">
        <f>IF(OR(AND(Veg_Table[[#This Row],[PRESCRIP]]="BC_Br Rmv", Veg_Table[[#This Row],[WOOD_MAN]]&lt;&gt;"Not Needed"),AND(Veg_Table[[#This Row],[PRESCRIP]]="BCS_Br Rmv+Trt", Veg_Table[[#This Row],[WOOD_MAN]]&lt;&gt;"Not Needed")),1,0)</f>
        <v>0</v>
      </c>
      <c r="I1383" s="1">
        <f ca="1">IF(AND(Veg_Table[[#This Row],[Prescription_Changed]]="Yes",Veg_Table[[#This Row],[TAT_RESULT]]=""),1,0)</f>
        <v>0</v>
      </c>
      <c r="J1383" s="1">
        <f ca="1">SUM(Veg_Table[[#This Row],[Prescription and Status do not match]:[Prescription_Edited_And_TAT_Is_Blank]])</f>
        <v>0</v>
      </c>
      <c r="K1383" s="1">
        <f ca="1">IF(Veg_Table[[#This Row],[Sum of Errors]]&gt;0,1,0)</f>
        <v>0</v>
      </c>
      <c r="L1383" s="1">
        <f>1</f>
        <v>1</v>
      </c>
      <c r="M1383"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383" s="1" t="str">
        <f>IF(OR(MID(Veg_Table[[#This Row],[PRESCRIP]],2,1)="1",MID(Veg_Table[[#This Row],[PRESCRIP]],2,1)="2",MID(Veg_Table[[#This Row],[PRESCRIP]],2,1)="3",MID(Veg_Table[[#This Row],[PRESCRIP]],2,1)="4"),_xlfn.NUMBERVALUE(MID(Veg_Table[[#This Row],[PRESCRIP]],2,1)),"NA")</f>
        <v>NA</v>
      </c>
      <c r="O1383" s="1">
        <f>WEEKNUM(Veg_Table[[#This Row],[EVM_LAST_EDITED_Day]],2)</f>
        <v>20</v>
      </c>
      <c r="P1383" s="25">
        <f>IFERROR(DATE(YEAR(Veg_Table[[#This Row],[EVM_LAST_EDITED2]]),MONTH(Veg_Table[[#This Row],[EVM_LAST_EDITED2]]),DAY(Veg_Table[[#This Row],[EVM_LAST_EDITED2]])),DATE(2019,1,1))</f>
        <v>43965</v>
      </c>
      <c r="Q1383" s="3">
        <f>VALUE(SUBSTITUTE(Veg_Table[[#This Row],[EVM_LAST_EDITED]],",",""))</f>
        <v>43965.461588877297</v>
      </c>
      <c r="R1383" s="1" t="str">
        <f>_xlfn.IFNA(IF(Veg_Table[[#This Row],[EVM_LAST_EDITOR]]="","zBlank EVM Last Editor",VLOOKUP(Veg_Table[[#This Row],[EVM_LAST_EDITOR]],Roster_Table[#All],4,FALSE)),"zAWRR Not in Roster")</f>
        <v>MBG</v>
      </c>
      <c r="S1383" s="1" t="str">
        <f>_xlfn.IFNA(IF(Veg_Table[[#This Row],[EVM_LAST_EDITOR]]="","zBlank EVM Last Editor",VLOOKUP(Veg_Table[[#This Row],[EVM_LAST_EDITOR]],Roster_Table[#All],16,FALSE)),"zCompany_AWRR not in Roster")</f>
        <v>MBG_Mason, Bruce &amp; Girard</v>
      </c>
      <c r="T1383" s="2">
        <f>IFERROR(DATE(YEAR(Veg_Table[[#This Row],[Created2]]),MONTH(Veg_Table[[#This Row],[Created2]]),DAY(Veg_Table[[#This Row],[Created2]])),DATE(2019,1,1))</f>
        <v>43965</v>
      </c>
      <c r="U1383" s="3">
        <f>VALUE(SUBSTITUTE(Veg_Table[[#This Row],[Created]],",",""))</f>
        <v>43965.461588877297</v>
      </c>
      <c r="V1383" s="3" t="str">
        <f ca="1">IFERROR(_xlfn.IFNA(CELL("contents",INDIRECT(_xlfn.CONCAT("Veg_Table_Production_Data!",ADDRESS(MATCH(_xlfn.MAXIFS(#REF!,#REF!,"="&amp;Veg_Table[[#This Row],[AUTO_ID]],#REF!,"&lt;"&amp;Veg_Table[[#This Row],[EVM_LAST_EDITED_Day]]),#REF!,0),COLUMN(#REF!),4,1,)))),""),"")</f>
        <v/>
      </c>
      <c r="W1383" s="3" t="str">
        <f ca="1">IF(Veg_Table[[#This Row],[Previous_Prescription]]="","No",IF(Veg_Table[[#This Row],[Previous_Prescription]]=Veg_Table[[#This Row],[PRESCRIP]],"No","Yes"))</f>
        <v>No</v>
      </c>
      <c r="X1383" s="3" t="str">
        <f>IF(Veg_Table[[#This Row],[EVM_LAST_EDITED_Day]]=Veg_Table[[#This Row],[Created_Day]],"New","Old")</f>
        <v>New</v>
      </c>
      <c r="Y1383" s="1">
        <f>IFERROR(IF(FIND("delete",LOWER(Veg_Table[[#This Row],[PI_COMMENTS]]))&gt;=1,1,0),0)</f>
        <v>0</v>
      </c>
      <c r="Z1383" s="1" t="str">
        <f>_xlfn.IFNA(IF(Veg_Table[[#This Row],[EVM_LAST_EDITOR]]="","Yes",VLOOKUP(Veg_Table[[#This Row],[EVM_LAST_EDITOR]],Roster_Table[#All],15,FALSE)),"Yes")</f>
        <v>Yes</v>
      </c>
      <c r="AA138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83" s="1" t="str">
        <f>_xlfn.IFNA(VLOOKUP(Veg_Table[[#This Row],[EVM_LAST_EDITOR]],Roster_Table[#All],3,FALSE),"zAWRR Not in Roster")</f>
        <v>Nathan</v>
      </c>
      <c r="AC1383" s="1" t="str">
        <f>_xlfn.IFNA(VLOOKUP(Veg_Table[[#This Row],[EVM_LAST_EDITOR]],Roster_Table[#All],2,FALSE),"zAWRR Not in Roster")</f>
        <v>Vik</v>
      </c>
      <c r="AD1383" s="1" t="str">
        <f>IF(_xlfn.CONCAT(Veg_Table[[#This Row],[First_Name]]," ",Veg_Table[[#This Row],[Last_Name]])="zAWRR Not in Roster zAWRR Not in Roster","zAWRR Not in Roster",_xlfn.CONCAT(Veg_Table[[#This Row],[First_Name]]," ",Veg_Table[[#This Row],[Last_Name]]))</f>
        <v>Nathan Vik</v>
      </c>
      <c r="AE1383">
        <v>3228050</v>
      </c>
      <c r="AF1383" t="s">
        <v>6251</v>
      </c>
      <c r="AG1383" t="s">
        <v>93</v>
      </c>
      <c r="AH1383" t="s">
        <v>6252</v>
      </c>
      <c r="AI1383" t="s">
        <v>5377</v>
      </c>
      <c r="AJ1383" t="s">
        <v>21</v>
      </c>
      <c r="AL1383" t="s">
        <v>372</v>
      </c>
      <c r="AM1383" t="s">
        <v>38</v>
      </c>
      <c r="AN1383" t="s">
        <v>25</v>
      </c>
      <c r="AO1383" t="s">
        <v>25</v>
      </c>
      <c r="AP1383">
        <v>34</v>
      </c>
      <c r="AQ1383">
        <v>118</v>
      </c>
      <c r="AR1383" t="s">
        <v>511</v>
      </c>
      <c r="AS1383" t="s">
        <v>24</v>
      </c>
      <c r="AT1383" t="s">
        <v>26</v>
      </c>
      <c r="AV1383" t="s">
        <v>519</v>
      </c>
      <c r="AW1383" t="s">
        <v>6253</v>
      </c>
      <c r="AZ1383"/>
      <c r="BB1383" s="4"/>
      <c r="BD1383" t="s">
        <v>29</v>
      </c>
      <c r="BE1383" t="s">
        <v>25</v>
      </c>
      <c r="BF1383" t="s">
        <v>513</v>
      </c>
      <c r="BI1383" s="3"/>
      <c r="BJ1383" t="s">
        <v>27</v>
      </c>
      <c r="BK1383" s="30" t="s">
        <v>115</v>
      </c>
      <c r="BL1383" s="3">
        <v>43965.461588877311</v>
      </c>
      <c r="BM1383" t="s">
        <v>31</v>
      </c>
      <c r="BN1383" t="s">
        <v>32</v>
      </c>
      <c r="BP1383" t="s">
        <v>6254</v>
      </c>
      <c r="BQ1383" t="s">
        <v>1025</v>
      </c>
      <c r="BR1383" t="s">
        <v>28</v>
      </c>
      <c r="BS1383" t="s">
        <v>28</v>
      </c>
      <c r="BT1383" t="s">
        <v>115</v>
      </c>
      <c r="BU1383" s="3">
        <v>43965.461588877311</v>
      </c>
      <c r="BV1383" t="s">
        <v>803</v>
      </c>
      <c r="BW1383" s="3">
        <v>43965.515636724536</v>
      </c>
      <c r="BX1383" t="s">
        <v>6255</v>
      </c>
      <c r="CG1383"/>
      <c r="CH1383"/>
      <c r="CI1383"/>
      <c r="CY1383"/>
      <c r="DA1383"/>
      <c r="DF1383"/>
    </row>
    <row r="1384" spans="1:110" x14ac:dyDescent="0.25">
      <c r="A1384" s="1">
        <f>IF(Veg_Table[[#This Row],[VP_STATUS]]="Hold",0,IF(OR(AND(Veg_Table[[#This Row],[PRESCRIP]]="NW_No Work",Veg_Table[[#This Row],[VP_STATUS]]&lt;&gt;"No Work Required Under EVM"),AND(Veg_Table[[#This Row],[VP_STATUS]]="No Work Required Under EVM",Veg_Table[[#This Row],[PRESCRIP]]&lt;&gt;"NW_No Work")),1,0))</f>
        <v>0</v>
      </c>
      <c r="B1384" s="1">
        <f>IF(Veg_Table[[#This Row],[SPECIES]]="",1,0)</f>
        <v>0</v>
      </c>
      <c r="C1384" s="1">
        <f>IF(Veg_Table[[#This Row],[DIAMETER]]="",1,0)</f>
        <v>0</v>
      </c>
      <c r="D1384" s="1">
        <f>IF(Veg_Table[[#This Row],[HEIGHT]]="",1,0)</f>
        <v>0</v>
      </c>
      <c r="E138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84" s="1">
        <f>IF(AND(Veg_Table[[#This Row],[TAT_RESULT]]="ABATE",Veg_Table[[#This Row],[PRESCRIP]]="NW_No Work"),1,0)</f>
        <v>0</v>
      </c>
      <c r="G1384" s="1">
        <f>IF(OR(Veg_Table[[#This Row],[Prescription R-Scale]]="NA",Veg_Table[[#This Row],[Diameter R-Scale]]="NA"),0,IF(Veg_Table[[#This Row],[Diameter R-Scale]]&lt;&gt;Veg_Table[[#This Row],[Prescription R-Scale]],1,0))</f>
        <v>0</v>
      </c>
      <c r="H1384" s="1">
        <f>IF(OR(AND(Veg_Table[[#This Row],[PRESCRIP]]="BC_Br Rmv", Veg_Table[[#This Row],[WOOD_MAN]]&lt;&gt;"Not Needed"),AND(Veg_Table[[#This Row],[PRESCRIP]]="BCS_Br Rmv+Trt", Veg_Table[[#This Row],[WOOD_MAN]]&lt;&gt;"Not Needed")),1,0)</f>
        <v>0</v>
      </c>
      <c r="I1384" s="1">
        <f ca="1">IF(AND(Veg_Table[[#This Row],[Prescription_Changed]]="Yes",Veg_Table[[#This Row],[TAT_RESULT]]=""),1,0)</f>
        <v>0</v>
      </c>
      <c r="J1384" s="1">
        <f ca="1">SUM(Veg_Table[[#This Row],[Prescription and Status do not match]:[Prescription_Edited_And_TAT_Is_Blank]])</f>
        <v>0</v>
      </c>
      <c r="K1384" s="1">
        <f ca="1">IF(Veg_Table[[#This Row],[Sum of Errors]]&gt;0,1,0)</f>
        <v>0</v>
      </c>
      <c r="L1384" s="1">
        <f>1</f>
        <v>1</v>
      </c>
      <c r="M138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384" s="1" t="str">
        <f>IF(OR(MID(Veg_Table[[#This Row],[PRESCRIP]],2,1)="1",MID(Veg_Table[[#This Row],[PRESCRIP]],2,1)="2",MID(Veg_Table[[#This Row],[PRESCRIP]],2,1)="3",MID(Veg_Table[[#This Row],[PRESCRIP]],2,1)="4"),_xlfn.NUMBERVALUE(MID(Veg_Table[[#This Row],[PRESCRIP]],2,1)),"NA")</f>
        <v>NA</v>
      </c>
      <c r="O1384" s="1">
        <f>WEEKNUM(Veg_Table[[#This Row],[EVM_LAST_EDITED_Day]],2)</f>
        <v>20</v>
      </c>
      <c r="P1384" s="25">
        <f>IFERROR(DATE(YEAR(Veg_Table[[#This Row],[EVM_LAST_EDITED2]]),MONTH(Veg_Table[[#This Row],[EVM_LAST_EDITED2]]),DAY(Veg_Table[[#This Row],[EVM_LAST_EDITED2]])),DATE(2019,1,1))</f>
        <v>43965</v>
      </c>
      <c r="Q1384" s="3">
        <f>VALUE(SUBSTITUTE(Veg_Table[[#This Row],[EVM_LAST_EDITED]],",",""))</f>
        <v>43965.462652824099</v>
      </c>
      <c r="R1384" s="1" t="str">
        <f>_xlfn.IFNA(IF(Veg_Table[[#This Row],[EVM_LAST_EDITOR]]="","zBlank EVM Last Editor",VLOOKUP(Veg_Table[[#This Row],[EVM_LAST_EDITOR]],Roster_Table[#All],4,FALSE)),"zAWRR Not in Roster")</f>
        <v>MBG</v>
      </c>
      <c r="S1384" s="1" t="str">
        <f>_xlfn.IFNA(IF(Veg_Table[[#This Row],[EVM_LAST_EDITOR]]="","zBlank EVM Last Editor",VLOOKUP(Veg_Table[[#This Row],[EVM_LAST_EDITOR]],Roster_Table[#All],16,FALSE)),"zCompany_AWRR not in Roster")</f>
        <v>MBG_Mason, Bruce &amp; Girard</v>
      </c>
      <c r="T1384" s="2">
        <f>IFERROR(DATE(YEAR(Veg_Table[[#This Row],[Created2]]),MONTH(Veg_Table[[#This Row],[Created2]]),DAY(Veg_Table[[#This Row],[Created2]])),DATE(2019,1,1))</f>
        <v>43965</v>
      </c>
      <c r="U1384" s="3">
        <f>VALUE(SUBSTITUTE(Veg_Table[[#This Row],[Created]],",",""))</f>
        <v>43965.462652824099</v>
      </c>
      <c r="V1384" s="3" t="str">
        <f ca="1">IFERROR(_xlfn.IFNA(CELL("contents",INDIRECT(_xlfn.CONCAT("Veg_Table_Production_Data!",ADDRESS(MATCH(_xlfn.MAXIFS(#REF!,#REF!,"="&amp;Veg_Table[[#This Row],[AUTO_ID]],#REF!,"&lt;"&amp;Veg_Table[[#This Row],[EVM_LAST_EDITED_Day]]),#REF!,0),COLUMN(#REF!),4,1,)))),""),"")</f>
        <v/>
      </c>
      <c r="W1384" s="3" t="str">
        <f ca="1">IF(Veg_Table[[#This Row],[Previous_Prescription]]="","No",IF(Veg_Table[[#This Row],[Previous_Prescription]]=Veg_Table[[#This Row],[PRESCRIP]],"No","Yes"))</f>
        <v>No</v>
      </c>
      <c r="X1384" s="3" t="str">
        <f>IF(Veg_Table[[#This Row],[EVM_LAST_EDITED_Day]]=Veg_Table[[#This Row],[Created_Day]],"New","Old")</f>
        <v>New</v>
      </c>
      <c r="Y1384" s="1">
        <f>IFERROR(IF(FIND("delete",LOWER(Veg_Table[[#This Row],[PI_COMMENTS]]))&gt;=1,1,0),0)</f>
        <v>0</v>
      </c>
      <c r="Z1384" s="1" t="str">
        <f>_xlfn.IFNA(IF(Veg_Table[[#This Row],[EVM_LAST_EDITOR]]="","Yes",VLOOKUP(Veg_Table[[#This Row],[EVM_LAST_EDITOR]],Roster_Table[#All],15,FALSE)),"Yes")</f>
        <v>Yes</v>
      </c>
      <c r="AA138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84" s="1" t="str">
        <f>_xlfn.IFNA(VLOOKUP(Veg_Table[[#This Row],[EVM_LAST_EDITOR]],Roster_Table[#All],3,FALSE),"zAWRR Not in Roster")</f>
        <v>Benjamin</v>
      </c>
      <c r="AC1384" s="1" t="str">
        <f>_xlfn.IFNA(VLOOKUP(Veg_Table[[#This Row],[EVM_LAST_EDITOR]],Roster_Table[#All],2,FALSE),"zAWRR Not in Roster")</f>
        <v>Post</v>
      </c>
      <c r="AD1384" s="1" t="str">
        <f>IF(_xlfn.CONCAT(Veg_Table[[#This Row],[First_Name]]," ",Veg_Table[[#This Row],[Last_Name]])="zAWRR Not in Roster zAWRR Not in Roster","zAWRR Not in Roster",_xlfn.CONCAT(Veg_Table[[#This Row],[First_Name]]," ",Veg_Table[[#This Row],[Last_Name]]))</f>
        <v>Benjamin Post</v>
      </c>
      <c r="AE1384">
        <v>3228070</v>
      </c>
      <c r="AF1384" t="s">
        <v>6256</v>
      </c>
      <c r="AG1384" t="s">
        <v>93</v>
      </c>
      <c r="AH1384" t="s">
        <v>6252</v>
      </c>
      <c r="AI1384" t="s">
        <v>5955</v>
      </c>
      <c r="AJ1384" t="s">
        <v>36</v>
      </c>
      <c r="AL1384" t="s">
        <v>372</v>
      </c>
      <c r="AM1384" t="s">
        <v>529</v>
      </c>
      <c r="AN1384" t="s">
        <v>25</v>
      </c>
      <c r="AO1384" t="s">
        <v>25</v>
      </c>
      <c r="AP1384">
        <v>13</v>
      </c>
      <c r="AQ1384">
        <v>45</v>
      </c>
      <c r="AR1384" t="s">
        <v>511</v>
      </c>
      <c r="AS1384" t="s">
        <v>823</v>
      </c>
      <c r="AT1384" t="s">
        <v>26</v>
      </c>
      <c r="AV1384" t="s">
        <v>519</v>
      </c>
      <c r="AW1384" t="s">
        <v>6257</v>
      </c>
      <c r="AZ1384"/>
      <c r="BB1384" s="4"/>
      <c r="BD1384" t="s">
        <v>29</v>
      </c>
      <c r="BE1384" t="s">
        <v>25</v>
      </c>
      <c r="BF1384" t="s">
        <v>513</v>
      </c>
      <c r="BI1384" s="3"/>
      <c r="BJ1384" t="s">
        <v>1435</v>
      </c>
      <c r="BK1384" s="30" t="s">
        <v>120</v>
      </c>
      <c r="BL1384" s="3">
        <v>43965.462652824077</v>
      </c>
      <c r="BM1384" t="s">
        <v>31</v>
      </c>
      <c r="BN1384" t="s">
        <v>32</v>
      </c>
      <c r="BP1384" t="s">
        <v>6254</v>
      </c>
      <c r="BQ1384" t="s">
        <v>1025</v>
      </c>
      <c r="BR1384" t="s">
        <v>28</v>
      </c>
      <c r="BS1384" t="s">
        <v>28</v>
      </c>
      <c r="BT1384" t="s">
        <v>120</v>
      </c>
      <c r="BU1384" s="3">
        <v>43965.462652824077</v>
      </c>
      <c r="BV1384" t="s">
        <v>803</v>
      </c>
      <c r="BW1384" s="3">
        <v>43965.515645416664</v>
      </c>
      <c r="BX1384" t="s">
        <v>6258</v>
      </c>
      <c r="CG1384"/>
      <c r="CH1384"/>
      <c r="CI1384"/>
      <c r="CY1384"/>
      <c r="DA1384"/>
      <c r="DF1384"/>
    </row>
    <row r="1385" spans="1:110" x14ac:dyDescent="0.25">
      <c r="A1385" s="1">
        <f>IF(Veg_Table[[#This Row],[VP_STATUS]]="Hold",0,IF(OR(AND(Veg_Table[[#This Row],[PRESCRIP]]="NW_No Work",Veg_Table[[#This Row],[VP_STATUS]]&lt;&gt;"No Work Required Under EVM"),AND(Veg_Table[[#This Row],[VP_STATUS]]="No Work Required Under EVM",Veg_Table[[#This Row],[PRESCRIP]]&lt;&gt;"NW_No Work")),1,0))</f>
        <v>0</v>
      </c>
      <c r="B1385" s="1">
        <f>IF(Veg_Table[[#This Row],[SPECIES]]="",1,0)</f>
        <v>0</v>
      </c>
      <c r="C1385" s="1">
        <f>IF(Veg_Table[[#This Row],[DIAMETER]]="",1,0)</f>
        <v>0</v>
      </c>
      <c r="D1385" s="1">
        <f>IF(Veg_Table[[#This Row],[HEIGHT]]="",1,0)</f>
        <v>0</v>
      </c>
      <c r="E138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85" s="1">
        <f>IF(AND(Veg_Table[[#This Row],[TAT_RESULT]]="ABATE",Veg_Table[[#This Row],[PRESCRIP]]="NW_No Work"),1,0)</f>
        <v>0</v>
      </c>
      <c r="G1385" s="1">
        <f>IF(OR(Veg_Table[[#This Row],[Prescription R-Scale]]="NA",Veg_Table[[#This Row],[Diameter R-Scale]]="NA"),0,IF(Veg_Table[[#This Row],[Diameter R-Scale]]&lt;&gt;Veg_Table[[#This Row],[Prescription R-Scale]],1,0))</f>
        <v>0</v>
      </c>
      <c r="H1385" s="1">
        <f>IF(OR(AND(Veg_Table[[#This Row],[PRESCRIP]]="BC_Br Rmv", Veg_Table[[#This Row],[WOOD_MAN]]&lt;&gt;"Not Needed"),AND(Veg_Table[[#This Row],[PRESCRIP]]="BCS_Br Rmv+Trt", Veg_Table[[#This Row],[WOOD_MAN]]&lt;&gt;"Not Needed")),1,0)</f>
        <v>0</v>
      </c>
      <c r="I1385" s="1">
        <f ca="1">IF(AND(Veg_Table[[#This Row],[Prescription_Changed]]="Yes",Veg_Table[[#This Row],[TAT_RESULT]]=""),1,0)</f>
        <v>0</v>
      </c>
      <c r="J1385" s="1">
        <f ca="1">SUM(Veg_Table[[#This Row],[Prescription and Status do not match]:[Prescription_Edited_And_TAT_Is_Blank]])</f>
        <v>0</v>
      </c>
      <c r="K1385" s="1">
        <f ca="1">IF(Veg_Table[[#This Row],[Sum of Errors]]&gt;0,1,0)</f>
        <v>0</v>
      </c>
      <c r="L1385" s="1">
        <f>1</f>
        <v>1</v>
      </c>
      <c r="M138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385" s="1" t="str">
        <f>IF(OR(MID(Veg_Table[[#This Row],[PRESCRIP]],2,1)="1",MID(Veg_Table[[#This Row],[PRESCRIP]],2,1)="2",MID(Veg_Table[[#This Row],[PRESCRIP]],2,1)="3",MID(Veg_Table[[#This Row],[PRESCRIP]],2,1)="4"),_xlfn.NUMBERVALUE(MID(Veg_Table[[#This Row],[PRESCRIP]],2,1)),"NA")</f>
        <v>NA</v>
      </c>
      <c r="O1385" s="1">
        <f>WEEKNUM(Veg_Table[[#This Row],[EVM_LAST_EDITED_Day]],2)</f>
        <v>20</v>
      </c>
      <c r="P1385" s="25">
        <f>IFERROR(DATE(YEAR(Veg_Table[[#This Row],[EVM_LAST_EDITED2]]),MONTH(Veg_Table[[#This Row],[EVM_LAST_EDITED2]]),DAY(Veg_Table[[#This Row],[EVM_LAST_EDITED2]])),DATE(2019,1,1))</f>
        <v>43965</v>
      </c>
      <c r="Q1385" s="3">
        <f>VALUE(SUBSTITUTE(Veg_Table[[#This Row],[EVM_LAST_EDITED]],",",""))</f>
        <v>43965.462684814796</v>
      </c>
      <c r="R1385" s="1" t="str">
        <f>_xlfn.IFNA(IF(Veg_Table[[#This Row],[EVM_LAST_EDITOR]]="","zBlank EVM Last Editor",VLOOKUP(Veg_Table[[#This Row],[EVM_LAST_EDITOR]],Roster_Table[#All],4,FALSE)),"zAWRR Not in Roster")</f>
        <v>MGE</v>
      </c>
      <c r="S1385" s="1" t="str">
        <f>_xlfn.IFNA(IF(Veg_Table[[#This Row],[EVM_LAST_EDITOR]]="","zBlank EVM Last Editor",VLOOKUP(Veg_Table[[#This Row],[EVM_LAST_EDITOR]],Roster_Table[#All],16,FALSE)),"zCompany_AWRR not in Roster")</f>
        <v>MGE_Mountain G Enterprises</v>
      </c>
      <c r="T1385" s="2">
        <f>IFERROR(DATE(YEAR(Veg_Table[[#This Row],[Created2]]),MONTH(Veg_Table[[#This Row],[Created2]]),DAY(Veg_Table[[#This Row],[Created2]])),DATE(2019,1,1))</f>
        <v>43965</v>
      </c>
      <c r="U1385" s="3">
        <f>VALUE(SUBSTITUTE(Veg_Table[[#This Row],[Created]],",",""))</f>
        <v>43965.4292373032</v>
      </c>
      <c r="V1385" s="3" t="str">
        <f ca="1">IFERROR(_xlfn.IFNA(CELL("contents",INDIRECT(_xlfn.CONCAT("Veg_Table_Production_Data!",ADDRESS(MATCH(_xlfn.MAXIFS(#REF!,#REF!,"="&amp;Veg_Table[[#This Row],[AUTO_ID]],#REF!,"&lt;"&amp;Veg_Table[[#This Row],[EVM_LAST_EDITED_Day]]),#REF!,0),COLUMN(#REF!),4,1,)))),""),"")</f>
        <v/>
      </c>
      <c r="W1385" s="3" t="str">
        <f ca="1">IF(Veg_Table[[#This Row],[Previous_Prescription]]="","No",IF(Veg_Table[[#This Row],[Previous_Prescription]]=Veg_Table[[#This Row],[PRESCRIP]],"No","Yes"))</f>
        <v>No</v>
      </c>
      <c r="X1385" s="3" t="str">
        <f>IF(Veg_Table[[#This Row],[EVM_LAST_EDITED_Day]]=Veg_Table[[#This Row],[Created_Day]],"New","Old")</f>
        <v>New</v>
      </c>
      <c r="Y1385" s="1">
        <f>IFERROR(IF(FIND("delete",LOWER(Veg_Table[[#This Row],[PI_COMMENTS]]))&gt;=1,1,0),0)</f>
        <v>0</v>
      </c>
      <c r="Z1385" s="1" t="str">
        <f>_xlfn.IFNA(IF(Veg_Table[[#This Row],[EVM_LAST_EDITOR]]="","Yes",VLOOKUP(Veg_Table[[#This Row],[EVM_LAST_EDITOR]],Roster_Table[#All],15,FALSE)),"Yes")</f>
        <v>Yes</v>
      </c>
      <c r="AA138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85" s="1" t="str">
        <f>_xlfn.IFNA(VLOOKUP(Veg_Table[[#This Row],[EVM_LAST_EDITOR]],Roster_Table[#All],3,FALSE),"zAWRR Not in Roster")</f>
        <v>Alex</v>
      </c>
      <c r="AC1385" s="1" t="str">
        <f>_xlfn.IFNA(VLOOKUP(Veg_Table[[#This Row],[EVM_LAST_EDITOR]],Roster_Table[#All],2,FALSE),"zAWRR Not in Roster")</f>
        <v>Coon</v>
      </c>
      <c r="AD1385" s="1" t="str">
        <f>IF(_xlfn.CONCAT(Veg_Table[[#This Row],[First_Name]]," ",Veg_Table[[#This Row],[Last_Name]])="zAWRR Not in Roster zAWRR Not in Roster","zAWRR Not in Roster",_xlfn.CONCAT(Veg_Table[[#This Row],[First_Name]]," ",Veg_Table[[#This Row],[Last_Name]]))</f>
        <v>Alex Coon</v>
      </c>
      <c r="AE1385">
        <v>3227750</v>
      </c>
      <c r="AF1385" t="s">
        <v>6767</v>
      </c>
      <c r="AG1385" t="s">
        <v>30</v>
      </c>
      <c r="AH1385" t="s">
        <v>1772</v>
      </c>
      <c r="AI1385" t="s">
        <v>3875</v>
      </c>
      <c r="AJ1385" t="s">
        <v>48</v>
      </c>
      <c r="AL1385" t="s">
        <v>22</v>
      </c>
      <c r="AM1385" t="s">
        <v>46</v>
      </c>
      <c r="AN1385" t="s">
        <v>25</v>
      </c>
      <c r="AO1385" t="s">
        <v>25</v>
      </c>
      <c r="AP1385">
        <v>14</v>
      </c>
      <c r="AQ1385">
        <v>45</v>
      </c>
      <c r="AR1385" t="s">
        <v>511</v>
      </c>
      <c r="AS1385" t="s">
        <v>842</v>
      </c>
      <c r="AT1385" t="s">
        <v>26</v>
      </c>
      <c r="AV1385" t="s">
        <v>512</v>
      </c>
      <c r="AW1385" t="s">
        <v>6768</v>
      </c>
      <c r="AZ1385"/>
      <c r="BB1385" s="4"/>
      <c r="BD1385" t="s">
        <v>29</v>
      </c>
      <c r="BE1385" t="s">
        <v>25</v>
      </c>
      <c r="BF1385" t="s">
        <v>513</v>
      </c>
      <c r="BI1385" s="3"/>
      <c r="BJ1385" t="s">
        <v>1435</v>
      </c>
      <c r="BK1385" s="30" t="s">
        <v>140</v>
      </c>
      <c r="BL1385" s="3">
        <v>43965.462684814818</v>
      </c>
      <c r="BM1385" t="s">
        <v>31</v>
      </c>
      <c r="BN1385" t="s">
        <v>32</v>
      </c>
      <c r="BP1385" t="s">
        <v>1773</v>
      </c>
      <c r="BQ1385" t="s">
        <v>826</v>
      </c>
      <c r="BR1385" t="s">
        <v>28</v>
      </c>
      <c r="BS1385" t="s">
        <v>28</v>
      </c>
      <c r="BT1385" t="s">
        <v>140</v>
      </c>
      <c r="BU1385" s="3">
        <v>43965.429237303244</v>
      </c>
      <c r="BV1385" t="s">
        <v>803</v>
      </c>
      <c r="BW1385" s="3">
        <v>43965.515554016201</v>
      </c>
      <c r="BX1385" t="s">
        <v>6769</v>
      </c>
      <c r="CG1385"/>
      <c r="CH1385"/>
      <c r="CI1385"/>
      <c r="CY1385"/>
      <c r="DA1385"/>
      <c r="DF1385"/>
    </row>
    <row r="1386" spans="1:110" x14ac:dyDescent="0.25">
      <c r="A1386" s="1">
        <f>IF(Veg_Table[[#This Row],[VP_STATUS]]="Hold",0,IF(OR(AND(Veg_Table[[#This Row],[PRESCRIP]]="NW_No Work",Veg_Table[[#This Row],[VP_STATUS]]&lt;&gt;"No Work Required Under EVM"),AND(Veg_Table[[#This Row],[VP_STATUS]]="No Work Required Under EVM",Veg_Table[[#This Row],[PRESCRIP]]&lt;&gt;"NW_No Work")),1,0))</f>
        <v>0</v>
      </c>
      <c r="B1386" s="1">
        <f>IF(Veg_Table[[#This Row],[SPECIES]]="",1,0)</f>
        <v>0</v>
      </c>
      <c r="C1386" s="1">
        <f>IF(Veg_Table[[#This Row],[DIAMETER]]="",1,0)</f>
        <v>0</v>
      </c>
      <c r="D1386" s="1">
        <f>IF(Veg_Table[[#This Row],[HEIGHT]]="",1,0)</f>
        <v>0</v>
      </c>
      <c r="E138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86" s="1">
        <f>IF(AND(Veg_Table[[#This Row],[TAT_RESULT]]="ABATE",Veg_Table[[#This Row],[PRESCRIP]]="NW_No Work"),1,0)</f>
        <v>0</v>
      </c>
      <c r="G1386" s="1">
        <f>IF(OR(Veg_Table[[#This Row],[Prescription R-Scale]]="NA",Veg_Table[[#This Row],[Diameter R-Scale]]="NA"),0,IF(Veg_Table[[#This Row],[Diameter R-Scale]]&lt;&gt;Veg_Table[[#This Row],[Prescription R-Scale]],1,0))</f>
        <v>0</v>
      </c>
      <c r="H1386" s="1">
        <f>IF(OR(AND(Veg_Table[[#This Row],[PRESCRIP]]="BC_Br Rmv", Veg_Table[[#This Row],[WOOD_MAN]]&lt;&gt;"Not Needed"),AND(Veg_Table[[#This Row],[PRESCRIP]]="BCS_Br Rmv+Trt", Veg_Table[[#This Row],[WOOD_MAN]]&lt;&gt;"Not Needed")),1,0)</f>
        <v>0</v>
      </c>
      <c r="I1386" s="1">
        <f ca="1">IF(AND(Veg_Table[[#This Row],[Prescription_Changed]]="Yes",Veg_Table[[#This Row],[TAT_RESULT]]=""),1,0)</f>
        <v>0</v>
      </c>
      <c r="J1386" s="1">
        <f ca="1">SUM(Veg_Table[[#This Row],[Prescription and Status do not match]:[Prescription_Edited_And_TAT_Is_Blank]])</f>
        <v>0</v>
      </c>
      <c r="K1386" s="1">
        <f ca="1">IF(Veg_Table[[#This Row],[Sum of Errors]]&gt;0,1,0)</f>
        <v>0</v>
      </c>
      <c r="L1386" s="1">
        <f>1</f>
        <v>1</v>
      </c>
      <c r="M138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386" s="1">
        <f>IF(OR(MID(Veg_Table[[#This Row],[PRESCRIP]],2,1)="1",MID(Veg_Table[[#This Row],[PRESCRIP]],2,1)="2",MID(Veg_Table[[#This Row],[PRESCRIP]],2,1)="3",MID(Veg_Table[[#This Row],[PRESCRIP]],2,1)="4"),_xlfn.NUMBERVALUE(MID(Veg_Table[[#This Row],[PRESCRIP]],2,1)),"NA")</f>
        <v>1</v>
      </c>
      <c r="O1386" s="1">
        <f>WEEKNUM(Veg_Table[[#This Row],[EVM_LAST_EDITED_Day]],2)</f>
        <v>20</v>
      </c>
      <c r="P1386" s="25">
        <f>IFERROR(DATE(YEAR(Veg_Table[[#This Row],[EVM_LAST_EDITED2]]),MONTH(Veg_Table[[#This Row],[EVM_LAST_EDITED2]]),DAY(Veg_Table[[#This Row],[EVM_LAST_EDITED2]])),DATE(2019,1,1))</f>
        <v>43965</v>
      </c>
      <c r="Q1386" s="3">
        <f>VALUE(SUBSTITUTE(Veg_Table[[#This Row],[EVM_LAST_EDITED]],",",""))</f>
        <v>43965.4637794097</v>
      </c>
      <c r="R1386" s="1" t="str">
        <f>_xlfn.IFNA(IF(Veg_Table[[#This Row],[EVM_LAST_EDITOR]]="","zBlank EVM Last Editor",VLOOKUP(Veg_Table[[#This Row],[EVM_LAST_EDITOR]],Roster_Table[#All],4,FALSE)),"zAWRR Not in Roster")</f>
        <v>MGE</v>
      </c>
      <c r="S1386" s="1" t="str">
        <f>_xlfn.IFNA(IF(Veg_Table[[#This Row],[EVM_LAST_EDITOR]]="","zBlank EVM Last Editor",VLOOKUP(Veg_Table[[#This Row],[EVM_LAST_EDITOR]],Roster_Table[#All],16,FALSE)),"zCompany_AWRR not in Roster")</f>
        <v>MGE_Mountain G Enterprises</v>
      </c>
      <c r="T1386" s="2">
        <f>IFERROR(DATE(YEAR(Veg_Table[[#This Row],[Created2]]),MONTH(Veg_Table[[#This Row],[Created2]]),DAY(Veg_Table[[#This Row],[Created2]])),DATE(2019,1,1))</f>
        <v>43812</v>
      </c>
      <c r="U1386" s="3">
        <f>VALUE(SUBSTITUTE(Veg_Table[[#This Row],[Created]],",",""))</f>
        <v>43812.478692129604</v>
      </c>
      <c r="V1386" s="3" t="str">
        <f ca="1">IFERROR(_xlfn.IFNA(CELL("contents",INDIRECT(_xlfn.CONCAT("Veg_Table_Production_Data!",ADDRESS(MATCH(_xlfn.MAXIFS(#REF!,#REF!,"="&amp;Veg_Table[[#This Row],[AUTO_ID]],#REF!,"&lt;"&amp;Veg_Table[[#This Row],[EVM_LAST_EDITED_Day]]),#REF!,0),COLUMN(#REF!),4,1,)))),""),"")</f>
        <v/>
      </c>
      <c r="W1386" s="3" t="str">
        <f ca="1">IF(Veg_Table[[#This Row],[Previous_Prescription]]="","No",IF(Veg_Table[[#This Row],[Previous_Prescription]]=Veg_Table[[#This Row],[PRESCRIP]],"No","Yes"))</f>
        <v>No</v>
      </c>
      <c r="X1386" s="3" t="str">
        <f>IF(Veg_Table[[#This Row],[EVM_LAST_EDITED_Day]]=Veg_Table[[#This Row],[Created_Day]],"New","Old")</f>
        <v>Old</v>
      </c>
      <c r="Y1386" s="1">
        <f>IFERROR(IF(FIND("delete",LOWER(Veg_Table[[#This Row],[PI_COMMENTS]]))&gt;=1,1,0),0)</f>
        <v>0</v>
      </c>
      <c r="Z1386" s="1" t="str">
        <f>_xlfn.IFNA(IF(Veg_Table[[#This Row],[EVM_LAST_EDITOR]]="","Yes",VLOOKUP(Veg_Table[[#This Row],[EVM_LAST_EDITOR]],Roster_Table[#All],15,FALSE)),"Yes")</f>
        <v>Yes</v>
      </c>
      <c r="AA138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86" s="1" t="str">
        <f>_xlfn.IFNA(VLOOKUP(Veg_Table[[#This Row],[EVM_LAST_EDITOR]],Roster_Table[#All],3,FALSE),"zAWRR Not in Roster")</f>
        <v>John Paul</v>
      </c>
      <c r="AC1386" s="1" t="str">
        <f>_xlfn.IFNA(VLOOKUP(Veg_Table[[#This Row],[EVM_LAST_EDITOR]],Roster_Table[#All],2,FALSE),"zAWRR Not in Roster")</f>
        <v>Kubitschek</v>
      </c>
      <c r="AD1386" s="1" t="str">
        <f>IF(_xlfn.CONCAT(Veg_Table[[#This Row],[First_Name]]," ",Veg_Table[[#This Row],[Last_Name]])="zAWRR Not in Roster zAWRR Not in Roster","zAWRR Not in Roster",_xlfn.CONCAT(Veg_Table[[#This Row],[First_Name]]," ",Veg_Table[[#This Row],[Last_Name]]))</f>
        <v>John Paul Kubitschek</v>
      </c>
      <c r="AE1386">
        <v>1729263</v>
      </c>
      <c r="AF1386" t="s">
        <v>1584</v>
      </c>
      <c r="AG1386" t="s">
        <v>93</v>
      </c>
      <c r="AH1386" t="s">
        <v>1585</v>
      </c>
      <c r="AI1386" t="s">
        <v>1586</v>
      </c>
      <c r="AJ1386" t="s">
        <v>48</v>
      </c>
      <c r="AK1386" t="s">
        <v>28</v>
      </c>
      <c r="AL1386" t="s">
        <v>884</v>
      </c>
      <c r="AM1386" t="s">
        <v>1890</v>
      </c>
      <c r="AN1386" t="s">
        <v>25</v>
      </c>
      <c r="AO1386" t="s">
        <v>43</v>
      </c>
      <c r="AP1386">
        <v>9</v>
      </c>
      <c r="AQ1386">
        <v>48</v>
      </c>
      <c r="AR1386" t="s">
        <v>514</v>
      </c>
      <c r="AS1386" t="s">
        <v>485</v>
      </c>
      <c r="AT1386" t="s">
        <v>522</v>
      </c>
      <c r="AU1386" t="s">
        <v>25</v>
      </c>
      <c r="AV1386" t="s">
        <v>512</v>
      </c>
      <c r="AW1386" t="s">
        <v>6148</v>
      </c>
      <c r="AX1386" t="s">
        <v>534</v>
      </c>
      <c r="AY1386" t="s">
        <v>28</v>
      </c>
      <c r="AZ1386"/>
      <c r="BA1386" t="s">
        <v>28</v>
      </c>
      <c r="BB1386" s="4"/>
      <c r="BC1386" t="s">
        <v>28</v>
      </c>
      <c r="BD1386" t="s">
        <v>29</v>
      </c>
      <c r="BF1386" t="s">
        <v>28</v>
      </c>
      <c r="BG1386" t="s">
        <v>28</v>
      </c>
      <c r="BH1386" t="s">
        <v>28</v>
      </c>
      <c r="BI1386" s="3"/>
      <c r="BJ1386" t="s">
        <v>2810</v>
      </c>
      <c r="BK1386" s="30" t="s">
        <v>344</v>
      </c>
      <c r="BL1386" s="3">
        <v>43965.463779409722</v>
      </c>
      <c r="BM1386" t="s">
        <v>31</v>
      </c>
      <c r="BN1386" t="s">
        <v>32</v>
      </c>
      <c r="BO1386" t="s">
        <v>1587</v>
      </c>
      <c r="BP1386" t="s">
        <v>1588</v>
      </c>
      <c r="BQ1386" t="s">
        <v>1025</v>
      </c>
      <c r="BR1386" t="s">
        <v>28</v>
      </c>
      <c r="BS1386" t="s">
        <v>28</v>
      </c>
      <c r="BT1386" t="s">
        <v>1508</v>
      </c>
      <c r="BU1386" s="3">
        <v>43812.478692129633</v>
      </c>
      <c r="BV1386" t="s">
        <v>803</v>
      </c>
      <c r="BW1386" s="3">
        <v>43965.480982476853</v>
      </c>
      <c r="BX1386" t="s">
        <v>1589</v>
      </c>
      <c r="CG1386"/>
      <c r="CH1386"/>
      <c r="CI1386"/>
      <c r="CY1386"/>
      <c r="DA1386"/>
      <c r="DF1386"/>
    </row>
    <row r="1387" spans="1:110" x14ac:dyDescent="0.25">
      <c r="A1387" s="1">
        <f>IF(Veg_Table[[#This Row],[VP_STATUS]]="Hold",0,IF(OR(AND(Veg_Table[[#This Row],[PRESCRIP]]="NW_No Work",Veg_Table[[#This Row],[VP_STATUS]]&lt;&gt;"No Work Required Under EVM"),AND(Veg_Table[[#This Row],[VP_STATUS]]="No Work Required Under EVM",Veg_Table[[#This Row],[PRESCRIP]]&lt;&gt;"NW_No Work")),1,0))</f>
        <v>0</v>
      </c>
      <c r="B1387" s="1">
        <f>IF(Veg_Table[[#This Row],[SPECIES]]="",1,0)</f>
        <v>0</v>
      </c>
      <c r="C1387" s="1">
        <f>IF(Veg_Table[[#This Row],[DIAMETER]]="",1,0)</f>
        <v>0</v>
      </c>
      <c r="D1387" s="1">
        <f>IF(Veg_Table[[#This Row],[HEIGHT]]="",1,0)</f>
        <v>0</v>
      </c>
      <c r="E138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87" s="1">
        <f>IF(AND(Veg_Table[[#This Row],[TAT_RESULT]]="ABATE",Veg_Table[[#This Row],[PRESCRIP]]="NW_No Work"),1,0)</f>
        <v>0</v>
      </c>
      <c r="G1387" s="1">
        <f>IF(OR(Veg_Table[[#This Row],[Prescription R-Scale]]="NA",Veg_Table[[#This Row],[Diameter R-Scale]]="NA"),0,IF(Veg_Table[[#This Row],[Diameter R-Scale]]&lt;&gt;Veg_Table[[#This Row],[Prescription R-Scale]],1,0))</f>
        <v>0</v>
      </c>
      <c r="H1387" s="1">
        <f>IF(OR(AND(Veg_Table[[#This Row],[PRESCRIP]]="BC_Br Rmv", Veg_Table[[#This Row],[WOOD_MAN]]&lt;&gt;"Not Needed"),AND(Veg_Table[[#This Row],[PRESCRIP]]="BCS_Br Rmv+Trt", Veg_Table[[#This Row],[WOOD_MAN]]&lt;&gt;"Not Needed")),1,0)</f>
        <v>0</v>
      </c>
      <c r="I1387" s="1">
        <f ca="1">IF(AND(Veg_Table[[#This Row],[Prescription_Changed]]="Yes",Veg_Table[[#This Row],[TAT_RESULT]]=""),1,0)</f>
        <v>0</v>
      </c>
      <c r="J1387" s="1">
        <f ca="1">SUM(Veg_Table[[#This Row],[Prescription and Status do not match]:[Prescription_Edited_And_TAT_Is_Blank]])</f>
        <v>0</v>
      </c>
      <c r="K1387" s="1">
        <f ca="1">IF(Veg_Table[[#This Row],[Sum of Errors]]&gt;0,1,0)</f>
        <v>0</v>
      </c>
      <c r="L1387" s="1">
        <f>1</f>
        <v>1</v>
      </c>
      <c r="M1387"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387" s="1" t="str">
        <f>IF(OR(MID(Veg_Table[[#This Row],[PRESCRIP]],2,1)="1",MID(Veg_Table[[#This Row],[PRESCRIP]],2,1)="2",MID(Veg_Table[[#This Row],[PRESCRIP]],2,1)="3",MID(Veg_Table[[#This Row],[PRESCRIP]],2,1)="4"),_xlfn.NUMBERVALUE(MID(Veg_Table[[#This Row],[PRESCRIP]],2,1)),"NA")</f>
        <v>NA</v>
      </c>
      <c r="O1387" s="1">
        <f>WEEKNUM(Veg_Table[[#This Row],[EVM_LAST_EDITED_Day]],2)</f>
        <v>20</v>
      </c>
      <c r="P1387" s="25">
        <f>IFERROR(DATE(YEAR(Veg_Table[[#This Row],[EVM_LAST_EDITED2]]),MONTH(Veg_Table[[#This Row],[EVM_LAST_EDITED2]]),DAY(Veg_Table[[#This Row],[EVM_LAST_EDITED2]])),DATE(2019,1,1))</f>
        <v>43965</v>
      </c>
      <c r="Q1387" s="3">
        <f>VALUE(SUBSTITUTE(Veg_Table[[#This Row],[EVM_LAST_EDITED]],",",""))</f>
        <v>43965.463923611103</v>
      </c>
      <c r="R1387" s="1" t="str">
        <f>_xlfn.IFNA(IF(Veg_Table[[#This Row],[EVM_LAST_EDITOR]]="","zBlank EVM Last Editor",VLOOKUP(Veg_Table[[#This Row],[EVM_LAST_EDITOR]],Roster_Table[#All],4,FALSE)),"zAWRR Not in Roster")</f>
        <v>JEF</v>
      </c>
      <c r="S1387" s="1" t="str">
        <f>_xlfn.IFNA(IF(Veg_Table[[#This Row],[EVM_LAST_EDITOR]]="","zBlank EVM Last Editor",VLOOKUP(Veg_Table[[#This Row],[EVM_LAST_EDITOR]],Roster_Table[#All],16,FALSE)),"zCompany_AWRR not in Roster")</f>
        <v>JEF_Jefferson Resources</v>
      </c>
      <c r="T1387" s="2">
        <f>IFERROR(DATE(YEAR(Veg_Table[[#This Row],[Created2]]),MONTH(Veg_Table[[#This Row],[Created2]]),DAY(Veg_Table[[#This Row],[Created2]])),DATE(2019,1,1))</f>
        <v>43965</v>
      </c>
      <c r="U1387" s="3">
        <f>VALUE(SUBSTITUTE(Veg_Table[[#This Row],[Created]],",",""))</f>
        <v>43965.463923611103</v>
      </c>
      <c r="V1387" s="3" t="str">
        <f ca="1">IFERROR(_xlfn.IFNA(CELL("contents",INDIRECT(_xlfn.CONCAT("Veg_Table_Production_Data!",ADDRESS(MATCH(_xlfn.MAXIFS(#REF!,#REF!,"="&amp;Veg_Table[[#This Row],[AUTO_ID]],#REF!,"&lt;"&amp;Veg_Table[[#This Row],[EVM_LAST_EDITED_Day]]),#REF!,0),COLUMN(#REF!),4,1,)))),""),"")</f>
        <v/>
      </c>
      <c r="W1387" s="3" t="str">
        <f ca="1">IF(Veg_Table[[#This Row],[Previous_Prescription]]="","No",IF(Veg_Table[[#This Row],[Previous_Prescription]]=Veg_Table[[#This Row],[PRESCRIP]],"No","Yes"))</f>
        <v>No</v>
      </c>
      <c r="X1387" s="3" t="str">
        <f>IF(Veg_Table[[#This Row],[EVM_LAST_EDITED_Day]]=Veg_Table[[#This Row],[Created_Day]],"New","Old")</f>
        <v>New</v>
      </c>
      <c r="Y1387" s="1">
        <f>IFERROR(IF(FIND("delete",LOWER(Veg_Table[[#This Row],[PI_COMMENTS]]))&gt;=1,1,0),0)</f>
        <v>0</v>
      </c>
      <c r="Z1387" s="1" t="str">
        <f>_xlfn.IFNA(IF(Veg_Table[[#This Row],[EVM_LAST_EDITOR]]="","Yes",VLOOKUP(Veg_Table[[#This Row],[EVM_LAST_EDITOR]],Roster_Table[#All],15,FALSE)),"Yes")</f>
        <v>Yes</v>
      </c>
      <c r="AA138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87" s="1" t="str">
        <f>_xlfn.IFNA(VLOOKUP(Veg_Table[[#This Row],[EVM_LAST_EDITOR]],Roster_Table[#All],3,FALSE),"zAWRR Not in Roster")</f>
        <v>Sterling</v>
      </c>
      <c r="AC1387" s="1" t="str">
        <f>_xlfn.IFNA(VLOOKUP(Veg_Table[[#This Row],[EVM_LAST_EDITOR]],Roster_Table[#All],2,FALSE),"zAWRR Not in Roster")</f>
        <v>Fulford</v>
      </c>
      <c r="AD1387" s="1" t="str">
        <f>IF(_xlfn.CONCAT(Veg_Table[[#This Row],[First_Name]]," ",Veg_Table[[#This Row],[Last_Name]])="zAWRR Not in Roster zAWRR Not in Roster","zAWRR Not in Roster",_xlfn.CONCAT(Veg_Table[[#This Row],[First_Name]]," ",Veg_Table[[#This Row],[Last_Name]]))</f>
        <v>Sterling Fulford</v>
      </c>
      <c r="AE1387">
        <v>3228387</v>
      </c>
      <c r="AF1387" t="s">
        <v>6874</v>
      </c>
      <c r="AG1387" t="s">
        <v>30</v>
      </c>
      <c r="AH1387" t="s">
        <v>3102</v>
      </c>
      <c r="AI1387" t="s">
        <v>2951</v>
      </c>
      <c r="AJ1387" t="s">
        <v>21</v>
      </c>
      <c r="AL1387" t="s">
        <v>37</v>
      </c>
      <c r="AM1387" t="s">
        <v>40</v>
      </c>
      <c r="AN1387" t="s">
        <v>25</v>
      </c>
      <c r="AO1387" t="s">
        <v>25</v>
      </c>
      <c r="AP1387">
        <v>10</v>
      </c>
      <c r="AQ1387">
        <v>45</v>
      </c>
      <c r="AR1387" t="s">
        <v>511</v>
      </c>
      <c r="AS1387" t="s">
        <v>24</v>
      </c>
      <c r="AT1387" t="s">
        <v>26</v>
      </c>
      <c r="AV1387" t="s">
        <v>512</v>
      </c>
      <c r="AW1387" t="s">
        <v>6875</v>
      </c>
      <c r="AZ1387"/>
      <c r="BB1387" s="4"/>
      <c r="BD1387" t="s">
        <v>29</v>
      </c>
      <c r="BE1387" t="s">
        <v>25</v>
      </c>
      <c r="BF1387" t="s">
        <v>513</v>
      </c>
      <c r="BI1387" s="3"/>
      <c r="BJ1387" t="s">
        <v>52</v>
      </c>
      <c r="BK1387" s="30" t="s">
        <v>78</v>
      </c>
      <c r="BL1387" s="3">
        <v>43965.463923611111</v>
      </c>
      <c r="BM1387" t="s">
        <v>31</v>
      </c>
      <c r="BN1387" t="s">
        <v>32</v>
      </c>
      <c r="BP1387" t="s">
        <v>3105</v>
      </c>
      <c r="BQ1387" t="s">
        <v>826</v>
      </c>
      <c r="BR1387" t="s">
        <v>28</v>
      </c>
      <c r="BS1387" t="s">
        <v>28</v>
      </c>
      <c r="BT1387" t="s">
        <v>78</v>
      </c>
      <c r="BU1387" s="3">
        <v>43965.463923611111</v>
      </c>
      <c r="BV1387" t="s">
        <v>803</v>
      </c>
      <c r="BW1387" s="3">
        <v>43965.515735104163</v>
      </c>
      <c r="BX1387" t="s">
        <v>6876</v>
      </c>
      <c r="CG1387"/>
      <c r="CH1387"/>
      <c r="CI1387"/>
      <c r="CY1387"/>
      <c r="DA1387"/>
      <c r="DF1387"/>
    </row>
    <row r="1388" spans="1:110" x14ac:dyDescent="0.25">
      <c r="A1388" s="1">
        <f>IF(Veg_Table[[#This Row],[VP_STATUS]]="Hold",0,IF(OR(AND(Veg_Table[[#This Row],[PRESCRIP]]="NW_No Work",Veg_Table[[#This Row],[VP_STATUS]]&lt;&gt;"No Work Required Under EVM"),AND(Veg_Table[[#This Row],[VP_STATUS]]="No Work Required Under EVM",Veg_Table[[#This Row],[PRESCRIP]]&lt;&gt;"NW_No Work")),1,0))</f>
        <v>0</v>
      </c>
      <c r="B1388" s="1">
        <f>IF(Veg_Table[[#This Row],[SPECIES]]="",1,0)</f>
        <v>0</v>
      </c>
      <c r="C1388" s="1">
        <f>IF(Veg_Table[[#This Row],[DIAMETER]]="",1,0)</f>
        <v>0</v>
      </c>
      <c r="D1388" s="1">
        <f>IF(Veg_Table[[#This Row],[HEIGHT]]="",1,0)</f>
        <v>0</v>
      </c>
      <c r="E138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88" s="1">
        <f>IF(AND(Veg_Table[[#This Row],[TAT_RESULT]]="ABATE",Veg_Table[[#This Row],[PRESCRIP]]="NW_No Work"),1,0)</f>
        <v>0</v>
      </c>
      <c r="G1388" s="1">
        <f>IF(OR(Veg_Table[[#This Row],[Prescription R-Scale]]="NA",Veg_Table[[#This Row],[Diameter R-Scale]]="NA"),0,IF(Veg_Table[[#This Row],[Diameter R-Scale]]&lt;&gt;Veg_Table[[#This Row],[Prescription R-Scale]],1,0))</f>
        <v>0</v>
      </c>
      <c r="H1388" s="1">
        <f>IF(OR(AND(Veg_Table[[#This Row],[PRESCRIP]]="BC_Br Rmv", Veg_Table[[#This Row],[WOOD_MAN]]&lt;&gt;"Not Needed"),AND(Veg_Table[[#This Row],[PRESCRIP]]="BCS_Br Rmv+Trt", Veg_Table[[#This Row],[WOOD_MAN]]&lt;&gt;"Not Needed")),1,0)</f>
        <v>0</v>
      </c>
      <c r="I1388" s="1">
        <f ca="1">IF(AND(Veg_Table[[#This Row],[Prescription_Changed]]="Yes",Veg_Table[[#This Row],[TAT_RESULT]]=""),1,0)</f>
        <v>0</v>
      </c>
      <c r="J1388" s="1">
        <f ca="1">SUM(Veg_Table[[#This Row],[Prescription and Status do not match]:[Prescription_Edited_And_TAT_Is_Blank]])</f>
        <v>0</v>
      </c>
      <c r="K1388" s="1">
        <f ca="1">IF(Veg_Table[[#This Row],[Sum of Errors]]&gt;0,1,0)</f>
        <v>0</v>
      </c>
      <c r="L1388" s="1">
        <f>1</f>
        <v>1</v>
      </c>
      <c r="M1388"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388" s="1" t="str">
        <f>IF(OR(MID(Veg_Table[[#This Row],[PRESCRIP]],2,1)="1",MID(Veg_Table[[#This Row],[PRESCRIP]],2,1)="2",MID(Veg_Table[[#This Row],[PRESCRIP]],2,1)="3",MID(Veg_Table[[#This Row],[PRESCRIP]],2,1)="4"),_xlfn.NUMBERVALUE(MID(Veg_Table[[#This Row],[PRESCRIP]],2,1)),"NA")</f>
        <v>NA</v>
      </c>
      <c r="O1388" s="1">
        <f>WEEKNUM(Veg_Table[[#This Row],[EVM_LAST_EDITED_Day]],2)</f>
        <v>20</v>
      </c>
      <c r="P1388" s="25">
        <f>IFERROR(DATE(YEAR(Veg_Table[[#This Row],[EVM_LAST_EDITED2]]),MONTH(Veg_Table[[#This Row],[EVM_LAST_EDITED2]]),DAY(Veg_Table[[#This Row],[EVM_LAST_EDITED2]])),DATE(2019,1,1))</f>
        <v>43965</v>
      </c>
      <c r="Q1388" s="3">
        <f>VALUE(SUBSTITUTE(Veg_Table[[#This Row],[EVM_LAST_EDITED]],",",""))</f>
        <v>43965.465740740699</v>
      </c>
      <c r="R1388" s="1" t="str">
        <f>_xlfn.IFNA(IF(Veg_Table[[#This Row],[EVM_LAST_EDITOR]]="","zBlank EVM Last Editor",VLOOKUP(Veg_Table[[#This Row],[EVM_LAST_EDITOR]],Roster_Table[#All],4,FALSE)),"zAWRR Not in Roster")</f>
        <v>JEF</v>
      </c>
      <c r="S1388" s="1" t="str">
        <f>_xlfn.IFNA(IF(Veg_Table[[#This Row],[EVM_LAST_EDITOR]]="","zBlank EVM Last Editor",VLOOKUP(Veg_Table[[#This Row],[EVM_LAST_EDITOR]],Roster_Table[#All],16,FALSE)),"zCompany_AWRR not in Roster")</f>
        <v>JEF_Jefferson Resources</v>
      </c>
      <c r="T1388" s="2">
        <f>IFERROR(DATE(YEAR(Veg_Table[[#This Row],[Created2]]),MONTH(Veg_Table[[#This Row],[Created2]]),DAY(Veg_Table[[#This Row],[Created2]])),DATE(2019,1,1))</f>
        <v>43965</v>
      </c>
      <c r="U1388" s="3">
        <f>VALUE(SUBSTITUTE(Veg_Table[[#This Row],[Created]],",",""))</f>
        <v>43965.465740740699</v>
      </c>
      <c r="V1388" s="3" t="str">
        <f ca="1">IFERROR(_xlfn.IFNA(CELL("contents",INDIRECT(_xlfn.CONCAT("Veg_Table_Production_Data!",ADDRESS(MATCH(_xlfn.MAXIFS(#REF!,#REF!,"="&amp;Veg_Table[[#This Row],[AUTO_ID]],#REF!,"&lt;"&amp;Veg_Table[[#This Row],[EVM_LAST_EDITED_Day]]),#REF!,0),COLUMN(#REF!),4,1,)))),""),"")</f>
        <v/>
      </c>
      <c r="W1388" s="3" t="str">
        <f ca="1">IF(Veg_Table[[#This Row],[Previous_Prescription]]="","No",IF(Veg_Table[[#This Row],[Previous_Prescription]]=Veg_Table[[#This Row],[PRESCRIP]],"No","Yes"))</f>
        <v>No</v>
      </c>
      <c r="X1388" s="3" t="str">
        <f>IF(Veg_Table[[#This Row],[EVM_LAST_EDITED_Day]]=Veg_Table[[#This Row],[Created_Day]],"New","Old")</f>
        <v>New</v>
      </c>
      <c r="Y1388" s="1">
        <f>IFERROR(IF(FIND("delete",LOWER(Veg_Table[[#This Row],[PI_COMMENTS]]))&gt;=1,1,0),0)</f>
        <v>0</v>
      </c>
      <c r="Z1388" s="1" t="str">
        <f>_xlfn.IFNA(IF(Veg_Table[[#This Row],[EVM_LAST_EDITOR]]="","Yes",VLOOKUP(Veg_Table[[#This Row],[EVM_LAST_EDITOR]],Roster_Table[#All],15,FALSE)),"Yes")</f>
        <v>Yes</v>
      </c>
      <c r="AA138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88" s="1" t="str">
        <f>_xlfn.IFNA(VLOOKUP(Veg_Table[[#This Row],[EVM_LAST_EDITOR]],Roster_Table[#All],3,FALSE),"zAWRR Not in Roster")</f>
        <v>Sterling</v>
      </c>
      <c r="AC1388" s="1" t="str">
        <f>_xlfn.IFNA(VLOOKUP(Veg_Table[[#This Row],[EVM_LAST_EDITOR]],Roster_Table[#All],2,FALSE),"zAWRR Not in Roster")</f>
        <v>Fulford</v>
      </c>
      <c r="AD1388" s="1" t="str">
        <f>IF(_xlfn.CONCAT(Veg_Table[[#This Row],[First_Name]]," ",Veg_Table[[#This Row],[Last_Name]])="zAWRR Not in Roster zAWRR Not in Roster","zAWRR Not in Roster",_xlfn.CONCAT(Veg_Table[[#This Row],[First_Name]]," ",Veg_Table[[#This Row],[Last_Name]]))</f>
        <v>Sterling Fulford</v>
      </c>
      <c r="AE1388">
        <v>3228388</v>
      </c>
      <c r="AF1388" t="s">
        <v>6877</v>
      </c>
      <c r="AG1388" t="s">
        <v>30</v>
      </c>
      <c r="AH1388" t="s">
        <v>3102</v>
      </c>
      <c r="AI1388" t="s">
        <v>2951</v>
      </c>
      <c r="AJ1388" t="s">
        <v>21</v>
      </c>
      <c r="AL1388" t="s">
        <v>37</v>
      </c>
      <c r="AM1388" t="s">
        <v>40</v>
      </c>
      <c r="AN1388" t="s">
        <v>25</v>
      </c>
      <c r="AO1388" t="s">
        <v>25</v>
      </c>
      <c r="AP1388">
        <v>10</v>
      </c>
      <c r="AQ1388">
        <v>45</v>
      </c>
      <c r="AR1388" t="s">
        <v>511</v>
      </c>
      <c r="AS1388" t="s">
        <v>24</v>
      </c>
      <c r="AT1388" t="s">
        <v>26</v>
      </c>
      <c r="AV1388" t="s">
        <v>512</v>
      </c>
      <c r="AW1388" t="s">
        <v>6878</v>
      </c>
      <c r="AZ1388"/>
      <c r="BB1388" s="4"/>
      <c r="BD1388" t="s">
        <v>29</v>
      </c>
      <c r="BE1388" t="s">
        <v>25</v>
      </c>
      <c r="BF1388" t="s">
        <v>513</v>
      </c>
      <c r="BI1388" s="3"/>
      <c r="BJ1388" t="s">
        <v>52</v>
      </c>
      <c r="BK1388" s="30" t="s">
        <v>78</v>
      </c>
      <c r="BL1388" s="3">
        <v>43965.465740740743</v>
      </c>
      <c r="BM1388" t="s">
        <v>31</v>
      </c>
      <c r="BN1388" t="s">
        <v>32</v>
      </c>
      <c r="BP1388" t="s">
        <v>3105</v>
      </c>
      <c r="BQ1388" t="s">
        <v>826</v>
      </c>
      <c r="BR1388" t="s">
        <v>28</v>
      </c>
      <c r="BS1388" t="s">
        <v>28</v>
      </c>
      <c r="BT1388" t="s">
        <v>78</v>
      </c>
      <c r="BU1388" s="3">
        <v>43965.465740740743</v>
      </c>
      <c r="BV1388" t="s">
        <v>803</v>
      </c>
      <c r="BW1388" s="3">
        <v>43965.515735104163</v>
      </c>
      <c r="BX1388" t="s">
        <v>6879</v>
      </c>
      <c r="CG1388"/>
      <c r="CH1388"/>
      <c r="CI1388"/>
      <c r="CY1388"/>
      <c r="DA1388"/>
      <c r="DF1388"/>
    </row>
    <row r="1389" spans="1:110" x14ac:dyDescent="0.25">
      <c r="A1389" s="1">
        <f>IF(Veg_Table[[#This Row],[VP_STATUS]]="Hold",0,IF(OR(AND(Veg_Table[[#This Row],[PRESCRIP]]="NW_No Work",Veg_Table[[#This Row],[VP_STATUS]]&lt;&gt;"No Work Required Under EVM"),AND(Veg_Table[[#This Row],[VP_STATUS]]="No Work Required Under EVM",Veg_Table[[#This Row],[PRESCRIP]]&lt;&gt;"NW_No Work")),1,0))</f>
        <v>0</v>
      </c>
      <c r="B1389" s="1">
        <f>IF(Veg_Table[[#This Row],[SPECIES]]="",1,0)</f>
        <v>0</v>
      </c>
      <c r="C1389" s="1">
        <f>IF(Veg_Table[[#This Row],[DIAMETER]]="",1,0)</f>
        <v>0</v>
      </c>
      <c r="D1389" s="1">
        <f>IF(Veg_Table[[#This Row],[HEIGHT]]="",1,0)</f>
        <v>0</v>
      </c>
      <c r="E138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89" s="1">
        <f>IF(AND(Veg_Table[[#This Row],[TAT_RESULT]]="ABATE",Veg_Table[[#This Row],[PRESCRIP]]="NW_No Work"),1,0)</f>
        <v>0</v>
      </c>
      <c r="G1389" s="1">
        <f>IF(OR(Veg_Table[[#This Row],[Prescription R-Scale]]="NA",Veg_Table[[#This Row],[Diameter R-Scale]]="NA"),0,IF(Veg_Table[[#This Row],[Diameter R-Scale]]&lt;&gt;Veg_Table[[#This Row],[Prescription R-Scale]],1,0))</f>
        <v>0</v>
      </c>
      <c r="H1389" s="1">
        <f>IF(OR(AND(Veg_Table[[#This Row],[PRESCRIP]]="BC_Br Rmv", Veg_Table[[#This Row],[WOOD_MAN]]&lt;&gt;"Not Needed"),AND(Veg_Table[[#This Row],[PRESCRIP]]="BCS_Br Rmv+Trt", Veg_Table[[#This Row],[WOOD_MAN]]&lt;&gt;"Not Needed")),1,0)</f>
        <v>0</v>
      </c>
      <c r="I1389" s="1">
        <f ca="1">IF(AND(Veg_Table[[#This Row],[Prescription_Changed]]="Yes",Veg_Table[[#This Row],[TAT_RESULT]]=""),1,0)</f>
        <v>0</v>
      </c>
      <c r="J1389" s="1">
        <f ca="1">SUM(Veg_Table[[#This Row],[Prescription and Status do not match]:[Prescription_Edited_And_TAT_Is_Blank]])</f>
        <v>0</v>
      </c>
      <c r="K1389" s="1">
        <f ca="1">IF(Veg_Table[[#This Row],[Sum of Errors]]&gt;0,1,0)</f>
        <v>0</v>
      </c>
      <c r="L1389" s="1">
        <f>1</f>
        <v>1</v>
      </c>
      <c r="M1389"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389" s="1" t="str">
        <f>IF(OR(MID(Veg_Table[[#This Row],[PRESCRIP]],2,1)="1",MID(Veg_Table[[#This Row],[PRESCRIP]],2,1)="2",MID(Veg_Table[[#This Row],[PRESCRIP]],2,1)="3",MID(Veg_Table[[#This Row],[PRESCRIP]],2,1)="4"),_xlfn.NUMBERVALUE(MID(Veg_Table[[#This Row],[PRESCRIP]],2,1)),"NA")</f>
        <v>NA</v>
      </c>
      <c r="O1389" s="1">
        <f>WEEKNUM(Veg_Table[[#This Row],[EVM_LAST_EDITED_Day]],2)</f>
        <v>20</v>
      </c>
      <c r="P1389" s="25">
        <f>IFERROR(DATE(YEAR(Veg_Table[[#This Row],[EVM_LAST_EDITED2]]),MONTH(Veg_Table[[#This Row],[EVM_LAST_EDITED2]]),DAY(Veg_Table[[#This Row],[EVM_LAST_EDITED2]])),DATE(2019,1,1))</f>
        <v>43965</v>
      </c>
      <c r="Q1389" s="3">
        <f>VALUE(SUBSTITUTE(Veg_Table[[#This Row],[EVM_LAST_EDITED]],",",""))</f>
        <v>43965.467731481498</v>
      </c>
      <c r="R1389" s="1" t="str">
        <f>_xlfn.IFNA(IF(Veg_Table[[#This Row],[EVM_LAST_EDITOR]]="","zBlank EVM Last Editor",VLOOKUP(Veg_Table[[#This Row],[EVM_LAST_EDITOR]],Roster_Table[#All],4,FALSE)),"zAWRR Not in Roster")</f>
        <v>JEF</v>
      </c>
      <c r="S1389" s="1" t="str">
        <f>_xlfn.IFNA(IF(Veg_Table[[#This Row],[EVM_LAST_EDITOR]]="","zBlank EVM Last Editor",VLOOKUP(Veg_Table[[#This Row],[EVM_LAST_EDITOR]],Roster_Table[#All],16,FALSE)),"zCompany_AWRR not in Roster")</f>
        <v>JEF_Jefferson Resources</v>
      </c>
      <c r="T1389" s="2">
        <f>IFERROR(DATE(YEAR(Veg_Table[[#This Row],[Created2]]),MONTH(Veg_Table[[#This Row],[Created2]]),DAY(Veg_Table[[#This Row],[Created2]])),DATE(2019,1,1))</f>
        <v>43965</v>
      </c>
      <c r="U1389" s="3">
        <f>VALUE(SUBSTITUTE(Veg_Table[[#This Row],[Created]],",",""))</f>
        <v>43965.467731481498</v>
      </c>
      <c r="V1389" s="3" t="str">
        <f ca="1">IFERROR(_xlfn.IFNA(CELL("contents",INDIRECT(_xlfn.CONCAT("Veg_Table_Production_Data!",ADDRESS(MATCH(_xlfn.MAXIFS(#REF!,#REF!,"="&amp;Veg_Table[[#This Row],[AUTO_ID]],#REF!,"&lt;"&amp;Veg_Table[[#This Row],[EVM_LAST_EDITED_Day]]),#REF!,0),COLUMN(#REF!),4,1,)))),""),"")</f>
        <v/>
      </c>
      <c r="W1389" s="3" t="str">
        <f ca="1">IF(Veg_Table[[#This Row],[Previous_Prescription]]="","No",IF(Veg_Table[[#This Row],[Previous_Prescription]]=Veg_Table[[#This Row],[PRESCRIP]],"No","Yes"))</f>
        <v>No</v>
      </c>
      <c r="X1389" s="3" t="str">
        <f>IF(Veg_Table[[#This Row],[EVM_LAST_EDITED_Day]]=Veg_Table[[#This Row],[Created_Day]],"New","Old")</f>
        <v>New</v>
      </c>
      <c r="Y1389" s="1">
        <f>IFERROR(IF(FIND("delete",LOWER(Veg_Table[[#This Row],[PI_COMMENTS]]))&gt;=1,1,0),0)</f>
        <v>0</v>
      </c>
      <c r="Z1389" s="1" t="str">
        <f>_xlfn.IFNA(IF(Veg_Table[[#This Row],[EVM_LAST_EDITOR]]="","Yes",VLOOKUP(Veg_Table[[#This Row],[EVM_LAST_EDITOR]],Roster_Table[#All],15,FALSE)),"Yes")</f>
        <v>Yes</v>
      </c>
      <c r="AA138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89" s="1" t="str">
        <f>_xlfn.IFNA(VLOOKUP(Veg_Table[[#This Row],[EVM_LAST_EDITOR]],Roster_Table[#All],3,FALSE),"zAWRR Not in Roster")</f>
        <v>Sterling</v>
      </c>
      <c r="AC1389" s="1" t="str">
        <f>_xlfn.IFNA(VLOOKUP(Veg_Table[[#This Row],[EVM_LAST_EDITOR]],Roster_Table[#All],2,FALSE),"zAWRR Not in Roster")</f>
        <v>Fulford</v>
      </c>
      <c r="AD1389" s="1" t="str">
        <f>IF(_xlfn.CONCAT(Veg_Table[[#This Row],[First_Name]]," ",Veg_Table[[#This Row],[Last_Name]])="zAWRR Not in Roster zAWRR Not in Roster","zAWRR Not in Roster",_xlfn.CONCAT(Veg_Table[[#This Row],[First_Name]]," ",Veg_Table[[#This Row],[Last_Name]]))</f>
        <v>Sterling Fulford</v>
      </c>
      <c r="AE1389">
        <v>3228390</v>
      </c>
      <c r="AF1389" t="s">
        <v>6883</v>
      </c>
      <c r="AG1389" t="s">
        <v>30</v>
      </c>
      <c r="AH1389" t="s">
        <v>3102</v>
      </c>
      <c r="AI1389" t="s">
        <v>2951</v>
      </c>
      <c r="AJ1389" t="s">
        <v>21</v>
      </c>
      <c r="AL1389" t="s">
        <v>37</v>
      </c>
      <c r="AM1389" t="s">
        <v>40</v>
      </c>
      <c r="AN1389" t="s">
        <v>25</v>
      </c>
      <c r="AO1389" t="s">
        <v>25</v>
      </c>
      <c r="AP1389">
        <v>20</v>
      </c>
      <c r="AQ1389">
        <v>80</v>
      </c>
      <c r="AR1389" t="s">
        <v>511</v>
      </c>
      <c r="AS1389" t="s">
        <v>24</v>
      </c>
      <c r="AT1389" t="s">
        <v>26</v>
      </c>
      <c r="AV1389" t="s">
        <v>512</v>
      </c>
      <c r="AW1389" t="s">
        <v>6884</v>
      </c>
      <c r="AZ1389"/>
      <c r="BB1389" s="4"/>
      <c r="BD1389" t="s">
        <v>29</v>
      </c>
      <c r="BE1389" t="s">
        <v>25</v>
      </c>
      <c r="BF1389" t="s">
        <v>513</v>
      </c>
      <c r="BI1389" s="3"/>
      <c r="BJ1389" t="s">
        <v>52</v>
      </c>
      <c r="BK1389" s="30" t="s">
        <v>78</v>
      </c>
      <c r="BL1389" s="3">
        <v>43965.467731481483</v>
      </c>
      <c r="BM1389" t="s">
        <v>31</v>
      </c>
      <c r="BN1389" t="s">
        <v>32</v>
      </c>
      <c r="BP1389" t="s">
        <v>3105</v>
      </c>
      <c r="BQ1389" t="s">
        <v>826</v>
      </c>
      <c r="BR1389" t="s">
        <v>28</v>
      </c>
      <c r="BS1389" t="s">
        <v>28</v>
      </c>
      <c r="BT1389" t="s">
        <v>78</v>
      </c>
      <c r="BU1389" s="3">
        <v>43965.467731481483</v>
      </c>
      <c r="BV1389" t="s">
        <v>803</v>
      </c>
      <c r="BW1389" s="3">
        <v>43965.515735104163</v>
      </c>
      <c r="BX1389" t="s">
        <v>6885</v>
      </c>
      <c r="CG1389"/>
      <c r="CH1389"/>
      <c r="CI1389"/>
      <c r="CY1389"/>
      <c r="DA1389"/>
      <c r="DF1389"/>
    </row>
    <row r="1390" spans="1:110" x14ac:dyDescent="0.25">
      <c r="A1390" s="1">
        <f>IF(Veg_Table[[#This Row],[VP_STATUS]]="Hold",0,IF(OR(AND(Veg_Table[[#This Row],[PRESCRIP]]="NW_No Work",Veg_Table[[#This Row],[VP_STATUS]]&lt;&gt;"No Work Required Under EVM"),AND(Veg_Table[[#This Row],[VP_STATUS]]="No Work Required Under EVM",Veg_Table[[#This Row],[PRESCRIP]]&lt;&gt;"NW_No Work")),1,0))</f>
        <v>0</v>
      </c>
      <c r="B1390" s="1">
        <f>IF(Veg_Table[[#This Row],[SPECIES]]="",1,0)</f>
        <v>0</v>
      </c>
      <c r="C1390" s="1">
        <f>IF(Veg_Table[[#This Row],[DIAMETER]]="",1,0)</f>
        <v>0</v>
      </c>
      <c r="D1390" s="1">
        <f>IF(Veg_Table[[#This Row],[HEIGHT]]="",1,0)</f>
        <v>0</v>
      </c>
      <c r="E139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90" s="1">
        <f>IF(AND(Veg_Table[[#This Row],[TAT_RESULT]]="ABATE",Veg_Table[[#This Row],[PRESCRIP]]="NW_No Work"),1,0)</f>
        <v>0</v>
      </c>
      <c r="G1390" s="1">
        <f>IF(OR(Veg_Table[[#This Row],[Prescription R-Scale]]="NA",Veg_Table[[#This Row],[Diameter R-Scale]]="NA"),0,IF(Veg_Table[[#This Row],[Diameter R-Scale]]&lt;&gt;Veg_Table[[#This Row],[Prescription R-Scale]],1,0))</f>
        <v>0</v>
      </c>
      <c r="H1390" s="1">
        <f>IF(OR(AND(Veg_Table[[#This Row],[PRESCRIP]]="BC_Br Rmv", Veg_Table[[#This Row],[WOOD_MAN]]&lt;&gt;"Not Needed"),AND(Veg_Table[[#This Row],[PRESCRIP]]="BCS_Br Rmv+Trt", Veg_Table[[#This Row],[WOOD_MAN]]&lt;&gt;"Not Needed")),1,0)</f>
        <v>0</v>
      </c>
      <c r="I1390" s="1">
        <f ca="1">IF(AND(Veg_Table[[#This Row],[Prescription_Changed]]="Yes",Veg_Table[[#This Row],[TAT_RESULT]]=""),1,0)</f>
        <v>0</v>
      </c>
      <c r="J1390" s="1">
        <f ca="1">SUM(Veg_Table[[#This Row],[Prescription and Status do not match]:[Prescription_Edited_And_TAT_Is_Blank]])</f>
        <v>0</v>
      </c>
      <c r="K1390" s="1">
        <f ca="1">IF(Veg_Table[[#This Row],[Sum of Errors]]&gt;0,1,0)</f>
        <v>0</v>
      </c>
      <c r="L1390" s="1">
        <f>1</f>
        <v>1</v>
      </c>
      <c r="M139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390" s="1">
        <f>IF(OR(MID(Veg_Table[[#This Row],[PRESCRIP]],2,1)="1",MID(Veg_Table[[#This Row],[PRESCRIP]],2,1)="2",MID(Veg_Table[[#This Row],[PRESCRIP]],2,1)="3",MID(Veg_Table[[#This Row],[PRESCRIP]],2,1)="4"),_xlfn.NUMBERVALUE(MID(Veg_Table[[#This Row],[PRESCRIP]],2,1)),"NA")</f>
        <v>1</v>
      </c>
      <c r="O1390" s="1">
        <f>WEEKNUM(Veg_Table[[#This Row],[EVM_LAST_EDITED_Day]],2)</f>
        <v>20</v>
      </c>
      <c r="P1390" s="25">
        <f>IFERROR(DATE(YEAR(Veg_Table[[#This Row],[EVM_LAST_EDITED2]]),MONTH(Veg_Table[[#This Row],[EVM_LAST_EDITED2]]),DAY(Veg_Table[[#This Row],[EVM_LAST_EDITED2]])),DATE(2019,1,1))</f>
        <v>43965</v>
      </c>
      <c r="Q1390" s="3">
        <f>VALUE(SUBSTITUTE(Veg_Table[[#This Row],[EVM_LAST_EDITED]],",",""))</f>
        <v>43965.468415601797</v>
      </c>
      <c r="R1390" s="1" t="str">
        <f>_xlfn.IFNA(IF(Veg_Table[[#This Row],[EVM_LAST_EDITOR]]="","zBlank EVM Last Editor",VLOOKUP(Veg_Table[[#This Row],[EVM_LAST_EDITOR]],Roster_Table[#All],4,FALSE)),"zAWRR Not in Roster")</f>
        <v>MBG</v>
      </c>
      <c r="S1390" s="1" t="str">
        <f>_xlfn.IFNA(IF(Veg_Table[[#This Row],[EVM_LAST_EDITOR]]="","zBlank EVM Last Editor",VLOOKUP(Veg_Table[[#This Row],[EVM_LAST_EDITOR]],Roster_Table[#All],16,FALSE)),"zCompany_AWRR not in Roster")</f>
        <v>MBG_Mason, Bruce &amp; Girard</v>
      </c>
      <c r="T1390" s="2">
        <f>IFERROR(DATE(YEAR(Veg_Table[[#This Row],[Created2]]),MONTH(Veg_Table[[#This Row],[Created2]]),DAY(Veg_Table[[#This Row],[Created2]])),DATE(2019,1,1))</f>
        <v>43965</v>
      </c>
      <c r="U1390" s="3">
        <f>VALUE(SUBSTITUTE(Veg_Table[[#This Row],[Created]],",",""))</f>
        <v>43965.468415601797</v>
      </c>
      <c r="V1390" s="3" t="str">
        <f ca="1">IFERROR(_xlfn.IFNA(CELL("contents",INDIRECT(_xlfn.CONCAT("Veg_Table_Production_Data!",ADDRESS(MATCH(_xlfn.MAXIFS(#REF!,#REF!,"="&amp;Veg_Table[[#This Row],[AUTO_ID]],#REF!,"&lt;"&amp;Veg_Table[[#This Row],[EVM_LAST_EDITED_Day]]),#REF!,0),COLUMN(#REF!),4,1,)))),""),"")</f>
        <v/>
      </c>
      <c r="W1390" s="3" t="str">
        <f ca="1">IF(Veg_Table[[#This Row],[Previous_Prescription]]="","No",IF(Veg_Table[[#This Row],[Previous_Prescription]]=Veg_Table[[#This Row],[PRESCRIP]],"No","Yes"))</f>
        <v>No</v>
      </c>
      <c r="X1390" s="3" t="str">
        <f>IF(Veg_Table[[#This Row],[EVM_LAST_EDITED_Day]]=Veg_Table[[#This Row],[Created_Day]],"New","Old")</f>
        <v>New</v>
      </c>
      <c r="Y1390" s="1">
        <f>IFERROR(IF(FIND("delete",LOWER(Veg_Table[[#This Row],[PI_COMMENTS]]))&gt;=1,1,0),0)</f>
        <v>0</v>
      </c>
      <c r="Z1390" s="1" t="str">
        <f>_xlfn.IFNA(IF(Veg_Table[[#This Row],[EVM_LAST_EDITOR]]="","Yes",VLOOKUP(Veg_Table[[#This Row],[EVM_LAST_EDITOR]],Roster_Table[#All],15,FALSE)),"Yes")</f>
        <v>Yes</v>
      </c>
      <c r="AA139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90" s="1" t="str">
        <f>_xlfn.IFNA(VLOOKUP(Veg_Table[[#This Row],[EVM_LAST_EDITOR]],Roster_Table[#All],3,FALSE),"zAWRR Not in Roster")</f>
        <v>Benjamin</v>
      </c>
      <c r="AC1390" s="1" t="str">
        <f>_xlfn.IFNA(VLOOKUP(Veg_Table[[#This Row],[EVM_LAST_EDITOR]],Roster_Table[#All],2,FALSE),"zAWRR Not in Roster")</f>
        <v>Post</v>
      </c>
      <c r="AD1390" s="1" t="str">
        <f>IF(_xlfn.CONCAT(Veg_Table[[#This Row],[First_Name]]," ",Veg_Table[[#This Row],[Last_Name]])="zAWRR Not in Roster zAWRR Not in Roster","zAWRR Not in Roster",_xlfn.CONCAT(Veg_Table[[#This Row],[First_Name]]," ",Veg_Table[[#This Row],[Last_Name]]))</f>
        <v>Benjamin Post</v>
      </c>
      <c r="AE1390">
        <v>3228108</v>
      </c>
      <c r="AF1390" t="s">
        <v>6259</v>
      </c>
      <c r="AG1390" t="s">
        <v>93</v>
      </c>
      <c r="AH1390" t="s">
        <v>6252</v>
      </c>
      <c r="AI1390" t="s">
        <v>5955</v>
      </c>
      <c r="AJ1390" t="s">
        <v>36</v>
      </c>
      <c r="AL1390" t="s">
        <v>372</v>
      </c>
      <c r="AM1390" t="s">
        <v>40</v>
      </c>
      <c r="AN1390" t="s">
        <v>25</v>
      </c>
      <c r="AO1390" t="s">
        <v>25</v>
      </c>
      <c r="AP1390">
        <v>8</v>
      </c>
      <c r="AQ1390">
        <v>28</v>
      </c>
      <c r="AR1390" t="s">
        <v>511</v>
      </c>
      <c r="AS1390" t="s">
        <v>45</v>
      </c>
      <c r="AT1390" t="s">
        <v>522</v>
      </c>
      <c r="AV1390" t="s">
        <v>519</v>
      </c>
      <c r="AW1390" t="s">
        <v>6260</v>
      </c>
      <c r="AZ1390"/>
      <c r="BB1390" s="4"/>
      <c r="BD1390" t="s">
        <v>29</v>
      </c>
      <c r="BE1390" t="s">
        <v>25</v>
      </c>
      <c r="BF1390" t="s">
        <v>513</v>
      </c>
      <c r="BI1390" s="3"/>
      <c r="BJ1390" t="s">
        <v>1044</v>
      </c>
      <c r="BK1390" s="30" t="s">
        <v>120</v>
      </c>
      <c r="BL1390" s="3">
        <v>43965.468415601848</v>
      </c>
      <c r="BM1390" t="s">
        <v>31</v>
      </c>
      <c r="BN1390" t="s">
        <v>32</v>
      </c>
      <c r="BP1390" t="s">
        <v>6254</v>
      </c>
      <c r="BQ1390" t="s">
        <v>1025</v>
      </c>
      <c r="BR1390" t="s">
        <v>28</v>
      </c>
      <c r="BS1390" t="s">
        <v>28</v>
      </c>
      <c r="BT1390" t="s">
        <v>120</v>
      </c>
      <c r="BU1390" s="3">
        <v>43965.468415601848</v>
      </c>
      <c r="BV1390" t="s">
        <v>803</v>
      </c>
      <c r="BW1390" s="3">
        <v>43965.515651030095</v>
      </c>
      <c r="BX1390" t="s">
        <v>6261</v>
      </c>
      <c r="CG1390"/>
      <c r="CH1390"/>
      <c r="CI1390"/>
      <c r="CY1390"/>
      <c r="DA1390"/>
      <c r="DF1390"/>
    </row>
    <row r="1391" spans="1:110" x14ac:dyDescent="0.25">
      <c r="A1391" s="1">
        <f>IF(Veg_Table[[#This Row],[VP_STATUS]]="Hold",0,IF(OR(AND(Veg_Table[[#This Row],[PRESCRIP]]="NW_No Work",Veg_Table[[#This Row],[VP_STATUS]]&lt;&gt;"No Work Required Under EVM"),AND(Veg_Table[[#This Row],[VP_STATUS]]="No Work Required Under EVM",Veg_Table[[#This Row],[PRESCRIP]]&lt;&gt;"NW_No Work")),1,0))</f>
        <v>0</v>
      </c>
      <c r="B1391" s="1">
        <f>IF(Veg_Table[[#This Row],[SPECIES]]="",1,0)</f>
        <v>0</v>
      </c>
      <c r="C1391" s="1">
        <f>IF(Veg_Table[[#This Row],[DIAMETER]]="",1,0)</f>
        <v>0</v>
      </c>
      <c r="D1391" s="1">
        <f>IF(Veg_Table[[#This Row],[HEIGHT]]="",1,0)</f>
        <v>0</v>
      </c>
      <c r="E139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91" s="1">
        <f>IF(AND(Veg_Table[[#This Row],[TAT_RESULT]]="ABATE",Veg_Table[[#This Row],[PRESCRIP]]="NW_No Work"),1,0)</f>
        <v>0</v>
      </c>
      <c r="G1391" s="1">
        <f>IF(OR(Veg_Table[[#This Row],[Prescription R-Scale]]="NA",Veg_Table[[#This Row],[Diameter R-Scale]]="NA"),0,IF(Veg_Table[[#This Row],[Diameter R-Scale]]&lt;&gt;Veg_Table[[#This Row],[Prescription R-Scale]],1,0))</f>
        <v>0</v>
      </c>
      <c r="H1391" s="1">
        <f>IF(OR(AND(Veg_Table[[#This Row],[PRESCRIP]]="BC_Br Rmv", Veg_Table[[#This Row],[WOOD_MAN]]&lt;&gt;"Not Needed"),AND(Veg_Table[[#This Row],[PRESCRIP]]="BCS_Br Rmv+Trt", Veg_Table[[#This Row],[WOOD_MAN]]&lt;&gt;"Not Needed")),1,0)</f>
        <v>0</v>
      </c>
      <c r="I1391" s="1">
        <f ca="1">IF(AND(Veg_Table[[#This Row],[Prescription_Changed]]="Yes",Veg_Table[[#This Row],[TAT_RESULT]]=""),1,0)</f>
        <v>0</v>
      </c>
      <c r="J1391" s="1">
        <f ca="1">SUM(Veg_Table[[#This Row],[Prescription and Status do not match]:[Prescription_Edited_And_TAT_Is_Blank]])</f>
        <v>0</v>
      </c>
      <c r="K1391" s="1">
        <f ca="1">IF(Veg_Table[[#This Row],[Sum of Errors]]&gt;0,1,0)</f>
        <v>0</v>
      </c>
      <c r="L1391" s="1">
        <f>1</f>
        <v>1</v>
      </c>
      <c r="M1391"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391" s="1" t="str">
        <f>IF(OR(MID(Veg_Table[[#This Row],[PRESCRIP]],2,1)="1",MID(Veg_Table[[#This Row],[PRESCRIP]],2,1)="2",MID(Veg_Table[[#This Row],[PRESCRIP]],2,1)="3",MID(Veg_Table[[#This Row],[PRESCRIP]],2,1)="4"),_xlfn.NUMBERVALUE(MID(Veg_Table[[#This Row],[PRESCRIP]],2,1)),"NA")</f>
        <v>NA</v>
      </c>
      <c r="O1391" s="1">
        <f>WEEKNUM(Veg_Table[[#This Row],[EVM_LAST_EDITED_Day]],2)</f>
        <v>20</v>
      </c>
      <c r="P1391" s="25">
        <f>IFERROR(DATE(YEAR(Veg_Table[[#This Row],[EVM_LAST_EDITED2]]),MONTH(Veg_Table[[#This Row],[EVM_LAST_EDITED2]]),DAY(Veg_Table[[#This Row],[EVM_LAST_EDITED2]])),DATE(2019,1,1))</f>
        <v>43965</v>
      </c>
      <c r="Q1391" s="3">
        <f>VALUE(SUBSTITUTE(Veg_Table[[#This Row],[EVM_LAST_EDITED]],",",""))</f>
        <v>43965.4690625</v>
      </c>
      <c r="R1391" s="1" t="str">
        <f>_xlfn.IFNA(IF(Veg_Table[[#This Row],[EVM_LAST_EDITOR]]="","zBlank EVM Last Editor",VLOOKUP(Veg_Table[[#This Row],[EVM_LAST_EDITOR]],Roster_Table[#All],4,FALSE)),"zAWRR Not in Roster")</f>
        <v>JEF</v>
      </c>
      <c r="S1391" s="1" t="str">
        <f>_xlfn.IFNA(IF(Veg_Table[[#This Row],[EVM_LAST_EDITOR]]="","zBlank EVM Last Editor",VLOOKUP(Veg_Table[[#This Row],[EVM_LAST_EDITOR]],Roster_Table[#All],16,FALSE)),"zCompany_AWRR not in Roster")</f>
        <v>JEF_Jefferson Resources</v>
      </c>
      <c r="T1391" s="2">
        <f>IFERROR(DATE(YEAR(Veg_Table[[#This Row],[Created2]]),MONTH(Veg_Table[[#This Row],[Created2]]),DAY(Veg_Table[[#This Row],[Created2]])),DATE(2019,1,1))</f>
        <v>43965</v>
      </c>
      <c r="U1391" s="3">
        <f>VALUE(SUBSTITUTE(Veg_Table[[#This Row],[Created]],",",""))</f>
        <v>43965.4663657407</v>
      </c>
      <c r="V1391" s="3" t="str">
        <f ca="1">IFERROR(_xlfn.IFNA(CELL("contents",INDIRECT(_xlfn.CONCAT("Veg_Table_Production_Data!",ADDRESS(MATCH(_xlfn.MAXIFS(#REF!,#REF!,"="&amp;Veg_Table[[#This Row],[AUTO_ID]],#REF!,"&lt;"&amp;Veg_Table[[#This Row],[EVM_LAST_EDITED_Day]]),#REF!,0),COLUMN(#REF!),4,1,)))),""),"")</f>
        <v/>
      </c>
      <c r="W1391" s="3" t="str">
        <f ca="1">IF(Veg_Table[[#This Row],[Previous_Prescription]]="","No",IF(Veg_Table[[#This Row],[Previous_Prescription]]=Veg_Table[[#This Row],[PRESCRIP]],"No","Yes"))</f>
        <v>No</v>
      </c>
      <c r="X1391" s="3" t="str">
        <f>IF(Veg_Table[[#This Row],[EVM_LAST_EDITED_Day]]=Veg_Table[[#This Row],[Created_Day]],"New","Old")</f>
        <v>New</v>
      </c>
      <c r="Y1391" s="1">
        <f>IFERROR(IF(FIND("delete",LOWER(Veg_Table[[#This Row],[PI_COMMENTS]]))&gt;=1,1,0),0)</f>
        <v>0</v>
      </c>
      <c r="Z1391" s="1" t="str">
        <f>_xlfn.IFNA(IF(Veg_Table[[#This Row],[EVM_LAST_EDITOR]]="","Yes",VLOOKUP(Veg_Table[[#This Row],[EVM_LAST_EDITOR]],Roster_Table[#All],15,FALSE)),"Yes")</f>
        <v>Yes</v>
      </c>
      <c r="AA139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91" s="1" t="str">
        <f>_xlfn.IFNA(VLOOKUP(Veg_Table[[#This Row],[EVM_LAST_EDITOR]],Roster_Table[#All],3,FALSE),"zAWRR Not in Roster")</f>
        <v>Sterling</v>
      </c>
      <c r="AC1391" s="1" t="str">
        <f>_xlfn.IFNA(VLOOKUP(Veg_Table[[#This Row],[EVM_LAST_EDITOR]],Roster_Table[#All],2,FALSE),"zAWRR Not in Roster")</f>
        <v>Fulford</v>
      </c>
      <c r="AD1391" s="1" t="str">
        <f>IF(_xlfn.CONCAT(Veg_Table[[#This Row],[First_Name]]," ",Veg_Table[[#This Row],[Last_Name]])="zAWRR Not in Roster zAWRR Not in Roster","zAWRR Not in Roster",_xlfn.CONCAT(Veg_Table[[#This Row],[First_Name]]," ",Veg_Table[[#This Row],[Last_Name]]))</f>
        <v>Sterling Fulford</v>
      </c>
      <c r="AE1391">
        <v>3228389</v>
      </c>
      <c r="AF1391" t="s">
        <v>6880</v>
      </c>
      <c r="AG1391" t="s">
        <v>30</v>
      </c>
      <c r="AH1391" t="s">
        <v>3102</v>
      </c>
      <c r="AI1391" t="s">
        <v>2951</v>
      </c>
      <c r="AJ1391" t="s">
        <v>21</v>
      </c>
      <c r="AL1391" t="s">
        <v>37</v>
      </c>
      <c r="AM1391" t="s">
        <v>40</v>
      </c>
      <c r="AN1391" t="s">
        <v>25</v>
      </c>
      <c r="AO1391" t="s">
        <v>25</v>
      </c>
      <c r="AP1391">
        <v>14</v>
      </c>
      <c r="AQ1391">
        <v>50</v>
      </c>
      <c r="AR1391" t="s">
        <v>511</v>
      </c>
      <c r="AS1391" t="s">
        <v>24</v>
      </c>
      <c r="AT1391" t="s">
        <v>26</v>
      </c>
      <c r="AV1391" t="s">
        <v>512</v>
      </c>
      <c r="AW1391" t="s">
        <v>6881</v>
      </c>
      <c r="AZ1391"/>
      <c r="BB1391" s="4"/>
      <c r="BD1391" t="s">
        <v>29</v>
      </c>
      <c r="BE1391" t="s">
        <v>25</v>
      </c>
      <c r="BF1391" t="s">
        <v>513</v>
      </c>
      <c r="BI1391" s="3"/>
      <c r="BJ1391" t="s">
        <v>52</v>
      </c>
      <c r="BK1391" s="30" t="s">
        <v>78</v>
      </c>
      <c r="BL1391" s="3">
        <v>43965.4690625</v>
      </c>
      <c r="BM1391" t="s">
        <v>31</v>
      </c>
      <c r="BN1391" t="s">
        <v>32</v>
      </c>
      <c r="BP1391" t="s">
        <v>3105</v>
      </c>
      <c r="BQ1391" t="s">
        <v>826</v>
      </c>
      <c r="BR1391" t="s">
        <v>28</v>
      </c>
      <c r="BS1391" t="s">
        <v>28</v>
      </c>
      <c r="BT1391" t="s">
        <v>78</v>
      </c>
      <c r="BU1391" s="3">
        <v>43965.466365740744</v>
      </c>
      <c r="BV1391" t="s">
        <v>803</v>
      </c>
      <c r="BW1391" s="3">
        <v>43965.515735104163</v>
      </c>
      <c r="BX1391" t="s">
        <v>6882</v>
      </c>
      <c r="CG1391"/>
      <c r="CH1391"/>
      <c r="CI1391"/>
      <c r="CY1391"/>
      <c r="DA1391"/>
      <c r="DF1391"/>
    </row>
    <row r="1392" spans="1:110" x14ac:dyDescent="0.25">
      <c r="A1392" s="1">
        <f>IF(Veg_Table[[#This Row],[VP_STATUS]]="Hold",0,IF(OR(AND(Veg_Table[[#This Row],[PRESCRIP]]="NW_No Work",Veg_Table[[#This Row],[VP_STATUS]]&lt;&gt;"No Work Required Under EVM"),AND(Veg_Table[[#This Row],[VP_STATUS]]="No Work Required Under EVM",Veg_Table[[#This Row],[PRESCRIP]]&lt;&gt;"NW_No Work")),1,0))</f>
        <v>0</v>
      </c>
      <c r="B1392" s="1">
        <f>IF(Veg_Table[[#This Row],[SPECIES]]="",1,0)</f>
        <v>0</v>
      </c>
      <c r="C1392" s="1">
        <f>IF(Veg_Table[[#This Row],[DIAMETER]]="",1,0)</f>
        <v>0</v>
      </c>
      <c r="D1392" s="1">
        <f>IF(Veg_Table[[#This Row],[HEIGHT]]="",1,0)</f>
        <v>0</v>
      </c>
      <c r="E139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92" s="1">
        <f>IF(AND(Veg_Table[[#This Row],[TAT_RESULT]]="ABATE",Veg_Table[[#This Row],[PRESCRIP]]="NW_No Work"),1,0)</f>
        <v>0</v>
      </c>
      <c r="G1392" s="1">
        <f>IF(OR(Veg_Table[[#This Row],[Prescription R-Scale]]="NA",Veg_Table[[#This Row],[Diameter R-Scale]]="NA"),0,IF(Veg_Table[[#This Row],[Diameter R-Scale]]&lt;&gt;Veg_Table[[#This Row],[Prescription R-Scale]],1,0))</f>
        <v>0</v>
      </c>
      <c r="H1392" s="1">
        <f>IF(OR(AND(Veg_Table[[#This Row],[PRESCRIP]]="BC_Br Rmv", Veg_Table[[#This Row],[WOOD_MAN]]&lt;&gt;"Not Needed"),AND(Veg_Table[[#This Row],[PRESCRIP]]="BCS_Br Rmv+Trt", Veg_Table[[#This Row],[WOOD_MAN]]&lt;&gt;"Not Needed")),1,0)</f>
        <v>0</v>
      </c>
      <c r="I1392" s="1">
        <f ca="1">IF(AND(Veg_Table[[#This Row],[Prescription_Changed]]="Yes",Veg_Table[[#This Row],[TAT_RESULT]]=""),1,0)</f>
        <v>0</v>
      </c>
      <c r="J1392" s="1">
        <f ca="1">SUM(Veg_Table[[#This Row],[Prescription and Status do not match]:[Prescription_Edited_And_TAT_Is_Blank]])</f>
        <v>0</v>
      </c>
      <c r="K1392" s="1">
        <f ca="1">IF(Veg_Table[[#This Row],[Sum of Errors]]&gt;0,1,0)</f>
        <v>0</v>
      </c>
      <c r="L1392" s="1">
        <f>1</f>
        <v>1</v>
      </c>
      <c r="M1392"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392" s="1" t="str">
        <f>IF(OR(MID(Veg_Table[[#This Row],[PRESCRIP]],2,1)="1",MID(Veg_Table[[#This Row],[PRESCRIP]],2,1)="2",MID(Veg_Table[[#This Row],[PRESCRIP]],2,1)="3",MID(Veg_Table[[#This Row],[PRESCRIP]],2,1)="4"),_xlfn.NUMBERVALUE(MID(Veg_Table[[#This Row],[PRESCRIP]],2,1)),"NA")</f>
        <v>NA</v>
      </c>
      <c r="O1392" s="1">
        <f>WEEKNUM(Veg_Table[[#This Row],[EVM_LAST_EDITED_Day]],2)</f>
        <v>20</v>
      </c>
      <c r="P1392" s="25">
        <f>IFERROR(DATE(YEAR(Veg_Table[[#This Row],[EVM_LAST_EDITED2]]),MONTH(Veg_Table[[#This Row],[EVM_LAST_EDITED2]]),DAY(Veg_Table[[#This Row],[EVM_LAST_EDITED2]])),DATE(2019,1,1))</f>
        <v>43965</v>
      </c>
      <c r="Q1392" s="3">
        <f>VALUE(SUBSTITUTE(Veg_Table[[#This Row],[EVM_LAST_EDITED]],",",""))</f>
        <v>43965.470462963</v>
      </c>
      <c r="R1392" s="1" t="str">
        <f>_xlfn.IFNA(IF(Veg_Table[[#This Row],[EVM_LAST_EDITOR]]="","zBlank EVM Last Editor",VLOOKUP(Veg_Table[[#This Row],[EVM_LAST_EDITOR]],Roster_Table[#All],4,FALSE)),"zAWRR Not in Roster")</f>
        <v>JEF</v>
      </c>
      <c r="S1392" s="1" t="str">
        <f>_xlfn.IFNA(IF(Veg_Table[[#This Row],[EVM_LAST_EDITOR]]="","zBlank EVM Last Editor",VLOOKUP(Veg_Table[[#This Row],[EVM_LAST_EDITOR]],Roster_Table[#All],16,FALSE)),"zCompany_AWRR not in Roster")</f>
        <v>JEF_Jefferson Resources</v>
      </c>
      <c r="T1392" s="2">
        <f>IFERROR(DATE(YEAR(Veg_Table[[#This Row],[Created2]]),MONTH(Veg_Table[[#This Row],[Created2]]),DAY(Veg_Table[[#This Row],[Created2]])),DATE(2019,1,1))</f>
        <v>43965</v>
      </c>
      <c r="U1392" s="3">
        <f>VALUE(SUBSTITUTE(Veg_Table[[#This Row],[Created]],",",""))</f>
        <v>43965.469942129603</v>
      </c>
      <c r="V1392" s="3" t="str">
        <f ca="1">IFERROR(_xlfn.IFNA(CELL("contents",INDIRECT(_xlfn.CONCAT("Veg_Table_Production_Data!",ADDRESS(MATCH(_xlfn.MAXIFS(#REF!,#REF!,"="&amp;Veg_Table[[#This Row],[AUTO_ID]],#REF!,"&lt;"&amp;Veg_Table[[#This Row],[EVM_LAST_EDITED_Day]]),#REF!,0),COLUMN(#REF!),4,1,)))),""),"")</f>
        <v/>
      </c>
      <c r="W1392" s="3" t="str">
        <f ca="1">IF(Veg_Table[[#This Row],[Previous_Prescription]]="","No",IF(Veg_Table[[#This Row],[Previous_Prescription]]=Veg_Table[[#This Row],[PRESCRIP]],"No","Yes"))</f>
        <v>No</v>
      </c>
      <c r="X1392" s="3" t="str">
        <f>IF(Veg_Table[[#This Row],[EVM_LAST_EDITED_Day]]=Veg_Table[[#This Row],[Created_Day]],"New","Old")</f>
        <v>New</v>
      </c>
      <c r="Y1392" s="1">
        <f>IFERROR(IF(FIND("delete",LOWER(Veg_Table[[#This Row],[PI_COMMENTS]]))&gt;=1,1,0),0)</f>
        <v>0</v>
      </c>
      <c r="Z1392" s="1" t="str">
        <f>_xlfn.IFNA(IF(Veg_Table[[#This Row],[EVM_LAST_EDITOR]]="","Yes",VLOOKUP(Veg_Table[[#This Row],[EVM_LAST_EDITOR]],Roster_Table[#All],15,FALSE)),"Yes")</f>
        <v>Yes</v>
      </c>
      <c r="AA139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92" s="1" t="str">
        <f>_xlfn.IFNA(VLOOKUP(Veg_Table[[#This Row],[EVM_LAST_EDITOR]],Roster_Table[#All],3,FALSE),"zAWRR Not in Roster")</f>
        <v>Sterling</v>
      </c>
      <c r="AC1392" s="1" t="str">
        <f>_xlfn.IFNA(VLOOKUP(Veg_Table[[#This Row],[EVM_LAST_EDITOR]],Roster_Table[#All],2,FALSE),"zAWRR Not in Roster")</f>
        <v>Fulford</v>
      </c>
      <c r="AD1392" s="1" t="str">
        <f>IF(_xlfn.CONCAT(Veg_Table[[#This Row],[First_Name]]," ",Veg_Table[[#This Row],[Last_Name]])="zAWRR Not in Roster zAWRR Not in Roster","zAWRR Not in Roster",_xlfn.CONCAT(Veg_Table[[#This Row],[First_Name]]," ",Veg_Table[[#This Row],[Last_Name]]))</f>
        <v>Sterling Fulford</v>
      </c>
      <c r="AE1392">
        <v>3228392</v>
      </c>
      <c r="AF1392" t="s">
        <v>6889</v>
      </c>
      <c r="AG1392" t="s">
        <v>30</v>
      </c>
      <c r="AH1392" t="s">
        <v>3102</v>
      </c>
      <c r="AI1392" t="s">
        <v>2951</v>
      </c>
      <c r="AJ1392" t="s">
        <v>21</v>
      </c>
      <c r="AL1392" t="s">
        <v>37</v>
      </c>
      <c r="AM1392" t="s">
        <v>529</v>
      </c>
      <c r="AN1392" t="s">
        <v>25</v>
      </c>
      <c r="AO1392" t="s">
        <v>25</v>
      </c>
      <c r="AP1392">
        <v>8</v>
      </c>
      <c r="AQ1392">
        <v>48</v>
      </c>
      <c r="AR1392" t="s">
        <v>517</v>
      </c>
      <c r="AS1392" t="s">
        <v>24</v>
      </c>
      <c r="AT1392" t="s">
        <v>26</v>
      </c>
      <c r="AV1392" t="s">
        <v>512</v>
      </c>
      <c r="AW1392" t="s">
        <v>6887</v>
      </c>
      <c r="AZ1392"/>
      <c r="BB1392" s="4"/>
      <c r="BD1392" t="s">
        <v>29</v>
      </c>
      <c r="BE1392" t="s">
        <v>25</v>
      </c>
      <c r="BF1392" t="s">
        <v>513</v>
      </c>
      <c r="BI1392" s="3"/>
      <c r="BJ1392" t="s">
        <v>52</v>
      </c>
      <c r="BK1392" s="30" t="s">
        <v>78</v>
      </c>
      <c r="BL1392" s="3">
        <v>43965.470462962963</v>
      </c>
      <c r="BM1392" t="s">
        <v>31</v>
      </c>
      <c r="BN1392" t="s">
        <v>32</v>
      </c>
      <c r="BP1392" t="s">
        <v>3105</v>
      </c>
      <c r="BQ1392" t="s">
        <v>826</v>
      </c>
      <c r="BR1392" t="s">
        <v>28</v>
      </c>
      <c r="BS1392" t="s">
        <v>28</v>
      </c>
      <c r="BT1392" t="s">
        <v>78</v>
      </c>
      <c r="BU1392" s="3">
        <v>43965.469942129632</v>
      </c>
      <c r="BV1392" t="s">
        <v>803</v>
      </c>
      <c r="BW1392" s="3">
        <v>43965.515735104163</v>
      </c>
      <c r="BX1392" t="s">
        <v>6890</v>
      </c>
      <c r="CG1392"/>
      <c r="CH1392"/>
      <c r="CI1392"/>
      <c r="CY1392"/>
      <c r="DA1392"/>
      <c r="DF1392"/>
    </row>
    <row r="1393" spans="1:110" x14ac:dyDescent="0.25">
      <c r="A1393" s="1">
        <f>IF(Veg_Table[[#This Row],[VP_STATUS]]="Hold",0,IF(OR(AND(Veg_Table[[#This Row],[PRESCRIP]]="NW_No Work",Veg_Table[[#This Row],[VP_STATUS]]&lt;&gt;"No Work Required Under EVM"),AND(Veg_Table[[#This Row],[VP_STATUS]]="No Work Required Under EVM",Veg_Table[[#This Row],[PRESCRIP]]&lt;&gt;"NW_No Work")),1,0))</f>
        <v>0</v>
      </c>
      <c r="B1393" s="1">
        <f>IF(Veg_Table[[#This Row],[SPECIES]]="",1,0)</f>
        <v>0</v>
      </c>
      <c r="C1393" s="1">
        <f>IF(Veg_Table[[#This Row],[DIAMETER]]="",1,0)</f>
        <v>0</v>
      </c>
      <c r="D1393" s="1">
        <f>IF(Veg_Table[[#This Row],[HEIGHT]]="",1,0)</f>
        <v>0</v>
      </c>
      <c r="E139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93" s="1">
        <f>IF(AND(Veg_Table[[#This Row],[TAT_RESULT]]="ABATE",Veg_Table[[#This Row],[PRESCRIP]]="NW_No Work"),1,0)</f>
        <v>0</v>
      </c>
      <c r="G1393" s="1">
        <f>IF(OR(Veg_Table[[#This Row],[Prescription R-Scale]]="NA",Veg_Table[[#This Row],[Diameter R-Scale]]="NA"),0,IF(Veg_Table[[#This Row],[Diameter R-Scale]]&lt;&gt;Veg_Table[[#This Row],[Prescription R-Scale]],1,0))</f>
        <v>0</v>
      </c>
      <c r="H1393" s="1">
        <f>IF(OR(AND(Veg_Table[[#This Row],[PRESCRIP]]="BC_Br Rmv", Veg_Table[[#This Row],[WOOD_MAN]]&lt;&gt;"Not Needed"),AND(Veg_Table[[#This Row],[PRESCRIP]]="BCS_Br Rmv+Trt", Veg_Table[[#This Row],[WOOD_MAN]]&lt;&gt;"Not Needed")),1,0)</f>
        <v>0</v>
      </c>
      <c r="I1393" s="1">
        <f ca="1">IF(AND(Veg_Table[[#This Row],[Prescription_Changed]]="Yes",Veg_Table[[#This Row],[TAT_RESULT]]=""),1,0)</f>
        <v>0</v>
      </c>
      <c r="J1393" s="1">
        <f ca="1">SUM(Veg_Table[[#This Row],[Prescription and Status do not match]:[Prescription_Edited_And_TAT_Is_Blank]])</f>
        <v>0</v>
      </c>
      <c r="K1393" s="1">
        <f ca="1">IF(Veg_Table[[#This Row],[Sum of Errors]]&gt;0,1,0)</f>
        <v>0</v>
      </c>
      <c r="L1393" s="1">
        <f>1</f>
        <v>1</v>
      </c>
      <c r="M1393"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393" s="1" t="str">
        <f>IF(OR(MID(Veg_Table[[#This Row],[PRESCRIP]],2,1)="1",MID(Veg_Table[[#This Row],[PRESCRIP]],2,1)="2",MID(Veg_Table[[#This Row],[PRESCRIP]],2,1)="3",MID(Veg_Table[[#This Row],[PRESCRIP]],2,1)="4"),_xlfn.NUMBERVALUE(MID(Veg_Table[[#This Row],[PRESCRIP]],2,1)),"NA")</f>
        <v>NA</v>
      </c>
      <c r="O1393" s="1">
        <f>WEEKNUM(Veg_Table[[#This Row],[EVM_LAST_EDITED_Day]],2)</f>
        <v>20</v>
      </c>
      <c r="P1393" s="25">
        <f>IFERROR(DATE(YEAR(Veg_Table[[#This Row],[EVM_LAST_EDITED2]]),MONTH(Veg_Table[[#This Row],[EVM_LAST_EDITED2]]),DAY(Veg_Table[[#This Row],[EVM_LAST_EDITED2]])),DATE(2019,1,1))</f>
        <v>43965</v>
      </c>
      <c r="Q1393" s="3">
        <f>VALUE(SUBSTITUTE(Veg_Table[[#This Row],[EVM_LAST_EDITED]],",",""))</f>
        <v>43965.470590277801</v>
      </c>
      <c r="R1393" s="1" t="str">
        <f>_xlfn.IFNA(IF(Veg_Table[[#This Row],[EVM_LAST_EDITOR]]="","zBlank EVM Last Editor",VLOOKUP(Veg_Table[[#This Row],[EVM_LAST_EDITOR]],Roster_Table[#All],4,FALSE)),"zAWRR Not in Roster")</f>
        <v>JEF</v>
      </c>
      <c r="S1393" s="1" t="str">
        <f>_xlfn.IFNA(IF(Veg_Table[[#This Row],[EVM_LAST_EDITOR]]="","zBlank EVM Last Editor",VLOOKUP(Veg_Table[[#This Row],[EVM_LAST_EDITOR]],Roster_Table[#All],16,FALSE)),"zCompany_AWRR not in Roster")</f>
        <v>JEF_Jefferson Resources</v>
      </c>
      <c r="T1393" s="2">
        <f>IFERROR(DATE(YEAR(Veg_Table[[#This Row],[Created2]]),MONTH(Veg_Table[[#This Row],[Created2]]),DAY(Veg_Table[[#This Row],[Created2]])),DATE(2019,1,1))</f>
        <v>43965</v>
      </c>
      <c r="U1393" s="3">
        <f>VALUE(SUBSTITUTE(Veg_Table[[#This Row],[Created]],",",""))</f>
        <v>43965.469791666699</v>
      </c>
      <c r="V1393" s="3" t="str">
        <f ca="1">IFERROR(_xlfn.IFNA(CELL("contents",INDIRECT(_xlfn.CONCAT("Veg_Table_Production_Data!",ADDRESS(MATCH(_xlfn.MAXIFS(#REF!,#REF!,"="&amp;Veg_Table[[#This Row],[AUTO_ID]],#REF!,"&lt;"&amp;Veg_Table[[#This Row],[EVM_LAST_EDITED_Day]]),#REF!,0),COLUMN(#REF!),4,1,)))),""),"")</f>
        <v/>
      </c>
      <c r="W1393" s="3" t="str">
        <f ca="1">IF(Veg_Table[[#This Row],[Previous_Prescription]]="","No",IF(Veg_Table[[#This Row],[Previous_Prescription]]=Veg_Table[[#This Row],[PRESCRIP]],"No","Yes"))</f>
        <v>No</v>
      </c>
      <c r="X1393" s="3" t="str">
        <f>IF(Veg_Table[[#This Row],[EVM_LAST_EDITED_Day]]=Veg_Table[[#This Row],[Created_Day]],"New","Old")</f>
        <v>New</v>
      </c>
      <c r="Y1393" s="1">
        <f>IFERROR(IF(FIND("delete",LOWER(Veg_Table[[#This Row],[PI_COMMENTS]]))&gt;=1,1,0),0)</f>
        <v>0</v>
      </c>
      <c r="Z1393" s="1" t="str">
        <f>_xlfn.IFNA(IF(Veg_Table[[#This Row],[EVM_LAST_EDITOR]]="","Yes",VLOOKUP(Veg_Table[[#This Row],[EVM_LAST_EDITOR]],Roster_Table[#All],15,FALSE)),"Yes")</f>
        <v>Yes</v>
      </c>
      <c r="AA139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93" s="1" t="str">
        <f>_xlfn.IFNA(VLOOKUP(Veg_Table[[#This Row],[EVM_LAST_EDITOR]],Roster_Table[#All],3,FALSE),"zAWRR Not in Roster")</f>
        <v>Sterling</v>
      </c>
      <c r="AC1393" s="1" t="str">
        <f>_xlfn.IFNA(VLOOKUP(Veg_Table[[#This Row],[EVM_LAST_EDITOR]],Roster_Table[#All],2,FALSE),"zAWRR Not in Roster")</f>
        <v>Fulford</v>
      </c>
      <c r="AD1393" s="1" t="str">
        <f>IF(_xlfn.CONCAT(Veg_Table[[#This Row],[First_Name]]," ",Veg_Table[[#This Row],[Last_Name]])="zAWRR Not in Roster zAWRR Not in Roster","zAWRR Not in Roster",_xlfn.CONCAT(Veg_Table[[#This Row],[First_Name]]," ",Veg_Table[[#This Row],[Last_Name]]))</f>
        <v>Sterling Fulford</v>
      </c>
      <c r="AE1393">
        <v>3228391</v>
      </c>
      <c r="AF1393" t="s">
        <v>6886</v>
      </c>
      <c r="AG1393" t="s">
        <v>30</v>
      </c>
      <c r="AH1393" t="s">
        <v>3102</v>
      </c>
      <c r="AI1393" t="s">
        <v>2951</v>
      </c>
      <c r="AJ1393" t="s">
        <v>21</v>
      </c>
      <c r="AL1393" t="s">
        <v>37</v>
      </c>
      <c r="AM1393" t="s">
        <v>529</v>
      </c>
      <c r="AN1393" t="s">
        <v>25</v>
      </c>
      <c r="AO1393" t="s">
        <v>25</v>
      </c>
      <c r="AP1393">
        <v>8</v>
      </c>
      <c r="AQ1393">
        <v>48</v>
      </c>
      <c r="AR1393" t="s">
        <v>517</v>
      </c>
      <c r="AS1393" t="s">
        <v>24</v>
      </c>
      <c r="AT1393" t="s">
        <v>26</v>
      </c>
      <c r="AV1393" t="s">
        <v>512</v>
      </c>
      <c r="AW1393" t="s">
        <v>6887</v>
      </c>
      <c r="AZ1393"/>
      <c r="BB1393" s="4"/>
      <c r="BD1393" t="s">
        <v>29</v>
      </c>
      <c r="BE1393" t="s">
        <v>25</v>
      </c>
      <c r="BF1393" t="s">
        <v>513</v>
      </c>
      <c r="BI1393" s="3"/>
      <c r="BJ1393" t="s">
        <v>52</v>
      </c>
      <c r="BK1393" s="30" t="s">
        <v>78</v>
      </c>
      <c r="BL1393" s="3">
        <v>43965.470590277779</v>
      </c>
      <c r="BM1393" t="s">
        <v>31</v>
      </c>
      <c r="BN1393" t="s">
        <v>32</v>
      </c>
      <c r="BP1393" t="s">
        <v>3105</v>
      </c>
      <c r="BQ1393" t="s">
        <v>826</v>
      </c>
      <c r="BR1393" t="s">
        <v>28</v>
      </c>
      <c r="BS1393" t="s">
        <v>28</v>
      </c>
      <c r="BT1393" t="s">
        <v>78</v>
      </c>
      <c r="BU1393" s="3">
        <v>43965.46979166667</v>
      </c>
      <c r="BV1393" t="s">
        <v>803</v>
      </c>
      <c r="BW1393" s="3">
        <v>43965.515735104163</v>
      </c>
      <c r="BX1393" t="s">
        <v>6888</v>
      </c>
      <c r="CG1393"/>
      <c r="CH1393"/>
      <c r="CI1393"/>
      <c r="CY1393"/>
      <c r="DA1393"/>
      <c r="DF1393"/>
    </row>
    <row r="1394" spans="1:110" x14ac:dyDescent="0.25">
      <c r="A1394" s="1">
        <f>IF(Veg_Table[[#This Row],[VP_STATUS]]="Hold",0,IF(OR(AND(Veg_Table[[#This Row],[PRESCRIP]]="NW_No Work",Veg_Table[[#This Row],[VP_STATUS]]&lt;&gt;"No Work Required Under EVM"),AND(Veg_Table[[#This Row],[VP_STATUS]]="No Work Required Under EVM",Veg_Table[[#This Row],[PRESCRIP]]&lt;&gt;"NW_No Work")),1,0))</f>
        <v>0</v>
      </c>
      <c r="B1394" s="1">
        <f>IF(Veg_Table[[#This Row],[SPECIES]]="",1,0)</f>
        <v>0</v>
      </c>
      <c r="C1394" s="1">
        <f>IF(Veg_Table[[#This Row],[DIAMETER]]="",1,0)</f>
        <v>0</v>
      </c>
      <c r="D1394" s="1">
        <f>IF(Veg_Table[[#This Row],[HEIGHT]]="",1,0)</f>
        <v>0</v>
      </c>
      <c r="E139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94" s="1">
        <f>IF(AND(Veg_Table[[#This Row],[TAT_RESULT]]="ABATE",Veg_Table[[#This Row],[PRESCRIP]]="NW_No Work"),1,0)</f>
        <v>0</v>
      </c>
      <c r="G1394" s="1">
        <f>IF(OR(Veg_Table[[#This Row],[Prescription R-Scale]]="NA",Veg_Table[[#This Row],[Diameter R-Scale]]="NA"),0,IF(Veg_Table[[#This Row],[Diameter R-Scale]]&lt;&gt;Veg_Table[[#This Row],[Prescription R-Scale]],1,0))</f>
        <v>0</v>
      </c>
      <c r="H1394" s="1">
        <f>IF(OR(AND(Veg_Table[[#This Row],[PRESCRIP]]="BC_Br Rmv", Veg_Table[[#This Row],[WOOD_MAN]]&lt;&gt;"Not Needed"),AND(Veg_Table[[#This Row],[PRESCRIP]]="BCS_Br Rmv+Trt", Veg_Table[[#This Row],[WOOD_MAN]]&lt;&gt;"Not Needed")),1,0)</f>
        <v>0</v>
      </c>
      <c r="I1394" s="1">
        <f ca="1">IF(AND(Veg_Table[[#This Row],[Prescription_Changed]]="Yes",Veg_Table[[#This Row],[TAT_RESULT]]=""),1,0)</f>
        <v>0</v>
      </c>
      <c r="J1394" s="1">
        <f ca="1">SUM(Veg_Table[[#This Row],[Prescription and Status do not match]:[Prescription_Edited_And_TAT_Is_Blank]])</f>
        <v>0</v>
      </c>
      <c r="K1394" s="1">
        <f ca="1">IF(Veg_Table[[#This Row],[Sum of Errors]]&gt;0,1,0)</f>
        <v>0</v>
      </c>
      <c r="L1394" s="1">
        <f>1</f>
        <v>1</v>
      </c>
      <c r="M1394"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394" s="1" t="str">
        <f>IF(OR(MID(Veg_Table[[#This Row],[PRESCRIP]],2,1)="1",MID(Veg_Table[[#This Row],[PRESCRIP]],2,1)="2",MID(Veg_Table[[#This Row],[PRESCRIP]],2,1)="3",MID(Veg_Table[[#This Row],[PRESCRIP]],2,1)="4"),_xlfn.NUMBERVALUE(MID(Veg_Table[[#This Row],[PRESCRIP]],2,1)),"NA")</f>
        <v>NA</v>
      </c>
      <c r="O1394" s="1">
        <f>WEEKNUM(Veg_Table[[#This Row],[EVM_LAST_EDITED_Day]],2)</f>
        <v>20</v>
      </c>
      <c r="P1394" s="25">
        <f>IFERROR(DATE(YEAR(Veg_Table[[#This Row],[EVM_LAST_EDITED2]]),MONTH(Veg_Table[[#This Row],[EVM_LAST_EDITED2]]),DAY(Veg_Table[[#This Row],[EVM_LAST_EDITED2]])),DATE(2019,1,1))</f>
        <v>43965</v>
      </c>
      <c r="Q1394" s="3">
        <f>VALUE(SUBSTITUTE(Veg_Table[[#This Row],[EVM_LAST_EDITED]],",",""))</f>
        <v>43965.470698946803</v>
      </c>
      <c r="R1394" s="1" t="str">
        <f>_xlfn.IFNA(IF(Veg_Table[[#This Row],[EVM_LAST_EDITOR]]="","zBlank EVM Last Editor",VLOOKUP(Veg_Table[[#This Row],[EVM_LAST_EDITOR]],Roster_Table[#All],4,FALSE)),"zAWRR Not in Roster")</f>
        <v>MBG</v>
      </c>
      <c r="S1394" s="1" t="str">
        <f>_xlfn.IFNA(IF(Veg_Table[[#This Row],[EVM_LAST_EDITOR]]="","zBlank EVM Last Editor",VLOOKUP(Veg_Table[[#This Row],[EVM_LAST_EDITOR]],Roster_Table[#All],16,FALSE)),"zCompany_AWRR not in Roster")</f>
        <v>MBG_Mason, Bruce &amp; Girard</v>
      </c>
      <c r="T1394" s="2">
        <f>IFERROR(DATE(YEAR(Veg_Table[[#This Row],[Created2]]),MONTH(Veg_Table[[#This Row],[Created2]]),DAY(Veg_Table[[#This Row],[Created2]])),DATE(2019,1,1))</f>
        <v>43965</v>
      </c>
      <c r="U1394" s="3">
        <f>VALUE(SUBSTITUTE(Veg_Table[[#This Row],[Created]],",",""))</f>
        <v>43965.470698946803</v>
      </c>
      <c r="V1394" s="3" t="str">
        <f ca="1">IFERROR(_xlfn.IFNA(CELL("contents",INDIRECT(_xlfn.CONCAT("Veg_Table_Production_Data!",ADDRESS(MATCH(_xlfn.MAXIFS(#REF!,#REF!,"="&amp;Veg_Table[[#This Row],[AUTO_ID]],#REF!,"&lt;"&amp;Veg_Table[[#This Row],[EVM_LAST_EDITED_Day]]),#REF!,0),COLUMN(#REF!),4,1,)))),""),"")</f>
        <v/>
      </c>
      <c r="W1394" s="3" t="str">
        <f ca="1">IF(Veg_Table[[#This Row],[Previous_Prescription]]="","No",IF(Veg_Table[[#This Row],[Previous_Prescription]]=Veg_Table[[#This Row],[PRESCRIP]],"No","Yes"))</f>
        <v>No</v>
      </c>
      <c r="X1394" s="3" t="str">
        <f>IF(Veg_Table[[#This Row],[EVM_LAST_EDITED_Day]]=Veg_Table[[#This Row],[Created_Day]],"New","Old")</f>
        <v>New</v>
      </c>
      <c r="Y1394" s="1">
        <f>IFERROR(IF(FIND("delete",LOWER(Veg_Table[[#This Row],[PI_COMMENTS]]))&gt;=1,1,0),0)</f>
        <v>0</v>
      </c>
      <c r="Z1394" s="1" t="str">
        <f>_xlfn.IFNA(IF(Veg_Table[[#This Row],[EVM_LAST_EDITOR]]="","Yes",VLOOKUP(Veg_Table[[#This Row],[EVM_LAST_EDITOR]],Roster_Table[#All],15,FALSE)),"Yes")</f>
        <v>Yes</v>
      </c>
      <c r="AA139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94" s="1" t="str">
        <f>_xlfn.IFNA(VLOOKUP(Veg_Table[[#This Row],[EVM_LAST_EDITOR]],Roster_Table[#All],3,FALSE),"zAWRR Not in Roster")</f>
        <v>Nathan</v>
      </c>
      <c r="AC1394" s="1" t="str">
        <f>_xlfn.IFNA(VLOOKUP(Veg_Table[[#This Row],[EVM_LAST_EDITOR]],Roster_Table[#All],2,FALSE),"zAWRR Not in Roster")</f>
        <v>Vik</v>
      </c>
      <c r="AD1394" s="1" t="str">
        <f>IF(_xlfn.CONCAT(Veg_Table[[#This Row],[First_Name]]," ",Veg_Table[[#This Row],[Last_Name]])="zAWRR Not in Roster zAWRR Not in Roster","zAWRR Not in Roster",_xlfn.CONCAT(Veg_Table[[#This Row],[First_Name]]," ",Veg_Table[[#This Row],[Last_Name]]))</f>
        <v>Nathan Vik</v>
      </c>
      <c r="AE1394">
        <v>3228124</v>
      </c>
      <c r="AF1394" t="s">
        <v>6262</v>
      </c>
      <c r="AG1394" t="s">
        <v>93</v>
      </c>
      <c r="AH1394" t="s">
        <v>6252</v>
      </c>
      <c r="AI1394" t="s">
        <v>5377</v>
      </c>
      <c r="AJ1394" t="s">
        <v>21</v>
      </c>
      <c r="AL1394" t="s">
        <v>372</v>
      </c>
      <c r="AM1394" t="s">
        <v>40</v>
      </c>
      <c r="AN1394" t="s">
        <v>25</v>
      </c>
      <c r="AO1394" t="s">
        <v>25</v>
      </c>
      <c r="AP1394">
        <v>40</v>
      </c>
      <c r="AQ1394">
        <v>89</v>
      </c>
      <c r="AR1394" t="s">
        <v>511</v>
      </c>
      <c r="AS1394" t="s">
        <v>24</v>
      </c>
      <c r="AT1394" t="s">
        <v>26</v>
      </c>
      <c r="AV1394" t="s">
        <v>519</v>
      </c>
      <c r="AW1394" t="s">
        <v>6263</v>
      </c>
      <c r="AZ1394"/>
      <c r="BB1394" s="4"/>
      <c r="BD1394" t="s">
        <v>29</v>
      </c>
      <c r="BE1394" t="s">
        <v>25</v>
      </c>
      <c r="BF1394" t="s">
        <v>513</v>
      </c>
      <c r="BI1394" s="3"/>
      <c r="BJ1394" t="s">
        <v>27</v>
      </c>
      <c r="BK1394" s="30" t="s">
        <v>115</v>
      </c>
      <c r="BL1394" s="3">
        <v>43965.47069894676</v>
      </c>
      <c r="BM1394" t="s">
        <v>31</v>
      </c>
      <c r="BN1394" t="s">
        <v>32</v>
      </c>
      <c r="BP1394" t="s">
        <v>6254</v>
      </c>
      <c r="BQ1394" t="s">
        <v>1025</v>
      </c>
      <c r="BR1394" t="s">
        <v>28</v>
      </c>
      <c r="BS1394" t="s">
        <v>28</v>
      </c>
      <c r="BT1394" t="s">
        <v>115</v>
      </c>
      <c r="BU1394" s="3">
        <v>43965.47069894676</v>
      </c>
      <c r="BV1394" t="s">
        <v>803</v>
      </c>
      <c r="BW1394" s="3">
        <v>43965.515651030095</v>
      </c>
      <c r="BX1394" t="s">
        <v>6264</v>
      </c>
      <c r="CG1394"/>
      <c r="CH1394"/>
      <c r="CI1394"/>
      <c r="CY1394"/>
      <c r="DA1394"/>
      <c r="DF1394"/>
    </row>
    <row r="1395" spans="1:110" x14ac:dyDescent="0.25">
      <c r="A1395" s="1">
        <f>IF(Veg_Table[[#This Row],[VP_STATUS]]="Hold",0,IF(OR(AND(Veg_Table[[#This Row],[PRESCRIP]]="NW_No Work",Veg_Table[[#This Row],[VP_STATUS]]&lt;&gt;"No Work Required Under EVM"),AND(Veg_Table[[#This Row],[VP_STATUS]]="No Work Required Under EVM",Veg_Table[[#This Row],[PRESCRIP]]&lt;&gt;"NW_No Work")),1,0))</f>
        <v>0</v>
      </c>
      <c r="B1395" s="1">
        <f>IF(Veg_Table[[#This Row],[SPECIES]]="",1,0)</f>
        <v>0</v>
      </c>
      <c r="C1395" s="1">
        <f>IF(Veg_Table[[#This Row],[DIAMETER]]="",1,0)</f>
        <v>0</v>
      </c>
      <c r="D1395" s="1">
        <f>IF(Veg_Table[[#This Row],[HEIGHT]]="",1,0)</f>
        <v>0</v>
      </c>
      <c r="E139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95" s="1">
        <f>IF(AND(Veg_Table[[#This Row],[TAT_RESULT]]="ABATE",Veg_Table[[#This Row],[PRESCRIP]]="NW_No Work"),1,0)</f>
        <v>0</v>
      </c>
      <c r="G1395" s="1">
        <f>IF(OR(Veg_Table[[#This Row],[Prescription R-Scale]]="NA",Veg_Table[[#This Row],[Diameter R-Scale]]="NA"),0,IF(Veg_Table[[#This Row],[Diameter R-Scale]]&lt;&gt;Veg_Table[[#This Row],[Prescription R-Scale]],1,0))</f>
        <v>0</v>
      </c>
      <c r="H1395" s="1">
        <f>IF(OR(AND(Veg_Table[[#This Row],[PRESCRIP]]="BC_Br Rmv", Veg_Table[[#This Row],[WOOD_MAN]]&lt;&gt;"Not Needed"),AND(Veg_Table[[#This Row],[PRESCRIP]]="BCS_Br Rmv+Trt", Veg_Table[[#This Row],[WOOD_MAN]]&lt;&gt;"Not Needed")),1,0)</f>
        <v>0</v>
      </c>
      <c r="I1395" s="1">
        <f ca="1">IF(AND(Veg_Table[[#This Row],[Prescription_Changed]]="Yes",Veg_Table[[#This Row],[TAT_RESULT]]=""),1,0)</f>
        <v>0</v>
      </c>
      <c r="J1395" s="1">
        <f ca="1">SUM(Veg_Table[[#This Row],[Prescription and Status do not match]:[Prescription_Edited_And_TAT_Is_Blank]])</f>
        <v>0</v>
      </c>
      <c r="K1395" s="1">
        <f ca="1">IF(Veg_Table[[#This Row],[Sum of Errors]]&gt;0,1,0)</f>
        <v>0</v>
      </c>
      <c r="L1395" s="1">
        <f>1</f>
        <v>1</v>
      </c>
      <c r="M1395"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395" s="1" t="str">
        <f>IF(OR(MID(Veg_Table[[#This Row],[PRESCRIP]],2,1)="1",MID(Veg_Table[[#This Row],[PRESCRIP]],2,1)="2",MID(Veg_Table[[#This Row],[PRESCRIP]],2,1)="3",MID(Veg_Table[[#This Row],[PRESCRIP]],2,1)="4"),_xlfn.NUMBERVALUE(MID(Veg_Table[[#This Row],[PRESCRIP]],2,1)),"NA")</f>
        <v>NA</v>
      </c>
      <c r="O1395" s="1">
        <f>WEEKNUM(Veg_Table[[#This Row],[EVM_LAST_EDITED_Day]],2)</f>
        <v>20</v>
      </c>
      <c r="P1395" s="25">
        <f>IFERROR(DATE(YEAR(Veg_Table[[#This Row],[EVM_LAST_EDITED2]]),MONTH(Veg_Table[[#This Row],[EVM_LAST_EDITED2]]),DAY(Veg_Table[[#This Row],[EVM_LAST_EDITED2]])),DATE(2019,1,1))</f>
        <v>43965</v>
      </c>
      <c r="Q1395" s="3">
        <f>VALUE(SUBSTITUTE(Veg_Table[[#This Row],[EVM_LAST_EDITED]],",",""))</f>
        <v>43965.471241469902</v>
      </c>
      <c r="R1395" s="1" t="str">
        <f>_xlfn.IFNA(IF(Veg_Table[[#This Row],[EVM_LAST_EDITOR]]="","zBlank EVM Last Editor",VLOOKUP(Veg_Table[[#This Row],[EVM_LAST_EDITOR]],Roster_Table[#All],4,FALSE)),"zAWRR Not in Roster")</f>
        <v>MBG</v>
      </c>
      <c r="S1395" s="1" t="str">
        <f>_xlfn.IFNA(IF(Veg_Table[[#This Row],[EVM_LAST_EDITOR]]="","zBlank EVM Last Editor",VLOOKUP(Veg_Table[[#This Row],[EVM_LAST_EDITOR]],Roster_Table[#All],16,FALSE)),"zCompany_AWRR not in Roster")</f>
        <v>MBG_Mason, Bruce &amp; Girard</v>
      </c>
      <c r="T1395" s="2">
        <f>IFERROR(DATE(YEAR(Veg_Table[[#This Row],[Created2]]),MONTH(Veg_Table[[#This Row],[Created2]]),DAY(Veg_Table[[#This Row],[Created2]])),DATE(2019,1,1))</f>
        <v>43965</v>
      </c>
      <c r="U1395" s="3">
        <f>VALUE(SUBSTITUTE(Veg_Table[[#This Row],[Created]],",",""))</f>
        <v>43965.471241469902</v>
      </c>
      <c r="V1395" s="3" t="str">
        <f ca="1">IFERROR(_xlfn.IFNA(CELL("contents",INDIRECT(_xlfn.CONCAT("Veg_Table_Production_Data!",ADDRESS(MATCH(_xlfn.MAXIFS(#REF!,#REF!,"="&amp;Veg_Table[[#This Row],[AUTO_ID]],#REF!,"&lt;"&amp;Veg_Table[[#This Row],[EVM_LAST_EDITED_Day]]),#REF!,0),COLUMN(#REF!),4,1,)))),""),"")</f>
        <v/>
      </c>
      <c r="W1395" s="3" t="str">
        <f ca="1">IF(Veg_Table[[#This Row],[Previous_Prescription]]="","No",IF(Veg_Table[[#This Row],[Previous_Prescription]]=Veg_Table[[#This Row],[PRESCRIP]],"No","Yes"))</f>
        <v>No</v>
      </c>
      <c r="X1395" s="3" t="str">
        <f>IF(Veg_Table[[#This Row],[EVM_LAST_EDITED_Day]]=Veg_Table[[#This Row],[Created_Day]],"New","Old")</f>
        <v>New</v>
      </c>
      <c r="Y1395" s="1">
        <f>IFERROR(IF(FIND("delete",LOWER(Veg_Table[[#This Row],[PI_COMMENTS]]))&gt;=1,1,0),0)</f>
        <v>0</v>
      </c>
      <c r="Z1395" s="1" t="str">
        <f>_xlfn.IFNA(IF(Veg_Table[[#This Row],[EVM_LAST_EDITOR]]="","Yes",VLOOKUP(Veg_Table[[#This Row],[EVM_LAST_EDITOR]],Roster_Table[#All],15,FALSE)),"Yes")</f>
        <v>Yes</v>
      </c>
      <c r="AA139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95" s="1" t="str">
        <f>_xlfn.IFNA(VLOOKUP(Veg_Table[[#This Row],[EVM_LAST_EDITOR]],Roster_Table[#All],3,FALSE),"zAWRR Not in Roster")</f>
        <v>Benjamin</v>
      </c>
      <c r="AC1395" s="1" t="str">
        <f>_xlfn.IFNA(VLOOKUP(Veg_Table[[#This Row],[EVM_LAST_EDITOR]],Roster_Table[#All],2,FALSE),"zAWRR Not in Roster")</f>
        <v>Post</v>
      </c>
      <c r="AD1395" s="1" t="str">
        <f>IF(_xlfn.CONCAT(Veg_Table[[#This Row],[First_Name]]," ",Veg_Table[[#This Row],[Last_Name]])="zAWRR Not in Roster zAWRR Not in Roster","zAWRR Not in Roster",_xlfn.CONCAT(Veg_Table[[#This Row],[First_Name]]," ",Veg_Table[[#This Row],[Last_Name]]))</f>
        <v>Benjamin Post</v>
      </c>
      <c r="AE1395">
        <v>3228126</v>
      </c>
      <c r="AF1395" t="s">
        <v>6265</v>
      </c>
      <c r="AG1395" t="s">
        <v>93</v>
      </c>
      <c r="AH1395" t="s">
        <v>6252</v>
      </c>
      <c r="AI1395" t="s">
        <v>5955</v>
      </c>
      <c r="AJ1395" t="s">
        <v>21</v>
      </c>
      <c r="AL1395" t="s">
        <v>372</v>
      </c>
      <c r="AM1395" t="s">
        <v>529</v>
      </c>
      <c r="AN1395" t="s">
        <v>25</v>
      </c>
      <c r="AO1395" t="s">
        <v>25</v>
      </c>
      <c r="AP1395">
        <v>8</v>
      </c>
      <c r="AQ1395">
        <v>35</v>
      </c>
      <c r="AR1395" t="s">
        <v>511</v>
      </c>
      <c r="AS1395" t="s">
        <v>24</v>
      </c>
      <c r="AT1395" t="s">
        <v>26</v>
      </c>
      <c r="AV1395" t="s">
        <v>519</v>
      </c>
      <c r="AW1395" t="s">
        <v>6266</v>
      </c>
      <c r="AZ1395"/>
      <c r="BB1395" s="4"/>
      <c r="BD1395" t="s">
        <v>29</v>
      </c>
      <c r="BE1395" t="s">
        <v>25</v>
      </c>
      <c r="BF1395" t="s">
        <v>513</v>
      </c>
      <c r="BI1395" s="3"/>
      <c r="BJ1395" t="s">
        <v>52</v>
      </c>
      <c r="BK1395" s="30" t="s">
        <v>120</v>
      </c>
      <c r="BL1395" s="3">
        <v>43965.47124146991</v>
      </c>
      <c r="BM1395" t="s">
        <v>31</v>
      </c>
      <c r="BN1395" t="s">
        <v>32</v>
      </c>
      <c r="BP1395" t="s">
        <v>6254</v>
      </c>
      <c r="BQ1395" t="s">
        <v>1025</v>
      </c>
      <c r="BR1395" t="s">
        <v>28</v>
      </c>
      <c r="BS1395" t="s">
        <v>28</v>
      </c>
      <c r="BT1395" t="s">
        <v>120</v>
      </c>
      <c r="BU1395" s="3">
        <v>43965.47124146991</v>
      </c>
      <c r="BV1395" t="s">
        <v>803</v>
      </c>
      <c r="BW1395" s="3">
        <v>43965.515651030095</v>
      </c>
      <c r="BX1395" t="s">
        <v>6267</v>
      </c>
      <c r="CG1395"/>
      <c r="CH1395"/>
      <c r="CI1395"/>
      <c r="CY1395"/>
      <c r="DA1395"/>
      <c r="DF1395"/>
    </row>
    <row r="1396" spans="1:110" x14ac:dyDescent="0.25">
      <c r="A1396" s="1">
        <f>IF(Veg_Table[[#This Row],[VP_STATUS]]="Hold",0,IF(OR(AND(Veg_Table[[#This Row],[PRESCRIP]]="NW_No Work",Veg_Table[[#This Row],[VP_STATUS]]&lt;&gt;"No Work Required Under EVM"),AND(Veg_Table[[#This Row],[VP_STATUS]]="No Work Required Under EVM",Veg_Table[[#This Row],[PRESCRIP]]&lt;&gt;"NW_No Work")),1,0))</f>
        <v>0</v>
      </c>
      <c r="B1396" s="1">
        <f>IF(Veg_Table[[#This Row],[SPECIES]]="",1,0)</f>
        <v>0</v>
      </c>
      <c r="C1396" s="1">
        <f>IF(Veg_Table[[#This Row],[DIAMETER]]="",1,0)</f>
        <v>0</v>
      </c>
      <c r="D1396" s="1">
        <f>IF(Veg_Table[[#This Row],[HEIGHT]]="",1,0)</f>
        <v>0</v>
      </c>
      <c r="E139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96" s="1">
        <f>IF(AND(Veg_Table[[#This Row],[TAT_RESULT]]="ABATE",Veg_Table[[#This Row],[PRESCRIP]]="NW_No Work"),1,0)</f>
        <v>0</v>
      </c>
      <c r="G1396" s="1">
        <f>IF(OR(Veg_Table[[#This Row],[Prescription R-Scale]]="NA",Veg_Table[[#This Row],[Diameter R-Scale]]="NA"),0,IF(Veg_Table[[#This Row],[Diameter R-Scale]]&lt;&gt;Veg_Table[[#This Row],[Prescription R-Scale]],1,0))</f>
        <v>0</v>
      </c>
      <c r="H1396" s="1">
        <f>IF(OR(AND(Veg_Table[[#This Row],[PRESCRIP]]="BC_Br Rmv", Veg_Table[[#This Row],[WOOD_MAN]]&lt;&gt;"Not Needed"),AND(Veg_Table[[#This Row],[PRESCRIP]]="BCS_Br Rmv+Trt", Veg_Table[[#This Row],[WOOD_MAN]]&lt;&gt;"Not Needed")),1,0)</f>
        <v>0</v>
      </c>
      <c r="I1396" s="1">
        <f ca="1">IF(AND(Veg_Table[[#This Row],[Prescription_Changed]]="Yes",Veg_Table[[#This Row],[TAT_RESULT]]=""),1,0)</f>
        <v>0</v>
      </c>
      <c r="J1396" s="1">
        <f ca="1">SUM(Veg_Table[[#This Row],[Prescription and Status do not match]:[Prescription_Edited_And_TAT_Is_Blank]])</f>
        <v>0</v>
      </c>
      <c r="K1396" s="1">
        <f ca="1">IF(Veg_Table[[#This Row],[Sum of Errors]]&gt;0,1,0)</f>
        <v>0</v>
      </c>
      <c r="L1396" s="1">
        <f>1</f>
        <v>1</v>
      </c>
      <c r="M139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396" s="1">
        <f>IF(OR(MID(Veg_Table[[#This Row],[PRESCRIP]],2,1)="1",MID(Veg_Table[[#This Row],[PRESCRIP]],2,1)="2",MID(Veg_Table[[#This Row],[PRESCRIP]],2,1)="3",MID(Veg_Table[[#This Row],[PRESCRIP]],2,1)="4"),_xlfn.NUMBERVALUE(MID(Veg_Table[[#This Row],[PRESCRIP]],2,1)),"NA")</f>
        <v>2</v>
      </c>
      <c r="O1396" s="1">
        <f>WEEKNUM(Veg_Table[[#This Row],[EVM_LAST_EDITED_Day]],2)</f>
        <v>20</v>
      </c>
      <c r="P1396" s="25">
        <f>IFERROR(DATE(YEAR(Veg_Table[[#This Row],[EVM_LAST_EDITED2]]),MONTH(Veg_Table[[#This Row],[EVM_LAST_EDITED2]]),DAY(Veg_Table[[#This Row],[EVM_LAST_EDITED2]])),DATE(2019,1,1))</f>
        <v>43965</v>
      </c>
      <c r="Q1396" s="3">
        <f>VALUE(SUBSTITUTE(Veg_Table[[#This Row],[EVM_LAST_EDITED]],",",""))</f>
        <v>43965.472881944399</v>
      </c>
      <c r="R1396" s="1" t="str">
        <f>_xlfn.IFNA(IF(Veg_Table[[#This Row],[EVM_LAST_EDITOR]]="","zBlank EVM Last Editor",VLOOKUP(Veg_Table[[#This Row],[EVM_LAST_EDITOR]],Roster_Table[#All],4,FALSE)),"zAWRR Not in Roster")</f>
        <v>FCO</v>
      </c>
      <c r="S1396" s="1" t="str">
        <f>_xlfn.IFNA(IF(Veg_Table[[#This Row],[EVM_LAST_EDITOR]]="","zBlank EVM Last Editor",VLOOKUP(Veg_Table[[#This Row],[EVM_LAST_EDITOR]],Roster_Table[#All],16,FALSE)),"zCompany_AWRR not in Roster")</f>
        <v>FCO_Forester’s Co-op</v>
      </c>
      <c r="T1396" s="2">
        <f>IFERROR(DATE(YEAR(Veg_Table[[#This Row],[Created2]]),MONTH(Veg_Table[[#This Row],[Created2]]),DAY(Veg_Table[[#This Row],[Created2]])),DATE(2019,1,1))</f>
        <v>43788</v>
      </c>
      <c r="U1396" s="3">
        <f>VALUE(SUBSTITUTE(Veg_Table[[#This Row],[Created]],",",""))</f>
        <v>43788.440231481502</v>
      </c>
      <c r="V1396" s="3" t="str">
        <f ca="1">IFERROR(_xlfn.IFNA(CELL("contents",INDIRECT(_xlfn.CONCAT("Veg_Table_Production_Data!",ADDRESS(MATCH(_xlfn.MAXIFS(#REF!,#REF!,"="&amp;Veg_Table[[#This Row],[AUTO_ID]],#REF!,"&lt;"&amp;Veg_Table[[#This Row],[EVM_LAST_EDITED_Day]]),#REF!,0),COLUMN(#REF!),4,1,)))),""),"")</f>
        <v/>
      </c>
      <c r="W1396" s="3" t="str">
        <f ca="1">IF(Veg_Table[[#This Row],[Previous_Prescription]]="","No",IF(Veg_Table[[#This Row],[Previous_Prescription]]=Veg_Table[[#This Row],[PRESCRIP]],"No","Yes"))</f>
        <v>No</v>
      </c>
      <c r="X1396" s="3" t="str">
        <f>IF(Veg_Table[[#This Row],[EVM_LAST_EDITED_Day]]=Veg_Table[[#This Row],[Created_Day]],"New","Old")</f>
        <v>Old</v>
      </c>
      <c r="Y1396" s="1">
        <f>IFERROR(IF(FIND("delete",LOWER(Veg_Table[[#This Row],[PI_COMMENTS]]))&gt;=1,1,0),0)</f>
        <v>0</v>
      </c>
      <c r="Z1396" s="1" t="str">
        <f>_xlfn.IFNA(IF(Veg_Table[[#This Row],[EVM_LAST_EDITOR]]="","Yes",VLOOKUP(Veg_Table[[#This Row],[EVM_LAST_EDITOR]],Roster_Table[#All],15,FALSE)),"Yes")</f>
        <v>Yes</v>
      </c>
      <c r="AA139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96" s="1" t="str">
        <f>_xlfn.IFNA(VLOOKUP(Veg_Table[[#This Row],[EVM_LAST_EDITOR]],Roster_Table[#All],3,FALSE),"zAWRR Not in Roster")</f>
        <v>Sierra</v>
      </c>
      <c r="AC1396" s="1" t="str">
        <f>_xlfn.IFNA(VLOOKUP(Veg_Table[[#This Row],[EVM_LAST_EDITOR]],Roster_Table[#All],2,FALSE),"zAWRR Not in Roster")</f>
        <v>Monroe</v>
      </c>
      <c r="AD1396" s="1" t="str">
        <f>IF(_xlfn.CONCAT(Veg_Table[[#This Row],[First_Name]]," ",Veg_Table[[#This Row],[Last_Name]])="zAWRR Not in Roster zAWRR Not in Roster","zAWRR Not in Roster",_xlfn.CONCAT(Veg_Table[[#This Row],[First_Name]]," ",Veg_Table[[#This Row],[Last_Name]]))</f>
        <v>Sierra Monroe</v>
      </c>
      <c r="AE1396">
        <v>1771177</v>
      </c>
      <c r="AF1396" t="s">
        <v>6694</v>
      </c>
      <c r="AG1396" t="s">
        <v>30</v>
      </c>
      <c r="AH1396" t="s">
        <v>3029</v>
      </c>
      <c r="AI1396" t="s">
        <v>6663</v>
      </c>
      <c r="AJ1396" t="s">
        <v>36</v>
      </c>
      <c r="AL1396" t="s">
        <v>830</v>
      </c>
      <c r="AM1396" t="s">
        <v>38</v>
      </c>
      <c r="AN1396" t="s">
        <v>25</v>
      </c>
      <c r="AO1396" t="s">
        <v>25</v>
      </c>
      <c r="AP1396">
        <v>16</v>
      </c>
      <c r="AQ1396">
        <v>76</v>
      </c>
      <c r="AR1396" t="s">
        <v>511</v>
      </c>
      <c r="AS1396" t="s">
        <v>530</v>
      </c>
      <c r="AT1396" t="s">
        <v>522</v>
      </c>
      <c r="AU1396" t="s">
        <v>25</v>
      </c>
      <c r="AV1396" t="s">
        <v>512</v>
      </c>
      <c r="AW1396" t="s">
        <v>6695</v>
      </c>
      <c r="AZ1396"/>
      <c r="BB1396" s="4"/>
      <c r="BD1396" t="s">
        <v>29</v>
      </c>
      <c r="BI1396" s="3"/>
      <c r="BJ1396" t="s">
        <v>4208</v>
      </c>
      <c r="BK1396" s="30" t="s">
        <v>518</v>
      </c>
      <c r="BL1396" s="3">
        <v>43965.472881944443</v>
      </c>
      <c r="BM1396" t="s">
        <v>31</v>
      </c>
      <c r="BN1396" t="s">
        <v>32</v>
      </c>
      <c r="BO1396" t="s">
        <v>6661</v>
      </c>
      <c r="BP1396" t="s">
        <v>3031</v>
      </c>
      <c r="BQ1396" t="s">
        <v>826</v>
      </c>
      <c r="BR1396" t="s">
        <v>28</v>
      </c>
      <c r="BS1396" t="s">
        <v>28</v>
      </c>
      <c r="BT1396" t="s">
        <v>1118</v>
      </c>
      <c r="BU1396" s="3">
        <v>43788.44023148148</v>
      </c>
      <c r="BV1396" t="s">
        <v>803</v>
      </c>
      <c r="BW1396" s="3">
        <v>43965.564861261577</v>
      </c>
      <c r="BX1396" t="s">
        <v>6696</v>
      </c>
      <c r="CG1396"/>
      <c r="CH1396"/>
      <c r="CI1396"/>
      <c r="CY1396"/>
      <c r="DA1396"/>
      <c r="DF1396"/>
    </row>
    <row r="1397" spans="1:110" x14ac:dyDescent="0.25">
      <c r="A1397" s="1">
        <f>IF(Veg_Table[[#This Row],[VP_STATUS]]="Hold",0,IF(OR(AND(Veg_Table[[#This Row],[PRESCRIP]]="NW_No Work",Veg_Table[[#This Row],[VP_STATUS]]&lt;&gt;"No Work Required Under EVM"),AND(Veg_Table[[#This Row],[VP_STATUS]]="No Work Required Under EVM",Veg_Table[[#This Row],[PRESCRIP]]&lt;&gt;"NW_No Work")),1,0))</f>
        <v>0</v>
      </c>
      <c r="B1397" s="1">
        <f>IF(Veg_Table[[#This Row],[SPECIES]]="",1,0)</f>
        <v>0</v>
      </c>
      <c r="C1397" s="1">
        <f>IF(Veg_Table[[#This Row],[DIAMETER]]="",1,0)</f>
        <v>0</v>
      </c>
      <c r="D1397" s="1">
        <f>IF(Veg_Table[[#This Row],[HEIGHT]]="",1,0)</f>
        <v>0</v>
      </c>
      <c r="E139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97" s="1">
        <f>IF(AND(Veg_Table[[#This Row],[TAT_RESULT]]="ABATE",Veg_Table[[#This Row],[PRESCRIP]]="NW_No Work"),1,0)</f>
        <v>0</v>
      </c>
      <c r="G1397" s="1">
        <f>IF(OR(Veg_Table[[#This Row],[Prescription R-Scale]]="NA",Veg_Table[[#This Row],[Diameter R-Scale]]="NA"),0,IF(Veg_Table[[#This Row],[Diameter R-Scale]]&lt;&gt;Veg_Table[[#This Row],[Prescription R-Scale]],1,0))</f>
        <v>0</v>
      </c>
      <c r="H1397" s="1">
        <f>IF(OR(AND(Veg_Table[[#This Row],[PRESCRIP]]="BC_Br Rmv", Veg_Table[[#This Row],[WOOD_MAN]]&lt;&gt;"Not Needed"),AND(Veg_Table[[#This Row],[PRESCRIP]]="BCS_Br Rmv+Trt", Veg_Table[[#This Row],[WOOD_MAN]]&lt;&gt;"Not Needed")),1,0)</f>
        <v>0</v>
      </c>
      <c r="I1397" s="1">
        <f ca="1">IF(AND(Veg_Table[[#This Row],[Prescription_Changed]]="Yes",Veg_Table[[#This Row],[TAT_RESULT]]=""),1,0)</f>
        <v>0</v>
      </c>
      <c r="J1397" s="1">
        <f ca="1">SUM(Veg_Table[[#This Row],[Prescription and Status do not match]:[Prescription_Edited_And_TAT_Is_Blank]])</f>
        <v>0</v>
      </c>
      <c r="K1397" s="1">
        <f ca="1">IF(Veg_Table[[#This Row],[Sum of Errors]]&gt;0,1,0)</f>
        <v>0</v>
      </c>
      <c r="L1397" s="1">
        <f>1</f>
        <v>1</v>
      </c>
      <c r="M139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397" s="1">
        <f>IF(OR(MID(Veg_Table[[#This Row],[PRESCRIP]],2,1)="1",MID(Veg_Table[[#This Row],[PRESCRIP]],2,1)="2",MID(Veg_Table[[#This Row],[PRESCRIP]],2,1)="3",MID(Veg_Table[[#This Row],[PRESCRIP]],2,1)="4"),_xlfn.NUMBERVALUE(MID(Veg_Table[[#This Row],[PRESCRIP]],2,1)),"NA")</f>
        <v>2</v>
      </c>
      <c r="O1397" s="1">
        <f>WEEKNUM(Veg_Table[[#This Row],[EVM_LAST_EDITED_Day]],2)</f>
        <v>20</v>
      </c>
      <c r="P1397" s="25">
        <f>IFERROR(DATE(YEAR(Veg_Table[[#This Row],[EVM_LAST_EDITED2]]),MONTH(Veg_Table[[#This Row],[EVM_LAST_EDITED2]]),DAY(Veg_Table[[#This Row],[EVM_LAST_EDITED2]])),DATE(2019,1,1))</f>
        <v>43965</v>
      </c>
      <c r="Q1397" s="3">
        <f>VALUE(SUBSTITUTE(Veg_Table[[#This Row],[EVM_LAST_EDITED]],",",""))</f>
        <v>43965.474282407398</v>
      </c>
      <c r="R1397" s="1" t="str">
        <f>_xlfn.IFNA(IF(Veg_Table[[#This Row],[EVM_LAST_EDITOR]]="","zBlank EVM Last Editor",VLOOKUP(Veg_Table[[#This Row],[EVM_LAST_EDITOR]],Roster_Table[#All],4,FALSE)),"zAWRR Not in Roster")</f>
        <v>FCO</v>
      </c>
      <c r="S1397" s="1" t="str">
        <f>_xlfn.IFNA(IF(Veg_Table[[#This Row],[EVM_LAST_EDITOR]]="","zBlank EVM Last Editor",VLOOKUP(Veg_Table[[#This Row],[EVM_LAST_EDITOR]],Roster_Table[#All],16,FALSE)),"zCompany_AWRR not in Roster")</f>
        <v>FCO_Forester’s Co-op</v>
      </c>
      <c r="T1397" s="2">
        <f>IFERROR(DATE(YEAR(Veg_Table[[#This Row],[Created2]]),MONTH(Veg_Table[[#This Row],[Created2]]),DAY(Veg_Table[[#This Row],[Created2]])),DATE(2019,1,1))</f>
        <v>43788</v>
      </c>
      <c r="U1397" s="3">
        <f>VALUE(SUBSTITUTE(Veg_Table[[#This Row],[Created]],",",""))</f>
        <v>43788.439085648097</v>
      </c>
      <c r="V1397" s="3" t="str">
        <f ca="1">IFERROR(_xlfn.IFNA(CELL("contents",INDIRECT(_xlfn.CONCAT("Veg_Table_Production_Data!",ADDRESS(MATCH(_xlfn.MAXIFS(#REF!,#REF!,"="&amp;Veg_Table[[#This Row],[AUTO_ID]],#REF!,"&lt;"&amp;Veg_Table[[#This Row],[EVM_LAST_EDITED_Day]]),#REF!,0),COLUMN(#REF!),4,1,)))),""),"")</f>
        <v/>
      </c>
      <c r="W1397" s="3" t="str">
        <f ca="1">IF(Veg_Table[[#This Row],[Previous_Prescription]]="","No",IF(Veg_Table[[#This Row],[Previous_Prescription]]=Veg_Table[[#This Row],[PRESCRIP]],"No","Yes"))</f>
        <v>No</v>
      </c>
      <c r="X1397" s="3" t="str">
        <f>IF(Veg_Table[[#This Row],[EVM_LAST_EDITED_Day]]=Veg_Table[[#This Row],[Created_Day]],"New","Old")</f>
        <v>Old</v>
      </c>
      <c r="Y1397" s="1">
        <f>IFERROR(IF(FIND("delete",LOWER(Veg_Table[[#This Row],[PI_COMMENTS]]))&gt;=1,1,0),0)</f>
        <v>0</v>
      </c>
      <c r="Z1397" s="1" t="str">
        <f>_xlfn.IFNA(IF(Veg_Table[[#This Row],[EVM_LAST_EDITOR]]="","Yes",VLOOKUP(Veg_Table[[#This Row],[EVM_LAST_EDITOR]],Roster_Table[#All],15,FALSE)),"Yes")</f>
        <v>Yes</v>
      </c>
      <c r="AA139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97" s="1" t="str">
        <f>_xlfn.IFNA(VLOOKUP(Veg_Table[[#This Row],[EVM_LAST_EDITOR]],Roster_Table[#All],3,FALSE),"zAWRR Not in Roster")</f>
        <v>Sierra</v>
      </c>
      <c r="AC1397" s="1" t="str">
        <f>_xlfn.IFNA(VLOOKUP(Veg_Table[[#This Row],[EVM_LAST_EDITOR]],Roster_Table[#All],2,FALSE),"zAWRR Not in Roster")</f>
        <v>Monroe</v>
      </c>
      <c r="AD1397" s="1" t="str">
        <f>IF(_xlfn.CONCAT(Veg_Table[[#This Row],[First_Name]]," ",Veg_Table[[#This Row],[Last_Name]])="zAWRR Not in Roster zAWRR Not in Roster","zAWRR Not in Roster",_xlfn.CONCAT(Veg_Table[[#This Row],[First_Name]]," ",Veg_Table[[#This Row],[Last_Name]]))</f>
        <v>Sierra Monroe</v>
      </c>
      <c r="AE1397">
        <v>1771206</v>
      </c>
      <c r="AF1397" t="s">
        <v>6697</v>
      </c>
      <c r="AG1397" t="s">
        <v>30</v>
      </c>
      <c r="AH1397" t="s">
        <v>3029</v>
      </c>
      <c r="AI1397" t="s">
        <v>6663</v>
      </c>
      <c r="AJ1397" t="s">
        <v>36</v>
      </c>
      <c r="AL1397" t="s">
        <v>830</v>
      </c>
      <c r="AM1397" t="s">
        <v>38</v>
      </c>
      <c r="AN1397" t="s">
        <v>25</v>
      </c>
      <c r="AO1397" t="s">
        <v>25</v>
      </c>
      <c r="AP1397">
        <v>19</v>
      </c>
      <c r="AQ1397">
        <v>75</v>
      </c>
      <c r="AR1397" t="s">
        <v>511</v>
      </c>
      <c r="AS1397" t="s">
        <v>530</v>
      </c>
      <c r="AT1397" t="s">
        <v>522</v>
      </c>
      <c r="AU1397" t="s">
        <v>25</v>
      </c>
      <c r="AV1397" t="s">
        <v>512</v>
      </c>
      <c r="AW1397" t="s">
        <v>6698</v>
      </c>
      <c r="AZ1397"/>
      <c r="BB1397" s="4"/>
      <c r="BD1397" t="s">
        <v>29</v>
      </c>
      <c r="BI1397" s="3"/>
      <c r="BJ1397" t="s">
        <v>6699</v>
      </c>
      <c r="BK1397" s="30" t="s">
        <v>518</v>
      </c>
      <c r="BL1397" s="3">
        <v>43965.474282407406</v>
      </c>
      <c r="BM1397" t="s">
        <v>31</v>
      </c>
      <c r="BN1397" t="s">
        <v>32</v>
      </c>
      <c r="BO1397" t="s">
        <v>6661</v>
      </c>
      <c r="BP1397" t="s">
        <v>3031</v>
      </c>
      <c r="BQ1397" t="s">
        <v>826</v>
      </c>
      <c r="BR1397" t="s">
        <v>28</v>
      </c>
      <c r="BS1397" t="s">
        <v>28</v>
      </c>
      <c r="BT1397" t="s">
        <v>1023</v>
      </c>
      <c r="BU1397" s="3">
        <v>43788.439085648148</v>
      </c>
      <c r="BV1397" t="s">
        <v>803</v>
      </c>
      <c r="BW1397" s="3">
        <v>43965.564861261577</v>
      </c>
      <c r="BX1397" t="s">
        <v>6700</v>
      </c>
      <c r="CG1397"/>
      <c r="CH1397"/>
      <c r="CI1397"/>
      <c r="CY1397"/>
      <c r="DA1397"/>
      <c r="DF1397"/>
    </row>
    <row r="1398" spans="1:110" x14ac:dyDescent="0.25">
      <c r="A1398" s="1">
        <f>IF(Veg_Table[[#This Row],[VP_STATUS]]="Hold",0,IF(OR(AND(Veg_Table[[#This Row],[PRESCRIP]]="NW_No Work",Veg_Table[[#This Row],[VP_STATUS]]&lt;&gt;"No Work Required Under EVM"),AND(Veg_Table[[#This Row],[VP_STATUS]]="No Work Required Under EVM",Veg_Table[[#This Row],[PRESCRIP]]&lt;&gt;"NW_No Work")),1,0))</f>
        <v>0</v>
      </c>
      <c r="B1398" s="1">
        <f>IF(Veg_Table[[#This Row],[SPECIES]]="",1,0)</f>
        <v>0</v>
      </c>
      <c r="C1398" s="1">
        <f>IF(Veg_Table[[#This Row],[DIAMETER]]="",1,0)</f>
        <v>0</v>
      </c>
      <c r="D1398" s="1">
        <f>IF(Veg_Table[[#This Row],[HEIGHT]]="",1,0)</f>
        <v>0</v>
      </c>
      <c r="E139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98" s="1">
        <f>IF(AND(Veg_Table[[#This Row],[TAT_RESULT]]="ABATE",Veg_Table[[#This Row],[PRESCRIP]]="NW_No Work"),1,0)</f>
        <v>0</v>
      </c>
      <c r="G1398" s="1">
        <f>IF(OR(Veg_Table[[#This Row],[Prescription R-Scale]]="NA",Veg_Table[[#This Row],[Diameter R-Scale]]="NA"),0,IF(Veg_Table[[#This Row],[Diameter R-Scale]]&lt;&gt;Veg_Table[[#This Row],[Prescription R-Scale]],1,0))</f>
        <v>0</v>
      </c>
      <c r="H1398" s="1">
        <f>IF(OR(AND(Veg_Table[[#This Row],[PRESCRIP]]="BC_Br Rmv", Veg_Table[[#This Row],[WOOD_MAN]]&lt;&gt;"Not Needed"),AND(Veg_Table[[#This Row],[PRESCRIP]]="BCS_Br Rmv+Trt", Veg_Table[[#This Row],[WOOD_MAN]]&lt;&gt;"Not Needed")),1,0)</f>
        <v>0</v>
      </c>
      <c r="I1398" s="1">
        <f ca="1">IF(AND(Veg_Table[[#This Row],[Prescription_Changed]]="Yes",Veg_Table[[#This Row],[TAT_RESULT]]=""),1,0)</f>
        <v>0</v>
      </c>
      <c r="J1398" s="1">
        <f ca="1">SUM(Veg_Table[[#This Row],[Prescription and Status do not match]:[Prescription_Edited_And_TAT_Is_Blank]])</f>
        <v>0</v>
      </c>
      <c r="K1398" s="1">
        <f ca="1">IF(Veg_Table[[#This Row],[Sum of Errors]]&gt;0,1,0)</f>
        <v>0</v>
      </c>
      <c r="L1398" s="1">
        <f>1</f>
        <v>1</v>
      </c>
      <c r="M139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398" s="1">
        <f>IF(OR(MID(Veg_Table[[#This Row],[PRESCRIP]],2,1)="1",MID(Veg_Table[[#This Row],[PRESCRIP]],2,1)="2",MID(Veg_Table[[#This Row],[PRESCRIP]],2,1)="3",MID(Veg_Table[[#This Row],[PRESCRIP]],2,1)="4"),_xlfn.NUMBERVALUE(MID(Veg_Table[[#This Row],[PRESCRIP]],2,1)),"NA")</f>
        <v>1</v>
      </c>
      <c r="O1398" s="1">
        <f>WEEKNUM(Veg_Table[[#This Row],[EVM_LAST_EDITED_Day]],2)</f>
        <v>20</v>
      </c>
      <c r="P1398" s="25">
        <f>IFERROR(DATE(YEAR(Veg_Table[[#This Row],[EVM_LAST_EDITED2]]),MONTH(Veg_Table[[#This Row],[EVM_LAST_EDITED2]]),DAY(Veg_Table[[#This Row],[EVM_LAST_EDITED2]])),DATE(2019,1,1))</f>
        <v>43965</v>
      </c>
      <c r="Q1398" s="3">
        <f>VALUE(SUBSTITUTE(Veg_Table[[#This Row],[EVM_LAST_EDITED]],",",""))</f>
        <v>43965.4749713079</v>
      </c>
      <c r="R1398" s="1" t="str">
        <f>_xlfn.IFNA(IF(Veg_Table[[#This Row],[EVM_LAST_EDITOR]]="","zBlank EVM Last Editor",VLOOKUP(Veg_Table[[#This Row],[EVM_LAST_EDITOR]],Roster_Table[#All],4,FALSE)),"zAWRR Not in Roster")</f>
        <v>zAWRR Not in Roster</v>
      </c>
      <c r="S1398" s="1" t="str">
        <f>_xlfn.IFNA(IF(Veg_Table[[#This Row],[EVM_LAST_EDITOR]]="","zBlank EVM Last Editor",VLOOKUP(Veg_Table[[#This Row],[EVM_LAST_EDITOR]],Roster_Table[#All],16,FALSE)),"zCompany_AWRR not in Roster")</f>
        <v>zCompany_AWRR not in Roster</v>
      </c>
      <c r="T1398" s="2">
        <f>IFERROR(DATE(YEAR(Veg_Table[[#This Row],[Created2]]),MONTH(Veg_Table[[#This Row],[Created2]]),DAY(Veg_Table[[#This Row],[Created2]])),DATE(2019,1,1))</f>
        <v>43951</v>
      </c>
      <c r="U1398" s="3">
        <f>VALUE(SUBSTITUTE(Veg_Table[[#This Row],[Created]],",",""))</f>
        <v>43951.460790358797</v>
      </c>
      <c r="V1398" s="3" t="str">
        <f ca="1">IFERROR(_xlfn.IFNA(CELL("contents",INDIRECT(_xlfn.CONCAT("Veg_Table_Production_Data!",ADDRESS(MATCH(_xlfn.MAXIFS(#REF!,#REF!,"="&amp;Veg_Table[[#This Row],[AUTO_ID]],#REF!,"&lt;"&amp;Veg_Table[[#This Row],[EVM_LAST_EDITED_Day]]),#REF!,0),COLUMN(#REF!),4,1,)))),""),"")</f>
        <v/>
      </c>
      <c r="W1398" s="3" t="str">
        <f ca="1">IF(Veg_Table[[#This Row],[Previous_Prescription]]="","No",IF(Veg_Table[[#This Row],[Previous_Prescription]]=Veg_Table[[#This Row],[PRESCRIP]],"No","Yes"))</f>
        <v>No</v>
      </c>
      <c r="X1398" s="3" t="str">
        <f>IF(Veg_Table[[#This Row],[EVM_LAST_EDITED_Day]]=Veg_Table[[#This Row],[Created_Day]],"New","Old")</f>
        <v>Old</v>
      </c>
      <c r="Y1398" s="1">
        <f>IFERROR(IF(FIND("delete",LOWER(Veg_Table[[#This Row],[PI_COMMENTS]]))&gt;=1,1,0),0)</f>
        <v>0</v>
      </c>
      <c r="Z1398" s="1" t="str">
        <f>_xlfn.IFNA(IF(Veg_Table[[#This Row],[EVM_LAST_EDITOR]]="","Yes",VLOOKUP(Veg_Table[[#This Row],[EVM_LAST_EDITOR]],Roster_Table[#All],15,FALSE)),"Yes")</f>
        <v>Yes</v>
      </c>
      <c r="AA139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98" s="1" t="str">
        <f>_xlfn.IFNA(VLOOKUP(Veg_Table[[#This Row],[EVM_LAST_EDITOR]],Roster_Table[#All],3,FALSE),"zAWRR Not in Roster")</f>
        <v>zAWRR Not in Roster</v>
      </c>
      <c r="AC1398" s="1" t="str">
        <f>_xlfn.IFNA(VLOOKUP(Veg_Table[[#This Row],[EVM_LAST_EDITOR]],Roster_Table[#All],2,FALSE),"zAWRR Not in Roster")</f>
        <v>zAWRR Not in Roster</v>
      </c>
      <c r="AD1398" s="1" t="str">
        <f>IF(_xlfn.CONCAT(Veg_Table[[#This Row],[First_Name]]," ",Veg_Table[[#This Row],[Last_Name]])="zAWRR Not in Roster zAWRR Not in Roster","zAWRR Not in Roster",_xlfn.CONCAT(Veg_Table[[#This Row],[First_Name]]," ",Veg_Table[[#This Row],[Last_Name]]))</f>
        <v>zAWRR Not in Roster</v>
      </c>
      <c r="AE1398">
        <v>3151732</v>
      </c>
      <c r="AF1398" t="s">
        <v>3762</v>
      </c>
      <c r="AG1398" t="s">
        <v>30</v>
      </c>
      <c r="AH1398" t="s">
        <v>3738</v>
      </c>
      <c r="AI1398" t="s">
        <v>3739</v>
      </c>
      <c r="AJ1398" t="s">
        <v>820</v>
      </c>
      <c r="AL1398" t="s">
        <v>371</v>
      </c>
      <c r="AM1398" t="s">
        <v>2244</v>
      </c>
      <c r="AN1398" t="s">
        <v>25</v>
      </c>
      <c r="AO1398" t="s">
        <v>25</v>
      </c>
      <c r="AP1398">
        <v>9</v>
      </c>
      <c r="AQ1398">
        <v>55</v>
      </c>
      <c r="AR1398" t="s">
        <v>511</v>
      </c>
      <c r="AS1398" t="s">
        <v>45</v>
      </c>
      <c r="AT1398" t="s">
        <v>515</v>
      </c>
      <c r="AV1398" t="s">
        <v>512</v>
      </c>
      <c r="AW1398" t="s">
        <v>3763</v>
      </c>
      <c r="AX1398" t="s">
        <v>534</v>
      </c>
      <c r="AZ1398">
        <v>212</v>
      </c>
      <c r="BA1398" t="s">
        <v>45</v>
      </c>
      <c r="BB1398" s="4">
        <v>43964.622917048611</v>
      </c>
      <c r="BC1398" t="s">
        <v>3713</v>
      </c>
      <c r="BD1398" t="s">
        <v>29</v>
      </c>
      <c r="BE1398" t="s">
        <v>25</v>
      </c>
      <c r="BF1398" t="s">
        <v>513</v>
      </c>
      <c r="BG1398" t="s">
        <v>534</v>
      </c>
      <c r="BI1398" s="3">
        <v>43964</v>
      </c>
      <c r="BJ1398" t="s">
        <v>1213</v>
      </c>
      <c r="BK1398" s="30" t="s">
        <v>859</v>
      </c>
      <c r="BL1398" s="3">
        <v>43965.474971307871</v>
      </c>
      <c r="BM1398" t="s">
        <v>31</v>
      </c>
      <c r="BN1398" t="s">
        <v>32</v>
      </c>
      <c r="BP1398" t="s">
        <v>3741</v>
      </c>
      <c r="BQ1398" t="s">
        <v>826</v>
      </c>
      <c r="BR1398" t="s">
        <v>28</v>
      </c>
      <c r="BS1398" t="s">
        <v>28</v>
      </c>
      <c r="BT1398" t="s">
        <v>384</v>
      </c>
      <c r="BU1398" s="3">
        <v>43951.460790358797</v>
      </c>
      <c r="BV1398" t="s">
        <v>803</v>
      </c>
      <c r="BW1398" s="3">
        <v>43965.48134056713</v>
      </c>
      <c r="BX1398" t="s">
        <v>3764</v>
      </c>
      <c r="CG1398"/>
      <c r="CH1398"/>
      <c r="CI1398"/>
      <c r="CY1398"/>
      <c r="DA1398"/>
      <c r="DF1398"/>
    </row>
    <row r="1399" spans="1:110" x14ac:dyDescent="0.25">
      <c r="A1399" s="1">
        <f>IF(Veg_Table[[#This Row],[VP_STATUS]]="Hold",0,IF(OR(AND(Veg_Table[[#This Row],[PRESCRIP]]="NW_No Work",Veg_Table[[#This Row],[VP_STATUS]]&lt;&gt;"No Work Required Under EVM"),AND(Veg_Table[[#This Row],[VP_STATUS]]="No Work Required Under EVM",Veg_Table[[#This Row],[PRESCRIP]]&lt;&gt;"NW_No Work")),1,0))</f>
        <v>0</v>
      </c>
      <c r="B1399" s="1">
        <f>IF(Veg_Table[[#This Row],[SPECIES]]="",1,0)</f>
        <v>0</v>
      </c>
      <c r="C1399" s="1">
        <f>IF(Veg_Table[[#This Row],[DIAMETER]]="",1,0)</f>
        <v>0</v>
      </c>
      <c r="D1399" s="1">
        <f>IF(Veg_Table[[#This Row],[HEIGHT]]="",1,0)</f>
        <v>0</v>
      </c>
      <c r="E139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399" s="1">
        <f>IF(AND(Veg_Table[[#This Row],[TAT_RESULT]]="ABATE",Veg_Table[[#This Row],[PRESCRIP]]="NW_No Work"),1,0)</f>
        <v>0</v>
      </c>
      <c r="G1399" s="1">
        <f>IF(OR(Veg_Table[[#This Row],[Prescription R-Scale]]="NA",Veg_Table[[#This Row],[Diameter R-Scale]]="NA"),0,IF(Veg_Table[[#This Row],[Diameter R-Scale]]&lt;&gt;Veg_Table[[#This Row],[Prescription R-Scale]],1,0))</f>
        <v>0</v>
      </c>
      <c r="H1399" s="1">
        <f>IF(OR(AND(Veg_Table[[#This Row],[PRESCRIP]]="BC_Br Rmv", Veg_Table[[#This Row],[WOOD_MAN]]&lt;&gt;"Not Needed"),AND(Veg_Table[[#This Row],[PRESCRIP]]="BCS_Br Rmv+Trt", Veg_Table[[#This Row],[WOOD_MAN]]&lt;&gt;"Not Needed")),1,0)</f>
        <v>0</v>
      </c>
      <c r="I1399" s="1">
        <f ca="1">IF(AND(Veg_Table[[#This Row],[Prescription_Changed]]="Yes",Veg_Table[[#This Row],[TAT_RESULT]]=""),1,0)</f>
        <v>0</v>
      </c>
      <c r="J1399" s="1">
        <f ca="1">SUM(Veg_Table[[#This Row],[Prescription and Status do not match]:[Prescription_Edited_And_TAT_Is_Blank]])</f>
        <v>0</v>
      </c>
      <c r="K1399" s="1">
        <f ca="1">IF(Veg_Table[[#This Row],[Sum of Errors]]&gt;0,1,0)</f>
        <v>0</v>
      </c>
      <c r="L1399" s="1">
        <f>1</f>
        <v>1</v>
      </c>
      <c r="M139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399" s="1">
        <f>IF(OR(MID(Veg_Table[[#This Row],[PRESCRIP]],2,1)="1",MID(Veg_Table[[#This Row],[PRESCRIP]],2,1)="2",MID(Veg_Table[[#This Row],[PRESCRIP]],2,1)="3",MID(Veg_Table[[#This Row],[PRESCRIP]],2,1)="4"),_xlfn.NUMBERVALUE(MID(Veg_Table[[#This Row],[PRESCRIP]],2,1)),"NA")</f>
        <v>3</v>
      </c>
      <c r="O1399" s="1">
        <f>WEEKNUM(Veg_Table[[#This Row],[EVM_LAST_EDITED_Day]],2)</f>
        <v>20</v>
      </c>
      <c r="P1399" s="25">
        <f>IFERROR(DATE(YEAR(Veg_Table[[#This Row],[EVM_LAST_EDITED2]]),MONTH(Veg_Table[[#This Row],[EVM_LAST_EDITED2]]),DAY(Veg_Table[[#This Row],[EVM_LAST_EDITED2]])),DATE(2019,1,1))</f>
        <v>43965</v>
      </c>
      <c r="Q1399" s="3">
        <f>VALUE(SUBSTITUTE(Veg_Table[[#This Row],[EVM_LAST_EDITED]],",",""))</f>
        <v>43965.475255810197</v>
      </c>
      <c r="R1399" s="1" t="str">
        <f>_xlfn.IFNA(IF(Veg_Table[[#This Row],[EVM_LAST_EDITOR]]="","zBlank EVM Last Editor",VLOOKUP(Veg_Table[[#This Row],[EVM_LAST_EDITOR]],Roster_Table[#All],4,FALSE)),"zAWRR Not in Roster")</f>
        <v>MGE</v>
      </c>
      <c r="S1399" s="1" t="str">
        <f>_xlfn.IFNA(IF(Veg_Table[[#This Row],[EVM_LAST_EDITOR]]="","zBlank EVM Last Editor",VLOOKUP(Veg_Table[[#This Row],[EVM_LAST_EDITOR]],Roster_Table[#All],16,FALSE)),"zCompany_AWRR not in Roster")</f>
        <v>MGE_Mountain G Enterprises</v>
      </c>
      <c r="T1399" s="2">
        <f>IFERROR(DATE(YEAR(Veg_Table[[#This Row],[Created2]]),MONTH(Veg_Table[[#This Row],[Created2]]),DAY(Veg_Table[[#This Row],[Created2]])),DATE(2019,1,1))</f>
        <v>43965</v>
      </c>
      <c r="U1399" s="3">
        <f>VALUE(SUBSTITUTE(Veg_Table[[#This Row],[Created]],",",""))</f>
        <v>43965.475255810197</v>
      </c>
      <c r="V1399" s="3" t="str">
        <f ca="1">IFERROR(_xlfn.IFNA(CELL("contents",INDIRECT(_xlfn.CONCAT("Veg_Table_Production_Data!",ADDRESS(MATCH(_xlfn.MAXIFS(#REF!,#REF!,"="&amp;Veg_Table[[#This Row],[AUTO_ID]],#REF!,"&lt;"&amp;Veg_Table[[#This Row],[EVM_LAST_EDITED_Day]]),#REF!,0),COLUMN(#REF!),4,1,)))),""),"")</f>
        <v/>
      </c>
      <c r="W1399" s="3" t="str">
        <f ca="1">IF(Veg_Table[[#This Row],[Previous_Prescription]]="","No",IF(Veg_Table[[#This Row],[Previous_Prescription]]=Veg_Table[[#This Row],[PRESCRIP]],"No","Yes"))</f>
        <v>No</v>
      </c>
      <c r="X1399" s="3" t="str">
        <f>IF(Veg_Table[[#This Row],[EVM_LAST_EDITED_Day]]=Veg_Table[[#This Row],[Created_Day]],"New","Old")</f>
        <v>New</v>
      </c>
      <c r="Y1399" s="1">
        <f>IFERROR(IF(FIND("delete",LOWER(Veg_Table[[#This Row],[PI_COMMENTS]]))&gt;=1,1,0),0)</f>
        <v>0</v>
      </c>
      <c r="Z1399" s="1" t="str">
        <f>_xlfn.IFNA(IF(Veg_Table[[#This Row],[EVM_LAST_EDITOR]]="","Yes",VLOOKUP(Veg_Table[[#This Row],[EVM_LAST_EDITOR]],Roster_Table[#All],15,FALSE)),"Yes")</f>
        <v>Yes</v>
      </c>
      <c r="AA139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399" s="1" t="str">
        <f>_xlfn.IFNA(VLOOKUP(Veg_Table[[#This Row],[EVM_LAST_EDITOR]],Roster_Table[#All],3,FALSE),"zAWRR Not in Roster")</f>
        <v>Aaron</v>
      </c>
      <c r="AC1399" s="1" t="str">
        <f>_xlfn.IFNA(VLOOKUP(Veg_Table[[#This Row],[EVM_LAST_EDITOR]],Roster_Table[#All],2,FALSE),"zAWRR Not in Roster")</f>
        <v>Hansen</v>
      </c>
      <c r="AD1399" s="1" t="str">
        <f>IF(_xlfn.CONCAT(Veg_Table[[#This Row],[First_Name]]," ",Veg_Table[[#This Row],[Last_Name]])="zAWRR Not in Roster zAWRR Not in Roster","zAWRR Not in Roster",_xlfn.CONCAT(Veg_Table[[#This Row],[First_Name]]," ",Veg_Table[[#This Row],[Last_Name]]))</f>
        <v>Aaron Hansen</v>
      </c>
      <c r="AE1399">
        <v>3228160</v>
      </c>
      <c r="AF1399" t="s">
        <v>6268</v>
      </c>
      <c r="AG1399" t="s">
        <v>93</v>
      </c>
      <c r="AH1399" t="s">
        <v>5320</v>
      </c>
      <c r="AI1399" t="s">
        <v>5959</v>
      </c>
      <c r="AJ1399" t="s">
        <v>36</v>
      </c>
      <c r="AL1399" t="s">
        <v>22</v>
      </c>
      <c r="AM1399" t="s">
        <v>23</v>
      </c>
      <c r="AN1399" t="s">
        <v>25</v>
      </c>
      <c r="AO1399" t="s">
        <v>25</v>
      </c>
      <c r="AP1399">
        <v>31</v>
      </c>
      <c r="AQ1399">
        <v>45</v>
      </c>
      <c r="AR1399" t="s">
        <v>511</v>
      </c>
      <c r="AS1399" t="s">
        <v>51</v>
      </c>
      <c r="AT1399" t="s">
        <v>515</v>
      </c>
      <c r="AV1399" t="s">
        <v>519</v>
      </c>
      <c r="AW1399" t="s">
        <v>6269</v>
      </c>
      <c r="AZ1399"/>
      <c r="BB1399" s="4"/>
      <c r="BD1399" t="s">
        <v>29</v>
      </c>
      <c r="BE1399" t="s">
        <v>25</v>
      </c>
      <c r="BF1399" t="s">
        <v>513</v>
      </c>
      <c r="BI1399" s="3"/>
      <c r="BJ1399" t="s">
        <v>6159</v>
      </c>
      <c r="BK1399" s="30" t="s">
        <v>156</v>
      </c>
      <c r="BL1399" s="3">
        <v>43965.475255810183</v>
      </c>
      <c r="BM1399" t="s">
        <v>31</v>
      </c>
      <c r="BN1399" t="s">
        <v>32</v>
      </c>
      <c r="BP1399" t="s">
        <v>5452</v>
      </c>
      <c r="BQ1399" t="s">
        <v>1025</v>
      </c>
      <c r="BR1399" t="s">
        <v>28</v>
      </c>
      <c r="BS1399" t="s">
        <v>28</v>
      </c>
      <c r="BT1399" t="s">
        <v>156</v>
      </c>
      <c r="BU1399" s="3">
        <v>43965.475255810183</v>
      </c>
      <c r="BV1399" t="s">
        <v>803</v>
      </c>
      <c r="BW1399" s="3">
        <v>43965.51565991898</v>
      </c>
      <c r="BX1399" t="s">
        <v>6270</v>
      </c>
      <c r="CG1399"/>
      <c r="CH1399"/>
      <c r="CI1399"/>
      <c r="CY1399"/>
      <c r="DA1399"/>
      <c r="DF1399"/>
    </row>
    <row r="1400" spans="1:110" x14ac:dyDescent="0.25">
      <c r="A1400" s="1">
        <f>IF(Veg_Table[[#This Row],[VP_STATUS]]="Hold",0,IF(OR(AND(Veg_Table[[#This Row],[PRESCRIP]]="NW_No Work",Veg_Table[[#This Row],[VP_STATUS]]&lt;&gt;"No Work Required Under EVM"),AND(Veg_Table[[#This Row],[VP_STATUS]]="No Work Required Under EVM",Veg_Table[[#This Row],[PRESCRIP]]&lt;&gt;"NW_No Work")),1,0))</f>
        <v>0</v>
      </c>
      <c r="B1400" s="1">
        <f>IF(Veg_Table[[#This Row],[SPECIES]]="",1,0)</f>
        <v>0</v>
      </c>
      <c r="C1400" s="1">
        <f>IF(Veg_Table[[#This Row],[DIAMETER]]="",1,0)</f>
        <v>0</v>
      </c>
      <c r="D1400" s="1">
        <f>IF(Veg_Table[[#This Row],[HEIGHT]]="",1,0)</f>
        <v>0</v>
      </c>
      <c r="E140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00" s="1">
        <f>IF(AND(Veg_Table[[#This Row],[TAT_RESULT]]="ABATE",Veg_Table[[#This Row],[PRESCRIP]]="NW_No Work"),1,0)</f>
        <v>0</v>
      </c>
      <c r="G1400" s="1">
        <f>IF(OR(Veg_Table[[#This Row],[Prescription R-Scale]]="NA",Veg_Table[[#This Row],[Diameter R-Scale]]="NA"),0,IF(Veg_Table[[#This Row],[Diameter R-Scale]]&lt;&gt;Veg_Table[[#This Row],[Prescription R-Scale]],1,0))</f>
        <v>0</v>
      </c>
      <c r="H1400" s="1">
        <f>IF(OR(AND(Veg_Table[[#This Row],[PRESCRIP]]="BC_Br Rmv", Veg_Table[[#This Row],[WOOD_MAN]]&lt;&gt;"Not Needed"),AND(Veg_Table[[#This Row],[PRESCRIP]]="BCS_Br Rmv+Trt", Veg_Table[[#This Row],[WOOD_MAN]]&lt;&gt;"Not Needed")),1,0)</f>
        <v>0</v>
      </c>
      <c r="I1400" s="1">
        <f ca="1">IF(AND(Veg_Table[[#This Row],[Prescription_Changed]]="Yes",Veg_Table[[#This Row],[TAT_RESULT]]=""),1,0)</f>
        <v>0</v>
      </c>
      <c r="J1400" s="1">
        <f ca="1">SUM(Veg_Table[[#This Row],[Prescription and Status do not match]:[Prescription_Edited_And_TAT_Is_Blank]])</f>
        <v>0</v>
      </c>
      <c r="K1400" s="1">
        <f ca="1">IF(Veg_Table[[#This Row],[Sum of Errors]]&gt;0,1,0)</f>
        <v>0</v>
      </c>
      <c r="L1400" s="1">
        <f>1</f>
        <v>1</v>
      </c>
      <c r="M140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400" s="1">
        <f>IF(OR(MID(Veg_Table[[#This Row],[PRESCRIP]],2,1)="1",MID(Veg_Table[[#This Row],[PRESCRIP]],2,1)="2",MID(Veg_Table[[#This Row],[PRESCRIP]],2,1)="3",MID(Veg_Table[[#This Row],[PRESCRIP]],2,1)="4"),_xlfn.NUMBERVALUE(MID(Veg_Table[[#This Row],[PRESCRIP]],2,1)),"NA")</f>
        <v>3</v>
      </c>
      <c r="O1400" s="1">
        <f>WEEKNUM(Veg_Table[[#This Row],[EVM_LAST_EDITED_Day]],2)</f>
        <v>20</v>
      </c>
      <c r="P1400" s="25">
        <f>IFERROR(DATE(YEAR(Veg_Table[[#This Row],[EVM_LAST_EDITED2]]),MONTH(Veg_Table[[#This Row],[EVM_LAST_EDITED2]]),DAY(Veg_Table[[#This Row],[EVM_LAST_EDITED2]])),DATE(2019,1,1))</f>
        <v>43965</v>
      </c>
      <c r="Q1400" s="3">
        <f>VALUE(SUBSTITUTE(Veg_Table[[#This Row],[EVM_LAST_EDITED]],",",""))</f>
        <v>43965.475462962997</v>
      </c>
      <c r="R1400" s="1" t="str">
        <f>_xlfn.IFNA(IF(Veg_Table[[#This Row],[EVM_LAST_EDITOR]]="","zBlank EVM Last Editor",VLOOKUP(Veg_Table[[#This Row],[EVM_LAST_EDITOR]],Roster_Table[#All],4,FALSE)),"zAWRR Not in Roster")</f>
        <v>FCO</v>
      </c>
      <c r="S1400" s="1" t="str">
        <f>_xlfn.IFNA(IF(Veg_Table[[#This Row],[EVM_LAST_EDITOR]]="","zBlank EVM Last Editor",VLOOKUP(Veg_Table[[#This Row],[EVM_LAST_EDITOR]],Roster_Table[#All],16,FALSE)),"zCompany_AWRR not in Roster")</f>
        <v>FCO_Forester’s Co-op</v>
      </c>
      <c r="T1400" s="2">
        <f>IFERROR(DATE(YEAR(Veg_Table[[#This Row],[Created2]]),MONTH(Veg_Table[[#This Row],[Created2]]),DAY(Veg_Table[[#This Row],[Created2]])),DATE(2019,1,1))</f>
        <v>43868</v>
      </c>
      <c r="U1400" s="3">
        <f>VALUE(SUBSTITUTE(Veg_Table[[#This Row],[Created]],",",""))</f>
        <v>43868.466828703698</v>
      </c>
      <c r="V1400" s="3" t="str">
        <f ca="1">IFERROR(_xlfn.IFNA(CELL("contents",INDIRECT(_xlfn.CONCAT("Veg_Table_Production_Data!",ADDRESS(MATCH(_xlfn.MAXIFS(#REF!,#REF!,"="&amp;Veg_Table[[#This Row],[AUTO_ID]],#REF!,"&lt;"&amp;Veg_Table[[#This Row],[EVM_LAST_EDITED_Day]]),#REF!,0),COLUMN(#REF!),4,1,)))),""),"")</f>
        <v/>
      </c>
      <c r="W1400" s="3" t="str">
        <f ca="1">IF(Veg_Table[[#This Row],[Previous_Prescription]]="","No",IF(Veg_Table[[#This Row],[Previous_Prescription]]=Veg_Table[[#This Row],[PRESCRIP]],"No","Yes"))</f>
        <v>No</v>
      </c>
      <c r="X1400" s="3" t="str">
        <f>IF(Veg_Table[[#This Row],[EVM_LAST_EDITED_Day]]=Veg_Table[[#This Row],[Created_Day]],"New","Old")</f>
        <v>Old</v>
      </c>
      <c r="Y1400" s="1">
        <f>IFERROR(IF(FIND("delete",LOWER(Veg_Table[[#This Row],[PI_COMMENTS]]))&gt;=1,1,0),0)</f>
        <v>0</v>
      </c>
      <c r="Z1400" s="1" t="str">
        <f>_xlfn.IFNA(IF(Veg_Table[[#This Row],[EVM_LAST_EDITOR]]="","Yes",VLOOKUP(Veg_Table[[#This Row],[EVM_LAST_EDITOR]],Roster_Table[#All],15,FALSE)),"Yes")</f>
        <v>Yes</v>
      </c>
      <c r="AA140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00" s="1" t="str">
        <f>_xlfn.IFNA(VLOOKUP(Veg_Table[[#This Row],[EVM_LAST_EDITOR]],Roster_Table[#All],3,FALSE),"zAWRR Not in Roster")</f>
        <v>Sierra</v>
      </c>
      <c r="AC1400" s="1" t="str">
        <f>_xlfn.IFNA(VLOOKUP(Veg_Table[[#This Row],[EVM_LAST_EDITOR]],Roster_Table[#All],2,FALSE),"zAWRR Not in Roster")</f>
        <v>Monroe</v>
      </c>
      <c r="AD1400" s="1" t="str">
        <f>IF(_xlfn.CONCAT(Veg_Table[[#This Row],[First_Name]]," ",Veg_Table[[#This Row],[Last_Name]])="zAWRR Not in Roster zAWRR Not in Roster","zAWRR Not in Roster",_xlfn.CONCAT(Veg_Table[[#This Row],[First_Name]]," ",Veg_Table[[#This Row],[Last_Name]]))</f>
        <v>Sierra Monroe</v>
      </c>
      <c r="AE1400">
        <v>1777875</v>
      </c>
      <c r="AF1400" t="s">
        <v>6712</v>
      </c>
      <c r="AG1400" t="s">
        <v>30</v>
      </c>
      <c r="AH1400" t="s">
        <v>3029</v>
      </c>
      <c r="AI1400" t="s">
        <v>6663</v>
      </c>
      <c r="AJ1400" t="s">
        <v>36</v>
      </c>
      <c r="AL1400" t="s">
        <v>37</v>
      </c>
      <c r="AM1400" t="s">
        <v>23</v>
      </c>
      <c r="AN1400" t="s">
        <v>25</v>
      </c>
      <c r="AO1400" t="s">
        <v>43</v>
      </c>
      <c r="AP1400">
        <v>31</v>
      </c>
      <c r="AQ1400">
        <v>50</v>
      </c>
      <c r="AR1400" t="s">
        <v>514</v>
      </c>
      <c r="AS1400" t="s">
        <v>804</v>
      </c>
      <c r="AT1400" t="s">
        <v>522</v>
      </c>
      <c r="AU1400" t="s">
        <v>25</v>
      </c>
      <c r="AV1400" t="s">
        <v>512</v>
      </c>
      <c r="AW1400" t="s">
        <v>6713</v>
      </c>
      <c r="AZ1400"/>
      <c r="BB1400" s="4"/>
      <c r="BD1400" t="s">
        <v>29</v>
      </c>
      <c r="BI1400" s="3"/>
      <c r="BJ1400" t="s">
        <v>6714</v>
      </c>
      <c r="BK1400" s="30" t="s">
        <v>518</v>
      </c>
      <c r="BL1400" s="3">
        <v>43965.475462962961</v>
      </c>
      <c r="BM1400" t="s">
        <v>31</v>
      </c>
      <c r="BN1400" t="s">
        <v>32</v>
      </c>
      <c r="BO1400" t="s">
        <v>6661</v>
      </c>
      <c r="BP1400" t="s">
        <v>3031</v>
      </c>
      <c r="BQ1400" t="s">
        <v>826</v>
      </c>
      <c r="BR1400" t="s">
        <v>28</v>
      </c>
      <c r="BS1400" t="s">
        <v>28</v>
      </c>
      <c r="BT1400" t="s">
        <v>53</v>
      </c>
      <c r="BU1400" s="3">
        <v>43868.466828703706</v>
      </c>
      <c r="BV1400" t="s">
        <v>803</v>
      </c>
      <c r="BW1400" s="3">
        <v>43965.564861261577</v>
      </c>
      <c r="BX1400" t="s">
        <v>6715</v>
      </c>
      <c r="CG1400"/>
      <c r="CH1400"/>
      <c r="CI1400"/>
      <c r="CY1400"/>
      <c r="DA1400"/>
      <c r="DF1400"/>
    </row>
    <row r="1401" spans="1:110" x14ac:dyDescent="0.25">
      <c r="A1401" s="1">
        <f>IF(Veg_Table[[#This Row],[VP_STATUS]]="Hold",0,IF(OR(AND(Veg_Table[[#This Row],[PRESCRIP]]="NW_No Work",Veg_Table[[#This Row],[VP_STATUS]]&lt;&gt;"No Work Required Under EVM"),AND(Veg_Table[[#This Row],[VP_STATUS]]="No Work Required Under EVM",Veg_Table[[#This Row],[PRESCRIP]]&lt;&gt;"NW_No Work")),1,0))</f>
        <v>0</v>
      </c>
      <c r="B1401" s="1">
        <f>IF(Veg_Table[[#This Row],[SPECIES]]="",1,0)</f>
        <v>0</v>
      </c>
      <c r="C1401" s="1">
        <f>IF(Veg_Table[[#This Row],[DIAMETER]]="",1,0)</f>
        <v>0</v>
      </c>
      <c r="D1401" s="1">
        <f>IF(Veg_Table[[#This Row],[HEIGHT]]="",1,0)</f>
        <v>0</v>
      </c>
      <c r="E140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01" s="1">
        <f>IF(AND(Veg_Table[[#This Row],[TAT_RESULT]]="ABATE",Veg_Table[[#This Row],[PRESCRIP]]="NW_No Work"),1,0)</f>
        <v>0</v>
      </c>
      <c r="G1401" s="1">
        <f>IF(OR(Veg_Table[[#This Row],[Prescription R-Scale]]="NA",Veg_Table[[#This Row],[Diameter R-Scale]]="NA"),0,IF(Veg_Table[[#This Row],[Diameter R-Scale]]&lt;&gt;Veg_Table[[#This Row],[Prescription R-Scale]],1,0))</f>
        <v>0</v>
      </c>
      <c r="H1401" s="1">
        <f>IF(OR(AND(Veg_Table[[#This Row],[PRESCRIP]]="BC_Br Rmv", Veg_Table[[#This Row],[WOOD_MAN]]&lt;&gt;"Not Needed"),AND(Veg_Table[[#This Row],[PRESCRIP]]="BCS_Br Rmv+Trt", Veg_Table[[#This Row],[WOOD_MAN]]&lt;&gt;"Not Needed")),1,0)</f>
        <v>0</v>
      </c>
      <c r="I1401" s="1">
        <f ca="1">IF(AND(Veg_Table[[#This Row],[Prescription_Changed]]="Yes",Veg_Table[[#This Row],[TAT_RESULT]]=""),1,0)</f>
        <v>0</v>
      </c>
      <c r="J1401" s="1">
        <f ca="1">SUM(Veg_Table[[#This Row],[Prescription and Status do not match]:[Prescription_Edited_And_TAT_Is_Blank]])</f>
        <v>0</v>
      </c>
      <c r="K1401" s="1">
        <f ca="1">IF(Veg_Table[[#This Row],[Sum of Errors]]&gt;0,1,0)</f>
        <v>0</v>
      </c>
      <c r="L1401" s="1">
        <f>1</f>
        <v>1</v>
      </c>
      <c r="M1401"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01" s="1" t="str">
        <f>IF(OR(MID(Veg_Table[[#This Row],[PRESCRIP]],2,1)="1",MID(Veg_Table[[#This Row],[PRESCRIP]],2,1)="2",MID(Veg_Table[[#This Row],[PRESCRIP]],2,1)="3",MID(Veg_Table[[#This Row],[PRESCRIP]],2,1)="4"),_xlfn.NUMBERVALUE(MID(Veg_Table[[#This Row],[PRESCRIP]],2,1)),"NA")</f>
        <v>NA</v>
      </c>
      <c r="O1401" s="1">
        <f>WEEKNUM(Veg_Table[[#This Row],[EVM_LAST_EDITED_Day]],2)</f>
        <v>20</v>
      </c>
      <c r="P1401" s="25">
        <f>IFERROR(DATE(YEAR(Veg_Table[[#This Row],[EVM_LAST_EDITED2]]),MONTH(Veg_Table[[#This Row],[EVM_LAST_EDITED2]]),DAY(Veg_Table[[#This Row],[EVM_LAST_EDITED2]])),DATE(2019,1,1))</f>
        <v>43965</v>
      </c>
      <c r="Q1401" s="3">
        <f>VALUE(SUBSTITUTE(Veg_Table[[#This Row],[EVM_LAST_EDITED]],",",""))</f>
        <v>43965.476458750003</v>
      </c>
      <c r="R1401" s="1" t="str">
        <f>_xlfn.IFNA(IF(Veg_Table[[#This Row],[EVM_LAST_EDITOR]]="","zBlank EVM Last Editor",VLOOKUP(Veg_Table[[#This Row],[EVM_LAST_EDITOR]],Roster_Table[#All],4,FALSE)),"zAWRR Not in Roster")</f>
        <v>MBG</v>
      </c>
      <c r="S1401" s="1" t="str">
        <f>_xlfn.IFNA(IF(Veg_Table[[#This Row],[EVM_LAST_EDITOR]]="","zBlank EVM Last Editor",VLOOKUP(Veg_Table[[#This Row],[EVM_LAST_EDITOR]],Roster_Table[#All],16,FALSE)),"zCompany_AWRR not in Roster")</f>
        <v>MBG_Mason, Bruce &amp; Girard</v>
      </c>
      <c r="T1401" s="2">
        <f>IFERROR(DATE(YEAR(Veg_Table[[#This Row],[Created2]]),MONTH(Veg_Table[[#This Row],[Created2]]),DAY(Veg_Table[[#This Row],[Created2]])),DATE(2019,1,1))</f>
        <v>43965</v>
      </c>
      <c r="U1401" s="3">
        <f>VALUE(SUBSTITUTE(Veg_Table[[#This Row],[Created]],",",""))</f>
        <v>43965.476458750003</v>
      </c>
      <c r="V1401" s="3" t="str">
        <f ca="1">IFERROR(_xlfn.IFNA(CELL("contents",INDIRECT(_xlfn.CONCAT("Veg_Table_Production_Data!",ADDRESS(MATCH(_xlfn.MAXIFS(#REF!,#REF!,"="&amp;Veg_Table[[#This Row],[AUTO_ID]],#REF!,"&lt;"&amp;Veg_Table[[#This Row],[EVM_LAST_EDITED_Day]]),#REF!,0),COLUMN(#REF!),4,1,)))),""),"")</f>
        <v/>
      </c>
      <c r="W1401" s="3" t="str">
        <f ca="1">IF(Veg_Table[[#This Row],[Previous_Prescription]]="","No",IF(Veg_Table[[#This Row],[Previous_Prescription]]=Veg_Table[[#This Row],[PRESCRIP]],"No","Yes"))</f>
        <v>No</v>
      </c>
      <c r="X1401" s="3" t="str">
        <f>IF(Veg_Table[[#This Row],[EVM_LAST_EDITED_Day]]=Veg_Table[[#This Row],[Created_Day]],"New","Old")</f>
        <v>New</v>
      </c>
      <c r="Y1401" s="1">
        <f>IFERROR(IF(FIND("delete",LOWER(Veg_Table[[#This Row],[PI_COMMENTS]]))&gt;=1,1,0),0)</f>
        <v>0</v>
      </c>
      <c r="Z1401" s="1" t="str">
        <f>_xlfn.IFNA(IF(Veg_Table[[#This Row],[EVM_LAST_EDITOR]]="","Yes",VLOOKUP(Veg_Table[[#This Row],[EVM_LAST_EDITOR]],Roster_Table[#All],15,FALSE)),"Yes")</f>
        <v>Yes</v>
      </c>
      <c r="AA140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01" s="1" t="str">
        <f>_xlfn.IFNA(VLOOKUP(Veg_Table[[#This Row],[EVM_LAST_EDITOR]],Roster_Table[#All],3,FALSE),"zAWRR Not in Roster")</f>
        <v>Nathan</v>
      </c>
      <c r="AC1401" s="1" t="str">
        <f>_xlfn.IFNA(VLOOKUP(Veg_Table[[#This Row],[EVM_LAST_EDITOR]],Roster_Table[#All],2,FALSE),"zAWRR Not in Roster")</f>
        <v>Vik</v>
      </c>
      <c r="AD1401" s="1" t="str">
        <f>IF(_xlfn.CONCAT(Veg_Table[[#This Row],[First_Name]]," ",Veg_Table[[#This Row],[Last_Name]])="zAWRR Not in Roster zAWRR Not in Roster","zAWRR Not in Roster",_xlfn.CONCAT(Veg_Table[[#This Row],[First_Name]]," ",Veg_Table[[#This Row],[Last_Name]]))</f>
        <v>Nathan Vik</v>
      </c>
      <c r="AE1401">
        <v>3228218</v>
      </c>
      <c r="AF1401" t="s">
        <v>6271</v>
      </c>
      <c r="AG1401" t="s">
        <v>93</v>
      </c>
      <c r="AH1401" t="s">
        <v>6252</v>
      </c>
      <c r="AI1401" t="s">
        <v>5377</v>
      </c>
      <c r="AJ1401" t="s">
        <v>21</v>
      </c>
      <c r="AL1401" t="s">
        <v>372</v>
      </c>
      <c r="AM1401" t="s">
        <v>40</v>
      </c>
      <c r="AN1401" t="s">
        <v>25</v>
      </c>
      <c r="AO1401" t="s">
        <v>25</v>
      </c>
      <c r="AP1401">
        <v>24</v>
      </c>
      <c r="AQ1401">
        <v>78</v>
      </c>
      <c r="AR1401" t="s">
        <v>511</v>
      </c>
      <c r="AS1401" t="s">
        <v>24</v>
      </c>
      <c r="AT1401" t="s">
        <v>26</v>
      </c>
      <c r="AV1401" t="s">
        <v>519</v>
      </c>
      <c r="AW1401" t="s">
        <v>6272</v>
      </c>
      <c r="AZ1401"/>
      <c r="BB1401" s="4"/>
      <c r="BD1401" t="s">
        <v>29</v>
      </c>
      <c r="BE1401" t="s">
        <v>25</v>
      </c>
      <c r="BF1401" t="s">
        <v>513</v>
      </c>
      <c r="BI1401" s="3"/>
      <c r="BJ1401" t="s">
        <v>27</v>
      </c>
      <c r="BK1401" s="30" t="s">
        <v>115</v>
      </c>
      <c r="BL1401" s="3">
        <v>43965.476458750003</v>
      </c>
      <c r="BM1401" t="s">
        <v>31</v>
      </c>
      <c r="BN1401" t="s">
        <v>32</v>
      </c>
      <c r="BP1401" t="s">
        <v>6254</v>
      </c>
      <c r="BQ1401" t="s">
        <v>1025</v>
      </c>
      <c r="BR1401" t="s">
        <v>28</v>
      </c>
      <c r="BS1401" t="s">
        <v>28</v>
      </c>
      <c r="BT1401" t="s">
        <v>115</v>
      </c>
      <c r="BU1401" s="3">
        <v>43965.476458750003</v>
      </c>
      <c r="BV1401" t="s">
        <v>803</v>
      </c>
      <c r="BW1401" s="3">
        <v>43965.515678333337</v>
      </c>
      <c r="BX1401" t="s">
        <v>6273</v>
      </c>
      <c r="CG1401"/>
      <c r="CH1401"/>
      <c r="CI1401"/>
      <c r="CY1401"/>
      <c r="DA1401"/>
      <c r="DF1401"/>
    </row>
    <row r="1402" spans="1:110" x14ac:dyDescent="0.25">
      <c r="A1402" s="1">
        <f>IF(Veg_Table[[#This Row],[VP_STATUS]]="Hold",0,IF(OR(AND(Veg_Table[[#This Row],[PRESCRIP]]="NW_No Work",Veg_Table[[#This Row],[VP_STATUS]]&lt;&gt;"No Work Required Under EVM"),AND(Veg_Table[[#This Row],[VP_STATUS]]="No Work Required Under EVM",Veg_Table[[#This Row],[PRESCRIP]]&lt;&gt;"NW_No Work")),1,0))</f>
        <v>0</v>
      </c>
      <c r="B1402" s="1">
        <f>IF(Veg_Table[[#This Row],[SPECIES]]="",1,0)</f>
        <v>0</v>
      </c>
      <c r="C1402" s="1">
        <f>IF(Veg_Table[[#This Row],[DIAMETER]]="",1,0)</f>
        <v>0</v>
      </c>
      <c r="D1402" s="1">
        <f>IF(Veg_Table[[#This Row],[HEIGHT]]="",1,0)</f>
        <v>0</v>
      </c>
      <c r="E140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02" s="1">
        <f>IF(AND(Veg_Table[[#This Row],[TAT_RESULT]]="ABATE",Veg_Table[[#This Row],[PRESCRIP]]="NW_No Work"),1,0)</f>
        <v>0</v>
      </c>
      <c r="G1402" s="1">
        <f>IF(OR(Veg_Table[[#This Row],[Prescription R-Scale]]="NA",Veg_Table[[#This Row],[Diameter R-Scale]]="NA"),0,IF(Veg_Table[[#This Row],[Diameter R-Scale]]&lt;&gt;Veg_Table[[#This Row],[Prescription R-Scale]],1,0))</f>
        <v>0</v>
      </c>
      <c r="H1402" s="1">
        <f>IF(OR(AND(Veg_Table[[#This Row],[PRESCRIP]]="BC_Br Rmv", Veg_Table[[#This Row],[WOOD_MAN]]&lt;&gt;"Not Needed"),AND(Veg_Table[[#This Row],[PRESCRIP]]="BCS_Br Rmv+Trt", Veg_Table[[#This Row],[WOOD_MAN]]&lt;&gt;"Not Needed")),1,0)</f>
        <v>0</v>
      </c>
      <c r="I1402" s="1">
        <f ca="1">IF(AND(Veg_Table[[#This Row],[Prescription_Changed]]="Yes",Veg_Table[[#This Row],[TAT_RESULT]]=""),1,0)</f>
        <v>0</v>
      </c>
      <c r="J1402" s="1">
        <f ca="1">SUM(Veg_Table[[#This Row],[Prescription and Status do not match]:[Prescription_Edited_And_TAT_Is_Blank]])</f>
        <v>0</v>
      </c>
      <c r="K1402" s="1">
        <f ca="1">IF(Veg_Table[[#This Row],[Sum of Errors]]&gt;0,1,0)</f>
        <v>0</v>
      </c>
      <c r="L1402" s="1">
        <f>1</f>
        <v>1</v>
      </c>
      <c r="M1402"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02" s="1" t="str">
        <f>IF(OR(MID(Veg_Table[[#This Row],[PRESCRIP]],2,1)="1",MID(Veg_Table[[#This Row],[PRESCRIP]],2,1)="2",MID(Veg_Table[[#This Row],[PRESCRIP]],2,1)="3",MID(Veg_Table[[#This Row],[PRESCRIP]],2,1)="4"),_xlfn.NUMBERVALUE(MID(Veg_Table[[#This Row],[PRESCRIP]],2,1)),"NA")</f>
        <v>NA</v>
      </c>
      <c r="O1402" s="1">
        <f>WEEKNUM(Veg_Table[[#This Row],[EVM_LAST_EDITED_Day]],2)</f>
        <v>20</v>
      </c>
      <c r="P1402" s="25">
        <f>IFERROR(DATE(YEAR(Veg_Table[[#This Row],[EVM_LAST_EDITED2]]),MONTH(Veg_Table[[#This Row],[EVM_LAST_EDITED2]]),DAY(Veg_Table[[#This Row],[EVM_LAST_EDITED2]])),DATE(2019,1,1))</f>
        <v>43965</v>
      </c>
      <c r="Q1402" s="3">
        <f>VALUE(SUBSTITUTE(Veg_Table[[#This Row],[EVM_LAST_EDITED]],",",""))</f>
        <v>43965.476537407398</v>
      </c>
      <c r="R1402" s="1" t="str">
        <f>_xlfn.IFNA(IF(Veg_Table[[#This Row],[EVM_LAST_EDITOR]]="","zBlank EVM Last Editor",VLOOKUP(Veg_Table[[#This Row],[EVM_LAST_EDITOR]],Roster_Table[#All],4,FALSE)),"zAWRR Not in Roster")</f>
        <v>MGE</v>
      </c>
      <c r="S1402" s="1" t="str">
        <f>_xlfn.IFNA(IF(Veg_Table[[#This Row],[EVM_LAST_EDITOR]]="","zBlank EVM Last Editor",VLOOKUP(Veg_Table[[#This Row],[EVM_LAST_EDITOR]],Roster_Table[#All],16,FALSE)),"zCompany_AWRR not in Roster")</f>
        <v>MGE_Mountain G Enterprises</v>
      </c>
      <c r="T1402" s="2">
        <f>IFERROR(DATE(YEAR(Veg_Table[[#This Row],[Created2]]),MONTH(Veg_Table[[#This Row],[Created2]]),DAY(Veg_Table[[#This Row],[Created2]])),DATE(2019,1,1))</f>
        <v>43965</v>
      </c>
      <c r="U1402" s="3">
        <f>VALUE(SUBSTITUTE(Veg_Table[[#This Row],[Created]],",",""))</f>
        <v>43965.476537407398</v>
      </c>
      <c r="V1402" s="3" t="str">
        <f ca="1">IFERROR(_xlfn.IFNA(CELL("contents",INDIRECT(_xlfn.CONCAT("Veg_Table_Production_Data!",ADDRESS(MATCH(_xlfn.MAXIFS(#REF!,#REF!,"="&amp;Veg_Table[[#This Row],[AUTO_ID]],#REF!,"&lt;"&amp;Veg_Table[[#This Row],[EVM_LAST_EDITED_Day]]),#REF!,0),COLUMN(#REF!),4,1,)))),""),"")</f>
        <v/>
      </c>
      <c r="W1402" s="3" t="str">
        <f ca="1">IF(Veg_Table[[#This Row],[Previous_Prescription]]="","No",IF(Veg_Table[[#This Row],[Previous_Prescription]]=Veg_Table[[#This Row],[PRESCRIP]],"No","Yes"))</f>
        <v>No</v>
      </c>
      <c r="X1402" s="3" t="str">
        <f>IF(Veg_Table[[#This Row],[EVM_LAST_EDITED_Day]]=Veg_Table[[#This Row],[Created_Day]],"New","Old")</f>
        <v>New</v>
      </c>
      <c r="Y1402" s="1">
        <f>IFERROR(IF(FIND("delete",LOWER(Veg_Table[[#This Row],[PI_COMMENTS]]))&gt;=1,1,0),0)</f>
        <v>0</v>
      </c>
      <c r="Z1402" s="1" t="str">
        <f>_xlfn.IFNA(IF(Veg_Table[[#This Row],[EVM_LAST_EDITOR]]="","Yes",VLOOKUP(Veg_Table[[#This Row],[EVM_LAST_EDITOR]],Roster_Table[#All],15,FALSE)),"Yes")</f>
        <v>Yes</v>
      </c>
      <c r="AA140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02" s="1" t="str">
        <f>_xlfn.IFNA(VLOOKUP(Veg_Table[[#This Row],[EVM_LAST_EDITOR]],Roster_Table[#All],3,FALSE),"zAWRR Not in Roster")</f>
        <v>Miguel</v>
      </c>
      <c r="AC1402" s="1" t="str">
        <f>_xlfn.IFNA(VLOOKUP(Veg_Table[[#This Row],[EVM_LAST_EDITOR]],Roster_Table[#All],2,FALSE),"zAWRR Not in Roster")</f>
        <v>Dominguez-Diaz</v>
      </c>
      <c r="AD1402" s="1" t="str">
        <f>IF(_xlfn.CONCAT(Veg_Table[[#This Row],[First_Name]]," ",Veg_Table[[#This Row],[Last_Name]])="zAWRR Not in Roster zAWRR Not in Roster","zAWRR Not in Roster",_xlfn.CONCAT(Veg_Table[[#This Row],[First_Name]]," ",Veg_Table[[#This Row],[Last_Name]]))</f>
        <v>Miguel Dominguez-Diaz</v>
      </c>
      <c r="AE1402">
        <v>3228219</v>
      </c>
      <c r="AF1402" t="s">
        <v>6788</v>
      </c>
      <c r="AG1402" t="s">
        <v>30</v>
      </c>
      <c r="AH1402" t="s">
        <v>2420</v>
      </c>
      <c r="AI1402" t="s">
        <v>3071</v>
      </c>
      <c r="AJ1402" t="s">
        <v>21</v>
      </c>
      <c r="AL1402" t="s">
        <v>22</v>
      </c>
      <c r="AM1402" t="s">
        <v>40</v>
      </c>
      <c r="AN1402" t="s">
        <v>25</v>
      </c>
      <c r="AO1402" t="s">
        <v>25</v>
      </c>
      <c r="AP1402">
        <v>7</v>
      </c>
      <c r="AQ1402">
        <v>30</v>
      </c>
      <c r="AR1402" t="s">
        <v>511</v>
      </c>
      <c r="AS1402" t="s">
        <v>24</v>
      </c>
      <c r="AT1402" t="s">
        <v>26</v>
      </c>
      <c r="AV1402" t="s">
        <v>512</v>
      </c>
      <c r="AW1402" t="s">
        <v>6789</v>
      </c>
      <c r="AZ1402"/>
      <c r="BB1402" s="4"/>
      <c r="BD1402" t="s">
        <v>29</v>
      </c>
      <c r="BE1402" t="s">
        <v>25</v>
      </c>
      <c r="BF1402" t="s">
        <v>513</v>
      </c>
      <c r="BI1402" s="3"/>
      <c r="BJ1402" t="s">
        <v>27</v>
      </c>
      <c r="BK1402" s="30" t="s">
        <v>146</v>
      </c>
      <c r="BL1402" s="3">
        <v>43965.476537407405</v>
      </c>
      <c r="BM1402" t="s">
        <v>31</v>
      </c>
      <c r="BN1402" t="s">
        <v>32</v>
      </c>
      <c r="BP1402" t="s">
        <v>4883</v>
      </c>
      <c r="BQ1402" t="s">
        <v>826</v>
      </c>
      <c r="BR1402" t="s">
        <v>28</v>
      </c>
      <c r="BS1402" t="s">
        <v>28</v>
      </c>
      <c r="BT1402" t="s">
        <v>146</v>
      </c>
      <c r="BU1402" s="3">
        <v>43965.476537407405</v>
      </c>
      <c r="BV1402" t="s">
        <v>803</v>
      </c>
      <c r="BW1402" s="3">
        <v>43965.515678333337</v>
      </c>
      <c r="BX1402" t="s">
        <v>6790</v>
      </c>
      <c r="CG1402"/>
      <c r="CH1402"/>
      <c r="CI1402"/>
      <c r="CY1402"/>
      <c r="DA1402"/>
      <c r="DF1402"/>
    </row>
    <row r="1403" spans="1:110" x14ac:dyDescent="0.25">
      <c r="A1403" s="1">
        <f>IF(Veg_Table[[#This Row],[VP_STATUS]]="Hold",0,IF(OR(AND(Veg_Table[[#This Row],[PRESCRIP]]="NW_No Work",Veg_Table[[#This Row],[VP_STATUS]]&lt;&gt;"No Work Required Under EVM"),AND(Veg_Table[[#This Row],[VP_STATUS]]="No Work Required Under EVM",Veg_Table[[#This Row],[PRESCRIP]]&lt;&gt;"NW_No Work")),1,0))</f>
        <v>0</v>
      </c>
      <c r="B1403" s="1">
        <f>IF(Veg_Table[[#This Row],[SPECIES]]="",1,0)</f>
        <v>0</v>
      </c>
      <c r="C1403" s="1">
        <f>IF(Veg_Table[[#This Row],[DIAMETER]]="",1,0)</f>
        <v>0</v>
      </c>
      <c r="D1403" s="1">
        <f>IF(Veg_Table[[#This Row],[HEIGHT]]="",1,0)</f>
        <v>0</v>
      </c>
      <c r="E140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03" s="1">
        <f>IF(AND(Veg_Table[[#This Row],[TAT_RESULT]]="ABATE",Veg_Table[[#This Row],[PRESCRIP]]="NW_No Work"),1,0)</f>
        <v>0</v>
      </c>
      <c r="G1403" s="1">
        <f>IF(OR(Veg_Table[[#This Row],[Prescription R-Scale]]="NA",Veg_Table[[#This Row],[Diameter R-Scale]]="NA"),0,IF(Veg_Table[[#This Row],[Diameter R-Scale]]&lt;&gt;Veg_Table[[#This Row],[Prescription R-Scale]],1,0))</f>
        <v>0</v>
      </c>
      <c r="H1403" s="1">
        <f>IF(OR(AND(Veg_Table[[#This Row],[PRESCRIP]]="BC_Br Rmv", Veg_Table[[#This Row],[WOOD_MAN]]&lt;&gt;"Not Needed"),AND(Veg_Table[[#This Row],[PRESCRIP]]="BCS_Br Rmv+Trt", Veg_Table[[#This Row],[WOOD_MAN]]&lt;&gt;"Not Needed")),1,0)</f>
        <v>0</v>
      </c>
      <c r="I1403" s="1">
        <f ca="1">IF(AND(Veg_Table[[#This Row],[Prescription_Changed]]="Yes",Veg_Table[[#This Row],[TAT_RESULT]]=""),1,0)</f>
        <v>0</v>
      </c>
      <c r="J1403" s="1">
        <f ca="1">SUM(Veg_Table[[#This Row],[Prescription and Status do not match]:[Prescription_Edited_And_TAT_Is_Blank]])</f>
        <v>0</v>
      </c>
      <c r="K1403" s="1">
        <f ca="1">IF(Veg_Table[[#This Row],[Sum of Errors]]&gt;0,1,0)</f>
        <v>0</v>
      </c>
      <c r="L1403" s="1">
        <f>1</f>
        <v>1</v>
      </c>
      <c r="M1403"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03" s="1" t="str">
        <f>IF(OR(MID(Veg_Table[[#This Row],[PRESCRIP]],2,1)="1",MID(Veg_Table[[#This Row],[PRESCRIP]],2,1)="2",MID(Veg_Table[[#This Row],[PRESCRIP]],2,1)="3",MID(Veg_Table[[#This Row],[PRESCRIP]],2,1)="4"),_xlfn.NUMBERVALUE(MID(Veg_Table[[#This Row],[PRESCRIP]],2,1)),"NA")</f>
        <v>NA</v>
      </c>
      <c r="O1403" s="1">
        <f>WEEKNUM(Veg_Table[[#This Row],[EVM_LAST_EDITED_Day]],2)</f>
        <v>20</v>
      </c>
      <c r="P1403" s="25">
        <f>IFERROR(DATE(YEAR(Veg_Table[[#This Row],[EVM_LAST_EDITED2]]),MONTH(Veg_Table[[#This Row],[EVM_LAST_EDITED2]]),DAY(Veg_Table[[#This Row],[EVM_LAST_EDITED2]])),DATE(2019,1,1))</f>
        <v>43965</v>
      </c>
      <c r="Q1403" s="3">
        <f>VALUE(SUBSTITUTE(Veg_Table[[#This Row],[EVM_LAST_EDITED]],",",""))</f>
        <v>43965.478240740696</v>
      </c>
      <c r="R1403" s="1" t="str">
        <f>_xlfn.IFNA(IF(Veg_Table[[#This Row],[EVM_LAST_EDITOR]]="","zBlank EVM Last Editor",VLOOKUP(Veg_Table[[#This Row],[EVM_LAST_EDITOR]],Roster_Table[#All],4,FALSE)),"zAWRR Not in Roster")</f>
        <v>MGE</v>
      </c>
      <c r="S1403" s="1" t="str">
        <f>_xlfn.IFNA(IF(Veg_Table[[#This Row],[EVM_LAST_EDITOR]]="","zBlank EVM Last Editor",VLOOKUP(Veg_Table[[#This Row],[EVM_LAST_EDITOR]],Roster_Table[#All],16,FALSE)),"zCompany_AWRR not in Roster")</f>
        <v>MGE_Mountain G Enterprises</v>
      </c>
      <c r="T1403" s="2">
        <f>IFERROR(DATE(YEAR(Veg_Table[[#This Row],[Created2]]),MONTH(Veg_Table[[#This Row],[Created2]]),DAY(Veg_Table[[#This Row],[Created2]])),DATE(2019,1,1))</f>
        <v>43965</v>
      </c>
      <c r="U1403" s="3">
        <f>VALUE(SUBSTITUTE(Veg_Table[[#This Row],[Created]],",",""))</f>
        <v>43965.478240740696</v>
      </c>
      <c r="V1403" s="3" t="str">
        <f ca="1">IFERROR(_xlfn.IFNA(CELL("contents",INDIRECT(_xlfn.CONCAT("Veg_Table_Production_Data!",ADDRESS(MATCH(_xlfn.MAXIFS(#REF!,#REF!,"="&amp;Veg_Table[[#This Row],[AUTO_ID]],#REF!,"&lt;"&amp;Veg_Table[[#This Row],[EVM_LAST_EDITED_Day]]),#REF!,0),COLUMN(#REF!),4,1,)))),""),"")</f>
        <v/>
      </c>
      <c r="W1403" s="3" t="str">
        <f ca="1">IF(Veg_Table[[#This Row],[Previous_Prescription]]="","No",IF(Veg_Table[[#This Row],[Previous_Prescription]]=Veg_Table[[#This Row],[PRESCRIP]],"No","Yes"))</f>
        <v>No</v>
      </c>
      <c r="X1403" s="3" t="str">
        <f>IF(Veg_Table[[#This Row],[EVM_LAST_EDITED_Day]]=Veg_Table[[#This Row],[Created_Day]],"New","Old")</f>
        <v>New</v>
      </c>
      <c r="Y1403" s="1">
        <f>IFERROR(IF(FIND("delete",LOWER(Veg_Table[[#This Row],[PI_COMMENTS]]))&gt;=1,1,0),0)</f>
        <v>0</v>
      </c>
      <c r="Z1403" s="1" t="str">
        <f>_xlfn.IFNA(IF(Veg_Table[[#This Row],[EVM_LAST_EDITOR]]="","Yes",VLOOKUP(Veg_Table[[#This Row],[EVM_LAST_EDITOR]],Roster_Table[#All],15,FALSE)),"Yes")</f>
        <v>Yes</v>
      </c>
      <c r="AA140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03" s="1" t="str">
        <f>_xlfn.IFNA(VLOOKUP(Veg_Table[[#This Row],[EVM_LAST_EDITOR]],Roster_Table[#All],3,FALSE),"zAWRR Not in Roster")</f>
        <v>Amanda</v>
      </c>
      <c r="AC1403" s="1" t="str">
        <f>_xlfn.IFNA(VLOOKUP(Veg_Table[[#This Row],[EVM_LAST_EDITOR]],Roster_Table[#All],2,FALSE),"zAWRR Not in Roster")</f>
        <v>Winne</v>
      </c>
      <c r="AD1403" s="1" t="str">
        <f>IF(_xlfn.CONCAT(Veg_Table[[#This Row],[First_Name]]," ",Veg_Table[[#This Row],[Last_Name]])="zAWRR Not in Roster zAWRR Not in Roster","zAWRR Not in Roster",_xlfn.CONCAT(Veg_Table[[#This Row],[First_Name]]," ",Veg_Table[[#This Row],[Last_Name]]))</f>
        <v>Amanda Winne</v>
      </c>
      <c r="AE1403">
        <v>3230460</v>
      </c>
      <c r="AF1403" t="s">
        <v>6533</v>
      </c>
      <c r="AG1403" t="s">
        <v>93</v>
      </c>
      <c r="AH1403" t="s">
        <v>4287</v>
      </c>
      <c r="AI1403" t="s">
        <v>3400</v>
      </c>
      <c r="AJ1403" t="s">
        <v>21</v>
      </c>
      <c r="AL1403" t="s">
        <v>22</v>
      </c>
      <c r="AM1403" t="s">
        <v>1967</v>
      </c>
      <c r="AN1403" t="s">
        <v>25</v>
      </c>
      <c r="AO1403" t="s">
        <v>25</v>
      </c>
      <c r="AP1403">
        <v>15</v>
      </c>
      <c r="AQ1403">
        <v>60</v>
      </c>
      <c r="AR1403" t="s">
        <v>511</v>
      </c>
      <c r="AS1403" t="s">
        <v>24</v>
      </c>
      <c r="AT1403" t="s">
        <v>26</v>
      </c>
      <c r="AV1403" t="s">
        <v>512</v>
      </c>
      <c r="AW1403" t="s">
        <v>6534</v>
      </c>
      <c r="AZ1403"/>
      <c r="BB1403" s="4"/>
      <c r="BD1403" t="s">
        <v>29</v>
      </c>
      <c r="BE1403" t="s">
        <v>25</v>
      </c>
      <c r="BF1403" t="s">
        <v>513</v>
      </c>
      <c r="BI1403" s="3"/>
      <c r="BJ1403" t="s">
        <v>27</v>
      </c>
      <c r="BK1403" s="30" t="s">
        <v>520</v>
      </c>
      <c r="BL1403" s="3">
        <v>43965.47824074074</v>
      </c>
      <c r="BM1403" t="s">
        <v>31</v>
      </c>
      <c r="BN1403" t="s">
        <v>32</v>
      </c>
      <c r="BP1403" t="s">
        <v>4406</v>
      </c>
      <c r="BQ1403" t="s">
        <v>1025</v>
      </c>
      <c r="BR1403" t="s">
        <v>28</v>
      </c>
      <c r="BS1403" t="s">
        <v>28</v>
      </c>
      <c r="BT1403" t="s">
        <v>520</v>
      </c>
      <c r="BU1403" s="3">
        <v>43965.47824074074</v>
      </c>
      <c r="BV1403" t="s">
        <v>803</v>
      </c>
      <c r="BW1403" s="3">
        <v>43965.760199074073</v>
      </c>
      <c r="BX1403" t="s">
        <v>6535</v>
      </c>
      <c r="CG1403"/>
      <c r="CH1403"/>
      <c r="CI1403"/>
      <c r="CY1403"/>
      <c r="DA1403"/>
      <c r="DF1403"/>
    </row>
    <row r="1404" spans="1:110" x14ac:dyDescent="0.25">
      <c r="A1404" s="1">
        <f>IF(Veg_Table[[#This Row],[VP_STATUS]]="Hold",0,IF(OR(AND(Veg_Table[[#This Row],[PRESCRIP]]="NW_No Work",Veg_Table[[#This Row],[VP_STATUS]]&lt;&gt;"No Work Required Under EVM"),AND(Veg_Table[[#This Row],[VP_STATUS]]="No Work Required Under EVM",Veg_Table[[#This Row],[PRESCRIP]]&lt;&gt;"NW_No Work")),1,0))</f>
        <v>0</v>
      </c>
      <c r="B1404" s="1">
        <f>IF(Veg_Table[[#This Row],[SPECIES]]="",1,0)</f>
        <v>0</v>
      </c>
      <c r="C1404" s="1">
        <f>IF(Veg_Table[[#This Row],[DIAMETER]]="",1,0)</f>
        <v>0</v>
      </c>
      <c r="D1404" s="1">
        <f>IF(Veg_Table[[#This Row],[HEIGHT]]="",1,0)</f>
        <v>0</v>
      </c>
      <c r="E140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04" s="1">
        <f>IF(AND(Veg_Table[[#This Row],[TAT_RESULT]]="ABATE",Veg_Table[[#This Row],[PRESCRIP]]="NW_No Work"),1,0)</f>
        <v>0</v>
      </c>
      <c r="G1404" s="1">
        <f>IF(OR(Veg_Table[[#This Row],[Prescription R-Scale]]="NA",Veg_Table[[#This Row],[Diameter R-Scale]]="NA"),0,IF(Veg_Table[[#This Row],[Diameter R-Scale]]&lt;&gt;Veg_Table[[#This Row],[Prescription R-Scale]],1,0))</f>
        <v>0</v>
      </c>
      <c r="H1404" s="1">
        <f>IF(OR(AND(Veg_Table[[#This Row],[PRESCRIP]]="BC_Br Rmv", Veg_Table[[#This Row],[WOOD_MAN]]&lt;&gt;"Not Needed"),AND(Veg_Table[[#This Row],[PRESCRIP]]="BCS_Br Rmv+Trt", Veg_Table[[#This Row],[WOOD_MAN]]&lt;&gt;"Not Needed")),1,0)</f>
        <v>0</v>
      </c>
      <c r="I1404" s="1">
        <f ca="1">IF(AND(Veg_Table[[#This Row],[Prescription_Changed]]="Yes",Veg_Table[[#This Row],[TAT_RESULT]]=""),1,0)</f>
        <v>0</v>
      </c>
      <c r="J1404" s="1">
        <f ca="1">SUM(Veg_Table[[#This Row],[Prescription and Status do not match]:[Prescription_Edited_And_TAT_Is_Blank]])</f>
        <v>0</v>
      </c>
      <c r="K1404" s="1">
        <f ca="1">IF(Veg_Table[[#This Row],[Sum of Errors]]&gt;0,1,0)</f>
        <v>0</v>
      </c>
      <c r="L1404" s="1">
        <f>1</f>
        <v>1</v>
      </c>
      <c r="M1404"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04" s="1" t="str">
        <f>IF(OR(MID(Veg_Table[[#This Row],[PRESCRIP]],2,1)="1",MID(Veg_Table[[#This Row],[PRESCRIP]],2,1)="2",MID(Veg_Table[[#This Row],[PRESCRIP]],2,1)="3",MID(Veg_Table[[#This Row],[PRESCRIP]],2,1)="4"),_xlfn.NUMBERVALUE(MID(Veg_Table[[#This Row],[PRESCRIP]],2,1)),"NA")</f>
        <v>NA</v>
      </c>
      <c r="O1404" s="1">
        <f>WEEKNUM(Veg_Table[[#This Row],[EVM_LAST_EDITED_Day]],2)</f>
        <v>20</v>
      </c>
      <c r="P1404" s="25">
        <f>IFERROR(DATE(YEAR(Veg_Table[[#This Row],[EVM_LAST_EDITED2]]),MONTH(Veg_Table[[#This Row],[EVM_LAST_EDITED2]]),DAY(Veg_Table[[#This Row],[EVM_LAST_EDITED2]])),DATE(2019,1,1))</f>
        <v>43965</v>
      </c>
      <c r="Q1404" s="3">
        <f>VALUE(SUBSTITUTE(Veg_Table[[#This Row],[EVM_LAST_EDITED]],",",""))</f>
        <v>43965.478770358801</v>
      </c>
      <c r="R1404" s="1" t="str">
        <f>_xlfn.IFNA(IF(Veg_Table[[#This Row],[EVM_LAST_EDITOR]]="","zBlank EVM Last Editor",VLOOKUP(Veg_Table[[#This Row],[EVM_LAST_EDITOR]],Roster_Table[#All],4,FALSE)),"zAWRR Not in Roster")</f>
        <v>MBG</v>
      </c>
      <c r="S1404" s="1" t="str">
        <f>_xlfn.IFNA(IF(Veg_Table[[#This Row],[EVM_LAST_EDITOR]]="","zBlank EVM Last Editor",VLOOKUP(Veg_Table[[#This Row],[EVM_LAST_EDITOR]],Roster_Table[#All],16,FALSE)),"zCompany_AWRR not in Roster")</f>
        <v>MBG_Mason, Bruce &amp; Girard</v>
      </c>
      <c r="T1404" s="2">
        <f>IFERROR(DATE(YEAR(Veg_Table[[#This Row],[Created2]]),MONTH(Veg_Table[[#This Row],[Created2]]),DAY(Veg_Table[[#This Row],[Created2]])),DATE(2019,1,1))</f>
        <v>43965</v>
      </c>
      <c r="U1404" s="3">
        <f>VALUE(SUBSTITUTE(Veg_Table[[#This Row],[Created]],",",""))</f>
        <v>43965.478770358801</v>
      </c>
      <c r="V1404" s="3" t="str">
        <f ca="1">IFERROR(_xlfn.IFNA(CELL("contents",INDIRECT(_xlfn.CONCAT("Veg_Table_Production_Data!",ADDRESS(MATCH(_xlfn.MAXIFS(#REF!,#REF!,"="&amp;Veg_Table[[#This Row],[AUTO_ID]],#REF!,"&lt;"&amp;Veg_Table[[#This Row],[EVM_LAST_EDITED_Day]]),#REF!,0),COLUMN(#REF!),4,1,)))),""),"")</f>
        <v/>
      </c>
      <c r="W1404" s="3" t="str">
        <f ca="1">IF(Veg_Table[[#This Row],[Previous_Prescription]]="","No",IF(Veg_Table[[#This Row],[Previous_Prescription]]=Veg_Table[[#This Row],[PRESCRIP]],"No","Yes"))</f>
        <v>No</v>
      </c>
      <c r="X1404" s="3" t="str">
        <f>IF(Veg_Table[[#This Row],[EVM_LAST_EDITED_Day]]=Veg_Table[[#This Row],[Created_Day]],"New","Old")</f>
        <v>New</v>
      </c>
      <c r="Y1404" s="1">
        <f>IFERROR(IF(FIND("delete",LOWER(Veg_Table[[#This Row],[PI_COMMENTS]]))&gt;=1,1,0),0)</f>
        <v>0</v>
      </c>
      <c r="Z1404" s="1" t="str">
        <f>_xlfn.IFNA(IF(Veg_Table[[#This Row],[EVM_LAST_EDITOR]]="","Yes",VLOOKUP(Veg_Table[[#This Row],[EVM_LAST_EDITOR]],Roster_Table[#All],15,FALSE)),"Yes")</f>
        <v>Yes</v>
      </c>
      <c r="AA140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04" s="1" t="str">
        <f>_xlfn.IFNA(VLOOKUP(Veg_Table[[#This Row],[EVM_LAST_EDITOR]],Roster_Table[#All],3,FALSE),"zAWRR Not in Roster")</f>
        <v>Nathan</v>
      </c>
      <c r="AC1404" s="1" t="str">
        <f>_xlfn.IFNA(VLOOKUP(Veg_Table[[#This Row],[EVM_LAST_EDITOR]],Roster_Table[#All],2,FALSE),"zAWRR Not in Roster")</f>
        <v>Vik</v>
      </c>
      <c r="AD1404" s="1" t="str">
        <f>IF(_xlfn.CONCAT(Veg_Table[[#This Row],[First_Name]]," ",Veg_Table[[#This Row],[Last_Name]])="zAWRR Not in Roster zAWRR Not in Roster","zAWRR Not in Roster",_xlfn.CONCAT(Veg_Table[[#This Row],[First_Name]]," ",Veg_Table[[#This Row],[Last_Name]]))</f>
        <v>Nathan Vik</v>
      </c>
      <c r="AE1404">
        <v>3228231</v>
      </c>
      <c r="AF1404" t="s">
        <v>6274</v>
      </c>
      <c r="AG1404" t="s">
        <v>93</v>
      </c>
      <c r="AH1404" t="s">
        <v>6252</v>
      </c>
      <c r="AI1404" t="s">
        <v>5377</v>
      </c>
      <c r="AJ1404" t="s">
        <v>21</v>
      </c>
      <c r="AL1404" t="s">
        <v>372</v>
      </c>
      <c r="AM1404" t="s">
        <v>529</v>
      </c>
      <c r="AN1404" t="s">
        <v>25</v>
      </c>
      <c r="AO1404" t="s">
        <v>25</v>
      </c>
      <c r="AP1404">
        <v>12</v>
      </c>
      <c r="AQ1404">
        <v>45</v>
      </c>
      <c r="AR1404" t="s">
        <v>511</v>
      </c>
      <c r="AS1404" t="s">
        <v>24</v>
      </c>
      <c r="AT1404" t="s">
        <v>26</v>
      </c>
      <c r="AV1404" t="s">
        <v>519</v>
      </c>
      <c r="AW1404" t="s">
        <v>6275</v>
      </c>
      <c r="AZ1404"/>
      <c r="BB1404" s="4"/>
      <c r="BD1404" t="s">
        <v>29</v>
      </c>
      <c r="BE1404" t="s">
        <v>25</v>
      </c>
      <c r="BF1404" t="s">
        <v>513</v>
      </c>
      <c r="BI1404" s="3"/>
      <c r="BJ1404" t="s">
        <v>27</v>
      </c>
      <c r="BK1404" s="30" t="s">
        <v>115</v>
      </c>
      <c r="BL1404" s="3">
        <v>43965.478770358794</v>
      </c>
      <c r="BM1404" t="s">
        <v>31</v>
      </c>
      <c r="BN1404" t="s">
        <v>32</v>
      </c>
      <c r="BP1404" t="s">
        <v>6254</v>
      </c>
      <c r="BQ1404" t="s">
        <v>1025</v>
      </c>
      <c r="BR1404" t="s">
        <v>28</v>
      </c>
      <c r="BS1404" t="s">
        <v>28</v>
      </c>
      <c r="BT1404" t="s">
        <v>115</v>
      </c>
      <c r="BU1404" s="3">
        <v>43965.478770358794</v>
      </c>
      <c r="BV1404" t="s">
        <v>803</v>
      </c>
      <c r="BW1404" s="3">
        <v>43965.515687361112</v>
      </c>
      <c r="BX1404" t="s">
        <v>6276</v>
      </c>
      <c r="CG1404"/>
      <c r="CH1404"/>
      <c r="CI1404"/>
      <c r="CY1404"/>
      <c r="DA1404"/>
      <c r="DF1404"/>
    </row>
    <row r="1405" spans="1:110" x14ac:dyDescent="0.25">
      <c r="A1405" s="1">
        <f>IF(Veg_Table[[#This Row],[VP_STATUS]]="Hold",0,IF(OR(AND(Veg_Table[[#This Row],[PRESCRIP]]="NW_No Work",Veg_Table[[#This Row],[VP_STATUS]]&lt;&gt;"No Work Required Under EVM"),AND(Veg_Table[[#This Row],[VP_STATUS]]="No Work Required Under EVM",Veg_Table[[#This Row],[PRESCRIP]]&lt;&gt;"NW_No Work")),1,0))</f>
        <v>0</v>
      </c>
      <c r="B1405" s="1">
        <f>IF(Veg_Table[[#This Row],[SPECIES]]="",1,0)</f>
        <v>0</v>
      </c>
      <c r="C1405" s="1">
        <f>IF(Veg_Table[[#This Row],[DIAMETER]]="",1,0)</f>
        <v>0</v>
      </c>
      <c r="D1405" s="1">
        <f>IF(Veg_Table[[#This Row],[HEIGHT]]="",1,0)</f>
        <v>0</v>
      </c>
      <c r="E140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05" s="1">
        <f>IF(AND(Veg_Table[[#This Row],[TAT_RESULT]]="ABATE",Veg_Table[[#This Row],[PRESCRIP]]="NW_No Work"),1,0)</f>
        <v>0</v>
      </c>
      <c r="G1405" s="1">
        <f>IF(OR(Veg_Table[[#This Row],[Prescription R-Scale]]="NA",Veg_Table[[#This Row],[Diameter R-Scale]]="NA"),0,IF(Veg_Table[[#This Row],[Diameter R-Scale]]&lt;&gt;Veg_Table[[#This Row],[Prescription R-Scale]],1,0))</f>
        <v>0</v>
      </c>
      <c r="H1405" s="1">
        <f>IF(OR(AND(Veg_Table[[#This Row],[PRESCRIP]]="BC_Br Rmv", Veg_Table[[#This Row],[WOOD_MAN]]&lt;&gt;"Not Needed"),AND(Veg_Table[[#This Row],[PRESCRIP]]="BCS_Br Rmv+Trt", Veg_Table[[#This Row],[WOOD_MAN]]&lt;&gt;"Not Needed")),1,0)</f>
        <v>0</v>
      </c>
      <c r="I1405" s="1">
        <f ca="1">IF(AND(Veg_Table[[#This Row],[Prescription_Changed]]="Yes",Veg_Table[[#This Row],[TAT_RESULT]]=""),1,0)</f>
        <v>0</v>
      </c>
      <c r="J1405" s="1">
        <f ca="1">SUM(Veg_Table[[#This Row],[Prescription and Status do not match]:[Prescription_Edited_And_TAT_Is_Blank]])</f>
        <v>0</v>
      </c>
      <c r="K1405" s="1">
        <f ca="1">IF(Veg_Table[[#This Row],[Sum of Errors]]&gt;0,1,0)</f>
        <v>0</v>
      </c>
      <c r="L1405" s="1">
        <f>1</f>
        <v>1</v>
      </c>
      <c r="M1405"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05" s="1" t="str">
        <f>IF(OR(MID(Veg_Table[[#This Row],[PRESCRIP]],2,1)="1",MID(Veg_Table[[#This Row],[PRESCRIP]],2,1)="2",MID(Veg_Table[[#This Row],[PRESCRIP]],2,1)="3",MID(Veg_Table[[#This Row],[PRESCRIP]],2,1)="4"),_xlfn.NUMBERVALUE(MID(Veg_Table[[#This Row],[PRESCRIP]],2,1)),"NA")</f>
        <v>NA</v>
      </c>
      <c r="O1405" s="1">
        <f>WEEKNUM(Veg_Table[[#This Row],[EVM_LAST_EDITED_Day]],2)</f>
        <v>20</v>
      </c>
      <c r="P1405" s="25">
        <f>IFERROR(DATE(YEAR(Veg_Table[[#This Row],[EVM_LAST_EDITED2]]),MONTH(Veg_Table[[#This Row],[EVM_LAST_EDITED2]]),DAY(Veg_Table[[#This Row],[EVM_LAST_EDITED2]])),DATE(2019,1,1))</f>
        <v>43965</v>
      </c>
      <c r="Q1405" s="3">
        <f>VALUE(SUBSTITUTE(Veg_Table[[#This Row],[EVM_LAST_EDITED]],",",""))</f>
        <v>43965.479143414399</v>
      </c>
      <c r="R1405" s="1" t="str">
        <f>_xlfn.IFNA(IF(Veg_Table[[#This Row],[EVM_LAST_EDITOR]]="","zBlank EVM Last Editor",VLOOKUP(Veg_Table[[#This Row],[EVM_LAST_EDITOR]],Roster_Table[#All],4,FALSE)),"zAWRR Not in Roster")</f>
        <v>MGE</v>
      </c>
      <c r="S1405" s="1" t="str">
        <f>_xlfn.IFNA(IF(Veg_Table[[#This Row],[EVM_LAST_EDITOR]]="","zBlank EVM Last Editor",VLOOKUP(Veg_Table[[#This Row],[EVM_LAST_EDITOR]],Roster_Table[#All],16,FALSE)),"zCompany_AWRR not in Roster")</f>
        <v>MGE_Mountain G Enterprises</v>
      </c>
      <c r="T1405" s="2">
        <f>IFERROR(DATE(YEAR(Veg_Table[[#This Row],[Created2]]),MONTH(Veg_Table[[#This Row],[Created2]]),DAY(Veg_Table[[#This Row],[Created2]])),DATE(2019,1,1))</f>
        <v>43965</v>
      </c>
      <c r="U1405" s="3">
        <f>VALUE(SUBSTITUTE(Veg_Table[[#This Row],[Created]],",",""))</f>
        <v>43965.479143414399</v>
      </c>
      <c r="V1405" s="3" t="str">
        <f ca="1">IFERROR(_xlfn.IFNA(CELL("contents",INDIRECT(_xlfn.CONCAT("Veg_Table_Production_Data!",ADDRESS(MATCH(_xlfn.MAXIFS(#REF!,#REF!,"="&amp;Veg_Table[[#This Row],[AUTO_ID]],#REF!,"&lt;"&amp;Veg_Table[[#This Row],[EVM_LAST_EDITED_Day]]),#REF!,0),COLUMN(#REF!),4,1,)))),""),"")</f>
        <v/>
      </c>
      <c r="W1405" s="3" t="str">
        <f ca="1">IF(Veg_Table[[#This Row],[Previous_Prescription]]="","No",IF(Veg_Table[[#This Row],[Previous_Prescription]]=Veg_Table[[#This Row],[PRESCRIP]],"No","Yes"))</f>
        <v>No</v>
      </c>
      <c r="X1405" s="3" t="str">
        <f>IF(Veg_Table[[#This Row],[EVM_LAST_EDITED_Day]]=Veg_Table[[#This Row],[Created_Day]],"New","Old")</f>
        <v>New</v>
      </c>
      <c r="Y1405" s="1">
        <f>IFERROR(IF(FIND("delete",LOWER(Veg_Table[[#This Row],[PI_COMMENTS]]))&gt;=1,1,0),0)</f>
        <v>0</v>
      </c>
      <c r="Z1405" s="1" t="str">
        <f>_xlfn.IFNA(IF(Veg_Table[[#This Row],[EVM_LAST_EDITOR]]="","Yes",VLOOKUP(Veg_Table[[#This Row],[EVM_LAST_EDITOR]],Roster_Table[#All],15,FALSE)),"Yes")</f>
        <v>Yes</v>
      </c>
      <c r="AA140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05" s="1" t="str">
        <f>_xlfn.IFNA(VLOOKUP(Veg_Table[[#This Row],[EVM_LAST_EDITOR]],Roster_Table[#All],3,FALSE),"zAWRR Not in Roster")</f>
        <v>Miguel</v>
      </c>
      <c r="AC1405" s="1" t="str">
        <f>_xlfn.IFNA(VLOOKUP(Veg_Table[[#This Row],[EVM_LAST_EDITOR]],Roster_Table[#All],2,FALSE),"zAWRR Not in Roster")</f>
        <v>Dominguez-Diaz</v>
      </c>
      <c r="AD1405" s="1" t="str">
        <f>IF(_xlfn.CONCAT(Veg_Table[[#This Row],[First_Name]]," ",Veg_Table[[#This Row],[Last_Name]])="zAWRR Not in Roster zAWRR Not in Roster","zAWRR Not in Roster",_xlfn.CONCAT(Veg_Table[[#This Row],[First_Name]]," ",Veg_Table[[#This Row],[Last_Name]]))</f>
        <v>Miguel Dominguez-Diaz</v>
      </c>
      <c r="AE1405">
        <v>3228233</v>
      </c>
      <c r="AF1405" t="s">
        <v>6791</v>
      </c>
      <c r="AG1405" t="s">
        <v>30</v>
      </c>
      <c r="AH1405" t="s">
        <v>2420</v>
      </c>
      <c r="AI1405" t="s">
        <v>3071</v>
      </c>
      <c r="AJ1405" t="s">
        <v>21</v>
      </c>
      <c r="AL1405" t="s">
        <v>22</v>
      </c>
      <c r="AM1405" t="s">
        <v>40</v>
      </c>
      <c r="AN1405" t="s">
        <v>25</v>
      </c>
      <c r="AO1405" t="s">
        <v>25</v>
      </c>
      <c r="AP1405">
        <v>15</v>
      </c>
      <c r="AQ1405">
        <v>37</v>
      </c>
      <c r="AR1405" t="s">
        <v>511</v>
      </c>
      <c r="AS1405" t="s">
        <v>24</v>
      </c>
      <c r="AT1405" t="s">
        <v>26</v>
      </c>
      <c r="AV1405" t="s">
        <v>512</v>
      </c>
      <c r="AW1405" t="s">
        <v>6792</v>
      </c>
      <c r="AZ1405"/>
      <c r="BB1405" s="4"/>
      <c r="BD1405" t="s">
        <v>29</v>
      </c>
      <c r="BE1405" t="s">
        <v>25</v>
      </c>
      <c r="BF1405" t="s">
        <v>513</v>
      </c>
      <c r="BI1405" s="3"/>
      <c r="BJ1405" t="s">
        <v>27</v>
      </c>
      <c r="BK1405" s="30" t="s">
        <v>146</v>
      </c>
      <c r="BL1405" s="3">
        <v>43965.479143414355</v>
      </c>
      <c r="BM1405" t="s">
        <v>31</v>
      </c>
      <c r="BN1405" t="s">
        <v>32</v>
      </c>
      <c r="BP1405" t="s">
        <v>4883</v>
      </c>
      <c r="BQ1405" t="s">
        <v>826</v>
      </c>
      <c r="BR1405" t="s">
        <v>28</v>
      </c>
      <c r="BS1405" t="s">
        <v>28</v>
      </c>
      <c r="BT1405" t="s">
        <v>146</v>
      </c>
      <c r="BU1405" s="3">
        <v>43965.479143414355</v>
      </c>
      <c r="BV1405" t="s">
        <v>803</v>
      </c>
      <c r="BW1405" s="3">
        <v>43965.515687361112</v>
      </c>
      <c r="BX1405" t="s">
        <v>6793</v>
      </c>
      <c r="CG1405"/>
      <c r="CH1405"/>
      <c r="CI1405"/>
      <c r="CY1405"/>
      <c r="DA1405"/>
      <c r="DF1405"/>
    </row>
    <row r="1406" spans="1:110" x14ac:dyDescent="0.25">
      <c r="A1406" s="1">
        <f>IF(Veg_Table[[#This Row],[VP_STATUS]]="Hold",0,IF(OR(AND(Veg_Table[[#This Row],[PRESCRIP]]="NW_No Work",Veg_Table[[#This Row],[VP_STATUS]]&lt;&gt;"No Work Required Under EVM"),AND(Veg_Table[[#This Row],[VP_STATUS]]="No Work Required Under EVM",Veg_Table[[#This Row],[PRESCRIP]]&lt;&gt;"NW_No Work")),1,0))</f>
        <v>0</v>
      </c>
      <c r="B1406" s="1">
        <f>IF(Veg_Table[[#This Row],[SPECIES]]="",1,0)</f>
        <v>0</v>
      </c>
      <c r="C1406" s="1">
        <f>IF(Veg_Table[[#This Row],[DIAMETER]]="",1,0)</f>
        <v>0</v>
      </c>
      <c r="D1406" s="1">
        <f>IF(Veg_Table[[#This Row],[HEIGHT]]="",1,0)</f>
        <v>0</v>
      </c>
      <c r="E140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06" s="1">
        <f>IF(AND(Veg_Table[[#This Row],[TAT_RESULT]]="ABATE",Veg_Table[[#This Row],[PRESCRIP]]="NW_No Work"),1,0)</f>
        <v>0</v>
      </c>
      <c r="G1406" s="1">
        <f>IF(OR(Veg_Table[[#This Row],[Prescription R-Scale]]="NA",Veg_Table[[#This Row],[Diameter R-Scale]]="NA"),0,IF(Veg_Table[[#This Row],[Diameter R-Scale]]&lt;&gt;Veg_Table[[#This Row],[Prescription R-Scale]],1,0))</f>
        <v>0</v>
      </c>
      <c r="H1406" s="1">
        <f>IF(OR(AND(Veg_Table[[#This Row],[PRESCRIP]]="BC_Br Rmv", Veg_Table[[#This Row],[WOOD_MAN]]&lt;&gt;"Not Needed"),AND(Veg_Table[[#This Row],[PRESCRIP]]="BCS_Br Rmv+Trt", Veg_Table[[#This Row],[WOOD_MAN]]&lt;&gt;"Not Needed")),1,0)</f>
        <v>0</v>
      </c>
      <c r="I1406" s="1">
        <f ca="1">IF(AND(Veg_Table[[#This Row],[Prescription_Changed]]="Yes",Veg_Table[[#This Row],[TAT_RESULT]]=""),1,0)</f>
        <v>0</v>
      </c>
      <c r="J1406" s="1">
        <f ca="1">SUM(Veg_Table[[#This Row],[Prescription and Status do not match]:[Prescription_Edited_And_TAT_Is_Blank]])</f>
        <v>0</v>
      </c>
      <c r="K1406" s="1">
        <f ca="1">IF(Veg_Table[[#This Row],[Sum of Errors]]&gt;0,1,0)</f>
        <v>0</v>
      </c>
      <c r="L1406" s="1">
        <f>1</f>
        <v>1</v>
      </c>
      <c r="M140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406" s="1" t="str">
        <f>IF(OR(MID(Veg_Table[[#This Row],[PRESCRIP]],2,1)="1",MID(Veg_Table[[#This Row],[PRESCRIP]],2,1)="2",MID(Veg_Table[[#This Row],[PRESCRIP]],2,1)="3",MID(Veg_Table[[#This Row],[PRESCRIP]],2,1)="4"),_xlfn.NUMBERVALUE(MID(Veg_Table[[#This Row],[PRESCRIP]],2,1)),"NA")</f>
        <v>NA</v>
      </c>
      <c r="O1406" s="1">
        <f>WEEKNUM(Veg_Table[[#This Row],[EVM_LAST_EDITED_Day]],2)</f>
        <v>20</v>
      </c>
      <c r="P1406" s="25">
        <f>IFERROR(DATE(YEAR(Veg_Table[[#This Row],[EVM_LAST_EDITED2]]),MONTH(Veg_Table[[#This Row],[EVM_LAST_EDITED2]]),DAY(Veg_Table[[#This Row],[EVM_LAST_EDITED2]])),DATE(2019,1,1))</f>
        <v>43965</v>
      </c>
      <c r="Q1406" s="3">
        <f>VALUE(SUBSTITUTE(Veg_Table[[#This Row],[EVM_LAST_EDITED]],",",""))</f>
        <v>43965.479300752297</v>
      </c>
      <c r="R1406" s="1" t="str">
        <f>_xlfn.IFNA(IF(Veg_Table[[#This Row],[EVM_LAST_EDITOR]]="","zBlank EVM Last Editor",VLOOKUP(Veg_Table[[#This Row],[EVM_LAST_EDITOR]],Roster_Table[#All],4,FALSE)),"zAWRR Not in Roster")</f>
        <v>zAWRR Not in Roster</v>
      </c>
      <c r="S1406" s="1" t="str">
        <f>_xlfn.IFNA(IF(Veg_Table[[#This Row],[EVM_LAST_EDITOR]]="","zBlank EVM Last Editor",VLOOKUP(Veg_Table[[#This Row],[EVM_LAST_EDITOR]],Roster_Table[#All],16,FALSE)),"zCompany_AWRR not in Roster")</f>
        <v>zCompany_AWRR not in Roster</v>
      </c>
      <c r="T1406" s="2">
        <f>IFERROR(DATE(YEAR(Veg_Table[[#This Row],[Created2]]),MONTH(Veg_Table[[#This Row],[Created2]]),DAY(Veg_Table[[#This Row],[Created2]])),DATE(2019,1,1))</f>
        <v>43935</v>
      </c>
      <c r="U1406" s="3">
        <f>VALUE(SUBSTITUTE(Veg_Table[[#This Row],[Created]],",",""))</f>
        <v>43935.397743055597</v>
      </c>
      <c r="V1406" s="3" t="str">
        <f ca="1">IFERROR(_xlfn.IFNA(CELL("contents",INDIRECT(_xlfn.CONCAT("Veg_Table_Production_Data!",ADDRESS(MATCH(_xlfn.MAXIFS(#REF!,#REF!,"="&amp;Veg_Table[[#This Row],[AUTO_ID]],#REF!,"&lt;"&amp;Veg_Table[[#This Row],[EVM_LAST_EDITED_Day]]),#REF!,0),COLUMN(#REF!),4,1,)))),""),"")</f>
        <v/>
      </c>
      <c r="W1406" s="3" t="str">
        <f ca="1">IF(Veg_Table[[#This Row],[Previous_Prescription]]="","No",IF(Veg_Table[[#This Row],[Previous_Prescription]]=Veg_Table[[#This Row],[PRESCRIP]],"No","Yes"))</f>
        <v>No</v>
      </c>
      <c r="X1406" s="3" t="str">
        <f>IF(Veg_Table[[#This Row],[EVM_LAST_EDITED_Day]]=Veg_Table[[#This Row],[Created_Day]],"New","Old")</f>
        <v>Old</v>
      </c>
      <c r="Y1406" s="1">
        <f>IFERROR(IF(FIND("delete",LOWER(Veg_Table[[#This Row],[PI_COMMENTS]]))&gt;=1,1,0),0)</f>
        <v>0</v>
      </c>
      <c r="Z1406" s="1" t="str">
        <f>_xlfn.IFNA(IF(Veg_Table[[#This Row],[EVM_LAST_EDITOR]]="","Yes",VLOOKUP(Veg_Table[[#This Row],[EVM_LAST_EDITOR]],Roster_Table[#All],15,FALSE)),"Yes")</f>
        <v>Yes</v>
      </c>
      <c r="AA140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06" s="1" t="str">
        <f>_xlfn.IFNA(VLOOKUP(Veg_Table[[#This Row],[EVM_LAST_EDITOR]],Roster_Table[#All],3,FALSE),"zAWRR Not in Roster")</f>
        <v>zAWRR Not in Roster</v>
      </c>
      <c r="AC1406" s="1" t="str">
        <f>_xlfn.IFNA(VLOOKUP(Veg_Table[[#This Row],[EVM_LAST_EDITOR]],Roster_Table[#All],2,FALSE),"zAWRR Not in Roster")</f>
        <v>zAWRR Not in Roster</v>
      </c>
      <c r="AD1406" s="1" t="str">
        <f>IF(_xlfn.CONCAT(Veg_Table[[#This Row],[First_Name]]," ",Veg_Table[[#This Row],[Last_Name]])="zAWRR Not in Roster zAWRR Not in Roster","zAWRR Not in Roster",_xlfn.CONCAT(Veg_Table[[#This Row],[First_Name]]," ",Veg_Table[[#This Row],[Last_Name]]))</f>
        <v>zAWRR Not in Roster</v>
      </c>
      <c r="AE1406">
        <v>3102374</v>
      </c>
      <c r="AF1406" t="s">
        <v>2731</v>
      </c>
      <c r="AG1406" t="s">
        <v>93</v>
      </c>
      <c r="AH1406" t="s">
        <v>2695</v>
      </c>
      <c r="AI1406" t="s">
        <v>2633</v>
      </c>
      <c r="AJ1406" t="s">
        <v>820</v>
      </c>
      <c r="AL1406" t="s">
        <v>22</v>
      </c>
      <c r="AM1406" t="s">
        <v>38</v>
      </c>
      <c r="AN1406" t="s">
        <v>25</v>
      </c>
      <c r="AO1406" t="s">
        <v>25</v>
      </c>
      <c r="AP1406">
        <v>16</v>
      </c>
      <c r="AQ1406">
        <v>80</v>
      </c>
      <c r="AR1406" t="s">
        <v>511</v>
      </c>
      <c r="AS1406" t="s">
        <v>56</v>
      </c>
      <c r="AT1406" t="s">
        <v>26</v>
      </c>
      <c r="AV1406" t="s">
        <v>512</v>
      </c>
      <c r="AW1406" t="s">
        <v>2732</v>
      </c>
      <c r="AX1406" t="s">
        <v>534</v>
      </c>
      <c r="AZ1406">
        <v>5585883</v>
      </c>
      <c r="BA1406" t="s">
        <v>56</v>
      </c>
      <c r="BB1406" s="4">
        <v>43964.528514259262</v>
      </c>
      <c r="BC1406" t="s">
        <v>4003</v>
      </c>
      <c r="BD1406" t="s">
        <v>29</v>
      </c>
      <c r="BE1406" t="s">
        <v>25</v>
      </c>
      <c r="BF1406" t="s">
        <v>513</v>
      </c>
      <c r="BG1406" t="s">
        <v>534</v>
      </c>
      <c r="BI1406" s="3">
        <v>43964</v>
      </c>
      <c r="BJ1406" t="s">
        <v>6151</v>
      </c>
      <c r="BK1406" s="30" t="s">
        <v>859</v>
      </c>
      <c r="BL1406" s="3">
        <v>43965.479300752311</v>
      </c>
      <c r="BM1406" t="s">
        <v>31</v>
      </c>
      <c r="BN1406" t="s">
        <v>32</v>
      </c>
      <c r="BQ1406" t="s">
        <v>1025</v>
      </c>
      <c r="BR1406" t="s">
        <v>28</v>
      </c>
      <c r="BS1406" t="s">
        <v>28</v>
      </c>
      <c r="BT1406" t="s">
        <v>176</v>
      </c>
      <c r="BU1406" s="3">
        <v>43935.397743055553</v>
      </c>
      <c r="BV1406" t="s">
        <v>803</v>
      </c>
      <c r="BW1406" s="3">
        <v>43965.48134056713</v>
      </c>
      <c r="BX1406" t="s">
        <v>2733</v>
      </c>
      <c r="CG1406"/>
      <c r="CH1406"/>
      <c r="CI1406"/>
      <c r="CY1406"/>
      <c r="DA1406"/>
      <c r="DF1406"/>
    </row>
    <row r="1407" spans="1:110" x14ac:dyDescent="0.25">
      <c r="A1407" s="1">
        <f>IF(Veg_Table[[#This Row],[VP_STATUS]]="Hold",0,IF(OR(AND(Veg_Table[[#This Row],[PRESCRIP]]="NW_No Work",Veg_Table[[#This Row],[VP_STATUS]]&lt;&gt;"No Work Required Under EVM"),AND(Veg_Table[[#This Row],[VP_STATUS]]="No Work Required Under EVM",Veg_Table[[#This Row],[PRESCRIP]]&lt;&gt;"NW_No Work")),1,0))</f>
        <v>0</v>
      </c>
      <c r="B1407" s="1">
        <f>IF(Veg_Table[[#This Row],[SPECIES]]="",1,0)</f>
        <v>0</v>
      </c>
      <c r="C1407" s="1">
        <f>IF(Veg_Table[[#This Row],[DIAMETER]]="",1,0)</f>
        <v>0</v>
      </c>
      <c r="D1407" s="1">
        <f>IF(Veg_Table[[#This Row],[HEIGHT]]="",1,0)</f>
        <v>0</v>
      </c>
      <c r="E140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07" s="1">
        <f>IF(AND(Veg_Table[[#This Row],[TAT_RESULT]]="ABATE",Veg_Table[[#This Row],[PRESCRIP]]="NW_No Work"),1,0)</f>
        <v>0</v>
      </c>
      <c r="G1407" s="1">
        <f>IF(OR(Veg_Table[[#This Row],[Prescription R-Scale]]="NA",Veg_Table[[#This Row],[Diameter R-Scale]]="NA"),0,IF(Veg_Table[[#This Row],[Diameter R-Scale]]&lt;&gt;Veg_Table[[#This Row],[Prescription R-Scale]],1,0))</f>
        <v>0</v>
      </c>
      <c r="H1407" s="1">
        <f>IF(OR(AND(Veg_Table[[#This Row],[PRESCRIP]]="BC_Br Rmv", Veg_Table[[#This Row],[WOOD_MAN]]&lt;&gt;"Not Needed"),AND(Veg_Table[[#This Row],[PRESCRIP]]="BCS_Br Rmv+Trt", Veg_Table[[#This Row],[WOOD_MAN]]&lt;&gt;"Not Needed")),1,0)</f>
        <v>0</v>
      </c>
      <c r="I1407" s="1">
        <f ca="1">IF(AND(Veg_Table[[#This Row],[Prescription_Changed]]="Yes",Veg_Table[[#This Row],[TAT_RESULT]]=""),1,0)</f>
        <v>0</v>
      </c>
      <c r="J1407" s="1">
        <f ca="1">SUM(Veg_Table[[#This Row],[Prescription and Status do not match]:[Prescription_Edited_And_TAT_Is_Blank]])</f>
        <v>0</v>
      </c>
      <c r="K1407" s="1">
        <f ca="1">IF(Veg_Table[[#This Row],[Sum of Errors]]&gt;0,1,0)</f>
        <v>0</v>
      </c>
      <c r="L1407" s="1">
        <f>1</f>
        <v>1</v>
      </c>
      <c r="M140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407" s="1" t="str">
        <f>IF(OR(MID(Veg_Table[[#This Row],[PRESCRIP]],2,1)="1",MID(Veg_Table[[#This Row],[PRESCRIP]],2,1)="2",MID(Veg_Table[[#This Row],[PRESCRIP]],2,1)="3",MID(Veg_Table[[#This Row],[PRESCRIP]],2,1)="4"),_xlfn.NUMBERVALUE(MID(Veg_Table[[#This Row],[PRESCRIP]],2,1)),"NA")</f>
        <v>NA</v>
      </c>
      <c r="O1407" s="1">
        <f>WEEKNUM(Veg_Table[[#This Row],[EVM_LAST_EDITED_Day]],2)</f>
        <v>20</v>
      </c>
      <c r="P1407" s="25">
        <f>IFERROR(DATE(YEAR(Veg_Table[[#This Row],[EVM_LAST_EDITED2]]),MONTH(Veg_Table[[#This Row],[EVM_LAST_EDITED2]]),DAY(Veg_Table[[#This Row],[EVM_LAST_EDITED2]])),DATE(2019,1,1))</f>
        <v>43965</v>
      </c>
      <c r="Q1407" s="3">
        <f>VALUE(SUBSTITUTE(Veg_Table[[#This Row],[EVM_LAST_EDITED]],",",""))</f>
        <v>43965.479561736101</v>
      </c>
      <c r="R1407" s="1" t="str">
        <f>_xlfn.IFNA(IF(Veg_Table[[#This Row],[EVM_LAST_EDITOR]]="","zBlank EVM Last Editor",VLOOKUP(Veg_Table[[#This Row],[EVM_LAST_EDITOR]],Roster_Table[#All],4,FALSE)),"zAWRR Not in Roster")</f>
        <v>zAWRR Not in Roster</v>
      </c>
      <c r="S1407" s="1" t="str">
        <f>_xlfn.IFNA(IF(Veg_Table[[#This Row],[EVM_LAST_EDITOR]]="","zBlank EVM Last Editor",VLOOKUP(Veg_Table[[#This Row],[EVM_LAST_EDITOR]],Roster_Table[#All],16,FALSE)),"zCompany_AWRR not in Roster")</f>
        <v>zCompany_AWRR not in Roster</v>
      </c>
      <c r="T1407" s="2">
        <f>IFERROR(DATE(YEAR(Veg_Table[[#This Row],[Created2]]),MONTH(Veg_Table[[#This Row],[Created2]]),DAY(Veg_Table[[#This Row],[Created2]])),DATE(2019,1,1))</f>
        <v>43936</v>
      </c>
      <c r="U1407" s="3">
        <f>VALUE(SUBSTITUTE(Veg_Table[[#This Row],[Created]],",",""))</f>
        <v>43936.420104166697</v>
      </c>
      <c r="V1407" s="3" t="str">
        <f ca="1">IFERROR(_xlfn.IFNA(CELL("contents",INDIRECT(_xlfn.CONCAT("Veg_Table_Production_Data!",ADDRESS(MATCH(_xlfn.MAXIFS(#REF!,#REF!,"="&amp;Veg_Table[[#This Row],[AUTO_ID]],#REF!,"&lt;"&amp;Veg_Table[[#This Row],[EVM_LAST_EDITED_Day]]),#REF!,0),COLUMN(#REF!),4,1,)))),""),"")</f>
        <v/>
      </c>
      <c r="W1407" s="3" t="str">
        <f ca="1">IF(Veg_Table[[#This Row],[Previous_Prescription]]="","No",IF(Veg_Table[[#This Row],[Previous_Prescription]]=Veg_Table[[#This Row],[PRESCRIP]],"No","Yes"))</f>
        <v>No</v>
      </c>
      <c r="X1407" s="3" t="str">
        <f>IF(Veg_Table[[#This Row],[EVM_LAST_EDITED_Day]]=Veg_Table[[#This Row],[Created_Day]],"New","Old")</f>
        <v>Old</v>
      </c>
      <c r="Y1407" s="1">
        <f>IFERROR(IF(FIND("delete",LOWER(Veg_Table[[#This Row],[PI_COMMENTS]]))&gt;=1,1,0),0)</f>
        <v>0</v>
      </c>
      <c r="Z1407" s="1" t="str">
        <f>_xlfn.IFNA(IF(Veg_Table[[#This Row],[EVM_LAST_EDITOR]]="","Yes",VLOOKUP(Veg_Table[[#This Row],[EVM_LAST_EDITOR]],Roster_Table[#All],15,FALSE)),"Yes")</f>
        <v>Yes</v>
      </c>
      <c r="AA140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07" s="1" t="str">
        <f>_xlfn.IFNA(VLOOKUP(Veg_Table[[#This Row],[EVM_LAST_EDITOR]],Roster_Table[#All],3,FALSE),"zAWRR Not in Roster")</f>
        <v>zAWRR Not in Roster</v>
      </c>
      <c r="AC1407" s="1" t="str">
        <f>_xlfn.IFNA(VLOOKUP(Veg_Table[[#This Row],[EVM_LAST_EDITOR]],Roster_Table[#All],2,FALSE),"zAWRR Not in Roster")</f>
        <v>zAWRR Not in Roster</v>
      </c>
      <c r="AD1407" s="1" t="str">
        <f>IF(_xlfn.CONCAT(Veg_Table[[#This Row],[First_Name]]," ",Veg_Table[[#This Row],[Last_Name]])="zAWRR Not in Roster zAWRR Not in Roster","zAWRR Not in Roster",_xlfn.CONCAT(Veg_Table[[#This Row],[First_Name]]," ",Veg_Table[[#This Row],[Last_Name]]))</f>
        <v>zAWRR Not in Roster</v>
      </c>
      <c r="AE1407">
        <v>3106557</v>
      </c>
      <c r="AF1407" t="s">
        <v>2710</v>
      </c>
      <c r="AG1407" t="s">
        <v>93</v>
      </c>
      <c r="AH1407" t="s">
        <v>2695</v>
      </c>
      <c r="AI1407" t="s">
        <v>1934</v>
      </c>
      <c r="AJ1407" t="s">
        <v>820</v>
      </c>
      <c r="AL1407" t="s">
        <v>22</v>
      </c>
      <c r="AM1407" t="s">
        <v>38</v>
      </c>
      <c r="AN1407" t="s">
        <v>25</v>
      </c>
      <c r="AO1407" t="s">
        <v>25</v>
      </c>
      <c r="AP1407">
        <v>27</v>
      </c>
      <c r="AQ1407">
        <v>110</v>
      </c>
      <c r="AR1407" t="s">
        <v>511</v>
      </c>
      <c r="AS1407" t="s">
        <v>56</v>
      </c>
      <c r="AT1407" t="s">
        <v>26</v>
      </c>
      <c r="AV1407" t="s">
        <v>512</v>
      </c>
      <c r="AW1407" t="s">
        <v>2850</v>
      </c>
      <c r="AX1407" t="s">
        <v>534</v>
      </c>
      <c r="AZ1407">
        <v>5585883</v>
      </c>
      <c r="BA1407" t="s">
        <v>56</v>
      </c>
      <c r="BB1407" s="4">
        <v>43964.369855509256</v>
      </c>
      <c r="BC1407" t="s">
        <v>4003</v>
      </c>
      <c r="BD1407" t="s">
        <v>29</v>
      </c>
      <c r="BE1407" t="s">
        <v>25</v>
      </c>
      <c r="BF1407" t="s">
        <v>513</v>
      </c>
      <c r="BG1407" t="s">
        <v>534</v>
      </c>
      <c r="BI1407" s="3">
        <v>43964</v>
      </c>
      <c r="BJ1407" t="s">
        <v>6152</v>
      </c>
      <c r="BK1407" s="30" t="s">
        <v>859</v>
      </c>
      <c r="BL1407" s="3">
        <v>43965.479561736109</v>
      </c>
      <c r="BM1407" t="s">
        <v>31</v>
      </c>
      <c r="BN1407" t="s">
        <v>32</v>
      </c>
      <c r="BP1407" t="s">
        <v>2708</v>
      </c>
      <c r="BQ1407" t="s">
        <v>1025</v>
      </c>
      <c r="BR1407" t="s">
        <v>28</v>
      </c>
      <c r="BS1407" t="s">
        <v>28</v>
      </c>
      <c r="BT1407" t="s">
        <v>176</v>
      </c>
      <c r="BU1407" s="3">
        <v>43936.420104166667</v>
      </c>
      <c r="BV1407" t="s">
        <v>803</v>
      </c>
      <c r="BW1407" s="3">
        <v>43965.564861261577</v>
      </c>
      <c r="BX1407" t="s">
        <v>2711</v>
      </c>
      <c r="CG1407"/>
      <c r="CH1407"/>
      <c r="CI1407"/>
      <c r="CY1407"/>
      <c r="DA1407"/>
      <c r="DF1407"/>
    </row>
    <row r="1408" spans="1:110" x14ac:dyDescent="0.25">
      <c r="A1408" s="1">
        <f>IF(Veg_Table[[#This Row],[VP_STATUS]]="Hold",0,IF(OR(AND(Veg_Table[[#This Row],[PRESCRIP]]="NW_No Work",Veg_Table[[#This Row],[VP_STATUS]]&lt;&gt;"No Work Required Under EVM"),AND(Veg_Table[[#This Row],[VP_STATUS]]="No Work Required Under EVM",Veg_Table[[#This Row],[PRESCRIP]]&lt;&gt;"NW_No Work")),1,0))</f>
        <v>0</v>
      </c>
      <c r="B1408" s="1">
        <f>IF(Veg_Table[[#This Row],[SPECIES]]="",1,0)</f>
        <v>0</v>
      </c>
      <c r="C1408" s="1">
        <f>IF(Veg_Table[[#This Row],[DIAMETER]]="",1,0)</f>
        <v>0</v>
      </c>
      <c r="D1408" s="1">
        <f>IF(Veg_Table[[#This Row],[HEIGHT]]="",1,0)</f>
        <v>0</v>
      </c>
      <c r="E140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08" s="1">
        <f>IF(AND(Veg_Table[[#This Row],[TAT_RESULT]]="ABATE",Veg_Table[[#This Row],[PRESCRIP]]="NW_No Work"),1,0)</f>
        <v>0</v>
      </c>
      <c r="G1408" s="1">
        <f>IF(OR(Veg_Table[[#This Row],[Prescription R-Scale]]="NA",Veg_Table[[#This Row],[Diameter R-Scale]]="NA"),0,IF(Veg_Table[[#This Row],[Diameter R-Scale]]&lt;&gt;Veg_Table[[#This Row],[Prescription R-Scale]],1,0))</f>
        <v>0</v>
      </c>
      <c r="H1408" s="1">
        <f>IF(OR(AND(Veg_Table[[#This Row],[PRESCRIP]]="BC_Br Rmv", Veg_Table[[#This Row],[WOOD_MAN]]&lt;&gt;"Not Needed"),AND(Veg_Table[[#This Row],[PRESCRIP]]="BCS_Br Rmv+Trt", Veg_Table[[#This Row],[WOOD_MAN]]&lt;&gt;"Not Needed")),1,0)</f>
        <v>0</v>
      </c>
      <c r="I1408" s="1">
        <f ca="1">IF(AND(Veg_Table[[#This Row],[Prescription_Changed]]="Yes",Veg_Table[[#This Row],[TAT_RESULT]]=""),1,0)</f>
        <v>0</v>
      </c>
      <c r="J1408" s="1">
        <f ca="1">SUM(Veg_Table[[#This Row],[Prescription and Status do not match]:[Prescription_Edited_And_TAT_Is_Blank]])</f>
        <v>0</v>
      </c>
      <c r="K1408" s="1">
        <f ca="1">IF(Veg_Table[[#This Row],[Sum of Errors]]&gt;0,1,0)</f>
        <v>0</v>
      </c>
      <c r="L1408" s="1">
        <f>1</f>
        <v>1</v>
      </c>
      <c r="M140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408" s="1" t="str">
        <f>IF(OR(MID(Veg_Table[[#This Row],[PRESCRIP]],2,1)="1",MID(Veg_Table[[#This Row],[PRESCRIP]],2,1)="2",MID(Veg_Table[[#This Row],[PRESCRIP]],2,1)="3",MID(Veg_Table[[#This Row],[PRESCRIP]],2,1)="4"),_xlfn.NUMBERVALUE(MID(Veg_Table[[#This Row],[PRESCRIP]],2,1)),"NA")</f>
        <v>NA</v>
      </c>
      <c r="O1408" s="1">
        <f>WEEKNUM(Veg_Table[[#This Row],[EVM_LAST_EDITED_Day]],2)</f>
        <v>20</v>
      </c>
      <c r="P1408" s="25">
        <f>IFERROR(DATE(YEAR(Veg_Table[[#This Row],[EVM_LAST_EDITED2]]),MONTH(Veg_Table[[#This Row],[EVM_LAST_EDITED2]]),DAY(Veg_Table[[#This Row],[EVM_LAST_EDITED2]])),DATE(2019,1,1))</f>
        <v>43965</v>
      </c>
      <c r="Q1408" s="3">
        <f>VALUE(SUBSTITUTE(Veg_Table[[#This Row],[EVM_LAST_EDITED]],",",""))</f>
        <v>43965.479887893503</v>
      </c>
      <c r="R1408" s="1" t="str">
        <f>_xlfn.IFNA(IF(Veg_Table[[#This Row],[EVM_LAST_EDITOR]]="","zBlank EVM Last Editor",VLOOKUP(Veg_Table[[#This Row],[EVM_LAST_EDITOR]],Roster_Table[#All],4,FALSE)),"zAWRR Not in Roster")</f>
        <v>zAWRR Not in Roster</v>
      </c>
      <c r="S1408" s="1" t="str">
        <f>_xlfn.IFNA(IF(Veg_Table[[#This Row],[EVM_LAST_EDITOR]]="","zBlank EVM Last Editor",VLOOKUP(Veg_Table[[#This Row],[EVM_LAST_EDITOR]],Roster_Table[#All],16,FALSE)),"zCompany_AWRR not in Roster")</f>
        <v>zCompany_AWRR not in Roster</v>
      </c>
      <c r="T1408" s="2">
        <f>IFERROR(DATE(YEAR(Veg_Table[[#This Row],[Created2]]),MONTH(Veg_Table[[#This Row],[Created2]]),DAY(Veg_Table[[#This Row],[Created2]])),DATE(2019,1,1))</f>
        <v>43936</v>
      </c>
      <c r="U1408" s="3">
        <f>VALUE(SUBSTITUTE(Veg_Table[[#This Row],[Created]],",",""))</f>
        <v>43936.4457175926</v>
      </c>
      <c r="V1408" s="3" t="str">
        <f ca="1">IFERROR(_xlfn.IFNA(CELL("contents",INDIRECT(_xlfn.CONCAT("Veg_Table_Production_Data!",ADDRESS(MATCH(_xlfn.MAXIFS(#REF!,#REF!,"="&amp;Veg_Table[[#This Row],[AUTO_ID]],#REF!,"&lt;"&amp;Veg_Table[[#This Row],[EVM_LAST_EDITED_Day]]),#REF!,0),COLUMN(#REF!),4,1,)))),""),"")</f>
        <v/>
      </c>
      <c r="W1408" s="3" t="str">
        <f ca="1">IF(Veg_Table[[#This Row],[Previous_Prescription]]="","No",IF(Veg_Table[[#This Row],[Previous_Prescription]]=Veg_Table[[#This Row],[PRESCRIP]],"No","Yes"))</f>
        <v>No</v>
      </c>
      <c r="X1408" s="3" t="str">
        <f>IF(Veg_Table[[#This Row],[EVM_LAST_EDITED_Day]]=Veg_Table[[#This Row],[Created_Day]],"New","Old")</f>
        <v>Old</v>
      </c>
      <c r="Y1408" s="1">
        <f>IFERROR(IF(FIND("delete",LOWER(Veg_Table[[#This Row],[PI_COMMENTS]]))&gt;=1,1,0),0)</f>
        <v>0</v>
      </c>
      <c r="Z1408" s="1" t="str">
        <f>_xlfn.IFNA(IF(Veg_Table[[#This Row],[EVM_LAST_EDITOR]]="","Yes",VLOOKUP(Veg_Table[[#This Row],[EVM_LAST_EDITOR]],Roster_Table[#All],15,FALSE)),"Yes")</f>
        <v>Yes</v>
      </c>
      <c r="AA140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08" s="1" t="str">
        <f>_xlfn.IFNA(VLOOKUP(Veg_Table[[#This Row],[EVM_LAST_EDITOR]],Roster_Table[#All],3,FALSE),"zAWRR Not in Roster")</f>
        <v>zAWRR Not in Roster</v>
      </c>
      <c r="AC1408" s="1" t="str">
        <f>_xlfn.IFNA(VLOOKUP(Veg_Table[[#This Row],[EVM_LAST_EDITOR]],Roster_Table[#All],2,FALSE),"zAWRR Not in Roster")</f>
        <v>zAWRR Not in Roster</v>
      </c>
      <c r="AD1408" s="1" t="str">
        <f>IF(_xlfn.CONCAT(Veg_Table[[#This Row],[First_Name]]," ",Veg_Table[[#This Row],[Last_Name]])="zAWRR Not in Roster zAWRR Not in Roster","zAWRR Not in Roster",_xlfn.CONCAT(Veg_Table[[#This Row],[First_Name]]," ",Veg_Table[[#This Row],[Last_Name]]))</f>
        <v>zAWRR Not in Roster</v>
      </c>
      <c r="AE1408">
        <v>3106568</v>
      </c>
      <c r="AF1408" t="s">
        <v>2707</v>
      </c>
      <c r="AG1408" t="s">
        <v>93</v>
      </c>
      <c r="AH1408" t="s">
        <v>2695</v>
      </c>
      <c r="AI1408" t="s">
        <v>1934</v>
      </c>
      <c r="AJ1408" t="s">
        <v>820</v>
      </c>
      <c r="AL1408" t="s">
        <v>22</v>
      </c>
      <c r="AM1408" t="s">
        <v>1285</v>
      </c>
      <c r="AN1408" t="s">
        <v>25</v>
      </c>
      <c r="AO1408" t="s">
        <v>25</v>
      </c>
      <c r="AP1408">
        <v>33</v>
      </c>
      <c r="AQ1408">
        <v>120</v>
      </c>
      <c r="AR1408" t="s">
        <v>511</v>
      </c>
      <c r="AS1408" t="s">
        <v>56</v>
      </c>
      <c r="AT1408" t="s">
        <v>26</v>
      </c>
      <c r="AV1408" t="s">
        <v>512</v>
      </c>
      <c r="AW1408" t="s">
        <v>2851</v>
      </c>
      <c r="AX1408" t="s">
        <v>534</v>
      </c>
      <c r="AZ1408"/>
      <c r="BA1408" t="s">
        <v>56</v>
      </c>
      <c r="BB1408" s="4">
        <v>43964.370638321758</v>
      </c>
      <c r="BC1408" t="s">
        <v>4003</v>
      </c>
      <c r="BD1408" t="s">
        <v>29</v>
      </c>
      <c r="BE1408" t="s">
        <v>25</v>
      </c>
      <c r="BF1408" t="s">
        <v>513</v>
      </c>
      <c r="BG1408" t="s">
        <v>534</v>
      </c>
      <c r="BI1408" s="3">
        <v>43964</v>
      </c>
      <c r="BJ1408" t="s">
        <v>6152</v>
      </c>
      <c r="BK1408" s="30" t="s">
        <v>859</v>
      </c>
      <c r="BL1408" s="3">
        <v>43965.479887893518</v>
      </c>
      <c r="BM1408" t="s">
        <v>31</v>
      </c>
      <c r="BN1408" t="s">
        <v>32</v>
      </c>
      <c r="BP1408" t="s">
        <v>2708</v>
      </c>
      <c r="BQ1408" t="s">
        <v>1025</v>
      </c>
      <c r="BR1408" t="s">
        <v>28</v>
      </c>
      <c r="BS1408" t="s">
        <v>28</v>
      </c>
      <c r="BT1408" t="s">
        <v>176</v>
      </c>
      <c r="BU1408" s="3">
        <v>43936.445717592593</v>
      </c>
      <c r="BV1408" t="s">
        <v>803</v>
      </c>
      <c r="BW1408" s="3">
        <v>43965.564861261577</v>
      </c>
      <c r="BX1408" t="s">
        <v>2709</v>
      </c>
      <c r="CG1408"/>
      <c r="CH1408"/>
      <c r="CI1408"/>
      <c r="CY1408"/>
      <c r="DA1408"/>
      <c r="DF1408"/>
    </row>
    <row r="1409" spans="1:110" x14ac:dyDescent="0.25">
      <c r="A1409" s="1">
        <f>IF(Veg_Table[[#This Row],[VP_STATUS]]="Hold",0,IF(OR(AND(Veg_Table[[#This Row],[PRESCRIP]]="NW_No Work",Veg_Table[[#This Row],[VP_STATUS]]&lt;&gt;"No Work Required Under EVM"),AND(Veg_Table[[#This Row],[VP_STATUS]]="No Work Required Under EVM",Veg_Table[[#This Row],[PRESCRIP]]&lt;&gt;"NW_No Work")),1,0))</f>
        <v>0</v>
      </c>
      <c r="B1409" s="1">
        <f>IF(Veg_Table[[#This Row],[SPECIES]]="",1,0)</f>
        <v>0</v>
      </c>
      <c r="C1409" s="1">
        <f>IF(Veg_Table[[#This Row],[DIAMETER]]="",1,0)</f>
        <v>0</v>
      </c>
      <c r="D1409" s="1">
        <f>IF(Veg_Table[[#This Row],[HEIGHT]]="",1,0)</f>
        <v>0</v>
      </c>
      <c r="E140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09" s="1">
        <f>IF(AND(Veg_Table[[#This Row],[TAT_RESULT]]="ABATE",Veg_Table[[#This Row],[PRESCRIP]]="NW_No Work"),1,0)</f>
        <v>0</v>
      </c>
      <c r="G1409" s="1">
        <f>IF(OR(Veg_Table[[#This Row],[Prescription R-Scale]]="NA",Veg_Table[[#This Row],[Diameter R-Scale]]="NA"),0,IF(Veg_Table[[#This Row],[Diameter R-Scale]]&lt;&gt;Veg_Table[[#This Row],[Prescription R-Scale]],1,0))</f>
        <v>0</v>
      </c>
      <c r="H1409" s="1">
        <f>IF(OR(AND(Veg_Table[[#This Row],[PRESCRIP]]="BC_Br Rmv", Veg_Table[[#This Row],[WOOD_MAN]]&lt;&gt;"Not Needed"),AND(Veg_Table[[#This Row],[PRESCRIP]]="BCS_Br Rmv+Trt", Veg_Table[[#This Row],[WOOD_MAN]]&lt;&gt;"Not Needed")),1,0)</f>
        <v>0</v>
      </c>
      <c r="I1409" s="1">
        <f ca="1">IF(AND(Veg_Table[[#This Row],[Prescription_Changed]]="Yes",Veg_Table[[#This Row],[TAT_RESULT]]=""),1,0)</f>
        <v>0</v>
      </c>
      <c r="J1409" s="1">
        <f ca="1">SUM(Veg_Table[[#This Row],[Prescription and Status do not match]:[Prescription_Edited_And_TAT_Is_Blank]])</f>
        <v>0</v>
      </c>
      <c r="K1409" s="1">
        <f ca="1">IF(Veg_Table[[#This Row],[Sum of Errors]]&gt;0,1,0)</f>
        <v>0</v>
      </c>
      <c r="L1409" s="1">
        <f>1</f>
        <v>1</v>
      </c>
      <c r="M1409"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09" s="1" t="str">
        <f>IF(OR(MID(Veg_Table[[#This Row],[PRESCRIP]],2,1)="1",MID(Veg_Table[[#This Row],[PRESCRIP]],2,1)="2",MID(Veg_Table[[#This Row],[PRESCRIP]],2,1)="3",MID(Veg_Table[[#This Row],[PRESCRIP]],2,1)="4"),_xlfn.NUMBERVALUE(MID(Veg_Table[[#This Row],[PRESCRIP]],2,1)),"NA")</f>
        <v>NA</v>
      </c>
      <c r="O1409" s="1">
        <f>WEEKNUM(Veg_Table[[#This Row],[EVM_LAST_EDITED_Day]],2)</f>
        <v>20</v>
      </c>
      <c r="P1409" s="25">
        <f>IFERROR(DATE(YEAR(Veg_Table[[#This Row],[EVM_LAST_EDITED2]]),MONTH(Veg_Table[[#This Row],[EVM_LAST_EDITED2]]),DAY(Veg_Table[[#This Row],[EVM_LAST_EDITED2]])),DATE(2019,1,1))</f>
        <v>43965</v>
      </c>
      <c r="Q1409" s="3">
        <f>VALUE(SUBSTITUTE(Veg_Table[[#This Row],[EVM_LAST_EDITED]],",",""))</f>
        <v>43965.479915104203</v>
      </c>
      <c r="R1409" s="1" t="str">
        <f>_xlfn.IFNA(IF(Veg_Table[[#This Row],[EVM_LAST_EDITOR]]="","zBlank EVM Last Editor",VLOOKUP(Veg_Table[[#This Row],[EVM_LAST_EDITOR]],Roster_Table[#All],4,FALSE)),"zAWRR Not in Roster")</f>
        <v>MGE</v>
      </c>
      <c r="S1409" s="1" t="str">
        <f>_xlfn.IFNA(IF(Veg_Table[[#This Row],[EVM_LAST_EDITOR]]="","zBlank EVM Last Editor",VLOOKUP(Veg_Table[[#This Row],[EVM_LAST_EDITOR]],Roster_Table[#All],16,FALSE)),"zCompany_AWRR not in Roster")</f>
        <v>MGE_Mountain G Enterprises</v>
      </c>
      <c r="T1409" s="2">
        <f>IFERROR(DATE(YEAR(Veg_Table[[#This Row],[Created2]]),MONTH(Veg_Table[[#This Row],[Created2]]),DAY(Veg_Table[[#This Row],[Created2]])),DATE(2019,1,1))</f>
        <v>43965</v>
      </c>
      <c r="U1409" s="3">
        <f>VALUE(SUBSTITUTE(Veg_Table[[#This Row],[Created]],",",""))</f>
        <v>43965.479915104203</v>
      </c>
      <c r="V1409" s="3" t="str">
        <f ca="1">IFERROR(_xlfn.IFNA(CELL("contents",INDIRECT(_xlfn.CONCAT("Veg_Table_Production_Data!",ADDRESS(MATCH(_xlfn.MAXIFS(#REF!,#REF!,"="&amp;Veg_Table[[#This Row],[AUTO_ID]],#REF!,"&lt;"&amp;Veg_Table[[#This Row],[EVM_LAST_EDITED_Day]]),#REF!,0),COLUMN(#REF!),4,1,)))),""),"")</f>
        <v/>
      </c>
      <c r="W1409" s="3" t="str">
        <f ca="1">IF(Veg_Table[[#This Row],[Previous_Prescription]]="","No",IF(Veg_Table[[#This Row],[Previous_Prescription]]=Veg_Table[[#This Row],[PRESCRIP]],"No","Yes"))</f>
        <v>No</v>
      </c>
      <c r="X1409" s="3" t="str">
        <f>IF(Veg_Table[[#This Row],[EVM_LAST_EDITED_Day]]=Veg_Table[[#This Row],[Created_Day]],"New","Old")</f>
        <v>New</v>
      </c>
      <c r="Y1409" s="1">
        <f>IFERROR(IF(FIND("delete",LOWER(Veg_Table[[#This Row],[PI_COMMENTS]]))&gt;=1,1,0),0)</f>
        <v>0</v>
      </c>
      <c r="Z1409" s="1" t="str">
        <f>_xlfn.IFNA(IF(Veg_Table[[#This Row],[EVM_LAST_EDITOR]]="","Yes",VLOOKUP(Veg_Table[[#This Row],[EVM_LAST_EDITOR]],Roster_Table[#All],15,FALSE)),"Yes")</f>
        <v>Yes</v>
      </c>
      <c r="AA140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09" s="1" t="str">
        <f>_xlfn.IFNA(VLOOKUP(Veg_Table[[#This Row],[EVM_LAST_EDITOR]],Roster_Table[#All],3,FALSE),"zAWRR Not in Roster")</f>
        <v>Aaron</v>
      </c>
      <c r="AC1409" s="1" t="str">
        <f>_xlfn.IFNA(VLOOKUP(Veg_Table[[#This Row],[EVM_LAST_EDITOR]],Roster_Table[#All],2,FALSE),"zAWRR Not in Roster")</f>
        <v>Hansen</v>
      </c>
      <c r="AD1409" s="1" t="str">
        <f>IF(_xlfn.CONCAT(Veg_Table[[#This Row],[First_Name]]," ",Veg_Table[[#This Row],[Last_Name]])="zAWRR Not in Roster zAWRR Not in Roster","zAWRR Not in Roster",_xlfn.CONCAT(Veg_Table[[#This Row],[First_Name]]," ",Veg_Table[[#This Row],[Last_Name]]))</f>
        <v>Aaron Hansen</v>
      </c>
      <c r="AE1409">
        <v>3228236</v>
      </c>
      <c r="AF1409" t="s">
        <v>6277</v>
      </c>
      <c r="AG1409" t="s">
        <v>93</v>
      </c>
      <c r="AH1409" t="s">
        <v>5320</v>
      </c>
      <c r="AI1409" t="s">
        <v>5959</v>
      </c>
      <c r="AJ1409" t="s">
        <v>21</v>
      </c>
      <c r="AL1409" t="s">
        <v>22</v>
      </c>
      <c r="AM1409" t="s">
        <v>23</v>
      </c>
      <c r="AN1409" t="s">
        <v>25</v>
      </c>
      <c r="AO1409" t="s">
        <v>25</v>
      </c>
      <c r="AP1409">
        <v>15</v>
      </c>
      <c r="AQ1409">
        <v>40</v>
      </c>
      <c r="AR1409" t="s">
        <v>511</v>
      </c>
      <c r="AS1409" t="s">
        <v>24</v>
      </c>
      <c r="AT1409" t="s">
        <v>26</v>
      </c>
      <c r="AV1409" t="s">
        <v>1147</v>
      </c>
      <c r="AW1409" t="s">
        <v>6278</v>
      </c>
      <c r="AZ1409"/>
      <c r="BB1409" s="4"/>
      <c r="BD1409" t="s">
        <v>29</v>
      </c>
      <c r="BE1409" t="s">
        <v>25</v>
      </c>
      <c r="BF1409" t="s">
        <v>513</v>
      </c>
      <c r="BI1409" s="3"/>
      <c r="BJ1409" t="s">
        <v>27</v>
      </c>
      <c r="BK1409" s="30" t="s">
        <v>156</v>
      </c>
      <c r="BL1409" s="3">
        <v>43965.479915104166</v>
      </c>
      <c r="BM1409" t="s">
        <v>31</v>
      </c>
      <c r="BN1409" t="s">
        <v>32</v>
      </c>
      <c r="BP1409" t="s">
        <v>5452</v>
      </c>
      <c r="BQ1409" t="s">
        <v>1025</v>
      </c>
      <c r="BR1409" t="s">
        <v>28</v>
      </c>
      <c r="BS1409" t="s">
        <v>28</v>
      </c>
      <c r="BT1409" t="s">
        <v>156</v>
      </c>
      <c r="BU1409" s="3">
        <v>43965.479915104166</v>
      </c>
      <c r="BV1409" t="s">
        <v>803</v>
      </c>
      <c r="BW1409" s="3">
        <v>43965.515687361112</v>
      </c>
      <c r="BX1409" t="s">
        <v>6279</v>
      </c>
      <c r="CG1409"/>
      <c r="CH1409"/>
      <c r="CI1409"/>
      <c r="CY1409"/>
      <c r="DA1409"/>
      <c r="DF1409"/>
    </row>
    <row r="1410" spans="1:110" x14ac:dyDescent="0.25">
      <c r="A1410" s="1">
        <f>IF(Veg_Table[[#This Row],[VP_STATUS]]="Hold",0,IF(OR(AND(Veg_Table[[#This Row],[PRESCRIP]]="NW_No Work",Veg_Table[[#This Row],[VP_STATUS]]&lt;&gt;"No Work Required Under EVM"),AND(Veg_Table[[#This Row],[VP_STATUS]]="No Work Required Under EVM",Veg_Table[[#This Row],[PRESCRIP]]&lt;&gt;"NW_No Work")),1,0))</f>
        <v>0</v>
      </c>
      <c r="B1410" s="1">
        <f>IF(Veg_Table[[#This Row],[SPECIES]]="",1,0)</f>
        <v>0</v>
      </c>
      <c r="C1410" s="1">
        <f>IF(Veg_Table[[#This Row],[DIAMETER]]="",1,0)</f>
        <v>0</v>
      </c>
      <c r="D1410" s="1">
        <f>IF(Veg_Table[[#This Row],[HEIGHT]]="",1,0)</f>
        <v>0</v>
      </c>
      <c r="E141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10" s="1">
        <f>IF(AND(Veg_Table[[#This Row],[TAT_RESULT]]="ABATE",Veg_Table[[#This Row],[PRESCRIP]]="NW_No Work"),1,0)</f>
        <v>0</v>
      </c>
      <c r="G1410" s="1">
        <f>IF(OR(Veg_Table[[#This Row],[Prescription R-Scale]]="NA",Veg_Table[[#This Row],[Diameter R-Scale]]="NA"),0,IF(Veg_Table[[#This Row],[Diameter R-Scale]]&lt;&gt;Veg_Table[[#This Row],[Prescription R-Scale]],1,0))</f>
        <v>0</v>
      </c>
      <c r="H1410" s="1">
        <f>IF(OR(AND(Veg_Table[[#This Row],[PRESCRIP]]="BC_Br Rmv", Veg_Table[[#This Row],[WOOD_MAN]]&lt;&gt;"Not Needed"),AND(Veg_Table[[#This Row],[PRESCRIP]]="BCS_Br Rmv+Trt", Veg_Table[[#This Row],[WOOD_MAN]]&lt;&gt;"Not Needed")),1,0)</f>
        <v>0</v>
      </c>
      <c r="I1410" s="1">
        <f ca="1">IF(AND(Veg_Table[[#This Row],[Prescription_Changed]]="Yes",Veg_Table[[#This Row],[TAT_RESULT]]=""),1,0)</f>
        <v>0</v>
      </c>
      <c r="J1410" s="1">
        <f ca="1">SUM(Veg_Table[[#This Row],[Prescription and Status do not match]:[Prescription_Edited_And_TAT_Is_Blank]])</f>
        <v>0</v>
      </c>
      <c r="K1410" s="1">
        <f ca="1">IF(Veg_Table[[#This Row],[Sum of Errors]]&gt;0,1,0)</f>
        <v>0</v>
      </c>
      <c r="L1410" s="1">
        <f>1</f>
        <v>1</v>
      </c>
      <c r="M1410"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10" s="1" t="str">
        <f>IF(OR(MID(Veg_Table[[#This Row],[PRESCRIP]],2,1)="1",MID(Veg_Table[[#This Row],[PRESCRIP]],2,1)="2",MID(Veg_Table[[#This Row],[PRESCRIP]],2,1)="3",MID(Veg_Table[[#This Row],[PRESCRIP]],2,1)="4"),_xlfn.NUMBERVALUE(MID(Veg_Table[[#This Row],[PRESCRIP]],2,1)),"NA")</f>
        <v>NA</v>
      </c>
      <c r="O1410" s="1">
        <f>WEEKNUM(Veg_Table[[#This Row],[EVM_LAST_EDITED_Day]],2)</f>
        <v>20</v>
      </c>
      <c r="P1410" s="25">
        <f>IFERROR(DATE(YEAR(Veg_Table[[#This Row],[EVM_LAST_EDITED2]]),MONTH(Veg_Table[[#This Row],[EVM_LAST_EDITED2]]),DAY(Veg_Table[[#This Row],[EVM_LAST_EDITED2]])),DATE(2019,1,1))</f>
        <v>43965</v>
      </c>
      <c r="Q1410" s="3">
        <f>VALUE(SUBSTITUTE(Veg_Table[[#This Row],[EVM_LAST_EDITED]],",",""))</f>
        <v>43965.4813489468</v>
      </c>
      <c r="R1410" s="1" t="str">
        <f>_xlfn.IFNA(IF(Veg_Table[[#This Row],[EVM_LAST_EDITOR]]="","zBlank EVM Last Editor",VLOOKUP(Veg_Table[[#This Row],[EVM_LAST_EDITOR]],Roster_Table[#All],4,FALSE)),"zAWRR Not in Roster")</f>
        <v>MBG</v>
      </c>
      <c r="S1410" s="1" t="str">
        <f>_xlfn.IFNA(IF(Veg_Table[[#This Row],[EVM_LAST_EDITOR]]="","zBlank EVM Last Editor",VLOOKUP(Veg_Table[[#This Row],[EVM_LAST_EDITOR]],Roster_Table[#All],16,FALSE)),"zCompany_AWRR not in Roster")</f>
        <v>MBG_Mason, Bruce &amp; Girard</v>
      </c>
      <c r="T1410" s="2">
        <f>IFERROR(DATE(YEAR(Veg_Table[[#This Row],[Created2]]),MONTH(Veg_Table[[#This Row],[Created2]]),DAY(Veg_Table[[#This Row],[Created2]])),DATE(2019,1,1))</f>
        <v>43965</v>
      </c>
      <c r="U1410" s="3">
        <f>VALUE(SUBSTITUTE(Veg_Table[[#This Row],[Created]],",",""))</f>
        <v>43965.4813489468</v>
      </c>
      <c r="V1410" s="3" t="str">
        <f ca="1">IFERROR(_xlfn.IFNA(CELL("contents",INDIRECT(_xlfn.CONCAT("Veg_Table_Production_Data!",ADDRESS(MATCH(_xlfn.MAXIFS(#REF!,#REF!,"="&amp;Veg_Table[[#This Row],[AUTO_ID]],#REF!,"&lt;"&amp;Veg_Table[[#This Row],[EVM_LAST_EDITED_Day]]),#REF!,0),COLUMN(#REF!),4,1,)))),""),"")</f>
        <v/>
      </c>
      <c r="W1410" s="3" t="str">
        <f ca="1">IF(Veg_Table[[#This Row],[Previous_Prescription]]="","No",IF(Veg_Table[[#This Row],[Previous_Prescription]]=Veg_Table[[#This Row],[PRESCRIP]],"No","Yes"))</f>
        <v>No</v>
      </c>
      <c r="X1410" s="3" t="str">
        <f>IF(Veg_Table[[#This Row],[EVM_LAST_EDITED_Day]]=Veg_Table[[#This Row],[Created_Day]],"New","Old")</f>
        <v>New</v>
      </c>
      <c r="Y1410" s="1">
        <f>IFERROR(IF(FIND("delete",LOWER(Veg_Table[[#This Row],[PI_COMMENTS]]))&gt;=1,1,0),0)</f>
        <v>0</v>
      </c>
      <c r="Z1410" s="1" t="str">
        <f>_xlfn.IFNA(IF(Veg_Table[[#This Row],[EVM_LAST_EDITOR]]="","Yes",VLOOKUP(Veg_Table[[#This Row],[EVM_LAST_EDITOR]],Roster_Table[#All],15,FALSE)),"Yes")</f>
        <v>Yes</v>
      </c>
      <c r="AA141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10" s="1" t="str">
        <f>_xlfn.IFNA(VLOOKUP(Veg_Table[[#This Row],[EVM_LAST_EDITOR]],Roster_Table[#All],3,FALSE),"zAWRR Not in Roster")</f>
        <v>Nathan</v>
      </c>
      <c r="AC1410" s="1" t="str">
        <f>_xlfn.IFNA(VLOOKUP(Veg_Table[[#This Row],[EVM_LAST_EDITOR]],Roster_Table[#All],2,FALSE),"zAWRR Not in Roster")</f>
        <v>Vik</v>
      </c>
      <c r="AD1410" s="1" t="str">
        <f>IF(_xlfn.CONCAT(Veg_Table[[#This Row],[First_Name]]," ",Veg_Table[[#This Row],[Last_Name]])="zAWRR Not in Roster zAWRR Not in Roster","zAWRR Not in Roster",_xlfn.CONCAT(Veg_Table[[#This Row],[First_Name]]," ",Veg_Table[[#This Row],[Last_Name]]))</f>
        <v>Nathan Vik</v>
      </c>
      <c r="AE1410">
        <v>3228243</v>
      </c>
      <c r="AF1410" t="s">
        <v>6284</v>
      </c>
      <c r="AG1410" t="s">
        <v>93</v>
      </c>
      <c r="AH1410" t="s">
        <v>6252</v>
      </c>
      <c r="AI1410" t="s">
        <v>5377</v>
      </c>
      <c r="AJ1410" t="s">
        <v>21</v>
      </c>
      <c r="AL1410" t="s">
        <v>372</v>
      </c>
      <c r="AM1410" t="s">
        <v>529</v>
      </c>
      <c r="AN1410" t="s">
        <v>25</v>
      </c>
      <c r="AO1410" t="s">
        <v>25</v>
      </c>
      <c r="AP1410">
        <v>9</v>
      </c>
      <c r="AQ1410">
        <v>50</v>
      </c>
      <c r="AR1410" t="s">
        <v>511</v>
      </c>
      <c r="AS1410" t="s">
        <v>24</v>
      </c>
      <c r="AT1410" t="s">
        <v>26</v>
      </c>
      <c r="AV1410" t="s">
        <v>519</v>
      </c>
      <c r="AW1410" t="s">
        <v>6285</v>
      </c>
      <c r="AZ1410"/>
      <c r="BB1410" s="4"/>
      <c r="BD1410" t="s">
        <v>29</v>
      </c>
      <c r="BE1410" t="s">
        <v>25</v>
      </c>
      <c r="BF1410" t="s">
        <v>513</v>
      </c>
      <c r="BI1410" s="3"/>
      <c r="BJ1410" t="s">
        <v>27</v>
      </c>
      <c r="BK1410" s="30" t="s">
        <v>115</v>
      </c>
      <c r="BL1410" s="3">
        <v>43965.481348946756</v>
      </c>
      <c r="BM1410" t="s">
        <v>31</v>
      </c>
      <c r="BN1410" t="s">
        <v>32</v>
      </c>
      <c r="BP1410" t="s">
        <v>6254</v>
      </c>
      <c r="BQ1410" t="s">
        <v>1025</v>
      </c>
      <c r="BR1410" t="s">
        <v>28</v>
      </c>
      <c r="BS1410" t="s">
        <v>28</v>
      </c>
      <c r="BT1410" t="s">
        <v>115</v>
      </c>
      <c r="BU1410" s="3">
        <v>43965.481348946756</v>
      </c>
      <c r="BV1410" t="s">
        <v>803</v>
      </c>
      <c r="BW1410" s="3">
        <v>43965.515687361112</v>
      </c>
      <c r="BX1410" t="s">
        <v>6286</v>
      </c>
      <c r="CG1410"/>
      <c r="CH1410"/>
      <c r="CI1410"/>
      <c r="CY1410"/>
      <c r="DA1410"/>
      <c r="DF1410"/>
    </row>
    <row r="1411" spans="1:110" x14ac:dyDescent="0.25">
      <c r="A1411" s="1">
        <f>IF(Veg_Table[[#This Row],[VP_STATUS]]="Hold",0,IF(OR(AND(Veg_Table[[#This Row],[PRESCRIP]]="NW_No Work",Veg_Table[[#This Row],[VP_STATUS]]&lt;&gt;"No Work Required Under EVM"),AND(Veg_Table[[#This Row],[VP_STATUS]]="No Work Required Under EVM",Veg_Table[[#This Row],[PRESCRIP]]&lt;&gt;"NW_No Work")),1,0))</f>
        <v>0</v>
      </c>
      <c r="B1411" s="1">
        <f>IF(Veg_Table[[#This Row],[SPECIES]]="",1,0)</f>
        <v>0</v>
      </c>
      <c r="C1411" s="1">
        <f>IF(Veg_Table[[#This Row],[DIAMETER]]="",1,0)</f>
        <v>0</v>
      </c>
      <c r="D1411" s="1">
        <f>IF(Veg_Table[[#This Row],[HEIGHT]]="",1,0)</f>
        <v>0</v>
      </c>
      <c r="E141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11" s="1">
        <f>IF(AND(Veg_Table[[#This Row],[TAT_RESULT]]="ABATE",Veg_Table[[#This Row],[PRESCRIP]]="NW_No Work"),1,0)</f>
        <v>0</v>
      </c>
      <c r="G1411" s="1">
        <f>IF(OR(Veg_Table[[#This Row],[Prescription R-Scale]]="NA",Veg_Table[[#This Row],[Diameter R-Scale]]="NA"),0,IF(Veg_Table[[#This Row],[Diameter R-Scale]]&lt;&gt;Veg_Table[[#This Row],[Prescription R-Scale]],1,0))</f>
        <v>0</v>
      </c>
      <c r="H1411" s="1">
        <f>IF(OR(AND(Veg_Table[[#This Row],[PRESCRIP]]="BC_Br Rmv", Veg_Table[[#This Row],[WOOD_MAN]]&lt;&gt;"Not Needed"),AND(Veg_Table[[#This Row],[PRESCRIP]]="BCS_Br Rmv+Trt", Veg_Table[[#This Row],[WOOD_MAN]]&lt;&gt;"Not Needed")),1,0)</f>
        <v>0</v>
      </c>
      <c r="I1411" s="1">
        <f ca="1">IF(AND(Veg_Table[[#This Row],[Prescription_Changed]]="Yes",Veg_Table[[#This Row],[TAT_RESULT]]=""),1,0)</f>
        <v>0</v>
      </c>
      <c r="J1411" s="1">
        <f ca="1">SUM(Veg_Table[[#This Row],[Prescription and Status do not match]:[Prescription_Edited_And_TAT_Is_Blank]])</f>
        <v>0</v>
      </c>
      <c r="K1411" s="1">
        <f ca="1">IF(Veg_Table[[#This Row],[Sum of Errors]]&gt;0,1,0)</f>
        <v>0</v>
      </c>
      <c r="L1411" s="1">
        <f>1</f>
        <v>1</v>
      </c>
      <c r="M1411"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11" s="1" t="str">
        <f>IF(OR(MID(Veg_Table[[#This Row],[PRESCRIP]],2,1)="1",MID(Veg_Table[[#This Row],[PRESCRIP]],2,1)="2",MID(Veg_Table[[#This Row],[PRESCRIP]],2,1)="3",MID(Veg_Table[[#This Row],[PRESCRIP]],2,1)="4"),_xlfn.NUMBERVALUE(MID(Veg_Table[[#This Row],[PRESCRIP]],2,1)),"NA")</f>
        <v>NA</v>
      </c>
      <c r="O1411" s="1">
        <f>WEEKNUM(Veg_Table[[#This Row],[EVM_LAST_EDITED_Day]],2)</f>
        <v>20</v>
      </c>
      <c r="P1411" s="25">
        <f>IFERROR(DATE(YEAR(Veg_Table[[#This Row],[EVM_LAST_EDITED2]]),MONTH(Veg_Table[[#This Row],[EVM_LAST_EDITED2]]),DAY(Veg_Table[[#This Row],[EVM_LAST_EDITED2]])),DATE(2019,1,1))</f>
        <v>43965</v>
      </c>
      <c r="Q1411" s="3">
        <f>VALUE(SUBSTITUTE(Veg_Table[[#This Row],[EVM_LAST_EDITED]],",",""))</f>
        <v>43965.481408518499</v>
      </c>
      <c r="R1411" s="1" t="str">
        <f>_xlfn.IFNA(IF(Veg_Table[[#This Row],[EVM_LAST_EDITOR]]="","zBlank EVM Last Editor",VLOOKUP(Veg_Table[[#This Row],[EVM_LAST_EDITOR]],Roster_Table[#All],4,FALSE)),"zAWRR Not in Roster")</f>
        <v>MGE</v>
      </c>
      <c r="S1411" s="1" t="str">
        <f>_xlfn.IFNA(IF(Veg_Table[[#This Row],[EVM_LAST_EDITOR]]="","zBlank EVM Last Editor",VLOOKUP(Veg_Table[[#This Row],[EVM_LAST_EDITOR]],Roster_Table[#All],16,FALSE)),"zCompany_AWRR not in Roster")</f>
        <v>MGE_Mountain G Enterprises</v>
      </c>
      <c r="T1411" s="2">
        <f>IFERROR(DATE(YEAR(Veg_Table[[#This Row],[Created2]]),MONTH(Veg_Table[[#This Row],[Created2]]),DAY(Veg_Table[[#This Row],[Created2]])),DATE(2019,1,1))</f>
        <v>43965</v>
      </c>
      <c r="U1411" s="3">
        <f>VALUE(SUBSTITUTE(Veg_Table[[#This Row],[Created]],",",""))</f>
        <v>43965.481408518499</v>
      </c>
      <c r="V1411" s="3" t="str">
        <f ca="1">IFERROR(_xlfn.IFNA(CELL("contents",INDIRECT(_xlfn.CONCAT("Veg_Table_Production_Data!",ADDRESS(MATCH(_xlfn.MAXIFS(#REF!,#REF!,"="&amp;Veg_Table[[#This Row],[AUTO_ID]],#REF!,"&lt;"&amp;Veg_Table[[#This Row],[EVM_LAST_EDITED_Day]]),#REF!,0),COLUMN(#REF!),4,1,)))),""),"")</f>
        <v/>
      </c>
      <c r="W1411" s="3" t="str">
        <f ca="1">IF(Veg_Table[[#This Row],[Previous_Prescription]]="","No",IF(Veg_Table[[#This Row],[Previous_Prescription]]=Veg_Table[[#This Row],[PRESCRIP]],"No","Yes"))</f>
        <v>No</v>
      </c>
      <c r="X1411" s="3" t="str">
        <f>IF(Veg_Table[[#This Row],[EVM_LAST_EDITED_Day]]=Veg_Table[[#This Row],[Created_Day]],"New","Old")</f>
        <v>New</v>
      </c>
      <c r="Y1411" s="1">
        <f>IFERROR(IF(FIND("delete",LOWER(Veg_Table[[#This Row],[PI_COMMENTS]]))&gt;=1,1,0),0)</f>
        <v>0</v>
      </c>
      <c r="Z1411" s="1" t="str">
        <f>_xlfn.IFNA(IF(Veg_Table[[#This Row],[EVM_LAST_EDITOR]]="","Yes",VLOOKUP(Veg_Table[[#This Row],[EVM_LAST_EDITOR]],Roster_Table[#All],15,FALSE)),"Yes")</f>
        <v>Yes</v>
      </c>
      <c r="AA141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11" s="1" t="str">
        <f>_xlfn.IFNA(VLOOKUP(Veg_Table[[#This Row],[EVM_LAST_EDITOR]],Roster_Table[#All],3,FALSE),"zAWRR Not in Roster")</f>
        <v>Miguel</v>
      </c>
      <c r="AC1411" s="1" t="str">
        <f>_xlfn.IFNA(VLOOKUP(Veg_Table[[#This Row],[EVM_LAST_EDITOR]],Roster_Table[#All],2,FALSE),"zAWRR Not in Roster")</f>
        <v>Dominguez-Diaz</v>
      </c>
      <c r="AD1411" s="1" t="str">
        <f>IF(_xlfn.CONCAT(Veg_Table[[#This Row],[First_Name]]," ",Veg_Table[[#This Row],[Last_Name]])="zAWRR Not in Roster zAWRR Not in Roster","zAWRR Not in Roster",_xlfn.CONCAT(Veg_Table[[#This Row],[First_Name]]," ",Veg_Table[[#This Row],[Last_Name]]))</f>
        <v>Miguel Dominguez-Diaz</v>
      </c>
      <c r="AE1411">
        <v>3228244</v>
      </c>
      <c r="AF1411" t="s">
        <v>6794</v>
      </c>
      <c r="AG1411" t="s">
        <v>30</v>
      </c>
      <c r="AH1411" t="s">
        <v>2420</v>
      </c>
      <c r="AI1411" t="s">
        <v>3071</v>
      </c>
      <c r="AJ1411" t="s">
        <v>21</v>
      </c>
      <c r="AL1411" t="s">
        <v>22</v>
      </c>
      <c r="AM1411" t="s">
        <v>40</v>
      </c>
      <c r="AN1411" t="s">
        <v>25</v>
      </c>
      <c r="AO1411" t="s">
        <v>25</v>
      </c>
      <c r="AP1411">
        <v>9</v>
      </c>
      <c r="AQ1411">
        <v>30</v>
      </c>
      <c r="AR1411" t="s">
        <v>511</v>
      </c>
      <c r="AS1411" t="s">
        <v>24</v>
      </c>
      <c r="AT1411" t="s">
        <v>26</v>
      </c>
      <c r="AV1411" t="s">
        <v>512</v>
      </c>
      <c r="AW1411" t="s">
        <v>6789</v>
      </c>
      <c r="AZ1411"/>
      <c r="BB1411" s="4"/>
      <c r="BD1411" t="s">
        <v>29</v>
      </c>
      <c r="BE1411" t="s">
        <v>25</v>
      </c>
      <c r="BF1411" t="s">
        <v>513</v>
      </c>
      <c r="BI1411" s="3"/>
      <c r="BJ1411" t="s">
        <v>27</v>
      </c>
      <c r="BK1411" s="30" t="s">
        <v>146</v>
      </c>
      <c r="BL1411" s="3">
        <v>43965.481408518521</v>
      </c>
      <c r="BM1411" t="s">
        <v>31</v>
      </c>
      <c r="BN1411" t="s">
        <v>32</v>
      </c>
      <c r="BP1411" t="s">
        <v>4883</v>
      </c>
      <c r="BQ1411" t="s">
        <v>826</v>
      </c>
      <c r="BR1411" t="s">
        <v>28</v>
      </c>
      <c r="BS1411" t="s">
        <v>28</v>
      </c>
      <c r="BT1411" t="s">
        <v>146</v>
      </c>
      <c r="BU1411" s="3">
        <v>43965.481408518521</v>
      </c>
      <c r="BV1411" t="s">
        <v>803</v>
      </c>
      <c r="BW1411" s="3">
        <v>43965.515687361112</v>
      </c>
      <c r="BX1411" t="s">
        <v>6795</v>
      </c>
      <c r="CG1411"/>
      <c r="CH1411"/>
      <c r="CI1411"/>
      <c r="CY1411"/>
      <c r="DA1411"/>
      <c r="DF1411"/>
    </row>
    <row r="1412" spans="1:110" x14ac:dyDescent="0.25">
      <c r="A1412" s="1">
        <f>IF(Veg_Table[[#This Row],[VP_STATUS]]="Hold",0,IF(OR(AND(Veg_Table[[#This Row],[PRESCRIP]]="NW_No Work",Veg_Table[[#This Row],[VP_STATUS]]&lt;&gt;"No Work Required Under EVM"),AND(Veg_Table[[#This Row],[VP_STATUS]]="No Work Required Under EVM",Veg_Table[[#This Row],[PRESCRIP]]&lt;&gt;"NW_No Work")),1,0))</f>
        <v>0</v>
      </c>
      <c r="B1412" s="1">
        <f>IF(Veg_Table[[#This Row],[SPECIES]]="",1,0)</f>
        <v>0</v>
      </c>
      <c r="C1412" s="1">
        <f>IF(Veg_Table[[#This Row],[DIAMETER]]="",1,0)</f>
        <v>0</v>
      </c>
      <c r="D1412" s="1">
        <f>IF(Veg_Table[[#This Row],[HEIGHT]]="",1,0)</f>
        <v>0</v>
      </c>
      <c r="E141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12" s="1">
        <f>IF(AND(Veg_Table[[#This Row],[TAT_RESULT]]="ABATE",Veg_Table[[#This Row],[PRESCRIP]]="NW_No Work"),1,0)</f>
        <v>0</v>
      </c>
      <c r="G1412" s="1">
        <f>IF(OR(Veg_Table[[#This Row],[Prescription R-Scale]]="NA",Veg_Table[[#This Row],[Diameter R-Scale]]="NA"),0,IF(Veg_Table[[#This Row],[Diameter R-Scale]]&lt;&gt;Veg_Table[[#This Row],[Prescription R-Scale]],1,0))</f>
        <v>0</v>
      </c>
      <c r="H1412" s="1">
        <f>IF(OR(AND(Veg_Table[[#This Row],[PRESCRIP]]="BC_Br Rmv", Veg_Table[[#This Row],[WOOD_MAN]]&lt;&gt;"Not Needed"),AND(Veg_Table[[#This Row],[PRESCRIP]]="BCS_Br Rmv+Trt", Veg_Table[[#This Row],[WOOD_MAN]]&lt;&gt;"Not Needed")),1,0)</f>
        <v>0</v>
      </c>
      <c r="I1412" s="1">
        <f ca="1">IF(AND(Veg_Table[[#This Row],[Prescription_Changed]]="Yes",Veg_Table[[#This Row],[TAT_RESULT]]=""),1,0)</f>
        <v>0</v>
      </c>
      <c r="J1412" s="1">
        <f ca="1">SUM(Veg_Table[[#This Row],[Prescription and Status do not match]:[Prescription_Edited_And_TAT_Is_Blank]])</f>
        <v>0</v>
      </c>
      <c r="K1412" s="1">
        <f ca="1">IF(Veg_Table[[#This Row],[Sum of Errors]]&gt;0,1,0)</f>
        <v>0</v>
      </c>
      <c r="L1412" s="1">
        <f>1</f>
        <v>1</v>
      </c>
      <c r="M141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412" s="1">
        <f>IF(OR(MID(Veg_Table[[#This Row],[PRESCRIP]],2,1)="1",MID(Veg_Table[[#This Row],[PRESCRIP]],2,1)="2",MID(Veg_Table[[#This Row],[PRESCRIP]],2,1)="3",MID(Veg_Table[[#This Row],[PRESCRIP]],2,1)="4"),_xlfn.NUMBERVALUE(MID(Veg_Table[[#This Row],[PRESCRIP]],2,1)),"NA")</f>
        <v>2</v>
      </c>
      <c r="O1412" s="1">
        <f>WEEKNUM(Veg_Table[[#This Row],[EVM_LAST_EDITED_Day]],2)</f>
        <v>20</v>
      </c>
      <c r="P1412" s="25">
        <f>IFERROR(DATE(YEAR(Veg_Table[[#This Row],[EVM_LAST_EDITED2]]),MONTH(Veg_Table[[#This Row],[EVM_LAST_EDITED2]]),DAY(Veg_Table[[#This Row],[EVM_LAST_EDITED2]])),DATE(2019,1,1))</f>
        <v>43965</v>
      </c>
      <c r="Q1412" s="3">
        <f>VALUE(SUBSTITUTE(Veg_Table[[#This Row],[EVM_LAST_EDITED]],",",""))</f>
        <v>43965.481814189799</v>
      </c>
      <c r="R1412" s="1" t="str">
        <f>_xlfn.IFNA(IF(Veg_Table[[#This Row],[EVM_LAST_EDITOR]]="","zBlank EVM Last Editor",VLOOKUP(Veg_Table[[#This Row],[EVM_LAST_EDITOR]],Roster_Table[#All],4,FALSE)),"zAWRR Not in Roster")</f>
        <v>MBG</v>
      </c>
      <c r="S1412" s="1" t="str">
        <f>_xlfn.IFNA(IF(Veg_Table[[#This Row],[EVM_LAST_EDITOR]]="","zBlank EVM Last Editor",VLOOKUP(Veg_Table[[#This Row],[EVM_LAST_EDITOR]],Roster_Table[#All],16,FALSE)),"zCompany_AWRR not in Roster")</f>
        <v>MBG_Mason, Bruce &amp; Girard</v>
      </c>
      <c r="T1412" s="2">
        <f>IFERROR(DATE(YEAR(Veg_Table[[#This Row],[Created2]]),MONTH(Veg_Table[[#This Row],[Created2]]),DAY(Veg_Table[[#This Row],[Created2]])),DATE(2019,1,1))</f>
        <v>43965</v>
      </c>
      <c r="U1412" s="3">
        <f>VALUE(SUBSTITUTE(Veg_Table[[#This Row],[Created]],",",""))</f>
        <v>43965.480898275498</v>
      </c>
      <c r="V1412" s="3" t="str">
        <f ca="1">IFERROR(_xlfn.IFNA(CELL("contents",INDIRECT(_xlfn.CONCAT("Veg_Table_Production_Data!",ADDRESS(MATCH(_xlfn.MAXIFS(#REF!,#REF!,"="&amp;Veg_Table[[#This Row],[AUTO_ID]],#REF!,"&lt;"&amp;Veg_Table[[#This Row],[EVM_LAST_EDITED_Day]]),#REF!,0),COLUMN(#REF!),4,1,)))),""),"")</f>
        <v/>
      </c>
      <c r="W1412" s="3" t="str">
        <f ca="1">IF(Veg_Table[[#This Row],[Previous_Prescription]]="","No",IF(Veg_Table[[#This Row],[Previous_Prescription]]=Veg_Table[[#This Row],[PRESCRIP]],"No","Yes"))</f>
        <v>No</v>
      </c>
      <c r="X1412" s="3" t="str">
        <f>IF(Veg_Table[[#This Row],[EVM_LAST_EDITED_Day]]=Veg_Table[[#This Row],[Created_Day]],"New","Old")</f>
        <v>New</v>
      </c>
      <c r="Y1412" s="1">
        <f>IFERROR(IF(FIND("delete",LOWER(Veg_Table[[#This Row],[PI_COMMENTS]]))&gt;=1,1,0),0)</f>
        <v>0</v>
      </c>
      <c r="Z1412" s="1" t="str">
        <f>_xlfn.IFNA(IF(Veg_Table[[#This Row],[EVM_LAST_EDITOR]]="","Yes",VLOOKUP(Veg_Table[[#This Row],[EVM_LAST_EDITOR]],Roster_Table[#All],15,FALSE)),"Yes")</f>
        <v>Yes</v>
      </c>
      <c r="AA141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12" s="1" t="str">
        <f>_xlfn.IFNA(VLOOKUP(Veg_Table[[#This Row],[EVM_LAST_EDITOR]],Roster_Table[#All],3,FALSE),"zAWRR Not in Roster")</f>
        <v>Benjamin</v>
      </c>
      <c r="AC1412" s="1" t="str">
        <f>_xlfn.IFNA(VLOOKUP(Veg_Table[[#This Row],[EVM_LAST_EDITOR]],Roster_Table[#All],2,FALSE),"zAWRR Not in Roster")</f>
        <v>Post</v>
      </c>
      <c r="AD1412" s="1" t="str">
        <f>IF(_xlfn.CONCAT(Veg_Table[[#This Row],[First_Name]]," ",Veg_Table[[#This Row],[Last_Name]])="zAWRR Not in Roster zAWRR Not in Roster","zAWRR Not in Roster",_xlfn.CONCAT(Veg_Table[[#This Row],[First_Name]]," ",Veg_Table[[#This Row],[Last_Name]]))</f>
        <v>Benjamin Post</v>
      </c>
      <c r="AE1412">
        <v>3228241</v>
      </c>
      <c r="AF1412" t="s">
        <v>6280</v>
      </c>
      <c r="AG1412" t="s">
        <v>93</v>
      </c>
      <c r="AH1412" t="s">
        <v>6252</v>
      </c>
      <c r="AI1412" t="s">
        <v>5955</v>
      </c>
      <c r="AJ1412" t="s">
        <v>36</v>
      </c>
      <c r="AL1412" t="s">
        <v>372</v>
      </c>
      <c r="AM1412" t="s">
        <v>40</v>
      </c>
      <c r="AN1412" t="s">
        <v>25</v>
      </c>
      <c r="AO1412" t="s">
        <v>25</v>
      </c>
      <c r="AP1412">
        <v>22</v>
      </c>
      <c r="AQ1412">
        <v>75</v>
      </c>
      <c r="AR1412" t="s">
        <v>511</v>
      </c>
      <c r="AS1412" t="s">
        <v>42</v>
      </c>
      <c r="AT1412" t="s">
        <v>522</v>
      </c>
      <c r="AV1412" t="s">
        <v>519</v>
      </c>
      <c r="AW1412" t="s">
        <v>6281</v>
      </c>
      <c r="AZ1412"/>
      <c r="BB1412" s="4"/>
      <c r="BD1412" t="s">
        <v>29</v>
      </c>
      <c r="BE1412" t="s">
        <v>25</v>
      </c>
      <c r="BF1412" t="s">
        <v>513</v>
      </c>
      <c r="BI1412" s="3"/>
      <c r="BJ1412" t="s">
        <v>6282</v>
      </c>
      <c r="BK1412" s="30" t="s">
        <v>120</v>
      </c>
      <c r="BL1412" s="3">
        <v>43965.481814189814</v>
      </c>
      <c r="BM1412" t="s">
        <v>31</v>
      </c>
      <c r="BN1412" t="s">
        <v>32</v>
      </c>
      <c r="BP1412" t="s">
        <v>6254</v>
      </c>
      <c r="BQ1412" t="s">
        <v>1025</v>
      </c>
      <c r="BR1412" t="s">
        <v>28</v>
      </c>
      <c r="BS1412" t="s">
        <v>28</v>
      </c>
      <c r="BT1412" t="s">
        <v>120</v>
      </c>
      <c r="BU1412" s="3">
        <v>43965.480898275462</v>
      </c>
      <c r="BV1412" t="s">
        <v>803</v>
      </c>
      <c r="BW1412" s="3">
        <v>43965.515687361112</v>
      </c>
      <c r="BX1412" t="s">
        <v>6283</v>
      </c>
      <c r="CG1412"/>
      <c r="CH1412"/>
      <c r="CI1412"/>
      <c r="CY1412"/>
      <c r="DA1412"/>
      <c r="DF1412"/>
    </row>
    <row r="1413" spans="1:110" x14ac:dyDescent="0.25">
      <c r="A1413" s="1">
        <f>IF(Veg_Table[[#This Row],[VP_STATUS]]="Hold",0,IF(OR(AND(Veg_Table[[#This Row],[PRESCRIP]]="NW_No Work",Veg_Table[[#This Row],[VP_STATUS]]&lt;&gt;"No Work Required Under EVM"),AND(Veg_Table[[#This Row],[VP_STATUS]]="No Work Required Under EVM",Veg_Table[[#This Row],[PRESCRIP]]&lt;&gt;"NW_No Work")),1,0))</f>
        <v>0</v>
      </c>
      <c r="B1413" s="1">
        <f>IF(Veg_Table[[#This Row],[SPECIES]]="",1,0)</f>
        <v>0</v>
      </c>
      <c r="C1413" s="1">
        <f>IF(Veg_Table[[#This Row],[DIAMETER]]="",1,0)</f>
        <v>0</v>
      </c>
      <c r="D1413" s="1">
        <f>IF(Veg_Table[[#This Row],[HEIGHT]]="",1,0)</f>
        <v>0</v>
      </c>
      <c r="E141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13" s="1">
        <f>IF(AND(Veg_Table[[#This Row],[TAT_RESULT]]="ABATE",Veg_Table[[#This Row],[PRESCRIP]]="NW_No Work"),1,0)</f>
        <v>0</v>
      </c>
      <c r="G1413" s="1">
        <f>IF(OR(Veg_Table[[#This Row],[Prescription R-Scale]]="NA",Veg_Table[[#This Row],[Diameter R-Scale]]="NA"),0,IF(Veg_Table[[#This Row],[Diameter R-Scale]]&lt;&gt;Veg_Table[[#This Row],[Prescription R-Scale]],1,0))</f>
        <v>0</v>
      </c>
      <c r="H1413" s="1">
        <f>IF(OR(AND(Veg_Table[[#This Row],[PRESCRIP]]="BC_Br Rmv", Veg_Table[[#This Row],[WOOD_MAN]]&lt;&gt;"Not Needed"),AND(Veg_Table[[#This Row],[PRESCRIP]]="BCS_Br Rmv+Trt", Veg_Table[[#This Row],[WOOD_MAN]]&lt;&gt;"Not Needed")),1,0)</f>
        <v>0</v>
      </c>
      <c r="I1413" s="1">
        <f ca="1">IF(AND(Veg_Table[[#This Row],[Prescription_Changed]]="Yes",Veg_Table[[#This Row],[TAT_RESULT]]=""),1,0)</f>
        <v>0</v>
      </c>
      <c r="J1413" s="1">
        <f ca="1">SUM(Veg_Table[[#This Row],[Prescription and Status do not match]:[Prescription_Edited_And_TAT_Is_Blank]])</f>
        <v>0</v>
      </c>
      <c r="K1413" s="1">
        <f ca="1">IF(Veg_Table[[#This Row],[Sum of Errors]]&gt;0,1,0)</f>
        <v>0</v>
      </c>
      <c r="L1413" s="1">
        <f>1</f>
        <v>1</v>
      </c>
      <c r="M1413"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13" s="1" t="str">
        <f>IF(OR(MID(Veg_Table[[#This Row],[PRESCRIP]],2,1)="1",MID(Veg_Table[[#This Row],[PRESCRIP]],2,1)="2",MID(Veg_Table[[#This Row],[PRESCRIP]],2,1)="3",MID(Veg_Table[[#This Row],[PRESCRIP]],2,1)="4"),_xlfn.NUMBERVALUE(MID(Veg_Table[[#This Row],[PRESCRIP]],2,1)),"NA")</f>
        <v>NA</v>
      </c>
      <c r="O1413" s="1">
        <f>WEEKNUM(Veg_Table[[#This Row],[EVM_LAST_EDITED_Day]],2)</f>
        <v>20</v>
      </c>
      <c r="P1413" s="25">
        <f>IFERROR(DATE(YEAR(Veg_Table[[#This Row],[EVM_LAST_EDITED2]]),MONTH(Veg_Table[[#This Row],[EVM_LAST_EDITED2]]),DAY(Veg_Table[[#This Row],[EVM_LAST_EDITED2]])),DATE(2019,1,1))</f>
        <v>43965</v>
      </c>
      <c r="Q1413" s="3">
        <f>VALUE(SUBSTITUTE(Veg_Table[[#This Row],[EVM_LAST_EDITED]],",",""))</f>
        <v>43965.4830049421</v>
      </c>
      <c r="R1413" s="1" t="str">
        <f>_xlfn.IFNA(IF(Veg_Table[[#This Row],[EVM_LAST_EDITOR]]="","zBlank EVM Last Editor",VLOOKUP(Veg_Table[[#This Row],[EVM_LAST_EDITOR]],Roster_Table[#All],4,FALSE)),"zAWRR Not in Roster")</f>
        <v>MBG</v>
      </c>
      <c r="S1413" s="1" t="str">
        <f>_xlfn.IFNA(IF(Veg_Table[[#This Row],[EVM_LAST_EDITOR]]="","zBlank EVM Last Editor",VLOOKUP(Veg_Table[[#This Row],[EVM_LAST_EDITOR]],Roster_Table[#All],16,FALSE)),"zCompany_AWRR not in Roster")</f>
        <v>MBG_Mason, Bruce &amp; Girard</v>
      </c>
      <c r="T1413" s="2">
        <f>IFERROR(DATE(YEAR(Veg_Table[[#This Row],[Created2]]),MONTH(Veg_Table[[#This Row],[Created2]]),DAY(Veg_Table[[#This Row],[Created2]])),DATE(2019,1,1))</f>
        <v>43965</v>
      </c>
      <c r="U1413" s="3">
        <f>VALUE(SUBSTITUTE(Veg_Table[[#This Row],[Created]],",",""))</f>
        <v>43965.4830049421</v>
      </c>
      <c r="V1413" s="3" t="str">
        <f ca="1">IFERROR(_xlfn.IFNA(CELL("contents",INDIRECT(_xlfn.CONCAT("Veg_Table_Production_Data!",ADDRESS(MATCH(_xlfn.MAXIFS(#REF!,#REF!,"="&amp;Veg_Table[[#This Row],[AUTO_ID]],#REF!,"&lt;"&amp;Veg_Table[[#This Row],[EVM_LAST_EDITED_Day]]),#REF!,0),COLUMN(#REF!),4,1,)))),""),"")</f>
        <v/>
      </c>
      <c r="W1413" s="3" t="str">
        <f ca="1">IF(Veg_Table[[#This Row],[Previous_Prescription]]="","No",IF(Veg_Table[[#This Row],[Previous_Prescription]]=Veg_Table[[#This Row],[PRESCRIP]],"No","Yes"))</f>
        <v>No</v>
      </c>
      <c r="X1413" s="3" t="str">
        <f>IF(Veg_Table[[#This Row],[EVM_LAST_EDITED_Day]]=Veg_Table[[#This Row],[Created_Day]],"New","Old")</f>
        <v>New</v>
      </c>
      <c r="Y1413" s="1">
        <f>IFERROR(IF(FIND("delete",LOWER(Veg_Table[[#This Row],[PI_COMMENTS]]))&gt;=1,1,0),0)</f>
        <v>0</v>
      </c>
      <c r="Z1413" s="1" t="str">
        <f>_xlfn.IFNA(IF(Veg_Table[[#This Row],[EVM_LAST_EDITOR]]="","Yes",VLOOKUP(Veg_Table[[#This Row],[EVM_LAST_EDITOR]],Roster_Table[#All],15,FALSE)),"Yes")</f>
        <v>Yes</v>
      </c>
      <c r="AA141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13" s="1" t="str">
        <f>_xlfn.IFNA(VLOOKUP(Veg_Table[[#This Row],[EVM_LAST_EDITOR]],Roster_Table[#All],3,FALSE),"zAWRR Not in Roster")</f>
        <v>Nathan</v>
      </c>
      <c r="AC1413" s="1" t="str">
        <f>_xlfn.IFNA(VLOOKUP(Veg_Table[[#This Row],[EVM_LAST_EDITOR]],Roster_Table[#All],2,FALSE),"zAWRR Not in Roster")</f>
        <v>Vik</v>
      </c>
      <c r="AD1413" s="1" t="str">
        <f>IF(_xlfn.CONCAT(Veg_Table[[#This Row],[First_Name]]," ",Veg_Table[[#This Row],[Last_Name]])="zAWRR Not in Roster zAWRR Not in Roster","zAWRR Not in Roster",_xlfn.CONCAT(Veg_Table[[#This Row],[First_Name]]," ",Veg_Table[[#This Row],[Last_Name]]))</f>
        <v>Nathan Vik</v>
      </c>
      <c r="AE1413">
        <v>3228264</v>
      </c>
      <c r="AF1413" t="s">
        <v>6287</v>
      </c>
      <c r="AG1413" t="s">
        <v>93</v>
      </c>
      <c r="AH1413" t="s">
        <v>6252</v>
      </c>
      <c r="AI1413" t="s">
        <v>5955</v>
      </c>
      <c r="AJ1413" t="s">
        <v>21</v>
      </c>
      <c r="AL1413" t="s">
        <v>372</v>
      </c>
      <c r="AM1413" t="s">
        <v>529</v>
      </c>
      <c r="AN1413" t="s">
        <v>25</v>
      </c>
      <c r="AO1413" t="s">
        <v>25</v>
      </c>
      <c r="AP1413">
        <v>11</v>
      </c>
      <c r="AQ1413">
        <v>50</v>
      </c>
      <c r="AR1413" t="s">
        <v>511</v>
      </c>
      <c r="AS1413" t="s">
        <v>24</v>
      </c>
      <c r="AT1413" t="s">
        <v>26</v>
      </c>
      <c r="AV1413" t="s">
        <v>519</v>
      </c>
      <c r="AW1413" t="s">
        <v>6288</v>
      </c>
      <c r="AZ1413"/>
      <c r="BB1413" s="4"/>
      <c r="BD1413" t="s">
        <v>29</v>
      </c>
      <c r="BE1413" t="s">
        <v>25</v>
      </c>
      <c r="BF1413" t="s">
        <v>513</v>
      </c>
      <c r="BI1413" s="3"/>
      <c r="BJ1413" t="s">
        <v>27</v>
      </c>
      <c r="BK1413" s="30" t="s">
        <v>115</v>
      </c>
      <c r="BL1413" s="3">
        <v>43965.483004942129</v>
      </c>
      <c r="BM1413" t="s">
        <v>31</v>
      </c>
      <c r="BN1413" t="s">
        <v>32</v>
      </c>
      <c r="BP1413" t="s">
        <v>6254</v>
      </c>
      <c r="BQ1413" t="s">
        <v>1025</v>
      </c>
      <c r="BR1413" t="s">
        <v>28</v>
      </c>
      <c r="BS1413" t="s">
        <v>28</v>
      </c>
      <c r="BT1413" t="s">
        <v>115</v>
      </c>
      <c r="BU1413" s="3">
        <v>43965.483004942129</v>
      </c>
      <c r="BV1413" t="s">
        <v>803</v>
      </c>
      <c r="BW1413" s="3">
        <v>43965.515695509261</v>
      </c>
      <c r="BX1413" t="s">
        <v>6289</v>
      </c>
      <c r="CG1413"/>
      <c r="CH1413"/>
      <c r="CI1413"/>
      <c r="CY1413"/>
      <c r="DA1413"/>
      <c r="DF1413"/>
    </row>
    <row r="1414" spans="1:110" x14ac:dyDescent="0.25">
      <c r="A1414" s="1">
        <f>IF(Veg_Table[[#This Row],[VP_STATUS]]="Hold",0,IF(OR(AND(Veg_Table[[#This Row],[PRESCRIP]]="NW_No Work",Veg_Table[[#This Row],[VP_STATUS]]&lt;&gt;"No Work Required Under EVM"),AND(Veg_Table[[#This Row],[VP_STATUS]]="No Work Required Under EVM",Veg_Table[[#This Row],[PRESCRIP]]&lt;&gt;"NW_No Work")),1,0))</f>
        <v>0</v>
      </c>
      <c r="B1414" s="1">
        <f>IF(Veg_Table[[#This Row],[SPECIES]]="",1,0)</f>
        <v>0</v>
      </c>
      <c r="C1414" s="1">
        <f>IF(Veg_Table[[#This Row],[DIAMETER]]="",1,0)</f>
        <v>0</v>
      </c>
      <c r="D1414" s="1">
        <f>IF(Veg_Table[[#This Row],[HEIGHT]]="",1,0)</f>
        <v>0</v>
      </c>
      <c r="E141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14" s="1">
        <f>IF(AND(Veg_Table[[#This Row],[TAT_RESULT]]="ABATE",Veg_Table[[#This Row],[PRESCRIP]]="NW_No Work"),1,0)</f>
        <v>0</v>
      </c>
      <c r="G1414" s="1">
        <f>IF(OR(Veg_Table[[#This Row],[Prescription R-Scale]]="NA",Veg_Table[[#This Row],[Diameter R-Scale]]="NA"),0,IF(Veg_Table[[#This Row],[Diameter R-Scale]]&lt;&gt;Veg_Table[[#This Row],[Prescription R-Scale]],1,0))</f>
        <v>0</v>
      </c>
      <c r="H1414" s="1">
        <f>IF(OR(AND(Veg_Table[[#This Row],[PRESCRIP]]="BC_Br Rmv", Veg_Table[[#This Row],[WOOD_MAN]]&lt;&gt;"Not Needed"),AND(Veg_Table[[#This Row],[PRESCRIP]]="BCS_Br Rmv+Trt", Veg_Table[[#This Row],[WOOD_MAN]]&lt;&gt;"Not Needed")),1,0)</f>
        <v>0</v>
      </c>
      <c r="I1414" s="1">
        <f ca="1">IF(AND(Veg_Table[[#This Row],[Prescription_Changed]]="Yes",Veg_Table[[#This Row],[TAT_RESULT]]=""),1,0)</f>
        <v>0</v>
      </c>
      <c r="J1414" s="1">
        <f ca="1">SUM(Veg_Table[[#This Row],[Prescription and Status do not match]:[Prescription_Edited_And_TAT_Is_Blank]])</f>
        <v>0</v>
      </c>
      <c r="K1414" s="1">
        <f ca="1">IF(Veg_Table[[#This Row],[Sum of Errors]]&gt;0,1,0)</f>
        <v>0</v>
      </c>
      <c r="L1414" s="1">
        <f>1</f>
        <v>1</v>
      </c>
      <c r="M1414"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14" s="1" t="str">
        <f>IF(OR(MID(Veg_Table[[#This Row],[PRESCRIP]],2,1)="1",MID(Veg_Table[[#This Row],[PRESCRIP]],2,1)="2",MID(Veg_Table[[#This Row],[PRESCRIP]],2,1)="3",MID(Veg_Table[[#This Row],[PRESCRIP]],2,1)="4"),_xlfn.NUMBERVALUE(MID(Veg_Table[[#This Row],[PRESCRIP]],2,1)),"NA")</f>
        <v>NA</v>
      </c>
      <c r="O1414" s="1">
        <f>WEEKNUM(Veg_Table[[#This Row],[EVM_LAST_EDITED_Day]],2)</f>
        <v>20</v>
      </c>
      <c r="P1414" s="25">
        <f>IFERROR(DATE(YEAR(Veg_Table[[#This Row],[EVM_LAST_EDITED2]]),MONTH(Veg_Table[[#This Row],[EVM_LAST_EDITED2]]),DAY(Veg_Table[[#This Row],[EVM_LAST_EDITED2]])),DATE(2019,1,1))</f>
        <v>43965</v>
      </c>
      <c r="Q1414" s="3">
        <f>VALUE(SUBSTITUTE(Veg_Table[[#This Row],[EVM_LAST_EDITED]],",",""))</f>
        <v>43965.483687615699</v>
      </c>
      <c r="R1414" s="1" t="str">
        <f>_xlfn.IFNA(IF(Veg_Table[[#This Row],[EVM_LAST_EDITOR]]="","zBlank EVM Last Editor",VLOOKUP(Veg_Table[[#This Row],[EVM_LAST_EDITOR]],Roster_Table[#All],4,FALSE)),"zAWRR Not in Roster")</f>
        <v>MGE</v>
      </c>
      <c r="S1414" s="1" t="str">
        <f>_xlfn.IFNA(IF(Veg_Table[[#This Row],[EVM_LAST_EDITOR]]="","zBlank EVM Last Editor",VLOOKUP(Veg_Table[[#This Row],[EVM_LAST_EDITOR]],Roster_Table[#All],16,FALSE)),"zCompany_AWRR not in Roster")</f>
        <v>MGE_Mountain G Enterprises</v>
      </c>
      <c r="T1414" s="2">
        <f>IFERROR(DATE(YEAR(Veg_Table[[#This Row],[Created2]]),MONTH(Veg_Table[[#This Row],[Created2]]),DAY(Veg_Table[[#This Row],[Created2]])),DATE(2019,1,1))</f>
        <v>43965</v>
      </c>
      <c r="U1414" s="3">
        <f>VALUE(SUBSTITUTE(Veg_Table[[#This Row],[Created]],",",""))</f>
        <v>43965.483687615699</v>
      </c>
      <c r="V1414" s="3" t="str">
        <f ca="1">IFERROR(_xlfn.IFNA(CELL("contents",INDIRECT(_xlfn.CONCAT("Veg_Table_Production_Data!",ADDRESS(MATCH(_xlfn.MAXIFS(#REF!,#REF!,"="&amp;Veg_Table[[#This Row],[AUTO_ID]],#REF!,"&lt;"&amp;Veg_Table[[#This Row],[EVM_LAST_EDITED_Day]]),#REF!,0),COLUMN(#REF!),4,1,)))),""),"")</f>
        <v/>
      </c>
      <c r="W1414" s="3" t="str">
        <f ca="1">IF(Veg_Table[[#This Row],[Previous_Prescription]]="","No",IF(Veg_Table[[#This Row],[Previous_Prescription]]=Veg_Table[[#This Row],[PRESCRIP]],"No","Yes"))</f>
        <v>No</v>
      </c>
      <c r="X1414" s="3" t="str">
        <f>IF(Veg_Table[[#This Row],[EVM_LAST_EDITED_Day]]=Veg_Table[[#This Row],[Created_Day]],"New","Old")</f>
        <v>New</v>
      </c>
      <c r="Y1414" s="1">
        <f>IFERROR(IF(FIND("delete",LOWER(Veg_Table[[#This Row],[PI_COMMENTS]]))&gt;=1,1,0),0)</f>
        <v>0</v>
      </c>
      <c r="Z1414" s="1" t="str">
        <f>_xlfn.IFNA(IF(Veg_Table[[#This Row],[EVM_LAST_EDITOR]]="","Yes",VLOOKUP(Veg_Table[[#This Row],[EVM_LAST_EDITOR]],Roster_Table[#All],15,FALSE)),"Yes")</f>
        <v>Yes</v>
      </c>
      <c r="AA141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14" s="1" t="str">
        <f>_xlfn.IFNA(VLOOKUP(Veg_Table[[#This Row],[EVM_LAST_EDITOR]],Roster_Table[#All],3,FALSE),"zAWRR Not in Roster")</f>
        <v>Miguel</v>
      </c>
      <c r="AC1414" s="1" t="str">
        <f>_xlfn.IFNA(VLOOKUP(Veg_Table[[#This Row],[EVM_LAST_EDITOR]],Roster_Table[#All],2,FALSE),"zAWRR Not in Roster")</f>
        <v>Dominguez-Diaz</v>
      </c>
      <c r="AD1414" s="1" t="str">
        <f>IF(_xlfn.CONCAT(Veg_Table[[#This Row],[First_Name]]," ",Veg_Table[[#This Row],[Last_Name]])="zAWRR Not in Roster zAWRR Not in Roster","zAWRR Not in Roster",_xlfn.CONCAT(Veg_Table[[#This Row],[First_Name]]," ",Veg_Table[[#This Row],[Last_Name]]))</f>
        <v>Miguel Dominguez-Diaz</v>
      </c>
      <c r="AE1414">
        <v>3228266</v>
      </c>
      <c r="AF1414" t="s">
        <v>6796</v>
      </c>
      <c r="AG1414" t="s">
        <v>30</v>
      </c>
      <c r="AH1414" t="s">
        <v>2420</v>
      </c>
      <c r="AI1414" t="s">
        <v>3071</v>
      </c>
      <c r="AJ1414" t="s">
        <v>21</v>
      </c>
      <c r="AL1414" t="s">
        <v>22</v>
      </c>
      <c r="AM1414" t="s">
        <v>40</v>
      </c>
      <c r="AN1414" t="s">
        <v>25</v>
      </c>
      <c r="AO1414" t="s">
        <v>25</v>
      </c>
      <c r="AP1414">
        <v>7</v>
      </c>
      <c r="AQ1414">
        <v>35</v>
      </c>
      <c r="AR1414" t="s">
        <v>511</v>
      </c>
      <c r="AS1414" t="s">
        <v>24</v>
      </c>
      <c r="AT1414" t="s">
        <v>26</v>
      </c>
      <c r="AV1414" t="s">
        <v>512</v>
      </c>
      <c r="AW1414" t="s">
        <v>6797</v>
      </c>
      <c r="AZ1414"/>
      <c r="BB1414" s="4"/>
      <c r="BD1414" t="s">
        <v>29</v>
      </c>
      <c r="BE1414" t="s">
        <v>25</v>
      </c>
      <c r="BF1414" t="s">
        <v>513</v>
      </c>
      <c r="BI1414" s="3"/>
      <c r="BJ1414" t="s">
        <v>27</v>
      </c>
      <c r="BK1414" s="30" t="s">
        <v>146</v>
      </c>
      <c r="BL1414" s="3">
        <v>43965.483687615742</v>
      </c>
      <c r="BM1414" t="s">
        <v>31</v>
      </c>
      <c r="BN1414" t="s">
        <v>32</v>
      </c>
      <c r="BP1414" t="s">
        <v>4883</v>
      </c>
      <c r="BQ1414" t="s">
        <v>826</v>
      </c>
      <c r="BR1414" t="s">
        <v>28</v>
      </c>
      <c r="BS1414" t="s">
        <v>28</v>
      </c>
      <c r="BT1414" t="s">
        <v>146</v>
      </c>
      <c r="BU1414" s="3">
        <v>43965.483687615742</v>
      </c>
      <c r="BV1414" t="s">
        <v>803</v>
      </c>
      <c r="BW1414" s="3">
        <v>43965.515695509261</v>
      </c>
      <c r="BX1414" t="s">
        <v>6798</v>
      </c>
      <c r="CG1414"/>
      <c r="CH1414"/>
      <c r="CI1414"/>
      <c r="CY1414"/>
      <c r="DA1414"/>
      <c r="DF1414"/>
    </row>
    <row r="1415" spans="1:110" x14ac:dyDescent="0.25">
      <c r="A1415" s="1">
        <f>IF(Veg_Table[[#This Row],[VP_STATUS]]="Hold",0,IF(OR(AND(Veg_Table[[#This Row],[PRESCRIP]]="NW_No Work",Veg_Table[[#This Row],[VP_STATUS]]&lt;&gt;"No Work Required Under EVM"),AND(Veg_Table[[#This Row],[VP_STATUS]]="No Work Required Under EVM",Veg_Table[[#This Row],[PRESCRIP]]&lt;&gt;"NW_No Work")),1,0))</f>
        <v>0</v>
      </c>
      <c r="B1415" s="1">
        <f>IF(Veg_Table[[#This Row],[SPECIES]]="",1,0)</f>
        <v>0</v>
      </c>
      <c r="C1415" s="1">
        <f>IF(Veg_Table[[#This Row],[DIAMETER]]="",1,0)</f>
        <v>0</v>
      </c>
      <c r="D1415" s="1">
        <f>IF(Veg_Table[[#This Row],[HEIGHT]]="",1,0)</f>
        <v>0</v>
      </c>
      <c r="E141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15" s="1">
        <f>IF(AND(Veg_Table[[#This Row],[TAT_RESULT]]="ABATE",Veg_Table[[#This Row],[PRESCRIP]]="NW_No Work"),1,0)</f>
        <v>0</v>
      </c>
      <c r="G1415" s="1">
        <f>IF(OR(Veg_Table[[#This Row],[Prescription R-Scale]]="NA",Veg_Table[[#This Row],[Diameter R-Scale]]="NA"),0,IF(Veg_Table[[#This Row],[Diameter R-Scale]]&lt;&gt;Veg_Table[[#This Row],[Prescription R-Scale]],1,0))</f>
        <v>0</v>
      </c>
      <c r="H1415" s="1">
        <f>IF(OR(AND(Veg_Table[[#This Row],[PRESCRIP]]="BC_Br Rmv", Veg_Table[[#This Row],[WOOD_MAN]]&lt;&gt;"Not Needed"),AND(Veg_Table[[#This Row],[PRESCRIP]]="BCS_Br Rmv+Trt", Veg_Table[[#This Row],[WOOD_MAN]]&lt;&gt;"Not Needed")),1,0)</f>
        <v>0</v>
      </c>
      <c r="I1415" s="1">
        <f ca="1">IF(AND(Veg_Table[[#This Row],[Prescription_Changed]]="Yes",Veg_Table[[#This Row],[TAT_RESULT]]=""),1,0)</f>
        <v>0</v>
      </c>
      <c r="J1415" s="1">
        <f ca="1">SUM(Veg_Table[[#This Row],[Prescription and Status do not match]:[Prescription_Edited_And_TAT_Is_Blank]])</f>
        <v>0</v>
      </c>
      <c r="K1415" s="1">
        <f ca="1">IF(Veg_Table[[#This Row],[Sum of Errors]]&gt;0,1,0)</f>
        <v>0</v>
      </c>
      <c r="L1415" s="1">
        <f>1</f>
        <v>1</v>
      </c>
      <c r="M141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415" s="1" t="str">
        <f>IF(OR(MID(Veg_Table[[#This Row],[PRESCRIP]],2,1)="1",MID(Veg_Table[[#This Row],[PRESCRIP]],2,1)="2",MID(Veg_Table[[#This Row],[PRESCRIP]],2,1)="3",MID(Veg_Table[[#This Row],[PRESCRIP]],2,1)="4"),_xlfn.NUMBERVALUE(MID(Veg_Table[[#This Row],[PRESCRIP]],2,1)),"NA")</f>
        <v>NA</v>
      </c>
      <c r="O1415" s="1">
        <f>WEEKNUM(Veg_Table[[#This Row],[EVM_LAST_EDITED_Day]],2)</f>
        <v>20</v>
      </c>
      <c r="P1415" s="25">
        <f>IFERROR(DATE(YEAR(Veg_Table[[#This Row],[EVM_LAST_EDITED2]]),MONTH(Veg_Table[[#This Row],[EVM_LAST_EDITED2]]),DAY(Veg_Table[[#This Row],[EVM_LAST_EDITED2]])),DATE(2019,1,1))</f>
        <v>43965</v>
      </c>
      <c r="Q1415" s="3">
        <f>VALUE(SUBSTITUTE(Veg_Table[[#This Row],[EVM_LAST_EDITED]],",",""))</f>
        <v>43965.483849120399</v>
      </c>
      <c r="R1415" s="1" t="str">
        <f>_xlfn.IFNA(IF(Veg_Table[[#This Row],[EVM_LAST_EDITOR]]="","zBlank EVM Last Editor",VLOOKUP(Veg_Table[[#This Row],[EVM_LAST_EDITOR]],Roster_Table[#All],4,FALSE)),"zAWRR Not in Roster")</f>
        <v>MGE</v>
      </c>
      <c r="S1415" s="1" t="str">
        <f>_xlfn.IFNA(IF(Veg_Table[[#This Row],[EVM_LAST_EDITOR]]="","zBlank EVM Last Editor",VLOOKUP(Veg_Table[[#This Row],[EVM_LAST_EDITOR]],Roster_Table[#All],16,FALSE)),"zCompany_AWRR not in Roster")</f>
        <v>MGE_Mountain G Enterprises</v>
      </c>
      <c r="T1415" s="2">
        <f>IFERROR(DATE(YEAR(Veg_Table[[#This Row],[Created2]]),MONTH(Veg_Table[[#This Row],[Created2]]),DAY(Veg_Table[[#This Row],[Created2]])),DATE(2019,1,1))</f>
        <v>43965</v>
      </c>
      <c r="U1415" s="3">
        <f>VALUE(SUBSTITUTE(Veg_Table[[#This Row],[Created]],",",""))</f>
        <v>43965.483849120399</v>
      </c>
      <c r="V1415" s="3" t="str">
        <f ca="1">IFERROR(_xlfn.IFNA(CELL("contents",INDIRECT(_xlfn.CONCAT("Veg_Table_Production_Data!",ADDRESS(MATCH(_xlfn.MAXIFS(#REF!,#REF!,"="&amp;Veg_Table[[#This Row],[AUTO_ID]],#REF!,"&lt;"&amp;Veg_Table[[#This Row],[EVM_LAST_EDITED_Day]]),#REF!,0),COLUMN(#REF!),4,1,)))),""),"")</f>
        <v/>
      </c>
      <c r="W1415" s="3" t="str">
        <f ca="1">IF(Veg_Table[[#This Row],[Previous_Prescription]]="","No",IF(Veg_Table[[#This Row],[Previous_Prescription]]=Veg_Table[[#This Row],[PRESCRIP]],"No","Yes"))</f>
        <v>No</v>
      </c>
      <c r="X1415" s="3" t="str">
        <f>IF(Veg_Table[[#This Row],[EVM_LAST_EDITED_Day]]=Veg_Table[[#This Row],[Created_Day]],"New","Old")</f>
        <v>New</v>
      </c>
      <c r="Y1415" s="1">
        <f>IFERROR(IF(FIND("delete",LOWER(Veg_Table[[#This Row],[PI_COMMENTS]]))&gt;=1,1,0),0)</f>
        <v>0</v>
      </c>
      <c r="Z1415" s="1" t="str">
        <f>_xlfn.IFNA(IF(Veg_Table[[#This Row],[EVM_LAST_EDITOR]]="","Yes",VLOOKUP(Veg_Table[[#This Row],[EVM_LAST_EDITOR]],Roster_Table[#All],15,FALSE)),"Yes")</f>
        <v>Yes</v>
      </c>
      <c r="AA141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15" s="1" t="str">
        <f>_xlfn.IFNA(VLOOKUP(Veg_Table[[#This Row],[EVM_LAST_EDITOR]],Roster_Table[#All],3,FALSE),"zAWRR Not in Roster")</f>
        <v>Aaron</v>
      </c>
      <c r="AC1415" s="1" t="str">
        <f>_xlfn.IFNA(VLOOKUP(Veg_Table[[#This Row],[EVM_LAST_EDITOR]],Roster_Table[#All],2,FALSE),"zAWRR Not in Roster")</f>
        <v>Hansen</v>
      </c>
      <c r="AD1415" s="1" t="str">
        <f>IF(_xlfn.CONCAT(Veg_Table[[#This Row],[First_Name]]," ",Veg_Table[[#This Row],[Last_Name]])="zAWRR Not in Roster zAWRR Not in Roster","zAWRR Not in Roster",_xlfn.CONCAT(Veg_Table[[#This Row],[First_Name]]," ",Veg_Table[[#This Row],[Last_Name]]))</f>
        <v>Aaron Hansen</v>
      </c>
      <c r="AE1415">
        <v>3228270</v>
      </c>
      <c r="AF1415" t="s">
        <v>6290</v>
      </c>
      <c r="AG1415" t="s">
        <v>93</v>
      </c>
      <c r="AH1415" t="s">
        <v>5320</v>
      </c>
      <c r="AI1415" t="s">
        <v>5959</v>
      </c>
      <c r="AJ1415" t="s">
        <v>36</v>
      </c>
      <c r="AL1415" t="s">
        <v>22</v>
      </c>
      <c r="AM1415" t="s">
        <v>23</v>
      </c>
      <c r="AN1415" t="s">
        <v>25</v>
      </c>
      <c r="AO1415" t="s">
        <v>25</v>
      </c>
      <c r="AP1415">
        <v>26</v>
      </c>
      <c r="AQ1415">
        <v>50</v>
      </c>
      <c r="AR1415" t="s">
        <v>511</v>
      </c>
      <c r="AS1415" t="s">
        <v>823</v>
      </c>
      <c r="AT1415" t="s">
        <v>515</v>
      </c>
      <c r="AV1415" t="s">
        <v>519</v>
      </c>
      <c r="AW1415" t="s">
        <v>6291</v>
      </c>
      <c r="AZ1415"/>
      <c r="BB1415" s="4"/>
      <c r="BD1415" t="s">
        <v>29</v>
      </c>
      <c r="BE1415" t="s">
        <v>25</v>
      </c>
      <c r="BF1415" t="s">
        <v>513</v>
      </c>
      <c r="BI1415" s="3"/>
      <c r="BJ1415" t="s">
        <v>2287</v>
      </c>
      <c r="BK1415" s="30" t="s">
        <v>156</v>
      </c>
      <c r="BL1415" s="3">
        <v>43965.48384912037</v>
      </c>
      <c r="BM1415" t="s">
        <v>31</v>
      </c>
      <c r="BN1415" t="s">
        <v>32</v>
      </c>
      <c r="BP1415" t="s">
        <v>5452</v>
      </c>
      <c r="BQ1415" t="s">
        <v>1025</v>
      </c>
      <c r="BR1415" t="s">
        <v>28</v>
      </c>
      <c r="BS1415" t="s">
        <v>28</v>
      </c>
      <c r="BT1415" t="s">
        <v>156</v>
      </c>
      <c r="BU1415" s="3">
        <v>43965.48384912037</v>
      </c>
      <c r="BV1415" t="s">
        <v>803</v>
      </c>
      <c r="BW1415" s="3">
        <v>43965.515695509261</v>
      </c>
      <c r="BX1415" t="s">
        <v>6292</v>
      </c>
      <c r="CG1415"/>
      <c r="CH1415"/>
      <c r="CI1415"/>
      <c r="CY1415"/>
      <c r="DA1415"/>
      <c r="DF1415"/>
    </row>
    <row r="1416" spans="1:110" x14ac:dyDescent="0.25">
      <c r="A1416" s="1">
        <f>IF(Veg_Table[[#This Row],[VP_STATUS]]="Hold",0,IF(OR(AND(Veg_Table[[#This Row],[PRESCRIP]]="NW_No Work",Veg_Table[[#This Row],[VP_STATUS]]&lt;&gt;"No Work Required Under EVM"),AND(Veg_Table[[#This Row],[VP_STATUS]]="No Work Required Under EVM",Veg_Table[[#This Row],[PRESCRIP]]&lt;&gt;"NW_No Work")),1,0))</f>
        <v>0</v>
      </c>
      <c r="B1416" s="1">
        <f>IF(Veg_Table[[#This Row],[SPECIES]]="",1,0)</f>
        <v>0</v>
      </c>
      <c r="C1416" s="1">
        <f>IF(Veg_Table[[#This Row],[DIAMETER]]="",1,0)</f>
        <v>0</v>
      </c>
      <c r="D1416" s="1">
        <f>IF(Veg_Table[[#This Row],[HEIGHT]]="",1,0)</f>
        <v>0</v>
      </c>
      <c r="E141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16" s="1">
        <f>IF(AND(Veg_Table[[#This Row],[TAT_RESULT]]="ABATE",Veg_Table[[#This Row],[PRESCRIP]]="NW_No Work"),1,0)</f>
        <v>0</v>
      </c>
      <c r="G1416" s="1">
        <f>IF(OR(Veg_Table[[#This Row],[Prescription R-Scale]]="NA",Veg_Table[[#This Row],[Diameter R-Scale]]="NA"),0,IF(Veg_Table[[#This Row],[Diameter R-Scale]]&lt;&gt;Veg_Table[[#This Row],[Prescription R-Scale]],1,0))</f>
        <v>0</v>
      </c>
      <c r="H1416" s="1">
        <f>IF(OR(AND(Veg_Table[[#This Row],[PRESCRIP]]="BC_Br Rmv", Veg_Table[[#This Row],[WOOD_MAN]]&lt;&gt;"Not Needed"),AND(Veg_Table[[#This Row],[PRESCRIP]]="BCS_Br Rmv+Trt", Veg_Table[[#This Row],[WOOD_MAN]]&lt;&gt;"Not Needed")),1,0)</f>
        <v>0</v>
      </c>
      <c r="I1416" s="1">
        <f ca="1">IF(AND(Veg_Table[[#This Row],[Prescription_Changed]]="Yes",Veg_Table[[#This Row],[TAT_RESULT]]=""),1,0)</f>
        <v>0</v>
      </c>
      <c r="J1416" s="1">
        <f ca="1">SUM(Veg_Table[[#This Row],[Prescription and Status do not match]:[Prescription_Edited_And_TAT_Is_Blank]])</f>
        <v>0</v>
      </c>
      <c r="K1416" s="1">
        <f ca="1">IF(Veg_Table[[#This Row],[Sum of Errors]]&gt;0,1,0)</f>
        <v>0</v>
      </c>
      <c r="L1416" s="1">
        <f>1</f>
        <v>1</v>
      </c>
      <c r="M141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416" s="1">
        <f>IF(OR(MID(Veg_Table[[#This Row],[PRESCRIP]],2,1)="1",MID(Veg_Table[[#This Row],[PRESCRIP]],2,1)="2",MID(Veg_Table[[#This Row],[PRESCRIP]],2,1)="3",MID(Veg_Table[[#This Row],[PRESCRIP]],2,1)="4"),_xlfn.NUMBERVALUE(MID(Veg_Table[[#This Row],[PRESCRIP]],2,1)),"NA")</f>
        <v>1</v>
      </c>
      <c r="O1416" s="1">
        <f>WEEKNUM(Veg_Table[[#This Row],[EVM_LAST_EDITED_Day]],2)</f>
        <v>20</v>
      </c>
      <c r="P1416" s="25">
        <f>IFERROR(DATE(YEAR(Veg_Table[[#This Row],[EVM_LAST_EDITED2]]),MONTH(Veg_Table[[#This Row],[EVM_LAST_EDITED2]]),DAY(Veg_Table[[#This Row],[EVM_LAST_EDITED2]])),DATE(2019,1,1))</f>
        <v>43965</v>
      </c>
      <c r="Q1416" s="3">
        <f>VALUE(SUBSTITUTE(Veg_Table[[#This Row],[EVM_LAST_EDITED]],",",""))</f>
        <v>43965.4838773148</v>
      </c>
      <c r="R1416" s="1" t="str">
        <f>_xlfn.IFNA(IF(Veg_Table[[#This Row],[EVM_LAST_EDITOR]]="","zBlank EVM Last Editor",VLOOKUP(Veg_Table[[#This Row],[EVM_LAST_EDITOR]],Roster_Table[#All],4,FALSE)),"zAWRR Not in Roster")</f>
        <v>MGE</v>
      </c>
      <c r="S1416" s="1" t="str">
        <f>_xlfn.IFNA(IF(Veg_Table[[#This Row],[EVM_LAST_EDITOR]]="","zBlank EVM Last Editor",VLOOKUP(Veg_Table[[#This Row],[EVM_LAST_EDITOR]],Roster_Table[#All],16,FALSE)),"zCompany_AWRR not in Roster")</f>
        <v>MGE_Mountain G Enterprises</v>
      </c>
      <c r="T1416" s="2">
        <f>IFERROR(DATE(YEAR(Veg_Table[[#This Row],[Created2]]),MONTH(Veg_Table[[#This Row],[Created2]]),DAY(Veg_Table[[#This Row],[Created2]])),DATE(2019,1,1))</f>
        <v>43965</v>
      </c>
      <c r="U1416" s="3">
        <f>VALUE(SUBSTITUTE(Veg_Table[[#This Row],[Created]],",",""))</f>
        <v>43965.4838773148</v>
      </c>
      <c r="V1416" s="3" t="str">
        <f ca="1">IFERROR(_xlfn.IFNA(CELL("contents",INDIRECT(_xlfn.CONCAT("Veg_Table_Production_Data!",ADDRESS(MATCH(_xlfn.MAXIFS(#REF!,#REF!,"="&amp;Veg_Table[[#This Row],[AUTO_ID]],#REF!,"&lt;"&amp;Veg_Table[[#This Row],[EVM_LAST_EDITED_Day]]),#REF!,0),COLUMN(#REF!),4,1,)))),""),"")</f>
        <v/>
      </c>
      <c r="W1416" s="3" t="str">
        <f ca="1">IF(Veg_Table[[#This Row],[Previous_Prescription]]="","No",IF(Veg_Table[[#This Row],[Previous_Prescription]]=Veg_Table[[#This Row],[PRESCRIP]],"No","Yes"))</f>
        <v>No</v>
      </c>
      <c r="X1416" s="3" t="str">
        <f>IF(Veg_Table[[#This Row],[EVM_LAST_EDITED_Day]]=Veg_Table[[#This Row],[Created_Day]],"New","Old")</f>
        <v>New</v>
      </c>
      <c r="Y1416" s="1">
        <f>IFERROR(IF(FIND("delete",LOWER(Veg_Table[[#This Row],[PI_COMMENTS]]))&gt;=1,1,0),0)</f>
        <v>0</v>
      </c>
      <c r="Z1416" s="1" t="str">
        <f>_xlfn.IFNA(IF(Veg_Table[[#This Row],[EVM_LAST_EDITOR]]="","Yes",VLOOKUP(Veg_Table[[#This Row],[EVM_LAST_EDITOR]],Roster_Table[#All],15,FALSE)),"Yes")</f>
        <v>Yes</v>
      </c>
      <c r="AA141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16" s="1" t="str">
        <f>_xlfn.IFNA(VLOOKUP(Veg_Table[[#This Row],[EVM_LAST_EDITOR]],Roster_Table[#All],3,FALSE),"zAWRR Not in Roster")</f>
        <v>Amanda</v>
      </c>
      <c r="AC1416" s="1" t="str">
        <f>_xlfn.IFNA(VLOOKUP(Veg_Table[[#This Row],[EVM_LAST_EDITOR]],Roster_Table[#All],2,FALSE),"zAWRR Not in Roster")</f>
        <v>Winne</v>
      </c>
      <c r="AD1416" s="1" t="str">
        <f>IF(_xlfn.CONCAT(Veg_Table[[#This Row],[First_Name]]," ",Veg_Table[[#This Row],[Last_Name]])="zAWRR Not in Roster zAWRR Not in Roster","zAWRR Not in Roster",_xlfn.CONCAT(Veg_Table[[#This Row],[First_Name]]," ",Veg_Table[[#This Row],[Last_Name]]))</f>
        <v>Amanda Winne</v>
      </c>
      <c r="AE1416">
        <v>3230461</v>
      </c>
      <c r="AF1416" t="s">
        <v>6536</v>
      </c>
      <c r="AG1416" t="s">
        <v>93</v>
      </c>
      <c r="AH1416" t="s">
        <v>4287</v>
      </c>
      <c r="AI1416" t="s">
        <v>3400</v>
      </c>
      <c r="AJ1416" t="s">
        <v>36</v>
      </c>
      <c r="AL1416" t="s">
        <v>22</v>
      </c>
      <c r="AM1416" t="s">
        <v>1967</v>
      </c>
      <c r="AN1416" t="s">
        <v>25</v>
      </c>
      <c r="AO1416" t="s">
        <v>25</v>
      </c>
      <c r="AP1416">
        <v>8</v>
      </c>
      <c r="AQ1416">
        <v>45</v>
      </c>
      <c r="AR1416" t="s">
        <v>511</v>
      </c>
      <c r="AS1416" t="s">
        <v>45</v>
      </c>
      <c r="AT1416" t="s">
        <v>26</v>
      </c>
      <c r="AV1416" t="s">
        <v>512</v>
      </c>
      <c r="AW1416" t="s">
        <v>6537</v>
      </c>
      <c r="AZ1416"/>
      <c r="BB1416" s="4"/>
      <c r="BD1416" t="s">
        <v>29</v>
      </c>
      <c r="BE1416" t="s">
        <v>25</v>
      </c>
      <c r="BF1416" t="s">
        <v>513</v>
      </c>
      <c r="BI1416" s="3"/>
      <c r="BJ1416" t="s">
        <v>27</v>
      </c>
      <c r="BK1416" s="30" t="s">
        <v>520</v>
      </c>
      <c r="BL1416" s="3">
        <v>43965.483877314815</v>
      </c>
      <c r="BM1416" t="s">
        <v>31</v>
      </c>
      <c r="BN1416" t="s">
        <v>32</v>
      </c>
      <c r="BP1416" t="s">
        <v>4406</v>
      </c>
      <c r="BQ1416" t="s">
        <v>1025</v>
      </c>
      <c r="BR1416" t="s">
        <v>28</v>
      </c>
      <c r="BS1416" t="s">
        <v>28</v>
      </c>
      <c r="BT1416" t="s">
        <v>520</v>
      </c>
      <c r="BU1416" s="3">
        <v>43965.483877314815</v>
      </c>
      <c r="BV1416" t="s">
        <v>803</v>
      </c>
      <c r="BW1416" s="3">
        <v>43965.760199074073</v>
      </c>
      <c r="BX1416" t="s">
        <v>6538</v>
      </c>
      <c r="CG1416"/>
      <c r="CH1416"/>
      <c r="CI1416"/>
      <c r="CY1416"/>
      <c r="DA1416"/>
      <c r="DF1416"/>
    </row>
    <row r="1417" spans="1:110" x14ac:dyDescent="0.25">
      <c r="A1417" s="1">
        <f>IF(Veg_Table[[#This Row],[VP_STATUS]]="Hold",0,IF(OR(AND(Veg_Table[[#This Row],[PRESCRIP]]="NW_No Work",Veg_Table[[#This Row],[VP_STATUS]]&lt;&gt;"No Work Required Under EVM"),AND(Veg_Table[[#This Row],[VP_STATUS]]="No Work Required Under EVM",Veg_Table[[#This Row],[PRESCRIP]]&lt;&gt;"NW_No Work")),1,0))</f>
        <v>0</v>
      </c>
      <c r="B1417" s="1">
        <f>IF(Veg_Table[[#This Row],[SPECIES]]="",1,0)</f>
        <v>0</v>
      </c>
      <c r="C1417" s="1">
        <f>IF(Veg_Table[[#This Row],[DIAMETER]]="",1,0)</f>
        <v>0</v>
      </c>
      <c r="D1417" s="1">
        <f>IF(Veg_Table[[#This Row],[HEIGHT]]="",1,0)</f>
        <v>0</v>
      </c>
      <c r="E141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17" s="1">
        <f>IF(AND(Veg_Table[[#This Row],[TAT_RESULT]]="ABATE",Veg_Table[[#This Row],[PRESCRIP]]="NW_No Work"),1,0)</f>
        <v>0</v>
      </c>
      <c r="G1417" s="1">
        <f>IF(OR(Veg_Table[[#This Row],[Prescription R-Scale]]="NA",Veg_Table[[#This Row],[Diameter R-Scale]]="NA"),0,IF(Veg_Table[[#This Row],[Diameter R-Scale]]&lt;&gt;Veg_Table[[#This Row],[Prescription R-Scale]],1,0))</f>
        <v>0</v>
      </c>
      <c r="H1417" s="1">
        <f>IF(OR(AND(Veg_Table[[#This Row],[PRESCRIP]]="BC_Br Rmv", Veg_Table[[#This Row],[WOOD_MAN]]&lt;&gt;"Not Needed"),AND(Veg_Table[[#This Row],[PRESCRIP]]="BCS_Br Rmv+Trt", Veg_Table[[#This Row],[WOOD_MAN]]&lt;&gt;"Not Needed")),1,0)</f>
        <v>0</v>
      </c>
      <c r="I1417" s="1">
        <f ca="1">IF(AND(Veg_Table[[#This Row],[Prescription_Changed]]="Yes",Veg_Table[[#This Row],[TAT_RESULT]]=""),1,0)</f>
        <v>0</v>
      </c>
      <c r="J1417" s="1">
        <f ca="1">SUM(Veg_Table[[#This Row],[Prescription and Status do not match]:[Prescription_Edited_And_TAT_Is_Blank]])</f>
        <v>0</v>
      </c>
      <c r="K1417" s="1">
        <f ca="1">IF(Veg_Table[[#This Row],[Sum of Errors]]&gt;0,1,0)</f>
        <v>0</v>
      </c>
      <c r="L1417" s="1">
        <f>1</f>
        <v>1</v>
      </c>
      <c r="M1417"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17" s="1" t="str">
        <f>IF(OR(MID(Veg_Table[[#This Row],[PRESCRIP]],2,1)="1",MID(Veg_Table[[#This Row],[PRESCRIP]],2,1)="2",MID(Veg_Table[[#This Row],[PRESCRIP]],2,1)="3",MID(Veg_Table[[#This Row],[PRESCRIP]],2,1)="4"),_xlfn.NUMBERVALUE(MID(Veg_Table[[#This Row],[PRESCRIP]],2,1)),"NA")</f>
        <v>NA</v>
      </c>
      <c r="O1417" s="1">
        <f>WEEKNUM(Veg_Table[[#This Row],[EVM_LAST_EDITED_Day]],2)</f>
        <v>20</v>
      </c>
      <c r="P1417" s="25">
        <f>IFERROR(DATE(YEAR(Veg_Table[[#This Row],[EVM_LAST_EDITED2]]),MONTH(Veg_Table[[#This Row],[EVM_LAST_EDITED2]]),DAY(Veg_Table[[#This Row],[EVM_LAST_EDITED2]])),DATE(2019,1,1))</f>
        <v>43965</v>
      </c>
      <c r="Q1417" s="3">
        <f>VALUE(SUBSTITUTE(Veg_Table[[#This Row],[EVM_LAST_EDITED]],",",""))</f>
        <v>43965.4843287037</v>
      </c>
      <c r="R1417" s="1" t="str">
        <f>_xlfn.IFNA(IF(Veg_Table[[#This Row],[EVM_LAST_EDITOR]]="","zBlank EVM Last Editor",VLOOKUP(Veg_Table[[#This Row],[EVM_LAST_EDITOR]],Roster_Table[#All],4,FALSE)),"zAWRR Not in Roster")</f>
        <v>MGE</v>
      </c>
      <c r="S1417" s="1" t="str">
        <f>_xlfn.IFNA(IF(Veg_Table[[#This Row],[EVM_LAST_EDITOR]]="","zBlank EVM Last Editor",VLOOKUP(Veg_Table[[#This Row],[EVM_LAST_EDITOR]],Roster_Table[#All],16,FALSE)),"zCompany_AWRR not in Roster")</f>
        <v>MGE_Mountain G Enterprises</v>
      </c>
      <c r="T1417" s="2">
        <f>IFERROR(DATE(YEAR(Veg_Table[[#This Row],[Created2]]),MONTH(Veg_Table[[#This Row],[Created2]]),DAY(Veg_Table[[#This Row],[Created2]])),DATE(2019,1,1))</f>
        <v>43965</v>
      </c>
      <c r="U1417" s="3">
        <f>VALUE(SUBSTITUTE(Veg_Table[[#This Row],[Created]],",",""))</f>
        <v>43965.471967592603</v>
      </c>
      <c r="V1417" s="3" t="str">
        <f ca="1">IFERROR(_xlfn.IFNA(CELL("contents",INDIRECT(_xlfn.CONCAT("Veg_Table_Production_Data!",ADDRESS(MATCH(_xlfn.MAXIFS(#REF!,#REF!,"="&amp;Veg_Table[[#This Row],[AUTO_ID]],#REF!,"&lt;"&amp;Veg_Table[[#This Row],[EVM_LAST_EDITED_Day]]),#REF!,0),COLUMN(#REF!),4,1,)))),""),"")</f>
        <v/>
      </c>
      <c r="W1417" s="3" t="str">
        <f ca="1">IF(Veg_Table[[#This Row],[Previous_Prescription]]="","No",IF(Veg_Table[[#This Row],[Previous_Prescription]]=Veg_Table[[#This Row],[PRESCRIP]],"No","Yes"))</f>
        <v>No</v>
      </c>
      <c r="X1417" s="3" t="str">
        <f>IF(Veg_Table[[#This Row],[EVM_LAST_EDITED_Day]]=Veg_Table[[#This Row],[Created_Day]],"New","Old")</f>
        <v>New</v>
      </c>
      <c r="Y1417" s="1">
        <f>IFERROR(IF(FIND("delete",LOWER(Veg_Table[[#This Row],[PI_COMMENTS]]))&gt;=1,1,0),0)</f>
        <v>0</v>
      </c>
      <c r="Z1417" s="1" t="str">
        <f>_xlfn.IFNA(IF(Veg_Table[[#This Row],[EVM_LAST_EDITOR]]="","Yes",VLOOKUP(Veg_Table[[#This Row],[EVM_LAST_EDITOR]],Roster_Table[#All],15,FALSE)),"Yes")</f>
        <v>Yes</v>
      </c>
      <c r="AA141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17" s="1" t="str">
        <f>_xlfn.IFNA(VLOOKUP(Veg_Table[[#This Row],[EVM_LAST_EDITOR]],Roster_Table[#All],3,FALSE),"zAWRR Not in Roster")</f>
        <v>Amanda</v>
      </c>
      <c r="AC1417" s="1" t="str">
        <f>_xlfn.IFNA(VLOOKUP(Veg_Table[[#This Row],[EVM_LAST_EDITOR]],Roster_Table[#All],2,FALSE),"zAWRR Not in Roster")</f>
        <v>Winne</v>
      </c>
      <c r="AD1417" s="1" t="str">
        <f>IF(_xlfn.CONCAT(Veg_Table[[#This Row],[First_Name]]," ",Veg_Table[[#This Row],[Last_Name]])="zAWRR Not in Roster zAWRR Not in Roster","zAWRR Not in Roster",_xlfn.CONCAT(Veg_Table[[#This Row],[First_Name]]," ",Veg_Table[[#This Row],[Last_Name]]))</f>
        <v>Amanda Winne</v>
      </c>
      <c r="AE1417">
        <v>3230458</v>
      </c>
      <c r="AF1417" t="s">
        <v>6527</v>
      </c>
      <c r="AG1417" t="s">
        <v>93</v>
      </c>
      <c r="AH1417" t="s">
        <v>3398</v>
      </c>
      <c r="AI1417" t="s">
        <v>3400</v>
      </c>
      <c r="AJ1417" t="s">
        <v>21</v>
      </c>
      <c r="AL1417" t="s">
        <v>22</v>
      </c>
      <c r="AM1417" t="s">
        <v>1967</v>
      </c>
      <c r="AN1417" t="s">
        <v>25</v>
      </c>
      <c r="AO1417" t="s">
        <v>25</v>
      </c>
      <c r="AP1417">
        <v>13</v>
      </c>
      <c r="AQ1417">
        <v>55</v>
      </c>
      <c r="AR1417" t="s">
        <v>511</v>
      </c>
      <c r="AS1417" t="s">
        <v>24</v>
      </c>
      <c r="AT1417" t="s">
        <v>26</v>
      </c>
      <c r="AV1417" t="s">
        <v>512</v>
      </c>
      <c r="AW1417" t="s">
        <v>6528</v>
      </c>
      <c r="AZ1417"/>
      <c r="BB1417" s="4"/>
      <c r="BD1417" t="s">
        <v>29</v>
      </c>
      <c r="BE1417" t="s">
        <v>25</v>
      </c>
      <c r="BF1417" t="s">
        <v>513</v>
      </c>
      <c r="BI1417" s="3"/>
      <c r="BJ1417" t="s">
        <v>27</v>
      </c>
      <c r="BK1417" s="30" t="s">
        <v>520</v>
      </c>
      <c r="BL1417" s="3">
        <v>43965.4843287037</v>
      </c>
      <c r="BM1417" t="s">
        <v>31</v>
      </c>
      <c r="BN1417" t="s">
        <v>32</v>
      </c>
      <c r="BP1417" t="s">
        <v>3399</v>
      </c>
      <c r="BQ1417" t="s">
        <v>1025</v>
      </c>
      <c r="BR1417" t="s">
        <v>28</v>
      </c>
      <c r="BS1417" t="s">
        <v>28</v>
      </c>
      <c r="BT1417" t="s">
        <v>520</v>
      </c>
      <c r="BU1417" s="3">
        <v>43965.471967592595</v>
      </c>
      <c r="BV1417" t="s">
        <v>803</v>
      </c>
      <c r="BW1417" s="3">
        <v>43965.760199074073</v>
      </c>
      <c r="BX1417" t="s">
        <v>6529</v>
      </c>
      <c r="CG1417"/>
      <c r="CH1417"/>
      <c r="CI1417"/>
      <c r="CY1417"/>
      <c r="DA1417"/>
      <c r="DF1417"/>
    </row>
    <row r="1418" spans="1:110" x14ac:dyDescent="0.25">
      <c r="A1418" s="1">
        <f>IF(Veg_Table[[#This Row],[VP_STATUS]]="Hold",0,IF(OR(AND(Veg_Table[[#This Row],[PRESCRIP]]="NW_No Work",Veg_Table[[#This Row],[VP_STATUS]]&lt;&gt;"No Work Required Under EVM"),AND(Veg_Table[[#This Row],[VP_STATUS]]="No Work Required Under EVM",Veg_Table[[#This Row],[PRESCRIP]]&lt;&gt;"NW_No Work")),1,0))</f>
        <v>0</v>
      </c>
      <c r="B1418" s="1">
        <f>IF(Veg_Table[[#This Row],[SPECIES]]="",1,0)</f>
        <v>0</v>
      </c>
      <c r="C1418" s="1">
        <f>IF(Veg_Table[[#This Row],[DIAMETER]]="",1,0)</f>
        <v>0</v>
      </c>
      <c r="D1418" s="1">
        <f>IF(Veg_Table[[#This Row],[HEIGHT]]="",1,0)</f>
        <v>0</v>
      </c>
      <c r="E141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18" s="1">
        <f>IF(AND(Veg_Table[[#This Row],[TAT_RESULT]]="ABATE",Veg_Table[[#This Row],[PRESCRIP]]="NW_No Work"),1,0)</f>
        <v>0</v>
      </c>
      <c r="G1418" s="1">
        <f>IF(OR(Veg_Table[[#This Row],[Prescription R-Scale]]="NA",Veg_Table[[#This Row],[Diameter R-Scale]]="NA"),0,IF(Veg_Table[[#This Row],[Diameter R-Scale]]&lt;&gt;Veg_Table[[#This Row],[Prescription R-Scale]],1,0))</f>
        <v>0</v>
      </c>
      <c r="H1418" s="1">
        <f>IF(OR(AND(Veg_Table[[#This Row],[PRESCRIP]]="BC_Br Rmv", Veg_Table[[#This Row],[WOOD_MAN]]&lt;&gt;"Not Needed"),AND(Veg_Table[[#This Row],[PRESCRIP]]="BCS_Br Rmv+Trt", Veg_Table[[#This Row],[WOOD_MAN]]&lt;&gt;"Not Needed")),1,0)</f>
        <v>0</v>
      </c>
      <c r="I1418" s="1">
        <f ca="1">IF(AND(Veg_Table[[#This Row],[Prescription_Changed]]="Yes",Veg_Table[[#This Row],[TAT_RESULT]]=""),1,0)</f>
        <v>0</v>
      </c>
      <c r="J1418" s="1">
        <f ca="1">SUM(Veg_Table[[#This Row],[Prescription and Status do not match]:[Prescription_Edited_And_TAT_Is_Blank]])</f>
        <v>0</v>
      </c>
      <c r="K1418" s="1">
        <f ca="1">IF(Veg_Table[[#This Row],[Sum of Errors]]&gt;0,1,0)</f>
        <v>0</v>
      </c>
      <c r="L1418" s="1">
        <f>1</f>
        <v>1</v>
      </c>
      <c r="M1418"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18" s="1" t="str">
        <f>IF(OR(MID(Veg_Table[[#This Row],[PRESCRIP]],2,1)="1",MID(Veg_Table[[#This Row],[PRESCRIP]],2,1)="2",MID(Veg_Table[[#This Row],[PRESCRIP]],2,1)="3",MID(Veg_Table[[#This Row],[PRESCRIP]],2,1)="4"),_xlfn.NUMBERVALUE(MID(Veg_Table[[#This Row],[PRESCRIP]],2,1)),"NA")</f>
        <v>NA</v>
      </c>
      <c r="O1418" s="1">
        <f>WEEKNUM(Veg_Table[[#This Row],[EVM_LAST_EDITED_Day]],2)</f>
        <v>20</v>
      </c>
      <c r="P1418" s="25">
        <f>IFERROR(DATE(YEAR(Veg_Table[[#This Row],[EVM_LAST_EDITED2]]),MONTH(Veg_Table[[#This Row],[EVM_LAST_EDITED2]]),DAY(Veg_Table[[#This Row],[EVM_LAST_EDITED2]])),DATE(2019,1,1))</f>
        <v>43965</v>
      </c>
      <c r="Q1418" s="3">
        <f>VALUE(SUBSTITUTE(Veg_Table[[#This Row],[EVM_LAST_EDITED]],",",""))</f>
        <v>43965.484837962998</v>
      </c>
      <c r="R1418" s="1" t="str">
        <f>_xlfn.IFNA(IF(Veg_Table[[#This Row],[EVM_LAST_EDITOR]]="","zBlank EVM Last Editor",VLOOKUP(Veg_Table[[#This Row],[EVM_LAST_EDITOR]],Roster_Table[#All],4,FALSE)),"zAWRR Not in Roster")</f>
        <v>MGE</v>
      </c>
      <c r="S1418" s="1" t="str">
        <f>_xlfn.IFNA(IF(Veg_Table[[#This Row],[EVM_LAST_EDITOR]]="","zBlank EVM Last Editor",VLOOKUP(Veg_Table[[#This Row],[EVM_LAST_EDITOR]],Roster_Table[#All],16,FALSE)),"zCompany_AWRR not in Roster")</f>
        <v>MGE_Mountain G Enterprises</v>
      </c>
      <c r="T1418" s="2">
        <f>IFERROR(DATE(YEAR(Veg_Table[[#This Row],[Created2]]),MONTH(Veg_Table[[#This Row],[Created2]]),DAY(Veg_Table[[#This Row],[Created2]])),DATE(2019,1,1))</f>
        <v>43965</v>
      </c>
      <c r="U1418" s="3">
        <f>VALUE(SUBSTITUTE(Veg_Table[[#This Row],[Created]],",",""))</f>
        <v>43965.473854166703</v>
      </c>
      <c r="V1418" s="3" t="str">
        <f ca="1">IFERROR(_xlfn.IFNA(CELL("contents",INDIRECT(_xlfn.CONCAT("Veg_Table_Production_Data!",ADDRESS(MATCH(_xlfn.MAXIFS(#REF!,#REF!,"="&amp;Veg_Table[[#This Row],[AUTO_ID]],#REF!,"&lt;"&amp;Veg_Table[[#This Row],[EVM_LAST_EDITED_Day]]),#REF!,0),COLUMN(#REF!),4,1,)))),""),"")</f>
        <v/>
      </c>
      <c r="W1418" s="3" t="str">
        <f ca="1">IF(Veg_Table[[#This Row],[Previous_Prescription]]="","No",IF(Veg_Table[[#This Row],[Previous_Prescription]]=Veg_Table[[#This Row],[PRESCRIP]],"No","Yes"))</f>
        <v>No</v>
      </c>
      <c r="X1418" s="3" t="str">
        <f>IF(Veg_Table[[#This Row],[EVM_LAST_EDITED_Day]]=Veg_Table[[#This Row],[Created_Day]],"New","Old")</f>
        <v>New</v>
      </c>
      <c r="Y1418" s="1">
        <f>IFERROR(IF(FIND("delete",LOWER(Veg_Table[[#This Row],[PI_COMMENTS]]))&gt;=1,1,0),0)</f>
        <v>0</v>
      </c>
      <c r="Z1418" s="1" t="str">
        <f>_xlfn.IFNA(IF(Veg_Table[[#This Row],[EVM_LAST_EDITOR]]="","Yes",VLOOKUP(Veg_Table[[#This Row],[EVM_LAST_EDITOR]],Roster_Table[#All],15,FALSE)),"Yes")</f>
        <v>Yes</v>
      </c>
      <c r="AA141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18" s="1" t="str">
        <f>_xlfn.IFNA(VLOOKUP(Veg_Table[[#This Row],[EVM_LAST_EDITOR]],Roster_Table[#All],3,FALSE),"zAWRR Not in Roster")</f>
        <v>Amanda</v>
      </c>
      <c r="AC1418" s="1" t="str">
        <f>_xlfn.IFNA(VLOOKUP(Veg_Table[[#This Row],[EVM_LAST_EDITOR]],Roster_Table[#All],2,FALSE),"zAWRR Not in Roster")</f>
        <v>Winne</v>
      </c>
      <c r="AD1418" s="1" t="str">
        <f>IF(_xlfn.CONCAT(Veg_Table[[#This Row],[First_Name]]," ",Veg_Table[[#This Row],[Last_Name]])="zAWRR Not in Roster zAWRR Not in Roster","zAWRR Not in Roster",_xlfn.CONCAT(Veg_Table[[#This Row],[First_Name]]," ",Veg_Table[[#This Row],[Last_Name]]))</f>
        <v>Amanda Winne</v>
      </c>
      <c r="AE1418">
        <v>3230459</v>
      </c>
      <c r="AF1418" t="s">
        <v>6530</v>
      </c>
      <c r="AG1418" t="s">
        <v>93</v>
      </c>
      <c r="AH1418" t="s">
        <v>3398</v>
      </c>
      <c r="AI1418" t="s">
        <v>3400</v>
      </c>
      <c r="AJ1418" t="s">
        <v>21</v>
      </c>
      <c r="AL1418" t="s">
        <v>22</v>
      </c>
      <c r="AM1418" t="s">
        <v>1967</v>
      </c>
      <c r="AN1418" t="s">
        <v>25</v>
      </c>
      <c r="AO1418" t="s">
        <v>25</v>
      </c>
      <c r="AP1418">
        <v>15</v>
      </c>
      <c r="AQ1418">
        <v>66</v>
      </c>
      <c r="AR1418" t="s">
        <v>511</v>
      </c>
      <c r="AS1418" t="s">
        <v>24</v>
      </c>
      <c r="AT1418" t="s">
        <v>26</v>
      </c>
      <c r="AV1418" t="s">
        <v>512</v>
      </c>
      <c r="AW1418" t="s">
        <v>6531</v>
      </c>
      <c r="AZ1418"/>
      <c r="BB1418" s="4"/>
      <c r="BD1418" t="s">
        <v>29</v>
      </c>
      <c r="BE1418" t="s">
        <v>25</v>
      </c>
      <c r="BF1418" t="s">
        <v>513</v>
      </c>
      <c r="BI1418" s="3"/>
      <c r="BJ1418" t="s">
        <v>27</v>
      </c>
      <c r="BK1418" s="30" t="s">
        <v>520</v>
      </c>
      <c r="BL1418" s="3">
        <v>43965.484837962962</v>
      </c>
      <c r="BM1418" t="s">
        <v>31</v>
      </c>
      <c r="BN1418" t="s">
        <v>32</v>
      </c>
      <c r="BP1418" t="s">
        <v>3399</v>
      </c>
      <c r="BQ1418" t="s">
        <v>1025</v>
      </c>
      <c r="BR1418" t="s">
        <v>28</v>
      </c>
      <c r="BS1418" t="s">
        <v>28</v>
      </c>
      <c r="BT1418" t="s">
        <v>520</v>
      </c>
      <c r="BU1418" s="3">
        <v>43965.473854166667</v>
      </c>
      <c r="BV1418" t="s">
        <v>803</v>
      </c>
      <c r="BW1418" s="3">
        <v>43965.760199074073</v>
      </c>
      <c r="BX1418" t="s">
        <v>6532</v>
      </c>
      <c r="CG1418"/>
      <c r="CH1418"/>
      <c r="CI1418"/>
      <c r="CY1418"/>
      <c r="DA1418"/>
      <c r="DF1418"/>
    </row>
    <row r="1419" spans="1:110" x14ac:dyDescent="0.25">
      <c r="A1419" s="1">
        <f>IF(Veg_Table[[#This Row],[VP_STATUS]]="Hold",0,IF(OR(AND(Veg_Table[[#This Row],[PRESCRIP]]="NW_No Work",Veg_Table[[#This Row],[VP_STATUS]]&lt;&gt;"No Work Required Under EVM"),AND(Veg_Table[[#This Row],[VP_STATUS]]="No Work Required Under EVM",Veg_Table[[#This Row],[PRESCRIP]]&lt;&gt;"NW_No Work")),1,0))</f>
        <v>0</v>
      </c>
      <c r="B1419" s="1">
        <f>IF(Veg_Table[[#This Row],[SPECIES]]="",1,0)</f>
        <v>0</v>
      </c>
      <c r="C1419" s="1">
        <f>IF(Veg_Table[[#This Row],[DIAMETER]]="",1,0)</f>
        <v>0</v>
      </c>
      <c r="D1419" s="1">
        <f>IF(Veg_Table[[#This Row],[HEIGHT]]="",1,0)</f>
        <v>0</v>
      </c>
      <c r="E141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19" s="1">
        <f>IF(AND(Veg_Table[[#This Row],[TAT_RESULT]]="ABATE",Veg_Table[[#This Row],[PRESCRIP]]="NW_No Work"),1,0)</f>
        <v>0</v>
      </c>
      <c r="G1419" s="1">
        <f>IF(OR(Veg_Table[[#This Row],[Prescription R-Scale]]="NA",Veg_Table[[#This Row],[Diameter R-Scale]]="NA"),0,IF(Veg_Table[[#This Row],[Diameter R-Scale]]&lt;&gt;Veg_Table[[#This Row],[Prescription R-Scale]],1,0))</f>
        <v>0</v>
      </c>
      <c r="H1419" s="1">
        <f>IF(OR(AND(Veg_Table[[#This Row],[PRESCRIP]]="BC_Br Rmv", Veg_Table[[#This Row],[WOOD_MAN]]&lt;&gt;"Not Needed"),AND(Veg_Table[[#This Row],[PRESCRIP]]="BCS_Br Rmv+Trt", Veg_Table[[#This Row],[WOOD_MAN]]&lt;&gt;"Not Needed")),1,0)</f>
        <v>0</v>
      </c>
      <c r="I1419" s="1">
        <f ca="1">IF(AND(Veg_Table[[#This Row],[Prescription_Changed]]="Yes",Veg_Table[[#This Row],[TAT_RESULT]]=""),1,0)</f>
        <v>0</v>
      </c>
      <c r="J1419" s="1">
        <f ca="1">SUM(Veg_Table[[#This Row],[Prescription and Status do not match]:[Prescription_Edited_And_TAT_Is_Blank]])</f>
        <v>0</v>
      </c>
      <c r="K1419" s="1">
        <f ca="1">IF(Veg_Table[[#This Row],[Sum of Errors]]&gt;0,1,0)</f>
        <v>0</v>
      </c>
      <c r="L1419" s="1">
        <f>1</f>
        <v>1</v>
      </c>
      <c r="M1419"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19" s="1" t="str">
        <f>IF(OR(MID(Veg_Table[[#This Row],[PRESCRIP]],2,1)="1",MID(Veg_Table[[#This Row],[PRESCRIP]],2,1)="2",MID(Veg_Table[[#This Row],[PRESCRIP]],2,1)="3",MID(Veg_Table[[#This Row],[PRESCRIP]],2,1)="4"),_xlfn.NUMBERVALUE(MID(Veg_Table[[#This Row],[PRESCRIP]],2,1)),"NA")</f>
        <v>NA</v>
      </c>
      <c r="O1419" s="1">
        <f>WEEKNUM(Veg_Table[[#This Row],[EVM_LAST_EDITED_Day]],2)</f>
        <v>20</v>
      </c>
      <c r="P1419" s="25">
        <f>IFERROR(DATE(YEAR(Veg_Table[[#This Row],[EVM_LAST_EDITED2]]),MONTH(Veg_Table[[#This Row],[EVM_LAST_EDITED2]]),DAY(Veg_Table[[#This Row],[EVM_LAST_EDITED2]])),DATE(2019,1,1))</f>
        <v>43965</v>
      </c>
      <c r="Q1419" s="3">
        <f>VALUE(SUBSTITUTE(Veg_Table[[#This Row],[EVM_LAST_EDITED]],",",""))</f>
        <v>43965.4863320023</v>
      </c>
      <c r="R1419" s="1" t="str">
        <f>_xlfn.IFNA(IF(Veg_Table[[#This Row],[EVM_LAST_EDITOR]]="","zBlank EVM Last Editor",VLOOKUP(Veg_Table[[#This Row],[EVM_LAST_EDITOR]],Roster_Table[#All],4,FALSE)),"zAWRR Not in Roster")</f>
        <v>MBG</v>
      </c>
      <c r="S1419" s="1" t="str">
        <f>_xlfn.IFNA(IF(Veg_Table[[#This Row],[EVM_LAST_EDITOR]]="","zBlank EVM Last Editor",VLOOKUP(Veg_Table[[#This Row],[EVM_LAST_EDITOR]],Roster_Table[#All],16,FALSE)),"zCompany_AWRR not in Roster")</f>
        <v>MBG_Mason, Bruce &amp; Girard</v>
      </c>
      <c r="T1419" s="2">
        <f>IFERROR(DATE(YEAR(Veg_Table[[#This Row],[Created2]]),MONTH(Veg_Table[[#This Row],[Created2]]),DAY(Veg_Table[[#This Row],[Created2]])),DATE(2019,1,1))</f>
        <v>43965</v>
      </c>
      <c r="U1419" s="3">
        <f>VALUE(SUBSTITUTE(Veg_Table[[#This Row],[Created]],",",""))</f>
        <v>43965.4863320023</v>
      </c>
      <c r="V1419" s="3" t="str">
        <f ca="1">IFERROR(_xlfn.IFNA(CELL("contents",INDIRECT(_xlfn.CONCAT("Veg_Table_Production_Data!",ADDRESS(MATCH(_xlfn.MAXIFS(#REF!,#REF!,"="&amp;Veg_Table[[#This Row],[AUTO_ID]],#REF!,"&lt;"&amp;Veg_Table[[#This Row],[EVM_LAST_EDITED_Day]]),#REF!,0),COLUMN(#REF!),4,1,)))),""),"")</f>
        <v/>
      </c>
      <c r="W1419" s="3" t="str">
        <f ca="1">IF(Veg_Table[[#This Row],[Previous_Prescription]]="","No",IF(Veg_Table[[#This Row],[Previous_Prescription]]=Veg_Table[[#This Row],[PRESCRIP]],"No","Yes"))</f>
        <v>No</v>
      </c>
      <c r="X1419" s="3" t="str">
        <f>IF(Veg_Table[[#This Row],[EVM_LAST_EDITED_Day]]=Veg_Table[[#This Row],[Created_Day]],"New","Old")</f>
        <v>New</v>
      </c>
      <c r="Y1419" s="1">
        <f>IFERROR(IF(FIND("delete",LOWER(Veg_Table[[#This Row],[PI_COMMENTS]]))&gt;=1,1,0),0)</f>
        <v>0</v>
      </c>
      <c r="Z1419" s="1" t="str">
        <f>_xlfn.IFNA(IF(Veg_Table[[#This Row],[EVM_LAST_EDITOR]]="","Yes",VLOOKUP(Veg_Table[[#This Row],[EVM_LAST_EDITOR]],Roster_Table[#All],15,FALSE)),"Yes")</f>
        <v>Yes</v>
      </c>
      <c r="AA141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19" s="1" t="str">
        <f>_xlfn.IFNA(VLOOKUP(Veg_Table[[#This Row],[EVM_LAST_EDITOR]],Roster_Table[#All],3,FALSE),"zAWRR Not in Roster")</f>
        <v>Talia</v>
      </c>
      <c r="AC1419" s="1" t="str">
        <f>_xlfn.IFNA(VLOOKUP(Veg_Table[[#This Row],[EVM_LAST_EDITOR]],Roster_Table[#All],2,FALSE),"zAWRR Not in Roster")</f>
        <v>Stewart</v>
      </c>
      <c r="AD1419" s="1" t="str">
        <f>IF(_xlfn.CONCAT(Veg_Table[[#This Row],[First_Name]]," ",Veg_Table[[#This Row],[Last_Name]])="zAWRR Not in Roster zAWRR Not in Roster","zAWRR Not in Roster",_xlfn.CONCAT(Veg_Table[[#This Row],[First_Name]]," ",Veg_Table[[#This Row],[Last_Name]]))</f>
        <v>Talia Stewart</v>
      </c>
      <c r="AE1419">
        <v>3228361</v>
      </c>
      <c r="AF1419" t="s">
        <v>6293</v>
      </c>
      <c r="AG1419" t="s">
        <v>93</v>
      </c>
      <c r="AH1419" t="s">
        <v>6252</v>
      </c>
      <c r="AI1419" t="s">
        <v>5955</v>
      </c>
      <c r="AJ1419" t="s">
        <v>21</v>
      </c>
      <c r="AL1419" t="s">
        <v>372</v>
      </c>
      <c r="AM1419" t="s">
        <v>529</v>
      </c>
      <c r="AN1419" t="s">
        <v>25</v>
      </c>
      <c r="AO1419" t="s">
        <v>25</v>
      </c>
      <c r="AP1419">
        <v>10</v>
      </c>
      <c r="AQ1419">
        <v>55</v>
      </c>
      <c r="AR1419" t="s">
        <v>511</v>
      </c>
      <c r="AS1419" t="s">
        <v>24</v>
      </c>
      <c r="AT1419" t="s">
        <v>26</v>
      </c>
      <c r="AV1419" t="s">
        <v>519</v>
      </c>
      <c r="AW1419" t="s">
        <v>6294</v>
      </c>
      <c r="AZ1419"/>
      <c r="BB1419" s="4"/>
      <c r="BD1419" t="s">
        <v>29</v>
      </c>
      <c r="BE1419" t="s">
        <v>25</v>
      </c>
      <c r="BF1419" t="s">
        <v>513</v>
      </c>
      <c r="BI1419" s="3"/>
      <c r="BK1419" s="30" t="s">
        <v>2137</v>
      </c>
      <c r="BL1419" s="3">
        <v>43965.486332002314</v>
      </c>
      <c r="BM1419" t="s">
        <v>31</v>
      </c>
      <c r="BN1419" t="s">
        <v>32</v>
      </c>
      <c r="BP1419" t="s">
        <v>6254</v>
      </c>
      <c r="BQ1419" t="s">
        <v>1025</v>
      </c>
      <c r="BR1419" t="s">
        <v>28</v>
      </c>
      <c r="BS1419" t="s">
        <v>28</v>
      </c>
      <c r="BT1419" t="s">
        <v>2137</v>
      </c>
      <c r="BU1419" s="3">
        <v>43965.486332002314</v>
      </c>
      <c r="BV1419" t="s">
        <v>803</v>
      </c>
      <c r="BW1419" s="3">
        <v>43965.515727511571</v>
      </c>
      <c r="BX1419" t="s">
        <v>6295</v>
      </c>
      <c r="CG1419"/>
      <c r="CH1419"/>
      <c r="CI1419"/>
      <c r="CY1419"/>
      <c r="DA1419"/>
      <c r="DF1419"/>
    </row>
    <row r="1420" spans="1:110" x14ac:dyDescent="0.25">
      <c r="A1420" s="1">
        <f>IF(Veg_Table[[#This Row],[VP_STATUS]]="Hold",0,IF(OR(AND(Veg_Table[[#This Row],[PRESCRIP]]="NW_No Work",Veg_Table[[#This Row],[VP_STATUS]]&lt;&gt;"No Work Required Under EVM"),AND(Veg_Table[[#This Row],[VP_STATUS]]="No Work Required Under EVM",Veg_Table[[#This Row],[PRESCRIP]]&lt;&gt;"NW_No Work")),1,0))</f>
        <v>0</v>
      </c>
      <c r="B1420" s="1">
        <f>IF(Veg_Table[[#This Row],[SPECIES]]="",1,0)</f>
        <v>0</v>
      </c>
      <c r="C1420" s="1">
        <f>IF(Veg_Table[[#This Row],[DIAMETER]]="",1,0)</f>
        <v>0</v>
      </c>
      <c r="D1420" s="1">
        <f>IF(Veg_Table[[#This Row],[HEIGHT]]="",1,0)</f>
        <v>0</v>
      </c>
      <c r="E142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20" s="1">
        <f>IF(AND(Veg_Table[[#This Row],[TAT_RESULT]]="ABATE",Veg_Table[[#This Row],[PRESCRIP]]="NW_No Work"),1,0)</f>
        <v>0</v>
      </c>
      <c r="G1420" s="1">
        <f>IF(OR(Veg_Table[[#This Row],[Prescription R-Scale]]="NA",Veg_Table[[#This Row],[Diameter R-Scale]]="NA"),0,IF(Veg_Table[[#This Row],[Diameter R-Scale]]&lt;&gt;Veg_Table[[#This Row],[Prescription R-Scale]],1,0))</f>
        <v>0</v>
      </c>
      <c r="H1420" s="1">
        <f>IF(OR(AND(Veg_Table[[#This Row],[PRESCRIP]]="BC_Br Rmv", Veg_Table[[#This Row],[WOOD_MAN]]&lt;&gt;"Not Needed"),AND(Veg_Table[[#This Row],[PRESCRIP]]="BCS_Br Rmv+Trt", Veg_Table[[#This Row],[WOOD_MAN]]&lt;&gt;"Not Needed")),1,0)</f>
        <v>0</v>
      </c>
      <c r="I1420" s="1">
        <f ca="1">IF(AND(Veg_Table[[#This Row],[Prescription_Changed]]="Yes",Veg_Table[[#This Row],[TAT_RESULT]]=""),1,0)</f>
        <v>0</v>
      </c>
      <c r="J1420" s="1">
        <f ca="1">SUM(Veg_Table[[#This Row],[Prescription and Status do not match]:[Prescription_Edited_And_TAT_Is_Blank]])</f>
        <v>0</v>
      </c>
      <c r="K1420" s="1">
        <f ca="1">IF(Veg_Table[[#This Row],[Sum of Errors]]&gt;0,1,0)</f>
        <v>0</v>
      </c>
      <c r="L1420" s="1">
        <f>1</f>
        <v>1</v>
      </c>
      <c r="M1420"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20" s="1" t="str">
        <f>IF(OR(MID(Veg_Table[[#This Row],[PRESCRIP]],2,1)="1",MID(Veg_Table[[#This Row],[PRESCRIP]],2,1)="2",MID(Veg_Table[[#This Row],[PRESCRIP]],2,1)="3",MID(Veg_Table[[#This Row],[PRESCRIP]],2,1)="4"),_xlfn.NUMBERVALUE(MID(Veg_Table[[#This Row],[PRESCRIP]],2,1)),"NA")</f>
        <v>NA</v>
      </c>
      <c r="O1420" s="1">
        <f>WEEKNUM(Veg_Table[[#This Row],[EVM_LAST_EDITED_Day]],2)</f>
        <v>20</v>
      </c>
      <c r="P1420" s="25">
        <f>IFERROR(DATE(YEAR(Veg_Table[[#This Row],[EVM_LAST_EDITED2]]),MONTH(Veg_Table[[#This Row],[EVM_LAST_EDITED2]]),DAY(Veg_Table[[#This Row],[EVM_LAST_EDITED2]])),DATE(2019,1,1))</f>
        <v>43965</v>
      </c>
      <c r="Q1420" s="3">
        <f>VALUE(SUBSTITUTE(Veg_Table[[#This Row],[EVM_LAST_EDITED]],",",""))</f>
        <v>43965.487449050903</v>
      </c>
      <c r="R1420" s="1" t="str">
        <f>_xlfn.IFNA(IF(Veg_Table[[#This Row],[EVM_LAST_EDITOR]]="","zBlank EVM Last Editor",VLOOKUP(Veg_Table[[#This Row],[EVM_LAST_EDITOR]],Roster_Table[#All],4,FALSE)),"zAWRR Not in Roster")</f>
        <v>MBG</v>
      </c>
      <c r="S1420" s="1" t="str">
        <f>_xlfn.IFNA(IF(Veg_Table[[#This Row],[EVM_LAST_EDITOR]]="","zBlank EVM Last Editor",VLOOKUP(Veg_Table[[#This Row],[EVM_LAST_EDITOR]],Roster_Table[#All],16,FALSE)),"zCompany_AWRR not in Roster")</f>
        <v>MBG_Mason, Bruce &amp; Girard</v>
      </c>
      <c r="T1420" s="2">
        <f>IFERROR(DATE(YEAR(Veg_Table[[#This Row],[Created2]]),MONTH(Veg_Table[[#This Row],[Created2]]),DAY(Veg_Table[[#This Row],[Created2]])),DATE(2019,1,1))</f>
        <v>43965</v>
      </c>
      <c r="U1420" s="3">
        <f>VALUE(SUBSTITUTE(Veg_Table[[#This Row],[Created]],",",""))</f>
        <v>43965.487449050903</v>
      </c>
      <c r="V1420" s="3" t="str">
        <f ca="1">IFERROR(_xlfn.IFNA(CELL("contents",INDIRECT(_xlfn.CONCAT("Veg_Table_Production_Data!",ADDRESS(MATCH(_xlfn.MAXIFS(#REF!,#REF!,"="&amp;Veg_Table[[#This Row],[AUTO_ID]],#REF!,"&lt;"&amp;Veg_Table[[#This Row],[EVM_LAST_EDITED_Day]]),#REF!,0),COLUMN(#REF!),4,1,)))),""),"")</f>
        <v/>
      </c>
      <c r="W1420" s="3" t="str">
        <f ca="1">IF(Veg_Table[[#This Row],[Previous_Prescription]]="","No",IF(Veg_Table[[#This Row],[Previous_Prescription]]=Veg_Table[[#This Row],[PRESCRIP]],"No","Yes"))</f>
        <v>No</v>
      </c>
      <c r="X1420" s="3" t="str">
        <f>IF(Veg_Table[[#This Row],[EVM_LAST_EDITED_Day]]=Veg_Table[[#This Row],[Created_Day]],"New","Old")</f>
        <v>New</v>
      </c>
      <c r="Y1420" s="1">
        <f>IFERROR(IF(FIND("delete",LOWER(Veg_Table[[#This Row],[PI_COMMENTS]]))&gt;=1,1,0),0)</f>
        <v>0</v>
      </c>
      <c r="Z1420" s="1" t="str">
        <f>_xlfn.IFNA(IF(Veg_Table[[#This Row],[EVM_LAST_EDITOR]]="","Yes",VLOOKUP(Veg_Table[[#This Row],[EVM_LAST_EDITOR]],Roster_Table[#All],15,FALSE)),"Yes")</f>
        <v>Yes</v>
      </c>
      <c r="AA142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20" s="1" t="str">
        <f>_xlfn.IFNA(VLOOKUP(Veg_Table[[#This Row],[EVM_LAST_EDITOR]],Roster_Table[#All],3,FALSE),"zAWRR Not in Roster")</f>
        <v>Benjamin</v>
      </c>
      <c r="AC1420" s="1" t="str">
        <f>_xlfn.IFNA(VLOOKUP(Veg_Table[[#This Row],[EVM_LAST_EDITOR]],Roster_Table[#All],2,FALSE),"zAWRR Not in Roster")</f>
        <v>Post</v>
      </c>
      <c r="AD1420" s="1" t="str">
        <f>IF(_xlfn.CONCAT(Veg_Table[[#This Row],[First_Name]]," ",Veg_Table[[#This Row],[Last_Name]])="zAWRR Not in Roster zAWRR Not in Roster","zAWRR Not in Roster",_xlfn.CONCAT(Veg_Table[[#This Row],[First_Name]]," ",Veg_Table[[#This Row],[Last_Name]]))</f>
        <v>Benjamin Post</v>
      </c>
      <c r="AE1420">
        <v>3228395</v>
      </c>
      <c r="AF1420" t="s">
        <v>6296</v>
      </c>
      <c r="AG1420" t="s">
        <v>93</v>
      </c>
      <c r="AH1420" t="s">
        <v>6252</v>
      </c>
      <c r="AI1420" t="s">
        <v>5955</v>
      </c>
      <c r="AJ1420" t="s">
        <v>21</v>
      </c>
      <c r="AL1420" t="s">
        <v>372</v>
      </c>
      <c r="AM1420" t="s">
        <v>40</v>
      </c>
      <c r="AN1420" t="s">
        <v>25</v>
      </c>
      <c r="AO1420" t="s">
        <v>25</v>
      </c>
      <c r="AP1420">
        <v>17</v>
      </c>
      <c r="AQ1420">
        <v>94</v>
      </c>
      <c r="AR1420" t="s">
        <v>511</v>
      </c>
      <c r="AS1420" t="s">
        <v>24</v>
      </c>
      <c r="AT1420" t="s">
        <v>26</v>
      </c>
      <c r="AV1420" t="s">
        <v>519</v>
      </c>
      <c r="AW1420" t="s">
        <v>6297</v>
      </c>
      <c r="AZ1420"/>
      <c r="BB1420" s="4"/>
      <c r="BD1420" t="s">
        <v>29</v>
      </c>
      <c r="BE1420" t="s">
        <v>25</v>
      </c>
      <c r="BF1420" t="s">
        <v>513</v>
      </c>
      <c r="BI1420" s="3"/>
      <c r="BJ1420" t="s">
        <v>52</v>
      </c>
      <c r="BK1420" s="30" t="s">
        <v>120</v>
      </c>
      <c r="BL1420" s="3">
        <v>43965.487449050925</v>
      </c>
      <c r="BM1420" t="s">
        <v>31</v>
      </c>
      <c r="BN1420" t="s">
        <v>32</v>
      </c>
      <c r="BP1420" t="s">
        <v>6254</v>
      </c>
      <c r="BQ1420" t="s">
        <v>1025</v>
      </c>
      <c r="BR1420" t="s">
        <v>28</v>
      </c>
      <c r="BS1420" t="s">
        <v>28</v>
      </c>
      <c r="BT1420" t="s">
        <v>120</v>
      </c>
      <c r="BU1420" s="3">
        <v>43965.487449050925</v>
      </c>
      <c r="BV1420" t="s">
        <v>803</v>
      </c>
      <c r="BW1420" s="3">
        <v>43965.515735104163</v>
      </c>
      <c r="BX1420" t="s">
        <v>6298</v>
      </c>
      <c r="CG1420"/>
      <c r="CH1420"/>
      <c r="CI1420"/>
      <c r="CY1420"/>
      <c r="DA1420"/>
      <c r="DF1420"/>
    </row>
    <row r="1421" spans="1:110" x14ac:dyDescent="0.25">
      <c r="A1421" s="1">
        <f>IF(Veg_Table[[#This Row],[VP_STATUS]]="Hold",0,IF(OR(AND(Veg_Table[[#This Row],[PRESCRIP]]="NW_No Work",Veg_Table[[#This Row],[VP_STATUS]]&lt;&gt;"No Work Required Under EVM"),AND(Veg_Table[[#This Row],[VP_STATUS]]="No Work Required Under EVM",Veg_Table[[#This Row],[PRESCRIP]]&lt;&gt;"NW_No Work")),1,0))</f>
        <v>0</v>
      </c>
      <c r="B1421" s="1">
        <f>IF(Veg_Table[[#This Row],[SPECIES]]="",1,0)</f>
        <v>0</v>
      </c>
      <c r="C1421" s="1">
        <f>IF(Veg_Table[[#This Row],[DIAMETER]]="",1,0)</f>
        <v>0</v>
      </c>
      <c r="D1421" s="1">
        <f>IF(Veg_Table[[#This Row],[HEIGHT]]="",1,0)</f>
        <v>0</v>
      </c>
      <c r="E142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21" s="1">
        <f>IF(AND(Veg_Table[[#This Row],[TAT_RESULT]]="ABATE",Veg_Table[[#This Row],[PRESCRIP]]="NW_No Work"),1,0)</f>
        <v>0</v>
      </c>
      <c r="G1421" s="1">
        <f>IF(OR(Veg_Table[[#This Row],[Prescription R-Scale]]="NA",Veg_Table[[#This Row],[Diameter R-Scale]]="NA"),0,IF(Veg_Table[[#This Row],[Diameter R-Scale]]&lt;&gt;Veg_Table[[#This Row],[Prescription R-Scale]],1,0))</f>
        <v>0</v>
      </c>
      <c r="H1421" s="1">
        <f>IF(OR(AND(Veg_Table[[#This Row],[PRESCRIP]]="BC_Br Rmv", Veg_Table[[#This Row],[WOOD_MAN]]&lt;&gt;"Not Needed"),AND(Veg_Table[[#This Row],[PRESCRIP]]="BCS_Br Rmv+Trt", Veg_Table[[#This Row],[WOOD_MAN]]&lt;&gt;"Not Needed")),1,0)</f>
        <v>0</v>
      </c>
      <c r="I1421" s="1">
        <f ca="1">IF(AND(Veg_Table[[#This Row],[Prescription_Changed]]="Yes",Veg_Table[[#This Row],[TAT_RESULT]]=""),1,0)</f>
        <v>0</v>
      </c>
      <c r="J1421" s="1">
        <f ca="1">SUM(Veg_Table[[#This Row],[Prescription and Status do not match]:[Prescription_Edited_And_TAT_Is_Blank]])</f>
        <v>0</v>
      </c>
      <c r="K1421" s="1">
        <f ca="1">IF(Veg_Table[[#This Row],[Sum of Errors]]&gt;0,1,0)</f>
        <v>0</v>
      </c>
      <c r="L1421" s="1">
        <f>1</f>
        <v>1</v>
      </c>
      <c r="M1421"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21" s="1" t="str">
        <f>IF(OR(MID(Veg_Table[[#This Row],[PRESCRIP]],2,1)="1",MID(Veg_Table[[#This Row],[PRESCRIP]],2,1)="2",MID(Veg_Table[[#This Row],[PRESCRIP]],2,1)="3",MID(Veg_Table[[#This Row],[PRESCRIP]],2,1)="4"),_xlfn.NUMBERVALUE(MID(Veg_Table[[#This Row],[PRESCRIP]],2,1)),"NA")</f>
        <v>NA</v>
      </c>
      <c r="O1421" s="1">
        <f>WEEKNUM(Veg_Table[[#This Row],[EVM_LAST_EDITED_Day]],2)</f>
        <v>20</v>
      </c>
      <c r="P1421" s="25">
        <f>IFERROR(DATE(YEAR(Veg_Table[[#This Row],[EVM_LAST_EDITED2]]),MONTH(Veg_Table[[#This Row],[EVM_LAST_EDITED2]]),DAY(Veg_Table[[#This Row],[EVM_LAST_EDITED2]])),DATE(2019,1,1))</f>
        <v>43965</v>
      </c>
      <c r="Q1421" s="3">
        <f>VALUE(SUBSTITUTE(Veg_Table[[#This Row],[EVM_LAST_EDITED]],",",""))</f>
        <v>43965.487739259297</v>
      </c>
      <c r="R1421" s="1" t="str">
        <f>_xlfn.IFNA(IF(Veg_Table[[#This Row],[EVM_LAST_EDITOR]]="","zBlank EVM Last Editor",VLOOKUP(Veg_Table[[#This Row],[EVM_LAST_EDITOR]],Roster_Table[#All],4,FALSE)),"zAWRR Not in Roster")</f>
        <v>MGE</v>
      </c>
      <c r="S1421" s="1" t="str">
        <f>_xlfn.IFNA(IF(Veg_Table[[#This Row],[EVM_LAST_EDITOR]]="","zBlank EVM Last Editor",VLOOKUP(Veg_Table[[#This Row],[EVM_LAST_EDITOR]],Roster_Table[#All],16,FALSE)),"zCompany_AWRR not in Roster")</f>
        <v>MGE_Mountain G Enterprises</v>
      </c>
      <c r="T1421" s="2">
        <f>IFERROR(DATE(YEAR(Veg_Table[[#This Row],[Created2]]),MONTH(Veg_Table[[#This Row],[Created2]]),DAY(Veg_Table[[#This Row],[Created2]])),DATE(2019,1,1))</f>
        <v>43965</v>
      </c>
      <c r="U1421" s="3">
        <f>VALUE(SUBSTITUTE(Veg_Table[[#This Row],[Created]],",",""))</f>
        <v>43965.487739259297</v>
      </c>
      <c r="V1421" s="3" t="str">
        <f ca="1">IFERROR(_xlfn.IFNA(CELL("contents",INDIRECT(_xlfn.CONCAT("Veg_Table_Production_Data!",ADDRESS(MATCH(_xlfn.MAXIFS(#REF!,#REF!,"="&amp;Veg_Table[[#This Row],[AUTO_ID]],#REF!,"&lt;"&amp;Veg_Table[[#This Row],[EVM_LAST_EDITED_Day]]),#REF!,0),COLUMN(#REF!),4,1,)))),""),"")</f>
        <v/>
      </c>
      <c r="W1421" s="3" t="str">
        <f ca="1">IF(Veg_Table[[#This Row],[Previous_Prescription]]="","No",IF(Veg_Table[[#This Row],[Previous_Prescription]]=Veg_Table[[#This Row],[PRESCRIP]],"No","Yes"))</f>
        <v>No</v>
      </c>
      <c r="X1421" s="3" t="str">
        <f>IF(Veg_Table[[#This Row],[EVM_LAST_EDITED_Day]]=Veg_Table[[#This Row],[Created_Day]],"New","Old")</f>
        <v>New</v>
      </c>
      <c r="Y1421" s="1">
        <f>IFERROR(IF(FIND("delete",LOWER(Veg_Table[[#This Row],[PI_COMMENTS]]))&gt;=1,1,0),0)</f>
        <v>0</v>
      </c>
      <c r="Z1421" s="1" t="str">
        <f>_xlfn.IFNA(IF(Veg_Table[[#This Row],[EVM_LAST_EDITOR]]="","Yes",VLOOKUP(Veg_Table[[#This Row],[EVM_LAST_EDITOR]],Roster_Table[#All],15,FALSE)),"Yes")</f>
        <v>Yes</v>
      </c>
      <c r="AA142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21" s="1" t="str">
        <f>_xlfn.IFNA(VLOOKUP(Veg_Table[[#This Row],[EVM_LAST_EDITOR]],Roster_Table[#All],3,FALSE),"zAWRR Not in Roster")</f>
        <v>Miguel</v>
      </c>
      <c r="AC1421" s="1" t="str">
        <f>_xlfn.IFNA(VLOOKUP(Veg_Table[[#This Row],[EVM_LAST_EDITOR]],Roster_Table[#All],2,FALSE),"zAWRR Not in Roster")</f>
        <v>Dominguez-Diaz</v>
      </c>
      <c r="AD1421" s="1" t="str">
        <f>IF(_xlfn.CONCAT(Veg_Table[[#This Row],[First_Name]]," ",Veg_Table[[#This Row],[Last_Name]])="zAWRR Not in Roster zAWRR Not in Roster","zAWRR Not in Roster",_xlfn.CONCAT(Veg_Table[[#This Row],[First_Name]]," ",Veg_Table[[#This Row],[Last_Name]]))</f>
        <v>Miguel Dominguez-Diaz</v>
      </c>
      <c r="AE1421">
        <v>3228402</v>
      </c>
      <c r="AF1421" t="s">
        <v>6891</v>
      </c>
      <c r="AG1421" t="s">
        <v>30</v>
      </c>
      <c r="AH1421" t="s">
        <v>2420</v>
      </c>
      <c r="AI1421" t="s">
        <v>3071</v>
      </c>
      <c r="AJ1421" t="s">
        <v>21</v>
      </c>
      <c r="AL1421" t="s">
        <v>22</v>
      </c>
      <c r="AM1421" t="s">
        <v>40</v>
      </c>
      <c r="AN1421" t="s">
        <v>25</v>
      </c>
      <c r="AO1421" t="s">
        <v>25</v>
      </c>
      <c r="AP1421">
        <v>9</v>
      </c>
      <c r="AQ1421">
        <v>35</v>
      </c>
      <c r="AR1421" t="s">
        <v>511</v>
      </c>
      <c r="AS1421" t="s">
        <v>24</v>
      </c>
      <c r="AT1421" t="s">
        <v>26</v>
      </c>
      <c r="AV1421" t="s">
        <v>512</v>
      </c>
      <c r="AW1421" t="s">
        <v>6797</v>
      </c>
      <c r="AZ1421"/>
      <c r="BB1421" s="4"/>
      <c r="BD1421" t="s">
        <v>29</v>
      </c>
      <c r="BE1421" t="s">
        <v>25</v>
      </c>
      <c r="BF1421" t="s">
        <v>513</v>
      </c>
      <c r="BI1421" s="3"/>
      <c r="BJ1421" t="s">
        <v>27</v>
      </c>
      <c r="BK1421" s="30" t="s">
        <v>146</v>
      </c>
      <c r="BL1421" s="3">
        <v>43965.487739259261</v>
      </c>
      <c r="BM1421" t="s">
        <v>31</v>
      </c>
      <c r="BN1421" t="s">
        <v>32</v>
      </c>
      <c r="BP1421" t="s">
        <v>4883</v>
      </c>
      <c r="BQ1421" t="s">
        <v>826</v>
      </c>
      <c r="BR1421" t="s">
        <v>28</v>
      </c>
      <c r="BS1421" t="s">
        <v>28</v>
      </c>
      <c r="BT1421" t="s">
        <v>146</v>
      </c>
      <c r="BU1421" s="3">
        <v>43965.487739259261</v>
      </c>
      <c r="BV1421" t="s">
        <v>803</v>
      </c>
      <c r="BW1421" s="3">
        <v>43965.515735104163</v>
      </c>
      <c r="BX1421" t="s">
        <v>6892</v>
      </c>
      <c r="CG1421"/>
      <c r="CH1421"/>
      <c r="CI1421"/>
      <c r="CY1421"/>
      <c r="DA1421"/>
      <c r="DF1421"/>
    </row>
    <row r="1422" spans="1:110" x14ac:dyDescent="0.25">
      <c r="A1422" s="1">
        <f>IF(Veg_Table[[#This Row],[VP_STATUS]]="Hold",0,IF(OR(AND(Veg_Table[[#This Row],[PRESCRIP]]="NW_No Work",Veg_Table[[#This Row],[VP_STATUS]]&lt;&gt;"No Work Required Under EVM"),AND(Veg_Table[[#This Row],[VP_STATUS]]="No Work Required Under EVM",Veg_Table[[#This Row],[PRESCRIP]]&lt;&gt;"NW_No Work")),1,0))</f>
        <v>0</v>
      </c>
      <c r="B1422" s="1">
        <f>IF(Veg_Table[[#This Row],[SPECIES]]="",1,0)</f>
        <v>0</v>
      </c>
      <c r="C1422" s="1">
        <f>IF(Veg_Table[[#This Row],[DIAMETER]]="",1,0)</f>
        <v>0</v>
      </c>
      <c r="D1422" s="1">
        <f>IF(Veg_Table[[#This Row],[HEIGHT]]="",1,0)</f>
        <v>0</v>
      </c>
      <c r="E142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22" s="1">
        <f>IF(AND(Veg_Table[[#This Row],[TAT_RESULT]]="ABATE",Veg_Table[[#This Row],[PRESCRIP]]="NW_No Work"),1,0)</f>
        <v>0</v>
      </c>
      <c r="G1422" s="1">
        <f>IF(OR(Veg_Table[[#This Row],[Prescription R-Scale]]="NA",Veg_Table[[#This Row],[Diameter R-Scale]]="NA"),0,IF(Veg_Table[[#This Row],[Diameter R-Scale]]&lt;&gt;Veg_Table[[#This Row],[Prescription R-Scale]],1,0))</f>
        <v>0</v>
      </c>
      <c r="H1422" s="1">
        <f>IF(OR(AND(Veg_Table[[#This Row],[PRESCRIP]]="BC_Br Rmv", Veg_Table[[#This Row],[WOOD_MAN]]&lt;&gt;"Not Needed"),AND(Veg_Table[[#This Row],[PRESCRIP]]="BCS_Br Rmv+Trt", Veg_Table[[#This Row],[WOOD_MAN]]&lt;&gt;"Not Needed")),1,0)</f>
        <v>0</v>
      </c>
      <c r="I1422" s="1">
        <f ca="1">IF(AND(Veg_Table[[#This Row],[Prescription_Changed]]="Yes",Veg_Table[[#This Row],[TAT_RESULT]]=""),1,0)</f>
        <v>0</v>
      </c>
      <c r="J1422" s="1">
        <f ca="1">SUM(Veg_Table[[#This Row],[Prescription and Status do not match]:[Prescription_Edited_And_TAT_Is_Blank]])</f>
        <v>0</v>
      </c>
      <c r="K1422" s="1">
        <f ca="1">IF(Veg_Table[[#This Row],[Sum of Errors]]&gt;0,1,0)</f>
        <v>0</v>
      </c>
      <c r="L1422" s="1">
        <f>1</f>
        <v>1</v>
      </c>
      <c r="M1422"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22" s="1" t="str">
        <f>IF(OR(MID(Veg_Table[[#This Row],[PRESCRIP]],2,1)="1",MID(Veg_Table[[#This Row],[PRESCRIP]],2,1)="2",MID(Veg_Table[[#This Row],[PRESCRIP]],2,1)="3",MID(Veg_Table[[#This Row],[PRESCRIP]],2,1)="4"),_xlfn.NUMBERVALUE(MID(Veg_Table[[#This Row],[PRESCRIP]],2,1)),"NA")</f>
        <v>NA</v>
      </c>
      <c r="O1422" s="1">
        <f>WEEKNUM(Veg_Table[[#This Row],[EVM_LAST_EDITED_Day]],2)</f>
        <v>20</v>
      </c>
      <c r="P1422" s="25">
        <f>IFERROR(DATE(YEAR(Veg_Table[[#This Row],[EVM_LAST_EDITED2]]),MONTH(Veg_Table[[#This Row],[EVM_LAST_EDITED2]]),DAY(Veg_Table[[#This Row],[EVM_LAST_EDITED2]])),DATE(2019,1,1))</f>
        <v>43965</v>
      </c>
      <c r="Q1422" s="3">
        <f>VALUE(SUBSTITUTE(Veg_Table[[#This Row],[EVM_LAST_EDITED]],",",""))</f>
        <v>43965.488576388903</v>
      </c>
      <c r="R1422" s="1" t="str">
        <f>_xlfn.IFNA(IF(Veg_Table[[#This Row],[EVM_LAST_EDITOR]]="","zBlank EVM Last Editor",VLOOKUP(Veg_Table[[#This Row],[EVM_LAST_EDITOR]],Roster_Table[#All],4,FALSE)),"zAWRR Not in Roster")</f>
        <v>MGE</v>
      </c>
      <c r="S1422" s="1" t="str">
        <f>_xlfn.IFNA(IF(Veg_Table[[#This Row],[EVM_LAST_EDITOR]]="","zBlank EVM Last Editor",VLOOKUP(Veg_Table[[#This Row],[EVM_LAST_EDITOR]],Roster_Table[#All],16,FALSE)),"zCompany_AWRR not in Roster")</f>
        <v>MGE_Mountain G Enterprises</v>
      </c>
      <c r="T1422" s="2">
        <f>IFERROR(DATE(YEAR(Veg_Table[[#This Row],[Created2]]),MONTH(Veg_Table[[#This Row],[Created2]]),DAY(Veg_Table[[#This Row],[Created2]])),DATE(2019,1,1))</f>
        <v>43965</v>
      </c>
      <c r="U1422" s="3">
        <f>VALUE(SUBSTITUTE(Veg_Table[[#This Row],[Created]],",",""))</f>
        <v>43965.488576388903</v>
      </c>
      <c r="V1422" s="3" t="str">
        <f ca="1">IFERROR(_xlfn.IFNA(CELL("contents",INDIRECT(_xlfn.CONCAT("Veg_Table_Production_Data!",ADDRESS(MATCH(_xlfn.MAXIFS(#REF!,#REF!,"="&amp;Veg_Table[[#This Row],[AUTO_ID]],#REF!,"&lt;"&amp;Veg_Table[[#This Row],[EVM_LAST_EDITED_Day]]),#REF!,0),COLUMN(#REF!),4,1,)))),""),"")</f>
        <v/>
      </c>
      <c r="W1422" s="3" t="str">
        <f ca="1">IF(Veg_Table[[#This Row],[Previous_Prescription]]="","No",IF(Veg_Table[[#This Row],[Previous_Prescription]]=Veg_Table[[#This Row],[PRESCRIP]],"No","Yes"))</f>
        <v>No</v>
      </c>
      <c r="X1422" s="3" t="str">
        <f>IF(Veg_Table[[#This Row],[EVM_LAST_EDITED_Day]]=Veg_Table[[#This Row],[Created_Day]],"New","Old")</f>
        <v>New</v>
      </c>
      <c r="Y1422" s="1">
        <f>IFERROR(IF(FIND("delete",LOWER(Veg_Table[[#This Row],[PI_COMMENTS]]))&gt;=1,1,0),0)</f>
        <v>0</v>
      </c>
      <c r="Z1422" s="1" t="str">
        <f>_xlfn.IFNA(IF(Veg_Table[[#This Row],[EVM_LAST_EDITOR]]="","Yes",VLOOKUP(Veg_Table[[#This Row],[EVM_LAST_EDITOR]],Roster_Table[#All],15,FALSE)),"Yes")</f>
        <v>Yes</v>
      </c>
      <c r="AA142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22" s="1" t="str">
        <f>_xlfn.IFNA(VLOOKUP(Veg_Table[[#This Row],[EVM_LAST_EDITOR]],Roster_Table[#All],3,FALSE),"zAWRR Not in Roster")</f>
        <v>Amanda</v>
      </c>
      <c r="AC1422" s="1" t="str">
        <f>_xlfn.IFNA(VLOOKUP(Veg_Table[[#This Row],[EVM_LAST_EDITOR]],Roster_Table[#All],2,FALSE),"zAWRR Not in Roster")</f>
        <v>Winne</v>
      </c>
      <c r="AD1422" s="1" t="str">
        <f>IF(_xlfn.CONCAT(Veg_Table[[#This Row],[First_Name]]," ",Veg_Table[[#This Row],[Last_Name]])="zAWRR Not in Roster zAWRR Not in Roster","zAWRR Not in Roster",_xlfn.CONCAT(Veg_Table[[#This Row],[First_Name]]," ",Veg_Table[[#This Row],[Last_Name]]))</f>
        <v>Amanda Winne</v>
      </c>
      <c r="AE1422">
        <v>3230462</v>
      </c>
      <c r="AF1422" t="s">
        <v>6539</v>
      </c>
      <c r="AG1422" t="s">
        <v>93</v>
      </c>
      <c r="AH1422" t="s">
        <v>4287</v>
      </c>
      <c r="AI1422" t="s">
        <v>3400</v>
      </c>
      <c r="AJ1422" t="s">
        <v>21</v>
      </c>
      <c r="AL1422" t="s">
        <v>22</v>
      </c>
      <c r="AM1422" t="s">
        <v>1967</v>
      </c>
      <c r="AN1422" t="s">
        <v>25</v>
      </c>
      <c r="AO1422" t="s">
        <v>25</v>
      </c>
      <c r="AP1422">
        <v>13</v>
      </c>
      <c r="AQ1422">
        <v>60</v>
      </c>
      <c r="AR1422" t="s">
        <v>511</v>
      </c>
      <c r="AS1422" t="s">
        <v>24</v>
      </c>
      <c r="AT1422" t="s">
        <v>26</v>
      </c>
      <c r="AV1422" t="s">
        <v>512</v>
      </c>
      <c r="AW1422" t="s">
        <v>6540</v>
      </c>
      <c r="AZ1422"/>
      <c r="BB1422" s="4"/>
      <c r="BD1422" t="s">
        <v>29</v>
      </c>
      <c r="BE1422" t="s">
        <v>25</v>
      </c>
      <c r="BF1422" t="s">
        <v>513</v>
      </c>
      <c r="BI1422" s="3"/>
      <c r="BJ1422" t="s">
        <v>27</v>
      </c>
      <c r="BK1422" s="30" t="s">
        <v>520</v>
      </c>
      <c r="BL1422" s="3">
        <v>43965.488576388889</v>
      </c>
      <c r="BM1422" t="s">
        <v>31</v>
      </c>
      <c r="BN1422" t="s">
        <v>32</v>
      </c>
      <c r="BP1422" t="s">
        <v>4406</v>
      </c>
      <c r="BQ1422" t="s">
        <v>1025</v>
      </c>
      <c r="BR1422" t="s">
        <v>28</v>
      </c>
      <c r="BS1422" t="s">
        <v>28</v>
      </c>
      <c r="BT1422" t="s">
        <v>520</v>
      </c>
      <c r="BU1422" s="3">
        <v>43965.488576388889</v>
      </c>
      <c r="BV1422" t="s">
        <v>803</v>
      </c>
      <c r="BW1422" s="3">
        <v>43965.760199074073</v>
      </c>
      <c r="BX1422" t="s">
        <v>6541</v>
      </c>
      <c r="CG1422"/>
      <c r="CH1422"/>
      <c r="CI1422"/>
      <c r="CY1422"/>
      <c r="DA1422"/>
      <c r="DF1422"/>
    </row>
    <row r="1423" spans="1:110" x14ac:dyDescent="0.25">
      <c r="A1423" s="1">
        <f>IF(Veg_Table[[#This Row],[VP_STATUS]]="Hold",0,IF(OR(AND(Veg_Table[[#This Row],[PRESCRIP]]="NW_No Work",Veg_Table[[#This Row],[VP_STATUS]]&lt;&gt;"No Work Required Under EVM"),AND(Veg_Table[[#This Row],[VP_STATUS]]="No Work Required Under EVM",Veg_Table[[#This Row],[PRESCRIP]]&lt;&gt;"NW_No Work")),1,0))</f>
        <v>0</v>
      </c>
      <c r="B1423" s="1">
        <f>IF(Veg_Table[[#This Row],[SPECIES]]="",1,0)</f>
        <v>0</v>
      </c>
      <c r="C1423" s="1">
        <f>IF(Veg_Table[[#This Row],[DIAMETER]]="",1,0)</f>
        <v>0</v>
      </c>
      <c r="D1423" s="1">
        <f>IF(Veg_Table[[#This Row],[HEIGHT]]="",1,0)</f>
        <v>0</v>
      </c>
      <c r="E142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23" s="1">
        <f>IF(AND(Veg_Table[[#This Row],[TAT_RESULT]]="ABATE",Veg_Table[[#This Row],[PRESCRIP]]="NW_No Work"),1,0)</f>
        <v>0</v>
      </c>
      <c r="G1423" s="1">
        <f>IF(OR(Veg_Table[[#This Row],[Prescription R-Scale]]="NA",Veg_Table[[#This Row],[Diameter R-Scale]]="NA"),0,IF(Veg_Table[[#This Row],[Diameter R-Scale]]&lt;&gt;Veg_Table[[#This Row],[Prescription R-Scale]],1,0))</f>
        <v>0</v>
      </c>
      <c r="H1423" s="1">
        <f>IF(OR(AND(Veg_Table[[#This Row],[PRESCRIP]]="BC_Br Rmv", Veg_Table[[#This Row],[WOOD_MAN]]&lt;&gt;"Not Needed"),AND(Veg_Table[[#This Row],[PRESCRIP]]="BCS_Br Rmv+Trt", Veg_Table[[#This Row],[WOOD_MAN]]&lt;&gt;"Not Needed")),1,0)</f>
        <v>0</v>
      </c>
      <c r="I1423" s="1">
        <f ca="1">IF(AND(Veg_Table[[#This Row],[Prescription_Changed]]="Yes",Veg_Table[[#This Row],[TAT_RESULT]]=""),1,0)</f>
        <v>0</v>
      </c>
      <c r="J1423" s="1">
        <f ca="1">SUM(Veg_Table[[#This Row],[Prescription and Status do not match]:[Prescription_Edited_And_TAT_Is_Blank]])</f>
        <v>0</v>
      </c>
      <c r="K1423" s="1">
        <f ca="1">IF(Veg_Table[[#This Row],[Sum of Errors]]&gt;0,1,0)</f>
        <v>0</v>
      </c>
      <c r="L1423" s="1">
        <f>1</f>
        <v>1</v>
      </c>
      <c r="M142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1423" s="1">
        <f>IF(OR(MID(Veg_Table[[#This Row],[PRESCRIP]],2,1)="1",MID(Veg_Table[[#This Row],[PRESCRIP]],2,1)="2",MID(Veg_Table[[#This Row],[PRESCRIP]],2,1)="3",MID(Veg_Table[[#This Row],[PRESCRIP]],2,1)="4"),_xlfn.NUMBERVALUE(MID(Veg_Table[[#This Row],[PRESCRIP]],2,1)),"NA")</f>
        <v>4</v>
      </c>
      <c r="O1423" s="1">
        <f>WEEKNUM(Veg_Table[[#This Row],[EVM_LAST_EDITED_Day]],2)</f>
        <v>20</v>
      </c>
      <c r="P1423" s="25">
        <f>IFERROR(DATE(YEAR(Veg_Table[[#This Row],[EVM_LAST_EDITED2]]),MONTH(Veg_Table[[#This Row],[EVM_LAST_EDITED2]]),DAY(Veg_Table[[#This Row],[EVM_LAST_EDITED2]])),DATE(2019,1,1))</f>
        <v>43965</v>
      </c>
      <c r="Q1423" s="3">
        <f>VALUE(SUBSTITUTE(Veg_Table[[#This Row],[EVM_LAST_EDITED]],",",""))</f>
        <v>43965.488969756901</v>
      </c>
      <c r="R1423" s="1" t="str">
        <f>_xlfn.IFNA(IF(Veg_Table[[#This Row],[EVM_LAST_EDITOR]]="","zBlank EVM Last Editor",VLOOKUP(Veg_Table[[#This Row],[EVM_LAST_EDITOR]],Roster_Table[#All],4,FALSE)),"zAWRR Not in Roster")</f>
        <v>JEF</v>
      </c>
      <c r="S1423" s="1" t="str">
        <f>_xlfn.IFNA(IF(Veg_Table[[#This Row],[EVM_LAST_EDITOR]]="","zBlank EVM Last Editor",VLOOKUP(Veg_Table[[#This Row],[EVM_LAST_EDITOR]],Roster_Table[#All],16,FALSE)),"zCompany_AWRR not in Roster")</f>
        <v>JEF_Jefferson Resources</v>
      </c>
      <c r="T1423" s="2">
        <f>IFERROR(DATE(YEAR(Veg_Table[[#This Row],[Created2]]),MONTH(Veg_Table[[#This Row],[Created2]]),DAY(Veg_Table[[#This Row],[Created2]])),DATE(2019,1,1))</f>
        <v>43763</v>
      </c>
      <c r="U1423" s="3">
        <f>VALUE(SUBSTITUTE(Veg_Table[[#This Row],[Created]],",",""))</f>
        <v>43763.421400462998</v>
      </c>
      <c r="V1423" s="3" t="str">
        <f ca="1">IFERROR(_xlfn.IFNA(CELL("contents",INDIRECT(_xlfn.CONCAT("Veg_Table_Production_Data!",ADDRESS(MATCH(_xlfn.MAXIFS(#REF!,#REF!,"="&amp;Veg_Table[[#This Row],[AUTO_ID]],#REF!,"&lt;"&amp;Veg_Table[[#This Row],[EVM_LAST_EDITED_Day]]),#REF!,0),COLUMN(#REF!),4,1,)))),""),"")</f>
        <v/>
      </c>
      <c r="W1423" s="3" t="str">
        <f ca="1">IF(Veg_Table[[#This Row],[Previous_Prescription]]="","No",IF(Veg_Table[[#This Row],[Previous_Prescription]]=Veg_Table[[#This Row],[PRESCRIP]],"No","Yes"))</f>
        <v>No</v>
      </c>
      <c r="X1423" s="3" t="str">
        <f>IF(Veg_Table[[#This Row],[EVM_LAST_EDITED_Day]]=Veg_Table[[#This Row],[Created_Day]],"New","Old")</f>
        <v>Old</v>
      </c>
      <c r="Y1423" s="1">
        <f>IFERROR(IF(FIND("delete",LOWER(Veg_Table[[#This Row],[PI_COMMENTS]]))&gt;=1,1,0),0)</f>
        <v>0</v>
      </c>
      <c r="Z1423" s="1" t="str">
        <f>_xlfn.IFNA(IF(Veg_Table[[#This Row],[EVM_LAST_EDITOR]]="","Yes",VLOOKUP(Veg_Table[[#This Row],[EVM_LAST_EDITOR]],Roster_Table[#All],15,FALSE)),"Yes")</f>
        <v>Yes</v>
      </c>
      <c r="AA142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23" s="1" t="str">
        <f>_xlfn.IFNA(VLOOKUP(Veg_Table[[#This Row],[EVM_LAST_EDITOR]],Roster_Table[#All],3,FALSE),"zAWRR Not in Roster")</f>
        <v>Ricky</v>
      </c>
      <c r="AC1423" s="1" t="str">
        <f>_xlfn.IFNA(VLOOKUP(Veg_Table[[#This Row],[EVM_LAST_EDITOR]],Roster_Table[#All],2,FALSE),"zAWRR Not in Roster")</f>
        <v>Shurtz</v>
      </c>
      <c r="AD1423" s="1" t="str">
        <f>IF(_xlfn.CONCAT(Veg_Table[[#This Row],[First_Name]]," ",Veg_Table[[#This Row],[Last_Name]])="zAWRR Not in Roster zAWRR Not in Roster","zAWRR Not in Roster",_xlfn.CONCAT(Veg_Table[[#This Row],[First_Name]]," ",Veg_Table[[#This Row],[Last_Name]]))</f>
        <v>Ricky Shurtz</v>
      </c>
      <c r="AE1423">
        <v>1769266</v>
      </c>
      <c r="AF1423" t="s">
        <v>6676</v>
      </c>
      <c r="AG1423" t="s">
        <v>30</v>
      </c>
      <c r="AH1423" t="s">
        <v>4189</v>
      </c>
      <c r="AI1423" t="s">
        <v>4196</v>
      </c>
      <c r="AJ1423" t="s">
        <v>48</v>
      </c>
      <c r="AK1423" t="s">
        <v>28</v>
      </c>
      <c r="AL1423" t="s">
        <v>37</v>
      </c>
      <c r="AM1423" t="s">
        <v>38</v>
      </c>
      <c r="AN1423" t="s">
        <v>25</v>
      </c>
      <c r="AO1423" t="s">
        <v>25</v>
      </c>
      <c r="AP1423">
        <v>51</v>
      </c>
      <c r="AQ1423">
        <v>145</v>
      </c>
      <c r="AR1423" t="s">
        <v>511</v>
      </c>
      <c r="AS1423" t="s">
        <v>57</v>
      </c>
      <c r="AT1423" t="s">
        <v>515</v>
      </c>
      <c r="AU1423" t="s">
        <v>25</v>
      </c>
      <c r="AV1423" t="s">
        <v>28</v>
      </c>
      <c r="AW1423" t="s">
        <v>6677</v>
      </c>
      <c r="AX1423" t="s">
        <v>898</v>
      </c>
      <c r="AY1423" t="s">
        <v>28</v>
      </c>
      <c r="AZ1423"/>
      <c r="BA1423" t="s">
        <v>28</v>
      </c>
      <c r="BB1423" s="4"/>
      <c r="BC1423" t="s">
        <v>28</v>
      </c>
      <c r="BD1423" t="s">
        <v>29</v>
      </c>
      <c r="BF1423" t="s">
        <v>28</v>
      </c>
      <c r="BG1423" t="s">
        <v>28</v>
      </c>
      <c r="BH1423" t="s">
        <v>28</v>
      </c>
      <c r="BI1423" s="3"/>
      <c r="BJ1423" t="s">
        <v>528</v>
      </c>
      <c r="BK1423" s="30" t="s">
        <v>298</v>
      </c>
      <c r="BL1423" s="3">
        <v>43965.488969756945</v>
      </c>
      <c r="BM1423" t="s">
        <v>31</v>
      </c>
      <c r="BN1423" t="s">
        <v>32</v>
      </c>
      <c r="BO1423" t="s">
        <v>4191</v>
      </c>
      <c r="BP1423" t="s">
        <v>4192</v>
      </c>
      <c r="BQ1423" t="s">
        <v>826</v>
      </c>
      <c r="BR1423" t="s">
        <v>28</v>
      </c>
      <c r="BS1423" t="s">
        <v>28</v>
      </c>
      <c r="BT1423" t="s">
        <v>999</v>
      </c>
      <c r="BU1423" s="3">
        <v>43763.421400462961</v>
      </c>
      <c r="BV1423" t="s">
        <v>803</v>
      </c>
      <c r="BW1423" s="3">
        <v>43965.564875532407</v>
      </c>
      <c r="BX1423" t="s">
        <v>6678</v>
      </c>
      <c r="CG1423"/>
      <c r="CH1423"/>
      <c r="CI1423"/>
      <c r="CY1423"/>
      <c r="DA1423"/>
      <c r="DF1423"/>
    </row>
    <row r="1424" spans="1:110" x14ac:dyDescent="0.25">
      <c r="A1424" s="1">
        <f>IF(Veg_Table[[#This Row],[VP_STATUS]]="Hold",0,IF(OR(AND(Veg_Table[[#This Row],[PRESCRIP]]="NW_No Work",Veg_Table[[#This Row],[VP_STATUS]]&lt;&gt;"No Work Required Under EVM"),AND(Veg_Table[[#This Row],[VP_STATUS]]="No Work Required Under EVM",Veg_Table[[#This Row],[PRESCRIP]]&lt;&gt;"NW_No Work")),1,0))</f>
        <v>0</v>
      </c>
      <c r="B1424" s="1">
        <f>IF(Veg_Table[[#This Row],[SPECIES]]="",1,0)</f>
        <v>0</v>
      </c>
      <c r="C1424" s="1">
        <f>IF(Veg_Table[[#This Row],[DIAMETER]]="",1,0)</f>
        <v>0</v>
      </c>
      <c r="D1424" s="1">
        <f>IF(Veg_Table[[#This Row],[HEIGHT]]="",1,0)</f>
        <v>0</v>
      </c>
      <c r="E142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24" s="1">
        <f>IF(AND(Veg_Table[[#This Row],[TAT_RESULT]]="ABATE",Veg_Table[[#This Row],[PRESCRIP]]="NW_No Work"),1,0)</f>
        <v>0</v>
      </c>
      <c r="G1424" s="1">
        <f>IF(OR(Veg_Table[[#This Row],[Prescription R-Scale]]="NA",Veg_Table[[#This Row],[Diameter R-Scale]]="NA"),0,IF(Veg_Table[[#This Row],[Diameter R-Scale]]&lt;&gt;Veg_Table[[#This Row],[Prescription R-Scale]],1,0))</f>
        <v>0</v>
      </c>
      <c r="H1424" s="1">
        <f>IF(OR(AND(Veg_Table[[#This Row],[PRESCRIP]]="BC_Br Rmv", Veg_Table[[#This Row],[WOOD_MAN]]&lt;&gt;"Not Needed"),AND(Veg_Table[[#This Row],[PRESCRIP]]="BCS_Br Rmv+Trt", Veg_Table[[#This Row],[WOOD_MAN]]&lt;&gt;"Not Needed")),1,0)</f>
        <v>0</v>
      </c>
      <c r="I1424" s="1">
        <f ca="1">IF(AND(Veg_Table[[#This Row],[Prescription_Changed]]="Yes",Veg_Table[[#This Row],[TAT_RESULT]]=""),1,0)</f>
        <v>0</v>
      </c>
      <c r="J1424" s="1">
        <f ca="1">SUM(Veg_Table[[#This Row],[Prescription and Status do not match]:[Prescription_Edited_And_TAT_Is_Blank]])</f>
        <v>0</v>
      </c>
      <c r="K1424" s="1">
        <f ca="1">IF(Veg_Table[[#This Row],[Sum of Errors]]&gt;0,1,0)</f>
        <v>0</v>
      </c>
      <c r="L1424" s="1">
        <f>1</f>
        <v>1</v>
      </c>
      <c r="M1424"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24" s="1" t="str">
        <f>IF(OR(MID(Veg_Table[[#This Row],[PRESCRIP]],2,1)="1",MID(Veg_Table[[#This Row],[PRESCRIP]],2,1)="2",MID(Veg_Table[[#This Row],[PRESCRIP]],2,1)="3",MID(Veg_Table[[#This Row],[PRESCRIP]],2,1)="4"),_xlfn.NUMBERVALUE(MID(Veg_Table[[#This Row],[PRESCRIP]],2,1)),"NA")</f>
        <v>NA</v>
      </c>
      <c r="O1424" s="1">
        <f>WEEKNUM(Veg_Table[[#This Row],[EVM_LAST_EDITED_Day]],2)</f>
        <v>20</v>
      </c>
      <c r="P1424" s="25">
        <f>IFERROR(DATE(YEAR(Veg_Table[[#This Row],[EVM_LAST_EDITED2]]),MONTH(Veg_Table[[#This Row],[EVM_LAST_EDITED2]]),DAY(Veg_Table[[#This Row],[EVM_LAST_EDITED2]])),DATE(2019,1,1))</f>
        <v>43965</v>
      </c>
      <c r="Q1424" s="3">
        <f>VALUE(SUBSTITUTE(Veg_Table[[#This Row],[EVM_LAST_EDITED]],",",""))</f>
        <v>43965.489569062498</v>
      </c>
      <c r="R1424" s="1" t="str">
        <f>_xlfn.IFNA(IF(Veg_Table[[#This Row],[EVM_LAST_EDITOR]]="","zBlank EVM Last Editor",VLOOKUP(Veg_Table[[#This Row],[EVM_LAST_EDITOR]],Roster_Table[#All],4,FALSE)),"zAWRR Not in Roster")</f>
        <v>MGE</v>
      </c>
      <c r="S1424" s="1" t="str">
        <f>_xlfn.IFNA(IF(Veg_Table[[#This Row],[EVM_LAST_EDITOR]]="","zBlank EVM Last Editor",VLOOKUP(Veg_Table[[#This Row],[EVM_LAST_EDITOR]],Roster_Table[#All],16,FALSE)),"zCompany_AWRR not in Roster")</f>
        <v>MGE_Mountain G Enterprises</v>
      </c>
      <c r="T1424" s="2">
        <f>IFERROR(DATE(YEAR(Veg_Table[[#This Row],[Created2]]),MONTH(Veg_Table[[#This Row],[Created2]]),DAY(Veg_Table[[#This Row],[Created2]])),DATE(2019,1,1))</f>
        <v>43965</v>
      </c>
      <c r="U1424" s="3">
        <f>VALUE(SUBSTITUTE(Veg_Table[[#This Row],[Created]],",",""))</f>
        <v>43965.489569062498</v>
      </c>
      <c r="V1424" s="3" t="str">
        <f ca="1">IFERROR(_xlfn.IFNA(CELL("contents",INDIRECT(_xlfn.CONCAT("Veg_Table_Production_Data!",ADDRESS(MATCH(_xlfn.MAXIFS(#REF!,#REF!,"="&amp;Veg_Table[[#This Row],[AUTO_ID]],#REF!,"&lt;"&amp;Veg_Table[[#This Row],[EVM_LAST_EDITED_Day]]),#REF!,0),COLUMN(#REF!),4,1,)))),""),"")</f>
        <v/>
      </c>
      <c r="W1424" s="3" t="str">
        <f ca="1">IF(Veg_Table[[#This Row],[Previous_Prescription]]="","No",IF(Veg_Table[[#This Row],[Previous_Prescription]]=Veg_Table[[#This Row],[PRESCRIP]],"No","Yes"))</f>
        <v>No</v>
      </c>
      <c r="X1424" s="3" t="str">
        <f>IF(Veg_Table[[#This Row],[EVM_LAST_EDITED_Day]]=Veg_Table[[#This Row],[Created_Day]],"New","Old")</f>
        <v>New</v>
      </c>
      <c r="Y1424" s="1">
        <f>IFERROR(IF(FIND("delete",LOWER(Veg_Table[[#This Row],[PI_COMMENTS]]))&gt;=1,1,0),0)</f>
        <v>0</v>
      </c>
      <c r="Z1424" s="1" t="str">
        <f>_xlfn.IFNA(IF(Veg_Table[[#This Row],[EVM_LAST_EDITOR]]="","Yes",VLOOKUP(Veg_Table[[#This Row],[EVM_LAST_EDITOR]],Roster_Table[#All],15,FALSE)),"Yes")</f>
        <v>Yes</v>
      </c>
      <c r="AA142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24" s="1" t="str">
        <f>_xlfn.IFNA(VLOOKUP(Veg_Table[[#This Row],[EVM_LAST_EDITOR]],Roster_Table[#All],3,FALSE),"zAWRR Not in Roster")</f>
        <v>Miguel</v>
      </c>
      <c r="AC1424" s="1" t="str">
        <f>_xlfn.IFNA(VLOOKUP(Veg_Table[[#This Row],[EVM_LAST_EDITOR]],Roster_Table[#All],2,FALSE),"zAWRR Not in Roster")</f>
        <v>Dominguez-Diaz</v>
      </c>
      <c r="AD1424" s="1" t="str">
        <f>IF(_xlfn.CONCAT(Veg_Table[[#This Row],[First_Name]]," ",Veg_Table[[#This Row],[Last_Name]])="zAWRR Not in Roster zAWRR Not in Roster","zAWRR Not in Roster",_xlfn.CONCAT(Veg_Table[[#This Row],[First_Name]]," ",Veg_Table[[#This Row],[Last_Name]]))</f>
        <v>Miguel Dominguez-Diaz</v>
      </c>
      <c r="AE1424">
        <v>3228412</v>
      </c>
      <c r="AF1424" t="s">
        <v>6893</v>
      </c>
      <c r="AG1424" t="s">
        <v>30</v>
      </c>
      <c r="AH1424" t="s">
        <v>2420</v>
      </c>
      <c r="AI1424" t="s">
        <v>3071</v>
      </c>
      <c r="AJ1424" t="s">
        <v>21</v>
      </c>
      <c r="AL1424" t="s">
        <v>22</v>
      </c>
      <c r="AM1424" t="s">
        <v>40</v>
      </c>
      <c r="AN1424" t="s">
        <v>25</v>
      </c>
      <c r="AO1424" t="s">
        <v>25</v>
      </c>
      <c r="AP1424">
        <v>7</v>
      </c>
      <c r="AQ1424">
        <v>30</v>
      </c>
      <c r="AR1424" t="s">
        <v>511</v>
      </c>
      <c r="AS1424" t="s">
        <v>24</v>
      </c>
      <c r="AT1424" t="s">
        <v>26</v>
      </c>
      <c r="AV1424" t="s">
        <v>512</v>
      </c>
      <c r="AW1424" t="s">
        <v>6894</v>
      </c>
      <c r="AZ1424"/>
      <c r="BB1424" s="4"/>
      <c r="BD1424" t="s">
        <v>29</v>
      </c>
      <c r="BE1424" t="s">
        <v>25</v>
      </c>
      <c r="BF1424" t="s">
        <v>513</v>
      </c>
      <c r="BI1424" s="3"/>
      <c r="BJ1424" t="s">
        <v>27</v>
      </c>
      <c r="BK1424" s="30" t="s">
        <v>146</v>
      </c>
      <c r="BL1424" s="3">
        <v>43965.489569062498</v>
      </c>
      <c r="BM1424" t="s">
        <v>31</v>
      </c>
      <c r="BN1424" t="s">
        <v>32</v>
      </c>
      <c r="BP1424" t="s">
        <v>4883</v>
      </c>
      <c r="BQ1424" t="s">
        <v>826</v>
      </c>
      <c r="BR1424" t="s">
        <v>28</v>
      </c>
      <c r="BS1424" t="s">
        <v>28</v>
      </c>
      <c r="BT1424" t="s">
        <v>146</v>
      </c>
      <c r="BU1424" s="3">
        <v>43965.489569062498</v>
      </c>
      <c r="BV1424" t="s">
        <v>803</v>
      </c>
      <c r="BW1424" s="3">
        <v>43965.515735104163</v>
      </c>
      <c r="BX1424" t="s">
        <v>6895</v>
      </c>
      <c r="CG1424"/>
      <c r="CH1424"/>
      <c r="CI1424"/>
      <c r="CY1424"/>
      <c r="DA1424"/>
      <c r="DF1424"/>
    </row>
    <row r="1425" spans="1:110" x14ac:dyDescent="0.25">
      <c r="A1425" s="1">
        <f>IF(Veg_Table[[#This Row],[VP_STATUS]]="Hold",0,IF(OR(AND(Veg_Table[[#This Row],[PRESCRIP]]="NW_No Work",Veg_Table[[#This Row],[VP_STATUS]]&lt;&gt;"No Work Required Under EVM"),AND(Veg_Table[[#This Row],[VP_STATUS]]="No Work Required Under EVM",Veg_Table[[#This Row],[PRESCRIP]]&lt;&gt;"NW_No Work")),1,0))</f>
        <v>0</v>
      </c>
      <c r="B1425" s="1">
        <f>IF(Veg_Table[[#This Row],[SPECIES]]="",1,0)</f>
        <v>0</v>
      </c>
      <c r="C1425" s="1">
        <f>IF(Veg_Table[[#This Row],[DIAMETER]]="",1,0)</f>
        <v>0</v>
      </c>
      <c r="D1425" s="1">
        <f>IF(Veg_Table[[#This Row],[HEIGHT]]="",1,0)</f>
        <v>0</v>
      </c>
      <c r="E142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25" s="1">
        <f>IF(AND(Veg_Table[[#This Row],[TAT_RESULT]]="ABATE",Veg_Table[[#This Row],[PRESCRIP]]="NW_No Work"),1,0)</f>
        <v>0</v>
      </c>
      <c r="G1425" s="1">
        <f>IF(OR(Veg_Table[[#This Row],[Prescription R-Scale]]="NA",Veg_Table[[#This Row],[Diameter R-Scale]]="NA"),0,IF(Veg_Table[[#This Row],[Diameter R-Scale]]&lt;&gt;Veg_Table[[#This Row],[Prescription R-Scale]],1,0))</f>
        <v>0</v>
      </c>
      <c r="H1425" s="1">
        <f>IF(OR(AND(Veg_Table[[#This Row],[PRESCRIP]]="BC_Br Rmv", Veg_Table[[#This Row],[WOOD_MAN]]&lt;&gt;"Not Needed"),AND(Veg_Table[[#This Row],[PRESCRIP]]="BCS_Br Rmv+Trt", Veg_Table[[#This Row],[WOOD_MAN]]&lt;&gt;"Not Needed")),1,0)</f>
        <v>0</v>
      </c>
      <c r="I1425" s="1">
        <f ca="1">IF(AND(Veg_Table[[#This Row],[Prescription_Changed]]="Yes",Veg_Table[[#This Row],[TAT_RESULT]]=""),1,0)</f>
        <v>0</v>
      </c>
      <c r="J1425" s="1">
        <f ca="1">SUM(Veg_Table[[#This Row],[Prescription and Status do not match]:[Prescription_Edited_And_TAT_Is_Blank]])</f>
        <v>0</v>
      </c>
      <c r="K1425" s="1">
        <f ca="1">IF(Veg_Table[[#This Row],[Sum of Errors]]&gt;0,1,0)</f>
        <v>0</v>
      </c>
      <c r="L1425" s="1">
        <f>1</f>
        <v>1</v>
      </c>
      <c r="M1425"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25" s="1" t="str">
        <f>IF(OR(MID(Veg_Table[[#This Row],[PRESCRIP]],2,1)="1",MID(Veg_Table[[#This Row],[PRESCRIP]],2,1)="2",MID(Veg_Table[[#This Row],[PRESCRIP]],2,1)="3",MID(Veg_Table[[#This Row],[PRESCRIP]],2,1)="4"),_xlfn.NUMBERVALUE(MID(Veg_Table[[#This Row],[PRESCRIP]],2,1)),"NA")</f>
        <v>NA</v>
      </c>
      <c r="O1425" s="1">
        <f>WEEKNUM(Veg_Table[[#This Row],[EVM_LAST_EDITED_Day]],2)</f>
        <v>20</v>
      </c>
      <c r="P1425" s="25">
        <f>IFERROR(DATE(YEAR(Veg_Table[[#This Row],[EVM_LAST_EDITED2]]),MONTH(Veg_Table[[#This Row],[EVM_LAST_EDITED2]]),DAY(Veg_Table[[#This Row],[EVM_LAST_EDITED2]])),DATE(2019,1,1))</f>
        <v>43965</v>
      </c>
      <c r="Q1425" s="3">
        <f>VALUE(SUBSTITUTE(Veg_Table[[#This Row],[EVM_LAST_EDITED]],",",""))</f>
        <v>43965.4906132986</v>
      </c>
      <c r="R1425" s="1" t="str">
        <f>_xlfn.IFNA(IF(Veg_Table[[#This Row],[EVM_LAST_EDITOR]]="","zBlank EVM Last Editor",VLOOKUP(Veg_Table[[#This Row],[EVM_LAST_EDITOR]],Roster_Table[#All],4,FALSE)),"zAWRR Not in Roster")</f>
        <v>MBG</v>
      </c>
      <c r="S1425" s="1" t="str">
        <f>_xlfn.IFNA(IF(Veg_Table[[#This Row],[EVM_LAST_EDITOR]]="","zBlank EVM Last Editor",VLOOKUP(Veg_Table[[#This Row],[EVM_LAST_EDITOR]],Roster_Table[#All],16,FALSE)),"zCompany_AWRR not in Roster")</f>
        <v>MBG_Mason, Bruce &amp; Girard</v>
      </c>
      <c r="T1425" s="2">
        <f>IFERROR(DATE(YEAR(Veg_Table[[#This Row],[Created2]]),MONTH(Veg_Table[[#This Row],[Created2]]),DAY(Veg_Table[[#This Row],[Created2]])),DATE(2019,1,1))</f>
        <v>43965</v>
      </c>
      <c r="U1425" s="3">
        <f>VALUE(SUBSTITUTE(Veg_Table[[#This Row],[Created]],",",""))</f>
        <v>43965.4906132986</v>
      </c>
      <c r="V1425" s="3" t="str">
        <f ca="1">IFERROR(_xlfn.IFNA(CELL("contents",INDIRECT(_xlfn.CONCAT("Veg_Table_Production_Data!",ADDRESS(MATCH(_xlfn.MAXIFS(#REF!,#REF!,"="&amp;Veg_Table[[#This Row],[AUTO_ID]],#REF!,"&lt;"&amp;Veg_Table[[#This Row],[EVM_LAST_EDITED_Day]]),#REF!,0),COLUMN(#REF!),4,1,)))),""),"")</f>
        <v/>
      </c>
      <c r="W1425" s="3" t="str">
        <f ca="1">IF(Veg_Table[[#This Row],[Previous_Prescription]]="","No",IF(Veg_Table[[#This Row],[Previous_Prescription]]=Veg_Table[[#This Row],[PRESCRIP]],"No","Yes"))</f>
        <v>No</v>
      </c>
      <c r="X1425" s="3" t="str">
        <f>IF(Veg_Table[[#This Row],[EVM_LAST_EDITED_Day]]=Veg_Table[[#This Row],[Created_Day]],"New","Old")</f>
        <v>New</v>
      </c>
      <c r="Y1425" s="1">
        <f>IFERROR(IF(FIND("delete",LOWER(Veg_Table[[#This Row],[PI_COMMENTS]]))&gt;=1,1,0),0)</f>
        <v>0</v>
      </c>
      <c r="Z1425" s="1" t="str">
        <f>_xlfn.IFNA(IF(Veg_Table[[#This Row],[EVM_LAST_EDITOR]]="","Yes",VLOOKUP(Veg_Table[[#This Row],[EVM_LAST_EDITOR]],Roster_Table[#All],15,FALSE)),"Yes")</f>
        <v>Yes</v>
      </c>
      <c r="AA142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25" s="1" t="str">
        <f>_xlfn.IFNA(VLOOKUP(Veg_Table[[#This Row],[EVM_LAST_EDITOR]],Roster_Table[#All],3,FALSE),"zAWRR Not in Roster")</f>
        <v>Talia</v>
      </c>
      <c r="AC1425" s="1" t="str">
        <f>_xlfn.IFNA(VLOOKUP(Veg_Table[[#This Row],[EVM_LAST_EDITOR]],Roster_Table[#All],2,FALSE),"zAWRR Not in Roster")</f>
        <v>Stewart</v>
      </c>
      <c r="AD1425" s="1" t="str">
        <f>IF(_xlfn.CONCAT(Veg_Table[[#This Row],[First_Name]]," ",Veg_Table[[#This Row],[Last_Name]])="zAWRR Not in Roster zAWRR Not in Roster","zAWRR Not in Roster",_xlfn.CONCAT(Veg_Table[[#This Row],[First_Name]]," ",Veg_Table[[#This Row],[Last_Name]]))</f>
        <v>Talia Stewart</v>
      </c>
      <c r="AE1425">
        <v>3228416</v>
      </c>
      <c r="AF1425" t="s">
        <v>6299</v>
      </c>
      <c r="AG1425" t="s">
        <v>93</v>
      </c>
      <c r="AH1425" t="s">
        <v>6252</v>
      </c>
      <c r="AI1425" t="s">
        <v>5955</v>
      </c>
      <c r="AJ1425" t="s">
        <v>21</v>
      </c>
      <c r="AL1425" t="s">
        <v>372</v>
      </c>
      <c r="AM1425" t="s">
        <v>40</v>
      </c>
      <c r="AN1425" t="s">
        <v>25</v>
      </c>
      <c r="AO1425" t="s">
        <v>25</v>
      </c>
      <c r="AP1425">
        <v>17</v>
      </c>
      <c r="AQ1425">
        <v>68</v>
      </c>
      <c r="AR1425" t="s">
        <v>511</v>
      </c>
      <c r="AS1425" t="s">
        <v>24</v>
      </c>
      <c r="AT1425" t="s">
        <v>26</v>
      </c>
      <c r="AV1425" t="s">
        <v>519</v>
      </c>
      <c r="AW1425" t="s">
        <v>6300</v>
      </c>
      <c r="AZ1425"/>
      <c r="BB1425" s="4"/>
      <c r="BD1425" t="s">
        <v>29</v>
      </c>
      <c r="BE1425" t="s">
        <v>25</v>
      </c>
      <c r="BF1425" t="s">
        <v>513</v>
      </c>
      <c r="BI1425" s="3"/>
      <c r="BK1425" s="30" t="s">
        <v>2137</v>
      </c>
      <c r="BL1425" s="3">
        <v>43965.490613298614</v>
      </c>
      <c r="BM1425" t="s">
        <v>31</v>
      </c>
      <c r="BN1425" t="s">
        <v>32</v>
      </c>
      <c r="BP1425" t="s">
        <v>6254</v>
      </c>
      <c r="BQ1425" t="s">
        <v>1025</v>
      </c>
      <c r="BR1425" t="s">
        <v>28</v>
      </c>
      <c r="BS1425" t="s">
        <v>28</v>
      </c>
      <c r="BT1425" t="s">
        <v>2137</v>
      </c>
      <c r="BU1425" s="3">
        <v>43965.490613298614</v>
      </c>
      <c r="BV1425" t="s">
        <v>803</v>
      </c>
      <c r="BW1425" s="3">
        <v>43965.515741608797</v>
      </c>
      <c r="BX1425" t="s">
        <v>6301</v>
      </c>
      <c r="CG1425"/>
      <c r="CH1425"/>
      <c r="CI1425"/>
      <c r="CY1425"/>
      <c r="DA1425"/>
      <c r="DF1425"/>
    </row>
    <row r="1426" spans="1:110" x14ac:dyDescent="0.25">
      <c r="A1426" s="1">
        <f>IF(Veg_Table[[#This Row],[VP_STATUS]]="Hold",0,IF(OR(AND(Veg_Table[[#This Row],[PRESCRIP]]="NW_No Work",Veg_Table[[#This Row],[VP_STATUS]]&lt;&gt;"No Work Required Under EVM"),AND(Veg_Table[[#This Row],[VP_STATUS]]="No Work Required Under EVM",Veg_Table[[#This Row],[PRESCRIP]]&lt;&gt;"NW_No Work")),1,0))</f>
        <v>0</v>
      </c>
      <c r="B1426" s="1">
        <f>IF(Veg_Table[[#This Row],[SPECIES]]="",1,0)</f>
        <v>0</v>
      </c>
      <c r="C1426" s="1">
        <f>IF(Veg_Table[[#This Row],[DIAMETER]]="",1,0)</f>
        <v>0</v>
      </c>
      <c r="D1426" s="1">
        <f>IF(Veg_Table[[#This Row],[HEIGHT]]="",1,0)</f>
        <v>0</v>
      </c>
      <c r="E142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26" s="1">
        <f>IF(AND(Veg_Table[[#This Row],[TAT_RESULT]]="ABATE",Veg_Table[[#This Row],[PRESCRIP]]="NW_No Work"),1,0)</f>
        <v>0</v>
      </c>
      <c r="G1426" s="1">
        <f>IF(OR(Veg_Table[[#This Row],[Prescription R-Scale]]="NA",Veg_Table[[#This Row],[Diameter R-Scale]]="NA"),0,IF(Veg_Table[[#This Row],[Diameter R-Scale]]&lt;&gt;Veg_Table[[#This Row],[Prescription R-Scale]],1,0))</f>
        <v>0</v>
      </c>
      <c r="H1426" s="1">
        <f>IF(OR(AND(Veg_Table[[#This Row],[PRESCRIP]]="BC_Br Rmv", Veg_Table[[#This Row],[WOOD_MAN]]&lt;&gt;"Not Needed"),AND(Veg_Table[[#This Row],[PRESCRIP]]="BCS_Br Rmv+Trt", Veg_Table[[#This Row],[WOOD_MAN]]&lt;&gt;"Not Needed")),1,0)</f>
        <v>0</v>
      </c>
      <c r="I1426" s="1">
        <f ca="1">IF(AND(Veg_Table[[#This Row],[Prescription_Changed]]="Yes",Veg_Table[[#This Row],[TAT_RESULT]]=""),1,0)</f>
        <v>0</v>
      </c>
      <c r="J1426" s="1">
        <f ca="1">SUM(Veg_Table[[#This Row],[Prescription and Status do not match]:[Prescription_Edited_And_TAT_Is_Blank]])</f>
        <v>0</v>
      </c>
      <c r="K1426" s="1">
        <f ca="1">IF(Veg_Table[[#This Row],[Sum of Errors]]&gt;0,1,0)</f>
        <v>0</v>
      </c>
      <c r="L1426" s="1">
        <f>1</f>
        <v>1</v>
      </c>
      <c r="M1426"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26" s="1" t="str">
        <f>IF(OR(MID(Veg_Table[[#This Row],[PRESCRIP]],2,1)="1",MID(Veg_Table[[#This Row],[PRESCRIP]],2,1)="2",MID(Veg_Table[[#This Row],[PRESCRIP]],2,1)="3",MID(Veg_Table[[#This Row],[PRESCRIP]],2,1)="4"),_xlfn.NUMBERVALUE(MID(Veg_Table[[#This Row],[PRESCRIP]],2,1)),"NA")</f>
        <v>NA</v>
      </c>
      <c r="O1426" s="1">
        <f>WEEKNUM(Veg_Table[[#This Row],[EVM_LAST_EDITED_Day]],2)</f>
        <v>20</v>
      </c>
      <c r="P1426" s="25">
        <f>IFERROR(DATE(YEAR(Veg_Table[[#This Row],[EVM_LAST_EDITED2]]),MONTH(Veg_Table[[#This Row],[EVM_LAST_EDITED2]]),DAY(Veg_Table[[#This Row],[EVM_LAST_EDITED2]])),DATE(2019,1,1))</f>
        <v>43965</v>
      </c>
      <c r="Q1426" s="3">
        <f>VALUE(SUBSTITUTE(Veg_Table[[#This Row],[EVM_LAST_EDITED]],",",""))</f>
        <v>43965.4906597222</v>
      </c>
      <c r="R1426" s="1" t="str">
        <f>_xlfn.IFNA(IF(Veg_Table[[#This Row],[EVM_LAST_EDITOR]]="","zBlank EVM Last Editor",VLOOKUP(Veg_Table[[#This Row],[EVM_LAST_EDITOR]],Roster_Table[#All],4,FALSE)),"zAWRR Not in Roster")</f>
        <v>MGE</v>
      </c>
      <c r="S1426" s="1" t="str">
        <f>_xlfn.IFNA(IF(Veg_Table[[#This Row],[EVM_LAST_EDITOR]]="","zBlank EVM Last Editor",VLOOKUP(Veg_Table[[#This Row],[EVM_LAST_EDITOR]],Roster_Table[#All],16,FALSE)),"zCompany_AWRR not in Roster")</f>
        <v>MGE_Mountain G Enterprises</v>
      </c>
      <c r="T1426" s="2">
        <f>IFERROR(DATE(YEAR(Veg_Table[[#This Row],[Created2]]),MONTH(Veg_Table[[#This Row],[Created2]]),DAY(Veg_Table[[#This Row],[Created2]])),DATE(2019,1,1))</f>
        <v>43965</v>
      </c>
      <c r="U1426" s="3">
        <f>VALUE(SUBSTITUTE(Veg_Table[[#This Row],[Created]],",",""))</f>
        <v>43965.4906597222</v>
      </c>
      <c r="V1426" s="3" t="str">
        <f ca="1">IFERROR(_xlfn.IFNA(CELL("contents",INDIRECT(_xlfn.CONCAT("Veg_Table_Production_Data!",ADDRESS(MATCH(_xlfn.MAXIFS(#REF!,#REF!,"="&amp;Veg_Table[[#This Row],[AUTO_ID]],#REF!,"&lt;"&amp;Veg_Table[[#This Row],[EVM_LAST_EDITED_Day]]),#REF!,0),COLUMN(#REF!),4,1,)))),""),"")</f>
        <v/>
      </c>
      <c r="W1426" s="3" t="str">
        <f ca="1">IF(Veg_Table[[#This Row],[Previous_Prescription]]="","No",IF(Veg_Table[[#This Row],[Previous_Prescription]]=Veg_Table[[#This Row],[PRESCRIP]],"No","Yes"))</f>
        <v>No</v>
      </c>
      <c r="X1426" s="3" t="str">
        <f>IF(Veg_Table[[#This Row],[EVM_LAST_EDITED_Day]]=Veg_Table[[#This Row],[Created_Day]],"New","Old")</f>
        <v>New</v>
      </c>
      <c r="Y1426" s="1">
        <f>IFERROR(IF(FIND("delete",LOWER(Veg_Table[[#This Row],[PI_COMMENTS]]))&gt;=1,1,0),0)</f>
        <v>0</v>
      </c>
      <c r="Z1426" s="1" t="str">
        <f>_xlfn.IFNA(IF(Veg_Table[[#This Row],[EVM_LAST_EDITOR]]="","Yes",VLOOKUP(Veg_Table[[#This Row],[EVM_LAST_EDITOR]],Roster_Table[#All],15,FALSE)),"Yes")</f>
        <v>Yes</v>
      </c>
      <c r="AA142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26" s="1" t="str">
        <f>_xlfn.IFNA(VLOOKUP(Veg_Table[[#This Row],[EVM_LAST_EDITOR]],Roster_Table[#All],3,FALSE),"zAWRR Not in Roster")</f>
        <v>Amanda</v>
      </c>
      <c r="AC1426" s="1" t="str">
        <f>_xlfn.IFNA(VLOOKUP(Veg_Table[[#This Row],[EVM_LAST_EDITOR]],Roster_Table[#All],2,FALSE),"zAWRR Not in Roster")</f>
        <v>Winne</v>
      </c>
      <c r="AD1426" s="1" t="str">
        <f>IF(_xlfn.CONCAT(Veg_Table[[#This Row],[First_Name]]," ",Veg_Table[[#This Row],[Last_Name]])="zAWRR Not in Roster zAWRR Not in Roster","zAWRR Not in Roster",_xlfn.CONCAT(Veg_Table[[#This Row],[First_Name]]," ",Veg_Table[[#This Row],[Last_Name]]))</f>
        <v>Amanda Winne</v>
      </c>
      <c r="AE1426">
        <v>3230463</v>
      </c>
      <c r="AF1426" t="s">
        <v>6542</v>
      </c>
      <c r="AG1426" t="s">
        <v>93</v>
      </c>
      <c r="AH1426" t="s">
        <v>4287</v>
      </c>
      <c r="AI1426" t="s">
        <v>3400</v>
      </c>
      <c r="AJ1426" t="s">
        <v>21</v>
      </c>
      <c r="AL1426" t="s">
        <v>22</v>
      </c>
      <c r="AM1426" t="s">
        <v>1967</v>
      </c>
      <c r="AN1426" t="s">
        <v>25</v>
      </c>
      <c r="AO1426" t="s">
        <v>25</v>
      </c>
      <c r="AP1426">
        <v>13</v>
      </c>
      <c r="AQ1426">
        <v>57</v>
      </c>
      <c r="AR1426" t="s">
        <v>511</v>
      </c>
      <c r="AS1426" t="s">
        <v>24</v>
      </c>
      <c r="AT1426" t="s">
        <v>26</v>
      </c>
      <c r="AV1426" t="s">
        <v>512</v>
      </c>
      <c r="AW1426" t="s">
        <v>6540</v>
      </c>
      <c r="AZ1426"/>
      <c r="BB1426" s="4"/>
      <c r="BD1426" t="s">
        <v>29</v>
      </c>
      <c r="BE1426" t="s">
        <v>25</v>
      </c>
      <c r="BF1426" t="s">
        <v>513</v>
      </c>
      <c r="BI1426" s="3"/>
      <c r="BJ1426" t="s">
        <v>27</v>
      </c>
      <c r="BK1426" s="30" t="s">
        <v>520</v>
      </c>
      <c r="BL1426" s="3">
        <v>43965.490659722222</v>
      </c>
      <c r="BM1426" t="s">
        <v>31</v>
      </c>
      <c r="BN1426" t="s">
        <v>32</v>
      </c>
      <c r="BP1426" t="s">
        <v>4406</v>
      </c>
      <c r="BQ1426" t="s">
        <v>1025</v>
      </c>
      <c r="BR1426" t="s">
        <v>28</v>
      </c>
      <c r="BS1426" t="s">
        <v>28</v>
      </c>
      <c r="BT1426" t="s">
        <v>520</v>
      </c>
      <c r="BU1426" s="3">
        <v>43965.490659722222</v>
      </c>
      <c r="BV1426" t="s">
        <v>803</v>
      </c>
      <c r="BW1426" s="3">
        <v>43965.760199074073</v>
      </c>
      <c r="BX1426" t="s">
        <v>6543</v>
      </c>
      <c r="CG1426"/>
      <c r="CH1426"/>
      <c r="CI1426"/>
      <c r="CY1426"/>
      <c r="DA1426"/>
      <c r="DF1426"/>
    </row>
    <row r="1427" spans="1:110" x14ac:dyDescent="0.25">
      <c r="A1427" s="1">
        <f>IF(Veg_Table[[#This Row],[VP_STATUS]]="Hold",0,IF(OR(AND(Veg_Table[[#This Row],[PRESCRIP]]="NW_No Work",Veg_Table[[#This Row],[VP_STATUS]]&lt;&gt;"No Work Required Under EVM"),AND(Veg_Table[[#This Row],[VP_STATUS]]="No Work Required Under EVM",Veg_Table[[#This Row],[PRESCRIP]]&lt;&gt;"NW_No Work")),1,0))</f>
        <v>0</v>
      </c>
      <c r="B1427" s="1">
        <f>IF(Veg_Table[[#This Row],[SPECIES]]="",1,0)</f>
        <v>0</v>
      </c>
      <c r="C1427" s="1">
        <f>IF(Veg_Table[[#This Row],[DIAMETER]]="",1,0)</f>
        <v>0</v>
      </c>
      <c r="D1427" s="1">
        <f>IF(Veg_Table[[#This Row],[HEIGHT]]="",1,0)</f>
        <v>0</v>
      </c>
      <c r="E142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27" s="1">
        <f>IF(AND(Veg_Table[[#This Row],[TAT_RESULT]]="ABATE",Veg_Table[[#This Row],[PRESCRIP]]="NW_No Work"),1,0)</f>
        <v>0</v>
      </c>
      <c r="G1427" s="1">
        <f>IF(OR(Veg_Table[[#This Row],[Prescription R-Scale]]="NA",Veg_Table[[#This Row],[Diameter R-Scale]]="NA"),0,IF(Veg_Table[[#This Row],[Diameter R-Scale]]&lt;&gt;Veg_Table[[#This Row],[Prescription R-Scale]],1,0))</f>
        <v>0</v>
      </c>
      <c r="H1427" s="1">
        <f>IF(OR(AND(Veg_Table[[#This Row],[PRESCRIP]]="BC_Br Rmv", Veg_Table[[#This Row],[WOOD_MAN]]&lt;&gt;"Not Needed"),AND(Veg_Table[[#This Row],[PRESCRIP]]="BCS_Br Rmv+Trt", Veg_Table[[#This Row],[WOOD_MAN]]&lt;&gt;"Not Needed")),1,0)</f>
        <v>0</v>
      </c>
      <c r="I1427" s="1">
        <f ca="1">IF(AND(Veg_Table[[#This Row],[Prescription_Changed]]="Yes",Veg_Table[[#This Row],[TAT_RESULT]]=""),1,0)</f>
        <v>0</v>
      </c>
      <c r="J1427" s="1">
        <f ca="1">SUM(Veg_Table[[#This Row],[Prescription and Status do not match]:[Prescription_Edited_And_TAT_Is_Blank]])</f>
        <v>0</v>
      </c>
      <c r="K1427" s="1">
        <f ca="1">IF(Veg_Table[[#This Row],[Sum of Errors]]&gt;0,1,0)</f>
        <v>0</v>
      </c>
      <c r="L1427" s="1">
        <f>1</f>
        <v>1</v>
      </c>
      <c r="M1427"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27" s="1" t="str">
        <f>IF(OR(MID(Veg_Table[[#This Row],[PRESCRIP]],2,1)="1",MID(Veg_Table[[#This Row],[PRESCRIP]],2,1)="2",MID(Veg_Table[[#This Row],[PRESCRIP]],2,1)="3",MID(Veg_Table[[#This Row],[PRESCRIP]],2,1)="4"),_xlfn.NUMBERVALUE(MID(Veg_Table[[#This Row],[PRESCRIP]],2,1)),"NA")</f>
        <v>NA</v>
      </c>
      <c r="O1427" s="1">
        <f>WEEKNUM(Veg_Table[[#This Row],[EVM_LAST_EDITED_Day]],2)</f>
        <v>20</v>
      </c>
      <c r="P1427" s="25">
        <f>IFERROR(DATE(YEAR(Veg_Table[[#This Row],[EVM_LAST_EDITED2]]),MONTH(Veg_Table[[#This Row],[EVM_LAST_EDITED2]]),DAY(Veg_Table[[#This Row],[EVM_LAST_EDITED2]])),DATE(2019,1,1))</f>
        <v>43965</v>
      </c>
      <c r="Q1427" s="3">
        <f>VALUE(SUBSTITUTE(Veg_Table[[#This Row],[EVM_LAST_EDITED]],",",""))</f>
        <v>43965.492106805497</v>
      </c>
      <c r="R1427" s="1" t="str">
        <f>_xlfn.IFNA(IF(Veg_Table[[#This Row],[EVM_LAST_EDITOR]]="","zBlank EVM Last Editor",VLOOKUP(Veg_Table[[#This Row],[EVM_LAST_EDITOR]],Roster_Table[#All],4,FALSE)),"zAWRR Not in Roster")</f>
        <v>MGE</v>
      </c>
      <c r="S1427" s="1" t="str">
        <f>_xlfn.IFNA(IF(Veg_Table[[#This Row],[EVM_LAST_EDITOR]]="","zBlank EVM Last Editor",VLOOKUP(Veg_Table[[#This Row],[EVM_LAST_EDITOR]],Roster_Table[#All],16,FALSE)),"zCompany_AWRR not in Roster")</f>
        <v>MGE_Mountain G Enterprises</v>
      </c>
      <c r="T1427" s="2">
        <f>IFERROR(DATE(YEAR(Veg_Table[[#This Row],[Created2]]),MONTH(Veg_Table[[#This Row],[Created2]]),DAY(Veg_Table[[#This Row],[Created2]])),DATE(2019,1,1))</f>
        <v>43965</v>
      </c>
      <c r="U1427" s="3">
        <f>VALUE(SUBSTITUTE(Veg_Table[[#This Row],[Created]],",",""))</f>
        <v>43965.492106805497</v>
      </c>
      <c r="V1427" s="3" t="str">
        <f ca="1">IFERROR(_xlfn.IFNA(CELL("contents",INDIRECT(_xlfn.CONCAT("Veg_Table_Production_Data!",ADDRESS(MATCH(_xlfn.MAXIFS(#REF!,#REF!,"="&amp;Veg_Table[[#This Row],[AUTO_ID]],#REF!,"&lt;"&amp;Veg_Table[[#This Row],[EVM_LAST_EDITED_Day]]),#REF!,0),COLUMN(#REF!),4,1,)))),""),"")</f>
        <v/>
      </c>
      <c r="W1427" s="3" t="str">
        <f ca="1">IF(Veg_Table[[#This Row],[Previous_Prescription]]="","No",IF(Veg_Table[[#This Row],[Previous_Prescription]]=Veg_Table[[#This Row],[PRESCRIP]],"No","Yes"))</f>
        <v>No</v>
      </c>
      <c r="X1427" s="3" t="str">
        <f>IF(Veg_Table[[#This Row],[EVM_LAST_EDITED_Day]]=Veg_Table[[#This Row],[Created_Day]],"New","Old")</f>
        <v>New</v>
      </c>
      <c r="Y1427" s="1">
        <f>IFERROR(IF(FIND("delete",LOWER(Veg_Table[[#This Row],[PI_COMMENTS]]))&gt;=1,1,0),0)</f>
        <v>0</v>
      </c>
      <c r="Z1427" s="1" t="str">
        <f>_xlfn.IFNA(IF(Veg_Table[[#This Row],[EVM_LAST_EDITOR]]="","Yes",VLOOKUP(Veg_Table[[#This Row],[EVM_LAST_EDITOR]],Roster_Table[#All],15,FALSE)),"Yes")</f>
        <v>Yes</v>
      </c>
      <c r="AA142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27" s="1" t="str">
        <f>_xlfn.IFNA(VLOOKUP(Veg_Table[[#This Row],[EVM_LAST_EDITOR]],Roster_Table[#All],3,FALSE),"zAWRR Not in Roster")</f>
        <v>Miguel</v>
      </c>
      <c r="AC1427" s="1" t="str">
        <f>_xlfn.IFNA(VLOOKUP(Veg_Table[[#This Row],[EVM_LAST_EDITOR]],Roster_Table[#All],2,FALSE),"zAWRR Not in Roster")</f>
        <v>Dominguez-Diaz</v>
      </c>
      <c r="AD1427" s="1" t="str">
        <f>IF(_xlfn.CONCAT(Veg_Table[[#This Row],[First_Name]]," ",Veg_Table[[#This Row],[Last_Name]])="zAWRR Not in Roster zAWRR Not in Roster","zAWRR Not in Roster",_xlfn.CONCAT(Veg_Table[[#This Row],[First_Name]]," ",Veg_Table[[#This Row],[Last_Name]]))</f>
        <v>Miguel Dominguez-Diaz</v>
      </c>
      <c r="AE1427">
        <v>3228436</v>
      </c>
      <c r="AF1427" t="s">
        <v>6896</v>
      </c>
      <c r="AG1427" t="s">
        <v>30</v>
      </c>
      <c r="AH1427" t="s">
        <v>2420</v>
      </c>
      <c r="AI1427" t="s">
        <v>3071</v>
      </c>
      <c r="AJ1427" t="s">
        <v>21</v>
      </c>
      <c r="AL1427" t="s">
        <v>22</v>
      </c>
      <c r="AM1427" t="s">
        <v>529</v>
      </c>
      <c r="AN1427" t="s">
        <v>25</v>
      </c>
      <c r="AO1427" t="s">
        <v>25</v>
      </c>
      <c r="AP1427">
        <v>4</v>
      </c>
      <c r="AQ1427">
        <v>14</v>
      </c>
      <c r="AR1427" t="s">
        <v>511</v>
      </c>
      <c r="AS1427" t="s">
        <v>24</v>
      </c>
      <c r="AT1427" t="s">
        <v>26</v>
      </c>
      <c r="AV1427" t="s">
        <v>512</v>
      </c>
      <c r="AW1427" t="s">
        <v>6897</v>
      </c>
      <c r="AZ1427"/>
      <c r="BB1427" s="4"/>
      <c r="BD1427" t="s">
        <v>29</v>
      </c>
      <c r="BE1427" t="s">
        <v>25</v>
      </c>
      <c r="BF1427" t="s">
        <v>513</v>
      </c>
      <c r="BI1427" s="3"/>
      <c r="BJ1427" t="s">
        <v>27</v>
      </c>
      <c r="BK1427" s="30" t="s">
        <v>146</v>
      </c>
      <c r="BL1427" s="3">
        <v>43965.492106805556</v>
      </c>
      <c r="BM1427" t="s">
        <v>31</v>
      </c>
      <c r="BN1427" t="s">
        <v>32</v>
      </c>
      <c r="BP1427" t="s">
        <v>4883</v>
      </c>
      <c r="BQ1427" t="s">
        <v>826</v>
      </c>
      <c r="BR1427" t="s">
        <v>28</v>
      </c>
      <c r="BS1427" t="s">
        <v>28</v>
      </c>
      <c r="BT1427" t="s">
        <v>146</v>
      </c>
      <c r="BU1427" s="3">
        <v>43965.492106805556</v>
      </c>
      <c r="BV1427" t="s">
        <v>803</v>
      </c>
      <c r="BW1427" s="3">
        <v>43965.515741608797</v>
      </c>
      <c r="BX1427" t="s">
        <v>6898</v>
      </c>
      <c r="CG1427"/>
      <c r="CH1427"/>
      <c r="CI1427"/>
      <c r="CY1427"/>
      <c r="DA1427"/>
      <c r="DF1427"/>
    </row>
    <row r="1428" spans="1:110" x14ac:dyDescent="0.25">
      <c r="A1428" s="1">
        <f>IF(Veg_Table[[#This Row],[VP_STATUS]]="Hold",0,IF(OR(AND(Veg_Table[[#This Row],[PRESCRIP]]="NW_No Work",Veg_Table[[#This Row],[VP_STATUS]]&lt;&gt;"No Work Required Under EVM"),AND(Veg_Table[[#This Row],[VP_STATUS]]="No Work Required Under EVM",Veg_Table[[#This Row],[PRESCRIP]]&lt;&gt;"NW_No Work")),1,0))</f>
        <v>0</v>
      </c>
      <c r="B1428" s="1">
        <f>IF(Veg_Table[[#This Row],[SPECIES]]="",1,0)</f>
        <v>0</v>
      </c>
      <c r="C1428" s="1">
        <f>IF(Veg_Table[[#This Row],[DIAMETER]]="",1,0)</f>
        <v>0</v>
      </c>
      <c r="D1428" s="1">
        <f>IF(Veg_Table[[#This Row],[HEIGHT]]="",1,0)</f>
        <v>0</v>
      </c>
      <c r="E142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28" s="1">
        <f>IF(AND(Veg_Table[[#This Row],[TAT_RESULT]]="ABATE",Veg_Table[[#This Row],[PRESCRIP]]="NW_No Work"),1,0)</f>
        <v>0</v>
      </c>
      <c r="G1428" s="1">
        <f>IF(OR(Veg_Table[[#This Row],[Prescription R-Scale]]="NA",Veg_Table[[#This Row],[Diameter R-Scale]]="NA"),0,IF(Veg_Table[[#This Row],[Diameter R-Scale]]&lt;&gt;Veg_Table[[#This Row],[Prescription R-Scale]],1,0))</f>
        <v>0</v>
      </c>
      <c r="H1428" s="1">
        <f>IF(OR(AND(Veg_Table[[#This Row],[PRESCRIP]]="BC_Br Rmv", Veg_Table[[#This Row],[WOOD_MAN]]&lt;&gt;"Not Needed"),AND(Veg_Table[[#This Row],[PRESCRIP]]="BCS_Br Rmv+Trt", Veg_Table[[#This Row],[WOOD_MAN]]&lt;&gt;"Not Needed")),1,0)</f>
        <v>0</v>
      </c>
      <c r="I1428" s="1">
        <f ca="1">IF(AND(Veg_Table[[#This Row],[Prescription_Changed]]="Yes",Veg_Table[[#This Row],[TAT_RESULT]]=""),1,0)</f>
        <v>0</v>
      </c>
      <c r="J1428" s="1">
        <f ca="1">SUM(Veg_Table[[#This Row],[Prescription and Status do not match]:[Prescription_Edited_And_TAT_Is_Blank]])</f>
        <v>0</v>
      </c>
      <c r="K1428" s="1">
        <f ca="1">IF(Veg_Table[[#This Row],[Sum of Errors]]&gt;0,1,0)</f>
        <v>0</v>
      </c>
      <c r="L1428" s="1">
        <f>1</f>
        <v>1</v>
      </c>
      <c r="M1428"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28" s="1" t="str">
        <f>IF(OR(MID(Veg_Table[[#This Row],[PRESCRIP]],2,1)="1",MID(Veg_Table[[#This Row],[PRESCRIP]],2,1)="2",MID(Veg_Table[[#This Row],[PRESCRIP]],2,1)="3",MID(Veg_Table[[#This Row],[PRESCRIP]],2,1)="4"),_xlfn.NUMBERVALUE(MID(Veg_Table[[#This Row],[PRESCRIP]],2,1)),"NA")</f>
        <v>NA</v>
      </c>
      <c r="O1428" s="1">
        <f>WEEKNUM(Veg_Table[[#This Row],[EVM_LAST_EDITED_Day]],2)</f>
        <v>20</v>
      </c>
      <c r="P1428" s="25">
        <f>IFERROR(DATE(YEAR(Veg_Table[[#This Row],[EVM_LAST_EDITED2]]),MONTH(Veg_Table[[#This Row],[EVM_LAST_EDITED2]]),DAY(Veg_Table[[#This Row],[EVM_LAST_EDITED2]])),DATE(2019,1,1))</f>
        <v>43965</v>
      </c>
      <c r="Q1428" s="3">
        <f>VALUE(SUBSTITUTE(Veg_Table[[#This Row],[EVM_LAST_EDITED]],",",""))</f>
        <v>43965.4925011921</v>
      </c>
      <c r="R1428" s="1" t="str">
        <f>_xlfn.IFNA(IF(Veg_Table[[#This Row],[EVM_LAST_EDITOR]]="","zBlank EVM Last Editor",VLOOKUP(Veg_Table[[#This Row],[EVM_LAST_EDITOR]],Roster_Table[#All],4,FALSE)),"zAWRR Not in Roster")</f>
        <v>MBG</v>
      </c>
      <c r="S1428" s="1" t="str">
        <f>_xlfn.IFNA(IF(Veg_Table[[#This Row],[EVM_LAST_EDITOR]]="","zBlank EVM Last Editor",VLOOKUP(Veg_Table[[#This Row],[EVM_LAST_EDITOR]],Roster_Table[#All],16,FALSE)),"zCompany_AWRR not in Roster")</f>
        <v>MBG_Mason, Bruce &amp; Girard</v>
      </c>
      <c r="T1428" s="2">
        <f>IFERROR(DATE(YEAR(Veg_Table[[#This Row],[Created2]]),MONTH(Veg_Table[[#This Row],[Created2]]),DAY(Veg_Table[[#This Row],[Created2]])),DATE(2019,1,1))</f>
        <v>43965</v>
      </c>
      <c r="U1428" s="3">
        <f>VALUE(SUBSTITUTE(Veg_Table[[#This Row],[Created]],",",""))</f>
        <v>43965.4925011921</v>
      </c>
      <c r="V1428" s="3" t="str">
        <f ca="1">IFERROR(_xlfn.IFNA(CELL("contents",INDIRECT(_xlfn.CONCAT("Veg_Table_Production_Data!",ADDRESS(MATCH(_xlfn.MAXIFS(#REF!,#REF!,"="&amp;Veg_Table[[#This Row],[AUTO_ID]],#REF!,"&lt;"&amp;Veg_Table[[#This Row],[EVM_LAST_EDITED_Day]]),#REF!,0),COLUMN(#REF!),4,1,)))),""),"")</f>
        <v/>
      </c>
      <c r="W1428" s="3" t="str">
        <f ca="1">IF(Veg_Table[[#This Row],[Previous_Prescription]]="","No",IF(Veg_Table[[#This Row],[Previous_Prescription]]=Veg_Table[[#This Row],[PRESCRIP]],"No","Yes"))</f>
        <v>No</v>
      </c>
      <c r="X1428" s="3" t="str">
        <f>IF(Veg_Table[[#This Row],[EVM_LAST_EDITED_Day]]=Veg_Table[[#This Row],[Created_Day]],"New","Old")</f>
        <v>New</v>
      </c>
      <c r="Y1428" s="1">
        <f>IFERROR(IF(FIND("delete",LOWER(Veg_Table[[#This Row],[PI_COMMENTS]]))&gt;=1,1,0),0)</f>
        <v>0</v>
      </c>
      <c r="Z1428" s="1" t="str">
        <f>_xlfn.IFNA(IF(Veg_Table[[#This Row],[EVM_LAST_EDITOR]]="","Yes",VLOOKUP(Veg_Table[[#This Row],[EVM_LAST_EDITOR]],Roster_Table[#All],15,FALSE)),"Yes")</f>
        <v>Yes</v>
      </c>
      <c r="AA142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28" s="1" t="str">
        <f>_xlfn.IFNA(VLOOKUP(Veg_Table[[#This Row],[EVM_LAST_EDITOR]],Roster_Table[#All],3,FALSE),"zAWRR Not in Roster")</f>
        <v>Benjamin</v>
      </c>
      <c r="AC1428" s="1" t="str">
        <f>_xlfn.IFNA(VLOOKUP(Veg_Table[[#This Row],[EVM_LAST_EDITOR]],Roster_Table[#All],2,FALSE),"zAWRR Not in Roster")</f>
        <v>Post</v>
      </c>
      <c r="AD1428" s="1" t="str">
        <f>IF(_xlfn.CONCAT(Veg_Table[[#This Row],[First_Name]]," ",Veg_Table[[#This Row],[Last_Name]])="zAWRR Not in Roster zAWRR Not in Roster","zAWRR Not in Roster",_xlfn.CONCAT(Veg_Table[[#This Row],[First_Name]]," ",Veg_Table[[#This Row],[Last_Name]]))</f>
        <v>Benjamin Post</v>
      </c>
      <c r="AE1428">
        <v>3228441</v>
      </c>
      <c r="AF1428" t="s">
        <v>6302</v>
      </c>
      <c r="AG1428" t="s">
        <v>93</v>
      </c>
      <c r="AH1428" t="s">
        <v>6252</v>
      </c>
      <c r="AI1428" t="s">
        <v>5955</v>
      </c>
      <c r="AJ1428" t="s">
        <v>21</v>
      </c>
      <c r="AL1428" t="s">
        <v>372</v>
      </c>
      <c r="AM1428" t="s">
        <v>40</v>
      </c>
      <c r="AN1428" t="s">
        <v>25</v>
      </c>
      <c r="AO1428" t="s">
        <v>25</v>
      </c>
      <c r="AP1428">
        <v>45</v>
      </c>
      <c r="AQ1428">
        <v>94</v>
      </c>
      <c r="AR1428" t="s">
        <v>511</v>
      </c>
      <c r="AS1428" t="s">
        <v>24</v>
      </c>
      <c r="AT1428" t="s">
        <v>26</v>
      </c>
      <c r="AV1428" t="s">
        <v>519</v>
      </c>
      <c r="AW1428" t="s">
        <v>6303</v>
      </c>
      <c r="AZ1428"/>
      <c r="BB1428" s="4"/>
      <c r="BD1428" t="s">
        <v>29</v>
      </c>
      <c r="BE1428" t="s">
        <v>25</v>
      </c>
      <c r="BF1428" t="s">
        <v>513</v>
      </c>
      <c r="BI1428" s="3"/>
      <c r="BJ1428" t="s">
        <v>52</v>
      </c>
      <c r="BK1428" s="30" t="s">
        <v>120</v>
      </c>
      <c r="BL1428" s="3">
        <v>43965.49250119213</v>
      </c>
      <c r="BM1428" t="s">
        <v>31</v>
      </c>
      <c r="BN1428" t="s">
        <v>32</v>
      </c>
      <c r="BP1428" t="s">
        <v>6254</v>
      </c>
      <c r="BQ1428" t="s">
        <v>1025</v>
      </c>
      <c r="BR1428" t="s">
        <v>28</v>
      </c>
      <c r="BS1428" t="s">
        <v>28</v>
      </c>
      <c r="BT1428" t="s">
        <v>120</v>
      </c>
      <c r="BU1428" s="3">
        <v>43965.49250119213</v>
      </c>
      <c r="BV1428" t="s">
        <v>803</v>
      </c>
      <c r="BW1428" s="3">
        <v>43965.515741608797</v>
      </c>
      <c r="BX1428" t="s">
        <v>6304</v>
      </c>
      <c r="CG1428"/>
      <c r="CH1428"/>
      <c r="CI1428"/>
      <c r="CY1428"/>
      <c r="DA1428"/>
      <c r="DF1428"/>
    </row>
    <row r="1429" spans="1:110" x14ac:dyDescent="0.25">
      <c r="A1429" s="1">
        <f>IF(Veg_Table[[#This Row],[VP_STATUS]]="Hold",0,IF(OR(AND(Veg_Table[[#This Row],[PRESCRIP]]="NW_No Work",Veg_Table[[#This Row],[VP_STATUS]]&lt;&gt;"No Work Required Under EVM"),AND(Veg_Table[[#This Row],[VP_STATUS]]="No Work Required Under EVM",Veg_Table[[#This Row],[PRESCRIP]]&lt;&gt;"NW_No Work")),1,0))</f>
        <v>0</v>
      </c>
      <c r="B1429" s="1">
        <f>IF(Veg_Table[[#This Row],[SPECIES]]="",1,0)</f>
        <v>0</v>
      </c>
      <c r="C1429" s="1">
        <f>IF(Veg_Table[[#This Row],[DIAMETER]]="",1,0)</f>
        <v>0</v>
      </c>
      <c r="D1429" s="1">
        <f>IF(Veg_Table[[#This Row],[HEIGHT]]="",1,0)</f>
        <v>0</v>
      </c>
      <c r="E142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29" s="1">
        <f>IF(AND(Veg_Table[[#This Row],[TAT_RESULT]]="ABATE",Veg_Table[[#This Row],[PRESCRIP]]="NW_No Work"),1,0)</f>
        <v>0</v>
      </c>
      <c r="G1429" s="1">
        <f>IF(OR(Veg_Table[[#This Row],[Prescription R-Scale]]="NA",Veg_Table[[#This Row],[Diameter R-Scale]]="NA"),0,IF(Veg_Table[[#This Row],[Diameter R-Scale]]&lt;&gt;Veg_Table[[#This Row],[Prescription R-Scale]],1,0))</f>
        <v>0</v>
      </c>
      <c r="H1429" s="1">
        <f>IF(OR(AND(Veg_Table[[#This Row],[PRESCRIP]]="BC_Br Rmv", Veg_Table[[#This Row],[WOOD_MAN]]&lt;&gt;"Not Needed"),AND(Veg_Table[[#This Row],[PRESCRIP]]="BCS_Br Rmv+Trt", Veg_Table[[#This Row],[WOOD_MAN]]&lt;&gt;"Not Needed")),1,0)</f>
        <v>0</v>
      </c>
      <c r="I1429" s="1">
        <f ca="1">IF(AND(Veg_Table[[#This Row],[Prescription_Changed]]="Yes",Veg_Table[[#This Row],[TAT_RESULT]]=""),1,0)</f>
        <v>0</v>
      </c>
      <c r="J1429" s="1">
        <f ca="1">SUM(Veg_Table[[#This Row],[Prescription and Status do not match]:[Prescription_Edited_And_TAT_Is_Blank]])</f>
        <v>0</v>
      </c>
      <c r="K1429" s="1">
        <f ca="1">IF(Veg_Table[[#This Row],[Sum of Errors]]&gt;0,1,0)</f>
        <v>0</v>
      </c>
      <c r="L1429" s="1">
        <f>1</f>
        <v>1</v>
      </c>
      <c r="M1429"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29" s="1" t="str">
        <f>IF(OR(MID(Veg_Table[[#This Row],[PRESCRIP]],2,1)="1",MID(Veg_Table[[#This Row],[PRESCRIP]],2,1)="2",MID(Veg_Table[[#This Row],[PRESCRIP]],2,1)="3",MID(Veg_Table[[#This Row],[PRESCRIP]],2,1)="4"),_xlfn.NUMBERVALUE(MID(Veg_Table[[#This Row],[PRESCRIP]],2,1)),"NA")</f>
        <v>NA</v>
      </c>
      <c r="O1429" s="1">
        <f>WEEKNUM(Veg_Table[[#This Row],[EVM_LAST_EDITED_Day]],2)</f>
        <v>20</v>
      </c>
      <c r="P1429" s="25">
        <f>IFERROR(DATE(YEAR(Veg_Table[[#This Row],[EVM_LAST_EDITED2]]),MONTH(Veg_Table[[#This Row],[EVM_LAST_EDITED2]]),DAY(Veg_Table[[#This Row],[EVM_LAST_EDITED2]])),DATE(2019,1,1))</f>
        <v>43965</v>
      </c>
      <c r="Q1429" s="3">
        <f>VALUE(SUBSTITUTE(Veg_Table[[#This Row],[EVM_LAST_EDITED]],",",""))</f>
        <v>43965.492734398103</v>
      </c>
      <c r="R1429" s="1" t="str">
        <f>_xlfn.IFNA(IF(Veg_Table[[#This Row],[EVM_LAST_EDITOR]]="","zBlank EVM Last Editor",VLOOKUP(Veg_Table[[#This Row],[EVM_LAST_EDITOR]],Roster_Table[#All],4,FALSE)),"zAWRR Not in Roster")</f>
        <v>MGE</v>
      </c>
      <c r="S1429" s="1" t="str">
        <f>_xlfn.IFNA(IF(Veg_Table[[#This Row],[EVM_LAST_EDITOR]]="","zBlank EVM Last Editor",VLOOKUP(Veg_Table[[#This Row],[EVM_LAST_EDITOR]],Roster_Table[#All],16,FALSE)),"zCompany_AWRR not in Roster")</f>
        <v>MGE_Mountain G Enterprises</v>
      </c>
      <c r="T1429" s="2">
        <f>IFERROR(DATE(YEAR(Veg_Table[[#This Row],[Created2]]),MONTH(Veg_Table[[#This Row],[Created2]]),DAY(Veg_Table[[#This Row],[Created2]])),DATE(2019,1,1))</f>
        <v>43965</v>
      </c>
      <c r="U1429" s="3">
        <f>VALUE(SUBSTITUTE(Veg_Table[[#This Row],[Created]],",",""))</f>
        <v>43965.492734398103</v>
      </c>
      <c r="V1429" s="3" t="str">
        <f ca="1">IFERROR(_xlfn.IFNA(CELL("contents",INDIRECT(_xlfn.CONCAT("Veg_Table_Production_Data!",ADDRESS(MATCH(_xlfn.MAXIFS(#REF!,#REF!,"="&amp;Veg_Table[[#This Row],[AUTO_ID]],#REF!,"&lt;"&amp;Veg_Table[[#This Row],[EVM_LAST_EDITED_Day]]),#REF!,0),COLUMN(#REF!),4,1,)))),""),"")</f>
        <v/>
      </c>
      <c r="W1429" s="3" t="str">
        <f ca="1">IF(Veg_Table[[#This Row],[Previous_Prescription]]="","No",IF(Veg_Table[[#This Row],[Previous_Prescription]]=Veg_Table[[#This Row],[PRESCRIP]],"No","Yes"))</f>
        <v>No</v>
      </c>
      <c r="X1429" s="3" t="str">
        <f>IF(Veg_Table[[#This Row],[EVM_LAST_EDITED_Day]]=Veg_Table[[#This Row],[Created_Day]],"New","Old")</f>
        <v>New</v>
      </c>
      <c r="Y1429" s="1">
        <f>IFERROR(IF(FIND("delete",LOWER(Veg_Table[[#This Row],[PI_COMMENTS]]))&gt;=1,1,0),0)</f>
        <v>0</v>
      </c>
      <c r="Z1429" s="1" t="str">
        <f>_xlfn.IFNA(IF(Veg_Table[[#This Row],[EVM_LAST_EDITOR]]="","Yes",VLOOKUP(Veg_Table[[#This Row],[EVM_LAST_EDITOR]],Roster_Table[#All],15,FALSE)),"Yes")</f>
        <v>Yes</v>
      </c>
      <c r="AA142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29" s="1" t="str">
        <f>_xlfn.IFNA(VLOOKUP(Veg_Table[[#This Row],[EVM_LAST_EDITOR]],Roster_Table[#All],3,FALSE),"zAWRR Not in Roster")</f>
        <v>Aaron</v>
      </c>
      <c r="AC1429" s="1" t="str">
        <f>_xlfn.IFNA(VLOOKUP(Veg_Table[[#This Row],[EVM_LAST_EDITOR]],Roster_Table[#All],2,FALSE),"zAWRR Not in Roster")</f>
        <v>Hansen</v>
      </c>
      <c r="AD1429" s="1" t="str">
        <f>IF(_xlfn.CONCAT(Veg_Table[[#This Row],[First_Name]]," ",Veg_Table[[#This Row],[Last_Name]])="zAWRR Not in Roster zAWRR Not in Roster","zAWRR Not in Roster",_xlfn.CONCAT(Veg_Table[[#This Row],[First_Name]]," ",Veg_Table[[#This Row],[Last_Name]]))</f>
        <v>Aaron Hansen</v>
      </c>
      <c r="AE1429">
        <v>3228443</v>
      </c>
      <c r="AF1429" t="s">
        <v>6305</v>
      </c>
      <c r="AG1429" t="s">
        <v>93</v>
      </c>
      <c r="AH1429" t="s">
        <v>5320</v>
      </c>
      <c r="AI1429" t="s">
        <v>5959</v>
      </c>
      <c r="AJ1429" t="s">
        <v>21</v>
      </c>
      <c r="AL1429" t="s">
        <v>22</v>
      </c>
      <c r="AM1429" t="s">
        <v>23</v>
      </c>
      <c r="AN1429" t="s">
        <v>25</v>
      </c>
      <c r="AO1429" t="s">
        <v>25</v>
      </c>
      <c r="AP1429">
        <v>9</v>
      </c>
      <c r="AQ1429">
        <v>38</v>
      </c>
      <c r="AR1429" t="s">
        <v>511</v>
      </c>
      <c r="AS1429" t="s">
        <v>24</v>
      </c>
      <c r="AT1429" t="s">
        <v>26</v>
      </c>
      <c r="AV1429" t="s">
        <v>519</v>
      </c>
      <c r="AW1429" t="s">
        <v>6306</v>
      </c>
      <c r="AZ1429"/>
      <c r="BB1429" s="4"/>
      <c r="BD1429" t="s">
        <v>29</v>
      </c>
      <c r="BE1429" t="s">
        <v>25</v>
      </c>
      <c r="BF1429" t="s">
        <v>513</v>
      </c>
      <c r="BI1429" s="3"/>
      <c r="BJ1429" t="s">
        <v>27</v>
      </c>
      <c r="BK1429" s="30" t="s">
        <v>156</v>
      </c>
      <c r="BL1429" s="3">
        <v>43965.492734398147</v>
      </c>
      <c r="BM1429" t="s">
        <v>31</v>
      </c>
      <c r="BN1429" t="s">
        <v>32</v>
      </c>
      <c r="BP1429" t="s">
        <v>5452</v>
      </c>
      <c r="BQ1429" t="s">
        <v>1025</v>
      </c>
      <c r="BR1429" t="s">
        <v>28</v>
      </c>
      <c r="BS1429" t="s">
        <v>28</v>
      </c>
      <c r="BT1429" t="s">
        <v>156</v>
      </c>
      <c r="BU1429" s="3">
        <v>43965.492734398147</v>
      </c>
      <c r="BV1429" t="s">
        <v>803</v>
      </c>
      <c r="BW1429" s="3">
        <v>43965.515741608797</v>
      </c>
      <c r="BX1429" t="s">
        <v>6307</v>
      </c>
      <c r="CG1429"/>
      <c r="CH1429"/>
      <c r="CI1429"/>
      <c r="CY1429"/>
      <c r="DA1429"/>
      <c r="DF1429"/>
    </row>
    <row r="1430" spans="1:110" x14ac:dyDescent="0.25">
      <c r="A1430" s="1">
        <f>IF(Veg_Table[[#This Row],[VP_STATUS]]="Hold",0,IF(OR(AND(Veg_Table[[#This Row],[PRESCRIP]]="NW_No Work",Veg_Table[[#This Row],[VP_STATUS]]&lt;&gt;"No Work Required Under EVM"),AND(Veg_Table[[#This Row],[VP_STATUS]]="No Work Required Under EVM",Veg_Table[[#This Row],[PRESCRIP]]&lt;&gt;"NW_No Work")),1,0))</f>
        <v>0</v>
      </c>
      <c r="B1430" s="1">
        <f>IF(Veg_Table[[#This Row],[SPECIES]]="",1,0)</f>
        <v>0</v>
      </c>
      <c r="C1430" s="1">
        <f>IF(Veg_Table[[#This Row],[DIAMETER]]="",1,0)</f>
        <v>0</v>
      </c>
      <c r="D1430" s="1">
        <f>IF(Veg_Table[[#This Row],[HEIGHT]]="",1,0)</f>
        <v>0</v>
      </c>
      <c r="E143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30" s="1">
        <f>IF(AND(Veg_Table[[#This Row],[TAT_RESULT]]="ABATE",Veg_Table[[#This Row],[PRESCRIP]]="NW_No Work"),1,0)</f>
        <v>0</v>
      </c>
      <c r="G1430" s="1">
        <f>IF(OR(Veg_Table[[#This Row],[Prescription R-Scale]]="NA",Veg_Table[[#This Row],[Diameter R-Scale]]="NA"),0,IF(Veg_Table[[#This Row],[Diameter R-Scale]]&lt;&gt;Veg_Table[[#This Row],[Prescription R-Scale]],1,0))</f>
        <v>0</v>
      </c>
      <c r="H1430" s="1">
        <f>IF(OR(AND(Veg_Table[[#This Row],[PRESCRIP]]="BC_Br Rmv", Veg_Table[[#This Row],[WOOD_MAN]]&lt;&gt;"Not Needed"),AND(Veg_Table[[#This Row],[PRESCRIP]]="BCS_Br Rmv+Trt", Veg_Table[[#This Row],[WOOD_MAN]]&lt;&gt;"Not Needed")),1,0)</f>
        <v>0</v>
      </c>
      <c r="I1430" s="1">
        <f ca="1">IF(AND(Veg_Table[[#This Row],[Prescription_Changed]]="Yes",Veg_Table[[#This Row],[TAT_RESULT]]=""),1,0)</f>
        <v>0</v>
      </c>
      <c r="J1430" s="1">
        <f ca="1">SUM(Veg_Table[[#This Row],[Prescription and Status do not match]:[Prescription_Edited_And_TAT_Is_Blank]])</f>
        <v>0</v>
      </c>
      <c r="K1430" s="1">
        <f ca="1">IF(Veg_Table[[#This Row],[Sum of Errors]]&gt;0,1,0)</f>
        <v>0</v>
      </c>
      <c r="L1430" s="1">
        <f>1</f>
        <v>1</v>
      </c>
      <c r="M143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430" s="1">
        <f>IF(OR(MID(Veg_Table[[#This Row],[PRESCRIP]],2,1)="1",MID(Veg_Table[[#This Row],[PRESCRIP]],2,1)="2",MID(Veg_Table[[#This Row],[PRESCRIP]],2,1)="3",MID(Veg_Table[[#This Row],[PRESCRIP]],2,1)="4"),_xlfn.NUMBERVALUE(MID(Veg_Table[[#This Row],[PRESCRIP]],2,1)),"NA")</f>
        <v>1</v>
      </c>
      <c r="O1430" s="1">
        <f>WEEKNUM(Veg_Table[[#This Row],[EVM_LAST_EDITED_Day]],2)</f>
        <v>20</v>
      </c>
      <c r="P1430" s="25">
        <f>IFERROR(DATE(YEAR(Veg_Table[[#This Row],[EVM_LAST_EDITED2]]),MONTH(Veg_Table[[#This Row],[EVM_LAST_EDITED2]]),DAY(Veg_Table[[#This Row],[EVM_LAST_EDITED2]])),DATE(2019,1,1))</f>
        <v>43965</v>
      </c>
      <c r="Q1430" s="3">
        <f>VALUE(SUBSTITUTE(Veg_Table[[#This Row],[EVM_LAST_EDITED]],",",""))</f>
        <v>43965.493067129602</v>
      </c>
      <c r="R1430" s="1" t="str">
        <f>_xlfn.IFNA(IF(Veg_Table[[#This Row],[EVM_LAST_EDITOR]]="","zBlank EVM Last Editor",VLOOKUP(Veg_Table[[#This Row],[EVM_LAST_EDITOR]],Roster_Table[#All],4,FALSE)),"zAWRR Not in Roster")</f>
        <v>MGE</v>
      </c>
      <c r="S1430" s="1" t="str">
        <f>_xlfn.IFNA(IF(Veg_Table[[#This Row],[EVM_LAST_EDITOR]]="","zBlank EVM Last Editor",VLOOKUP(Veg_Table[[#This Row],[EVM_LAST_EDITOR]],Roster_Table[#All],16,FALSE)),"zCompany_AWRR not in Roster")</f>
        <v>MGE_Mountain G Enterprises</v>
      </c>
      <c r="T1430" s="2">
        <f>IFERROR(DATE(YEAR(Veg_Table[[#This Row],[Created2]]),MONTH(Veg_Table[[#This Row],[Created2]]),DAY(Veg_Table[[#This Row],[Created2]])),DATE(2019,1,1))</f>
        <v>43965</v>
      </c>
      <c r="U1430" s="3">
        <f>VALUE(SUBSTITUTE(Veg_Table[[#This Row],[Created]],",",""))</f>
        <v>43965.493067129602</v>
      </c>
      <c r="V1430" s="3" t="str">
        <f ca="1">IFERROR(_xlfn.IFNA(CELL("contents",INDIRECT(_xlfn.CONCAT("Veg_Table_Production_Data!",ADDRESS(MATCH(_xlfn.MAXIFS(#REF!,#REF!,"="&amp;Veg_Table[[#This Row],[AUTO_ID]],#REF!,"&lt;"&amp;Veg_Table[[#This Row],[EVM_LAST_EDITED_Day]]),#REF!,0),COLUMN(#REF!),4,1,)))),""),"")</f>
        <v/>
      </c>
      <c r="W1430" s="3" t="str">
        <f ca="1">IF(Veg_Table[[#This Row],[Previous_Prescription]]="","No",IF(Veg_Table[[#This Row],[Previous_Prescription]]=Veg_Table[[#This Row],[PRESCRIP]],"No","Yes"))</f>
        <v>No</v>
      </c>
      <c r="X1430" s="3" t="str">
        <f>IF(Veg_Table[[#This Row],[EVM_LAST_EDITED_Day]]=Veg_Table[[#This Row],[Created_Day]],"New","Old")</f>
        <v>New</v>
      </c>
      <c r="Y1430" s="1">
        <f>IFERROR(IF(FIND("delete",LOWER(Veg_Table[[#This Row],[PI_COMMENTS]]))&gt;=1,1,0),0)</f>
        <v>0</v>
      </c>
      <c r="Z1430" s="1" t="str">
        <f>_xlfn.IFNA(IF(Veg_Table[[#This Row],[EVM_LAST_EDITOR]]="","Yes",VLOOKUP(Veg_Table[[#This Row],[EVM_LAST_EDITOR]],Roster_Table[#All],15,FALSE)),"Yes")</f>
        <v>Yes</v>
      </c>
      <c r="AA143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30" s="1" t="str">
        <f>_xlfn.IFNA(VLOOKUP(Veg_Table[[#This Row],[EVM_LAST_EDITOR]],Roster_Table[#All],3,FALSE),"zAWRR Not in Roster")</f>
        <v>Amanda</v>
      </c>
      <c r="AC1430" s="1" t="str">
        <f>_xlfn.IFNA(VLOOKUP(Veg_Table[[#This Row],[EVM_LAST_EDITOR]],Roster_Table[#All],2,FALSE),"zAWRR Not in Roster")</f>
        <v>Winne</v>
      </c>
      <c r="AD1430" s="1" t="str">
        <f>IF(_xlfn.CONCAT(Veg_Table[[#This Row],[First_Name]]," ",Veg_Table[[#This Row],[Last_Name]])="zAWRR Not in Roster zAWRR Not in Roster","zAWRR Not in Roster",_xlfn.CONCAT(Veg_Table[[#This Row],[First_Name]]," ",Veg_Table[[#This Row],[Last_Name]]))</f>
        <v>Amanda Winne</v>
      </c>
      <c r="AE1430">
        <v>3230464</v>
      </c>
      <c r="AF1430" t="s">
        <v>6544</v>
      </c>
      <c r="AG1430" t="s">
        <v>93</v>
      </c>
      <c r="AH1430" t="s">
        <v>4287</v>
      </c>
      <c r="AI1430" t="s">
        <v>3400</v>
      </c>
      <c r="AJ1430" t="s">
        <v>36</v>
      </c>
      <c r="AL1430" t="s">
        <v>22</v>
      </c>
      <c r="AM1430" t="s">
        <v>1967</v>
      </c>
      <c r="AN1430" t="s">
        <v>25</v>
      </c>
      <c r="AO1430" t="s">
        <v>25</v>
      </c>
      <c r="AP1430">
        <v>11</v>
      </c>
      <c r="AQ1430">
        <v>60</v>
      </c>
      <c r="AR1430" t="s">
        <v>511</v>
      </c>
      <c r="AS1430" t="s">
        <v>45</v>
      </c>
      <c r="AT1430" t="s">
        <v>26</v>
      </c>
      <c r="AV1430" t="s">
        <v>512</v>
      </c>
      <c r="AW1430" t="s">
        <v>6537</v>
      </c>
      <c r="AZ1430"/>
      <c r="BB1430" s="4"/>
      <c r="BD1430" t="s">
        <v>29</v>
      </c>
      <c r="BE1430" t="s">
        <v>25</v>
      </c>
      <c r="BF1430" t="s">
        <v>513</v>
      </c>
      <c r="BI1430" s="3"/>
      <c r="BJ1430" t="s">
        <v>27</v>
      </c>
      <c r="BK1430" s="30" t="s">
        <v>520</v>
      </c>
      <c r="BL1430" s="3">
        <v>43965.493067129632</v>
      </c>
      <c r="BM1430" t="s">
        <v>31</v>
      </c>
      <c r="BN1430" t="s">
        <v>32</v>
      </c>
      <c r="BP1430" t="s">
        <v>4406</v>
      </c>
      <c r="BQ1430" t="s">
        <v>1025</v>
      </c>
      <c r="BR1430" t="s">
        <v>28</v>
      </c>
      <c r="BS1430" t="s">
        <v>28</v>
      </c>
      <c r="BT1430" t="s">
        <v>520</v>
      </c>
      <c r="BU1430" s="3">
        <v>43965.493067129632</v>
      </c>
      <c r="BV1430" t="s">
        <v>803</v>
      </c>
      <c r="BW1430" s="3">
        <v>43965.760199074073</v>
      </c>
      <c r="BX1430" t="s">
        <v>6545</v>
      </c>
      <c r="CG1430"/>
      <c r="CH1430"/>
      <c r="CI1430"/>
      <c r="CY1430"/>
      <c r="DA1430"/>
      <c r="DF1430"/>
    </row>
    <row r="1431" spans="1:110" x14ac:dyDescent="0.25">
      <c r="A1431" s="1">
        <f>IF(Veg_Table[[#This Row],[VP_STATUS]]="Hold",0,IF(OR(AND(Veg_Table[[#This Row],[PRESCRIP]]="NW_No Work",Veg_Table[[#This Row],[VP_STATUS]]&lt;&gt;"No Work Required Under EVM"),AND(Veg_Table[[#This Row],[VP_STATUS]]="No Work Required Under EVM",Veg_Table[[#This Row],[PRESCRIP]]&lt;&gt;"NW_No Work")),1,0))</f>
        <v>0</v>
      </c>
      <c r="B1431" s="1">
        <f>IF(Veg_Table[[#This Row],[SPECIES]]="",1,0)</f>
        <v>0</v>
      </c>
      <c r="C1431" s="1">
        <f>IF(Veg_Table[[#This Row],[DIAMETER]]="",1,0)</f>
        <v>0</v>
      </c>
      <c r="D1431" s="1">
        <f>IF(Veg_Table[[#This Row],[HEIGHT]]="",1,0)</f>
        <v>0</v>
      </c>
      <c r="E143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31" s="1">
        <f>IF(AND(Veg_Table[[#This Row],[TAT_RESULT]]="ABATE",Veg_Table[[#This Row],[PRESCRIP]]="NW_No Work"),1,0)</f>
        <v>0</v>
      </c>
      <c r="G1431" s="1">
        <f>IF(OR(Veg_Table[[#This Row],[Prescription R-Scale]]="NA",Veg_Table[[#This Row],[Diameter R-Scale]]="NA"),0,IF(Veg_Table[[#This Row],[Diameter R-Scale]]&lt;&gt;Veg_Table[[#This Row],[Prescription R-Scale]],1,0))</f>
        <v>0</v>
      </c>
      <c r="H1431" s="1">
        <f>IF(OR(AND(Veg_Table[[#This Row],[PRESCRIP]]="BC_Br Rmv", Veg_Table[[#This Row],[WOOD_MAN]]&lt;&gt;"Not Needed"),AND(Veg_Table[[#This Row],[PRESCRIP]]="BCS_Br Rmv+Trt", Veg_Table[[#This Row],[WOOD_MAN]]&lt;&gt;"Not Needed")),1,0)</f>
        <v>0</v>
      </c>
      <c r="I1431" s="1">
        <f ca="1">IF(AND(Veg_Table[[#This Row],[Prescription_Changed]]="Yes",Veg_Table[[#This Row],[TAT_RESULT]]=""),1,0)</f>
        <v>0</v>
      </c>
      <c r="J1431" s="1">
        <f ca="1">SUM(Veg_Table[[#This Row],[Prescription and Status do not match]:[Prescription_Edited_And_TAT_Is_Blank]])</f>
        <v>0</v>
      </c>
      <c r="K1431" s="1">
        <f ca="1">IF(Veg_Table[[#This Row],[Sum of Errors]]&gt;0,1,0)</f>
        <v>0</v>
      </c>
      <c r="L1431" s="1">
        <f>1</f>
        <v>1</v>
      </c>
      <c r="M143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431" s="1">
        <f>IF(OR(MID(Veg_Table[[#This Row],[PRESCRIP]],2,1)="1",MID(Veg_Table[[#This Row],[PRESCRIP]],2,1)="2",MID(Veg_Table[[#This Row],[PRESCRIP]],2,1)="3",MID(Veg_Table[[#This Row],[PRESCRIP]],2,1)="4"),_xlfn.NUMBERVALUE(MID(Veg_Table[[#This Row],[PRESCRIP]],2,1)),"NA")</f>
        <v>1</v>
      </c>
      <c r="O1431" s="1">
        <f>WEEKNUM(Veg_Table[[#This Row],[EVM_LAST_EDITED_Day]],2)</f>
        <v>20</v>
      </c>
      <c r="P1431" s="25">
        <f>IFERROR(DATE(YEAR(Veg_Table[[#This Row],[EVM_LAST_EDITED2]]),MONTH(Veg_Table[[#This Row],[EVM_LAST_EDITED2]]),DAY(Veg_Table[[#This Row],[EVM_LAST_EDITED2]])),DATE(2019,1,1))</f>
        <v>43965</v>
      </c>
      <c r="Q1431" s="3">
        <f>VALUE(SUBSTITUTE(Veg_Table[[#This Row],[EVM_LAST_EDITED]],",",""))</f>
        <v>43965.493067129602</v>
      </c>
      <c r="R1431" s="1" t="str">
        <f>_xlfn.IFNA(IF(Veg_Table[[#This Row],[EVM_LAST_EDITOR]]="","zBlank EVM Last Editor",VLOOKUP(Veg_Table[[#This Row],[EVM_LAST_EDITOR]],Roster_Table[#All],4,FALSE)),"zAWRR Not in Roster")</f>
        <v>FCO</v>
      </c>
      <c r="S1431" s="1" t="str">
        <f>_xlfn.IFNA(IF(Veg_Table[[#This Row],[EVM_LAST_EDITOR]]="","zBlank EVM Last Editor",VLOOKUP(Veg_Table[[#This Row],[EVM_LAST_EDITOR]],Roster_Table[#All],16,FALSE)),"zCompany_AWRR not in Roster")</f>
        <v>FCO_Forester’s Co-op</v>
      </c>
      <c r="T1431" s="2">
        <f>IFERROR(DATE(YEAR(Veg_Table[[#This Row],[Created2]]),MONTH(Veg_Table[[#This Row],[Created2]]),DAY(Veg_Table[[#This Row],[Created2]])),DATE(2019,1,1))</f>
        <v>43887</v>
      </c>
      <c r="U1431" s="3">
        <f>VALUE(SUBSTITUTE(Veg_Table[[#This Row],[Created]],",",""))</f>
        <v>43887.619155092601</v>
      </c>
      <c r="V1431" s="3" t="str">
        <f ca="1">IFERROR(_xlfn.IFNA(CELL("contents",INDIRECT(_xlfn.CONCAT("Veg_Table_Production_Data!",ADDRESS(MATCH(_xlfn.MAXIFS(#REF!,#REF!,"="&amp;Veg_Table[[#This Row],[AUTO_ID]],#REF!,"&lt;"&amp;Veg_Table[[#This Row],[EVM_LAST_EDITED_Day]]),#REF!,0),COLUMN(#REF!),4,1,)))),""),"")</f>
        <v/>
      </c>
      <c r="W1431" s="3" t="str">
        <f ca="1">IF(Veg_Table[[#This Row],[Previous_Prescription]]="","No",IF(Veg_Table[[#This Row],[Previous_Prescription]]=Veg_Table[[#This Row],[PRESCRIP]],"No","Yes"))</f>
        <v>No</v>
      </c>
      <c r="X1431" s="3" t="str">
        <f>IF(Veg_Table[[#This Row],[EVM_LAST_EDITED_Day]]=Veg_Table[[#This Row],[Created_Day]],"New","Old")</f>
        <v>Old</v>
      </c>
      <c r="Y1431" s="1">
        <f>IFERROR(IF(FIND("delete",LOWER(Veg_Table[[#This Row],[PI_COMMENTS]]))&gt;=1,1,0),0)</f>
        <v>1</v>
      </c>
      <c r="Z1431" s="1" t="str">
        <f>_xlfn.IFNA(IF(Veg_Table[[#This Row],[EVM_LAST_EDITOR]]="","Yes",VLOOKUP(Veg_Table[[#This Row],[EVM_LAST_EDITOR]],Roster_Table[#All],15,FALSE)),"Yes")</f>
        <v>Yes</v>
      </c>
      <c r="AA143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31" s="1" t="str">
        <f>_xlfn.IFNA(VLOOKUP(Veg_Table[[#This Row],[EVM_LAST_EDITOR]],Roster_Table[#All],3,FALSE),"zAWRR Not in Roster")</f>
        <v>Sierra</v>
      </c>
      <c r="AC1431" s="1" t="str">
        <f>_xlfn.IFNA(VLOOKUP(Veg_Table[[#This Row],[EVM_LAST_EDITOR]],Roster_Table[#All],2,FALSE),"zAWRR Not in Roster")</f>
        <v>Monroe</v>
      </c>
      <c r="AD1431" s="1" t="str">
        <f>IF(_xlfn.CONCAT(Veg_Table[[#This Row],[First_Name]]," ",Veg_Table[[#This Row],[Last_Name]])="zAWRR Not in Roster zAWRR Not in Roster","zAWRR Not in Roster",_xlfn.CONCAT(Veg_Table[[#This Row],[First_Name]]," ",Veg_Table[[#This Row],[Last_Name]]))</f>
        <v>Sierra Monroe</v>
      </c>
      <c r="AE1431">
        <v>1781616</v>
      </c>
      <c r="AF1431" t="s">
        <v>3022</v>
      </c>
      <c r="AG1431" t="s">
        <v>30</v>
      </c>
      <c r="AH1431" t="s">
        <v>1743</v>
      </c>
      <c r="AI1431" t="s">
        <v>3016</v>
      </c>
      <c r="AJ1431" t="s">
        <v>526</v>
      </c>
      <c r="AL1431" t="s">
        <v>22</v>
      </c>
      <c r="AM1431" t="s">
        <v>529</v>
      </c>
      <c r="AN1431" t="s">
        <v>25</v>
      </c>
      <c r="AO1431" t="s">
        <v>25</v>
      </c>
      <c r="AP1431">
        <v>4</v>
      </c>
      <c r="AQ1431">
        <v>25</v>
      </c>
      <c r="AS1431" t="s">
        <v>45</v>
      </c>
      <c r="AT1431" t="s">
        <v>522</v>
      </c>
      <c r="AU1431" t="s">
        <v>25</v>
      </c>
      <c r="AW1431" t="s">
        <v>6738</v>
      </c>
      <c r="AX1431" t="s">
        <v>534</v>
      </c>
      <c r="AZ1431"/>
      <c r="BB1431" s="4"/>
      <c r="BD1431" t="s">
        <v>29</v>
      </c>
      <c r="BI1431" s="3"/>
      <c r="BJ1431" t="s">
        <v>793</v>
      </c>
      <c r="BK1431" s="30" t="s">
        <v>518</v>
      </c>
      <c r="BL1431" s="3">
        <v>43965.493067129632</v>
      </c>
      <c r="BM1431" t="s">
        <v>31</v>
      </c>
      <c r="BN1431" t="s">
        <v>32</v>
      </c>
      <c r="BO1431" t="s">
        <v>3506</v>
      </c>
      <c r="BP1431" t="s">
        <v>1746</v>
      </c>
      <c r="BQ1431" t="s">
        <v>826</v>
      </c>
      <c r="BR1431" t="s">
        <v>28</v>
      </c>
      <c r="BS1431" t="s">
        <v>28</v>
      </c>
      <c r="BT1431" t="s">
        <v>140</v>
      </c>
      <c r="BU1431" s="3">
        <v>43887.619155092594</v>
      </c>
      <c r="BV1431" t="s">
        <v>803</v>
      </c>
      <c r="BW1431" s="3">
        <v>43965.565027303244</v>
      </c>
      <c r="BX1431" t="s">
        <v>3023</v>
      </c>
      <c r="CG1431"/>
      <c r="CH1431"/>
      <c r="CI1431"/>
      <c r="CY1431"/>
      <c r="DA1431"/>
      <c r="DF1431"/>
    </row>
    <row r="1432" spans="1:110" x14ac:dyDescent="0.25">
      <c r="A1432" s="1">
        <f>IF(Veg_Table[[#This Row],[VP_STATUS]]="Hold",0,IF(OR(AND(Veg_Table[[#This Row],[PRESCRIP]]="NW_No Work",Veg_Table[[#This Row],[VP_STATUS]]&lt;&gt;"No Work Required Under EVM"),AND(Veg_Table[[#This Row],[VP_STATUS]]="No Work Required Under EVM",Veg_Table[[#This Row],[PRESCRIP]]&lt;&gt;"NW_No Work")),1,0))</f>
        <v>0</v>
      </c>
      <c r="B1432" s="1">
        <f>IF(Veg_Table[[#This Row],[SPECIES]]="",1,0)</f>
        <v>0</v>
      </c>
      <c r="C1432" s="1">
        <f>IF(Veg_Table[[#This Row],[DIAMETER]]="",1,0)</f>
        <v>0</v>
      </c>
      <c r="D1432" s="1">
        <f>IF(Veg_Table[[#This Row],[HEIGHT]]="",1,0)</f>
        <v>0</v>
      </c>
      <c r="E143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32" s="1">
        <f>IF(AND(Veg_Table[[#This Row],[TAT_RESULT]]="ABATE",Veg_Table[[#This Row],[PRESCRIP]]="NW_No Work"),1,0)</f>
        <v>0</v>
      </c>
      <c r="G1432" s="1">
        <f>IF(OR(Veg_Table[[#This Row],[Prescription R-Scale]]="NA",Veg_Table[[#This Row],[Diameter R-Scale]]="NA"),0,IF(Veg_Table[[#This Row],[Diameter R-Scale]]&lt;&gt;Veg_Table[[#This Row],[Prescription R-Scale]],1,0))</f>
        <v>0</v>
      </c>
      <c r="H1432" s="1">
        <f>IF(OR(AND(Veg_Table[[#This Row],[PRESCRIP]]="BC_Br Rmv", Veg_Table[[#This Row],[WOOD_MAN]]&lt;&gt;"Not Needed"),AND(Veg_Table[[#This Row],[PRESCRIP]]="BCS_Br Rmv+Trt", Veg_Table[[#This Row],[WOOD_MAN]]&lt;&gt;"Not Needed")),1,0)</f>
        <v>0</v>
      </c>
      <c r="I1432" s="1">
        <f ca="1">IF(AND(Veg_Table[[#This Row],[Prescription_Changed]]="Yes",Veg_Table[[#This Row],[TAT_RESULT]]=""),1,0)</f>
        <v>0</v>
      </c>
      <c r="J1432" s="1">
        <f ca="1">SUM(Veg_Table[[#This Row],[Prescription and Status do not match]:[Prescription_Edited_And_TAT_Is_Blank]])</f>
        <v>0</v>
      </c>
      <c r="K1432" s="1">
        <f ca="1">IF(Veg_Table[[#This Row],[Sum of Errors]]&gt;0,1,0)</f>
        <v>0</v>
      </c>
      <c r="L1432" s="1">
        <f>1</f>
        <v>1</v>
      </c>
      <c r="M1432"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32" s="1" t="str">
        <f>IF(OR(MID(Veg_Table[[#This Row],[PRESCRIP]],2,1)="1",MID(Veg_Table[[#This Row],[PRESCRIP]],2,1)="2",MID(Veg_Table[[#This Row],[PRESCRIP]],2,1)="3",MID(Veg_Table[[#This Row],[PRESCRIP]],2,1)="4"),_xlfn.NUMBERVALUE(MID(Veg_Table[[#This Row],[PRESCRIP]],2,1)),"NA")</f>
        <v>NA</v>
      </c>
      <c r="O1432" s="1">
        <f>WEEKNUM(Veg_Table[[#This Row],[EVM_LAST_EDITED_Day]],2)</f>
        <v>20</v>
      </c>
      <c r="P1432" s="25">
        <f>IFERROR(DATE(YEAR(Veg_Table[[#This Row],[EVM_LAST_EDITED2]]),MONTH(Veg_Table[[#This Row],[EVM_LAST_EDITED2]]),DAY(Veg_Table[[#This Row],[EVM_LAST_EDITED2]])),DATE(2019,1,1))</f>
        <v>43965</v>
      </c>
      <c r="Q1432" s="3">
        <f>VALUE(SUBSTITUTE(Veg_Table[[#This Row],[EVM_LAST_EDITED]],",",""))</f>
        <v>43965.494076979201</v>
      </c>
      <c r="R1432" s="1" t="str">
        <f>_xlfn.IFNA(IF(Veg_Table[[#This Row],[EVM_LAST_EDITOR]]="","zBlank EVM Last Editor",VLOOKUP(Veg_Table[[#This Row],[EVM_LAST_EDITOR]],Roster_Table[#All],4,FALSE)),"zAWRR Not in Roster")</f>
        <v>MGE</v>
      </c>
      <c r="S1432" s="1" t="str">
        <f>_xlfn.IFNA(IF(Veg_Table[[#This Row],[EVM_LAST_EDITOR]]="","zBlank EVM Last Editor",VLOOKUP(Veg_Table[[#This Row],[EVM_LAST_EDITOR]],Roster_Table[#All],16,FALSE)),"zCompany_AWRR not in Roster")</f>
        <v>MGE_Mountain G Enterprises</v>
      </c>
      <c r="T1432" s="2">
        <f>IFERROR(DATE(YEAR(Veg_Table[[#This Row],[Created2]]),MONTH(Veg_Table[[#This Row],[Created2]]),DAY(Veg_Table[[#This Row],[Created2]])),DATE(2019,1,1))</f>
        <v>43965</v>
      </c>
      <c r="U1432" s="3">
        <f>VALUE(SUBSTITUTE(Veg_Table[[#This Row],[Created]],",",""))</f>
        <v>43965.494076979201</v>
      </c>
      <c r="V1432" s="3" t="str">
        <f ca="1">IFERROR(_xlfn.IFNA(CELL("contents",INDIRECT(_xlfn.CONCAT("Veg_Table_Production_Data!",ADDRESS(MATCH(_xlfn.MAXIFS(#REF!,#REF!,"="&amp;Veg_Table[[#This Row],[AUTO_ID]],#REF!,"&lt;"&amp;Veg_Table[[#This Row],[EVM_LAST_EDITED_Day]]),#REF!,0),COLUMN(#REF!),4,1,)))),""),"")</f>
        <v/>
      </c>
      <c r="W1432" s="3" t="str">
        <f ca="1">IF(Veg_Table[[#This Row],[Previous_Prescription]]="","No",IF(Veg_Table[[#This Row],[Previous_Prescription]]=Veg_Table[[#This Row],[PRESCRIP]],"No","Yes"))</f>
        <v>No</v>
      </c>
      <c r="X1432" s="3" t="str">
        <f>IF(Veg_Table[[#This Row],[EVM_LAST_EDITED_Day]]=Veg_Table[[#This Row],[Created_Day]],"New","Old")</f>
        <v>New</v>
      </c>
      <c r="Y1432" s="1">
        <f>IFERROR(IF(FIND("delete",LOWER(Veg_Table[[#This Row],[PI_COMMENTS]]))&gt;=1,1,0),0)</f>
        <v>0</v>
      </c>
      <c r="Z1432" s="1" t="str">
        <f>_xlfn.IFNA(IF(Veg_Table[[#This Row],[EVM_LAST_EDITOR]]="","Yes",VLOOKUP(Veg_Table[[#This Row],[EVM_LAST_EDITOR]],Roster_Table[#All],15,FALSE)),"Yes")</f>
        <v>Yes</v>
      </c>
      <c r="AA143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32" s="1" t="str">
        <f>_xlfn.IFNA(VLOOKUP(Veg_Table[[#This Row],[EVM_LAST_EDITOR]],Roster_Table[#All],3,FALSE),"zAWRR Not in Roster")</f>
        <v>Aaron</v>
      </c>
      <c r="AC1432" s="1" t="str">
        <f>_xlfn.IFNA(VLOOKUP(Veg_Table[[#This Row],[EVM_LAST_EDITOR]],Roster_Table[#All],2,FALSE),"zAWRR Not in Roster")</f>
        <v>Hansen</v>
      </c>
      <c r="AD1432" s="1" t="str">
        <f>IF(_xlfn.CONCAT(Veg_Table[[#This Row],[First_Name]]," ",Veg_Table[[#This Row],[Last_Name]])="zAWRR Not in Roster zAWRR Not in Roster","zAWRR Not in Roster",_xlfn.CONCAT(Veg_Table[[#This Row],[First_Name]]," ",Veg_Table[[#This Row],[Last_Name]]))</f>
        <v>Aaron Hansen</v>
      </c>
      <c r="AE1432">
        <v>3228445</v>
      </c>
      <c r="AF1432" t="s">
        <v>6308</v>
      </c>
      <c r="AG1432" t="s">
        <v>93</v>
      </c>
      <c r="AH1432" t="s">
        <v>5320</v>
      </c>
      <c r="AI1432" t="s">
        <v>5959</v>
      </c>
      <c r="AJ1432" t="s">
        <v>21</v>
      </c>
      <c r="AL1432" t="s">
        <v>22</v>
      </c>
      <c r="AM1432" t="s">
        <v>23</v>
      </c>
      <c r="AN1432" t="s">
        <v>25</v>
      </c>
      <c r="AO1432" t="s">
        <v>25</v>
      </c>
      <c r="AP1432">
        <v>7</v>
      </c>
      <c r="AQ1432">
        <v>42</v>
      </c>
      <c r="AR1432" t="s">
        <v>511</v>
      </c>
      <c r="AS1432" t="s">
        <v>24</v>
      </c>
      <c r="AT1432" t="s">
        <v>26</v>
      </c>
      <c r="AV1432" t="s">
        <v>519</v>
      </c>
      <c r="AW1432" t="s">
        <v>6309</v>
      </c>
      <c r="AZ1432"/>
      <c r="BB1432" s="4"/>
      <c r="BD1432" t="s">
        <v>29</v>
      </c>
      <c r="BE1432" t="s">
        <v>25</v>
      </c>
      <c r="BF1432" t="s">
        <v>513</v>
      </c>
      <c r="BI1432" s="3"/>
      <c r="BJ1432" t="s">
        <v>27</v>
      </c>
      <c r="BK1432" s="30" t="s">
        <v>156</v>
      </c>
      <c r="BL1432" s="3">
        <v>43965.494076979165</v>
      </c>
      <c r="BM1432" t="s">
        <v>31</v>
      </c>
      <c r="BN1432" t="s">
        <v>32</v>
      </c>
      <c r="BP1432" t="s">
        <v>5452</v>
      </c>
      <c r="BQ1432" t="s">
        <v>1025</v>
      </c>
      <c r="BR1432" t="s">
        <v>28</v>
      </c>
      <c r="BS1432" t="s">
        <v>28</v>
      </c>
      <c r="BT1432" t="s">
        <v>156</v>
      </c>
      <c r="BU1432" s="3">
        <v>43965.494076979165</v>
      </c>
      <c r="BV1432" t="s">
        <v>803</v>
      </c>
      <c r="BW1432" s="3">
        <v>43965.515741608797</v>
      </c>
      <c r="BX1432" t="s">
        <v>6310</v>
      </c>
      <c r="CG1432"/>
      <c r="CH1432"/>
      <c r="CI1432"/>
      <c r="CY1432"/>
      <c r="DA1432"/>
      <c r="DF1432"/>
    </row>
    <row r="1433" spans="1:110" x14ac:dyDescent="0.25">
      <c r="A1433" s="1">
        <f>IF(Veg_Table[[#This Row],[VP_STATUS]]="Hold",0,IF(OR(AND(Veg_Table[[#This Row],[PRESCRIP]]="NW_No Work",Veg_Table[[#This Row],[VP_STATUS]]&lt;&gt;"No Work Required Under EVM"),AND(Veg_Table[[#This Row],[VP_STATUS]]="No Work Required Under EVM",Veg_Table[[#This Row],[PRESCRIP]]&lt;&gt;"NW_No Work")),1,0))</f>
        <v>0</v>
      </c>
      <c r="B1433" s="1">
        <f>IF(Veg_Table[[#This Row],[SPECIES]]="",1,0)</f>
        <v>0</v>
      </c>
      <c r="C1433" s="1">
        <f>IF(Veg_Table[[#This Row],[DIAMETER]]="",1,0)</f>
        <v>0</v>
      </c>
      <c r="D1433" s="1">
        <f>IF(Veg_Table[[#This Row],[HEIGHT]]="",1,0)</f>
        <v>0</v>
      </c>
      <c r="E143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33" s="1">
        <f>IF(AND(Veg_Table[[#This Row],[TAT_RESULT]]="ABATE",Veg_Table[[#This Row],[PRESCRIP]]="NW_No Work"),1,0)</f>
        <v>0</v>
      </c>
      <c r="G1433" s="1">
        <f>IF(OR(Veg_Table[[#This Row],[Prescription R-Scale]]="NA",Veg_Table[[#This Row],[Diameter R-Scale]]="NA"),0,IF(Veg_Table[[#This Row],[Diameter R-Scale]]&lt;&gt;Veg_Table[[#This Row],[Prescription R-Scale]],1,0))</f>
        <v>0</v>
      </c>
      <c r="H1433" s="1">
        <f>IF(OR(AND(Veg_Table[[#This Row],[PRESCRIP]]="BC_Br Rmv", Veg_Table[[#This Row],[WOOD_MAN]]&lt;&gt;"Not Needed"),AND(Veg_Table[[#This Row],[PRESCRIP]]="BCS_Br Rmv+Trt", Veg_Table[[#This Row],[WOOD_MAN]]&lt;&gt;"Not Needed")),1,0)</f>
        <v>0</v>
      </c>
      <c r="I1433" s="1">
        <f ca="1">IF(AND(Veg_Table[[#This Row],[Prescription_Changed]]="Yes",Veg_Table[[#This Row],[TAT_RESULT]]=""),1,0)</f>
        <v>0</v>
      </c>
      <c r="J1433" s="1">
        <f ca="1">SUM(Veg_Table[[#This Row],[Prescription and Status do not match]:[Prescription_Edited_And_TAT_Is_Blank]])</f>
        <v>0</v>
      </c>
      <c r="K1433" s="1">
        <f ca="1">IF(Veg_Table[[#This Row],[Sum of Errors]]&gt;0,1,0)</f>
        <v>0</v>
      </c>
      <c r="L1433" s="1">
        <f>1</f>
        <v>1</v>
      </c>
      <c r="M1433"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33" s="1" t="str">
        <f>IF(OR(MID(Veg_Table[[#This Row],[PRESCRIP]],2,1)="1",MID(Veg_Table[[#This Row],[PRESCRIP]],2,1)="2",MID(Veg_Table[[#This Row],[PRESCRIP]],2,1)="3",MID(Veg_Table[[#This Row],[PRESCRIP]],2,1)="4"),_xlfn.NUMBERVALUE(MID(Veg_Table[[#This Row],[PRESCRIP]],2,1)),"NA")</f>
        <v>NA</v>
      </c>
      <c r="O1433" s="1">
        <f>WEEKNUM(Veg_Table[[#This Row],[EVM_LAST_EDITED_Day]],2)</f>
        <v>20</v>
      </c>
      <c r="P1433" s="25">
        <f>IFERROR(DATE(YEAR(Veg_Table[[#This Row],[EVM_LAST_EDITED2]]),MONTH(Veg_Table[[#This Row],[EVM_LAST_EDITED2]]),DAY(Veg_Table[[#This Row],[EVM_LAST_EDITED2]])),DATE(2019,1,1))</f>
        <v>43965</v>
      </c>
      <c r="Q1433" s="3">
        <f>VALUE(SUBSTITUTE(Veg_Table[[#This Row],[EVM_LAST_EDITED]],",",""))</f>
        <v>43965.494502314803</v>
      </c>
      <c r="R1433" s="1" t="str">
        <f>_xlfn.IFNA(IF(Veg_Table[[#This Row],[EVM_LAST_EDITOR]]="","zBlank EVM Last Editor",VLOOKUP(Veg_Table[[#This Row],[EVM_LAST_EDITOR]],Roster_Table[#All],4,FALSE)),"zAWRR Not in Roster")</f>
        <v>FCO</v>
      </c>
      <c r="S1433" s="1" t="str">
        <f>_xlfn.IFNA(IF(Veg_Table[[#This Row],[EVM_LAST_EDITOR]]="","zBlank EVM Last Editor",VLOOKUP(Veg_Table[[#This Row],[EVM_LAST_EDITOR]],Roster_Table[#All],16,FALSE)),"zCompany_AWRR not in Roster")</f>
        <v>FCO_Forester’s Co-op</v>
      </c>
      <c r="T1433" s="2">
        <f>IFERROR(DATE(YEAR(Veg_Table[[#This Row],[Created2]]),MONTH(Veg_Table[[#This Row],[Created2]]),DAY(Veg_Table[[#This Row],[Created2]])),DATE(2019,1,1))</f>
        <v>43887</v>
      </c>
      <c r="U1433" s="3">
        <f>VALUE(SUBSTITUTE(Veg_Table[[#This Row],[Created]],",",""))</f>
        <v>43887.610613425903</v>
      </c>
      <c r="V1433" s="3" t="str">
        <f ca="1">IFERROR(_xlfn.IFNA(CELL("contents",INDIRECT(_xlfn.CONCAT("Veg_Table_Production_Data!",ADDRESS(MATCH(_xlfn.MAXIFS(#REF!,#REF!,"="&amp;Veg_Table[[#This Row],[AUTO_ID]],#REF!,"&lt;"&amp;Veg_Table[[#This Row],[EVM_LAST_EDITED_Day]]),#REF!,0),COLUMN(#REF!),4,1,)))),""),"")</f>
        <v/>
      </c>
      <c r="W1433" s="3" t="str">
        <f ca="1">IF(Veg_Table[[#This Row],[Previous_Prescription]]="","No",IF(Veg_Table[[#This Row],[Previous_Prescription]]=Veg_Table[[#This Row],[PRESCRIP]],"No","Yes"))</f>
        <v>No</v>
      </c>
      <c r="X1433" s="3" t="str">
        <f>IF(Veg_Table[[#This Row],[EVM_LAST_EDITED_Day]]=Veg_Table[[#This Row],[Created_Day]],"New","Old")</f>
        <v>Old</v>
      </c>
      <c r="Y1433" s="1">
        <f>IFERROR(IF(FIND("delete",LOWER(Veg_Table[[#This Row],[PI_COMMENTS]]))&gt;=1,1,0),0)</f>
        <v>0</v>
      </c>
      <c r="Z1433" s="1" t="str">
        <f>_xlfn.IFNA(IF(Veg_Table[[#This Row],[EVM_LAST_EDITOR]]="","Yes",VLOOKUP(Veg_Table[[#This Row],[EVM_LAST_EDITOR]],Roster_Table[#All],15,FALSE)),"Yes")</f>
        <v>Yes</v>
      </c>
      <c r="AA143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33" s="1" t="str">
        <f>_xlfn.IFNA(VLOOKUP(Veg_Table[[#This Row],[EVM_LAST_EDITOR]],Roster_Table[#All],3,FALSE),"zAWRR Not in Roster")</f>
        <v>Sierra</v>
      </c>
      <c r="AC1433" s="1" t="str">
        <f>_xlfn.IFNA(VLOOKUP(Veg_Table[[#This Row],[EVM_LAST_EDITOR]],Roster_Table[#All],2,FALSE),"zAWRR Not in Roster")</f>
        <v>Monroe</v>
      </c>
      <c r="AD1433" s="1" t="str">
        <f>IF(_xlfn.CONCAT(Veg_Table[[#This Row],[First_Name]]," ",Veg_Table[[#This Row],[Last_Name]])="zAWRR Not in Roster zAWRR Not in Roster","zAWRR Not in Roster",_xlfn.CONCAT(Veg_Table[[#This Row],[First_Name]]," ",Veg_Table[[#This Row],[Last_Name]]))</f>
        <v>Sierra Monroe</v>
      </c>
      <c r="AE1433">
        <v>1781584</v>
      </c>
      <c r="AF1433" t="s">
        <v>6732</v>
      </c>
      <c r="AG1433" t="s">
        <v>30</v>
      </c>
      <c r="AH1433" t="s">
        <v>1743</v>
      </c>
      <c r="AI1433" t="s">
        <v>3016</v>
      </c>
      <c r="AJ1433" t="s">
        <v>21</v>
      </c>
      <c r="AL1433" t="s">
        <v>22</v>
      </c>
      <c r="AM1433" t="s">
        <v>529</v>
      </c>
      <c r="AN1433" t="s">
        <v>25</v>
      </c>
      <c r="AO1433" t="s">
        <v>25</v>
      </c>
      <c r="AP1433">
        <v>5</v>
      </c>
      <c r="AQ1433">
        <v>25</v>
      </c>
      <c r="AR1433" t="s">
        <v>517</v>
      </c>
      <c r="AS1433" t="s">
        <v>24</v>
      </c>
      <c r="AT1433" t="s">
        <v>522</v>
      </c>
      <c r="AU1433" t="s">
        <v>25</v>
      </c>
      <c r="AV1433" t="s">
        <v>519</v>
      </c>
      <c r="AW1433" t="s">
        <v>6733</v>
      </c>
      <c r="AZ1433"/>
      <c r="BB1433" s="4"/>
      <c r="BD1433" t="s">
        <v>29</v>
      </c>
      <c r="BI1433" s="3"/>
      <c r="BJ1433" t="s">
        <v>793</v>
      </c>
      <c r="BK1433" s="30" t="s">
        <v>518</v>
      </c>
      <c r="BL1433" s="3">
        <v>43965.494502314818</v>
      </c>
      <c r="BM1433" t="s">
        <v>31</v>
      </c>
      <c r="BN1433" t="s">
        <v>32</v>
      </c>
      <c r="BO1433" t="s">
        <v>3506</v>
      </c>
      <c r="BP1433" t="s">
        <v>1746</v>
      </c>
      <c r="BQ1433" t="s">
        <v>826</v>
      </c>
      <c r="BR1433" t="s">
        <v>28</v>
      </c>
      <c r="BS1433" t="s">
        <v>28</v>
      </c>
      <c r="BT1433" t="s">
        <v>140</v>
      </c>
      <c r="BU1433" s="3">
        <v>43887.610613425924</v>
      </c>
      <c r="BV1433" t="s">
        <v>803</v>
      </c>
      <c r="BW1433" s="3">
        <v>43965.565027303244</v>
      </c>
      <c r="BX1433" t="s">
        <v>6734</v>
      </c>
      <c r="CG1433"/>
      <c r="CH1433"/>
      <c r="CI1433"/>
      <c r="CY1433"/>
      <c r="DA1433"/>
      <c r="DF1433"/>
    </row>
    <row r="1434" spans="1:110" x14ac:dyDescent="0.25">
      <c r="A1434" s="1">
        <f>IF(Veg_Table[[#This Row],[VP_STATUS]]="Hold",0,IF(OR(AND(Veg_Table[[#This Row],[PRESCRIP]]="NW_No Work",Veg_Table[[#This Row],[VP_STATUS]]&lt;&gt;"No Work Required Under EVM"),AND(Veg_Table[[#This Row],[VP_STATUS]]="No Work Required Under EVM",Veg_Table[[#This Row],[PRESCRIP]]&lt;&gt;"NW_No Work")),1,0))</f>
        <v>0</v>
      </c>
      <c r="B1434" s="1">
        <f>IF(Veg_Table[[#This Row],[SPECIES]]="",1,0)</f>
        <v>0</v>
      </c>
      <c r="C1434" s="1">
        <f>IF(Veg_Table[[#This Row],[DIAMETER]]="",1,0)</f>
        <v>0</v>
      </c>
      <c r="D1434" s="1">
        <f>IF(Veg_Table[[#This Row],[HEIGHT]]="",1,0)</f>
        <v>0</v>
      </c>
      <c r="E143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34" s="1">
        <f>IF(AND(Veg_Table[[#This Row],[TAT_RESULT]]="ABATE",Veg_Table[[#This Row],[PRESCRIP]]="NW_No Work"),1,0)</f>
        <v>0</v>
      </c>
      <c r="G1434" s="1">
        <f>IF(OR(Veg_Table[[#This Row],[Prescription R-Scale]]="NA",Veg_Table[[#This Row],[Diameter R-Scale]]="NA"),0,IF(Veg_Table[[#This Row],[Diameter R-Scale]]&lt;&gt;Veg_Table[[#This Row],[Prescription R-Scale]],1,0))</f>
        <v>0</v>
      </c>
      <c r="H1434" s="1">
        <f>IF(OR(AND(Veg_Table[[#This Row],[PRESCRIP]]="BC_Br Rmv", Veg_Table[[#This Row],[WOOD_MAN]]&lt;&gt;"Not Needed"),AND(Veg_Table[[#This Row],[PRESCRIP]]="BCS_Br Rmv+Trt", Veg_Table[[#This Row],[WOOD_MAN]]&lt;&gt;"Not Needed")),1,0)</f>
        <v>0</v>
      </c>
      <c r="I1434" s="1">
        <f ca="1">IF(AND(Veg_Table[[#This Row],[Prescription_Changed]]="Yes",Veg_Table[[#This Row],[TAT_RESULT]]=""),1,0)</f>
        <v>0</v>
      </c>
      <c r="J1434" s="1">
        <f ca="1">SUM(Veg_Table[[#This Row],[Prescription and Status do not match]:[Prescription_Edited_And_TAT_Is_Blank]])</f>
        <v>0</v>
      </c>
      <c r="K1434" s="1">
        <f ca="1">IF(Veg_Table[[#This Row],[Sum of Errors]]&gt;0,1,0)</f>
        <v>0</v>
      </c>
      <c r="L1434" s="1">
        <f>1</f>
        <v>1</v>
      </c>
      <c r="M1434"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34" s="1" t="str">
        <f>IF(OR(MID(Veg_Table[[#This Row],[PRESCRIP]],2,1)="1",MID(Veg_Table[[#This Row],[PRESCRIP]],2,1)="2",MID(Veg_Table[[#This Row],[PRESCRIP]],2,1)="3",MID(Veg_Table[[#This Row],[PRESCRIP]],2,1)="4"),_xlfn.NUMBERVALUE(MID(Veg_Table[[#This Row],[PRESCRIP]],2,1)),"NA")</f>
        <v>NA</v>
      </c>
      <c r="O1434" s="1">
        <f>WEEKNUM(Veg_Table[[#This Row],[EVM_LAST_EDITED_Day]],2)</f>
        <v>20</v>
      </c>
      <c r="P1434" s="25">
        <f>IFERROR(DATE(YEAR(Veg_Table[[#This Row],[EVM_LAST_EDITED2]]),MONTH(Veg_Table[[#This Row],[EVM_LAST_EDITED2]]),DAY(Veg_Table[[#This Row],[EVM_LAST_EDITED2]])),DATE(2019,1,1))</f>
        <v>43965</v>
      </c>
      <c r="Q1434" s="3">
        <f>VALUE(SUBSTITUTE(Veg_Table[[#This Row],[EVM_LAST_EDITED]],",",""))</f>
        <v>43965.494809201402</v>
      </c>
      <c r="R1434" s="1" t="str">
        <f>_xlfn.IFNA(IF(Veg_Table[[#This Row],[EVM_LAST_EDITOR]]="","zBlank EVM Last Editor",VLOOKUP(Veg_Table[[#This Row],[EVM_LAST_EDITOR]],Roster_Table[#All],4,FALSE)),"zAWRR Not in Roster")</f>
        <v>MBG</v>
      </c>
      <c r="S1434" s="1" t="str">
        <f>_xlfn.IFNA(IF(Veg_Table[[#This Row],[EVM_LAST_EDITOR]]="","zBlank EVM Last Editor",VLOOKUP(Veg_Table[[#This Row],[EVM_LAST_EDITOR]],Roster_Table[#All],16,FALSE)),"zCompany_AWRR not in Roster")</f>
        <v>MBG_Mason, Bruce &amp; Girard</v>
      </c>
      <c r="T1434" s="2">
        <f>IFERROR(DATE(YEAR(Veg_Table[[#This Row],[Created2]]),MONTH(Veg_Table[[#This Row],[Created2]]),DAY(Veg_Table[[#This Row],[Created2]])),DATE(2019,1,1))</f>
        <v>43965</v>
      </c>
      <c r="U1434" s="3">
        <f>VALUE(SUBSTITUTE(Veg_Table[[#This Row],[Created]],",",""))</f>
        <v>43965.494809201402</v>
      </c>
      <c r="V1434" s="3" t="str">
        <f ca="1">IFERROR(_xlfn.IFNA(CELL("contents",INDIRECT(_xlfn.CONCAT("Veg_Table_Production_Data!",ADDRESS(MATCH(_xlfn.MAXIFS(#REF!,#REF!,"="&amp;Veg_Table[[#This Row],[AUTO_ID]],#REF!,"&lt;"&amp;Veg_Table[[#This Row],[EVM_LAST_EDITED_Day]]),#REF!,0),COLUMN(#REF!),4,1,)))),""),"")</f>
        <v/>
      </c>
      <c r="W1434" s="3" t="str">
        <f ca="1">IF(Veg_Table[[#This Row],[Previous_Prescription]]="","No",IF(Veg_Table[[#This Row],[Previous_Prescription]]=Veg_Table[[#This Row],[PRESCRIP]],"No","Yes"))</f>
        <v>No</v>
      </c>
      <c r="X1434" s="3" t="str">
        <f>IF(Veg_Table[[#This Row],[EVM_LAST_EDITED_Day]]=Veg_Table[[#This Row],[Created_Day]],"New","Old")</f>
        <v>New</v>
      </c>
      <c r="Y1434" s="1">
        <f>IFERROR(IF(FIND("delete",LOWER(Veg_Table[[#This Row],[PI_COMMENTS]]))&gt;=1,1,0),0)</f>
        <v>0</v>
      </c>
      <c r="Z1434" s="1" t="str">
        <f>_xlfn.IFNA(IF(Veg_Table[[#This Row],[EVM_LAST_EDITOR]]="","Yes",VLOOKUP(Veg_Table[[#This Row],[EVM_LAST_EDITOR]],Roster_Table[#All],15,FALSE)),"Yes")</f>
        <v>Yes</v>
      </c>
      <c r="AA143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34" s="1" t="str">
        <f>_xlfn.IFNA(VLOOKUP(Veg_Table[[#This Row],[EVM_LAST_EDITOR]],Roster_Table[#All],3,FALSE),"zAWRR Not in Roster")</f>
        <v>Talia</v>
      </c>
      <c r="AC1434" s="1" t="str">
        <f>_xlfn.IFNA(VLOOKUP(Veg_Table[[#This Row],[EVM_LAST_EDITOR]],Roster_Table[#All],2,FALSE),"zAWRR Not in Roster")</f>
        <v>Stewart</v>
      </c>
      <c r="AD1434" s="1" t="str">
        <f>IF(_xlfn.CONCAT(Veg_Table[[#This Row],[First_Name]]," ",Veg_Table[[#This Row],[Last_Name]])="zAWRR Not in Roster zAWRR Not in Roster","zAWRR Not in Roster",_xlfn.CONCAT(Veg_Table[[#This Row],[First_Name]]," ",Veg_Table[[#This Row],[Last_Name]]))</f>
        <v>Talia Stewart</v>
      </c>
      <c r="AE1434">
        <v>3228449</v>
      </c>
      <c r="AF1434" t="s">
        <v>6311</v>
      </c>
      <c r="AG1434" t="s">
        <v>93</v>
      </c>
      <c r="AH1434" t="s">
        <v>6252</v>
      </c>
      <c r="AI1434" t="s">
        <v>5955</v>
      </c>
      <c r="AJ1434" t="s">
        <v>21</v>
      </c>
      <c r="AL1434" t="s">
        <v>372</v>
      </c>
      <c r="AM1434" t="s">
        <v>38</v>
      </c>
      <c r="AN1434" t="s">
        <v>25</v>
      </c>
      <c r="AO1434" t="s">
        <v>25</v>
      </c>
      <c r="AP1434">
        <v>35</v>
      </c>
      <c r="AQ1434">
        <v>110</v>
      </c>
      <c r="AR1434" t="s">
        <v>511</v>
      </c>
      <c r="AS1434" t="s">
        <v>24</v>
      </c>
      <c r="AT1434" t="s">
        <v>26</v>
      </c>
      <c r="AV1434" t="s">
        <v>519</v>
      </c>
      <c r="AW1434" t="s">
        <v>6312</v>
      </c>
      <c r="AZ1434"/>
      <c r="BB1434" s="4"/>
      <c r="BD1434" t="s">
        <v>29</v>
      </c>
      <c r="BE1434" t="s">
        <v>25</v>
      </c>
      <c r="BF1434" t="s">
        <v>513</v>
      </c>
      <c r="BI1434" s="3"/>
      <c r="BK1434" s="30" t="s">
        <v>2137</v>
      </c>
      <c r="BL1434" s="3">
        <v>43965.494809201387</v>
      </c>
      <c r="BM1434" t="s">
        <v>31</v>
      </c>
      <c r="BN1434" t="s">
        <v>32</v>
      </c>
      <c r="BP1434" t="s">
        <v>6254</v>
      </c>
      <c r="BQ1434" t="s">
        <v>1025</v>
      </c>
      <c r="BR1434" t="s">
        <v>28</v>
      </c>
      <c r="BS1434" t="s">
        <v>28</v>
      </c>
      <c r="BT1434" t="s">
        <v>2137</v>
      </c>
      <c r="BU1434" s="3">
        <v>43965.494809201387</v>
      </c>
      <c r="BV1434" t="s">
        <v>803</v>
      </c>
      <c r="BW1434" s="3">
        <v>43965.515741608797</v>
      </c>
      <c r="BX1434" t="s">
        <v>6313</v>
      </c>
      <c r="CG1434"/>
      <c r="CH1434"/>
      <c r="CI1434"/>
      <c r="CY1434"/>
      <c r="DA1434"/>
      <c r="DF1434"/>
    </row>
    <row r="1435" spans="1:110" x14ac:dyDescent="0.25">
      <c r="A1435" s="1">
        <f>IF(Veg_Table[[#This Row],[VP_STATUS]]="Hold",0,IF(OR(AND(Veg_Table[[#This Row],[PRESCRIP]]="NW_No Work",Veg_Table[[#This Row],[VP_STATUS]]&lt;&gt;"No Work Required Under EVM"),AND(Veg_Table[[#This Row],[VP_STATUS]]="No Work Required Under EVM",Veg_Table[[#This Row],[PRESCRIP]]&lt;&gt;"NW_No Work")),1,0))</f>
        <v>0</v>
      </c>
      <c r="B1435" s="1">
        <f>IF(Veg_Table[[#This Row],[SPECIES]]="",1,0)</f>
        <v>0</v>
      </c>
      <c r="C1435" s="1">
        <f>IF(Veg_Table[[#This Row],[DIAMETER]]="",1,0)</f>
        <v>0</v>
      </c>
      <c r="D1435" s="1">
        <f>IF(Veg_Table[[#This Row],[HEIGHT]]="",1,0)</f>
        <v>0</v>
      </c>
      <c r="E143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35" s="1">
        <f>IF(AND(Veg_Table[[#This Row],[TAT_RESULT]]="ABATE",Veg_Table[[#This Row],[PRESCRIP]]="NW_No Work"),1,0)</f>
        <v>0</v>
      </c>
      <c r="G1435" s="1">
        <f>IF(OR(Veg_Table[[#This Row],[Prescription R-Scale]]="NA",Veg_Table[[#This Row],[Diameter R-Scale]]="NA"),0,IF(Veg_Table[[#This Row],[Diameter R-Scale]]&lt;&gt;Veg_Table[[#This Row],[Prescription R-Scale]],1,0))</f>
        <v>0</v>
      </c>
      <c r="H1435" s="1">
        <f>IF(OR(AND(Veg_Table[[#This Row],[PRESCRIP]]="BC_Br Rmv", Veg_Table[[#This Row],[WOOD_MAN]]&lt;&gt;"Not Needed"),AND(Veg_Table[[#This Row],[PRESCRIP]]="BCS_Br Rmv+Trt", Veg_Table[[#This Row],[WOOD_MAN]]&lt;&gt;"Not Needed")),1,0)</f>
        <v>0</v>
      </c>
      <c r="I1435" s="1">
        <f ca="1">IF(AND(Veg_Table[[#This Row],[Prescription_Changed]]="Yes",Veg_Table[[#This Row],[TAT_RESULT]]=""),1,0)</f>
        <v>0</v>
      </c>
      <c r="J1435" s="1">
        <f ca="1">SUM(Veg_Table[[#This Row],[Prescription and Status do not match]:[Prescription_Edited_And_TAT_Is_Blank]])</f>
        <v>0</v>
      </c>
      <c r="K1435" s="1">
        <f ca="1">IF(Veg_Table[[#This Row],[Sum of Errors]]&gt;0,1,0)</f>
        <v>0</v>
      </c>
      <c r="L1435" s="1">
        <f>1</f>
        <v>1</v>
      </c>
      <c r="M1435"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35" s="1" t="str">
        <f>IF(OR(MID(Veg_Table[[#This Row],[PRESCRIP]],2,1)="1",MID(Veg_Table[[#This Row],[PRESCRIP]],2,1)="2",MID(Veg_Table[[#This Row],[PRESCRIP]],2,1)="3",MID(Veg_Table[[#This Row],[PRESCRIP]],2,1)="4"),_xlfn.NUMBERVALUE(MID(Veg_Table[[#This Row],[PRESCRIP]],2,1)),"NA")</f>
        <v>NA</v>
      </c>
      <c r="O1435" s="1">
        <f>WEEKNUM(Veg_Table[[#This Row],[EVM_LAST_EDITED_Day]],2)</f>
        <v>20</v>
      </c>
      <c r="P1435" s="25">
        <f>IFERROR(DATE(YEAR(Veg_Table[[#This Row],[EVM_LAST_EDITED2]]),MONTH(Veg_Table[[#This Row],[EVM_LAST_EDITED2]]),DAY(Veg_Table[[#This Row],[EVM_LAST_EDITED2]])),DATE(2019,1,1))</f>
        <v>43965</v>
      </c>
      <c r="Q1435" s="3">
        <f>VALUE(SUBSTITUTE(Veg_Table[[#This Row],[EVM_LAST_EDITED]],",",""))</f>
        <v>43965.495116608799</v>
      </c>
      <c r="R1435" s="1" t="str">
        <f>_xlfn.IFNA(IF(Veg_Table[[#This Row],[EVM_LAST_EDITOR]]="","zBlank EVM Last Editor",VLOOKUP(Veg_Table[[#This Row],[EVM_LAST_EDITOR]],Roster_Table[#All],4,FALSE)),"zAWRR Not in Roster")</f>
        <v>MGE</v>
      </c>
      <c r="S1435" s="1" t="str">
        <f>_xlfn.IFNA(IF(Veg_Table[[#This Row],[EVM_LAST_EDITOR]]="","zBlank EVM Last Editor",VLOOKUP(Veg_Table[[#This Row],[EVM_LAST_EDITOR]],Roster_Table[#All],16,FALSE)),"zCompany_AWRR not in Roster")</f>
        <v>MGE_Mountain G Enterprises</v>
      </c>
      <c r="T1435" s="2">
        <f>IFERROR(DATE(YEAR(Veg_Table[[#This Row],[Created2]]),MONTH(Veg_Table[[#This Row],[Created2]]),DAY(Veg_Table[[#This Row],[Created2]])),DATE(2019,1,1))</f>
        <v>43965</v>
      </c>
      <c r="U1435" s="3">
        <f>VALUE(SUBSTITUTE(Veg_Table[[#This Row],[Created]],",",""))</f>
        <v>43965.495116608799</v>
      </c>
      <c r="V1435" s="3" t="str">
        <f ca="1">IFERROR(_xlfn.IFNA(CELL("contents",INDIRECT(_xlfn.CONCAT("Veg_Table_Production_Data!",ADDRESS(MATCH(_xlfn.MAXIFS(#REF!,#REF!,"="&amp;Veg_Table[[#This Row],[AUTO_ID]],#REF!,"&lt;"&amp;Veg_Table[[#This Row],[EVM_LAST_EDITED_Day]]),#REF!,0),COLUMN(#REF!),4,1,)))),""),"")</f>
        <v/>
      </c>
      <c r="W1435" s="3" t="str">
        <f ca="1">IF(Veg_Table[[#This Row],[Previous_Prescription]]="","No",IF(Veg_Table[[#This Row],[Previous_Prescription]]=Veg_Table[[#This Row],[PRESCRIP]],"No","Yes"))</f>
        <v>No</v>
      </c>
      <c r="X1435" s="3" t="str">
        <f>IF(Veg_Table[[#This Row],[EVM_LAST_EDITED_Day]]=Veg_Table[[#This Row],[Created_Day]],"New","Old")</f>
        <v>New</v>
      </c>
      <c r="Y1435" s="1">
        <f>IFERROR(IF(FIND("delete",LOWER(Veg_Table[[#This Row],[PI_COMMENTS]]))&gt;=1,1,0),0)</f>
        <v>0</v>
      </c>
      <c r="Z1435" s="1" t="str">
        <f>_xlfn.IFNA(IF(Veg_Table[[#This Row],[EVM_LAST_EDITOR]]="","Yes",VLOOKUP(Veg_Table[[#This Row],[EVM_LAST_EDITOR]],Roster_Table[#All],15,FALSE)),"Yes")</f>
        <v>Yes</v>
      </c>
      <c r="AA143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35" s="1" t="str">
        <f>_xlfn.IFNA(VLOOKUP(Veg_Table[[#This Row],[EVM_LAST_EDITOR]],Roster_Table[#All],3,FALSE),"zAWRR Not in Roster")</f>
        <v>Miguel</v>
      </c>
      <c r="AC1435" s="1" t="str">
        <f>_xlfn.IFNA(VLOOKUP(Veg_Table[[#This Row],[EVM_LAST_EDITOR]],Roster_Table[#All],2,FALSE),"zAWRR Not in Roster")</f>
        <v>Dominguez-Diaz</v>
      </c>
      <c r="AD1435" s="1" t="str">
        <f>IF(_xlfn.CONCAT(Veg_Table[[#This Row],[First_Name]]," ",Veg_Table[[#This Row],[Last_Name]])="zAWRR Not in Roster zAWRR Not in Roster","zAWRR Not in Roster",_xlfn.CONCAT(Veg_Table[[#This Row],[First_Name]]," ",Veg_Table[[#This Row],[Last_Name]]))</f>
        <v>Miguel Dominguez-Diaz</v>
      </c>
      <c r="AE1435">
        <v>3228450</v>
      </c>
      <c r="AF1435" t="s">
        <v>6899</v>
      </c>
      <c r="AG1435" t="s">
        <v>30</v>
      </c>
      <c r="AH1435" t="s">
        <v>2420</v>
      </c>
      <c r="AI1435" t="s">
        <v>3071</v>
      </c>
      <c r="AJ1435" t="s">
        <v>21</v>
      </c>
      <c r="AL1435" t="s">
        <v>22</v>
      </c>
      <c r="AM1435" t="s">
        <v>40</v>
      </c>
      <c r="AN1435" t="s">
        <v>25</v>
      </c>
      <c r="AO1435" t="s">
        <v>25</v>
      </c>
      <c r="AP1435">
        <v>11</v>
      </c>
      <c r="AQ1435">
        <v>30</v>
      </c>
      <c r="AR1435" t="s">
        <v>511</v>
      </c>
      <c r="AS1435" t="s">
        <v>24</v>
      </c>
      <c r="AT1435" t="s">
        <v>26</v>
      </c>
      <c r="AV1435" t="s">
        <v>512</v>
      </c>
      <c r="AW1435" t="s">
        <v>6900</v>
      </c>
      <c r="AZ1435"/>
      <c r="BB1435" s="4"/>
      <c r="BD1435" t="s">
        <v>29</v>
      </c>
      <c r="BE1435" t="s">
        <v>25</v>
      </c>
      <c r="BF1435" t="s">
        <v>513</v>
      </c>
      <c r="BI1435" s="3"/>
      <c r="BJ1435" t="s">
        <v>27</v>
      </c>
      <c r="BK1435" s="30" t="s">
        <v>146</v>
      </c>
      <c r="BL1435" s="3">
        <v>43965.495116608799</v>
      </c>
      <c r="BM1435" t="s">
        <v>31</v>
      </c>
      <c r="BN1435" t="s">
        <v>32</v>
      </c>
      <c r="BP1435" t="s">
        <v>4883</v>
      </c>
      <c r="BQ1435" t="s">
        <v>826</v>
      </c>
      <c r="BR1435" t="s">
        <v>28</v>
      </c>
      <c r="BS1435" t="s">
        <v>28</v>
      </c>
      <c r="BT1435" t="s">
        <v>146</v>
      </c>
      <c r="BU1435" s="3">
        <v>43965.495116608799</v>
      </c>
      <c r="BV1435" t="s">
        <v>803</v>
      </c>
      <c r="BW1435" s="3">
        <v>43965.515741608797</v>
      </c>
      <c r="BX1435" t="s">
        <v>6901</v>
      </c>
      <c r="CG1435"/>
      <c r="CH1435"/>
      <c r="CI1435"/>
      <c r="CY1435"/>
      <c r="DA1435"/>
      <c r="DF1435"/>
    </row>
    <row r="1436" spans="1:110" x14ac:dyDescent="0.25">
      <c r="A1436" s="1">
        <f>IF(Veg_Table[[#This Row],[VP_STATUS]]="Hold",0,IF(OR(AND(Veg_Table[[#This Row],[PRESCRIP]]="NW_No Work",Veg_Table[[#This Row],[VP_STATUS]]&lt;&gt;"No Work Required Under EVM"),AND(Veg_Table[[#This Row],[VP_STATUS]]="No Work Required Under EVM",Veg_Table[[#This Row],[PRESCRIP]]&lt;&gt;"NW_No Work")),1,0))</f>
        <v>0</v>
      </c>
      <c r="B1436" s="1">
        <f>IF(Veg_Table[[#This Row],[SPECIES]]="",1,0)</f>
        <v>0</v>
      </c>
      <c r="C1436" s="1">
        <f>IF(Veg_Table[[#This Row],[DIAMETER]]="",1,0)</f>
        <v>0</v>
      </c>
      <c r="D1436" s="1">
        <f>IF(Veg_Table[[#This Row],[HEIGHT]]="",1,0)</f>
        <v>0</v>
      </c>
      <c r="E143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36" s="1">
        <f>IF(AND(Veg_Table[[#This Row],[TAT_RESULT]]="ABATE",Veg_Table[[#This Row],[PRESCRIP]]="NW_No Work"),1,0)</f>
        <v>0</v>
      </c>
      <c r="G1436" s="1">
        <f>IF(OR(Veg_Table[[#This Row],[Prescription R-Scale]]="NA",Veg_Table[[#This Row],[Diameter R-Scale]]="NA"),0,IF(Veg_Table[[#This Row],[Diameter R-Scale]]&lt;&gt;Veg_Table[[#This Row],[Prescription R-Scale]],1,0))</f>
        <v>0</v>
      </c>
      <c r="H1436" s="1">
        <f>IF(OR(AND(Veg_Table[[#This Row],[PRESCRIP]]="BC_Br Rmv", Veg_Table[[#This Row],[WOOD_MAN]]&lt;&gt;"Not Needed"),AND(Veg_Table[[#This Row],[PRESCRIP]]="BCS_Br Rmv+Trt", Veg_Table[[#This Row],[WOOD_MAN]]&lt;&gt;"Not Needed")),1,0)</f>
        <v>0</v>
      </c>
      <c r="I1436" s="1">
        <f ca="1">IF(AND(Veg_Table[[#This Row],[Prescription_Changed]]="Yes",Veg_Table[[#This Row],[TAT_RESULT]]=""),1,0)</f>
        <v>0</v>
      </c>
      <c r="J1436" s="1">
        <f ca="1">SUM(Veg_Table[[#This Row],[Prescription and Status do not match]:[Prescription_Edited_And_TAT_Is_Blank]])</f>
        <v>0</v>
      </c>
      <c r="K1436" s="1">
        <f ca="1">IF(Veg_Table[[#This Row],[Sum of Errors]]&gt;0,1,0)</f>
        <v>0</v>
      </c>
      <c r="L1436" s="1">
        <f>1</f>
        <v>1</v>
      </c>
      <c r="M1436"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36" s="1" t="str">
        <f>IF(OR(MID(Veg_Table[[#This Row],[PRESCRIP]],2,1)="1",MID(Veg_Table[[#This Row],[PRESCRIP]],2,1)="2",MID(Veg_Table[[#This Row],[PRESCRIP]],2,1)="3",MID(Veg_Table[[#This Row],[PRESCRIP]],2,1)="4"),_xlfn.NUMBERVALUE(MID(Veg_Table[[#This Row],[PRESCRIP]],2,1)),"NA")</f>
        <v>NA</v>
      </c>
      <c r="O1436" s="1">
        <f>WEEKNUM(Veg_Table[[#This Row],[EVM_LAST_EDITED_Day]],2)</f>
        <v>20</v>
      </c>
      <c r="P1436" s="25">
        <f>IFERROR(DATE(YEAR(Veg_Table[[#This Row],[EVM_LAST_EDITED2]]),MONTH(Veg_Table[[#This Row],[EVM_LAST_EDITED2]]),DAY(Veg_Table[[#This Row],[EVM_LAST_EDITED2]])),DATE(2019,1,1))</f>
        <v>43965</v>
      </c>
      <c r="Q1436" s="3">
        <f>VALUE(SUBSTITUTE(Veg_Table[[#This Row],[EVM_LAST_EDITED]],",",""))</f>
        <v>43965.495230891203</v>
      </c>
      <c r="R1436" s="1" t="str">
        <f>_xlfn.IFNA(IF(Veg_Table[[#This Row],[EVM_LAST_EDITOR]]="","zBlank EVM Last Editor",VLOOKUP(Veg_Table[[#This Row],[EVM_LAST_EDITOR]],Roster_Table[#All],4,FALSE)),"zAWRR Not in Roster")</f>
        <v>FCO</v>
      </c>
      <c r="S1436" s="1" t="str">
        <f>_xlfn.IFNA(IF(Veg_Table[[#This Row],[EVM_LAST_EDITOR]]="","zBlank EVM Last Editor",VLOOKUP(Veg_Table[[#This Row],[EVM_LAST_EDITOR]],Roster_Table[#All],16,FALSE)),"zCompany_AWRR not in Roster")</f>
        <v>FCO_Forester’s Co-op</v>
      </c>
      <c r="T1436" s="2">
        <f>IFERROR(DATE(YEAR(Veg_Table[[#This Row],[Created2]]),MONTH(Veg_Table[[#This Row],[Created2]]),DAY(Veg_Table[[#This Row],[Created2]])),DATE(2019,1,1))</f>
        <v>43958</v>
      </c>
      <c r="U1436" s="3">
        <f>VALUE(SUBSTITUTE(Veg_Table[[#This Row],[Created]],",",""))</f>
        <v>43958.481874999998</v>
      </c>
      <c r="V1436" s="3" t="str">
        <f ca="1">IFERROR(_xlfn.IFNA(CELL("contents",INDIRECT(_xlfn.CONCAT("Veg_Table_Production_Data!",ADDRESS(MATCH(_xlfn.MAXIFS(#REF!,#REF!,"="&amp;Veg_Table[[#This Row],[AUTO_ID]],#REF!,"&lt;"&amp;Veg_Table[[#This Row],[EVM_LAST_EDITED_Day]]),#REF!,0),COLUMN(#REF!),4,1,)))),""),"")</f>
        <v/>
      </c>
      <c r="W1436" s="3" t="str">
        <f ca="1">IF(Veg_Table[[#This Row],[Previous_Prescription]]="","No",IF(Veg_Table[[#This Row],[Previous_Prescription]]=Veg_Table[[#This Row],[PRESCRIP]],"No","Yes"))</f>
        <v>No</v>
      </c>
      <c r="X1436" s="3" t="str">
        <f>IF(Veg_Table[[#This Row],[EVM_LAST_EDITED_Day]]=Veg_Table[[#This Row],[Created_Day]],"New","Old")</f>
        <v>Old</v>
      </c>
      <c r="Y1436" s="1">
        <f>IFERROR(IF(FIND("delete",LOWER(Veg_Table[[#This Row],[PI_COMMENTS]]))&gt;=1,1,0),0)</f>
        <v>0</v>
      </c>
      <c r="Z1436" s="1" t="str">
        <f>_xlfn.IFNA(IF(Veg_Table[[#This Row],[EVM_LAST_EDITOR]]="","Yes",VLOOKUP(Veg_Table[[#This Row],[EVM_LAST_EDITOR]],Roster_Table[#All],15,FALSE)),"Yes")</f>
        <v>Yes</v>
      </c>
      <c r="AA143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36" s="1" t="str">
        <f>_xlfn.IFNA(VLOOKUP(Veg_Table[[#This Row],[EVM_LAST_EDITOR]],Roster_Table[#All],3,FALSE),"zAWRR Not in Roster")</f>
        <v>Frank</v>
      </c>
      <c r="AC1436" s="1" t="str">
        <f>_xlfn.IFNA(VLOOKUP(Veg_Table[[#This Row],[EVM_LAST_EDITOR]],Roster_Table[#All],2,FALSE),"zAWRR Not in Roster")</f>
        <v>Lewicki </v>
      </c>
      <c r="AD1436" s="1" t="str">
        <f>IF(_xlfn.CONCAT(Veg_Table[[#This Row],[First_Name]]," ",Veg_Table[[#This Row],[Last_Name]])="zAWRR Not in Roster zAWRR Not in Roster","zAWRR Not in Roster",_xlfn.CONCAT(Veg_Table[[#This Row],[First_Name]]," ",Veg_Table[[#This Row],[Last_Name]]))</f>
        <v>Frank Lewicki </v>
      </c>
      <c r="AE1436">
        <v>3214081</v>
      </c>
      <c r="AF1436" t="s">
        <v>4123</v>
      </c>
      <c r="AG1436" t="s">
        <v>30</v>
      </c>
      <c r="AH1436" t="s">
        <v>2684</v>
      </c>
      <c r="AI1436" t="s">
        <v>2892</v>
      </c>
      <c r="AJ1436" t="s">
        <v>21</v>
      </c>
      <c r="AL1436" t="s">
        <v>371</v>
      </c>
      <c r="AM1436" t="s">
        <v>49</v>
      </c>
      <c r="AN1436" t="s">
        <v>25</v>
      </c>
      <c r="AO1436" t="s">
        <v>25</v>
      </c>
      <c r="AP1436">
        <v>1</v>
      </c>
      <c r="AQ1436">
        <v>3</v>
      </c>
      <c r="AR1436" t="s">
        <v>517</v>
      </c>
      <c r="AS1436" t="s">
        <v>24</v>
      </c>
      <c r="AT1436" t="s">
        <v>26</v>
      </c>
      <c r="AV1436" t="s">
        <v>512</v>
      </c>
      <c r="AW1436" t="s">
        <v>4124</v>
      </c>
      <c r="AX1436" t="s">
        <v>534</v>
      </c>
      <c r="AZ1436"/>
      <c r="BB1436" s="4"/>
      <c r="BD1436" t="s">
        <v>29</v>
      </c>
      <c r="BE1436" t="s">
        <v>25</v>
      </c>
      <c r="BF1436" t="s">
        <v>513</v>
      </c>
      <c r="BI1436" s="3"/>
      <c r="BJ1436" t="s">
        <v>6759</v>
      </c>
      <c r="BK1436" s="30" t="s">
        <v>544</v>
      </c>
      <c r="BL1436" s="3">
        <v>43965.495230891203</v>
      </c>
      <c r="BM1436" t="s">
        <v>31</v>
      </c>
      <c r="BN1436" t="s">
        <v>32</v>
      </c>
      <c r="BP1436" t="s">
        <v>2686</v>
      </c>
      <c r="BQ1436" t="s">
        <v>826</v>
      </c>
      <c r="BR1436" t="s">
        <v>28</v>
      </c>
      <c r="BS1436" t="s">
        <v>28</v>
      </c>
      <c r="BT1436" t="s">
        <v>544</v>
      </c>
      <c r="BU1436" s="3">
        <v>43958.481874999998</v>
      </c>
      <c r="BV1436" t="s">
        <v>803</v>
      </c>
      <c r="BW1436" s="3">
        <v>43965.564974409725</v>
      </c>
      <c r="BX1436" t="s">
        <v>4125</v>
      </c>
      <c r="CG1436"/>
      <c r="CH1436"/>
      <c r="CI1436"/>
      <c r="CY1436"/>
      <c r="DA1436"/>
      <c r="DF1436"/>
    </row>
    <row r="1437" spans="1:110" x14ac:dyDescent="0.25">
      <c r="A1437" s="1">
        <f>IF(Veg_Table[[#This Row],[VP_STATUS]]="Hold",0,IF(OR(AND(Veg_Table[[#This Row],[PRESCRIP]]="NW_No Work",Veg_Table[[#This Row],[VP_STATUS]]&lt;&gt;"No Work Required Under EVM"),AND(Veg_Table[[#This Row],[VP_STATUS]]="No Work Required Under EVM",Veg_Table[[#This Row],[PRESCRIP]]&lt;&gt;"NW_No Work")),1,0))</f>
        <v>0</v>
      </c>
      <c r="B1437" s="1">
        <f>IF(Veg_Table[[#This Row],[SPECIES]]="",1,0)</f>
        <v>0</v>
      </c>
      <c r="C1437" s="1">
        <f>IF(Veg_Table[[#This Row],[DIAMETER]]="",1,0)</f>
        <v>0</v>
      </c>
      <c r="D1437" s="1">
        <f>IF(Veg_Table[[#This Row],[HEIGHT]]="",1,0)</f>
        <v>0</v>
      </c>
      <c r="E143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37" s="1">
        <f>IF(AND(Veg_Table[[#This Row],[TAT_RESULT]]="ABATE",Veg_Table[[#This Row],[PRESCRIP]]="NW_No Work"),1,0)</f>
        <v>0</v>
      </c>
      <c r="G1437" s="1">
        <f>IF(OR(Veg_Table[[#This Row],[Prescription R-Scale]]="NA",Veg_Table[[#This Row],[Diameter R-Scale]]="NA"),0,IF(Veg_Table[[#This Row],[Diameter R-Scale]]&lt;&gt;Veg_Table[[#This Row],[Prescription R-Scale]],1,0))</f>
        <v>0</v>
      </c>
      <c r="H1437" s="1">
        <f>IF(OR(AND(Veg_Table[[#This Row],[PRESCRIP]]="BC_Br Rmv", Veg_Table[[#This Row],[WOOD_MAN]]&lt;&gt;"Not Needed"),AND(Veg_Table[[#This Row],[PRESCRIP]]="BCS_Br Rmv+Trt", Veg_Table[[#This Row],[WOOD_MAN]]&lt;&gt;"Not Needed")),1,0)</f>
        <v>0</v>
      </c>
      <c r="I1437" s="1">
        <f ca="1">IF(AND(Veg_Table[[#This Row],[Prescription_Changed]]="Yes",Veg_Table[[#This Row],[TAT_RESULT]]=""),1,0)</f>
        <v>0</v>
      </c>
      <c r="J1437" s="1">
        <f ca="1">SUM(Veg_Table[[#This Row],[Prescription and Status do not match]:[Prescription_Edited_And_TAT_Is_Blank]])</f>
        <v>0</v>
      </c>
      <c r="K1437" s="1">
        <f ca="1">IF(Veg_Table[[#This Row],[Sum of Errors]]&gt;0,1,0)</f>
        <v>0</v>
      </c>
      <c r="L1437" s="1">
        <f>1</f>
        <v>1</v>
      </c>
      <c r="M1437"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37" s="1" t="str">
        <f>IF(OR(MID(Veg_Table[[#This Row],[PRESCRIP]],2,1)="1",MID(Veg_Table[[#This Row],[PRESCRIP]],2,1)="2",MID(Veg_Table[[#This Row],[PRESCRIP]],2,1)="3",MID(Veg_Table[[#This Row],[PRESCRIP]],2,1)="4"),_xlfn.NUMBERVALUE(MID(Veg_Table[[#This Row],[PRESCRIP]],2,1)),"NA")</f>
        <v>NA</v>
      </c>
      <c r="O1437" s="1">
        <f>WEEKNUM(Veg_Table[[#This Row],[EVM_LAST_EDITED_Day]],2)</f>
        <v>20</v>
      </c>
      <c r="P1437" s="25">
        <f>IFERROR(DATE(YEAR(Veg_Table[[#This Row],[EVM_LAST_EDITED2]]),MONTH(Veg_Table[[#This Row],[EVM_LAST_EDITED2]]),DAY(Veg_Table[[#This Row],[EVM_LAST_EDITED2]])),DATE(2019,1,1))</f>
        <v>43965</v>
      </c>
      <c r="Q1437" s="3">
        <f>VALUE(SUBSTITUTE(Veg_Table[[#This Row],[EVM_LAST_EDITED]],",",""))</f>
        <v>43965.495520833298</v>
      </c>
      <c r="R1437" s="1" t="str">
        <f>_xlfn.IFNA(IF(Veg_Table[[#This Row],[EVM_LAST_EDITOR]]="","zBlank EVM Last Editor",VLOOKUP(Veg_Table[[#This Row],[EVM_LAST_EDITOR]],Roster_Table[#All],4,FALSE)),"zAWRR Not in Roster")</f>
        <v>MGE</v>
      </c>
      <c r="S1437" s="1" t="str">
        <f>_xlfn.IFNA(IF(Veg_Table[[#This Row],[EVM_LAST_EDITOR]]="","zBlank EVM Last Editor",VLOOKUP(Veg_Table[[#This Row],[EVM_LAST_EDITOR]],Roster_Table[#All],16,FALSE)),"zCompany_AWRR not in Roster")</f>
        <v>MGE_Mountain G Enterprises</v>
      </c>
      <c r="T1437" s="2">
        <f>IFERROR(DATE(YEAR(Veg_Table[[#This Row],[Created2]]),MONTH(Veg_Table[[#This Row],[Created2]]),DAY(Veg_Table[[#This Row],[Created2]])),DATE(2019,1,1))</f>
        <v>43965</v>
      </c>
      <c r="U1437" s="3">
        <f>VALUE(SUBSTITUTE(Veg_Table[[#This Row],[Created]],",",""))</f>
        <v>43965.495520833298</v>
      </c>
      <c r="V1437" s="3" t="str">
        <f ca="1">IFERROR(_xlfn.IFNA(CELL("contents",INDIRECT(_xlfn.CONCAT("Veg_Table_Production_Data!",ADDRESS(MATCH(_xlfn.MAXIFS(#REF!,#REF!,"="&amp;Veg_Table[[#This Row],[AUTO_ID]],#REF!,"&lt;"&amp;Veg_Table[[#This Row],[EVM_LAST_EDITED_Day]]),#REF!,0),COLUMN(#REF!),4,1,)))),""),"")</f>
        <v/>
      </c>
      <c r="W1437" s="3" t="str">
        <f ca="1">IF(Veg_Table[[#This Row],[Previous_Prescription]]="","No",IF(Veg_Table[[#This Row],[Previous_Prescription]]=Veg_Table[[#This Row],[PRESCRIP]],"No","Yes"))</f>
        <v>No</v>
      </c>
      <c r="X1437" s="3" t="str">
        <f>IF(Veg_Table[[#This Row],[EVM_LAST_EDITED_Day]]=Veg_Table[[#This Row],[Created_Day]],"New","Old")</f>
        <v>New</v>
      </c>
      <c r="Y1437" s="1">
        <f>IFERROR(IF(FIND("delete",LOWER(Veg_Table[[#This Row],[PI_COMMENTS]]))&gt;=1,1,0),0)</f>
        <v>0</v>
      </c>
      <c r="Z1437" s="1" t="str">
        <f>_xlfn.IFNA(IF(Veg_Table[[#This Row],[EVM_LAST_EDITOR]]="","Yes",VLOOKUP(Veg_Table[[#This Row],[EVM_LAST_EDITOR]],Roster_Table[#All],15,FALSE)),"Yes")</f>
        <v>Yes</v>
      </c>
      <c r="AA143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37" s="1" t="str">
        <f>_xlfn.IFNA(VLOOKUP(Veg_Table[[#This Row],[EVM_LAST_EDITOR]],Roster_Table[#All],3,FALSE),"zAWRR Not in Roster")</f>
        <v>Amanda</v>
      </c>
      <c r="AC1437" s="1" t="str">
        <f>_xlfn.IFNA(VLOOKUP(Veg_Table[[#This Row],[EVM_LAST_EDITOR]],Roster_Table[#All],2,FALSE),"zAWRR Not in Roster")</f>
        <v>Winne</v>
      </c>
      <c r="AD1437" s="1" t="str">
        <f>IF(_xlfn.CONCAT(Veg_Table[[#This Row],[First_Name]]," ",Veg_Table[[#This Row],[Last_Name]])="zAWRR Not in Roster zAWRR Not in Roster","zAWRR Not in Roster",_xlfn.CONCAT(Veg_Table[[#This Row],[First_Name]]," ",Veg_Table[[#This Row],[Last_Name]]))</f>
        <v>Amanda Winne</v>
      </c>
      <c r="AE1437">
        <v>3230465</v>
      </c>
      <c r="AF1437" t="s">
        <v>6546</v>
      </c>
      <c r="AG1437" t="s">
        <v>93</v>
      </c>
      <c r="AH1437" t="s">
        <v>4287</v>
      </c>
      <c r="AI1437" t="s">
        <v>3400</v>
      </c>
      <c r="AJ1437" t="s">
        <v>21</v>
      </c>
      <c r="AL1437" t="s">
        <v>22</v>
      </c>
      <c r="AM1437" t="s">
        <v>1967</v>
      </c>
      <c r="AN1437" t="s">
        <v>25</v>
      </c>
      <c r="AO1437" t="s">
        <v>25</v>
      </c>
      <c r="AP1437">
        <v>13</v>
      </c>
      <c r="AQ1437">
        <v>65</v>
      </c>
      <c r="AR1437" t="s">
        <v>511</v>
      </c>
      <c r="AS1437" t="s">
        <v>24</v>
      </c>
      <c r="AT1437" t="s">
        <v>26</v>
      </c>
      <c r="AV1437" t="s">
        <v>512</v>
      </c>
      <c r="AW1437" t="s">
        <v>6547</v>
      </c>
      <c r="AZ1437"/>
      <c r="BB1437" s="4"/>
      <c r="BD1437" t="s">
        <v>29</v>
      </c>
      <c r="BE1437" t="s">
        <v>25</v>
      </c>
      <c r="BF1437" t="s">
        <v>513</v>
      </c>
      <c r="BI1437" s="3"/>
      <c r="BJ1437" t="s">
        <v>27</v>
      </c>
      <c r="BK1437" s="30" t="s">
        <v>520</v>
      </c>
      <c r="BL1437" s="3">
        <v>43965.495520833334</v>
      </c>
      <c r="BM1437" t="s">
        <v>31</v>
      </c>
      <c r="BN1437" t="s">
        <v>32</v>
      </c>
      <c r="BP1437" t="s">
        <v>4406</v>
      </c>
      <c r="BQ1437" t="s">
        <v>1025</v>
      </c>
      <c r="BR1437" t="s">
        <v>28</v>
      </c>
      <c r="BS1437" t="s">
        <v>28</v>
      </c>
      <c r="BT1437" t="s">
        <v>520</v>
      </c>
      <c r="BU1437" s="3">
        <v>43965.495520833334</v>
      </c>
      <c r="BV1437" t="s">
        <v>803</v>
      </c>
      <c r="BW1437" s="3">
        <v>43965.760199074073</v>
      </c>
      <c r="BX1437" t="s">
        <v>6548</v>
      </c>
      <c r="CG1437"/>
      <c r="CH1437"/>
      <c r="CI1437"/>
      <c r="CY1437"/>
      <c r="DA1437"/>
      <c r="DF1437"/>
    </row>
    <row r="1438" spans="1:110" x14ac:dyDescent="0.25">
      <c r="A1438" s="1">
        <f>IF(Veg_Table[[#This Row],[VP_STATUS]]="Hold",0,IF(OR(AND(Veg_Table[[#This Row],[PRESCRIP]]="NW_No Work",Veg_Table[[#This Row],[VP_STATUS]]&lt;&gt;"No Work Required Under EVM"),AND(Veg_Table[[#This Row],[VP_STATUS]]="No Work Required Under EVM",Veg_Table[[#This Row],[PRESCRIP]]&lt;&gt;"NW_No Work")),1,0))</f>
        <v>0</v>
      </c>
      <c r="B1438" s="1">
        <f>IF(Veg_Table[[#This Row],[SPECIES]]="",1,0)</f>
        <v>0</v>
      </c>
      <c r="C1438" s="1">
        <f>IF(Veg_Table[[#This Row],[DIAMETER]]="",1,0)</f>
        <v>0</v>
      </c>
      <c r="D1438" s="1">
        <f>IF(Veg_Table[[#This Row],[HEIGHT]]="",1,0)</f>
        <v>0</v>
      </c>
      <c r="E143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38" s="1">
        <f>IF(AND(Veg_Table[[#This Row],[TAT_RESULT]]="ABATE",Veg_Table[[#This Row],[PRESCRIP]]="NW_No Work"),1,0)</f>
        <v>0</v>
      </c>
      <c r="G1438" s="1">
        <f>IF(OR(Veg_Table[[#This Row],[Prescription R-Scale]]="NA",Veg_Table[[#This Row],[Diameter R-Scale]]="NA"),0,IF(Veg_Table[[#This Row],[Diameter R-Scale]]&lt;&gt;Veg_Table[[#This Row],[Prescription R-Scale]],1,0))</f>
        <v>0</v>
      </c>
      <c r="H1438" s="1">
        <f>IF(OR(AND(Veg_Table[[#This Row],[PRESCRIP]]="BC_Br Rmv", Veg_Table[[#This Row],[WOOD_MAN]]&lt;&gt;"Not Needed"),AND(Veg_Table[[#This Row],[PRESCRIP]]="BCS_Br Rmv+Trt", Veg_Table[[#This Row],[WOOD_MAN]]&lt;&gt;"Not Needed")),1,0)</f>
        <v>0</v>
      </c>
      <c r="I1438" s="1">
        <f ca="1">IF(AND(Veg_Table[[#This Row],[Prescription_Changed]]="Yes",Veg_Table[[#This Row],[TAT_RESULT]]=""),1,0)</f>
        <v>0</v>
      </c>
      <c r="J1438" s="1">
        <f ca="1">SUM(Veg_Table[[#This Row],[Prescription and Status do not match]:[Prescription_Edited_And_TAT_Is_Blank]])</f>
        <v>0</v>
      </c>
      <c r="K1438" s="1">
        <f ca="1">IF(Veg_Table[[#This Row],[Sum of Errors]]&gt;0,1,0)</f>
        <v>0</v>
      </c>
      <c r="L1438" s="1">
        <f>1</f>
        <v>1</v>
      </c>
      <c r="M1438"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38" s="1" t="str">
        <f>IF(OR(MID(Veg_Table[[#This Row],[PRESCRIP]],2,1)="1",MID(Veg_Table[[#This Row],[PRESCRIP]],2,1)="2",MID(Veg_Table[[#This Row],[PRESCRIP]],2,1)="3",MID(Veg_Table[[#This Row],[PRESCRIP]],2,1)="4"),_xlfn.NUMBERVALUE(MID(Veg_Table[[#This Row],[PRESCRIP]],2,1)),"NA")</f>
        <v>NA</v>
      </c>
      <c r="O1438" s="1">
        <f>WEEKNUM(Veg_Table[[#This Row],[EVM_LAST_EDITED_Day]],2)</f>
        <v>20</v>
      </c>
      <c r="P1438" s="25">
        <f>IFERROR(DATE(YEAR(Veg_Table[[#This Row],[EVM_LAST_EDITED2]]),MONTH(Veg_Table[[#This Row],[EVM_LAST_EDITED2]]),DAY(Veg_Table[[#This Row],[EVM_LAST_EDITED2]])),DATE(2019,1,1))</f>
        <v>43965</v>
      </c>
      <c r="Q1438" s="3">
        <f>VALUE(SUBSTITUTE(Veg_Table[[#This Row],[EVM_LAST_EDITED]],",",""))</f>
        <v>43965.495833333298</v>
      </c>
      <c r="R1438" s="1" t="str">
        <f>_xlfn.IFNA(IF(Veg_Table[[#This Row],[EVM_LAST_EDITOR]]="","zBlank EVM Last Editor",VLOOKUP(Veg_Table[[#This Row],[EVM_LAST_EDITOR]],Roster_Table[#All],4,FALSE)),"zAWRR Not in Roster")</f>
        <v>FCO</v>
      </c>
      <c r="S1438" s="1" t="str">
        <f>_xlfn.IFNA(IF(Veg_Table[[#This Row],[EVM_LAST_EDITOR]]="","zBlank EVM Last Editor",VLOOKUP(Veg_Table[[#This Row],[EVM_LAST_EDITOR]],Roster_Table[#All],16,FALSE)),"zCompany_AWRR not in Roster")</f>
        <v>FCO_Forester’s Co-op</v>
      </c>
      <c r="T1438" s="2">
        <f>IFERROR(DATE(YEAR(Veg_Table[[#This Row],[Created2]]),MONTH(Veg_Table[[#This Row],[Created2]]),DAY(Veg_Table[[#This Row],[Created2]])),DATE(2019,1,1))</f>
        <v>43887</v>
      </c>
      <c r="U1438" s="3">
        <f>VALUE(SUBSTITUTE(Veg_Table[[#This Row],[Created]],",",""))</f>
        <v>43887.498726851903</v>
      </c>
      <c r="V1438" s="3" t="str">
        <f ca="1">IFERROR(_xlfn.IFNA(CELL("contents",INDIRECT(_xlfn.CONCAT("Veg_Table_Production_Data!",ADDRESS(MATCH(_xlfn.MAXIFS(#REF!,#REF!,"="&amp;Veg_Table[[#This Row],[AUTO_ID]],#REF!,"&lt;"&amp;Veg_Table[[#This Row],[EVM_LAST_EDITED_Day]]),#REF!,0),COLUMN(#REF!),4,1,)))),""),"")</f>
        <v/>
      </c>
      <c r="W1438" s="3" t="str">
        <f ca="1">IF(Veg_Table[[#This Row],[Previous_Prescription]]="","No",IF(Veg_Table[[#This Row],[Previous_Prescription]]=Veg_Table[[#This Row],[PRESCRIP]],"No","Yes"))</f>
        <v>No</v>
      </c>
      <c r="X1438" s="3" t="str">
        <f>IF(Veg_Table[[#This Row],[EVM_LAST_EDITED_Day]]=Veg_Table[[#This Row],[Created_Day]],"New","Old")</f>
        <v>Old</v>
      </c>
      <c r="Y1438" s="1">
        <f>IFERROR(IF(FIND("delete",LOWER(Veg_Table[[#This Row],[PI_COMMENTS]]))&gt;=1,1,0),0)</f>
        <v>0</v>
      </c>
      <c r="Z1438" s="1" t="str">
        <f>_xlfn.IFNA(IF(Veg_Table[[#This Row],[EVM_LAST_EDITOR]]="","Yes",VLOOKUP(Veg_Table[[#This Row],[EVM_LAST_EDITOR]],Roster_Table[#All],15,FALSE)),"Yes")</f>
        <v>Yes</v>
      </c>
      <c r="AA143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38" s="1" t="str">
        <f>_xlfn.IFNA(VLOOKUP(Veg_Table[[#This Row],[EVM_LAST_EDITOR]],Roster_Table[#All],3,FALSE),"zAWRR Not in Roster")</f>
        <v>Sierra</v>
      </c>
      <c r="AC1438" s="1" t="str">
        <f>_xlfn.IFNA(VLOOKUP(Veg_Table[[#This Row],[EVM_LAST_EDITOR]],Roster_Table[#All],2,FALSE),"zAWRR Not in Roster")</f>
        <v>Monroe</v>
      </c>
      <c r="AD1438" s="1" t="str">
        <f>IF(_xlfn.CONCAT(Veg_Table[[#This Row],[First_Name]]," ",Veg_Table[[#This Row],[Last_Name]])="zAWRR Not in Roster zAWRR Not in Roster","zAWRR Not in Roster",_xlfn.CONCAT(Veg_Table[[#This Row],[First_Name]]," ",Veg_Table[[#This Row],[Last_Name]]))</f>
        <v>Sierra Monroe</v>
      </c>
      <c r="AE1438">
        <v>1781457</v>
      </c>
      <c r="AF1438" t="s">
        <v>6729</v>
      </c>
      <c r="AG1438" t="s">
        <v>30</v>
      </c>
      <c r="AH1438" t="s">
        <v>1743</v>
      </c>
      <c r="AI1438" t="s">
        <v>3016</v>
      </c>
      <c r="AJ1438" t="s">
        <v>21</v>
      </c>
      <c r="AL1438" t="s">
        <v>22</v>
      </c>
      <c r="AM1438" t="s">
        <v>40</v>
      </c>
      <c r="AN1438" t="s">
        <v>25</v>
      </c>
      <c r="AO1438" t="s">
        <v>25</v>
      </c>
      <c r="AP1438">
        <v>4</v>
      </c>
      <c r="AQ1438">
        <v>25</v>
      </c>
      <c r="AR1438" t="s">
        <v>517</v>
      </c>
      <c r="AS1438" t="s">
        <v>24</v>
      </c>
      <c r="AT1438" t="s">
        <v>522</v>
      </c>
      <c r="AU1438" t="s">
        <v>25</v>
      </c>
      <c r="AV1438" t="s">
        <v>519</v>
      </c>
      <c r="AW1438" t="s">
        <v>6730</v>
      </c>
      <c r="AZ1438"/>
      <c r="BB1438" s="4"/>
      <c r="BD1438" t="s">
        <v>29</v>
      </c>
      <c r="BI1438" s="3"/>
      <c r="BJ1438" t="s">
        <v>793</v>
      </c>
      <c r="BK1438" s="30" t="s">
        <v>518</v>
      </c>
      <c r="BL1438" s="3">
        <v>43965.495833333334</v>
      </c>
      <c r="BM1438" t="s">
        <v>31</v>
      </c>
      <c r="BN1438" t="s">
        <v>32</v>
      </c>
      <c r="BO1438" t="s">
        <v>3506</v>
      </c>
      <c r="BP1438" t="s">
        <v>1746</v>
      </c>
      <c r="BQ1438" t="s">
        <v>826</v>
      </c>
      <c r="BR1438" t="s">
        <v>28</v>
      </c>
      <c r="BS1438" t="s">
        <v>28</v>
      </c>
      <c r="BT1438" t="s">
        <v>140</v>
      </c>
      <c r="BU1438" s="3">
        <v>43887.498726851853</v>
      </c>
      <c r="BV1438" t="s">
        <v>803</v>
      </c>
      <c r="BW1438" s="3">
        <v>43965.565027303244</v>
      </c>
      <c r="BX1438" t="s">
        <v>6731</v>
      </c>
      <c r="CG1438"/>
      <c r="CH1438"/>
      <c r="CI1438"/>
      <c r="CY1438"/>
      <c r="DA1438"/>
      <c r="DF1438"/>
    </row>
    <row r="1439" spans="1:110" x14ac:dyDescent="0.25">
      <c r="A1439" s="1">
        <f>IF(Veg_Table[[#This Row],[VP_STATUS]]="Hold",0,IF(OR(AND(Veg_Table[[#This Row],[PRESCRIP]]="NW_No Work",Veg_Table[[#This Row],[VP_STATUS]]&lt;&gt;"No Work Required Under EVM"),AND(Veg_Table[[#This Row],[VP_STATUS]]="No Work Required Under EVM",Veg_Table[[#This Row],[PRESCRIP]]&lt;&gt;"NW_No Work")),1,0))</f>
        <v>0</v>
      </c>
      <c r="B1439" s="1">
        <f>IF(Veg_Table[[#This Row],[SPECIES]]="",1,0)</f>
        <v>0</v>
      </c>
      <c r="C1439" s="1">
        <f>IF(Veg_Table[[#This Row],[DIAMETER]]="",1,0)</f>
        <v>0</v>
      </c>
      <c r="D1439" s="1">
        <f>IF(Veg_Table[[#This Row],[HEIGHT]]="",1,0)</f>
        <v>0</v>
      </c>
      <c r="E143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39" s="1">
        <f>IF(AND(Veg_Table[[#This Row],[TAT_RESULT]]="ABATE",Veg_Table[[#This Row],[PRESCRIP]]="NW_No Work"),1,0)</f>
        <v>0</v>
      </c>
      <c r="G1439" s="1">
        <f>IF(OR(Veg_Table[[#This Row],[Prescription R-Scale]]="NA",Veg_Table[[#This Row],[Diameter R-Scale]]="NA"),0,IF(Veg_Table[[#This Row],[Diameter R-Scale]]&lt;&gt;Veg_Table[[#This Row],[Prescription R-Scale]],1,0))</f>
        <v>0</v>
      </c>
      <c r="H1439" s="1">
        <f>IF(OR(AND(Veg_Table[[#This Row],[PRESCRIP]]="BC_Br Rmv", Veg_Table[[#This Row],[WOOD_MAN]]&lt;&gt;"Not Needed"),AND(Veg_Table[[#This Row],[PRESCRIP]]="BCS_Br Rmv+Trt", Veg_Table[[#This Row],[WOOD_MAN]]&lt;&gt;"Not Needed")),1,0)</f>
        <v>0</v>
      </c>
      <c r="I1439" s="1">
        <f ca="1">IF(AND(Veg_Table[[#This Row],[Prescription_Changed]]="Yes",Veg_Table[[#This Row],[TAT_RESULT]]=""),1,0)</f>
        <v>0</v>
      </c>
      <c r="J1439" s="1">
        <f ca="1">SUM(Veg_Table[[#This Row],[Prescription and Status do not match]:[Prescription_Edited_And_TAT_Is_Blank]])</f>
        <v>0</v>
      </c>
      <c r="K1439" s="1">
        <f ca="1">IF(Veg_Table[[#This Row],[Sum of Errors]]&gt;0,1,0)</f>
        <v>0</v>
      </c>
      <c r="L1439" s="1">
        <f>1</f>
        <v>1</v>
      </c>
      <c r="M1439"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39" s="1" t="str">
        <f>IF(OR(MID(Veg_Table[[#This Row],[PRESCRIP]],2,1)="1",MID(Veg_Table[[#This Row],[PRESCRIP]],2,1)="2",MID(Veg_Table[[#This Row],[PRESCRIP]],2,1)="3",MID(Veg_Table[[#This Row],[PRESCRIP]],2,1)="4"),_xlfn.NUMBERVALUE(MID(Veg_Table[[#This Row],[PRESCRIP]],2,1)),"NA")</f>
        <v>NA</v>
      </c>
      <c r="O1439" s="1">
        <f>WEEKNUM(Veg_Table[[#This Row],[EVM_LAST_EDITED_Day]],2)</f>
        <v>20</v>
      </c>
      <c r="P1439" s="25">
        <f>IFERROR(DATE(YEAR(Veg_Table[[#This Row],[EVM_LAST_EDITED2]]),MONTH(Veg_Table[[#This Row],[EVM_LAST_EDITED2]]),DAY(Veg_Table[[#This Row],[EVM_LAST_EDITED2]])),DATE(2019,1,1))</f>
        <v>43965</v>
      </c>
      <c r="Q1439" s="3">
        <f>VALUE(SUBSTITUTE(Veg_Table[[#This Row],[EVM_LAST_EDITED]],",",""))</f>
        <v>43965.496078969903</v>
      </c>
      <c r="R1439" s="1" t="str">
        <f>_xlfn.IFNA(IF(Veg_Table[[#This Row],[EVM_LAST_EDITOR]]="","zBlank EVM Last Editor",VLOOKUP(Veg_Table[[#This Row],[EVM_LAST_EDITOR]],Roster_Table[#All],4,FALSE)),"zAWRR Not in Roster")</f>
        <v>MGE</v>
      </c>
      <c r="S1439" s="1" t="str">
        <f>_xlfn.IFNA(IF(Veg_Table[[#This Row],[EVM_LAST_EDITOR]]="","zBlank EVM Last Editor",VLOOKUP(Veg_Table[[#This Row],[EVM_LAST_EDITOR]],Roster_Table[#All],16,FALSE)),"zCompany_AWRR not in Roster")</f>
        <v>MGE_Mountain G Enterprises</v>
      </c>
      <c r="T1439" s="2">
        <f>IFERROR(DATE(YEAR(Veg_Table[[#This Row],[Created2]]),MONTH(Veg_Table[[#This Row],[Created2]]),DAY(Veg_Table[[#This Row],[Created2]])),DATE(2019,1,1))</f>
        <v>43965</v>
      </c>
      <c r="U1439" s="3">
        <f>VALUE(SUBSTITUTE(Veg_Table[[#This Row],[Created]],",",""))</f>
        <v>43965.496078969903</v>
      </c>
      <c r="V1439" s="3" t="str">
        <f ca="1">IFERROR(_xlfn.IFNA(CELL("contents",INDIRECT(_xlfn.CONCAT("Veg_Table_Production_Data!",ADDRESS(MATCH(_xlfn.MAXIFS(#REF!,#REF!,"="&amp;Veg_Table[[#This Row],[AUTO_ID]],#REF!,"&lt;"&amp;Veg_Table[[#This Row],[EVM_LAST_EDITED_Day]]),#REF!,0),COLUMN(#REF!),4,1,)))),""),"")</f>
        <v/>
      </c>
      <c r="W1439" s="3" t="str">
        <f ca="1">IF(Veg_Table[[#This Row],[Previous_Prescription]]="","No",IF(Veg_Table[[#This Row],[Previous_Prescription]]=Veg_Table[[#This Row],[PRESCRIP]],"No","Yes"))</f>
        <v>No</v>
      </c>
      <c r="X1439" s="3" t="str">
        <f>IF(Veg_Table[[#This Row],[EVM_LAST_EDITED_Day]]=Veg_Table[[#This Row],[Created_Day]],"New","Old")</f>
        <v>New</v>
      </c>
      <c r="Y1439" s="1">
        <f>IFERROR(IF(FIND("delete",LOWER(Veg_Table[[#This Row],[PI_COMMENTS]]))&gt;=1,1,0),0)</f>
        <v>0</v>
      </c>
      <c r="Z1439" s="1" t="str">
        <f>_xlfn.IFNA(IF(Veg_Table[[#This Row],[EVM_LAST_EDITOR]]="","Yes",VLOOKUP(Veg_Table[[#This Row],[EVM_LAST_EDITOR]],Roster_Table[#All],15,FALSE)),"Yes")</f>
        <v>Yes</v>
      </c>
      <c r="AA143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39" s="1" t="str">
        <f>_xlfn.IFNA(VLOOKUP(Veg_Table[[#This Row],[EVM_LAST_EDITOR]],Roster_Table[#All],3,FALSE),"zAWRR Not in Roster")</f>
        <v>Aaron</v>
      </c>
      <c r="AC1439" s="1" t="str">
        <f>_xlfn.IFNA(VLOOKUP(Veg_Table[[#This Row],[EVM_LAST_EDITOR]],Roster_Table[#All],2,FALSE),"zAWRR Not in Roster")</f>
        <v>Hansen</v>
      </c>
      <c r="AD1439" s="1" t="str">
        <f>IF(_xlfn.CONCAT(Veg_Table[[#This Row],[First_Name]]," ",Veg_Table[[#This Row],[Last_Name]])="zAWRR Not in Roster zAWRR Not in Roster","zAWRR Not in Roster",_xlfn.CONCAT(Veg_Table[[#This Row],[First_Name]]," ",Veg_Table[[#This Row],[Last_Name]]))</f>
        <v>Aaron Hansen</v>
      </c>
      <c r="AE1439">
        <v>3228453</v>
      </c>
      <c r="AF1439" t="s">
        <v>6314</v>
      </c>
      <c r="AG1439" t="s">
        <v>93</v>
      </c>
      <c r="AH1439" t="s">
        <v>5320</v>
      </c>
      <c r="AI1439" t="s">
        <v>5959</v>
      </c>
      <c r="AJ1439" t="s">
        <v>21</v>
      </c>
      <c r="AL1439" t="s">
        <v>22</v>
      </c>
      <c r="AM1439" t="s">
        <v>23</v>
      </c>
      <c r="AN1439" t="s">
        <v>25</v>
      </c>
      <c r="AO1439" t="s">
        <v>25</v>
      </c>
      <c r="AP1439">
        <v>26</v>
      </c>
      <c r="AQ1439">
        <v>45</v>
      </c>
      <c r="AR1439" t="s">
        <v>511</v>
      </c>
      <c r="AS1439" t="s">
        <v>24</v>
      </c>
      <c r="AT1439" t="s">
        <v>26</v>
      </c>
      <c r="AV1439" t="s">
        <v>519</v>
      </c>
      <c r="AW1439" t="s">
        <v>6315</v>
      </c>
      <c r="AZ1439"/>
      <c r="BB1439" s="4"/>
      <c r="BD1439" t="s">
        <v>29</v>
      </c>
      <c r="BE1439" t="s">
        <v>25</v>
      </c>
      <c r="BF1439" t="s">
        <v>513</v>
      </c>
      <c r="BI1439" s="3"/>
      <c r="BJ1439" t="s">
        <v>27</v>
      </c>
      <c r="BK1439" s="30" t="s">
        <v>156</v>
      </c>
      <c r="BL1439" s="3">
        <v>43965.496078969911</v>
      </c>
      <c r="BM1439" t="s">
        <v>31</v>
      </c>
      <c r="BN1439" t="s">
        <v>32</v>
      </c>
      <c r="BP1439" t="s">
        <v>5452</v>
      </c>
      <c r="BQ1439" t="s">
        <v>1025</v>
      </c>
      <c r="BR1439" t="s">
        <v>28</v>
      </c>
      <c r="BS1439" t="s">
        <v>28</v>
      </c>
      <c r="BT1439" t="s">
        <v>156</v>
      </c>
      <c r="BU1439" s="3">
        <v>43965.496078969911</v>
      </c>
      <c r="BV1439" t="s">
        <v>803</v>
      </c>
      <c r="BW1439" s="3">
        <v>43965.515741608797</v>
      </c>
      <c r="BX1439" t="s">
        <v>6316</v>
      </c>
      <c r="CG1439"/>
      <c r="CH1439"/>
      <c r="CI1439"/>
      <c r="CY1439"/>
      <c r="DA1439"/>
      <c r="DF1439"/>
    </row>
    <row r="1440" spans="1:110" x14ac:dyDescent="0.25">
      <c r="A1440" s="1">
        <f>IF(Veg_Table[[#This Row],[VP_STATUS]]="Hold",0,IF(OR(AND(Veg_Table[[#This Row],[PRESCRIP]]="NW_No Work",Veg_Table[[#This Row],[VP_STATUS]]&lt;&gt;"No Work Required Under EVM"),AND(Veg_Table[[#This Row],[VP_STATUS]]="No Work Required Under EVM",Veg_Table[[#This Row],[PRESCRIP]]&lt;&gt;"NW_No Work")),1,0))</f>
        <v>0</v>
      </c>
      <c r="B1440" s="1">
        <f>IF(Veg_Table[[#This Row],[SPECIES]]="",1,0)</f>
        <v>0</v>
      </c>
      <c r="C1440" s="1">
        <f>IF(Veg_Table[[#This Row],[DIAMETER]]="",1,0)</f>
        <v>0</v>
      </c>
      <c r="D1440" s="1">
        <f>IF(Veg_Table[[#This Row],[HEIGHT]]="",1,0)</f>
        <v>0</v>
      </c>
      <c r="E144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40" s="1">
        <f>IF(AND(Veg_Table[[#This Row],[TAT_RESULT]]="ABATE",Veg_Table[[#This Row],[PRESCRIP]]="NW_No Work"),1,0)</f>
        <v>0</v>
      </c>
      <c r="G1440" s="1">
        <f>IF(OR(Veg_Table[[#This Row],[Prescription R-Scale]]="NA",Veg_Table[[#This Row],[Diameter R-Scale]]="NA"),0,IF(Veg_Table[[#This Row],[Diameter R-Scale]]&lt;&gt;Veg_Table[[#This Row],[Prescription R-Scale]],1,0))</f>
        <v>0</v>
      </c>
      <c r="H1440" s="1">
        <f>IF(OR(AND(Veg_Table[[#This Row],[PRESCRIP]]="BC_Br Rmv", Veg_Table[[#This Row],[WOOD_MAN]]&lt;&gt;"Not Needed"),AND(Veg_Table[[#This Row],[PRESCRIP]]="BCS_Br Rmv+Trt", Veg_Table[[#This Row],[WOOD_MAN]]&lt;&gt;"Not Needed")),1,0)</f>
        <v>0</v>
      </c>
      <c r="I1440" s="1">
        <f ca="1">IF(AND(Veg_Table[[#This Row],[Prescription_Changed]]="Yes",Veg_Table[[#This Row],[TAT_RESULT]]=""),1,0)</f>
        <v>0</v>
      </c>
      <c r="J1440" s="1">
        <f ca="1">SUM(Veg_Table[[#This Row],[Prescription and Status do not match]:[Prescription_Edited_And_TAT_Is_Blank]])</f>
        <v>0</v>
      </c>
      <c r="K1440" s="1">
        <f ca="1">IF(Veg_Table[[#This Row],[Sum of Errors]]&gt;0,1,0)</f>
        <v>0</v>
      </c>
      <c r="L1440" s="1">
        <f>1</f>
        <v>1</v>
      </c>
      <c r="M1440"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40" s="1" t="str">
        <f>IF(OR(MID(Veg_Table[[#This Row],[PRESCRIP]],2,1)="1",MID(Veg_Table[[#This Row],[PRESCRIP]],2,1)="2",MID(Veg_Table[[#This Row],[PRESCRIP]],2,1)="3",MID(Veg_Table[[#This Row],[PRESCRIP]],2,1)="4"),_xlfn.NUMBERVALUE(MID(Veg_Table[[#This Row],[PRESCRIP]],2,1)),"NA")</f>
        <v>NA</v>
      </c>
      <c r="O1440" s="1">
        <f>WEEKNUM(Veg_Table[[#This Row],[EVM_LAST_EDITED_Day]],2)</f>
        <v>20</v>
      </c>
      <c r="P1440" s="25">
        <f>IFERROR(DATE(YEAR(Veg_Table[[#This Row],[EVM_LAST_EDITED2]]),MONTH(Veg_Table[[#This Row],[EVM_LAST_EDITED2]]),DAY(Veg_Table[[#This Row],[EVM_LAST_EDITED2]])),DATE(2019,1,1))</f>
        <v>43965</v>
      </c>
      <c r="Q1440" s="3">
        <f>VALUE(SUBSTITUTE(Veg_Table[[#This Row],[EVM_LAST_EDITED]],",",""))</f>
        <v>43965.496196597203</v>
      </c>
      <c r="R1440" s="1" t="str">
        <f>_xlfn.IFNA(IF(Veg_Table[[#This Row],[EVM_LAST_EDITOR]]="","zBlank EVM Last Editor",VLOOKUP(Veg_Table[[#This Row],[EVM_LAST_EDITOR]],Roster_Table[#All],4,FALSE)),"zAWRR Not in Roster")</f>
        <v>MBG</v>
      </c>
      <c r="S1440" s="1" t="str">
        <f>_xlfn.IFNA(IF(Veg_Table[[#This Row],[EVM_LAST_EDITOR]]="","zBlank EVM Last Editor",VLOOKUP(Veg_Table[[#This Row],[EVM_LAST_EDITOR]],Roster_Table[#All],16,FALSE)),"zCompany_AWRR not in Roster")</f>
        <v>MBG_Mason, Bruce &amp; Girard</v>
      </c>
      <c r="T1440" s="2">
        <f>IFERROR(DATE(YEAR(Veg_Table[[#This Row],[Created2]]),MONTH(Veg_Table[[#This Row],[Created2]]),DAY(Veg_Table[[#This Row],[Created2]])),DATE(2019,1,1))</f>
        <v>43965</v>
      </c>
      <c r="U1440" s="3">
        <f>VALUE(SUBSTITUTE(Veg_Table[[#This Row],[Created]],",",""))</f>
        <v>43965.496196597203</v>
      </c>
      <c r="V1440" s="3" t="str">
        <f ca="1">IFERROR(_xlfn.IFNA(CELL("contents",INDIRECT(_xlfn.CONCAT("Veg_Table_Production_Data!",ADDRESS(MATCH(_xlfn.MAXIFS(#REF!,#REF!,"="&amp;Veg_Table[[#This Row],[AUTO_ID]],#REF!,"&lt;"&amp;Veg_Table[[#This Row],[EVM_LAST_EDITED_Day]]),#REF!,0),COLUMN(#REF!),4,1,)))),""),"")</f>
        <v/>
      </c>
      <c r="W1440" s="3" t="str">
        <f ca="1">IF(Veg_Table[[#This Row],[Previous_Prescription]]="","No",IF(Veg_Table[[#This Row],[Previous_Prescription]]=Veg_Table[[#This Row],[PRESCRIP]],"No","Yes"))</f>
        <v>No</v>
      </c>
      <c r="X1440" s="3" t="str">
        <f>IF(Veg_Table[[#This Row],[EVM_LAST_EDITED_Day]]=Veg_Table[[#This Row],[Created_Day]],"New","Old")</f>
        <v>New</v>
      </c>
      <c r="Y1440" s="1">
        <f>IFERROR(IF(FIND("delete",LOWER(Veg_Table[[#This Row],[PI_COMMENTS]]))&gt;=1,1,0),0)</f>
        <v>0</v>
      </c>
      <c r="Z1440" s="1" t="str">
        <f>_xlfn.IFNA(IF(Veg_Table[[#This Row],[EVM_LAST_EDITOR]]="","Yes",VLOOKUP(Veg_Table[[#This Row],[EVM_LAST_EDITOR]],Roster_Table[#All],15,FALSE)),"Yes")</f>
        <v>Yes</v>
      </c>
      <c r="AA144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40" s="1" t="str">
        <f>_xlfn.IFNA(VLOOKUP(Veg_Table[[#This Row],[EVM_LAST_EDITOR]],Roster_Table[#All],3,FALSE),"zAWRR Not in Roster")</f>
        <v>Benjamin</v>
      </c>
      <c r="AC1440" s="1" t="str">
        <f>_xlfn.IFNA(VLOOKUP(Veg_Table[[#This Row],[EVM_LAST_EDITOR]],Roster_Table[#All],2,FALSE),"zAWRR Not in Roster")</f>
        <v>Post</v>
      </c>
      <c r="AD1440" s="1" t="str">
        <f>IF(_xlfn.CONCAT(Veg_Table[[#This Row],[First_Name]]," ",Veg_Table[[#This Row],[Last_Name]])="zAWRR Not in Roster zAWRR Not in Roster","zAWRR Not in Roster",_xlfn.CONCAT(Veg_Table[[#This Row],[First_Name]]," ",Veg_Table[[#This Row],[Last_Name]]))</f>
        <v>Benjamin Post</v>
      </c>
      <c r="AE1440">
        <v>3228454</v>
      </c>
      <c r="AF1440" t="s">
        <v>6317</v>
      </c>
      <c r="AG1440" t="s">
        <v>93</v>
      </c>
      <c r="AH1440" t="s">
        <v>6252</v>
      </c>
      <c r="AI1440" t="s">
        <v>5955</v>
      </c>
      <c r="AJ1440" t="s">
        <v>21</v>
      </c>
      <c r="AL1440" t="s">
        <v>372</v>
      </c>
      <c r="AM1440" t="s">
        <v>40</v>
      </c>
      <c r="AN1440" t="s">
        <v>25</v>
      </c>
      <c r="AO1440" t="s">
        <v>25</v>
      </c>
      <c r="AP1440">
        <v>14</v>
      </c>
      <c r="AQ1440">
        <v>93</v>
      </c>
      <c r="AR1440" t="s">
        <v>511</v>
      </c>
      <c r="AS1440" t="s">
        <v>24</v>
      </c>
      <c r="AT1440" t="s">
        <v>26</v>
      </c>
      <c r="AV1440" t="s">
        <v>519</v>
      </c>
      <c r="AW1440" t="s">
        <v>6318</v>
      </c>
      <c r="AZ1440"/>
      <c r="BB1440" s="4"/>
      <c r="BD1440" t="s">
        <v>29</v>
      </c>
      <c r="BE1440" t="s">
        <v>25</v>
      </c>
      <c r="BF1440" t="s">
        <v>513</v>
      </c>
      <c r="BI1440" s="3"/>
      <c r="BJ1440" t="s">
        <v>52</v>
      </c>
      <c r="BK1440" s="30" t="s">
        <v>120</v>
      </c>
      <c r="BL1440" s="3">
        <v>43965.496196597225</v>
      </c>
      <c r="BM1440" t="s">
        <v>31</v>
      </c>
      <c r="BN1440" t="s">
        <v>32</v>
      </c>
      <c r="BP1440" t="s">
        <v>6254</v>
      </c>
      <c r="BQ1440" t="s">
        <v>1025</v>
      </c>
      <c r="BR1440" t="s">
        <v>28</v>
      </c>
      <c r="BS1440" t="s">
        <v>28</v>
      </c>
      <c r="BT1440" t="s">
        <v>120</v>
      </c>
      <c r="BU1440" s="3">
        <v>43965.496196597225</v>
      </c>
      <c r="BV1440" t="s">
        <v>803</v>
      </c>
      <c r="BW1440" s="3">
        <v>43965.515741608797</v>
      </c>
      <c r="BX1440" t="s">
        <v>6319</v>
      </c>
      <c r="CG1440"/>
      <c r="CH1440"/>
      <c r="CI1440"/>
      <c r="CY1440"/>
      <c r="DA1440"/>
      <c r="DF1440"/>
    </row>
    <row r="1441" spans="1:110" x14ac:dyDescent="0.25">
      <c r="A1441" s="1">
        <f>IF(Veg_Table[[#This Row],[VP_STATUS]]="Hold",0,IF(OR(AND(Veg_Table[[#This Row],[PRESCRIP]]="NW_No Work",Veg_Table[[#This Row],[VP_STATUS]]&lt;&gt;"No Work Required Under EVM"),AND(Veg_Table[[#This Row],[VP_STATUS]]="No Work Required Under EVM",Veg_Table[[#This Row],[PRESCRIP]]&lt;&gt;"NW_No Work")),1,0))</f>
        <v>0</v>
      </c>
      <c r="B1441" s="1">
        <f>IF(Veg_Table[[#This Row],[SPECIES]]="",1,0)</f>
        <v>0</v>
      </c>
      <c r="C1441" s="1">
        <f>IF(Veg_Table[[#This Row],[DIAMETER]]="",1,0)</f>
        <v>0</v>
      </c>
      <c r="D1441" s="1">
        <f>IF(Veg_Table[[#This Row],[HEIGHT]]="",1,0)</f>
        <v>0</v>
      </c>
      <c r="E144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41" s="1">
        <f>IF(AND(Veg_Table[[#This Row],[TAT_RESULT]]="ABATE",Veg_Table[[#This Row],[PRESCRIP]]="NW_No Work"),1,0)</f>
        <v>0</v>
      </c>
      <c r="G1441" s="1">
        <f>IF(OR(Veg_Table[[#This Row],[Prescription R-Scale]]="NA",Veg_Table[[#This Row],[Diameter R-Scale]]="NA"),0,IF(Veg_Table[[#This Row],[Diameter R-Scale]]&lt;&gt;Veg_Table[[#This Row],[Prescription R-Scale]],1,0))</f>
        <v>0</v>
      </c>
      <c r="H1441" s="1">
        <f>IF(OR(AND(Veg_Table[[#This Row],[PRESCRIP]]="BC_Br Rmv", Veg_Table[[#This Row],[WOOD_MAN]]&lt;&gt;"Not Needed"),AND(Veg_Table[[#This Row],[PRESCRIP]]="BCS_Br Rmv+Trt", Veg_Table[[#This Row],[WOOD_MAN]]&lt;&gt;"Not Needed")),1,0)</f>
        <v>0</v>
      </c>
      <c r="I1441" s="1">
        <f ca="1">IF(AND(Veg_Table[[#This Row],[Prescription_Changed]]="Yes",Veg_Table[[#This Row],[TAT_RESULT]]=""),1,0)</f>
        <v>0</v>
      </c>
      <c r="J1441" s="1">
        <f ca="1">SUM(Veg_Table[[#This Row],[Prescription and Status do not match]:[Prescription_Edited_And_TAT_Is_Blank]])</f>
        <v>0</v>
      </c>
      <c r="K1441" s="1">
        <f ca="1">IF(Veg_Table[[#This Row],[Sum of Errors]]&gt;0,1,0)</f>
        <v>0</v>
      </c>
      <c r="L1441" s="1">
        <f>1</f>
        <v>1</v>
      </c>
      <c r="M1441"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41" s="1" t="str">
        <f>IF(OR(MID(Veg_Table[[#This Row],[PRESCRIP]],2,1)="1",MID(Veg_Table[[#This Row],[PRESCRIP]],2,1)="2",MID(Veg_Table[[#This Row],[PRESCRIP]],2,1)="3",MID(Veg_Table[[#This Row],[PRESCRIP]],2,1)="4"),_xlfn.NUMBERVALUE(MID(Veg_Table[[#This Row],[PRESCRIP]],2,1)),"NA")</f>
        <v>NA</v>
      </c>
      <c r="O1441" s="1">
        <f>WEEKNUM(Veg_Table[[#This Row],[EVM_LAST_EDITED_Day]],2)</f>
        <v>20</v>
      </c>
      <c r="P1441" s="25">
        <f>IFERROR(DATE(YEAR(Veg_Table[[#This Row],[EVM_LAST_EDITED2]]),MONTH(Veg_Table[[#This Row],[EVM_LAST_EDITED2]]),DAY(Veg_Table[[#This Row],[EVM_LAST_EDITED2]])),DATE(2019,1,1))</f>
        <v>43965</v>
      </c>
      <c r="Q1441" s="3">
        <f>VALUE(SUBSTITUTE(Veg_Table[[#This Row],[EVM_LAST_EDITED]],",",""))</f>
        <v>43965.496705451398</v>
      </c>
      <c r="R1441" s="1" t="str">
        <f>_xlfn.IFNA(IF(Veg_Table[[#This Row],[EVM_LAST_EDITOR]]="","zBlank EVM Last Editor",VLOOKUP(Veg_Table[[#This Row],[EVM_LAST_EDITOR]],Roster_Table[#All],4,FALSE)),"zAWRR Not in Roster")</f>
        <v>MGE</v>
      </c>
      <c r="S1441" s="1" t="str">
        <f>_xlfn.IFNA(IF(Veg_Table[[#This Row],[EVM_LAST_EDITOR]]="","zBlank EVM Last Editor",VLOOKUP(Veg_Table[[#This Row],[EVM_LAST_EDITOR]],Roster_Table[#All],16,FALSE)),"zCompany_AWRR not in Roster")</f>
        <v>MGE_Mountain G Enterprises</v>
      </c>
      <c r="T1441" s="2">
        <f>IFERROR(DATE(YEAR(Veg_Table[[#This Row],[Created2]]),MONTH(Veg_Table[[#This Row],[Created2]]),DAY(Veg_Table[[#This Row],[Created2]])),DATE(2019,1,1))</f>
        <v>43965</v>
      </c>
      <c r="U1441" s="3">
        <f>VALUE(SUBSTITUTE(Veg_Table[[#This Row],[Created]],",",""))</f>
        <v>43965.496705451398</v>
      </c>
      <c r="V1441" s="3" t="str">
        <f ca="1">IFERROR(_xlfn.IFNA(CELL("contents",INDIRECT(_xlfn.CONCAT("Veg_Table_Production_Data!",ADDRESS(MATCH(_xlfn.MAXIFS(#REF!,#REF!,"="&amp;Veg_Table[[#This Row],[AUTO_ID]],#REF!,"&lt;"&amp;Veg_Table[[#This Row],[EVM_LAST_EDITED_Day]]),#REF!,0),COLUMN(#REF!),4,1,)))),""),"")</f>
        <v/>
      </c>
      <c r="W1441" s="3" t="str">
        <f ca="1">IF(Veg_Table[[#This Row],[Previous_Prescription]]="","No",IF(Veg_Table[[#This Row],[Previous_Prescription]]=Veg_Table[[#This Row],[PRESCRIP]],"No","Yes"))</f>
        <v>No</v>
      </c>
      <c r="X1441" s="3" t="str">
        <f>IF(Veg_Table[[#This Row],[EVM_LAST_EDITED_Day]]=Veg_Table[[#This Row],[Created_Day]],"New","Old")</f>
        <v>New</v>
      </c>
      <c r="Y1441" s="1">
        <f>IFERROR(IF(FIND("delete",LOWER(Veg_Table[[#This Row],[PI_COMMENTS]]))&gt;=1,1,0),0)</f>
        <v>0</v>
      </c>
      <c r="Z1441" s="1" t="str">
        <f>_xlfn.IFNA(IF(Veg_Table[[#This Row],[EVM_LAST_EDITOR]]="","Yes",VLOOKUP(Veg_Table[[#This Row],[EVM_LAST_EDITOR]],Roster_Table[#All],15,FALSE)),"Yes")</f>
        <v>Yes</v>
      </c>
      <c r="AA144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41" s="1" t="str">
        <f>_xlfn.IFNA(VLOOKUP(Veg_Table[[#This Row],[EVM_LAST_EDITOR]],Roster_Table[#All],3,FALSE),"zAWRR Not in Roster")</f>
        <v>Miguel</v>
      </c>
      <c r="AC1441" s="1" t="str">
        <f>_xlfn.IFNA(VLOOKUP(Veg_Table[[#This Row],[EVM_LAST_EDITOR]],Roster_Table[#All],2,FALSE),"zAWRR Not in Roster")</f>
        <v>Dominguez-Diaz</v>
      </c>
      <c r="AD1441" s="1" t="str">
        <f>IF(_xlfn.CONCAT(Veg_Table[[#This Row],[First_Name]]," ",Veg_Table[[#This Row],[Last_Name]])="zAWRR Not in Roster zAWRR Not in Roster","zAWRR Not in Roster",_xlfn.CONCAT(Veg_Table[[#This Row],[First_Name]]," ",Veg_Table[[#This Row],[Last_Name]]))</f>
        <v>Miguel Dominguez-Diaz</v>
      </c>
      <c r="AE1441">
        <v>3228458</v>
      </c>
      <c r="AF1441" t="s">
        <v>6902</v>
      </c>
      <c r="AG1441" t="s">
        <v>30</v>
      </c>
      <c r="AH1441" t="s">
        <v>2420</v>
      </c>
      <c r="AI1441" t="s">
        <v>3071</v>
      </c>
      <c r="AJ1441" t="s">
        <v>21</v>
      </c>
      <c r="AL1441" t="s">
        <v>22</v>
      </c>
      <c r="AM1441" t="s">
        <v>40</v>
      </c>
      <c r="AN1441" t="s">
        <v>25</v>
      </c>
      <c r="AO1441" t="s">
        <v>25</v>
      </c>
      <c r="AP1441">
        <v>12</v>
      </c>
      <c r="AQ1441">
        <v>40</v>
      </c>
      <c r="AR1441" t="s">
        <v>511</v>
      </c>
      <c r="AS1441" t="s">
        <v>24</v>
      </c>
      <c r="AT1441" t="s">
        <v>26</v>
      </c>
      <c r="AV1441" t="s">
        <v>512</v>
      </c>
      <c r="AW1441" t="s">
        <v>6903</v>
      </c>
      <c r="AZ1441"/>
      <c r="BB1441" s="4"/>
      <c r="BD1441" t="s">
        <v>29</v>
      </c>
      <c r="BE1441" t="s">
        <v>25</v>
      </c>
      <c r="BF1441" t="s">
        <v>513</v>
      </c>
      <c r="BI1441" s="3"/>
      <c r="BJ1441" t="s">
        <v>27</v>
      </c>
      <c r="BK1441" s="30" t="s">
        <v>146</v>
      </c>
      <c r="BL1441" s="3">
        <v>43965.496705451391</v>
      </c>
      <c r="BM1441" t="s">
        <v>31</v>
      </c>
      <c r="BN1441" t="s">
        <v>32</v>
      </c>
      <c r="BP1441" t="s">
        <v>4883</v>
      </c>
      <c r="BQ1441" t="s">
        <v>826</v>
      </c>
      <c r="BR1441" t="s">
        <v>28</v>
      </c>
      <c r="BS1441" t="s">
        <v>28</v>
      </c>
      <c r="BT1441" t="s">
        <v>146</v>
      </c>
      <c r="BU1441" s="3">
        <v>43965.496705451391</v>
      </c>
      <c r="BV1441" t="s">
        <v>803</v>
      </c>
      <c r="BW1441" s="3">
        <v>43965.515755</v>
      </c>
      <c r="BX1441" t="s">
        <v>6904</v>
      </c>
      <c r="CG1441"/>
      <c r="CH1441"/>
      <c r="CI1441"/>
      <c r="CY1441"/>
      <c r="DA1441"/>
      <c r="DF1441"/>
    </row>
    <row r="1442" spans="1:110" x14ac:dyDescent="0.25">
      <c r="A1442" s="1">
        <f>IF(Veg_Table[[#This Row],[VP_STATUS]]="Hold",0,IF(OR(AND(Veg_Table[[#This Row],[PRESCRIP]]="NW_No Work",Veg_Table[[#This Row],[VP_STATUS]]&lt;&gt;"No Work Required Under EVM"),AND(Veg_Table[[#This Row],[VP_STATUS]]="No Work Required Under EVM",Veg_Table[[#This Row],[PRESCRIP]]&lt;&gt;"NW_No Work")),1,0))</f>
        <v>0</v>
      </c>
      <c r="B1442" s="1">
        <f>IF(Veg_Table[[#This Row],[SPECIES]]="",1,0)</f>
        <v>0</v>
      </c>
      <c r="C1442" s="1">
        <f>IF(Veg_Table[[#This Row],[DIAMETER]]="",1,0)</f>
        <v>0</v>
      </c>
      <c r="D1442" s="1">
        <f>IF(Veg_Table[[#This Row],[HEIGHT]]="",1,0)</f>
        <v>0</v>
      </c>
      <c r="E144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42" s="1">
        <f>IF(AND(Veg_Table[[#This Row],[TAT_RESULT]]="ABATE",Veg_Table[[#This Row],[PRESCRIP]]="NW_No Work"),1,0)</f>
        <v>0</v>
      </c>
      <c r="G1442" s="1">
        <f>IF(OR(Veg_Table[[#This Row],[Prescription R-Scale]]="NA",Veg_Table[[#This Row],[Diameter R-Scale]]="NA"),0,IF(Veg_Table[[#This Row],[Diameter R-Scale]]&lt;&gt;Veg_Table[[#This Row],[Prescription R-Scale]],1,0))</f>
        <v>0</v>
      </c>
      <c r="H1442" s="1">
        <f>IF(OR(AND(Veg_Table[[#This Row],[PRESCRIP]]="BC_Br Rmv", Veg_Table[[#This Row],[WOOD_MAN]]&lt;&gt;"Not Needed"),AND(Veg_Table[[#This Row],[PRESCRIP]]="BCS_Br Rmv+Trt", Veg_Table[[#This Row],[WOOD_MAN]]&lt;&gt;"Not Needed")),1,0)</f>
        <v>0</v>
      </c>
      <c r="I1442" s="1">
        <f ca="1">IF(AND(Veg_Table[[#This Row],[Prescription_Changed]]="Yes",Veg_Table[[#This Row],[TAT_RESULT]]=""),1,0)</f>
        <v>0</v>
      </c>
      <c r="J1442" s="1">
        <f ca="1">SUM(Veg_Table[[#This Row],[Prescription and Status do not match]:[Prescription_Edited_And_TAT_Is_Blank]])</f>
        <v>0</v>
      </c>
      <c r="K1442" s="1">
        <f ca="1">IF(Veg_Table[[#This Row],[Sum of Errors]]&gt;0,1,0)</f>
        <v>0</v>
      </c>
      <c r="L1442" s="1">
        <f>1</f>
        <v>1</v>
      </c>
      <c r="M144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442" s="1" t="str">
        <f>IF(OR(MID(Veg_Table[[#This Row],[PRESCRIP]],2,1)="1",MID(Veg_Table[[#This Row],[PRESCRIP]],2,1)="2",MID(Veg_Table[[#This Row],[PRESCRIP]],2,1)="3",MID(Veg_Table[[#This Row],[PRESCRIP]],2,1)="4"),_xlfn.NUMBERVALUE(MID(Veg_Table[[#This Row],[PRESCRIP]],2,1)),"NA")</f>
        <v>NA</v>
      </c>
      <c r="O1442" s="1">
        <f>WEEKNUM(Veg_Table[[#This Row],[EVM_LAST_EDITED_Day]],2)</f>
        <v>20</v>
      </c>
      <c r="P1442" s="25">
        <f>IFERROR(DATE(YEAR(Veg_Table[[#This Row],[EVM_LAST_EDITED2]]),MONTH(Veg_Table[[#This Row],[EVM_LAST_EDITED2]]),DAY(Veg_Table[[#This Row],[EVM_LAST_EDITED2]])),DATE(2019,1,1))</f>
        <v>43965</v>
      </c>
      <c r="Q1442" s="3">
        <f>VALUE(SUBSTITUTE(Veg_Table[[#This Row],[EVM_LAST_EDITED]],",",""))</f>
        <v>43965.498437499999</v>
      </c>
      <c r="R1442" s="1" t="str">
        <f>_xlfn.IFNA(IF(Veg_Table[[#This Row],[EVM_LAST_EDITOR]]="","zBlank EVM Last Editor",VLOOKUP(Veg_Table[[#This Row],[EVM_LAST_EDITOR]],Roster_Table[#All],4,FALSE)),"zAWRR Not in Roster")</f>
        <v>MGE</v>
      </c>
      <c r="S1442" s="1" t="str">
        <f>_xlfn.IFNA(IF(Veg_Table[[#This Row],[EVM_LAST_EDITOR]]="","zBlank EVM Last Editor",VLOOKUP(Veg_Table[[#This Row],[EVM_LAST_EDITOR]],Roster_Table[#All],16,FALSE)),"zCompany_AWRR not in Roster")</f>
        <v>MGE_Mountain G Enterprises</v>
      </c>
      <c r="T1442" s="2">
        <f>IFERROR(DATE(YEAR(Veg_Table[[#This Row],[Created2]]),MONTH(Veg_Table[[#This Row],[Created2]]),DAY(Veg_Table[[#This Row],[Created2]])),DATE(2019,1,1))</f>
        <v>43965</v>
      </c>
      <c r="U1442" s="3">
        <f>VALUE(SUBSTITUTE(Veg_Table[[#This Row],[Created]],",",""))</f>
        <v>43965.498437499999</v>
      </c>
      <c r="V1442" s="3" t="str">
        <f ca="1">IFERROR(_xlfn.IFNA(CELL("contents",INDIRECT(_xlfn.CONCAT("Veg_Table_Production_Data!",ADDRESS(MATCH(_xlfn.MAXIFS(#REF!,#REF!,"="&amp;Veg_Table[[#This Row],[AUTO_ID]],#REF!,"&lt;"&amp;Veg_Table[[#This Row],[EVM_LAST_EDITED_Day]]),#REF!,0),COLUMN(#REF!),4,1,)))),""),"")</f>
        <v/>
      </c>
      <c r="W1442" s="3" t="str">
        <f ca="1">IF(Veg_Table[[#This Row],[Previous_Prescription]]="","No",IF(Veg_Table[[#This Row],[Previous_Prescription]]=Veg_Table[[#This Row],[PRESCRIP]],"No","Yes"))</f>
        <v>No</v>
      </c>
      <c r="X1442" s="3" t="str">
        <f>IF(Veg_Table[[#This Row],[EVM_LAST_EDITED_Day]]=Veg_Table[[#This Row],[Created_Day]],"New","Old")</f>
        <v>New</v>
      </c>
      <c r="Y1442" s="1">
        <f>IFERROR(IF(FIND("delete",LOWER(Veg_Table[[#This Row],[PI_COMMENTS]]))&gt;=1,1,0),0)</f>
        <v>0</v>
      </c>
      <c r="Z1442" s="1" t="str">
        <f>_xlfn.IFNA(IF(Veg_Table[[#This Row],[EVM_LAST_EDITOR]]="","Yes",VLOOKUP(Veg_Table[[#This Row],[EVM_LAST_EDITOR]],Roster_Table[#All],15,FALSE)),"Yes")</f>
        <v>Yes</v>
      </c>
      <c r="AA144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42" s="1" t="str">
        <f>_xlfn.IFNA(VLOOKUP(Veg_Table[[#This Row],[EVM_LAST_EDITOR]],Roster_Table[#All],3,FALSE),"zAWRR Not in Roster")</f>
        <v>Amanda</v>
      </c>
      <c r="AC1442" s="1" t="str">
        <f>_xlfn.IFNA(VLOOKUP(Veg_Table[[#This Row],[EVM_LAST_EDITOR]],Roster_Table[#All],2,FALSE),"zAWRR Not in Roster")</f>
        <v>Winne</v>
      </c>
      <c r="AD1442" s="1" t="str">
        <f>IF(_xlfn.CONCAT(Veg_Table[[#This Row],[First_Name]]," ",Veg_Table[[#This Row],[Last_Name]])="zAWRR Not in Roster zAWRR Not in Roster","zAWRR Not in Roster",_xlfn.CONCAT(Veg_Table[[#This Row],[First_Name]]," ",Veg_Table[[#This Row],[Last_Name]]))</f>
        <v>Amanda Winne</v>
      </c>
      <c r="AE1442">
        <v>3230466</v>
      </c>
      <c r="AF1442" t="s">
        <v>6549</v>
      </c>
      <c r="AG1442" t="s">
        <v>93</v>
      </c>
      <c r="AH1442" t="s">
        <v>4287</v>
      </c>
      <c r="AI1442" t="s">
        <v>3400</v>
      </c>
      <c r="AJ1442" t="s">
        <v>36</v>
      </c>
      <c r="AL1442" t="s">
        <v>22</v>
      </c>
      <c r="AM1442" t="s">
        <v>1967</v>
      </c>
      <c r="AN1442" t="s">
        <v>25</v>
      </c>
      <c r="AO1442" t="s">
        <v>25</v>
      </c>
      <c r="AP1442">
        <v>17</v>
      </c>
      <c r="AQ1442">
        <v>72</v>
      </c>
      <c r="AR1442" t="s">
        <v>511</v>
      </c>
      <c r="AS1442" t="s">
        <v>823</v>
      </c>
      <c r="AT1442" t="s">
        <v>26</v>
      </c>
      <c r="AV1442" t="s">
        <v>512</v>
      </c>
      <c r="AW1442" t="s">
        <v>6550</v>
      </c>
      <c r="AZ1442"/>
      <c r="BB1442" s="4"/>
      <c r="BD1442" t="s">
        <v>29</v>
      </c>
      <c r="BE1442" t="s">
        <v>25</v>
      </c>
      <c r="BF1442" t="s">
        <v>513</v>
      </c>
      <c r="BI1442" s="3"/>
      <c r="BJ1442" t="s">
        <v>27</v>
      </c>
      <c r="BK1442" s="30" t="s">
        <v>520</v>
      </c>
      <c r="BL1442" s="3">
        <v>43965.498437499999</v>
      </c>
      <c r="BM1442" t="s">
        <v>31</v>
      </c>
      <c r="BN1442" t="s">
        <v>32</v>
      </c>
      <c r="BP1442" t="s">
        <v>4406</v>
      </c>
      <c r="BQ1442" t="s">
        <v>1025</v>
      </c>
      <c r="BR1442" t="s">
        <v>28</v>
      </c>
      <c r="BS1442" t="s">
        <v>28</v>
      </c>
      <c r="BT1442" t="s">
        <v>520</v>
      </c>
      <c r="BU1442" s="3">
        <v>43965.498437499999</v>
      </c>
      <c r="BV1442" t="s">
        <v>803</v>
      </c>
      <c r="BW1442" s="3">
        <v>43965.760199074073</v>
      </c>
      <c r="BX1442" t="s">
        <v>6551</v>
      </c>
      <c r="CG1442"/>
      <c r="CH1442"/>
      <c r="CI1442"/>
      <c r="CY1442"/>
      <c r="DA1442"/>
      <c r="DF1442"/>
    </row>
    <row r="1443" spans="1:110" x14ac:dyDescent="0.25">
      <c r="A1443" s="1">
        <f>IF(Veg_Table[[#This Row],[VP_STATUS]]="Hold",0,IF(OR(AND(Veg_Table[[#This Row],[PRESCRIP]]="NW_No Work",Veg_Table[[#This Row],[VP_STATUS]]&lt;&gt;"No Work Required Under EVM"),AND(Veg_Table[[#This Row],[VP_STATUS]]="No Work Required Under EVM",Veg_Table[[#This Row],[PRESCRIP]]&lt;&gt;"NW_No Work")),1,0))</f>
        <v>0</v>
      </c>
      <c r="B1443" s="1">
        <f>IF(Veg_Table[[#This Row],[SPECIES]]="",1,0)</f>
        <v>0</v>
      </c>
      <c r="C1443" s="1">
        <f>IF(Veg_Table[[#This Row],[DIAMETER]]="",1,0)</f>
        <v>0</v>
      </c>
      <c r="D1443" s="1">
        <f>IF(Veg_Table[[#This Row],[HEIGHT]]="",1,0)</f>
        <v>0</v>
      </c>
      <c r="E144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43" s="1">
        <f>IF(AND(Veg_Table[[#This Row],[TAT_RESULT]]="ABATE",Veg_Table[[#This Row],[PRESCRIP]]="NW_No Work"),1,0)</f>
        <v>0</v>
      </c>
      <c r="G1443" s="1">
        <f>IF(OR(Veg_Table[[#This Row],[Prescription R-Scale]]="NA",Veg_Table[[#This Row],[Diameter R-Scale]]="NA"),0,IF(Veg_Table[[#This Row],[Diameter R-Scale]]&lt;&gt;Veg_Table[[#This Row],[Prescription R-Scale]],1,0))</f>
        <v>0</v>
      </c>
      <c r="H1443" s="1">
        <f>IF(OR(AND(Veg_Table[[#This Row],[PRESCRIP]]="BC_Br Rmv", Veg_Table[[#This Row],[WOOD_MAN]]&lt;&gt;"Not Needed"),AND(Veg_Table[[#This Row],[PRESCRIP]]="BCS_Br Rmv+Trt", Veg_Table[[#This Row],[WOOD_MAN]]&lt;&gt;"Not Needed")),1,0)</f>
        <v>0</v>
      </c>
      <c r="I1443" s="1">
        <f ca="1">IF(AND(Veg_Table[[#This Row],[Prescription_Changed]]="Yes",Veg_Table[[#This Row],[TAT_RESULT]]=""),1,0)</f>
        <v>0</v>
      </c>
      <c r="J1443" s="1">
        <f ca="1">SUM(Veg_Table[[#This Row],[Prescription and Status do not match]:[Prescription_Edited_And_TAT_Is_Blank]])</f>
        <v>0</v>
      </c>
      <c r="K1443" s="1">
        <f ca="1">IF(Veg_Table[[#This Row],[Sum of Errors]]&gt;0,1,0)</f>
        <v>0</v>
      </c>
      <c r="L1443" s="1">
        <f>1</f>
        <v>1</v>
      </c>
      <c r="M1443"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43" s="1" t="str">
        <f>IF(OR(MID(Veg_Table[[#This Row],[PRESCRIP]],2,1)="1",MID(Veg_Table[[#This Row],[PRESCRIP]],2,1)="2",MID(Veg_Table[[#This Row],[PRESCRIP]],2,1)="3",MID(Veg_Table[[#This Row],[PRESCRIP]],2,1)="4"),_xlfn.NUMBERVALUE(MID(Veg_Table[[#This Row],[PRESCRIP]],2,1)),"NA")</f>
        <v>NA</v>
      </c>
      <c r="O1443" s="1">
        <f>WEEKNUM(Veg_Table[[#This Row],[EVM_LAST_EDITED_Day]],2)</f>
        <v>20</v>
      </c>
      <c r="P1443" s="25">
        <f>IFERROR(DATE(YEAR(Veg_Table[[#This Row],[EVM_LAST_EDITED2]]),MONTH(Veg_Table[[#This Row],[EVM_LAST_EDITED2]]),DAY(Veg_Table[[#This Row],[EVM_LAST_EDITED2]])),DATE(2019,1,1))</f>
        <v>43965</v>
      </c>
      <c r="Q1443" s="3">
        <f>VALUE(SUBSTITUTE(Veg_Table[[#This Row],[EVM_LAST_EDITED]],",",""))</f>
        <v>43965.500478043999</v>
      </c>
      <c r="R1443" s="1" t="str">
        <f>_xlfn.IFNA(IF(Veg_Table[[#This Row],[EVM_LAST_EDITOR]]="","zBlank EVM Last Editor",VLOOKUP(Veg_Table[[#This Row],[EVM_LAST_EDITOR]],Roster_Table[#All],4,FALSE)),"zAWRR Not in Roster")</f>
        <v>MGE</v>
      </c>
      <c r="S1443" s="1" t="str">
        <f>_xlfn.IFNA(IF(Veg_Table[[#This Row],[EVM_LAST_EDITOR]]="","zBlank EVM Last Editor",VLOOKUP(Veg_Table[[#This Row],[EVM_LAST_EDITOR]],Roster_Table[#All],16,FALSE)),"zCompany_AWRR not in Roster")</f>
        <v>MGE_Mountain G Enterprises</v>
      </c>
      <c r="T1443" s="2">
        <f>IFERROR(DATE(YEAR(Veg_Table[[#This Row],[Created2]]),MONTH(Veg_Table[[#This Row],[Created2]]),DAY(Veg_Table[[#This Row],[Created2]])),DATE(2019,1,1))</f>
        <v>43965</v>
      </c>
      <c r="U1443" s="3">
        <f>VALUE(SUBSTITUTE(Veg_Table[[#This Row],[Created]],",",""))</f>
        <v>43965.500478043999</v>
      </c>
      <c r="V1443" s="3" t="str">
        <f ca="1">IFERROR(_xlfn.IFNA(CELL("contents",INDIRECT(_xlfn.CONCAT("Veg_Table_Production_Data!",ADDRESS(MATCH(_xlfn.MAXIFS(#REF!,#REF!,"="&amp;Veg_Table[[#This Row],[AUTO_ID]],#REF!,"&lt;"&amp;Veg_Table[[#This Row],[EVM_LAST_EDITED_Day]]),#REF!,0),COLUMN(#REF!),4,1,)))),""),"")</f>
        <v/>
      </c>
      <c r="W1443" s="3" t="str">
        <f ca="1">IF(Veg_Table[[#This Row],[Previous_Prescription]]="","No",IF(Veg_Table[[#This Row],[Previous_Prescription]]=Veg_Table[[#This Row],[PRESCRIP]],"No","Yes"))</f>
        <v>No</v>
      </c>
      <c r="X1443" s="3" t="str">
        <f>IF(Veg_Table[[#This Row],[EVM_LAST_EDITED_Day]]=Veg_Table[[#This Row],[Created_Day]],"New","Old")</f>
        <v>New</v>
      </c>
      <c r="Y1443" s="1">
        <f>IFERROR(IF(FIND("delete",LOWER(Veg_Table[[#This Row],[PI_COMMENTS]]))&gt;=1,1,0),0)</f>
        <v>0</v>
      </c>
      <c r="Z1443" s="1" t="str">
        <f>_xlfn.IFNA(IF(Veg_Table[[#This Row],[EVM_LAST_EDITOR]]="","Yes",VLOOKUP(Veg_Table[[#This Row],[EVM_LAST_EDITOR]],Roster_Table[#All],15,FALSE)),"Yes")</f>
        <v>Yes</v>
      </c>
      <c r="AA144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43" s="1" t="str">
        <f>_xlfn.IFNA(VLOOKUP(Veg_Table[[#This Row],[EVM_LAST_EDITOR]],Roster_Table[#All],3,FALSE),"zAWRR Not in Roster")</f>
        <v>Miguel</v>
      </c>
      <c r="AC1443" s="1" t="str">
        <f>_xlfn.IFNA(VLOOKUP(Veg_Table[[#This Row],[EVM_LAST_EDITOR]],Roster_Table[#All],2,FALSE),"zAWRR Not in Roster")</f>
        <v>Dominguez-Diaz</v>
      </c>
      <c r="AD1443" s="1" t="str">
        <f>IF(_xlfn.CONCAT(Veg_Table[[#This Row],[First_Name]]," ",Veg_Table[[#This Row],[Last_Name]])="zAWRR Not in Roster zAWRR Not in Roster","zAWRR Not in Roster",_xlfn.CONCAT(Veg_Table[[#This Row],[First_Name]]," ",Veg_Table[[#This Row],[Last_Name]]))</f>
        <v>Miguel Dominguez-Diaz</v>
      </c>
      <c r="AE1443">
        <v>3228506</v>
      </c>
      <c r="AF1443" t="s">
        <v>6905</v>
      </c>
      <c r="AG1443" t="s">
        <v>30</v>
      </c>
      <c r="AH1443" t="s">
        <v>2420</v>
      </c>
      <c r="AI1443" t="s">
        <v>3071</v>
      </c>
      <c r="AJ1443" t="s">
        <v>21</v>
      </c>
      <c r="AL1443" t="s">
        <v>22</v>
      </c>
      <c r="AM1443" t="s">
        <v>38</v>
      </c>
      <c r="AN1443" t="s">
        <v>25</v>
      </c>
      <c r="AO1443" t="s">
        <v>25</v>
      </c>
      <c r="AP1443">
        <v>24</v>
      </c>
      <c r="AQ1443">
        <v>90</v>
      </c>
      <c r="AR1443" t="s">
        <v>511</v>
      </c>
      <c r="AS1443" t="s">
        <v>24</v>
      </c>
      <c r="AT1443" t="s">
        <v>26</v>
      </c>
      <c r="AV1443" t="s">
        <v>512</v>
      </c>
      <c r="AW1443" t="s">
        <v>6906</v>
      </c>
      <c r="AZ1443"/>
      <c r="BB1443" s="4"/>
      <c r="BD1443" t="s">
        <v>29</v>
      </c>
      <c r="BE1443" t="s">
        <v>25</v>
      </c>
      <c r="BF1443" t="s">
        <v>513</v>
      </c>
      <c r="BI1443" s="3"/>
      <c r="BJ1443" t="s">
        <v>27</v>
      </c>
      <c r="BK1443" s="30" t="s">
        <v>146</v>
      </c>
      <c r="BL1443" s="3">
        <v>43965.500478043985</v>
      </c>
      <c r="BM1443" t="s">
        <v>31</v>
      </c>
      <c r="BN1443" t="s">
        <v>32</v>
      </c>
      <c r="BP1443" t="s">
        <v>4883</v>
      </c>
      <c r="BQ1443" t="s">
        <v>826</v>
      </c>
      <c r="BR1443" t="s">
        <v>28</v>
      </c>
      <c r="BS1443" t="s">
        <v>28</v>
      </c>
      <c r="BT1443" t="s">
        <v>146</v>
      </c>
      <c r="BU1443" s="3">
        <v>43965.500478043985</v>
      </c>
      <c r="BV1443" t="s">
        <v>803</v>
      </c>
      <c r="BW1443" s="3">
        <v>43965.595755995368</v>
      </c>
      <c r="BX1443" t="s">
        <v>6907</v>
      </c>
      <c r="CG1443"/>
      <c r="CH1443"/>
      <c r="CI1443"/>
      <c r="CY1443"/>
      <c r="DA1443"/>
      <c r="DF1443"/>
    </row>
    <row r="1444" spans="1:110" x14ac:dyDescent="0.25">
      <c r="A1444" s="1">
        <f>IF(Veg_Table[[#This Row],[VP_STATUS]]="Hold",0,IF(OR(AND(Veg_Table[[#This Row],[PRESCRIP]]="NW_No Work",Veg_Table[[#This Row],[VP_STATUS]]&lt;&gt;"No Work Required Under EVM"),AND(Veg_Table[[#This Row],[VP_STATUS]]="No Work Required Under EVM",Veg_Table[[#This Row],[PRESCRIP]]&lt;&gt;"NW_No Work")),1,0))</f>
        <v>0</v>
      </c>
      <c r="B1444" s="1">
        <f>IF(Veg_Table[[#This Row],[SPECIES]]="",1,0)</f>
        <v>0</v>
      </c>
      <c r="C1444" s="1">
        <f>IF(Veg_Table[[#This Row],[DIAMETER]]="",1,0)</f>
        <v>0</v>
      </c>
      <c r="D1444" s="1">
        <f>IF(Veg_Table[[#This Row],[HEIGHT]]="",1,0)</f>
        <v>0</v>
      </c>
      <c r="E144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44" s="1">
        <f>IF(AND(Veg_Table[[#This Row],[TAT_RESULT]]="ABATE",Veg_Table[[#This Row],[PRESCRIP]]="NW_No Work"),1,0)</f>
        <v>0</v>
      </c>
      <c r="G1444" s="1">
        <f>IF(OR(Veg_Table[[#This Row],[Prescription R-Scale]]="NA",Veg_Table[[#This Row],[Diameter R-Scale]]="NA"),0,IF(Veg_Table[[#This Row],[Diameter R-Scale]]&lt;&gt;Veg_Table[[#This Row],[Prescription R-Scale]],1,0))</f>
        <v>0</v>
      </c>
      <c r="H1444" s="1">
        <f>IF(OR(AND(Veg_Table[[#This Row],[PRESCRIP]]="BC_Br Rmv", Veg_Table[[#This Row],[WOOD_MAN]]&lt;&gt;"Not Needed"),AND(Veg_Table[[#This Row],[PRESCRIP]]="BCS_Br Rmv+Trt", Veg_Table[[#This Row],[WOOD_MAN]]&lt;&gt;"Not Needed")),1,0)</f>
        <v>0</v>
      </c>
      <c r="I1444" s="1">
        <f ca="1">IF(AND(Veg_Table[[#This Row],[Prescription_Changed]]="Yes",Veg_Table[[#This Row],[TAT_RESULT]]=""),1,0)</f>
        <v>0</v>
      </c>
      <c r="J1444" s="1">
        <f ca="1">SUM(Veg_Table[[#This Row],[Prescription and Status do not match]:[Prescription_Edited_And_TAT_Is_Blank]])</f>
        <v>0</v>
      </c>
      <c r="K1444" s="1">
        <f ca="1">IF(Veg_Table[[#This Row],[Sum of Errors]]&gt;0,1,0)</f>
        <v>0</v>
      </c>
      <c r="L1444" s="1">
        <f>1</f>
        <v>1</v>
      </c>
      <c r="M144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444" s="1">
        <f>IF(OR(MID(Veg_Table[[#This Row],[PRESCRIP]],2,1)="1",MID(Veg_Table[[#This Row],[PRESCRIP]],2,1)="2",MID(Veg_Table[[#This Row],[PRESCRIP]],2,1)="3",MID(Veg_Table[[#This Row],[PRESCRIP]],2,1)="4"),_xlfn.NUMBERVALUE(MID(Veg_Table[[#This Row],[PRESCRIP]],2,1)),"NA")</f>
        <v>1</v>
      </c>
      <c r="O1444" s="1">
        <f>WEEKNUM(Veg_Table[[#This Row],[EVM_LAST_EDITED_Day]],2)</f>
        <v>20</v>
      </c>
      <c r="P1444" s="25">
        <f>IFERROR(DATE(YEAR(Veg_Table[[#This Row],[EVM_LAST_EDITED2]]),MONTH(Veg_Table[[#This Row],[EVM_LAST_EDITED2]]),DAY(Veg_Table[[#This Row],[EVM_LAST_EDITED2]])),DATE(2019,1,1))</f>
        <v>43965</v>
      </c>
      <c r="Q1444" s="3">
        <f>VALUE(SUBSTITUTE(Veg_Table[[#This Row],[EVM_LAST_EDITED]],",",""))</f>
        <v>43965.5011689815</v>
      </c>
      <c r="R1444" s="1" t="str">
        <f>_xlfn.IFNA(IF(Veg_Table[[#This Row],[EVM_LAST_EDITOR]]="","zBlank EVM Last Editor",VLOOKUP(Veg_Table[[#This Row],[EVM_LAST_EDITOR]],Roster_Table[#All],4,FALSE)),"zAWRR Not in Roster")</f>
        <v>MGE</v>
      </c>
      <c r="S1444" s="1" t="str">
        <f>_xlfn.IFNA(IF(Veg_Table[[#This Row],[EVM_LAST_EDITOR]]="","zBlank EVM Last Editor",VLOOKUP(Veg_Table[[#This Row],[EVM_LAST_EDITOR]],Roster_Table[#All],16,FALSE)),"zCompany_AWRR not in Roster")</f>
        <v>MGE_Mountain G Enterprises</v>
      </c>
      <c r="T1444" s="2">
        <f>IFERROR(DATE(YEAR(Veg_Table[[#This Row],[Created2]]),MONTH(Veg_Table[[#This Row],[Created2]]),DAY(Veg_Table[[#This Row],[Created2]])),DATE(2019,1,1))</f>
        <v>43965</v>
      </c>
      <c r="U1444" s="3">
        <f>VALUE(SUBSTITUTE(Veg_Table[[#This Row],[Created]],",",""))</f>
        <v>43965.500196759298</v>
      </c>
      <c r="V1444" s="3" t="str">
        <f ca="1">IFERROR(_xlfn.IFNA(CELL("contents",INDIRECT(_xlfn.CONCAT("Veg_Table_Production_Data!",ADDRESS(MATCH(_xlfn.MAXIFS(#REF!,#REF!,"="&amp;Veg_Table[[#This Row],[AUTO_ID]],#REF!,"&lt;"&amp;Veg_Table[[#This Row],[EVM_LAST_EDITED_Day]]),#REF!,0),COLUMN(#REF!),4,1,)))),""),"")</f>
        <v/>
      </c>
      <c r="W1444" s="3" t="str">
        <f ca="1">IF(Veg_Table[[#This Row],[Previous_Prescription]]="","No",IF(Veg_Table[[#This Row],[Previous_Prescription]]=Veg_Table[[#This Row],[PRESCRIP]],"No","Yes"))</f>
        <v>No</v>
      </c>
      <c r="X1444" s="3" t="str">
        <f>IF(Veg_Table[[#This Row],[EVM_LAST_EDITED_Day]]=Veg_Table[[#This Row],[Created_Day]],"New","Old")</f>
        <v>New</v>
      </c>
      <c r="Y1444" s="1">
        <f>IFERROR(IF(FIND("delete",LOWER(Veg_Table[[#This Row],[PI_COMMENTS]]))&gt;=1,1,0),0)</f>
        <v>0</v>
      </c>
      <c r="Z1444" s="1" t="str">
        <f>_xlfn.IFNA(IF(Veg_Table[[#This Row],[EVM_LAST_EDITOR]]="","Yes",VLOOKUP(Veg_Table[[#This Row],[EVM_LAST_EDITOR]],Roster_Table[#All],15,FALSE)),"Yes")</f>
        <v>Yes</v>
      </c>
      <c r="AA144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44" s="1" t="str">
        <f>_xlfn.IFNA(VLOOKUP(Veg_Table[[#This Row],[EVM_LAST_EDITOR]],Roster_Table[#All],3,FALSE),"zAWRR Not in Roster")</f>
        <v>Amanda</v>
      </c>
      <c r="AC1444" s="1" t="str">
        <f>_xlfn.IFNA(VLOOKUP(Veg_Table[[#This Row],[EVM_LAST_EDITOR]],Roster_Table[#All],2,FALSE),"zAWRR Not in Roster")</f>
        <v>Winne</v>
      </c>
      <c r="AD1444" s="1" t="str">
        <f>IF(_xlfn.CONCAT(Veg_Table[[#This Row],[First_Name]]," ",Veg_Table[[#This Row],[Last_Name]])="zAWRR Not in Roster zAWRR Not in Roster","zAWRR Not in Roster",_xlfn.CONCAT(Veg_Table[[#This Row],[First_Name]]," ",Veg_Table[[#This Row],[Last_Name]]))</f>
        <v>Amanda Winne</v>
      </c>
      <c r="AE1444">
        <v>3230467</v>
      </c>
      <c r="AF1444" t="s">
        <v>6552</v>
      </c>
      <c r="AG1444" t="s">
        <v>93</v>
      </c>
      <c r="AH1444" t="s">
        <v>4287</v>
      </c>
      <c r="AI1444" t="s">
        <v>3400</v>
      </c>
      <c r="AJ1444" t="s">
        <v>36</v>
      </c>
      <c r="AL1444" t="s">
        <v>22</v>
      </c>
      <c r="AM1444" t="s">
        <v>1967</v>
      </c>
      <c r="AN1444" t="s">
        <v>25</v>
      </c>
      <c r="AO1444" t="s">
        <v>25</v>
      </c>
      <c r="AP1444">
        <v>7</v>
      </c>
      <c r="AQ1444">
        <v>45</v>
      </c>
      <c r="AR1444" t="s">
        <v>511</v>
      </c>
      <c r="AS1444" t="s">
        <v>45</v>
      </c>
      <c r="AT1444" t="s">
        <v>26</v>
      </c>
      <c r="AV1444" t="s">
        <v>512</v>
      </c>
      <c r="AW1444" t="s">
        <v>6553</v>
      </c>
      <c r="AZ1444"/>
      <c r="BB1444" s="4"/>
      <c r="BD1444" t="s">
        <v>29</v>
      </c>
      <c r="BE1444" t="s">
        <v>25</v>
      </c>
      <c r="BF1444" t="s">
        <v>513</v>
      </c>
      <c r="BI1444" s="3"/>
      <c r="BJ1444" t="s">
        <v>27</v>
      </c>
      <c r="BK1444" s="30" t="s">
        <v>520</v>
      </c>
      <c r="BL1444" s="3">
        <v>43965.501168981478</v>
      </c>
      <c r="BM1444" t="s">
        <v>31</v>
      </c>
      <c r="BN1444" t="s">
        <v>32</v>
      </c>
      <c r="BP1444" t="s">
        <v>4406</v>
      </c>
      <c r="BQ1444" t="s">
        <v>1025</v>
      </c>
      <c r="BR1444" t="s">
        <v>28</v>
      </c>
      <c r="BS1444" t="s">
        <v>28</v>
      </c>
      <c r="BT1444" t="s">
        <v>520</v>
      </c>
      <c r="BU1444" s="3">
        <v>43965.500196759262</v>
      </c>
      <c r="BV1444" t="s">
        <v>803</v>
      </c>
      <c r="BW1444" s="3">
        <v>43965.760199074073</v>
      </c>
      <c r="BX1444" t="s">
        <v>6554</v>
      </c>
      <c r="CG1444"/>
      <c r="CH1444"/>
      <c r="CI1444"/>
      <c r="CY1444"/>
      <c r="DA1444"/>
      <c r="DF1444"/>
    </row>
    <row r="1445" spans="1:110" x14ac:dyDescent="0.25">
      <c r="A1445" s="1">
        <f>IF(Veg_Table[[#This Row],[VP_STATUS]]="Hold",0,IF(OR(AND(Veg_Table[[#This Row],[PRESCRIP]]="NW_No Work",Veg_Table[[#This Row],[VP_STATUS]]&lt;&gt;"No Work Required Under EVM"),AND(Veg_Table[[#This Row],[VP_STATUS]]="No Work Required Under EVM",Veg_Table[[#This Row],[PRESCRIP]]&lt;&gt;"NW_No Work")),1,0))</f>
        <v>0</v>
      </c>
      <c r="B1445" s="1">
        <f>IF(Veg_Table[[#This Row],[SPECIES]]="",1,0)</f>
        <v>0</v>
      </c>
      <c r="C1445" s="1">
        <f>IF(Veg_Table[[#This Row],[DIAMETER]]="",1,0)</f>
        <v>0</v>
      </c>
      <c r="D1445" s="1">
        <f>IF(Veg_Table[[#This Row],[HEIGHT]]="",1,0)</f>
        <v>0</v>
      </c>
      <c r="E144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45" s="1">
        <f>IF(AND(Veg_Table[[#This Row],[TAT_RESULT]]="ABATE",Veg_Table[[#This Row],[PRESCRIP]]="NW_No Work"),1,0)</f>
        <v>0</v>
      </c>
      <c r="G1445" s="1">
        <f>IF(OR(Veg_Table[[#This Row],[Prescription R-Scale]]="NA",Veg_Table[[#This Row],[Diameter R-Scale]]="NA"),0,IF(Veg_Table[[#This Row],[Diameter R-Scale]]&lt;&gt;Veg_Table[[#This Row],[Prescription R-Scale]],1,0))</f>
        <v>0</v>
      </c>
      <c r="H1445" s="1">
        <f>IF(OR(AND(Veg_Table[[#This Row],[PRESCRIP]]="BC_Br Rmv", Veg_Table[[#This Row],[WOOD_MAN]]&lt;&gt;"Not Needed"),AND(Veg_Table[[#This Row],[PRESCRIP]]="BCS_Br Rmv+Trt", Veg_Table[[#This Row],[WOOD_MAN]]&lt;&gt;"Not Needed")),1,0)</f>
        <v>0</v>
      </c>
      <c r="I1445" s="1">
        <f ca="1">IF(AND(Veg_Table[[#This Row],[Prescription_Changed]]="Yes",Veg_Table[[#This Row],[TAT_RESULT]]=""),1,0)</f>
        <v>0</v>
      </c>
      <c r="J1445" s="1">
        <f ca="1">SUM(Veg_Table[[#This Row],[Prescription and Status do not match]:[Prescription_Edited_And_TAT_Is_Blank]])</f>
        <v>0</v>
      </c>
      <c r="K1445" s="1">
        <f ca="1">IF(Veg_Table[[#This Row],[Sum of Errors]]&gt;0,1,0)</f>
        <v>0</v>
      </c>
      <c r="L1445" s="1">
        <f>1</f>
        <v>1</v>
      </c>
      <c r="M144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445" s="1">
        <f>IF(OR(MID(Veg_Table[[#This Row],[PRESCRIP]],2,1)="1",MID(Veg_Table[[#This Row],[PRESCRIP]],2,1)="2",MID(Veg_Table[[#This Row],[PRESCRIP]],2,1)="3",MID(Veg_Table[[#This Row],[PRESCRIP]],2,1)="4"),_xlfn.NUMBERVALUE(MID(Veg_Table[[#This Row],[PRESCRIP]],2,1)),"NA")</f>
        <v>2</v>
      </c>
      <c r="O1445" s="1">
        <f>WEEKNUM(Veg_Table[[#This Row],[EVM_LAST_EDITED_Day]],2)</f>
        <v>20</v>
      </c>
      <c r="P1445" s="25">
        <f>IFERROR(DATE(YEAR(Veg_Table[[#This Row],[EVM_LAST_EDITED2]]),MONTH(Veg_Table[[#This Row],[EVM_LAST_EDITED2]]),DAY(Veg_Table[[#This Row],[EVM_LAST_EDITED2]])),DATE(2019,1,1))</f>
        <v>43965</v>
      </c>
      <c r="Q1445" s="3">
        <f>VALUE(SUBSTITUTE(Veg_Table[[#This Row],[EVM_LAST_EDITED]],",",""))</f>
        <v>43965.501550810201</v>
      </c>
      <c r="R1445" s="1" t="str">
        <f>_xlfn.IFNA(IF(Veg_Table[[#This Row],[EVM_LAST_EDITOR]]="","zBlank EVM Last Editor",VLOOKUP(Veg_Table[[#This Row],[EVM_LAST_EDITOR]],Roster_Table[#All],4,FALSE)),"zAWRR Not in Roster")</f>
        <v>MGE</v>
      </c>
      <c r="S1445" s="1" t="str">
        <f>_xlfn.IFNA(IF(Veg_Table[[#This Row],[EVM_LAST_EDITOR]]="","zBlank EVM Last Editor",VLOOKUP(Veg_Table[[#This Row],[EVM_LAST_EDITOR]],Roster_Table[#All],16,FALSE)),"zCompany_AWRR not in Roster")</f>
        <v>MGE_Mountain G Enterprises</v>
      </c>
      <c r="T1445" s="2">
        <f>IFERROR(DATE(YEAR(Veg_Table[[#This Row],[Created2]]),MONTH(Veg_Table[[#This Row],[Created2]]),DAY(Veg_Table[[#This Row],[Created2]])),DATE(2019,1,1))</f>
        <v>43965</v>
      </c>
      <c r="U1445" s="3">
        <f>VALUE(SUBSTITUTE(Veg_Table[[#This Row],[Created]],",",""))</f>
        <v>43965.501550810201</v>
      </c>
      <c r="V1445" s="3" t="str">
        <f ca="1">IFERROR(_xlfn.IFNA(CELL("contents",INDIRECT(_xlfn.CONCAT("Veg_Table_Production_Data!",ADDRESS(MATCH(_xlfn.MAXIFS(#REF!,#REF!,"="&amp;Veg_Table[[#This Row],[AUTO_ID]],#REF!,"&lt;"&amp;Veg_Table[[#This Row],[EVM_LAST_EDITED_Day]]),#REF!,0),COLUMN(#REF!),4,1,)))),""),"")</f>
        <v/>
      </c>
      <c r="W1445" s="3" t="str">
        <f ca="1">IF(Veg_Table[[#This Row],[Previous_Prescription]]="","No",IF(Veg_Table[[#This Row],[Previous_Prescription]]=Veg_Table[[#This Row],[PRESCRIP]],"No","Yes"))</f>
        <v>No</v>
      </c>
      <c r="X1445" s="3" t="str">
        <f>IF(Veg_Table[[#This Row],[EVM_LAST_EDITED_Day]]=Veg_Table[[#This Row],[Created_Day]],"New","Old")</f>
        <v>New</v>
      </c>
      <c r="Y1445" s="1">
        <f>IFERROR(IF(FIND("delete",LOWER(Veg_Table[[#This Row],[PI_COMMENTS]]))&gt;=1,1,0),0)</f>
        <v>0</v>
      </c>
      <c r="Z1445" s="1" t="str">
        <f>_xlfn.IFNA(IF(Veg_Table[[#This Row],[EVM_LAST_EDITOR]]="","Yes",VLOOKUP(Veg_Table[[#This Row],[EVM_LAST_EDITOR]],Roster_Table[#All],15,FALSE)),"Yes")</f>
        <v>Yes</v>
      </c>
      <c r="AA144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45" s="1" t="str">
        <f>_xlfn.IFNA(VLOOKUP(Veg_Table[[#This Row],[EVM_LAST_EDITOR]],Roster_Table[#All],3,FALSE),"zAWRR Not in Roster")</f>
        <v>Brandon</v>
      </c>
      <c r="AC1445" s="1" t="str">
        <f>_xlfn.IFNA(VLOOKUP(Veg_Table[[#This Row],[EVM_LAST_EDITOR]],Roster_Table[#All],2,FALSE),"zAWRR Not in Roster")</f>
        <v>Fabela</v>
      </c>
      <c r="AD1445" s="1" t="str">
        <f>IF(_xlfn.CONCAT(Veg_Table[[#This Row],[First_Name]]," ",Veg_Table[[#This Row],[Last_Name]])="zAWRR Not in Roster zAWRR Not in Roster","zAWRR Not in Roster",_xlfn.CONCAT(Veg_Table[[#This Row],[First_Name]]," ",Veg_Table[[#This Row],[Last_Name]]))</f>
        <v>Brandon Fabela</v>
      </c>
      <c r="AE1445">
        <v>3228511</v>
      </c>
      <c r="AF1445" t="s">
        <v>6320</v>
      </c>
      <c r="AG1445" t="s">
        <v>93</v>
      </c>
      <c r="AH1445" t="s">
        <v>5320</v>
      </c>
      <c r="AI1445" t="s">
        <v>6321</v>
      </c>
      <c r="AJ1445" t="s">
        <v>36</v>
      </c>
      <c r="AL1445" t="s">
        <v>22</v>
      </c>
      <c r="AM1445" t="s">
        <v>34</v>
      </c>
      <c r="AN1445" t="s">
        <v>25</v>
      </c>
      <c r="AO1445" t="s">
        <v>25</v>
      </c>
      <c r="AP1445">
        <v>15</v>
      </c>
      <c r="AQ1445">
        <v>55</v>
      </c>
      <c r="AR1445" t="s">
        <v>511</v>
      </c>
      <c r="AS1445" t="s">
        <v>42</v>
      </c>
      <c r="AT1445" t="s">
        <v>515</v>
      </c>
      <c r="AV1445" t="s">
        <v>519</v>
      </c>
      <c r="AW1445" t="s">
        <v>6322</v>
      </c>
      <c r="AZ1445"/>
      <c r="BB1445" s="4"/>
      <c r="BD1445" t="s">
        <v>29</v>
      </c>
      <c r="BE1445" t="s">
        <v>25</v>
      </c>
      <c r="BF1445" t="s">
        <v>513</v>
      </c>
      <c r="BI1445" s="3"/>
      <c r="BJ1445" t="s">
        <v>5992</v>
      </c>
      <c r="BK1445" s="30" t="s">
        <v>668</v>
      </c>
      <c r="BL1445" s="3">
        <v>43965.501550810186</v>
      </c>
      <c r="BM1445" t="s">
        <v>31</v>
      </c>
      <c r="BN1445" t="s">
        <v>32</v>
      </c>
      <c r="BP1445" t="s">
        <v>5452</v>
      </c>
      <c r="BQ1445" t="s">
        <v>1025</v>
      </c>
      <c r="BR1445" t="s">
        <v>28</v>
      </c>
      <c r="BS1445" t="s">
        <v>28</v>
      </c>
      <c r="BT1445" t="s">
        <v>668</v>
      </c>
      <c r="BU1445" s="3">
        <v>43965.501550810186</v>
      </c>
      <c r="BV1445" t="s">
        <v>803</v>
      </c>
      <c r="BW1445" s="3">
        <v>43965.595755995368</v>
      </c>
      <c r="BX1445" t="s">
        <v>6323</v>
      </c>
      <c r="CG1445"/>
      <c r="CH1445"/>
      <c r="CI1445"/>
      <c r="CY1445"/>
      <c r="DA1445"/>
      <c r="DF1445"/>
    </row>
    <row r="1446" spans="1:110" x14ac:dyDescent="0.25">
      <c r="A1446" s="1">
        <f>IF(Veg_Table[[#This Row],[VP_STATUS]]="Hold",0,IF(OR(AND(Veg_Table[[#This Row],[PRESCRIP]]="NW_No Work",Veg_Table[[#This Row],[VP_STATUS]]&lt;&gt;"No Work Required Under EVM"),AND(Veg_Table[[#This Row],[VP_STATUS]]="No Work Required Under EVM",Veg_Table[[#This Row],[PRESCRIP]]&lt;&gt;"NW_No Work")),1,0))</f>
        <v>0</v>
      </c>
      <c r="B1446" s="1">
        <f>IF(Veg_Table[[#This Row],[SPECIES]]="",1,0)</f>
        <v>0</v>
      </c>
      <c r="C1446" s="1">
        <f>IF(Veg_Table[[#This Row],[DIAMETER]]="",1,0)</f>
        <v>0</v>
      </c>
      <c r="D1446" s="1">
        <f>IF(Veg_Table[[#This Row],[HEIGHT]]="",1,0)</f>
        <v>0</v>
      </c>
      <c r="E144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46" s="1">
        <f>IF(AND(Veg_Table[[#This Row],[TAT_RESULT]]="ABATE",Veg_Table[[#This Row],[PRESCRIP]]="NW_No Work"),1,0)</f>
        <v>0</v>
      </c>
      <c r="G1446" s="1">
        <f>IF(OR(Veg_Table[[#This Row],[Prescription R-Scale]]="NA",Veg_Table[[#This Row],[Diameter R-Scale]]="NA"),0,IF(Veg_Table[[#This Row],[Diameter R-Scale]]&lt;&gt;Veg_Table[[#This Row],[Prescription R-Scale]],1,0))</f>
        <v>0</v>
      </c>
      <c r="H1446" s="1">
        <f>IF(OR(AND(Veg_Table[[#This Row],[PRESCRIP]]="BC_Br Rmv", Veg_Table[[#This Row],[WOOD_MAN]]&lt;&gt;"Not Needed"),AND(Veg_Table[[#This Row],[PRESCRIP]]="BCS_Br Rmv+Trt", Veg_Table[[#This Row],[WOOD_MAN]]&lt;&gt;"Not Needed")),1,0)</f>
        <v>0</v>
      </c>
      <c r="I1446" s="1">
        <f ca="1">IF(AND(Veg_Table[[#This Row],[Prescription_Changed]]="Yes",Veg_Table[[#This Row],[TAT_RESULT]]=""),1,0)</f>
        <v>0</v>
      </c>
      <c r="J1446" s="1">
        <f ca="1">SUM(Veg_Table[[#This Row],[Prescription and Status do not match]:[Prescription_Edited_And_TAT_Is_Blank]])</f>
        <v>0</v>
      </c>
      <c r="K1446" s="1">
        <f ca="1">IF(Veg_Table[[#This Row],[Sum of Errors]]&gt;0,1,0)</f>
        <v>0</v>
      </c>
      <c r="L1446" s="1">
        <f>1</f>
        <v>1</v>
      </c>
      <c r="M144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446" s="1">
        <f>IF(OR(MID(Veg_Table[[#This Row],[PRESCRIP]],2,1)="1",MID(Veg_Table[[#This Row],[PRESCRIP]],2,1)="2",MID(Veg_Table[[#This Row],[PRESCRIP]],2,1)="3",MID(Veg_Table[[#This Row],[PRESCRIP]],2,1)="4"),_xlfn.NUMBERVALUE(MID(Veg_Table[[#This Row],[PRESCRIP]],2,1)),"NA")</f>
        <v>1</v>
      </c>
      <c r="O1446" s="1">
        <f>WEEKNUM(Veg_Table[[#This Row],[EVM_LAST_EDITED_Day]],2)</f>
        <v>20</v>
      </c>
      <c r="P1446" s="25">
        <f>IFERROR(DATE(YEAR(Veg_Table[[#This Row],[EVM_LAST_EDITED2]]),MONTH(Veg_Table[[#This Row],[EVM_LAST_EDITED2]]),DAY(Veg_Table[[#This Row],[EVM_LAST_EDITED2]])),DATE(2019,1,1))</f>
        <v>43965</v>
      </c>
      <c r="Q1446" s="3">
        <f>VALUE(SUBSTITUTE(Veg_Table[[#This Row],[EVM_LAST_EDITED]],",",""))</f>
        <v>43965.503125000003</v>
      </c>
      <c r="R1446" s="1" t="str">
        <f>_xlfn.IFNA(IF(Veg_Table[[#This Row],[EVM_LAST_EDITOR]]="","zBlank EVM Last Editor",VLOOKUP(Veg_Table[[#This Row],[EVM_LAST_EDITOR]],Roster_Table[#All],4,FALSE)),"zAWRR Not in Roster")</f>
        <v>MGE</v>
      </c>
      <c r="S1446" s="1" t="str">
        <f>_xlfn.IFNA(IF(Veg_Table[[#This Row],[EVM_LAST_EDITOR]]="","zBlank EVM Last Editor",VLOOKUP(Veg_Table[[#This Row],[EVM_LAST_EDITOR]],Roster_Table[#All],16,FALSE)),"zCompany_AWRR not in Roster")</f>
        <v>MGE_Mountain G Enterprises</v>
      </c>
      <c r="T1446" s="2">
        <f>IFERROR(DATE(YEAR(Veg_Table[[#This Row],[Created2]]),MONTH(Veg_Table[[#This Row],[Created2]]),DAY(Veg_Table[[#This Row],[Created2]])),DATE(2019,1,1))</f>
        <v>43965</v>
      </c>
      <c r="U1446" s="3">
        <f>VALUE(SUBSTITUTE(Veg_Table[[#This Row],[Created]],",",""))</f>
        <v>43965.503125000003</v>
      </c>
      <c r="V1446" s="3" t="str">
        <f ca="1">IFERROR(_xlfn.IFNA(CELL("contents",INDIRECT(_xlfn.CONCAT("Veg_Table_Production_Data!",ADDRESS(MATCH(_xlfn.MAXIFS(#REF!,#REF!,"="&amp;Veg_Table[[#This Row],[AUTO_ID]],#REF!,"&lt;"&amp;Veg_Table[[#This Row],[EVM_LAST_EDITED_Day]]),#REF!,0),COLUMN(#REF!),4,1,)))),""),"")</f>
        <v/>
      </c>
      <c r="W1446" s="3" t="str">
        <f ca="1">IF(Veg_Table[[#This Row],[Previous_Prescription]]="","No",IF(Veg_Table[[#This Row],[Previous_Prescription]]=Veg_Table[[#This Row],[PRESCRIP]],"No","Yes"))</f>
        <v>No</v>
      </c>
      <c r="X1446" s="3" t="str">
        <f>IF(Veg_Table[[#This Row],[EVM_LAST_EDITED_Day]]=Veg_Table[[#This Row],[Created_Day]],"New","Old")</f>
        <v>New</v>
      </c>
      <c r="Y1446" s="1">
        <f>IFERROR(IF(FIND("delete",LOWER(Veg_Table[[#This Row],[PI_COMMENTS]]))&gt;=1,1,0),0)</f>
        <v>0</v>
      </c>
      <c r="Z1446" s="1" t="str">
        <f>_xlfn.IFNA(IF(Veg_Table[[#This Row],[EVM_LAST_EDITOR]]="","Yes",VLOOKUP(Veg_Table[[#This Row],[EVM_LAST_EDITOR]],Roster_Table[#All],15,FALSE)),"Yes")</f>
        <v>Yes</v>
      </c>
      <c r="AA144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46" s="1" t="str">
        <f>_xlfn.IFNA(VLOOKUP(Veg_Table[[#This Row],[EVM_LAST_EDITOR]],Roster_Table[#All],3,FALSE),"zAWRR Not in Roster")</f>
        <v>Amanda</v>
      </c>
      <c r="AC1446" s="1" t="str">
        <f>_xlfn.IFNA(VLOOKUP(Veg_Table[[#This Row],[EVM_LAST_EDITOR]],Roster_Table[#All],2,FALSE),"zAWRR Not in Roster")</f>
        <v>Winne</v>
      </c>
      <c r="AD1446" s="1" t="str">
        <f>IF(_xlfn.CONCAT(Veg_Table[[#This Row],[First_Name]]," ",Veg_Table[[#This Row],[Last_Name]])="zAWRR Not in Roster zAWRR Not in Roster","zAWRR Not in Roster",_xlfn.CONCAT(Veg_Table[[#This Row],[First_Name]]," ",Veg_Table[[#This Row],[Last_Name]]))</f>
        <v>Amanda Winne</v>
      </c>
      <c r="AE1446">
        <v>3230468</v>
      </c>
      <c r="AF1446" t="s">
        <v>6555</v>
      </c>
      <c r="AG1446" t="s">
        <v>93</v>
      </c>
      <c r="AH1446" t="s">
        <v>4287</v>
      </c>
      <c r="AI1446" t="s">
        <v>3400</v>
      </c>
      <c r="AJ1446" t="s">
        <v>36</v>
      </c>
      <c r="AL1446" t="s">
        <v>22</v>
      </c>
      <c r="AM1446" t="s">
        <v>1967</v>
      </c>
      <c r="AN1446" t="s">
        <v>25</v>
      </c>
      <c r="AO1446" t="s">
        <v>25</v>
      </c>
      <c r="AP1446">
        <v>10</v>
      </c>
      <c r="AQ1446">
        <v>63</v>
      </c>
      <c r="AR1446" t="s">
        <v>514</v>
      </c>
      <c r="AS1446" t="s">
        <v>45</v>
      </c>
      <c r="AT1446" t="s">
        <v>26</v>
      </c>
      <c r="AV1446" t="s">
        <v>512</v>
      </c>
      <c r="AW1446" t="s">
        <v>6556</v>
      </c>
      <c r="AZ1446"/>
      <c r="BB1446" s="4"/>
      <c r="BD1446" t="s">
        <v>29</v>
      </c>
      <c r="BE1446" t="s">
        <v>25</v>
      </c>
      <c r="BF1446" t="s">
        <v>513</v>
      </c>
      <c r="BI1446" s="3"/>
      <c r="BJ1446" t="s">
        <v>27</v>
      </c>
      <c r="BK1446" s="30" t="s">
        <v>520</v>
      </c>
      <c r="BL1446" s="3">
        <v>43965.503125000003</v>
      </c>
      <c r="BM1446" t="s">
        <v>31</v>
      </c>
      <c r="BN1446" t="s">
        <v>32</v>
      </c>
      <c r="BP1446" t="s">
        <v>4406</v>
      </c>
      <c r="BQ1446" t="s">
        <v>1025</v>
      </c>
      <c r="BR1446" t="s">
        <v>28</v>
      </c>
      <c r="BS1446" t="s">
        <v>28</v>
      </c>
      <c r="BT1446" t="s">
        <v>520</v>
      </c>
      <c r="BU1446" s="3">
        <v>43965.503125000003</v>
      </c>
      <c r="BV1446" t="s">
        <v>803</v>
      </c>
      <c r="BW1446" s="3">
        <v>43965.760199074073</v>
      </c>
      <c r="BX1446" t="s">
        <v>6557</v>
      </c>
      <c r="CG1446"/>
      <c r="CH1446"/>
      <c r="CI1446"/>
      <c r="CY1446"/>
      <c r="DA1446"/>
      <c r="DF1446"/>
    </row>
    <row r="1447" spans="1:110" x14ac:dyDescent="0.25">
      <c r="A1447" s="1">
        <f>IF(Veg_Table[[#This Row],[VP_STATUS]]="Hold",0,IF(OR(AND(Veg_Table[[#This Row],[PRESCRIP]]="NW_No Work",Veg_Table[[#This Row],[VP_STATUS]]&lt;&gt;"No Work Required Under EVM"),AND(Veg_Table[[#This Row],[VP_STATUS]]="No Work Required Under EVM",Veg_Table[[#This Row],[PRESCRIP]]&lt;&gt;"NW_No Work")),1,0))</f>
        <v>0</v>
      </c>
      <c r="B1447" s="1">
        <f>IF(Veg_Table[[#This Row],[SPECIES]]="",1,0)</f>
        <v>0</v>
      </c>
      <c r="C1447" s="1">
        <f>IF(Veg_Table[[#This Row],[DIAMETER]]="",1,0)</f>
        <v>0</v>
      </c>
      <c r="D1447" s="1">
        <f>IF(Veg_Table[[#This Row],[HEIGHT]]="",1,0)</f>
        <v>0</v>
      </c>
      <c r="E144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47" s="1">
        <f>IF(AND(Veg_Table[[#This Row],[TAT_RESULT]]="ABATE",Veg_Table[[#This Row],[PRESCRIP]]="NW_No Work"),1,0)</f>
        <v>0</v>
      </c>
      <c r="G1447" s="1">
        <f>IF(OR(Veg_Table[[#This Row],[Prescription R-Scale]]="NA",Veg_Table[[#This Row],[Diameter R-Scale]]="NA"),0,IF(Veg_Table[[#This Row],[Diameter R-Scale]]&lt;&gt;Veg_Table[[#This Row],[Prescription R-Scale]],1,0))</f>
        <v>0</v>
      </c>
      <c r="H1447" s="1">
        <f>IF(OR(AND(Veg_Table[[#This Row],[PRESCRIP]]="BC_Br Rmv", Veg_Table[[#This Row],[WOOD_MAN]]&lt;&gt;"Not Needed"),AND(Veg_Table[[#This Row],[PRESCRIP]]="BCS_Br Rmv+Trt", Veg_Table[[#This Row],[WOOD_MAN]]&lt;&gt;"Not Needed")),1,0)</f>
        <v>0</v>
      </c>
      <c r="I1447" s="1">
        <f ca="1">IF(AND(Veg_Table[[#This Row],[Prescription_Changed]]="Yes",Veg_Table[[#This Row],[TAT_RESULT]]=""),1,0)</f>
        <v>0</v>
      </c>
      <c r="J1447" s="1">
        <f ca="1">SUM(Veg_Table[[#This Row],[Prescription and Status do not match]:[Prescription_Edited_And_TAT_Is_Blank]])</f>
        <v>0</v>
      </c>
      <c r="K1447" s="1">
        <f ca="1">IF(Veg_Table[[#This Row],[Sum of Errors]]&gt;0,1,0)</f>
        <v>0</v>
      </c>
      <c r="L1447" s="1">
        <f>1</f>
        <v>1</v>
      </c>
      <c r="M1447"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47" s="1" t="str">
        <f>IF(OR(MID(Veg_Table[[#This Row],[PRESCRIP]],2,1)="1",MID(Veg_Table[[#This Row],[PRESCRIP]],2,1)="2",MID(Veg_Table[[#This Row],[PRESCRIP]],2,1)="3",MID(Veg_Table[[#This Row],[PRESCRIP]],2,1)="4"),_xlfn.NUMBERVALUE(MID(Veg_Table[[#This Row],[PRESCRIP]],2,1)),"NA")</f>
        <v>NA</v>
      </c>
      <c r="O1447" s="1">
        <f>WEEKNUM(Veg_Table[[#This Row],[EVM_LAST_EDITED_Day]],2)</f>
        <v>20</v>
      </c>
      <c r="P1447" s="25">
        <f>IFERROR(DATE(YEAR(Veg_Table[[#This Row],[EVM_LAST_EDITED2]]),MONTH(Veg_Table[[#This Row],[EVM_LAST_EDITED2]]),DAY(Veg_Table[[#This Row],[EVM_LAST_EDITED2]])),DATE(2019,1,1))</f>
        <v>43965</v>
      </c>
      <c r="Q1447" s="3">
        <f>VALUE(SUBSTITUTE(Veg_Table[[#This Row],[EVM_LAST_EDITED]],",",""))</f>
        <v>43965.503590648099</v>
      </c>
      <c r="R1447" s="1" t="str">
        <f>_xlfn.IFNA(IF(Veg_Table[[#This Row],[EVM_LAST_EDITOR]]="","zBlank EVM Last Editor",VLOOKUP(Veg_Table[[#This Row],[EVM_LAST_EDITOR]],Roster_Table[#All],4,FALSE)),"zAWRR Not in Roster")</f>
        <v>MGE</v>
      </c>
      <c r="S1447" s="1" t="str">
        <f>_xlfn.IFNA(IF(Veg_Table[[#This Row],[EVM_LAST_EDITOR]]="","zBlank EVM Last Editor",VLOOKUP(Veg_Table[[#This Row],[EVM_LAST_EDITOR]],Roster_Table[#All],16,FALSE)),"zCompany_AWRR not in Roster")</f>
        <v>MGE_Mountain G Enterprises</v>
      </c>
      <c r="T1447" s="2">
        <f>IFERROR(DATE(YEAR(Veg_Table[[#This Row],[Created2]]),MONTH(Veg_Table[[#This Row],[Created2]]),DAY(Veg_Table[[#This Row],[Created2]])),DATE(2019,1,1))</f>
        <v>43965</v>
      </c>
      <c r="U1447" s="3">
        <f>VALUE(SUBSTITUTE(Veg_Table[[#This Row],[Created]],",",""))</f>
        <v>43965.501977789398</v>
      </c>
      <c r="V1447" s="3" t="str">
        <f ca="1">IFERROR(_xlfn.IFNA(CELL("contents",INDIRECT(_xlfn.CONCAT("Veg_Table_Production_Data!",ADDRESS(MATCH(_xlfn.MAXIFS(#REF!,#REF!,"="&amp;Veg_Table[[#This Row],[AUTO_ID]],#REF!,"&lt;"&amp;Veg_Table[[#This Row],[EVM_LAST_EDITED_Day]]),#REF!,0),COLUMN(#REF!),4,1,)))),""),"")</f>
        <v/>
      </c>
      <c r="W1447" s="3" t="str">
        <f ca="1">IF(Veg_Table[[#This Row],[Previous_Prescription]]="","No",IF(Veg_Table[[#This Row],[Previous_Prescription]]=Veg_Table[[#This Row],[PRESCRIP]],"No","Yes"))</f>
        <v>No</v>
      </c>
      <c r="X1447" s="3" t="str">
        <f>IF(Veg_Table[[#This Row],[EVM_LAST_EDITED_Day]]=Veg_Table[[#This Row],[Created_Day]],"New","Old")</f>
        <v>New</v>
      </c>
      <c r="Y1447" s="1">
        <f>IFERROR(IF(FIND("delete",LOWER(Veg_Table[[#This Row],[PI_COMMENTS]]))&gt;=1,1,0),0)</f>
        <v>0</v>
      </c>
      <c r="Z1447" s="1" t="str">
        <f>_xlfn.IFNA(IF(Veg_Table[[#This Row],[EVM_LAST_EDITOR]]="","Yes",VLOOKUP(Veg_Table[[#This Row],[EVM_LAST_EDITOR]],Roster_Table[#All],15,FALSE)),"Yes")</f>
        <v>Yes</v>
      </c>
      <c r="AA144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47" s="1" t="str">
        <f>_xlfn.IFNA(VLOOKUP(Veg_Table[[#This Row],[EVM_LAST_EDITOR]],Roster_Table[#All],3,FALSE),"zAWRR Not in Roster")</f>
        <v>Miguel</v>
      </c>
      <c r="AC1447" s="1" t="str">
        <f>_xlfn.IFNA(VLOOKUP(Veg_Table[[#This Row],[EVM_LAST_EDITOR]],Roster_Table[#All],2,FALSE),"zAWRR Not in Roster")</f>
        <v>Dominguez-Diaz</v>
      </c>
      <c r="AD1447" s="1" t="str">
        <f>IF(_xlfn.CONCAT(Veg_Table[[#This Row],[First_Name]]," ",Veg_Table[[#This Row],[Last_Name]])="zAWRR Not in Roster zAWRR Not in Roster","zAWRR Not in Roster",_xlfn.CONCAT(Veg_Table[[#This Row],[First_Name]]," ",Veg_Table[[#This Row],[Last_Name]]))</f>
        <v>Miguel Dominguez-Diaz</v>
      </c>
      <c r="AE1447">
        <v>3228570</v>
      </c>
      <c r="AF1447" t="s">
        <v>6908</v>
      </c>
      <c r="AG1447" t="s">
        <v>30</v>
      </c>
      <c r="AH1447" t="s">
        <v>2420</v>
      </c>
      <c r="AI1447" t="s">
        <v>3071</v>
      </c>
      <c r="AJ1447" t="s">
        <v>21</v>
      </c>
      <c r="AL1447" t="s">
        <v>22</v>
      </c>
      <c r="AM1447" t="s">
        <v>38</v>
      </c>
      <c r="AN1447" t="s">
        <v>25</v>
      </c>
      <c r="AO1447" t="s">
        <v>25</v>
      </c>
      <c r="AP1447">
        <v>18</v>
      </c>
      <c r="AQ1447">
        <v>85</v>
      </c>
      <c r="AR1447" t="s">
        <v>511</v>
      </c>
      <c r="AS1447" t="s">
        <v>24</v>
      </c>
      <c r="AT1447" t="s">
        <v>26</v>
      </c>
      <c r="AV1447" t="s">
        <v>512</v>
      </c>
      <c r="AW1447" t="s">
        <v>6909</v>
      </c>
      <c r="AZ1447"/>
      <c r="BB1447" s="4"/>
      <c r="BD1447" t="s">
        <v>29</v>
      </c>
      <c r="BE1447" t="s">
        <v>25</v>
      </c>
      <c r="BF1447" t="s">
        <v>513</v>
      </c>
      <c r="BI1447" s="3"/>
      <c r="BJ1447" t="s">
        <v>27</v>
      </c>
      <c r="BK1447" s="30" t="s">
        <v>146</v>
      </c>
      <c r="BL1447" s="3">
        <v>43965.50359064815</v>
      </c>
      <c r="BM1447" t="s">
        <v>31</v>
      </c>
      <c r="BN1447" t="s">
        <v>32</v>
      </c>
      <c r="BP1447" t="s">
        <v>4883</v>
      </c>
      <c r="BQ1447" t="s">
        <v>826</v>
      </c>
      <c r="BR1447" t="s">
        <v>28</v>
      </c>
      <c r="BS1447" t="s">
        <v>28</v>
      </c>
      <c r="BT1447" t="s">
        <v>146</v>
      </c>
      <c r="BU1447" s="3">
        <v>43965.501977789354</v>
      </c>
      <c r="BV1447" t="s">
        <v>803</v>
      </c>
      <c r="BW1447" s="3">
        <v>43965.595755995368</v>
      </c>
      <c r="BX1447" t="s">
        <v>6910</v>
      </c>
      <c r="CG1447"/>
      <c r="CH1447"/>
      <c r="CI1447"/>
      <c r="CY1447"/>
      <c r="DA1447"/>
      <c r="DF1447"/>
    </row>
    <row r="1448" spans="1:110" x14ac:dyDescent="0.25">
      <c r="A1448" s="1">
        <f>IF(Veg_Table[[#This Row],[VP_STATUS]]="Hold",0,IF(OR(AND(Veg_Table[[#This Row],[PRESCRIP]]="NW_No Work",Veg_Table[[#This Row],[VP_STATUS]]&lt;&gt;"No Work Required Under EVM"),AND(Veg_Table[[#This Row],[VP_STATUS]]="No Work Required Under EVM",Veg_Table[[#This Row],[PRESCRIP]]&lt;&gt;"NW_No Work")),1,0))</f>
        <v>0</v>
      </c>
      <c r="B1448" s="1">
        <f>IF(Veg_Table[[#This Row],[SPECIES]]="",1,0)</f>
        <v>0</v>
      </c>
      <c r="C1448" s="1">
        <f>IF(Veg_Table[[#This Row],[DIAMETER]]="",1,0)</f>
        <v>0</v>
      </c>
      <c r="D1448" s="1">
        <f>IF(Veg_Table[[#This Row],[HEIGHT]]="",1,0)</f>
        <v>0</v>
      </c>
      <c r="E144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48" s="1">
        <f>IF(AND(Veg_Table[[#This Row],[TAT_RESULT]]="ABATE",Veg_Table[[#This Row],[PRESCRIP]]="NW_No Work"),1,0)</f>
        <v>0</v>
      </c>
      <c r="G1448" s="1">
        <f>IF(OR(Veg_Table[[#This Row],[Prescription R-Scale]]="NA",Veg_Table[[#This Row],[Diameter R-Scale]]="NA"),0,IF(Veg_Table[[#This Row],[Diameter R-Scale]]&lt;&gt;Veg_Table[[#This Row],[Prescription R-Scale]],1,0))</f>
        <v>0</v>
      </c>
      <c r="H1448" s="1">
        <f>IF(OR(AND(Veg_Table[[#This Row],[PRESCRIP]]="BC_Br Rmv", Veg_Table[[#This Row],[WOOD_MAN]]&lt;&gt;"Not Needed"),AND(Veg_Table[[#This Row],[PRESCRIP]]="BCS_Br Rmv+Trt", Veg_Table[[#This Row],[WOOD_MAN]]&lt;&gt;"Not Needed")),1,0)</f>
        <v>0</v>
      </c>
      <c r="I1448" s="1">
        <f ca="1">IF(AND(Veg_Table[[#This Row],[Prescription_Changed]]="Yes",Veg_Table[[#This Row],[TAT_RESULT]]=""),1,0)</f>
        <v>0</v>
      </c>
      <c r="J1448" s="1">
        <f ca="1">SUM(Veg_Table[[#This Row],[Prescription and Status do not match]:[Prescription_Edited_And_TAT_Is_Blank]])</f>
        <v>0</v>
      </c>
      <c r="K1448" s="1">
        <f ca="1">IF(Veg_Table[[#This Row],[Sum of Errors]]&gt;0,1,0)</f>
        <v>0</v>
      </c>
      <c r="L1448" s="1">
        <f>1</f>
        <v>1</v>
      </c>
      <c r="M1448"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48" s="1" t="str">
        <f>IF(OR(MID(Veg_Table[[#This Row],[PRESCRIP]],2,1)="1",MID(Veg_Table[[#This Row],[PRESCRIP]],2,1)="2",MID(Veg_Table[[#This Row],[PRESCRIP]],2,1)="3",MID(Veg_Table[[#This Row],[PRESCRIP]],2,1)="4"),_xlfn.NUMBERVALUE(MID(Veg_Table[[#This Row],[PRESCRIP]],2,1)),"NA")</f>
        <v>NA</v>
      </c>
      <c r="O1448" s="1">
        <f>WEEKNUM(Veg_Table[[#This Row],[EVM_LAST_EDITED_Day]],2)</f>
        <v>20</v>
      </c>
      <c r="P1448" s="25">
        <f>IFERROR(DATE(YEAR(Veg_Table[[#This Row],[EVM_LAST_EDITED2]]),MONTH(Veg_Table[[#This Row],[EVM_LAST_EDITED2]]),DAY(Veg_Table[[#This Row],[EVM_LAST_EDITED2]])),DATE(2019,1,1))</f>
        <v>43965</v>
      </c>
      <c r="Q1448" s="3">
        <f>VALUE(SUBSTITUTE(Veg_Table[[#This Row],[EVM_LAST_EDITED]],",",""))</f>
        <v>43965.504084895801</v>
      </c>
      <c r="R1448" s="1" t="str">
        <f>_xlfn.IFNA(IF(Veg_Table[[#This Row],[EVM_LAST_EDITOR]]="","zBlank EVM Last Editor",VLOOKUP(Veg_Table[[#This Row],[EVM_LAST_EDITOR]],Roster_Table[#All],4,FALSE)),"zAWRR Not in Roster")</f>
        <v>FCO</v>
      </c>
      <c r="S1448" s="1" t="str">
        <f>_xlfn.IFNA(IF(Veg_Table[[#This Row],[EVM_LAST_EDITOR]]="","zBlank EVM Last Editor",VLOOKUP(Veg_Table[[#This Row],[EVM_LAST_EDITOR]],Roster_Table[#All],16,FALSE)),"zCompany_AWRR not in Roster")</f>
        <v>FCO_Forester’s Co-op</v>
      </c>
      <c r="T1448" s="2">
        <f>IFERROR(DATE(YEAR(Veg_Table[[#This Row],[Created2]]),MONTH(Veg_Table[[#This Row],[Created2]]),DAY(Veg_Table[[#This Row],[Created2]])),DATE(2019,1,1))</f>
        <v>43965</v>
      </c>
      <c r="U1448" s="3">
        <f>VALUE(SUBSTITUTE(Veg_Table[[#This Row],[Created]],",",""))</f>
        <v>43965.504084895801</v>
      </c>
      <c r="V1448" s="3" t="str">
        <f ca="1">IFERROR(_xlfn.IFNA(CELL("contents",INDIRECT(_xlfn.CONCAT("Veg_Table_Production_Data!",ADDRESS(MATCH(_xlfn.MAXIFS(#REF!,#REF!,"="&amp;Veg_Table[[#This Row],[AUTO_ID]],#REF!,"&lt;"&amp;Veg_Table[[#This Row],[EVM_LAST_EDITED_Day]]),#REF!,0),COLUMN(#REF!),4,1,)))),""),"")</f>
        <v/>
      </c>
      <c r="W1448" s="3" t="str">
        <f ca="1">IF(Veg_Table[[#This Row],[Previous_Prescription]]="","No",IF(Veg_Table[[#This Row],[Previous_Prescription]]=Veg_Table[[#This Row],[PRESCRIP]],"No","Yes"))</f>
        <v>No</v>
      </c>
      <c r="X1448" s="3" t="str">
        <f>IF(Veg_Table[[#This Row],[EVM_LAST_EDITED_Day]]=Veg_Table[[#This Row],[Created_Day]],"New","Old")</f>
        <v>New</v>
      </c>
      <c r="Y1448" s="1">
        <f>IFERROR(IF(FIND("delete",LOWER(Veg_Table[[#This Row],[PI_COMMENTS]]))&gt;=1,1,0),0)</f>
        <v>0</v>
      </c>
      <c r="Z1448" s="1" t="str">
        <f>_xlfn.IFNA(IF(Veg_Table[[#This Row],[EVM_LAST_EDITOR]]="","Yes",VLOOKUP(Veg_Table[[#This Row],[EVM_LAST_EDITOR]],Roster_Table[#All],15,FALSE)),"Yes")</f>
        <v>Yes</v>
      </c>
      <c r="AA144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48" s="1" t="str">
        <f>_xlfn.IFNA(VLOOKUP(Veg_Table[[#This Row],[EVM_LAST_EDITOR]],Roster_Table[#All],3,FALSE),"zAWRR Not in Roster")</f>
        <v>Sarah</v>
      </c>
      <c r="AC1448" s="1" t="str">
        <f>_xlfn.IFNA(VLOOKUP(Veg_Table[[#This Row],[EVM_LAST_EDITOR]],Roster_Table[#All],2,FALSE),"zAWRR Not in Roster")</f>
        <v>Deal</v>
      </c>
      <c r="AD1448" s="1" t="str">
        <f>IF(_xlfn.CONCAT(Veg_Table[[#This Row],[First_Name]]," ",Veg_Table[[#This Row],[Last_Name]])="zAWRR Not in Roster zAWRR Not in Roster","zAWRR Not in Roster",_xlfn.CONCAT(Veg_Table[[#This Row],[First_Name]]," ",Veg_Table[[#This Row],[Last_Name]]))</f>
        <v>Sarah Deal</v>
      </c>
      <c r="AE1448">
        <v>3228595</v>
      </c>
      <c r="AF1448" t="s">
        <v>6911</v>
      </c>
      <c r="AG1448" t="s">
        <v>30</v>
      </c>
      <c r="AH1448" t="s">
        <v>6912</v>
      </c>
      <c r="AI1448" t="s">
        <v>6913</v>
      </c>
      <c r="AJ1448" t="s">
        <v>21</v>
      </c>
      <c r="AL1448" t="s">
        <v>371</v>
      </c>
      <c r="AM1448" t="s">
        <v>774</v>
      </c>
      <c r="AN1448" t="s">
        <v>25</v>
      </c>
      <c r="AO1448" t="s">
        <v>25</v>
      </c>
      <c r="AP1448">
        <v>6</v>
      </c>
      <c r="AQ1448">
        <v>38</v>
      </c>
      <c r="AR1448" t="s">
        <v>511</v>
      </c>
      <c r="AS1448" t="s">
        <v>24</v>
      </c>
      <c r="AT1448" t="s">
        <v>26</v>
      </c>
      <c r="AV1448" t="s">
        <v>519</v>
      </c>
      <c r="AW1448" t="s">
        <v>6914</v>
      </c>
      <c r="AZ1448"/>
      <c r="BB1448" s="4"/>
      <c r="BD1448" t="s">
        <v>29</v>
      </c>
      <c r="BE1448" t="s">
        <v>25</v>
      </c>
      <c r="BF1448" t="s">
        <v>513</v>
      </c>
      <c r="BI1448" s="3"/>
      <c r="BK1448" s="30" t="s">
        <v>400</v>
      </c>
      <c r="BL1448" s="3">
        <v>43965.504084895831</v>
      </c>
      <c r="BM1448" t="s">
        <v>31</v>
      </c>
      <c r="BN1448" t="s">
        <v>32</v>
      </c>
      <c r="BP1448" t="s">
        <v>6915</v>
      </c>
      <c r="BQ1448" t="s">
        <v>826</v>
      </c>
      <c r="BR1448" t="s">
        <v>28</v>
      </c>
      <c r="BS1448" t="s">
        <v>28</v>
      </c>
      <c r="BT1448" t="s">
        <v>400</v>
      </c>
      <c r="BU1448" s="3">
        <v>43965.504084895831</v>
      </c>
      <c r="BV1448" t="s">
        <v>803</v>
      </c>
      <c r="BW1448" s="3">
        <v>43965.595755995368</v>
      </c>
      <c r="BX1448" t="s">
        <v>6916</v>
      </c>
      <c r="CG1448"/>
      <c r="CH1448"/>
      <c r="CI1448"/>
      <c r="CY1448"/>
      <c r="DA1448"/>
      <c r="DF1448"/>
    </row>
    <row r="1449" spans="1:110" x14ac:dyDescent="0.25">
      <c r="A1449" s="1">
        <f>IF(Veg_Table[[#This Row],[VP_STATUS]]="Hold",0,IF(OR(AND(Veg_Table[[#This Row],[PRESCRIP]]="NW_No Work",Veg_Table[[#This Row],[VP_STATUS]]&lt;&gt;"No Work Required Under EVM"),AND(Veg_Table[[#This Row],[VP_STATUS]]="No Work Required Under EVM",Veg_Table[[#This Row],[PRESCRIP]]&lt;&gt;"NW_No Work")),1,0))</f>
        <v>0</v>
      </c>
      <c r="B1449" s="1">
        <f>IF(Veg_Table[[#This Row],[SPECIES]]="",1,0)</f>
        <v>0</v>
      </c>
      <c r="C1449" s="1">
        <f>IF(Veg_Table[[#This Row],[DIAMETER]]="",1,0)</f>
        <v>0</v>
      </c>
      <c r="D1449" s="1">
        <f>IF(Veg_Table[[#This Row],[HEIGHT]]="",1,0)</f>
        <v>0</v>
      </c>
      <c r="E144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49" s="1">
        <f>IF(AND(Veg_Table[[#This Row],[TAT_RESULT]]="ABATE",Veg_Table[[#This Row],[PRESCRIP]]="NW_No Work"),1,0)</f>
        <v>0</v>
      </c>
      <c r="G1449" s="1">
        <f>IF(OR(Veg_Table[[#This Row],[Prescription R-Scale]]="NA",Veg_Table[[#This Row],[Diameter R-Scale]]="NA"),0,IF(Veg_Table[[#This Row],[Diameter R-Scale]]&lt;&gt;Veg_Table[[#This Row],[Prescription R-Scale]],1,0))</f>
        <v>0</v>
      </c>
      <c r="H1449" s="1">
        <f>IF(OR(AND(Veg_Table[[#This Row],[PRESCRIP]]="BC_Br Rmv", Veg_Table[[#This Row],[WOOD_MAN]]&lt;&gt;"Not Needed"),AND(Veg_Table[[#This Row],[PRESCRIP]]="BCS_Br Rmv+Trt", Veg_Table[[#This Row],[WOOD_MAN]]&lt;&gt;"Not Needed")),1,0)</f>
        <v>0</v>
      </c>
      <c r="I1449" s="1">
        <f ca="1">IF(AND(Veg_Table[[#This Row],[Prescription_Changed]]="Yes",Veg_Table[[#This Row],[TAT_RESULT]]=""),1,0)</f>
        <v>0</v>
      </c>
      <c r="J1449" s="1">
        <f ca="1">SUM(Veg_Table[[#This Row],[Prescription and Status do not match]:[Prescription_Edited_And_TAT_Is_Blank]])</f>
        <v>0</v>
      </c>
      <c r="K1449" s="1">
        <f ca="1">IF(Veg_Table[[#This Row],[Sum of Errors]]&gt;0,1,0)</f>
        <v>0</v>
      </c>
      <c r="L1449" s="1">
        <f>1</f>
        <v>1</v>
      </c>
      <c r="M144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449" s="1">
        <f>IF(OR(MID(Veg_Table[[#This Row],[PRESCRIP]],2,1)="1",MID(Veg_Table[[#This Row],[PRESCRIP]],2,1)="2",MID(Veg_Table[[#This Row],[PRESCRIP]],2,1)="3",MID(Veg_Table[[#This Row],[PRESCRIP]],2,1)="4"),_xlfn.NUMBERVALUE(MID(Veg_Table[[#This Row],[PRESCRIP]],2,1)),"NA")</f>
        <v>2</v>
      </c>
      <c r="O1449" s="1">
        <f>WEEKNUM(Veg_Table[[#This Row],[EVM_LAST_EDITED_Day]],2)</f>
        <v>20</v>
      </c>
      <c r="P1449" s="25">
        <f>IFERROR(DATE(YEAR(Veg_Table[[#This Row],[EVM_LAST_EDITED2]]),MONTH(Veg_Table[[#This Row],[EVM_LAST_EDITED2]]),DAY(Veg_Table[[#This Row],[EVM_LAST_EDITED2]])),DATE(2019,1,1))</f>
        <v>43965</v>
      </c>
      <c r="Q1449" s="3">
        <f>VALUE(SUBSTITUTE(Veg_Table[[#This Row],[EVM_LAST_EDITED]],",",""))</f>
        <v>43965.504398148201</v>
      </c>
      <c r="R1449" s="1" t="str">
        <f>_xlfn.IFNA(IF(Veg_Table[[#This Row],[EVM_LAST_EDITOR]]="","zBlank EVM Last Editor",VLOOKUP(Veg_Table[[#This Row],[EVM_LAST_EDITOR]],Roster_Table[#All],4,FALSE)),"zAWRR Not in Roster")</f>
        <v>FCO</v>
      </c>
      <c r="S1449" s="1" t="str">
        <f>_xlfn.IFNA(IF(Veg_Table[[#This Row],[EVM_LAST_EDITOR]]="","zBlank EVM Last Editor",VLOOKUP(Veg_Table[[#This Row],[EVM_LAST_EDITOR]],Roster_Table[#All],16,FALSE)),"zCompany_AWRR not in Roster")</f>
        <v>FCO_Forester’s Co-op</v>
      </c>
      <c r="T1449" s="2">
        <f>IFERROR(DATE(YEAR(Veg_Table[[#This Row],[Created2]]),MONTH(Veg_Table[[#This Row],[Created2]]),DAY(Veg_Table[[#This Row],[Created2]])),DATE(2019,1,1))</f>
        <v>43895</v>
      </c>
      <c r="U1449" s="3">
        <f>VALUE(SUBSTITUTE(Veg_Table[[#This Row],[Created]],",",""))</f>
        <v>43895.603709409697</v>
      </c>
      <c r="V1449" s="3" t="str">
        <f ca="1">IFERROR(_xlfn.IFNA(CELL("contents",INDIRECT(_xlfn.CONCAT("Veg_Table_Production_Data!",ADDRESS(MATCH(_xlfn.MAXIFS(#REF!,#REF!,"="&amp;Veg_Table[[#This Row],[AUTO_ID]],#REF!,"&lt;"&amp;Veg_Table[[#This Row],[EVM_LAST_EDITED_Day]]),#REF!,0),COLUMN(#REF!),4,1,)))),""),"")</f>
        <v/>
      </c>
      <c r="W1449" s="3" t="str">
        <f ca="1">IF(Veg_Table[[#This Row],[Previous_Prescription]]="","No",IF(Veg_Table[[#This Row],[Previous_Prescription]]=Veg_Table[[#This Row],[PRESCRIP]],"No","Yes"))</f>
        <v>No</v>
      </c>
      <c r="X1449" s="3" t="str">
        <f>IF(Veg_Table[[#This Row],[EVM_LAST_EDITED_Day]]=Veg_Table[[#This Row],[Created_Day]],"New","Old")</f>
        <v>Old</v>
      </c>
      <c r="Y1449" s="1">
        <f>IFERROR(IF(FIND("delete",LOWER(Veg_Table[[#This Row],[PI_COMMENTS]]))&gt;=1,1,0),0)</f>
        <v>0</v>
      </c>
      <c r="Z1449" s="1" t="str">
        <f>_xlfn.IFNA(IF(Veg_Table[[#This Row],[EVM_LAST_EDITOR]]="","Yes",VLOOKUP(Veg_Table[[#This Row],[EVM_LAST_EDITOR]],Roster_Table[#All],15,FALSE)),"Yes")</f>
        <v>Yes</v>
      </c>
      <c r="AA144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49" s="1" t="str">
        <f>_xlfn.IFNA(VLOOKUP(Veg_Table[[#This Row],[EVM_LAST_EDITOR]],Roster_Table[#All],3,FALSE),"zAWRR Not in Roster")</f>
        <v>Sierra</v>
      </c>
      <c r="AC1449" s="1" t="str">
        <f>_xlfn.IFNA(VLOOKUP(Veg_Table[[#This Row],[EVM_LAST_EDITOR]],Roster_Table[#All],2,FALSE),"zAWRR Not in Roster")</f>
        <v>Monroe</v>
      </c>
      <c r="AD1449" s="1" t="str">
        <f>IF(_xlfn.CONCAT(Veg_Table[[#This Row],[First_Name]]," ",Veg_Table[[#This Row],[Last_Name]])="zAWRR Not in Roster zAWRR Not in Roster","zAWRR Not in Roster",_xlfn.CONCAT(Veg_Table[[#This Row],[First_Name]]," ",Veg_Table[[#This Row],[Last_Name]]))</f>
        <v>Sierra Monroe</v>
      </c>
      <c r="AE1449">
        <v>2316143</v>
      </c>
      <c r="AF1449" t="s">
        <v>1742</v>
      </c>
      <c r="AG1449" t="s">
        <v>30</v>
      </c>
      <c r="AH1449" t="s">
        <v>1743</v>
      </c>
      <c r="AI1449" t="s">
        <v>1744</v>
      </c>
      <c r="AJ1449" t="s">
        <v>36</v>
      </c>
      <c r="AL1449" t="s">
        <v>371</v>
      </c>
      <c r="AM1449" t="s">
        <v>38</v>
      </c>
      <c r="AN1449" t="s">
        <v>25</v>
      </c>
      <c r="AO1449" t="s">
        <v>43</v>
      </c>
      <c r="AP1449">
        <v>16</v>
      </c>
      <c r="AQ1449">
        <v>97</v>
      </c>
      <c r="AR1449" t="s">
        <v>514</v>
      </c>
      <c r="AS1449" t="s">
        <v>42</v>
      </c>
      <c r="AT1449" t="s">
        <v>515</v>
      </c>
      <c r="AV1449" t="s">
        <v>512</v>
      </c>
      <c r="AW1449" t="s">
        <v>1745</v>
      </c>
      <c r="AZ1449"/>
      <c r="BB1449" s="4"/>
      <c r="BD1449" t="s">
        <v>29</v>
      </c>
      <c r="BE1449" t="s">
        <v>25</v>
      </c>
      <c r="BF1449" t="s">
        <v>513</v>
      </c>
      <c r="BI1449" s="3"/>
      <c r="BJ1449" t="s">
        <v>1290</v>
      </c>
      <c r="BK1449" s="30" t="s">
        <v>518</v>
      </c>
      <c r="BL1449" s="3">
        <v>43965.50439814815</v>
      </c>
      <c r="BM1449" t="s">
        <v>31</v>
      </c>
      <c r="BN1449" t="s">
        <v>32</v>
      </c>
      <c r="BP1449" t="s">
        <v>1746</v>
      </c>
      <c r="BR1449" t="s">
        <v>28</v>
      </c>
      <c r="BS1449" t="s">
        <v>28</v>
      </c>
      <c r="BT1449" t="s">
        <v>544</v>
      </c>
      <c r="BU1449" s="3">
        <v>43895.603709409719</v>
      </c>
      <c r="BV1449" t="s">
        <v>803</v>
      </c>
      <c r="BW1449" s="3">
        <v>43965.565149780094</v>
      </c>
      <c r="BX1449" t="s">
        <v>1747</v>
      </c>
      <c r="CG1449"/>
      <c r="CH1449"/>
      <c r="CI1449"/>
      <c r="CY1449"/>
      <c r="DA1449"/>
      <c r="DF1449"/>
    </row>
    <row r="1450" spans="1:110" x14ac:dyDescent="0.25">
      <c r="A1450" s="1">
        <f>IF(Veg_Table[[#This Row],[VP_STATUS]]="Hold",0,IF(OR(AND(Veg_Table[[#This Row],[PRESCRIP]]="NW_No Work",Veg_Table[[#This Row],[VP_STATUS]]&lt;&gt;"No Work Required Under EVM"),AND(Veg_Table[[#This Row],[VP_STATUS]]="No Work Required Under EVM",Veg_Table[[#This Row],[PRESCRIP]]&lt;&gt;"NW_No Work")),1,0))</f>
        <v>0</v>
      </c>
      <c r="B1450" s="1">
        <f>IF(Veg_Table[[#This Row],[SPECIES]]="",1,0)</f>
        <v>0</v>
      </c>
      <c r="C1450" s="1">
        <f>IF(Veg_Table[[#This Row],[DIAMETER]]="",1,0)</f>
        <v>0</v>
      </c>
      <c r="D1450" s="1">
        <f>IF(Veg_Table[[#This Row],[HEIGHT]]="",1,0)</f>
        <v>0</v>
      </c>
      <c r="E145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50" s="1">
        <f>IF(AND(Veg_Table[[#This Row],[TAT_RESULT]]="ABATE",Veg_Table[[#This Row],[PRESCRIP]]="NW_No Work"),1,0)</f>
        <v>0</v>
      </c>
      <c r="G1450" s="1">
        <f>IF(OR(Veg_Table[[#This Row],[Prescription R-Scale]]="NA",Veg_Table[[#This Row],[Diameter R-Scale]]="NA"),0,IF(Veg_Table[[#This Row],[Diameter R-Scale]]&lt;&gt;Veg_Table[[#This Row],[Prescription R-Scale]],1,0))</f>
        <v>0</v>
      </c>
      <c r="H1450" s="1">
        <f>IF(OR(AND(Veg_Table[[#This Row],[PRESCRIP]]="BC_Br Rmv", Veg_Table[[#This Row],[WOOD_MAN]]&lt;&gt;"Not Needed"),AND(Veg_Table[[#This Row],[PRESCRIP]]="BCS_Br Rmv+Trt", Veg_Table[[#This Row],[WOOD_MAN]]&lt;&gt;"Not Needed")),1,0)</f>
        <v>0</v>
      </c>
      <c r="I1450" s="1">
        <f ca="1">IF(AND(Veg_Table[[#This Row],[Prescription_Changed]]="Yes",Veg_Table[[#This Row],[TAT_RESULT]]=""),1,0)</f>
        <v>0</v>
      </c>
      <c r="J1450" s="1">
        <f ca="1">SUM(Veg_Table[[#This Row],[Prescription and Status do not match]:[Prescription_Edited_And_TAT_Is_Blank]])</f>
        <v>0</v>
      </c>
      <c r="K1450" s="1">
        <f ca="1">IF(Veg_Table[[#This Row],[Sum of Errors]]&gt;0,1,0)</f>
        <v>0</v>
      </c>
      <c r="L1450" s="1">
        <f>1</f>
        <v>1</v>
      </c>
      <c r="M145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450" s="1">
        <f>IF(OR(MID(Veg_Table[[#This Row],[PRESCRIP]],2,1)="1",MID(Veg_Table[[#This Row],[PRESCRIP]],2,1)="2",MID(Veg_Table[[#This Row],[PRESCRIP]],2,1)="3",MID(Veg_Table[[#This Row],[PRESCRIP]],2,1)="4"),_xlfn.NUMBERVALUE(MID(Veg_Table[[#This Row],[PRESCRIP]],2,1)),"NA")</f>
        <v>2</v>
      </c>
      <c r="O1450" s="1">
        <f>WEEKNUM(Veg_Table[[#This Row],[EVM_LAST_EDITED_Day]],2)</f>
        <v>20</v>
      </c>
      <c r="P1450" s="25">
        <f>IFERROR(DATE(YEAR(Veg_Table[[#This Row],[EVM_LAST_EDITED2]]),MONTH(Veg_Table[[#This Row],[EVM_LAST_EDITED2]]),DAY(Veg_Table[[#This Row],[EVM_LAST_EDITED2]])),DATE(2019,1,1))</f>
        <v>43965</v>
      </c>
      <c r="Q1450" s="3">
        <f>VALUE(SUBSTITUTE(Veg_Table[[#This Row],[EVM_LAST_EDITED]],",",""))</f>
        <v>43965.505173611098</v>
      </c>
      <c r="R1450" s="1" t="str">
        <f>_xlfn.IFNA(IF(Veg_Table[[#This Row],[EVM_LAST_EDITOR]]="","zBlank EVM Last Editor",VLOOKUP(Veg_Table[[#This Row],[EVM_LAST_EDITOR]],Roster_Table[#All],4,FALSE)),"zAWRR Not in Roster")</f>
        <v>FCO</v>
      </c>
      <c r="S1450" s="1" t="str">
        <f>_xlfn.IFNA(IF(Veg_Table[[#This Row],[EVM_LAST_EDITOR]]="","zBlank EVM Last Editor",VLOOKUP(Veg_Table[[#This Row],[EVM_LAST_EDITOR]],Roster_Table[#All],16,FALSE)),"zCompany_AWRR not in Roster")</f>
        <v>FCO_Forester’s Co-op</v>
      </c>
      <c r="T1450" s="2">
        <f>IFERROR(DATE(YEAR(Veg_Table[[#This Row],[Created2]]),MONTH(Veg_Table[[#This Row],[Created2]]),DAY(Veg_Table[[#This Row],[Created2]])),DATE(2019,1,1))</f>
        <v>43887</v>
      </c>
      <c r="U1450" s="3">
        <f>VALUE(SUBSTITUTE(Veg_Table[[#This Row],[Created]],",",""))</f>
        <v>43887.615914351903</v>
      </c>
      <c r="V1450" s="3" t="str">
        <f ca="1">IFERROR(_xlfn.IFNA(CELL("contents",INDIRECT(_xlfn.CONCAT("Veg_Table_Production_Data!",ADDRESS(MATCH(_xlfn.MAXIFS(#REF!,#REF!,"="&amp;Veg_Table[[#This Row],[AUTO_ID]],#REF!,"&lt;"&amp;Veg_Table[[#This Row],[EVM_LAST_EDITED_Day]]),#REF!,0),COLUMN(#REF!),4,1,)))),""),"")</f>
        <v/>
      </c>
      <c r="W1450" s="3" t="str">
        <f ca="1">IF(Veg_Table[[#This Row],[Previous_Prescription]]="","No",IF(Veg_Table[[#This Row],[Previous_Prescription]]=Veg_Table[[#This Row],[PRESCRIP]],"No","Yes"))</f>
        <v>No</v>
      </c>
      <c r="X1450" s="3" t="str">
        <f>IF(Veg_Table[[#This Row],[EVM_LAST_EDITED_Day]]=Veg_Table[[#This Row],[Created_Day]],"New","Old")</f>
        <v>Old</v>
      </c>
      <c r="Y1450" s="1">
        <f>IFERROR(IF(FIND("delete",LOWER(Veg_Table[[#This Row],[PI_COMMENTS]]))&gt;=1,1,0),0)</f>
        <v>0</v>
      </c>
      <c r="Z1450" s="1" t="str">
        <f>_xlfn.IFNA(IF(Veg_Table[[#This Row],[EVM_LAST_EDITOR]]="","Yes",VLOOKUP(Veg_Table[[#This Row],[EVM_LAST_EDITOR]],Roster_Table[#All],15,FALSE)),"Yes")</f>
        <v>Yes</v>
      </c>
      <c r="AA145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50" s="1" t="str">
        <f>_xlfn.IFNA(VLOOKUP(Veg_Table[[#This Row],[EVM_LAST_EDITOR]],Roster_Table[#All],3,FALSE),"zAWRR Not in Roster")</f>
        <v>Sierra</v>
      </c>
      <c r="AC1450" s="1" t="str">
        <f>_xlfn.IFNA(VLOOKUP(Veg_Table[[#This Row],[EVM_LAST_EDITOR]],Roster_Table[#All],2,FALSE),"zAWRR Not in Roster")</f>
        <v>Monroe</v>
      </c>
      <c r="AD1450" s="1" t="str">
        <f>IF(_xlfn.CONCAT(Veg_Table[[#This Row],[First_Name]]," ",Veg_Table[[#This Row],[Last_Name]])="zAWRR Not in Roster zAWRR Not in Roster","zAWRR Not in Roster",_xlfn.CONCAT(Veg_Table[[#This Row],[First_Name]]," ",Veg_Table[[#This Row],[Last_Name]]))</f>
        <v>Sierra Monroe</v>
      </c>
      <c r="AE1450">
        <v>1781609</v>
      </c>
      <c r="AF1450" t="s">
        <v>6735</v>
      </c>
      <c r="AG1450" t="s">
        <v>30</v>
      </c>
      <c r="AH1450" t="s">
        <v>1743</v>
      </c>
      <c r="AI1450" t="s">
        <v>3016</v>
      </c>
      <c r="AJ1450" t="s">
        <v>526</v>
      </c>
      <c r="AL1450" t="s">
        <v>22</v>
      </c>
      <c r="AM1450" t="s">
        <v>40</v>
      </c>
      <c r="AN1450" t="s">
        <v>25</v>
      </c>
      <c r="AO1450" t="s">
        <v>25</v>
      </c>
      <c r="AP1450">
        <v>16</v>
      </c>
      <c r="AQ1450">
        <v>50</v>
      </c>
      <c r="AS1450" t="s">
        <v>41</v>
      </c>
      <c r="AT1450" t="s">
        <v>522</v>
      </c>
      <c r="AU1450" t="s">
        <v>25</v>
      </c>
      <c r="AV1450" t="s">
        <v>519</v>
      </c>
      <c r="AW1450" t="s">
        <v>6736</v>
      </c>
      <c r="AZ1450"/>
      <c r="BB1450" s="4"/>
      <c r="BD1450" t="s">
        <v>29</v>
      </c>
      <c r="BI1450" s="3"/>
      <c r="BJ1450" t="s">
        <v>6668</v>
      </c>
      <c r="BK1450" s="30" t="s">
        <v>518</v>
      </c>
      <c r="BL1450" s="3">
        <v>43965.505173611113</v>
      </c>
      <c r="BM1450" t="s">
        <v>31</v>
      </c>
      <c r="BN1450" t="s">
        <v>32</v>
      </c>
      <c r="BO1450" t="s">
        <v>3506</v>
      </c>
      <c r="BP1450" t="s">
        <v>1746</v>
      </c>
      <c r="BQ1450" t="s">
        <v>826</v>
      </c>
      <c r="BR1450" t="s">
        <v>28</v>
      </c>
      <c r="BS1450" t="s">
        <v>28</v>
      </c>
      <c r="BT1450" t="s">
        <v>140</v>
      </c>
      <c r="BU1450" s="3">
        <v>43887.615914351853</v>
      </c>
      <c r="BV1450" t="s">
        <v>803</v>
      </c>
      <c r="BW1450" s="3">
        <v>43965.565027303244</v>
      </c>
      <c r="BX1450" t="s">
        <v>6737</v>
      </c>
      <c r="CG1450"/>
      <c r="CH1450"/>
      <c r="CI1450"/>
      <c r="CY1450"/>
      <c r="DA1450"/>
      <c r="DF1450"/>
    </row>
    <row r="1451" spans="1:110" x14ac:dyDescent="0.25">
      <c r="A1451" s="1">
        <f>IF(Veg_Table[[#This Row],[VP_STATUS]]="Hold",0,IF(OR(AND(Veg_Table[[#This Row],[PRESCRIP]]="NW_No Work",Veg_Table[[#This Row],[VP_STATUS]]&lt;&gt;"No Work Required Under EVM"),AND(Veg_Table[[#This Row],[VP_STATUS]]="No Work Required Under EVM",Veg_Table[[#This Row],[PRESCRIP]]&lt;&gt;"NW_No Work")),1,0))</f>
        <v>0</v>
      </c>
      <c r="B1451" s="1">
        <f>IF(Veg_Table[[#This Row],[SPECIES]]="",1,0)</f>
        <v>0</v>
      </c>
      <c r="C1451" s="1">
        <f>IF(Veg_Table[[#This Row],[DIAMETER]]="",1,0)</f>
        <v>0</v>
      </c>
      <c r="D1451" s="1">
        <f>IF(Veg_Table[[#This Row],[HEIGHT]]="",1,0)</f>
        <v>0</v>
      </c>
      <c r="E145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51" s="1">
        <f>IF(AND(Veg_Table[[#This Row],[TAT_RESULT]]="ABATE",Veg_Table[[#This Row],[PRESCRIP]]="NW_No Work"),1,0)</f>
        <v>0</v>
      </c>
      <c r="G1451" s="1">
        <f>IF(OR(Veg_Table[[#This Row],[Prescription R-Scale]]="NA",Veg_Table[[#This Row],[Diameter R-Scale]]="NA"),0,IF(Veg_Table[[#This Row],[Diameter R-Scale]]&lt;&gt;Veg_Table[[#This Row],[Prescription R-Scale]],1,0))</f>
        <v>0</v>
      </c>
      <c r="H1451" s="1">
        <f>IF(OR(AND(Veg_Table[[#This Row],[PRESCRIP]]="BC_Br Rmv", Veg_Table[[#This Row],[WOOD_MAN]]&lt;&gt;"Not Needed"),AND(Veg_Table[[#This Row],[PRESCRIP]]="BCS_Br Rmv+Trt", Veg_Table[[#This Row],[WOOD_MAN]]&lt;&gt;"Not Needed")),1,0)</f>
        <v>0</v>
      </c>
      <c r="I1451" s="1">
        <f ca="1">IF(AND(Veg_Table[[#This Row],[Prescription_Changed]]="Yes",Veg_Table[[#This Row],[TAT_RESULT]]=""),1,0)</f>
        <v>0</v>
      </c>
      <c r="J1451" s="1">
        <f ca="1">SUM(Veg_Table[[#This Row],[Prescription and Status do not match]:[Prescription_Edited_And_TAT_Is_Blank]])</f>
        <v>0</v>
      </c>
      <c r="K1451" s="1">
        <f ca="1">IF(Veg_Table[[#This Row],[Sum of Errors]]&gt;0,1,0)</f>
        <v>0</v>
      </c>
      <c r="L1451" s="1">
        <f>1</f>
        <v>1</v>
      </c>
      <c r="M145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451" s="1">
        <f>IF(OR(MID(Veg_Table[[#This Row],[PRESCRIP]],2,1)="1",MID(Veg_Table[[#This Row],[PRESCRIP]],2,1)="2",MID(Veg_Table[[#This Row],[PRESCRIP]],2,1)="3",MID(Veg_Table[[#This Row],[PRESCRIP]],2,1)="4"),_xlfn.NUMBERVALUE(MID(Veg_Table[[#This Row],[PRESCRIP]],2,1)),"NA")</f>
        <v>1</v>
      </c>
      <c r="O1451" s="1">
        <f>WEEKNUM(Veg_Table[[#This Row],[EVM_LAST_EDITED_Day]],2)</f>
        <v>20</v>
      </c>
      <c r="P1451" s="25">
        <f>IFERROR(DATE(YEAR(Veg_Table[[#This Row],[EVM_LAST_EDITED2]]),MONTH(Veg_Table[[#This Row],[EVM_LAST_EDITED2]]),DAY(Veg_Table[[#This Row],[EVM_LAST_EDITED2]])),DATE(2019,1,1))</f>
        <v>43965</v>
      </c>
      <c r="Q1451" s="3">
        <f>VALUE(SUBSTITUTE(Veg_Table[[#This Row],[EVM_LAST_EDITED]],",",""))</f>
        <v>43965.506006944401</v>
      </c>
      <c r="R1451" s="1" t="str">
        <f>_xlfn.IFNA(IF(Veg_Table[[#This Row],[EVM_LAST_EDITOR]]="","zBlank EVM Last Editor",VLOOKUP(Veg_Table[[#This Row],[EVM_LAST_EDITOR]],Roster_Table[#All],4,FALSE)),"zAWRR Not in Roster")</f>
        <v>MGE</v>
      </c>
      <c r="S1451" s="1" t="str">
        <f>_xlfn.IFNA(IF(Veg_Table[[#This Row],[EVM_LAST_EDITOR]]="","zBlank EVM Last Editor",VLOOKUP(Veg_Table[[#This Row],[EVM_LAST_EDITOR]],Roster_Table[#All],16,FALSE)),"zCompany_AWRR not in Roster")</f>
        <v>MGE_Mountain G Enterprises</v>
      </c>
      <c r="T1451" s="2">
        <f>IFERROR(DATE(YEAR(Veg_Table[[#This Row],[Created2]]),MONTH(Veg_Table[[#This Row],[Created2]]),DAY(Veg_Table[[#This Row],[Created2]])),DATE(2019,1,1))</f>
        <v>43965</v>
      </c>
      <c r="U1451" s="3">
        <f>VALUE(SUBSTITUTE(Veg_Table[[#This Row],[Created]],",",""))</f>
        <v>43965.506006944401</v>
      </c>
      <c r="V1451" s="3" t="str">
        <f ca="1">IFERROR(_xlfn.IFNA(CELL("contents",INDIRECT(_xlfn.CONCAT("Veg_Table_Production_Data!",ADDRESS(MATCH(_xlfn.MAXIFS(#REF!,#REF!,"="&amp;Veg_Table[[#This Row],[AUTO_ID]],#REF!,"&lt;"&amp;Veg_Table[[#This Row],[EVM_LAST_EDITED_Day]]),#REF!,0),COLUMN(#REF!),4,1,)))),""),"")</f>
        <v/>
      </c>
      <c r="W1451" s="3" t="str">
        <f ca="1">IF(Veg_Table[[#This Row],[Previous_Prescription]]="","No",IF(Veg_Table[[#This Row],[Previous_Prescription]]=Veg_Table[[#This Row],[PRESCRIP]],"No","Yes"))</f>
        <v>No</v>
      </c>
      <c r="X1451" s="3" t="str">
        <f>IF(Veg_Table[[#This Row],[EVM_LAST_EDITED_Day]]=Veg_Table[[#This Row],[Created_Day]],"New","Old")</f>
        <v>New</v>
      </c>
      <c r="Y1451" s="1">
        <f>IFERROR(IF(FIND("delete",LOWER(Veg_Table[[#This Row],[PI_COMMENTS]]))&gt;=1,1,0),0)</f>
        <v>0</v>
      </c>
      <c r="Z1451" s="1" t="str">
        <f>_xlfn.IFNA(IF(Veg_Table[[#This Row],[EVM_LAST_EDITOR]]="","Yes",VLOOKUP(Veg_Table[[#This Row],[EVM_LAST_EDITOR]],Roster_Table[#All],15,FALSE)),"Yes")</f>
        <v>Yes</v>
      </c>
      <c r="AA145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51" s="1" t="str">
        <f>_xlfn.IFNA(VLOOKUP(Veg_Table[[#This Row],[EVM_LAST_EDITOR]],Roster_Table[#All],3,FALSE),"zAWRR Not in Roster")</f>
        <v>Amanda</v>
      </c>
      <c r="AC1451" s="1" t="str">
        <f>_xlfn.IFNA(VLOOKUP(Veg_Table[[#This Row],[EVM_LAST_EDITOR]],Roster_Table[#All],2,FALSE),"zAWRR Not in Roster")</f>
        <v>Winne</v>
      </c>
      <c r="AD1451" s="1" t="str">
        <f>IF(_xlfn.CONCAT(Veg_Table[[#This Row],[First_Name]]," ",Veg_Table[[#This Row],[Last_Name]])="zAWRR Not in Roster zAWRR Not in Roster","zAWRR Not in Roster",_xlfn.CONCAT(Veg_Table[[#This Row],[First_Name]]," ",Veg_Table[[#This Row],[Last_Name]]))</f>
        <v>Amanda Winne</v>
      </c>
      <c r="AE1451">
        <v>3230469</v>
      </c>
      <c r="AF1451" t="s">
        <v>6558</v>
      </c>
      <c r="AG1451" t="s">
        <v>93</v>
      </c>
      <c r="AH1451" t="s">
        <v>4287</v>
      </c>
      <c r="AI1451" t="s">
        <v>3400</v>
      </c>
      <c r="AJ1451" t="s">
        <v>36</v>
      </c>
      <c r="AL1451" t="s">
        <v>22</v>
      </c>
      <c r="AM1451" t="s">
        <v>1967</v>
      </c>
      <c r="AN1451" t="s">
        <v>25</v>
      </c>
      <c r="AO1451" t="s">
        <v>25</v>
      </c>
      <c r="AP1451">
        <v>11</v>
      </c>
      <c r="AQ1451">
        <v>66</v>
      </c>
      <c r="AR1451" t="s">
        <v>511</v>
      </c>
      <c r="AS1451" t="s">
        <v>45</v>
      </c>
      <c r="AT1451" t="s">
        <v>26</v>
      </c>
      <c r="AV1451" t="s">
        <v>512</v>
      </c>
      <c r="AW1451" t="s">
        <v>6559</v>
      </c>
      <c r="AZ1451"/>
      <c r="BB1451" s="4"/>
      <c r="BD1451" t="s">
        <v>29</v>
      </c>
      <c r="BE1451" t="s">
        <v>25</v>
      </c>
      <c r="BF1451" t="s">
        <v>513</v>
      </c>
      <c r="BI1451" s="3"/>
      <c r="BJ1451" t="s">
        <v>27</v>
      </c>
      <c r="BK1451" s="30" t="s">
        <v>520</v>
      </c>
      <c r="BL1451" s="3">
        <v>43965.506006944444</v>
      </c>
      <c r="BM1451" t="s">
        <v>31</v>
      </c>
      <c r="BN1451" t="s">
        <v>32</v>
      </c>
      <c r="BP1451" t="s">
        <v>4406</v>
      </c>
      <c r="BQ1451" t="s">
        <v>1025</v>
      </c>
      <c r="BR1451" t="s">
        <v>28</v>
      </c>
      <c r="BS1451" t="s">
        <v>28</v>
      </c>
      <c r="BT1451" t="s">
        <v>520</v>
      </c>
      <c r="BU1451" s="3">
        <v>43965.506006944444</v>
      </c>
      <c r="BV1451" t="s">
        <v>803</v>
      </c>
      <c r="BW1451" s="3">
        <v>43965.760199074073</v>
      </c>
      <c r="BX1451" t="s">
        <v>6560</v>
      </c>
      <c r="CG1451"/>
      <c r="CH1451"/>
      <c r="CI1451"/>
      <c r="CY1451"/>
      <c r="DA1451"/>
      <c r="DF1451"/>
    </row>
    <row r="1452" spans="1:110" x14ac:dyDescent="0.25">
      <c r="A1452" s="1">
        <f>IF(Veg_Table[[#This Row],[VP_STATUS]]="Hold",0,IF(OR(AND(Veg_Table[[#This Row],[PRESCRIP]]="NW_No Work",Veg_Table[[#This Row],[VP_STATUS]]&lt;&gt;"No Work Required Under EVM"),AND(Veg_Table[[#This Row],[VP_STATUS]]="No Work Required Under EVM",Veg_Table[[#This Row],[PRESCRIP]]&lt;&gt;"NW_No Work")),1,0))</f>
        <v>0</v>
      </c>
      <c r="B1452" s="1">
        <f>IF(Veg_Table[[#This Row],[SPECIES]]="",1,0)</f>
        <v>0</v>
      </c>
      <c r="C1452" s="1">
        <f>IF(Veg_Table[[#This Row],[DIAMETER]]="",1,0)</f>
        <v>0</v>
      </c>
      <c r="D1452" s="1">
        <f>IF(Veg_Table[[#This Row],[HEIGHT]]="",1,0)</f>
        <v>0</v>
      </c>
      <c r="E145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52" s="1">
        <f>IF(AND(Veg_Table[[#This Row],[TAT_RESULT]]="ABATE",Veg_Table[[#This Row],[PRESCRIP]]="NW_No Work"),1,0)</f>
        <v>0</v>
      </c>
      <c r="G1452" s="1">
        <f>IF(OR(Veg_Table[[#This Row],[Prescription R-Scale]]="NA",Veg_Table[[#This Row],[Diameter R-Scale]]="NA"),0,IF(Veg_Table[[#This Row],[Diameter R-Scale]]&lt;&gt;Veg_Table[[#This Row],[Prescription R-Scale]],1,0))</f>
        <v>0</v>
      </c>
      <c r="H1452" s="1">
        <f>IF(OR(AND(Veg_Table[[#This Row],[PRESCRIP]]="BC_Br Rmv", Veg_Table[[#This Row],[WOOD_MAN]]&lt;&gt;"Not Needed"),AND(Veg_Table[[#This Row],[PRESCRIP]]="BCS_Br Rmv+Trt", Veg_Table[[#This Row],[WOOD_MAN]]&lt;&gt;"Not Needed")),1,0)</f>
        <v>0</v>
      </c>
      <c r="I1452" s="1">
        <f ca="1">IF(AND(Veg_Table[[#This Row],[Prescription_Changed]]="Yes",Veg_Table[[#This Row],[TAT_RESULT]]=""),1,0)</f>
        <v>0</v>
      </c>
      <c r="J1452" s="1">
        <f ca="1">SUM(Veg_Table[[#This Row],[Prescription and Status do not match]:[Prescription_Edited_And_TAT_Is_Blank]])</f>
        <v>0</v>
      </c>
      <c r="K1452" s="1">
        <f ca="1">IF(Veg_Table[[#This Row],[Sum of Errors]]&gt;0,1,0)</f>
        <v>0</v>
      </c>
      <c r="L1452" s="1">
        <f>1</f>
        <v>1</v>
      </c>
      <c r="M145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1452" s="1">
        <f>IF(OR(MID(Veg_Table[[#This Row],[PRESCRIP]],2,1)="1",MID(Veg_Table[[#This Row],[PRESCRIP]],2,1)="2",MID(Veg_Table[[#This Row],[PRESCRIP]],2,1)="3",MID(Veg_Table[[#This Row],[PRESCRIP]],2,1)="4"),_xlfn.NUMBERVALUE(MID(Veg_Table[[#This Row],[PRESCRIP]],2,1)),"NA")</f>
        <v>4</v>
      </c>
      <c r="O1452" s="1">
        <f>WEEKNUM(Veg_Table[[#This Row],[EVM_LAST_EDITED_Day]],2)</f>
        <v>20</v>
      </c>
      <c r="P1452" s="25">
        <f>IFERROR(DATE(YEAR(Veg_Table[[#This Row],[EVM_LAST_EDITED2]]),MONTH(Veg_Table[[#This Row],[EVM_LAST_EDITED2]]),DAY(Veg_Table[[#This Row],[EVM_LAST_EDITED2]])),DATE(2019,1,1))</f>
        <v>43965</v>
      </c>
      <c r="Q1452" s="3">
        <f>VALUE(SUBSTITUTE(Veg_Table[[#This Row],[EVM_LAST_EDITED]],",",""))</f>
        <v>43965.506066180598</v>
      </c>
      <c r="R1452" s="1" t="str">
        <f>_xlfn.IFNA(IF(Veg_Table[[#This Row],[EVM_LAST_EDITOR]]="","zBlank EVM Last Editor",VLOOKUP(Veg_Table[[#This Row],[EVM_LAST_EDITOR]],Roster_Table[#All],4,FALSE)),"zAWRR Not in Roster")</f>
        <v>MGE</v>
      </c>
      <c r="S1452" s="1" t="str">
        <f>_xlfn.IFNA(IF(Veg_Table[[#This Row],[EVM_LAST_EDITOR]]="","zBlank EVM Last Editor",VLOOKUP(Veg_Table[[#This Row],[EVM_LAST_EDITOR]],Roster_Table[#All],16,FALSE)),"zCompany_AWRR not in Roster")</f>
        <v>MGE_Mountain G Enterprises</v>
      </c>
      <c r="T1452" s="2">
        <f>IFERROR(DATE(YEAR(Veg_Table[[#This Row],[Created2]]),MONTH(Veg_Table[[#This Row],[Created2]]),DAY(Veg_Table[[#This Row],[Created2]])),DATE(2019,1,1))</f>
        <v>43965</v>
      </c>
      <c r="U1452" s="3">
        <f>VALUE(SUBSTITUTE(Veg_Table[[#This Row],[Created]],",",""))</f>
        <v>43965.505687939803</v>
      </c>
      <c r="V1452" s="3" t="str">
        <f ca="1">IFERROR(_xlfn.IFNA(CELL("contents",INDIRECT(_xlfn.CONCAT("Veg_Table_Production_Data!",ADDRESS(MATCH(_xlfn.MAXIFS(#REF!,#REF!,"="&amp;Veg_Table[[#This Row],[AUTO_ID]],#REF!,"&lt;"&amp;Veg_Table[[#This Row],[EVM_LAST_EDITED_Day]]),#REF!,0),COLUMN(#REF!),4,1,)))),""),"")</f>
        <v/>
      </c>
      <c r="W1452" s="3" t="str">
        <f ca="1">IF(Veg_Table[[#This Row],[Previous_Prescription]]="","No",IF(Veg_Table[[#This Row],[Previous_Prescription]]=Veg_Table[[#This Row],[PRESCRIP]],"No","Yes"))</f>
        <v>No</v>
      </c>
      <c r="X1452" s="3" t="str">
        <f>IF(Veg_Table[[#This Row],[EVM_LAST_EDITED_Day]]=Veg_Table[[#This Row],[Created_Day]],"New","Old")</f>
        <v>New</v>
      </c>
      <c r="Y1452" s="1">
        <f>IFERROR(IF(FIND("delete",LOWER(Veg_Table[[#This Row],[PI_COMMENTS]]))&gt;=1,1,0),0)</f>
        <v>0</v>
      </c>
      <c r="Z1452" s="1" t="str">
        <f>_xlfn.IFNA(IF(Veg_Table[[#This Row],[EVM_LAST_EDITOR]]="","Yes",VLOOKUP(Veg_Table[[#This Row],[EVM_LAST_EDITOR]],Roster_Table[#All],15,FALSE)),"Yes")</f>
        <v>Yes</v>
      </c>
      <c r="AA145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52" s="1" t="str">
        <f>_xlfn.IFNA(VLOOKUP(Veg_Table[[#This Row],[EVM_LAST_EDITOR]],Roster_Table[#All],3,FALSE),"zAWRR Not in Roster")</f>
        <v>Brandon</v>
      </c>
      <c r="AC1452" s="1" t="str">
        <f>_xlfn.IFNA(VLOOKUP(Veg_Table[[#This Row],[EVM_LAST_EDITOR]],Roster_Table[#All],2,FALSE),"zAWRR Not in Roster")</f>
        <v>Fabela</v>
      </c>
      <c r="AD1452" s="1" t="str">
        <f>IF(_xlfn.CONCAT(Veg_Table[[#This Row],[First_Name]]," ",Veg_Table[[#This Row],[Last_Name]])="zAWRR Not in Roster zAWRR Not in Roster","zAWRR Not in Roster",_xlfn.CONCAT(Veg_Table[[#This Row],[First_Name]]," ",Veg_Table[[#This Row],[Last_Name]]))</f>
        <v>Brandon Fabela</v>
      </c>
      <c r="AE1452">
        <v>3228613</v>
      </c>
      <c r="AF1452" t="s">
        <v>6324</v>
      </c>
      <c r="AG1452" t="s">
        <v>93</v>
      </c>
      <c r="AH1452" t="s">
        <v>5320</v>
      </c>
      <c r="AI1452" t="s">
        <v>6321</v>
      </c>
      <c r="AJ1452" t="s">
        <v>36</v>
      </c>
      <c r="AL1452" t="s">
        <v>22</v>
      </c>
      <c r="AM1452" t="s">
        <v>23</v>
      </c>
      <c r="AN1452" t="s">
        <v>25</v>
      </c>
      <c r="AO1452" t="s">
        <v>25</v>
      </c>
      <c r="AP1452">
        <v>36</v>
      </c>
      <c r="AQ1452">
        <v>50</v>
      </c>
      <c r="AR1452" t="s">
        <v>511</v>
      </c>
      <c r="AS1452" t="s">
        <v>57</v>
      </c>
      <c r="AT1452" t="s">
        <v>515</v>
      </c>
      <c r="AV1452" t="s">
        <v>519</v>
      </c>
      <c r="AW1452" t="s">
        <v>6325</v>
      </c>
      <c r="AZ1452"/>
      <c r="BB1452" s="4"/>
      <c r="BD1452" t="s">
        <v>29</v>
      </c>
      <c r="BE1452" t="s">
        <v>25</v>
      </c>
      <c r="BF1452" t="s">
        <v>513</v>
      </c>
      <c r="BI1452" s="3"/>
      <c r="BJ1452" t="s">
        <v>5992</v>
      </c>
      <c r="BK1452" s="30" t="s">
        <v>668</v>
      </c>
      <c r="BL1452" s="3">
        <v>43965.506066180555</v>
      </c>
      <c r="BM1452" t="s">
        <v>31</v>
      </c>
      <c r="BN1452" t="s">
        <v>32</v>
      </c>
      <c r="BP1452" t="s">
        <v>5452</v>
      </c>
      <c r="BQ1452" t="s">
        <v>1025</v>
      </c>
      <c r="BR1452" t="s">
        <v>28</v>
      </c>
      <c r="BS1452" t="s">
        <v>28</v>
      </c>
      <c r="BT1452" t="s">
        <v>668</v>
      </c>
      <c r="BU1452" s="3">
        <v>43965.505687939818</v>
      </c>
      <c r="BV1452" t="s">
        <v>803</v>
      </c>
      <c r="BW1452" s="3">
        <v>43965.595755995368</v>
      </c>
      <c r="BX1452" t="s">
        <v>6326</v>
      </c>
      <c r="CG1452"/>
      <c r="CH1452"/>
      <c r="CI1452"/>
      <c r="CY1452"/>
      <c r="DA1452"/>
      <c r="DF1452"/>
    </row>
    <row r="1453" spans="1:110" x14ac:dyDescent="0.25">
      <c r="A1453" s="1">
        <f>IF(Veg_Table[[#This Row],[VP_STATUS]]="Hold",0,IF(OR(AND(Veg_Table[[#This Row],[PRESCRIP]]="NW_No Work",Veg_Table[[#This Row],[VP_STATUS]]&lt;&gt;"No Work Required Under EVM"),AND(Veg_Table[[#This Row],[VP_STATUS]]="No Work Required Under EVM",Veg_Table[[#This Row],[PRESCRIP]]&lt;&gt;"NW_No Work")),1,0))</f>
        <v>0</v>
      </c>
      <c r="B1453" s="1">
        <f>IF(Veg_Table[[#This Row],[SPECIES]]="",1,0)</f>
        <v>0</v>
      </c>
      <c r="C1453" s="1">
        <f>IF(Veg_Table[[#This Row],[DIAMETER]]="",1,0)</f>
        <v>0</v>
      </c>
      <c r="D1453" s="1">
        <f>IF(Veg_Table[[#This Row],[HEIGHT]]="",1,0)</f>
        <v>0</v>
      </c>
      <c r="E145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53" s="1">
        <f>IF(AND(Veg_Table[[#This Row],[TAT_RESULT]]="ABATE",Veg_Table[[#This Row],[PRESCRIP]]="NW_No Work"),1,0)</f>
        <v>0</v>
      </c>
      <c r="G1453" s="1">
        <f>IF(OR(Veg_Table[[#This Row],[Prescription R-Scale]]="NA",Veg_Table[[#This Row],[Diameter R-Scale]]="NA"),0,IF(Veg_Table[[#This Row],[Diameter R-Scale]]&lt;&gt;Veg_Table[[#This Row],[Prescription R-Scale]],1,0))</f>
        <v>0</v>
      </c>
      <c r="H1453" s="1">
        <f>IF(OR(AND(Veg_Table[[#This Row],[PRESCRIP]]="BC_Br Rmv", Veg_Table[[#This Row],[WOOD_MAN]]&lt;&gt;"Not Needed"),AND(Veg_Table[[#This Row],[PRESCRIP]]="BCS_Br Rmv+Trt", Veg_Table[[#This Row],[WOOD_MAN]]&lt;&gt;"Not Needed")),1,0)</f>
        <v>0</v>
      </c>
      <c r="I1453" s="1">
        <f ca="1">IF(AND(Veg_Table[[#This Row],[Prescription_Changed]]="Yes",Veg_Table[[#This Row],[TAT_RESULT]]=""),1,0)</f>
        <v>0</v>
      </c>
      <c r="J1453" s="1">
        <f ca="1">SUM(Veg_Table[[#This Row],[Prescription and Status do not match]:[Prescription_Edited_And_TAT_Is_Blank]])</f>
        <v>0</v>
      </c>
      <c r="K1453" s="1">
        <f ca="1">IF(Veg_Table[[#This Row],[Sum of Errors]]&gt;0,1,0)</f>
        <v>0</v>
      </c>
      <c r="L1453" s="1">
        <f>1</f>
        <v>1</v>
      </c>
      <c r="M1453"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53" s="1" t="str">
        <f>IF(OR(MID(Veg_Table[[#This Row],[PRESCRIP]],2,1)="1",MID(Veg_Table[[#This Row],[PRESCRIP]],2,1)="2",MID(Veg_Table[[#This Row],[PRESCRIP]],2,1)="3",MID(Veg_Table[[#This Row],[PRESCRIP]],2,1)="4"),_xlfn.NUMBERVALUE(MID(Veg_Table[[#This Row],[PRESCRIP]],2,1)),"NA")</f>
        <v>NA</v>
      </c>
      <c r="O1453" s="1">
        <f>WEEKNUM(Veg_Table[[#This Row],[EVM_LAST_EDITED_Day]],2)</f>
        <v>20</v>
      </c>
      <c r="P1453" s="25">
        <f>IFERROR(DATE(YEAR(Veg_Table[[#This Row],[EVM_LAST_EDITED2]]),MONTH(Veg_Table[[#This Row],[EVM_LAST_EDITED2]]),DAY(Veg_Table[[#This Row],[EVM_LAST_EDITED2]])),DATE(2019,1,1))</f>
        <v>43965</v>
      </c>
      <c r="Q1453" s="3">
        <f>VALUE(SUBSTITUTE(Veg_Table[[#This Row],[EVM_LAST_EDITED]],",",""))</f>
        <v>43965.506408969901</v>
      </c>
      <c r="R1453" s="1" t="str">
        <f>_xlfn.IFNA(IF(Veg_Table[[#This Row],[EVM_LAST_EDITOR]]="","zBlank EVM Last Editor",VLOOKUP(Veg_Table[[#This Row],[EVM_LAST_EDITOR]],Roster_Table[#All],4,FALSE)),"zAWRR Not in Roster")</f>
        <v>FCO</v>
      </c>
      <c r="S1453" s="1" t="str">
        <f>_xlfn.IFNA(IF(Veg_Table[[#This Row],[EVM_LAST_EDITOR]]="","zBlank EVM Last Editor",VLOOKUP(Veg_Table[[#This Row],[EVM_LAST_EDITOR]],Roster_Table[#All],16,FALSE)),"zCompany_AWRR not in Roster")</f>
        <v>FCO_Forester’s Co-op</v>
      </c>
      <c r="T1453" s="2">
        <f>IFERROR(DATE(YEAR(Veg_Table[[#This Row],[Created2]]),MONTH(Veg_Table[[#This Row],[Created2]]),DAY(Veg_Table[[#This Row],[Created2]])),DATE(2019,1,1))</f>
        <v>43965</v>
      </c>
      <c r="U1453" s="3">
        <f>VALUE(SUBSTITUTE(Veg_Table[[#This Row],[Created]],",",""))</f>
        <v>43965.506408969901</v>
      </c>
      <c r="V1453" s="3" t="str">
        <f ca="1">IFERROR(_xlfn.IFNA(CELL("contents",INDIRECT(_xlfn.CONCAT("Veg_Table_Production_Data!",ADDRESS(MATCH(_xlfn.MAXIFS(#REF!,#REF!,"="&amp;Veg_Table[[#This Row],[AUTO_ID]],#REF!,"&lt;"&amp;Veg_Table[[#This Row],[EVM_LAST_EDITED_Day]]),#REF!,0),COLUMN(#REF!),4,1,)))),""),"")</f>
        <v/>
      </c>
      <c r="W1453" s="3" t="str">
        <f ca="1">IF(Veg_Table[[#This Row],[Previous_Prescription]]="","No",IF(Veg_Table[[#This Row],[Previous_Prescription]]=Veg_Table[[#This Row],[PRESCRIP]],"No","Yes"))</f>
        <v>No</v>
      </c>
      <c r="X1453" s="3" t="str">
        <f>IF(Veg_Table[[#This Row],[EVM_LAST_EDITED_Day]]=Veg_Table[[#This Row],[Created_Day]],"New","Old")</f>
        <v>New</v>
      </c>
      <c r="Y1453" s="1">
        <f>IFERROR(IF(FIND("delete",LOWER(Veg_Table[[#This Row],[PI_COMMENTS]]))&gt;=1,1,0),0)</f>
        <v>0</v>
      </c>
      <c r="Z1453" s="1" t="str">
        <f>_xlfn.IFNA(IF(Veg_Table[[#This Row],[EVM_LAST_EDITOR]]="","Yes",VLOOKUP(Veg_Table[[#This Row],[EVM_LAST_EDITOR]],Roster_Table[#All],15,FALSE)),"Yes")</f>
        <v>Yes</v>
      </c>
      <c r="AA145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53" s="1" t="str">
        <f>_xlfn.IFNA(VLOOKUP(Veg_Table[[#This Row],[EVM_LAST_EDITOR]],Roster_Table[#All],3,FALSE),"zAWRR Not in Roster")</f>
        <v>Sarah</v>
      </c>
      <c r="AC1453" s="1" t="str">
        <f>_xlfn.IFNA(VLOOKUP(Veg_Table[[#This Row],[EVM_LAST_EDITOR]],Roster_Table[#All],2,FALSE),"zAWRR Not in Roster")</f>
        <v>Deal</v>
      </c>
      <c r="AD1453" s="1" t="str">
        <f>IF(_xlfn.CONCAT(Veg_Table[[#This Row],[First_Name]]," ",Veg_Table[[#This Row],[Last_Name]])="zAWRR Not in Roster zAWRR Not in Roster","zAWRR Not in Roster",_xlfn.CONCAT(Veg_Table[[#This Row],[First_Name]]," ",Veg_Table[[#This Row],[Last_Name]]))</f>
        <v>Sarah Deal</v>
      </c>
      <c r="AE1453">
        <v>3228615</v>
      </c>
      <c r="AF1453" t="s">
        <v>6920</v>
      </c>
      <c r="AG1453" t="s">
        <v>30</v>
      </c>
      <c r="AH1453" t="s">
        <v>6912</v>
      </c>
      <c r="AI1453" t="s">
        <v>6913</v>
      </c>
      <c r="AJ1453" t="s">
        <v>21</v>
      </c>
      <c r="AL1453" t="s">
        <v>371</v>
      </c>
      <c r="AM1453" t="s">
        <v>40</v>
      </c>
      <c r="AN1453" t="s">
        <v>25</v>
      </c>
      <c r="AO1453" t="s">
        <v>25</v>
      </c>
      <c r="AP1453">
        <v>10</v>
      </c>
      <c r="AQ1453">
        <v>42</v>
      </c>
      <c r="AR1453" t="s">
        <v>511</v>
      </c>
      <c r="AS1453" t="s">
        <v>24</v>
      </c>
      <c r="AT1453" t="s">
        <v>26</v>
      </c>
      <c r="AV1453" t="s">
        <v>519</v>
      </c>
      <c r="AW1453" t="s">
        <v>6921</v>
      </c>
      <c r="AZ1453"/>
      <c r="BB1453" s="4"/>
      <c r="BD1453" t="s">
        <v>29</v>
      </c>
      <c r="BE1453" t="s">
        <v>25</v>
      </c>
      <c r="BF1453" t="s">
        <v>513</v>
      </c>
      <c r="BI1453" s="3"/>
      <c r="BK1453" s="30" t="s">
        <v>400</v>
      </c>
      <c r="BL1453" s="3">
        <v>43965.506408969908</v>
      </c>
      <c r="BM1453" t="s">
        <v>31</v>
      </c>
      <c r="BN1453" t="s">
        <v>32</v>
      </c>
      <c r="BP1453" t="s">
        <v>6915</v>
      </c>
      <c r="BQ1453" t="s">
        <v>826</v>
      </c>
      <c r="BR1453" t="s">
        <v>28</v>
      </c>
      <c r="BS1453" t="s">
        <v>28</v>
      </c>
      <c r="BT1453" t="s">
        <v>400</v>
      </c>
      <c r="BU1453" s="3">
        <v>43965.506408969908</v>
      </c>
      <c r="BV1453" t="s">
        <v>803</v>
      </c>
      <c r="BW1453" s="3">
        <v>43965.595755995368</v>
      </c>
      <c r="BX1453" t="s">
        <v>6922</v>
      </c>
      <c r="CG1453"/>
      <c r="CH1453"/>
      <c r="CI1453"/>
      <c r="CY1453"/>
      <c r="DA1453"/>
      <c r="DF1453"/>
    </row>
    <row r="1454" spans="1:110" x14ac:dyDescent="0.25">
      <c r="A1454" s="1">
        <f>IF(Veg_Table[[#This Row],[VP_STATUS]]="Hold",0,IF(OR(AND(Veg_Table[[#This Row],[PRESCRIP]]="NW_No Work",Veg_Table[[#This Row],[VP_STATUS]]&lt;&gt;"No Work Required Under EVM"),AND(Veg_Table[[#This Row],[VP_STATUS]]="No Work Required Under EVM",Veg_Table[[#This Row],[PRESCRIP]]&lt;&gt;"NW_No Work")),1,0))</f>
        <v>0</v>
      </c>
      <c r="B1454" s="1">
        <f>IF(Veg_Table[[#This Row],[SPECIES]]="",1,0)</f>
        <v>0</v>
      </c>
      <c r="C1454" s="1">
        <f>IF(Veg_Table[[#This Row],[DIAMETER]]="",1,0)</f>
        <v>0</v>
      </c>
      <c r="D1454" s="1">
        <f>IF(Veg_Table[[#This Row],[HEIGHT]]="",1,0)</f>
        <v>0</v>
      </c>
      <c r="E145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54" s="1">
        <f>IF(AND(Veg_Table[[#This Row],[TAT_RESULT]]="ABATE",Veg_Table[[#This Row],[PRESCRIP]]="NW_No Work"),1,0)</f>
        <v>0</v>
      </c>
      <c r="G1454" s="1">
        <f>IF(OR(Veg_Table[[#This Row],[Prescription R-Scale]]="NA",Veg_Table[[#This Row],[Diameter R-Scale]]="NA"),0,IF(Veg_Table[[#This Row],[Diameter R-Scale]]&lt;&gt;Veg_Table[[#This Row],[Prescription R-Scale]],1,0))</f>
        <v>0</v>
      </c>
      <c r="H1454" s="1">
        <f>IF(OR(AND(Veg_Table[[#This Row],[PRESCRIP]]="BC_Br Rmv", Veg_Table[[#This Row],[WOOD_MAN]]&lt;&gt;"Not Needed"),AND(Veg_Table[[#This Row],[PRESCRIP]]="BCS_Br Rmv+Trt", Veg_Table[[#This Row],[WOOD_MAN]]&lt;&gt;"Not Needed")),1,0)</f>
        <v>0</v>
      </c>
      <c r="I1454" s="1">
        <f ca="1">IF(AND(Veg_Table[[#This Row],[Prescription_Changed]]="Yes",Veg_Table[[#This Row],[TAT_RESULT]]=""),1,0)</f>
        <v>0</v>
      </c>
      <c r="J1454" s="1">
        <f ca="1">SUM(Veg_Table[[#This Row],[Prescription and Status do not match]:[Prescription_Edited_And_TAT_Is_Blank]])</f>
        <v>0</v>
      </c>
      <c r="K1454" s="1">
        <f ca="1">IF(Veg_Table[[#This Row],[Sum of Errors]]&gt;0,1,0)</f>
        <v>0</v>
      </c>
      <c r="L1454" s="1">
        <f>1</f>
        <v>1</v>
      </c>
      <c r="M1454"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54" s="1" t="str">
        <f>IF(OR(MID(Veg_Table[[#This Row],[PRESCRIP]],2,1)="1",MID(Veg_Table[[#This Row],[PRESCRIP]],2,1)="2",MID(Veg_Table[[#This Row],[PRESCRIP]],2,1)="3",MID(Veg_Table[[#This Row],[PRESCRIP]],2,1)="4"),_xlfn.NUMBERVALUE(MID(Veg_Table[[#This Row],[PRESCRIP]],2,1)),"NA")</f>
        <v>NA</v>
      </c>
      <c r="O1454" s="1">
        <f>WEEKNUM(Veg_Table[[#This Row],[EVM_LAST_EDITED_Day]],2)</f>
        <v>20</v>
      </c>
      <c r="P1454" s="25">
        <f>IFERROR(DATE(YEAR(Veg_Table[[#This Row],[EVM_LAST_EDITED2]]),MONTH(Veg_Table[[#This Row],[EVM_LAST_EDITED2]]),DAY(Veg_Table[[#This Row],[EVM_LAST_EDITED2]])),DATE(2019,1,1))</f>
        <v>43965</v>
      </c>
      <c r="Q1454" s="3">
        <f>VALUE(SUBSTITUTE(Veg_Table[[#This Row],[EVM_LAST_EDITED]],",",""))</f>
        <v>43965.5069475579</v>
      </c>
      <c r="R1454" s="1" t="str">
        <f>_xlfn.IFNA(IF(Veg_Table[[#This Row],[EVM_LAST_EDITOR]]="","zBlank EVM Last Editor",VLOOKUP(Veg_Table[[#This Row],[EVM_LAST_EDITOR]],Roster_Table[#All],4,FALSE)),"zAWRR Not in Roster")</f>
        <v>MGE</v>
      </c>
      <c r="S1454" s="1" t="str">
        <f>_xlfn.IFNA(IF(Veg_Table[[#This Row],[EVM_LAST_EDITOR]]="","zBlank EVM Last Editor",VLOOKUP(Veg_Table[[#This Row],[EVM_LAST_EDITOR]],Roster_Table[#All],16,FALSE)),"zCompany_AWRR not in Roster")</f>
        <v>MGE_Mountain G Enterprises</v>
      </c>
      <c r="T1454" s="2">
        <f>IFERROR(DATE(YEAR(Veg_Table[[#This Row],[Created2]]),MONTH(Veg_Table[[#This Row],[Created2]]),DAY(Veg_Table[[#This Row],[Created2]])),DATE(2019,1,1))</f>
        <v>43965</v>
      </c>
      <c r="U1454" s="3">
        <f>VALUE(SUBSTITUTE(Veg_Table[[#This Row],[Created]],",",""))</f>
        <v>43965.5069475579</v>
      </c>
      <c r="V1454" s="3" t="str">
        <f ca="1">IFERROR(_xlfn.IFNA(CELL("contents",INDIRECT(_xlfn.CONCAT("Veg_Table_Production_Data!",ADDRESS(MATCH(_xlfn.MAXIFS(#REF!,#REF!,"="&amp;Veg_Table[[#This Row],[AUTO_ID]],#REF!,"&lt;"&amp;Veg_Table[[#This Row],[EVM_LAST_EDITED_Day]]),#REF!,0),COLUMN(#REF!),4,1,)))),""),"")</f>
        <v/>
      </c>
      <c r="W1454" s="3" t="str">
        <f ca="1">IF(Veg_Table[[#This Row],[Previous_Prescription]]="","No",IF(Veg_Table[[#This Row],[Previous_Prescription]]=Veg_Table[[#This Row],[PRESCRIP]],"No","Yes"))</f>
        <v>No</v>
      </c>
      <c r="X1454" s="3" t="str">
        <f>IF(Veg_Table[[#This Row],[EVM_LAST_EDITED_Day]]=Veg_Table[[#This Row],[Created_Day]],"New","Old")</f>
        <v>New</v>
      </c>
      <c r="Y1454" s="1">
        <f>IFERROR(IF(FIND("delete",LOWER(Veg_Table[[#This Row],[PI_COMMENTS]]))&gt;=1,1,0),0)</f>
        <v>0</v>
      </c>
      <c r="Z1454" s="1" t="str">
        <f>_xlfn.IFNA(IF(Veg_Table[[#This Row],[EVM_LAST_EDITOR]]="","Yes",VLOOKUP(Veg_Table[[#This Row],[EVM_LAST_EDITOR]],Roster_Table[#All],15,FALSE)),"Yes")</f>
        <v>Yes</v>
      </c>
      <c r="AA145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54" s="1" t="str">
        <f>_xlfn.IFNA(VLOOKUP(Veg_Table[[#This Row],[EVM_LAST_EDITOR]],Roster_Table[#All],3,FALSE),"zAWRR Not in Roster")</f>
        <v>Miguel</v>
      </c>
      <c r="AC1454" s="1" t="str">
        <f>_xlfn.IFNA(VLOOKUP(Veg_Table[[#This Row],[EVM_LAST_EDITOR]],Roster_Table[#All],2,FALSE),"zAWRR Not in Roster")</f>
        <v>Dominguez-Diaz</v>
      </c>
      <c r="AD1454" s="1" t="str">
        <f>IF(_xlfn.CONCAT(Veg_Table[[#This Row],[First_Name]]," ",Veg_Table[[#This Row],[Last_Name]])="zAWRR Not in Roster zAWRR Not in Roster","zAWRR Not in Roster",_xlfn.CONCAT(Veg_Table[[#This Row],[First_Name]]," ",Veg_Table[[#This Row],[Last_Name]]))</f>
        <v>Miguel Dominguez-Diaz</v>
      </c>
      <c r="AE1454">
        <v>3228618</v>
      </c>
      <c r="AF1454" t="s">
        <v>6923</v>
      </c>
      <c r="AG1454" t="s">
        <v>30</v>
      </c>
      <c r="AH1454" t="s">
        <v>2420</v>
      </c>
      <c r="AI1454" t="s">
        <v>3071</v>
      </c>
      <c r="AJ1454" t="s">
        <v>21</v>
      </c>
      <c r="AL1454" t="s">
        <v>22</v>
      </c>
      <c r="AM1454" t="s">
        <v>40</v>
      </c>
      <c r="AN1454" t="s">
        <v>25</v>
      </c>
      <c r="AO1454" t="s">
        <v>25</v>
      </c>
      <c r="AP1454">
        <v>11</v>
      </c>
      <c r="AQ1454">
        <v>40</v>
      </c>
      <c r="AR1454" t="s">
        <v>511</v>
      </c>
      <c r="AS1454" t="s">
        <v>24</v>
      </c>
      <c r="AT1454" t="s">
        <v>26</v>
      </c>
      <c r="AV1454" t="s">
        <v>512</v>
      </c>
      <c r="AW1454" t="s">
        <v>6924</v>
      </c>
      <c r="AZ1454"/>
      <c r="BB1454" s="4"/>
      <c r="BD1454" t="s">
        <v>29</v>
      </c>
      <c r="BE1454" t="s">
        <v>25</v>
      </c>
      <c r="BF1454" t="s">
        <v>513</v>
      </c>
      <c r="BI1454" s="3"/>
      <c r="BJ1454" t="s">
        <v>27</v>
      </c>
      <c r="BK1454" s="30" t="s">
        <v>146</v>
      </c>
      <c r="BL1454" s="3">
        <v>43965.506947557871</v>
      </c>
      <c r="BM1454" t="s">
        <v>31</v>
      </c>
      <c r="BN1454" t="s">
        <v>32</v>
      </c>
      <c r="BP1454" t="s">
        <v>4883</v>
      </c>
      <c r="BQ1454" t="s">
        <v>826</v>
      </c>
      <c r="BR1454" t="s">
        <v>28</v>
      </c>
      <c r="BS1454" t="s">
        <v>28</v>
      </c>
      <c r="BT1454" t="s">
        <v>146</v>
      </c>
      <c r="BU1454" s="3">
        <v>43965.506947557871</v>
      </c>
      <c r="BV1454" t="s">
        <v>803</v>
      </c>
      <c r="BW1454" s="3">
        <v>43965.595755995368</v>
      </c>
      <c r="BX1454" t="s">
        <v>6925</v>
      </c>
      <c r="CG1454"/>
      <c r="CH1454"/>
      <c r="CI1454"/>
      <c r="CY1454"/>
      <c r="DA1454"/>
      <c r="DF1454"/>
    </row>
    <row r="1455" spans="1:110" x14ac:dyDescent="0.25">
      <c r="A1455" s="1">
        <f>IF(Veg_Table[[#This Row],[VP_STATUS]]="Hold",0,IF(OR(AND(Veg_Table[[#This Row],[PRESCRIP]]="NW_No Work",Veg_Table[[#This Row],[VP_STATUS]]&lt;&gt;"No Work Required Under EVM"),AND(Veg_Table[[#This Row],[VP_STATUS]]="No Work Required Under EVM",Veg_Table[[#This Row],[PRESCRIP]]&lt;&gt;"NW_No Work")),1,0))</f>
        <v>0</v>
      </c>
      <c r="B1455" s="1">
        <f>IF(Veg_Table[[#This Row],[SPECIES]]="",1,0)</f>
        <v>0</v>
      </c>
      <c r="C1455" s="1">
        <f>IF(Veg_Table[[#This Row],[DIAMETER]]="",1,0)</f>
        <v>0</v>
      </c>
      <c r="D1455" s="1">
        <f>IF(Veg_Table[[#This Row],[HEIGHT]]="",1,0)</f>
        <v>0</v>
      </c>
      <c r="E145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55" s="1">
        <f>IF(AND(Veg_Table[[#This Row],[TAT_RESULT]]="ABATE",Veg_Table[[#This Row],[PRESCRIP]]="NW_No Work"),1,0)</f>
        <v>0</v>
      </c>
      <c r="G1455" s="1">
        <f>IF(OR(Veg_Table[[#This Row],[Prescription R-Scale]]="NA",Veg_Table[[#This Row],[Diameter R-Scale]]="NA"),0,IF(Veg_Table[[#This Row],[Diameter R-Scale]]&lt;&gt;Veg_Table[[#This Row],[Prescription R-Scale]],1,0))</f>
        <v>0</v>
      </c>
      <c r="H1455" s="1">
        <f>IF(OR(AND(Veg_Table[[#This Row],[PRESCRIP]]="BC_Br Rmv", Veg_Table[[#This Row],[WOOD_MAN]]&lt;&gt;"Not Needed"),AND(Veg_Table[[#This Row],[PRESCRIP]]="BCS_Br Rmv+Trt", Veg_Table[[#This Row],[WOOD_MAN]]&lt;&gt;"Not Needed")),1,0)</f>
        <v>0</v>
      </c>
      <c r="I1455" s="1">
        <f ca="1">IF(AND(Veg_Table[[#This Row],[Prescription_Changed]]="Yes",Veg_Table[[#This Row],[TAT_RESULT]]=""),1,0)</f>
        <v>0</v>
      </c>
      <c r="J1455" s="1">
        <f ca="1">SUM(Veg_Table[[#This Row],[Prescription and Status do not match]:[Prescription_Edited_And_TAT_Is_Blank]])</f>
        <v>0</v>
      </c>
      <c r="K1455" s="1">
        <f ca="1">IF(Veg_Table[[#This Row],[Sum of Errors]]&gt;0,1,0)</f>
        <v>0</v>
      </c>
      <c r="L1455" s="1">
        <f>1</f>
        <v>1</v>
      </c>
      <c r="M1455"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55" s="1" t="str">
        <f>IF(OR(MID(Veg_Table[[#This Row],[PRESCRIP]],2,1)="1",MID(Veg_Table[[#This Row],[PRESCRIP]],2,1)="2",MID(Veg_Table[[#This Row],[PRESCRIP]],2,1)="3",MID(Veg_Table[[#This Row],[PRESCRIP]],2,1)="4"),_xlfn.NUMBERVALUE(MID(Veg_Table[[#This Row],[PRESCRIP]],2,1)),"NA")</f>
        <v>NA</v>
      </c>
      <c r="O1455" s="1">
        <f>WEEKNUM(Veg_Table[[#This Row],[EVM_LAST_EDITED_Day]],2)</f>
        <v>20</v>
      </c>
      <c r="P1455" s="25">
        <f>IFERROR(DATE(YEAR(Veg_Table[[#This Row],[EVM_LAST_EDITED2]]),MONTH(Veg_Table[[#This Row],[EVM_LAST_EDITED2]]),DAY(Veg_Table[[#This Row],[EVM_LAST_EDITED2]])),DATE(2019,1,1))</f>
        <v>43965</v>
      </c>
      <c r="Q1455" s="3">
        <f>VALUE(SUBSTITUTE(Veg_Table[[#This Row],[EVM_LAST_EDITED]],",",""))</f>
        <v>43965.507752777703</v>
      </c>
      <c r="R1455" s="1" t="str">
        <f>_xlfn.IFNA(IF(Veg_Table[[#This Row],[EVM_LAST_EDITOR]]="","zBlank EVM Last Editor",VLOOKUP(Veg_Table[[#This Row],[EVM_LAST_EDITOR]],Roster_Table[#All],4,FALSE)),"zAWRR Not in Roster")</f>
        <v>MGE</v>
      </c>
      <c r="S1455" s="1" t="str">
        <f>_xlfn.IFNA(IF(Veg_Table[[#This Row],[EVM_LAST_EDITOR]]="","zBlank EVM Last Editor",VLOOKUP(Veg_Table[[#This Row],[EVM_LAST_EDITOR]],Roster_Table[#All],16,FALSE)),"zCompany_AWRR not in Roster")</f>
        <v>MGE_Mountain G Enterprises</v>
      </c>
      <c r="T1455" s="2">
        <f>IFERROR(DATE(YEAR(Veg_Table[[#This Row],[Created2]]),MONTH(Veg_Table[[#This Row],[Created2]]),DAY(Veg_Table[[#This Row],[Created2]])),DATE(2019,1,1))</f>
        <v>43965</v>
      </c>
      <c r="U1455" s="3">
        <f>VALUE(SUBSTITUTE(Veg_Table[[#This Row],[Created]],",",""))</f>
        <v>43965.504722256897</v>
      </c>
      <c r="V1455" s="3" t="str">
        <f ca="1">IFERROR(_xlfn.IFNA(CELL("contents",INDIRECT(_xlfn.CONCAT("Veg_Table_Production_Data!",ADDRESS(MATCH(_xlfn.MAXIFS(#REF!,#REF!,"="&amp;Veg_Table[[#This Row],[AUTO_ID]],#REF!,"&lt;"&amp;Veg_Table[[#This Row],[EVM_LAST_EDITED_Day]]),#REF!,0),COLUMN(#REF!),4,1,)))),""),"")</f>
        <v/>
      </c>
      <c r="W1455" s="3" t="str">
        <f ca="1">IF(Veg_Table[[#This Row],[Previous_Prescription]]="","No",IF(Veg_Table[[#This Row],[Previous_Prescription]]=Veg_Table[[#This Row],[PRESCRIP]],"No","Yes"))</f>
        <v>No</v>
      </c>
      <c r="X1455" s="3" t="str">
        <f>IF(Veg_Table[[#This Row],[EVM_LAST_EDITED_Day]]=Veg_Table[[#This Row],[Created_Day]],"New","Old")</f>
        <v>New</v>
      </c>
      <c r="Y1455" s="1">
        <f>IFERROR(IF(FIND("delete",LOWER(Veg_Table[[#This Row],[PI_COMMENTS]]))&gt;=1,1,0),0)</f>
        <v>1</v>
      </c>
      <c r="Z1455" s="1" t="str">
        <f>_xlfn.IFNA(IF(Veg_Table[[#This Row],[EVM_LAST_EDITOR]]="","Yes",VLOOKUP(Veg_Table[[#This Row],[EVM_LAST_EDITOR]],Roster_Table[#All],15,FALSE)),"Yes")</f>
        <v>Yes</v>
      </c>
      <c r="AA145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55" s="1" t="str">
        <f>_xlfn.IFNA(VLOOKUP(Veg_Table[[#This Row],[EVM_LAST_EDITOR]],Roster_Table[#All],3,FALSE),"zAWRR Not in Roster")</f>
        <v>Miguel</v>
      </c>
      <c r="AC1455" s="1" t="str">
        <f>_xlfn.IFNA(VLOOKUP(Veg_Table[[#This Row],[EVM_LAST_EDITOR]],Roster_Table[#All],2,FALSE),"zAWRR Not in Roster")</f>
        <v>Dominguez-Diaz</v>
      </c>
      <c r="AD1455" s="1" t="str">
        <f>IF(_xlfn.CONCAT(Veg_Table[[#This Row],[First_Name]]," ",Veg_Table[[#This Row],[Last_Name]])="zAWRR Not in Roster zAWRR Not in Roster","zAWRR Not in Roster",_xlfn.CONCAT(Veg_Table[[#This Row],[First_Name]]," ",Veg_Table[[#This Row],[Last_Name]]))</f>
        <v>Miguel Dominguez-Diaz</v>
      </c>
      <c r="AE1455">
        <v>3228600</v>
      </c>
      <c r="AF1455" t="s">
        <v>6917</v>
      </c>
      <c r="AG1455" t="s">
        <v>30</v>
      </c>
      <c r="AH1455" t="s">
        <v>2420</v>
      </c>
      <c r="AI1455" t="s">
        <v>3071</v>
      </c>
      <c r="AJ1455" t="s">
        <v>526</v>
      </c>
      <c r="AL1455" t="s">
        <v>22</v>
      </c>
      <c r="AM1455" t="s">
        <v>40</v>
      </c>
      <c r="AN1455" t="s">
        <v>25</v>
      </c>
      <c r="AO1455" t="s">
        <v>25</v>
      </c>
      <c r="AP1455">
        <v>11</v>
      </c>
      <c r="AQ1455">
        <v>40</v>
      </c>
      <c r="AR1455" t="s">
        <v>511</v>
      </c>
      <c r="AS1455" t="s">
        <v>24</v>
      </c>
      <c r="AT1455" t="s">
        <v>26</v>
      </c>
      <c r="AV1455" t="s">
        <v>512</v>
      </c>
      <c r="AW1455" t="s">
        <v>6918</v>
      </c>
      <c r="AZ1455"/>
      <c r="BB1455" s="4"/>
      <c r="BD1455" t="s">
        <v>29</v>
      </c>
      <c r="BE1455" t="s">
        <v>25</v>
      </c>
      <c r="BF1455" t="s">
        <v>513</v>
      </c>
      <c r="BI1455" s="3"/>
      <c r="BJ1455" t="s">
        <v>27</v>
      </c>
      <c r="BK1455" s="30" t="s">
        <v>146</v>
      </c>
      <c r="BL1455" s="3">
        <v>43965.507752777776</v>
      </c>
      <c r="BM1455" t="s">
        <v>31</v>
      </c>
      <c r="BN1455" t="s">
        <v>32</v>
      </c>
      <c r="BP1455" t="s">
        <v>4883</v>
      </c>
      <c r="BQ1455" t="s">
        <v>826</v>
      </c>
      <c r="BR1455" t="s">
        <v>28</v>
      </c>
      <c r="BS1455" t="s">
        <v>28</v>
      </c>
      <c r="BT1455" t="s">
        <v>146</v>
      </c>
      <c r="BU1455" s="3">
        <v>43965.504722256941</v>
      </c>
      <c r="BV1455" t="s">
        <v>803</v>
      </c>
      <c r="BW1455" s="3">
        <v>43965.595755995368</v>
      </c>
      <c r="BX1455" t="s">
        <v>6919</v>
      </c>
      <c r="CG1455"/>
      <c r="CH1455"/>
      <c r="CI1455"/>
      <c r="CY1455"/>
      <c r="DA1455"/>
      <c r="DF1455"/>
    </row>
    <row r="1456" spans="1:110" x14ac:dyDescent="0.25">
      <c r="A1456" s="1">
        <f>IF(Veg_Table[[#This Row],[VP_STATUS]]="Hold",0,IF(OR(AND(Veg_Table[[#This Row],[PRESCRIP]]="NW_No Work",Veg_Table[[#This Row],[VP_STATUS]]&lt;&gt;"No Work Required Under EVM"),AND(Veg_Table[[#This Row],[VP_STATUS]]="No Work Required Under EVM",Veg_Table[[#This Row],[PRESCRIP]]&lt;&gt;"NW_No Work")),1,0))</f>
        <v>0</v>
      </c>
      <c r="B1456" s="1">
        <f>IF(Veg_Table[[#This Row],[SPECIES]]="",1,0)</f>
        <v>0</v>
      </c>
      <c r="C1456" s="1">
        <f>IF(Veg_Table[[#This Row],[DIAMETER]]="",1,0)</f>
        <v>0</v>
      </c>
      <c r="D1456" s="1">
        <f>IF(Veg_Table[[#This Row],[HEIGHT]]="",1,0)</f>
        <v>0</v>
      </c>
      <c r="E145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56" s="1">
        <f>IF(AND(Veg_Table[[#This Row],[TAT_RESULT]]="ABATE",Veg_Table[[#This Row],[PRESCRIP]]="NW_No Work"),1,0)</f>
        <v>0</v>
      </c>
      <c r="G1456" s="1">
        <f>IF(OR(Veg_Table[[#This Row],[Prescription R-Scale]]="NA",Veg_Table[[#This Row],[Diameter R-Scale]]="NA"),0,IF(Veg_Table[[#This Row],[Diameter R-Scale]]&lt;&gt;Veg_Table[[#This Row],[Prescription R-Scale]],1,0))</f>
        <v>0</v>
      </c>
      <c r="H1456" s="1">
        <f>IF(OR(AND(Veg_Table[[#This Row],[PRESCRIP]]="BC_Br Rmv", Veg_Table[[#This Row],[WOOD_MAN]]&lt;&gt;"Not Needed"),AND(Veg_Table[[#This Row],[PRESCRIP]]="BCS_Br Rmv+Trt", Veg_Table[[#This Row],[WOOD_MAN]]&lt;&gt;"Not Needed")),1,0)</f>
        <v>0</v>
      </c>
      <c r="I1456" s="1">
        <f ca="1">IF(AND(Veg_Table[[#This Row],[Prescription_Changed]]="Yes",Veg_Table[[#This Row],[TAT_RESULT]]=""),1,0)</f>
        <v>0</v>
      </c>
      <c r="J1456" s="1">
        <f ca="1">SUM(Veg_Table[[#This Row],[Prescription and Status do not match]:[Prescription_Edited_And_TAT_Is_Blank]])</f>
        <v>0</v>
      </c>
      <c r="K1456" s="1">
        <f ca="1">IF(Veg_Table[[#This Row],[Sum of Errors]]&gt;0,1,0)</f>
        <v>0</v>
      </c>
      <c r="L1456" s="1">
        <f>1</f>
        <v>1</v>
      </c>
      <c r="M1456"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56" s="1" t="str">
        <f>IF(OR(MID(Veg_Table[[#This Row],[PRESCRIP]],2,1)="1",MID(Veg_Table[[#This Row],[PRESCRIP]],2,1)="2",MID(Veg_Table[[#This Row],[PRESCRIP]],2,1)="3",MID(Veg_Table[[#This Row],[PRESCRIP]],2,1)="4"),_xlfn.NUMBERVALUE(MID(Veg_Table[[#This Row],[PRESCRIP]],2,1)),"NA")</f>
        <v>NA</v>
      </c>
      <c r="O1456" s="1">
        <f>WEEKNUM(Veg_Table[[#This Row],[EVM_LAST_EDITED_Day]],2)</f>
        <v>20</v>
      </c>
      <c r="P1456" s="25">
        <f>IFERROR(DATE(YEAR(Veg_Table[[#This Row],[EVM_LAST_EDITED2]]),MONTH(Veg_Table[[#This Row],[EVM_LAST_EDITED2]]),DAY(Veg_Table[[#This Row],[EVM_LAST_EDITED2]])),DATE(2019,1,1))</f>
        <v>43965</v>
      </c>
      <c r="Q1456" s="3">
        <f>VALUE(SUBSTITUTE(Veg_Table[[#This Row],[EVM_LAST_EDITED]],",",""))</f>
        <v>43965.508009270801</v>
      </c>
      <c r="R1456" s="1" t="str">
        <f>_xlfn.IFNA(IF(Veg_Table[[#This Row],[EVM_LAST_EDITOR]]="","zBlank EVM Last Editor",VLOOKUP(Veg_Table[[#This Row],[EVM_LAST_EDITOR]],Roster_Table[#All],4,FALSE)),"zAWRR Not in Roster")</f>
        <v>FCO</v>
      </c>
      <c r="S1456" s="1" t="str">
        <f>_xlfn.IFNA(IF(Veg_Table[[#This Row],[EVM_LAST_EDITOR]]="","zBlank EVM Last Editor",VLOOKUP(Veg_Table[[#This Row],[EVM_LAST_EDITOR]],Roster_Table[#All],16,FALSE)),"zCompany_AWRR not in Roster")</f>
        <v>FCO_Forester’s Co-op</v>
      </c>
      <c r="T1456" s="2">
        <f>IFERROR(DATE(YEAR(Veg_Table[[#This Row],[Created2]]),MONTH(Veg_Table[[#This Row],[Created2]]),DAY(Veg_Table[[#This Row],[Created2]])),DATE(2019,1,1))</f>
        <v>43965</v>
      </c>
      <c r="U1456" s="3">
        <f>VALUE(SUBSTITUTE(Veg_Table[[#This Row],[Created]],",",""))</f>
        <v>43965.508009270801</v>
      </c>
      <c r="V1456" s="3" t="str">
        <f ca="1">IFERROR(_xlfn.IFNA(CELL("contents",INDIRECT(_xlfn.CONCAT("Veg_Table_Production_Data!",ADDRESS(MATCH(_xlfn.MAXIFS(#REF!,#REF!,"="&amp;Veg_Table[[#This Row],[AUTO_ID]],#REF!,"&lt;"&amp;Veg_Table[[#This Row],[EVM_LAST_EDITED_Day]]),#REF!,0),COLUMN(#REF!),4,1,)))),""),"")</f>
        <v/>
      </c>
      <c r="W1456" s="3" t="str">
        <f ca="1">IF(Veg_Table[[#This Row],[Previous_Prescription]]="","No",IF(Veg_Table[[#This Row],[Previous_Prescription]]=Veg_Table[[#This Row],[PRESCRIP]],"No","Yes"))</f>
        <v>No</v>
      </c>
      <c r="X1456" s="3" t="str">
        <f>IF(Veg_Table[[#This Row],[EVM_LAST_EDITED_Day]]=Veg_Table[[#This Row],[Created_Day]],"New","Old")</f>
        <v>New</v>
      </c>
      <c r="Y1456" s="1">
        <f>IFERROR(IF(FIND("delete",LOWER(Veg_Table[[#This Row],[PI_COMMENTS]]))&gt;=1,1,0),0)</f>
        <v>0</v>
      </c>
      <c r="Z1456" s="1" t="str">
        <f>_xlfn.IFNA(IF(Veg_Table[[#This Row],[EVM_LAST_EDITOR]]="","Yes",VLOOKUP(Veg_Table[[#This Row],[EVM_LAST_EDITOR]],Roster_Table[#All],15,FALSE)),"Yes")</f>
        <v>Yes</v>
      </c>
      <c r="AA145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56" s="1" t="str">
        <f>_xlfn.IFNA(VLOOKUP(Veg_Table[[#This Row],[EVM_LAST_EDITOR]],Roster_Table[#All],3,FALSE),"zAWRR Not in Roster")</f>
        <v>Sarah</v>
      </c>
      <c r="AC1456" s="1" t="str">
        <f>_xlfn.IFNA(VLOOKUP(Veg_Table[[#This Row],[EVM_LAST_EDITOR]],Roster_Table[#All],2,FALSE),"zAWRR Not in Roster")</f>
        <v>Deal</v>
      </c>
      <c r="AD1456" s="1" t="str">
        <f>IF(_xlfn.CONCAT(Veg_Table[[#This Row],[First_Name]]," ",Veg_Table[[#This Row],[Last_Name]])="zAWRR Not in Roster zAWRR Not in Roster","zAWRR Not in Roster",_xlfn.CONCAT(Veg_Table[[#This Row],[First_Name]]," ",Veg_Table[[#This Row],[Last_Name]]))</f>
        <v>Sarah Deal</v>
      </c>
      <c r="AE1456">
        <v>3228623</v>
      </c>
      <c r="AF1456" t="s">
        <v>6926</v>
      </c>
      <c r="AG1456" t="s">
        <v>30</v>
      </c>
      <c r="AH1456" t="s">
        <v>6912</v>
      </c>
      <c r="AI1456" t="s">
        <v>6913</v>
      </c>
      <c r="AJ1456" t="s">
        <v>21</v>
      </c>
      <c r="AL1456" t="s">
        <v>371</v>
      </c>
      <c r="AM1456" t="s">
        <v>774</v>
      </c>
      <c r="AN1456" t="s">
        <v>25</v>
      </c>
      <c r="AO1456" t="s">
        <v>25</v>
      </c>
      <c r="AP1456">
        <v>17</v>
      </c>
      <c r="AQ1456">
        <v>40</v>
      </c>
      <c r="AR1456" t="s">
        <v>511</v>
      </c>
      <c r="AS1456" t="s">
        <v>24</v>
      </c>
      <c r="AT1456" t="s">
        <v>26</v>
      </c>
      <c r="AV1456" t="s">
        <v>519</v>
      </c>
      <c r="AW1456" t="s">
        <v>6921</v>
      </c>
      <c r="AZ1456"/>
      <c r="BB1456" s="4"/>
      <c r="BD1456" t="s">
        <v>29</v>
      </c>
      <c r="BE1456" t="s">
        <v>25</v>
      </c>
      <c r="BF1456" t="s">
        <v>513</v>
      </c>
      <c r="BI1456" s="3"/>
      <c r="BK1456" s="30" t="s">
        <v>400</v>
      </c>
      <c r="BL1456" s="3">
        <v>43965.50800927083</v>
      </c>
      <c r="BM1456" t="s">
        <v>31</v>
      </c>
      <c r="BN1456" t="s">
        <v>32</v>
      </c>
      <c r="BP1456" t="s">
        <v>6915</v>
      </c>
      <c r="BQ1456" t="s">
        <v>826</v>
      </c>
      <c r="BR1456" t="s">
        <v>28</v>
      </c>
      <c r="BS1456" t="s">
        <v>28</v>
      </c>
      <c r="BT1456" t="s">
        <v>400</v>
      </c>
      <c r="BU1456" s="3">
        <v>43965.50800927083</v>
      </c>
      <c r="BV1456" t="s">
        <v>803</v>
      </c>
      <c r="BW1456" s="3">
        <v>43965.595755995368</v>
      </c>
      <c r="BX1456" t="s">
        <v>6927</v>
      </c>
      <c r="CG1456"/>
      <c r="CH1456"/>
      <c r="CI1456"/>
      <c r="CY1456"/>
      <c r="DA1456"/>
      <c r="DF1456"/>
    </row>
    <row r="1457" spans="1:110" x14ac:dyDescent="0.25">
      <c r="A1457" s="1">
        <f>IF(Veg_Table[[#This Row],[VP_STATUS]]="Hold",0,IF(OR(AND(Veg_Table[[#This Row],[PRESCRIP]]="NW_No Work",Veg_Table[[#This Row],[VP_STATUS]]&lt;&gt;"No Work Required Under EVM"),AND(Veg_Table[[#This Row],[VP_STATUS]]="No Work Required Under EVM",Veg_Table[[#This Row],[PRESCRIP]]&lt;&gt;"NW_No Work")),1,0))</f>
        <v>0</v>
      </c>
      <c r="B1457" s="1">
        <f>IF(Veg_Table[[#This Row],[SPECIES]]="",1,0)</f>
        <v>0</v>
      </c>
      <c r="C1457" s="1">
        <f>IF(Veg_Table[[#This Row],[DIAMETER]]="",1,0)</f>
        <v>0</v>
      </c>
      <c r="D1457" s="1">
        <f>IF(Veg_Table[[#This Row],[HEIGHT]]="",1,0)</f>
        <v>0</v>
      </c>
      <c r="E145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57" s="1">
        <f>IF(AND(Veg_Table[[#This Row],[TAT_RESULT]]="ABATE",Veg_Table[[#This Row],[PRESCRIP]]="NW_No Work"),1,0)</f>
        <v>0</v>
      </c>
      <c r="G1457" s="1">
        <f>IF(OR(Veg_Table[[#This Row],[Prescription R-Scale]]="NA",Veg_Table[[#This Row],[Diameter R-Scale]]="NA"),0,IF(Veg_Table[[#This Row],[Diameter R-Scale]]&lt;&gt;Veg_Table[[#This Row],[Prescription R-Scale]],1,0))</f>
        <v>0</v>
      </c>
      <c r="H1457" s="1">
        <f>IF(OR(AND(Veg_Table[[#This Row],[PRESCRIP]]="BC_Br Rmv", Veg_Table[[#This Row],[WOOD_MAN]]&lt;&gt;"Not Needed"),AND(Veg_Table[[#This Row],[PRESCRIP]]="BCS_Br Rmv+Trt", Veg_Table[[#This Row],[WOOD_MAN]]&lt;&gt;"Not Needed")),1,0)</f>
        <v>0</v>
      </c>
      <c r="I1457" s="1">
        <f ca="1">IF(AND(Veg_Table[[#This Row],[Prescription_Changed]]="Yes",Veg_Table[[#This Row],[TAT_RESULT]]=""),1,0)</f>
        <v>0</v>
      </c>
      <c r="J1457" s="1">
        <f ca="1">SUM(Veg_Table[[#This Row],[Prescription and Status do not match]:[Prescription_Edited_And_TAT_Is_Blank]])</f>
        <v>0</v>
      </c>
      <c r="K1457" s="1">
        <f ca="1">IF(Veg_Table[[#This Row],[Sum of Errors]]&gt;0,1,0)</f>
        <v>0</v>
      </c>
      <c r="L1457" s="1">
        <f>1</f>
        <v>1</v>
      </c>
      <c r="M145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457" s="1">
        <f>IF(OR(MID(Veg_Table[[#This Row],[PRESCRIP]],2,1)="1",MID(Veg_Table[[#This Row],[PRESCRIP]],2,1)="2",MID(Veg_Table[[#This Row],[PRESCRIP]],2,1)="3",MID(Veg_Table[[#This Row],[PRESCRIP]],2,1)="4"),_xlfn.NUMBERVALUE(MID(Veg_Table[[#This Row],[PRESCRIP]],2,1)),"NA")</f>
        <v>2</v>
      </c>
      <c r="O1457" s="1">
        <f>WEEKNUM(Veg_Table[[#This Row],[EVM_LAST_EDITED_Day]],2)</f>
        <v>20</v>
      </c>
      <c r="P1457" s="25">
        <f>IFERROR(DATE(YEAR(Veg_Table[[#This Row],[EVM_LAST_EDITED2]]),MONTH(Veg_Table[[#This Row],[EVM_LAST_EDITED2]]),DAY(Veg_Table[[#This Row],[EVM_LAST_EDITED2]])),DATE(2019,1,1))</f>
        <v>43965</v>
      </c>
      <c r="Q1457" s="3">
        <f>VALUE(SUBSTITUTE(Veg_Table[[#This Row],[EVM_LAST_EDITED]],",",""))</f>
        <v>43965.508368055598</v>
      </c>
      <c r="R1457" s="1" t="str">
        <f>_xlfn.IFNA(IF(Veg_Table[[#This Row],[EVM_LAST_EDITOR]]="","zBlank EVM Last Editor",VLOOKUP(Veg_Table[[#This Row],[EVM_LAST_EDITOR]],Roster_Table[#All],4,FALSE)),"zAWRR Not in Roster")</f>
        <v>MGE</v>
      </c>
      <c r="S1457" s="1" t="str">
        <f>_xlfn.IFNA(IF(Veg_Table[[#This Row],[EVM_LAST_EDITOR]]="","zBlank EVM Last Editor",VLOOKUP(Veg_Table[[#This Row],[EVM_LAST_EDITOR]],Roster_Table[#All],16,FALSE)),"zCompany_AWRR not in Roster")</f>
        <v>MGE_Mountain G Enterprises</v>
      </c>
      <c r="T1457" s="2">
        <f>IFERROR(DATE(YEAR(Veg_Table[[#This Row],[Created2]]),MONTH(Veg_Table[[#This Row],[Created2]]),DAY(Veg_Table[[#This Row],[Created2]])),DATE(2019,1,1))</f>
        <v>43965</v>
      </c>
      <c r="U1457" s="3">
        <f>VALUE(SUBSTITUTE(Veg_Table[[#This Row],[Created]],",",""))</f>
        <v>43965.508368055598</v>
      </c>
      <c r="V1457" s="3" t="str">
        <f ca="1">IFERROR(_xlfn.IFNA(CELL("contents",INDIRECT(_xlfn.CONCAT("Veg_Table_Production_Data!",ADDRESS(MATCH(_xlfn.MAXIFS(#REF!,#REF!,"="&amp;Veg_Table[[#This Row],[AUTO_ID]],#REF!,"&lt;"&amp;Veg_Table[[#This Row],[EVM_LAST_EDITED_Day]]),#REF!,0),COLUMN(#REF!),4,1,)))),""),"")</f>
        <v/>
      </c>
      <c r="W1457" s="3" t="str">
        <f ca="1">IF(Veg_Table[[#This Row],[Previous_Prescription]]="","No",IF(Veg_Table[[#This Row],[Previous_Prescription]]=Veg_Table[[#This Row],[PRESCRIP]],"No","Yes"))</f>
        <v>No</v>
      </c>
      <c r="X1457" s="3" t="str">
        <f>IF(Veg_Table[[#This Row],[EVM_LAST_EDITED_Day]]=Veg_Table[[#This Row],[Created_Day]],"New","Old")</f>
        <v>New</v>
      </c>
      <c r="Y1457" s="1">
        <f>IFERROR(IF(FIND("delete",LOWER(Veg_Table[[#This Row],[PI_COMMENTS]]))&gt;=1,1,0),0)</f>
        <v>0</v>
      </c>
      <c r="Z1457" s="1" t="str">
        <f>_xlfn.IFNA(IF(Veg_Table[[#This Row],[EVM_LAST_EDITOR]]="","Yes",VLOOKUP(Veg_Table[[#This Row],[EVM_LAST_EDITOR]],Roster_Table[#All],15,FALSE)),"Yes")</f>
        <v>Yes</v>
      </c>
      <c r="AA145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57" s="1" t="str">
        <f>_xlfn.IFNA(VLOOKUP(Veg_Table[[#This Row],[EVM_LAST_EDITOR]],Roster_Table[#All],3,FALSE),"zAWRR Not in Roster")</f>
        <v>Amanda</v>
      </c>
      <c r="AC1457" s="1" t="str">
        <f>_xlfn.IFNA(VLOOKUP(Veg_Table[[#This Row],[EVM_LAST_EDITOR]],Roster_Table[#All],2,FALSE),"zAWRR Not in Roster")</f>
        <v>Winne</v>
      </c>
      <c r="AD1457" s="1" t="str">
        <f>IF(_xlfn.CONCAT(Veg_Table[[#This Row],[First_Name]]," ",Veg_Table[[#This Row],[Last_Name]])="zAWRR Not in Roster zAWRR Not in Roster","zAWRR Not in Roster",_xlfn.CONCAT(Veg_Table[[#This Row],[First_Name]]," ",Veg_Table[[#This Row],[Last_Name]]))</f>
        <v>Amanda Winne</v>
      </c>
      <c r="AE1457">
        <v>3230470</v>
      </c>
      <c r="AF1457" t="s">
        <v>6561</v>
      </c>
      <c r="AG1457" t="s">
        <v>93</v>
      </c>
      <c r="AH1457" t="s">
        <v>4287</v>
      </c>
      <c r="AI1457" t="s">
        <v>3400</v>
      </c>
      <c r="AJ1457" t="s">
        <v>36</v>
      </c>
      <c r="AL1457" t="s">
        <v>22</v>
      </c>
      <c r="AM1457" t="s">
        <v>1967</v>
      </c>
      <c r="AN1457" t="s">
        <v>25</v>
      </c>
      <c r="AO1457" t="s">
        <v>25</v>
      </c>
      <c r="AP1457">
        <v>12</v>
      </c>
      <c r="AQ1457">
        <v>63</v>
      </c>
      <c r="AR1457" t="s">
        <v>514</v>
      </c>
      <c r="AS1457" t="s">
        <v>42</v>
      </c>
      <c r="AT1457" t="s">
        <v>26</v>
      </c>
      <c r="AV1457" t="s">
        <v>512</v>
      </c>
      <c r="AW1457" t="s">
        <v>6562</v>
      </c>
      <c r="AZ1457"/>
      <c r="BB1457" s="4"/>
      <c r="BD1457" t="s">
        <v>29</v>
      </c>
      <c r="BE1457" t="s">
        <v>25</v>
      </c>
      <c r="BF1457" t="s">
        <v>513</v>
      </c>
      <c r="BI1457" s="3"/>
      <c r="BJ1457" t="s">
        <v>27</v>
      </c>
      <c r="BK1457" s="30" t="s">
        <v>520</v>
      </c>
      <c r="BL1457" s="3">
        <v>43965.508368055554</v>
      </c>
      <c r="BM1457" t="s">
        <v>31</v>
      </c>
      <c r="BN1457" t="s">
        <v>32</v>
      </c>
      <c r="BP1457" t="s">
        <v>4406</v>
      </c>
      <c r="BQ1457" t="s">
        <v>1025</v>
      </c>
      <c r="BR1457" t="s">
        <v>28</v>
      </c>
      <c r="BS1457" t="s">
        <v>28</v>
      </c>
      <c r="BT1457" t="s">
        <v>520</v>
      </c>
      <c r="BU1457" s="3">
        <v>43965.508368055554</v>
      </c>
      <c r="BV1457" t="s">
        <v>803</v>
      </c>
      <c r="BW1457" s="3">
        <v>43965.760199074073</v>
      </c>
      <c r="BX1457" t="s">
        <v>6563</v>
      </c>
      <c r="CG1457"/>
      <c r="CH1457"/>
      <c r="CI1457"/>
      <c r="CY1457"/>
      <c r="DA1457"/>
      <c r="DF1457"/>
    </row>
    <row r="1458" spans="1:110" x14ac:dyDescent="0.25">
      <c r="A1458" s="1">
        <f>IF(Veg_Table[[#This Row],[VP_STATUS]]="Hold",0,IF(OR(AND(Veg_Table[[#This Row],[PRESCRIP]]="NW_No Work",Veg_Table[[#This Row],[VP_STATUS]]&lt;&gt;"No Work Required Under EVM"),AND(Veg_Table[[#This Row],[VP_STATUS]]="No Work Required Under EVM",Veg_Table[[#This Row],[PRESCRIP]]&lt;&gt;"NW_No Work")),1,0))</f>
        <v>0</v>
      </c>
      <c r="B1458" s="1">
        <f>IF(Veg_Table[[#This Row],[SPECIES]]="",1,0)</f>
        <v>0</v>
      </c>
      <c r="C1458" s="1">
        <f>IF(Veg_Table[[#This Row],[DIAMETER]]="",1,0)</f>
        <v>0</v>
      </c>
      <c r="D1458" s="1">
        <f>IF(Veg_Table[[#This Row],[HEIGHT]]="",1,0)</f>
        <v>0</v>
      </c>
      <c r="E145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58" s="1">
        <f>IF(AND(Veg_Table[[#This Row],[TAT_RESULT]]="ABATE",Veg_Table[[#This Row],[PRESCRIP]]="NW_No Work"),1,0)</f>
        <v>0</v>
      </c>
      <c r="G1458" s="1">
        <f>IF(OR(Veg_Table[[#This Row],[Prescription R-Scale]]="NA",Veg_Table[[#This Row],[Diameter R-Scale]]="NA"),0,IF(Veg_Table[[#This Row],[Diameter R-Scale]]&lt;&gt;Veg_Table[[#This Row],[Prescription R-Scale]],1,0))</f>
        <v>0</v>
      </c>
      <c r="H1458" s="1">
        <f>IF(OR(AND(Veg_Table[[#This Row],[PRESCRIP]]="BC_Br Rmv", Veg_Table[[#This Row],[WOOD_MAN]]&lt;&gt;"Not Needed"),AND(Veg_Table[[#This Row],[PRESCRIP]]="BCS_Br Rmv+Trt", Veg_Table[[#This Row],[WOOD_MAN]]&lt;&gt;"Not Needed")),1,0)</f>
        <v>0</v>
      </c>
      <c r="I1458" s="1">
        <f ca="1">IF(AND(Veg_Table[[#This Row],[Prescription_Changed]]="Yes",Veg_Table[[#This Row],[TAT_RESULT]]=""),1,0)</f>
        <v>0</v>
      </c>
      <c r="J1458" s="1">
        <f ca="1">SUM(Veg_Table[[#This Row],[Prescription and Status do not match]:[Prescription_Edited_And_TAT_Is_Blank]])</f>
        <v>0</v>
      </c>
      <c r="K1458" s="1">
        <f ca="1">IF(Veg_Table[[#This Row],[Sum of Errors]]&gt;0,1,0)</f>
        <v>0</v>
      </c>
      <c r="L1458" s="1">
        <f>1</f>
        <v>1</v>
      </c>
      <c r="M1458"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58" s="1" t="str">
        <f>IF(OR(MID(Veg_Table[[#This Row],[PRESCRIP]],2,1)="1",MID(Veg_Table[[#This Row],[PRESCRIP]],2,1)="2",MID(Veg_Table[[#This Row],[PRESCRIP]],2,1)="3",MID(Veg_Table[[#This Row],[PRESCRIP]],2,1)="4"),_xlfn.NUMBERVALUE(MID(Veg_Table[[#This Row],[PRESCRIP]],2,1)),"NA")</f>
        <v>NA</v>
      </c>
      <c r="O1458" s="1">
        <f>WEEKNUM(Veg_Table[[#This Row],[EVM_LAST_EDITED_Day]],2)</f>
        <v>20</v>
      </c>
      <c r="P1458" s="25">
        <f>IFERROR(DATE(YEAR(Veg_Table[[#This Row],[EVM_LAST_EDITED2]]),MONTH(Veg_Table[[#This Row],[EVM_LAST_EDITED2]]),DAY(Veg_Table[[#This Row],[EVM_LAST_EDITED2]])),DATE(2019,1,1))</f>
        <v>43965</v>
      </c>
      <c r="Q1458" s="3">
        <f>VALUE(SUBSTITUTE(Veg_Table[[#This Row],[EVM_LAST_EDITED]],",",""))</f>
        <v>43965.510079479202</v>
      </c>
      <c r="R1458" s="1" t="str">
        <f>_xlfn.IFNA(IF(Veg_Table[[#This Row],[EVM_LAST_EDITOR]]="","zBlank EVM Last Editor",VLOOKUP(Veg_Table[[#This Row],[EVM_LAST_EDITOR]],Roster_Table[#All],4,FALSE)),"zAWRR Not in Roster")</f>
        <v>MGE</v>
      </c>
      <c r="S1458" s="1" t="str">
        <f>_xlfn.IFNA(IF(Veg_Table[[#This Row],[EVM_LAST_EDITOR]]="","zBlank EVM Last Editor",VLOOKUP(Veg_Table[[#This Row],[EVM_LAST_EDITOR]],Roster_Table[#All],16,FALSE)),"zCompany_AWRR not in Roster")</f>
        <v>MGE_Mountain G Enterprises</v>
      </c>
      <c r="T1458" s="2">
        <f>IFERROR(DATE(YEAR(Veg_Table[[#This Row],[Created2]]),MONTH(Veg_Table[[#This Row],[Created2]]),DAY(Veg_Table[[#This Row],[Created2]])),DATE(2019,1,1))</f>
        <v>43965</v>
      </c>
      <c r="U1458" s="3">
        <f>VALUE(SUBSTITUTE(Veg_Table[[#This Row],[Created]],",",""))</f>
        <v>43965.510079479202</v>
      </c>
      <c r="V1458" s="3" t="str">
        <f ca="1">IFERROR(_xlfn.IFNA(CELL("contents",INDIRECT(_xlfn.CONCAT("Veg_Table_Production_Data!",ADDRESS(MATCH(_xlfn.MAXIFS(#REF!,#REF!,"="&amp;Veg_Table[[#This Row],[AUTO_ID]],#REF!,"&lt;"&amp;Veg_Table[[#This Row],[EVM_LAST_EDITED_Day]]),#REF!,0),COLUMN(#REF!),4,1,)))),""),"")</f>
        <v/>
      </c>
      <c r="W1458" s="3" t="str">
        <f ca="1">IF(Veg_Table[[#This Row],[Previous_Prescription]]="","No",IF(Veg_Table[[#This Row],[Previous_Prescription]]=Veg_Table[[#This Row],[PRESCRIP]],"No","Yes"))</f>
        <v>No</v>
      </c>
      <c r="X1458" s="3" t="str">
        <f>IF(Veg_Table[[#This Row],[EVM_LAST_EDITED_Day]]=Veg_Table[[#This Row],[Created_Day]],"New","Old")</f>
        <v>New</v>
      </c>
      <c r="Y1458" s="1">
        <f>IFERROR(IF(FIND("delete",LOWER(Veg_Table[[#This Row],[PI_COMMENTS]]))&gt;=1,1,0),0)</f>
        <v>0</v>
      </c>
      <c r="Z1458" s="1" t="str">
        <f>_xlfn.IFNA(IF(Veg_Table[[#This Row],[EVM_LAST_EDITOR]]="","Yes",VLOOKUP(Veg_Table[[#This Row],[EVM_LAST_EDITOR]],Roster_Table[#All],15,FALSE)),"Yes")</f>
        <v>Yes</v>
      </c>
      <c r="AA145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58" s="1" t="str">
        <f>_xlfn.IFNA(VLOOKUP(Veg_Table[[#This Row],[EVM_LAST_EDITOR]],Roster_Table[#All],3,FALSE),"zAWRR Not in Roster")</f>
        <v>Miguel</v>
      </c>
      <c r="AC1458" s="1" t="str">
        <f>_xlfn.IFNA(VLOOKUP(Veg_Table[[#This Row],[EVM_LAST_EDITOR]],Roster_Table[#All],2,FALSE),"zAWRR Not in Roster")</f>
        <v>Dominguez-Diaz</v>
      </c>
      <c r="AD1458" s="1" t="str">
        <f>IF(_xlfn.CONCAT(Veg_Table[[#This Row],[First_Name]]," ",Veg_Table[[#This Row],[Last_Name]])="zAWRR Not in Roster zAWRR Not in Roster","zAWRR Not in Roster",_xlfn.CONCAT(Veg_Table[[#This Row],[First_Name]]," ",Veg_Table[[#This Row],[Last_Name]]))</f>
        <v>Miguel Dominguez-Diaz</v>
      </c>
      <c r="AE1458">
        <v>3228643</v>
      </c>
      <c r="AF1458" t="s">
        <v>6928</v>
      </c>
      <c r="AG1458" t="s">
        <v>30</v>
      </c>
      <c r="AH1458" t="s">
        <v>2420</v>
      </c>
      <c r="AI1458" t="s">
        <v>3071</v>
      </c>
      <c r="AJ1458" t="s">
        <v>21</v>
      </c>
      <c r="AL1458" t="s">
        <v>22</v>
      </c>
      <c r="AM1458" t="s">
        <v>38</v>
      </c>
      <c r="AN1458" t="s">
        <v>25</v>
      </c>
      <c r="AO1458" t="s">
        <v>25</v>
      </c>
      <c r="AP1458">
        <v>20</v>
      </c>
      <c r="AQ1458">
        <v>85</v>
      </c>
      <c r="AR1458" t="s">
        <v>511</v>
      </c>
      <c r="AS1458" t="s">
        <v>24</v>
      </c>
      <c r="AT1458" t="s">
        <v>26</v>
      </c>
      <c r="AV1458" t="s">
        <v>512</v>
      </c>
      <c r="AW1458" t="s">
        <v>6929</v>
      </c>
      <c r="AZ1458"/>
      <c r="BB1458" s="4"/>
      <c r="BD1458" t="s">
        <v>29</v>
      </c>
      <c r="BE1458" t="s">
        <v>25</v>
      </c>
      <c r="BF1458" t="s">
        <v>513</v>
      </c>
      <c r="BI1458" s="3"/>
      <c r="BJ1458" t="s">
        <v>27</v>
      </c>
      <c r="BK1458" s="30" t="s">
        <v>146</v>
      </c>
      <c r="BL1458" s="3">
        <v>43965.510079479165</v>
      </c>
      <c r="BM1458" t="s">
        <v>31</v>
      </c>
      <c r="BN1458" t="s">
        <v>32</v>
      </c>
      <c r="BP1458" t="s">
        <v>4883</v>
      </c>
      <c r="BQ1458" t="s">
        <v>826</v>
      </c>
      <c r="BR1458" t="s">
        <v>28</v>
      </c>
      <c r="BS1458" t="s">
        <v>28</v>
      </c>
      <c r="BT1458" t="s">
        <v>146</v>
      </c>
      <c r="BU1458" s="3">
        <v>43965.510079479165</v>
      </c>
      <c r="BV1458" t="s">
        <v>803</v>
      </c>
      <c r="BW1458" s="3">
        <v>43965.595755995368</v>
      </c>
      <c r="BX1458" t="s">
        <v>6930</v>
      </c>
      <c r="CG1458"/>
      <c r="CH1458"/>
      <c r="CI1458"/>
      <c r="CY1458"/>
      <c r="DA1458"/>
      <c r="DF1458"/>
    </row>
    <row r="1459" spans="1:110" x14ac:dyDescent="0.25">
      <c r="A1459" s="1">
        <f>IF(Veg_Table[[#This Row],[VP_STATUS]]="Hold",0,IF(OR(AND(Veg_Table[[#This Row],[PRESCRIP]]="NW_No Work",Veg_Table[[#This Row],[VP_STATUS]]&lt;&gt;"No Work Required Under EVM"),AND(Veg_Table[[#This Row],[VP_STATUS]]="No Work Required Under EVM",Veg_Table[[#This Row],[PRESCRIP]]&lt;&gt;"NW_No Work")),1,0))</f>
        <v>0</v>
      </c>
      <c r="B1459" s="1">
        <f>IF(Veg_Table[[#This Row],[SPECIES]]="",1,0)</f>
        <v>0</v>
      </c>
      <c r="C1459" s="1">
        <f>IF(Veg_Table[[#This Row],[DIAMETER]]="",1,0)</f>
        <v>0</v>
      </c>
      <c r="D1459" s="1">
        <f>IF(Veg_Table[[#This Row],[HEIGHT]]="",1,0)</f>
        <v>0</v>
      </c>
      <c r="E145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59" s="1">
        <f>IF(AND(Veg_Table[[#This Row],[TAT_RESULT]]="ABATE",Veg_Table[[#This Row],[PRESCRIP]]="NW_No Work"),1,0)</f>
        <v>0</v>
      </c>
      <c r="G1459" s="1">
        <f>IF(OR(Veg_Table[[#This Row],[Prescription R-Scale]]="NA",Veg_Table[[#This Row],[Diameter R-Scale]]="NA"),0,IF(Veg_Table[[#This Row],[Diameter R-Scale]]&lt;&gt;Veg_Table[[#This Row],[Prescription R-Scale]],1,0))</f>
        <v>0</v>
      </c>
      <c r="H1459" s="1">
        <f>IF(OR(AND(Veg_Table[[#This Row],[PRESCRIP]]="BC_Br Rmv", Veg_Table[[#This Row],[WOOD_MAN]]&lt;&gt;"Not Needed"),AND(Veg_Table[[#This Row],[PRESCRIP]]="BCS_Br Rmv+Trt", Veg_Table[[#This Row],[WOOD_MAN]]&lt;&gt;"Not Needed")),1,0)</f>
        <v>0</v>
      </c>
      <c r="I1459" s="1">
        <f ca="1">IF(AND(Veg_Table[[#This Row],[Prescription_Changed]]="Yes",Veg_Table[[#This Row],[TAT_RESULT]]=""),1,0)</f>
        <v>0</v>
      </c>
      <c r="J1459" s="1">
        <f ca="1">SUM(Veg_Table[[#This Row],[Prescription and Status do not match]:[Prescription_Edited_And_TAT_Is_Blank]])</f>
        <v>0</v>
      </c>
      <c r="K1459" s="1">
        <f ca="1">IF(Veg_Table[[#This Row],[Sum of Errors]]&gt;0,1,0)</f>
        <v>0</v>
      </c>
      <c r="L1459" s="1">
        <f>1</f>
        <v>1</v>
      </c>
      <c r="M1459"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59" s="1" t="str">
        <f>IF(OR(MID(Veg_Table[[#This Row],[PRESCRIP]],2,1)="1",MID(Veg_Table[[#This Row],[PRESCRIP]],2,1)="2",MID(Veg_Table[[#This Row],[PRESCRIP]],2,1)="3",MID(Veg_Table[[#This Row],[PRESCRIP]],2,1)="4"),_xlfn.NUMBERVALUE(MID(Veg_Table[[#This Row],[PRESCRIP]],2,1)),"NA")</f>
        <v>NA</v>
      </c>
      <c r="O1459" s="1">
        <f>WEEKNUM(Veg_Table[[#This Row],[EVM_LAST_EDITED_Day]],2)</f>
        <v>20</v>
      </c>
      <c r="P1459" s="25">
        <f>IFERROR(DATE(YEAR(Veg_Table[[#This Row],[EVM_LAST_EDITED2]]),MONTH(Veg_Table[[#This Row],[EVM_LAST_EDITED2]]),DAY(Veg_Table[[#This Row],[EVM_LAST_EDITED2]])),DATE(2019,1,1))</f>
        <v>43965</v>
      </c>
      <c r="Q1459" s="3">
        <f>VALUE(SUBSTITUTE(Veg_Table[[#This Row],[EVM_LAST_EDITED]],",",""))</f>
        <v>43965.511567499998</v>
      </c>
      <c r="R1459" s="1" t="str">
        <f>_xlfn.IFNA(IF(Veg_Table[[#This Row],[EVM_LAST_EDITOR]]="","zBlank EVM Last Editor",VLOOKUP(Veg_Table[[#This Row],[EVM_LAST_EDITOR]],Roster_Table[#All],4,FALSE)),"zAWRR Not in Roster")</f>
        <v>MGE</v>
      </c>
      <c r="S1459" s="1" t="str">
        <f>_xlfn.IFNA(IF(Veg_Table[[#This Row],[EVM_LAST_EDITOR]]="","zBlank EVM Last Editor",VLOOKUP(Veg_Table[[#This Row],[EVM_LAST_EDITOR]],Roster_Table[#All],16,FALSE)),"zCompany_AWRR not in Roster")</f>
        <v>MGE_Mountain G Enterprises</v>
      </c>
      <c r="T1459" s="2">
        <f>IFERROR(DATE(YEAR(Veg_Table[[#This Row],[Created2]]),MONTH(Veg_Table[[#This Row],[Created2]]),DAY(Veg_Table[[#This Row],[Created2]])),DATE(2019,1,1))</f>
        <v>43965</v>
      </c>
      <c r="U1459" s="3">
        <f>VALUE(SUBSTITUTE(Veg_Table[[#This Row],[Created]],",",""))</f>
        <v>43965.511567499998</v>
      </c>
      <c r="V1459" s="3" t="str">
        <f ca="1">IFERROR(_xlfn.IFNA(CELL("contents",INDIRECT(_xlfn.CONCAT("Veg_Table_Production_Data!",ADDRESS(MATCH(_xlfn.MAXIFS(#REF!,#REF!,"="&amp;Veg_Table[[#This Row],[AUTO_ID]],#REF!,"&lt;"&amp;Veg_Table[[#This Row],[EVM_LAST_EDITED_Day]]),#REF!,0),COLUMN(#REF!),4,1,)))),""),"")</f>
        <v/>
      </c>
      <c r="W1459" s="3" t="str">
        <f ca="1">IF(Veg_Table[[#This Row],[Previous_Prescription]]="","No",IF(Veg_Table[[#This Row],[Previous_Prescription]]=Veg_Table[[#This Row],[PRESCRIP]],"No","Yes"))</f>
        <v>No</v>
      </c>
      <c r="X1459" s="3" t="str">
        <f>IF(Veg_Table[[#This Row],[EVM_LAST_EDITED_Day]]=Veg_Table[[#This Row],[Created_Day]],"New","Old")</f>
        <v>New</v>
      </c>
      <c r="Y1459" s="1">
        <f>IFERROR(IF(FIND("delete",LOWER(Veg_Table[[#This Row],[PI_COMMENTS]]))&gt;=1,1,0),0)</f>
        <v>0</v>
      </c>
      <c r="Z1459" s="1" t="str">
        <f>_xlfn.IFNA(IF(Veg_Table[[#This Row],[EVM_LAST_EDITOR]]="","Yes",VLOOKUP(Veg_Table[[#This Row],[EVM_LAST_EDITOR]],Roster_Table[#All],15,FALSE)),"Yes")</f>
        <v>Yes</v>
      </c>
      <c r="AA145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59" s="1" t="str">
        <f>_xlfn.IFNA(VLOOKUP(Veg_Table[[#This Row],[EVM_LAST_EDITOR]],Roster_Table[#All],3,FALSE),"zAWRR Not in Roster")</f>
        <v>Miguel</v>
      </c>
      <c r="AC1459" s="1" t="str">
        <f>_xlfn.IFNA(VLOOKUP(Veg_Table[[#This Row],[EVM_LAST_EDITOR]],Roster_Table[#All],2,FALSE),"zAWRR Not in Roster")</f>
        <v>Dominguez-Diaz</v>
      </c>
      <c r="AD1459" s="1" t="str">
        <f>IF(_xlfn.CONCAT(Veg_Table[[#This Row],[First_Name]]," ",Veg_Table[[#This Row],[Last_Name]])="zAWRR Not in Roster zAWRR Not in Roster","zAWRR Not in Roster",_xlfn.CONCAT(Veg_Table[[#This Row],[First_Name]]," ",Veg_Table[[#This Row],[Last_Name]]))</f>
        <v>Miguel Dominguez-Diaz</v>
      </c>
      <c r="AE1459">
        <v>3228645</v>
      </c>
      <c r="AF1459" t="s">
        <v>6931</v>
      </c>
      <c r="AG1459" t="s">
        <v>30</v>
      </c>
      <c r="AH1459" t="s">
        <v>2420</v>
      </c>
      <c r="AI1459" t="s">
        <v>3071</v>
      </c>
      <c r="AJ1459" t="s">
        <v>21</v>
      </c>
      <c r="AL1459" t="s">
        <v>22</v>
      </c>
      <c r="AM1459" t="s">
        <v>40</v>
      </c>
      <c r="AN1459" t="s">
        <v>25</v>
      </c>
      <c r="AO1459" t="s">
        <v>25</v>
      </c>
      <c r="AP1459">
        <v>10</v>
      </c>
      <c r="AQ1459">
        <v>56</v>
      </c>
      <c r="AR1459" t="s">
        <v>511</v>
      </c>
      <c r="AS1459" t="s">
        <v>24</v>
      </c>
      <c r="AT1459" t="s">
        <v>26</v>
      </c>
      <c r="AV1459" t="s">
        <v>512</v>
      </c>
      <c r="AW1459" t="s">
        <v>6932</v>
      </c>
      <c r="AZ1459"/>
      <c r="BB1459" s="4"/>
      <c r="BD1459" t="s">
        <v>29</v>
      </c>
      <c r="BE1459" t="s">
        <v>25</v>
      </c>
      <c r="BF1459" t="s">
        <v>513</v>
      </c>
      <c r="BI1459" s="3"/>
      <c r="BJ1459" t="s">
        <v>27</v>
      </c>
      <c r="BK1459" s="30" t="s">
        <v>146</v>
      </c>
      <c r="BL1459" s="3">
        <v>43965.511567499998</v>
      </c>
      <c r="BM1459" t="s">
        <v>31</v>
      </c>
      <c r="BN1459" t="s">
        <v>32</v>
      </c>
      <c r="BP1459" t="s">
        <v>4883</v>
      </c>
      <c r="BQ1459" t="s">
        <v>826</v>
      </c>
      <c r="BR1459" t="s">
        <v>28</v>
      </c>
      <c r="BS1459" t="s">
        <v>28</v>
      </c>
      <c r="BT1459" t="s">
        <v>146</v>
      </c>
      <c r="BU1459" s="3">
        <v>43965.511567499998</v>
      </c>
      <c r="BV1459" t="s">
        <v>803</v>
      </c>
      <c r="BW1459" s="3">
        <v>43965.595755995368</v>
      </c>
      <c r="BX1459" t="s">
        <v>6933</v>
      </c>
      <c r="CG1459"/>
      <c r="CH1459"/>
      <c r="CI1459"/>
      <c r="CY1459"/>
      <c r="DA1459"/>
      <c r="DF1459"/>
    </row>
    <row r="1460" spans="1:110" x14ac:dyDescent="0.25">
      <c r="A1460" s="1">
        <f>IF(Veg_Table[[#This Row],[VP_STATUS]]="Hold",0,IF(OR(AND(Veg_Table[[#This Row],[PRESCRIP]]="NW_No Work",Veg_Table[[#This Row],[VP_STATUS]]&lt;&gt;"No Work Required Under EVM"),AND(Veg_Table[[#This Row],[VP_STATUS]]="No Work Required Under EVM",Veg_Table[[#This Row],[PRESCRIP]]&lt;&gt;"NW_No Work")),1,0))</f>
        <v>0</v>
      </c>
      <c r="B1460" s="1">
        <f>IF(Veg_Table[[#This Row],[SPECIES]]="",1,0)</f>
        <v>0</v>
      </c>
      <c r="C1460" s="1">
        <f>IF(Veg_Table[[#This Row],[DIAMETER]]="",1,0)</f>
        <v>0</v>
      </c>
      <c r="D1460" s="1">
        <f>IF(Veg_Table[[#This Row],[HEIGHT]]="",1,0)</f>
        <v>0</v>
      </c>
      <c r="E146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60" s="1">
        <f>IF(AND(Veg_Table[[#This Row],[TAT_RESULT]]="ABATE",Veg_Table[[#This Row],[PRESCRIP]]="NW_No Work"),1,0)</f>
        <v>0</v>
      </c>
      <c r="G1460" s="1">
        <f>IF(OR(Veg_Table[[#This Row],[Prescription R-Scale]]="NA",Veg_Table[[#This Row],[Diameter R-Scale]]="NA"),0,IF(Veg_Table[[#This Row],[Diameter R-Scale]]&lt;&gt;Veg_Table[[#This Row],[Prescription R-Scale]],1,0))</f>
        <v>0</v>
      </c>
      <c r="H1460" s="1">
        <f>IF(OR(AND(Veg_Table[[#This Row],[PRESCRIP]]="BC_Br Rmv", Veg_Table[[#This Row],[WOOD_MAN]]&lt;&gt;"Not Needed"),AND(Veg_Table[[#This Row],[PRESCRIP]]="BCS_Br Rmv+Trt", Veg_Table[[#This Row],[WOOD_MAN]]&lt;&gt;"Not Needed")),1,0)</f>
        <v>0</v>
      </c>
      <c r="I1460" s="1">
        <f ca="1">IF(AND(Veg_Table[[#This Row],[Prescription_Changed]]="Yes",Veg_Table[[#This Row],[TAT_RESULT]]=""),1,0)</f>
        <v>0</v>
      </c>
      <c r="J1460" s="1">
        <f ca="1">SUM(Veg_Table[[#This Row],[Prescription and Status do not match]:[Prescription_Edited_And_TAT_Is_Blank]])</f>
        <v>0</v>
      </c>
      <c r="K1460" s="1">
        <f ca="1">IF(Veg_Table[[#This Row],[Sum of Errors]]&gt;0,1,0)</f>
        <v>0</v>
      </c>
      <c r="L1460" s="1">
        <f>1</f>
        <v>1</v>
      </c>
      <c r="M146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460" s="1">
        <f>IF(OR(MID(Veg_Table[[#This Row],[PRESCRIP]],2,1)="1",MID(Veg_Table[[#This Row],[PRESCRIP]],2,1)="2",MID(Veg_Table[[#This Row],[PRESCRIP]],2,1)="3",MID(Veg_Table[[#This Row],[PRESCRIP]],2,1)="4"),_xlfn.NUMBERVALUE(MID(Veg_Table[[#This Row],[PRESCRIP]],2,1)),"NA")</f>
        <v>2</v>
      </c>
      <c r="O1460" s="1">
        <f>WEEKNUM(Veg_Table[[#This Row],[EVM_LAST_EDITED_Day]],2)</f>
        <v>20</v>
      </c>
      <c r="P1460" s="25">
        <f>IFERROR(DATE(YEAR(Veg_Table[[#This Row],[EVM_LAST_EDITED2]]),MONTH(Veg_Table[[#This Row],[EVM_LAST_EDITED2]]),DAY(Veg_Table[[#This Row],[EVM_LAST_EDITED2]])),DATE(2019,1,1))</f>
        <v>43965</v>
      </c>
      <c r="Q1460" s="3">
        <f>VALUE(SUBSTITUTE(Veg_Table[[#This Row],[EVM_LAST_EDITED]],",",""))</f>
        <v>43965.5118341782</v>
      </c>
      <c r="R1460" s="1" t="str">
        <f>_xlfn.IFNA(IF(Veg_Table[[#This Row],[EVM_LAST_EDITOR]]="","zBlank EVM Last Editor",VLOOKUP(Veg_Table[[#This Row],[EVM_LAST_EDITOR]],Roster_Table[#All],4,FALSE)),"zAWRR Not in Roster")</f>
        <v>MGE</v>
      </c>
      <c r="S1460" s="1" t="str">
        <f>_xlfn.IFNA(IF(Veg_Table[[#This Row],[EVM_LAST_EDITOR]]="","zBlank EVM Last Editor",VLOOKUP(Veg_Table[[#This Row],[EVM_LAST_EDITOR]],Roster_Table[#All],16,FALSE)),"zCompany_AWRR not in Roster")</f>
        <v>MGE_Mountain G Enterprises</v>
      </c>
      <c r="T1460" s="2">
        <f>IFERROR(DATE(YEAR(Veg_Table[[#This Row],[Created2]]),MONTH(Veg_Table[[#This Row],[Created2]]),DAY(Veg_Table[[#This Row],[Created2]])),DATE(2019,1,1))</f>
        <v>43965</v>
      </c>
      <c r="U1460" s="3">
        <f>VALUE(SUBSTITUTE(Veg_Table[[#This Row],[Created]],",",""))</f>
        <v>43965.5118341782</v>
      </c>
      <c r="V1460" s="3" t="str">
        <f ca="1">IFERROR(_xlfn.IFNA(CELL("contents",INDIRECT(_xlfn.CONCAT("Veg_Table_Production_Data!",ADDRESS(MATCH(_xlfn.MAXIFS(#REF!,#REF!,"="&amp;Veg_Table[[#This Row],[AUTO_ID]],#REF!,"&lt;"&amp;Veg_Table[[#This Row],[EVM_LAST_EDITED_Day]]),#REF!,0),COLUMN(#REF!),4,1,)))),""),"")</f>
        <v/>
      </c>
      <c r="W1460" s="3" t="str">
        <f ca="1">IF(Veg_Table[[#This Row],[Previous_Prescription]]="","No",IF(Veg_Table[[#This Row],[Previous_Prescription]]=Veg_Table[[#This Row],[PRESCRIP]],"No","Yes"))</f>
        <v>No</v>
      </c>
      <c r="X1460" s="3" t="str">
        <f>IF(Veg_Table[[#This Row],[EVM_LAST_EDITED_Day]]=Veg_Table[[#This Row],[Created_Day]],"New","Old")</f>
        <v>New</v>
      </c>
      <c r="Y1460" s="1">
        <f>IFERROR(IF(FIND("delete",LOWER(Veg_Table[[#This Row],[PI_COMMENTS]]))&gt;=1,1,0),0)</f>
        <v>0</v>
      </c>
      <c r="Z1460" s="1" t="str">
        <f>_xlfn.IFNA(IF(Veg_Table[[#This Row],[EVM_LAST_EDITOR]]="","Yes",VLOOKUP(Veg_Table[[#This Row],[EVM_LAST_EDITOR]],Roster_Table[#All],15,FALSE)),"Yes")</f>
        <v>Yes</v>
      </c>
      <c r="AA146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60" s="1" t="str">
        <f>_xlfn.IFNA(VLOOKUP(Veg_Table[[#This Row],[EVM_LAST_EDITOR]],Roster_Table[#All],3,FALSE),"zAWRR Not in Roster")</f>
        <v>Brandon</v>
      </c>
      <c r="AC1460" s="1" t="str">
        <f>_xlfn.IFNA(VLOOKUP(Veg_Table[[#This Row],[EVM_LAST_EDITOR]],Roster_Table[#All],2,FALSE),"zAWRR Not in Roster")</f>
        <v>Fabela</v>
      </c>
      <c r="AD1460" s="1" t="str">
        <f>IF(_xlfn.CONCAT(Veg_Table[[#This Row],[First_Name]]," ",Veg_Table[[#This Row],[Last_Name]])="zAWRR Not in Roster zAWRR Not in Roster","zAWRR Not in Roster",_xlfn.CONCAT(Veg_Table[[#This Row],[First_Name]]," ",Veg_Table[[#This Row],[Last_Name]]))</f>
        <v>Brandon Fabela</v>
      </c>
      <c r="AE1460">
        <v>3228646</v>
      </c>
      <c r="AF1460" t="s">
        <v>6327</v>
      </c>
      <c r="AG1460" t="s">
        <v>93</v>
      </c>
      <c r="AH1460" t="s">
        <v>5320</v>
      </c>
      <c r="AI1460" t="s">
        <v>6321</v>
      </c>
      <c r="AJ1460" t="s">
        <v>36</v>
      </c>
      <c r="AL1460" t="s">
        <v>22</v>
      </c>
      <c r="AM1460" t="s">
        <v>23</v>
      </c>
      <c r="AN1460" t="s">
        <v>25</v>
      </c>
      <c r="AO1460" t="s">
        <v>25</v>
      </c>
      <c r="AP1460">
        <v>20</v>
      </c>
      <c r="AQ1460">
        <v>38</v>
      </c>
      <c r="AR1460" t="s">
        <v>514</v>
      </c>
      <c r="AS1460" t="s">
        <v>42</v>
      </c>
      <c r="AT1460" t="s">
        <v>515</v>
      </c>
      <c r="AV1460" t="s">
        <v>519</v>
      </c>
      <c r="AW1460" t="s">
        <v>6328</v>
      </c>
      <c r="AZ1460"/>
      <c r="BB1460" s="4"/>
      <c r="BD1460" t="s">
        <v>29</v>
      </c>
      <c r="BE1460" t="s">
        <v>25</v>
      </c>
      <c r="BF1460" t="s">
        <v>513</v>
      </c>
      <c r="BI1460" s="3"/>
      <c r="BJ1460" t="s">
        <v>5992</v>
      </c>
      <c r="BK1460" s="30" t="s">
        <v>668</v>
      </c>
      <c r="BL1460" s="3">
        <v>43965.511834178244</v>
      </c>
      <c r="BM1460" t="s">
        <v>31</v>
      </c>
      <c r="BN1460" t="s">
        <v>32</v>
      </c>
      <c r="BP1460" t="s">
        <v>5452</v>
      </c>
      <c r="BQ1460" t="s">
        <v>1025</v>
      </c>
      <c r="BR1460" t="s">
        <v>28</v>
      </c>
      <c r="BS1460" t="s">
        <v>28</v>
      </c>
      <c r="BT1460" t="s">
        <v>668</v>
      </c>
      <c r="BU1460" s="3">
        <v>43965.511834178244</v>
      </c>
      <c r="BV1460" t="s">
        <v>803</v>
      </c>
      <c r="BW1460" s="3">
        <v>43965.595755995368</v>
      </c>
      <c r="BX1460" t="s">
        <v>6329</v>
      </c>
      <c r="CG1460"/>
      <c r="CH1460"/>
      <c r="CI1460"/>
      <c r="CY1460"/>
      <c r="DA1460"/>
      <c r="DF1460"/>
    </row>
    <row r="1461" spans="1:110" x14ac:dyDescent="0.25">
      <c r="A1461" s="1">
        <f>IF(Veg_Table[[#This Row],[VP_STATUS]]="Hold",0,IF(OR(AND(Veg_Table[[#This Row],[PRESCRIP]]="NW_No Work",Veg_Table[[#This Row],[VP_STATUS]]&lt;&gt;"No Work Required Under EVM"),AND(Veg_Table[[#This Row],[VP_STATUS]]="No Work Required Under EVM",Veg_Table[[#This Row],[PRESCRIP]]&lt;&gt;"NW_No Work")),1,0))</f>
        <v>0</v>
      </c>
      <c r="B1461" s="1">
        <f>IF(Veg_Table[[#This Row],[SPECIES]]="",1,0)</f>
        <v>0</v>
      </c>
      <c r="C1461" s="1">
        <f>IF(Veg_Table[[#This Row],[DIAMETER]]="",1,0)</f>
        <v>0</v>
      </c>
      <c r="D1461" s="1">
        <f>IF(Veg_Table[[#This Row],[HEIGHT]]="",1,0)</f>
        <v>0</v>
      </c>
      <c r="E146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61" s="1">
        <f>IF(AND(Veg_Table[[#This Row],[TAT_RESULT]]="ABATE",Veg_Table[[#This Row],[PRESCRIP]]="NW_No Work"),1,0)</f>
        <v>0</v>
      </c>
      <c r="G1461" s="1">
        <f>IF(OR(Veg_Table[[#This Row],[Prescription R-Scale]]="NA",Veg_Table[[#This Row],[Diameter R-Scale]]="NA"),0,IF(Veg_Table[[#This Row],[Diameter R-Scale]]&lt;&gt;Veg_Table[[#This Row],[Prescription R-Scale]],1,0))</f>
        <v>0</v>
      </c>
      <c r="H1461" s="1">
        <f>IF(OR(AND(Veg_Table[[#This Row],[PRESCRIP]]="BC_Br Rmv", Veg_Table[[#This Row],[WOOD_MAN]]&lt;&gt;"Not Needed"),AND(Veg_Table[[#This Row],[PRESCRIP]]="BCS_Br Rmv+Trt", Veg_Table[[#This Row],[WOOD_MAN]]&lt;&gt;"Not Needed")),1,0)</f>
        <v>0</v>
      </c>
      <c r="I1461" s="1">
        <f ca="1">IF(AND(Veg_Table[[#This Row],[Prescription_Changed]]="Yes",Veg_Table[[#This Row],[TAT_RESULT]]=""),1,0)</f>
        <v>0</v>
      </c>
      <c r="J1461" s="1">
        <f ca="1">SUM(Veg_Table[[#This Row],[Prescription and Status do not match]:[Prescription_Edited_And_TAT_Is_Blank]])</f>
        <v>0</v>
      </c>
      <c r="K1461" s="1">
        <f ca="1">IF(Veg_Table[[#This Row],[Sum of Errors]]&gt;0,1,0)</f>
        <v>0</v>
      </c>
      <c r="L1461" s="1">
        <f>1</f>
        <v>1</v>
      </c>
      <c r="M146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461" s="1">
        <f>IF(OR(MID(Veg_Table[[#This Row],[PRESCRIP]],2,1)="1",MID(Veg_Table[[#This Row],[PRESCRIP]],2,1)="2",MID(Veg_Table[[#This Row],[PRESCRIP]],2,1)="3",MID(Veg_Table[[#This Row],[PRESCRIP]],2,1)="4"),_xlfn.NUMBERVALUE(MID(Veg_Table[[#This Row],[PRESCRIP]],2,1)),"NA")</f>
        <v>2</v>
      </c>
      <c r="O1461" s="1">
        <f>WEEKNUM(Veg_Table[[#This Row],[EVM_LAST_EDITED_Day]],2)</f>
        <v>20</v>
      </c>
      <c r="P1461" s="25">
        <f>IFERROR(DATE(YEAR(Veg_Table[[#This Row],[EVM_LAST_EDITED2]]),MONTH(Veg_Table[[#This Row],[EVM_LAST_EDITED2]]),DAY(Veg_Table[[#This Row],[EVM_LAST_EDITED2]])),DATE(2019,1,1))</f>
        <v>43965</v>
      </c>
      <c r="Q1461" s="3">
        <f>VALUE(SUBSTITUTE(Veg_Table[[#This Row],[EVM_LAST_EDITED]],",",""))</f>
        <v>43965.513657407399</v>
      </c>
      <c r="R1461" s="1" t="str">
        <f>_xlfn.IFNA(IF(Veg_Table[[#This Row],[EVM_LAST_EDITOR]]="","zBlank EVM Last Editor",VLOOKUP(Veg_Table[[#This Row],[EVM_LAST_EDITOR]],Roster_Table[#All],4,FALSE)),"zAWRR Not in Roster")</f>
        <v>MGE</v>
      </c>
      <c r="S1461" s="1" t="str">
        <f>_xlfn.IFNA(IF(Veg_Table[[#This Row],[EVM_LAST_EDITOR]]="","zBlank EVM Last Editor",VLOOKUP(Veg_Table[[#This Row],[EVM_LAST_EDITOR]],Roster_Table[#All],16,FALSE)),"zCompany_AWRR not in Roster")</f>
        <v>MGE_Mountain G Enterprises</v>
      </c>
      <c r="T1461" s="2">
        <f>IFERROR(DATE(YEAR(Veg_Table[[#This Row],[Created2]]),MONTH(Veg_Table[[#This Row],[Created2]]),DAY(Veg_Table[[#This Row],[Created2]])),DATE(2019,1,1))</f>
        <v>43965</v>
      </c>
      <c r="U1461" s="3">
        <f>VALUE(SUBSTITUTE(Veg_Table[[#This Row],[Created]],",",""))</f>
        <v>43965.513657407399</v>
      </c>
      <c r="V1461" s="3" t="str">
        <f ca="1">IFERROR(_xlfn.IFNA(CELL("contents",INDIRECT(_xlfn.CONCAT("Veg_Table_Production_Data!",ADDRESS(MATCH(_xlfn.MAXIFS(#REF!,#REF!,"="&amp;Veg_Table[[#This Row],[AUTO_ID]],#REF!,"&lt;"&amp;Veg_Table[[#This Row],[EVM_LAST_EDITED_Day]]),#REF!,0),COLUMN(#REF!),4,1,)))),""),"")</f>
        <v/>
      </c>
      <c r="W1461" s="3" t="str">
        <f ca="1">IF(Veg_Table[[#This Row],[Previous_Prescription]]="","No",IF(Veg_Table[[#This Row],[Previous_Prescription]]=Veg_Table[[#This Row],[PRESCRIP]],"No","Yes"))</f>
        <v>No</v>
      </c>
      <c r="X1461" s="3" t="str">
        <f>IF(Veg_Table[[#This Row],[EVM_LAST_EDITED_Day]]=Veg_Table[[#This Row],[Created_Day]],"New","Old")</f>
        <v>New</v>
      </c>
      <c r="Y1461" s="1">
        <f>IFERROR(IF(FIND("delete",LOWER(Veg_Table[[#This Row],[PI_COMMENTS]]))&gt;=1,1,0),0)</f>
        <v>0</v>
      </c>
      <c r="Z1461" s="1" t="str">
        <f>_xlfn.IFNA(IF(Veg_Table[[#This Row],[EVM_LAST_EDITOR]]="","Yes",VLOOKUP(Veg_Table[[#This Row],[EVM_LAST_EDITOR]],Roster_Table[#All],15,FALSE)),"Yes")</f>
        <v>Yes</v>
      </c>
      <c r="AA146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61" s="1" t="str">
        <f>_xlfn.IFNA(VLOOKUP(Veg_Table[[#This Row],[EVM_LAST_EDITOR]],Roster_Table[#All],3,FALSE),"zAWRR Not in Roster")</f>
        <v>Amanda</v>
      </c>
      <c r="AC1461" s="1" t="str">
        <f>_xlfn.IFNA(VLOOKUP(Veg_Table[[#This Row],[EVM_LAST_EDITOR]],Roster_Table[#All],2,FALSE),"zAWRR Not in Roster")</f>
        <v>Winne</v>
      </c>
      <c r="AD1461" s="1" t="str">
        <f>IF(_xlfn.CONCAT(Veg_Table[[#This Row],[First_Name]]," ",Veg_Table[[#This Row],[Last_Name]])="zAWRR Not in Roster zAWRR Not in Roster","zAWRR Not in Roster",_xlfn.CONCAT(Veg_Table[[#This Row],[First_Name]]," ",Veg_Table[[#This Row],[Last_Name]]))</f>
        <v>Amanda Winne</v>
      </c>
      <c r="AE1461">
        <v>3230471</v>
      </c>
      <c r="AF1461" t="s">
        <v>6564</v>
      </c>
      <c r="AG1461" t="s">
        <v>93</v>
      </c>
      <c r="AH1461" t="s">
        <v>4287</v>
      </c>
      <c r="AI1461" t="s">
        <v>3400</v>
      </c>
      <c r="AJ1461" t="s">
        <v>36</v>
      </c>
      <c r="AL1461" t="s">
        <v>22</v>
      </c>
      <c r="AM1461" t="s">
        <v>1967</v>
      </c>
      <c r="AN1461" t="s">
        <v>25</v>
      </c>
      <c r="AO1461" t="s">
        <v>25</v>
      </c>
      <c r="AP1461">
        <v>12</v>
      </c>
      <c r="AQ1461">
        <v>78</v>
      </c>
      <c r="AR1461" t="s">
        <v>514</v>
      </c>
      <c r="AS1461" t="s">
        <v>42</v>
      </c>
      <c r="AT1461" t="s">
        <v>26</v>
      </c>
      <c r="AV1461" t="s">
        <v>512</v>
      </c>
      <c r="AW1461" t="s">
        <v>6565</v>
      </c>
      <c r="AZ1461"/>
      <c r="BB1461" s="4"/>
      <c r="BD1461" t="s">
        <v>29</v>
      </c>
      <c r="BE1461" t="s">
        <v>25</v>
      </c>
      <c r="BF1461" t="s">
        <v>513</v>
      </c>
      <c r="BI1461" s="3"/>
      <c r="BJ1461" t="s">
        <v>27</v>
      </c>
      <c r="BK1461" s="30" t="s">
        <v>520</v>
      </c>
      <c r="BL1461" s="3">
        <v>43965.513657407406</v>
      </c>
      <c r="BM1461" t="s">
        <v>31</v>
      </c>
      <c r="BN1461" t="s">
        <v>32</v>
      </c>
      <c r="BP1461" t="s">
        <v>4406</v>
      </c>
      <c r="BQ1461" t="s">
        <v>1025</v>
      </c>
      <c r="BR1461" t="s">
        <v>28</v>
      </c>
      <c r="BS1461" t="s">
        <v>28</v>
      </c>
      <c r="BT1461" t="s">
        <v>520</v>
      </c>
      <c r="BU1461" s="3">
        <v>43965.513657407406</v>
      </c>
      <c r="BV1461" t="s">
        <v>803</v>
      </c>
      <c r="BW1461" s="3">
        <v>43965.760199074073</v>
      </c>
      <c r="BX1461" t="s">
        <v>6566</v>
      </c>
      <c r="CG1461"/>
      <c r="CH1461"/>
      <c r="CI1461"/>
      <c r="CY1461"/>
      <c r="DA1461"/>
      <c r="DF1461"/>
    </row>
    <row r="1462" spans="1:110" x14ac:dyDescent="0.25">
      <c r="A1462" s="1">
        <f>IF(Veg_Table[[#This Row],[VP_STATUS]]="Hold",0,IF(OR(AND(Veg_Table[[#This Row],[PRESCRIP]]="NW_No Work",Veg_Table[[#This Row],[VP_STATUS]]&lt;&gt;"No Work Required Under EVM"),AND(Veg_Table[[#This Row],[VP_STATUS]]="No Work Required Under EVM",Veg_Table[[#This Row],[PRESCRIP]]&lt;&gt;"NW_No Work")),1,0))</f>
        <v>0</v>
      </c>
      <c r="B1462" s="1">
        <f>IF(Veg_Table[[#This Row],[SPECIES]]="",1,0)</f>
        <v>0</v>
      </c>
      <c r="C1462" s="1">
        <f>IF(Veg_Table[[#This Row],[DIAMETER]]="",1,0)</f>
        <v>0</v>
      </c>
      <c r="D1462" s="1">
        <f>IF(Veg_Table[[#This Row],[HEIGHT]]="",1,0)</f>
        <v>0</v>
      </c>
      <c r="E146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62" s="1">
        <f>IF(AND(Veg_Table[[#This Row],[TAT_RESULT]]="ABATE",Veg_Table[[#This Row],[PRESCRIP]]="NW_No Work"),1,0)</f>
        <v>0</v>
      </c>
      <c r="G1462" s="1">
        <f>IF(OR(Veg_Table[[#This Row],[Prescription R-Scale]]="NA",Veg_Table[[#This Row],[Diameter R-Scale]]="NA"),0,IF(Veg_Table[[#This Row],[Diameter R-Scale]]&lt;&gt;Veg_Table[[#This Row],[Prescription R-Scale]],1,0))</f>
        <v>0</v>
      </c>
      <c r="H1462" s="1">
        <f>IF(OR(AND(Veg_Table[[#This Row],[PRESCRIP]]="BC_Br Rmv", Veg_Table[[#This Row],[WOOD_MAN]]&lt;&gt;"Not Needed"),AND(Veg_Table[[#This Row],[PRESCRIP]]="BCS_Br Rmv+Trt", Veg_Table[[#This Row],[WOOD_MAN]]&lt;&gt;"Not Needed")),1,0)</f>
        <v>0</v>
      </c>
      <c r="I1462" s="1">
        <f ca="1">IF(AND(Veg_Table[[#This Row],[Prescription_Changed]]="Yes",Veg_Table[[#This Row],[TAT_RESULT]]=""),1,0)</f>
        <v>0</v>
      </c>
      <c r="J1462" s="1">
        <f ca="1">SUM(Veg_Table[[#This Row],[Prescription and Status do not match]:[Prescription_Edited_And_TAT_Is_Blank]])</f>
        <v>0</v>
      </c>
      <c r="K1462" s="1">
        <f ca="1">IF(Veg_Table[[#This Row],[Sum of Errors]]&gt;0,1,0)</f>
        <v>0</v>
      </c>
      <c r="L1462" s="1">
        <f>1</f>
        <v>1</v>
      </c>
      <c r="M1462"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62" s="1" t="str">
        <f>IF(OR(MID(Veg_Table[[#This Row],[PRESCRIP]],2,1)="1",MID(Veg_Table[[#This Row],[PRESCRIP]],2,1)="2",MID(Veg_Table[[#This Row],[PRESCRIP]],2,1)="3",MID(Veg_Table[[#This Row],[PRESCRIP]],2,1)="4"),_xlfn.NUMBERVALUE(MID(Veg_Table[[#This Row],[PRESCRIP]],2,1)),"NA")</f>
        <v>NA</v>
      </c>
      <c r="O1462" s="1">
        <f>WEEKNUM(Veg_Table[[#This Row],[EVM_LAST_EDITED_Day]],2)</f>
        <v>20</v>
      </c>
      <c r="P1462" s="25">
        <f>IFERROR(DATE(YEAR(Veg_Table[[#This Row],[EVM_LAST_EDITED2]]),MONTH(Veg_Table[[#This Row],[EVM_LAST_EDITED2]]),DAY(Veg_Table[[#This Row],[EVM_LAST_EDITED2]])),DATE(2019,1,1))</f>
        <v>43965</v>
      </c>
      <c r="Q1462" s="3">
        <f>VALUE(SUBSTITUTE(Veg_Table[[#This Row],[EVM_LAST_EDITED]],",",""))</f>
        <v>43965.513898113401</v>
      </c>
      <c r="R1462" s="1" t="str">
        <f>_xlfn.IFNA(IF(Veg_Table[[#This Row],[EVM_LAST_EDITOR]]="","zBlank EVM Last Editor",VLOOKUP(Veg_Table[[#This Row],[EVM_LAST_EDITOR]],Roster_Table[#All],4,FALSE)),"zAWRR Not in Roster")</f>
        <v>MGE</v>
      </c>
      <c r="S1462" s="1" t="str">
        <f>_xlfn.IFNA(IF(Veg_Table[[#This Row],[EVM_LAST_EDITOR]]="","zBlank EVM Last Editor",VLOOKUP(Veg_Table[[#This Row],[EVM_LAST_EDITOR]],Roster_Table[#All],16,FALSE)),"zCompany_AWRR not in Roster")</f>
        <v>MGE_Mountain G Enterprises</v>
      </c>
      <c r="T1462" s="2">
        <f>IFERROR(DATE(YEAR(Veg_Table[[#This Row],[Created2]]),MONTH(Veg_Table[[#This Row],[Created2]]),DAY(Veg_Table[[#This Row],[Created2]])),DATE(2019,1,1))</f>
        <v>43965</v>
      </c>
      <c r="U1462" s="3">
        <f>VALUE(SUBSTITUTE(Veg_Table[[#This Row],[Created]],",",""))</f>
        <v>43965.513898113401</v>
      </c>
      <c r="V1462" s="3" t="str">
        <f ca="1">IFERROR(_xlfn.IFNA(CELL("contents",INDIRECT(_xlfn.CONCAT("Veg_Table_Production_Data!",ADDRESS(MATCH(_xlfn.MAXIFS(#REF!,#REF!,"="&amp;Veg_Table[[#This Row],[AUTO_ID]],#REF!,"&lt;"&amp;Veg_Table[[#This Row],[EVM_LAST_EDITED_Day]]),#REF!,0),COLUMN(#REF!),4,1,)))),""),"")</f>
        <v/>
      </c>
      <c r="W1462" s="3" t="str">
        <f ca="1">IF(Veg_Table[[#This Row],[Previous_Prescription]]="","No",IF(Veg_Table[[#This Row],[Previous_Prescription]]=Veg_Table[[#This Row],[PRESCRIP]],"No","Yes"))</f>
        <v>No</v>
      </c>
      <c r="X1462" s="3" t="str">
        <f>IF(Veg_Table[[#This Row],[EVM_LAST_EDITED_Day]]=Veg_Table[[#This Row],[Created_Day]],"New","Old")</f>
        <v>New</v>
      </c>
      <c r="Y1462" s="1">
        <f>IFERROR(IF(FIND("delete",LOWER(Veg_Table[[#This Row],[PI_COMMENTS]]))&gt;=1,1,0),0)</f>
        <v>0</v>
      </c>
      <c r="Z1462" s="1" t="str">
        <f>_xlfn.IFNA(IF(Veg_Table[[#This Row],[EVM_LAST_EDITOR]]="","Yes",VLOOKUP(Veg_Table[[#This Row],[EVM_LAST_EDITOR]],Roster_Table[#All],15,FALSE)),"Yes")</f>
        <v>Yes</v>
      </c>
      <c r="AA146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62" s="1" t="str">
        <f>_xlfn.IFNA(VLOOKUP(Veg_Table[[#This Row],[EVM_LAST_EDITOR]],Roster_Table[#All],3,FALSE),"zAWRR Not in Roster")</f>
        <v>Miguel</v>
      </c>
      <c r="AC1462" s="1" t="str">
        <f>_xlfn.IFNA(VLOOKUP(Veg_Table[[#This Row],[EVM_LAST_EDITOR]],Roster_Table[#All],2,FALSE),"zAWRR Not in Roster")</f>
        <v>Dominguez-Diaz</v>
      </c>
      <c r="AD1462" s="1" t="str">
        <f>IF(_xlfn.CONCAT(Veg_Table[[#This Row],[First_Name]]," ",Veg_Table[[#This Row],[Last_Name]])="zAWRR Not in Roster zAWRR Not in Roster","zAWRR Not in Roster",_xlfn.CONCAT(Veg_Table[[#This Row],[First_Name]]," ",Veg_Table[[#This Row],[Last_Name]]))</f>
        <v>Miguel Dominguez-Diaz</v>
      </c>
      <c r="AE1462">
        <v>3228663</v>
      </c>
      <c r="AF1462" t="s">
        <v>6934</v>
      </c>
      <c r="AG1462" t="s">
        <v>30</v>
      </c>
      <c r="AH1462" t="s">
        <v>2420</v>
      </c>
      <c r="AI1462" t="s">
        <v>3071</v>
      </c>
      <c r="AJ1462" t="s">
        <v>21</v>
      </c>
      <c r="AK1462" t="s">
        <v>28</v>
      </c>
      <c r="AL1462" t="s">
        <v>22</v>
      </c>
      <c r="AM1462" t="s">
        <v>529</v>
      </c>
      <c r="AN1462" t="s">
        <v>25</v>
      </c>
      <c r="AO1462" t="s">
        <v>25</v>
      </c>
      <c r="AP1462">
        <v>6</v>
      </c>
      <c r="AQ1462">
        <v>28</v>
      </c>
      <c r="AR1462" t="s">
        <v>511</v>
      </c>
      <c r="AS1462" t="s">
        <v>24</v>
      </c>
      <c r="AT1462" t="s">
        <v>26</v>
      </c>
      <c r="AU1462" t="s">
        <v>25</v>
      </c>
      <c r="AV1462" t="s">
        <v>512</v>
      </c>
      <c r="AW1462" t="s">
        <v>6935</v>
      </c>
      <c r="AX1462" t="s">
        <v>28</v>
      </c>
      <c r="AY1462" t="s">
        <v>28</v>
      </c>
      <c r="AZ1462"/>
      <c r="BA1462" t="s">
        <v>28</v>
      </c>
      <c r="BB1462" s="4"/>
      <c r="BC1462" t="s">
        <v>28</v>
      </c>
      <c r="BD1462" t="s">
        <v>29</v>
      </c>
      <c r="BF1462" t="s">
        <v>28</v>
      </c>
      <c r="BG1462" t="s">
        <v>28</v>
      </c>
      <c r="BH1462" t="s">
        <v>28</v>
      </c>
      <c r="BI1462" s="3"/>
      <c r="BJ1462" t="s">
        <v>27</v>
      </c>
      <c r="BK1462" s="30" t="s">
        <v>146</v>
      </c>
      <c r="BL1462" s="3">
        <v>43965.513898113422</v>
      </c>
      <c r="BM1462" t="s">
        <v>31</v>
      </c>
      <c r="BN1462" t="s">
        <v>32</v>
      </c>
      <c r="BO1462" t="s">
        <v>2422</v>
      </c>
      <c r="BQ1462" t="s">
        <v>826</v>
      </c>
      <c r="BR1462" t="s">
        <v>28</v>
      </c>
      <c r="BS1462" t="s">
        <v>28</v>
      </c>
      <c r="BT1462" t="s">
        <v>146</v>
      </c>
      <c r="BU1462" s="3">
        <v>43965.513898113422</v>
      </c>
      <c r="BV1462" t="s">
        <v>803</v>
      </c>
      <c r="BW1462" s="3">
        <v>43966.169547743055</v>
      </c>
      <c r="BX1462" t="s">
        <v>6936</v>
      </c>
      <c r="CG1462"/>
      <c r="CH1462"/>
      <c r="CI1462"/>
      <c r="CY1462"/>
      <c r="DA1462"/>
      <c r="DF1462"/>
    </row>
    <row r="1463" spans="1:110" x14ac:dyDescent="0.25">
      <c r="A1463" s="1">
        <f>IF(Veg_Table[[#This Row],[VP_STATUS]]="Hold",0,IF(OR(AND(Veg_Table[[#This Row],[PRESCRIP]]="NW_No Work",Veg_Table[[#This Row],[VP_STATUS]]&lt;&gt;"No Work Required Under EVM"),AND(Veg_Table[[#This Row],[VP_STATUS]]="No Work Required Under EVM",Veg_Table[[#This Row],[PRESCRIP]]&lt;&gt;"NW_No Work")),1,0))</f>
        <v>0</v>
      </c>
      <c r="B1463" s="1">
        <f>IF(Veg_Table[[#This Row],[SPECIES]]="",1,0)</f>
        <v>0</v>
      </c>
      <c r="C1463" s="1">
        <f>IF(Veg_Table[[#This Row],[DIAMETER]]="",1,0)</f>
        <v>0</v>
      </c>
      <c r="D1463" s="1">
        <f>IF(Veg_Table[[#This Row],[HEIGHT]]="",1,0)</f>
        <v>0</v>
      </c>
      <c r="E146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63" s="1">
        <f>IF(AND(Veg_Table[[#This Row],[TAT_RESULT]]="ABATE",Veg_Table[[#This Row],[PRESCRIP]]="NW_No Work"),1,0)</f>
        <v>0</v>
      </c>
      <c r="G1463" s="1">
        <f>IF(OR(Veg_Table[[#This Row],[Prescription R-Scale]]="NA",Veg_Table[[#This Row],[Diameter R-Scale]]="NA"),0,IF(Veg_Table[[#This Row],[Diameter R-Scale]]&lt;&gt;Veg_Table[[#This Row],[Prescription R-Scale]],1,0))</f>
        <v>0</v>
      </c>
      <c r="H1463" s="1">
        <f>IF(OR(AND(Veg_Table[[#This Row],[PRESCRIP]]="BC_Br Rmv", Veg_Table[[#This Row],[WOOD_MAN]]&lt;&gt;"Not Needed"),AND(Veg_Table[[#This Row],[PRESCRIP]]="BCS_Br Rmv+Trt", Veg_Table[[#This Row],[WOOD_MAN]]&lt;&gt;"Not Needed")),1,0)</f>
        <v>0</v>
      </c>
      <c r="I1463" s="1">
        <f ca="1">IF(AND(Veg_Table[[#This Row],[Prescription_Changed]]="Yes",Veg_Table[[#This Row],[TAT_RESULT]]=""),1,0)</f>
        <v>0</v>
      </c>
      <c r="J1463" s="1">
        <f ca="1">SUM(Veg_Table[[#This Row],[Prescription and Status do not match]:[Prescription_Edited_And_TAT_Is_Blank]])</f>
        <v>0</v>
      </c>
      <c r="K1463" s="1">
        <f ca="1">IF(Veg_Table[[#This Row],[Sum of Errors]]&gt;0,1,0)</f>
        <v>0</v>
      </c>
      <c r="L1463" s="1">
        <f>1</f>
        <v>1</v>
      </c>
      <c r="M1463"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63" s="1" t="str">
        <f>IF(OR(MID(Veg_Table[[#This Row],[PRESCRIP]],2,1)="1",MID(Veg_Table[[#This Row],[PRESCRIP]],2,1)="2",MID(Veg_Table[[#This Row],[PRESCRIP]],2,1)="3",MID(Veg_Table[[#This Row],[PRESCRIP]],2,1)="4"),_xlfn.NUMBERVALUE(MID(Veg_Table[[#This Row],[PRESCRIP]],2,1)),"NA")</f>
        <v>NA</v>
      </c>
      <c r="O1463" s="1">
        <f>WEEKNUM(Veg_Table[[#This Row],[EVM_LAST_EDITED_Day]],2)</f>
        <v>20</v>
      </c>
      <c r="P1463" s="25">
        <f>IFERROR(DATE(YEAR(Veg_Table[[#This Row],[EVM_LAST_EDITED2]]),MONTH(Veg_Table[[#This Row],[EVM_LAST_EDITED2]]),DAY(Veg_Table[[#This Row],[EVM_LAST_EDITED2]])),DATE(2019,1,1))</f>
        <v>43965</v>
      </c>
      <c r="Q1463" s="3">
        <f>VALUE(SUBSTITUTE(Veg_Table[[#This Row],[EVM_LAST_EDITED]],",",""))</f>
        <v>43965.516329652797</v>
      </c>
      <c r="R1463" s="1" t="str">
        <f>_xlfn.IFNA(IF(Veg_Table[[#This Row],[EVM_LAST_EDITOR]]="","zBlank EVM Last Editor",VLOOKUP(Veg_Table[[#This Row],[EVM_LAST_EDITOR]],Roster_Table[#All],4,FALSE)),"zAWRR Not in Roster")</f>
        <v>MGE</v>
      </c>
      <c r="S1463" s="1" t="str">
        <f>_xlfn.IFNA(IF(Veg_Table[[#This Row],[EVM_LAST_EDITOR]]="","zBlank EVM Last Editor",VLOOKUP(Veg_Table[[#This Row],[EVM_LAST_EDITOR]],Roster_Table[#All],16,FALSE)),"zCompany_AWRR not in Roster")</f>
        <v>MGE_Mountain G Enterprises</v>
      </c>
      <c r="T1463" s="2">
        <f>IFERROR(DATE(YEAR(Veg_Table[[#This Row],[Created2]]),MONTH(Veg_Table[[#This Row],[Created2]]),DAY(Veg_Table[[#This Row],[Created2]])),DATE(2019,1,1))</f>
        <v>43965</v>
      </c>
      <c r="U1463" s="3">
        <f>VALUE(SUBSTITUTE(Veg_Table[[#This Row],[Created]],",",""))</f>
        <v>43965.516329652797</v>
      </c>
      <c r="V1463" s="3" t="str">
        <f ca="1">IFERROR(_xlfn.IFNA(CELL("contents",INDIRECT(_xlfn.CONCAT("Veg_Table_Production_Data!",ADDRESS(MATCH(_xlfn.MAXIFS(#REF!,#REF!,"="&amp;Veg_Table[[#This Row],[AUTO_ID]],#REF!,"&lt;"&amp;Veg_Table[[#This Row],[EVM_LAST_EDITED_Day]]),#REF!,0),COLUMN(#REF!),4,1,)))),""),"")</f>
        <v/>
      </c>
      <c r="W1463" s="3" t="str">
        <f ca="1">IF(Veg_Table[[#This Row],[Previous_Prescription]]="","No",IF(Veg_Table[[#This Row],[Previous_Prescription]]=Veg_Table[[#This Row],[PRESCRIP]],"No","Yes"))</f>
        <v>No</v>
      </c>
      <c r="X1463" s="3" t="str">
        <f>IF(Veg_Table[[#This Row],[EVM_LAST_EDITED_Day]]=Veg_Table[[#This Row],[Created_Day]],"New","Old")</f>
        <v>New</v>
      </c>
      <c r="Y1463" s="1">
        <f>IFERROR(IF(FIND("delete",LOWER(Veg_Table[[#This Row],[PI_COMMENTS]]))&gt;=1,1,0),0)</f>
        <v>0</v>
      </c>
      <c r="Z1463" s="1" t="str">
        <f>_xlfn.IFNA(IF(Veg_Table[[#This Row],[EVM_LAST_EDITOR]]="","Yes",VLOOKUP(Veg_Table[[#This Row],[EVM_LAST_EDITOR]],Roster_Table[#All],15,FALSE)),"Yes")</f>
        <v>Yes</v>
      </c>
      <c r="AA146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63" s="1" t="str">
        <f>_xlfn.IFNA(VLOOKUP(Veg_Table[[#This Row],[EVM_LAST_EDITOR]],Roster_Table[#All],3,FALSE),"zAWRR Not in Roster")</f>
        <v>Miguel</v>
      </c>
      <c r="AC1463" s="1" t="str">
        <f>_xlfn.IFNA(VLOOKUP(Veg_Table[[#This Row],[EVM_LAST_EDITOR]],Roster_Table[#All],2,FALSE),"zAWRR Not in Roster")</f>
        <v>Dominguez-Diaz</v>
      </c>
      <c r="AD1463" s="1" t="str">
        <f>IF(_xlfn.CONCAT(Veg_Table[[#This Row],[First_Name]]," ",Veg_Table[[#This Row],[Last_Name]])="zAWRR Not in Roster zAWRR Not in Roster","zAWRR Not in Roster",_xlfn.CONCAT(Veg_Table[[#This Row],[First_Name]]," ",Veg_Table[[#This Row],[Last_Name]]))</f>
        <v>Miguel Dominguez-Diaz</v>
      </c>
      <c r="AE1463">
        <v>3228710</v>
      </c>
      <c r="AF1463" t="s">
        <v>6937</v>
      </c>
      <c r="AG1463" t="s">
        <v>30</v>
      </c>
      <c r="AH1463" t="s">
        <v>2420</v>
      </c>
      <c r="AI1463" t="s">
        <v>3071</v>
      </c>
      <c r="AJ1463" t="s">
        <v>21</v>
      </c>
      <c r="AK1463" t="s">
        <v>28</v>
      </c>
      <c r="AL1463" t="s">
        <v>22</v>
      </c>
      <c r="AM1463" t="s">
        <v>40</v>
      </c>
      <c r="AN1463" t="s">
        <v>25</v>
      </c>
      <c r="AO1463" t="s">
        <v>25</v>
      </c>
      <c r="AP1463">
        <v>5</v>
      </c>
      <c r="AQ1463">
        <v>20</v>
      </c>
      <c r="AR1463" t="s">
        <v>511</v>
      </c>
      <c r="AS1463" t="s">
        <v>24</v>
      </c>
      <c r="AT1463" t="s">
        <v>26</v>
      </c>
      <c r="AU1463" t="s">
        <v>25</v>
      </c>
      <c r="AV1463" t="s">
        <v>512</v>
      </c>
      <c r="AW1463" t="s">
        <v>6691</v>
      </c>
      <c r="AX1463" t="s">
        <v>28</v>
      </c>
      <c r="AY1463" t="s">
        <v>28</v>
      </c>
      <c r="AZ1463"/>
      <c r="BA1463" t="s">
        <v>28</v>
      </c>
      <c r="BB1463" s="4"/>
      <c r="BC1463" t="s">
        <v>28</v>
      </c>
      <c r="BD1463" t="s">
        <v>29</v>
      </c>
      <c r="BF1463" t="s">
        <v>28</v>
      </c>
      <c r="BG1463" t="s">
        <v>28</v>
      </c>
      <c r="BH1463" t="s">
        <v>28</v>
      </c>
      <c r="BI1463" s="3"/>
      <c r="BJ1463" t="s">
        <v>27</v>
      </c>
      <c r="BK1463" s="30" t="s">
        <v>146</v>
      </c>
      <c r="BL1463" s="3">
        <v>43965.516329652775</v>
      </c>
      <c r="BM1463" t="s">
        <v>31</v>
      </c>
      <c r="BN1463" t="s">
        <v>32</v>
      </c>
      <c r="BO1463" t="s">
        <v>2422</v>
      </c>
      <c r="BQ1463" t="s">
        <v>826</v>
      </c>
      <c r="BR1463" t="s">
        <v>28</v>
      </c>
      <c r="BS1463" t="s">
        <v>28</v>
      </c>
      <c r="BT1463" t="s">
        <v>146</v>
      </c>
      <c r="BU1463" s="3">
        <v>43965.516329652775</v>
      </c>
      <c r="BV1463" t="s">
        <v>803</v>
      </c>
      <c r="BW1463" s="3">
        <v>43966.169547743055</v>
      </c>
      <c r="BX1463" t="s">
        <v>6938</v>
      </c>
      <c r="CG1463"/>
      <c r="CH1463"/>
      <c r="CI1463"/>
      <c r="CY1463"/>
      <c r="DA1463"/>
      <c r="DF1463"/>
    </row>
    <row r="1464" spans="1:110" x14ac:dyDescent="0.25">
      <c r="A1464" s="1">
        <f>IF(Veg_Table[[#This Row],[VP_STATUS]]="Hold",0,IF(OR(AND(Veg_Table[[#This Row],[PRESCRIP]]="NW_No Work",Veg_Table[[#This Row],[VP_STATUS]]&lt;&gt;"No Work Required Under EVM"),AND(Veg_Table[[#This Row],[VP_STATUS]]="No Work Required Under EVM",Veg_Table[[#This Row],[PRESCRIP]]&lt;&gt;"NW_No Work")),1,0))</f>
        <v>0</v>
      </c>
      <c r="B1464" s="1">
        <f>IF(Veg_Table[[#This Row],[SPECIES]]="",1,0)</f>
        <v>0</v>
      </c>
      <c r="C1464" s="1">
        <f>IF(Veg_Table[[#This Row],[DIAMETER]]="",1,0)</f>
        <v>0</v>
      </c>
      <c r="D1464" s="1">
        <f>IF(Veg_Table[[#This Row],[HEIGHT]]="",1,0)</f>
        <v>0</v>
      </c>
      <c r="E146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64" s="1">
        <f>IF(AND(Veg_Table[[#This Row],[TAT_RESULT]]="ABATE",Veg_Table[[#This Row],[PRESCRIP]]="NW_No Work"),1,0)</f>
        <v>0</v>
      </c>
      <c r="G1464" s="1">
        <f>IF(OR(Veg_Table[[#This Row],[Prescription R-Scale]]="NA",Veg_Table[[#This Row],[Diameter R-Scale]]="NA"),0,IF(Veg_Table[[#This Row],[Diameter R-Scale]]&lt;&gt;Veg_Table[[#This Row],[Prescription R-Scale]],1,0))</f>
        <v>0</v>
      </c>
      <c r="H1464" s="1">
        <f>IF(OR(AND(Veg_Table[[#This Row],[PRESCRIP]]="BC_Br Rmv", Veg_Table[[#This Row],[WOOD_MAN]]&lt;&gt;"Not Needed"),AND(Veg_Table[[#This Row],[PRESCRIP]]="BCS_Br Rmv+Trt", Veg_Table[[#This Row],[WOOD_MAN]]&lt;&gt;"Not Needed")),1,0)</f>
        <v>0</v>
      </c>
      <c r="I1464" s="1">
        <f ca="1">IF(AND(Veg_Table[[#This Row],[Prescription_Changed]]="Yes",Veg_Table[[#This Row],[TAT_RESULT]]=""),1,0)</f>
        <v>0</v>
      </c>
      <c r="J1464" s="1">
        <f ca="1">SUM(Veg_Table[[#This Row],[Prescription and Status do not match]:[Prescription_Edited_And_TAT_Is_Blank]])</f>
        <v>0</v>
      </c>
      <c r="K1464" s="1">
        <f ca="1">IF(Veg_Table[[#This Row],[Sum of Errors]]&gt;0,1,0)</f>
        <v>0</v>
      </c>
      <c r="L1464" s="1">
        <f>1</f>
        <v>1</v>
      </c>
      <c r="M1464"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64" s="1" t="str">
        <f>IF(OR(MID(Veg_Table[[#This Row],[PRESCRIP]],2,1)="1",MID(Veg_Table[[#This Row],[PRESCRIP]],2,1)="2",MID(Veg_Table[[#This Row],[PRESCRIP]],2,1)="3",MID(Veg_Table[[#This Row],[PRESCRIP]],2,1)="4"),_xlfn.NUMBERVALUE(MID(Veg_Table[[#This Row],[PRESCRIP]],2,1)),"NA")</f>
        <v>NA</v>
      </c>
      <c r="O1464" s="1">
        <f>WEEKNUM(Veg_Table[[#This Row],[EVM_LAST_EDITED_Day]],2)</f>
        <v>20</v>
      </c>
      <c r="P1464" s="25">
        <f>IFERROR(DATE(YEAR(Veg_Table[[#This Row],[EVM_LAST_EDITED2]]),MONTH(Veg_Table[[#This Row],[EVM_LAST_EDITED2]]),DAY(Veg_Table[[#This Row],[EVM_LAST_EDITED2]])),DATE(2019,1,1))</f>
        <v>43965</v>
      </c>
      <c r="Q1464" s="3">
        <f>VALUE(SUBSTITUTE(Veg_Table[[#This Row],[EVM_LAST_EDITED]],",",""))</f>
        <v>43965.518034398097</v>
      </c>
      <c r="R1464" s="1" t="str">
        <f>_xlfn.IFNA(IF(Veg_Table[[#This Row],[EVM_LAST_EDITOR]]="","zBlank EVM Last Editor",VLOOKUP(Veg_Table[[#This Row],[EVM_LAST_EDITOR]],Roster_Table[#All],4,FALSE)),"zAWRR Not in Roster")</f>
        <v>MGE</v>
      </c>
      <c r="S1464" s="1" t="str">
        <f>_xlfn.IFNA(IF(Veg_Table[[#This Row],[EVM_LAST_EDITOR]]="","zBlank EVM Last Editor",VLOOKUP(Veg_Table[[#This Row],[EVM_LAST_EDITOR]],Roster_Table[#All],16,FALSE)),"zCompany_AWRR not in Roster")</f>
        <v>MGE_Mountain G Enterprises</v>
      </c>
      <c r="T1464" s="2">
        <f>IFERROR(DATE(YEAR(Veg_Table[[#This Row],[Created2]]),MONTH(Veg_Table[[#This Row],[Created2]]),DAY(Veg_Table[[#This Row],[Created2]])),DATE(2019,1,1))</f>
        <v>43965</v>
      </c>
      <c r="U1464" s="3">
        <f>VALUE(SUBSTITUTE(Veg_Table[[#This Row],[Created]],",",""))</f>
        <v>43965.518034398097</v>
      </c>
      <c r="V1464" s="3" t="str">
        <f ca="1">IFERROR(_xlfn.IFNA(CELL("contents",INDIRECT(_xlfn.CONCAT("Veg_Table_Production_Data!",ADDRESS(MATCH(_xlfn.MAXIFS(#REF!,#REF!,"="&amp;Veg_Table[[#This Row],[AUTO_ID]],#REF!,"&lt;"&amp;Veg_Table[[#This Row],[EVM_LAST_EDITED_Day]]),#REF!,0),COLUMN(#REF!),4,1,)))),""),"")</f>
        <v/>
      </c>
      <c r="W1464" s="3" t="str">
        <f ca="1">IF(Veg_Table[[#This Row],[Previous_Prescription]]="","No",IF(Veg_Table[[#This Row],[Previous_Prescription]]=Veg_Table[[#This Row],[PRESCRIP]],"No","Yes"))</f>
        <v>No</v>
      </c>
      <c r="X1464" s="3" t="str">
        <f>IF(Veg_Table[[#This Row],[EVM_LAST_EDITED_Day]]=Veg_Table[[#This Row],[Created_Day]],"New","Old")</f>
        <v>New</v>
      </c>
      <c r="Y1464" s="1">
        <f>IFERROR(IF(FIND("delete",LOWER(Veg_Table[[#This Row],[PI_COMMENTS]]))&gt;=1,1,0),0)</f>
        <v>0</v>
      </c>
      <c r="Z1464" s="1" t="str">
        <f>_xlfn.IFNA(IF(Veg_Table[[#This Row],[EVM_LAST_EDITOR]]="","Yes",VLOOKUP(Veg_Table[[#This Row],[EVM_LAST_EDITOR]],Roster_Table[#All],15,FALSE)),"Yes")</f>
        <v>Yes</v>
      </c>
      <c r="AA146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64" s="1" t="str">
        <f>_xlfn.IFNA(VLOOKUP(Veg_Table[[#This Row],[EVM_LAST_EDITOR]],Roster_Table[#All],3,FALSE),"zAWRR Not in Roster")</f>
        <v>Aaron</v>
      </c>
      <c r="AC1464" s="1" t="str">
        <f>_xlfn.IFNA(VLOOKUP(Veg_Table[[#This Row],[EVM_LAST_EDITOR]],Roster_Table[#All],2,FALSE),"zAWRR Not in Roster")</f>
        <v>Hansen</v>
      </c>
      <c r="AD1464" s="1" t="str">
        <f>IF(_xlfn.CONCAT(Veg_Table[[#This Row],[First_Name]]," ",Veg_Table[[#This Row],[Last_Name]])="zAWRR Not in Roster zAWRR Not in Roster","zAWRR Not in Roster",_xlfn.CONCAT(Veg_Table[[#This Row],[First_Name]]," ",Veg_Table[[#This Row],[Last_Name]]))</f>
        <v>Aaron Hansen</v>
      </c>
      <c r="AE1464">
        <v>3228714</v>
      </c>
      <c r="AF1464" t="s">
        <v>6330</v>
      </c>
      <c r="AG1464" t="s">
        <v>93</v>
      </c>
      <c r="AH1464" t="s">
        <v>5320</v>
      </c>
      <c r="AI1464" t="s">
        <v>6321</v>
      </c>
      <c r="AJ1464" t="s">
        <v>21</v>
      </c>
      <c r="AL1464" t="s">
        <v>22</v>
      </c>
      <c r="AM1464" t="s">
        <v>23</v>
      </c>
      <c r="AN1464" t="s">
        <v>25</v>
      </c>
      <c r="AO1464" t="s">
        <v>25</v>
      </c>
      <c r="AP1464">
        <v>36</v>
      </c>
      <c r="AQ1464">
        <v>45</v>
      </c>
      <c r="AR1464" t="s">
        <v>511</v>
      </c>
      <c r="AS1464" t="s">
        <v>24</v>
      </c>
      <c r="AT1464" t="s">
        <v>26</v>
      </c>
      <c r="AV1464" t="s">
        <v>519</v>
      </c>
      <c r="AW1464" t="s">
        <v>6331</v>
      </c>
      <c r="AZ1464"/>
      <c r="BB1464" s="4"/>
      <c r="BD1464" t="s">
        <v>29</v>
      </c>
      <c r="BE1464" t="s">
        <v>25</v>
      </c>
      <c r="BF1464" t="s">
        <v>513</v>
      </c>
      <c r="BI1464" s="3"/>
      <c r="BJ1464" t="s">
        <v>27</v>
      </c>
      <c r="BK1464" s="30" t="s">
        <v>156</v>
      </c>
      <c r="BL1464" s="3">
        <v>43965.518034398148</v>
      </c>
      <c r="BM1464" t="s">
        <v>31</v>
      </c>
      <c r="BN1464" t="s">
        <v>32</v>
      </c>
      <c r="BP1464" t="s">
        <v>5452</v>
      </c>
      <c r="BQ1464" t="s">
        <v>1025</v>
      </c>
      <c r="BR1464" t="s">
        <v>28</v>
      </c>
      <c r="BS1464" t="s">
        <v>28</v>
      </c>
      <c r="BT1464" t="s">
        <v>156</v>
      </c>
      <c r="BU1464" s="3">
        <v>43965.518034398148</v>
      </c>
      <c r="BV1464" t="s">
        <v>803</v>
      </c>
      <c r="BW1464" s="3">
        <v>43965.597594733794</v>
      </c>
      <c r="BX1464" t="s">
        <v>6332</v>
      </c>
      <c r="CG1464"/>
      <c r="CH1464"/>
      <c r="CI1464"/>
      <c r="CY1464"/>
      <c r="DA1464"/>
      <c r="DF1464"/>
    </row>
    <row r="1465" spans="1:110" x14ac:dyDescent="0.25">
      <c r="A1465" s="1">
        <f>IF(Veg_Table[[#This Row],[VP_STATUS]]="Hold",0,IF(OR(AND(Veg_Table[[#This Row],[PRESCRIP]]="NW_No Work",Veg_Table[[#This Row],[VP_STATUS]]&lt;&gt;"No Work Required Under EVM"),AND(Veg_Table[[#This Row],[VP_STATUS]]="No Work Required Under EVM",Veg_Table[[#This Row],[PRESCRIP]]&lt;&gt;"NW_No Work")),1,0))</f>
        <v>0</v>
      </c>
      <c r="B1465" s="1">
        <f>IF(Veg_Table[[#This Row],[SPECIES]]="",1,0)</f>
        <v>0</v>
      </c>
      <c r="C1465" s="1">
        <f>IF(Veg_Table[[#This Row],[DIAMETER]]="",1,0)</f>
        <v>0</v>
      </c>
      <c r="D1465" s="1">
        <f>IF(Veg_Table[[#This Row],[HEIGHT]]="",1,0)</f>
        <v>0</v>
      </c>
      <c r="E146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65" s="1">
        <f>IF(AND(Veg_Table[[#This Row],[TAT_RESULT]]="ABATE",Veg_Table[[#This Row],[PRESCRIP]]="NW_No Work"),1,0)</f>
        <v>0</v>
      </c>
      <c r="G1465" s="1">
        <f>IF(OR(Veg_Table[[#This Row],[Prescription R-Scale]]="NA",Veg_Table[[#This Row],[Diameter R-Scale]]="NA"),0,IF(Veg_Table[[#This Row],[Diameter R-Scale]]&lt;&gt;Veg_Table[[#This Row],[Prescription R-Scale]],1,0))</f>
        <v>0</v>
      </c>
      <c r="H1465" s="1">
        <f>IF(OR(AND(Veg_Table[[#This Row],[PRESCRIP]]="BC_Br Rmv", Veg_Table[[#This Row],[WOOD_MAN]]&lt;&gt;"Not Needed"),AND(Veg_Table[[#This Row],[PRESCRIP]]="BCS_Br Rmv+Trt", Veg_Table[[#This Row],[WOOD_MAN]]&lt;&gt;"Not Needed")),1,0)</f>
        <v>0</v>
      </c>
      <c r="I1465" s="1">
        <f ca="1">IF(AND(Veg_Table[[#This Row],[Prescription_Changed]]="Yes",Veg_Table[[#This Row],[TAT_RESULT]]=""),1,0)</f>
        <v>0</v>
      </c>
      <c r="J1465" s="1">
        <f ca="1">SUM(Veg_Table[[#This Row],[Prescription and Status do not match]:[Prescription_Edited_And_TAT_Is_Blank]])</f>
        <v>0</v>
      </c>
      <c r="K1465" s="1">
        <f ca="1">IF(Veg_Table[[#This Row],[Sum of Errors]]&gt;0,1,0)</f>
        <v>0</v>
      </c>
      <c r="L1465" s="1">
        <f>1</f>
        <v>1</v>
      </c>
      <c r="M146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465" s="1">
        <f>IF(OR(MID(Veg_Table[[#This Row],[PRESCRIP]],2,1)="1",MID(Veg_Table[[#This Row],[PRESCRIP]],2,1)="2",MID(Veg_Table[[#This Row],[PRESCRIP]],2,1)="3",MID(Veg_Table[[#This Row],[PRESCRIP]],2,1)="4"),_xlfn.NUMBERVALUE(MID(Veg_Table[[#This Row],[PRESCRIP]],2,1)),"NA")</f>
        <v>2</v>
      </c>
      <c r="O1465" s="1">
        <f>WEEKNUM(Veg_Table[[#This Row],[EVM_LAST_EDITED_Day]],2)</f>
        <v>20</v>
      </c>
      <c r="P1465" s="25">
        <f>IFERROR(DATE(YEAR(Veg_Table[[#This Row],[EVM_LAST_EDITED2]]),MONTH(Veg_Table[[#This Row],[EVM_LAST_EDITED2]]),DAY(Veg_Table[[#This Row],[EVM_LAST_EDITED2]])),DATE(2019,1,1))</f>
        <v>43965</v>
      </c>
      <c r="Q1465" s="3">
        <f>VALUE(SUBSTITUTE(Veg_Table[[#This Row],[EVM_LAST_EDITED]],",",""))</f>
        <v>43965.518113425896</v>
      </c>
      <c r="R1465" s="1" t="str">
        <f>_xlfn.IFNA(IF(Veg_Table[[#This Row],[EVM_LAST_EDITOR]]="","zBlank EVM Last Editor",VLOOKUP(Veg_Table[[#This Row],[EVM_LAST_EDITOR]],Roster_Table[#All],4,FALSE)),"zAWRR Not in Roster")</f>
        <v>MGE</v>
      </c>
      <c r="S1465" s="1" t="str">
        <f>_xlfn.IFNA(IF(Veg_Table[[#This Row],[EVM_LAST_EDITOR]]="","zBlank EVM Last Editor",VLOOKUP(Veg_Table[[#This Row],[EVM_LAST_EDITOR]],Roster_Table[#All],16,FALSE)),"zCompany_AWRR not in Roster")</f>
        <v>MGE_Mountain G Enterprises</v>
      </c>
      <c r="T1465" s="2">
        <f>IFERROR(DATE(YEAR(Veg_Table[[#This Row],[Created2]]),MONTH(Veg_Table[[#This Row],[Created2]]),DAY(Veg_Table[[#This Row],[Created2]])),DATE(2019,1,1))</f>
        <v>43965</v>
      </c>
      <c r="U1465" s="3">
        <f>VALUE(SUBSTITUTE(Veg_Table[[#This Row],[Created]],",",""))</f>
        <v>43965.518113425896</v>
      </c>
      <c r="V1465" s="3" t="str">
        <f ca="1">IFERROR(_xlfn.IFNA(CELL("contents",INDIRECT(_xlfn.CONCAT("Veg_Table_Production_Data!",ADDRESS(MATCH(_xlfn.MAXIFS(#REF!,#REF!,"="&amp;Veg_Table[[#This Row],[AUTO_ID]],#REF!,"&lt;"&amp;Veg_Table[[#This Row],[EVM_LAST_EDITED_Day]]),#REF!,0),COLUMN(#REF!),4,1,)))),""),"")</f>
        <v/>
      </c>
      <c r="W1465" s="3" t="str">
        <f ca="1">IF(Veg_Table[[#This Row],[Previous_Prescription]]="","No",IF(Veg_Table[[#This Row],[Previous_Prescription]]=Veg_Table[[#This Row],[PRESCRIP]],"No","Yes"))</f>
        <v>No</v>
      </c>
      <c r="X1465" s="3" t="str">
        <f>IF(Veg_Table[[#This Row],[EVM_LAST_EDITED_Day]]=Veg_Table[[#This Row],[Created_Day]],"New","Old")</f>
        <v>New</v>
      </c>
      <c r="Y1465" s="1">
        <f>IFERROR(IF(FIND("delete",LOWER(Veg_Table[[#This Row],[PI_COMMENTS]]))&gt;=1,1,0),0)</f>
        <v>0</v>
      </c>
      <c r="Z1465" s="1" t="str">
        <f>_xlfn.IFNA(IF(Veg_Table[[#This Row],[EVM_LAST_EDITOR]]="","Yes",VLOOKUP(Veg_Table[[#This Row],[EVM_LAST_EDITOR]],Roster_Table[#All],15,FALSE)),"Yes")</f>
        <v>Yes</v>
      </c>
      <c r="AA146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65" s="1" t="str">
        <f>_xlfn.IFNA(VLOOKUP(Veg_Table[[#This Row],[EVM_LAST_EDITOR]],Roster_Table[#All],3,FALSE),"zAWRR Not in Roster")</f>
        <v>Amanda</v>
      </c>
      <c r="AC1465" s="1" t="str">
        <f>_xlfn.IFNA(VLOOKUP(Veg_Table[[#This Row],[EVM_LAST_EDITOR]],Roster_Table[#All],2,FALSE),"zAWRR Not in Roster")</f>
        <v>Winne</v>
      </c>
      <c r="AD1465" s="1" t="str">
        <f>IF(_xlfn.CONCAT(Veg_Table[[#This Row],[First_Name]]," ",Veg_Table[[#This Row],[Last_Name]])="zAWRR Not in Roster zAWRR Not in Roster","zAWRR Not in Roster",_xlfn.CONCAT(Veg_Table[[#This Row],[First_Name]]," ",Veg_Table[[#This Row],[Last_Name]]))</f>
        <v>Amanda Winne</v>
      </c>
      <c r="AE1465">
        <v>3230472</v>
      </c>
      <c r="AF1465" t="s">
        <v>6567</v>
      </c>
      <c r="AG1465" t="s">
        <v>93</v>
      </c>
      <c r="AH1465" t="s">
        <v>4287</v>
      </c>
      <c r="AI1465" t="s">
        <v>3400</v>
      </c>
      <c r="AJ1465" t="s">
        <v>36</v>
      </c>
      <c r="AL1465" t="s">
        <v>22</v>
      </c>
      <c r="AM1465" t="s">
        <v>1967</v>
      </c>
      <c r="AN1465" t="s">
        <v>25</v>
      </c>
      <c r="AO1465" t="s">
        <v>25</v>
      </c>
      <c r="AP1465">
        <v>15</v>
      </c>
      <c r="AQ1465">
        <v>72</v>
      </c>
      <c r="AR1465" t="s">
        <v>514</v>
      </c>
      <c r="AS1465" t="s">
        <v>42</v>
      </c>
      <c r="AT1465" t="s">
        <v>26</v>
      </c>
      <c r="AV1465" t="s">
        <v>512</v>
      </c>
      <c r="AW1465" t="s">
        <v>6568</v>
      </c>
      <c r="AZ1465"/>
      <c r="BB1465" s="4"/>
      <c r="BD1465" t="s">
        <v>29</v>
      </c>
      <c r="BE1465" t="s">
        <v>25</v>
      </c>
      <c r="BF1465" t="s">
        <v>513</v>
      </c>
      <c r="BI1465" s="3"/>
      <c r="BJ1465" t="s">
        <v>27</v>
      </c>
      <c r="BK1465" s="30" t="s">
        <v>520</v>
      </c>
      <c r="BL1465" s="3">
        <v>43965.518113425926</v>
      </c>
      <c r="BM1465" t="s">
        <v>31</v>
      </c>
      <c r="BN1465" t="s">
        <v>32</v>
      </c>
      <c r="BP1465" t="s">
        <v>4406</v>
      </c>
      <c r="BQ1465" t="s">
        <v>1025</v>
      </c>
      <c r="BR1465" t="s">
        <v>28</v>
      </c>
      <c r="BS1465" t="s">
        <v>28</v>
      </c>
      <c r="BT1465" t="s">
        <v>520</v>
      </c>
      <c r="BU1465" s="3">
        <v>43965.518113425926</v>
      </c>
      <c r="BV1465" t="s">
        <v>803</v>
      </c>
      <c r="BW1465" s="3">
        <v>43965.760199074073</v>
      </c>
      <c r="BX1465" t="s">
        <v>6569</v>
      </c>
      <c r="CG1465"/>
      <c r="CH1465"/>
      <c r="CI1465"/>
      <c r="CY1465"/>
      <c r="DA1465"/>
      <c r="DF1465"/>
    </row>
    <row r="1466" spans="1:110" x14ac:dyDescent="0.25">
      <c r="A1466" s="1">
        <f>IF(Veg_Table[[#This Row],[VP_STATUS]]="Hold",0,IF(OR(AND(Veg_Table[[#This Row],[PRESCRIP]]="NW_No Work",Veg_Table[[#This Row],[VP_STATUS]]&lt;&gt;"No Work Required Under EVM"),AND(Veg_Table[[#This Row],[VP_STATUS]]="No Work Required Under EVM",Veg_Table[[#This Row],[PRESCRIP]]&lt;&gt;"NW_No Work")),1,0))</f>
        <v>0</v>
      </c>
      <c r="B1466" s="1">
        <f>IF(Veg_Table[[#This Row],[SPECIES]]="",1,0)</f>
        <v>0</v>
      </c>
      <c r="C1466" s="1">
        <f>IF(Veg_Table[[#This Row],[DIAMETER]]="",1,0)</f>
        <v>0</v>
      </c>
      <c r="D1466" s="1">
        <f>IF(Veg_Table[[#This Row],[HEIGHT]]="",1,0)</f>
        <v>0</v>
      </c>
      <c r="E146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66" s="1">
        <f>IF(AND(Veg_Table[[#This Row],[TAT_RESULT]]="ABATE",Veg_Table[[#This Row],[PRESCRIP]]="NW_No Work"),1,0)</f>
        <v>0</v>
      </c>
      <c r="G1466" s="1">
        <f>IF(OR(Veg_Table[[#This Row],[Prescription R-Scale]]="NA",Veg_Table[[#This Row],[Diameter R-Scale]]="NA"),0,IF(Veg_Table[[#This Row],[Diameter R-Scale]]&lt;&gt;Veg_Table[[#This Row],[Prescription R-Scale]],1,0))</f>
        <v>0</v>
      </c>
      <c r="H1466" s="1">
        <f>IF(OR(AND(Veg_Table[[#This Row],[PRESCRIP]]="BC_Br Rmv", Veg_Table[[#This Row],[WOOD_MAN]]&lt;&gt;"Not Needed"),AND(Veg_Table[[#This Row],[PRESCRIP]]="BCS_Br Rmv+Trt", Veg_Table[[#This Row],[WOOD_MAN]]&lt;&gt;"Not Needed")),1,0)</f>
        <v>0</v>
      </c>
      <c r="I1466" s="1">
        <f ca="1">IF(AND(Veg_Table[[#This Row],[Prescription_Changed]]="Yes",Veg_Table[[#This Row],[TAT_RESULT]]=""),1,0)</f>
        <v>0</v>
      </c>
      <c r="J1466" s="1">
        <f ca="1">SUM(Veg_Table[[#This Row],[Prescription and Status do not match]:[Prescription_Edited_And_TAT_Is_Blank]])</f>
        <v>0</v>
      </c>
      <c r="K1466" s="1">
        <f ca="1">IF(Veg_Table[[#This Row],[Sum of Errors]]&gt;0,1,0)</f>
        <v>0</v>
      </c>
      <c r="L1466" s="1">
        <f>1</f>
        <v>1</v>
      </c>
      <c r="M1466"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66" s="1" t="str">
        <f>IF(OR(MID(Veg_Table[[#This Row],[PRESCRIP]],2,1)="1",MID(Veg_Table[[#This Row],[PRESCRIP]],2,1)="2",MID(Veg_Table[[#This Row],[PRESCRIP]],2,1)="3",MID(Veg_Table[[#This Row],[PRESCRIP]],2,1)="4"),_xlfn.NUMBERVALUE(MID(Veg_Table[[#This Row],[PRESCRIP]],2,1)),"NA")</f>
        <v>NA</v>
      </c>
      <c r="O1466" s="1">
        <f>WEEKNUM(Veg_Table[[#This Row],[EVM_LAST_EDITED_Day]],2)</f>
        <v>20</v>
      </c>
      <c r="P1466" s="25">
        <f>IFERROR(DATE(YEAR(Veg_Table[[#This Row],[EVM_LAST_EDITED2]]),MONTH(Veg_Table[[#This Row],[EVM_LAST_EDITED2]]),DAY(Veg_Table[[#This Row],[EVM_LAST_EDITED2]])),DATE(2019,1,1))</f>
        <v>43965</v>
      </c>
      <c r="Q1466" s="3">
        <f>VALUE(SUBSTITUTE(Veg_Table[[#This Row],[EVM_LAST_EDITED]],",",""))</f>
        <v>43965.518483796302</v>
      </c>
      <c r="R1466" s="1" t="str">
        <f>_xlfn.IFNA(IF(Veg_Table[[#This Row],[EVM_LAST_EDITOR]]="","zBlank EVM Last Editor",VLOOKUP(Veg_Table[[#This Row],[EVM_LAST_EDITOR]],Roster_Table[#All],4,FALSE)),"zAWRR Not in Roster")</f>
        <v>JEF</v>
      </c>
      <c r="S1466" s="1" t="str">
        <f>_xlfn.IFNA(IF(Veg_Table[[#This Row],[EVM_LAST_EDITOR]]="","zBlank EVM Last Editor",VLOOKUP(Veg_Table[[#This Row],[EVM_LAST_EDITOR]],Roster_Table[#All],16,FALSE)),"zCompany_AWRR not in Roster")</f>
        <v>JEF_Jefferson Resources</v>
      </c>
      <c r="T1466" s="2">
        <f>IFERROR(DATE(YEAR(Veg_Table[[#This Row],[Created2]]),MONTH(Veg_Table[[#This Row],[Created2]]),DAY(Veg_Table[[#This Row],[Created2]])),DATE(2019,1,1))</f>
        <v>43965</v>
      </c>
      <c r="U1466" s="3">
        <f>VALUE(SUBSTITUTE(Veg_Table[[#This Row],[Created]],",",""))</f>
        <v>43965.518483796302</v>
      </c>
      <c r="V1466" s="3" t="str">
        <f ca="1">IFERROR(_xlfn.IFNA(CELL("contents",INDIRECT(_xlfn.CONCAT("Veg_Table_Production_Data!",ADDRESS(MATCH(_xlfn.MAXIFS(#REF!,#REF!,"="&amp;Veg_Table[[#This Row],[AUTO_ID]],#REF!,"&lt;"&amp;Veg_Table[[#This Row],[EVM_LAST_EDITED_Day]]),#REF!,0),COLUMN(#REF!),4,1,)))),""),"")</f>
        <v/>
      </c>
      <c r="W1466" s="3" t="str">
        <f ca="1">IF(Veg_Table[[#This Row],[Previous_Prescription]]="","No",IF(Veg_Table[[#This Row],[Previous_Prescription]]=Veg_Table[[#This Row],[PRESCRIP]],"No","Yes"))</f>
        <v>No</v>
      </c>
      <c r="X1466" s="3" t="str">
        <f>IF(Veg_Table[[#This Row],[EVM_LAST_EDITED_Day]]=Veg_Table[[#This Row],[Created_Day]],"New","Old")</f>
        <v>New</v>
      </c>
      <c r="Y1466" s="1">
        <f>IFERROR(IF(FIND("delete",LOWER(Veg_Table[[#This Row],[PI_COMMENTS]]))&gt;=1,1,0),0)</f>
        <v>0</v>
      </c>
      <c r="Z1466" s="1" t="str">
        <f>_xlfn.IFNA(IF(Veg_Table[[#This Row],[EVM_LAST_EDITOR]]="","Yes",VLOOKUP(Veg_Table[[#This Row],[EVM_LAST_EDITOR]],Roster_Table[#All],15,FALSE)),"Yes")</f>
        <v>Yes</v>
      </c>
      <c r="AA146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66" s="1" t="str">
        <f>_xlfn.IFNA(VLOOKUP(Veg_Table[[#This Row],[EVM_LAST_EDITOR]],Roster_Table[#All],3,FALSE),"zAWRR Not in Roster")</f>
        <v>Kalli</v>
      </c>
      <c r="AC1466" s="1" t="str">
        <f>_xlfn.IFNA(VLOOKUP(Veg_Table[[#This Row],[EVM_LAST_EDITOR]],Roster_Table[#All],2,FALSE),"zAWRR Not in Roster")</f>
        <v>Fenk</v>
      </c>
      <c r="AD1466" s="1" t="str">
        <f>IF(_xlfn.CONCAT(Veg_Table[[#This Row],[First_Name]]," ",Veg_Table[[#This Row],[Last_Name]])="zAWRR Not in Roster zAWRR Not in Roster","zAWRR Not in Roster",_xlfn.CONCAT(Veg_Table[[#This Row],[First_Name]]," ",Veg_Table[[#This Row],[Last_Name]]))</f>
        <v>Kalli Fenk</v>
      </c>
      <c r="AE1466">
        <v>3231159</v>
      </c>
      <c r="AF1466" t="s">
        <v>7049</v>
      </c>
      <c r="AG1466" t="s">
        <v>30</v>
      </c>
      <c r="AH1466" t="s">
        <v>3102</v>
      </c>
      <c r="AI1466" t="s">
        <v>2951</v>
      </c>
      <c r="AJ1466" t="s">
        <v>21</v>
      </c>
      <c r="AL1466" t="s">
        <v>37</v>
      </c>
      <c r="AM1466" t="s">
        <v>529</v>
      </c>
      <c r="AN1466" t="s">
        <v>25</v>
      </c>
      <c r="AO1466" t="s">
        <v>25</v>
      </c>
      <c r="AP1466">
        <v>9</v>
      </c>
      <c r="AQ1466">
        <v>40</v>
      </c>
      <c r="AR1466" t="s">
        <v>517</v>
      </c>
      <c r="AS1466" t="s">
        <v>24</v>
      </c>
      <c r="AT1466" t="s">
        <v>26</v>
      </c>
      <c r="AV1466" t="s">
        <v>512</v>
      </c>
      <c r="AW1466" t="s">
        <v>7050</v>
      </c>
      <c r="AZ1466"/>
      <c r="BB1466" s="4"/>
      <c r="BD1466" t="s">
        <v>29</v>
      </c>
      <c r="BE1466" t="s">
        <v>25</v>
      </c>
      <c r="BF1466" t="s">
        <v>513</v>
      </c>
      <c r="BI1466" s="3"/>
      <c r="BJ1466" t="s">
        <v>52</v>
      </c>
      <c r="BK1466" s="30" t="s">
        <v>65</v>
      </c>
      <c r="BL1466" s="3">
        <v>43965.518483796295</v>
      </c>
      <c r="BM1466" t="s">
        <v>31</v>
      </c>
      <c r="BN1466" t="s">
        <v>32</v>
      </c>
      <c r="BP1466" t="s">
        <v>3105</v>
      </c>
      <c r="BQ1466" t="s">
        <v>826</v>
      </c>
      <c r="BR1466" t="s">
        <v>28</v>
      </c>
      <c r="BS1466" t="s">
        <v>28</v>
      </c>
      <c r="BT1466" t="s">
        <v>65</v>
      </c>
      <c r="BU1466" s="3">
        <v>43965.518483796295</v>
      </c>
      <c r="BV1466" t="s">
        <v>803</v>
      </c>
      <c r="BW1466" s="3">
        <v>43966.336886076388</v>
      </c>
      <c r="BX1466" t="s">
        <v>7051</v>
      </c>
      <c r="CG1466"/>
      <c r="CH1466"/>
      <c r="CI1466"/>
      <c r="CY1466"/>
      <c r="DA1466"/>
      <c r="DF1466"/>
    </row>
    <row r="1467" spans="1:110" x14ac:dyDescent="0.25">
      <c r="A1467" s="1">
        <f>IF(Veg_Table[[#This Row],[VP_STATUS]]="Hold",0,IF(OR(AND(Veg_Table[[#This Row],[PRESCRIP]]="NW_No Work",Veg_Table[[#This Row],[VP_STATUS]]&lt;&gt;"No Work Required Under EVM"),AND(Veg_Table[[#This Row],[VP_STATUS]]="No Work Required Under EVM",Veg_Table[[#This Row],[PRESCRIP]]&lt;&gt;"NW_No Work")),1,0))</f>
        <v>0</v>
      </c>
      <c r="B1467" s="1">
        <f>IF(Veg_Table[[#This Row],[SPECIES]]="",1,0)</f>
        <v>0</v>
      </c>
      <c r="C1467" s="1">
        <f>IF(Veg_Table[[#This Row],[DIAMETER]]="",1,0)</f>
        <v>0</v>
      </c>
      <c r="D1467" s="1">
        <f>IF(Veg_Table[[#This Row],[HEIGHT]]="",1,0)</f>
        <v>0</v>
      </c>
      <c r="E146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67" s="1">
        <f>IF(AND(Veg_Table[[#This Row],[TAT_RESULT]]="ABATE",Veg_Table[[#This Row],[PRESCRIP]]="NW_No Work"),1,0)</f>
        <v>0</v>
      </c>
      <c r="G1467" s="1">
        <f>IF(OR(Veg_Table[[#This Row],[Prescription R-Scale]]="NA",Veg_Table[[#This Row],[Diameter R-Scale]]="NA"),0,IF(Veg_Table[[#This Row],[Diameter R-Scale]]&lt;&gt;Veg_Table[[#This Row],[Prescription R-Scale]],1,0))</f>
        <v>0</v>
      </c>
      <c r="H1467" s="1">
        <f>IF(OR(AND(Veg_Table[[#This Row],[PRESCRIP]]="BC_Br Rmv", Veg_Table[[#This Row],[WOOD_MAN]]&lt;&gt;"Not Needed"),AND(Veg_Table[[#This Row],[PRESCRIP]]="BCS_Br Rmv+Trt", Veg_Table[[#This Row],[WOOD_MAN]]&lt;&gt;"Not Needed")),1,0)</f>
        <v>0</v>
      </c>
      <c r="I1467" s="1">
        <f ca="1">IF(AND(Veg_Table[[#This Row],[Prescription_Changed]]="Yes",Veg_Table[[#This Row],[TAT_RESULT]]=""),1,0)</f>
        <v>0</v>
      </c>
      <c r="J1467" s="1">
        <f ca="1">SUM(Veg_Table[[#This Row],[Prescription and Status do not match]:[Prescription_Edited_And_TAT_Is_Blank]])</f>
        <v>0</v>
      </c>
      <c r="K1467" s="1">
        <f ca="1">IF(Veg_Table[[#This Row],[Sum of Errors]]&gt;0,1,0)</f>
        <v>0</v>
      </c>
      <c r="L1467" s="1">
        <f>1</f>
        <v>1</v>
      </c>
      <c r="M1467"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67" s="1" t="str">
        <f>IF(OR(MID(Veg_Table[[#This Row],[PRESCRIP]],2,1)="1",MID(Veg_Table[[#This Row],[PRESCRIP]],2,1)="2",MID(Veg_Table[[#This Row],[PRESCRIP]],2,1)="3",MID(Veg_Table[[#This Row],[PRESCRIP]],2,1)="4"),_xlfn.NUMBERVALUE(MID(Veg_Table[[#This Row],[PRESCRIP]],2,1)),"NA")</f>
        <v>NA</v>
      </c>
      <c r="O1467" s="1">
        <f>WEEKNUM(Veg_Table[[#This Row],[EVM_LAST_EDITED_Day]],2)</f>
        <v>20</v>
      </c>
      <c r="P1467" s="25">
        <f>IFERROR(DATE(YEAR(Veg_Table[[#This Row],[EVM_LAST_EDITED2]]),MONTH(Veg_Table[[#This Row],[EVM_LAST_EDITED2]]),DAY(Veg_Table[[#This Row],[EVM_LAST_EDITED2]])),DATE(2019,1,1))</f>
        <v>43965</v>
      </c>
      <c r="Q1467" s="3">
        <f>VALUE(SUBSTITUTE(Veg_Table[[#This Row],[EVM_LAST_EDITED]],",",""))</f>
        <v>43965.520185185203</v>
      </c>
      <c r="R1467" s="1" t="str">
        <f>_xlfn.IFNA(IF(Veg_Table[[#This Row],[EVM_LAST_EDITOR]]="","zBlank EVM Last Editor",VLOOKUP(Veg_Table[[#This Row],[EVM_LAST_EDITOR]],Roster_Table[#All],4,FALSE)),"zAWRR Not in Roster")</f>
        <v>JEF</v>
      </c>
      <c r="S1467" s="1" t="str">
        <f>_xlfn.IFNA(IF(Veg_Table[[#This Row],[EVM_LAST_EDITOR]]="","zBlank EVM Last Editor",VLOOKUP(Veg_Table[[#This Row],[EVM_LAST_EDITOR]],Roster_Table[#All],16,FALSE)),"zCompany_AWRR not in Roster")</f>
        <v>JEF_Jefferson Resources</v>
      </c>
      <c r="T1467" s="2">
        <f>IFERROR(DATE(YEAR(Veg_Table[[#This Row],[Created2]]),MONTH(Veg_Table[[#This Row],[Created2]]),DAY(Veg_Table[[#This Row],[Created2]])),DATE(2019,1,1))</f>
        <v>43965</v>
      </c>
      <c r="U1467" s="3">
        <f>VALUE(SUBSTITUTE(Veg_Table[[#This Row],[Created]],",",""))</f>
        <v>43965.520185185203</v>
      </c>
      <c r="V1467" s="3" t="str">
        <f ca="1">IFERROR(_xlfn.IFNA(CELL("contents",INDIRECT(_xlfn.CONCAT("Veg_Table_Production_Data!",ADDRESS(MATCH(_xlfn.MAXIFS(#REF!,#REF!,"="&amp;Veg_Table[[#This Row],[AUTO_ID]],#REF!,"&lt;"&amp;Veg_Table[[#This Row],[EVM_LAST_EDITED_Day]]),#REF!,0),COLUMN(#REF!),4,1,)))),""),"")</f>
        <v/>
      </c>
      <c r="W1467" s="3" t="str">
        <f ca="1">IF(Veg_Table[[#This Row],[Previous_Prescription]]="","No",IF(Veg_Table[[#This Row],[Previous_Prescription]]=Veg_Table[[#This Row],[PRESCRIP]],"No","Yes"))</f>
        <v>No</v>
      </c>
      <c r="X1467" s="3" t="str">
        <f>IF(Veg_Table[[#This Row],[EVM_LAST_EDITED_Day]]=Veg_Table[[#This Row],[Created_Day]],"New","Old")</f>
        <v>New</v>
      </c>
      <c r="Y1467" s="1">
        <f>IFERROR(IF(FIND("delete",LOWER(Veg_Table[[#This Row],[PI_COMMENTS]]))&gt;=1,1,0),0)</f>
        <v>0</v>
      </c>
      <c r="Z1467" s="1" t="str">
        <f>_xlfn.IFNA(IF(Veg_Table[[#This Row],[EVM_LAST_EDITOR]]="","Yes",VLOOKUP(Veg_Table[[#This Row],[EVM_LAST_EDITOR]],Roster_Table[#All],15,FALSE)),"Yes")</f>
        <v>Yes</v>
      </c>
      <c r="AA146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67" s="1" t="str">
        <f>_xlfn.IFNA(VLOOKUP(Veg_Table[[#This Row],[EVM_LAST_EDITOR]],Roster_Table[#All],3,FALSE),"zAWRR Not in Roster")</f>
        <v>Kalli</v>
      </c>
      <c r="AC1467" s="1" t="str">
        <f>_xlfn.IFNA(VLOOKUP(Veg_Table[[#This Row],[EVM_LAST_EDITOR]],Roster_Table[#All],2,FALSE),"zAWRR Not in Roster")</f>
        <v>Fenk</v>
      </c>
      <c r="AD1467" s="1" t="str">
        <f>IF(_xlfn.CONCAT(Veg_Table[[#This Row],[First_Name]]," ",Veg_Table[[#This Row],[Last_Name]])="zAWRR Not in Roster zAWRR Not in Roster","zAWRR Not in Roster",_xlfn.CONCAT(Veg_Table[[#This Row],[First_Name]]," ",Veg_Table[[#This Row],[Last_Name]]))</f>
        <v>Kalli Fenk</v>
      </c>
      <c r="AE1467">
        <v>3231160</v>
      </c>
      <c r="AF1467" t="s">
        <v>7052</v>
      </c>
      <c r="AG1467" t="s">
        <v>30</v>
      </c>
      <c r="AH1467" t="s">
        <v>3102</v>
      </c>
      <c r="AI1467" t="s">
        <v>2951</v>
      </c>
      <c r="AJ1467" t="s">
        <v>21</v>
      </c>
      <c r="AL1467" t="s">
        <v>37</v>
      </c>
      <c r="AM1467" t="s">
        <v>38</v>
      </c>
      <c r="AN1467" t="s">
        <v>25</v>
      </c>
      <c r="AO1467" t="s">
        <v>25</v>
      </c>
      <c r="AP1467">
        <v>21</v>
      </c>
      <c r="AQ1467">
        <v>90</v>
      </c>
      <c r="AR1467" t="s">
        <v>511</v>
      </c>
      <c r="AS1467" t="s">
        <v>24</v>
      </c>
      <c r="AT1467" t="s">
        <v>26</v>
      </c>
      <c r="AV1467" t="s">
        <v>512</v>
      </c>
      <c r="AW1467" t="s">
        <v>7053</v>
      </c>
      <c r="AZ1467"/>
      <c r="BB1467" s="4"/>
      <c r="BD1467" t="s">
        <v>29</v>
      </c>
      <c r="BE1467" t="s">
        <v>25</v>
      </c>
      <c r="BF1467" t="s">
        <v>513</v>
      </c>
      <c r="BI1467" s="3"/>
      <c r="BJ1467" t="s">
        <v>52</v>
      </c>
      <c r="BK1467" s="30" t="s">
        <v>65</v>
      </c>
      <c r="BL1467" s="3">
        <v>43965.520185185182</v>
      </c>
      <c r="BM1467" t="s">
        <v>31</v>
      </c>
      <c r="BN1467" t="s">
        <v>32</v>
      </c>
      <c r="BP1467" t="s">
        <v>3105</v>
      </c>
      <c r="BQ1467" t="s">
        <v>826</v>
      </c>
      <c r="BR1467" t="s">
        <v>28</v>
      </c>
      <c r="BS1467" t="s">
        <v>28</v>
      </c>
      <c r="BT1467" t="s">
        <v>65</v>
      </c>
      <c r="BU1467" s="3">
        <v>43965.520185185182</v>
      </c>
      <c r="BV1467" t="s">
        <v>803</v>
      </c>
      <c r="BW1467" s="3">
        <v>43966.336886076388</v>
      </c>
      <c r="BX1467" t="s">
        <v>7054</v>
      </c>
      <c r="CG1467"/>
      <c r="CH1467"/>
      <c r="CI1467"/>
      <c r="CY1467"/>
      <c r="DA1467"/>
      <c r="DF1467"/>
    </row>
    <row r="1468" spans="1:110" x14ac:dyDescent="0.25">
      <c r="A1468" s="1">
        <f>IF(Veg_Table[[#This Row],[VP_STATUS]]="Hold",0,IF(OR(AND(Veg_Table[[#This Row],[PRESCRIP]]="NW_No Work",Veg_Table[[#This Row],[VP_STATUS]]&lt;&gt;"No Work Required Under EVM"),AND(Veg_Table[[#This Row],[VP_STATUS]]="No Work Required Under EVM",Veg_Table[[#This Row],[PRESCRIP]]&lt;&gt;"NW_No Work")),1,0))</f>
        <v>0</v>
      </c>
      <c r="B1468" s="1">
        <f>IF(Veg_Table[[#This Row],[SPECIES]]="",1,0)</f>
        <v>0</v>
      </c>
      <c r="C1468" s="1">
        <f>IF(Veg_Table[[#This Row],[DIAMETER]]="",1,0)</f>
        <v>0</v>
      </c>
      <c r="D1468" s="1">
        <f>IF(Veg_Table[[#This Row],[HEIGHT]]="",1,0)</f>
        <v>0</v>
      </c>
      <c r="E146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68" s="1">
        <f>IF(AND(Veg_Table[[#This Row],[TAT_RESULT]]="ABATE",Veg_Table[[#This Row],[PRESCRIP]]="NW_No Work"),1,0)</f>
        <v>0</v>
      </c>
      <c r="G1468" s="1">
        <f>IF(OR(Veg_Table[[#This Row],[Prescription R-Scale]]="NA",Veg_Table[[#This Row],[Diameter R-Scale]]="NA"),0,IF(Veg_Table[[#This Row],[Diameter R-Scale]]&lt;&gt;Veg_Table[[#This Row],[Prescription R-Scale]],1,0))</f>
        <v>0</v>
      </c>
      <c r="H1468" s="1">
        <f>IF(OR(AND(Veg_Table[[#This Row],[PRESCRIP]]="BC_Br Rmv", Veg_Table[[#This Row],[WOOD_MAN]]&lt;&gt;"Not Needed"),AND(Veg_Table[[#This Row],[PRESCRIP]]="BCS_Br Rmv+Trt", Veg_Table[[#This Row],[WOOD_MAN]]&lt;&gt;"Not Needed")),1,0)</f>
        <v>0</v>
      </c>
      <c r="I1468" s="1">
        <f ca="1">IF(AND(Veg_Table[[#This Row],[Prescription_Changed]]="Yes",Veg_Table[[#This Row],[TAT_RESULT]]=""),1,0)</f>
        <v>0</v>
      </c>
      <c r="J1468" s="1">
        <f ca="1">SUM(Veg_Table[[#This Row],[Prescription and Status do not match]:[Prescription_Edited_And_TAT_Is_Blank]])</f>
        <v>0</v>
      </c>
      <c r="K1468" s="1">
        <f ca="1">IF(Veg_Table[[#This Row],[Sum of Errors]]&gt;0,1,0)</f>
        <v>0</v>
      </c>
      <c r="L1468" s="1">
        <f>1</f>
        <v>1</v>
      </c>
      <c r="M1468"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68" s="1" t="str">
        <f>IF(OR(MID(Veg_Table[[#This Row],[PRESCRIP]],2,1)="1",MID(Veg_Table[[#This Row],[PRESCRIP]],2,1)="2",MID(Veg_Table[[#This Row],[PRESCRIP]],2,1)="3",MID(Veg_Table[[#This Row],[PRESCRIP]],2,1)="4"),_xlfn.NUMBERVALUE(MID(Veg_Table[[#This Row],[PRESCRIP]],2,1)),"NA")</f>
        <v>NA</v>
      </c>
      <c r="O1468" s="1">
        <f>WEEKNUM(Veg_Table[[#This Row],[EVM_LAST_EDITED_Day]],2)</f>
        <v>20</v>
      </c>
      <c r="P1468" s="25">
        <f>IFERROR(DATE(YEAR(Veg_Table[[#This Row],[EVM_LAST_EDITED2]]),MONTH(Veg_Table[[#This Row],[EVM_LAST_EDITED2]]),DAY(Veg_Table[[#This Row],[EVM_LAST_EDITED2]])),DATE(2019,1,1))</f>
        <v>43965</v>
      </c>
      <c r="Q1468" s="3">
        <f>VALUE(SUBSTITUTE(Veg_Table[[#This Row],[EVM_LAST_EDITED]],",",""))</f>
        <v>43965.522418981498</v>
      </c>
      <c r="R1468" s="1" t="str">
        <f>_xlfn.IFNA(IF(Veg_Table[[#This Row],[EVM_LAST_EDITOR]]="","zBlank EVM Last Editor",VLOOKUP(Veg_Table[[#This Row],[EVM_LAST_EDITOR]],Roster_Table[#All],4,FALSE)),"zAWRR Not in Roster")</f>
        <v>JEF</v>
      </c>
      <c r="S1468" s="1" t="str">
        <f>_xlfn.IFNA(IF(Veg_Table[[#This Row],[EVM_LAST_EDITOR]]="","zBlank EVM Last Editor",VLOOKUP(Veg_Table[[#This Row],[EVM_LAST_EDITOR]],Roster_Table[#All],16,FALSE)),"zCompany_AWRR not in Roster")</f>
        <v>JEF_Jefferson Resources</v>
      </c>
      <c r="T1468" s="2">
        <f>IFERROR(DATE(YEAR(Veg_Table[[#This Row],[Created2]]),MONTH(Veg_Table[[#This Row],[Created2]]),DAY(Veg_Table[[#This Row],[Created2]])),DATE(2019,1,1))</f>
        <v>43965</v>
      </c>
      <c r="U1468" s="3">
        <f>VALUE(SUBSTITUTE(Veg_Table[[#This Row],[Created]],",",""))</f>
        <v>43965.522418981498</v>
      </c>
      <c r="V1468" s="3" t="str">
        <f ca="1">IFERROR(_xlfn.IFNA(CELL("contents",INDIRECT(_xlfn.CONCAT("Veg_Table_Production_Data!",ADDRESS(MATCH(_xlfn.MAXIFS(#REF!,#REF!,"="&amp;Veg_Table[[#This Row],[AUTO_ID]],#REF!,"&lt;"&amp;Veg_Table[[#This Row],[EVM_LAST_EDITED_Day]]),#REF!,0),COLUMN(#REF!),4,1,)))),""),"")</f>
        <v/>
      </c>
      <c r="W1468" s="3" t="str">
        <f ca="1">IF(Veg_Table[[#This Row],[Previous_Prescription]]="","No",IF(Veg_Table[[#This Row],[Previous_Prescription]]=Veg_Table[[#This Row],[PRESCRIP]],"No","Yes"))</f>
        <v>No</v>
      </c>
      <c r="X1468" s="3" t="str">
        <f>IF(Veg_Table[[#This Row],[EVM_LAST_EDITED_Day]]=Veg_Table[[#This Row],[Created_Day]],"New","Old")</f>
        <v>New</v>
      </c>
      <c r="Y1468" s="1">
        <f>IFERROR(IF(FIND("delete",LOWER(Veg_Table[[#This Row],[PI_COMMENTS]]))&gt;=1,1,0),0)</f>
        <v>0</v>
      </c>
      <c r="Z1468" s="1" t="str">
        <f>_xlfn.IFNA(IF(Veg_Table[[#This Row],[EVM_LAST_EDITOR]]="","Yes",VLOOKUP(Veg_Table[[#This Row],[EVM_LAST_EDITOR]],Roster_Table[#All],15,FALSE)),"Yes")</f>
        <v>Yes</v>
      </c>
      <c r="AA146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68" s="1" t="str">
        <f>_xlfn.IFNA(VLOOKUP(Veg_Table[[#This Row],[EVM_LAST_EDITOR]],Roster_Table[#All],3,FALSE),"zAWRR Not in Roster")</f>
        <v>Kalli</v>
      </c>
      <c r="AC1468" s="1" t="str">
        <f>_xlfn.IFNA(VLOOKUP(Veg_Table[[#This Row],[EVM_LAST_EDITOR]],Roster_Table[#All],2,FALSE),"zAWRR Not in Roster")</f>
        <v>Fenk</v>
      </c>
      <c r="AD1468" s="1" t="str">
        <f>IF(_xlfn.CONCAT(Veg_Table[[#This Row],[First_Name]]," ",Veg_Table[[#This Row],[Last_Name]])="zAWRR Not in Roster zAWRR Not in Roster","zAWRR Not in Roster",_xlfn.CONCAT(Veg_Table[[#This Row],[First_Name]]," ",Veg_Table[[#This Row],[Last_Name]]))</f>
        <v>Kalli Fenk</v>
      </c>
      <c r="AE1468">
        <v>3231161</v>
      </c>
      <c r="AF1468" t="s">
        <v>7055</v>
      </c>
      <c r="AG1468" t="s">
        <v>30</v>
      </c>
      <c r="AH1468" t="s">
        <v>3102</v>
      </c>
      <c r="AI1468" t="s">
        <v>2951</v>
      </c>
      <c r="AJ1468" t="s">
        <v>21</v>
      </c>
      <c r="AL1468" t="s">
        <v>37</v>
      </c>
      <c r="AM1468" t="s">
        <v>38</v>
      </c>
      <c r="AN1468" t="s">
        <v>25</v>
      </c>
      <c r="AO1468" t="s">
        <v>25</v>
      </c>
      <c r="AP1468">
        <v>11</v>
      </c>
      <c r="AQ1468">
        <v>75</v>
      </c>
      <c r="AR1468" t="s">
        <v>511</v>
      </c>
      <c r="AS1468" t="s">
        <v>24</v>
      </c>
      <c r="AT1468" t="s">
        <v>26</v>
      </c>
      <c r="AV1468" t="s">
        <v>512</v>
      </c>
      <c r="AW1468" t="s">
        <v>7056</v>
      </c>
      <c r="AZ1468"/>
      <c r="BB1468" s="4"/>
      <c r="BD1468" t="s">
        <v>29</v>
      </c>
      <c r="BE1468" t="s">
        <v>25</v>
      </c>
      <c r="BF1468" t="s">
        <v>513</v>
      </c>
      <c r="BI1468" s="3"/>
      <c r="BJ1468" t="s">
        <v>52</v>
      </c>
      <c r="BK1468" s="30" t="s">
        <v>65</v>
      </c>
      <c r="BL1468" s="3">
        <v>43965.522418981483</v>
      </c>
      <c r="BM1468" t="s">
        <v>31</v>
      </c>
      <c r="BN1468" t="s">
        <v>32</v>
      </c>
      <c r="BP1468" t="s">
        <v>3105</v>
      </c>
      <c r="BQ1468" t="s">
        <v>826</v>
      </c>
      <c r="BR1468" t="s">
        <v>28</v>
      </c>
      <c r="BS1468" t="s">
        <v>28</v>
      </c>
      <c r="BT1468" t="s">
        <v>65</v>
      </c>
      <c r="BU1468" s="3">
        <v>43965.522418981483</v>
      </c>
      <c r="BV1468" t="s">
        <v>803</v>
      </c>
      <c r="BW1468" s="3">
        <v>43966.336886076388</v>
      </c>
      <c r="BX1468" t="s">
        <v>7057</v>
      </c>
      <c r="CG1468"/>
      <c r="CH1468"/>
      <c r="CI1468"/>
      <c r="CY1468"/>
      <c r="DA1468"/>
      <c r="DF1468"/>
    </row>
    <row r="1469" spans="1:110" x14ac:dyDescent="0.25">
      <c r="A1469" s="1">
        <f>IF(Veg_Table[[#This Row],[VP_STATUS]]="Hold",0,IF(OR(AND(Veg_Table[[#This Row],[PRESCRIP]]="NW_No Work",Veg_Table[[#This Row],[VP_STATUS]]&lt;&gt;"No Work Required Under EVM"),AND(Veg_Table[[#This Row],[VP_STATUS]]="No Work Required Under EVM",Veg_Table[[#This Row],[PRESCRIP]]&lt;&gt;"NW_No Work")),1,0))</f>
        <v>0</v>
      </c>
      <c r="B1469" s="1">
        <f>IF(Veg_Table[[#This Row],[SPECIES]]="",1,0)</f>
        <v>0</v>
      </c>
      <c r="C1469" s="1">
        <f>IF(Veg_Table[[#This Row],[DIAMETER]]="",1,0)</f>
        <v>0</v>
      </c>
      <c r="D1469" s="1">
        <f>IF(Veg_Table[[#This Row],[HEIGHT]]="",1,0)</f>
        <v>0</v>
      </c>
      <c r="E146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69" s="1">
        <f>IF(AND(Veg_Table[[#This Row],[TAT_RESULT]]="ABATE",Veg_Table[[#This Row],[PRESCRIP]]="NW_No Work"),1,0)</f>
        <v>0</v>
      </c>
      <c r="G1469" s="1">
        <f>IF(OR(Veg_Table[[#This Row],[Prescription R-Scale]]="NA",Veg_Table[[#This Row],[Diameter R-Scale]]="NA"),0,IF(Veg_Table[[#This Row],[Diameter R-Scale]]&lt;&gt;Veg_Table[[#This Row],[Prescription R-Scale]],1,0))</f>
        <v>0</v>
      </c>
      <c r="H1469" s="1">
        <f>IF(OR(AND(Veg_Table[[#This Row],[PRESCRIP]]="BC_Br Rmv", Veg_Table[[#This Row],[WOOD_MAN]]&lt;&gt;"Not Needed"),AND(Veg_Table[[#This Row],[PRESCRIP]]="BCS_Br Rmv+Trt", Veg_Table[[#This Row],[WOOD_MAN]]&lt;&gt;"Not Needed")),1,0)</f>
        <v>0</v>
      </c>
      <c r="I1469" s="1">
        <f ca="1">IF(AND(Veg_Table[[#This Row],[Prescription_Changed]]="Yes",Veg_Table[[#This Row],[TAT_RESULT]]=""),1,0)</f>
        <v>0</v>
      </c>
      <c r="J1469" s="1">
        <f ca="1">SUM(Veg_Table[[#This Row],[Prescription and Status do not match]:[Prescription_Edited_And_TAT_Is_Blank]])</f>
        <v>0</v>
      </c>
      <c r="K1469" s="1">
        <f ca="1">IF(Veg_Table[[#This Row],[Sum of Errors]]&gt;0,1,0)</f>
        <v>0</v>
      </c>
      <c r="L1469" s="1">
        <f>1</f>
        <v>1</v>
      </c>
      <c r="M1469"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69" s="1" t="str">
        <f>IF(OR(MID(Veg_Table[[#This Row],[PRESCRIP]],2,1)="1",MID(Veg_Table[[#This Row],[PRESCRIP]],2,1)="2",MID(Veg_Table[[#This Row],[PRESCRIP]],2,1)="3",MID(Veg_Table[[#This Row],[PRESCRIP]],2,1)="4"),_xlfn.NUMBERVALUE(MID(Veg_Table[[#This Row],[PRESCRIP]],2,1)),"NA")</f>
        <v>NA</v>
      </c>
      <c r="O1469" s="1">
        <f>WEEKNUM(Veg_Table[[#This Row],[EVM_LAST_EDITED_Day]],2)</f>
        <v>20</v>
      </c>
      <c r="P1469" s="25">
        <f>IFERROR(DATE(YEAR(Veg_Table[[#This Row],[EVM_LAST_EDITED2]]),MONTH(Veg_Table[[#This Row],[EVM_LAST_EDITED2]]),DAY(Veg_Table[[#This Row],[EVM_LAST_EDITED2]])),DATE(2019,1,1))</f>
        <v>43965</v>
      </c>
      <c r="Q1469" s="3">
        <f>VALUE(SUBSTITUTE(Veg_Table[[#This Row],[EVM_LAST_EDITED]],",",""))</f>
        <v>43965.524849537003</v>
      </c>
      <c r="R1469" s="1" t="str">
        <f>_xlfn.IFNA(IF(Veg_Table[[#This Row],[EVM_LAST_EDITOR]]="","zBlank EVM Last Editor",VLOOKUP(Veg_Table[[#This Row],[EVM_LAST_EDITOR]],Roster_Table[#All],4,FALSE)),"zAWRR Not in Roster")</f>
        <v>JEF</v>
      </c>
      <c r="S1469" s="1" t="str">
        <f>_xlfn.IFNA(IF(Veg_Table[[#This Row],[EVM_LAST_EDITOR]]="","zBlank EVM Last Editor",VLOOKUP(Veg_Table[[#This Row],[EVM_LAST_EDITOR]],Roster_Table[#All],16,FALSE)),"zCompany_AWRR not in Roster")</f>
        <v>JEF_Jefferson Resources</v>
      </c>
      <c r="T1469" s="2">
        <f>IFERROR(DATE(YEAR(Veg_Table[[#This Row],[Created2]]),MONTH(Veg_Table[[#This Row],[Created2]]),DAY(Veg_Table[[#This Row],[Created2]])),DATE(2019,1,1))</f>
        <v>43965</v>
      </c>
      <c r="U1469" s="3">
        <f>VALUE(SUBSTITUTE(Veg_Table[[#This Row],[Created]],",",""))</f>
        <v>43965.524849537003</v>
      </c>
      <c r="V1469" s="3" t="str">
        <f ca="1">IFERROR(_xlfn.IFNA(CELL("contents",INDIRECT(_xlfn.CONCAT("Veg_Table_Production_Data!",ADDRESS(MATCH(_xlfn.MAXIFS(#REF!,#REF!,"="&amp;Veg_Table[[#This Row],[AUTO_ID]],#REF!,"&lt;"&amp;Veg_Table[[#This Row],[EVM_LAST_EDITED_Day]]),#REF!,0),COLUMN(#REF!),4,1,)))),""),"")</f>
        <v/>
      </c>
      <c r="W1469" s="3" t="str">
        <f ca="1">IF(Veg_Table[[#This Row],[Previous_Prescription]]="","No",IF(Veg_Table[[#This Row],[Previous_Prescription]]=Veg_Table[[#This Row],[PRESCRIP]],"No","Yes"))</f>
        <v>No</v>
      </c>
      <c r="X1469" s="3" t="str">
        <f>IF(Veg_Table[[#This Row],[EVM_LAST_EDITED_Day]]=Veg_Table[[#This Row],[Created_Day]],"New","Old")</f>
        <v>New</v>
      </c>
      <c r="Y1469" s="1">
        <f>IFERROR(IF(FIND("delete",LOWER(Veg_Table[[#This Row],[PI_COMMENTS]]))&gt;=1,1,0),0)</f>
        <v>0</v>
      </c>
      <c r="Z1469" s="1" t="str">
        <f>_xlfn.IFNA(IF(Veg_Table[[#This Row],[EVM_LAST_EDITOR]]="","Yes",VLOOKUP(Veg_Table[[#This Row],[EVM_LAST_EDITOR]],Roster_Table[#All],15,FALSE)),"Yes")</f>
        <v>Yes</v>
      </c>
      <c r="AA146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69" s="1" t="str">
        <f>_xlfn.IFNA(VLOOKUP(Veg_Table[[#This Row],[EVM_LAST_EDITOR]],Roster_Table[#All],3,FALSE),"zAWRR Not in Roster")</f>
        <v>Kalli</v>
      </c>
      <c r="AC1469" s="1" t="str">
        <f>_xlfn.IFNA(VLOOKUP(Veg_Table[[#This Row],[EVM_LAST_EDITOR]],Roster_Table[#All],2,FALSE),"zAWRR Not in Roster")</f>
        <v>Fenk</v>
      </c>
      <c r="AD1469" s="1" t="str">
        <f>IF(_xlfn.CONCAT(Veg_Table[[#This Row],[First_Name]]," ",Veg_Table[[#This Row],[Last_Name]])="zAWRR Not in Roster zAWRR Not in Roster","zAWRR Not in Roster",_xlfn.CONCAT(Veg_Table[[#This Row],[First_Name]]," ",Veg_Table[[#This Row],[Last_Name]]))</f>
        <v>Kalli Fenk</v>
      </c>
      <c r="AE1469">
        <v>3231162</v>
      </c>
      <c r="AF1469" t="s">
        <v>7058</v>
      </c>
      <c r="AG1469" t="s">
        <v>30</v>
      </c>
      <c r="AH1469" t="s">
        <v>3102</v>
      </c>
      <c r="AI1469" t="s">
        <v>2951</v>
      </c>
      <c r="AJ1469" t="s">
        <v>21</v>
      </c>
      <c r="AL1469" t="s">
        <v>37</v>
      </c>
      <c r="AM1469" t="s">
        <v>38</v>
      </c>
      <c r="AN1469" t="s">
        <v>25</v>
      </c>
      <c r="AO1469" t="s">
        <v>25</v>
      </c>
      <c r="AP1469">
        <v>22</v>
      </c>
      <c r="AQ1469">
        <v>110</v>
      </c>
      <c r="AR1469" t="s">
        <v>511</v>
      </c>
      <c r="AS1469" t="s">
        <v>24</v>
      </c>
      <c r="AT1469" t="s">
        <v>26</v>
      </c>
      <c r="AV1469" t="s">
        <v>512</v>
      </c>
      <c r="AW1469" t="s">
        <v>7059</v>
      </c>
      <c r="AZ1469"/>
      <c r="BB1469" s="4"/>
      <c r="BD1469" t="s">
        <v>29</v>
      </c>
      <c r="BE1469" t="s">
        <v>25</v>
      </c>
      <c r="BF1469" t="s">
        <v>513</v>
      </c>
      <c r="BI1469" s="3"/>
      <c r="BJ1469" t="s">
        <v>52</v>
      </c>
      <c r="BK1469" s="30" t="s">
        <v>65</v>
      </c>
      <c r="BL1469" s="3">
        <v>43965.52484953704</v>
      </c>
      <c r="BM1469" t="s">
        <v>31</v>
      </c>
      <c r="BN1469" t="s">
        <v>32</v>
      </c>
      <c r="BP1469" t="s">
        <v>3105</v>
      </c>
      <c r="BQ1469" t="s">
        <v>826</v>
      </c>
      <c r="BR1469" t="s">
        <v>28</v>
      </c>
      <c r="BS1469" t="s">
        <v>28</v>
      </c>
      <c r="BT1469" t="s">
        <v>65</v>
      </c>
      <c r="BU1469" s="3">
        <v>43965.52484953704</v>
      </c>
      <c r="BV1469" t="s">
        <v>803</v>
      </c>
      <c r="BW1469" s="3">
        <v>43966.336886076388</v>
      </c>
      <c r="BX1469" t="s">
        <v>7060</v>
      </c>
      <c r="CG1469"/>
      <c r="CH1469"/>
      <c r="CI1469"/>
      <c r="CY1469"/>
      <c r="DA1469"/>
      <c r="DF1469"/>
    </row>
    <row r="1470" spans="1:110" x14ac:dyDescent="0.25">
      <c r="A1470" s="1">
        <f>IF(Veg_Table[[#This Row],[VP_STATUS]]="Hold",0,IF(OR(AND(Veg_Table[[#This Row],[PRESCRIP]]="NW_No Work",Veg_Table[[#This Row],[VP_STATUS]]&lt;&gt;"No Work Required Under EVM"),AND(Veg_Table[[#This Row],[VP_STATUS]]="No Work Required Under EVM",Veg_Table[[#This Row],[PRESCRIP]]&lt;&gt;"NW_No Work")),1,0))</f>
        <v>0</v>
      </c>
      <c r="B1470" s="1">
        <f>IF(Veg_Table[[#This Row],[SPECIES]]="",1,0)</f>
        <v>0</v>
      </c>
      <c r="C1470" s="1">
        <f>IF(Veg_Table[[#This Row],[DIAMETER]]="",1,0)</f>
        <v>0</v>
      </c>
      <c r="D1470" s="1">
        <f>IF(Veg_Table[[#This Row],[HEIGHT]]="",1,0)</f>
        <v>0</v>
      </c>
      <c r="E147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70" s="1">
        <f>IF(AND(Veg_Table[[#This Row],[TAT_RESULT]]="ABATE",Veg_Table[[#This Row],[PRESCRIP]]="NW_No Work"),1,0)</f>
        <v>0</v>
      </c>
      <c r="G1470" s="1">
        <f>IF(OR(Veg_Table[[#This Row],[Prescription R-Scale]]="NA",Veg_Table[[#This Row],[Diameter R-Scale]]="NA"),0,IF(Veg_Table[[#This Row],[Diameter R-Scale]]&lt;&gt;Veg_Table[[#This Row],[Prescription R-Scale]],1,0))</f>
        <v>0</v>
      </c>
      <c r="H1470" s="1">
        <f>IF(OR(AND(Veg_Table[[#This Row],[PRESCRIP]]="BC_Br Rmv", Veg_Table[[#This Row],[WOOD_MAN]]&lt;&gt;"Not Needed"),AND(Veg_Table[[#This Row],[PRESCRIP]]="BCS_Br Rmv+Trt", Veg_Table[[#This Row],[WOOD_MAN]]&lt;&gt;"Not Needed")),1,0)</f>
        <v>0</v>
      </c>
      <c r="I1470" s="1">
        <f ca="1">IF(AND(Veg_Table[[#This Row],[Prescription_Changed]]="Yes",Veg_Table[[#This Row],[TAT_RESULT]]=""),1,0)</f>
        <v>0</v>
      </c>
      <c r="J1470" s="1">
        <f ca="1">SUM(Veg_Table[[#This Row],[Prescription and Status do not match]:[Prescription_Edited_And_TAT_Is_Blank]])</f>
        <v>0</v>
      </c>
      <c r="K1470" s="1">
        <f ca="1">IF(Veg_Table[[#This Row],[Sum of Errors]]&gt;0,1,0)</f>
        <v>0</v>
      </c>
      <c r="L1470" s="1">
        <f>1</f>
        <v>1</v>
      </c>
      <c r="M1470"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70" s="1" t="str">
        <f>IF(OR(MID(Veg_Table[[#This Row],[PRESCRIP]],2,1)="1",MID(Veg_Table[[#This Row],[PRESCRIP]],2,1)="2",MID(Veg_Table[[#This Row],[PRESCRIP]],2,1)="3",MID(Veg_Table[[#This Row],[PRESCRIP]],2,1)="4"),_xlfn.NUMBERVALUE(MID(Veg_Table[[#This Row],[PRESCRIP]],2,1)),"NA")</f>
        <v>NA</v>
      </c>
      <c r="O1470" s="1">
        <f>WEEKNUM(Veg_Table[[#This Row],[EVM_LAST_EDITED_Day]],2)</f>
        <v>20</v>
      </c>
      <c r="P1470" s="25">
        <f>IFERROR(DATE(YEAR(Veg_Table[[#This Row],[EVM_LAST_EDITED2]]),MONTH(Veg_Table[[#This Row],[EVM_LAST_EDITED2]]),DAY(Veg_Table[[#This Row],[EVM_LAST_EDITED2]])),DATE(2019,1,1))</f>
        <v>43965</v>
      </c>
      <c r="Q1470" s="3">
        <f>VALUE(SUBSTITUTE(Veg_Table[[#This Row],[EVM_LAST_EDITED]],",",""))</f>
        <v>43965.528446018499</v>
      </c>
      <c r="R1470" s="1" t="str">
        <f>_xlfn.IFNA(IF(Veg_Table[[#This Row],[EVM_LAST_EDITOR]]="","zBlank EVM Last Editor",VLOOKUP(Veg_Table[[#This Row],[EVM_LAST_EDITOR]],Roster_Table[#All],4,FALSE)),"zAWRR Not in Roster")</f>
        <v>MGE</v>
      </c>
      <c r="S1470" s="1" t="str">
        <f>_xlfn.IFNA(IF(Veg_Table[[#This Row],[EVM_LAST_EDITOR]]="","zBlank EVM Last Editor",VLOOKUP(Veg_Table[[#This Row],[EVM_LAST_EDITOR]],Roster_Table[#All],16,FALSE)),"zCompany_AWRR not in Roster")</f>
        <v>MGE_Mountain G Enterprises</v>
      </c>
      <c r="T1470" s="2">
        <f>IFERROR(DATE(YEAR(Veg_Table[[#This Row],[Created2]]),MONTH(Veg_Table[[#This Row],[Created2]]),DAY(Veg_Table[[#This Row],[Created2]])),DATE(2019,1,1))</f>
        <v>43965</v>
      </c>
      <c r="U1470" s="3">
        <f>VALUE(SUBSTITUTE(Veg_Table[[#This Row],[Created]],",",""))</f>
        <v>43965.528446018499</v>
      </c>
      <c r="V1470" s="3" t="str">
        <f ca="1">IFERROR(_xlfn.IFNA(CELL("contents",INDIRECT(_xlfn.CONCAT("Veg_Table_Production_Data!",ADDRESS(MATCH(_xlfn.MAXIFS(#REF!,#REF!,"="&amp;Veg_Table[[#This Row],[AUTO_ID]],#REF!,"&lt;"&amp;Veg_Table[[#This Row],[EVM_LAST_EDITED_Day]]),#REF!,0),COLUMN(#REF!),4,1,)))),""),"")</f>
        <v/>
      </c>
      <c r="W1470" s="3" t="str">
        <f ca="1">IF(Veg_Table[[#This Row],[Previous_Prescription]]="","No",IF(Veg_Table[[#This Row],[Previous_Prescription]]=Veg_Table[[#This Row],[PRESCRIP]],"No","Yes"))</f>
        <v>No</v>
      </c>
      <c r="X1470" s="3" t="str">
        <f>IF(Veg_Table[[#This Row],[EVM_LAST_EDITED_Day]]=Veg_Table[[#This Row],[Created_Day]],"New","Old")</f>
        <v>New</v>
      </c>
      <c r="Y1470" s="1">
        <f>IFERROR(IF(FIND("delete",LOWER(Veg_Table[[#This Row],[PI_COMMENTS]]))&gt;=1,1,0),0)</f>
        <v>0</v>
      </c>
      <c r="Z1470" s="1" t="str">
        <f>_xlfn.IFNA(IF(Veg_Table[[#This Row],[EVM_LAST_EDITOR]]="","Yes",VLOOKUP(Veg_Table[[#This Row],[EVM_LAST_EDITOR]],Roster_Table[#All],15,FALSE)),"Yes")</f>
        <v>Yes</v>
      </c>
      <c r="AA147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70" s="1" t="str">
        <f>_xlfn.IFNA(VLOOKUP(Veg_Table[[#This Row],[EVM_LAST_EDITOR]],Roster_Table[#All],3,FALSE),"zAWRR Not in Roster")</f>
        <v>Miguel</v>
      </c>
      <c r="AC1470" s="1" t="str">
        <f>_xlfn.IFNA(VLOOKUP(Veg_Table[[#This Row],[EVM_LAST_EDITOR]],Roster_Table[#All],2,FALSE),"zAWRR Not in Roster")</f>
        <v>Dominguez-Diaz</v>
      </c>
      <c r="AD1470" s="1" t="str">
        <f>IF(_xlfn.CONCAT(Veg_Table[[#This Row],[First_Name]]," ",Veg_Table[[#This Row],[Last_Name]])="zAWRR Not in Roster zAWRR Not in Roster","zAWRR Not in Roster",_xlfn.CONCAT(Veg_Table[[#This Row],[First_Name]]," ",Veg_Table[[#This Row],[Last_Name]]))</f>
        <v>Miguel Dominguez-Diaz</v>
      </c>
      <c r="AE1470">
        <v>3228814</v>
      </c>
      <c r="AF1470" t="s">
        <v>6942</v>
      </c>
      <c r="AG1470" t="s">
        <v>30</v>
      </c>
      <c r="AH1470" t="s">
        <v>2420</v>
      </c>
      <c r="AI1470" t="s">
        <v>3071</v>
      </c>
      <c r="AJ1470" t="s">
        <v>21</v>
      </c>
      <c r="AK1470" t="s">
        <v>28</v>
      </c>
      <c r="AL1470" t="s">
        <v>22</v>
      </c>
      <c r="AM1470" t="s">
        <v>40</v>
      </c>
      <c r="AN1470" t="s">
        <v>25</v>
      </c>
      <c r="AO1470" t="s">
        <v>25</v>
      </c>
      <c r="AP1470">
        <v>19</v>
      </c>
      <c r="AQ1470">
        <v>65</v>
      </c>
      <c r="AR1470" t="s">
        <v>511</v>
      </c>
      <c r="AS1470" t="s">
        <v>24</v>
      </c>
      <c r="AT1470" t="s">
        <v>26</v>
      </c>
      <c r="AU1470" t="s">
        <v>25</v>
      </c>
      <c r="AV1470" t="s">
        <v>512</v>
      </c>
      <c r="AW1470" t="s">
        <v>6943</v>
      </c>
      <c r="AX1470" t="s">
        <v>28</v>
      </c>
      <c r="AY1470" t="s">
        <v>28</v>
      </c>
      <c r="AZ1470"/>
      <c r="BA1470" t="s">
        <v>28</v>
      </c>
      <c r="BB1470" s="4"/>
      <c r="BC1470" t="s">
        <v>28</v>
      </c>
      <c r="BD1470" t="s">
        <v>29</v>
      </c>
      <c r="BF1470" t="s">
        <v>28</v>
      </c>
      <c r="BG1470" t="s">
        <v>28</v>
      </c>
      <c r="BH1470" t="s">
        <v>28</v>
      </c>
      <c r="BI1470" s="3"/>
      <c r="BJ1470" t="s">
        <v>52</v>
      </c>
      <c r="BK1470" s="30" t="s">
        <v>146</v>
      </c>
      <c r="BL1470" s="3">
        <v>43965.528446018521</v>
      </c>
      <c r="BM1470" t="s">
        <v>31</v>
      </c>
      <c r="BN1470" t="s">
        <v>32</v>
      </c>
      <c r="BO1470" t="s">
        <v>2422</v>
      </c>
      <c r="BQ1470" t="s">
        <v>826</v>
      </c>
      <c r="BR1470" t="s">
        <v>28</v>
      </c>
      <c r="BS1470" t="s">
        <v>28</v>
      </c>
      <c r="BT1470" t="s">
        <v>146</v>
      </c>
      <c r="BU1470" s="3">
        <v>43965.528446018521</v>
      </c>
      <c r="BV1470" t="s">
        <v>803</v>
      </c>
      <c r="BW1470" s="3">
        <v>43966.169547743055</v>
      </c>
      <c r="BX1470" t="s">
        <v>6944</v>
      </c>
      <c r="CG1470"/>
      <c r="CH1470"/>
      <c r="CI1470"/>
      <c r="CY1470"/>
      <c r="DA1470"/>
      <c r="DF1470"/>
    </row>
    <row r="1471" spans="1:110" x14ac:dyDescent="0.25">
      <c r="A1471" s="1">
        <f>IF(Veg_Table[[#This Row],[VP_STATUS]]="Hold",0,IF(OR(AND(Veg_Table[[#This Row],[PRESCRIP]]="NW_No Work",Veg_Table[[#This Row],[VP_STATUS]]&lt;&gt;"No Work Required Under EVM"),AND(Veg_Table[[#This Row],[VP_STATUS]]="No Work Required Under EVM",Veg_Table[[#This Row],[PRESCRIP]]&lt;&gt;"NW_No Work")),1,0))</f>
        <v>0</v>
      </c>
      <c r="B1471" s="1">
        <f>IF(Veg_Table[[#This Row],[SPECIES]]="",1,0)</f>
        <v>0</v>
      </c>
      <c r="C1471" s="1">
        <f>IF(Veg_Table[[#This Row],[DIAMETER]]="",1,0)</f>
        <v>0</v>
      </c>
      <c r="D1471" s="1">
        <f>IF(Veg_Table[[#This Row],[HEIGHT]]="",1,0)</f>
        <v>0</v>
      </c>
      <c r="E147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71" s="1">
        <f>IF(AND(Veg_Table[[#This Row],[TAT_RESULT]]="ABATE",Veg_Table[[#This Row],[PRESCRIP]]="NW_No Work"),1,0)</f>
        <v>0</v>
      </c>
      <c r="G1471" s="1">
        <f>IF(OR(Veg_Table[[#This Row],[Prescription R-Scale]]="NA",Veg_Table[[#This Row],[Diameter R-Scale]]="NA"),0,IF(Veg_Table[[#This Row],[Diameter R-Scale]]&lt;&gt;Veg_Table[[#This Row],[Prescription R-Scale]],1,0))</f>
        <v>0</v>
      </c>
      <c r="H1471" s="1">
        <f>IF(OR(AND(Veg_Table[[#This Row],[PRESCRIP]]="BC_Br Rmv", Veg_Table[[#This Row],[WOOD_MAN]]&lt;&gt;"Not Needed"),AND(Veg_Table[[#This Row],[PRESCRIP]]="BCS_Br Rmv+Trt", Veg_Table[[#This Row],[WOOD_MAN]]&lt;&gt;"Not Needed")),1,0)</f>
        <v>0</v>
      </c>
      <c r="I1471" s="1">
        <f ca="1">IF(AND(Veg_Table[[#This Row],[Prescription_Changed]]="Yes",Veg_Table[[#This Row],[TAT_RESULT]]=""),1,0)</f>
        <v>0</v>
      </c>
      <c r="J1471" s="1">
        <f ca="1">SUM(Veg_Table[[#This Row],[Prescription and Status do not match]:[Prescription_Edited_And_TAT_Is_Blank]])</f>
        <v>0</v>
      </c>
      <c r="K1471" s="1">
        <f ca="1">IF(Veg_Table[[#This Row],[Sum of Errors]]&gt;0,1,0)</f>
        <v>0</v>
      </c>
      <c r="L1471" s="1">
        <f>1</f>
        <v>1</v>
      </c>
      <c r="M147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471" s="1">
        <f>IF(OR(MID(Veg_Table[[#This Row],[PRESCRIP]],2,1)="1",MID(Veg_Table[[#This Row],[PRESCRIP]],2,1)="2",MID(Veg_Table[[#This Row],[PRESCRIP]],2,1)="3",MID(Veg_Table[[#This Row],[PRESCRIP]],2,1)="4"),_xlfn.NUMBERVALUE(MID(Veg_Table[[#This Row],[PRESCRIP]],2,1)),"NA")</f>
        <v>1</v>
      </c>
      <c r="O1471" s="1">
        <f>WEEKNUM(Veg_Table[[#This Row],[EVM_LAST_EDITED_Day]],2)</f>
        <v>20</v>
      </c>
      <c r="P1471" s="25">
        <f>IFERROR(DATE(YEAR(Veg_Table[[#This Row],[EVM_LAST_EDITED2]]),MONTH(Veg_Table[[#This Row],[EVM_LAST_EDITED2]]),DAY(Veg_Table[[#This Row],[EVM_LAST_EDITED2]])),DATE(2019,1,1))</f>
        <v>43965</v>
      </c>
      <c r="Q1471" s="3">
        <f>VALUE(SUBSTITUTE(Veg_Table[[#This Row],[EVM_LAST_EDITED]],",",""))</f>
        <v>43965.531712962998</v>
      </c>
      <c r="R1471" s="1" t="str">
        <f>_xlfn.IFNA(IF(Veg_Table[[#This Row],[EVM_LAST_EDITOR]]="","zBlank EVM Last Editor",VLOOKUP(Veg_Table[[#This Row],[EVM_LAST_EDITOR]],Roster_Table[#All],4,FALSE)),"zAWRR Not in Roster")</f>
        <v>JEF</v>
      </c>
      <c r="S1471" s="1" t="str">
        <f>_xlfn.IFNA(IF(Veg_Table[[#This Row],[EVM_LAST_EDITOR]]="","zBlank EVM Last Editor",VLOOKUP(Veg_Table[[#This Row],[EVM_LAST_EDITOR]],Roster_Table[#All],16,FALSE)),"zCompany_AWRR not in Roster")</f>
        <v>JEF_Jefferson Resources</v>
      </c>
      <c r="T1471" s="2">
        <f>IFERROR(DATE(YEAR(Veg_Table[[#This Row],[Created2]]),MONTH(Veg_Table[[#This Row],[Created2]]),DAY(Veg_Table[[#This Row],[Created2]])),DATE(2019,1,1))</f>
        <v>43965</v>
      </c>
      <c r="U1471" s="3">
        <f>VALUE(SUBSTITUTE(Veg_Table[[#This Row],[Created]],",",""))</f>
        <v>43965.531712962998</v>
      </c>
      <c r="V1471" s="3" t="str">
        <f ca="1">IFERROR(_xlfn.IFNA(CELL("contents",INDIRECT(_xlfn.CONCAT("Veg_Table_Production_Data!",ADDRESS(MATCH(_xlfn.MAXIFS(#REF!,#REF!,"="&amp;Veg_Table[[#This Row],[AUTO_ID]],#REF!,"&lt;"&amp;Veg_Table[[#This Row],[EVM_LAST_EDITED_Day]]),#REF!,0),COLUMN(#REF!),4,1,)))),""),"")</f>
        <v/>
      </c>
      <c r="W1471" s="3" t="str">
        <f ca="1">IF(Veg_Table[[#This Row],[Previous_Prescription]]="","No",IF(Veg_Table[[#This Row],[Previous_Prescription]]=Veg_Table[[#This Row],[PRESCRIP]],"No","Yes"))</f>
        <v>No</v>
      </c>
      <c r="X1471" s="3" t="str">
        <f>IF(Veg_Table[[#This Row],[EVM_LAST_EDITED_Day]]=Veg_Table[[#This Row],[Created_Day]],"New","Old")</f>
        <v>New</v>
      </c>
      <c r="Y1471" s="1">
        <f>IFERROR(IF(FIND("delete",LOWER(Veg_Table[[#This Row],[PI_COMMENTS]]))&gt;=1,1,0),0)</f>
        <v>0</v>
      </c>
      <c r="Z1471" s="1" t="str">
        <f>_xlfn.IFNA(IF(Veg_Table[[#This Row],[EVM_LAST_EDITOR]]="","Yes",VLOOKUP(Veg_Table[[#This Row],[EVM_LAST_EDITOR]],Roster_Table[#All],15,FALSE)),"Yes")</f>
        <v>Yes</v>
      </c>
      <c r="AA147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71" s="1" t="str">
        <f>_xlfn.IFNA(VLOOKUP(Veg_Table[[#This Row],[EVM_LAST_EDITOR]],Roster_Table[#All],3,FALSE),"zAWRR Not in Roster")</f>
        <v>Kalli</v>
      </c>
      <c r="AC1471" s="1" t="str">
        <f>_xlfn.IFNA(VLOOKUP(Veg_Table[[#This Row],[EVM_LAST_EDITOR]],Roster_Table[#All],2,FALSE),"zAWRR Not in Roster")</f>
        <v>Fenk</v>
      </c>
      <c r="AD1471" s="1" t="str">
        <f>IF(_xlfn.CONCAT(Veg_Table[[#This Row],[First_Name]]," ",Veg_Table[[#This Row],[Last_Name]])="zAWRR Not in Roster zAWRR Not in Roster","zAWRR Not in Roster",_xlfn.CONCAT(Veg_Table[[#This Row],[First_Name]]," ",Veg_Table[[#This Row],[Last_Name]]))</f>
        <v>Kalli Fenk</v>
      </c>
      <c r="AE1471">
        <v>3231163</v>
      </c>
      <c r="AF1471" t="s">
        <v>7061</v>
      </c>
      <c r="AG1471" t="s">
        <v>30</v>
      </c>
      <c r="AH1471" t="s">
        <v>3102</v>
      </c>
      <c r="AI1471" t="s">
        <v>2951</v>
      </c>
      <c r="AJ1471" t="s">
        <v>36</v>
      </c>
      <c r="AL1471" t="s">
        <v>37</v>
      </c>
      <c r="AM1471" t="s">
        <v>529</v>
      </c>
      <c r="AN1471" t="s">
        <v>25</v>
      </c>
      <c r="AO1471" t="s">
        <v>25</v>
      </c>
      <c r="AP1471">
        <v>7</v>
      </c>
      <c r="AQ1471">
        <v>35</v>
      </c>
      <c r="AR1471" t="s">
        <v>511</v>
      </c>
      <c r="AS1471" t="s">
        <v>45</v>
      </c>
      <c r="AT1471" t="s">
        <v>522</v>
      </c>
      <c r="AV1471" t="s">
        <v>512</v>
      </c>
      <c r="AW1471" t="s">
        <v>7062</v>
      </c>
      <c r="AZ1471"/>
      <c r="BB1471" s="4"/>
      <c r="BD1471" t="s">
        <v>29</v>
      </c>
      <c r="BE1471" t="s">
        <v>25</v>
      </c>
      <c r="BF1471" t="s">
        <v>513</v>
      </c>
      <c r="BI1471" s="3"/>
      <c r="BJ1471" t="s">
        <v>2583</v>
      </c>
      <c r="BK1471" s="30" t="s">
        <v>65</v>
      </c>
      <c r="BL1471" s="3">
        <v>43965.531712962962</v>
      </c>
      <c r="BM1471" t="s">
        <v>31</v>
      </c>
      <c r="BN1471" t="s">
        <v>32</v>
      </c>
      <c r="BP1471" t="s">
        <v>3105</v>
      </c>
      <c r="BQ1471" t="s">
        <v>826</v>
      </c>
      <c r="BR1471" t="s">
        <v>28</v>
      </c>
      <c r="BS1471" t="s">
        <v>28</v>
      </c>
      <c r="BT1471" t="s">
        <v>65</v>
      </c>
      <c r="BU1471" s="3">
        <v>43965.531712962962</v>
      </c>
      <c r="BV1471" t="s">
        <v>803</v>
      </c>
      <c r="BW1471" s="3">
        <v>43966.336886076388</v>
      </c>
      <c r="BX1471" t="s">
        <v>7063</v>
      </c>
      <c r="CG1471"/>
      <c r="CH1471"/>
      <c r="CI1471"/>
      <c r="CY1471"/>
      <c r="DA1471"/>
      <c r="DF1471"/>
    </row>
    <row r="1472" spans="1:110" x14ac:dyDescent="0.25">
      <c r="A1472" s="1">
        <f>IF(Veg_Table[[#This Row],[VP_STATUS]]="Hold",0,IF(OR(AND(Veg_Table[[#This Row],[PRESCRIP]]="NW_No Work",Veg_Table[[#This Row],[VP_STATUS]]&lt;&gt;"No Work Required Under EVM"),AND(Veg_Table[[#This Row],[VP_STATUS]]="No Work Required Under EVM",Veg_Table[[#This Row],[PRESCRIP]]&lt;&gt;"NW_No Work")),1,0))</f>
        <v>0</v>
      </c>
      <c r="B1472" s="1">
        <f>IF(Veg_Table[[#This Row],[SPECIES]]="",1,0)</f>
        <v>0</v>
      </c>
      <c r="C1472" s="1">
        <f>IF(Veg_Table[[#This Row],[DIAMETER]]="",1,0)</f>
        <v>0</v>
      </c>
      <c r="D1472" s="1">
        <f>IF(Veg_Table[[#This Row],[HEIGHT]]="",1,0)</f>
        <v>0</v>
      </c>
      <c r="E147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72" s="1">
        <f>IF(AND(Veg_Table[[#This Row],[TAT_RESULT]]="ABATE",Veg_Table[[#This Row],[PRESCRIP]]="NW_No Work"),1,0)</f>
        <v>0</v>
      </c>
      <c r="G1472" s="1">
        <f>IF(OR(Veg_Table[[#This Row],[Prescription R-Scale]]="NA",Veg_Table[[#This Row],[Diameter R-Scale]]="NA"),0,IF(Veg_Table[[#This Row],[Diameter R-Scale]]&lt;&gt;Veg_Table[[#This Row],[Prescription R-Scale]],1,0))</f>
        <v>0</v>
      </c>
      <c r="H1472" s="1">
        <f>IF(OR(AND(Veg_Table[[#This Row],[PRESCRIP]]="BC_Br Rmv", Veg_Table[[#This Row],[WOOD_MAN]]&lt;&gt;"Not Needed"),AND(Veg_Table[[#This Row],[PRESCRIP]]="BCS_Br Rmv+Trt", Veg_Table[[#This Row],[WOOD_MAN]]&lt;&gt;"Not Needed")),1,0)</f>
        <v>0</v>
      </c>
      <c r="I1472" s="1">
        <f ca="1">IF(AND(Veg_Table[[#This Row],[Prescription_Changed]]="Yes",Veg_Table[[#This Row],[TAT_RESULT]]=""),1,0)</f>
        <v>0</v>
      </c>
      <c r="J1472" s="1">
        <f ca="1">SUM(Veg_Table[[#This Row],[Prescription and Status do not match]:[Prescription_Edited_And_TAT_Is_Blank]])</f>
        <v>0</v>
      </c>
      <c r="K1472" s="1">
        <f ca="1">IF(Veg_Table[[#This Row],[Sum of Errors]]&gt;0,1,0)</f>
        <v>0</v>
      </c>
      <c r="L1472" s="1">
        <f>1</f>
        <v>1</v>
      </c>
      <c r="M1472"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72" s="1" t="str">
        <f>IF(OR(MID(Veg_Table[[#This Row],[PRESCRIP]],2,1)="1",MID(Veg_Table[[#This Row],[PRESCRIP]],2,1)="2",MID(Veg_Table[[#This Row],[PRESCRIP]],2,1)="3",MID(Veg_Table[[#This Row],[PRESCRIP]],2,1)="4"),_xlfn.NUMBERVALUE(MID(Veg_Table[[#This Row],[PRESCRIP]],2,1)),"NA")</f>
        <v>NA</v>
      </c>
      <c r="O1472" s="1">
        <f>WEEKNUM(Veg_Table[[#This Row],[EVM_LAST_EDITED_Day]],2)</f>
        <v>20</v>
      </c>
      <c r="P1472" s="25">
        <f>IFERROR(DATE(YEAR(Veg_Table[[#This Row],[EVM_LAST_EDITED2]]),MONTH(Veg_Table[[#This Row],[EVM_LAST_EDITED2]]),DAY(Veg_Table[[#This Row],[EVM_LAST_EDITED2]])),DATE(2019,1,1))</f>
        <v>43965</v>
      </c>
      <c r="Q1472" s="3">
        <f>VALUE(SUBSTITUTE(Veg_Table[[#This Row],[EVM_LAST_EDITED]],",",""))</f>
        <v>43965.532243229201</v>
      </c>
      <c r="R1472" s="1" t="str">
        <f>_xlfn.IFNA(IF(Veg_Table[[#This Row],[EVM_LAST_EDITOR]]="","zBlank EVM Last Editor",VLOOKUP(Veg_Table[[#This Row],[EVM_LAST_EDITOR]],Roster_Table[#All],4,FALSE)),"zAWRR Not in Roster")</f>
        <v>MGE</v>
      </c>
      <c r="S1472" s="1" t="str">
        <f>_xlfn.IFNA(IF(Veg_Table[[#This Row],[EVM_LAST_EDITOR]]="","zBlank EVM Last Editor",VLOOKUP(Veg_Table[[#This Row],[EVM_LAST_EDITOR]],Roster_Table[#All],16,FALSE)),"zCompany_AWRR not in Roster")</f>
        <v>MGE_Mountain G Enterprises</v>
      </c>
      <c r="T1472" s="2">
        <f>IFERROR(DATE(YEAR(Veg_Table[[#This Row],[Created2]]),MONTH(Veg_Table[[#This Row],[Created2]]),DAY(Veg_Table[[#This Row],[Created2]])),DATE(2019,1,1))</f>
        <v>43965</v>
      </c>
      <c r="U1472" s="3">
        <f>VALUE(SUBSTITUTE(Veg_Table[[#This Row],[Created]],",",""))</f>
        <v>43965.532243229201</v>
      </c>
      <c r="V1472" s="3" t="str">
        <f ca="1">IFERROR(_xlfn.IFNA(CELL("contents",INDIRECT(_xlfn.CONCAT("Veg_Table_Production_Data!",ADDRESS(MATCH(_xlfn.MAXIFS(#REF!,#REF!,"="&amp;Veg_Table[[#This Row],[AUTO_ID]],#REF!,"&lt;"&amp;Veg_Table[[#This Row],[EVM_LAST_EDITED_Day]]),#REF!,0),COLUMN(#REF!),4,1,)))),""),"")</f>
        <v/>
      </c>
      <c r="W1472" s="3" t="str">
        <f ca="1">IF(Veg_Table[[#This Row],[Previous_Prescription]]="","No",IF(Veg_Table[[#This Row],[Previous_Prescription]]=Veg_Table[[#This Row],[PRESCRIP]],"No","Yes"))</f>
        <v>No</v>
      </c>
      <c r="X1472" s="3" t="str">
        <f>IF(Veg_Table[[#This Row],[EVM_LAST_EDITED_Day]]=Veg_Table[[#This Row],[Created_Day]],"New","Old")</f>
        <v>New</v>
      </c>
      <c r="Y1472" s="1">
        <f>IFERROR(IF(FIND("delete",LOWER(Veg_Table[[#This Row],[PI_COMMENTS]]))&gt;=1,1,0),0)</f>
        <v>0</v>
      </c>
      <c r="Z1472" s="1" t="str">
        <f>_xlfn.IFNA(IF(Veg_Table[[#This Row],[EVM_LAST_EDITOR]]="","Yes",VLOOKUP(Veg_Table[[#This Row],[EVM_LAST_EDITOR]],Roster_Table[#All],15,FALSE)),"Yes")</f>
        <v>Yes</v>
      </c>
      <c r="AA147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72" s="1" t="str">
        <f>_xlfn.IFNA(VLOOKUP(Veg_Table[[#This Row],[EVM_LAST_EDITOR]],Roster_Table[#All],3,FALSE),"zAWRR Not in Roster")</f>
        <v>Miguel</v>
      </c>
      <c r="AC1472" s="1" t="str">
        <f>_xlfn.IFNA(VLOOKUP(Veg_Table[[#This Row],[EVM_LAST_EDITOR]],Roster_Table[#All],2,FALSE),"zAWRR Not in Roster")</f>
        <v>Dominguez-Diaz</v>
      </c>
      <c r="AD1472" s="1" t="str">
        <f>IF(_xlfn.CONCAT(Veg_Table[[#This Row],[First_Name]]," ",Veg_Table[[#This Row],[Last_Name]])="zAWRR Not in Roster zAWRR Not in Roster","zAWRR Not in Roster",_xlfn.CONCAT(Veg_Table[[#This Row],[First_Name]]," ",Veg_Table[[#This Row],[Last_Name]]))</f>
        <v>Miguel Dominguez-Diaz</v>
      </c>
      <c r="AE1472">
        <v>3228826</v>
      </c>
      <c r="AF1472" t="s">
        <v>6945</v>
      </c>
      <c r="AG1472" t="s">
        <v>30</v>
      </c>
      <c r="AH1472" t="s">
        <v>2420</v>
      </c>
      <c r="AI1472" t="s">
        <v>3071</v>
      </c>
      <c r="AJ1472" t="s">
        <v>21</v>
      </c>
      <c r="AK1472" t="s">
        <v>28</v>
      </c>
      <c r="AL1472" t="s">
        <v>22</v>
      </c>
      <c r="AM1472" t="s">
        <v>40</v>
      </c>
      <c r="AN1472" t="s">
        <v>25</v>
      </c>
      <c r="AO1472" t="s">
        <v>25</v>
      </c>
      <c r="AP1472">
        <v>12</v>
      </c>
      <c r="AQ1472">
        <v>55</v>
      </c>
      <c r="AR1472" t="s">
        <v>511</v>
      </c>
      <c r="AS1472" t="s">
        <v>24</v>
      </c>
      <c r="AT1472" t="s">
        <v>26</v>
      </c>
      <c r="AU1472" t="s">
        <v>25</v>
      </c>
      <c r="AV1472" t="s">
        <v>512</v>
      </c>
      <c r="AW1472" t="s">
        <v>6946</v>
      </c>
      <c r="AX1472" t="s">
        <v>28</v>
      </c>
      <c r="AY1472" t="s">
        <v>28</v>
      </c>
      <c r="AZ1472"/>
      <c r="BA1472" t="s">
        <v>28</v>
      </c>
      <c r="BB1472" s="4"/>
      <c r="BC1472" t="s">
        <v>28</v>
      </c>
      <c r="BD1472" t="s">
        <v>29</v>
      </c>
      <c r="BF1472" t="s">
        <v>28</v>
      </c>
      <c r="BG1472" t="s">
        <v>28</v>
      </c>
      <c r="BH1472" t="s">
        <v>28</v>
      </c>
      <c r="BI1472" s="3"/>
      <c r="BJ1472" t="s">
        <v>52</v>
      </c>
      <c r="BK1472" s="30" t="s">
        <v>146</v>
      </c>
      <c r="BL1472" s="3">
        <v>43965.532243229165</v>
      </c>
      <c r="BM1472" t="s">
        <v>31</v>
      </c>
      <c r="BN1472" t="s">
        <v>32</v>
      </c>
      <c r="BO1472" t="s">
        <v>2422</v>
      </c>
      <c r="BQ1472" t="s">
        <v>826</v>
      </c>
      <c r="BR1472" t="s">
        <v>28</v>
      </c>
      <c r="BS1472" t="s">
        <v>28</v>
      </c>
      <c r="BT1472" t="s">
        <v>146</v>
      </c>
      <c r="BU1472" s="3">
        <v>43965.532243229165</v>
      </c>
      <c r="BV1472" t="s">
        <v>803</v>
      </c>
      <c r="BW1472" s="3">
        <v>43966.169547743055</v>
      </c>
      <c r="BX1472" t="s">
        <v>6947</v>
      </c>
      <c r="CG1472"/>
      <c r="CH1472"/>
      <c r="CI1472"/>
      <c r="CY1472"/>
      <c r="DA1472"/>
      <c r="DF1472"/>
    </row>
    <row r="1473" spans="1:110" x14ac:dyDescent="0.25">
      <c r="A1473" s="1">
        <f>IF(Veg_Table[[#This Row],[VP_STATUS]]="Hold",0,IF(OR(AND(Veg_Table[[#This Row],[PRESCRIP]]="NW_No Work",Veg_Table[[#This Row],[VP_STATUS]]&lt;&gt;"No Work Required Under EVM"),AND(Veg_Table[[#This Row],[VP_STATUS]]="No Work Required Under EVM",Veg_Table[[#This Row],[PRESCRIP]]&lt;&gt;"NW_No Work")),1,0))</f>
        <v>0</v>
      </c>
      <c r="B1473" s="1">
        <f>IF(Veg_Table[[#This Row],[SPECIES]]="",1,0)</f>
        <v>0</v>
      </c>
      <c r="C1473" s="1">
        <f>IF(Veg_Table[[#This Row],[DIAMETER]]="",1,0)</f>
        <v>0</v>
      </c>
      <c r="D1473" s="1">
        <f>IF(Veg_Table[[#This Row],[HEIGHT]]="",1,0)</f>
        <v>0</v>
      </c>
      <c r="E147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73" s="1">
        <f>IF(AND(Veg_Table[[#This Row],[TAT_RESULT]]="ABATE",Veg_Table[[#This Row],[PRESCRIP]]="NW_No Work"),1,0)</f>
        <v>0</v>
      </c>
      <c r="G1473" s="1">
        <f>IF(OR(Veg_Table[[#This Row],[Prescription R-Scale]]="NA",Veg_Table[[#This Row],[Diameter R-Scale]]="NA"),0,IF(Veg_Table[[#This Row],[Diameter R-Scale]]&lt;&gt;Veg_Table[[#This Row],[Prescription R-Scale]],1,0))</f>
        <v>0</v>
      </c>
      <c r="H1473" s="1">
        <f>IF(OR(AND(Veg_Table[[#This Row],[PRESCRIP]]="BC_Br Rmv", Veg_Table[[#This Row],[WOOD_MAN]]&lt;&gt;"Not Needed"),AND(Veg_Table[[#This Row],[PRESCRIP]]="BCS_Br Rmv+Trt", Veg_Table[[#This Row],[WOOD_MAN]]&lt;&gt;"Not Needed")),1,0)</f>
        <v>0</v>
      </c>
      <c r="I1473" s="1">
        <f ca="1">IF(AND(Veg_Table[[#This Row],[Prescription_Changed]]="Yes",Veg_Table[[#This Row],[TAT_RESULT]]=""),1,0)</f>
        <v>0</v>
      </c>
      <c r="J1473" s="1">
        <f ca="1">SUM(Veg_Table[[#This Row],[Prescription and Status do not match]:[Prescription_Edited_And_TAT_Is_Blank]])</f>
        <v>0</v>
      </c>
      <c r="K1473" s="1">
        <f ca="1">IF(Veg_Table[[#This Row],[Sum of Errors]]&gt;0,1,0)</f>
        <v>0</v>
      </c>
      <c r="L1473" s="1">
        <f>1</f>
        <v>1</v>
      </c>
      <c r="M1473"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73" s="1" t="str">
        <f>IF(OR(MID(Veg_Table[[#This Row],[PRESCRIP]],2,1)="1",MID(Veg_Table[[#This Row],[PRESCRIP]],2,1)="2",MID(Veg_Table[[#This Row],[PRESCRIP]],2,1)="3",MID(Veg_Table[[#This Row],[PRESCRIP]],2,1)="4"),_xlfn.NUMBERVALUE(MID(Veg_Table[[#This Row],[PRESCRIP]],2,1)),"NA")</f>
        <v>NA</v>
      </c>
      <c r="O1473" s="1">
        <f>WEEKNUM(Veg_Table[[#This Row],[EVM_LAST_EDITED_Day]],2)</f>
        <v>20</v>
      </c>
      <c r="P1473" s="25">
        <f>IFERROR(DATE(YEAR(Veg_Table[[#This Row],[EVM_LAST_EDITED2]]),MONTH(Veg_Table[[#This Row],[EVM_LAST_EDITED2]]),DAY(Veg_Table[[#This Row],[EVM_LAST_EDITED2]])),DATE(2019,1,1))</f>
        <v>43965</v>
      </c>
      <c r="Q1473" s="3">
        <f>VALUE(SUBSTITUTE(Veg_Table[[#This Row],[EVM_LAST_EDITED]],",",""))</f>
        <v>43965.534181261602</v>
      </c>
      <c r="R1473" s="1" t="str">
        <f>_xlfn.IFNA(IF(Veg_Table[[#This Row],[EVM_LAST_EDITOR]]="","zBlank EVM Last Editor",VLOOKUP(Veg_Table[[#This Row],[EVM_LAST_EDITOR]],Roster_Table[#All],4,FALSE)),"zAWRR Not in Roster")</f>
        <v>MGE</v>
      </c>
      <c r="S1473" s="1" t="str">
        <f>_xlfn.IFNA(IF(Veg_Table[[#This Row],[EVM_LAST_EDITOR]]="","zBlank EVM Last Editor",VLOOKUP(Veg_Table[[#This Row],[EVM_LAST_EDITOR]],Roster_Table[#All],16,FALSE)),"zCompany_AWRR not in Roster")</f>
        <v>MGE_Mountain G Enterprises</v>
      </c>
      <c r="T1473" s="2">
        <f>IFERROR(DATE(YEAR(Veg_Table[[#This Row],[Created2]]),MONTH(Veg_Table[[#This Row],[Created2]]),DAY(Veg_Table[[#This Row],[Created2]])),DATE(2019,1,1))</f>
        <v>43965</v>
      </c>
      <c r="U1473" s="3">
        <f>VALUE(SUBSTITUTE(Veg_Table[[#This Row],[Created]],",",""))</f>
        <v>43965.534181261602</v>
      </c>
      <c r="V1473" s="3" t="str">
        <f ca="1">IFERROR(_xlfn.IFNA(CELL("contents",INDIRECT(_xlfn.CONCAT("Veg_Table_Production_Data!",ADDRESS(MATCH(_xlfn.MAXIFS(#REF!,#REF!,"="&amp;Veg_Table[[#This Row],[AUTO_ID]],#REF!,"&lt;"&amp;Veg_Table[[#This Row],[EVM_LAST_EDITED_Day]]),#REF!,0),COLUMN(#REF!),4,1,)))),""),"")</f>
        <v/>
      </c>
      <c r="W1473" s="3" t="str">
        <f ca="1">IF(Veg_Table[[#This Row],[Previous_Prescription]]="","No",IF(Veg_Table[[#This Row],[Previous_Prescription]]=Veg_Table[[#This Row],[PRESCRIP]],"No","Yes"))</f>
        <v>No</v>
      </c>
      <c r="X1473" s="3" t="str">
        <f>IF(Veg_Table[[#This Row],[EVM_LAST_EDITED_Day]]=Veg_Table[[#This Row],[Created_Day]],"New","Old")</f>
        <v>New</v>
      </c>
      <c r="Y1473" s="1">
        <f>IFERROR(IF(FIND("delete",LOWER(Veg_Table[[#This Row],[PI_COMMENTS]]))&gt;=1,1,0),0)</f>
        <v>0</v>
      </c>
      <c r="Z1473" s="1" t="str">
        <f>_xlfn.IFNA(IF(Veg_Table[[#This Row],[EVM_LAST_EDITOR]]="","Yes",VLOOKUP(Veg_Table[[#This Row],[EVM_LAST_EDITOR]],Roster_Table[#All],15,FALSE)),"Yes")</f>
        <v>Yes</v>
      </c>
      <c r="AA147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73" s="1" t="str">
        <f>_xlfn.IFNA(VLOOKUP(Veg_Table[[#This Row],[EVM_LAST_EDITOR]],Roster_Table[#All],3,FALSE),"zAWRR Not in Roster")</f>
        <v>Miguel</v>
      </c>
      <c r="AC1473" s="1" t="str">
        <f>_xlfn.IFNA(VLOOKUP(Veg_Table[[#This Row],[EVM_LAST_EDITOR]],Roster_Table[#All],2,FALSE),"zAWRR Not in Roster")</f>
        <v>Dominguez-Diaz</v>
      </c>
      <c r="AD1473" s="1" t="str">
        <f>IF(_xlfn.CONCAT(Veg_Table[[#This Row],[First_Name]]," ",Veg_Table[[#This Row],[Last_Name]])="zAWRR Not in Roster zAWRR Not in Roster","zAWRR Not in Roster",_xlfn.CONCAT(Veg_Table[[#This Row],[First_Name]]," ",Veg_Table[[#This Row],[Last_Name]]))</f>
        <v>Miguel Dominguez-Diaz</v>
      </c>
      <c r="AE1473">
        <v>3228830</v>
      </c>
      <c r="AF1473" t="s">
        <v>6948</v>
      </c>
      <c r="AG1473" t="s">
        <v>30</v>
      </c>
      <c r="AH1473" t="s">
        <v>2420</v>
      </c>
      <c r="AI1473" t="s">
        <v>3071</v>
      </c>
      <c r="AJ1473" t="s">
        <v>21</v>
      </c>
      <c r="AK1473" t="s">
        <v>28</v>
      </c>
      <c r="AL1473" t="s">
        <v>22</v>
      </c>
      <c r="AM1473" t="s">
        <v>38</v>
      </c>
      <c r="AN1473" t="s">
        <v>25</v>
      </c>
      <c r="AO1473" t="s">
        <v>25</v>
      </c>
      <c r="AP1473">
        <v>27</v>
      </c>
      <c r="AQ1473">
        <v>90</v>
      </c>
      <c r="AR1473" t="s">
        <v>511</v>
      </c>
      <c r="AS1473" t="s">
        <v>24</v>
      </c>
      <c r="AT1473" t="s">
        <v>26</v>
      </c>
      <c r="AU1473" t="s">
        <v>25</v>
      </c>
      <c r="AV1473" t="s">
        <v>512</v>
      </c>
      <c r="AW1473" t="s">
        <v>6949</v>
      </c>
      <c r="AX1473" t="s">
        <v>28</v>
      </c>
      <c r="AY1473" t="s">
        <v>28</v>
      </c>
      <c r="AZ1473"/>
      <c r="BA1473" t="s">
        <v>28</v>
      </c>
      <c r="BB1473" s="4"/>
      <c r="BC1473" t="s">
        <v>28</v>
      </c>
      <c r="BD1473" t="s">
        <v>29</v>
      </c>
      <c r="BF1473" t="s">
        <v>28</v>
      </c>
      <c r="BG1473" t="s">
        <v>28</v>
      </c>
      <c r="BH1473" t="s">
        <v>28</v>
      </c>
      <c r="BI1473" s="3"/>
      <c r="BJ1473" t="s">
        <v>52</v>
      </c>
      <c r="BK1473" s="30" t="s">
        <v>146</v>
      </c>
      <c r="BL1473" s="3">
        <v>43965.534181261573</v>
      </c>
      <c r="BM1473" t="s">
        <v>31</v>
      </c>
      <c r="BN1473" t="s">
        <v>32</v>
      </c>
      <c r="BO1473" t="s">
        <v>2422</v>
      </c>
      <c r="BQ1473" t="s">
        <v>826</v>
      </c>
      <c r="BR1473" t="s">
        <v>28</v>
      </c>
      <c r="BS1473" t="s">
        <v>28</v>
      </c>
      <c r="BT1473" t="s">
        <v>146</v>
      </c>
      <c r="BU1473" s="3">
        <v>43965.534181261573</v>
      </c>
      <c r="BV1473" t="s">
        <v>803</v>
      </c>
      <c r="BW1473" s="3">
        <v>43966.169547743055</v>
      </c>
      <c r="BX1473" t="s">
        <v>6950</v>
      </c>
      <c r="CG1473"/>
      <c r="CH1473"/>
      <c r="CI1473"/>
      <c r="CY1473"/>
      <c r="DA1473"/>
      <c r="DF1473"/>
    </row>
    <row r="1474" spans="1:110" x14ac:dyDescent="0.25">
      <c r="A1474" s="1">
        <f>IF(Veg_Table[[#This Row],[VP_STATUS]]="Hold",0,IF(OR(AND(Veg_Table[[#This Row],[PRESCRIP]]="NW_No Work",Veg_Table[[#This Row],[VP_STATUS]]&lt;&gt;"No Work Required Under EVM"),AND(Veg_Table[[#This Row],[VP_STATUS]]="No Work Required Under EVM",Veg_Table[[#This Row],[PRESCRIP]]&lt;&gt;"NW_No Work")),1,0))</f>
        <v>0</v>
      </c>
      <c r="B1474" s="1">
        <f>IF(Veg_Table[[#This Row],[SPECIES]]="",1,0)</f>
        <v>0</v>
      </c>
      <c r="C1474" s="1">
        <f>IF(Veg_Table[[#This Row],[DIAMETER]]="",1,0)</f>
        <v>0</v>
      </c>
      <c r="D1474" s="1">
        <f>IF(Veg_Table[[#This Row],[HEIGHT]]="",1,0)</f>
        <v>0</v>
      </c>
      <c r="E147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74" s="1">
        <f>IF(AND(Veg_Table[[#This Row],[TAT_RESULT]]="ABATE",Veg_Table[[#This Row],[PRESCRIP]]="NW_No Work"),1,0)</f>
        <v>0</v>
      </c>
      <c r="G1474" s="1">
        <f>IF(OR(Veg_Table[[#This Row],[Prescription R-Scale]]="NA",Veg_Table[[#This Row],[Diameter R-Scale]]="NA"),0,IF(Veg_Table[[#This Row],[Diameter R-Scale]]&lt;&gt;Veg_Table[[#This Row],[Prescription R-Scale]],1,0))</f>
        <v>0</v>
      </c>
      <c r="H1474" s="1">
        <f>IF(OR(AND(Veg_Table[[#This Row],[PRESCRIP]]="BC_Br Rmv", Veg_Table[[#This Row],[WOOD_MAN]]&lt;&gt;"Not Needed"),AND(Veg_Table[[#This Row],[PRESCRIP]]="BCS_Br Rmv+Trt", Veg_Table[[#This Row],[WOOD_MAN]]&lt;&gt;"Not Needed")),1,0)</f>
        <v>0</v>
      </c>
      <c r="I1474" s="1">
        <f ca="1">IF(AND(Veg_Table[[#This Row],[Prescription_Changed]]="Yes",Veg_Table[[#This Row],[TAT_RESULT]]=""),1,0)</f>
        <v>0</v>
      </c>
      <c r="J1474" s="1">
        <f ca="1">SUM(Veg_Table[[#This Row],[Prescription and Status do not match]:[Prescription_Edited_And_TAT_Is_Blank]])</f>
        <v>0</v>
      </c>
      <c r="K1474" s="1">
        <f ca="1">IF(Veg_Table[[#This Row],[Sum of Errors]]&gt;0,1,0)</f>
        <v>0</v>
      </c>
      <c r="L1474" s="1">
        <f>1</f>
        <v>1</v>
      </c>
      <c r="M147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1474" s="1">
        <f>IF(OR(MID(Veg_Table[[#This Row],[PRESCRIP]],2,1)="1",MID(Veg_Table[[#This Row],[PRESCRIP]],2,1)="2",MID(Veg_Table[[#This Row],[PRESCRIP]],2,1)="3",MID(Veg_Table[[#This Row],[PRESCRIP]],2,1)="4"),_xlfn.NUMBERVALUE(MID(Veg_Table[[#This Row],[PRESCRIP]],2,1)),"NA")</f>
        <v>4</v>
      </c>
      <c r="O1474" s="1">
        <f>WEEKNUM(Veg_Table[[#This Row],[EVM_LAST_EDITED_Day]],2)</f>
        <v>20</v>
      </c>
      <c r="P1474" s="25">
        <f>IFERROR(DATE(YEAR(Veg_Table[[#This Row],[EVM_LAST_EDITED2]]),MONTH(Veg_Table[[#This Row],[EVM_LAST_EDITED2]]),DAY(Veg_Table[[#This Row],[EVM_LAST_EDITED2]])),DATE(2019,1,1))</f>
        <v>43965</v>
      </c>
      <c r="Q1474" s="3">
        <f>VALUE(SUBSTITUTE(Veg_Table[[#This Row],[EVM_LAST_EDITED]],",",""))</f>
        <v>43965.535494849501</v>
      </c>
      <c r="R1474" s="1" t="str">
        <f>_xlfn.IFNA(IF(Veg_Table[[#This Row],[EVM_LAST_EDITOR]]="","zBlank EVM Last Editor",VLOOKUP(Veg_Table[[#This Row],[EVM_LAST_EDITOR]],Roster_Table[#All],4,FALSE)),"zAWRR Not in Roster")</f>
        <v>zAWRR Not in Roster</v>
      </c>
      <c r="S1474" s="1" t="str">
        <f>_xlfn.IFNA(IF(Veg_Table[[#This Row],[EVM_LAST_EDITOR]]="","zBlank EVM Last Editor",VLOOKUP(Veg_Table[[#This Row],[EVM_LAST_EDITOR]],Roster_Table[#All],16,FALSE)),"zCompany_AWRR not in Roster")</f>
        <v>zCompany_AWRR not in Roster</v>
      </c>
      <c r="T1474" s="2">
        <f>IFERROR(DATE(YEAR(Veg_Table[[#This Row],[Created2]]),MONTH(Veg_Table[[#This Row],[Created2]]),DAY(Veg_Table[[#This Row],[Created2]])),DATE(2019,1,1))</f>
        <v>43909</v>
      </c>
      <c r="U1474" s="3">
        <f>VALUE(SUBSTITUTE(Veg_Table[[#This Row],[Created]],",",""))</f>
        <v>43909.479375000003</v>
      </c>
      <c r="V1474" s="3" t="str">
        <f ca="1">IFERROR(_xlfn.IFNA(CELL("contents",INDIRECT(_xlfn.CONCAT("Veg_Table_Production_Data!",ADDRESS(MATCH(_xlfn.MAXIFS(#REF!,#REF!,"="&amp;Veg_Table[[#This Row],[AUTO_ID]],#REF!,"&lt;"&amp;Veg_Table[[#This Row],[EVM_LAST_EDITED_Day]]),#REF!,0),COLUMN(#REF!),4,1,)))),""),"")</f>
        <v/>
      </c>
      <c r="W1474" s="3" t="str">
        <f ca="1">IF(Veg_Table[[#This Row],[Previous_Prescription]]="","No",IF(Veg_Table[[#This Row],[Previous_Prescription]]=Veg_Table[[#This Row],[PRESCRIP]],"No","Yes"))</f>
        <v>No</v>
      </c>
      <c r="X1474" s="3" t="str">
        <f>IF(Veg_Table[[#This Row],[EVM_LAST_EDITED_Day]]=Veg_Table[[#This Row],[Created_Day]],"New","Old")</f>
        <v>Old</v>
      </c>
      <c r="Y1474" s="1">
        <f>IFERROR(IF(FIND("delete",LOWER(Veg_Table[[#This Row],[PI_COMMENTS]]))&gt;=1,1,0),0)</f>
        <v>0</v>
      </c>
      <c r="Z1474" s="1" t="str">
        <f>_xlfn.IFNA(IF(Veg_Table[[#This Row],[EVM_LAST_EDITOR]]="","Yes",VLOOKUP(Veg_Table[[#This Row],[EVM_LAST_EDITOR]],Roster_Table[#All],15,FALSE)),"Yes")</f>
        <v>Yes</v>
      </c>
      <c r="AA147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74" s="1" t="str">
        <f>_xlfn.IFNA(VLOOKUP(Veg_Table[[#This Row],[EVM_LAST_EDITOR]],Roster_Table[#All],3,FALSE),"zAWRR Not in Roster")</f>
        <v>zAWRR Not in Roster</v>
      </c>
      <c r="AC1474" s="1" t="str">
        <f>_xlfn.IFNA(VLOOKUP(Veg_Table[[#This Row],[EVM_LAST_EDITOR]],Roster_Table[#All],2,FALSE),"zAWRR Not in Roster")</f>
        <v>zAWRR Not in Roster</v>
      </c>
      <c r="AD1474" s="1" t="str">
        <f>IF(_xlfn.CONCAT(Veg_Table[[#This Row],[First_Name]]," ",Veg_Table[[#This Row],[Last_Name]])="zAWRR Not in Roster zAWRR Not in Roster","zAWRR Not in Roster",_xlfn.CONCAT(Veg_Table[[#This Row],[First_Name]]," ",Veg_Table[[#This Row],[Last_Name]]))</f>
        <v>zAWRR Not in Roster</v>
      </c>
      <c r="AE1474">
        <v>2938024</v>
      </c>
      <c r="AF1474" t="s">
        <v>1260</v>
      </c>
      <c r="AG1474" t="s">
        <v>30</v>
      </c>
      <c r="AH1474" t="s">
        <v>976</v>
      </c>
      <c r="AI1474" t="s">
        <v>929</v>
      </c>
      <c r="AJ1474" t="s">
        <v>820</v>
      </c>
      <c r="AL1474" t="s">
        <v>371</v>
      </c>
      <c r="AM1474" t="s">
        <v>38</v>
      </c>
      <c r="AN1474" t="s">
        <v>25</v>
      </c>
      <c r="AO1474" t="s">
        <v>25</v>
      </c>
      <c r="AP1474">
        <v>38</v>
      </c>
      <c r="AQ1474">
        <v>114</v>
      </c>
      <c r="AR1474" t="s">
        <v>514</v>
      </c>
      <c r="AS1474" t="s">
        <v>57</v>
      </c>
      <c r="AT1474" t="s">
        <v>515</v>
      </c>
      <c r="AV1474" t="s">
        <v>512</v>
      </c>
      <c r="AW1474" t="s">
        <v>1261</v>
      </c>
      <c r="AX1474" t="s">
        <v>534</v>
      </c>
      <c r="AZ1474">
        <v>5746657</v>
      </c>
      <c r="BA1474" t="s">
        <v>57</v>
      </c>
      <c r="BB1474" s="4">
        <v>43964.60436474537</v>
      </c>
      <c r="BD1474" t="s">
        <v>29</v>
      </c>
      <c r="BE1474" t="s">
        <v>25</v>
      </c>
      <c r="BF1474" t="s">
        <v>513</v>
      </c>
      <c r="BG1474" t="s">
        <v>534</v>
      </c>
      <c r="BI1474" s="3">
        <v>43965.535325462966</v>
      </c>
      <c r="BJ1474" t="s">
        <v>417</v>
      </c>
      <c r="BK1474" s="30" t="s">
        <v>1293</v>
      </c>
      <c r="BL1474" s="3">
        <v>43965.535494849537</v>
      </c>
      <c r="BM1474" t="s">
        <v>31</v>
      </c>
      <c r="BN1474" t="s">
        <v>32</v>
      </c>
      <c r="BP1474" t="s">
        <v>982</v>
      </c>
      <c r="BQ1474" t="s">
        <v>826</v>
      </c>
      <c r="BR1474" t="s">
        <v>28</v>
      </c>
      <c r="BS1474" t="s">
        <v>28</v>
      </c>
      <c r="BT1474" t="s">
        <v>384</v>
      </c>
      <c r="BU1474" s="3">
        <v>43909.479375000003</v>
      </c>
      <c r="BV1474" t="s">
        <v>803</v>
      </c>
      <c r="BW1474" s="3">
        <v>43965.565240578704</v>
      </c>
      <c r="BX1474" t="s">
        <v>1262</v>
      </c>
      <c r="CG1474"/>
      <c r="CH1474"/>
      <c r="CI1474"/>
      <c r="CY1474"/>
      <c r="DA1474"/>
      <c r="DF1474"/>
    </row>
    <row r="1475" spans="1:110" x14ac:dyDescent="0.25">
      <c r="A1475" s="1">
        <f>IF(Veg_Table[[#This Row],[VP_STATUS]]="Hold",0,IF(OR(AND(Veg_Table[[#This Row],[PRESCRIP]]="NW_No Work",Veg_Table[[#This Row],[VP_STATUS]]&lt;&gt;"No Work Required Under EVM"),AND(Veg_Table[[#This Row],[VP_STATUS]]="No Work Required Under EVM",Veg_Table[[#This Row],[PRESCRIP]]&lt;&gt;"NW_No Work")),1,0))</f>
        <v>0</v>
      </c>
      <c r="B1475" s="1">
        <f>IF(Veg_Table[[#This Row],[SPECIES]]="",1,0)</f>
        <v>0</v>
      </c>
      <c r="C1475" s="1">
        <f>IF(Veg_Table[[#This Row],[DIAMETER]]="",1,0)</f>
        <v>0</v>
      </c>
      <c r="D1475" s="1">
        <f>IF(Veg_Table[[#This Row],[HEIGHT]]="",1,0)</f>
        <v>0</v>
      </c>
      <c r="E147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75" s="1">
        <f>IF(AND(Veg_Table[[#This Row],[TAT_RESULT]]="ABATE",Veg_Table[[#This Row],[PRESCRIP]]="NW_No Work"),1,0)</f>
        <v>0</v>
      </c>
      <c r="G1475" s="1">
        <f>IF(OR(Veg_Table[[#This Row],[Prescription R-Scale]]="NA",Veg_Table[[#This Row],[Diameter R-Scale]]="NA"),0,IF(Veg_Table[[#This Row],[Diameter R-Scale]]&lt;&gt;Veg_Table[[#This Row],[Prescription R-Scale]],1,0))</f>
        <v>0</v>
      </c>
      <c r="H1475" s="1">
        <f>IF(OR(AND(Veg_Table[[#This Row],[PRESCRIP]]="BC_Br Rmv", Veg_Table[[#This Row],[WOOD_MAN]]&lt;&gt;"Not Needed"),AND(Veg_Table[[#This Row],[PRESCRIP]]="BCS_Br Rmv+Trt", Veg_Table[[#This Row],[WOOD_MAN]]&lt;&gt;"Not Needed")),1,0)</f>
        <v>0</v>
      </c>
      <c r="I1475" s="1">
        <f ca="1">IF(AND(Veg_Table[[#This Row],[Prescription_Changed]]="Yes",Veg_Table[[#This Row],[TAT_RESULT]]=""),1,0)</f>
        <v>0</v>
      </c>
      <c r="J1475" s="1">
        <f ca="1">SUM(Veg_Table[[#This Row],[Prescription and Status do not match]:[Prescription_Edited_And_TAT_Is_Blank]])</f>
        <v>0</v>
      </c>
      <c r="K1475" s="1">
        <f ca="1">IF(Veg_Table[[#This Row],[Sum of Errors]]&gt;0,1,0)</f>
        <v>0</v>
      </c>
      <c r="L1475" s="1">
        <f>1</f>
        <v>1</v>
      </c>
      <c r="M1475"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75" s="1" t="str">
        <f>IF(OR(MID(Veg_Table[[#This Row],[PRESCRIP]],2,1)="1",MID(Veg_Table[[#This Row],[PRESCRIP]],2,1)="2",MID(Veg_Table[[#This Row],[PRESCRIP]],2,1)="3",MID(Veg_Table[[#This Row],[PRESCRIP]],2,1)="4"),_xlfn.NUMBERVALUE(MID(Veg_Table[[#This Row],[PRESCRIP]],2,1)),"NA")</f>
        <v>NA</v>
      </c>
      <c r="O1475" s="1">
        <f>WEEKNUM(Veg_Table[[#This Row],[EVM_LAST_EDITED_Day]],2)</f>
        <v>20</v>
      </c>
      <c r="P1475" s="25">
        <f>IFERROR(DATE(YEAR(Veg_Table[[#This Row],[EVM_LAST_EDITED2]]),MONTH(Veg_Table[[#This Row],[EVM_LAST_EDITED2]]),DAY(Veg_Table[[#This Row],[EVM_LAST_EDITED2]])),DATE(2019,1,1))</f>
        <v>43965</v>
      </c>
      <c r="Q1475" s="3">
        <f>VALUE(SUBSTITUTE(Veg_Table[[#This Row],[EVM_LAST_EDITED]],",",""))</f>
        <v>43965.538648541697</v>
      </c>
      <c r="R1475" s="1" t="str">
        <f>_xlfn.IFNA(IF(Veg_Table[[#This Row],[EVM_LAST_EDITOR]]="","zBlank EVM Last Editor",VLOOKUP(Veg_Table[[#This Row],[EVM_LAST_EDITOR]],Roster_Table[#All],4,FALSE)),"zAWRR Not in Roster")</f>
        <v>MGE</v>
      </c>
      <c r="S1475" s="1" t="str">
        <f>_xlfn.IFNA(IF(Veg_Table[[#This Row],[EVM_LAST_EDITOR]]="","zBlank EVM Last Editor",VLOOKUP(Veg_Table[[#This Row],[EVM_LAST_EDITOR]],Roster_Table[#All],16,FALSE)),"zCompany_AWRR not in Roster")</f>
        <v>MGE_Mountain G Enterprises</v>
      </c>
      <c r="T1475" s="2">
        <f>IFERROR(DATE(YEAR(Veg_Table[[#This Row],[Created2]]),MONTH(Veg_Table[[#This Row],[Created2]]),DAY(Veg_Table[[#This Row],[Created2]])),DATE(2019,1,1))</f>
        <v>43781</v>
      </c>
      <c r="U1475" s="3">
        <f>VALUE(SUBSTITUTE(Veg_Table[[#This Row],[Created]],",",""))</f>
        <v>43781.6805902778</v>
      </c>
      <c r="V1475" s="3" t="str">
        <f ca="1">IFERROR(_xlfn.IFNA(CELL("contents",INDIRECT(_xlfn.CONCAT("Veg_Table_Production_Data!",ADDRESS(MATCH(_xlfn.MAXIFS(#REF!,#REF!,"="&amp;Veg_Table[[#This Row],[AUTO_ID]],#REF!,"&lt;"&amp;Veg_Table[[#This Row],[EVM_LAST_EDITED_Day]]),#REF!,0),COLUMN(#REF!),4,1,)))),""),"")</f>
        <v/>
      </c>
      <c r="W1475" s="3" t="str">
        <f ca="1">IF(Veg_Table[[#This Row],[Previous_Prescription]]="","No",IF(Veg_Table[[#This Row],[Previous_Prescription]]=Veg_Table[[#This Row],[PRESCRIP]],"No","Yes"))</f>
        <v>No</v>
      </c>
      <c r="X1475" s="3" t="str">
        <f>IF(Veg_Table[[#This Row],[EVM_LAST_EDITED_Day]]=Veg_Table[[#This Row],[Created_Day]],"New","Old")</f>
        <v>Old</v>
      </c>
      <c r="Y1475" s="1">
        <f>IFERROR(IF(FIND("delete",LOWER(Veg_Table[[#This Row],[PI_COMMENTS]]))&gt;=1,1,0),0)</f>
        <v>0</v>
      </c>
      <c r="Z1475" s="1" t="str">
        <f>_xlfn.IFNA(IF(Veg_Table[[#This Row],[EVM_LAST_EDITOR]]="","Yes",VLOOKUP(Veg_Table[[#This Row],[EVM_LAST_EDITOR]],Roster_Table[#All],15,FALSE)),"Yes")</f>
        <v>Yes</v>
      </c>
      <c r="AA147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75" s="1" t="str">
        <f>_xlfn.IFNA(VLOOKUP(Veg_Table[[#This Row],[EVM_LAST_EDITOR]],Roster_Table[#All],3,FALSE),"zAWRR Not in Roster")</f>
        <v>Miguel</v>
      </c>
      <c r="AC1475" s="1" t="str">
        <f>_xlfn.IFNA(VLOOKUP(Veg_Table[[#This Row],[EVM_LAST_EDITOR]],Roster_Table[#All],2,FALSE),"zAWRR Not in Roster")</f>
        <v>Dominguez-Diaz</v>
      </c>
      <c r="AD1475" s="1" t="str">
        <f>IF(_xlfn.CONCAT(Veg_Table[[#This Row],[First_Name]]," ",Veg_Table[[#This Row],[Last_Name]])="zAWRR Not in Roster zAWRR Not in Roster","zAWRR Not in Roster",_xlfn.CONCAT(Veg_Table[[#This Row],[First_Name]]," ",Veg_Table[[#This Row],[Last_Name]]))</f>
        <v>Miguel Dominguez-Diaz</v>
      </c>
      <c r="AE1475">
        <v>1771007</v>
      </c>
      <c r="AF1475" t="s">
        <v>6684</v>
      </c>
      <c r="AG1475" t="s">
        <v>30</v>
      </c>
      <c r="AH1475" t="s">
        <v>2420</v>
      </c>
      <c r="AI1475" t="s">
        <v>3071</v>
      </c>
      <c r="AJ1475" t="s">
        <v>21</v>
      </c>
      <c r="AK1475" t="s">
        <v>28</v>
      </c>
      <c r="AL1475" t="s">
        <v>22</v>
      </c>
      <c r="AM1475" t="s">
        <v>38</v>
      </c>
      <c r="AN1475" t="s">
        <v>25</v>
      </c>
      <c r="AO1475" t="s">
        <v>25</v>
      </c>
      <c r="AP1475">
        <v>26</v>
      </c>
      <c r="AQ1475">
        <v>100</v>
      </c>
      <c r="AR1475" t="s">
        <v>511</v>
      </c>
      <c r="AS1475" t="s">
        <v>24</v>
      </c>
      <c r="AT1475" t="s">
        <v>26</v>
      </c>
      <c r="AU1475" t="s">
        <v>25</v>
      </c>
      <c r="AV1475" t="s">
        <v>512</v>
      </c>
      <c r="AW1475" t="s">
        <v>6685</v>
      </c>
      <c r="AX1475" t="s">
        <v>28</v>
      </c>
      <c r="AY1475" t="s">
        <v>28</v>
      </c>
      <c r="AZ1475"/>
      <c r="BA1475" t="s">
        <v>28</v>
      </c>
      <c r="BB1475" s="4"/>
      <c r="BC1475" t="s">
        <v>28</v>
      </c>
      <c r="BD1475" t="s">
        <v>29</v>
      </c>
      <c r="BF1475" t="s">
        <v>28</v>
      </c>
      <c r="BG1475" t="s">
        <v>28</v>
      </c>
      <c r="BH1475" t="s">
        <v>28</v>
      </c>
      <c r="BI1475" s="3"/>
      <c r="BJ1475" t="s">
        <v>27</v>
      </c>
      <c r="BK1475" s="30" t="s">
        <v>146</v>
      </c>
      <c r="BL1475" s="3">
        <v>43965.538648541667</v>
      </c>
      <c r="BM1475" t="s">
        <v>31</v>
      </c>
      <c r="BN1475" t="s">
        <v>32</v>
      </c>
      <c r="BO1475" t="s">
        <v>2422</v>
      </c>
      <c r="BP1475" t="s">
        <v>4883</v>
      </c>
      <c r="BQ1475" t="s">
        <v>826</v>
      </c>
      <c r="BR1475" t="s">
        <v>28</v>
      </c>
      <c r="BS1475" t="s">
        <v>28</v>
      </c>
      <c r="BT1475" t="s">
        <v>1023</v>
      </c>
      <c r="BU1475" s="3">
        <v>43781.680590277778</v>
      </c>
      <c r="BV1475" t="s">
        <v>803</v>
      </c>
      <c r="BW1475" s="3">
        <v>43965.565027303244</v>
      </c>
      <c r="BX1475" t="s">
        <v>6686</v>
      </c>
      <c r="CG1475"/>
      <c r="CH1475"/>
      <c r="CI1475"/>
      <c r="CY1475"/>
      <c r="DA1475"/>
      <c r="DF1475"/>
    </row>
    <row r="1476" spans="1:110" x14ac:dyDescent="0.25">
      <c r="A1476" s="1">
        <f>IF(Veg_Table[[#This Row],[VP_STATUS]]="Hold",0,IF(OR(AND(Veg_Table[[#This Row],[PRESCRIP]]="NW_No Work",Veg_Table[[#This Row],[VP_STATUS]]&lt;&gt;"No Work Required Under EVM"),AND(Veg_Table[[#This Row],[VP_STATUS]]="No Work Required Under EVM",Veg_Table[[#This Row],[PRESCRIP]]&lt;&gt;"NW_No Work")),1,0))</f>
        <v>0</v>
      </c>
      <c r="B1476" s="1">
        <f>IF(Veg_Table[[#This Row],[SPECIES]]="",1,0)</f>
        <v>0</v>
      </c>
      <c r="C1476" s="1">
        <f>IF(Veg_Table[[#This Row],[DIAMETER]]="",1,0)</f>
        <v>0</v>
      </c>
      <c r="D1476" s="1">
        <f>IF(Veg_Table[[#This Row],[HEIGHT]]="",1,0)</f>
        <v>0</v>
      </c>
      <c r="E147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76" s="1">
        <f>IF(AND(Veg_Table[[#This Row],[TAT_RESULT]]="ABATE",Veg_Table[[#This Row],[PRESCRIP]]="NW_No Work"),1,0)</f>
        <v>0</v>
      </c>
      <c r="G1476" s="1">
        <f>IF(OR(Veg_Table[[#This Row],[Prescription R-Scale]]="NA",Veg_Table[[#This Row],[Diameter R-Scale]]="NA"),0,IF(Veg_Table[[#This Row],[Diameter R-Scale]]&lt;&gt;Veg_Table[[#This Row],[Prescription R-Scale]],1,0))</f>
        <v>0</v>
      </c>
      <c r="H1476" s="1">
        <f>IF(OR(AND(Veg_Table[[#This Row],[PRESCRIP]]="BC_Br Rmv", Veg_Table[[#This Row],[WOOD_MAN]]&lt;&gt;"Not Needed"),AND(Veg_Table[[#This Row],[PRESCRIP]]="BCS_Br Rmv+Trt", Veg_Table[[#This Row],[WOOD_MAN]]&lt;&gt;"Not Needed")),1,0)</f>
        <v>0</v>
      </c>
      <c r="I1476" s="1">
        <f ca="1">IF(AND(Veg_Table[[#This Row],[Prescription_Changed]]="Yes",Veg_Table[[#This Row],[TAT_RESULT]]=""),1,0)</f>
        <v>0</v>
      </c>
      <c r="J1476" s="1">
        <f ca="1">SUM(Veg_Table[[#This Row],[Prescription and Status do not match]:[Prescription_Edited_And_TAT_Is_Blank]])</f>
        <v>0</v>
      </c>
      <c r="K1476" s="1">
        <f ca="1">IF(Veg_Table[[#This Row],[Sum of Errors]]&gt;0,1,0)</f>
        <v>0</v>
      </c>
      <c r="L1476" s="1">
        <f>1</f>
        <v>1</v>
      </c>
      <c r="M1476"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76" s="1" t="str">
        <f>IF(OR(MID(Veg_Table[[#This Row],[PRESCRIP]],2,1)="1",MID(Veg_Table[[#This Row],[PRESCRIP]],2,1)="2",MID(Veg_Table[[#This Row],[PRESCRIP]],2,1)="3",MID(Veg_Table[[#This Row],[PRESCRIP]],2,1)="4"),_xlfn.NUMBERVALUE(MID(Veg_Table[[#This Row],[PRESCRIP]],2,1)),"NA")</f>
        <v>NA</v>
      </c>
      <c r="O1476" s="1">
        <f>WEEKNUM(Veg_Table[[#This Row],[EVM_LAST_EDITED_Day]],2)</f>
        <v>20</v>
      </c>
      <c r="P1476" s="25">
        <f>IFERROR(DATE(YEAR(Veg_Table[[#This Row],[EVM_LAST_EDITED2]]),MONTH(Veg_Table[[#This Row],[EVM_LAST_EDITED2]]),DAY(Veg_Table[[#This Row],[EVM_LAST_EDITED2]])),DATE(2019,1,1))</f>
        <v>43965</v>
      </c>
      <c r="Q1476" s="3">
        <f>VALUE(SUBSTITUTE(Veg_Table[[#This Row],[EVM_LAST_EDITED]],",",""))</f>
        <v>43965.541061122698</v>
      </c>
      <c r="R1476" s="1" t="str">
        <f>_xlfn.IFNA(IF(Veg_Table[[#This Row],[EVM_LAST_EDITOR]]="","zBlank EVM Last Editor",VLOOKUP(Veg_Table[[#This Row],[EVM_LAST_EDITOR]],Roster_Table[#All],4,FALSE)),"zAWRR Not in Roster")</f>
        <v>MGE</v>
      </c>
      <c r="S1476" s="1" t="str">
        <f>_xlfn.IFNA(IF(Veg_Table[[#This Row],[EVM_LAST_EDITOR]]="","zBlank EVM Last Editor",VLOOKUP(Veg_Table[[#This Row],[EVM_LAST_EDITOR]],Roster_Table[#All],16,FALSE)),"zCompany_AWRR not in Roster")</f>
        <v>MGE_Mountain G Enterprises</v>
      </c>
      <c r="T1476" s="2">
        <f>IFERROR(DATE(YEAR(Veg_Table[[#This Row],[Created2]]),MONTH(Veg_Table[[#This Row],[Created2]]),DAY(Veg_Table[[#This Row],[Created2]])),DATE(2019,1,1))</f>
        <v>43965</v>
      </c>
      <c r="U1476" s="3">
        <f>VALUE(SUBSTITUTE(Veg_Table[[#This Row],[Created]],",",""))</f>
        <v>43965.541061122698</v>
      </c>
      <c r="V1476" s="3" t="str">
        <f ca="1">IFERROR(_xlfn.IFNA(CELL("contents",INDIRECT(_xlfn.CONCAT("Veg_Table_Production_Data!",ADDRESS(MATCH(_xlfn.MAXIFS(#REF!,#REF!,"="&amp;Veg_Table[[#This Row],[AUTO_ID]],#REF!,"&lt;"&amp;Veg_Table[[#This Row],[EVM_LAST_EDITED_Day]]),#REF!,0),COLUMN(#REF!),4,1,)))),""),"")</f>
        <v/>
      </c>
      <c r="W1476" s="3" t="str">
        <f ca="1">IF(Veg_Table[[#This Row],[Previous_Prescription]]="","No",IF(Veg_Table[[#This Row],[Previous_Prescription]]=Veg_Table[[#This Row],[PRESCRIP]],"No","Yes"))</f>
        <v>No</v>
      </c>
      <c r="X1476" s="3" t="str">
        <f>IF(Veg_Table[[#This Row],[EVM_LAST_EDITED_Day]]=Veg_Table[[#This Row],[Created_Day]],"New","Old")</f>
        <v>New</v>
      </c>
      <c r="Y1476" s="1">
        <f>IFERROR(IF(FIND("delete",LOWER(Veg_Table[[#This Row],[PI_COMMENTS]]))&gt;=1,1,0),0)</f>
        <v>0</v>
      </c>
      <c r="Z1476" s="1" t="str">
        <f>_xlfn.IFNA(IF(Veg_Table[[#This Row],[EVM_LAST_EDITOR]]="","Yes",VLOOKUP(Veg_Table[[#This Row],[EVM_LAST_EDITOR]],Roster_Table[#All],15,FALSE)),"Yes")</f>
        <v>Yes</v>
      </c>
      <c r="AA147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76" s="1" t="str">
        <f>_xlfn.IFNA(VLOOKUP(Veg_Table[[#This Row],[EVM_LAST_EDITOR]],Roster_Table[#All],3,FALSE),"zAWRR Not in Roster")</f>
        <v>Miguel</v>
      </c>
      <c r="AC1476" s="1" t="str">
        <f>_xlfn.IFNA(VLOOKUP(Veg_Table[[#This Row],[EVM_LAST_EDITOR]],Roster_Table[#All],2,FALSE),"zAWRR Not in Roster")</f>
        <v>Dominguez-Diaz</v>
      </c>
      <c r="AD1476" s="1" t="str">
        <f>IF(_xlfn.CONCAT(Veg_Table[[#This Row],[First_Name]]," ",Veg_Table[[#This Row],[Last_Name]])="zAWRR Not in Roster zAWRR Not in Roster","zAWRR Not in Roster",_xlfn.CONCAT(Veg_Table[[#This Row],[First_Name]]," ",Veg_Table[[#This Row],[Last_Name]]))</f>
        <v>Miguel Dominguez-Diaz</v>
      </c>
      <c r="AE1476">
        <v>3228882</v>
      </c>
      <c r="AF1476" t="s">
        <v>6951</v>
      </c>
      <c r="AG1476" t="s">
        <v>30</v>
      </c>
      <c r="AH1476" t="s">
        <v>2420</v>
      </c>
      <c r="AI1476" t="s">
        <v>3071</v>
      </c>
      <c r="AJ1476" t="s">
        <v>21</v>
      </c>
      <c r="AK1476" t="s">
        <v>28</v>
      </c>
      <c r="AL1476" t="s">
        <v>22</v>
      </c>
      <c r="AM1476" t="s">
        <v>40</v>
      </c>
      <c r="AN1476" t="s">
        <v>25</v>
      </c>
      <c r="AO1476" t="s">
        <v>25</v>
      </c>
      <c r="AP1476">
        <v>6</v>
      </c>
      <c r="AQ1476">
        <v>27</v>
      </c>
      <c r="AR1476" t="s">
        <v>517</v>
      </c>
      <c r="AS1476" t="s">
        <v>24</v>
      </c>
      <c r="AT1476" t="s">
        <v>26</v>
      </c>
      <c r="AU1476" t="s">
        <v>25</v>
      </c>
      <c r="AV1476" t="s">
        <v>512</v>
      </c>
      <c r="AW1476" t="s">
        <v>6952</v>
      </c>
      <c r="AX1476" t="s">
        <v>28</v>
      </c>
      <c r="AY1476" t="s">
        <v>28</v>
      </c>
      <c r="AZ1476"/>
      <c r="BA1476" t="s">
        <v>28</v>
      </c>
      <c r="BB1476" s="4"/>
      <c r="BC1476" t="s">
        <v>28</v>
      </c>
      <c r="BD1476" t="s">
        <v>29</v>
      </c>
      <c r="BF1476" t="s">
        <v>28</v>
      </c>
      <c r="BG1476" t="s">
        <v>28</v>
      </c>
      <c r="BH1476" t="s">
        <v>28</v>
      </c>
      <c r="BI1476" s="3"/>
      <c r="BJ1476" t="s">
        <v>27</v>
      </c>
      <c r="BK1476" s="30" t="s">
        <v>146</v>
      </c>
      <c r="BL1476" s="3">
        <v>43965.541061122683</v>
      </c>
      <c r="BM1476" t="s">
        <v>31</v>
      </c>
      <c r="BN1476" t="s">
        <v>32</v>
      </c>
      <c r="BO1476" t="s">
        <v>2422</v>
      </c>
      <c r="BQ1476" t="s">
        <v>826</v>
      </c>
      <c r="BR1476" t="s">
        <v>28</v>
      </c>
      <c r="BS1476" t="s">
        <v>28</v>
      </c>
      <c r="BT1476" t="s">
        <v>146</v>
      </c>
      <c r="BU1476" s="3">
        <v>43965.541061122683</v>
      </c>
      <c r="BV1476" t="s">
        <v>803</v>
      </c>
      <c r="BW1476" s="3">
        <v>43966.169547743055</v>
      </c>
      <c r="BX1476" t="s">
        <v>6953</v>
      </c>
      <c r="CG1476"/>
      <c r="CH1476"/>
      <c r="CI1476"/>
      <c r="CY1476"/>
      <c r="DA1476"/>
      <c r="DF1476"/>
    </row>
    <row r="1477" spans="1:110" x14ac:dyDescent="0.25">
      <c r="A1477" s="1">
        <f>IF(Veg_Table[[#This Row],[VP_STATUS]]="Hold",0,IF(OR(AND(Veg_Table[[#This Row],[PRESCRIP]]="NW_No Work",Veg_Table[[#This Row],[VP_STATUS]]&lt;&gt;"No Work Required Under EVM"),AND(Veg_Table[[#This Row],[VP_STATUS]]="No Work Required Under EVM",Veg_Table[[#This Row],[PRESCRIP]]&lt;&gt;"NW_No Work")),1,0))</f>
        <v>0</v>
      </c>
      <c r="B1477" s="1">
        <f>IF(Veg_Table[[#This Row],[SPECIES]]="",1,0)</f>
        <v>0</v>
      </c>
      <c r="C1477" s="1">
        <f>IF(Veg_Table[[#This Row],[DIAMETER]]="",1,0)</f>
        <v>0</v>
      </c>
      <c r="D1477" s="1">
        <f>IF(Veg_Table[[#This Row],[HEIGHT]]="",1,0)</f>
        <v>0</v>
      </c>
      <c r="E147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77" s="1">
        <f>IF(AND(Veg_Table[[#This Row],[TAT_RESULT]]="ABATE",Veg_Table[[#This Row],[PRESCRIP]]="NW_No Work"),1,0)</f>
        <v>0</v>
      </c>
      <c r="G1477" s="1">
        <f>IF(OR(Veg_Table[[#This Row],[Prescription R-Scale]]="NA",Veg_Table[[#This Row],[Diameter R-Scale]]="NA"),0,IF(Veg_Table[[#This Row],[Diameter R-Scale]]&lt;&gt;Veg_Table[[#This Row],[Prescription R-Scale]],1,0))</f>
        <v>0</v>
      </c>
      <c r="H1477" s="1">
        <f>IF(OR(AND(Veg_Table[[#This Row],[PRESCRIP]]="BC_Br Rmv", Veg_Table[[#This Row],[WOOD_MAN]]&lt;&gt;"Not Needed"),AND(Veg_Table[[#This Row],[PRESCRIP]]="BCS_Br Rmv+Trt", Veg_Table[[#This Row],[WOOD_MAN]]&lt;&gt;"Not Needed")),1,0)</f>
        <v>0</v>
      </c>
      <c r="I1477" s="1">
        <f ca="1">IF(AND(Veg_Table[[#This Row],[Prescription_Changed]]="Yes",Veg_Table[[#This Row],[TAT_RESULT]]=""),1,0)</f>
        <v>0</v>
      </c>
      <c r="J1477" s="1">
        <f ca="1">SUM(Veg_Table[[#This Row],[Prescription and Status do not match]:[Prescription_Edited_And_TAT_Is_Blank]])</f>
        <v>0</v>
      </c>
      <c r="K1477" s="1">
        <f ca="1">IF(Veg_Table[[#This Row],[Sum of Errors]]&gt;0,1,0)</f>
        <v>0</v>
      </c>
      <c r="L1477" s="1">
        <f>1</f>
        <v>1</v>
      </c>
      <c r="M1477"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77" s="1" t="str">
        <f>IF(OR(MID(Veg_Table[[#This Row],[PRESCRIP]],2,1)="1",MID(Veg_Table[[#This Row],[PRESCRIP]],2,1)="2",MID(Veg_Table[[#This Row],[PRESCRIP]],2,1)="3",MID(Veg_Table[[#This Row],[PRESCRIP]],2,1)="4"),_xlfn.NUMBERVALUE(MID(Veg_Table[[#This Row],[PRESCRIP]],2,1)),"NA")</f>
        <v>NA</v>
      </c>
      <c r="O1477" s="1">
        <f>WEEKNUM(Veg_Table[[#This Row],[EVM_LAST_EDITED_Day]],2)</f>
        <v>20</v>
      </c>
      <c r="P1477" s="25">
        <f>IFERROR(DATE(YEAR(Veg_Table[[#This Row],[EVM_LAST_EDITED2]]),MONTH(Veg_Table[[#This Row],[EVM_LAST_EDITED2]]),DAY(Veg_Table[[#This Row],[EVM_LAST_EDITED2]])),DATE(2019,1,1))</f>
        <v>43965</v>
      </c>
      <c r="Q1477" s="3">
        <f>VALUE(SUBSTITUTE(Veg_Table[[#This Row],[EVM_LAST_EDITED]],",",""))</f>
        <v>43965.5445788426</v>
      </c>
      <c r="R1477" s="1" t="str">
        <f>_xlfn.IFNA(IF(Veg_Table[[#This Row],[EVM_LAST_EDITOR]]="","zBlank EVM Last Editor",VLOOKUP(Veg_Table[[#This Row],[EVM_LAST_EDITOR]],Roster_Table[#All],4,FALSE)),"zAWRR Not in Roster")</f>
        <v>MGE</v>
      </c>
      <c r="S1477" s="1" t="str">
        <f>_xlfn.IFNA(IF(Veg_Table[[#This Row],[EVM_LAST_EDITOR]]="","zBlank EVM Last Editor",VLOOKUP(Veg_Table[[#This Row],[EVM_LAST_EDITOR]],Roster_Table[#All],16,FALSE)),"zCompany_AWRR not in Roster")</f>
        <v>MGE_Mountain G Enterprises</v>
      </c>
      <c r="T1477" s="2">
        <f>IFERROR(DATE(YEAR(Veg_Table[[#This Row],[Created2]]),MONTH(Veg_Table[[#This Row],[Created2]]),DAY(Veg_Table[[#This Row],[Created2]])),DATE(2019,1,1))</f>
        <v>43965</v>
      </c>
      <c r="U1477" s="3">
        <f>VALUE(SUBSTITUTE(Veg_Table[[#This Row],[Created]],",",""))</f>
        <v>43965.5445788426</v>
      </c>
      <c r="V1477" s="3" t="str">
        <f ca="1">IFERROR(_xlfn.IFNA(CELL("contents",INDIRECT(_xlfn.CONCAT("Veg_Table_Production_Data!",ADDRESS(MATCH(_xlfn.MAXIFS(#REF!,#REF!,"="&amp;Veg_Table[[#This Row],[AUTO_ID]],#REF!,"&lt;"&amp;Veg_Table[[#This Row],[EVM_LAST_EDITED_Day]]),#REF!,0),COLUMN(#REF!),4,1,)))),""),"")</f>
        <v/>
      </c>
      <c r="W1477" s="3" t="str">
        <f ca="1">IF(Veg_Table[[#This Row],[Previous_Prescription]]="","No",IF(Veg_Table[[#This Row],[Previous_Prescription]]=Veg_Table[[#This Row],[PRESCRIP]],"No","Yes"))</f>
        <v>No</v>
      </c>
      <c r="X1477" s="3" t="str">
        <f>IF(Veg_Table[[#This Row],[EVM_LAST_EDITED_Day]]=Veg_Table[[#This Row],[Created_Day]],"New","Old")</f>
        <v>New</v>
      </c>
      <c r="Y1477" s="1">
        <f>IFERROR(IF(FIND("delete",LOWER(Veg_Table[[#This Row],[PI_COMMENTS]]))&gt;=1,1,0),0)</f>
        <v>0</v>
      </c>
      <c r="Z1477" s="1" t="str">
        <f>_xlfn.IFNA(IF(Veg_Table[[#This Row],[EVM_LAST_EDITOR]]="","Yes",VLOOKUP(Veg_Table[[#This Row],[EVM_LAST_EDITOR]],Roster_Table[#All],15,FALSE)),"Yes")</f>
        <v>Yes</v>
      </c>
      <c r="AA147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77" s="1" t="str">
        <f>_xlfn.IFNA(VLOOKUP(Veg_Table[[#This Row],[EVM_LAST_EDITOR]],Roster_Table[#All],3,FALSE),"zAWRR Not in Roster")</f>
        <v>Miguel</v>
      </c>
      <c r="AC1477" s="1" t="str">
        <f>_xlfn.IFNA(VLOOKUP(Veg_Table[[#This Row],[EVM_LAST_EDITOR]],Roster_Table[#All],2,FALSE),"zAWRR Not in Roster")</f>
        <v>Dominguez-Diaz</v>
      </c>
      <c r="AD1477" s="1" t="str">
        <f>IF(_xlfn.CONCAT(Veg_Table[[#This Row],[First_Name]]," ",Veg_Table[[#This Row],[Last_Name]])="zAWRR Not in Roster zAWRR Not in Roster","zAWRR Not in Roster",_xlfn.CONCAT(Veg_Table[[#This Row],[First_Name]]," ",Veg_Table[[#This Row],[Last_Name]]))</f>
        <v>Miguel Dominguez-Diaz</v>
      </c>
      <c r="AE1477">
        <v>3228951</v>
      </c>
      <c r="AF1477" t="s">
        <v>6954</v>
      </c>
      <c r="AG1477" t="s">
        <v>30</v>
      </c>
      <c r="AH1477" t="s">
        <v>2420</v>
      </c>
      <c r="AI1477" t="s">
        <v>2421</v>
      </c>
      <c r="AJ1477" t="s">
        <v>21</v>
      </c>
      <c r="AK1477" t="s">
        <v>28</v>
      </c>
      <c r="AL1477" t="s">
        <v>22</v>
      </c>
      <c r="AM1477" t="s">
        <v>40</v>
      </c>
      <c r="AN1477" t="s">
        <v>25</v>
      </c>
      <c r="AO1477" t="s">
        <v>25</v>
      </c>
      <c r="AP1477">
        <v>17</v>
      </c>
      <c r="AQ1477">
        <v>44</v>
      </c>
      <c r="AR1477" t="s">
        <v>511</v>
      </c>
      <c r="AS1477" t="s">
        <v>24</v>
      </c>
      <c r="AT1477" t="s">
        <v>26</v>
      </c>
      <c r="AU1477" t="s">
        <v>25</v>
      </c>
      <c r="AV1477" t="s">
        <v>512</v>
      </c>
      <c r="AW1477" t="s">
        <v>6955</v>
      </c>
      <c r="AX1477" t="s">
        <v>28</v>
      </c>
      <c r="AY1477" t="s">
        <v>28</v>
      </c>
      <c r="AZ1477"/>
      <c r="BA1477" t="s">
        <v>28</v>
      </c>
      <c r="BB1477" s="4"/>
      <c r="BC1477" t="s">
        <v>28</v>
      </c>
      <c r="BD1477" t="s">
        <v>29</v>
      </c>
      <c r="BF1477" t="s">
        <v>28</v>
      </c>
      <c r="BG1477" t="s">
        <v>28</v>
      </c>
      <c r="BH1477" t="s">
        <v>28</v>
      </c>
      <c r="BI1477" s="3"/>
      <c r="BJ1477" t="s">
        <v>27</v>
      </c>
      <c r="BK1477" s="30" t="s">
        <v>146</v>
      </c>
      <c r="BL1477" s="3">
        <v>43965.544578842593</v>
      </c>
      <c r="BM1477" t="s">
        <v>31</v>
      </c>
      <c r="BN1477" t="s">
        <v>32</v>
      </c>
      <c r="BO1477" t="s">
        <v>2422</v>
      </c>
      <c r="BQ1477" t="s">
        <v>826</v>
      </c>
      <c r="BR1477" t="s">
        <v>28</v>
      </c>
      <c r="BS1477" t="s">
        <v>28</v>
      </c>
      <c r="BT1477" t="s">
        <v>146</v>
      </c>
      <c r="BU1477" s="3">
        <v>43965.544578842593</v>
      </c>
      <c r="BV1477" t="s">
        <v>803</v>
      </c>
      <c r="BW1477" s="3">
        <v>43966.169547743055</v>
      </c>
      <c r="BX1477" t="s">
        <v>6956</v>
      </c>
      <c r="CG1477"/>
      <c r="CH1477"/>
      <c r="CI1477"/>
      <c r="CY1477"/>
      <c r="DA1477"/>
      <c r="DF1477"/>
    </row>
    <row r="1478" spans="1:110" x14ac:dyDescent="0.25">
      <c r="A1478" s="1">
        <f>IF(Veg_Table[[#This Row],[VP_STATUS]]="Hold",0,IF(OR(AND(Veg_Table[[#This Row],[PRESCRIP]]="NW_No Work",Veg_Table[[#This Row],[VP_STATUS]]&lt;&gt;"No Work Required Under EVM"),AND(Veg_Table[[#This Row],[VP_STATUS]]="No Work Required Under EVM",Veg_Table[[#This Row],[PRESCRIP]]&lt;&gt;"NW_No Work")),1,0))</f>
        <v>0</v>
      </c>
      <c r="B1478" s="1">
        <f>IF(Veg_Table[[#This Row],[SPECIES]]="",1,0)</f>
        <v>0</v>
      </c>
      <c r="C1478" s="1">
        <f>IF(Veg_Table[[#This Row],[DIAMETER]]="",1,0)</f>
        <v>0</v>
      </c>
      <c r="D1478" s="1">
        <f>IF(Veg_Table[[#This Row],[HEIGHT]]="",1,0)</f>
        <v>0</v>
      </c>
      <c r="E147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78" s="1">
        <f>IF(AND(Veg_Table[[#This Row],[TAT_RESULT]]="ABATE",Veg_Table[[#This Row],[PRESCRIP]]="NW_No Work"),1,0)</f>
        <v>0</v>
      </c>
      <c r="G1478" s="1">
        <f>IF(OR(Veg_Table[[#This Row],[Prescription R-Scale]]="NA",Veg_Table[[#This Row],[Diameter R-Scale]]="NA"),0,IF(Veg_Table[[#This Row],[Diameter R-Scale]]&lt;&gt;Veg_Table[[#This Row],[Prescription R-Scale]],1,0))</f>
        <v>0</v>
      </c>
      <c r="H1478" s="1">
        <f>IF(OR(AND(Veg_Table[[#This Row],[PRESCRIP]]="BC_Br Rmv", Veg_Table[[#This Row],[WOOD_MAN]]&lt;&gt;"Not Needed"),AND(Veg_Table[[#This Row],[PRESCRIP]]="BCS_Br Rmv+Trt", Veg_Table[[#This Row],[WOOD_MAN]]&lt;&gt;"Not Needed")),1,0)</f>
        <v>0</v>
      </c>
      <c r="I1478" s="1">
        <f ca="1">IF(AND(Veg_Table[[#This Row],[Prescription_Changed]]="Yes",Veg_Table[[#This Row],[TAT_RESULT]]=""),1,0)</f>
        <v>0</v>
      </c>
      <c r="J1478" s="1">
        <f ca="1">SUM(Veg_Table[[#This Row],[Prescription and Status do not match]:[Prescription_Edited_And_TAT_Is_Blank]])</f>
        <v>0</v>
      </c>
      <c r="K1478" s="1">
        <f ca="1">IF(Veg_Table[[#This Row],[Sum of Errors]]&gt;0,1,0)</f>
        <v>0</v>
      </c>
      <c r="L1478" s="1">
        <f>1</f>
        <v>1</v>
      </c>
      <c r="M1478"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78" s="1" t="str">
        <f>IF(OR(MID(Veg_Table[[#This Row],[PRESCRIP]],2,1)="1",MID(Veg_Table[[#This Row],[PRESCRIP]],2,1)="2",MID(Veg_Table[[#This Row],[PRESCRIP]],2,1)="3",MID(Veg_Table[[#This Row],[PRESCRIP]],2,1)="4"),_xlfn.NUMBERVALUE(MID(Veg_Table[[#This Row],[PRESCRIP]],2,1)),"NA")</f>
        <v>NA</v>
      </c>
      <c r="O1478" s="1">
        <f>WEEKNUM(Veg_Table[[#This Row],[EVM_LAST_EDITED_Day]],2)</f>
        <v>20</v>
      </c>
      <c r="P1478" s="25">
        <f>IFERROR(DATE(YEAR(Veg_Table[[#This Row],[EVM_LAST_EDITED2]]),MONTH(Veg_Table[[#This Row],[EVM_LAST_EDITED2]]),DAY(Veg_Table[[#This Row],[EVM_LAST_EDITED2]])),DATE(2019,1,1))</f>
        <v>43965</v>
      </c>
      <c r="Q1478" s="3">
        <f>VALUE(SUBSTITUTE(Veg_Table[[#This Row],[EVM_LAST_EDITED]],",",""))</f>
        <v>43965.546162986102</v>
      </c>
      <c r="R1478" s="1" t="str">
        <f>_xlfn.IFNA(IF(Veg_Table[[#This Row],[EVM_LAST_EDITOR]]="","zBlank EVM Last Editor",VLOOKUP(Veg_Table[[#This Row],[EVM_LAST_EDITOR]],Roster_Table[#All],4,FALSE)),"zAWRR Not in Roster")</f>
        <v>MGE</v>
      </c>
      <c r="S1478" s="1" t="str">
        <f>_xlfn.IFNA(IF(Veg_Table[[#This Row],[EVM_LAST_EDITOR]]="","zBlank EVM Last Editor",VLOOKUP(Veg_Table[[#This Row],[EVM_LAST_EDITOR]],Roster_Table[#All],16,FALSE)),"zCompany_AWRR not in Roster")</f>
        <v>MGE_Mountain G Enterprises</v>
      </c>
      <c r="T1478" s="2">
        <f>IFERROR(DATE(YEAR(Veg_Table[[#This Row],[Created2]]),MONTH(Veg_Table[[#This Row],[Created2]]),DAY(Veg_Table[[#This Row],[Created2]])),DATE(2019,1,1))</f>
        <v>43965</v>
      </c>
      <c r="U1478" s="3">
        <f>VALUE(SUBSTITUTE(Veg_Table[[#This Row],[Created]],",",""))</f>
        <v>43965.546162986102</v>
      </c>
      <c r="V1478" s="3" t="str">
        <f ca="1">IFERROR(_xlfn.IFNA(CELL("contents",INDIRECT(_xlfn.CONCAT("Veg_Table_Production_Data!",ADDRESS(MATCH(_xlfn.MAXIFS(#REF!,#REF!,"="&amp;Veg_Table[[#This Row],[AUTO_ID]],#REF!,"&lt;"&amp;Veg_Table[[#This Row],[EVM_LAST_EDITED_Day]]),#REF!,0),COLUMN(#REF!),4,1,)))),""),"")</f>
        <v/>
      </c>
      <c r="W1478" s="3" t="str">
        <f ca="1">IF(Veg_Table[[#This Row],[Previous_Prescription]]="","No",IF(Veg_Table[[#This Row],[Previous_Prescription]]=Veg_Table[[#This Row],[PRESCRIP]],"No","Yes"))</f>
        <v>No</v>
      </c>
      <c r="X1478" s="3" t="str">
        <f>IF(Veg_Table[[#This Row],[EVM_LAST_EDITED_Day]]=Veg_Table[[#This Row],[Created_Day]],"New","Old")</f>
        <v>New</v>
      </c>
      <c r="Y1478" s="1">
        <f>IFERROR(IF(FIND("delete",LOWER(Veg_Table[[#This Row],[PI_COMMENTS]]))&gt;=1,1,0),0)</f>
        <v>0</v>
      </c>
      <c r="Z1478" s="1" t="str">
        <f>_xlfn.IFNA(IF(Veg_Table[[#This Row],[EVM_LAST_EDITOR]]="","Yes",VLOOKUP(Veg_Table[[#This Row],[EVM_LAST_EDITOR]],Roster_Table[#All],15,FALSE)),"Yes")</f>
        <v>Yes</v>
      </c>
      <c r="AA147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78" s="1" t="str">
        <f>_xlfn.IFNA(VLOOKUP(Veg_Table[[#This Row],[EVM_LAST_EDITOR]],Roster_Table[#All],3,FALSE),"zAWRR Not in Roster")</f>
        <v>Miguel</v>
      </c>
      <c r="AC1478" s="1" t="str">
        <f>_xlfn.IFNA(VLOOKUP(Veg_Table[[#This Row],[EVM_LAST_EDITOR]],Roster_Table[#All],2,FALSE),"zAWRR Not in Roster")</f>
        <v>Dominguez-Diaz</v>
      </c>
      <c r="AD1478" s="1" t="str">
        <f>IF(_xlfn.CONCAT(Veg_Table[[#This Row],[First_Name]]," ",Veg_Table[[#This Row],[Last_Name]])="zAWRR Not in Roster zAWRR Not in Roster","zAWRR Not in Roster",_xlfn.CONCAT(Veg_Table[[#This Row],[First_Name]]," ",Veg_Table[[#This Row],[Last_Name]]))</f>
        <v>Miguel Dominguez-Diaz</v>
      </c>
      <c r="AE1478">
        <v>3228975</v>
      </c>
      <c r="AF1478" t="s">
        <v>6957</v>
      </c>
      <c r="AG1478" t="s">
        <v>30</v>
      </c>
      <c r="AH1478" t="s">
        <v>2420</v>
      </c>
      <c r="AI1478" t="s">
        <v>2421</v>
      </c>
      <c r="AJ1478" t="s">
        <v>21</v>
      </c>
      <c r="AK1478" t="s">
        <v>28</v>
      </c>
      <c r="AL1478" t="s">
        <v>22</v>
      </c>
      <c r="AM1478" t="s">
        <v>40</v>
      </c>
      <c r="AN1478" t="s">
        <v>25</v>
      </c>
      <c r="AO1478" t="s">
        <v>25</v>
      </c>
      <c r="AP1478">
        <v>12</v>
      </c>
      <c r="AQ1478">
        <v>40</v>
      </c>
      <c r="AR1478" t="s">
        <v>517</v>
      </c>
      <c r="AS1478" t="s">
        <v>24</v>
      </c>
      <c r="AT1478" t="s">
        <v>26</v>
      </c>
      <c r="AU1478" t="s">
        <v>25</v>
      </c>
      <c r="AV1478" t="s">
        <v>512</v>
      </c>
      <c r="AW1478" t="s">
        <v>6958</v>
      </c>
      <c r="AX1478" t="s">
        <v>28</v>
      </c>
      <c r="AY1478" t="s">
        <v>28</v>
      </c>
      <c r="AZ1478"/>
      <c r="BA1478" t="s">
        <v>28</v>
      </c>
      <c r="BB1478" s="4"/>
      <c r="BC1478" t="s">
        <v>28</v>
      </c>
      <c r="BD1478" t="s">
        <v>29</v>
      </c>
      <c r="BF1478" t="s">
        <v>28</v>
      </c>
      <c r="BG1478" t="s">
        <v>28</v>
      </c>
      <c r="BH1478" t="s">
        <v>28</v>
      </c>
      <c r="BI1478" s="3"/>
      <c r="BJ1478" t="s">
        <v>27</v>
      </c>
      <c r="BK1478" s="30" t="s">
        <v>146</v>
      </c>
      <c r="BL1478" s="3">
        <v>43965.546162986109</v>
      </c>
      <c r="BM1478" t="s">
        <v>31</v>
      </c>
      <c r="BN1478" t="s">
        <v>32</v>
      </c>
      <c r="BO1478" t="s">
        <v>2422</v>
      </c>
      <c r="BQ1478" t="s">
        <v>826</v>
      </c>
      <c r="BR1478" t="s">
        <v>28</v>
      </c>
      <c r="BS1478" t="s">
        <v>28</v>
      </c>
      <c r="BT1478" t="s">
        <v>146</v>
      </c>
      <c r="BU1478" s="3">
        <v>43965.546162986109</v>
      </c>
      <c r="BV1478" t="s">
        <v>803</v>
      </c>
      <c r="BW1478" s="3">
        <v>43966.169547743055</v>
      </c>
      <c r="BX1478" t="s">
        <v>6959</v>
      </c>
      <c r="CG1478"/>
      <c r="CH1478"/>
      <c r="CI1478"/>
      <c r="CY1478"/>
      <c r="DA1478"/>
      <c r="DF1478"/>
    </row>
    <row r="1479" spans="1:110" x14ac:dyDescent="0.25">
      <c r="A1479" s="1">
        <f>IF(Veg_Table[[#This Row],[VP_STATUS]]="Hold",0,IF(OR(AND(Veg_Table[[#This Row],[PRESCRIP]]="NW_No Work",Veg_Table[[#This Row],[VP_STATUS]]&lt;&gt;"No Work Required Under EVM"),AND(Veg_Table[[#This Row],[VP_STATUS]]="No Work Required Under EVM",Veg_Table[[#This Row],[PRESCRIP]]&lt;&gt;"NW_No Work")),1,0))</f>
        <v>0</v>
      </c>
      <c r="B1479" s="1">
        <f>IF(Veg_Table[[#This Row],[SPECIES]]="",1,0)</f>
        <v>0</v>
      </c>
      <c r="C1479" s="1">
        <f>IF(Veg_Table[[#This Row],[DIAMETER]]="",1,0)</f>
        <v>0</v>
      </c>
      <c r="D1479" s="1">
        <f>IF(Veg_Table[[#This Row],[HEIGHT]]="",1,0)</f>
        <v>0</v>
      </c>
      <c r="E147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79" s="1">
        <f>IF(AND(Veg_Table[[#This Row],[TAT_RESULT]]="ABATE",Veg_Table[[#This Row],[PRESCRIP]]="NW_No Work"),1,0)</f>
        <v>0</v>
      </c>
      <c r="G1479" s="1">
        <f>IF(OR(Veg_Table[[#This Row],[Prescription R-Scale]]="NA",Veg_Table[[#This Row],[Diameter R-Scale]]="NA"),0,IF(Veg_Table[[#This Row],[Diameter R-Scale]]&lt;&gt;Veg_Table[[#This Row],[Prescription R-Scale]],1,0))</f>
        <v>0</v>
      </c>
      <c r="H1479" s="1">
        <f>IF(OR(AND(Veg_Table[[#This Row],[PRESCRIP]]="BC_Br Rmv", Veg_Table[[#This Row],[WOOD_MAN]]&lt;&gt;"Not Needed"),AND(Veg_Table[[#This Row],[PRESCRIP]]="BCS_Br Rmv+Trt", Veg_Table[[#This Row],[WOOD_MAN]]&lt;&gt;"Not Needed")),1,0)</f>
        <v>0</v>
      </c>
      <c r="I1479" s="1">
        <f ca="1">IF(AND(Veg_Table[[#This Row],[Prescription_Changed]]="Yes",Veg_Table[[#This Row],[TAT_RESULT]]=""),1,0)</f>
        <v>0</v>
      </c>
      <c r="J1479" s="1">
        <f ca="1">SUM(Veg_Table[[#This Row],[Prescription and Status do not match]:[Prescription_Edited_And_TAT_Is_Blank]])</f>
        <v>0</v>
      </c>
      <c r="K1479" s="1">
        <f ca="1">IF(Veg_Table[[#This Row],[Sum of Errors]]&gt;0,1,0)</f>
        <v>0</v>
      </c>
      <c r="L1479" s="1">
        <f>1</f>
        <v>1</v>
      </c>
      <c r="M1479"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79" s="1" t="str">
        <f>IF(OR(MID(Veg_Table[[#This Row],[PRESCRIP]],2,1)="1",MID(Veg_Table[[#This Row],[PRESCRIP]],2,1)="2",MID(Veg_Table[[#This Row],[PRESCRIP]],2,1)="3",MID(Veg_Table[[#This Row],[PRESCRIP]],2,1)="4"),_xlfn.NUMBERVALUE(MID(Veg_Table[[#This Row],[PRESCRIP]],2,1)),"NA")</f>
        <v>NA</v>
      </c>
      <c r="O1479" s="1">
        <f>WEEKNUM(Veg_Table[[#This Row],[EVM_LAST_EDITED_Day]],2)</f>
        <v>20</v>
      </c>
      <c r="P1479" s="25">
        <f>IFERROR(DATE(YEAR(Veg_Table[[#This Row],[EVM_LAST_EDITED2]]),MONTH(Veg_Table[[#This Row],[EVM_LAST_EDITED2]]),DAY(Veg_Table[[#This Row],[EVM_LAST_EDITED2]])),DATE(2019,1,1))</f>
        <v>43965</v>
      </c>
      <c r="Q1479" s="3">
        <f>VALUE(SUBSTITUTE(Veg_Table[[#This Row],[EVM_LAST_EDITED]],",",""))</f>
        <v>43965.546249999999</v>
      </c>
      <c r="R1479" s="1" t="str">
        <f>_xlfn.IFNA(IF(Veg_Table[[#This Row],[EVM_LAST_EDITOR]]="","zBlank EVM Last Editor",VLOOKUP(Veg_Table[[#This Row],[EVM_LAST_EDITOR]],Roster_Table[#All],4,FALSE)),"zAWRR Not in Roster")</f>
        <v>MGE</v>
      </c>
      <c r="S1479" s="1" t="str">
        <f>_xlfn.IFNA(IF(Veg_Table[[#This Row],[EVM_LAST_EDITOR]]="","zBlank EVM Last Editor",VLOOKUP(Veg_Table[[#This Row],[EVM_LAST_EDITOR]],Roster_Table[#All],16,FALSE)),"zCompany_AWRR not in Roster")</f>
        <v>MGE_Mountain G Enterprises</v>
      </c>
      <c r="T1479" s="2">
        <f>IFERROR(DATE(YEAR(Veg_Table[[#This Row],[Created2]]),MONTH(Veg_Table[[#This Row],[Created2]]),DAY(Veg_Table[[#This Row],[Created2]])),DATE(2019,1,1))</f>
        <v>43965</v>
      </c>
      <c r="U1479" s="3">
        <f>VALUE(SUBSTITUTE(Veg_Table[[#This Row],[Created]],",",""))</f>
        <v>43965.546249999999</v>
      </c>
      <c r="V1479" s="3" t="str">
        <f ca="1">IFERROR(_xlfn.IFNA(CELL("contents",INDIRECT(_xlfn.CONCAT("Veg_Table_Production_Data!",ADDRESS(MATCH(_xlfn.MAXIFS(#REF!,#REF!,"="&amp;Veg_Table[[#This Row],[AUTO_ID]],#REF!,"&lt;"&amp;Veg_Table[[#This Row],[EVM_LAST_EDITED_Day]]),#REF!,0),COLUMN(#REF!),4,1,)))),""),"")</f>
        <v/>
      </c>
      <c r="W1479" s="3" t="str">
        <f ca="1">IF(Veg_Table[[#This Row],[Previous_Prescription]]="","No",IF(Veg_Table[[#This Row],[Previous_Prescription]]=Veg_Table[[#This Row],[PRESCRIP]],"No","Yes"))</f>
        <v>No</v>
      </c>
      <c r="X1479" s="3" t="str">
        <f>IF(Veg_Table[[#This Row],[EVM_LAST_EDITED_Day]]=Veg_Table[[#This Row],[Created_Day]],"New","Old")</f>
        <v>New</v>
      </c>
      <c r="Y1479" s="1">
        <f>IFERROR(IF(FIND("delete",LOWER(Veg_Table[[#This Row],[PI_COMMENTS]]))&gt;=1,1,0),0)</f>
        <v>0</v>
      </c>
      <c r="Z1479" s="1" t="str">
        <f>_xlfn.IFNA(IF(Veg_Table[[#This Row],[EVM_LAST_EDITOR]]="","Yes",VLOOKUP(Veg_Table[[#This Row],[EVM_LAST_EDITOR]],Roster_Table[#All],15,FALSE)),"Yes")</f>
        <v>Yes</v>
      </c>
      <c r="AA147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79" s="1" t="str">
        <f>_xlfn.IFNA(VLOOKUP(Veg_Table[[#This Row],[EVM_LAST_EDITOR]],Roster_Table[#All],3,FALSE),"zAWRR Not in Roster")</f>
        <v>Alex</v>
      </c>
      <c r="AC1479" s="1" t="str">
        <f>_xlfn.IFNA(VLOOKUP(Veg_Table[[#This Row],[EVM_LAST_EDITOR]],Roster_Table[#All],2,FALSE),"zAWRR Not in Roster")</f>
        <v>Coon</v>
      </c>
      <c r="AD1479" s="1" t="str">
        <f>IF(_xlfn.CONCAT(Veg_Table[[#This Row],[First_Name]]," ",Veg_Table[[#This Row],[Last_Name]])="zAWRR Not in Roster zAWRR Not in Roster","zAWRR Not in Roster",_xlfn.CONCAT(Veg_Table[[#This Row],[First_Name]]," ",Veg_Table[[#This Row],[Last_Name]]))</f>
        <v>Alex Coon</v>
      </c>
      <c r="AE1479">
        <v>3229002</v>
      </c>
      <c r="AF1479" t="s">
        <v>6333</v>
      </c>
      <c r="AG1479" t="s">
        <v>93</v>
      </c>
      <c r="AH1479" t="s">
        <v>4641</v>
      </c>
      <c r="AI1479" t="s">
        <v>6334</v>
      </c>
      <c r="AJ1479" t="s">
        <v>21</v>
      </c>
      <c r="AL1479" t="s">
        <v>22</v>
      </c>
      <c r="AM1479" t="s">
        <v>40</v>
      </c>
      <c r="AN1479" t="s">
        <v>25</v>
      </c>
      <c r="AO1479" t="s">
        <v>25</v>
      </c>
      <c r="AP1479">
        <v>25</v>
      </c>
      <c r="AQ1479">
        <v>65</v>
      </c>
      <c r="AR1479" t="s">
        <v>511</v>
      </c>
      <c r="AS1479" t="s">
        <v>24</v>
      </c>
      <c r="AT1479" t="s">
        <v>26</v>
      </c>
      <c r="AV1479" t="s">
        <v>512</v>
      </c>
      <c r="AW1479" t="s">
        <v>4730</v>
      </c>
      <c r="AZ1479"/>
      <c r="BB1479" s="4"/>
      <c r="BD1479" t="s">
        <v>29</v>
      </c>
      <c r="BE1479" t="s">
        <v>25</v>
      </c>
      <c r="BF1479" t="s">
        <v>513</v>
      </c>
      <c r="BI1479" s="3"/>
      <c r="BJ1479" t="s">
        <v>52</v>
      </c>
      <c r="BK1479" s="30" t="s">
        <v>140</v>
      </c>
      <c r="BL1479" s="3">
        <v>43965.546249999999</v>
      </c>
      <c r="BM1479" t="s">
        <v>31</v>
      </c>
      <c r="BN1479" t="s">
        <v>32</v>
      </c>
      <c r="BQ1479" t="s">
        <v>1025</v>
      </c>
      <c r="BR1479" t="s">
        <v>28</v>
      </c>
      <c r="BS1479" t="s">
        <v>28</v>
      </c>
      <c r="BT1479" t="s">
        <v>140</v>
      </c>
      <c r="BU1479" s="3">
        <v>43965.546249999999</v>
      </c>
      <c r="BV1479" t="s">
        <v>803</v>
      </c>
      <c r="BW1479" s="3">
        <v>43966.169547743055</v>
      </c>
      <c r="BX1479" t="s">
        <v>6335</v>
      </c>
      <c r="CG1479"/>
      <c r="CH1479"/>
      <c r="CI1479"/>
      <c r="CY1479"/>
      <c r="DA1479"/>
      <c r="DF1479"/>
    </row>
    <row r="1480" spans="1:110" x14ac:dyDescent="0.25">
      <c r="A1480" s="1">
        <f>IF(Veg_Table[[#This Row],[VP_STATUS]]="Hold",0,IF(OR(AND(Veg_Table[[#This Row],[PRESCRIP]]="NW_No Work",Veg_Table[[#This Row],[VP_STATUS]]&lt;&gt;"No Work Required Under EVM"),AND(Veg_Table[[#This Row],[VP_STATUS]]="No Work Required Under EVM",Veg_Table[[#This Row],[PRESCRIP]]&lt;&gt;"NW_No Work")),1,0))</f>
        <v>0</v>
      </c>
      <c r="B1480" s="1">
        <f>IF(Veg_Table[[#This Row],[SPECIES]]="",1,0)</f>
        <v>0</v>
      </c>
      <c r="C1480" s="1">
        <f>IF(Veg_Table[[#This Row],[DIAMETER]]="",1,0)</f>
        <v>0</v>
      </c>
      <c r="D1480" s="1">
        <f>IF(Veg_Table[[#This Row],[HEIGHT]]="",1,0)</f>
        <v>0</v>
      </c>
      <c r="E148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80" s="1">
        <f>IF(AND(Veg_Table[[#This Row],[TAT_RESULT]]="ABATE",Veg_Table[[#This Row],[PRESCRIP]]="NW_No Work"),1,0)</f>
        <v>0</v>
      </c>
      <c r="G1480" s="1">
        <f>IF(OR(Veg_Table[[#This Row],[Prescription R-Scale]]="NA",Veg_Table[[#This Row],[Diameter R-Scale]]="NA"),0,IF(Veg_Table[[#This Row],[Diameter R-Scale]]&lt;&gt;Veg_Table[[#This Row],[Prescription R-Scale]],1,0))</f>
        <v>0</v>
      </c>
      <c r="H1480" s="1">
        <f>IF(OR(AND(Veg_Table[[#This Row],[PRESCRIP]]="BC_Br Rmv", Veg_Table[[#This Row],[WOOD_MAN]]&lt;&gt;"Not Needed"),AND(Veg_Table[[#This Row],[PRESCRIP]]="BCS_Br Rmv+Trt", Veg_Table[[#This Row],[WOOD_MAN]]&lt;&gt;"Not Needed")),1,0)</f>
        <v>0</v>
      </c>
      <c r="I1480" s="1">
        <f ca="1">IF(AND(Veg_Table[[#This Row],[Prescription_Changed]]="Yes",Veg_Table[[#This Row],[TAT_RESULT]]=""),1,0)</f>
        <v>0</v>
      </c>
      <c r="J1480" s="1">
        <f ca="1">SUM(Veg_Table[[#This Row],[Prescription and Status do not match]:[Prescription_Edited_And_TAT_Is_Blank]])</f>
        <v>0</v>
      </c>
      <c r="K1480" s="1">
        <f ca="1">IF(Veg_Table[[#This Row],[Sum of Errors]]&gt;0,1,0)</f>
        <v>0</v>
      </c>
      <c r="L1480" s="1">
        <f>1</f>
        <v>1</v>
      </c>
      <c r="M1480"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80" s="1" t="str">
        <f>IF(OR(MID(Veg_Table[[#This Row],[PRESCRIP]],2,1)="1",MID(Veg_Table[[#This Row],[PRESCRIP]],2,1)="2",MID(Veg_Table[[#This Row],[PRESCRIP]],2,1)="3",MID(Veg_Table[[#This Row],[PRESCRIP]],2,1)="4"),_xlfn.NUMBERVALUE(MID(Veg_Table[[#This Row],[PRESCRIP]],2,1)),"NA")</f>
        <v>NA</v>
      </c>
      <c r="O1480" s="1">
        <f>WEEKNUM(Veg_Table[[#This Row],[EVM_LAST_EDITED_Day]],2)</f>
        <v>20</v>
      </c>
      <c r="P1480" s="25">
        <f>IFERROR(DATE(YEAR(Veg_Table[[#This Row],[EVM_LAST_EDITED2]]),MONTH(Veg_Table[[#This Row],[EVM_LAST_EDITED2]]),DAY(Veg_Table[[#This Row],[EVM_LAST_EDITED2]])),DATE(2019,1,1))</f>
        <v>43965</v>
      </c>
      <c r="Q1480" s="3">
        <f>VALUE(SUBSTITUTE(Veg_Table[[#This Row],[EVM_LAST_EDITED]],",",""))</f>
        <v>43965.548703703702</v>
      </c>
      <c r="R1480" s="1" t="str">
        <f>_xlfn.IFNA(IF(Veg_Table[[#This Row],[EVM_LAST_EDITOR]]="","zBlank EVM Last Editor",VLOOKUP(Veg_Table[[#This Row],[EVM_LAST_EDITOR]],Roster_Table[#All],4,FALSE)),"zAWRR Not in Roster")</f>
        <v>MGE</v>
      </c>
      <c r="S1480" s="1" t="str">
        <f>_xlfn.IFNA(IF(Veg_Table[[#This Row],[EVM_LAST_EDITOR]]="","zBlank EVM Last Editor",VLOOKUP(Veg_Table[[#This Row],[EVM_LAST_EDITOR]],Roster_Table[#All],16,FALSE)),"zCompany_AWRR not in Roster")</f>
        <v>MGE_Mountain G Enterprises</v>
      </c>
      <c r="T1480" s="2">
        <f>IFERROR(DATE(YEAR(Veg_Table[[#This Row],[Created2]]),MONTH(Veg_Table[[#This Row],[Created2]]),DAY(Veg_Table[[#This Row],[Created2]])),DATE(2019,1,1))</f>
        <v>43965</v>
      </c>
      <c r="U1480" s="3">
        <f>VALUE(SUBSTITUTE(Veg_Table[[#This Row],[Created]],",",""))</f>
        <v>43965.548703703702</v>
      </c>
      <c r="V1480" s="3" t="str">
        <f ca="1">IFERROR(_xlfn.IFNA(CELL("contents",INDIRECT(_xlfn.CONCAT("Veg_Table_Production_Data!",ADDRESS(MATCH(_xlfn.MAXIFS(#REF!,#REF!,"="&amp;Veg_Table[[#This Row],[AUTO_ID]],#REF!,"&lt;"&amp;Veg_Table[[#This Row],[EVM_LAST_EDITED_Day]]),#REF!,0),COLUMN(#REF!),4,1,)))),""),"")</f>
        <v/>
      </c>
      <c r="W1480" s="3" t="str">
        <f ca="1">IF(Veg_Table[[#This Row],[Previous_Prescription]]="","No",IF(Veg_Table[[#This Row],[Previous_Prescription]]=Veg_Table[[#This Row],[PRESCRIP]],"No","Yes"))</f>
        <v>No</v>
      </c>
      <c r="X1480" s="3" t="str">
        <f>IF(Veg_Table[[#This Row],[EVM_LAST_EDITED_Day]]=Veg_Table[[#This Row],[Created_Day]],"New","Old")</f>
        <v>New</v>
      </c>
      <c r="Y1480" s="1">
        <f>IFERROR(IF(FIND("delete",LOWER(Veg_Table[[#This Row],[PI_COMMENTS]]))&gt;=1,1,0),0)</f>
        <v>0</v>
      </c>
      <c r="Z1480" s="1" t="str">
        <f>_xlfn.IFNA(IF(Veg_Table[[#This Row],[EVM_LAST_EDITOR]]="","Yes",VLOOKUP(Veg_Table[[#This Row],[EVM_LAST_EDITOR]],Roster_Table[#All],15,FALSE)),"Yes")</f>
        <v>Yes</v>
      </c>
      <c r="AA148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80" s="1" t="str">
        <f>_xlfn.IFNA(VLOOKUP(Veg_Table[[#This Row],[EVM_LAST_EDITOR]],Roster_Table[#All],3,FALSE),"zAWRR Not in Roster")</f>
        <v>Alex</v>
      </c>
      <c r="AC1480" s="1" t="str">
        <f>_xlfn.IFNA(VLOOKUP(Veg_Table[[#This Row],[EVM_LAST_EDITOR]],Roster_Table[#All],2,FALSE),"zAWRR Not in Roster")</f>
        <v>Coon</v>
      </c>
      <c r="AD1480" s="1" t="str">
        <f>IF(_xlfn.CONCAT(Veg_Table[[#This Row],[First_Name]]," ",Veg_Table[[#This Row],[Last_Name]])="zAWRR Not in Roster zAWRR Not in Roster","zAWRR Not in Roster",_xlfn.CONCAT(Veg_Table[[#This Row],[First_Name]]," ",Veg_Table[[#This Row],[Last_Name]]))</f>
        <v>Alex Coon</v>
      </c>
      <c r="AE1480">
        <v>3229003</v>
      </c>
      <c r="AF1480" t="s">
        <v>6336</v>
      </c>
      <c r="AG1480" t="s">
        <v>93</v>
      </c>
      <c r="AH1480" t="s">
        <v>4641</v>
      </c>
      <c r="AI1480" t="s">
        <v>4729</v>
      </c>
      <c r="AJ1480" t="s">
        <v>21</v>
      </c>
      <c r="AL1480" t="s">
        <v>22</v>
      </c>
      <c r="AM1480" t="s">
        <v>1749</v>
      </c>
      <c r="AN1480" t="s">
        <v>25</v>
      </c>
      <c r="AO1480" t="s">
        <v>25</v>
      </c>
      <c r="AP1480">
        <v>21</v>
      </c>
      <c r="AQ1480">
        <v>60</v>
      </c>
      <c r="AR1480" t="s">
        <v>511</v>
      </c>
      <c r="AS1480" t="s">
        <v>24</v>
      </c>
      <c r="AT1480" t="s">
        <v>26</v>
      </c>
      <c r="AV1480" t="s">
        <v>512</v>
      </c>
      <c r="AW1480" t="s">
        <v>6337</v>
      </c>
      <c r="AZ1480"/>
      <c r="BB1480" s="4"/>
      <c r="BD1480" t="s">
        <v>29</v>
      </c>
      <c r="BE1480" t="s">
        <v>25</v>
      </c>
      <c r="BF1480" t="s">
        <v>513</v>
      </c>
      <c r="BI1480" s="3"/>
      <c r="BJ1480" t="s">
        <v>52</v>
      </c>
      <c r="BK1480" s="30" t="s">
        <v>140</v>
      </c>
      <c r="BL1480" s="3">
        <v>43965.548703703702</v>
      </c>
      <c r="BM1480" t="s">
        <v>31</v>
      </c>
      <c r="BN1480" t="s">
        <v>32</v>
      </c>
      <c r="BQ1480" t="s">
        <v>1025</v>
      </c>
      <c r="BR1480" t="s">
        <v>28</v>
      </c>
      <c r="BS1480" t="s">
        <v>28</v>
      </c>
      <c r="BT1480" t="s">
        <v>140</v>
      </c>
      <c r="BU1480" s="3">
        <v>43965.548703703702</v>
      </c>
      <c r="BV1480" t="s">
        <v>803</v>
      </c>
      <c r="BW1480" s="3">
        <v>43966.169547743055</v>
      </c>
      <c r="BX1480" t="s">
        <v>6338</v>
      </c>
      <c r="CG1480"/>
      <c r="CH1480"/>
      <c r="CI1480"/>
      <c r="CY1480"/>
      <c r="DA1480"/>
      <c r="DF1480"/>
    </row>
    <row r="1481" spans="1:110" x14ac:dyDescent="0.25">
      <c r="A1481" s="1">
        <f>IF(Veg_Table[[#This Row],[VP_STATUS]]="Hold",0,IF(OR(AND(Veg_Table[[#This Row],[PRESCRIP]]="NW_No Work",Veg_Table[[#This Row],[VP_STATUS]]&lt;&gt;"No Work Required Under EVM"),AND(Veg_Table[[#This Row],[VP_STATUS]]="No Work Required Under EVM",Veg_Table[[#This Row],[PRESCRIP]]&lt;&gt;"NW_No Work")),1,0))</f>
        <v>0</v>
      </c>
      <c r="B1481" s="1">
        <f>IF(Veg_Table[[#This Row],[SPECIES]]="",1,0)</f>
        <v>0</v>
      </c>
      <c r="C1481" s="1">
        <f>IF(Veg_Table[[#This Row],[DIAMETER]]="",1,0)</f>
        <v>0</v>
      </c>
      <c r="D1481" s="1">
        <f>IF(Veg_Table[[#This Row],[HEIGHT]]="",1,0)</f>
        <v>0</v>
      </c>
      <c r="E148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81" s="1">
        <f>IF(AND(Veg_Table[[#This Row],[TAT_RESULT]]="ABATE",Veg_Table[[#This Row],[PRESCRIP]]="NW_No Work"),1,0)</f>
        <v>0</v>
      </c>
      <c r="G1481" s="1">
        <f>IF(OR(Veg_Table[[#This Row],[Prescription R-Scale]]="NA",Veg_Table[[#This Row],[Diameter R-Scale]]="NA"),0,IF(Veg_Table[[#This Row],[Diameter R-Scale]]&lt;&gt;Veg_Table[[#This Row],[Prescription R-Scale]],1,0))</f>
        <v>0</v>
      </c>
      <c r="H1481" s="1">
        <f>IF(OR(AND(Veg_Table[[#This Row],[PRESCRIP]]="BC_Br Rmv", Veg_Table[[#This Row],[WOOD_MAN]]&lt;&gt;"Not Needed"),AND(Veg_Table[[#This Row],[PRESCRIP]]="BCS_Br Rmv+Trt", Veg_Table[[#This Row],[WOOD_MAN]]&lt;&gt;"Not Needed")),1,0)</f>
        <v>0</v>
      </c>
      <c r="I1481" s="1">
        <f ca="1">IF(AND(Veg_Table[[#This Row],[Prescription_Changed]]="Yes",Veg_Table[[#This Row],[TAT_RESULT]]=""),1,0)</f>
        <v>0</v>
      </c>
      <c r="J1481" s="1">
        <f ca="1">SUM(Veg_Table[[#This Row],[Prescription and Status do not match]:[Prescription_Edited_And_TAT_Is_Blank]])</f>
        <v>0</v>
      </c>
      <c r="K1481" s="1">
        <f ca="1">IF(Veg_Table[[#This Row],[Sum of Errors]]&gt;0,1,0)</f>
        <v>0</v>
      </c>
      <c r="L1481" s="1">
        <f>1</f>
        <v>1</v>
      </c>
      <c r="M1481"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81" s="1" t="str">
        <f>IF(OR(MID(Veg_Table[[#This Row],[PRESCRIP]],2,1)="1",MID(Veg_Table[[#This Row],[PRESCRIP]],2,1)="2",MID(Veg_Table[[#This Row],[PRESCRIP]],2,1)="3",MID(Veg_Table[[#This Row],[PRESCRIP]],2,1)="4"),_xlfn.NUMBERVALUE(MID(Veg_Table[[#This Row],[PRESCRIP]],2,1)),"NA")</f>
        <v>NA</v>
      </c>
      <c r="O1481" s="1">
        <f>WEEKNUM(Veg_Table[[#This Row],[EVM_LAST_EDITED_Day]],2)</f>
        <v>20</v>
      </c>
      <c r="P1481" s="25">
        <f>IFERROR(DATE(YEAR(Veg_Table[[#This Row],[EVM_LAST_EDITED2]]),MONTH(Veg_Table[[#This Row],[EVM_LAST_EDITED2]]),DAY(Veg_Table[[#This Row],[EVM_LAST_EDITED2]])),DATE(2019,1,1))</f>
        <v>43965</v>
      </c>
      <c r="Q1481" s="3">
        <f>VALUE(SUBSTITUTE(Veg_Table[[#This Row],[EVM_LAST_EDITED]],",",""))</f>
        <v>43965.549189814803</v>
      </c>
      <c r="R1481" s="1" t="str">
        <f>_xlfn.IFNA(IF(Veg_Table[[#This Row],[EVM_LAST_EDITOR]]="","zBlank EVM Last Editor",VLOOKUP(Veg_Table[[#This Row],[EVM_LAST_EDITOR]],Roster_Table[#All],4,FALSE)),"zAWRR Not in Roster")</f>
        <v>MGE</v>
      </c>
      <c r="S1481" s="1" t="str">
        <f>_xlfn.IFNA(IF(Veg_Table[[#This Row],[EVM_LAST_EDITOR]]="","zBlank EVM Last Editor",VLOOKUP(Veg_Table[[#This Row],[EVM_LAST_EDITOR]],Roster_Table[#All],16,FALSE)),"zCompany_AWRR not in Roster")</f>
        <v>MGE_Mountain G Enterprises</v>
      </c>
      <c r="T1481" s="2">
        <f>IFERROR(DATE(YEAR(Veg_Table[[#This Row],[Created2]]),MONTH(Veg_Table[[#This Row],[Created2]]),DAY(Veg_Table[[#This Row],[Created2]])),DATE(2019,1,1))</f>
        <v>43963</v>
      </c>
      <c r="U1481" s="3">
        <f>VALUE(SUBSTITUTE(Veg_Table[[#This Row],[Created]],",",""))</f>
        <v>43963.474224537</v>
      </c>
      <c r="V1481" s="3" t="str">
        <f ca="1">IFERROR(_xlfn.IFNA(CELL("contents",INDIRECT(_xlfn.CONCAT("Veg_Table_Production_Data!",ADDRESS(MATCH(_xlfn.MAXIFS(#REF!,#REF!,"="&amp;Veg_Table[[#This Row],[AUTO_ID]],#REF!,"&lt;"&amp;Veg_Table[[#This Row],[EVM_LAST_EDITED_Day]]),#REF!,0),COLUMN(#REF!),4,1,)))),""),"")</f>
        <v/>
      </c>
      <c r="W1481" s="3" t="str">
        <f ca="1">IF(Veg_Table[[#This Row],[Previous_Prescription]]="","No",IF(Veg_Table[[#This Row],[Previous_Prescription]]=Veg_Table[[#This Row],[PRESCRIP]],"No","Yes"))</f>
        <v>No</v>
      </c>
      <c r="X1481" s="3" t="str">
        <f>IF(Veg_Table[[#This Row],[EVM_LAST_EDITED_Day]]=Veg_Table[[#This Row],[Created_Day]],"New","Old")</f>
        <v>Old</v>
      </c>
      <c r="Y1481" s="1">
        <f>IFERROR(IF(FIND("delete",LOWER(Veg_Table[[#This Row],[PI_COMMENTS]]))&gt;=1,1,0),0)</f>
        <v>0</v>
      </c>
      <c r="Z1481" s="1" t="str">
        <f>_xlfn.IFNA(IF(Veg_Table[[#This Row],[EVM_LAST_EDITOR]]="","Yes",VLOOKUP(Veg_Table[[#This Row],[EVM_LAST_EDITOR]],Roster_Table[#All],15,FALSE)),"Yes")</f>
        <v>Yes</v>
      </c>
      <c r="AA148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81" s="1" t="str">
        <f>_xlfn.IFNA(VLOOKUP(Veg_Table[[#This Row],[EVM_LAST_EDITOR]],Roster_Table[#All],3,FALSE),"zAWRR Not in Roster")</f>
        <v>Alex</v>
      </c>
      <c r="AC1481" s="1" t="str">
        <f>_xlfn.IFNA(VLOOKUP(Veg_Table[[#This Row],[EVM_LAST_EDITOR]],Roster_Table[#All],2,FALSE),"zAWRR Not in Roster")</f>
        <v>Coon</v>
      </c>
      <c r="AD1481" s="1" t="str">
        <f>IF(_xlfn.CONCAT(Veg_Table[[#This Row],[First_Name]]," ",Veg_Table[[#This Row],[Last_Name]])="zAWRR Not in Roster zAWRR Not in Roster","zAWRR Not in Roster",_xlfn.CONCAT(Veg_Table[[#This Row],[First_Name]]," ",Veg_Table[[#This Row],[Last_Name]]))</f>
        <v>Alex Coon</v>
      </c>
      <c r="AE1481">
        <v>3220688</v>
      </c>
      <c r="AF1481" t="s">
        <v>4728</v>
      </c>
      <c r="AG1481" t="s">
        <v>93</v>
      </c>
      <c r="AH1481" t="s">
        <v>4641</v>
      </c>
      <c r="AI1481" t="s">
        <v>4729</v>
      </c>
      <c r="AJ1481" t="s">
        <v>21</v>
      </c>
      <c r="AL1481" t="s">
        <v>22</v>
      </c>
      <c r="AM1481" t="s">
        <v>1749</v>
      </c>
      <c r="AN1481" t="s">
        <v>25</v>
      </c>
      <c r="AO1481" t="s">
        <v>25</v>
      </c>
      <c r="AP1481">
        <v>14</v>
      </c>
      <c r="AQ1481">
        <v>45</v>
      </c>
      <c r="AR1481" t="s">
        <v>511</v>
      </c>
      <c r="AS1481" t="s">
        <v>24</v>
      </c>
      <c r="AT1481" t="s">
        <v>26</v>
      </c>
      <c r="AV1481" t="s">
        <v>512</v>
      </c>
      <c r="AW1481" t="s">
        <v>6153</v>
      </c>
      <c r="AZ1481"/>
      <c r="BB1481" s="4"/>
      <c r="BD1481" t="s">
        <v>29</v>
      </c>
      <c r="BE1481" t="s">
        <v>25</v>
      </c>
      <c r="BF1481" t="s">
        <v>513</v>
      </c>
      <c r="BI1481" s="3"/>
      <c r="BJ1481" t="s">
        <v>52</v>
      </c>
      <c r="BK1481" s="30" t="s">
        <v>140</v>
      </c>
      <c r="BL1481" s="3">
        <v>43965.549189814818</v>
      </c>
      <c r="BM1481" t="s">
        <v>31</v>
      </c>
      <c r="BN1481" t="s">
        <v>32</v>
      </c>
      <c r="BP1481" t="s">
        <v>4643</v>
      </c>
      <c r="BQ1481" t="s">
        <v>1025</v>
      </c>
      <c r="BR1481" t="s">
        <v>28</v>
      </c>
      <c r="BS1481" t="s">
        <v>28</v>
      </c>
      <c r="BT1481" t="s">
        <v>176</v>
      </c>
      <c r="BU1481" s="3">
        <v>43963.474224537036</v>
      </c>
      <c r="BV1481" t="s">
        <v>803</v>
      </c>
      <c r="BW1481" s="3">
        <v>43965.565320023146</v>
      </c>
      <c r="BX1481" t="s">
        <v>4731</v>
      </c>
      <c r="CG1481"/>
      <c r="CH1481"/>
      <c r="CI1481"/>
      <c r="CY1481"/>
      <c r="DA1481"/>
      <c r="DF1481"/>
    </row>
    <row r="1482" spans="1:110" x14ac:dyDescent="0.25">
      <c r="A1482" s="1">
        <f>IF(Veg_Table[[#This Row],[VP_STATUS]]="Hold",0,IF(OR(AND(Veg_Table[[#This Row],[PRESCRIP]]="NW_No Work",Veg_Table[[#This Row],[VP_STATUS]]&lt;&gt;"No Work Required Under EVM"),AND(Veg_Table[[#This Row],[VP_STATUS]]="No Work Required Under EVM",Veg_Table[[#This Row],[PRESCRIP]]&lt;&gt;"NW_No Work")),1,0))</f>
        <v>0</v>
      </c>
      <c r="B1482" s="1">
        <f>IF(Veg_Table[[#This Row],[SPECIES]]="",1,0)</f>
        <v>0</v>
      </c>
      <c r="C1482" s="1">
        <f>IF(Veg_Table[[#This Row],[DIAMETER]]="",1,0)</f>
        <v>0</v>
      </c>
      <c r="D1482" s="1">
        <f>IF(Veg_Table[[#This Row],[HEIGHT]]="",1,0)</f>
        <v>0</v>
      </c>
      <c r="E148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82" s="1">
        <f>IF(AND(Veg_Table[[#This Row],[TAT_RESULT]]="ABATE",Veg_Table[[#This Row],[PRESCRIP]]="NW_No Work"),1,0)</f>
        <v>0</v>
      </c>
      <c r="G1482" s="1">
        <f>IF(OR(Veg_Table[[#This Row],[Prescription R-Scale]]="NA",Veg_Table[[#This Row],[Diameter R-Scale]]="NA"),0,IF(Veg_Table[[#This Row],[Diameter R-Scale]]&lt;&gt;Veg_Table[[#This Row],[Prescription R-Scale]],1,0))</f>
        <v>0</v>
      </c>
      <c r="H1482" s="1">
        <f>IF(OR(AND(Veg_Table[[#This Row],[PRESCRIP]]="BC_Br Rmv", Veg_Table[[#This Row],[WOOD_MAN]]&lt;&gt;"Not Needed"),AND(Veg_Table[[#This Row],[PRESCRIP]]="BCS_Br Rmv+Trt", Veg_Table[[#This Row],[WOOD_MAN]]&lt;&gt;"Not Needed")),1,0)</f>
        <v>0</v>
      </c>
      <c r="I1482" s="1">
        <f ca="1">IF(AND(Veg_Table[[#This Row],[Prescription_Changed]]="Yes",Veg_Table[[#This Row],[TAT_RESULT]]=""),1,0)</f>
        <v>0</v>
      </c>
      <c r="J1482" s="1">
        <f ca="1">SUM(Veg_Table[[#This Row],[Prescription and Status do not match]:[Prescription_Edited_And_TAT_Is_Blank]])</f>
        <v>0</v>
      </c>
      <c r="K1482" s="1">
        <f ca="1">IF(Veg_Table[[#This Row],[Sum of Errors]]&gt;0,1,0)</f>
        <v>0</v>
      </c>
      <c r="L1482" s="1">
        <f>1</f>
        <v>1</v>
      </c>
      <c r="M1482"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82" s="1" t="str">
        <f>IF(OR(MID(Veg_Table[[#This Row],[PRESCRIP]],2,1)="1",MID(Veg_Table[[#This Row],[PRESCRIP]],2,1)="2",MID(Veg_Table[[#This Row],[PRESCRIP]],2,1)="3",MID(Veg_Table[[#This Row],[PRESCRIP]],2,1)="4"),_xlfn.NUMBERVALUE(MID(Veg_Table[[#This Row],[PRESCRIP]],2,1)),"NA")</f>
        <v>NA</v>
      </c>
      <c r="O1482" s="1">
        <f>WEEKNUM(Veg_Table[[#This Row],[EVM_LAST_EDITED_Day]],2)</f>
        <v>20</v>
      </c>
      <c r="P1482" s="25">
        <f>IFERROR(DATE(YEAR(Veg_Table[[#This Row],[EVM_LAST_EDITED2]]),MONTH(Veg_Table[[#This Row],[EVM_LAST_EDITED2]]),DAY(Veg_Table[[#This Row],[EVM_LAST_EDITED2]])),DATE(2019,1,1))</f>
        <v>43965</v>
      </c>
      <c r="Q1482" s="3">
        <f>VALUE(SUBSTITUTE(Veg_Table[[#This Row],[EVM_LAST_EDITED]],",",""))</f>
        <v>43965.550601851799</v>
      </c>
      <c r="R1482" s="1" t="str">
        <f>_xlfn.IFNA(IF(Veg_Table[[#This Row],[EVM_LAST_EDITOR]]="","zBlank EVM Last Editor",VLOOKUP(Veg_Table[[#This Row],[EVM_LAST_EDITOR]],Roster_Table[#All],4,FALSE)),"zAWRR Not in Roster")</f>
        <v>MGE</v>
      </c>
      <c r="S1482" s="1" t="str">
        <f>_xlfn.IFNA(IF(Veg_Table[[#This Row],[EVM_LAST_EDITOR]]="","zBlank EVM Last Editor",VLOOKUP(Veg_Table[[#This Row],[EVM_LAST_EDITOR]],Roster_Table[#All],16,FALSE)),"zCompany_AWRR not in Roster")</f>
        <v>MGE_Mountain G Enterprises</v>
      </c>
      <c r="T1482" s="2">
        <f>IFERROR(DATE(YEAR(Veg_Table[[#This Row],[Created2]]),MONTH(Veg_Table[[#This Row],[Created2]]),DAY(Veg_Table[[#This Row],[Created2]])),DATE(2019,1,1))</f>
        <v>43965</v>
      </c>
      <c r="U1482" s="3">
        <f>VALUE(SUBSTITUTE(Veg_Table[[#This Row],[Created]],",",""))</f>
        <v>43965.550601851799</v>
      </c>
      <c r="V1482" s="3" t="str">
        <f ca="1">IFERROR(_xlfn.IFNA(CELL("contents",INDIRECT(_xlfn.CONCAT("Veg_Table_Production_Data!",ADDRESS(MATCH(_xlfn.MAXIFS(#REF!,#REF!,"="&amp;Veg_Table[[#This Row],[AUTO_ID]],#REF!,"&lt;"&amp;Veg_Table[[#This Row],[EVM_LAST_EDITED_Day]]),#REF!,0),COLUMN(#REF!),4,1,)))),""),"")</f>
        <v/>
      </c>
      <c r="W1482" s="3" t="str">
        <f ca="1">IF(Veg_Table[[#This Row],[Previous_Prescription]]="","No",IF(Veg_Table[[#This Row],[Previous_Prescription]]=Veg_Table[[#This Row],[PRESCRIP]],"No","Yes"))</f>
        <v>No</v>
      </c>
      <c r="X1482" s="3" t="str">
        <f>IF(Veg_Table[[#This Row],[EVM_LAST_EDITED_Day]]=Veg_Table[[#This Row],[Created_Day]],"New","Old")</f>
        <v>New</v>
      </c>
      <c r="Y1482" s="1">
        <f>IFERROR(IF(FIND("delete",LOWER(Veg_Table[[#This Row],[PI_COMMENTS]]))&gt;=1,1,0),0)</f>
        <v>0</v>
      </c>
      <c r="Z1482" s="1" t="str">
        <f>_xlfn.IFNA(IF(Veg_Table[[#This Row],[EVM_LAST_EDITOR]]="","Yes",VLOOKUP(Veg_Table[[#This Row],[EVM_LAST_EDITOR]],Roster_Table[#All],15,FALSE)),"Yes")</f>
        <v>Yes</v>
      </c>
      <c r="AA148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82" s="1" t="str">
        <f>_xlfn.IFNA(VLOOKUP(Veg_Table[[#This Row],[EVM_LAST_EDITOR]],Roster_Table[#All],3,FALSE),"zAWRR Not in Roster")</f>
        <v>Alex</v>
      </c>
      <c r="AC1482" s="1" t="str">
        <f>_xlfn.IFNA(VLOOKUP(Veg_Table[[#This Row],[EVM_LAST_EDITOR]],Roster_Table[#All],2,FALSE),"zAWRR Not in Roster")</f>
        <v>Coon</v>
      </c>
      <c r="AD1482" s="1" t="str">
        <f>IF(_xlfn.CONCAT(Veg_Table[[#This Row],[First_Name]]," ",Veg_Table[[#This Row],[Last_Name]])="zAWRR Not in Roster zAWRR Not in Roster","zAWRR Not in Roster",_xlfn.CONCAT(Veg_Table[[#This Row],[First_Name]]," ",Veg_Table[[#This Row],[Last_Name]]))</f>
        <v>Alex Coon</v>
      </c>
      <c r="AE1482">
        <v>3229004</v>
      </c>
      <c r="AF1482" t="s">
        <v>6339</v>
      </c>
      <c r="AG1482" t="s">
        <v>93</v>
      </c>
      <c r="AH1482" t="s">
        <v>6340</v>
      </c>
      <c r="AI1482" t="s">
        <v>4729</v>
      </c>
      <c r="AJ1482" t="s">
        <v>21</v>
      </c>
      <c r="AL1482" t="s">
        <v>22</v>
      </c>
      <c r="AM1482" t="s">
        <v>1561</v>
      </c>
      <c r="AN1482" t="s">
        <v>25</v>
      </c>
      <c r="AO1482" t="s">
        <v>25</v>
      </c>
      <c r="AP1482">
        <v>9</v>
      </c>
      <c r="AQ1482">
        <v>40</v>
      </c>
      <c r="AR1482" t="s">
        <v>511</v>
      </c>
      <c r="AS1482" t="s">
        <v>24</v>
      </c>
      <c r="AT1482" t="s">
        <v>26</v>
      </c>
      <c r="AV1482" t="s">
        <v>512</v>
      </c>
      <c r="AW1482" t="s">
        <v>6341</v>
      </c>
      <c r="AZ1482"/>
      <c r="BB1482" s="4"/>
      <c r="BD1482" t="s">
        <v>29</v>
      </c>
      <c r="BE1482" t="s">
        <v>25</v>
      </c>
      <c r="BF1482" t="s">
        <v>513</v>
      </c>
      <c r="BI1482" s="3"/>
      <c r="BJ1482" t="s">
        <v>27</v>
      </c>
      <c r="BK1482" s="30" t="s">
        <v>140</v>
      </c>
      <c r="BL1482" s="3">
        <v>43965.55060185185</v>
      </c>
      <c r="BM1482" t="s">
        <v>31</v>
      </c>
      <c r="BN1482" t="s">
        <v>32</v>
      </c>
      <c r="BP1482" t="s">
        <v>6342</v>
      </c>
      <c r="BQ1482" t="s">
        <v>1025</v>
      </c>
      <c r="BR1482" t="s">
        <v>28</v>
      </c>
      <c r="BS1482" t="s">
        <v>28</v>
      </c>
      <c r="BT1482" t="s">
        <v>140</v>
      </c>
      <c r="BU1482" s="3">
        <v>43965.55060185185</v>
      </c>
      <c r="BV1482" t="s">
        <v>803</v>
      </c>
      <c r="BW1482" s="3">
        <v>43965.59768146991</v>
      </c>
      <c r="BX1482" t="s">
        <v>6343</v>
      </c>
      <c r="CG1482"/>
      <c r="CH1482"/>
      <c r="CI1482"/>
      <c r="CY1482"/>
      <c r="DA1482"/>
      <c r="DF1482"/>
    </row>
    <row r="1483" spans="1:110" x14ac:dyDescent="0.25">
      <c r="A1483" s="1">
        <f>IF(Veg_Table[[#This Row],[VP_STATUS]]="Hold",0,IF(OR(AND(Veg_Table[[#This Row],[PRESCRIP]]="NW_No Work",Veg_Table[[#This Row],[VP_STATUS]]&lt;&gt;"No Work Required Under EVM"),AND(Veg_Table[[#This Row],[VP_STATUS]]="No Work Required Under EVM",Veg_Table[[#This Row],[PRESCRIP]]&lt;&gt;"NW_No Work")),1,0))</f>
        <v>0</v>
      </c>
      <c r="B1483" s="1">
        <f>IF(Veg_Table[[#This Row],[SPECIES]]="",1,0)</f>
        <v>0</v>
      </c>
      <c r="C1483" s="1">
        <f>IF(Veg_Table[[#This Row],[DIAMETER]]="",1,0)</f>
        <v>0</v>
      </c>
      <c r="D1483" s="1">
        <f>IF(Veg_Table[[#This Row],[HEIGHT]]="",1,0)</f>
        <v>0</v>
      </c>
      <c r="E148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83" s="1">
        <f>IF(AND(Veg_Table[[#This Row],[TAT_RESULT]]="ABATE",Veg_Table[[#This Row],[PRESCRIP]]="NW_No Work"),1,0)</f>
        <v>0</v>
      </c>
      <c r="G1483" s="1">
        <f>IF(OR(Veg_Table[[#This Row],[Prescription R-Scale]]="NA",Veg_Table[[#This Row],[Diameter R-Scale]]="NA"),0,IF(Veg_Table[[#This Row],[Diameter R-Scale]]&lt;&gt;Veg_Table[[#This Row],[Prescription R-Scale]],1,0))</f>
        <v>0</v>
      </c>
      <c r="H1483" s="1">
        <f>IF(OR(AND(Veg_Table[[#This Row],[PRESCRIP]]="BC_Br Rmv", Veg_Table[[#This Row],[WOOD_MAN]]&lt;&gt;"Not Needed"),AND(Veg_Table[[#This Row],[PRESCRIP]]="BCS_Br Rmv+Trt", Veg_Table[[#This Row],[WOOD_MAN]]&lt;&gt;"Not Needed")),1,0)</f>
        <v>0</v>
      </c>
      <c r="I1483" s="1">
        <f ca="1">IF(AND(Veg_Table[[#This Row],[Prescription_Changed]]="Yes",Veg_Table[[#This Row],[TAT_RESULT]]=""),1,0)</f>
        <v>0</v>
      </c>
      <c r="J1483" s="1">
        <f ca="1">SUM(Veg_Table[[#This Row],[Prescription and Status do not match]:[Prescription_Edited_And_TAT_Is_Blank]])</f>
        <v>0</v>
      </c>
      <c r="K1483" s="1">
        <f ca="1">IF(Veg_Table[[#This Row],[Sum of Errors]]&gt;0,1,0)</f>
        <v>0</v>
      </c>
      <c r="L1483" s="1">
        <f>1</f>
        <v>1</v>
      </c>
      <c r="M1483"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83" s="1" t="str">
        <f>IF(OR(MID(Veg_Table[[#This Row],[PRESCRIP]],2,1)="1",MID(Veg_Table[[#This Row],[PRESCRIP]],2,1)="2",MID(Veg_Table[[#This Row],[PRESCRIP]],2,1)="3",MID(Veg_Table[[#This Row],[PRESCRIP]],2,1)="4"),_xlfn.NUMBERVALUE(MID(Veg_Table[[#This Row],[PRESCRIP]],2,1)),"NA")</f>
        <v>NA</v>
      </c>
      <c r="O1483" s="1">
        <f>WEEKNUM(Veg_Table[[#This Row],[EVM_LAST_EDITED_Day]],2)</f>
        <v>20</v>
      </c>
      <c r="P1483" s="25">
        <f>IFERROR(DATE(YEAR(Veg_Table[[#This Row],[EVM_LAST_EDITED2]]),MONTH(Veg_Table[[#This Row],[EVM_LAST_EDITED2]]),DAY(Veg_Table[[#This Row],[EVM_LAST_EDITED2]])),DATE(2019,1,1))</f>
        <v>43965</v>
      </c>
      <c r="Q1483" s="3">
        <f>VALUE(SUBSTITUTE(Veg_Table[[#This Row],[EVM_LAST_EDITED]],",",""))</f>
        <v>43965.550654490697</v>
      </c>
      <c r="R1483" s="1" t="str">
        <f>_xlfn.IFNA(IF(Veg_Table[[#This Row],[EVM_LAST_EDITOR]]="","zBlank EVM Last Editor",VLOOKUP(Veg_Table[[#This Row],[EVM_LAST_EDITOR]],Roster_Table[#All],4,FALSE)),"zAWRR Not in Roster")</f>
        <v>MGE</v>
      </c>
      <c r="S1483" s="1" t="str">
        <f>_xlfn.IFNA(IF(Veg_Table[[#This Row],[EVM_LAST_EDITOR]]="","zBlank EVM Last Editor",VLOOKUP(Veg_Table[[#This Row],[EVM_LAST_EDITOR]],Roster_Table[#All],16,FALSE)),"zCompany_AWRR not in Roster")</f>
        <v>MGE_Mountain G Enterprises</v>
      </c>
      <c r="T1483" s="2">
        <f>IFERROR(DATE(YEAR(Veg_Table[[#This Row],[Created2]]),MONTH(Veg_Table[[#This Row],[Created2]]),DAY(Veg_Table[[#This Row],[Created2]])),DATE(2019,1,1))</f>
        <v>43965</v>
      </c>
      <c r="U1483" s="3">
        <f>VALUE(SUBSTITUTE(Veg_Table[[#This Row],[Created]],",",""))</f>
        <v>43965.550654490697</v>
      </c>
      <c r="V1483" s="3" t="str">
        <f ca="1">IFERROR(_xlfn.IFNA(CELL("contents",INDIRECT(_xlfn.CONCAT("Veg_Table_Production_Data!",ADDRESS(MATCH(_xlfn.MAXIFS(#REF!,#REF!,"="&amp;Veg_Table[[#This Row],[AUTO_ID]],#REF!,"&lt;"&amp;Veg_Table[[#This Row],[EVM_LAST_EDITED_Day]]),#REF!,0),COLUMN(#REF!),4,1,)))),""),"")</f>
        <v/>
      </c>
      <c r="W1483" s="3" t="str">
        <f ca="1">IF(Veg_Table[[#This Row],[Previous_Prescription]]="","No",IF(Veg_Table[[#This Row],[Previous_Prescription]]=Veg_Table[[#This Row],[PRESCRIP]],"No","Yes"))</f>
        <v>No</v>
      </c>
      <c r="X1483" s="3" t="str">
        <f>IF(Veg_Table[[#This Row],[EVM_LAST_EDITED_Day]]=Veg_Table[[#This Row],[Created_Day]],"New","Old")</f>
        <v>New</v>
      </c>
      <c r="Y1483" s="1">
        <f>IFERROR(IF(FIND("delete",LOWER(Veg_Table[[#This Row],[PI_COMMENTS]]))&gt;=1,1,0),0)</f>
        <v>0</v>
      </c>
      <c r="Z1483" s="1" t="str">
        <f>_xlfn.IFNA(IF(Veg_Table[[#This Row],[EVM_LAST_EDITOR]]="","Yes",VLOOKUP(Veg_Table[[#This Row],[EVM_LAST_EDITOR]],Roster_Table[#All],15,FALSE)),"Yes")</f>
        <v>Yes</v>
      </c>
      <c r="AA148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83" s="1" t="str">
        <f>_xlfn.IFNA(VLOOKUP(Veg_Table[[#This Row],[EVM_LAST_EDITOR]],Roster_Table[#All],3,FALSE),"zAWRR Not in Roster")</f>
        <v>Miguel</v>
      </c>
      <c r="AC1483" s="1" t="str">
        <f>_xlfn.IFNA(VLOOKUP(Veg_Table[[#This Row],[EVM_LAST_EDITOR]],Roster_Table[#All],2,FALSE),"zAWRR Not in Roster")</f>
        <v>Dominguez-Diaz</v>
      </c>
      <c r="AD1483" s="1" t="str">
        <f>IF(_xlfn.CONCAT(Veg_Table[[#This Row],[First_Name]]," ",Veg_Table[[#This Row],[Last_Name]])="zAWRR Not in Roster zAWRR Not in Roster","zAWRR Not in Roster",_xlfn.CONCAT(Veg_Table[[#This Row],[First_Name]]," ",Veg_Table[[#This Row],[Last_Name]]))</f>
        <v>Miguel Dominguez-Diaz</v>
      </c>
      <c r="AE1483">
        <v>3228994</v>
      </c>
      <c r="AF1483" t="s">
        <v>6960</v>
      </c>
      <c r="AG1483" t="s">
        <v>30</v>
      </c>
      <c r="AH1483" t="s">
        <v>2420</v>
      </c>
      <c r="AI1483" t="s">
        <v>2421</v>
      </c>
      <c r="AJ1483" t="s">
        <v>21</v>
      </c>
      <c r="AK1483" t="s">
        <v>28</v>
      </c>
      <c r="AL1483" t="s">
        <v>22</v>
      </c>
      <c r="AM1483" t="s">
        <v>38</v>
      </c>
      <c r="AN1483" t="s">
        <v>25</v>
      </c>
      <c r="AO1483" t="s">
        <v>25</v>
      </c>
      <c r="AP1483">
        <v>28</v>
      </c>
      <c r="AQ1483">
        <v>100</v>
      </c>
      <c r="AR1483" t="s">
        <v>511</v>
      </c>
      <c r="AS1483" t="s">
        <v>24</v>
      </c>
      <c r="AT1483" t="s">
        <v>26</v>
      </c>
      <c r="AU1483" t="s">
        <v>25</v>
      </c>
      <c r="AV1483" t="s">
        <v>512</v>
      </c>
      <c r="AW1483" t="s">
        <v>6961</v>
      </c>
      <c r="AX1483" t="s">
        <v>28</v>
      </c>
      <c r="AY1483" t="s">
        <v>28</v>
      </c>
      <c r="AZ1483"/>
      <c r="BA1483" t="s">
        <v>28</v>
      </c>
      <c r="BB1483" s="4"/>
      <c r="BC1483" t="s">
        <v>28</v>
      </c>
      <c r="BD1483" t="s">
        <v>29</v>
      </c>
      <c r="BF1483" t="s">
        <v>28</v>
      </c>
      <c r="BG1483" t="s">
        <v>28</v>
      </c>
      <c r="BH1483" t="s">
        <v>28</v>
      </c>
      <c r="BI1483" s="3"/>
      <c r="BJ1483" t="s">
        <v>27</v>
      </c>
      <c r="BK1483" s="30" t="s">
        <v>146</v>
      </c>
      <c r="BL1483" s="3">
        <v>43965.55065449074</v>
      </c>
      <c r="BM1483" t="s">
        <v>31</v>
      </c>
      <c r="BN1483" t="s">
        <v>32</v>
      </c>
      <c r="BO1483" t="s">
        <v>2422</v>
      </c>
      <c r="BQ1483" t="s">
        <v>826</v>
      </c>
      <c r="BR1483" t="s">
        <v>28</v>
      </c>
      <c r="BS1483" t="s">
        <v>28</v>
      </c>
      <c r="BT1483" t="s">
        <v>146</v>
      </c>
      <c r="BU1483" s="3">
        <v>43965.55065449074</v>
      </c>
      <c r="BV1483" t="s">
        <v>803</v>
      </c>
      <c r="BW1483" s="3">
        <v>43966.169547743055</v>
      </c>
      <c r="BX1483" t="s">
        <v>6962</v>
      </c>
      <c r="CG1483"/>
      <c r="CH1483"/>
      <c r="CI1483"/>
      <c r="CY1483"/>
      <c r="DA1483"/>
      <c r="DF1483"/>
    </row>
    <row r="1484" spans="1:110" x14ac:dyDescent="0.25">
      <c r="A1484" s="1">
        <f>IF(Veg_Table[[#This Row],[VP_STATUS]]="Hold",0,IF(OR(AND(Veg_Table[[#This Row],[PRESCRIP]]="NW_No Work",Veg_Table[[#This Row],[VP_STATUS]]&lt;&gt;"No Work Required Under EVM"),AND(Veg_Table[[#This Row],[VP_STATUS]]="No Work Required Under EVM",Veg_Table[[#This Row],[PRESCRIP]]&lt;&gt;"NW_No Work")),1,0))</f>
        <v>0</v>
      </c>
      <c r="B1484" s="1">
        <f>IF(Veg_Table[[#This Row],[SPECIES]]="",1,0)</f>
        <v>0</v>
      </c>
      <c r="C1484" s="1">
        <f>IF(Veg_Table[[#This Row],[DIAMETER]]="",1,0)</f>
        <v>0</v>
      </c>
      <c r="D1484" s="1">
        <f>IF(Veg_Table[[#This Row],[HEIGHT]]="",1,0)</f>
        <v>0</v>
      </c>
      <c r="E148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84" s="1">
        <f>IF(AND(Veg_Table[[#This Row],[TAT_RESULT]]="ABATE",Veg_Table[[#This Row],[PRESCRIP]]="NW_No Work"),1,0)</f>
        <v>0</v>
      </c>
      <c r="G1484" s="1">
        <f>IF(OR(Veg_Table[[#This Row],[Prescription R-Scale]]="NA",Veg_Table[[#This Row],[Diameter R-Scale]]="NA"),0,IF(Veg_Table[[#This Row],[Diameter R-Scale]]&lt;&gt;Veg_Table[[#This Row],[Prescription R-Scale]],1,0))</f>
        <v>0</v>
      </c>
      <c r="H1484" s="1">
        <f>IF(OR(AND(Veg_Table[[#This Row],[PRESCRIP]]="BC_Br Rmv", Veg_Table[[#This Row],[WOOD_MAN]]&lt;&gt;"Not Needed"),AND(Veg_Table[[#This Row],[PRESCRIP]]="BCS_Br Rmv+Trt", Veg_Table[[#This Row],[WOOD_MAN]]&lt;&gt;"Not Needed")),1,0)</f>
        <v>0</v>
      </c>
      <c r="I1484" s="1">
        <f ca="1">IF(AND(Veg_Table[[#This Row],[Prescription_Changed]]="Yes",Veg_Table[[#This Row],[TAT_RESULT]]=""),1,0)</f>
        <v>0</v>
      </c>
      <c r="J1484" s="1">
        <f ca="1">SUM(Veg_Table[[#This Row],[Prescription and Status do not match]:[Prescription_Edited_And_TAT_Is_Blank]])</f>
        <v>0</v>
      </c>
      <c r="K1484" s="1">
        <f ca="1">IF(Veg_Table[[#This Row],[Sum of Errors]]&gt;0,1,0)</f>
        <v>0</v>
      </c>
      <c r="L1484" s="1">
        <f>1</f>
        <v>1</v>
      </c>
      <c r="M148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484" s="1">
        <f>IF(OR(MID(Veg_Table[[#This Row],[PRESCRIP]],2,1)="1",MID(Veg_Table[[#This Row],[PRESCRIP]],2,1)="2",MID(Veg_Table[[#This Row],[PRESCRIP]],2,1)="3",MID(Veg_Table[[#This Row],[PRESCRIP]],2,1)="4"),_xlfn.NUMBERVALUE(MID(Veg_Table[[#This Row],[PRESCRIP]],2,1)),"NA")</f>
        <v>2</v>
      </c>
      <c r="O1484" s="1">
        <f>WEEKNUM(Veg_Table[[#This Row],[EVM_LAST_EDITED_Day]],2)</f>
        <v>20</v>
      </c>
      <c r="P1484" s="25">
        <f>IFERROR(DATE(YEAR(Veg_Table[[#This Row],[EVM_LAST_EDITED2]]),MONTH(Veg_Table[[#This Row],[EVM_LAST_EDITED2]]),DAY(Veg_Table[[#This Row],[EVM_LAST_EDITED2]])),DATE(2019,1,1))</f>
        <v>43965</v>
      </c>
      <c r="Q1484" s="3">
        <f>VALUE(SUBSTITUTE(Veg_Table[[#This Row],[EVM_LAST_EDITED]],",",""))</f>
        <v>43965.552744375003</v>
      </c>
      <c r="R1484" s="1" t="str">
        <f>_xlfn.IFNA(IF(Veg_Table[[#This Row],[EVM_LAST_EDITOR]]="","zBlank EVM Last Editor",VLOOKUP(Veg_Table[[#This Row],[EVM_LAST_EDITOR]],Roster_Table[#All],4,FALSE)),"zAWRR Not in Roster")</f>
        <v>zAWRR Not in Roster</v>
      </c>
      <c r="S1484" s="1" t="str">
        <f>_xlfn.IFNA(IF(Veg_Table[[#This Row],[EVM_LAST_EDITOR]]="","zBlank EVM Last Editor",VLOOKUP(Veg_Table[[#This Row],[EVM_LAST_EDITOR]],Roster_Table[#All],16,FALSE)),"zCompany_AWRR not in Roster")</f>
        <v>zCompany_AWRR not in Roster</v>
      </c>
      <c r="T1484" s="2">
        <f>IFERROR(DATE(YEAR(Veg_Table[[#This Row],[Created2]]),MONTH(Veg_Table[[#This Row],[Created2]]),DAY(Veg_Table[[#This Row],[Created2]])),DATE(2019,1,1))</f>
        <v>43908</v>
      </c>
      <c r="U1484" s="3">
        <f>VALUE(SUBSTITUTE(Veg_Table[[#This Row],[Created]],",",""))</f>
        <v>43908.492361111101</v>
      </c>
      <c r="V1484" s="3" t="str">
        <f ca="1">IFERROR(_xlfn.IFNA(CELL("contents",INDIRECT(_xlfn.CONCAT("Veg_Table_Production_Data!",ADDRESS(MATCH(_xlfn.MAXIFS(#REF!,#REF!,"="&amp;Veg_Table[[#This Row],[AUTO_ID]],#REF!,"&lt;"&amp;Veg_Table[[#This Row],[EVM_LAST_EDITED_Day]]),#REF!,0),COLUMN(#REF!),4,1,)))),""),"")</f>
        <v/>
      </c>
      <c r="W1484" s="3" t="str">
        <f ca="1">IF(Veg_Table[[#This Row],[Previous_Prescription]]="","No",IF(Veg_Table[[#This Row],[Previous_Prescription]]=Veg_Table[[#This Row],[PRESCRIP]],"No","Yes"))</f>
        <v>No</v>
      </c>
      <c r="X1484" s="3" t="str">
        <f>IF(Veg_Table[[#This Row],[EVM_LAST_EDITED_Day]]=Veg_Table[[#This Row],[Created_Day]],"New","Old")</f>
        <v>Old</v>
      </c>
      <c r="Y1484" s="1">
        <f>IFERROR(IF(FIND("delete",LOWER(Veg_Table[[#This Row],[PI_COMMENTS]]))&gt;=1,1,0),0)</f>
        <v>0</v>
      </c>
      <c r="Z1484" s="1" t="str">
        <f>_xlfn.IFNA(IF(Veg_Table[[#This Row],[EVM_LAST_EDITOR]]="","Yes",VLOOKUP(Veg_Table[[#This Row],[EVM_LAST_EDITOR]],Roster_Table[#All],15,FALSE)),"Yes")</f>
        <v>Yes</v>
      </c>
      <c r="AA148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84" s="1" t="str">
        <f>_xlfn.IFNA(VLOOKUP(Veg_Table[[#This Row],[EVM_LAST_EDITOR]],Roster_Table[#All],3,FALSE),"zAWRR Not in Roster")</f>
        <v>zAWRR Not in Roster</v>
      </c>
      <c r="AC1484" s="1" t="str">
        <f>_xlfn.IFNA(VLOOKUP(Veg_Table[[#This Row],[EVM_LAST_EDITOR]],Roster_Table[#All],2,FALSE),"zAWRR Not in Roster")</f>
        <v>zAWRR Not in Roster</v>
      </c>
      <c r="AD1484" s="1" t="str">
        <f>IF(_xlfn.CONCAT(Veg_Table[[#This Row],[First_Name]]," ",Veg_Table[[#This Row],[Last_Name]])="zAWRR Not in Roster zAWRR Not in Roster","zAWRR Not in Roster",_xlfn.CONCAT(Veg_Table[[#This Row],[First_Name]]," ",Veg_Table[[#This Row],[Last_Name]]))</f>
        <v>zAWRR Not in Roster</v>
      </c>
      <c r="AE1484">
        <v>2932322</v>
      </c>
      <c r="AF1484" t="s">
        <v>1014</v>
      </c>
      <c r="AG1484" t="s">
        <v>30</v>
      </c>
      <c r="AH1484" t="s">
        <v>1005</v>
      </c>
      <c r="AI1484" t="s">
        <v>1011</v>
      </c>
      <c r="AJ1484" t="s">
        <v>820</v>
      </c>
      <c r="AL1484" t="s">
        <v>371</v>
      </c>
      <c r="AM1484" t="s">
        <v>34</v>
      </c>
      <c r="AN1484" t="s">
        <v>25</v>
      </c>
      <c r="AO1484" t="s">
        <v>25</v>
      </c>
      <c r="AP1484">
        <v>22</v>
      </c>
      <c r="AQ1484">
        <v>71</v>
      </c>
      <c r="AR1484" t="s">
        <v>514</v>
      </c>
      <c r="AS1484" t="s">
        <v>530</v>
      </c>
      <c r="AT1484" t="s">
        <v>515</v>
      </c>
      <c r="AV1484" t="s">
        <v>519</v>
      </c>
      <c r="AW1484" t="s">
        <v>1015</v>
      </c>
      <c r="AX1484" t="s">
        <v>534</v>
      </c>
      <c r="AZ1484"/>
      <c r="BA1484" t="s">
        <v>530</v>
      </c>
      <c r="BB1484" s="4">
        <v>43938</v>
      </c>
      <c r="BC1484" t="s">
        <v>1567</v>
      </c>
      <c r="BD1484" t="s">
        <v>29</v>
      </c>
      <c r="BE1484" t="s">
        <v>25</v>
      </c>
      <c r="BF1484" t="s">
        <v>513</v>
      </c>
      <c r="BG1484" t="s">
        <v>534</v>
      </c>
      <c r="BI1484" s="3">
        <v>43965</v>
      </c>
      <c r="BJ1484" t="s">
        <v>6744</v>
      </c>
      <c r="BK1484" s="30" t="s">
        <v>1293</v>
      </c>
      <c r="BL1484" s="3">
        <v>43965.552744375003</v>
      </c>
      <c r="BM1484" t="s">
        <v>31</v>
      </c>
      <c r="BN1484" t="s">
        <v>32</v>
      </c>
      <c r="BP1484" t="s">
        <v>1006</v>
      </c>
      <c r="BQ1484" t="s">
        <v>826</v>
      </c>
      <c r="BR1484" t="s">
        <v>28</v>
      </c>
      <c r="BS1484" t="s">
        <v>28</v>
      </c>
      <c r="BT1484" t="s">
        <v>527</v>
      </c>
      <c r="BU1484" s="3">
        <v>43908.492361111108</v>
      </c>
      <c r="BV1484" t="s">
        <v>803</v>
      </c>
      <c r="BW1484" s="3">
        <v>43965.565240578704</v>
      </c>
      <c r="BX1484" t="s">
        <v>1016</v>
      </c>
      <c r="CG1484"/>
      <c r="CH1484"/>
      <c r="CI1484"/>
      <c r="CY1484"/>
      <c r="DA1484"/>
      <c r="DF1484"/>
    </row>
    <row r="1485" spans="1:110" x14ac:dyDescent="0.25">
      <c r="A1485" s="1">
        <f>IF(Veg_Table[[#This Row],[VP_STATUS]]="Hold",0,IF(OR(AND(Veg_Table[[#This Row],[PRESCRIP]]="NW_No Work",Veg_Table[[#This Row],[VP_STATUS]]&lt;&gt;"No Work Required Under EVM"),AND(Veg_Table[[#This Row],[VP_STATUS]]="No Work Required Under EVM",Veg_Table[[#This Row],[PRESCRIP]]&lt;&gt;"NW_No Work")),1,0))</f>
        <v>0</v>
      </c>
      <c r="B1485" s="1">
        <f>IF(Veg_Table[[#This Row],[SPECIES]]="",1,0)</f>
        <v>0</v>
      </c>
      <c r="C1485" s="1">
        <f>IF(Veg_Table[[#This Row],[DIAMETER]]="",1,0)</f>
        <v>0</v>
      </c>
      <c r="D1485" s="1">
        <f>IF(Veg_Table[[#This Row],[HEIGHT]]="",1,0)</f>
        <v>0</v>
      </c>
      <c r="E148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85" s="1">
        <f>IF(AND(Veg_Table[[#This Row],[TAT_RESULT]]="ABATE",Veg_Table[[#This Row],[PRESCRIP]]="NW_No Work"),1,0)</f>
        <v>0</v>
      </c>
      <c r="G1485" s="1">
        <f>IF(OR(Veg_Table[[#This Row],[Prescription R-Scale]]="NA",Veg_Table[[#This Row],[Diameter R-Scale]]="NA"),0,IF(Veg_Table[[#This Row],[Diameter R-Scale]]&lt;&gt;Veg_Table[[#This Row],[Prescription R-Scale]],1,0))</f>
        <v>0</v>
      </c>
      <c r="H1485" s="1">
        <f>IF(OR(AND(Veg_Table[[#This Row],[PRESCRIP]]="BC_Br Rmv", Veg_Table[[#This Row],[WOOD_MAN]]&lt;&gt;"Not Needed"),AND(Veg_Table[[#This Row],[PRESCRIP]]="BCS_Br Rmv+Trt", Veg_Table[[#This Row],[WOOD_MAN]]&lt;&gt;"Not Needed")),1,0)</f>
        <v>0</v>
      </c>
      <c r="I1485" s="1">
        <f ca="1">IF(AND(Veg_Table[[#This Row],[Prescription_Changed]]="Yes",Veg_Table[[#This Row],[TAT_RESULT]]=""),1,0)</f>
        <v>0</v>
      </c>
      <c r="J1485" s="1">
        <f ca="1">SUM(Veg_Table[[#This Row],[Prescription and Status do not match]:[Prescription_Edited_And_TAT_Is_Blank]])</f>
        <v>0</v>
      </c>
      <c r="K1485" s="1">
        <f ca="1">IF(Veg_Table[[#This Row],[Sum of Errors]]&gt;0,1,0)</f>
        <v>0</v>
      </c>
      <c r="L1485" s="1">
        <f>1</f>
        <v>1</v>
      </c>
      <c r="M1485"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85" s="1" t="str">
        <f>IF(OR(MID(Veg_Table[[#This Row],[PRESCRIP]],2,1)="1",MID(Veg_Table[[#This Row],[PRESCRIP]],2,1)="2",MID(Veg_Table[[#This Row],[PRESCRIP]],2,1)="3",MID(Veg_Table[[#This Row],[PRESCRIP]],2,1)="4"),_xlfn.NUMBERVALUE(MID(Veg_Table[[#This Row],[PRESCRIP]],2,1)),"NA")</f>
        <v>NA</v>
      </c>
      <c r="O1485" s="1">
        <f>WEEKNUM(Veg_Table[[#This Row],[EVM_LAST_EDITED_Day]],2)</f>
        <v>20</v>
      </c>
      <c r="P1485" s="25">
        <f>IFERROR(DATE(YEAR(Veg_Table[[#This Row],[EVM_LAST_EDITED2]]),MONTH(Veg_Table[[#This Row],[EVM_LAST_EDITED2]]),DAY(Veg_Table[[#This Row],[EVM_LAST_EDITED2]])),DATE(2019,1,1))</f>
        <v>43965</v>
      </c>
      <c r="Q1485" s="3">
        <f>VALUE(SUBSTITUTE(Veg_Table[[#This Row],[EVM_LAST_EDITED]],",",""))</f>
        <v>43965.553124999999</v>
      </c>
      <c r="R1485" s="1" t="str">
        <f>_xlfn.IFNA(IF(Veg_Table[[#This Row],[EVM_LAST_EDITOR]]="","zBlank EVM Last Editor",VLOOKUP(Veg_Table[[#This Row],[EVM_LAST_EDITOR]],Roster_Table[#All],4,FALSE)),"zAWRR Not in Roster")</f>
        <v>MGE</v>
      </c>
      <c r="S1485" s="1" t="str">
        <f>_xlfn.IFNA(IF(Veg_Table[[#This Row],[EVM_LAST_EDITOR]]="","zBlank EVM Last Editor",VLOOKUP(Veg_Table[[#This Row],[EVM_LAST_EDITOR]],Roster_Table[#All],16,FALSE)),"zCompany_AWRR not in Roster")</f>
        <v>MGE_Mountain G Enterprises</v>
      </c>
      <c r="T1485" s="2">
        <f>IFERROR(DATE(YEAR(Veg_Table[[#This Row],[Created2]]),MONTH(Veg_Table[[#This Row],[Created2]]),DAY(Veg_Table[[#This Row],[Created2]])),DATE(2019,1,1))</f>
        <v>43965</v>
      </c>
      <c r="U1485" s="3">
        <f>VALUE(SUBSTITUTE(Veg_Table[[#This Row],[Created]],",",""))</f>
        <v>43965.553124999999</v>
      </c>
      <c r="V1485" s="3" t="str">
        <f ca="1">IFERROR(_xlfn.IFNA(CELL("contents",INDIRECT(_xlfn.CONCAT("Veg_Table_Production_Data!",ADDRESS(MATCH(_xlfn.MAXIFS(#REF!,#REF!,"="&amp;Veg_Table[[#This Row],[AUTO_ID]],#REF!,"&lt;"&amp;Veg_Table[[#This Row],[EVM_LAST_EDITED_Day]]),#REF!,0),COLUMN(#REF!),4,1,)))),""),"")</f>
        <v/>
      </c>
      <c r="W1485" s="3" t="str">
        <f ca="1">IF(Veg_Table[[#This Row],[Previous_Prescription]]="","No",IF(Veg_Table[[#This Row],[Previous_Prescription]]=Veg_Table[[#This Row],[PRESCRIP]],"No","Yes"))</f>
        <v>No</v>
      </c>
      <c r="X1485" s="3" t="str">
        <f>IF(Veg_Table[[#This Row],[EVM_LAST_EDITED_Day]]=Veg_Table[[#This Row],[Created_Day]],"New","Old")</f>
        <v>New</v>
      </c>
      <c r="Y1485" s="1">
        <f>IFERROR(IF(FIND("delete",LOWER(Veg_Table[[#This Row],[PI_COMMENTS]]))&gt;=1,1,0),0)</f>
        <v>0</v>
      </c>
      <c r="Z1485" s="1" t="str">
        <f>_xlfn.IFNA(IF(Veg_Table[[#This Row],[EVM_LAST_EDITOR]]="","Yes",VLOOKUP(Veg_Table[[#This Row],[EVM_LAST_EDITOR]],Roster_Table[#All],15,FALSE)),"Yes")</f>
        <v>Yes</v>
      </c>
      <c r="AA148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85" s="1" t="str">
        <f>_xlfn.IFNA(VLOOKUP(Veg_Table[[#This Row],[EVM_LAST_EDITOR]],Roster_Table[#All],3,FALSE),"zAWRR Not in Roster")</f>
        <v>Alex</v>
      </c>
      <c r="AC1485" s="1" t="str">
        <f>_xlfn.IFNA(VLOOKUP(Veg_Table[[#This Row],[EVM_LAST_EDITOR]],Roster_Table[#All],2,FALSE),"zAWRR Not in Roster")</f>
        <v>Coon</v>
      </c>
      <c r="AD1485" s="1" t="str">
        <f>IF(_xlfn.CONCAT(Veg_Table[[#This Row],[First_Name]]," ",Veg_Table[[#This Row],[Last_Name]])="zAWRR Not in Roster zAWRR Not in Roster","zAWRR Not in Roster",_xlfn.CONCAT(Veg_Table[[#This Row],[First_Name]]," ",Veg_Table[[#This Row],[Last_Name]]))</f>
        <v>Alex Coon</v>
      </c>
      <c r="AE1485">
        <v>3229835</v>
      </c>
      <c r="AF1485" t="s">
        <v>6445</v>
      </c>
      <c r="AG1485" t="s">
        <v>93</v>
      </c>
      <c r="AH1485" t="s">
        <v>6340</v>
      </c>
      <c r="AI1485" t="s">
        <v>4729</v>
      </c>
      <c r="AJ1485" t="s">
        <v>21</v>
      </c>
      <c r="AL1485" t="s">
        <v>22</v>
      </c>
      <c r="AM1485" t="s">
        <v>931</v>
      </c>
      <c r="AN1485" t="s">
        <v>25</v>
      </c>
      <c r="AO1485" t="s">
        <v>25</v>
      </c>
      <c r="AP1485">
        <v>11</v>
      </c>
      <c r="AQ1485">
        <v>40</v>
      </c>
      <c r="AR1485" t="s">
        <v>511</v>
      </c>
      <c r="AS1485" t="s">
        <v>24</v>
      </c>
      <c r="AT1485" t="s">
        <v>26</v>
      </c>
      <c r="AV1485" t="s">
        <v>512</v>
      </c>
      <c r="AW1485" t="s">
        <v>6446</v>
      </c>
      <c r="AZ1485"/>
      <c r="BB1485" s="4"/>
      <c r="BD1485" t="s">
        <v>29</v>
      </c>
      <c r="BE1485" t="s">
        <v>25</v>
      </c>
      <c r="BF1485" t="s">
        <v>513</v>
      </c>
      <c r="BI1485" s="3"/>
      <c r="BJ1485" t="s">
        <v>27</v>
      </c>
      <c r="BK1485" s="30" t="s">
        <v>140</v>
      </c>
      <c r="BL1485" s="3">
        <v>43965.553124999999</v>
      </c>
      <c r="BM1485" t="s">
        <v>31</v>
      </c>
      <c r="BN1485" t="s">
        <v>32</v>
      </c>
      <c r="BP1485" t="s">
        <v>6342</v>
      </c>
      <c r="BQ1485" t="s">
        <v>1025</v>
      </c>
      <c r="BR1485" t="s">
        <v>28</v>
      </c>
      <c r="BS1485" t="s">
        <v>28</v>
      </c>
      <c r="BT1485" t="s">
        <v>140</v>
      </c>
      <c r="BU1485" s="3">
        <v>43965.553124999999</v>
      </c>
      <c r="BV1485" t="s">
        <v>803</v>
      </c>
      <c r="BW1485" s="3">
        <v>43965.684921365741</v>
      </c>
      <c r="BX1485" t="s">
        <v>6447</v>
      </c>
      <c r="CG1485"/>
      <c r="CH1485"/>
      <c r="CI1485"/>
      <c r="CY1485"/>
      <c r="DA1485"/>
      <c r="DF1485"/>
    </row>
    <row r="1486" spans="1:110" x14ac:dyDescent="0.25">
      <c r="A1486" s="1">
        <f>IF(Veg_Table[[#This Row],[VP_STATUS]]="Hold",0,IF(OR(AND(Veg_Table[[#This Row],[PRESCRIP]]="NW_No Work",Veg_Table[[#This Row],[VP_STATUS]]&lt;&gt;"No Work Required Under EVM"),AND(Veg_Table[[#This Row],[VP_STATUS]]="No Work Required Under EVM",Veg_Table[[#This Row],[PRESCRIP]]&lt;&gt;"NW_No Work")),1,0))</f>
        <v>0</v>
      </c>
      <c r="B1486" s="1">
        <f>IF(Veg_Table[[#This Row],[SPECIES]]="",1,0)</f>
        <v>0</v>
      </c>
      <c r="C1486" s="1">
        <f>IF(Veg_Table[[#This Row],[DIAMETER]]="",1,0)</f>
        <v>0</v>
      </c>
      <c r="D1486" s="1">
        <f>IF(Veg_Table[[#This Row],[HEIGHT]]="",1,0)</f>
        <v>0</v>
      </c>
      <c r="E148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86" s="1">
        <f>IF(AND(Veg_Table[[#This Row],[TAT_RESULT]]="ABATE",Veg_Table[[#This Row],[PRESCRIP]]="NW_No Work"),1,0)</f>
        <v>0</v>
      </c>
      <c r="G1486" s="1">
        <f>IF(OR(Veg_Table[[#This Row],[Prescription R-Scale]]="NA",Veg_Table[[#This Row],[Diameter R-Scale]]="NA"),0,IF(Veg_Table[[#This Row],[Diameter R-Scale]]&lt;&gt;Veg_Table[[#This Row],[Prescription R-Scale]],1,0))</f>
        <v>0</v>
      </c>
      <c r="H1486" s="1">
        <f>IF(OR(AND(Veg_Table[[#This Row],[PRESCRIP]]="BC_Br Rmv", Veg_Table[[#This Row],[WOOD_MAN]]&lt;&gt;"Not Needed"),AND(Veg_Table[[#This Row],[PRESCRIP]]="BCS_Br Rmv+Trt", Veg_Table[[#This Row],[WOOD_MAN]]&lt;&gt;"Not Needed")),1,0)</f>
        <v>0</v>
      </c>
      <c r="I1486" s="1">
        <f ca="1">IF(AND(Veg_Table[[#This Row],[Prescription_Changed]]="Yes",Veg_Table[[#This Row],[TAT_RESULT]]=""),1,0)</f>
        <v>0</v>
      </c>
      <c r="J1486" s="1">
        <f ca="1">SUM(Veg_Table[[#This Row],[Prescription and Status do not match]:[Prescription_Edited_And_TAT_Is_Blank]])</f>
        <v>0</v>
      </c>
      <c r="K1486" s="1">
        <f ca="1">IF(Veg_Table[[#This Row],[Sum of Errors]]&gt;0,1,0)</f>
        <v>0</v>
      </c>
      <c r="L1486" s="1">
        <f>1</f>
        <v>1</v>
      </c>
      <c r="M148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486" s="1">
        <f>IF(OR(MID(Veg_Table[[#This Row],[PRESCRIP]],2,1)="1",MID(Veg_Table[[#This Row],[PRESCRIP]],2,1)="2",MID(Veg_Table[[#This Row],[PRESCRIP]],2,1)="3",MID(Veg_Table[[#This Row],[PRESCRIP]],2,1)="4"),_xlfn.NUMBERVALUE(MID(Veg_Table[[#This Row],[PRESCRIP]],2,1)),"NA")</f>
        <v>1</v>
      </c>
      <c r="O1486" s="1">
        <f>WEEKNUM(Veg_Table[[#This Row],[EVM_LAST_EDITED_Day]],2)</f>
        <v>20</v>
      </c>
      <c r="P1486" s="25">
        <f>IFERROR(DATE(YEAR(Veg_Table[[#This Row],[EVM_LAST_EDITED2]]),MONTH(Veg_Table[[#This Row],[EVM_LAST_EDITED2]]),DAY(Veg_Table[[#This Row],[EVM_LAST_EDITED2]])),DATE(2019,1,1))</f>
        <v>43965</v>
      </c>
      <c r="Q1486" s="3">
        <f>VALUE(SUBSTITUTE(Veg_Table[[#This Row],[EVM_LAST_EDITED]],",",""))</f>
        <v>43965.553449074097</v>
      </c>
      <c r="R1486" s="1" t="str">
        <f>_xlfn.IFNA(IF(Veg_Table[[#This Row],[EVM_LAST_EDITOR]]="","zBlank EVM Last Editor",VLOOKUP(Veg_Table[[#This Row],[EVM_LAST_EDITOR]],Roster_Table[#All],4,FALSE)),"zAWRR Not in Roster")</f>
        <v>JEF</v>
      </c>
      <c r="S1486" s="1" t="str">
        <f>_xlfn.IFNA(IF(Veg_Table[[#This Row],[EVM_LAST_EDITOR]]="","zBlank EVM Last Editor",VLOOKUP(Veg_Table[[#This Row],[EVM_LAST_EDITOR]],Roster_Table[#All],16,FALSE)),"zCompany_AWRR not in Roster")</f>
        <v>JEF_Jefferson Resources</v>
      </c>
      <c r="T1486" s="2">
        <f>IFERROR(DATE(YEAR(Veg_Table[[#This Row],[Created2]]),MONTH(Veg_Table[[#This Row],[Created2]]),DAY(Veg_Table[[#This Row],[Created2]])),DATE(2019,1,1))</f>
        <v>43965</v>
      </c>
      <c r="U1486" s="3">
        <f>VALUE(SUBSTITUTE(Veg_Table[[#This Row],[Created]],",",""))</f>
        <v>43965.553356481403</v>
      </c>
      <c r="V1486" s="3" t="str">
        <f ca="1">IFERROR(_xlfn.IFNA(CELL("contents",INDIRECT(_xlfn.CONCAT("Veg_Table_Production_Data!",ADDRESS(MATCH(_xlfn.MAXIFS(#REF!,#REF!,"="&amp;Veg_Table[[#This Row],[AUTO_ID]],#REF!,"&lt;"&amp;Veg_Table[[#This Row],[EVM_LAST_EDITED_Day]]),#REF!,0),COLUMN(#REF!),4,1,)))),""),"")</f>
        <v/>
      </c>
      <c r="W1486" s="3" t="str">
        <f ca="1">IF(Veg_Table[[#This Row],[Previous_Prescription]]="","No",IF(Veg_Table[[#This Row],[Previous_Prescription]]=Veg_Table[[#This Row],[PRESCRIP]],"No","Yes"))</f>
        <v>No</v>
      </c>
      <c r="X1486" s="3" t="str">
        <f>IF(Veg_Table[[#This Row],[EVM_LAST_EDITED_Day]]=Veg_Table[[#This Row],[Created_Day]],"New","Old")</f>
        <v>New</v>
      </c>
      <c r="Y1486" s="1">
        <f>IFERROR(IF(FIND("delete",LOWER(Veg_Table[[#This Row],[PI_COMMENTS]]))&gt;=1,1,0),0)</f>
        <v>0</v>
      </c>
      <c r="Z1486" s="1" t="str">
        <f>_xlfn.IFNA(IF(Veg_Table[[#This Row],[EVM_LAST_EDITOR]]="","Yes",VLOOKUP(Veg_Table[[#This Row],[EVM_LAST_EDITOR]],Roster_Table[#All],15,FALSE)),"Yes")</f>
        <v>Yes</v>
      </c>
      <c r="AA148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86" s="1" t="str">
        <f>_xlfn.IFNA(VLOOKUP(Veg_Table[[#This Row],[EVM_LAST_EDITOR]],Roster_Table[#All],3,FALSE),"zAWRR Not in Roster")</f>
        <v>Kalli</v>
      </c>
      <c r="AC1486" s="1" t="str">
        <f>_xlfn.IFNA(VLOOKUP(Veg_Table[[#This Row],[EVM_LAST_EDITOR]],Roster_Table[#All],2,FALSE),"zAWRR Not in Roster")</f>
        <v>Fenk</v>
      </c>
      <c r="AD1486" s="1" t="str">
        <f>IF(_xlfn.CONCAT(Veg_Table[[#This Row],[First_Name]]," ",Veg_Table[[#This Row],[Last_Name]])="zAWRR Not in Roster zAWRR Not in Roster","zAWRR Not in Roster",_xlfn.CONCAT(Veg_Table[[#This Row],[First_Name]]," ",Veg_Table[[#This Row],[Last_Name]]))</f>
        <v>Kalli Fenk</v>
      </c>
      <c r="AE1486">
        <v>3231164</v>
      </c>
      <c r="AF1486" t="s">
        <v>7064</v>
      </c>
      <c r="AG1486" t="s">
        <v>30</v>
      </c>
      <c r="AH1486" t="s">
        <v>3102</v>
      </c>
      <c r="AI1486" t="s">
        <v>2951</v>
      </c>
      <c r="AJ1486" t="s">
        <v>36</v>
      </c>
      <c r="AL1486" t="s">
        <v>37</v>
      </c>
      <c r="AM1486" t="s">
        <v>529</v>
      </c>
      <c r="AN1486" t="s">
        <v>25</v>
      </c>
      <c r="AO1486" t="s">
        <v>25</v>
      </c>
      <c r="AP1486">
        <v>9</v>
      </c>
      <c r="AQ1486">
        <v>45</v>
      </c>
      <c r="AR1486" t="s">
        <v>511</v>
      </c>
      <c r="AS1486" t="s">
        <v>55</v>
      </c>
      <c r="AT1486" t="s">
        <v>522</v>
      </c>
      <c r="AV1486" t="s">
        <v>512</v>
      </c>
      <c r="AW1486" t="s">
        <v>7065</v>
      </c>
      <c r="AZ1486"/>
      <c r="BB1486" s="4"/>
      <c r="BD1486" t="s">
        <v>29</v>
      </c>
      <c r="BE1486" t="s">
        <v>25</v>
      </c>
      <c r="BF1486" t="s">
        <v>513</v>
      </c>
      <c r="BI1486" s="3"/>
      <c r="BJ1486" t="s">
        <v>2584</v>
      </c>
      <c r="BK1486" s="30" t="s">
        <v>65</v>
      </c>
      <c r="BL1486" s="3">
        <v>43965.553449074076</v>
      </c>
      <c r="BM1486" t="s">
        <v>31</v>
      </c>
      <c r="BN1486" t="s">
        <v>32</v>
      </c>
      <c r="BP1486" t="s">
        <v>3105</v>
      </c>
      <c r="BQ1486" t="s">
        <v>826</v>
      </c>
      <c r="BR1486" t="s">
        <v>28</v>
      </c>
      <c r="BS1486" t="s">
        <v>28</v>
      </c>
      <c r="BT1486" t="s">
        <v>65</v>
      </c>
      <c r="BU1486" s="3">
        <v>43965.553356481483</v>
      </c>
      <c r="BV1486" t="s">
        <v>803</v>
      </c>
      <c r="BW1486" s="3">
        <v>43966.336886076388</v>
      </c>
      <c r="BX1486" t="s">
        <v>7066</v>
      </c>
      <c r="CG1486"/>
      <c r="CH1486"/>
      <c r="CI1486"/>
      <c r="CY1486"/>
      <c r="DA1486"/>
      <c r="DF1486"/>
    </row>
    <row r="1487" spans="1:110" x14ac:dyDescent="0.25">
      <c r="A1487" s="1">
        <f>IF(Veg_Table[[#This Row],[VP_STATUS]]="Hold",0,IF(OR(AND(Veg_Table[[#This Row],[PRESCRIP]]="NW_No Work",Veg_Table[[#This Row],[VP_STATUS]]&lt;&gt;"No Work Required Under EVM"),AND(Veg_Table[[#This Row],[VP_STATUS]]="No Work Required Under EVM",Veg_Table[[#This Row],[PRESCRIP]]&lt;&gt;"NW_No Work")),1,0))</f>
        <v>0</v>
      </c>
      <c r="B1487" s="1">
        <f>IF(Veg_Table[[#This Row],[SPECIES]]="",1,0)</f>
        <v>0</v>
      </c>
      <c r="C1487" s="1">
        <f>IF(Veg_Table[[#This Row],[DIAMETER]]="",1,0)</f>
        <v>0</v>
      </c>
      <c r="D1487" s="1">
        <f>IF(Veg_Table[[#This Row],[HEIGHT]]="",1,0)</f>
        <v>0</v>
      </c>
      <c r="E148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87" s="1">
        <f>IF(AND(Veg_Table[[#This Row],[TAT_RESULT]]="ABATE",Veg_Table[[#This Row],[PRESCRIP]]="NW_No Work"),1,0)</f>
        <v>0</v>
      </c>
      <c r="G1487" s="1">
        <f>IF(OR(Veg_Table[[#This Row],[Prescription R-Scale]]="NA",Veg_Table[[#This Row],[Diameter R-Scale]]="NA"),0,IF(Veg_Table[[#This Row],[Diameter R-Scale]]&lt;&gt;Veg_Table[[#This Row],[Prescription R-Scale]],1,0))</f>
        <v>0</v>
      </c>
      <c r="H1487" s="1">
        <f>IF(OR(AND(Veg_Table[[#This Row],[PRESCRIP]]="BC_Br Rmv", Veg_Table[[#This Row],[WOOD_MAN]]&lt;&gt;"Not Needed"),AND(Veg_Table[[#This Row],[PRESCRIP]]="BCS_Br Rmv+Trt", Veg_Table[[#This Row],[WOOD_MAN]]&lt;&gt;"Not Needed")),1,0)</f>
        <v>0</v>
      </c>
      <c r="I1487" s="1">
        <f ca="1">IF(AND(Veg_Table[[#This Row],[Prescription_Changed]]="Yes",Veg_Table[[#This Row],[TAT_RESULT]]=""),1,0)</f>
        <v>0</v>
      </c>
      <c r="J1487" s="1">
        <f ca="1">SUM(Veg_Table[[#This Row],[Prescription and Status do not match]:[Prescription_Edited_And_TAT_Is_Blank]])</f>
        <v>0</v>
      </c>
      <c r="K1487" s="1">
        <f ca="1">IF(Veg_Table[[#This Row],[Sum of Errors]]&gt;0,1,0)</f>
        <v>0</v>
      </c>
      <c r="L1487" s="1">
        <f>1</f>
        <v>1</v>
      </c>
      <c r="M148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487" s="1">
        <f>IF(OR(MID(Veg_Table[[#This Row],[PRESCRIP]],2,1)="1",MID(Veg_Table[[#This Row],[PRESCRIP]],2,1)="2",MID(Veg_Table[[#This Row],[PRESCRIP]],2,1)="3",MID(Veg_Table[[#This Row],[PRESCRIP]],2,1)="4"),_xlfn.NUMBERVALUE(MID(Veg_Table[[#This Row],[PRESCRIP]],2,1)),"NA")</f>
        <v>2</v>
      </c>
      <c r="O1487" s="1">
        <f>WEEKNUM(Veg_Table[[#This Row],[EVM_LAST_EDITED_Day]],2)</f>
        <v>20</v>
      </c>
      <c r="P1487" s="25">
        <f>IFERROR(DATE(YEAR(Veg_Table[[#This Row],[EVM_LAST_EDITED2]]),MONTH(Veg_Table[[#This Row],[EVM_LAST_EDITED2]]),DAY(Veg_Table[[#This Row],[EVM_LAST_EDITED2]])),DATE(2019,1,1))</f>
        <v>43965</v>
      </c>
      <c r="Q1487" s="3">
        <f>VALUE(SUBSTITUTE(Veg_Table[[#This Row],[EVM_LAST_EDITED]],",",""))</f>
        <v>43965.553535011597</v>
      </c>
      <c r="R1487" s="1" t="str">
        <f>_xlfn.IFNA(IF(Veg_Table[[#This Row],[EVM_LAST_EDITOR]]="","zBlank EVM Last Editor",VLOOKUP(Veg_Table[[#This Row],[EVM_LAST_EDITOR]],Roster_Table[#All],4,FALSE)),"zAWRR Not in Roster")</f>
        <v>zAWRR Not in Roster</v>
      </c>
      <c r="S1487" s="1" t="str">
        <f>_xlfn.IFNA(IF(Veg_Table[[#This Row],[EVM_LAST_EDITOR]]="","zBlank EVM Last Editor",VLOOKUP(Veg_Table[[#This Row],[EVM_LAST_EDITOR]],Roster_Table[#All],16,FALSE)),"zCompany_AWRR not in Roster")</f>
        <v>zCompany_AWRR not in Roster</v>
      </c>
      <c r="T1487" s="2">
        <f>IFERROR(DATE(YEAR(Veg_Table[[#This Row],[Created2]]),MONTH(Veg_Table[[#This Row],[Created2]]),DAY(Veg_Table[[#This Row],[Created2]])),DATE(2019,1,1))</f>
        <v>43908</v>
      </c>
      <c r="U1487" s="3">
        <f>VALUE(SUBSTITUTE(Veg_Table[[#This Row],[Created]],",",""))</f>
        <v>43908.5172453704</v>
      </c>
      <c r="V1487" s="3" t="str">
        <f ca="1">IFERROR(_xlfn.IFNA(CELL("contents",INDIRECT(_xlfn.CONCAT("Veg_Table_Production_Data!",ADDRESS(MATCH(_xlfn.MAXIFS(#REF!,#REF!,"="&amp;Veg_Table[[#This Row],[AUTO_ID]],#REF!,"&lt;"&amp;Veg_Table[[#This Row],[EVM_LAST_EDITED_Day]]),#REF!,0),COLUMN(#REF!),4,1,)))),""),"")</f>
        <v/>
      </c>
      <c r="W1487" s="3" t="str">
        <f ca="1">IF(Veg_Table[[#This Row],[Previous_Prescription]]="","No",IF(Veg_Table[[#This Row],[Previous_Prescription]]=Veg_Table[[#This Row],[PRESCRIP]],"No","Yes"))</f>
        <v>No</v>
      </c>
      <c r="X1487" s="3" t="str">
        <f>IF(Veg_Table[[#This Row],[EVM_LAST_EDITED_Day]]=Veg_Table[[#This Row],[Created_Day]],"New","Old")</f>
        <v>Old</v>
      </c>
      <c r="Y1487" s="1">
        <f>IFERROR(IF(FIND("delete",LOWER(Veg_Table[[#This Row],[PI_COMMENTS]]))&gt;=1,1,0),0)</f>
        <v>0</v>
      </c>
      <c r="Z1487" s="1" t="str">
        <f>_xlfn.IFNA(IF(Veg_Table[[#This Row],[EVM_LAST_EDITOR]]="","Yes",VLOOKUP(Veg_Table[[#This Row],[EVM_LAST_EDITOR]],Roster_Table[#All],15,FALSE)),"Yes")</f>
        <v>Yes</v>
      </c>
      <c r="AA148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87" s="1" t="str">
        <f>_xlfn.IFNA(VLOOKUP(Veg_Table[[#This Row],[EVM_LAST_EDITOR]],Roster_Table[#All],3,FALSE),"zAWRR Not in Roster")</f>
        <v>zAWRR Not in Roster</v>
      </c>
      <c r="AC1487" s="1" t="str">
        <f>_xlfn.IFNA(VLOOKUP(Veg_Table[[#This Row],[EVM_LAST_EDITOR]],Roster_Table[#All],2,FALSE),"zAWRR Not in Roster")</f>
        <v>zAWRR Not in Roster</v>
      </c>
      <c r="AD1487" s="1" t="str">
        <f>IF(_xlfn.CONCAT(Veg_Table[[#This Row],[First_Name]]," ",Veg_Table[[#This Row],[Last_Name]])="zAWRR Not in Roster zAWRR Not in Roster","zAWRR Not in Roster",_xlfn.CONCAT(Veg_Table[[#This Row],[First_Name]]," ",Veg_Table[[#This Row],[Last_Name]]))</f>
        <v>zAWRR Not in Roster</v>
      </c>
      <c r="AE1487">
        <v>2932323</v>
      </c>
      <c r="AF1487" t="s">
        <v>1010</v>
      </c>
      <c r="AG1487" t="s">
        <v>30</v>
      </c>
      <c r="AH1487" t="s">
        <v>1005</v>
      </c>
      <c r="AI1487" t="s">
        <v>1011</v>
      </c>
      <c r="AJ1487" t="s">
        <v>820</v>
      </c>
      <c r="AL1487" t="s">
        <v>371</v>
      </c>
      <c r="AM1487" t="s">
        <v>34</v>
      </c>
      <c r="AN1487" t="s">
        <v>25</v>
      </c>
      <c r="AO1487" t="s">
        <v>25</v>
      </c>
      <c r="AP1487">
        <v>16</v>
      </c>
      <c r="AQ1487">
        <v>45</v>
      </c>
      <c r="AR1487" t="s">
        <v>514</v>
      </c>
      <c r="AS1487" t="s">
        <v>530</v>
      </c>
      <c r="AT1487" t="s">
        <v>515</v>
      </c>
      <c r="AV1487" t="s">
        <v>519</v>
      </c>
      <c r="AW1487" t="s">
        <v>1012</v>
      </c>
      <c r="AX1487" t="s">
        <v>534</v>
      </c>
      <c r="AZ1487"/>
      <c r="BA1487" t="s">
        <v>530</v>
      </c>
      <c r="BB1487" s="4">
        <v>43938</v>
      </c>
      <c r="BC1487" t="s">
        <v>2797</v>
      </c>
      <c r="BD1487" t="s">
        <v>29</v>
      </c>
      <c r="BE1487" t="s">
        <v>25</v>
      </c>
      <c r="BF1487" t="s">
        <v>513</v>
      </c>
      <c r="BG1487" t="s">
        <v>534</v>
      </c>
      <c r="BI1487" s="3">
        <v>43965</v>
      </c>
      <c r="BJ1487" t="s">
        <v>6745</v>
      </c>
      <c r="BK1487" s="30" t="s">
        <v>1293</v>
      </c>
      <c r="BL1487" s="3">
        <v>43965.553535011575</v>
      </c>
      <c r="BM1487" t="s">
        <v>31</v>
      </c>
      <c r="BN1487" t="s">
        <v>32</v>
      </c>
      <c r="BP1487" t="s">
        <v>1006</v>
      </c>
      <c r="BQ1487" t="s">
        <v>826</v>
      </c>
      <c r="BR1487" t="s">
        <v>28</v>
      </c>
      <c r="BS1487" t="s">
        <v>28</v>
      </c>
      <c r="BT1487" t="s">
        <v>527</v>
      </c>
      <c r="BU1487" s="3">
        <v>43908.517245370371</v>
      </c>
      <c r="BV1487" t="s">
        <v>803</v>
      </c>
      <c r="BW1487" s="3">
        <v>43965.565240578704</v>
      </c>
      <c r="BX1487" t="s">
        <v>1013</v>
      </c>
      <c r="CG1487"/>
      <c r="CH1487"/>
      <c r="CI1487"/>
      <c r="CY1487"/>
      <c r="DA1487"/>
      <c r="DF1487"/>
    </row>
    <row r="1488" spans="1:110" x14ac:dyDescent="0.25">
      <c r="A1488" s="1">
        <f>IF(Veg_Table[[#This Row],[VP_STATUS]]="Hold",0,IF(OR(AND(Veg_Table[[#This Row],[PRESCRIP]]="NW_No Work",Veg_Table[[#This Row],[VP_STATUS]]&lt;&gt;"No Work Required Under EVM"),AND(Veg_Table[[#This Row],[VP_STATUS]]="No Work Required Under EVM",Veg_Table[[#This Row],[PRESCRIP]]&lt;&gt;"NW_No Work")),1,0))</f>
        <v>0</v>
      </c>
      <c r="B1488" s="1">
        <f>IF(Veg_Table[[#This Row],[SPECIES]]="",1,0)</f>
        <v>0</v>
      </c>
      <c r="C1488" s="1">
        <f>IF(Veg_Table[[#This Row],[DIAMETER]]="",1,0)</f>
        <v>0</v>
      </c>
      <c r="D1488" s="1">
        <f>IF(Veg_Table[[#This Row],[HEIGHT]]="",1,0)</f>
        <v>0</v>
      </c>
      <c r="E148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88" s="1">
        <f>IF(AND(Veg_Table[[#This Row],[TAT_RESULT]]="ABATE",Veg_Table[[#This Row],[PRESCRIP]]="NW_No Work"),1,0)</f>
        <v>0</v>
      </c>
      <c r="G1488" s="1">
        <f>IF(OR(Veg_Table[[#This Row],[Prescription R-Scale]]="NA",Veg_Table[[#This Row],[Diameter R-Scale]]="NA"),0,IF(Veg_Table[[#This Row],[Diameter R-Scale]]&lt;&gt;Veg_Table[[#This Row],[Prescription R-Scale]],1,0))</f>
        <v>0</v>
      </c>
      <c r="H1488" s="1">
        <f>IF(OR(AND(Veg_Table[[#This Row],[PRESCRIP]]="BC_Br Rmv", Veg_Table[[#This Row],[WOOD_MAN]]&lt;&gt;"Not Needed"),AND(Veg_Table[[#This Row],[PRESCRIP]]="BCS_Br Rmv+Trt", Veg_Table[[#This Row],[WOOD_MAN]]&lt;&gt;"Not Needed")),1,0)</f>
        <v>0</v>
      </c>
      <c r="I1488" s="1">
        <f ca="1">IF(AND(Veg_Table[[#This Row],[Prescription_Changed]]="Yes",Veg_Table[[#This Row],[TAT_RESULT]]=""),1,0)</f>
        <v>0</v>
      </c>
      <c r="J1488" s="1">
        <f ca="1">SUM(Veg_Table[[#This Row],[Prescription and Status do not match]:[Prescription_Edited_And_TAT_Is_Blank]])</f>
        <v>0</v>
      </c>
      <c r="K1488" s="1">
        <f ca="1">IF(Veg_Table[[#This Row],[Sum of Errors]]&gt;0,1,0)</f>
        <v>0</v>
      </c>
      <c r="L1488" s="1">
        <f>1</f>
        <v>1</v>
      </c>
      <c r="M148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488" s="1">
        <f>IF(OR(MID(Veg_Table[[#This Row],[PRESCRIP]],2,1)="1",MID(Veg_Table[[#This Row],[PRESCRIP]],2,1)="2",MID(Veg_Table[[#This Row],[PRESCRIP]],2,1)="3",MID(Veg_Table[[#This Row],[PRESCRIP]],2,1)="4"),_xlfn.NUMBERVALUE(MID(Veg_Table[[#This Row],[PRESCRIP]],2,1)),"NA")</f>
        <v>2</v>
      </c>
      <c r="O1488" s="1">
        <f>WEEKNUM(Veg_Table[[#This Row],[EVM_LAST_EDITED_Day]],2)</f>
        <v>20</v>
      </c>
      <c r="P1488" s="25">
        <f>IFERROR(DATE(YEAR(Veg_Table[[#This Row],[EVM_LAST_EDITED2]]),MONTH(Veg_Table[[#This Row],[EVM_LAST_EDITED2]]),DAY(Veg_Table[[#This Row],[EVM_LAST_EDITED2]])),DATE(2019,1,1))</f>
        <v>43965</v>
      </c>
      <c r="Q1488" s="3">
        <f>VALUE(SUBSTITUTE(Veg_Table[[#This Row],[EVM_LAST_EDITED]],",",""))</f>
        <v>43965.553745868099</v>
      </c>
      <c r="R1488" s="1" t="str">
        <f>_xlfn.IFNA(IF(Veg_Table[[#This Row],[EVM_LAST_EDITOR]]="","zBlank EVM Last Editor",VLOOKUP(Veg_Table[[#This Row],[EVM_LAST_EDITOR]],Roster_Table[#All],4,FALSE)),"zAWRR Not in Roster")</f>
        <v>zAWRR Not in Roster</v>
      </c>
      <c r="S1488" s="1" t="str">
        <f>_xlfn.IFNA(IF(Veg_Table[[#This Row],[EVM_LAST_EDITOR]]="","zBlank EVM Last Editor",VLOOKUP(Veg_Table[[#This Row],[EVM_LAST_EDITOR]],Roster_Table[#All],16,FALSE)),"zCompany_AWRR not in Roster")</f>
        <v>zCompany_AWRR not in Roster</v>
      </c>
      <c r="T1488" s="2">
        <f>IFERROR(DATE(YEAR(Veg_Table[[#This Row],[Created2]]),MONTH(Veg_Table[[#This Row],[Created2]]),DAY(Veg_Table[[#This Row],[Created2]])),DATE(2019,1,1))</f>
        <v>43909</v>
      </c>
      <c r="U1488" s="3">
        <f>VALUE(SUBSTITUTE(Veg_Table[[#This Row],[Created]],",",""))</f>
        <v>43909.4775166088</v>
      </c>
      <c r="V1488" s="3" t="str">
        <f ca="1">IFERROR(_xlfn.IFNA(CELL("contents",INDIRECT(_xlfn.CONCAT("Veg_Table_Production_Data!",ADDRESS(MATCH(_xlfn.MAXIFS(#REF!,#REF!,"="&amp;Veg_Table[[#This Row],[AUTO_ID]],#REF!,"&lt;"&amp;Veg_Table[[#This Row],[EVM_LAST_EDITED_Day]]),#REF!,0),COLUMN(#REF!),4,1,)))),""),"")</f>
        <v/>
      </c>
      <c r="W1488" s="3" t="str">
        <f ca="1">IF(Veg_Table[[#This Row],[Previous_Prescription]]="","No",IF(Veg_Table[[#This Row],[Previous_Prescription]]=Veg_Table[[#This Row],[PRESCRIP]],"No","Yes"))</f>
        <v>No</v>
      </c>
      <c r="X1488" s="3" t="str">
        <f>IF(Veg_Table[[#This Row],[EVM_LAST_EDITED_Day]]=Veg_Table[[#This Row],[Created_Day]],"New","Old")</f>
        <v>Old</v>
      </c>
      <c r="Y1488" s="1">
        <f>IFERROR(IF(FIND("delete",LOWER(Veg_Table[[#This Row],[PI_COMMENTS]]))&gt;=1,1,0),0)</f>
        <v>0</v>
      </c>
      <c r="Z1488" s="1" t="str">
        <f>_xlfn.IFNA(IF(Veg_Table[[#This Row],[EVM_LAST_EDITOR]]="","Yes",VLOOKUP(Veg_Table[[#This Row],[EVM_LAST_EDITOR]],Roster_Table[#All],15,FALSE)),"Yes")</f>
        <v>Yes</v>
      </c>
      <c r="AA148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88" s="1" t="str">
        <f>_xlfn.IFNA(VLOOKUP(Veg_Table[[#This Row],[EVM_LAST_EDITOR]],Roster_Table[#All],3,FALSE),"zAWRR Not in Roster")</f>
        <v>zAWRR Not in Roster</v>
      </c>
      <c r="AC1488" s="1" t="str">
        <f>_xlfn.IFNA(VLOOKUP(Veg_Table[[#This Row],[EVM_LAST_EDITOR]],Roster_Table[#All],2,FALSE),"zAWRR Not in Roster")</f>
        <v>zAWRR Not in Roster</v>
      </c>
      <c r="AD1488" s="1" t="str">
        <f>IF(_xlfn.CONCAT(Veg_Table[[#This Row],[First_Name]]," ",Veg_Table[[#This Row],[Last_Name]])="zAWRR Not in Roster zAWRR Not in Roster","zAWRR Not in Roster",_xlfn.CONCAT(Veg_Table[[#This Row],[First_Name]]," ",Veg_Table[[#This Row],[Last_Name]]))</f>
        <v>zAWRR Not in Roster</v>
      </c>
      <c r="AE1488">
        <v>2935835</v>
      </c>
      <c r="AF1488" t="s">
        <v>1257</v>
      </c>
      <c r="AG1488" t="s">
        <v>30</v>
      </c>
      <c r="AH1488" t="s">
        <v>1005</v>
      </c>
      <c r="AI1488" t="s">
        <v>1071</v>
      </c>
      <c r="AJ1488" t="s">
        <v>820</v>
      </c>
      <c r="AL1488" t="s">
        <v>371</v>
      </c>
      <c r="AM1488" t="s">
        <v>40</v>
      </c>
      <c r="AN1488" t="s">
        <v>25</v>
      </c>
      <c r="AO1488" t="s">
        <v>25</v>
      </c>
      <c r="AP1488">
        <v>23</v>
      </c>
      <c r="AQ1488">
        <v>35</v>
      </c>
      <c r="AR1488" t="s">
        <v>514</v>
      </c>
      <c r="AS1488" t="s">
        <v>42</v>
      </c>
      <c r="AT1488" t="s">
        <v>522</v>
      </c>
      <c r="AV1488" t="s">
        <v>519</v>
      </c>
      <c r="AW1488" t="s">
        <v>1258</v>
      </c>
      <c r="AX1488" t="s">
        <v>534</v>
      </c>
      <c r="AZ1488">
        <v>40</v>
      </c>
      <c r="BA1488" t="s">
        <v>42</v>
      </c>
      <c r="BB1488" s="4">
        <v>43938.62296912037</v>
      </c>
      <c r="BD1488" t="s">
        <v>29</v>
      </c>
      <c r="BE1488" t="s">
        <v>25</v>
      </c>
      <c r="BF1488" t="s">
        <v>513</v>
      </c>
      <c r="BG1488" t="s">
        <v>534</v>
      </c>
      <c r="BI1488" s="3">
        <v>43965</v>
      </c>
      <c r="BJ1488" t="s">
        <v>1429</v>
      </c>
      <c r="BK1488" s="30" t="s">
        <v>1293</v>
      </c>
      <c r="BL1488" s="3">
        <v>43965.553745868056</v>
      </c>
      <c r="BM1488" t="s">
        <v>31</v>
      </c>
      <c r="BN1488" t="s">
        <v>32</v>
      </c>
      <c r="BP1488" t="s">
        <v>1006</v>
      </c>
      <c r="BQ1488" t="s">
        <v>826</v>
      </c>
      <c r="BR1488" t="s">
        <v>28</v>
      </c>
      <c r="BS1488" t="s">
        <v>28</v>
      </c>
      <c r="BT1488" t="s">
        <v>400</v>
      </c>
      <c r="BU1488" s="3">
        <v>43909.477516608793</v>
      </c>
      <c r="BV1488" t="s">
        <v>803</v>
      </c>
      <c r="BW1488" s="3">
        <v>43965.565240578704</v>
      </c>
      <c r="BX1488" t="s">
        <v>1259</v>
      </c>
      <c r="CG1488"/>
      <c r="CH1488"/>
      <c r="CI1488"/>
      <c r="CY1488"/>
      <c r="DA1488"/>
      <c r="DF1488"/>
    </row>
    <row r="1489" spans="1:110" x14ac:dyDescent="0.25">
      <c r="A1489" s="1">
        <f>IF(Veg_Table[[#This Row],[VP_STATUS]]="Hold",0,IF(OR(AND(Veg_Table[[#This Row],[PRESCRIP]]="NW_No Work",Veg_Table[[#This Row],[VP_STATUS]]&lt;&gt;"No Work Required Under EVM"),AND(Veg_Table[[#This Row],[VP_STATUS]]="No Work Required Under EVM",Veg_Table[[#This Row],[PRESCRIP]]&lt;&gt;"NW_No Work")),1,0))</f>
        <v>0</v>
      </c>
      <c r="B1489" s="1">
        <f>IF(Veg_Table[[#This Row],[SPECIES]]="",1,0)</f>
        <v>0</v>
      </c>
      <c r="C1489" s="1">
        <f>IF(Veg_Table[[#This Row],[DIAMETER]]="",1,0)</f>
        <v>0</v>
      </c>
      <c r="D1489" s="1">
        <f>IF(Veg_Table[[#This Row],[HEIGHT]]="",1,0)</f>
        <v>0</v>
      </c>
      <c r="E148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89" s="1">
        <f>IF(AND(Veg_Table[[#This Row],[TAT_RESULT]]="ABATE",Veg_Table[[#This Row],[PRESCRIP]]="NW_No Work"),1,0)</f>
        <v>0</v>
      </c>
      <c r="G1489" s="1">
        <f>IF(OR(Veg_Table[[#This Row],[Prescription R-Scale]]="NA",Veg_Table[[#This Row],[Diameter R-Scale]]="NA"),0,IF(Veg_Table[[#This Row],[Diameter R-Scale]]&lt;&gt;Veg_Table[[#This Row],[Prescription R-Scale]],1,0))</f>
        <v>0</v>
      </c>
      <c r="H1489" s="1">
        <f>IF(OR(AND(Veg_Table[[#This Row],[PRESCRIP]]="BC_Br Rmv", Veg_Table[[#This Row],[WOOD_MAN]]&lt;&gt;"Not Needed"),AND(Veg_Table[[#This Row],[PRESCRIP]]="BCS_Br Rmv+Trt", Veg_Table[[#This Row],[WOOD_MAN]]&lt;&gt;"Not Needed")),1,0)</f>
        <v>0</v>
      </c>
      <c r="I1489" s="1">
        <f ca="1">IF(AND(Veg_Table[[#This Row],[Prescription_Changed]]="Yes",Veg_Table[[#This Row],[TAT_RESULT]]=""),1,0)</f>
        <v>0</v>
      </c>
      <c r="J1489" s="1">
        <f ca="1">SUM(Veg_Table[[#This Row],[Prescription and Status do not match]:[Prescription_Edited_And_TAT_Is_Blank]])</f>
        <v>0</v>
      </c>
      <c r="K1489" s="1">
        <f ca="1">IF(Veg_Table[[#This Row],[Sum of Errors]]&gt;0,1,0)</f>
        <v>0</v>
      </c>
      <c r="L1489" s="1">
        <f>1</f>
        <v>1</v>
      </c>
      <c r="M148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489" s="1">
        <f>IF(OR(MID(Veg_Table[[#This Row],[PRESCRIP]],2,1)="1",MID(Veg_Table[[#This Row],[PRESCRIP]],2,1)="2",MID(Veg_Table[[#This Row],[PRESCRIP]],2,1)="3",MID(Veg_Table[[#This Row],[PRESCRIP]],2,1)="4"),_xlfn.NUMBERVALUE(MID(Veg_Table[[#This Row],[PRESCRIP]],2,1)),"NA")</f>
        <v>3</v>
      </c>
      <c r="O1489" s="1">
        <f>WEEKNUM(Veg_Table[[#This Row],[EVM_LAST_EDITED_Day]],2)</f>
        <v>20</v>
      </c>
      <c r="P1489" s="25">
        <f>IFERROR(DATE(YEAR(Veg_Table[[#This Row],[EVM_LAST_EDITED2]]),MONTH(Veg_Table[[#This Row],[EVM_LAST_EDITED2]]),DAY(Veg_Table[[#This Row],[EVM_LAST_EDITED2]])),DATE(2019,1,1))</f>
        <v>43965</v>
      </c>
      <c r="Q1489" s="3">
        <f>VALUE(SUBSTITUTE(Veg_Table[[#This Row],[EVM_LAST_EDITED]],",",""))</f>
        <v>43965.5539143403</v>
      </c>
      <c r="R1489" s="1" t="str">
        <f>_xlfn.IFNA(IF(Veg_Table[[#This Row],[EVM_LAST_EDITOR]]="","zBlank EVM Last Editor",VLOOKUP(Veg_Table[[#This Row],[EVM_LAST_EDITOR]],Roster_Table[#All],4,FALSE)),"zAWRR Not in Roster")</f>
        <v>zAWRR Not in Roster</v>
      </c>
      <c r="S1489" s="1" t="str">
        <f>_xlfn.IFNA(IF(Veg_Table[[#This Row],[EVM_LAST_EDITOR]]="","zBlank EVM Last Editor",VLOOKUP(Veg_Table[[#This Row],[EVM_LAST_EDITOR]],Roster_Table[#All],16,FALSE)),"zCompany_AWRR not in Roster")</f>
        <v>zCompany_AWRR not in Roster</v>
      </c>
      <c r="T1489" s="2">
        <f>IFERROR(DATE(YEAR(Veg_Table[[#This Row],[Created2]]),MONTH(Veg_Table[[#This Row],[Created2]]),DAY(Veg_Table[[#This Row],[Created2]])),DATE(2019,1,1))</f>
        <v>43909</v>
      </c>
      <c r="U1489" s="3">
        <f>VALUE(SUBSTITUTE(Veg_Table[[#This Row],[Created]],",",""))</f>
        <v>43909.445532407401</v>
      </c>
      <c r="V1489" s="3" t="str">
        <f ca="1">IFERROR(_xlfn.IFNA(CELL("contents",INDIRECT(_xlfn.CONCAT("Veg_Table_Production_Data!",ADDRESS(MATCH(_xlfn.MAXIFS(#REF!,#REF!,"="&amp;Veg_Table[[#This Row],[AUTO_ID]],#REF!,"&lt;"&amp;Veg_Table[[#This Row],[EVM_LAST_EDITED_Day]]),#REF!,0),COLUMN(#REF!),4,1,)))),""),"")</f>
        <v/>
      </c>
      <c r="W1489" s="3" t="str">
        <f ca="1">IF(Veg_Table[[#This Row],[Previous_Prescription]]="","No",IF(Veg_Table[[#This Row],[Previous_Prescription]]=Veg_Table[[#This Row],[PRESCRIP]],"No","Yes"))</f>
        <v>No</v>
      </c>
      <c r="X1489" s="3" t="str">
        <f>IF(Veg_Table[[#This Row],[EVM_LAST_EDITED_Day]]=Veg_Table[[#This Row],[Created_Day]],"New","Old")</f>
        <v>Old</v>
      </c>
      <c r="Y1489" s="1">
        <f>IFERROR(IF(FIND("delete",LOWER(Veg_Table[[#This Row],[PI_COMMENTS]]))&gt;=1,1,0),0)</f>
        <v>0</v>
      </c>
      <c r="Z1489" s="1" t="str">
        <f>_xlfn.IFNA(IF(Veg_Table[[#This Row],[EVM_LAST_EDITOR]]="","Yes",VLOOKUP(Veg_Table[[#This Row],[EVM_LAST_EDITOR]],Roster_Table[#All],15,FALSE)),"Yes")</f>
        <v>Yes</v>
      </c>
      <c r="AA148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89" s="1" t="str">
        <f>_xlfn.IFNA(VLOOKUP(Veg_Table[[#This Row],[EVM_LAST_EDITOR]],Roster_Table[#All],3,FALSE),"zAWRR Not in Roster")</f>
        <v>zAWRR Not in Roster</v>
      </c>
      <c r="AC1489" s="1" t="str">
        <f>_xlfn.IFNA(VLOOKUP(Veg_Table[[#This Row],[EVM_LAST_EDITOR]],Roster_Table[#All],2,FALSE),"zAWRR Not in Roster")</f>
        <v>zAWRR Not in Roster</v>
      </c>
      <c r="AD1489" s="1" t="str">
        <f>IF(_xlfn.CONCAT(Veg_Table[[#This Row],[First_Name]]," ",Veg_Table[[#This Row],[Last_Name]])="zAWRR Not in Roster zAWRR Not in Roster","zAWRR Not in Roster",_xlfn.CONCAT(Veg_Table[[#This Row],[First_Name]]," ",Veg_Table[[#This Row],[Last_Name]]))</f>
        <v>zAWRR Not in Roster</v>
      </c>
      <c r="AE1489">
        <v>2935780</v>
      </c>
      <c r="AF1489" t="s">
        <v>1278</v>
      </c>
      <c r="AG1489" t="s">
        <v>30</v>
      </c>
      <c r="AH1489" t="s">
        <v>1005</v>
      </c>
      <c r="AI1489" t="s">
        <v>1071</v>
      </c>
      <c r="AJ1489" t="s">
        <v>820</v>
      </c>
      <c r="AL1489" t="s">
        <v>371</v>
      </c>
      <c r="AM1489" t="s">
        <v>40</v>
      </c>
      <c r="AN1489" t="s">
        <v>25</v>
      </c>
      <c r="AO1489" t="s">
        <v>25</v>
      </c>
      <c r="AP1489">
        <v>35</v>
      </c>
      <c r="AQ1489">
        <v>48</v>
      </c>
      <c r="AR1489" t="s">
        <v>514</v>
      </c>
      <c r="AS1489" t="s">
        <v>804</v>
      </c>
      <c r="AT1489" t="s">
        <v>522</v>
      </c>
      <c r="AV1489" t="s">
        <v>519</v>
      </c>
      <c r="AW1489" t="s">
        <v>1279</v>
      </c>
      <c r="AX1489" t="s">
        <v>534</v>
      </c>
      <c r="AZ1489">
        <v>15</v>
      </c>
      <c r="BA1489" t="s">
        <v>804</v>
      </c>
      <c r="BB1489" s="4">
        <v>43938.620094502316</v>
      </c>
      <c r="BD1489" t="s">
        <v>29</v>
      </c>
      <c r="BE1489" t="s">
        <v>25</v>
      </c>
      <c r="BF1489" t="s">
        <v>513</v>
      </c>
      <c r="BG1489" t="s">
        <v>534</v>
      </c>
      <c r="BI1489" s="3">
        <v>43965</v>
      </c>
      <c r="BJ1489" t="s">
        <v>1429</v>
      </c>
      <c r="BK1489" s="30" t="s">
        <v>1293</v>
      </c>
      <c r="BL1489" s="3">
        <v>43965.553914340278</v>
      </c>
      <c r="BM1489" t="s">
        <v>31</v>
      </c>
      <c r="BN1489" t="s">
        <v>32</v>
      </c>
      <c r="BP1489" t="s">
        <v>1006</v>
      </c>
      <c r="BQ1489" t="s">
        <v>826</v>
      </c>
      <c r="BR1489" t="s">
        <v>28</v>
      </c>
      <c r="BS1489" t="s">
        <v>28</v>
      </c>
      <c r="BT1489" t="s">
        <v>527</v>
      </c>
      <c r="BU1489" s="3">
        <v>43909.445532407408</v>
      </c>
      <c r="BV1489" t="s">
        <v>803</v>
      </c>
      <c r="BW1489" s="3">
        <v>43965.565240578704</v>
      </c>
      <c r="BX1489" t="s">
        <v>1280</v>
      </c>
      <c r="CG1489"/>
      <c r="CH1489"/>
      <c r="CI1489"/>
      <c r="CY1489"/>
      <c r="DA1489"/>
      <c r="DF1489"/>
    </row>
    <row r="1490" spans="1:110" x14ac:dyDescent="0.25">
      <c r="A1490" s="1">
        <f>IF(Veg_Table[[#This Row],[VP_STATUS]]="Hold",0,IF(OR(AND(Veg_Table[[#This Row],[PRESCRIP]]="NW_No Work",Veg_Table[[#This Row],[VP_STATUS]]&lt;&gt;"No Work Required Under EVM"),AND(Veg_Table[[#This Row],[VP_STATUS]]="No Work Required Under EVM",Veg_Table[[#This Row],[PRESCRIP]]&lt;&gt;"NW_No Work")),1,0))</f>
        <v>0</v>
      </c>
      <c r="B1490" s="1">
        <f>IF(Veg_Table[[#This Row],[SPECIES]]="",1,0)</f>
        <v>0</v>
      </c>
      <c r="C1490" s="1">
        <f>IF(Veg_Table[[#This Row],[DIAMETER]]="",1,0)</f>
        <v>0</v>
      </c>
      <c r="D1490" s="1">
        <f>IF(Veg_Table[[#This Row],[HEIGHT]]="",1,0)</f>
        <v>0</v>
      </c>
      <c r="E149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90" s="1">
        <f>IF(AND(Veg_Table[[#This Row],[TAT_RESULT]]="ABATE",Veg_Table[[#This Row],[PRESCRIP]]="NW_No Work"),1,0)</f>
        <v>0</v>
      </c>
      <c r="G1490" s="1">
        <f>IF(OR(Veg_Table[[#This Row],[Prescription R-Scale]]="NA",Veg_Table[[#This Row],[Diameter R-Scale]]="NA"),0,IF(Veg_Table[[#This Row],[Diameter R-Scale]]&lt;&gt;Veg_Table[[#This Row],[Prescription R-Scale]],1,0))</f>
        <v>0</v>
      </c>
      <c r="H1490" s="1">
        <f>IF(OR(AND(Veg_Table[[#This Row],[PRESCRIP]]="BC_Br Rmv", Veg_Table[[#This Row],[WOOD_MAN]]&lt;&gt;"Not Needed"),AND(Veg_Table[[#This Row],[PRESCRIP]]="BCS_Br Rmv+Trt", Veg_Table[[#This Row],[WOOD_MAN]]&lt;&gt;"Not Needed")),1,0)</f>
        <v>0</v>
      </c>
      <c r="I1490" s="1">
        <f ca="1">IF(AND(Veg_Table[[#This Row],[Prescription_Changed]]="Yes",Veg_Table[[#This Row],[TAT_RESULT]]=""),1,0)</f>
        <v>0</v>
      </c>
      <c r="J1490" s="1">
        <f ca="1">SUM(Veg_Table[[#This Row],[Prescription and Status do not match]:[Prescription_Edited_And_TAT_Is_Blank]])</f>
        <v>0</v>
      </c>
      <c r="K1490" s="1">
        <f ca="1">IF(Veg_Table[[#This Row],[Sum of Errors]]&gt;0,1,0)</f>
        <v>0</v>
      </c>
      <c r="L1490" s="1">
        <f>1</f>
        <v>1</v>
      </c>
      <c r="M149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490" s="1">
        <f>IF(OR(MID(Veg_Table[[#This Row],[PRESCRIP]],2,1)="1",MID(Veg_Table[[#This Row],[PRESCRIP]],2,1)="2",MID(Veg_Table[[#This Row],[PRESCRIP]],2,1)="3",MID(Veg_Table[[#This Row],[PRESCRIP]],2,1)="4"),_xlfn.NUMBERVALUE(MID(Veg_Table[[#This Row],[PRESCRIP]],2,1)),"NA")</f>
        <v>2</v>
      </c>
      <c r="O1490" s="1">
        <f>WEEKNUM(Veg_Table[[#This Row],[EVM_LAST_EDITED_Day]],2)</f>
        <v>20</v>
      </c>
      <c r="P1490" s="25">
        <f>IFERROR(DATE(YEAR(Veg_Table[[#This Row],[EVM_LAST_EDITED2]]),MONTH(Veg_Table[[#This Row],[EVM_LAST_EDITED2]]),DAY(Veg_Table[[#This Row],[EVM_LAST_EDITED2]])),DATE(2019,1,1))</f>
        <v>43965</v>
      </c>
      <c r="Q1490" s="3">
        <f>VALUE(SUBSTITUTE(Veg_Table[[#This Row],[EVM_LAST_EDITED]],",",""))</f>
        <v>43965.554933009298</v>
      </c>
      <c r="R1490" s="1" t="str">
        <f>_xlfn.IFNA(IF(Veg_Table[[#This Row],[EVM_LAST_EDITOR]]="","zBlank EVM Last Editor",VLOOKUP(Veg_Table[[#This Row],[EVM_LAST_EDITOR]],Roster_Table[#All],4,FALSE)),"zAWRR Not in Roster")</f>
        <v>zAWRR Not in Roster</v>
      </c>
      <c r="S1490" s="1" t="str">
        <f>_xlfn.IFNA(IF(Veg_Table[[#This Row],[EVM_LAST_EDITOR]]="","zBlank EVM Last Editor",VLOOKUP(Veg_Table[[#This Row],[EVM_LAST_EDITOR]],Roster_Table[#All],16,FALSE)),"zCompany_AWRR not in Roster")</f>
        <v>zCompany_AWRR not in Roster</v>
      </c>
      <c r="T1490" s="2">
        <f>IFERROR(DATE(YEAR(Veg_Table[[#This Row],[Created2]]),MONTH(Veg_Table[[#This Row],[Created2]]),DAY(Veg_Table[[#This Row],[Created2]])),DATE(2019,1,1))</f>
        <v>43909</v>
      </c>
      <c r="U1490" s="3">
        <f>VALUE(SUBSTITUTE(Veg_Table[[#This Row],[Created]],",",""))</f>
        <v>43909.457986111098</v>
      </c>
      <c r="V1490" s="3" t="str">
        <f ca="1">IFERROR(_xlfn.IFNA(CELL("contents",INDIRECT(_xlfn.CONCAT("Veg_Table_Production_Data!",ADDRESS(MATCH(_xlfn.MAXIFS(#REF!,#REF!,"="&amp;Veg_Table[[#This Row],[AUTO_ID]],#REF!,"&lt;"&amp;Veg_Table[[#This Row],[EVM_LAST_EDITED_Day]]),#REF!,0),COLUMN(#REF!),4,1,)))),""),"")</f>
        <v/>
      </c>
      <c r="W1490" s="3" t="str">
        <f ca="1">IF(Veg_Table[[#This Row],[Previous_Prescription]]="","No",IF(Veg_Table[[#This Row],[Previous_Prescription]]=Veg_Table[[#This Row],[PRESCRIP]],"No","Yes"))</f>
        <v>No</v>
      </c>
      <c r="X1490" s="3" t="str">
        <f>IF(Veg_Table[[#This Row],[EVM_LAST_EDITED_Day]]=Veg_Table[[#This Row],[Created_Day]],"New","Old")</f>
        <v>Old</v>
      </c>
      <c r="Y1490" s="1">
        <f>IFERROR(IF(FIND("delete",LOWER(Veg_Table[[#This Row],[PI_COMMENTS]]))&gt;=1,1,0),0)</f>
        <v>0</v>
      </c>
      <c r="Z1490" s="1" t="str">
        <f>_xlfn.IFNA(IF(Veg_Table[[#This Row],[EVM_LAST_EDITOR]]="","Yes",VLOOKUP(Veg_Table[[#This Row],[EVM_LAST_EDITOR]],Roster_Table[#All],15,FALSE)),"Yes")</f>
        <v>Yes</v>
      </c>
      <c r="AA149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90" s="1" t="str">
        <f>_xlfn.IFNA(VLOOKUP(Veg_Table[[#This Row],[EVM_LAST_EDITOR]],Roster_Table[#All],3,FALSE),"zAWRR Not in Roster")</f>
        <v>zAWRR Not in Roster</v>
      </c>
      <c r="AC1490" s="1" t="str">
        <f>_xlfn.IFNA(VLOOKUP(Veg_Table[[#This Row],[EVM_LAST_EDITOR]],Roster_Table[#All],2,FALSE),"zAWRR Not in Roster")</f>
        <v>zAWRR Not in Roster</v>
      </c>
      <c r="AD1490" s="1" t="str">
        <f>IF(_xlfn.CONCAT(Veg_Table[[#This Row],[First_Name]]," ",Veg_Table[[#This Row],[Last_Name]])="zAWRR Not in Roster zAWRR Not in Roster","zAWRR Not in Roster",_xlfn.CONCAT(Veg_Table[[#This Row],[First_Name]]," ",Veg_Table[[#This Row],[Last_Name]]))</f>
        <v>zAWRR Not in Roster</v>
      </c>
      <c r="AE1490">
        <v>2935782</v>
      </c>
      <c r="AF1490" t="s">
        <v>1070</v>
      </c>
      <c r="AG1490" t="s">
        <v>30</v>
      </c>
      <c r="AH1490" t="s">
        <v>1005</v>
      </c>
      <c r="AI1490" t="s">
        <v>1071</v>
      </c>
      <c r="AJ1490" t="s">
        <v>820</v>
      </c>
      <c r="AL1490" t="s">
        <v>371</v>
      </c>
      <c r="AM1490" t="s">
        <v>40</v>
      </c>
      <c r="AN1490" t="s">
        <v>25</v>
      </c>
      <c r="AO1490" t="s">
        <v>25</v>
      </c>
      <c r="AP1490">
        <v>20</v>
      </c>
      <c r="AQ1490">
        <v>35</v>
      </c>
      <c r="AR1490" t="s">
        <v>514</v>
      </c>
      <c r="AS1490" t="s">
        <v>530</v>
      </c>
      <c r="AT1490" t="s">
        <v>522</v>
      </c>
      <c r="AV1490" t="s">
        <v>519</v>
      </c>
      <c r="AW1490" t="s">
        <v>1072</v>
      </c>
      <c r="AX1490" t="s">
        <v>534</v>
      </c>
      <c r="AZ1490">
        <v>15</v>
      </c>
      <c r="BA1490" t="s">
        <v>530</v>
      </c>
      <c r="BB1490" s="4">
        <v>43938.621377696756</v>
      </c>
      <c r="BD1490" t="s">
        <v>29</v>
      </c>
      <c r="BE1490" t="s">
        <v>25</v>
      </c>
      <c r="BF1490" t="s">
        <v>513</v>
      </c>
      <c r="BG1490" t="s">
        <v>534</v>
      </c>
      <c r="BI1490" s="3">
        <v>43965</v>
      </c>
      <c r="BJ1490" t="s">
        <v>1429</v>
      </c>
      <c r="BK1490" s="30" t="s">
        <v>1293</v>
      </c>
      <c r="BL1490" s="3">
        <v>43965.554933009262</v>
      </c>
      <c r="BM1490" t="s">
        <v>31</v>
      </c>
      <c r="BN1490" t="s">
        <v>32</v>
      </c>
      <c r="BP1490" t="s">
        <v>1006</v>
      </c>
      <c r="BQ1490" t="s">
        <v>826</v>
      </c>
      <c r="BR1490" t="s">
        <v>28</v>
      </c>
      <c r="BS1490" t="s">
        <v>28</v>
      </c>
      <c r="BT1490" t="s">
        <v>527</v>
      </c>
      <c r="BU1490" s="3">
        <v>43909.457986111112</v>
      </c>
      <c r="BV1490" t="s">
        <v>803</v>
      </c>
      <c r="BW1490" s="3">
        <v>43965.565240578704</v>
      </c>
      <c r="BX1490" t="s">
        <v>1073</v>
      </c>
      <c r="CG1490"/>
      <c r="CH1490"/>
      <c r="CI1490"/>
      <c r="CY1490"/>
      <c r="DA1490"/>
      <c r="DF1490"/>
    </row>
    <row r="1491" spans="1:110" x14ac:dyDescent="0.25">
      <c r="A1491" s="1">
        <f>IF(Veg_Table[[#This Row],[VP_STATUS]]="Hold",0,IF(OR(AND(Veg_Table[[#This Row],[PRESCRIP]]="NW_No Work",Veg_Table[[#This Row],[VP_STATUS]]&lt;&gt;"No Work Required Under EVM"),AND(Veg_Table[[#This Row],[VP_STATUS]]="No Work Required Under EVM",Veg_Table[[#This Row],[PRESCRIP]]&lt;&gt;"NW_No Work")),1,0))</f>
        <v>0</v>
      </c>
      <c r="B1491" s="1">
        <f>IF(Veg_Table[[#This Row],[SPECIES]]="",1,0)</f>
        <v>0</v>
      </c>
      <c r="C1491" s="1">
        <f>IF(Veg_Table[[#This Row],[DIAMETER]]="",1,0)</f>
        <v>0</v>
      </c>
      <c r="D1491" s="1">
        <f>IF(Veg_Table[[#This Row],[HEIGHT]]="",1,0)</f>
        <v>0</v>
      </c>
      <c r="E149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91" s="1">
        <f>IF(AND(Veg_Table[[#This Row],[TAT_RESULT]]="ABATE",Veg_Table[[#This Row],[PRESCRIP]]="NW_No Work"),1,0)</f>
        <v>0</v>
      </c>
      <c r="G1491" s="1">
        <f>IF(OR(Veg_Table[[#This Row],[Prescription R-Scale]]="NA",Veg_Table[[#This Row],[Diameter R-Scale]]="NA"),0,IF(Veg_Table[[#This Row],[Diameter R-Scale]]&lt;&gt;Veg_Table[[#This Row],[Prescription R-Scale]],1,0))</f>
        <v>0</v>
      </c>
      <c r="H1491" s="1">
        <f>IF(OR(AND(Veg_Table[[#This Row],[PRESCRIP]]="BC_Br Rmv", Veg_Table[[#This Row],[WOOD_MAN]]&lt;&gt;"Not Needed"),AND(Veg_Table[[#This Row],[PRESCRIP]]="BCS_Br Rmv+Trt", Veg_Table[[#This Row],[WOOD_MAN]]&lt;&gt;"Not Needed")),1,0)</f>
        <v>0</v>
      </c>
      <c r="I1491" s="1">
        <f ca="1">IF(AND(Veg_Table[[#This Row],[Prescription_Changed]]="Yes",Veg_Table[[#This Row],[TAT_RESULT]]=""),1,0)</f>
        <v>0</v>
      </c>
      <c r="J1491" s="1">
        <f ca="1">SUM(Veg_Table[[#This Row],[Prescription and Status do not match]:[Prescription_Edited_And_TAT_Is_Blank]])</f>
        <v>0</v>
      </c>
      <c r="K1491" s="1">
        <f ca="1">IF(Veg_Table[[#This Row],[Sum of Errors]]&gt;0,1,0)</f>
        <v>0</v>
      </c>
      <c r="L1491" s="1">
        <f>1</f>
        <v>1</v>
      </c>
      <c r="M149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491" s="1">
        <f>IF(OR(MID(Veg_Table[[#This Row],[PRESCRIP]],2,1)="1",MID(Veg_Table[[#This Row],[PRESCRIP]],2,1)="2",MID(Veg_Table[[#This Row],[PRESCRIP]],2,1)="3",MID(Veg_Table[[#This Row],[PRESCRIP]],2,1)="4"),_xlfn.NUMBERVALUE(MID(Veg_Table[[#This Row],[PRESCRIP]],2,1)),"NA")</f>
        <v>3</v>
      </c>
      <c r="O1491" s="1">
        <f>WEEKNUM(Veg_Table[[#This Row],[EVM_LAST_EDITED_Day]],2)</f>
        <v>20</v>
      </c>
      <c r="P1491" s="25">
        <f>IFERROR(DATE(YEAR(Veg_Table[[#This Row],[EVM_LAST_EDITED2]]),MONTH(Veg_Table[[#This Row],[EVM_LAST_EDITED2]]),DAY(Veg_Table[[#This Row],[EVM_LAST_EDITED2]])),DATE(2019,1,1))</f>
        <v>43965</v>
      </c>
      <c r="Q1491" s="3">
        <f>VALUE(SUBSTITUTE(Veg_Table[[#This Row],[EVM_LAST_EDITED]],",",""))</f>
        <v>43965.555319328698</v>
      </c>
      <c r="R1491" s="1" t="str">
        <f>_xlfn.IFNA(IF(Veg_Table[[#This Row],[EVM_LAST_EDITOR]]="","zBlank EVM Last Editor",VLOOKUP(Veg_Table[[#This Row],[EVM_LAST_EDITOR]],Roster_Table[#All],4,FALSE)),"zAWRR Not in Roster")</f>
        <v>zAWRR Not in Roster</v>
      </c>
      <c r="S1491" s="1" t="str">
        <f>_xlfn.IFNA(IF(Veg_Table[[#This Row],[EVM_LAST_EDITOR]]="","zBlank EVM Last Editor",VLOOKUP(Veg_Table[[#This Row],[EVM_LAST_EDITOR]],Roster_Table[#All],16,FALSE)),"zCompany_AWRR not in Roster")</f>
        <v>zCompany_AWRR not in Roster</v>
      </c>
      <c r="T1491" s="2">
        <f>IFERROR(DATE(YEAR(Veg_Table[[#This Row],[Created2]]),MONTH(Veg_Table[[#This Row],[Created2]]),DAY(Veg_Table[[#This Row],[Created2]])),DATE(2019,1,1))</f>
        <v>43909</v>
      </c>
      <c r="U1491" s="3">
        <f>VALUE(SUBSTITUTE(Veg_Table[[#This Row],[Created]],",",""))</f>
        <v>43909.451490462998</v>
      </c>
      <c r="V1491" s="3" t="str">
        <f ca="1">IFERROR(_xlfn.IFNA(CELL("contents",INDIRECT(_xlfn.CONCAT("Veg_Table_Production_Data!",ADDRESS(MATCH(_xlfn.MAXIFS(#REF!,#REF!,"="&amp;Veg_Table[[#This Row],[AUTO_ID]],#REF!,"&lt;"&amp;Veg_Table[[#This Row],[EVM_LAST_EDITED_Day]]),#REF!,0),COLUMN(#REF!),4,1,)))),""),"")</f>
        <v/>
      </c>
      <c r="W1491" s="3" t="str">
        <f ca="1">IF(Veg_Table[[#This Row],[Previous_Prescription]]="","No",IF(Veg_Table[[#This Row],[Previous_Prescription]]=Veg_Table[[#This Row],[PRESCRIP]],"No","Yes"))</f>
        <v>No</v>
      </c>
      <c r="X1491" s="3" t="str">
        <f>IF(Veg_Table[[#This Row],[EVM_LAST_EDITED_Day]]=Veg_Table[[#This Row],[Created_Day]],"New","Old")</f>
        <v>Old</v>
      </c>
      <c r="Y1491" s="1">
        <f>IFERROR(IF(FIND("delete",LOWER(Veg_Table[[#This Row],[PI_COMMENTS]]))&gt;=1,1,0),0)</f>
        <v>0</v>
      </c>
      <c r="Z1491" s="1" t="str">
        <f>_xlfn.IFNA(IF(Veg_Table[[#This Row],[EVM_LAST_EDITOR]]="","Yes",VLOOKUP(Veg_Table[[#This Row],[EVM_LAST_EDITOR]],Roster_Table[#All],15,FALSE)),"Yes")</f>
        <v>Yes</v>
      </c>
      <c r="AA149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91" s="1" t="str">
        <f>_xlfn.IFNA(VLOOKUP(Veg_Table[[#This Row],[EVM_LAST_EDITOR]],Roster_Table[#All],3,FALSE),"zAWRR Not in Roster")</f>
        <v>zAWRR Not in Roster</v>
      </c>
      <c r="AC1491" s="1" t="str">
        <f>_xlfn.IFNA(VLOOKUP(Veg_Table[[#This Row],[EVM_LAST_EDITOR]],Roster_Table[#All],2,FALSE),"zAWRR Not in Roster")</f>
        <v>zAWRR Not in Roster</v>
      </c>
      <c r="AD1491" s="1" t="str">
        <f>IF(_xlfn.CONCAT(Veg_Table[[#This Row],[First_Name]]," ",Veg_Table[[#This Row],[Last_Name]])="zAWRR Not in Roster zAWRR Not in Roster","zAWRR Not in Roster",_xlfn.CONCAT(Veg_Table[[#This Row],[First_Name]]," ",Veg_Table[[#This Row],[Last_Name]]))</f>
        <v>zAWRR Not in Roster</v>
      </c>
      <c r="AE1491">
        <v>2935478</v>
      </c>
      <c r="AF1491" t="s">
        <v>1083</v>
      </c>
      <c r="AG1491" t="s">
        <v>30</v>
      </c>
      <c r="AH1491" t="s">
        <v>1005</v>
      </c>
      <c r="AI1491" t="s">
        <v>1071</v>
      </c>
      <c r="AJ1491" t="s">
        <v>820</v>
      </c>
      <c r="AL1491" t="s">
        <v>371</v>
      </c>
      <c r="AM1491" t="s">
        <v>40</v>
      </c>
      <c r="AN1491" t="s">
        <v>25</v>
      </c>
      <c r="AO1491" t="s">
        <v>25</v>
      </c>
      <c r="AP1491">
        <v>29</v>
      </c>
      <c r="AQ1491">
        <v>71</v>
      </c>
      <c r="AR1491" t="s">
        <v>514</v>
      </c>
      <c r="AS1491" t="s">
        <v>51</v>
      </c>
      <c r="AT1491" t="s">
        <v>522</v>
      </c>
      <c r="AV1491" t="s">
        <v>519</v>
      </c>
      <c r="AW1491" t="s">
        <v>1084</v>
      </c>
      <c r="AX1491" t="s">
        <v>534</v>
      </c>
      <c r="AZ1491">
        <v>16</v>
      </c>
      <c r="BA1491" t="s">
        <v>51</v>
      </c>
      <c r="BB1491" s="4">
        <v>43938.62175791667</v>
      </c>
      <c r="BD1491" t="s">
        <v>29</v>
      </c>
      <c r="BE1491" t="s">
        <v>25</v>
      </c>
      <c r="BF1491" t="s">
        <v>513</v>
      </c>
      <c r="BG1491" t="s">
        <v>534</v>
      </c>
      <c r="BI1491" s="3">
        <v>43965</v>
      </c>
      <c r="BJ1491" t="s">
        <v>1429</v>
      </c>
      <c r="BK1491" s="30" t="s">
        <v>1293</v>
      </c>
      <c r="BL1491" s="3">
        <v>43965.555319328705</v>
      </c>
      <c r="BM1491" t="s">
        <v>31</v>
      </c>
      <c r="BN1491" t="s">
        <v>32</v>
      </c>
      <c r="BP1491" t="s">
        <v>1006</v>
      </c>
      <c r="BQ1491" t="s">
        <v>826</v>
      </c>
      <c r="BR1491" t="s">
        <v>28</v>
      </c>
      <c r="BS1491" t="s">
        <v>28</v>
      </c>
      <c r="BT1491" t="s">
        <v>400</v>
      </c>
      <c r="BU1491" s="3">
        <v>43909.451490462961</v>
      </c>
      <c r="BV1491" t="s">
        <v>803</v>
      </c>
      <c r="BW1491" s="3">
        <v>43965.565240578704</v>
      </c>
      <c r="BX1491" t="s">
        <v>1085</v>
      </c>
      <c r="CG1491"/>
      <c r="CH1491"/>
      <c r="CI1491"/>
      <c r="CY1491"/>
      <c r="DA1491"/>
      <c r="DF1491"/>
    </row>
    <row r="1492" spans="1:110" x14ac:dyDescent="0.25">
      <c r="A1492" s="1">
        <f>IF(Veg_Table[[#This Row],[VP_STATUS]]="Hold",0,IF(OR(AND(Veg_Table[[#This Row],[PRESCRIP]]="NW_No Work",Veg_Table[[#This Row],[VP_STATUS]]&lt;&gt;"No Work Required Under EVM"),AND(Veg_Table[[#This Row],[VP_STATUS]]="No Work Required Under EVM",Veg_Table[[#This Row],[PRESCRIP]]&lt;&gt;"NW_No Work")),1,0))</f>
        <v>0</v>
      </c>
      <c r="B1492" s="1">
        <f>IF(Veg_Table[[#This Row],[SPECIES]]="",1,0)</f>
        <v>0</v>
      </c>
      <c r="C1492" s="1">
        <f>IF(Veg_Table[[#This Row],[DIAMETER]]="",1,0)</f>
        <v>0</v>
      </c>
      <c r="D1492" s="1">
        <f>IF(Veg_Table[[#This Row],[HEIGHT]]="",1,0)</f>
        <v>0</v>
      </c>
      <c r="E149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92" s="1">
        <f>IF(AND(Veg_Table[[#This Row],[TAT_RESULT]]="ABATE",Veg_Table[[#This Row],[PRESCRIP]]="NW_No Work"),1,0)</f>
        <v>0</v>
      </c>
      <c r="G1492" s="1">
        <f>IF(OR(Veg_Table[[#This Row],[Prescription R-Scale]]="NA",Veg_Table[[#This Row],[Diameter R-Scale]]="NA"),0,IF(Veg_Table[[#This Row],[Diameter R-Scale]]&lt;&gt;Veg_Table[[#This Row],[Prescription R-Scale]],1,0))</f>
        <v>0</v>
      </c>
      <c r="H1492" s="1">
        <f>IF(OR(AND(Veg_Table[[#This Row],[PRESCRIP]]="BC_Br Rmv", Veg_Table[[#This Row],[WOOD_MAN]]&lt;&gt;"Not Needed"),AND(Veg_Table[[#This Row],[PRESCRIP]]="BCS_Br Rmv+Trt", Veg_Table[[#This Row],[WOOD_MAN]]&lt;&gt;"Not Needed")),1,0)</f>
        <v>0</v>
      </c>
      <c r="I1492" s="1">
        <f ca="1">IF(AND(Veg_Table[[#This Row],[Prescription_Changed]]="Yes",Veg_Table[[#This Row],[TAT_RESULT]]=""),1,0)</f>
        <v>0</v>
      </c>
      <c r="J1492" s="1">
        <f ca="1">SUM(Veg_Table[[#This Row],[Prescription and Status do not match]:[Prescription_Edited_And_TAT_Is_Blank]])</f>
        <v>0</v>
      </c>
      <c r="K1492" s="1">
        <f ca="1">IF(Veg_Table[[#This Row],[Sum of Errors]]&gt;0,1,0)</f>
        <v>0</v>
      </c>
      <c r="L1492" s="1">
        <f>1</f>
        <v>1</v>
      </c>
      <c r="M149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1492" s="1">
        <f>IF(OR(MID(Veg_Table[[#This Row],[PRESCRIP]],2,1)="1",MID(Veg_Table[[#This Row],[PRESCRIP]],2,1)="2",MID(Veg_Table[[#This Row],[PRESCRIP]],2,1)="3",MID(Veg_Table[[#This Row],[PRESCRIP]],2,1)="4"),_xlfn.NUMBERVALUE(MID(Veg_Table[[#This Row],[PRESCRIP]],2,1)),"NA")</f>
        <v>4</v>
      </c>
      <c r="O1492" s="1">
        <f>WEEKNUM(Veg_Table[[#This Row],[EVM_LAST_EDITED_Day]],2)</f>
        <v>20</v>
      </c>
      <c r="P1492" s="25">
        <f>IFERROR(DATE(YEAR(Veg_Table[[#This Row],[EVM_LAST_EDITED2]]),MONTH(Veg_Table[[#This Row],[EVM_LAST_EDITED2]]),DAY(Veg_Table[[#This Row],[EVM_LAST_EDITED2]])),DATE(2019,1,1))</f>
        <v>43965</v>
      </c>
      <c r="Q1492" s="3">
        <f>VALUE(SUBSTITUTE(Veg_Table[[#This Row],[EVM_LAST_EDITED]],",",""))</f>
        <v>43965.555647060202</v>
      </c>
      <c r="R1492" s="1" t="str">
        <f>_xlfn.IFNA(IF(Veg_Table[[#This Row],[EVM_LAST_EDITOR]]="","zBlank EVM Last Editor",VLOOKUP(Veg_Table[[#This Row],[EVM_LAST_EDITOR]],Roster_Table[#All],4,FALSE)),"zAWRR Not in Roster")</f>
        <v>zAWRR Not in Roster</v>
      </c>
      <c r="S1492" s="1" t="str">
        <f>_xlfn.IFNA(IF(Veg_Table[[#This Row],[EVM_LAST_EDITOR]]="","zBlank EVM Last Editor",VLOOKUP(Veg_Table[[#This Row],[EVM_LAST_EDITOR]],Roster_Table[#All],16,FALSE)),"zCompany_AWRR not in Roster")</f>
        <v>zCompany_AWRR not in Roster</v>
      </c>
      <c r="T1492" s="2">
        <f>IFERROR(DATE(YEAR(Veg_Table[[#This Row],[Created2]]),MONTH(Veg_Table[[#This Row],[Created2]]),DAY(Veg_Table[[#This Row],[Created2]])),DATE(2019,1,1))</f>
        <v>43909</v>
      </c>
      <c r="U1492" s="3">
        <f>VALUE(SUBSTITUTE(Veg_Table[[#This Row],[Created]],",",""))</f>
        <v>43909.392256944397</v>
      </c>
      <c r="V1492" s="3" t="str">
        <f ca="1">IFERROR(_xlfn.IFNA(CELL("contents",INDIRECT(_xlfn.CONCAT("Veg_Table_Production_Data!",ADDRESS(MATCH(_xlfn.MAXIFS(#REF!,#REF!,"="&amp;Veg_Table[[#This Row],[AUTO_ID]],#REF!,"&lt;"&amp;Veg_Table[[#This Row],[EVM_LAST_EDITED_Day]]),#REF!,0),COLUMN(#REF!),4,1,)))),""),"")</f>
        <v/>
      </c>
      <c r="W1492" s="3" t="str">
        <f ca="1">IF(Veg_Table[[#This Row],[Previous_Prescription]]="","No",IF(Veg_Table[[#This Row],[Previous_Prescription]]=Veg_Table[[#This Row],[PRESCRIP]],"No","Yes"))</f>
        <v>No</v>
      </c>
      <c r="X1492" s="3" t="str">
        <f>IF(Veg_Table[[#This Row],[EVM_LAST_EDITED_Day]]=Veg_Table[[#This Row],[Created_Day]],"New","Old")</f>
        <v>Old</v>
      </c>
      <c r="Y1492" s="1">
        <f>IFERROR(IF(FIND("delete",LOWER(Veg_Table[[#This Row],[PI_COMMENTS]]))&gt;=1,1,0),0)</f>
        <v>0</v>
      </c>
      <c r="Z1492" s="1" t="str">
        <f>_xlfn.IFNA(IF(Veg_Table[[#This Row],[EVM_LAST_EDITOR]]="","Yes",VLOOKUP(Veg_Table[[#This Row],[EVM_LAST_EDITOR]],Roster_Table[#All],15,FALSE)),"Yes")</f>
        <v>Yes</v>
      </c>
      <c r="AA149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92" s="1" t="str">
        <f>_xlfn.IFNA(VLOOKUP(Veg_Table[[#This Row],[EVM_LAST_EDITOR]],Roster_Table[#All],3,FALSE),"zAWRR Not in Roster")</f>
        <v>zAWRR Not in Roster</v>
      </c>
      <c r="AC1492" s="1" t="str">
        <f>_xlfn.IFNA(VLOOKUP(Veg_Table[[#This Row],[EVM_LAST_EDITOR]],Roster_Table[#All],2,FALSE),"zAWRR Not in Roster")</f>
        <v>zAWRR Not in Roster</v>
      </c>
      <c r="AD1492" s="1" t="str">
        <f>IF(_xlfn.CONCAT(Veg_Table[[#This Row],[First_Name]]," ",Veg_Table[[#This Row],[Last_Name]])="zAWRR Not in Roster zAWRR Not in Roster","zAWRR Not in Roster",_xlfn.CONCAT(Veg_Table[[#This Row],[First_Name]]," ",Veg_Table[[#This Row],[Last_Name]]))</f>
        <v>zAWRR Not in Roster</v>
      </c>
      <c r="AE1492">
        <v>2935777</v>
      </c>
      <c r="AF1492" t="s">
        <v>1090</v>
      </c>
      <c r="AG1492" t="s">
        <v>30</v>
      </c>
      <c r="AH1492" t="s">
        <v>1005</v>
      </c>
      <c r="AI1492" t="s">
        <v>1071</v>
      </c>
      <c r="AJ1492" t="s">
        <v>820</v>
      </c>
      <c r="AL1492" t="s">
        <v>371</v>
      </c>
      <c r="AM1492" t="s">
        <v>844</v>
      </c>
      <c r="AN1492" t="s">
        <v>25</v>
      </c>
      <c r="AO1492" t="s">
        <v>25</v>
      </c>
      <c r="AP1492">
        <v>69</v>
      </c>
      <c r="AQ1492">
        <v>42</v>
      </c>
      <c r="AR1492" t="s">
        <v>514</v>
      </c>
      <c r="AS1492" t="s">
        <v>831</v>
      </c>
      <c r="AT1492" t="s">
        <v>522</v>
      </c>
      <c r="AV1492" t="s">
        <v>512</v>
      </c>
      <c r="AW1492" t="s">
        <v>1780</v>
      </c>
      <c r="AX1492" t="s">
        <v>534</v>
      </c>
      <c r="AZ1492">
        <v>16</v>
      </c>
      <c r="BA1492" t="s">
        <v>831</v>
      </c>
      <c r="BB1492" s="4">
        <v>43938.622314699074</v>
      </c>
      <c r="BD1492" t="s">
        <v>29</v>
      </c>
      <c r="BE1492" t="s">
        <v>25</v>
      </c>
      <c r="BF1492" t="s">
        <v>513</v>
      </c>
      <c r="BG1492" t="s">
        <v>534</v>
      </c>
      <c r="BI1492" s="3">
        <v>43965</v>
      </c>
      <c r="BJ1492" t="s">
        <v>52</v>
      </c>
      <c r="BK1492" s="30" t="s">
        <v>1293</v>
      </c>
      <c r="BL1492" s="3">
        <v>43965.555647060188</v>
      </c>
      <c r="BM1492" t="s">
        <v>31</v>
      </c>
      <c r="BN1492" t="s">
        <v>32</v>
      </c>
      <c r="BP1492" t="s">
        <v>1006</v>
      </c>
      <c r="BQ1492" t="s">
        <v>826</v>
      </c>
      <c r="BR1492" t="s">
        <v>28</v>
      </c>
      <c r="BS1492" t="s">
        <v>28</v>
      </c>
      <c r="BT1492" t="s">
        <v>527</v>
      </c>
      <c r="BU1492" s="3">
        <v>43909.392256944448</v>
      </c>
      <c r="BV1492" t="s">
        <v>803</v>
      </c>
      <c r="BW1492" s="3">
        <v>43965.565240578704</v>
      </c>
      <c r="BX1492" t="s">
        <v>1091</v>
      </c>
      <c r="CG1492"/>
      <c r="CH1492"/>
      <c r="CI1492"/>
      <c r="CY1492"/>
      <c r="DA1492"/>
      <c r="DF1492"/>
    </row>
    <row r="1493" spans="1:110" x14ac:dyDescent="0.25">
      <c r="A1493" s="1">
        <f>IF(Veg_Table[[#This Row],[VP_STATUS]]="Hold",0,IF(OR(AND(Veg_Table[[#This Row],[PRESCRIP]]="NW_No Work",Veg_Table[[#This Row],[VP_STATUS]]&lt;&gt;"No Work Required Under EVM"),AND(Veg_Table[[#This Row],[VP_STATUS]]="No Work Required Under EVM",Veg_Table[[#This Row],[PRESCRIP]]&lt;&gt;"NW_No Work")),1,0))</f>
        <v>0</v>
      </c>
      <c r="B1493" s="1">
        <f>IF(Veg_Table[[#This Row],[SPECIES]]="",1,0)</f>
        <v>0</v>
      </c>
      <c r="C1493" s="1">
        <f>IF(Veg_Table[[#This Row],[DIAMETER]]="",1,0)</f>
        <v>0</v>
      </c>
      <c r="D1493" s="1">
        <f>IF(Veg_Table[[#This Row],[HEIGHT]]="",1,0)</f>
        <v>0</v>
      </c>
      <c r="E149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93" s="1">
        <f>IF(AND(Veg_Table[[#This Row],[TAT_RESULT]]="ABATE",Veg_Table[[#This Row],[PRESCRIP]]="NW_No Work"),1,0)</f>
        <v>0</v>
      </c>
      <c r="G1493" s="1">
        <f>IF(OR(Veg_Table[[#This Row],[Prescription R-Scale]]="NA",Veg_Table[[#This Row],[Diameter R-Scale]]="NA"),0,IF(Veg_Table[[#This Row],[Diameter R-Scale]]&lt;&gt;Veg_Table[[#This Row],[Prescription R-Scale]],1,0))</f>
        <v>0</v>
      </c>
      <c r="H1493" s="1">
        <f>IF(OR(AND(Veg_Table[[#This Row],[PRESCRIP]]="BC_Br Rmv", Veg_Table[[#This Row],[WOOD_MAN]]&lt;&gt;"Not Needed"),AND(Veg_Table[[#This Row],[PRESCRIP]]="BCS_Br Rmv+Trt", Veg_Table[[#This Row],[WOOD_MAN]]&lt;&gt;"Not Needed")),1,0)</f>
        <v>0</v>
      </c>
      <c r="I1493" s="1">
        <f ca="1">IF(AND(Veg_Table[[#This Row],[Prescription_Changed]]="Yes",Veg_Table[[#This Row],[TAT_RESULT]]=""),1,0)</f>
        <v>0</v>
      </c>
      <c r="J1493" s="1">
        <f ca="1">SUM(Veg_Table[[#This Row],[Prescription and Status do not match]:[Prescription_Edited_And_TAT_Is_Blank]])</f>
        <v>0</v>
      </c>
      <c r="K1493" s="1">
        <f ca="1">IF(Veg_Table[[#This Row],[Sum of Errors]]&gt;0,1,0)</f>
        <v>0</v>
      </c>
      <c r="L1493" s="1">
        <f>1</f>
        <v>1</v>
      </c>
      <c r="M149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493" s="1">
        <f>IF(OR(MID(Veg_Table[[#This Row],[PRESCRIP]],2,1)="1",MID(Veg_Table[[#This Row],[PRESCRIP]],2,1)="2",MID(Veg_Table[[#This Row],[PRESCRIP]],2,1)="3",MID(Veg_Table[[#This Row],[PRESCRIP]],2,1)="4"),_xlfn.NUMBERVALUE(MID(Veg_Table[[#This Row],[PRESCRIP]],2,1)),"NA")</f>
        <v>2</v>
      </c>
      <c r="O1493" s="1">
        <f>WEEKNUM(Veg_Table[[#This Row],[EVM_LAST_EDITED_Day]],2)</f>
        <v>20</v>
      </c>
      <c r="P1493" s="25">
        <f>IFERROR(DATE(YEAR(Veg_Table[[#This Row],[EVM_LAST_EDITED2]]),MONTH(Veg_Table[[#This Row],[EVM_LAST_EDITED2]]),DAY(Veg_Table[[#This Row],[EVM_LAST_EDITED2]])),DATE(2019,1,1))</f>
        <v>43965</v>
      </c>
      <c r="Q1493" s="3">
        <f>VALUE(SUBSTITUTE(Veg_Table[[#This Row],[EVM_LAST_EDITED]],",",""))</f>
        <v>43965.556405810203</v>
      </c>
      <c r="R1493" s="1" t="str">
        <f>_xlfn.IFNA(IF(Veg_Table[[#This Row],[EVM_LAST_EDITOR]]="","zBlank EVM Last Editor",VLOOKUP(Veg_Table[[#This Row],[EVM_LAST_EDITOR]],Roster_Table[#All],4,FALSE)),"zAWRR Not in Roster")</f>
        <v>zAWRR Not in Roster</v>
      </c>
      <c r="S1493" s="1" t="str">
        <f>_xlfn.IFNA(IF(Veg_Table[[#This Row],[EVM_LAST_EDITOR]]="","zBlank EVM Last Editor",VLOOKUP(Veg_Table[[#This Row],[EVM_LAST_EDITOR]],Roster_Table[#All],16,FALSE)),"zCompany_AWRR not in Roster")</f>
        <v>zCompany_AWRR not in Roster</v>
      </c>
      <c r="T1493" s="2">
        <f>IFERROR(DATE(YEAR(Veg_Table[[#This Row],[Created2]]),MONTH(Veg_Table[[#This Row],[Created2]]),DAY(Veg_Table[[#This Row],[Created2]])),DATE(2019,1,1))</f>
        <v>43909</v>
      </c>
      <c r="U1493" s="3">
        <f>VALUE(SUBSTITUTE(Veg_Table[[#This Row],[Created]],",",""))</f>
        <v>43909.347953900397</v>
      </c>
      <c r="V1493" s="3" t="str">
        <f ca="1">IFERROR(_xlfn.IFNA(CELL("contents",INDIRECT(_xlfn.CONCAT("Veg_Table_Production_Data!",ADDRESS(MATCH(_xlfn.MAXIFS(#REF!,#REF!,"="&amp;Veg_Table[[#This Row],[AUTO_ID]],#REF!,"&lt;"&amp;Veg_Table[[#This Row],[EVM_LAST_EDITED_Day]]),#REF!,0),COLUMN(#REF!),4,1,)))),""),"")</f>
        <v/>
      </c>
      <c r="W1493" s="3" t="str">
        <f ca="1">IF(Veg_Table[[#This Row],[Previous_Prescription]]="","No",IF(Veg_Table[[#This Row],[Previous_Prescription]]=Veg_Table[[#This Row],[PRESCRIP]],"No","Yes"))</f>
        <v>No</v>
      </c>
      <c r="X1493" s="3" t="str">
        <f>IF(Veg_Table[[#This Row],[EVM_LAST_EDITED_Day]]=Veg_Table[[#This Row],[Created_Day]],"New","Old")</f>
        <v>Old</v>
      </c>
      <c r="Y1493" s="1">
        <f>IFERROR(IF(FIND("delete",LOWER(Veg_Table[[#This Row],[PI_COMMENTS]]))&gt;=1,1,0),0)</f>
        <v>0</v>
      </c>
      <c r="Z1493" s="1" t="str">
        <f>_xlfn.IFNA(IF(Veg_Table[[#This Row],[EVM_LAST_EDITOR]]="","Yes",VLOOKUP(Veg_Table[[#This Row],[EVM_LAST_EDITOR]],Roster_Table[#All],15,FALSE)),"Yes")</f>
        <v>Yes</v>
      </c>
      <c r="AA149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93" s="1" t="str">
        <f>_xlfn.IFNA(VLOOKUP(Veg_Table[[#This Row],[EVM_LAST_EDITOR]],Roster_Table[#All],3,FALSE),"zAWRR Not in Roster")</f>
        <v>zAWRR Not in Roster</v>
      </c>
      <c r="AC1493" s="1" t="str">
        <f>_xlfn.IFNA(VLOOKUP(Veg_Table[[#This Row],[EVM_LAST_EDITOR]],Roster_Table[#All],2,FALSE),"zAWRR Not in Roster")</f>
        <v>zAWRR Not in Roster</v>
      </c>
      <c r="AD1493" s="1" t="str">
        <f>IF(_xlfn.CONCAT(Veg_Table[[#This Row],[First_Name]]," ",Veg_Table[[#This Row],[Last_Name]])="zAWRR Not in Roster zAWRR Not in Roster","zAWRR Not in Roster",_xlfn.CONCAT(Veg_Table[[#This Row],[First_Name]]," ",Veg_Table[[#This Row],[Last_Name]]))</f>
        <v>zAWRR Not in Roster</v>
      </c>
      <c r="AE1493">
        <v>2934774</v>
      </c>
      <c r="AF1493" t="s">
        <v>1112</v>
      </c>
      <c r="AG1493" t="s">
        <v>30</v>
      </c>
      <c r="AH1493" t="s">
        <v>1005</v>
      </c>
      <c r="AI1493" t="s">
        <v>1105</v>
      </c>
      <c r="AJ1493" t="s">
        <v>820</v>
      </c>
      <c r="AL1493" t="s">
        <v>371</v>
      </c>
      <c r="AM1493" t="s">
        <v>34</v>
      </c>
      <c r="AN1493" t="s">
        <v>25</v>
      </c>
      <c r="AO1493" t="s">
        <v>25</v>
      </c>
      <c r="AP1493">
        <v>23</v>
      </c>
      <c r="AQ1493">
        <v>70</v>
      </c>
      <c r="AR1493" t="s">
        <v>511</v>
      </c>
      <c r="AS1493" t="s">
        <v>530</v>
      </c>
      <c r="AT1493" t="s">
        <v>515</v>
      </c>
      <c r="AV1493" t="s">
        <v>512</v>
      </c>
      <c r="AW1493" t="s">
        <v>1113</v>
      </c>
      <c r="AX1493" t="s">
        <v>534</v>
      </c>
      <c r="AZ1493">
        <v>40</v>
      </c>
      <c r="BA1493" t="s">
        <v>530</v>
      </c>
      <c r="BB1493" s="4">
        <v>43938.625047800924</v>
      </c>
      <c r="BD1493" t="s">
        <v>29</v>
      </c>
      <c r="BE1493" t="s">
        <v>25</v>
      </c>
      <c r="BF1493" t="s">
        <v>513</v>
      </c>
      <c r="BG1493" t="s">
        <v>534</v>
      </c>
      <c r="BI1493" s="3">
        <v>43965</v>
      </c>
      <c r="BK1493" s="30" t="s">
        <v>1293</v>
      </c>
      <c r="BL1493" s="3">
        <v>43965.556405810188</v>
      </c>
      <c r="BM1493" t="s">
        <v>31</v>
      </c>
      <c r="BN1493" t="s">
        <v>32</v>
      </c>
      <c r="BP1493" t="s">
        <v>1006</v>
      </c>
      <c r="BQ1493" t="s">
        <v>826</v>
      </c>
      <c r="BR1493" t="s">
        <v>28</v>
      </c>
      <c r="BS1493" t="s">
        <v>28</v>
      </c>
      <c r="BT1493" t="s">
        <v>400</v>
      </c>
      <c r="BU1493" s="3">
        <v>43909.347953900462</v>
      </c>
      <c r="BV1493" t="s">
        <v>803</v>
      </c>
      <c r="BW1493" s="3">
        <v>43965.565240578704</v>
      </c>
      <c r="BX1493" t="s">
        <v>1114</v>
      </c>
      <c r="CG1493"/>
      <c r="CH1493"/>
      <c r="CI1493"/>
      <c r="CY1493"/>
      <c r="DA1493"/>
      <c r="DF1493"/>
    </row>
    <row r="1494" spans="1:110" x14ac:dyDescent="0.25">
      <c r="A1494" s="1">
        <f>IF(Veg_Table[[#This Row],[VP_STATUS]]="Hold",0,IF(OR(AND(Veg_Table[[#This Row],[PRESCRIP]]="NW_No Work",Veg_Table[[#This Row],[VP_STATUS]]&lt;&gt;"No Work Required Under EVM"),AND(Veg_Table[[#This Row],[VP_STATUS]]="No Work Required Under EVM",Veg_Table[[#This Row],[PRESCRIP]]&lt;&gt;"NW_No Work")),1,0))</f>
        <v>0</v>
      </c>
      <c r="B1494" s="1">
        <f>IF(Veg_Table[[#This Row],[SPECIES]]="",1,0)</f>
        <v>0</v>
      </c>
      <c r="C1494" s="1">
        <f>IF(Veg_Table[[#This Row],[DIAMETER]]="",1,0)</f>
        <v>0</v>
      </c>
      <c r="D1494" s="1">
        <f>IF(Veg_Table[[#This Row],[HEIGHT]]="",1,0)</f>
        <v>0</v>
      </c>
      <c r="E149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94" s="1">
        <f>IF(AND(Veg_Table[[#This Row],[TAT_RESULT]]="ABATE",Veg_Table[[#This Row],[PRESCRIP]]="NW_No Work"),1,0)</f>
        <v>0</v>
      </c>
      <c r="G1494" s="1">
        <f>IF(OR(Veg_Table[[#This Row],[Prescription R-Scale]]="NA",Veg_Table[[#This Row],[Diameter R-Scale]]="NA"),0,IF(Veg_Table[[#This Row],[Diameter R-Scale]]&lt;&gt;Veg_Table[[#This Row],[Prescription R-Scale]],1,0))</f>
        <v>0</v>
      </c>
      <c r="H1494" s="1">
        <f>IF(OR(AND(Veg_Table[[#This Row],[PRESCRIP]]="BC_Br Rmv", Veg_Table[[#This Row],[WOOD_MAN]]&lt;&gt;"Not Needed"),AND(Veg_Table[[#This Row],[PRESCRIP]]="BCS_Br Rmv+Trt", Veg_Table[[#This Row],[WOOD_MAN]]&lt;&gt;"Not Needed")),1,0)</f>
        <v>0</v>
      </c>
      <c r="I1494" s="1">
        <f ca="1">IF(AND(Veg_Table[[#This Row],[Prescription_Changed]]="Yes",Veg_Table[[#This Row],[TAT_RESULT]]=""),1,0)</f>
        <v>0</v>
      </c>
      <c r="J1494" s="1">
        <f ca="1">SUM(Veg_Table[[#This Row],[Prescription and Status do not match]:[Prescription_Edited_And_TAT_Is_Blank]])</f>
        <v>0</v>
      </c>
      <c r="K1494" s="1">
        <f ca="1">IF(Veg_Table[[#This Row],[Sum of Errors]]&gt;0,1,0)</f>
        <v>0</v>
      </c>
      <c r="L1494" s="1">
        <f>1</f>
        <v>1</v>
      </c>
      <c r="M1494"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94" s="1" t="str">
        <f>IF(OR(MID(Veg_Table[[#This Row],[PRESCRIP]],2,1)="1",MID(Veg_Table[[#This Row],[PRESCRIP]],2,1)="2",MID(Veg_Table[[#This Row],[PRESCRIP]],2,1)="3",MID(Veg_Table[[#This Row],[PRESCRIP]],2,1)="4"),_xlfn.NUMBERVALUE(MID(Veg_Table[[#This Row],[PRESCRIP]],2,1)),"NA")</f>
        <v>NA</v>
      </c>
      <c r="O1494" s="1">
        <f>WEEKNUM(Veg_Table[[#This Row],[EVM_LAST_EDITED_Day]],2)</f>
        <v>20</v>
      </c>
      <c r="P1494" s="25">
        <f>IFERROR(DATE(YEAR(Veg_Table[[#This Row],[EVM_LAST_EDITED2]]),MONTH(Veg_Table[[#This Row],[EVM_LAST_EDITED2]]),DAY(Veg_Table[[#This Row],[EVM_LAST_EDITED2]])),DATE(2019,1,1))</f>
        <v>43965</v>
      </c>
      <c r="Q1494" s="3">
        <f>VALUE(SUBSTITUTE(Veg_Table[[#This Row],[EVM_LAST_EDITED]],",",""))</f>
        <v>43965.556423611102</v>
      </c>
      <c r="R1494" s="1" t="str">
        <f>_xlfn.IFNA(IF(Veg_Table[[#This Row],[EVM_LAST_EDITOR]]="","zBlank EVM Last Editor",VLOOKUP(Veg_Table[[#This Row],[EVM_LAST_EDITOR]],Roster_Table[#All],4,FALSE)),"zAWRR Not in Roster")</f>
        <v>JEF</v>
      </c>
      <c r="S1494" s="1" t="str">
        <f>_xlfn.IFNA(IF(Veg_Table[[#This Row],[EVM_LAST_EDITOR]]="","zBlank EVM Last Editor",VLOOKUP(Veg_Table[[#This Row],[EVM_LAST_EDITOR]],Roster_Table[#All],16,FALSE)),"zCompany_AWRR not in Roster")</f>
        <v>JEF_Jefferson Resources</v>
      </c>
      <c r="T1494" s="2">
        <f>IFERROR(DATE(YEAR(Veg_Table[[#This Row],[Created2]]),MONTH(Veg_Table[[#This Row],[Created2]]),DAY(Veg_Table[[#This Row],[Created2]])),DATE(2019,1,1))</f>
        <v>43965</v>
      </c>
      <c r="U1494" s="3">
        <f>VALUE(SUBSTITUTE(Veg_Table[[#This Row],[Created]],",",""))</f>
        <v>43965.554166666698</v>
      </c>
      <c r="V1494" s="3" t="str">
        <f ca="1">IFERROR(_xlfn.IFNA(CELL("contents",INDIRECT(_xlfn.CONCAT("Veg_Table_Production_Data!",ADDRESS(MATCH(_xlfn.MAXIFS(#REF!,#REF!,"="&amp;Veg_Table[[#This Row],[AUTO_ID]],#REF!,"&lt;"&amp;Veg_Table[[#This Row],[EVM_LAST_EDITED_Day]]),#REF!,0),COLUMN(#REF!),4,1,)))),""),"")</f>
        <v/>
      </c>
      <c r="W1494" s="3" t="str">
        <f ca="1">IF(Veg_Table[[#This Row],[Previous_Prescription]]="","No",IF(Veg_Table[[#This Row],[Previous_Prescription]]=Veg_Table[[#This Row],[PRESCRIP]],"No","Yes"))</f>
        <v>No</v>
      </c>
      <c r="X1494" s="3" t="str">
        <f>IF(Veg_Table[[#This Row],[EVM_LAST_EDITED_Day]]=Veg_Table[[#This Row],[Created_Day]],"New","Old")</f>
        <v>New</v>
      </c>
      <c r="Y1494" s="1">
        <f>IFERROR(IF(FIND("delete",LOWER(Veg_Table[[#This Row],[PI_COMMENTS]]))&gt;=1,1,0),0)</f>
        <v>0</v>
      </c>
      <c r="Z1494" s="1" t="str">
        <f>_xlfn.IFNA(IF(Veg_Table[[#This Row],[EVM_LAST_EDITOR]]="","Yes",VLOOKUP(Veg_Table[[#This Row],[EVM_LAST_EDITOR]],Roster_Table[#All],15,FALSE)),"Yes")</f>
        <v>Yes</v>
      </c>
      <c r="AA149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94" s="1" t="str">
        <f>_xlfn.IFNA(VLOOKUP(Veg_Table[[#This Row],[EVM_LAST_EDITOR]],Roster_Table[#All],3,FALSE),"zAWRR Not in Roster")</f>
        <v>Kalli</v>
      </c>
      <c r="AC1494" s="1" t="str">
        <f>_xlfn.IFNA(VLOOKUP(Veg_Table[[#This Row],[EVM_LAST_EDITOR]],Roster_Table[#All],2,FALSE),"zAWRR Not in Roster")</f>
        <v>Fenk</v>
      </c>
      <c r="AD1494" s="1" t="str">
        <f>IF(_xlfn.CONCAT(Veg_Table[[#This Row],[First_Name]]," ",Veg_Table[[#This Row],[Last_Name]])="zAWRR Not in Roster zAWRR Not in Roster","zAWRR Not in Roster",_xlfn.CONCAT(Veg_Table[[#This Row],[First_Name]]," ",Veg_Table[[#This Row],[Last_Name]]))</f>
        <v>Kalli Fenk</v>
      </c>
      <c r="AE1494">
        <v>3231165</v>
      </c>
      <c r="AF1494" t="s">
        <v>7067</v>
      </c>
      <c r="AG1494" t="s">
        <v>30</v>
      </c>
      <c r="AH1494" t="s">
        <v>3102</v>
      </c>
      <c r="AI1494" t="s">
        <v>2951</v>
      </c>
      <c r="AJ1494" t="s">
        <v>21</v>
      </c>
      <c r="AL1494" t="s">
        <v>37</v>
      </c>
      <c r="AM1494" t="s">
        <v>529</v>
      </c>
      <c r="AN1494" t="s">
        <v>25</v>
      </c>
      <c r="AO1494" t="s">
        <v>25</v>
      </c>
      <c r="AP1494">
        <v>12</v>
      </c>
      <c r="AQ1494">
        <v>45</v>
      </c>
      <c r="AR1494" t="s">
        <v>511</v>
      </c>
      <c r="AS1494" t="s">
        <v>24</v>
      </c>
      <c r="AT1494" t="s">
        <v>26</v>
      </c>
      <c r="AV1494" t="s">
        <v>512</v>
      </c>
      <c r="AW1494" t="s">
        <v>7068</v>
      </c>
      <c r="AZ1494"/>
      <c r="BB1494" s="4"/>
      <c r="BD1494" t="s">
        <v>29</v>
      </c>
      <c r="BE1494" t="s">
        <v>25</v>
      </c>
      <c r="BF1494" t="s">
        <v>513</v>
      </c>
      <c r="BI1494" s="3"/>
      <c r="BJ1494" t="s">
        <v>52</v>
      </c>
      <c r="BK1494" s="30" t="s">
        <v>65</v>
      </c>
      <c r="BL1494" s="3">
        <v>43965.556423611109</v>
      </c>
      <c r="BM1494" t="s">
        <v>31</v>
      </c>
      <c r="BN1494" t="s">
        <v>32</v>
      </c>
      <c r="BP1494" t="s">
        <v>3105</v>
      </c>
      <c r="BQ1494" t="s">
        <v>826</v>
      </c>
      <c r="BR1494" t="s">
        <v>28</v>
      </c>
      <c r="BS1494" t="s">
        <v>28</v>
      </c>
      <c r="BT1494" t="s">
        <v>65</v>
      </c>
      <c r="BU1494" s="3">
        <v>43965.554166666669</v>
      </c>
      <c r="BV1494" t="s">
        <v>803</v>
      </c>
      <c r="BW1494" s="3">
        <v>43966.336886076388</v>
      </c>
      <c r="BX1494" t="s">
        <v>7069</v>
      </c>
      <c r="CG1494"/>
      <c r="CH1494"/>
      <c r="CI1494"/>
      <c r="CY1494"/>
      <c r="DA1494"/>
      <c r="DF1494"/>
    </row>
    <row r="1495" spans="1:110" x14ac:dyDescent="0.25">
      <c r="A1495" s="1">
        <f>IF(Veg_Table[[#This Row],[VP_STATUS]]="Hold",0,IF(OR(AND(Veg_Table[[#This Row],[PRESCRIP]]="NW_No Work",Veg_Table[[#This Row],[VP_STATUS]]&lt;&gt;"No Work Required Under EVM"),AND(Veg_Table[[#This Row],[VP_STATUS]]="No Work Required Under EVM",Veg_Table[[#This Row],[PRESCRIP]]&lt;&gt;"NW_No Work")),1,0))</f>
        <v>0</v>
      </c>
      <c r="B1495" s="1">
        <f>IF(Veg_Table[[#This Row],[SPECIES]]="",1,0)</f>
        <v>0</v>
      </c>
      <c r="C1495" s="1">
        <f>IF(Veg_Table[[#This Row],[DIAMETER]]="",1,0)</f>
        <v>0</v>
      </c>
      <c r="D1495" s="1">
        <f>IF(Veg_Table[[#This Row],[HEIGHT]]="",1,0)</f>
        <v>0</v>
      </c>
      <c r="E149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95" s="1">
        <f>IF(AND(Veg_Table[[#This Row],[TAT_RESULT]]="ABATE",Veg_Table[[#This Row],[PRESCRIP]]="NW_No Work"),1,0)</f>
        <v>0</v>
      </c>
      <c r="G1495" s="1">
        <f>IF(OR(Veg_Table[[#This Row],[Prescription R-Scale]]="NA",Veg_Table[[#This Row],[Diameter R-Scale]]="NA"),0,IF(Veg_Table[[#This Row],[Diameter R-Scale]]&lt;&gt;Veg_Table[[#This Row],[Prescription R-Scale]],1,0))</f>
        <v>0</v>
      </c>
      <c r="H1495" s="1">
        <f>IF(OR(AND(Veg_Table[[#This Row],[PRESCRIP]]="BC_Br Rmv", Veg_Table[[#This Row],[WOOD_MAN]]&lt;&gt;"Not Needed"),AND(Veg_Table[[#This Row],[PRESCRIP]]="BCS_Br Rmv+Trt", Veg_Table[[#This Row],[WOOD_MAN]]&lt;&gt;"Not Needed")),1,0)</f>
        <v>0</v>
      </c>
      <c r="I1495" s="1">
        <f ca="1">IF(AND(Veg_Table[[#This Row],[Prescription_Changed]]="Yes",Veg_Table[[#This Row],[TAT_RESULT]]=""),1,0)</f>
        <v>0</v>
      </c>
      <c r="J1495" s="1">
        <f ca="1">SUM(Veg_Table[[#This Row],[Prescription and Status do not match]:[Prescription_Edited_And_TAT_Is_Blank]])</f>
        <v>0</v>
      </c>
      <c r="K1495" s="1">
        <f ca="1">IF(Veg_Table[[#This Row],[Sum of Errors]]&gt;0,1,0)</f>
        <v>0</v>
      </c>
      <c r="L1495" s="1">
        <f>1</f>
        <v>1</v>
      </c>
      <c r="M149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495" s="1" t="str">
        <f>IF(OR(MID(Veg_Table[[#This Row],[PRESCRIP]],2,1)="1",MID(Veg_Table[[#This Row],[PRESCRIP]],2,1)="2",MID(Veg_Table[[#This Row],[PRESCRIP]],2,1)="3",MID(Veg_Table[[#This Row],[PRESCRIP]],2,1)="4"),_xlfn.NUMBERVALUE(MID(Veg_Table[[#This Row],[PRESCRIP]],2,1)),"NA")</f>
        <v>NA</v>
      </c>
      <c r="O1495" s="1">
        <f>WEEKNUM(Veg_Table[[#This Row],[EVM_LAST_EDITED_Day]],2)</f>
        <v>20</v>
      </c>
      <c r="P1495" s="25">
        <f>IFERROR(DATE(YEAR(Veg_Table[[#This Row],[EVM_LAST_EDITED2]]),MONTH(Veg_Table[[#This Row],[EVM_LAST_EDITED2]]),DAY(Veg_Table[[#This Row],[EVM_LAST_EDITED2]])),DATE(2019,1,1))</f>
        <v>43965</v>
      </c>
      <c r="Q1495" s="3">
        <f>VALUE(SUBSTITUTE(Veg_Table[[#This Row],[EVM_LAST_EDITED]],",",""))</f>
        <v>43965.556481481501</v>
      </c>
      <c r="R1495" s="1" t="str">
        <f>_xlfn.IFNA(IF(Veg_Table[[#This Row],[EVM_LAST_EDITOR]]="","zBlank EVM Last Editor",VLOOKUP(Veg_Table[[#This Row],[EVM_LAST_EDITOR]],Roster_Table[#All],4,FALSE)),"zAWRR Not in Roster")</f>
        <v>MGE</v>
      </c>
      <c r="S1495" s="1" t="str">
        <f>_xlfn.IFNA(IF(Veg_Table[[#This Row],[EVM_LAST_EDITOR]]="","zBlank EVM Last Editor",VLOOKUP(Veg_Table[[#This Row],[EVM_LAST_EDITOR]],Roster_Table[#All],16,FALSE)),"zCompany_AWRR not in Roster")</f>
        <v>MGE_Mountain G Enterprises</v>
      </c>
      <c r="T1495" s="2">
        <f>IFERROR(DATE(YEAR(Veg_Table[[#This Row],[Created2]]),MONTH(Veg_Table[[#This Row],[Created2]]),DAY(Veg_Table[[#This Row],[Created2]])),DATE(2019,1,1))</f>
        <v>43965</v>
      </c>
      <c r="U1495" s="3">
        <f>VALUE(SUBSTITUTE(Veg_Table[[#This Row],[Created]],",",""))</f>
        <v>43965.555196759298</v>
      </c>
      <c r="V1495" s="3" t="str">
        <f ca="1">IFERROR(_xlfn.IFNA(CELL("contents",INDIRECT(_xlfn.CONCAT("Veg_Table_Production_Data!",ADDRESS(MATCH(_xlfn.MAXIFS(#REF!,#REF!,"="&amp;Veg_Table[[#This Row],[AUTO_ID]],#REF!,"&lt;"&amp;Veg_Table[[#This Row],[EVM_LAST_EDITED_Day]]),#REF!,0),COLUMN(#REF!),4,1,)))),""),"")</f>
        <v/>
      </c>
      <c r="W1495" s="3" t="str">
        <f ca="1">IF(Veg_Table[[#This Row],[Previous_Prescription]]="","No",IF(Veg_Table[[#This Row],[Previous_Prescription]]=Veg_Table[[#This Row],[PRESCRIP]],"No","Yes"))</f>
        <v>No</v>
      </c>
      <c r="X1495" s="3" t="str">
        <f>IF(Veg_Table[[#This Row],[EVM_LAST_EDITED_Day]]=Veg_Table[[#This Row],[Created_Day]],"New","Old")</f>
        <v>New</v>
      </c>
      <c r="Y1495" s="1">
        <f>IFERROR(IF(FIND("delete",LOWER(Veg_Table[[#This Row],[PI_COMMENTS]]))&gt;=1,1,0),0)</f>
        <v>0</v>
      </c>
      <c r="Z1495" s="1" t="str">
        <f>_xlfn.IFNA(IF(Veg_Table[[#This Row],[EVM_LAST_EDITOR]]="","Yes",VLOOKUP(Veg_Table[[#This Row],[EVM_LAST_EDITOR]],Roster_Table[#All],15,FALSE)),"Yes")</f>
        <v>Yes</v>
      </c>
      <c r="AA149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95" s="1" t="str">
        <f>_xlfn.IFNA(VLOOKUP(Veg_Table[[#This Row],[EVM_LAST_EDITOR]],Roster_Table[#All],3,FALSE),"zAWRR Not in Roster")</f>
        <v>Alex</v>
      </c>
      <c r="AC1495" s="1" t="str">
        <f>_xlfn.IFNA(VLOOKUP(Veg_Table[[#This Row],[EVM_LAST_EDITOR]],Roster_Table[#All],2,FALSE),"zAWRR Not in Roster")</f>
        <v>Coon</v>
      </c>
      <c r="AD1495" s="1" t="str">
        <f>IF(_xlfn.CONCAT(Veg_Table[[#This Row],[First_Name]]," ",Veg_Table[[#This Row],[Last_Name]])="zAWRR Not in Roster zAWRR Not in Roster","zAWRR Not in Roster",_xlfn.CONCAT(Veg_Table[[#This Row],[First_Name]]," ",Veg_Table[[#This Row],[Last_Name]]))</f>
        <v>Alex Coon</v>
      </c>
      <c r="AE1495">
        <v>3229836</v>
      </c>
      <c r="AF1495" t="s">
        <v>6448</v>
      </c>
      <c r="AG1495" t="s">
        <v>93</v>
      </c>
      <c r="AH1495" t="s">
        <v>6340</v>
      </c>
      <c r="AI1495" t="s">
        <v>4729</v>
      </c>
      <c r="AJ1495" t="s">
        <v>36</v>
      </c>
      <c r="AL1495" t="s">
        <v>22</v>
      </c>
      <c r="AM1495" t="s">
        <v>704</v>
      </c>
      <c r="AN1495" t="s">
        <v>25</v>
      </c>
      <c r="AO1495" t="s">
        <v>25</v>
      </c>
      <c r="AP1495">
        <v>14</v>
      </c>
      <c r="AQ1495">
        <v>45</v>
      </c>
      <c r="AR1495" t="s">
        <v>511</v>
      </c>
      <c r="AS1495" t="s">
        <v>56</v>
      </c>
      <c r="AT1495" t="s">
        <v>26</v>
      </c>
      <c r="AV1495" t="s">
        <v>512</v>
      </c>
      <c r="AW1495" t="s">
        <v>6449</v>
      </c>
      <c r="AZ1495"/>
      <c r="BB1495" s="4"/>
      <c r="BD1495" t="s">
        <v>29</v>
      </c>
      <c r="BE1495" t="s">
        <v>25</v>
      </c>
      <c r="BF1495" t="s">
        <v>513</v>
      </c>
      <c r="BI1495" s="3"/>
      <c r="BJ1495" t="s">
        <v>4011</v>
      </c>
      <c r="BK1495" s="30" t="s">
        <v>140</v>
      </c>
      <c r="BL1495" s="3">
        <v>43965.556481481479</v>
      </c>
      <c r="BM1495" t="s">
        <v>31</v>
      </c>
      <c r="BN1495" t="s">
        <v>32</v>
      </c>
      <c r="BP1495" t="s">
        <v>6342</v>
      </c>
      <c r="BQ1495" t="s">
        <v>1025</v>
      </c>
      <c r="BR1495" t="s">
        <v>28</v>
      </c>
      <c r="BS1495" t="s">
        <v>28</v>
      </c>
      <c r="BT1495" t="s">
        <v>140</v>
      </c>
      <c r="BU1495" s="3">
        <v>43965.555196759262</v>
      </c>
      <c r="BV1495" t="s">
        <v>803</v>
      </c>
      <c r="BW1495" s="3">
        <v>43965.684921365741</v>
      </c>
      <c r="BX1495" t="s">
        <v>6450</v>
      </c>
      <c r="CG1495"/>
      <c r="CH1495"/>
      <c r="CI1495"/>
      <c r="CY1495"/>
      <c r="DA1495"/>
      <c r="DF1495"/>
    </row>
    <row r="1496" spans="1:110" x14ac:dyDescent="0.25">
      <c r="A1496" s="1">
        <f>IF(Veg_Table[[#This Row],[VP_STATUS]]="Hold",0,IF(OR(AND(Veg_Table[[#This Row],[PRESCRIP]]="NW_No Work",Veg_Table[[#This Row],[VP_STATUS]]&lt;&gt;"No Work Required Under EVM"),AND(Veg_Table[[#This Row],[VP_STATUS]]="No Work Required Under EVM",Veg_Table[[#This Row],[PRESCRIP]]&lt;&gt;"NW_No Work")),1,0))</f>
        <v>0</v>
      </c>
      <c r="B1496" s="1">
        <f>IF(Veg_Table[[#This Row],[SPECIES]]="",1,0)</f>
        <v>0</v>
      </c>
      <c r="C1496" s="1">
        <f>IF(Veg_Table[[#This Row],[DIAMETER]]="",1,0)</f>
        <v>0</v>
      </c>
      <c r="D1496" s="1">
        <f>IF(Veg_Table[[#This Row],[HEIGHT]]="",1,0)</f>
        <v>0</v>
      </c>
      <c r="E149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96" s="1">
        <f>IF(AND(Veg_Table[[#This Row],[TAT_RESULT]]="ABATE",Veg_Table[[#This Row],[PRESCRIP]]="NW_No Work"),1,0)</f>
        <v>0</v>
      </c>
      <c r="G1496" s="1">
        <f>IF(OR(Veg_Table[[#This Row],[Prescription R-Scale]]="NA",Veg_Table[[#This Row],[Diameter R-Scale]]="NA"),0,IF(Veg_Table[[#This Row],[Diameter R-Scale]]&lt;&gt;Veg_Table[[#This Row],[Prescription R-Scale]],1,0))</f>
        <v>0</v>
      </c>
      <c r="H1496" s="1">
        <f>IF(OR(AND(Veg_Table[[#This Row],[PRESCRIP]]="BC_Br Rmv", Veg_Table[[#This Row],[WOOD_MAN]]&lt;&gt;"Not Needed"),AND(Veg_Table[[#This Row],[PRESCRIP]]="BCS_Br Rmv+Trt", Veg_Table[[#This Row],[WOOD_MAN]]&lt;&gt;"Not Needed")),1,0)</f>
        <v>0</v>
      </c>
      <c r="I1496" s="1">
        <f ca="1">IF(AND(Veg_Table[[#This Row],[Prescription_Changed]]="Yes",Veg_Table[[#This Row],[TAT_RESULT]]=""),1,0)</f>
        <v>0</v>
      </c>
      <c r="J1496" s="1">
        <f ca="1">SUM(Veg_Table[[#This Row],[Prescription and Status do not match]:[Prescription_Edited_And_TAT_Is_Blank]])</f>
        <v>0</v>
      </c>
      <c r="K1496" s="1">
        <f ca="1">IF(Veg_Table[[#This Row],[Sum of Errors]]&gt;0,1,0)</f>
        <v>0</v>
      </c>
      <c r="L1496" s="1">
        <f>1</f>
        <v>1</v>
      </c>
      <c r="M149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496" s="1">
        <f>IF(OR(MID(Veg_Table[[#This Row],[PRESCRIP]],2,1)="1",MID(Veg_Table[[#This Row],[PRESCRIP]],2,1)="2",MID(Veg_Table[[#This Row],[PRESCRIP]],2,1)="3",MID(Veg_Table[[#This Row],[PRESCRIP]],2,1)="4"),_xlfn.NUMBERVALUE(MID(Veg_Table[[#This Row],[PRESCRIP]],2,1)),"NA")</f>
        <v>2</v>
      </c>
      <c r="O1496" s="1">
        <f>WEEKNUM(Veg_Table[[#This Row],[EVM_LAST_EDITED_Day]],2)</f>
        <v>20</v>
      </c>
      <c r="P1496" s="25">
        <f>IFERROR(DATE(YEAR(Veg_Table[[#This Row],[EVM_LAST_EDITED2]]),MONTH(Veg_Table[[#This Row],[EVM_LAST_EDITED2]]),DAY(Veg_Table[[#This Row],[EVM_LAST_EDITED2]])),DATE(2019,1,1))</f>
        <v>43965</v>
      </c>
      <c r="Q1496" s="3">
        <f>VALUE(SUBSTITUTE(Veg_Table[[#This Row],[EVM_LAST_EDITED]],",",""))</f>
        <v>43965.556952407402</v>
      </c>
      <c r="R1496" s="1" t="str">
        <f>_xlfn.IFNA(IF(Veg_Table[[#This Row],[EVM_LAST_EDITOR]]="","zBlank EVM Last Editor",VLOOKUP(Veg_Table[[#This Row],[EVM_LAST_EDITOR]],Roster_Table[#All],4,FALSE)),"zAWRR Not in Roster")</f>
        <v>zAWRR Not in Roster</v>
      </c>
      <c r="S1496" s="1" t="str">
        <f>_xlfn.IFNA(IF(Veg_Table[[#This Row],[EVM_LAST_EDITOR]]="","zBlank EVM Last Editor",VLOOKUP(Veg_Table[[#This Row],[EVM_LAST_EDITOR]],Roster_Table[#All],16,FALSE)),"zCompany_AWRR not in Roster")</f>
        <v>zCompany_AWRR not in Roster</v>
      </c>
      <c r="T1496" s="2">
        <f>IFERROR(DATE(YEAR(Veg_Table[[#This Row],[Created2]]),MONTH(Veg_Table[[#This Row],[Created2]]),DAY(Veg_Table[[#This Row],[Created2]])),DATE(2019,1,1))</f>
        <v>43908</v>
      </c>
      <c r="U1496" s="3">
        <f>VALUE(SUBSTITUTE(Veg_Table[[#This Row],[Created]],",",""))</f>
        <v>43908.598971365704</v>
      </c>
      <c r="V1496" s="3" t="str">
        <f ca="1">IFERROR(_xlfn.IFNA(CELL("contents",INDIRECT(_xlfn.CONCAT("Veg_Table_Production_Data!",ADDRESS(MATCH(_xlfn.MAXIFS(#REF!,#REF!,"="&amp;Veg_Table[[#This Row],[AUTO_ID]],#REF!,"&lt;"&amp;Veg_Table[[#This Row],[EVM_LAST_EDITED_Day]]),#REF!,0),COLUMN(#REF!),4,1,)))),""),"")</f>
        <v/>
      </c>
      <c r="W1496" s="3" t="str">
        <f ca="1">IF(Veg_Table[[#This Row],[Previous_Prescription]]="","No",IF(Veg_Table[[#This Row],[Previous_Prescription]]=Veg_Table[[#This Row],[PRESCRIP]],"No","Yes"))</f>
        <v>No</v>
      </c>
      <c r="X1496" s="3" t="str">
        <f>IF(Veg_Table[[#This Row],[EVM_LAST_EDITED_Day]]=Veg_Table[[#This Row],[Created_Day]],"New","Old")</f>
        <v>Old</v>
      </c>
      <c r="Y1496" s="1">
        <f>IFERROR(IF(FIND("delete",LOWER(Veg_Table[[#This Row],[PI_COMMENTS]]))&gt;=1,1,0),0)</f>
        <v>0</v>
      </c>
      <c r="Z1496" s="1" t="str">
        <f>_xlfn.IFNA(IF(Veg_Table[[#This Row],[EVM_LAST_EDITOR]]="","Yes",VLOOKUP(Veg_Table[[#This Row],[EVM_LAST_EDITOR]],Roster_Table[#All],15,FALSE)),"Yes")</f>
        <v>Yes</v>
      </c>
      <c r="AA149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96" s="1" t="str">
        <f>_xlfn.IFNA(VLOOKUP(Veg_Table[[#This Row],[EVM_LAST_EDITOR]],Roster_Table[#All],3,FALSE),"zAWRR Not in Roster")</f>
        <v>zAWRR Not in Roster</v>
      </c>
      <c r="AC1496" s="1" t="str">
        <f>_xlfn.IFNA(VLOOKUP(Veg_Table[[#This Row],[EVM_LAST_EDITOR]],Roster_Table[#All],2,FALSE),"zAWRR Not in Roster")</f>
        <v>zAWRR Not in Roster</v>
      </c>
      <c r="AD1496" s="1" t="str">
        <f>IF(_xlfn.CONCAT(Veg_Table[[#This Row],[First_Name]]," ",Veg_Table[[#This Row],[Last_Name]])="zAWRR Not in Roster zAWRR Not in Roster","zAWRR Not in Roster",_xlfn.CONCAT(Veg_Table[[#This Row],[First_Name]]," ",Veg_Table[[#This Row],[Last_Name]]))</f>
        <v>zAWRR Not in Roster</v>
      </c>
      <c r="AE1496">
        <v>2933100</v>
      </c>
      <c r="AF1496" t="s">
        <v>1121</v>
      </c>
      <c r="AG1496" t="s">
        <v>30</v>
      </c>
      <c r="AH1496" t="s">
        <v>1005</v>
      </c>
      <c r="AI1496" t="s">
        <v>1105</v>
      </c>
      <c r="AJ1496" t="s">
        <v>820</v>
      </c>
      <c r="AL1496" t="s">
        <v>371</v>
      </c>
      <c r="AM1496" t="s">
        <v>34</v>
      </c>
      <c r="AN1496" t="s">
        <v>25</v>
      </c>
      <c r="AO1496" t="s">
        <v>43</v>
      </c>
      <c r="AP1496">
        <v>20</v>
      </c>
      <c r="AQ1496">
        <v>20</v>
      </c>
      <c r="AR1496" t="s">
        <v>514</v>
      </c>
      <c r="AS1496" t="s">
        <v>530</v>
      </c>
      <c r="AT1496" t="s">
        <v>515</v>
      </c>
      <c r="AV1496" t="s">
        <v>512</v>
      </c>
      <c r="AW1496" t="s">
        <v>1047</v>
      </c>
      <c r="AX1496" t="s">
        <v>534</v>
      </c>
      <c r="AZ1496">
        <v>5650718</v>
      </c>
      <c r="BA1496" t="s">
        <v>530</v>
      </c>
      <c r="BB1496" s="4">
        <v>43938.473971967593</v>
      </c>
      <c r="BC1496" t="s">
        <v>1774</v>
      </c>
      <c r="BD1496" t="s">
        <v>29</v>
      </c>
      <c r="BE1496" t="s">
        <v>25</v>
      </c>
      <c r="BF1496" t="s">
        <v>513</v>
      </c>
      <c r="BG1496" t="s">
        <v>534</v>
      </c>
      <c r="BI1496" s="3">
        <v>43965</v>
      </c>
      <c r="BK1496" s="30" t="s">
        <v>1293</v>
      </c>
      <c r="BL1496" s="3">
        <v>43965.556952407409</v>
      </c>
      <c r="BM1496" t="s">
        <v>31</v>
      </c>
      <c r="BN1496" t="s">
        <v>32</v>
      </c>
      <c r="BP1496" t="s">
        <v>1006</v>
      </c>
      <c r="BQ1496" t="s">
        <v>826</v>
      </c>
      <c r="BR1496" t="s">
        <v>28</v>
      </c>
      <c r="BS1496" t="s">
        <v>28</v>
      </c>
      <c r="BT1496" t="s">
        <v>400</v>
      </c>
      <c r="BU1496" s="3">
        <v>43908.59897136574</v>
      </c>
      <c r="BV1496" t="s">
        <v>803</v>
      </c>
      <c r="BW1496" s="3">
        <v>43965.565240578704</v>
      </c>
      <c r="BX1496" t="s">
        <v>1048</v>
      </c>
      <c r="CG1496"/>
      <c r="CH1496"/>
      <c r="CI1496"/>
      <c r="CY1496"/>
      <c r="DA1496"/>
      <c r="DF1496"/>
    </row>
    <row r="1497" spans="1:110" x14ac:dyDescent="0.25">
      <c r="A1497" s="1">
        <f>IF(Veg_Table[[#This Row],[VP_STATUS]]="Hold",0,IF(OR(AND(Veg_Table[[#This Row],[PRESCRIP]]="NW_No Work",Veg_Table[[#This Row],[VP_STATUS]]&lt;&gt;"No Work Required Under EVM"),AND(Veg_Table[[#This Row],[VP_STATUS]]="No Work Required Under EVM",Veg_Table[[#This Row],[PRESCRIP]]&lt;&gt;"NW_No Work")),1,0))</f>
        <v>0</v>
      </c>
      <c r="B1497" s="1">
        <f>IF(Veg_Table[[#This Row],[SPECIES]]="",1,0)</f>
        <v>0</v>
      </c>
      <c r="C1497" s="1">
        <f>IF(Veg_Table[[#This Row],[DIAMETER]]="",1,0)</f>
        <v>0</v>
      </c>
      <c r="D1497" s="1">
        <f>IF(Veg_Table[[#This Row],[HEIGHT]]="",1,0)</f>
        <v>0</v>
      </c>
      <c r="E149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97" s="1">
        <f>IF(AND(Veg_Table[[#This Row],[TAT_RESULT]]="ABATE",Veg_Table[[#This Row],[PRESCRIP]]="NW_No Work"),1,0)</f>
        <v>0</v>
      </c>
      <c r="G1497" s="1">
        <f>IF(OR(Veg_Table[[#This Row],[Prescription R-Scale]]="NA",Veg_Table[[#This Row],[Diameter R-Scale]]="NA"),0,IF(Veg_Table[[#This Row],[Diameter R-Scale]]&lt;&gt;Veg_Table[[#This Row],[Prescription R-Scale]],1,0))</f>
        <v>0</v>
      </c>
      <c r="H1497" s="1">
        <f>IF(OR(AND(Veg_Table[[#This Row],[PRESCRIP]]="BC_Br Rmv", Veg_Table[[#This Row],[WOOD_MAN]]&lt;&gt;"Not Needed"),AND(Veg_Table[[#This Row],[PRESCRIP]]="BCS_Br Rmv+Trt", Veg_Table[[#This Row],[WOOD_MAN]]&lt;&gt;"Not Needed")),1,0)</f>
        <v>0</v>
      </c>
      <c r="I1497" s="1">
        <f ca="1">IF(AND(Veg_Table[[#This Row],[Prescription_Changed]]="Yes",Veg_Table[[#This Row],[TAT_RESULT]]=""),1,0)</f>
        <v>0</v>
      </c>
      <c r="J1497" s="1">
        <f ca="1">SUM(Veg_Table[[#This Row],[Prescription and Status do not match]:[Prescription_Edited_And_TAT_Is_Blank]])</f>
        <v>0</v>
      </c>
      <c r="K1497" s="1">
        <f ca="1">IF(Veg_Table[[#This Row],[Sum of Errors]]&gt;0,1,0)</f>
        <v>0</v>
      </c>
      <c r="L1497" s="1">
        <f>1</f>
        <v>1</v>
      </c>
      <c r="M1497"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97" s="1" t="str">
        <f>IF(OR(MID(Veg_Table[[#This Row],[PRESCRIP]],2,1)="1",MID(Veg_Table[[#This Row],[PRESCRIP]],2,1)="2",MID(Veg_Table[[#This Row],[PRESCRIP]],2,1)="3",MID(Veg_Table[[#This Row],[PRESCRIP]],2,1)="4"),_xlfn.NUMBERVALUE(MID(Veg_Table[[#This Row],[PRESCRIP]],2,1)),"NA")</f>
        <v>NA</v>
      </c>
      <c r="O1497" s="1">
        <f>WEEKNUM(Veg_Table[[#This Row],[EVM_LAST_EDITED_Day]],2)</f>
        <v>20</v>
      </c>
      <c r="P1497" s="25">
        <f>IFERROR(DATE(YEAR(Veg_Table[[#This Row],[EVM_LAST_EDITED2]]),MONTH(Veg_Table[[#This Row],[EVM_LAST_EDITED2]]),DAY(Veg_Table[[#This Row],[EVM_LAST_EDITED2]])),DATE(2019,1,1))</f>
        <v>43965</v>
      </c>
      <c r="Q1497" s="3">
        <f>VALUE(SUBSTITUTE(Veg_Table[[#This Row],[EVM_LAST_EDITED]],",",""))</f>
        <v>43965.558032407404</v>
      </c>
      <c r="R1497" s="1" t="str">
        <f>_xlfn.IFNA(IF(Veg_Table[[#This Row],[EVM_LAST_EDITOR]]="","zBlank EVM Last Editor",VLOOKUP(Veg_Table[[#This Row],[EVM_LAST_EDITOR]],Roster_Table[#All],4,FALSE)),"zAWRR Not in Roster")</f>
        <v>JEF</v>
      </c>
      <c r="S1497" s="1" t="str">
        <f>_xlfn.IFNA(IF(Veg_Table[[#This Row],[EVM_LAST_EDITOR]]="","zBlank EVM Last Editor",VLOOKUP(Veg_Table[[#This Row],[EVM_LAST_EDITOR]],Roster_Table[#All],16,FALSE)),"zCompany_AWRR not in Roster")</f>
        <v>JEF_Jefferson Resources</v>
      </c>
      <c r="T1497" s="2">
        <f>IFERROR(DATE(YEAR(Veg_Table[[#This Row],[Created2]]),MONTH(Veg_Table[[#This Row],[Created2]]),DAY(Veg_Table[[#This Row],[Created2]])),DATE(2019,1,1))</f>
        <v>43965</v>
      </c>
      <c r="U1497" s="3">
        <f>VALUE(SUBSTITUTE(Veg_Table[[#This Row],[Created]],",",""))</f>
        <v>43965.556145833303</v>
      </c>
      <c r="V1497" s="3" t="str">
        <f ca="1">IFERROR(_xlfn.IFNA(CELL("contents",INDIRECT(_xlfn.CONCAT("Veg_Table_Production_Data!",ADDRESS(MATCH(_xlfn.MAXIFS(#REF!,#REF!,"="&amp;Veg_Table[[#This Row],[AUTO_ID]],#REF!,"&lt;"&amp;Veg_Table[[#This Row],[EVM_LAST_EDITED_Day]]),#REF!,0),COLUMN(#REF!),4,1,)))),""),"")</f>
        <v/>
      </c>
      <c r="W1497" s="3" t="str">
        <f ca="1">IF(Veg_Table[[#This Row],[Previous_Prescription]]="","No",IF(Veg_Table[[#This Row],[Previous_Prescription]]=Veg_Table[[#This Row],[PRESCRIP]],"No","Yes"))</f>
        <v>No</v>
      </c>
      <c r="X1497" s="3" t="str">
        <f>IF(Veg_Table[[#This Row],[EVM_LAST_EDITED_Day]]=Veg_Table[[#This Row],[Created_Day]],"New","Old")</f>
        <v>New</v>
      </c>
      <c r="Y1497" s="1">
        <f>IFERROR(IF(FIND("delete",LOWER(Veg_Table[[#This Row],[PI_COMMENTS]]))&gt;=1,1,0),0)</f>
        <v>0</v>
      </c>
      <c r="Z1497" s="1" t="str">
        <f>_xlfn.IFNA(IF(Veg_Table[[#This Row],[EVM_LAST_EDITOR]]="","Yes",VLOOKUP(Veg_Table[[#This Row],[EVM_LAST_EDITOR]],Roster_Table[#All],15,FALSE)),"Yes")</f>
        <v>Yes</v>
      </c>
      <c r="AA149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97" s="1" t="str">
        <f>_xlfn.IFNA(VLOOKUP(Veg_Table[[#This Row],[EVM_LAST_EDITOR]],Roster_Table[#All],3,FALSE),"zAWRR Not in Roster")</f>
        <v>Kalli</v>
      </c>
      <c r="AC1497" s="1" t="str">
        <f>_xlfn.IFNA(VLOOKUP(Veg_Table[[#This Row],[EVM_LAST_EDITOR]],Roster_Table[#All],2,FALSE),"zAWRR Not in Roster")</f>
        <v>Fenk</v>
      </c>
      <c r="AD1497" s="1" t="str">
        <f>IF(_xlfn.CONCAT(Veg_Table[[#This Row],[First_Name]]," ",Veg_Table[[#This Row],[Last_Name]])="zAWRR Not in Roster zAWRR Not in Roster","zAWRR Not in Roster",_xlfn.CONCAT(Veg_Table[[#This Row],[First_Name]]," ",Veg_Table[[#This Row],[Last_Name]]))</f>
        <v>Kalli Fenk</v>
      </c>
      <c r="AE1497">
        <v>3231166</v>
      </c>
      <c r="AF1497" t="s">
        <v>7070</v>
      </c>
      <c r="AG1497" t="s">
        <v>30</v>
      </c>
      <c r="AH1497" t="s">
        <v>3102</v>
      </c>
      <c r="AI1497" t="s">
        <v>2951</v>
      </c>
      <c r="AJ1497" t="s">
        <v>21</v>
      </c>
      <c r="AL1497" t="s">
        <v>37</v>
      </c>
      <c r="AM1497" t="s">
        <v>1003</v>
      </c>
      <c r="AN1497" t="s">
        <v>25</v>
      </c>
      <c r="AO1497" t="s">
        <v>25</v>
      </c>
      <c r="AP1497">
        <v>15</v>
      </c>
      <c r="AQ1497">
        <v>50</v>
      </c>
      <c r="AR1497" t="s">
        <v>511</v>
      </c>
      <c r="AS1497" t="s">
        <v>24</v>
      </c>
      <c r="AT1497" t="s">
        <v>26</v>
      </c>
      <c r="AV1497" t="s">
        <v>512</v>
      </c>
      <c r="AW1497" t="s">
        <v>7071</v>
      </c>
      <c r="AZ1497"/>
      <c r="BB1497" s="4"/>
      <c r="BD1497" t="s">
        <v>29</v>
      </c>
      <c r="BE1497" t="s">
        <v>25</v>
      </c>
      <c r="BF1497" t="s">
        <v>513</v>
      </c>
      <c r="BI1497" s="3"/>
      <c r="BJ1497" t="s">
        <v>52</v>
      </c>
      <c r="BK1497" s="30" t="s">
        <v>65</v>
      </c>
      <c r="BL1497" s="3">
        <v>43965.558032407411</v>
      </c>
      <c r="BM1497" t="s">
        <v>31</v>
      </c>
      <c r="BN1497" t="s">
        <v>32</v>
      </c>
      <c r="BP1497" t="s">
        <v>3105</v>
      </c>
      <c r="BQ1497" t="s">
        <v>826</v>
      </c>
      <c r="BR1497" t="s">
        <v>28</v>
      </c>
      <c r="BS1497" t="s">
        <v>28</v>
      </c>
      <c r="BT1497" t="s">
        <v>65</v>
      </c>
      <c r="BU1497" s="3">
        <v>43965.556145833332</v>
      </c>
      <c r="BV1497" t="s">
        <v>803</v>
      </c>
      <c r="BW1497" s="3">
        <v>43966.336886076388</v>
      </c>
      <c r="BX1497" t="s">
        <v>7072</v>
      </c>
      <c r="CG1497"/>
      <c r="CH1497"/>
      <c r="CI1497"/>
      <c r="CY1497"/>
      <c r="DA1497"/>
      <c r="DF1497"/>
    </row>
    <row r="1498" spans="1:110" x14ac:dyDescent="0.25">
      <c r="A1498" s="1">
        <f>IF(Veg_Table[[#This Row],[VP_STATUS]]="Hold",0,IF(OR(AND(Veg_Table[[#This Row],[PRESCRIP]]="NW_No Work",Veg_Table[[#This Row],[VP_STATUS]]&lt;&gt;"No Work Required Under EVM"),AND(Veg_Table[[#This Row],[VP_STATUS]]="No Work Required Under EVM",Veg_Table[[#This Row],[PRESCRIP]]&lt;&gt;"NW_No Work")),1,0))</f>
        <v>0</v>
      </c>
      <c r="B1498" s="1">
        <f>IF(Veg_Table[[#This Row],[SPECIES]]="",1,0)</f>
        <v>0</v>
      </c>
      <c r="C1498" s="1">
        <f>IF(Veg_Table[[#This Row],[DIAMETER]]="",1,0)</f>
        <v>0</v>
      </c>
      <c r="D1498" s="1">
        <f>IF(Veg_Table[[#This Row],[HEIGHT]]="",1,0)</f>
        <v>0</v>
      </c>
      <c r="E149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98" s="1">
        <f>IF(AND(Veg_Table[[#This Row],[TAT_RESULT]]="ABATE",Veg_Table[[#This Row],[PRESCRIP]]="NW_No Work"),1,0)</f>
        <v>0</v>
      </c>
      <c r="G1498" s="1">
        <f>IF(OR(Veg_Table[[#This Row],[Prescription R-Scale]]="NA",Veg_Table[[#This Row],[Diameter R-Scale]]="NA"),0,IF(Veg_Table[[#This Row],[Diameter R-Scale]]&lt;&gt;Veg_Table[[#This Row],[Prescription R-Scale]],1,0))</f>
        <v>0</v>
      </c>
      <c r="H1498" s="1">
        <f>IF(OR(AND(Veg_Table[[#This Row],[PRESCRIP]]="BC_Br Rmv", Veg_Table[[#This Row],[WOOD_MAN]]&lt;&gt;"Not Needed"),AND(Veg_Table[[#This Row],[PRESCRIP]]="BCS_Br Rmv+Trt", Veg_Table[[#This Row],[WOOD_MAN]]&lt;&gt;"Not Needed")),1,0)</f>
        <v>0</v>
      </c>
      <c r="I1498" s="1">
        <f ca="1">IF(AND(Veg_Table[[#This Row],[Prescription_Changed]]="Yes",Veg_Table[[#This Row],[TAT_RESULT]]=""),1,0)</f>
        <v>0</v>
      </c>
      <c r="J1498" s="1">
        <f ca="1">SUM(Veg_Table[[#This Row],[Prescription and Status do not match]:[Prescription_Edited_And_TAT_Is_Blank]])</f>
        <v>0</v>
      </c>
      <c r="K1498" s="1">
        <f ca="1">IF(Veg_Table[[#This Row],[Sum of Errors]]&gt;0,1,0)</f>
        <v>0</v>
      </c>
      <c r="L1498" s="1">
        <f>1</f>
        <v>1</v>
      </c>
      <c r="M149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498" s="1">
        <f>IF(OR(MID(Veg_Table[[#This Row],[PRESCRIP]],2,1)="1",MID(Veg_Table[[#This Row],[PRESCRIP]],2,1)="2",MID(Veg_Table[[#This Row],[PRESCRIP]],2,1)="3",MID(Veg_Table[[#This Row],[PRESCRIP]],2,1)="4"),_xlfn.NUMBERVALUE(MID(Veg_Table[[#This Row],[PRESCRIP]],2,1)),"NA")</f>
        <v>2</v>
      </c>
      <c r="O1498" s="1">
        <f>WEEKNUM(Veg_Table[[#This Row],[EVM_LAST_EDITED_Day]],2)</f>
        <v>20</v>
      </c>
      <c r="P1498" s="25">
        <f>IFERROR(DATE(YEAR(Veg_Table[[#This Row],[EVM_LAST_EDITED2]]),MONTH(Veg_Table[[#This Row],[EVM_LAST_EDITED2]]),DAY(Veg_Table[[#This Row],[EVM_LAST_EDITED2]])),DATE(2019,1,1))</f>
        <v>43965</v>
      </c>
      <c r="Q1498" s="3">
        <f>VALUE(SUBSTITUTE(Veg_Table[[#This Row],[EVM_LAST_EDITED]],",",""))</f>
        <v>43965.558383310199</v>
      </c>
      <c r="R1498" s="1" t="str">
        <f>_xlfn.IFNA(IF(Veg_Table[[#This Row],[EVM_LAST_EDITOR]]="","zBlank EVM Last Editor",VLOOKUP(Veg_Table[[#This Row],[EVM_LAST_EDITOR]],Roster_Table[#All],4,FALSE)),"zAWRR Not in Roster")</f>
        <v>zAWRR Not in Roster</v>
      </c>
      <c r="S1498" s="1" t="str">
        <f>_xlfn.IFNA(IF(Veg_Table[[#This Row],[EVM_LAST_EDITOR]]="","zBlank EVM Last Editor",VLOOKUP(Veg_Table[[#This Row],[EVM_LAST_EDITOR]],Roster_Table[#All],16,FALSE)),"zCompany_AWRR not in Roster")</f>
        <v>zCompany_AWRR not in Roster</v>
      </c>
      <c r="T1498" s="2">
        <f>IFERROR(DATE(YEAR(Veg_Table[[#This Row],[Created2]]),MONTH(Veg_Table[[#This Row],[Created2]]),DAY(Veg_Table[[#This Row],[Created2]])),DATE(2019,1,1))</f>
        <v>43908</v>
      </c>
      <c r="U1498" s="3">
        <f>VALUE(SUBSTITUTE(Veg_Table[[#This Row],[Created]],",",""))</f>
        <v>43908.584635138897</v>
      </c>
      <c r="V1498" s="3" t="str">
        <f ca="1">IFERROR(_xlfn.IFNA(CELL("contents",INDIRECT(_xlfn.CONCAT("Veg_Table_Production_Data!",ADDRESS(MATCH(_xlfn.MAXIFS(#REF!,#REF!,"="&amp;Veg_Table[[#This Row],[AUTO_ID]],#REF!,"&lt;"&amp;Veg_Table[[#This Row],[EVM_LAST_EDITED_Day]]),#REF!,0),COLUMN(#REF!),4,1,)))),""),"")</f>
        <v/>
      </c>
      <c r="W1498" s="3" t="str">
        <f ca="1">IF(Veg_Table[[#This Row],[Previous_Prescription]]="","No",IF(Veg_Table[[#This Row],[Previous_Prescription]]=Veg_Table[[#This Row],[PRESCRIP]],"No","Yes"))</f>
        <v>No</v>
      </c>
      <c r="X1498" s="3" t="str">
        <f>IF(Veg_Table[[#This Row],[EVM_LAST_EDITED_Day]]=Veg_Table[[#This Row],[Created_Day]],"New","Old")</f>
        <v>Old</v>
      </c>
      <c r="Y1498" s="1">
        <f>IFERROR(IF(FIND("delete",LOWER(Veg_Table[[#This Row],[PI_COMMENTS]]))&gt;=1,1,0),0)</f>
        <v>0</v>
      </c>
      <c r="Z1498" s="1" t="str">
        <f>_xlfn.IFNA(IF(Veg_Table[[#This Row],[EVM_LAST_EDITOR]]="","Yes",VLOOKUP(Veg_Table[[#This Row],[EVM_LAST_EDITOR]],Roster_Table[#All],15,FALSE)),"Yes")</f>
        <v>Yes</v>
      </c>
      <c r="AA149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98" s="1" t="str">
        <f>_xlfn.IFNA(VLOOKUP(Veg_Table[[#This Row],[EVM_LAST_EDITOR]],Roster_Table[#All],3,FALSE),"zAWRR Not in Roster")</f>
        <v>zAWRR Not in Roster</v>
      </c>
      <c r="AC1498" s="1" t="str">
        <f>_xlfn.IFNA(VLOOKUP(Veg_Table[[#This Row],[EVM_LAST_EDITOR]],Roster_Table[#All],2,FALSE),"zAWRR Not in Roster")</f>
        <v>zAWRR Not in Roster</v>
      </c>
      <c r="AD1498" s="1" t="str">
        <f>IF(_xlfn.CONCAT(Veg_Table[[#This Row],[First_Name]]," ",Veg_Table[[#This Row],[Last_Name]])="zAWRR Not in Roster zAWRR Not in Roster","zAWRR Not in Roster",_xlfn.CONCAT(Veg_Table[[#This Row],[First_Name]]," ",Veg_Table[[#This Row],[Last_Name]]))</f>
        <v>zAWRR Not in Roster</v>
      </c>
      <c r="AE1498">
        <v>2932942</v>
      </c>
      <c r="AF1498" t="s">
        <v>1128</v>
      </c>
      <c r="AG1498" t="s">
        <v>30</v>
      </c>
      <c r="AH1498" t="s">
        <v>1005</v>
      </c>
      <c r="AI1498" t="s">
        <v>1105</v>
      </c>
      <c r="AJ1498" t="s">
        <v>820</v>
      </c>
      <c r="AL1498" t="s">
        <v>371</v>
      </c>
      <c r="AM1498" t="s">
        <v>34</v>
      </c>
      <c r="AN1498" t="s">
        <v>25</v>
      </c>
      <c r="AO1498" t="s">
        <v>25</v>
      </c>
      <c r="AP1498">
        <v>23</v>
      </c>
      <c r="AQ1498">
        <v>86</v>
      </c>
      <c r="AR1498" t="s">
        <v>514</v>
      </c>
      <c r="AS1498" t="s">
        <v>42</v>
      </c>
      <c r="AT1498" t="s">
        <v>515</v>
      </c>
      <c r="AV1498" t="s">
        <v>512</v>
      </c>
      <c r="AW1498" t="s">
        <v>1008</v>
      </c>
      <c r="AX1498" t="s">
        <v>534</v>
      </c>
      <c r="AZ1498">
        <v>5650718</v>
      </c>
      <c r="BA1498" t="s">
        <v>42</v>
      </c>
      <c r="BB1498" s="4">
        <v>43938.47275385417</v>
      </c>
      <c r="BC1498" t="s">
        <v>1774</v>
      </c>
      <c r="BD1498" t="s">
        <v>29</v>
      </c>
      <c r="BE1498" t="s">
        <v>25</v>
      </c>
      <c r="BF1498" t="s">
        <v>513</v>
      </c>
      <c r="BG1498" t="s">
        <v>534</v>
      </c>
      <c r="BI1498" s="3">
        <v>43965</v>
      </c>
      <c r="BK1498" s="30" t="s">
        <v>1293</v>
      </c>
      <c r="BL1498" s="3">
        <v>43965.558383310185</v>
      </c>
      <c r="BM1498" t="s">
        <v>31</v>
      </c>
      <c r="BN1498" t="s">
        <v>32</v>
      </c>
      <c r="BP1498" t="s">
        <v>1006</v>
      </c>
      <c r="BQ1498" t="s">
        <v>826</v>
      </c>
      <c r="BR1498" t="s">
        <v>28</v>
      </c>
      <c r="BS1498" t="s">
        <v>28</v>
      </c>
      <c r="BT1498" t="s">
        <v>400</v>
      </c>
      <c r="BU1498" s="3">
        <v>43908.58463513889</v>
      </c>
      <c r="BV1498" t="s">
        <v>803</v>
      </c>
      <c r="BW1498" s="3">
        <v>43965.565240578704</v>
      </c>
      <c r="BX1498" t="s">
        <v>1129</v>
      </c>
      <c r="CG1498"/>
      <c r="CH1498"/>
      <c r="CI1498"/>
      <c r="CY1498"/>
      <c r="DA1498"/>
      <c r="DF1498"/>
    </row>
    <row r="1499" spans="1:110" x14ac:dyDescent="0.25">
      <c r="A1499" s="1">
        <f>IF(Veg_Table[[#This Row],[VP_STATUS]]="Hold",0,IF(OR(AND(Veg_Table[[#This Row],[PRESCRIP]]="NW_No Work",Veg_Table[[#This Row],[VP_STATUS]]&lt;&gt;"No Work Required Under EVM"),AND(Veg_Table[[#This Row],[VP_STATUS]]="No Work Required Under EVM",Veg_Table[[#This Row],[PRESCRIP]]&lt;&gt;"NW_No Work")),1,0))</f>
        <v>0</v>
      </c>
      <c r="B1499" s="1">
        <f>IF(Veg_Table[[#This Row],[SPECIES]]="",1,0)</f>
        <v>0</v>
      </c>
      <c r="C1499" s="1">
        <f>IF(Veg_Table[[#This Row],[DIAMETER]]="",1,0)</f>
        <v>0</v>
      </c>
      <c r="D1499" s="1">
        <f>IF(Veg_Table[[#This Row],[HEIGHT]]="",1,0)</f>
        <v>0</v>
      </c>
      <c r="E149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499" s="1">
        <f>IF(AND(Veg_Table[[#This Row],[TAT_RESULT]]="ABATE",Veg_Table[[#This Row],[PRESCRIP]]="NW_No Work"),1,0)</f>
        <v>0</v>
      </c>
      <c r="G1499" s="1">
        <f>IF(OR(Veg_Table[[#This Row],[Prescription R-Scale]]="NA",Veg_Table[[#This Row],[Diameter R-Scale]]="NA"),0,IF(Veg_Table[[#This Row],[Diameter R-Scale]]&lt;&gt;Veg_Table[[#This Row],[Prescription R-Scale]],1,0))</f>
        <v>0</v>
      </c>
      <c r="H1499" s="1">
        <f>IF(OR(AND(Veg_Table[[#This Row],[PRESCRIP]]="BC_Br Rmv", Veg_Table[[#This Row],[WOOD_MAN]]&lt;&gt;"Not Needed"),AND(Veg_Table[[#This Row],[PRESCRIP]]="BCS_Br Rmv+Trt", Veg_Table[[#This Row],[WOOD_MAN]]&lt;&gt;"Not Needed")),1,0)</f>
        <v>0</v>
      </c>
      <c r="I1499" s="1">
        <f ca="1">IF(AND(Veg_Table[[#This Row],[Prescription_Changed]]="Yes",Veg_Table[[#This Row],[TAT_RESULT]]=""),1,0)</f>
        <v>0</v>
      </c>
      <c r="J1499" s="1">
        <f ca="1">SUM(Veg_Table[[#This Row],[Prescription and Status do not match]:[Prescription_Edited_And_TAT_Is_Blank]])</f>
        <v>0</v>
      </c>
      <c r="K1499" s="1">
        <f ca="1">IF(Veg_Table[[#This Row],[Sum of Errors]]&gt;0,1,0)</f>
        <v>0</v>
      </c>
      <c r="L1499" s="1">
        <f>1</f>
        <v>1</v>
      </c>
      <c r="M1499"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499" s="1" t="str">
        <f>IF(OR(MID(Veg_Table[[#This Row],[PRESCRIP]],2,1)="1",MID(Veg_Table[[#This Row],[PRESCRIP]],2,1)="2",MID(Veg_Table[[#This Row],[PRESCRIP]],2,1)="3",MID(Veg_Table[[#This Row],[PRESCRIP]],2,1)="4"),_xlfn.NUMBERVALUE(MID(Veg_Table[[#This Row],[PRESCRIP]],2,1)),"NA")</f>
        <v>NA</v>
      </c>
      <c r="O1499" s="1">
        <f>WEEKNUM(Veg_Table[[#This Row],[EVM_LAST_EDITED_Day]],2)</f>
        <v>20</v>
      </c>
      <c r="P1499" s="25">
        <f>IFERROR(DATE(YEAR(Veg_Table[[#This Row],[EVM_LAST_EDITED2]]),MONTH(Veg_Table[[#This Row],[EVM_LAST_EDITED2]]),DAY(Veg_Table[[#This Row],[EVM_LAST_EDITED2]])),DATE(2019,1,1))</f>
        <v>43965</v>
      </c>
      <c r="Q1499" s="3">
        <f>VALUE(SUBSTITUTE(Veg_Table[[#This Row],[EVM_LAST_EDITED]],",",""))</f>
        <v>43965.558900463002</v>
      </c>
      <c r="R1499" s="1" t="str">
        <f>_xlfn.IFNA(IF(Veg_Table[[#This Row],[EVM_LAST_EDITOR]]="","zBlank EVM Last Editor",VLOOKUP(Veg_Table[[#This Row],[EVM_LAST_EDITOR]],Roster_Table[#All],4,FALSE)),"zAWRR Not in Roster")</f>
        <v>JEF</v>
      </c>
      <c r="S1499" s="1" t="str">
        <f>_xlfn.IFNA(IF(Veg_Table[[#This Row],[EVM_LAST_EDITOR]]="","zBlank EVM Last Editor",VLOOKUP(Veg_Table[[#This Row],[EVM_LAST_EDITOR]],Roster_Table[#All],16,FALSE)),"zCompany_AWRR not in Roster")</f>
        <v>JEF_Jefferson Resources</v>
      </c>
      <c r="T1499" s="2">
        <f>IFERROR(DATE(YEAR(Veg_Table[[#This Row],[Created2]]),MONTH(Veg_Table[[#This Row],[Created2]]),DAY(Veg_Table[[#This Row],[Created2]])),DATE(2019,1,1))</f>
        <v>43965</v>
      </c>
      <c r="U1499" s="3">
        <f>VALUE(SUBSTITUTE(Veg_Table[[#This Row],[Created]],",",""))</f>
        <v>43965.558900463002</v>
      </c>
      <c r="V1499" s="3" t="str">
        <f ca="1">IFERROR(_xlfn.IFNA(CELL("contents",INDIRECT(_xlfn.CONCAT("Veg_Table_Production_Data!",ADDRESS(MATCH(_xlfn.MAXIFS(#REF!,#REF!,"="&amp;Veg_Table[[#This Row],[AUTO_ID]],#REF!,"&lt;"&amp;Veg_Table[[#This Row],[EVM_LAST_EDITED_Day]]),#REF!,0),COLUMN(#REF!),4,1,)))),""),"")</f>
        <v/>
      </c>
      <c r="W1499" s="3" t="str">
        <f ca="1">IF(Veg_Table[[#This Row],[Previous_Prescription]]="","No",IF(Veg_Table[[#This Row],[Previous_Prescription]]=Veg_Table[[#This Row],[PRESCRIP]],"No","Yes"))</f>
        <v>No</v>
      </c>
      <c r="X1499" s="3" t="str">
        <f>IF(Veg_Table[[#This Row],[EVM_LAST_EDITED_Day]]=Veg_Table[[#This Row],[Created_Day]],"New","Old")</f>
        <v>New</v>
      </c>
      <c r="Y1499" s="1">
        <f>IFERROR(IF(FIND("delete",LOWER(Veg_Table[[#This Row],[PI_COMMENTS]]))&gt;=1,1,0),0)</f>
        <v>0</v>
      </c>
      <c r="Z1499" s="1" t="str">
        <f>_xlfn.IFNA(IF(Veg_Table[[#This Row],[EVM_LAST_EDITOR]]="","Yes",VLOOKUP(Veg_Table[[#This Row],[EVM_LAST_EDITOR]],Roster_Table[#All],15,FALSE)),"Yes")</f>
        <v>Yes</v>
      </c>
      <c r="AA149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499" s="1" t="str">
        <f>_xlfn.IFNA(VLOOKUP(Veg_Table[[#This Row],[EVM_LAST_EDITOR]],Roster_Table[#All],3,FALSE),"zAWRR Not in Roster")</f>
        <v>Kalli</v>
      </c>
      <c r="AC1499" s="1" t="str">
        <f>_xlfn.IFNA(VLOOKUP(Veg_Table[[#This Row],[EVM_LAST_EDITOR]],Roster_Table[#All],2,FALSE),"zAWRR Not in Roster")</f>
        <v>Fenk</v>
      </c>
      <c r="AD1499" s="1" t="str">
        <f>IF(_xlfn.CONCAT(Veg_Table[[#This Row],[First_Name]]," ",Veg_Table[[#This Row],[Last_Name]])="zAWRR Not in Roster zAWRR Not in Roster","zAWRR Not in Roster",_xlfn.CONCAT(Veg_Table[[#This Row],[First_Name]]," ",Veg_Table[[#This Row],[Last_Name]]))</f>
        <v>Kalli Fenk</v>
      </c>
      <c r="AE1499">
        <v>3231167</v>
      </c>
      <c r="AF1499" t="s">
        <v>7073</v>
      </c>
      <c r="AG1499" t="s">
        <v>30</v>
      </c>
      <c r="AH1499" t="s">
        <v>3102</v>
      </c>
      <c r="AI1499" t="s">
        <v>2951</v>
      </c>
      <c r="AJ1499" t="s">
        <v>21</v>
      </c>
      <c r="AL1499" t="s">
        <v>37</v>
      </c>
      <c r="AM1499" t="s">
        <v>529</v>
      </c>
      <c r="AN1499" t="s">
        <v>25</v>
      </c>
      <c r="AO1499" t="s">
        <v>25</v>
      </c>
      <c r="AP1499">
        <v>10</v>
      </c>
      <c r="AQ1499">
        <v>40</v>
      </c>
      <c r="AR1499" t="s">
        <v>511</v>
      </c>
      <c r="AS1499" t="s">
        <v>24</v>
      </c>
      <c r="AT1499" t="s">
        <v>26</v>
      </c>
      <c r="AV1499" t="s">
        <v>512</v>
      </c>
      <c r="AW1499" t="s">
        <v>7074</v>
      </c>
      <c r="AZ1499"/>
      <c r="BB1499" s="4"/>
      <c r="BD1499" t="s">
        <v>29</v>
      </c>
      <c r="BE1499" t="s">
        <v>25</v>
      </c>
      <c r="BF1499" t="s">
        <v>513</v>
      </c>
      <c r="BI1499" s="3"/>
      <c r="BJ1499" t="s">
        <v>52</v>
      </c>
      <c r="BK1499" s="30" t="s">
        <v>65</v>
      </c>
      <c r="BL1499" s="3">
        <v>43965.558900462966</v>
      </c>
      <c r="BM1499" t="s">
        <v>31</v>
      </c>
      <c r="BN1499" t="s">
        <v>32</v>
      </c>
      <c r="BP1499" t="s">
        <v>3105</v>
      </c>
      <c r="BQ1499" t="s">
        <v>826</v>
      </c>
      <c r="BR1499" t="s">
        <v>28</v>
      </c>
      <c r="BS1499" t="s">
        <v>28</v>
      </c>
      <c r="BT1499" t="s">
        <v>65</v>
      </c>
      <c r="BU1499" s="3">
        <v>43965.558900462966</v>
      </c>
      <c r="BV1499" t="s">
        <v>803</v>
      </c>
      <c r="BW1499" s="3">
        <v>43966.336886076388</v>
      </c>
      <c r="BX1499" t="s">
        <v>7075</v>
      </c>
      <c r="CG1499"/>
      <c r="CH1499"/>
      <c r="CI1499"/>
      <c r="CY1499"/>
      <c r="DA1499"/>
      <c r="DF1499"/>
    </row>
    <row r="1500" spans="1:110" x14ac:dyDescent="0.25">
      <c r="A1500" s="1">
        <f>IF(Veg_Table[[#This Row],[VP_STATUS]]="Hold",0,IF(OR(AND(Veg_Table[[#This Row],[PRESCRIP]]="NW_No Work",Veg_Table[[#This Row],[VP_STATUS]]&lt;&gt;"No Work Required Under EVM"),AND(Veg_Table[[#This Row],[VP_STATUS]]="No Work Required Under EVM",Veg_Table[[#This Row],[PRESCRIP]]&lt;&gt;"NW_No Work")),1,0))</f>
        <v>0</v>
      </c>
      <c r="B1500" s="1">
        <f>IF(Veg_Table[[#This Row],[SPECIES]]="",1,0)</f>
        <v>0</v>
      </c>
      <c r="C1500" s="1">
        <f>IF(Veg_Table[[#This Row],[DIAMETER]]="",1,0)</f>
        <v>0</v>
      </c>
      <c r="D1500" s="1">
        <f>IF(Veg_Table[[#This Row],[HEIGHT]]="",1,0)</f>
        <v>0</v>
      </c>
      <c r="E150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00" s="1">
        <f>IF(AND(Veg_Table[[#This Row],[TAT_RESULT]]="ABATE",Veg_Table[[#This Row],[PRESCRIP]]="NW_No Work"),1,0)</f>
        <v>0</v>
      </c>
      <c r="G1500" s="1">
        <f>IF(OR(Veg_Table[[#This Row],[Prescription R-Scale]]="NA",Veg_Table[[#This Row],[Diameter R-Scale]]="NA"),0,IF(Veg_Table[[#This Row],[Diameter R-Scale]]&lt;&gt;Veg_Table[[#This Row],[Prescription R-Scale]],1,0))</f>
        <v>0</v>
      </c>
      <c r="H1500" s="1">
        <f>IF(OR(AND(Veg_Table[[#This Row],[PRESCRIP]]="BC_Br Rmv", Veg_Table[[#This Row],[WOOD_MAN]]&lt;&gt;"Not Needed"),AND(Veg_Table[[#This Row],[PRESCRIP]]="BCS_Br Rmv+Trt", Veg_Table[[#This Row],[WOOD_MAN]]&lt;&gt;"Not Needed")),1,0)</f>
        <v>0</v>
      </c>
      <c r="I1500" s="1">
        <f ca="1">IF(AND(Veg_Table[[#This Row],[Prescription_Changed]]="Yes",Veg_Table[[#This Row],[TAT_RESULT]]=""),1,0)</f>
        <v>0</v>
      </c>
      <c r="J1500" s="1">
        <f ca="1">SUM(Veg_Table[[#This Row],[Prescription and Status do not match]:[Prescription_Edited_And_TAT_Is_Blank]])</f>
        <v>0</v>
      </c>
      <c r="K1500" s="1">
        <f ca="1">IF(Veg_Table[[#This Row],[Sum of Errors]]&gt;0,1,0)</f>
        <v>0</v>
      </c>
      <c r="L1500" s="1">
        <f>1</f>
        <v>1</v>
      </c>
      <c r="M150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500" s="1">
        <f>IF(OR(MID(Veg_Table[[#This Row],[PRESCRIP]],2,1)="1",MID(Veg_Table[[#This Row],[PRESCRIP]],2,1)="2",MID(Veg_Table[[#This Row],[PRESCRIP]],2,1)="3",MID(Veg_Table[[#This Row],[PRESCRIP]],2,1)="4"),_xlfn.NUMBERVALUE(MID(Veg_Table[[#This Row],[PRESCRIP]],2,1)),"NA")</f>
        <v>2</v>
      </c>
      <c r="O1500" s="1">
        <f>WEEKNUM(Veg_Table[[#This Row],[EVM_LAST_EDITED_Day]],2)</f>
        <v>20</v>
      </c>
      <c r="P1500" s="25">
        <f>IFERROR(DATE(YEAR(Veg_Table[[#This Row],[EVM_LAST_EDITED2]]),MONTH(Veg_Table[[#This Row],[EVM_LAST_EDITED2]]),DAY(Veg_Table[[#This Row],[EVM_LAST_EDITED2]])),DATE(2019,1,1))</f>
        <v>43965</v>
      </c>
      <c r="Q1500" s="3">
        <f>VALUE(SUBSTITUTE(Veg_Table[[#This Row],[EVM_LAST_EDITED]],",",""))</f>
        <v>43965.5590507292</v>
      </c>
      <c r="R1500" s="1" t="str">
        <f>_xlfn.IFNA(IF(Veg_Table[[#This Row],[EVM_LAST_EDITOR]]="","zBlank EVM Last Editor",VLOOKUP(Veg_Table[[#This Row],[EVM_LAST_EDITOR]],Roster_Table[#All],4,FALSE)),"zAWRR Not in Roster")</f>
        <v>zAWRR Not in Roster</v>
      </c>
      <c r="S1500" s="1" t="str">
        <f>_xlfn.IFNA(IF(Veg_Table[[#This Row],[EVM_LAST_EDITOR]]="","zBlank EVM Last Editor",VLOOKUP(Veg_Table[[#This Row],[EVM_LAST_EDITOR]],Roster_Table[#All],16,FALSE)),"zCompany_AWRR not in Roster")</f>
        <v>zCompany_AWRR not in Roster</v>
      </c>
      <c r="T1500" s="2">
        <f>IFERROR(DATE(YEAR(Veg_Table[[#This Row],[Created2]]),MONTH(Veg_Table[[#This Row],[Created2]]),DAY(Veg_Table[[#This Row],[Created2]])),DATE(2019,1,1))</f>
        <v>43909</v>
      </c>
      <c r="U1500" s="3">
        <f>VALUE(SUBSTITUTE(Veg_Table[[#This Row],[Created]],",",""))</f>
        <v>43909.357151076401</v>
      </c>
      <c r="V1500" s="3" t="str">
        <f ca="1">IFERROR(_xlfn.IFNA(CELL("contents",INDIRECT(_xlfn.CONCAT("Veg_Table_Production_Data!",ADDRESS(MATCH(_xlfn.MAXIFS(#REF!,#REF!,"="&amp;Veg_Table[[#This Row],[AUTO_ID]],#REF!,"&lt;"&amp;Veg_Table[[#This Row],[EVM_LAST_EDITED_Day]]),#REF!,0),COLUMN(#REF!),4,1,)))),""),"")</f>
        <v/>
      </c>
      <c r="W1500" s="3" t="str">
        <f ca="1">IF(Veg_Table[[#This Row],[Previous_Prescription]]="","No",IF(Veg_Table[[#This Row],[Previous_Prescription]]=Veg_Table[[#This Row],[PRESCRIP]],"No","Yes"))</f>
        <v>No</v>
      </c>
      <c r="X1500" s="3" t="str">
        <f>IF(Veg_Table[[#This Row],[EVM_LAST_EDITED_Day]]=Veg_Table[[#This Row],[Created_Day]],"New","Old")</f>
        <v>Old</v>
      </c>
      <c r="Y1500" s="1">
        <f>IFERROR(IF(FIND("delete",LOWER(Veg_Table[[#This Row],[PI_COMMENTS]]))&gt;=1,1,0),0)</f>
        <v>0</v>
      </c>
      <c r="Z1500" s="1" t="str">
        <f>_xlfn.IFNA(IF(Veg_Table[[#This Row],[EVM_LAST_EDITOR]]="","Yes",VLOOKUP(Veg_Table[[#This Row],[EVM_LAST_EDITOR]],Roster_Table[#All],15,FALSE)),"Yes")</f>
        <v>Yes</v>
      </c>
      <c r="AA150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00" s="1" t="str">
        <f>_xlfn.IFNA(VLOOKUP(Veg_Table[[#This Row],[EVM_LAST_EDITOR]],Roster_Table[#All],3,FALSE),"zAWRR Not in Roster")</f>
        <v>zAWRR Not in Roster</v>
      </c>
      <c r="AC1500" s="1" t="str">
        <f>_xlfn.IFNA(VLOOKUP(Veg_Table[[#This Row],[EVM_LAST_EDITOR]],Roster_Table[#All],2,FALSE),"zAWRR Not in Roster")</f>
        <v>zAWRR Not in Roster</v>
      </c>
      <c r="AD1500" s="1" t="str">
        <f>IF(_xlfn.CONCAT(Veg_Table[[#This Row],[First_Name]]," ",Veg_Table[[#This Row],[Last_Name]])="zAWRR Not in Roster zAWRR Not in Roster","zAWRR Not in Roster",_xlfn.CONCAT(Veg_Table[[#This Row],[First_Name]]," ",Veg_Table[[#This Row],[Last_Name]]))</f>
        <v>zAWRR Not in Roster</v>
      </c>
      <c r="AE1500">
        <v>2934803</v>
      </c>
      <c r="AF1500" t="s">
        <v>1106</v>
      </c>
      <c r="AG1500" t="s">
        <v>30</v>
      </c>
      <c r="AH1500" t="s">
        <v>1005</v>
      </c>
      <c r="AI1500" t="s">
        <v>1105</v>
      </c>
      <c r="AJ1500" t="s">
        <v>820</v>
      </c>
      <c r="AL1500" t="s">
        <v>371</v>
      </c>
      <c r="AM1500" t="s">
        <v>34</v>
      </c>
      <c r="AN1500" t="s">
        <v>25</v>
      </c>
      <c r="AO1500" t="s">
        <v>25</v>
      </c>
      <c r="AP1500">
        <v>12</v>
      </c>
      <c r="AQ1500">
        <v>19</v>
      </c>
      <c r="AR1500" t="s">
        <v>511</v>
      </c>
      <c r="AS1500" t="s">
        <v>530</v>
      </c>
      <c r="AT1500" t="s">
        <v>515</v>
      </c>
      <c r="AV1500" t="s">
        <v>512</v>
      </c>
      <c r="AW1500" t="s">
        <v>1107</v>
      </c>
      <c r="AX1500" t="s">
        <v>534</v>
      </c>
      <c r="AZ1500">
        <v>40</v>
      </c>
      <c r="BA1500" t="s">
        <v>530</v>
      </c>
      <c r="BB1500" s="4">
        <v>43938.625647534725</v>
      </c>
      <c r="BD1500" t="s">
        <v>29</v>
      </c>
      <c r="BE1500" t="s">
        <v>25</v>
      </c>
      <c r="BF1500" t="s">
        <v>513</v>
      </c>
      <c r="BG1500" t="s">
        <v>534</v>
      </c>
      <c r="BI1500" s="3">
        <v>43965</v>
      </c>
      <c r="BK1500" s="30" t="s">
        <v>1293</v>
      </c>
      <c r="BL1500" s="3">
        <v>43965.559050729164</v>
      </c>
      <c r="BM1500" t="s">
        <v>31</v>
      </c>
      <c r="BN1500" t="s">
        <v>32</v>
      </c>
      <c r="BP1500" t="s">
        <v>1006</v>
      </c>
      <c r="BQ1500" t="s">
        <v>826</v>
      </c>
      <c r="BR1500" t="s">
        <v>28</v>
      </c>
      <c r="BS1500" t="s">
        <v>28</v>
      </c>
      <c r="BT1500" t="s">
        <v>400</v>
      </c>
      <c r="BU1500" s="3">
        <v>43909.357151076387</v>
      </c>
      <c r="BV1500" t="s">
        <v>803</v>
      </c>
      <c r="BW1500" s="3">
        <v>43965.565240578704</v>
      </c>
      <c r="BX1500" t="s">
        <v>1108</v>
      </c>
      <c r="CG1500"/>
      <c r="CH1500"/>
      <c r="CI1500"/>
      <c r="CY1500"/>
      <c r="DA1500"/>
      <c r="DF1500"/>
    </row>
    <row r="1501" spans="1:110" x14ac:dyDescent="0.25">
      <c r="A1501" s="1">
        <f>IF(Veg_Table[[#This Row],[VP_STATUS]]="Hold",0,IF(OR(AND(Veg_Table[[#This Row],[PRESCRIP]]="NW_No Work",Veg_Table[[#This Row],[VP_STATUS]]&lt;&gt;"No Work Required Under EVM"),AND(Veg_Table[[#This Row],[VP_STATUS]]="No Work Required Under EVM",Veg_Table[[#This Row],[PRESCRIP]]&lt;&gt;"NW_No Work")),1,0))</f>
        <v>0</v>
      </c>
      <c r="B1501" s="1">
        <f>IF(Veg_Table[[#This Row],[SPECIES]]="",1,0)</f>
        <v>0</v>
      </c>
      <c r="C1501" s="1">
        <f>IF(Veg_Table[[#This Row],[DIAMETER]]="",1,0)</f>
        <v>0</v>
      </c>
      <c r="D1501" s="1">
        <f>IF(Veg_Table[[#This Row],[HEIGHT]]="",1,0)</f>
        <v>0</v>
      </c>
      <c r="E150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01" s="1">
        <f>IF(AND(Veg_Table[[#This Row],[TAT_RESULT]]="ABATE",Veg_Table[[#This Row],[PRESCRIP]]="NW_No Work"),1,0)</f>
        <v>0</v>
      </c>
      <c r="G1501" s="1">
        <f>IF(OR(Veg_Table[[#This Row],[Prescription R-Scale]]="NA",Veg_Table[[#This Row],[Diameter R-Scale]]="NA"),0,IF(Veg_Table[[#This Row],[Diameter R-Scale]]&lt;&gt;Veg_Table[[#This Row],[Prescription R-Scale]],1,0))</f>
        <v>0</v>
      </c>
      <c r="H1501" s="1">
        <f>IF(OR(AND(Veg_Table[[#This Row],[PRESCRIP]]="BC_Br Rmv", Veg_Table[[#This Row],[WOOD_MAN]]&lt;&gt;"Not Needed"),AND(Veg_Table[[#This Row],[PRESCRIP]]="BCS_Br Rmv+Trt", Veg_Table[[#This Row],[WOOD_MAN]]&lt;&gt;"Not Needed")),1,0)</f>
        <v>0</v>
      </c>
      <c r="I1501" s="1">
        <f ca="1">IF(AND(Veg_Table[[#This Row],[Prescription_Changed]]="Yes",Veg_Table[[#This Row],[TAT_RESULT]]=""),1,0)</f>
        <v>0</v>
      </c>
      <c r="J1501" s="1">
        <f ca="1">SUM(Veg_Table[[#This Row],[Prescription and Status do not match]:[Prescription_Edited_And_TAT_Is_Blank]])</f>
        <v>0</v>
      </c>
      <c r="K1501" s="1">
        <f ca="1">IF(Veg_Table[[#This Row],[Sum of Errors]]&gt;0,1,0)</f>
        <v>0</v>
      </c>
      <c r="L1501" s="1">
        <f>1</f>
        <v>1</v>
      </c>
      <c r="M150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501" s="1">
        <f>IF(OR(MID(Veg_Table[[#This Row],[PRESCRIP]],2,1)="1",MID(Veg_Table[[#This Row],[PRESCRIP]],2,1)="2",MID(Veg_Table[[#This Row],[PRESCRIP]],2,1)="3",MID(Veg_Table[[#This Row],[PRESCRIP]],2,1)="4"),_xlfn.NUMBERVALUE(MID(Veg_Table[[#This Row],[PRESCRIP]],2,1)),"NA")</f>
        <v>1</v>
      </c>
      <c r="O1501" s="1">
        <f>WEEKNUM(Veg_Table[[#This Row],[EVM_LAST_EDITED_Day]],2)</f>
        <v>20</v>
      </c>
      <c r="P1501" s="25">
        <f>IFERROR(DATE(YEAR(Veg_Table[[#This Row],[EVM_LAST_EDITED2]]),MONTH(Veg_Table[[#This Row],[EVM_LAST_EDITED2]]),DAY(Veg_Table[[#This Row],[EVM_LAST_EDITED2]])),DATE(2019,1,1))</f>
        <v>43965</v>
      </c>
      <c r="Q1501" s="3">
        <f>VALUE(SUBSTITUTE(Veg_Table[[#This Row],[EVM_LAST_EDITED]],",",""))</f>
        <v>43965.559345925903</v>
      </c>
      <c r="R1501" s="1" t="str">
        <f>_xlfn.IFNA(IF(Veg_Table[[#This Row],[EVM_LAST_EDITOR]]="","zBlank EVM Last Editor",VLOOKUP(Veg_Table[[#This Row],[EVM_LAST_EDITOR]],Roster_Table[#All],4,FALSE)),"zAWRR Not in Roster")</f>
        <v>zAWRR Not in Roster</v>
      </c>
      <c r="S1501" s="1" t="str">
        <f>_xlfn.IFNA(IF(Veg_Table[[#This Row],[EVM_LAST_EDITOR]]="","zBlank EVM Last Editor",VLOOKUP(Veg_Table[[#This Row],[EVM_LAST_EDITOR]],Roster_Table[#All],16,FALSE)),"zCompany_AWRR not in Roster")</f>
        <v>zCompany_AWRR not in Roster</v>
      </c>
      <c r="T1501" s="2">
        <f>IFERROR(DATE(YEAR(Veg_Table[[#This Row],[Created2]]),MONTH(Veg_Table[[#This Row],[Created2]]),DAY(Veg_Table[[#This Row],[Created2]])),DATE(2019,1,1))</f>
        <v>43908</v>
      </c>
      <c r="U1501" s="3">
        <f>VALUE(SUBSTITUTE(Veg_Table[[#This Row],[Created]],",",""))</f>
        <v>43908.601494270799</v>
      </c>
      <c r="V1501" s="3" t="str">
        <f ca="1">IFERROR(_xlfn.IFNA(CELL("contents",INDIRECT(_xlfn.CONCAT("Veg_Table_Production_Data!",ADDRESS(MATCH(_xlfn.MAXIFS(#REF!,#REF!,"="&amp;Veg_Table[[#This Row],[AUTO_ID]],#REF!,"&lt;"&amp;Veg_Table[[#This Row],[EVM_LAST_EDITED_Day]]),#REF!,0),COLUMN(#REF!),4,1,)))),""),"")</f>
        <v/>
      </c>
      <c r="W1501" s="3" t="str">
        <f ca="1">IF(Veg_Table[[#This Row],[Previous_Prescription]]="","No",IF(Veg_Table[[#This Row],[Previous_Prescription]]=Veg_Table[[#This Row],[PRESCRIP]],"No","Yes"))</f>
        <v>No</v>
      </c>
      <c r="X1501" s="3" t="str">
        <f>IF(Veg_Table[[#This Row],[EVM_LAST_EDITED_Day]]=Veg_Table[[#This Row],[Created_Day]],"New","Old")</f>
        <v>Old</v>
      </c>
      <c r="Y1501" s="1">
        <f>IFERROR(IF(FIND("delete",LOWER(Veg_Table[[#This Row],[PI_COMMENTS]]))&gt;=1,1,0),0)</f>
        <v>0</v>
      </c>
      <c r="Z1501" s="1" t="str">
        <f>_xlfn.IFNA(IF(Veg_Table[[#This Row],[EVM_LAST_EDITOR]]="","Yes",VLOOKUP(Veg_Table[[#This Row],[EVM_LAST_EDITOR]],Roster_Table[#All],15,FALSE)),"Yes")</f>
        <v>Yes</v>
      </c>
      <c r="AA150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01" s="1" t="str">
        <f>_xlfn.IFNA(VLOOKUP(Veg_Table[[#This Row],[EVM_LAST_EDITOR]],Roster_Table[#All],3,FALSE),"zAWRR Not in Roster")</f>
        <v>zAWRR Not in Roster</v>
      </c>
      <c r="AC1501" s="1" t="str">
        <f>_xlfn.IFNA(VLOOKUP(Veg_Table[[#This Row],[EVM_LAST_EDITOR]],Roster_Table[#All],2,FALSE),"zAWRR Not in Roster")</f>
        <v>zAWRR Not in Roster</v>
      </c>
      <c r="AD1501" s="1" t="str">
        <f>IF(_xlfn.CONCAT(Veg_Table[[#This Row],[First_Name]]," ",Veg_Table[[#This Row],[Last_Name]])="zAWRR Not in Roster zAWRR Not in Roster","zAWRR Not in Roster",_xlfn.CONCAT(Veg_Table[[#This Row],[First_Name]]," ",Veg_Table[[#This Row],[Last_Name]]))</f>
        <v>zAWRR Not in Roster</v>
      </c>
      <c r="AE1501">
        <v>2933133</v>
      </c>
      <c r="AF1501" t="s">
        <v>1120</v>
      </c>
      <c r="AG1501" t="s">
        <v>30</v>
      </c>
      <c r="AH1501" t="s">
        <v>1005</v>
      </c>
      <c r="AI1501" t="s">
        <v>1105</v>
      </c>
      <c r="AJ1501" t="s">
        <v>820</v>
      </c>
      <c r="AL1501" t="s">
        <v>371</v>
      </c>
      <c r="AM1501" t="s">
        <v>34</v>
      </c>
      <c r="AN1501" t="s">
        <v>25</v>
      </c>
      <c r="AO1501" t="s">
        <v>25</v>
      </c>
      <c r="AP1501">
        <v>8</v>
      </c>
      <c r="AQ1501">
        <v>20</v>
      </c>
      <c r="AR1501" t="s">
        <v>511</v>
      </c>
      <c r="AS1501" t="s">
        <v>45</v>
      </c>
      <c r="AT1501" t="s">
        <v>515</v>
      </c>
      <c r="AV1501" t="s">
        <v>512</v>
      </c>
      <c r="AW1501" t="s">
        <v>1045</v>
      </c>
      <c r="AX1501" t="s">
        <v>534</v>
      </c>
      <c r="AZ1501">
        <v>5650718</v>
      </c>
      <c r="BA1501" t="s">
        <v>45</v>
      </c>
      <c r="BB1501" s="4">
        <v>43938.475170381942</v>
      </c>
      <c r="BC1501" t="s">
        <v>1774</v>
      </c>
      <c r="BD1501" t="s">
        <v>29</v>
      </c>
      <c r="BE1501" t="s">
        <v>25</v>
      </c>
      <c r="BF1501" t="s">
        <v>513</v>
      </c>
      <c r="BG1501" t="s">
        <v>534</v>
      </c>
      <c r="BI1501" s="3">
        <v>43965</v>
      </c>
      <c r="BK1501" s="30" t="s">
        <v>1293</v>
      </c>
      <c r="BL1501" s="3">
        <v>43965.559345925925</v>
      </c>
      <c r="BM1501" t="s">
        <v>31</v>
      </c>
      <c r="BN1501" t="s">
        <v>32</v>
      </c>
      <c r="BP1501" t="s">
        <v>1006</v>
      </c>
      <c r="BQ1501" t="s">
        <v>826</v>
      </c>
      <c r="BR1501" t="s">
        <v>28</v>
      </c>
      <c r="BS1501" t="s">
        <v>28</v>
      </c>
      <c r="BT1501" t="s">
        <v>400</v>
      </c>
      <c r="BU1501" s="3">
        <v>43908.601494270835</v>
      </c>
      <c r="BV1501" t="s">
        <v>803</v>
      </c>
      <c r="BW1501" s="3">
        <v>43965.565240578704</v>
      </c>
      <c r="BX1501" t="s">
        <v>1046</v>
      </c>
      <c r="CG1501"/>
      <c r="CH1501"/>
      <c r="CI1501"/>
      <c r="CY1501"/>
      <c r="DA1501"/>
      <c r="DF1501"/>
    </row>
    <row r="1502" spans="1:110" x14ac:dyDescent="0.25">
      <c r="A1502" s="1">
        <f>IF(Veg_Table[[#This Row],[VP_STATUS]]="Hold",0,IF(OR(AND(Veg_Table[[#This Row],[PRESCRIP]]="NW_No Work",Veg_Table[[#This Row],[VP_STATUS]]&lt;&gt;"No Work Required Under EVM"),AND(Veg_Table[[#This Row],[VP_STATUS]]="No Work Required Under EVM",Veg_Table[[#This Row],[PRESCRIP]]&lt;&gt;"NW_No Work")),1,0))</f>
        <v>0</v>
      </c>
      <c r="B1502" s="1">
        <f>IF(Veg_Table[[#This Row],[SPECIES]]="",1,0)</f>
        <v>0</v>
      </c>
      <c r="C1502" s="1">
        <f>IF(Veg_Table[[#This Row],[DIAMETER]]="",1,0)</f>
        <v>0</v>
      </c>
      <c r="D1502" s="1">
        <f>IF(Veg_Table[[#This Row],[HEIGHT]]="",1,0)</f>
        <v>0</v>
      </c>
      <c r="E150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02" s="1">
        <f>IF(AND(Veg_Table[[#This Row],[TAT_RESULT]]="ABATE",Veg_Table[[#This Row],[PRESCRIP]]="NW_No Work"),1,0)</f>
        <v>0</v>
      </c>
      <c r="G1502" s="1">
        <f>IF(OR(Veg_Table[[#This Row],[Prescription R-Scale]]="NA",Veg_Table[[#This Row],[Diameter R-Scale]]="NA"),0,IF(Veg_Table[[#This Row],[Diameter R-Scale]]&lt;&gt;Veg_Table[[#This Row],[Prescription R-Scale]],1,0))</f>
        <v>0</v>
      </c>
      <c r="H1502" s="1">
        <f>IF(OR(AND(Veg_Table[[#This Row],[PRESCRIP]]="BC_Br Rmv", Veg_Table[[#This Row],[WOOD_MAN]]&lt;&gt;"Not Needed"),AND(Veg_Table[[#This Row],[PRESCRIP]]="BCS_Br Rmv+Trt", Veg_Table[[#This Row],[WOOD_MAN]]&lt;&gt;"Not Needed")),1,0)</f>
        <v>0</v>
      </c>
      <c r="I1502" s="1">
        <f ca="1">IF(AND(Veg_Table[[#This Row],[Prescription_Changed]]="Yes",Veg_Table[[#This Row],[TAT_RESULT]]=""),1,0)</f>
        <v>0</v>
      </c>
      <c r="J1502" s="1">
        <f ca="1">SUM(Veg_Table[[#This Row],[Prescription and Status do not match]:[Prescription_Edited_And_TAT_Is_Blank]])</f>
        <v>0</v>
      </c>
      <c r="K1502" s="1">
        <f ca="1">IF(Veg_Table[[#This Row],[Sum of Errors]]&gt;0,1,0)</f>
        <v>0</v>
      </c>
      <c r="L1502" s="1">
        <f>1</f>
        <v>1</v>
      </c>
      <c r="M150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502" s="1">
        <f>IF(OR(MID(Veg_Table[[#This Row],[PRESCRIP]],2,1)="1",MID(Veg_Table[[#This Row],[PRESCRIP]],2,1)="2",MID(Veg_Table[[#This Row],[PRESCRIP]],2,1)="3",MID(Veg_Table[[#This Row],[PRESCRIP]],2,1)="4"),_xlfn.NUMBERVALUE(MID(Veg_Table[[#This Row],[PRESCRIP]],2,1)),"NA")</f>
        <v>1</v>
      </c>
      <c r="O1502" s="1">
        <f>WEEKNUM(Veg_Table[[#This Row],[EVM_LAST_EDITED_Day]],2)</f>
        <v>20</v>
      </c>
      <c r="P1502" s="25">
        <f>IFERROR(DATE(YEAR(Veg_Table[[#This Row],[EVM_LAST_EDITED2]]),MONTH(Veg_Table[[#This Row],[EVM_LAST_EDITED2]]),DAY(Veg_Table[[#This Row],[EVM_LAST_EDITED2]])),DATE(2019,1,1))</f>
        <v>43965</v>
      </c>
      <c r="Q1502" s="3">
        <f>VALUE(SUBSTITUTE(Veg_Table[[#This Row],[EVM_LAST_EDITED]],",",""))</f>
        <v>43965.559499456002</v>
      </c>
      <c r="R1502" s="1" t="str">
        <f>_xlfn.IFNA(IF(Veg_Table[[#This Row],[EVM_LAST_EDITOR]]="","zBlank EVM Last Editor",VLOOKUP(Veg_Table[[#This Row],[EVM_LAST_EDITOR]],Roster_Table[#All],4,FALSE)),"zAWRR Not in Roster")</f>
        <v>zAWRR Not in Roster</v>
      </c>
      <c r="S1502" s="1" t="str">
        <f>_xlfn.IFNA(IF(Veg_Table[[#This Row],[EVM_LAST_EDITOR]]="","zBlank EVM Last Editor",VLOOKUP(Veg_Table[[#This Row],[EVM_LAST_EDITOR]],Roster_Table[#All],16,FALSE)),"zCompany_AWRR not in Roster")</f>
        <v>zCompany_AWRR not in Roster</v>
      </c>
      <c r="T1502" s="2">
        <f>IFERROR(DATE(YEAR(Veg_Table[[#This Row],[Created2]]),MONTH(Veg_Table[[#This Row],[Created2]]),DAY(Veg_Table[[#This Row],[Created2]])),DATE(2019,1,1))</f>
        <v>43909</v>
      </c>
      <c r="U1502" s="3">
        <f>VALUE(SUBSTITUTE(Veg_Table[[#This Row],[Created]],",",""))</f>
        <v>43909.354861817097</v>
      </c>
      <c r="V1502" s="3" t="str">
        <f ca="1">IFERROR(_xlfn.IFNA(CELL("contents",INDIRECT(_xlfn.CONCAT("Veg_Table_Production_Data!",ADDRESS(MATCH(_xlfn.MAXIFS(#REF!,#REF!,"="&amp;Veg_Table[[#This Row],[AUTO_ID]],#REF!,"&lt;"&amp;Veg_Table[[#This Row],[EVM_LAST_EDITED_Day]]),#REF!,0),COLUMN(#REF!),4,1,)))),""),"")</f>
        <v/>
      </c>
      <c r="W1502" s="3" t="str">
        <f ca="1">IF(Veg_Table[[#This Row],[Previous_Prescription]]="","No",IF(Veg_Table[[#This Row],[Previous_Prescription]]=Veg_Table[[#This Row],[PRESCRIP]],"No","Yes"))</f>
        <v>No</v>
      </c>
      <c r="X1502" s="3" t="str">
        <f>IF(Veg_Table[[#This Row],[EVM_LAST_EDITED_Day]]=Veg_Table[[#This Row],[Created_Day]],"New","Old")</f>
        <v>Old</v>
      </c>
      <c r="Y1502" s="1">
        <f>IFERROR(IF(FIND("delete",LOWER(Veg_Table[[#This Row],[PI_COMMENTS]]))&gt;=1,1,0),0)</f>
        <v>0</v>
      </c>
      <c r="Z1502" s="1" t="str">
        <f>_xlfn.IFNA(IF(Veg_Table[[#This Row],[EVM_LAST_EDITOR]]="","Yes",VLOOKUP(Veg_Table[[#This Row],[EVM_LAST_EDITOR]],Roster_Table[#All],15,FALSE)),"Yes")</f>
        <v>Yes</v>
      </c>
      <c r="AA150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02" s="1" t="str">
        <f>_xlfn.IFNA(VLOOKUP(Veg_Table[[#This Row],[EVM_LAST_EDITOR]],Roster_Table[#All],3,FALSE),"zAWRR Not in Roster")</f>
        <v>zAWRR Not in Roster</v>
      </c>
      <c r="AC1502" s="1" t="str">
        <f>_xlfn.IFNA(VLOOKUP(Veg_Table[[#This Row],[EVM_LAST_EDITOR]],Roster_Table[#All],2,FALSE),"zAWRR Not in Roster")</f>
        <v>zAWRR Not in Roster</v>
      </c>
      <c r="AD1502" s="1" t="str">
        <f>IF(_xlfn.CONCAT(Veg_Table[[#This Row],[First_Name]]," ",Veg_Table[[#This Row],[Last_Name]])="zAWRR Not in Roster zAWRR Not in Roster","zAWRR Not in Roster",_xlfn.CONCAT(Veg_Table[[#This Row],[First_Name]]," ",Veg_Table[[#This Row],[Last_Name]]))</f>
        <v>zAWRR Not in Roster</v>
      </c>
      <c r="AE1502">
        <v>2934798</v>
      </c>
      <c r="AF1502" t="s">
        <v>1109</v>
      </c>
      <c r="AG1502" t="s">
        <v>30</v>
      </c>
      <c r="AH1502" t="s">
        <v>1005</v>
      </c>
      <c r="AI1502" t="s">
        <v>1105</v>
      </c>
      <c r="AJ1502" t="s">
        <v>820</v>
      </c>
      <c r="AL1502" t="s">
        <v>371</v>
      </c>
      <c r="AM1502" t="s">
        <v>34</v>
      </c>
      <c r="AN1502" t="s">
        <v>25</v>
      </c>
      <c r="AO1502" t="s">
        <v>25</v>
      </c>
      <c r="AP1502">
        <v>11</v>
      </c>
      <c r="AQ1502">
        <v>21</v>
      </c>
      <c r="AR1502" t="s">
        <v>511</v>
      </c>
      <c r="AS1502" t="s">
        <v>45</v>
      </c>
      <c r="AT1502" t="s">
        <v>515</v>
      </c>
      <c r="AV1502" t="s">
        <v>512</v>
      </c>
      <c r="AW1502" t="s">
        <v>1110</v>
      </c>
      <c r="AX1502" t="s">
        <v>534</v>
      </c>
      <c r="AZ1502">
        <v>40</v>
      </c>
      <c r="BA1502" t="s">
        <v>45</v>
      </c>
      <c r="BB1502" s="4">
        <v>43938.625318749997</v>
      </c>
      <c r="BD1502" t="s">
        <v>29</v>
      </c>
      <c r="BE1502" t="s">
        <v>25</v>
      </c>
      <c r="BF1502" t="s">
        <v>513</v>
      </c>
      <c r="BG1502" t="s">
        <v>534</v>
      </c>
      <c r="BI1502" s="3">
        <v>43965</v>
      </c>
      <c r="BK1502" s="30" t="s">
        <v>1293</v>
      </c>
      <c r="BL1502" s="3">
        <v>43965.559499456016</v>
      </c>
      <c r="BM1502" t="s">
        <v>31</v>
      </c>
      <c r="BN1502" t="s">
        <v>32</v>
      </c>
      <c r="BP1502" t="s">
        <v>1006</v>
      </c>
      <c r="BQ1502" t="s">
        <v>826</v>
      </c>
      <c r="BR1502" t="s">
        <v>28</v>
      </c>
      <c r="BS1502" t="s">
        <v>28</v>
      </c>
      <c r="BT1502" t="s">
        <v>400</v>
      </c>
      <c r="BU1502" s="3">
        <v>43909.354861817126</v>
      </c>
      <c r="BV1502" t="s">
        <v>803</v>
      </c>
      <c r="BW1502" s="3">
        <v>43965.565240578704</v>
      </c>
      <c r="BX1502" t="s">
        <v>1111</v>
      </c>
      <c r="CG1502"/>
      <c r="CH1502"/>
      <c r="CI1502"/>
      <c r="CY1502"/>
      <c r="DA1502"/>
      <c r="DF1502"/>
    </row>
    <row r="1503" spans="1:110" x14ac:dyDescent="0.25">
      <c r="A1503" s="1">
        <f>IF(Veg_Table[[#This Row],[VP_STATUS]]="Hold",0,IF(OR(AND(Veg_Table[[#This Row],[PRESCRIP]]="NW_No Work",Veg_Table[[#This Row],[VP_STATUS]]&lt;&gt;"No Work Required Under EVM"),AND(Veg_Table[[#This Row],[VP_STATUS]]="No Work Required Under EVM",Veg_Table[[#This Row],[PRESCRIP]]&lt;&gt;"NW_No Work")),1,0))</f>
        <v>0</v>
      </c>
      <c r="B1503" s="1">
        <f>IF(Veg_Table[[#This Row],[SPECIES]]="",1,0)</f>
        <v>0</v>
      </c>
      <c r="C1503" s="1">
        <f>IF(Veg_Table[[#This Row],[DIAMETER]]="",1,0)</f>
        <v>0</v>
      </c>
      <c r="D1503" s="1">
        <f>IF(Veg_Table[[#This Row],[HEIGHT]]="",1,0)</f>
        <v>0</v>
      </c>
      <c r="E150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03" s="1">
        <f>IF(AND(Veg_Table[[#This Row],[TAT_RESULT]]="ABATE",Veg_Table[[#This Row],[PRESCRIP]]="NW_No Work"),1,0)</f>
        <v>0</v>
      </c>
      <c r="G1503" s="1">
        <f>IF(OR(Veg_Table[[#This Row],[Prescription R-Scale]]="NA",Veg_Table[[#This Row],[Diameter R-Scale]]="NA"),0,IF(Veg_Table[[#This Row],[Diameter R-Scale]]&lt;&gt;Veg_Table[[#This Row],[Prescription R-Scale]],1,0))</f>
        <v>0</v>
      </c>
      <c r="H1503" s="1">
        <f>IF(OR(AND(Veg_Table[[#This Row],[PRESCRIP]]="BC_Br Rmv", Veg_Table[[#This Row],[WOOD_MAN]]&lt;&gt;"Not Needed"),AND(Veg_Table[[#This Row],[PRESCRIP]]="BCS_Br Rmv+Trt", Veg_Table[[#This Row],[WOOD_MAN]]&lt;&gt;"Not Needed")),1,0)</f>
        <v>0</v>
      </c>
      <c r="I1503" s="1">
        <f ca="1">IF(AND(Veg_Table[[#This Row],[Prescription_Changed]]="Yes",Veg_Table[[#This Row],[TAT_RESULT]]=""),1,0)</f>
        <v>0</v>
      </c>
      <c r="J1503" s="1">
        <f ca="1">SUM(Veg_Table[[#This Row],[Prescription and Status do not match]:[Prescription_Edited_And_TAT_Is_Blank]])</f>
        <v>0</v>
      </c>
      <c r="K1503" s="1">
        <f ca="1">IF(Veg_Table[[#This Row],[Sum of Errors]]&gt;0,1,0)</f>
        <v>0</v>
      </c>
      <c r="L1503" s="1">
        <f>1</f>
        <v>1</v>
      </c>
      <c r="M1503"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503" s="1" t="str">
        <f>IF(OR(MID(Veg_Table[[#This Row],[PRESCRIP]],2,1)="1",MID(Veg_Table[[#This Row],[PRESCRIP]],2,1)="2",MID(Veg_Table[[#This Row],[PRESCRIP]],2,1)="3",MID(Veg_Table[[#This Row],[PRESCRIP]],2,1)="4"),_xlfn.NUMBERVALUE(MID(Veg_Table[[#This Row],[PRESCRIP]],2,1)),"NA")</f>
        <v>NA</v>
      </c>
      <c r="O1503" s="1">
        <f>WEEKNUM(Veg_Table[[#This Row],[EVM_LAST_EDITED_Day]],2)</f>
        <v>20</v>
      </c>
      <c r="P1503" s="25">
        <f>IFERROR(DATE(YEAR(Veg_Table[[#This Row],[EVM_LAST_EDITED2]]),MONTH(Veg_Table[[#This Row],[EVM_LAST_EDITED2]]),DAY(Veg_Table[[#This Row],[EVM_LAST_EDITED2]])),DATE(2019,1,1))</f>
        <v>43965</v>
      </c>
      <c r="Q1503" s="3">
        <f>VALUE(SUBSTITUTE(Veg_Table[[#This Row],[EVM_LAST_EDITED]],",",""))</f>
        <v>43965.561342592599</v>
      </c>
      <c r="R1503" s="1" t="str">
        <f>_xlfn.IFNA(IF(Veg_Table[[#This Row],[EVM_LAST_EDITOR]]="","zBlank EVM Last Editor",VLOOKUP(Veg_Table[[#This Row],[EVM_LAST_EDITOR]],Roster_Table[#All],4,FALSE)),"zAWRR Not in Roster")</f>
        <v>JEF</v>
      </c>
      <c r="S1503" s="1" t="str">
        <f>_xlfn.IFNA(IF(Veg_Table[[#This Row],[EVM_LAST_EDITOR]]="","zBlank EVM Last Editor",VLOOKUP(Veg_Table[[#This Row],[EVM_LAST_EDITOR]],Roster_Table[#All],16,FALSE)),"zCompany_AWRR not in Roster")</f>
        <v>JEF_Jefferson Resources</v>
      </c>
      <c r="T1503" s="2">
        <f>IFERROR(DATE(YEAR(Veg_Table[[#This Row],[Created2]]),MONTH(Veg_Table[[#This Row],[Created2]]),DAY(Veg_Table[[#This Row],[Created2]])),DATE(2019,1,1))</f>
        <v>43965</v>
      </c>
      <c r="U1503" s="3">
        <f>VALUE(SUBSTITUTE(Veg_Table[[#This Row],[Created]],",",""))</f>
        <v>43965.561342592599</v>
      </c>
      <c r="V1503" s="3" t="str">
        <f ca="1">IFERROR(_xlfn.IFNA(CELL("contents",INDIRECT(_xlfn.CONCAT("Veg_Table_Production_Data!",ADDRESS(MATCH(_xlfn.MAXIFS(#REF!,#REF!,"="&amp;Veg_Table[[#This Row],[AUTO_ID]],#REF!,"&lt;"&amp;Veg_Table[[#This Row],[EVM_LAST_EDITED_Day]]),#REF!,0),COLUMN(#REF!),4,1,)))),""),"")</f>
        <v/>
      </c>
      <c r="W1503" s="3" t="str">
        <f ca="1">IF(Veg_Table[[#This Row],[Previous_Prescription]]="","No",IF(Veg_Table[[#This Row],[Previous_Prescription]]=Veg_Table[[#This Row],[PRESCRIP]],"No","Yes"))</f>
        <v>No</v>
      </c>
      <c r="X1503" s="3" t="str">
        <f>IF(Veg_Table[[#This Row],[EVM_LAST_EDITED_Day]]=Veg_Table[[#This Row],[Created_Day]],"New","Old")</f>
        <v>New</v>
      </c>
      <c r="Y1503" s="1">
        <f>IFERROR(IF(FIND("delete",LOWER(Veg_Table[[#This Row],[PI_COMMENTS]]))&gt;=1,1,0),0)</f>
        <v>0</v>
      </c>
      <c r="Z1503" s="1" t="str">
        <f>_xlfn.IFNA(IF(Veg_Table[[#This Row],[EVM_LAST_EDITOR]]="","Yes",VLOOKUP(Veg_Table[[#This Row],[EVM_LAST_EDITOR]],Roster_Table[#All],15,FALSE)),"Yes")</f>
        <v>Yes</v>
      </c>
      <c r="AA150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03" s="1" t="str">
        <f>_xlfn.IFNA(VLOOKUP(Veg_Table[[#This Row],[EVM_LAST_EDITOR]],Roster_Table[#All],3,FALSE),"zAWRR Not in Roster")</f>
        <v>Kalli</v>
      </c>
      <c r="AC1503" s="1" t="str">
        <f>_xlfn.IFNA(VLOOKUP(Veg_Table[[#This Row],[EVM_LAST_EDITOR]],Roster_Table[#All],2,FALSE),"zAWRR Not in Roster")</f>
        <v>Fenk</v>
      </c>
      <c r="AD1503" s="1" t="str">
        <f>IF(_xlfn.CONCAT(Veg_Table[[#This Row],[First_Name]]," ",Veg_Table[[#This Row],[Last_Name]])="zAWRR Not in Roster zAWRR Not in Roster","zAWRR Not in Roster",_xlfn.CONCAT(Veg_Table[[#This Row],[First_Name]]," ",Veg_Table[[#This Row],[Last_Name]]))</f>
        <v>Kalli Fenk</v>
      </c>
      <c r="AE1503">
        <v>3231168</v>
      </c>
      <c r="AF1503" t="s">
        <v>7076</v>
      </c>
      <c r="AG1503" t="s">
        <v>30</v>
      </c>
      <c r="AH1503" t="s">
        <v>3102</v>
      </c>
      <c r="AI1503" t="s">
        <v>2951</v>
      </c>
      <c r="AJ1503" t="s">
        <v>21</v>
      </c>
      <c r="AL1503" t="s">
        <v>37</v>
      </c>
      <c r="AM1503" t="s">
        <v>40</v>
      </c>
      <c r="AN1503" t="s">
        <v>25</v>
      </c>
      <c r="AO1503" t="s">
        <v>25</v>
      </c>
      <c r="AP1503">
        <v>21</v>
      </c>
      <c r="AQ1503">
        <v>80</v>
      </c>
      <c r="AR1503" t="s">
        <v>511</v>
      </c>
      <c r="AS1503" t="s">
        <v>24</v>
      </c>
      <c r="AT1503" t="s">
        <v>26</v>
      </c>
      <c r="AV1503" t="s">
        <v>512</v>
      </c>
      <c r="AW1503" t="s">
        <v>7077</v>
      </c>
      <c r="AZ1503"/>
      <c r="BB1503" s="4"/>
      <c r="BD1503" t="s">
        <v>29</v>
      </c>
      <c r="BE1503" t="s">
        <v>25</v>
      </c>
      <c r="BF1503" t="s">
        <v>513</v>
      </c>
      <c r="BI1503" s="3"/>
      <c r="BJ1503" t="s">
        <v>52</v>
      </c>
      <c r="BK1503" s="30" t="s">
        <v>65</v>
      </c>
      <c r="BL1503" s="3">
        <v>43965.561342592591</v>
      </c>
      <c r="BM1503" t="s">
        <v>31</v>
      </c>
      <c r="BN1503" t="s">
        <v>32</v>
      </c>
      <c r="BP1503" t="s">
        <v>3105</v>
      </c>
      <c r="BQ1503" t="s">
        <v>826</v>
      </c>
      <c r="BR1503" t="s">
        <v>28</v>
      </c>
      <c r="BS1503" t="s">
        <v>28</v>
      </c>
      <c r="BT1503" t="s">
        <v>65</v>
      </c>
      <c r="BU1503" s="3">
        <v>43965.561342592591</v>
      </c>
      <c r="BV1503" t="s">
        <v>803</v>
      </c>
      <c r="BW1503" s="3">
        <v>43966.336886076388</v>
      </c>
      <c r="BX1503" t="s">
        <v>7078</v>
      </c>
      <c r="CG1503"/>
      <c r="CH1503"/>
      <c r="CI1503"/>
      <c r="CY1503"/>
      <c r="DA1503"/>
      <c r="DF1503"/>
    </row>
    <row r="1504" spans="1:110" x14ac:dyDescent="0.25">
      <c r="A1504" s="1">
        <f>IF(Veg_Table[[#This Row],[VP_STATUS]]="Hold",0,IF(OR(AND(Veg_Table[[#This Row],[PRESCRIP]]="NW_No Work",Veg_Table[[#This Row],[VP_STATUS]]&lt;&gt;"No Work Required Under EVM"),AND(Veg_Table[[#This Row],[VP_STATUS]]="No Work Required Under EVM",Veg_Table[[#This Row],[PRESCRIP]]&lt;&gt;"NW_No Work")),1,0))</f>
        <v>0</v>
      </c>
      <c r="B1504" s="1">
        <f>IF(Veg_Table[[#This Row],[SPECIES]]="",1,0)</f>
        <v>0</v>
      </c>
      <c r="C1504" s="1">
        <f>IF(Veg_Table[[#This Row],[DIAMETER]]="",1,0)</f>
        <v>0</v>
      </c>
      <c r="D1504" s="1">
        <f>IF(Veg_Table[[#This Row],[HEIGHT]]="",1,0)</f>
        <v>0</v>
      </c>
      <c r="E150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04" s="1">
        <f>IF(AND(Veg_Table[[#This Row],[TAT_RESULT]]="ABATE",Veg_Table[[#This Row],[PRESCRIP]]="NW_No Work"),1,0)</f>
        <v>0</v>
      </c>
      <c r="G1504" s="1">
        <f>IF(OR(Veg_Table[[#This Row],[Prescription R-Scale]]="NA",Veg_Table[[#This Row],[Diameter R-Scale]]="NA"),0,IF(Veg_Table[[#This Row],[Diameter R-Scale]]&lt;&gt;Veg_Table[[#This Row],[Prescription R-Scale]],1,0))</f>
        <v>0</v>
      </c>
      <c r="H1504" s="1">
        <f>IF(OR(AND(Veg_Table[[#This Row],[PRESCRIP]]="BC_Br Rmv", Veg_Table[[#This Row],[WOOD_MAN]]&lt;&gt;"Not Needed"),AND(Veg_Table[[#This Row],[PRESCRIP]]="BCS_Br Rmv+Trt", Veg_Table[[#This Row],[WOOD_MAN]]&lt;&gt;"Not Needed")),1,0)</f>
        <v>0</v>
      </c>
      <c r="I1504" s="1">
        <f ca="1">IF(AND(Veg_Table[[#This Row],[Prescription_Changed]]="Yes",Veg_Table[[#This Row],[TAT_RESULT]]=""),1,0)</f>
        <v>0</v>
      </c>
      <c r="J1504" s="1">
        <f ca="1">SUM(Veg_Table[[#This Row],[Prescription and Status do not match]:[Prescription_Edited_And_TAT_Is_Blank]])</f>
        <v>0</v>
      </c>
      <c r="K1504" s="1">
        <f ca="1">IF(Veg_Table[[#This Row],[Sum of Errors]]&gt;0,1,0)</f>
        <v>0</v>
      </c>
      <c r="L1504" s="1">
        <f>1</f>
        <v>1</v>
      </c>
      <c r="M1504"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504" s="1" t="str">
        <f>IF(OR(MID(Veg_Table[[#This Row],[PRESCRIP]],2,1)="1",MID(Veg_Table[[#This Row],[PRESCRIP]],2,1)="2",MID(Veg_Table[[#This Row],[PRESCRIP]],2,1)="3",MID(Veg_Table[[#This Row],[PRESCRIP]],2,1)="4"),_xlfn.NUMBERVALUE(MID(Veg_Table[[#This Row],[PRESCRIP]],2,1)),"NA")</f>
        <v>NA</v>
      </c>
      <c r="O1504" s="1">
        <f>WEEKNUM(Veg_Table[[#This Row],[EVM_LAST_EDITED_Day]],2)</f>
        <v>20</v>
      </c>
      <c r="P1504" s="25">
        <f>IFERROR(DATE(YEAR(Veg_Table[[#This Row],[EVM_LAST_EDITED2]]),MONTH(Veg_Table[[#This Row],[EVM_LAST_EDITED2]]),DAY(Veg_Table[[#This Row],[EVM_LAST_EDITED2]])),DATE(2019,1,1))</f>
        <v>43965</v>
      </c>
      <c r="Q1504" s="3">
        <f>VALUE(SUBSTITUTE(Veg_Table[[#This Row],[EVM_LAST_EDITED]],",",""))</f>
        <v>43965.561665763897</v>
      </c>
      <c r="R1504" s="1" t="str">
        <f>_xlfn.IFNA(IF(Veg_Table[[#This Row],[EVM_LAST_EDITOR]]="","zBlank EVM Last Editor",VLOOKUP(Veg_Table[[#This Row],[EVM_LAST_EDITOR]],Roster_Table[#All],4,FALSE)),"zAWRR Not in Roster")</f>
        <v>MBG</v>
      </c>
      <c r="S1504" s="1" t="str">
        <f>_xlfn.IFNA(IF(Veg_Table[[#This Row],[EVM_LAST_EDITOR]]="","zBlank EVM Last Editor",VLOOKUP(Veg_Table[[#This Row],[EVM_LAST_EDITOR]],Roster_Table[#All],16,FALSE)),"zCompany_AWRR not in Roster")</f>
        <v>MBG_Mason, Bruce &amp; Girard</v>
      </c>
      <c r="T1504" s="2">
        <f>IFERROR(DATE(YEAR(Veg_Table[[#This Row],[Created2]]),MONTH(Veg_Table[[#This Row],[Created2]]),DAY(Veg_Table[[#This Row],[Created2]])),DATE(2019,1,1))</f>
        <v>43965</v>
      </c>
      <c r="U1504" s="3">
        <f>VALUE(SUBSTITUTE(Veg_Table[[#This Row],[Created]],",",""))</f>
        <v>43965.561665763897</v>
      </c>
      <c r="V1504" s="3" t="str">
        <f ca="1">IFERROR(_xlfn.IFNA(CELL("contents",INDIRECT(_xlfn.CONCAT("Veg_Table_Production_Data!",ADDRESS(MATCH(_xlfn.MAXIFS(#REF!,#REF!,"="&amp;Veg_Table[[#This Row],[AUTO_ID]],#REF!,"&lt;"&amp;Veg_Table[[#This Row],[EVM_LAST_EDITED_Day]]),#REF!,0),COLUMN(#REF!),4,1,)))),""),"")</f>
        <v/>
      </c>
      <c r="W1504" s="3" t="str">
        <f ca="1">IF(Veg_Table[[#This Row],[Previous_Prescription]]="","No",IF(Veg_Table[[#This Row],[Previous_Prescription]]=Veg_Table[[#This Row],[PRESCRIP]],"No","Yes"))</f>
        <v>No</v>
      </c>
      <c r="X1504" s="3" t="str">
        <f>IF(Veg_Table[[#This Row],[EVM_LAST_EDITED_Day]]=Veg_Table[[#This Row],[Created_Day]],"New","Old")</f>
        <v>New</v>
      </c>
      <c r="Y1504" s="1">
        <f>IFERROR(IF(FIND("delete",LOWER(Veg_Table[[#This Row],[PI_COMMENTS]]))&gt;=1,1,0),0)</f>
        <v>0</v>
      </c>
      <c r="Z1504" s="1" t="str">
        <f>_xlfn.IFNA(IF(Veg_Table[[#This Row],[EVM_LAST_EDITOR]]="","Yes",VLOOKUP(Veg_Table[[#This Row],[EVM_LAST_EDITOR]],Roster_Table[#All],15,FALSE)),"Yes")</f>
        <v>Yes</v>
      </c>
      <c r="AA150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04" s="1" t="str">
        <f>_xlfn.IFNA(VLOOKUP(Veg_Table[[#This Row],[EVM_LAST_EDITOR]],Roster_Table[#All],3,FALSE),"zAWRR Not in Roster")</f>
        <v>Nathan</v>
      </c>
      <c r="AC1504" s="1" t="str">
        <f>_xlfn.IFNA(VLOOKUP(Veg_Table[[#This Row],[EVM_LAST_EDITOR]],Roster_Table[#All],2,FALSE),"zAWRR Not in Roster")</f>
        <v>Vik</v>
      </c>
      <c r="AD1504" s="1" t="str">
        <f>IF(_xlfn.CONCAT(Veg_Table[[#This Row],[First_Name]]," ",Veg_Table[[#This Row],[Last_Name]])="zAWRR Not in Roster zAWRR Not in Roster","zAWRR Not in Roster",_xlfn.CONCAT(Veg_Table[[#This Row],[First_Name]]," ",Veg_Table[[#This Row],[Last_Name]]))</f>
        <v>Nathan Vik</v>
      </c>
      <c r="AE1504">
        <v>3229062</v>
      </c>
      <c r="AF1504" t="s">
        <v>6344</v>
      </c>
      <c r="AG1504" t="s">
        <v>93</v>
      </c>
      <c r="AH1504" t="s">
        <v>6252</v>
      </c>
      <c r="AI1504" t="s">
        <v>5955</v>
      </c>
      <c r="AJ1504" t="s">
        <v>21</v>
      </c>
      <c r="AL1504" t="s">
        <v>372</v>
      </c>
      <c r="AM1504" t="s">
        <v>529</v>
      </c>
      <c r="AN1504" t="s">
        <v>25</v>
      </c>
      <c r="AO1504" t="s">
        <v>25</v>
      </c>
      <c r="AP1504">
        <v>16</v>
      </c>
      <c r="AQ1504">
        <v>70</v>
      </c>
      <c r="AR1504" t="s">
        <v>511</v>
      </c>
      <c r="AS1504" t="s">
        <v>24</v>
      </c>
      <c r="AT1504" t="s">
        <v>26</v>
      </c>
      <c r="AV1504" t="s">
        <v>519</v>
      </c>
      <c r="AW1504" t="s">
        <v>6345</v>
      </c>
      <c r="AZ1504"/>
      <c r="BB1504" s="4"/>
      <c r="BD1504" t="s">
        <v>29</v>
      </c>
      <c r="BE1504" t="s">
        <v>25</v>
      </c>
      <c r="BF1504" t="s">
        <v>513</v>
      </c>
      <c r="BI1504" s="3"/>
      <c r="BJ1504" t="s">
        <v>27</v>
      </c>
      <c r="BK1504" s="30" t="s">
        <v>115</v>
      </c>
      <c r="BL1504" s="3">
        <v>43965.561665763889</v>
      </c>
      <c r="BM1504" t="s">
        <v>31</v>
      </c>
      <c r="BN1504" t="s">
        <v>32</v>
      </c>
      <c r="BP1504" t="s">
        <v>6254</v>
      </c>
      <c r="BQ1504" t="s">
        <v>1025</v>
      </c>
      <c r="BR1504" t="s">
        <v>28</v>
      </c>
      <c r="BS1504" t="s">
        <v>28</v>
      </c>
      <c r="BT1504" t="s">
        <v>115</v>
      </c>
      <c r="BU1504" s="3">
        <v>43965.561665763889</v>
      </c>
      <c r="BV1504" t="s">
        <v>803</v>
      </c>
      <c r="BW1504" s="3">
        <v>43965.597700497688</v>
      </c>
      <c r="BX1504" t="s">
        <v>6346</v>
      </c>
      <c r="CG1504"/>
      <c r="CH1504"/>
      <c r="CI1504"/>
      <c r="CY1504"/>
      <c r="DA1504"/>
      <c r="DF1504"/>
    </row>
    <row r="1505" spans="1:110" x14ac:dyDescent="0.25">
      <c r="A1505" s="1">
        <f>IF(Veg_Table[[#This Row],[VP_STATUS]]="Hold",0,IF(OR(AND(Veg_Table[[#This Row],[PRESCRIP]]="NW_No Work",Veg_Table[[#This Row],[VP_STATUS]]&lt;&gt;"No Work Required Under EVM"),AND(Veg_Table[[#This Row],[VP_STATUS]]="No Work Required Under EVM",Veg_Table[[#This Row],[PRESCRIP]]&lt;&gt;"NW_No Work")),1,0))</f>
        <v>0</v>
      </c>
      <c r="B1505" s="1">
        <f>IF(Veg_Table[[#This Row],[SPECIES]]="",1,0)</f>
        <v>0</v>
      </c>
      <c r="C1505" s="1">
        <f>IF(Veg_Table[[#This Row],[DIAMETER]]="",1,0)</f>
        <v>0</v>
      </c>
      <c r="D1505" s="1">
        <f>IF(Veg_Table[[#This Row],[HEIGHT]]="",1,0)</f>
        <v>0</v>
      </c>
      <c r="E150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05" s="1">
        <f>IF(AND(Veg_Table[[#This Row],[TAT_RESULT]]="ABATE",Veg_Table[[#This Row],[PRESCRIP]]="NW_No Work"),1,0)</f>
        <v>0</v>
      </c>
      <c r="G1505" s="1">
        <f>IF(OR(Veg_Table[[#This Row],[Prescription R-Scale]]="NA",Veg_Table[[#This Row],[Diameter R-Scale]]="NA"),0,IF(Veg_Table[[#This Row],[Diameter R-Scale]]&lt;&gt;Veg_Table[[#This Row],[Prescription R-Scale]],1,0))</f>
        <v>0</v>
      </c>
      <c r="H1505" s="1">
        <f>IF(OR(AND(Veg_Table[[#This Row],[PRESCRIP]]="BC_Br Rmv", Veg_Table[[#This Row],[WOOD_MAN]]&lt;&gt;"Not Needed"),AND(Veg_Table[[#This Row],[PRESCRIP]]="BCS_Br Rmv+Trt", Veg_Table[[#This Row],[WOOD_MAN]]&lt;&gt;"Not Needed")),1,0)</f>
        <v>0</v>
      </c>
      <c r="I1505" s="1">
        <f ca="1">IF(AND(Veg_Table[[#This Row],[Prescription_Changed]]="Yes",Veg_Table[[#This Row],[TAT_RESULT]]=""),1,0)</f>
        <v>0</v>
      </c>
      <c r="J1505" s="1">
        <f ca="1">SUM(Veg_Table[[#This Row],[Prescription and Status do not match]:[Prescription_Edited_And_TAT_Is_Blank]])</f>
        <v>0</v>
      </c>
      <c r="K1505" s="1">
        <f ca="1">IF(Veg_Table[[#This Row],[Sum of Errors]]&gt;0,1,0)</f>
        <v>0</v>
      </c>
      <c r="L1505" s="1">
        <f>1</f>
        <v>1</v>
      </c>
      <c r="M1505"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505" s="1" t="str">
        <f>IF(OR(MID(Veg_Table[[#This Row],[PRESCRIP]],2,1)="1",MID(Veg_Table[[#This Row],[PRESCRIP]],2,1)="2",MID(Veg_Table[[#This Row],[PRESCRIP]],2,1)="3",MID(Veg_Table[[#This Row],[PRESCRIP]],2,1)="4"),_xlfn.NUMBERVALUE(MID(Veg_Table[[#This Row],[PRESCRIP]],2,1)),"NA")</f>
        <v>NA</v>
      </c>
      <c r="O1505" s="1">
        <f>WEEKNUM(Veg_Table[[#This Row],[EVM_LAST_EDITED_Day]],2)</f>
        <v>20</v>
      </c>
      <c r="P1505" s="25">
        <f>IFERROR(DATE(YEAR(Veg_Table[[#This Row],[EVM_LAST_EDITED2]]),MONTH(Veg_Table[[#This Row],[EVM_LAST_EDITED2]]),DAY(Veg_Table[[#This Row],[EVM_LAST_EDITED2]])),DATE(2019,1,1))</f>
        <v>43965</v>
      </c>
      <c r="Q1505" s="3">
        <f>VALUE(SUBSTITUTE(Veg_Table[[#This Row],[EVM_LAST_EDITED]],",",""))</f>
        <v>43965.562442129602</v>
      </c>
      <c r="R1505" s="1" t="str">
        <f>_xlfn.IFNA(IF(Veg_Table[[#This Row],[EVM_LAST_EDITOR]]="","zBlank EVM Last Editor",VLOOKUP(Veg_Table[[#This Row],[EVM_LAST_EDITOR]],Roster_Table[#All],4,FALSE)),"zAWRR Not in Roster")</f>
        <v>JEF</v>
      </c>
      <c r="S1505" s="1" t="str">
        <f>_xlfn.IFNA(IF(Veg_Table[[#This Row],[EVM_LAST_EDITOR]]="","zBlank EVM Last Editor",VLOOKUP(Veg_Table[[#This Row],[EVM_LAST_EDITOR]],Roster_Table[#All],16,FALSE)),"zCompany_AWRR not in Roster")</f>
        <v>JEF_Jefferson Resources</v>
      </c>
      <c r="T1505" s="2">
        <f>IFERROR(DATE(YEAR(Veg_Table[[#This Row],[Created2]]),MONTH(Veg_Table[[#This Row],[Created2]]),DAY(Veg_Table[[#This Row],[Created2]])),DATE(2019,1,1))</f>
        <v>43965</v>
      </c>
      <c r="U1505" s="3">
        <f>VALUE(SUBSTITUTE(Veg_Table[[#This Row],[Created]],",",""))</f>
        <v>43965.562442129602</v>
      </c>
      <c r="V1505" s="3" t="str">
        <f ca="1">IFERROR(_xlfn.IFNA(CELL("contents",INDIRECT(_xlfn.CONCAT("Veg_Table_Production_Data!",ADDRESS(MATCH(_xlfn.MAXIFS(#REF!,#REF!,"="&amp;Veg_Table[[#This Row],[AUTO_ID]],#REF!,"&lt;"&amp;Veg_Table[[#This Row],[EVM_LAST_EDITED_Day]]),#REF!,0),COLUMN(#REF!),4,1,)))),""),"")</f>
        <v/>
      </c>
      <c r="W1505" s="3" t="str">
        <f ca="1">IF(Veg_Table[[#This Row],[Previous_Prescription]]="","No",IF(Veg_Table[[#This Row],[Previous_Prescription]]=Veg_Table[[#This Row],[PRESCRIP]],"No","Yes"))</f>
        <v>No</v>
      </c>
      <c r="X1505" s="3" t="str">
        <f>IF(Veg_Table[[#This Row],[EVM_LAST_EDITED_Day]]=Veg_Table[[#This Row],[Created_Day]],"New","Old")</f>
        <v>New</v>
      </c>
      <c r="Y1505" s="1">
        <f>IFERROR(IF(FIND("delete",LOWER(Veg_Table[[#This Row],[PI_COMMENTS]]))&gt;=1,1,0),0)</f>
        <v>0</v>
      </c>
      <c r="Z1505" s="1" t="str">
        <f>_xlfn.IFNA(IF(Veg_Table[[#This Row],[EVM_LAST_EDITOR]]="","Yes",VLOOKUP(Veg_Table[[#This Row],[EVM_LAST_EDITOR]],Roster_Table[#All],15,FALSE)),"Yes")</f>
        <v>Yes</v>
      </c>
      <c r="AA150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05" s="1" t="str">
        <f>_xlfn.IFNA(VLOOKUP(Veg_Table[[#This Row],[EVM_LAST_EDITOR]],Roster_Table[#All],3,FALSE),"zAWRR Not in Roster")</f>
        <v>Kalli</v>
      </c>
      <c r="AC1505" s="1" t="str">
        <f>_xlfn.IFNA(VLOOKUP(Veg_Table[[#This Row],[EVM_LAST_EDITOR]],Roster_Table[#All],2,FALSE),"zAWRR Not in Roster")</f>
        <v>Fenk</v>
      </c>
      <c r="AD1505" s="1" t="str">
        <f>IF(_xlfn.CONCAT(Veg_Table[[#This Row],[First_Name]]," ",Veg_Table[[#This Row],[Last_Name]])="zAWRR Not in Roster zAWRR Not in Roster","zAWRR Not in Roster",_xlfn.CONCAT(Veg_Table[[#This Row],[First_Name]]," ",Veg_Table[[#This Row],[Last_Name]]))</f>
        <v>Kalli Fenk</v>
      </c>
      <c r="AE1505">
        <v>3231169</v>
      </c>
      <c r="AF1505" t="s">
        <v>7079</v>
      </c>
      <c r="AG1505" t="s">
        <v>30</v>
      </c>
      <c r="AH1505" t="s">
        <v>3102</v>
      </c>
      <c r="AI1505" t="s">
        <v>2951</v>
      </c>
      <c r="AJ1505" t="s">
        <v>21</v>
      </c>
      <c r="AL1505" t="s">
        <v>37</v>
      </c>
      <c r="AM1505" t="s">
        <v>38</v>
      </c>
      <c r="AN1505" t="s">
        <v>25</v>
      </c>
      <c r="AO1505" t="s">
        <v>25</v>
      </c>
      <c r="AP1505">
        <v>18</v>
      </c>
      <c r="AQ1505">
        <v>88</v>
      </c>
      <c r="AR1505" t="s">
        <v>511</v>
      </c>
      <c r="AS1505" t="s">
        <v>24</v>
      </c>
      <c r="AT1505" t="s">
        <v>26</v>
      </c>
      <c r="AV1505" t="s">
        <v>512</v>
      </c>
      <c r="AW1505" t="s">
        <v>7080</v>
      </c>
      <c r="AZ1505"/>
      <c r="BB1505" s="4"/>
      <c r="BD1505" t="s">
        <v>29</v>
      </c>
      <c r="BE1505" t="s">
        <v>25</v>
      </c>
      <c r="BF1505" t="s">
        <v>513</v>
      </c>
      <c r="BI1505" s="3"/>
      <c r="BJ1505" t="s">
        <v>52</v>
      </c>
      <c r="BK1505" s="30" t="s">
        <v>65</v>
      </c>
      <c r="BL1505" s="3">
        <v>43965.562442129631</v>
      </c>
      <c r="BM1505" t="s">
        <v>31</v>
      </c>
      <c r="BN1505" t="s">
        <v>32</v>
      </c>
      <c r="BP1505" t="s">
        <v>3105</v>
      </c>
      <c r="BQ1505" t="s">
        <v>826</v>
      </c>
      <c r="BR1505" t="s">
        <v>28</v>
      </c>
      <c r="BS1505" t="s">
        <v>28</v>
      </c>
      <c r="BT1505" t="s">
        <v>65</v>
      </c>
      <c r="BU1505" s="3">
        <v>43965.562442129631</v>
      </c>
      <c r="BV1505" t="s">
        <v>803</v>
      </c>
      <c r="BW1505" s="3">
        <v>43966.336886076388</v>
      </c>
      <c r="BX1505" t="s">
        <v>7081</v>
      </c>
      <c r="CG1505"/>
      <c r="CH1505"/>
      <c r="CI1505"/>
      <c r="CY1505"/>
      <c r="DA1505"/>
      <c r="DF1505"/>
    </row>
    <row r="1506" spans="1:110" x14ac:dyDescent="0.25">
      <c r="A1506" s="1">
        <f>IF(Veg_Table[[#This Row],[VP_STATUS]]="Hold",0,IF(OR(AND(Veg_Table[[#This Row],[PRESCRIP]]="NW_No Work",Veg_Table[[#This Row],[VP_STATUS]]&lt;&gt;"No Work Required Under EVM"),AND(Veg_Table[[#This Row],[VP_STATUS]]="No Work Required Under EVM",Veg_Table[[#This Row],[PRESCRIP]]&lt;&gt;"NW_No Work")),1,0))</f>
        <v>0</v>
      </c>
      <c r="B1506" s="1">
        <f>IF(Veg_Table[[#This Row],[SPECIES]]="",1,0)</f>
        <v>0</v>
      </c>
      <c r="C1506" s="1">
        <f>IF(Veg_Table[[#This Row],[DIAMETER]]="",1,0)</f>
        <v>0</v>
      </c>
      <c r="D1506" s="1">
        <f>IF(Veg_Table[[#This Row],[HEIGHT]]="",1,0)</f>
        <v>0</v>
      </c>
      <c r="E150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06" s="1">
        <f>IF(AND(Veg_Table[[#This Row],[TAT_RESULT]]="ABATE",Veg_Table[[#This Row],[PRESCRIP]]="NW_No Work"),1,0)</f>
        <v>0</v>
      </c>
      <c r="G1506" s="1">
        <f>IF(OR(Veg_Table[[#This Row],[Prescription R-Scale]]="NA",Veg_Table[[#This Row],[Diameter R-Scale]]="NA"),0,IF(Veg_Table[[#This Row],[Diameter R-Scale]]&lt;&gt;Veg_Table[[#This Row],[Prescription R-Scale]],1,0))</f>
        <v>0</v>
      </c>
      <c r="H1506" s="1">
        <f>IF(OR(AND(Veg_Table[[#This Row],[PRESCRIP]]="BC_Br Rmv", Veg_Table[[#This Row],[WOOD_MAN]]&lt;&gt;"Not Needed"),AND(Veg_Table[[#This Row],[PRESCRIP]]="BCS_Br Rmv+Trt", Veg_Table[[#This Row],[WOOD_MAN]]&lt;&gt;"Not Needed")),1,0)</f>
        <v>0</v>
      </c>
      <c r="I1506" s="1">
        <f ca="1">IF(AND(Veg_Table[[#This Row],[Prescription_Changed]]="Yes",Veg_Table[[#This Row],[TAT_RESULT]]=""),1,0)</f>
        <v>0</v>
      </c>
      <c r="J1506" s="1">
        <f ca="1">SUM(Veg_Table[[#This Row],[Prescription and Status do not match]:[Prescription_Edited_And_TAT_Is_Blank]])</f>
        <v>0</v>
      </c>
      <c r="K1506" s="1">
        <f ca="1">IF(Veg_Table[[#This Row],[Sum of Errors]]&gt;0,1,0)</f>
        <v>0</v>
      </c>
      <c r="L1506" s="1">
        <f>1</f>
        <v>1</v>
      </c>
      <c r="M1506"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506" s="1" t="str">
        <f>IF(OR(MID(Veg_Table[[#This Row],[PRESCRIP]],2,1)="1",MID(Veg_Table[[#This Row],[PRESCRIP]],2,1)="2",MID(Veg_Table[[#This Row],[PRESCRIP]],2,1)="3",MID(Veg_Table[[#This Row],[PRESCRIP]],2,1)="4"),_xlfn.NUMBERVALUE(MID(Veg_Table[[#This Row],[PRESCRIP]],2,1)),"NA")</f>
        <v>NA</v>
      </c>
      <c r="O1506" s="1">
        <f>WEEKNUM(Veg_Table[[#This Row],[EVM_LAST_EDITED_Day]],2)</f>
        <v>20</v>
      </c>
      <c r="P1506" s="25">
        <f>IFERROR(DATE(YEAR(Veg_Table[[#This Row],[EVM_LAST_EDITED2]]),MONTH(Veg_Table[[#This Row],[EVM_LAST_EDITED2]]),DAY(Veg_Table[[#This Row],[EVM_LAST_EDITED2]])),DATE(2019,1,1))</f>
        <v>43965</v>
      </c>
      <c r="Q1506" s="3">
        <f>VALUE(SUBSTITUTE(Veg_Table[[#This Row],[EVM_LAST_EDITED]],",",""))</f>
        <v>43965.563170219903</v>
      </c>
      <c r="R1506" s="1" t="str">
        <f>_xlfn.IFNA(IF(Veg_Table[[#This Row],[EVM_LAST_EDITOR]]="","zBlank EVM Last Editor",VLOOKUP(Veg_Table[[#This Row],[EVM_LAST_EDITOR]],Roster_Table[#All],4,FALSE)),"zAWRR Not in Roster")</f>
        <v>MBG</v>
      </c>
      <c r="S1506" s="1" t="str">
        <f>_xlfn.IFNA(IF(Veg_Table[[#This Row],[EVM_LAST_EDITOR]]="","zBlank EVM Last Editor",VLOOKUP(Veg_Table[[#This Row],[EVM_LAST_EDITOR]],Roster_Table[#All],16,FALSE)),"zCompany_AWRR not in Roster")</f>
        <v>MBG_Mason, Bruce &amp; Girard</v>
      </c>
      <c r="T1506" s="2">
        <f>IFERROR(DATE(YEAR(Veg_Table[[#This Row],[Created2]]),MONTH(Veg_Table[[#This Row],[Created2]]),DAY(Veg_Table[[#This Row],[Created2]])),DATE(2019,1,1))</f>
        <v>43965</v>
      </c>
      <c r="U1506" s="3">
        <f>VALUE(SUBSTITUTE(Veg_Table[[#This Row],[Created]],",",""))</f>
        <v>43965.563170219903</v>
      </c>
      <c r="V1506" s="3" t="str">
        <f ca="1">IFERROR(_xlfn.IFNA(CELL("contents",INDIRECT(_xlfn.CONCAT("Veg_Table_Production_Data!",ADDRESS(MATCH(_xlfn.MAXIFS(#REF!,#REF!,"="&amp;Veg_Table[[#This Row],[AUTO_ID]],#REF!,"&lt;"&amp;Veg_Table[[#This Row],[EVM_LAST_EDITED_Day]]),#REF!,0),COLUMN(#REF!),4,1,)))),""),"")</f>
        <v/>
      </c>
      <c r="W1506" s="3" t="str">
        <f ca="1">IF(Veg_Table[[#This Row],[Previous_Prescription]]="","No",IF(Veg_Table[[#This Row],[Previous_Prescription]]=Veg_Table[[#This Row],[PRESCRIP]],"No","Yes"))</f>
        <v>No</v>
      </c>
      <c r="X1506" s="3" t="str">
        <f>IF(Veg_Table[[#This Row],[EVM_LAST_EDITED_Day]]=Veg_Table[[#This Row],[Created_Day]],"New","Old")</f>
        <v>New</v>
      </c>
      <c r="Y1506" s="1">
        <f>IFERROR(IF(FIND("delete",LOWER(Veg_Table[[#This Row],[PI_COMMENTS]]))&gt;=1,1,0),0)</f>
        <v>0</v>
      </c>
      <c r="Z1506" s="1" t="str">
        <f>_xlfn.IFNA(IF(Veg_Table[[#This Row],[EVM_LAST_EDITOR]]="","Yes",VLOOKUP(Veg_Table[[#This Row],[EVM_LAST_EDITOR]],Roster_Table[#All],15,FALSE)),"Yes")</f>
        <v>Yes</v>
      </c>
      <c r="AA150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06" s="1" t="str">
        <f>_xlfn.IFNA(VLOOKUP(Veg_Table[[#This Row],[EVM_LAST_EDITOR]],Roster_Table[#All],3,FALSE),"zAWRR Not in Roster")</f>
        <v>Nathan</v>
      </c>
      <c r="AC1506" s="1" t="str">
        <f>_xlfn.IFNA(VLOOKUP(Veg_Table[[#This Row],[EVM_LAST_EDITOR]],Roster_Table[#All],2,FALSE),"zAWRR Not in Roster")</f>
        <v>Vik</v>
      </c>
      <c r="AD1506" s="1" t="str">
        <f>IF(_xlfn.CONCAT(Veg_Table[[#This Row],[First_Name]]," ",Veg_Table[[#This Row],[Last_Name]])="zAWRR Not in Roster zAWRR Not in Roster","zAWRR Not in Roster",_xlfn.CONCAT(Veg_Table[[#This Row],[First_Name]]," ",Veg_Table[[#This Row],[Last_Name]]))</f>
        <v>Nathan Vik</v>
      </c>
      <c r="AE1506">
        <v>3229066</v>
      </c>
      <c r="AF1506" t="s">
        <v>6347</v>
      </c>
      <c r="AG1506" t="s">
        <v>93</v>
      </c>
      <c r="AH1506" t="s">
        <v>6252</v>
      </c>
      <c r="AI1506" t="s">
        <v>5955</v>
      </c>
      <c r="AJ1506" t="s">
        <v>21</v>
      </c>
      <c r="AL1506" t="s">
        <v>372</v>
      </c>
      <c r="AM1506" t="s">
        <v>529</v>
      </c>
      <c r="AN1506" t="s">
        <v>25</v>
      </c>
      <c r="AO1506" t="s">
        <v>25</v>
      </c>
      <c r="AP1506">
        <v>12</v>
      </c>
      <c r="AQ1506">
        <v>62</v>
      </c>
      <c r="AR1506" t="s">
        <v>511</v>
      </c>
      <c r="AS1506" t="s">
        <v>24</v>
      </c>
      <c r="AT1506" t="s">
        <v>26</v>
      </c>
      <c r="AV1506" t="s">
        <v>519</v>
      </c>
      <c r="AW1506" t="s">
        <v>6348</v>
      </c>
      <c r="AZ1506"/>
      <c r="BB1506" s="4"/>
      <c r="BD1506" t="s">
        <v>29</v>
      </c>
      <c r="BE1506" t="s">
        <v>25</v>
      </c>
      <c r="BF1506" t="s">
        <v>513</v>
      </c>
      <c r="BI1506" s="3"/>
      <c r="BJ1506" t="s">
        <v>27</v>
      </c>
      <c r="BK1506" s="30" t="s">
        <v>115</v>
      </c>
      <c r="BL1506" s="3">
        <v>43965.56317021991</v>
      </c>
      <c r="BM1506" t="s">
        <v>31</v>
      </c>
      <c r="BN1506" t="s">
        <v>32</v>
      </c>
      <c r="BP1506" t="s">
        <v>6254</v>
      </c>
      <c r="BQ1506" t="s">
        <v>1025</v>
      </c>
      <c r="BR1506" t="s">
        <v>28</v>
      </c>
      <c r="BS1506" t="s">
        <v>28</v>
      </c>
      <c r="BT1506" t="s">
        <v>115</v>
      </c>
      <c r="BU1506" s="3">
        <v>43965.56317021991</v>
      </c>
      <c r="BV1506" t="s">
        <v>803</v>
      </c>
      <c r="BW1506" s="3">
        <v>43965.597700497688</v>
      </c>
      <c r="BX1506" t="s">
        <v>6349</v>
      </c>
      <c r="CG1506"/>
      <c r="CH1506"/>
      <c r="CI1506"/>
      <c r="CY1506"/>
      <c r="DA1506"/>
      <c r="DF1506"/>
    </row>
    <row r="1507" spans="1:110" x14ac:dyDescent="0.25">
      <c r="A1507" s="1">
        <f>IF(Veg_Table[[#This Row],[VP_STATUS]]="Hold",0,IF(OR(AND(Veg_Table[[#This Row],[PRESCRIP]]="NW_No Work",Veg_Table[[#This Row],[VP_STATUS]]&lt;&gt;"No Work Required Under EVM"),AND(Veg_Table[[#This Row],[VP_STATUS]]="No Work Required Under EVM",Veg_Table[[#This Row],[PRESCRIP]]&lt;&gt;"NW_No Work")),1,0))</f>
        <v>0</v>
      </c>
      <c r="B1507" s="1">
        <f>IF(Veg_Table[[#This Row],[SPECIES]]="",1,0)</f>
        <v>0</v>
      </c>
      <c r="C1507" s="1">
        <f>IF(Veg_Table[[#This Row],[DIAMETER]]="",1,0)</f>
        <v>0</v>
      </c>
      <c r="D1507" s="1">
        <f>IF(Veg_Table[[#This Row],[HEIGHT]]="",1,0)</f>
        <v>0</v>
      </c>
      <c r="E150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07" s="1">
        <f>IF(AND(Veg_Table[[#This Row],[TAT_RESULT]]="ABATE",Veg_Table[[#This Row],[PRESCRIP]]="NW_No Work"),1,0)</f>
        <v>0</v>
      </c>
      <c r="G1507" s="1">
        <f>IF(OR(Veg_Table[[#This Row],[Prescription R-Scale]]="NA",Veg_Table[[#This Row],[Diameter R-Scale]]="NA"),0,IF(Veg_Table[[#This Row],[Diameter R-Scale]]&lt;&gt;Veg_Table[[#This Row],[Prescription R-Scale]],1,0))</f>
        <v>0</v>
      </c>
      <c r="H1507" s="1">
        <f>IF(OR(AND(Veg_Table[[#This Row],[PRESCRIP]]="BC_Br Rmv", Veg_Table[[#This Row],[WOOD_MAN]]&lt;&gt;"Not Needed"),AND(Veg_Table[[#This Row],[PRESCRIP]]="BCS_Br Rmv+Trt", Veg_Table[[#This Row],[WOOD_MAN]]&lt;&gt;"Not Needed")),1,0)</f>
        <v>0</v>
      </c>
      <c r="I1507" s="1">
        <f ca="1">IF(AND(Veg_Table[[#This Row],[Prescription_Changed]]="Yes",Veg_Table[[#This Row],[TAT_RESULT]]=""),1,0)</f>
        <v>0</v>
      </c>
      <c r="J1507" s="1">
        <f ca="1">SUM(Veg_Table[[#This Row],[Prescription and Status do not match]:[Prescription_Edited_And_TAT_Is_Blank]])</f>
        <v>0</v>
      </c>
      <c r="K1507" s="1">
        <f ca="1">IF(Veg_Table[[#This Row],[Sum of Errors]]&gt;0,1,0)</f>
        <v>0</v>
      </c>
      <c r="L1507" s="1">
        <f>1</f>
        <v>1</v>
      </c>
      <c r="M1507"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507" s="1" t="str">
        <f>IF(OR(MID(Veg_Table[[#This Row],[PRESCRIP]],2,1)="1",MID(Veg_Table[[#This Row],[PRESCRIP]],2,1)="2",MID(Veg_Table[[#This Row],[PRESCRIP]],2,1)="3",MID(Veg_Table[[#This Row],[PRESCRIP]],2,1)="4"),_xlfn.NUMBERVALUE(MID(Veg_Table[[#This Row],[PRESCRIP]],2,1)),"NA")</f>
        <v>NA</v>
      </c>
      <c r="O1507" s="1">
        <f>WEEKNUM(Veg_Table[[#This Row],[EVM_LAST_EDITED_Day]],2)</f>
        <v>20</v>
      </c>
      <c r="P1507" s="25">
        <f>IFERROR(DATE(YEAR(Veg_Table[[#This Row],[EVM_LAST_EDITED2]]),MONTH(Veg_Table[[#This Row],[EVM_LAST_EDITED2]]),DAY(Veg_Table[[#This Row],[EVM_LAST_EDITED2]])),DATE(2019,1,1))</f>
        <v>43965</v>
      </c>
      <c r="Q1507" s="3">
        <f>VALUE(SUBSTITUTE(Veg_Table[[#This Row],[EVM_LAST_EDITED]],",",""))</f>
        <v>43965.564143518503</v>
      </c>
      <c r="R1507" s="1" t="str">
        <f>_xlfn.IFNA(IF(Veg_Table[[#This Row],[EVM_LAST_EDITOR]]="","zBlank EVM Last Editor",VLOOKUP(Veg_Table[[#This Row],[EVM_LAST_EDITOR]],Roster_Table[#All],4,FALSE)),"zAWRR Not in Roster")</f>
        <v>JEF</v>
      </c>
      <c r="S1507" s="1" t="str">
        <f>_xlfn.IFNA(IF(Veg_Table[[#This Row],[EVM_LAST_EDITOR]]="","zBlank EVM Last Editor",VLOOKUP(Veg_Table[[#This Row],[EVM_LAST_EDITOR]],Roster_Table[#All],16,FALSE)),"zCompany_AWRR not in Roster")</f>
        <v>JEF_Jefferson Resources</v>
      </c>
      <c r="T1507" s="2">
        <f>IFERROR(DATE(YEAR(Veg_Table[[#This Row],[Created2]]),MONTH(Veg_Table[[#This Row],[Created2]]),DAY(Veg_Table[[#This Row],[Created2]])),DATE(2019,1,1))</f>
        <v>43965</v>
      </c>
      <c r="U1507" s="3">
        <f>VALUE(SUBSTITUTE(Veg_Table[[#This Row],[Created]],",",""))</f>
        <v>43965.564143518503</v>
      </c>
      <c r="V1507" s="3" t="str">
        <f ca="1">IFERROR(_xlfn.IFNA(CELL("contents",INDIRECT(_xlfn.CONCAT("Veg_Table_Production_Data!",ADDRESS(MATCH(_xlfn.MAXIFS(#REF!,#REF!,"="&amp;Veg_Table[[#This Row],[AUTO_ID]],#REF!,"&lt;"&amp;Veg_Table[[#This Row],[EVM_LAST_EDITED_Day]]),#REF!,0),COLUMN(#REF!),4,1,)))),""),"")</f>
        <v/>
      </c>
      <c r="W1507" s="3" t="str">
        <f ca="1">IF(Veg_Table[[#This Row],[Previous_Prescription]]="","No",IF(Veg_Table[[#This Row],[Previous_Prescription]]=Veg_Table[[#This Row],[PRESCRIP]],"No","Yes"))</f>
        <v>No</v>
      </c>
      <c r="X1507" s="3" t="str">
        <f>IF(Veg_Table[[#This Row],[EVM_LAST_EDITED_Day]]=Veg_Table[[#This Row],[Created_Day]],"New","Old")</f>
        <v>New</v>
      </c>
      <c r="Y1507" s="1">
        <f>IFERROR(IF(FIND("delete",LOWER(Veg_Table[[#This Row],[PI_COMMENTS]]))&gt;=1,1,0),0)</f>
        <v>0</v>
      </c>
      <c r="Z1507" s="1" t="str">
        <f>_xlfn.IFNA(IF(Veg_Table[[#This Row],[EVM_LAST_EDITOR]]="","Yes",VLOOKUP(Veg_Table[[#This Row],[EVM_LAST_EDITOR]],Roster_Table[#All],15,FALSE)),"Yes")</f>
        <v>Yes</v>
      </c>
      <c r="AA150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07" s="1" t="str">
        <f>_xlfn.IFNA(VLOOKUP(Veg_Table[[#This Row],[EVM_LAST_EDITOR]],Roster_Table[#All],3,FALSE),"zAWRR Not in Roster")</f>
        <v>Kalli</v>
      </c>
      <c r="AC1507" s="1" t="str">
        <f>_xlfn.IFNA(VLOOKUP(Veg_Table[[#This Row],[EVM_LAST_EDITOR]],Roster_Table[#All],2,FALSE),"zAWRR Not in Roster")</f>
        <v>Fenk</v>
      </c>
      <c r="AD1507" s="1" t="str">
        <f>IF(_xlfn.CONCAT(Veg_Table[[#This Row],[First_Name]]," ",Veg_Table[[#This Row],[Last_Name]])="zAWRR Not in Roster zAWRR Not in Roster","zAWRR Not in Roster",_xlfn.CONCAT(Veg_Table[[#This Row],[First_Name]]," ",Veg_Table[[#This Row],[Last_Name]]))</f>
        <v>Kalli Fenk</v>
      </c>
      <c r="AE1507">
        <v>3231170</v>
      </c>
      <c r="AF1507" t="s">
        <v>7082</v>
      </c>
      <c r="AG1507" t="s">
        <v>30</v>
      </c>
      <c r="AH1507" t="s">
        <v>3102</v>
      </c>
      <c r="AI1507" t="s">
        <v>2951</v>
      </c>
      <c r="AJ1507" t="s">
        <v>21</v>
      </c>
      <c r="AL1507" t="s">
        <v>37</v>
      </c>
      <c r="AM1507" t="s">
        <v>40</v>
      </c>
      <c r="AN1507" t="s">
        <v>25</v>
      </c>
      <c r="AO1507" t="s">
        <v>25</v>
      </c>
      <c r="AP1507">
        <v>18</v>
      </c>
      <c r="AQ1507">
        <v>70</v>
      </c>
      <c r="AR1507" t="s">
        <v>511</v>
      </c>
      <c r="AS1507" t="s">
        <v>24</v>
      </c>
      <c r="AT1507" t="s">
        <v>26</v>
      </c>
      <c r="AV1507" t="s">
        <v>512</v>
      </c>
      <c r="AW1507" t="s">
        <v>7083</v>
      </c>
      <c r="AZ1507"/>
      <c r="BB1507" s="4"/>
      <c r="BD1507" t="s">
        <v>29</v>
      </c>
      <c r="BE1507" t="s">
        <v>25</v>
      </c>
      <c r="BF1507" t="s">
        <v>513</v>
      </c>
      <c r="BI1507" s="3"/>
      <c r="BJ1507" t="s">
        <v>52</v>
      </c>
      <c r="BK1507" s="30" t="s">
        <v>65</v>
      </c>
      <c r="BL1507" s="3">
        <v>43965.564143518517</v>
      </c>
      <c r="BM1507" t="s">
        <v>31</v>
      </c>
      <c r="BN1507" t="s">
        <v>32</v>
      </c>
      <c r="BP1507" t="s">
        <v>3105</v>
      </c>
      <c r="BQ1507" t="s">
        <v>826</v>
      </c>
      <c r="BR1507" t="s">
        <v>28</v>
      </c>
      <c r="BS1507" t="s">
        <v>28</v>
      </c>
      <c r="BT1507" t="s">
        <v>65</v>
      </c>
      <c r="BU1507" s="3">
        <v>43965.564143518517</v>
      </c>
      <c r="BV1507" t="s">
        <v>803</v>
      </c>
      <c r="BW1507" s="3">
        <v>43966.336886076388</v>
      </c>
      <c r="BX1507" t="s">
        <v>7084</v>
      </c>
      <c r="CG1507"/>
      <c r="CH1507"/>
      <c r="CI1507"/>
      <c r="CY1507"/>
      <c r="DA1507"/>
      <c r="DF1507"/>
    </row>
    <row r="1508" spans="1:110" x14ac:dyDescent="0.25">
      <c r="A1508" s="1">
        <f>IF(Veg_Table[[#This Row],[VP_STATUS]]="Hold",0,IF(OR(AND(Veg_Table[[#This Row],[PRESCRIP]]="NW_No Work",Veg_Table[[#This Row],[VP_STATUS]]&lt;&gt;"No Work Required Under EVM"),AND(Veg_Table[[#This Row],[VP_STATUS]]="No Work Required Under EVM",Veg_Table[[#This Row],[PRESCRIP]]&lt;&gt;"NW_No Work")),1,0))</f>
        <v>0</v>
      </c>
      <c r="B1508" s="1">
        <f>IF(Veg_Table[[#This Row],[SPECIES]]="",1,0)</f>
        <v>0</v>
      </c>
      <c r="C1508" s="1">
        <f>IF(Veg_Table[[#This Row],[DIAMETER]]="",1,0)</f>
        <v>0</v>
      </c>
      <c r="D1508" s="1">
        <f>IF(Veg_Table[[#This Row],[HEIGHT]]="",1,0)</f>
        <v>0</v>
      </c>
      <c r="E150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08" s="1">
        <f>IF(AND(Veg_Table[[#This Row],[TAT_RESULT]]="ABATE",Veg_Table[[#This Row],[PRESCRIP]]="NW_No Work"),1,0)</f>
        <v>0</v>
      </c>
      <c r="G1508" s="1">
        <f>IF(OR(Veg_Table[[#This Row],[Prescription R-Scale]]="NA",Veg_Table[[#This Row],[Diameter R-Scale]]="NA"),0,IF(Veg_Table[[#This Row],[Diameter R-Scale]]&lt;&gt;Veg_Table[[#This Row],[Prescription R-Scale]],1,0))</f>
        <v>0</v>
      </c>
      <c r="H1508" s="1">
        <f>IF(OR(AND(Veg_Table[[#This Row],[PRESCRIP]]="BC_Br Rmv", Veg_Table[[#This Row],[WOOD_MAN]]&lt;&gt;"Not Needed"),AND(Veg_Table[[#This Row],[PRESCRIP]]="BCS_Br Rmv+Trt", Veg_Table[[#This Row],[WOOD_MAN]]&lt;&gt;"Not Needed")),1,0)</f>
        <v>0</v>
      </c>
      <c r="I1508" s="1">
        <f ca="1">IF(AND(Veg_Table[[#This Row],[Prescription_Changed]]="Yes",Veg_Table[[#This Row],[TAT_RESULT]]=""),1,0)</f>
        <v>0</v>
      </c>
      <c r="J1508" s="1">
        <f ca="1">SUM(Veg_Table[[#This Row],[Prescription and Status do not match]:[Prescription_Edited_And_TAT_Is_Blank]])</f>
        <v>0</v>
      </c>
      <c r="K1508" s="1">
        <f ca="1">IF(Veg_Table[[#This Row],[Sum of Errors]]&gt;0,1,0)</f>
        <v>0</v>
      </c>
      <c r="L1508" s="1">
        <f>1</f>
        <v>1</v>
      </c>
      <c r="M150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508" s="1">
        <f>IF(OR(MID(Veg_Table[[#This Row],[PRESCRIP]],2,1)="1",MID(Veg_Table[[#This Row],[PRESCRIP]],2,1)="2",MID(Veg_Table[[#This Row],[PRESCRIP]],2,1)="3",MID(Veg_Table[[#This Row],[PRESCRIP]],2,1)="4"),_xlfn.NUMBERVALUE(MID(Veg_Table[[#This Row],[PRESCRIP]],2,1)),"NA")</f>
        <v>1</v>
      </c>
      <c r="O1508" s="1">
        <f>WEEKNUM(Veg_Table[[#This Row],[EVM_LAST_EDITED_Day]],2)</f>
        <v>20</v>
      </c>
      <c r="P1508" s="25">
        <f>IFERROR(DATE(YEAR(Veg_Table[[#This Row],[EVM_LAST_EDITED2]]),MONTH(Veg_Table[[#This Row],[EVM_LAST_EDITED2]]),DAY(Veg_Table[[#This Row],[EVM_LAST_EDITED2]])),DATE(2019,1,1))</f>
        <v>43965</v>
      </c>
      <c r="Q1508" s="3">
        <f>VALUE(SUBSTITUTE(Veg_Table[[#This Row],[EVM_LAST_EDITED]],",",""))</f>
        <v>43965.5644893403</v>
      </c>
      <c r="R1508" s="1" t="str">
        <f>_xlfn.IFNA(IF(Veg_Table[[#This Row],[EVM_LAST_EDITOR]]="","zBlank EVM Last Editor",VLOOKUP(Veg_Table[[#This Row],[EVM_LAST_EDITOR]],Roster_Table[#All],4,FALSE)),"zAWRR Not in Roster")</f>
        <v>MBG</v>
      </c>
      <c r="S1508" s="1" t="str">
        <f>_xlfn.IFNA(IF(Veg_Table[[#This Row],[EVM_LAST_EDITOR]]="","zBlank EVM Last Editor",VLOOKUP(Veg_Table[[#This Row],[EVM_LAST_EDITOR]],Roster_Table[#All],16,FALSE)),"zCompany_AWRR not in Roster")</f>
        <v>MBG_Mason, Bruce &amp; Girard</v>
      </c>
      <c r="T1508" s="2">
        <f>IFERROR(DATE(YEAR(Veg_Table[[#This Row],[Created2]]),MONTH(Veg_Table[[#This Row],[Created2]]),DAY(Veg_Table[[#This Row],[Created2]])),DATE(2019,1,1))</f>
        <v>43965</v>
      </c>
      <c r="U1508" s="3">
        <f>VALUE(SUBSTITUTE(Veg_Table[[#This Row],[Created]],",",""))</f>
        <v>43965.5644893403</v>
      </c>
      <c r="V1508" s="3" t="str">
        <f ca="1">IFERROR(_xlfn.IFNA(CELL("contents",INDIRECT(_xlfn.CONCAT("Veg_Table_Production_Data!",ADDRESS(MATCH(_xlfn.MAXIFS(#REF!,#REF!,"="&amp;Veg_Table[[#This Row],[AUTO_ID]],#REF!,"&lt;"&amp;Veg_Table[[#This Row],[EVM_LAST_EDITED_Day]]),#REF!,0),COLUMN(#REF!),4,1,)))),""),"")</f>
        <v/>
      </c>
      <c r="W1508" s="3" t="str">
        <f ca="1">IF(Veg_Table[[#This Row],[Previous_Prescription]]="","No",IF(Veg_Table[[#This Row],[Previous_Prescription]]=Veg_Table[[#This Row],[PRESCRIP]],"No","Yes"))</f>
        <v>No</v>
      </c>
      <c r="X1508" s="3" t="str">
        <f>IF(Veg_Table[[#This Row],[EVM_LAST_EDITED_Day]]=Veg_Table[[#This Row],[Created_Day]],"New","Old")</f>
        <v>New</v>
      </c>
      <c r="Y1508" s="1">
        <f>IFERROR(IF(FIND("delete",LOWER(Veg_Table[[#This Row],[PI_COMMENTS]]))&gt;=1,1,0),0)</f>
        <v>0</v>
      </c>
      <c r="Z1508" s="1" t="str">
        <f>_xlfn.IFNA(IF(Veg_Table[[#This Row],[EVM_LAST_EDITOR]]="","Yes",VLOOKUP(Veg_Table[[#This Row],[EVM_LAST_EDITOR]],Roster_Table[#All],15,FALSE)),"Yes")</f>
        <v>Yes</v>
      </c>
      <c r="AA150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08" s="1" t="str">
        <f>_xlfn.IFNA(VLOOKUP(Veg_Table[[#This Row],[EVM_LAST_EDITOR]],Roster_Table[#All],3,FALSE),"zAWRR Not in Roster")</f>
        <v>Benjamin</v>
      </c>
      <c r="AC1508" s="1" t="str">
        <f>_xlfn.IFNA(VLOOKUP(Veg_Table[[#This Row],[EVM_LAST_EDITOR]],Roster_Table[#All],2,FALSE),"zAWRR Not in Roster")</f>
        <v>Post</v>
      </c>
      <c r="AD1508" s="1" t="str">
        <f>IF(_xlfn.CONCAT(Veg_Table[[#This Row],[First_Name]]," ",Veg_Table[[#This Row],[Last_Name]])="zAWRR Not in Roster zAWRR Not in Roster","zAWRR Not in Roster",_xlfn.CONCAT(Veg_Table[[#This Row],[First_Name]]," ",Veg_Table[[#This Row],[Last_Name]]))</f>
        <v>Benjamin Post</v>
      </c>
      <c r="AE1508">
        <v>3229093</v>
      </c>
      <c r="AF1508" t="s">
        <v>6350</v>
      </c>
      <c r="AG1508" t="s">
        <v>93</v>
      </c>
      <c r="AH1508" t="s">
        <v>6252</v>
      </c>
      <c r="AI1508" t="s">
        <v>5955</v>
      </c>
      <c r="AJ1508" t="s">
        <v>36</v>
      </c>
      <c r="AL1508" t="s">
        <v>372</v>
      </c>
      <c r="AM1508" t="s">
        <v>529</v>
      </c>
      <c r="AN1508" t="s">
        <v>25</v>
      </c>
      <c r="AO1508" t="s">
        <v>25</v>
      </c>
      <c r="AP1508">
        <v>5</v>
      </c>
      <c r="AQ1508">
        <v>31</v>
      </c>
      <c r="AR1508" t="s">
        <v>511</v>
      </c>
      <c r="AS1508" t="s">
        <v>532</v>
      </c>
      <c r="AT1508" t="s">
        <v>522</v>
      </c>
      <c r="AV1508" t="s">
        <v>519</v>
      </c>
      <c r="AW1508" t="s">
        <v>6351</v>
      </c>
      <c r="AZ1508"/>
      <c r="BB1508" s="4"/>
      <c r="BD1508" t="s">
        <v>29</v>
      </c>
      <c r="BE1508" t="s">
        <v>25</v>
      </c>
      <c r="BF1508" t="s">
        <v>513</v>
      </c>
      <c r="BI1508" s="3"/>
      <c r="BJ1508" t="s">
        <v>52</v>
      </c>
      <c r="BK1508" s="30" t="s">
        <v>120</v>
      </c>
      <c r="BL1508" s="3">
        <v>43965.564489340279</v>
      </c>
      <c r="BM1508" t="s">
        <v>31</v>
      </c>
      <c r="BN1508" t="s">
        <v>32</v>
      </c>
      <c r="BP1508" t="s">
        <v>6254</v>
      </c>
      <c r="BQ1508" t="s">
        <v>1025</v>
      </c>
      <c r="BR1508" t="s">
        <v>28</v>
      </c>
      <c r="BS1508" t="s">
        <v>28</v>
      </c>
      <c r="BT1508" t="s">
        <v>120</v>
      </c>
      <c r="BU1508" s="3">
        <v>43965.564489340279</v>
      </c>
      <c r="BV1508" t="s">
        <v>803</v>
      </c>
      <c r="BW1508" s="3">
        <v>43965.597707858797</v>
      </c>
      <c r="BX1508" t="s">
        <v>6352</v>
      </c>
      <c r="CG1508"/>
      <c r="CH1508"/>
      <c r="CI1508"/>
      <c r="CY1508"/>
      <c r="DA1508"/>
      <c r="DF1508"/>
    </row>
    <row r="1509" spans="1:110" x14ac:dyDescent="0.25">
      <c r="A1509" s="1">
        <f>IF(Veg_Table[[#This Row],[VP_STATUS]]="Hold",0,IF(OR(AND(Veg_Table[[#This Row],[PRESCRIP]]="NW_No Work",Veg_Table[[#This Row],[VP_STATUS]]&lt;&gt;"No Work Required Under EVM"),AND(Veg_Table[[#This Row],[VP_STATUS]]="No Work Required Under EVM",Veg_Table[[#This Row],[PRESCRIP]]&lt;&gt;"NW_No Work")),1,0))</f>
        <v>0</v>
      </c>
      <c r="B1509" s="1">
        <f>IF(Veg_Table[[#This Row],[SPECIES]]="",1,0)</f>
        <v>0</v>
      </c>
      <c r="C1509" s="1">
        <f>IF(Veg_Table[[#This Row],[DIAMETER]]="",1,0)</f>
        <v>0</v>
      </c>
      <c r="D1509" s="1">
        <f>IF(Veg_Table[[#This Row],[HEIGHT]]="",1,0)</f>
        <v>0</v>
      </c>
      <c r="E150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09" s="1">
        <f>IF(AND(Veg_Table[[#This Row],[TAT_RESULT]]="ABATE",Veg_Table[[#This Row],[PRESCRIP]]="NW_No Work"),1,0)</f>
        <v>0</v>
      </c>
      <c r="G1509" s="1">
        <f>IF(OR(Veg_Table[[#This Row],[Prescription R-Scale]]="NA",Veg_Table[[#This Row],[Diameter R-Scale]]="NA"),0,IF(Veg_Table[[#This Row],[Diameter R-Scale]]&lt;&gt;Veg_Table[[#This Row],[Prescription R-Scale]],1,0))</f>
        <v>0</v>
      </c>
      <c r="H1509" s="1">
        <f>IF(OR(AND(Veg_Table[[#This Row],[PRESCRIP]]="BC_Br Rmv", Veg_Table[[#This Row],[WOOD_MAN]]&lt;&gt;"Not Needed"),AND(Veg_Table[[#This Row],[PRESCRIP]]="BCS_Br Rmv+Trt", Veg_Table[[#This Row],[WOOD_MAN]]&lt;&gt;"Not Needed")),1,0)</f>
        <v>0</v>
      </c>
      <c r="I1509" s="1">
        <f ca="1">IF(AND(Veg_Table[[#This Row],[Prescription_Changed]]="Yes",Veg_Table[[#This Row],[TAT_RESULT]]=""),1,0)</f>
        <v>0</v>
      </c>
      <c r="J1509" s="1">
        <f ca="1">SUM(Veg_Table[[#This Row],[Prescription and Status do not match]:[Prescription_Edited_And_TAT_Is_Blank]])</f>
        <v>0</v>
      </c>
      <c r="K1509" s="1">
        <f ca="1">IF(Veg_Table[[#This Row],[Sum of Errors]]&gt;0,1,0)</f>
        <v>0</v>
      </c>
      <c r="L1509" s="1">
        <f>1</f>
        <v>1</v>
      </c>
      <c r="M1509"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509" s="1" t="str">
        <f>IF(OR(MID(Veg_Table[[#This Row],[PRESCRIP]],2,1)="1",MID(Veg_Table[[#This Row],[PRESCRIP]],2,1)="2",MID(Veg_Table[[#This Row],[PRESCRIP]],2,1)="3",MID(Veg_Table[[#This Row],[PRESCRIP]],2,1)="4"),_xlfn.NUMBERVALUE(MID(Veg_Table[[#This Row],[PRESCRIP]],2,1)),"NA")</f>
        <v>NA</v>
      </c>
      <c r="O1509" s="1">
        <f>WEEKNUM(Veg_Table[[#This Row],[EVM_LAST_EDITED_Day]],2)</f>
        <v>20</v>
      </c>
      <c r="P1509" s="25">
        <f>IFERROR(DATE(YEAR(Veg_Table[[#This Row],[EVM_LAST_EDITED2]]),MONTH(Veg_Table[[#This Row],[EVM_LAST_EDITED2]]),DAY(Veg_Table[[#This Row],[EVM_LAST_EDITED2]])),DATE(2019,1,1))</f>
        <v>43965</v>
      </c>
      <c r="Q1509" s="3">
        <f>VALUE(SUBSTITUTE(Veg_Table[[#This Row],[EVM_LAST_EDITED]],",",""))</f>
        <v>43965.564628935099</v>
      </c>
      <c r="R1509" s="1" t="str">
        <f>_xlfn.IFNA(IF(Veg_Table[[#This Row],[EVM_LAST_EDITOR]]="","zBlank EVM Last Editor",VLOOKUP(Veg_Table[[#This Row],[EVM_LAST_EDITOR]],Roster_Table[#All],4,FALSE)),"zAWRR Not in Roster")</f>
        <v>MBG</v>
      </c>
      <c r="S1509" s="1" t="str">
        <f>_xlfn.IFNA(IF(Veg_Table[[#This Row],[EVM_LAST_EDITOR]]="","zBlank EVM Last Editor",VLOOKUP(Veg_Table[[#This Row],[EVM_LAST_EDITOR]],Roster_Table[#All],16,FALSE)),"zCompany_AWRR not in Roster")</f>
        <v>MBG_Mason, Bruce &amp; Girard</v>
      </c>
      <c r="T1509" s="2">
        <f>IFERROR(DATE(YEAR(Veg_Table[[#This Row],[Created2]]),MONTH(Veg_Table[[#This Row],[Created2]]),DAY(Veg_Table[[#This Row],[Created2]])),DATE(2019,1,1))</f>
        <v>43965</v>
      </c>
      <c r="U1509" s="3">
        <f>VALUE(SUBSTITUTE(Veg_Table[[#This Row],[Created]],",",""))</f>
        <v>43965.564628935099</v>
      </c>
      <c r="V1509" s="3" t="str">
        <f ca="1">IFERROR(_xlfn.IFNA(CELL("contents",INDIRECT(_xlfn.CONCAT("Veg_Table_Production_Data!",ADDRESS(MATCH(_xlfn.MAXIFS(#REF!,#REF!,"="&amp;Veg_Table[[#This Row],[AUTO_ID]],#REF!,"&lt;"&amp;Veg_Table[[#This Row],[EVM_LAST_EDITED_Day]]),#REF!,0),COLUMN(#REF!),4,1,)))),""),"")</f>
        <v/>
      </c>
      <c r="W1509" s="3" t="str">
        <f ca="1">IF(Veg_Table[[#This Row],[Previous_Prescription]]="","No",IF(Veg_Table[[#This Row],[Previous_Prescription]]=Veg_Table[[#This Row],[PRESCRIP]],"No","Yes"))</f>
        <v>No</v>
      </c>
      <c r="X1509" s="3" t="str">
        <f>IF(Veg_Table[[#This Row],[EVM_LAST_EDITED_Day]]=Veg_Table[[#This Row],[Created_Day]],"New","Old")</f>
        <v>New</v>
      </c>
      <c r="Y1509" s="1">
        <f>IFERROR(IF(FIND("delete",LOWER(Veg_Table[[#This Row],[PI_COMMENTS]]))&gt;=1,1,0),0)</f>
        <v>0</v>
      </c>
      <c r="Z1509" s="1" t="str">
        <f>_xlfn.IFNA(IF(Veg_Table[[#This Row],[EVM_LAST_EDITOR]]="","Yes",VLOOKUP(Veg_Table[[#This Row],[EVM_LAST_EDITOR]],Roster_Table[#All],15,FALSE)),"Yes")</f>
        <v>Yes</v>
      </c>
      <c r="AA150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09" s="1" t="str">
        <f>_xlfn.IFNA(VLOOKUP(Veg_Table[[#This Row],[EVM_LAST_EDITOR]],Roster_Table[#All],3,FALSE),"zAWRR Not in Roster")</f>
        <v>Nathan</v>
      </c>
      <c r="AC1509" s="1" t="str">
        <f>_xlfn.IFNA(VLOOKUP(Veg_Table[[#This Row],[EVM_LAST_EDITOR]],Roster_Table[#All],2,FALSE),"zAWRR Not in Roster")</f>
        <v>Vik</v>
      </c>
      <c r="AD1509" s="1" t="str">
        <f>IF(_xlfn.CONCAT(Veg_Table[[#This Row],[First_Name]]," ",Veg_Table[[#This Row],[Last_Name]])="zAWRR Not in Roster zAWRR Not in Roster","zAWRR Not in Roster",_xlfn.CONCAT(Veg_Table[[#This Row],[First_Name]]," ",Veg_Table[[#This Row],[Last_Name]]))</f>
        <v>Nathan Vik</v>
      </c>
      <c r="AE1509">
        <v>3229095</v>
      </c>
      <c r="AF1509" t="s">
        <v>6353</v>
      </c>
      <c r="AG1509" t="s">
        <v>93</v>
      </c>
      <c r="AH1509" t="s">
        <v>6252</v>
      </c>
      <c r="AI1509" t="s">
        <v>5955</v>
      </c>
      <c r="AJ1509" t="s">
        <v>21</v>
      </c>
      <c r="AL1509" t="s">
        <v>372</v>
      </c>
      <c r="AM1509" t="s">
        <v>529</v>
      </c>
      <c r="AN1509" t="s">
        <v>25</v>
      </c>
      <c r="AO1509" t="s">
        <v>25</v>
      </c>
      <c r="AP1509">
        <v>14</v>
      </c>
      <c r="AQ1509">
        <v>57</v>
      </c>
      <c r="AR1509" t="s">
        <v>511</v>
      </c>
      <c r="AS1509" t="s">
        <v>24</v>
      </c>
      <c r="AT1509" t="s">
        <v>26</v>
      </c>
      <c r="AV1509" t="s">
        <v>519</v>
      </c>
      <c r="AW1509" t="s">
        <v>6354</v>
      </c>
      <c r="AZ1509"/>
      <c r="BB1509" s="4"/>
      <c r="BD1509" t="s">
        <v>29</v>
      </c>
      <c r="BE1509" t="s">
        <v>25</v>
      </c>
      <c r="BF1509" t="s">
        <v>513</v>
      </c>
      <c r="BI1509" s="3"/>
      <c r="BJ1509" t="s">
        <v>27</v>
      </c>
      <c r="BK1509" s="30" t="s">
        <v>115</v>
      </c>
      <c r="BL1509" s="3">
        <v>43965.564628935186</v>
      </c>
      <c r="BM1509" t="s">
        <v>31</v>
      </c>
      <c r="BN1509" t="s">
        <v>32</v>
      </c>
      <c r="BP1509" t="s">
        <v>6254</v>
      </c>
      <c r="BQ1509" t="s">
        <v>1025</v>
      </c>
      <c r="BR1509" t="s">
        <v>28</v>
      </c>
      <c r="BS1509" t="s">
        <v>28</v>
      </c>
      <c r="BT1509" t="s">
        <v>115</v>
      </c>
      <c r="BU1509" s="3">
        <v>43965.564628935186</v>
      </c>
      <c r="BV1509" t="s">
        <v>803</v>
      </c>
      <c r="BW1509" s="3">
        <v>43965.597707858797</v>
      </c>
      <c r="BX1509" t="s">
        <v>6355</v>
      </c>
      <c r="CG1509"/>
      <c r="CH1509"/>
      <c r="CI1509"/>
      <c r="CY1509"/>
      <c r="DA1509"/>
      <c r="DF1509"/>
    </row>
    <row r="1510" spans="1:110" x14ac:dyDescent="0.25">
      <c r="A1510" s="1">
        <f>IF(Veg_Table[[#This Row],[VP_STATUS]]="Hold",0,IF(OR(AND(Veg_Table[[#This Row],[PRESCRIP]]="NW_No Work",Veg_Table[[#This Row],[VP_STATUS]]&lt;&gt;"No Work Required Under EVM"),AND(Veg_Table[[#This Row],[VP_STATUS]]="No Work Required Under EVM",Veg_Table[[#This Row],[PRESCRIP]]&lt;&gt;"NW_No Work")),1,0))</f>
        <v>0</v>
      </c>
      <c r="B1510" s="1">
        <f>IF(Veg_Table[[#This Row],[SPECIES]]="",1,0)</f>
        <v>0</v>
      </c>
      <c r="C1510" s="1">
        <f>IF(Veg_Table[[#This Row],[DIAMETER]]="",1,0)</f>
        <v>0</v>
      </c>
      <c r="D1510" s="1">
        <f>IF(Veg_Table[[#This Row],[HEIGHT]]="",1,0)</f>
        <v>0</v>
      </c>
      <c r="E151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10" s="1">
        <f>IF(AND(Veg_Table[[#This Row],[TAT_RESULT]]="ABATE",Veg_Table[[#This Row],[PRESCRIP]]="NW_No Work"),1,0)</f>
        <v>0</v>
      </c>
      <c r="G1510" s="1">
        <f>IF(OR(Veg_Table[[#This Row],[Prescription R-Scale]]="NA",Veg_Table[[#This Row],[Diameter R-Scale]]="NA"),0,IF(Veg_Table[[#This Row],[Diameter R-Scale]]&lt;&gt;Veg_Table[[#This Row],[Prescription R-Scale]],1,0))</f>
        <v>0</v>
      </c>
      <c r="H1510" s="1">
        <f>IF(OR(AND(Veg_Table[[#This Row],[PRESCRIP]]="BC_Br Rmv", Veg_Table[[#This Row],[WOOD_MAN]]&lt;&gt;"Not Needed"),AND(Veg_Table[[#This Row],[PRESCRIP]]="BCS_Br Rmv+Trt", Veg_Table[[#This Row],[WOOD_MAN]]&lt;&gt;"Not Needed")),1,0)</f>
        <v>0</v>
      </c>
      <c r="I1510" s="1">
        <f ca="1">IF(AND(Veg_Table[[#This Row],[Prescription_Changed]]="Yes",Veg_Table[[#This Row],[TAT_RESULT]]=""),1,0)</f>
        <v>0</v>
      </c>
      <c r="J1510" s="1">
        <f ca="1">SUM(Veg_Table[[#This Row],[Prescription and Status do not match]:[Prescription_Edited_And_TAT_Is_Blank]])</f>
        <v>0</v>
      </c>
      <c r="K1510" s="1">
        <f ca="1">IF(Veg_Table[[#This Row],[Sum of Errors]]&gt;0,1,0)</f>
        <v>0</v>
      </c>
      <c r="L1510" s="1">
        <f>1</f>
        <v>1</v>
      </c>
      <c r="M1510"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510" s="1" t="str">
        <f>IF(OR(MID(Veg_Table[[#This Row],[PRESCRIP]],2,1)="1",MID(Veg_Table[[#This Row],[PRESCRIP]],2,1)="2",MID(Veg_Table[[#This Row],[PRESCRIP]],2,1)="3",MID(Veg_Table[[#This Row],[PRESCRIP]],2,1)="4"),_xlfn.NUMBERVALUE(MID(Veg_Table[[#This Row],[PRESCRIP]],2,1)),"NA")</f>
        <v>NA</v>
      </c>
      <c r="O1510" s="1">
        <f>WEEKNUM(Veg_Table[[#This Row],[EVM_LAST_EDITED_Day]],2)</f>
        <v>20</v>
      </c>
      <c r="P1510" s="25">
        <f>IFERROR(DATE(YEAR(Veg_Table[[#This Row],[EVM_LAST_EDITED2]]),MONTH(Veg_Table[[#This Row],[EVM_LAST_EDITED2]]),DAY(Veg_Table[[#This Row],[EVM_LAST_EDITED2]])),DATE(2019,1,1))</f>
        <v>43965</v>
      </c>
      <c r="Q1510" s="3">
        <f>VALUE(SUBSTITUTE(Veg_Table[[#This Row],[EVM_LAST_EDITED]],",",""))</f>
        <v>43965.564907407403</v>
      </c>
      <c r="R1510" s="1" t="str">
        <f>_xlfn.IFNA(IF(Veg_Table[[#This Row],[EVM_LAST_EDITOR]]="","zBlank EVM Last Editor",VLOOKUP(Veg_Table[[#This Row],[EVM_LAST_EDITOR]],Roster_Table[#All],4,FALSE)),"zAWRR Not in Roster")</f>
        <v>JEF</v>
      </c>
      <c r="S1510" s="1" t="str">
        <f>_xlfn.IFNA(IF(Veg_Table[[#This Row],[EVM_LAST_EDITOR]]="","zBlank EVM Last Editor",VLOOKUP(Veg_Table[[#This Row],[EVM_LAST_EDITOR]],Roster_Table[#All],16,FALSE)),"zCompany_AWRR not in Roster")</f>
        <v>JEF_Jefferson Resources</v>
      </c>
      <c r="T1510" s="2">
        <f>IFERROR(DATE(YEAR(Veg_Table[[#This Row],[Created2]]),MONTH(Veg_Table[[#This Row],[Created2]]),DAY(Veg_Table[[#This Row],[Created2]])),DATE(2019,1,1))</f>
        <v>43965</v>
      </c>
      <c r="U1510" s="3">
        <f>VALUE(SUBSTITUTE(Veg_Table[[#This Row],[Created]],",",""))</f>
        <v>43965.564907407403</v>
      </c>
      <c r="V1510" s="3" t="str">
        <f ca="1">IFERROR(_xlfn.IFNA(CELL("contents",INDIRECT(_xlfn.CONCAT("Veg_Table_Production_Data!",ADDRESS(MATCH(_xlfn.MAXIFS(#REF!,#REF!,"="&amp;Veg_Table[[#This Row],[AUTO_ID]],#REF!,"&lt;"&amp;Veg_Table[[#This Row],[EVM_LAST_EDITED_Day]]),#REF!,0),COLUMN(#REF!),4,1,)))),""),"")</f>
        <v/>
      </c>
      <c r="W1510" s="3" t="str">
        <f ca="1">IF(Veg_Table[[#This Row],[Previous_Prescription]]="","No",IF(Veg_Table[[#This Row],[Previous_Prescription]]=Veg_Table[[#This Row],[PRESCRIP]],"No","Yes"))</f>
        <v>No</v>
      </c>
      <c r="X1510" s="3" t="str">
        <f>IF(Veg_Table[[#This Row],[EVM_LAST_EDITED_Day]]=Veg_Table[[#This Row],[Created_Day]],"New","Old")</f>
        <v>New</v>
      </c>
      <c r="Y1510" s="1">
        <f>IFERROR(IF(FIND("delete",LOWER(Veg_Table[[#This Row],[PI_COMMENTS]]))&gt;=1,1,0),0)</f>
        <v>0</v>
      </c>
      <c r="Z1510" s="1" t="str">
        <f>_xlfn.IFNA(IF(Veg_Table[[#This Row],[EVM_LAST_EDITOR]]="","Yes",VLOOKUP(Veg_Table[[#This Row],[EVM_LAST_EDITOR]],Roster_Table[#All],15,FALSE)),"Yes")</f>
        <v>Yes</v>
      </c>
      <c r="AA151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10" s="1" t="str">
        <f>_xlfn.IFNA(VLOOKUP(Veg_Table[[#This Row],[EVM_LAST_EDITOR]],Roster_Table[#All],3,FALSE),"zAWRR Not in Roster")</f>
        <v>Kalli</v>
      </c>
      <c r="AC1510" s="1" t="str">
        <f>_xlfn.IFNA(VLOOKUP(Veg_Table[[#This Row],[EVM_LAST_EDITOR]],Roster_Table[#All],2,FALSE),"zAWRR Not in Roster")</f>
        <v>Fenk</v>
      </c>
      <c r="AD1510" s="1" t="str">
        <f>IF(_xlfn.CONCAT(Veg_Table[[#This Row],[First_Name]]," ",Veg_Table[[#This Row],[Last_Name]])="zAWRR Not in Roster zAWRR Not in Roster","zAWRR Not in Roster",_xlfn.CONCAT(Veg_Table[[#This Row],[First_Name]]," ",Veg_Table[[#This Row],[Last_Name]]))</f>
        <v>Kalli Fenk</v>
      </c>
      <c r="AE1510">
        <v>3231171</v>
      </c>
      <c r="AF1510" t="s">
        <v>7085</v>
      </c>
      <c r="AG1510" t="s">
        <v>30</v>
      </c>
      <c r="AH1510" t="s">
        <v>3102</v>
      </c>
      <c r="AI1510" t="s">
        <v>2951</v>
      </c>
      <c r="AJ1510" t="s">
        <v>21</v>
      </c>
      <c r="AL1510" t="s">
        <v>37</v>
      </c>
      <c r="AM1510" t="s">
        <v>38</v>
      </c>
      <c r="AN1510" t="s">
        <v>25</v>
      </c>
      <c r="AO1510" t="s">
        <v>25</v>
      </c>
      <c r="AP1510">
        <v>20</v>
      </c>
      <c r="AQ1510">
        <v>85</v>
      </c>
      <c r="AR1510" t="s">
        <v>511</v>
      </c>
      <c r="AS1510" t="s">
        <v>24</v>
      </c>
      <c r="AT1510" t="s">
        <v>26</v>
      </c>
      <c r="AV1510" t="s">
        <v>512</v>
      </c>
      <c r="AW1510" t="s">
        <v>7086</v>
      </c>
      <c r="AZ1510"/>
      <c r="BB1510" s="4"/>
      <c r="BD1510" t="s">
        <v>29</v>
      </c>
      <c r="BE1510" t="s">
        <v>25</v>
      </c>
      <c r="BF1510" t="s">
        <v>513</v>
      </c>
      <c r="BI1510" s="3"/>
      <c r="BJ1510" t="s">
        <v>52</v>
      </c>
      <c r="BK1510" s="30" t="s">
        <v>65</v>
      </c>
      <c r="BL1510" s="3">
        <v>43965.56490740741</v>
      </c>
      <c r="BM1510" t="s">
        <v>31</v>
      </c>
      <c r="BN1510" t="s">
        <v>32</v>
      </c>
      <c r="BP1510" t="s">
        <v>3105</v>
      </c>
      <c r="BQ1510" t="s">
        <v>826</v>
      </c>
      <c r="BR1510" t="s">
        <v>28</v>
      </c>
      <c r="BS1510" t="s">
        <v>28</v>
      </c>
      <c r="BT1510" t="s">
        <v>65</v>
      </c>
      <c r="BU1510" s="3">
        <v>43965.56490740741</v>
      </c>
      <c r="BV1510" t="s">
        <v>803</v>
      </c>
      <c r="BW1510" s="3">
        <v>43966.336886076388</v>
      </c>
      <c r="BX1510" t="s">
        <v>7087</v>
      </c>
      <c r="CG1510"/>
      <c r="CH1510"/>
      <c r="CI1510"/>
      <c r="CY1510"/>
      <c r="DA1510"/>
      <c r="DF1510"/>
    </row>
    <row r="1511" spans="1:110" x14ac:dyDescent="0.25">
      <c r="A1511" s="1">
        <f>IF(Veg_Table[[#This Row],[VP_STATUS]]="Hold",0,IF(OR(AND(Veg_Table[[#This Row],[PRESCRIP]]="NW_No Work",Veg_Table[[#This Row],[VP_STATUS]]&lt;&gt;"No Work Required Under EVM"),AND(Veg_Table[[#This Row],[VP_STATUS]]="No Work Required Under EVM",Veg_Table[[#This Row],[PRESCRIP]]&lt;&gt;"NW_No Work")),1,0))</f>
        <v>0</v>
      </c>
      <c r="B1511" s="1">
        <f>IF(Veg_Table[[#This Row],[SPECIES]]="",1,0)</f>
        <v>0</v>
      </c>
      <c r="C1511" s="1">
        <f>IF(Veg_Table[[#This Row],[DIAMETER]]="",1,0)</f>
        <v>0</v>
      </c>
      <c r="D1511" s="1">
        <f>IF(Veg_Table[[#This Row],[HEIGHT]]="",1,0)</f>
        <v>0</v>
      </c>
      <c r="E151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11" s="1">
        <f>IF(AND(Veg_Table[[#This Row],[TAT_RESULT]]="ABATE",Veg_Table[[#This Row],[PRESCRIP]]="NW_No Work"),1,0)</f>
        <v>0</v>
      </c>
      <c r="G1511" s="1">
        <f>IF(OR(Veg_Table[[#This Row],[Prescription R-Scale]]="NA",Veg_Table[[#This Row],[Diameter R-Scale]]="NA"),0,IF(Veg_Table[[#This Row],[Diameter R-Scale]]&lt;&gt;Veg_Table[[#This Row],[Prescription R-Scale]],1,0))</f>
        <v>0</v>
      </c>
      <c r="H1511" s="1">
        <f>IF(OR(AND(Veg_Table[[#This Row],[PRESCRIP]]="BC_Br Rmv", Veg_Table[[#This Row],[WOOD_MAN]]&lt;&gt;"Not Needed"),AND(Veg_Table[[#This Row],[PRESCRIP]]="BCS_Br Rmv+Trt", Veg_Table[[#This Row],[WOOD_MAN]]&lt;&gt;"Not Needed")),1,0)</f>
        <v>0</v>
      </c>
      <c r="I1511" s="1">
        <f ca="1">IF(AND(Veg_Table[[#This Row],[Prescription_Changed]]="Yes",Veg_Table[[#This Row],[TAT_RESULT]]=""),1,0)</f>
        <v>0</v>
      </c>
      <c r="J1511" s="1">
        <f ca="1">SUM(Veg_Table[[#This Row],[Prescription and Status do not match]:[Prescription_Edited_And_TAT_Is_Blank]])</f>
        <v>0</v>
      </c>
      <c r="K1511" s="1">
        <f ca="1">IF(Veg_Table[[#This Row],[Sum of Errors]]&gt;0,1,0)</f>
        <v>0</v>
      </c>
      <c r="L1511" s="1">
        <f>1</f>
        <v>1</v>
      </c>
      <c r="M1511"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511" s="1" t="str">
        <f>IF(OR(MID(Veg_Table[[#This Row],[PRESCRIP]],2,1)="1",MID(Veg_Table[[#This Row],[PRESCRIP]],2,1)="2",MID(Veg_Table[[#This Row],[PRESCRIP]],2,1)="3",MID(Veg_Table[[#This Row],[PRESCRIP]],2,1)="4"),_xlfn.NUMBERVALUE(MID(Veg_Table[[#This Row],[PRESCRIP]],2,1)),"NA")</f>
        <v>NA</v>
      </c>
      <c r="O1511" s="1">
        <f>WEEKNUM(Veg_Table[[#This Row],[EVM_LAST_EDITED_Day]],2)</f>
        <v>20</v>
      </c>
      <c r="P1511" s="25">
        <f>IFERROR(DATE(YEAR(Veg_Table[[#This Row],[EVM_LAST_EDITED2]]),MONTH(Veg_Table[[#This Row],[EVM_LAST_EDITED2]]),DAY(Veg_Table[[#This Row],[EVM_LAST_EDITED2]])),DATE(2019,1,1))</f>
        <v>43965</v>
      </c>
      <c r="Q1511" s="3">
        <f>VALUE(SUBSTITUTE(Veg_Table[[#This Row],[EVM_LAST_EDITED]],",",""))</f>
        <v>43965.566076388903</v>
      </c>
      <c r="R1511" s="1" t="str">
        <f>_xlfn.IFNA(IF(Veg_Table[[#This Row],[EVM_LAST_EDITOR]]="","zBlank EVM Last Editor",VLOOKUP(Veg_Table[[#This Row],[EVM_LAST_EDITOR]],Roster_Table[#All],4,FALSE)),"zAWRR Not in Roster")</f>
        <v>JEF</v>
      </c>
      <c r="S1511" s="1" t="str">
        <f>_xlfn.IFNA(IF(Veg_Table[[#This Row],[EVM_LAST_EDITOR]]="","zBlank EVM Last Editor",VLOOKUP(Veg_Table[[#This Row],[EVM_LAST_EDITOR]],Roster_Table[#All],16,FALSE)),"zCompany_AWRR not in Roster")</f>
        <v>JEF_Jefferson Resources</v>
      </c>
      <c r="T1511" s="2">
        <f>IFERROR(DATE(YEAR(Veg_Table[[#This Row],[Created2]]),MONTH(Veg_Table[[#This Row],[Created2]]),DAY(Veg_Table[[#This Row],[Created2]])),DATE(2019,1,1))</f>
        <v>43965</v>
      </c>
      <c r="U1511" s="3">
        <f>VALUE(SUBSTITUTE(Veg_Table[[#This Row],[Created]],",",""))</f>
        <v>43965.566076388903</v>
      </c>
      <c r="V1511" s="3" t="str">
        <f ca="1">IFERROR(_xlfn.IFNA(CELL("contents",INDIRECT(_xlfn.CONCAT("Veg_Table_Production_Data!",ADDRESS(MATCH(_xlfn.MAXIFS(#REF!,#REF!,"="&amp;Veg_Table[[#This Row],[AUTO_ID]],#REF!,"&lt;"&amp;Veg_Table[[#This Row],[EVM_LAST_EDITED_Day]]),#REF!,0),COLUMN(#REF!),4,1,)))),""),"")</f>
        <v/>
      </c>
      <c r="W1511" s="3" t="str">
        <f ca="1">IF(Veg_Table[[#This Row],[Previous_Prescription]]="","No",IF(Veg_Table[[#This Row],[Previous_Prescription]]=Veg_Table[[#This Row],[PRESCRIP]],"No","Yes"))</f>
        <v>No</v>
      </c>
      <c r="X1511" s="3" t="str">
        <f>IF(Veg_Table[[#This Row],[EVM_LAST_EDITED_Day]]=Veg_Table[[#This Row],[Created_Day]],"New","Old")</f>
        <v>New</v>
      </c>
      <c r="Y1511" s="1">
        <f>IFERROR(IF(FIND("delete",LOWER(Veg_Table[[#This Row],[PI_COMMENTS]]))&gt;=1,1,0),0)</f>
        <v>0</v>
      </c>
      <c r="Z1511" s="1" t="str">
        <f>_xlfn.IFNA(IF(Veg_Table[[#This Row],[EVM_LAST_EDITOR]]="","Yes",VLOOKUP(Veg_Table[[#This Row],[EVM_LAST_EDITOR]],Roster_Table[#All],15,FALSE)),"Yes")</f>
        <v>Yes</v>
      </c>
      <c r="AA151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11" s="1" t="str">
        <f>_xlfn.IFNA(VLOOKUP(Veg_Table[[#This Row],[EVM_LAST_EDITOR]],Roster_Table[#All],3,FALSE),"zAWRR Not in Roster")</f>
        <v>Kalli</v>
      </c>
      <c r="AC1511" s="1" t="str">
        <f>_xlfn.IFNA(VLOOKUP(Veg_Table[[#This Row],[EVM_LAST_EDITOR]],Roster_Table[#All],2,FALSE),"zAWRR Not in Roster")</f>
        <v>Fenk</v>
      </c>
      <c r="AD1511" s="1" t="str">
        <f>IF(_xlfn.CONCAT(Veg_Table[[#This Row],[First_Name]]," ",Veg_Table[[#This Row],[Last_Name]])="zAWRR Not in Roster zAWRR Not in Roster","zAWRR Not in Roster",_xlfn.CONCAT(Veg_Table[[#This Row],[First_Name]]," ",Veg_Table[[#This Row],[Last_Name]]))</f>
        <v>Kalli Fenk</v>
      </c>
      <c r="AE1511">
        <v>3231172</v>
      </c>
      <c r="AF1511" t="s">
        <v>7088</v>
      </c>
      <c r="AG1511" t="s">
        <v>30</v>
      </c>
      <c r="AH1511" t="s">
        <v>3102</v>
      </c>
      <c r="AI1511" t="s">
        <v>2951</v>
      </c>
      <c r="AJ1511" t="s">
        <v>21</v>
      </c>
      <c r="AL1511" t="s">
        <v>37</v>
      </c>
      <c r="AM1511" t="s">
        <v>40</v>
      </c>
      <c r="AN1511" t="s">
        <v>25</v>
      </c>
      <c r="AO1511" t="s">
        <v>25</v>
      </c>
      <c r="AP1511">
        <v>38</v>
      </c>
      <c r="AQ1511">
        <v>80</v>
      </c>
      <c r="AR1511" t="s">
        <v>511</v>
      </c>
      <c r="AS1511" t="s">
        <v>24</v>
      </c>
      <c r="AT1511" t="s">
        <v>26</v>
      </c>
      <c r="AV1511" t="s">
        <v>512</v>
      </c>
      <c r="AW1511" t="s">
        <v>7089</v>
      </c>
      <c r="AZ1511"/>
      <c r="BB1511" s="4"/>
      <c r="BD1511" t="s">
        <v>29</v>
      </c>
      <c r="BE1511" t="s">
        <v>25</v>
      </c>
      <c r="BF1511" t="s">
        <v>513</v>
      </c>
      <c r="BI1511" s="3"/>
      <c r="BJ1511" t="s">
        <v>52</v>
      </c>
      <c r="BK1511" s="30" t="s">
        <v>65</v>
      </c>
      <c r="BL1511" s="3">
        <v>43965.566076388888</v>
      </c>
      <c r="BM1511" t="s">
        <v>31</v>
      </c>
      <c r="BN1511" t="s">
        <v>32</v>
      </c>
      <c r="BP1511" t="s">
        <v>3105</v>
      </c>
      <c r="BQ1511" t="s">
        <v>826</v>
      </c>
      <c r="BR1511" t="s">
        <v>28</v>
      </c>
      <c r="BS1511" t="s">
        <v>28</v>
      </c>
      <c r="BT1511" t="s">
        <v>65</v>
      </c>
      <c r="BU1511" s="3">
        <v>43965.566076388888</v>
      </c>
      <c r="BV1511" t="s">
        <v>803</v>
      </c>
      <c r="BW1511" s="3">
        <v>43966.336886076388</v>
      </c>
      <c r="BX1511" t="s">
        <v>7090</v>
      </c>
      <c r="CG1511"/>
      <c r="CH1511"/>
      <c r="CI1511"/>
      <c r="CY1511"/>
      <c r="DA1511"/>
      <c r="DF1511"/>
    </row>
    <row r="1512" spans="1:110" x14ac:dyDescent="0.25">
      <c r="A1512" s="1">
        <f>IF(Veg_Table[[#This Row],[VP_STATUS]]="Hold",0,IF(OR(AND(Veg_Table[[#This Row],[PRESCRIP]]="NW_No Work",Veg_Table[[#This Row],[VP_STATUS]]&lt;&gt;"No Work Required Under EVM"),AND(Veg_Table[[#This Row],[VP_STATUS]]="No Work Required Under EVM",Veg_Table[[#This Row],[PRESCRIP]]&lt;&gt;"NW_No Work")),1,0))</f>
        <v>0</v>
      </c>
      <c r="B1512" s="1">
        <f>IF(Veg_Table[[#This Row],[SPECIES]]="",1,0)</f>
        <v>0</v>
      </c>
      <c r="C1512" s="1">
        <f>IF(Veg_Table[[#This Row],[DIAMETER]]="",1,0)</f>
        <v>0</v>
      </c>
      <c r="D1512" s="1">
        <f>IF(Veg_Table[[#This Row],[HEIGHT]]="",1,0)</f>
        <v>0</v>
      </c>
      <c r="E151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12" s="1">
        <f>IF(AND(Veg_Table[[#This Row],[TAT_RESULT]]="ABATE",Veg_Table[[#This Row],[PRESCRIP]]="NW_No Work"),1,0)</f>
        <v>0</v>
      </c>
      <c r="G1512" s="1">
        <f>IF(OR(Veg_Table[[#This Row],[Prescription R-Scale]]="NA",Veg_Table[[#This Row],[Diameter R-Scale]]="NA"),0,IF(Veg_Table[[#This Row],[Diameter R-Scale]]&lt;&gt;Veg_Table[[#This Row],[Prescription R-Scale]],1,0))</f>
        <v>0</v>
      </c>
      <c r="H1512" s="1">
        <f>IF(OR(AND(Veg_Table[[#This Row],[PRESCRIP]]="BC_Br Rmv", Veg_Table[[#This Row],[WOOD_MAN]]&lt;&gt;"Not Needed"),AND(Veg_Table[[#This Row],[PRESCRIP]]="BCS_Br Rmv+Trt", Veg_Table[[#This Row],[WOOD_MAN]]&lt;&gt;"Not Needed")),1,0)</f>
        <v>0</v>
      </c>
      <c r="I1512" s="1">
        <f ca="1">IF(AND(Veg_Table[[#This Row],[Prescription_Changed]]="Yes",Veg_Table[[#This Row],[TAT_RESULT]]=""),1,0)</f>
        <v>0</v>
      </c>
      <c r="J1512" s="1">
        <f ca="1">SUM(Veg_Table[[#This Row],[Prescription and Status do not match]:[Prescription_Edited_And_TAT_Is_Blank]])</f>
        <v>0</v>
      </c>
      <c r="K1512" s="1">
        <f ca="1">IF(Veg_Table[[#This Row],[Sum of Errors]]&gt;0,1,0)</f>
        <v>0</v>
      </c>
      <c r="L1512" s="1">
        <f>1</f>
        <v>1</v>
      </c>
      <c r="M1512"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512" s="1" t="str">
        <f>IF(OR(MID(Veg_Table[[#This Row],[PRESCRIP]],2,1)="1",MID(Veg_Table[[#This Row],[PRESCRIP]],2,1)="2",MID(Veg_Table[[#This Row],[PRESCRIP]],2,1)="3",MID(Veg_Table[[#This Row],[PRESCRIP]],2,1)="4"),_xlfn.NUMBERVALUE(MID(Veg_Table[[#This Row],[PRESCRIP]],2,1)),"NA")</f>
        <v>NA</v>
      </c>
      <c r="O1512" s="1">
        <f>WEEKNUM(Veg_Table[[#This Row],[EVM_LAST_EDITED_Day]],2)</f>
        <v>20</v>
      </c>
      <c r="P1512" s="25">
        <f>IFERROR(DATE(YEAR(Veg_Table[[#This Row],[EVM_LAST_EDITED2]]),MONTH(Veg_Table[[#This Row],[EVM_LAST_EDITED2]]),DAY(Veg_Table[[#This Row],[EVM_LAST_EDITED2]])),DATE(2019,1,1))</f>
        <v>43965</v>
      </c>
      <c r="Q1512" s="3">
        <f>VALUE(SUBSTITUTE(Veg_Table[[#This Row],[EVM_LAST_EDITED]],",",""))</f>
        <v>43965.568277916696</v>
      </c>
      <c r="R1512" s="1" t="str">
        <f>_xlfn.IFNA(IF(Veg_Table[[#This Row],[EVM_LAST_EDITOR]]="","zBlank EVM Last Editor",VLOOKUP(Veg_Table[[#This Row],[EVM_LAST_EDITOR]],Roster_Table[#All],4,FALSE)),"zAWRR Not in Roster")</f>
        <v>MBG</v>
      </c>
      <c r="S1512" s="1" t="str">
        <f>_xlfn.IFNA(IF(Veg_Table[[#This Row],[EVM_LAST_EDITOR]]="","zBlank EVM Last Editor",VLOOKUP(Veg_Table[[#This Row],[EVM_LAST_EDITOR]],Roster_Table[#All],16,FALSE)),"zCompany_AWRR not in Roster")</f>
        <v>MBG_Mason, Bruce &amp; Girard</v>
      </c>
      <c r="T1512" s="2">
        <f>IFERROR(DATE(YEAR(Veg_Table[[#This Row],[Created2]]),MONTH(Veg_Table[[#This Row],[Created2]]),DAY(Veg_Table[[#This Row],[Created2]])),DATE(2019,1,1))</f>
        <v>43965</v>
      </c>
      <c r="U1512" s="3">
        <f>VALUE(SUBSTITUTE(Veg_Table[[#This Row],[Created]],",",""))</f>
        <v>43965.568277916696</v>
      </c>
      <c r="V1512" s="3" t="str">
        <f ca="1">IFERROR(_xlfn.IFNA(CELL("contents",INDIRECT(_xlfn.CONCAT("Veg_Table_Production_Data!",ADDRESS(MATCH(_xlfn.MAXIFS(#REF!,#REF!,"="&amp;Veg_Table[[#This Row],[AUTO_ID]],#REF!,"&lt;"&amp;Veg_Table[[#This Row],[EVM_LAST_EDITED_Day]]),#REF!,0),COLUMN(#REF!),4,1,)))),""),"")</f>
        <v/>
      </c>
      <c r="W1512" s="3" t="str">
        <f ca="1">IF(Veg_Table[[#This Row],[Previous_Prescription]]="","No",IF(Veg_Table[[#This Row],[Previous_Prescription]]=Veg_Table[[#This Row],[PRESCRIP]],"No","Yes"))</f>
        <v>No</v>
      </c>
      <c r="X1512" s="3" t="str">
        <f>IF(Veg_Table[[#This Row],[EVM_LAST_EDITED_Day]]=Veg_Table[[#This Row],[Created_Day]],"New","Old")</f>
        <v>New</v>
      </c>
      <c r="Y1512" s="1">
        <f>IFERROR(IF(FIND("delete",LOWER(Veg_Table[[#This Row],[PI_COMMENTS]]))&gt;=1,1,0),0)</f>
        <v>0</v>
      </c>
      <c r="Z1512" s="1" t="str">
        <f>_xlfn.IFNA(IF(Veg_Table[[#This Row],[EVM_LAST_EDITOR]]="","Yes",VLOOKUP(Veg_Table[[#This Row],[EVM_LAST_EDITOR]],Roster_Table[#All],15,FALSE)),"Yes")</f>
        <v>Yes</v>
      </c>
      <c r="AA151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12" s="1" t="str">
        <f>_xlfn.IFNA(VLOOKUP(Veg_Table[[#This Row],[EVM_LAST_EDITOR]],Roster_Table[#All],3,FALSE),"zAWRR Not in Roster")</f>
        <v>Nathan</v>
      </c>
      <c r="AC1512" s="1" t="str">
        <f>_xlfn.IFNA(VLOOKUP(Veg_Table[[#This Row],[EVM_LAST_EDITOR]],Roster_Table[#All],2,FALSE),"zAWRR Not in Roster")</f>
        <v>Vik</v>
      </c>
      <c r="AD1512" s="1" t="str">
        <f>IF(_xlfn.CONCAT(Veg_Table[[#This Row],[First_Name]]," ",Veg_Table[[#This Row],[Last_Name]])="zAWRR Not in Roster zAWRR Not in Roster","zAWRR Not in Roster",_xlfn.CONCAT(Veg_Table[[#This Row],[First_Name]]," ",Veg_Table[[#This Row],[Last_Name]]))</f>
        <v>Nathan Vik</v>
      </c>
      <c r="AE1512">
        <v>3229106</v>
      </c>
      <c r="AF1512" t="s">
        <v>6356</v>
      </c>
      <c r="AG1512" t="s">
        <v>93</v>
      </c>
      <c r="AH1512" t="s">
        <v>6252</v>
      </c>
      <c r="AI1512" t="s">
        <v>5955</v>
      </c>
      <c r="AJ1512" t="s">
        <v>21</v>
      </c>
      <c r="AL1512" t="s">
        <v>372</v>
      </c>
      <c r="AM1512" t="s">
        <v>529</v>
      </c>
      <c r="AN1512" t="s">
        <v>25</v>
      </c>
      <c r="AO1512" t="s">
        <v>25</v>
      </c>
      <c r="AP1512">
        <v>7</v>
      </c>
      <c r="AQ1512">
        <v>42</v>
      </c>
      <c r="AR1512" t="s">
        <v>511</v>
      </c>
      <c r="AS1512" t="s">
        <v>24</v>
      </c>
      <c r="AT1512" t="s">
        <v>26</v>
      </c>
      <c r="AV1512" t="s">
        <v>519</v>
      </c>
      <c r="AW1512" t="s">
        <v>6357</v>
      </c>
      <c r="AZ1512"/>
      <c r="BB1512" s="4"/>
      <c r="BD1512" t="s">
        <v>29</v>
      </c>
      <c r="BE1512" t="s">
        <v>25</v>
      </c>
      <c r="BF1512" t="s">
        <v>513</v>
      </c>
      <c r="BI1512" s="3"/>
      <c r="BJ1512" t="s">
        <v>27</v>
      </c>
      <c r="BK1512" s="30" t="s">
        <v>115</v>
      </c>
      <c r="BL1512" s="3">
        <v>43965.568277916667</v>
      </c>
      <c r="BM1512" t="s">
        <v>31</v>
      </c>
      <c r="BN1512" t="s">
        <v>32</v>
      </c>
      <c r="BP1512" t="s">
        <v>6254</v>
      </c>
      <c r="BQ1512" t="s">
        <v>1025</v>
      </c>
      <c r="BR1512" t="s">
        <v>28</v>
      </c>
      <c r="BS1512" t="s">
        <v>28</v>
      </c>
      <c r="BT1512" t="s">
        <v>115</v>
      </c>
      <c r="BU1512" s="3">
        <v>43965.568277916667</v>
      </c>
      <c r="BV1512" t="s">
        <v>803</v>
      </c>
      <c r="BW1512" s="3">
        <v>43965.597707858797</v>
      </c>
      <c r="BX1512" t="s">
        <v>6358</v>
      </c>
      <c r="CG1512"/>
      <c r="CH1512"/>
      <c r="CI1512"/>
      <c r="CY1512"/>
      <c r="DA1512"/>
      <c r="DF1512"/>
    </row>
    <row r="1513" spans="1:110" x14ac:dyDescent="0.25">
      <c r="A1513" s="1">
        <f>IF(Veg_Table[[#This Row],[VP_STATUS]]="Hold",0,IF(OR(AND(Veg_Table[[#This Row],[PRESCRIP]]="NW_No Work",Veg_Table[[#This Row],[VP_STATUS]]&lt;&gt;"No Work Required Under EVM"),AND(Veg_Table[[#This Row],[VP_STATUS]]="No Work Required Under EVM",Veg_Table[[#This Row],[PRESCRIP]]&lt;&gt;"NW_No Work")),1,0))</f>
        <v>0</v>
      </c>
      <c r="B1513" s="1">
        <f>IF(Veg_Table[[#This Row],[SPECIES]]="",1,0)</f>
        <v>0</v>
      </c>
      <c r="C1513" s="1">
        <f>IF(Veg_Table[[#This Row],[DIAMETER]]="",1,0)</f>
        <v>0</v>
      </c>
      <c r="D1513" s="1">
        <f>IF(Veg_Table[[#This Row],[HEIGHT]]="",1,0)</f>
        <v>0</v>
      </c>
      <c r="E151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13" s="1">
        <f>IF(AND(Veg_Table[[#This Row],[TAT_RESULT]]="ABATE",Veg_Table[[#This Row],[PRESCRIP]]="NW_No Work"),1,0)</f>
        <v>0</v>
      </c>
      <c r="G1513" s="1">
        <f>IF(OR(Veg_Table[[#This Row],[Prescription R-Scale]]="NA",Veg_Table[[#This Row],[Diameter R-Scale]]="NA"),0,IF(Veg_Table[[#This Row],[Diameter R-Scale]]&lt;&gt;Veg_Table[[#This Row],[Prescription R-Scale]],1,0))</f>
        <v>0</v>
      </c>
      <c r="H1513" s="1">
        <f>IF(OR(AND(Veg_Table[[#This Row],[PRESCRIP]]="BC_Br Rmv", Veg_Table[[#This Row],[WOOD_MAN]]&lt;&gt;"Not Needed"),AND(Veg_Table[[#This Row],[PRESCRIP]]="BCS_Br Rmv+Trt", Veg_Table[[#This Row],[WOOD_MAN]]&lt;&gt;"Not Needed")),1,0)</f>
        <v>0</v>
      </c>
      <c r="I1513" s="1">
        <f ca="1">IF(AND(Veg_Table[[#This Row],[Prescription_Changed]]="Yes",Veg_Table[[#This Row],[TAT_RESULT]]=""),1,0)</f>
        <v>0</v>
      </c>
      <c r="J1513" s="1">
        <f ca="1">SUM(Veg_Table[[#This Row],[Prescription and Status do not match]:[Prescription_Edited_And_TAT_Is_Blank]])</f>
        <v>0</v>
      </c>
      <c r="K1513" s="1">
        <f ca="1">IF(Veg_Table[[#This Row],[Sum of Errors]]&gt;0,1,0)</f>
        <v>0</v>
      </c>
      <c r="L1513" s="1">
        <f>1</f>
        <v>1</v>
      </c>
      <c r="M151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513" s="1" t="str">
        <f>IF(OR(MID(Veg_Table[[#This Row],[PRESCRIP]],2,1)="1",MID(Veg_Table[[#This Row],[PRESCRIP]],2,1)="2",MID(Veg_Table[[#This Row],[PRESCRIP]],2,1)="3",MID(Veg_Table[[#This Row],[PRESCRIP]],2,1)="4"),_xlfn.NUMBERVALUE(MID(Veg_Table[[#This Row],[PRESCRIP]],2,1)),"NA")</f>
        <v>NA</v>
      </c>
      <c r="O1513" s="1">
        <f>WEEKNUM(Veg_Table[[#This Row],[EVM_LAST_EDITED_Day]],2)</f>
        <v>20</v>
      </c>
      <c r="P1513" s="25">
        <f>IFERROR(DATE(YEAR(Veg_Table[[#This Row],[EVM_LAST_EDITED2]]),MONTH(Veg_Table[[#This Row],[EVM_LAST_EDITED2]]),DAY(Veg_Table[[#This Row],[EVM_LAST_EDITED2]])),DATE(2019,1,1))</f>
        <v>43965</v>
      </c>
      <c r="Q1513" s="3">
        <f>VALUE(SUBSTITUTE(Veg_Table[[#This Row],[EVM_LAST_EDITED]],",",""))</f>
        <v>43965.569126018498</v>
      </c>
      <c r="R1513" s="1" t="str">
        <f>_xlfn.IFNA(IF(Veg_Table[[#This Row],[EVM_LAST_EDITOR]]="","zBlank EVM Last Editor",VLOOKUP(Veg_Table[[#This Row],[EVM_LAST_EDITOR]],Roster_Table[#All],4,FALSE)),"zAWRR Not in Roster")</f>
        <v>MBG</v>
      </c>
      <c r="S1513" s="1" t="str">
        <f>_xlfn.IFNA(IF(Veg_Table[[#This Row],[EVM_LAST_EDITOR]]="","zBlank EVM Last Editor",VLOOKUP(Veg_Table[[#This Row],[EVM_LAST_EDITOR]],Roster_Table[#All],16,FALSE)),"zCompany_AWRR not in Roster")</f>
        <v>MBG_Mason, Bruce &amp; Girard</v>
      </c>
      <c r="T1513" s="2">
        <f>IFERROR(DATE(YEAR(Veg_Table[[#This Row],[Created2]]),MONTH(Veg_Table[[#This Row],[Created2]]),DAY(Veg_Table[[#This Row],[Created2]])),DATE(2019,1,1))</f>
        <v>43965</v>
      </c>
      <c r="U1513" s="3">
        <f>VALUE(SUBSTITUTE(Veg_Table[[#This Row],[Created]],",",""))</f>
        <v>43965.569126018498</v>
      </c>
      <c r="V1513" s="3" t="str">
        <f ca="1">IFERROR(_xlfn.IFNA(CELL("contents",INDIRECT(_xlfn.CONCAT("Veg_Table_Production_Data!",ADDRESS(MATCH(_xlfn.MAXIFS(#REF!,#REF!,"="&amp;Veg_Table[[#This Row],[AUTO_ID]],#REF!,"&lt;"&amp;Veg_Table[[#This Row],[EVM_LAST_EDITED_Day]]),#REF!,0),COLUMN(#REF!),4,1,)))),""),"")</f>
        <v/>
      </c>
      <c r="W1513" s="3" t="str">
        <f ca="1">IF(Veg_Table[[#This Row],[Previous_Prescription]]="","No",IF(Veg_Table[[#This Row],[Previous_Prescription]]=Veg_Table[[#This Row],[PRESCRIP]],"No","Yes"))</f>
        <v>No</v>
      </c>
      <c r="X1513" s="3" t="str">
        <f>IF(Veg_Table[[#This Row],[EVM_LAST_EDITED_Day]]=Veg_Table[[#This Row],[Created_Day]],"New","Old")</f>
        <v>New</v>
      </c>
      <c r="Y1513" s="1">
        <f>IFERROR(IF(FIND("delete",LOWER(Veg_Table[[#This Row],[PI_COMMENTS]]))&gt;=1,1,0),0)</f>
        <v>0</v>
      </c>
      <c r="Z1513" s="1" t="str">
        <f>_xlfn.IFNA(IF(Veg_Table[[#This Row],[EVM_LAST_EDITOR]]="","Yes",VLOOKUP(Veg_Table[[#This Row],[EVM_LAST_EDITOR]],Roster_Table[#All],15,FALSE)),"Yes")</f>
        <v>Yes</v>
      </c>
      <c r="AA151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13" s="1" t="str">
        <f>_xlfn.IFNA(VLOOKUP(Veg_Table[[#This Row],[EVM_LAST_EDITOR]],Roster_Table[#All],3,FALSE),"zAWRR Not in Roster")</f>
        <v>Benjamin</v>
      </c>
      <c r="AC1513" s="1" t="str">
        <f>_xlfn.IFNA(VLOOKUP(Veg_Table[[#This Row],[EVM_LAST_EDITOR]],Roster_Table[#All],2,FALSE),"zAWRR Not in Roster")</f>
        <v>Post</v>
      </c>
      <c r="AD1513" s="1" t="str">
        <f>IF(_xlfn.CONCAT(Veg_Table[[#This Row],[First_Name]]," ",Veg_Table[[#This Row],[Last_Name]])="zAWRR Not in Roster zAWRR Not in Roster","zAWRR Not in Roster",_xlfn.CONCAT(Veg_Table[[#This Row],[First_Name]]," ",Veg_Table[[#This Row],[Last_Name]]))</f>
        <v>Benjamin Post</v>
      </c>
      <c r="AE1513">
        <v>3229111</v>
      </c>
      <c r="AF1513" t="s">
        <v>6359</v>
      </c>
      <c r="AG1513" t="s">
        <v>93</v>
      </c>
      <c r="AH1513" t="s">
        <v>6252</v>
      </c>
      <c r="AI1513" t="s">
        <v>5955</v>
      </c>
      <c r="AJ1513" t="s">
        <v>36</v>
      </c>
      <c r="AL1513" t="s">
        <v>372</v>
      </c>
      <c r="AM1513" t="s">
        <v>529</v>
      </c>
      <c r="AN1513" t="s">
        <v>25</v>
      </c>
      <c r="AO1513" t="s">
        <v>25</v>
      </c>
      <c r="AP1513">
        <v>9</v>
      </c>
      <c r="AQ1513">
        <v>45</v>
      </c>
      <c r="AR1513" t="s">
        <v>511</v>
      </c>
      <c r="AS1513" t="s">
        <v>823</v>
      </c>
      <c r="AT1513" t="s">
        <v>26</v>
      </c>
      <c r="AV1513" t="s">
        <v>519</v>
      </c>
      <c r="AW1513" t="s">
        <v>6360</v>
      </c>
      <c r="AZ1513"/>
      <c r="BB1513" s="4"/>
      <c r="BD1513" t="s">
        <v>29</v>
      </c>
      <c r="BE1513" t="s">
        <v>25</v>
      </c>
      <c r="BF1513" t="s">
        <v>513</v>
      </c>
      <c r="BI1513" s="3"/>
      <c r="BJ1513" t="s">
        <v>1435</v>
      </c>
      <c r="BK1513" s="30" t="s">
        <v>120</v>
      </c>
      <c r="BL1513" s="3">
        <v>43965.569126018519</v>
      </c>
      <c r="BM1513" t="s">
        <v>31</v>
      </c>
      <c r="BN1513" t="s">
        <v>32</v>
      </c>
      <c r="BP1513" t="s">
        <v>6254</v>
      </c>
      <c r="BQ1513" t="s">
        <v>1025</v>
      </c>
      <c r="BR1513" t="s">
        <v>28</v>
      </c>
      <c r="BS1513" t="s">
        <v>28</v>
      </c>
      <c r="BT1513" t="s">
        <v>120</v>
      </c>
      <c r="BU1513" s="3">
        <v>43965.569126018519</v>
      </c>
      <c r="BV1513" t="s">
        <v>803</v>
      </c>
      <c r="BW1513" s="3">
        <v>43965.597707858797</v>
      </c>
      <c r="BX1513" t="s">
        <v>6361</v>
      </c>
      <c r="CG1513"/>
      <c r="CH1513"/>
      <c r="CI1513"/>
      <c r="CY1513"/>
      <c r="DA1513"/>
      <c r="DF1513"/>
    </row>
    <row r="1514" spans="1:110" x14ac:dyDescent="0.25">
      <c r="A1514" s="1">
        <f>IF(Veg_Table[[#This Row],[VP_STATUS]]="Hold",0,IF(OR(AND(Veg_Table[[#This Row],[PRESCRIP]]="NW_No Work",Veg_Table[[#This Row],[VP_STATUS]]&lt;&gt;"No Work Required Under EVM"),AND(Veg_Table[[#This Row],[VP_STATUS]]="No Work Required Under EVM",Veg_Table[[#This Row],[PRESCRIP]]&lt;&gt;"NW_No Work")),1,0))</f>
        <v>0</v>
      </c>
      <c r="B1514" s="1">
        <f>IF(Veg_Table[[#This Row],[SPECIES]]="",1,0)</f>
        <v>0</v>
      </c>
      <c r="C1514" s="1">
        <f>IF(Veg_Table[[#This Row],[DIAMETER]]="",1,0)</f>
        <v>0</v>
      </c>
      <c r="D1514" s="1">
        <f>IF(Veg_Table[[#This Row],[HEIGHT]]="",1,0)</f>
        <v>0</v>
      </c>
      <c r="E151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14" s="1">
        <f>IF(AND(Veg_Table[[#This Row],[TAT_RESULT]]="ABATE",Veg_Table[[#This Row],[PRESCRIP]]="NW_No Work"),1,0)</f>
        <v>0</v>
      </c>
      <c r="G1514" s="1">
        <f>IF(OR(Veg_Table[[#This Row],[Prescription R-Scale]]="NA",Veg_Table[[#This Row],[Diameter R-Scale]]="NA"),0,IF(Veg_Table[[#This Row],[Diameter R-Scale]]&lt;&gt;Veg_Table[[#This Row],[Prescription R-Scale]],1,0))</f>
        <v>0</v>
      </c>
      <c r="H1514" s="1">
        <f>IF(OR(AND(Veg_Table[[#This Row],[PRESCRIP]]="BC_Br Rmv", Veg_Table[[#This Row],[WOOD_MAN]]&lt;&gt;"Not Needed"),AND(Veg_Table[[#This Row],[PRESCRIP]]="BCS_Br Rmv+Trt", Veg_Table[[#This Row],[WOOD_MAN]]&lt;&gt;"Not Needed")),1,0)</f>
        <v>0</v>
      </c>
      <c r="I1514" s="1">
        <f ca="1">IF(AND(Veg_Table[[#This Row],[Prescription_Changed]]="Yes",Veg_Table[[#This Row],[TAT_RESULT]]=""),1,0)</f>
        <v>0</v>
      </c>
      <c r="J1514" s="1">
        <f ca="1">SUM(Veg_Table[[#This Row],[Prescription and Status do not match]:[Prescription_Edited_And_TAT_Is_Blank]])</f>
        <v>0</v>
      </c>
      <c r="K1514" s="1">
        <f ca="1">IF(Veg_Table[[#This Row],[Sum of Errors]]&gt;0,1,0)</f>
        <v>0</v>
      </c>
      <c r="L1514" s="1">
        <f>1</f>
        <v>1</v>
      </c>
      <c r="M1514"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514" s="1" t="str">
        <f>IF(OR(MID(Veg_Table[[#This Row],[PRESCRIP]],2,1)="1",MID(Veg_Table[[#This Row],[PRESCRIP]],2,1)="2",MID(Veg_Table[[#This Row],[PRESCRIP]],2,1)="3",MID(Veg_Table[[#This Row],[PRESCRIP]],2,1)="4"),_xlfn.NUMBERVALUE(MID(Veg_Table[[#This Row],[PRESCRIP]],2,1)),"NA")</f>
        <v>NA</v>
      </c>
      <c r="O1514" s="1">
        <f>WEEKNUM(Veg_Table[[#This Row],[EVM_LAST_EDITED_Day]],2)</f>
        <v>20</v>
      </c>
      <c r="P1514" s="25">
        <f>IFERROR(DATE(YEAR(Veg_Table[[#This Row],[EVM_LAST_EDITED2]]),MONTH(Veg_Table[[#This Row],[EVM_LAST_EDITED2]]),DAY(Veg_Table[[#This Row],[EVM_LAST_EDITED2]])),DATE(2019,1,1))</f>
        <v>43965</v>
      </c>
      <c r="Q1514" s="3">
        <f>VALUE(SUBSTITUTE(Veg_Table[[#This Row],[EVM_LAST_EDITED]],",",""))</f>
        <v>43965.572330451403</v>
      </c>
      <c r="R1514" s="1" t="str">
        <f>_xlfn.IFNA(IF(Veg_Table[[#This Row],[EVM_LAST_EDITOR]]="","zBlank EVM Last Editor",VLOOKUP(Veg_Table[[#This Row],[EVM_LAST_EDITOR]],Roster_Table[#All],4,FALSE)),"zAWRR Not in Roster")</f>
        <v>MGE</v>
      </c>
      <c r="S1514" s="1" t="str">
        <f>_xlfn.IFNA(IF(Veg_Table[[#This Row],[EVM_LAST_EDITOR]]="","zBlank EVM Last Editor",VLOOKUP(Veg_Table[[#This Row],[EVM_LAST_EDITOR]],Roster_Table[#All],16,FALSE)),"zCompany_AWRR not in Roster")</f>
        <v>MGE_Mountain G Enterprises</v>
      </c>
      <c r="T1514" s="2">
        <f>IFERROR(DATE(YEAR(Veg_Table[[#This Row],[Created2]]),MONTH(Veg_Table[[#This Row],[Created2]]),DAY(Veg_Table[[#This Row],[Created2]])),DATE(2019,1,1))</f>
        <v>43965</v>
      </c>
      <c r="U1514" s="3">
        <f>VALUE(SUBSTITUTE(Veg_Table[[#This Row],[Created]],",",""))</f>
        <v>43965.560002986102</v>
      </c>
      <c r="V1514" s="3" t="str">
        <f ca="1">IFERROR(_xlfn.IFNA(CELL("contents",INDIRECT(_xlfn.CONCAT("Veg_Table_Production_Data!",ADDRESS(MATCH(_xlfn.MAXIFS(#REF!,#REF!,"="&amp;Veg_Table[[#This Row],[AUTO_ID]],#REF!,"&lt;"&amp;Veg_Table[[#This Row],[EVM_LAST_EDITED_Day]]),#REF!,0),COLUMN(#REF!),4,1,)))),""),"")</f>
        <v/>
      </c>
      <c r="W1514" s="3" t="str">
        <f ca="1">IF(Veg_Table[[#This Row],[Previous_Prescription]]="","No",IF(Veg_Table[[#This Row],[Previous_Prescription]]=Veg_Table[[#This Row],[PRESCRIP]],"No","Yes"))</f>
        <v>No</v>
      </c>
      <c r="X1514" s="3" t="str">
        <f>IF(Veg_Table[[#This Row],[EVM_LAST_EDITED_Day]]=Veg_Table[[#This Row],[Created_Day]],"New","Old")</f>
        <v>New</v>
      </c>
      <c r="Y1514" s="1">
        <f>IFERROR(IF(FIND("delete",LOWER(Veg_Table[[#This Row],[PI_COMMENTS]]))&gt;=1,1,0),0)</f>
        <v>0</v>
      </c>
      <c r="Z1514" s="1" t="str">
        <f>_xlfn.IFNA(IF(Veg_Table[[#This Row],[EVM_LAST_EDITOR]]="","Yes",VLOOKUP(Veg_Table[[#This Row],[EVM_LAST_EDITOR]],Roster_Table[#All],15,FALSE)),"Yes")</f>
        <v>Yes</v>
      </c>
      <c r="AA151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14" s="1" t="str">
        <f>_xlfn.IFNA(VLOOKUP(Veg_Table[[#This Row],[EVM_LAST_EDITOR]],Roster_Table[#All],3,FALSE),"zAWRR Not in Roster")</f>
        <v>Miguel</v>
      </c>
      <c r="AC1514" s="1" t="str">
        <f>_xlfn.IFNA(VLOOKUP(Veg_Table[[#This Row],[EVM_LAST_EDITOR]],Roster_Table[#All],2,FALSE),"zAWRR Not in Roster")</f>
        <v>Dominguez-Diaz</v>
      </c>
      <c r="AD1514" s="1" t="str">
        <f>IF(_xlfn.CONCAT(Veg_Table[[#This Row],[First_Name]]," ",Veg_Table[[#This Row],[Last_Name]])="zAWRR Not in Roster zAWRR Not in Roster","zAWRR Not in Roster",_xlfn.CONCAT(Veg_Table[[#This Row],[First_Name]]," ",Veg_Table[[#This Row],[Last_Name]]))</f>
        <v>Miguel Dominguez-Diaz</v>
      </c>
      <c r="AE1514">
        <v>3229054</v>
      </c>
      <c r="AF1514" t="s">
        <v>6963</v>
      </c>
      <c r="AG1514" t="s">
        <v>30</v>
      </c>
      <c r="AH1514" t="s">
        <v>2420</v>
      </c>
      <c r="AI1514" t="s">
        <v>2421</v>
      </c>
      <c r="AJ1514" t="s">
        <v>21</v>
      </c>
      <c r="AK1514" t="s">
        <v>28</v>
      </c>
      <c r="AL1514" t="s">
        <v>22</v>
      </c>
      <c r="AM1514" t="s">
        <v>38</v>
      </c>
      <c r="AN1514" t="s">
        <v>25</v>
      </c>
      <c r="AO1514" t="s">
        <v>25</v>
      </c>
      <c r="AP1514">
        <v>10</v>
      </c>
      <c r="AQ1514">
        <v>60</v>
      </c>
      <c r="AR1514" t="s">
        <v>511</v>
      </c>
      <c r="AS1514" t="s">
        <v>24</v>
      </c>
      <c r="AT1514" t="s">
        <v>26</v>
      </c>
      <c r="AU1514" t="s">
        <v>25</v>
      </c>
      <c r="AV1514" t="s">
        <v>512</v>
      </c>
      <c r="AW1514" t="s">
        <v>6964</v>
      </c>
      <c r="AX1514" t="s">
        <v>28</v>
      </c>
      <c r="AY1514" t="s">
        <v>28</v>
      </c>
      <c r="AZ1514"/>
      <c r="BA1514" t="s">
        <v>28</v>
      </c>
      <c r="BB1514" s="4"/>
      <c r="BC1514" t="s">
        <v>28</v>
      </c>
      <c r="BD1514" t="s">
        <v>29</v>
      </c>
      <c r="BF1514" t="s">
        <v>28</v>
      </c>
      <c r="BG1514" t="s">
        <v>28</v>
      </c>
      <c r="BH1514" t="s">
        <v>28</v>
      </c>
      <c r="BI1514" s="3"/>
      <c r="BJ1514" t="s">
        <v>27</v>
      </c>
      <c r="BK1514" s="30" t="s">
        <v>146</v>
      </c>
      <c r="BL1514" s="3">
        <v>43965.572330451389</v>
      </c>
      <c r="BM1514" t="s">
        <v>31</v>
      </c>
      <c r="BN1514" t="s">
        <v>32</v>
      </c>
      <c r="BO1514" t="s">
        <v>2422</v>
      </c>
      <c r="BQ1514" t="s">
        <v>826</v>
      </c>
      <c r="BR1514" t="s">
        <v>28</v>
      </c>
      <c r="BS1514" t="s">
        <v>28</v>
      </c>
      <c r="BT1514" t="s">
        <v>146</v>
      </c>
      <c r="BU1514" s="3">
        <v>43965.560002986109</v>
      </c>
      <c r="BV1514" t="s">
        <v>803</v>
      </c>
      <c r="BW1514" s="3">
        <v>43966.169547743055</v>
      </c>
      <c r="BX1514" t="s">
        <v>6965</v>
      </c>
      <c r="CG1514"/>
      <c r="CH1514"/>
      <c r="CI1514"/>
      <c r="CY1514"/>
      <c r="DA1514"/>
      <c r="DF1514"/>
    </row>
    <row r="1515" spans="1:110" x14ac:dyDescent="0.25">
      <c r="A1515" s="1">
        <f>IF(Veg_Table[[#This Row],[VP_STATUS]]="Hold",0,IF(OR(AND(Veg_Table[[#This Row],[PRESCRIP]]="NW_No Work",Veg_Table[[#This Row],[VP_STATUS]]&lt;&gt;"No Work Required Under EVM"),AND(Veg_Table[[#This Row],[VP_STATUS]]="No Work Required Under EVM",Veg_Table[[#This Row],[PRESCRIP]]&lt;&gt;"NW_No Work")),1,0))</f>
        <v>0</v>
      </c>
      <c r="B1515" s="1">
        <f>IF(Veg_Table[[#This Row],[SPECIES]]="",1,0)</f>
        <v>0</v>
      </c>
      <c r="C1515" s="1">
        <f>IF(Veg_Table[[#This Row],[DIAMETER]]="",1,0)</f>
        <v>0</v>
      </c>
      <c r="D1515" s="1">
        <f>IF(Veg_Table[[#This Row],[HEIGHT]]="",1,0)</f>
        <v>0</v>
      </c>
      <c r="E151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15" s="1">
        <f>IF(AND(Veg_Table[[#This Row],[TAT_RESULT]]="ABATE",Veg_Table[[#This Row],[PRESCRIP]]="NW_No Work"),1,0)</f>
        <v>0</v>
      </c>
      <c r="G1515" s="1">
        <f>IF(OR(Veg_Table[[#This Row],[Prescription R-Scale]]="NA",Veg_Table[[#This Row],[Diameter R-Scale]]="NA"),0,IF(Veg_Table[[#This Row],[Diameter R-Scale]]&lt;&gt;Veg_Table[[#This Row],[Prescription R-Scale]],1,0))</f>
        <v>0</v>
      </c>
      <c r="H1515" s="1">
        <f>IF(OR(AND(Veg_Table[[#This Row],[PRESCRIP]]="BC_Br Rmv", Veg_Table[[#This Row],[WOOD_MAN]]&lt;&gt;"Not Needed"),AND(Veg_Table[[#This Row],[PRESCRIP]]="BCS_Br Rmv+Trt", Veg_Table[[#This Row],[WOOD_MAN]]&lt;&gt;"Not Needed")),1,0)</f>
        <v>0</v>
      </c>
      <c r="I1515" s="1">
        <f ca="1">IF(AND(Veg_Table[[#This Row],[Prescription_Changed]]="Yes",Veg_Table[[#This Row],[TAT_RESULT]]=""),1,0)</f>
        <v>0</v>
      </c>
      <c r="J1515" s="1">
        <f ca="1">SUM(Veg_Table[[#This Row],[Prescription and Status do not match]:[Prescription_Edited_And_TAT_Is_Blank]])</f>
        <v>0</v>
      </c>
      <c r="K1515" s="1">
        <f ca="1">IF(Veg_Table[[#This Row],[Sum of Errors]]&gt;0,1,0)</f>
        <v>0</v>
      </c>
      <c r="L1515" s="1">
        <f>1</f>
        <v>1</v>
      </c>
      <c r="M151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1515" s="1">
        <f>IF(OR(MID(Veg_Table[[#This Row],[PRESCRIP]],2,1)="1",MID(Veg_Table[[#This Row],[PRESCRIP]],2,1)="2",MID(Veg_Table[[#This Row],[PRESCRIP]],2,1)="3",MID(Veg_Table[[#This Row],[PRESCRIP]],2,1)="4"),_xlfn.NUMBERVALUE(MID(Veg_Table[[#This Row],[PRESCRIP]],2,1)),"NA")</f>
        <v>4</v>
      </c>
      <c r="O1515" s="1">
        <f>WEEKNUM(Veg_Table[[#This Row],[EVM_LAST_EDITED_Day]],2)</f>
        <v>20</v>
      </c>
      <c r="P1515" s="25">
        <f>IFERROR(DATE(YEAR(Veg_Table[[#This Row],[EVM_LAST_EDITED2]]),MONTH(Veg_Table[[#This Row],[EVM_LAST_EDITED2]]),DAY(Veg_Table[[#This Row],[EVM_LAST_EDITED2]])),DATE(2019,1,1))</f>
        <v>43965</v>
      </c>
      <c r="Q1515" s="3">
        <f>VALUE(SUBSTITUTE(Veg_Table[[#This Row],[EVM_LAST_EDITED]],",",""))</f>
        <v>43965.572992372698</v>
      </c>
      <c r="R1515" s="1" t="str">
        <f>_xlfn.IFNA(IF(Veg_Table[[#This Row],[EVM_LAST_EDITOR]]="","zBlank EVM Last Editor",VLOOKUP(Veg_Table[[#This Row],[EVM_LAST_EDITOR]],Roster_Table[#All],4,FALSE)),"zAWRR Not in Roster")</f>
        <v>MBG</v>
      </c>
      <c r="S1515" s="1" t="str">
        <f>_xlfn.IFNA(IF(Veg_Table[[#This Row],[EVM_LAST_EDITOR]]="","zBlank EVM Last Editor",VLOOKUP(Veg_Table[[#This Row],[EVM_LAST_EDITOR]],Roster_Table[#All],16,FALSE)),"zCompany_AWRR not in Roster")</f>
        <v>MBG_Mason, Bruce &amp; Girard</v>
      </c>
      <c r="T1515" s="2">
        <f>IFERROR(DATE(YEAR(Veg_Table[[#This Row],[Created2]]),MONTH(Veg_Table[[#This Row],[Created2]]),DAY(Veg_Table[[#This Row],[Created2]])),DATE(2019,1,1))</f>
        <v>43965</v>
      </c>
      <c r="U1515" s="3">
        <f>VALUE(SUBSTITUTE(Veg_Table[[#This Row],[Created]],",",""))</f>
        <v>43965.572992372698</v>
      </c>
      <c r="V1515" s="3" t="str">
        <f ca="1">IFERROR(_xlfn.IFNA(CELL("contents",INDIRECT(_xlfn.CONCAT("Veg_Table_Production_Data!",ADDRESS(MATCH(_xlfn.MAXIFS(#REF!,#REF!,"="&amp;Veg_Table[[#This Row],[AUTO_ID]],#REF!,"&lt;"&amp;Veg_Table[[#This Row],[EVM_LAST_EDITED_Day]]),#REF!,0),COLUMN(#REF!),4,1,)))),""),"")</f>
        <v/>
      </c>
      <c r="W1515" s="3" t="str">
        <f ca="1">IF(Veg_Table[[#This Row],[Previous_Prescription]]="","No",IF(Veg_Table[[#This Row],[Previous_Prescription]]=Veg_Table[[#This Row],[PRESCRIP]],"No","Yes"))</f>
        <v>No</v>
      </c>
      <c r="X1515" s="3" t="str">
        <f>IF(Veg_Table[[#This Row],[EVM_LAST_EDITED_Day]]=Veg_Table[[#This Row],[Created_Day]],"New","Old")</f>
        <v>New</v>
      </c>
      <c r="Y1515" s="1">
        <f>IFERROR(IF(FIND("delete",LOWER(Veg_Table[[#This Row],[PI_COMMENTS]]))&gt;=1,1,0),0)</f>
        <v>0</v>
      </c>
      <c r="Z1515" s="1" t="str">
        <f>_xlfn.IFNA(IF(Veg_Table[[#This Row],[EVM_LAST_EDITOR]]="","Yes",VLOOKUP(Veg_Table[[#This Row],[EVM_LAST_EDITOR]],Roster_Table[#All],15,FALSE)),"Yes")</f>
        <v>Yes</v>
      </c>
      <c r="AA151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15" s="1" t="str">
        <f>_xlfn.IFNA(VLOOKUP(Veg_Table[[#This Row],[EVM_LAST_EDITOR]],Roster_Table[#All],3,FALSE),"zAWRR Not in Roster")</f>
        <v>Nathan</v>
      </c>
      <c r="AC1515" s="1" t="str">
        <f>_xlfn.IFNA(VLOOKUP(Veg_Table[[#This Row],[EVM_LAST_EDITOR]],Roster_Table[#All],2,FALSE),"zAWRR Not in Roster")</f>
        <v>Vik</v>
      </c>
      <c r="AD1515" s="1" t="str">
        <f>IF(_xlfn.CONCAT(Veg_Table[[#This Row],[First_Name]]," ",Veg_Table[[#This Row],[Last_Name]])="zAWRR Not in Roster zAWRR Not in Roster","zAWRR Not in Roster",_xlfn.CONCAT(Veg_Table[[#This Row],[First_Name]]," ",Veg_Table[[#This Row],[Last_Name]]))</f>
        <v>Nathan Vik</v>
      </c>
      <c r="AE1515">
        <v>3229133</v>
      </c>
      <c r="AF1515" t="s">
        <v>6362</v>
      </c>
      <c r="AG1515" t="s">
        <v>93</v>
      </c>
      <c r="AH1515" t="s">
        <v>6252</v>
      </c>
      <c r="AI1515" t="s">
        <v>5955</v>
      </c>
      <c r="AJ1515" t="s">
        <v>36</v>
      </c>
      <c r="AL1515" t="s">
        <v>372</v>
      </c>
      <c r="AM1515" t="s">
        <v>529</v>
      </c>
      <c r="AN1515" t="s">
        <v>25</v>
      </c>
      <c r="AO1515" t="s">
        <v>43</v>
      </c>
      <c r="AP1515">
        <v>38</v>
      </c>
      <c r="AQ1515">
        <v>96</v>
      </c>
      <c r="AR1515" t="s">
        <v>514</v>
      </c>
      <c r="AS1515" t="s">
        <v>57</v>
      </c>
      <c r="AT1515" t="s">
        <v>522</v>
      </c>
      <c r="AV1515" t="s">
        <v>519</v>
      </c>
      <c r="AW1515" t="s">
        <v>6363</v>
      </c>
      <c r="AZ1515"/>
      <c r="BB1515" s="4"/>
      <c r="BD1515" t="s">
        <v>29</v>
      </c>
      <c r="BE1515" t="s">
        <v>25</v>
      </c>
      <c r="BF1515" t="s">
        <v>513</v>
      </c>
      <c r="BI1515" s="3"/>
      <c r="BJ1515" t="s">
        <v>27</v>
      </c>
      <c r="BK1515" s="30" t="s">
        <v>115</v>
      </c>
      <c r="BL1515" s="3">
        <v>43965.572992372683</v>
      </c>
      <c r="BM1515" t="s">
        <v>31</v>
      </c>
      <c r="BN1515" t="s">
        <v>32</v>
      </c>
      <c r="BP1515" t="s">
        <v>6254</v>
      </c>
      <c r="BQ1515" t="s">
        <v>1025</v>
      </c>
      <c r="BR1515" t="s">
        <v>28</v>
      </c>
      <c r="BS1515" t="s">
        <v>28</v>
      </c>
      <c r="BT1515" t="s">
        <v>115</v>
      </c>
      <c r="BU1515" s="3">
        <v>43965.572992372683</v>
      </c>
      <c r="BV1515" t="s">
        <v>803</v>
      </c>
      <c r="BW1515" s="3">
        <v>43965.597714004631</v>
      </c>
      <c r="BX1515" t="s">
        <v>6364</v>
      </c>
      <c r="CG1515"/>
      <c r="CH1515"/>
      <c r="CI1515"/>
      <c r="CY1515"/>
      <c r="DA1515"/>
      <c r="DF1515"/>
    </row>
    <row r="1516" spans="1:110" x14ac:dyDescent="0.25">
      <c r="A1516" s="1">
        <f>IF(Veg_Table[[#This Row],[VP_STATUS]]="Hold",0,IF(OR(AND(Veg_Table[[#This Row],[PRESCRIP]]="NW_No Work",Veg_Table[[#This Row],[VP_STATUS]]&lt;&gt;"No Work Required Under EVM"),AND(Veg_Table[[#This Row],[VP_STATUS]]="No Work Required Under EVM",Veg_Table[[#This Row],[PRESCRIP]]&lt;&gt;"NW_No Work")),1,0))</f>
        <v>0</v>
      </c>
      <c r="B1516" s="1">
        <f>IF(Veg_Table[[#This Row],[SPECIES]]="",1,0)</f>
        <v>0</v>
      </c>
      <c r="C1516" s="1">
        <f>IF(Veg_Table[[#This Row],[DIAMETER]]="",1,0)</f>
        <v>0</v>
      </c>
      <c r="D1516" s="1">
        <f>IF(Veg_Table[[#This Row],[HEIGHT]]="",1,0)</f>
        <v>0</v>
      </c>
      <c r="E151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16" s="1">
        <f>IF(AND(Veg_Table[[#This Row],[TAT_RESULT]]="ABATE",Veg_Table[[#This Row],[PRESCRIP]]="NW_No Work"),1,0)</f>
        <v>0</v>
      </c>
      <c r="G1516" s="1">
        <f>IF(OR(Veg_Table[[#This Row],[Prescription R-Scale]]="NA",Veg_Table[[#This Row],[Diameter R-Scale]]="NA"),0,IF(Veg_Table[[#This Row],[Diameter R-Scale]]&lt;&gt;Veg_Table[[#This Row],[Prescription R-Scale]],1,0))</f>
        <v>0</v>
      </c>
      <c r="H1516" s="1">
        <f>IF(OR(AND(Veg_Table[[#This Row],[PRESCRIP]]="BC_Br Rmv", Veg_Table[[#This Row],[WOOD_MAN]]&lt;&gt;"Not Needed"),AND(Veg_Table[[#This Row],[PRESCRIP]]="BCS_Br Rmv+Trt", Veg_Table[[#This Row],[WOOD_MAN]]&lt;&gt;"Not Needed")),1,0)</f>
        <v>0</v>
      </c>
      <c r="I1516" s="1">
        <f ca="1">IF(AND(Veg_Table[[#This Row],[Prescription_Changed]]="Yes",Veg_Table[[#This Row],[TAT_RESULT]]=""),1,0)</f>
        <v>0</v>
      </c>
      <c r="J1516" s="1">
        <f ca="1">SUM(Veg_Table[[#This Row],[Prescription and Status do not match]:[Prescription_Edited_And_TAT_Is_Blank]])</f>
        <v>0</v>
      </c>
      <c r="K1516" s="1">
        <f ca="1">IF(Veg_Table[[#This Row],[Sum of Errors]]&gt;0,1,0)</f>
        <v>0</v>
      </c>
      <c r="L1516" s="1">
        <f>1</f>
        <v>1</v>
      </c>
      <c r="M1516"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516" s="1" t="str">
        <f>IF(OR(MID(Veg_Table[[#This Row],[PRESCRIP]],2,1)="1",MID(Veg_Table[[#This Row],[PRESCRIP]],2,1)="2",MID(Veg_Table[[#This Row],[PRESCRIP]],2,1)="3",MID(Veg_Table[[#This Row],[PRESCRIP]],2,1)="4"),_xlfn.NUMBERVALUE(MID(Veg_Table[[#This Row],[PRESCRIP]],2,1)),"NA")</f>
        <v>NA</v>
      </c>
      <c r="O1516" s="1">
        <f>WEEKNUM(Veg_Table[[#This Row],[EVM_LAST_EDITED_Day]],2)</f>
        <v>20</v>
      </c>
      <c r="P1516" s="25">
        <f>IFERROR(DATE(YEAR(Veg_Table[[#This Row],[EVM_LAST_EDITED2]]),MONTH(Veg_Table[[#This Row],[EVM_LAST_EDITED2]]),DAY(Veg_Table[[#This Row],[EVM_LAST_EDITED2]])),DATE(2019,1,1))</f>
        <v>43965</v>
      </c>
      <c r="Q1516" s="3">
        <f>VALUE(SUBSTITUTE(Veg_Table[[#This Row],[EVM_LAST_EDITED]],",",""))</f>
        <v>43965.576362453699</v>
      </c>
      <c r="R1516" s="1" t="str">
        <f>_xlfn.IFNA(IF(Veg_Table[[#This Row],[EVM_LAST_EDITOR]]="","zBlank EVM Last Editor",VLOOKUP(Veg_Table[[#This Row],[EVM_LAST_EDITOR]],Roster_Table[#All],4,FALSE)),"zAWRR Not in Roster")</f>
        <v>MBG</v>
      </c>
      <c r="S1516" s="1" t="str">
        <f>_xlfn.IFNA(IF(Veg_Table[[#This Row],[EVM_LAST_EDITOR]]="","zBlank EVM Last Editor",VLOOKUP(Veg_Table[[#This Row],[EVM_LAST_EDITOR]],Roster_Table[#All],16,FALSE)),"zCompany_AWRR not in Roster")</f>
        <v>MBG_Mason, Bruce &amp; Girard</v>
      </c>
      <c r="T1516" s="2">
        <f>IFERROR(DATE(YEAR(Veg_Table[[#This Row],[Created2]]),MONTH(Veg_Table[[#This Row],[Created2]]),DAY(Veg_Table[[#This Row],[Created2]])),DATE(2019,1,1))</f>
        <v>43965</v>
      </c>
      <c r="U1516" s="3">
        <f>VALUE(SUBSTITUTE(Veg_Table[[#This Row],[Created]],",",""))</f>
        <v>43965.576362453699</v>
      </c>
      <c r="V1516" s="3" t="str">
        <f ca="1">IFERROR(_xlfn.IFNA(CELL("contents",INDIRECT(_xlfn.CONCAT("Veg_Table_Production_Data!",ADDRESS(MATCH(_xlfn.MAXIFS(#REF!,#REF!,"="&amp;Veg_Table[[#This Row],[AUTO_ID]],#REF!,"&lt;"&amp;Veg_Table[[#This Row],[EVM_LAST_EDITED_Day]]),#REF!,0),COLUMN(#REF!),4,1,)))),""),"")</f>
        <v/>
      </c>
      <c r="W1516" s="3" t="str">
        <f ca="1">IF(Veg_Table[[#This Row],[Previous_Prescription]]="","No",IF(Veg_Table[[#This Row],[Previous_Prescription]]=Veg_Table[[#This Row],[PRESCRIP]],"No","Yes"))</f>
        <v>No</v>
      </c>
      <c r="X1516" s="3" t="str">
        <f>IF(Veg_Table[[#This Row],[EVM_LAST_EDITED_Day]]=Veg_Table[[#This Row],[Created_Day]],"New","Old")</f>
        <v>New</v>
      </c>
      <c r="Y1516" s="1">
        <f>IFERROR(IF(FIND("delete",LOWER(Veg_Table[[#This Row],[PI_COMMENTS]]))&gt;=1,1,0),0)</f>
        <v>0</v>
      </c>
      <c r="Z1516" s="1" t="str">
        <f>_xlfn.IFNA(IF(Veg_Table[[#This Row],[EVM_LAST_EDITOR]]="","Yes",VLOOKUP(Veg_Table[[#This Row],[EVM_LAST_EDITOR]],Roster_Table[#All],15,FALSE)),"Yes")</f>
        <v>Yes</v>
      </c>
      <c r="AA151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16" s="1" t="str">
        <f>_xlfn.IFNA(VLOOKUP(Veg_Table[[#This Row],[EVM_LAST_EDITOR]],Roster_Table[#All],3,FALSE),"zAWRR Not in Roster")</f>
        <v>Benjamin</v>
      </c>
      <c r="AC1516" s="1" t="str">
        <f>_xlfn.IFNA(VLOOKUP(Veg_Table[[#This Row],[EVM_LAST_EDITOR]],Roster_Table[#All],2,FALSE),"zAWRR Not in Roster")</f>
        <v>Post</v>
      </c>
      <c r="AD1516" s="1" t="str">
        <f>IF(_xlfn.CONCAT(Veg_Table[[#This Row],[First_Name]]," ",Veg_Table[[#This Row],[Last_Name]])="zAWRR Not in Roster zAWRR Not in Roster","zAWRR Not in Roster",_xlfn.CONCAT(Veg_Table[[#This Row],[First_Name]]," ",Veg_Table[[#This Row],[Last_Name]]))</f>
        <v>Benjamin Post</v>
      </c>
      <c r="AE1516">
        <v>3229166</v>
      </c>
      <c r="AF1516" t="s">
        <v>6365</v>
      </c>
      <c r="AG1516" t="s">
        <v>93</v>
      </c>
      <c r="AH1516" t="s">
        <v>6252</v>
      </c>
      <c r="AI1516" t="s">
        <v>5955</v>
      </c>
      <c r="AJ1516" t="s">
        <v>21</v>
      </c>
      <c r="AL1516" t="s">
        <v>372</v>
      </c>
      <c r="AM1516" t="s">
        <v>529</v>
      </c>
      <c r="AN1516" t="s">
        <v>25</v>
      </c>
      <c r="AO1516" t="s">
        <v>25</v>
      </c>
      <c r="AP1516">
        <v>6</v>
      </c>
      <c r="AQ1516">
        <v>45</v>
      </c>
      <c r="AR1516" t="s">
        <v>511</v>
      </c>
      <c r="AS1516" t="s">
        <v>24</v>
      </c>
      <c r="AT1516" t="s">
        <v>26</v>
      </c>
      <c r="AV1516" t="s">
        <v>512</v>
      </c>
      <c r="AW1516" t="s">
        <v>6366</v>
      </c>
      <c r="AZ1516"/>
      <c r="BB1516" s="4"/>
      <c r="BD1516" t="s">
        <v>29</v>
      </c>
      <c r="BE1516" t="s">
        <v>25</v>
      </c>
      <c r="BF1516" t="s">
        <v>513</v>
      </c>
      <c r="BI1516" s="3"/>
      <c r="BJ1516" t="s">
        <v>52</v>
      </c>
      <c r="BK1516" s="30" t="s">
        <v>120</v>
      </c>
      <c r="BL1516" s="3">
        <v>43965.576362453707</v>
      </c>
      <c r="BM1516" t="s">
        <v>31</v>
      </c>
      <c r="BN1516" t="s">
        <v>32</v>
      </c>
      <c r="BP1516" t="s">
        <v>6254</v>
      </c>
      <c r="BQ1516" t="s">
        <v>1025</v>
      </c>
      <c r="BR1516" t="s">
        <v>28</v>
      </c>
      <c r="BS1516" t="s">
        <v>28</v>
      </c>
      <c r="BT1516" t="s">
        <v>120</v>
      </c>
      <c r="BU1516" s="3">
        <v>43965.576362453707</v>
      </c>
      <c r="BV1516" t="s">
        <v>803</v>
      </c>
      <c r="BW1516" s="3">
        <v>43965.597721574071</v>
      </c>
      <c r="BX1516" t="s">
        <v>6367</v>
      </c>
      <c r="CG1516"/>
      <c r="CH1516"/>
      <c r="CI1516"/>
      <c r="CY1516"/>
      <c r="DA1516"/>
      <c r="DF1516"/>
    </row>
    <row r="1517" spans="1:110" x14ac:dyDescent="0.25">
      <c r="A1517" s="1">
        <f>IF(Veg_Table[[#This Row],[VP_STATUS]]="Hold",0,IF(OR(AND(Veg_Table[[#This Row],[PRESCRIP]]="NW_No Work",Veg_Table[[#This Row],[VP_STATUS]]&lt;&gt;"No Work Required Under EVM"),AND(Veg_Table[[#This Row],[VP_STATUS]]="No Work Required Under EVM",Veg_Table[[#This Row],[PRESCRIP]]&lt;&gt;"NW_No Work")),1,0))</f>
        <v>0</v>
      </c>
      <c r="B1517" s="1">
        <f>IF(Veg_Table[[#This Row],[SPECIES]]="",1,0)</f>
        <v>0</v>
      </c>
      <c r="C1517" s="1">
        <f>IF(Veg_Table[[#This Row],[DIAMETER]]="",1,0)</f>
        <v>0</v>
      </c>
      <c r="D1517" s="1">
        <f>IF(Veg_Table[[#This Row],[HEIGHT]]="",1,0)</f>
        <v>0</v>
      </c>
      <c r="E151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17" s="1">
        <f>IF(AND(Veg_Table[[#This Row],[TAT_RESULT]]="ABATE",Veg_Table[[#This Row],[PRESCRIP]]="NW_No Work"),1,0)</f>
        <v>0</v>
      </c>
      <c r="G1517" s="1">
        <f>IF(OR(Veg_Table[[#This Row],[Prescription R-Scale]]="NA",Veg_Table[[#This Row],[Diameter R-Scale]]="NA"),0,IF(Veg_Table[[#This Row],[Diameter R-Scale]]&lt;&gt;Veg_Table[[#This Row],[Prescription R-Scale]],1,0))</f>
        <v>0</v>
      </c>
      <c r="H1517" s="1">
        <f>IF(OR(AND(Veg_Table[[#This Row],[PRESCRIP]]="BC_Br Rmv", Veg_Table[[#This Row],[WOOD_MAN]]&lt;&gt;"Not Needed"),AND(Veg_Table[[#This Row],[PRESCRIP]]="BCS_Br Rmv+Trt", Veg_Table[[#This Row],[WOOD_MAN]]&lt;&gt;"Not Needed")),1,0)</f>
        <v>0</v>
      </c>
      <c r="I1517" s="1">
        <f ca="1">IF(AND(Veg_Table[[#This Row],[Prescription_Changed]]="Yes",Veg_Table[[#This Row],[TAT_RESULT]]=""),1,0)</f>
        <v>0</v>
      </c>
      <c r="J1517" s="1">
        <f ca="1">SUM(Veg_Table[[#This Row],[Prescription and Status do not match]:[Prescription_Edited_And_TAT_Is_Blank]])</f>
        <v>0</v>
      </c>
      <c r="K1517" s="1">
        <f ca="1">IF(Veg_Table[[#This Row],[Sum of Errors]]&gt;0,1,0)</f>
        <v>0</v>
      </c>
      <c r="L1517" s="1">
        <f>1</f>
        <v>1</v>
      </c>
      <c r="M1517"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517" s="1" t="str">
        <f>IF(OR(MID(Veg_Table[[#This Row],[PRESCRIP]],2,1)="1",MID(Veg_Table[[#This Row],[PRESCRIP]],2,1)="2",MID(Veg_Table[[#This Row],[PRESCRIP]],2,1)="3",MID(Veg_Table[[#This Row],[PRESCRIP]],2,1)="4"),_xlfn.NUMBERVALUE(MID(Veg_Table[[#This Row],[PRESCRIP]],2,1)),"NA")</f>
        <v>NA</v>
      </c>
      <c r="O1517" s="1">
        <f>WEEKNUM(Veg_Table[[#This Row],[EVM_LAST_EDITED_Day]],2)</f>
        <v>20</v>
      </c>
      <c r="P1517" s="25">
        <f>IFERROR(DATE(YEAR(Veg_Table[[#This Row],[EVM_LAST_EDITED2]]),MONTH(Veg_Table[[#This Row],[EVM_LAST_EDITED2]]),DAY(Veg_Table[[#This Row],[EVM_LAST_EDITED2]])),DATE(2019,1,1))</f>
        <v>43965</v>
      </c>
      <c r="Q1517" s="3">
        <f>VALUE(SUBSTITUTE(Veg_Table[[#This Row],[EVM_LAST_EDITED]],",",""))</f>
        <v>43965.5770382755</v>
      </c>
      <c r="R1517" s="1" t="str">
        <f>_xlfn.IFNA(IF(Veg_Table[[#This Row],[EVM_LAST_EDITOR]]="","zBlank EVM Last Editor",VLOOKUP(Veg_Table[[#This Row],[EVM_LAST_EDITOR]],Roster_Table[#All],4,FALSE)),"zAWRR Not in Roster")</f>
        <v>MGE</v>
      </c>
      <c r="S1517" s="1" t="str">
        <f>_xlfn.IFNA(IF(Veg_Table[[#This Row],[EVM_LAST_EDITOR]]="","zBlank EVM Last Editor",VLOOKUP(Veg_Table[[#This Row],[EVM_LAST_EDITOR]],Roster_Table[#All],16,FALSE)),"zCompany_AWRR not in Roster")</f>
        <v>MGE_Mountain G Enterprises</v>
      </c>
      <c r="T1517" s="2">
        <f>IFERROR(DATE(YEAR(Veg_Table[[#This Row],[Created2]]),MONTH(Veg_Table[[#This Row],[Created2]]),DAY(Veg_Table[[#This Row],[Created2]])),DATE(2019,1,1))</f>
        <v>43965</v>
      </c>
      <c r="U1517" s="3">
        <f>VALUE(SUBSTITUTE(Veg_Table[[#This Row],[Created]],",",""))</f>
        <v>43965.5770382755</v>
      </c>
      <c r="V1517" s="3" t="str">
        <f ca="1">IFERROR(_xlfn.IFNA(CELL("contents",INDIRECT(_xlfn.CONCAT("Veg_Table_Production_Data!",ADDRESS(MATCH(_xlfn.MAXIFS(#REF!,#REF!,"="&amp;Veg_Table[[#This Row],[AUTO_ID]],#REF!,"&lt;"&amp;Veg_Table[[#This Row],[EVM_LAST_EDITED_Day]]),#REF!,0),COLUMN(#REF!),4,1,)))),""),"")</f>
        <v/>
      </c>
      <c r="W1517" s="3" t="str">
        <f ca="1">IF(Veg_Table[[#This Row],[Previous_Prescription]]="","No",IF(Veg_Table[[#This Row],[Previous_Prescription]]=Veg_Table[[#This Row],[PRESCRIP]],"No","Yes"))</f>
        <v>No</v>
      </c>
      <c r="X1517" s="3" t="str">
        <f>IF(Veg_Table[[#This Row],[EVM_LAST_EDITED_Day]]=Veg_Table[[#This Row],[Created_Day]],"New","Old")</f>
        <v>New</v>
      </c>
      <c r="Y1517" s="1">
        <f>IFERROR(IF(FIND("delete",LOWER(Veg_Table[[#This Row],[PI_COMMENTS]]))&gt;=1,1,0),0)</f>
        <v>0</v>
      </c>
      <c r="Z1517" s="1" t="str">
        <f>_xlfn.IFNA(IF(Veg_Table[[#This Row],[EVM_LAST_EDITOR]]="","Yes",VLOOKUP(Veg_Table[[#This Row],[EVM_LAST_EDITOR]],Roster_Table[#All],15,FALSE)),"Yes")</f>
        <v>Yes</v>
      </c>
      <c r="AA151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17" s="1" t="str">
        <f>_xlfn.IFNA(VLOOKUP(Veg_Table[[#This Row],[EVM_LAST_EDITOR]],Roster_Table[#All],3,FALSE),"zAWRR Not in Roster")</f>
        <v>Aaron</v>
      </c>
      <c r="AC1517" s="1" t="str">
        <f>_xlfn.IFNA(VLOOKUP(Veg_Table[[#This Row],[EVM_LAST_EDITOR]],Roster_Table[#All],2,FALSE),"zAWRR Not in Roster")</f>
        <v>Hansen</v>
      </c>
      <c r="AD1517" s="1" t="str">
        <f>IF(_xlfn.CONCAT(Veg_Table[[#This Row],[First_Name]]," ",Veg_Table[[#This Row],[Last_Name]])="zAWRR Not in Roster zAWRR Not in Roster","zAWRR Not in Roster",_xlfn.CONCAT(Veg_Table[[#This Row],[First_Name]]," ",Veg_Table[[#This Row],[Last_Name]]))</f>
        <v>Aaron Hansen</v>
      </c>
      <c r="AE1517">
        <v>3229170</v>
      </c>
      <c r="AF1517" t="s">
        <v>6368</v>
      </c>
      <c r="AG1517" t="s">
        <v>93</v>
      </c>
      <c r="AH1517" t="s">
        <v>5320</v>
      </c>
      <c r="AI1517" t="s">
        <v>6321</v>
      </c>
      <c r="AJ1517" t="s">
        <v>21</v>
      </c>
      <c r="AL1517" t="s">
        <v>22</v>
      </c>
      <c r="AM1517" t="s">
        <v>23</v>
      </c>
      <c r="AN1517" t="s">
        <v>25</v>
      </c>
      <c r="AO1517" t="s">
        <v>25</v>
      </c>
      <c r="AP1517">
        <v>23</v>
      </c>
      <c r="AQ1517">
        <v>45</v>
      </c>
      <c r="AR1517" t="s">
        <v>511</v>
      </c>
      <c r="AS1517" t="s">
        <v>24</v>
      </c>
      <c r="AT1517" t="s">
        <v>26</v>
      </c>
      <c r="AV1517" t="s">
        <v>519</v>
      </c>
      <c r="AW1517" t="s">
        <v>6369</v>
      </c>
      <c r="AZ1517"/>
      <c r="BB1517" s="4"/>
      <c r="BD1517" t="s">
        <v>29</v>
      </c>
      <c r="BE1517" t="s">
        <v>25</v>
      </c>
      <c r="BF1517" t="s">
        <v>513</v>
      </c>
      <c r="BI1517" s="3"/>
      <c r="BJ1517" t="s">
        <v>27</v>
      </c>
      <c r="BK1517" s="30" t="s">
        <v>156</v>
      </c>
      <c r="BL1517" s="3">
        <v>43965.577038275464</v>
      </c>
      <c r="BM1517" t="s">
        <v>31</v>
      </c>
      <c r="BN1517" t="s">
        <v>32</v>
      </c>
      <c r="BP1517" t="s">
        <v>5452</v>
      </c>
      <c r="BQ1517" t="s">
        <v>1025</v>
      </c>
      <c r="BR1517" t="s">
        <v>28</v>
      </c>
      <c r="BS1517" t="s">
        <v>28</v>
      </c>
      <c r="BT1517" t="s">
        <v>156</v>
      </c>
      <c r="BU1517" s="3">
        <v>43965.577038275464</v>
      </c>
      <c r="BV1517" t="s">
        <v>803</v>
      </c>
      <c r="BW1517" s="3">
        <v>43965.597721574071</v>
      </c>
      <c r="BX1517" t="s">
        <v>6370</v>
      </c>
      <c r="CG1517"/>
      <c r="CH1517"/>
      <c r="CI1517"/>
      <c r="CY1517"/>
      <c r="DA1517"/>
      <c r="DF1517"/>
    </row>
    <row r="1518" spans="1:110" x14ac:dyDescent="0.25">
      <c r="A1518" s="1">
        <f>IF(Veg_Table[[#This Row],[VP_STATUS]]="Hold",0,IF(OR(AND(Veg_Table[[#This Row],[PRESCRIP]]="NW_No Work",Veg_Table[[#This Row],[VP_STATUS]]&lt;&gt;"No Work Required Under EVM"),AND(Veg_Table[[#This Row],[VP_STATUS]]="No Work Required Under EVM",Veg_Table[[#This Row],[PRESCRIP]]&lt;&gt;"NW_No Work")),1,0))</f>
        <v>0</v>
      </c>
      <c r="B1518" s="1">
        <f>IF(Veg_Table[[#This Row],[SPECIES]]="",1,0)</f>
        <v>0</v>
      </c>
      <c r="C1518" s="1">
        <f>IF(Veg_Table[[#This Row],[DIAMETER]]="",1,0)</f>
        <v>0</v>
      </c>
      <c r="D1518" s="1">
        <f>IF(Veg_Table[[#This Row],[HEIGHT]]="",1,0)</f>
        <v>0</v>
      </c>
      <c r="E151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18" s="1">
        <f>IF(AND(Veg_Table[[#This Row],[TAT_RESULT]]="ABATE",Veg_Table[[#This Row],[PRESCRIP]]="NW_No Work"),1,0)</f>
        <v>0</v>
      </c>
      <c r="G1518" s="1">
        <f>IF(OR(Veg_Table[[#This Row],[Prescription R-Scale]]="NA",Veg_Table[[#This Row],[Diameter R-Scale]]="NA"),0,IF(Veg_Table[[#This Row],[Diameter R-Scale]]&lt;&gt;Veg_Table[[#This Row],[Prescription R-Scale]],1,0))</f>
        <v>0</v>
      </c>
      <c r="H1518" s="1">
        <f>IF(OR(AND(Veg_Table[[#This Row],[PRESCRIP]]="BC_Br Rmv", Veg_Table[[#This Row],[WOOD_MAN]]&lt;&gt;"Not Needed"),AND(Veg_Table[[#This Row],[PRESCRIP]]="BCS_Br Rmv+Trt", Veg_Table[[#This Row],[WOOD_MAN]]&lt;&gt;"Not Needed")),1,0)</f>
        <v>0</v>
      </c>
      <c r="I1518" s="1">
        <f ca="1">IF(AND(Veg_Table[[#This Row],[Prescription_Changed]]="Yes",Veg_Table[[#This Row],[TAT_RESULT]]=""),1,0)</f>
        <v>0</v>
      </c>
      <c r="J1518" s="1">
        <f ca="1">SUM(Veg_Table[[#This Row],[Prescription and Status do not match]:[Prescription_Edited_And_TAT_Is_Blank]])</f>
        <v>0</v>
      </c>
      <c r="K1518" s="1">
        <f ca="1">IF(Veg_Table[[#This Row],[Sum of Errors]]&gt;0,1,0)</f>
        <v>0</v>
      </c>
      <c r="L1518" s="1">
        <f>1</f>
        <v>1</v>
      </c>
      <c r="M151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518" s="1">
        <f>IF(OR(MID(Veg_Table[[#This Row],[PRESCRIP]],2,1)="1",MID(Veg_Table[[#This Row],[PRESCRIP]],2,1)="2",MID(Veg_Table[[#This Row],[PRESCRIP]],2,1)="3",MID(Veg_Table[[#This Row],[PRESCRIP]],2,1)="4"),_xlfn.NUMBERVALUE(MID(Veg_Table[[#This Row],[PRESCRIP]],2,1)),"NA")</f>
        <v>1</v>
      </c>
      <c r="O1518" s="1">
        <f>WEEKNUM(Veg_Table[[#This Row],[EVM_LAST_EDITED_Day]],2)</f>
        <v>20</v>
      </c>
      <c r="P1518" s="25">
        <f>IFERROR(DATE(YEAR(Veg_Table[[#This Row],[EVM_LAST_EDITED2]]),MONTH(Veg_Table[[#This Row],[EVM_LAST_EDITED2]]),DAY(Veg_Table[[#This Row],[EVM_LAST_EDITED2]])),DATE(2019,1,1))</f>
        <v>43965</v>
      </c>
      <c r="Q1518" s="3">
        <f>VALUE(SUBSTITUTE(Veg_Table[[#This Row],[EVM_LAST_EDITED]],",",""))</f>
        <v>43965.577372685198</v>
      </c>
      <c r="R1518" s="1" t="str">
        <f>_xlfn.IFNA(IF(Veg_Table[[#This Row],[EVM_LAST_EDITOR]]="","zBlank EVM Last Editor",VLOOKUP(Veg_Table[[#This Row],[EVM_LAST_EDITOR]],Roster_Table[#All],4,FALSE)),"zAWRR Not in Roster")</f>
        <v>JEF</v>
      </c>
      <c r="S1518" s="1" t="str">
        <f>_xlfn.IFNA(IF(Veg_Table[[#This Row],[EVM_LAST_EDITOR]]="","zBlank EVM Last Editor",VLOOKUP(Veg_Table[[#This Row],[EVM_LAST_EDITOR]],Roster_Table[#All],16,FALSE)),"zCompany_AWRR not in Roster")</f>
        <v>JEF_Jefferson Resources</v>
      </c>
      <c r="T1518" s="2">
        <f>IFERROR(DATE(YEAR(Veg_Table[[#This Row],[Created2]]),MONTH(Veg_Table[[#This Row],[Created2]]),DAY(Veg_Table[[#This Row],[Created2]])),DATE(2019,1,1))</f>
        <v>43965</v>
      </c>
      <c r="U1518" s="3">
        <f>VALUE(SUBSTITUTE(Veg_Table[[#This Row],[Created]],",",""))</f>
        <v>43965.577372685198</v>
      </c>
      <c r="V1518" s="3" t="str">
        <f ca="1">IFERROR(_xlfn.IFNA(CELL("contents",INDIRECT(_xlfn.CONCAT("Veg_Table_Production_Data!",ADDRESS(MATCH(_xlfn.MAXIFS(#REF!,#REF!,"="&amp;Veg_Table[[#This Row],[AUTO_ID]],#REF!,"&lt;"&amp;Veg_Table[[#This Row],[EVM_LAST_EDITED_Day]]),#REF!,0),COLUMN(#REF!),4,1,)))),""),"")</f>
        <v/>
      </c>
      <c r="W1518" s="3" t="str">
        <f ca="1">IF(Veg_Table[[#This Row],[Previous_Prescription]]="","No",IF(Veg_Table[[#This Row],[Previous_Prescription]]=Veg_Table[[#This Row],[PRESCRIP]],"No","Yes"))</f>
        <v>No</v>
      </c>
      <c r="X1518" s="3" t="str">
        <f>IF(Veg_Table[[#This Row],[EVM_LAST_EDITED_Day]]=Veg_Table[[#This Row],[Created_Day]],"New","Old")</f>
        <v>New</v>
      </c>
      <c r="Y1518" s="1">
        <f>IFERROR(IF(FIND("delete",LOWER(Veg_Table[[#This Row],[PI_COMMENTS]]))&gt;=1,1,0),0)</f>
        <v>0</v>
      </c>
      <c r="Z1518" s="1" t="str">
        <f>_xlfn.IFNA(IF(Veg_Table[[#This Row],[EVM_LAST_EDITOR]]="","Yes",VLOOKUP(Veg_Table[[#This Row],[EVM_LAST_EDITOR]],Roster_Table[#All],15,FALSE)),"Yes")</f>
        <v>Yes</v>
      </c>
      <c r="AA151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18" s="1" t="str">
        <f>_xlfn.IFNA(VLOOKUP(Veg_Table[[#This Row],[EVM_LAST_EDITOR]],Roster_Table[#All],3,FALSE),"zAWRR Not in Roster")</f>
        <v>Kalli</v>
      </c>
      <c r="AC1518" s="1" t="str">
        <f>_xlfn.IFNA(VLOOKUP(Veg_Table[[#This Row],[EVM_LAST_EDITOR]],Roster_Table[#All],2,FALSE),"zAWRR Not in Roster")</f>
        <v>Fenk</v>
      </c>
      <c r="AD1518" s="1" t="str">
        <f>IF(_xlfn.CONCAT(Veg_Table[[#This Row],[First_Name]]," ",Veg_Table[[#This Row],[Last_Name]])="zAWRR Not in Roster zAWRR Not in Roster","zAWRR Not in Roster",_xlfn.CONCAT(Veg_Table[[#This Row],[First_Name]]," ",Veg_Table[[#This Row],[Last_Name]]))</f>
        <v>Kalli Fenk</v>
      </c>
      <c r="AE1518">
        <v>3231173</v>
      </c>
      <c r="AF1518" t="s">
        <v>7091</v>
      </c>
      <c r="AG1518" t="s">
        <v>30</v>
      </c>
      <c r="AH1518" t="s">
        <v>3102</v>
      </c>
      <c r="AI1518" t="s">
        <v>2951</v>
      </c>
      <c r="AJ1518" t="s">
        <v>36</v>
      </c>
      <c r="AL1518" t="s">
        <v>37</v>
      </c>
      <c r="AM1518" t="s">
        <v>529</v>
      </c>
      <c r="AN1518" t="s">
        <v>25</v>
      </c>
      <c r="AO1518" t="s">
        <v>25</v>
      </c>
      <c r="AP1518">
        <v>5</v>
      </c>
      <c r="AQ1518">
        <v>35</v>
      </c>
      <c r="AR1518" t="s">
        <v>514</v>
      </c>
      <c r="AS1518" t="s">
        <v>45</v>
      </c>
      <c r="AT1518" t="s">
        <v>522</v>
      </c>
      <c r="AV1518" t="s">
        <v>512</v>
      </c>
      <c r="AW1518" t="s">
        <v>7092</v>
      </c>
      <c r="AZ1518"/>
      <c r="BB1518" s="4"/>
      <c r="BD1518" t="s">
        <v>29</v>
      </c>
      <c r="BE1518" t="s">
        <v>25</v>
      </c>
      <c r="BF1518" t="s">
        <v>513</v>
      </c>
      <c r="BI1518" s="3"/>
      <c r="BJ1518" t="s">
        <v>2583</v>
      </c>
      <c r="BK1518" s="30" t="s">
        <v>65</v>
      </c>
      <c r="BL1518" s="3">
        <v>43965.577372685184</v>
      </c>
      <c r="BM1518" t="s">
        <v>31</v>
      </c>
      <c r="BN1518" t="s">
        <v>32</v>
      </c>
      <c r="BP1518" t="s">
        <v>3105</v>
      </c>
      <c r="BQ1518" t="s">
        <v>826</v>
      </c>
      <c r="BR1518" t="s">
        <v>28</v>
      </c>
      <c r="BS1518" t="s">
        <v>28</v>
      </c>
      <c r="BT1518" t="s">
        <v>65</v>
      </c>
      <c r="BU1518" s="3">
        <v>43965.577372685184</v>
      </c>
      <c r="BV1518" t="s">
        <v>803</v>
      </c>
      <c r="BW1518" s="3">
        <v>43966.336886076388</v>
      </c>
      <c r="BX1518" t="s">
        <v>7093</v>
      </c>
      <c r="CG1518"/>
      <c r="CH1518"/>
      <c r="CI1518"/>
      <c r="CY1518"/>
      <c r="DA1518"/>
      <c r="DF1518"/>
    </row>
    <row r="1519" spans="1:110" x14ac:dyDescent="0.25">
      <c r="A1519" s="1">
        <f>IF(Veg_Table[[#This Row],[VP_STATUS]]="Hold",0,IF(OR(AND(Veg_Table[[#This Row],[PRESCRIP]]="NW_No Work",Veg_Table[[#This Row],[VP_STATUS]]&lt;&gt;"No Work Required Under EVM"),AND(Veg_Table[[#This Row],[VP_STATUS]]="No Work Required Under EVM",Veg_Table[[#This Row],[PRESCRIP]]&lt;&gt;"NW_No Work")),1,0))</f>
        <v>0</v>
      </c>
      <c r="B1519" s="1">
        <f>IF(Veg_Table[[#This Row],[SPECIES]]="",1,0)</f>
        <v>0</v>
      </c>
      <c r="C1519" s="1">
        <f>IF(Veg_Table[[#This Row],[DIAMETER]]="",1,0)</f>
        <v>0</v>
      </c>
      <c r="D1519" s="1">
        <f>IF(Veg_Table[[#This Row],[HEIGHT]]="",1,0)</f>
        <v>0</v>
      </c>
      <c r="E151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19" s="1">
        <f>IF(AND(Veg_Table[[#This Row],[TAT_RESULT]]="ABATE",Veg_Table[[#This Row],[PRESCRIP]]="NW_No Work"),1,0)</f>
        <v>0</v>
      </c>
      <c r="G1519" s="1">
        <f>IF(OR(Veg_Table[[#This Row],[Prescription R-Scale]]="NA",Veg_Table[[#This Row],[Diameter R-Scale]]="NA"),0,IF(Veg_Table[[#This Row],[Diameter R-Scale]]&lt;&gt;Veg_Table[[#This Row],[Prescription R-Scale]],1,0))</f>
        <v>0</v>
      </c>
      <c r="H1519" s="1">
        <f>IF(OR(AND(Veg_Table[[#This Row],[PRESCRIP]]="BC_Br Rmv", Veg_Table[[#This Row],[WOOD_MAN]]&lt;&gt;"Not Needed"),AND(Veg_Table[[#This Row],[PRESCRIP]]="BCS_Br Rmv+Trt", Veg_Table[[#This Row],[WOOD_MAN]]&lt;&gt;"Not Needed")),1,0)</f>
        <v>0</v>
      </c>
      <c r="I1519" s="1">
        <f ca="1">IF(AND(Veg_Table[[#This Row],[Prescription_Changed]]="Yes",Veg_Table[[#This Row],[TAT_RESULT]]=""),1,0)</f>
        <v>0</v>
      </c>
      <c r="J1519" s="1">
        <f ca="1">SUM(Veg_Table[[#This Row],[Prescription and Status do not match]:[Prescription_Edited_And_TAT_Is_Blank]])</f>
        <v>0</v>
      </c>
      <c r="K1519" s="1">
        <f ca="1">IF(Veg_Table[[#This Row],[Sum of Errors]]&gt;0,1,0)</f>
        <v>0</v>
      </c>
      <c r="L1519" s="1">
        <f>1</f>
        <v>1</v>
      </c>
      <c r="M151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519" s="1">
        <f>IF(OR(MID(Veg_Table[[#This Row],[PRESCRIP]],2,1)="1",MID(Veg_Table[[#This Row],[PRESCRIP]],2,1)="2",MID(Veg_Table[[#This Row],[PRESCRIP]],2,1)="3",MID(Veg_Table[[#This Row],[PRESCRIP]],2,1)="4"),_xlfn.NUMBERVALUE(MID(Veg_Table[[#This Row],[PRESCRIP]],2,1)),"NA")</f>
        <v>1</v>
      </c>
      <c r="O1519" s="1">
        <f>WEEKNUM(Veg_Table[[#This Row],[EVM_LAST_EDITED_Day]],2)</f>
        <v>20</v>
      </c>
      <c r="P1519" s="25">
        <f>IFERROR(DATE(YEAR(Veg_Table[[#This Row],[EVM_LAST_EDITED2]]),MONTH(Veg_Table[[#This Row],[EVM_LAST_EDITED2]]),DAY(Veg_Table[[#This Row],[EVM_LAST_EDITED2]])),DATE(2019,1,1))</f>
        <v>43965</v>
      </c>
      <c r="Q1519" s="3">
        <f>VALUE(SUBSTITUTE(Veg_Table[[#This Row],[EVM_LAST_EDITED]],",",""))</f>
        <v>43965.577881944402</v>
      </c>
      <c r="R1519" s="1" t="str">
        <f>_xlfn.IFNA(IF(Veg_Table[[#This Row],[EVM_LAST_EDITOR]]="","zBlank EVM Last Editor",VLOOKUP(Veg_Table[[#This Row],[EVM_LAST_EDITOR]],Roster_Table[#All],4,FALSE)),"zAWRR Not in Roster")</f>
        <v>JEF</v>
      </c>
      <c r="S1519" s="1" t="str">
        <f>_xlfn.IFNA(IF(Veg_Table[[#This Row],[EVM_LAST_EDITOR]]="","zBlank EVM Last Editor",VLOOKUP(Veg_Table[[#This Row],[EVM_LAST_EDITOR]],Roster_Table[#All],16,FALSE)),"zCompany_AWRR not in Roster")</f>
        <v>JEF_Jefferson Resources</v>
      </c>
      <c r="T1519" s="2">
        <f>IFERROR(DATE(YEAR(Veg_Table[[#This Row],[Created2]]),MONTH(Veg_Table[[#This Row],[Created2]]),DAY(Veg_Table[[#This Row],[Created2]])),DATE(2019,1,1))</f>
        <v>43965</v>
      </c>
      <c r="U1519" s="3">
        <f>VALUE(SUBSTITUTE(Veg_Table[[#This Row],[Created]],",",""))</f>
        <v>43965.577881944402</v>
      </c>
      <c r="V1519" s="3" t="str">
        <f ca="1">IFERROR(_xlfn.IFNA(CELL("contents",INDIRECT(_xlfn.CONCAT("Veg_Table_Production_Data!",ADDRESS(MATCH(_xlfn.MAXIFS(#REF!,#REF!,"="&amp;Veg_Table[[#This Row],[AUTO_ID]],#REF!,"&lt;"&amp;Veg_Table[[#This Row],[EVM_LAST_EDITED_Day]]),#REF!,0),COLUMN(#REF!),4,1,)))),""),"")</f>
        <v/>
      </c>
      <c r="W1519" s="3" t="str">
        <f ca="1">IF(Veg_Table[[#This Row],[Previous_Prescription]]="","No",IF(Veg_Table[[#This Row],[Previous_Prescription]]=Veg_Table[[#This Row],[PRESCRIP]],"No","Yes"))</f>
        <v>No</v>
      </c>
      <c r="X1519" s="3" t="str">
        <f>IF(Veg_Table[[#This Row],[EVM_LAST_EDITED_Day]]=Veg_Table[[#This Row],[Created_Day]],"New","Old")</f>
        <v>New</v>
      </c>
      <c r="Y1519" s="1">
        <f>IFERROR(IF(FIND("delete",LOWER(Veg_Table[[#This Row],[PI_COMMENTS]]))&gt;=1,1,0),0)</f>
        <v>0</v>
      </c>
      <c r="Z1519" s="1" t="str">
        <f>_xlfn.IFNA(IF(Veg_Table[[#This Row],[EVM_LAST_EDITOR]]="","Yes",VLOOKUP(Veg_Table[[#This Row],[EVM_LAST_EDITOR]],Roster_Table[#All],15,FALSE)),"Yes")</f>
        <v>Yes</v>
      </c>
      <c r="AA151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19" s="1" t="str">
        <f>_xlfn.IFNA(VLOOKUP(Veg_Table[[#This Row],[EVM_LAST_EDITOR]],Roster_Table[#All],3,FALSE),"zAWRR Not in Roster")</f>
        <v>Kalli</v>
      </c>
      <c r="AC1519" s="1" t="str">
        <f>_xlfn.IFNA(VLOOKUP(Veg_Table[[#This Row],[EVM_LAST_EDITOR]],Roster_Table[#All],2,FALSE),"zAWRR Not in Roster")</f>
        <v>Fenk</v>
      </c>
      <c r="AD1519" s="1" t="str">
        <f>IF(_xlfn.CONCAT(Veg_Table[[#This Row],[First_Name]]," ",Veg_Table[[#This Row],[Last_Name]])="zAWRR Not in Roster zAWRR Not in Roster","zAWRR Not in Roster",_xlfn.CONCAT(Veg_Table[[#This Row],[First_Name]]," ",Veg_Table[[#This Row],[Last_Name]]))</f>
        <v>Kalli Fenk</v>
      </c>
      <c r="AE1519">
        <v>3231174</v>
      </c>
      <c r="AF1519" t="s">
        <v>7094</v>
      </c>
      <c r="AG1519" t="s">
        <v>30</v>
      </c>
      <c r="AH1519" t="s">
        <v>3102</v>
      </c>
      <c r="AI1519" t="s">
        <v>2951</v>
      </c>
      <c r="AJ1519" t="s">
        <v>36</v>
      </c>
      <c r="AL1519" t="s">
        <v>37</v>
      </c>
      <c r="AM1519" t="s">
        <v>529</v>
      </c>
      <c r="AN1519" t="s">
        <v>25</v>
      </c>
      <c r="AO1519" t="s">
        <v>25</v>
      </c>
      <c r="AP1519">
        <v>5</v>
      </c>
      <c r="AQ1519">
        <v>35</v>
      </c>
      <c r="AR1519" t="s">
        <v>514</v>
      </c>
      <c r="AS1519" t="s">
        <v>45</v>
      </c>
      <c r="AT1519" t="s">
        <v>522</v>
      </c>
      <c r="AV1519" t="s">
        <v>512</v>
      </c>
      <c r="AW1519" t="s">
        <v>7095</v>
      </c>
      <c r="AZ1519"/>
      <c r="BB1519" s="4"/>
      <c r="BD1519" t="s">
        <v>29</v>
      </c>
      <c r="BE1519" t="s">
        <v>25</v>
      </c>
      <c r="BF1519" t="s">
        <v>513</v>
      </c>
      <c r="BI1519" s="3"/>
      <c r="BJ1519" t="s">
        <v>2583</v>
      </c>
      <c r="BK1519" s="30" t="s">
        <v>65</v>
      </c>
      <c r="BL1519" s="3">
        <v>43965.577881944446</v>
      </c>
      <c r="BM1519" t="s">
        <v>31</v>
      </c>
      <c r="BN1519" t="s">
        <v>32</v>
      </c>
      <c r="BP1519" t="s">
        <v>3105</v>
      </c>
      <c r="BQ1519" t="s">
        <v>826</v>
      </c>
      <c r="BR1519" t="s">
        <v>28</v>
      </c>
      <c r="BS1519" t="s">
        <v>28</v>
      </c>
      <c r="BT1519" t="s">
        <v>65</v>
      </c>
      <c r="BU1519" s="3">
        <v>43965.577881944446</v>
      </c>
      <c r="BV1519" t="s">
        <v>803</v>
      </c>
      <c r="BW1519" s="3">
        <v>43966.336886076388</v>
      </c>
      <c r="BX1519" t="s">
        <v>7096</v>
      </c>
      <c r="CG1519"/>
      <c r="CH1519"/>
      <c r="CI1519"/>
      <c r="CY1519"/>
      <c r="DA1519"/>
      <c r="DF1519"/>
    </row>
    <row r="1520" spans="1:110" x14ac:dyDescent="0.25">
      <c r="A1520" s="1">
        <f>IF(Veg_Table[[#This Row],[VP_STATUS]]="Hold",0,IF(OR(AND(Veg_Table[[#This Row],[PRESCRIP]]="NW_No Work",Veg_Table[[#This Row],[VP_STATUS]]&lt;&gt;"No Work Required Under EVM"),AND(Veg_Table[[#This Row],[VP_STATUS]]="No Work Required Under EVM",Veg_Table[[#This Row],[PRESCRIP]]&lt;&gt;"NW_No Work")),1,0))</f>
        <v>0</v>
      </c>
      <c r="B1520" s="1">
        <f>IF(Veg_Table[[#This Row],[SPECIES]]="",1,0)</f>
        <v>0</v>
      </c>
      <c r="C1520" s="1">
        <f>IF(Veg_Table[[#This Row],[DIAMETER]]="",1,0)</f>
        <v>0</v>
      </c>
      <c r="D1520" s="1">
        <f>IF(Veg_Table[[#This Row],[HEIGHT]]="",1,0)</f>
        <v>0</v>
      </c>
      <c r="E152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20" s="1">
        <f>IF(AND(Veg_Table[[#This Row],[TAT_RESULT]]="ABATE",Veg_Table[[#This Row],[PRESCRIP]]="NW_No Work"),1,0)</f>
        <v>0</v>
      </c>
      <c r="G1520" s="1">
        <f>IF(OR(Veg_Table[[#This Row],[Prescription R-Scale]]="NA",Veg_Table[[#This Row],[Diameter R-Scale]]="NA"),0,IF(Veg_Table[[#This Row],[Diameter R-Scale]]&lt;&gt;Veg_Table[[#This Row],[Prescription R-Scale]],1,0))</f>
        <v>0</v>
      </c>
      <c r="H1520" s="1">
        <f>IF(OR(AND(Veg_Table[[#This Row],[PRESCRIP]]="BC_Br Rmv", Veg_Table[[#This Row],[WOOD_MAN]]&lt;&gt;"Not Needed"),AND(Veg_Table[[#This Row],[PRESCRIP]]="BCS_Br Rmv+Trt", Veg_Table[[#This Row],[WOOD_MAN]]&lt;&gt;"Not Needed")),1,0)</f>
        <v>0</v>
      </c>
      <c r="I1520" s="1">
        <f ca="1">IF(AND(Veg_Table[[#This Row],[Prescription_Changed]]="Yes",Veg_Table[[#This Row],[TAT_RESULT]]=""),1,0)</f>
        <v>0</v>
      </c>
      <c r="J1520" s="1">
        <f ca="1">SUM(Veg_Table[[#This Row],[Prescription and Status do not match]:[Prescription_Edited_And_TAT_Is_Blank]])</f>
        <v>0</v>
      </c>
      <c r="K1520" s="1">
        <f ca="1">IF(Veg_Table[[#This Row],[Sum of Errors]]&gt;0,1,0)</f>
        <v>0</v>
      </c>
      <c r="L1520" s="1">
        <f>1</f>
        <v>1</v>
      </c>
      <c r="M1520"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520" s="1" t="str">
        <f>IF(OR(MID(Veg_Table[[#This Row],[PRESCRIP]],2,1)="1",MID(Veg_Table[[#This Row],[PRESCRIP]],2,1)="2",MID(Veg_Table[[#This Row],[PRESCRIP]],2,1)="3",MID(Veg_Table[[#This Row],[PRESCRIP]],2,1)="4"),_xlfn.NUMBERVALUE(MID(Veg_Table[[#This Row],[PRESCRIP]],2,1)),"NA")</f>
        <v>NA</v>
      </c>
      <c r="O1520" s="1">
        <f>WEEKNUM(Veg_Table[[#This Row],[EVM_LAST_EDITED_Day]],2)</f>
        <v>20</v>
      </c>
      <c r="P1520" s="25">
        <f>IFERROR(DATE(YEAR(Veg_Table[[#This Row],[EVM_LAST_EDITED2]]),MONTH(Veg_Table[[#This Row],[EVM_LAST_EDITED2]]),DAY(Veg_Table[[#This Row],[EVM_LAST_EDITED2]])),DATE(2019,1,1))</f>
        <v>43965</v>
      </c>
      <c r="Q1520" s="3">
        <f>VALUE(SUBSTITUTE(Veg_Table[[#This Row],[EVM_LAST_EDITED]],",",""))</f>
        <v>43965.5790722569</v>
      </c>
      <c r="R1520" s="1" t="str">
        <f>_xlfn.IFNA(IF(Veg_Table[[#This Row],[EVM_LAST_EDITOR]]="","zBlank EVM Last Editor",VLOOKUP(Veg_Table[[#This Row],[EVM_LAST_EDITOR]],Roster_Table[#All],4,FALSE)),"zAWRR Not in Roster")</f>
        <v>MGE</v>
      </c>
      <c r="S1520" s="1" t="str">
        <f>_xlfn.IFNA(IF(Veg_Table[[#This Row],[EVM_LAST_EDITOR]]="","zBlank EVM Last Editor",VLOOKUP(Veg_Table[[#This Row],[EVM_LAST_EDITOR]],Roster_Table[#All],16,FALSE)),"zCompany_AWRR not in Roster")</f>
        <v>MGE_Mountain G Enterprises</v>
      </c>
      <c r="T1520" s="2">
        <f>IFERROR(DATE(YEAR(Veg_Table[[#This Row],[Created2]]),MONTH(Veg_Table[[#This Row],[Created2]]),DAY(Veg_Table[[#This Row],[Created2]])),DATE(2019,1,1))</f>
        <v>43965</v>
      </c>
      <c r="U1520" s="3">
        <f>VALUE(SUBSTITUTE(Veg_Table[[#This Row],[Created]],",",""))</f>
        <v>43965.5790722569</v>
      </c>
      <c r="V1520" s="3" t="str">
        <f ca="1">IFERROR(_xlfn.IFNA(CELL("contents",INDIRECT(_xlfn.CONCAT("Veg_Table_Production_Data!",ADDRESS(MATCH(_xlfn.MAXIFS(#REF!,#REF!,"="&amp;Veg_Table[[#This Row],[AUTO_ID]],#REF!,"&lt;"&amp;Veg_Table[[#This Row],[EVM_LAST_EDITED_Day]]),#REF!,0),COLUMN(#REF!),4,1,)))),""),"")</f>
        <v/>
      </c>
      <c r="W1520" s="3" t="str">
        <f ca="1">IF(Veg_Table[[#This Row],[Previous_Prescription]]="","No",IF(Veg_Table[[#This Row],[Previous_Prescription]]=Veg_Table[[#This Row],[PRESCRIP]],"No","Yes"))</f>
        <v>No</v>
      </c>
      <c r="X1520" s="3" t="str">
        <f>IF(Veg_Table[[#This Row],[EVM_LAST_EDITED_Day]]=Veg_Table[[#This Row],[Created_Day]],"New","Old")</f>
        <v>New</v>
      </c>
      <c r="Y1520" s="1">
        <f>IFERROR(IF(FIND("delete",LOWER(Veg_Table[[#This Row],[PI_COMMENTS]]))&gt;=1,1,0),0)</f>
        <v>0</v>
      </c>
      <c r="Z1520" s="1" t="str">
        <f>_xlfn.IFNA(IF(Veg_Table[[#This Row],[EVM_LAST_EDITOR]]="","Yes",VLOOKUP(Veg_Table[[#This Row],[EVM_LAST_EDITOR]],Roster_Table[#All],15,FALSE)),"Yes")</f>
        <v>Yes</v>
      </c>
      <c r="AA152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20" s="1" t="str">
        <f>_xlfn.IFNA(VLOOKUP(Veg_Table[[#This Row],[EVM_LAST_EDITOR]],Roster_Table[#All],3,FALSE),"zAWRR Not in Roster")</f>
        <v>Miguel</v>
      </c>
      <c r="AC1520" s="1" t="str">
        <f>_xlfn.IFNA(VLOOKUP(Veg_Table[[#This Row],[EVM_LAST_EDITOR]],Roster_Table[#All],2,FALSE),"zAWRR Not in Roster")</f>
        <v>Dominguez-Diaz</v>
      </c>
      <c r="AD1520" s="1" t="str">
        <f>IF(_xlfn.CONCAT(Veg_Table[[#This Row],[First_Name]]," ",Veg_Table[[#This Row],[Last_Name]])="zAWRR Not in Roster zAWRR Not in Roster","zAWRR Not in Roster",_xlfn.CONCAT(Veg_Table[[#This Row],[First_Name]]," ",Veg_Table[[#This Row],[Last_Name]]))</f>
        <v>Miguel Dominguez-Diaz</v>
      </c>
      <c r="AE1520">
        <v>3229198</v>
      </c>
      <c r="AF1520" t="s">
        <v>6966</v>
      </c>
      <c r="AG1520" t="s">
        <v>30</v>
      </c>
      <c r="AH1520" t="s">
        <v>2420</v>
      </c>
      <c r="AI1520" t="s">
        <v>2421</v>
      </c>
      <c r="AJ1520" t="s">
        <v>21</v>
      </c>
      <c r="AK1520" t="s">
        <v>28</v>
      </c>
      <c r="AL1520" t="s">
        <v>22</v>
      </c>
      <c r="AM1520" t="s">
        <v>529</v>
      </c>
      <c r="AN1520" t="s">
        <v>25</v>
      </c>
      <c r="AO1520" t="s">
        <v>25</v>
      </c>
      <c r="AP1520">
        <v>8</v>
      </c>
      <c r="AQ1520">
        <v>27</v>
      </c>
      <c r="AR1520" t="s">
        <v>517</v>
      </c>
      <c r="AS1520" t="s">
        <v>24</v>
      </c>
      <c r="AT1520" t="s">
        <v>26</v>
      </c>
      <c r="AU1520" t="s">
        <v>25</v>
      </c>
      <c r="AV1520" t="s">
        <v>512</v>
      </c>
      <c r="AW1520" t="s">
        <v>6967</v>
      </c>
      <c r="AX1520" t="s">
        <v>28</v>
      </c>
      <c r="AY1520" t="s">
        <v>28</v>
      </c>
      <c r="AZ1520"/>
      <c r="BA1520" t="s">
        <v>28</v>
      </c>
      <c r="BB1520" s="4"/>
      <c r="BC1520" t="s">
        <v>28</v>
      </c>
      <c r="BD1520" t="s">
        <v>29</v>
      </c>
      <c r="BF1520" t="s">
        <v>28</v>
      </c>
      <c r="BG1520" t="s">
        <v>28</v>
      </c>
      <c r="BH1520" t="s">
        <v>28</v>
      </c>
      <c r="BI1520" s="3"/>
      <c r="BJ1520" t="s">
        <v>27</v>
      </c>
      <c r="BK1520" s="30" t="s">
        <v>146</v>
      </c>
      <c r="BL1520" s="3">
        <v>43965.579072256944</v>
      </c>
      <c r="BM1520" t="s">
        <v>31</v>
      </c>
      <c r="BN1520" t="s">
        <v>32</v>
      </c>
      <c r="BO1520" t="s">
        <v>2422</v>
      </c>
      <c r="BQ1520" t="s">
        <v>826</v>
      </c>
      <c r="BR1520" t="s">
        <v>28</v>
      </c>
      <c r="BS1520" t="s">
        <v>28</v>
      </c>
      <c r="BT1520" t="s">
        <v>146</v>
      </c>
      <c r="BU1520" s="3">
        <v>43965.579072256944</v>
      </c>
      <c r="BV1520" t="s">
        <v>803</v>
      </c>
      <c r="BW1520" s="3">
        <v>43966.169547743055</v>
      </c>
      <c r="BX1520" t="s">
        <v>6968</v>
      </c>
      <c r="CG1520"/>
      <c r="CH1520"/>
      <c r="CI1520"/>
      <c r="CY1520"/>
      <c r="DA1520"/>
      <c r="DF1520"/>
    </row>
    <row r="1521" spans="1:110" x14ac:dyDescent="0.25">
      <c r="A1521" s="1">
        <f>IF(Veg_Table[[#This Row],[VP_STATUS]]="Hold",0,IF(OR(AND(Veg_Table[[#This Row],[PRESCRIP]]="NW_No Work",Veg_Table[[#This Row],[VP_STATUS]]&lt;&gt;"No Work Required Under EVM"),AND(Veg_Table[[#This Row],[VP_STATUS]]="No Work Required Under EVM",Veg_Table[[#This Row],[PRESCRIP]]&lt;&gt;"NW_No Work")),1,0))</f>
        <v>0</v>
      </c>
      <c r="B1521" s="1">
        <f>IF(Veg_Table[[#This Row],[SPECIES]]="",1,0)</f>
        <v>0</v>
      </c>
      <c r="C1521" s="1">
        <f>IF(Veg_Table[[#This Row],[DIAMETER]]="",1,0)</f>
        <v>0</v>
      </c>
      <c r="D1521" s="1">
        <f>IF(Veg_Table[[#This Row],[HEIGHT]]="",1,0)</f>
        <v>0</v>
      </c>
      <c r="E152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21" s="1">
        <f>IF(AND(Veg_Table[[#This Row],[TAT_RESULT]]="ABATE",Veg_Table[[#This Row],[PRESCRIP]]="NW_No Work"),1,0)</f>
        <v>0</v>
      </c>
      <c r="G1521" s="1">
        <f>IF(OR(Veg_Table[[#This Row],[Prescription R-Scale]]="NA",Veg_Table[[#This Row],[Diameter R-Scale]]="NA"),0,IF(Veg_Table[[#This Row],[Diameter R-Scale]]&lt;&gt;Veg_Table[[#This Row],[Prescription R-Scale]],1,0))</f>
        <v>0</v>
      </c>
      <c r="H1521" s="1">
        <f>IF(OR(AND(Veg_Table[[#This Row],[PRESCRIP]]="BC_Br Rmv", Veg_Table[[#This Row],[WOOD_MAN]]&lt;&gt;"Not Needed"),AND(Veg_Table[[#This Row],[PRESCRIP]]="BCS_Br Rmv+Trt", Veg_Table[[#This Row],[WOOD_MAN]]&lt;&gt;"Not Needed")),1,0)</f>
        <v>0</v>
      </c>
      <c r="I1521" s="1">
        <f ca="1">IF(AND(Veg_Table[[#This Row],[Prescription_Changed]]="Yes",Veg_Table[[#This Row],[TAT_RESULT]]=""),1,0)</f>
        <v>0</v>
      </c>
      <c r="J1521" s="1">
        <f ca="1">SUM(Veg_Table[[#This Row],[Prescription and Status do not match]:[Prescription_Edited_And_TAT_Is_Blank]])</f>
        <v>0</v>
      </c>
      <c r="K1521" s="1">
        <f ca="1">IF(Veg_Table[[#This Row],[Sum of Errors]]&gt;0,1,0)</f>
        <v>0</v>
      </c>
      <c r="L1521" s="1">
        <f>1</f>
        <v>1</v>
      </c>
      <c r="M1521"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521" s="1" t="str">
        <f>IF(OR(MID(Veg_Table[[#This Row],[PRESCRIP]],2,1)="1",MID(Veg_Table[[#This Row],[PRESCRIP]],2,1)="2",MID(Veg_Table[[#This Row],[PRESCRIP]],2,1)="3",MID(Veg_Table[[#This Row],[PRESCRIP]],2,1)="4"),_xlfn.NUMBERVALUE(MID(Veg_Table[[#This Row],[PRESCRIP]],2,1)),"NA")</f>
        <v>NA</v>
      </c>
      <c r="O1521" s="1">
        <f>WEEKNUM(Veg_Table[[#This Row],[EVM_LAST_EDITED_Day]],2)</f>
        <v>20</v>
      </c>
      <c r="P1521" s="25">
        <f>IFERROR(DATE(YEAR(Veg_Table[[#This Row],[EVM_LAST_EDITED2]]),MONTH(Veg_Table[[#This Row],[EVM_LAST_EDITED2]]),DAY(Veg_Table[[#This Row],[EVM_LAST_EDITED2]])),DATE(2019,1,1))</f>
        <v>43965</v>
      </c>
      <c r="Q1521" s="3">
        <f>VALUE(SUBSTITUTE(Veg_Table[[#This Row],[EVM_LAST_EDITED]],",",""))</f>
        <v>43965.579097222202</v>
      </c>
      <c r="R1521" s="1" t="str">
        <f>_xlfn.IFNA(IF(Veg_Table[[#This Row],[EVM_LAST_EDITOR]]="","zBlank EVM Last Editor",VLOOKUP(Veg_Table[[#This Row],[EVM_LAST_EDITOR]],Roster_Table[#All],4,FALSE)),"zAWRR Not in Roster")</f>
        <v>JEF</v>
      </c>
      <c r="S1521" s="1" t="str">
        <f>_xlfn.IFNA(IF(Veg_Table[[#This Row],[EVM_LAST_EDITOR]]="","zBlank EVM Last Editor",VLOOKUP(Veg_Table[[#This Row],[EVM_LAST_EDITOR]],Roster_Table[#All],16,FALSE)),"zCompany_AWRR not in Roster")</f>
        <v>JEF_Jefferson Resources</v>
      </c>
      <c r="T1521" s="2">
        <f>IFERROR(DATE(YEAR(Veg_Table[[#This Row],[Created2]]),MONTH(Veg_Table[[#This Row],[Created2]]),DAY(Veg_Table[[#This Row],[Created2]])),DATE(2019,1,1))</f>
        <v>43965</v>
      </c>
      <c r="U1521" s="3">
        <f>VALUE(SUBSTITUTE(Veg_Table[[#This Row],[Created]],",",""))</f>
        <v>43965.579097222202</v>
      </c>
      <c r="V1521" s="3" t="str">
        <f ca="1">IFERROR(_xlfn.IFNA(CELL("contents",INDIRECT(_xlfn.CONCAT("Veg_Table_Production_Data!",ADDRESS(MATCH(_xlfn.MAXIFS(#REF!,#REF!,"="&amp;Veg_Table[[#This Row],[AUTO_ID]],#REF!,"&lt;"&amp;Veg_Table[[#This Row],[EVM_LAST_EDITED_Day]]),#REF!,0),COLUMN(#REF!),4,1,)))),""),"")</f>
        <v/>
      </c>
      <c r="W1521" s="3" t="str">
        <f ca="1">IF(Veg_Table[[#This Row],[Previous_Prescription]]="","No",IF(Veg_Table[[#This Row],[Previous_Prescription]]=Veg_Table[[#This Row],[PRESCRIP]],"No","Yes"))</f>
        <v>No</v>
      </c>
      <c r="X1521" s="3" t="str">
        <f>IF(Veg_Table[[#This Row],[EVM_LAST_EDITED_Day]]=Veg_Table[[#This Row],[Created_Day]],"New","Old")</f>
        <v>New</v>
      </c>
      <c r="Y1521" s="1">
        <f>IFERROR(IF(FIND("delete",LOWER(Veg_Table[[#This Row],[PI_COMMENTS]]))&gt;=1,1,0),0)</f>
        <v>0</v>
      </c>
      <c r="Z1521" s="1" t="str">
        <f>_xlfn.IFNA(IF(Veg_Table[[#This Row],[EVM_LAST_EDITOR]]="","Yes",VLOOKUP(Veg_Table[[#This Row],[EVM_LAST_EDITOR]],Roster_Table[#All],15,FALSE)),"Yes")</f>
        <v>Yes</v>
      </c>
      <c r="AA152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21" s="1" t="str">
        <f>_xlfn.IFNA(VLOOKUP(Veg_Table[[#This Row],[EVM_LAST_EDITOR]],Roster_Table[#All],3,FALSE),"zAWRR Not in Roster")</f>
        <v>Kalli</v>
      </c>
      <c r="AC1521" s="1" t="str">
        <f>_xlfn.IFNA(VLOOKUP(Veg_Table[[#This Row],[EVM_LAST_EDITOR]],Roster_Table[#All],2,FALSE),"zAWRR Not in Roster")</f>
        <v>Fenk</v>
      </c>
      <c r="AD1521" s="1" t="str">
        <f>IF(_xlfn.CONCAT(Veg_Table[[#This Row],[First_Name]]," ",Veg_Table[[#This Row],[Last_Name]])="zAWRR Not in Roster zAWRR Not in Roster","zAWRR Not in Roster",_xlfn.CONCAT(Veg_Table[[#This Row],[First_Name]]," ",Veg_Table[[#This Row],[Last_Name]]))</f>
        <v>Kalli Fenk</v>
      </c>
      <c r="AE1521">
        <v>3231175</v>
      </c>
      <c r="AF1521" t="s">
        <v>7097</v>
      </c>
      <c r="AG1521" t="s">
        <v>30</v>
      </c>
      <c r="AH1521" t="s">
        <v>3102</v>
      </c>
      <c r="AI1521" t="s">
        <v>2951</v>
      </c>
      <c r="AJ1521" t="s">
        <v>21</v>
      </c>
      <c r="AL1521" t="s">
        <v>37</v>
      </c>
      <c r="AM1521" t="s">
        <v>529</v>
      </c>
      <c r="AN1521" t="s">
        <v>25</v>
      </c>
      <c r="AO1521" t="s">
        <v>25</v>
      </c>
      <c r="AP1521">
        <v>9</v>
      </c>
      <c r="AQ1521">
        <v>44</v>
      </c>
      <c r="AR1521" t="s">
        <v>511</v>
      </c>
      <c r="AS1521" t="s">
        <v>24</v>
      </c>
      <c r="AT1521" t="s">
        <v>26</v>
      </c>
      <c r="AV1521" t="s">
        <v>512</v>
      </c>
      <c r="AW1521" t="s">
        <v>7098</v>
      </c>
      <c r="AZ1521"/>
      <c r="BB1521" s="4"/>
      <c r="BD1521" t="s">
        <v>29</v>
      </c>
      <c r="BE1521" t="s">
        <v>25</v>
      </c>
      <c r="BF1521" t="s">
        <v>513</v>
      </c>
      <c r="BI1521" s="3"/>
      <c r="BJ1521" t="s">
        <v>52</v>
      </c>
      <c r="BK1521" s="30" t="s">
        <v>65</v>
      </c>
      <c r="BL1521" s="3">
        <v>43965.579097222224</v>
      </c>
      <c r="BM1521" t="s">
        <v>31</v>
      </c>
      <c r="BN1521" t="s">
        <v>32</v>
      </c>
      <c r="BP1521" t="s">
        <v>3105</v>
      </c>
      <c r="BQ1521" t="s">
        <v>826</v>
      </c>
      <c r="BR1521" t="s">
        <v>28</v>
      </c>
      <c r="BS1521" t="s">
        <v>28</v>
      </c>
      <c r="BT1521" t="s">
        <v>65</v>
      </c>
      <c r="BU1521" s="3">
        <v>43965.579097222224</v>
      </c>
      <c r="BV1521" t="s">
        <v>803</v>
      </c>
      <c r="BW1521" s="3">
        <v>43966.336886076388</v>
      </c>
      <c r="BX1521" t="s">
        <v>7099</v>
      </c>
      <c r="CG1521"/>
      <c r="CH1521"/>
      <c r="CI1521"/>
      <c r="CY1521"/>
      <c r="DA1521"/>
      <c r="DF1521"/>
    </row>
    <row r="1522" spans="1:110" x14ac:dyDescent="0.25">
      <c r="A1522" s="1">
        <f>IF(Veg_Table[[#This Row],[VP_STATUS]]="Hold",0,IF(OR(AND(Veg_Table[[#This Row],[PRESCRIP]]="NW_No Work",Veg_Table[[#This Row],[VP_STATUS]]&lt;&gt;"No Work Required Under EVM"),AND(Veg_Table[[#This Row],[VP_STATUS]]="No Work Required Under EVM",Veg_Table[[#This Row],[PRESCRIP]]&lt;&gt;"NW_No Work")),1,0))</f>
        <v>0</v>
      </c>
      <c r="B1522" s="1">
        <f>IF(Veg_Table[[#This Row],[SPECIES]]="",1,0)</f>
        <v>0</v>
      </c>
      <c r="C1522" s="1">
        <f>IF(Veg_Table[[#This Row],[DIAMETER]]="",1,0)</f>
        <v>0</v>
      </c>
      <c r="D1522" s="1">
        <f>IF(Veg_Table[[#This Row],[HEIGHT]]="",1,0)</f>
        <v>0</v>
      </c>
      <c r="E152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22" s="1">
        <f>IF(AND(Veg_Table[[#This Row],[TAT_RESULT]]="ABATE",Veg_Table[[#This Row],[PRESCRIP]]="NW_No Work"),1,0)</f>
        <v>0</v>
      </c>
      <c r="G1522" s="1">
        <f>IF(OR(Veg_Table[[#This Row],[Prescription R-Scale]]="NA",Veg_Table[[#This Row],[Diameter R-Scale]]="NA"),0,IF(Veg_Table[[#This Row],[Diameter R-Scale]]&lt;&gt;Veg_Table[[#This Row],[Prescription R-Scale]],1,0))</f>
        <v>0</v>
      </c>
      <c r="H1522" s="1">
        <f>IF(OR(AND(Veg_Table[[#This Row],[PRESCRIP]]="BC_Br Rmv", Veg_Table[[#This Row],[WOOD_MAN]]&lt;&gt;"Not Needed"),AND(Veg_Table[[#This Row],[PRESCRIP]]="BCS_Br Rmv+Trt", Veg_Table[[#This Row],[WOOD_MAN]]&lt;&gt;"Not Needed")),1,0)</f>
        <v>0</v>
      </c>
      <c r="I1522" s="1">
        <f ca="1">IF(AND(Veg_Table[[#This Row],[Prescription_Changed]]="Yes",Veg_Table[[#This Row],[TAT_RESULT]]=""),1,0)</f>
        <v>0</v>
      </c>
      <c r="J1522" s="1">
        <f ca="1">SUM(Veg_Table[[#This Row],[Prescription and Status do not match]:[Prescription_Edited_And_TAT_Is_Blank]])</f>
        <v>0</v>
      </c>
      <c r="K1522" s="1">
        <f ca="1">IF(Veg_Table[[#This Row],[Sum of Errors]]&gt;0,1,0)</f>
        <v>0</v>
      </c>
      <c r="L1522" s="1">
        <f>1</f>
        <v>1</v>
      </c>
      <c r="M152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522" s="1">
        <f>IF(OR(MID(Veg_Table[[#This Row],[PRESCRIP]],2,1)="1",MID(Veg_Table[[#This Row],[PRESCRIP]],2,1)="2",MID(Veg_Table[[#This Row],[PRESCRIP]],2,1)="3",MID(Veg_Table[[#This Row],[PRESCRIP]],2,1)="4"),_xlfn.NUMBERVALUE(MID(Veg_Table[[#This Row],[PRESCRIP]],2,1)),"NA")</f>
        <v>2</v>
      </c>
      <c r="O1522" s="1">
        <f>WEEKNUM(Veg_Table[[#This Row],[EVM_LAST_EDITED_Day]],2)</f>
        <v>20</v>
      </c>
      <c r="P1522" s="25">
        <f>IFERROR(DATE(YEAR(Veg_Table[[#This Row],[EVM_LAST_EDITED2]]),MONTH(Veg_Table[[#This Row],[EVM_LAST_EDITED2]]),DAY(Veg_Table[[#This Row],[EVM_LAST_EDITED2]])),DATE(2019,1,1))</f>
        <v>43965</v>
      </c>
      <c r="Q1522" s="3">
        <f>VALUE(SUBSTITUTE(Veg_Table[[#This Row],[EVM_LAST_EDITED]],",",""))</f>
        <v>43965.579525462999</v>
      </c>
      <c r="R1522" s="1" t="str">
        <f>_xlfn.IFNA(IF(Veg_Table[[#This Row],[EVM_LAST_EDITOR]]="","zBlank EVM Last Editor",VLOOKUP(Veg_Table[[#This Row],[EVM_LAST_EDITOR]],Roster_Table[#All],4,FALSE)),"zAWRR Not in Roster")</f>
        <v>MGE</v>
      </c>
      <c r="S1522" s="1" t="str">
        <f>_xlfn.IFNA(IF(Veg_Table[[#This Row],[EVM_LAST_EDITOR]]="","zBlank EVM Last Editor",VLOOKUP(Veg_Table[[#This Row],[EVM_LAST_EDITOR]],Roster_Table[#All],16,FALSE)),"zCompany_AWRR not in Roster")</f>
        <v>MGE_Mountain G Enterprises</v>
      </c>
      <c r="T1522" s="2">
        <f>IFERROR(DATE(YEAR(Veg_Table[[#This Row],[Created2]]),MONTH(Veg_Table[[#This Row],[Created2]]),DAY(Veg_Table[[#This Row],[Created2]])),DATE(2019,1,1))</f>
        <v>43965</v>
      </c>
      <c r="U1522" s="3">
        <f>VALUE(SUBSTITUTE(Veg_Table[[#This Row],[Created]],",",""))</f>
        <v>43965.579525462999</v>
      </c>
      <c r="V1522" s="3" t="str">
        <f ca="1">IFERROR(_xlfn.IFNA(CELL("contents",INDIRECT(_xlfn.CONCAT("Veg_Table_Production_Data!",ADDRESS(MATCH(_xlfn.MAXIFS(#REF!,#REF!,"="&amp;Veg_Table[[#This Row],[AUTO_ID]],#REF!,"&lt;"&amp;Veg_Table[[#This Row],[EVM_LAST_EDITED_Day]]),#REF!,0),COLUMN(#REF!),4,1,)))),""),"")</f>
        <v/>
      </c>
      <c r="W1522" s="3" t="str">
        <f ca="1">IF(Veg_Table[[#This Row],[Previous_Prescription]]="","No",IF(Veg_Table[[#This Row],[Previous_Prescription]]=Veg_Table[[#This Row],[PRESCRIP]],"No","Yes"))</f>
        <v>No</v>
      </c>
      <c r="X1522" s="3" t="str">
        <f>IF(Veg_Table[[#This Row],[EVM_LAST_EDITED_Day]]=Veg_Table[[#This Row],[Created_Day]],"New","Old")</f>
        <v>New</v>
      </c>
      <c r="Y1522" s="1">
        <f>IFERROR(IF(FIND("delete",LOWER(Veg_Table[[#This Row],[PI_COMMENTS]]))&gt;=1,1,0),0)</f>
        <v>0</v>
      </c>
      <c r="Z1522" s="1" t="str">
        <f>_xlfn.IFNA(IF(Veg_Table[[#This Row],[EVM_LAST_EDITOR]]="","Yes",VLOOKUP(Veg_Table[[#This Row],[EVM_LAST_EDITOR]],Roster_Table[#All],15,FALSE)),"Yes")</f>
        <v>Yes</v>
      </c>
      <c r="AA152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22" s="1" t="str">
        <f>_xlfn.IFNA(VLOOKUP(Veg_Table[[#This Row],[EVM_LAST_EDITOR]],Roster_Table[#All],3,FALSE),"zAWRR Not in Roster")</f>
        <v>Amanda</v>
      </c>
      <c r="AC1522" s="1" t="str">
        <f>_xlfn.IFNA(VLOOKUP(Veg_Table[[#This Row],[EVM_LAST_EDITOR]],Roster_Table[#All],2,FALSE),"zAWRR Not in Roster")</f>
        <v>Winne</v>
      </c>
      <c r="AD1522" s="1" t="str">
        <f>IF(_xlfn.CONCAT(Veg_Table[[#This Row],[First_Name]]," ",Veg_Table[[#This Row],[Last_Name]])="zAWRR Not in Roster zAWRR Not in Roster","zAWRR Not in Roster",_xlfn.CONCAT(Veg_Table[[#This Row],[First_Name]]," ",Veg_Table[[#This Row],[Last_Name]]))</f>
        <v>Amanda Winne</v>
      </c>
      <c r="AE1522">
        <v>3230473</v>
      </c>
      <c r="AF1522" t="s">
        <v>6570</v>
      </c>
      <c r="AG1522" t="s">
        <v>93</v>
      </c>
      <c r="AH1522" t="s">
        <v>4287</v>
      </c>
      <c r="AI1522" t="s">
        <v>3400</v>
      </c>
      <c r="AJ1522" t="s">
        <v>36</v>
      </c>
      <c r="AL1522" t="s">
        <v>22</v>
      </c>
      <c r="AM1522" t="s">
        <v>1967</v>
      </c>
      <c r="AN1522" t="s">
        <v>25</v>
      </c>
      <c r="AO1522" t="s">
        <v>25</v>
      </c>
      <c r="AP1522">
        <v>16</v>
      </c>
      <c r="AQ1522">
        <v>80</v>
      </c>
      <c r="AR1522" t="s">
        <v>514</v>
      </c>
      <c r="AS1522" t="s">
        <v>42</v>
      </c>
      <c r="AT1522" t="s">
        <v>26</v>
      </c>
      <c r="AV1522" t="s">
        <v>512</v>
      </c>
      <c r="AW1522" t="s">
        <v>6571</v>
      </c>
      <c r="AZ1522"/>
      <c r="BB1522" s="4"/>
      <c r="BD1522" t="s">
        <v>29</v>
      </c>
      <c r="BE1522" t="s">
        <v>25</v>
      </c>
      <c r="BF1522" t="s">
        <v>513</v>
      </c>
      <c r="BI1522" s="3"/>
      <c r="BJ1522" t="s">
        <v>27</v>
      </c>
      <c r="BK1522" s="30" t="s">
        <v>520</v>
      </c>
      <c r="BL1522" s="3">
        <v>43965.579525462963</v>
      </c>
      <c r="BM1522" t="s">
        <v>31</v>
      </c>
      <c r="BN1522" t="s">
        <v>32</v>
      </c>
      <c r="BP1522" t="s">
        <v>4406</v>
      </c>
      <c r="BQ1522" t="s">
        <v>1025</v>
      </c>
      <c r="BR1522" t="s">
        <v>28</v>
      </c>
      <c r="BS1522" t="s">
        <v>28</v>
      </c>
      <c r="BT1522" t="s">
        <v>520</v>
      </c>
      <c r="BU1522" s="3">
        <v>43965.579525462963</v>
      </c>
      <c r="BV1522" t="s">
        <v>803</v>
      </c>
      <c r="BW1522" s="3">
        <v>43965.760199074073</v>
      </c>
      <c r="BX1522" t="s">
        <v>6572</v>
      </c>
      <c r="CG1522"/>
      <c r="CH1522"/>
      <c r="CI1522"/>
      <c r="CY1522"/>
      <c r="DA1522"/>
      <c r="DF1522"/>
    </row>
    <row r="1523" spans="1:110" x14ac:dyDescent="0.25">
      <c r="A1523" s="1">
        <f>IF(Veg_Table[[#This Row],[VP_STATUS]]="Hold",0,IF(OR(AND(Veg_Table[[#This Row],[PRESCRIP]]="NW_No Work",Veg_Table[[#This Row],[VP_STATUS]]&lt;&gt;"No Work Required Under EVM"),AND(Veg_Table[[#This Row],[VP_STATUS]]="No Work Required Under EVM",Veg_Table[[#This Row],[PRESCRIP]]&lt;&gt;"NW_No Work")),1,0))</f>
        <v>0</v>
      </c>
      <c r="B1523" s="1">
        <f>IF(Veg_Table[[#This Row],[SPECIES]]="",1,0)</f>
        <v>0</v>
      </c>
      <c r="C1523" s="1">
        <f>IF(Veg_Table[[#This Row],[DIAMETER]]="",1,0)</f>
        <v>0</v>
      </c>
      <c r="D1523" s="1">
        <f>IF(Veg_Table[[#This Row],[HEIGHT]]="",1,0)</f>
        <v>0</v>
      </c>
      <c r="E152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23" s="1">
        <f>IF(AND(Veg_Table[[#This Row],[TAT_RESULT]]="ABATE",Veg_Table[[#This Row],[PRESCRIP]]="NW_No Work"),1,0)</f>
        <v>0</v>
      </c>
      <c r="G1523" s="1">
        <f>IF(OR(Veg_Table[[#This Row],[Prescription R-Scale]]="NA",Veg_Table[[#This Row],[Diameter R-Scale]]="NA"),0,IF(Veg_Table[[#This Row],[Diameter R-Scale]]&lt;&gt;Veg_Table[[#This Row],[Prescription R-Scale]],1,0))</f>
        <v>0</v>
      </c>
      <c r="H1523" s="1">
        <f>IF(OR(AND(Veg_Table[[#This Row],[PRESCRIP]]="BC_Br Rmv", Veg_Table[[#This Row],[WOOD_MAN]]&lt;&gt;"Not Needed"),AND(Veg_Table[[#This Row],[PRESCRIP]]="BCS_Br Rmv+Trt", Veg_Table[[#This Row],[WOOD_MAN]]&lt;&gt;"Not Needed")),1,0)</f>
        <v>0</v>
      </c>
      <c r="I1523" s="1">
        <f ca="1">IF(AND(Veg_Table[[#This Row],[Prescription_Changed]]="Yes",Veg_Table[[#This Row],[TAT_RESULT]]=""),1,0)</f>
        <v>0</v>
      </c>
      <c r="J1523" s="1">
        <f ca="1">SUM(Veg_Table[[#This Row],[Prescription and Status do not match]:[Prescription_Edited_And_TAT_Is_Blank]])</f>
        <v>0</v>
      </c>
      <c r="K1523" s="1">
        <f ca="1">IF(Veg_Table[[#This Row],[Sum of Errors]]&gt;0,1,0)</f>
        <v>0</v>
      </c>
      <c r="L1523" s="1">
        <f>1</f>
        <v>1</v>
      </c>
      <c r="M152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523" s="1">
        <f>IF(OR(MID(Veg_Table[[#This Row],[PRESCRIP]],2,1)="1",MID(Veg_Table[[#This Row],[PRESCRIP]],2,1)="2",MID(Veg_Table[[#This Row],[PRESCRIP]],2,1)="3",MID(Veg_Table[[#This Row],[PRESCRIP]],2,1)="4"),_xlfn.NUMBERVALUE(MID(Veg_Table[[#This Row],[PRESCRIP]],2,1)),"NA")</f>
        <v>1</v>
      </c>
      <c r="O1523" s="1">
        <f>WEEKNUM(Veg_Table[[#This Row],[EVM_LAST_EDITED_Day]],2)</f>
        <v>20</v>
      </c>
      <c r="P1523" s="25">
        <f>IFERROR(DATE(YEAR(Veg_Table[[#This Row],[EVM_LAST_EDITED2]]),MONTH(Veg_Table[[#This Row],[EVM_LAST_EDITED2]]),DAY(Veg_Table[[#This Row],[EVM_LAST_EDITED2]])),DATE(2019,1,1))</f>
        <v>43965</v>
      </c>
      <c r="Q1523" s="3">
        <f>VALUE(SUBSTITUTE(Veg_Table[[#This Row],[EVM_LAST_EDITED]],",",""))</f>
        <v>43965.580798611103</v>
      </c>
      <c r="R1523" s="1" t="str">
        <f>_xlfn.IFNA(IF(Veg_Table[[#This Row],[EVM_LAST_EDITOR]]="","zBlank EVM Last Editor",VLOOKUP(Veg_Table[[#This Row],[EVM_LAST_EDITOR]],Roster_Table[#All],4,FALSE)),"zAWRR Not in Roster")</f>
        <v>JEF</v>
      </c>
      <c r="S1523" s="1" t="str">
        <f>_xlfn.IFNA(IF(Veg_Table[[#This Row],[EVM_LAST_EDITOR]]="","zBlank EVM Last Editor",VLOOKUP(Veg_Table[[#This Row],[EVM_LAST_EDITOR]],Roster_Table[#All],16,FALSE)),"zCompany_AWRR not in Roster")</f>
        <v>JEF_Jefferson Resources</v>
      </c>
      <c r="T1523" s="2">
        <f>IFERROR(DATE(YEAR(Veg_Table[[#This Row],[Created2]]),MONTH(Veg_Table[[#This Row],[Created2]]),DAY(Veg_Table[[#This Row],[Created2]])),DATE(2019,1,1))</f>
        <v>43965</v>
      </c>
      <c r="U1523" s="3">
        <f>VALUE(SUBSTITUTE(Veg_Table[[#This Row],[Created]],",",""))</f>
        <v>43965.580798611103</v>
      </c>
      <c r="V1523" s="3" t="str">
        <f ca="1">IFERROR(_xlfn.IFNA(CELL("contents",INDIRECT(_xlfn.CONCAT("Veg_Table_Production_Data!",ADDRESS(MATCH(_xlfn.MAXIFS(#REF!,#REF!,"="&amp;Veg_Table[[#This Row],[AUTO_ID]],#REF!,"&lt;"&amp;Veg_Table[[#This Row],[EVM_LAST_EDITED_Day]]),#REF!,0),COLUMN(#REF!),4,1,)))),""),"")</f>
        <v/>
      </c>
      <c r="W1523" s="3" t="str">
        <f ca="1">IF(Veg_Table[[#This Row],[Previous_Prescription]]="","No",IF(Veg_Table[[#This Row],[Previous_Prescription]]=Veg_Table[[#This Row],[PRESCRIP]],"No","Yes"))</f>
        <v>No</v>
      </c>
      <c r="X1523" s="3" t="str">
        <f>IF(Veg_Table[[#This Row],[EVM_LAST_EDITED_Day]]=Veg_Table[[#This Row],[Created_Day]],"New","Old")</f>
        <v>New</v>
      </c>
      <c r="Y1523" s="1">
        <f>IFERROR(IF(FIND("delete",LOWER(Veg_Table[[#This Row],[PI_COMMENTS]]))&gt;=1,1,0),0)</f>
        <v>0</v>
      </c>
      <c r="Z1523" s="1" t="str">
        <f>_xlfn.IFNA(IF(Veg_Table[[#This Row],[EVM_LAST_EDITOR]]="","Yes",VLOOKUP(Veg_Table[[#This Row],[EVM_LAST_EDITOR]],Roster_Table[#All],15,FALSE)),"Yes")</f>
        <v>Yes</v>
      </c>
      <c r="AA152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23" s="1" t="str">
        <f>_xlfn.IFNA(VLOOKUP(Veg_Table[[#This Row],[EVM_LAST_EDITOR]],Roster_Table[#All],3,FALSE),"zAWRR Not in Roster")</f>
        <v>Kalli</v>
      </c>
      <c r="AC1523" s="1" t="str">
        <f>_xlfn.IFNA(VLOOKUP(Veg_Table[[#This Row],[EVM_LAST_EDITOR]],Roster_Table[#All],2,FALSE),"zAWRR Not in Roster")</f>
        <v>Fenk</v>
      </c>
      <c r="AD1523" s="1" t="str">
        <f>IF(_xlfn.CONCAT(Veg_Table[[#This Row],[First_Name]]," ",Veg_Table[[#This Row],[Last_Name]])="zAWRR Not in Roster zAWRR Not in Roster","zAWRR Not in Roster",_xlfn.CONCAT(Veg_Table[[#This Row],[First_Name]]," ",Veg_Table[[#This Row],[Last_Name]]))</f>
        <v>Kalli Fenk</v>
      </c>
      <c r="AE1523">
        <v>3231176</v>
      </c>
      <c r="AF1523" t="s">
        <v>7100</v>
      </c>
      <c r="AG1523" t="s">
        <v>30</v>
      </c>
      <c r="AH1523" t="s">
        <v>3102</v>
      </c>
      <c r="AI1523" t="s">
        <v>2951</v>
      </c>
      <c r="AJ1523" t="s">
        <v>36</v>
      </c>
      <c r="AL1523" t="s">
        <v>37</v>
      </c>
      <c r="AM1523" t="s">
        <v>529</v>
      </c>
      <c r="AN1523" t="s">
        <v>25</v>
      </c>
      <c r="AO1523" t="s">
        <v>25</v>
      </c>
      <c r="AP1523">
        <v>7</v>
      </c>
      <c r="AQ1523">
        <v>45</v>
      </c>
      <c r="AR1523" t="s">
        <v>514</v>
      </c>
      <c r="AS1523" t="s">
        <v>45</v>
      </c>
      <c r="AT1523" t="s">
        <v>522</v>
      </c>
      <c r="AV1523" t="s">
        <v>512</v>
      </c>
      <c r="AW1523" t="s">
        <v>7101</v>
      </c>
      <c r="AZ1523"/>
      <c r="BB1523" s="4"/>
      <c r="BD1523" t="s">
        <v>29</v>
      </c>
      <c r="BE1523" t="s">
        <v>25</v>
      </c>
      <c r="BF1523" t="s">
        <v>513</v>
      </c>
      <c r="BI1523" s="3"/>
      <c r="BJ1523" t="s">
        <v>2583</v>
      </c>
      <c r="BK1523" s="30" t="s">
        <v>65</v>
      </c>
      <c r="BL1523" s="3">
        <v>43965.58079861111</v>
      </c>
      <c r="BM1523" t="s">
        <v>31</v>
      </c>
      <c r="BN1523" t="s">
        <v>32</v>
      </c>
      <c r="BP1523" t="s">
        <v>3105</v>
      </c>
      <c r="BQ1523" t="s">
        <v>826</v>
      </c>
      <c r="BR1523" t="s">
        <v>28</v>
      </c>
      <c r="BS1523" t="s">
        <v>28</v>
      </c>
      <c r="BT1523" t="s">
        <v>65</v>
      </c>
      <c r="BU1523" s="3">
        <v>43965.58079861111</v>
      </c>
      <c r="BV1523" t="s">
        <v>803</v>
      </c>
      <c r="BW1523" s="3">
        <v>43966.336886076388</v>
      </c>
      <c r="BX1523" t="s">
        <v>7102</v>
      </c>
      <c r="CG1523"/>
      <c r="CH1523"/>
      <c r="CI1523"/>
      <c r="CY1523"/>
      <c r="DA1523"/>
      <c r="DF1523"/>
    </row>
    <row r="1524" spans="1:110" x14ac:dyDescent="0.25">
      <c r="A1524" s="1">
        <f>IF(Veg_Table[[#This Row],[VP_STATUS]]="Hold",0,IF(OR(AND(Veg_Table[[#This Row],[PRESCRIP]]="NW_No Work",Veg_Table[[#This Row],[VP_STATUS]]&lt;&gt;"No Work Required Under EVM"),AND(Veg_Table[[#This Row],[VP_STATUS]]="No Work Required Under EVM",Veg_Table[[#This Row],[PRESCRIP]]&lt;&gt;"NW_No Work")),1,0))</f>
        <v>0</v>
      </c>
      <c r="B1524" s="1">
        <f>IF(Veg_Table[[#This Row],[SPECIES]]="",1,0)</f>
        <v>0</v>
      </c>
      <c r="C1524" s="1">
        <f>IF(Veg_Table[[#This Row],[DIAMETER]]="",1,0)</f>
        <v>0</v>
      </c>
      <c r="D1524" s="1">
        <f>IF(Veg_Table[[#This Row],[HEIGHT]]="",1,0)</f>
        <v>0</v>
      </c>
      <c r="E152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24" s="1">
        <f>IF(AND(Veg_Table[[#This Row],[TAT_RESULT]]="ABATE",Veg_Table[[#This Row],[PRESCRIP]]="NW_No Work"),1,0)</f>
        <v>0</v>
      </c>
      <c r="G1524" s="1">
        <f>IF(OR(Veg_Table[[#This Row],[Prescription R-Scale]]="NA",Veg_Table[[#This Row],[Diameter R-Scale]]="NA"),0,IF(Veg_Table[[#This Row],[Diameter R-Scale]]&lt;&gt;Veg_Table[[#This Row],[Prescription R-Scale]],1,0))</f>
        <v>0</v>
      </c>
      <c r="H1524" s="1">
        <f>IF(OR(AND(Veg_Table[[#This Row],[PRESCRIP]]="BC_Br Rmv", Veg_Table[[#This Row],[WOOD_MAN]]&lt;&gt;"Not Needed"),AND(Veg_Table[[#This Row],[PRESCRIP]]="BCS_Br Rmv+Trt", Veg_Table[[#This Row],[WOOD_MAN]]&lt;&gt;"Not Needed")),1,0)</f>
        <v>0</v>
      </c>
      <c r="I1524" s="1">
        <f ca="1">IF(AND(Veg_Table[[#This Row],[Prescription_Changed]]="Yes",Veg_Table[[#This Row],[TAT_RESULT]]=""),1,0)</f>
        <v>0</v>
      </c>
      <c r="J1524" s="1">
        <f ca="1">SUM(Veg_Table[[#This Row],[Prescription and Status do not match]:[Prescription_Edited_And_TAT_Is_Blank]])</f>
        <v>0</v>
      </c>
      <c r="K1524" s="1">
        <f ca="1">IF(Veg_Table[[#This Row],[Sum of Errors]]&gt;0,1,0)</f>
        <v>0</v>
      </c>
      <c r="L1524" s="1">
        <f>1</f>
        <v>1</v>
      </c>
      <c r="M1524"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524" s="1" t="str">
        <f>IF(OR(MID(Veg_Table[[#This Row],[PRESCRIP]],2,1)="1",MID(Veg_Table[[#This Row],[PRESCRIP]],2,1)="2",MID(Veg_Table[[#This Row],[PRESCRIP]],2,1)="3",MID(Veg_Table[[#This Row],[PRESCRIP]],2,1)="4"),_xlfn.NUMBERVALUE(MID(Veg_Table[[#This Row],[PRESCRIP]],2,1)),"NA")</f>
        <v>NA</v>
      </c>
      <c r="O1524" s="1">
        <f>WEEKNUM(Veg_Table[[#This Row],[EVM_LAST_EDITED_Day]],2)</f>
        <v>20</v>
      </c>
      <c r="P1524" s="25">
        <f>IFERROR(DATE(YEAR(Veg_Table[[#This Row],[EVM_LAST_EDITED2]]),MONTH(Veg_Table[[#This Row],[EVM_LAST_EDITED2]]),DAY(Veg_Table[[#This Row],[EVM_LAST_EDITED2]])),DATE(2019,1,1))</f>
        <v>43965</v>
      </c>
      <c r="Q1524" s="3">
        <f>VALUE(SUBSTITUTE(Veg_Table[[#This Row],[EVM_LAST_EDITED]],",",""))</f>
        <v>43965.581033148097</v>
      </c>
      <c r="R1524" s="1" t="str">
        <f>_xlfn.IFNA(IF(Veg_Table[[#This Row],[EVM_LAST_EDITOR]]="","zBlank EVM Last Editor",VLOOKUP(Veg_Table[[#This Row],[EVM_LAST_EDITOR]],Roster_Table[#All],4,FALSE)),"zAWRR Not in Roster")</f>
        <v>MGE</v>
      </c>
      <c r="S1524" s="1" t="str">
        <f>_xlfn.IFNA(IF(Veg_Table[[#This Row],[EVM_LAST_EDITOR]]="","zBlank EVM Last Editor",VLOOKUP(Veg_Table[[#This Row],[EVM_LAST_EDITOR]],Roster_Table[#All],16,FALSE)),"zCompany_AWRR not in Roster")</f>
        <v>MGE_Mountain G Enterprises</v>
      </c>
      <c r="T1524" s="2">
        <f>IFERROR(DATE(YEAR(Veg_Table[[#This Row],[Created2]]),MONTH(Veg_Table[[#This Row],[Created2]]),DAY(Veg_Table[[#This Row],[Created2]])),DATE(2019,1,1))</f>
        <v>43965</v>
      </c>
      <c r="U1524" s="3">
        <f>VALUE(SUBSTITUTE(Veg_Table[[#This Row],[Created]],",",""))</f>
        <v>43965.581033148097</v>
      </c>
      <c r="V1524" s="3" t="str">
        <f ca="1">IFERROR(_xlfn.IFNA(CELL("contents",INDIRECT(_xlfn.CONCAT("Veg_Table_Production_Data!",ADDRESS(MATCH(_xlfn.MAXIFS(#REF!,#REF!,"="&amp;Veg_Table[[#This Row],[AUTO_ID]],#REF!,"&lt;"&amp;Veg_Table[[#This Row],[EVM_LAST_EDITED_Day]]),#REF!,0),COLUMN(#REF!),4,1,)))),""),"")</f>
        <v/>
      </c>
      <c r="W1524" s="3" t="str">
        <f ca="1">IF(Veg_Table[[#This Row],[Previous_Prescription]]="","No",IF(Veg_Table[[#This Row],[Previous_Prescription]]=Veg_Table[[#This Row],[PRESCRIP]],"No","Yes"))</f>
        <v>No</v>
      </c>
      <c r="X1524" s="3" t="str">
        <f>IF(Veg_Table[[#This Row],[EVM_LAST_EDITED_Day]]=Veg_Table[[#This Row],[Created_Day]],"New","Old")</f>
        <v>New</v>
      </c>
      <c r="Y1524" s="1">
        <f>IFERROR(IF(FIND("delete",LOWER(Veg_Table[[#This Row],[PI_COMMENTS]]))&gt;=1,1,0),0)</f>
        <v>0</v>
      </c>
      <c r="Z1524" s="1" t="str">
        <f>_xlfn.IFNA(IF(Veg_Table[[#This Row],[EVM_LAST_EDITOR]]="","Yes",VLOOKUP(Veg_Table[[#This Row],[EVM_LAST_EDITOR]],Roster_Table[#All],15,FALSE)),"Yes")</f>
        <v>Yes</v>
      </c>
      <c r="AA152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24" s="1" t="str">
        <f>_xlfn.IFNA(VLOOKUP(Veg_Table[[#This Row],[EVM_LAST_EDITOR]],Roster_Table[#All],3,FALSE),"zAWRR Not in Roster")</f>
        <v>Aaron</v>
      </c>
      <c r="AC1524" s="1" t="str">
        <f>_xlfn.IFNA(VLOOKUP(Veg_Table[[#This Row],[EVM_LAST_EDITOR]],Roster_Table[#All],2,FALSE),"zAWRR Not in Roster")</f>
        <v>Hansen</v>
      </c>
      <c r="AD1524" s="1" t="str">
        <f>IF(_xlfn.CONCAT(Veg_Table[[#This Row],[First_Name]]," ",Veg_Table[[#This Row],[Last_Name]])="zAWRR Not in Roster zAWRR Not in Roster","zAWRR Not in Roster",_xlfn.CONCAT(Veg_Table[[#This Row],[First_Name]]," ",Veg_Table[[#This Row],[Last_Name]]))</f>
        <v>Aaron Hansen</v>
      </c>
      <c r="AE1524">
        <v>3229222</v>
      </c>
      <c r="AF1524" t="s">
        <v>6371</v>
      </c>
      <c r="AG1524" t="s">
        <v>93</v>
      </c>
      <c r="AH1524" t="s">
        <v>5320</v>
      </c>
      <c r="AI1524" t="s">
        <v>6321</v>
      </c>
      <c r="AJ1524" t="s">
        <v>21</v>
      </c>
      <c r="AL1524" t="s">
        <v>22</v>
      </c>
      <c r="AM1524" t="s">
        <v>23</v>
      </c>
      <c r="AN1524" t="s">
        <v>25</v>
      </c>
      <c r="AO1524" t="s">
        <v>25</v>
      </c>
      <c r="AP1524">
        <v>9</v>
      </c>
      <c r="AQ1524">
        <v>45</v>
      </c>
      <c r="AR1524" t="s">
        <v>511</v>
      </c>
      <c r="AS1524" t="s">
        <v>24</v>
      </c>
      <c r="AT1524" t="s">
        <v>26</v>
      </c>
      <c r="AV1524" t="s">
        <v>519</v>
      </c>
      <c r="AW1524" t="s">
        <v>6372</v>
      </c>
      <c r="AZ1524"/>
      <c r="BB1524" s="4"/>
      <c r="BD1524" t="s">
        <v>29</v>
      </c>
      <c r="BE1524" t="s">
        <v>25</v>
      </c>
      <c r="BF1524" t="s">
        <v>513</v>
      </c>
      <c r="BI1524" s="3"/>
      <c r="BJ1524" t="s">
        <v>27</v>
      </c>
      <c r="BK1524" s="30" t="s">
        <v>156</v>
      </c>
      <c r="BL1524" s="3">
        <v>43965.581033148148</v>
      </c>
      <c r="BM1524" t="s">
        <v>31</v>
      </c>
      <c r="BN1524" t="s">
        <v>32</v>
      </c>
      <c r="BP1524" t="s">
        <v>5452</v>
      </c>
      <c r="BQ1524" t="s">
        <v>1025</v>
      </c>
      <c r="BR1524" t="s">
        <v>28</v>
      </c>
      <c r="BS1524" t="s">
        <v>28</v>
      </c>
      <c r="BT1524" t="s">
        <v>156</v>
      </c>
      <c r="BU1524" s="3">
        <v>43965.581033148148</v>
      </c>
      <c r="BV1524" t="s">
        <v>803</v>
      </c>
      <c r="BW1524" s="3">
        <v>43965.59773587963</v>
      </c>
      <c r="BX1524" t="s">
        <v>6373</v>
      </c>
      <c r="CG1524"/>
      <c r="CH1524"/>
      <c r="CI1524"/>
      <c r="CY1524"/>
      <c r="DA1524"/>
      <c r="DF1524"/>
    </row>
    <row r="1525" spans="1:110" x14ac:dyDescent="0.25">
      <c r="A1525" s="1">
        <f>IF(Veg_Table[[#This Row],[VP_STATUS]]="Hold",0,IF(OR(AND(Veg_Table[[#This Row],[PRESCRIP]]="NW_No Work",Veg_Table[[#This Row],[VP_STATUS]]&lt;&gt;"No Work Required Under EVM"),AND(Veg_Table[[#This Row],[VP_STATUS]]="No Work Required Under EVM",Veg_Table[[#This Row],[PRESCRIP]]&lt;&gt;"NW_No Work")),1,0))</f>
        <v>0</v>
      </c>
      <c r="B1525" s="1">
        <f>IF(Veg_Table[[#This Row],[SPECIES]]="",1,0)</f>
        <v>0</v>
      </c>
      <c r="C1525" s="1">
        <f>IF(Veg_Table[[#This Row],[DIAMETER]]="",1,0)</f>
        <v>0</v>
      </c>
      <c r="D1525" s="1">
        <f>IF(Veg_Table[[#This Row],[HEIGHT]]="",1,0)</f>
        <v>0</v>
      </c>
      <c r="E152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25" s="1">
        <f>IF(AND(Veg_Table[[#This Row],[TAT_RESULT]]="ABATE",Veg_Table[[#This Row],[PRESCRIP]]="NW_No Work"),1,0)</f>
        <v>0</v>
      </c>
      <c r="G1525" s="1">
        <f>IF(OR(Veg_Table[[#This Row],[Prescription R-Scale]]="NA",Veg_Table[[#This Row],[Diameter R-Scale]]="NA"),0,IF(Veg_Table[[#This Row],[Diameter R-Scale]]&lt;&gt;Veg_Table[[#This Row],[Prescription R-Scale]],1,0))</f>
        <v>0</v>
      </c>
      <c r="H1525" s="1">
        <f>IF(OR(AND(Veg_Table[[#This Row],[PRESCRIP]]="BC_Br Rmv", Veg_Table[[#This Row],[WOOD_MAN]]&lt;&gt;"Not Needed"),AND(Veg_Table[[#This Row],[PRESCRIP]]="BCS_Br Rmv+Trt", Veg_Table[[#This Row],[WOOD_MAN]]&lt;&gt;"Not Needed")),1,0)</f>
        <v>0</v>
      </c>
      <c r="I1525" s="1">
        <f ca="1">IF(AND(Veg_Table[[#This Row],[Prescription_Changed]]="Yes",Veg_Table[[#This Row],[TAT_RESULT]]=""),1,0)</f>
        <v>0</v>
      </c>
      <c r="J1525" s="1">
        <f ca="1">SUM(Veg_Table[[#This Row],[Prescription and Status do not match]:[Prescription_Edited_And_TAT_Is_Blank]])</f>
        <v>0</v>
      </c>
      <c r="K1525" s="1">
        <f ca="1">IF(Veg_Table[[#This Row],[Sum of Errors]]&gt;0,1,0)</f>
        <v>0</v>
      </c>
      <c r="L1525" s="1">
        <f>1</f>
        <v>1</v>
      </c>
      <c r="M1525"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525" s="1" t="str">
        <f>IF(OR(MID(Veg_Table[[#This Row],[PRESCRIP]],2,1)="1",MID(Veg_Table[[#This Row],[PRESCRIP]],2,1)="2",MID(Veg_Table[[#This Row],[PRESCRIP]],2,1)="3",MID(Veg_Table[[#This Row],[PRESCRIP]],2,1)="4"),_xlfn.NUMBERVALUE(MID(Veg_Table[[#This Row],[PRESCRIP]],2,1)),"NA")</f>
        <v>NA</v>
      </c>
      <c r="O1525" s="1">
        <f>WEEKNUM(Veg_Table[[#This Row],[EVM_LAST_EDITED_Day]],2)</f>
        <v>20</v>
      </c>
      <c r="P1525" s="25">
        <f>IFERROR(DATE(YEAR(Veg_Table[[#This Row],[EVM_LAST_EDITED2]]),MONTH(Veg_Table[[#This Row],[EVM_LAST_EDITED2]]),DAY(Veg_Table[[#This Row],[EVM_LAST_EDITED2]])),DATE(2019,1,1))</f>
        <v>43965</v>
      </c>
      <c r="Q1525" s="3">
        <f>VALUE(SUBSTITUTE(Veg_Table[[#This Row],[EVM_LAST_EDITED]],",",""))</f>
        <v>43965.5813273495</v>
      </c>
      <c r="R1525" s="1" t="str">
        <f>_xlfn.IFNA(IF(Veg_Table[[#This Row],[EVM_LAST_EDITOR]]="","zBlank EVM Last Editor",VLOOKUP(Veg_Table[[#This Row],[EVM_LAST_EDITOR]],Roster_Table[#All],4,FALSE)),"zAWRR Not in Roster")</f>
        <v>MBG</v>
      </c>
      <c r="S1525" s="1" t="str">
        <f>_xlfn.IFNA(IF(Veg_Table[[#This Row],[EVM_LAST_EDITOR]]="","zBlank EVM Last Editor",VLOOKUP(Veg_Table[[#This Row],[EVM_LAST_EDITOR]],Roster_Table[#All],16,FALSE)),"zCompany_AWRR not in Roster")</f>
        <v>MBG_Mason, Bruce &amp; Girard</v>
      </c>
      <c r="T1525" s="2">
        <f>IFERROR(DATE(YEAR(Veg_Table[[#This Row],[Created2]]),MONTH(Veg_Table[[#This Row],[Created2]]),DAY(Veg_Table[[#This Row],[Created2]])),DATE(2019,1,1))</f>
        <v>43965</v>
      </c>
      <c r="U1525" s="3">
        <f>VALUE(SUBSTITUTE(Veg_Table[[#This Row],[Created]],",",""))</f>
        <v>43965.5813273495</v>
      </c>
      <c r="V1525" s="3" t="str">
        <f ca="1">IFERROR(_xlfn.IFNA(CELL("contents",INDIRECT(_xlfn.CONCAT("Veg_Table_Production_Data!",ADDRESS(MATCH(_xlfn.MAXIFS(#REF!,#REF!,"="&amp;Veg_Table[[#This Row],[AUTO_ID]],#REF!,"&lt;"&amp;Veg_Table[[#This Row],[EVM_LAST_EDITED_Day]]),#REF!,0),COLUMN(#REF!),4,1,)))),""),"")</f>
        <v/>
      </c>
      <c r="W1525" s="3" t="str">
        <f ca="1">IF(Veg_Table[[#This Row],[Previous_Prescription]]="","No",IF(Veg_Table[[#This Row],[Previous_Prescription]]=Veg_Table[[#This Row],[PRESCRIP]],"No","Yes"))</f>
        <v>No</v>
      </c>
      <c r="X1525" s="3" t="str">
        <f>IF(Veg_Table[[#This Row],[EVM_LAST_EDITED_Day]]=Veg_Table[[#This Row],[Created_Day]],"New","Old")</f>
        <v>New</v>
      </c>
      <c r="Y1525" s="1">
        <f>IFERROR(IF(FIND("delete",LOWER(Veg_Table[[#This Row],[PI_COMMENTS]]))&gt;=1,1,0),0)</f>
        <v>0</v>
      </c>
      <c r="Z1525" s="1" t="str">
        <f>_xlfn.IFNA(IF(Veg_Table[[#This Row],[EVM_LAST_EDITOR]]="","Yes",VLOOKUP(Veg_Table[[#This Row],[EVM_LAST_EDITOR]],Roster_Table[#All],15,FALSE)),"Yes")</f>
        <v>Yes</v>
      </c>
      <c r="AA152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25" s="1" t="str">
        <f>_xlfn.IFNA(VLOOKUP(Veg_Table[[#This Row],[EVM_LAST_EDITOR]],Roster_Table[#All],3,FALSE),"zAWRR Not in Roster")</f>
        <v>Benjamin</v>
      </c>
      <c r="AC1525" s="1" t="str">
        <f>_xlfn.IFNA(VLOOKUP(Veg_Table[[#This Row],[EVM_LAST_EDITOR]],Roster_Table[#All],2,FALSE),"zAWRR Not in Roster")</f>
        <v>Post</v>
      </c>
      <c r="AD1525" s="1" t="str">
        <f>IF(_xlfn.CONCAT(Veg_Table[[#This Row],[First_Name]]," ",Veg_Table[[#This Row],[Last_Name]])="zAWRR Not in Roster zAWRR Not in Roster","zAWRR Not in Roster",_xlfn.CONCAT(Veg_Table[[#This Row],[First_Name]]," ",Veg_Table[[#This Row],[Last_Name]]))</f>
        <v>Benjamin Post</v>
      </c>
      <c r="AE1525">
        <v>3229231</v>
      </c>
      <c r="AF1525" t="s">
        <v>6374</v>
      </c>
      <c r="AG1525" t="s">
        <v>93</v>
      </c>
      <c r="AH1525" t="s">
        <v>6252</v>
      </c>
      <c r="AI1525" t="s">
        <v>5955</v>
      </c>
      <c r="AJ1525" t="s">
        <v>21</v>
      </c>
      <c r="AL1525" t="s">
        <v>372</v>
      </c>
      <c r="AM1525" t="s">
        <v>529</v>
      </c>
      <c r="AN1525" t="s">
        <v>25</v>
      </c>
      <c r="AO1525" t="s">
        <v>25</v>
      </c>
      <c r="AP1525">
        <v>9</v>
      </c>
      <c r="AQ1525">
        <v>45</v>
      </c>
      <c r="AR1525" t="s">
        <v>511</v>
      </c>
      <c r="AS1525" t="s">
        <v>24</v>
      </c>
      <c r="AT1525" t="s">
        <v>26</v>
      </c>
      <c r="AV1525" t="s">
        <v>519</v>
      </c>
      <c r="AW1525" t="s">
        <v>6375</v>
      </c>
      <c r="AZ1525"/>
      <c r="BB1525" s="4"/>
      <c r="BD1525" t="s">
        <v>29</v>
      </c>
      <c r="BE1525" t="s">
        <v>25</v>
      </c>
      <c r="BF1525" t="s">
        <v>513</v>
      </c>
      <c r="BI1525" s="3"/>
      <c r="BJ1525" t="s">
        <v>52</v>
      </c>
      <c r="BK1525" s="30" t="s">
        <v>120</v>
      </c>
      <c r="BL1525" s="3">
        <v>43965.581327349537</v>
      </c>
      <c r="BM1525" t="s">
        <v>31</v>
      </c>
      <c r="BN1525" t="s">
        <v>32</v>
      </c>
      <c r="BP1525" t="s">
        <v>6254</v>
      </c>
      <c r="BQ1525" t="s">
        <v>1025</v>
      </c>
      <c r="BR1525" t="s">
        <v>28</v>
      </c>
      <c r="BS1525" t="s">
        <v>28</v>
      </c>
      <c r="BT1525" t="s">
        <v>120</v>
      </c>
      <c r="BU1525" s="3">
        <v>43965.581327349537</v>
      </c>
      <c r="BV1525" t="s">
        <v>803</v>
      </c>
      <c r="BW1525" s="3">
        <v>43965.59773587963</v>
      </c>
      <c r="BX1525" t="s">
        <v>6376</v>
      </c>
      <c r="CG1525"/>
      <c r="CH1525"/>
      <c r="CI1525"/>
      <c r="CY1525"/>
      <c r="DA1525"/>
      <c r="DF1525"/>
    </row>
    <row r="1526" spans="1:110" x14ac:dyDescent="0.25">
      <c r="A1526" s="1">
        <f>IF(Veg_Table[[#This Row],[VP_STATUS]]="Hold",0,IF(OR(AND(Veg_Table[[#This Row],[PRESCRIP]]="NW_No Work",Veg_Table[[#This Row],[VP_STATUS]]&lt;&gt;"No Work Required Under EVM"),AND(Veg_Table[[#This Row],[VP_STATUS]]="No Work Required Under EVM",Veg_Table[[#This Row],[PRESCRIP]]&lt;&gt;"NW_No Work")),1,0))</f>
        <v>0</v>
      </c>
      <c r="B1526" s="1">
        <f>IF(Veg_Table[[#This Row],[SPECIES]]="",1,0)</f>
        <v>0</v>
      </c>
      <c r="C1526" s="1">
        <f>IF(Veg_Table[[#This Row],[DIAMETER]]="",1,0)</f>
        <v>0</v>
      </c>
      <c r="D1526" s="1">
        <f>IF(Veg_Table[[#This Row],[HEIGHT]]="",1,0)</f>
        <v>0</v>
      </c>
      <c r="E152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26" s="1">
        <f>IF(AND(Veg_Table[[#This Row],[TAT_RESULT]]="ABATE",Veg_Table[[#This Row],[PRESCRIP]]="NW_No Work"),1,0)</f>
        <v>0</v>
      </c>
      <c r="G1526" s="1">
        <f>IF(OR(Veg_Table[[#This Row],[Prescription R-Scale]]="NA",Veg_Table[[#This Row],[Diameter R-Scale]]="NA"),0,IF(Veg_Table[[#This Row],[Diameter R-Scale]]&lt;&gt;Veg_Table[[#This Row],[Prescription R-Scale]],1,0))</f>
        <v>0</v>
      </c>
      <c r="H1526" s="1">
        <f>IF(OR(AND(Veg_Table[[#This Row],[PRESCRIP]]="BC_Br Rmv", Veg_Table[[#This Row],[WOOD_MAN]]&lt;&gt;"Not Needed"),AND(Veg_Table[[#This Row],[PRESCRIP]]="BCS_Br Rmv+Trt", Veg_Table[[#This Row],[WOOD_MAN]]&lt;&gt;"Not Needed")),1,0)</f>
        <v>0</v>
      </c>
      <c r="I1526" s="1">
        <f ca="1">IF(AND(Veg_Table[[#This Row],[Prescription_Changed]]="Yes",Veg_Table[[#This Row],[TAT_RESULT]]=""),1,0)</f>
        <v>0</v>
      </c>
      <c r="J1526" s="1">
        <f ca="1">SUM(Veg_Table[[#This Row],[Prescription and Status do not match]:[Prescription_Edited_And_TAT_Is_Blank]])</f>
        <v>0</v>
      </c>
      <c r="K1526" s="1">
        <f ca="1">IF(Veg_Table[[#This Row],[Sum of Errors]]&gt;0,1,0)</f>
        <v>0</v>
      </c>
      <c r="L1526" s="1">
        <f>1</f>
        <v>1</v>
      </c>
      <c r="M1526"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526" s="1" t="str">
        <f>IF(OR(MID(Veg_Table[[#This Row],[PRESCRIP]],2,1)="1",MID(Veg_Table[[#This Row],[PRESCRIP]],2,1)="2",MID(Veg_Table[[#This Row],[PRESCRIP]],2,1)="3",MID(Veg_Table[[#This Row],[PRESCRIP]],2,1)="4"),_xlfn.NUMBERVALUE(MID(Veg_Table[[#This Row],[PRESCRIP]],2,1)),"NA")</f>
        <v>NA</v>
      </c>
      <c r="O1526" s="1">
        <f>WEEKNUM(Veg_Table[[#This Row],[EVM_LAST_EDITED_Day]],2)</f>
        <v>20</v>
      </c>
      <c r="P1526" s="25">
        <f>IFERROR(DATE(YEAR(Veg_Table[[#This Row],[EVM_LAST_EDITED2]]),MONTH(Veg_Table[[#This Row],[EVM_LAST_EDITED2]]),DAY(Veg_Table[[#This Row],[EVM_LAST_EDITED2]])),DATE(2019,1,1))</f>
        <v>43965</v>
      </c>
      <c r="Q1526" s="3">
        <f>VALUE(SUBSTITUTE(Veg_Table[[#This Row],[EVM_LAST_EDITED]],",",""))</f>
        <v>43965.581393205997</v>
      </c>
      <c r="R1526" s="1" t="str">
        <f>_xlfn.IFNA(IF(Veg_Table[[#This Row],[EVM_LAST_EDITOR]]="","zBlank EVM Last Editor",VLOOKUP(Veg_Table[[#This Row],[EVM_LAST_EDITOR]],Roster_Table[#All],4,FALSE)),"zAWRR Not in Roster")</f>
        <v>MBG</v>
      </c>
      <c r="S1526" s="1" t="str">
        <f>_xlfn.IFNA(IF(Veg_Table[[#This Row],[EVM_LAST_EDITOR]]="","zBlank EVM Last Editor",VLOOKUP(Veg_Table[[#This Row],[EVM_LAST_EDITOR]],Roster_Table[#All],16,FALSE)),"zCompany_AWRR not in Roster")</f>
        <v>MBG_Mason, Bruce &amp; Girard</v>
      </c>
      <c r="T1526" s="2">
        <f>IFERROR(DATE(YEAR(Veg_Table[[#This Row],[Created2]]),MONTH(Veg_Table[[#This Row],[Created2]]),DAY(Veg_Table[[#This Row],[Created2]])),DATE(2019,1,1))</f>
        <v>43965</v>
      </c>
      <c r="U1526" s="3">
        <f>VALUE(SUBSTITUTE(Veg_Table[[#This Row],[Created]],",",""))</f>
        <v>43965.581393205997</v>
      </c>
      <c r="V1526" s="3" t="str">
        <f ca="1">IFERROR(_xlfn.IFNA(CELL("contents",INDIRECT(_xlfn.CONCAT("Veg_Table_Production_Data!",ADDRESS(MATCH(_xlfn.MAXIFS(#REF!,#REF!,"="&amp;Veg_Table[[#This Row],[AUTO_ID]],#REF!,"&lt;"&amp;Veg_Table[[#This Row],[EVM_LAST_EDITED_Day]]),#REF!,0),COLUMN(#REF!),4,1,)))),""),"")</f>
        <v/>
      </c>
      <c r="W1526" s="3" t="str">
        <f ca="1">IF(Veg_Table[[#This Row],[Previous_Prescription]]="","No",IF(Veg_Table[[#This Row],[Previous_Prescription]]=Veg_Table[[#This Row],[PRESCRIP]],"No","Yes"))</f>
        <v>No</v>
      </c>
      <c r="X1526" s="3" t="str">
        <f>IF(Veg_Table[[#This Row],[EVM_LAST_EDITED_Day]]=Veg_Table[[#This Row],[Created_Day]],"New","Old")</f>
        <v>New</v>
      </c>
      <c r="Y1526" s="1">
        <f>IFERROR(IF(FIND("delete",LOWER(Veg_Table[[#This Row],[PI_COMMENTS]]))&gt;=1,1,0),0)</f>
        <v>0</v>
      </c>
      <c r="Z1526" s="1" t="str">
        <f>_xlfn.IFNA(IF(Veg_Table[[#This Row],[EVM_LAST_EDITOR]]="","Yes",VLOOKUP(Veg_Table[[#This Row],[EVM_LAST_EDITOR]],Roster_Table[#All],15,FALSE)),"Yes")</f>
        <v>Yes</v>
      </c>
      <c r="AA152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26" s="1" t="str">
        <f>_xlfn.IFNA(VLOOKUP(Veg_Table[[#This Row],[EVM_LAST_EDITOR]],Roster_Table[#All],3,FALSE),"zAWRR Not in Roster")</f>
        <v>Nathan</v>
      </c>
      <c r="AC1526" s="1" t="str">
        <f>_xlfn.IFNA(VLOOKUP(Veg_Table[[#This Row],[EVM_LAST_EDITOR]],Roster_Table[#All],2,FALSE),"zAWRR Not in Roster")</f>
        <v>Vik</v>
      </c>
      <c r="AD1526" s="1" t="str">
        <f>IF(_xlfn.CONCAT(Veg_Table[[#This Row],[First_Name]]," ",Veg_Table[[#This Row],[Last_Name]])="zAWRR Not in Roster zAWRR Not in Roster","zAWRR Not in Roster",_xlfn.CONCAT(Veg_Table[[#This Row],[First_Name]]," ",Veg_Table[[#This Row],[Last_Name]]))</f>
        <v>Nathan Vik</v>
      </c>
      <c r="AE1526">
        <v>3229232</v>
      </c>
      <c r="AF1526" t="s">
        <v>6377</v>
      </c>
      <c r="AG1526" t="s">
        <v>93</v>
      </c>
      <c r="AH1526" t="s">
        <v>6252</v>
      </c>
      <c r="AI1526" t="s">
        <v>5955</v>
      </c>
      <c r="AJ1526" t="s">
        <v>21</v>
      </c>
      <c r="AL1526" t="s">
        <v>372</v>
      </c>
      <c r="AM1526" t="s">
        <v>529</v>
      </c>
      <c r="AN1526" t="s">
        <v>25</v>
      </c>
      <c r="AO1526" t="s">
        <v>25</v>
      </c>
      <c r="AP1526">
        <v>18</v>
      </c>
      <c r="AQ1526">
        <v>63</v>
      </c>
      <c r="AR1526" t="s">
        <v>511</v>
      </c>
      <c r="AS1526" t="s">
        <v>24</v>
      </c>
      <c r="AT1526" t="s">
        <v>26</v>
      </c>
      <c r="AV1526" t="s">
        <v>519</v>
      </c>
      <c r="AW1526" t="s">
        <v>6378</v>
      </c>
      <c r="AZ1526"/>
      <c r="BB1526" s="4"/>
      <c r="BD1526" t="s">
        <v>29</v>
      </c>
      <c r="BE1526" t="s">
        <v>25</v>
      </c>
      <c r="BF1526" t="s">
        <v>513</v>
      </c>
      <c r="BI1526" s="3"/>
      <c r="BJ1526" t="s">
        <v>27</v>
      </c>
      <c r="BK1526" s="30" t="s">
        <v>115</v>
      </c>
      <c r="BL1526" s="3">
        <v>43965.581393206019</v>
      </c>
      <c r="BM1526" t="s">
        <v>31</v>
      </c>
      <c r="BN1526" t="s">
        <v>32</v>
      </c>
      <c r="BP1526" t="s">
        <v>6254</v>
      </c>
      <c r="BQ1526" t="s">
        <v>1025</v>
      </c>
      <c r="BR1526" t="s">
        <v>28</v>
      </c>
      <c r="BS1526" t="s">
        <v>28</v>
      </c>
      <c r="BT1526" t="s">
        <v>115</v>
      </c>
      <c r="BU1526" s="3">
        <v>43965.581393206019</v>
      </c>
      <c r="BV1526" t="s">
        <v>803</v>
      </c>
      <c r="BW1526" s="3">
        <v>43965.59773587963</v>
      </c>
      <c r="BX1526" t="s">
        <v>6379</v>
      </c>
      <c r="CG1526"/>
      <c r="CH1526"/>
      <c r="CI1526"/>
      <c r="CY1526"/>
      <c r="DA1526"/>
      <c r="DF1526"/>
    </row>
    <row r="1527" spans="1:110" x14ac:dyDescent="0.25">
      <c r="A1527" s="1">
        <f>IF(Veg_Table[[#This Row],[VP_STATUS]]="Hold",0,IF(OR(AND(Veg_Table[[#This Row],[PRESCRIP]]="NW_No Work",Veg_Table[[#This Row],[VP_STATUS]]&lt;&gt;"No Work Required Under EVM"),AND(Veg_Table[[#This Row],[VP_STATUS]]="No Work Required Under EVM",Veg_Table[[#This Row],[PRESCRIP]]&lt;&gt;"NW_No Work")),1,0))</f>
        <v>0</v>
      </c>
      <c r="B1527" s="1">
        <f>IF(Veg_Table[[#This Row],[SPECIES]]="",1,0)</f>
        <v>0</v>
      </c>
      <c r="C1527" s="1">
        <f>IF(Veg_Table[[#This Row],[DIAMETER]]="",1,0)</f>
        <v>0</v>
      </c>
      <c r="D1527" s="1">
        <f>IF(Veg_Table[[#This Row],[HEIGHT]]="",1,0)</f>
        <v>0</v>
      </c>
      <c r="E152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27" s="1">
        <f>IF(AND(Veg_Table[[#This Row],[TAT_RESULT]]="ABATE",Veg_Table[[#This Row],[PRESCRIP]]="NW_No Work"),1,0)</f>
        <v>0</v>
      </c>
      <c r="G1527" s="1">
        <f>IF(OR(Veg_Table[[#This Row],[Prescription R-Scale]]="NA",Veg_Table[[#This Row],[Diameter R-Scale]]="NA"),0,IF(Veg_Table[[#This Row],[Diameter R-Scale]]&lt;&gt;Veg_Table[[#This Row],[Prescription R-Scale]],1,0))</f>
        <v>0</v>
      </c>
      <c r="H1527" s="1">
        <f>IF(OR(AND(Veg_Table[[#This Row],[PRESCRIP]]="BC_Br Rmv", Veg_Table[[#This Row],[WOOD_MAN]]&lt;&gt;"Not Needed"),AND(Veg_Table[[#This Row],[PRESCRIP]]="BCS_Br Rmv+Trt", Veg_Table[[#This Row],[WOOD_MAN]]&lt;&gt;"Not Needed")),1,0)</f>
        <v>0</v>
      </c>
      <c r="I1527" s="1">
        <f ca="1">IF(AND(Veg_Table[[#This Row],[Prescription_Changed]]="Yes",Veg_Table[[#This Row],[TAT_RESULT]]=""),1,0)</f>
        <v>0</v>
      </c>
      <c r="J1527" s="1">
        <f ca="1">SUM(Veg_Table[[#This Row],[Prescription and Status do not match]:[Prescription_Edited_And_TAT_Is_Blank]])</f>
        <v>0</v>
      </c>
      <c r="K1527" s="1">
        <f ca="1">IF(Veg_Table[[#This Row],[Sum of Errors]]&gt;0,1,0)</f>
        <v>0</v>
      </c>
      <c r="L1527" s="1">
        <f>1</f>
        <v>1</v>
      </c>
      <c r="M1527"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527" s="1" t="str">
        <f>IF(OR(MID(Veg_Table[[#This Row],[PRESCRIP]],2,1)="1",MID(Veg_Table[[#This Row],[PRESCRIP]],2,1)="2",MID(Veg_Table[[#This Row],[PRESCRIP]],2,1)="3",MID(Veg_Table[[#This Row],[PRESCRIP]],2,1)="4"),_xlfn.NUMBERVALUE(MID(Veg_Table[[#This Row],[PRESCRIP]],2,1)),"NA")</f>
        <v>NA</v>
      </c>
      <c r="O1527" s="1">
        <f>WEEKNUM(Veg_Table[[#This Row],[EVM_LAST_EDITED_Day]],2)</f>
        <v>20</v>
      </c>
      <c r="P1527" s="25">
        <f>IFERROR(DATE(YEAR(Veg_Table[[#This Row],[EVM_LAST_EDITED2]]),MONTH(Veg_Table[[#This Row],[EVM_LAST_EDITED2]]),DAY(Veg_Table[[#This Row],[EVM_LAST_EDITED2]])),DATE(2019,1,1))</f>
        <v>43965</v>
      </c>
      <c r="Q1527" s="3">
        <f>VALUE(SUBSTITUTE(Veg_Table[[#This Row],[EVM_LAST_EDITED]],",",""))</f>
        <v>43965.581574074102</v>
      </c>
      <c r="R1527" s="1" t="str">
        <f>_xlfn.IFNA(IF(Veg_Table[[#This Row],[EVM_LAST_EDITOR]]="","zBlank EVM Last Editor",VLOOKUP(Veg_Table[[#This Row],[EVM_LAST_EDITOR]],Roster_Table[#All],4,FALSE)),"zAWRR Not in Roster")</f>
        <v>JEF</v>
      </c>
      <c r="S1527" s="1" t="str">
        <f>_xlfn.IFNA(IF(Veg_Table[[#This Row],[EVM_LAST_EDITOR]]="","zBlank EVM Last Editor",VLOOKUP(Veg_Table[[#This Row],[EVM_LAST_EDITOR]],Roster_Table[#All],16,FALSE)),"zCompany_AWRR not in Roster")</f>
        <v>JEF_Jefferson Resources</v>
      </c>
      <c r="T1527" s="2">
        <f>IFERROR(DATE(YEAR(Veg_Table[[#This Row],[Created2]]),MONTH(Veg_Table[[#This Row],[Created2]]),DAY(Veg_Table[[#This Row],[Created2]])),DATE(2019,1,1))</f>
        <v>43965</v>
      </c>
      <c r="U1527" s="3">
        <f>VALUE(SUBSTITUTE(Veg_Table[[#This Row],[Created]],",",""))</f>
        <v>43965.581574074102</v>
      </c>
      <c r="V1527" s="3" t="str">
        <f ca="1">IFERROR(_xlfn.IFNA(CELL("contents",INDIRECT(_xlfn.CONCAT("Veg_Table_Production_Data!",ADDRESS(MATCH(_xlfn.MAXIFS(#REF!,#REF!,"="&amp;Veg_Table[[#This Row],[AUTO_ID]],#REF!,"&lt;"&amp;Veg_Table[[#This Row],[EVM_LAST_EDITED_Day]]),#REF!,0),COLUMN(#REF!),4,1,)))),""),"")</f>
        <v/>
      </c>
      <c r="W1527" s="3" t="str">
        <f ca="1">IF(Veg_Table[[#This Row],[Previous_Prescription]]="","No",IF(Veg_Table[[#This Row],[Previous_Prescription]]=Veg_Table[[#This Row],[PRESCRIP]],"No","Yes"))</f>
        <v>No</v>
      </c>
      <c r="X1527" s="3" t="str">
        <f>IF(Veg_Table[[#This Row],[EVM_LAST_EDITED_Day]]=Veg_Table[[#This Row],[Created_Day]],"New","Old")</f>
        <v>New</v>
      </c>
      <c r="Y1527" s="1">
        <f>IFERROR(IF(FIND("delete",LOWER(Veg_Table[[#This Row],[PI_COMMENTS]]))&gt;=1,1,0),0)</f>
        <v>0</v>
      </c>
      <c r="Z1527" s="1" t="str">
        <f>_xlfn.IFNA(IF(Veg_Table[[#This Row],[EVM_LAST_EDITOR]]="","Yes",VLOOKUP(Veg_Table[[#This Row],[EVM_LAST_EDITOR]],Roster_Table[#All],15,FALSE)),"Yes")</f>
        <v>Yes</v>
      </c>
      <c r="AA152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27" s="1" t="str">
        <f>_xlfn.IFNA(VLOOKUP(Veg_Table[[#This Row],[EVM_LAST_EDITOR]],Roster_Table[#All],3,FALSE),"zAWRR Not in Roster")</f>
        <v>Kalli</v>
      </c>
      <c r="AC1527" s="1" t="str">
        <f>_xlfn.IFNA(VLOOKUP(Veg_Table[[#This Row],[EVM_LAST_EDITOR]],Roster_Table[#All],2,FALSE),"zAWRR Not in Roster")</f>
        <v>Fenk</v>
      </c>
      <c r="AD1527" s="1" t="str">
        <f>IF(_xlfn.CONCAT(Veg_Table[[#This Row],[First_Name]]," ",Veg_Table[[#This Row],[Last_Name]])="zAWRR Not in Roster zAWRR Not in Roster","zAWRR Not in Roster",_xlfn.CONCAT(Veg_Table[[#This Row],[First_Name]]," ",Veg_Table[[#This Row],[Last_Name]]))</f>
        <v>Kalli Fenk</v>
      </c>
      <c r="AE1527">
        <v>3231177</v>
      </c>
      <c r="AF1527" t="s">
        <v>7103</v>
      </c>
      <c r="AG1527" t="s">
        <v>30</v>
      </c>
      <c r="AH1527" t="s">
        <v>3102</v>
      </c>
      <c r="AI1527" t="s">
        <v>2951</v>
      </c>
      <c r="AJ1527" t="s">
        <v>21</v>
      </c>
      <c r="AL1527" t="s">
        <v>37</v>
      </c>
      <c r="AM1527" t="s">
        <v>529</v>
      </c>
      <c r="AN1527" t="s">
        <v>25</v>
      </c>
      <c r="AO1527" t="s">
        <v>25</v>
      </c>
      <c r="AP1527">
        <v>10</v>
      </c>
      <c r="AQ1527">
        <v>45</v>
      </c>
      <c r="AR1527" t="s">
        <v>511</v>
      </c>
      <c r="AS1527" t="s">
        <v>24</v>
      </c>
      <c r="AT1527" t="s">
        <v>26</v>
      </c>
      <c r="AV1527" t="s">
        <v>512</v>
      </c>
      <c r="AW1527" t="s">
        <v>7104</v>
      </c>
      <c r="AZ1527"/>
      <c r="BB1527" s="4"/>
      <c r="BD1527" t="s">
        <v>29</v>
      </c>
      <c r="BE1527" t="s">
        <v>25</v>
      </c>
      <c r="BF1527" t="s">
        <v>513</v>
      </c>
      <c r="BI1527" s="3"/>
      <c r="BJ1527" t="s">
        <v>52</v>
      </c>
      <c r="BK1527" s="30" t="s">
        <v>65</v>
      </c>
      <c r="BL1527" s="3">
        <v>43965.581574074073</v>
      </c>
      <c r="BM1527" t="s">
        <v>31</v>
      </c>
      <c r="BN1527" t="s">
        <v>32</v>
      </c>
      <c r="BP1527" t="s">
        <v>3105</v>
      </c>
      <c r="BQ1527" t="s">
        <v>826</v>
      </c>
      <c r="BR1527" t="s">
        <v>28</v>
      </c>
      <c r="BS1527" t="s">
        <v>28</v>
      </c>
      <c r="BT1527" t="s">
        <v>65</v>
      </c>
      <c r="BU1527" s="3">
        <v>43965.581574074073</v>
      </c>
      <c r="BV1527" t="s">
        <v>803</v>
      </c>
      <c r="BW1527" s="3">
        <v>43966.336891354164</v>
      </c>
      <c r="BX1527" t="s">
        <v>7105</v>
      </c>
      <c r="CG1527"/>
      <c r="CH1527"/>
      <c r="CI1527"/>
      <c r="CY1527"/>
      <c r="DA1527"/>
      <c r="DF1527"/>
    </row>
    <row r="1528" spans="1:110" x14ac:dyDescent="0.25">
      <c r="A1528" s="1">
        <f>IF(Veg_Table[[#This Row],[VP_STATUS]]="Hold",0,IF(OR(AND(Veg_Table[[#This Row],[PRESCRIP]]="NW_No Work",Veg_Table[[#This Row],[VP_STATUS]]&lt;&gt;"No Work Required Under EVM"),AND(Veg_Table[[#This Row],[VP_STATUS]]="No Work Required Under EVM",Veg_Table[[#This Row],[PRESCRIP]]&lt;&gt;"NW_No Work")),1,0))</f>
        <v>0</v>
      </c>
      <c r="B1528" s="1">
        <f>IF(Veg_Table[[#This Row],[SPECIES]]="",1,0)</f>
        <v>0</v>
      </c>
      <c r="C1528" s="1">
        <f>IF(Veg_Table[[#This Row],[DIAMETER]]="",1,0)</f>
        <v>0</v>
      </c>
      <c r="D1528" s="1">
        <f>IF(Veg_Table[[#This Row],[HEIGHT]]="",1,0)</f>
        <v>0</v>
      </c>
      <c r="E152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28" s="1">
        <f>IF(AND(Veg_Table[[#This Row],[TAT_RESULT]]="ABATE",Veg_Table[[#This Row],[PRESCRIP]]="NW_No Work"),1,0)</f>
        <v>0</v>
      </c>
      <c r="G1528" s="1">
        <f>IF(OR(Veg_Table[[#This Row],[Prescription R-Scale]]="NA",Veg_Table[[#This Row],[Diameter R-Scale]]="NA"),0,IF(Veg_Table[[#This Row],[Diameter R-Scale]]&lt;&gt;Veg_Table[[#This Row],[Prescription R-Scale]],1,0))</f>
        <v>0</v>
      </c>
      <c r="H1528" s="1">
        <f>IF(OR(AND(Veg_Table[[#This Row],[PRESCRIP]]="BC_Br Rmv", Veg_Table[[#This Row],[WOOD_MAN]]&lt;&gt;"Not Needed"),AND(Veg_Table[[#This Row],[PRESCRIP]]="BCS_Br Rmv+Trt", Veg_Table[[#This Row],[WOOD_MAN]]&lt;&gt;"Not Needed")),1,0)</f>
        <v>0</v>
      </c>
      <c r="I1528" s="1">
        <f ca="1">IF(AND(Veg_Table[[#This Row],[Prescription_Changed]]="Yes",Veg_Table[[#This Row],[TAT_RESULT]]=""),1,0)</f>
        <v>0</v>
      </c>
      <c r="J1528" s="1">
        <f ca="1">SUM(Veg_Table[[#This Row],[Prescription and Status do not match]:[Prescription_Edited_And_TAT_Is_Blank]])</f>
        <v>0</v>
      </c>
      <c r="K1528" s="1">
        <f ca="1">IF(Veg_Table[[#This Row],[Sum of Errors]]&gt;0,1,0)</f>
        <v>0</v>
      </c>
      <c r="L1528" s="1">
        <f>1</f>
        <v>1</v>
      </c>
      <c r="M152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528" s="1">
        <f>IF(OR(MID(Veg_Table[[#This Row],[PRESCRIP]],2,1)="1",MID(Veg_Table[[#This Row],[PRESCRIP]],2,1)="2",MID(Veg_Table[[#This Row],[PRESCRIP]],2,1)="3",MID(Veg_Table[[#This Row],[PRESCRIP]],2,1)="4"),_xlfn.NUMBERVALUE(MID(Veg_Table[[#This Row],[PRESCRIP]],2,1)),"NA")</f>
        <v>2</v>
      </c>
      <c r="O1528" s="1">
        <f>WEEKNUM(Veg_Table[[#This Row],[EVM_LAST_EDITED_Day]],2)</f>
        <v>20</v>
      </c>
      <c r="P1528" s="25">
        <f>IFERROR(DATE(YEAR(Veg_Table[[#This Row],[EVM_LAST_EDITED2]]),MONTH(Veg_Table[[#This Row],[EVM_LAST_EDITED2]]),DAY(Veg_Table[[#This Row],[EVM_LAST_EDITED2]])),DATE(2019,1,1))</f>
        <v>43965</v>
      </c>
      <c r="Q1528" s="3">
        <f>VALUE(SUBSTITUTE(Veg_Table[[#This Row],[EVM_LAST_EDITED]],",",""))</f>
        <v>43965.581739236099</v>
      </c>
      <c r="R1528" s="1" t="str">
        <f>_xlfn.IFNA(IF(Veg_Table[[#This Row],[EVM_LAST_EDITOR]]="","zBlank EVM Last Editor",VLOOKUP(Veg_Table[[#This Row],[EVM_LAST_EDITOR]],Roster_Table[#All],4,FALSE)),"zAWRR Not in Roster")</f>
        <v>zAWRR Not in Roster</v>
      </c>
      <c r="S1528" s="1" t="str">
        <f>_xlfn.IFNA(IF(Veg_Table[[#This Row],[EVM_LAST_EDITOR]]="","zBlank EVM Last Editor",VLOOKUP(Veg_Table[[#This Row],[EVM_LAST_EDITOR]],Roster_Table[#All],16,FALSE)),"zCompany_AWRR not in Roster")</f>
        <v>zCompany_AWRR not in Roster</v>
      </c>
      <c r="T1528" s="2">
        <f>IFERROR(DATE(YEAR(Veg_Table[[#This Row],[Created2]]),MONTH(Veg_Table[[#This Row],[Created2]]),DAY(Veg_Table[[#This Row],[Created2]])),DATE(2019,1,1))</f>
        <v>43909</v>
      </c>
      <c r="U1528" s="3">
        <f>VALUE(SUBSTITUTE(Veg_Table[[#This Row],[Created]],",",""))</f>
        <v>43909.470706018503</v>
      </c>
      <c r="V1528" s="3" t="str">
        <f ca="1">IFERROR(_xlfn.IFNA(CELL("contents",INDIRECT(_xlfn.CONCAT("Veg_Table_Production_Data!",ADDRESS(MATCH(_xlfn.MAXIFS(#REF!,#REF!,"="&amp;Veg_Table[[#This Row],[AUTO_ID]],#REF!,"&lt;"&amp;Veg_Table[[#This Row],[EVM_LAST_EDITED_Day]]),#REF!,0),COLUMN(#REF!),4,1,)))),""),"")</f>
        <v/>
      </c>
      <c r="W1528" s="3" t="str">
        <f ca="1">IF(Veg_Table[[#This Row],[Previous_Prescription]]="","No",IF(Veg_Table[[#This Row],[Previous_Prescription]]=Veg_Table[[#This Row],[PRESCRIP]],"No","Yes"))</f>
        <v>No</v>
      </c>
      <c r="X1528" s="3" t="str">
        <f>IF(Veg_Table[[#This Row],[EVM_LAST_EDITED_Day]]=Veg_Table[[#This Row],[Created_Day]],"New","Old")</f>
        <v>Old</v>
      </c>
      <c r="Y1528" s="1">
        <f>IFERROR(IF(FIND("delete",LOWER(Veg_Table[[#This Row],[PI_COMMENTS]]))&gt;=1,1,0),0)</f>
        <v>0</v>
      </c>
      <c r="Z1528" s="1" t="str">
        <f>_xlfn.IFNA(IF(Veg_Table[[#This Row],[EVM_LAST_EDITOR]]="","Yes",VLOOKUP(Veg_Table[[#This Row],[EVM_LAST_EDITOR]],Roster_Table[#All],15,FALSE)),"Yes")</f>
        <v>Yes</v>
      </c>
      <c r="AA152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28" s="1" t="str">
        <f>_xlfn.IFNA(VLOOKUP(Veg_Table[[#This Row],[EVM_LAST_EDITOR]],Roster_Table[#All],3,FALSE),"zAWRR Not in Roster")</f>
        <v>zAWRR Not in Roster</v>
      </c>
      <c r="AC1528" s="1" t="str">
        <f>_xlfn.IFNA(VLOOKUP(Veg_Table[[#This Row],[EVM_LAST_EDITOR]],Roster_Table[#All],2,FALSE),"zAWRR Not in Roster")</f>
        <v>zAWRR Not in Roster</v>
      </c>
      <c r="AD1528" s="1" t="str">
        <f>IF(_xlfn.CONCAT(Veg_Table[[#This Row],[First_Name]]," ",Veg_Table[[#This Row],[Last_Name]])="zAWRR Not in Roster zAWRR Not in Roster","zAWRR Not in Roster",_xlfn.CONCAT(Veg_Table[[#This Row],[First_Name]]," ",Veg_Table[[#This Row],[Last_Name]]))</f>
        <v>zAWRR Not in Roster</v>
      </c>
      <c r="AE1528">
        <v>2937151</v>
      </c>
      <c r="AF1528" t="s">
        <v>1269</v>
      </c>
      <c r="AG1528" t="s">
        <v>30</v>
      </c>
      <c r="AH1528" t="s">
        <v>1080</v>
      </c>
      <c r="AI1528" t="s">
        <v>1081</v>
      </c>
      <c r="AJ1528" t="s">
        <v>820</v>
      </c>
      <c r="AL1528" t="s">
        <v>371</v>
      </c>
      <c r="AM1528" t="s">
        <v>38</v>
      </c>
      <c r="AN1528" t="s">
        <v>25</v>
      </c>
      <c r="AO1528" t="s">
        <v>25</v>
      </c>
      <c r="AP1528">
        <v>14</v>
      </c>
      <c r="AQ1528">
        <v>70</v>
      </c>
      <c r="AR1528" t="s">
        <v>511</v>
      </c>
      <c r="AS1528" t="s">
        <v>42</v>
      </c>
      <c r="AT1528" t="s">
        <v>515</v>
      </c>
      <c r="AU1528" t="s">
        <v>25</v>
      </c>
      <c r="AV1528" t="s">
        <v>512</v>
      </c>
      <c r="AW1528" t="s">
        <v>1270</v>
      </c>
      <c r="AX1528" t="s">
        <v>534</v>
      </c>
      <c r="AZ1528">
        <v>5746657</v>
      </c>
      <c r="BA1528" t="s">
        <v>42</v>
      </c>
      <c r="BB1528" s="4">
        <v>43964.613944548611</v>
      </c>
      <c r="BD1528" t="s">
        <v>29</v>
      </c>
      <c r="BG1528" t="s">
        <v>534</v>
      </c>
      <c r="BI1528" s="3">
        <v>43965.581456354164</v>
      </c>
      <c r="BJ1528" t="s">
        <v>417</v>
      </c>
      <c r="BK1528" s="30" t="s">
        <v>1293</v>
      </c>
      <c r="BL1528" s="3">
        <v>43965.581739236113</v>
      </c>
      <c r="BM1528" t="s">
        <v>31</v>
      </c>
      <c r="BN1528" t="s">
        <v>32</v>
      </c>
      <c r="BO1528" t="s">
        <v>1082</v>
      </c>
      <c r="BQ1528" t="s">
        <v>826</v>
      </c>
      <c r="BR1528" t="s">
        <v>28</v>
      </c>
      <c r="BS1528" t="s">
        <v>28</v>
      </c>
      <c r="BT1528" t="s">
        <v>544</v>
      </c>
      <c r="BU1528" s="3">
        <v>43909.470706018517</v>
      </c>
      <c r="BV1528" t="s">
        <v>803</v>
      </c>
      <c r="BW1528" s="3">
        <v>43965.648524444441</v>
      </c>
      <c r="BX1528" t="s">
        <v>1271</v>
      </c>
      <c r="CG1528"/>
      <c r="CH1528"/>
      <c r="CI1528"/>
      <c r="CY1528"/>
      <c r="DA1528"/>
      <c r="DF1528"/>
    </row>
    <row r="1529" spans="1:110" x14ac:dyDescent="0.25">
      <c r="A1529" s="1">
        <f>IF(Veg_Table[[#This Row],[VP_STATUS]]="Hold",0,IF(OR(AND(Veg_Table[[#This Row],[PRESCRIP]]="NW_No Work",Veg_Table[[#This Row],[VP_STATUS]]&lt;&gt;"No Work Required Under EVM"),AND(Veg_Table[[#This Row],[VP_STATUS]]="No Work Required Under EVM",Veg_Table[[#This Row],[PRESCRIP]]&lt;&gt;"NW_No Work")),1,0))</f>
        <v>0</v>
      </c>
      <c r="B1529" s="1">
        <f>IF(Veg_Table[[#This Row],[SPECIES]]="",1,0)</f>
        <v>0</v>
      </c>
      <c r="C1529" s="1">
        <f>IF(Veg_Table[[#This Row],[DIAMETER]]="",1,0)</f>
        <v>0</v>
      </c>
      <c r="D1529" s="1">
        <f>IF(Veg_Table[[#This Row],[HEIGHT]]="",1,0)</f>
        <v>0</v>
      </c>
      <c r="E152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29" s="1">
        <f>IF(AND(Veg_Table[[#This Row],[TAT_RESULT]]="ABATE",Veg_Table[[#This Row],[PRESCRIP]]="NW_No Work"),1,0)</f>
        <v>0</v>
      </c>
      <c r="G1529" s="1">
        <f>IF(OR(Veg_Table[[#This Row],[Prescription R-Scale]]="NA",Veg_Table[[#This Row],[Diameter R-Scale]]="NA"),0,IF(Veg_Table[[#This Row],[Diameter R-Scale]]&lt;&gt;Veg_Table[[#This Row],[Prescription R-Scale]],1,0))</f>
        <v>0</v>
      </c>
      <c r="H1529" s="1">
        <f>IF(OR(AND(Veg_Table[[#This Row],[PRESCRIP]]="BC_Br Rmv", Veg_Table[[#This Row],[WOOD_MAN]]&lt;&gt;"Not Needed"),AND(Veg_Table[[#This Row],[PRESCRIP]]="BCS_Br Rmv+Trt", Veg_Table[[#This Row],[WOOD_MAN]]&lt;&gt;"Not Needed")),1,0)</f>
        <v>0</v>
      </c>
      <c r="I1529" s="1">
        <f ca="1">IF(AND(Veg_Table[[#This Row],[Prescription_Changed]]="Yes",Veg_Table[[#This Row],[TAT_RESULT]]=""),1,0)</f>
        <v>0</v>
      </c>
      <c r="J1529" s="1">
        <f ca="1">SUM(Veg_Table[[#This Row],[Prescription and Status do not match]:[Prescription_Edited_And_TAT_Is_Blank]])</f>
        <v>0</v>
      </c>
      <c r="K1529" s="1">
        <f ca="1">IF(Veg_Table[[#This Row],[Sum of Errors]]&gt;0,1,0)</f>
        <v>0</v>
      </c>
      <c r="L1529" s="1">
        <f>1</f>
        <v>1</v>
      </c>
      <c r="M1529"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529" s="1" t="str">
        <f>IF(OR(MID(Veg_Table[[#This Row],[PRESCRIP]],2,1)="1",MID(Veg_Table[[#This Row],[PRESCRIP]],2,1)="2",MID(Veg_Table[[#This Row],[PRESCRIP]],2,1)="3",MID(Veg_Table[[#This Row],[PRESCRIP]],2,1)="4"),_xlfn.NUMBERVALUE(MID(Veg_Table[[#This Row],[PRESCRIP]],2,1)),"NA")</f>
        <v>NA</v>
      </c>
      <c r="O1529" s="1">
        <f>WEEKNUM(Veg_Table[[#This Row],[EVM_LAST_EDITED_Day]],2)</f>
        <v>20</v>
      </c>
      <c r="P1529" s="25">
        <f>IFERROR(DATE(YEAR(Veg_Table[[#This Row],[EVM_LAST_EDITED2]]),MONTH(Veg_Table[[#This Row],[EVM_LAST_EDITED2]]),DAY(Veg_Table[[#This Row],[EVM_LAST_EDITED2]])),DATE(2019,1,1))</f>
        <v>43965</v>
      </c>
      <c r="Q1529" s="3">
        <f>VALUE(SUBSTITUTE(Veg_Table[[#This Row],[EVM_LAST_EDITED]],",",""))</f>
        <v>43965.582314814797</v>
      </c>
      <c r="R1529" s="1" t="str">
        <f>_xlfn.IFNA(IF(Veg_Table[[#This Row],[EVM_LAST_EDITOR]]="","zBlank EVM Last Editor",VLOOKUP(Veg_Table[[#This Row],[EVM_LAST_EDITOR]],Roster_Table[#All],4,FALSE)),"zAWRR Not in Roster")</f>
        <v>JEF</v>
      </c>
      <c r="S1529" s="1" t="str">
        <f>_xlfn.IFNA(IF(Veg_Table[[#This Row],[EVM_LAST_EDITOR]]="","zBlank EVM Last Editor",VLOOKUP(Veg_Table[[#This Row],[EVM_LAST_EDITOR]],Roster_Table[#All],16,FALSE)),"zCompany_AWRR not in Roster")</f>
        <v>JEF_Jefferson Resources</v>
      </c>
      <c r="T1529" s="2">
        <f>IFERROR(DATE(YEAR(Veg_Table[[#This Row],[Created2]]),MONTH(Veg_Table[[#This Row],[Created2]]),DAY(Veg_Table[[#This Row],[Created2]])),DATE(2019,1,1))</f>
        <v>43965</v>
      </c>
      <c r="U1529" s="3">
        <f>VALUE(SUBSTITUTE(Veg_Table[[#This Row],[Created]],",",""))</f>
        <v>43965.582314814797</v>
      </c>
      <c r="V1529" s="3" t="str">
        <f ca="1">IFERROR(_xlfn.IFNA(CELL("contents",INDIRECT(_xlfn.CONCAT("Veg_Table_Production_Data!",ADDRESS(MATCH(_xlfn.MAXIFS(#REF!,#REF!,"="&amp;Veg_Table[[#This Row],[AUTO_ID]],#REF!,"&lt;"&amp;Veg_Table[[#This Row],[EVM_LAST_EDITED_Day]]),#REF!,0),COLUMN(#REF!),4,1,)))),""),"")</f>
        <v/>
      </c>
      <c r="W1529" s="3" t="str">
        <f ca="1">IF(Veg_Table[[#This Row],[Previous_Prescription]]="","No",IF(Veg_Table[[#This Row],[Previous_Prescription]]=Veg_Table[[#This Row],[PRESCRIP]],"No","Yes"))</f>
        <v>No</v>
      </c>
      <c r="X1529" s="3" t="str">
        <f>IF(Veg_Table[[#This Row],[EVM_LAST_EDITED_Day]]=Veg_Table[[#This Row],[Created_Day]],"New","Old")</f>
        <v>New</v>
      </c>
      <c r="Y1529" s="1">
        <f>IFERROR(IF(FIND("delete",LOWER(Veg_Table[[#This Row],[PI_COMMENTS]]))&gt;=1,1,0),0)</f>
        <v>0</v>
      </c>
      <c r="Z1529" s="1" t="str">
        <f>_xlfn.IFNA(IF(Veg_Table[[#This Row],[EVM_LAST_EDITOR]]="","Yes",VLOOKUP(Veg_Table[[#This Row],[EVM_LAST_EDITOR]],Roster_Table[#All],15,FALSE)),"Yes")</f>
        <v>Yes</v>
      </c>
      <c r="AA152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29" s="1" t="str">
        <f>_xlfn.IFNA(VLOOKUP(Veg_Table[[#This Row],[EVM_LAST_EDITOR]],Roster_Table[#All],3,FALSE),"zAWRR Not in Roster")</f>
        <v>Kalli</v>
      </c>
      <c r="AC1529" s="1" t="str">
        <f>_xlfn.IFNA(VLOOKUP(Veg_Table[[#This Row],[EVM_LAST_EDITOR]],Roster_Table[#All],2,FALSE),"zAWRR Not in Roster")</f>
        <v>Fenk</v>
      </c>
      <c r="AD1529" s="1" t="str">
        <f>IF(_xlfn.CONCAT(Veg_Table[[#This Row],[First_Name]]," ",Veg_Table[[#This Row],[Last_Name]])="zAWRR Not in Roster zAWRR Not in Roster","zAWRR Not in Roster",_xlfn.CONCAT(Veg_Table[[#This Row],[First_Name]]," ",Veg_Table[[#This Row],[Last_Name]]))</f>
        <v>Kalli Fenk</v>
      </c>
      <c r="AE1529">
        <v>3231178</v>
      </c>
      <c r="AF1529" t="s">
        <v>7106</v>
      </c>
      <c r="AG1529" t="s">
        <v>30</v>
      </c>
      <c r="AH1529" t="s">
        <v>3102</v>
      </c>
      <c r="AI1529" t="s">
        <v>2951</v>
      </c>
      <c r="AJ1529" t="s">
        <v>21</v>
      </c>
      <c r="AL1529" t="s">
        <v>37</v>
      </c>
      <c r="AM1529" t="s">
        <v>529</v>
      </c>
      <c r="AN1529" t="s">
        <v>25</v>
      </c>
      <c r="AO1529" t="s">
        <v>25</v>
      </c>
      <c r="AP1529">
        <v>7</v>
      </c>
      <c r="AQ1529">
        <v>40</v>
      </c>
      <c r="AR1529" t="s">
        <v>511</v>
      </c>
      <c r="AS1529" t="s">
        <v>24</v>
      </c>
      <c r="AT1529" t="s">
        <v>26</v>
      </c>
      <c r="AV1529" t="s">
        <v>512</v>
      </c>
      <c r="AW1529" t="s">
        <v>7107</v>
      </c>
      <c r="AZ1529"/>
      <c r="BB1529" s="4"/>
      <c r="BD1529" t="s">
        <v>29</v>
      </c>
      <c r="BE1529" t="s">
        <v>25</v>
      </c>
      <c r="BF1529" t="s">
        <v>513</v>
      </c>
      <c r="BI1529" s="3"/>
      <c r="BJ1529" t="s">
        <v>52</v>
      </c>
      <c r="BK1529" s="30" t="s">
        <v>65</v>
      </c>
      <c r="BL1529" s="3">
        <v>43965.582314814812</v>
      </c>
      <c r="BM1529" t="s">
        <v>31</v>
      </c>
      <c r="BN1529" t="s">
        <v>32</v>
      </c>
      <c r="BP1529" t="s">
        <v>3105</v>
      </c>
      <c r="BQ1529" t="s">
        <v>826</v>
      </c>
      <c r="BR1529" t="s">
        <v>28</v>
      </c>
      <c r="BS1529" t="s">
        <v>28</v>
      </c>
      <c r="BT1529" t="s">
        <v>65</v>
      </c>
      <c r="BU1529" s="3">
        <v>43965.582314814812</v>
      </c>
      <c r="BV1529" t="s">
        <v>803</v>
      </c>
      <c r="BW1529" s="3">
        <v>43966.336891354164</v>
      </c>
      <c r="BX1529" t="s">
        <v>7108</v>
      </c>
      <c r="CG1529"/>
      <c r="CH1529"/>
      <c r="CI1529"/>
      <c r="CY1529"/>
      <c r="DA1529"/>
      <c r="DF1529"/>
    </row>
    <row r="1530" spans="1:110" x14ac:dyDescent="0.25">
      <c r="A1530" s="1">
        <f>IF(Veg_Table[[#This Row],[VP_STATUS]]="Hold",0,IF(OR(AND(Veg_Table[[#This Row],[PRESCRIP]]="NW_No Work",Veg_Table[[#This Row],[VP_STATUS]]&lt;&gt;"No Work Required Under EVM"),AND(Veg_Table[[#This Row],[VP_STATUS]]="No Work Required Under EVM",Veg_Table[[#This Row],[PRESCRIP]]&lt;&gt;"NW_No Work")),1,0))</f>
        <v>0</v>
      </c>
      <c r="B1530" s="1">
        <f>IF(Veg_Table[[#This Row],[SPECIES]]="",1,0)</f>
        <v>0</v>
      </c>
      <c r="C1530" s="1">
        <f>IF(Veg_Table[[#This Row],[DIAMETER]]="",1,0)</f>
        <v>0</v>
      </c>
      <c r="D1530" s="1">
        <f>IF(Veg_Table[[#This Row],[HEIGHT]]="",1,0)</f>
        <v>0</v>
      </c>
      <c r="E153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30" s="1">
        <f>IF(AND(Veg_Table[[#This Row],[TAT_RESULT]]="ABATE",Veg_Table[[#This Row],[PRESCRIP]]="NW_No Work"),1,0)</f>
        <v>0</v>
      </c>
      <c r="G1530" s="1">
        <f>IF(OR(Veg_Table[[#This Row],[Prescription R-Scale]]="NA",Veg_Table[[#This Row],[Diameter R-Scale]]="NA"),0,IF(Veg_Table[[#This Row],[Diameter R-Scale]]&lt;&gt;Veg_Table[[#This Row],[Prescription R-Scale]],1,0))</f>
        <v>0</v>
      </c>
      <c r="H1530" s="1">
        <f>IF(OR(AND(Veg_Table[[#This Row],[PRESCRIP]]="BC_Br Rmv", Veg_Table[[#This Row],[WOOD_MAN]]&lt;&gt;"Not Needed"),AND(Veg_Table[[#This Row],[PRESCRIP]]="BCS_Br Rmv+Trt", Veg_Table[[#This Row],[WOOD_MAN]]&lt;&gt;"Not Needed")),1,0)</f>
        <v>0</v>
      </c>
      <c r="I1530" s="1">
        <f ca="1">IF(AND(Veg_Table[[#This Row],[Prescription_Changed]]="Yes",Veg_Table[[#This Row],[TAT_RESULT]]=""),1,0)</f>
        <v>0</v>
      </c>
      <c r="J1530" s="1">
        <f ca="1">SUM(Veg_Table[[#This Row],[Prescription and Status do not match]:[Prescription_Edited_And_TAT_Is_Blank]])</f>
        <v>0</v>
      </c>
      <c r="K1530" s="1">
        <f ca="1">IF(Veg_Table[[#This Row],[Sum of Errors]]&gt;0,1,0)</f>
        <v>0</v>
      </c>
      <c r="L1530" s="1">
        <f>1</f>
        <v>1</v>
      </c>
      <c r="M1530"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530" s="1" t="str">
        <f>IF(OR(MID(Veg_Table[[#This Row],[PRESCRIP]],2,1)="1",MID(Veg_Table[[#This Row],[PRESCRIP]],2,1)="2",MID(Veg_Table[[#This Row],[PRESCRIP]],2,1)="3",MID(Veg_Table[[#This Row],[PRESCRIP]],2,1)="4"),_xlfn.NUMBERVALUE(MID(Veg_Table[[#This Row],[PRESCRIP]],2,1)),"NA")</f>
        <v>NA</v>
      </c>
      <c r="O1530" s="1">
        <f>WEEKNUM(Veg_Table[[#This Row],[EVM_LAST_EDITED_Day]],2)</f>
        <v>20</v>
      </c>
      <c r="P1530" s="25">
        <f>IFERROR(DATE(YEAR(Veg_Table[[#This Row],[EVM_LAST_EDITED2]]),MONTH(Veg_Table[[#This Row],[EVM_LAST_EDITED2]]),DAY(Veg_Table[[#This Row],[EVM_LAST_EDITED2]])),DATE(2019,1,1))</f>
        <v>43965</v>
      </c>
      <c r="Q1530" s="3">
        <f>VALUE(SUBSTITUTE(Veg_Table[[#This Row],[EVM_LAST_EDITED]],",",""))</f>
        <v>43965.583912037</v>
      </c>
      <c r="R1530" s="1" t="str">
        <f>_xlfn.IFNA(IF(Veg_Table[[#This Row],[EVM_LAST_EDITOR]]="","zBlank EVM Last Editor",VLOOKUP(Veg_Table[[#This Row],[EVM_LAST_EDITOR]],Roster_Table[#All],4,FALSE)),"zAWRR Not in Roster")</f>
        <v>JEF</v>
      </c>
      <c r="S1530" s="1" t="str">
        <f>_xlfn.IFNA(IF(Veg_Table[[#This Row],[EVM_LAST_EDITOR]]="","zBlank EVM Last Editor",VLOOKUP(Veg_Table[[#This Row],[EVM_LAST_EDITOR]],Roster_Table[#All],16,FALSE)),"zCompany_AWRR not in Roster")</f>
        <v>JEF_Jefferson Resources</v>
      </c>
      <c r="T1530" s="2">
        <f>IFERROR(DATE(YEAR(Veg_Table[[#This Row],[Created2]]),MONTH(Veg_Table[[#This Row],[Created2]]),DAY(Veg_Table[[#This Row],[Created2]])),DATE(2019,1,1))</f>
        <v>43965</v>
      </c>
      <c r="U1530" s="3">
        <f>VALUE(SUBSTITUTE(Veg_Table[[#This Row],[Created]],",",""))</f>
        <v>43965.583912037</v>
      </c>
      <c r="V1530" s="3" t="str">
        <f ca="1">IFERROR(_xlfn.IFNA(CELL("contents",INDIRECT(_xlfn.CONCAT("Veg_Table_Production_Data!",ADDRESS(MATCH(_xlfn.MAXIFS(#REF!,#REF!,"="&amp;Veg_Table[[#This Row],[AUTO_ID]],#REF!,"&lt;"&amp;Veg_Table[[#This Row],[EVM_LAST_EDITED_Day]]),#REF!,0),COLUMN(#REF!),4,1,)))),""),"")</f>
        <v/>
      </c>
      <c r="W1530" s="3" t="str">
        <f ca="1">IF(Veg_Table[[#This Row],[Previous_Prescription]]="","No",IF(Veg_Table[[#This Row],[Previous_Prescription]]=Veg_Table[[#This Row],[PRESCRIP]],"No","Yes"))</f>
        <v>No</v>
      </c>
      <c r="X1530" s="3" t="str">
        <f>IF(Veg_Table[[#This Row],[EVM_LAST_EDITED_Day]]=Veg_Table[[#This Row],[Created_Day]],"New","Old")</f>
        <v>New</v>
      </c>
      <c r="Y1530" s="1">
        <f>IFERROR(IF(FIND("delete",LOWER(Veg_Table[[#This Row],[PI_COMMENTS]]))&gt;=1,1,0),0)</f>
        <v>0</v>
      </c>
      <c r="Z1530" s="1" t="str">
        <f>_xlfn.IFNA(IF(Veg_Table[[#This Row],[EVM_LAST_EDITOR]]="","Yes",VLOOKUP(Veg_Table[[#This Row],[EVM_LAST_EDITOR]],Roster_Table[#All],15,FALSE)),"Yes")</f>
        <v>Yes</v>
      </c>
      <c r="AA153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30" s="1" t="str">
        <f>_xlfn.IFNA(VLOOKUP(Veg_Table[[#This Row],[EVM_LAST_EDITOR]],Roster_Table[#All],3,FALSE),"zAWRR Not in Roster")</f>
        <v>Kalli</v>
      </c>
      <c r="AC1530" s="1" t="str">
        <f>_xlfn.IFNA(VLOOKUP(Veg_Table[[#This Row],[EVM_LAST_EDITOR]],Roster_Table[#All],2,FALSE),"zAWRR Not in Roster")</f>
        <v>Fenk</v>
      </c>
      <c r="AD1530" s="1" t="str">
        <f>IF(_xlfn.CONCAT(Veg_Table[[#This Row],[First_Name]]," ",Veg_Table[[#This Row],[Last_Name]])="zAWRR Not in Roster zAWRR Not in Roster","zAWRR Not in Roster",_xlfn.CONCAT(Veg_Table[[#This Row],[First_Name]]," ",Veg_Table[[#This Row],[Last_Name]]))</f>
        <v>Kalli Fenk</v>
      </c>
      <c r="AE1530">
        <v>3231179</v>
      </c>
      <c r="AF1530" t="s">
        <v>7109</v>
      </c>
      <c r="AG1530" t="s">
        <v>30</v>
      </c>
      <c r="AH1530" t="s">
        <v>3102</v>
      </c>
      <c r="AI1530" t="s">
        <v>2951</v>
      </c>
      <c r="AJ1530" t="s">
        <v>21</v>
      </c>
      <c r="AL1530" t="s">
        <v>37</v>
      </c>
      <c r="AM1530" t="s">
        <v>529</v>
      </c>
      <c r="AN1530" t="s">
        <v>25</v>
      </c>
      <c r="AO1530" t="s">
        <v>25</v>
      </c>
      <c r="AP1530">
        <v>6</v>
      </c>
      <c r="AQ1530">
        <v>30</v>
      </c>
      <c r="AR1530" t="s">
        <v>511</v>
      </c>
      <c r="AS1530" t="s">
        <v>24</v>
      </c>
      <c r="AT1530" t="s">
        <v>26</v>
      </c>
      <c r="AV1530" t="s">
        <v>512</v>
      </c>
      <c r="AW1530" t="s">
        <v>7110</v>
      </c>
      <c r="AZ1530"/>
      <c r="BB1530" s="4"/>
      <c r="BD1530" t="s">
        <v>29</v>
      </c>
      <c r="BE1530" t="s">
        <v>25</v>
      </c>
      <c r="BF1530" t="s">
        <v>513</v>
      </c>
      <c r="BI1530" s="3"/>
      <c r="BJ1530" t="s">
        <v>52</v>
      </c>
      <c r="BK1530" s="30" t="s">
        <v>65</v>
      </c>
      <c r="BL1530" s="3">
        <v>43965.583912037036</v>
      </c>
      <c r="BM1530" t="s">
        <v>31</v>
      </c>
      <c r="BN1530" t="s">
        <v>32</v>
      </c>
      <c r="BP1530" t="s">
        <v>3105</v>
      </c>
      <c r="BQ1530" t="s">
        <v>826</v>
      </c>
      <c r="BR1530" t="s">
        <v>28</v>
      </c>
      <c r="BS1530" t="s">
        <v>28</v>
      </c>
      <c r="BT1530" t="s">
        <v>65</v>
      </c>
      <c r="BU1530" s="3">
        <v>43965.583912037036</v>
      </c>
      <c r="BV1530" t="s">
        <v>803</v>
      </c>
      <c r="BW1530" s="3">
        <v>43966.336891354164</v>
      </c>
      <c r="BX1530" t="s">
        <v>7111</v>
      </c>
      <c r="CG1530"/>
      <c r="CH1530"/>
      <c r="CI1530"/>
      <c r="CY1530"/>
      <c r="DA1530"/>
      <c r="DF1530"/>
    </row>
    <row r="1531" spans="1:110" x14ac:dyDescent="0.25">
      <c r="A1531" s="1">
        <f>IF(Veg_Table[[#This Row],[VP_STATUS]]="Hold",0,IF(OR(AND(Veg_Table[[#This Row],[PRESCRIP]]="NW_No Work",Veg_Table[[#This Row],[VP_STATUS]]&lt;&gt;"No Work Required Under EVM"),AND(Veg_Table[[#This Row],[VP_STATUS]]="No Work Required Under EVM",Veg_Table[[#This Row],[PRESCRIP]]&lt;&gt;"NW_No Work")),1,0))</f>
        <v>0</v>
      </c>
      <c r="B1531" s="1">
        <f>IF(Veg_Table[[#This Row],[SPECIES]]="",1,0)</f>
        <v>0</v>
      </c>
      <c r="C1531" s="1">
        <f>IF(Veg_Table[[#This Row],[DIAMETER]]="",1,0)</f>
        <v>0</v>
      </c>
      <c r="D1531" s="1">
        <f>IF(Veg_Table[[#This Row],[HEIGHT]]="",1,0)</f>
        <v>0</v>
      </c>
      <c r="E153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31" s="1">
        <f>IF(AND(Veg_Table[[#This Row],[TAT_RESULT]]="ABATE",Veg_Table[[#This Row],[PRESCRIP]]="NW_No Work"),1,0)</f>
        <v>0</v>
      </c>
      <c r="G1531" s="1">
        <f>IF(OR(Veg_Table[[#This Row],[Prescription R-Scale]]="NA",Veg_Table[[#This Row],[Diameter R-Scale]]="NA"),0,IF(Veg_Table[[#This Row],[Diameter R-Scale]]&lt;&gt;Veg_Table[[#This Row],[Prescription R-Scale]],1,0))</f>
        <v>0</v>
      </c>
      <c r="H1531" s="1">
        <f>IF(OR(AND(Veg_Table[[#This Row],[PRESCRIP]]="BC_Br Rmv", Veg_Table[[#This Row],[WOOD_MAN]]&lt;&gt;"Not Needed"),AND(Veg_Table[[#This Row],[PRESCRIP]]="BCS_Br Rmv+Trt", Veg_Table[[#This Row],[WOOD_MAN]]&lt;&gt;"Not Needed")),1,0)</f>
        <v>0</v>
      </c>
      <c r="I1531" s="1">
        <f ca="1">IF(AND(Veg_Table[[#This Row],[Prescription_Changed]]="Yes",Veg_Table[[#This Row],[TAT_RESULT]]=""),1,0)</f>
        <v>0</v>
      </c>
      <c r="J1531" s="1">
        <f ca="1">SUM(Veg_Table[[#This Row],[Prescription and Status do not match]:[Prescription_Edited_And_TAT_Is_Blank]])</f>
        <v>0</v>
      </c>
      <c r="K1531" s="1">
        <f ca="1">IF(Veg_Table[[#This Row],[Sum of Errors]]&gt;0,1,0)</f>
        <v>0</v>
      </c>
      <c r="L1531" s="1">
        <f>1</f>
        <v>1</v>
      </c>
      <c r="M153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531" s="1">
        <f>IF(OR(MID(Veg_Table[[#This Row],[PRESCRIP]],2,1)="1",MID(Veg_Table[[#This Row],[PRESCRIP]],2,1)="2",MID(Veg_Table[[#This Row],[PRESCRIP]],2,1)="3",MID(Veg_Table[[#This Row],[PRESCRIP]],2,1)="4"),_xlfn.NUMBERVALUE(MID(Veg_Table[[#This Row],[PRESCRIP]],2,1)),"NA")</f>
        <v>1</v>
      </c>
      <c r="O1531" s="1">
        <f>WEEKNUM(Veg_Table[[#This Row],[EVM_LAST_EDITED_Day]],2)</f>
        <v>20</v>
      </c>
      <c r="P1531" s="25">
        <f>IFERROR(DATE(YEAR(Veg_Table[[#This Row],[EVM_LAST_EDITED2]]),MONTH(Veg_Table[[#This Row],[EVM_LAST_EDITED2]]),DAY(Veg_Table[[#This Row],[EVM_LAST_EDITED2]])),DATE(2019,1,1))</f>
        <v>43965</v>
      </c>
      <c r="Q1531" s="3">
        <f>VALUE(SUBSTITUTE(Veg_Table[[#This Row],[EVM_LAST_EDITED]],",",""))</f>
        <v>43965.584560185198</v>
      </c>
      <c r="R1531" s="1" t="str">
        <f>_xlfn.IFNA(IF(Veg_Table[[#This Row],[EVM_LAST_EDITOR]]="","zBlank EVM Last Editor",VLOOKUP(Veg_Table[[#This Row],[EVM_LAST_EDITOR]],Roster_Table[#All],4,FALSE)),"zAWRR Not in Roster")</f>
        <v>MGE</v>
      </c>
      <c r="S1531" s="1" t="str">
        <f>_xlfn.IFNA(IF(Veg_Table[[#This Row],[EVM_LAST_EDITOR]]="","zBlank EVM Last Editor",VLOOKUP(Veg_Table[[#This Row],[EVM_LAST_EDITOR]],Roster_Table[#All],16,FALSE)),"zCompany_AWRR not in Roster")</f>
        <v>MGE_Mountain G Enterprises</v>
      </c>
      <c r="T1531" s="2">
        <f>IFERROR(DATE(YEAR(Veg_Table[[#This Row],[Created2]]),MONTH(Veg_Table[[#This Row],[Created2]]),DAY(Veg_Table[[#This Row],[Created2]])),DATE(2019,1,1))</f>
        <v>43965</v>
      </c>
      <c r="U1531" s="3">
        <f>VALUE(SUBSTITUTE(Veg_Table[[#This Row],[Created]],",",""))</f>
        <v>43965.584560185198</v>
      </c>
      <c r="V1531" s="3" t="str">
        <f ca="1">IFERROR(_xlfn.IFNA(CELL("contents",INDIRECT(_xlfn.CONCAT("Veg_Table_Production_Data!",ADDRESS(MATCH(_xlfn.MAXIFS(#REF!,#REF!,"="&amp;Veg_Table[[#This Row],[AUTO_ID]],#REF!,"&lt;"&amp;Veg_Table[[#This Row],[EVM_LAST_EDITED_Day]]),#REF!,0),COLUMN(#REF!),4,1,)))),""),"")</f>
        <v/>
      </c>
      <c r="W1531" s="3" t="str">
        <f ca="1">IF(Veg_Table[[#This Row],[Previous_Prescription]]="","No",IF(Veg_Table[[#This Row],[Previous_Prescription]]=Veg_Table[[#This Row],[PRESCRIP]],"No","Yes"))</f>
        <v>No</v>
      </c>
      <c r="X1531" s="3" t="str">
        <f>IF(Veg_Table[[#This Row],[EVM_LAST_EDITED_Day]]=Veg_Table[[#This Row],[Created_Day]],"New","Old")</f>
        <v>New</v>
      </c>
      <c r="Y1531" s="1">
        <f>IFERROR(IF(FIND("delete",LOWER(Veg_Table[[#This Row],[PI_COMMENTS]]))&gt;=1,1,0),0)</f>
        <v>0</v>
      </c>
      <c r="Z1531" s="1" t="str">
        <f>_xlfn.IFNA(IF(Veg_Table[[#This Row],[EVM_LAST_EDITOR]]="","Yes",VLOOKUP(Veg_Table[[#This Row],[EVM_LAST_EDITOR]],Roster_Table[#All],15,FALSE)),"Yes")</f>
        <v>Yes</v>
      </c>
      <c r="AA153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31" s="1" t="str">
        <f>_xlfn.IFNA(VLOOKUP(Veg_Table[[#This Row],[EVM_LAST_EDITOR]],Roster_Table[#All],3,FALSE),"zAWRR Not in Roster")</f>
        <v>Amanda</v>
      </c>
      <c r="AC1531" s="1" t="str">
        <f>_xlfn.IFNA(VLOOKUP(Veg_Table[[#This Row],[EVM_LAST_EDITOR]],Roster_Table[#All],2,FALSE),"zAWRR Not in Roster")</f>
        <v>Winne</v>
      </c>
      <c r="AD1531" s="1" t="str">
        <f>IF(_xlfn.CONCAT(Veg_Table[[#This Row],[First_Name]]," ",Veg_Table[[#This Row],[Last_Name]])="zAWRR Not in Roster zAWRR Not in Roster","zAWRR Not in Roster",_xlfn.CONCAT(Veg_Table[[#This Row],[First_Name]]," ",Veg_Table[[#This Row],[Last_Name]]))</f>
        <v>Amanda Winne</v>
      </c>
      <c r="AE1531">
        <v>3230474</v>
      </c>
      <c r="AF1531" t="s">
        <v>6573</v>
      </c>
      <c r="AG1531" t="s">
        <v>93</v>
      </c>
      <c r="AH1531" t="s">
        <v>4287</v>
      </c>
      <c r="AI1531" t="s">
        <v>3400</v>
      </c>
      <c r="AJ1531" t="s">
        <v>36</v>
      </c>
      <c r="AL1531" t="s">
        <v>22</v>
      </c>
      <c r="AM1531" t="s">
        <v>1967</v>
      </c>
      <c r="AN1531" t="s">
        <v>25</v>
      </c>
      <c r="AO1531" t="s">
        <v>25</v>
      </c>
      <c r="AP1531">
        <v>8</v>
      </c>
      <c r="AQ1531">
        <v>43</v>
      </c>
      <c r="AR1531" t="s">
        <v>514</v>
      </c>
      <c r="AS1531" t="s">
        <v>45</v>
      </c>
      <c r="AT1531" t="s">
        <v>26</v>
      </c>
      <c r="AV1531" t="s">
        <v>512</v>
      </c>
      <c r="AW1531" t="s">
        <v>6574</v>
      </c>
      <c r="AZ1531"/>
      <c r="BB1531" s="4"/>
      <c r="BD1531" t="s">
        <v>29</v>
      </c>
      <c r="BE1531" t="s">
        <v>25</v>
      </c>
      <c r="BF1531" t="s">
        <v>513</v>
      </c>
      <c r="BI1531" s="3"/>
      <c r="BJ1531" t="s">
        <v>27</v>
      </c>
      <c r="BK1531" s="30" t="s">
        <v>520</v>
      </c>
      <c r="BL1531" s="3">
        <v>43965.584560185183</v>
      </c>
      <c r="BM1531" t="s">
        <v>31</v>
      </c>
      <c r="BN1531" t="s">
        <v>32</v>
      </c>
      <c r="BP1531" t="s">
        <v>4406</v>
      </c>
      <c r="BQ1531" t="s">
        <v>1025</v>
      </c>
      <c r="BR1531" t="s">
        <v>28</v>
      </c>
      <c r="BS1531" t="s">
        <v>28</v>
      </c>
      <c r="BT1531" t="s">
        <v>520</v>
      </c>
      <c r="BU1531" s="3">
        <v>43965.584560185183</v>
      </c>
      <c r="BV1531" t="s">
        <v>803</v>
      </c>
      <c r="BW1531" s="3">
        <v>43965.760199074073</v>
      </c>
      <c r="BX1531" t="s">
        <v>6575</v>
      </c>
      <c r="CG1531"/>
      <c r="CH1531"/>
      <c r="CI1531"/>
      <c r="CY1531"/>
      <c r="DA1531"/>
      <c r="DF1531"/>
    </row>
    <row r="1532" spans="1:110" x14ac:dyDescent="0.25">
      <c r="A1532" s="1">
        <f>IF(Veg_Table[[#This Row],[VP_STATUS]]="Hold",0,IF(OR(AND(Veg_Table[[#This Row],[PRESCRIP]]="NW_No Work",Veg_Table[[#This Row],[VP_STATUS]]&lt;&gt;"No Work Required Under EVM"),AND(Veg_Table[[#This Row],[VP_STATUS]]="No Work Required Under EVM",Veg_Table[[#This Row],[PRESCRIP]]&lt;&gt;"NW_No Work")),1,0))</f>
        <v>0</v>
      </c>
      <c r="B1532" s="1">
        <f>IF(Veg_Table[[#This Row],[SPECIES]]="",1,0)</f>
        <v>0</v>
      </c>
      <c r="C1532" s="1">
        <f>IF(Veg_Table[[#This Row],[DIAMETER]]="",1,0)</f>
        <v>0</v>
      </c>
      <c r="D1532" s="1">
        <f>IF(Veg_Table[[#This Row],[HEIGHT]]="",1,0)</f>
        <v>0</v>
      </c>
      <c r="E153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32" s="1">
        <f>IF(AND(Veg_Table[[#This Row],[TAT_RESULT]]="ABATE",Veg_Table[[#This Row],[PRESCRIP]]="NW_No Work"),1,0)</f>
        <v>0</v>
      </c>
      <c r="G1532" s="1">
        <f>IF(OR(Veg_Table[[#This Row],[Prescription R-Scale]]="NA",Veg_Table[[#This Row],[Diameter R-Scale]]="NA"),0,IF(Veg_Table[[#This Row],[Diameter R-Scale]]&lt;&gt;Veg_Table[[#This Row],[Prescription R-Scale]],1,0))</f>
        <v>0</v>
      </c>
      <c r="H1532" s="1">
        <f>IF(OR(AND(Veg_Table[[#This Row],[PRESCRIP]]="BC_Br Rmv", Veg_Table[[#This Row],[WOOD_MAN]]&lt;&gt;"Not Needed"),AND(Veg_Table[[#This Row],[PRESCRIP]]="BCS_Br Rmv+Trt", Veg_Table[[#This Row],[WOOD_MAN]]&lt;&gt;"Not Needed")),1,0)</f>
        <v>0</v>
      </c>
      <c r="I1532" s="1">
        <f ca="1">IF(AND(Veg_Table[[#This Row],[Prescription_Changed]]="Yes",Veg_Table[[#This Row],[TAT_RESULT]]=""),1,0)</f>
        <v>0</v>
      </c>
      <c r="J1532" s="1">
        <f ca="1">SUM(Veg_Table[[#This Row],[Prescription and Status do not match]:[Prescription_Edited_And_TAT_Is_Blank]])</f>
        <v>0</v>
      </c>
      <c r="K1532" s="1">
        <f ca="1">IF(Veg_Table[[#This Row],[Sum of Errors]]&gt;0,1,0)</f>
        <v>0</v>
      </c>
      <c r="L1532" s="1">
        <f>1</f>
        <v>1</v>
      </c>
      <c r="M1532"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532" s="1" t="str">
        <f>IF(OR(MID(Veg_Table[[#This Row],[PRESCRIP]],2,1)="1",MID(Veg_Table[[#This Row],[PRESCRIP]],2,1)="2",MID(Veg_Table[[#This Row],[PRESCRIP]],2,1)="3",MID(Veg_Table[[#This Row],[PRESCRIP]],2,1)="4"),_xlfn.NUMBERVALUE(MID(Veg_Table[[#This Row],[PRESCRIP]],2,1)),"NA")</f>
        <v>NA</v>
      </c>
      <c r="O1532" s="1">
        <f>WEEKNUM(Veg_Table[[#This Row],[EVM_LAST_EDITED_Day]],2)</f>
        <v>20</v>
      </c>
      <c r="P1532" s="25">
        <f>IFERROR(DATE(YEAR(Veg_Table[[#This Row],[EVM_LAST_EDITED2]]),MONTH(Veg_Table[[#This Row],[EVM_LAST_EDITED2]]),DAY(Veg_Table[[#This Row],[EVM_LAST_EDITED2]])),DATE(2019,1,1))</f>
        <v>43965</v>
      </c>
      <c r="Q1532" s="3">
        <f>VALUE(SUBSTITUTE(Veg_Table[[#This Row],[EVM_LAST_EDITED]],",",""))</f>
        <v>43965.584805335602</v>
      </c>
      <c r="R1532" s="1" t="str">
        <f>_xlfn.IFNA(IF(Veg_Table[[#This Row],[EVM_LAST_EDITOR]]="","zBlank EVM Last Editor",VLOOKUP(Veg_Table[[#This Row],[EVM_LAST_EDITOR]],Roster_Table[#All],4,FALSE)),"zAWRR Not in Roster")</f>
        <v>MGE</v>
      </c>
      <c r="S1532" s="1" t="str">
        <f>_xlfn.IFNA(IF(Veg_Table[[#This Row],[EVM_LAST_EDITOR]]="","zBlank EVM Last Editor",VLOOKUP(Veg_Table[[#This Row],[EVM_LAST_EDITOR]],Roster_Table[#All],16,FALSE)),"zCompany_AWRR not in Roster")</f>
        <v>MGE_Mountain G Enterprises</v>
      </c>
      <c r="T1532" s="2">
        <f>IFERROR(DATE(YEAR(Veg_Table[[#This Row],[Created2]]),MONTH(Veg_Table[[#This Row],[Created2]]),DAY(Veg_Table[[#This Row],[Created2]])),DATE(2019,1,1))</f>
        <v>43965</v>
      </c>
      <c r="U1532" s="3">
        <f>VALUE(SUBSTITUTE(Veg_Table[[#This Row],[Created]],",",""))</f>
        <v>43965.584805335602</v>
      </c>
      <c r="V1532" s="3" t="str">
        <f ca="1">IFERROR(_xlfn.IFNA(CELL("contents",INDIRECT(_xlfn.CONCAT("Veg_Table_Production_Data!",ADDRESS(MATCH(_xlfn.MAXIFS(#REF!,#REF!,"="&amp;Veg_Table[[#This Row],[AUTO_ID]],#REF!,"&lt;"&amp;Veg_Table[[#This Row],[EVM_LAST_EDITED_Day]]),#REF!,0),COLUMN(#REF!),4,1,)))),""),"")</f>
        <v/>
      </c>
      <c r="W1532" s="3" t="str">
        <f ca="1">IF(Veg_Table[[#This Row],[Previous_Prescription]]="","No",IF(Veg_Table[[#This Row],[Previous_Prescription]]=Veg_Table[[#This Row],[PRESCRIP]],"No","Yes"))</f>
        <v>No</v>
      </c>
      <c r="X1532" s="3" t="str">
        <f>IF(Veg_Table[[#This Row],[EVM_LAST_EDITED_Day]]=Veg_Table[[#This Row],[Created_Day]],"New","Old")</f>
        <v>New</v>
      </c>
      <c r="Y1532" s="1">
        <f>IFERROR(IF(FIND("delete",LOWER(Veg_Table[[#This Row],[PI_COMMENTS]]))&gt;=1,1,0),0)</f>
        <v>0</v>
      </c>
      <c r="Z1532" s="1" t="str">
        <f>_xlfn.IFNA(IF(Veg_Table[[#This Row],[EVM_LAST_EDITOR]]="","Yes",VLOOKUP(Veg_Table[[#This Row],[EVM_LAST_EDITOR]],Roster_Table[#All],15,FALSE)),"Yes")</f>
        <v>Yes</v>
      </c>
      <c r="AA153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32" s="1" t="str">
        <f>_xlfn.IFNA(VLOOKUP(Veg_Table[[#This Row],[EVM_LAST_EDITOR]],Roster_Table[#All],3,FALSE),"zAWRR Not in Roster")</f>
        <v>Aaron</v>
      </c>
      <c r="AC1532" s="1" t="str">
        <f>_xlfn.IFNA(VLOOKUP(Veg_Table[[#This Row],[EVM_LAST_EDITOR]],Roster_Table[#All],2,FALSE),"zAWRR Not in Roster")</f>
        <v>Hansen</v>
      </c>
      <c r="AD1532" s="1" t="str">
        <f>IF(_xlfn.CONCAT(Veg_Table[[#This Row],[First_Name]]," ",Veg_Table[[#This Row],[Last_Name]])="zAWRR Not in Roster zAWRR Not in Roster","zAWRR Not in Roster",_xlfn.CONCAT(Veg_Table[[#This Row],[First_Name]]," ",Veg_Table[[#This Row],[Last_Name]]))</f>
        <v>Aaron Hansen</v>
      </c>
      <c r="AE1532">
        <v>3229269</v>
      </c>
      <c r="AF1532" t="s">
        <v>6380</v>
      </c>
      <c r="AG1532" t="s">
        <v>93</v>
      </c>
      <c r="AH1532" t="s">
        <v>5320</v>
      </c>
      <c r="AI1532" t="s">
        <v>6321</v>
      </c>
      <c r="AJ1532" t="s">
        <v>21</v>
      </c>
      <c r="AL1532" t="s">
        <v>22</v>
      </c>
      <c r="AM1532" t="s">
        <v>23</v>
      </c>
      <c r="AN1532" t="s">
        <v>25</v>
      </c>
      <c r="AO1532" t="s">
        <v>25</v>
      </c>
      <c r="AP1532">
        <v>35</v>
      </c>
      <c r="AQ1532">
        <v>45</v>
      </c>
      <c r="AR1532" t="s">
        <v>511</v>
      </c>
      <c r="AS1532" t="s">
        <v>24</v>
      </c>
      <c r="AT1532" t="s">
        <v>26</v>
      </c>
      <c r="AV1532" t="s">
        <v>519</v>
      </c>
      <c r="AW1532" t="s">
        <v>6381</v>
      </c>
      <c r="AZ1532"/>
      <c r="BB1532" s="4"/>
      <c r="BD1532" t="s">
        <v>29</v>
      </c>
      <c r="BE1532" t="s">
        <v>25</v>
      </c>
      <c r="BF1532" t="s">
        <v>513</v>
      </c>
      <c r="BI1532" s="3"/>
      <c r="BJ1532" t="s">
        <v>27</v>
      </c>
      <c r="BK1532" s="30" t="s">
        <v>156</v>
      </c>
      <c r="BL1532" s="3">
        <v>43965.584805335646</v>
      </c>
      <c r="BM1532" t="s">
        <v>31</v>
      </c>
      <c r="BN1532" t="s">
        <v>32</v>
      </c>
      <c r="BP1532" t="s">
        <v>5452</v>
      </c>
      <c r="BQ1532" t="s">
        <v>1025</v>
      </c>
      <c r="BR1532" t="s">
        <v>28</v>
      </c>
      <c r="BS1532" t="s">
        <v>28</v>
      </c>
      <c r="BT1532" t="s">
        <v>156</v>
      </c>
      <c r="BU1532" s="3">
        <v>43965.584805335646</v>
      </c>
      <c r="BV1532" t="s">
        <v>803</v>
      </c>
      <c r="BW1532" s="3">
        <v>43965.683183275461</v>
      </c>
      <c r="BX1532" t="s">
        <v>6382</v>
      </c>
      <c r="CG1532"/>
      <c r="CH1532"/>
      <c r="CI1532"/>
      <c r="CY1532"/>
      <c r="DA1532"/>
      <c r="DF1532"/>
    </row>
    <row r="1533" spans="1:110" x14ac:dyDescent="0.25">
      <c r="A1533" s="1">
        <f>IF(Veg_Table[[#This Row],[VP_STATUS]]="Hold",0,IF(OR(AND(Veg_Table[[#This Row],[PRESCRIP]]="NW_No Work",Veg_Table[[#This Row],[VP_STATUS]]&lt;&gt;"No Work Required Under EVM"),AND(Veg_Table[[#This Row],[VP_STATUS]]="No Work Required Under EVM",Veg_Table[[#This Row],[PRESCRIP]]&lt;&gt;"NW_No Work")),1,0))</f>
        <v>0</v>
      </c>
      <c r="B1533" s="1">
        <f>IF(Veg_Table[[#This Row],[SPECIES]]="",1,0)</f>
        <v>0</v>
      </c>
      <c r="C1533" s="1">
        <f>IF(Veg_Table[[#This Row],[DIAMETER]]="",1,0)</f>
        <v>0</v>
      </c>
      <c r="D1533" s="1">
        <f>IF(Veg_Table[[#This Row],[HEIGHT]]="",1,0)</f>
        <v>0</v>
      </c>
      <c r="E153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33" s="1">
        <f>IF(AND(Veg_Table[[#This Row],[TAT_RESULT]]="ABATE",Veg_Table[[#This Row],[PRESCRIP]]="NW_No Work"),1,0)</f>
        <v>0</v>
      </c>
      <c r="G1533" s="1">
        <f>IF(OR(Veg_Table[[#This Row],[Prescription R-Scale]]="NA",Veg_Table[[#This Row],[Diameter R-Scale]]="NA"),0,IF(Veg_Table[[#This Row],[Diameter R-Scale]]&lt;&gt;Veg_Table[[#This Row],[Prescription R-Scale]],1,0))</f>
        <v>0</v>
      </c>
      <c r="H1533" s="1">
        <f>IF(OR(AND(Veg_Table[[#This Row],[PRESCRIP]]="BC_Br Rmv", Veg_Table[[#This Row],[WOOD_MAN]]&lt;&gt;"Not Needed"),AND(Veg_Table[[#This Row],[PRESCRIP]]="BCS_Br Rmv+Trt", Veg_Table[[#This Row],[WOOD_MAN]]&lt;&gt;"Not Needed")),1,0)</f>
        <v>0</v>
      </c>
      <c r="I1533" s="1">
        <f ca="1">IF(AND(Veg_Table[[#This Row],[Prescription_Changed]]="Yes",Veg_Table[[#This Row],[TAT_RESULT]]=""),1,0)</f>
        <v>0</v>
      </c>
      <c r="J1533" s="1">
        <f ca="1">SUM(Veg_Table[[#This Row],[Prescription and Status do not match]:[Prescription_Edited_And_TAT_Is_Blank]])</f>
        <v>0</v>
      </c>
      <c r="K1533" s="1">
        <f ca="1">IF(Veg_Table[[#This Row],[Sum of Errors]]&gt;0,1,0)</f>
        <v>0</v>
      </c>
      <c r="L1533" s="1">
        <f>1</f>
        <v>1</v>
      </c>
      <c r="M1533"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533" s="1" t="str">
        <f>IF(OR(MID(Veg_Table[[#This Row],[PRESCRIP]],2,1)="1",MID(Veg_Table[[#This Row],[PRESCRIP]],2,1)="2",MID(Veg_Table[[#This Row],[PRESCRIP]],2,1)="3",MID(Veg_Table[[#This Row],[PRESCRIP]],2,1)="4"),_xlfn.NUMBERVALUE(MID(Veg_Table[[#This Row],[PRESCRIP]],2,1)),"NA")</f>
        <v>NA</v>
      </c>
      <c r="O1533" s="1">
        <f>WEEKNUM(Veg_Table[[#This Row],[EVM_LAST_EDITED_Day]],2)</f>
        <v>20</v>
      </c>
      <c r="P1533" s="25">
        <f>IFERROR(DATE(YEAR(Veg_Table[[#This Row],[EVM_LAST_EDITED2]]),MONTH(Veg_Table[[#This Row],[EVM_LAST_EDITED2]]),DAY(Veg_Table[[#This Row],[EVM_LAST_EDITED2]])),DATE(2019,1,1))</f>
        <v>43965</v>
      </c>
      <c r="Q1533" s="3">
        <f>VALUE(SUBSTITUTE(Veg_Table[[#This Row],[EVM_LAST_EDITED]],",",""))</f>
        <v>43965.584953703699</v>
      </c>
      <c r="R1533" s="1" t="str">
        <f>_xlfn.IFNA(IF(Veg_Table[[#This Row],[EVM_LAST_EDITOR]]="","zBlank EVM Last Editor",VLOOKUP(Veg_Table[[#This Row],[EVM_LAST_EDITOR]],Roster_Table[#All],4,FALSE)),"zAWRR Not in Roster")</f>
        <v>JEF</v>
      </c>
      <c r="S1533" s="1" t="str">
        <f>_xlfn.IFNA(IF(Veg_Table[[#This Row],[EVM_LAST_EDITOR]]="","zBlank EVM Last Editor",VLOOKUP(Veg_Table[[#This Row],[EVM_LAST_EDITOR]],Roster_Table[#All],16,FALSE)),"zCompany_AWRR not in Roster")</f>
        <v>JEF_Jefferson Resources</v>
      </c>
      <c r="T1533" s="2">
        <f>IFERROR(DATE(YEAR(Veg_Table[[#This Row],[Created2]]),MONTH(Veg_Table[[#This Row],[Created2]]),DAY(Veg_Table[[#This Row],[Created2]])),DATE(2019,1,1))</f>
        <v>43965</v>
      </c>
      <c r="U1533" s="3">
        <f>VALUE(SUBSTITUTE(Veg_Table[[#This Row],[Created]],",",""))</f>
        <v>43965.584953703699</v>
      </c>
      <c r="V1533" s="3" t="str">
        <f ca="1">IFERROR(_xlfn.IFNA(CELL("contents",INDIRECT(_xlfn.CONCAT("Veg_Table_Production_Data!",ADDRESS(MATCH(_xlfn.MAXIFS(#REF!,#REF!,"="&amp;Veg_Table[[#This Row],[AUTO_ID]],#REF!,"&lt;"&amp;Veg_Table[[#This Row],[EVM_LAST_EDITED_Day]]),#REF!,0),COLUMN(#REF!),4,1,)))),""),"")</f>
        <v/>
      </c>
      <c r="W1533" s="3" t="str">
        <f ca="1">IF(Veg_Table[[#This Row],[Previous_Prescription]]="","No",IF(Veg_Table[[#This Row],[Previous_Prescription]]=Veg_Table[[#This Row],[PRESCRIP]],"No","Yes"))</f>
        <v>No</v>
      </c>
      <c r="X1533" s="3" t="str">
        <f>IF(Veg_Table[[#This Row],[EVM_LAST_EDITED_Day]]=Veg_Table[[#This Row],[Created_Day]],"New","Old")</f>
        <v>New</v>
      </c>
      <c r="Y1533" s="1">
        <f>IFERROR(IF(FIND("delete",LOWER(Veg_Table[[#This Row],[PI_COMMENTS]]))&gt;=1,1,0),0)</f>
        <v>0</v>
      </c>
      <c r="Z1533" s="1" t="str">
        <f>_xlfn.IFNA(IF(Veg_Table[[#This Row],[EVM_LAST_EDITOR]]="","Yes",VLOOKUP(Veg_Table[[#This Row],[EVM_LAST_EDITOR]],Roster_Table[#All],15,FALSE)),"Yes")</f>
        <v>Yes</v>
      </c>
      <c r="AA153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33" s="1" t="str">
        <f>_xlfn.IFNA(VLOOKUP(Veg_Table[[#This Row],[EVM_LAST_EDITOR]],Roster_Table[#All],3,FALSE),"zAWRR Not in Roster")</f>
        <v>Kalli</v>
      </c>
      <c r="AC1533" s="1" t="str">
        <f>_xlfn.IFNA(VLOOKUP(Veg_Table[[#This Row],[EVM_LAST_EDITOR]],Roster_Table[#All],2,FALSE),"zAWRR Not in Roster")</f>
        <v>Fenk</v>
      </c>
      <c r="AD1533" s="1" t="str">
        <f>IF(_xlfn.CONCAT(Veg_Table[[#This Row],[First_Name]]," ",Veg_Table[[#This Row],[Last_Name]])="zAWRR Not in Roster zAWRR Not in Roster","zAWRR Not in Roster",_xlfn.CONCAT(Veg_Table[[#This Row],[First_Name]]," ",Veg_Table[[#This Row],[Last_Name]]))</f>
        <v>Kalli Fenk</v>
      </c>
      <c r="AE1533">
        <v>3231180</v>
      </c>
      <c r="AF1533" t="s">
        <v>7112</v>
      </c>
      <c r="AG1533" t="s">
        <v>30</v>
      </c>
      <c r="AH1533" t="s">
        <v>3102</v>
      </c>
      <c r="AI1533" t="s">
        <v>2951</v>
      </c>
      <c r="AJ1533" t="s">
        <v>21</v>
      </c>
      <c r="AL1533" t="s">
        <v>37</v>
      </c>
      <c r="AM1533" t="s">
        <v>529</v>
      </c>
      <c r="AN1533" t="s">
        <v>25</v>
      </c>
      <c r="AO1533" t="s">
        <v>25</v>
      </c>
      <c r="AP1533">
        <v>12</v>
      </c>
      <c r="AQ1533">
        <v>50</v>
      </c>
      <c r="AR1533" t="s">
        <v>511</v>
      </c>
      <c r="AS1533" t="s">
        <v>24</v>
      </c>
      <c r="AT1533" t="s">
        <v>26</v>
      </c>
      <c r="AV1533" t="s">
        <v>512</v>
      </c>
      <c r="AW1533" t="s">
        <v>7113</v>
      </c>
      <c r="AZ1533"/>
      <c r="BB1533" s="4"/>
      <c r="BD1533" t="s">
        <v>29</v>
      </c>
      <c r="BE1533" t="s">
        <v>25</v>
      </c>
      <c r="BF1533" t="s">
        <v>513</v>
      </c>
      <c r="BI1533" s="3"/>
      <c r="BJ1533" t="s">
        <v>52</v>
      </c>
      <c r="BK1533" s="30" t="s">
        <v>65</v>
      </c>
      <c r="BL1533" s="3">
        <v>43965.584953703707</v>
      </c>
      <c r="BM1533" t="s">
        <v>31</v>
      </c>
      <c r="BN1533" t="s">
        <v>32</v>
      </c>
      <c r="BP1533" t="s">
        <v>3105</v>
      </c>
      <c r="BQ1533" t="s">
        <v>826</v>
      </c>
      <c r="BR1533" t="s">
        <v>28</v>
      </c>
      <c r="BS1533" t="s">
        <v>28</v>
      </c>
      <c r="BT1533" t="s">
        <v>65</v>
      </c>
      <c r="BU1533" s="3">
        <v>43965.584953703707</v>
      </c>
      <c r="BV1533" t="s">
        <v>803</v>
      </c>
      <c r="BW1533" s="3">
        <v>43966.336891354164</v>
      </c>
      <c r="BX1533" t="s">
        <v>7114</v>
      </c>
      <c r="CG1533"/>
      <c r="CH1533"/>
      <c r="CI1533"/>
      <c r="CY1533"/>
      <c r="DA1533"/>
      <c r="DF1533"/>
    </row>
    <row r="1534" spans="1:110" x14ac:dyDescent="0.25">
      <c r="A1534" s="1">
        <f>IF(Veg_Table[[#This Row],[VP_STATUS]]="Hold",0,IF(OR(AND(Veg_Table[[#This Row],[PRESCRIP]]="NW_No Work",Veg_Table[[#This Row],[VP_STATUS]]&lt;&gt;"No Work Required Under EVM"),AND(Veg_Table[[#This Row],[VP_STATUS]]="No Work Required Under EVM",Veg_Table[[#This Row],[PRESCRIP]]&lt;&gt;"NW_No Work")),1,0))</f>
        <v>0</v>
      </c>
      <c r="B1534" s="1">
        <f>IF(Veg_Table[[#This Row],[SPECIES]]="",1,0)</f>
        <v>0</v>
      </c>
      <c r="C1534" s="1">
        <f>IF(Veg_Table[[#This Row],[DIAMETER]]="",1,0)</f>
        <v>0</v>
      </c>
      <c r="D1534" s="1">
        <f>IF(Veg_Table[[#This Row],[HEIGHT]]="",1,0)</f>
        <v>0</v>
      </c>
      <c r="E153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34" s="1">
        <f>IF(AND(Veg_Table[[#This Row],[TAT_RESULT]]="ABATE",Veg_Table[[#This Row],[PRESCRIP]]="NW_No Work"),1,0)</f>
        <v>0</v>
      </c>
      <c r="G1534" s="1">
        <f>IF(OR(Veg_Table[[#This Row],[Prescription R-Scale]]="NA",Veg_Table[[#This Row],[Diameter R-Scale]]="NA"),0,IF(Veg_Table[[#This Row],[Diameter R-Scale]]&lt;&gt;Veg_Table[[#This Row],[Prescription R-Scale]],1,0))</f>
        <v>0</v>
      </c>
      <c r="H1534" s="1">
        <f>IF(OR(AND(Veg_Table[[#This Row],[PRESCRIP]]="BC_Br Rmv", Veg_Table[[#This Row],[WOOD_MAN]]&lt;&gt;"Not Needed"),AND(Veg_Table[[#This Row],[PRESCRIP]]="BCS_Br Rmv+Trt", Veg_Table[[#This Row],[WOOD_MAN]]&lt;&gt;"Not Needed")),1,0)</f>
        <v>0</v>
      </c>
      <c r="I1534" s="1">
        <f ca="1">IF(AND(Veg_Table[[#This Row],[Prescription_Changed]]="Yes",Veg_Table[[#This Row],[TAT_RESULT]]=""),1,0)</f>
        <v>0</v>
      </c>
      <c r="J1534" s="1">
        <f ca="1">SUM(Veg_Table[[#This Row],[Prescription and Status do not match]:[Prescription_Edited_And_TAT_Is_Blank]])</f>
        <v>0</v>
      </c>
      <c r="K1534" s="1">
        <f ca="1">IF(Veg_Table[[#This Row],[Sum of Errors]]&gt;0,1,0)</f>
        <v>0</v>
      </c>
      <c r="L1534" s="1">
        <f>1</f>
        <v>1</v>
      </c>
      <c r="M1534"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534" s="1" t="str">
        <f>IF(OR(MID(Veg_Table[[#This Row],[PRESCRIP]],2,1)="1",MID(Veg_Table[[#This Row],[PRESCRIP]],2,1)="2",MID(Veg_Table[[#This Row],[PRESCRIP]],2,1)="3",MID(Veg_Table[[#This Row],[PRESCRIP]],2,1)="4"),_xlfn.NUMBERVALUE(MID(Veg_Table[[#This Row],[PRESCRIP]],2,1)),"NA")</f>
        <v>NA</v>
      </c>
      <c r="O1534" s="1">
        <f>WEEKNUM(Veg_Table[[#This Row],[EVM_LAST_EDITED_Day]],2)</f>
        <v>20</v>
      </c>
      <c r="P1534" s="25">
        <f>IFERROR(DATE(YEAR(Veg_Table[[#This Row],[EVM_LAST_EDITED2]]),MONTH(Veg_Table[[#This Row],[EVM_LAST_EDITED2]]),DAY(Veg_Table[[#This Row],[EVM_LAST_EDITED2]])),DATE(2019,1,1))</f>
        <v>43965</v>
      </c>
      <c r="Q1534" s="3">
        <f>VALUE(SUBSTITUTE(Veg_Table[[#This Row],[EVM_LAST_EDITED]],",",""))</f>
        <v>43965.585555555597</v>
      </c>
      <c r="R1534" s="1" t="str">
        <f>_xlfn.IFNA(IF(Veg_Table[[#This Row],[EVM_LAST_EDITOR]]="","zBlank EVM Last Editor",VLOOKUP(Veg_Table[[#This Row],[EVM_LAST_EDITOR]],Roster_Table[#All],4,FALSE)),"zAWRR Not in Roster")</f>
        <v>JEF</v>
      </c>
      <c r="S1534" s="1" t="str">
        <f>_xlfn.IFNA(IF(Veg_Table[[#This Row],[EVM_LAST_EDITOR]]="","zBlank EVM Last Editor",VLOOKUP(Veg_Table[[#This Row],[EVM_LAST_EDITOR]],Roster_Table[#All],16,FALSE)),"zCompany_AWRR not in Roster")</f>
        <v>JEF_Jefferson Resources</v>
      </c>
      <c r="T1534" s="2">
        <f>IFERROR(DATE(YEAR(Veg_Table[[#This Row],[Created2]]),MONTH(Veg_Table[[#This Row],[Created2]]),DAY(Veg_Table[[#This Row],[Created2]])),DATE(2019,1,1))</f>
        <v>43965</v>
      </c>
      <c r="U1534" s="3">
        <f>VALUE(SUBSTITUTE(Veg_Table[[#This Row],[Created]],",",""))</f>
        <v>43965.585555555597</v>
      </c>
      <c r="V1534" s="3" t="str">
        <f ca="1">IFERROR(_xlfn.IFNA(CELL("contents",INDIRECT(_xlfn.CONCAT("Veg_Table_Production_Data!",ADDRESS(MATCH(_xlfn.MAXIFS(#REF!,#REF!,"="&amp;Veg_Table[[#This Row],[AUTO_ID]],#REF!,"&lt;"&amp;Veg_Table[[#This Row],[EVM_LAST_EDITED_Day]]),#REF!,0),COLUMN(#REF!),4,1,)))),""),"")</f>
        <v/>
      </c>
      <c r="W1534" s="3" t="str">
        <f ca="1">IF(Veg_Table[[#This Row],[Previous_Prescription]]="","No",IF(Veg_Table[[#This Row],[Previous_Prescription]]=Veg_Table[[#This Row],[PRESCRIP]],"No","Yes"))</f>
        <v>No</v>
      </c>
      <c r="X1534" s="3" t="str">
        <f>IF(Veg_Table[[#This Row],[EVM_LAST_EDITED_Day]]=Veg_Table[[#This Row],[Created_Day]],"New","Old")</f>
        <v>New</v>
      </c>
      <c r="Y1534" s="1">
        <f>IFERROR(IF(FIND("delete",LOWER(Veg_Table[[#This Row],[PI_COMMENTS]]))&gt;=1,1,0),0)</f>
        <v>0</v>
      </c>
      <c r="Z1534" s="1" t="str">
        <f>_xlfn.IFNA(IF(Veg_Table[[#This Row],[EVM_LAST_EDITOR]]="","Yes",VLOOKUP(Veg_Table[[#This Row],[EVM_LAST_EDITOR]],Roster_Table[#All],15,FALSE)),"Yes")</f>
        <v>Yes</v>
      </c>
      <c r="AA153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34" s="1" t="str">
        <f>_xlfn.IFNA(VLOOKUP(Veg_Table[[#This Row],[EVM_LAST_EDITOR]],Roster_Table[#All],3,FALSE),"zAWRR Not in Roster")</f>
        <v>Kalli</v>
      </c>
      <c r="AC1534" s="1" t="str">
        <f>_xlfn.IFNA(VLOOKUP(Veg_Table[[#This Row],[EVM_LAST_EDITOR]],Roster_Table[#All],2,FALSE),"zAWRR Not in Roster")</f>
        <v>Fenk</v>
      </c>
      <c r="AD1534" s="1" t="str">
        <f>IF(_xlfn.CONCAT(Veg_Table[[#This Row],[First_Name]]," ",Veg_Table[[#This Row],[Last_Name]])="zAWRR Not in Roster zAWRR Not in Roster","zAWRR Not in Roster",_xlfn.CONCAT(Veg_Table[[#This Row],[First_Name]]," ",Veg_Table[[#This Row],[Last_Name]]))</f>
        <v>Kalli Fenk</v>
      </c>
      <c r="AE1534">
        <v>3231181</v>
      </c>
      <c r="AF1534" t="s">
        <v>7115</v>
      </c>
      <c r="AG1534" t="s">
        <v>30</v>
      </c>
      <c r="AH1534" t="s">
        <v>3102</v>
      </c>
      <c r="AI1534" t="s">
        <v>2951</v>
      </c>
      <c r="AJ1534" t="s">
        <v>21</v>
      </c>
      <c r="AL1534" t="s">
        <v>37</v>
      </c>
      <c r="AM1534" t="s">
        <v>529</v>
      </c>
      <c r="AN1534" t="s">
        <v>25</v>
      </c>
      <c r="AO1534" t="s">
        <v>25</v>
      </c>
      <c r="AP1534">
        <v>8</v>
      </c>
      <c r="AQ1534">
        <v>48</v>
      </c>
      <c r="AR1534" t="s">
        <v>511</v>
      </c>
      <c r="AS1534" t="s">
        <v>24</v>
      </c>
      <c r="AT1534" t="s">
        <v>26</v>
      </c>
      <c r="AV1534" t="s">
        <v>512</v>
      </c>
      <c r="AW1534" t="s">
        <v>7116</v>
      </c>
      <c r="AZ1534"/>
      <c r="BB1534" s="4"/>
      <c r="BD1534" t="s">
        <v>29</v>
      </c>
      <c r="BE1534" t="s">
        <v>25</v>
      </c>
      <c r="BF1534" t="s">
        <v>513</v>
      </c>
      <c r="BI1534" s="3"/>
      <c r="BJ1534" t="s">
        <v>52</v>
      </c>
      <c r="BK1534" s="30" t="s">
        <v>65</v>
      </c>
      <c r="BL1534" s="3">
        <v>43965.585555555554</v>
      </c>
      <c r="BM1534" t="s">
        <v>31</v>
      </c>
      <c r="BN1534" t="s">
        <v>32</v>
      </c>
      <c r="BP1534" t="s">
        <v>3105</v>
      </c>
      <c r="BQ1534" t="s">
        <v>826</v>
      </c>
      <c r="BR1534" t="s">
        <v>28</v>
      </c>
      <c r="BS1534" t="s">
        <v>28</v>
      </c>
      <c r="BT1534" t="s">
        <v>65</v>
      </c>
      <c r="BU1534" s="3">
        <v>43965.585555555554</v>
      </c>
      <c r="BV1534" t="s">
        <v>803</v>
      </c>
      <c r="BW1534" s="3">
        <v>43966.336891354164</v>
      </c>
      <c r="BX1534" t="s">
        <v>7117</v>
      </c>
      <c r="CG1534"/>
      <c r="CH1534"/>
      <c r="CI1534"/>
      <c r="CY1534"/>
      <c r="DA1534"/>
      <c r="DF1534"/>
    </row>
    <row r="1535" spans="1:110" x14ac:dyDescent="0.25">
      <c r="A1535" s="1">
        <f>IF(Veg_Table[[#This Row],[VP_STATUS]]="Hold",0,IF(OR(AND(Veg_Table[[#This Row],[PRESCRIP]]="NW_No Work",Veg_Table[[#This Row],[VP_STATUS]]&lt;&gt;"No Work Required Under EVM"),AND(Veg_Table[[#This Row],[VP_STATUS]]="No Work Required Under EVM",Veg_Table[[#This Row],[PRESCRIP]]&lt;&gt;"NW_No Work")),1,0))</f>
        <v>0</v>
      </c>
      <c r="B1535" s="1">
        <f>IF(Veg_Table[[#This Row],[SPECIES]]="",1,0)</f>
        <v>0</v>
      </c>
      <c r="C1535" s="1">
        <f>IF(Veg_Table[[#This Row],[DIAMETER]]="",1,0)</f>
        <v>0</v>
      </c>
      <c r="D1535" s="1">
        <f>IF(Veg_Table[[#This Row],[HEIGHT]]="",1,0)</f>
        <v>0</v>
      </c>
      <c r="E153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35" s="1">
        <f>IF(AND(Veg_Table[[#This Row],[TAT_RESULT]]="ABATE",Veg_Table[[#This Row],[PRESCRIP]]="NW_No Work"),1,0)</f>
        <v>0</v>
      </c>
      <c r="G1535" s="1">
        <f>IF(OR(Veg_Table[[#This Row],[Prescription R-Scale]]="NA",Veg_Table[[#This Row],[Diameter R-Scale]]="NA"),0,IF(Veg_Table[[#This Row],[Diameter R-Scale]]&lt;&gt;Veg_Table[[#This Row],[Prescription R-Scale]],1,0))</f>
        <v>0</v>
      </c>
      <c r="H1535" s="1">
        <f>IF(OR(AND(Veg_Table[[#This Row],[PRESCRIP]]="BC_Br Rmv", Veg_Table[[#This Row],[WOOD_MAN]]&lt;&gt;"Not Needed"),AND(Veg_Table[[#This Row],[PRESCRIP]]="BCS_Br Rmv+Trt", Veg_Table[[#This Row],[WOOD_MAN]]&lt;&gt;"Not Needed")),1,0)</f>
        <v>0</v>
      </c>
      <c r="I1535" s="1">
        <f ca="1">IF(AND(Veg_Table[[#This Row],[Prescription_Changed]]="Yes",Veg_Table[[#This Row],[TAT_RESULT]]=""),1,0)</f>
        <v>0</v>
      </c>
      <c r="J1535" s="1">
        <f ca="1">SUM(Veg_Table[[#This Row],[Prescription and Status do not match]:[Prescription_Edited_And_TAT_Is_Blank]])</f>
        <v>0</v>
      </c>
      <c r="K1535" s="1">
        <f ca="1">IF(Veg_Table[[#This Row],[Sum of Errors]]&gt;0,1,0)</f>
        <v>0</v>
      </c>
      <c r="L1535" s="1">
        <f>1</f>
        <v>1</v>
      </c>
      <c r="M153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535" s="1" t="str">
        <f>IF(OR(MID(Veg_Table[[#This Row],[PRESCRIP]],2,1)="1",MID(Veg_Table[[#This Row],[PRESCRIP]],2,1)="2",MID(Veg_Table[[#This Row],[PRESCRIP]],2,1)="3",MID(Veg_Table[[#This Row],[PRESCRIP]],2,1)="4"),_xlfn.NUMBERVALUE(MID(Veg_Table[[#This Row],[PRESCRIP]],2,1)),"NA")</f>
        <v>NA</v>
      </c>
      <c r="O1535" s="1">
        <f>WEEKNUM(Veg_Table[[#This Row],[EVM_LAST_EDITED_Day]],2)</f>
        <v>20</v>
      </c>
      <c r="P1535" s="25">
        <f>IFERROR(DATE(YEAR(Veg_Table[[#This Row],[EVM_LAST_EDITED2]]),MONTH(Veg_Table[[#This Row],[EVM_LAST_EDITED2]]),DAY(Veg_Table[[#This Row],[EVM_LAST_EDITED2]])),DATE(2019,1,1))</f>
        <v>43965</v>
      </c>
      <c r="Q1535" s="3">
        <f>VALUE(SUBSTITUTE(Veg_Table[[#This Row],[EVM_LAST_EDITED]],",",""))</f>
        <v>43965.586182268496</v>
      </c>
      <c r="R1535" s="1" t="str">
        <f>_xlfn.IFNA(IF(Veg_Table[[#This Row],[EVM_LAST_EDITOR]]="","zBlank EVM Last Editor",VLOOKUP(Veg_Table[[#This Row],[EVM_LAST_EDITOR]],Roster_Table[#All],4,FALSE)),"zAWRR Not in Roster")</f>
        <v>MBG</v>
      </c>
      <c r="S1535" s="1" t="str">
        <f>_xlfn.IFNA(IF(Veg_Table[[#This Row],[EVM_LAST_EDITOR]]="","zBlank EVM Last Editor",VLOOKUP(Veg_Table[[#This Row],[EVM_LAST_EDITOR]],Roster_Table[#All],16,FALSE)),"zCompany_AWRR not in Roster")</f>
        <v>MBG_Mason, Bruce &amp; Girard</v>
      </c>
      <c r="T1535" s="2">
        <f>IFERROR(DATE(YEAR(Veg_Table[[#This Row],[Created2]]),MONTH(Veg_Table[[#This Row],[Created2]]),DAY(Veg_Table[[#This Row],[Created2]])),DATE(2019,1,1))</f>
        <v>43965</v>
      </c>
      <c r="U1535" s="3">
        <f>VALUE(SUBSTITUTE(Veg_Table[[#This Row],[Created]],",",""))</f>
        <v>43965.586182268496</v>
      </c>
      <c r="V1535" s="3" t="str">
        <f ca="1">IFERROR(_xlfn.IFNA(CELL("contents",INDIRECT(_xlfn.CONCAT("Veg_Table_Production_Data!",ADDRESS(MATCH(_xlfn.MAXIFS(#REF!,#REF!,"="&amp;Veg_Table[[#This Row],[AUTO_ID]],#REF!,"&lt;"&amp;Veg_Table[[#This Row],[EVM_LAST_EDITED_Day]]),#REF!,0),COLUMN(#REF!),4,1,)))),""),"")</f>
        <v/>
      </c>
      <c r="W1535" s="3" t="str">
        <f ca="1">IF(Veg_Table[[#This Row],[Previous_Prescription]]="","No",IF(Veg_Table[[#This Row],[Previous_Prescription]]=Veg_Table[[#This Row],[PRESCRIP]],"No","Yes"))</f>
        <v>No</v>
      </c>
      <c r="X1535" s="3" t="str">
        <f>IF(Veg_Table[[#This Row],[EVM_LAST_EDITED_Day]]=Veg_Table[[#This Row],[Created_Day]],"New","Old")</f>
        <v>New</v>
      </c>
      <c r="Y1535" s="1">
        <f>IFERROR(IF(FIND("delete",LOWER(Veg_Table[[#This Row],[PI_COMMENTS]]))&gt;=1,1,0),0)</f>
        <v>0</v>
      </c>
      <c r="Z1535" s="1" t="str">
        <f>_xlfn.IFNA(IF(Veg_Table[[#This Row],[EVM_LAST_EDITOR]]="","Yes",VLOOKUP(Veg_Table[[#This Row],[EVM_LAST_EDITOR]],Roster_Table[#All],15,FALSE)),"Yes")</f>
        <v>Yes</v>
      </c>
      <c r="AA153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35" s="1" t="str">
        <f>_xlfn.IFNA(VLOOKUP(Veg_Table[[#This Row],[EVM_LAST_EDITOR]],Roster_Table[#All],3,FALSE),"zAWRR Not in Roster")</f>
        <v>Nathan</v>
      </c>
      <c r="AC1535" s="1" t="str">
        <f>_xlfn.IFNA(VLOOKUP(Veg_Table[[#This Row],[EVM_LAST_EDITOR]],Roster_Table[#All],2,FALSE),"zAWRR Not in Roster")</f>
        <v>Vik</v>
      </c>
      <c r="AD1535" s="1" t="str">
        <f>IF(_xlfn.CONCAT(Veg_Table[[#This Row],[First_Name]]," ",Veg_Table[[#This Row],[Last_Name]])="zAWRR Not in Roster zAWRR Not in Roster","zAWRR Not in Roster",_xlfn.CONCAT(Veg_Table[[#This Row],[First_Name]]," ",Veg_Table[[#This Row],[Last_Name]]))</f>
        <v>Nathan Vik</v>
      </c>
      <c r="AE1535">
        <v>3229285</v>
      </c>
      <c r="AF1535" t="s">
        <v>6383</v>
      </c>
      <c r="AG1535" t="s">
        <v>93</v>
      </c>
      <c r="AH1535" t="s">
        <v>6252</v>
      </c>
      <c r="AI1535" t="s">
        <v>5955</v>
      </c>
      <c r="AJ1535" t="s">
        <v>36</v>
      </c>
      <c r="AL1535" t="s">
        <v>372</v>
      </c>
      <c r="AM1535" t="s">
        <v>38</v>
      </c>
      <c r="AN1535" t="s">
        <v>25</v>
      </c>
      <c r="AO1535" t="s">
        <v>25</v>
      </c>
      <c r="AP1535">
        <v>24</v>
      </c>
      <c r="AQ1535">
        <v>87</v>
      </c>
      <c r="AR1535" t="s">
        <v>511</v>
      </c>
      <c r="AS1535" t="s">
        <v>823</v>
      </c>
      <c r="AT1535" t="s">
        <v>26</v>
      </c>
      <c r="AV1535" t="s">
        <v>519</v>
      </c>
      <c r="AW1535" t="s">
        <v>6384</v>
      </c>
      <c r="AZ1535"/>
      <c r="BB1535" s="4"/>
      <c r="BD1535" t="s">
        <v>29</v>
      </c>
      <c r="BE1535" t="s">
        <v>25</v>
      </c>
      <c r="BF1535" t="s">
        <v>513</v>
      </c>
      <c r="BI1535" s="3"/>
      <c r="BJ1535" t="s">
        <v>27</v>
      </c>
      <c r="BK1535" s="30" t="s">
        <v>115</v>
      </c>
      <c r="BL1535" s="3">
        <v>43965.586182268518</v>
      </c>
      <c r="BM1535" t="s">
        <v>31</v>
      </c>
      <c r="BN1535" t="s">
        <v>32</v>
      </c>
      <c r="BP1535" t="s">
        <v>6254</v>
      </c>
      <c r="BQ1535" t="s">
        <v>1025</v>
      </c>
      <c r="BR1535" t="s">
        <v>28</v>
      </c>
      <c r="BS1535" t="s">
        <v>28</v>
      </c>
      <c r="BT1535" t="s">
        <v>115</v>
      </c>
      <c r="BU1535" s="3">
        <v>43965.586182268518</v>
      </c>
      <c r="BV1535" t="s">
        <v>803</v>
      </c>
      <c r="BW1535" s="3">
        <v>43965.683183275461</v>
      </c>
      <c r="BX1535" t="s">
        <v>6385</v>
      </c>
      <c r="CG1535"/>
      <c r="CH1535"/>
      <c r="CI1535"/>
      <c r="CY1535"/>
      <c r="DA1535"/>
      <c r="DF1535"/>
    </row>
    <row r="1536" spans="1:110" x14ac:dyDescent="0.25">
      <c r="A1536" s="1">
        <f>IF(Veg_Table[[#This Row],[VP_STATUS]]="Hold",0,IF(OR(AND(Veg_Table[[#This Row],[PRESCRIP]]="NW_No Work",Veg_Table[[#This Row],[VP_STATUS]]&lt;&gt;"No Work Required Under EVM"),AND(Veg_Table[[#This Row],[VP_STATUS]]="No Work Required Under EVM",Veg_Table[[#This Row],[PRESCRIP]]&lt;&gt;"NW_No Work")),1,0))</f>
        <v>0</v>
      </c>
      <c r="B1536" s="1">
        <f>IF(Veg_Table[[#This Row],[SPECIES]]="",1,0)</f>
        <v>0</v>
      </c>
      <c r="C1536" s="1">
        <f>IF(Veg_Table[[#This Row],[DIAMETER]]="",1,0)</f>
        <v>0</v>
      </c>
      <c r="D1536" s="1">
        <f>IF(Veg_Table[[#This Row],[HEIGHT]]="",1,0)</f>
        <v>0</v>
      </c>
      <c r="E153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36" s="1">
        <f>IF(AND(Veg_Table[[#This Row],[TAT_RESULT]]="ABATE",Veg_Table[[#This Row],[PRESCRIP]]="NW_No Work"),1,0)</f>
        <v>0</v>
      </c>
      <c r="G1536" s="1">
        <f>IF(OR(Veg_Table[[#This Row],[Prescription R-Scale]]="NA",Veg_Table[[#This Row],[Diameter R-Scale]]="NA"),0,IF(Veg_Table[[#This Row],[Diameter R-Scale]]&lt;&gt;Veg_Table[[#This Row],[Prescription R-Scale]],1,0))</f>
        <v>0</v>
      </c>
      <c r="H1536" s="1">
        <f>IF(OR(AND(Veg_Table[[#This Row],[PRESCRIP]]="BC_Br Rmv", Veg_Table[[#This Row],[WOOD_MAN]]&lt;&gt;"Not Needed"),AND(Veg_Table[[#This Row],[PRESCRIP]]="BCS_Br Rmv+Trt", Veg_Table[[#This Row],[WOOD_MAN]]&lt;&gt;"Not Needed")),1,0)</f>
        <v>0</v>
      </c>
      <c r="I1536" s="1">
        <f ca="1">IF(AND(Veg_Table[[#This Row],[Prescription_Changed]]="Yes",Veg_Table[[#This Row],[TAT_RESULT]]=""),1,0)</f>
        <v>0</v>
      </c>
      <c r="J1536" s="1">
        <f ca="1">SUM(Veg_Table[[#This Row],[Prescription and Status do not match]:[Prescription_Edited_And_TAT_Is_Blank]])</f>
        <v>0</v>
      </c>
      <c r="K1536" s="1">
        <f ca="1">IF(Veg_Table[[#This Row],[Sum of Errors]]&gt;0,1,0)</f>
        <v>0</v>
      </c>
      <c r="L1536" s="1">
        <f>1</f>
        <v>1</v>
      </c>
      <c r="M153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536" s="1">
        <f>IF(OR(MID(Veg_Table[[#This Row],[PRESCRIP]],2,1)="1",MID(Veg_Table[[#This Row],[PRESCRIP]],2,1)="2",MID(Veg_Table[[#This Row],[PRESCRIP]],2,1)="3",MID(Veg_Table[[#This Row],[PRESCRIP]],2,1)="4"),_xlfn.NUMBERVALUE(MID(Veg_Table[[#This Row],[PRESCRIP]],2,1)),"NA")</f>
        <v>1</v>
      </c>
      <c r="O1536" s="1">
        <f>WEEKNUM(Veg_Table[[#This Row],[EVM_LAST_EDITED_Day]],2)</f>
        <v>20</v>
      </c>
      <c r="P1536" s="25">
        <f>IFERROR(DATE(YEAR(Veg_Table[[#This Row],[EVM_LAST_EDITED2]]),MONTH(Veg_Table[[#This Row],[EVM_LAST_EDITED2]]),DAY(Veg_Table[[#This Row],[EVM_LAST_EDITED2]])),DATE(2019,1,1))</f>
        <v>43965</v>
      </c>
      <c r="Q1536" s="3">
        <f>VALUE(SUBSTITUTE(Veg_Table[[#This Row],[EVM_LAST_EDITED]],",",""))</f>
        <v>43965.5874189815</v>
      </c>
      <c r="R1536" s="1" t="str">
        <f>_xlfn.IFNA(IF(Veg_Table[[#This Row],[EVM_LAST_EDITOR]]="","zBlank EVM Last Editor",VLOOKUP(Veg_Table[[#This Row],[EVM_LAST_EDITOR]],Roster_Table[#All],4,FALSE)),"zAWRR Not in Roster")</f>
        <v>MGE</v>
      </c>
      <c r="S1536" s="1" t="str">
        <f>_xlfn.IFNA(IF(Veg_Table[[#This Row],[EVM_LAST_EDITOR]]="","zBlank EVM Last Editor",VLOOKUP(Veg_Table[[#This Row],[EVM_LAST_EDITOR]],Roster_Table[#All],16,FALSE)),"zCompany_AWRR not in Roster")</f>
        <v>MGE_Mountain G Enterprises</v>
      </c>
      <c r="T1536" s="2">
        <f>IFERROR(DATE(YEAR(Veg_Table[[#This Row],[Created2]]),MONTH(Veg_Table[[#This Row],[Created2]]),DAY(Veg_Table[[#This Row],[Created2]])),DATE(2019,1,1))</f>
        <v>43965</v>
      </c>
      <c r="U1536" s="3">
        <f>VALUE(SUBSTITUTE(Veg_Table[[#This Row],[Created]],",",""))</f>
        <v>43965.5874189815</v>
      </c>
      <c r="V1536" s="3" t="str">
        <f ca="1">IFERROR(_xlfn.IFNA(CELL("contents",INDIRECT(_xlfn.CONCAT("Veg_Table_Production_Data!",ADDRESS(MATCH(_xlfn.MAXIFS(#REF!,#REF!,"="&amp;Veg_Table[[#This Row],[AUTO_ID]],#REF!,"&lt;"&amp;Veg_Table[[#This Row],[EVM_LAST_EDITED_Day]]),#REF!,0),COLUMN(#REF!),4,1,)))),""),"")</f>
        <v/>
      </c>
      <c r="W1536" s="3" t="str">
        <f ca="1">IF(Veg_Table[[#This Row],[Previous_Prescription]]="","No",IF(Veg_Table[[#This Row],[Previous_Prescription]]=Veg_Table[[#This Row],[PRESCRIP]],"No","Yes"))</f>
        <v>No</v>
      </c>
      <c r="X1536" s="3" t="str">
        <f>IF(Veg_Table[[#This Row],[EVM_LAST_EDITED_Day]]=Veg_Table[[#This Row],[Created_Day]],"New","Old")</f>
        <v>New</v>
      </c>
      <c r="Y1536" s="1">
        <f>IFERROR(IF(FIND("delete",LOWER(Veg_Table[[#This Row],[PI_COMMENTS]]))&gt;=1,1,0),0)</f>
        <v>0</v>
      </c>
      <c r="Z1536" s="1" t="str">
        <f>_xlfn.IFNA(IF(Veg_Table[[#This Row],[EVM_LAST_EDITOR]]="","Yes",VLOOKUP(Veg_Table[[#This Row],[EVM_LAST_EDITOR]],Roster_Table[#All],15,FALSE)),"Yes")</f>
        <v>Yes</v>
      </c>
      <c r="AA153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36" s="1" t="str">
        <f>_xlfn.IFNA(VLOOKUP(Veg_Table[[#This Row],[EVM_LAST_EDITOR]],Roster_Table[#All],3,FALSE),"zAWRR Not in Roster")</f>
        <v>Amanda</v>
      </c>
      <c r="AC1536" s="1" t="str">
        <f>_xlfn.IFNA(VLOOKUP(Veg_Table[[#This Row],[EVM_LAST_EDITOR]],Roster_Table[#All],2,FALSE),"zAWRR Not in Roster")</f>
        <v>Winne</v>
      </c>
      <c r="AD1536" s="1" t="str">
        <f>IF(_xlfn.CONCAT(Veg_Table[[#This Row],[First_Name]]," ",Veg_Table[[#This Row],[Last_Name]])="zAWRR Not in Roster zAWRR Not in Roster","zAWRR Not in Roster",_xlfn.CONCAT(Veg_Table[[#This Row],[First_Name]]," ",Veg_Table[[#This Row],[Last_Name]]))</f>
        <v>Amanda Winne</v>
      </c>
      <c r="AE1536">
        <v>3230475</v>
      </c>
      <c r="AF1536" t="s">
        <v>6576</v>
      </c>
      <c r="AG1536" t="s">
        <v>93</v>
      </c>
      <c r="AH1536" t="s">
        <v>4287</v>
      </c>
      <c r="AI1536" t="s">
        <v>3400</v>
      </c>
      <c r="AJ1536" t="s">
        <v>36</v>
      </c>
      <c r="AL1536" t="s">
        <v>22</v>
      </c>
      <c r="AM1536" t="s">
        <v>1967</v>
      </c>
      <c r="AN1536" t="s">
        <v>25</v>
      </c>
      <c r="AO1536" t="s">
        <v>25</v>
      </c>
      <c r="AP1536">
        <v>11</v>
      </c>
      <c r="AQ1536">
        <v>55</v>
      </c>
      <c r="AR1536" t="s">
        <v>514</v>
      </c>
      <c r="AS1536" t="s">
        <v>45</v>
      </c>
      <c r="AT1536" t="s">
        <v>26</v>
      </c>
      <c r="AV1536" t="s">
        <v>512</v>
      </c>
      <c r="AW1536" t="s">
        <v>6577</v>
      </c>
      <c r="AZ1536"/>
      <c r="BB1536" s="4"/>
      <c r="BD1536" t="s">
        <v>29</v>
      </c>
      <c r="BE1536" t="s">
        <v>25</v>
      </c>
      <c r="BF1536" t="s">
        <v>513</v>
      </c>
      <c r="BI1536" s="3"/>
      <c r="BJ1536" t="s">
        <v>52</v>
      </c>
      <c r="BK1536" s="30" t="s">
        <v>520</v>
      </c>
      <c r="BL1536" s="3">
        <v>43965.587418981479</v>
      </c>
      <c r="BM1536" t="s">
        <v>31</v>
      </c>
      <c r="BN1536" t="s">
        <v>32</v>
      </c>
      <c r="BP1536" t="s">
        <v>4406</v>
      </c>
      <c r="BQ1536" t="s">
        <v>1025</v>
      </c>
      <c r="BR1536" t="s">
        <v>28</v>
      </c>
      <c r="BS1536" t="s">
        <v>28</v>
      </c>
      <c r="BT1536" t="s">
        <v>520</v>
      </c>
      <c r="BU1536" s="3">
        <v>43965.587418981479</v>
      </c>
      <c r="BV1536" t="s">
        <v>803</v>
      </c>
      <c r="BW1536" s="3">
        <v>43965.760199074073</v>
      </c>
      <c r="BX1536" t="s">
        <v>6578</v>
      </c>
      <c r="CG1536"/>
      <c r="CH1536"/>
      <c r="CI1536"/>
      <c r="CY1536"/>
      <c r="DA1536"/>
      <c r="DF1536"/>
    </row>
    <row r="1537" spans="1:110" x14ac:dyDescent="0.25">
      <c r="A1537" s="1">
        <f>IF(Veg_Table[[#This Row],[VP_STATUS]]="Hold",0,IF(OR(AND(Veg_Table[[#This Row],[PRESCRIP]]="NW_No Work",Veg_Table[[#This Row],[VP_STATUS]]&lt;&gt;"No Work Required Under EVM"),AND(Veg_Table[[#This Row],[VP_STATUS]]="No Work Required Under EVM",Veg_Table[[#This Row],[PRESCRIP]]&lt;&gt;"NW_No Work")),1,0))</f>
        <v>0</v>
      </c>
      <c r="B1537" s="1">
        <f>IF(Veg_Table[[#This Row],[SPECIES]]="",1,0)</f>
        <v>0</v>
      </c>
      <c r="C1537" s="1">
        <f>IF(Veg_Table[[#This Row],[DIAMETER]]="",1,0)</f>
        <v>0</v>
      </c>
      <c r="D1537" s="1">
        <f>IF(Veg_Table[[#This Row],[HEIGHT]]="",1,0)</f>
        <v>0</v>
      </c>
      <c r="E153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37" s="1">
        <f>IF(AND(Veg_Table[[#This Row],[TAT_RESULT]]="ABATE",Veg_Table[[#This Row],[PRESCRIP]]="NW_No Work"),1,0)</f>
        <v>0</v>
      </c>
      <c r="G1537" s="1">
        <f>IF(OR(Veg_Table[[#This Row],[Prescription R-Scale]]="NA",Veg_Table[[#This Row],[Diameter R-Scale]]="NA"),0,IF(Veg_Table[[#This Row],[Diameter R-Scale]]&lt;&gt;Veg_Table[[#This Row],[Prescription R-Scale]],1,0))</f>
        <v>0</v>
      </c>
      <c r="H1537" s="1">
        <f>IF(OR(AND(Veg_Table[[#This Row],[PRESCRIP]]="BC_Br Rmv", Veg_Table[[#This Row],[WOOD_MAN]]&lt;&gt;"Not Needed"),AND(Veg_Table[[#This Row],[PRESCRIP]]="BCS_Br Rmv+Trt", Veg_Table[[#This Row],[WOOD_MAN]]&lt;&gt;"Not Needed")),1,0)</f>
        <v>0</v>
      </c>
      <c r="I1537" s="1">
        <f ca="1">IF(AND(Veg_Table[[#This Row],[Prescription_Changed]]="Yes",Veg_Table[[#This Row],[TAT_RESULT]]=""),1,0)</f>
        <v>0</v>
      </c>
      <c r="J1537" s="1">
        <f ca="1">SUM(Veg_Table[[#This Row],[Prescription and Status do not match]:[Prescription_Edited_And_TAT_Is_Blank]])</f>
        <v>0</v>
      </c>
      <c r="K1537" s="1">
        <f ca="1">IF(Veg_Table[[#This Row],[Sum of Errors]]&gt;0,1,0)</f>
        <v>0</v>
      </c>
      <c r="L1537" s="1">
        <f>1</f>
        <v>1</v>
      </c>
      <c r="M1537"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537" s="1" t="str">
        <f>IF(OR(MID(Veg_Table[[#This Row],[PRESCRIP]],2,1)="1",MID(Veg_Table[[#This Row],[PRESCRIP]],2,1)="2",MID(Veg_Table[[#This Row],[PRESCRIP]],2,1)="3",MID(Veg_Table[[#This Row],[PRESCRIP]],2,1)="4"),_xlfn.NUMBERVALUE(MID(Veg_Table[[#This Row],[PRESCRIP]],2,1)),"NA")</f>
        <v>NA</v>
      </c>
      <c r="O1537" s="1">
        <f>WEEKNUM(Veg_Table[[#This Row],[EVM_LAST_EDITED_Day]],2)</f>
        <v>20</v>
      </c>
      <c r="P1537" s="25">
        <f>IFERROR(DATE(YEAR(Veg_Table[[#This Row],[EVM_LAST_EDITED2]]),MONTH(Veg_Table[[#This Row],[EVM_LAST_EDITED2]]),DAY(Veg_Table[[#This Row],[EVM_LAST_EDITED2]])),DATE(2019,1,1))</f>
        <v>43965</v>
      </c>
      <c r="Q1537" s="3">
        <f>VALUE(SUBSTITUTE(Veg_Table[[#This Row],[EVM_LAST_EDITED]],",",""))</f>
        <v>43965.589056307901</v>
      </c>
      <c r="R1537" s="1" t="str">
        <f>_xlfn.IFNA(IF(Veg_Table[[#This Row],[EVM_LAST_EDITOR]]="","zBlank EVM Last Editor",VLOOKUP(Veg_Table[[#This Row],[EVM_LAST_EDITOR]],Roster_Table[#All],4,FALSE)),"zAWRR Not in Roster")</f>
        <v>MGE</v>
      </c>
      <c r="S1537" s="1" t="str">
        <f>_xlfn.IFNA(IF(Veg_Table[[#This Row],[EVM_LAST_EDITOR]]="","zBlank EVM Last Editor",VLOOKUP(Veg_Table[[#This Row],[EVM_LAST_EDITOR]],Roster_Table[#All],16,FALSE)),"zCompany_AWRR not in Roster")</f>
        <v>MGE_Mountain G Enterprises</v>
      </c>
      <c r="T1537" s="2">
        <f>IFERROR(DATE(YEAR(Veg_Table[[#This Row],[Created2]]),MONTH(Veg_Table[[#This Row],[Created2]]),DAY(Veg_Table[[#This Row],[Created2]])),DATE(2019,1,1))</f>
        <v>43965</v>
      </c>
      <c r="U1537" s="3">
        <f>VALUE(SUBSTITUTE(Veg_Table[[#This Row],[Created]],",",""))</f>
        <v>43965.589056307901</v>
      </c>
      <c r="V1537" s="3" t="str">
        <f ca="1">IFERROR(_xlfn.IFNA(CELL("contents",INDIRECT(_xlfn.CONCAT("Veg_Table_Production_Data!",ADDRESS(MATCH(_xlfn.MAXIFS(#REF!,#REF!,"="&amp;Veg_Table[[#This Row],[AUTO_ID]],#REF!,"&lt;"&amp;Veg_Table[[#This Row],[EVM_LAST_EDITED_Day]]),#REF!,0),COLUMN(#REF!),4,1,)))),""),"")</f>
        <v/>
      </c>
      <c r="W1537" s="3" t="str">
        <f ca="1">IF(Veg_Table[[#This Row],[Previous_Prescription]]="","No",IF(Veg_Table[[#This Row],[Previous_Prescription]]=Veg_Table[[#This Row],[PRESCRIP]],"No","Yes"))</f>
        <v>No</v>
      </c>
      <c r="X1537" s="3" t="str">
        <f>IF(Veg_Table[[#This Row],[EVM_LAST_EDITED_Day]]=Veg_Table[[#This Row],[Created_Day]],"New","Old")</f>
        <v>New</v>
      </c>
      <c r="Y1537" s="1">
        <f>IFERROR(IF(FIND("delete",LOWER(Veg_Table[[#This Row],[PI_COMMENTS]]))&gt;=1,1,0),0)</f>
        <v>0</v>
      </c>
      <c r="Z1537" s="1" t="str">
        <f>_xlfn.IFNA(IF(Veg_Table[[#This Row],[EVM_LAST_EDITOR]]="","Yes",VLOOKUP(Veg_Table[[#This Row],[EVM_LAST_EDITOR]],Roster_Table[#All],15,FALSE)),"Yes")</f>
        <v>Yes</v>
      </c>
      <c r="AA153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37" s="1" t="str">
        <f>_xlfn.IFNA(VLOOKUP(Veg_Table[[#This Row],[EVM_LAST_EDITOR]],Roster_Table[#All],3,FALSE),"zAWRR Not in Roster")</f>
        <v>Aaron</v>
      </c>
      <c r="AC1537" s="1" t="str">
        <f>_xlfn.IFNA(VLOOKUP(Veg_Table[[#This Row],[EVM_LAST_EDITOR]],Roster_Table[#All],2,FALSE),"zAWRR Not in Roster")</f>
        <v>Hansen</v>
      </c>
      <c r="AD1537" s="1" t="str">
        <f>IF(_xlfn.CONCAT(Veg_Table[[#This Row],[First_Name]]," ",Veg_Table[[#This Row],[Last_Name]])="zAWRR Not in Roster zAWRR Not in Roster","zAWRR Not in Roster",_xlfn.CONCAT(Veg_Table[[#This Row],[First_Name]]," ",Veg_Table[[#This Row],[Last_Name]]))</f>
        <v>Aaron Hansen</v>
      </c>
      <c r="AE1537">
        <v>3229300</v>
      </c>
      <c r="AF1537" t="s">
        <v>6386</v>
      </c>
      <c r="AG1537" t="s">
        <v>93</v>
      </c>
      <c r="AH1537" t="s">
        <v>5320</v>
      </c>
      <c r="AI1537" t="s">
        <v>6321</v>
      </c>
      <c r="AJ1537" t="s">
        <v>21</v>
      </c>
      <c r="AL1537" t="s">
        <v>22</v>
      </c>
      <c r="AM1537" t="s">
        <v>23</v>
      </c>
      <c r="AN1537" t="s">
        <v>25</v>
      </c>
      <c r="AO1537" t="s">
        <v>25</v>
      </c>
      <c r="AP1537">
        <v>25</v>
      </c>
      <c r="AQ1537">
        <v>45</v>
      </c>
      <c r="AR1537" t="s">
        <v>511</v>
      </c>
      <c r="AS1537" t="s">
        <v>24</v>
      </c>
      <c r="AT1537" t="s">
        <v>26</v>
      </c>
      <c r="AV1537" t="s">
        <v>519</v>
      </c>
      <c r="AW1537" t="s">
        <v>6387</v>
      </c>
      <c r="AZ1537"/>
      <c r="BB1537" s="4"/>
      <c r="BD1537" t="s">
        <v>29</v>
      </c>
      <c r="BE1537" t="s">
        <v>25</v>
      </c>
      <c r="BF1537" t="s">
        <v>513</v>
      </c>
      <c r="BI1537" s="3"/>
      <c r="BJ1537" t="s">
        <v>27</v>
      </c>
      <c r="BK1537" s="30" t="s">
        <v>156</v>
      </c>
      <c r="BL1537" s="3">
        <v>43965.589056307872</v>
      </c>
      <c r="BM1537" t="s">
        <v>31</v>
      </c>
      <c r="BN1537" t="s">
        <v>32</v>
      </c>
      <c r="BP1537" t="s">
        <v>5452</v>
      </c>
      <c r="BQ1537" t="s">
        <v>1025</v>
      </c>
      <c r="BR1537" t="s">
        <v>28</v>
      </c>
      <c r="BS1537" t="s">
        <v>28</v>
      </c>
      <c r="BT1537" t="s">
        <v>156</v>
      </c>
      <c r="BU1537" s="3">
        <v>43965.589056307872</v>
      </c>
      <c r="BV1537" t="s">
        <v>803</v>
      </c>
      <c r="BW1537" s="3">
        <v>43965.683183275461</v>
      </c>
      <c r="BX1537" t="s">
        <v>6388</v>
      </c>
      <c r="CG1537"/>
      <c r="CH1537"/>
      <c r="CI1537"/>
      <c r="CY1537"/>
      <c r="DA1537"/>
      <c r="DF1537"/>
    </row>
    <row r="1538" spans="1:110" x14ac:dyDescent="0.25">
      <c r="A1538" s="1">
        <f>IF(Veg_Table[[#This Row],[VP_STATUS]]="Hold",0,IF(OR(AND(Veg_Table[[#This Row],[PRESCRIP]]="NW_No Work",Veg_Table[[#This Row],[VP_STATUS]]&lt;&gt;"No Work Required Under EVM"),AND(Veg_Table[[#This Row],[VP_STATUS]]="No Work Required Under EVM",Veg_Table[[#This Row],[PRESCRIP]]&lt;&gt;"NW_No Work")),1,0))</f>
        <v>0</v>
      </c>
      <c r="B1538" s="1">
        <f>IF(Veg_Table[[#This Row],[SPECIES]]="",1,0)</f>
        <v>0</v>
      </c>
      <c r="C1538" s="1">
        <f>IF(Veg_Table[[#This Row],[DIAMETER]]="",1,0)</f>
        <v>0</v>
      </c>
      <c r="D1538" s="1">
        <f>IF(Veg_Table[[#This Row],[HEIGHT]]="",1,0)</f>
        <v>0</v>
      </c>
      <c r="E153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38" s="1">
        <f>IF(AND(Veg_Table[[#This Row],[TAT_RESULT]]="ABATE",Veg_Table[[#This Row],[PRESCRIP]]="NW_No Work"),1,0)</f>
        <v>0</v>
      </c>
      <c r="G1538" s="1">
        <f>IF(OR(Veg_Table[[#This Row],[Prescription R-Scale]]="NA",Veg_Table[[#This Row],[Diameter R-Scale]]="NA"),0,IF(Veg_Table[[#This Row],[Diameter R-Scale]]&lt;&gt;Veg_Table[[#This Row],[Prescription R-Scale]],1,0))</f>
        <v>0</v>
      </c>
      <c r="H1538" s="1">
        <f>IF(OR(AND(Veg_Table[[#This Row],[PRESCRIP]]="BC_Br Rmv", Veg_Table[[#This Row],[WOOD_MAN]]&lt;&gt;"Not Needed"),AND(Veg_Table[[#This Row],[PRESCRIP]]="BCS_Br Rmv+Trt", Veg_Table[[#This Row],[WOOD_MAN]]&lt;&gt;"Not Needed")),1,0)</f>
        <v>0</v>
      </c>
      <c r="I1538" s="1">
        <f ca="1">IF(AND(Veg_Table[[#This Row],[Prescription_Changed]]="Yes",Veg_Table[[#This Row],[TAT_RESULT]]=""),1,0)</f>
        <v>0</v>
      </c>
      <c r="J1538" s="1">
        <f ca="1">SUM(Veg_Table[[#This Row],[Prescription and Status do not match]:[Prescription_Edited_And_TAT_Is_Blank]])</f>
        <v>0</v>
      </c>
      <c r="K1538" s="1">
        <f ca="1">IF(Veg_Table[[#This Row],[Sum of Errors]]&gt;0,1,0)</f>
        <v>0</v>
      </c>
      <c r="L1538" s="1">
        <f>1</f>
        <v>1</v>
      </c>
      <c r="M1538"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538" s="1" t="str">
        <f>IF(OR(MID(Veg_Table[[#This Row],[PRESCRIP]],2,1)="1",MID(Veg_Table[[#This Row],[PRESCRIP]],2,1)="2",MID(Veg_Table[[#This Row],[PRESCRIP]],2,1)="3",MID(Veg_Table[[#This Row],[PRESCRIP]],2,1)="4"),_xlfn.NUMBERVALUE(MID(Veg_Table[[#This Row],[PRESCRIP]],2,1)),"NA")</f>
        <v>NA</v>
      </c>
      <c r="O1538" s="1">
        <f>WEEKNUM(Veg_Table[[#This Row],[EVM_LAST_EDITED_Day]],2)</f>
        <v>20</v>
      </c>
      <c r="P1538" s="25">
        <f>IFERROR(DATE(YEAR(Veg_Table[[#This Row],[EVM_LAST_EDITED2]]),MONTH(Veg_Table[[#This Row],[EVM_LAST_EDITED2]]),DAY(Veg_Table[[#This Row],[EVM_LAST_EDITED2]])),DATE(2019,1,1))</f>
        <v>43965</v>
      </c>
      <c r="Q1538" s="3">
        <f>VALUE(SUBSTITUTE(Veg_Table[[#This Row],[EVM_LAST_EDITED]],",",""))</f>
        <v>43965.589826342599</v>
      </c>
      <c r="R1538" s="1" t="str">
        <f>_xlfn.IFNA(IF(Veg_Table[[#This Row],[EVM_LAST_EDITOR]]="","zBlank EVM Last Editor",VLOOKUP(Veg_Table[[#This Row],[EVM_LAST_EDITOR]],Roster_Table[#All],4,FALSE)),"zAWRR Not in Roster")</f>
        <v>MBG</v>
      </c>
      <c r="S1538" s="1" t="str">
        <f>_xlfn.IFNA(IF(Veg_Table[[#This Row],[EVM_LAST_EDITOR]]="","zBlank EVM Last Editor",VLOOKUP(Veg_Table[[#This Row],[EVM_LAST_EDITOR]],Roster_Table[#All],16,FALSE)),"zCompany_AWRR not in Roster")</f>
        <v>MBG_Mason, Bruce &amp; Girard</v>
      </c>
      <c r="T1538" s="2">
        <f>IFERROR(DATE(YEAR(Veg_Table[[#This Row],[Created2]]),MONTH(Veg_Table[[#This Row],[Created2]]),DAY(Veg_Table[[#This Row],[Created2]])),DATE(2019,1,1))</f>
        <v>43965</v>
      </c>
      <c r="U1538" s="3">
        <f>VALUE(SUBSTITUTE(Veg_Table[[#This Row],[Created]],",",""))</f>
        <v>43965.589826342599</v>
      </c>
      <c r="V1538" s="3" t="str">
        <f ca="1">IFERROR(_xlfn.IFNA(CELL("contents",INDIRECT(_xlfn.CONCAT("Veg_Table_Production_Data!",ADDRESS(MATCH(_xlfn.MAXIFS(#REF!,#REF!,"="&amp;Veg_Table[[#This Row],[AUTO_ID]],#REF!,"&lt;"&amp;Veg_Table[[#This Row],[EVM_LAST_EDITED_Day]]),#REF!,0),COLUMN(#REF!),4,1,)))),""),"")</f>
        <v/>
      </c>
      <c r="W1538" s="3" t="str">
        <f ca="1">IF(Veg_Table[[#This Row],[Previous_Prescription]]="","No",IF(Veg_Table[[#This Row],[Previous_Prescription]]=Veg_Table[[#This Row],[PRESCRIP]],"No","Yes"))</f>
        <v>No</v>
      </c>
      <c r="X1538" s="3" t="str">
        <f>IF(Veg_Table[[#This Row],[EVM_LAST_EDITED_Day]]=Veg_Table[[#This Row],[Created_Day]],"New","Old")</f>
        <v>New</v>
      </c>
      <c r="Y1538" s="1">
        <f>IFERROR(IF(FIND("delete",LOWER(Veg_Table[[#This Row],[PI_COMMENTS]]))&gt;=1,1,0),0)</f>
        <v>0</v>
      </c>
      <c r="Z1538" s="1" t="str">
        <f>_xlfn.IFNA(IF(Veg_Table[[#This Row],[EVM_LAST_EDITOR]]="","Yes",VLOOKUP(Veg_Table[[#This Row],[EVM_LAST_EDITOR]],Roster_Table[#All],15,FALSE)),"Yes")</f>
        <v>Yes</v>
      </c>
      <c r="AA153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38" s="1" t="str">
        <f>_xlfn.IFNA(VLOOKUP(Veg_Table[[#This Row],[EVM_LAST_EDITOR]],Roster_Table[#All],3,FALSE),"zAWRR Not in Roster")</f>
        <v>Nathan</v>
      </c>
      <c r="AC1538" s="1" t="str">
        <f>_xlfn.IFNA(VLOOKUP(Veg_Table[[#This Row],[EVM_LAST_EDITOR]],Roster_Table[#All],2,FALSE),"zAWRR Not in Roster")</f>
        <v>Vik</v>
      </c>
      <c r="AD1538" s="1" t="str">
        <f>IF(_xlfn.CONCAT(Veg_Table[[#This Row],[First_Name]]," ",Veg_Table[[#This Row],[Last_Name]])="zAWRR Not in Roster zAWRR Not in Roster","zAWRR Not in Roster",_xlfn.CONCAT(Veg_Table[[#This Row],[First_Name]]," ",Veg_Table[[#This Row],[Last_Name]]))</f>
        <v>Nathan Vik</v>
      </c>
      <c r="AE1538">
        <v>3229341</v>
      </c>
      <c r="AF1538" t="s">
        <v>6389</v>
      </c>
      <c r="AG1538" t="s">
        <v>93</v>
      </c>
      <c r="AH1538" t="s">
        <v>6252</v>
      </c>
      <c r="AI1538" t="s">
        <v>5955</v>
      </c>
      <c r="AJ1538" t="s">
        <v>21</v>
      </c>
      <c r="AL1538" t="s">
        <v>372</v>
      </c>
      <c r="AM1538" t="s">
        <v>529</v>
      </c>
      <c r="AN1538" t="s">
        <v>25</v>
      </c>
      <c r="AO1538" t="s">
        <v>25</v>
      </c>
      <c r="AP1538">
        <v>19</v>
      </c>
      <c r="AQ1538">
        <v>59</v>
      </c>
      <c r="AR1538" t="s">
        <v>511</v>
      </c>
      <c r="AS1538" t="s">
        <v>24</v>
      </c>
      <c r="AT1538" t="s">
        <v>26</v>
      </c>
      <c r="AV1538" t="s">
        <v>519</v>
      </c>
      <c r="AW1538" t="s">
        <v>6390</v>
      </c>
      <c r="AZ1538"/>
      <c r="BB1538" s="4"/>
      <c r="BD1538" t="s">
        <v>29</v>
      </c>
      <c r="BE1538" t="s">
        <v>25</v>
      </c>
      <c r="BF1538" t="s">
        <v>513</v>
      </c>
      <c r="BI1538" s="3"/>
      <c r="BJ1538" t="s">
        <v>27</v>
      </c>
      <c r="BK1538" s="30" t="s">
        <v>115</v>
      </c>
      <c r="BL1538" s="3">
        <v>43965.589826342592</v>
      </c>
      <c r="BM1538" t="s">
        <v>31</v>
      </c>
      <c r="BN1538" t="s">
        <v>32</v>
      </c>
      <c r="BP1538" t="s">
        <v>6254</v>
      </c>
      <c r="BQ1538" t="s">
        <v>1025</v>
      </c>
      <c r="BR1538" t="s">
        <v>28</v>
      </c>
      <c r="BS1538" t="s">
        <v>28</v>
      </c>
      <c r="BT1538" t="s">
        <v>115</v>
      </c>
      <c r="BU1538" s="3">
        <v>43965.589826342592</v>
      </c>
      <c r="BV1538" t="s">
        <v>803</v>
      </c>
      <c r="BW1538" s="3">
        <v>43965.683183275461</v>
      </c>
      <c r="BX1538" t="s">
        <v>6391</v>
      </c>
      <c r="CG1538"/>
      <c r="CH1538"/>
      <c r="CI1538"/>
      <c r="CY1538"/>
      <c r="DA1538"/>
      <c r="DF1538"/>
    </row>
    <row r="1539" spans="1:110" x14ac:dyDescent="0.25">
      <c r="A1539" s="1">
        <f>IF(Veg_Table[[#This Row],[VP_STATUS]]="Hold",0,IF(OR(AND(Veg_Table[[#This Row],[PRESCRIP]]="NW_No Work",Veg_Table[[#This Row],[VP_STATUS]]&lt;&gt;"No Work Required Under EVM"),AND(Veg_Table[[#This Row],[VP_STATUS]]="No Work Required Under EVM",Veg_Table[[#This Row],[PRESCRIP]]&lt;&gt;"NW_No Work")),1,0))</f>
        <v>0</v>
      </c>
      <c r="B1539" s="1">
        <f>IF(Veg_Table[[#This Row],[SPECIES]]="",1,0)</f>
        <v>0</v>
      </c>
      <c r="C1539" s="1">
        <f>IF(Veg_Table[[#This Row],[DIAMETER]]="",1,0)</f>
        <v>0</v>
      </c>
      <c r="D1539" s="1">
        <f>IF(Veg_Table[[#This Row],[HEIGHT]]="",1,0)</f>
        <v>0</v>
      </c>
      <c r="E153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39" s="1">
        <f>IF(AND(Veg_Table[[#This Row],[TAT_RESULT]]="ABATE",Veg_Table[[#This Row],[PRESCRIP]]="NW_No Work"),1,0)</f>
        <v>0</v>
      </c>
      <c r="G1539" s="1">
        <f>IF(OR(Veg_Table[[#This Row],[Prescription R-Scale]]="NA",Veg_Table[[#This Row],[Diameter R-Scale]]="NA"),0,IF(Veg_Table[[#This Row],[Diameter R-Scale]]&lt;&gt;Veg_Table[[#This Row],[Prescription R-Scale]],1,0))</f>
        <v>0</v>
      </c>
      <c r="H1539" s="1">
        <f>IF(OR(AND(Veg_Table[[#This Row],[PRESCRIP]]="BC_Br Rmv", Veg_Table[[#This Row],[WOOD_MAN]]&lt;&gt;"Not Needed"),AND(Veg_Table[[#This Row],[PRESCRIP]]="BCS_Br Rmv+Trt", Veg_Table[[#This Row],[WOOD_MAN]]&lt;&gt;"Not Needed")),1,0)</f>
        <v>0</v>
      </c>
      <c r="I1539" s="1">
        <f ca="1">IF(AND(Veg_Table[[#This Row],[Prescription_Changed]]="Yes",Veg_Table[[#This Row],[TAT_RESULT]]=""),1,0)</f>
        <v>0</v>
      </c>
      <c r="J1539" s="1">
        <f ca="1">SUM(Veg_Table[[#This Row],[Prescription and Status do not match]:[Prescription_Edited_And_TAT_Is_Blank]])</f>
        <v>0</v>
      </c>
      <c r="K1539" s="1">
        <f ca="1">IF(Veg_Table[[#This Row],[Sum of Errors]]&gt;0,1,0)</f>
        <v>0</v>
      </c>
      <c r="L1539" s="1">
        <f>1</f>
        <v>1</v>
      </c>
      <c r="M153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539" s="1">
        <f>IF(OR(MID(Veg_Table[[#This Row],[PRESCRIP]],2,1)="1",MID(Veg_Table[[#This Row],[PRESCRIP]],2,1)="2",MID(Veg_Table[[#This Row],[PRESCRIP]],2,1)="3",MID(Veg_Table[[#This Row],[PRESCRIP]],2,1)="4"),_xlfn.NUMBERVALUE(MID(Veg_Table[[#This Row],[PRESCRIP]],2,1)),"NA")</f>
        <v>1</v>
      </c>
      <c r="O1539" s="1">
        <f>WEEKNUM(Veg_Table[[#This Row],[EVM_LAST_EDITED_Day]],2)</f>
        <v>20</v>
      </c>
      <c r="P1539" s="25">
        <f>IFERROR(DATE(YEAR(Veg_Table[[#This Row],[EVM_LAST_EDITED2]]),MONTH(Veg_Table[[#This Row],[EVM_LAST_EDITED2]]),DAY(Veg_Table[[#This Row],[EVM_LAST_EDITED2]])),DATE(2019,1,1))</f>
        <v>43965</v>
      </c>
      <c r="Q1539" s="3">
        <f>VALUE(SUBSTITUTE(Veg_Table[[#This Row],[EVM_LAST_EDITED]],",",""))</f>
        <v>43965.590324560202</v>
      </c>
      <c r="R1539" s="1" t="str">
        <f>_xlfn.IFNA(IF(Veg_Table[[#This Row],[EVM_LAST_EDITOR]]="","zBlank EVM Last Editor",VLOOKUP(Veg_Table[[#This Row],[EVM_LAST_EDITOR]],Roster_Table[#All],4,FALSE)),"zAWRR Not in Roster")</f>
        <v>MBG</v>
      </c>
      <c r="S1539" s="1" t="str">
        <f>_xlfn.IFNA(IF(Veg_Table[[#This Row],[EVM_LAST_EDITOR]]="","zBlank EVM Last Editor",VLOOKUP(Veg_Table[[#This Row],[EVM_LAST_EDITOR]],Roster_Table[#All],16,FALSE)),"zCompany_AWRR not in Roster")</f>
        <v>MBG_Mason, Bruce &amp; Girard</v>
      </c>
      <c r="T1539" s="2">
        <f>IFERROR(DATE(YEAR(Veg_Table[[#This Row],[Created2]]),MONTH(Veg_Table[[#This Row],[Created2]]),DAY(Veg_Table[[#This Row],[Created2]])),DATE(2019,1,1))</f>
        <v>43965</v>
      </c>
      <c r="U1539" s="3">
        <f>VALUE(SUBSTITUTE(Veg_Table[[#This Row],[Created]],",",""))</f>
        <v>43965.590324560202</v>
      </c>
      <c r="V1539" s="3" t="str">
        <f ca="1">IFERROR(_xlfn.IFNA(CELL("contents",INDIRECT(_xlfn.CONCAT("Veg_Table_Production_Data!",ADDRESS(MATCH(_xlfn.MAXIFS(#REF!,#REF!,"="&amp;Veg_Table[[#This Row],[AUTO_ID]],#REF!,"&lt;"&amp;Veg_Table[[#This Row],[EVM_LAST_EDITED_Day]]),#REF!,0),COLUMN(#REF!),4,1,)))),""),"")</f>
        <v/>
      </c>
      <c r="W1539" s="3" t="str">
        <f ca="1">IF(Veg_Table[[#This Row],[Previous_Prescription]]="","No",IF(Veg_Table[[#This Row],[Previous_Prescription]]=Veg_Table[[#This Row],[PRESCRIP]],"No","Yes"))</f>
        <v>No</v>
      </c>
      <c r="X1539" s="3" t="str">
        <f>IF(Veg_Table[[#This Row],[EVM_LAST_EDITED_Day]]=Veg_Table[[#This Row],[Created_Day]],"New","Old")</f>
        <v>New</v>
      </c>
      <c r="Y1539" s="1">
        <f>IFERROR(IF(FIND("delete",LOWER(Veg_Table[[#This Row],[PI_COMMENTS]]))&gt;=1,1,0),0)</f>
        <v>0</v>
      </c>
      <c r="Z1539" s="1" t="str">
        <f>_xlfn.IFNA(IF(Veg_Table[[#This Row],[EVM_LAST_EDITOR]]="","Yes",VLOOKUP(Veg_Table[[#This Row],[EVM_LAST_EDITOR]],Roster_Table[#All],15,FALSE)),"Yes")</f>
        <v>Yes</v>
      </c>
      <c r="AA153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39" s="1" t="str">
        <f>_xlfn.IFNA(VLOOKUP(Veg_Table[[#This Row],[EVM_LAST_EDITOR]],Roster_Table[#All],3,FALSE),"zAWRR Not in Roster")</f>
        <v>Benjamin</v>
      </c>
      <c r="AC1539" s="1" t="str">
        <f>_xlfn.IFNA(VLOOKUP(Veg_Table[[#This Row],[EVM_LAST_EDITOR]],Roster_Table[#All],2,FALSE),"zAWRR Not in Roster")</f>
        <v>Post</v>
      </c>
      <c r="AD1539" s="1" t="str">
        <f>IF(_xlfn.CONCAT(Veg_Table[[#This Row],[First_Name]]," ",Veg_Table[[#This Row],[Last_Name]])="zAWRR Not in Roster zAWRR Not in Roster","zAWRR Not in Roster",_xlfn.CONCAT(Veg_Table[[#This Row],[First_Name]]," ",Veg_Table[[#This Row],[Last_Name]]))</f>
        <v>Benjamin Post</v>
      </c>
      <c r="AE1539">
        <v>3229342</v>
      </c>
      <c r="AF1539" t="s">
        <v>6392</v>
      </c>
      <c r="AG1539" t="s">
        <v>93</v>
      </c>
      <c r="AH1539" t="s">
        <v>6252</v>
      </c>
      <c r="AI1539" t="s">
        <v>5955</v>
      </c>
      <c r="AJ1539" t="s">
        <v>36</v>
      </c>
      <c r="AL1539" t="s">
        <v>372</v>
      </c>
      <c r="AM1539" t="s">
        <v>529</v>
      </c>
      <c r="AN1539" t="s">
        <v>25</v>
      </c>
      <c r="AO1539" t="s">
        <v>25</v>
      </c>
      <c r="AP1539">
        <v>11</v>
      </c>
      <c r="AQ1539">
        <v>55</v>
      </c>
      <c r="AR1539" t="s">
        <v>511</v>
      </c>
      <c r="AS1539" t="s">
        <v>45</v>
      </c>
      <c r="AT1539" t="s">
        <v>522</v>
      </c>
      <c r="AV1539" t="s">
        <v>519</v>
      </c>
      <c r="AW1539" t="s">
        <v>6393</v>
      </c>
      <c r="AZ1539"/>
      <c r="BB1539" s="4"/>
      <c r="BD1539" t="s">
        <v>29</v>
      </c>
      <c r="BE1539" t="s">
        <v>25</v>
      </c>
      <c r="BF1539" t="s">
        <v>513</v>
      </c>
      <c r="BI1539" s="3"/>
      <c r="BJ1539" t="s">
        <v>52</v>
      </c>
      <c r="BK1539" s="30" t="s">
        <v>120</v>
      </c>
      <c r="BL1539" s="3">
        <v>43965.590324560188</v>
      </c>
      <c r="BM1539" t="s">
        <v>31</v>
      </c>
      <c r="BN1539" t="s">
        <v>32</v>
      </c>
      <c r="BP1539" t="s">
        <v>6254</v>
      </c>
      <c r="BQ1539" t="s">
        <v>1025</v>
      </c>
      <c r="BR1539" t="s">
        <v>28</v>
      </c>
      <c r="BS1539" t="s">
        <v>28</v>
      </c>
      <c r="BT1539" t="s">
        <v>120</v>
      </c>
      <c r="BU1539" s="3">
        <v>43965.590324560188</v>
      </c>
      <c r="BV1539" t="s">
        <v>803</v>
      </c>
      <c r="BW1539" s="3">
        <v>43965.683183275461</v>
      </c>
      <c r="BX1539" t="s">
        <v>6394</v>
      </c>
      <c r="CG1539"/>
      <c r="CH1539"/>
      <c r="CI1539"/>
      <c r="CY1539"/>
      <c r="DA1539"/>
      <c r="DF1539"/>
    </row>
    <row r="1540" spans="1:110" x14ac:dyDescent="0.25">
      <c r="A1540" s="1">
        <f>IF(Veg_Table[[#This Row],[VP_STATUS]]="Hold",0,IF(OR(AND(Veg_Table[[#This Row],[PRESCRIP]]="NW_No Work",Veg_Table[[#This Row],[VP_STATUS]]&lt;&gt;"No Work Required Under EVM"),AND(Veg_Table[[#This Row],[VP_STATUS]]="No Work Required Under EVM",Veg_Table[[#This Row],[PRESCRIP]]&lt;&gt;"NW_No Work")),1,0))</f>
        <v>0</v>
      </c>
      <c r="B1540" s="1">
        <f>IF(Veg_Table[[#This Row],[SPECIES]]="",1,0)</f>
        <v>0</v>
      </c>
      <c r="C1540" s="1">
        <f>IF(Veg_Table[[#This Row],[DIAMETER]]="",1,0)</f>
        <v>0</v>
      </c>
      <c r="D1540" s="1">
        <f>IF(Veg_Table[[#This Row],[HEIGHT]]="",1,0)</f>
        <v>0</v>
      </c>
      <c r="E154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40" s="1">
        <f>IF(AND(Veg_Table[[#This Row],[TAT_RESULT]]="ABATE",Veg_Table[[#This Row],[PRESCRIP]]="NW_No Work"),1,0)</f>
        <v>0</v>
      </c>
      <c r="G1540" s="1">
        <f>IF(OR(Veg_Table[[#This Row],[Prescription R-Scale]]="NA",Veg_Table[[#This Row],[Diameter R-Scale]]="NA"),0,IF(Veg_Table[[#This Row],[Diameter R-Scale]]&lt;&gt;Veg_Table[[#This Row],[Prescription R-Scale]],1,0))</f>
        <v>0</v>
      </c>
      <c r="H1540" s="1">
        <f>IF(OR(AND(Veg_Table[[#This Row],[PRESCRIP]]="BC_Br Rmv", Veg_Table[[#This Row],[WOOD_MAN]]&lt;&gt;"Not Needed"),AND(Veg_Table[[#This Row],[PRESCRIP]]="BCS_Br Rmv+Trt", Veg_Table[[#This Row],[WOOD_MAN]]&lt;&gt;"Not Needed")),1,0)</f>
        <v>0</v>
      </c>
      <c r="I1540" s="1">
        <f ca="1">IF(AND(Veg_Table[[#This Row],[Prescription_Changed]]="Yes",Veg_Table[[#This Row],[TAT_RESULT]]=""),1,0)</f>
        <v>0</v>
      </c>
      <c r="J1540" s="1">
        <f ca="1">SUM(Veg_Table[[#This Row],[Prescription and Status do not match]:[Prescription_Edited_And_TAT_Is_Blank]])</f>
        <v>0</v>
      </c>
      <c r="K1540" s="1">
        <f ca="1">IF(Veg_Table[[#This Row],[Sum of Errors]]&gt;0,1,0)</f>
        <v>0</v>
      </c>
      <c r="L1540" s="1">
        <f>1</f>
        <v>1</v>
      </c>
      <c r="M1540"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540" s="1" t="str">
        <f>IF(OR(MID(Veg_Table[[#This Row],[PRESCRIP]],2,1)="1",MID(Veg_Table[[#This Row],[PRESCRIP]],2,1)="2",MID(Veg_Table[[#This Row],[PRESCRIP]],2,1)="3",MID(Veg_Table[[#This Row],[PRESCRIP]],2,1)="4"),_xlfn.NUMBERVALUE(MID(Veg_Table[[#This Row],[PRESCRIP]],2,1)),"NA")</f>
        <v>NA</v>
      </c>
      <c r="O1540" s="1">
        <f>WEEKNUM(Veg_Table[[#This Row],[EVM_LAST_EDITED_Day]],2)</f>
        <v>20</v>
      </c>
      <c r="P1540" s="25">
        <f>IFERROR(DATE(YEAR(Veg_Table[[#This Row],[EVM_LAST_EDITED2]]),MONTH(Veg_Table[[#This Row],[EVM_LAST_EDITED2]]),DAY(Veg_Table[[#This Row],[EVM_LAST_EDITED2]])),DATE(2019,1,1))</f>
        <v>43965</v>
      </c>
      <c r="Q1540" s="3">
        <f>VALUE(SUBSTITUTE(Veg_Table[[#This Row],[EVM_LAST_EDITED]],",",""))</f>
        <v>43965.591585648202</v>
      </c>
      <c r="R1540" s="1" t="str">
        <f>_xlfn.IFNA(IF(Veg_Table[[#This Row],[EVM_LAST_EDITOR]]="","zBlank EVM Last Editor",VLOOKUP(Veg_Table[[#This Row],[EVM_LAST_EDITOR]],Roster_Table[#All],4,FALSE)),"zAWRR Not in Roster")</f>
        <v>MGE</v>
      </c>
      <c r="S1540" s="1" t="str">
        <f>_xlfn.IFNA(IF(Veg_Table[[#This Row],[EVM_LAST_EDITOR]]="","zBlank EVM Last Editor",VLOOKUP(Veg_Table[[#This Row],[EVM_LAST_EDITOR]],Roster_Table[#All],16,FALSE)),"zCompany_AWRR not in Roster")</f>
        <v>MGE_Mountain G Enterprises</v>
      </c>
      <c r="T1540" s="2">
        <f>IFERROR(DATE(YEAR(Veg_Table[[#This Row],[Created2]]),MONTH(Veg_Table[[#This Row],[Created2]]),DAY(Veg_Table[[#This Row],[Created2]])),DATE(2019,1,1))</f>
        <v>43965</v>
      </c>
      <c r="U1540" s="3">
        <f>VALUE(SUBSTITUTE(Veg_Table[[#This Row],[Created]],",",""))</f>
        <v>43965.591585648202</v>
      </c>
      <c r="V1540" s="3" t="str">
        <f ca="1">IFERROR(_xlfn.IFNA(CELL("contents",INDIRECT(_xlfn.CONCAT("Veg_Table_Production_Data!",ADDRESS(MATCH(_xlfn.MAXIFS(#REF!,#REF!,"="&amp;Veg_Table[[#This Row],[AUTO_ID]],#REF!,"&lt;"&amp;Veg_Table[[#This Row],[EVM_LAST_EDITED_Day]]),#REF!,0),COLUMN(#REF!),4,1,)))),""),"")</f>
        <v/>
      </c>
      <c r="W1540" s="3" t="str">
        <f ca="1">IF(Veg_Table[[#This Row],[Previous_Prescription]]="","No",IF(Veg_Table[[#This Row],[Previous_Prescription]]=Veg_Table[[#This Row],[PRESCRIP]],"No","Yes"))</f>
        <v>No</v>
      </c>
      <c r="X1540" s="3" t="str">
        <f>IF(Veg_Table[[#This Row],[EVM_LAST_EDITED_Day]]=Veg_Table[[#This Row],[Created_Day]],"New","Old")</f>
        <v>New</v>
      </c>
      <c r="Y1540" s="1">
        <f>IFERROR(IF(FIND("delete",LOWER(Veg_Table[[#This Row],[PI_COMMENTS]]))&gt;=1,1,0),0)</f>
        <v>0</v>
      </c>
      <c r="Z1540" s="1" t="str">
        <f>_xlfn.IFNA(IF(Veg_Table[[#This Row],[EVM_LAST_EDITOR]]="","Yes",VLOOKUP(Veg_Table[[#This Row],[EVM_LAST_EDITOR]],Roster_Table[#All],15,FALSE)),"Yes")</f>
        <v>Yes</v>
      </c>
      <c r="AA154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40" s="1" t="str">
        <f>_xlfn.IFNA(VLOOKUP(Veg_Table[[#This Row],[EVM_LAST_EDITOR]],Roster_Table[#All],3,FALSE),"zAWRR Not in Roster")</f>
        <v>Amanda</v>
      </c>
      <c r="AC1540" s="1" t="str">
        <f>_xlfn.IFNA(VLOOKUP(Veg_Table[[#This Row],[EVM_LAST_EDITOR]],Roster_Table[#All],2,FALSE),"zAWRR Not in Roster")</f>
        <v>Winne</v>
      </c>
      <c r="AD1540" s="1" t="str">
        <f>IF(_xlfn.CONCAT(Veg_Table[[#This Row],[First_Name]]," ",Veg_Table[[#This Row],[Last_Name]])="zAWRR Not in Roster zAWRR Not in Roster","zAWRR Not in Roster",_xlfn.CONCAT(Veg_Table[[#This Row],[First_Name]]," ",Veg_Table[[#This Row],[Last_Name]]))</f>
        <v>Amanda Winne</v>
      </c>
      <c r="AE1540">
        <v>3230476</v>
      </c>
      <c r="AF1540" t="s">
        <v>6579</v>
      </c>
      <c r="AG1540" t="s">
        <v>93</v>
      </c>
      <c r="AH1540" t="s">
        <v>4287</v>
      </c>
      <c r="AI1540" t="s">
        <v>3400</v>
      </c>
      <c r="AJ1540" t="s">
        <v>21</v>
      </c>
      <c r="AL1540" t="s">
        <v>22</v>
      </c>
      <c r="AM1540" t="s">
        <v>1967</v>
      </c>
      <c r="AN1540" t="s">
        <v>25</v>
      </c>
      <c r="AO1540" t="s">
        <v>25</v>
      </c>
      <c r="AP1540">
        <v>13</v>
      </c>
      <c r="AQ1540">
        <v>70</v>
      </c>
      <c r="AR1540" t="s">
        <v>511</v>
      </c>
      <c r="AS1540" t="s">
        <v>24</v>
      </c>
      <c r="AT1540" t="s">
        <v>26</v>
      </c>
      <c r="AV1540" t="s">
        <v>512</v>
      </c>
      <c r="AW1540" t="s">
        <v>6580</v>
      </c>
      <c r="AZ1540"/>
      <c r="BB1540" s="4"/>
      <c r="BD1540" t="s">
        <v>29</v>
      </c>
      <c r="BE1540" t="s">
        <v>25</v>
      </c>
      <c r="BF1540" t="s">
        <v>513</v>
      </c>
      <c r="BI1540" s="3"/>
      <c r="BJ1540" t="s">
        <v>27</v>
      </c>
      <c r="BK1540" s="30" t="s">
        <v>520</v>
      </c>
      <c r="BL1540" s="3">
        <v>43965.591585648152</v>
      </c>
      <c r="BM1540" t="s">
        <v>31</v>
      </c>
      <c r="BN1540" t="s">
        <v>32</v>
      </c>
      <c r="BP1540" t="s">
        <v>4406</v>
      </c>
      <c r="BQ1540" t="s">
        <v>1025</v>
      </c>
      <c r="BR1540" t="s">
        <v>28</v>
      </c>
      <c r="BS1540" t="s">
        <v>28</v>
      </c>
      <c r="BT1540" t="s">
        <v>520</v>
      </c>
      <c r="BU1540" s="3">
        <v>43965.591585648152</v>
      </c>
      <c r="BV1540" t="s">
        <v>803</v>
      </c>
      <c r="BW1540" s="3">
        <v>43965.760199074073</v>
      </c>
      <c r="BX1540" t="s">
        <v>6581</v>
      </c>
      <c r="CG1540"/>
      <c r="CH1540"/>
      <c r="CI1540"/>
      <c r="CY1540"/>
      <c r="DA1540"/>
      <c r="DF1540"/>
    </row>
    <row r="1541" spans="1:110" x14ac:dyDescent="0.25">
      <c r="A1541" s="1">
        <f>IF(Veg_Table[[#This Row],[VP_STATUS]]="Hold",0,IF(OR(AND(Veg_Table[[#This Row],[PRESCRIP]]="NW_No Work",Veg_Table[[#This Row],[VP_STATUS]]&lt;&gt;"No Work Required Under EVM"),AND(Veg_Table[[#This Row],[VP_STATUS]]="No Work Required Under EVM",Veg_Table[[#This Row],[PRESCRIP]]&lt;&gt;"NW_No Work")),1,0))</f>
        <v>0</v>
      </c>
      <c r="B1541" s="1">
        <f>IF(Veg_Table[[#This Row],[SPECIES]]="",1,0)</f>
        <v>0</v>
      </c>
      <c r="C1541" s="1">
        <f>IF(Veg_Table[[#This Row],[DIAMETER]]="",1,0)</f>
        <v>0</v>
      </c>
      <c r="D1541" s="1">
        <f>IF(Veg_Table[[#This Row],[HEIGHT]]="",1,0)</f>
        <v>0</v>
      </c>
      <c r="E154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41" s="1">
        <f>IF(AND(Veg_Table[[#This Row],[TAT_RESULT]]="ABATE",Veg_Table[[#This Row],[PRESCRIP]]="NW_No Work"),1,0)</f>
        <v>0</v>
      </c>
      <c r="G1541" s="1">
        <f>IF(OR(Veg_Table[[#This Row],[Prescription R-Scale]]="NA",Veg_Table[[#This Row],[Diameter R-Scale]]="NA"),0,IF(Veg_Table[[#This Row],[Diameter R-Scale]]&lt;&gt;Veg_Table[[#This Row],[Prescription R-Scale]],1,0))</f>
        <v>0</v>
      </c>
      <c r="H1541" s="1">
        <f>IF(OR(AND(Veg_Table[[#This Row],[PRESCRIP]]="BC_Br Rmv", Veg_Table[[#This Row],[WOOD_MAN]]&lt;&gt;"Not Needed"),AND(Veg_Table[[#This Row],[PRESCRIP]]="BCS_Br Rmv+Trt", Veg_Table[[#This Row],[WOOD_MAN]]&lt;&gt;"Not Needed")),1,0)</f>
        <v>0</v>
      </c>
      <c r="I1541" s="1">
        <f ca="1">IF(AND(Veg_Table[[#This Row],[Prescription_Changed]]="Yes",Veg_Table[[#This Row],[TAT_RESULT]]=""),1,0)</f>
        <v>0</v>
      </c>
      <c r="J1541" s="1">
        <f ca="1">SUM(Veg_Table[[#This Row],[Prescription and Status do not match]:[Prescription_Edited_And_TAT_Is_Blank]])</f>
        <v>0</v>
      </c>
      <c r="K1541" s="1">
        <f ca="1">IF(Veg_Table[[#This Row],[Sum of Errors]]&gt;0,1,0)</f>
        <v>0</v>
      </c>
      <c r="L1541" s="1">
        <f>1</f>
        <v>1</v>
      </c>
      <c r="M1541"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541" s="1" t="str">
        <f>IF(OR(MID(Veg_Table[[#This Row],[PRESCRIP]],2,1)="1",MID(Veg_Table[[#This Row],[PRESCRIP]],2,1)="2",MID(Veg_Table[[#This Row],[PRESCRIP]],2,1)="3",MID(Veg_Table[[#This Row],[PRESCRIP]],2,1)="4"),_xlfn.NUMBERVALUE(MID(Veg_Table[[#This Row],[PRESCRIP]],2,1)),"NA")</f>
        <v>NA</v>
      </c>
      <c r="O1541" s="1">
        <f>WEEKNUM(Veg_Table[[#This Row],[EVM_LAST_EDITED_Day]],2)</f>
        <v>20</v>
      </c>
      <c r="P1541" s="25">
        <f>IFERROR(DATE(YEAR(Veg_Table[[#This Row],[EVM_LAST_EDITED2]]),MONTH(Veg_Table[[#This Row],[EVM_LAST_EDITED2]]),DAY(Veg_Table[[#This Row],[EVM_LAST_EDITED2]])),DATE(2019,1,1))</f>
        <v>43965</v>
      </c>
      <c r="Q1541" s="3">
        <f>VALUE(SUBSTITUTE(Veg_Table[[#This Row],[EVM_LAST_EDITED]],",",""))</f>
        <v>43965.591908113398</v>
      </c>
      <c r="R1541" s="1" t="str">
        <f>_xlfn.IFNA(IF(Veg_Table[[#This Row],[EVM_LAST_EDITOR]]="","zBlank EVM Last Editor",VLOOKUP(Veg_Table[[#This Row],[EVM_LAST_EDITOR]],Roster_Table[#All],4,FALSE)),"zAWRR Not in Roster")</f>
        <v>MBG</v>
      </c>
      <c r="S1541" s="1" t="str">
        <f>_xlfn.IFNA(IF(Veg_Table[[#This Row],[EVM_LAST_EDITOR]]="","zBlank EVM Last Editor",VLOOKUP(Veg_Table[[#This Row],[EVM_LAST_EDITOR]],Roster_Table[#All],16,FALSE)),"zCompany_AWRR not in Roster")</f>
        <v>MBG_Mason, Bruce &amp; Girard</v>
      </c>
      <c r="T1541" s="2">
        <f>IFERROR(DATE(YEAR(Veg_Table[[#This Row],[Created2]]),MONTH(Veg_Table[[#This Row],[Created2]]),DAY(Veg_Table[[#This Row],[Created2]])),DATE(2019,1,1))</f>
        <v>43965</v>
      </c>
      <c r="U1541" s="3">
        <f>VALUE(SUBSTITUTE(Veg_Table[[#This Row],[Created]],",",""))</f>
        <v>43965.591908113398</v>
      </c>
      <c r="V1541" s="3" t="str">
        <f ca="1">IFERROR(_xlfn.IFNA(CELL("contents",INDIRECT(_xlfn.CONCAT("Veg_Table_Production_Data!",ADDRESS(MATCH(_xlfn.MAXIFS(#REF!,#REF!,"="&amp;Veg_Table[[#This Row],[AUTO_ID]],#REF!,"&lt;"&amp;Veg_Table[[#This Row],[EVM_LAST_EDITED_Day]]),#REF!,0),COLUMN(#REF!),4,1,)))),""),"")</f>
        <v/>
      </c>
      <c r="W1541" s="3" t="str">
        <f ca="1">IF(Veg_Table[[#This Row],[Previous_Prescription]]="","No",IF(Veg_Table[[#This Row],[Previous_Prescription]]=Veg_Table[[#This Row],[PRESCRIP]],"No","Yes"))</f>
        <v>No</v>
      </c>
      <c r="X1541" s="3" t="str">
        <f>IF(Veg_Table[[#This Row],[EVM_LAST_EDITED_Day]]=Veg_Table[[#This Row],[Created_Day]],"New","Old")</f>
        <v>New</v>
      </c>
      <c r="Y1541" s="1">
        <f>IFERROR(IF(FIND("delete",LOWER(Veg_Table[[#This Row],[PI_COMMENTS]]))&gt;=1,1,0),0)</f>
        <v>0</v>
      </c>
      <c r="Z1541" s="1" t="str">
        <f>_xlfn.IFNA(IF(Veg_Table[[#This Row],[EVM_LAST_EDITOR]]="","Yes",VLOOKUP(Veg_Table[[#This Row],[EVM_LAST_EDITOR]],Roster_Table[#All],15,FALSE)),"Yes")</f>
        <v>Yes</v>
      </c>
      <c r="AA154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41" s="1" t="str">
        <f>_xlfn.IFNA(VLOOKUP(Veg_Table[[#This Row],[EVM_LAST_EDITOR]],Roster_Table[#All],3,FALSE),"zAWRR Not in Roster")</f>
        <v>Nathan</v>
      </c>
      <c r="AC1541" s="1" t="str">
        <f>_xlfn.IFNA(VLOOKUP(Veg_Table[[#This Row],[EVM_LAST_EDITOR]],Roster_Table[#All],2,FALSE),"zAWRR Not in Roster")</f>
        <v>Vik</v>
      </c>
      <c r="AD1541" s="1" t="str">
        <f>IF(_xlfn.CONCAT(Veg_Table[[#This Row],[First_Name]]," ",Veg_Table[[#This Row],[Last_Name]])="zAWRR Not in Roster zAWRR Not in Roster","zAWRR Not in Roster",_xlfn.CONCAT(Veg_Table[[#This Row],[First_Name]]," ",Veg_Table[[#This Row],[Last_Name]]))</f>
        <v>Nathan Vik</v>
      </c>
      <c r="AE1541">
        <v>3229349</v>
      </c>
      <c r="AF1541" t="s">
        <v>6395</v>
      </c>
      <c r="AG1541" t="s">
        <v>93</v>
      </c>
      <c r="AH1541" t="s">
        <v>6252</v>
      </c>
      <c r="AI1541" t="s">
        <v>5955</v>
      </c>
      <c r="AJ1541" t="s">
        <v>21</v>
      </c>
      <c r="AL1541" t="s">
        <v>372</v>
      </c>
      <c r="AM1541" t="s">
        <v>38</v>
      </c>
      <c r="AN1541" t="s">
        <v>25</v>
      </c>
      <c r="AO1541" t="s">
        <v>25</v>
      </c>
      <c r="AP1541">
        <v>21</v>
      </c>
      <c r="AQ1541">
        <v>75</v>
      </c>
      <c r="AR1541" t="s">
        <v>511</v>
      </c>
      <c r="AS1541" t="s">
        <v>24</v>
      </c>
      <c r="AT1541" t="s">
        <v>26</v>
      </c>
      <c r="AV1541" t="s">
        <v>519</v>
      </c>
      <c r="AW1541" t="s">
        <v>6396</v>
      </c>
      <c r="AZ1541"/>
      <c r="BB1541" s="4"/>
      <c r="BD1541" t="s">
        <v>29</v>
      </c>
      <c r="BE1541" t="s">
        <v>25</v>
      </c>
      <c r="BF1541" t="s">
        <v>513</v>
      </c>
      <c r="BI1541" s="3"/>
      <c r="BJ1541" t="s">
        <v>27</v>
      </c>
      <c r="BK1541" s="30" t="s">
        <v>115</v>
      </c>
      <c r="BL1541" s="3">
        <v>43965.591908113427</v>
      </c>
      <c r="BM1541" t="s">
        <v>31</v>
      </c>
      <c r="BN1541" t="s">
        <v>32</v>
      </c>
      <c r="BP1541" t="s">
        <v>6254</v>
      </c>
      <c r="BQ1541" t="s">
        <v>1025</v>
      </c>
      <c r="BR1541" t="s">
        <v>28</v>
      </c>
      <c r="BS1541" t="s">
        <v>28</v>
      </c>
      <c r="BT1541" t="s">
        <v>115</v>
      </c>
      <c r="BU1541" s="3">
        <v>43965.591908113427</v>
      </c>
      <c r="BV1541" t="s">
        <v>803</v>
      </c>
      <c r="BW1541" s="3">
        <v>43965.683183275461</v>
      </c>
      <c r="BX1541" t="s">
        <v>6397</v>
      </c>
      <c r="CG1541"/>
      <c r="CH1541"/>
      <c r="CI1541"/>
      <c r="CY1541"/>
      <c r="DA1541"/>
      <c r="DF1541"/>
    </row>
    <row r="1542" spans="1:110" x14ac:dyDescent="0.25">
      <c r="A1542" s="1">
        <f>IF(Veg_Table[[#This Row],[VP_STATUS]]="Hold",0,IF(OR(AND(Veg_Table[[#This Row],[PRESCRIP]]="NW_No Work",Veg_Table[[#This Row],[VP_STATUS]]&lt;&gt;"No Work Required Under EVM"),AND(Veg_Table[[#This Row],[VP_STATUS]]="No Work Required Under EVM",Veg_Table[[#This Row],[PRESCRIP]]&lt;&gt;"NW_No Work")),1,0))</f>
        <v>0</v>
      </c>
      <c r="B1542" s="1">
        <f>IF(Veg_Table[[#This Row],[SPECIES]]="",1,0)</f>
        <v>0</v>
      </c>
      <c r="C1542" s="1">
        <f>IF(Veg_Table[[#This Row],[DIAMETER]]="",1,0)</f>
        <v>0</v>
      </c>
      <c r="D1542" s="1">
        <f>IF(Veg_Table[[#This Row],[HEIGHT]]="",1,0)</f>
        <v>0</v>
      </c>
      <c r="E154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42" s="1">
        <f>IF(AND(Veg_Table[[#This Row],[TAT_RESULT]]="ABATE",Veg_Table[[#This Row],[PRESCRIP]]="NW_No Work"),1,0)</f>
        <v>0</v>
      </c>
      <c r="G1542" s="1">
        <f>IF(OR(Veg_Table[[#This Row],[Prescription R-Scale]]="NA",Veg_Table[[#This Row],[Diameter R-Scale]]="NA"),0,IF(Veg_Table[[#This Row],[Diameter R-Scale]]&lt;&gt;Veg_Table[[#This Row],[Prescription R-Scale]],1,0))</f>
        <v>0</v>
      </c>
      <c r="H1542" s="1">
        <f>IF(OR(AND(Veg_Table[[#This Row],[PRESCRIP]]="BC_Br Rmv", Veg_Table[[#This Row],[WOOD_MAN]]&lt;&gt;"Not Needed"),AND(Veg_Table[[#This Row],[PRESCRIP]]="BCS_Br Rmv+Trt", Veg_Table[[#This Row],[WOOD_MAN]]&lt;&gt;"Not Needed")),1,0)</f>
        <v>0</v>
      </c>
      <c r="I1542" s="1">
        <f ca="1">IF(AND(Veg_Table[[#This Row],[Prescription_Changed]]="Yes",Veg_Table[[#This Row],[TAT_RESULT]]=""),1,0)</f>
        <v>0</v>
      </c>
      <c r="J1542" s="1">
        <f ca="1">SUM(Veg_Table[[#This Row],[Prescription and Status do not match]:[Prescription_Edited_And_TAT_Is_Blank]])</f>
        <v>0</v>
      </c>
      <c r="K1542" s="1">
        <f ca="1">IF(Veg_Table[[#This Row],[Sum of Errors]]&gt;0,1,0)</f>
        <v>0</v>
      </c>
      <c r="L1542" s="1">
        <f>1</f>
        <v>1</v>
      </c>
      <c r="M1542"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542" s="1" t="str">
        <f>IF(OR(MID(Veg_Table[[#This Row],[PRESCRIP]],2,1)="1",MID(Veg_Table[[#This Row],[PRESCRIP]],2,1)="2",MID(Veg_Table[[#This Row],[PRESCRIP]],2,1)="3",MID(Veg_Table[[#This Row],[PRESCRIP]],2,1)="4"),_xlfn.NUMBERVALUE(MID(Veg_Table[[#This Row],[PRESCRIP]],2,1)),"NA")</f>
        <v>NA</v>
      </c>
      <c r="O1542" s="1">
        <f>WEEKNUM(Veg_Table[[#This Row],[EVM_LAST_EDITED_Day]],2)</f>
        <v>20</v>
      </c>
      <c r="P1542" s="25">
        <f>IFERROR(DATE(YEAR(Veg_Table[[#This Row],[EVM_LAST_EDITED2]]),MONTH(Veg_Table[[#This Row],[EVM_LAST_EDITED2]]),DAY(Veg_Table[[#This Row],[EVM_LAST_EDITED2]])),DATE(2019,1,1))</f>
        <v>43965</v>
      </c>
      <c r="Q1542" s="3">
        <f>VALUE(SUBSTITUTE(Veg_Table[[#This Row],[EVM_LAST_EDITED]],",",""))</f>
        <v>43965.592502939799</v>
      </c>
      <c r="R1542" s="1" t="str">
        <f>_xlfn.IFNA(IF(Veg_Table[[#This Row],[EVM_LAST_EDITOR]]="","zBlank EVM Last Editor",VLOOKUP(Veg_Table[[#This Row],[EVM_LAST_EDITOR]],Roster_Table[#All],4,FALSE)),"zAWRR Not in Roster")</f>
        <v>MGE</v>
      </c>
      <c r="S1542" s="1" t="str">
        <f>_xlfn.IFNA(IF(Veg_Table[[#This Row],[EVM_LAST_EDITOR]]="","zBlank EVM Last Editor",VLOOKUP(Veg_Table[[#This Row],[EVM_LAST_EDITOR]],Roster_Table[#All],16,FALSE)),"zCompany_AWRR not in Roster")</f>
        <v>MGE_Mountain G Enterprises</v>
      </c>
      <c r="T1542" s="2">
        <f>IFERROR(DATE(YEAR(Veg_Table[[#This Row],[Created2]]),MONTH(Veg_Table[[#This Row],[Created2]]),DAY(Veg_Table[[#This Row],[Created2]])),DATE(2019,1,1))</f>
        <v>43965</v>
      </c>
      <c r="U1542" s="3">
        <f>VALUE(SUBSTITUTE(Veg_Table[[#This Row],[Created]],",",""))</f>
        <v>43965.592502939799</v>
      </c>
      <c r="V1542" s="3" t="str">
        <f ca="1">IFERROR(_xlfn.IFNA(CELL("contents",INDIRECT(_xlfn.CONCAT("Veg_Table_Production_Data!",ADDRESS(MATCH(_xlfn.MAXIFS(#REF!,#REF!,"="&amp;Veg_Table[[#This Row],[AUTO_ID]],#REF!,"&lt;"&amp;Veg_Table[[#This Row],[EVM_LAST_EDITED_Day]]),#REF!,0),COLUMN(#REF!),4,1,)))),""),"")</f>
        <v/>
      </c>
      <c r="W1542" s="3" t="str">
        <f ca="1">IF(Veg_Table[[#This Row],[Previous_Prescription]]="","No",IF(Veg_Table[[#This Row],[Previous_Prescription]]=Veg_Table[[#This Row],[PRESCRIP]],"No","Yes"))</f>
        <v>No</v>
      </c>
      <c r="X1542" s="3" t="str">
        <f>IF(Veg_Table[[#This Row],[EVM_LAST_EDITED_Day]]=Veg_Table[[#This Row],[Created_Day]],"New","Old")</f>
        <v>New</v>
      </c>
      <c r="Y1542" s="1">
        <f>IFERROR(IF(FIND("delete",LOWER(Veg_Table[[#This Row],[PI_COMMENTS]]))&gt;=1,1,0),0)</f>
        <v>0</v>
      </c>
      <c r="Z1542" s="1" t="str">
        <f>_xlfn.IFNA(IF(Veg_Table[[#This Row],[EVM_LAST_EDITOR]]="","Yes",VLOOKUP(Veg_Table[[#This Row],[EVM_LAST_EDITOR]],Roster_Table[#All],15,FALSE)),"Yes")</f>
        <v>Yes</v>
      </c>
      <c r="AA154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42" s="1" t="str">
        <f>_xlfn.IFNA(VLOOKUP(Veg_Table[[#This Row],[EVM_LAST_EDITOR]],Roster_Table[#All],3,FALSE),"zAWRR Not in Roster")</f>
        <v>Aaron</v>
      </c>
      <c r="AC1542" s="1" t="str">
        <f>_xlfn.IFNA(VLOOKUP(Veg_Table[[#This Row],[EVM_LAST_EDITOR]],Roster_Table[#All],2,FALSE),"zAWRR Not in Roster")</f>
        <v>Hansen</v>
      </c>
      <c r="AD1542" s="1" t="str">
        <f>IF(_xlfn.CONCAT(Veg_Table[[#This Row],[First_Name]]," ",Veg_Table[[#This Row],[Last_Name]])="zAWRR Not in Roster zAWRR Not in Roster","zAWRR Not in Roster",_xlfn.CONCAT(Veg_Table[[#This Row],[First_Name]]," ",Veg_Table[[#This Row],[Last_Name]]))</f>
        <v>Aaron Hansen</v>
      </c>
      <c r="AE1542">
        <v>3229352</v>
      </c>
      <c r="AF1542" t="s">
        <v>6398</v>
      </c>
      <c r="AG1542" t="s">
        <v>93</v>
      </c>
      <c r="AH1542" t="s">
        <v>5320</v>
      </c>
      <c r="AI1542" t="s">
        <v>6321</v>
      </c>
      <c r="AJ1542" t="s">
        <v>21</v>
      </c>
      <c r="AL1542" t="s">
        <v>22</v>
      </c>
      <c r="AM1542" t="s">
        <v>23</v>
      </c>
      <c r="AN1542" t="s">
        <v>25</v>
      </c>
      <c r="AO1542" t="s">
        <v>25</v>
      </c>
      <c r="AP1542">
        <v>25</v>
      </c>
      <c r="AQ1542">
        <v>42</v>
      </c>
      <c r="AR1542" t="s">
        <v>511</v>
      </c>
      <c r="AS1542" t="s">
        <v>24</v>
      </c>
      <c r="AT1542" t="s">
        <v>26</v>
      </c>
      <c r="AV1542" t="s">
        <v>519</v>
      </c>
      <c r="AW1542" t="s">
        <v>6399</v>
      </c>
      <c r="AZ1542"/>
      <c r="BB1542" s="4"/>
      <c r="BD1542" t="s">
        <v>29</v>
      </c>
      <c r="BE1542" t="s">
        <v>25</v>
      </c>
      <c r="BF1542" t="s">
        <v>513</v>
      </c>
      <c r="BI1542" s="3"/>
      <c r="BJ1542" t="s">
        <v>27</v>
      </c>
      <c r="BK1542" s="30" t="s">
        <v>156</v>
      </c>
      <c r="BL1542" s="3">
        <v>43965.592502939813</v>
      </c>
      <c r="BM1542" t="s">
        <v>31</v>
      </c>
      <c r="BN1542" t="s">
        <v>32</v>
      </c>
      <c r="BP1542" t="s">
        <v>5452</v>
      </c>
      <c r="BQ1542" t="s">
        <v>1025</v>
      </c>
      <c r="BR1542" t="s">
        <v>28</v>
      </c>
      <c r="BS1542" t="s">
        <v>28</v>
      </c>
      <c r="BT1542" t="s">
        <v>156</v>
      </c>
      <c r="BU1542" s="3">
        <v>43965.592502939813</v>
      </c>
      <c r="BV1542" t="s">
        <v>803</v>
      </c>
      <c r="BW1542" s="3">
        <v>43965.683183275461</v>
      </c>
      <c r="BX1542" t="s">
        <v>6400</v>
      </c>
      <c r="CG1542"/>
      <c r="CH1542"/>
      <c r="CI1542"/>
      <c r="CY1542"/>
      <c r="DA1542"/>
      <c r="DF1542"/>
    </row>
    <row r="1543" spans="1:110" x14ac:dyDescent="0.25">
      <c r="A1543" s="1">
        <f>IF(Veg_Table[[#This Row],[VP_STATUS]]="Hold",0,IF(OR(AND(Veg_Table[[#This Row],[PRESCRIP]]="NW_No Work",Veg_Table[[#This Row],[VP_STATUS]]&lt;&gt;"No Work Required Under EVM"),AND(Veg_Table[[#This Row],[VP_STATUS]]="No Work Required Under EVM",Veg_Table[[#This Row],[PRESCRIP]]&lt;&gt;"NW_No Work")),1,0))</f>
        <v>0</v>
      </c>
      <c r="B1543" s="1">
        <f>IF(Veg_Table[[#This Row],[SPECIES]]="",1,0)</f>
        <v>0</v>
      </c>
      <c r="C1543" s="1">
        <f>IF(Veg_Table[[#This Row],[DIAMETER]]="",1,0)</f>
        <v>0</v>
      </c>
      <c r="D1543" s="1">
        <f>IF(Veg_Table[[#This Row],[HEIGHT]]="",1,0)</f>
        <v>0</v>
      </c>
      <c r="E154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43" s="1">
        <f>IF(AND(Veg_Table[[#This Row],[TAT_RESULT]]="ABATE",Veg_Table[[#This Row],[PRESCRIP]]="NW_No Work"),1,0)</f>
        <v>0</v>
      </c>
      <c r="G1543" s="1">
        <f>IF(OR(Veg_Table[[#This Row],[Prescription R-Scale]]="NA",Veg_Table[[#This Row],[Diameter R-Scale]]="NA"),0,IF(Veg_Table[[#This Row],[Diameter R-Scale]]&lt;&gt;Veg_Table[[#This Row],[Prescription R-Scale]],1,0))</f>
        <v>0</v>
      </c>
      <c r="H1543" s="1">
        <f>IF(OR(AND(Veg_Table[[#This Row],[PRESCRIP]]="BC_Br Rmv", Veg_Table[[#This Row],[WOOD_MAN]]&lt;&gt;"Not Needed"),AND(Veg_Table[[#This Row],[PRESCRIP]]="BCS_Br Rmv+Trt", Veg_Table[[#This Row],[WOOD_MAN]]&lt;&gt;"Not Needed")),1,0)</f>
        <v>0</v>
      </c>
      <c r="I1543" s="1">
        <f ca="1">IF(AND(Veg_Table[[#This Row],[Prescription_Changed]]="Yes",Veg_Table[[#This Row],[TAT_RESULT]]=""),1,0)</f>
        <v>0</v>
      </c>
      <c r="J1543" s="1">
        <f ca="1">SUM(Veg_Table[[#This Row],[Prescription and Status do not match]:[Prescription_Edited_And_TAT_Is_Blank]])</f>
        <v>0</v>
      </c>
      <c r="K1543" s="1">
        <f ca="1">IF(Veg_Table[[#This Row],[Sum of Errors]]&gt;0,1,0)</f>
        <v>0</v>
      </c>
      <c r="L1543" s="1">
        <f>1</f>
        <v>1</v>
      </c>
      <c r="M1543"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543" s="1" t="str">
        <f>IF(OR(MID(Veg_Table[[#This Row],[PRESCRIP]],2,1)="1",MID(Veg_Table[[#This Row],[PRESCRIP]],2,1)="2",MID(Veg_Table[[#This Row],[PRESCRIP]],2,1)="3",MID(Veg_Table[[#This Row],[PRESCRIP]],2,1)="4"),_xlfn.NUMBERVALUE(MID(Veg_Table[[#This Row],[PRESCRIP]],2,1)),"NA")</f>
        <v>NA</v>
      </c>
      <c r="O1543" s="1">
        <f>WEEKNUM(Veg_Table[[#This Row],[EVM_LAST_EDITED_Day]],2)</f>
        <v>20</v>
      </c>
      <c r="P1543" s="25">
        <f>IFERROR(DATE(YEAR(Veg_Table[[#This Row],[EVM_LAST_EDITED2]]),MONTH(Veg_Table[[#This Row],[EVM_LAST_EDITED2]]),DAY(Veg_Table[[#This Row],[EVM_LAST_EDITED2]])),DATE(2019,1,1))</f>
        <v>43965</v>
      </c>
      <c r="Q1543" s="3">
        <f>VALUE(SUBSTITUTE(Veg_Table[[#This Row],[EVM_LAST_EDITED]],",",""))</f>
        <v>43965.5930374421</v>
      </c>
      <c r="R1543" s="1" t="str">
        <f>_xlfn.IFNA(IF(Veg_Table[[#This Row],[EVM_LAST_EDITOR]]="","zBlank EVM Last Editor",VLOOKUP(Veg_Table[[#This Row],[EVM_LAST_EDITOR]],Roster_Table[#All],4,FALSE)),"zAWRR Not in Roster")</f>
        <v>FCO</v>
      </c>
      <c r="S1543" s="1" t="str">
        <f>_xlfn.IFNA(IF(Veg_Table[[#This Row],[EVM_LAST_EDITOR]]="","zBlank EVM Last Editor",VLOOKUP(Veg_Table[[#This Row],[EVM_LAST_EDITOR]],Roster_Table[#All],16,FALSE)),"zCompany_AWRR not in Roster")</f>
        <v>FCO_Forester’s Co-op</v>
      </c>
      <c r="T1543" s="2">
        <f>IFERROR(DATE(YEAR(Veg_Table[[#This Row],[Created2]]),MONTH(Veg_Table[[#This Row],[Created2]]),DAY(Veg_Table[[#This Row],[Created2]])),DATE(2019,1,1))</f>
        <v>43886</v>
      </c>
      <c r="U1543" s="3">
        <f>VALUE(SUBSTITUTE(Veg_Table[[#This Row],[Created]],",",""))</f>
        <v>43886.618298611102</v>
      </c>
      <c r="V1543" s="3" t="str">
        <f ca="1">IFERROR(_xlfn.IFNA(CELL("contents",INDIRECT(_xlfn.CONCAT("Veg_Table_Production_Data!",ADDRESS(MATCH(_xlfn.MAXIFS(#REF!,#REF!,"="&amp;Veg_Table[[#This Row],[AUTO_ID]],#REF!,"&lt;"&amp;Veg_Table[[#This Row],[EVM_LAST_EDITED_Day]]),#REF!,0),COLUMN(#REF!),4,1,)))),""),"")</f>
        <v/>
      </c>
      <c r="W1543" s="3" t="str">
        <f ca="1">IF(Veg_Table[[#This Row],[Previous_Prescription]]="","No",IF(Veg_Table[[#This Row],[Previous_Prescription]]=Veg_Table[[#This Row],[PRESCRIP]],"No","Yes"))</f>
        <v>No</v>
      </c>
      <c r="X1543" s="3" t="str">
        <f>IF(Veg_Table[[#This Row],[EVM_LAST_EDITED_Day]]=Veg_Table[[#This Row],[Created_Day]],"New","Old")</f>
        <v>Old</v>
      </c>
      <c r="Y1543" s="1">
        <f>IFERROR(IF(FIND("delete",LOWER(Veg_Table[[#This Row],[PI_COMMENTS]]))&gt;=1,1,0),0)</f>
        <v>0</v>
      </c>
      <c r="Z1543" s="1" t="str">
        <f>_xlfn.IFNA(IF(Veg_Table[[#This Row],[EVM_LAST_EDITOR]]="","Yes",VLOOKUP(Veg_Table[[#This Row],[EVM_LAST_EDITOR]],Roster_Table[#All],15,FALSE)),"Yes")</f>
        <v>Yes</v>
      </c>
      <c r="AA154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43" s="1" t="str">
        <f>_xlfn.IFNA(VLOOKUP(Veg_Table[[#This Row],[EVM_LAST_EDITOR]],Roster_Table[#All],3,FALSE),"zAWRR Not in Roster")</f>
        <v>Sandy</v>
      </c>
      <c r="AC1543" s="1" t="str">
        <f>_xlfn.IFNA(VLOOKUP(Veg_Table[[#This Row],[EVM_LAST_EDITOR]],Roster_Table[#All],2,FALSE),"zAWRR Not in Roster")</f>
        <v>Frizzell</v>
      </c>
      <c r="AD1543" s="1" t="str">
        <f>IF(_xlfn.CONCAT(Veg_Table[[#This Row],[First_Name]]," ",Veg_Table[[#This Row],[Last_Name]])="zAWRR Not in Roster zAWRR Not in Roster","zAWRR Not in Roster",_xlfn.CONCAT(Veg_Table[[#This Row],[First_Name]]," ",Veg_Table[[#This Row],[Last_Name]]))</f>
        <v>Sandy Frizzell</v>
      </c>
      <c r="AE1543">
        <v>1781131</v>
      </c>
      <c r="AF1543" t="s">
        <v>6726</v>
      </c>
      <c r="AG1543" t="s">
        <v>30</v>
      </c>
      <c r="AH1543" t="s">
        <v>1739</v>
      </c>
      <c r="AI1543" t="s">
        <v>1296</v>
      </c>
      <c r="AJ1543" t="s">
        <v>526</v>
      </c>
      <c r="AK1543" t="s">
        <v>28</v>
      </c>
      <c r="AL1543" t="s">
        <v>37</v>
      </c>
      <c r="AM1543" t="s">
        <v>38</v>
      </c>
      <c r="AN1543" t="s">
        <v>25</v>
      </c>
      <c r="AO1543" t="s">
        <v>25</v>
      </c>
      <c r="AP1543">
        <v>26</v>
      </c>
      <c r="AQ1543">
        <v>95</v>
      </c>
      <c r="AR1543" t="s">
        <v>28</v>
      </c>
      <c r="AS1543" t="s">
        <v>24</v>
      </c>
      <c r="AT1543" t="s">
        <v>26</v>
      </c>
      <c r="AU1543" t="s">
        <v>25</v>
      </c>
      <c r="AV1543" t="s">
        <v>28</v>
      </c>
      <c r="AW1543" t="s">
        <v>6727</v>
      </c>
      <c r="AX1543" t="s">
        <v>28</v>
      </c>
      <c r="AY1543" t="s">
        <v>28</v>
      </c>
      <c r="AZ1543"/>
      <c r="BA1543" t="s">
        <v>28</v>
      </c>
      <c r="BB1543" s="4"/>
      <c r="BC1543" t="s">
        <v>28</v>
      </c>
      <c r="BD1543" t="s">
        <v>29</v>
      </c>
      <c r="BF1543" t="s">
        <v>28</v>
      </c>
      <c r="BG1543" t="s">
        <v>28</v>
      </c>
      <c r="BH1543" t="s">
        <v>28</v>
      </c>
      <c r="BI1543" s="3"/>
      <c r="BJ1543" t="s">
        <v>1435</v>
      </c>
      <c r="BK1543" s="30" t="s">
        <v>527</v>
      </c>
      <c r="BL1543" s="3">
        <v>43965.59303744213</v>
      </c>
      <c r="BM1543" t="s">
        <v>31</v>
      </c>
      <c r="BN1543" t="s">
        <v>32</v>
      </c>
      <c r="BO1543" t="s">
        <v>1740</v>
      </c>
      <c r="BP1543" t="s">
        <v>1741</v>
      </c>
      <c r="BQ1543" t="s">
        <v>826</v>
      </c>
      <c r="BR1543" t="s">
        <v>28</v>
      </c>
      <c r="BS1543" t="s">
        <v>28</v>
      </c>
      <c r="BT1543" t="s">
        <v>73</v>
      </c>
      <c r="BU1543" s="3">
        <v>43886.618298611109</v>
      </c>
      <c r="BV1543" t="s">
        <v>803</v>
      </c>
      <c r="BW1543" s="3">
        <v>43965.648423067127</v>
      </c>
      <c r="BX1543" t="s">
        <v>6728</v>
      </c>
      <c r="CG1543"/>
      <c r="CH1543"/>
      <c r="CI1543"/>
      <c r="CY1543"/>
      <c r="DA1543"/>
      <c r="DF1543"/>
    </row>
    <row r="1544" spans="1:110" x14ac:dyDescent="0.25">
      <c r="A1544" s="1">
        <f>IF(Veg_Table[[#This Row],[VP_STATUS]]="Hold",0,IF(OR(AND(Veg_Table[[#This Row],[PRESCRIP]]="NW_No Work",Veg_Table[[#This Row],[VP_STATUS]]&lt;&gt;"No Work Required Under EVM"),AND(Veg_Table[[#This Row],[VP_STATUS]]="No Work Required Under EVM",Veg_Table[[#This Row],[PRESCRIP]]&lt;&gt;"NW_No Work")),1,0))</f>
        <v>0</v>
      </c>
      <c r="B1544" s="1">
        <f>IF(Veg_Table[[#This Row],[SPECIES]]="",1,0)</f>
        <v>0</v>
      </c>
      <c r="C1544" s="1">
        <f>IF(Veg_Table[[#This Row],[DIAMETER]]="",1,0)</f>
        <v>0</v>
      </c>
      <c r="D1544" s="1">
        <f>IF(Veg_Table[[#This Row],[HEIGHT]]="",1,0)</f>
        <v>0</v>
      </c>
      <c r="E154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44" s="1">
        <f>IF(AND(Veg_Table[[#This Row],[TAT_RESULT]]="ABATE",Veg_Table[[#This Row],[PRESCRIP]]="NW_No Work"),1,0)</f>
        <v>0</v>
      </c>
      <c r="G1544" s="1">
        <f>IF(OR(Veg_Table[[#This Row],[Prescription R-Scale]]="NA",Veg_Table[[#This Row],[Diameter R-Scale]]="NA"),0,IF(Veg_Table[[#This Row],[Diameter R-Scale]]&lt;&gt;Veg_Table[[#This Row],[Prescription R-Scale]],1,0))</f>
        <v>0</v>
      </c>
      <c r="H1544" s="1">
        <f>IF(OR(AND(Veg_Table[[#This Row],[PRESCRIP]]="BC_Br Rmv", Veg_Table[[#This Row],[WOOD_MAN]]&lt;&gt;"Not Needed"),AND(Veg_Table[[#This Row],[PRESCRIP]]="BCS_Br Rmv+Trt", Veg_Table[[#This Row],[WOOD_MAN]]&lt;&gt;"Not Needed")),1,0)</f>
        <v>0</v>
      </c>
      <c r="I1544" s="1">
        <f ca="1">IF(AND(Veg_Table[[#This Row],[Prescription_Changed]]="Yes",Veg_Table[[#This Row],[TAT_RESULT]]=""),1,0)</f>
        <v>0</v>
      </c>
      <c r="J1544" s="1">
        <f ca="1">SUM(Veg_Table[[#This Row],[Prescription and Status do not match]:[Prescription_Edited_And_TAT_Is_Blank]])</f>
        <v>0</v>
      </c>
      <c r="K1544" s="1">
        <f ca="1">IF(Veg_Table[[#This Row],[Sum of Errors]]&gt;0,1,0)</f>
        <v>0</v>
      </c>
      <c r="L1544" s="1">
        <f>1</f>
        <v>1</v>
      </c>
      <c r="M154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1544" s="1">
        <f>IF(OR(MID(Veg_Table[[#This Row],[PRESCRIP]],2,1)="1",MID(Veg_Table[[#This Row],[PRESCRIP]],2,1)="2",MID(Veg_Table[[#This Row],[PRESCRIP]],2,1)="3",MID(Veg_Table[[#This Row],[PRESCRIP]],2,1)="4"),_xlfn.NUMBERVALUE(MID(Veg_Table[[#This Row],[PRESCRIP]],2,1)),"NA")</f>
        <v>4</v>
      </c>
      <c r="O1544" s="1">
        <f>WEEKNUM(Veg_Table[[#This Row],[EVM_LAST_EDITED_Day]],2)</f>
        <v>20</v>
      </c>
      <c r="P1544" s="25">
        <f>IFERROR(DATE(YEAR(Veg_Table[[#This Row],[EVM_LAST_EDITED2]]),MONTH(Veg_Table[[#This Row],[EVM_LAST_EDITED2]]),DAY(Veg_Table[[#This Row],[EVM_LAST_EDITED2]])),DATE(2019,1,1))</f>
        <v>43965</v>
      </c>
      <c r="Q1544" s="3">
        <f>VALUE(SUBSTITUTE(Veg_Table[[#This Row],[EVM_LAST_EDITED]],",",""))</f>
        <v>43965.594030081003</v>
      </c>
      <c r="R1544" s="1" t="str">
        <f>_xlfn.IFNA(IF(Veg_Table[[#This Row],[EVM_LAST_EDITOR]]="","zBlank EVM Last Editor",VLOOKUP(Veg_Table[[#This Row],[EVM_LAST_EDITOR]],Roster_Table[#All],4,FALSE)),"zAWRR Not in Roster")</f>
        <v>zAWRR Not in Roster</v>
      </c>
      <c r="S1544" s="1" t="str">
        <f>_xlfn.IFNA(IF(Veg_Table[[#This Row],[EVM_LAST_EDITOR]]="","zBlank EVM Last Editor",VLOOKUP(Veg_Table[[#This Row],[EVM_LAST_EDITOR]],Roster_Table[#All],16,FALSE)),"zCompany_AWRR not in Roster")</f>
        <v>zCompany_AWRR not in Roster</v>
      </c>
      <c r="T1544" s="2">
        <f>IFERROR(DATE(YEAR(Veg_Table[[#This Row],[Created2]]),MONTH(Veg_Table[[#This Row],[Created2]]),DAY(Veg_Table[[#This Row],[Created2]])),DATE(2019,1,1))</f>
        <v>43741</v>
      </c>
      <c r="U1544" s="3">
        <f>VALUE(SUBSTITUTE(Veg_Table[[#This Row],[Created]],",",""))</f>
        <v>43741.652060185203</v>
      </c>
      <c r="V1544" s="3" t="str">
        <f ca="1">IFERROR(_xlfn.IFNA(CELL("contents",INDIRECT(_xlfn.CONCAT("Veg_Table_Production_Data!",ADDRESS(MATCH(_xlfn.MAXIFS(#REF!,#REF!,"="&amp;Veg_Table[[#This Row],[AUTO_ID]],#REF!,"&lt;"&amp;Veg_Table[[#This Row],[EVM_LAST_EDITED_Day]]),#REF!,0),COLUMN(#REF!),4,1,)))),""),"")</f>
        <v/>
      </c>
      <c r="W1544" s="3" t="str">
        <f ca="1">IF(Veg_Table[[#This Row],[Previous_Prescription]]="","No",IF(Veg_Table[[#This Row],[Previous_Prescription]]=Veg_Table[[#This Row],[PRESCRIP]],"No","Yes"))</f>
        <v>No</v>
      </c>
      <c r="X1544" s="3" t="str">
        <f>IF(Veg_Table[[#This Row],[EVM_LAST_EDITED_Day]]=Veg_Table[[#This Row],[Created_Day]],"New","Old")</f>
        <v>Old</v>
      </c>
      <c r="Y1544" s="1">
        <f>IFERROR(IF(FIND("delete",LOWER(Veg_Table[[#This Row],[PI_COMMENTS]]))&gt;=1,1,0),0)</f>
        <v>0</v>
      </c>
      <c r="Z1544" s="1" t="str">
        <f>_xlfn.IFNA(IF(Veg_Table[[#This Row],[EVM_LAST_EDITOR]]="","Yes",VLOOKUP(Veg_Table[[#This Row],[EVM_LAST_EDITOR]],Roster_Table[#All],15,FALSE)),"Yes")</f>
        <v>Yes</v>
      </c>
      <c r="AA154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44" s="1" t="str">
        <f>_xlfn.IFNA(VLOOKUP(Veg_Table[[#This Row],[EVM_LAST_EDITOR]],Roster_Table[#All],3,FALSE),"zAWRR Not in Roster")</f>
        <v>zAWRR Not in Roster</v>
      </c>
      <c r="AC1544" s="1" t="str">
        <f>_xlfn.IFNA(VLOOKUP(Veg_Table[[#This Row],[EVM_LAST_EDITOR]],Roster_Table[#All],2,FALSE),"zAWRR Not in Roster")</f>
        <v>zAWRR Not in Roster</v>
      </c>
      <c r="AD1544" s="1" t="str">
        <f>IF(_xlfn.CONCAT(Veg_Table[[#This Row],[First_Name]]," ",Veg_Table[[#This Row],[Last_Name]])="zAWRR Not in Roster zAWRR Not in Roster","zAWRR Not in Roster",_xlfn.CONCAT(Veg_Table[[#This Row],[First_Name]]," ",Veg_Table[[#This Row],[Last_Name]]))</f>
        <v>zAWRR Not in Roster</v>
      </c>
      <c r="AE1544">
        <v>1765320</v>
      </c>
      <c r="AF1544" t="s">
        <v>2830</v>
      </c>
      <c r="AG1544" t="s">
        <v>30</v>
      </c>
      <c r="AH1544" t="s">
        <v>1080</v>
      </c>
      <c r="AI1544" t="s">
        <v>1089</v>
      </c>
      <c r="AJ1544" t="s">
        <v>820</v>
      </c>
      <c r="AL1544" t="s">
        <v>372</v>
      </c>
      <c r="AM1544" t="s">
        <v>40</v>
      </c>
      <c r="AN1544" t="s">
        <v>25</v>
      </c>
      <c r="AO1544" t="s">
        <v>25</v>
      </c>
      <c r="AP1544">
        <v>108</v>
      </c>
      <c r="AQ1544">
        <v>70</v>
      </c>
      <c r="AR1544" t="s">
        <v>514</v>
      </c>
      <c r="AS1544" t="s">
        <v>57</v>
      </c>
      <c r="AT1544" t="s">
        <v>522</v>
      </c>
      <c r="AU1544" t="s">
        <v>25</v>
      </c>
      <c r="AV1544" t="s">
        <v>512</v>
      </c>
      <c r="AW1544" t="s">
        <v>2831</v>
      </c>
      <c r="AX1544" t="s">
        <v>534</v>
      </c>
      <c r="AZ1544">
        <v>5746657</v>
      </c>
      <c r="BA1544" t="s">
        <v>57</v>
      </c>
      <c r="BB1544" s="4">
        <v>43965.593983425926</v>
      </c>
      <c r="BD1544" t="s">
        <v>29</v>
      </c>
      <c r="BG1544" t="s">
        <v>534</v>
      </c>
      <c r="BI1544" s="3">
        <v>43966.585277349535</v>
      </c>
      <c r="BJ1544" t="s">
        <v>1429</v>
      </c>
      <c r="BK1544" s="30" t="s">
        <v>821</v>
      </c>
      <c r="BL1544" s="3">
        <v>43965.594030081018</v>
      </c>
      <c r="BM1544" t="s">
        <v>31</v>
      </c>
      <c r="BN1544" t="s">
        <v>32</v>
      </c>
      <c r="BO1544" t="s">
        <v>1082</v>
      </c>
      <c r="BP1544" t="s">
        <v>1140</v>
      </c>
      <c r="BQ1544" t="s">
        <v>826</v>
      </c>
      <c r="BR1544" t="s">
        <v>28</v>
      </c>
      <c r="BS1544" t="s">
        <v>28</v>
      </c>
      <c r="BT1544" t="s">
        <v>107</v>
      </c>
      <c r="BU1544" s="3">
        <v>43741.652060185188</v>
      </c>
      <c r="BV1544" t="s">
        <v>821</v>
      </c>
      <c r="BW1544" s="3">
        <v>43966.585313067131</v>
      </c>
      <c r="BX1544" t="s">
        <v>2832</v>
      </c>
      <c r="CG1544"/>
      <c r="CH1544"/>
      <c r="CI1544"/>
      <c r="CY1544"/>
      <c r="DA1544"/>
      <c r="DF1544"/>
    </row>
    <row r="1545" spans="1:110" x14ac:dyDescent="0.25">
      <c r="A1545" s="1">
        <f>IF(Veg_Table[[#This Row],[VP_STATUS]]="Hold",0,IF(OR(AND(Veg_Table[[#This Row],[PRESCRIP]]="NW_No Work",Veg_Table[[#This Row],[VP_STATUS]]&lt;&gt;"No Work Required Under EVM"),AND(Veg_Table[[#This Row],[VP_STATUS]]="No Work Required Under EVM",Veg_Table[[#This Row],[PRESCRIP]]&lt;&gt;"NW_No Work")),1,0))</f>
        <v>0</v>
      </c>
      <c r="B1545" s="1">
        <f>IF(Veg_Table[[#This Row],[SPECIES]]="",1,0)</f>
        <v>0</v>
      </c>
      <c r="C1545" s="1">
        <f>IF(Veg_Table[[#This Row],[DIAMETER]]="",1,0)</f>
        <v>0</v>
      </c>
      <c r="D1545" s="1">
        <f>IF(Veg_Table[[#This Row],[HEIGHT]]="",1,0)</f>
        <v>0</v>
      </c>
      <c r="E154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45" s="1">
        <f>IF(AND(Veg_Table[[#This Row],[TAT_RESULT]]="ABATE",Veg_Table[[#This Row],[PRESCRIP]]="NW_No Work"),1,0)</f>
        <v>0</v>
      </c>
      <c r="G1545" s="1">
        <f>IF(OR(Veg_Table[[#This Row],[Prescription R-Scale]]="NA",Veg_Table[[#This Row],[Diameter R-Scale]]="NA"),0,IF(Veg_Table[[#This Row],[Diameter R-Scale]]&lt;&gt;Veg_Table[[#This Row],[Prescription R-Scale]],1,0))</f>
        <v>0</v>
      </c>
      <c r="H1545" s="1">
        <f>IF(OR(AND(Veg_Table[[#This Row],[PRESCRIP]]="BC_Br Rmv", Veg_Table[[#This Row],[WOOD_MAN]]&lt;&gt;"Not Needed"),AND(Veg_Table[[#This Row],[PRESCRIP]]="BCS_Br Rmv+Trt", Veg_Table[[#This Row],[WOOD_MAN]]&lt;&gt;"Not Needed")),1,0)</f>
        <v>0</v>
      </c>
      <c r="I1545" s="1">
        <f ca="1">IF(AND(Veg_Table[[#This Row],[Prescription_Changed]]="Yes",Veg_Table[[#This Row],[TAT_RESULT]]=""),1,0)</f>
        <v>0</v>
      </c>
      <c r="J1545" s="1">
        <f ca="1">SUM(Veg_Table[[#This Row],[Prescription and Status do not match]:[Prescription_Edited_And_TAT_Is_Blank]])</f>
        <v>0</v>
      </c>
      <c r="K1545" s="1">
        <f ca="1">IF(Veg_Table[[#This Row],[Sum of Errors]]&gt;0,1,0)</f>
        <v>0</v>
      </c>
      <c r="L1545" s="1">
        <f>1</f>
        <v>1</v>
      </c>
      <c r="M1545"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545" s="1" t="str">
        <f>IF(OR(MID(Veg_Table[[#This Row],[PRESCRIP]],2,1)="1",MID(Veg_Table[[#This Row],[PRESCRIP]],2,1)="2",MID(Veg_Table[[#This Row],[PRESCRIP]],2,1)="3",MID(Veg_Table[[#This Row],[PRESCRIP]],2,1)="4"),_xlfn.NUMBERVALUE(MID(Veg_Table[[#This Row],[PRESCRIP]],2,1)),"NA")</f>
        <v>NA</v>
      </c>
      <c r="O1545" s="1">
        <f>WEEKNUM(Veg_Table[[#This Row],[EVM_LAST_EDITED_Day]],2)</f>
        <v>20</v>
      </c>
      <c r="P1545" s="25">
        <f>IFERROR(DATE(YEAR(Veg_Table[[#This Row],[EVM_LAST_EDITED2]]),MONTH(Veg_Table[[#This Row],[EVM_LAST_EDITED2]]),DAY(Veg_Table[[#This Row],[EVM_LAST_EDITED2]])),DATE(2019,1,1))</f>
        <v>43965</v>
      </c>
      <c r="Q1545" s="3">
        <f>VALUE(SUBSTITUTE(Veg_Table[[#This Row],[EVM_LAST_EDITED]],",",""))</f>
        <v>43965.595034722202</v>
      </c>
      <c r="R1545" s="1" t="str">
        <f>_xlfn.IFNA(IF(Veg_Table[[#This Row],[EVM_LAST_EDITOR]]="","zBlank EVM Last Editor",VLOOKUP(Veg_Table[[#This Row],[EVM_LAST_EDITOR]],Roster_Table[#All],4,FALSE)),"zAWRR Not in Roster")</f>
        <v>MGE</v>
      </c>
      <c r="S1545" s="1" t="str">
        <f>_xlfn.IFNA(IF(Veg_Table[[#This Row],[EVM_LAST_EDITOR]]="","zBlank EVM Last Editor",VLOOKUP(Veg_Table[[#This Row],[EVM_LAST_EDITOR]],Roster_Table[#All],16,FALSE)),"zCompany_AWRR not in Roster")</f>
        <v>MGE_Mountain G Enterprises</v>
      </c>
      <c r="T1545" s="2">
        <f>IFERROR(DATE(YEAR(Veg_Table[[#This Row],[Created2]]),MONTH(Veg_Table[[#This Row],[Created2]]),DAY(Veg_Table[[#This Row],[Created2]])),DATE(2019,1,1))</f>
        <v>43965</v>
      </c>
      <c r="U1545" s="3">
        <f>VALUE(SUBSTITUTE(Veg_Table[[#This Row],[Created]],",",""))</f>
        <v>43965.595034722202</v>
      </c>
      <c r="V1545" s="3" t="str">
        <f ca="1">IFERROR(_xlfn.IFNA(CELL("contents",INDIRECT(_xlfn.CONCAT("Veg_Table_Production_Data!",ADDRESS(MATCH(_xlfn.MAXIFS(#REF!,#REF!,"="&amp;Veg_Table[[#This Row],[AUTO_ID]],#REF!,"&lt;"&amp;Veg_Table[[#This Row],[EVM_LAST_EDITED_Day]]),#REF!,0),COLUMN(#REF!),4,1,)))),""),"")</f>
        <v/>
      </c>
      <c r="W1545" s="3" t="str">
        <f ca="1">IF(Veg_Table[[#This Row],[Previous_Prescription]]="","No",IF(Veg_Table[[#This Row],[Previous_Prescription]]=Veg_Table[[#This Row],[PRESCRIP]],"No","Yes"))</f>
        <v>No</v>
      </c>
      <c r="X1545" s="3" t="str">
        <f>IF(Veg_Table[[#This Row],[EVM_LAST_EDITED_Day]]=Veg_Table[[#This Row],[Created_Day]],"New","Old")</f>
        <v>New</v>
      </c>
      <c r="Y1545" s="1">
        <f>IFERROR(IF(FIND("delete",LOWER(Veg_Table[[#This Row],[PI_COMMENTS]]))&gt;=1,1,0),0)</f>
        <v>0</v>
      </c>
      <c r="Z1545" s="1" t="str">
        <f>_xlfn.IFNA(IF(Veg_Table[[#This Row],[EVM_LAST_EDITOR]]="","Yes",VLOOKUP(Veg_Table[[#This Row],[EVM_LAST_EDITOR]],Roster_Table[#All],15,FALSE)),"Yes")</f>
        <v>Yes</v>
      </c>
      <c r="AA154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45" s="1" t="str">
        <f>_xlfn.IFNA(VLOOKUP(Veg_Table[[#This Row],[EVM_LAST_EDITOR]],Roster_Table[#All],3,FALSE),"zAWRR Not in Roster")</f>
        <v>Amanda</v>
      </c>
      <c r="AC1545" s="1" t="str">
        <f>_xlfn.IFNA(VLOOKUP(Veg_Table[[#This Row],[EVM_LAST_EDITOR]],Roster_Table[#All],2,FALSE),"zAWRR Not in Roster")</f>
        <v>Winne</v>
      </c>
      <c r="AD1545" s="1" t="str">
        <f>IF(_xlfn.CONCAT(Veg_Table[[#This Row],[First_Name]]," ",Veg_Table[[#This Row],[Last_Name]])="zAWRR Not in Roster zAWRR Not in Roster","zAWRR Not in Roster",_xlfn.CONCAT(Veg_Table[[#This Row],[First_Name]]," ",Veg_Table[[#This Row],[Last_Name]]))</f>
        <v>Amanda Winne</v>
      </c>
      <c r="AE1545">
        <v>3230477</v>
      </c>
      <c r="AF1545" t="s">
        <v>6582</v>
      </c>
      <c r="AG1545" t="s">
        <v>93</v>
      </c>
      <c r="AH1545" t="s">
        <v>4287</v>
      </c>
      <c r="AI1545" t="s">
        <v>3400</v>
      </c>
      <c r="AJ1545" t="s">
        <v>21</v>
      </c>
      <c r="AL1545" t="s">
        <v>22</v>
      </c>
      <c r="AM1545" t="s">
        <v>1967</v>
      </c>
      <c r="AN1545" t="s">
        <v>25</v>
      </c>
      <c r="AO1545" t="s">
        <v>25</v>
      </c>
      <c r="AP1545">
        <v>15</v>
      </c>
      <c r="AQ1545">
        <v>93</v>
      </c>
      <c r="AR1545" t="s">
        <v>511</v>
      </c>
      <c r="AS1545" t="s">
        <v>24</v>
      </c>
      <c r="AT1545" t="s">
        <v>26</v>
      </c>
      <c r="AV1545" t="s">
        <v>512</v>
      </c>
      <c r="AW1545" t="s">
        <v>6583</v>
      </c>
      <c r="AZ1545"/>
      <c r="BB1545" s="4"/>
      <c r="BD1545" t="s">
        <v>29</v>
      </c>
      <c r="BE1545" t="s">
        <v>25</v>
      </c>
      <c r="BF1545" t="s">
        <v>513</v>
      </c>
      <c r="BI1545" s="3"/>
      <c r="BJ1545" t="s">
        <v>27</v>
      </c>
      <c r="BK1545" s="30" t="s">
        <v>520</v>
      </c>
      <c r="BL1545" s="3">
        <v>43965.595034722224</v>
      </c>
      <c r="BM1545" t="s">
        <v>31</v>
      </c>
      <c r="BN1545" t="s">
        <v>32</v>
      </c>
      <c r="BP1545" t="s">
        <v>4406</v>
      </c>
      <c r="BQ1545" t="s">
        <v>1025</v>
      </c>
      <c r="BR1545" t="s">
        <v>28</v>
      </c>
      <c r="BS1545" t="s">
        <v>28</v>
      </c>
      <c r="BT1545" t="s">
        <v>520</v>
      </c>
      <c r="BU1545" s="3">
        <v>43965.595034722224</v>
      </c>
      <c r="BV1545" t="s">
        <v>803</v>
      </c>
      <c r="BW1545" s="3">
        <v>43965.760199074073</v>
      </c>
      <c r="BX1545" t="s">
        <v>6584</v>
      </c>
      <c r="CG1545"/>
      <c r="CH1545"/>
      <c r="CI1545"/>
      <c r="CY1545"/>
      <c r="DA1545"/>
      <c r="DF1545"/>
    </row>
    <row r="1546" spans="1:110" x14ac:dyDescent="0.25">
      <c r="A1546" s="1">
        <f>IF(Veg_Table[[#This Row],[VP_STATUS]]="Hold",0,IF(OR(AND(Veg_Table[[#This Row],[PRESCRIP]]="NW_No Work",Veg_Table[[#This Row],[VP_STATUS]]&lt;&gt;"No Work Required Under EVM"),AND(Veg_Table[[#This Row],[VP_STATUS]]="No Work Required Under EVM",Veg_Table[[#This Row],[PRESCRIP]]&lt;&gt;"NW_No Work")),1,0))</f>
        <v>0</v>
      </c>
      <c r="B1546" s="1">
        <f>IF(Veg_Table[[#This Row],[SPECIES]]="",1,0)</f>
        <v>0</v>
      </c>
      <c r="C1546" s="1">
        <f>IF(Veg_Table[[#This Row],[DIAMETER]]="",1,0)</f>
        <v>0</v>
      </c>
      <c r="D1546" s="1">
        <f>IF(Veg_Table[[#This Row],[HEIGHT]]="",1,0)</f>
        <v>0</v>
      </c>
      <c r="E154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46" s="1">
        <f>IF(AND(Veg_Table[[#This Row],[TAT_RESULT]]="ABATE",Veg_Table[[#This Row],[PRESCRIP]]="NW_No Work"),1,0)</f>
        <v>0</v>
      </c>
      <c r="G1546" s="1">
        <f>IF(OR(Veg_Table[[#This Row],[Prescription R-Scale]]="NA",Veg_Table[[#This Row],[Diameter R-Scale]]="NA"),0,IF(Veg_Table[[#This Row],[Diameter R-Scale]]&lt;&gt;Veg_Table[[#This Row],[Prescription R-Scale]],1,0))</f>
        <v>0</v>
      </c>
      <c r="H1546" s="1">
        <f>IF(OR(AND(Veg_Table[[#This Row],[PRESCRIP]]="BC_Br Rmv", Veg_Table[[#This Row],[WOOD_MAN]]&lt;&gt;"Not Needed"),AND(Veg_Table[[#This Row],[PRESCRIP]]="BCS_Br Rmv+Trt", Veg_Table[[#This Row],[WOOD_MAN]]&lt;&gt;"Not Needed")),1,0)</f>
        <v>0</v>
      </c>
      <c r="I1546" s="1">
        <f ca="1">IF(AND(Veg_Table[[#This Row],[Prescription_Changed]]="Yes",Veg_Table[[#This Row],[TAT_RESULT]]=""),1,0)</f>
        <v>0</v>
      </c>
      <c r="J1546" s="1">
        <f ca="1">SUM(Veg_Table[[#This Row],[Prescription and Status do not match]:[Prescription_Edited_And_TAT_Is_Blank]])</f>
        <v>0</v>
      </c>
      <c r="K1546" s="1">
        <f ca="1">IF(Veg_Table[[#This Row],[Sum of Errors]]&gt;0,1,0)</f>
        <v>0</v>
      </c>
      <c r="L1546" s="1">
        <f>1</f>
        <v>1</v>
      </c>
      <c r="M154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1546" s="1">
        <f>IF(OR(MID(Veg_Table[[#This Row],[PRESCRIP]],2,1)="1",MID(Veg_Table[[#This Row],[PRESCRIP]],2,1)="2",MID(Veg_Table[[#This Row],[PRESCRIP]],2,1)="3",MID(Veg_Table[[#This Row],[PRESCRIP]],2,1)="4"),_xlfn.NUMBERVALUE(MID(Veg_Table[[#This Row],[PRESCRIP]],2,1)),"NA")</f>
        <v>4</v>
      </c>
      <c r="O1546" s="1">
        <f>WEEKNUM(Veg_Table[[#This Row],[EVM_LAST_EDITED_Day]],2)</f>
        <v>20</v>
      </c>
      <c r="P1546" s="25">
        <f>IFERROR(DATE(YEAR(Veg_Table[[#This Row],[EVM_LAST_EDITED2]]),MONTH(Veg_Table[[#This Row],[EVM_LAST_EDITED2]]),DAY(Veg_Table[[#This Row],[EVM_LAST_EDITED2]])),DATE(2019,1,1))</f>
        <v>43965</v>
      </c>
      <c r="Q1546" s="3">
        <f>VALUE(SUBSTITUTE(Veg_Table[[#This Row],[EVM_LAST_EDITED]],",",""))</f>
        <v>43965.595486192098</v>
      </c>
      <c r="R1546" s="1" t="str">
        <f>_xlfn.IFNA(IF(Veg_Table[[#This Row],[EVM_LAST_EDITOR]]="","zBlank EVM Last Editor",VLOOKUP(Veg_Table[[#This Row],[EVM_LAST_EDITOR]],Roster_Table[#All],4,FALSE)),"zAWRR Not in Roster")</f>
        <v>zAWRR Not in Roster</v>
      </c>
      <c r="S1546" s="1" t="str">
        <f>_xlfn.IFNA(IF(Veg_Table[[#This Row],[EVM_LAST_EDITOR]]="","zBlank EVM Last Editor",VLOOKUP(Veg_Table[[#This Row],[EVM_LAST_EDITOR]],Roster_Table[#All],16,FALSE)),"zCompany_AWRR not in Roster")</f>
        <v>zCompany_AWRR not in Roster</v>
      </c>
      <c r="T1546" s="2">
        <f>IFERROR(DATE(YEAR(Veg_Table[[#This Row],[Created2]]),MONTH(Veg_Table[[#This Row],[Created2]]),DAY(Veg_Table[[#This Row],[Created2]])),DATE(2019,1,1))</f>
        <v>43909</v>
      </c>
      <c r="U1546" s="3">
        <f>VALUE(SUBSTITUTE(Veg_Table[[#This Row],[Created]],",",""))</f>
        <v>43909.4835648148</v>
      </c>
      <c r="V1546" s="3" t="str">
        <f ca="1">IFERROR(_xlfn.IFNA(CELL("contents",INDIRECT(_xlfn.CONCAT("Veg_Table_Production_Data!",ADDRESS(MATCH(_xlfn.MAXIFS(#REF!,#REF!,"="&amp;Veg_Table[[#This Row],[AUTO_ID]],#REF!,"&lt;"&amp;Veg_Table[[#This Row],[EVM_LAST_EDITED_Day]]),#REF!,0),COLUMN(#REF!),4,1,)))),""),"")</f>
        <v/>
      </c>
      <c r="W1546" s="3" t="str">
        <f ca="1">IF(Veg_Table[[#This Row],[Previous_Prescription]]="","No",IF(Veg_Table[[#This Row],[Previous_Prescription]]=Veg_Table[[#This Row],[PRESCRIP]],"No","Yes"))</f>
        <v>No</v>
      </c>
      <c r="X1546" s="3" t="str">
        <f>IF(Veg_Table[[#This Row],[EVM_LAST_EDITED_Day]]=Veg_Table[[#This Row],[Created_Day]],"New","Old")</f>
        <v>Old</v>
      </c>
      <c r="Y1546" s="1">
        <f>IFERROR(IF(FIND("delete",LOWER(Veg_Table[[#This Row],[PI_COMMENTS]]))&gt;=1,1,0),0)</f>
        <v>0</v>
      </c>
      <c r="Z1546" s="1" t="str">
        <f>_xlfn.IFNA(IF(Veg_Table[[#This Row],[EVM_LAST_EDITOR]]="","Yes",VLOOKUP(Veg_Table[[#This Row],[EVM_LAST_EDITOR]],Roster_Table[#All],15,FALSE)),"Yes")</f>
        <v>Yes</v>
      </c>
      <c r="AA154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46" s="1" t="str">
        <f>_xlfn.IFNA(VLOOKUP(Veg_Table[[#This Row],[EVM_LAST_EDITOR]],Roster_Table[#All],3,FALSE),"zAWRR Not in Roster")</f>
        <v>zAWRR Not in Roster</v>
      </c>
      <c r="AC1546" s="1" t="str">
        <f>_xlfn.IFNA(VLOOKUP(Veg_Table[[#This Row],[EVM_LAST_EDITOR]],Roster_Table[#All],2,FALSE),"zAWRR Not in Roster")</f>
        <v>zAWRR Not in Roster</v>
      </c>
      <c r="AD1546" s="1" t="str">
        <f>IF(_xlfn.CONCAT(Veg_Table[[#This Row],[First_Name]]," ",Veg_Table[[#This Row],[Last_Name]])="zAWRR Not in Roster zAWRR Not in Roster","zAWRR Not in Roster",_xlfn.CONCAT(Veg_Table[[#This Row],[First_Name]]," ",Veg_Table[[#This Row],[Last_Name]]))</f>
        <v>zAWRR Not in Roster</v>
      </c>
      <c r="AE1546">
        <v>2937153</v>
      </c>
      <c r="AF1546" t="s">
        <v>1254</v>
      </c>
      <c r="AG1546" t="s">
        <v>30</v>
      </c>
      <c r="AH1546" t="s">
        <v>1080</v>
      </c>
      <c r="AI1546" t="s">
        <v>929</v>
      </c>
      <c r="AJ1546" t="s">
        <v>820</v>
      </c>
      <c r="AL1546" t="s">
        <v>371</v>
      </c>
      <c r="AM1546" t="s">
        <v>38</v>
      </c>
      <c r="AN1546" t="s">
        <v>25</v>
      </c>
      <c r="AO1546" t="s">
        <v>25</v>
      </c>
      <c r="AP1546">
        <v>38</v>
      </c>
      <c r="AQ1546">
        <v>120</v>
      </c>
      <c r="AR1546" t="s">
        <v>514</v>
      </c>
      <c r="AS1546" t="s">
        <v>57</v>
      </c>
      <c r="AT1546" t="s">
        <v>515</v>
      </c>
      <c r="AU1546" t="s">
        <v>25</v>
      </c>
      <c r="AV1546" t="s">
        <v>512</v>
      </c>
      <c r="AW1546" t="s">
        <v>1255</v>
      </c>
      <c r="AX1546" t="s">
        <v>534</v>
      </c>
      <c r="AZ1546">
        <v>5746657</v>
      </c>
      <c r="BA1546" t="s">
        <v>57</v>
      </c>
      <c r="BB1546" s="4">
        <v>43965.595417581018</v>
      </c>
      <c r="BD1546" t="s">
        <v>29</v>
      </c>
      <c r="BI1546" s="3"/>
      <c r="BJ1546" t="s">
        <v>417</v>
      </c>
      <c r="BK1546" s="30" t="s">
        <v>821</v>
      </c>
      <c r="BL1546" s="3">
        <v>43965.595486192127</v>
      </c>
      <c r="BM1546" t="s">
        <v>31</v>
      </c>
      <c r="BN1546" t="s">
        <v>32</v>
      </c>
      <c r="BO1546" t="s">
        <v>1082</v>
      </c>
      <c r="BQ1546" t="s">
        <v>826</v>
      </c>
      <c r="BR1546" t="s">
        <v>28</v>
      </c>
      <c r="BS1546" t="s">
        <v>28</v>
      </c>
      <c r="BT1546" t="s">
        <v>544</v>
      </c>
      <c r="BU1546" s="3">
        <v>43909.483564814815</v>
      </c>
      <c r="BV1546" t="s">
        <v>803</v>
      </c>
      <c r="BW1546" s="3">
        <v>43965.648524444441</v>
      </c>
      <c r="BX1546" t="s">
        <v>1256</v>
      </c>
      <c r="CG1546"/>
      <c r="CH1546"/>
      <c r="CI1546"/>
      <c r="CY1546"/>
      <c r="DA1546"/>
      <c r="DF1546"/>
    </row>
    <row r="1547" spans="1:110" x14ac:dyDescent="0.25">
      <c r="A1547" s="1">
        <f>IF(Veg_Table[[#This Row],[VP_STATUS]]="Hold",0,IF(OR(AND(Veg_Table[[#This Row],[PRESCRIP]]="NW_No Work",Veg_Table[[#This Row],[VP_STATUS]]&lt;&gt;"No Work Required Under EVM"),AND(Veg_Table[[#This Row],[VP_STATUS]]="No Work Required Under EVM",Veg_Table[[#This Row],[PRESCRIP]]&lt;&gt;"NW_No Work")),1,0))</f>
        <v>0</v>
      </c>
      <c r="B1547" s="1">
        <f>IF(Veg_Table[[#This Row],[SPECIES]]="",1,0)</f>
        <v>0</v>
      </c>
      <c r="C1547" s="1">
        <f>IF(Veg_Table[[#This Row],[DIAMETER]]="",1,0)</f>
        <v>0</v>
      </c>
      <c r="D1547" s="1">
        <f>IF(Veg_Table[[#This Row],[HEIGHT]]="",1,0)</f>
        <v>0</v>
      </c>
      <c r="E154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47" s="1">
        <f>IF(AND(Veg_Table[[#This Row],[TAT_RESULT]]="ABATE",Veg_Table[[#This Row],[PRESCRIP]]="NW_No Work"),1,0)</f>
        <v>0</v>
      </c>
      <c r="G1547" s="1">
        <f>IF(OR(Veg_Table[[#This Row],[Prescription R-Scale]]="NA",Veg_Table[[#This Row],[Diameter R-Scale]]="NA"),0,IF(Veg_Table[[#This Row],[Diameter R-Scale]]&lt;&gt;Veg_Table[[#This Row],[Prescription R-Scale]],1,0))</f>
        <v>0</v>
      </c>
      <c r="H1547" s="1">
        <f>IF(OR(AND(Veg_Table[[#This Row],[PRESCRIP]]="BC_Br Rmv", Veg_Table[[#This Row],[WOOD_MAN]]&lt;&gt;"Not Needed"),AND(Veg_Table[[#This Row],[PRESCRIP]]="BCS_Br Rmv+Trt", Veg_Table[[#This Row],[WOOD_MAN]]&lt;&gt;"Not Needed")),1,0)</f>
        <v>0</v>
      </c>
      <c r="I1547" s="1">
        <f ca="1">IF(AND(Veg_Table[[#This Row],[Prescription_Changed]]="Yes",Veg_Table[[#This Row],[TAT_RESULT]]=""),1,0)</f>
        <v>0</v>
      </c>
      <c r="J1547" s="1">
        <f ca="1">SUM(Veg_Table[[#This Row],[Prescription and Status do not match]:[Prescription_Edited_And_TAT_Is_Blank]])</f>
        <v>0</v>
      </c>
      <c r="K1547" s="1">
        <f ca="1">IF(Veg_Table[[#This Row],[Sum of Errors]]&gt;0,1,0)</f>
        <v>0</v>
      </c>
      <c r="L1547" s="1">
        <f>1</f>
        <v>1</v>
      </c>
      <c r="M154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547" s="1">
        <f>IF(OR(MID(Veg_Table[[#This Row],[PRESCRIP]],2,1)="1",MID(Veg_Table[[#This Row],[PRESCRIP]],2,1)="2",MID(Veg_Table[[#This Row],[PRESCRIP]],2,1)="3",MID(Veg_Table[[#This Row],[PRESCRIP]],2,1)="4"),_xlfn.NUMBERVALUE(MID(Veg_Table[[#This Row],[PRESCRIP]],2,1)),"NA")</f>
        <v>3</v>
      </c>
      <c r="O1547" s="1">
        <f>WEEKNUM(Veg_Table[[#This Row],[EVM_LAST_EDITED_Day]],2)</f>
        <v>20</v>
      </c>
      <c r="P1547" s="25">
        <f>IFERROR(DATE(YEAR(Veg_Table[[#This Row],[EVM_LAST_EDITED2]]),MONTH(Veg_Table[[#This Row],[EVM_LAST_EDITED2]]),DAY(Veg_Table[[#This Row],[EVM_LAST_EDITED2]])),DATE(2019,1,1))</f>
        <v>43965</v>
      </c>
      <c r="Q1547" s="3">
        <f>VALUE(SUBSTITUTE(Veg_Table[[#This Row],[EVM_LAST_EDITED]],",",""))</f>
        <v>43965.596767939802</v>
      </c>
      <c r="R1547" s="1" t="str">
        <f>_xlfn.IFNA(IF(Veg_Table[[#This Row],[EVM_LAST_EDITOR]]="","zBlank EVM Last Editor",VLOOKUP(Veg_Table[[#This Row],[EVM_LAST_EDITOR]],Roster_Table[#All],4,FALSE)),"zAWRR Not in Roster")</f>
        <v>MBG</v>
      </c>
      <c r="S1547" s="1" t="str">
        <f>_xlfn.IFNA(IF(Veg_Table[[#This Row],[EVM_LAST_EDITOR]]="","zBlank EVM Last Editor",VLOOKUP(Veg_Table[[#This Row],[EVM_LAST_EDITOR]],Roster_Table[#All],16,FALSE)),"zCompany_AWRR not in Roster")</f>
        <v>MBG_Mason, Bruce &amp; Girard</v>
      </c>
      <c r="T1547" s="2">
        <f>IFERROR(DATE(YEAR(Veg_Table[[#This Row],[Created2]]),MONTH(Veg_Table[[#This Row],[Created2]]),DAY(Veg_Table[[#This Row],[Created2]])),DATE(2019,1,1))</f>
        <v>43965</v>
      </c>
      <c r="U1547" s="3">
        <f>VALUE(SUBSTITUTE(Veg_Table[[#This Row],[Created]],",",""))</f>
        <v>43965.596767939802</v>
      </c>
      <c r="V1547" s="3" t="str">
        <f ca="1">IFERROR(_xlfn.IFNA(CELL("contents",INDIRECT(_xlfn.CONCAT("Veg_Table_Production_Data!",ADDRESS(MATCH(_xlfn.MAXIFS(#REF!,#REF!,"="&amp;Veg_Table[[#This Row],[AUTO_ID]],#REF!,"&lt;"&amp;Veg_Table[[#This Row],[EVM_LAST_EDITED_Day]]),#REF!,0),COLUMN(#REF!),4,1,)))),""),"")</f>
        <v/>
      </c>
      <c r="W1547" s="3" t="str">
        <f ca="1">IF(Veg_Table[[#This Row],[Previous_Prescription]]="","No",IF(Veg_Table[[#This Row],[Previous_Prescription]]=Veg_Table[[#This Row],[PRESCRIP]],"No","Yes"))</f>
        <v>No</v>
      </c>
      <c r="X1547" s="3" t="str">
        <f>IF(Veg_Table[[#This Row],[EVM_LAST_EDITED_Day]]=Veg_Table[[#This Row],[Created_Day]],"New","Old")</f>
        <v>New</v>
      </c>
      <c r="Y1547" s="1">
        <f>IFERROR(IF(FIND("delete",LOWER(Veg_Table[[#This Row],[PI_COMMENTS]]))&gt;=1,1,0),0)</f>
        <v>0</v>
      </c>
      <c r="Z1547" s="1" t="str">
        <f>_xlfn.IFNA(IF(Veg_Table[[#This Row],[EVM_LAST_EDITOR]]="","Yes",VLOOKUP(Veg_Table[[#This Row],[EVM_LAST_EDITOR]],Roster_Table[#All],15,FALSE)),"Yes")</f>
        <v>Yes</v>
      </c>
      <c r="AA154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47" s="1" t="str">
        <f>_xlfn.IFNA(VLOOKUP(Veg_Table[[#This Row],[EVM_LAST_EDITOR]],Roster_Table[#All],3,FALSE),"zAWRR Not in Roster")</f>
        <v>Benjamin</v>
      </c>
      <c r="AC1547" s="1" t="str">
        <f>_xlfn.IFNA(VLOOKUP(Veg_Table[[#This Row],[EVM_LAST_EDITOR]],Roster_Table[#All],2,FALSE),"zAWRR Not in Roster")</f>
        <v>Post</v>
      </c>
      <c r="AD1547" s="1" t="str">
        <f>IF(_xlfn.CONCAT(Veg_Table[[#This Row],[First_Name]]," ",Veg_Table[[#This Row],[Last_Name]])="zAWRR Not in Roster zAWRR Not in Roster","zAWRR Not in Roster",_xlfn.CONCAT(Veg_Table[[#This Row],[First_Name]]," ",Veg_Table[[#This Row],[Last_Name]]))</f>
        <v>Benjamin Post</v>
      </c>
      <c r="AE1547">
        <v>3229370</v>
      </c>
      <c r="AF1547" t="s">
        <v>6401</v>
      </c>
      <c r="AG1547" t="s">
        <v>93</v>
      </c>
      <c r="AH1547" t="s">
        <v>6252</v>
      </c>
      <c r="AI1547" t="s">
        <v>5955</v>
      </c>
      <c r="AJ1547" t="s">
        <v>36</v>
      </c>
      <c r="AL1547" t="s">
        <v>372</v>
      </c>
      <c r="AM1547" t="s">
        <v>40</v>
      </c>
      <c r="AN1547" t="s">
        <v>25</v>
      </c>
      <c r="AO1547" t="s">
        <v>25</v>
      </c>
      <c r="AP1547">
        <v>30</v>
      </c>
      <c r="AQ1547">
        <v>70</v>
      </c>
      <c r="AR1547" t="s">
        <v>514</v>
      </c>
      <c r="AS1547" t="s">
        <v>51</v>
      </c>
      <c r="AT1547" t="s">
        <v>522</v>
      </c>
      <c r="AV1547" t="s">
        <v>519</v>
      </c>
      <c r="AW1547" t="s">
        <v>6402</v>
      </c>
      <c r="AZ1547"/>
      <c r="BB1547" s="4"/>
      <c r="BD1547" t="s">
        <v>29</v>
      </c>
      <c r="BE1547" t="s">
        <v>25</v>
      </c>
      <c r="BF1547" t="s">
        <v>513</v>
      </c>
      <c r="BI1547" s="3"/>
      <c r="BJ1547" t="s">
        <v>52</v>
      </c>
      <c r="BK1547" s="30" t="s">
        <v>120</v>
      </c>
      <c r="BL1547" s="3">
        <v>43965.596767939816</v>
      </c>
      <c r="BM1547" t="s">
        <v>31</v>
      </c>
      <c r="BN1547" t="s">
        <v>32</v>
      </c>
      <c r="BP1547" t="s">
        <v>6254</v>
      </c>
      <c r="BQ1547" t="s">
        <v>1025</v>
      </c>
      <c r="BR1547" t="s">
        <v>28</v>
      </c>
      <c r="BS1547" t="s">
        <v>28</v>
      </c>
      <c r="BT1547" t="s">
        <v>120</v>
      </c>
      <c r="BU1547" s="3">
        <v>43965.596767939816</v>
      </c>
      <c r="BV1547" t="s">
        <v>803</v>
      </c>
      <c r="BW1547" s="3">
        <v>43965.684805254627</v>
      </c>
      <c r="BX1547" t="s">
        <v>6403</v>
      </c>
      <c r="CG1547"/>
      <c r="CH1547"/>
      <c r="CI1547"/>
      <c r="CY1547"/>
      <c r="DA1547"/>
      <c r="DF1547"/>
    </row>
    <row r="1548" spans="1:110" x14ac:dyDescent="0.25">
      <c r="A1548" s="1">
        <f>IF(Veg_Table[[#This Row],[VP_STATUS]]="Hold",0,IF(OR(AND(Veg_Table[[#This Row],[PRESCRIP]]="NW_No Work",Veg_Table[[#This Row],[VP_STATUS]]&lt;&gt;"No Work Required Under EVM"),AND(Veg_Table[[#This Row],[VP_STATUS]]="No Work Required Under EVM",Veg_Table[[#This Row],[PRESCRIP]]&lt;&gt;"NW_No Work")),1,0))</f>
        <v>0</v>
      </c>
      <c r="B1548" s="1">
        <f>IF(Veg_Table[[#This Row],[SPECIES]]="",1,0)</f>
        <v>0</v>
      </c>
      <c r="C1548" s="1">
        <f>IF(Veg_Table[[#This Row],[DIAMETER]]="",1,0)</f>
        <v>0</v>
      </c>
      <c r="D1548" s="1">
        <f>IF(Veg_Table[[#This Row],[HEIGHT]]="",1,0)</f>
        <v>0</v>
      </c>
      <c r="E154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48" s="1">
        <f>IF(AND(Veg_Table[[#This Row],[TAT_RESULT]]="ABATE",Veg_Table[[#This Row],[PRESCRIP]]="NW_No Work"),1,0)</f>
        <v>0</v>
      </c>
      <c r="G1548" s="1">
        <f>IF(OR(Veg_Table[[#This Row],[Prescription R-Scale]]="NA",Veg_Table[[#This Row],[Diameter R-Scale]]="NA"),0,IF(Veg_Table[[#This Row],[Diameter R-Scale]]&lt;&gt;Veg_Table[[#This Row],[Prescription R-Scale]],1,0))</f>
        <v>0</v>
      </c>
      <c r="H1548" s="1">
        <f>IF(OR(AND(Veg_Table[[#This Row],[PRESCRIP]]="BC_Br Rmv", Veg_Table[[#This Row],[WOOD_MAN]]&lt;&gt;"Not Needed"),AND(Veg_Table[[#This Row],[PRESCRIP]]="BCS_Br Rmv+Trt", Veg_Table[[#This Row],[WOOD_MAN]]&lt;&gt;"Not Needed")),1,0)</f>
        <v>0</v>
      </c>
      <c r="I1548" s="1">
        <f ca="1">IF(AND(Veg_Table[[#This Row],[Prescription_Changed]]="Yes",Veg_Table[[#This Row],[TAT_RESULT]]=""),1,0)</f>
        <v>0</v>
      </c>
      <c r="J1548" s="1">
        <f ca="1">SUM(Veg_Table[[#This Row],[Prescription and Status do not match]:[Prescription_Edited_And_TAT_Is_Blank]])</f>
        <v>0</v>
      </c>
      <c r="K1548" s="1">
        <f ca="1">IF(Veg_Table[[#This Row],[Sum of Errors]]&gt;0,1,0)</f>
        <v>0</v>
      </c>
      <c r="L1548" s="1">
        <f>1</f>
        <v>1</v>
      </c>
      <c r="M154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548" s="1">
        <f>IF(OR(MID(Veg_Table[[#This Row],[PRESCRIP]],2,1)="1",MID(Veg_Table[[#This Row],[PRESCRIP]],2,1)="2",MID(Veg_Table[[#This Row],[PRESCRIP]],2,1)="3",MID(Veg_Table[[#This Row],[PRESCRIP]],2,1)="4"),_xlfn.NUMBERVALUE(MID(Veg_Table[[#This Row],[PRESCRIP]],2,1)),"NA")</f>
        <v>3</v>
      </c>
      <c r="O1548" s="1">
        <f>WEEKNUM(Veg_Table[[#This Row],[EVM_LAST_EDITED_Day]],2)</f>
        <v>20</v>
      </c>
      <c r="P1548" s="25">
        <f>IFERROR(DATE(YEAR(Veg_Table[[#This Row],[EVM_LAST_EDITED2]]),MONTH(Veg_Table[[#This Row],[EVM_LAST_EDITED2]]),DAY(Veg_Table[[#This Row],[EVM_LAST_EDITED2]])),DATE(2019,1,1))</f>
        <v>43965</v>
      </c>
      <c r="Q1548" s="3">
        <f>VALUE(SUBSTITUTE(Veg_Table[[#This Row],[EVM_LAST_EDITED]],",",""))</f>
        <v>43965.597351261596</v>
      </c>
      <c r="R1548" s="1" t="str">
        <f>_xlfn.IFNA(IF(Veg_Table[[#This Row],[EVM_LAST_EDITOR]]="","zBlank EVM Last Editor",VLOOKUP(Veg_Table[[#This Row],[EVM_LAST_EDITOR]],Roster_Table[#All],4,FALSE)),"zAWRR Not in Roster")</f>
        <v>MGE</v>
      </c>
      <c r="S1548" s="1" t="str">
        <f>_xlfn.IFNA(IF(Veg_Table[[#This Row],[EVM_LAST_EDITOR]]="","zBlank EVM Last Editor",VLOOKUP(Veg_Table[[#This Row],[EVM_LAST_EDITOR]],Roster_Table[#All],16,FALSE)),"zCompany_AWRR not in Roster")</f>
        <v>MGE_Mountain G Enterprises</v>
      </c>
      <c r="T1548" s="2">
        <f>IFERROR(DATE(YEAR(Veg_Table[[#This Row],[Created2]]),MONTH(Veg_Table[[#This Row],[Created2]]),DAY(Veg_Table[[#This Row],[Created2]])),DATE(2019,1,1))</f>
        <v>43965</v>
      </c>
      <c r="U1548" s="3">
        <f>VALUE(SUBSTITUTE(Veg_Table[[#This Row],[Created]],",",""))</f>
        <v>43965.597351261596</v>
      </c>
      <c r="V1548" s="3" t="str">
        <f ca="1">IFERROR(_xlfn.IFNA(CELL("contents",INDIRECT(_xlfn.CONCAT("Veg_Table_Production_Data!",ADDRESS(MATCH(_xlfn.MAXIFS(#REF!,#REF!,"="&amp;Veg_Table[[#This Row],[AUTO_ID]],#REF!,"&lt;"&amp;Veg_Table[[#This Row],[EVM_LAST_EDITED_Day]]),#REF!,0),COLUMN(#REF!),4,1,)))),""),"")</f>
        <v/>
      </c>
      <c r="W1548" s="3" t="str">
        <f ca="1">IF(Veg_Table[[#This Row],[Previous_Prescription]]="","No",IF(Veg_Table[[#This Row],[Previous_Prescription]]=Veg_Table[[#This Row],[PRESCRIP]],"No","Yes"))</f>
        <v>No</v>
      </c>
      <c r="X1548" s="3" t="str">
        <f>IF(Veg_Table[[#This Row],[EVM_LAST_EDITED_Day]]=Veg_Table[[#This Row],[Created_Day]],"New","Old")</f>
        <v>New</v>
      </c>
      <c r="Y1548" s="1">
        <f>IFERROR(IF(FIND("delete",LOWER(Veg_Table[[#This Row],[PI_COMMENTS]]))&gt;=1,1,0),0)</f>
        <v>0</v>
      </c>
      <c r="Z1548" s="1" t="str">
        <f>_xlfn.IFNA(IF(Veg_Table[[#This Row],[EVM_LAST_EDITOR]]="","Yes",VLOOKUP(Veg_Table[[#This Row],[EVM_LAST_EDITOR]],Roster_Table[#All],15,FALSE)),"Yes")</f>
        <v>Yes</v>
      </c>
      <c r="AA154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48" s="1" t="str">
        <f>_xlfn.IFNA(VLOOKUP(Veg_Table[[#This Row],[EVM_LAST_EDITOR]],Roster_Table[#All],3,FALSE),"zAWRR Not in Roster")</f>
        <v>Aaron</v>
      </c>
      <c r="AC1548" s="1" t="str">
        <f>_xlfn.IFNA(VLOOKUP(Veg_Table[[#This Row],[EVM_LAST_EDITOR]],Roster_Table[#All],2,FALSE),"zAWRR Not in Roster")</f>
        <v>Hansen</v>
      </c>
      <c r="AD1548" s="1" t="str">
        <f>IF(_xlfn.CONCAT(Veg_Table[[#This Row],[First_Name]]," ",Veg_Table[[#This Row],[Last_Name]])="zAWRR Not in Roster zAWRR Not in Roster","zAWRR Not in Roster",_xlfn.CONCAT(Veg_Table[[#This Row],[First_Name]]," ",Veg_Table[[#This Row],[Last_Name]]))</f>
        <v>Aaron Hansen</v>
      </c>
      <c r="AE1548">
        <v>3229374</v>
      </c>
      <c r="AF1548" t="s">
        <v>6404</v>
      </c>
      <c r="AG1548" t="s">
        <v>93</v>
      </c>
      <c r="AH1548" t="s">
        <v>5320</v>
      </c>
      <c r="AI1548" t="s">
        <v>6321</v>
      </c>
      <c r="AJ1548" t="s">
        <v>36</v>
      </c>
      <c r="AL1548" t="s">
        <v>22</v>
      </c>
      <c r="AM1548" t="s">
        <v>23</v>
      </c>
      <c r="AN1548" t="s">
        <v>25</v>
      </c>
      <c r="AO1548" t="s">
        <v>25</v>
      </c>
      <c r="AP1548">
        <v>26</v>
      </c>
      <c r="AQ1548">
        <v>43</v>
      </c>
      <c r="AR1548" t="s">
        <v>514</v>
      </c>
      <c r="AS1548" t="s">
        <v>51</v>
      </c>
      <c r="AT1548" t="s">
        <v>515</v>
      </c>
      <c r="AV1548" t="s">
        <v>519</v>
      </c>
      <c r="AW1548" t="s">
        <v>6405</v>
      </c>
      <c r="AZ1548"/>
      <c r="BB1548" s="4"/>
      <c r="BD1548" t="s">
        <v>29</v>
      </c>
      <c r="BE1548" t="s">
        <v>25</v>
      </c>
      <c r="BF1548" t="s">
        <v>513</v>
      </c>
      <c r="BI1548" s="3"/>
      <c r="BJ1548" t="s">
        <v>2678</v>
      </c>
      <c r="BK1548" s="30" t="s">
        <v>156</v>
      </c>
      <c r="BL1548" s="3">
        <v>43965.597351261575</v>
      </c>
      <c r="BM1548" t="s">
        <v>31</v>
      </c>
      <c r="BN1548" t="s">
        <v>32</v>
      </c>
      <c r="BP1548" t="s">
        <v>5452</v>
      </c>
      <c r="BQ1548" t="s">
        <v>1025</v>
      </c>
      <c r="BR1548" t="s">
        <v>28</v>
      </c>
      <c r="BS1548" t="s">
        <v>28</v>
      </c>
      <c r="BT1548" t="s">
        <v>156</v>
      </c>
      <c r="BU1548" s="3">
        <v>43965.597351261575</v>
      </c>
      <c r="BV1548" t="s">
        <v>803</v>
      </c>
      <c r="BW1548" s="3">
        <v>43965.684813935186</v>
      </c>
      <c r="BX1548" t="s">
        <v>6406</v>
      </c>
      <c r="CG1548"/>
      <c r="CH1548"/>
      <c r="CI1548"/>
      <c r="CY1548"/>
      <c r="DA1548"/>
      <c r="DF1548"/>
    </row>
    <row r="1549" spans="1:110" x14ac:dyDescent="0.25">
      <c r="A1549" s="1">
        <f>IF(Veg_Table[[#This Row],[VP_STATUS]]="Hold",0,IF(OR(AND(Veg_Table[[#This Row],[PRESCRIP]]="NW_No Work",Veg_Table[[#This Row],[VP_STATUS]]&lt;&gt;"No Work Required Under EVM"),AND(Veg_Table[[#This Row],[VP_STATUS]]="No Work Required Under EVM",Veg_Table[[#This Row],[PRESCRIP]]&lt;&gt;"NW_No Work")),1,0))</f>
        <v>0</v>
      </c>
      <c r="B1549" s="1">
        <f>IF(Veg_Table[[#This Row],[SPECIES]]="",1,0)</f>
        <v>0</v>
      </c>
      <c r="C1549" s="1">
        <f>IF(Veg_Table[[#This Row],[DIAMETER]]="",1,0)</f>
        <v>0</v>
      </c>
      <c r="D1549" s="1">
        <f>IF(Veg_Table[[#This Row],[HEIGHT]]="",1,0)</f>
        <v>0</v>
      </c>
      <c r="E154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49" s="1">
        <f>IF(AND(Veg_Table[[#This Row],[TAT_RESULT]]="ABATE",Veg_Table[[#This Row],[PRESCRIP]]="NW_No Work"),1,0)</f>
        <v>0</v>
      </c>
      <c r="G1549" s="1">
        <f>IF(OR(Veg_Table[[#This Row],[Prescription R-Scale]]="NA",Veg_Table[[#This Row],[Diameter R-Scale]]="NA"),0,IF(Veg_Table[[#This Row],[Diameter R-Scale]]&lt;&gt;Veg_Table[[#This Row],[Prescription R-Scale]],1,0))</f>
        <v>0</v>
      </c>
      <c r="H1549" s="1">
        <f>IF(OR(AND(Veg_Table[[#This Row],[PRESCRIP]]="BC_Br Rmv", Veg_Table[[#This Row],[WOOD_MAN]]&lt;&gt;"Not Needed"),AND(Veg_Table[[#This Row],[PRESCRIP]]="BCS_Br Rmv+Trt", Veg_Table[[#This Row],[WOOD_MAN]]&lt;&gt;"Not Needed")),1,0)</f>
        <v>0</v>
      </c>
      <c r="I1549" s="1">
        <f ca="1">IF(AND(Veg_Table[[#This Row],[Prescription_Changed]]="Yes",Veg_Table[[#This Row],[TAT_RESULT]]=""),1,0)</f>
        <v>0</v>
      </c>
      <c r="J1549" s="1">
        <f ca="1">SUM(Veg_Table[[#This Row],[Prescription and Status do not match]:[Prescription_Edited_And_TAT_Is_Blank]])</f>
        <v>0</v>
      </c>
      <c r="K1549" s="1">
        <f ca="1">IF(Veg_Table[[#This Row],[Sum of Errors]]&gt;0,1,0)</f>
        <v>0</v>
      </c>
      <c r="L1549" s="1">
        <f>1</f>
        <v>1</v>
      </c>
      <c r="M1549"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549" s="1" t="str">
        <f>IF(OR(MID(Veg_Table[[#This Row],[PRESCRIP]],2,1)="1",MID(Veg_Table[[#This Row],[PRESCRIP]],2,1)="2",MID(Veg_Table[[#This Row],[PRESCRIP]],2,1)="3",MID(Veg_Table[[#This Row],[PRESCRIP]],2,1)="4"),_xlfn.NUMBERVALUE(MID(Veg_Table[[#This Row],[PRESCRIP]],2,1)),"NA")</f>
        <v>NA</v>
      </c>
      <c r="O1549" s="1">
        <f>WEEKNUM(Veg_Table[[#This Row],[EVM_LAST_EDITED_Day]],2)</f>
        <v>20</v>
      </c>
      <c r="P1549" s="25">
        <f>IFERROR(DATE(YEAR(Veg_Table[[#This Row],[EVM_LAST_EDITED2]]),MONTH(Veg_Table[[#This Row],[EVM_LAST_EDITED2]]),DAY(Veg_Table[[#This Row],[EVM_LAST_EDITED2]])),DATE(2019,1,1))</f>
        <v>43965</v>
      </c>
      <c r="Q1549" s="3">
        <f>VALUE(SUBSTITUTE(Veg_Table[[#This Row],[EVM_LAST_EDITED]],",",""))</f>
        <v>43965.597504652796</v>
      </c>
      <c r="R1549" s="1" t="str">
        <f>_xlfn.IFNA(IF(Veg_Table[[#This Row],[EVM_LAST_EDITOR]]="","zBlank EVM Last Editor",VLOOKUP(Veg_Table[[#This Row],[EVM_LAST_EDITOR]],Roster_Table[#All],4,FALSE)),"zAWRR Not in Roster")</f>
        <v>MGE</v>
      </c>
      <c r="S1549" s="1" t="str">
        <f>_xlfn.IFNA(IF(Veg_Table[[#This Row],[EVM_LAST_EDITOR]]="","zBlank EVM Last Editor",VLOOKUP(Veg_Table[[#This Row],[EVM_LAST_EDITOR]],Roster_Table[#All],16,FALSE)),"zCompany_AWRR not in Roster")</f>
        <v>MGE_Mountain G Enterprises</v>
      </c>
      <c r="T1549" s="2">
        <f>IFERROR(DATE(YEAR(Veg_Table[[#This Row],[Created2]]),MONTH(Veg_Table[[#This Row],[Created2]]),DAY(Veg_Table[[#This Row],[Created2]])),DATE(2019,1,1))</f>
        <v>43965</v>
      </c>
      <c r="U1549" s="3">
        <f>VALUE(SUBSTITUTE(Veg_Table[[#This Row],[Created]],",",""))</f>
        <v>43965.597504652796</v>
      </c>
      <c r="V1549" s="3" t="str">
        <f ca="1">IFERROR(_xlfn.IFNA(CELL("contents",INDIRECT(_xlfn.CONCAT("Veg_Table_Production_Data!",ADDRESS(MATCH(_xlfn.MAXIFS(#REF!,#REF!,"="&amp;Veg_Table[[#This Row],[AUTO_ID]],#REF!,"&lt;"&amp;Veg_Table[[#This Row],[EVM_LAST_EDITED_Day]]),#REF!,0),COLUMN(#REF!),4,1,)))),""),"")</f>
        <v/>
      </c>
      <c r="W1549" s="3" t="str">
        <f ca="1">IF(Veg_Table[[#This Row],[Previous_Prescription]]="","No",IF(Veg_Table[[#This Row],[Previous_Prescription]]=Veg_Table[[#This Row],[PRESCRIP]],"No","Yes"))</f>
        <v>No</v>
      </c>
      <c r="X1549" s="3" t="str">
        <f>IF(Veg_Table[[#This Row],[EVM_LAST_EDITED_Day]]=Veg_Table[[#This Row],[Created_Day]],"New","Old")</f>
        <v>New</v>
      </c>
      <c r="Y1549" s="1">
        <f>IFERROR(IF(FIND("delete",LOWER(Veg_Table[[#This Row],[PI_COMMENTS]]))&gt;=1,1,0),0)</f>
        <v>0</v>
      </c>
      <c r="Z1549" s="1" t="str">
        <f>_xlfn.IFNA(IF(Veg_Table[[#This Row],[EVM_LAST_EDITOR]]="","Yes",VLOOKUP(Veg_Table[[#This Row],[EVM_LAST_EDITOR]],Roster_Table[#All],15,FALSE)),"Yes")</f>
        <v>Yes</v>
      </c>
      <c r="AA154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49" s="1" t="str">
        <f>_xlfn.IFNA(VLOOKUP(Veg_Table[[#This Row],[EVM_LAST_EDITOR]],Roster_Table[#All],3,FALSE),"zAWRR Not in Roster")</f>
        <v>Miguel</v>
      </c>
      <c r="AC1549" s="1" t="str">
        <f>_xlfn.IFNA(VLOOKUP(Veg_Table[[#This Row],[EVM_LAST_EDITOR]],Roster_Table[#All],2,FALSE),"zAWRR Not in Roster")</f>
        <v>Dominguez-Diaz</v>
      </c>
      <c r="AD1549" s="1" t="str">
        <f>IF(_xlfn.CONCAT(Veg_Table[[#This Row],[First_Name]]," ",Veg_Table[[#This Row],[Last_Name]])="zAWRR Not in Roster zAWRR Not in Roster","zAWRR Not in Roster",_xlfn.CONCAT(Veg_Table[[#This Row],[First_Name]]," ",Veg_Table[[#This Row],[Last_Name]]))</f>
        <v>Miguel Dominguez-Diaz</v>
      </c>
      <c r="AE1549">
        <v>3229375</v>
      </c>
      <c r="AF1549" t="s">
        <v>6978</v>
      </c>
      <c r="AG1549" t="s">
        <v>30</v>
      </c>
      <c r="AH1549" t="s">
        <v>2420</v>
      </c>
      <c r="AI1549" t="s">
        <v>2421</v>
      </c>
      <c r="AJ1549" t="s">
        <v>21</v>
      </c>
      <c r="AK1549" t="s">
        <v>28</v>
      </c>
      <c r="AL1549" t="s">
        <v>22</v>
      </c>
      <c r="AM1549" t="s">
        <v>40</v>
      </c>
      <c r="AN1549" t="s">
        <v>25</v>
      </c>
      <c r="AO1549" t="s">
        <v>25</v>
      </c>
      <c r="AP1549">
        <v>22</v>
      </c>
      <c r="AQ1549">
        <v>70</v>
      </c>
      <c r="AR1549" t="s">
        <v>511</v>
      </c>
      <c r="AS1549" t="s">
        <v>24</v>
      </c>
      <c r="AT1549" t="s">
        <v>26</v>
      </c>
      <c r="AU1549" t="s">
        <v>25</v>
      </c>
      <c r="AV1549" t="s">
        <v>512</v>
      </c>
      <c r="AW1549" t="s">
        <v>6979</v>
      </c>
      <c r="AX1549" t="s">
        <v>28</v>
      </c>
      <c r="AY1549" t="s">
        <v>28</v>
      </c>
      <c r="AZ1549"/>
      <c r="BA1549" t="s">
        <v>28</v>
      </c>
      <c r="BB1549" s="4"/>
      <c r="BC1549" t="s">
        <v>28</v>
      </c>
      <c r="BD1549" t="s">
        <v>29</v>
      </c>
      <c r="BF1549" t="s">
        <v>28</v>
      </c>
      <c r="BG1549" t="s">
        <v>28</v>
      </c>
      <c r="BH1549" t="s">
        <v>28</v>
      </c>
      <c r="BI1549" s="3"/>
      <c r="BJ1549" t="s">
        <v>864</v>
      </c>
      <c r="BK1549" s="30" t="s">
        <v>146</v>
      </c>
      <c r="BL1549" s="3">
        <v>43965.597504652775</v>
      </c>
      <c r="BM1549" t="s">
        <v>31</v>
      </c>
      <c r="BN1549" t="s">
        <v>32</v>
      </c>
      <c r="BO1549" t="s">
        <v>2422</v>
      </c>
      <c r="BQ1549" t="s">
        <v>826</v>
      </c>
      <c r="BR1549" t="s">
        <v>28</v>
      </c>
      <c r="BS1549" t="s">
        <v>28</v>
      </c>
      <c r="BT1549" t="s">
        <v>146</v>
      </c>
      <c r="BU1549" s="3">
        <v>43965.597504652775</v>
      </c>
      <c r="BV1549" t="s">
        <v>803</v>
      </c>
      <c r="BW1549" s="3">
        <v>43966.169547743055</v>
      </c>
      <c r="BX1549" t="s">
        <v>6980</v>
      </c>
      <c r="CG1549"/>
      <c r="CH1549"/>
      <c r="CI1549"/>
      <c r="CY1549"/>
      <c r="DA1549"/>
      <c r="DF1549"/>
    </row>
    <row r="1550" spans="1:110" x14ac:dyDescent="0.25">
      <c r="A1550" s="1">
        <f>IF(Veg_Table[[#This Row],[VP_STATUS]]="Hold",0,IF(OR(AND(Veg_Table[[#This Row],[PRESCRIP]]="NW_No Work",Veg_Table[[#This Row],[VP_STATUS]]&lt;&gt;"No Work Required Under EVM"),AND(Veg_Table[[#This Row],[VP_STATUS]]="No Work Required Under EVM",Veg_Table[[#This Row],[PRESCRIP]]&lt;&gt;"NW_No Work")),1,0))</f>
        <v>0</v>
      </c>
      <c r="B1550" s="1">
        <f>IF(Veg_Table[[#This Row],[SPECIES]]="",1,0)</f>
        <v>0</v>
      </c>
      <c r="C1550" s="1">
        <f>IF(Veg_Table[[#This Row],[DIAMETER]]="",1,0)</f>
        <v>0</v>
      </c>
      <c r="D1550" s="1">
        <f>IF(Veg_Table[[#This Row],[HEIGHT]]="",1,0)</f>
        <v>0</v>
      </c>
      <c r="E155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50" s="1">
        <f>IF(AND(Veg_Table[[#This Row],[TAT_RESULT]]="ABATE",Veg_Table[[#This Row],[PRESCRIP]]="NW_No Work"),1,0)</f>
        <v>0</v>
      </c>
      <c r="G1550" s="1">
        <f>IF(OR(Veg_Table[[#This Row],[Prescription R-Scale]]="NA",Veg_Table[[#This Row],[Diameter R-Scale]]="NA"),0,IF(Veg_Table[[#This Row],[Diameter R-Scale]]&lt;&gt;Veg_Table[[#This Row],[Prescription R-Scale]],1,0))</f>
        <v>0</v>
      </c>
      <c r="H1550" s="1">
        <f>IF(OR(AND(Veg_Table[[#This Row],[PRESCRIP]]="BC_Br Rmv", Veg_Table[[#This Row],[WOOD_MAN]]&lt;&gt;"Not Needed"),AND(Veg_Table[[#This Row],[PRESCRIP]]="BCS_Br Rmv+Trt", Veg_Table[[#This Row],[WOOD_MAN]]&lt;&gt;"Not Needed")),1,0)</f>
        <v>0</v>
      </c>
      <c r="I1550" s="1">
        <f ca="1">IF(AND(Veg_Table[[#This Row],[Prescription_Changed]]="Yes",Veg_Table[[#This Row],[TAT_RESULT]]=""),1,0)</f>
        <v>0</v>
      </c>
      <c r="J1550" s="1">
        <f ca="1">SUM(Veg_Table[[#This Row],[Prescription and Status do not match]:[Prescription_Edited_And_TAT_Is_Blank]])</f>
        <v>0</v>
      </c>
      <c r="K1550" s="1">
        <f ca="1">IF(Veg_Table[[#This Row],[Sum of Errors]]&gt;0,1,0)</f>
        <v>0</v>
      </c>
      <c r="L1550" s="1">
        <f>1</f>
        <v>1</v>
      </c>
      <c r="M155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1550" s="1" t="str">
        <f>IF(OR(MID(Veg_Table[[#This Row],[PRESCRIP]],2,1)="1",MID(Veg_Table[[#This Row],[PRESCRIP]],2,1)="2",MID(Veg_Table[[#This Row],[PRESCRIP]],2,1)="3",MID(Veg_Table[[#This Row],[PRESCRIP]],2,1)="4"),_xlfn.NUMBERVALUE(MID(Veg_Table[[#This Row],[PRESCRIP]],2,1)),"NA")</f>
        <v>NA</v>
      </c>
      <c r="O1550" s="1">
        <f>WEEKNUM(Veg_Table[[#This Row],[EVM_LAST_EDITED_Day]],2)</f>
        <v>20</v>
      </c>
      <c r="P1550" s="25">
        <f>IFERROR(DATE(YEAR(Veg_Table[[#This Row],[EVM_LAST_EDITED2]]),MONTH(Veg_Table[[#This Row],[EVM_LAST_EDITED2]]),DAY(Veg_Table[[#This Row],[EVM_LAST_EDITED2]])),DATE(2019,1,1))</f>
        <v>43965</v>
      </c>
      <c r="Q1550" s="3">
        <f>VALUE(SUBSTITUTE(Veg_Table[[#This Row],[EVM_LAST_EDITED]],",",""))</f>
        <v>43965.598051909699</v>
      </c>
      <c r="R1550" s="1" t="str">
        <f>_xlfn.IFNA(IF(Veg_Table[[#This Row],[EVM_LAST_EDITOR]]="","zBlank EVM Last Editor",VLOOKUP(Veg_Table[[#This Row],[EVM_LAST_EDITOR]],Roster_Table[#All],4,FALSE)),"zAWRR Not in Roster")</f>
        <v>zAWRR Not in Roster</v>
      </c>
      <c r="S1550" s="1" t="str">
        <f>_xlfn.IFNA(IF(Veg_Table[[#This Row],[EVM_LAST_EDITOR]]="","zBlank EVM Last Editor",VLOOKUP(Veg_Table[[#This Row],[EVM_LAST_EDITOR]],Roster_Table[#All],16,FALSE)),"zCompany_AWRR not in Roster")</f>
        <v>zCompany_AWRR not in Roster</v>
      </c>
      <c r="T1550" s="2">
        <f>IFERROR(DATE(YEAR(Veg_Table[[#This Row],[Created2]]),MONTH(Veg_Table[[#This Row],[Created2]]),DAY(Veg_Table[[#This Row],[Created2]])),DATE(2019,1,1))</f>
        <v>43907</v>
      </c>
      <c r="U1550" s="3">
        <f>VALUE(SUBSTITUTE(Veg_Table[[#This Row],[Created]],",",""))</f>
        <v>43907.598807870403</v>
      </c>
      <c r="V1550" s="3" t="str">
        <f ca="1">IFERROR(_xlfn.IFNA(CELL("contents",INDIRECT(_xlfn.CONCAT("Veg_Table_Production_Data!",ADDRESS(MATCH(_xlfn.MAXIFS(#REF!,#REF!,"="&amp;Veg_Table[[#This Row],[AUTO_ID]],#REF!,"&lt;"&amp;Veg_Table[[#This Row],[EVM_LAST_EDITED_Day]]),#REF!,0),COLUMN(#REF!),4,1,)))),""),"")</f>
        <v/>
      </c>
      <c r="W1550" s="3" t="str">
        <f ca="1">IF(Veg_Table[[#This Row],[Previous_Prescription]]="","No",IF(Veg_Table[[#This Row],[Previous_Prescription]]=Veg_Table[[#This Row],[PRESCRIP]],"No","Yes"))</f>
        <v>No</v>
      </c>
      <c r="X1550" s="3" t="str">
        <f>IF(Veg_Table[[#This Row],[EVM_LAST_EDITED_Day]]=Veg_Table[[#This Row],[Created_Day]],"New","Old")</f>
        <v>Old</v>
      </c>
      <c r="Y1550" s="1">
        <f>IFERROR(IF(FIND("delete",LOWER(Veg_Table[[#This Row],[PI_COMMENTS]]))&gt;=1,1,0),0)</f>
        <v>0</v>
      </c>
      <c r="Z1550" s="1" t="str">
        <f>_xlfn.IFNA(IF(Veg_Table[[#This Row],[EVM_LAST_EDITOR]]="","Yes",VLOOKUP(Veg_Table[[#This Row],[EVM_LAST_EDITOR]],Roster_Table[#All],15,FALSE)),"Yes")</f>
        <v>Yes</v>
      </c>
      <c r="AA155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50" s="1" t="str">
        <f>_xlfn.IFNA(VLOOKUP(Veg_Table[[#This Row],[EVM_LAST_EDITOR]],Roster_Table[#All],3,FALSE),"zAWRR Not in Roster")</f>
        <v>zAWRR Not in Roster</v>
      </c>
      <c r="AC1550" s="1" t="str">
        <f>_xlfn.IFNA(VLOOKUP(Veg_Table[[#This Row],[EVM_LAST_EDITOR]],Roster_Table[#All],2,FALSE),"zAWRR Not in Roster")</f>
        <v>zAWRR Not in Roster</v>
      </c>
      <c r="AD1550" s="1" t="str">
        <f>IF(_xlfn.CONCAT(Veg_Table[[#This Row],[First_Name]]," ",Veg_Table[[#This Row],[Last_Name]])="zAWRR Not in Roster zAWRR Not in Roster","zAWRR Not in Roster",_xlfn.CONCAT(Veg_Table[[#This Row],[First_Name]]," ",Veg_Table[[#This Row],[Last_Name]]))</f>
        <v>zAWRR Not in Roster</v>
      </c>
      <c r="AE1550">
        <v>2930427</v>
      </c>
      <c r="AF1550" t="s">
        <v>915</v>
      </c>
      <c r="AG1550" t="s">
        <v>30</v>
      </c>
      <c r="AH1550" t="s">
        <v>916</v>
      </c>
      <c r="AI1550" t="s">
        <v>912</v>
      </c>
      <c r="AJ1550" t="s">
        <v>820</v>
      </c>
      <c r="AL1550" t="s">
        <v>371</v>
      </c>
      <c r="AM1550" t="s">
        <v>40</v>
      </c>
      <c r="AN1550" t="s">
        <v>25</v>
      </c>
      <c r="AO1550" t="s">
        <v>25</v>
      </c>
      <c r="AP1550">
        <v>40</v>
      </c>
      <c r="AQ1550">
        <v>73</v>
      </c>
      <c r="AR1550" t="s">
        <v>511</v>
      </c>
      <c r="AS1550" t="s">
        <v>990</v>
      </c>
      <c r="AT1550" t="s">
        <v>522</v>
      </c>
      <c r="AV1550" t="s">
        <v>512</v>
      </c>
      <c r="AW1550" t="s">
        <v>1246</v>
      </c>
      <c r="AX1550" t="s">
        <v>534</v>
      </c>
      <c r="AZ1550">
        <v>5746657</v>
      </c>
      <c r="BA1550" t="s">
        <v>990</v>
      </c>
      <c r="BB1550" s="4">
        <v>43965.597981863422</v>
      </c>
      <c r="BD1550" t="s">
        <v>29</v>
      </c>
      <c r="BE1550" t="s">
        <v>25</v>
      </c>
      <c r="BF1550" t="s">
        <v>513</v>
      </c>
      <c r="BI1550" s="3"/>
      <c r="BJ1550" t="s">
        <v>1247</v>
      </c>
      <c r="BK1550" s="30" t="s">
        <v>821</v>
      </c>
      <c r="BL1550" s="3">
        <v>43965.598051909721</v>
      </c>
      <c r="BM1550" t="s">
        <v>31</v>
      </c>
      <c r="BN1550" t="s">
        <v>32</v>
      </c>
      <c r="BP1550" t="s">
        <v>1126</v>
      </c>
      <c r="BR1550" t="s">
        <v>28</v>
      </c>
      <c r="BS1550" t="s">
        <v>28</v>
      </c>
      <c r="BT1550" t="s">
        <v>384</v>
      </c>
      <c r="BU1550" s="3">
        <v>43907.598807870374</v>
      </c>
      <c r="BV1550" t="s">
        <v>803</v>
      </c>
      <c r="BW1550" s="3">
        <v>43965.648524444441</v>
      </c>
      <c r="BX1550" t="s">
        <v>917</v>
      </c>
      <c r="CG1550"/>
      <c r="CH1550"/>
      <c r="CI1550"/>
      <c r="CY1550"/>
      <c r="DA1550"/>
      <c r="DF1550"/>
    </row>
    <row r="1551" spans="1:110" x14ac:dyDescent="0.25">
      <c r="A1551" s="1">
        <f>IF(Veg_Table[[#This Row],[VP_STATUS]]="Hold",0,IF(OR(AND(Veg_Table[[#This Row],[PRESCRIP]]="NW_No Work",Veg_Table[[#This Row],[VP_STATUS]]&lt;&gt;"No Work Required Under EVM"),AND(Veg_Table[[#This Row],[VP_STATUS]]="No Work Required Under EVM",Veg_Table[[#This Row],[PRESCRIP]]&lt;&gt;"NW_No Work")),1,0))</f>
        <v>0</v>
      </c>
      <c r="B1551" s="1">
        <f>IF(Veg_Table[[#This Row],[SPECIES]]="",1,0)</f>
        <v>0</v>
      </c>
      <c r="C1551" s="1">
        <f>IF(Veg_Table[[#This Row],[DIAMETER]]="",1,0)</f>
        <v>0</v>
      </c>
      <c r="D1551" s="1">
        <f>IF(Veg_Table[[#This Row],[HEIGHT]]="",1,0)</f>
        <v>0</v>
      </c>
      <c r="E155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51" s="1">
        <f>IF(AND(Veg_Table[[#This Row],[TAT_RESULT]]="ABATE",Veg_Table[[#This Row],[PRESCRIP]]="NW_No Work"),1,0)</f>
        <v>0</v>
      </c>
      <c r="G1551" s="1">
        <f>IF(OR(Veg_Table[[#This Row],[Prescription R-Scale]]="NA",Veg_Table[[#This Row],[Diameter R-Scale]]="NA"),0,IF(Veg_Table[[#This Row],[Diameter R-Scale]]&lt;&gt;Veg_Table[[#This Row],[Prescription R-Scale]],1,0))</f>
        <v>0</v>
      </c>
      <c r="H1551" s="1">
        <f>IF(OR(AND(Veg_Table[[#This Row],[PRESCRIP]]="BC_Br Rmv", Veg_Table[[#This Row],[WOOD_MAN]]&lt;&gt;"Not Needed"),AND(Veg_Table[[#This Row],[PRESCRIP]]="BCS_Br Rmv+Trt", Veg_Table[[#This Row],[WOOD_MAN]]&lt;&gt;"Not Needed")),1,0)</f>
        <v>0</v>
      </c>
      <c r="I1551" s="1">
        <f ca="1">IF(AND(Veg_Table[[#This Row],[Prescription_Changed]]="Yes",Veg_Table[[#This Row],[TAT_RESULT]]=""),1,0)</f>
        <v>0</v>
      </c>
      <c r="J1551" s="1">
        <f ca="1">SUM(Veg_Table[[#This Row],[Prescription and Status do not match]:[Prescription_Edited_And_TAT_Is_Blank]])</f>
        <v>0</v>
      </c>
      <c r="K1551" s="1">
        <f ca="1">IF(Veg_Table[[#This Row],[Sum of Errors]]&gt;0,1,0)</f>
        <v>0</v>
      </c>
      <c r="L1551" s="1">
        <f>1</f>
        <v>1</v>
      </c>
      <c r="M1551"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551" s="1" t="str">
        <f>IF(OR(MID(Veg_Table[[#This Row],[PRESCRIP]],2,1)="1",MID(Veg_Table[[#This Row],[PRESCRIP]],2,1)="2",MID(Veg_Table[[#This Row],[PRESCRIP]],2,1)="3",MID(Veg_Table[[#This Row],[PRESCRIP]],2,1)="4"),_xlfn.NUMBERVALUE(MID(Veg_Table[[#This Row],[PRESCRIP]],2,1)),"NA")</f>
        <v>NA</v>
      </c>
      <c r="O1551" s="1">
        <f>WEEKNUM(Veg_Table[[#This Row],[EVM_LAST_EDITED_Day]],2)</f>
        <v>20</v>
      </c>
      <c r="P1551" s="25">
        <f>IFERROR(DATE(YEAR(Veg_Table[[#This Row],[EVM_LAST_EDITED2]]),MONTH(Veg_Table[[#This Row],[EVM_LAST_EDITED2]]),DAY(Veg_Table[[#This Row],[EVM_LAST_EDITED2]])),DATE(2019,1,1))</f>
        <v>43965</v>
      </c>
      <c r="Q1551" s="3">
        <f>VALUE(SUBSTITUTE(Veg_Table[[#This Row],[EVM_LAST_EDITED]],",",""))</f>
        <v>43965.601582291703</v>
      </c>
      <c r="R1551" s="1" t="str">
        <f>_xlfn.IFNA(IF(Veg_Table[[#This Row],[EVM_LAST_EDITOR]]="","zBlank EVM Last Editor",VLOOKUP(Veg_Table[[#This Row],[EVM_LAST_EDITOR]],Roster_Table[#All],4,FALSE)),"zAWRR Not in Roster")</f>
        <v>MGE</v>
      </c>
      <c r="S1551" s="1" t="str">
        <f>_xlfn.IFNA(IF(Veg_Table[[#This Row],[EVM_LAST_EDITOR]]="","zBlank EVM Last Editor",VLOOKUP(Veg_Table[[#This Row],[EVM_LAST_EDITOR]],Roster_Table[#All],16,FALSE)),"zCompany_AWRR not in Roster")</f>
        <v>MGE_Mountain G Enterprises</v>
      </c>
      <c r="T1551" s="2">
        <f>IFERROR(DATE(YEAR(Veg_Table[[#This Row],[Created2]]),MONTH(Veg_Table[[#This Row],[Created2]]),DAY(Veg_Table[[#This Row],[Created2]])),DATE(2019,1,1))</f>
        <v>43965</v>
      </c>
      <c r="U1551" s="3">
        <f>VALUE(SUBSTITUTE(Veg_Table[[#This Row],[Created]],",",""))</f>
        <v>43965.601582291703</v>
      </c>
      <c r="V1551" s="3" t="str">
        <f ca="1">IFERROR(_xlfn.IFNA(CELL("contents",INDIRECT(_xlfn.CONCAT("Veg_Table_Production_Data!",ADDRESS(MATCH(_xlfn.MAXIFS(#REF!,#REF!,"="&amp;Veg_Table[[#This Row],[AUTO_ID]],#REF!,"&lt;"&amp;Veg_Table[[#This Row],[EVM_LAST_EDITED_Day]]),#REF!,0),COLUMN(#REF!),4,1,)))),""),"")</f>
        <v/>
      </c>
      <c r="W1551" s="3" t="str">
        <f ca="1">IF(Veg_Table[[#This Row],[Previous_Prescription]]="","No",IF(Veg_Table[[#This Row],[Previous_Prescription]]=Veg_Table[[#This Row],[PRESCRIP]],"No","Yes"))</f>
        <v>No</v>
      </c>
      <c r="X1551" s="3" t="str">
        <f>IF(Veg_Table[[#This Row],[EVM_LAST_EDITED_Day]]=Veg_Table[[#This Row],[Created_Day]],"New","Old")</f>
        <v>New</v>
      </c>
      <c r="Y1551" s="1">
        <f>IFERROR(IF(FIND("delete",LOWER(Veg_Table[[#This Row],[PI_COMMENTS]]))&gt;=1,1,0),0)</f>
        <v>0</v>
      </c>
      <c r="Z1551" s="1" t="str">
        <f>_xlfn.IFNA(IF(Veg_Table[[#This Row],[EVM_LAST_EDITOR]]="","Yes",VLOOKUP(Veg_Table[[#This Row],[EVM_LAST_EDITOR]],Roster_Table[#All],15,FALSE)),"Yes")</f>
        <v>Yes</v>
      </c>
      <c r="AA155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51" s="1" t="str">
        <f>_xlfn.IFNA(VLOOKUP(Veg_Table[[#This Row],[EVM_LAST_EDITOR]],Roster_Table[#All],3,FALSE),"zAWRR Not in Roster")</f>
        <v>Miguel</v>
      </c>
      <c r="AC1551" s="1" t="str">
        <f>_xlfn.IFNA(VLOOKUP(Veg_Table[[#This Row],[EVM_LAST_EDITOR]],Roster_Table[#All],2,FALSE),"zAWRR Not in Roster")</f>
        <v>Dominguez-Diaz</v>
      </c>
      <c r="AD1551" s="1" t="str">
        <f>IF(_xlfn.CONCAT(Veg_Table[[#This Row],[First_Name]]," ",Veg_Table[[#This Row],[Last_Name]])="zAWRR Not in Roster zAWRR Not in Roster","zAWRR Not in Roster",_xlfn.CONCAT(Veg_Table[[#This Row],[First_Name]]," ",Veg_Table[[#This Row],[Last_Name]]))</f>
        <v>Miguel Dominguez-Diaz</v>
      </c>
      <c r="AE1551">
        <v>3229432</v>
      </c>
      <c r="AF1551" t="s">
        <v>6981</v>
      </c>
      <c r="AG1551" t="s">
        <v>30</v>
      </c>
      <c r="AH1551" t="s">
        <v>2420</v>
      </c>
      <c r="AI1551" t="s">
        <v>2421</v>
      </c>
      <c r="AJ1551" t="s">
        <v>21</v>
      </c>
      <c r="AL1551" t="s">
        <v>22</v>
      </c>
      <c r="AM1551" t="s">
        <v>529</v>
      </c>
      <c r="AN1551" t="s">
        <v>25</v>
      </c>
      <c r="AO1551" t="s">
        <v>25</v>
      </c>
      <c r="AP1551">
        <v>10</v>
      </c>
      <c r="AQ1551">
        <v>30</v>
      </c>
      <c r="AR1551" t="s">
        <v>517</v>
      </c>
      <c r="AS1551" t="s">
        <v>24</v>
      </c>
      <c r="AT1551" t="s">
        <v>26</v>
      </c>
      <c r="AV1551" t="s">
        <v>512</v>
      </c>
      <c r="AW1551" t="s">
        <v>6982</v>
      </c>
      <c r="AZ1551"/>
      <c r="BB1551" s="4"/>
      <c r="BD1551" t="s">
        <v>29</v>
      </c>
      <c r="BE1551" t="s">
        <v>25</v>
      </c>
      <c r="BF1551" t="s">
        <v>513</v>
      </c>
      <c r="BI1551" s="3"/>
      <c r="BJ1551" t="s">
        <v>27</v>
      </c>
      <c r="BK1551" s="30" t="s">
        <v>146</v>
      </c>
      <c r="BL1551" s="3">
        <v>43965.601582291667</v>
      </c>
      <c r="BM1551" t="s">
        <v>31</v>
      </c>
      <c r="BN1551" t="s">
        <v>32</v>
      </c>
      <c r="BP1551" t="s">
        <v>4883</v>
      </c>
      <c r="BQ1551" t="s">
        <v>826</v>
      </c>
      <c r="BR1551" t="s">
        <v>28</v>
      </c>
      <c r="BS1551" t="s">
        <v>28</v>
      </c>
      <c r="BT1551" t="s">
        <v>146</v>
      </c>
      <c r="BU1551" s="3">
        <v>43965.601582291667</v>
      </c>
      <c r="BV1551" t="s">
        <v>803</v>
      </c>
      <c r="BW1551" s="3">
        <v>43965.684819733797</v>
      </c>
      <c r="BX1551" t="s">
        <v>6983</v>
      </c>
      <c r="CG1551"/>
      <c r="CH1551"/>
      <c r="CI1551"/>
      <c r="CY1551"/>
      <c r="DA1551"/>
      <c r="DF1551"/>
    </row>
    <row r="1552" spans="1:110" x14ac:dyDescent="0.25">
      <c r="A1552" s="1">
        <f>IF(Veg_Table[[#This Row],[VP_STATUS]]="Hold",0,IF(OR(AND(Veg_Table[[#This Row],[PRESCRIP]]="NW_No Work",Veg_Table[[#This Row],[VP_STATUS]]&lt;&gt;"No Work Required Under EVM"),AND(Veg_Table[[#This Row],[VP_STATUS]]="No Work Required Under EVM",Veg_Table[[#This Row],[PRESCRIP]]&lt;&gt;"NW_No Work")),1,0))</f>
        <v>0</v>
      </c>
      <c r="B1552" s="1">
        <f>IF(Veg_Table[[#This Row],[SPECIES]]="",1,0)</f>
        <v>0</v>
      </c>
      <c r="C1552" s="1">
        <f>IF(Veg_Table[[#This Row],[DIAMETER]]="",1,0)</f>
        <v>0</v>
      </c>
      <c r="D1552" s="1">
        <f>IF(Veg_Table[[#This Row],[HEIGHT]]="",1,0)</f>
        <v>0</v>
      </c>
      <c r="E155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52" s="1">
        <f>IF(AND(Veg_Table[[#This Row],[TAT_RESULT]]="ABATE",Veg_Table[[#This Row],[PRESCRIP]]="NW_No Work"),1,0)</f>
        <v>0</v>
      </c>
      <c r="G1552" s="1">
        <f>IF(OR(Veg_Table[[#This Row],[Prescription R-Scale]]="NA",Veg_Table[[#This Row],[Diameter R-Scale]]="NA"),0,IF(Veg_Table[[#This Row],[Diameter R-Scale]]&lt;&gt;Veg_Table[[#This Row],[Prescription R-Scale]],1,0))</f>
        <v>0</v>
      </c>
      <c r="H1552" s="1">
        <f>IF(OR(AND(Veg_Table[[#This Row],[PRESCRIP]]="BC_Br Rmv", Veg_Table[[#This Row],[WOOD_MAN]]&lt;&gt;"Not Needed"),AND(Veg_Table[[#This Row],[PRESCRIP]]="BCS_Br Rmv+Trt", Veg_Table[[#This Row],[WOOD_MAN]]&lt;&gt;"Not Needed")),1,0)</f>
        <v>0</v>
      </c>
      <c r="I1552" s="1">
        <f ca="1">IF(AND(Veg_Table[[#This Row],[Prescription_Changed]]="Yes",Veg_Table[[#This Row],[TAT_RESULT]]=""),1,0)</f>
        <v>0</v>
      </c>
      <c r="J1552" s="1">
        <f ca="1">SUM(Veg_Table[[#This Row],[Prescription and Status do not match]:[Prescription_Edited_And_TAT_Is_Blank]])</f>
        <v>0</v>
      </c>
      <c r="K1552" s="1">
        <f ca="1">IF(Veg_Table[[#This Row],[Sum of Errors]]&gt;0,1,0)</f>
        <v>0</v>
      </c>
      <c r="L1552" s="1">
        <f>1</f>
        <v>1</v>
      </c>
      <c r="M1552"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552" s="1" t="str">
        <f>IF(OR(MID(Veg_Table[[#This Row],[PRESCRIP]],2,1)="1",MID(Veg_Table[[#This Row],[PRESCRIP]],2,1)="2",MID(Veg_Table[[#This Row],[PRESCRIP]],2,1)="3",MID(Veg_Table[[#This Row],[PRESCRIP]],2,1)="4"),_xlfn.NUMBERVALUE(MID(Veg_Table[[#This Row],[PRESCRIP]],2,1)),"NA")</f>
        <v>NA</v>
      </c>
      <c r="O1552" s="1">
        <f>WEEKNUM(Veg_Table[[#This Row],[EVM_LAST_EDITED_Day]],2)</f>
        <v>20</v>
      </c>
      <c r="P1552" s="25">
        <f>IFERROR(DATE(YEAR(Veg_Table[[#This Row],[EVM_LAST_EDITED2]]),MONTH(Veg_Table[[#This Row],[EVM_LAST_EDITED2]]),DAY(Veg_Table[[#This Row],[EVM_LAST_EDITED2]])),DATE(2019,1,1))</f>
        <v>43965</v>
      </c>
      <c r="Q1552" s="3">
        <f>VALUE(SUBSTITUTE(Veg_Table[[#This Row],[EVM_LAST_EDITED]],",",""))</f>
        <v>43965.603471979201</v>
      </c>
      <c r="R1552" s="1" t="str">
        <f>_xlfn.IFNA(IF(Veg_Table[[#This Row],[EVM_LAST_EDITOR]]="","zBlank EVM Last Editor",VLOOKUP(Veg_Table[[#This Row],[EVM_LAST_EDITOR]],Roster_Table[#All],4,FALSE)),"zAWRR Not in Roster")</f>
        <v>MGE</v>
      </c>
      <c r="S1552" s="1" t="str">
        <f>_xlfn.IFNA(IF(Veg_Table[[#This Row],[EVM_LAST_EDITOR]]="","zBlank EVM Last Editor",VLOOKUP(Veg_Table[[#This Row],[EVM_LAST_EDITOR]],Roster_Table[#All],16,FALSE)),"zCompany_AWRR not in Roster")</f>
        <v>MGE_Mountain G Enterprises</v>
      </c>
      <c r="T1552" s="2">
        <f>IFERROR(DATE(YEAR(Veg_Table[[#This Row],[Created2]]),MONTH(Veg_Table[[#This Row],[Created2]]),DAY(Veg_Table[[#This Row],[Created2]])),DATE(2019,1,1))</f>
        <v>43965</v>
      </c>
      <c r="U1552" s="3">
        <f>VALUE(SUBSTITUTE(Veg_Table[[#This Row],[Created]],",",""))</f>
        <v>43965.602818020801</v>
      </c>
      <c r="V1552" s="3" t="str">
        <f ca="1">IFERROR(_xlfn.IFNA(CELL("contents",INDIRECT(_xlfn.CONCAT("Veg_Table_Production_Data!",ADDRESS(MATCH(_xlfn.MAXIFS(#REF!,#REF!,"="&amp;Veg_Table[[#This Row],[AUTO_ID]],#REF!,"&lt;"&amp;Veg_Table[[#This Row],[EVM_LAST_EDITED_Day]]),#REF!,0),COLUMN(#REF!),4,1,)))),""),"")</f>
        <v/>
      </c>
      <c r="W1552" s="3" t="str">
        <f ca="1">IF(Veg_Table[[#This Row],[Previous_Prescription]]="","No",IF(Veg_Table[[#This Row],[Previous_Prescription]]=Veg_Table[[#This Row],[PRESCRIP]],"No","Yes"))</f>
        <v>No</v>
      </c>
      <c r="X1552" s="3" t="str">
        <f>IF(Veg_Table[[#This Row],[EVM_LAST_EDITED_Day]]=Veg_Table[[#This Row],[Created_Day]],"New","Old")</f>
        <v>New</v>
      </c>
      <c r="Y1552" s="1">
        <f>IFERROR(IF(FIND("delete",LOWER(Veg_Table[[#This Row],[PI_COMMENTS]]))&gt;=1,1,0),0)</f>
        <v>0</v>
      </c>
      <c r="Z1552" s="1" t="str">
        <f>_xlfn.IFNA(IF(Veg_Table[[#This Row],[EVM_LAST_EDITOR]]="","Yes",VLOOKUP(Veg_Table[[#This Row],[EVM_LAST_EDITOR]],Roster_Table[#All],15,FALSE)),"Yes")</f>
        <v>Yes</v>
      </c>
      <c r="AA155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52" s="1" t="str">
        <f>_xlfn.IFNA(VLOOKUP(Veg_Table[[#This Row],[EVM_LAST_EDITOR]],Roster_Table[#All],3,FALSE),"zAWRR Not in Roster")</f>
        <v>Miguel</v>
      </c>
      <c r="AC1552" s="1" t="str">
        <f>_xlfn.IFNA(VLOOKUP(Veg_Table[[#This Row],[EVM_LAST_EDITOR]],Roster_Table[#All],2,FALSE),"zAWRR Not in Roster")</f>
        <v>Dominguez-Diaz</v>
      </c>
      <c r="AD1552" s="1" t="str">
        <f>IF(_xlfn.CONCAT(Veg_Table[[#This Row],[First_Name]]," ",Veg_Table[[#This Row],[Last_Name]])="zAWRR Not in Roster zAWRR Not in Roster","zAWRR Not in Roster",_xlfn.CONCAT(Veg_Table[[#This Row],[First_Name]]," ",Veg_Table[[#This Row],[Last_Name]]))</f>
        <v>Miguel Dominguez-Diaz</v>
      </c>
      <c r="AE1552">
        <v>3229483</v>
      </c>
      <c r="AF1552" t="s">
        <v>6984</v>
      </c>
      <c r="AG1552" t="s">
        <v>30</v>
      </c>
      <c r="AH1552" t="s">
        <v>2420</v>
      </c>
      <c r="AI1552" t="s">
        <v>2421</v>
      </c>
      <c r="AJ1552" t="s">
        <v>21</v>
      </c>
      <c r="AL1552" t="s">
        <v>22</v>
      </c>
      <c r="AM1552" t="s">
        <v>40</v>
      </c>
      <c r="AN1552" t="s">
        <v>25</v>
      </c>
      <c r="AO1552" t="s">
        <v>25</v>
      </c>
      <c r="AP1552">
        <v>8</v>
      </c>
      <c r="AQ1552">
        <v>38</v>
      </c>
      <c r="AR1552" t="s">
        <v>517</v>
      </c>
      <c r="AS1552" t="s">
        <v>24</v>
      </c>
      <c r="AT1552" t="s">
        <v>26</v>
      </c>
      <c r="AV1552" t="s">
        <v>512</v>
      </c>
      <c r="AW1552" t="s">
        <v>6985</v>
      </c>
      <c r="AZ1552"/>
      <c r="BB1552" s="4"/>
      <c r="BD1552" t="s">
        <v>29</v>
      </c>
      <c r="BE1552" t="s">
        <v>25</v>
      </c>
      <c r="BF1552" t="s">
        <v>513</v>
      </c>
      <c r="BI1552" s="3"/>
      <c r="BJ1552" t="s">
        <v>27</v>
      </c>
      <c r="BK1552" s="30" t="s">
        <v>146</v>
      </c>
      <c r="BL1552" s="3">
        <v>43965.603471979164</v>
      </c>
      <c r="BM1552" t="s">
        <v>31</v>
      </c>
      <c r="BN1552" t="s">
        <v>32</v>
      </c>
      <c r="BP1552" t="s">
        <v>4883</v>
      </c>
      <c r="BQ1552" t="s">
        <v>826</v>
      </c>
      <c r="BR1552" t="s">
        <v>28</v>
      </c>
      <c r="BS1552" t="s">
        <v>28</v>
      </c>
      <c r="BT1552" t="s">
        <v>146</v>
      </c>
      <c r="BU1552" s="3">
        <v>43965.60281802083</v>
      </c>
      <c r="BV1552" t="s">
        <v>803</v>
      </c>
      <c r="BW1552" s="3">
        <v>43965.684833368054</v>
      </c>
      <c r="BX1552" t="s">
        <v>6986</v>
      </c>
      <c r="CG1552"/>
      <c r="CH1552"/>
      <c r="CI1552"/>
      <c r="CY1552"/>
      <c r="DA1552"/>
      <c r="DF1552"/>
    </row>
    <row r="1553" spans="1:110" x14ac:dyDescent="0.25">
      <c r="A1553" s="1">
        <f>IF(Veg_Table[[#This Row],[VP_STATUS]]="Hold",0,IF(OR(AND(Veg_Table[[#This Row],[PRESCRIP]]="NW_No Work",Veg_Table[[#This Row],[VP_STATUS]]&lt;&gt;"No Work Required Under EVM"),AND(Veg_Table[[#This Row],[VP_STATUS]]="No Work Required Under EVM",Veg_Table[[#This Row],[PRESCRIP]]&lt;&gt;"NW_No Work")),1,0))</f>
        <v>0</v>
      </c>
      <c r="B1553" s="1">
        <f>IF(Veg_Table[[#This Row],[SPECIES]]="",1,0)</f>
        <v>0</v>
      </c>
      <c r="C1553" s="1">
        <f>IF(Veg_Table[[#This Row],[DIAMETER]]="",1,0)</f>
        <v>0</v>
      </c>
      <c r="D1553" s="1">
        <f>IF(Veg_Table[[#This Row],[HEIGHT]]="",1,0)</f>
        <v>0</v>
      </c>
      <c r="E155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53" s="1">
        <f>IF(AND(Veg_Table[[#This Row],[TAT_RESULT]]="ABATE",Veg_Table[[#This Row],[PRESCRIP]]="NW_No Work"),1,0)</f>
        <v>0</v>
      </c>
      <c r="G1553" s="1">
        <f>IF(OR(Veg_Table[[#This Row],[Prescription R-Scale]]="NA",Veg_Table[[#This Row],[Diameter R-Scale]]="NA"),0,IF(Veg_Table[[#This Row],[Diameter R-Scale]]&lt;&gt;Veg_Table[[#This Row],[Prescription R-Scale]],1,0))</f>
        <v>0</v>
      </c>
      <c r="H1553" s="1">
        <f>IF(OR(AND(Veg_Table[[#This Row],[PRESCRIP]]="BC_Br Rmv", Veg_Table[[#This Row],[WOOD_MAN]]&lt;&gt;"Not Needed"),AND(Veg_Table[[#This Row],[PRESCRIP]]="BCS_Br Rmv+Trt", Veg_Table[[#This Row],[WOOD_MAN]]&lt;&gt;"Not Needed")),1,0)</f>
        <v>0</v>
      </c>
      <c r="I1553" s="1">
        <f ca="1">IF(AND(Veg_Table[[#This Row],[Prescription_Changed]]="Yes",Veg_Table[[#This Row],[TAT_RESULT]]=""),1,0)</f>
        <v>0</v>
      </c>
      <c r="J1553" s="1">
        <f ca="1">SUM(Veg_Table[[#This Row],[Prescription and Status do not match]:[Prescription_Edited_And_TAT_Is_Blank]])</f>
        <v>0</v>
      </c>
      <c r="K1553" s="1">
        <f ca="1">IF(Veg_Table[[#This Row],[Sum of Errors]]&gt;0,1,0)</f>
        <v>0</v>
      </c>
      <c r="L1553" s="1">
        <f>1</f>
        <v>1</v>
      </c>
      <c r="M155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553" s="1">
        <f>IF(OR(MID(Veg_Table[[#This Row],[PRESCRIP]],2,1)="1",MID(Veg_Table[[#This Row],[PRESCRIP]],2,1)="2",MID(Veg_Table[[#This Row],[PRESCRIP]],2,1)="3",MID(Veg_Table[[#This Row],[PRESCRIP]],2,1)="4"),_xlfn.NUMBERVALUE(MID(Veg_Table[[#This Row],[PRESCRIP]],2,1)),"NA")</f>
        <v>1</v>
      </c>
      <c r="O1553" s="1">
        <f>WEEKNUM(Veg_Table[[#This Row],[EVM_LAST_EDITED_Day]],2)</f>
        <v>20</v>
      </c>
      <c r="P1553" s="25">
        <f>IFERROR(DATE(YEAR(Veg_Table[[#This Row],[EVM_LAST_EDITED2]]),MONTH(Veg_Table[[#This Row],[EVM_LAST_EDITED2]]),DAY(Veg_Table[[#This Row],[EVM_LAST_EDITED2]])),DATE(2019,1,1))</f>
        <v>43965</v>
      </c>
      <c r="Q1553" s="3">
        <f>VALUE(SUBSTITUTE(Veg_Table[[#This Row],[EVM_LAST_EDITED]],",",""))</f>
        <v>43965.604041180603</v>
      </c>
      <c r="R1553" s="1" t="str">
        <f>_xlfn.IFNA(IF(Veg_Table[[#This Row],[EVM_LAST_EDITOR]]="","zBlank EVM Last Editor",VLOOKUP(Veg_Table[[#This Row],[EVM_LAST_EDITOR]],Roster_Table[#All],4,FALSE)),"zAWRR Not in Roster")</f>
        <v>MBG</v>
      </c>
      <c r="S1553" s="1" t="str">
        <f>_xlfn.IFNA(IF(Veg_Table[[#This Row],[EVM_LAST_EDITOR]]="","zBlank EVM Last Editor",VLOOKUP(Veg_Table[[#This Row],[EVM_LAST_EDITOR]],Roster_Table[#All],16,FALSE)),"zCompany_AWRR not in Roster")</f>
        <v>MBG_Mason, Bruce &amp; Girard</v>
      </c>
      <c r="T1553" s="2">
        <f>IFERROR(DATE(YEAR(Veg_Table[[#This Row],[Created2]]),MONTH(Veg_Table[[#This Row],[Created2]]),DAY(Veg_Table[[#This Row],[Created2]])),DATE(2019,1,1))</f>
        <v>43965</v>
      </c>
      <c r="U1553" s="3">
        <f>VALUE(SUBSTITUTE(Veg_Table[[#This Row],[Created]],",",""))</f>
        <v>43965.603318773101</v>
      </c>
      <c r="V1553" s="3" t="str">
        <f ca="1">IFERROR(_xlfn.IFNA(CELL("contents",INDIRECT(_xlfn.CONCAT("Veg_Table_Production_Data!",ADDRESS(MATCH(_xlfn.MAXIFS(#REF!,#REF!,"="&amp;Veg_Table[[#This Row],[AUTO_ID]],#REF!,"&lt;"&amp;Veg_Table[[#This Row],[EVM_LAST_EDITED_Day]]),#REF!,0),COLUMN(#REF!),4,1,)))),""),"")</f>
        <v/>
      </c>
      <c r="W1553" s="3" t="str">
        <f ca="1">IF(Veg_Table[[#This Row],[Previous_Prescription]]="","No",IF(Veg_Table[[#This Row],[Previous_Prescription]]=Veg_Table[[#This Row],[PRESCRIP]],"No","Yes"))</f>
        <v>No</v>
      </c>
      <c r="X1553" s="3" t="str">
        <f>IF(Veg_Table[[#This Row],[EVM_LAST_EDITED_Day]]=Veg_Table[[#This Row],[Created_Day]],"New","Old")</f>
        <v>New</v>
      </c>
      <c r="Y1553" s="1">
        <f>IFERROR(IF(FIND("delete",LOWER(Veg_Table[[#This Row],[PI_COMMENTS]]))&gt;=1,1,0),0)</f>
        <v>0</v>
      </c>
      <c r="Z1553" s="1" t="str">
        <f>_xlfn.IFNA(IF(Veg_Table[[#This Row],[EVM_LAST_EDITOR]]="","Yes",VLOOKUP(Veg_Table[[#This Row],[EVM_LAST_EDITOR]],Roster_Table[#All],15,FALSE)),"Yes")</f>
        <v>Yes</v>
      </c>
      <c r="AA155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53" s="1" t="str">
        <f>_xlfn.IFNA(VLOOKUP(Veg_Table[[#This Row],[EVM_LAST_EDITOR]],Roster_Table[#All],3,FALSE),"zAWRR Not in Roster")</f>
        <v>Benjamin</v>
      </c>
      <c r="AC1553" s="1" t="str">
        <f>_xlfn.IFNA(VLOOKUP(Veg_Table[[#This Row],[EVM_LAST_EDITOR]],Roster_Table[#All],2,FALSE),"zAWRR Not in Roster")</f>
        <v>Post</v>
      </c>
      <c r="AD1553" s="1" t="str">
        <f>IF(_xlfn.CONCAT(Veg_Table[[#This Row],[First_Name]]," ",Veg_Table[[#This Row],[Last_Name]])="zAWRR Not in Roster zAWRR Not in Roster","zAWRR Not in Roster",_xlfn.CONCAT(Veg_Table[[#This Row],[First_Name]]," ",Veg_Table[[#This Row],[Last_Name]]))</f>
        <v>Benjamin Post</v>
      </c>
      <c r="AE1553">
        <v>3229485</v>
      </c>
      <c r="AF1553" t="s">
        <v>6407</v>
      </c>
      <c r="AG1553" t="s">
        <v>93</v>
      </c>
      <c r="AH1553" t="s">
        <v>6252</v>
      </c>
      <c r="AI1553" t="s">
        <v>5955</v>
      </c>
      <c r="AJ1553" t="s">
        <v>36</v>
      </c>
      <c r="AL1553" t="s">
        <v>372</v>
      </c>
      <c r="AM1553" t="s">
        <v>40</v>
      </c>
      <c r="AN1553" t="s">
        <v>25</v>
      </c>
      <c r="AO1553" t="s">
        <v>43</v>
      </c>
      <c r="AP1553">
        <v>10</v>
      </c>
      <c r="AQ1553">
        <v>47</v>
      </c>
      <c r="AR1553" t="s">
        <v>517</v>
      </c>
      <c r="AS1553" t="s">
        <v>45</v>
      </c>
      <c r="AT1553" t="s">
        <v>522</v>
      </c>
      <c r="AV1553" t="s">
        <v>519</v>
      </c>
      <c r="AW1553" t="s">
        <v>6408</v>
      </c>
      <c r="AZ1553"/>
      <c r="BB1553" s="4"/>
      <c r="BD1553" t="s">
        <v>29</v>
      </c>
      <c r="BE1553" t="s">
        <v>25</v>
      </c>
      <c r="BF1553" t="s">
        <v>513</v>
      </c>
      <c r="BI1553" s="3"/>
      <c r="BJ1553" t="s">
        <v>52</v>
      </c>
      <c r="BK1553" s="30" t="s">
        <v>120</v>
      </c>
      <c r="BL1553" s="3">
        <v>43965.604041180559</v>
      </c>
      <c r="BM1553" t="s">
        <v>31</v>
      </c>
      <c r="BN1553" t="s">
        <v>32</v>
      </c>
      <c r="BP1553" t="s">
        <v>6254</v>
      </c>
      <c r="BQ1553" t="s">
        <v>1025</v>
      </c>
      <c r="BR1553" t="s">
        <v>28</v>
      </c>
      <c r="BS1553" t="s">
        <v>28</v>
      </c>
      <c r="BT1553" t="s">
        <v>120</v>
      </c>
      <c r="BU1553" s="3">
        <v>43965.603318773145</v>
      </c>
      <c r="BV1553" t="s">
        <v>803</v>
      </c>
      <c r="BW1553" s="3">
        <v>43965.684833368054</v>
      </c>
      <c r="BX1553" t="s">
        <v>6409</v>
      </c>
      <c r="CG1553"/>
      <c r="CH1553"/>
      <c r="CI1553"/>
      <c r="CY1553"/>
      <c r="DA1553"/>
      <c r="DF1553"/>
    </row>
    <row r="1554" spans="1:110" x14ac:dyDescent="0.25">
      <c r="A1554" s="1">
        <f>IF(Veg_Table[[#This Row],[VP_STATUS]]="Hold",0,IF(OR(AND(Veg_Table[[#This Row],[PRESCRIP]]="NW_No Work",Veg_Table[[#This Row],[VP_STATUS]]&lt;&gt;"No Work Required Under EVM"),AND(Veg_Table[[#This Row],[VP_STATUS]]="No Work Required Under EVM",Veg_Table[[#This Row],[PRESCRIP]]&lt;&gt;"NW_No Work")),1,0))</f>
        <v>0</v>
      </c>
      <c r="B1554" s="1">
        <f>IF(Veg_Table[[#This Row],[SPECIES]]="",1,0)</f>
        <v>0</v>
      </c>
      <c r="C1554" s="1">
        <f>IF(Veg_Table[[#This Row],[DIAMETER]]="",1,0)</f>
        <v>0</v>
      </c>
      <c r="D1554" s="1">
        <f>IF(Veg_Table[[#This Row],[HEIGHT]]="",1,0)</f>
        <v>0</v>
      </c>
      <c r="E155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54" s="1">
        <f>IF(AND(Veg_Table[[#This Row],[TAT_RESULT]]="ABATE",Veg_Table[[#This Row],[PRESCRIP]]="NW_No Work"),1,0)</f>
        <v>0</v>
      </c>
      <c r="G1554" s="1">
        <f>IF(OR(Veg_Table[[#This Row],[Prescription R-Scale]]="NA",Veg_Table[[#This Row],[Diameter R-Scale]]="NA"),0,IF(Veg_Table[[#This Row],[Diameter R-Scale]]&lt;&gt;Veg_Table[[#This Row],[Prescription R-Scale]],1,0))</f>
        <v>0</v>
      </c>
      <c r="H1554" s="1">
        <f>IF(OR(AND(Veg_Table[[#This Row],[PRESCRIP]]="BC_Br Rmv", Veg_Table[[#This Row],[WOOD_MAN]]&lt;&gt;"Not Needed"),AND(Veg_Table[[#This Row],[PRESCRIP]]="BCS_Br Rmv+Trt", Veg_Table[[#This Row],[WOOD_MAN]]&lt;&gt;"Not Needed")),1,0)</f>
        <v>0</v>
      </c>
      <c r="I1554" s="1">
        <f ca="1">IF(AND(Veg_Table[[#This Row],[Prescription_Changed]]="Yes",Veg_Table[[#This Row],[TAT_RESULT]]=""),1,0)</f>
        <v>0</v>
      </c>
      <c r="J1554" s="1">
        <f ca="1">SUM(Veg_Table[[#This Row],[Prescription and Status do not match]:[Prescription_Edited_And_TAT_Is_Blank]])</f>
        <v>0</v>
      </c>
      <c r="K1554" s="1">
        <f ca="1">IF(Veg_Table[[#This Row],[Sum of Errors]]&gt;0,1,0)</f>
        <v>0</v>
      </c>
      <c r="L1554" s="1">
        <f>1</f>
        <v>1</v>
      </c>
      <c r="M155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554" s="1">
        <f>IF(OR(MID(Veg_Table[[#This Row],[PRESCRIP]],2,1)="1",MID(Veg_Table[[#This Row],[PRESCRIP]],2,1)="2",MID(Veg_Table[[#This Row],[PRESCRIP]],2,1)="3",MID(Veg_Table[[#This Row],[PRESCRIP]],2,1)="4"),_xlfn.NUMBERVALUE(MID(Veg_Table[[#This Row],[PRESCRIP]],2,1)),"NA")</f>
        <v>1</v>
      </c>
      <c r="O1554" s="1">
        <f>WEEKNUM(Veg_Table[[#This Row],[EVM_LAST_EDITED_Day]],2)</f>
        <v>20</v>
      </c>
      <c r="P1554" s="25">
        <f>IFERROR(DATE(YEAR(Veg_Table[[#This Row],[EVM_LAST_EDITED2]]),MONTH(Veg_Table[[#This Row],[EVM_LAST_EDITED2]]),DAY(Veg_Table[[#This Row],[EVM_LAST_EDITED2]])),DATE(2019,1,1))</f>
        <v>43965</v>
      </c>
      <c r="Q1554" s="3">
        <f>VALUE(SUBSTITUTE(Veg_Table[[#This Row],[EVM_LAST_EDITED]],",",""))</f>
        <v>43965.604178240697</v>
      </c>
      <c r="R1554" s="1" t="str">
        <f>_xlfn.IFNA(IF(Veg_Table[[#This Row],[EVM_LAST_EDITOR]]="","zBlank EVM Last Editor",VLOOKUP(Veg_Table[[#This Row],[EVM_LAST_EDITOR]],Roster_Table[#All],4,FALSE)),"zAWRR Not in Roster")</f>
        <v>MGE</v>
      </c>
      <c r="S1554" s="1" t="str">
        <f>_xlfn.IFNA(IF(Veg_Table[[#This Row],[EVM_LAST_EDITOR]]="","zBlank EVM Last Editor",VLOOKUP(Veg_Table[[#This Row],[EVM_LAST_EDITOR]],Roster_Table[#All],16,FALSE)),"zCompany_AWRR not in Roster")</f>
        <v>MGE_Mountain G Enterprises</v>
      </c>
      <c r="T1554" s="2">
        <f>IFERROR(DATE(YEAR(Veg_Table[[#This Row],[Created2]]),MONTH(Veg_Table[[#This Row],[Created2]]),DAY(Veg_Table[[#This Row],[Created2]])),DATE(2019,1,1))</f>
        <v>43965</v>
      </c>
      <c r="U1554" s="3">
        <f>VALUE(SUBSTITUTE(Veg_Table[[#This Row],[Created]],",",""))</f>
        <v>43965.604178240697</v>
      </c>
      <c r="V1554" s="3" t="str">
        <f ca="1">IFERROR(_xlfn.IFNA(CELL("contents",INDIRECT(_xlfn.CONCAT("Veg_Table_Production_Data!",ADDRESS(MATCH(_xlfn.MAXIFS(#REF!,#REF!,"="&amp;Veg_Table[[#This Row],[AUTO_ID]],#REF!,"&lt;"&amp;Veg_Table[[#This Row],[EVM_LAST_EDITED_Day]]),#REF!,0),COLUMN(#REF!),4,1,)))),""),"")</f>
        <v/>
      </c>
      <c r="W1554" s="3" t="str">
        <f ca="1">IF(Veg_Table[[#This Row],[Previous_Prescription]]="","No",IF(Veg_Table[[#This Row],[Previous_Prescription]]=Veg_Table[[#This Row],[PRESCRIP]],"No","Yes"))</f>
        <v>No</v>
      </c>
      <c r="X1554" s="3" t="str">
        <f>IF(Veg_Table[[#This Row],[EVM_LAST_EDITED_Day]]=Veg_Table[[#This Row],[Created_Day]],"New","Old")</f>
        <v>New</v>
      </c>
      <c r="Y1554" s="1">
        <f>IFERROR(IF(FIND("delete",LOWER(Veg_Table[[#This Row],[PI_COMMENTS]]))&gt;=1,1,0),0)</f>
        <v>0</v>
      </c>
      <c r="Z1554" s="1" t="str">
        <f>_xlfn.IFNA(IF(Veg_Table[[#This Row],[EVM_LAST_EDITOR]]="","Yes",VLOOKUP(Veg_Table[[#This Row],[EVM_LAST_EDITOR]],Roster_Table[#All],15,FALSE)),"Yes")</f>
        <v>Yes</v>
      </c>
      <c r="AA155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54" s="1" t="str">
        <f>_xlfn.IFNA(VLOOKUP(Veg_Table[[#This Row],[EVM_LAST_EDITOR]],Roster_Table[#All],3,FALSE),"zAWRR Not in Roster")</f>
        <v>Amanda</v>
      </c>
      <c r="AC1554" s="1" t="str">
        <f>_xlfn.IFNA(VLOOKUP(Veg_Table[[#This Row],[EVM_LAST_EDITOR]],Roster_Table[#All],2,FALSE),"zAWRR Not in Roster")</f>
        <v>Winne</v>
      </c>
      <c r="AD1554" s="1" t="str">
        <f>IF(_xlfn.CONCAT(Veg_Table[[#This Row],[First_Name]]," ",Veg_Table[[#This Row],[Last_Name]])="zAWRR Not in Roster zAWRR Not in Roster","zAWRR Not in Roster",_xlfn.CONCAT(Veg_Table[[#This Row],[First_Name]]," ",Veg_Table[[#This Row],[Last_Name]]))</f>
        <v>Amanda Winne</v>
      </c>
      <c r="AE1554">
        <v>3230478</v>
      </c>
      <c r="AF1554" t="s">
        <v>6585</v>
      </c>
      <c r="AG1554" t="s">
        <v>93</v>
      </c>
      <c r="AH1554" t="s">
        <v>4287</v>
      </c>
      <c r="AI1554" t="s">
        <v>3400</v>
      </c>
      <c r="AJ1554" t="s">
        <v>36</v>
      </c>
      <c r="AL1554" t="s">
        <v>22</v>
      </c>
      <c r="AM1554" t="s">
        <v>46</v>
      </c>
      <c r="AN1554" t="s">
        <v>25</v>
      </c>
      <c r="AO1554" t="s">
        <v>25</v>
      </c>
      <c r="AP1554">
        <v>10</v>
      </c>
      <c r="AQ1554">
        <v>42</v>
      </c>
      <c r="AR1554" t="s">
        <v>514</v>
      </c>
      <c r="AS1554" t="s">
        <v>45</v>
      </c>
      <c r="AT1554" t="s">
        <v>26</v>
      </c>
      <c r="AV1554" t="s">
        <v>512</v>
      </c>
      <c r="AW1554" t="s">
        <v>6586</v>
      </c>
      <c r="AZ1554"/>
      <c r="BB1554" s="4"/>
      <c r="BD1554" t="s">
        <v>29</v>
      </c>
      <c r="BE1554" t="s">
        <v>25</v>
      </c>
      <c r="BF1554" t="s">
        <v>513</v>
      </c>
      <c r="BI1554" s="3"/>
      <c r="BJ1554" t="s">
        <v>27</v>
      </c>
      <c r="BK1554" s="30" t="s">
        <v>520</v>
      </c>
      <c r="BL1554" s="3">
        <v>43965.604178240741</v>
      </c>
      <c r="BM1554" t="s">
        <v>31</v>
      </c>
      <c r="BN1554" t="s">
        <v>32</v>
      </c>
      <c r="BP1554" t="s">
        <v>4406</v>
      </c>
      <c r="BQ1554" t="s">
        <v>1025</v>
      </c>
      <c r="BR1554" t="s">
        <v>28</v>
      </c>
      <c r="BS1554" t="s">
        <v>28</v>
      </c>
      <c r="BT1554" t="s">
        <v>520</v>
      </c>
      <c r="BU1554" s="3">
        <v>43965.604178240741</v>
      </c>
      <c r="BV1554" t="s">
        <v>803</v>
      </c>
      <c r="BW1554" s="3">
        <v>43965.760199074073</v>
      </c>
      <c r="BX1554" t="s">
        <v>6587</v>
      </c>
      <c r="CG1554"/>
      <c r="CH1554"/>
      <c r="CI1554"/>
      <c r="CY1554"/>
      <c r="DA1554"/>
      <c r="DF1554"/>
    </row>
    <row r="1555" spans="1:110" x14ac:dyDescent="0.25">
      <c r="A1555" s="1">
        <f>IF(Veg_Table[[#This Row],[VP_STATUS]]="Hold",0,IF(OR(AND(Veg_Table[[#This Row],[PRESCRIP]]="NW_No Work",Veg_Table[[#This Row],[VP_STATUS]]&lt;&gt;"No Work Required Under EVM"),AND(Veg_Table[[#This Row],[VP_STATUS]]="No Work Required Under EVM",Veg_Table[[#This Row],[PRESCRIP]]&lt;&gt;"NW_No Work")),1,0))</f>
        <v>0</v>
      </c>
      <c r="B1555" s="1">
        <f>IF(Veg_Table[[#This Row],[SPECIES]]="",1,0)</f>
        <v>0</v>
      </c>
      <c r="C1555" s="1">
        <f>IF(Veg_Table[[#This Row],[DIAMETER]]="",1,0)</f>
        <v>0</v>
      </c>
      <c r="D1555" s="1">
        <f>IF(Veg_Table[[#This Row],[HEIGHT]]="",1,0)</f>
        <v>0</v>
      </c>
      <c r="E155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55" s="1">
        <f>IF(AND(Veg_Table[[#This Row],[TAT_RESULT]]="ABATE",Veg_Table[[#This Row],[PRESCRIP]]="NW_No Work"),1,0)</f>
        <v>0</v>
      </c>
      <c r="G1555" s="1">
        <f>IF(OR(Veg_Table[[#This Row],[Prescription R-Scale]]="NA",Veg_Table[[#This Row],[Diameter R-Scale]]="NA"),0,IF(Veg_Table[[#This Row],[Diameter R-Scale]]&lt;&gt;Veg_Table[[#This Row],[Prescription R-Scale]],1,0))</f>
        <v>0</v>
      </c>
      <c r="H1555" s="1">
        <f>IF(OR(AND(Veg_Table[[#This Row],[PRESCRIP]]="BC_Br Rmv", Veg_Table[[#This Row],[WOOD_MAN]]&lt;&gt;"Not Needed"),AND(Veg_Table[[#This Row],[PRESCRIP]]="BCS_Br Rmv+Trt", Veg_Table[[#This Row],[WOOD_MAN]]&lt;&gt;"Not Needed")),1,0)</f>
        <v>0</v>
      </c>
      <c r="I1555" s="1">
        <f ca="1">IF(AND(Veg_Table[[#This Row],[Prescription_Changed]]="Yes",Veg_Table[[#This Row],[TAT_RESULT]]=""),1,0)</f>
        <v>0</v>
      </c>
      <c r="J1555" s="1">
        <f ca="1">SUM(Veg_Table[[#This Row],[Prescription and Status do not match]:[Prescription_Edited_And_TAT_Is_Blank]])</f>
        <v>0</v>
      </c>
      <c r="K1555" s="1">
        <f ca="1">IF(Veg_Table[[#This Row],[Sum of Errors]]&gt;0,1,0)</f>
        <v>0</v>
      </c>
      <c r="L1555" s="1">
        <f>1</f>
        <v>1</v>
      </c>
      <c r="M155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555" s="1">
        <f>IF(OR(MID(Veg_Table[[#This Row],[PRESCRIP]],2,1)="1",MID(Veg_Table[[#This Row],[PRESCRIP]],2,1)="2",MID(Veg_Table[[#This Row],[PRESCRIP]],2,1)="3",MID(Veg_Table[[#This Row],[PRESCRIP]],2,1)="4"),_xlfn.NUMBERVALUE(MID(Veg_Table[[#This Row],[PRESCRIP]],2,1)),"NA")</f>
        <v>3</v>
      </c>
      <c r="O1555" s="1">
        <f>WEEKNUM(Veg_Table[[#This Row],[EVM_LAST_EDITED_Day]],2)</f>
        <v>20</v>
      </c>
      <c r="P1555" s="25">
        <f>IFERROR(DATE(YEAR(Veg_Table[[#This Row],[EVM_LAST_EDITED2]]),MONTH(Veg_Table[[#This Row],[EVM_LAST_EDITED2]]),DAY(Veg_Table[[#This Row],[EVM_LAST_EDITED2]])),DATE(2019,1,1))</f>
        <v>43965</v>
      </c>
      <c r="Q1555" s="3">
        <f>VALUE(SUBSTITUTE(Veg_Table[[#This Row],[EVM_LAST_EDITED]],",",""))</f>
        <v>43965.6045063657</v>
      </c>
      <c r="R1555" s="1" t="str">
        <f>_xlfn.IFNA(IF(Veg_Table[[#This Row],[EVM_LAST_EDITOR]]="","zBlank EVM Last Editor",VLOOKUP(Veg_Table[[#This Row],[EVM_LAST_EDITOR]],Roster_Table[#All],4,FALSE)),"zAWRR Not in Roster")</f>
        <v>zAWRR Not in Roster</v>
      </c>
      <c r="S1555" s="1" t="str">
        <f>_xlfn.IFNA(IF(Veg_Table[[#This Row],[EVM_LAST_EDITOR]]="","zBlank EVM Last Editor",VLOOKUP(Veg_Table[[#This Row],[EVM_LAST_EDITOR]],Roster_Table[#All],16,FALSE)),"zCompany_AWRR not in Roster")</f>
        <v>zCompany_AWRR not in Roster</v>
      </c>
      <c r="T1555" s="2">
        <f>IFERROR(DATE(YEAR(Veg_Table[[#This Row],[Created2]]),MONTH(Veg_Table[[#This Row],[Created2]]),DAY(Veg_Table[[#This Row],[Created2]])),DATE(2019,1,1))</f>
        <v>43909</v>
      </c>
      <c r="U1555" s="3">
        <f>VALUE(SUBSTITUTE(Veg_Table[[#This Row],[Created]],",",""))</f>
        <v>43909.464687500003</v>
      </c>
      <c r="V1555" s="3" t="str">
        <f ca="1">IFERROR(_xlfn.IFNA(CELL("contents",INDIRECT(_xlfn.CONCAT("Veg_Table_Production_Data!",ADDRESS(MATCH(_xlfn.MAXIFS(#REF!,#REF!,"="&amp;Veg_Table[[#This Row],[AUTO_ID]],#REF!,"&lt;"&amp;Veg_Table[[#This Row],[EVM_LAST_EDITED_Day]]),#REF!,0),COLUMN(#REF!),4,1,)))),""),"")</f>
        <v/>
      </c>
      <c r="W1555" s="3" t="str">
        <f ca="1">IF(Veg_Table[[#This Row],[Previous_Prescription]]="","No",IF(Veg_Table[[#This Row],[Previous_Prescription]]=Veg_Table[[#This Row],[PRESCRIP]],"No","Yes"))</f>
        <v>No</v>
      </c>
      <c r="X1555" s="3" t="str">
        <f>IF(Veg_Table[[#This Row],[EVM_LAST_EDITED_Day]]=Veg_Table[[#This Row],[Created_Day]],"New","Old")</f>
        <v>Old</v>
      </c>
      <c r="Y1555" s="1">
        <f>IFERROR(IF(FIND("delete",LOWER(Veg_Table[[#This Row],[PI_COMMENTS]]))&gt;=1,1,0),0)</f>
        <v>0</v>
      </c>
      <c r="Z1555" s="1" t="str">
        <f>_xlfn.IFNA(IF(Veg_Table[[#This Row],[EVM_LAST_EDITOR]]="","Yes",VLOOKUP(Veg_Table[[#This Row],[EVM_LAST_EDITOR]],Roster_Table[#All],15,FALSE)),"Yes")</f>
        <v>Yes</v>
      </c>
      <c r="AA155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55" s="1" t="str">
        <f>_xlfn.IFNA(VLOOKUP(Veg_Table[[#This Row],[EVM_LAST_EDITOR]],Roster_Table[#All],3,FALSE),"zAWRR Not in Roster")</f>
        <v>zAWRR Not in Roster</v>
      </c>
      <c r="AC1555" s="1" t="str">
        <f>_xlfn.IFNA(VLOOKUP(Veg_Table[[#This Row],[EVM_LAST_EDITOR]],Roster_Table[#All],2,FALSE),"zAWRR Not in Roster")</f>
        <v>zAWRR Not in Roster</v>
      </c>
      <c r="AD1555" s="1" t="str">
        <f>IF(_xlfn.CONCAT(Veg_Table[[#This Row],[First_Name]]," ",Veg_Table[[#This Row],[Last_Name]])="zAWRR Not in Roster zAWRR Not in Roster","zAWRR Not in Roster",_xlfn.CONCAT(Veg_Table[[#This Row],[First_Name]]," ",Veg_Table[[#This Row],[Last_Name]]))</f>
        <v>zAWRR Not in Roster</v>
      </c>
      <c r="AE1555">
        <v>2938021</v>
      </c>
      <c r="AF1555" t="s">
        <v>1275</v>
      </c>
      <c r="AG1555" t="s">
        <v>30</v>
      </c>
      <c r="AH1555" t="s">
        <v>976</v>
      </c>
      <c r="AI1555" t="s">
        <v>929</v>
      </c>
      <c r="AJ1555" t="s">
        <v>820</v>
      </c>
      <c r="AL1555" t="s">
        <v>371</v>
      </c>
      <c r="AM1555" t="s">
        <v>38</v>
      </c>
      <c r="AN1555" t="s">
        <v>25</v>
      </c>
      <c r="AO1555" t="s">
        <v>25</v>
      </c>
      <c r="AP1555">
        <v>29</v>
      </c>
      <c r="AQ1555">
        <v>92</v>
      </c>
      <c r="AR1555" t="s">
        <v>514</v>
      </c>
      <c r="AS1555" t="s">
        <v>51</v>
      </c>
      <c r="AT1555" t="s">
        <v>515</v>
      </c>
      <c r="AV1555" t="s">
        <v>512</v>
      </c>
      <c r="AW1555" t="s">
        <v>1276</v>
      </c>
      <c r="AX1555" t="s">
        <v>534</v>
      </c>
      <c r="AZ1555">
        <v>5746657</v>
      </c>
      <c r="BA1555" t="s">
        <v>51</v>
      </c>
      <c r="BB1555" s="4">
        <v>43965.604474224536</v>
      </c>
      <c r="BD1555" t="s">
        <v>29</v>
      </c>
      <c r="BE1555" t="s">
        <v>25</v>
      </c>
      <c r="BF1555" t="s">
        <v>513</v>
      </c>
      <c r="BI1555" s="3"/>
      <c r="BJ1555" t="s">
        <v>417</v>
      </c>
      <c r="BK1555" s="30" t="s">
        <v>821</v>
      </c>
      <c r="BL1555" s="3">
        <v>43965.604506365744</v>
      </c>
      <c r="BM1555" t="s">
        <v>31</v>
      </c>
      <c r="BN1555" t="s">
        <v>32</v>
      </c>
      <c r="BP1555" t="s">
        <v>982</v>
      </c>
      <c r="BQ1555" t="s">
        <v>826</v>
      </c>
      <c r="BR1555" t="s">
        <v>28</v>
      </c>
      <c r="BS1555" t="s">
        <v>28</v>
      </c>
      <c r="BT1555" t="s">
        <v>384</v>
      </c>
      <c r="BU1555" s="3">
        <v>43909.464687500003</v>
      </c>
      <c r="BV1555" t="s">
        <v>803</v>
      </c>
      <c r="BW1555" s="3">
        <v>43965.648524444441</v>
      </c>
      <c r="BX1555" t="s">
        <v>1277</v>
      </c>
      <c r="CG1555"/>
      <c r="CH1555"/>
      <c r="CI1555"/>
      <c r="CY1555"/>
      <c r="DA1555"/>
      <c r="DF1555"/>
    </row>
    <row r="1556" spans="1:110" x14ac:dyDescent="0.25">
      <c r="A1556" s="1">
        <f>IF(Veg_Table[[#This Row],[VP_STATUS]]="Hold",0,IF(OR(AND(Veg_Table[[#This Row],[PRESCRIP]]="NW_No Work",Veg_Table[[#This Row],[VP_STATUS]]&lt;&gt;"No Work Required Under EVM"),AND(Veg_Table[[#This Row],[VP_STATUS]]="No Work Required Under EVM",Veg_Table[[#This Row],[PRESCRIP]]&lt;&gt;"NW_No Work")),1,0))</f>
        <v>0</v>
      </c>
      <c r="B1556" s="1">
        <f>IF(Veg_Table[[#This Row],[SPECIES]]="",1,0)</f>
        <v>0</v>
      </c>
      <c r="C1556" s="1">
        <f>IF(Veg_Table[[#This Row],[DIAMETER]]="",1,0)</f>
        <v>0</v>
      </c>
      <c r="D1556" s="1">
        <f>IF(Veg_Table[[#This Row],[HEIGHT]]="",1,0)</f>
        <v>0</v>
      </c>
      <c r="E155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56" s="1">
        <f>IF(AND(Veg_Table[[#This Row],[TAT_RESULT]]="ABATE",Veg_Table[[#This Row],[PRESCRIP]]="NW_No Work"),1,0)</f>
        <v>0</v>
      </c>
      <c r="G1556" s="1">
        <f>IF(OR(Veg_Table[[#This Row],[Prescription R-Scale]]="NA",Veg_Table[[#This Row],[Diameter R-Scale]]="NA"),0,IF(Veg_Table[[#This Row],[Diameter R-Scale]]&lt;&gt;Veg_Table[[#This Row],[Prescription R-Scale]],1,0))</f>
        <v>0</v>
      </c>
      <c r="H1556" s="1">
        <f>IF(OR(AND(Veg_Table[[#This Row],[PRESCRIP]]="BC_Br Rmv", Veg_Table[[#This Row],[WOOD_MAN]]&lt;&gt;"Not Needed"),AND(Veg_Table[[#This Row],[PRESCRIP]]="BCS_Br Rmv+Trt", Veg_Table[[#This Row],[WOOD_MAN]]&lt;&gt;"Not Needed")),1,0)</f>
        <v>0</v>
      </c>
      <c r="I1556" s="1">
        <f ca="1">IF(AND(Veg_Table[[#This Row],[Prescription_Changed]]="Yes",Veg_Table[[#This Row],[TAT_RESULT]]=""),1,0)</f>
        <v>0</v>
      </c>
      <c r="J1556" s="1">
        <f ca="1">SUM(Veg_Table[[#This Row],[Prescription and Status do not match]:[Prescription_Edited_And_TAT_Is_Blank]])</f>
        <v>0</v>
      </c>
      <c r="K1556" s="1">
        <f ca="1">IF(Veg_Table[[#This Row],[Sum of Errors]]&gt;0,1,0)</f>
        <v>0</v>
      </c>
      <c r="L1556" s="1">
        <f>1</f>
        <v>1</v>
      </c>
      <c r="M1556"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556" s="1" t="str">
        <f>IF(OR(MID(Veg_Table[[#This Row],[PRESCRIP]],2,1)="1",MID(Veg_Table[[#This Row],[PRESCRIP]],2,1)="2",MID(Veg_Table[[#This Row],[PRESCRIP]],2,1)="3",MID(Veg_Table[[#This Row],[PRESCRIP]],2,1)="4"),_xlfn.NUMBERVALUE(MID(Veg_Table[[#This Row],[PRESCRIP]],2,1)),"NA")</f>
        <v>NA</v>
      </c>
      <c r="O1556" s="1">
        <f>WEEKNUM(Veg_Table[[#This Row],[EVM_LAST_EDITED_Day]],2)</f>
        <v>20</v>
      </c>
      <c r="P1556" s="25">
        <f>IFERROR(DATE(YEAR(Veg_Table[[#This Row],[EVM_LAST_EDITED2]]),MONTH(Veg_Table[[#This Row],[EVM_LAST_EDITED2]]),DAY(Veg_Table[[#This Row],[EVM_LAST_EDITED2]])),DATE(2019,1,1))</f>
        <v>43965</v>
      </c>
      <c r="Q1556" s="3">
        <f>VALUE(SUBSTITUTE(Veg_Table[[#This Row],[EVM_LAST_EDITED]],",",""))</f>
        <v>43965.605275358801</v>
      </c>
      <c r="R1556" s="1" t="str">
        <f>_xlfn.IFNA(IF(Veg_Table[[#This Row],[EVM_LAST_EDITOR]]="","zBlank EVM Last Editor",VLOOKUP(Veg_Table[[#This Row],[EVM_LAST_EDITOR]],Roster_Table[#All],4,FALSE)),"zAWRR Not in Roster")</f>
        <v>MGE</v>
      </c>
      <c r="S1556" s="1" t="str">
        <f>_xlfn.IFNA(IF(Veg_Table[[#This Row],[EVM_LAST_EDITOR]]="","zBlank EVM Last Editor",VLOOKUP(Veg_Table[[#This Row],[EVM_LAST_EDITOR]],Roster_Table[#All],16,FALSE)),"zCompany_AWRR not in Roster")</f>
        <v>MGE_Mountain G Enterprises</v>
      </c>
      <c r="T1556" s="2">
        <f>IFERROR(DATE(YEAR(Veg_Table[[#This Row],[Created2]]),MONTH(Veg_Table[[#This Row],[Created2]]),DAY(Veg_Table[[#This Row],[Created2]])),DATE(2019,1,1))</f>
        <v>43965</v>
      </c>
      <c r="U1556" s="3">
        <f>VALUE(SUBSTITUTE(Veg_Table[[#This Row],[Created]],",",""))</f>
        <v>43965.605275358801</v>
      </c>
      <c r="V1556" s="3" t="str">
        <f ca="1">IFERROR(_xlfn.IFNA(CELL("contents",INDIRECT(_xlfn.CONCAT("Veg_Table_Production_Data!",ADDRESS(MATCH(_xlfn.MAXIFS(#REF!,#REF!,"="&amp;Veg_Table[[#This Row],[AUTO_ID]],#REF!,"&lt;"&amp;Veg_Table[[#This Row],[EVM_LAST_EDITED_Day]]),#REF!,0),COLUMN(#REF!),4,1,)))),""),"")</f>
        <v/>
      </c>
      <c r="W1556" s="3" t="str">
        <f ca="1">IF(Veg_Table[[#This Row],[Previous_Prescription]]="","No",IF(Veg_Table[[#This Row],[Previous_Prescription]]=Veg_Table[[#This Row],[PRESCRIP]],"No","Yes"))</f>
        <v>No</v>
      </c>
      <c r="X1556" s="3" t="str">
        <f>IF(Veg_Table[[#This Row],[EVM_LAST_EDITED_Day]]=Veg_Table[[#This Row],[Created_Day]],"New","Old")</f>
        <v>New</v>
      </c>
      <c r="Y1556" s="1">
        <f>IFERROR(IF(FIND("delete",LOWER(Veg_Table[[#This Row],[PI_COMMENTS]]))&gt;=1,1,0),0)</f>
        <v>0</v>
      </c>
      <c r="Z1556" s="1" t="str">
        <f>_xlfn.IFNA(IF(Veg_Table[[#This Row],[EVM_LAST_EDITOR]]="","Yes",VLOOKUP(Veg_Table[[#This Row],[EVM_LAST_EDITOR]],Roster_Table[#All],15,FALSE)),"Yes")</f>
        <v>Yes</v>
      </c>
      <c r="AA155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56" s="1" t="str">
        <f>_xlfn.IFNA(VLOOKUP(Veg_Table[[#This Row],[EVM_LAST_EDITOR]],Roster_Table[#All],3,FALSE),"zAWRR Not in Roster")</f>
        <v>Miguel</v>
      </c>
      <c r="AC1556" s="1" t="str">
        <f>_xlfn.IFNA(VLOOKUP(Veg_Table[[#This Row],[EVM_LAST_EDITOR]],Roster_Table[#All],2,FALSE),"zAWRR Not in Roster")</f>
        <v>Dominguez-Diaz</v>
      </c>
      <c r="AD1556" s="1" t="str">
        <f>IF(_xlfn.CONCAT(Veg_Table[[#This Row],[First_Name]]," ",Veg_Table[[#This Row],[Last_Name]])="zAWRR Not in Roster zAWRR Not in Roster","zAWRR Not in Roster",_xlfn.CONCAT(Veg_Table[[#This Row],[First_Name]]," ",Veg_Table[[#This Row],[Last_Name]]))</f>
        <v>Miguel Dominguez-Diaz</v>
      </c>
      <c r="AE1556">
        <v>3229540</v>
      </c>
      <c r="AF1556" t="s">
        <v>6987</v>
      </c>
      <c r="AG1556" t="s">
        <v>30</v>
      </c>
      <c r="AH1556" t="s">
        <v>2420</v>
      </c>
      <c r="AI1556" t="s">
        <v>2421</v>
      </c>
      <c r="AJ1556" t="s">
        <v>21</v>
      </c>
      <c r="AL1556" t="s">
        <v>22</v>
      </c>
      <c r="AM1556" t="s">
        <v>38</v>
      </c>
      <c r="AN1556" t="s">
        <v>25</v>
      </c>
      <c r="AO1556" t="s">
        <v>25</v>
      </c>
      <c r="AP1556">
        <v>21</v>
      </c>
      <c r="AQ1556">
        <v>108</v>
      </c>
      <c r="AR1556" t="s">
        <v>517</v>
      </c>
      <c r="AS1556" t="s">
        <v>24</v>
      </c>
      <c r="AT1556" t="s">
        <v>26</v>
      </c>
      <c r="AV1556" t="s">
        <v>512</v>
      </c>
      <c r="AW1556" t="s">
        <v>6988</v>
      </c>
      <c r="AZ1556"/>
      <c r="BB1556" s="4"/>
      <c r="BD1556" t="s">
        <v>29</v>
      </c>
      <c r="BE1556" t="s">
        <v>25</v>
      </c>
      <c r="BF1556" t="s">
        <v>513</v>
      </c>
      <c r="BI1556" s="3"/>
      <c r="BJ1556" t="s">
        <v>27</v>
      </c>
      <c r="BK1556" s="30" t="s">
        <v>146</v>
      </c>
      <c r="BL1556" s="3">
        <v>43965.605275358794</v>
      </c>
      <c r="BM1556" t="s">
        <v>31</v>
      </c>
      <c r="BN1556" t="s">
        <v>32</v>
      </c>
      <c r="BP1556" t="s">
        <v>4883</v>
      </c>
      <c r="BQ1556" t="s">
        <v>826</v>
      </c>
      <c r="BR1556" t="s">
        <v>28</v>
      </c>
      <c r="BS1556" t="s">
        <v>28</v>
      </c>
      <c r="BT1556" t="s">
        <v>146</v>
      </c>
      <c r="BU1556" s="3">
        <v>43965.605275358794</v>
      </c>
      <c r="BV1556" t="s">
        <v>803</v>
      </c>
      <c r="BW1556" s="3">
        <v>43965.68485553241</v>
      </c>
      <c r="BX1556" t="s">
        <v>6989</v>
      </c>
      <c r="CG1556"/>
      <c r="CH1556"/>
      <c r="CI1556"/>
      <c r="CY1556"/>
      <c r="DA1556"/>
      <c r="DF1556"/>
    </row>
    <row r="1557" spans="1:110" x14ac:dyDescent="0.25">
      <c r="A1557" s="1">
        <f>IF(Veg_Table[[#This Row],[VP_STATUS]]="Hold",0,IF(OR(AND(Veg_Table[[#This Row],[PRESCRIP]]="NW_No Work",Veg_Table[[#This Row],[VP_STATUS]]&lt;&gt;"No Work Required Under EVM"),AND(Veg_Table[[#This Row],[VP_STATUS]]="No Work Required Under EVM",Veg_Table[[#This Row],[PRESCRIP]]&lt;&gt;"NW_No Work")),1,0))</f>
        <v>0</v>
      </c>
      <c r="B1557" s="1">
        <f>IF(Veg_Table[[#This Row],[SPECIES]]="",1,0)</f>
        <v>0</v>
      </c>
      <c r="C1557" s="1">
        <f>IF(Veg_Table[[#This Row],[DIAMETER]]="",1,0)</f>
        <v>0</v>
      </c>
      <c r="D1557" s="1">
        <f>IF(Veg_Table[[#This Row],[HEIGHT]]="",1,0)</f>
        <v>0</v>
      </c>
      <c r="E155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57" s="1">
        <f>IF(AND(Veg_Table[[#This Row],[TAT_RESULT]]="ABATE",Veg_Table[[#This Row],[PRESCRIP]]="NW_No Work"),1,0)</f>
        <v>0</v>
      </c>
      <c r="G1557" s="1">
        <f>IF(OR(Veg_Table[[#This Row],[Prescription R-Scale]]="NA",Veg_Table[[#This Row],[Diameter R-Scale]]="NA"),0,IF(Veg_Table[[#This Row],[Diameter R-Scale]]&lt;&gt;Veg_Table[[#This Row],[Prescription R-Scale]],1,0))</f>
        <v>0</v>
      </c>
      <c r="H1557" s="1">
        <f>IF(OR(AND(Veg_Table[[#This Row],[PRESCRIP]]="BC_Br Rmv", Veg_Table[[#This Row],[WOOD_MAN]]&lt;&gt;"Not Needed"),AND(Veg_Table[[#This Row],[PRESCRIP]]="BCS_Br Rmv+Trt", Veg_Table[[#This Row],[WOOD_MAN]]&lt;&gt;"Not Needed")),1,0)</f>
        <v>0</v>
      </c>
      <c r="I1557" s="1">
        <f ca="1">IF(AND(Veg_Table[[#This Row],[Prescription_Changed]]="Yes",Veg_Table[[#This Row],[TAT_RESULT]]=""),1,0)</f>
        <v>0</v>
      </c>
      <c r="J1557" s="1">
        <f ca="1">SUM(Veg_Table[[#This Row],[Prescription and Status do not match]:[Prescription_Edited_And_TAT_Is_Blank]])</f>
        <v>0</v>
      </c>
      <c r="K1557" s="1">
        <f ca="1">IF(Veg_Table[[#This Row],[Sum of Errors]]&gt;0,1,0)</f>
        <v>0</v>
      </c>
      <c r="L1557" s="1">
        <f>1</f>
        <v>1</v>
      </c>
      <c r="M1557"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557" s="1" t="str">
        <f>IF(OR(MID(Veg_Table[[#This Row],[PRESCRIP]],2,1)="1",MID(Veg_Table[[#This Row],[PRESCRIP]],2,1)="2",MID(Veg_Table[[#This Row],[PRESCRIP]],2,1)="3",MID(Veg_Table[[#This Row],[PRESCRIP]],2,1)="4"),_xlfn.NUMBERVALUE(MID(Veg_Table[[#This Row],[PRESCRIP]],2,1)),"NA")</f>
        <v>NA</v>
      </c>
      <c r="O1557" s="1">
        <f>WEEKNUM(Veg_Table[[#This Row],[EVM_LAST_EDITED_Day]],2)</f>
        <v>20</v>
      </c>
      <c r="P1557" s="25">
        <f>IFERROR(DATE(YEAR(Veg_Table[[#This Row],[EVM_LAST_EDITED2]]),MONTH(Veg_Table[[#This Row],[EVM_LAST_EDITED2]]),DAY(Veg_Table[[#This Row],[EVM_LAST_EDITED2]])),DATE(2019,1,1))</f>
        <v>43965</v>
      </c>
      <c r="Q1557" s="3">
        <f>VALUE(SUBSTITUTE(Veg_Table[[#This Row],[EVM_LAST_EDITED]],",",""))</f>
        <v>43965.606130949098</v>
      </c>
      <c r="R1557" s="1" t="str">
        <f>_xlfn.IFNA(IF(Veg_Table[[#This Row],[EVM_LAST_EDITOR]]="","zBlank EVM Last Editor",VLOOKUP(Veg_Table[[#This Row],[EVM_LAST_EDITOR]],Roster_Table[#All],4,FALSE)),"zAWRR Not in Roster")</f>
        <v>MBG</v>
      </c>
      <c r="S1557" s="1" t="str">
        <f>_xlfn.IFNA(IF(Veg_Table[[#This Row],[EVM_LAST_EDITOR]]="","zBlank EVM Last Editor",VLOOKUP(Veg_Table[[#This Row],[EVM_LAST_EDITOR]],Roster_Table[#All],16,FALSE)),"zCompany_AWRR not in Roster")</f>
        <v>MBG_Mason, Bruce &amp; Girard</v>
      </c>
      <c r="T1557" s="2">
        <f>IFERROR(DATE(YEAR(Veg_Table[[#This Row],[Created2]]),MONTH(Veg_Table[[#This Row],[Created2]]),DAY(Veg_Table[[#This Row],[Created2]])),DATE(2019,1,1))</f>
        <v>43965</v>
      </c>
      <c r="U1557" s="3">
        <f>VALUE(SUBSTITUTE(Veg_Table[[#This Row],[Created]],",",""))</f>
        <v>43965.606130949098</v>
      </c>
      <c r="V1557" s="3" t="str">
        <f ca="1">IFERROR(_xlfn.IFNA(CELL("contents",INDIRECT(_xlfn.CONCAT("Veg_Table_Production_Data!",ADDRESS(MATCH(_xlfn.MAXIFS(#REF!,#REF!,"="&amp;Veg_Table[[#This Row],[AUTO_ID]],#REF!,"&lt;"&amp;Veg_Table[[#This Row],[EVM_LAST_EDITED_Day]]),#REF!,0),COLUMN(#REF!),4,1,)))),""),"")</f>
        <v/>
      </c>
      <c r="W1557" s="3" t="str">
        <f ca="1">IF(Veg_Table[[#This Row],[Previous_Prescription]]="","No",IF(Veg_Table[[#This Row],[Previous_Prescription]]=Veg_Table[[#This Row],[PRESCRIP]],"No","Yes"))</f>
        <v>No</v>
      </c>
      <c r="X1557" s="3" t="str">
        <f>IF(Veg_Table[[#This Row],[EVM_LAST_EDITED_Day]]=Veg_Table[[#This Row],[Created_Day]],"New","Old")</f>
        <v>New</v>
      </c>
      <c r="Y1557" s="1">
        <f>IFERROR(IF(FIND("delete",LOWER(Veg_Table[[#This Row],[PI_COMMENTS]]))&gt;=1,1,0),0)</f>
        <v>0</v>
      </c>
      <c r="Z1557" s="1" t="str">
        <f>_xlfn.IFNA(IF(Veg_Table[[#This Row],[EVM_LAST_EDITOR]]="","Yes",VLOOKUP(Veg_Table[[#This Row],[EVM_LAST_EDITOR]],Roster_Table[#All],15,FALSE)),"Yes")</f>
        <v>Yes</v>
      </c>
      <c r="AA155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57" s="1" t="str">
        <f>_xlfn.IFNA(VLOOKUP(Veg_Table[[#This Row],[EVM_LAST_EDITOR]],Roster_Table[#All],3,FALSE),"zAWRR Not in Roster")</f>
        <v>Benjamin</v>
      </c>
      <c r="AC1557" s="1" t="str">
        <f>_xlfn.IFNA(VLOOKUP(Veg_Table[[#This Row],[EVM_LAST_EDITOR]],Roster_Table[#All],2,FALSE),"zAWRR Not in Roster")</f>
        <v>Post</v>
      </c>
      <c r="AD1557" s="1" t="str">
        <f>IF(_xlfn.CONCAT(Veg_Table[[#This Row],[First_Name]]," ",Veg_Table[[#This Row],[Last_Name]])="zAWRR Not in Roster zAWRR Not in Roster","zAWRR Not in Roster",_xlfn.CONCAT(Veg_Table[[#This Row],[First_Name]]," ",Veg_Table[[#This Row],[Last_Name]]))</f>
        <v>Benjamin Post</v>
      </c>
      <c r="AE1557">
        <v>3229544</v>
      </c>
      <c r="AF1557" t="s">
        <v>6410</v>
      </c>
      <c r="AG1557" t="s">
        <v>93</v>
      </c>
      <c r="AH1557" t="s">
        <v>6252</v>
      </c>
      <c r="AI1557" t="s">
        <v>5955</v>
      </c>
      <c r="AJ1557" t="s">
        <v>21</v>
      </c>
      <c r="AL1557" t="s">
        <v>372</v>
      </c>
      <c r="AM1557" t="s">
        <v>40</v>
      </c>
      <c r="AN1557" t="s">
        <v>25</v>
      </c>
      <c r="AO1557" t="s">
        <v>25</v>
      </c>
      <c r="AP1557">
        <v>38</v>
      </c>
      <c r="AQ1557">
        <v>71</v>
      </c>
      <c r="AR1557" t="s">
        <v>511</v>
      </c>
      <c r="AS1557" t="s">
        <v>24</v>
      </c>
      <c r="AT1557" t="s">
        <v>26</v>
      </c>
      <c r="AV1557" t="s">
        <v>519</v>
      </c>
      <c r="AW1557" t="s">
        <v>6411</v>
      </c>
      <c r="AZ1557"/>
      <c r="BB1557" s="4"/>
      <c r="BD1557" t="s">
        <v>29</v>
      </c>
      <c r="BE1557" t="s">
        <v>25</v>
      </c>
      <c r="BF1557" t="s">
        <v>513</v>
      </c>
      <c r="BI1557" s="3"/>
      <c r="BJ1557" t="s">
        <v>52</v>
      </c>
      <c r="BK1557" s="30" t="s">
        <v>120</v>
      </c>
      <c r="BL1557" s="3">
        <v>43965.606130949076</v>
      </c>
      <c r="BM1557" t="s">
        <v>31</v>
      </c>
      <c r="BN1557" t="s">
        <v>32</v>
      </c>
      <c r="BP1557" t="s">
        <v>6254</v>
      </c>
      <c r="BQ1557" t="s">
        <v>1025</v>
      </c>
      <c r="BR1557" t="s">
        <v>28</v>
      </c>
      <c r="BS1557" t="s">
        <v>28</v>
      </c>
      <c r="BT1557" t="s">
        <v>120</v>
      </c>
      <c r="BU1557" s="3">
        <v>43965.606130949076</v>
      </c>
      <c r="BV1557" t="s">
        <v>803</v>
      </c>
      <c r="BW1557" s="3">
        <v>43965.68485553241</v>
      </c>
      <c r="BX1557" t="s">
        <v>6412</v>
      </c>
      <c r="CG1557"/>
      <c r="CH1557"/>
      <c r="CI1557"/>
      <c r="CY1557"/>
      <c r="DA1557"/>
      <c r="DF1557"/>
    </row>
    <row r="1558" spans="1:110" x14ac:dyDescent="0.25">
      <c r="A1558" s="1">
        <f>IF(Veg_Table[[#This Row],[VP_STATUS]]="Hold",0,IF(OR(AND(Veg_Table[[#This Row],[PRESCRIP]]="NW_No Work",Veg_Table[[#This Row],[VP_STATUS]]&lt;&gt;"No Work Required Under EVM"),AND(Veg_Table[[#This Row],[VP_STATUS]]="No Work Required Under EVM",Veg_Table[[#This Row],[PRESCRIP]]&lt;&gt;"NW_No Work")),1,0))</f>
        <v>0</v>
      </c>
      <c r="B1558" s="1">
        <f>IF(Veg_Table[[#This Row],[SPECIES]]="",1,0)</f>
        <v>0</v>
      </c>
      <c r="C1558" s="1">
        <f>IF(Veg_Table[[#This Row],[DIAMETER]]="",1,0)</f>
        <v>0</v>
      </c>
      <c r="D1558" s="1">
        <f>IF(Veg_Table[[#This Row],[HEIGHT]]="",1,0)</f>
        <v>0</v>
      </c>
      <c r="E155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58" s="1">
        <f>IF(AND(Veg_Table[[#This Row],[TAT_RESULT]]="ABATE",Veg_Table[[#This Row],[PRESCRIP]]="NW_No Work"),1,0)</f>
        <v>0</v>
      </c>
      <c r="G1558" s="1">
        <f>IF(OR(Veg_Table[[#This Row],[Prescription R-Scale]]="NA",Veg_Table[[#This Row],[Diameter R-Scale]]="NA"),0,IF(Veg_Table[[#This Row],[Diameter R-Scale]]&lt;&gt;Veg_Table[[#This Row],[Prescription R-Scale]],1,0))</f>
        <v>0</v>
      </c>
      <c r="H1558" s="1">
        <f>IF(OR(AND(Veg_Table[[#This Row],[PRESCRIP]]="BC_Br Rmv", Veg_Table[[#This Row],[WOOD_MAN]]&lt;&gt;"Not Needed"),AND(Veg_Table[[#This Row],[PRESCRIP]]="BCS_Br Rmv+Trt", Veg_Table[[#This Row],[WOOD_MAN]]&lt;&gt;"Not Needed")),1,0)</f>
        <v>0</v>
      </c>
      <c r="I1558" s="1">
        <f ca="1">IF(AND(Veg_Table[[#This Row],[Prescription_Changed]]="Yes",Veg_Table[[#This Row],[TAT_RESULT]]=""),1,0)</f>
        <v>0</v>
      </c>
      <c r="J1558" s="1">
        <f ca="1">SUM(Veg_Table[[#This Row],[Prescription and Status do not match]:[Prescription_Edited_And_TAT_Is_Blank]])</f>
        <v>0</v>
      </c>
      <c r="K1558" s="1">
        <f ca="1">IF(Veg_Table[[#This Row],[Sum of Errors]]&gt;0,1,0)</f>
        <v>0</v>
      </c>
      <c r="L1558" s="1">
        <f>1</f>
        <v>1</v>
      </c>
      <c r="M155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558" s="1">
        <f>IF(OR(MID(Veg_Table[[#This Row],[PRESCRIP]],2,1)="1",MID(Veg_Table[[#This Row],[PRESCRIP]],2,1)="2",MID(Veg_Table[[#This Row],[PRESCRIP]],2,1)="3",MID(Veg_Table[[#This Row],[PRESCRIP]],2,1)="4"),_xlfn.NUMBERVALUE(MID(Veg_Table[[#This Row],[PRESCRIP]],2,1)),"NA")</f>
        <v>3</v>
      </c>
      <c r="O1558" s="1">
        <f>WEEKNUM(Veg_Table[[#This Row],[EVM_LAST_EDITED_Day]],2)</f>
        <v>20</v>
      </c>
      <c r="P1558" s="25">
        <f>IFERROR(DATE(YEAR(Veg_Table[[#This Row],[EVM_LAST_EDITED2]]),MONTH(Veg_Table[[#This Row],[EVM_LAST_EDITED2]]),DAY(Veg_Table[[#This Row],[EVM_LAST_EDITED2]])),DATE(2019,1,1))</f>
        <v>43965</v>
      </c>
      <c r="Q1558" s="3">
        <f>VALUE(SUBSTITUTE(Veg_Table[[#This Row],[EVM_LAST_EDITED]],",",""))</f>
        <v>43965.606516446802</v>
      </c>
      <c r="R1558" s="1" t="str">
        <f>_xlfn.IFNA(IF(Veg_Table[[#This Row],[EVM_LAST_EDITOR]]="","zBlank EVM Last Editor",VLOOKUP(Veg_Table[[#This Row],[EVM_LAST_EDITOR]],Roster_Table[#All],4,FALSE)),"zAWRR Not in Roster")</f>
        <v>zAWRR Not in Roster</v>
      </c>
      <c r="S1558" s="1" t="str">
        <f>_xlfn.IFNA(IF(Veg_Table[[#This Row],[EVM_LAST_EDITOR]]="","zBlank EVM Last Editor",VLOOKUP(Veg_Table[[#This Row],[EVM_LAST_EDITOR]],Roster_Table[#All],16,FALSE)),"zCompany_AWRR not in Roster")</f>
        <v>zCompany_AWRR not in Roster</v>
      </c>
      <c r="T1558" s="2">
        <f>IFERROR(DATE(YEAR(Veg_Table[[#This Row],[Created2]]),MONTH(Veg_Table[[#This Row],[Created2]]),DAY(Veg_Table[[#This Row],[Created2]])),DATE(2019,1,1))</f>
        <v>43909</v>
      </c>
      <c r="U1558" s="3">
        <f>VALUE(SUBSTITUTE(Veg_Table[[#This Row],[Created]],",",""))</f>
        <v>43909.469884259299</v>
      </c>
      <c r="V1558" s="3" t="str">
        <f ca="1">IFERROR(_xlfn.IFNA(CELL("contents",INDIRECT(_xlfn.CONCAT("Veg_Table_Production_Data!",ADDRESS(MATCH(_xlfn.MAXIFS(#REF!,#REF!,"="&amp;Veg_Table[[#This Row],[AUTO_ID]],#REF!,"&lt;"&amp;Veg_Table[[#This Row],[EVM_LAST_EDITED_Day]]),#REF!,0),COLUMN(#REF!),4,1,)))),""),"")</f>
        <v/>
      </c>
      <c r="W1558" s="3" t="str">
        <f ca="1">IF(Veg_Table[[#This Row],[Previous_Prescription]]="","No",IF(Veg_Table[[#This Row],[Previous_Prescription]]=Veg_Table[[#This Row],[PRESCRIP]],"No","Yes"))</f>
        <v>No</v>
      </c>
      <c r="X1558" s="3" t="str">
        <f>IF(Veg_Table[[#This Row],[EVM_LAST_EDITED_Day]]=Veg_Table[[#This Row],[Created_Day]],"New","Old")</f>
        <v>Old</v>
      </c>
      <c r="Y1558" s="1">
        <f>IFERROR(IF(FIND("delete",LOWER(Veg_Table[[#This Row],[PI_COMMENTS]]))&gt;=1,1,0),0)</f>
        <v>0</v>
      </c>
      <c r="Z1558" s="1" t="str">
        <f>_xlfn.IFNA(IF(Veg_Table[[#This Row],[EVM_LAST_EDITOR]]="","Yes",VLOOKUP(Veg_Table[[#This Row],[EVM_LAST_EDITOR]],Roster_Table[#All],15,FALSE)),"Yes")</f>
        <v>Yes</v>
      </c>
      <c r="AA155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58" s="1" t="str">
        <f>_xlfn.IFNA(VLOOKUP(Veg_Table[[#This Row],[EVM_LAST_EDITOR]],Roster_Table[#All],3,FALSE),"zAWRR Not in Roster")</f>
        <v>zAWRR Not in Roster</v>
      </c>
      <c r="AC1558" s="1" t="str">
        <f>_xlfn.IFNA(VLOOKUP(Veg_Table[[#This Row],[EVM_LAST_EDITOR]],Roster_Table[#All],2,FALSE),"zAWRR Not in Roster")</f>
        <v>zAWRR Not in Roster</v>
      </c>
      <c r="AD1558" s="1" t="str">
        <f>IF(_xlfn.CONCAT(Veg_Table[[#This Row],[First_Name]]," ",Veg_Table[[#This Row],[Last_Name]])="zAWRR Not in Roster zAWRR Not in Roster","zAWRR Not in Roster",_xlfn.CONCAT(Veg_Table[[#This Row],[First_Name]]," ",Veg_Table[[#This Row],[Last_Name]]))</f>
        <v>zAWRR Not in Roster</v>
      </c>
      <c r="AE1558">
        <v>2938022</v>
      </c>
      <c r="AF1558" t="s">
        <v>1272</v>
      </c>
      <c r="AG1558" t="s">
        <v>30</v>
      </c>
      <c r="AH1558" t="s">
        <v>976</v>
      </c>
      <c r="AI1558" t="s">
        <v>929</v>
      </c>
      <c r="AJ1558" t="s">
        <v>820</v>
      </c>
      <c r="AL1558" t="s">
        <v>371</v>
      </c>
      <c r="AM1558" t="s">
        <v>38</v>
      </c>
      <c r="AN1558" t="s">
        <v>25</v>
      </c>
      <c r="AO1558" t="s">
        <v>43</v>
      </c>
      <c r="AP1558">
        <v>29</v>
      </c>
      <c r="AQ1558">
        <v>55</v>
      </c>
      <c r="AR1558" t="s">
        <v>514</v>
      </c>
      <c r="AS1558" t="s">
        <v>51</v>
      </c>
      <c r="AT1558" t="s">
        <v>515</v>
      </c>
      <c r="AV1558" t="s">
        <v>512</v>
      </c>
      <c r="AW1558" t="s">
        <v>1273</v>
      </c>
      <c r="AX1558" t="s">
        <v>534</v>
      </c>
      <c r="AZ1558">
        <v>5746656</v>
      </c>
      <c r="BA1558" t="s">
        <v>51</v>
      </c>
      <c r="BB1558" s="4">
        <v>43965.606054606484</v>
      </c>
      <c r="BD1558" t="s">
        <v>29</v>
      </c>
      <c r="BE1558" t="s">
        <v>25</v>
      </c>
      <c r="BF1558" t="s">
        <v>513</v>
      </c>
      <c r="BI1558" s="3"/>
      <c r="BJ1558" t="s">
        <v>417</v>
      </c>
      <c r="BK1558" s="30" t="s">
        <v>821</v>
      </c>
      <c r="BL1558" s="3">
        <v>43965.606516446758</v>
      </c>
      <c r="BM1558" t="s">
        <v>31</v>
      </c>
      <c r="BN1558" t="s">
        <v>32</v>
      </c>
      <c r="BP1558" t="s">
        <v>982</v>
      </c>
      <c r="BQ1558" t="s">
        <v>826</v>
      </c>
      <c r="BR1558" t="s">
        <v>28</v>
      </c>
      <c r="BS1558" t="s">
        <v>28</v>
      </c>
      <c r="BT1558" t="s">
        <v>384</v>
      </c>
      <c r="BU1558" s="3">
        <v>43909.469884259262</v>
      </c>
      <c r="BV1558" t="s">
        <v>803</v>
      </c>
      <c r="BW1558" s="3">
        <v>43965.648524444441</v>
      </c>
      <c r="BX1558" t="s">
        <v>1274</v>
      </c>
      <c r="CG1558"/>
      <c r="CH1558"/>
      <c r="CI1558"/>
      <c r="CY1558"/>
      <c r="DA1558"/>
      <c r="DF1558"/>
    </row>
    <row r="1559" spans="1:110" x14ac:dyDescent="0.25">
      <c r="A1559" s="1">
        <f>IF(Veg_Table[[#This Row],[VP_STATUS]]="Hold",0,IF(OR(AND(Veg_Table[[#This Row],[PRESCRIP]]="NW_No Work",Veg_Table[[#This Row],[VP_STATUS]]&lt;&gt;"No Work Required Under EVM"),AND(Veg_Table[[#This Row],[VP_STATUS]]="No Work Required Under EVM",Veg_Table[[#This Row],[PRESCRIP]]&lt;&gt;"NW_No Work")),1,0))</f>
        <v>0</v>
      </c>
      <c r="B1559" s="1">
        <f>IF(Veg_Table[[#This Row],[SPECIES]]="",1,0)</f>
        <v>0</v>
      </c>
      <c r="C1559" s="1">
        <f>IF(Veg_Table[[#This Row],[DIAMETER]]="",1,0)</f>
        <v>0</v>
      </c>
      <c r="D1559" s="1">
        <f>IF(Veg_Table[[#This Row],[HEIGHT]]="",1,0)</f>
        <v>0</v>
      </c>
      <c r="E155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59" s="1">
        <f>IF(AND(Veg_Table[[#This Row],[TAT_RESULT]]="ABATE",Veg_Table[[#This Row],[PRESCRIP]]="NW_No Work"),1,0)</f>
        <v>0</v>
      </c>
      <c r="G1559" s="1">
        <f>IF(OR(Veg_Table[[#This Row],[Prescription R-Scale]]="NA",Veg_Table[[#This Row],[Diameter R-Scale]]="NA"),0,IF(Veg_Table[[#This Row],[Diameter R-Scale]]&lt;&gt;Veg_Table[[#This Row],[Prescription R-Scale]],1,0))</f>
        <v>0</v>
      </c>
      <c r="H1559" s="1">
        <f>IF(OR(AND(Veg_Table[[#This Row],[PRESCRIP]]="BC_Br Rmv", Veg_Table[[#This Row],[WOOD_MAN]]&lt;&gt;"Not Needed"),AND(Veg_Table[[#This Row],[PRESCRIP]]="BCS_Br Rmv+Trt", Veg_Table[[#This Row],[WOOD_MAN]]&lt;&gt;"Not Needed")),1,0)</f>
        <v>0</v>
      </c>
      <c r="I1559" s="1">
        <f ca="1">IF(AND(Veg_Table[[#This Row],[Prescription_Changed]]="Yes",Veg_Table[[#This Row],[TAT_RESULT]]=""),1,0)</f>
        <v>0</v>
      </c>
      <c r="J1559" s="1">
        <f ca="1">SUM(Veg_Table[[#This Row],[Prescription and Status do not match]:[Prescription_Edited_And_TAT_Is_Blank]])</f>
        <v>0</v>
      </c>
      <c r="K1559" s="1">
        <f ca="1">IF(Veg_Table[[#This Row],[Sum of Errors]]&gt;0,1,0)</f>
        <v>0</v>
      </c>
      <c r="L1559" s="1">
        <f>1</f>
        <v>1</v>
      </c>
      <c r="M1559"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559" s="1" t="str">
        <f>IF(OR(MID(Veg_Table[[#This Row],[PRESCRIP]],2,1)="1",MID(Veg_Table[[#This Row],[PRESCRIP]],2,1)="2",MID(Veg_Table[[#This Row],[PRESCRIP]],2,1)="3",MID(Veg_Table[[#This Row],[PRESCRIP]],2,1)="4"),_xlfn.NUMBERVALUE(MID(Veg_Table[[#This Row],[PRESCRIP]],2,1)),"NA")</f>
        <v>NA</v>
      </c>
      <c r="O1559" s="1">
        <f>WEEKNUM(Veg_Table[[#This Row],[EVM_LAST_EDITED_Day]],2)</f>
        <v>20</v>
      </c>
      <c r="P1559" s="25">
        <f>IFERROR(DATE(YEAR(Veg_Table[[#This Row],[EVM_LAST_EDITED2]]),MONTH(Veg_Table[[#This Row],[EVM_LAST_EDITED2]]),DAY(Veg_Table[[#This Row],[EVM_LAST_EDITED2]])),DATE(2019,1,1))</f>
        <v>43965</v>
      </c>
      <c r="Q1559" s="3">
        <f>VALUE(SUBSTITUTE(Veg_Table[[#This Row],[EVM_LAST_EDITED]],",",""))</f>
        <v>43965.606979166703</v>
      </c>
      <c r="R1559" s="1" t="str">
        <f>_xlfn.IFNA(IF(Veg_Table[[#This Row],[EVM_LAST_EDITOR]]="","zBlank EVM Last Editor",VLOOKUP(Veg_Table[[#This Row],[EVM_LAST_EDITOR]],Roster_Table[#All],4,FALSE)),"zAWRR Not in Roster")</f>
        <v>MGE</v>
      </c>
      <c r="S1559" s="1" t="str">
        <f>_xlfn.IFNA(IF(Veg_Table[[#This Row],[EVM_LAST_EDITOR]]="","zBlank EVM Last Editor",VLOOKUP(Veg_Table[[#This Row],[EVM_LAST_EDITOR]],Roster_Table[#All],16,FALSE)),"zCompany_AWRR not in Roster")</f>
        <v>MGE_Mountain G Enterprises</v>
      </c>
      <c r="T1559" s="2">
        <f>IFERROR(DATE(YEAR(Veg_Table[[#This Row],[Created2]]),MONTH(Veg_Table[[#This Row],[Created2]]),DAY(Veg_Table[[#This Row],[Created2]])),DATE(2019,1,1))</f>
        <v>43965</v>
      </c>
      <c r="U1559" s="3">
        <f>VALUE(SUBSTITUTE(Veg_Table[[#This Row],[Created]],",",""))</f>
        <v>43965.606979166703</v>
      </c>
      <c r="V1559" s="3" t="str">
        <f ca="1">IFERROR(_xlfn.IFNA(CELL("contents",INDIRECT(_xlfn.CONCAT("Veg_Table_Production_Data!",ADDRESS(MATCH(_xlfn.MAXIFS(#REF!,#REF!,"="&amp;Veg_Table[[#This Row],[AUTO_ID]],#REF!,"&lt;"&amp;Veg_Table[[#This Row],[EVM_LAST_EDITED_Day]]),#REF!,0),COLUMN(#REF!),4,1,)))),""),"")</f>
        <v/>
      </c>
      <c r="W1559" s="3" t="str">
        <f ca="1">IF(Veg_Table[[#This Row],[Previous_Prescription]]="","No",IF(Veg_Table[[#This Row],[Previous_Prescription]]=Veg_Table[[#This Row],[PRESCRIP]],"No","Yes"))</f>
        <v>No</v>
      </c>
      <c r="X1559" s="3" t="str">
        <f>IF(Veg_Table[[#This Row],[EVM_LAST_EDITED_Day]]=Veg_Table[[#This Row],[Created_Day]],"New","Old")</f>
        <v>New</v>
      </c>
      <c r="Y1559" s="1">
        <f>IFERROR(IF(FIND("delete",LOWER(Veg_Table[[#This Row],[PI_COMMENTS]]))&gt;=1,1,0),0)</f>
        <v>0</v>
      </c>
      <c r="Z1559" s="1" t="str">
        <f>_xlfn.IFNA(IF(Veg_Table[[#This Row],[EVM_LAST_EDITOR]]="","Yes",VLOOKUP(Veg_Table[[#This Row],[EVM_LAST_EDITOR]],Roster_Table[#All],15,FALSE)),"Yes")</f>
        <v>Yes</v>
      </c>
      <c r="AA155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59" s="1" t="str">
        <f>_xlfn.IFNA(VLOOKUP(Veg_Table[[#This Row],[EVM_LAST_EDITOR]],Roster_Table[#All],3,FALSE),"zAWRR Not in Roster")</f>
        <v>Amanda</v>
      </c>
      <c r="AC1559" s="1" t="str">
        <f>_xlfn.IFNA(VLOOKUP(Veg_Table[[#This Row],[EVM_LAST_EDITOR]],Roster_Table[#All],2,FALSE),"zAWRR Not in Roster")</f>
        <v>Winne</v>
      </c>
      <c r="AD1559" s="1" t="str">
        <f>IF(_xlfn.CONCAT(Veg_Table[[#This Row],[First_Name]]," ",Veg_Table[[#This Row],[Last_Name]])="zAWRR Not in Roster zAWRR Not in Roster","zAWRR Not in Roster",_xlfn.CONCAT(Veg_Table[[#This Row],[First_Name]]," ",Veg_Table[[#This Row],[Last_Name]]))</f>
        <v>Amanda Winne</v>
      </c>
      <c r="AE1559">
        <v>3230479</v>
      </c>
      <c r="AF1559" t="s">
        <v>6588</v>
      </c>
      <c r="AG1559" t="s">
        <v>93</v>
      </c>
      <c r="AH1559" t="s">
        <v>4287</v>
      </c>
      <c r="AI1559" t="s">
        <v>3400</v>
      </c>
      <c r="AJ1559" t="s">
        <v>21</v>
      </c>
      <c r="AL1559" t="s">
        <v>22</v>
      </c>
      <c r="AM1559" t="s">
        <v>40</v>
      </c>
      <c r="AN1559" t="s">
        <v>25</v>
      </c>
      <c r="AO1559" t="s">
        <v>25</v>
      </c>
      <c r="AP1559">
        <v>17</v>
      </c>
      <c r="AQ1559">
        <v>45</v>
      </c>
      <c r="AR1559" t="s">
        <v>511</v>
      </c>
      <c r="AS1559" t="s">
        <v>24</v>
      </c>
      <c r="AT1559" t="s">
        <v>26</v>
      </c>
      <c r="AV1559" t="s">
        <v>512</v>
      </c>
      <c r="AW1559" t="s">
        <v>6589</v>
      </c>
      <c r="AZ1559"/>
      <c r="BB1559" s="4"/>
      <c r="BD1559" t="s">
        <v>29</v>
      </c>
      <c r="BE1559" t="s">
        <v>25</v>
      </c>
      <c r="BF1559" t="s">
        <v>513</v>
      </c>
      <c r="BI1559" s="3"/>
      <c r="BJ1559" t="s">
        <v>27</v>
      </c>
      <c r="BK1559" s="30" t="s">
        <v>520</v>
      </c>
      <c r="BL1559" s="3">
        <v>43965.606979166667</v>
      </c>
      <c r="BM1559" t="s">
        <v>31</v>
      </c>
      <c r="BN1559" t="s">
        <v>32</v>
      </c>
      <c r="BP1559" t="s">
        <v>4406</v>
      </c>
      <c r="BQ1559" t="s">
        <v>1025</v>
      </c>
      <c r="BR1559" t="s">
        <v>28</v>
      </c>
      <c r="BS1559" t="s">
        <v>28</v>
      </c>
      <c r="BT1559" t="s">
        <v>520</v>
      </c>
      <c r="BU1559" s="3">
        <v>43965.606979166667</v>
      </c>
      <c r="BV1559" t="s">
        <v>803</v>
      </c>
      <c r="BW1559" s="3">
        <v>43965.760199074073</v>
      </c>
      <c r="BX1559" t="s">
        <v>6590</v>
      </c>
      <c r="CG1559"/>
      <c r="CH1559"/>
      <c r="CI1559"/>
      <c r="CY1559"/>
      <c r="DA1559"/>
      <c r="DF1559"/>
    </row>
    <row r="1560" spans="1:110" x14ac:dyDescent="0.25">
      <c r="A1560" s="1">
        <f>IF(Veg_Table[[#This Row],[VP_STATUS]]="Hold",0,IF(OR(AND(Veg_Table[[#This Row],[PRESCRIP]]="NW_No Work",Veg_Table[[#This Row],[VP_STATUS]]&lt;&gt;"No Work Required Under EVM"),AND(Veg_Table[[#This Row],[VP_STATUS]]="No Work Required Under EVM",Veg_Table[[#This Row],[PRESCRIP]]&lt;&gt;"NW_No Work")),1,0))</f>
        <v>0</v>
      </c>
      <c r="B1560" s="1">
        <f>IF(Veg_Table[[#This Row],[SPECIES]]="",1,0)</f>
        <v>0</v>
      </c>
      <c r="C1560" s="1">
        <f>IF(Veg_Table[[#This Row],[DIAMETER]]="",1,0)</f>
        <v>0</v>
      </c>
      <c r="D1560" s="1">
        <f>IF(Veg_Table[[#This Row],[HEIGHT]]="",1,0)</f>
        <v>0</v>
      </c>
      <c r="E156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60" s="1">
        <f>IF(AND(Veg_Table[[#This Row],[TAT_RESULT]]="ABATE",Veg_Table[[#This Row],[PRESCRIP]]="NW_No Work"),1,0)</f>
        <v>0</v>
      </c>
      <c r="G1560" s="1">
        <f>IF(OR(Veg_Table[[#This Row],[Prescription R-Scale]]="NA",Veg_Table[[#This Row],[Diameter R-Scale]]="NA"),0,IF(Veg_Table[[#This Row],[Diameter R-Scale]]&lt;&gt;Veg_Table[[#This Row],[Prescription R-Scale]],1,0))</f>
        <v>0</v>
      </c>
      <c r="H1560" s="1">
        <f>IF(OR(AND(Veg_Table[[#This Row],[PRESCRIP]]="BC_Br Rmv", Veg_Table[[#This Row],[WOOD_MAN]]&lt;&gt;"Not Needed"),AND(Veg_Table[[#This Row],[PRESCRIP]]="BCS_Br Rmv+Trt", Veg_Table[[#This Row],[WOOD_MAN]]&lt;&gt;"Not Needed")),1,0)</f>
        <v>0</v>
      </c>
      <c r="I1560" s="1">
        <f ca="1">IF(AND(Veg_Table[[#This Row],[Prescription_Changed]]="Yes",Veg_Table[[#This Row],[TAT_RESULT]]=""),1,0)</f>
        <v>0</v>
      </c>
      <c r="J1560" s="1">
        <f ca="1">SUM(Veg_Table[[#This Row],[Prescription and Status do not match]:[Prescription_Edited_And_TAT_Is_Blank]])</f>
        <v>0</v>
      </c>
      <c r="K1560" s="1">
        <f ca="1">IF(Veg_Table[[#This Row],[Sum of Errors]]&gt;0,1,0)</f>
        <v>0</v>
      </c>
      <c r="L1560" s="1">
        <f>1</f>
        <v>1</v>
      </c>
      <c r="M1560"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560" s="1" t="str">
        <f>IF(OR(MID(Veg_Table[[#This Row],[PRESCRIP]],2,1)="1",MID(Veg_Table[[#This Row],[PRESCRIP]],2,1)="2",MID(Veg_Table[[#This Row],[PRESCRIP]],2,1)="3",MID(Veg_Table[[#This Row],[PRESCRIP]],2,1)="4"),_xlfn.NUMBERVALUE(MID(Veg_Table[[#This Row],[PRESCRIP]],2,1)),"NA")</f>
        <v>NA</v>
      </c>
      <c r="O1560" s="1">
        <f>WEEKNUM(Veg_Table[[#This Row],[EVM_LAST_EDITED_Day]],2)</f>
        <v>20</v>
      </c>
      <c r="P1560" s="25">
        <f>IFERROR(DATE(YEAR(Veg_Table[[#This Row],[EVM_LAST_EDITED2]]),MONTH(Veg_Table[[#This Row],[EVM_LAST_EDITED2]]),DAY(Veg_Table[[#This Row],[EVM_LAST_EDITED2]])),DATE(2019,1,1))</f>
        <v>43965</v>
      </c>
      <c r="Q1560" s="3">
        <f>VALUE(SUBSTITUTE(Veg_Table[[#This Row],[EVM_LAST_EDITED]],",",""))</f>
        <v>43965.607544583298</v>
      </c>
      <c r="R1560" s="1" t="str">
        <f>_xlfn.IFNA(IF(Veg_Table[[#This Row],[EVM_LAST_EDITOR]]="","zBlank EVM Last Editor",VLOOKUP(Veg_Table[[#This Row],[EVM_LAST_EDITOR]],Roster_Table[#All],4,FALSE)),"zAWRR Not in Roster")</f>
        <v>MGE</v>
      </c>
      <c r="S1560" s="1" t="str">
        <f>_xlfn.IFNA(IF(Veg_Table[[#This Row],[EVM_LAST_EDITOR]]="","zBlank EVM Last Editor",VLOOKUP(Veg_Table[[#This Row],[EVM_LAST_EDITOR]],Roster_Table[#All],16,FALSE)),"zCompany_AWRR not in Roster")</f>
        <v>MGE_Mountain G Enterprises</v>
      </c>
      <c r="T1560" s="2">
        <f>IFERROR(DATE(YEAR(Veg_Table[[#This Row],[Created2]]),MONTH(Veg_Table[[#This Row],[Created2]]),DAY(Veg_Table[[#This Row],[Created2]])),DATE(2019,1,1))</f>
        <v>43965</v>
      </c>
      <c r="U1560" s="3">
        <f>VALUE(SUBSTITUTE(Veg_Table[[#This Row],[Created]],",",""))</f>
        <v>43965.607544583298</v>
      </c>
      <c r="V1560" s="3" t="str">
        <f ca="1">IFERROR(_xlfn.IFNA(CELL("contents",INDIRECT(_xlfn.CONCAT("Veg_Table_Production_Data!",ADDRESS(MATCH(_xlfn.MAXIFS(#REF!,#REF!,"="&amp;Veg_Table[[#This Row],[AUTO_ID]],#REF!,"&lt;"&amp;Veg_Table[[#This Row],[EVM_LAST_EDITED_Day]]),#REF!,0),COLUMN(#REF!),4,1,)))),""),"")</f>
        <v/>
      </c>
      <c r="W1560" s="3" t="str">
        <f ca="1">IF(Veg_Table[[#This Row],[Previous_Prescription]]="","No",IF(Veg_Table[[#This Row],[Previous_Prescription]]=Veg_Table[[#This Row],[PRESCRIP]],"No","Yes"))</f>
        <v>No</v>
      </c>
      <c r="X1560" s="3" t="str">
        <f>IF(Veg_Table[[#This Row],[EVM_LAST_EDITED_Day]]=Veg_Table[[#This Row],[Created_Day]],"New","Old")</f>
        <v>New</v>
      </c>
      <c r="Y1560" s="1">
        <f>IFERROR(IF(FIND("delete",LOWER(Veg_Table[[#This Row],[PI_COMMENTS]]))&gt;=1,1,0),0)</f>
        <v>0</v>
      </c>
      <c r="Z1560" s="1" t="str">
        <f>_xlfn.IFNA(IF(Veg_Table[[#This Row],[EVM_LAST_EDITOR]]="","Yes",VLOOKUP(Veg_Table[[#This Row],[EVM_LAST_EDITOR]],Roster_Table[#All],15,FALSE)),"Yes")</f>
        <v>Yes</v>
      </c>
      <c r="AA156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60" s="1" t="str">
        <f>_xlfn.IFNA(VLOOKUP(Veg_Table[[#This Row],[EVM_LAST_EDITOR]],Roster_Table[#All],3,FALSE),"zAWRR Not in Roster")</f>
        <v>Miguel</v>
      </c>
      <c r="AC1560" s="1" t="str">
        <f>_xlfn.IFNA(VLOOKUP(Veg_Table[[#This Row],[EVM_LAST_EDITOR]],Roster_Table[#All],2,FALSE),"zAWRR Not in Roster")</f>
        <v>Dominguez-Diaz</v>
      </c>
      <c r="AD1560" s="1" t="str">
        <f>IF(_xlfn.CONCAT(Veg_Table[[#This Row],[First_Name]]," ",Veg_Table[[#This Row],[Last_Name]])="zAWRR Not in Roster zAWRR Not in Roster","zAWRR Not in Roster",_xlfn.CONCAT(Veg_Table[[#This Row],[First_Name]]," ",Veg_Table[[#This Row],[Last_Name]]))</f>
        <v>Miguel Dominguez-Diaz</v>
      </c>
      <c r="AE1560">
        <v>3229549</v>
      </c>
      <c r="AF1560" t="s">
        <v>6990</v>
      </c>
      <c r="AG1560" t="s">
        <v>30</v>
      </c>
      <c r="AH1560" t="s">
        <v>2420</v>
      </c>
      <c r="AI1560" t="s">
        <v>2421</v>
      </c>
      <c r="AJ1560" t="s">
        <v>21</v>
      </c>
      <c r="AL1560" t="s">
        <v>22</v>
      </c>
      <c r="AM1560" t="s">
        <v>38</v>
      </c>
      <c r="AN1560" t="s">
        <v>25</v>
      </c>
      <c r="AO1560" t="s">
        <v>25</v>
      </c>
      <c r="AP1560">
        <v>22</v>
      </c>
      <c r="AQ1560">
        <v>110</v>
      </c>
      <c r="AR1560" t="s">
        <v>511</v>
      </c>
      <c r="AS1560" t="s">
        <v>24</v>
      </c>
      <c r="AT1560" t="s">
        <v>26</v>
      </c>
      <c r="AV1560" t="s">
        <v>512</v>
      </c>
      <c r="AW1560" t="s">
        <v>6991</v>
      </c>
      <c r="AZ1560"/>
      <c r="BB1560" s="4"/>
      <c r="BD1560" t="s">
        <v>29</v>
      </c>
      <c r="BE1560" t="s">
        <v>25</v>
      </c>
      <c r="BF1560" t="s">
        <v>513</v>
      </c>
      <c r="BI1560" s="3"/>
      <c r="BJ1560" t="s">
        <v>27</v>
      </c>
      <c r="BK1560" s="30" t="s">
        <v>146</v>
      </c>
      <c r="BL1560" s="3">
        <v>43965.607544583334</v>
      </c>
      <c r="BM1560" t="s">
        <v>31</v>
      </c>
      <c r="BN1560" t="s">
        <v>32</v>
      </c>
      <c r="BP1560" t="s">
        <v>4883</v>
      </c>
      <c r="BQ1560" t="s">
        <v>826</v>
      </c>
      <c r="BR1560" t="s">
        <v>28</v>
      </c>
      <c r="BS1560" t="s">
        <v>28</v>
      </c>
      <c r="BT1560" t="s">
        <v>146</v>
      </c>
      <c r="BU1560" s="3">
        <v>43965.607544583334</v>
      </c>
      <c r="BV1560" t="s">
        <v>803</v>
      </c>
      <c r="BW1560" s="3">
        <v>43965.68485553241</v>
      </c>
      <c r="BX1560" t="s">
        <v>6992</v>
      </c>
      <c r="CG1560"/>
      <c r="CH1560"/>
      <c r="CI1560"/>
      <c r="CY1560"/>
      <c r="DA1560"/>
      <c r="DF1560"/>
    </row>
    <row r="1561" spans="1:110" x14ac:dyDescent="0.25">
      <c r="A1561" s="1">
        <f>IF(Veg_Table[[#This Row],[VP_STATUS]]="Hold",0,IF(OR(AND(Veg_Table[[#This Row],[PRESCRIP]]="NW_No Work",Veg_Table[[#This Row],[VP_STATUS]]&lt;&gt;"No Work Required Under EVM"),AND(Veg_Table[[#This Row],[VP_STATUS]]="No Work Required Under EVM",Veg_Table[[#This Row],[PRESCRIP]]&lt;&gt;"NW_No Work")),1,0))</f>
        <v>0</v>
      </c>
      <c r="B1561" s="1">
        <f>IF(Veg_Table[[#This Row],[SPECIES]]="",1,0)</f>
        <v>0</v>
      </c>
      <c r="C1561" s="1">
        <f>IF(Veg_Table[[#This Row],[DIAMETER]]="",1,0)</f>
        <v>0</v>
      </c>
      <c r="D1561" s="1">
        <f>IF(Veg_Table[[#This Row],[HEIGHT]]="",1,0)</f>
        <v>0</v>
      </c>
      <c r="E156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61" s="1">
        <f>IF(AND(Veg_Table[[#This Row],[TAT_RESULT]]="ABATE",Veg_Table[[#This Row],[PRESCRIP]]="NW_No Work"),1,0)</f>
        <v>0</v>
      </c>
      <c r="G1561" s="1">
        <f>IF(OR(Veg_Table[[#This Row],[Prescription R-Scale]]="NA",Veg_Table[[#This Row],[Diameter R-Scale]]="NA"),0,IF(Veg_Table[[#This Row],[Diameter R-Scale]]&lt;&gt;Veg_Table[[#This Row],[Prescription R-Scale]],1,0))</f>
        <v>0</v>
      </c>
      <c r="H1561" s="1">
        <f>IF(OR(AND(Veg_Table[[#This Row],[PRESCRIP]]="BC_Br Rmv", Veg_Table[[#This Row],[WOOD_MAN]]&lt;&gt;"Not Needed"),AND(Veg_Table[[#This Row],[PRESCRIP]]="BCS_Br Rmv+Trt", Veg_Table[[#This Row],[WOOD_MAN]]&lt;&gt;"Not Needed")),1,0)</f>
        <v>0</v>
      </c>
      <c r="I1561" s="1">
        <f ca="1">IF(AND(Veg_Table[[#This Row],[Prescription_Changed]]="Yes",Veg_Table[[#This Row],[TAT_RESULT]]=""),1,0)</f>
        <v>0</v>
      </c>
      <c r="J1561" s="1">
        <f ca="1">SUM(Veg_Table[[#This Row],[Prescription and Status do not match]:[Prescription_Edited_And_TAT_Is_Blank]])</f>
        <v>0</v>
      </c>
      <c r="K1561" s="1">
        <f ca="1">IF(Veg_Table[[#This Row],[Sum of Errors]]&gt;0,1,0)</f>
        <v>0</v>
      </c>
      <c r="L1561" s="1">
        <f>1</f>
        <v>1</v>
      </c>
      <c r="M156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561" s="1">
        <f>IF(OR(MID(Veg_Table[[#This Row],[PRESCRIP]],2,1)="1",MID(Veg_Table[[#This Row],[PRESCRIP]],2,1)="2",MID(Veg_Table[[#This Row],[PRESCRIP]],2,1)="3",MID(Veg_Table[[#This Row],[PRESCRIP]],2,1)="4"),_xlfn.NUMBERVALUE(MID(Veg_Table[[#This Row],[PRESCRIP]],2,1)),"NA")</f>
        <v>2</v>
      </c>
      <c r="O1561" s="1">
        <f>WEEKNUM(Veg_Table[[#This Row],[EVM_LAST_EDITED_Day]],2)</f>
        <v>20</v>
      </c>
      <c r="P1561" s="25">
        <f>IFERROR(DATE(YEAR(Veg_Table[[#This Row],[EVM_LAST_EDITED2]]),MONTH(Veg_Table[[#This Row],[EVM_LAST_EDITED2]]),DAY(Veg_Table[[#This Row],[EVM_LAST_EDITED2]])),DATE(2019,1,1))</f>
        <v>43965</v>
      </c>
      <c r="Q1561" s="3">
        <f>VALUE(SUBSTITUTE(Veg_Table[[#This Row],[EVM_LAST_EDITED]],",",""))</f>
        <v>43965.610811701401</v>
      </c>
      <c r="R1561" s="1" t="str">
        <f>_xlfn.IFNA(IF(Veg_Table[[#This Row],[EVM_LAST_EDITOR]]="","zBlank EVM Last Editor",VLOOKUP(Veg_Table[[#This Row],[EVM_LAST_EDITOR]],Roster_Table[#All],4,FALSE)),"zAWRR Not in Roster")</f>
        <v>zAWRR Not in Roster</v>
      </c>
      <c r="S1561" s="1" t="str">
        <f>_xlfn.IFNA(IF(Veg_Table[[#This Row],[EVM_LAST_EDITOR]]="","zBlank EVM Last Editor",VLOOKUP(Veg_Table[[#This Row],[EVM_LAST_EDITOR]],Roster_Table[#All],16,FALSE)),"zCompany_AWRR not in Roster")</f>
        <v>zCompany_AWRR not in Roster</v>
      </c>
      <c r="T1561" s="2">
        <f>IFERROR(DATE(YEAR(Veg_Table[[#This Row],[Created2]]),MONTH(Veg_Table[[#This Row],[Created2]]),DAY(Veg_Table[[#This Row],[Created2]])),DATE(2019,1,1))</f>
        <v>43909</v>
      </c>
      <c r="U1561" s="3">
        <f>VALUE(SUBSTITUTE(Veg_Table[[#This Row],[Created]],",",""))</f>
        <v>43909.457349536999</v>
      </c>
      <c r="V1561" s="3" t="str">
        <f ca="1">IFERROR(_xlfn.IFNA(CELL("contents",INDIRECT(_xlfn.CONCAT("Veg_Table_Production_Data!",ADDRESS(MATCH(_xlfn.MAXIFS(#REF!,#REF!,"="&amp;Veg_Table[[#This Row],[AUTO_ID]],#REF!,"&lt;"&amp;Veg_Table[[#This Row],[EVM_LAST_EDITED_Day]]),#REF!,0),COLUMN(#REF!),4,1,)))),""),"")</f>
        <v/>
      </c>
      <c r="W1561" s="3" t="str">
        <f ca="1">IF(Veg_Table[[#This Row],[Previous_Prescription]]="","No",IF(Veg_Table[[#This Row],[Previous_Prescription]]=Veg_Table[[#This Row],[PRESCRIP]],"No","Yes"))</f>
        <v>No</v>
      </c>
      <c r="X1561" s="3" t="str">
        <f>IF(Veg_Table[[#This Row],[EVM_LAST_EDITED_Day]]=Veg_Table[[#This Row],[Created_Day]],"New","Old")</f>
        <v>Old</v>
      </c>
      <c r="Y1561" s="1">
        <f>IFERROR(IF(FIND("delete",LOWER(Veg_Table[[#This Row],[PI_COMMENTS]]))&gt;=1,1,0),0)</f>
        <v>0</v>
      </c>
      <c r="Z1561" s="1" t="str">
        <f>_xlfn.IFNA(IF(Veg_Table[[#This Row],[EVM_LAST_EDITOR]]="","Yes",VLOOKUP(Veg_Table[[#This Row],[EVM_LAST_EDITOR]],Roster_Table[#All],15,FALSE)),"Yes")</f>
        <v>Yes</v>
      </c>
      <c r="AA156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61" s="1" t="str">
        <f>_xlfn.IFNA(VLOOKUP(Veg_Table[[#This Row],[EVM_LAST_EDITOR]],Roster_Table[#All],3,FALSE),"zAWRR Not in Roster")</f>
        <v>zAWRR Not in Roster</v>
      </c>
      <c r="AC1561" s="1" t="str">
        <f>_xlfn.IFNA(VLOOKUP(Veg_Table[[#This Row],[EVM_LAST_EDITOR]],Roster_Table[#All],2,FALSE),"zAWRR Not in Roster")</f>
        <v>zAWRR Not in Roster</v>
      </c>
      <c r="AD1561" s="1" t="str">
        <f>IF(_xlfn.CONCAT(Veg_Table[[#This Row],[First_Name]]," ",Veg_Table[[#This Row],[Last_Name]])="zAWRR Not in Roster zAWRR Not in Roster","zAWRR Not in Roster",_xlfn.CONCAT(Veg_Table[[#This Row],[First_Name]]," ",Veg_Table[[#This Row],[Last_Name]]))</f>
        <v>zAWRR Not in Roster</v>
      </c>
      <c r="AE1561">
        <v>2938019</v>
      </c>
      <c r="AF1561" t="s">
        <v>1074</v>
      </c>
      <c r="AG1561" t="s">
        <v>30</v>
      </c>
      <c r="AH1561" t="s">
        <v>976</v>
      </c>
      <c r="AI1561" t="s">
        <v>929</v>
      </c>
      <c r="AJ1561" t="s">
        <v>820</v>
      </c>
      <c r="AL1561" t="s">
        <v>371</v>
      </c>
      <c r="AM1561" t="s">
        <v>38</v>
      </c>
      <c r="AN1561" t="s">
        <v>25</v>
      </c>
      <c r="AO1561" t="s">
        <v>25</v>
      </c>
      <c r="AP1561">
        <v>20</v>
      </c>
      <c r="AQ1561">
        <v>75</v>
      </c>
      <c r="AR1561" t="s">
        <v>514</v>
      </c>
      <c r="AS1561" t="s">
        <v>42</v>
      </c>
      <c r="AT1561" t="s">
        <v>515</v>
      </c>
      <c r="AV1561" t="s">
        <v>512</v>
      </c>
      <c r="AW1561" t="s">
        <v>1075</v>
      </c>
      <c r="AX1561" t="s">
        <v>534</v>
      </c>
      <c r="AZ1561">
        <v>5746657</v>
      </c>
      <c r="BA1561" t="s">
        <v>42</v>
      </c>
      <c r="BB1561" s="4">
        <v>43965.610782905096</v>
      </c>
      <c r="BD1561" t="s">
        <v>29</v>
      </c>
      <c r="BE1561" t="s">
        <v>25</v>
      </c>
      <c r="BF1561" t="s">
        <v>513</v>
      </c>
      <c r="BI1561" s="3"/>
      <c r="BJ1561" t="s">
        <v>417</v>
      </c>
      <c r="BK1561" s="30" t="s">
        <v>821</v>
      </c>
      <c r="BL1561" s="3">
        <v>43965.610811701386</v>
      </c>
      <c r="BM1561" t="s">
        <v>31</v>
      </c>
      <c r="BN1561" t="s">
        <v>32</v>
      </c>
      <c r="BP1561" t="s">
        <v>982</v>
      </c>
      <c r="BQ1561" t="s">
        <v>826</v>
      </c>
      <c r="BR1561" t="s">
        <v>28</v>
      </c>
      <c r="BS1561" t="s">
        <v>28</v>
      </c>
      <c r="BT1561" t="s">
        <v>384</v>
      </c>
      <c r="BU1561" s="3">
        <v>43909.457349537035</v>
      </c>
      <c r="BV1561" t="s">
        <v>803</v>
      </c>
      <c r="BW1561" s="3">
        <v>43965.648524444441</v>
      </c>
      <c r="BX1561" t="s">
        <v>1076</v>
      </c>
      <c r="CG1561"/>
      <c r="CH1561"/>
      <c r="CI1561"/>
      <c r="CY1561"/>
      <c r="DA1561"/>
      <c r="DF1561"/>
    </row>
    <row r="1562" spans="1:110" x14ac:dyDescent="0.25">
      <c r="A1562" s="1">
        <f>IF(Veg_Table[[#This Row],[VP_STATUS]]="Hold",0,IF(OR(AND(Veg_Table[[#This Row],[PRESCRIP]]="NW_No Work",Veg_Table[[#This Row],[VP_STATUS]]&lt;&gt;"No Work Required Under EVM"),AND(Veg_Table[[#This Row],[VP_STATUS]]="No Work Required Under EVM",Veg_Table[[#This Row],[PRESCRIP]]&lt;&gt;"NW_No Work")),1,0))</f>
        <v>0</v>
      </c>
      <c r="B1562" s="1">
        <f>IF(Veg_Table[[#This Row],[SPECIES]]="",1,0)</f>
        <v>0</v>
      </c>
      <c r="C1562" s="1">
        <f>IF(Veg_Table[[#This Row],[DIAMETER]]="",1,0)</f>
        <v>0</v>
      </c>
      <c r="D1562" s="1">
        <f>IF(Veg_Table[[#This Row],[HEIGHT]]="",1,0)</f>
        <v>0</v>
      </c>
      <c r="E156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62" s="1">
        <f>IF(AND(Veg_Table[[#This Row],[TAT_RESULT]]="ABATE",Veg_Table[[#This Row],[PRESCRIP]]="NW_No Work"),1,0)</f>
        <v>0</v>
      </c>
      <c r="G1562" s="1">
        <f>IF(OR(Veg_Table[[#This Row],[Prescription R-Scale]]="NA",Veg_Table[[#This Row],[Diameter R-Scale]]="NA"),0,IF(Veg_Table[[#This Row],[Diameter R-Scale]]&lt;&gt;Veg_Table[[#This Row],[Prescription R-Scale]],1,0))</f>
        <v>0</v>
      </c>
      <c r="H1562" s="1">
        <f>IF(OR(AND(Veg_Table[[#This Row],[PRESCRIP]]="BC_Br Rmv", Veg_Table[[#This Row],[WOOD_MAN]]&lt;&gt;"Not Needed"),AND(Veg_Table[[#This Row],[PRESCRIP]]="BCS_Br Rmv+Trt", Veg_Table[[#This Row],[WOOD_MAN]]&lt;&gt;"Not Needed")),1,0)</f>
        <v>0</v>
      </c>
      <c r="I1562" s="1">
        <f ca="1">IF(AND(Veg_Table[[#This Row],[Prescription_Changed]]="Yes",Veg_Table[[#This Row],[TAT_RESULT]]=""),1,0)</f>
        <v>0</v>
      </c>
      <c r="J1562" s="1">
        <f ca="1">SUM(Veg_Table[[#This Row],[Prescription and Status do not match]:[Prescription_Edited_And_TAT_Is_Blank]])</f>
        <v>0</v>
      </c>
      <c r="K1562" s="1">
        <f ca="1">IF(Veg_Table[[#This Row],[Sum of Errors]]&gt;0,1,0)</f>
        <v>0</v>
      </c>
      <c r="L1562" s="1">
        <f>1</f>
        <v>1</v>
      </c>
      <c r="M156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562" s="1">
        <f>IF(OR(MID(Veg_Table[[#This Row],[PRESCRIP]],2,1)="1",MID(Veg_Table[[#This Row],[PRESCRIP]],2,1)="2",MID(Veg_Table[[#This Row],[PRESCRIP]],2,1)="3",MID(Veg_Table[[#This Row],[PRESCRIP]],2,1)="4"),_xlfn.NUMBERVALUE(MID(Veg_Table[[#This Row],[PRESCRIP]],2,1)),"NA")</f>
        <v>1</v>
      </c>
      <c r="O1562" s="1">
        <f>WEEKNUM(Veg_Table[[#This Row],[EVM_LAST_EDITED_Day]],2)</f>
        <v>20</v>
      </c>
      <c r="P1562" s="25">
        <f>IFERROR(DATE(YEAR(Veg_Table[[#This Row],[EVM_LAST_EDITED2]]),MONTH(Veg_Table[[#This Row],[EVM_LAST_EDITED2]]),DAY(Veg_Table[[#This Row],[EVM_LAST_EDITED2]])),DATE(2019,1,1))</f>
        <v>43965</v>
      </c>
      <c r="Q1562" s="3">
        <f>VALUE(SUBSTITUTE(Veg_Table[[#This Row],[EVM_LAST_EDITED]],",",""))</f>
        <v>43965.610891157397</v>
      </c>
      <c r="R1562" s="1" t="str">
        <f>_xlfn.IFNA(IF(Veg_Table[[#This Row],[EVM_LAST_EDITOR]]="","zBlank EVM Last Editor",VLOOKUP(Veg_Table[[#This Row],[EVM_LAST_EDITOR]],Roster_Table[#All],4,FALSE)),"zAWRR Not in Roster")</f>
        <v>MGE</v>
      </c>
      <c r="S1562" s="1" t="str">
        <f>_xlfn.IFNA(IF(Veg_Table[[#This Row],[EVM_LAST_EDITOR]]="","zBlank EVM Last Editor",VLOOKUP(Veg_Table[[#This Row],[EVM_LAST_EDITOR]],Roster_Table[#All],16,FALSE)),"zCompany_AWRR not in Roster")</f>
        <v>MGE_Mountain G Enterprises</v>
      </c>
      <c r="T1562" s="2">
        <f>IFERROR(DATE(YEAR(Veg_Table[[#This Row],[Created2]]),MONTH(Veg_Table[[#This Row],[Created2]]),DAY(Veg_Table[[#This Row],[Created2]])),DATE(2019,1,1))</f>
        <v>43965</v>
      </c>
      <c r="U1562" s="3">
        <f>VALUE(SUBSTITUTE(Veg_Table[[#This Row],[Created]],",",""))</f>
        <v>43965.610891157397</v>
      </c>
      <c r="V1562" s="3" t="str">
        <f ca="1">IFERROR(_xlfn.IFNA(CELL("contents",INDIRECT(_xlfn.CONCAT("Veg_Table_Production_Data!",ADDRESS(MATCH(_xlfn.MAXIFS(#REF!,#REF!,"="&amp;Veg_Table[[#This Row],[AUTO_ID]],#REF!,"&lt;"&amp;Veg_Table[[#This Row],[EVM_LAST_EDITED_Day]]),#REF!,0),COLUMN(#REF!),4,1,)))),""),"")</f>
        <v/>
      </c>
      <c r="W1562" s="3" t="str">
        <f ca="1">IF(Veg_Table[[#This Row],[Previous_Prescription]]="","No",IF(Veg_Table[[#This Row],[Previous_Prescription]]=Veg_Table[[#This Row],[PRESCRIP]],"No","Yes"))</f>
        <v>No</v>
      </c>
      <c r="X1562" s="3" t="str">
        <f>IF(Veg_Table[[#This Row],[EVM_LAST_EDITED_Day]]=Veg_Table[[#This Row],[Created_Day]],"New","Old")</f>
        <v>New</v>
      </c>
      <c r="Y1562" s="1">
        <f>IFERROR(IF(FIND("delete",LOWER(Veg_Table[[#This Row],[PI_COMMENTS]]))&gt;=1,1,0),0)</f>
        <v>0</v>
      </c>
      <c r="Z1562" s="1" t="str">
        <f>_xlfn.IFNA(IF(Veg_Table[[#This Row],[EVM_LAST_EDITOR]]="","Yes",VLOOKUP(Veg_Table[[#This Row],[EVM_LAST_EDITOR]],Roster_Table[#All],15,FALSE)),"Yes")</f>
        <v>Yes</v>
      </c>
      <c r="AA156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62" s="1" t="str">
        <f>_xlfn.IFNA(VLOOKUP(Veg_Table[[#This Row],[EVM_LAST_EDITOR]],Roster_Table[#All],3,FALSE),"zAWRR Not in Roster")</f>
        <v>Brandon</v>
      </c>
      <c r="AC1562" s="1" t="str">
        <f>_xlfn.IFNA(VLOOKUP(Veg_Table[[#This Row],[EVM_LAST_EDITOR]],Roster_Table[#All],2,FALSE),"zAWRR Not in Roster")</f>
        <v>Fabela</v>
      </c>
      <c r="AD1562" s="1" t="str">
        <f>IF(_xlfn.CONCAT(Veg_Table[[#This Row],[First_Name]]," ",Veg_Table[[#This Row],[Last_Name]])="zAWRR Not in Roster zAWRR Not in Roster","zAWRR Not in Roster",_xlfn.CONCAT(Veg_Table[[#This Row],[First_Name]]," ",Veg_Table[[#This Row],[Last_Name]]))</f>
        <v>Brandon Fabela</v>
      </c>
      <c r="AE1562">
        <v>3229591</v>
      </c>
      <c r="AF1562" t="s">
        <v>6413</v>
      </c>
      <c r="AG1562" t="s">
        <v>93</v>
      </c>
      <c r="AH1562" t="s">
        <v>5320</v>
      </c>
      <c r="AI1562" t="s">
        <v>6414</v>
      </c>
      <c r="AJ1562" t="s">
        <v>36</v>
      </c>
      <c r="AL1562" t="s">
        <v>22</v>
      </c>
      <c r="AM1562" t="s">
        <v>34</v>
      </c>
      <c r="AN1562" t="s">
        <v>25</v>
      </c>
      <c r="AO1562" t="s">
        <v>25</v>
      </c>
      <c r="AP1562">
        <v>11</v>
      </c>
      <c r="AQ1562">
        <v>56</v>
      </c>
      <c r="AR1562" t="s">
        <v>511</v>
      </c>
      <c r="AS1562" t="s">
        <v>45</v>
      </c>
      <c r="AT1562" t="s">
        <v>515</v>
      </c>
      <c r="AV1562" t="s">
        <v>519</v>
      </c>
      <c r="AW1562" t="s">
        <v>6415</v>
      </c>
      <c r="AZ1562"/>
      <c r="BB1562" s="4"/>
      <c r="BD1562" t="s">
        <v>29</v>
      </c>
      <c r="BE1562" t="s">
        <v>25</v>
      </c>
      <c r="BF1562" t="s">
        <v>513</v>
      </c>
      <c r="BI1562" s="3"/>
      <c r="BJ1562" t="s">
        <v>5992</v>
      </c>
      <c r="BK1562" s="30" t="s">
        <v>668</v>
      </c>
      <c r="BL1562" s="3">
        <v>43965.610891157405</v>
      </c>
      <c r="BM1562" t="s">
        <v>31</v>
      </c>
      <c r="BN1562" t="s">
        <v>32</v>
      </c>
      <c r="BP1562" t="s">
        <v>5452</v>
      </c>
      <c r="BQ1562" t="s">
        <v>1025</v>
      </c>
      <c r="BR1562" t="s">
        <v>28</v>
      </c>
      <c r="BS1562" t="s">
        <v>28</v>
      </c>
      <c r="BT1562" t="s">
        <v>668</v>
      </c>
      <c r="BU1562" s="3">
        <v>43965.610891157405</v>
      </c>
      <c r="BV1562" t="s">
        <v>803</v>
      </c>
      <c r="BW1562" s="3">
        <v>43965.684862743059</v>
      </c>
      <c r="BX1562" t="s">
        <v>6416</v>
      </c>
      <c r="CG1562"/>
      <c r="CH1562"/>
      <c r="CI1562"/>
      <c r="CY1562"/>
      <c r="DA1562"/>
      <c r="DF1562"/>
    </row>
    <row r="1563" spans="1:110" x14ac:dyDescent="0.25">
      <c r="A1563" s="1">
        <f>IF(Veg_Table[[#This Row],[VP_STATUS]]="Hold",0,IF(OR(AND(Veg_Table[[#This Row],[PRESCRIP]]="NW_No Work",Veg_Table[[#This Row],[VP_STATUS]]&lt;&gt;"No Work Required Under EVM"),AND(Veg_Table[[#This Row],[VP_STATUS]]="No Work Required Under EVM",Veg_Table[[#This Row],[PRESCRIP]]&lt;&gt;"NW_No Work")),1,0))</f>
        <v>0</v>
      </c>
      <c r="B1563" s="1">
        <f>IF(Veg_Table[[#This Row],[SPECIES]]="",1,0)</f>
        <v>0</v>
      </c>
      <c r="C1563" s="1">
        <f>IF(Veg_Table[[#This Row],[DIAMETER]]="",1,0)</f>
        <v>0</v>
      </c>
      <c r="D1563" s="1">
        <f>IF(Veg_Table[[#This Row],[HEIGHT]]="",1,0)</f>
        <v>0</v>
      </c>
      <c r="E156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63" s="1">
        <f>IF(AND(Veg_Table[[#This Row],[TAT_RESULT]]="ABATE",Veg_Table[[#This Row],[PRESCRIP]]="NW_No Work"),1,0)</f>
        <v>0</v>
      </c>
      <c r="G1563" s="1">
        <f>IF(OR(Veg_Table[[#This Row],[Prescription R-Scale]]="NA",Veg_Table[[#This Row],[Diameter R-Scale]]="NA"),0,IF(Veg_Table[[#This Row],[Diameter R-Scale]]&lt;&gt;Veg_Table[[#This Row],[Prescription R-Scale]],1,0))</f>
        <v>0</v>
      </c>
      <c r="H1563" s="1">
        <f>IF(OR(AND(Veg_Table[[#This Row],[PRESCRIP]]="BC_Br Rmv", Veg_Table[[#This Row],[WOOD_MAN]]&lt;&gt;"Not Needed"),AND(Veg_Table[[#This Row],[PRESCRIP]]="BCS_Br Rmv+Trt", Veg_Table[[#This Row],[WOOD_MAN]]&lt;&gt;"Not Needed")),1,0)</f>
        <v>0</v>
      </c>
      <c r="I1563" s="1">
        <f ca="1">IF(AND(Veg_Table[[#This Row],[Prescription_Changed]]="Yes",Veg_Table[[#This Row],[TAT_RESULT]]=""),1,0)</f>
        <v>0</v>
      </c>
      <c r="J1563" s="1">
        <f ca="1">SUM(Veg_Table[[#This Row],[Prescription and Status do not match]:[Prescription_Edited_And_TAT_Is_Blank]])</f>
        <v>0</v>
      </c>
      <c r="K1563" s="1">
        <f ca="1">IF(Veg_Table[[#This Row],[Sum of Errors]]&gt;0,1,0)</f>
        <v>0</v>
      </c>
      <c r="L1563" s="1">
        <f>1</f>
        <v>1</v>
      </c>
      <c r="M1563"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563" s="1" t="str">
        <f>IF(OR(MID(Veg_Table[[#This Row],[PRESCRIP]],2,1)="1",MID(Veg_Table[[#This Row],[PRESCRIP]],2,1)="2",MID(Veg_Table[[#This Row],[PRESCRIP]],2,1)="3",MID(Veg_Table[[#This Row],[PRESCRIP]],2,1)="4"),_xlfn.NUMBERVALUE(MID(Veg_Table[[#This Row],[PRESCRIP]],2,1)),"NA")</f>
        <v>NA</v>
      </c>
      <c r="O1563" s="1">
        <f>WEEKNUM(Veg_Table[[#This Row],[EVM_LAST_EDITED_Day]],2)</f>
        <v>20</v>
      </c>
      <c r="P1563" s="25">
        <f>IFERROR(DATE(YEAR(Veg_Table[[#This Row],[EVM_LAST_EDITED2]]),MONTH(Veg_Table[[#This Row],[EVM_LAST_EDITED2]]),DAY(Veg_Table[[#This Row],[EVM_LAST_EDITED2]])),DATE(2019,1,1))</f>
        <v>43965</v>
      </c>
      <c r="Q1563" s="3">
        <f>VALUE(SUBSTITUTE(Veg_Table[[#This Row],[EVM_LAST_EDITED]],",",""))</f>
        <v>43965.6117751852</v>
      </c>
      <c r="R1563" s="1" t="str">
        <f>_xlfn.IFNA(IF(Veg_Table[[#This Row],[EVM_LAST_EDITOR]]="","zBlank EVM Last Editor",VLOOKUP(Veg_Table[[#This Row],[EVM_LAST_EDITOR]],Roster_Table[#All],4,FALSE)),"zAWRR Not in Roster")</f>
        <v>MBG</v>
      </c>
      <c r="S1563" s="1" t="str">
        <f>_xlfn.IFNA(IF(Veg_Table[[#This Row],[EVM_LAST_EDITOR]]="","zBlank EVM Last Editor",VLOOKUP(Veg_Table[[#This Row],[EVM_LAST_EDITOR]],Roster_Table[#All],16,FALSE)),"zCompany_AWRR not in Roster")</f>
        <v>MBG_Mason, Bruce &amp; Girard</v>
      </c>
      <c r="T1563" s="2">
        <f>IFERROR(DATE(YEAR(Veg_Table[[#This Row],[Created2]]),MONTH(Veg_Table[[#This Row],[Created2]]),DAY(Veg_Table[[#This Row],[Created2]])),DATE(2019,1,1))</f>
        <v>43965</v>
      </c>
      <c r="U1563" s="3">
        <f>VALUE(SUBSTITUTE(Veg_Table[[#This Row],[Created]],",",""))</f>
        <v>43965.6117751852</v>
      </c>
      <c r="V1563" s="3" t="str">
        <f ca="1">IFERROR(_xlfn.IFNA(CELL("contents",INDIRECT(_xlfn.CONCAT("Veg_Table_Production_Data!",ADDRESS(MATCH(_xlfn.MAXIFS(#REF!,#REF!,"="&amp;Veg_Table[[#This Row],[AUTO_ID]],#REF!,"&lt;"&amp;Veg_Table[[#This Row],[EVM_LAST_EDITED_Day]]),#REF!,0),COLUMN(#REF!),4,1,)))),""),"")</f>
        <v/>
      </c>
      <c r="W1563" s="3" t="str">
        <f ca="1">IF(Veg_Table[[#This Row],[Previous_Prescription]]="","No",IF(Veg_Table[[#This Row],[Previous_Prescription]]=Veg_Table[[#This Row],[PRESCRIP]],"No","Yes"))</f>
        <v>No</v>
      </c>
      <c r="X1563" s="3" t="str">
        <f>IF(Veg_Table[[#This Row],[EVM_LAST_EDITED_Day]]=Veg_Table[[#This Row],[Created_Day]],"New","Old")</f>
        <v>New</v>
      </c>
      <c r="Y1563" s="1">
        <f>IFERROR(IF(FIND("delete",LOWER(Veg_Table[[#This Row],[PI_COMMENTS]]))&gt;=1,1,0),0)</f>
        <v>0</v>
      </c>
      <c r="Z1563" s="1" t="str">
        <f>_xlfn.IFNA(IF(Veg_Table[[#This Row],[EVM_LAST_EDITOR]]="","Yes",VLOOKUP(Veg_Table[[#This Row],[EVM_LAST_EDITOR]],Roster_Table[#All],15,FALSE)),"Yes")</f>
        <v>Yes</v>
      </c>
      <c r="AA156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63" s="1" t="str">
        <f>_xlfn.IFNA(VLOOKUP(Veg_Table[[#This Row],[EVM_LAST_EDITOR]],Roster_Table[#All],3,FALSE),"zAWRR Not in Roster")</f>
        <v>Benjamin</v>
      </c>
      <c r="AC1563" s="1" t="str">
        <f>_xlfn.IFNA(VLOOKUP(Veg_Table[[#This Row],[EVM_LAST_EDITOR]],Roster_Table[#All],2,FALSE),"zAWRR Not in Roster")</f>
        <v>Post</v>
      </c>
      <c r="AD1563" s="1" t="str">
        <f>IF(_xlfn.CONCAT(Veg_Table[[#This Row],[First_Name]]," ",Veg_Table[[#This Row],[Last_Name]])="zAWRR Not in Roster zAWRR Not in Roster","zAWRR Not in Roster",_xlfn.CONCAT(Veg_Table[[#This Row],[First_Name]]," ",Veg_Table[[#This Row],[Last_Name]]))</f>
        <v>Benjamin Post</v>
      </c>
      <c r="AE1563">
        <v>3229592</v>
      </c>
      <c r="AF1563" t="s">
        <v>6417</v>
      </c>
      <c r="AG1563" t="s">
        <v>93</v>
      </c>
      <c r="AH1563" t="s">
        <v>6252</v>
      </c>
      <c r="AI1563" t="s">
        <v>5955</v>
      </c>
      <c r="AJ1563" t="s">
        <v>21</v>
      </c>
      <c r="AL1563" t="s">
        <v>372</v>
      </c>
      <c r="AM1563" t="s">
        <v>529</v>
      </c>
      <c r="AN1563" t="s">
        <v>25</v>
      </c>
      <c r="AO1563" t="s">
        <v>25</v>
      </c>
      <c r="AP1563">
        <v>9</v>
      </c>
      <c r="AQ1563">
        <v>49</v>
      </c>
      <c r="AR1563" t="s">
        <v>511</v>
      </c>
      <c r="AS1563" t="s">
        <v>24</v>
      </c>
      <c r="AT1563" t="s">
        <v>26</v>
      </c>
      <c r="AV1563" t="s">
        <v>519</v>
      </c>
      <c r="AW1563" t="s">
        <v>6418</v>
      </c>
      <c r="AZ1563"/>
      <c r="BB1563" s="4"/>
      <c r="BD1563" t="s">
        <v>29</v>
      </c>
      <c r="BE1563" t="s">
        <v>25</v>
      </c>
      <c r="BF1563" t="s">
        <v>513</v>
      </c>
      <c r="BI1563" s="3"/>
      <c r="BJ1563" t="s">
        <v>52</v>
      </c>
      <c r="BK1563" s="30" t="s">
        <v>120</v>
      </c>
      <c r="BL1563" s="3">
        <v>43965.611775185185</v>
      </c>
      <c r="BM1563" t="s">
        <v>31</v>
      </c>
      <c r="BN1563" t="s">
        <v>32</v>
      </c>
      <c r="BP1563" t="s">
        <v>6254</v>
      </c>
      <c r="BQ1563" t="s">
        <v>1025</v>
      </c>
      <c r="BR1563" t="s">
        <v>28</v>
      </c>
      <c r="BS1563" t="s">
        <v>28</v>
      </c>
      <c r="BT1563" t="s">
        <v>120</v>
      </c>
      <c r="BU1563" s="3">
        <v>43965.611775185185</v>
      </c>
      <c r="BV1563" t="s">
        <v>803</v>
      </c>
      <c r="BW1563" s="3">
        <v>43965.684862743059</v>
      </c>
      <c r="BX1563" t="s">
        <v>6419</v>
      </c>
      <c r="CG1563"/>
      <c r="CH1563"/>
      <c r="CI1563"/>
      <c r="CY1563"/>
      <c r="DA1563"/>
      <c r="DF1563"/>
    </row>
    <row r="1564" spans="1:110" x14ac:dyDescent="0.25">
      <c r="A1564" s="1">
        <f>IF(Veg_Table[[#This Row],[VP_STATUS]]="Hold",0,IF(OR(AND(Veg_Table[[#This Row],[PRESCRIP]]="NW_No Work",Veg_Table[[#This Row],[VP_STATUS]]&lt;&gt;"No Work Required Under EVM"),AND(Veg_Table[[#This Row],[VP_STATUS]]="No Work Required Under EVM",Veg_Table[[#This Row],[PRESCRIP]]&lt;&gt;"NW_No Work")),1,0))</f>
        <v>0</v>
      </c>
      <c r="B1564" s="1">
        <f>IF(Veg_Table[[#This Row],[SPECIES]]="",1,0)</f>
        <v>0</v>
      </c>
      <c r="C1564" s="1">
        <f>IF(Veg_Table[[#This Row],[DIAMETER]]="",1,0)</f>
        <v>0</v>
      </c>
      <c r="D1564" s="1">
        <f>IF(Veg_Table[[#This Row],[HEIGHT]]="",1,0)</f>
        <v>0</v>
      </c>
      <c r="E156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64" s="1">
        <f>IF(AND(Veg_Table[[#This Row],[TAT_RESULT]]="ABATE",Veg_Table[[#This Row],[PRESCRIP]]="NW_No Work"),1,0)</f>
        <v>0</v>
      </c>
      <c r="G1564" s="1">
        <f>IF(OR(Veg_Table[[#This Row],[Prescription R-Scale]]="NA",Veg_Table[[#This Row],[Diameter R-Scale]]="NA"),0,IF(Veg_Table[[#This Row],[Diameter R-Scale]]&lt;&gt;Veg_Table[[#This Row],[Prescription R-Scale]],1,0))</f>
        <v>0</v>
      </c>
      <c r="H1564" s="1">
        <f>IF(OR(AND(Veg_Table[[#This Row],[PRESCRIP]]="BC_Br Rmv", Veg_Table[[#This Row],[WOOD_MAN]]&lt;&gt;"Not Needed"),AND(Veg_Table[[#This Row],[PRESCRIP]]="BCS_Br Rmv+Trt", Veg_Table[[#This Row],[WOOD_MAN]]&lt;&gt;"Not Needed")),1,0)</f>
        <v>0</v>
      </c>
      <c r="I1564" s="1">
        <f ca="1">IF(AND(Veg_Table[[#This Row],[Prescription_Changed]]="Yes",Veg_Table[[#This Row],[TAT_RESULT]]=""),1,0)</f>
        <v>0</v>
      </c>
      <c r="J1564" s="1">
        <f ca="1">SUM(Veg_Table[[#This Row],[Prescription and Status do not match]:[Prescription_Edited_And_TAT_Is_Blank]])</f>
        <v>0</v>
      </c>
      <c r="K1564" s="1">
        <f ca="1">IF(Veg_Table[[#This Row],[Sum of Errors]]&gt;0,1,0)</f>
        <v>0</v>
      </c>
      <c r="L1564" s="1">
        <f>1</f>
        <v>1</v>
      </c>
      <c r="M156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564" s="1">
        <f>IF(OR(MID(Veg_Table[[#This Row],[PRESCRIP]],2,1)="1",MID(Veg_Table[[#This Row],[PRESCRIP]],2,1)="2",MID(Veg_Table[[#This Row],[PRESCRIP]],2,1)="3",MID(Veg_Table[[#This Row],[PRESCRIP]],2,1)="4"),_xlfn.NUMBERVALUE(MID(Veg_Table[[#This Row],[PRESCRIP]],2,1)),"NA")</f>
        <v>3</v>
      </c>
      <c r="O1564" s="1">
        <f>WEEKNUM(Veg_Table[[#This Row],[EVM_LAST_EDITED_Day]],2)</f>
        <v>20</v>
      </c>
      <c r="P1564" s="25">
        <f>IFERROR(DATE(YEAR(Veg_Table[[#This Row],[EVM_LAST_EDITED2]]),MONTH(Veg_Table[[#This Row],[EVM_LAST_EDITED2]]),DAY(Veg_Table[[#This Row],[EVM_LAST_EDITED2]])),DATE(2019,1,1))</f>
        <v>43965</v>
      </c>
      <c r="Q1564" s="3">
        <f>VALUE(SUBSTITUTE(Veg_Table[[#This Row],[EVM_LAST_EDITED]],",",""))</f>
        <v>43965.612177523202</v>
      </c>
      <c r="R1564" s="1" t="str">
        <f>_xlfn.IFNA(IF(Veg_Table[[#This Row],[EVM_LAST_EDITOR]]="","zBlank EVM Last Editor",VLOOKUP(Veg_Table[[#This Row],[EVM_LAST_EDITOR]],Roster_Table[#All],4,FALSE)),"zAWRR Not in Roster")</f>
        <v>zAWRR Not in Roster</v>
      </c>
      <c r="S1564" s="1" t="str">
        <f>_xlfn.IFNA(IF(Veg_Table[[#This Row],[EVM_LAST_EDITOR]]="","zBlank EVM Last Editor",VLOOKUP(Veg_Table[[#This Row],[EVM_LAST_EDITOR]],Roster_Table[#All],16,FALSE)),"zCompany_AWRR not in Roster")</f>
        <v>zCompany_AWRR not in Roster</v>
      </c>
      <c r="T1564" s="2">
        <f>IFERROR(DATE(YEAR(Veg_Table[[#This Row],[Created2]]),MONTH(Veg_Table[[#This Row],[Created2]]),DAY(Veg_Table[[#This Row],[Created2]])),DATE(2019,1,1))</f>
        <v>43909</v>
      </c>
      <c r="U1564" s="3">
        <f>VALUE(SUBSTITUTE(Veg_Table[[#This Row],[Created]],",",""))</f>
        <v>43909.461990740703</v>
      </c>
      <c r="V1564" s="3" t="str">
        <f ca="1">IFERROR(_xlfn.IFNA(CELL("contents",INDIRECT(_xlfn.CONCAT("Veg_Table_Production_Data!",ADDRESS(MATCH(_xlfn.MAXIFS(#REF!,#REF!,"="&amp;Veg_Table[[#This Row],[AUTO_ID]],#REF!,"&lt;"&amp;Veg_Table[[#This Row],[EVM_LAST_EDITED_Day]]),#REF!,0),COLUMN(#REF!),4,1,)))),""),"")</f>
        <v/>
      </c>
      <c r="W1564" s="3" t="str">
        <f ca="1">IF(Veg_Table[[#This Row],[Previous_Prescription]]="","No",IF(Veg_Table[[#This Row],[Previous_Prescription]]=Veg_Table[[#This Row],[PRESCRIP]],"No","Yes"))</f>
        <v>No</v>
      </c>
      <c r="X1564" s="3" t="str">
        <f>IF(Veg_Table[[#This Row],[EVM_LAST_EDITED_Day]]=Veg_Table[[#This Row],[Created_Day]],"New","Old")</f>
        <v>Old</v>
      </c>
      <c r="Y1564" s="1">
        <f>IFERROR(IF(FIND("delete",LOWER(Veg_Table[[#This Row],[PI_COMMENTS]]))&gt;=1,1,0),0)</f>
        <v>0</v>
      </c>
      <c r="Z1564" s="1" t="str">
        <f>_xlfn.IFNA(IF(Veg_Table[[#This Row],[EVM_LAST_EDITOR]]="","Yes",VLOOKUP(Veg_Table[[#This Row],[EVM_LAST_EDITOR]],Roster_Table[#All],15,FALSE)),"Yes")</f>
        <v>Yes</v>
      </c>
      <c r="AA156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64" s="1" t="str">
        <f>_xlfn.IFNA(VLOOKUP(Veg_Table[[#This Row],[EVM_LAST_EDITOR]],Roster_Table[#All],3,FALSE),"zAWRR Not in Roster")</f>
        <v>zAWRR Not in Roster</v>
      </c>
      <c r="AC1564" s="1" t="str">
        <f>_xlfn.IFNA(VLOOKUP(Veg_Table[[#This Row],[EVM_LAST_EDITOR]],Roster_Table[#All],2,FALSE),"zAWRR Not in Roster")</f>
        <v>zAWRR Not in Roster</v>
      </c>
      <c r="AD1564" s="1" t="str">
        <f>IF(_xlfn.CONCAT(Veg_Table[[#This Row],[First_Name]]," ",Veg_Table[[#This Row],[Last_Name]])="zAWRR Not in Roster zAWRR Not in Roster","zAWRR Not in Roster",_xlfn.CONCAT(Veg_Table[[#This Row],[First_Name]]," ",Veg_Table[[#This Row],[Last_Name]]))</f>
        <v>zAWRR Not in Roster</v>
      </c>
      <c r="AE1564">
        <v>2938020</v>
      </c>
      <c r="AF1564" t="s">
        <v>1281</v>
      </c>
      <c r="AG1564" t="s">
        <v>30</v>
      </c>
      <c r="AH1564" t="s">
        <v>976</v>
      </c>
      <c r="AI1564" t="s">
        <v>929</v>
      </c>
      <c r="AJ1564" t="s">
        <v>820</v>
      </c>
      <c r="AL1564" t="s">
        <v>371</v>
      </c>
      <c r="AM1564" t="s">
        <v>38</v>
      </c>
      <c r="AN1564" t="s">
        <v>25</v>
      </c>
      <c r="AO1564" t="s">
        <v>25</v>
      </c>
      <c r="AP1564">
        <v>25</v>
      </c>
      <c r="AQ1564">
        <v>85</v>
      </c>
      <c r="AR1564" t="s">
        <v>514</v>
      </c>
      <c r="AS1564" t="s">
        <v>51</v>
      </c>
      <c r="AT1564" t="s">
        <v>515</v>
      </c>
      <c r="AV1564" t="s">
        <v>512</v>
      </c>
      <c r="AW1564" t="s">
        <v>1282</v>
      </c>
      <c r="AX1564" t="s">
        <v>534</v>
      </c>
      <c r="AZ1564">
        <v>5746657</v>
      </c>
      <c r="BA1564" t="s">
        <v>51</v>
      </c>
      <c r="BB1564" s="4">
        <v>43965.612141342594</v>
      </c>
      <c r="BD1564" t="s">
        <v>29</v>
      </c>
      <c r="BE1564" t="s">
        <v>25</v>
      </c>
      <c r="BF1564" t="s">
        <v>513</v>
      </c>
      <c r="BI1564" s="3"/>
      <c r="BJ1564" t="s">
        <v>417</v>
      </c>
      <c r="BK1564" s="30" t="s">
        <v>821</v>
      </c>
      <c r="BL1564" s="3">
        <v>43965.612177523151</v>
      </c>
      <c r="BM1564" t="s">
        <v>31</v>
      </c>
      <c r="BN1564" t="s">
        <v>32</v>
      </c>
      <c r="BP1564" t="s">
        <v>982</v>
      </c>
      <c r="BQ1564" t="s">
        <v>826</v>
      </c>
      <c r="BR1564" t="s">
        <v>28</v>
      </c>
      <c r="BS1564" t="s">
        <v>28</v>
      </c>
      <c r="BT1564" t="s">
        <v>384</v>
      </c>
      <c r="BU1564" s="3">
        <v>43909.46199074074</v>
      </c>
      <c r="BV1564" t="s">
        <v>803</v>
      </c>
      <c r="BW1564" s="3">
        <v>43965.648524444441</v>
      </c>
      <c r="BX1564" t="s">
        <v>1283</v>
      </c>
      <c r="CG1564"/>
      <c r="CH1564"/>
      <c r="CI1564"/>
      <c r="CY1564"/>
      <c r="DA1564"/>
      <c r="DF1564"/>
    </row>
    <row r="1565" spans="1:110" x14ac:dyDescent="0.25">
      <c r="A1565" s="1">
        <f>IF(Veg_Table[[#This Row],[VP_STATUS]]="Hold",0,IF(OR(AND(Veg_Table[[#This Row],[PRESCRIP]]="NW_No Work",Veg_Table[[#This Row],[VP_STATUS]]&lt;&gt;"No Work Required Under EVM"),AND(Veg_Table[[#This Row],[VP_STATUS]]="No Work Required Under EVM",Veg_Table[[#This Row],[PRESCRIP]]&lt;&gt;"NW_No Work")),1,0))</f>
        <v>0</v>
      </c>
      <c r="B1565" s="1">
        <f>IF(Veg_Table[[#This Row],[SPECIES]]="",1,0)</f>
        <v>0</v>
      </c>
      <c r="C1565" s="1">
        <f>IF(Veg_Table[[#This Row],[DIAMETER]]="",1,0)</f>
        <v>0</v>
      </c>
      <c r="D1565" s="1">
        <f>IF(Veg_Table[[#This Row],[HEIGHT]]="",1,0)</f>
        <v>0</v>
      </c>
      <c r="E156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65" s="1">
        <f>IF(AND(Veg_Table[[#This Row],[TAT_RESULT]]="ABATE",Veg_Table[[#This Row],[PRESCRIP]]="NW_No Work"),1,0)</f>
        <v>0</v>
      </c>
      <c r="G1565" s="1">
        <f>IF(OR(Veg_Table[[#This Row],[Prescription R-Scale]]="NA",Veg_Table[[#This Row],[Diameter R-Scale]]="NA"),0,IF(Veg_Table[[#This Row],[Diameter R-Scale]]&lt;&gt;Veg_Table[[#This Row],[Prescription R-Scale]],1,0))</f>
        <v>0</v>
      </c>
      <c r="H1565" s="1">
        <f>IF(OR(AND(Veg_Table[[#This Row],[PRESCRIP]]="BC_Br Rmv", Veg_Table[[#This Row],[WOOD_MAN]]&lt;&gt;"Not Needed"),AND(Veg_Table[[#This Row],[PRESCRIP]]="BCS_Br Rmv+Trt", Veg_Table[[#This Row],[WOOD_MAN]]&lt;&gt;"Not Needed")),1,0)</f>
        <v>0</v>
      </c>
      <c r="I1565" s="1">
        <f ca="1">IF(AND(Veg_Table[[#This Row],[Prescription_Changed]]="Yes",Veg_Table[[#This Row],[TAT_RESULT]]=""),1,0)</f>
        <v>0</v>
      </c>
      <c r="J1565" s="1">
        <f ca="1">SUM(Veg_Table[[#This Row],[Prescription and Status do not match]:[Prescription_Edited_And_TAT_Is_Blank]])</f>
        <v>0</v>
      </c>
      <c r="K1565" s="1">
        <f ca="1">IF(Veg_Table[[#This Row],[Sum of Errors]]&gt;0,1,0)</f>
        <v>0</v>
      </c>
      <c r="L1565" s="1">
        <f>1</f>
        <v>1</v>
      </c>
      <c r="M1565"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565" s="1" t="str">
        <f>IF(OR(MID(Veg_Table[[#This Row],[PRESCRIP]],2,1)="1",MID(Veg_Table[[#This Row],[PRESCRIP]],2,1)="2",MID(Veg_Table[[#This Row],[PRESCRIP]],2,1)="3",MID(Veg_Table[[#This Row],[PRESCRIP]],2,1)="4"),_xlfn.NUMBERVALUE(MID(Veg_Table[[#This Row],[PRESCRIP]],2,1)),"NA")</f>
        <v>NA</v>
      </c>
      <c r="O1565" s="1">
        <f>WEEKNUM(Veg_Table[[#This Row],[EVM_LAST_EDITED_Day]],2)</f>
        <v>20</v>
      </c>
      <c r="P1565" s="25">
        <f>IFERROR(DATE(YEAR(Veg_Table[[#This Row],[EVM_LAST_EDITED2]]),MONTH(Veg_Table[[#This Row],[EVM_LAST_EDITED2]]),DAY(Veg_Table[[#This Row],[EVM_LAST_EDITED2]])),DATE(2019,1,1))</f>
        <v>43965</v>
      </c>
      <c r="Q1565" s="3">
        <f>VALUE(SUBSTITUTE(Veg_Table[[#This Row],[EVM_LAST_EDITED]],",",""))</f>
        <v>43965.614778391202</v>
      </c>
      <c r="R1565" s="1" t="str">
        <f>_xlfn.IFNA(IF(Veg_Table[[#This Row],[EVM_LAST_EDITOR]]="","zBlank EVM Last Editor",VLOOKUP(Veg_Table[[#This Row],[EVM_LAST_EDITOR]],Roster_Table[#All],4,FALSE)),"zAWRR Not in Roster")</f>
        <v>MGE</v>
      </c>
      <c r="S1565" s="1" t="str">
        <f>_xlfn.IFNA(IF(Veg_Table[[#This Row],[EVM_LAST_EDITOR]]="","zBlank EVM Last Editor",VLOOKUP(Veg_Table[[#This Row],[EVM_LAST_EDITOR]],Roster_Table[#All],16,FALSE)),"zCompany_AWRR not in Roster")</f>
        <v>MGE_Mountain G Enterprises</v>
      </c>
      <c r="T1565" s="2">
        <f>IFERROR(DATE(YEAR(Veg_Table[[#This Row],[Created2]]),MONTH(Veg_Table[[#This Row],[Created2]]),DAY(Veg_Table[[#This Row],[Created2]])),DATE(2019,1,1))</f>
        <v>43965</v>
      </c>
      <c r="U1565" s="3">
        <f>VALUE(SUBSTITUTE(Veg_Table[[#This Row],[Created]],",",""))</f>
        <v>43965.614778391202</v>
      </c>
      <c r="V1565" s="3" t="str">
        <f ca="1">IFERROR(_xlfn.IFNA(CELL("contents",INDIRECT(_xlfn.CONCAT("Veg_Table_Production_Data!",ADDRESS(MATCH(_xlfn.MAXIFS(#REF!,#REF!,"="&amp;Veg_Table[[#This Row],[AUTO_ID]],#REF!,"&lt;"&amp;Veg_Table[[#This Row],[EVM_LAST_EDITED_Day]]),#REF!,0),COLUMN(#REF!),4,1,)))),""),"")</f>
        <v/>
      </c>
      <c r="W1565" s="3" t="str">
        <f ca="1">IF(Veg_Table[[#This Row],[Previous_Prescription]]="","No",IF(Veg_Table[[#This Row],[Previous_Prescription]]=Veg_Table[[#This Row],[PRESCRIP]],"No","Yes"))</f>
        <v>No</v>
      </c>
      <c r="X1565" s="3" t="str">
        <f>IF(Veg_Table[[#This Row],[EVM_LAST_EDITED_Day]]=Veg_Table[[#This Row],[Created_Day]],"New","Old")</f>
        <v>New</v>
      </c>
      <c r="Y1565" s="1">
        <f>IFERROR(IF(FIND("delete",LOWER(Veg_Table[[#This Row],[PI_COMMENTS]]))&gt;=1,1,0),0)</f>
        <v>0</v>
      </c>
      <c r="Z1565" s="1" t="str">
        <f>_xlfn.IFNA(IF(Veg_Table[[#This Row],[EVM_LAST_EDITOR]]="","Yes",VLOOKUP(Veg_Table[[#This Row],[EVM_LAST_EDITOR]],Roster_Table[#All],15,FALSE)),"Yes")</f>
        <v>Yes</v>
      </c>
      <c r="AA156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65" s="1" t="str">
        <f>_xlfn.IFNA(VLOOKUP(Veg_Table[[#This Row],[EVM_LAST_EDITOR]],Roster_Table[#All],3,FALSE),"zAWRR Not in Roster")</f>
        <v>Miguel</v>
      </c>
      <c r="AC1565" s="1" t="str">
        <f>_xlfn.IFNA(VLOOKUP(Veg_Table[[#This Row],[EVM_LAST_EDITOR]],Roster_Table[#All],2,FALSE),"zAWRR Not in Roster")</f>
        <v>Dominguez-Diaz</v>
      </c>
      <c r="AD1565" s="1" t="str">
        <f>IF(_xlfn.CONCAT(Veg_Table[[#This Row],[First_Name]]," ",Veg_Table[[#This Row],[Last_Name]])="zAWRR Not in Roster zAWRR Not in Roster","zAWRR Not in Roster",_xlfn.CONCAT(Veg_Table[[#This Row],[First_Name]]," ",Veg_Table[[#This Row],[Last_Name]]))</f>
        <v>Miguel Dominguez-Diaz</v>
      </c>
      <c r="AE1565">
        <v>3229646</v>
      </c>
      <c r="AF1565" t="s">
        <v>6993</v>
      </c>
      <c r="AG1565" t="s">
        <v>30</v>
      </c>
      <c r="AH1565" t="s">
        <v>2420</v>
      </c>
      <c r="AI1565" t="s">
        <v>2421</v>
      </c>
      <c r="AJ1565" t="s">
        <v>21</v>
      </c>
      <c r="AK1565" t="s">
        <v>28</v>
      </c>
      <c r="AL1565" t="s">
        <v>22</v>
      </c>
      <c r="AM1565" t="s">
        <v>38</v>
      </c>
      <c r="AN1565" t="s">
        <v>25</v>
      </c>
      <c r="AO1565" t="s">
        <v>25</v>
      </c>
      <c r="AP1565">
        <v>22</v>
      </c>
      <c r="AQ1565">
        <v>100</v>
      </c>
      <c r="AR1565" t="s">
        <v>511</v>
      </c>
      <c r="AS1565" t="s">
        <v>24</v>
      </c>
      <c r="AT1565" t="s">
        <v>26</v>
      </c>
      <c r="AU1565" t="s">
        <v>25</v>
      </c>
      <c r="AV1565" t="s">
        <v>512</v>
      </c>
      <c r="AW1565" t="s">
        <v>6994</v>
      </c>
      <c r="AX1565" t="s">
        <v>534</v>
      </c>
      <c r="AY1565" t="s">
        <v>28</v>
      </c>
      <c r="AZ1565"/>
      <c r="BA1565" t="s">
        <v>28</v>
      </c>
      <c r="BB1565" s="4"/>
      <c r="BC1565" t="s">
        <v>28</v>
      </c>
      <c r="BD1565" t="s">
        <v>29</v>
      </c>
      <c r="BF1565" t="s">
        <v>28</v>
      </c>
      <c r="BG1565" t="s">
        <v>28</v>
      </c>
      <c r="BH1565" t="s">
        <v>28</v>
      </c>
      <c r="BI1565" s="3"/>
      <c r="BJ1565" t="s">
        <v>27</v>
      </c>
      <c r="BK1565" s="30" t="s">
        <v>146</v>
      </c>
      <c r="BL1565" s="3">
        <v>43965.614778391202</v>
      </c>
      <c r="BM1565" t="s">
        <v>31</v>
      </c>
      <c r="BN1565" t="s">
        <v>32</v>
      </c>
      <c r="BO1565" t="s">
        <v>2422</v>
      </c>
      <c r="BQ1565" t="s">
        <v>826</v>
      </c>
      <c r="BR1565" t="s">
        <v>28</v>
      </c>
      <c r="BS1565" t="s">
        <v>28</v>
      </c>
      <c r="BT1565" t="s">
        <v>146</v>
      </c>
      <c r="BU1565" s="3">
        <v>43965.614778391202</v>
      </c>
      <c r="BV1565" t="s">
        <v>803</v>
      </c>
      <c r="BW1565" s="3">
        <v>43966.169547743055</v>
      </c>
      <c r="BX1565" t="s">
        <v>6995</v>
      </c>
      <c r="CG1565"/>
      <c r="CH1565"/>
      <c r="CI1565"/>
      <c r="CY1565"/>
      <c r="DA1565"/>
      <c r="DF1565"/>
    </row>
    <row r="1566" spans="1:110" x14ac:dyDescent="0.25">
      <c r="A1566" s="1">
        <f>IF(Veg_Table[[#This Row],[VP_STATUS]]="Hold",0,IF(OR(AND(Veg_Table[[#This Row],[PRESCRIP]]="NW_No Work",Veg_Table[[#This Row],[VP_STATUS]]&lt;&gt;"No Work Required Under EVM"),AND(Veg_Table[[#This Row],[VP_STATUS]]="No Work Required Under EVM",Veg_Table[[#This Row],[PRESCRIP]]&lt;&gt;"NW_No Work")),1,0))</f>
        <v>0</v>
      </c>
      <c r="B1566" s="1">
        <f>IF(Veg_Table[[#This Row],[SPECIES]]="",1,0)</f>
        <v>0</v>
      </c>
      <c r="C1566" s="1">
        <f>IF(Veg_Table[[#This Row],[DIAMETER]]="",1,0)</f>
        <v>0</v>
      </c>
      <c r="D1566" s="1">
        <f>IF(Veg_Table[[#This Row],[HEIGHT]]="",1,0)</f>
        <v>0</v>
      </c>
      <c r="E156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66" s="1">
        <f>IF(AND(Veg_Table[[#This Row],[TAT_RESULT]]="ABATE",Veg_Table[[#This Row],[PRESCRIP]]="NW_No Work"),1,0)</f>
        <v>0</v>
      </c>
      <c r="G1566" s="1">
        <f>IF(OR(Veg_Table[[#This Row],[Prescription R-Scale]]="NA",Veg_Table[[#This Row],[Diameter R-Scale]]="NA"),0,IF(Veg_Table[[#This Row],[Diameter R-Scale]]&lt;&gt;Veg_Table[[#This Row],[Prescription R-Scale]],1,0))</f>
        <v>0</v>
      </c>
      <c r="H1566" s="1">
        <f>IF(OR(AND(Veg_Table[[#This Row],[PRESCRIP]]="BC_Br Rmv", Veg_Table[[#This Row],[WOOD_MAN]]&lt;&gt;"Not Needed"),AND(Veg_Table[[#This Row],[PRESCRIP]]="BCS_Br Rmv+Trt", Veg_Table[[#This Row],[WOOD_MAN]]&lt;&gt;"Not Needed")),1,0)</f>
        <v>0</v>
      </c>
      <c r="I1566" s="1">
        <f ca="1">IF(AND(Veg_Table[[#This Row],[Prescription_Changed]]="Yes",Veg_Table[[#This Row],[TAT_RESULT]]=""),1,0)</f>
        <v>0</v>
      </c>
      <c r="J1566" s="1">
        <f ca="1">SUM(Veg_Table[[#This Row],[Prescription and Status do not match]:[Prescription_Edited_And_TAT_Is_Blank]])</f>
        <v>0</v>
      </c>
      <c r="K1566" s="1">
        <f ca="1">IF(Veg_Table[[#This Row],[Sum of Errors]]&gt;0,1,0)</f>
        <v>0</v>
      </c>
      <c r="L1566" s="1">
        <f>1</f>
        <v>1</v>
      </c>
      <c r="M1566"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566" s="1" t="str">
        <f>IF(OR(MID(Veg_Table[[#This Row],[PRESCRIP]],2,1)="1",MID(Veg_Table[[#This Row],[PRESCRIP]],2,1)="2",MID(Veg_Table[[#This Row],[PRESCRIP]],2,1)="3",MID(Veg_Table[[#This Row],[PRESCRIP]],2,1)="4"),_xlfn.NUMBERVALUE(MID(Veg_Table[[#This Row],[PRESCRIP]],2,1)),"NA")</f>
        <v>NA</v>
      </c>
      <c r="O1566" s="1">
        <f>WEEKNUM(Veg_Table[[#This Row],[EVM_LAST_EDITED_Day]],2)</f>
        <v>20</v>
      </c>
      <c r="P1566" s="25">
        <f>IFERROR(DATE(YEAR(Veg_Table[[#This Row],[EVM_LAST_EDITED2]]),MONTH(Veg_Table[[#This Row],[EVM_LAST_EDITED2]]),DAY(Veg_Table[[#This Row],[EVM_LAST_EDITED2]])),DATE(2019,1,1))</f>
        <v>43965</v>
      </c>
      <c r="Q1566" s="3">
        <f>VALUE(SUBSTITUTE(Veg_Table[[#This Row],[EVM_LAST_EDITED]],",",""))</f>
        <v>43965.615769745396</v>
      </c>
      <c r="R1566" s="1" t="str">
        <f>_xlfn.IFNA(IF(Veg_Table[[#This Row],[EVM_LAST_EDITOR]]="","zBlank EVM Last Editor",VLOOKUP(Veg_Table[[#This Row],[EVM_LAST_EDITOR]],Roster_Table[#All],4,FALSE)),"zAWRR Not in Roster")</f>
        <v>MBG</v>
      </c>
      <c r="S1566" s="1" t="str">
        <f>_xlfn.IFNA(IF(Veg_Table[[#This Row],[EVM_LAST_EDITOR]]="","zBlank EVM Last Editor",VLOOKUP(Veg_Table[[#This Row],[EVM_LAST_EDITOR]],Roster_Table[#All],16,FALSE)),"zCompany_AWRR not in Roster")</f>
        <v>MBG_Mason, Bruce &amp; Girard</v>
      </c>
      <c r="T1566" s="2">
        <f>IFERROR(DATE(YEAR(Veg_Table[[#This Row],[Created2]]),MONTH(Veg_Table[[#This Row],[Created2]]),DAY(Veg_Table[[#This Row],[Created2]])),DATE(2019,1,1))</f>
        <v>43965</v>
      </c>
      <c r="U1566" s="3">
        <f>VALUE(SUBSTITUTE(Veg_Table[[#This Row],[Created]],",",""))</f>
        <v>43965.615769745396</v>
      </c>
      <c r="V1566" s="3" t="str">
        <f ca="1">IFERROR(_xlfn.IFNA(CELL("contents",INDIRECT(_xlfn.CONCAT("Veg_Table_Production_Data!",ADDRESS(MATCH(_xlfn.MAXIFS(#REF!,#REF!,"="&amp;Veg_Table[[#This Row],[AUTO_ID]],#REF!,"&lt;"&amp;Veg_Table[[#This Row],[EVM_LAST_EDITED_Day]]),#REF!,0),COLUMN(#REF!),4,1,)))),""),"")</f>
        <v/>
      </c>
      <c r="W1566" s="3" t="str">
        <f ca="1">IF(Veg_Table[[#This Row],[Previous_Prescription]]="","No",IF(Veg_Table[[#This Row],[Previous_Prescription]]=Veg_Table[[#This Row],[PRESCRIP]],"No","Yes"))</f>
        <v>No</v>
      </c>
      <c r="X1566" s="3" t="str">
        <f>IF(Veg_Table[[#This Row],[EVM_LAST_EDITED_Day]]=Veg_Table[[#This Row],[Created_Day]],"New","Old")</f>
        <v>New</v>
      </c>
      <c r="Y1566" s="1">
        <f>IFERROR(IF(FIND("delete",LOWER(Veg_Table[[#This Row],[PI_COMMENTS]]))&gt;=1,1,0),0)</f>
        <v>0</v>
      </c>
      <c r="Z1566" s="1" t="str">
        <f>_xlfn.IFNA(IF(Veg_Table[[#This Row],[EVM_LAST_EDITOR]]="","Yes",VLOOKUP(Veg_Table[[#This Row],[EVM_LAST_EDITOR]],Roster_Table[#All],15,FALSE)),"Yes")</f>
        <v>Yes</v>
      </c>
      <c r="AA156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66" s="1" t="str">
        <f>_xlfn.IFNA(VLOOKUP(Veg_Table[[#This Row],[EVM_LAST_EDITOR]],Roster_Table[#All],3,FALSE),"zAWRR Not in Roster")</f>
        <v>Benjamin</v>
      </c>
      <c r="AC1566" s="1" t="str">
        <f>_xlfn.IFNA(VLOOKUP(Veg_Table[[#This Row],[EVM_LAST_EDITOR]],Roster_Table[#All],2,FALSE),"zAWRR Not in Roster")</f>
        <v>Post</v>
      </c>
      <c r="AD1566" s="1" t="str">
        <f>IF(_xlfn.CONCAT(Veg_Table[[#This Row],[First_Name]]," ",Veg_Table[[#This Row],[Last_Name]])="zAWRR Not in Roster zAWRR Not in Roster","zAWRR Not in Roster",_xlfn.CONCAT(Veg_Table[[#This Row],[First_Name]]," ",Veg_Table[[#This Row],[Last_Name]]))</f>
        <v>Benjamin Post</v>
      </c>
      <c r="AE1566">
        <v>3229649</v>
      </c>
      <c r="AF1566" t="s">
        <v>6420</v>
      </c>
      <c r="AG1566" t="s">
        <v>93</v>
      </c>
      <c r="AH1566" t="s">
        <v>6252</v>
      </c>
      <c r="AI1566" t="s">
        <v>5955</v>
      </c>
      <c r="AJ1566" t="s">
        <v>21</v>
      </c>
      <c r="AL1566" t="s">
        <v>372</v>
      </c>
      <c r="AM1566" t="s">
        <v>529</v>
      </c>
      <c r="AN1566" t="s">
        <v>25</v>
      </c>
      <c r="AO1566" t="s">
        <v>25</v>
      </c>
      <c r="AP1566">
        <v>9</v>
      </c>
      <c r="AQ1566">
        <v>45</v>
      </c>
      <c r="AR1566" t="s">
        <v>511</v>
      </c>
      <c r="AS1566" t="s">
        <v>24</v>
      </c>
      <c r="AT1566" t="s">
        <v>26</v>
      </c>
      <c r="AV1566" t="s">
        <v>519</v>
      </c>
      <c r="AW1566" t="s">
        <v>6421</v>
      </c>
      <c r="AZ1566"/>
      <c r="BB1566" s="4"/>
      <c r="BD1566" t="s">
        <v>29</v>
      </c>
      <c r="BE1566" t="s">
        <v>25</v>
      </c>
      <c r="BF1566" t="s">
        <v>513</v>
      </c>
      <c r="BI1566" s="3"/>
      <c r="BJ1566" t="s">
        <v>52</v>
      </c>
      <c r="BK1566" s="30" t="s">
        <v>120</v>
      </c>
      <c r="BL1566" s="3">
        <v>43965.615769745367</v>
      </c>
      <c r="BM1566" t="s">
        <v>31</v>
      </c>
      <c r="BN1566" t="s">
        <v>32</v>
      </c>
      <c r="BP1566" t="s">
        <v>6254</v>
      </c>
      <c r="BQ1566" t="s">
        <v>1025</v>
      </c>
      <c r="BR1566" t="s">
        <v>28</v>
      </c>
      <c r="BS1566" t="s">
        <v>28</v>
      </c>
      <c r="BT1566" t="s">
        <v>120</v>
      </c>
      <c r="BU1566" s="3">
        <v>43965.615769745367</v>
      </c>
      <c r="BV1566" t="s">
        <v>803</v>
      </c>
      <c r="BW1566" s="3">
        <v>43965.68487759259</v>
      </c>
      <c r="BX1566" t="s">
        <v>6422</v>
      </c>
      <c r="CG1566"/>
      <c r="CH1566"/>
      <c r="CI1566"/>
      <c r="CY1566"/>
      <c r="DA1566"/>
      <c r="DF1566"/>
    </row>
    <row r="1567" spans="1:110" x14ac:dyDescent="0.25">
      <c r="A1567" s="1">
        <f>IF(Veg_Table[[#This Row],[VP_STATUS]]="Hold",0,IF(OR(AND(Veg_Table[[#This Row],[PRESCRIP]]="NW_No Work",Veg_Table[[#This Row],[VP_STATUS]]&lt;&gt;"No Work Required Under EVM"),AND(Veg_Table[[#This Row],[VP_STATUS]]="No Work Required Under EVM",Veg_Table[[#This Row],[PRESCRIP]]&lt;&gt;"NW_No Work")),1,0))</f>
        <v>0</v>
      </c>
      <c r="B1567" s="1">
        <f>IF(Veg_Table[[#This Row],[SPECIES]]="",1,0)</f>
        <v>0</v>
      </c>
      <c r="C1567" s="1">
        <f>IF(Veg_Table[[#This Row],[DIAMETER]]="",1,0)</f>
        <v>0</v>
      </c>
      <c r="D1567" s="1">
        <f>IF(Veg_Table[[#This Row],[HEIGHT]]="",1,0)</f>
        <v>0</v>
      </c>
      <c r="E156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67" s="1">
        <f>IF(AND(Veg_Table[[#This Row],[TAT_RESULT]]="ABATE",Veg_Table[[#This Row],[PRESCRIP]]="NW_No Work"),1,0)</f>
        <v>0</v>
      </c>
      <c r="G1567" s="1">
        <f>IF(OR(Veg_Table[[#This Row],[Prescription R-Scale]]="NA",Veg_Table[[#This Row],[Diameter R-Scale]]="NA"),0,IF(Veg_Table[[#This Row],[Diameter R-Scale]]&lt;&gt;Veg_Table[[#This Row],[Prescription R-Scale]],1,0))</f>
        <v>0</v>
      </c>
      <c r="H1567" s="1">
        <f>IF(OR(AND(Veg_Table[[#This Row],[PRESCRIP]]="BC_Br Rmv", Veg_Table[[#This Row],[WOOD_MAN]]&lt;&gt;"Not Needed"),AND(Veg_Table[[#This Row],[PRESCRIP]]="BCS_Br Rmv+Trt", Veg_Table[[#This Row],[WOOD_MAN]]&lt;&gt;"Not Needed")),1,0)</f>
        <v>0</v>
      </c>
      <c r="I1567" s="1">
        <f ca="1">IF(AND(Veg_Table[[#This Row],[Prescription_Changed]]="Yes",Veg_Table[[#This Row],[TAT_RESULT]]=""),1,0)</f>
        <v>0</v>
      </c>
      <c r="J1567" s="1">
        <f ca="1">SUM(Veg_Table[[#This Row],[Prescription and Status do not match]:[Prescription_Edited_And_TAT_Is_Blank]])</f>
        <v>0</v>
      </c>
      <c r="K1567" s="1">
        <f ca="1">IF(Veg_Table[[#This Row],[Sum of Errors]]&gt;0,1,0)</f>
        <v>0</v>
      </c>
      <c r="L1567" s="1">
        <f>1</f>
        <v>1</v>
      </c>
      <c r="M156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567" s="1">
        <f>IF(OR(MID(Veg_Table[[#This Row],[PRESCRIP]],2,1)="1",MID(Veg_Table[[#This Row],[PRESCRIP]],2,1)="2",MID(Veg_Table[[#This Row],[PRESCRIP]],2,1)="3",MID(Veg_Table[[#This Row],[PRESCRIP]],2,1)="4"),_xlfn.NUMBERVALUE(MID(Veg_Table[[#This Row],[PRESCRIP]],2,1)),"NA")</f>
        <v>2</v>
      </c>
      <c r="O1567" s="1">
        <f>WEEKNUM(Veg_Table[[#This Row],[EVM_LAST_EDITED_Day]],2)</f>
        <v>20</v>
      </c>
      <c r="P1567" s="25">
        <f>IFERROR(DATE(YEAR(Veg_Table[[#This Row],[EVM_LAST_EDITED2]]),MONTH(Veg_Table[[#This Row],[EVM_LAST_EDITED2]]),DAY(Veg_Table[[#This Row],[EVM_LAST_EDITED2]])),DATE(2019,1,1))</f>
        <v>43965</v>
      </c>
      <c r="Q1567" s="3">
        <f>VALUE(SUBSTITUTE(Veg_Table[[#This Row],[EVM_LAST_EDITED]],",",""))</f>
        <v>43965.616087962997</v>
      </c>
      <c r="R1567" s="1" t="str">
        <f>_xlfn.IFNA(IF(Veg_Table[[#This Row],[EVM_LAST_EDITOR]]="","zBlank EVM Last Editor",VLOOKUP(Veg_Table[[#This Row],[EVM_LAST_EDITOR]],Roster_Table[#All],4,FALSE)),"zAWRR Not in Roster")</f>
        <v>MGE</v>
      </c>
      <c r="S1567" s="1" t="str">
        <f>_xlfn.IFNA(IF(Veg_Table[[#This Row],[EVM_LAST_EDITOR]]="","zBlank EVM Last Editor",VLOOKUP(Veg_Table[[#This Row],[EVM_LAST_EDITOR]],Roster_Table[#All],16,FALSE)),"zCompany_AWRR not in Roster")</f>
        <v>MGE_Mountain G Enterprises</v>
      </c>
      <c r="T1567" s="2">
        <f>IFERROR(DATE(YEAR(Veg_Table[[#This Row],[Created2]]),MONTH(Veg_Table[[#This Row],[Created2]]),DAY(Veg_Table[[#This Row],[Created2]])),DATE(2019,1,1))</f>
        <v>43965</v>
      </c>
      <c r="U1567" s="3">
        <f>VALUE(SUBSTITUTE(Veg_Table[[#This Row],[Created]],",",""))</f>
        <v>43965.6073032407</v>
      </c>
      <c r="V1567" s="3" t="str">
        <f ca="1">IFERROR(_xlfn.IFNA(CELL("contents",INDIRECT(_xlfn.CONCAT("Veg_Table_Production_Data!",ADDRESS(MATCH(_xlfn.MAXIFS(#REF!,#REF!,"="&amp;Veg_Table[[#This Row],[AUTO_ID]],#REF!,"&lt;"&amp;Veg_Table[[#This Row],[EVM_LAST_EDITED_Day]]),#REF!,0),COLUMN(#REF!),4,1,)))),""),"")</f>
        <v/>
      </c>
      <c r="W1567" s="3" t="str">
        <f ca="1">IF(Veg_Table[[#This Row],[Previous_Prescription]]="","No",IF(Veg_Table[[#This Row],[Previous_Prescription]]=Veg_Table[[#This Row],[PRESCRIP]],"No","Yes"))</f>
        <v>No</v>
      </c>
      <c r="X1567" s="3" t="str">
        <f>IF(Veg_Table[[#This Row],[EVM_LAST_EDITED_Day]]=Veg_Table[[#This Row],[Created_Day]],"New","Old")</f>
        <v>New</v>
      </c>
      <c r="Y1567" s="1">
        <f>IFERROR(IF(FIND("delete",LOWER(Veg_Table[[#This Row],[PI_COMMENTS]]))&gt;=1,1,0),0)</f>
        <v>0</v>
      </c>
      <c r="Z1567" s="1" t="str">
        <f>_xlfn.IFNA(IF(Veg_Table[[#This Row],[EVM_LAST_EDITOR]]="","Yes",VLOOKUP(Veg_Table[[#This Row],[EVM_LAST_EDITOR]],Roster_Table[#All],15,FALSE)),"Yes")</f>
        <v>Yes</v>
      </c>
      <c r="AA156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67" s="1" t="str">
        <f>_xlfn.IFNA(VLOOKUP(Veg_Table[[#This Row],[EVM_LAST_EDITOR]],Roster_Table[#All],3,FALSE),"zAWRR Not in Roster")</f>
        <v>John Paul</v>
      </c>
      <c r="AC1567" s="1" t="str">
        <f>_xlfn.IFNA(VLOOKUP(Veg_Table[[#This Row],[EVM_LAST_EDITOR]],Roster_Table[#All],2,FALSE),"zAWRR Not in Roster")</f>
        <v>Kubitschek</v>
      </c>
      <c r="AD1567" s="1" t="str">
        <f>IF(_xlfn.CONCAT(Veg_Table[[#This Row],[First_Name]]," ",Veg_Table[[#This Row],[Last_Name]])="zAWRR Not in Roster zAWRR Not in Roster","zAWRR Not in Roster",_xlfn.CONCAT(Veg_Table[[#This Row],[First_Name]]," ",Veg_Table[[#This Row],[Last_Name]]))</f>
        <v>John Paul Kubitschek</v>
      </c>
      <c r="AE1567">
        <v>3229801</v>
      </c>
      <c r="AF1567" t="s">
        <v>7007</v>
      </c>
      <c r="AG1567" t="s">
        <v>30</v>
      </c>
      <c r="AH1567" t="s">
        <v>2073</v>
      </c>
      <c r="AI1567" t="s">
        <v>2074</v>
      </c>
      <c r="AJ1567" t="s">
        <v>36</v>
      </c>
      <c r="AL1567" t="s">
        <v>22</v>
      </c>
      <c r="AM1567" t="s">
        <v>40</v>
      </c>
      <c r="AN1567" t="s">
        <v>25</v>
      </c>
      <c r="AO1567" t="s">
        <v>25</v>
      </c>
      <c r="AP1567">
        <v>15</v>
      </c>
      <c r="AQ1567">
        <v>70</v>
      </c>
      <c r="AR1567" t="s">
        <v>511</v>
      </c>
      <c r="AS1567" t="s">
        <v>42</v>
      </c>
      <c r="AT1567" t="s">
        <v>522</v>
      </c>
      <c r="AV1567" t="s">
        <v>512</v>
      </c>
      <c r="AW1567" t="s">
        <v>7008</v>
      </c>
      <c r="AZ1567"/>
      <c r="BB1567" s="4"/>
      <c r="BD1567" t="s">
        <v>29</v>
      </c>
      <c r="BE1567" t="s">
        <v>25</v>
      </c>
      <c r="BF1567" t="s">
        <v>513</v>
      </c>
      <c r="BI1567" s="3"/>
      <c r="BJ1567" t="s">
        <v>7009</v>
      </c>
      <c r="BK1567" s="30" t="s">
        <v>344</v>
      </c>
      <c r="BL1567" s="3">
        <v>43965.616087962961</v>
      </c>
      <c r="BM1567" t="s">
        <v>31</v>
      </c>
      <c r="BN1567" t="s">
        <v>32</v>
      </c>
      <c r="BP1567" t="s">
        <v>2076</v>
      </c>
      <c r="BQ1567" t="s">
        <v>826</v>
      </c>
      <c r="BR1567" t="s">
        <v>28</v>
      </c>
      <c r="BS1567" t="s">
        <v>28</v>
      </c>
      <c r="BT1567" t="s">
        <v>344</v>
      </c>
      <c r="BU1567" s="3">
        <v>43965.607303240744</v>
      </c>
      <c r="BV1567" t="s">
        <v>803</v>
      </c>
      <c r="BW1567" s="3">
        <v>43965.684912337965</v>
      </c>
      <c r="BX1567" t="s">
        <v>7010</v>
      </c>
      <c r="CG1567"/>
      <c r="CH1567"/>
      <c r="CI1567"/>
      <c r="CY1567"/>
      <c r="DA1567"/>
      <c r="DF1567"/>
    </row>
    <row r="1568" spans="1:110" x14ac:dyDescent="0.25">
      <c r="A1568" s="1">
        <f>IF(Veg_Table[[#This Row],[VP_STATUS]]="Hold",0,IF(OR(AND(Veg_Table[[#This Row],[PRESCRIP]]="NW_No Work",Veg_Table[[#This Row],[VP_STATUS]]&lt;&gt;"No Work Required Under EVM"),AND(Veg_Table[[#This Row],[VP_STATUS]]="No Work Required Under EVM",Veg_Table[[#This Row],[PRESCRIP]]&lt;&gt;"NW_No Work")),1,0))</f>
        <v>0</v>
      </c>
      <c r="B1568" s="1">
        <f>IF(Veg_Table[[#This Row],[SPECIES]]="",1,0)</f>
        <v>0</v>
      </c>
      <c r="C1568" s="1">
        <f>IF(Veg_Table[[#This Row],[DIAMETER]]="",1,0)</f>
        <v>0</v>
      </c>
      <c r="D1568" s="1">
        <f>IF(Veg_Table[[#This Row],[HEIGHT]]="",1,0)</f>
        <v>0</v>
      </c>
      <c r="E156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68" s="1">
        <f>IF(AND(Veg_Table[[#This Row],[TAT_RESULT]]="ABATE",Veg_Table[[#This Row],[PRESCRIP]]="NW_No Work"),1,0)</f>
        <v>0</v>
      </c>
      <c r="G1568" s="1">
        <f>IF(OR(Veg_Table[[#This Row],[Prescription R-Scale]]="NA",Veg_Table[[#This Row],[Diameter R-Scale]]="NA"),0,IF(Veg_Table[[#This Row],[Diameter R-Scale]]&lt;&gt;Veg_Table[[#This Row],[Prescription R-Scale]],1,0))</f>
        <v>0</v>
      </c>
      <c r="H1568" s="1">
        <f>IF(OR(AND(Veg_Table[[#This Row],[PRESCRIP]]="BC_Br Rmv", Veg_Table[[#This Row],[WOOD_MAN]]&lt;&gt;"Not Needed"),AND(Veg_Table[[#This Row],[PRESCRIP]]="BCS_Br Rmv+Trt", Veg_Table[[#This Row],[WOOD_MAN]]&lt;&gt;"Not Needed")),1,0)</f>
        <v>0</v>
      </c>
      <c r="I1568" s="1">
        <f ca="1">IF(AND(Veg_Table[[#This Row],[Prescription_Changed]]="Yes",Veg_Table[[#This Row],[TAT_RESULT]]=""),1,0)</f>
        <v>0</v>
      </c>
      <c r="J1568" s="1">
        <f ca="1">SUM(Veg_Table[[#This Row],[Prescription and Status do not match]:[Prescription_Edited_And_TAT_Is_Blank]])</f>
        <v>0</v>
      </c>
      <c r="K1568" s="1">
        <f ca="1">IF(Veg_Table[[#This Row],[Sum of Errors]]&gt;0,1,0)</f>
        <v>0</v>
      </c>
      <c r="L1568" s="1">
        <f>1</f>
        <v>1</v>
      </c>
      <c r="M1568"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568" s="1" t="str">
        <f>IF(OR(MID(Veg_Table[[#This Row],[PRESCRIP]],2,1)="1",MID(Veg_Table[[#This Row],[PRESCRIP]],2,1)="2",MID(Veg_Table[[#This Row],[PRESCRIP]],2,1)="3",MID(Veg_Table[[#This Row],[PRESCRIP]],2,1)="4"),_xlfn.NUMBERVALUE(MID(Veg_Table[[#This Row],[PRESCRIP]],2,1)),"NA")</f>
        <v>NA</v>
      </c>
      <c r="O1568" s="1">
        <f>WEEKNUM(Veg_Table[[#This Row],[EVM_LAST_EDITED_Day]],2)</f>
        <v>20</v>
      </c>
      <c r="P1568" s="25">
        <f>IFERROR(DATE(YEAR(Veg_Table[[#This Row],[EVM_LAST_EDITED2]]),MONTH(Veg_Table[[#This Row],[EVM_LAST_EDITED2]]),DAY(Veg_Table[[#This Row],[EVM_LAST_EDITED2]])),DATE(2019,1,1))</f>
        <v>43965</v>
      </c>
      <c r="Q1568" s="3">
        <f>VALUE(SUBSTITUTE(Veg_Table[[#This Row],[EVM_LAST_EDITED]],",",""))</f>
        <v>43965.617921076402</v>
      </c>
      <c r="R1568" s="1" t="str">
        <f>_xlfn.IFNA(IF(Veg_Table[[#This Row],[EVM_LAST_EDITOR]]="","zBlank EVM Last Editor",VLOOKUP(Veg_Table[[#This Row],[EVM_LAST_EDITOR]],Roster_Table[#All],4,FALSE)),"zAWRR Not in Roster")</f>
        <v>MGE</v>
      </c>
      <c r="S1568" s="1" t="str">
        <f>_xlfn.IFNA(IF(Veg_Table[[#This Row],[EVM_LAST_EDITOR]]="","zBlank EVM Last Editor",VLOOKUP(Veg_Table[[#This Row],[EVM_LAST_EDITOR]],Roster_Table[#All],16,FALSE)),"zCompany_AWRR not in Roster")</f>
        <v>MGE_Mountain G Enterprises</v>
      </c>
      <c r="T1568" s="2">
        <f>IFERROR(DATE(YEAR(Veg_Table[[#This Row],[Created2]]),MONTH(Veg_Table[[#This Row],[Created2]]),DAY(Veg_Table[[#This Row],[Created2]])),DATE(2019,1,1))</f>
        <v>43965</v>
      </c>
      <c r="U1568" s="3">
        <f>VALUE(SUBSTITUTE(Veg_Table[[#This Row],[Created]],",",""))</f>
        <v>43965.617921076402</v>
      </c>
      <c r="V1568" s="3" t="str">
        <f ca="1">IFERROR(_xlfn.IFNA(CELL("contents",INDIRECT(_xlfn.CONCAT("Veg_Table_Production_Data!",ADDRESS(MATCH(_xlfn.MAXIFS(#REF!,#REF!,"="&amp;Veg_Table[[#This Row],[AUTO_ID]],#REF!,"&lt;"&amp;Veg_Table[[#This Row],[EVM_LAST_EDITED_Day]]),#REF!,0),COLUMN(#REF!),4,1,)))),""),"")</f>
        <v/>
      </c>
      <c r="W1568" s="3" t="str">
        <f ca="1">IF(Veg_Table[[#This Row],[Previous_Prescription]]="","No",IF(Veg_Table[[#This Row],[Previous_Prescription]]=Veg_Table[[#This Row],[PRESCRIP]],"No","Yes"))</f>
        <v>No</v>
      </c>
      <c r="X1568" s="3" t="str">
        <f>IF(Veg_Table[[#This Row],[EVM_LAST_EDITED_Day]]=Veg_Table[[#This Row],[Created_Day]],"New","Old")</f>
        <v>New</v>
      </c>
      <c r="Y1568" s="1">
        <f>IFERROR(IF(FIND("delete",LOWER(Veg_Table[[#This Row],[PI_COMMENTS]]))&gt;=1,1,0),0)</f>
        <v>0</v>
      </c>
      <c r="Z1568" s="1" t="str">
        <f>_xlfn.IFNA(IF(Veg_Table[[#This Row],[EVM_LAST_EDITOR]]="","Yes",VLOOKUP(Veg_Table[[#This Row],[EVM_LAST_EDITOR]],Roster_Table[#All],15,FALSE)),"Yes")</f>
        <v>Yes</v>
      </c>
      <c r="AA156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68" s="1" t="str">
        <f>_xlfn.IFNA(VLOOKUP(Veg_Table[[#This Row],[EVM_LAST_EDITOR]],Roster_Table[#All],3,FALSE),"zAWRR Not in Roster")</f>
        <v>Miguel</v>
      </c>
      <c r="AC1568" s="1" t="str">
        <f>_xlfn.IFNA(VLOOKUP(Veg_Table[[#This Row],[EVM_LAST_EDITOR]],Roster_Table[#All],2,FALSE),"zAWRR Not in Roster")</f>
        <v>Dominguez-Diaz</v>
      </c>
      <c r="AD1568" s="1" t="str">
        <f>IF(_xlfn.CONCAT(Veg_Table[[#This Row],[First_Name]]," ",Veg_Table[[#This Row],[Last_Name]])="zAWRR Not in Roster zAWRR Not in Roster","zAWRR Not in Roster",_xlfn.CONCAT(Veg_Table[[#This Row],[First_Name]]," ",Veg_Table[[#This Row],[Last_Name]]))</f>
        <v>Miguel Dominguez-Diaz</v>
      </c>
      <c r="AE1568">
        <v>3229667</v>
      </c>
      <c r="AF1568" t="s">
        <v>6996</v>
      </c>
      <c r="AG1568" t="s">
        <v>30</v>
      </c>
      <c r="AH1568" t="s">
        <v>2420</v>
      </c>
      <c r="AI1568" t="s">
        <v>2421</v>
      </c>
      <c r="AJ1568" t="s">
        <v>21</v>
      </c>
      <c r="AK1568" t="s">
        <v>28</v>
      </c>
      <c r="AL1568" t="s">
        <v>22</v>
      </c>
      <c r="AM1568" t="s">
        <v>38</v>
      </c>
      <c r="AN1568" t="s">
        <v>25</v>
      </c>
      <c r="AO1568" t="s">
        <v>25</v>
      </c>
      <c r="AP1568">
        <v>20</v>
      </c>
      <c r="AQ1568">
        <v>100</v>
      </c>
      <c r="AR1568" t="s">
        <v>511</v>
      </c>
      <c r="AS1568" t="s">
        <v>24</v>
      </c>
      <c r="AT1568" t="s">
        <v>26</v>
      </c>
      <c r="AU1568" t="s">
        <v>25</v>
      </c>
      <c r="AV1568" t="s">
        <v>512</v>
      </c>
      <c r="AW1568" t="s">
        <v>6994</v>
      </c>
      <c r="AX1568" t="s">
        <v>534</v>
      </c>
      <c r="AY1568" t="s">
        <v>28</v>
      </c>
      <c r="AZ1568"/>
      <c r="BA1568" t="s">
        <v>28</v>
      </c>
      <c r="BB1568" s="4"/>
      <c r="BC1568" t="s">
        <v>28</v>
      </c>
      <c r="BD1568" t="s">
        <v>29</v>
      </c>
      <c r="BF1568" t="s">
        <v>28</v>
      </c>
      <c r="BG1568" t="s">
        <v>28</v>
      </c>
      <c r="BH1568" t="s">
        <v>28</v>
      </c>
      <c r="BI1568" s="3"/>
      <c r="BJ1568" t="s">
        <v>27</v>
      </c>
      <c r="BK1568" s="30" t="s">
        <v>146</v>
      </c>
      <c r="BL1568" s="3">
        <v>43965.617921076388</v>
      </c>
      <c r="BM1568" t="s">
        <v>31</v>
      </c>
      <c r="BN1568" t="s">
        <v>32</v>
      </c>
      <c r="BO1568" t="s">
        <v>2422</v>
      </c>
      <c r="BQ1568" t="s">
        <v>826</v>
      </c>
      <c r="BR1568" t="s">
        <v>28</v>
      </c>
      <c r="BS1568" t="s">
        <v>28</v>
      </c>
      <c r="BT1568" t="s">
        <v>146</v>
      </c>
      <c r="BU1568" s="3">
        <v>43965.617921076388</v>
      </c>
      <c r="BV1568" t="s">
        <v>803</v>
      </c>
      <c r="BW1568" s="3">
        <v>43966.169547743055</v>
      </c>
      <c r="BX1568" t="s">
        <v>6997</v>
      </c>
      <c r="CG1568"/>
      <c r="CH1568"/>
      <c r="CI1568"/>
      <c r="CY1568"/>
      <c r="DA1568"/>
      <c r="DF1568"/>
    </row>
    <row r="1569" spans="1:110" x14ac:dyDescent="0.25">
      <c r="A1569" s="1">
        <f>IF(Veg_Table[[#This Row],[VP_STATUS]]="Hold",0,IF(OR(AND(Veg_Table[[#This Row],[PRESCRIP]]="NW_No Work",Veg_Table[[#This Row],[VP_STATUS]]&lt;&gt;"No Work Required Under EVM"),AND(Veg_Table[[#This Row],[VP_STATUS]]="No Work Required Under EVM",Veg_Table[[#This Row],[PRESCRIP]]&lt;&gt;"NW_No Work")),1,0))</f>
        <v>0</v>
      </c>
      <c r="B1569" s="1">
        <f>IF(Veg_Table[[#This Row],[SPECIES]]="",1,0)</f>
        <v>0</v>
      </c>
      <c r="C1569" s="1">
        <f>IF(Veg_Table[[#This Row],[DIAMETER]]="",1,0)</f>
        <v>0</v>
      </c>
      <c r="D1569" s="1">
        <f>IF(Veg_Table[[#This Row],[HEIGHT]]="",1,0)</f>
        <v>0</v>
      </c>
      <c r="E156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69" s="1">
        <f>IF(AND(Veg_Table[[#This Row],[TAT_RESULT]]="ABATE",Veg_Table[[#This Row],[PRESCRIP]]="NW_No Work"),1,0)</f>
        <v>0</v>
      </c>
      <c r="G1569" s="1">
        <f>IF(OR(Veg_Table[[#This Row],[Prescription R-Scale]]="NA",Veg_Table[[#This Row],[Diameter R-Scale]]="NA"),0,IF(Veg_Table[[#This Row],[Diameter R-Scale]]&lt;&gt;Veg_Table[[#This Row],[Prescription R-Scale]],1,0))</f>
        <v>0</v>
      </c>
      <c r="H1569" s="1">
        <f>IF(OR(AND(Veg_Table[[#This Row],[PRESCRIP]]="BC_Br Rmv", Veg_Table[[#This Row],[WOOD_MAN]]&lt;&gt;"Not Needed"),AND(Veg_Table[[#This Row],[PRESCRIP]]="BCS_Br Rmv+Trt", Veg_Table[[#This Row],[WOOD_MAN]]&lt;&gt;"Not Needed")),1,0)</f>
        <v>0</v>
      </c>
      <c r="I1569" s="1">
        <f ca="1">IF(AND(Veg_Table[[#This Row],[Prescription_Changed]]="Yes",Veg_Table[[#This Row],[TAT_RESULT]]=""),1,0)</f>
        <v>0</v>
      </c>
      <c r="J1569" s="1">
        <f ca="1">SUM(Veg_Table[[#This Row],[Prescription and Status do not match]:[Prescription_Edited_And_TAT_Is_Blank]])</f>
        <v>0</v>
      </c>
      <c r="K1569" s="1">
        <f ca="1">IF(Veg_Table[[#This Row],[Sum of Errors]]&gt;0,1,0)</f>
        <v>0</v>
      </c>
      <c r="L1569" s="1">
        <f>1</f>
        <v>1</v>
      </c>
      <c r="M156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569" s="1">
        <f>IF(OR(MID(Veg_Table[[#This Row],[PRESCRIP]],2,1)="1",MID(Veg_Table[[#This Row],[PRESCRIP]],2,1)="2",MID(Veg_Table[[#This Row],[PRESCRIP]],2,1)="3",MID(Veg_Table[[#This Row],[PRESCRIP]],2,1)="4"),_xlfn.NUMBERVALUE(MID(Veg_Table[[#This Row],[PRESCRIP]],2,1)),"NA")</f>
        <v>3</v>
      </c>
      <c r="O1569" s="1">
        <f>WEEKNUM(Veg_Table[[#This Row],[EVM_LAST_EDITED_Day]],2)</f>
        <v>20</v>
      </c>
      <c r="P1569" s="25">
        <f>IFERROR(DATE(YEAR(Veg_Table[[#This Row],[EVM_LAST_EDITED2]]),MONTH(Veg_Table[[#This Row],[EVM_LAST_EDITED2]]),DAY(Veg_Table[[#This Row],[EVM_LAST_EDITED2]])),DATE(2019,1,1))</f>
        <v>43965</v>
      </c>
      <c r="Q1569" s="3">
        <f>VALUE(SUBSTITUTE(Veg_Table[[#This Row],[EVM_LAST_EDITED]],",",""))</f>
        <v>43965.618298611102</v>
      </c>
      <c r="R1569" s="1" t="str">
        <f>_xlfn.IFNA(IF(Veg_Table[[#This Row],[EVM_LAST_EDITOR]]="","zBlank EVM Last Editor",VLOOKUP(Veg_Table[[#This Row],[EVM_LAST_EDITOR]],Roster_Table[#All],4,FALSE)),"zAWRR Not in Roster")</f>
        <v>MGE</v>
      </c>
      <c r="S1569" s="1" t="str">
        <f>_xlfn.IFNA(IF(Veg_Table[[#This Row],[EVM_LAST_EDITOR]]="","zBlank EVM Last Editor",VLOOKUP(Veg_Table[[#This Row],[EVM_LAST_EDITOR]],Roster_Table[#All],16,FALSE)),"zCompany_AWRR not in Roster")</f>
        <v>MGE_Mountain G Enterprises</v>
      </c>
      <c r="T1569" s="2">
        <f>IFERROR(DATE(YEAR(Veg_Table[[#This Row],[Created2]]),MONTH(Veg_Table[[#This Row],[Created2]]),DAY(Veg_Table[[#This Row],[Created2]])),DATE(2019,1,1))</f>
        <v>43965</v>
      </c>
      <c r="U1569" s="3">
        <f>VALUE(SUBSTITUTE(Veg_Table[[#This Row],[Created]],",",""))</f>
        <v>43965.618298611102</v>
      </c>
      <c r="V1569" s="3" t="str">
        <f ca="1">IFERROR(_xlfn.IFNA(CELL("contents",INDIRECT(_xlfn.CONCAT("Veg_Table_Production_Data!",ADDRESS(MATCH(_xlfn.MAXIFS(#REF!,#REF!,"="&amp;Veg_Table[[#This Row],[AUTO_ID]],#REF!,"&lt;"&amp;Veg_Table[[#This Row],[EVM_LAST_EDITED_Day]]),#REF!,0),COLUMN(#REF!),4,1,)))),""),"")</f>
        <v/>
      </c>
      <c r="W1569" s="3" t="str">
        <f ca="1">IF(Veg_Table[[#This Row],[Previous_Prescription]]="","No",IF(Veg_Table[[#This Row],[Previous_Prescription]]=Veg_Table[[#This Row],[PRESCRIP]],"No","Yes"))</f>
        <v>No</v>
      </c>
      <c r="X1569" s="3" t="str">
        <f>IF(Veg_Table[[#This Row],[EVM_LAST_EDITED_Day]]=Veg_Table[[#This Row],[Created_Day]],"New","Old")</f>
        <v>New</v>
      </c>
      <c r="Y1569" s="1">
        <f>IFERROR(IF(FIND("delete",LOWER(Veg_Table[[#This Row],[PI_COMMENTS]]))&gt;=1,1,0),0)</f>
        <v>0</v>
      </c>
      <c r="Z1569" s="1" t="str">
        <f>_xlfn.IFNA(IF(Veg_Table[[#This Row],[EVM_LAST_EDITOR]]="","Yes",VLOOKUP(Veg_Table[[#This Row],[EVM_LAST_EDITOR]],Roster_Table[#All],15,FALSE)),"Yes")</f>
        <v>Yes</v>
      </c>
      <c r="AA156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69" s="1" t="str">
        <f>_xlfn.IFNA(VLOOKUP(Veg_Table[[#This Row],[EVM_LAST_EDITOR]],Roster_Table[#All],3,FALSE),"zAWRR Not in Roster")</f>
        <v>Alex</v>
      </c>
      <c r="AC1569" s="1" t="str">
        <f>_xlfn.IFNA(VLOOKUP(Veg_Table[[#This Row],[EVM_LAST_EDITOR]],Roster_Table[#All],2,FALSE),"zAWRR Not in Roster")</f>
        <v>Coon</v>
      </c>
      <c r="AD1569" s="1" t="str">
        <f>IF(_xlfn.CONCAT(Veg_Table[[#This Row],[First_Name]]," ",Veg_Table[[#This Row],[Last_Name]])="zAWRR Not in Roster zAWRR Not in Roster","zAWRR Not in Roster",_xlfn.CONCAT(Veg_Table[[#This Row],[First_Name]]," ",Veg_Table[[#This Row],[Last_Name]]))</f>
        <v>Alex Coon</v>
      </c>
      <c r="AE1569">
        <v>3229837</v>
      </c>
      <c r="AF1569" t="s">
        <v>6451</v>
      </c>
      <c r="AG1569" t="s">
        <v>93</v>
      </c>
      <c r="AH1569" t="s">
        <v>6340</v>
      </c>
      <c r="AI1569" t="s">
        <v>4729</v>
      </c>
      <c r="AJ1569" t="s">
        <v>36</v>
      </c>
      <c r="AL1569" t="s">
        <v>22</v>
      </c>
      <c r="AM1569" t="s">
        <v>38</v>
      </c>
      <c r="AN1569" t="s">
        <v>25</v>
      </c>
      <c r="AO1569" t="s">
        <v>25</v>
      </c>
      <c r="AP1569">
        <v>35</v>
      </c>
      <c r="AQ1569">
        <v>60</v>
      </c>
      <c r="AR1569" t="s">
        <v>511</v>
      </c>
      <c r="AS1569" t="s">
        <v>51</v>
      </c>
      <c r="AT1569" t="s">
        <v>515</v>
      </c>
      <c r="AV1569" t="s">
        <v>512</v>
      </c>
      <c r="AW1569" t="s">
        <v>6452</v>
      </c>
      <c r="AZ1569"/>
      <c r="BB1569" s="4"/>
      <c r="BD1569" t="s">
        <v>29</v>
      </c>
      <c r="BE1569" t="s">
        <v>25</v>
      </c>
      <c r="BF1569" t="s">
        <v>513</v>
      </c>
      <c r="BI1569" s="3"/>
      <c r="BJ1569" t="s">
        <v>463</v>
      </c>
      <c r="BK1569" s="30" t="s">
        <v>140</v>
      </c>
      <c r="BL1569" s="3">
        <v>43965.618298611109</v>
      </c>
      <c r="BM1569" t="s">
        <v>31</v>
      </c>
      <c r="BN1569" t="s">
        <v>32</v>
      </c>
      <c r="BP1569" t="s">
        <v>6342</v>
      </c>
      <c r="BQ1569" t="s">
        <v>1025</v>
      </c>
      <c r="BR1569" t="s">
        <v>28</v>
      </c>
      <c r="BS1569" t="s">
        <v>28</v>
      </c>
      <c r="BT1569" t="s">
        <v>140</v>
      </c>
      <c r="BU1569" s="3">
        <v>43965.618298611109</v>
      </c>
      <c r="BV1569" t="s">
        <v>803</v>
      </c>
      <c r="BW1569" s="3">
        <v>43965.684921365741</v>
      </c>
      <c r="BX1569" t="s">
        <v>6453</v>
      </c>
      <c r="CG1569"/>
      <c r="CH1569"/>
      <c r="CI1569"/>
      <c r="CY1569"/>
      <c r="DA1569"/>
      <c r="DF1569"/>
    </row>
    <row r="1570" spans="1:110" x14ac:dyDescent="0.25">
      <c r="A1570" s="1">
        <f>IF(Veg_Table[[#This Row],[VP_STATUS]]="Hold",0,IF(OR(AND(Veg_Table[[#This Row],[PRESCRIP]]="NW_No Work",Veg_Table[[#This Row],[VP_STATUS]]&lt;&gt;"No Work Required Under EVM"),AND(Veg_Table[[#This Row],[VP_STATUS]]="No Work Required Under EVM",Veg_Table[[#This Row],[PRESCRIP]]&lt;&gt;"NW_No Work")),1,0))</f>
        <v>0</v>
      </c>
      <c r="B1570" s="1">
        <f>IF(Veg_Table[[#This Row],[SPECIES]]="",1,0)</f>
        <v>0</v>
      </c>
      <c r="C1570" s="1">
        <f>IF(Veg_Table[[#This Row],[DIAMETER]]="",1,0)</f>
        <v>0</v>
      </c>
      <c r="D1570" s="1">
        <f>IF(Veg_Table[[#This Row],[HEIGHT]]="",1,0)</f>
        <v>0</v>
      </c>
      <c r="E157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70" s="1">
        <f>IF(AND(Veg_Table[[#This Row],[TAT_RESULT]]="ABATE",Veg_Table[[#This Row],[PRESCRIP]]="NW_No Work"),1,0)</f>
        <v>0</v>
      </c>
      <c r="G1570" s="1">
        <f>IF(OR(Veg_Table[[#This Row],[Prescription R-Scale]]="NA",Veg_Table[[#This Row],[Diameter R-Scale]]="NA"),0,IF(Veg_Table[[#This Row],[Diameter R-Scale]]&lt;&gt;Veg_Table[[#This Row],[Prescription R-Scale]],1,0))</f>
        <v>0</v>
      </c>
      <c r="H1570" s="1">
        <f>IF(OR(AND(Veg_Table[[#This Row],[PRESCRIP]]="BC_Br Rmv", Veg_Table[[#This Row],[WOOD_MAN]]&lt;&gt;"Not Needed"),AND(Veg_Table[[#This Row],[PRESCRIP]]="BCS_Br Rmv+Trt", Veg_Table[[#This Row],[WOOD_MAN]]&lt;&gt;"Not Needed")),1,0)</f>
        <v>0</v>
      </c>
      <c r="I1570" s="1">
        <f ca="1">IF(AND(Veg_Table[[#This Row],[Prescription_Changed]]="Yes",Veg_Table[[#This Row],[TAT_RESULT]]=""),1,0)</f>
        <v>0</v>
      </c>
      <c r="J1570" s="1">
        <f ca="1">SUM(Veg_Table[[#This Row],[Prescription and Status do not match]:[Prescription_Edited_And_TAT_Is_Blank]])</f>
        <v>0</v>
      </c>
      <c r="K1570" s="1">
        <f ca="1">IF(Veg_Table[[#This Row],[Sum of Errors]]&gt;0,1,0)</f>
        <v>0</v>
      </c>
      <c r="L1570" s="1">
        <f>1</f>
        <v>1</v>
      </c>
      <c r="M157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570" s="1">
        <f>IF(OR(MID(Veg_Table[[#This Row],[PRESCRIP]],2,1)="1",MID(Veg_Table[[#This Row],[PRESCRIP]],2,1)="2",MID(Veg_Table[[#This Row],[PRESCRIP]],2,1)="3",MID(Veg_Table[[#This Row],[PRESCRIP]],2,1)="4"),_xlfn.NUMBERVALUE(MID(Veg_Table[[#This Row],[PRESCRIP]],2,1)),"NA")</f>
        <v>1</v>
      </c>
      <c r="O1570" s="1">
        <f>WEEKNUM(Veg_Table[[#This Row],[EVM_LAST_EDITED_Day]],2)</f>
        <v>20</v>
      </c>
      <c r="P1570" s="25">
        <f>IFERROR(DATE(YEAR(Veg_Table[[#This Row],[EVM_LAST_EDITED2]]),MONTH(Veg_Table[[#This Row],[EVM_LAST_EDITED2]]),DAY(Veg_Table[[#This Row],[EVM_LAST_EDITED2]])),DATE(2019,1,1))</f>
        <v>43965</v>
      </c>
      <c r="Q1570" s="3">
        <f>VALUE(SUBSTITUTE(Veg_Table[[#This Row],[EVM_LAST_EDITED]],",",""))</f>
        <v>43965.618414351899</v>
      </c>
      <c r="R1570" s="1" t="str">
        <f>_xlfn.IFNA(IF(Veg_Table[[#This Row],[EVM_LAST_EDITOR]]="","zBlank EVM Last Editor",VLOOKUP(Veg_Table[[#This Row],[EVM_LAST_EDITOR]],Roster_Table[#All],4,FALSE)),"zAWRR Not in Roster")</f>
        <v>MGE</v>
      </c>
      <c r="S1570" s="1" t="str">
        <f>_xlfn.IFNA(IF(Veg_Table[[#This Row],[EVM_LAST_EDITOR]]="","zBlank EVM Last Editor",VLOOKUP(Veg_Table[[#This Row],[EVM_LAST_EDITOR]],Roster_Table[#All],16,FALSE)),"zCompany_AWRR not in Roster")</f>
        <v>MGE_Mountain G Enterprises</v>
      </c>
      <c r="T1570" s="2">
        <f>IFERROR(DATE(YEAR(Veg_Table[[#This Row],[Created2]]),MONTH(Veg_Table[[#This Row],[Created2]]),DAY(Veg_Table[[#This Row],[Created2]])),DATE(2019,1,1))</f>
        <v>43965</v>
      </c>
      <c r="U1570" s="3">
        <f>VALUE(SUBSTITUTE(Veg_Table[[#This Row],[Created]],",",""))</f>
        <v>43965.618414351899</v>
      </c>
      <c r="V1570" s="3" t="str">
        <f ca="1">IFERROR(_xlfn.IFNA(CELL("contents",INDIRECT(_xlfn.CONCAT("Veg_Table_Production_Data!",ADDRESS(MATCH(_xlfn.MAXIFS(#REF!,#REF!,"="&amp;Veg_Table[[#This Row],[AUTO_ID]],#REF!,"&lt;"&amp;Veg_Table[[#This Row],[EVM_LAST_EDITED_Day]]),#REF!,0),COLUMN(#REF!),4,1,)))),""),"")</f>
        <v/>
      </c>
      <c r="W1570" s="3" t="str">
        <f ca="1">IF(Veg_Table[[#This Row],[Previous_Prescription]]="","No",IF(Veg_Table[[#This Row],[Previous_Prescription]]=Veg_Table[[#This Row],[PRESCRIP]],"No","Yes"))</f>
        <v>No</v>
      </c>
      <c r="X1570" s="3" t="str">
        <f>IF(Veg_Table[[#This Row],[EVM_LAST_EDITED_Day]]=Veg_Table[[#This Row],[Created_Day]],"New","Old")</f>
        <v>New</v>
      </c>
      <c r="Y1570" s="1">
        <f>IFERROR(IF(FIND("delete",LOWER(Veg_Table[[#This Row],[PI_COMMENTS]]))&gt;=1,1,0),0)</f>
        <v>0</v>
      </c>
      <c r="Z1570" s="1" t="str">
        <f>_xlfn.IFNA(IF(Veg_Table[[#This Row],[EVM_LAST_EDITOR]]="","Yes",VLOOKUP(Veg_Table[[#This Row],[EVM_LAST_EDITOR]],Roster_Table[#All],15,FALSE)),"Yes")</f>
        <v>Yes</v>
      </c>
      <c r="AA157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70" s="1" t="str">
        <f>_xlfn.IFNA(VLOOKUP(Veg_Table[[#This Row],[EVM_LAST_EDITOR]],Roster_Table[#All],3,FALSE),"zAWRR Not in Roster")</f>
        <v>Amanda</v>
      </c>
      <c r="AC1570" s="1" t="str">
        <f>_xlfn.IFNA(VLOOKUP(Veg_Table[[#This Row],[EVM_LAST_EDITOR]],Roster_Table[#All],2,FALSE),"zAWRR Not in Roster")</f>
        <v>Winne</v>
      </c>
      <c r="AD1570" s="1" t="str">
        <f>IF(_xlfn.CONCAT(Veg_Table[[#This Row],[First_Name]]," ",Veg_Table[[#This Row],[Last_Name]])="zAWRR Not in Roster zAWRR Not in Roster","zAWRR Not in Roster",_xlfn.CONCAT(Veg_Table[[#This Row],[First_Name]]," ",Veg_Table[[#This Row],[Last_Name]]))</f>
        <v>Amanda Winne</v>
      </c>
      <c r="AE1570">
        <v>3230480</v>
      </c>
      <c r="AF1570" t="s">
        <v>6591</v>
      </c>
      <c r="AG1570" t="s">
        <v>93</v>
      </c>
      <c r="AH1570" t="s">
        <v>4287</v>
      </c>
      <c r="AI1570" t="s">
        <v>3400</v>
      </c>
      <c r="AJ1570" t="s">
        <v>36</v>
      </c>
      <c r="AL1570" t="s">
        <v>22</v>
      </c>
      <c r="AM1570" t="s">
        <v>1967</v>
      </c>
      <c r="AN1570" t="s">
        <v>25</v>
      </c>
      <c r="AO1570" t="s">
        <v>25</v>
      </c>
      <c r="AP1570">
        <v>9</v>
      </c>
      <c r="AQ1570">
        <v>60</v>
      </c>
      <c r="AR1570" t="s">
        <v>511</v>
      </c>
      <c r="AS1570" t="s">
        <v>45</v>
      </c>
      <c r="AT1570" t="s">
        <v>26</v>
      </c>
      <c r="AV1570" t="s">
        <v>512</v>
      </c>
      <c r="AW1570" t="s">
        <v>6592</v>
      </c>
      <c r="AZ1570"/>
      <c r="BB1570" s="4"/>
      <c r="BD1570" t="s">
        <v>29</v>
      </c>
      <c r="BE1570" t="s">
        <v>25</v>
      </c>
      <c r="BF1570" t="s">
        <v>513</v>
      </c>
      <c r="BI1570" s="3"/>
      <c r="BJ1570" t="s">
        <v>27</v>
      </c>
      <c r="BK1570" s="30" t="s">
        <v>520</v>
      </c>
      <c r="BL1570" s="3">
        <v>43965.618414351855</v>
      </c>
      <c r="BM1570" t="s">
        <v>31</v>
      </c>
      <c r="BN1570" t="s">
        <v>32</v>
      </c>
      <c r="BP1570" t="s">
        <v>4406</v>
      </c>
      <c r="BQ1570" t="s">
        <v>1025</v>
      </c>
      <c r="BR1570" t="s">
        <v>28</v>
      </c>
      <c r="BS1570" t="s">
        <v>28</v>
      </c>
      <c r="BT1570" t="s">
        <v>520</v>
      </c>
      <c r="BU1570" s="3">
        <v>43965.618414351855</v>
      </c>
      <c r="BV1570" t="s">
        <v>803</v>
      </c>
      <c r="BW1570" s="3">
        <v>43965.760199074073</v>
      </c>
      <c r="BX1570" t="s">
        <v>6593</v>
      </c>
      <c r="CG1570"/>
      <c r="CH1570"/>
      <c r="CI1570"/>
      <c r="CY1570"/>
      <c r="DA1570"/>
      <c r="DF1570"/>
    </row>
    <row r="1571" spans="1:110" x14ac:dyDescent="0.25">
      <c r="A1571" s="1">
        <f>IF(Veg_Table[[#This Row],[VP_STATUS]]="Hold",0,IF(OR(AND(Veg_Table[[#This Row],[PRESCRIP]]="NW_No Work",Veg_Table[[#This Row],[VP_STATUS]]&lt;&gt;"No Work Required Under EVM"),AND(Veg_Table[[#This Row],[VP_STATUS]]="No Work Required Under EVM",Veg_Table[[#This Row],[PRESCRIP]]&lt;&gt;"NW_No Work")),1,0))</f>
        <v>0</v>
      </c>
      <c r="B1571" s="1">
        <f>IF(Veg_Table[[#This Row],[SPECIES]]="",1,0)</f>
        <v>0</v>
      </c>
      <c r="C1571" s="1">
        <f>IF(Veg_Table[[#This Row],[DIAMETER]]="",1,0)</f>
        <v>0</v>
      </c>
      <c r="D1571" s="1">
        <f>IF(Veg_Table[[#This Row],[HEIGHT]]="",1,0)</f>
        <v>0</v>
      </c>
      <c r="E157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71" s="1">
        <f>IF(AND(Veg_Table[[#This Row],[TAT_RESULT]]="ABATE",Veg_Table[[#This Row],[PRESCRIP]]="NW_No Work"),1,0)</f>
        <v>0</v>
      </c>
      <c r="G1571" s="1">
        <f>IF(OR(Veg_Table[[#This Row],[Prescription R-Scale]]="NA",Veg_Table[[#This Row],[Diameter R-Scale]]="NA"),0,IF(Veg_Table[[#This Row],[Diameter R-Scale]]&lt;&gt;Veg_Table[[#This Row],[Prescription R-Scale]],1,0))</f>
        <v>0</v>
      </c>
      <c r="H1571" s="1">
        <f>IF(OR(AND(Veg_Table[[#This Row],[PRESCRIP]]="BC_Br Rmv", Veg_Table[[#This Row],[WOOD_MAN]]&lt;&gt;"Not Needed"),AND(Veg_Table[[#This Row],[PRESCRIP]]="BCS_Br Rmv+Trt", Veg_Table[[#This Row],[WOOD_MAN]]&lt;&gt;"Not Needed")),1,0)</f>
        <v>0</v>
      </c>
      <c r="I1571" s="1">
        <f ca="1">IF(AND(Veg_Table[[#This Row],[Prescription_Changed]]="Yes",Veg_Table[[#This Row],[TAT_RESULT]]=""),1,0)</f>
        <v>0</v>
      </c>
      <c r="J1571" s="1">
        <f ca="1">SUM(Veg_Table[[#This Row],[Prescription and Status do not match]:[Prescription_Edited_And_TAT_Is_Blank]])</f>
        <v>0</v>
      </c>
      <c r="K1571" s="1">
        <f ca="1">IF(Veg_Table[[#This Row],[Sum of Errors]]&gt;0,1,0)</f>
        <v>0</v>
      </c>
      <c r="L1571" s="1">
        <f>1</f>
        <v>1</v>
      </c>
      <c r="M157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571" s="1">
        <f>IF(OR(MID(Veg_Table[[#This Row],[PRESCRIP]],2,1)="1",MID(Veg_Table[[#This Row],[PRESCRIP]],2,1)="2",MID(Veg_Table[[#This Row],[PRESCRIP]],2,1)="3",MID(Veg_Table[[#This Row],[PRESCRIP]],2,1)="4"),_xlfn.NUMBERVALUE(MID(Veg_Table[[#This Row],[PRESCRIP]],2,1)),"NA")</f>
        <v>2</v>
      </c>
      <c r="O1571" s="1">
        <f>WEEKNUM(Veg_Table[[#This Row],[EVM_LAST_EDITED_Day]],2)</f>
        <v>20</v>
      </c>
      <c r="P1571" s="25">
        <f>IFERROR(DATE(YEAR(Veg_Table[[#This Row],[EVM_LAST_EDITED2]]),MONTH(Veg_Table[[#This Row],[EVM_LAST_EDITED2]]),DAY(Veg_Table[[#This Row],[EVM_LAST_EDITED2]])),DATE(2019,1,1))</f>
        <v>43965</v>
      </c>
      <c r="Q1571" s="3">
        <f>VALUE(SUBSTITUTE(Veg_Table[[#This Row],[EVM_LAST_EDITED]],",",""))</f>
        <v>43965.618838252303</v>
      </c>
      <c r="R1571" s="1" t="str">
        <f>_xlfn.IFNA(IF(Veg_Table[[#This Row],[EVM_LAST_EDITOR]]="","zBlank EVM Last Editor",VLOOKUP(Veg_Table[[#This Row],[EVM_LAST_EDITOR]],Roster_Table[#All],4,FALSE)),"zAWRR Not in Roster")</f>
        <v>zAWRR Not in Roster</v>
      </c>
      <c r="S1571" s="1" t="str">
        <f>_xlfn.IFNA(IF(Veg_Table[[#This Row],[EVM_LAST_EDITOR]]="","zBlank EVM Last Editor",VLOOKUP(Veg_Table[[#This Row],[EVM_LAST_EDITOR]],Roster_Table[#All],16,FALSE)),"zCompany_AWRR not in Roster")</f>
        <v>zCompany_AWRR not in Roster</v>
      </c>
      <c r="T1571" s="2">
        <f>IFERROR(DATE(YEAR(Veg_Table[[#This Row],[Created2]]),MONTH(Veg_Table[[#This Row],[Created2]]),DAY(Veg_Table[[#This Row],[Created2]])),DATE(2019,1,1))</f>
        <v>43907</v>
      </c>
      <c r="U1571" s="3">
        <f>VALUE(SUBSTITUTE(Veg_Table[[#This Row],[Created]],",",""))</f>
        <v>43907.507025462997</v>
      </c>
      <c r="V1571" s="3" t="str">
        <f ca="1">IFERROR(_xlfn.IFNA(CELL("contents",INDIRECT(_xlfn.CONCAT("Veg_Table_Production_Data!",ADDRESS(MATCH(_xlfn.MAXIFS(#REF!,#REF!,"="&amp;Veg_Table[[#This Row],[AUTO_ID]],#REF!,"&lt;"&amp;Veg_Table[[#This Row],[EVM_LAST_EDITED_Day]]),#REF!,0),COLUMN(#REF!),4,1,)))),""),"")</f>
        <v/>
      </c>
      <c r="W1571" s="3" t="str">
        <f ca="1">IF(Veg_Table[[#This Row],[Previous_Prescription]]="","No",IF(Veg_Table[[#This Row],[Previous_Prescription]]=Veg_Table[[#This Row],[PRESCRIP]],"No","Yes"))</f>
        <v>No</v>
      </c>
      <c r="X1571" s="3" t="str">
        <f>IF(Veg_Table[[#This Row],[EVM_LAST_EDITED_Day]]=Veg_Table[[#This Row],[Created_Day]],"New","Old")</f>
        <v>Old</v>
      </c>
      <c r="Y1571" s="1">
        <f>IFERROR(IF(FIND("delete",LOWER(Veg_Table[[#This Row],[PI_COMMENTS]]))&gt;=1,1,0),0)</f>
        <v>0</v>
      </c>
      <c r="Z1571" s="1" t="str">
        <f>_xlfn.IFNA(IF(Veg_Table[[#This Row],[EVM_LAST_EDITOR]]="","Yes",VLOOKUP(Veg_Table[[#This Row],[EVM_LAST_EDITOR]],Roster_Table[#All],15,FALSE)),"Yes")</f>
        <v>Yes</v>
      </c>
      <c r="AA157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71" s="1" t="str">
        <f>_xlfn.IFNA(VLOOKUP(Veg_Table[[#This Row],[EVM_LAST_EDITOR]],Roster_Table[#All],3,FALSE),"zAWRR Not in Roster")</f>
        <v>zAWRR Not in Roster</v>
      </c>
      <c r="AC1571" s="1" t="str">
        <f>_xlfn.IFNA(VLOOKUP(Veg_Table[[#This Row],[EVM_LAST_EDITOR]],Roster_Table[#All],2,FALSE),"zAWRR Not in Roster")</f>
        <v>zAWRR Not in Roster</v>
      </c>
      <c r="AD1571" s="1" t="str">
        <f>IF(_xlfn.CONCAT(Veg_Table[[#This Row],[First_Name]]," ",Veg_Table[[#This Row],[Last_Name]])="zAWRR Not in Roster zAWRR Not in Roster","zAWRR Not in Roster",_xlfn.CONCAT(Veg_Table[[#This Row],[First_Name]]," ",Veg_Table[[#This Row],[Last_Name]]))</f>
        <v>zAWRR Not in Roster</v>
      </c>
      <c r="AE1571">
        <v>2930133</v>
      </c>
      <c r="AF1571" t="s">
        <v>934</v>
      </c>
      <c r="AG1571" t="s">
        <v>30</v>
      </c>
      <c r="AH1571" t="s">
        <v>911</v>
      </c>
      <c r="AI1571" t="s">
        <v>912</v>
      </c>
      <c r="AJ1571" t="s">
        <v>820</v>
      </c>
      <c r="AL1571" t="s">
        <v>371</v>
      </c>
      <c r="AM1571" t="s">
        <v>935</v>
      </c>
      <c r="AN1571" t="s">
        <v>25</v>
      </c>
      <c r="AO1571" t="s">
        <v>25</v>
      </c>
      <c r="AP1571">
        <v>14</v>
      </c>
      <c r="AQ1571">
        <v>60</v>
      </c>
      <c r="AR1571" t="s">
        <v>514</v>
      </c>
      <c r="AS1571" t="s">
        <v>42</v>
      </c>
      <c r="AT1571" t="s">
        <v>515</v>
      </c>
      <c r="AV1571" t="s">
        <v>512</v>
      </c>
      <c r="AW1571" t="s">
        <v>936</v>
      </c>
      <c r="AX1571" t="s">
        <v>534</v>
      </c>
      <c r="AZ1571">
        <v>5746657</v>
      </c>
      <c r="BA1571" t="s">
        <v>42</v>
      </c>
      <c r="BB1571" s="4">
        <v>43965.618807222221</v>
      </c>
      <c r="BD1571" t="s">
        <v>29</v>
      </c>
      <c r="BE1571" t="s">
        <v>25</v>
      </c>
      <c r="BF1571" t="s">
        <v>513</v>
      </c>
      <c r="BI1571" s="3"/>
      <c r="BJ1571" t="s">
        <v>417</v>
      </c>
      <c r="BK1571" s="30" t="s">
        <v>821</v>
      </c>
      <c r="BL1571" s="3">
        <v>43965.618838252318</v>
      </c>
      <c r="BM1571" t="s">
        <v>31</v>
      </c>
      <c r="BN1571" t="s">
        <v>32</v>
      </c>
      <c r="BP1571" t="s">
        <v>1087</v>
      </c>
      <c r="BR1571" t="s">
        <v>28</v>
      </c>
      <c r="BS1571" t="s">
        <v>28</v>
      </c>
      <c r="BT1571" t="s">
        <v>544</v>
      </c>
      <c r="BU1571" s="3">
        <v>43907.507025462961</v>
      </c>
      <c r="BV1571" t="s">
        <v>803</v>
      </c>
      <c r="BW1571" s="3">
        <v>43965.648524444441</v>
      </c>
      <c r="BX1571" t="s">
        <v>937</v>
      </c>
      <c r="CG1571"/>
      <c r="CH1571"/>
      <c r="CI1571"/>
      <c r="CY1571"/>
      <c r="DA1571"/>
      <c r="DF1571"/>
    </row>
    <row r="1572" spans="1:110" x14ac:dyDescent="0.25">
      <c r="A1572" s="1">
        <f>IF(Veg_Table[[#This Row],[VP_STATUS]]="Hold",0,IF(OR(AND(Veg_Table[[#This Row],[PRESCRIP]]="NW_No Work",Veg_Table[[#This Row],[VP_STATUS]]&lt;&gt;"No Work Required Under EVM"),AND(Veg_Table[[#This Row],[VP_STATUS]]="No Work Required Under EVM",Veg_Table[[#This Row],[PRESCRIP]]&lt;&gt;"NW_No Work")),1,0))</f>
        <v>0</v>
      </c>
      <c r="B1572" s="1">
        <f>IF(Veg_Table[[#This Row],[SPECIES]]="",1,0)</f>
        <v>0</v>
      </c>
      <c r="C1572" s="1">
        <f>IF(Veg_Table[[#This Row],[DIAMETER]]="",1,0)</f>
        <v>0</v>
      </c>
      <c r="D1572" s="1">
        <f>IF(Veg_Table[[#This Row],[HEIGHT]]="",1,0)</f>
        <v>0</v>
      </c>
      <c r="E157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72" s="1">
        <f>IF(AND(Veg_Table[[#This Row],[TAT_RESULT]]="ABATE",Veg_Table[[#This Row],[PRESCRIP]]="NW_No Work"),1,0)</f>
        <v>0</v>
      </c>
      <c r="G1572" s="1">
        <f>IF(OR(Veg_Table[[#This Row],[Prescription R-Scale]]="NA",Veg_Table[[#This Row],[Diameter R-Scale]]="NA"),0,IF(Veg_Table[[#This Row],[Diameter R-Scale]]&lt;&gt;Veg_Table[[#This Row],[Prescription R-Scale]],1,0))</f>
        <v>0</v>
      </c>
      <c r="H1572" s="1">
        <f>IF(OR(AND(Veg_Table[[#This Row],[PRESCRIP]]="BC_Br Rmv", Veg_Table[[#This Row],[WOOD_MAN]]&lt;&gt;"Not Needed"),AND(Veg_Table[[#This Row],[PRESCRIP]]="BCS_Br Rmv+Trt", Veg_Table[[#This Row],[WOOD_MAN]]&lt;&gt;"Not Needed")),1,0)</f>
        <v>0</v>
      </c>
      <c r="I1572" s="1">
        <f ca="1">IF(AND(Veg_Table[[#This Row],[Prescription_Changed]]="Yes",Veg_Table[[#This Row],[TAT_RESULT]]=""),1,0)</f>
        <v>0</v>
      </c>
      <c r="J1572" s="1">
        <f ca="1">SUM(Veg_Table[[#This Row],[Prescription and Status do not match]:[Prescription_Edited_And_TAT_Is_Blank]])</f>
        <v>0</v>
      </c>
      <c r="K1572" s="1">
        <f ca="1">IF(Veg_Table[[#This Row],[Sum of Errors]]&gt;0,1,0)</f>
        <v>0</v>
      </c>
      <c r="L1572" s="1">
        <f>1</f>
        <v>1</v>
      </c>
      <c r="M157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572" s="1">
        <f>IF(OR(MID(Veg_Table[[#This Row],[PRESCRIP]],2,1)="1",MID(Veg_Table[[#This Row],[PRESCRIP]],2,1)="2",MID(Veg_Table[[#This Row],[PRESCRIP]],2,1)="3",MID(Veg_Table[[#This Row],[PRESCRIP]],2,1)="4"),_xlfn.NUMBERVALUE(MID(Veg_Table[[#This Row],[PRESCRIP]],2,1)),"NA")</f>
        <v>1</v>
      </c>
      <c r="O1572" s="1">
        <f>WEEKNUM(Veg_Table[[#This Row],[EVM_LAST_EDITED_Day]],2)</f>
        <v>20</v>
      </c>
      <c r="P1572" s="25">
        <f>IFERROR(DATE(YEAR(Veg_Table[[#This Row],[EVM_LAST_EDITED2]]),MONTH(Veg_Table[[#This Row],[EVM_LAST_EDITED2]]),DAY(Veg_Table[[#This Row],[EVM_LAST_EDITED2]])),DATE(2019,1,1))</f>
        <v>43965</v>
      </c>
      <c r="Q1572" s="3">
        <f>VALUE(SUBSTITUTE(Veg_Table[[#This Row],[EVM_LAST_EDITED]],",",""))</f>
        <v>43965.619294074102</v>
      </c>
      <c r="R1572" s="1" t="str">
        <f>_xlfn.IFNA(IF(Veg_Table[[#This Row],[EVM_LAST_EDITOR]]="","zBlank EVM Last Editor",VLOOKUP(Veg_Table[[#This Row],[EVM_LAST_EDITOR]],Roster_Table[#All],4,FALSE)),"zAWRR Not in Roster")</f>
        <v>MBG</v>
      </c>
      <c r="S1572" s="1" t="str">
        <f>_xlfn.IFNA(IF(Veg_Table[[#This Row],[EVM_LAST_EDITOR]]="","zBlank EVM Last Editor",VLOOKUP(Veg_Table[[#This Row],[EVM_LAST_EDITOR]],Roster_Table[#All],16,FALSE)),"zCompany_AWRR not in Roster")</f>
        <v>MBG_Mason, Bruce &amp; Girard</v>
      </c>
      <c r="T1572" s="2">
        <f>IFERROR(DATE(YEAR(Veg_Table[[#This Row],[Created2]]),MONTH(Veg_Table[[#This Row],[Created2]]),DAY(Veg_Table[[#This Row],[Created2]])),DATE(2019,1,1))</f>
        <v>43965</v>
      </c>
      <c r="U1572" s="3">
        <f>VALUE(SUBSTITUTE(Veg_Table[[#This Row],[Created]],",",""))</f>
        <v>43965.619294074102</v>
      </c>
      <c r="V1572" s="3" t="str">
        <f ca="1">IFERROR(_xlfn.IFNA(CELL("contents",INDIRECT(_xlfn.CONCAT("Veg_Table_Production_Data!",ADDRESS(MATCH(_xlfn.MAXIFS(#REF!,#REF!,"="&amp;Veg_Table[[#This Row],[AUTO_ID]],#REF!,"&lt;"&amp;Veg_Table[[#This Row],[EVM_LAST_EDITED_Day]]),#REF!,0),COLUMN(#REF!),4,1,)))),""),"")</f>
        <v/>
      </c>
      <c r="W1572" s="3" t="str">
        <f ca="1">IF(Veg_Table[[#This Row],[Previous_Prescription]]="","No",IF(Veg_Table[[#This Row],[Previous_Prescription]]=Veg_Table[[#This Row],[PRESCRIP]],"No","Yes"))</f>
        <v>No</v>
      </c>
      <c r="X1572" s="3" t="str">
        <f>IF(Veg_Table[[#This Row],[EVM_LAST_EDITED_Day]]=Veg_Table[[#This Row],[Created_Day]],"New","Old")</f>
        <v>New</v>
      </c>
      <c r="Y1572" s="1">
        <f>IFERROR(IF(FIND("delete",LOWER(Veg_Table[[#This Row],[PI_COMMENTS]]))&gt;=1,1,0),0)</f>
        <v>0</v>
      </c>
      <c r="Z1572" s="1" t="str">
        <f>_xlfn.IFNA(IF(Veg_Table[[#This Row],[EVM_LAST_EDITOR]]="","Yes",VLOOKUP(Veg_Table[[#This Row],[EVM_LAST_EDITOR]],Roster_Table[#All],15,FALSE)),"Yes")</f>
        <v>Yes</v>
      </c>
      <c r="AA157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72" s="1" t="str">
        <f>_xlfn.IFNA(VLOOKUP(Veg_Table[[#This Row],[EVM_LAST_EDITOR]],Roster_Table[#All],3,FALSE),"zAWRR Not in Roster")</f>
        <v>Benjamin</v>
      </c>
      <c r="AC1572" s="1" t="str">
        <f>_xlfn.IFNA(VLOOKUP(Veg_Table[[#This Row],[EVM_LAST_EDITOR]],Roster_Table[#All],2,FALSE),"zAWRR Not in Roster")</f>
        <v>Post</v>
      </c>
      <c r="AD1572" s="1" t="str">
        <f>IF(_xlfn.CONCAT(Veg_Table[[#This Row],[First_Name]]," ",Veg_Table[[#This Row],[Last_Name]])="zAWRR Not in Roster zAWRR Not in Roster","zAWRR Not in Roster",_xlfn.CONCAT(Veg_Table[[#This Row],[First_Name]]," ",Veg_Table[[#This Row],[Last_Name]]))</f>
        <v>Benjamin Post</v>
      </c>
      <c r="AE1572">
        <v>3229689</v>
      </c>
      <c r="AF1572" t="s">
        <v>6427</v>
      </c>
      <c r="AG1572" t="s">
        <v>93</v>
      </c>
      <c r="AH1572" t="s">
        <v>6252</v>
      </c>
      <c r="AI1572" t="s">
        <v>5955</v>
      </c>
      <c r="AJ1572" t="s">
        <v>36</v>
      </c>
      <c r="AL1572" t="s">
        <v>372</v>
      </c>
      <c r="AM1572" t="s">
        <v>529</v>
      </c>
      <c r="AN1572" t="s">
        <v>25</v>
      </c>
      <c r="AO1572" t="s">
        <v>25</v>
      </c>
      <c r="AP1572">
        <v>4</v>
      </c>
      <c r="AQ1572">
        <v>34</v>
      </c>
      <c r="AR1572" t="s">
        <v>511</v>
      </c>
      <c r="AS1572" t="s">
        <v>45</v>
      </c>
      <c r="AT1572" t="s">
        <v>522</v>
      </c>
      <c r="AV1572" t="s">
        <v>519</v>
      </c>
      <c r="AW1572" t="s">
        <v>6428</v>
      </c>
      <c r="AZ1572"/>
      <c r="BB1572" s="4"/>
      <c r="BD1572" t="s">
        <v>29</v>
      </c>
      <c r="BE1572" t="s">
        <v>25</v>
      </c>
      <c r="BF1572" t="s">
        <v>513</v>
      </c>
      <c r="BI1572" s="3"/>
      <c r="BJ1572" t="s">
        <v>52</v>
      </c>
      <c r="BK1572" s="30" t="s">
        <v>120</v>
      </c>
      <c r="BL1572" s="3">
        <v>43965.619294074073</v>
      </c>
      <c r="BM1572" t="s">
        <v>31</v>
      </c>
      <c r="BN1572" t="s">
        <v>32</v>
      </c>
      <c r="BP1572" t="s">
        <v>6254</v>
      </c>
      <c r="BQ1572" t="s">
        <v>1025</v>
      </c>
      <c r="BR1572" t="s">
        <v>28</v>
      </c>
      <c r="BS1572" t="s">
        <v>28</v>
      </c>
      <c r="BT1572" t="s">
        <v>120</v>
      </c>
      <c r="BU1572" s="3">
        <v>43965.619294074073</v>
      </c>
      <c r="BV1572" t="s">
        <v>803</v>
      </c>
      <c r="BW1572" s="3">
        <v>43965.684884016206</v>
      </c>
      <c r="BX1572" t="s">
        <v>6429</v>
      </c>
      <c r="CG1572"/>
      <c r="CH1572"/>
      <c r="CI1572"/>
      <c r="CY1572"/>
      <c r="DA1572"/>
      <c r="DF1572"/>
    </row>
    <row r="1573" spans="1:110" x14ac:dyDescent="0.25">
      <c r="A1573" s="1">
        <f>IF(Veg_Table[[#This Row],[VP_STATUS]]="Hold",0,IF(OR(AND(Veg_Table[[#This Row],[PRESCRIP]]="NW_No Work",Veg_Table[[#This Row],[VP_STATUS]]&lt;&gt;"No Work Required Under EVM"),AND(Veg_Table[[#This Row],[VP_STATUS]]="No Work Required Under EVM",Veg_Table[[#This Row],[PRESCRIP]]&lt;&gt;"NW_No Work")),1,0))</f>
        <v>0</v>
      </c>
      <c r="B1573" s="1">
        <f>IF(Veg_Table[[#This Row],[SPECIES]]="",1,0)</f>
        <v>0</v>
      </c>
      <c r="C1573" s="1">
        <f>IF(Veg_Table[[#This Row],[DIAMETER]]="",1,0)</f>
        <v>0</v>
      </c>
      <c r="D1573" s="1">
        <f>IF(Veg_Table[[#This Row],[HEIGHT]]="",1,0)</f>
        <v>0</v>
      </c>
      <c r="E157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73" s="1">
        <f>IF(AND(Veg_Table[[#This Row],[TAT_RESULT]]="ABATE",Veg_Table[[#This Row],[PRESCRIP]]="NW_No Work"),1,0)</f>
        <v>0</v>
      </c>
      <c r="G1573" s="1">
        <f>IF(OR(Veg_Table[[#This Row],[Prescription R-Scale]]="NA",Veg_Table[[#This Row],[Diameter R-Scale]]="NA"),0,IF(Veg_Table[[#This Row],[Diameter R-Scale]]&lt;&gt;Veg_Table[[#This Row],[Prescription R-Scale]],1,0))</f>
        <v>0</v>
      </c>
      <c r="H1573" s="1">
        <f>IF(OR(AND(Veg_Table[[#This Row],[PRESCRIP]]="BC_Br Rmv", Veg_Table[[#This Row],[WOOD_MAN]]&lt;&gt;"Not Needed"),AND(Veg_Table[[#This Row],[PRESCRIP]]="BCS_Br Rmv+Trt", Veg_Table[[#This Row],[WOOD_MAN]]&lt;&gt;"Not Needed")),1,0)</f>
        <v>0</v>
      </c>
      <c r="I1573" s="1">
        <f ca="1">IF(AND(Veg_Table[[#This Row],[Prescription_Changed]]="Yes",Veg_Table[[#This Row],[TAT_RESULT]]=""),1,0)</f>
        <v>0</v>
      </c>
      <c r="J1573" s="1">
        <f ca="1">SUM(Veg_Table[[#This Row],[Prescription and Status do not match]:[Prescription_Edited_And_TAT_Is_Blank]])</f>
        <v>0</v>
      </c>
      <c r="K1573" s="1">
        <f ca="1">IF(Veg_Table[[#This Row],[Sum of Errors]]&gt;0,1,0)</f>
        <v>0</v>
      </c>
      <c r="L1573" s="1">
        <f>1</f>
        <v>1</v>
      </c>
      <c r="M1573"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573" s="1" t="str">
        <f>IF(OR(MID(Veg_Table[[#This Row],[PRESCRIP]],2,1)="1",MID(Veg_Table[[#This Row],[PRESCRIP]],2,1)="2",MID(Veg_Table[[#This Row],[PRESCRIP]],2,1)="3",MID(Veg_Table[[#This Row],[PRESCRIP]],2,1)="4"),_xlfn.NUMBERVALUE(MID(Veg_Table[[#This Row],[PRESCRIP]],2,1)),"NA")</f>
        <v>NA</v>
      </c>
      <c r="O1573" s="1">
        <f>WEEKNUM(Veg_Table[[#This Row],[EVM_LAST_EDITED_Day]],2)</f>
        <v>20</v>
      </c>
      <c r="P1573" s="25">
        <f>IFERROR(DATE(YEAR(Veg_Table[[#This Row],[EVM_LAST_EDITED2]]),MONTH(Veg_Table[[#This Row],[EVM_LAST_EDITED2]]),DAY(Veg_Table[[#This Row],[EVM_LAST_EDITED2]])),DATE(2019,1,1))</f>
        <v>43965</v>
      </c>
      <c r="Q1573" s="3">
        <f>VALUE(SUBSTITUTE(Veg_Table[[#This Row],[EVM_LAST_EDITED]],",",""))</f>
        <v>43965.619331053203</v>
      </c>
      <c r="R1573" s="1" t="str">
        <f>_xlfn.IFNA(IF(Veg_Table[[#This Row],[EVM_LAST_EDITOR]]="","zBlank EVM Last Editor",VLOOKUP(Veg_Table[[#This Row],[EVM_LAST_EDITOR]],Roster_Table[#All],4,FALSE)),"zAWRR Not in Roster")</f>
        <v>MGE</v>
      </c>
      <c r="S1573" s="1" t="str">
        <f>_xlfn.IFNA(IF(Veg_Table[[#This Row],[EVM_LAST_EDITOR]]="","zBlank EVM Last Editor",VLOOKUP(Veg_Table[[#This Row],[EVM_LAST_EDITOR]],Roster_Table[#All],16,FALSE)),"zCompany_AWRR not in Roster")</f>
        <v>MGE_Mountain G Enterprises</v>
      </c>
      <c r="T1573" s="2">
        <f>IFERROR(DATE(YEAR(Veg_Table[[#This Row],[Created2]]),MONTH(Veg_Table[[#This Row],[Created2]]),DAY(Veg_Table[[#This Row],[Created2]])),DATE(2019,1,1))</f>
        <v>43965</v>
      </c>
      <c r="U1573" s="3">
        <f>VALUE(SUBSTITUTE(Veg_Table[[#This Row],[Created]],",",""))</f>
        <v>43965.616921597197</v>
      </c>
      <c r="V1573" s="3" t="str">
        <f ca="1">IFERROR(_xlfn.IFNA(CELL("contents",INDIRECT(_xlfn.CONCAT("Veg_Table_Production_Data!",ADDRESS(MATCH(_xlfn.MAXIFS(#REF!,#REF!,"="&amp;Veg_Table[[#This Row],[AUTO_ID]],#REF!,"&lt;"&amp;Veg_Table[[#This Row],[EVM_LAST_EDITED_Day]]),#REF!,0),COLUMN(#REF!),4,1,)))),""),"")</f>
        <v/>
      </c>
      <c r="W1573" s="3" t="str">
        <f ca="1">IF(Veg_Table[[#This Row],[Previous_Prescription]]="","No",IF(Veg_Table[[#This Row],[Previous_Prescription]]=Veg_Table[[#This Row],[PRESCRIP]],"No","Yes"))</f>
        <v>No</v>
      </c>
      <c r="X1573" s="3" t="str">
        <f>IF(Veg_Table[[#This Row],[EVM_LAST_EDITED_Day]]=Veg_Table[[#This Row],[Created_Day]],"New","Old")</f>
        <v>New</v>
      </c>
      <c r="Y1573" s="1">
        <f>IFERROR(IF(FIND("delete",LOWER(Veg_Table[[#This Row],[PI_COMMENTS]]))&gt;=1,1,0),0)</f>
        <v>0</v>
      </c>
      <c r="Z1573" s="1" t="str">
        <f>_xlfn.IFNA(IF(Veg_Table[[#This Row],[EVM_LAST_EDITOR]]="","Yes",VLOOKUP(Veg_Table[[#This Row],[EVM_LAST_EDITOR]],Roster_Table[#All],15,FALSE)),"Yes")</f>
        <v>Yes</v>
      </c>
      <c r="AA157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73" s="1" t="str">
        <f>_xlfn.IFNA(VLOOKUP(Veg_Table[[#This Row],[EVM_LAST_EDITOR]],Roster_Table[#All],3,FALSE),"zAWRR Not in Roster")</f>
        <v>Brandon</v>
      </c>
      <c r="AC1573" s="1" t="str">
        <f>_xlfn.IFNA(VLOOKUP(Veg_Table[[#This Row],[EVM_LAST_EDITOR]],Roster_Table[#All],2,FALSE),"zAWRR Not in Roster")</f>
        <v>Fabela</v>
      </c>
      <c r="AD1573" s="1" t="str">
        <f>IF(_xlfn.CONCAT(Veg_Table[[#This Row],[First_Name]]," ",Veg_Table[[#This Row],[Last_Name]])="zAWRR Not in Roster zAWRR Not in Roster","zAWRR Not in Roster",_xlfn.CONCAT(Veg_Table[[#This Row],[First_Name]]," ",Veg_Table[[#This Row],[Last_Name]]))</f>
        <v>Brandon Fabela</v>
      </c>
      <c r="AE1573">
        <v>3229651</v>
      </c>
      <c r="AF1573" t="s">
        <v>6423</v>
      </c>
      <c r="AG1573" t="s">
        <v>93</v>
      </c>
      <c r="AH1573" t="s">
        <v>5320</v>
      </c>
      <c r="AI1573" t="s">
        <v>6424</v>
      </c>
      <c r="AJ1573" t="s">
        <v>21</v>
      </c>
      <c r="AL1573" t="s">
        <v>22</v>
      </c>
      <c r="AM1573" t="s">
        <v>38</v>
      </c>
      <c r="AN1573" t="s">
        <v>25</v>
      </c>
      <c r="AO1573" t="s">
        <v>25</v>
      </c>
      <c r="AP1573">
        <v>40</v>
      </c>
      <c r="AQ1573">
        <v>141</v>
      </c>
      <c r="AR1573" t="s">
        <v>511</v>
      </c>
      <c r="AS1573" t="s">
        <v>24</v>
      </c>
      <c r="AT1573" t="s">
        <v>26</v>
      </c>
      <c r="AV1573" t="s">
        <v>519</v>
      </c>
      <c r="AW1573" t="s">
        <v>6425</v>
      </c>
      <c r="AZ1573"/>
      <c r="BB1573" s="4"/>
      <c r="BD1573" t="s">
        <v>29</v>
      </c>
      <c r="BE1573" t="s">
        <v>25</v>
      </c>
      <c r="BF1573" t="s">
        <v>513</v>
      </c>
      <c r="BI1573" s="3"/>
      <c r="BJ1573" t="s">
        <v>52</v>
      </c>
      <c r="BK1573" s="30" t="s">
        <v>668</v>
      </c>
      <c r="BL1573" s="3">
        <v>43965.61933105324</v>
      </c>
      <c r="BM1573" t="s">
        <v>31</v>
      </c>
      <c r="BN1573" t="s">
        <v>32</v>
      </c>
      <c r="BP1573" t="s">
        <v>5452</v>
      </c>
      <c r="BQ1573" t="s">
        <v>1025</v>
      </c>
      <c r="BR1573" t="s">
        <v>28</v>
      </c>
      <c r="BS1573" t="s">
        <v>28</v>
      </c>
      <c r="BT1573" t="s">
        <v>668</v>
      </c>
      <c r="BU1573" s="3">
        <v>43965.616921597219</v>
      </c>
      <c r="BV1573" t="s">
        <v>803</v>
      </c>
      <c r="BW1573" s="3">
        <v>43965.68487759259</v>
      </c>
      <c r="BX1573" t="s">
        <v>6426</v>
      </c>
      <c r="CG1573"/>
      <c r="CH1573"/>
      <c r="CI1573"/>
      <c r="CY1573"/>
      <c r="DA1573"/>
      <c r="DF1573"/>
    </row>
    <row r="1574" spans="1:110" x14ac:dyDescent="0.25">
      <c r="A1574" s="1">
        <f>IF(Veg_Table[[#This Row],[VP_STATUS]]="Hold",0,IF(OR(AND(Veg_Table[[#This Row],[PRESCRIP]]="NW_No Work",Veg_Table[[#This Row],[VP_STATUS]]&lt;&gt;"No Work Required Under EVM"),AND(Veg_Table[[#This Row],[VP_STATUS]]="No Work Required Under EVM",Veg_Table[[#This Row],[PRESCRIP]]&lt;&gt;"NW_No Work")),1,0))</f>
        <v>0</v>
      </c>
      <c r="B1574" s="1">
        <f>IF(Veg_Table[[#This Row],[SPECIES]]="",1,0)</f>
        <v>0</v>
      </c>
      <c r="C1574" s="1">
        <f>IF(Veg_Table[[#This Row],[DIAMETER]]="",1,0)</f>
        <v>0</v>
      </c>
      <c r="D1574" s="1">
        <f>IF(Veg_Table[[#This Row],[HEIGHT]]="",1,0)</f>
        <v>0</v>
      </c>
      <c r="E157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74" s="1">
        <f>IF(AND(Veg_Table[[#This Row],[TAT_RESULT]]="ABATE",Veg_Table[[#This Row],[PRESCRIP]]="NW_No Work"),1,0)</f>
        <v>0</v>
      </c>
      <c r="G1574" s="1">
        <f>IF(OR(Veg_Table[[#This Row],[Prescription R-Scale]]="NA",Veg_Table[[#This Row],[Diameter R-Scale]]="NA"),0,IF(Veg_Table[[#This Row],[Diameter R-Scale]]&lt;&gt;Veg_Table[[#This Row],[Prescription R-Scale]],1,0))</f>
        <v>0</v>
      </c>
      <c r="H1574" s="1">
        <f>IF(OR(AND(Veg_Table[[#This Row],[PRESCRIP]]="BC_Br Rmv", Veg_Table[[#This Row],[WOOD_MAN]]&lt;&gt;"Not Needed"),AND(Veg_Table[[#This Row],[PRESCRIP]]="BCS_Br Rmv+Trt", Veg_Table[[#This Row],[WOOD_MAN]]&lt;&gt;"Not Needed")),1,0)</f>
        <v>0</v>
      </c>
      <c r="I1574" s="1">
        <f ca="1">IF(AND(Veg_Table[[#This Row],[Prescription_Changed]]="Yes",Veg_Table[[#This Row],[TAT_RESULT]]=""),1,0)</f>
        <v>0</v>
      </c>
      <c r="J1574" s="1">
        <f ca="1">SUM(Veg_Table[[#This Row],[Prescription and Status do not match]:[Prescription_Edited_And_TAT_Is_Blank]])</f>
        <v>0</v>
      </c>
      <c r="K1574" s="1">
        <f ca="1">IF(Veg_Table[[#This Row],[Sum of Errors]]&gt;0,1,0)</f>
        <v>0</v>
      </c>
      <c r="L1574" s="1">
        <f>1</f>
        <v>1</v>
      </c>
      <c r="M157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574" s="1">
        <f>IF(OR(MID(Veg_Table[[#This Row],[PRESCRIP]],2,1)="1",MID(Veg_Table[[#This Row],[PRESCRIP]],2,1)="2",MID(Veg_Table[[#This Row],[PRESCRIP]],2,1)="3",MID(Veg_Table[[#This Row],[PRESCRIP]],2,1)="4"),_xlfn.NUMBERVALUE(MID(Veg_Table[[#This Row],[PRESCRIP]],2,1)),"NA")</f>
        <v>2</v>
      </c>
      <c r="O1574" s="1">
        <f>WEEKNUM(Veg_Table[[#This Row],[EVM_LAST_EDITED_Day]],2)</f>
        <v>20</v>
      </c>
      <c r="P1574" s="25">
        <f>IFERROR(DATE(YEAR(Veg_Table[[#This Row],[EVM_LAST_EDITED2]]),MONTH(Veg_Table[[#This Row],[EVM_LAST_EDITED2]]),DAY(Veg_Table[[#This Row],[EVM_LAST_EDITED2]])),DATE(2019,1,1))</f>
        <v>43965</v>
      </c>
      <c r="Q1574" s="3">
        <f>VALUE(SUBSTITUTE(Veg_Table[[#This Row],[EVM_LAST_EDITED]],",",""))</f>
        <v>43965.620384699097</v>
      </c>
      <c r="R1574" s="1" t="str">
        <f>_xlfn.IFNA(IF(Veg_Table[[#This Row],[EVM_LAST_EDITOR]]="","zBlank EVM Last Editor",VLOOKUP(Veg_Table[[#This Row],[EVM_LAST_EDITOR]],Roster_Table[#All],4,FALSE)),"zAWRR Not in Roster")</f>
        <v>zAWRR Not in Roster</v>
      </c>
      <c r="S1574" s="1" t="str">
        <f>_xlfn.IFNA(IF(Veg_Table[[#This Row],[EVM_LAST_EDITOR]]="","zBlank EVM Last Editor",VLOOKUP(Veg_Table[[#This Row],[EVM_LAST_EDITOR]],Roster_Table[#All],16,FALSE)),"zCompany_AWRR not in Roster")</f>
        <v>zCompany_AWRR not in Roster</v>
      </c>
      <c r="T1574" s="2">
        <f>IFERROR(DATE(YEAR(Veg_Table[[#This Row],[Created2]]),MONTH(Veg_Table[[#This Row],[Created2]]),DAY(Veg_Table[[#This Row],[Created2]])),DATE(2019,1,1))</f>
        <v>43907</v>
      </c>
      <c r="U1574" s="3">
        <f>VALUE(SUBSTITUTE(Veg_Table[[#This Row],[Created]],",",""))</f>
        <v>43907.576527777797</v>
      </c>
      <c r="V1574" s="3" t="str">
        <f ca="1">IFERROR(_xlfn.IFNA(CELL("contents",INDIRECT(_xlfn.CONCAT("Veg_Table_Production_Data!",ADDRESS(MATCH(_xlfn.MAXIFS(#REF!,#REF!,"="&amp;Veg_Table[[#This Row],[AUTO_ID]],#REF!,"&lt;"&amp;Veg_Table[[#This Row],[EVM_LAST_EDITED_Day]]),#REF!,0),COLUMN(#REF!),4,1,)))),""),"")</f>
        <v/>
      </c>
      <c r="W1574" s="3" t="str">
        <f ca="1">IF(Veg_Table[[#This Row],[Previous_Prescription]]="","No",IF(Veg_Table[[#This Row],[Previous_Prescription]]=Veg_Table[[#This Row],[PRESCRIP]],"No","Yes"))</f>
        <v>No</v>
      </c>
      <c r="X1574" s="3" t="str">
        <f>IF(Veg_Table[[#This Row],[EVM_LAST_EDITED_Day]]=Veg_Table[[#This Row],[Created_Day]],"New","Old")</f>
        <v>Old</v>
      </c>
      <c r="Y1574" s="1">
        <f>IFERROR(IF(FIND("delete",LOWER(Veg_Table[[#This Row],[PI_COMMENTS]]))&gt;=1,1,0),0)</f>
        <v>0</v>
      </c>
      <c r="Z1574" s="1" t="str">
        <f>_xlfn.IFNA(IF(Veg_Table[[#This Row],[EVM_LAST_EDITOR]]="","Yes",VLOOKUP(Veg_Table[[#This Row],[EVM_LAST_EDITOR]],Roster_Table[#All],15,FALSE)),"Yes")</f>
        <v>Yes</v>
      </c>
      <c r="AA157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74" s="1" t="str">
        <f>_xlfn.IFNA(VLOOKUP(Veg_Table[[#This Row],[EVM_LAST_EDITOR]],Roster_Table[#All],3,FALSE),"zAWRR Not in Roster")</f>
        <v>zAWRR Not in Roster</v>
      </c>
      <c r="AC1574" s="1" t="str">
        <f>_xlfn.IFNA(VLOOKUP(Veg_Table[[#This Row],[EVM_LAST_EDITOR]],Roster_Table[#All],2,FALSE),"zAWRR Not in Roster")</f>
        <v>zAWRR Not in Roster</v>
      </c>
      <c r="AD1574" s="1" t="str">
        <f>IF(_xlfn.CONCAT(Veg_Table[[#This Row],[First_Name]]," ",Veg_Table[[#This Row],[Last_Name]])="zAWRR Not in Roster zAWRR Not in Roster","zAWRR Not in Roster",_xlfn.CONCAT(Veg_Table[[#This Row],[First_Name]]," ",Veg_Table[[#This Row],[Last_Name]]))</f>
        <v>zAWRR Not in Roster</v>
      </c>
      <c r="AE1574">
        <v>2930142</v>
      </c>
      <c r="AF1574" t="s">
        <v>925</v>
      </c>
      <c r="AG1574" t="s">
        <v>30</v>
      </c>
      <c r="AH1574" t="s">
        <v>911</v>
      </c>
      <c r="AI1574" t="s">
        <v>912</v>
      </c>
      <c r="AJ1574" t="s">
        <v>820</v>
      </c>
      <c r="AL1574" t="s">
        <v>371</v>
      </c>
      <c r="AM1574" t="s">
        <v>38</v>
      </c>
      <c r="AN1574" t="s">
        <v>25</v>
      </c>
      <c r="AO1574" t="s">
        <v>25</v>
      </c>
      <c r="AP1574">
        <v>19</v>
      </c>
      <c r="AQ1574">
        <v>110</v>
      </c>
      <c r="AR1574" t="s">
        <v>511</v>
      </c>
      <c r="AS1574" t="s">
        <v>42</v>
      </c>
      <c r="AT1574" t="s">
        <v>515</v>
      </c>
      <c r="AV1574" t="s">
        <v>512</v>
      </c>
      <c r="AW1574" t="s">
        <v>926</v>
      </c>
      <c r="AX1574" t="s">
        <v>534</v>
      </c>
      <c r="AZ1574">
        <v>5746657</v>
      </c>
      <c r="BA1574" t="s">
        <v>42</v>
      </c>
      <c r="BB1574" s="4">
        <v>43965.620350219906</v>
      </c>
      <c r="BD1574" t="s">
        <v>29</v>
      </c>
      <c r="BE1574" t="s">
        <v>25</v>
      </c>
      <c r="BF1574" t="s">
        <v>513</v>
      </c>
      <c r="BI1574" s="3"/>
      <c r="BJ1574" t="s">
        <v>417</v>
      </c>
      <c r="BK1574" s="30" t="s">
        <v>821</v>
      </c>
      <c r="BL1574" s="3">
        <v>43965.620384699076</v>
      </c>
      <c r="BM1574" t="s">
        <v>31</v>
      </c>
      <c r="BN1574" t="s">
        <v>32</v>
      </c>
      <c r="BP1574" t="s">
        <v>1087</v>
      </c>
      <c r="BR1574" t="s">
        <v>28</v>
      </c>
      <c r="BS1574" t="s">
        <v>28</v>
      </c>
      <c r="BT1574" t="s">
        <v>544</v>
      </c>
      <c r="BU1574" s="3">
        <v>43907.576527777775</v>
      </c>
      <c r="BV1574" t="s">
        <v>803</v>
      </c>
      <c r="BW1574" s="3">
        <v>43965.648524444441</v>
      </c>
      <c r="BX1574" t="s">
        <v>927</v>
      </c>
      <c r="CG1574"/>
      <c r="CH1574"/>
      <c r="CI1574"/>
      <c r="CY1574"/>
      <c r="DA1574"/>
      <c r="DF1574"/>
    </row>
    <row r="1575" spans="1:110" x14ac:dyDescent="0.25">
      <c r="A1575" s="1">
        <f>IF(Veg_Table[[#This Row],[VP_STATUS]]="Hold",0,IF(OR(AND(Veg_Table[[#This Row],[PRESCRIP]]="NW_No Work",Veg_Table[[#This Row],[VP_STATUS]]&lt;&gt;"No Work Required Under EVM"),AND(Veg_Table[[#This Row],[VP_STATUS]]="No Work Required Under EVM",Veg_Table[[#This Row],[PRESCRIP]]&lt;&gt;"NW_No Work")),1,0))</f>
        <v>0</v>
      </c>
      <c r="B1575" s="1">
        <f>IF(Veg_Table[[#This Row],[SPECIES]]="",1,0)</f>
        <v>0</v>
      </c>
      <c r="C1575" s="1">
        <f>IF(Veg_Table[[#This Row],[DIAMETER]]="",1,0)</f>
        <v>0</v>
      </c>
      <c r="D1575" s="1">
        <f>IF(Veg_Table[[#This Row],[HEIGHT]]="",1,0)</f>
        <v>0</v>
      </c>
      <c r="E157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75" s="1">
        <f>IF(AND(Veg_Table[[#This Row],[TAT_RESULT]]="ABATE",Veg_Table[[#This Row],[PRESCRIP]]="NW_No Work"),1,0)</f>
        <v>0</v>
      </c>
      <c r="G1575" s="1">
        <f>IF(OR(Veg_Table[[#This Row],[Prescription R-Scale]]="NA",Veg_Table[[#This Row],[Diameter R-Scale]]="NA"),0,IF(Veg_Table[[#This Row],[Diameter R-Scale]]&lt;&gt;Veg_Table[[#This Row],[Prescription R-Scale]],1,0))</f>
        <v>0</v>
      </c>
      <c r="H1575" s="1">
        <f>IF(OR(AND(Veg_Table[[#This Row],[PRESCRIP]]="BC_Br Rmv", Veg_Table[[#This Row],[WOOD_MAN]]&lt;&gt;"Not Needed"),AND(Veg_Table[[#This Row],[PRESCRIP]]="BCS_Br Rmv+Trt", Veg_Table[[#This Row],[WOOD_MAN]]&lt;&gt;"Not Needed")),1,0)</f>
        <v>0</v>
      </c>
      <c r="I1575" s="1">
        <f ca="1">IF(AND(Veg_Table[[#This Row],[Prescription_Changed]]="Yes",Veg_Table[[#This Row],[TAT_RESULT]]=""),1,0)</f>
        <v>0</v>
      </c>
      <c r="J1575" s="1">
        <f ca="1">SUM(Veg_Table[[#This Row],[Prescription and Status do not match]:[Prescription_Edited_And_TAT_Is_Blank]])</f>
        <v>0</v>
      </c>
      <c r="K1575" s="1">
        <f ca="1">IF(Veg_Table[[#This Row],[Sum of Errors]]&gt;0,1,0)</f>
        <v>0</v>
      </c>
      <c r="L1575" s="1">
        <f>1</f>
        <v>1</v>
      </c>
      <c r="M1575"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575" s="1" t="str">
        <f>IF(OR(MID(Veg_Table[[#This Row],[PRESCRIP]],2,1)="1",MID(Veg_Table[[#This Row],[PRESCRIP]],2,1)="2",MID(Veg_Table[[#This Row],[PRESCRIP]],2,1)="3",MID(Veg_Table[[#This Row],[PRESCRIP]],2,1)="4"),_xlfn.NUMBERVALUE(MID(Veg_Table[[#This Row],[PRESCRIP]],2,1)),"NA")</f>
        <v>NA</v>
      </c>
      <c r="O1575" s="1">
        <f>WEEKNUM(Veg_Table[[#This Row],[EVM_LAST_EDITED_Day]],2)</f>
        <v>20</v>
      </c>
      <c r="P1575" s="25">
        <f>IFERROR(DATE(YEAR(Veg_Table[[#This Row],[EVM_LAST_EDITED2]]),MONTH(Veg_Table[[#This Row],[EVM_LAST_EDITED2]]),DAY(Veg_Table[[#This Row],[EVM_LAST_EDITED2]])),DATE(2019,1,1))</f>
        <v>43965</v>
      </c>
      <c r="Q1575" s="3">
        <f>VALUE(SUBSTITUTE(Veg_Table[[#This Row],[EVM_LAST_EDITED]],",",""))</f>
        <v>43965.620891203696</v>
      </c>
      <c r="R1575" s="1" t="str">
        <f>_xlfn.IFNA(IF(Veg_Table[[#This Row],[EVM_LAST_EDITOR]]="","zBlank EVM Last Editor",VLOOKUP(Veg_Table[[#This Row],[EVM_LAST_EDITOR]],Roster_Table[#All],4,FALSE)),"zAWRR Not in Roster")</f>
        <v>MGE</v>
      </c>
      <c r="S1575" s="1" t="str">
        <f>_xlfn.IFNA(IF(Veg_Table[[#This Row],[EVM_LAST_EDITOR]]="","zBlank EVM Last Editor",VLOOKUP(Veg_Table[[#This Row],[EVM_LAST_EDITOR]],Roster_Table[#All],16,FALSE)),"zCompany_AWRR not in Roster")</f>
        <v>MGE_Mountain G Enterprises</v>
      </c>
      <c r="T1575" s="2">
        <f>IFERROR(DATE(YEAR(Veg_Table[[#This Row],[Created2]]),MONTH(Veg_Table[[#This Row],[Created2]]),DAY(Veg_Table[[#This Row],[Created2]])),DATE(2019,1,1))</f>
        <v>43965</v>
      </c>
      <c r="U1575" s="3">
        <f>VALUE(SUBSTITUTE(Veg_Table[[#This Row],[Created]],",",""))</f>
        <v>43965.620891203696</v>
      </c>
      <c r="V1575" s="3" t="str">
        <f ca="1">IFERROR(_xlfn.IFNA(CELL("contents",INDIRECT(_xlfn.CONCAT("Veg_Table_Production_Data!",ADDRESS(MATCH(_xlfn.MAXIFS(#REF!,#REF!,"="&amp;Veg_Table[[#This Row],[AUTO_ID]],#REF!,"&lt;"&amp;Veg_Table[[#This Row],[EVM_LAST_EDITED_Day]]),#REF!,0),COLUMN(#REF!),4,1,)))),""),"")</f>
        <v/>
      </c>
      <c r="W1575" s="3" t="str">
        <f ca="1">IF(Veg_Table[[#This Row],[Previous_Prescription]]="","No",IF(Veg_Table[[#This Row],[Previous_Prescription]]=Veg_Table[[#This Row],[PRESCRIP]],"No","Yes"))</f>
        <v>No</v>
      </c>
      <c r="X1575" s="3" t="str">
        <f>IF(Veg_Table[[#This Row],[EVM_LAST_EDITED_Day]]=Veg_Table[[#This Row],[Created_Day]],"New","Old")</f>
        <v>New</v>
      </c>
      <c r="Y1575" s="1">
        <f>IFERROR(IF(FIND("delete",LOWER(Veg_Table[[#This Row],[PI_COMMENTS]]))&gt;=1,1,0),0)</f>
        <v>0</v>
      </c>
      <c r="Z1575" s="1" t="str">
        <f>_xlfn.IFNA(IF(Veg_Table[[#This Row],[EVM_LAST_EDITOR]]="","Yes",VLOOKUP(Veg_Table[[#This Row],[EVM_LAST_EDITOR]],Roster_Table[#All],15,FALSE)),"Yes")</f>
        <v>Yes</v>
      </c>
      <c r="AA157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75" s="1" t="str">
        <f>_xlfn.IFNA(VLOOKUP(Veg_Table[[#This Row],[EVM_LAST_EDITOR]],Roster_Table[#All],3,FALSE),"zAWRR Not in Roster")</f>
        <v>Alex</v>
      </c>
      <c r="AC1575" s="1" t="str">
        <f>_xlfn.IFNA(VLOOKUP(Veg_Table[[#This Row],[EVM_LAST_EDITOR]],Roster_Table[#All],2,FALSE),"zAWRR Not in Roster")</f>
        <v>Coon</v>
      </c>
      <c r="AD1575" s="1" t="str">
        <f>IF(_xlfn.CONCAT(Veg_Table[[#This Row],[First_Name]]," ",Veg_Table[[#This Row],[Last_Name]])="zAWRR Not in Roster zAWRR Not in Roster","zAWRR Not in Roster",_xlfn.CONCAT(Veg_Table[[#This Row],[First_Name]]," ",Veg_Table[[#This Row],[Last_Name]]))</f>
        <v>Alex Coon</v>
      </c>
      <c r="AE1575">
        <v>3229838</v>
      </c>
      <c r="AF1575" t="s">
        <v>6454</v>
      </c>
      <c r="AG1575" t="s">
        <v>93</v>
      </c>
      <c r="AH1575" t="s">
        <v>6340</v>
      </c>
      <c r="AI1575" t="s">
        <v>4729</v>
      </c>
      <c r="AJ1575" t="s">
        <v>21</v>
      </c>
      <c r="AL1575" t="s">
        <v>22</v>
      </c>
      <c r="AM1575" t="s">
        <v>40</v>
      </c>
      <c r="AN1575" t="s">
        <v>25</v>
      </c>
      <c r="AO1575" t="s">
        <v>25</v>
      </c>
      <c r="AP1575">
        <v>26</v>
      </c>
      <c r="AQ1575">
        <v>90</v>
      </c>
      <c r="AR1575" t="s">
        <v>511</v>
      </c>
      <c r="AS1575" t="s">
        <v>24</v>
      </c>
      <c r="AT1575" t="s">
        <v>26</v>
      </c>
      <c r="AV1575" t="s">
        <v>512</v>
      </c>
      <c r="AW1575" t="s">
        <v>6455</v>
      </c>
      <c r="AZ1575"/>
      <c r="BB1575" s="4"/>
      <c r="BD1575" t="s">
        <v>29</v>
      </c>
      <c r="BE1575" t="s">
        <v>25</v>
      </c>
      <c r="BF1575" t="s">
        <v>513</v>
      </c>
      <c r="BI1575" s="3"/>
      <c r="BJ1575" t="s">
        <v>27</v>
      </c>
      <c r="BK1575" s="30" t="s">
        <v>140</v>
      </c>
      <c r="BL1575" s="3">
        <v>43965.620891203704</v>
      </c>
      <c r="BM1575" t="s">
        <v>31</v>
      </c>
      <c r="BN1575" t="s">
        <v>32</v>
      </c>
      <c r="BP1575" t="s">
        <v>6342</v>
      </c>
      <c r="BQ1575" t="s">
        <v>1025</v>
      </c>
      <c r="BR1575" t="s">
        <v>28</v>
      </c>
      <c r="BS1575" t="s">
        <v>28</v>
      </c>
      <c r="BT1575" t="s">
        <v>140</v>
      </c>
      <c r="BU1575" s="3">
        <v>43965.620891203704</v>
      </c>
      <c r="BV1575" t="s">
        <v>803</v>
      </c>
      <c r="BW1575" s="3">
        <v>43965.684921365741</v>
      </c>
      <c r="BX1575" t="s">
        <v>6456</v>
      </c>
      <c r="CG1575"/>
      <c r="CH1575"/>
      <c r="CI1575"/>
      <c r="CY1575"/>
      <c r="DA1575"/>
      <c r="DF1575"/>
    </row>
    <row r="1576" spans="1:110" x14ac:dyDescent="0.25">
      <c r="A1576" s="1">
        <f>IF(Veg_Table[[#This Row],[VP_STATUS]]="Hold",0,IF(OR(AND(Veg_Table[[#This Row],[PRESCRIP]]="NW_No Work",Veg_Table[[#This Row],[VP_STATUS]]&lt;&gt;"No Work Required Under EVM"),AND(Veg_Table[[#This Row],[VP_STATUS]]="No Work Required Under EVM",Veg_Table[[#This Row],[PRESCRIP]]&lt;&gt;"NW_No Work")),1,0))</f>
        <v>0</v>
      </c>
      <c r="B1576" s="1">
        <f>IF(Veg_Table[[#This Row],[SPECIES]]="",1,0)</f>
        <v>0</v>
      </c>
      <c r="C1576" s="1">
        <f>IF(Veg_Table[[#This Row],[DIAMETER]]="",1,0)</f>
        <v>0</v>
      </c>
      <c r="D1576" s="1">
        <f>IF(Veg_Table[[#This Row],[HEIGHT]]="",1,0)</f>
        <v>0</v>
      </c>
      <c r="E157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76" s="1">
        <f>IF(AND(Veg_Table[[#This Row],[TAT_RESULT]]="ABATE",Veg_Table[[#This Row],[PRESCRIP]]="NW_No Work"),1,0)</f>
        <v>0</v>
      </c>
      <c r="G1576" s="1">
        <f>IF(OR(Veg_Table[[#This Row],[Prescription R-Scale]]="NA",Veg_Table[[#This Row],[Diameter R-Scale]]="NA"),0,IF(Veg_Table[[#This Row],[Diameter R-Scale]]&lt;&gt;Veg_Table[[#This Row],[Prescription R-Scale]],1,0))</f>
        <v>0</v>
      </c>
      <c r="H1576" s="1">
        <f>IF(OR(AND(Veg_Table[[#This Row],[PRESCRIP]]="BC_Br Rmv", Veg_Table[[#This Row],[WOOD_MAN]]&lt;&gt;"Not Needed"),AND(Veg_Table[[#This Row],[PRESCRIP]]="BCS_Br Rmv+Trt", Veg_Table[[#This Row],[WOOD_MAN]]&lt;&gt;"Not Needed")),1,0)</f>
        <v>0</v>
      </c>
      <c r="I1576" s="1">
        <f ca="1">IF(AND(Veg_Table[[#This Row],[Prescription_Changed]]="Yes",Veg_Table[[#This Row],[TAT_RESULT]]=""),1,0)</f>
        <v>0</v>
      </c>
      <c r="J1576" s="1">
        <f ca="1">SUM(Veg_Table[[#This Row],[Prescription and Status do not match]:[Prescription_Edited_And_TAT_Is_Blank]])</f>
        <v>0</v>
      </c>
      <c r="K1576" s="1">
        <f ca="1">IF(Veg_Table[[#This Row],[Sum of Errors]]&gt;0,1,0)</f>
        <v>0</v>
      </c>
      <c r="L1576" s="1">
        <f>1</f>
        <v>1</v>
      </c>
      <c r="M157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576" s="1">
        <f>IF(OR(MID(Veg_Table[[#This Row],[PRESCRIP]],2,1)="1",MID(Veg_Table[[#This Row],[PRESCRIP]],2,1)="2",MID(Veg_Table[[#This Row],[PRESCRIP]],2,1)="3",MID(Veg_Table[[#This Row],[PRESCRIP]],2,1)="4"),_xlfn.NUMBERVALUE(MID(Veg_Table[[#This Row],[PRESCRIP]],2,1)),"NA")</f>
        <v>2</v>
      </c>
      <c r="O1576" s="1">
        <f>WEEKNUM(Veg_Table[[#This Row],[EVM_LAST_EDITED_Day]],2)</f>
        <v>20</v>
      </c>
      <c r="P1576" s="25">
        <f>IFERROR(DATE(YEAR(Veg_Table[[#This Row],[EVM_LAST_EDITED2]]),MONTH(Veg_Table[[#This Row],[EVM_LAST_EDITED2]]),DAY(Veg_Table[[#This Row],[EVM_LAST_EDITED2]])),DATE(2019,1,1))</f>
        <v>43965</v>
      </c>
      <c r="Q1576" s="3">
        <f>VALUE(SUBSTITUTE(Veg_Table[[#This Row],[EVM_LAST_EDITED]],",",""))</f>
        <v>43965.621136516202</v>
      </c>
      <c r="R1576" s="1" t="str">
        <f>_xlfn.IFNA(IF(Veg_Table[[#This Row],[EVM_LAST_EDITOR]]="","zBlank EVM Last Editor",VLOOKUP(Veg_Table[[#This Row],[EVM_LAST_EDITOR]],Roster_Table[#All],4,FALSE)),"zAWRR Not in Roster")</f>
        <v>zAWRR Not in Roster</v>
      </c>
      <c r="S1576" s="1" t="str">
        <f>_xlfn.IFNA(IF(Veg_Table[[#This Row],[EVM_LAST_EDITOR]]="","zBlank EVM Last Editor",VLOOKUP(Veg_Table[[#This Row],[EVM_LAST_EDITOR]],Roster_Table[#All],16,FALSE)),"zCompany_AWRR not in Roster")</f>
        <v>zCompany_AWRR not in Roster</v>
      </c>
      <c r="T1576" s="2">
        <f>IFERROR(DATE(YEAR(Veg_Table[[#This Row],[Created2]]),MONTH(Veg_Table[[#This Row],[Created2]]),DAY(Veg_Table[[#This Row],[Created2]])),DATE(2019,1,1))</f>
        <v>43907</v>
      </c>
      <c r="U1576" s="3">
        <f>VALUE(SUBSTITUTE(Veg_Table[[#This Row],[Created]],",",""))</f>
        <v>43907.598877314798</v>
      </c>
      <c r="V1576" s="3" t="str">
        <f ca="1">IFERROR(_xlfn.IFNA(CELL("contents",INDIRECT(_xlfn.CONCAT("Veg_Table_Production_Data!",ADDRESS(MATCH(_xlfn.MAXIFS(#REF!,#REF!,"="&amp;Veg_Table[[#This Row],[AUTO_ID]],#REF!,"&lt;"&amp;Veg_Table[[#This Row],[EVM_LAST_EDITED_Day]]),#REF!,0),COLUMN(#REF!),4,1,)))),""),"")</f>
        <v/>
      </c>
      <c r="W1576" s="3" t="str">
        <f ca="1">IF(Veg_Table[[#This Row],[Previous_Prescription]]="","No",IF(Veg_Table[[#This Row],[Previous_Prescription]]=Veg_Table[[#This Row],[PRESCRIP]],"No","Yes"))</f>
        <v>No</v>
      </c>
      <c r="X1576" s="3" t="str">
        <f>IF(Veg_Table[[#This Row],[EVM_LAST_EDITED_Day]]=Veg_Table[[#This Row],[Created_Day]],"New","Old")</f>
        <v>Old</v>
      </c>
      <c r="Y1576" s="1">
        <f>IFERROR(IF(FIND("delete",LOWER(Veg_Table[[#This Row],[PI_COMMENTS]]))&gt;=1,1,0),0)</f>
        <v>0</v>
      </c>
      <c r="Z1576" s="1" t="str">
        <f>_xlfn.IFNA(IF(Veg_Table[[#This Row],[EVM_LAST_EDITOR]]="","Yes",VLOOKUP(Veg_Table[[#This Row],[EVM_LAST_EDITOR]],Roster_Table[#All],15,FALSE)),"Yes")</f>
        <v>Yes</v>
      </c>
      <c r="AA157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76" s="1" t="str">
        <f>_xlfn.IFNA(VLOOKUP(Veg_Table[[#This Row],[EVM_LAST_EDITOR]],Roster_Table[#All],3,FALSE),"zAWRR Not in Roster")</f>
        <v>zAWRR Not in Roster</v>
      </c>
      <c r="AC1576" s="1" t="str">
        <f>_xlfn.IFNA(VLOOKUP(Veg_Table[[#This Row],[EVM_LAST_EDITOR]],Roster_Table[#All],2,FALSE),"zAWRR Not in Roster")</f>
        <v>zAWRR Not in Roster</v>
      </c>
      <c r="AD1576" s="1" t="str">
        <f>IF(_xlfn.CONCAT(Veg_Table[[#This Row],[First_Name]]," ",Veg_Table[[#This Row],[Last_Name]])="zAWRR Not in Roster zAWRR Not in Roster","zAWRR Not in Roster",_xlfn.CONCAT(Veg_Table[[#This Row],[First_Name]]," ",Veg_Table[[#This Row],[Last_Name]]))</f>
        <v>zAWRR Not in Roster</v>
      </c>
      <c r="AE1576">
        <v>2930143</v>
      </c>
      <c r="AF1576" t="s">
        <v>910</v>
      </c>
      <c r="AG1576" t="s">
        <v>30</v>
      </c>
      <c r="AH1576" t="s">
        <v>911</v>
      </c>
      <c r="AI1576" t="s">
        <v>912</v>
      </c>
      <c r="AJ1576" t="s">
        <v>820</v>
      </c>
      <c r="AL1576" t="s">
        <v>371</v>
      </c>
      <c r="AM1576" t="s">
        <v>38</v>
      </c>
      <c r="AN1576" t="s">
        <v>25</v>
      </c>
      <c r="AO1576" t="s">
        <v>25</v>
      </c>
      <c r="AP1576">
        <v>21</v>
      </c>
      <c r="AQ1576">
        <v>80</v>
      </c>
      <c r="AR1576" t="s">
        <v>511</v>
      </c>
      <c r="AS1576" t="s">
        <v>42</v>
      </c>
      <c r="AT1576" t="s">
        <v>515</v>
      </c>
      <c r="AV1576" t="s">
        <v>512</v>
      </c>
      <c r="AW1576" t="s">
        <v>913</v>
      </c>
      <c r="AX1576" t="s">
        <v>534</v>
      </c>
      <c r="AZ1576">
        <v>5746657</v>
      </c>
      <c r="BA1576" t="s">
        <v>42</v>
      </c>
      <c r="BB1576" s="4">
        <v>43965.621061168982</v>
      </c>
      <c r="BD1576" t="s">
        <v>29</v>
      </c>
      <c r="BE1576" t="s">
        <v>25</v>
      </c>
      <c r="BF1576" t="s">
        <v>513</v>
      </c>
      <c r="BI1576" s="3"/>
      <c r="BJ1576" t="s">
        <v>417</v>
      </c>
      <c r="BK1576" s="30" t="s">
        <v>821</v>
      </c>
      <c r="BL1576" s="3">
        <v>43965.621136516202</v>
      </c>
      <c r="BM1576" t="s">
        <v>31</v>
      </c>
      <c r="BN1576" t="s">
        <v>32</v>
      </c>
      <c r="BP1576" t="s">
        <v>1087</v>
      </c>
      <c r="BR1576" t="s">
        <v>28</v>
      </c>
      <c r="BS1576" t="s">
        <v>28</v>
      </c>
      <c r="BT1576" t="s">
        <v>544</v>
      </c>
      <c r="BU1576" s="3">
        <v>43907.598877314813</v>
      </c>
      <c r="BV1576" t="s">
        <v>803</v>
      </c>
      <c r="BW1576" s="3">
        <v>43965.648524444441</v>
      </c>
      <c r="BX1576" t="s">
        <v>914</v>
      </c>
      <c r="CG1576"/>
      <c r="CH1576"/>
      <c r="CI1576"/>
      <c r="CY1576"/>
      <c r="DA1576"/>
      <c r="DF1576"/>
    </row>
    <row r="1577" spans="1:110" x14ac:dyDescent="0.25">
      <c r="A1577" s="1">
        <f>IF(Veg_Table[[#This Row],[VP_STATUS]]="Hold",0,IF(OR(AND(Veg_Table[[#This Row],[PRESCRIP]]="NW_No Work",Veg_Table[[#This Row],[VP_STATUS]]&lt;&gt;"No Work Required Under EVM"),AND(Veg_Table[[#This Row],[VP_STATUS]]="No Work Required Under EVM",Veg_Table[[#This Row],[PRESCRIP]]&lt;&gt;"NW_No Work")),1,0))</f>
        <v>0</v>
      </c>
      <c r="B1577" s="1">
        <f>IF(Veg_Table[[#This Row],[SPECIES]]="",1,0)</f>
        <v>0</v>
      </c>
      <c r="C1577" s="1">
        <f>IF(Veg_Table[[#This Row],[DIAMETER]]="",1,0)</f>
        <v>0</v>
      </c>
      <c r="D1577" s="1">
        <f>IF(Veg_Table[[#This Row],[HEIGHT]]="",1,0)</f>
        <v>0</v>
      </c>
      <c r="E157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77" s="1">
        <f>IF(AND(Veg_Table[[#This Row],[TAT_RESULT]]="ABATE",Veg_Table[[#This Row],[PRESCRIP]]="NW_No Work"),1,0)</f>
        <v>0</v>
      </c>
      <c r="G1577" s="1">
        <f>IF(OR(Veg_Table[[#This Row],[Prescription R-Scale]]="NA",Veg_Table[[#This Row],[Diameter R-Scale]]="NA"),0,IF(Veg_Table[[#This Row],[Diameter R-Scale]]&lt;&gt;Veg_Table[[#This Row],[Prescription R-Scale]],1,0))</f>
        <v>0</v>
      </c>
      <c r="H1577" s="1">
        <f>IF(OR(AND(Veg_Table[[#This Row],[PRESCRIP]]="BC_Br Rmv", Veg_Table[[#This Row],[WOOD_MAN]]&lt;&gt;"Not Needed"),AND(Veg_Table[[#This Row],[PRESCRIP]]="BCS_Br Rmv+Trt", Veg_Table[[#This Row],[WOOD_MAN]]&lt;&gt;"Not Needed")),1,0)</f>
        <v>0</v>
      </c>
      <c r="I1577" s="1">
        <f ca="1">IF(AND(Veg_Table[[#This Row],[Prescription_Changed]]="Yes",Veg_Table[[#This Row],[TAT_RESULT]]=""),1,0)</f>
        <v>0</v>
      </c>
      <c r="J1577" s="1">
        <f ca="1">SUM(Veg_Table[[#This Row],[Prescription and Status do not match]:[Prescription_Edited_And_TAT_Is_Blank]])</f>
        <v>0</v>
      </c>
      <c r="K1577" s="1">
        <f ca="1">IF(Veg_Table[[#This Row],[Sum of Errors]]&gt;0,1,0)</f>
        <v>0</v>
      </c>
      <c r="L1577" s="1">
        <f>1</f>
        <v>1</v>
      </c>
      <c r="M1577"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577" s="1" t="str">
        <f>IF(OR(MID(Veg_Table[[#This Row],[PRESCRIP]],2,1)="1",MID(Veg_Table[[#This Row],[PRESCRIP]],2,1)="2",MID(Veg_Table[[#This Row],[PRESCRIP]],2,1)="3",MID(Veg_Table[[#This Row],[PRESCRIP]],2,1)="4"),_xlfn.NUMBERVALUE(MID(Veg_Table[[#This Row],[PRESCRIP]],2,1)),"NA")</f>
        <v>NA</v>
      </c>
      <c r="O1577" s="1">
        <f>WEEKNUM(Veg_Table[[#This Row],[EVM_LAST_EDITED_Day]],2)</f>
        <v>20</v>
      </c>
      <c r="P1577" s="25">
        <f>IFERROR(DATE(YEAR(Veg_Table[[#This Row],[EVM_LAST_EDITED2]]),MONTH(Veg_Table[[#This Row],[EVM_LAST_EDITED2]]),DAY(Veg_Table[[#This Row],[EVM_LAST_EDITED2]])),DATE(2019,1,1))</f>
        <v>43965</v>
      </c>
      <c r="Q1577" s="3">
        <f>VALUE(SUBSTITUTE(Veg_Table[[#This Row],[EVM_LAST_EDITED]],",",""))</f>
        <v>43965.6214548032</v>
      </c>
      <c r="R1577" s="1" t="str">
        <f>_xlfn.IFNA(IF(Veg_Table[[#This Row],[EVM_LAST_EDITOR]]="","zBlank EVM Last Editor",VLOOKUP(Veg_Table[[#This Row],[EVM_LAST_EDITOR]],Roster_Table[#All],4,FALSE)),"zAWRR Not in Roster")</f>
        <v>MGE</v>
      </c>
      <c r="S1577" s="1" t="str">
        <f>_xlfn.IFNA(IF(Veg_Table[[#This Row],[EVM_LAST_EDITOR]]="","zBlank EVM Last Editor",VLOOKUP(Veg_Table[[#This Row],[EVM_LAST_EDITOR]],Roster_Table[#All],16,FALSE)),"zCompany_AWRR not in Roster")</f>
        <v>MGE_Mountain G Enterprises</v>
      </c>
      <c r="T1577" s="2">
        <f>IFERROR(DATE(YEAR(Veg_Table[[#This Row],[Created2]]),MONTH(Veg_Table[[#This Row],[Created2]]),DAY(Veg_Table[[#This Row],[Created2]])),DATE(2019,1,1))</f>
        <v>43965</v>
      </c>
      <c r="U1577" s="3">
        <f>VALUE(SUBSTITUTE(Veg_Table[[#This Row],[Created]],",",""))</f>
        <v>43965.6214548032</v>
      </c>
      <c r="V1577" s="3" t="str">
        <f ca="1">IFERROR(_xlfn.IFNA(CELL("contents",INDIRECT(_xlfn.CONCAT("Veg_Table_Production_Data!",ADDRESS(MATCH(_xlfn.MAXIFS(#REF!,#REF!,"="&amp;Veg_Table[[#This Row],[AUTO_ID]],#REF!,"&lt;"&amp;Veg_Table[[#This Row],[EVM_LAST_EDITED_Day]]),#REF!,0),COLUMN(#REF!),4,1,)))),""),"")</f>
        <v/>
      </c>
      <c r="W1577" s="3" t="str">
        <f ca="1">IF(Veg_Table[[#This Row],[Previous_Prescription]]="","No",IF(Veg_Table[[#This Row],[Previous_Prescription]]=Veg_Table[[#This Row],[PRESCRIP]],"No","Yes"))</f>
        <v>No</v>
      </c>
      <c r="X1577" s="3" t="str">
        <f>IF(Veg_Table[[#This Row],[EVM_LAST_EDITED_Day]]=Veg_Table[[#This Row],[Created_Day]],"New","Old")</f>
        <v>New</v>
      </c>
      <c r="Y1577" s="1">
        <f>IFERROR(IF(FIND("delete",LOWER(Veg_Table[[#This Row],[PI_COMMENTS]]))&gt;=1,1,0),0)</f>
        <v>0</v>
      </c>
      <c r="Z1577" s="1" t="str">
        <f>_xlfn.IFNA(IF(Veg_Table[[#This Row],[EVM_LAST_EDITOR]]="","Yes",VLOOKUP(Veg_Table[[#This Row],[EVM_LAST_EDITOR]],Roster_Table[#All],15,FALSE)),"Yes")</f>
        <v>Yes</v>
      </c>
      <c r="AA157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77" s="1" t="str">
        <f>_xlfn.IFNA(VLOOKUP(Veg_Table[[#This Row],[EVM_LAST_EDITOR]],Roster_Table[#All],3,FALSE),"zAWRR Not in Roster")</f>
        <v>Miguel</v>
      </c>
      <c r="AC1577" s="1" t="str">
        <f>_xlfn.IFNA(VLOOKUP(Veg_Table[[#This Row],[EVM_LAST_EDITOR]],Roster_Table[#All],2,FALSE),"zAWRR Not in Roster")</f>
        <v>Dominguez-Diaz</v>
      </c>
      <c r="AD1577" s="1" t="str">
        <f>IF(_xlfn.CONCAT(Veg_Table[[#This Row],[First_Name]]," ",Veg_Table[[#This Row],[Last_Name]])="zAWRR Not in Roster zAWRR Not in Roster","zAWRR Not in Roster",_xlfn.CONCAT(Veg_Table[[#This Row],[First_Name]]," ",Veg_Table[[#This Row],[Last_Name]]))</f>
        <v>Miguel Dominguez-Diaz</v>
      </c>
      <c r="AE1577">
        <v>3229694</v>
      </c>
      <c r="AF1577" t="s">
        <v>6998</v>
      </c>
      <c r="AG1577" t="s">
        <v>30</v>
      </c>
      <c r="AH1577" t="s">
        <v>2420</v>
      </c>
      <c r="AI1577" t="s">
        <v>2421</v>
      </c>
      <c r="AJ1577" t="s">
        <v>21</v>
      </c>
      <c r="AK1577" t="s">
        <v>28</v>
      </c>
      <c r="AL1577" t="s">
        <v>22</v>
      </c>
      <c r="AM1577" t="s">
        <v>38</v>
      </c>
      <c r="AN1577" t="s">
        <v>25</v>
      </c>
      <c r="AO1577" t="s">
        <v>25</v>
      </c>
      <c r="AP1577">
        <v>19</v>
      </c>
      <c r="AQ1577">
        <v>100</v>
      </c>
      <c r="AR1577" t="s">
        <v>511</v>
      </c>
      <c r="AS1577" t="s">
        <v>24</v>
      </c>
      <c r="AT1577" t="s">
        <v>26</v>
      </c>
      <c r="AU1577" t="s">
        <v>25</v>
      </c>
      <c r="AV1577" t="s">
        <v>512</v>
      </c>
      <c r="AW1577" t="s">
        <v>6999</v>
      </c>
      <c r="AX1577" t="s">
        <v>534</v>
      </c>
      <c r="AY1577" t="s">
        <v>28</v>
      </c>
      <c r="AZ1577"/>
      <c r="BA1577" t="s">
        <v>28</v>
      </c>
      <c r="BB1577" s="4"/>
      <c r="BC1577" t="s">
        <v>28</v>
      </c>
      <c r="BD1577" t="s">
        <v>29</v>
      </c>
      <c r="BF1577" t="s">
        <v>28</v>
      </c>
      <c r="BG1577" t="s">
        <v>28</v>
      </c>
      <c r="BH1577" t="s">
        <v>28</v>
      </c>
      <c r="BI1577" s="3"/>
      <c r="BJ1577" t="s">
        <v>27</v>
      </c>
      <c r="BK1577" s="30" t="s">
        <v>146</v>
      </c>
      <c r="BL1577" s="3">
        <v>43965.621454803244</v>
      </c>
      <c r="BM1577" t="s">
        <v>31</v>
      </c>
      <c r="BN1577" t="s">
        <v>32</v>
      </c>
      <c r="BO1577" t="s">
        <v>2422</v>
      </c>
      <c r="BQ1577" t="s">
        <v>826</v>
      </c>
      <c r="BR1577" t="s">
        <v>28</v>
      </c>
      <c r="BS1577" t="s">
        <v>28</v>
      </c>
      <c r="BT1577" t="s">
        <v>146</v>
      </c>
      <c r="BU1577" s="3">
        <v>43965.621454803244</v>
      </c>
      <c r="BV1577" t="s">
        <v>803</v>
      </c>
      <c r="BW1577" s="3">
        <v>43966.169547743055</v>
      </c>
      <c r="BX1577" t="s">
        <v>7000</v>
      </c>
      <c r="CG1577"/>
      <c r="CH1577"/>
      <c r="CI1577"/>
      <c r="CY1577"/>
      <c r="DA1577"/>
      <c r="DF1577"/>
    </row>
    <row r="1578" spans="1:110" x14ac:dyDescent="0.25">
      <c r="A1578" s="1">
        <f>IF(Veg_Table[[#This Row],[VP_STATUS]]="Hold",0,IF(OR(AND(Veg_Table[[#This Row],[PRESCRIP]]="NW_No Work",Veg_Table[[#This Row],[VP_STATUS]]&lt;&gt;"No Work Required Under EVM"),AND(Veg_Table[[#This Row],[VP_STATUS]]="No Work Required Under EVM",Veg_Table[[#This Row],[PRESCRIP]]&lt;&gt;"NW_No Work")),1,0))</f>
        <v>0</v>
      </c>
      <c r="B1578" s="1">
        <f>IF(Veg_Table[[#This Row],[SPECIES]]="",1,0)</f>
        <v>0</v>
      </c>
      <c r="C1578" s="1">
        <f>IF(Veg_Table[[#This Row],[DIAMETER]]="",1,0)</f>
        <v>0</v>
      </c>
      <c r="D1578" s="1">
        <f>IF(Veg_Table[[#This Row],[HEIGHT]]="",1,0)</f>
        <v>0</v>
      </c>
      <c r="E157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78" s="1">
        <f>IF(AND(Veg_Table[[#This Row],[TAT_RESULT]]="ABATE",Veg_Table[[#This Row],[PRESCRIP]]="NW_No Work"),1,0)</f>
        <v>0</v>
      </c>
      <c r="G1578" s="1">
        <f>IF(OR(Veg_Table[[#This Row],[Prescription R-Scale]]="NA",Veg_Table[[#This Row],[Diameter R-Scale]]="NA"),0,IF(Veg_Table[[#This Row],[Diameter R-Scale]]&lt;&gt;Veg_Table[[#This Row],[Prescription R-Scale]],1,0))</f>
        <v>0</v>
      </c>
      <c r="H1578" s="1">
        <f>IF(OR(AND(Veg_Table[[#This Row],[PRESCRIP]]="BC_Br Rmv", Veg_Table[[#This Row],[WOOD_MAN]]&lt;&gt;"Not Needed"),AND(Veg_Table[[#This Row],[PRESCRIP]]="BCS_Br Rmv+Trt", Veg_Table[[#This Row],[WOOD_MAN]]&lt;&gt;"Not Needed")),1,0)</f>
        <v>0</v>
      </c>
      <c r="I1578" s="1">
        <f ca="1">IF(AND(Veg_Table[[#This Row],[Prescription_Changed]]="Yes",Veg_Table[[#This Row],[TAT_RESULT]]=""),1,0)</f>
        <v>0</v>
      </c>
      <c r="J1578" s="1">
        <f ca="1">SUM(Veg_Table[[#This Row],[Prescription and Status do not match]:[Prescription_Edited_And_TAT_Is_Blank]])</f>
        <v>0</v>
      </c>
      <c r="K1578" s="1">
        <f ca="1">IF(Veg_Table[[#This Row],[Sum of Errors]]&gt;0,1,0)</f>
        <v>0</v>
      </c>
      <c r="L1578" s="1">
        <f>1</f>
        <v>1</v>
      </c>
      <c r="M157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578" s="1">
        <f>IF(OR(MID(Veg_Table[[#This Row],[PRESCRIP]],2,1)="1",MID(Veg_Table[[#This Row],[PRESCRIP]],2,1)="2",MID(Veg_Table[[#This Row],[PRESCRIP]],2,1)="3",MID(Veg_Table[[#This Row],[PRESCRIP]],2,1)="4"),_xlfn.NUMBERVALUE(MID(Veg_Table[[#This Row],[PRESCRIP]],2,1)),"NA")</f>
        <v>1</v>
      </c>
      <c r="O1578" s="1">
        <f>WEEKNUM(Veg_Table[[#This Row],[EVM_LAST_EDITED_Day]],2)</f>
        <v>20</v>
      </c>
      <c r="P1578" s="25">
        <f>IFERROR(DATE(YEAR(Veg_Table[[#This Row],[EVM_LAST_EDITED2]]),MONTH(Veg_Table[[#This Row],[EVM_LAST_EDITED2]]),DAY(Veg_Table[[#This Row],[EVM_LAST_EDITED2]])),DATE(2019,1,1))</f>
        <v>43965</v>
      </c>
      <c r="Q1578" s="3">
        <f>VALUE(SUBSTITUTE(Veg_Table[[#This Row],[EVM_LAST_EDITED]],",",""))</f>
        <v>43965.622310289298</v>
      </c>
      <c r="R1578" s="1" t="str">
        <f>_xlfn.IFNA(IF(Veg_Table[[#This Row],[EVM_LAST_EDITOR]]="","zBlank EVM Last Editor",VLOOKUP(Veg_Table[[#This Row],[EVM_LAST_EDITOR]],Roster_Table[#All],4,FALSE)),"zAWRR Not in Roster")</f>
        <v>MBG</v>
      </c>
      <c r="S1578" s="1" t="str">
        <f>_xlfn.IFNA(IF(Veg_Table[[#This Row],[EVM_LAST_EDITOR]]="","zBlank EVM Last Editor",VLOOKUP(Veg_Table[[#This Row],[EVM_LAST_EDITOR]],Roster_Table[#All],16,FALSE)),"zCompany_AWRR not in Roster")</f>
        <v>MBG_Mason, Bruce &amp; Girard</v>
      </c>
      <c r="T1578" s="2">
        <f>IFERROR(DATE(YEAR(Veg_Table[[#This Row],[Created2]]),MONTH(Veg_Table[[#This Row],[Created2]]),DAY(Veg_Table[[#This Row],[Created2]])),DATE(2019,1,1))</f>
        <v>43965</v>
      </c>
      <c r="U1578" s="3">
        <f>VALUE(SUBSTITUTE(Veg_Table[[#This Row],[Created]],",",""))</f>
        <v>43965.622310289298</v>
      </c>
      <c r="V1578" s="3" t="str">
        <f ca="1">IFERROR(_xlfn.IFNA(CELL("contents",INDIRECT(_xlfn.CONCAT("Veg_Table_Production_Data!",ADDRESS(MATCH(_xlfn.MAXIFS(#REF!,#REF!,"="&amp;Veg_Table[[#This Row],[AUTO_ID]],#REF!,"&lt;"&amp;Veg_Table[[#This Row],[EVM_LAST_EDITED_Day]]),#REF!,0),COLUMN(#REF!),4,1,)))),""),"")</f>
        <v/>
      </c>
      <c r="W1578" s="3" t="str">
        <f ca="1">IF(Veg_Table[[#This Row],[Previous_Prescription]]="","No",IF(Veg_Table[[#This Row],[Previous_Prescription]]=Veg_Table[[#This Row],[PRESCRIP]],"No","Yes"))</f>
        <v>No</v>
      </c>
      <c r="X1578" s="3" t="str">
        <f>IF(Veg_Table[[#This Row],[EVM_LAST_EDITED_Day]]=Veg_Table[[#This Row],[Created_Day]],"New","Old")</f>
        <v>New</v>
      </c>
      <c r="Y1578" s="1">
        <f>IFERROR(IF(FIND("delete",LOWER(Veg_Table[[#This Row],[PI_COMMENTS]]))&gt;=1,1,0),0)</f>
        <v>0</v>
      </c>
      <c r="Z1578" s="1" t="str">
        <f>_xlfn.IFNA(IF(Veg_Table[[#This Row],[EVM_LAST_EDITOR]]="","Yes",VLOOKUP(Veg_Table[[#This Row],[EVM_LAST_EDITOR]],Roster_Table[#All],15,FALSE)),"Yes")</f>
        <v>Yes</v>
      </c>
      <c r="AA157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78" s="1" t="str">
        <f>_xlfn.IFNA(VLOOKUP(Veg_Table[[#This Row],[EVM_LAST_EDITOR]],Roster_Table[#All],3,FALSE),"zAWRR Not in Roster")</f>
        <v>Benjamin</v>
      </c>
      <c r="AC1578" s="1" t="str">
        <f>_xlfn.IFNA(VLOOKUP(Veg_Table[[#This Row],[EVM_LAST_EDITOR]],Roster_Table[#All],2,FALSE),"zAWRR Not in Roster")</f>
        <v>Post</v>
      </c>
      <c r="AD1578" s="1" t="str">
        <f>IF(_xlfn.CONCAT(Veg_Table[[#This Row],[First_Name]]," ",Veg_Table[[#This Row],[Last_Name]])="zAWRR Not in Roster zAWRR Not in Roster","zAWRR Not in Roster",_xlfn.CONCAT(Veg_Table[[#This Row],[First_Name]]," ",Veg_Table[[#This Row],[Last_Name]]))</f>
        <v>Benjamin Post</v>
      </c>
      <c r="AE1578">
        <v>3229698</v>
      </c>
      <c r="AF1578" t="s">
        <v>6430</v>
      </c>
      <c r="AG1578" t="s">
        <v>93</v>
      </c>
      <c r="AH1578" t="s">
        <v>6252</v>
      </c>
      <c r="AI1578" t="s">
        <v>5955</v>
      </c>
      <c r="AJ1578" t="s">
        <v>36</v>
      </c>
      <c r="AL1578" t="s">
        <v>372</v>
      </c>
      <c r="AM1578" t="s">
        <v>529</v>
      </c>
      <c r="AN1578" t="s">
        <v>25</v>
      </c>
      <c r="AO1578" t="s">
        <v>25</v>
      </c>
      <c r="AP1578">
        <v>5</v>
      </c>
      <c r="AQ1578">
        <v>34</v>
      </c>
      <c r="AR1578" t="s">
        <v>511</v>
      </c>
      <c r="AS1578" t="s">
        <v>45</v>
      </c>
      <c r="AT1578" t="s">
        <v>522</v>
      </c>
      <c r="AV1578" t="s">
        <v>519</v>
      </c>
      <c r="AW1578" t="s">
        <v>6431</v>
      </c>
      <c r="AZ1578"/>
      <c r="BB1578" s="4"/>
      <c r="BD1578" t="s">
        <v>29</v>
      </c>
      <c r="BE1578" t="s">
        <v>25</v>
      </c>
      <c r="BF1578" t="s">
        <v>513</v>
      </c>
      <c r="BI1578" s="3"/>
      <c r="BJ1578" t="s">
        <v>52</v>
      </c>
      <c r="BK1578" s="30" t="s">
        <v>120</v>
      </c>
      <c r="BL1578" s="3">
        <v>43965.622310289349</v>
      </c>
      <c r="BM1578" t="s">
        <v>31</v>
      </c>
      <c r="BN1578" t="s">
        <v>32</v>
      </c>
      <c r="BP1578" t="s">
        <v>6254</v>
      </c>
      <c r="BQ1578" t="s">
        <v>1025</v>
      </c>
      <c r="BR1578" t="s">
        <v>28</v>
      </c>
      <c r="BS1578" t="s">
        <v>28</v>
      </c>
      <c r="BT1578" t="s">
        <v>120</v>
      </c>
      <c r="BU1578" s="3">
        <v>43965.622310289349</v>
      </c>
      <c r="BV1578" t="s">
        <v>803</v>
      </c>
      <c r="BW1578" s="3">
        <v>43965.684884016206</v>
      </c>
      <c r="BX1578" t="s">
        <v>6432</v>
      </c>
      <c r="CG1578"/>
      <c r="CH1578"/>
      <c r="CI1578"/>
      <c r="CY1578"/>
      <c r="DA1578"/>
      <c r="DF1578"/>
    </row>
    <row r="1579" spans="1:110" x14ac:dyDescent="0.25">
      <c r="A1579" s="1">
        <f>IF(Veg_Table[[#This Row],[VP_STATUS]]="Hold",0,IF(OR(AND(Veg_Table[[#This Row],[PRESCRIP]]="NW_No Work",Veg_Table[[#This Row],[VP_STATUS]]&lt;&gt;"No Work Required Under EVM"),AND(Veg_Table[[#This Row],[VP_STATUS]]="No Work Required Under EVM",Veg_Table[[#This Row],[PRESCRIP]]&lt;&gt;"NW_No Work")),1,0))</f>
        <v>0</v>
      </c>
      <c r="B1579" s="1">
        <f>IF(Veg_Table[[#This Row],[SPECIES]]="",1,0)</f>
        <v>0</v>
      </c>
      <c r="C1579" s="1">
        <f>IF(Veg_Table[[#This Row],[DIAMETER]]="",1,0)</f>
        <v>0</v>
      </c>
      <c r="D1579" s="1">
        <f>IF(Veg_Table[[#This Row],[HEIGHT]]="",1,0)</f>
        <v>0</v>
      </c>
      <c r="E157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79" s="1">
        <f>IF(AND(Veg_Table[[#This Row],[TAT_RESULT]]="ABATE",Veg_Table[[#This Row],[PRESCRIP]]="NW_No Work"),1,0)</f>
        <v>0</v>
      </c>
      <c r="G1579" s="1">
        <f>IF(OR(Veg_Table[[#This Row],[Prescription R-Scale]]="NA",Veg_Table[[#This Row],[Diameter R-Scale]]="NA"),0,IF(Veg_Table[[#This Row],[Diameter R-Scale]]&lt;&gt;Veg_Table[[#This Row],[Prescription R-Scale]],1,0))</f>
        <v>0</v>
      </c>
      <c r="H1579" s="1">
        <f>IF(OR(AND(Veg_Table[[#This Row],[PRESCRIP]]="BC_Br Rmv", Veg_Table[[#This Row],[WOOD_MAN]]&lt;&gt;"Not Needed"),AND(Veg_Table[[#This Row],[PRESCRIP]]="BCS_Br Rmv+Trt", Veg_Table[[#This Row],[WOOD_MAN]]&lt;&gt;"Not Needed")),1,0)</f>
        <v>0</v>
      </c>
      <c r="I1579" s="1">
        <f ca="1">IF(AND(Veg_Table[[#This Row],[Prescription_Changed]]="Yes",Veg_Table[[#This Row],[TAT_RESULT]]=""),1,0)</f>
        <v>0</v>
      </c>
      <c r="J1579" s="1">
        <f ca="1">SUM(Veg_Table[[#This Row],[Prescription and Status do not match]:[Prescription_Edited_And_TAT_Is_Blank]])</f>
        <v>0</v>
      </c>
      <c r="K1579" s="1">
        <f ca="1">IF(Veg_Table[[#This Row],[Sum of Errors]]&gt;0,1,0)</f>
        <v>0</v>
      </c>
      <c r="L1579" s="1">
        <f>1</f>
        <v>1</v>
      </c>
      <c r="M1579"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579" s="1" t="str">
        <f>IF(OR(MID(Veg_Table[[#This Row],[PRESCRIP]],2,1)="1",MID(Veg_Table[[#This Row],[PRESCRIP]],2,1)="2",MID(Veg_Table[[#This Row],[PRESCRIP]],2,1)="3",MID(Veg_Table[[#This Row],[PRESCRIP]],2,1)="4"),_xlfn.NUMBERVALUE(MID(Veg_Table[[#This Row],[PRESCRIP]],2,1)),"NA")</f>
        <v>NA</v>
      </c>
      <c r="O1579" s="1">
        <f>WEEKNUM(Veg_Table[[#This Row],[EVM_LAST_EDITED_Day]],2)</f>
        <v>20</v>
      </c>
      <c r="P1579" s="25">
        <f>IFERROR(DATE(YEAR(Veg_Table[[#This Row],[EVM_LAST_EDITED2]]),MONTH(Veg_Table[[#This Row],[EVM_LAST_EDITED2]]),DAY(Veg_Table[[#This Row],[EVM_LAST_EDITED2]])),DATE(2019,1,1))</f>
        <v>43965</v>
      </c>
      <c r="Q1579" s="3">
        <f>VALUE(SUBSTITUTE(Veg_Table[[#This Row],[EVM_LAST_EDITED]],",",""))</f>
        <v>43965.623216053202</v>
      </c>
      <c r="R1579" s="1" t="str">
        <f>_xlfn.IFNA(IF(Veg_Table[[#This Row],[EVM_LAST_EDITOR]]="","zBlank EVM Last Editor",VLOOKUP(Veg_Table[[#This Row],[EVM_LAST_EDITOR]],Roster_Table[#All],4,FALSE)),"zAWRR Not in Roster")</f>
        <v>MGE</v>
      </c>
      <c r="S1579" s="1" t="str">
        <f>_xlfn.IFNA(IF(Veg_Table[[#This Row],[EVM_LAST_EDITOR]]="","zBlank EVM Last Editor",VLOOKUP(Veg_Table[[#This Row],[EVM_LAST_EDITOR]],Roster_Table[#All],16,FALSE)),"zCompany_AWRR not in Roster")</f>
        <v>MGE_Mountain G Enterprises</v>
      </c>
      <c r="T1579" s="2">
        <f>IFERROR(DATE(YEAR(Veg_Table[[#This Row],[Created2]]),MONTH(Veg_Table[[#This Row],[Created2]]),DAY(Veg_Table[[#This Row],[Created2]])),DATE(2019,1,1))</f>
        <v>43965</v>
      </c>
      <c r="U1579" s="3">
        <f>VALUE(SUBSTITUTE(Veg_Table[[#This Row],[Created]],",",""))</f>
        <v>43965.623216053202</v>
      </c>
      <c r="V1579" s="3" t="str">
        <f ca="1">IFERROR(_xlfn.IFNA(CELL("contents",INDIRECT(_xlfn.CONCAT("Veg_Table_Production_Data!",ADDRESS(MATCH(_xlfn.MAXIFS(#REF!,#REF!,"="&amp;Veg_Table[[#This Row],[AUTO_ID]],#REF!,"&lt;"&amp;Veg_Table[[#This Row],[EVM_LAST_EDITED_Day]]),#REF!,0),COLUMN(#REF!),4,1,)))),""),"")</f>
        <v/>
      </c>
      <c r="W1579" s="3" t="str">
        <f ca="1">IF(Veg_Table[[#This Row],[Previous_Prescription]]="","No",IF(Veg_Table[[#This Row],[Previous_Prescription]]=Veg_Table[[#This Row],[PRESCRIP]],"No","Yes"))</f>
        <v>No</v>
      </c>
      <c r="X1579" s="3" t="str">
        <f>IF(Veg_Table[[#This Row],[EVM_LAST_EDITED_Day]]=Veg_Table[[#This Row],[Created_Day]],"New","Old")</f>
        <v>New</v>
      </c>
      <c r="Y1579" s="1">
        <f>IFERROR(IF(FIND("delete",LOWER(Veg_Table[[#This Row],[PI_COMMENTS]]))&gt;=1,1,0),0)</f>
        <v>0</v>
      </c>
      <c r="Z1579" s="1" t="str">
        <f>_xlfn.IFNA(IF(Veg_Table[[#This Row],[EVM_LAST_EDITOR]]="","Yes",VLOOKUP(Veg_Table[[#This Row],[EVM_LAST_EDITOR]],Roster_Table[#All],15,FALSE)),"Yes")</f>
        <v>Yes</v>
      </c>
      <c r="AA157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79" s="1" t="str">
        <f>_xlfn.IFNA(VLOOKUP(Veg_Table[[#This Row],[EVM_LAST_EDITOR]],Roster_Table[#All],3,FALSE),"zAWRR Not in Roster")</f>
        <v>Miguel</v>
      </c>
      <c r="AC1579" s="1" t="str">
        <f>_xlfn.IFNA(VLOOKUP(Veg_Table[[#This Row],[EVM_LAST_EDITOR]],Roster_Table[#All],2,FALSE),"zAWRR Not in Roster")</f>
        <v>Dominguez-Diaz</v>
      </c>
      <c r="AD1579" s="1" t="str">
        <f>IF(_xlfn.CONCAT(Veg_Table[[#This Row],[First_Name]]," ",Veg_Table[[#This Row],[Last_Name]])="zAWRR Not in Roster zAWRR Not in Roster","zAWRR Not in Roster",_xlfn.CONCAT(Veg_Table[[#This Row],[First_Name]]," ",Veg_Table[[#This Row],[Last_Name]]))</f>
        <v>Miguel Dominguez-Diaz</v>
      </c>
      <c r="AE1579">
        <v>3229714</v>
      </c>
      <c r="AF1579" t="s">
        <v>7001</v>
      </c>
      <c r="AG1579" t="s">
        <v>30</v>
      </c>
      <c r="AH1579" t="s">
        <v>2420</v>
      </c>
      <c r="AI1579" t="s">
        <v>2421</v>
      </c>
      <c r="AJ1579" t="s">
        <v>21</v>
      </c>
      <c r="AK1579" t="s">
        <v>28</v>
      </c>
      <c r="AL1579" t="s">
        <v>22</v>
      </c>
      <c r="AM1579" t="s">
        <v>38</v>
      </c>
      <c r="AN1579" t="s">
        <v>25</v>
      </c>
      <c r="AO1579" t="s">
        <v>25</v>
      </c>
      <c r="AP1579">
        <v>12</v>
      </c>
      <c r="AQ1579">
        <v>80</v>
      </c>
      <c r="AR1579" t="s">
        <v>511</v>
      </c>
      <c r="AS1579" t="s">
        <v>24</v>
      </c>
      <c r="AT1579" t="s">
        <v>26</v>
      </c>
      <c r="AU1579" t="s">
        <v>25</v>
      </c>
      <c r="AV1579" t="s">
        <v>512</v>
      </c>
      <c r="AW1579" t="s">
        <v>7002</v>
      </c>
      <c r="AX1579" t="s">
        <v>534</v>
      </c>
      <c r="AY1579" t="s">
        <v>28</v>
      </c>
      <c r="AZ1579"/>
      <c r="BA1579" t="s">
        <v>28</v>
      </c>
      <c r="BB1579" s="4"/>
      <c r="BC1579" t="s">
        <v>28</v>
      </c>
      <c r="BD1579" t="s">
        <v>29</v>
      </c>
      <c r="BF1579" t="s">
        <v>28</v>
      </c>
      <c r="BG1579" t="s">
        <v>28</v>
      </c>
      <c r="BH1579" t="s">
        <v>28</v>
      </c>
      <c r="BI1579" s="3"/>
      <c r="BJ1579" t="s">
        <v>27</v>
      </c>
      <c r="BK1579" s="30" t="s">
        <v>146</v>
      </c>
      <c r="BL1579" s="3">
        <v>43965.623216053238</v>
      </c>
      <c r="BM1579" t="s">
        <v>31</v>
      </c>
      <c r="BN1579" t="s">
        <v>32</v>
      </c>
      <c r="BO1579" t="s">
        <v>2422</v>
      </c>
      <c r="BQ1579" t="s">
        <v>826</v>
      </c>
      <c r="BR1579" t="s">
        <v>28</v>
      </c>
      <c r="BS1579" t="s">
        <v>28</v>
      </c>
      <c r="BT1579" t="s">
        <v>146</v>
      </c>
      <c r="BU1579" s="3">
        <v>43965.623216053238</v>
      </c>
      <c r="BV1579" t="s">
        <v>803</v>
      </c>
      <c r="BW1579" s="3">
        <v>43966.169547743055</v>
      </c>
      <c r="BX1579" t="s">
        <v>7003</v>
      </c>
      <c r="CG1579"/>
      <c r="CH1579"/>
      <c r="CI1579"/>
      <c r="CY1579"/>
      <c r="DA1579"/>
      <c r="DF1579"/>
    </row>
    <row r="1580" spans="1:110" x14ac:dyDescent="0.25">
      <c r="A1580" s="1">
        <f>IF(Veg_Table[[#This Row],[VP_STATUS]]="Hold",0,IF(OR(AND(Veg_Table[[#This Row],[PRESCRIP]]="NW_No Work",Veg_Table[[#This Row],[VP_STATUS]]&lt;&gt;"No Work Required Under EVM"),AND(Veg_Table[[#This Row],[VP_STATUS]]="No Work Required Under EVM",Veg_Table[[#This Row],[PRESCRIP]]&lt;&gt;"NW_No Work")),1,0))</f>
        <v>0</v>
      </c>
      <c r="B1580" s="1">
        <f>IF(Veg_Table[[#This Row],[SPECIES]]="",1,0)</f>
        <v>0</v>
      </c>
      <c r="C1580" s="1">
        <f>IF(Veg_Table[[#This Row],[DIAMETER]]="",1,0)</f>
        <v>0</v>
      </c>
      <c r="D1580" s="1">
        <f>IF(Veg_Table[[#This Row],[HEIGHT]]="",1,0)</f>
        <v>0</v>
      </c>
      <c r="E158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80" s="1">
        <f>IF(AND(Veg_Table[[#This Row],[TAT_RESULT]]="ABATE",Veg_Table[[#This Row],[PRESCRIP]]="NW_No Work"),1,0)</f>
        <v>0</v>
      </c>
      <c r="G1580" s="1">
        <f>IF(OR(Veg_Table[[#This Row],[Prescription R-Scale]]="NA",Veg_Table[[#This Row],[Diameter R-Scale]]="NA"),0,IF(Veg_Table[[#This Row],[Diameter R-Scale]]&lt;&gt;Veg_Table[[#This Row],[Prescription R-Scale]],1,0))</f>
        <v>0</v>
      </c>
      <c r="H1580" s="1">
        <f>IF(OR(AND(Veg_Table[[#This Row],[PRESCRIP]]="BC_Br Rmv", Veg_Table[[#This Row],[WOOD_MAN]]&lt;&gt;"Not Needed"),AND(Veg_Table[[#This Row],[PRESCRIP]]="BCS_Br Rmv+Trt", Veg_Table[[#This Row],[WOOD_MAN]]&lt;&gt;"Not Needed")),1,0)</f>
        <v>0</v>
      </c>
      <c r="I1580" s="1">
        <f ca="1">IF(AND(Veg_Table[[#This Row],[Prescription_Changed]]="Yes",Veg_Table[[#This Row],[TAT_RESULT]]=""),1,0)</f>
        <v>0</v>
      </c>
      <c r="J1580" s="1">
        <f ca="1">SUM(Veg_Table[[#This Row],[Prescription and Status do not match]:[Prescription_Edited_And_TAT_Is_Blank]])</f>
        <v>0</v>
      </c>
      <c r="K1580" s="1">
        <f ca="1">IF(Veg_Table[[#This Row],[Sum of Errors]]&gt;0,1,0)</f>
        <v>0</v>
      </c>
      <c r="L1580" s="1">
        <f>1</f>
        <v>1</v>
      </c>
      <c r="M1580"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580" s="1" t="str">
        <f>IF(OR(MID(Veg_Table[[#This Row],[PRESCRIP]],2,1)="1",MID(Veg_Table[[#This Row],[PRESCRIP]],2,1)="2",MID(Veg_Table[[#This Row],[PRESCRIP]],2,1)="3",MID(Veg_Table[[#This Row],[PRESCRIP]],2,1)="4"),_xlfn.NUMBERVALUE(MID(Veg_Table[[#This Row],[PRESCRIP]],2,1)),"NA")</f>
        <v>NA</v>
      </c>
      <c r="O1580" s="1">
        <f>WEEKNUM(Veg_Table[[#This Row],[EVM_LAST_EDITED_Day]],2)</f>
        <v>20</v>
      </c>
      <c r="P1580" s="25">
        <f>IFERROR(DATE(YEAR(Veg_Table[[#This Row],[EVM_LAST_EDITED2]]),MONTH(Veg_Table[[#This Row],[EVM_LAST_EDITED2]]),DAY(Veg_Table[[#This Row],[EVM_LAST_EDITED2]])),DATE(2019,1,1))</f>
        <v>43965</v>
      </c>
      <c r="Q1580" s="3">
        <f>VALUE(SUBSTITUTE(Veg_Table[[#This Row],[EVM_LAST_EDITED]],",",""))</f>
        <v>43965.625011967597</v>
      </c>
      <c r="R1580" s="1" t="str">
        <f>_xlfn.IFNA(IF(Veg_Table[[#This Row],[EVM_LAST_EDITOR]]="","zBlank EVM Last Editor",VLOOKUP(Veg_Table[[#This Row],[EVM_LAST_EDITOR]],Roster_Table[#All],4,FALSE)),"zAWRR Not in Roster")</f>
        <v>MBG</v>
      </c>
      <c r="S1580" s="1" t="str">
        <f>_xlfn.IFNA(IF(Veg_Table[[#This Row],[EVM_LAST_EDITOR]]="","zBlank EVM Last Editor",VLOOKUP(Veg_Table[[#This Row],[EVM_LAST_EDITOR]],Roster_Table[#All],16,FALSE)),"zCompany_AWRR not in Roster")</f>
        <v>MBG_Mason, Bruce &amp; Girard</v>
      </c>
      <c r="T1580" s="2">
        <f>IFERROR(DATE(YEAR(Veg_Table[[#This Row],[Created2]]),MONTH(Veg_Table[[#This Row],[Created2]]),DAY(Veg_Table[[#This Row],[Created2]])),DATE(2019,1,1))</f>
        <v>43965</v>
      </c>
      <c r="U1580" s="3">
        <f>VALUE(SUBSTITUTE(Veg_Table[[#This Row],[Created]],",",""))</f>
        <v>43965.625011967597</v>
      </c>
      <c r="V1580" s="3" t="str">
        <f ca="1">IFERROR(_xlfn.IFNA(CELL("contents",INDIRECT(_xlfn.CONCAT("Veg_Table_Production_Data!",ADDRESS(MATCH(_xlfn.MAXIFS(#REF!,#REF!,"="&amp;Veg_Table[[#This Row],[AUTO_ID]],#REF!,"&lt;"&amp;Veg_Table[[#This Row],[EVM_LAST_EDITED_Day]]),#REF!,0),COLUMN(#REF!),4,1,)))),""),"")</f>
        <v/>
      </c>
      <c r="W1580" s="3" t="str">
        <f ca="1">IF(Veg_Table[[#This Row],[Previous_Prescription]]="","No",IF(Veg_Table[[#This Row],[Previous_Prescription]]=Veg_Table[[#This Row],[PRESCRIP]],"No","Yes"))</f>
        <v>No</v>
      </c>
      <c r="X1580" s="3" t="str">
        <f>IF(Veg_Table[[#This Row],[EVM_LAST_EDITED_Day]]=Veg_Table[[#This Row],[Created_Day]],"New","Old")</f>
        <v>New</v>
      </c>
      <c r="Y1580" s="1">
        <f>IFERROR(IF(FIND("delete",LOWER(Veg_Table[[#This Row],[PI_COMMENTS]]))&gt;=1,1,0),0)</f>
        <v>0</v>
      </c>
      <c r="Z1580" s="1" t="str">
        <f>_xlfn.IFNA(IF(Veg_Table[[#This Row],[EVM_LAST_EDITOR]]="","Yes",VLOOKUP(Veg_Table[[#This Row],[EVM_LAST_EDITOR]],Roster_Table[#All],15,FALSE)),"Yes")</f>
        <v>Yes</v>
      </c>
      <c r="AA158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80" s="1" t="str">
        <f>_xlfn.IFNA(VLOOKUP(Veg_Table[[#This Row],[EVM_LAST_EDITOR]],Roster_Table[#All],3,FALSE),"zAWRR Not in Roster")</f>
        <v>Benjamin</v>
      </c>
      <c r="AC1580" s="1" t="str">
        <f>_xlfn.IFNA(VLOOKUP(Veg_Table[[#This Row],[EVM_LAST_EDITOR]],Roster_Table[#All],2,FALSE),"zAWRR Not in Roster")</f>
        <v>Post</v>
      </c>
      <c r="AD1580" s="1" t="str">
        <f>IF(_xlfn.CONCAT(Veg_Table[[#This Row],[First_Name]]," ",Veg_Table[[#This Row],[Last_Name]])="zAWRR Not in Roster zAWRR Not in Roster","zAWRR Not in Roster",_xlfn.CONCAT(Veg_Table[[#This Row],[First_Name]]," ",Veg_Table[[#This Row],[Last_Name]]))</f>
        <v>Benjamin Post</v>
      </c>
      <c r="AE1580">
        <v>3229788</v>
      </c>
      <c r="AF1580" t="s">
        <v>6433</v>
      </c>
      <c r="AG1580" t="s">
        <v>93</v>
      </c>
      <c r="AH1580" t="s">
        <v>6252</v>
      </c>
      <c r="AI1580" t="s">
        <v>5955</v>
      </c>
      <c r="AJ1580" t="s">
        <v>21</v>
      </c>
      <c r="AL1580" t="s">
        <v>372</v>
      </c>
      <c r="AM1580" t="s">
        <v>529</v>
      </c>
      <c r="AN1580" t="s">
        <v>25</v>
      </c>
      <c r="AO1580" t="s">
        <v>25</v>
      </c>
      <c r="AP1580">
        <v>8</v>
      </c>
      <c r="AQ1580">
        <v>51</v>
      </c>
      <c r="AR1580" t="s">
        <v>511</v>
      </c>
      <c r="AS1580" t="s">
        <v>24</v>
      </c>
      <c r="AT1580" t="s">
        <v>26</v>
      </c>
      <c r="AV1580" t="s">
        <v>519</v>
      </c>
      <c r="AW1580" t="s">
        <v>6434</v>
      </c>
      <c r="AZ1580"/>
      <c r="BB1580" s="4"/>
      <c r="BD1580" t="s">
        <v>29</v>
      </c>
      <c r="BE1580" t="s">
        <v>25</v>
      </c>
      <c r="BF1580" t="s">
        <v>513</v>
      </c>
      <c r="BI1580" s="3"/>
      <c r="BJ1580" t="s">
        <v>52</v>
      </c>
      <c r="BK1580" s="30" t="s">
        <v>120</v>
      </c>
      <c r="BL1580" s="3">
        <v>43965.62501196759</v>
      </c>
      <c r="BM1580" t="s">
        <v>31</v>
      </c>
      <c r="BN1580" t="s">
        <v>32</v>
      </c>
      <c r="BP1580" t="s">
        <v>6254</v>
      </c>
      <c r="BQ1580" t="s">
        <v>1025</v>
      </c>
      <c r="BR1580" t="s">
        <v>28</v>
      </c>
      <c r="BS1580" t="s">
        <v>28</v>
      </c>
      <c r="BT1580" t="s">
        <v>120</v>
      </c>
      <c r="BU1580" s="3">
        <v>43965.62501196759</v>
      </c>
      <c r="BV1580" t="s">
        <v>803</v>
      </c>
      <c r="BW1580" s="3">
        <v>43965.684912337965</v>
      </c>
      <c r="BX1580" t="s">
        <v>6435</v>
      </c>
      <c r="CG1580"/>
      <c r="CH1580"/>
      <c r="CI1580"/>
      <c r="CY1580"/>
      <c r="DA1580"/>
      <c r="DF1580"/>
    </row>
    <row r="1581" spans="1:110" x14ac:dyDescent="0.25">
      <c r="A1581" s="1">
        <f>IF(Veg_Table[[#This Row],[VP_STATUS]]="Hold",0,IF(OR(AND(Veg_Table[[#This Row],[PRESCRIP]]="NW_No Work",Veg_Table[[#This Row],[VP_STATUS]]&lt;&gt;"No Work Required Under EVM"),AND(Veg_Table[[#This Row],[VP_STATUS]]="No Work Required Under EVM",Veg_Table[[#This Row],[PRESCRIP]]&lt;&gt;"NW_No Work")),1,0))</f>
        <v>0</v>
      </c>
      <c r="B1581" s="1">
        <f>IF(Veg_Table[[#This Row],[SPECIES]]="",1,0)</f>
        <v>0</v>
      </c>
      <c r="C1581" s="1">
        <f>IF(Veg_Table[[#This Row],[DIAMETER]]="",1,0)</f>
        <v>0</v>
      </c>
      <c r="D1581" s="1">
        <f>IF(Veg_Table[[#This Row],[HEIGHT]]="",1,0)</f>
        <v>0</v>
      </c>
      <c r="E158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81" s="1">
        <f>IF(AND(Veg_Table[[#This Row],[TAT_RESULT]]="ABATE",Veg_Table[[#This Row],[PRESCRIP]]="NW_No Work"),1,0)</f>
        <v>0</v>
      </c>
      <c r="G1581" s="1">
        <f>IF(OR(Veg_Table[[#This Row],[Prescription R-Scale]]="NA",Veg_Table[[#This Row],[Diameter R-Scale]]="NA"),0,IF(Veg_Table[[#This Row],[Diameter R-Scale]]&lt;&gt;Veg_Table[[#This Row],[Prescription R-Scale]],1,0))</f>
        <v>0</v>
      </c>
      <c r="H1581" s="1">
        <f>IF(OR(AND(Veg_Table[[#This Row],[PRESCRIP]]="BC_Br Rmv", Veg_Table[[#This Row],[WOOD_MAN]]&lt;&gt;"Not Needed"),AND(Veg_Table[[#This Row],[PRESCRIP]]="BCS_Br Rmv+Trt", Veg_Table[[#This Row],[WOOD_MAN]]&lt;&gt;"Not Needed")),1,0)</f>
        <v>0</v>
      </c>
      <c r="I1581" s="1">
        <f ca="1">IF(AND(Veg_Table[[#This Row],[Prescription_Changed]]="Yes",Veg_Table[[#This Row],[TAT_RESULT]]=""),1,0)</f>
        <v>0</v>
      </c>
      <c r="J1581" s="1">
        <f ca="1">SUM(Veg_Table[[#This Row],[Prescription and Status do not match]:[Prescription_Edited_And_TAT_Is_Blank]])</f>
        <v>0</v>
      </c>
      <c r="K1581" s="1">
        <f ca="1">IF(Veg_Table[[#This Row],[Sum of Errors]]&gt;0,1,0)</f>
        <v>0</v>
      </c>
      <c r="L1581" s="1">
        <f>1</f>
        <v>1</v>
      </c>
      <c r="M1581"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581" s="1" t="str">
        <f>IF(OR(MID(Veg_Table[[#This Row],[PRESCRIP]],2,1)="1",MID(Veg_Table[[#This Row],[PRESCRIP]],2,1)="2",MID(Veg_Table[[#This Row],[PRESCRIP]],2,1)="3",MID(Veg_Table[[#This Row],[PRESCRIP]],2,1)="4"),_xlfn.NUMBERVALUE(MID(Veg_Table[[#This Row],[PRESCRIP]],2,1)),"NA")</f>
        <v>NA</v>
      </c>
      <c r="O1581" s="1">
        <f>WEEKNUM(Veg_Table[[#This Row],[EVM_LAST_EDITED_Day]],2)</f>
        <v>20</v>
      </c>
      <c r="P1581" s="25">
        <f>IFERROR(DATE(YEAR(Veg_Table[[#This Row],[EVM_LAST_EDITED2]]),MONTH(Veg_Table[[#This Row],[EVM_LAST_EDITED2]]),DAY(Veg_Table[[#This Row],[EVM_LAST_EDITED2]])),DATE(2019,1,1))</f>
        <v>43965</v>
      </c>
      <c r="Q1581" s="3">
        <f>VALUE(SUBSTITUTE(Veg_Table[[#This Row],[EVM_LAST_EDITED]],",",""))</f>
        <v>43965.625410972199</v>
      </c>
      <c r="R1581" s="1" t="str">
        <f>_xlfn.IFNA(IF(Veg_Table[[#This Row],[EVM_LAST_EDITOR]]="","zBlank EVM Last Editor",VLOOKUP(Veg_Table[[#This Row],[EVM_LAST_EDITOR]],Roster_Table[#All],4,FALSE)),"zAWRR Not in Roster")</f>
        <v>MGE</v>
      </c>
      <c r="S1581" s="1" t="str">
        <f>_xlfn.IFNA(IF(Veg_Table[[#This Row],[EVM_LAST_EDITOR]]="","zBlank EVM Last Editor",VLOOKUP(Veg_Table[[#This Row],[EVM_LAST_EDITOR]],Roster_Table[#All],16,FALSE)),"zCompany_AWRR not in Roster")</f>
        <v>MGE_Mountain G Enterprises</v>
      </c>
      <c r="T1581" s="2">
        <f>IFERROR(DATE(YEAR(Veg_Table[[#This Row],[Created2]]),MONTH(Veg_Table[[#This Row],[Created2]]),DAY(Veg_Table[[#This Row],[Created2]])),DATE(2019,1,1))</f>
        <v>43965</v>
      </c>
      <c r="U1581" s="3">
        <f>VALUE(SUBSTITUTE(Veg_Table[[#This Row],[Created]],",",""))</f>
        <v>43965.625410972199</v>
      </c>
      <c r="V1581" s="3" t="str">
        <f ca="1">IFERROR(_xlfn.IFNA(CELL("contents",INDIRECT(_xlfn.CONCAT("Veg_Table_Production_Data!",ADDRESS(MATCH(_xlfn.MAXIFS(#REF!,#REF!,"="&amp;Veg_Table[[#This Row],[AUTO_ID]],#REF!,"&lt;"&amp;Veg_Table[[#This Row],[EVM_LAST_EDITED_Day]]),#REF!,0),COLUMN(#REF!),4,1,)))),""),"")</f>
        <v/>
      </c>
      <c r="W1581" s="3" t="str">
        <f ca="1">IF(Veg_Table[[#This Row],[Previous_Prescription]]="","No",IF(Veg_Table[[#This Row],[Previous_Prescription]]=Veg_Table[[#This Row],[PRESCRIP]],"No","Yes"))</f>
        <v>No</v>
      </c>
      <c r="X1581" s="3" t="str">
        <f>IF(Veg_Table[[#This Row],[EVM_LAST_EDITED_Day]]=Veg_Table[[#This Row],[Created_Day]],"New","Old")</f>
        <v>New</v>
      </c>
      <c r="Y1581" s="1">
        <f>IFERROR(IF(FIND("delete",LOWER(Veg_Table[[#This Row],[PI_COMMENTS]]))&gt;=1,1,0),0)</f>
        <v>0</v>
      </c>
      <c r="Z1581" s="1" t="str">
        <f>_xlfn.IFNA(IF(Veg_Table[[#This Row],[EVM_LAST_EDITOR]]="","Yes",VLOOKUP(Veg_Table[[#This Row],[EVM_LAST_EDITOR]],Roster_Table[#All],15,FALSE)),"Yes")</f>
        <v>Yes</v>
      </c>
      <c r="AA158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81" s="1" t="str">
        <f>_xlfn.IFNA(VLOOKUP(Veg_Table[[#This Row],[EVM_LAST_EDITOR]],Roster_Table[#All],3,FALSE),"zAWRR Not in Roster")</f>
        <v>Miguel</v>
      </c>
      <c r="AC1581" s="1" t="str">
        <f>_xlfn.IFNA(VLOOKUP(Veg_Table[[#This Row],[EVM_LAST_EDITOR]],Roster_Table[#All],2,FALSE),"zAWRR Not in Roster")</f>
        <v>Dominguez-Diaz</v>
      </c>
      <c r="AD1581" s="1" t="str">
        <f>IF(_xlfn.CONCAT(Veg_Table[[#This Row],[First_Name]]," ",Veg_Table[[#This Row],[Last_Name]])="zAWRR Not in Roster zAWRR Not in Roster","zAWRR Not in Roster",_xlfn.CONCAT(Veg_Table[[#This Row],[First_Name]]," ",Veg_Table[[#This Row],[Last_Name]]))</f>
        <v>Miguel Dominguez-Diaz</v>
      </c>
      <c r="AE1581">
        <v>3229793</v>
      </c>
      <c r="AF1581" t="s">
        <v>7004</v>
      </c>
      <c r="AG1581" t="s">
        <v>30</v>
      </c>
      <c r="AH1581" t="s">
        <v>2420</v>
      </c>
      <c r="AI1581" t="s">
        <v>2421</v>
      </c>
      <c r="AJ1581" t="s">
        <v>21</v>
      </c>
      <c r="AK1581" t="s">
        <v>28</v>
      </c>
      <c r="AL1581" t="s">
        <v>22</v>
      </c>
      <c r="AM1581" t="s">
        <v>38</v>
      </c>
      <c r="AN1581" t="s">
        <v>25</v>
      </c>
      <c r="AO1581" t="s">
        <v>25</v>
      </c>
      <c r="AP1581">
        <v>16</v>
      </c>
      <c r="AQ1581">
        <v>90</v>
      </c>
      <c r="AR1581" t="s">
        <v>511</v>
      </c>
      <c r="AS1581" t="s">
        <v>24</v>
      </c>
      <c r="AT1581" t="s">
        <v>26</v>
      </c>
      <c r="AU1581" t="s">
        <v>25</v>
      </c>
      <c r="AV1581" t="s">
        <v>512</v>
      </c>
      <c r="AW1581" t="s">
        <v>7005</v>
      </c>
      <c r="AX1581" t="s">
        <v>534</v>
      </c>
      <c r="AY1581" t="s">
        <v>28</v>
      </c>
      <c r="AZ1581"/>
      <c r="BA1581" t="s">
        <v>28</v>
      </c>
      <c r="BB1581" s="4"/>
      <c r="BC1581" t="s">
        <v>28</v>
      </c>
      <c r="BD1581" t="s">
        <v>29</v>
      </c>
      <c r="BF1581" t="s">
        <v>28</v>
      </c>
      <c r="BG1581" t="s">
        <v>28</v>
      </c>
      <c r="BH1581" t="s">
        <v>28</v>
      </c>
      <c r="BI1581" s="3"/>
      <c r="BJ1581" t="s">
        <v>27</v>
      </c>
      <c r="BK1581" s="30" t="s">
        <v>146</v>
      </c>
      <c r="BL1581" s="3">
        <v>43965.625410972221</v>
      </c>
      <c r="BM1581" t="s">
        <v>31</v>
      </c>
      <c r="BN1581" t="s">
        <v>32</v>
      </c>
      <c r="BO1581" t="s">
        <v>2422</v>
      </c>
      <c r="BQ1581" t="s">
        <v>826</v>
      </c>
      <c r="BR1581" t="s">
        <v>28</v>
      </c>
      <c r="BS1581" t="s">
        <v>28</v>
      </c>
      <c r="BT1581" t="s">
        <v>146</v>
      </c>
      <c r="BU1581" s="3">
        <v>43965.625410972221</v>
      </c>
      <c r="BV1581" t="s">
        <v>803</v>
      </c>
      <c r="BW1581" s="3">
        <v>43966.169547743055</v>
      </c>
      <c r="BX1581" t="s">
        <v>7006</v>
      </c>
      <c r="CG1581"/>
      <c r="CH1581"/>
      <c r="CI1581"/>
      <c r="CY1581"/>
      <c r="DA1581"/>
      <c r="DF1581"/>
    </row>
    <row r="1582" spans="1:110" x14ac:dyDescent="0.25">
      <c r="A1582" s="1">
        <f>IF(Veg_Table[[#This Row],[VP_STATUS]]="Hold",0,IF(OR(AND(Veg_Table[[#This Row],[PRESCRIP]]="NW_No Work",Veg_Table[[#This Row],[VP_STATUS]]&lt;&gt;"No Work Required Under EVM"),AND(Veg_Table[[#This Row],[VP_STATUS]]="No Work Required Under EVM",Veg_Table[[#This Row],[PRESCRIP]]&lt;&gt;"NW_No Work")),1,0))</f>
        <v>0</v>
      </c>
      <c r="B1582" s="1">
        <f>IF(Veg_Table[[#This Row],[SPECIES]]="",1,0)</f>
        <v>0</v>
      </c>
      <c r="C1582" s="1">
        <f>IF(Veg_Table[[#This Row],[DIAMETER]]="",1,0)</f>
        <v>0</v>
      </c>
      <c r="D1582" s="1">
        <f>IF(Veg_Table[[#This Row],[HEIGHT]]="",1,0)</f>
        <v>0</v>
      </c>
      <c r="E158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82" s="1">
        <f>IF(AND(Veg_Table[[#This Row],[TAT_RESULT]]="ABATE",Veg_Table[[#This Row],[PRESCRIP]]="NW_No Work"),1,0)</f>
        <v>0</v>
      </c>
      <c r="G1582" s="1">
        <f>IF(OR(Veg_Table[[#This Row],[Prescription R-Scale]]="NA",Veg_Table[[#This Row],[Diameter R-Scale]]="NA"),0,IF(Veg_Table[[#This Row],[Diameter R-Scale]]&lt;&gt;Veg_Table[[#This Row],[Prescription R-Scale]],1,0))</f>
        <v>0</v>
      </c>
      <c r="H1582" s="1">
        <f>IF(OR(AND(Veg_Table[[#This Row],[PRESCRIP]]="BC_Br Rmv", Veg_Table[[#This Row],[WOOD_MAN]]&lt;&gt;"Not Needed"),AND(Veg_Table[[#This Row],[PRESCRIP]]="BCS_Br Rmv+Trt", Veg_Table[[#This Row],[WOOD_MAN]]&lt;&gt;"Not Needed")),1,0)</f>
        <v>0</v>
      </c>
      <c r="I1582" s="1">
        <f ca="1">IF(AND(Veg_Table[[#This Row],[Prescription_Changed]]="Yes",Veg_Table[[#This Row],[TAT_RESULT]]=""),1,0)</f>
        <v>0</v>
      </c>
      <c r="J1582" s="1">
        <f ca="1">SUM(Veg_Table[[#This Row],[Prescription and Status do not match]:[Prescription_Edited_And_TAT_Is_Blank]])</f>
        <v>0</v>
      </c>
      <c r="K1582" s="1">
        <f ca="1">IF(Veg_Table[[#This Row],[Sum of Errors]]&gt;0,1,0)</f>
        <v>0</v>
      </c>
      <c r="L1582" s="1">
        <f>1</f>
        <v>1</v>
      </c>
      <c r="M1582"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582" s="1" t="str">
        <f>IF(OR(MID(Veg_Table[[#This Row],[PRESCRIP]],2,1)="1",MID(Veg_Table[[#This Row],[PRESCRIP]],2,1)="2",MID(Veg_Table[[#This Row],[PRESCRIP]],2,1)="3",MID(Veg_Table[[#This Row],[PRESCRIP]],2,1)="4"),_xlfn.NUMBERVALUE(MID(Veg_Table[[#This Row],[PRESCRIP]],2,1)),"NA")</f>
        <v>NA</v>
      </c>
      <c r="O1582" s="1">
        <f>WEEKNUM(Veg_Table[[#This Row],[EVM_LAST_EDITED_Day]],2)</f>
        <v>20</v>
      </c>
      <c r="P1582" s="25">
        <f>IFERROR(DATE(YEAR(Veg_Table[[#This Row],[EVM_LAST_EDITED2]]),MONTH(Veg_Table[[#This Row],[EVM_LAST_EDITED2]]),DAY(Veg_Table[[#This Row],[EVM_LAST_EDITED2]])),DATE(2019,1,1))</f>
        <v>43965</v>
      </c>
      <c r="Q1582" s="3">
        <f>VALUE(SUBSTITUTE(Veg_Table[[#This Row],[EVM_LAST_EDITED]],",",""))</f>
        <v>43965.626325532401</v>
      </c>
      <c r="R1582" s="1" t="str">
        <f>_xlfn.IFNA(IF(Veg_Table[[#This Row],[EVM_LAST_EDITOR]]="","zBlank EVM Last Editor",VLOOKUP(Veg_Table[[#This Row],[EVM_LAST_EDITOR]],Roster_Table[#All],4,FALSE)),"zAWRR Not in Roster")</f>
        <v>MGE</v>
      </c>
      <c r="S1582" s="1" t="str">
        <f>_xlfn.IFNA(IF(Veg_Table[[#This Row],[EVM_LAST_EDITOR]]="","zBlank EVM Last Editor",VLOOKUP(Veg_Table[[#This Row],[EVM_LAST_EDITOR]],Roster_Table[#All],16,FALSE)),"zCompany_AWRR not in Roster")</f>
        <v>MGE_Mountain G Enterprises</v>
      </c>
      <c r="T1582" s="2">
        <f>IFERROR(DATE(YEAR(Veg_Table[[#This Row],[Created2]]),MONTH(Veg_Table[[#This Row],[Created2]]),DAY(Veg_Table[[#This Row],[Created2]])),DATE(2019,1,1))</f>
        <v>43965</v>
      </c>
      <c r="U1582" s="3">
        <f>VALUE(SUBSTITUTE(Veg_Table[[#This Row],[Created]],",",""))</f>
        <v>43965.626325532401</v>
      </c>
      <c r="V1582" s="3" t="str">
        <f ca="1">IFERROR(_xlfn.IFNA(CELL("contents",INDIRECT(_xlfn.CONCAT("Veg_Table_Production_Data!",ADDRESS(MATCH(_xlfn.MAXIFS(#REF!,#REF!,"="&amp;Veg_Table[[#This Row],[AUTO_ID]],#REF!,"&lt;"&amp;Veg_Table[[#This Row],[EVM_LAST_EDITED_Day]]),#REF!,0),COLUMN(#REF!),4,1,)))),""),"")</f>
        <v/>
      </c>
      <c r="W1582" s="3" t="str">
        <f ca="1">IF(Veg_Table[[#This Row],[Previous_Prescription]]="","No",IF(Veg_Table[[#This Row],[Previous_Prescription]]=Veg_Table[[#This Row],[PRESCRIP]],"No","Yes"))</f>
        <v>No</v>
      </c>
      <c r="X1582" s="3" t="str">
        <f>IF(Veg_Table[[#This Row],[EVM_LAST_EDITED_Day]]=Veg_Table[[#This Row],[Created_Day]],"New","Old")</f>
        <v>New</v>
      </c>
      <c r="Y1582" s="1">
        <f>IFERROR(IF(FIND("delete",LOWER(Veg_Table[[#This Row],[PI_COMMENTS]]))&gt;=1,1,0),0)</f>
        <v>0</v>
      </c>
      <c r="Z1582" s="1" t="str">
        <f>_xlfn.IFNA(IF(Veg_Table[[#This Row],[EVM_LAST_EDITOR]]="","Yes",VLOOKUP(Veg_Table[[#This Row],[EVM_LAST_EDITOR]],Roster_Table[#All],15,FALSE)),"Yes")</f>
        <v>Yes</v>
      </c>
      <c r="AA158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82" s="1" t="str">
        <f>_xlfn.IFNA(VLOOKUP(Veg_Table[[#This Row],[EVM_LAST_EDITOR]],Roster_Table[#All],3,FALSE),"zAWRR Not in Roster")</f>
        <v>Brandon</v>
      </c>
      <c r="AC1582" s="1" t="str">
        <f>_xlfn.IFNA(VLOOKUP(Veg_Table[[#This Row],[EVM_LAST_EDITOR]],Roster_Table[#All],2,FALSE),"zAWRR Not in Roster")</f>
        <v>Fabela</v>
      </c>
      <c r="AD1582" s="1" t="str">
        <f>IF(_xlfn.CONCAT(Veg_Table[[#This Row],[First_Name]]," ",Veg_Table[[#This Row],[Last_Name]])="zAWRR Not in Roster zAWRR Not in Roster","zAWRR Not in Roster",_xlfn.CONCAT(Veg_Table[[#This Row],[First_Name]]," ",Veg_Table[[#This Row],[Last_Name]]))</f>
        <v>Brandon Fabela</v>
      </c>
      <c r="AE1582">
        <v>3229798</v>
      </c>
      <c r="AF1582" t="s">
        <v>6436</v>
      </c>
      <c r="AG1582" t="s">
        <v>93</v>
      </c>
      <c r="AH1582" t="s">
        <v>5320</v>
      </c>
      <c r="AI1582" t="s">
        <v>6424</v>
      </c>
      <c r="AJ1582" t="s">
        <v>21</v>
      </c>
      <c r="AL1582" t="s">
        <v>22</v>
      </c>
      <c r="AM1582" t="s">
        <v>38</v>
      </c>
      <c r="AN1582" t="s">
        <v>25</v>
      </c>
      <c r="AO1582" t="s">
        <v>25</v>
      </c>
      <c r="AP1582">
        <v>20</v>
      </c>
      <c r="AQ1582">
        <v>81</v>
      </c>
      <c r="AR1582" t="s">
        <v>511</v>
      </c>
      <c r="AS1582" t="s">
        <v>24</v>
      </c>
      <c r="AT1582" t="s">
        <v>26</v>
      </c>
      <c r="AV1582" t="s">
        <v>519</v>
      </c>
      <c r="AW1582" t="s">
        <v>6437</v>
      </c>
      <c r="AZ1582"/>
      <c r="BB1582" s="4"/>
      <c r="BD1582" t="s">
        <v>29</v>
      </c>
      <c r="BE1582" t="s">
        <v>25</v>
      </c>
      <c r="BF1582" t="s">
        <v>513</v>
      </c>
      <c r="BI1582" s="3"/>
      <c r="BJ1582" t="s">
        <v>52</v>
      </c>
      <c r="BK1582" s="30" t="s">
        <v>668</v>
      </c>
      <c r="BL1582" s="3">
        <v>43965.626325532408</v>
      </c>
      <c r="BM1582" t="s">
        <v>31</v>
      </c>
      <c r="BN1582" t="s">
        <v>32</v>
      </c>
      <c r="BP1582" t="s">
        <v>5452</v>
      </c>
      <c r="BQ1582" t="s">
        <v>1025</v>
      </c>
      <c r="BR1582" t="s">
        <v>28</v>
      </c>
      <c r="BS1582" t="s">
        <v>28</v>
      </c>
      <c r="BT1582" t="s">
        <v>668</v>
      </c>
      <c r="BU1582" s="3">
        <v>43965.626325532408</v>
      </c>
      <c r="BV1582" t="s">
        <v>803</v>
      </c>
      <c r="BW1582" s="3">
        <v>43965.684912337965</v>
      </c>
      <c r="BX1582" t="s">
        <v>6438</v>
      </c>
      <c r="CG1582"/>
      <c r="CH1582"/>
      <c r="CI1582"/>
      <c r="CY1582"/>
      <c r="DA1582"/>
      <c r="DF1582"/>
    </row>
    <row r="1583" spans="1:110" x14ac:dyDescent="0.25">
      <c r="A1583" s="1">
        <f>IF(Veg_Table[[#This Row],[VP_STATUS]]="Hold",0,IF(OR(AND(Veg_Table[[#This Row],[PRESCRIP]]="NW_No Work",Veg_Table[[#This Row],[VP_STATUS]]&lt;&gt;"No Work Required Under EVM"),AND(Veg_Table[[#This Row],[VP_STATUS]]="No Work Required Under EVM",Veg_Table[[#This Row],[PRESCRIP]]&lt;&gt;"NW_No Work")),1,0))</f>
        <v>0</v>
      </c>
      <c r="B1583" s="1">
        <f>IF(Veg_Table[[#This Row],[SPECIES]]="",1,0)</f>
        <v>0</v>
      </c>
      <c r="C1583" s="1">
        <f>IF(Veg_Table[[#This Row],[DIAMETER]]="",1,0)</f>
        <v>0</v>
      </c>
      <c r="D1583" s="1">
        <f>IF(Veg_Table[[#This Row],[HEIGHT]]="",1,0)</f>
        <v>0</v>
      </c>
      <c r="E158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83" s="1">
        <f>IF(AND(Veg_Table[[#This Row],[TAT_RESULT]]="ABATE",Veg_Table[[#This Row],[PRESCRIP]]="NW_No Work"),1,0)</f>
        <v>0</v>
      </c>
      <c r="G1583" s="1">
        <f>IF(OR(Veg_Table[[#This Row],[Prescription R-Scale]]="NA",Veg_Table[[#This Row],[Diameter R-Scale]]="NA"),0,IF(Veg_Table[[#This Row],[Diameter R-Scale]]&lt;&gt;Veg_Table[[#This Row],[Prescription R-Scale]],1,0))</f>
        <v>0</v>
      </c>
      <c r="H1583" s="1">
        <f>IF(OR(AND(Veg_Table[[#This Row],[PRESCRIP]]="BC_Br Rmv", Veg_Table[[#This Row],[WOOD_MAN]]&lt;&gt;"Not Needed"),AND(Veg_Table[[#This Row],[PRESCRIP]]="BCS_Br Rmv+Trt", Veg_Table[[#This Row],[WOOD_MAN]]&lt;&gt;"Not Needed")),1,0)</f>
        <v>0</v>
      </c>
      <c r="I1583" s="1">
        <f ca="1">IF(AND(Veg_Table[[#This Row],[Prescription_Changed]]="Yes",Veg_Table[[#This Row],[TAT_RESULT]]=""),1,0)</f>
        <v>0</v>
      </c>
      <c r="J1583" s="1">
        <f ca="1">SUM(Veg_Table[[#This Row],[Prescription and Status do not match]:[Prescription_Edited_And_TAT_Is_Blank]])</f>
        <v>0</v>
      </c>
      <c r="K1583" s="1">
        <f ca="1">IF(Veg_Table[[#This Row],[Sum of Errors]]&gt;0,1,0)</f>
        <v>0</v>
      </c>
      <c r="L1583" s="1">
        <f>1</f>
        <v>1</v>
      </c>
      <c r="M1583"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583" s="1" t="str">
        <f>IF(OR(MID(Veg_Table[[#This Row],[PRESCRIP]],2,1)="1",MID(Veg_Table[[#This Row],[PRESCRIP]],2,1)="2",MID(Veg_Table[[#This Row],[PRESCRIP]],2,1)="3",MID(Veg_Table[[#This Row],[PRESCRIP]],2,1)="4"),_xlfn.NUMBERVALUE(MID(Veg_Table[[#This Row],[PRESCRIP]],2,1)),"NA")</f>
        <v>NA</v>
      </c>
      <c r="O1583" s="1">
        <f>WEEKNUM(Veg_Table[[#This Row],[EVM_LAST_EDITED_Day]],2)</f>
        <v>20</v>
      </c>
      <c r="P1583" s="25">
        <f>IFERROR(DATE(YEAR(Veg_Table[[#This Row],[EVM_LAST_EDITED2]]),MONTH(Veg_Table[[#This Row],[EVM_LAST_EDITED2]]),DAY(Veg_Table[[#This Row],[EVM_LAST_EDITED2]])),DATE(2019,1,1))</f>
        <v>43965</v>
      </c>
      <c r="Q1583" s="3">
        <f>VALUE(SUBSTITUTE(Veg_Table[[#This Row],[EVM_LAST_EDITED]],",",""))</f>
        <v>43965.6271679282</v>
      </c>
      <c r="R1583" s="1" t="str">
        <f>_xlfn.IFNA(IF(Veg_Table[[#This Row],[EVM_LAST_EDITOR]]="","zBlank EVM Last Editor",VLOOKUP(Veg_Table[[#This Row],[EVM_LAST_EDITOR]],Roster_Table[#All],4,FALSE)),"zAWRR Not in Roster")</f>
        <v>MBG</v>
      </c>
      <c r="S1583" s="1" t="str">
        <f>_xlfn.IFNA(IF(Veg_Table[[#This Row],[EVM_LAST_EDITOR]]="","zBlank EVM Last Editor",VLOOKUP(Veg_Table[[#This Row],[EVM_LAST_EDITOR]],Roster_Table[#All],16,FALSE)),"zCompany_AWRR not in Roster")</f>
        <v>MBG_Mason, Bruce &amp; Girard</v>
      </c>
      <c r="T1583" s="2">
        <f>IFERROR(DATE(YEAR(Veg_Table[[#This Row],[Created2]]),MONTH(Veg_Table[[#This Row],[Created2]]),DAY(Veg_Table[[#This Row],[Created2]])),DATE(2019,1,1))</f>
        <v>43965</v>
      </c>
      <c r="U1583" s="3">
        <f>VALUE(SUBSTITUTE(Veg_Table[[#This Row],[Created]],",",""))</f>
        <v>43965.6271679282</v>
      </c>
      <c r="V1583" s="3" t="str">
        <f ca="1">IFERROR(_xlfn.IFNA(CELL("contents",INDIRECT(_xlfn.CONCAT("Veg_Table_Production_Data!",ADDRESS(MATCH(_xlfn.MAXIFS(#REF!,#REF!,"="&amp;Veg_Table[[#This Row],[AUTO_ID]],#REF!,"&lt;"&amp;Veg_Table[[#This Row],[EVM_LAST_EDITED_Day]]),#REF!,0),COLUMN(#REF!),4,1,)))),""),"")</f>
        <v/>
      </c>
      <c r="W1583" s="3" t="str">
        <f ca="1">IF(Veg_Table[[#This Row],[Previous_Prescription]]="","No",IF(Veg_Table[[#This Row],[Previous_Prescription]]=Veg_Table[[#This Row],[PRESCRIP]],"No","Yes"))</f>
        <v>No</v>
      </c>
      <c r="X1583" s="3" t="str">
        <f>IF(Veg_Table[[#This Row],[EVM_LAST_EDITED_Day]]=Veg_Table[[#This Row],[Created_Day]],"New","Old")</f>
        <v>New</v>
      </c>
      <c r="Y1583" s="1">
        <f>IFERROR(IF(FIND("delete",LOWER(Veg_Table[[#This Row],[PI_COMMENTS]]))&gt;=1,1,0),0)</f>
        <v>0</v>
      </c>
      <c r="Z1583" s="1" t="str">
        <f>_xlfn.IFNA(IF(Veg_Table[[#This Row],[EVM_LAST_EDITOR]]="","Yes",VLOOKUP(Veg_Table[[#This Row],[EVM_LAST_EDITOR]],Roster_Table[#All],15,FALSE)),"Yes")</f>
        <v>Yes</v>
      </c>
      <c r="AA158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83" s="1" t="str">
        <f>_xlfn.IFNA(VLOOKUP(Veg_Table[[#This Row],[EVM_LAST_EDITOR]],Roster_Table[#All],3,FALSE),"zAWRR Not in Roster")</f>
        <v>Benjamin</v>
      </c>
      <c r="AC1583" s="1" t="str">
        <f>_xlfn.IFNA(VLOOKUP(Veg_Table[[#This Row],[EVM_LAST_EDITOR]],Roster_Table[#All],2,FALSE),"zAWRR Not in Roster")</f>
        <v>Post</v>
      </c>
      <c r="AD1583" s="1" t="str">
        <f>IF(_xlfn.CONCAT(Veg_Table[[#This Row],[First_Name]]," ",Veg_Table[[#This Row],[Last_Name]])="zAWRR Not in Roster zAWRR Not in Roster","zAWRR Not in Roster",_xlfn.CONCAT(Veg_Table[[#This Row],[First_Name]]," ",Veg_Table[[#This Row],[Last_Name]]))</f>
        <v>Benjamin Post</v>
      </c>
      <c r="AE1583">
        <v>3229804</v>
      </c>
      <c r="AF1583" t="s">
        <v>6439</v>
      </c>
      <c r="AG1583" t="s">
        <v>93</v>
      </c>
      <c r="AH1583" t="s">
        <v>6252</v>
      </c>
      <c r="AI1583" t="s">
        <v>5955</v>
      </c>
      <c r="AJ1583" t="s">
        <v>21</v>
      </c>
      <c r="AL1583" t="s">
        <v>372</v>
      </c>
      <c r="AM1583" t="s">
        <v>529</v>
      </c>
      <c r="AN1583" t="s">
        <v>25</v>
      </c>
      <c r="AO1583" t="s">
        <v>25</v>
      </c>
      <c r="AP1583">
        <v>7</v>
      </c>
      <c r="AQ1583">
        <v>42</v>
      </c>
      <c r="AR1583" t="s">
        <v>511</v>
      </c>
      <c r="AS1583" t="s">
        <v>24</v>
      </c>
      <c r="AT1583" t="s">
        <v>26</v>
      </c>
      <c r="AV1583" t="s">
        <v>519</v>
      </c>
      <c r="AW1583" t="s">
        <v>6440</v>
      </c>
      <c r="AZ1583"/>
      <c r="BB1583" s="4"/>
      <c r="BD1583" t="s">
        <v>29</v>
      </c>
      <c r="BE1583" t="s">
        <v>25</v>
      </c>
      <c r="BF1583" t="s">
        <v>513</v>
      </c>
      <c r="BI1583" s="3"/>
      <c r="BJ1583" t="s">
        <v>52</v>
      </c>
      <c r="BK1583" s="30" t="s">
        <v>120</v>
      </c>
      <c r="BL1583" s="3">
        <v>43965.627167928244</v>
      </c>
      <c r="BM1583" t="s">
        <v>31</v>
      </c>
      <c r="BN1583" t="s">
        <v>32</v>
      </c>
      <c r="BP1583" t="s">
        <v>6254</v>
      </c>
      <c r="BQ1583" t="s">
        <v>1025</v>
      </c>
      <c r="BR1583" t="s">
        <v>28</v>
      </c>
      <c r="BS1583" t="s">
        <v>28</v>
      </c>
      <c r="BT1583" t="s">
        <v>120</v>
      </c>
      <c r="BU1583" s="3">
        <v>43965.627167928244</v>
      </c>
      <c r="BV1583" t="s">
        <v>803</v>
      </c>
      <c r="BW1583" s="3">
        <v>43965.684912337965</v>
      </c>
      <c r="BX1583" t="s">
        <v>6441</v>
      </c>
      <c r="CG1583"/>
      <c r="CH1583"/>
      <c r="CI1583"/>
      <c r="CY1583"/>
      <c r="DA1583"/>
      <c r="DF1583"/>
    </row>
    <row r="1584" spans="1:110" x14ac:dyDescent="0.25">
      <c r="A1584" s="1">
        <f>IF(Veg_Table[[#This Row],[VP_STATUS]]="Hold",0,IF(OR(AND(Veg_Table[[#This Row],[PRESCRIP]]="NW_No Work",Veg_Table[[#This Row],[VP_STATUS]]&lt;&gt;"No Work Required Under EVM"),AND(Veg_Table[[#This Row],[VP_STATUS]]="No Work Required Under EVM",Veg_Table[[#This Row],[PRESCRIP]]&lt;&gt;"NW_No Work")),1,0))</f>
        <v>0</v>
      </c>
      <c r="B1584" s="1">
        <f>IF(Veg_Table[[#This Row],[SPECIES]]="",1,0)</f>
        <v>0</v>
      </c>
      <c r="C1584" s="1">
        <f>IF(Veg_Table[[#This Row],[DIAMETER]]="",1,0)</f>
        <v>0</v>
      </c>
      <c r="D1584" s="1">
        <f>IF(Veg_Table[[#This Row],[HEIGHT]]="",1,0)</f>
        <v>0</v>
      </c>
      <c r="E158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84" s="1">
        <f>IF(AND(Veg_Table[[#This Row],[TAT_RESULT]]="ABATE",Veg_Table[[#This Row],[PRESCRIP]]="NW_No Work"),1,0)</f>
        <v>0</v>
      </c>
      <c r="G1584" s="1">
        <f>IF(OR(Veg_Table[[#This Row],[Prescription R-Scale]]="NA",Veg_Table[[#This Row],[Diameter R-Scale]]="NA"),0,IF(Veg_Table[[#This Row],[Diameter R-Scale]]&lt;&gt;Veg_Table[[#This Row],[Prescription R-Scale]],1,0))</f>
        <v>0</v>
      </c>
      <c r="H1584" s="1">
        <f>IF(OR(AND(Veg_Table[[#This Row],[PRESCRIP]]="BC_Br Rmv", Veg_Table[[#This Row],[WOOD_MAN]]&lt;&gt;"Not Needed"),AND(Veg_Table[[#This Row],[PRESCRIP]]="BCS_Br Rmv+Trt", Veg_Table[[#This Row],[WOOD_MAN]]&lt;&gt;"Not Needed")),1,0)</f>
        <v>0</v>
      </c>
      <c r="I1584" s="1">
        <f ca="1">IF(AND(Veg_Table[[#This Row],[Prescription_Changed]]="Yes",Veg_Table[[#This Row],[TAT_RESULT]]=""),1,0)</f>
        <v>0</v>
      </c>
      <c r="J1584" s="1">
        <f ca="1">SUM(Veg_Table[[#This Row],[Prescription and Status do not match]:[Prescription_Edited_And_TAT_Is_Blank]])</f>
        <v>0</v>
      </c>
      <c r="K1584" s="1">
        <f ca="1">IF(Veg_Table[[#This Row],[Sum of Errors]]&gt;0,1,0)</f>
        <v>0</v>
      </c>
      <c r="L1584" s="1">
        <f>1</f>
        <v>1</v>
      </c>
      <c r="M158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584" s="1">
        <f>IF(OR(MID(Veg_Table[[#This Row],[PRESCRIP]],2,1)="1",MID(Veg_Table[[#This Row],[PRESCRIP]],2,1)="2",MID(Veg_Table[[#This Row],[PRESCRIP]],2,1)="3",MID(Veg_Table[[#This Row],[PRESCRIP]],2,1)="4"),_xlfn.NUMBERVALUE(MID(Veg_Table[[#This Row],[PRESCRIP]],2,1)),"NA")</f>
        <v>1</v>
      </c>
      <c r="O1584" s="1">
        <f>WEEKNUM(Veg_Table[[#This Row],[EVM_LAST_EDITED_Day]],2)</f>
        <v>20</v>
      </c>
      <c r="P1584" s="25">
        <f>IFERROR(DATE(YEAR(Veg_Table[[#This Row],[EVM_LAST_EDITED2]]),MONTH(Veg_Table[[#This Row],[EVM_LAST_EDITED2]]),DAY(Veg_Table[[#This Row],[EVM_LAST_EDITED2]])),DATE(2019,1,1))</f>
        <v>43965</v>
      </c>
      <c r="Q1584" s="3">
        <f>VALUE(SUBSTITUTE(Veg_Table[[#This Row],[EVM_LAST_EDITED]],",",""))</f>
        <v>43965.627372685201</v>
      </c>
      <c r="R1584" s="1" t="str">
        <f>_xlfn.IFNA(IF(Veg_Table[[#This Row],[EVM_LAST_EDITOR]]="","zBlank EVM Last Editor",VLOOKUP(Veg_Table[[#This Row],[EVM_LAST_EDITOR]],Roster_Table[#All],4,FALSE)),"zAWRR Not in Roster")</f>
        <v>MGE</v>
      </c>
      <c r="S1584" s="1" t="str">
        <f>_xlfn.IFNA(IF(Veg_Table[[#This Row],[EVM_LAST_EDITOR]]="","zBlank EVM Last Editor",VLOOKUP(Veg_Table[[#This Row],[EVM_LAST_EDITOR]],Roster_Table[#All],16,FALSE)),"zCompany_AWRR not in Roster")</f>
        <v>MGE_Mountain G Enterprises</v>
      </c>
      <c r="T1584" s="2">
        <f>IFERROR(DATE(YEAR(Veg_Table[[#This Row],[Created2]]),MONTH(Veg_Table[[#This Row],[Created2]]),DAY(Veg_Table[[#This Row],[Created2]])),DATE(2019,1,1))</f>
        <v>43965</v>
      </c>
      <c r="U1584" s="3">
        <f>VALUE(SUBSTITUTE(Veg_Table[[#This Row],[Created]],",",""))</f>
        <v>43965.627372685201</v>
      </c>
      <c r="V1584" s="3" t="str">
        <f ca="1">IFERROR(_xlfn.IFNA(CELL("contents",INDIRECT(_xlfn.CONCAT("Veg_Table_Production_Data!",ADDRESS(MATCH(_xlfn.MAXIFS(#REF!,#REF!,"="&amp;Veg_Table[[#This Row],[AUTO_ID]],#REF!,"&lt;"&amp;Veg_Table[[#This Row],[EVM_LAST_EDITED_Day]]),#REF!,0),COLUMN(#REF!),4,1,)))),""),"")</f>
        <v/>
      </c>
      <c r="W1584" s="3" t="str">
        <f ca="1">IF(Veg_Table[[#This Row],[Previous_Prescription]]="","No",IF(Veg_Table[[#This Row],[Previous_Prescription]]=Veg_Table[[#This Row],[PRESCRIP]],"No","Yes"))</f>
        <v>No</v>
      </c>
      <c r="X1584" s="3" t="str">
        <f>IF(Veg_Table[[#This Row],[EVM_LAST_EDITED_Day]]=Veg_Table[[#This Row],[Created_Day]],"New","Old")</f>
        <v>New</v>
      </c>
      <c r="Y1584" s="1">
        <f>IFERROR(IF(FIND("delete",LOWER(Veg_Table[[#This Row],[PI_COMMENTS]]))&gt;=1,1,0),0)</f>
        <v>0</v>
      </c>
      <c r="Z1584" s="1" t="str">
        <f>_xlfn.IFNA(IF(Veg_Table[[#This Row],[EVM_LAST_EDITOR]]="","Yes",VLOOKUP(Veg_Table[[#This Row],[EVM_LAST_EDITOR]],Roster_Table[#All],15,FALSE)),"Yes")</f>
        <v>Yes</v>
      </c>
      <c r="AA158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84" s="1" t="str">
        <f>_xlfn.IFNA(VLOOKUP(Veg_Table[[#This Row],[EVM_LAST_EDITOR]],Roster_Table[#All],3,FALSE),"zAWRR Not in Roster")</f>
        <v>Amanda</v>
      </c>
      <c r="AC1584" s="1" t="str">
        <f>_xlfn.IFNA(VLOOKUP(Veg_Table[[#This Row],[EVM_LAST_EDITOR]],Roster_Table[#All],2,FALSE),"zAWRR Not in Roster")</f>
        <v>Winne</v>
      </c>
      <c r="AD1584" s="1" t="str">
        <f>IF(_xlfn.CONCAT(Veg_Table[[#This Row],[First_Name]]," ",Veg_Table[[#This Row],[Last_Name]])="zAWRR Not in Roster zAWRR Not in Roster","zAWRR Not in Roster",_xlfn.CONCAT(Veg_Table[[#This Row],[First_Name]]," ",Veg_Table[[#This Row],[Last_Name]]))</f>
        <v>Amanda Winne</v>
      </c>
      <c r="AE1584">
        <v>3230481</v>
      </c>
      <c r="AF1584" t="s">
        <v>6594</v>
      </c>
      <c r="AG1584" t="s">
        <v>93</v>
      </c>
      <c r="AH1584" t="s">
        <v>4287</v>
      </c>
      <c r="AI1584" t="s">
        <v>3400</v>
      </c>
      <c r="AJ1584" t="s">
        <v>36</v>
      </c>
      <c r="AL1584" t="s">
        <v>22</v>
      </c>
      <c r="AM1584" t="s">
        <v>1967</v>
      </c>
      <c r="AN1584" t="s">
        <v>25</v>
      </c>
      <c r="AO1584" t="s">
        <v>25</v>
      </c>
      <c r="AP1584">
        <v>10</v>
      </c>
      <c r="AQ1584">
        <v>60</v>
      </c>
      <c r="AR1584" t="s">
        <v>514</v>
      </c>
      <c r="AS1584" t="s">
        <v>45</v>
      </c>
      <c r="AT1584" t="s">
        <v>26</v>
      </c>
      <c r="AV1584" t="s">
        <v>512</v>
      </c>
      <c r="AW1584" t="s">
        <v>6595</v>
      </c>
      <c r="AZ1584"/>
      <c r="BB1584" s="4"/>
      <c r="BD1584" t="s">
        <v>29</v>
      </c>
      <c r="BE1584" t="s">
        <v>25</v>
      </c>
      <c r="BF1584" t="s">
        <v>513</v>
      </c>
      <c r="BI1584" s="3"/>
      <c r="BJ1584" t="s">
        <v>27</v>
      </c>
      <c r="BK1584" s="30" t="s">
        <v>520</v>
      </c>
      <c r="BL1584" s="3">
        <v>43965.627372685187</v>
      </c>
      <c r="BM1584" t="s">
        <v>31</v>
      </c>
      <c r="BN1584" t="s">
        <v>32</v>
      </c>
      <c r="BP1584" t="s">
        <v>4406</v>
      </c>
      <c r="BQ1584" t="s">
        <v>1025</v>
      </c>
      <c r="BR1584" t="s">
        <v>28</v>
      </c>
      <c r="BS1584" t="s">
        <v>28</v>
      </c>
      <c r="BT1584" t="s">
        <v>520</v>
      </c>
      <c r="BU1584" s="3">
        <v>43965.627372685187</v>
      </c>
      <c r="BV1584" t="s">
        <v>803</v>
      </c>
      <c r="BW1584" s="3">
        <v>43965.760199074073</v>
      </c>
      <c r="BX1584" t="s">
        <v>6596</v>
      </c>
      <c r="CG1584"/>
      <c r="CH1584"/>
      <c r="CI1584"/>
      <c r="CY1584"/>
      <c r="DA1584"/>
      <c r="DF1584"/>
    </row>
    <row r="1585" spans="1:110" x14ac:dyDescent="0.25">
      <c r="A1585" s="1">
        <f>IF(Veg_Table[[#This Row],[VP_STATUS]]="Hold",0,IF(OR(AND(Veg_Table[[#This Row],[PRESCRIP]]="NW_No Work",Veg_Table[[#This Row],[VP_STATUS]]&lt;&gt;"No Work Required Under EVM"),AND(Veg_Table[[#This Row],[VP_STATUS]]="No Work Required Under EVM",Veg_Table[[#This Row],[PRESCRIP]]&lt;&gt;"NW_No Work")),1,0))</f>
        <v>0</v>
      </c>
      <c r="B1585" s="1">
        <f>IF(Veg_Table[[#This Row],[SPECIES]]="",1,0)</f>
        <v>0</v>
      </c>
      <c r="C1585" s="1">
        <f>IF(Veg_Table[[#This Row],[DIAMETER]]="",1,0)</f>
        <v>0</v>
      </c>
      <c r="D1585" s="1">
        <f>IF(Veg_Table[[#This Row],[HEIGHT]]="",1,0)</f>
        <v>0</v>
      </c>
      <c r="E158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85" s="1">
        <f>IF(AND(Veg_Table[[#This Row],[TAT_RESULT]]="ABATE",Veg_Table[[#This Row],[PRESCRIP]]="NW_No Work"),1,0)</f>
        <v>0</v>
      </c>
      <c r="G1585" s="1">
        <f>IF(OR(Veg_Table[[#This Row],[Prescription R-Scale]]="NA",Veg_Table[[#This Row],[Diameter R-Scale]]="NA"),0,IF(Veg_Table[[#This Row],[Diameter R-Scale]]&lt;&gt;Veg_Table[[#This Row],[Prescription R-Scale]],1,0))</f>
        <v>0</v>
      </c>
      <c r="H1585" s="1">
        <f>IF(OR(AND(Veg_Table[[#This Row],[PRESCRIP]]="BC_Br Rmv", Veg_Table[[#This Row],[WOOD_MAN]]&lt;&gt;"Not Needed"),AND(Veg_Table[[#This Row],[PRESCRIP]]="BCS_Br Rmv+Trt", Veg_Table[[#This Row],[WOOD_MAN]]&lt;&gt;"Not Needed")),1,0)</f>
        <v>0</v>
      </c>
      <c r="I1585" s="1">
        <f ca="1">IF(AND(Veg_Table[[#This Row],[Prescription_Changed]]="Yes",Veg_Table[[#This Row],[TAT_RESULT]]=""),1,0)</f>
        <v>0</v>
      </c>
      <c r="J1585" s="1">
        <f ca="1">SUM(Veg_Table[[#This Row],[Prescription and Status do not match]:[Prescription_Edited_And_TAT_Is_Blank]])</f>
        <v>0</v>
      </c>
      <c r="K1585" s="1">
        <f ca="1">IF(Veg_Table[[#This Row],[Sum of Errors]]&gt;0,1,0)</f>
        <v>0</v>
      </c>
      <c r="L1585" s="1">
        <f>1</f>
        <v>1</v>
      </c>
      <c r="M1585"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585" s="1" t="str">
        <f>IF(OR(MID(Veg_Table[[#This Row],[PRESCRIP]],2,1)="1",MID(Veg_Table[[#This Row],[PRESCRIP]],2,1)="2",MID(Veg_Table[[#This Row],[PRESCRIP]],2,1)="3",MID(Veg_Table[[#This Row],[PRESCRIP]],2,1)="4"),_xlfn.NUMBERVALUE(MID(Veg_Table[[#This Row],[PRESCRIP]],2,1)),"NA")</f>
        <v>NA</v>
      </c>
      <c r="O1585" s="1">
        <f>WEEKNUM(Veg_Table[[#This Row],[EVM_LAST_EDITED_Day]],2)</f>
        <v>20</v>
      </c>
      <c r="P1585" s="25">
        <f>IFERROR(DATE(YEAR(Veg_Table[[#This Row],[EVM_LAST_EDITED2]]),MONTH(Veg_Table[[#This Row],[EVM_LAST_EDITED2]]),DAY(Veg_Table[[#This Row],[EVM_LAST_EDITED2]])),DATE(2019,1,1))</f>
        <v>43965</v>
      </c>
      <c r="Q1585" s="3">
        <f>VALUE(SUBSTITUTE(Veg_Table[[#This Row],[EVM_LAST_EDITED]],",",""))</f>
        <v>43965.6283133912</v>
      </c>
      <c r="R1585" s="1" t="str">
        <f>_xlfn.IFNA(IF(Veg_Table[[#This Row],[EVM_LAST_EDITOR]]="","zBlank EVM Last Editor",VLOOKUP(Veg_Table[[#This Row],[EVM_LAST_EDITOR]],Roster_Table[#All],4,FALSE)),"zAWRR Not in Roster")</f>
        <v>MGE</v>
      </c>
      <c r="S1585" s="1" t="str">
        <f>_xlfn.IFNA(IF(Veg_Table[[#This Row],[EVM_LAST_EDITOR]]="","zBlank EVM Last Editor",VLOOKUP(Veg_Table[[#This Row],[EVM_LAST_EDITOR]],Roster_Table[#All],16,FALSE)),"zCompany_AWRR not in Roster")</f>
        <v>MGE_Mountain G Enterprises</v>
      </c>
      <c r="T1585" s="2">
        <f>IFERROR(DATE(YEAR(Veg_Table[[#This Row],[Created2]]),MONTH(Veg_Table[[#This Row],[Created2]]),DAY(Veg_Table[[#This Row],[Created2]])),DATE(2019,1,1))</f>
        <v>43965</v>
      </c>
      <c r="U1585" s="3">
        <f>VALUE(SUBSTITUTE(Veg_Table[[#This Row],[Created]],",",""))</f>
        <v>43965.6283133912</v>
      </c>
      <c r="V1585" s="3" t="str">
        <f ca="1">IFERROR(_xlfn.IFNA(CELL("contents",INDIRECT(_xlfn.CONCAT("Veg_Table_Production_Data!",ADDRESS(MATCH(_xlfn.MAXIFS(#REF!,#REF!,"="&amp;Veg_Table[[#This Row],[AUTO_ID]],#REF!,"&lt;"&amp;Veg_Table[[#This Row],[EVM_LAST_EDITED_Day]]),#REF!,0),COLUMN(#REF!),4,1,)))),""),"")</f>
        <v/>
      </c>
      <c r="W1585" s="3" t="str">
        <f ca="1">IF(Veg_Table[[#This Row],[Previous_Prescription]]="","No",IF(Veg_Table[[#This Row],[Previous_Prescription]]=Veg_Table[[#This Row],[PRESCRIP]],"No","Yes"))</f>
        <v>No</v>
      </c>
      <c r="X1585" s="3" t="str">
        <f>IF(Veg_Table[[#This Row],[EVM_LAST_EDITED_Day]]=Veg_Table[[#This Row],[Created_Day]],"New","Old")</f>
        <v>New</v>
      </c>
      <c r="Y1585" s="1">
        <f>IFERROR(IF(FIND("delete",LOWER(Veg_Table[[#This Row],[PI_COMMENTS]]))&gt;=1,1,0),0)</f>
        <v>0</v>
      </c>
      <c r="Z1585" s="1" t="str">
        <f>_xlfn.IFNA(IF(Veg_Table[[#This Row],[EVM_LAST_EDITOR]]="","Yes",VLOOKUP(Veg_Table[[#This Row],[EVM_LAST_EDITOR]],Roster_Table[#All],15,FALSE)),"Yes")</f>
        <v>Yes</v>
      </c>
      <c r="AA158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85" s="1" t="str">
        <f>_xlfn.IFNA(VLOOKUP(Veg_Table[[#This Row],[EVM_LAST_EDITOR]],Roster_Table[#All],3,FALSE),"zAWRR Not in Roster")</f>
        <v>Brandon</v>
      </c>
      <c r="AC1585" s="1" t="str">
        <f>_xlfn.IFNA(VLOOKUP(Veg_Table[[#This Row],[EVM_LAST_EDITOR]],Roster_Table[#All],2,FALSE),"zAWRR Not in Roster")</f>
        <v>Fabela</v>
      </c>
      <c r="AD1585" s="1" t="str">
        <f>IF(_xlfn.CONCAT(Veg_Table[[#This Row],[First_Name]]," ",Veg_Table[[#This Row],[Last_Name]])="zAWRR Not in Roster zAWRR Not in Roster","zAWRR Not in Roster",_xlfn.CONCAT(Veg_Table[[#This Row],[First_Name]]," ",Veg_Table[[#This Row],[Last_Name]]))</f>
        <v>Brandon Fabela</v>
      </c>
      <c r="AE1585">
        <v>3229833</v>
      </c>
      <c r="AF1585" t="s">
        <v>6442</v>
      </c>
      <c r="AG1585" t="s">
        <v>93</v>
      </c>
      <c r="AH1585" t="s">
        <v>5320</v>
      </c>
      <c r="AI1585" t="s">
        <v>6424</v>
      </c>
      <c r="AJ1585" t="s">
        <v>21</v>
      </c>
      <c r="AL1585" t="s">
        <v>22</v>
      </c>
      <c r="AM1585" t="s">
        <v>38</v>
      </c>
      <c r="AN1585" t="s">
        <v>25</v>
      </c>
      <c r="AO1585" t="s">
        <v>25</v>
      </c>
      <c r="AP1585">
        <v>16</v>
      </c>
      <c r="AQ1585">
        <v>71</v>
      </c>
      <c r="AR1585" t="s">
        <v>511</v>
      </c>
      <c r="AS1585" t="s">
        <v>24</v>
      </c>
      <c r="AT1585" t="s">
        <v>26</v>
      </c>
      <c r="AV1585" t="s">
        <v>512</v>
      </c>
      <c r="AW1585" t="s">
        <v>6443</v>
      </c>
      <c r="AZ1585"/>
      <c r="BB1585" s="4"/>
      <c r="BD1585" t="s">
        <v>29</v>
      </c>
      <c r="BE1585" t="s">
        <v>25</v>
      </c>
      <c r="BF1585" t="s">
        <v>513</v>
      </c>
      <c r="BI1585" s="3"/>
      <c r="BJ1585" t="s">
        <v>52</v>
      </c>
      <c r="BK1585" s="30" t="s">
        <v>668</v>
      </c>
      <c r="BL1585" s="3">
        <v>43965.6283133912</v>
      </c>
      <c r="BM1585" t="s">
        <v>31</v>
      </c>
      <c r="BN1585" t="s">
        <v>32</v>
      </c>
      <c r="BP1585" t="s">
        <v>5452</v>
      </c>
      <c r="BQ1585" t="s">
        <v>1025</v>
      </c>
      <c r="BR1585" t="s">
        <v>28</v>
      </c>
      <c r="BS1585" t="s">
        <v>28</v>
      </c>
      <c r="BT1585" t="s">
        <v>668</v>
      </c>
      <c r="BU1585" s="3">
        <v>43965.6283133912</v>
      </c>
      <c r="BV1585" t="s">
        <v>803</v>
      </c>
      <c r="BW1585" s="3">
        <v>43965.684921365741</v>
      </c>
      <c r="BX1585" t="s">
        <v>6444</v>
      </c>
      <c r="CG1585"/>
      <c r="CH1585"/>
      <c r="CI1585"/>
      <c r="CY1585"/>
      <c r="DA1585"/>
      <c r="DF1585"/>
    </row>
    <row r="1586" spans="1:110" x14ac:dyDescent="0.25">
      <c r="A1586" s="1">
        <f>IF(Veg_Table[[#This Row],[VP_STATUS]]="Hold",0,IF(OR(AND(Veg_Table[[#This Row],[PRESCRIP]]="NW_No Work",Veg_Table[[#This Row],[VP_STATUS]]&lt;&gt;"No Work Required Under EVM"),AND(Veg_Table[[#This Row],[VP_STATUS]]="No Work Required Under EVM",Veg_Table[[#This Row],[PRESCRIP]]&lt;&gt;"NW_No Work")),1,0))</f>
        <v>0</v>
      </c>
      <c r="B1586" s="1">
        <f>IF(Veg_Table[[#This Row],[SPECIES]]="",1,0)</f>
        <v>0</v>
      </c>
      <c r="C1586" s="1">
        <f>IF(Veg_Table[[#This Row],[DIAMETER]]="",1,0)</f>
        <v>0</v>
      </c>
      <c r="D1586" s="1">
        <f>IF(Veg_Table[[#This Row],[HEIGHT]]="",1,0)</f>
        <v>0</v>
      </c>
      <c r="E158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86" s="1">
        <f>IF(AND(Veg_Table[[#This Row],[TAT_RESULT]]="ABATE",Veg_Table[[#This Row],[PRESCRIP]]="NW_No Work"),1,0)</f>
        <v>0</v>
      </c>
      <c r="G1586" s="1">
        <f>IF(OR(Veg_Table[[#This Row],[Prescription R-Scale]]="NA",Veg_Table[[#This Row],[Diameter R-Scale]]="NA"),0,IF(Veg_Table[[#This Row],[Diameter R-Scale]]&lt;&gt;Veg_Table[[#This Row],[Prescription R-Scale]],1,0))</f>
        <v>0</v>
      </c>
      <c r="H1586" s="1">
        <f>IF(OR(AND(Veg_Table[[#This Row],[PRESCRIP]]="BC_Br Rmv", Veg_Table[[#This Row],[WOOD_MAN]]&lt;&gt;"Not Needed"),AND(Veg_Table[[#This Row],[PRESCRIP]]="BCS_Br Rmv+Trt", Veg_Table[[#This Row],[WOOD_MAN]]&lt;&gt;"Not Needed")),1,0)</f>
        <v>0</v>
      </c>
      <c r="I1586" s="1">
        <f ca="1">IF(AND(Veg_Table[[#This Row],[Prescription_Changed]]="Yes",Veg_Table[[#This Row],[TAT_RESULT]]=""),1,0)</f>
        <v>0</v>
      </c>
      <c r="J1586" s="1">
        <f ca="1">SUM(Veg_Table[[#This Row],[Prescription and Status do not match]:[Prescription_Edited_And_TAT_Is_Blank]])</f>
        <v>0</v>
      </c>
      <c r="K1586" s="1">
        <f ca="1">IF(Veg_Table[[#This Row],[Sum of Errors]]&gt;0,1,0)</f>
        <v>0</v>
      </c>
      <c r="L1586" s="1">
        <f>1</f>
        <v>1</v>
      </c>
      <c r="M1586"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586" s="1" t="str">
        <f>IF(OR(MID(Veg_Table[[#This Row],[PRESCRIP]],2,1)="1",MID(Veg_Table[[#This Row],[PRESCRIP]],2,1)="2",MID(Veg_Table[[#This Row],[PRESCRIP]],2,1)="3",MID(Veg_Table[[#This Row],[PRESCRIP]],2,1)="4"),_xlfn.NUMBERVALUE(MID(Veg_Table[[#This Row],[PRESCRIP]],2,1)),"NA")</f>
        <v>NA</v>
      </c>
      <c r="O1586" s="1">
        <f>WEEKNUM(Veg_Table[[#This Row],[EVM_LAST_EDITED_Day]],2)</f>
        <v>20</v>
      </c>
      <c r="P1586" s="25">
        <f>IFERROR(DATE(YEAR(Veg_Table[[#This Row],[EVM_LAST_EDITED2]]),MONTH(Veg_Table[[#This Row],[EVM_LAST_EDITED2]]),DAY(Veg_Table[[#This Row],[EVM_LAST_EDITED2]])),DATE(2019,1,1))</f>
        <v>43965</v>
      </c>
      <c r="Q1586" s="3">
        <f>VALUE(SUBSTITUTE(Veg_Table[[#This Row],[EVM_LAST_EDITED]],",",""))</f>
        <v>43965.632652870401</v>
      </c>
      <c r="R1586" s="1" t="str">
        <f>_xlfn.IFNA(IF(Veg_Table[[#This Row],[EVM_LAST_EDITOR]]="","zBlank EVM Last Editor",VLOOKUP(Veg_Table[[#This Row],[EVM_LAST_EDITOR]],Roster_Table[#All],4,FALSE)),"zAWRR Not in Roster")</f>
        <v>MBG</v>
      </c>
      <c r="S1586" s="1" t="str">
        <f>_xlfn.IFNA(IF(Veg_Table[[#This Row],[EVM_LAST_EDITOR]]="","zBlank EVM Last Editor",VLOOKUP(Veg_Table[[#This Row],[EVM_LAST_EDITOR]],Roster_Table[#All],16,FALSE)),"zCompany_AWRR not in Roster")</f>
        <v>MBG_Mason, Bruce &amp; Girard</v>
      </c>
      <c r="T1586" s="2">
        <f>IFERROR(DATE(YEAR(Veg_Table[[#This Row],[Created2]]),MONTH(Veg_Table[[#This Row],[Created2]]),DAY(Veg_Table[[#This Row],[Created2]])),DATE(2019,1,1))</f>
        <v>43965</v>
      </c>
      <c r="U1586" s="3">
        <f>VALUE(SUBSTITUTE(Veg_Table[[#This Row],[Created]],",",""))</f>
        <v>43965.632652870401</v>
      </c>
      <c r="V1586" s="3" t="str">
        <f ca="1">IFERROR(_xlfn.IFNA(CELL("contents",INDIRECT(_xlfn.CONCAT("Veg_Table_Production_Data!",ADDRESS(MATCH(_xlfn.MAXIFS(#REF!,#REF!,"="&amp;Veg_Table[[#This Row],[AUTO_ID]],#REF!,"&lt;"&amp;Veg_Table[[#This Row],[EVM_LAST_EDITED_Day]]),#REF!,0),COLUMN(#REF!),4,1,)))),""),"")</f>
        <v/>
      </c>
      <c r="W1586" s="3" t="str">
        <f ca="1">IF(Veg_Table[[#This Row],[Previous_Prescription]]="","No",IF(Veg_Table[[#This Row],[Previous_Prescription]]=Veg_Table[[#This Row],[PRESCRIP]],"No","Yes"))</f>
        <v>No</v>
      </c>
      <c r="X1586" s="3" t="str">
        <f>IF(Veg_Table[[#This Row],[EVM_LAST_EDITED_Day]]=Veg_Table[[#This Row],[Created_Day]],"New","Old")</f>
        <v>New</v>
      </c>
      <c r="Y1586" s="1">
        <f>IFERROR(IF(FIND("delete",LOWER(Veg_Table[[#This Row],[PI_COMMENTS]]))&gt;=1,1,0),0)</f>
        <v>0</v>
      </c>
      <c r="Z1586" s="1" t="str">
        <f>_xlfn.IFNA(IF(Veg_Table[[#This Row],[EVM_LAST_EDITOR]]="","Yes",VLOOKUP(Veg_Table[[#This Row],[EVM_LAST_EDITOR]],Roster_Table[#All],15,FALSE)),"Yes")</f>
        <v>Yes</v>
      </c>
      <c r="AA158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86" s="1" t="str">
        <f>_xlfn.IFNA(VLOOKUP(Veg_Table[[#This Row],[EVM_LAST_EDITOR]],Roster_Table[#All],3,FALSE),"zAWRR Not in Roster")</f>
        <v>Benjamin</v>
      </c>
      <c r="AC1586" s="1" t="str">
        <f>_xlfn.IFNA(VLOOKUP(Veg_Table[[#This Row],[EVM_LAST_EDITOR]],Roster_Table[#All],2,FALSE),"zAWRR Not in Roster")</f>
        <v>Post</v>
      </c>
      <c r="AD1586" s="1" t="str">
        <f>IF(_xlfn.CONCAT(Veg_Table[[#This Row],[First_Name]]," ",Veg_Table[[#This Row],[Last_Name]])="zAWRR Not in Roster zAWRR Not in Roster","zAWRR Not in Roster",_xlfn.CONCAT(Veg_Table[[#This Row],[First_Name]]," ",Veg_Table[[#This Row],[Last_Name]]))</f>
        <v>Benjamin Post</v>
      </c>
      <c r="AE1586">
        <v>3229891</v>
      </c>
      <c r="AF1586" t="s">
        <v>6457</v>
      </c>
      <c r="AG1586" t="s">
        <v>93</v>
      </c>
      <c r="AH1586" t="s">
        <v>6252</v>
      </c>
      <c r="AI1586" t="s">
        <v>5955</v>
      </c>
      <c r="AJ1586" t="s">
        <v>21</v>
      </c>
      <c r="AL1586" t="s">
        <v>372</v>
      </c>
      <c r="AM1586" t="s">
        <v>529</v>
      </c>
      <c r="AN1586" t="s">
        <v>25</v>
      </c>
      <c r="AO1586" t="s">
        <v>25</v>
      </c>
      <c r="AP1586">
        <v>7</v>
      </c>
      <c r="AQ1586">
        <v>45</v>
      </c>
      <c r="AR1586" t="s">
        <v>511</v>
      </c>
      <c r="AS1586" t="s">
        <v>24</v>
      </c>
      <c r="AT1586" t="s">
        <v>26</v>
      </c>
      <c r="AV1586" t="s">
        <v>519</v>
      </c>
      <c r="AW1586" t="s">
        <v>6458</v>
      </c>
      <c r="AZ1586"/>
      <c r="BB1586" s="4"/>
      <c r="BD1586" t="s">
        <v>29</v>
      </c>
      <c r="BE1586" t="s">
        <v>25</v>
      </c>
      <c r="BF1586" t="s">
        <v>513</v>
      </c>
      <c r="BI1586" s="3"/>
      <c r="BJ1586" t="s">
        <v>52</v>
      </c>
      <c r="BK1586" s="30" t="s">
        <v>120</v>
      </c>
      <c r="BL1586" s="3">
        <v>43965.632652870372</v>
      </c>
      <c r="BM1586" t="s">
        <v>31</v>
      </c>
      <c r="BN1586" t="s">
        <v>32</v>
      </c>
      <c r="BP1586" t="s">
        <v>6254</v>
      </c>
      <c r="BQ1586" t="s">
        <v>1025</v>
      </c>
      <c r="BR1586" t="s">
        <v>28</v>
      </c>
      <c r="BS1586" t="s">
        <v>28</v>
      </c>
      <c r="BT1586" t="s">
        <v>120</v>
      </c>
      <c r="BU1586" s="3">
        <v>43965.632652870372</v>
      </c>
      <c r="BV1586" t="s">
        <v>803</v>
      </c>
      <c r="BW1586" s="3">
        <v>43965.684936504629</v>
      </c>
      <c r="BX1586" t="s">
        <v>6459</v>
      </c>
      <c r="CG1586"/>
      <c r="CH1586"/>
      <c r="CI1586"/>
      <c r="CY1586"/>
      <c r="DA1586"/>
      <c r="DF1586"/>
    </row>
    <row r="1587" spans="1:110" x14ac:dyDescent="0.25">
      <c r="A1587" s="1">
        <f>IF(Veg_Table[[#This Row],[VP_STATUS]]="Hold",0,IF(OR(AND(Veg_Table[[#This Row],[PRESCRIP]]="NW_No Work",Veg_Table[[#This Row],[VP_STATUS]]&lt;&gt;"No Work Required Under EVM"),AND(Veg_Table[[#This Row],[VP_STATUS]]="No Work Required Under EVM",Veg_Table[[#This Row],[PRESCRIP]]&lt;&gt;"NW_No Work")),1,0))</f>
        <v>0</v>
      </c>
      <c r="B1587" s="1">
        <f>IF(Veg_Table[[#This Row],[SPECIES]]="",1,0)</f>
        <v>0</v>
      </c>
      <c r="C1587" s="1">
        <f>IF(Veg_Table[[#This Row],[DIAMETER]]="",1,0)</f>
        <v>0</v>
      </c>
      <c r="D1587" s="1">
        <f>IF(Veg_Table[[#This Row],[HEIGHT]]="",1,0)</f>
        <v>0</v>
      </c>
      <c r="E158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87" s="1">
        <f>IF(AND(Veg_Table[[#This Row],[TAT_RESULT]]="ABATE",Veg_Table[[#This Row],[PRESCRIP]]="NW_No Work"),1,0)</f>
        <v>0</v>
      </c>
      <c r="G1587" s="1">
        <f>IF(OR(Veg_Table[[#This Row],[Prescription R-Scale]]="NA",Veg_Table[[#This Row],[Diameter R-Scale]]="NA"),0,IF(Veg_Table[[#This Row],[Diameter R-Scale]]&lt;&gt;Veg_Table[[#This Row],[Prescription R-Scale]],1,0))</f>
        <v>0</v>
      </c>
      <c r="H1587" s="1">
        <f>IF(OR(AND(Veg_Table[[#This Row],[PRESCRIP]]="BC_Br Rmv", Veg_Table[[#This Row],[WOOD_MAN]]&lt;&gt;"Not Needed"),AND(Veg_Table[[#This Row],[PRESCRIP]]="BCS_Br Rmv+Trt", Veg_Table[[#This Row],[WOOD_MAN]]&lt;&gt;"Not Needed")),1,0)</f>
        <v>0</v>
      </c>
      <c r="I1587" s="1">
        <f ca="1">IF(AND(Veg_Table[[#This Row],[Prescription_Changed]]="Yes",Veg_Table[[#This Row],[TAT_RESULT]]=""),1,0)</f>
        <v>0</v>
      </c>
      <c r="J1587" s="1">
        <f ca="1">SUM(Veg_Table[[#This Row],[Prescription and Status do not match]:[Prescription_Edited_And_TAT_Is_Blank]])</f>
        <v>0</v>
      </c>
      <c r="K1587" s="1">
        <f ca="1">IF(Veg_Table[[#This Row],[Sum of Errors]]&gt;0,1,0)</f>
        <v>0</v>
      </c>
      <c r="L1587" s="1">
        <f>1</f>
        <v>1</v>
      </c>
      <c r="M1587"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587" s="1" t="str">
        <f>IF(OR(MID(Veg_Table[[#This Row],[PRESCRIP]],2,1)="1",MID(Veg_Table[[#This Row],[PRESCRIP]],2,1)="2",MID(Veg_Table[[#This Row],[PRESCRIP]],2,1)="3",MID(Veg_Table[[#This Row],[PRESCRIP]],2,1)="4"),_xlfn.NUMBERVALUE(MID(Veg_Table[[#This Row],[PRESCRIP]],2,1)),"NA")</f>
        <v>NA</v>
      </c>
      <c r="O1587" s="1">
        <f>WEEKNUM(Veg_Table[[#This Row],[EVM_LAST_EDITED_Day]],2)</f>
        <v>20</v>
      </c>
      <c r="P1587" s="25">
        <f>IFERROR(DATE(YEAR(Veg_Table[[#This Row],[EVM_LAST_EDITED2]]),MONTH(Veg_Table[[#This Row],[EVM_LAST_EDITED2]]),DAY(Veg_Table[[#This Row],[EVM_LAST_EDITED2]])),DATE(2019,1,1))</f>
        <v>43965</v>
      </c>
      <c r="Q1587" s="3">
        <f>VALUE(SUBSTITUTE(Veg_Table[[#This Row],[EVM_LAST_EDITED]],",",""))</f>
        <v>43965.632801979198</v>
      </c>
      <c r="R1587" s="1" t="str">
        <f>_xlfn.IFNA(IF(Veg_Table[[#This Row],[EVM_LAST_EDITOR]]="","zBlank EVM Last Editor",VLOOKUP(Veg_Table[[#This Row],[EVM_LAST_EDITOR]],Roster_Table[#All],4,FALSE)),"zAWRR Not in Roster")</f>
        <v>MGE</v>
      </c>
      <c r="S1587" s="1" t="str">
        <f>_xlfn.IFNA(IF(Veg_Table[[#This Row],[EVM_LAST_EDITOR]]="","zBlank EVM Last Editor",VLOOKUP(Veg_Table[[#This Row],[EVM_LAST_EDITOR]],Roster_Table[#All],16,FALSE)),"zCompany_AWRR not in Roster")</f>
        <v>MGE_Mountain G Enterprises</v>
      </c>
      <c r="T1587" s="2">
        <f>IFERROR(DATE(YEAR(Veg_Table[[#This Row],[Created2]]),MONTH(Veg_Table[[#This Row],[Created2]]),DAY(Veg_Table[[#This Row],[Created2]])),DATE(2019,1,1))</f>
        <v>43965</v>
      </c>
      <c r="U1587" s="3">
        <f>VALUE(SUBSTITUTE(Veg_Table[[#This Row],[Created]],",",""))</f>
        <v>43965.632078101902</v>
      </c>
      <c r="V1587" s="3" t="str">
        <f ca="1">IFERROR(_xlfn.IFNA(CELL("contents",INDIRECT(_xlfn.CONCAT("Veg_Table_Production_Data!",ADDRESS(MATCH(_xlfn.MAXIFS(#REF!,#REF!,"="&amp;Veg_Table[[#This Row],[AUTO_ID]],#REF!,"&lt;"&amp;Veg_Table[[#This Row],[EVM_LAST_EDITED_Day]]),#REF!,0),COLUMN(#REF!),4,1,)))),""),"")</f>
        <v/>
      </c>
      <c r="W1587" s="3" t="str">
        <f ca="1">IF(Veg_Table[[#This Row],[Previous_Prescription]]="","No",IF(Veg_Table[[#This Row],[Previous_Prescription]]=Veg_Table[[#This Row],[PRESCRIP]],"No","Yes"))</f>
        <v>No</v>
      </c>
      <c r="X1587" s="3" t="str">
        <f>IF(Veg_Table[[#This Row],[EVM_LAST_EDITED_Day]]=Veg_Table[[#This Row],[Created_Day]],"New","Old")</f>
        <v>New</v>
      </c>
      <c r="Y1587" s="1">
        <f>IFERROR(IF(FIND("delete",LOWER(Veg_Table[[#This Row],[PI_COMMENTS]]))&gt;=1,1,0),0)</f>
        <v>0</v>
      </c>
      <c r="Z1587" s="1" t="str">
        <f>_xlfn.IFNA(IF(Veg_Table[[#This Row],[EVM_LAST_EDITOR]]="","Yes",VLOOKUP(Veg_Table[[#This Row],[EVM_LAST_EDITOR]],Roster_Table[#All],15,FALSE)),"Yes")</f>
        <v>Yes</v>
      </c>
      <c r="AA158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87" s="1" t="str">
        <f>_xlfn.IFNA(VLOOKUP(Veg_Table[[#This Row],[EVM_LAST_EDITOR]],Roster_Table[#All],3,FALSE),"zAWRR Not in Roster")</f>
        <v>Miguel</v>
      </c>
      <c r="AC1587" s="1" t="str">
        <f>_xlfn.IFNA(VLOOKUP(Veg_Table[[#This Row],[EVM_LAST_EDITOR]],Roster_Table[#All],2,FALSE),"zAWRR Not in Roster")</f>
        <v>Dominguez-Diaz</v>
      </c>
      <c r="AD1587" s="1" t="str">
        <f>IF(_xlfn.CONCAT(Veg_Table[[#This Row],[First_Name]]," ",Veg_Table[[#This Row],[Last_Name]])="zAWRR Not in Roster zAWRR Not in Roster","zAWRR Not in Roster",_xlfn.CONCAT(Veg_Table[[#This Row],[First_Name]]," ",Veg_Table[[#This Row],[Last_Name]]))</f>
        <v>Miguel Dominguez-Diaz</v>
      </c>
      <c r="AE1587">
        <v>3229890</v>
      </c>
      <c r="AF1587" t="s">
        <v>7014</v>
      </c>
      <c r="AG1587" t="s">
        <v>30</v>
      </c>
      <c r="AH1587" t="s">
        <v>2420</v>
      </c>
      <c r="AI1587" t="s">
        <v>2421</v>
      </c>
      <c r="AJ1587" t="s">
        <v>21</v>
      </c>
      <c r="AK1587" t="s">
        <v>28</v>
      </c>
      <c r="AL1587" t="s">
        <v>22</v>
      </c>
      <c r="AM1587" t="s">
        <v>38</v>
      </c>
      <c r="AN1587" t="s">
        <v>25</v>
      </c>
      <c r="AO1587" t="s">
        <v>25</v>
      </c>
      <c r="AP1587">
        <v>20</v>
      </c>
      <c r="AQ1587">
        <v>100</v>
      </c>
      <c r="AR1587" t="s">
        <v>511</v>
      </c>
      <c r="AS1587" t="s">
        <v>24</v>
      </c>
      <c r="AT1587" t="s">
        <v>26</v>
      </c>
      <c r="AU1587" t="s">
        <v>25</v>
      </c>
      <c r="AV1587" t="s">
        <v>519</v>
      </c>
      <c r="AW1587" t="s">
        <v>7015</v>
      </c>
      <c r="AX1587" t="s">
        <v>534</v>
      </c>
      <c r="AY1587" t="s">
        <v>28</v>
      </c>
      <c r="AZ1587"/>
      <c r="BA1587" t="s">
        <v>28</v>
      </c>
      <c r="BB1587" s="4"/>
      <c r="BC1587" t="s">
        <v>28</v>
      </c>
      <c r="BD1587" t="s">
        <v>29</v>
      </c>
      <c r="BF1587" t="s">
        <v>28</v>
      </c>
      <c r="BG1587" t="s">
        <v>28</v>
      </c>
      <c r="BH1587" t="s">
        <v>28</v>
      </c>
      <c r="BI1587" s="3"/>
      <c r="BJ1587" t="s">
        <v>27</v>
      </c>
      <c r="BK1587" s="30" t="s">
        <v>146</v>
      </c>
      <c r="BL1587" s="3">
        <v>43965.632801979169</v>
      </c>
      <c r="BM1587" t="s">
        <v>31</v>
      </c>
      <c r="BN1587" t="s">
        <v>32</v>
      </c>
      <c r="BO1587" t="s">
        <v>2422</v>
      </c>
      <c r="BQ1587" t="s">
        <v>826</v>
      </c>
      <c r="BR1587" t="s">
        <v>28</v>
      </c>
      <c r="BS1587" t="s">
        <v>28</v>
      </c>
      <c r="BT1587" t="s">
        <v>146</v>
      </c>
      <c r="BU1587" s="3">
        <v>43965.632078101851</v>
      </c>
      <c r="BV1587" t="s">
        <v>803</v>
      </c>
      <c r="BW1587" s="3">
        <v>43966.169547743055</v>
      </c>
      <c r="BX1587" t="s">
        <v>7016</v>
      </c>
      <c r="CG1587"/>
      <c r="CH1587"/>
      <c r="CI1587"/>
      <c r="CY1587"/>
      <c r="DA1587"/>
      <c r="DF1587"/>
    </row>
    <row r="1588" spans="1:110" x14ac:dyDescent="0.25">
      <c r="A1588" s="1">
        <f>IF(Veg_Table[[#This Row],[VP_STATUS]]="Hold",0,IF(OR(AND(Veg_Table[[#This Row],[PRESCRIP]]="NW_No Work",Veg_Table[[#This Row],[VP_STATUS]]&lt;&gt;"No Work Required Under EVM"),AND(Veg_Table[[#This Row],[VP_STATUS]]="No Work Required Under EVM",Veg_Table[[#This Row],[PRESCRIP]]&lt;&gt;"NW_No Work")),1,0))</f>
        <v>0</v>
      </c>
      <c r="B1588" s="1">
        <f>IF(Veg_Table[[#This Row],[SPECIES]]="",1,0)</f>
        <v>0</v>
      </c>
      <c r="C1588" s="1">
        <f>IF(Veg_Table[[#This Row],[DIAMETER]]="",1,0)</f>
        <v>0</v>
      </c>
      <c r="D1588" s="1">
        <f>IF(Veg_Table[[#This Row],[HEIGHT]]="",1,0)</f>
        <v>0</v>
      </c>
      <c r="E158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88" s="1">
        <f>IF(AND(Veg_Table[[#This Row],[TAT_RESULT]]="ABATE",Veg_Table[[#This Row],[PRESCRIP]]="NW_No Work"),1,0)</f>
        <v>0</v>
      </c>
      <c r="G1588" s="1">
        <f>IF(OR(Veg_Table[[#This Row],[Prescription R-Scale]]="NA",Veg_Table[[#This Row],[Diameter R-Scale]]="NA"),0,IF(Veg_Table[[#This Row],[Diameter R-Scale]]&lt;&gt;Veg_Table[[#This Row],[Prescription R-Scale]],1,0))</f>
        <v>0</v>
      </c>
      <c r="H1588" s="1">
        <f>IF(OR(AND(Veg_Table[[#This Row],[PRESCRIP]]="BC_Br Rmv", Veg_Table[[#This Row],[WOOD_MAN]]&lt;&gt;"Not Needed"),AND(Veg_Table[[#This Row],[PRESCRIP]]="BCS_Br Rmv+Trt", Veg_Table[[#This Row],[WOOD_MAN]]&lt;&gt;"Not Needed")),1,0)</f>
        <v>0</v>
      </c>
      <c r="I1588" s="1">
        <f ca="1">IF(AND(Veg_Table[[#This Row],[Prescription_Changed]]="Yes",Veg_Table[[#This Row],[TAT_RESULT]]=""),1,0)</f>
        <v>0</v>
      </c>
      <c r="J1588" s="1">
        <f ca="1">SUM(Veg_Table[[#This Row],[Prescription and Status do not match]:[Prescription_Edited_And_TAT_Is_Blank]])</f>
        <v>0</v>
      </c>
      <c r="K1588" s="1">
        <f ca="1">IF(Veg_Table[[#This Row],[Sum of Errors]]&gt;0,1,0)</f>
        <v>0</v>
      </c>
      <c r="L1588" s="1">
        <f>1</f>
        <v>1</v>
      </c>
      <c r="M1588"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588" s="1" t="str">
        <f>IF(OR(MID(Veg_Table[[#This Row],[PRESCRIP]],2,1)="1",MID(Veg_Table[[#This Row],[PRESCRIP]],2,1)="2",MID(Veg_Table[[#This Row],[PRESCRIP]],2,1)="3",MID(Veg_Table[[#This Row],[PRESCRIP]],2,1)="4"),_xlfn.NUMBERVALUE(MID(Veg_Table[[#This Row],[PRESCRIP]],2,1)),"NA")</f>
        <v>NA</v>
      </c>
      <c r="O1588" s="1">
        <f>WEEKNUM(Veg_Table[[#This Row],[EVM_LAST_EDITED_Day]],2)</f>
        <v>20</v>
      </c>
      <c r="P1588" s="25">
        <f>IFERROR(DATE(YEAR(Veg_Table[[#This Row],[EVM_LAST_EDITED2]]),MONTH(Veg_Table[[#This Row],[EVM_LAST_EDITED2]]),DAY(Veg_Table[[#This Row],[EVM_LAST_EDITED2]])),DATE(2019,1,1))</f>
        <v>43965</v>
      </c>
      <c r="Q1588" s="3">
        <f>VALUE(SUBSTITUTE(Veg_Table[[#This Row],[EVM_LAST_EDITED]],",",""))</f>
        <v>43965.632997210603</v>
      </c>
      <c r="R1588" s="1" t="str">
        <f>_xlfn.IFNA(IF(Veg_Table[[#This Row],[EVM_LAST_EDITOR]]="","zBlank EVM Last Editor",VLOOKUP(Veg_Table[[#This Row],[EVM_LAST_EDITOR]],Roster_Table[#All],4,FALSE)),"zAWRR Not in Roster")</f>
        <v>MGE</v>
      </c>
      <c r="S1588" s="1" t="str">
        <f>_xlfn.IFNA(IF(Veg_Table[[#This Row],[EVM_LAST_EDITOR]]="","zBlank EVM Last Editor",VLOOKUP(Veg_Table[[#This Row],[EVM_LAST_EDITOR]],Roster_Table[#All],16,FALSE)),"zCompany_AWRR not in Roster")</f>
        <v>MGE_Mountain G Enterprises</v>
      </c>
      <c r="T1588" s="2">
        <f>IFERROR(DATE(YEAR(Veg_Table[[#This Row],[Created2]]),MONTH(Veg_Table[[#This Row],[Created2]]),DAY(Veg_Table[[#This Row],[Created2]])),DATE(2019,1,1))</f>
        <v>43965</v>
      </c>
      <c r="U1588" s="3">
        <f>VALUE(SUBSTITUTE(Veg_Table[[#This Row],[Created]],",",""))</f>
        <v>43965.628188923598</v>
      </c>
      <c r="V1588" s="3" t="str">
        <f ca="1">IFERROR(_xlfn.IFNA(CELL("contents",INDIRECT(_xlfn.CONCAT("Veg_Table_Production_Data!",ADDRESS(MATCH(_xlfn.MAXIFS(#REF!,#REF!,"="&amp;Veg_Table[[#This Row],[AUTO_ID]],#REF!,"&lt;"&amp;Veg_Table[[#This Row],[EVM_LAST_EDITED_Day]]),#REF!,0),COLUMN(#REF!),4,1,)))),""),"")</f>
        <v/>
      </c>
      <c r="W1588" s="3" t="str">
        <f ca="1">IF(Veg_Table[[#This Row],[Previous_Prescription]]="","No",IF(Veg_Table[[#This Row],[Previous_Prescription]]=Veg_Table[[#This Row],[PRESCRIP]],"No","Yes"))</f>
        <v>No</v>
      </c>
      <c r="X1588" s="3" t="str">
        <f>IF(Veg_Table[[#This Row],[EVM_LAST_EDITED_Day]]=Veg_Table[[#This Row],[Created_Day]],"New","Old")</f>
        <v>New</v>
      </c>
      <c r="Y1588" s="1">
        <f>IFERROR(IF(FIND("delete",LOWER(Veg_Table[[#This Row],[PI_COMMENTS]]))&gt;=1,1,0),0)</f>
        <v>0</v>
      </c>
      <c r="Z1588" s="1" t="str">
        <f>_xlfn.IFNA(IF(Veg_Table[[#This Row],[EVM_LAST_EDITOR]]="","Yes",VLOOKUP(Veg_Table[[#This Row],[EVM_LAST_EDITOR]],Roster_Table[#All],15,FALSE)),"Yes")</f>
        <v>Yes</v>
      </c>
      <c r="AA158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88" s="1" t="str">
        <f>_xlfn.IFNA(VLOOKUP(Veg_Table[[#This Row],[EVM_LAST_EDITOR]],Roster_Table[#All],3,FALSE),"zAWRR Not in Roster")</f>
        <v>Miguel</v>
      </c>
      <c r="AC1588" s="1" t="str">
        <f>_xlfn.IFNA(VLOOKUP(Veg_Table[[#This Row],[EVM_LAST_EDITOR]],Roster_Table[#All],2,FALSE),"zAWRR Not in Roster")</f>
        <v>Dominguez-Diaz</v>
      </c>
      <c r="AD1588" s="1" t="str">
        <f>IF(_xlfn.CONCAT(Veg_Table[[#This Row],[First_Name]]," ",Veg_Table[[#This Row],[Last_Name]])="zAWRR Not in Roster zAWRR Not in Roster","zAWRR Not in Roster",_xlfn.CONCAT(Veg_Table[[#This Row],[First_Name]]," ",Veg_Table[[#This Row],[Last_Name]]))</f>
        <v>Miguel Dominguez-Diaz</v>
      </c>
      <c r="AE1588">
        <v>3229807</v>
      </c>
      <c r="AF1588" t="s">
        <v>7011</v>
      </c>
      <c r="AG1588" t="s">
        <v>30</v>
      </c>
      <c r="AH1588" t="s">
        <v>2420</v>
      </c>
      <c r="AI1588" t="s">
        <v>2421</v>
      </c>
      <c r="AJ1588" t="s">
        <v>21</v>
      </c>
      <c r="AK1588" t="s">
        <v>28</v>
      </c>
      <c r="AL1588" t="s">
        <v>22</v>
      </c>
      <c r="AM1588" t="s">
        <v>38</v>
      </c>
      <c r="AN1588" t="s">
        <v>25</v>
      </c>
      <c r="AO1588" t="s">
        <v>25</v>
      </c>
      <c r="AP1588">
        <v>32</v>
      </c>
      <c r="AQ1588">
        <v>110</v>
      </c>
      <c r="AR1588" t="s">
        <v>511</v>
      </c>
      <c r="AS1588" t="s">
        <v>24</v>
      </c>
      <c r="AT1588" t="s">
        <v>26</v>
      </c>
      <c r="AU1588" t="s">
        <v>25</v>
      </c>
      <c r="AV1588" t="s">
        <v>519</v>
      </c>
      <c r="AW1588" t="s">
        <v>7012</v>
      </c>
      <c r="AX1588" t="s">
        <v>534</v>
      </c>
      <c r="AY1588" t="s">
        <v>28</v>
      </c>
      <c r="AZ1588"/>
      <c r="BA1588" t="s">
        <v>28</v>
      </c>
      <c r="BB1588" s="4"/>
      <c r="BC1588" t="s">
        <v>28</v>
      </c>
      <c r="BD1588" t="s">
        <v>29</v>
      </c>
      <c r="BF1588" t="s">
        <v>28</v>
      </c>
      <c r="BG1588" t="s">
        <v>28</v>
      </c>
      <c r="BH1588" t="s">
        <v>28</v>
      </c>
      <c r="BI1588" s="3"/>
      <c r="BJ1588" t="s">
        <v>27</v>
      </c>
      <c r="BK1588" s="30" t="s">
        <v>146</v>
      </c>
      <c r="BL1588" s="3">
        <v>43965.632997210647</v>
      </c>
      <c r="BM1588" t="s">
        <v>31</v>
      </c>
      <c r="BN1588" t="s">
        <v>32</v>
      </c>
      <c r="BO1588" t="s">
        <v>2422</v>
      </c>
      <c r="BQ1588" t="s">
        <v>826</v>
      </c>
      <c r="BR1588" t="s">
        <v>28</v>
      </c>
      <c r="BS1588" t="s">
        <v>28</v>
      </c>
      <c r="BT1588" t="s">
        <v>146</v>
      </c>
      <c r="BU1588" s="3">
        <v>43965.628188923612</v>
      </c>
      <c r="BV1588" t="s">
        <v>803</v>
      </c>
      <c r="BW1588" s="3">
        <v>43966.169547743055</v>
      </c>
      <c r="BX1588" t="s">
        <v>7013</v>
      </c>
      <c r="CG1588"/>
      <c r="CH1588"/>
      <c r="CI1588"/>
      <c r="CY1588"/>
      <c r="DA1588"/>
      <c r="DF1588"/>
    </row>
    <row r="1589" spans="1:110" x14ac:dyDescent="0.25">
      <c r="A1589" s="1">
        <f>IF(Veg_Table[[#This Row],[VP_STATUS]]="Hold",0,IF(OR(AND(Veg_Table[[#This Row],[PRESCRIP]]="NW_No Work",Veg_Table[[#This Row],[VP_STATUS]]&lt;&gt;"No Work Required Under EVM"),AND(Veg_Table[[#This Row],[VP_STATUS]]="No Work Required Under EVM",Veg_Table[[#This Row],[PRESCRIP]]&lt;&gt;"NW_No Work")),1,0))</f>
        <v>0</v>
      </c>
      <c r="B1589" s="1">
        <f>IF(Veg_Table[[#This Row],[SPECIES]]="",1,0)</f>
        <v>0</v>
      </c>
      <c r="C1589" s="1">
        <f>IF(Veg_Table[[#This Row],[DIAMETER]]="",1,0)</f>
        <v>0</v>
      </c>
      <c r="D1589" s="1">
        <f>IF(Veg_Table[[#This Row],[HEIGHT]]="",1,0)</f>
        <v>0</v>
      </c>
      <c r="E158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89" s="1">
        <f>IF(AND(Veg_Table[[#This Row],[TAT_RESULT]]="ABATE",Veg_Table[[#This Row],[PRESCRIP]]="NW_No Work"),1,0)</f>
        <v>0</v>
      </c>
      <c r="G1589" s="1">
        <f>IF(OR(Veg_Table[[#This Row],[Prescription R-Scale]]="NA",Veg_Table[[#This Row],[Diameter R-Scale]]="NA"),0,IF(Veg_Table[[#This Row],[Diameter R-Scale]]&lt;&gt;Veg_Table[[#This Row],[Prescription R-Scale]],1,0))</f>
        <v>0</v>
      </c>
      <c r="H1589" s="1">
        <f>IF(OR(AND(Veg_Table[[#This Row],[PRESCRIP]]="BC_Br Rmv", Veg_Table[[#This Row],[WOOD_MAN]]&lt;&gt;"Not Needed"),AND(Veg_Table[[#This Row],[PRESCRIP]]="BCS_Br Rmv+Trt", Veg_Table[[#This Row],[WOOD_MAN]]&lt;&gt;"Not Needed")),1,0)</f>
        <v>0</v>
      </c>
      <c r="I1589" s="1">
        <f ca="1">IF(AND(Veg_Table[[#This Row],[Prescription_Changed]]="Yes",Veg_Table[[#This Row],[TAT_RESULT]]=""),1,0)</f>
        <v>0</v>
      </c>
      <c r="J1589" s="1">
        <f ca="1">SUM(Veg_Table[[#This Row],[Prescription and Status do not match]:[Prescription_Edited_And_TAT_Is_Blank]])</f>
        <v>0</v>
      </c>
      <c r="K1589" s="1">
        <f ca="1">IF(Veg_Table[[#This Row],[Sum of Errors]]&gt;0,1,0)</f>
        <v>0</v>
      </c>
      <c r="L1589" s="1">
        <f>1</f>
        <v>1</v>
      </c>
      <c r="M1589"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589" s="1" t="str">
        <f>IF(OR(MID(Veg_Table[[#This Row],[PRESCRIP]],2,1)="1",MID(Veg_Table[[#This Row],[PRESCRIP]],2,1)="2",MID(Veg_Table[[#This Row],[PRESCRIP]],2,1)="3",MID(Veg_Table[[#This Row],[PRESCRIP]],2,1)="4"),_xlfn.NUMBERVALUE(MID(Veg_Table[[#This Row],[PRESCRIP]],2,1)),"NA")</f>
        <v>NA</v>
      </c>
      <c r="O1589" s="1">
        <f>WEEKNUM(Veg_Table[[#This Row],[EVM_LAST_EDITED_Day]],2)</f>
        <v>20</v>
      </c>
      <c r="P1589" s="25">
        <f>IFERROR(DATE(YEAR(Veg_Table[[#This Row],[EVM_LAST_EDITED2]]),MONTH(Veg_Table[[#This Row],[EVM_LAST_EDITED2]]),DAY(Veg_Table[[#This Row],[EVM_LAST_EDITED2]])),DATE(2019,1,1))</f>
        <v>43965</v>
      </c>
      <c r="Q1589" s="3">
        <f>VALUE(SUBSTITUTE(Veg_Table[[#This Row],[EVM_LAST_EDITED]],",",""))</f>
        <v>43965.633321759298</v>
      </c>
      <c r="R1589" s="1" t="str">
        <f>_xlfn.IFNA(IF(Veg_Table[[#This Row],[EVM_LAST_EDITOR]]="","zBlank EVM Last Editor",VLOOKUP(Veg_Table[[#This Row],[EVM_LAST_EDITOR]],Roster_Table[#All],4,FALSE)),"zAWRR Not in Roster")</f>
        <v>MGE</v>
      </c>
      <c r="S1589" s="1" t="str">
        <f>_xlfn.IFNA(IF(Veg_Table[[#This Row],[EVM_LAST_EDITOR]]="","zBlank EVM Last Editor",VLOOKUP(Veg_Table[[#This Row],[EVM_LAST_EDITOR]],Roster_Table[#All],16,FALSE)),"zCompany_AWRR not in Roster")</f>
        <v>MGE_Mountain G Enterprises</v>
      </c>
      <c r="T1589" s="2">
        <f>IFERROR(DATE(YEAR(Veg_Table[[#This Row],[Created2]]),MONTH(Veg_Table[[#This Row],[Created2]]),DAY(Veg_Table[[#This Row],[Created2]])),DATE(2019,1,1))</f>
        <v>43965</v>
      </c>
      <c r="U1589" s="3">
        <f>VALUE(SUBSTITUTE(Veg_Table[[#This Row],[Created]],",",""))</f>
        <v>43965.633321759298</v>
      </c>
      <c r="V1589" s="3" t="str">
        <f ca="1">IFERROR(_xlfn.IFNA(CELL("contents",INDIRECT(_xlfn.CONCAT("Veg_Table_Production_Data!",ADDRESS(MATCH(_xlfn.MAXIFS(#REF!,#REF!,"="&amp;Veg_Table[[#This Row],[AUTO_ID]],#REF!,"&lt;"&amp;Veg_Table[[#This Row],[EVM_LAST_EDITED_Day]]),#REF!,0),COLUMN(#REF!),4,1,)))),""),"")</f>
        <v/>
      </c>
      <c r="W1589" s="3" t="str">
        <f ca="1">IF(Veg_Table[[#This Row],[Previous_Prescription]]="","No",IF(Veg_Table[[#This Row],[Previous_Prescription]]=Veg_Table[[#This Row],[PRESCRIP]],"No","Yes"))</f>
        <v>No</v>
      </c>
      <c r="X1589" s="3" t="str">
        <f>IF(Veg_Table[[#This Row],[EVM_LAST_EDITED_Day]]=Veg_Table[[#This Row],[Created_Day]],"New","Old")</f>
        <v>New</v>
      </c>
      <c r="Y1589" s="1">
        <f>IFERROR(IF(FIND("delete",LOWER(Veg_Table[[#This Row],[PI_COMMENTS]]))&gt;=1,1,0),0)</f>
        <v>0</v>
      </c>
      <c r="Z1589" s="1" t="str">
        <f>_xlfn.IFNA(IF(Veg_Table[[#This Row],[EVM_LAST_EDITOR]]="","Yes",VLOOKUP(Veg_Table[[#This Row],[EVM_LAST_EDITOR]],Roster_Table[#All],15,FALSE)),"Yes")</f>
        <v>Yes</v>
      </c>
      <c r="AA158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89" s="1" t="str">
        <f>_xlfn.IFNA(VLOOKUP(Veg_Table[[#This Row],[EVM_LAST_EDITOR]],Roster_Table[#All],3,FALSE),"zAWRR Not in Roster")</f>
        <v>Amanda</v>
      </c>
      <c r="AC1589" s="1" t="str">
        <f>_xlfn.IFNA(VLOOKUP(Veg_Table[[#This Row],[EVM_LAST_EDITOR]],Roster_Table[#All],2,FALSE),"zAWRR Not in Roster")</f>
        <v>Winne</v>
      </c>
      <c r="AD1589" s="1" t="str">
        <f>IF(_xlfn.CONCAT(Veg_Table[[#This Row],[First_Name]]," ",Veg_Table[[#This Row],[Last_Name]])="zAWRR Not in Roster zAWRR Not in Roster","zAWRR Not in Roster",_xlfn.CONCAT(Veg_Table[[#This Row],[First_Name]]," ",Veg_Table[[#This Row],[Last_Name]]))</f>
        <v>Amanda Winne</v>
      </c>
      <c r="AE1589">
        <v>3230482</v>
      </c>
      <c r="AF1589" t="s">
        <v>6597</v>
      </c>
      <c r="AG1589" t="s">
        <v>93</v>
      </c>
      <c r="AH1589" t="s">
        <v>4287</v>
      </c>
      <c r="AI1589" t="s">
        <v>3400</v>
      </c>
      <c r="AJ1589" t="s">
        <v>21</v>
      </c>
      <c r="AL1589" t="s">
        <v>22</v>
      </c>
      <c r="AM1589" t="s">
        <v>1967</v>
      </c>
      <c r="AN1589" t="s">
        <v>25</v>
      </c>
      <c r="AO1589" t="s">
        <v>25</v>
      </c>
      <c r="AP1589">
        <v>11</v>
      </c>
      <c r="AQ1589">
        <v>66</v>
      </c>
      <c r="AR1589" t="s">
        <v>511</v>
      </c>
      <c r="AS1589" t="s">
        <v>24</v>
      </c>
      <c r="AT1589" t="s">
        <v>26</v>
      </c>
      <c r="AV1589" t="s">
        <v>512</v>
      </c>
      <c r="AW1589" t="s">
        <v>6598</v>
      </c>
      <c r="AZ1589"/>
      <c r="BB1589" s="4"/>
      <c r="BD1589" t="s">
        <v>29</v>
      </c>
      <c r="BE1589" t="s">
        <v>25</v>
      </c>
      <c r="BF1589" t="s">
        <v>513</v>
      </c>
      <c r="BI1589" s="3"/>
      <c r="BJ1589" t="s">
        <v>27</v>
      </c>
      <c r="BK1589" s="30" t="s">
        <v>520</v>
      </c>
      <c r="BL1589" s="3">
        <v>43965.633321759262</v>
      </c>
      <c r="BM1589" t="s">
        <v>31</v>
      </c>
      <c r="BN1589" t="s">
        <v>32</v>
      </c>
      <c r="BP1589" t="s">
        <v>4406</v>
      </c>
      <c r="BQ1589" t="s">
        <v>1025</v>
      </c>
      <c r="BR1589" t="s">
        <v>28</v>
      </c>
      <c r="BS1589" t="s">
        <v>28</v>
      </c>
      <c r="BT1589" t="s">
        <v>520</v>
      </c>
      <c r="BU1589" s="3">
        <v>43965.633321759262</v>
      </c>
      <c r="BV1589" t="s">
        <v>803</v>
      </c>
      <c r="BW1589" s="3">
        <v>43965.760199074073</v>
      </c>
      <c r="BX1589" t="s">
        <v>6599</v>
      </c>
      <c r="CG1589"/>
      <c r="CH1589"/>
      <c r="CI1589"/>
      <c r="CY1589"/>
      <c r="DA1589"/>
      <c r="DF1589"/>
    </row>
    <row r="1590" spans="1:110" x14ac:dyDescent="0.25">
      <c r="A1590" s="1">
        <f>IF(Veg_Table[[#This Row],[VP_STATUS]]="Hold",0,IF(OR(AND(Veg_Table[[#This Row],[PRESCRIP]]="NW_No Work",Veg_Table[[#This Row],[VP_STATUS]]&lt;&gt;"No Work Required Under EVM"),AND(Veg_Table[[#This Row],[VP_STATUS]]="No Work Required Under EVM",Veg_Table[[#This Row],[PRESCRIP]]&lt;&gt;"NW_No Work")),1,0))</f>
        <v>0</v>
      </c>
      <c r="B1590" s="1">
        <f>IF(Veg_Table[[#This Row],[SPECIES]]="",1,0)</f>
        <v>0</v>
      </c>
      <c r="C1590" s="1">
        <f>IF(Veg_Table[[#This Row],[DIAMETER]]="",1,0)</f>
        <v>0</v>
      </c>
      <c r="D1590" s="1">
        <f>IF(Veg_Table[[#This Row],[HEIGHT]]="",1,0)</f>
        <v>0</v>
      </c>
      <c r="E159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90" s="1">
        <f>IF(AND(Veg_Table[[#This Row],[TAT_RESULT]]="ABATE",Veg_Table[[#This Row],[PRESCRIP]]="NW_No Work"),1,0)</f>
        <v>0</v>
      </c>
      <c r="G1590" s="1">
        <f>IF(OR(Veg_Table[[#This Row],[Prescription R-Scale]]="NA",Veg_Table[[#This Row],[Diameter R-Scale]]="NA"),0,IF(Veg_Table[[#This Row],[Diameter R-Scale]]&lt;&gt;Veg_Table[[#This Row],[Prescription R-Scale]],1,0))</f>
        <v>0</v>
      </c>
      <c r="H1590" s="1">
        <f>IF(OR(AND(Veg_Table[[#This Row],[PRESCRIP]]="BC_Br Rmv", Veg_Table[[#This Row],[WOOD_MAN]]&lt;&gt;"Not Needed"),AND(Veg_Table[[#This Row],[PRESCRIP]]="BCS_Br Rmv+Trt", Veg_Table[[#This Row],[WOOD_MAN]]&lt;&gt;"Not Needed")),1,0)</f>
        <v>0</v>
      </c>
      <c r="I1590" s="1">
        <f ca="1">IF(AND(Veg_Table[[#This Row],[Prescription_Changed]]="Yes",Veg_Table[[#This Row],[TAT_RESULT]]=""),1,0)</f>
        <v>0</v>
      </c>
      <c r="J1590" s="1">
        <f ca="1">SUM(Veg_Table[[#This Row],[Prescription and Status do not match]:[Prescription_Edited_And_TAT_Is_Blank]])</f>
        <v>0</v>
      </c>
      <c r="K1590" s="1">
        <f ca="1">IF(Veg_Table[[#This Row],[Sum of Errors]]&gt;0,1,0)</f>
        <v>0</v>
      </c>
      <c r="L1590" s="1">
        <f>1</f>
        <v>1</v>
      </c>
      <c r="M1590"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590" s="1" t="str">
        <f>IF(OR(MID(Veg_Table[[#This Row],[PRESCRIP]],2,1)="1",MID(Veg_Table[[#This Row],[PRESCRIP]],2,1)="2",MID(Veg_Table[[#This Row],[PRESCRIP]],2,1)="3",MID(Veg_Table[[#This Row],[PRESCRIP]],2,1)="4"),_xlfn.NUMBERVALUE(MID(Veg_Table[[#This Row],[PRESCRIP]],2,1)),"NA")</f>
        <v>NA</v>
      </c>
      <c r="O1590" s="1">
        <f>WEEKNUM(Veg_Table[[#This Row],[EVM_LAST_EDITED_Day]],2)</f>
        <v>20</v>
      </c>
      <c r="P1590" s="25">
        <f>IFERROR(DATE(YEAR(Veg_Table[[#This Row],[EVM_LAST_EDITED2]]),MONTH(Veg_Table[[#This Row],[EVM_LAST_EDITED2]]),DAY(Veg_Table[[#This Row],[EVM_LAST_EDITED2]])),DATE(2019,1,1))</f>
        <v>43965</v>
      </c>
      <c r="Q1590" s="3">
        <f>VALUE(SUBSTITUTE(Veg_Table[[#This Row],[EVM_LAST_EDITED]],",",""))</f>
        <v>43965.634565671302</v>
      </c>
      <c r="R1590" s="1" t="str">
        <f>_xlfn.IFNA(IF(Veg_Table[[#This Row],[EVM_LAST_EDITOR]]="","zBlank EVM Last Editor",VLOOKUP(Veg_Table[[#This Row],[EVM_LAST_EDITOR]],Roster_Table[#All],4,FALSE)),"zAWRR Not in Roster")</f>
        <v>MGE</v>
      </c>
      <c r="S1590" s="1" t="str">
        <f>_xlfn.IFNA(IF(Veg_Table[[#This Row],[EVM_LAST_EDITOR]]="","zBlank EVM Last Editor",VLOOKUP(Veg_Table[[#This Row],[EVM_LAST_EDITOR]],Roster_Table[#All],16,FALSE)),"zCompany_AWRR not in Roster")</f>
        <v>MGE_Mountain G Enterprises</v>
      </c>
      <c r="T1590" s="2">
        <f>IFERROR(DATE(YEAR(Veg_Table[[#This Row],[Created2]]),MONTH(Veg_Table[[#This Row],[Created2]]),DAY(Veg_Table[[#This Row],[Created2]])),DATE(2019,1,1))</f>
        <v>43965</v>
      </c>
      <c r="U1590" s="3">
        <f>VALUE(SUBSTITUTE(Veg_Table[[#This Row],[Created]],",",""))</f>
        <v>43965.634565671302</v>
      </c>
      <c r="V1590" s="3" t="str">
        <f ca="1">IFERROR(_xlfn.IFNA(CELL("contents",INDIRECT(_xlfn.CONCAT("Veg_Table_Production_Data!",ADDRESS(MATCH(_xlfn.MAXIFS(#REF!,#REF!,"="&amp;Veg_Table[[#This Row],[AUTO_ID]],#REF!,"&lt;"&amp;Veg_Table[[#This Row],[EVM_LAST_EDITED_Day]]),#REF!,0),COLUMN(#REF!),4,1,)))),""),"")</f>
        <v/>
      </c>
      <c r="W1590" s="3" t="str">
        <f ca="1">IF(Veg_Table[[#This Row],[Previous_Prescription]]="","No",IF(Veg_Table[[#This Row],[Previous_Prescription]]=Veg_Table[[#This Row],[PRESCRIP]],"No","Yes"))</f>
        <v>No</v>
      </c>
      <c r="X1590" s="3" t="str">
        <f>IF(Veg_Table[[#This Row],[EVM_LAST_EDITED_Day]]=Veg_Table[[#This Row],[Created_Day]],"New","Old")</f>
        <v>New</v>
      </c>
      <c r="Y1590" s="1">
        <f>IFERROR(IF(FIND("delete",LOWER(Veg_Table[[#This Row],[PI_COMMENTS]]))&gt;=1,1,0),0)</f>
        <v>0</v>
      </c>
      <c r="Z1590" s="1" t="str">
        <f>_xlfn.IFNA(IF(Veg_Table[[#This Row],[EVM_LAST_EDITOR]]="","Yes",VLOOKUP(Veg_Table[[#This Row],[EVM_LAST_EDITOR]],Roster_Table[#All],15,FALSE)),"Yes")</f>
        <v>Yes</v>
      </c>
      <c r="AA159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90" s="1" t="str">
        <f>_xlfn.IFNA(VLOOKUP(Veg_Table[[#This Row],[EVM_LAST_EDITOR]],Roster_Table[#All],3,FALSE),"zAWRR Not in Roster")</f>
        <v>Miguel</v>
      </c>
      <c r="AC1590" s="1" t="str">
        <f>_xlfn.IFNA(VLOOKUP(Veg_Table[[#This Row],[EVM_LAST_EDITOR]],Roster_Table[#All],2,FALSE),"zAWRR Not in Roster")</f>
        <v>Dominguez-Diaz</v>
      </c>
      <c r="AD1590" s="1" t="str">
        <f>IF(_xlfn.CONCAT(Veg_Table[[#This Row],[First_Name]]," ",Veg_Table[[#This Row],[Last_Name]])="zAWRR Not in Roster zAWRR Not in Roster","zAWRR Not in Roster",_xlfn.CONCAT(Veg_Table[[#This Row],[First_Name]]," ",Veg_Table[[#This Row],[Last_Name]]))</f>
        <v>Miguel Dominguez-Diaz</v>
      </c>
      <c r="AE1590">
        <v>3229911</v>
      </c>
      <c r="AF1590" t="s">
        <v>7017</v>
      </c>
      <c r="AG1590" t="s">
        <v>30</v>
      </c>
      <c r="AH1590" t="s">
        <v>2420</v>
      </c>
      <c r="AI1590" t="s">
        <v>2421</v>
      </c>
      <c r="AJ1590" t="s">
        <v>21</v>
      </c>
      <c r="AK1590" t="s">
        <v>28</v>
      </c>
      <c r="AL1590" t="s">
        <v>22</v>
      </c>
      <c r="AM1590" t="s">
        <v>38</v>
      </c>
      <c r="AN1590" t="s">
        <v>25</v>
      </c>
      <c r="AO1590" t="s">
        <v>25</v>
      </c>
      <c r="AP1590">
        <v>28</v>
      </c>
      <c r="AQ1590">
        <v>105</v>
      </c>
      <c r="AR1590" t="s">
        <v>511</v>
      </c>
      <c r="AS1590" t="s">
        <v>24</v>
      </c>
      <c r="AT1590" t="s">
        <v>26</v>
      </c>
      <c r="AU1590" t="s">
        <v>25</v>
      </c>
      <c r="AV1590" t="s">
        <v>519</v>
      </c>
      <c r="AW1590" t="s">
        <v>7018</v>
      </c>
      <c r="AX1590" t="s">
        <v>534</v>
      </c>
      <c r="AY1590" t="s">
        <v>28</v>
      </c>
      <c r="AZ1590"/>
      <c r="BA1590" t="s">
        <v>28</v>
      </c>
      <c r="BB1590" s="4"/>
      <c r="BC1590" t="s">
        <v>28</v>
      </c>
      <c r="BD1590" t="s">
        <v>29</v>
      </c>
      <c r="BF1590" t="s">
        <v>28</v>
      </c>
      <c r="BG1590" t="s">
        <v>28</v>
      </c>
      <c r="BH1590" t="s">
        <v>28</v>
      </c>
      <c r="BI1590" s="3"/>
      <c r="BJ1590" t="s">
        <v>27</v>
      </c>
      <c r="BK1590" s="30" t="s">
        <v>146</v>
      </c>
      <c r="BL1590" s="3">
        <v>43965.634565671295</v>
      </c>
      <c r="BM1590" t="s">
        <v>31</v>
      </c>
      <c r="BN1590" t="s">
        <v>32</v>
      </c>
      <c r="BO1590" t="s">
        <v>2422</v>
      </c>
      <c r="BQ1590" t="s">
        <v>826</v>
      </c>
      <c r="BR1590" t="s">
        <v>28</v>
      </c>
      <c r="BS1590" t="s">
        <v>28</v>
      </c>
      <c r="BT1590" t="s">
        <v>146</v>
      </c>
      <c r="BU1590" s="3">
        <v>43965.634565671295</v>
      </c>
      <c r="BV1590" t="s">
        <v>803</v>
      </c>
      <c r="BW1590" s="3">
        <v>43966.169547743055</v>
      </c>
      <c r="BX1590" t="s">
        <v>7019</v>
      </c>
      <c r="CG1590"/>
      <c r="CH1590"/>
      <c r="CI1590"/>
      <c r="CY1590"/>
      <c r="DA1590"/>
      <c r="DF1590"/>
    </row>
    <row r="1591" spans="1:110" x14ac:dyDescent="0.25">
      <c r="A1591" s="1">
        <f>IF(Veg_Table[[#This Row],[VP_STATUS]]="Hold",0,IF(OR(AND(Veg_Table[[#This Row],[PRESCRIP]]="NW_No Work",Veg_Table[[#This Row],[VP_STATUS]]&lt;&gt;"No Work Required Under EVM"),AND(Veg_Table[[#This Row],[VP_STATUS]]="No Work Required Under EVM",Veg_Table[[#This Row],[PRESCRIP]]&lt;&gt;"NW_No Work")),1,0))</f>
        <v>0</v>
      </c>
      <c r="B1591" s="1">
        <f>IF(Veg_Table[[#This Row],[SPECIES]]="",1,0)</f>
        <v>0</v>
      </c>
      <c r="C1591" s="1">
        <f>IF(Veg_Table[[#This Row],[DIAMETER]]="",1,0)</f>
        <v>0</v>
      </c>
      <c r="D1591" s="1">
        <f>IF(Veg_Table[[#This Row],[HEIGHT]]="",1,0)</f>
        <v>0</v>
      </c>
      <c r="E159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91" s="1">
        <f>IF(AND(Veg_Table[[#This Row],[TAT_RESULT]]="ABATE",Veg_Table[[#This Row],[PRESCRIP]]="NW_No Work"),1,0)</f>
        <v>0</v>
      </c>
      <c r="G1591" s="1">
        <f>IF(OR(Veg_Table[[#This Row],[Prescription R-Scale]]="NA",Veg_Table[[#This Row],[Diameter R-Scale]]="NA"),0,IF(Veg_Table[[#This Row],[Diameter R-Scale]]&lt;&gt;Veg_Table[[#This Row],[Prescription R-Scale]],1,0))</f>
        <v>0</v>
      </c>
      <c r="H1591" s="1">
        <f>IF(OR(AND(Veg_Table[[#This Row],[PRESCRIP]]="BC_Br Rmv", Veg_Table[[#This Row],[WOOD_MAN]]&lt;&gt;"Not Needed"),AND(Veg_Table[[#This Row],[PRESCRIP]]="BCS_Br Rmv+Trt", Veg_Table[[#This Row],[WOOD_MAN]]&lt;&gt;"Not Needed")),1,0)</f>
        <v>0</v>
      </c>
      <c r="I1591" s="1">
        <f ca="1">IF(AND(Veg_Table[[#This Row],[Prescription_Changed]]="Yes",Veg_Table[[#This Row],[TAT_RESULT]]=""),1,0)</f>
        <v>0</v>
      </c>
      <c r="J1591" s="1">
        <f ca="1">SUM(Veg_Table[[#This Row],[Prescription and Status do not match]:[Prescription_Edited_And_TAT_Is_Blank]])</f>
        <v>0</v>
      </c>
      <c r="K1591" s="1">
        <f ca="1">IF(Veg_Table[[#This Row],[Sum of Errors]]&gt;0,1,0)</f>
        <v>0</v>
      </c>
      <c r="L1591" s="1">
        <f>1</f>
        <v>1</v>
      </c>
      <c r="M1591"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591" s="1" t="str">
        <f>IF(OR(MID(Veg_Table[[#This Row],[PRESCRIP]],2,1)="1",MID(Veg_Table[[#This Row],[PRESCRIP]],2,1)="2",MID(Veg_Table[[#This Row],[PRESCRIP]],2,1)="3",MID(Veg_Table[[#This Row],[PRESCRIP]],2,1)="4"),_xlfn.NUMBERVALUE(MID(Veg_Table[[#This Row],[PRESCRIP]],2,1)),"NA")</f>
        <v>NA</v>
      </c>
      <c r="O1591" s="1">
        <f>WEEKNUM(Veg_Table[[#This Row],[EVM_LAST_EDITED_Day]],2)</f>
        <v>20</v>
      </c>
      <c r="P1591" s="25">
        <f>IFERROR(DATE(YEAR(Veg_Table[[#This Row],[EVM_LAST_EDITED2]]),MONTH(Veg_Table[[#This Row],[EVM_LAST_EDITED2]]),DAY(Veg_Table[[#This Row],[EVM_LAST_EDITED2]])),DATE(2019,1,1))</f>
        <v>43965</v>
      </c>
      <c r="Q1591" s="3">
        <f>VALUE(SUBSTITUTE(Veg_Table[[#This Row],[EVM_LAST_EDITED]],",",""))</f>
        <v>43965.634675925903</v>
      </c>
      <c r="R1591" s="1" t="str">
        <f>_xlfn.IFNA(IF(Veg_Table[[#This Row],[EVM_LAST_EDITOR]]="","zBlank EVM Last Editor",VLOOKUP(Veg_Table[[#This Row],[EVM_LAST_EDITOR]],Roster_Table[#All],4,FALSE)),"zAWRR Not in Roster")</f>
        <v>MGE</v>
      </c>
      <c r="S1591" s="1" t="str">
        <f>_xlfn.IFNA(IF(Veg_Table[[#This Row],[EVM_LAST_EDITOR]]="","zBlank EVM Last Editor",VLOOKUP(Veg_Table[[#This Row],[EVM_LAST_EDITOR]],Roster_Table[#All],16,FALSE)),"zCompany_AWRR not in Roster")</f>
        <v>MGE_Mountain G Enterprises</v>
      </c>
      <c r="T1591" s="2">
        <f>IFERROR(DATE(YEAR(Veg_Table[[#This Row],[Created2]]),MONTH(Veg_Table[[#This Row],[Created2]]),DAY(Veg_Table[[#This Row],[Created2]])),DATE(2019,1,1))</f>
        <v>43965</v>
      </c>
      <c r="U1591" s="3">
        <f>VALUE(SUBSTITUTE(Veg_Table[[#This Row],[Created]],",",""))</f>
        <v>43965.634675925903</v>
      </c>
      <c r="V1591" s="3" t="str">
        <f ca="1">IFERROR(_xlfn.IFNA(CELL("contents",INDIRECT(_xlfn.CONCAT("Veg_Table_Production_Data!",ADDRESS(MATCH(_xlfn.MAXIFS(#REF!,#REF!,"="&amp;Veg_Table[[#This Row],[AUTO_ID]],#REF!,"&lt;"&amp;Veg_Table[[#This Row],[EVM_LAST_EDITED_Day]]),#REF!,0),COLUMN(#REF!),4,1,)))),""),"")</f>
        <v/>
      </c>
      <c r="W1591" s="3" t="str">
        <f ca="1">IF(Veg_Table[[#This Row],[Previous_Prescription]]="","No",IF(Veg_Table[[#This Row],[Previous_Prescription]]=Veg_Table[[#This Row],[PRESCRIP]],"No","Yes"))</f>
        <v>No</v>
      </c>
      <c r="X1591" s="3" t="str">
        <f>IF(Veg_Table[[#This Row],[EVM_LAST_EDITED_Day]]=Veg_Table[[#This Row],[Created_Day]],"New","Old")</f>
        <v>New</v>
      </c>
      <c r="Y1591" s="1">
        <f>IFERROR(IF(FIND("delete",LOWER(Veg_Table[[#This Row],[PI_COMMENTS]]))&gt;=1,1,0),0)</f>
        <v>0</v>
      </c>
      <c r="Z1591" s="1" t="str">
        <f>_xlfn.IFNA(IF(Veg_Table[[#This Row],[EVM_LAST_EDITOR]]="","Yes",VLOOKUP(Veg_Table[[#This Row],[EVM_LAST_EDITOR]],Roster_Table[#All],15,FALSE)),"Yes")</f>
        <v>Yes</v>
      </c>
      <c r="AA159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91" s="1" t="str">
        <f>_xlfn.IFNA(VLOOKUP(Veg_Table[[#This Row],[EVM_LAST_EDITOR]],Roster_Table[#All],3,FALSE),"zAWRR Not in Roster")</f>
        <v>Alex</v>
      </c>
      <c r="AC1591" s="1" t="str">
        <f>_xlfn.IFNA(VLOOKUP(Veg_Table[[#This Row],[EVM_LAST_EDITOR]],Roster_Table[#All],2,FALSE),"zAWRR Not in Roster")</f>
        <v>Coon</v>
      </c>
      <c r="AD1591" s="1" t="str">
        <f>IF(_xlfn.CONCAT(Veg_Table[[#This Row],[First_Name]]," ",Veg_Table[[#This Row],[Last_Name]])="zAWRR Not in Roster zAWRR Not in Roster","zAWRR Not in Roster",_xlfn.CONCAT(Veg_Table[[#This Row],[First_Name]]," ",Veg_Table[[#This Row],[Last_Name]]))</f>
        <v>Alex Coon</v>
      </c>
      <c r="AE1591">
        <v>3229962</v>
      </c>
      <c r="AF1591" t="s">
        <v>6469</v>
      </c>
      <c r="AG1591" t="s">
        <v>93</v>
      </c>
      <c r="AH1591" t="s">
        <v>6340</v>
      </c>
      <c r="AI1591" t="s">
        <v>6470</v>
      </c>
      <c r="AJ1591" t="s">
        <v>21</v>
      </c>
      <c r="AL1591" t="s">
        <v>22</v>
      </c>
      <c r="AM1591" t="s">
        <v>1967</v>
      </c>
      <c r="AN1591" t="s">
        <v>25</v>
      </c>
      <c r="AO1591" t="s">
        <v>25</v>
      </c>
      <c r="AP1591">
        <v>11</v>
      </c>
      <c r="AQ1591">
        <v>60</v>
      </c>
      <c r="AR1591" t="s">
        <v>511</v>
      </c>
      <c r="AS1591" t="s">
        <v>24</v>
      </c>
      <c r="AT1591" t="s">
        <v>26</v>
      </c>
      <c r="AV1591" t="s">
        <v>512</v>
      </c>
      <c r="AW1591" t="s">
        <v>6471</v>
      </c>
      <c r="AZ1591"/>
      <c r="BB1591" s="4"/>
      <c r="BD1591" t="s">
        <v>29</v>
      </c>
      <c r="BE1591" t="s">
        <v>25</v>
      </c>
      <c r="BF1591" t="s">
        <v>513</v>
      </c>
      <c r="BI1591" s="3"/>
      <c r="BJ1591" t="s">
        <v>52</v>
      </c>
      <c r="BK1591" s="30" t="s">
        <v>140</v>
      </c>
      <c r="BL1591" s="3">
        <v>43965.634675925925</v>
      </c>
      <c r="BM1591" t="s">
        <v>31</v>
      </c>
      <c r="BN1591" t="s">
        <v>32</v>
      </c>
      <c r="BP1591" t="s">
        <v>6342</v>
      </c>
      <c r="BQ1591" t="s">
        <v>1025</v>
      </c>
      <c r="BR1591" t="s">
        <v>28</v>
      </c>
      <c r="BS1591" t="s">
        <v>28</v>
      </c>
      <c r="BT1591" t="s">
        <v>140</v>
      </c>
      <c r="BU1591" s="3">
        <v>43965.634675925925</v>
      </c>
      <c r="BV1591" t="s">
        <v>803</v>
      </c>
      <c r="BW1591" s="3">
        <v>43965.684950312498</v>
      </c>
      <c r="BX1591" t="s">
        <v>6472</v>
      </c>
      <c r="CG1591"/>
      <c r="CH1591"/>
      <c r="CI1591"/>
      <c r="CY1591"/>
      <c r="DA1591"/>
      <c r="DF1591"/>
    </row>
    <row r="1592" spans="1:110" x14ac:dyDescent="0.25">
      <c r="A1592" s="1">
        <f>IF(Veg_Table[[#This Row],[VP_STATUS]]="Hold",0,IF(OR(AND(Veg_Table[[#This Row],[PRESCRIP]]="NW_No Work",Veg_Table[[#This Row],[VP_STATUS]]&lt;&gt;"No Work Required Under EVM"),AND(Veg_Table[[#This Row],[VP_STATUS]]="No Work Required Under EVM",Veg_Table[[#This Row],[PRESCRIP]]&lt;&gt;"NW_No Work")),1,0))</f>
        <v>0</v>
      </c>
      <c r="B1592" s="1">
        <f>IF(Veg_Table[[#This Row],[SPECIES]]="",1,0)</f>
        <v>0</v>
      </c>
      <c r="C1592" s="1">
        <f>IF(Veg_Table[[#This Row],[DIAMETER]]="",1,0)</f>
        <v>0</v>
      </c>
      <c r="D1592" s="1">
        <f>IF(Veg_Table[[#This Row],[HEIGHT]]="",1,0)</f>
        <v>0</v>
      </c>
      <c r="E159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92" s="1">
        <f>IF(AND(Veg_Table[[#This Row],[TAT_RESULT]]="ABATE",Veg_Table[[#This Row],[PRESCRIP]]="NW_No Work"),1,0)</f>
        <v>0</v>
      </c>
      <c r="G1592" s="1">
        <f>IF(OR(Veg_Table[[#This Row],[Prescription R-Scale]]="NA",Veg_Table[[#This Row],[Diameter R-Scale]]="NA"),0,IF(Veg_Table[[#This Row],[Diameter R-Scale]]&lt;&gt;Veg_Table[[#This Row],[Prescription R-Scale]],1,0))</f>
        <v>0</v>
      </c>
      <c r="H1592" s="1">
        <f>IF(OR(AND(Veg_Table[[#This Row],[PRESCRIP]]="BC_Br Rmv", Veg_Table[[#This Row],[WOOD_MAN]]&lt;&gt;"Not Needed"),AND(Veg_Table[[#This Row],[PRESCRIP]]="BCS_Br Rmv+Trt", Veg_Table[[#This Row],[WOOD_MAN]]&lt;&gt;"Not Needed")),1,0)</f>
        <v>0</v>
      </c>
      <c r="I1592" s="1">
        <f ca="1">IF(AND(Veg_Table[[#This Row],[Prescription_Changed]]="Yes",Veg_Table[[#This Row],[TAT_RESULT]]=""),1,0)</f>
        <v>0</v>
      </c>
      <c r="J1592" s="1">
        <f ca="1">SUM(Veg_Table[[#This Row],[Prescription and Status do not match]:[Prescription_Edited_And_TAT_Is_Blank]])</f>
        <v>0</v>
      </c>
      <c r="K1592" s="1">
        <f ca="1">IF(Veg_Table[[#This Row],[Sum of Errors]]&gt;0,1,0)</f>
        <v>0</v>
      </c>
      <c r="L1592" s="1">
        <f>1</f>
        <v>1</v>
      </c>
      <c r="M1592"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592" s="1" t="str">
        <f>IF(OR(MID(Veg_Table[[#This Row],[PRESCRIP]],2,1)="1",MID(Veg_Table[[#This Row],[PRESCRIP]],2,1)="2",MID(Veg_Table[[#This Row],[PRESCRIP]],2,1)="3",MID(Veg_Table[[#This Row],[PRESCRIP]],2,1)="4"),_xlfn.NUMBERVALUE(MID(Veg_Table[[#This Row],[PRESCRIP]],2,1)),"NA")</f>
        <v>NA</v>
      </c>
      <c r="O1592" s="1">
        <f>WEEKNUM(Veg_Table[[#This Row],[EVM_LAST_EDITED_Day]],2)</f>
        <v>20</v>
      </c>
      <c r="P1592" s="25">
        <f>IFERROR(DATE(YEAR(Veg_Table[[#This Row],[EVM_LAST_EDITED2]]),MONTH(Veg_Table[[#This Row],[EVM_LAST_EDITED2]]),DAY(Veg_Table[[#This Row],[EVM_LAST_EDITED2]])),DATE(2019,1,1))</f>
        <v>43965</v>
      </c>
      <c r="Q1592" s="3">
        <f>VALUE(SUBSTITUTE(Veg_Table[[#This Row],[EVM_LAST_EDITED]],",",""))</f>
        <v>43965.636095428199</v>
      </c>
      <c r="R1592" s="1" t="str">
        <f>_xlfn.IFNA(IF(Veg_Table[[#This Row],[EVM_LAST_EDITOR]]="","zBlank EVM Last Editor",VLOOKUP(Veg_Table[[#This Row],[EVM_LAST_EDITOR]],Roster_Table[#All],4,FALSE)),"zAWRR Not in Roster")</f>
        <v>MGE</v>
      </c>
      <c r="S1592" s="1" t="str">
        <f>_xlfn.IFNA(IF(Veg_Table[[#This Row],[EVM_LAST_EDITOR]]="","zBlank EVM Last Editor",VLOOKUP(Veg_Table[[#This Row],[EVM_LAST_EDITOR]],Roster_Table[#All],16,FALSE)),"zCompany_AWRR not in Roster")</f>
        <v>MGE_Mountain G Enterprises</v>
      </c>
      <c r="T1592" s="2">
        <f>IFERROR(DATE(YEAR(Veg_Table[[#This Row],[Created2]]),MONTH(Veg_Table[[#This Row],[Created2]]),DAY(Veg_Table[[#This Row],[Created2]])),DATE(2019,1,1))</f>
        <v>43965</v>
      </c>
      <c r="U1592" s="3">
        <f>VALUE(SUBSTITUTE(Veg_Table[[#This Row],[Created]],",",""))</f>
        <v>43965.636095428199</v>
      </c>
      <c r="V1592" s="3" t="str">
        <f ca="1">IFERROR(_xlfn.IFNA(CELL("contents",INDIRECT(_xlfn.CONCAT("Veg_Table_Production_Data!",ADDRESS(MATCH(_xlfn.MAXIFS(#REF!,#REF!,"="&amp;Veg_Table[[#This Row],[AUTO_ID]],#REF!,"&lt;"&amp;Veg_Table[[#This Row],[EVM_LAST_EDITED_Day]]),#REF!,0),COLUMN(#REF!),4,1,)))),""),"")</f>
        <v/>
      </c>
      <c r="W1592" s="3" t="str">
        <f ca="1">IF(Veg_Table[[#This Row],[Previous_Prescription]]="","No",IF(Veg_Table[[#This Row],[Previous_Prescription]]=Veg_Table[[#This Row],[PRESCRIP]],"No","Yes"))</f>
        <v>No</v>
      </c>
      <c r="X1592" s="3" t="str">
        <f>IF(Veg_Table[[#This Row],[EVM_LAST_EDITED_Day]]=Veg_Table[[#This Row],[Created_Day]],"New","Old")</f>
        <v>New</v>
      </c>
      <c r="Y1592" s="1">
        <f>IFERROR(IF(FIND("delete",LOWER(Veg_Table[[#This Row],[PI_COMMENTS]]))&gt;=1,1,0),0)</f>
        <v>0</v>
      </c>
      <c r="Z1592" s="1" t="str">
        <f>_xlfn.IFNA(IF(Veg_Table[[#This Row],[EVM_LAST_EDITOR]]="","Yes",VLOOKUP(Veg_Table[[#This Row],[EVM_LAST_EDITOR]],Roster_Table[#All],15,FALSE)),"Yes")</f>
        <v>Yes</v>
      </c>
      <c r="AA159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92" s="1" t="str">
        <f>_xlfn.IFNA(VLOOKUP(Veg_Table[[#This Row],[EVM_LAST_EDITOR]],Roster_Table[#All],3,FALSE),"zAWRR Not in Roster")</f>
        <v>Brandon</v>
      </c>
      <c r="AC1592" s="1" t="str">
        <f>_xlfn.IFNA(VLOOKUP(Veg_Table[[#This Row],[EVM_LAST_EDITOR]],Roster_Table[#All],2,FALSE),"zAWRR Not in Roster")</f>
        <v>Fabela</v>
      </c>
      <c r="AD1592" s="1" t="str">
        <f>IF(_xlfn.CONCAT(Veg_Table[[#This Row],[First_Name]]," ",Veg_Table[[#This Row],[Last_Name]])="zAWRR Not in Roster zAWRR Not in Roster","zAWRR Not in Roster",_xlfn.CONCAT(Veg_Table[[#This Row],[First_Name]]," ",Veg_Table[[#This Row],[Last_Name]]))</f>
        <v>Brandon Fabela</v>
      </c>
      <c r="AE1592">
        <v>3229945</v>
      </c>
      <c r="AF1592" t="s">
        <v>6460</v>
      </c>
      <c r="AG1592" t="s">
        <v>93</v>
      </c>
      <c r="AH1592" t="s">
        <v>5320</v>
      </c>
      <c r="AI1592" t="s">
        <v>6424</v>
      </c>
      <c r="AJ1592" t="s">
        <v>21</v>
      </c>
      <c r="AL1592" t="s">
        <v>22</v>
      </c>
      <c r="AM1592" t="s">
        <v>38</v>
      </c>
      <c r="AN1592" t="s">
        <v>25</v>
      </c>
      <c r="AO1592" t="s">
        <v>25</v>
      </c>
      <c r="AP1592">
        <v>37</v>
      </c>
      <c r="AQ1592">
        <v>135</v>
      </c>
      <c r="AR1592" t="s">
        <v>511</v>
      </c>
      <c r="AS1592" t="s">
        <v>24</v>
      </c>
      <c r="AT1592" t="s">
        <v>26</v>
      </c>
      <c r="AV1592" t="s">
        <v>519</v>
      </c>
      <c r="AW1592" t="s">
        <v>6461</v>
      </c>
      <c r="AZ1592"/>
      <c r="BB1592" s="4"/>
      <c r="BD1592" t="s">
        <v>29</v>
      </c>
      <c r="BE1592" t="s">
        <v>25</v>
      </c>
      <c r="BF1592" t="s">
        <v>513</v>
      </c>
      <c r="BI1592" s="3"/>
      <c r="BJ1592" t="s">
        <v>52</v>
      </c>
      <c r="BK1592" s="30" t="s">
        <v>668</v>
      </c>
      <c r="BL1592" s="3">
        <v>43965.636095428243</v>
      </c>
      <c r="BM1592" t="s">
        <v>31</v>
      </c>
      <c r="BN1592" t="s">
        <v>32</v>
      </c>
      <c r="BP1592" t="s">
        <v>5452</v>
      </c>
      <c r="BQ1592" t="s">
        <v>1025</v>
      </c>
      <c r="BR1592" t="s">
        <v>28</v>
      </c>
      <c r="BS1592" t="s">
        <v>28</v>
      </c>
      <c r="BT1592" t="s">
        <v>668</v>
      </c>
      <c r="BU1592" s="3">
        <v>43965.636095428243</v>
      </c>
      <c r="BV1592" t="s">
        <v>803</v>
      </c>
      <c r="BW1592" s="3">
        <v>43965.684950312498</v>
      </c>
      <c r="BX1592" t="s">
        <v>6462</v>
      </c>
      <c r="CG1592"/>
      <c r="CH1592"/>
      <c r="CI1592"/>
      <c r="CY1592"/>
      <c r="DA1592"/>
      <c r="DF1592"/>
    </row>
    <row r="1593" spans="1:110" x14ac:dyDescent="0.25">
      <c r="A1593" s="1">
        <f>IF(Veg_Table[[#This Row],[VP_STATUS]]="Hold",0,IF(OR(AND(Veg_Table[[#This Row],[PRESCRIP]]="NW_No Work",Veg_Table[[#This Row],[VP_STATUS]]&lt;&gt;"No Work Required Under EVM"),AND(Veg_Table[[#This Row],[VP_STATUS]]="No Work Required Under EVM",Veg_Table[[#This Row],[PRESCRIP]]&lt;&gt;"NW_No Work")),1,0))</f>
        <v>0</v>
      </c>
      <c r="B1593" s="1">
        <f>IF(Veg_Table[[#This Row],[SPECIES]]="",1,0)</f>
        <v>0</v>
      </c>
      <c r="C1593" s="1">
        <f>IF(Veg_Table[[#This Row],[DIAMETER]]="",1,0)</f>
        <v>0</v>
      </c>
      <c r="D1593" s="1">
        <f>IF(Veg_Table[[#This Row],[HEIGHT]]="",1,0)</f>
        <v>0</v>
      </c>
      <c r="E159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93" s="1">
        <f>IF(AND(Veg_Table[[#This Row],[TAT_RESULT]]="ABATE",Veg_Table[[#This Row],[PRESCRIP]]="NW_No Work"),1,0)</f>
        <v>0</v>
      </c>
      <c r="G1593" s="1">
        <f>IF(OR(Veg_Table[[#This Row],[Prescription R-Scale]]="NA",Veg_Table[[#This Row],[Diameter R-Scale]]="NA"),0,IF(Veg_Table[[#This Row],[Diameter R-Scale]]&lt;&gt;Veg_Table[[#This Row],[Prescription R-Scale]],1,0))</f>
        <v>0</v>
      </c>
      <c r="H1593" s="1">
        <f>IF(OR(AND(Veg_Table[[#This Row],[PRESCRIP]]="BC_Br Rmv", Veg_Table[[#This Row],[WOOD_MAN]]&lt;&gt;"Not Needed"),AND(Veg_Table[[#This Row],[PRESCRIP]]="BCS_Br Rmv+Trt", Veg_Table[[#This Row],[WOOD_MAN]]&lt;&gt;"Not Needed")),1,0)</f>
        <v>0</v>
      </c>
      <c r="I1593" s="1">
        <f ca="1">IF(AND(Veg_Table[[#This Row],[Prescription_Changed]]="Yes",Veg_Table[[#This Row],[TAT_RESULT]]=""),1,0)</f>
        <v>0</v>
      </c>
      <c r="J1593" s="1">
        <f ca="1">SUM(Veg_Table[[#This Row],[Prescription and Status do not match]:[Prescription_Edited_And_TAT_Is_Blank]])</f>
        <v>0</v>
      </c>
      <c r="K1593" s="1">
        <f ca="1">IF(Veg_Table[[#This Row],[Sum of Errors]]&gt;0,1,0)</f>
        <v>0</v>
      </c>
      <c r="L1593" s="1">
        <f>1</f>
        <v>1</v>
      </c>
      <c r="M1593"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593" s="1" t="str">
        <f>IF(OR(MID(Veg_Table[[#This Row],[PRESCRIP]],2,1)="1",MID(Veg_Table[[#This Row],[PRESCRIP]],2,1)="2",MID(Veg_Table[[#This Row],[PRESCRIP]],2,1)="3",MID(Veg_Table[[#This Row],[PRESCRIP]],2,1)="4"),_xlfn.NUMBERVALUE(MID(Veg_Table[[#This Row],[PRESCRIP]],2,1)),"NA")</f>
        <v>NA</v>
      </c>
      <c r="O1593" s="1">
        <f>WEEKNUM(Veg_Table[[#This Row],[EVM_LAST_EDITED_Day]],2)</f>
        <v>20</v>
      </c>
      <c r="P1593" s="25">
        <f>IFERROR(DATE(YEAR(Veg_Table[[#This Row],[EVM_LAST_EDITED2]]),MONTH(Veg_Table[[#This Row],[EVM_LAST_EDITED2]]),DAY(Veg_Table[[#This Row],[EVM_LAST_EDITED2]])),DATE(2019,1,1))</f>
        <v>43965</v>
      </c>
      <c r="Q1593" s="3">
        <f>VALUE(SUBSTITUTE(Veg_Table[[#This Row],[EVM_LAST_EDITED]],",",""))</f>
        <v>43965.637453703697</v>
      </c>
      <c r="R1593" s="1" t="str">
        <f>_xlfn.IFNA(IF(Veg_Table[[#This Row],[EVM_LAST_EDITOR]]="","zBlank EVM Last Editor",VLOOKUP(Veg_Table[[#This Row],[EVM_LAST_EDITOR]],Roster_Table[#All],4,FALSE)),"zAWRR Not in Roster")</f>
        <v>MGE</v>
      </c>
      <c r="S1593" s="1" t="str">
        <f>_xlfn.IFNA(IF(Veg_Table[[#This Row],[EVM_LAST_EDITOR]]="","zBlank EVM Last Editor",VLOOKUP(Veg_Table[[#This Row],[EVM_LAST_EDITOR]],Roster_Table[#All],16,FALSE)),"zCompany_AWRR not in Roster")</f>
        <v>MGE_Mountain G Enterprises</v>
      </c>
      <c r="T1593" s="2">
        <f>IFERROR(DATE(YEAR(Veg_Table[[#This Row],[Created2]]),MONTH(Veg_Table[[#This Row],[Created2]]),DAY(Veg_Table[[#This Row],[Created2]])),DATE(2019,1,1))</f>
        <v>43965</v>
      </c>
      <c r="U1593" s="3">
        <f>VALUE(SUBSTITUTE(Veg_Table[[#This Row],[Created]],",",""))</f>
        <v>43965.637453703697</v>
      </c>
      <c r="V1593" s="3" t="str">
        <f ca="1">IFERROR(_xlfn.IFNA(CELL("contents",INDIRECT(_xlfn.CONCAT("Veg_Table_Production_Data!",ADDRESS(MATCH(_xlfn.MAXIFS(#REF!,#REF!,"="&amp;Veg_Table[[#This Row],[AUTO_ID]],#REF!,"&lt;"&amp;Veg_Table[[#This Row],[EVM_LAST_EDITED_Day]]),#REF!,0),COLUMN(#REF!),4,1,)))),""),"")</f>
        <v/>
      </c>
      <c r="W1593" s="3" t="str">
        <f ca="1">IF(Veg_Table[[#This Row],[Previous_Prescription]]="","No",IF(Veg_Table[[#This Row],[Previous_Prescription]]=Veg_Table[[#This Row],[PRESCRIP]],"No","Yes"))</f>
        <v>No</v>
      </c>
      <c r="X1593" s="3" t="str">
        <f>IF(Veg_Table[[#This Row],[EVM_LAST_EDITED_Day]]=Veg_Table[[#This Row],[Created_Day]],"New","Old")</f>
        <v>New</v>
      </c>
      <c r="Y1593" s="1">
        <f>IFERROR(IF(FIND("delete",LOWER(Veg_Table[[#This Row],[PI_COMMENTS]]))&gt;=1,1,0),0)</f>
        <v>0</v>
      </c>
      <c r="Z1593" s="1" t="str">
        <f>_xlfn.IFNA(IF(Veg_Table[[#This Row],[EVM_LAST_EDITOR]]="","Yes",VLOOKUP(Veg_Table[[#This Row],[EVM_LAST_EDITOR]],Roster_Table[#All],15,FALSE)),"Yes")</f>
        <v>Yes</v>
      </c>
      <c r="AA159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93" s="1" t="str">
        <f>_xlfn.IFNA(VLOOKUP(Veg_Table[[#This Row],[EVM_LAST_EDITOR]],Roster_Table[#All],3,FALSE),"zAWRR Not in Roster")</f>
        <v>Alex</v>
      </c>
      <c r="AC1593" s="1" t="str">
        <f>_xlfn.IFNA(VLOOKUP(Veg_Table[[#This Row],[EVM_LAST_EDITOR]],Roster_Table[#All],2,FALSE),"zAWRR Not in Roster")</f>
        <v>Coon</v>
      </c>
      <c r="AD1593" s="1" t="str">
        <f>IF(_xlfn.CONCAT(Veg_Table[[#This Row],[First_Name]]," ",Veg_Table[[#This Row],[Last_Name]])="zAWRR Not in Roster zAWRR Not in Roster","zAWRR Not in Roster",_xlfn.CONCAT(Veg_Table[[#This Row],[First_Name]]," ",Veg_Table[[#This Row],[Last_Name]]))</f>
        <v>Alex Coon</v>
      </c>
      <c r="AE1593">
        <v>3229963</v>
      </c>
      <c r="AF1593" t="s">
        <v>6473</v>
      </c>
      <c r="AG1593" t="s">
        <v>93</v>
      </c>
      <c r="AH1593" t="s">
        <v>6340</v>
      </c>
      <c r="AI1593" t="s">
        <v>4729</v>
      </c>
      <c r="AJ1593" t="s">
        <v>21</v>
      </c>
      <c r="AL1593" t="s">
        <v>22</v>
      </c>
      <c r="AM1593" t="s">
        <v>1967</v>
      </c>
      <c r="AN1593" t="s">
        <v>25</v>
      </c>
      <c r="AO1593" t="s">
        <v>25</v>
      </c>
      <c r="AP1593">
        <v>20</v>
      </c>
      <c r="AQ1593">
        <v>100</v>
      </c>
      <c r="AR1593" t="s">
        <v>511</v>
      </c>
      <c r="AS1593" t="s">
        <v>24</v>
      </c>
      <c r="AT1593" t="s">
        <v>26</v>
      </c>
      <c r="AV1593" t="s">
        <v>512</v>
      </c>
      <c r="AW1593" t="s">
        <v>6474</v>
      </c>
      <c r="AZ1593"/>
      <c r="BB1593" s="4"/>
      <c r="BD1593" t="s">
        <v>29</v>
      </c>
      <c r="BE1593" t="s">
        <v>25</v>
      </c>
      <c r="BF1593" t="s">
        <v>513</v>
      </c>
      <c r="BI1593" s="3"/>
      <c r="BJ1593" t="s">
        <v>27</v>
      </c>
      <c r="BK1593" s="30" t="s">
        <v>140</v>
      </c>
      <c r="BL1593" s="3">
        <v>43965.637453703705</v>
      </c>
      <c r="BM1593" t="s">
        <v>31</v>
      </c>
      <c r="BN1593" t="s">
        <v>32</v>
      </c>
      <c r="BP1593" t="s">
        <v>6342</v>
      </c>
      <c r="BQ1593" t="s">
        <v>1025</v>
      </c>
      <c r="BR1593" t="s">
        <v>28</v>
      </c>
      <c r="BS1593" t="s">
        <v>28</v>
      </c>
      <c r="BT1593" t="s">
        <v>140</v>
      </c>
      <c r="BU1593" s="3">
        <v>43965.637453703705</v>
      </c>
      <c r="BV1593" t="s">
        <v>803</v>
      </c>
      <c r="BW1593" s="3">
        <v>43965.684950312498</v>
      </c>
      <c r="BX1593" t="s">
        <v>6475</v>
      </c>
      <c r="CG1593"/>
      <c r="CH1593"/>
      <c r="CI1593"/>
      <c r="CY1593"/>
      <c r="DA1593"/>
      <c r="DF1593"/>
    </row>
    <row r="1594" spans="1:110" x14ac:dyDescent="0.25">
      <c r="A1594" s="1">
        <f>IF(Veg_Table[[#This Row],[VP_STATUS]]="Hold",0,IF(OR(AND(Veg_Table[[#This Row],[PRESCRIP]]="NW_No Work",Veg_Table[[#This Row],[VP_STATUS]]&lt;&gt;"No Work Required Under EVM"),AND(Veg_Table[[#This Row],[VP_STATUS]]="No Work Required Under EVM",Veg_Table[[#This Row],[PRESCRIP]]&lt;&gt;"NW_No Work")),1,0))</f>
        <v>0</v>
      </c>
      <c r="B1594" s="1">
        <f>IF(Veg_Table[[#This Row],[SPECIES]]="",1,0)</f>
        <v>0</v>
      </c>
      <c r="C1594" s="1">
        <f>IF(Veg_Table[[#This Row],[DIAMETER]]="",1,0)</f>
        <v>0</v>
      </c>
      <c r="D1594" s="1">
        <f>IF(Veg_Table[[#This Row],[HEIGHT]]="",1,0)</f>
        <v>0</v>
      </c>
      <c r="E159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94" s="1">
        <f>IF(AND(Veg_Table[[#This Row],[TAT_RESULT]]="ABATE",Veg_Table[[#This Row],[PRESCRIP]]="NW_No Work"),1,0)</f>
        <v>0</v>
      </c>
      <c r="G1594" s="1">
        <f>IF(OR(Veg_Table[[#This Row],[Prescription R-Scale]]="NA",Veg_Table[[#This Row],[Diameter R-Scale]]="NA"),0,IF(Veg_Table[[#This Row],[Diameter R-Scale]]&lt;&gt;Veg_Table[[#This Row],[Prescription R-Scale]],1,0))</f>
        <v>0</v>
      </c>
      <c r="H1594" s="1">
        <f>IF(OR(AND(Veg_Table[[#This Row],[PRESCRIP]]="BC_Br Rmv", Veg_Table[[#This Row],[WOOD_MAN]]&lt;&gt;"Not Needed"),AND(Veg_Table[[#This Row],[PRESCRIP]]="BCS_Br Rmv+Trt", Veg_Table[[#This Row],[WOOD_MAN]]&lt;&gt;"Not Needed")),1,0)</f>
        <v>0</v>
      </c>
      <c r="I1594" s="1">
        <f ca="1">IF(AND(Veg_Table[[#This Row],[Prescription_Changed]]="Yes",Veg_Table[[#This Row],[TAT_RESULT]]=""),1,0)</f>
        <v>0</v>
      </c>
      <c r="J1594" s="1">
        <f ca="1">SUM(Veg_Table[[#This Row],[Prescription and Status do not match]:[Prescription_Edited_And_TAT_Is_Blank]])</f>
        <v>0</v>
      </c>
      <c r="K1594" s="1">
        <f ca="1">IF(Veg_Table[[#This Row],[Sum of Errors]]&gt;0,1,0)</f>
        <v>0</v>
      </c>
      <c r="L1594" s="1">
        <f>1</f>
        <v>1</v>
      </c>
      <c r="M1594"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594" s="1" t="str">
        <f>IF(OR(MID(Veg_Table[[#This Row],[PRESCRIP]],2,1)="1",MID(Veg_Table[[#This Row],[PRESCRIP]],2,1)="2",MID(Veg_Table[[#This Row],[PRESCRIP]],2,1)="3",MID(Veg_Table[[#This Row],[PRESCRIP]],2,1)="4"),_xlfn.NUMBERVALUE(MID(Veg_Table[[#This Row],[PRESCRIP]],2,1)),"NA")</f>
        <v>NA</v>
      </c>
      <c r="O1594" s="1">
        <f>WEEKNUM(Veg_Table[[#This Row],[EVM_LAST_EDITED_Day]],2)</f>
        <v>20</v>
      </c>
      <c r="P1594" s="25">
        <f>IFERROR(DATE(YEAR(Veg_Table[[#This Row],[EVM_LAST_EDITED2]]),MONTH(Veg_Table[[#This Row],[EVM_LAST_EDITED2]]),DAY(Veg_Table[[#This Row],[EVM_LAST_EDITED2]])),DATE(2019,1,1))</f>
        <v>43965</v>
      </c>
      <c r="Q1594" s="3">
        <f>VALUE(SUBSTITUTE(Veg_Table[[#This Row],[EVM_LAST_EDITED]],",",""))</f>
        <v>43965.637586562501</v>
      </c>
      <c r="R1594" s="1" t="str">
        <f>_xlfn.IFNA(IF(Veg_Table[[#This Row],[EVM_LAST_EDITOR]]="","zBlank EVM Last Editor",VLOOKUP(Veg_Table[[#This Row],[EVM_LAST_EDITOR]],Roster_Table[#All],4,FALSE)),"zAWRR Not in Roster")</f>
        <v>MGE</v>
      </c>
      <c r="S1594" s="1" t="str">
        <f>_xlfn.IFNA(IF(Veg_Table[[#This Row],[EVM_LAST_EDITOR]]="","zBlank EVM Last Editor",VLOOKUP(Veg_Table[[#This Row],[EVM_LAST_EDITOR]],Roster_Table[#All],16,FALSE)),"zCompany_AWRR not in Roster")</f>
        <v>MGE_Mountain G Enterprises</v>
      </c>
      <c r="T1594" s="2">
        <f>IFERROR(DATE(YEAR(Veg_Table[[#This Row],[Created2]]),MONTH(Veg_Table[[#This Row],[Created2]]),DAY(Veg_Table[[#This Row],[Created2]])),DATE(2019,1,1))</f>
        <v>43965</v>
      </c>
      <c r="U1594" s="3">
        <f>VALUE(SUBSTITUTE(Veg_Table[[#This Row],[Created]],",",""))</f>
        <v>43965.637586562501</v>
      </c>
      <c r="V1594" s="3" t="str">
        <f ca="1">IFERROR(_xlfn.IFNA(CELL("contents",INDIRECT(_xlfn.CONCAT("Veg_Table_Production_Data!",ADDRESS(MATCH(_xlfn.MAXIFS(#REF!,#REF!,"="&amp;Veg_Table[[#This Row],[AUTO_ID]],#REF!,"&lt;"&amp;Veg_Table[[#This Row],[EVM_LAST_EDITED_Day]]),#REF!,0),COLUMN(#REF!),4,1,)))),""),"")</f>
        <v/>
      </c>
      <c r="W1594" s="3" t="str">
        <f ca="1">IF(Veg_Table[[#This Row],[Previous_Prescription]]="","No",IF(Veg_Table[[#This Row],[Previous_Prescription]]=Veg_Table[[#This Row],[PRESCRIP]],"No","Yes"))</f>
        <v>No</v>
      </c>
      <c r="X1594" s="3" t="str">
        <f>IF(Veg_Table[[#This Row],[EVM_LAST_EDITED_Day]]=Veg_Table[[#This Row],[Created_Day]],"New","Old")</f>
        <v>New</v>
      </c>
      <c r="Y1594" s="1">
        <f>IFERROR(IF(FIND("delete",LOWER(Veg_Table[[#This Row],[PI_COMMENTS]]))&gt;=1,1,0),0)</f>
        <v>0</v>
      </c>
      <c r="Z1594" s="1" t="str">
        <f>_xlfn.IFNA(IF(Veg_Table[[#This Row],[EVM_LAST_EDITOR]]="","Yes",VLOOKUP(Veg_Table[[#This Row],[EVM_LAST_EDITOR]],Roster_Table[#All],15,FALSE)),"Yes")</f>
        <v>Yes</v>
      </c>
      <c r="AA159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94" s="1" t="str">
        <f>_xlfn.IFNA(VLOOKUP(Veg_Table[[#This Row],[EVM_LAST_EDITOR]],Roster_Table[#All],3,FALSE),"zAWRR Not in Roster")</f>
        <v>Miguel</v>
      </c>
      <c r="AC1594" s="1" t="str">
        <f>_xlfn.IFNA(VLOOKUP(Veg_Table[[#This Row],[EVM_LAST_EDITOR]],Roster_Table[#All],2,FALSE),"zAWRR Not in Roster")</f>
        <v>Dominguez-Diaz</v>
      </c>
      <c r="AD1594" s="1" t="str">
        <f>IF(_xlfn.CONCAT(Veg_Table[[#This Row],[First_Name]]," ",Veg_Table[[#This Row],[Last_Name]])="zAWRR Not in Roster zAWRR Not in Roster","zAWRR Not in Roster",_xlfn.CONCAT(Veg_Table[[#This Row],[First_Name]]," ",Veg_Table[[#This Row],[Last_Name]]))</f>
        <v>Miguel Dominguez-Diaz</v>
      </c>
      <c r="AE1594">
        <v>3229955</v>
      </c>
      <c r="AF1594" t="s">
        <v>7020</v>
      </c>
      <c r="AG1594" t="s">
        <v>30</v>
      </c>
      <c r="AH1594" t="s">
        <v>2420</v>
      </c>
      <c r="AI1594" t="s">
        <v>2421</v>
      </c>
      <c r="AJ1594" t="s">
        <v>21</v>
      </c>
      <c r="AK1594" t="s">
        <v>28</v>
      </c>
      <c r="AL1594" t="s">
        <v>22</v>
      </c>
      <c r="AM1594" t="s">
        <v>38</v>
      </c>
      <c r="AN1594" t="s">
        <v>25</v>
      </c>
      <c r="AO1594" t="s">
        <v>25</v>
      </c>
      <c r="AP1594">
        <v>24</v>
      </c>
      <c r="AQ1594">
        <v>100</v>
      </c>
      <c r="AR1594" t="s">
        <v>511</v>
      </c>
      <c r="AS1594" t="s">
        <v>24</v>
      </c>
      <c r="AT1594" t="s">
        <v>26</v>
      </c>
      <c r="AU1594" t="s">
        <v>25</v>
      </c>
      <c r="AV1594" t="s">
        <v>519</v>
      </c>
      <c r="AW1594" t="s">
        <v>7021</v>
      </c>
      <c r="AX1594" t="s">
        <v>534</v>
      </c>
      <c r="AY1594" t="s">
        <v>28</v>
      </c>
      <c r="AZ1594"/>
      <c r="BA1594" t="s">
        <v>28</v>
      </c>
      <c r="BB1594" s="4"/>
      <c r="BC1594" t="s">
        <v>28</v>
      </c>
      <c r="BD1594" t="s">
        <v>29</v>
      </c>
      <c r="BF1594" t="s">
        <v>28</v>
      </c>
      <c r="BG1594" t="s">
        <v>28</v>
      </c>
      <c r="BH1594" t="s">
        <v>28</v>
      </c>
      <c r="BI1594" s="3"/>
      <c r="BJ1594" t="s">
        <v>27</v>
      </c>
      <c r="BK1594" s="30" t="s">
        <v>146</v>
      </c>
      <c r="BL1594" s="3">
        <v>43965.637586562501</v>
      </c>
      <c r="BM1594" t="s">
        <v>31</v>
      </c>
      <c r="BN1594" t="s">
        <v>32</v>
      </c>
      <c r="BO1594" t="s">
        <v>2422</v>
      </c>
      <c r="BQ1594" t="s">
        <v>826</v>
      </c>
      <c r="BR1594" t="s">
        <v>28</v>
      </c>
      <c r="BS1594" t="s">
        <v>28</v>
      </c>
      <c r="BT1594" t="s">
        <v>146</v>
      </c>
      <c r="BU1594" s="3">
        <v>43965.637586562501</v>
      </c>
      <c r="BV1594" t="s">
        <v>803</v>
      </c>
      <c r="BW1594" s="3">
        <v>43966.169547743055</v>
      </c>
      <c r="BX1594" t="s">
        <v>7022</v>
      </c>
      <c r="CG1594"/>
      <c r="CH1594"/>
      <c r="CI1594"/>
      <c r="CY1594"/>
      <c r="DA1594"/>
      <c r="DF1594"/>
    </row>
    <row r="1595" spans="1:110" x14ac:dyDescent="0.25">
      <c r="A1595" s="1">
        <f>IF(Veg_Table[[#This Row],[VP_STATUS]]="Hold",0,IF(OR(AND(Veg_Table[[#This Row],[PRESCRIP]]="NW_No Work",Veg_Table[[#This Row],[VP_STATUS]]&lt;&gt;"No Work Required Under EVM"),AND(Veg_Table[[#This Row],[VP_STATUS]]="No Work Required Under EVM",Veg_Table[[#This Row],[PRESCRIP]]&lt;&gt;"NW_No Work")),1,0))</f>
        <v>0</v>
      </c>
      <c r="B1595" s="1">
        <f>IF(Veg_Table[[#This Row],[SPECIES]]="",1,0)</f>
        <v>0</v>
      </c>
      <c r="C1595" s="1">
        <f>IF(Veg_Table[[#This Row],[DIAMETER]]="",1,0)</f>
        <v>0</v>
      </c>
      <c r="D1595" s="1">
        <f>IF(Veg_Table[[#This Row],[HEIGHT]]="",1,0)</f>
        <v>0</v>
      </c>
      <c r="E159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95" s="1">
        <f>IF(AND(Veg_Table[[#This Row],[TAT_RESULT]]="ABATE",Veg_Table[[#This Row],[PRESCRIP]]="NW_No Work"),1,0)</f>
        <v>0</v>
      </c>
      <c r="G1595" s="1">
        <f>IF(OR(Veg_Table[[#This Row],[Prescription R-Scale]]="NA",Veg_Table[[#This Row],[Diameter R-Scale]]="NA"),0,IF(Veg_Table[[#This Row],[Diameter R-Scale]]&lt;&gt;Veg_Table[[#This Row],[Prescription R-Scale]],1,0))</f>
        <v>0</v>
      </c>
      <c r="H1595" s="1">
        <f>IF(OR(AND(Veg_Table[[#This Row],[PRESCRIP]]="BC_Br Rmv", Veg_Table[[#This Row],[WOOD_MAN]]&lt;&gt;"Not Needed"),AND(Veg_Table[[#This Row],[PRESCRIP]]="BCS_Br Rmv+Trt", Veg_Table[[#This Row],[WOOD_MAN]]&lt;&gt;"Not Needed")),1,0)</f>
        <v>0</v>
      </c>
      <c r="I1595" s="1">
        <f ca="1">IF(AND(Veg_Table[[#This Row],[Prescription_Changed]]="Yes",Veg_Table[[#This Row],[TAT_RESULT]]=""),1,0)</f>
        <v>0</v>
      </c>
      <c r="J1595" s="1">
        <f ca="1">SUM(Veg_Table[[#This Row],[Prescription and Status do not match]:[Prescription_Edited_And_TAT_Is_Blank]])</f>
        <v>0</v>
      </c>
      <c r="K1595" s="1">
        <f ca="1">IF(Veg_Table[[#This Row],[Sum of Errors]]&gt;0,1,0)</f>
        <v>0</v>
      </c>
      <c r="L1595" s="1">
        <f>1</f>
        <v>1</v>
      </c>
      <c r="M1595"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595" s="1" t="str">
        <f>IF(OR(MID(Veg_Table[[#This Row],[PRESCRIP]],2,1)="1",MID(Veg_Table[[#This Row],[PRESCRIP]],2,1)="2",MID(Veg_Table[[#This Row],[PRESCRIP]],2,1)="3",MID(Veg_Table[[#This Row],[PRESCRIP]],2,1)="4"),_xlfn.NUMBERVALUE(MID(Veg_Table[[#This Row],[PRESCRIP]],2,1)),"NA")</f>
        <v>NA</v>
      </c>
      <c r="O1595" s="1">
        <f>WEEKNUM(Veg_Table[[#This Row],[EVM_LAST_EDITED_Day]],2)</f>
        <v>20</v>
      </c>
      <c r="P1595" s="25">
        <f>IFERROR(DATE(YEAR(Veg_Table[[#This Row],[EVM_LAST_EDITED2]]),MONTH(Veg_Table[[#This Row],[EVM_LAST_EDITED2]]),DAY(Veg_Table[[#This Row],[EVM_LAST_EDITED2]])),DATE(2019,1,1))</f>
        <v>43965</v>
      </c>
      <c r="Q1595" s="3">
        <f>VALUE(SUBSTITUTE(Veg_Table[[#This Row],[EVM_LAST_EDITED]],",",""))</f>
        <v>43965.638196099499</v>
      </c>
      <c r="R1595" s="1" t="str">
        <f>_xlfn.IFNA(IF(Veg_Table[[#This Row],[EVM_LAST_EDITOR]]="","zBlank EVM Last Editor",VLOOKUP(Veg_Table[[#This Row],[EVM_LAST_EDITOR]],Roster_Table[#All],4,FALSE)),"zAWRR Not in Roster")</f>
        <v>MBG</v>
      </c>
      <c r="S1595" s="1" t="str">
        <f>_xlfn.IFNA(IF(Veg_Table[[#This Row],[EVM_LAST_EDITOR]]="","zBlank EVM Last Editor",VLOOKUP(Veg_Table[[#This Row],[EVM_LAST_EDITOR]],Roster_Table[#All],16,FALSE)),"zCompany_AWRR not in Roster")</f>
        <v>MBG_Mason, Bruce &amp; Girard</v>
      </c>
      <c r="T1595" s="2">
        <f>IFERROR(DATE(YEAR(Veg_Table[[#This Row],[Created2]]),MONTH(Veg_Table[[#This Row],[Created2]]),DAY(Veg_Table[[#This Row],[Created2]])),DATE(2019,1,1))</f>
        <v>43965</v>
      </c>
      <c r="U1595" s="3">
        <f>VALUE(SUBSTITUTE(Veg_Table[[#This Row],[Created]],",",""))</f>
        <v>43965.638196099499</v>
      </c>
      <c r="V1595" s="3" t="str">
        <f ca="1">IFERROR(_xlfn.IFNA(CELL("contents",INDIRECT(_xlfn.CONCAT("Veg_Table_Production_Data!",ADDRESS(MATCH(_xlfn.MAXIFS(#REF!,#REF!,"="&amp;Veg_Table[[#This Row],[AUTO_ID]],#REF!,"&lt;"&amp;Veg_Table[[#This Row],[EVM_LAST_EDITED_Day]]),#REF!,0),COLUMN(#REF!),4,1,)))),""),"")</f>
        <v/>
      </c>
      <c r="W1595" s="3" t="str">
        <f ca="1">IF(Veg_Table[[#This Row],[Previous_Prescription]]="","No",IF(Veg_Table[[#This Row],[Previous_Prescription]]=Veg_Table[[#This Row],[PRESCRIP]],"No","Yes"))</f>
        <v>No</v>
      </c>
      <c r="X1595" s="3" t="str">
        <f>IF(Veg_Table[[#This Row],[EVM_LAST_EDITED_Day]]=Veg_Table[[#This Row],[Created_Day]],"New","Old")</f>
        <v>New</v>
      </c>
      <c r="Y1595" s="1">
        <f>IFERROR(IF(FIND("delete",LOWER(Veg_Table[[#This Row],[PI_COMMENTS]]))&gt;=1,1,0),0)</f>
        <v>0</v>
      </c>
      <c r="Z1595" s="1" t="str">
        <f>_xlfn.IFNA(IF(Veg_Table[[#This Row],[EVM_LAST_EDITOR]]="","Yes",VLOOKUP(Veg_Table[[#This Row],[EVM_LAST_EDITOR]],Roster_Table[#All],15,FALSE)),"Yes")</f>
        <v>Yes</v>
      </c>
      <c r="AA159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95" s="1" t="str">
        <f>_xlfn.IFNA(VLOOKUP(Veg_Table[[#This Row],[EVM_LAST_EDITOR]],Roster_Table[#All],3,FALSE),"zAWRR Not in Roster")</f>
        <v>Benjamin</v>
      </c>
      <c r="AC1595" s="1" t="str">
        <f>_xlfn.IFNA(VLOOKUP(Veg_Table[[#This Row],[EVM_LAST_EDITOR]],Roster_Table[#All],2,FALSE),"zAWRR Not in Roster")</f>
        <v>Post</v>
      </c>
      <c r="AD1595" s="1" t="str">
        <f>IF(_xlfn.CONCAT(Veg_Table[[#This Row],[First_Name]]," ",Veg_Table[[#This Row],[Last_Name]])="zAWRR Not in Roster zAWRR Not in Roster","zAWRR Not in Roster",_xlfn.CONCAT(Veg_Table[[#This Row],[First_Name]]," ",Veg_Table[[#This Row],[Last_Name]]))</f>
        <v>Benjamin Post</v>
      </c>
      <c r="AE1595">
        <v>3229956</v>
      </c>
      <c r="AF1595" t="s">
        <v>6463</v>
      </c>
      <c r="AG1595" t="s">
        <v>93</v>
      </c>
      <c r="AH1595" t="s">
        <v>6252</v>
      </c>
      <c r="AI1595" t="s">
        <v>5955</v>
      </c>
      <c r="AJ1595" t="s">
        <v>21</v>
      </c>
      <c r="AL1595" t="s">
        <v>372</v>
      </c>
      <c r="AM1595" t="s">
        <v>529</v>
      </c>
      <c r="AN1595" t="s">
        <v>25</v>
      </c>
      <c r="AO1595" t="s">
        <v>25</v>
      </c>
      <c r="AP1595">
        <v>7</v>
      </c>
      <c r="AQ1595">
        <v>38</v>
      </c>
      <c r="AR1595" t="s">
        <v>511</v>
      </c>
      <c r="AS1595" t="s">
        <v>24</v>
      </c>
      <c r="AT1595" t="s">
        <v>26</v>
      </c>
      <c r="AV1595" t="s">
        <v>519</v>
      </c>
      <c r="AW1595" t="s">
        <v>6464</v>
      </c>
      <c r="AZ1595"/>
      <c r="BB1595" s="4"/>
      <c r="BD1595" t="s">
        <v>29</v>
      </c>
      <c r="BE1595" t="s">
        <v>25</v>
      </c>
      <c r="BF1595" t="s">
        <v>513</v>
      </c>
      <c r="BI1595" s="3"/>
      <c r="BJ1595" t="s">
        <v>52</v>
      </c>
      <c r="BK1595" s="30" t="s">
        <v>120</v>
      </c>
      <c r="BL1595" s="3">
        <v>43965.638196099535</v>
      </c>
      <c r="BM1595" t="s">
        <v>31</v>
      </c>
      <c r="BN1595" t="s">
        <v>32</v>
      </c>
      <c r="BP1595" t="s">
        <v>6254</v>
      </c>
      <c r="BQ1595" t="s">
        <v>1025</v>
      </c>
      <c r="BR1595" t="s">
        <v>28</v>
      </c>
      <c r="BS1595" t="s">
        <v>28</v>
      </c>
      <c r="BT1595" t="s">
        <v>120</v>
      </c>
      <c r="BU1595" s="3">
        <v>43965.638196099535</v>
      </c>
      <c r="BV1595" t="s">
        <v>803</v>
      </c>
      <c r="BW1595" s="3">
        <v>43965.684950312498</v>
      </c>
      <c r="BX1595" t="s">
        <v>6465</v>
      </c>
      <c r="CG1595"/>
      <c r="CH1595"/>
      <c r="CI1595"/>
      <c r="CY1595"/>
      <c r="DA1595"/>
      <c r="DF1595"/>
    </row>
    <row r="1596" spans="1:110" x14ac:dyDescent="0.25">
      <c r="A1596" s="1">
        <f>IF(Veg_Table[[#This Row],[VP_STATUS]]="Hold",0,IF(OR(AND(Veg_Table[[#This Row],[PRESCRIP]]="NW_No Work",Veg_Table[[#This Row],[VP_STATUS]]&lt;&gt;"No Work Required Under EVM"),AND(Veg_Table[[#This Row],[VP_STATUS]]="No Work Required Under EVM",Veg_Table[[#This Row],[PRESCRIP]]&lt;&gt;"NW_No Work")),1,0))</f>
        <v>0</v>
      </c>
      <c r="B1596" s="1">
        <f>IF(Veg_Table[[#This Row],[SPECIES]]="",1,0)</f>
        <v>0</v>
      </c>
      <c r="C1596" s="1">
        <f>IF(Veg_Table[[#This Row],[DIAMETER]]="",1,0)</f>
        <v>0</v>
      </c>
      <c r="D1596" s="1">
        <f>IF(Veg_Table[[#This Row],[HEIGHT]]="",1,0)</f>
        <v>0</v>
      </c>
      <c r="E159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96" s="1">
        <f>IF(AND(Veg_Table[[#This Row],[TAT_RESULT]]="ABATE",Veg_Table[[#This Row],[PRESCRIP]]="NW_No Work"),1,0)</f>
        <v>0</v>
      </c>
      <c r="G1596" s="1">
        <f>IF(OR(Veg_Table[[#This Row],[Prescription R-Scale]]="NA",Veg_Table[[#This Row],[Diameter R-Scale]]="NA"),0,IF(Veg_Table[[#This Row],[Diameter R-Scale]]&lt;&gt;Veg_Table[[#This Row],[Prescription R-Scale]],1,0))</f>
        <v>0</v>
      </c>
      <c r="H1596" s="1">
        <f>IF(OR(AND(Veg_Table[[#This Row],[PRESCRIP]]="BC_Br Rmv", Veg_Table[[#This Row],[WOOD_MAN]]&lt;&gt;"Not Needed"),AND(Veg_Table[[#This Row],[PRESCRIP]]="BCS_Br Rmv+Trt", Veg_Table[[#This Row],[WOOD_MAN]]&lt;&gt;"Not Needed")),1,0)</f>
        <v>0</v>
      </c>
      <c r="I1596" s="1">
        <f ca="1">IF(AND(Veg_Table[[#This Row],[Prescription_Changed]]="Yes",Veg_Table[[#This Row],[TAT_RESULT]]=""),1,0)</f>
        <v>0</v>
      </c>
      <c r="J1596" s="1">
        <f ca="1">SUM(Veg_Table[[#This Row],[Prescription and Status do not match]:[Prescription_Edited_And_TAT_Is_Blank]])</f>
        <v>0</v>
      </c>
      <c r="K1596" s="1">
        <f ca="1">IF(Veg_Table[[#This Row],[Sum of Errors]]&gt;0,1,0)</f>
        <v>0</v>
      </c>
      <c r="L1596" s="1">
        <f>1</f>
        <v>1</v>
      </c>
      <c r="M1596"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596" s="1" t="str">
        <f>IF(OR(MID(Veg_Table[[#This Row],[PRESCRIP]],2,1)="1",MID(Veg_Table[[#This Row],[PRESCRIP]],2,1)="2",MID(Veg_Table[[#This Row],[PRESCRIP]],2,1)="3",MID(Veg_Table[[#This Row],[PRESCRIP]],2,1)="4"),_xlfn.NUMBERVALUE(MID(Veg_Table[[#This Row],[PRESCRIP]],2,1)),"NA")</f>
        <v>NA</v>
      </c>
      <c r="O1596" s="1">
        <f>WEEKNUM(Veg_Table[[#This Row],[EVM_LAST_EDITED_Day]],2)</f>
        <v>20</v>
      </c>
      <c r="P1596" s="25">
        <f>IFERROR(DATE(YEAR(Veg_Table[[#This Row],[EVM_LAST_EDITED2]]),MONTH(Veg_Table[[#This Row],[EVM_LAST_EDITED2]]),DAY(Veg_Table[[#This Row],[EVM_LAST_EDITED2]])),DATE(2019,1,1))</f>
        <v>43965</v>
      </c>
      <c r="Q1596" s="3">
        <f>VALUE(SUBSTITUTE(Veg_Table[[#This Row],[EVM_LAST_EDITED]],",",""))</f>
        <v>43965.638541666704</v>
      </c>
      <c r="R1596" s="1" t="str">
        <f>_xlfn.IFNA(IF(Veg_Table[[#This Row],[EVM_LAST_EDITOR]]="","zBlank EVM Last Editor",VLOOKUP(Veg_Table[[#This Row],[EVM_LAST_EDITOR]],Roster_Table[#All],4,FALSE)),"zAWRR Not in Roster")</f>
        <v>MGE</v>
      </c>
      <c r="S1596" s="1" t="str">
        <f>_xlfn.IFNA(IF(Veg_Table[[#This Row],[EVM_LAST_EDITOR]]="","zBlank EVM Last Editor",VLOOKUP(Veg_Table[[#This Row],[EVM_LAST_EDITOR]],Roster_Table[#All],16,FALSE)),"zCompany_AWRR not in Roster")</f>
        <v>MGE_Mountain G Enterprises</v>
      </c>
      <c r="T1596" s="2">
        <f>IFERROR(DATE(YEAR(Veg_Table[[#This Row],[Created2]]),MONTH(Veg_Table[[#This Row],[Created2]]),DAY(Veg_Table[[#This Row],[Created2]])),DATE(2019,1,1))</f>
        <v>43965</v>
      </c>
      <c r="U1596" s="3">
        <f>VALUE(SUBSTITUTE(Veg_Table[[#This Row],[Created]],",",""))</f>
        <v>43965.638541666704</v>
      </c>
      <c r="V1596" s="3" t="str">
        <f ca="1">IFERROR(_xlfn.IFNA(CELL("contents",INDIRECT(_xlfn.CONCAT("Veg_Table_Production_Data!",ADDRESS(MATCH(_xlfn.MAXIFS(#REF!,#REF!,"="&amp;Veg_Table[[#This Row],[AUTO_ID]],#REF!,"&lt;"&amp;Veg_Table[[#This Row],[EVM_LAST_EDITED_Day]]),#REF!,0),COLUMN(#REF!),4,1,)))),""),"")</f>
        <v/>
      </c>
      <c r="W1596" s="3" t="str">
        <f ca="1">IF(Veg_Table[[#This Row],[Previous_Prescription]]="","No",IF(Veg_Table[[#This Row],[Previous_Prescription]]=Veg_Table[[#This Row],[PRESCRIP]],"No","Yes"))</f>
        <v>No</v>
      </c>
      <c r="X1596" s="3" t="str">
        <f>IF(Veg_Table[[#This Row],[EVM_LAST_EDITED_Day]]=Veg_Table[[#This Row],[Created_Day]],"New","Old")</f>
        <v>New</v>
      </c>
      <c r="Y1596" s="1">
        <f>IFERROR(IF(FIND("delete",LOWER(Veg_Table[[#This Row],[PI_COMMENTS]]))&gt;=1,1,0),0)</f>
        <v>0</v>
      </c>
      <c r="Z1596" s="1" t="str">
        <f>_xlfn.IFNA(IF(Veg_Table[[#This Row],[EVM_LAST_EDITOR]]="","Yes",VLOOKUP(Veg_Table[[#This Row],[EVM_LAST_EDITOR]],Roster_Table[#All],15,FALSE)),"Yes")</f>
        <v>Yes</v>
      </c>
      <c r="AA159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96" s="1" t="str">
        <f>_xlfn.IFNA(VLOOKUP(Veg_Table[[#This Row],[EVM_LAST_EDITOR]],Roster_Table[#All],3,FALSE),"zAWRR Not in Roster")</f>
        <v>Alex</v>
      </c>
      <c r="AC1596" s="1" t="str">
        <f>_xlfn.IFNA(VLOOKUP(Veg_Table[[#This Row],[EVM_LAST_EDITOR]],Roster_Table[#All],2,FALSE),"zAWRR Not in Roster")</f>
        <v>Coon</v>
      </c>
      <c r="AD1596" s="1" t="str">
        <f>IF(_xlfn.CONCAT(Veg_Table[[#This Row],[First_Name]]," ",Veg_Table[[#This Row],[Last_Name]])="zAWRR Not in Roster zAWRR Not in Roster","zAWRR Not in Roster",_xlfn.CONCAT(Veg_Table[[#This Row],[First_Name]]," ",Veg_Table[[#This Row],[Last_Name]]))</f>
        <v>Alex Coon</v>
      </c>
      <c r="AE1596">
        <v>3229964</v>
      </c>
      <c r="AF1596" t="s">
        <v>6476</v>
      </c>
      <c r="AG1596" t="s">
        <v>93</v>
      </c>
      <c r="AH1596" t="s">
        <v>6340</v>
      </c>
      <c r="AI1596" t="s">
        <v>4729</v>
      </c>
      <c r="AJ1596" t="s">
        <v>21</v>
      </c>
      <c r="AL1596" t="s">
        <v>22</v>
      </c>
      <c r="AM1596" t="s">
        <v>1967</v>
      </c>
      <c r="AN1596" t="s">
        <v>25</v>
      </c>
      <c r="AO1596" t="s">
        <v>25</v>
      </c>
      <c r="AP1596">
        <v>14</v>
      </c>
      <c r="AQ1596">
        <v>90</v>
      </c>
      <c r="AR1596" t="s">
        <v>511</v>
      </c>
      <c r="AS1596" t="s">
        <v>24</v>
      </c>
      <c r="AT1596" t="s">
        <v>26</v>
      </c>
      <c r="AV1596" t="s">
        <v>512</v>
      </c>
      <c r="AW1596" t="s">
        <v>6477</v>
      </c>
      <c r="AZ1596"/>
      <c r="BB1596" s="4"/>
      <c r="BD1596" t="s">
        <v>29</v>
      </c>
      <c r="BE1596" t="s">
        <v>25</v>
      </c>
      <c r="BF1596" t="s">
        <v>513</v>
      </c>
      <c r="BI1596" s="3"/>
      <c r="BJ1596" t="s">
        <v>27</v>
      </c>
      <c r="BK1596" s="30" t="s">
        <v>140</v>
      </c>
      <c r="BL1596" s="3">
        <v>43965.638541666667</v>
      </c>
      <c r="BM1596" t="s">
        <v>31</v>
      </c>
      <c r="BN1596" t="s">
        <v>32</v>
      </c>
      <c r="BP1596" t="s">
        <v>6342</v>
      </c>
      <c r="BQ1596" t="s">
        <v>1025</v>
      </c>
      <c r="BR1596" t="s">
        <v>28</v>
      </c>
      <c r="BS1596" t="s">
        <v>28</v>
      </c>
      <c r="BT1596" t="s">
        <v>140</v>
      </c>
      <c r="BU1596" s="3">
        <v>43965.638541666667</v>
      </c>
      <c r="BV1596" t="s">
        <v>803</v>
      </c>
      <c r="BW1596" s="3">
        <v>43965.684950312498</v>
      </c>
      <c r="BX1596" t="s">
        <v>6478</v>
      </c>
      <c r="CG1596"/>
      <c r="CH1596"/>
      <c r="CI1596"/>
      <c r="CY1596"/>
      <c r="DA1596"/>
      <c r="DF1596"/>
    </row>
    <row r="1597" spans="1:110" x14ac:dyDescent="0.25">
      <c r="A1597" s="1">
        <f>IF(Veg_Table[[#This Row],[VP_STATUS]]="Hold",0,IF(OR(AND(Veg_Table[[#This Row],[PRESCRIP]]="NW_No Work",Veg_Table[[#This Row],[VP_STATUS]]&lt;&gt;"No Work Required Under EVM"),AND(Veg_Table[[#This Row],[VP_STATUS]]="No Work Required Under EVM",Veg_Table[[#This Row],[PRESCRIP]]&lt;&gt;"NW_No Work")),1,0))</f>
        <v>0</v>
      </c>
      <c r="B1597" s="1">
        <f>IF(Veg_Table[[#This Row],[SPECIES]]="",1,0)</f>
        <v>0</v>
      </c>
      <c r="C1597" s="1">
        <f>IF(Veg_Table[[#This Row],[DIAMETER]]="",1,0)</f>
        <v>0</v>
      </c>
      <c r="D1597" s="1">
        <f>IF(Veg_Table[[#This Row],[HEIGHT]]="",1,0)</f>
        <v>0</v>
      </c>
      <c r="E159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97" s="1">
        <f>IF(AND(Veg_Table[[#This Row],[TAT_RESULT]]="ABATE",Veg_Table[[#This Row],[PRESCRIP]]="NW_No Work"),1,0)</f>
        <v>0</v>
      </c>
      <c r="G1597" s="1">
        <f>IF(OR(Veg_Table[[#This Row],[Prescription R-Scale]]="NA",Veg_Table[[#This Row],[Diameter R-Scale]]="NA"),0,IF(Veg_Table[[#This Row],[Diameter R-Scale]]&lt;&gt;Veg_Table[[#This Row],[Prescription R-Scale]],1,0))</f>
        <v>0</v>
      </c>
      <c r="H1597" s="1">
        <f>IF(OR(AND(Veg_Table[[#This Row],[PRESCRIP]]="BC_Br Rmv", Veg_Table[[#This Row],[WOOD_MAN]]&lt;&gt;"Not Needed"),AND(Veg_Table[[#This Row],[PRESCRIP]]="BCS_Br Rmv+Trt", Veg_Table[[#This Row],[WOOD_MAN]]&lt;&gt;"Not Needed")),1,0)</f>
        <v>0</v>
      </c>
      <c r="I1597" s="1">
        <f ca="1">IF(AND(Veg_Table[[#This Row],[Prescription_Changed]]="Yes",Veg_Table[[#This Row],[TAT_RESULT]]=""),1,0)</f>
        <v>0</v>
      </c>
      <c r="J1597" s="1">
        <f ca="1">SUM(Veg_Table[[#This Row],[Prescription and Status do not match]:[Prescription_Edited_And_TAT_Is_Blank]])</f>
        <v>0</v>
      </c>
      <c r="K1597" s="1">
        <f ca="1">IF(Veg_Table[[#This Row],[Sum of Errors]]&gt;0,1,0)</f>
        <v>0</v>
      </c>
      <c r="L1597" s="1">
        <f>1</f>
        <v>1</v>
      </c>
      <c r="M159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597" s="1">
        <f>IF(OR(MID(Veg_Table[[#This Row],[PRESCRIP]],2,1)="1",MID(Veg_Table[[#This Row],[PRESCRIP]],2,1)="2",MID(Veg_Table[[#This Row],[PRESCRIP]],2,1)="3",MID(Veg_Table[[#This Row],[PRESCRIP]],2,1)="4"),_xlfn.NUMBERVALUE(MID(Veg_Table[[#This Row],[PRESCRIP]],2,1)),"NA")</f>
        <v>3</v>
      </c>
      <c r="O1597" s="1">
        <f>WEEKNUM(Veg_Table[[#This Row],[EVM_LAST_EDITED_Day]],2)</f>
        <v>20</v>
      </c>
      <c r="P1597" s="25">
        <f>IFERROR(DATE(YEAR(Veg_Table[[#This Row],[EVM_LAST_EDITED2]]),MONTH(Veg_Table[[#This Row],[EVM_LAST_EDITED2]]),DAY(Veg_Table[[#This Row],[EVM_LAST_EDITED2]])),DATE(2019,1,1))</f>
        <v>43965</v>
      </c>
      <c r="Q1597" s="3">
        <f>VALUE(SUBSTITUTE(Veg_Table[[#This Row],[EVM_LAST_EDITED]],",",""))</f>
        <v>43965.641686701398</v>
      </c>
      <c r="R1597" s="1" t="str">
        <f>_xlfn.IFNA(IF(Veg_Table[[#This Row],[EVM_LAST_EDITOR]]="","zBlank EVM Last Editor",VLOOKUP(Veg_Table[[#This Row],[EVM_LAST_EDITOR]],Roster_Table[#All],4,FALSE)),"zAWRR Not in Roster")</f>
        <v>AEA</v>
      </c>
      <c r="S1597" s="1" t="str">
        <f>_xlfn.IFNA(IF(Veg_Table[[#This Row],[EVM_LAST_EDITOR]]="","zBlank EVM Last Editor",VLOOKUP(Veg_Table[[#This Row],[EVM_LAST_EDITOR]],Roster_Table[#All],16,FALSE)),"zCompany_AWRR not in Roster")</f>
        <v>Not in Sierra Roster</v>
      </c>
      <c r="T1597" s="2">
        <f>IFERROR(DATE(YEAR(Veg_Table[[#This Row],[Created2]]),MONTH(Veg_Table[[#This Row],[Created2]]),DAY(Veg_Table[[#This Row],[Created2]])),DATE(2019,1,1))</f>
        <v>43951</v>
      </c>
      <c r="U1597" s="3">
        <f>VALUE(SUBSTITUTE(Veg_Table[[#This Row],[Created]],",",""))</f>
        <v>43951.401044953702</v>
      </c>
      <c r="V1597" s="3" t="str">
        <f ca="1">IFERROR(_xlfn.IFNA(CELL("contents",INDIRECT(_xlfn.CONCAT("Veg_Table_Production_Data!",ADDRESS(MATCH(_xlfn.MAXIFS(#REF!,#REF!,"="&amp;Veg_Table[[#This Row],[AUTO_ID]],#REF!,"&lt;"&amp;Veg_Table[[#This Row],[EVM_LAST_EDITED_Day]]),#REF!,0),COLUMN(#REF!),4,1,)))),""),"")</f>
        <v/>
      </c>
      <c r="W1597" s="3" t="str">
        <f ca="1">IF(Veg_Table[[#This Row],[Previous_Prescription]]="","No",IF(Veg_Table[[#This Row],[Previous_Prescription]]=Veg_Table[[#This Row],[PRESCRIP]],"No","Yes"))</f>
        <v>No</v>
      </c>
      <c r="X1597" s="3" t="str">
        <f>IF(Veg_Table[[#This Row],[EVM_LAST_EDITED_Day]]=Veg_Table[[#This Row],[Created_Day]],"New","Old")</f>
        <v>Old</v>
      </c>
      <c r="Y1597" s="1">
        <f>IFERROR(IF(FIND("delete",LOWER(Veg_Table[[#This Row],[PI_COMMENTS]]))&gt;=1,1,0),0)</f>
        <v>0</v>
      </c>
      <c r="Z1597" s="1" t="str">
        <f>_xlfn.IFNA(IF(Veg_Table[[#This Row],[EVM_LAST_EDITOR]]="","Yes",VLOOKUP(Veg_Table[[#This Row],[EVM_LAST_EDITOR]],Roster_Table[#All],15,FALSE)),"Yes")</f>
        <v>No</v>
      </c>
      <c r="AA159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97" s="1" t="str">
        <f>_xlfn.IFNA(VLOOKUP(Veg_Table[[#This Row],[EVM_LAST_EDITOR]],Roster_Table[#All],3,FALSE),"zAWRR Not in Roster")</f>
        <v>Drew</v>
      </c>
      <c r="AC1597" s="1" t="str">
        <f>_xlfn.IFNA(VLOOKUP(Veg_Table[[#This Row],[EVM_LAST_EDITOR]],Roster_Table[#All],2,FALSE),"zAWRR Not in Roster")</f>
        <v>Berlfein</v>
      </c>
      <c r="AD1597" s="1" t="str">
        <f>IF(_xlfn.CONCAT(Veg_Table[[#This Row],[First_Name]]," ",Veg_Table[[#This Row],[Last_Name]])="zAWRR Not in Roster zAWRR Not in Roster","zAWRR Not in Roster",_xlfn.CONCAT(Veg_Table[[#This Row],[First_Name]]," ",Veg_Table[[#This Row],[Last_Name]]))</f>
        <v>Drew Berlfein</v>
      </c>
      <c r="AE1597">
        <v>3151119</v>
      </c>
      <c r="AF1597" t="s">
        <v>3746</v>
      </c>
      <c r="AG1597" t="s">
        <v>30</v>
      </c>
      <c r="AH1597" t="s">
        <v>3738</v>
      </c>
      <c r="AI1597" t="s">
        <v>3739</v>
      </c>
      <c r="AJ1597" t="s">
        <v>820</v>
      </c>
      <c r="AL1597" t="s">
        <v>371</v>
      </c>
      <c r="AM1597" t="s">
        <v>2244</v>
      </c>
      <c r="AN1597" t="s">
        <v>25</v>
      </c>
      <c r="AO1597" t="s">
        <v>25</v>
      </c>
      <c r="AP1597">
        <v>27</v>
      </c>
      <c r="AQ1597">
        <v>65</v>
      </c>
      <c r="AR1597" t="s">
        <v>514</v>
      </c>
      <c r="AS1597" t="s">
        <v>51</v>
      </c>
      <c r="AT1597" t="s">
        <v>515</v>
      </c>
      <c r="AV1597" t="s">
        <v>512</v>
      </c>
      <c r="AW1597" t="s">
        <v>3747</v>
      </c>
      <c r="AX1597" t="s">
        <v>534</v>
      </c>
      <c r="AZ1597">
        <v>212</v>
      </c>
      <c r="BA1597" t="s">
        <v>51</v>
      </c>
      <c r="BB1597" s="4">
        <v>43965.641288692132</v>
      </c>
      <c r="BC1597" t="s">
        <v>3713</v>
      </c>
      <c r="BI1597" s="3"/>
      <c r="BJ1597" t="s">
        <v>1213</v>
      </c>
      <c r="BK1597" s="30" t="s">
        <v>533</v>
      </c>
      <c r="BL1597" s="3">
        <v>43965.64168670139</v>
      </c>
      <c r="BM1597" t="s">
        <v>31</v>
      </c>
      <c r="BN1597" t="s">
        <v>32</v>
      </c>
      <c r="BP1597" t="s">
        <v>3741</v>
      </c>
      <c r="BQ1597" t="s">
        <v>826</v>
      </c>
      <c r="BR1597" t="s">
        <v>28</v>
      </c>
      <c r="BS1597" t="s">
        <v>28</v>
      </c>
      <c r="BT1597" t="s">
        <v>384</v>
      </c>
      <c r="BU1597" s="3">
        <v>43951.401044953702</v>
      </c>
      <c r="BV1597" t="s">
        <v>803</v>
      </c>
      <c r="BW1597" s="3">
        <v>43965.649512951386</v>
      </c>
      <c r="BX1597" t="s">
        <v>3748</v>
      </c>
      <c r="CG1597"/>
      <c r="CH1597"/>
      <c r="CI1597"/>
      <c r="CY1597"/>
      <c r="DA1597"/>
      <c r="DF1597"/>
    </row>
    <row r="1598" spans="1:110" x14ac:dyDescent="0.25">
      <c r="A1598" s="1">
        <f>IF(Veg_Table[[#This Row],[VP_STATUS]]="Hold",0,IF(OR(AND(Veg_Table[[#This Row],[PRESCRIP]]="NW_No Work",Veg_Table[[#This Row],[VP_STATUS]]&lt;&gt;"No Work Required Under EVM"),AND(Veg_Table[[#This Row],[VP_STATUS]]="No Work Required Under EVM",Veg_Table[[#This Row],[PRESCRIP]]&lt;&gt;"NW_No Work")),1,0))</f>
        <v>0</v>
      </c>
      <c r="B1598" s="1">
        <f>IF(Veg_Table[[#This Row],[SPECIES]]="",1,0)</f>
        <v>0</v>
      </c>
      <c r="C1598" s="1">
        <f>IF(Veg_Table[[#This Row],[DIAMETER]]="",1,0)</f>
        <v>0</v>
      </c>
      <c r="D1598" s="1">
        <f>IF(Veg_Table[[#This Row],[HEIGHT]]="",1,0)</f>
        <v>0</v>
      </c>
      <c r="E159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98" s="1">
        <f>IF(AND(Veg_Table[[#This Row],[TAT_RESULT]]="ABATE",Veg_Table[[#This Row],[PRESCRIP]]="NW_No Work"),1,0)</f>
        <v>0</v>
      </c>
      <c r="G1598" s="1">
        <f>IF(OR(Veg_Table[[#This Row],[Prescription R-Scale]]="NA",Veg_Table[[#This Row],[Diameter R-Scale]]="NA"),0,IF(Veg_Table[[#This Row],[Diameter R-Scale]]&lt;&gt;Veg_Table[[#This Row],[Prescription R-Scale]],1,0))</f>
        <v>0</v>
      </c>
      <c r="H1598" s="1">
        <f>IF(OR(AND(Veg_Table[[#This Row],[PRESCRIP]]="BC_Br Rmv", Veg_Table[[#This Row],[WOOD_MAN]]&lt;&gt;"Not Needed"),AND(Veg_Table[[#This Row],[PRESCRIP]]="BCS_Br Rmv+Trt", Veg_Table[[#This Row],[WOOD_MAN]]&lt;&gt;"Not Needed")),1,0)</f>
        <v>0</v>
      </c>
      <c r="I1598" s="1">
        <f ca="1">IF(AND(Veg_Table[[#This Row],[Prescription_Changed]]="Yes",Veg_Table[[#This Row],[TAT_RESULT]]=""),1,0)</f>
        <v>0</v>
      </c>
      <c r="J1598" s="1">
        <f ca="1">SUM(Veg_Table[[#This Row],[Prescription and Status do not match]:[Prescription_Edited_And_TAT_Is_Blank]])</f>
        <v>0</v>
      </c>
      <c r="K1598" s="1">
        <f ca="1">IF(Veg_Table[[#This Row],[Sum of Errors]]&gt;0,1,0)</f>
        <v>0</v>
      </c>
      <c r="L1598" s="1">
        <f>1</f>
        <v>1</v>
      </c>
      <c r="M1598"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598" s="1" t="str">
        <f>IF(OR(MID(Veg_Table[[#This Row],[PRESCRIP]],2,1)="1",MID(Veg_Table[[#This Row],[PRESCRIP]],2,1)="2",MID(Veg_Table[[#This Row],[PRESCRIP]],2,1)="3",MID(Veg_Table[[#This Row],[PRESCRIP]],2,1)="4"),_xlfn.NUMBERVALUE(MID(Veg_Table[[#This Row],[PRESCRIP]],2,1)),"NA")</f>
        <v>NA</v>
      </c>
      <c r="O1598" s="1">
        <f>WEEKNUM(Veg_Table[[#This Row],[EVM_LAST_EDITED_Day]],2)</f>
        <v>20</v>
      </c>
      <c r="P1598" s="25">
        <f>IFERROR(DATE(YEAR(Veg_Table[[#This Row],[EVM_LAST_EDITED2]]),MONTH(Veg_Table[[#This Row],[EVM_LAST_EDITED2]]),DAY(Veg_Table[[#This Row],[EVM_LAST_EDITED2]])),DATE(2019,1,1))</f>
        <v>43965</v>
      </c>
      <c r="Q1598" s="3">
        <f>VALUE(SUBSTITUTE(Veg_Table[[#This Row],[EVM_LAST_EDITED]],",",""))</f>
        <v>43965.642381932899</v>
      </c>
      <c r="R1598" s="1" t="str">
        <f>_xlfn.IFNA(IF(Veg_Table[[#This Row],[EVM_LAST_EDITOR]]="","zBlank EVM Last Editor",VLOOKUP(Veg_Table[[#This Row],[EVM_LAST_EDITOR]],Roster_Table[#All],4,FALSE)),"zAWRR Not in Roster")</f>
        <v>MBG</v>
      </c>
      <c r="S1598" s="1" t="str">
        <f>_xlfn.IFNA(IF(Veg_Table[[#This Row],[EVM_LAST_EDITOR]]="","zBlank EVM Last Editor",VLOOKUP(Veg_Table[[#This Row],[EVM_LAST_EDITOR]],Roster_Table[#All],16,FALSE)),"zCompany_AWRR not in Roster")</f>
        <v>MBG_Mason, Bruce &amp; Girard</v>
      </c>
      <c r="T1598" s="2">
        <f>IFERROR(DATE(YEAR(Veg_Table[[#This Row],[Created2]]),MONTH(Veg_Table[[#This Row],[Created2]]),DAY(Veg_Table[[#This Row],[Created2]])),DATE(2019,1,1))</f>
        <v>43965</v>
      </c>
      <c r="U1598" s="3">
        <f>VALUE(SUBSTITUTE(Veg_Table[[#This Row],[Created]],",",""))</f>
        <v>43965.642381932899</v>
      </c>
      <c r="V1598" s="3" t="str">
        <f ca="1">IFERROR(_xlfn.IFNA(CELL("contents",INDIRECT(_xlfn.CONCAT("Veg_Table_Production_Data!",ADDRESS(MATCH(_xlfn.MAXIFS(#REF!,#REF!,"="&amp;Veg_Table[[#This Row],[AUTO_ID]],#REF!,"&lt;"&amp;Veg_Table[[#This Row],[EVM_LAST_EDITED_Day]]),#REF!,0),COLUMN(#REF!),4,1,)))),""),"")</f>
        <v/>
      </c>
      <c r="W1598" s="3" t="str">
        <f ca="1">IF(Veg_Table[[#This Row],[Previous_Prescription]]="","No",IF(Veg_Table[[#This Row],[Previous_Prescription]]=Veg_Table[[#This Row],[PRESCRIP]],"No","Yes"))</f>
        <v>No</v>
      </c>
      <c r="X1598" s="3" t="str">
        <f>IF(Veg_Table[[#This Row],[EVM_LAST_EDITED_Day]]=Veg_Table[[#This Row],[Created_Day]],"New","Old")</f>
        <v>New</v>
      </c>
      <c r="Y1598" s="1">
        <f>IFERROR(IF(FIND("delete",LOWER(Veg_Table[[#This Row],[PI_COMMENTS]]))&gt;=1,1,0),0)</f>
        <v>0</v>
      </c>
      <c r="Z1598" s="1" t="str">
        <f>_xlfn.IFNA(IF(Veg_Table[[#This Row],[EVM_LAST_EDITOR]]="","Yes",VLOOKUP(Veg_Table[[#This Row],[EVM_LAST_EDITOR]],Roster_Table[#All],15,FALSE)),"Yes")</f>
        <v>Yes</v>
      </c>
      <c r="AA159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98" s="1" t="str">
        <f>_xlfn.IFNA(VLOOKUP(Veg_Table[[#This Row],[EVM_LAST_EDITOR]],Roster_Table[#All],3,FALSE),"zAWRR Not in Roster")</f>
        <v>Benjamin</v>
      </c>
      <c r="AC1598" s="1" t="str">
        <f>_xlfn.IFNA(VLOOKUP(Veg_Table[[#This Row],[EVM_LAST_EDITOR]],Roster_Table[#All],2,FALSE),"zAWRR Not in Roster")</f>
        <v>Post</v>
      </c>
      <c r="AD1598" s="1" t="str">
        <f>IF(_xlfn.CONCAT(Veg_Table[[#This Row],[First_Name]]," ",Veg_Table[[#This Row],[Last_Name]])="zAWRR Not in Roster zAWRR Not in Roster","zAWRR Not in Roster",_xlfn.CONCAT(Veg_Table[[#This Row],[First_Name]]," ",Veg_Table[[#This Row],[Last_Name]]))</f>
        <v>Benjamin Post</v>
      </c>
      <c r="AE1598">
        <v>3230023</v>
      </c>
      <c r="AF1598" t="s">
        <v>6479</v>
      </c>
      <c r="AG1598" t="s">
        <v>93</v>
      </c>
      <c r="AH1598" t="s">
        <v>6252</v>
      </c>
      <c r="AI1598" t="s">
        <v>5955</v>
      </c>
      <c r="AJ1598" t="s">
        <v>21</v>
      </c>
      <c r="AL1598" t="s">
        <v>372</v>
      </c>
      <c r="AM1598" t="s">
        <v>529</v>
      </c>
      <c r="AN1598" t="s">
        <v>25</v>
      </c>
      <c r="AO1598" t="s">
        <v>25</v>
      </c>
      <c r="AP1598">
        <v>9</v>
      </c>
      <c r="AQ1598">
        <v>46</v>
      </c>
      <c r="AR1598" t="s">
        <v>511</v>
      </c>
      <c r="AS1598" t="s">
        <v>24</v>
      </c>
      <c r="AT1598" t="s">
        <v>26</v>
      </c>
      <c r="AV1598" t="s">
        <v>519</v>
      </c>
      <c r="AW1598" t="s">
        <v>6480</v>
      </c>
      <c r="AZ1598"/>
      <c r="BB1598" s="4"/>
      <c r="BD1598" t="s">
        <v>29</v>
      </c>
      <c r="BE1598" t="s">
        <v>25</v>
      </c>
      <c r="BF1598" t="s">
        <v>513</v>
      </c>
      <c r="BI1598" s="3"/>
      <c r="BJ1598" t="s">
        <v>52</v>
      </c>
      <c r="BK1598" s="30" t="s">
        <v>120</v>
      </c>
      <c r="BL1598" s="3">
        <v>43965.64238193287</v>
      </c>
      <c r="BM1598" t="s">
        <v>31</v>
      </c>
      <c r="BN1598" t="s">
        <v>32</v>
      </c>
      <c r="BP1598" t="s">
        <v>6254</v>
      </c>
      <c r="BQ1598" t="s">
        <v>1025</v>
      </c>
      <c r="BR1598" t="s">
        <v>28</v>
      </c>
      <c r="BS1598" t="s">
        <v>28</v>
      </c>
      <c r="BT1598" t="s">
        <v>120</v>
      </c>
      <c r="BU1598" s="3">
        <v>43965.64238193287</v>
      </c>
      <c r="BV1598" t="s">
        <v>803</v>
      </c>
      <c r="BW1598" s="3">
        <v>43965.684966354165</v>
      </c>
      <c r="BX1598" t="s">
        <v>6481</v>
      </c>
      <c r="CG1598"/>
      <c r="CH1598"/>
      <c r="CI1598"/>
      <c r="CY1598"/>
      <c r="DA1598"/>
      <c r="DF1598"/>
    </row>
    <row r="1599" spans="1:110" x14ac:dyDescent="0.25">
      <c r="A1599" s="1">
        <f>IF(Veg_Table[[#This Row],[VP_STATUS]]="Hold",0,IF(OR(AND(Veg_Table[[#This Row],[PRESCRIP]]="NW_No Work",Veg_Table[[#This Row],[VP_STATUS]]&lt;&gt;"No Work Required Under EVM"),AND(Veg_Table[[#This Row],[VP_STATUS]]="No Work Required Under EVM",Veg_Table[[#This Row],[PRESCRIP]]&lt;&gt;"NW_No Work")),1,0))</f>
        <v>0</v>
      </c>
      <c r="B1599" s="1">
        <f>IF(Veg_Table[[#This Row],[SPECIES]]="",1,0)</f>
        <v>0</v>
      </c>
      <c r="C1599" s="1">
        <f>IF(Veg_Table[[#This Row],[DIAMETER]]="",1,0)</f>
        <v>0</v>
      </c>
      <c r="D1599" s="1">
        <f>IF(Veg_Table[[#This Row],[HEIGHT]]="",1,0)</f>
        <v>0</v>
      </c>
      <c r="E159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599" s="1">
        <f>IF(AND(Veg_Table[[#This Row],[TAT_RESULT]]="ABATE",Veg_Table[[#This Row],[PRESCRIP]]="NW_No Work"),1,0)</f>
        <v>0</v>
      </c>
      <c r="G1599" s="1">
        <f>IF(OR(Veg_Table[[#This Row],[Prescription R-Scale]]="NA",Veg_Table[[#This Row],[Diameter R-Scale]]="NA"),0,IF(Veg_Table[[#This Row],[Diameter R-Scale]]&lt;&gt;Veg_Table[[#This Row],[Prescription R-Scale]],1,0))</f>
        <v>0</v>
      </c>
      <c r="H1599" s="1">
        <f>IF(OR(AND(Veg_Table[[#This Row],[PRESCRIP]]="BC_Br Rmv", Veg_Table[[#This Row],[WOOD_MAN]]&lt;&gt;"Not Needed"),AND(Veg_Table[[#This Row],[PRESCRIP]]="BCS_Br Rmv+Trt", Veg_Table[[#This Row],[WOOD_MAN]]&lt;&gt;"Not Needed")),1,0)</f>
        <v>0</v>
      </c>
      <c r="I1599" s="1">
        <f ca="1">IF(AND(Veg_Table[[#This Row],[Prescription_Changed]]="Yes",Veg_Table[[#This Row],[TAT_RESULT]]=""),1,0)</f>
        <v>0</v>
      </c>
      <c r="J1599" s="1">
        <f ca="1">SUM(Veg_Table[[#This Row],[Prescription and Status do not match]:[Prescription_Edited_And_TAT_Is_Blank]])</f>
        <v>0</v>
      </c>
      <c r="K1599" s="1">
        <f ca="1">IF(Veg_Table[[#This Row],[Sum of Errors]]&gt;0,1,0)</f>
        <v>0</v>
      </c>
      <c r="L1599" s="1">
        <f>1</f>
        <v>1</v>
      </c>
      <c r="M159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599" s="1">
        <f>IF(OR(MID(Veg_Table[[#This Row],[PRESCRIP]],2,1)="1",MID(Veg_Table[[#This Row],[PRESCRIP]],2,1)="2",MID(Veg_Table[[#This Row],[PRESCRIP]],2,1)="3",MID(Veg_Table[[#This Row],[PRESCRIP]],2,1)="4"),_xlfn.NUMBERVALUE(MID(Veg_Table[[#This Row],[PRESCRIP]],2,1)),"NA")</f>
        <v>3</v>
      </c>
      <c r="O1599" s="1">
        <f>WEEKNUM(Veg_Table[[#This Row],[EVM_LAST_EDITED_Day]],2)</f>
        <v>20</v>
      </c>
      <c r="P1599" s="25">
        <f>IFERROR(DATE(YEAR(Veg_Table[[#This Row],[EVM_LAST_EDITED2]]),MONTH(Veg_Table[[#This Row],[EVM_LAST_EDITED2]]),DAY(Veg_Table[[#This Row],[EVM_LAST_EDITED2]])),DATE(2019,1,1))</f>
        <v>43965</v>
      </c>
      <c r="Q1599" s="3">
        <f>VALUE(SUBSTITUTE(Veg_Table[[#This Row],[EVM_LAST_EDITED]],",",""))</f>
        <v>43965.6482986111</v>
      </c>
      <c r="R1599" s="1" t="str">
        <f>_xlfn.IFNA(IF(Veg_Table[[#This Row],[EVM_LAST_EDITOR]]="","zBlank EVM Last Editor",VLOOKUP(Veg_Table[[#This Row],[EVM_LAST_EDITOR]],Roster_Table[#All],4,FALSE)),"zAWRR Not in Roster")</f>
        <v>MGE</v>
      </c>
      <c r="S1599" s="1" t="str">
        <f>_xlfn.IFNA(IF(Veg_Table[[#This Row],[EVM_LAST_EDITOR]]="","zBlank EVM Last Editor",VLOOKUP(Veg_Table[[#This Row],[EVM_LAST_EDITOR]],Roster_Table[#All],16,FALSE)),"zCompany_AWRR not in Roster")</f>
        <v>MGE_Mountain G Enterprises</v>
      </c>
      <c r="T1599" s="2">
        <f>IFERROR(DATE(YEAR(Veg_Table[[#This Row],[Created2]]),MONTH(Veg_Table[[#This Row],[Created2]]),DAY(Veg_Table[[#This Row],[Created2]])),DATE(2019,1,1))</f>
        <v>43965</v>
      </c>
      <c r="U1599" s="3">
        <f>VALUE(SUBSTITUTE(Veg_Table[[#This Row],[Created]],",",""))</f>
        <v>43965.643645833297</v>
      </c>
      <c r="V1599" s="3" t="str">
        <f ca="1">IFERROR(_xlfn.IFNA(CELL("contents",INDIRECT(_xlfn.CONCAT("Veg_Table_Production_Data!",ADDRESS(MATCH(_xlfn.MAXIFS(#REF!,#REF!,"="&amp;Veg_Table[[#This Row],[AUTO_ID]],#REF!,"&lt;"&amp;Veg_Table[[#This Row],[EVM_LAST_EDITED_Day]]),#REF!,0),COLUMN(#REF!),4,1,)))),""),"")</f>
        <v/>
      </c>
      <c r="W1599" s="3" t="str">
        <f ca="1">IF(Veg_Table[[#This Row],[Previous_Prescription]]="","No",IF(Veg_Table[[#This Row],[Previous_Prescription]]=Veg_Table[[#This Row],[PRESCRIP]],"No","Yes"))</f>
        <v>No</v>
      </c>
      <c r="X1599" s="3" t="str">
        <f>IF(Veg_Table[[#This Row],[EVM_LAST_EDITED_Day]]=Veg_Table[[#This Row],[Created_Day]],"New","Old")</f>
        <v>New</v>
      </c>
      <c r="Y1599" s="1">
        <f>IFERROR(IF(FIND("delete",LOWER(Veg_Table[[#This Row],[PI_COMMENTS]]))&gt;=1,1,0),0)</f>
        <v>0</v>
      </c>
      <c r="Z1599" s="1" t="str">
        <f>_xlfn.IFNA(IF(Veg_Table[[#This Row],[EVM_LAST_EDITOR]]="","Yes",VLOOKUP(Veg_Table[[#This Row],[EVM_LAST_EDITOR]],Roster_Table[#All],15,FALSE)),"Yes")</f>
        <v>Yes</v>
      </c>
      <c r="AA159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599" s="1" t="str">
        <f>_xlfn.IFNA(VLOOKUP(Veg_Table[[#This Row],[EVM_LAST_EDITOR]],Roster_Table[#All],3,FALSE),"zAWRR Not in Roster")</f>
        <v>Alex</v>
      </c>
      <c r="AC1599" s="1" t="str">
        <f>_xlfn.IFNA(VLOOKUP(Veg_Table[[#This Row],[EVM_LAST_EDITOR]],Roster_Table[#All],2,FALSE),"zAWRR Not in Roster")</f>
        <v>Coon</v>
      </c>
      <c r="AD1599" s="1" t="str">
        <f>IF(_xlfn.CONCAT(Veg_Table[[#This Row],[First_Name]]," ",Veg_Table[[#This Row],[Last_Name]])="zAWRR Not in Roster zAWRR Not in Roster","zAWRR Not in Roster",_xlfn.CONCAT(Veg_Table[[#This Row],[First_Name]]," ",Veg_Table[[#This Row],[Last_Name]]))</f>
        <v>Alex Coon</v>
      </c>
      <c r="AE1599">
        <v>3230055</v>
      </c>
      <c r="AF1599" t="s">
        <v>6485</v>
      </c>
      <c r="AG1599" t="s">
        <v>93</v>
      </c>
      <c r="AH1599" t="s">
        <v>6340</v>
      </c>
      <c r="AI1599" t="s">
        <v>4729</v>
      </c>
      <c r="AJ1599" t="s">
        <v>36</v>
      </c>
      <c r="AL1599" t="s">
        <v>22</v>
      </c>
      <c r="AM1599" t="s">
        <v>40</v>
      </c>
      <c r="AN1599" t="s">
        <v>25</v>
      </c>
      <c r="AO1599" t="s">
        <v>25</v>
      </c>
      <c r="AP1599">
        <v>30</v>
      </c>
      <c r="AQ1599">
        <v>90</v>
      </c>
      <c r="AR1599" t="s">
        <v>514</v>
      </c>
      <c r="AS1599" t="s">
        <v>51</v>
      </c>
      <c r="AT1599" t="s">
        <v>515</v>
      </c>
      <c r="AV1599" t="s">
        <v>512</v>
      </c>
      <c r="AW1599" t="s">
        <v>6486</v>
      </c>
      <c r="AZ1599"/>
      <c r="BB1599" s="4"/>
      <c r="BD1599" t="s">
        <v>29</v>
      </c>
      <c r="BE1599" t="s">
        <v>25</v>
      </c>
      <c r="BF1599" t="s">
        <v>513</v>
      </c>
      <c r="BI1599" s="3"/>
      <c r="BJ1599" t="s">
        <v>463</v>
      </c>
      <c r="BK1599" s="30" t="s">
        <v>140</v>
      </c>
      <c r="BL1599" s="3">
        <v>43965.648298611108</v>
      </c>
      <c r="BM1599" t="s">
        <v>31</v>
      </c>
      <c r="BN1599" t="s">
        <v>32</v>
      </c>
      <c r="BP1599" t="s">
        <v>6342</v>
      </c>
      <c r="BQ1599" t="s">
        <v>1025</v>
      </c>
      <c r="BR1599" t="s">
        <v>28</v>
      </c>
      <c r="BS1599" t="s">
        <v>28</v>
      </c>
      <c r="BT1599" t="s">
        <v>140</v>
      </c>
      <c r="BU1599" s="3">
        <v>43965.643645833334</v>
      </c>
      <c r="BV1599" t="s">
        <v>803</v>
      </c>
      <c r="BW1599" s="3">
        <v>43965.684972569441</v>
      </c>
      <c r="BX1599" t="s">
        <v>6487</v>
      </c>
      <c r="CG1599"/>
      <c r="CH1599"/>
      <c r="CI1599"/>
      <c r="CY1599"/>
      <c r="DA1599"/>
      <c r="DF1599"/>
    </row>
    <row r="1600" spans="1:110" x14ac:dyDescent="0.25">
      <c r="A1600" s="1">
        <f>IF(Veg_Table[[#This Row],[VP_STATUS]]="Hold",0,IF(OR(AND(Veg_Table[[#This Row],[PRESCRIP]]="NW_No Work",Veg_Table[[#This Row],[VP_STATUS]]&lt;&gt;"No Work Required Under EVM"),AND(Veg_Table[[#This Row],[VP_STATUS]]="No Work Required Under EVM",Veg_Table[[#This Row],[PRESCRIP]]&lt;&gt;"NW_No Work")),1,0))</f>
        <v>0</v>
      </c>
      <c r="B1600" s="1">
        <f>IF(Veg_Table[[#This Row],[SPECIES]]="",1,0)</f>
        <v>0</v>
      </c>
      <c r="C1600" s="1">
        <f>IF(Veg_Table[[#This Row],[DIAMETER]]="",1,0)</f>
        <v>0</v>
      </c>
      <c r="D1600" s="1">
        <f>IF(Veg_Table[[#This Row],[HEIGHT]]="",1,0)</f>
        <v>0</v>
      </c>
      <c r="E160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00" s="1">
        <f>IF(AND(Veg_Table[[#This Row],[TAT_RESULT]]="ABATE",Veg_Table[[#This Row],[PRESCRIP]]="NW_No Work"),1,0)</f>
        <v>0</v>
      </c>
      <c r="G1600" s="1">
        <f>IF(OR(Veg_Table[[#This Row],[Prescription R-Scale]]="NA",Veg_Table[[#This Row],[Diameter R-Scale]]="NA"),0,IF(Veg_Table[[#This Row],[Diameter R-Scale]]&lt;&gt;Veg_Table[[#This Row],[Prescription R-Scale]],1,0))</f>
        <v>0</v>
      </c>
      <c r="H1600" s="1">
        <f>IF(OR(AND(Veg_Table[[#This Row],[PRESCRIP]]="BC_Br Rmv", Veg_Table[[#This Row],[WOOD_MAN]]&lt;&gt;"Not Needed"),AND(Veg_Table[[#This Row],[PRESCRIP]]="BCS_Br Rmv+Trt", Veg_Table[[#This Row],[WOOD_MAN]]&lt;&gt;"Not Needed")),1,0)</f>
        <v>0</v>
      </c>
      <c r="I1600" s="1">
        <f ca="1">IF(AND(Veg_Table[[#This Row],[Prescription_Changed]]="Yes",Veg_Table[[#This Row],[TAT_RESULT]]=""),1,0)</f>
        <v>0</v>
      </c>
      <c r="J1600" s="1">
        <f ca="1">SUM(Veg_Table[[#This Row],[Prescription and Status do not match]:[Prescription_Edited_And_TAT_Is_Blank]])</f>
        <v>0</v>
      </c>
      <c r="K1600" s="1">
        <f ca="1">IF(Veg_Table[[#This Row],[Sum of Errors]]&gt;0,1,0)</f>
        <v>0</v>
      </c>
      <c r="L1600" s="1">
        <f>1</f>
        <v>1</v>
      </c>
      <c r="M160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600" s="1">
        <f>IF(OR(MID(Veg_Table[[#This Row],[PRESCRIP]],2,1)="1",MID(Veg_Table[[#This Row],[PRESCRIP]],2,1)="2",MID(Veg_Table[[#This Row],[PRESCRIP]],2,1)="3",MID(Veg_Table[[#This Row],[PRESCRIP]],2,1)="4"),_xlfn.NUMBERVALUE(MID(Veg_Table[[#This Row],[PRESCRIP]],2,1)),"NA")</f>
        <v>3</v>
      </c>
      <c r="O1600" s="1">
        <f>WEEKNUM(Veg_Table[[#This Row],[EVM_LAST_EDITED_Day]],2)</f>
        <v>20</v>
      </c>
      <c r="P1600" s="25">
        <f>IFERROR(DATE(YEAR(Veg_Table[[#This Row],[EVM_LAST_EDITED2]]),MONTH(Veg_Table[[#This Row],[EVM_LAST_EDITED2]]),DAY(Veg_Table[[#This Row],[EVM_LAST_EDITED2]])),DATE(2019,1,1))</f>
        <v>43965</v>
      </c>
      <c r="Q1600" s="3">
        <f>VALUE(SUBSTITUTE(Veg_Table[[#This Row],[EVM_LAST_EDITED]],",",""))</f>
        <v>43965.648425925901</v>
      </c>
      <c r="R1600" s="1" t="str">
        <f>_xlfn.IFNA(IF(Veg_Table[[#This Row],[EVM_LAST_EDITOR]]="","zBlank EVM Last Editor",VLOOKUP(Veg_Table[[#This Row],[EVM_LAST_EDITOR]],Roster_Table[#All],4,FALSE)),"zAWRR Not in Roster")</f>
        <v>MGE</v>
      </c>
      <c r="S1600" s="1" t="str">
        <f>_xlfn.IFNA(IF(Veg_Table[[#This Row],[EVM_LAST_EDITOR]]="","zBlank EVM Last Editor",VLOOKUP(Veg_Table[[#This Row],[EVM_LAST_EDITOR]],Roster_Table[#All],16,FALSE)),"zCompany_AWRR not in Roster")</f>
        <v>MGE_Mountain G Enterprises</v>
      </c>
      <c r="T1600" s="2">
        <f>IFERROR(DATE(YEAR(Veg_Table[[#This Row],[Created2]]),MONTH(Veg_Table[[#This Row],[Created2]]),DAY(Veg_Table[[#This Row],[Created2]])),DATE(2019,1,1))</f>
        <v>43965</v>
      </c>
      <c r="U1600" s="3">
        <f>VALUE(SUBSTITUTE(Veg_Table[[#This Row],[Created]],",",""))</f>
        <v>43965.631481481403</v>
      </c>
      <c r="V1600" s="3" t="str">
        <f ca="1">IFERROR(_xlfn.IFNA(CELL("contents",INDIRECT(_xlfn.CONCAT("Veg_Table_Production_Data!",ADDRESS(MATCH(_xlfn.MAXIFS(#REF!,#REF!,"="&amp;Veg_Table[[#This Row],[AUTO_ID]],#REF!,"&lt;"&amp;Veg_Table[[#This Row],[EVM_LAST_EDITED_Day]]),#REF!,0),COLUMN(#REF!),4,1,)))),""),"")</f>
        <v/>
      </c>
      <c r="W1600" s="3" t="str">
        <f ca="1">IF(Veg_Table[[#This Row],[Previous_Prescription]]="","No",IF(Veg_Table[[#This Row],[Previous_Prescription]]=Veg_Table[[#This Row],[PRESCRIP]],"No","Yes"))</f>
        <v>No</v>
      </c>
      <c r="X1600" s="3" t="str">
        <f>IF(Veg_Table[[#This Row],[EVM_LAST_EDITED_Day]]=Veg_Table[[#This Row],[Created_Day]],"New","Old")</f>
        <v>New</v>
      </c>
      <c r="Y1600" s="1">
        <f>IFERROR(IF(FIND("delete",LOWER(Veg_Table[[#This Row],[PI_COMMENTS]]))&gt;=1,1,0),0)</f>
        <v>0</v>
      </c>
      <c r="Z1600" s="1" t="str">
        <f>_xlfn.IFNA(IF(Veg_Table[[#This Row],[EVM_LAST_EDITOR]]="","Yes",VLOOKUP(Veg_Table[[#This Row],[EVM_LAST_EDITOR]],Roster_Table[#All],15,FALSE)),"Yes")</f>
        <v>Yes</v>
      </c>
      <c r="AA160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00" s="1" t="str">
        <f>_xlfn.IFNA(VLOOKUP(Veg_Table[[#This Row],[EVM_LAST_EDITOR]],Roster_Table[#All],3,FALSE),"zAWRR Not in Roster")</f>
        <v>Alex</v>
      </c>
      <c r="AC1600" s="1" t="str">
        <f>_xlfn.IFNA(VLOOKUP(Veg_Table[[#This Row],[EVM_LAST_EDITOR]],Roster_Table[#All],2,FALSE),"zAWRR Not in Roster")</f>
        <v>Coon</v>
      </c>
      <c r="AD1600" s="1" t="str">
        <f>IF(_xlfn.CONCAT(Veg_Table[[#This Row],[First_Name]]," ",Veg_Table[[#This Row],[Last_Name]])="zAWRR Not in Roster zAWRR Not in Roster","zAWRR Not in Roster",_xlfn.CONCAT(Veg_Table[[#This Row],[First_Name]]," ",Veg_Table[[#This Row],[Last_Name]]))</f>
        <v>Alex Coon</v>
      </c>
      <c r="AE1600">
        <v>3229961</v>
      </c>
      <c r="AF1600" t="s">
        <v>6466</v>
      </c>
      <c r="AG1600" t="s">
        <v>93</v>
      </c>
      <c r="AH1600" t="s">
        <v>6340</v>
      </c>
      <c r="AI1600" t="s">
        <v>4729</v>
      </c>
      <c r="AJ1600" t="s">
        <v>36</v>
      </c>
      <c r="AL1600" t="s">
        <v>22</v>
      </c>
      <c r="AM1600" t="s">
        <v>40</v>
      </c>
      <c r="AN1600" t="s">
        <v>25</v>
      </c>
      <c r="AO1600" t="s">
        <v>25</v>
      </c>
      <c r="AP1600">
        <v>27</v>
      </c>
      <c r="AQ1600">
        <v>95</v>
      </c>
      <c r="AR1600" t="s">
        <v>514</v>
      </c>
      <c r="AS1600" t="s">
        <v>51</v>
      </c>
      <c r="AT1600" t="s">
        <v>515</v>
      </c>
      <c r="AV1600" t="s">
        <v>512</v>
      </c>
      <c r="AW1600" t="s">
        <v>6467</v>
      </c>
      <c r="AZ1600"/>
      <c r="BB1600" s="4"/>
      <c r="BD1600" t="s">
        <v>29</v>
      </c>
      <c r="BE1600" t="s">
        <v>25</v>
      </c>
      <c r="BF1600" t="s">
        <v>513</v>
      </c>
      <c r="BI1600" s="3"/>
      <c r="BJ1600" t="s">
        <v>1249</v>
      </c>
      <c r="BK1600" s="30" t="s">
        <v>140</v>
      </c>
      <c r="BL1600" s="3">
        <v>43965.648425925923</v>
      </c>
      <c r="BM1600" t="s">
        <v>31</v>
      </c>
      <c r="BN1600" t="s">
        <v>32</v>
      </c>
      <c r="BP1600" t="s">
        <v>6342</v>
      </c>
      <c r="BQ1600" t="s">
        <v>1025</v>
      </c>
      <c r="BR1600" t="s">
        <v>28</v>
      </c>
      <c r="BS1600" t="s">
        <v>28</v>
      </c>
      <c r="BT1600" t="s">
        <v>140</v>
      </c>
      <c r="BU1600" s="3">
        <v>43965.631481481483</v>
      </c>
      <c r="BV1600" t="s">
        <v>803</v>
      </c>
      <c r="BW1600" s="3">
        <v>43965.684950312498</v>
      </c>
      <c r="BX1600" t="s">
        <v>6468</v>
      </c>
      <c r="CG1600"/>
      <c r="CH1600"/>
      <c r="CI1600"/>
      <c r="CY1600"/>
      <c r="DA1600"/>
      <c r="DF1600"/>
    </row>
    <row r="1601" spans="1:110" x14ac:dyDescent="0.25">
      <c r="A1601" s="1">
        <f>IF(Veg_Table[[#This Row],[VP_STATUS]]="Hold",0,IF(OR(AND(Veg_Table[[#This Row],[PRESCRIP]]="NW_No Work",Veg_Table[[#This Row],[VP_STATUS]]&lt;&gt;"No Work Required Under EVM"),AND(Veg_Table[[#This Row],[VP_STATUS]]="No Work Required Under EVM",Veg_Table[[#This Row],[PRESCRIP]]&lt;&gt;"NW_No Work")),1,0))</f>
        <v>0</v>
      </c>
      <c r="B1601" s="1">
        <f>IF(Veg_Table[[#This Row],[SPECIES]]="",1,0)</f>
        <v>0</v>
      </c>
      <c r="C1601" s="1">
        <f>IF(Veg_Table[[#This Row],[DIAMETER]]="",1,0)</f>
        <v>0</v>
      </c>
      <c r="D1601" s="1">
        <f>IF(Veg_Table[[#This Row],[HEIGHT]]="",1,0)</f>
        <v>0</v>
      </c>
      <c r="E160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01" s="1">
        <f>IF(AND(Veg_Table[[#This Row],[TAT_RESULT]]="ABATE",Veg_Table[[#This Row],[PRESCRIP]]="NW_No Work"),1,0)</f>
        <v>0</v>
      </c>
      <c r="G1601" s="1">
        <f>IF(OR(Veg_Table[[#This Row],[Prescription R-Scale]]="NA",Veg_Table[[#This Row],[Diameter R-Scale]]="NA"),0,IF(Veg_Table[[#This Row],[Diameter R-Scale]]&lt;&gt;Veg_Table[[#This Row],[Prescription R-Scale]],1,0))</f>
        <v>0</v>
      </c>
      <c r="H1601" s="1">
        <f>IF(OR(AND(Veg_Table[[#This Row],[PRESCRIP]]="BC_Br Rmv", Veg_Table[[#This Row],[WOOD_MAN]]&lt;&gt;"Not Needed"),AND(Veg_Table[[#This Row],[PRESCRIP]]="BCS_Br Rmv+Trt", Veg_Table[[#This Row],[WOOD_MAN]]&lt;&gt;"Not Needed")),1,0)</f>
        <v>0</v>
      </c>
      <c r="I1601" s="1">
        <f ca="1">IF(AND(Veg_Table[[#This Row],[Prescription_Changed]]="Yes",Veg_Table[[#This Row],[TAT_RESULT]]=""),1,0)</f>
        <v>0</v>
      </c>
      <c r="J1601" s="1">
        <f ca="1">SUM(Veg_Table[[#This Row],[Prescription and Status do not match]:[Prescription_Edited_And_TAT_Is_Blank]])</f>
        <v>0</v>
      </c>
      <c r="K1601" s="1">
        <f ca="1">IF(Veg_Table[[#This Row],[Sum of Errors]]&gt;0,1,0)</f>
        <v>0</v>
      </c>
      <c r="L1601" s="1">
        <f>1</f>
        <v>1</v>
      </c>
      <c r="M1601"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601" s="1" t="str">
        <f>IF(OR(MID(Veg_Table[[#This Row],[PRESCRIP]],2,1)="1",MID(Veg_Table[[#This Row],[PRESCRIP]],2,1)="2",MID(Veg_Table[[#This Row],[PRESCRIP]],2,1)="3",MID(Veg_Table[[#This Row],[PRESCRIP]],2,1)="4"),_xlfn.NUMBERVALUE(MID(Veg_Table[[#This Row],[PRESCRIP]],2,1)),"NA")</f>
        <v>NA</v>
      </c>
      <c r="O1601" s="1">
        <f>WEEKNUM(Veg_Table[[#This Row],[EVM_LAST_EDITED_Day]],2)</f>
        <v>20</v>
      </c>
      <c r="P1601" s="25">
        <f>IFERROR(DATE(YEAR(Veg_Table[[#This Row],[EVM_LAST_EDITED2]]),MONTH(Veg_Table[[#This Row],[EVM_LAST_EDITED2]]),DAY(Veg_Table[[#This Row],[EVM_LAST_EDITED2]])),DATE(2019,1,1))</f>
        <v>43965</v>
      </c>
      <c r="Q1601" s="3">
        <f>VALUE(SUBSTITUTE(Veg_Table[[#This Row],[EVM_LAST_EDITED]],",",""))</f>
        <v>43965.648846435201</v>
      </c>
      <c r="R1601" s="1" t="str">
        <f>_xlfn.IFNA(IF(Veg_Table[[#This Row],[EVM_LAST_EDITOR]]="","zBlank EVM Last Editor",VLOOKUP(Veg_Table[[#This Row],[EVM_LAST_EDITOR]],Roster_Table[#All],4,FALSE)),"zAWRR Not in Roster")</f>
        <v>MBG</v>
      </c>
      <c r="S1601" s="1" t="str">
        <f>_xlfn.IFNA(IF(Veg_Table[[#This Row],[EVM_LAST_EDITOR]]="","zBlank EVM Last Editor",VLOOKUP(Veg_Table[[#This Row],[EVM_LAST_EDITOR]],Roster_Table[#All],16,FALSE)),"zCompany_AWRR not in Roster")</f>
        <v>MBG_Mason, Bruce &amp; Girard</v>
      </c>
      <c r="T1601" s="2">
        <f>IFERROR(DATE(YEAR(Veg_Table[[#This Row],[Created2]]),MONTH(Veg_Table[[#This Row],[Created2]]),DAY(Veg_Table[[#This Row],[Created2]])),DATE(2019,1,1))</f>
        <v>43965</v>
      </c>
      <c r="U1601" s="3">
        <f>VALUE(SUBSTITUTE(Veg_Table[[#This Row],[Created]],",",""))</f>
        <v>43965.648846435201</v>
      </c>
      <c r="V1601" s="3" t="str">
        <f ca="1">IFERROR(_xlfn.IFNA(CELL("contents",INDIRECT(_xlfn.CONCAT("Veg_Table_Production_Data!",ADDRESS(MATCH(_xlfn.MAXIFS(#REF!,#REF!,"="&amp;Veg_Table[[#This Row],[AUTO_ID]],#REF!,"&lt;"&amp;Veg_Table[[#This Row],[EVM_LAST_EDITED_Day]]),#REF!,0),COLUMN(#REF!),4,1,)))),""),"")</f>
        <v/>
      </c>
      <c r="W1601" s="3" t="str">
        <f ca="1">IF(Veg_Table[[#This Row],[Previous_Prescription]]="","No",IF(Veg_Table[[#This Row],[Previous_Prescription]]=Veg_Table[[#This Row],[PRESCRIP]],"No","Yes"))</f>
        <v>No</v>
      </c>
      <c r="X1601" s="3" t="str">
        <f>IF(Veg_Table[[#This Row],[EVM_LAST_EDITED_Day]]=Veg_Table[[#This Row],[Created_Day]],"New","Old")</f>
        <v>New</v>
      </c>
      <c r="Y1601" s="1">
        <f>IFERROR(IF(FIND("delete",LOWER(Veg_Table[[#This Row],[PI_COMMENTS]]))&gt;=1,1,0),0)</f>
        <v>0</v>
      </c>
      <c r="Z1601" s="1" t="str">
        <f>_xlfn.IFNA(IF(Veg_Table[[#This Row],[EVM_LAST_EDITOR]]="","Yes",VLOOKUP(Veg_Table[[#This Row],[EVM_LAST_EDITOR]],Roster_Table[#All],15,FALSE)),"Yes")</f>
        <v>Yes</v>
      </c>
      <c r="AA160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01" s="1" t="str">
        <f>_xlfn.IFNA(VLOOKUP(Veg_Table[[#This Row],[EVM_LAST_EDITOR]],Roster_Table[#All],3,FALSE),"zAWRR Not in Roster")</f>
        <v>Benjamin</v>
      </c>
      <c r="AC1601" s="1" t="str">
        <f>_xlfn.IFNA(VLOOKUP(Veg_Table[[#This Row],[EVM_LAST_EDITOR]],Roster_Table[#All],2,FALSE),"zAWRR Not in Roster")</f>
        <v>Post</v>
      </c>
      <c r="AD1601" s="1" t="str">
        <f>IF(_xlfn.CONCAT(Veg_Table[[#This Row],[First_Name]]," ",Veg_Table[[#This Row],[Last_Name]])="zAWRR Not in Roster zAWRR Not in Roster","zAWRR Not in Roster",_xlfn.CONCAT(Veg_Table[[#This Row],[First_Name]]," ",Veg_Table[[#This Row],[Last_Name]]))</f>
        <v>Benjamin Post</v>
      </c>
      <c r="AE1601">
        <v>3230053</v>
      </c>
      <c r="AF1601" t="s">
        <v>6482</v>
      </c>
      <c r="AG1601" t="s">
        <v>93</v>
      </c>
      <c r="AH1601" t="s">
        <v>6252</v>
      </c>
      <c r="AI1601" t="s">
        <v>5955</v>
      </c>
      <c r="AJ1601" t="s">
        <v>21</v>
      </c>
      <c r="AL1601" t="s">
        <v>372</v>
      </c>
      <c r="AM1601" t="s">
        <v>529</v>
      </c>
      <c r="AN1601" t="s">
        <v>25</v>
      </c>
      <c r="AO1601" t="s">
        <v>25</v>
      </c>
      <c r="AP1601">
        <v>9</v>
      </c>
      <c r="AQ1601">
        <v>39</v>
      </c>
      <c r="AR1601" t="s">
        <v>511</v>
      </c>
      <c r="AS1601" t="s">
        <v>24</v>
      </c>
      <c r="AT1601" t="s">
        <v>26</v>
      </c>
      <c r="AV1601" t="s">
        <v>519</v>
      </c>
      <c r="AW1601" t="s">
        <v>6483</v>
      </c>
      <c r="AZ1601"/>
      <c r="BB1601" s="4"/>
      <c r="BD1601" t="s">
        <v>29</v>
      </c>
      <c r="BE1601" t="s">
        <v>25</v>
      </c>
      <c r="BF1601" t="s">
        <v>513</v>
      </c>
      <c r="BI1601" s="3"/>
      <c r="BJ1601" t="s">
        <v>52</v>
      </c>
      <c r="BK1601" s="30" t="s">
        <v>120</v>
      </c>
      <c r="BL1601" s="3">
        <v>43965.648846435186</v>
      </c>
      <c r="BM1601" t="s">
        <v>31</v>
      </c>
      <c r="BN1601" t="s">
        <v>32</v>
      </c>
      <c r="BP1601" t="s">
        <v>6254</v>
      </c>
      <c r="BQ1601" t="s">
        <v>1025</v>
      </c>
      <c r="BR1601" t="s">
        <v>28</v>
      </c>
      <c r="BS1601" t="s">
        <v>28</v>
      </c>
      <c r="BT1601" t="s">
        <v>120</v>
      </c>
      <c r="BU1601" s="3">
        <v>43965.648846435186</v>
      </c>
      <c r="BV1601" t="s">
        <v>803</v>
      </c>
      <c r="BW1601" s="3">
        <v>43965.684972569441</v>
      </c>
      <c r="BX1601" t="s">
        <v>6484</v>
      </c>
      <c r="CG1601"/>
      <c r="CH1601"/>
      <c r="CI1601"/>
      <c r="CY1601"/>
      <c r="DA1601"/>
      <c r="DF1601"/>
    </row>
    <row r="1602" spans="1:110" x14ac:dyDescent="0.25">
      <c r="A1602" s="1">
        <f>IF(Veg_Table[[#This Row],[VP_STATUS]]="Hold",0,IF(OR(AND(Veg_Table[[#This Row],[PRESCRIP]]="NW_No Work",Veg_Table[[#This Row],[VP_STATUS]]&lt;&gt;"No Work Required Under EVM"),AND(Veg_Table[[#This Row],[VP_STATUS]]="No Work Required Under EVM",Veg_Table[[#This Row],[PRESCRIP]]&lt;&gt;"NW_No Work")),1,0))</f>
        <v>0</v>
      </c>
      <c r="B1602" s="1">
        <f>IF(Veg_Table[[#This Row],[SPECIES]]="",1,0)</f>
        <v>0</v>
      </c>
      <c r="C1602" s="1">
        <f>IF(Veg_Table[[#This Row],[DIAMETER]]="",1,0)</f>
        <v>0</v>
      </c>
      <c r="D1602" s="1">
        <f>IF(Veg_Table[[#This Row],[HEIGHT]]="",1,0)</f>
        <v>0</v>
      </c>
      <c r="E160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02" s="1">
        <f>IF(AND(Veg_Table[[#This Row],[TAT_RESULT]]="ABATE",Veg_Table[[#This Row],[PRESCRIP]]="NW_No Work"),1,0)</f>
        <v>0</v>
      </c>
      <c r="G1602" s="1">
        <f>IF(OR(Veg_Table[[#This Row],[Prescription R-Scale]]="NA",Veg_Table[[#This Row],[Diameter R-Scale]]="NA"),0,IF(Veg_Table[[#This Row],[Diameter R-Scale]]&lt;&gt;Veg_Table[[#This Row],[Prescription R-Scale]],1,0))</f>
        <v>0</v>
      </c>
      <c r="H1602" s="1">
        <f>IF(OR(AND(Veg_Table[[#This Row],[PRESCRIP]]="BC_Br Rmv", Veg_Table[[#This Row],[WOOD_MAN]]&lt;&gt;"Not Needed"),AND(Veg_Table[[#This Row],[PRESCRIP]]="BCS_Br Rmv+Trt", Veg_Table[[#This Row],[WOOD_MAN]]&lt;&gt;"Not Needed")),1,0)</f>
        <v>0</v>
      </c>
      <c r="I1602" s="1">
        <f ca="1">IF(AND(Veg_Table[[#This Row],[Prescription_Changed]]="Yes",Veg_Table[[#This Row],[TAT_RESULT]]=""),1,0)</f>
        <v>0</v>
      </c>
      <c r="J1602" s="1">
        <f ca="1">SUM(Veg_Table[[#This Row],[Prescription and Status do not match]:[Prescription_Edited_And_TAT_Is_Blank]])</f>
        <v>0</v>
      </c>
      <c r="K1602" s="1">
        <f ca="1">IF(Veg_Table[[#This Row],[Sum of Errors]]&gt;0,1,0)</f>
        <v>0</v>
      </c>
      <c r="L1602" s="1">
        <f>1</f>
        <v>1</v>
      </c>
      <c r="M1602"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602" s="1" t="str">
        <f>IF(OR(MID(Veg_Table[[#This Row],[PRESCRIP]],2,1)="1",MID(Veg_Table[[#This Row],[PRESCRIP]],2,1)="2",MID(Veg_Table[[#This Row],[PRESCRIP]],2,1)="3",MID(Veg_Table[[#This Row],[PRESCRIP]],2,1)="4"),_xlfn.NUMBERVALUE(MID(Veg_Table[[#This Row],[PRESCRIP]],2,1)),"NA")</f>
        <v>NA</v>
      </c>
      <c r="O1602" s="1">
        <f>WEEKNUM(Veg_Table[[#This Row],[EVM_LAST_EDITED_Day]],2)</f>
        <v>20</v>
      </c>
      <c r="P1602" s="25">
        <f>IFERROR(DATE(YEAR(Veg_Table[[#This Row],[EVM_LAST_EDITED2]]),MONTH(Veg_Table[[#This Row],[EVM_LAST_EDITED2]]),DAY(Veg_Table[[#This Row],[EVM_LAST_EDITED2]])),DATE(2019,1,1))</f>
        <v>43965</v>
      </c>
      <c r="Q1602" s="3">
        <f>VALUE(SUBSTITUTE(Veg_Table[[#This Row],[EVM_LAST_EDITED]],",",""))</f>
        <v>43965.649623750003</v>
      </c>
      <c r="R1602" s="1" t="str">
        <f>_xlfn.IFNA(IF(Veg_Table[[#This Row],[EVM_LAST_EDITOR]]="","zBlank EVM Last Editor",VLOOKUP(Veg_Table[[#This Row],[EVM_LAST_EDITOR]],Roster_Table[#All],4,FALSE)),"zAWRR Not in Roster")</f>
        <v>MGE</v>
      </c>
      <c r="S1602" s="1" t="str">
        <f>_xlfn.IFNA(IF(Veg_Table[[#This Row],[EVM_LAST_EDITOR]]="","zBlank EVM Last Editor",VLOOKUP(Veg_Table[[#This Row],[EVM_LAST_EDITOR]],Roster_Table[#All],16,FALSE)),"zCompany_AWRR not in Roster")</f>
        <v>MGE_Mountain G Enterprises</v>
      </c>
      <c r="T1602" s="2">
        <f>IFERROR(DATE(YEAR(Veg_Table[[#This Row],[Created2]]),MONTH(Veg_Table[[#This Row],[Created2]]),DAY(Veg_Table[[#This Row],[Created2]])),DATE(2019,1,1))</f>
        <v>43965</v>
      </c>
      <c r="U1602" s="3">
        <f>VALUE(SUBSTITUTE(Veg_Table[[#This Row],[Created]],",",""))</f>
        <v>43965.649623750003</v>
      </c>
      <c r="V1602" s="3" t="str">
        <f ca="1">IFERROR(_xlfn.IFNA(CELL("contents",INDIRECT(_xlfn.CONCAT("Veg_Table_Production_Data!",ADDRESS(MATCH(_xlfn.MAXIFS(#REF!,#REF!,"="&amp;Veg_Table[[#This Row],[AUTO_ID]],#REF!,"&lt;"&amp;Veg_Table[[#This Row],[EVM_LAST_EDITED_Day]]),#REF!,0),COLUMN(#REF!),4,1,)))),""),"")</f>
        <v/>
      </c>
      <c r="W1602" s="3" t="str">
        <f ca="1">IF(Veg_Table[[#This Row],[Previous_Prescription]]="","No",IF(Veg_Table[[#This Row],[Previous_Prescription]]=Veg_Table[[#This Row],[PRESCRIP]],"No","Yes"))</f>
        <v>No</v>
      </c>
      <c r="X1602" s="3" t="str">
        <f>IF(Veg_Table[[#This Row],[EVM_LAST_EDITED_Day]]=Veg_Table[[#This Row],[Created_Day]],"New","Old")</f>
        <v>New</v>
      </c>
      <c r="Y1602" s="1">
        <f>IFERROR(IF(FIND("delete",LOWER(Veg_Table[[#This Row],[PI_COMMENTS]]))&gt;=1,1,0),0)</f>
        <v>0</v>
      </c>
      <c r="Z1602" s="1" t="str">
        <f>_xlfn.IFNA(IF(Veg_Table[[#This Row],[EVM_LAST_EDITOR]]="","Yes",VLOOKUP(Veg_Table[[#This Row],[EVM_LAST_EDITOR]],Roster_Table[#All],15,FALSE)),"Yes")</f>
        <v>Yes</v>
      </c>
      <c r="AA160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02" s="1" t="str">
        <f>_xlfn.IFNA(VLOOKUP(Veg_Table[[#This Row],[EVM_LAST_EDITOR]],Roster_Table[#All],3,FALSE),"zAWRR Not in Roster")</f>
        <v>Miguel</v>
      </c>
      <c r="AC1602" s="1" t="str">
        <f>_xlfn.IFNA(VLOOKUP(Veg_Table[[#This Row],[EVM_LAST_EDITOR]],Roster_Table[#All],2,FALSE),"zAWRR Not in Roster")</f>
        <v>Dominguez-Diaz</v>
      </c>
      <c r="AD1602" s="1" t="str">
        <f>IF(_xlfn.CONCAT(Veg_Table[[#This Row],[First_Name]]," ",Veg_Table[[#This Row],[Last_Name]])="zAWRR Not in Roster zAWRR Not in Roster","zAWRR Not in Roster",_xlfn.CONCAT(Veg_Table[[#This Row],[First_Name]]," ",Veg_Table[[#This Row],[Last_Name]]))</f>
        <v>Miguel Dominguez-Diaz</v>
      </c>
      <c r="AE1602">
        <v>3230054</v>
      </c>
      <c r="AF1602" t="s">
        <v>7023</v>
      </c>
      <c r="AG1602" t="s">
        <v>30</v>
      </c>
      <c r="AH1602" t="s">
        <v>2420</v>
      </c>
      <c r="AI1602" t="s">
        <v>2421</v>
      </c>
      <c r="AJ1602" t="s">
        <v>21</v>
      </c>
      <c r="AK1602" t="s">
        <v>28</v>
      </c>
      <c r="AL1602" t="s">
        <v>22</v>
      </c>
      <c r="AM1602" t="s">
        <v>38</v>
      </c>
      <c r="AN1602" t="s">
        <v>25</v>
      </c>
      <c r="AO1602" t="s">
        <v>25</v>
      </c>
      <c r="AP1602">
        <v>32</v>
      </c>
      <c r="AQ1602">
        <v>110</v>
      </c>
      <c r="AR1602" t="s">
        <v>511</v>
      </c>
      <c r="AS1602" t="s">
        <v>24</v>
      </c>
      <c r="AT1602" t="s">
        <v>26</v>
      </c>
      <c r="AU1602" t="s">
        <v>25</v>
      </c>
      <c r="AV1602" t="s">
        <v>519</v>
      </c>
      <c r="AW1602" t="s">
        <v>7024</v>
      </c>
      <c r="AX1602" t="s">
        <v>534</v>
      </c>
      <c r="AY1602" t="s">
        <v>28</v>
      </c>
      <c r="AZ1602"/>
      <c r="BA1602" t="s">
        <v>28</v>
      </c>
      <c r="BB1602" s="4"/>
      <c r="BC1602" t="s">
        <v>28</v>
      </c>
      <c r="BD1602" t="s">
        <v>29</v>
      </c>
      <c r="BF1602" t="s">
        <v>28</v>
      </c>
      <c r="BG1602" t="s">
        <v>28</v>
      </c>
      <c r="BH1602" t="s">
        <v>28</v>
      </c>
      <c r="BI1602" s="3"/>
      <c r="BJ1602" t="s">
        <v>27</v>
      </c>
      <c r="BK1602" s="30" t="s">
        <v>146</v>
      </c>
      <c r="BL1602" s="3">
        <v>43965.649623750003</v>
      </c>
      <c r="BM1602" t="s">
        <v>31</v>
      </c>
      <c r="BN1602" t="s">
        <v>32</v>
      </c>
      <c r="BO1602" t="s">
        <v>2422</v>
      </c>
      <c r="BQ1602" t="s">
        <v>826</v>
      </c>
      <c r="BR1602" t="s">
        <v>28</v>
      </c>
      <c r="BS1602" t="s">
        <v>28</v>
      </c>
      <c r="BT1602" t="s">
        <v>146</v>
      </c>
      <c r="BU1602" s="3">
        <v>43965.649623750003</v>
      </c>
      <c r="BV1602" t="s">
        <v>803</v>
      </c>
      <c r="BW1602" s="3">
        <v>43966.169547743055</v>
      </c>
      <c r="BX1602" t="s">
        <v>7025</v>
      </c>
      <c r="CG1602"/>
      <c r="CH1602"/>
      <c r="CI1602"/>
      <c r="CY1602"/>
      <c r="DA1602"/>
      <c r="DF1602"/>
    </row>
    <row r="1603" spans="1:110" x14ac:dyDescent="0.25">
      <c r="A1603" s="1">
        <f>IF(Veg_Table[[#This Row],[VP_STATUS]]="Hold",0,IF(OR(AND(Veg_Table[[#This Row],[PRESCRIP]]="NW_No Work",Veg_Table[[#This Row],[VP_STATUS]]&lt;&gt;"No Work Required Under EVM"),AND(Veg_Table[[#This Row],[VP_STATUS]]="No Work Required Under EVM",Veg_Table[[#This Row],[PRESCRIP]]&lt;&gt;"NW_No Work")),1,0))</f>
        <v>0</v>
      </c>
      <c r="B1603" s="1">
        <f>IF(Veg_Table[[#This Row],[SPECIES]]="",1,0)</f>
        <v>0</v>
      </c>
      <c r="C1603" s="1">
        <f>IF(Veg_Table[[#This Row],[DIAMETER]]="",1,0)</f>
        <v>0</v>
      </c>
      <c r="D1603" s="1">
        <f>IF(Veg_Table[[#This Row],[HEIGHT]]="",1,0)</f>
        <v>0</v>
      </c>
      <c r="E160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03" s="1">
        <f>IF(AND(Veg_Table[[#This Row],[TAT_RESULT]]="ABATE",Veg_Table[[#This Row],[PRESCRIP]]="NW_No Work"),1,0)</f>
        <v>0</v>
      </c>
      <c r="G1603" s="1">
        <f>IF(OR(Veg_Table[[#This Row],[Prescription R-Scale]]="NA",Veg_Table[[#This Row],[Diameter R-Scale]]="NA"),0,IF(Veg_Table[[#This Row],[Diameter R-Scale]]&lt;&gt;Veg_Table[[#This Row],[Prescription R-Scale]],1,0))</f>
        <v>0</v>
      </c>
      <c r="H1603" s="1">
        <f>IF(OR(AND(Veg_Table[[#This Row],[PRESCRIP]]="BC_Br Rmv", Veg_Table[[#This Row],[WOOD_MAN]]&lt;&gt;"Not Needed"),AND(Veg_Table[[#This Row],[PRESCRIP]]="BCS_Br Rmv+Trt", Veg_Table[[#This Row],[WOOD_MAN]]&lt;&gt;"Not Needed")),1,0)</f>
        <v>0</v>
      </c>
      <c r="I1603" s="1">
        <f ca="1">IF(AND(Veg_Table[[#This Row],[Prescription_Changed]]="Yes",Veg_Table[[#This Row],[TAT_RESULT]]=""),1,0)</f>
        <v>0</v>
      </c>
      <c r="J1603" s="1">
        <f ca="1">SUM(Veg_Table[[#This Row],[Prescription and Status do not match]:[Prescription_Edited_And_TAT_Is_Blank]])</f>
        <v>0</v>
      </c>
      <c r="K1603" s="1">
        <f ca="1">IF(Veg_Table[[#This Row],[Sum of Errors]]&gt;0,1,0)</f>
        <v>0</v>
      </c>
      <c r="L1603" s="1">
        <f>1</f>
        <v>1</v>
      </c>
      <c r="M160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603" s="1">
        <f>IF(OR(MID(Veg_Table[[#This Row],[PRESCRIP]],2,1)="1",MID(Veg_Table[[#This Row],[PRESCRIP]],2,1)="2",MID(Veg_Table[[#This Row],[PRESCRIP]],2,1)="3",MID(Veg_Table[[#This Row],[PRESCRIP]],2,1)="4"),_xlfn.NUMBERVALUE(MID(Veg_Table[[#This Row],[PRESCRIP]],2,1)),"NA")</f>
        <v>2</v>
      </c>
      <c r="O1603" s="1">
        <f>WEEKNUM(Veg_Table[[#This Row],[EVM_LAST_EDITED_Day]],2)</f>
        <v>20</v>
      </c>
      <c r="P1603" s="25">
        <f>IFERROR(DATE(YEAR(Veg_Table[[#This Row],[EVM_LAST_EDITED2]]),MONTH(Veg_Table[[#This Row],[EVM_LAST_EDITED2]]),DAY(Veg_Table[[#This Row],[EVM_LAST_EDITED2]])),DATE(2019,1,1))</f>
        <v>43965</v>
      </c>
      <c r="Q1603" s="3">
        <f>VALUE(SUBSTITUTE(Veg_Table[[#This Row],[EVM_LAST_EDITED]],",",""))</f>
        <v>43965.650138888901</v>
      </c>
      <c r="R1603" s="1" t="str">
        <f>_xlfn.IFNA(IF(Veg_Table[[#This Row],[EVM_LAST_EDITOR]]="","zBlank EVM Last Editor",VLOOKUP(Veg_Table[[#This Row],[EVM_LAST_EDITOR]],Roster_Table[#All],4,FALSE)),"zAWRR Not in Roster")</f>
        <v>MGE</v>
      </c>
      <c r="S1603" s="1" t="str">
        <f>_xlfn.IFNA(IF(Veg_Table[[#This Row],[EVM_LAST_EDITOR]]="","zBlank EVM Last Editor",VLOOKUP(Veg_Table[[#This Row],[EVM_LAST_EDITOR]],Roster_Table[#All],16,FALSE)),"zCompany_AWRR not in Roster")</f>
        <v>MGE_Mountain G Enterprises</v>
      </c>
      <c r="T1603" s="2">
        <f>IFERROR(DATE(YEAR(Veg_Table[[#This Row],[Created2]]),MONTH(Veg_Table[[#This Row],[Created2]]),DAY(Veg_Table[[#This Row],[Created2]])),DATE(2019,1,1))</f>
        <v>43965</v>
      </c>
      <c r="U1603" s="3">
        <f>VALUE(SUBSTITUTE(Veg_Table[[#This Row],[Created]],",",""))</f>
        <v>43965.650138888901</v>
      </c>
      <c r="V1603" s="3" t="str">
        <f ca="1">IFERROR(_xlfn.IFNA(CELL("contents",INDIRECT(_xlfn.CONCAT("Veg_Table_Production_Data!",ADDRESS(MATCH(_xlfn.MAXIFS(#REF!,#REF!,"="&amp;Veg_Table[[#This Row],[AUTO_ID]],#REF!,"&lt;"&amp;Veg_Table[[#This Row],[EVM_LAST_EDITED_Day]]),#REF!,0),COLUMN(#REF!),4,1,)))),""),"")</f>
        <v/>
      </c>
      <c r="W1603" s="3" t="str">
        <f ca="1">IF(Veg_Table[[#This Row],[Previous_Prescription]]="","No",IF(Veg_Table[[#This Row],[Previous_Prescription]]=Veg_Table[[#This Row],[PRESCRIP]],"No","Yes"))</f>
        <v>No</v>
      </c>
      <c r="X1603" s="3" t="str">
        <f>IF(Veg_Table[[#This Row],[EVM_LAST_EDITED_Day]]=Veg_Table[[#This Row],[Created_Day]],"New","Old")</f>
        <v>New</v>
      </c>
      <c r="Y1603" s="1">
        <f>IFERROR(IF(FIND("delete",LOWER(Veg_Table[[#This Row],[PI_COMMENTS]]))&gt;=1,1,0),0)</f>
        <v>0</v>
      </c>
      <c r="Z1603" s="1" t="str">
        <f>_xlfn.IFNA(IF(Veg_Table[[#This Row],[EVM_LAST_EDITOR]]="","Yes",VLOOKUP(Veg_Table[[#This Row],[EVM_LAST_EDITOR]],Roster_Table[#All],15,FALSE)),"Yes")</f>
        <v>Yes</v>
      </c>
      <c r="AA160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03" s="1" t="str">
        <f>_xlfn.IFNA(VLOOKUP(Veg_Table[[#This Row],[EVM_LAST_EDITOR]],Roster_Table[#All],3,FALSE),"zAWRR Not in Roster")</f>
        <v>Amanda</v>
      </c>
      <c r="AC1603" s="1" t="str">
        <f>_xlfn.IFNA(VLOOKUP(Veg_Table[[#This Row],[EVM_LAST_EDITOR]],Roster_Table[#All],2,FALSE),"zAWRR Not in Roster")</f>
        <v>Winne</v>
      </c>
      <c r="AD1603" s="1" t="str">
        <f>IF(_xlfn.CONCAT(Veg_Table[[#This Row],[First_Name]]," ",Veg_Table[[#This Row],[Last_Name]])="zAWRR Not in Roster zAWRR Not in Roster","zAWRR Not in Roster",_xlfn.CONCAT(Veg_Table[[#This Row],[First_Name]]," ",Veg_Table[[#This Row],[Last_Name]]))</f>
        <v>Amanda Winne</v>
      </c>
      <c r="AE1603">
        <v>3230483</v>
      </c>
      <c r="AF1603" t="s">
        <v>6600</v>
      </c>
      <c r="AG1603" t="s">
        <v>93</v>
      </c>
      <c r="AH1603" t="s">
        <v>4287</v>
      </c>
      <c r="AI1603" t="s">
        <v>3400</v>
      </c>
      <c r="AJ1603" t="s">
        <v>36</v>
      </c>
      <c r="AL1603" t="s">
        <v>22</v>
      </c>
      <c r="AM1603" t="s">
        <v>1967</v>
      </c>
      <c r="AN1603" t="s">
        <v>25</v>
      </c>
      <c r="AO1603" t="s">
        <v>25</v>
      </c>
      <c r="AP1603">
        <v>12</v>
      </c>
      <c r="AQ1603">
        <v>69</v>
      </c>
      <c r="AR1603" t="s">
        <v>514</v>
      </c>
      <c r="AS1603" t="s">
        <v>42</v>
      </c>
      <c r="AT1603" t="s">
        <v>26</v>
      </c>
      <c r="AV1603" t="s">
        <v>512</v>
      </c>
      <c r="AW1603" t="s">
        <v>6601</v>
      </c>
      <c r="AZ1603"/>
      <c r="BB1603" s="4"/>
      <c r="BD1603" t="s">
        <v>29</v>
      </c>
      <c r="BE1603" t="s">
        <v>25</v>
      </c>
      <c r="BF1603" t="s">
        <v>513</v>
      </c>
      <c r="BI1603" s="3"/>
      <c r="BJ1603" t="s">
        <v>27</v>
      </c>
      <c r="BK1603" s="30" t="s">
        <v>520</v>
      </c>
      <c r="BL1603" s="3">
        <v>43965.650138888886</v>
      </c>
      <c r="BM1603" t="s">
        <v>31</v>
      </c>
      <c r="BN1603" t="s">
        <v>32</v>
      </c>
      <c r="BP1603" t="s">
        <v>4406</v>
      </c>
      <c r="BQ1603" t="s">
        <v>1025</v>
      </c>
      <c r="BR1603" t="s">
        <v>28</v>
      </c>
      <c r="BS1603" t="s">
        <v>28</v>
      </c>
      <c r="BT1603" t="s">
        <v>520</v>
      </c>
      <c r="BU1603" s="3">
        <v>43965.650138888886</v>
      </c>
      <c r="BV1603" t="s">
        <v>803</v>
      </c>
      <c r="BW1603" s="3">
        <v>43965.760199074073</v>
      </c>
      <c r="BX1603" t="s">
        <v>6602</v>
      </c>
      <c r="CG1603"/>
      <c r="CH1603"/>
      <c r="CI1603"/>
      <c r="CY1603"/>
      <c r="DA1603"/>
      <c r="DF1603"/>
    </row>
    <row r="1604" spans="1:110" x14ac:dyDescent="0.25">
      <c r="A1604" s="1">
        <f>IF(Veg_Table[[#This Row],[VP_STATUS]]="Hold",0,IF(OR(AND(Veg_Table[[#This Row],[PRESCRIP]]="NW_No Work",Veg_Table[[#This Row],[VP_STATUS]]&lt;&gt;"No Work Required Under EVM"),AND(Veg_Table[[#This Row],[VP_STATUS]]="No Work Required Under EVM",Veg_Table[[#This Row],[PRESCRIP]]&lt;&gt;"NW_No Work")),1,0))</f>
        <v>0</v>
      </c>
      <c r="B1604" s="1">
        <f>IF(Veg_Table[[#This Row],[SPECIES]]="",1,0)</f>
        <v>0</v>
      </c>
      <c r="C1604" s="1">
        <f>IF(Veg_Table[[#This Row],[DIAMETER]]="",1,0)</f>
        <v>0</v>
      </c>
      <c r="D1604" s="1">
        <f>IF(Veg_Table[[#This Row],[HEIGHT]]="",1,0)</f>
        <v>0</v>
      </c>
      <c r="E160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04" s="1">
        <f>IF(AND(Veg_Table[[#This Row],[TAT_RESULT]]="ABATE",Veg_Table[[#This Row],[PRESCRIP]]="NW_No Work"),1,0)</f>
        <v>0</v>
      </c>
      <c r="G1604" s="1">
        <f>IF(OR(Veg_Table[[#This Row],[Prescription R-Scale]]="NA",Veg_Table[[#This Row],[Diameter R-Scale]]="NA"),0,IF(Veg_Table[[#This Row],[Diameter R-Scale]]&lt;&gt;Veg_Table[[#This Row],[Prescription R-Scale]],1,0))</f>
        <v>0</v>
      </c>
      <c r="H1604" s="1">
        <f>IF(OR(AND(Veg_Table[[#This Row],[PRESCRIP]]="BC_Br Rmv", Veg_Table[[#This Row],[WOOD_MAN]]&lt;&gt;"Not Needed"),AND(Veg_Table[[#This Row],[PRESCRIP]]="BCS_Br Rmv+Trt", Veg_Table[[#This Row],[WOOD_MAN]]&lt;&gt;"Not Needed")),1,0)</f>
        <v>0</v>
      </c>
      <c r="I1604" s="1">
        <f ca="1">IF(AND(Veg_Table[[#This Row],[Prescription_Changed]]="Yes",Veg_Table[[#This Row],[TAT_RESULT]]=""),1,0)</f>
        <v>0</v>
      </c>
      <c r="J1604" s="1">
        <f ca="1">SUM(Veg_Table[[#This Row],[Prescription and Status do not match]:[Prescription_Edited_And_TAT_Is_Blank]])</f>
        <v>0</v>
      </c>
      <c r="K1604" s="1">
        <f ca="1">IF(Veg_Table[[#This Row],[Sum of Errors]]&gt;0,1,0)</f>
        <v>0</v>
      </c>
      <c r="L1604" s="1">
        <f>1</f>
        <v>1</v>
      </c>
      <c r="M1604"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604" s="1" t="str">
        <f>IF(OR(MID(Veg_Table[[#This Row],[PRESCRIP]],2,1)="1",MID(Veg_Table[[#This Row],[PRESCRIP]],2,1)="2",MID(Veg_Table[[#This Row],[PRESCRIP]],2,1)="3",MID(Veg_Table[[#This Row],[PRESCRIP]],2,1)="4"),_xlfn.NUMBERVALUE(MID(Veg_Table[[#This Row],[PRESCRIP]],2,1)),"NA")</f>
        <v>NA</v>
      </c>
      <c r="O1604" s="1">
        <f>WEEKNUM(Veg_Table[[#This Row],[EVM_LAST_EDITED_Day]],2)</f>
        <v>20</v>
      </c>
      <c r="P1604" s="25">
        <f>IFERROR(DATE(YEAR(Veg_Table[[#This Row],[EVM_LAST_EDITED2]]),MONTH(Veg_Table[[#This Row],[EVM_LAST_EDITED2]]),DAY(Veg_Table[[#This Row],[EVM_LAST_EDITED2]])),DATE(2019,1,1))</f>
        <v>43965</v>
      </c>
      <c r="Q1604" s="3">
        <f>VALUE(SUBSTITUTE(Veg_Table[[#This Row],[EVM_LAST_EDITED]],",",""))</f>
        <v>43965.651168981502</v>
      </c>
      <c r="R1604" s="1" t="str">
        <f>_xlfn.IFNA(IF(Veg_Table[[#This Row],[EVM_LAST_EDITOR]]="","zBlank EVM Last Editor",VLOOKUP(Veg_Table[[#This Row],[EVM_LAST_EDITOR]],Roster_Table[#All],4,FALSE)),"zAWRR Not in Roster")</f>
        <v>MGE</v>
      </c>
      <c r="S1604" s="1" t="str">
        <f>_xlfn.IFNA(IF(Veg_Table[[#This Row],[EVM_LAST_EDITOR]]="","zBlank EVM Last Editor",VLOOKUP(Veg_Table[[#This Row],[EVM_LAST_EDITOR]],Roster_Table[#All],16,FALSE)),"zCompany_AWRR not in Roster")</f>
        <v>MGE_Mountain G Enterprises</v>
      </c>
      <c r="T1604" s="2">
        <f>IFERROR(DATE(YEAR(Veg_Table[[#This Row],[Created2]]),MONTH(Veg_Table[[#This Row],[Created2]]),DAY(Veg_Table[[#This Row],[Created2]])),DATE(2019,1,1))</f>
        <v>43965</v>
      </c>
      <c r="U1604" s="3">
        <f>VALUE(SUBSTITUTE(Veg_Table[[#This Row],[Created]],",",""))</f>
        <v>43965.651168981502</v>
      </c>
      <c r="V1604" s="3" t="str">
        <f ca="1">IFERROR(_xlfn.IFNA(CELL("contents",INDIRECT(_xlfn.CONCAT("Veg_Table_Production_Data!",ADDRESS(MATCH(_xlfn.MAXIFS(#REF!,#REF!,"="&amp;Veg_Table[[#This Row],[AUTO_ID]],#REF!,"&lt;"&amp;Veg_Table[[#This Row],[EVM_LAST_EDITED_Day]]),#REF!,0),COLUMN(#REF!),4,1,)))),""),"")</f>
        <v/>
      </c>
      <c r="W1604" s="3" t="str">
        <f ca="1">IF(Veg_Table[[#This Row],[Previous_Prescription]]="","No",IF(Veg_Table[[#This Row],[Previous_Prescription]]=Veg_Table[[#This Row],[PRESCRIP]],"No","Yes"))</f>
        <v>No</v>
      </c>
      <c r="X1604" s="3" t="str">
        <f>IF(Veg_Table[[#This Row],[EVM_LAST_EDITED_Day]]=Veg_Table[[#This Row],[Created_Day]],"New","Old")</f>
        <v>New</v>
      </c>
      <c r="Y1604" s="1">
        <f>IFERROR(IF(FIND("delete",LOWER(Veg_Table[[#This Row],[PI_COMMENTS]]))&gt;=1,1,0),0)</f>
        <v>0</v>
      </c>
      <c r="Z1604" s="1" t="str">
        <f>_xlfn.IFNA(IF(Veg_Table[[#This Row],[EVM_LAST_EDITOR]]="","Yes",VLOOKUP(Veg_Table[[#This Row],[EVM_LAST_EDITOR]],Roster_Table[#All],15,FALSE)),"Yes")</f>
        <v>Yes</v>
      </c>
      <c r="AA160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04" s="1" t="str">
        <f>_xlfn.IFNA(VLOOKUP(Veg_Table[[#This Row],[EVM_LAST_EDITOR]],Roster_Table[#All],3,FALSE),"zAWRR Not in Roster")</f>
        <v>Alex</v>
      </c>
      <c r="AC1604" s="1" t="str">
        <f>_xlfn.IFNA(VLOOKUP(Veg_Table[[#This Row],[EVM_LAST_EDITOR]],Roster_Table[#All],2,FALSE),"zAWRR Not in Roster")</f>
        <v>Coon</v>
      </c>
      <c r="AD1604" s="1" t="str">
        <f>IF(_xlfn.CONCAT(Veg_Table[[#This Row],[First_Name]]," ",Veg_Table[[#This Row],[Last_Name]])="zAWRR Not in Roster zAWRR Not in Roster","zAWRR Not in Roster",_xlfn.CONCAT(Veg_Table[[#This Row],[First_Name]]," ",Veg_Table[[#This Row],[Last_Name]]))</f>
        <v>Alex Coon</v>
      </c>
      <c r="AE1604">
        <v>3230136</v>
      </c>
      <c r="AF1604" t="s">
        <v>6497</v>
      </c>
      <c r="AG1604" t="s">
        <v>93</v>
      </c>
      <c r="AH1604" t="s">
        <v>6340</v>
      </c>
      <c r="AI1604" t="s">
        <v>4729</v>
      </c>
      <c r="AJ1604" t="s">
        <v>21</v>
      </c>
      <c r="AL1604" t="s">
        <v>22</v>
      </c>
      <c r="AM1604" t="s">
        <v>529</v>
      </c>
      <c r="AN1604" t="s">
        <v>25</v>
      </c>
      <c r="AO1604" t="s">
        <v>25</v>
      </c>
      <c r="AP1604">
        <v>7</v>
      </c>
      <c r="AQ1604">
        <v>30</v>
      </c>
      <c r="AR1604" t="s">
        <v>511</v>
      </c>
      <c r="AS1604" t="s">
        <v>24</v>
      </c>
      <c r="AT1604" t="s">
        <v>26</v>
      </c>
      <c r="AV1604" t="s">
        <v>512</v>
      </c>
      <c r="AW1604" t="s">
        <v>6498</v>
      </c>
      <c r="AZ1604"/>
      <c r="BB1604" s="4"/>
      <c r="BD1604" t="s">
        <v>29</v>
      </c>
      <c r="BE1604" t="s">
        <v>25</v>
      </c>
      <c r="BF1604" t="s">
        <v>513</v>
      </c>
      <c r="BI1604" s="3"/>
      <c r="BJ1604" t="s">
        <v>27</v>
      </c>
      <c r="BK1604" s="30" t="s">
        <v>140</v>
      </c>
      <c r="BL1604" s="3">
        <v>43965.65116898148</v>
      </c>
      <c r="BM1604" t="s">
        <v>31</v>
      </c>
      <c r="BN1604" t="s">
        <v>32</v>
      </c>
      <c r="BP1604" t="s">
        <v>6342</v>
      </c>
      <c r="BQ1604" t="s">
        <v>1025</v>
      </c>
      <c r="BR1604" t="s">
        <v>28</v>
      </c>
      <c r="BS1604" t="s">
        <v>28</v>
      </c>
      <c r="BT1604" t="s">
        <v>140</v>
      </c>
      <c r="BU1604" s="3">
        <v>43965.65116898148</v>
      </c>
      <c r="BV1604" t="s">
        <v>803</v>
      </c>
      <c r="BW1604" s="3">
        <v>43965.684989027781</v>
      </c>
      <c r="BX1604" t="s">
        <v>6499</v>
      </c>
      <c r="CG1604"/>
      <c r="CH1604"/>
      <c r="CI1604"/>
      <c r="CY1604"/>
      <c r="DA1604"/>
      <c r="DF1604"/>
    </row>
    <row r="1605" spans="1:110" x14ac:dyDescent="0.25">
      <c r="A1605" s="1">
        <f>IF(Veg_Table[[#This Row],[VP_STATUS]]="Hold",0,IF(OR(AND(Veg_Table[[#This Row],[PRESCRIP]]="NW_No Work",Veg_Table[[#This Row],[VP_STATUS]]&lt;&gt;"No Work Required Under EVM"),AND(Veg_Table[[#This Row],[VP_STATUS]]="No Work Required Under EVM",Veg_Table[[#This Row],[PRESCRIP]]&lt;&gt;"NW_No Work")),1,0))</f>
        <v>0</v>
      </c>
      <c r="B1605" s="1">
        <f>IF(Veg_Table[[#This Row],[SPECIES]]="",1,0)</f>
        <v>0</v>
      </c>
      <c r="C1605" s="1">
        <f>IF(Veg_Table[[#This Row],[DIAMETER]]="",1,0)</f>
        <v>0</v>
      </c>
      <c r="D1605" s="1">
        <f>IF(Veg_Table[[#This Row],[HEIGHT]]="",1,0)</f>
        <v>0</v>
      </c>
      <c r="E160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05" s="1">
        <f>IF(AND(Veg_Table[[#This Row],[TAT_RESULT]]="ABATE",Veg_Table[[#This Row],[PRESCRIP]]="NW_No Work"),1,0)</f>
        <v>0</v>
      </c>
      <c r="G1605" s="1">
        <f>IF(OR(Veg_Table[[#This Row],[Prescription R-Scale]]="NA",Veg_Table[[#This Row],[Diameter R-Scale]]="NA"),0,IF(Veg_Table[[#This Row],[Diameter R-Scale]]&lt;&gt;Veg_Table[[#This Row],[Prescription R-Scale]],1,0))</f>
        <v>0</v>
      </c>
      <c r="H1605" s="1">
        <f>IF(OR(AND(Veg_Table[[#This Row],[PRESCRIP]]="BC_Br Rmv", Veg_Table[[#This Row],[WOOD_MAN]]&lt;&gt;"Not Needed"),AND(Veg_Table[[#This Row],[PRESCRIP]]="BCS_Br Rmv+Trt", Veg_Table[[#This Row],[WOOD_MAN]]&lt;&gt;"Not Needed")),1,0)</f>
        <v>0</v>
      </c>
      <c r="I1605" s="1">
        <f ca="1">IF(AND(Veg_Table[[#This Row],[Prescription_Changed]]="Yes",Veg_Table[[#This Row],[TAT_RESULT]]=""),1,0)</f>
        <v>0</v>
      </c>
      <c r="J1605" s="1">
        <f ca="1">SUM(Veg_Table[[#This Row],[Prescription and Status do not match]:[Prescription_Edited_And_TAT_Is_Blank]])</f>
        <v>0</v>
      </c>
      <c r="K1605" s="1">
        <f ca="1">IF(Veg_Table[[#This Row],[Sum of Errors]]&gt;0,1,0)</f>
        <v>0</v>
      </c>
      <c r="L1605" s="1">
        <f>1</f>
        <v>1</v>
      </c>
      <c r="M1605"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605" s="1" t="str">
        <f>IF(OR(MID(Veg_Table[[#This Row],[PRESCRIP]],2,1)="1",MID(Veg_Table[[#This Row],[PRESCRIP]],2,1)="2",MID(Veg_Table[[#This Row],[PRESCRIP]],2,1)="3",MID(Veg_Table[[#This Row],[PRESCRIP]],2,1)="4"),_xlfn.NUMBERVALUE(MID(Veg_Table[[#This Row],[PRESCRIP]],2,1)),"NA")</f>
        <v>NA</v>
      </c>
      <c r="O1605" s="1">
        <f>WEEKNUM(Veg_Table[[#This Row],[EVM_LAST_EDITED_Day]],2)</f>
        <v>20</v>
      </c>
      <c r="P1605" s="25">
        <f>IFERROR(DATE(YEAR(Veg_Table[[#This Row],[EVM_LAST_EDITED2]]),MONTH(Veg_Table[[#This Row],[EVM_LAST_EDITED2]]),DAY(Veg_Table[[#This Row],[EVM_LAST_EDITED2]])),DATE(2019,1,1))</f>
        <v>43965</v>
      </c>
      <c r="Q1605" s="3">
        <f>VALUE(SUBSTITUTE(Veg_Table[[#This Row],[EVM_LAST_EDITED]],",",""))</f>
        <v>43965.652303240699</v>
      </c>
      <c r="R1605" s="1" t="str">
        <f>_xlfn.IFNA(IF(Veg_Table[[#This Row],[EVM_LAST_EDITOR]]="","zBlank EVM Last Editor",VLOOKUP(Veg_Table[[#This Row],[EVM_LAST_EDITOR]],Roster_Table[#All],4,FALSE)),"zAWRR Not in Roster")</f>
        <v>MGE</v>
      </c>
      <c r="S1605" s="1" t="str">
        <f>_xlfn.IFNA(IF(Veg_Table[[#This Row],[EVM_LAST_EDITOR]]="","zBlank EVM Last Editor",VLOOKUP(Veg_Table[[#This Row],[EVM_LAST_EDITOR]],Roster_Table[#All],16,FALSE)),"zCompany_AWRR not in Roster")</f>
        <v>MGE_Mountain G Enterprises</v>
      </c>
      <c r="T1605" s="2">
        <f>IFERROR(DATE(YEAR(Veg_Table[[#This Row],[Created2]]),MONTH(Veg_Table[[#This Row],[Created2]]),DAY(Veg_Table[[#This Row],[Created2]])),DATE(2019,1,1))</f>
        <v>43965</v>
      </c>
      <c r="U1605" s="3">
        <f>VALUE(SUBSTITUTE(Veg_Table[[#This Row],[Created]],",",""))</f>
        <v>43965.652303240699</v>
      </c>
      <c r="V1605" s="3" t="str">
        <f ca="1">IFERROR(_xlfn.IFNA(CELL("contents",INDIRECT(_xlfn.CONCAT("Veg_Table_Production_Data!",ADDRESS(MATCH(_xlfn.MAXIFS(#REF!,#REF!,"="&amp;Veg_Table[[#This Row],[AUTO_ID]],#REF!,"&lt;"&amp;Veg_Table[[#This Row],[EVM_LAST_EDITED_Day]]),#REF!,0),COLUMN(#REF!),4,1,)))),""),"")</f>
        <v/>
      </c>
      <c r="W1605" s="3" t="str">
        <f ca="1">IF(Veg_Table[[#This Row],[Previous_Prescription]]="","No",IF(Veg_Table[[#This Row],[Previous_Prescription]]=Veg_Table[[#This Row],[PRESCRIP]],"No","Yes"))</f>
        <v>No</v>
      </c>
      <c r="X1605" s="3" t="str">
        <f>IF(Veg_Table[[#This Row],[EVM_LAST_EDITED_Day]]=Veg_Table[[#This Row],[Created_Day]],"New","Old")</f>
        <v>New</v>
      </c>
      <c r="Y1605" s="1">
        <f>IFERROR(IF(FIND("delete",LOWER(Veg_Table[[#This Row],[PI_COMMENTS]]))&gt;=1,1,0),0)</f>
        <v>0</v>
      </c>
      <c r="Z1605" s="1" t="str">
        <f>_xlfn.IFNA(IF(Veg_Table[[#This Row],[EVM_LAST_EDITOR]]="","Yes",VLOOKUP(Veg_Table[[#This Row],[EVM_LAST_EDITOR]],Roster_Table[#All],15,FALSE)),"Yes")</f>
        <v>Yes</v>
      </c>
      <c r="AA160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05" s="1" t="str">
        <f>_xlfn.IFNA(VLOOKUP(Veg_Table[[#This Row],[EVM_LAST_EDITOR]],Roster_Table[#All],3,FALSE),"zAWRR Not in Roster")</f>
        <v>Alex</v>
      </c>
      <c r="AC1605" s="1" t="str">
        <f>_xlfn.IFNA(VLOOKUP(Veg_Table[[#This Row],[EVM_LAST_EDITOR]],Roster_Table[#All],2,FALSE),"zAWRR Not in Roster")</f>
        <v>Coon</v>
      </c>
      <c r="AD1605" s="1" t="str">
        <f>IF(_xlfn.CONCAT(Veg_Table[[#This Row],[First_Name]]," ",Veg_Table[[#This Row],[Last_Name]])="zAWRR Not in Roster zAWRR Not in Roster","zAWRR Not in Roster",_xlfn.CONCAT(Veg_Table[[#This Row],[First_Name]]," ",Veg_Table[[#This Row],[Last_Name]]))</f>
        <v>Alex Coon</v>
      </c>
      <c r="AE1605">
        <v>3230137</v>
      </c>
      <c r="AF1605" t="s">
        <v>6500</v>
      </c>
      <c r="AG1605" t="s">
        <v>93</v>
      </c>
      <c r="AH1605" t="s">
        <v>6340</v>
      </c>
      <c r="AI1605" t="s">
        <v>4729</v>
      </c>
      <c r="AJ1605" t="s">
        <v>21</v>
      </c>
      <c r="AL1605" t="s">
        <v>22</v>
      </c>
      <c r="AM1605" t="s">
        <v>931</v>
      </c>
      <c r="AN1605" t="s">
        <v>25</v>
      </c>
      <c r="AO1605" t="s">
        <v>25</v>
      </c>
      <c r="AP1605">
        <v>9</v>
      </c>
      <c r="AQ1605">
        <v>40</v>
      </c>
      <c r="AR1605" t="s">
        <v>511</v>
      </c>
      <c r="AS1605" t="s">
        <v>24</v>
      </c>
      <c r="AT1605" t="s">
        <v>26</v>
      </c>
      <c r="AV1605" t="s">
        <v>512</v>
      </c>
      <c r="AW1605" t="s">
        <v>6501</v>
      </c>
      <c r="AZ1605"/>
      <c r="BB1605" s="4"/>
      <c r="BD1605" t="s">
        <v>29</v>
      </c>
      <c r="BE1605" t="s">
        <v>25</v>
      </c>
      <c r="BF1605" t="s">
        <v>513</v>
      </c>
      <c r="BI1605" s="3"/>
      <c r="BJ1605" t="s">
        <v>27</v>
      </c>
      <c r="BK1605" s="30" t="s">
        <v>140</v>
      </c>
      <c r="BL1605" s="3">
        <v>43965.652303240742</v>
      </c>
      <c r="BM1605" t="s">
        <v>31</v>
      </c>
      <c r="BN1605" t="s">
        <v>32</v>
      </c>
      <c r="BP1605" t="s">
        <v>6342</v>
      </c>
      <c r="BQ1605" t="s">
        <v>1025</v>
      </c>
      <c r="BR1605" t="s">
        <v>28</v>
      </c>
      <c r="BS1605" t="s">
        <v>28</v>
      </c>
      <c r="BT1605" t="s">
        <v>140</v>
      </c>
      <c r="BU1605" s="3">
        <v>43965.652303240742</v>
      </c>
      <c r="BV1605" t="s">
        <v>803</v>
      </c>
      <c r="BW1605" s="3">
        <v>43965.684989027781</v>
      </c>
      <c r="BX1605" t="s">
        <v>6502</v>
      </c>
      <c r="CG1605"/>
      <c r="CH1605"/>
      <c r="CI1605"/>
      <c r="CY1605"/>
      <c r="DA1605"/>
      <c r="DF1605"/>
    </row>
    <row r="1606" spans="1:110" x14ac:dyDescent="0.25">
      <c r="A1606" s="1">
        <f>IF(Veg_Table[[#This Row],[VP_STATUS]]="Hold",0,IF(OR(AND(Veg_Table[[#This Row],[PRESCRIP]]="NW_No Work",Veg_Table[[#This Row],[VP_STATUS]]&lt;&gt;"No Work Required Under EVM"),AND(Veg_Table[[#This Row],[VP_STATUS]]="No Work Required Under EVM",Veg_Table[[#This Row],[PRESCRIP]]&lt;&gt;"NW_No Work")),1,0))</f>
        <v>0</v>
      </c>
      <c r="B1606" s="1">
        <f>IF(Veg_Table[[#This Row],[SPECIES]]="",1,0)</f>
        <v>0</v>
      </c>
      <c r="C1606" s="1">
        <f>IF(Veg_Table[[#This Row],[DIAMETER]]="",1,0)</f>
        <v>0</v>
      </c>
      <c r="D1606" s="1">
        <f>IF(Veg_Table[[#This Row],[HEIGHT]]="",1,0)</f>
        <v>0</v>
      </c>
      <c r="E160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06" s="1">
        <f>IF(AND(Veg_Table[[#This Row],[TAT_RESULT]]="ABATE",Veg_Table[[#This Row],[PRESCRIP]]="NW_No Work"),1,0)</f>
        <v>0</v>
      </c>
      <c r="G1606" s="1">
        <f>IF(OR(Veg_Table[[#This Row],[Prescription R-Scale]]="NA",Veg_Table[[#This Row],[Diameter R-Scale]]="NA"),0,IF(Veg_Table[[#This Row],[Diameter R-Scale]]&lt;&gt;Veg_Table[[#This Row],[Prescription R-Scale]],1,0))</f>
        <v>0</v>
      </c>
      <c r="H1606" s="1">
        <f>IF(OR(AND(Veg_Table[[#This Row],[PRESCRIP]]="BC_Br Rmv", Veg_Table[[#This Row],[WOOD_MAN]]&lt;&gt;"Not Needed"),AND(Veg_Table[[#This Row],[PRESCRIP]]="BCS_Br Rmv+Trt", Veg_Table[[#This Row],[WOOD_MAN]]&lt;&gt;"Not Needed")),1,0)</f>
        <v>0</v>
      </c>
      <c r="I1606" s="1">
        <f ca="1">IF(AND(Veg_Table[[#This Row],[Prescription_Changed]]="Yes",Veg_Table[[#This Row],[TAT_RESULT]]=""),1,0)</f>
        <v>0</v>
      </c>
      <c r="J1606" s="1">
        <f ca="1">SUM(Veg_Table[[#This Row],[Prescription and Status do not match]:[Prescription_Edited_And_TAT_Is_Blank]])</f>
        <v>0</v>
      </c>
      <c r="K1606" s="1">
        <f ca="1">IF(Veg_Table[[#This Row],[Sum of Errors]]&gt;0,1,0)</f>
        <v>0</v>
      </c>
      <c r="L1606" s="1">
        <f>1</f>
        <v>1</v>
      </c>
      <c r="M160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606" s="1">
        <f>IF(OR(MID(Veg_Table[[#This Row],[PRESCRIP]],2,1)="1",MID(Veg_Table[[#This Row],[PRESCRIP]],2,1)="2",MID(Veg_Table[[#This Row],[PRESCRIP]],2,1)="3",MID(Veg_Table[[#This Row],[PRESCRIP]],2,1)="4"),_xlfn.NUMBERVALUE(MID(Veg_Table[[#This Row],[PRESCRIP]],2,1)),"NA")</f>
        <v>1</v>
      </c>
      <c r="O1606" s="1">
        <f>WEEKNUM(Veg_Table[[#This Row],[EVM_LAST_EDITED_Day]],2)</f>
        <v>20</v>
      </c>
      <c r="P1606" s="25">
        <f>IFERROR(DATE(YEAR(Veg_Table[[#This Row],[EVM_LAST_EDITED2]]),MONTH(Veg_Table[[#This Row],[EVM_LAST_EDITED2]]),DAY(Veg_Table[[#This Row],[EVM_LAST_EDITED2]])),DATE(2019,1,1))</f>
        <v>43965</v>
      </c>
      <c r="Q1606" s="3">
        <f>VALUE(SUBSTITUTE(Veg_Table[[#This Row],[EVM_LAST_EDITED]],",",""))</f>
        <v>43965.655190520803</v>
      </c>
      <c r="R1606" s="1" t="str">
        <f>_xlfn.IFNA(IF(Veg_Table[[#This Row],[EVM_LAST_EDITOR]]="","zBlank EVM Last Editor",VLOOKUP(Veg_Table[[#This Row],[EVM_LAST_EDITOR]],Roster_Table[#All],4,FALSE)),"zAWRR Not in Roster")</f>
        <v>MBG</v>
      </c>
      <c r="S1606" s="1" t="str">
        <f>_xlfn.IFNA(IF(Veg_Table[[#This Row],[EVM_LAST_EDITOR]]="","zBlank EVM Last Editor",VLOOKUP(Veg_Table[[#This Row],[EVM_LAST_EDITOR]],Roster_Table[#All],16,FALSE)),"zCompany_AWRR not in Roster")</f>
        <v>MBG_Mason, Bruce &amp; Girard</v>
      </c>
      <c r="T1606" s="2">
        <f>IFERROR(DATE(YEAR(Veg_Table[[#This Row],[Created2]]),MONTH(Veg_Table[[#This Row],[Created2]]),DAY(Veg_Table[[#This Row],[Created2]])),DATE(2019,1,1))</f>
        <v>43965</v>
      </c>
      <c r="U1606" s="3">
        <f>VALUE(SUBSTITUTE(Veg_Table[[#This Row],[Created]],",",""))</f>
        <v>43965.655190520803</v>
      </c>
      <c r="V1606" s="3" t="str">
        <f ca="1">IFERROR(_xlfn.IFNA(CELL("contents",INDIRECT(_xlfn.CONCAT("Veg_Table_Production_Data!",ADDRESS(MATCH(_xlfn.MAXIFS(#REF!,#REF!,"="&amp;Veg_Table[[#This Row],[AUTO_ID]],#REF!,"&lt;"&amp;Veg_Table[[#This Row],[EVM_LAST_EDITED_Day]]),#REF!,0),COLUMN(#REF!),4,1,)))),""),"")</f>
        <v/>
      </c>
      <c r="W1606" s="3" t="str">
        <f ca="1">IF(Veg_Table[[#This Row],[Previous_Prescription]]="","No",IF(Veg_Table[[#This Row],[Previous_Prescription]]=Veg_Table[[#This Row],[PRESCRIP]],"No","Yes"))</f>
        <v>No</v>
      </c>
      <c r="X1606" s="3" t="str">
        <f>IF(Veg_Table[[#This Row],[EVM_LAST_EDITED_Day]]=Veg_Table[[#This Row],[Created_Day]],"New","Old")</f>
        <v>New</v>
      </c>
      <c r="Y1606" s="1">
        <f>IFERROR(IF(FIND("delete",LOWER(Veg_Table[[#This Row],[PI_COMMENTS]]))&gt;=1,1,0),0)</f>
        <v>0</v>
      </c>
      <c r="Z1606" s="1" t="str">
        <f>_xlfn.IFNA(IF(Veg_Table[[#This Row],[EVM_LAST_EDITOR]]="","Yes",VLOOKUP(Veg_Table[[#This Row],[EVM_LAST_EDITOR]],Roster_Table[#All],15,FALSE)),"Yes")</f>
        <v>Yes</v>
      </c>
      <c r="AA160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06" s="1" t="str">
        <f>_xlfn.IFNA(VLOOKUP(Veg_Table[[#This Row],[EVM_LAST_EDITOR]],Roster_Table[#All],3,FALSE),"zAWRR Not in Roster")</f>
        <v>Benjamin</v>
      </c>
      <c r="AC1606" s="1" t="str">
        <f>_xlfn.IFNA(VLOOKUP(Veg_Table[[#This Row],[EVM_LAST_EDITOR]],Roster_Table[#All],2,FALSE),"zAWRR Not in Roster")</f>
        <v>Post</v>
      </c>
      <c r="AD1606" s="1" t="str">
        <f>IF(_xlfn.CONCAT(Veg_Table[[#This Row],[First_Name]]," ",Veg_Table[[#This Row],[Last_Name]])="zAWRR Not in Roster zAWRR Not in Roster","zAWRR Not in Roster",_xlfn.CONCAT(Veg_Table[[#This Row],[First_Name]]," ",Veg_Table[[#This Row],[Last_Name]]))</f>
        <v>Benjamin Post</v>
      </c>
      <c r="AE1606">
        <v>3230073</v>
      </c>
      <c r="AF1606" t="s">
        <v>6491</v>
      </c>
      <c r="AG1606" t="s">
        <v>93</v>
      </c>
      <c r="AH1606" t="s">
        <v>6252</v>
      </c>
      <c r="AI1606" t="s">
        <v>5955</v>
      </c>
      <c r="AJ1606" t="s">
        <v>36</v>
      </c>
      <c r="AL1606" t="s">
        <v>372</v>
      </c>
      <c r="AM1606" t="s">
        <v>40</v>
      </c>
      <c r="AN1606" t="s">
        <v>25</v>
      </c>
      <c r="AO1606" t="s">
        <v>25</v>
      </c>
      <c r="AP1606">
        <v>11</v>
      </c>
      <c r="AQ1606">
        <v>60</v>
      </c>
      <c r="AR1606" t="s">
        <v>511</v>
      </c>
      <c r="AS1606" t="s">
        <v>55</v>
      </c>
      <c r="AT1606" t="s">
        <v>522</v>
      </c>
      <c r="AV1606" t="s">
        <v>519</v>
      </c>
      <c r="AW1606" t="s">
        <v>6492</v>
      </c>
      <c r="AZ1606"/>
      <c r="BB1606" s="4"/>
      <c r="BD1606" t="s">
        <v>29</v>
      </c>
      <c r="BE1606" t="s">
        <v>25</v>
      </c>
      <c r="BF1606" t="s">
        <v>513</v>
      </c>
      <c r="BI1606" s="3"/>
      <c r="BJ1606" t="s">
        <v>52</v>
      </c>
      <c r="BK1606" s="30" t="s">
        <v>120</v>
      </c>
      <c r="BL1606" s="3">
        <v>43965.655190520833</v>
      </c>
      <c r="BM1606" t="s">
        <v>31</v>
      </c>
      <c r="BN1606" t="s">
        <v>32</v>
      </c>
      <c r="BP1606" t="s">
        <v>6254</v>
      </c>
      <c r="BQ1606" t="s">
        <v>1025</v>
      </c>
      <c r="BR1606" t="s">
        <v>28</v>
      </c>
      <c r="BS1606" t="s">
        <v>28</v>
      </c>
      <c r="BT1606" t="s">
        <v>120</v>
      </c>
      <c r="BU1606" s="3">
        <v>43965.655190520833</v>
      </c>
      <c r="BV1606" t="s">
        <v>803</v>
      </c>
      <c r="BW1606" s="3">
        <v>43965.684972569441</v>
      </c>
      <c r="BX1606" t="s">
        <v>6493</v>
      </c>
      <c r="CG1606"/>
      <c r="CH1606"/>
      <c r="CI1606"/>
      <c r="CY1606"/>
      <c r="DA1606"/>
      <c r="DF1606"/>
    </row>
    <row r="1607" spans="1:110" x14ac:dyDescent="0.25">
      <c r="A1607" s="1">
        <f>IF(Veg_Table[[#This Row],[VP_STATUS]]="Hold",0,IF(OR(AND(Veg_Table[[#This Row],[PRESCRIP]]="NW_No Work",Veg_Table[[#This Row],[VP_STATUS]]&lt;&gt;"No Work Required Under EVM"),AND(Veg_Table[[#This Row],[VP_STATUS]]="No Work Required Under EVM",Veg_Table[[#This Row],[PRESCRIP]]&lt;&gt;"NW_No Work")),1,0))</f>
        <v>0</v>
      </c>
      <c r="B1607" s="1">
        <f>IF(Veg_Table[[#This Row],[SPECIES]]="",1,0)</f>
        <v>0</v>
      </c>
      <c r="C1607" s="1">
        <f>IF(Veg_Table[[#This Row],[DIAMETER]]="",1,0)</f>
        <v>0</v>
      </c>
      <c r="D1607" s="1">
        <f>IF(Veg_Table[[#This Row],[HEIGHT]]="",1,0)</f>
        <v>0</v>
      </c>
      <c r="E160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07" s="1">
        <f>IF(AND(Veg_Table[[#This Row],[TAT_RESULT]]="ABATE",Veg_Table[[#This Row],[PRESCRIP]]="NW_No Work"),1,0)</f>
        <v>0</v>
      </c>
      <c r="G1607" s="1">
        <f>IF(OR(Veg_Table[[#This Row],[Prescription R-Scale]]="NA",Veg_Table[[#This Row],[Diameter R-Scale]]="NA"),0,IF(Veg_Table[[#This Row],[Diameter R-Scale]]&lt;&gt;Veg_Table[[#This Row],[Prescription R-Scale]],1,0))</f>
        <v>0</v>
      </c>
      <c r="H1607" s="1">
        <f>IF(OR(AND(Veg_Table[[#This Row],[PRESCRIP]]="BC_Br Rmv", Veg_Table[[#This Row],[WOOD_MAN]]&lt;&gt;"Not Needed"),AND(Veg_Table[[#This Row],[PRESCRIP]]="BCS_Br Rmv+Trt", Veg_Table[[#This Row],[WOOD_MAN]]&lt;&gt;"Not Needed")),1,0)</f>
        <v>0</v>
      </c>
      <c r="I1607" s="1">
        <f ca="1">IF(AND(Veg_Table[[#This Row],[Prescription_Changed]]="Yes",Veg_Table[[#This Row],[TAT_RESULT]]=""),1,0)</f>
        <v>0</v>
      </c>
      <c r="J1607" s="1">
        <f ca="1">SUM(Veg_Table[[#This Row],[Prescription and Status do not match]:[Prescription_Edited_And_TAT_Is_Blank]])</f>
        <v>0</v>
      </c>
      <c r="K1607" s="1">
        <f ca="1">IF(Veg_Table[[#This Row],[Sum of Errors]]&gt;0,1,0)</f>
        <v>0</v>
      </c>
      <c r="L1607" s="1">
        <f>1</f>
        <v>1</v>
      </c>
      <c r="M1607"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607" s="1" t="str">
        <f>IF(OR(MID(Veg_Table[[#This Row],[PRESCRIP]],2,1)="1",MID(Veg_Table[[#This Row],[PRESCRIP]],2,1)="2",MID(Veg_Table[[#This Row],[PRESCRIP]],2,1)="3",MID(Veg_Table[[#This Row],[PRESCRIP]],2,1)="4"),_xlfn.NUMBERVALUE(MID(Veg_Table[[#This Row],[PRESCRIP]],2,1)),"NA")</f>
        <v>NA</v>
      </c>
      <c r="O1607" s="1">
        <f>WEEKNUM(Veg_Table[[#This Row],[EVM_LAST_EDITED_Day]],2)</f>
        <v>20</v>
      </c>
      <c r="P1607" s="25">
        <f>IFERROR(DATE(YEAR(Veg_Table[[#This Row],[EVM_LAST_EDITED2]]),MONTH(Veg_Table[[#This Row],[EVM_LAST_EDITED2]]),DAY(Veg_Table[[#This Row],[EVM_LAST_EDITED2]])),DATE(2019,1,1))</f>
        <v>43965</v>
      </c>
      <c r="Q1607" s="3">
        <f>VALUE(SUBSTITUTE(Veg_Table[[#This Row],[EVM_LAST_EDITED]],",",""))</f>
        <v>43965.655231481498</v>
      </c>
      <c r="R1607" s="1" t="str">
        <f>_xlfn.IFNA(IF(Veg_Table[[#This Row],[EVM_LAST_EDITOR]]="","zBlank EVM Last Editor",VLOOKUP(Veg_Table[[#This Row],[EVM_LAST_EDITOR]],Roster_Table[#All],4,FALSE)),"zAWRR Not in Roster")</f>
        <v>MGE</v>
      </c>
      <c r="S1607" s="1" t="str">
        <f>_xlfn.IFNA(IF(Veg_Table[[#This Row],[EVM_LAST_EDITOR]]="","zBlank EVM Last Editor",VLOOKUP(Veg_Table[[#This Row],[EVM_LAST_EDITOR]],Roster_Table[#All],16,FALSE)),"zCompany_AWRR not in Roster")</f>
        <v>MGE_Mountain G Enterprises</v>
      </c>
      <c r="T1607" s="2">
        <f>IFERROR(DATE(YEAR(Veg_Table[[#This Row],[Created2]]),MONTH(Veg_Table[[#This Row],[Created2]]),DAY(Veg_Table[[#This Row],[Created2]])),DATE(2019,1,1))</f>
        <v>43965</v>
      </c>
      <c r="U1607" s="3">
        <f>VALUE(SUBSTITUTE(Veg_Table[[#This Row],[Created]],",",""))</f>
        <v>43965.655231481498</v>
      </c>
      <c r="V1607" s="3" t="str">
        <f ca="1">IFERROR(_xlfn.IFNA(CELL("contents",INDIRECT(_xlfn.CONCAT("Veg_Table_Production_Data!",ADDRESS(MATCH(_xlfn.MAXIFS(#REF!,#REF!,"="&amp;Veg_Table[[#This Row],[AUTO_ID]],#REF!,"&lt;"&amp;Veg_Table[[#This Row],[EVM_LAST_EDITED_Day]]),#REF!,0),COLUMN(#REF!),4,1,)))),""),"")</f>
        <v/>
      </c>
      <c r="W1607" s="3" t="str">
        <f ca="1">IF(Veg_Table[[#This Row],[Previous_Prescription]]="","No",IF(Veg_Table[[#This Row],[Previous_Prescription]]=Veg_Table[[#This Row],[PRESCRIP]],"No","Yes"))</f>
        <v>No</v>
      </c>
      <c r="X1607" s="3" t="str">
        <f>IF(Veg_Table[[#This Row],[EVM_LAST_EDITED_Day]]=Veg_Table[[#This Row],[Created_Day]],"New","Old")</f>
        <v>New</v>
      </c>
      <c r="Y1607" s="1">
        <f>IFERROR(IF(FIND("delete",LOWER(Veg_Table[[#This Row],[PI_COMMENTS]]))&gt;=1,1,0),0)</f>
        <v>0</v>
      </c>
      <c r="Z1607" s="1" t="str">
        <f>_xlfn.IFNA(IF(Veg_Table[[#This Row],[EVM_LAST_EDITOR]]="","Yes",VLOOKUP(Veg_Table[[#This Row],[EVM_LAST_EDITOR]],Roster_Table[#All],15,FALSE)),"Yes")</f>
        <v>Yes</v>
      </c>
      <c r="AA160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07" s="1" t="str">
        <f>_xlfn.IFNA(VLOOKUP(Veg_Table[[#This Row],[EVM_LAST_EDITOR]],Roster_Table[#All],3,FALSE),"zAWRR Not in Roster")</f>
        <v>Alex</v>
      </c>
      <c r="AC1607" s="1" t="str">
        <f>_xlfn.IFNA(VLOOKUP(Veg_Table[[#This Row],[EVM_LAST_EDITOR]],Roster_Table[#All],2,FALSE),"zAWRR Not in Roster")</f>
        <v>Coon</v>
      </c>
      <c r="AD1607" s="1" t="str">
        <f>IF(_xlfn.CONCAT(Veg_Table[[#This Row],[First_Name]]," ",Veg_Table[[#This Row],[Last_Name]])="zAWRR Not in Roster zAWRR Not in Roster","zAWRR Not in Roster",_xlfn.CONCAT(Veg_Table[[#This Row],[First_Name]]," ",Veg_Table[[#This Row],[Last_Name]]))</f>
        <v>Alex Coon</v>
      </c>
      <c r="AE1607">
        <v>3230138</v>
      </c>
      <c r="AF1607" t="s">
        <v>6503</v>
      </c>
      <c r="AG1607" t="s">
        <v>93</v>
      </c>
      <c r="AH1607" t="s">
        <v>6340</v>
      </c>
      <c r="AI1607" t="s">
        <v>4729</v>
      </c>
      <c r="AJ1607" t="s">
        <v>21</v>
      </c>
      <c r="AL1607" t="s">
        <v>22</v>
      </c>
      <c r="AM1607" t="s">
        <v>1749</v>
      </c>
      <c r="AN1607" t="s">
        <v>25</v>
      </c>
      <c r="AO1607" t="s">
        <v>25</v>
      </c>
      <c r="AP1607">
        <v>23</v>
      </c>
      <c r="AQ1607">
        <v>70</v>
      </c>
      <c r="AR1607" t="s">
        <v>511</v>
      </c>
      <c r="AS1607" t="s">
        <v>24</v>
      </c>
      <c r="AT1607" t="s">
        <v>26</v>
      </c>
      <c r="AV1607" t="s">
        <v>512</v>
      </c>
      <c r="AW1607" t="s">
        <v>6504</v>
      </c>
      <c r="AZ1607"/>
      <c r="BB1607" s="4"/>
      <c r="BD1607" t="s">
        <v>29</v>
      </c>
      <c r="BE1607" t="s">
        <v>25</v>
      </c>
      <c r="BF1607" t="s">
        <v>513</v>
      </c>
      <c r="BI1607" s="3"/>
      <c r="BJ1607" t="s">
        <v>52</v>
      </c>
      <c r="BK1607" s="30" t="s">
        <v>140</v>
      </c>
      <c r="BL1607" s="3">
        <v>43965.655231481483</v>
      </c>
      <c r="BM1607" t="s">
        <v>31</v>
      </c>
      <c r="BN1607" t="s">
        <v>32</v>
      </c>
      <c r="BP1607" t="s">
        <v>6342</v>
      </c>
      <c r="BQ1607" t="s">
        <v>1025</v>
      </c>
      <c r="BR1607" t="s">
        <v>28</v>
      </c>
      <c r="BS1607" t="s">
        <v>28</v>
      </c>
      <c r="BT1607" t="s">
        <v>140</v>
      </c>
      <c r="BU1607" s="3">
        <v>43965.655231481483</v>
      </c>
      <c r="BV1607" t="s">
        <v>803</v>
      </c>
      <c r="BW1607" s="3">
        <v>43965.684989027781</v>
      </c>
      <c r="BX1607" t="s">
        <v>6505</v>
      </c>
      <c r="CG1607"/>
      <c r="CH1607"/>
      <c r="CI1607"/>
      <c r="CY1607"/>
      <c r="DA1607"/>
      <c r="DF1607"/>
    </row>
    <row r="1608" spans="1:110" x14ac:dyDescent="0.25">
      <c r="A1608" s="1">
        <f>IF(Veg_Table[[#This Row],[VP_STATUS]]="Hold",0,IF(OR(AND(Veg_Table[[#This Row],[PRESCRIP]]="NW_No Work",Veg_Table[[#This Row],[VP_STATUS]]&lt;&gt;"No Work Required Under EVM"),AND(Veg_Table[[#This Row],[VP_STATUS]]="No Work Required Under EVM",Veg_Table[[#This Row],[PRESCRIP]]&lt;&gt;"NW_No Work")),1,0))</f>
        <v>0</v>
      </c>
      <c r="B1608" s="1">
        <f>IF(Veg_Table[[#This Row],[SPECIES]]="",1,0)</f>
        <v>0</v>
      </c>
      <c r="C1608" s="1">
        <f>IF(Veg_Table[[#This Row],[DIAMETER]]="",1,0)</f>
        <v>0</v>
      </c>
      <c r="D1608" s="1">
        <f>IF(Veg_Table[[#This Row],[HEIGHT]]="",1,0)</f>
        <v>0</v>
      </c>
      <c r="E160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08" s="1">
        <f>IF(AND(Veg_Table[[#This Row],[TAT_RESULT]]="ABATE",Veg_Table[[#This Row],[PRESCRIP]]="NW_No Work"),1,0)</f>
        <v>0</v>
      </c>
      <c r="G1608" s="1">
        <f>IF(OR(Veg_Table[[#This Row],[Prescription R-Scale]]="NA",Veg_Table[[#This Row],[Diameter R-Scale]]="NA"),0,IF(Veg_Table[[#This Row],[Diameter R-Scale]]&lt;&gt;Veg_Table[[#This Row],[Prescription R-Scale]],1,0))</f>
        <v>0</v>
      </c>
      <c r="H1608" s="1">
        <f>IF(OR(AND(Veg_Table[[#This Row],[PRESCRIP]]="BC_Br Rmv", Veg_Table[[#This Row],[WOOD_MAN]]&lt;&gt;"Not Needed"),AND(Veg_Table[[#This Row],[PRESCRIP]]="BCS_Br Rmv+Trt", Veg_Table[[#This Row],[WOOD_MAN]]&lt;&gt;"Not Needed")),1,0)</f>
        <v>0</v>
      </c>
      <c r="I1608" s="1">
        <f ca="1">IF(AND(Veg_Table[[#This Row],[Prescription_Changed]]="Yes",Veg_Table[[#This Row],[TAT_RESULT]]=""),1,0)</f>
        <v>0</v>
      </c>
      <c r="J1608" s="1">
        <f ca="1">SUM(Veg_Table[[#This Row],[Prescription and Status do not match]:[Prescription_Edited_And_TAT_Is_Blank]])</f>
        <v>0</v>
      </c>
      <c r="K1608" s="1">
        <f ca="1">IF(Veg_Table[[#This Row],[Sum of Errors]]&gt;0,1,0)</f>
        <v>0</v>
      </c>
      <c r="L1608" s="1">
        <f>1</f>
        <v>1</v>
      </c>
      <c r="M160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608" s="1">
        <f>IF(OR(MID(Veg_Table[[#This Row],[PRESCRIP]],2,1)="1",MID(Veg_Table[[#This Row],[PRESCRIP]],2,1)="2",MID(Veg_Table[[#This Row],[PRESCRIP]],2,1)="3",MID(Veg_Table[[#This Row],[PRESCRIP]],2,1)="4"),_xlfn.NUMBERVALUE(MID(Veg_Table[[#This Row],[PRESCRIP]],2,1)),"NA")</f>
        <v>2</v>
      </c>
      <c r="O1608" s="1">
        <f>WEEKNUM(Veg_Table[[#This Row],[EVM_LAST_EDITED_Day]],2)</f>
        <v>20</v>
      </c>
      <c r="P1608" s="25">
        <f>IFERROR(DATE(YEAR(Veg_Table[[#This Row],[EVM_LAST_EDITED2]]),MONTH(Veg_Table[[#This Row],[EVM_LAST_EDITED2]]),DAY(Veg_Table[[#This Row],[EVM_LAST_EDITED2]])),DATE(2019,1,1))</f>
        <v>43965</v>
      </c>
      <c r="Q1608" s="3">
        <f>VALUE(SUBSTITUTE(Veg_Table[[#This Row],[EVM_LAST_EDITED]],",",""))</f>
        <v>43965.655310960603</v>
      </c>
      <c r="R1608" s="1" t="str">
        <f>_xlfn.IFNA(IF(Veg_Table[[#This Row],[EVM_LAST_EDITOR]]="","zBlank EVM Last Editor",VLOOKUP(Veg_Table[[#This Row],[EVM_LAST_EDITOR]],Roster_Table[#All],4,FALSE)),"zAWRR Not in Roster")</f>
        <v>AEA</v>
      </c>
      <c r="S1608" s="1" t="str">
        <f>_xlfn.IFNA(IF(Veg_Table[[#This Row],[EVM_LAST_EDITOR]]="","zBlank EVM Last Editor",VLOOKUP(Veg_Table[[#This Row],[EVM_LAST_EDITOR]],Roster_Table[#All],16,FALSE)),"zCompany_AWRR not in Roster")</f>
        <v>Not in Sierra Roster</v>
      </c>
      <c r="T1608" s="2">
        <f>IFERROR(DATE(YEAR(Veg_Table[[#This Row],[Created2]]),MONTH(Veg_Table[[#This Row],[Created2]]),DAY(Veg_Table[[#This Row],[Created2]])),DATE(2019,1,1))</f>
        <v>43951</v>
      </c>
      <c r="U1608" s="3">
        <f>VALUE(SUBSTITUTE(Veg_Table[[#This Row],[Created]],",",""))</f>
        <v>43951.423943588001</v>
      </c>
      <c r="V1608" s="3" t="str">
        <f ca="1">IFERROR(_xlfn.IFNA(CELL("contents",INDIRECT(_xlfn.CONCAT("Veg_Table_Production_Data!",ADDRESS(MATCH(_xlfn.MAXIFS(#REF!,#REF!,"="&amp;Veg_Table[[#This Row],[AUTO_ID]],#REF!,"&lt;"&amp;Veg_Table[[#This Row],[EVM_LAST_EDITED_Day]]),#REF!,0),COLUMN(#REF!),4,1,)))),""),"")</f>
        <v/>
      </c>
      <c r="W1608" s="3" t="str">
        <f ca="1">IF(Veg_Table[[#This Row],[Previous_Prescription]]="","No",IF(Veg_Table[[#This Row],[Previous_Prescription]]=Veg_Table[[#This Row],[PRESCRIP]],"No","Yes"))</f>
        <v>No</v>
      </c>
      <c r="X1608" s="3" t="str">
        <f>IF(Veg_Table[[#This Row],[EVM_LAST_EDITED_Day]]=Veg_Table[[#This Row],[Created_Day]],"New","Old")</f>
        <v>Old</v>
      </c>
      <c r="Y1608" s="1">
        <f>IFERROR(IF(FIND("delete",LOWER(Veg_Table[[#This Row],[PI_COMMENTS]]))&gt;=1,1,0),0)</f>
        <v>0</v>
      </c>
      <c r="Z1608" s="1" t="str">
        <f>_xlfn.IFNA(IF(Veg_Table[[#This Row],[EVM_LAST_EDITOR]]="","Yes",VLOOKUP(Veg_Table[[#This Row],[EVM_LAST_EDITOR]],Roster_Table[#All],15,FALSE)),"Yes")</f>
        <v>No</v>
      </c>
      <c r="AA160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08" s="1" t="str">
        <f>_xlfn.IFNA(VLOOKUP(Veg_Table[[#This Row],[EVM_LAST_EDITOR]],Roster_Table[#All],3,FALSE),"zAWRR Not in Roster")</f>
        <v>Drew</v>
      </c>
      <c r="AC1608" s="1" t="str">
        <f>_xlfn.IFNA(VLOOKUP(Veg_Table[[#This Row],[EVM_LAST_EDITOR]],Roster_Table[#All],2,FALSE),"zAWRR Not in Roster")</f>
        <v>Berlfein</v>
      </c>
      <c r="AD1608" s="1" t="str">
        <f>IF(_xlfn.CONCAT(Veg_Table[[#This Row],[First_Name]]," ",Veg_Table[[#This Row],[Last_Name]])="zAWRR Not in Roster zAWRR Not in Roster","zAWRR Not in Roster",_xlfn.CONCAT(Veg_Table[[#This Row],[First_Name]]," ",Veg_Table[[#This Row],[Last_Name]]))</f>
        <v>Drew Berlfein</v>
      </c>
      <c r="AE1608">
        <v>3151356</v>
      </c>
      <c r="AF1608" t="s">
        <v>3752</v>
      </c>
      <c r="AG1608" t="s">
        <v>30</v>
      </c>
      <c r="AH1608" t="s">
        <v>3738</v>
      </c>
      <c r="AI1608" t="s">
        <v>3753</v>
      </c>
      <c r="AJ1608" t="s">
        <v>820</v>
      </c>
      <c r="AL1608" t="s">
        <v>371</v>
      </c>
      <c r="AM1608" t="s">
        <v>1034</v>
      </c>
      <c r="AN1608" t="s">
        <v>25</v>
      </c>
      <c r="AO1608" t="s">
        <v>25</v>
      </c>
      <c r="AP1608">
        <v>13</v>
      </c>
      <c r="AQ1608">
        <v>58</v>
      </c>
      <c r="AR1608" t="s">
        <v>514</v>
      </c>
      <c r="AS1608" t="s">
        <v>42</v>
      </c>
      <c r="AT1608" t="s">
        <v>515</v>
      </c>
      <c r="AV1608" t="s">
        <v>512</v>
      </c>
      <c r="AW1608" t="s">
        <v>3754</v>
      </c>
      <c r="AX1608" t="s">
        <v>534</v>
      </c>
      <c r="AZ1608">
        <v>212</v>
      </c>
      <c r="BA1608" t="s">
        <v>42</v>
      </c>
      <c r="BB1608" s="4">
        <v>43965.712916666664</v>
      </c>
      <c r="BC1608" t="s">
        <v>3713</v>
      </c>
      <c r="BD1608" t="s">
        <v>29</v>
      </c>
      <c r="BE1608" t="s">
        <v>25</v>
      </c>
      <c r="BF1608" t="s">
        <v>513</v>
      </c>
      <c r="BI1608" s="3"/>
      <c r="BJ1608" t="s">
        <v>27</v>
      </c>
      <c r="BK1608" s="30" t="s">
        <v>533</v>
      </c>
      <c r="BL1608" s="3">
        <v>43965.655310960647</v>
      </c>
      <c r="BM1608" t="s">
        <v>31</v>
      </c>
      <c r="BN1608" t="s">
        <v>32</v>
      </c>
      <c r="BP1608" t="s">
        <v>3741</v>
      </c>
      <c r="BQ1608" t="s">
        <v>826</v>
      </c>
      <c r="BR1608" t="s">
        <v>28</v>
      </c>
      <c r="BS1608" t="s">
        <v>28</v>
      </c>
      <c r="BT1608" t="s">
        <v>384</v>
      </c>
      <c r="BU1608" s="3">
        <v>43951.423943587964</v>
      </c>
      <c r="BV1608" t="s">
        <v>803</v>
      </c>
      <c r="BW1608" s="3">
        <v>43965.731222129631</v>
      </c>
      <c r="BX1608" t="s">
        <v>3755</v>
      </c>
      <c r="CG1608"/>
      <c r="CH1608"/>
      <c r="CI1608"/>
      <c r="CY1608"/>
      <c r="DA1608"/>
      <c r="DF1608"/>
    </row>
    <row r="1609" spans="1:110" x14ac:dyDescent="0.25">
      <c r="A1609" s="1">
        <f>IF(Veg_Table[[#This Row],[VP_STATUS]]="Hold",0,IF(OR(AND(Veg_Table[[#This Row],[PRESCRIP]]="NW_No Work",Veg_Table[[#This Row],[VP_STATUS]]&lt;&gt;"No Work Required Under EVM"),AND(Veg_Table[[#This Row],[VP_STATUS]]="No Work Required Under EVM",Veg_Table[[#This Row],[PRESCRIP]]&lt;&gt;"NW_No Work")),1,0))</f>
        <v>0</v>
      </c>
      <c r="B1609" s="1">
        <f>IF(Veg_Table[[#This Row],[SPECIES]]="",1,0)</f>
        <v>0</v>
      </c>
      <c r="C1609" s="1">
        <f>IF(Veg_Table[[#This Row],[DIAMETER]]="",1,0)</f>
        <v>0</v>
      </c>
      <c r="D1609" s="1">
        <f>IF(Veg_Table[[#This Row],[HEIGHT]]="",1,0)</f>
        <v>0</v>
      </c>
      <c r="E160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09" s="1">
        <f>IF(AND(Veg_Table[[#This Row],[TAT_RESULT]]="ABATE",Veg_Table[[#This Row],[PRESCRIP]]="NW_No Work"),1,0)</f>
        <v>0</v>
      </c>
      <c r="G1609" s="1">
        <f>IF(OR(Veg_Table[[#This Row],[Prescription R-Scale]]="NA",Veg_Table[[#This Row],[Diameter R-Scale]]="NA"),0,IF(Veg_Table[[#This Row],[Diameter R-Scale]]&lt;&gt;Veg_Table[[#This Row],[Prescription R-Scale]],1,0))</f>
        <v>0</v>
      </c>
      <c r="H1609" s="1">
        <f>IF(OR(AND(Veg_Table[[#This Row],[PRESCRIP]]="BC_Br Rmv", Veg_Table[[#This Row],[WOOD_MAN]]&lt;&gt;"Not Needed"),AND(Veg_Table[[#This Row],[PRESCRIP]]="BCS_Br Rmv+Trt", Veg_Table[[#This Row],[WOOD_MAN]]&lt;&gt;"Not Needed")),1,0)</f>
        <v>0</v>
      </c>
      <c r="I1609" s="1">
        <f ca="1">IF(AND(Veg_Table[[#This Row],[Prescription_Changed]]="Yes",Veg_Table[[#This Row],[TAT_RESULT]]=""),1,0)</f>
        <v>0</v>
      </c>
      <c r="J1609" s="1">
        <f ca="1">SUM(Veg_Table[[#This Row],[Prescription and Status do not match]:[Prescription_Edited_And_TAT_Is_Blank]])</f>
        <v>0</v>
      </c>
      <c r="K1609" s="1">
        <f ca="1">IF(Veg_Table[[#This Row],[Sum of Errors]]&gt;0,1,0)</f>
        <v>0</v>
      </c>
      <c r="L1609" s="1">
        <f>1</f>
        <v>1</v>
      </c>
      <c r="M1609"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609" s="1" t="str">
        <f>IF(OR(MID(Veg_Table[[#This Row],[PRESCRIP]],2,1)="1",MID(Veg_Table[[#This Row],[PRESCRIP]],2,1)="2",MID(Veg_Table[[#This Row],[PRESCRIP]],2,1)="3",MID(Veg_Table[[#This Row],[PRESCRIP]],2,1)="4"),_xlfn.NUMBERVALUE(MID(Veg_Table[[#This Row],[PRESCRIP]],2,1)),"NA")</f>
        <v>NA</v>
      </c>
      <c r="O1609" s="1">
        <f>WEEKNUM(Veg_Table[[#This Row],[EVM_LAST_EDITED_Day]],2)</f>
        <v>20</v>
      </c>
      <c r="P1609" s="25">
        <f>IFERROR(DATE(YEAR(Veg_Table[[#This Row],[EVM_LAST_EDITED2]]),MONTH(Veg_Table[[#This Row],[EVM_LAST_EDITED2]]),DAY(Veg_Table[[#This Row],[EVM_LAST_EDITED2]])),DATE(2019,1,1))</f>
        <v>43965</v>
      </c>
      <c r="Q1609" s="3">
        <f>VALUE(SUBSTITUTE(Veg_Table[[#This Row],[EVM_LAST_EDITED]],",",""))</f>
        <v>43965.657175254601</v>
      </c>
      <c r="R1609" s="1" t="str">
        <f>_xlfn.IFNA(IF(Veg_Table[[#This Row],[EVM_LAST_EDITOR]]="","zBlank EVM Last Editor",VLOOKUP(Veg_Table[[#This Row],[EVM_LAST_EDITOR]],Roster_Table[#All],4,FALSE)),"zAWRR Not in Roster")</f>
        <v>MGE</v>
      </c>
      <c r="S1609" s="1" t="str">
        <f>_xlfn.IFNA(IF(Veg_Table[[#This Row],[EVM_LAST_EDITOR]]="","zBlank EVM Last Editor",VLOOKUP(Veg_Table[[#This Row],[EVM_LAST_EDITOR]],Roster_Table[#All],16,FALSE)),"zCompany_AWRR not in Roster")</f>
        <v>MGE_Mountain G Enterprises</v>
      </c>
      <c r="T1609" s="2">
        <f>IFERROR(DATE(YEAR(Veg_Table[[#This Row],[Created2]]),MONTH(Veg_Table[[#This Row],[Created2]]),DAY(Veg_Table[[#This Row],[Created2]])),DATE(2019,1,1))</f>
        <v>43965</v>
      </c>
      <c r="U1609" s="3">
        <f>VALUE(SUBSTITUTE(Veg_Table[[#This Row],[Created]],",",""))</f>
        <v>43965.657175254601</v>
      </c>
      <c r="V1609" s="3" t="str">
        <f ca="1">IFERROR(_xlfn.IFNA(CELL("contents",INDIRECT(_xlfn.CONCAT("Veg_Table_Production_Data!",ADDRESS(MATCH(_xlfn.MAXIFS(#REF!,#REF!,"="&amp;Veg_Table[[#This Row],[AUTO_ID]],#REF!,"&lt;"&amp;Veg_Table[[#This Row],[EVM_LAST_EDITED_Day]]),#REF!,0),COLUMN(#REF!),4,1,)))),""),"")</f>
        <v/>
      </c>
      <c r="W1609" s="3" t="str">
        <f ca="1">IF(Veg_Table[[#This Row],[Previous_Prescription]]="","No",IF(Veg_Table[[#This Row],[Previous_Prescription]]=Veg_Table[[#This Row],[PRESCRIP]],"No","Yes"))</f>
        <v>No</v>
      </c>
      <c r="X1609" s="3" t="str">
        <f>IF(Veg_Table[[#This Row],[EVM_LAST_EDITED_Day]]=Veg_Table[[#This Row],[Created_Day]],"New","Old")</f>
        <v>New</v>
      </c>
      <c r="Y1609" s="1">
        <f>IFERROR(IF(FIND("delete",LOWER(Veg_Table[[#This Row],[PI_COMMENTS]]))&gt;=1,1,0),0)</f>
        <v>0</v>
      </c>
      <c r="Z1609" s="1" t="str">
        <f>_xlfn.IFNA(IF(Veg_Table[[#This Row],[EVM_LAST_EDITOR]]="","Yes",VLOOKUP(Veg_Table[[#This Row],[EVM_LAST_EDITOR]],Roster_Table[#All],15,FALSE)),"Yes")</f>
        <v>Yes</v>
      </c>
      <c r="AA160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09" s="1" t="str">
        <f>_xlfn.IFNA(VLOOKUP(Veg_Table[[#This Row],[EVM_LAST_EDITOR]],Roster_Table[#All],3,FALSE),"zAWRR Not in Roster")</f>
        <v>Miguel</v>
      </c>
      <c r="AC1609" s="1" t="str">
        <f>_xlfn.IFNA(VLOOKUP(Veg_Table[[#This Row],[EVM_LAST_EDITOR]],Roster_Table[#All],2,FALSE),"zAWRR Not in Roster")</f>
        <v>Dominguez-Diaz</v>
      </c>
      <c r="AD1609" s="1" t="str">
        <f>IF(_xlfn.CONCAT(Veg_Table[[#This Row],[First_Name]]," ",Veg_Table[[#This Row],[Last_Name]])="zAWRR Not in Roster zAWRR Not in Roster","zAWRR Not in Roster",_xlfn.CONCAT(Veg_Table[[#This Row],[First_Name]]," ",Veg_Table[[#This Row],[Last_Name]]))</f>
        <v>Miguel Dominguez-Diaz</v>
      </c>
      <c r="AE1609">
        <v>3230074</v>
      </c>
      <c r="AF1609" t="s">
        <v>7028</v>
      </c>
      <c r="AG1609" t="s">
        <v>30</v>
      </c>
      <c r="AH1609" t="s">
        <v>2420</v>
      </c>
      <c r="AI1609" t="s">
        <v>1437</v>
      </c>
      <c r="AJ1609" t="s">
        <v>21</v>
      </c>
      <c r="AK1609" t="s">
        <v>28</v>
      </c>
      <c r="AL1609" t="s">
        <v>22</v>
      </c>
      <c r="AM1609" t="s">
        <v>40</v>
      </c>
      <c r="AN1609" t="s">
        <v>25</v>
      </c>
      <c r="AO1609" t="s">
        <v>25</v>
      </c>
      <c r="AP1609">
        <v>6</v>
      </c>
      <c r="AQ1609">
        <v>30</v>
      </c>
      <c r="AR1609" t="s">
        <v>511</v>
      </c>
      <c r="AS1609" t="s">
        <v>24</v>
      </c>
      <c r="AT1609" t="s">
        <v>26</v>
      </c>
      <c r="AU1609" t="s">
        <v>25</v>
      </c>
      <c r="AV1609" t="s">
        <v>519</v>
      </c>
      <c r="AW1609" t="s">
        <v>7029</v>
      </c>
      <c r="AX1609" t="s">
        <v>534</v>
      </c>
      <c r="AY1609" t="s">
        <v>28</v>
      </c>
      <c r="AZ1609"/>
      <c r="BA1609" t="s">
        <v>28</v>
      </c>
      <c r="BB1609" s="4"/>
      <c r="BC1609" t="s">
        <v>28</v>
      </c>
      <c r="BD1609" t="s">
        <v>29</v>
      </c>
      <c r="BF1609" t="s">
        <v>28</v>
      </c>
      <c r="BG1609" t="s">
        <v>28</v>
      </c>
      <c r="BH1609" t="s">
        <v>28</v>
      </c>
      <c r="BI1609" s="3"/>
      <c r="BJ1609" t="s">
        <v>27</v>
      </c>
      <c r="BK1609" s="30" t="s">
        <v>146</v>
      </c>
      <c r="BL1609" s="3">
        <v>43965.65717525463</v>
      </c>
      <c r="BM1609" t="s">
        <v>31</v>
      </c>
      <c r="BN1609" t="s">
        <v>32</v>
      </c>
      <c r="BO1609" t="s">
        <v>2422</v>
      </c>
      <c r="BQ1609" t="s">
        <v>826</v>
      </c>
      <c r="BR1609" t="s">
        <v>28</v>
      </c>
      <c r="BS1609" t="s">
        <v>28</v>
      </c>
      <c r="BT1609" t="s">
        <v>146</v>
      </c>
      <c r="BU1609" s="3">
        <v>43965.65717525463</v>
      </c>
      <c r="BV1609" t="s">
        <v>803</v>
      </c>
      <c r="BW1609" s="3">
        <v>43966.169547743055</v>
      </c>
      <c r="BX1609" t="s">
        <v>7030</v>
      </c>
      <c r="CG1609"/>
      <c r="CH1609"/>
      <c r="CI1609"/>
      <c r="CY1609"/>
      <c r="DA1609"/>
      <c r="DF1609"/>
    </row>
    <row r="1610" spans="1:110" x14ac:dyDescent="0.25">
      <c r="A1610" s="1">
        <f>IF(Veg_Table[[#This Row],[VP_STATUS]]="Hold",0,IF(OR(AND(Veg_Table[[#This Row],[PRESCRIP]]="NW_No Work",Veg_Table[[#This Row],[VP_STATUS]]&lt;&gt;"No Work Required Under EVM"),AND(Veg_Table[[#This Row],[VP_STATUS]]="No Work Required Under EVM",Veg_Table[[#This Row],[PRESCRIP]]&lt;&gt;"NW_No Work")),1,0))</f>
        <v>0</v>
      </c>
      <c r="B1610" s="1">
        <f>IF(Veg_Table[[#This Row],[SPECIES]]="",1,0)</f>
        <v>0</v>
      </c>
      <c r="C1610" s="1">
        <f>IF(Veg_Table[[#This Row],[DIAMETER]]="",1,0)</f>
        <v>0</v>
      </c>
      <c r="D1610" s="1">
        <f>IF(Veg_Table[[#This Row],[HEIGHT]]="",1,0)</f>
        <v>0</v>
      </c>
      <c r="E161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10" s="1">
        <f>IF(AND(Veg_Table[[#This Row],[TAT_RESULT]]="ABATE",Veg_Table[[#This Row],[PRESCRIP]]="NW_No Work"),1,0)</f>
        <v>0</v>
      </c>
      <c r="G1610" s="1">
        <f>IF(OR(Veg_Table[[#This Row],[Prescription R-Scale]]="NA",Veg_Table[[#This Row],[Diameter R-Scale]]="NA"),0,IF(Veg_Table[[#This Row],[Diameter R-Scale]]&lt;&gt;Veg_Table[[#This Row],[Prescription R-Scale]],1,0))</f>
        <v>0</v>
      </c>
      <c r="H1610" s="1">
        <f>IF(OR(AND(Veg_Table[[#This Row],[PRESCRIP]]="BC_Br Rmv", Veg_Table[[#This Row],[WOOD_MAN]]&lt;&gt;"Not Needed"),AND(Veg_Table[[#This Row],[PRESCRIP]]="BCS_Br Rmv+Trt", Veg_Table[[#This Row],[WOOD_MAN]]&lt;&gt;"Not Needed")),1,0)</f>
        <v>0</v>
      </c>
      <c r="I1610" s="1">
        <f ca="1">IF(AND(Veg_Table[[#This Row],[Prescription_Changed]]="Yes",Veg_Table[[#This Row],[TAT_RESULT]]=""),1,0)</f>
        <v>0</v>
      </c>
      <c r="J1610" s="1">
        <f ca="1">SUM(Veg_Table[[#This Row],[Prescription and Status do not match]:[Prescription_Edited_And_TAT_Is_Blank]])</f>
        <v>0</v>
      </c>
      <c r="K1610" s="1">
        <f ca="1">IF(Veg_Table[[#This Row],[Sum of Errors]]&gt;0,1,0)</f>
        <v>0</v>
      </c>
      <c r="L1610" s="1">
        <f>1</f>
        <v>1</v>
      </c>
      <c r="M1610"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610" s="1" t="str">
        <f>IF(OR(MID(Veg_Table[[#This Row],[PRESCRIP]],2,1)="1",MID(Veg_Table[[#This Row],[PRESCRIP]],2,1)="2",MID(Veg_Table[[#This Row],[PRESCRIP]],2,1)="3",MID(Veg_Table[[#This Row],[PRESCRIP]],2,1)="4"),_xlfn.NUMBERVALUE(MID(Veg_Table[[#This Row],[PRESCRIP]],2,1)),"NA")</f>
        <v>NA</v>
      </c>
      <c r="O1610" s="1">
        <f>WEEKNUM(Veg_Table[[#This Row],[EVM_LAST_EDITED_Day]],2)</f>
        <v>20</v>
      </c>
      <c r="P1610" s="25">
        <f>IFERROR(DATE(YEAR(Veg_Table[[#This Row],[EVM_LAST_EDITED2]]),MONTH(Veg_Table[[#This Row],[EVM_LAST_EDITED2]]),DAY(Veg_Table[[#This Row],[EVM_LAST_EDITED2]])),DATE(2019,1,1))</f>
        <v>43965</v>
      </c>
      <c r="Q1610" s="3">
        <f>VALUE(SUBSTITUTE(Veg_Table[[#This Row],[EVM_LAST_EDITED]],",",""))</f>
        <v>43965.657615740703</v>
      </c>
      <c r="R1610" s="1" t="str">
        <f>_xlfn.IFNA(IF(Veg_Table[[#This Row],[EVM_LAST_EDITOR]]="","zBlank EVM Last Editor",VLOOKUP(Veg_Table[[#This Row],[EVM_LAST_EDITOR]],Roster_Table[#All],4,FALSE)),"zAWRR Not in Roster")</f>
        <v>MGE</v>
      </c>
      <c r="S1610" s="1" t="str">
        <f>_xlfn.IFNA(IF(Veg_Table[[#This Row],[EVM_LAST_EDITOR]]="","zBlank EVM Last Editor",VLOOKUP(Veg_Table[[#This Row],[EVM_LAST_EDITOR]],Roster_Table[#All],16,FALSE)),"zCompany_AWRR not in Roster")</f>
        <v>MGE_Mountain G Enterprises</v>
      </c>
      <c r="T1610" s="2">
        <f>IFERROR(DATE(YEAR(Veg_Table[[#This Row],[Created2]]),MONTH(Veg_Table[[#This Row],[Created2]]),DAY(Veg_Table[[#This Row],[Created2]])),DATE(2019,1,1))</f>
        <v>43965</v>
      </c>
      <c r="U1610" s="3">
        <f>VALUE(SUBSTITUTE(Veg_Table[[#This Row],[Created]],",",""))</f>
        <v>43965.657615740703</v>
      </c>
      <c r="V1610" s="3" t="str">
        <f ca="1">IFERROR(_xlfn.IFNA(CELL("contents",INDIRECT(_xlfn.CONCAT("Veg_Table_Production_Data!",ADDRESS(MATCH(_xlfn.MAXIFS(#REF!,#REF!,"="&amp;Veg_Table[[#This Row],[AUTO_ID]],#REF!,"&lt;"&amp;Veg_Table[[#This Row],[EVM_LAST_EDITED_Day]]),#REF!,0),COLUMN(#REF!),4,1,)))),""),"")</f>
        <v/>
      </c>
      <c r="W1610" s="3" t="str">
        <f ca="1">IF(Veg_Table[[#This Row],[Previous_Prescription]]="","No",IF(Veg_Table[[#This Row],[Previous_Prescription]]=Veg_Table[[#This Row],[PRESCRIP]],"No","Yes"))</f>
        <v>No</v>
      </c>
      <c r="X1610" s="3" t="str">
        <f>IF(Veg_Table[[#This Row],[EVM_LAST_EDITED_Day]]=Veg_Table[[#This Row],[Created_Day]],"New","Old")</f>
        <v>New</v>
      </c>
      <c r="Y1610" s="1">
        <f>IFERROR(IF(FIND("delete",LOWER(Veg_Table[[#This Row],[PI_COMMENTS]]))&gt;=1,1,0),0)</f>
        <v>0</v>
      </c>
      <c r="Z1610" s="1" t="str">
        <f>_xlfn.IFNA(IF(Veg_Table[[#This Row],[EVM_LAST_EDITOR]]="","Yes",VLOOKUP(Veg_Table[[#This Row],[EVM_LAST_EDITOR]],Roster_Table[#All],15,FALSE)),"Yes")</f>
        <v>Yes</v>
      </c>
      <c r="AA161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10" s="1" t="str">
        <f>_xlfn.IFNA(VLOOKUP(Veg_Table[[#This Row],[EVM_LAST_EDITOR]],Roster_Table[#All],3,FALSE),"zAWRR Not in Roster")</f>
        <v>Alex</v>
      </c>
      <c r="AC1610" s="1" t="str">
        <f>_xlfn.IFNA(VLOOKUP(Veg_Table[[#This Row],[EVM_LAST_EDITOR]],Roster_Table[#All],2,FALSE),"zAWRR Not in Roster")</f>
        <v>Coon</v>
      </c>
      <c r="AD1610" s="1" t="str">
        <f>IF(_xlfn.CONCAT(Veg_Table[[#This Row],[First_Name]]," ",Veg_Table[[#This Row],[Last_Name]])="zAWRR Not in Roster zAWRR Not in Roster","zAWRR Not in Roster",_xlfn.CONCAT(Veg_Table[[#This Row],[First_Name]]," ",Veg_Table[[#This Row],[Last_Name]]))</f>
        <v>Alex Coon</v>
      </c>
      <c r="AE1610">
        <v>3230139</v>
      </c>
      <c r="AF1610" t="s">
        <v>6506</v>
      </c>
      <c r="AG1610" t="s">
        <v>93</v>
      </c>
      <c r="AH1610" t="s">
        <v>6340</v>
      </c>
      <c r="AI1610" t="s">
        <v>4729</v>
      </c>
      <c r="AJ1610" t="s">
        <v>21</v>
      </c>
      <c r="AL1610" t="s">
        <v>22</v>
      </c>
      <c r="AM1610" t="s">
        <v>1967</v>
      </c>
      <c r="AN1610" t="s">
        <v>25</v>
      </c>
      <c r="AO1610" t="s">
        <v>25</v>
      </c>
      <c r="AP1610">
        <v>19</v>
      </c>
      <c r="AQ1610">
        <v>55</v>
      </c>
      <c r="AR1610" t="s">
        <v>511</v>
      </c>
      <c r="AS1610" t="s">
        <v>24</v>
      </c>
      <c r="AT1610" t="s">
        <v>26</v>
      </c>
      <c r="AV1610" t="s">
        <v>512</v>
      </c>
      <c r="AW1610" t="s">
        <v>6507</v>
      </c>
      <c r="AZ1610"/>
      <c r="BB1610" s="4"/>
      <c r="BD1610" t="s">
        <v>29</v>
      </c>
      <c r="BE1610" t="s">
        <v>25</v>
      </c>
      <c r="BF1610" t="s">
        <v>513</v>
      </c>
      <c r="BI1610" s="3"/>
      <c r="BJ1610" t="s">
        <v>52</v>
      </c>
      <c r="BK1610" s="30" t="s">
        <v>140</v>
      </c>
      <c r="BL1610" s="3">
        <v>43965.65761574074</v>
      </c>
      <c r="BM1610" t="s">
        <v>31</v>
      </c>
      <c r="BN1610" t="s">
        <v>32</v>
      </c>
      <c r="BP1610" t="s">
        <v>6342</v>
      </c>
      <c r="BQ1610" t="s">
        <v>1025</v>
      </c>
      <c r="BR1610" t="s">
        <v>28</v>
      </c>
      <c r="BS1610" t="s">
        <v>28</v>
      </c>
      <c r="BT1610" t="s">
        <v>140</v>
      </c>
      <c r="BU1610" s="3">
        <v>43965.65761574074</v>
      </c>
      <c r="BV1610" t="s">
        <v>803</v>
      </c>
      <c r="BW1610" s="3">
        <v>43965.684989027781</v>
      </c>
      <c r="BX1610" t="s">
        <v>6508</v>
      </c>
      <c r="CG1610"/>
      <c r="CH1610"/>
      <c r="CI1610"/>
      <c r="CY1610"/>
      <c r="DA1610"/>
      <c r="DF1610"/>
    </row>
    <row r="1611" spans="1:110" x14ac:dyDescent="0.25">
      <c r="A1611" s="1">
        <f>IF(Veg_Table[[#This Row],[VP_STATUS]]="Hold",0,IF(OR(AND(Veg_Table[[#This Row],[PRESCRIP]]="NW_No Work",Veg_Table[[#This Row],[VP_STATUS]]&lt;&gt;"No Work Required Under EVM"),AND(Veg_Table[[#This Row],[VP_STATUS]]="No Work Required Under EVM",Veg_Table[[#This Row],[PRESCRIP]]&lt;&gt;"NW_No Work")),1,0))</f>
        <v>0</v>
      </c>
      <c r="B1611" s="1">
        <f>IF(Veg_Table[[#This Row],[SPECIES]]="",1,0)</f>
        <v>0</v>
      </c>
      <c r="C1611" s="1">
        <f>IF(Veg_Table[[#This Row],[DIAMETER]]="",1,0)</f>
        <v>0</v>
      </c>
      <c r="D1611" s="1">
        <f>IF(Veg_Table[[#This Row],[HEIGHT]]="",1,0)</f>
        <v>0</v>
      </c>
      <c r="E161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11" s="1">
        <f>IF(AND(Veg_Table[[#This Row],[TAT_RESULT]]="ABATE",Veg_Table[[#This Row],[PRESCRIP]]="NW_No Work"),1,0)</f>
        <v>0</v>
      </c>
      <c r="G1611" s="1">
        <f>IF(OR(Veg_Table[[#This Row],[Prescription R-Scale]]="NA",Veg_Table[[#This Row],[Diameter R-Scale]]="NA"),0,IF(Veg_Table[[#This Row],[Diameter R-Scale]]&lt;&gt;Veg_Table[[#This Row],[Prescription R-Scale]],1,0))</f>
        <v>0</v>
      </c>
      <c r="H1611" s="1">
        <f>IF(OR(AND(Veg_Table[[#This Row],[PRESCRIP]]="BC_Br Rmv", Veg_Table[[#This Row],[WOOD_MAN]]&lt;&gt;"Not Needed"),AND(Veg_Table[[#This Row],[PRESCRIP]]="BCS_Br Rmv+Trt", Veg_Table[[#This Row],[WOOD_MAN]]&lt;&gt;"Not Needed")),1,0)</f>
        <v>0</v>
      </c>
      <c r="I1611" s="1">
        <f ca="1">IF(AND(Veg_Table[[#This Row],[Prescription_Changed]]="Yes",Veg_Table[[#This Row],[TAT_RESULT]]=""),1,0)</f>
        <v>0</v>
      </c>
      <c r="J1611" s="1">
        <f ca="1">SUM(Veg_Table[[#This Row],[Prescription and Status do not match]:[Prescription_Edited_And_TAT_Is_Blank]])</f>
        <v>0</v>
      </c>
      <c r="K1611" s="1">
        <f ca="1">IF(Veg_Table[[#This Row],[Sum of Errors]]&gt;0,1,0)</f>
        <v>0</v>
      </c>
      <c r="L1611" s="1">
        <f>1</f>
        <v>1</v>
      </c>
      <c r="M1611"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611" s="1" t="str">
        <f>IF(OR(MID(Veg_Table[[#This Row],[PRESCRIP]],2,1)="1",MID(Veg_Table[[#This Row],[PRESCRIP]],2,1)="2",MID(Veg_Table[[#This Row],[PRESCRIP]],2,1)="3",MID(Veg_Table[[#This Row],[PRESCRIP]],2,1)="4"),_xlfn.NUMBERVALUE(MID(Veg_Table[[#This Row],[PRESCRIP]],2,1)),"NA")</f>
        <v>NA</v>
      </c>
      <c r="O1611" s="1">
        <f>WEEKNUM(Veg_Table[[#This Row],[EVM_LAST_EDITED_Day]],2)</f>
        <v>20</v>
      </c>
      <c r="P1611" s="25">
        <f>IFERROR(DATE(YEAR(Veg_Table[[#This Row],[EVM_LAST_EDITED2]]),MONTH(Veg_Table[[#This Row],[EVM_LAST_EDITED2]]),DAY(Veg_Table[[#This Row],[EVM_LAST_EDITED2]])),DATE(2019,1,1))</f>
        <v>43965</v>
      </c>
      <c r="Q1611" s="3">
        <f>VALUE(SUBSTITUTE(Veg_Table[[#This Row],[EVM_LAST_EDITED]],",",""))</f>
        <v>43965.658863657402</v>
      </c>
      <c r="R1611" s="1" t="str">
        <f>_xlfn.IFNA(IF(Veg_Table[[#This Row],[EVM_LAST_EDITOR]]="","zBlank EVM Last Editor",VLOOKUP(Veg_Table[[#This Row],[EVM_LAST_EDITOR]],Roster_Table[#All],4,FALSE)),"zAWRR Not in Roster")</f>
        <v>MGE</v>
      </c>
      <c r="S1611" s="1" t="str">
        <f>_xlfn.IFNA(IF(Veg_Table[[#This Row],[EVM_LAST_EDITOR]]="","zBlank EVM Last Editor",VLOOKUP(Veg_Table[[#This Row],[EVM_LAST_EDITOR]],Roster_Table[#All],16,FALSE)),"zCompany_AWRR not in Roster")</f>
        <v>MGE_Mountain G Enterprises</v>
      </c>
      <c r="T1611" s="2">
        <f>IFERROR(DATE(YEAR(Veg_Table[[#This Row],[Created2]]),MONTH(Veg_Table[[#This Row],[Created2]]),DAY(Veg_Table[[#This Row],[Created2]])),DATE(2019,1,1))</f>
        <v>43965</v>
      </c>
      <c r="U1611" s="3">
        <f>VALUE(SUBSTITUTE(Veg_Table[[#This Row],[Created]],",",""))</f>
        <v>43965.658863657402</v>
      </c>
      <c r="V1611" s="3" t="str">
        <f ca="1">IFERROR(_xlfn.IFNA(CELL("contents",INDIRECT(_xlfn.CONCAT("Veg_Table_Production_Data!",ADDRESS(MATCH(_xlfn.MAXIFS(#REF!,#REF!,"="&amp;Veg_Table[[#This Row],[AUTO_ID]],#REF!,"&lt;"&amp;Veg_Table[[#This Row],[EVM_LAST_EDITED_Day]]),#REF!,0),COLUMN(#REF!),4,1,)))),""),"")</f>
        <v/>
      </c>
      <c r="W1611" s="3" t="str">
        <f ca="1">IF(Veg_Table[[#This Row],[Previous_Prescription]]="","No",IF(Veg_Table[[#This Row],[Previous_Prescription]]=Veg_Table[[#This Row],[PRESCRIP]],"No","Yes"))</f>
        <v>No</v>
      </c>
      <c r="X1611" s="3" t="str">
        <f>IF(Veg_Table[[#This Row],[EVM_LAST_EDITED_Day]]=Veg_Table[[#This Row],[Created_Day]],"New","Old")</f>
        <v>New</v>
      </c>
      <c r="Y1611" s="1">
        <f>IFERROR(IF(FIND("delete",LOWER(Veg_Table[[#This Row],[PI_COMMENTS]]))&gt;=1,1,0),0)</f>
        <v>0</v>
      </c>
      <c r="Z1611" s="1" t="str">
        <f>_xlfn.IFNA(IF(Veg_Table[[#This Row],[EVM_LAST_EDITOR]]="","Yes",VLOOKUP(Veg_Table[[#This Row],[EVM_LAST_EDITOR]],Roster_Table[#All],15,FALSE)),"Yes")</f>
        <v>Yes</v>
      </c>
      <c r="AA161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11" s="1" t="str">
        <f>_xlfn.IFNA(VLOOKUP(Veg_Table[[#This Row],[EVM_LAST_EDITOR]],Roster_Table[#All],3,FALSE),"zAWRR Not in Roster")</f>
        <v>Miguel</v>
      </c>
      <c r="AC1611" s="1" t="str">
        <f>_xlfn.IFNA(VLOOKUP(Veg_Table[[#This Row],[EVM_LAST_EDITOR]],Roster_Table[#All],2,FALSE),"zAWRR Not in Roster")</f>
        <v>Dominguez-Diaz</v>
      </c>
      <c r="AD1611" s="1" t="str">
        <f>IF(_xlfn.CONCAT(Veg_Table[[#This Row],[First_Name]]," ",Veg_Table[[#This Row],[Last_Name]])="zAWRR Not in Roster zAWRR Not in Roster","zAWRR Not in Roster",_xlfn.CONCAT(Veg_Table[[#This Row],[First_Name]]," ",Veg_Table[[#This Row],[Last_Name]]))</f>
        <v>Miguel Dominguez-Diaz</v>
      </c>
      <c r="AE1611">
        <v>3230108</v>
      </c>
      <c r="AF1611" t="s">
        <v>7031</v>
      </c>
      <c r="AG1611" t="s">
        <v>30</v>
      </c>
      <c r="AH1611" t="s">
        <v>2420</v>
      </c>
      <c r="AI1611" t="s">
        <v>1437</v>
      </c>
      <c r="AJ1611" t="s">
        <v>21</v>
      </c>
      <c r="AK1611" t="s">
        <v>28</v>
      </c>
      <c r="AL1611" t="s">
        <v>22</v>
      </c>
      <c r="AM1611" t="s">
        <v>40</v>
      </c>
      <c r="AN1611" t="s">
        <v>25</v>
      </c>
      <c r="AO1611" t="s">
        <v>25</v>
      </c>
      <c r="AP1611">
        <v>6</v>
      </c>
      <c r="AQ1611">
        <v>27</v>
      </c>
      <c r="AR1611" t="s">
        <v>511</v>
      </c>
      <c r="AS1611" t="s">
        <v>24</v>
      </c>
      <c r="AT1611" t="s">
        <v>26</v>
      </c>
      <c r="AU1611" t="s">
        <v>25</v>
      </c>
      <c r="AV1611" t="s">
        <v>519</v>
      </c>
      <c r="AW1611" t="s">
        <v>7032</v>
      </c>
      <c r="AX1611" t="s">
        <v>534</v>
      </c>
      <c r="AY1611" t="s">
        <v>28</v>
      </c>
      <c r="AZ1611"/>
      <c r="BA1611" t="s">
        <v>28</v>
      </c>
      <c r="BB1611" s="4"/>
      <c r="BC1611" t="s">
        <v>28</v>
      </c>
      <c r="BD1611" t="s">
        <v>29</v>
      </c>
      <c r="BF1611" t="s">
        <v>28</v>
      </c>
      <c r="BG1611" t="s">
        <v>28</v>
      </c>
      <c r="BH1611" t="s">
        <v>28</v>
      </c>
      <c r="BI1611" s="3"/>
      <c r="BJ1611" t="s">
        <v>27</v>
      </c>
      <c r="BK1611" s="30" t="s">
        <v>146</v>
      </c>
      <c r="BL1611" s="3">
        <v>43965.658863657409</v>
      </c>
      <c r="BM1611" t="s">
        <v>31</v>
      </c>
      <c r="BN1611" t="s">
        <v>32</v>
      </c>
      <c r="BO1611" t="s">
        <v>2422</v>
      </c>
      <c r="BQ1611" t="s">
        <v>826</v>
      </c>
      <c r="BR1611" t="s">
        <v>28</v>
      </c>
      <c r="BS1611" t="s">
        <v>28</v>
      </c>
      <c r="BT1611" t="s">
        <v>146</v>
      </c>
      <c r="BU1611" s="3">
        <v>43965.658863657409</v>
      </c>
      <c r="BV1611" t="s">
        <v>803</v>
      </c>
      <c r="BW1611" s="3">
        <v>43966.169547743055</v>
      </c>
      <c r="BX1611" t="s">
        <v>7033</v>
      </c>
      <c r="CG1611"/>
      <c r="CH1611"/>
      <c r="CI1611"/>
      <c r="CY1611"/>
      <c r="DA1611"/>
      <c r="DF1611"/>
    </row>
    <row r="1612" spans="1:110" x14ac:dyDescent="0.25">
      <c r="A1612" s="1">
        <f>IF(Veg_Table[[#This Row],[VP_STATUS]]="Hold",0,IF(OR(AND(Veg_Table[[#This Row],[PRESCRIP]]="NW_No Work",Veg_Table[[#This Row],[VP_STATUS]]&lt;&gt;"No Work Required Under EVM"),AND(Veg_Table[[#This Row],[VP_STATUS]]="No Work Required Under EVM",Veg_Table[[#This Row],[PRESCRIP]]&lt;&gt;"NW_No Work")),1,0))</f>
        <v>0</v>
      </c>
      <c r="B1612" s="1">
        <f>IF(Veg_Table[[#This Row],[SPECIES]]="",1,0)</f>
        <v>0</v>
      </c>
      <c r="C1612" s="1">
        <f>IF(Veg_Table[[#This Row],[DIAMETER]]="",1,0)</f>
        <v>0</v>
      </c>
      <c r="D1612" s="1">
        <f>IF(Veg_Table[[#This Row],[HEIGHT]]="",1,0)</f>
        <v>0</v>
      </c>
      <c r="E161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12" s="1">
        <f>IF(AND(Veg_Table[[#This Row],[TAT_RESULT]]="ABATE",Veg_Table[[#This Row],[PRESCRIP]]="NW_No Work"),1,0)</f>
        <v>0</v>
      </c>
      <c r="G1612" s="1">
        <f>IF(OR(Veg_Table[[#This Row],[Prescription R-Scale]]="NA",Veg_Table[[#This Row],[Diameter R-Scale]]="NA"),0,IF(Veg_Table[[#This Row],[Diameter R-Scale]]&lt;&gt;Veg_Table[[#This Row],[Prescription R-Scale]],1,0))</f>
        <v>0</v>
      </c>
      <c r="H1612" s="1">
        <f>IF(OR(AND(Veg_Table[[#This Row],[PRESCRIP]]="BC_Br Rmv", Veg_Table[[#This Row],[WOOD_MAN]]&lt;&gt;"Not Needed"),AND(Veg_Table[[#This Row],[PRESCRIP]]="BCS_Br Rmv+Trt", Veg_Table[[#This Row],[WOOD_MAN]]&lt;&gt;"Not Needed")),1,0)</f>
        <v>0</v>
      </c>
      <c r="I1612" s="1">
        <f ca="1">IF(AND(Veg_Table[[#This Row],[Prescription_Changed]]="Yes",Veg_Table[[#This Row],[TAT_RESULT]]=""),1,0)</f>
        <v>0</v>
      </c>
      <c r="J1612" s="1">
        <f ca="1">SUM(Veg_Table[[#This Row],[Prescription and Status do not match]:[Prescription_Edited_And_TAT_Is_Blank]])</f>
        <v>0</v>
      </c>
      <c r="K1612" s="1">
        <f ca="1">IF(Veg_Table[[#This Row],[Sum of Errors]]&gt;0,1,0)</f>
        <v>0</v>
      </c>
      <c r="L1612" s="1">
        <f>1</f>
        <v>1</v>
      </c>
      <c r="M161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612" s="1">
        <f>IF(OR(MID(Veg_Table[[#This Row],[PRESCRIP]],2,1)="1",MID(Veg_Table[[#This Row],[PRESCRIP]],2,1)="2",MID(Veg_Table[[#This Row],[PRESCRIP]],2,1)="3",MID(Veg_Table[[#This Row],[PRESCRIP]],2,1)="4"),_xlfn.NUMBERVALUE(MID(Veg_Table[[#This Row],[PRESCRIP]],2,1)),"NA")</f>
        <v>1</v>
      </c>
      <c r="O1612" s="1">
        <f>WEEKNUM(Veg_Table[[#This Row],[EVM_LAST_EDITED_Day]],2)</f>
        <v>20</v>
      </c>
      <c r="P1612" s="25">
        <f>IFERROR(DATE(YEAR(Veg_Table[[#This Row],[EVM_LAST_EDITED2]]),MONTH(Veg_Table[[#This Row],[EVM_LAST_EDITED2]]),DAY(Veg_Table[[#This Row],[EVM_LAST_EDITED2]])),DATE(2019,1,1))</f>
        <v>43965</v>
      </c>
      <c r="Q1612" s="3">
        <f>VALUE(SUBSTITUTE(Veg_Table[[#This Row],[EVM_LAST_EDITED]],",",""))</f>
        <v>43965.659571759301</v>
      </c>
      <c r="R1612" s="1" t="str">
        <f>_xlfn.IFNA(IF(Veg_Table[[#This Row],[EVM_LAST_EDITOR]]="","zBlank EVM Last Editor",VLOOKUP(Veg_Table[[#This Row],[EVM_LAST_EDITOR]],Roster_Table[#All],4,FALSE)),"zAWRR Not in Roster")</f>
        <v>MGE</v>
      </c>
      <c r="S1612" s="1" t="str">
        <f>_xlfn.IFNA(IF(Veg_Table[[#This Row],[EVM_LAST_EDITOR]]="","zBlank EVM Last Editor",VLOOKUP(Veg_Table[[#This Row],[EVM_LAST_EDITOR]],Roster_Table[#All],16,FALSE)),"zCompany_AWRR not in Roster")</f>
        <v>MGE_Mountain G Enterprises</v>
      </c>
      <c r="T1612" s="2">
        <f>IFERROR(DATE(YEAR(Veg_Table[[#This Row],[Created2]]),MONTH(Veg_Table[[#This Row],[Created2]]),DAY(Veg_Table[[#This Row],[Created2]])),DATE(2019,1,1))</f>
        <v>43965</v>
      </c>
      <c r="U1612" s="3">
        <f>VALUE(SUBSTITUTE(Veg_Table[[#This Row],[Created]],",",""))</f>
        <v>43965.659571759301</v>
      </c>
      <c r="V1612" s="3" t="str">
        <f ca="1">IFERROR(_xlfn.IFNA(CELL("contents",INDIRECT(_xlfn.CONCAT("Veg_Table_Production_Data!",ADDRESS(MATCH(_xlfn.MAXIFS(#REF!,#REF!,"="&amp;Veg_Table[[#This Row],[AUTO_ID]],#REF!,"&lt;"&amp;Veg_Table[[#This Row],[EVM_LAST_EDITED_Day]]),#REF!,0),COLUMN(#REF!),4,1,)))),""),"")</f>
        <v/>
      </c>
      <c r="W1612" s="3" t="str">
        <f ca="1">IF(Veg_Table[[#This Row],[Previous_Prescription]]="","No",IF(Veg_Table[[#This Row],[Previous_Prescription]]=Veg_Table[[#This Row],[PRESCRIP]],"No","Yes"))</f>
        <v>No</v>
      </c>
      <c r="X1612" s="3" t="str">
        <f>IF(Veg_Table[[#This Row],[EVM_LAST_EDITED_Day]]=Veg_Table[[#This Row],[Created_Day]],"New","Old")</f>
        <v>New</v>
      </c>
      <c r="Y1612" s="1">
        <f>IFERROR(IF(FIND("delete",LOWER(Veg_Table[[#This Row],[PI_COMMENTS]]))&gt;=1,1,0),0)</f>
        <v>0</v>
      </c>
      <c r="Z1612" s="1" t="str">
        <f>_xlfn.IFNA(IF(Veg_Table[[#This Row],[EVM_LAST_EDITOR]]="","Yes",VLOOKUP(Veg_Table[[#This Row],[EVM_LAST_EDITOR]],Roster_Table[#All],15,FALSE)),"Yes")</f>
        <v>Yes</v>
      </c>
      <c r="AA161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12" s="1" t="str">
        <f>_xlfn.IFNA(VLOOKUP(Veg_Table[[#This Row],[EVM_LAST_EDITOR]],Roster_Table[#All],3,FALSE),"zAWRR Not in Roster")</f>
        <v>Amanda</v>
      </c>
      <c r="AC1612" s="1" t="str">
        <f>_xlfn.IFNA(VLOOKUP(Veg_Table[[#This Row],[EVM_LAST_EDITOR]],Roster_Table[#All],2,FALSE),"zAWRR Not in Roster")</f>
        <v>Winne</v>
      </c>
      <c r="AD1612" s="1" t="str">
        <f>IF(_xlfn.CONCAT(Veg_Table[[#This Row],[First_Name]]," ",Veg_Table[[#This Row],[Last_Name]])="zAWRR Not in Roster zAWRR Not in Roster","zAWRR Not in Roster",_xlfn.CONCAT(Veg_Table[[#This Row],[First_Name]]," ",Veg_Table[[#This Row],[Last_Name]]))</f>
        <v>Amanda Winne</v>
      </c>
      <c r="AE1612">
        <v>3230484</v>
      </c>
      <c r="AF1612" t="s">
        <v>6603</v>
      </c>
      <c r="AG1612" t="s">
        <v>93</v>
      </c>
      <c r="AH1612" t="s">
        <v>4287</v>
      </c>
      <c r="AI1612" t="s">
        <v>3400</v>
      </c>
      <c r="AJ1612" t="s">
        <v>36</v>
      </c>
      <c r="AL1612" t="s">
        <v>22</v>
      </c>
      <c r="AM1612" t="s">
        <v>1967</v>
      </c>
      <c r="AN1612" t="s">
        <v>25</v>
      </c>
      <c r="AO1612" t="s">
        <v>25</v>
      </c>
      <c r="AP1612">
        <v>11</v>
      </c>
      <c r="AQ1612">
        <v>66</v>
      </c>
      <c r="AR1612" t="s">
        <v>514</v>
      </c>
      <c r="AS1612" t="s">
        <v>45</v>
      </c>
      <c r="AT1612" t="s">
        <v>26</v>
      </c>
      <c r="AV1612" t="s">
        <v>512</v>
      </c>
      <c r="AW1612" t="s">
        <v>6604</v>
      </c>
      <c r="AZ1612"/>
      <c r="BB1612" s="4"/>
      <c r="BD1612" t="s">
        <v>29</v>
      </c>
      <c r="BE1612" t="s">
        <v>25</v>
      </c>
      <c r="BF1612" t="s">
        <v>513</v>
      </c>
      <c r="BI1612" s="3"/>
      <c r="BJ1612" t="s">
        <v>27</v>
      </c>
      <c r="BK1612" s="30" t="s">
        <v>520</v>
      </c>
      <c r="BL1612" s="3">
        <v>43965.659571759257</v>
      </c>
      <c r="BM1612" t="s">
        <v>31</v>
      </c>
      <c r="BN1612" t="s">
        <v>32</v>
      </c>
      <c r="BP1612" t="s">
        <v>4406</v>
      </c>
      <c r="BQ1612" t="s">
        <v>1025</v>
      </c>
      <c r="BR1612" t="s">
        <v>28</v>
      </c>
      <c r="BS1612" t="s">
        <v>28</v>
      </c>
      <c r="BT1612" t="s">
        <v>520</v>
      </c>
      <c r="BU1612" s="3">
        <v>43965.659571759257</v>
      </c>
      <c r="BV1612" t="s">
        <v>803</v>
      </c>
      <c r="BW1612" s="3">
        <v>43965.760199074073</v>
      </c>
      <c r="BX1612" t="s">
        <v>6605</v>
      </c>
      <c r="CG1612"/>
      <c r="CH1612"/>
      <c r="CI1612"/>
      <c r="CY1612"/>
      <c r="DA1612"/>
      <c r="DF1612"/>
    </row>
    <row r="1613" spans="1:110" x14ac:dyDescent="0.25">
      <c r="A1613" s="1">
        <f>IF(Veg_Table[[#This Row],[VP_STATUS]]="Hold",0,IF(OR(AND(Veg_Table[[#This Row],[PRESCRIP]]="NW_No Work",Veg_Table[[#This Row],[VP_STATUS]]&lt;&gt;"No Work Required Under EVM"),AND(Veg_Table[[#This Row],[VP_STATUS]]="No Work Required Under EVM",Veg_Table[[#This Row],[PRESCRIP]]&lt;&gt;"NW_No Work")),1,0))</f>
        <v>0</v>
      </c>
      <c r="B1613" s="1">
        <f>IF(Veg_Table[[#This Row],[SPECIES]]="",1,0)</f>
        <v>0</v>
      </c>
      <c r="C1613" s="1">
        <f>IF(Veg_Table[[#This Row],[DIAMETER]]="",1,0)</f>
        <v>0</v>
      </c>
      <c r="D1613" s="1">
        <f>IF(Veg_Table[[#This Row],[HEIGHT]]="",1,0)</f>
        <v>0</v>
      </c>
      <c r="E161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13" s="1">
        <f>IF(AND(Veg_Table[[#This Row],[TAT_RESULT]]="ABATE",Veg_Table[[#This Row],[PRESCRIP]]="NW_No Work"),1,0)</f>
        <v>0</v>
      </c>
      <c r="G1613" s="1">
        <f>IF(OR(Veg_Table[[#This Row],[Prescription R-Scale]]="NA",Veg_Table[[#This Row],[Diameter R-Scale]]="NA"),0,IF(Veg_Table[[#This Row],[Diameter R-Scale]]&lt;&gt;Veg_Table[[#This Row],[Prescription R-Scale]],1,0))</f>
        <v>0</v>
      </c>
      <c r="H1613" s="1">
        <f>IF(OR(AND(Veg_Table[[#This Row],[PRESCRIP]]="BC_Br Rmv", Veg_Table[[#This Row],[WOOD_MAN]]&lt;&gt;"Not Needed"),AND(Veg_Table[[#This Row],[PRESCRIP]]="BCS_Br Rmv+Trt", Veg_Table[[#This Row],[WOOD_MAN]]&lt;&gt;"Not Needed")),1,0)</f>
        <v>0</v>
      </c>
      <c r="I1613" s="1">
        <f ca="1">IF(AND(Veg_Table[[#This Row],[Prescription_Changed]]="Yes",Veg_Table[[#This Row],[TAT_RESULT]]=""),1,0)</f>
        <v>0</v>
      </c>
      <c r="J1613" s="1">
        <f ca="1">SUM(Veg_Table[[#This Row],[Prescription and Status do not match]:[Prescription_Edited_And_TAT_Is_Blank]])</f>
        <v>0</v>
      </c>
      <c r="K1613" s="1">
        <f ca="1">IF(Veg_Table[[#This Row],[Sum of Errors]]&gt;0,1,0)</f>
        <v>0</v>
      </c>
      <c r="L1613" s="1">
        <f>1</f>
        <v>1</v>
      </c>
      <c r="M1613"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613" s="1" t="str">
        <f>IF(OR(MID(Veg_Table[[#This Row],[PRESCRIP]],2,1)="1",MID(Veg_Table[[#This Row],[PRESCRIP]],2,1)="2",MID(Veg_Table[[#This Row],[PRESCRIP]],2,1)="3",MID(Veg_Table[[#This Row],[PRESCRIP]],2,1)="4"),_xlfn.NUMBERVALUE(MID(Veg_Table[[#This Row],[PRESCRIP]],2,1)),"NA")</f>
        <v>NA</v>
      </c>
      <c r="O1613" s="1">
        <f>WEEKNUM(Veg_Table[[#This Row],[EVM_LAST_EDITED_Day]],2)</f>
        <v>20</v>
      </c>
      <c r="P1613" s="25">
        <f>IFERROR(DATE(YEAR(Veg_Table[[#This Row],[EVM_LAST_EDITED2]]),MONTH(Veg_Table[[#This Row],[EVM_LAST_EDITED2]]),DAY(Veg_Table[[#This Row],[EVM_LAST_EDITED2]])),DATE(2019,1,1))</f>
        <v>43965</v>
      </c>
      <c r="Q1613" s="3">
        <f>VALUE(SUBSTITUTE(Veg_Table[[#This Row],[EVM_LAST_EDITED]],",",""))</f>
        <v>43965.660891203697</v>
      </c>
      <c r="R1613" s="1" t="str">
        <f>_xlfn.IFNA(IF(Veg_Table[[#This Row],[EVM_LAST_EDITOR]]="","zBlank EVM Last Editor",VLOOKUP(Veg_Table[[#This Row],[EVM_LAST_EDITOR]],Roster_Table[#All],4,FALSE)),"zAWRR Not in Roster")</f>
        <v>MGE</v>
      </c>
      <c r="S1613" s="1" t="str">
        <f>_xlfn.IFNA(IF(Veg_Table[[#This Row],[EVM_LAST_EDITOR]]="","zBlank EVM Last Editor",VLOOKUP(Veg_Table[[#This Row],[EVM_LAST_EDITOR]],Roster_Table[#All],16,FALSE)),"zCompany_AWRR not in Roster")</f>
        <v>MGE_Mountain G Enterprises</v>
      </c>
      <c r="T1613" s="2">
        <f>IFERROR(DATE(YEAR(Veg_Table[[#This Row],[Created2]]),MONTH(Veg_Table[[#This Row],[Created2]]),DAY(Veg_Table[[#This Row],[Created2]])),DATE(2019,1,1))</f>
        <v>43965</v>
      </c>
      <c r="U1613" s="3">
        <f>VALUE(SUBSTITUTE(Veg_Table[[#This Row],[Created]],",",""))</f>
        <v>43965.660891203697</v>
      </c>
      <c r="V1613" s="3" t="str">
        <f ca="1">IFERROR(_xlfn.IFNA(CELL("contents",INDIRECT(_xlfn.CONCAT("Veg_Table_Production_Data!",ADDRESS(MATCH(_xlfn.MAXIFS(#REF!,#REF!,"="&amp;Veg_Table[[#This Row],[AUTO_ID]],#REF!,"&lt;"&amp;Veg_Table[[#This Row],[EVM_LAST_EDITED_Day]]),#REF!,0),COLUMN(#REF!),4,1,)))),""),"")</f>
        <v/>
      </c>
      <c r="W1613" s="3" t="str">
        <f ca="1">IF(Veg_Table[[#This Row],[Previous_Prescription]]="","No",IF(Veg_Table[[#This Row],[Previous_Prescription]]=Veg_Table[[#This Row],[PRESCRIP]],"No","Yes"))</f>
        <v>No</v>
      </c>
      <c r="X1613" s="3" t="str">
        <f>IF(Veg_Table[[#This Row],[EVM_LAST_EDITED_Day]]=Veg_Table[[#This Row],[Created_Day]],"New","Old")</f>
        <v>New</v>
      </c>
      <c r="Y1613" s="1">
        <f>IFERROR(IF(FIND("delete",LOWER(Veg_Table[[#This Row],[PI_COMMENTS]]))&gt;=1,1,0),0)</f>
        <v>0</v>
      </c>
      <c r="Z1613" s="1" t="str">
        <f>_xlfn.IFNA(IF(Veg_Table[[#This Row],[EVM_LAST_EDITOR]]="","Yes",VLOOKUP(Veg_Table[[#This Row],[EVM_LAST_EDITOR]],Roster_Table[#All],15,FALSE)),"Yes")</f>
        <v>Yes</v>
      </c>
      <c r="AA161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13" s="1" t="str">
        <f>_xlfn.IFNA(VLOOKUP(Veg_Table[[#This Row],[EVM_LAST_EDITOR]],Roster_Table[#All],3,FALSE),"zAWRR Not in Roster")</f>
        <v>Alex</v>
      </c>
      <c r="AC1613" s="1" t="str">
        <f>_xlfn.IFNA(VLOOKUP(Veg_Table[[#This Row],[EVM_LAST_EDITOR]],Roster_Table[#All],2,FALSE),"zAWRR Not in Roster")</f>
        <v>Coon</v>
      </c>
      <c r="AD1613" s="1" t="str">
        <f>IF(_xlfn.CONCAT(Veg_Table[[#This Row],[First_Name]]," ",Veg_Table[[#This Row],[Last_Name]])="zAWRR Not in Roster zAWRR Not in Roster","zAWRR Not in Roster",_xlfn.CONCAT(Veg_Table[[#This Row],[First_Name]]," ",Veg_Table[[#This Row],[Last_Name]]))</f>
        <v>Alex Coon</v>
      </c>
      <c r="AE1613">
        <v>3230140</v>
      </c>
      <c r="AF1613" t="s">
        <v>6509</v>
      </c>
      <c r="AG1613" t="s">
        <v>93</v>
      </c>
      <c r="AH1613" t="s">
        <v>6340</v>
      </c>
      <c r="AI1613" t="s">
        <v>4729</v>
      </c>
      <c r="AJ1613" t="s">
        <v>21</v>
      </c>
      <c r="AL1613" t="s">
        <v>22</v>
      </c>
      <c r="AM1613" t="s">
        <v>1967</v>
      </c>
      <c r="AN1613" t="s">
        <v>25</v>
      </c>
      <c r="AO1613" t="s">
        <v>25</v>
      </c>
      <c r="AP1613">
        <v>30</v>
      </c>
      <c r="AQ1613">
        <v>90</v>
      </c>
      <c r="AR1613" t="s">
        <v>511</v>
      </c>
      <c r="AS1613" t="s">
        <v>24</v>
      </c>
      <c r="AT1613" t="s">
        <v>26</v>
      </c>
      <c r="AV1613" t="s">
        <v>512</v>
      </c>
      <c r="AW1613" t="s">
        <v>6510</v>
      </c>
      <c r="AZ1613"/>
      <c r="BB1613" s="4"/>
      <c r="BD1613" t="s">
        <v>29</v>
      </c>
      <c r="BE1613" t="s">
        <v>25</v>
      </c>
      <c r="BF1613" t="s">
        <v>513</v>
      </c>
      <c r="BI1613" s="3"/>
      <c r="BJ1613" t="s">
        <v>52</v>
      </c>
      <c r="BK1613" s="30" t="s">
        <v>140</v>
      </c>
      <c r="BL1613" s="3">
        <v>43965.660891203705</v>
      </c>
      <c r="BM1613" t="s">
        <v>31</v>
      </c>
      <c r="BN1613" t="s">
        <v>32</v>
      </c>
      <c r="BP1613" t="s">
        <v>6342</v>
      </c>
      <c r="BQ1613" t="s">
        <v>1025</v>
      </c>
      <c r="BR1613" t="s">
        <v>28</v>
      </c>
      <c r="BS1613" t="s">
        <v>28</v>
      </c>
      <c r="BT1613" t="s">
        <v>140</v>
      </c>
      <c r="BU1613" s="3">
        <v>43965.660891203705</v>
      </c>
      <c r="BV1613" t="s">
        <v>803</v>
      </c>
      <c r="BW1613" s="3">
        <v>43965.684989027781</v>
      </c>
      <c r="BX1613" t="s">
        <v>6511</v>
      </c>
      <c r="CG1613"/>
      <c r="CH1613"/>
      <c r="CI1613"/>
      <c r="CY1613"/>
      <c r="DA1613"/>
      <c r="DF1613"/>
    </row>
    <row r="1614" spans="1:110" x14ac:dyDescent="0.25">
      <c r="A1614" s="1">
        <f>IF(Veg_Table[[#This Row],[VP_STATUS]]="Hold",0,IF(OR(AND(Veg_Table[[#This Row],[PRESCRIP]]="NW_No Work",Veg_Table[[#This Row],[VP_STATUS]]&lt;&gt;"No Work Required Under EVM"),AND(Veg_Table[[#This Row],[VP_STATUS]]="No Work Required Under EVM",Veg_Table[[#This Row],[PRESCRIP]]&lt;&gt;"NW_No Work")),1,0))</f>
        <v>0</v>
      </c>
      <c r="B1614" s="1">
        <f>IF(Veg_Table[[#This Row],[SPECIES]]="",1,0)</f>
        <v>0</v>
      </c>
      <c r="C1614" s="1">
        <f>IF(Veg_Table[[#This Row],[DIAMETER]]="",1,0)</f>
        <v>0</v>
      </c>
      <c r="D1614" s="1">
        <f>IF(Veg_Table[[#This Row],[HEIGHT]]="",1,0)</f>
        <v>0</v>
      </c>
      <c r="E161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14" s="1">
        <f>IF(AND(Veg_Table[[#This Row],[TAT_RESULT]]="ABATE",Veg_Table[[#This Row],[PRESCRIP]]="NW_No Work"),1,0)</f>
        <v>0</v>
      </c>
      <c r="G1614" s="1">
        <f>IF(OR(Veg_Table[[#This Row],[Prescription R-Scale]]="NA",Veg_Table[[#This Row],[Diameter R-Scale]]="NA"),0,IF(Veg_Table[[#This Row],[Diameter R-Scale]]&lt;&gt;Veg_Table[[#This Row],[Prescription R-Scale]],1,0))</f>
        <v>0</v>
      </c>
      <c r="H1614" s="1">
        <f>IF(OR(AND(Veg_Table[[#This Row],[PRESCRIP]]="BC_Br Rmv", Veg_Table[[#This Row],[WOOD_MAN]]&lt;&gt;"Not Needed"),AND(Veg_Table[[#This Row],[PRESCRIP]]="BCS_Br Rmv+Trt", Veg_Table[[#This Row],[WOOD_MAN]]&lt;&gt;"Not Needed")),1,0)</f>
        <v>0</v>
      </c>
      <c r="I1614" s="1">
        <f ca="1">IF(AND(Veg_Table[[#This Row],[Prescription_Changed]]="Yes",Veg_Table[[#This Row],[TAT_RESULT]]=""),1,0)</f>
        <v>0</v>
      </c>
      <c r="J1614" s="1">
        <f ca="1">SUM(Veg_Table[[#This Row],[Prescription and Status do not match]:[Prescription_Edited_And_TAT_Is_Blank]])</f>
        <v>0</v>
      </c>
      <c r="K1614" s="1">
        <f ca="1">IF(Veg_Table[[#This Row],[Sum of Errors]]&gt;0,1,0)</f>
        <v>0</v>
      </c>
      <c r="L1614" s="1">
        <f>1</f>
        <v>1</v>
      </c>
      <c r="M161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614" s="1">
        <f>IF(OR(MID(Veg_Table[[#This Row],[PRESCRIP]],2,1)="1",MID(Veg_Table[[#This Row],[PRESCRIP]],2,1)="2",MID(Veg_Table[[#This Row],[PRESCRIP]],2,1)="3",MID(Veg_Table[[#This Row],[PRESCRIP]],2,1)="4"),_xlfn.NUMBERVALUE(MID(Veg_Table[[#This Row],[PRESCRIP]],2,1)),"NA")</f>
        <v>2</v>
      </c>
      <c r="O1614" s="1">
        <f>WEEKNUM(Veg_Table[[#This Row],[EVM_LAST_EDITED_Day]],2)</f>
        <v>20</v>
      </c>
      <c r="P1614" s="25">
        <f>IFERROR(DATE(YEAR(Veg_Table[[#This Row],[EVM_LAST_EDITED2]]),MONTH(Veg_Table[[#This Row],[EVM_LAST_EDITED2]]),DAY(Veg_Table[[#This Row],[EVM_LAST_EDITED2]])),DATE(2019,1,1))</f>
        <v>43965</v>
      </c>
      <c r="Q1614" s="3">
        <f>VALUE(SUBSTITUTE(Veg_Table[[#This Row],[EVM_LAST_EDITED]],",",""))</f>
        <v>43965.662031666703</v>
      </c>
      <c r="R1614" s="1" t="str">
        <f>_xlfn.IFNA(IF(Veg_Table[[#This Row],[EVM_LAST_EDITOR]]="","zBlank EVM Last Editor",VLOOKUP(Veg_Table[[#This Row],[EVM_LAST_EDITOR]],Roster_Table[#All],4,FALSE)),"zAWRR Not in Roster")</f>
        <v>MBG</v>
      </c>
      <c r="S1614" s="1" t="str">
        <f>_xlfn.IFNA(IF(Veg_Table[[#This Row],[EVM_LAST_EDITOR]]="","zBlank EVM Last Editor",VLOOKUP(Veg_Table[[#This Row],[EVM_LAST_EDITOR]],Roster_Table[#All],16,FALSE)),"zCompany_AWRR not in Roster")</f>
        <v>MBG_Mason, Bruce &amp; Girard</v>
      </c>
      <c r="T1614" s="2">
        <f>IFERROR(DATE(YEAR(Veg_Table[[#This Row],[Created2]]),MONTH(Veg_Table[[#This Row],[Created2]]),DAY(Veg_Table[[#This Row],[Created2]])),DATE(2019,1,1))</f>
        <v>43965</v>
      </c>
      <c r="U1614" s="3">
        <f>VALUE(SUBSTITUTE(Veg_Table[[#This Row],[Created]],",",""))</f>
        <v>43965.662031666703</v>
      </c>
      <c r="V1614" s="3" t="str">
        <f ca="1">IFERROR(_xlfn.IFNA(CELL("contents",INDIRECT(_xlfn.CONCAT("Veg_Table_Production_Data!",ADDRESS(MATCH(_xlfn.MAXIFS(#REF!,#REF!,"="&amp;Veg_Table[[#This Row],[AUTO_ID]],#REF!,"&lt;"&amp;Veg_Table[[#This Row],[EVM_LAST_EDITED_Day]]),#REF!,0),COLUMN(#REF!),4,1,)))),""),"")</f>
        <v/>
      </c>
      <c r="W1614" s="3" t="str">
        <f ca="1">IF(Veg_Table[[#This Row],[Previous_Prescription]]="","No",IF(Veg_Table[[#This Row],[Previous_Prescription]]=Veg_Table[[#This Row],[PRESCRIP]],"No","Yes"))</f>
        <v>No</v>
      </c>
      <c r="X1614" s="3" t="str">
        <f>IF(Veg_Table[[#This Row],[EVM_LAST_EDITED_Day]]=Veg_Table[[#This Row],[Created_Day]],"New","Old")</f>
        <v>New</v>
      </c>
      <c r="Y1614" s="1">
        <f>IFERROR(IF(FIND("delete",LOWER(Veg_Table[[#This Row],[PI_COMMENTS]]))&gt;=1,1,0),0)</f>
        <v>0</v>
      </c>
      <c r="Z1614" s="1" t="str">
        <f>_xlfn.IFNA(IF(Veg_Table[[#This Row],[EVM_LAST_EDITOR]]="","Yes",VLOOKUP(Veg_Table[[#This Row],[EVM_LAST_EDITOR]],Roster_Table[#All],15,FALSE)),"Yes")</f>
        <v>Yes</v>
      </c>
      <c r="AA161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14" s="1" t="str">
        <f>_xlfn.IFNA(VLOOKUP(Veg_Table[[#This Row],[EVM_LAST_EDITOR]],Roster_Table[#All],3,FALSE),"zAWRR Not in Roster")</f>
        <v>Benjamin</v>
      </c>
      <c r="AC1614" s="1" t="str">
        <f>_xlfn.IFNA(VLOOKUP(Veg_Table[[#This Row],[EVM_LAST_EDITOR]],Roster_Table[#All],2,FALSE),"zAWRR Not in Roster")</f>
        <v>Post</v>
      </c>
      <c r="AD1614" s="1" t="str">
        <f>IF(_xlfn.CONCAT(Veg_Table[[#This Row],[First_Name]]," ",Veg_Table[[#This Row],[Last_Name]])="zAWRR Not in Roster zAWRR Not in Roster","zAWRR Not in Roster",_xlfn.CONCAT(Veg_Table[[#This Row],[First_Name]]," ",Veg_Table[[#This Row],[Last_Name]]))</f>
        <v>Benjamin Post</v>
      </c>
      <c r="AE1614">
        <v>3230134</v>
      </c>
      <c r="AF1614" t="s">
        <v>6494</v>
      </c>
      <c r="AG1614" t="s">
        <v>93</v>
      </c>
      <c r="AH1614" t="s">
        <v>6252</v>
      </c>
      <c r="AI1614" t="s">
        <v>5955</v>
      </c>
      <c r="AJ1614" t="s">
        <v>36</v>
      </c>
      <c r="AL1614" t="s">
        <v>372</v>
      </c>
      <c r="AM1614" t="s">
        <v>40</v>
      </c>
      <c r="AN1614" t="s">
        <v>25</v>
      </c>
      <c r="AO1614" t="s">
        <v>25</v>
      </c>
      <c r="AP1614">
        <v>14</v>
      </c>
      <c r="AQ1614">
        <v>65</v>
      </c>
      <c r="AR1614" t="s">
        <v>514</v>
      </c>
      <c r="AS1614" t="s">
        <v>42</v>
      </c>
      <c r="AT1614" t="s">
        <v>522</v>
      </c>
      <c r="AV1614" t="s">
        <v>519</v>
      </c>
      <c r="AW1614" t="s">
        <v>6495</v>
      </c>
      <c r="AZ1614"/>
      <c r="BB1614" s="4"/>
      <c r="BD1614" t="s">
        <v>29</v>
      </c>
      <c r="BE1614" t="s">
        <v>25</v>
      </c>
      <c r="BF1614" t="s">
        <v>513</v>
      </c>
      <c r="BI1614" s="3"/>
      <c r="BJ1614" t="s">
        <v>52</v>
      </c>
      <c r="BK1614" s="30" t="s">
        <v>120</v>
      </c>
      <c r="BL1614" s="3">
        <v>43965.662031666667</v>
      </c>
      <c r="BM1614" t="s">
        <v>31</v>
      </c>
      <c r="BN1614" t="s">
        <v>32</v>
      </c>
      <c r="BP1614" t="s">
        <v>6254</v>
      </c>
      <c r="BQ1614" t="s">
        <v>1025</v>
      </c>
      <c r="BR1614" t="s">
        <v>28</v>
      </c>
      <c r="BS1614" t="s">
        <v>28</v>
      </c>
      <c r="BT1614" t="s">
        <v>120</v>
      </c>
      <c r="BU1614" s="3">
        <v>43965.662031666667</v>
      </c>
      <c r="BV1614" t="s">
        <v>803</v>
      </c>
      <c r="BW1614" s="3">
        <v>43965.684989027781</v>
      </c>
      <c r="BX1614" t="s">
        <v>6496</v>
      </c>
      <c r="CG1614"/>
      <c r="CH1614"/>
      <c r="CI1614"/>
      <c r="CY1614"/>
      <c r="DA1614"/>
      <c r="DF1614"/>
    </row>
    <row r="1615" spans="1:110" x14ac:dyDescent="0.25">
      <c r="A1615" s="1">
        <f>IF(Veg_Table[[#This Row],[VP_STATUS]]="Hold",0,IF(OR(AND(Veg_Table[[#This Row],[PRESCRIP]]="NW_No Work",Veg_Table[[#This Row],[VP_STATUS]]&lt;&gt;"No Work Required Under EVM"),AND(Veg_Table[[#This Row],[VP_STATUS]]="No Work Required Under EVM",Veg_Table[[#This Row],[PRESCRIP]]&lt;&gt;"NW_No Work")),1,0))</f>
        <v>0</v>
      </c>
      <c r="B1615" s="1">
        <f>IF(Veg_Table[[#This Row],[SPECIES]]="",1,0)</f>
        <v>0</v>
      </c>
      <c r="C1615" s="1">
        <f>IF(Veg_Table[[#This Row],[DIAMETER]]="",1,0)</f>
        <v>0</v>
      </c>
      <c r="D1615" s="1">
        <f>IF(Veg_Table[[#This Row],[HEIGHT]]="",1,0)</f>
        <v>0</v>
      </c>
      <c r="E161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15" s="1">
        <f>IF(AND(Veg_Table[[#This Row],[TAT_RESULT]]="ABATE",Veg_Table[[#This Row],[PRESCRIP]]="NW_No Work"),1,0)</f>
        <v>0</v>
      </c>
      <c r="G1615" s="1">
        <f>IF(OR(Veg_Table[[#This Row],[Prescription R-Scale]]="NA",Veg_Table[[#This Row],[Diameter R-Scale]]="NA"),0,IF(Veg_Table[[#This Row],[Diameter R-Scale]]&lt;&gt;Veg_Table[[#This Row],[Prescription R-Scale]],1,0))</f>
        <v>0</v>
      </c>
      <c r="H1615" s="1">
        <f>IF(OR(AND(Veg_Table[[#This Row],[PRESCRIP]]="BC_Br Rmv", Veg_Table[[#This Row],[WOOD_MAN]]&lt;&gt;"Not Needed"),AND(Veg_Table[[#This Row],[PRESCRIP]]="BCS_Br Rmv+Trt", Veg_Table[[#This Row],[WOOD_MAN]]&lt;&gt;"Not Needed")),1,0)</f>
        <v>0</v>
      </c>
      <c r="I1615" s="1">
        <f ca="1">IF(AND(Veg_Table[[#This Row],[Prescription_Changed]]="Yes",Veg_Table[[#This Row],[TAT_RESULT]]=""),1,0)</f>
        <v>0</v>
      </c>
      <c r="J1615" s="1">
        <f ca="1">SUM(Veg_Table[[#This Row],[Prescription and Status do not match]:[Prescription_Edited_And_TAT_Is_Blank]])</f>
        <v>0</v>
      </c>
      <c r="K1615" s="1">
        <f ca="1">IF(Veg_Table[[#This Row],[Sum of Errors]]&gt;0,1,0)</f>
        <v>0</v>
      </c>
      <c r="L1615" s="1">
        <f>1</f>
        <v>1</v>
      </c>
      <c r="M1615"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615" s="1" t="str">
        <f>IF(OR(MID(Veg_Table[[#This Row],[PRESCRIP]],2,1)="1",MID(Veg_Table[[#This Row],[PRESCRIP]],2,1)="2",MID(Veg_Table[[#This Row],[PRESCRIP]],2,1)="3",MID(Veg_Table[[#This Row],[PRESCRIP]],2,1)="4"),_xlfn.NUMBERVALUE(MID(Veg_Table[[#This Row],[PRESCRIP]],2,1)),"NA")</f>
        <v>NA</v>
      </c>
      <c r="O1615" s="1">
        <f>WEEKNUM(Veg_Table[[#This Row],[EVM_LAST_EDITED_Day]],2)</f>
        <v>20</v>
      </c>
      <c r="P1615" s="25">
        <f>IFERROR(DATE(YEAR(Veg_Table[[#This Row],[EVM_LAST_EDITED2]]),MONTH(Veg_Table[[#This Row],[EVM_LAST_EDITED2]]),DAY(Veg_Table[[#This Row],[EVM_LAST_EDITED2]])),DATE(2019,1,1))</f>
        <v>43965</v>
      </c>
      <c r="Q1615" s="3">
        <f>VALUE(SUBSTITUTE(Veg_Table[[#This Row],[EVM_LAST_EDITED]],",",""))</f>
        <v>43965.662229236099</v>
      </c>
      <c r="R1615" s="1" t="str">
        <f>_xlfn.IFNA(IF(Veg_Table[[#This Row],[EVM_LAST_EDITOR]]="","zBlank EVM Last Editor",VLOOKUP(Veg_Table[[#This Row],[EVM_LAST_EDITOR]],Roster_Table[#All],4,FALSE)),"zAWRR Not in Roster")</f>
        <v>MGE</v>
      </c>
      <c r="S1615" s="1" t="str">
        <f>_xlfn.IFNA(IF(Veg_Table[[#This Row],[EVM_LAST_EDITOR]]="","zBlank EVM Last Editor",VLOOKUP(Veg_Table[[#This Row],[EVM_LAST_EDITOR]],Roster_Table[#All],16,FALSE)),"zCompany_AWRR not in Roster")</f>
        <v>MGE_Mountain G Enterprises</v>
      </c>
      <c r="T1615" s="2">
        <f>IFERROR(DATE(YEAR(Veg_Table[[#This Row],[Created2]]),MONTH(Veg_Table[[#This Row],[Created2]]),DAY(Veg_Table[[#This Row],[Created2]])),DATE(2019,1,1))</f>
        <v>43965</v>
      </c>
      <c r="U1615" s="3">
        <f>VALUE(SUBSTITUTE(Veg_Table[[#This Row],[Created]],",",""))</f>
        <v>43965.662229236099</v>
      </c>
      <c r="V1615" s="3" t="str">
        <f ca="1">IFERROR(_xlfn.IFNA(CELL("contents",INDIRECT(_xlfn.CONCAT("Veg_Table_Production_Data!",ADDRESS(MATCH(_xlfn.MAXIFS(#REF!,#REF!,"="&amp;Veg_Table[[#This Row],[AUTO_ID]],#REF!,"&lt;"&amp;Veg_Table[[#This Row],[EVM_LAST_EDITED_Day]]),#REF!,0),COLUMN(#REF!),4,1,)))),""),"")</f>
        <v/>
      </c>
      <c r="W1615" s="3" t="str">
        <f ca="1">IF(Veg_Table[[#This Row],[Previous_Prescription]]="","No",IF(Veg_Table[[#This Row],[Previous_Prescription]]=Veg_Table[[#This Row],[PRESCRIP]],"No","Yes"))</f>
        <v>No</v>
      </c>
      <c r="X1615" s="3" t="str">
        <f>IF(Veg_Table[[#This Row],[EVM_LAST_EDITED_Day]]=Veg_Table[[#This Row],[Created_Day]],"New","Old")</f>
        <v>New</v>
      </c>
      <c r="Y1615" s="1">
        <f>IFERROR(IF(FIND("delete",LOWER(Veg_Table[[#This Row],[PI_COMMENTS]]))&gt;=1,1,0),0)</f>
        <v>0</v>
      </c>
      <c r="Z1615" s="1" t="str">
        <f>_xlfn.IFNA(IF(Veg_Table[[#This Row],[EVM_LAST_EDITOR]]="","Yes",VLOOKUP(Veg_Table[[#This Row],[EVM_LAST_EDITOR]],Roster_Table[#All],15,FALSE)),"Yes")</f>
        <v>Yes</v>
      </c>
      <c r="AA161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15" s="1" t="str">
        <f>_xlfn.IFNA(VLOOKUP(Veg_Table[[#This Row],[EVM_LAST_EDITOR]],Roster_Table[#All],3,FALSE),"zAWRR Not in Roster")</f>
        <v>Miguel</v>
      </c>
      <c r="AC1615" s="1" t="str">
        <f>_xlfn.IFNA(VLOOKUP(Veg_Table[[#This Row],[EVM_LAST_EDITOR]],Roster_Table[#All],2,FALSE),"zAWRR Not in Roster")</f>
        <v>Dominguez-Diaz</v>
      </c>
      <c r="AD1615" s="1" t="str">
        <f>IF(_xlfn.CONCAT(Veg_Table[[#This Row],[First_Name]]," ",Veg_Table[[#This Row],[Last_Name]])="zAWRR Not in Roster zAWRR Not in Roster","zAWRR Not in Roster",_xlfn.CONCAT(Veg_Table[[#This Row],[First_Name]]," ",Veg_Table[[#This Row],[Last_Name]]))</f>
        <v>Miguel Dominguez-Diaz</v>
      </c>
      <c r="AE1615">
        <v>3230135</v>
      </c>
      <c r="AF1615" t="s">
        <v>7037</v>
      </c>
      <c r="AG1615" t="s">
        <v>30</v>
      </c>
      <c r="AH1615" t="s">
        <v>2420</v>
      </c>
      <c r="AI1615" t="s">
        <v>1437</v>
      </c>
      <c r="AJ1615" t="s">
        <v>21</v>
      </c>
      <c r="AK1615" t="s">
        <v>28</v>
      </c>
      <c r="AL1615" t="s">
        <v>22</v>
      </c>
      <c r="AM1615" t="s">
        <v>38</v>
      </c>
      <c r="AN1615" t="s">
        <v>25</v>
      </c>
      <c r="AO1615" t="s">
        <v>25</v>
      </c>
      <c r="AP1615">
        <v>11</v>
      </c>
      <c r="AQ1615">
        <v>40</v>
      </c>
      <c r="AR1615" t="s">
        <v>511</v>
      </c>
      <c r="AS1615" t="s">
        <v>24</v>
      </c>
      <c r="AT1615" t="s">
        <v>26</v>
      </c>
      <c r="AU1615" t="s">
        <v>25</v>
      </c>
      <c r="AV1615" t="s">
        <v>519</v>
      </c>
      <c r="AW1615" t="s">
        <v>7038</v>
      </c>
      <c r="AX1615" t="s">
        <v>534</v>
      </c>
      <c r="AY1615" t="s">
        <v>28</v>
      </c>
      <c r="AZ1615"/>
      <c r="BA1615" t="s">
        <v>28</v>
      </c>
      <c r="BB1615" s="4"/>
      <c r="BC1615" t="s">
        <v>28</v>
      </c>
      <c r="BD1615" t="s">
        <v>29</v>
      </c>
      <c r="BF1615" t="s">
        <v>28</v>
      </c>
      <c r="BG1615" t="s">
        <v>28</v>
      </c>
      <c r="BH1615" t="s">
        <v>28</v>
      </c>
      <c r="BI1615" s="3"/>
      <c r="BJ1615" t="s">
        <v>27</v>
      </c>
      <c r="BK1615" s="30" t="s">
        <v>146</v>
      </c>
      <c r="BL1615" s="3">
        <v>43965.662229236113</v>
      </c>
      <c r="BM1615" t="s">
        <v>31</v>
      </c>
      <c r="BN1615" t="s">
        <v>32</v>
      </c>
      <c r="BO1615" t="s">
        <v>2422</v>
      </c>
      <c r="BQ1615" t="s">
        <v>826</v>
      </c>
      <c r="BR1615" t="s">
        <v>28</v>
      </c>
      <c r="BS1615" t="s">
        <v>28</v>
      </c>
      <c r="BT1615" t="s">
        <v>146</v>
      </c>
      <c r="BU1615" s="3">
        <v>43965.662229236113</v>
      </c>
      <c r="BV1615" t="s">
        <v>803</v>
      </c>
      <c r="BW1615" s="3">
        <v>43966.169547743055</v>
      </c>
      <c r="BX1615" t="s">
        <v>7039</v>
      </c>
      <c r="CG1615"/>
      <c r="CH1615"/>
      <c r="CI1615"/>
      <c r="CY1615"/>
      <c r="DA1615"/>
      <c r="DF1615"/>
    </row>
    <row r="1616" spans="1:110" x14ac:dyDescent="0.25">
      <c r="A1616" s="1">
        <f>IF(Veg_Table[[#This Row],[VP_STATUS]]="Hold",0,IF(OR(AND(Veg_Table[[#This Row],[PRESCRIP]]="NW_No Work",Veg_Table[[#This Row],[VP_STATUS]]&lt;&gt;"No Work Required Under EVM"),AND(Veg_Table[[#This Row],[VP_STATUS]]="No Work Required Under EVM",Veg_Table[[#This Row],[PRESCRIP]]&lt;&gt;"NW_No Work")),1,0))</f>
        <v>0</v>
      </c>
      <c r="B1616" s="1">
        <f>IF(Veg_Table[[#This Row],[SPECIES]]="",1,0)</f>
        <v>0</v>
      </c>
      <c r="C1616" s="1">
        <f>IF(Veg_Table[[#This Row],[DIAMETER]]="",1,0)</f>
        <v>0</v>
      </c>
      <c r="D1616" s="1">
        <f>IF(Veg_Table[[#This Row],[HEIGHT]]="",1,0)</f>
        <v>0</v>
      </c>
      <c r="E161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16" s="1">
        <f>IF(AND(Veg_Table[[#This Row],[TAT_RESULT]]="ABATE",Veg_Table[[#This Row],[PRESCRIP]]="NW_No Work"),1,0)</f>
        <v>0</v>
      </c>
      <c r="G1616" s="1">
        <f>IF(OR(Veg_Table[[#This Row],[Prescription R-Scale]]="NA",Veg_Table[[#This Row],[Diameter R-Scale]]="NA"),0,IF(Veg_Table[[#This Row],[Diameter R-Scale]]&lt;&gt;Veg_Table[[#This Row],[Prescription R-Scale]],1,0))</f>
        <v>0</v>
      </c>
      <c r="H1616" s="1">
        <f>IF(OR(AND(Veg_Table[[#This Row],[PRESCRIP]]="BC_Br Rmv", Veg_Table[[#This Row],[WOOD_MAN]]&lt;&gt;"Not Needed"),AND(Veg_Table[[#This Row],[PRESCRIP]]="BCS_Br Rmv+Trt", Veg_Table[[#This Row],[WOOD_MAN]]&lt;&gt;"Not Needed")),1,0)</f>
        <v>0</v>
      </c>
      <c r="I1616" s="1">
        <f ca="1">IF(AND(Veg_Table[[#This Row],[Prescription_Changed]]="Yes",Veg_Table[[#This Row],[TAT_RESULT]]=""),1,0)</f>
        <v>0</v>
      </c>
      <c r="J1616" s="1">
        <f ca="1">SUM(Veg_Table[[#This Row],[Prescription and Status do not match]:[Prescription_Edited_And_TAT_Is_Blank]])</f>
        <v>0</v>
      </c>
      <c r="K1616" s="1">
        <f ca="1">IF(Veg_Table[[#This Row],[Sum of Errors]]&gt;0,1,0)</f>
        <v>0</v>
      </c>
      <c r="L1616" s="1">
        <f>1</f>
        <v>1</v>
      </c>
      <c r="M1616"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616" s="1" t="str">
        <f>IF(OR(MID(Veg_Table[[#This Row],[PRESCRIP]],2,1)="1",MID(Veg_Table[[#This Row],[PRESCRIP]],2,1)="2",MID(Veg_Table[[#This Row],[PRESCRIP]],2,1)="3",MID(Veg_Table[[#This Row],[PRESCRIP]],2,1)="4"),_xlfn.NUMBERVALUE(MID(Veg_Table[[#This Row],[PRESCRIP]],2,1)),"NA")</f>
        <v>NA</v>
      </c>
      <c r="O1616" s="1">
        <f>WEEKNUM(Veg_Table[[#This Row],[EVM_LAST_EDITED_Day]],2)</f>
        <v>20</v>
      </c>
      <c r="P1616" s="25">
        <f>IFERROR(DATE(YEAR(Veg_Table[[#This Row],[EVM_LAST_EDITED2]]),MONTH(Veg_Table[[#This Row],[EVM_LAST_EDITED2]]),DAY(Veg_Table[[#This Row],[EVM_LAST_EDITED2]])),DATE(2019,1,1))</f>
        <v>43965</v>
      </c>
      <c r="Q1616" s="3">
        <f>VALUE(SUBSTITUTE(Veg_Table[[#This Row],[EVM_LAST_EDITED]],",",""))</f>
        <v>43965.663862777801</v>
      </c>
      <c r="R1616" s="1" t="str">
        <f>_xlfn.IFNA(IF(Veg_Table[[#This Row],[EVM_LAST_EDITOR]]="","zBlank EVM Last Editor",VLOOKUP(Veg_Table[[#This Row],[EVM_LAST_EDITOR]],Roster_Table[#All],4,FALSE)),"zAWRR Not in Roster")</f>
        <v>MGE</v>
      </c>
      <c r="S1616" s="1" t="str">
        <f>_xlfn.IFNA(IF(Veg_Table[[#This Row],[EVM_LAST_EDITOR]]="","zBlank EVM Last Editor",VLOOKUP(Veg_Table[[#This Row],[EVM_LAST_EDITOR]],Roster_Table[#All],16,FALSE)),"zCompany_AWRR not in Roster")</f>
        <v>MGE_Mountain G Enterprises</v>
      </c>
      <c r="T1616" s="2">
        <f>IFERROR(DATE(YEAR(Veg_Table[[#This Row],[Created2]]),MONTH(Veg_Table[[#This Row],[Created2]]),DAY(Veg_Table[[#This Row],[Created2]])),DATE(2019,1,1))</f>
        <v>43965</v>
      </c>
      <c r="U1616" s="3">
        <f>VALUE(SUBSTITUTE(Veg_Table[[#This Row],[Created]],",",""))</f>
        <v>43965.663862777801</v>
      </c>
      <c r="V1616" s="3" t="str">
        <f ca="1">IFERROR(_xlfn.IFNA(CELL("contents",INDIRECT(_xlfn.CONCAT("Veg_Table_Production_Data!",ADDRESS(MATCH(_xlfn.MAXIFS(#REF!,#REF!,"="&amp;Veg_Table[[#This Row],[AUTO_ID]],#REF!,"&lt;"&amp;Veg_Table[[#This Row],[EVM_LAST_EDITED_Day]]),#REF!,0),COLUMN(#REF!),4,1,)))),""),"")</f>
        <v/>
      </c>
      <c r="W1616" s="3" t="str">
        <f ca="1">IF(Veg_Table[[#This Row],[Previous_Prescription]]="","No",IF(Veg_Table[[#This Row],[Previous_Prescription]]=Veg_Table[[#This Row],[PRESCRIP]],"No","Yes"))</f>
        <v>No</v>
      </c>
      <c r="X1616" s="3" t="str">
        <f>IF(Veg_Table[[#This Row],[EVM_LAST_EDITED_Day]]=Veg_Table[[#This Row],[Created_Day]],"New","Old")</f>
        <v>New</v>
      </c>
      <c r="Y1616" s="1">
        <f>IFERROR(IF(FIND("delete",LOWER(Veg_Table[[#This Row],[PI_COMMENTS]]))&gt;=1,1,0),0)</f>
        <v>0</v>
      </c>
      <c r="Z1616" s="1" t="str">
        <f>_xlfn.IFNA(IF(Veg_Table[[#This Row],[EVM_LAST_EDITOR]]="","Yes",VLOOKUP(Veg_Table[[#This Row],[EVM_LAST_EDITOR]],Roster_Table[#All],15,FALSE)),"Yes")</f>
        <v>Yes</v>
      </c>
      <c r="AA161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16" s="1" t="str">
        <f>_xlfn.IFNA(VLOOKUP(Veg_Table[[#This Row],[EVM_LAST_EDITOR]],Roster_Table[#All],3,FALSE),"zAWRR Not in Roster")</f>
        <v>Miguel</v>
      </c>
      <c r="AC1616" s="1" t="str">
        <f>_xlfn.IFNA(VLOOKUP(Veg_Table[[#This Row],[EVM_LAST_EDITOR]],Roster_Table[#All],2,FALSE),"zAWRR Not in Roster")</f>
        <v>Dominguez-Diaz</v>
      </c>
      <c r="AD1616" s="1" t="str">
        <f>IF(_xlfn.CONCAT(Veg_Table[[#This Row],[First_Name]]," ",Veg_Table[[#This Row],[Last_Name]])="zAWRR Not in Roster zAWRR Not in Roster","zAWRR Not in Roster",_xlfn.CONCAT(Veg_Table[[#This Row],[First_Name]]," ",Veg_Table[[#This Row],[Last_Name]]))</f>
        <v>Miguel Dominguez-Diaz</v>
      </c>
      <c r="AE1616">
        <v>3230197</v>
      </c>
      <c r="AF1616" t="s">
        <v>7040</v>
      </c>
      <c r="AG1616" t="s">
        <v>30</v>
      </c>
      <c r="AH1616" t="s">
        <v>2420</v>
      </c>
      <c r="AI1616" t="s">
        <v>1437</v>
      </c>
      <c r="AJ1616" t="s">
        <v>21</v>
      </c>
      <c r="AK1616" t="s">
        <v>28</v>
      </c>
      <c r="AL1616" t="s">
        <v>22</v>
      </c>
      <c r="AM1616" t="s">
        <v>38</v>
      </c>
      <c r="AN1616" t="s">
        <v>25</v>
      </c>
      <c r="AO1616" t="s">
        <v>25</v>
      </c>
      <c r="AP1616">
        <v>10</v>
      </c>
      <c r="AQ1616">
        <v>35</v>
      </c>
      <c r="AR1616" t="s">
        <v>511</v>
      </c>
      <c r="AS1616" t="s">
        <v>24</v>
      </c>
      <c r="AT1616" t="s">
        <v>26</v>
      </c>
      <c r="AU1616" t="s">
        <v>25</v>
      </c>
      <c r="AV1616" t="s">
        <v>519</v>
      </c>
      <c r="AW1616" t="s">
        <v>7041</v>
      </c>
      <c r="AX1616" t="s">
        <v>534</v>
      </c>
      <c r="AY1616" t="s">
        <v>28</v>
      </c>
      <c r="AZ1616"/>
      <c r="BA1616" t="s">
        <v>28</v>
      </c>
      <c r="BB1616" s="4"/>
      <c r="BC1616" t="s">
        <v>28</v>
      </c>
      <c r="BD1616" t="s">
        <v>29</v>
      </c>
      <c r="BF1616" t="s">
        <v>28</v>
      </c>
      <c r="BG1616" t="s">
        <v>28</v>
      </c>
      <c r="BH1616" t="s">
        <v>28</v>
      </c>
      <c r="BI1616" s="3"/>
      <c r="BJ1616" t="s">
        <v>27</v>
      </c>
      <c r="BK1616" s="30" t="s">
        <v>146</v>
      </c>
      <c r="BL1616" s="3">
        <v>43965.663862777779</v>
      </c>
      <c r="BM1616" t="s">
        <v>31</v>
      </c>
      <c r="BN1616" t="s">
        <v>32</v>
      </c>
      <c r="BO1616" t="s">
        <v>2422</v>
      </c>
      <c r="BQ1616" t="s">
        <v>826</v>
      </c>
      <c r="BR1616" t="s">
        <v>28</v>
      </c>
      <c r="BS1616" t="s">
        <v>28</v>
      </c>
      <c r="BT1616" t="s">
        <v>146</v>
      </c>
      <c r="BU1616" s="3">
        <v>43965.663862777779</v>
      </c>
      <c r="BV1616" t="s">
        <v>803</v>
      </c>
      <c r="BW1616" s="3">
        <v>43966.169547743055</v>
      </c>
      <c r="BX1616" t="s">
        <v>7042</v>
      </c>
      <c r="CG1616"/>
      <c r="CH1616"/>
      <c r="CI1616"/>
      <c r="CY1616"/>
      <c r="DA1616"/>
      <c r="DF1616"/>
    </row>
    <row r="1617" spans="1:110" x14ac:dyDescent="0.25">
      <c r="A1617" s="1">
        <f>IF(Veg_Table[[#This Row],[VP_STATUS]]="Hold",0,IF(OR(AND(Veg_Table[[#This Row],[PRESCRIP]]="NW_No Work",Veg_Table[[#This Row],[VP_STATUS]]&lt;&gt;"No Work Required Under EVM"),AND(Veg_Table[[#This Row],[VP_STATUS]]="No Work Required Under EVM",Veg_Table[[#This Row],[PRESCRIP]]&lt;&gt;"NW_No Work")),1,0))</f>
        <v>0</v>
      </c>
      <c r="B1617" s="1">
        <f>IF(Veg_Table[[#This Row],[SPECIES]]="",1,0)</f>
        <v>0</v>
      </c>
      <c r="C1617" s="1">
        <f>IF(Veg_Table[[#This Row],[DIAMETER]]="",1,0)</f>
        <v>0</v>
      </c>
      <c r="D1617" s="1">
        <f>IF(Veg_Table[[#This Row],[HEIGHT]]="",1,0)</f>
        <v>0</v>
      </c>
      <c r="E161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17" s="1">
        <f>IF(AND(Veg_Table[[#This Row],[TAT_RESULT]]="ABATE",Veg_Table[[#This Row],[PRESCRIP]]="NW_No Work"),1,0)</f>
        <v>0</v>
      </c>
      <c r="G1617" s="1">
        <f>IF(OR(Veg_Table[[#This Row],[Prescription R-Scale]]="NA",Veg_Table[[#This Row],[Diameter R-Scale]]="NA"),0,IF(Veg_Table[[#This Row],[Diameter R-Scale]]&lt;&gt;Veg_Table[[#This Row],[Prescription R-Scale]],1,0))</f>
        <v>0</v>
      </c>
      <c r="H1617" s="1">
        <f>IF(OR(AND(Veg_Table[[#This Row],[PRESCRIP]]="BC_Br Rmv", Veg_Table[[#This Row],[WOOD_MAN]]&lt;&gt;"Not Needed"),AND(Veg_Table[[#This Row],[PRESCRIP]]="BCS_Br Rmv+Trt", Veg_Table[[#This Row],[WOOD_MAN]]&lt;&gt;"Not Needed")),1,0)</f>
        <v>0</v>
      </c>
      <c r="I1617" s="1">
        <f ca="1">IF(AND(Veg_Table[[#This Row],[Prescription_Changed]]="Yes",Veg_Table[[#This Row],[TAT_RESULT]]=""),1,0)</f>
        <v>0</v>
      </c>
      <c r="J1617" s="1">
        <f ca="1">SUM(Veg_Table[[#This Row],[Prescription and Status do not match]:[Prescription_Edited_And_TAT_Is_Blank]])</f>
        <v>0</v>
      </c>
      <c r="K1617" s="1">
        <f ca="1">IF(Veg_Table[[#This Row],[Sum of Errors]]&gt;0,1,0)</f>
        <v>0</v>
      </c>
      <c r="L1617" s="1">
        <f>1</f>
        <v>1</v>
      </c>
      <c r="M1617"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617" s="1" t="str">
        <f>IF(OR(MID(Veg_Table[[#This Row],[PRESCRIP]],2,1)="1",MID(Veg_Table[[#This Row],[PRESCRIP]],2,1)="2",MID(Veg_Table[[#This Row],[PRESCRIP]],2,1)="3",MID(Veg_Table[[#This Row],[PRESCRIP]],2,1)="4"),_xlfn.NUMBERVALUE(MID(Veg_Table[[#This Row],[PRESCRIP]],2,1)),"NA")</f>
        <v>NA</v>
      </c>
      <c r="O1617" s="1">
        <f>WEEKNUM(Veg_Table[[#This Row],[EVM_LAST_EDITED_Day]],2)</f>
        <v>20</v>
      </c>
      <c r="P1617" s="25">
        <f>IFERROR(DATE(YEAR(Veg_Table[[#This Row],[EVM_LAST_EDITED2]]),MONTH(Veg_Table[[#This Row],[EVM_LAST_EDITED2]]),DAY(Veg_Table[[#This Row],[EVM_LAST_EDITED2]])),DATE(2019,1,1))</f>
        <v>43965</v>
      </c>
      <c r="Q1617" s="3">
        <f>VALUE(SUBSTITUTE(Veg_Table[[#This Row],[EVM_LAST_EDITED]],",",""))</f>
        <v>43965.666125798598</v>
      </c>
      <c r="R1617" s="1" t="str">
        <f>_xlfn.IFNA(IF(Veg_Table[[#This Row],[EVM_LAST_EDITOR]]="","zBlank EVM Last Editor",VLOOKUP(Veg_Table[[#This Row],[EVM_LAST_EDITOR]],Roster_Table[#All],4,FALSE)),"zAWRR Not in Roster")</f>
        <v>MGE</v>
      </c>
      <c r="S1617" s="1" t="str">
        <f>_xlfn.IFNA(IF(Veg_Table[[#This Row],[EVM_LAST_EDITOR]]="","zBlank EVM Last Editor",VLOOKUP(Veg_Table[[#This Row],[EVM_LAST_EDITOR]],Roster_Table[#All],16,FALSE)),"zCompany_AWRR not in Roster")</f>
        <v>MGE_Mountain G Enterprises</v>
      </c>
      <c r="T1617" s="2">
        <f>IFERROR(DATE(YEAR(Veg_Table[[#This Row],[Created2]]),MONTH(Veg_Table[[#This Row],[Created2]]),DAY(Veg_Table[[#This Row],[Created2]])),DATE(2019,1,1))</f>
        <v>43965</v>
      </c>
      <c r="U1617" s="3">
        <f>VALUE(SUBSTITUTE(Veg_Table[[#This Row],[Created]],",",""))</f>
        <v>43965.666125798598</v>
      </c>
      <c r="V1617" s="3" t="str">
        <f ca="1">IFERROR(_xlfn.IFNA(CELL("contents",INDIRECT(_xlfn.CONCAT("Veg_Table_Production_Data!",ADDRESS(MATCH(_xlfn.MAXIFS(#REF!,#REF!,"="&amp;Veg_Table[[#This Row],[AUTO_ID]],#REF!,"&lt;"&amp;Veg_Table[[#This Row],[EVM_LAST_EDITED_Day]]),#REF!,0),COLUMN(#REF!),4,1,)))),""),"")</f>
        <v/>
      </c>
      <c r="W1617" s="3" t="str">
        <f ca="1">IF(Veg_Table[[#This Row],[Previous_Prescription]]="","No",IF(Veg_Table[[#This Row],[Previous_Prescription]]=Veg_Table[[#This Row],[PRESCRIP]],"No","Yes"))</f>
        <v>No</v>
      </c>
      <c r="X1617" s="3" t="str">
        <f>IF(Veg_Table[[#This Row],[EVM_LAST_EDITED_Day]]=Veg_Table[[#This Row],[Created_Day]],"New","Old")</f>
        <v>New</v>
      </c>
      <c r="Y1617" s="1">
        <f>IFERROR(IF(FIND("delete",LOWER(Veg_Table[[#This Row],[PI_COMMENTS]]))&gt;=1,1,0),0)</f>
        <v>0</v>
      </c>
      <c r="Z1617" s="1" t="str">
        <f>_xlfn.IFNA(IF(Veg_Table[[#This Row],[EVM_LAST_EDITOR]]="","Yes",VLOOKUP(Veg_Table[[#This Row],[EVM_LAST_EDITOR]],Roster_Table[#All],15,FALSE)),"Yes")</f>
        <v>Yes</v>
      </c>
      <c r="AA161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17" s="1" t="str">
        <f>_xlfn.IFNA(VLOOKUP(Veg_Table[[#This Row],[EVM_LAST_EDITOR]],Roster_Table[#All],3,FALSE),"zAWRR Not in Roster")</f>
        <v>Miguel</v>
      </c>
      <c r="AC1617" s="1" t="str">
        <f>_xlfn.IFNA(VLOOKUP(Veg_Table[[#This Row],[EVM_LAST_EDITOR]],Roster_Table[#All],2,FALSE),"zAWRR Not in Roster")</f>
        <v>Dominguez-Diaz</v>
      </c>
      <c r="AD1617" s="1" t="str">
        <f>IF(_xlfn.CONCAT(Veg_Table[[#This Row],[First_Name]]," ",Veg_Table[[#This Row],[Last_Name]])="zAWRR Not in Roster zAWRR Not in Roster","zAWRR Not in Roster",_xlfn.CONCAT(Veg_Table[[#This Row],[First_Name]]," ",Veg_Table[[#This Row],[Last_Name]]))</f>
        <v>Miguel Dominguez-Diaz</v>
      </c>
      <c r="AE1617">
        <v>3230251</v>
      </c>
      <c r="AF1617" t="s">
        <v>7043</v>
      </c>
      <c r="AG1617" t="s">
        <v>30</v>
      </c>
      <c r="AH1617" t="s">
        <v>2420</v>
      </c>
      <c r="AI1617" t="s">
        <v>1437</v>
      </c>
      <c r="AJ1617" t="s">
        <v>21</v>
      </c>
      <c r="AK1617" t="s">
        <v>28</v>
      </c>
      <c r="AL1617" t="s">
        <v>22</v>
      </c>
      <c r="AM1617" t="s">
        <v>23</v>
      </c>
      <c r="AN1617" t="s">
        <v>25</v>
      </c>
      <c r="AO1617" t="s">
        <v>25</v>
      </c>
      <c r="AP1617">
        <v>7</v>
      </c>
      <c r="AQ1617">
        <v>28</v>
      </c>
      <c r="AR1617" t="s">
        <v>517</v>
      </c>
      <c r="AS1617" t="s">
        <v>24</v>
      </c>
      <c r="AT1617" t="s">
        <v>26</v>
      </c>
      <c r="AU1617" t="s">
        <v>25</v>
      </c>
      <c r="AV1617" t="s">
        <v>519</v>
      </c>
      <c r="AW1617" t="s">
        <v>7044</v>
      </c>
      <c r="AX1617" t="s">
        <v>534</v>
      </c>
      <c r="AY1617" t="s">
        <v>28</v>
      </c>
      <c r="AZ1617"/>
      <c r="BA1617" t="s">
        <v>28</v>
      </c>
      <c r="BB1617" s="4"/>
      <c r="BC1617" t="s">
        <v>28</v>
      </c>
      <c r="BD1617" t="s">
        <v>29</v>
      </c>
      <c r="BF1617" t="s">
        <v>28</v>
      </c>
      <c r="BG1617" t="s">
        <v>28</v>
      </c>
      <c r="BH1617" t="s">
        <v>28</v>
      </c>
      <c r="BI1617" s="3"/>
      <c r="BJ1617" t="s">
        <v>27</v>
      </c>
      <c r="BK1617" s="30" t="s">
        <v>146</v>
      </c>
      <c r="BL1617" s="3">
        <v>43965.666125798612</v>
      </c>
      <c r="BM1617" t="s">
        <v>31</v>
      </c>
      <c r="BN1617" t="s">
        <v>32</v>
      </c>
      <c r="BO1617" t="s">
        <v>2422</v>
      </c>
      <c r="BQ1617" t="s">
        <v>826</v>
      </c>
      <c r="BR1617" t="s">
        <v>28</v>
      </c>
      <c r="BS1617" t="s">
        <v>28</v>
      </c>
      <c r="BT1617" t="s">
        <v>146</v>
      </c>
      <c r="BU1617" s="3">
        <v>43965.666125798612</v>
      </c>
      <c r="BV1617" t="s">
        <v>803</v>
      </c>
      <c r="BW1617" s="3">
        <v>43966.169547743055</v>
      </c>
      <c r="BX1617" t="s">
        <v>7045</v>
      </c>
      <c r="CG1617"/>
      <c r="CH1617"/>
      <c r="CI1617"/>
      <c r="CY1617"/>
      <c r="DA1617"/>
      <c r="DF1617"/>
    </row>
    <row r="1618" spans="1:110" x14ac:dyDescent="0.25">
      <c r="A1618" s="1">
        <f>IF(Veg_Table[[#This Row],[VP_STATUS]]="Hold",0,IF(OR(AND(Veg_Table[[#This Row],[PRESCRIP]]="NW_No Work",Veg_Table[[#This Row],[VP_STATUS]]&lt;&gt;"No Work Required Under EVM"),AND(Veg_Table[[#This Row],[VP_STATUS]]="No Work Required Under EVM",Veg_Table[[#This Row],[PRESCRIP]]&lt;&gt;"NW_No Work")),1,0))</f>
        <v>0</v>
      </c>
      <c r="B1618" s="1">
        <f>IF(Veg_Table[[#This Row],[SPECIES]]="",1,0)</f>
        <v>0</v>
      </c>
      <c r="C1618" s="1">
        <f>IF(Veg_Table[[#This Row],[DIAMETER]]="",1,0)</f>
        <v>0</v>
      </c>
      <c r="D1618" s="1">
        <f>IF(Veg_Table[[#This Row],[HEIGHT]]="",1,0)</f>
        <v>0</v>
      </c>
      <c r="E161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18" s="1">
        <f>IF(AND(Veg_Table[[#This Row],[TAT_RESULT]]="ABATE",Veg_Table[[#This Row],[PRESCRIP]]="NW_No Work"),1,0)</f>
        <v>0</v>
      </c>
      <c r="G1618" s="1">
        <f>IF(OR(Veg_Table[[#This Row],[Prescription R-Scale]]="NA",Veg_Table[[#This Row],[Diameter R-Scale]]="NA"),0,IF(Veg_Table[[#This Row],[Diameter R-Scale]]&lt;&gt;Veg_Table[[#This Row],[Prescription R-Scale]],1,0))</f>
        <v>0</v>
      </c>
      <c r="H1618" s="1">
        <f>IF(OR(AND(Veg_Table[[#This Row],[PRESCRIP]]="BC_Br Rmv", Veg_Table[[#This Row],[WOOD_MAN]]&lt;&gt;"Not Needed"),AND(Veg_Table[[#This Row],[PRESCRIP]]="BCS_Br Rmv+Trt", Veg_Table[[#This Row],[WOOD_MAN]]&lt;&gt;"Not Needed")),1,0)</f>
        <v>0</v>
      </c>
      <c r="I1618" s="1">
        <f ca="1">IF(AND(Veg_Table[[#This Row],[Prescription_Changed]]="Yes",Veg_Table[[#This Row],[TAT_RESULT]]=""),1,0)</f>
        <v>0</v>
      </c>
      <c r="J1618" s="1">
        <f ca="1">SUM(Veg_Table[[#This Row],[Prescription and Status do not match]:[Prescription_Edited_And_TAT_Is_Blank]])</f>
        <v>0</v>
      </c>
      <c r="K1618" s="1">
        <f ca="1">IF(Veg_Table[[#This Row],[Sum of Errors]]&gt;0,1,0)</f>
        <v>0</v>
      </c>
      <c r="L1618" s="1">
        <f>1</f>
        <v>1</v>
      </c>
      <c r="M1618"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618" s="1" t="str">
        <f>IF(OR(MID(Veg_Table[[#This Row],[PRESCRIP]],2,1)="1",MID(Veg_Table[[#This Row],[PRESCRIP]],2,1)="2",MID(Veg_Table[[#This Row],[PRESCRIP]],2,1)="3",MID(Veg_Table[[#This Row],[PRESCRIP]],2,1)="4"),_xlfn.NUMBERVALUE(MID(Veg_Table[[#This Row],[PRESCRIP]],2,1)),"NA")</f>
        <v>NA</v>
      </c>
      <c r="O1618" s="1">
        <f>WEEKNUM(Veg_Table[[#This Row],[EVM_LAST_EDITED_Day]],2)</f>
        <v>20</v>
      </c>
      <c r="P1618" s="25">
        <f>IFERROR(DATE(YEAR(Veg_Table[[#This Row],[EVM_LAST_EDITED2]]),MONTH(Veg_Table[[#This Row],[EVM_LAST_EDITED2]]),DAY(Veg_Table[[#This Row],[EVM_LAST_EDITED2]])),DATE(2019,1,1))</f>
        <v>43965</v>
      </c>
      <c r="Q1618" s="3">
        <f>VALUE(SUBSTITUTE(Veg_Table[[#This Row],[EVM_LAST_EDITED]],",",""))</f>
        <v>43965.666712963</v>
      </c>
      <c r="R1618" s="1" t="str">
        <f>_xlfn.IFNA(IF(Veg_Table[[#This Row],[EVM_LAST_EDITOR]]="","zBlank EVM Last Editor",VLOOKUP(Veg_Table[[#This Row],[EVM_LAST_EDITOR]],Roster_Table[#All],4,FALSE)),"zAWRR Not in Roster")</f>
        <v>MGE</v>
      </c>
      <c r="S1618" s="1" t="str">
        <f>_xlfn.IFNA(IF(Veg_Table[[#This Row],[EVM_LAST_EDITOR]]="","zBlank EVM Last Editor",VLOOKUP(Veg_Table[[#This Row],[EVM_LAST_EDITOR]],Roster_Table[#All],16,FALSE)),"zCompany_AWRR not in Roster")</f>
        <v>MGE_Mountain G Enterprises</v>
      </c>
      <c r="T1618" s="2">
        <f>IFERROR(DATE(YEAR(Veg_Table[[#This Row],[Created2]]),MONTH(Veg_Table[[#This Row],[Created2]]),DAY(Veg_Table[[#This Row],[Created2]])),DATE(2019,1,1))</f>
        <v>43965</v>
      </c>
      <c r="U1618" s="3">
        <f>VALUE(SUBSTITUTE(Veg_Table[[#This Row],[Created]],",",""))</f>
        <v>43965.666712963</v>
      </c>
      <c r="V1618" s="3" t="str">
        <f ca="1">IFERROR(_xlfn.IFNA(CELL("contents",INDIRECT(_xlfn.CONCAT("Veg_Table_Production_Data!",ADDRESS(MATCH(_xlfn.MAXIFS(#REF!,#REF!,"="&amp;Veg_Table[[#This Row],[AUTO_ID]],#REF!,"&lt;"&amp;Veg_Table[[#This Row],[EVM_LAST_EDITED_Day]]),#REF!,0),COLUMN(#REF!),4,1,)))),""),"")</f>
        <v/>
      </c>
      <c r="W1618" s="3" t="str">
        <f ca="1">IF(Veg_Table[[#This Row],[Previous_Prescription]]="","No",IF(Veg_Table[[#This Row],[Previous_Prescription]]=Veg_Table[[#This Row],[PRESCRIP]],"No","Yes"))</f>
        <v>No</v>
      </c>
      <c r="X1618" s="3" t="str">
        <f>IF(Veg_Table[[#This Row],[EVM_LAST_EDITED_Day]]=Veg_Table[[#This Row],[Created_Day]],"New","Old")</f>
        <v>New</v>
      </c>
      <c r="Y1618" s="1">
        <f>IFERROR(IF(FIND("delete",LOWER(Veg_Table[[#This Row],[PI_COMMENTS]]))&gt;=1,1,0),0)</f>
        <v>0</v>
      </c>
      <c r="Z1618" s="1" t="str">
        <f>_xlfn.IFNA(IF(Veg_Table[[#This Row],[EVM_LAST_EDITOR]]="","Yes",VLOOKUP(Veg_Table[[#This Row],[EVM_LAST_EDITOR]],Roster_Table[#All],15,FALSE)),"Yes")</f>
        <v>Yes</v>
      </c>
      <c r="AA161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18" s="1" t="str">
        <f>_xlfn.IFNA(VLOOKUP(Veg_Table[[#This Row],[EVM_LAST_EDITOR]],Roster_Table[#All],3,FALSE),"zAWRR Not in Roster")</f>
        <v>Amanda</v>
      </c>
      <c r="AC1618" s="1" t="str">
        <f>_xlfn.IFNA(VLOOKUP(Veg_Table[[#This Row],[EVM_LAST_EDITOR]],Roster_Table[#All],2,FALSE),"zAWRR Not in Roster")</f>
        <v>Winne</v>
      </c>
      <c r="AD1618" s="1" t="str">
        <f>IF(_xlfn.CONCAT(Veg_Table[[#This Row],[First_Name]]," ",Veg_Table[[#This Row],[Last_Name]])="zAWRR Not in Roster zAWRR Not in Roster","zAWRR Not in Roster",_xlfn.CONCAT(Veg_Table[[#This Row],[First_Name]]," ",Veg_Table[[#This Row],[Last_Name]]))</f>
        <v>Amanda Winne</v>
      </c>
      <c r="AE1618">
        <v>3230485</v>
      </c>
      <c r="AF1618" t="s">
        <v>6606</v>
      </c>
      <c r="AG1618" t="s">
        <v>93</v>
      </c>
      <c r="AH1618" t="s">
        <v>4287</v>
      </c>
      <c r="AI1618" t="s">
        <v>3400</v>
      </c>
      <c r="AJ1618" t="s">
        <v>21</v>
      </c>
      <c r="AL1618" t="s">
        <v>22</v>
      </c>
      <c r="AM1618" t="s">
        <v>1967</v>
      </c>
      <c r="AN1618" t="s">
        <v>25</v>
      </c>
      <c r="AO1618" t="s">
        <v>25</v>
      </c>
      <c r="AP1618">
        <v>13</v>
      </c>
      <c r="AQ1618">
        <v>63</v>
      </c>
      <c r="AR1618" t="s">
        <v>511</v>
      </c>
      <c r="AS1618" t="s">
        <v>24</v>
      </c>
      <c r="AT1618" t="s">
        <v>26</v>
      </c>
      <c r="AV1618" t="s">
        <v>512</v>
      </c>
      <c r="AW1618" t="s">
        <v>6607</v>
      </c>
      <c r="AZ1618"/>
      <c r="BB1618" s="4"/>
      <c r="BD1618" t="s">
        <v>29</v>
      </c>
      <c r="BE1618" t="s">
        <v>25</v>
      </c>
      <c r="BF1618" t="s">
        <v>513</v>
      </c>
      <c r="BI1618" s="3"/>
      <c r="BJ1618" t="s">
        <v>27</v>
      </c>
      <c r="BK1618" s="30" t="s">
        <v>520</v>
      </c>
      <c r="BL1618" s="3">
        <v>43965.666712962964</v>
      </c>
      <c r="BM1618" t="s">
        <v>31</v>
      </c>
      <c r="BN1618" t="s">
        <v>32</v>
      </c>
      <c r="BP1618" t="s">
        <v>4406</v>
      </c>
      <c r="BQ1618" t="s">
        <v>1025</v>
      </c>
      <c r="BR1618" t="s">
        <v>28</v>
      </c>
      <c r="BS1618" t="s">
        <v>28</v>
      </c>
      <c r="BT1618" t="s">
        <v>520</v>
      </c>
      <c r="BU1618" s="3">
        <v>43965.666712962964</v>
      </c>
      <c r="BV1618" t="s">
        <v>803</v>
      </c>
      <c r="BW1618" s="3">
        <v>43965.760199074073</v>
      </c>
      <c r="BX1618" t="s">
        <v>6608</v>
      </c>
      <c r="CG1618"/>
      <c r="CH1618"/>
      <c r="CI1618"/>
      <c r="CY1618"/>
      <c r="DA1618"/>
      <c r="DF1618"/>
    </row>
    <row r="1619" spans="1:110" x14ac:dyDescent="0.25">
      <c r="A1619" s="1">
        <f>IF(Veg_Table[[#This Row],[VP_STATUS]]="Hold",0,IF(OR(AND(Veg_Table[[#This Row],[PRESCRIP]]="NW_No Work",Veg_Table[[#This Row],[VP_STATUS]]&lt;&gt;"No Work Required Under EVM"),AND(Veg_Table[[#This Row],[VP_STATUS]]="No Work Required Under EVM",Veg_Table[[#This Row],[PRESCRIP]]&lt;&gt;"NW_No Work")),1,0))</f>
        <v>0</v>
      </c>
      <c r="B1619" s="1">
        <f>IF(Veg_Table[[#This Row],[SPECIES]]="",1,0)</f>
        <v>0</v>
      </c>
      <c r="C1619" s="1">
        <f>IF(Veg_Table[[#This Row],[DIAMETER]]="",1,0)</f>
        <v>0</v>
      </c>
      <c r="D1619" s="1">
        <f>IF(Veg_Table[[#This Row],[HEIGHT]]="",1,0)</f>
        <v>0</v>
      </c>
      <c r="E161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19" s="1">
        <f>IF(AND(Veg_Table[[#This Row],[TAT_RESULT]]="ABATE",Veg_Table[[#This Row],[PRESCRIP]]="NW_No Work"),1,0)</f>
        <v>0</v>
      </c>
      <c r="G1619" s="1">
        <f>IF(OR(Veg_Table[[#This Row],[Prescription R-Scale]]="NA",Veg_Table[[#This Row],[Diameter R-Scale]]="NA"),0,IF(Veg_Table[[#This Row],[Diameter R-Scale]]&lt;&gt;Veg_Table[[#This Row],[Prescription R-Scale]],1,0))</f>
        <v>0</v>
      </c>
      <c r="H1619" s="1">
        <f>IF(OR(AND(Veg_Table[[#This Row],[PRESCRIP]]="BC_Br Rmv", Veg_Table[[#This Row],[WOOD_MAN]]&lt;&gt;"Not Needed"),AND(Veg_Table[[#This Row],[PRESCRIP]]="BCS_Br Rmv+Trt", Veg_Table[[#This Row],[WOOD_MAN]]&lt;&gt;"Not Needed")),1,0)</f>
        <v>0</v>
      </c>
      <c r="I1619" s="1">
        <f ca="1">IF(AND(Veg_Table[[#This Row],[Prescription_Changed]]="Yes",Veg_Table[[#This Row],[TAT_RESULT]]=""),1,0)</f>
        <v>0</v>
      </c>
      <c r="J1619" s="1">
        <f ca="1">SUM(Veg_Table[[#This Row],[Prescription and Status do not match]:[Prescription_Edited_And_TAT_Is_Blank]])</f>
        <v>0</v>
      </c>
      <c r="K1619" s="1">
        <f ca="1">IF(Veg_Table[[#This Row],[Sum of Errors]]&gt;0,1,0)</f>
        <v>0</v>
      </c>
      <c r="L1619" s="1">
        <f>1</f>
        <v>1</v>
      </c>
      <c r="M1619"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619" s="1" t="str">
        <f>IF(OR(MID(Veg_Table[[#This Row],[PRESCRIP]],2,1)="1",MID(Veg_Table[[#This Row],[PRESCRIP]],2,1)="2",MID(Veg_Table[[#This Row],[PRESCRIP]],2,1)="3",MID(Veg_Table[[#This Row],[PRESCRIP]],2,1)="4"),_xlfn.NUMBERVALUE(MID(Veg_Table[[#This Row],[PRESCRIP]],2,1)),"NA")</f>
        <v>NA</v>
      </c>
      <c r="O1619" s="1">
        <f>WEEKNUM(Veg_Table[[#This Row],[EVM_LAST_EDITED_Day]],2)</f>
        <v>20</v>
      </c>
      <c r="P1619" s="25">
        <f>IFERROR(DATE(YEAR(Veg_Table[[#This Row],[EVM_LAST_EDITED2]]),MONTH(Veg_Table[[#This Row],[EVM_LAST_EDITED2]]),DAY(Veg_Table[[#This Row],[EVM_LAST_EDITED2]])),DATE(2019,1,1))</f>
        <v>43965</v>
      </c>
      <c r="Q1619" s="3">
        <f>VALUE(SUBSTITUTE(Veg_Table[[#This Row],[EVM_LAST_EDITED]],",",""))</f>
        <v>43965.668772777703</v>
      </c>
      <c r="R1619" s="1" t="str">
        <f>_xlfn.IFNA(IF(Veg_Table[[#This Row],[EVM_LAST_EDITOR]]="","zBlank EVM Last Editor",VLOOKUP(Veg_Table[[#This Row],[EVM_LAST_EDITOR]],Roster_Table[#All],4,FALSE)),"zAWRR Not in Roster")</f>
        <v>MGE</v>
      </c>
      <c r="S1619" s="1" t="str">
        <f>_xlfn.IFNA(IF(Veg_Table[[#This Row],[EVM_LAST_EDITOR]]="","zBlank EVM Last Editor",VLOOKUP(Veg_Table[[#This Row],[EVM_LAST_EDITOR]],Roster_Table[#All],16,FALSE)),"zCompany_AWRR not in Roster")</f>
        <v>MGE_Mountain G Enterprises</v>
      </c>
      <c r="T1619" s="2">
        <f>IFERROR(DATE(YEAR(Veg_Table[[#This Row],[Created2]]),MONTH(Veg_Table[[#This Row],[Created2]]),DAY(Veg_Table[[#This Row],[Created2]])),DATE(2019,1,1))</f>
        <v>43965</v>
      </c>
      <c r="U1619" s="3">
        <f>VALUE(SUBSTITUTE(Veg_Table[[#This Row],[Created]],",",""))</f>
        <v>43965.667934409699</v>
      </c>
      <c r="V1619" s="3" t="str">
        <f ca="1">IFERROR(_xlfn.IFNA(CELL("contents",INDIRECT(_xlfn.CONCAT("Veg_Table_Production_Data!",ADDRESS(MATCH(_xlfn.MAXIFS(#REF!,#REF!,"="&amp;Veg_Table[[#This Row],[AUTO_ID]],#REF!,"&lt;"&amp;Veg_Table[[#This Row],[EVM_LAST_EDITED_Day]]),#REF!,0),COLUMN(#REF!),4,1,)))),""),"")</f>
        <v/>
      </c>
      <c r="W1619" s="3" t="str">
        <f ca="1">IF(Veg_Table[[#This Row],[Previous_Prescription]]="","No",IF(Veg_Table[[#This Row],[Previous_Prescription]]=Veg_Table[[#This Row],[PRESCRIP]],"No","Yes"))</f>
        <v>No</v>
      </c>
      <c r="X1619" s="3" t="str">
        <f>IF(Veg_Table[[#This Row],[EVM_LAST_EDITED_Day]]=Veg_Table[[#This Row],[Created_Day]],"New","Old")</f>
        <v>New</v>
      </c>
      <c r="Y1619" s="1">
        <f>IFERROR(IF(FIND("delete",LOWER(Veg_Table[[#This Row],[PI_COMMENTS]]))&gt;=1,1,0),0)</f>
        <v>0</v>
      </c>
      <c r="Z1619" s="1" t="str">
        <f>_xlfn.IFNA(IF(Veg_Table[[#This Row],[EVM_LAST_EDITOR]]="","Yes",VLOOKUP(Veg_Table[[#This Row],[EVM_LAST_EDITOR]],Roster_Table[#All],15,FALSE)),"Yes")</f>
        <v>Yes</v>
      </c>
      <c r="AA161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19" s="1" t="str">
        <f>_xlfn.IFNA(VLOOKUP(Veg_Table[[#This Row],[EVM_LAST_EDITOR]],Roster_Table[#All],3,FALSE),"zAWRR Not in Roster")</f>
        <v>Miguel</v>
      </c>
      <c r="AC1619" s="1" t="str">
        <f>_xlfn.IFNA(VLOOKUP(Veg_Table[[#This Row],[EVM_LAST_EDITOR]],Roster_Table[#All],2,FALSE),"zAWRR Not in Roster")</f>
        <v>Dominguez-Diaz</v>
      </c>
      <c r="AD1619" s="1" t="str">
        <f>IF(_xlfn.CONCAT(Veg_Table[[#This Row],[First_Name]]," ",Veg_Table[[#This Row],[Last_Name]])="zAWRR Not in Roster zAWRR Not in Roster","zAWRR Not in Roster",_xlfn.CONCAT(Veg_Table[[#This Row],[First_Name]]," ",Veg_Table[[#This Row],[Last_Name]]))</f>
        <v>Miguel Dominguez-Diaz</v>
      </c>
      <c r="AE1619">
        <v>3230304</v>
      </c>
      <c r="AF1619" t="s">
        <v>7046</v>
      </c>
      <c r="AG1619" t="s">
        <v>30</v>
      </c>
      <c r="AH1619" t="s">
        <v>2420</v>
      </c>
      <c r="AI1619" t="s">
        <v>1437</v>
      </c>
      <c r="AJ1619" t="s">
        <v>21</v>
      </c>
      <c r="AK1619" t="s">
        <v>28</v>
      </c>
      <c r="AL1619" t="s">
        <v>22</v>
      </c>
      <c r="AM1619" t="s">
        <v>38</v>
      </c>
      <c r="AN1619" t="s">
        <v>25</v>
      </c>
      <c r="AO1619" t="s">
        <v>25</v>
      </c>
      <c r="AP1619">
        <v>30</v>
      </c>
      <c r="AQ1619">
        <v>110</v>
      </c>
      <c r="AR1619" t="s">
        <v>511</v>
      </c>
      <c r="AS1619" t="s">
        <v>24</v>
      </c>
      <c r="AT1619" t="s">
        <v>26</v>
      </c>
      <c r="AU1619" t="s">
        <v>25</v>
      </c>
      <c r="AV1619" t="s">
        <v>519</v>
      </c>
      <c r="AW1619" t="s">
        <v>7047</v>
      </c>
      <c r="AX1619" t="s">
        <v>534</v>
      </c>
      <c r="AY1619" t="s">
        <v>28</v>
      </c>
      <c r="AZ1619"/>
      <c r="BA1619" t="s">
        <v>28</v>
      </c>
      <c r="BB1619" s="4"/>
      <c r="BC1619" t="s">
        <v>28</v>
      </c>
      <c r="BD1619" t="s">
        <v>29</v>
      </c>
      <c r="BF1619" t="s">
        <v>28</v>
      </c>
      <c r="BG1619" t="s">
        <v>28</v>
      </c>
      <c r="BH1619" t="s">
        <v>28</v>
      </c>
      <c r="BI1619" s="3"/>
      <c r="BJ1619" t="s">
        <v>27</v>
      </c>
      <c r="BK1619" s="30" t="s">
        <v>146</v>
      </c>
      <c r="BL1619" s="3">
        <v>43965.668772777775</v>
      </c>
      <c r="BM1619" t="s">
        <v>31</v>
      </c>
      <c r="BN1619" t="s">
        <v>32</v>
      </c>
      <c r="BO1619" t="s">
        <v>2422</v>
      </c>
      <c r="BQ1619" t="s">
        <v>826</v>
      </c>
      <c r="BR1619" t="s">
        <v>28</v>
      </c>
      <c r="BS1619" t="s">
        <v>28</v>
      </c>
      <c r="BT1619" t="s">
        <v>146</v>
      </c>
      <c r="BU1619" s="3">
        <v>43965.667934409721</v>
      </c>
      <c r="BV1619" t="s">
        <v>803</v>
      </c>
      <c r="BW1619" s="3">
        <v>43966.169547743055</v>
      </c>
      <c r="BX1619" t="s">
        <v>7048</v>
      </c>
      <c r="CG1619"/>
      <c r="CH1619"/>
      <c r="CI1619"/>
      <c r="CY1619"/>
      <c r="DA1619"/>
      <c r="DF1619"/>
    </row>
    <row r="1620" spans="1:110" x14ac:dyDescent="0.25">
      <c r="A1620" s="1">
        <f>IF(Veg_Table[[#This Row],[VP_STATUS]]="Hold",0,IF(OR(AND(Veg_Table[[#This Row],[PRESCRIP]]="NW_No Work",Veg_Table[[#This Row],[VP_STATUS]]&lt;&gt;"No Work Required Under EVM"),AND(Veg_Table[[#This Row],[VP_STATUS]]="No Work Required Under EVM",Veg_Table[[#This Row],[PRESCRIP]]&lt;&gt;"NW_No Work")),1,0))</f>
        <v>0</v>
      </c>
      <c r="B1620" s="1">
        <f>IF(Veg_Table[[#This Row],[SPECIES]]="",1,0)</f>
        <v>0</v>
      </c>
      <c r="C1620" s="1">
        <f>IF(Veg_Table[[#This Row],[DIAMETER]]="",1,0)</f>
        <v>0</v>
      </c>
      <c r="D1620" s="1">
        <f>IF(Veg_Table[[#This Row],[HEIGHT]]="",1,0)</f>
        <v>0</v>
      </c>
      <c r="E162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20" s="1">
        <f>IF(AND(Veg_Table[[#This Row],[TAT_RESULT]]="ABATE",Veg_Table[[#This Row],[PRESCRIP]]="NW_No Work"),1,0)</f>
        <v>0</v>
      </c>
      <c r="G1620" s="1">
        <f>IF(OR(Veg_Table[[#This Row],[Prescription R-Scale]]="NA",Veg_Table[[#This Row],[Diameter R-Scale]]="NA"),0,IF(Veg_Table[[#This Row],[Diameter R-Scale]]&lt;&gt;Veg_Table[[#This Row],[Prescription R-Scale]],1,0))</f>
        <v>0</v>
      </c>
      <c r="H1620" s="1">
        <f>IF(OR(AND(Veg_Table[[#This Row],[PRESCRIP]]="BC_Br Rmv", Veg_Table[[#This Row],[WOOD_MAN]]&lt;&gt;"Not Needed"),AND(Veg_Table[[#This Row],[PRESCRIP]]="BCS_Br Rmv+Trt", Veg_Table[[#This Row],[WOOD_MAN]]&lt;&gt;"Not Needed")),1,0)</f>
        <v>0</v>
      </c>
      <c r="I1620" s="1">
        <f ca="1">IF(AND(Veg_Table[[#This Row],[Prescription_Changed]]="Yes",Veg_Table[[#This Row],[TAT_RESULT]]=""),1,0)</f>
        <v>0</v>
      </c>
      <c r="J1620" s="1">
        <f ca="1">SUM(Veg_Table[[#This Row],[Prescription and Status do not match]:[Prescription_Edited_And_TAT_Is_Blank]])</f>
        <v>0</v>
      </c>
      <c r="K1620" s="1">
        <f ca="1">IF(Veg_Table[[#This Row],[Sum of Errors]]&gt;0,1,0)</f>
        <v>0</v>
      </c>
      <c r="L1620" s="1">
        <f>1</f>
        <v>1</v>
      </c>
      <c r="M1620"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Brush</v>
      </c>
      <c r="N1620" s="1" t="str">
        <f>IF(OR(MID(Veg_Table[[#This Row],[PRESCRIP]],2,1)="1",MID(Veg_Table[[#This Row],[PRESCRIP]],2,1)="2",MID(Veg_Table[[#This Row],[PRESCRIP]],2,1)="3",MID(Veg_Table[[#This Row],[PRESCRIP]],2,1)="4"),_xlfn.NUMBERVALUE(MID(Veg_Table[[#This Row],[PRESCRIP]],2,1)),"NA")</f>
        <v>NA</v>
      </c>
      <c r="O1620" s="1">
        <f>WEEKNUM(Veg_Table[[#This Row],[EVM_LAST_EDITED_Day]],2)</f>
        <v>20</v>
      </c>
      <c r="P1620" s="25">
        <f>IFERROR(DATE(YEAR(Veg_Table[[#This Row],[EVM_LAST_EDITED2]]),MONTH(Veg_Table[[#This Row],[EVM_LAST_EDITED2]]),DAY(Veg_Table[[#This Row],[EVM_LAST_EDITED2]])),DATE(2019,1,1))</f>
        <v>43965</v>
      </c>
      <c r="Q1620" s="3">
        <f>VALUE(SUBSTITUTE(Veg_Table[[#This Row],[EVM_LAST_EDITED]],",",""))</f>
        <v>43965.669915995401</v>
      </c>
      <c r="R1620" s="1" t="str">
        <f>_xlfn.IFNA(IF(Veg_Table[[#This Row],[EVM_LAST_EDITOR]]="","zBlank EVM Last Editor",VLOOKUP(Veg_Table[[#This Row],[EVM_LAST_EDITOR]],Roster_Table[#All],4,FALSE)),"zAWRR Not in Roster")</f>
        <v>MGE</v>
      </c>
      <c r="S1620" s="1" t="str">
        <f>_xlfn.IFNA(IF(Veg_Table[[#This Row],[EVM_LAST_EDITOR]]="","zBlank EVM Last Editor",VLOOKUP(Veg_Table[[#This Row],[EVM_LAST_EDITOR]],Roster_Table[#All],16,FALSE)),"zCompany_AWRR not in Roster")</f>
        <v>MGE_Mountain G Enterprises</v>
      </c>
      <c r="T1620" s="2">
        <f>IFERROR(DATE(YEAR(Veg_Table[[#This Row],[Created2]]),MONTH(Veg_Table[[#This Row],[Created2]]),DAY(Veg_Table[[#This Row],[Created2]])),DATE(2019,1,1))</f>
        <v>43965</v>
      </c>
      <c r="U1620" s="3">
        <f>VALUE(SUBSTITUTE(Veg_Table[[#This Row],[Created]],",",""))</f>
        <v>43965.669915995401</v>
      </c>
      <c r="V1620" s="3" t="str">
        <f ca="1">IFERROR(_xlfn.IFNA(CELL("contents",INDIRECT(_xlfn.CONCAT("Veg_Table_Production_Data!",ADDRESS(MATCH(_xlfn.MAXIFS(#REF!,#REF!,"="&amp;Veg_Table[[#This Row],[AUTO_ID]],#REF!,"&lt;"&amp;Veg_Table[[#This Row],[EVM_LAST_EDITED_Day]]),#REF!,0),COLUMN(#REF!),4,1,)))),""),"")</f>
        <v/>
      </c>
      <c r="W1620" s="3" t="str">
        <f ca="1">IF(Veg_Table[[#This Row],[Previous_Prescription]]="","No",IF(Veg_Table[[#This Row],[Previous_Prescription]]=Veg_Table[[#This Row],[PRESCRIP]],"No","Yes"))</f>
        <v>No</v>
      </c>
      <c r="X1620" s="3" t="str">
        <f>IF(Veg_Table[[#This Row],[EVM_LAST_EDITED_Day]]=Veg_Table[[#This Row],[Created_Day]],"New","Old")</f>
        <v>New</v>
      </c>
      <c r="Y1620" s="1">
        <f>IFERROR(IF(FIND("delete",LOWER(Veg_Table[[#This Row],[PI_COMMENTS]]))&gt;=1,1,0),0)</f>
        <v>0</v>
      </c>
      <c r="Z1620" s="1" t="str">
        <f>_xlfn.IFNA(IF(Veg_Table[[#This Row],[EVM_LAST_EDITOR]]="","Yes",VLOOKUP(Veg_Table[[#This Row],[EVM_LAST_EDITOR]],Roster_Table[#All],15,FALSE)),"Yes")</f>
        <v>Yes</v>
      </c>
      <c r="AA162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20" s="1" t="str">
        <f>_xlfn.IFNA(VLOOKUP(Veg_Table[[#This Row],[EVM_LAST_EDITOR]],Roster_Table[#All],3,FALSE),"zAWRR Not in Roster")</f>
        <v>Aaron</v>
      </c>
      <c r="AC1620" s="1" t="str">
        <f>_xlfn.IFNA(VLOOKUP(Veg_Table[[#This Row],[EVM_LAST_EDITOR]],Roster_Table[#All],2,FALSE),"zAWRR Not in Roster")</f>
        <v>Hansen</v>
      </c>
      <c r="AD1620" s="1" t="str">
        <f>IF(_xlfn.CONCAT(Veg_Table[[#This Row],[First_Name]]," ",Veg_Table[[#This Row],[Last_Name]])="zAWRR Not in Roster zAWRR Not in Roster","zAWRR Not in Roster",_xlfn.CONCAT(Veg_Table[[#This Row],[First_Name]]," ",Veg_Table[[#This Row],[Last_Name]]))</f>
        <v>Aaron Hansen</v>
      </c>
      <c r="AE1620">
        <v>3230326</v>
      </c>
      <c r="AF1620" t="s">
        <v>6518</v>
      </c>
      <c r="AG1620" t="s">
        <v>93</v>
      </c>
      <c r="AH1620" t="s">
        <v>5320</v>
      </c>
      <c r="AI1620" t="s">
        <v>6516</v>
      </c>
      <c r="AJ1620" t="s">
        <v>36</v>
      </c>
      <c r="AL1620" t="s">
        <v>22</v>
      </c>
      <c r="AM1620" t="s">
        <v>49</v>
      </c>
      <c r="AN1620" t="s">
        <v>25</v>
      </c>
      <c r="AO1620" t="s">
        <v>25</v>
      </c>
      <c r="AP1620">
        <v>2</v>
      </c>
      <c r="AQ1620">
        <v>15</v>
      </c>
      <c r="AR1620" t="s">
        <v>517</v>
      </c>
      <c r="AS1620" t="s">
        <v>50</v>
      </c>
      <c r="AT1620" t="s">
        <v>26</v>
      </c>
      <c r="AV1620" t="s">
        <v>519</v>
      </c>
      <c r="AW1620" t="s">
        <v>6519</v>
      </c>
      <c r="AZ1620"/>
      <c r="BB1620" s="4"/>
      <c r="BD1620" t="s">
        <v>29</v>
      </c>
      <c r="BE1620" t="s">
        <v>25</v>
      </c>
      <c r="BF1620" t="s">
        <v>513</v>
      </c>
      <c r="BI1620" s="3"/>
      <c r="BJ1620" t="s">
        <v>2287</v>
      </c>
      <c r="BK1620" s="30" t="s">
        <v>156</v>
      </c>
      <c r="BL1620" s="3">
        <v>43965.669915995371</v>
      </c>
      <c r="BM1620" t="s">
        <v>31</v>
      </c>
      <c r="BN1620" t="s">
        <v>32</v>
      </c>
      <c r="BP1620" t="s">
        <v>5452</v>
      </c>
      <c r="BQ1620" t="s">
        <v>1025</v>
      </c>
      <c r="BR1620" t="s">
        <v>28</v>
      </c>
      <c r="BS1620" t="s">
        <v>28</v>
      </c>
      <c r="BT1620" t="s">
        <v>156</v>
      </c>
      <c r="BU1620" s="3">
        <v>43965.669915995371</v>
      </c>
      <c r="BV1620" t="s">
        <v>803</v>
      </c>
      <c r="BW1620" s="3">
        <v>43965.760172662034</v>
      </c>
      <c r="BX1620" t="s">
        <v>6520</v>
      </c>
      <c r="CG1620"/>
      <c r="CH1620"/>
      <c r="CI1620"/>
      <c r="CY1620"/>
      <c r="DA1620"/>
      <c r="DF1620"/>
    </row>
    <row r="1621" spans="1:110" x14ac:dyDescent="0.25">
      <c r="A1621" s="1">
        <f>IF(Veg_Table[[#This Row],[VP_STATUS]]="Hold",0,IF(OR(AND(Veg_Table[[#This Row],[PRESCRIP]]="NW_No Work",Veg_Table[[#This Row],[VP_STATUS]]&lt;&gt;"No Work Required Under EVM"),AND(Veg_Table[[#This Row],[VP_STATUS]]="No Work Required Under EVM",Veg_Table[[#This Row],[PRESCRIP]]&lt;&gt;"NW_No Work")),1,0))</f>
        <v>0</v>
      </c>
      <c r="B1621" s="1">
        <f>IF(Veg_Table[[#This Row],[SPECIES]]="",1,0)</f>
        <v>0</v>
      </c>
      <c r="C1621" s="1">
        <f>IF(Veg_Table[[#This Row],[DIAMETER]]="",1,0)</f>
        <v>0</v>
      </c>
      <c r="D1621" s="1">
        <f>IF(Veg_Table[[#This Row],[HEIGHT]]="",1,0)</f>
        <v>0</v>
      </c>
      <c r="E162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21" s="1">
        <f>IF(AND(Veg_Table[[#This Row],[TAT_RESULT]]="ABATE",Veg_Table[[#This Row],[PRESCRIP]]="NW_No Work"),1,0)</f>
        <v>0</v>
      </c>
      <c r="G1621" s="1">
        <f>IF(OR(Veg_Table[[#This Row],[Prescription R-Scale]]="NA",Veg_Table[[#This Row],[Diameter R-Scale]]="NA"),0,IF(Veg_Table[[#This Row],[Diameter R-Scale]]&lt;&gt;Veg_Table[[#This Row],[Prescription R-Scale]],1,0))</f>
        <v>0</v>
      </c>
      <c r="H1621" s="1">
        <f>IF(OR(AND(Veg_Table[[#This Row],[PRESCRIP]]="BC_Br Rmv", Veg_Table[[#This Row],[WOOD_MAN]]&lt;&gt;"Not Needed"),AND(Veg_Table[[#This Row],[PRESCRIP]]="BCS_Br Rmv+Trt", Veg_Table[[#This Row],[WOOD_MAN]]&lt;&gt;"Not Needed")),1,0)</f>
        <v>0</v>
      </c>
      <c r="I1621" s="1">
        <f ca="1">IF(AND(Veg_Table[[#This Row],[Prescription_Changed]]="Yes",Veg_Table[[#This Row],[TAT_RESULT]]=""),1,0)</f>
        <v>0</v>
      </c>
      <c r="J1621" s="1">
        <f ca="1">SUM(Veg_Table[[#This Row],[Prescription and Status do not match]:[Prescription_Edited_And_TAT_Is_Blank]])</f>
        <v>0</v>
      </c>
      <c r="K1621" s="1">
        <f ca="1">IF(Veg_Table[[#This Row],[Sum of Errors]]&gt;0,1,0)</f>
        <v>0</v>
      </c>
      <c r="L1621" s="1">
        <f>1</f>
        <v>1</v>
      </c>
      <c r="M1621"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621" s="1" t="str">
        <f>IF(OR(MID(Veg_Table[[#This Row],[PRESCRIP]],2,1)="1",MID(Veg_Table[[#This Row],[PRESCRIP]],2,1)="2",MID(Veg_Table[[#This Row],[PRESCRIP]],2,1)="3",MID(Veg_Table[[#This Row],[PRESCRIP]],2,1)="4"),_xlfn.NUMBERVALUE(MID(Veg_Table[[#This Row],[PRESCRIP]],2,1)),"NA")</f>
        <v>NA</v>
      </c>
      <c r="O1621" s="1">
        <f>WEEKNUM(Veg_Table[[#This Row],[EVM_LAST_EDITED_Day]],2)</f>
        <v>20</v>
      </c>
      <c r="P1621" s="25">
        <f>IFERROR(DATE(YEAR(Veg_Table[[#This Row],[EVM_LAST_EDITED2]]),MONTH(Veg_Table[[#This Row],[EVM_LAST_EDITED2]]),DAY(Veg_Table[[#This Row],[EVM_LAST_EDITED2]])),DATE(2019,1,1))</f>
        <v>43965</v>
      </c>
      <c r="Q1621" s="3">
        <f>VALUE(SUBSTITUTE(Veg_Table[[#This Row],[EVM_LAST_EDITED]],",",""))</f>
        <v>43965.670844907399</v>
      </c>
      <c r="R1621" s="1" t="str">
        <f>_xlfn.IFNA(IF(Veg_Table[[#This Row],[EVM_LAST_EDITOR]]="","zBlank EVM Last Editor",VLOOKUP(Veg_Table[[#This Row],[EVM_LAST_EDITOR]],Roster_Table[#All],4,FALSE)),"zAWRR Not in Roster")</f>
        <v>MGE</v>
      </c>
      <c r="S1621" s="1" t="str">
        <f>_xlfn.IFNA(IF(Veg_Table[[#This Row],[EVM_LAST_EDITOR]]="","zBlank EVM Last Editor",VLOOKUP(Veg_Table[[#This Row],[EVM_LAST_EDITOR]],Roster_Table[#All],16,FALSE)),"zCompany_AWRR not in Roster")</f>
        <v>MGE_Mountain G Enterprises</v>
      </c>
      <c r="T1621" s="2">
        <f>IFERROR(DATE(YEAR(Veg_Table[[#This Row],[Created2]]),MONTH(Veg_Table[[#This Row],[Created2]]),DAY(Veg_Table[[#This Row],[Created2]])),DATE(2019,1,1))</f>
        <v>43965</v>
      </c>
      <c r="U1621" s="3">
        <f>VALUE(SUBSTITUTE(Veg_Table[[#This Row],[Created]],",",""))</f>
        <v>43965.670844907399</v>
      </c>
      <c r="V1621" s="3" t="str">
        <f ca="1">IFERROR(_xlfn.IFNA(CELL("contents",INDIRECT(_xlfn.CONCAT("Veg_Table_Production_Data!",ADDRESS(MATCH(_xlfn.MAXIFS(#REF!,#REF!,"="&amp;Veg_Table[[#This Row],[AUTO_ID]],#REF!,"&lt;"&amp;Veg_Table[[#This Row],[EVM_LAST_EDITED_Day]]),#REF!,0),COLUMN(#REF!),4,1,)))),""),"")</f>
        <v/>
      </c>
      <c r="W1621" s="3" t="str">
        <f ca="1">IF(Veg_Table[[#This Row],[Previous_Prescription]]="","No",IF(Veg_Table[[#This Row],[Previous_Prescription]]=Veg_Table[[#This Row],[PRESCRIP]],"No","Yes"))</f>
        <v>No</v>
      </c>
      <c r="X1621" s="3" t="str">
        <f>IF(Veg_Table[[#This Row],[EVM_LAST_EDITED_Day]]=Veg_Table[[#This Row],[Created_Day]],"New","Old")</f>
        <v>New</v>
      </c>
      <c r="Y1621" s="1">
        <f>IFERROR(IF(FIND("delete",LOWER(Veg_Table[[#This Row],[PI_COMMENTS]]))&gt;=1,1,0),0)</f>
        <v>0</v>
      </c>
      <c r="Z1621" s="1" t="str">
        <f>_xlfn.IFNA(IF(Veg_Table[[#This Row],[EVM_LAST_EDITOR]]="","Yes",VLOOKUP(Veg_Table[[#This Row],[EVM_LAST_EDITOR]],Roster_Table[#All],15,FALSE)),"Yes")</f>
        <v>Yes</v>
      </c>
      <c r="AA162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21" s="1" t="str">
        <f>_xlfn.IFNA(VLOOKUP(Veg_Table[[#This Row],[EVM_LAST_EDITOR]],Roster_Table[#All],3,FALSE),"zAWRR Not in Roster")</f>
        <v>Amanda</v>
      </c>
      <c r="AC1621" s="1" t="str">
        <f>_xlfn.IFNA(VLOOKUP(Veg_Table[[#This Row],[EVM_LAST_EDITOR]],Roster_Table[#All],2,FALSE),"zAWRR Not in Roster")</f>
        <v>Winne</v>
      </c>
      <c r="AD1621" s="1" t="str">
        <f>IF(_xlfn.CONCAT(Veg_Table[[#This Row],[First_Name]]," ",Veg_Table[[#This Row],[Last_Name]])="zAWRR Not in Roster zAWRR Not in Roster","zAWRR Not in Roster",_xlfn.CONCAT(Veg_Table[[#This Row],[First_Name]]," ",Veg_Table[[#This Row],[Last_Name]]))</f>
        <v>Amanda Winne</v>
      </c>
      <c r="AE1621">
        <v>3230486</v>
      </c>
      <c r="AF1621" t="s">
        <v>6609</v>
      </c>
      <c r="AG1621" t="s">
        <v>93</v>
      </c>
      <c r="AH1621" t="s">
        <v>4287</v>
      </c>
      <c r="AI1621" t="s">
        <v>3400</v>
      </c>
      <c r="AJ1621" t="s">
        <v>21</v>
      </c>
      <c r="AL1621" t="s">
        <v>22</v>
      </c>
      <c r="AM1621" t="s">
        <v>1967</v>
      </c>
      <c r="AN1621" t="s">
        <v>25</v>
      </c>
      <c r="AO1621" t="s">
        <v>25</v>
      </c>
      <c r="AP1621">
        <v>14</v>
      </c>
      <c r="AQ1621">
        <v>65</v>
      </c>
      <c r="AR1621" t="s">
        <v>511</v>
      </c>
      <c r="AS1621" t="s">
        <v>24</v>
      </c>
      <c r="AT1621" t="s">
        <v>26</v>
      </c>
      <c r="AV1621" t="s">
        <v>512</v>
      </c>
      <c r="AW1621" t="s">
        <v>6610</v>
      </c>
      <c r="AZ1621"/>
      <c r="BB1621" s="4"/>
      <c r="BD1621" t="s">
        <v>29</v>
      </c>
      <c r="BE1621" t="s">
        <v>25</v>
      </c>
      <c r="BF1621" t="s">
        <v>513</v>
      </c>
      <c r="BI1621" s="3"/>
      <c r="BJ1621" t="s">
        <v>27</v>
      </c>
      <c r="BK1621" s="30" t="s">
        <v>520</v>
      </c>
      <c r="BL1621" s="3">
        <v>43965.670844907407</v>
      </c>
      <c r="BM1621" t="s">
        <v>31</v>
      </c>
      <c r="BN1621" t="s">
        <v>32</v>
      </c>
      <c r="BP1621" t="s">
        <v>4406</v>
      </c>
      <c r="BQ1621" t="s">
        <v>1025</v>
      </c>
      <c r="BR1621" t="s">
        <v>28</v>
      </c>
      <c r="BS1621" t="s">
        <v>28</v>
      </c>
      <c r="BT1621" t="s">
        <v>520</v>
      </c>
      <c r="BU1621" s="3">
        <v>43965.670844907407</v>
      </c>
      <c r="BV1621" t="s">
        <v>803</v>
      </c>
      <c r="BW1621" s="3">
        <v>43965.760199074073</v>
      </c>
      <c r="BX1621" t="s">
        <v>6611</v>
      </c>
      <c r="CG1621"/>
      <c r="CH1621"/>
      <c r="CI1621"/>
      <c r="CY1621"/>
      <c r="DA1621"/>
      <c r="DF1621"/>
    </row>
    <row r="1622" spans="1:110" x14ac:dyDescent="0.25">
      <c r="A1622" s="1">
        <f>IF(Veg_Table[[#This Row],[VP_STATUS]]="Hold",0,IF(OR(AND(Veg_Table[[#This Row],[PRESCRIP]]="NW_No Work",Veg_Table[[#This Row],[VP_STATUS]]&lt;&gt;"No Work Required Under EVM"),AND(Veg_Table[[#This Row],[VP_STATUS]]="No Work Required Under EVM",Veg_Table[[#This Row],[PRESCRIP]]&lt;&gt;"NW_No Work")),1,0))</f>
        <v>0</v>
      </c>
      <c r="B1622" s="1">
        <f>IF(Veg_Table[[#This Row],[SPECIES]]="",1,0)</f>
        <v>0</v>
      </c>
      <c r="C1622" s="1">
        <f>IF(Veg_Table[[#This Row],[DIAMETER]]="",1,0)</f>
        <v>0</v>
      </c>
      <c r="D1622" s="1">
        <f>IF(Veg_Table[[#This Row],[HEIGHT]]="",1,0)</f>
        <v>0</v>
      </c>
      <c r="E162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22" s="1">
        <f>IF(AND(Veg_Table[[#This Row],[TAT_RESULT]]="ABATE",Veg_Table[[#This Row],[PRESCRIP]]="NW_No Work"),1,0)</f>
        <v>0</v>
      </c>
      <c r="G1622" s="1">
        <f>IF(OR(Veg_Table[[#This Row],[Prescription R-Scale]]="NA",Veg_Table[[#This Row],[Diameter R-Scale]]="NA"),0,IF(Veg_Table[[#This Row],[Diameter R-Scale]]&lt;&gt;Veg_Table[[#This Row],[Prescription R-Scale]],1,0))</f>
        <v>0</v>
      </c>
      <c r="H1622" s="1">
        <f>IF(OR(AND(Veg_Table[[#This Row],[PRESCRIP]]="BC_Br Rmv", Veg_Table[[#This Row],[WOOD_MAN]]&lt;&gt;"Not Needed"),AND(Veg_Table[[#This Row],[PRESCRIP]]="BCS_Br Rmv+Trt", Veg_Table[[#This Row],[WOOD_MAN]]&lt;&gt;"Not Needed")),1,0)</f>
        <v>0</v>
      </c>
      <c r="I1622" s="1">
        <f ca="1">IF(AND(Veg_Table[[#This Row],[Prescription_Changed]]="Yes",Veg_Table[[#This Row],[TAT_RESULT]]=""),1,0)</f>
        <v>0</v>
      </c>
      <c r="J1622" s="1">
        <f ca="1">SUM(Veg_Table[[#This Row],[Prescription and Status do not match]:[Prescription_Edited_And_TAT_Is_Blank]])</f>
        <v>0</v>
      </c>
      <c r="K1622" s="1">
        <f ca="1">IF(Veg_Table[[#This Row],[Sum of Errors]]&gt;0,1,0)</f>
        <v>0</v>
      </c>
      <c r="L1622" s="1">
        <f>1</f>
        <v>1</v>
      </c>
      <c r="M1622"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622" s="1" t="str">
        <f>IF(OR(MID(Veg_Table[[#This Row],[PRESCRIP]],2,1)="1",MID(Veg_Table[[#This Row],[PRESCRIP]],2,1)="2",MID(Veg_Table[[#This Row],[PRESCRIP]],2,1)="3",MID(Veg_Table[[#This Row],[PRESCRIP]],2,1)="4"),_xlfn.NUMBERVALUE(MID(Veg_Table[[#This Row],[PRESCRIP]],2,1)),"NA")</f>
        <v>NA</v>
      </c>
      <c r="O1622" s="1">
        <f>WEEKNUM(Veg_Table[[#This Row],[EVM_LAST_EDITED_Day]],2)</f>
        <v>20</v>
      </c>
      <c r="P1622" s="25">
        <f>IFERROR(DATE(YEAR(Veg_Table[[#This Row],[EVM_LAST_EDITED2]]),MONTH(Veg_Table[[#This Row],[EVM_LAST_EDITED2]]),DAY(Veg_Table[[#This Row],[EVM_LAST_EDITED2]])),DATE(2019,1,1))</f>
        <v>43965</v>
      </c>
      <c r="Q1622" s="3">
        <f>VALUE(SUBSTITUTE(Veg_Table[[#This Row],[EVM_LAST_EDITED]],",",""))</f>
        <v>43965.672817372702</v>
      </c>
      <c r="R1622" s="1" t="str">
        <f>_xlfn.IFNA(IF(Veg_Table[[#This Row],[EVM_LAST_EDITOR]]="","zBlank EVM Last Editor",VLOOKUP(Veg_Table[[#This Row],[EVM_LAST_EDITOR]],Roster_Table[#All],4,FALSE)),"zAWRR Not in Roster")</f>
        <v>MBG</v>
      </c>
      <c r="S1622" s="1" t="str">
        <f>_xlfn.IFNA(IF(Veg_Table[[#This Row],[EVM_LAST_EDITOR]]="","zBlank EVM Last Editor",VLOOKUP(Veg_Table[[#This Row],[EVM_LAST_EDITOR]],Roster_Table[#All],16,FALSE)),"zCompany_AWRR not in Roster")</f>
        <v>MBG_Mason, Bruce &amp; Girard</v>
      </c>
      <c r="T1622" s="2">
        <f>IFERROR(DATE(YEAR(Veg_Table[[#This Row],[Created2]]),MONTH(Veg_Table[[#This Row],[Created2]]),DAY(Veg_Table[[#This Row],[Created2]])),DATE(2019,1,1))</f>
        <v>43965</v>
      </c>
      <c r="U1622" s="3">
        <f>VALUE(SUBSTITUTE(Veg_Table[[#This Row],[Created]],",",""))</f>
        <v>43965.6680001852</v>
      </c>
      <c r="V1622" s="3" t="str">
        <f ca="1">IFERROR(_xlfn.IFNA(CELL("contents",INDIRECT(_xlfn.CONCAT("Veg_Table_Production_Data!",ADDRESS(MATCH(_xlfn.MAXIFS(#REF!,#REF!,"="&amp;Veg_Table[[#This Row],[AUTO_ID]],#REF!,"&lt;"&amp;Veg_Table[[#This Row],[EVM_LAST_EDITED_Day]]),#REF!,0),COLUMN(#REF!),4,1,)))),""),"")</f>
        <v/>
      </c>
      <c r="W1622" s="3" t="str">
        <f ca="1">IF(Veg_Table[[#This Row],[Previous_Prescription]]="","No",IF(Veg_Table[[#This Row],[Previous_Prescription]]=Veg_Table[[#This Row],[PRESCRIP]],"No","Yes"))</f>
        <v>No</v>
      </c>
      <c r="X1622" s="3" t="str">
        <f>IF(Veg_Table[[#This Row],[EVM_LAST_EDITED_Day]]=Veg_Table[[#This Row],[Created_Day]],"New","Old")</f>
        <v>New</v>
      </c>
      <c r="Y1622" s="1">
        <f>IFERROR(IF(FIND("delete",LOWER(Veg_Table[[#This Row],[PI_COMMENTS]]))&gt;=1,1,0),0)</f>
        <v>0</v>
      </c>
      <c r="Z1622" s="1" t="str">
        <f>_xlfn.IFNA(IF(Veg_Table[[#This Row],[EVM_LAST_EDITOR]]="","Yes",VLOOKUP(Veg_Table[[#This Row],[EVM_LAST_EDITOR]],Roster_Table[#All],15,FALSE)),"Yes")</f>
        <v>Yes</v>
      </c>
      <c r="AA162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22" s="1" t="str">
        <f>_xlfn.IFNA(VLOOKUP(Veg_Table[[#This Row],[EVM_LAST_EDITOR]],Roster_Table[#All],3,FALSE),"zAWRR Not in Roster")</f>
        <v>Benjamin</v>
      </c>
      <c r="AC1622" s="1" t="str">
        <f>_xlfn.IFNA(VLOOKUP(Veg_Table[[#This Row],[EVM_LAST_EDITOR]],Roster_Table[#All],2,FALSE),"zAWRR Not in Roster")</f>
        <v>Post</v>
      </c>
      <c r="AD1622" s="1" t="str">
        <f>IF(_xlfn.CONCAT(Veg_Table[[#This Row],[First_Name]]," ",Veg_Table[[#This Row],[Last_Name]])="zAWRR Not in Roster zAWRR Not in Roster","zAWRR Not in Roster",_xlfn.CONCAT(Veg_Table[[#This Row],[First_Name]]," ",Veg_Table[[#This Row],[Last_Name]]))</f>
        <v>Benjamin Post</v>
      </c>
      <c r="AE1622">
        <v>3230305</v>
      </c>
      <c r="AF1622" t="s">
        <v>6512</v>
      </c>
      <c r="AG1622" t="s">
        <v>93</v>
      </c>
      <c r="AH1622" t="s">
        <v>6252</v>
      </c>
      <c r="AI1622" t="s">
        <v>5955</v>
      </c>
      <c r="AJ1622" t="s">
        <v>21</v>
      </c>
      <c r="AL1622" t="s">
        <v>372</v>
      </c>
      <c r="AM1622" t="s">
        <v>40</v>
      </c>
      <c r="AN1622" t="s">
        <v>25</v>
      </c>
      <c r="AO1622" t="s">
        <v>25</v>
      </c>
      <c r="AP1622">
        <v>29</v>
      </c>
      <c r="AQ1622">
        <v>78</v>
      </c>
      <c r="AR1622" t="s">
        <v>511</v>
      </c>
      <c r="AS1622" t="s">
        <v>24</v>
      </c>
      <c r="AT1622" t="s">
        <v>26</v>
      </c>
      <c r="AV1622" t="s">
        <v>519</v>
      </c>
      <c r="AW1622" t="s">
        <v>6513</v>
      </c>
      <c r="AZ1622"/>
      <c r="BB1622" s="4"/>
      <c r="BD1622" t="s">
        <v>29</v>
      </c>
      <c r="BE1622" t="s">
        <v>25</v>
      </c>
      <c r="BF1622" t="s">
        <v>513</v>
      </c>
      <c r="BI1622" s="3"/>
      <c r="BJ1622" t="s">
        <v>52</v>
      </c>
      <c r="BK1622" s="30" t="s">
        <v>120</v>
      </c>
      <c r="BL1622" s="3">
        <v>43965.672817372688</v>
      </c>
      <c r="BM1622" t="s">
        <v>31</v>
      </c>
      <c r="BN1622" t="s">
        <v>32</v>
      </c>
      <c r="BP1622" t="s">
        <v>6254</v>
      </c>
      <c r="BQ1622" t="s">
        <v>1025</v>
      </c>
      <c r="BR1622" t="s">
        <v>28</v>
      </c>
      <c r="BS1622" t="s">
        <v>28</v>
      </c>
      <c r="BT1622" t="s">
        <v>120</v>
      </c>
      <c r="BU1622" s="3">
        <v>43965.668000185186</v>
      </c>
      <c r="BV1622" t="s">
        <v>803</v>
      </c>
      <c r="BW1622" s="3">
        <v>43965.760172662034</v>
      </c>
      <c r="BX1622" t="s">
        <v>6514</v>
      </c>
      <c r="CG1622"/>
      <c r="CH1622"/>
      <c r="CI1622"/>
      <c r="CY1622"/>
      <c r="DA1622"/>
      <c r="DF1622"/>
    </row>
    <row r="1623" spans="1:110" x14ac:dyDescent="0.25">
      <c r="A1623" s="1">
        <f>IF(Veg_Table[[#This Row],[VP_STATUS]]="Hold",0,IF(OR(AND(Veg_Table[[#This Row],[PRESCRIP]]="NW_No Work",Veg_Table[[#This Row],[VP_STATUS]]&lt;&gt;"No Work Required Under EVM"),AND(Veg_Table[[#This Row],[VP_STATUS]]="No Work Required Under EVM",Veg_Table[[#This Row],[PRESCRIP]]&lt;&gt;"NW_No Work")),1,0))</f>
        <v>0</v>
      </c>
      <c r="B1623" s="1">
        <f>IF(Veg_Table[[#This Row],[SPECIES]]="",1,0)</f>
        <v>0</v>
      </c>
      <c r="C1623" s="1">
        <f>IF(Veg_Table[[#This Row],[DIAMETER]]="",1,0)</f>
        <v>0</v>
      </c>
      <c r="D1623" s="1">
        <f>IF(Veg_Table[[#This Row],[HEIGHT]]="",1,0)</f>
        <v>0</v>
      </c>
      <c r="E162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23" s="1">
        <f>IF(AND(Veg_Table[[#This Row],[TAT_RESULT]]="ABATE",Veg_Table[[#This Row],[PRESCRIP]]="NW_No Work"),1,0)</f>
        <v>0</v>
      </c>
      <c r="G1623" s="1">
        <f>IF(OR(Veg_Table[[#This Row],[Prescription R-Scale]]="NA",Veg_Table[[#This Row],[Diameter R-Scale]]="NA"),0,IF(Veg_Table[[#This Row],[Diameter R-Scale]]&lt;&gt;Veg_Table[[#This Row],[Prescription R-Scale]],1,0))</f>
        <v>0</v>
      </c>
      <c r="H1623" s="1">
        <f>IF(OR(AND(Veg_Table[[#This Row],[PRESCRIP]]="BC_Br Rmv", Veg_Table[[#This Row],[WOOD_MAN]]&lt;&gt;"Not Needed"),AND(Veg_Table[[#This Row],[PRESCRIP]]="BCS_Br Rmv+Trt", Veg_Table[[#This Row],[WOOD_MAN]]&lt;&gt;"Not Needed")),1,0)</f>
        <v>0</v>
      </c>
      <c r="I1623" s="1">
        <f ca="1">IF(AND(Veg_Table[[#This Row],[Prescription_Changed]]="Yes",Veg_Table[[#This Row],[TAT_RESULT]]=""),1,0)</f>
        <v>0</v>
      </c>
      <c r="J1623" s="1">
        <f ca="1">SUM(Veg_Table[[#This Row],[Prescription and Status do not match]:[Prescription_Edited_And_TAT_Is_Blank]])</f>
        <v>0</v>
      </c>
      <c r="K1623" s="1">
        <f ca="1">IF(Veg_Table[[#This Row],[Sum of Errors]]&gt;0,1,0)</f>
        <v>0</v>
      </c>
      <c r="L1623" s="1">
        <f>1</f>
        <v>1</v>
      </c>
      <c r="M162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623" s="1">
        <f>IF(OR(MID(Veg_Table[[#This Row],[PRESCRIP]],2,1)="1",MID(Veg_Table[[#This Row],[PRESCRIP]],2,1)="2",MID(Veg_Table[[#This Row],[PRESCRIP]],2,1)="3",MID(Veg_Table[[#This Row],[PRESCRIP]],2,1)="4"),_xlfn.NUMBERVALUE(MID(Veg_Table[[#This Row],[PRESCRIP]],2,1)),"NA")</f>
        <v>2</v>
      </c>
      <c r="O1623" s="1">
        <f>WEEKNUM(Veg_Table[[#This Row],[EVM_LAST_EDITED_Day]],2)</f>
        <v>20</v>
      </c>
      <c r="P1623" s="25">
        <f>IFERROR(DATE(YEAR(Veg_Table[[#This Row],[EVM_LAST_EDITED2]]),MONTH(Veg_Table[[#This Row],[EVM_LAST_EDITED2]]),DAY(Veg_Table[[#This Row],[EVM_LAST_EDITED2]])),DATE(2019,1,1))</f>
        <v>43965</v>
      </c>
      <c r="Q1623" s="3">
        <f>VALUE(SUBSTITUTE(Veg_Table[[#This Row],[EVM_LAST_EDITED]],",",""))</f>
        <v>43965.673819444397</v>
      </c>
      <c r="R1623" s="1" t="str">
        <f>_xlfn.IFNA(IF(Veg_Table[[#This Row],[EVM_LAST_EDITOR]]="","zBlank EVM Last Editor",VLOOKUP(Veg_Table[[#This Row],[EVM_LAST_EDITOR]],Roster_Table[#All],4,FALSE)),"zAWRR Not in Roster")</f>
        <v>MGE</v>
      </c>
      <c r="S1623" s="1" t="str">
        <f>_xlfn.IFNA(IF(Veg_Table[[#This Row],[EVM_LAST_EDITOR]]="","zBlank EVM Last Editor",VLOOKUP(Veg_Table[[#This Row],[EVM_LAST_EDITOR]],Roster_Table[#All],16,FALSE)),"zCompany_AWRR not in Roster")</f>
        <v>MGE_Mountain G Enterprises</v>
      </c>
      <c r="T1623" s="2">
        <f>IFERROR(DATE(YEAR(Veg_Table[[#This Row],[Created2]]),MONTH(Veg_Table[[#This Row],[Created2]]),DAY(Veg_Table[[#This Row],[Created2]])),DATE(2019,1,1))</f>
        <v>43965</v>
      </c>
      <c r="U1623" s="3">
        <f>VALUE(SUBSTITUTE(Veg_Table[[#This Row],[Created]],",",""))</f>
        <v>43965.673819444397</v>
      </c>
      <c r="V1623" s="3" t="str">
        <f ca="1">IFERROR(_xlfn.IFNA(CELL("contents",INDIRECT(_xlfn.CONCAT("Veg_Table_Production_Data!",ADDRESS(MATCH(_xlfn.MAXIFS(#REF!,#REF!,"="&amp;Veg_Table[[#This Row],[AUTO_ID]],#REF!,"&lt;"&amp;Veg_Table[[#This Row],[EVM_LAST_EDITED_Day]]),#REF!,0),COLUMN(#REF!),4,1,)))),""),"")</f>
        <v/>
      </c>
      <c r="W1623" s="3" t="str">
        <f ca="1">IF(Veg_Table[[#This Row],[Previous_Prescription]]="","No",IF(Veg_Table[[#This Row],[Previous_Prescription]]=Veg_Table[[#This Row],[PRESCRIP]],"No","Yes"))</f>
        <v>No</v>
      </c>
      <c r="X1623" s="3" t="str">
        <f>IF(Veg_Table[[#This Row],[EVM_LAST_EDITED_Day]]=Veg_Table[[#This Row],[Created_Day]],"New","Old")</f>
        <v>New</v>
      </c>
      <c r="Y1623" s="1">
        <f>IFERROR(IF(FIND("delete",LOWER(Veg_Table[[#This Row],[PI_COMMENTS]]))&gt;=1,1,0),0)</f>
        <v>0</v>
      </c>
      <c r="Z1623" s="1" t="str">
        <f>_xlfn.IFNA(IF(Veg_Table[[#This Row],[EVM_LAST_EDITOR]]="","Yes",VLOOKUP(Veg_Table[[#This Row],[EVM_LAST_EDITOR]],Roster_Table[#All],15,FALSE)),"Yes")</f>
        <v>Yes</v>
      </c>
      <c r="AA162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23" s="1" t="str">
        <f>_xlfn.IFNA(VLOOKUP(Veg_Table[[#This Row],[EVM_LAST_EDITOR]],Roster_Table[#All],3,FALSE),"zAWRR Not in Roster")</f>
        <v>Amanda</v>
      </c>
      <c r="AC1623" s="1" t="str">
        <f>_xlfn.IFNA(VLOOKUP(Veg_Table[[#This Row],[EVM_LAST_EDITOR]],Roster_Table[#All],2,FALSE),"zAWRR Not in Roster")</f>
        <v>Winne</v>
      </c>
      <c r="AD1623" s="1" t="str">
        <f>IF(_xlfn.CONCAT(Veg_Table[[#This Row],[First_Name]]," ",Veg_Table[[#This Row],[Last_Name]])="zAWRR Not in Roster zAWRR Not in Roster","zAWRR Not in Roster",_xlfn.CONCAT(Veg_Table[[#This Row],[First_Name]]," ",Veg_Table[[#This Row],[Last_Name]]))</f>
        <v>Amanda Winne</v>
      </c>
      <c r="AE1623">
        <v>3230487</v>
      </c>
      <c r="AF1623" t="s">
        <v>6612</v>
      </c>
      <c r="AG1623" t="s">
        <v>93</v>
      </c>
      <c r="AH1623" t="s">
        <v>4287</v>
      </c>
      <c r="AI1623" t="s">
        <v>3400</v>
      </c>
      <c r="AJ1623" t="s">
        <v>36</v>
      </c>
      <c r="AL1623" t="s">
        <v>22</v>
      </c>
      <c r="AM1623" t="s">
        <v>1967</v>
      </c>
      <c r="AN1623" t="s">
        <v>25</v>
      </c>
      <c r="AO1623" t="s">
        <v>25</v>
      </c>
      <c r="AP1623">
        <v>17</v>
      </c>
      <c r="AQ1623">
        <v>95</v>
      </c>
      <c r="AR1623" t="s">
        <v>514</v>
      </c>
      <c r="AS1623" t="s">
        <v>42</v>
      </c>
      <c r="AT1623" t="s">
        <v>26</v>
      </c>
      <c r="AV1623" t="s">
        <v>512</v>
      </c>
      <c r="AW1623" t="s">
        <v>6613</v>
      </c>
      <c r="AZ1623"/>
      <c r="BB1623" s="4"/>
      <c r="BD1623" t="s">
        <v>29</v>
      </c>
      <c r="BE1623" t="s">
        <v>25</v>
      </c>
      <c r="BF1623" t="s">
        <v>513</v>
      </c>
      <c r="BI1623" s="3"/>
      <c r="BJ1623" t="s">
        <v>27</v>
      </c>
      <c r="BK1623" s="30" t="s">
        <v>520</v>
      </c>
      <c r="BL1623" s="3">
        <v>43965.673819444448</v>
      </c>
      <c r="BM1623" t="s">
        <v>31</v>
      </c>
      <c r="BN1623" t="s">
        <v>32</v>
      </c>
      <c r="BP1623" t="s">
        <v>4406</v>
      </c>
      <c r="BQ1623" t="s">
        <v>1025</v>
      </c>
      <c r="BR1623" t="s">
        <v>28</v>
      </c>
      <c r="BS1623" t="s">
        <v>28</v>
      </c>
      <c r="BT1623" t="s">
        <v>520</v>
      </c>
      <c r="BU1623" s="3">
        <v>43965.673819444448</v>
      </c>
      <c r="BV1623" t="s">
        <v>803</v>
      </c>
      <c r="BW1623" s="3">
        <v>43965.760199074073</v>
      </c>
      <c r="BX1623" t="s">
        <v>6614</v>
      </c>
      <c r="CG1623"/>
      <c r="CH1623"/>
      <c r="CI1623"/>
      <c r="CY1623"/>
      <c r="DA1623"/>
      <c r="DF1623"/>
    </row>
    <row r="1624" spans="1:110" x14ac:dyDescent="0.25">
      <c r="A1624" s="1">
        <f>IF(Veg_Table[[#This Row],[VP_STATUS]]="Hold",0,IF(OR(AND(Veg_Table[[#This Row],[PRESCRIP]]="NW_No Work",Veg_Table[[#This Row],[VP_STATUS]]&lt;&gt;"No Work Required Under EVM"),AND(Veg_Table[[#This Row],[VP_STATUS]]="No Work Required Under EVM",Veg_Table[[#This Row],[PRESCRIP]]&lt;&gt;"NW_No Work")),1,0))</f>
        <v>0</v>
      </c>
      <c r="B1624" s="1">
        <f>IF(Veg_Table[[#This Row],[SPECIES]]="",1,0)</f>
        <v>0</v>
      </c>
      <c r="C1624" s="1">
        <f>IF(Veg_Table[[#This Row],[DIAMETER]]="",1,0)</f>
        <v>0</v>
      </c>
      <c r="D1624" s="1">
        <f>IF(Veg_Table[[#This Row],[HEIGHT]]="",1,0)</f>
        <v>0</v>
      </c>
      <c r="E162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24" s="1">
        <f>IF(AND(Veg_Table[[#This Row],[TAT_RESULT]]="ABATE",Veg_Table[[#This Row],[PRESCRIP]]="NW_No Work"),1,0)</f>
        <v>0</v>
      </c>
      <c r="G1624" s="1">
        <f>IF(OR(Veg_Table[[#This Row],[Prescription R-Scale]]="NA",Veg_Table[[#This Row],[Diameter R-Scale]]="NA"),0,IF(Veg_Table[[#This Row],[Diameter R-Scale]]&lt;&gt;Veg_Table[[#This Row],[Prescription R-Scale]],1,0))</f>
        <v>0</v>
      </c>
      <c r="H1624" s="1">
        <f>IF(OR(AND(Veg_Table[[#This Row],[PRESCRIP]]="BC_Br Rmv", Veg_Table[[#This Row],[WOOD_MAN]]&lt;&gt;"Not Needed"),AND(Veg_Table[[#This Row],[PRESCRIP]]="BCS_Br Rmv+Trt", Veg_Table[[#This Row],[WOOD_MAN]]&lt;&gt;"Not Needed")),1,0)</f>
        <v>0</v>
      </c>
      <c r="I1624" s="1">
        <f ca="1">IF(AND(Veg_Table[[#This Row],[Prescription_Changed]]="Yes",Veg_Table[[#This Row],[TAT_RESULT]]=""),1,0)</f>
        <v>0</v>
      </c>
      <c r="J1624" s="1">
        <f ca="1">SUM(Veg_Table[[#This Row],[Prescription and Status do not match]:[Prescription_Edited_And_TAT_Is_Blank]])</f>
        <v>0</v>
      </c>
      <c r="K1624" s="1">
        <f ca="1">IF(Veg_Table[[#This Row],[Sum of Errors]]&gt;0,1,0)</f>
        <v>0</v>
      </c>
      <c r="L1624" s="1">
        <f>1</f>
        <v>1</v>
      </c>
      <c r="M162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1624" s="1">
        <f>IF(OR(MID(Veg_Table[[#This Row],[PRESCRIP]],2,1)="1",MID(Veg_Table[[#This Row],[PRESCRIP]],2,1)="2",MID(Veg_Table[[#This Row],[PRESCRIP]],2,1)="3",MID(Veg_Table[[#This Row],[PRESCRIP]],2,1)="4"),_xlfn.NUMBERVALUE(MID(Veg_Table[[#This Row],[PRESCRIP]],2,1)),"NA")</f>
        <v>4</v>
      </c>
      <c r="O1624" s="1">
        <f>WEEKNUM(Veg_Table[[#This Row],[EVM_LAST_EDITED_Day]],2)</f>
        <v>20</v>
      </c>
      <c r="P1624" s="25">
        <f>IFERROR(DATE(YEAR(Veg_Table[[#This Row],[EVM_LAST_EDITED2]]),MONTH(Veg_Table[[#This Row],[EVM_LAST_EDITED2]]),DAY(Veg_Table[[#This Row],[EVM_LAST_EDITED2]])),DATE(2019,1,1))</f>
        <v>43965</v>
      </c>
      <c r="Q1624" s="3">
        <f>VALUE(SUBSTITUTE(Veg_Table[[#This Row],[EVM_LAST_EDITED]],",",""))</f>
        <v>43965.676248368101</v>
      </c>
      <c r="R1624" s="1" t="str">
        <f>_xlfn.IFNA(IF(Veg_Table[[#This Row],[EVM_LAST_EDITOR]]="","zBlank EVM Last Editor",VLOOKUP(Veg_Table[[#This Row],[EVM_LAST_EDITOR]],Roster_Table[#All],4,FALSE)),"zAWRR Not in Roster")</f>
        <v>MGE</v>
      </c>
      <c r="S1624" s="1" t="str">
        <f>_xlfn.IFNA(IF(Veg_Table[[#This Row],[EVM_LAST_EDITOR]]="","zBlank EVM Last Editor",VLOOKUP(Veg_Table[[#This Row],[EVM_LAST_EDITOR]],Roster_Table[#All],16,FALSE)),"zCompany_AWRR not in Roster")</f>
        <v>MGE_Mountain G Enterprises</v>
      </c>
      <c r="T1624" s="2">
        <f>IFERROR(DATE(YEAR(Veg_Table[[#This Row],[Created2]]),MONTH(Veg_Table[[#This Row],[Created2]]),DAY(Veg_Table[[#This Row],[Created2]])),DATE(2019,1,1))</f>
        <v>43965</v>
      </c>
      <c r="U1624" s="3">
        <f>VALUE(SUBSTITUTE(Veg_Table[[#This Row],[Created]],",",""))</f>
        <v>43965.676248368101</v>
      </c>
      <c r="V1624" s="3" t="str">
        <f ca="1">IFERROR(_xlfn.IFNA(CELL("contents",INDIRECT(_xlfn.CONCAT("Veg_Table_Production_Data!",ADDRESS(MATCH(_xlfn.MAXIFS(#REF!,#REF!,"="&amp;Veg_Table[[#This Row],[AUTO_ID]],#REF!,"&lt;"&amp;Veg_Table[[#This Row],[EVM_LAST_EDITED_Day]]),#REF!,0),COLUMN(#REF!),4,1,)))),""),"")</f>
        <v/>
      </c>
      <c r="W1624" s="3" t="str">
        <f ca="1">IF(Veg_Table[[#This Row],[Previous_Prescription]]="","No",IF(Veg_Table[[#This Row],[Previous_Prescription]]=Veg_Table[[#This Row],[PRESCRIP]],"No","Yes"))</f>
        <v>No</v>
      </c>
      <c r="X1624" s="3" t="str">
        <f>IF(Veg_Table[[#This Row],[EVM_LAST_EDITED_Day]]=Veg_Table[[#This Row],[Created_Day]],"New","Old")</f>
        <v>New</v>
      </c>
      <c r="Y1624" s="1">
        <f>IFERROR(IF(FIND("delete",LOWER(Veg_Table[[#This Row],[PI_COMMENTS]]))&gt;=1,1,0),0)</f>
        <v>0</v>
      </c>
      <c r="Z1624" s="1" t="str">
        <f>_xlfn.IFNA(IF(Veg_Table[[#This Row],[EVM_LAST_EDITOR]]="","Yes",VLOOKUP(Veg_Table[[#This Row],[EVM_LAST_EDITOR]],Roster_Table[#All],15,FALSE)),"Yes")</f>
        <v>Yes</v>
      </c>
      <c r="AA162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24" s="1" t="str">
        <f>_xlfn.IFNA(VLOOKUP(Veg_Table[[#This Row],[EVM_LAST_EDITOR]],Roster_Table[#All],3,FALSE),"zAWRR Not in Roster")</f>
        <v>Aaron</v>
      </c>
      <c r="AC1624" s="1" t="str">
        <f>_xlfn.IFNA(VLOOKUP(Veg_Table[[#This Row],[EVM_LAST_EDITOR]],Roster_Table[#All],2,FALSE),"zAWRR Not in Roster")</f>
        <v>Hansen</v>
      </c>
      <c r="AD1624" s="1" t="str">
        <f>IF(_xlfn.CONCAT(Veg_Table[[#This Row],[First_Name]]," ",Veg_Table[[#This Row],[Last_Name]])="zAWRR Not in Roster zAWRR Not in Roster","zAWRR Not in Roster",_xlfn.CONCAT(Veg_Table[[#This Row],[First_Name]]," ",Veg_Table[[#This Row],[Last_Name]]))</f>
        <v>Aaron Hansen</v>
      </c>
      <c r="AE1624">
        <v>3230445</v>
      </c>
      <c r="AF1624" t="s">
        <v>6524</v>
      </c>
      <c r="AG1624" t="s">
        <v>93</v>
      </c>
      <c r="AH1624" t="s">
        <v>5320</v>
      </c>
      <c r="AI1624" t="s">
        <v>6516</v>
      </c>
      <c r="AJ1624" t="s">
        <v>36</v>
      </c>
      <c r="AL1624" t="s">
        <v>22</v>
      </c>
      <c r="AM1624" t="s">
        <v>23</v>
      </c>
      <c r="AN1624" t="s">
        <v>25</v>
      </c>
      <c r="AO1624" t="s">
        <v>25</v>
      </c>
      <c r="AP1624">
        <v>51</v>
      </c>
      <c r="AQ1624">
        <v>43</v>
      </c>
      <c r="AR1624" t="s">
        <v>514</v>
      </c>
      <c r="AS1624" t="s">
        <v>57</v>
      </c>
      <c r="AT1624" t="s">
        <v>515</v>
      </c>
      <c r="AV1624" t="s">
        <v>519</v>
      </c>
      <c r="AW1624" t="s">
        <v>6525</v>
      </c>
      <c r="AZ1624"/>
      <c r="BB1624" s="4"/>
      <c r="BD1624" t="s">
        <v>29</v>
      </c>
      <c r="BE1624" t="s">
        <v>25</v>
      </c>
      <c r="BF1624" t="s">
        <v>513</v>
      </c>
      <c r="BI1624" s="3"/>
      <c r="BJ1624" t="s">
        <v>6159</v>
      </c>
      <c r="BK1624" s="30" t="s">
        <v>156</v>
      </c>
      <c r="BL1624" s="3">
        <v>43965.676248368058</v>
      </c>
      <c r="BM1624" t="s">
        <v>31</v>
      </c>
      <c r="BN1624" t="s">
        <v>32</v>
      </c>
      <c r="BP1624" t="s">
        <v>5452</v>
      </c>
      <c r="BQ1624" t="s">
        <v>1025</v>
      </c>
      <c r="BR1624" t="s">
        <v>28</v>
      </c>
      <c r="BS1624" t="s">
        <v>28</v>
      </c>
      <c r="BT1624" t="s">
        <v>156</v>
      </c>
      <c r="BU1624" s="3">
        <v>43965.676248368058</v>
      </c>
      <c r="BV1624" t="s">
        <v>803</v>
      </c>
      <c r="BW1624" s="3">
        <v>43965.760172662034</v>
      </c>
      <c r="BX1624" t="s">
        <v>6526</v>
      </c>
      <c r="CG1624"/>
      <c r="CH1624"/>
      <c r="CI1624"/>
      <c r="CY1624"/>
      <c r="DA1624"/>
      <c r="DF1624"/>
    </row>
    <row r="1625" spans="1:110" x14ac:dyDescent="0.25">
      <c r="A1625" s="1">
        <f>IF(Veg_Table[[#This Row],[VP_STATUS]]="Hold",0,IF(OR(AND(Veg_Table[[#This Row],[PRESCRIP]]="NW_No Work",Veg_Table[[#This Row],[VP_STATUS]]&lt;&gt;"No Work Required Under EVM"),AND(Veg_Table[[#This Row],[VP_STATUS]]="No Work Required Under EVM",Veg_Table[[#This Row],[PRESCRIP]]&lt;&gt;"NW_No Work")),1,0))</f>
        <v>0</v>
      </c>
      <c r="B1625" s="1">
        <f>IF(Veg_Table[[#This Row],[SPECIES]]="",1,0)</f>
        <v>0</v>
      </c>
      <c r="C1625" s="1">
        <f>IF(Veg_Table[[#This Row],[DIAMETER]]="",1,0)</f>
        <v>0</v>
      </c>
      <c r="D1625" s="1">
        <f>IF(Veg_Table[[#This Row],[HEIGHT]]="",1,0)</f>
        <v>0</v>
      </c>
      <c r="E162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25" s="1">
        <f>IF(AND(Veg_Table[[#This Row],[TAT_RESULT]]="ABATE",Veg_Table[[#This Row],[PRESCRIP]]="NW_No Work"),1,0)</f>
        <v>0</v>
      </c>
      <c r="G1625" s="1">
        <f>IF(OR(Veg_Table[[#This Row],[Prescription R-Scale]]="NA",Veg_Table[[#This Row],[Diameter R-Scale]]="NA"),0,IF(Veg_Table[[#This Row],[Diameter R-Scale]]&lt;&gt;Veg_Table[[#This Row],[Prescription R-Scale]],1,0))</f>
        <v>0</v>
      </c>
      <c r="H1625" s="1">
        <f>IF(OR(AND(Veg_Table[[#This Row],[PRESCRIP]]="BC_Br Rmv", Veg_Table[[#This Row],[WOOD_MAN]]&lt;&gt;"Not Needed"),AND(Veg_Table[[#This Row],[PRESCRIP]]="BCS_Br Rmv+Trt", Veg_Table[[#This Row],[WOOD_MAN]]&lt;&gt;"Not Needed")),1,0)</f>
        <v>0</v>
      </c>
      <c r="I1625" s="1">
        <f ca="1">IF(AND(Veg_Table[[#This Row],[Prescription_Changed]]="Yes",Veg_Table[[#This Row],[TAT_RESULT]]=""),1,0)</f>
        <v>0</v>
      </c>
      <c r="J1625" s="1">
        <f ca="1">SUM(Veg_Table[[#This Row],[Prescription and Status do not match]:[Prescription_Edited_And_TAT_Is_Blank]])</f>
        <v>0</v>
      </c>
      <c r="K1625" s="1">
        <f ca="1">IF(Veg_Table[[#This Row],[Sum of Errors]]&gt;0,1,0)</f>
        <v>0</v>
      </c>
      <c r="L1625" s="1">
        <f>1</f>
        <v>1</v>
      </c>
      <c r="M1625"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625" s="1" t="str">
        <f>IF(OR(MID(Veg_Table[[#This Row],[PRESCRIP]],2,1)="1",MID(Veg_Table[[#This Row],[PRESCRIP]],2,1)="2",MID(Veg_Table[[#This Row],[PRESCRIP]],2,1)="3",MID(Veg_Table[[#This Row],[PRESCRIP]],2,1)="4"),_xlfn.NUMBERVALUE(MID(Veg_Table[[#This Row],[PRESCRIP]],2,1)),"NA")</f>
        <v>NA</v>
      </c>
      <c r="O1625" s="1">
        <f>WEEKNUM(Veg_Table[[#This Row],[EVM_LAST_EDITED_Day]],2)</f>
        <v>20</v>
      </c>
      <c r="P1625" s="25">
        <f>IFERROR(DATE(YEAR(Veg_Table[[#This Row],[EVM_LAST_EDITED2]]),MONTH(Veg_Table[[#This Row],[EVM_LAST_EDITED2]]),DAY(Veg_Table[[#This Row],[EVM_LAST_EDITED2]])),DATE(2019,1,1))</f>
        <v>43965</v>
      </c>
      <c r="Q1625" s="3">
        <f>VALUE(SUBSTITUTE(Veg_Table[[#This Row],[EVM_LAST_EDITED]],",",""))</f>
        <v>43965.676924710599</v>
      </c>
      <c r="R1625" s="1" t="str">
        <f>_xlfn.IFNA(IF(Veg_Table[[#This Row],[EVM_LAST_EDITOR]]="","zBlank EVM Last Editor",VLOOKUP(Veg_Table[[#This Row],[EVM_LAST_EDITOR]],Roster_Table[#All],4,FALSE)),"zAWRR Not in Roster")</f>
        <v>MGE</v>
      </c>
      <c r="S1625" s="1" t="str">
        <f>_xlfn.IFNA(IF(Veg_Table[[#This Row],[EVM_LAST_EDITOR]]="","zBlank EVM Last Editor",VLOOKUP(Veg_Table[[#This Row],[EVM_LAST_EDITOR]],Roster_Table[#All],16,FALSE)),"zCompany_AWRR not in Roster")</f>
        <v>MGE_Mountain G Enterprises</v>
      </c>
      <c r="T1625" s="2">
        <f>IFERROR(DATE(YEAR(Veg_Table[[#This Row],[Created2]]),MONTH(Veg_Table[[#This Row],[Created2]]),DAY(Veg_Table[[#This Row],[Created2]])),DATE(2019,1,1))</f>
        <v>43965</v>
      </c>
      <c r="U1625" s="3">
        <f>VALUE(SUBSTITUTE(Veg_Table[[#This Row],[Created]],",",""))</f>
        <v>43965.673581597199</v>
      </c>
      <c r="V1625" s="3" t="str">
        <f ca="1">IFERROR(_xlfn.IFNA(CELL("contents",INDIRECT(_xlfn.CONCAT("Veg_Table_Production_Data!",ADDRESS(MATCH(_xlfn.MAXIFS(#REF!,#REF!,"="&amp;Veg_Table[[#This Row],[AUTO_ID]],#REF!,"&lt;"&amp;Veg_Table[[#This Row],[EVM_LAST_EDITED_Day]]),#REF!,0),COLUMN(#REF!),4,1,)))),""),"")</f>
        <v/>
      </c>
      <c r="W1625" s="3" t="str">
        <f ca="1">IF(Veg_Table[[#This Row],[Previous_Prescription]]="","No",IF(Veg_Table[[#This Row],[Previous_Prescription]]=Veg_Table[[#This Row],[PRESCRIP]],"No","Yes"))</f>
        <v>No</v>
      </c>
      <c r="X1625" s="3" t="str">
        <f>IF(Veg_Table[[#This Row],[EVM_LAST_EDITED_Day]]=Veg_Table[[#This Row],[Created_Day]],"New","Old")</f>
        <v>New</v>
      </c>
      <c r="Y1625" s="1">
        <f>IFERROR(IF(FIND("delete",LOWER(Veg_Table[[#This Row],[PI_COMMENTS]]))&gt;=1,1,0),0)</f>
        <v>0</v>
      </c>
      <c r="Z1625" s="1" t="str">
        <f>_xlfn.IFNA(IF(Veg_Table[[#This Row],[EVM_LAST_EDITOR]]="","Yes",VLOOKUP(Veg_Table[[#This Row],[EVM_LAST_EDITOR]],Roster_Table[#All],15,FALSE)),"Yes")</f>
        <v>Yes</v>
      </c>
      <c r="AA162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25" s="1" t="str">
        <f>_xlfn.IFNA(VLOOKUP(Veg_Table[[#This Row],[EVM_LAST_EDITOR]],Roster_Table[#All],3,FALSE),"zAWRR Not in Roster")</f>
        <v>Aaron</v>
      </c>
      <c r="AC1625" s="1" t="str">
        <f>_xlfn.IFNA(VLOOKUP(Veg_Table[[#This Row],[EVM_LAST_EDITOR]],Roster_Table[#All],2,FALSE),"zAWRR Not in Roster")</f>
        <v>Hansen</v>
      </c>
      <c r="AD1625" s="1" t="str">
        <f>IF(_xlfn.CONCAT(Veg_Table[[#This Row],[First_Name]]," ",Veg_Table[[#This Row],[Last_Name]])="zAWRR Not in Roster zAWRR Not in Roster","zAWRR Not in Roster",_xlfn.CONCAT(Veg_Table[[#This Row],[First_Name]]," ",Veg_Table[[#This Row],[Last_Name]]))</f>
        <v>Aaron Hansen</v>
      </c>
      <c r="AE1625">
        <v>3230382</v>
      </c>
      <c r="AF1625" t="s">
        <v>6521</v>
      </c>
      <c r="AG1625" t="s">
        <v>93</v>
      </c>
      <c r="AH1625" t="s">
        <v>5320</v>
      </c>
      <c r="AI1625" t="s">
        <v>6516</v>
      </c>
      <c r="AJ1625" t="s">
        <v>21</v>
      </c>
      <c r="AL1625" t="s">
        <v>22</v>
      </c>
      <c r="AM1625" t="s">
        <v>23</v>
      </c>
      <c r="AN1625" t="s">
        <v>25</v>
      </c>
      <c r="AO1625" t="s">
        <v>25</v>
      </c>
      <c r="AP1625">
        <v>25</v>
      </c>
      <c r="AQ1625">
        <v>45</v>
      </c>
      <c r="AR1625" t="s">
        <v>511</v>
      </c>
      <c r="AS1625" t="s">
        <v>24</v>
      </c>
      <c r="AT1625" t="s">
        <v>26</v>
      </c>
      <c r="AV1625" t="s">
        <v>519</v>
      </c>
      <c r="AW1625" t="s">
        <v>6522</v>
      </c>
      <c r="AZ1625"/>
      <c r="BB1625" s="4"/>
      <c r="BD1625" t="s">
        <v>29</v>
      </c>
      <c r="BE1625" t="s">
        <v>25</v>
      </c>
      <c r="BF1625" t="s">
        <v>513</v>
      </c>
      <c r="BI1625" s="3"/>
      <c r="BJ1625" t="s">
        <v>27</v>
      </c>
      <c r="BK1625" s="30" t="s">
        <v>156</v>
      </c>
      <c r="BL1625" s="3">
        <v>43965.676924710649</v>
      </c>
      <c r="BM1625" t="s">
        <v>31</v>
      </c>
      <c r="BN1625" t="s">
        <v>32</v>
      </c>
      <c r="BP1625" t="s">
        <v>5452</v>
      </c>
      <c r="BQ1625" t="s">
        <v>1025</v>
      </c>
      <c r="BR1625" t="s">
        <v>28</v>
      </c>
      <c r="BS1625" t="s">
        <v>28</v>
      </c>
      <c r="BT1625" t="s">
        <v>156</v>
      </c>
      <c r="BU1625" s="3">
        <v>43965.673581597221</v>
      </c>
      <c r="BV1625" t="s">
        <v>803</v>
      </c>
      <c r="BW1625" s="3">
        <v>43965.760172662034</v>
      </c>
      <c r="BX1625" t="s">
        <v>6523</v>
      </c>
      <c r="CG1625"/>
      <c r="CH1625"/>
      <c r="CI1625"/>
      <c r="CY1625"/>
      <c r="DA1625"/>
      <c r="DF1625"/>
    </row>
    <row r="1626" spans="1:110" x14ac:dyDescent="0.25">
      <c r="A1626" s="1">
        <f>IF(Veg_Table[[#This Row],[VP_STATUS]]="Hold",0,IF(OR(AND(Veg_Table[[#This Row],[PRESCRIP]]="NW_No Work",Veg_Table[[#This Row],[VP_STATUS]]&lt;&gt;"No Work Required Under EVM"),AND(Veg_Table[[#This Row],[VP_STATUS]]="No Work Required Under EVM",Veg_Table[[#This Row],[PRESCRIP]]&lt;&gt;"NW_No Work")),1,0))</f>
        <v>0</v>
      </c>
      <c r="B1626" s="1">
        <f>IF(Veg_Table[[#This Row],[SPECIES]]="",1,0)</f>
        <v>0</v>
      </c>
      <c r="C1626" s="1">
        <f>IF(Veg_Table[[#This Row],[DIAMETER]]="",1,0)</f>
        <v>0</v>
      </c>
      <c r="D1626" s="1">
        <f>IF(Veg_Table[[#This Row],[HEIGHT]]="",1,0)</f>
        <v>0</v>
      </c>
      <c r="E162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26" s="1">
        <f>IF(AND(Veg_Table[[#This Row],[TAT_RESULT]]="ABATE",Veg_Table[[#This Row],[PRESCRIP]]="NW_No Work"),1,0)</f>
        <v>0</v>
      </c>
      <c r="G1626" s="1">
        <f>IF(OR(Veg_Table[[#This Row],[Prescription R-Scale]]="NA",Veg_Table[[#This Row],[Diameter R-Scale]]="NA"),0,IF(Veg_Table[[#This Row],[Diameter R-Scale]]&lt;&gt;Veg_Table[[#This Row],[Prescription R-Scale]],1,0))</f>
        <v>0</v>
      </c>
      <c r="H1626" s="1">
        <f>IF(OR(AND(Veg_Table[[#This Row],[PRESCRIP]]="BC_Br Rmv", Veg_Table[[#This Row],[WOOD_MAN]]&lt;&gt;"Not Needed"),AND(Veg_Table[[#This Row],[PRESCRIP]]="BCS_Br Rmv+Trt", Veg_Table[[#This Row],[WOOD_MAN]]&lt;&gt;"Not Needed")),1,0)</f>
        <v>0</v>
      </c>
      <c r="I1626" s="1">
        <f ca="1">IF(AND(Veg_Table[[#This Row],[Prescription_Changed]]="Yes",Veg_Table[[#This Row],[TAT_RESULT]]=""),1,0)</f>
        <v>0</v>
      </c>
      <c r="J1626" s="1">
        <f ca="1">SUM(Veg_Table[[#This Row],[Prescription and Status do not match]:[Prescription_Edited_And_TAT_Is_Blank]])</f>
        <v>0</v>
      </c>
      <c r="K1626" s="1">
        <f ca="1">IF(Veg_Table[[#This Row],[Sum of Errors]]&gt;0,1,0)</f>
        <v>0</v>
      </c>
      <c r="L1626" s="1">
        <f>1</f>
        <v>1</v>
      </c>
      <c r="M162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626" s="1">
        <f>IF(OR(MID(Veg_Table[[#This Row],[PRESCRIP]],2,1)="1",MID(Veg_Table[[#This Row],[PRESCRIP]],2,1)="2",MID(Veg_Table[[#This Row],[PRESCRIP]],2,1)="3",MID(Veg_Table[[#This Row],[PRESCRIP]],2,1)="4"),_xlfn.NUMBERVALUE(MID(Veg_Table[[#This Row],[PRESCRIP]],2,1)),"NA")</f>
        <v>1</v>
      </c>
      <c r="O1626" s="1">
        <f>WEEKNUM(Veg_Table[[#This Row],[EVM_LAST_EDITED_Day]],2)</f>
        <v>20</v>
      </c>
      <c r="P1626" s="25">
        <f>IFERROR(DATE(YEAR(Veg_Table[[#This Row],[EVM_LAST_EDITED2]]),MONTH(Veg_Table[[#This Row],[EVM_LAST_EDITED2]]),DAY(Veg_Table[[#This Row],[EVM_LAST_EDITED2]])),DATE(2019,1,1))</f>
        <v>43965</v>
      </c>
      <c r="Q1626" s="3">
        <f>VALUE(SUBSTITUTE(Veg_Table[[#This Row],[EVM_LAST_EDITED]],",",""))</f>
        <v>43965.679314224501</v>
      </c>
      <c r="R1626" s="1" t="str">
        <f>_xlfn.IFNA(IF(Veg_Table[[#This Row],[EVM_LAST_EDITOR]]="","zBlank EVM Last Editor",VLOOKUP(Veg_Table[[#This Row],[EVM_LAST_EDITOR]],Roster_Table[#All],4,FALSE)),"zAWRR Not in Roster")</f>
        <v>MGE</v>
      </c>
      <c r="S1626" s="1" t="str">
        <f>_xlfn.IFNA(IF(Veg_Table[[#This Row],[EVM_LAST_EDITOR]]="","zBlank EVM Last Editor",VLOOKUP(Veg_Table[[#This Row],[EVM_LAST_EDITOR]],Roster_Table[#All],16,FALSE)),"zCompany_AWRR not in Roster")</f>
        <v>MGE_Mountain G Enterprises</v>
      </c>
      <c r="T1626" s="2">
        <f>IFERROR(DATE(YEAR(Veg_Table[[#This Row],[Created2]]),MONTH(Veg_Table[[#This Row],[Created2]]),DAY(Veg_Table[[#This Row],[Created2]])),DATE(2019,1,1))</f>
        <v>43914</v>
      </c>
      <c r="U1626" s="3">
        <f>VALUE(SUBSTITUTE(Veg_Table[[#This Row],[Created]],",",""))</f>
        <v>43914.534895833298</v>
      </c>
      <c r="V1626" s="3" t="str">
        <f ca="1">IFERROR(_xlfn.IFNA(CELL("contents",INDIRECT(_xlfn.CONCAT("Veg_Table_Production_Data!",ADDRESS(MATCH(_xlfn.MAXIFS(#REF!,#REF!,"="&amp;Veg_Table[[#This Row],[AUTO_ID]],#REF!,"&lt;"&amp;Veg_Table[[#This Row],[EVM_LAST_EDITED_Day]]),#REF!,0),COLUMN(#REF!),4,1,)))),""),"")</f>
        <v/>
      </c>
      <c r="W1626" s="3" t="str">
        <f ca="1">IF(Veg_Table[[#This Row],[Previous_Prescription]]="","No",IF(Veg_Table[[#This Row],[Previous_Prescription]]=Veg_Table[[#This Row],[PRESCRIP]],"No","Yes"))</f>
        <v>No</v>
      </c>
      <c r="X1626" s="3" t="str">
        <f>IF(Veg_Table[[#This Row],[EVM_LAST_EDITED_Day]]=Veg_Table[[#This Row],[Created_Day]],"New","Old")</f>
        <v>Old</v>
      </c>
      <c r="Y1626" s="1">
        <f>IFERROR(IF(FIND("delete",LOWER(Veg_Table[[#This Row],[PI_COMMENTS]]))&gt;=1,1,0),0)</f>
        <v>0</v>
      </c>
      <c r="Z1626" s="1" t="str">
        <f>_xlfn.IFNA(IF(Veg_Table[[#This Row],[EVM_LAST_EDITOR]]="","Yes",VLOOKUP(Veg_Table[[#This Row],[EVM_LAST_EDITOR]],Roster_Table[#All],15,FALSE)),"Yes")</f>
        <v>Yes</v>
      </c>
      <c r="AA162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26" s="1" t="str">
        <f>_xlfn.IFNA(VLOOKUP(Veg_Table[[#This Row],[EVM_LAST_EDITOR]],Roster_Table[#All],3,FALSE),"zAWRR Not in Roster")</f>
        <v>Terry</v>
      </c>
      <c r="AC1626" s="1" t="str">
        <f>_xlfn.IFNA(VLOOKUP(Veg_Table[[#This Row],[EVM_LAST_EDITOR]],Roster_Table[#All],2,FALSE),"zAWRR Not in Roster")</f>
        <v>Maokhamphiou</v>
      </c>
      <c r="AD1626" s="1" t="str">
        <f>IF(_xlfn.CONCAT(Veg_Table[[#This Row],[First_Name]]," ",Veg_Table[[#This Row],[Last_Name]])="zAWRR Not in Roster zAWRR Not in Roster","zAWRR Not in Roster",_xlfn.CONCAT(Veg_Table[[#This Row],[First_Name]]," ",Veg_Table[[#This Row],[Last_Name]]))</f>
        <v>Terry Maokhamphiou</v>
      </c>
      <c r="AE1626">
        <v>2946223</v>
      </c>
      <c r="AF1626" t="s">
        <v>1763</v>
      </c>
      <c r="AG1626" t="s">
        <v>30</v>
      </c>
      <c r="AH1626" t="s">
        <v>1726</v>
      </c>
      <c r="AI1626" t="s">
        <v>1721</v>
      </c>
      <c r="AJ1626" t="s">
        <v>48</v>
      </c>
      <c r="AL1626" t="s">
        <v>371</v>
      </c>
      <c r="AM1626" t="s">
        <v>46</v>
      </c>
      <c r="AN1626" t="s">
        <v>25</v>
      </c>
      <c r="AO1626" t="s">
        <v>25</v>
      </c>
      <c r="AP1626">
        <v>9</v>
      </c>
      <c r="AQ1626">
        <v>45</v>
      </c>
      <c r="AR1626" t="s">
        <v>511</v>
      </c>
      <c r="AS1626" t="s">
        <v>55</v>
      </c>
      <c r="AT1626" t="s">
        <v>522</v>
      </c>
      <c r="AV1626" t="s">
        <v>512</v>
      </c>
      <c r="AW1626" t="s">
        <v>1764</v>
      </c>
      <c r="AX1626" t="s">
        <v>534</v>
      </c>
      <c r="AZ1626"/>
      <c r="BB1626" s="4"/>
      <c r="BD1626" t="s">
        <v>29</v>
      </c>
      <c r="BE1626" t="s">
        <v>25</v>
      </c>
      <c r="BF1626" t="s">
        <v>513</v>
      </c>
      <c r="BI1626" s="3"/>
      <c r="BJ1626" t="s">
        <v>6747</v>
      </c>
      <c r="BK1626" s="30" t="s">
        <v>1922</v>
      </c>
      <c r="BL1626" s="3">
        <v>43965.679314224537</v>
      </c>
      <c r="BM1626" t="s">
        <v>31</v>
      </c>
      <c r="BN1626" t="s">
        <v>32</v>
      </c>
      <c r="BP1626" t="s">
        <v>1728</v>
      </c>
      <c r="BQ1626" t="s">
        <v>826</v>
      </c>
      <c r="BR1626" t="s">
        <v>28</v>
      </c>
      <c r="BS1626" t="s">
        <v>28</v>
      </c>
      <c r="BT1626" t="s">
        <v>518</v>
      </c>
      <c r="BU1626" s="3">
        <v>43914.534895833334</v>
      </c>
      <c r="BV1626" t="s">
        <v>803</v>
      </c>
      <c r="BW1626" s="3">
        <v>43965.731211631944</v>
      </c>
      <c r="BX1626" t="s">
        <v>1765</v>
      </c>
      <c r="CG1626"/>
      <c r="CH1626"/>
      <c r="CI1626"/>
      <c r="CY1626"/>
      <c r="DA1626"/>
      <c r="DF1626"/>
    </row>
    <row r="1627" spans="1:110" x14ac:dyDescent="0.25">
      <c r="A1627" s="1">
        <f>IF(Veg_Table[[#This Row],[VP_STATUS]]="Hold",0,IF(OR(AND(Veg_Table[[#This Row],[PRESCRIP]]="NW_No Work",Veg_Table[[#This Row],[VP_STATUS]]&lt;&gt;"No Work Required Under EVM"),AND(Veg_Table[[#This Row],[VP_STATUS]]="No Work Required Under EVM",Veg_Table[[#This Row],[PRESCRIP]]&lt;&gt;"NW_No Work")),1,0))</f>
        <v>0</v>
      </c>
      <c r="B1627" s="1">
        <f>IF(Veg_Table[[#This Row],[SPECIES]]="",1,0)</f>
        <v>0</v>
      </c>
      <c r="C1627" s="1">
        <f>IF(Veg_Table[[#This Row],[DIAMETER]]="",1,0)</f>
        <v>0</v>
      </c>
      <c r="D1627" s="1">
        <f>IF(Veg_Table[[#This Row],[HEIGHT]]="",1,0)</f>
        <v>0</v>
      </c>
      <c r="E162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27" s="1">
        <f>IF(AND(Veg_Table[[#This Row],[TAT_RESULT]]="ABATE",Veg_Table[[#This Row],[PRESCRIP]]="NW_No Work"),1,0)</f>
        <v>0</v>
      </c>
      <c r="G1627" s="1">
        <f>IF(OR(Veg_Table[[#This Row],[Prescription R-Scale]]="NA",Veg_Table[[#This Row],[Diameter R-Scale]]="NA"),0,IF(Veg_Table[[#This Row],[Diameter R-Scale]]&lt;&gt;Veg_Table[[#This Row],[Prescription R-Scale]],1,0))</f>
        <v>0</v>
      </c>
      <c r="H1627" s="1">
        <f>IF(OR(AND(Veg_Table[[#This Row],[PRESCRIP]]="BC_Br Rmv", Veg_Table[[#This Row],[WOOD_MAN]]&lt;&gt;"Not Needed"),AND(Veg_Table[[#This Row],[PRESCRIP]]="BCS_Br Rmv+Trt", Veg_Table[[#This Row],[WOOD_MAN]]&lt;&gt;"Not Needed")),1,0)</f>
        <v>0</v>
      </c>
      <c r="I1627" s="1">
        <f ca="1">IF(AND(Veg_Table[[#This Row],[Prescription_Changed]]="Yes",Veg_Table[[#This Row],[TAT_RESULT]]=""),1,0)</f>
        <v>0</v>
      </c>
      <c r="J1627" s="1">
        <f ca="1">SUM(Veg_Table[[#This Row],[Prescription and Status do not match]:[Prescription_Edited_And_TAT_Is_Blank]])</f>
        <v>0</v>
      </c>
      <c r="K1627" s="1">
        <f ca="1">IF(Veg_Table[[#This Row],[Sum of Errors]]&gt;0,1,0)</f>
        <v>0</v>
      </c>
      <c r="L1627" s="1">
        <f>1</f>
        <v>1</v>
      </c>
      <c r="M162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627" s="1">
        <f>IF(OR(MID(Veg_Table[[#This Row],[PRESCRIP]],2,1)="1",MID(Veg_Table[[#This Row],[PRESCRIP]],2,1)="2",MID(Veg_Table[[#This Row],[PRESCRIP]],2,1)="3",MID(Veg_Table[[#This Row],[PRESCRIP]],2,1)="4"),_xlfn.NUMBERVALUE(MID(Veg_Table[[#This Row],[PRESCRIP]],2,1)),"NA")</f>
        <v>2</v>
      </c>
      <c r="O1627" s="1">
        <f>WEEKNUM(Veg_Table[[#This Row],[EVM_LAST_EDITED_Day]],2)</f>
        <v>20</v>
      </c>
      <c r="P1627" s="25">
        <f>IFERROR(DATE(YEAR(Veg_Table[[#This Row],[EVM_LAST_EDITED2]]),MONTH(Veg_Table[[#This Row],[EVM_LAST_EDITED2]]),DAY(Veg_Table[[#This Row],[EVM_LAST_EDITED2]])),DATE(2019,1,1))</f>
        <v>43965</v>
      </c>
      <c r="Q1627" s="3">
        <f>VALUE(SUBSTITUTE(Veg_Table[[#This Row],[EVM_LAST_EDITED]],",",""))</f>
        <v>43965.6796306713</v>
      </c>
      <c r="R1627" s="1" t="str">
        <f>_xlfn.IFNA(IF(Veg_Table[[#This Row],[EVM_LAST_EDITOR]]="","zBlank EVM Last Editor",VLOOKUP(Veg_Table[[#This Row],[EVM_LAST_EDITOR]],Roster_Table[#All],4,FALSE)),"zAWRR Not in Roster")</f>
        <v>MGE</v>
      </c>
      <c r="S1627" s="1" t="str">
        <f>_xlfn.IFNA(IF(Veg_Table[[#This Row],[EVM_LAST_EDITOR]]="","zBlank EVM Last Editor",VLOOKUP(Veg_Table[[#This Row],[EVM_LAST_EDITOR]],Roster_Table[#All],16,FALSE)),"zCompany_AWRR not in Roster")</f>
        <v>MGE_Mountain G Enterprises</v>
      </c>
      <c r="T1627" s="2">
        <f>IFERROR(DATE(YEAR(Veg_Table[[#This Row],[Created2]]),MONTH(Veg_Table[[#This Row],[Created2]]),DAY(Veg_Table[[#This Row],[Created2]])),DATE(2019,1,1))</f>
        <v>43914</v>
      </c>
      <c r="U1627" s="3">
        <f>VALUE(SUBSTITUTE(Veg_Table[[#This Row],[Created]],",",""))</f>
        <v>43914.5308449074</v>
      </c>
      <c r="V1627" s="3" t="str">
        <f ca="1">IFERROR(_xlfn.IFNA(CELL("contents",INDIRECT(_xlfn.CONCAT("Veg_Table_Production_Data!",ADDRESS(MATCH(_xlfn.MAXIFS(#REF!,#REF!,"="&amp;Veg_Table[[#This Row],[AUTO_ID]],#REF!,"&lt;"&amp;Veg_Table[[#This Row],[EVM_LAST_EDITED_Day]]),#REF!,0),COLUMN(#REF!),4,1,)))),""),"")</f>
        <v/>
      </c>
      <c r="W1627" s="3" t="str">
        <f ca="1">IF(Veg_Table[[#This Row],[Previous_Prescription]]="","No",IF(Veg_Table[[#This Row],[Previous_Prescription]]=Veg_Table[[#This Row],[PRESCRIP]],"No","Yes"))</f>
        <v>No</v>
      </c>
      <c r="X1627" s="3" t="str">
        <f>IF(Veg_Table[[#This Row],[EVM_LAST_EDITED_Day]]=Veg_Table[[#This Row],[Created_Day]],"New","Old")</f>
        <v>Old</v>
      </c>
      <c r="Y1627" s="1">
        <f>IFERROR(IF(FIND("delete",LOWER(Veg_Table[[#This Row],[PI_COMMENTS]]))&gt;=1,1,0),0)</f>
        <v>0</v>
      </c>
      <c r="Z1627" s="1" t="str">
        <f>_xlfn.IFNA(IF(Veg_Table[[#This Row],[EVM_LAST_EDITOR]]="","Yes",VLOOKUP(Veg_Table[[#This Row],[EVM_LAST_EDITOR]],Roster_Table[#All],15,FALSE)),"Yes")</f>
        <v>Yes</v>
      </c>
      <c r="AA162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27" s="1" t="str">
        <f>_xlfn.IFNA(VLOOKUP(Veg_Table[[#This Row],[EVM_LAST_EDITOR]],Roster_Table[#All],3,FALSE),"zAWRR Not in Roster")</f>
        <v>Terry</v>
      </c>
      <c r="AC1627" s="1" t="str">
        <f>_xlfn.IFNA(VLOOKUP(Veg_Table[[#This Row],[EVM_LAST_EDITOR]],Roster_Table[#All],2,FALSE),"zAWRR Not in Roster")</f>
        <v>Maokhamphiou</v>
      </c>
      <c r="AD1627" s="1" t="str">
        <f>IF(_xlfn.CONCAT(Veg_Table[[#This Row],[First_Name]]," ",Veg_Table[[#This Row],[Last_Name]])="zAWRR Not in Roster zAWRR Not in Roster","zAWRR Not in Roster",_xlfn.CONCAT(Veg_Table[[#This Row],[First_Name]]," ",Veg_Table[[#This Row],[Last_Name]]))</f>
        <v>Terry Maokhamphiou</v>
      </c>
      <c r="AE1627">
        <v>2946221</v>
      </c>
      <c r="AF1627" t="s">
        <v>1757</v>
      </c>
      <c r="AG1627" t="s">
        <v>30</v>
      </c>
      <c r="AH1627" t="s">
        <v>1726</v>
      </c>
      <c r="AI1627" t="s">
        <v>1721</v>
      </c>
      <c r="AJ1627" t="s">
        <v>48</v>
      </c>
      <c r="AL1627" t="s">
        <v>371</v>
      </c>
      <c r="AM1627" t="s">
        <v>46</v>
      </c>
      <c r="AN1627" t="s">
        <v>25</v>
      </c>
      <c r="AO1627" t="s">
        <v>25</v>
      </c>
      <c r="AP1627">
        <v>13</v>
      </c>
      <c r="AQ1627">
        <v>45</v>
      </c>
      <c r="AR1627" t="s">
        <v>511</v>
      </c>
      <c r="AS1627" t="s">
        <v>530</v>
      </c>
      <c r="AT1627" t="s">
        <v>522</v>
      </c>
      <c r="AV1627" t="s">
        <v>512</v>
      </c>
      <c r="AW1627" t="s">
        <v>1758</v>
      </c>
      <c r="AX1627" t="s">
        <v>534</v>
      </c>
      <c r="AZ1627"/>
      <c r="BB1627" s="4"/>
      <c r="BD1627" t="s">
        <v>29</v>
      </c>
      <c r="BE1627" t="s">
        <v>25</v>
      </c>
      <c r="BF1627" t="s">
        <v>513</v>
      </c>
      <c r="BI1627" s="3"/>
      <c r="BJ1627" t="s">
        <v>6747</v>
      </c>
      <c r="BK1627" s="30" t="s">
        <v>1922</v>
      </c>
      <c r="BL1627" s="3">
        <v>43965.679630671293</v>
      </c>
      <c r="BM1627" t="s">
        <v>31</v>
      </c>
      <c r="BN1627" t="s">
        <v>32</v>
      </c>
      <c r="BP1627" t="s">
        <v>1728</v>
      </c>
      <c r="BQ1627" t="s">
        <v>826</v>
      </c>
      <c r="BR1627" t="s">
        <v>28</v>
      </c>
      <c r="BS1627" t="s">
        <v>28</v>
      </c>
      <c r="BT1627" t="s">
        <v>518</v>
      </c>
      <c r="BU1627" s="3">
        <v>43914.530844907407</v>
      </c>
      <c r="BV1627" t="s">
        <v>803</v>
      </c>
      <c r="BW1627" s="3">
        <v>43965.731211631944</v>
      </c>
      <c r="BX1627" t="s">
        <v>1759</v>
      </c>
      <c r="CG1627"/>
      <c r="CH1627"/>
      <c r="CI1627"/>
      <c r="CY1627"/>
      <c r="DA1627"/>
      <c r="DF1627"/>
    </row>
    <row r="1628" spans="1:110" x14ac:dyDescent="0.25">
      <c r="A1628" s="1">
        <f>IF(Veg_Table[[#This Row],[VP_STATUS]]="Hold",0,IF(OR(AND(Veg_Table[[#This Row],[PRESCRIP]]="NW_No Work",Veg_Table[[#This Row],[VP_STATUS]]&lt;&gt;"No Work Required Under EVM"),AND(Veg_Table[[#This Row],[VP_STATUS]]="No Work Required Under EVM",Veg_Table[[#This Row],[PRESCRIP]]&lt;&gt;"NW_No Work")),1,0))</f>
        <v>0</v>
      </c>
      <c r="B1628" s="1">
        <f>IF(Veg_Table[[#This Row],[SPECIES]]="",1,0)</f>
        <v>0</v>
      </c>
      <c r="C1628" s="1">
        <f>IF(Veg_Table[[#This Row],[DIAMETER]]="",1,0)</f>
        <v>0</v>
      </c>
      <c r="D1628" s="1">
        <f>IF(Veg_Table[[#This Row],[HEIGHT]]="",1,0)</f>
        <v>0</v>
      </c>
      <c r="E162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28" s="1">
        <f>IF(AND(Veg_Table[[#This Row],[TAT_RESULT]]="ABATE",Veg_Table[[#This Row],[PRESCRIP]]="NW_No Work"),1,0)</f>
        <v>0</v>
      </c>
      <c r="G1628" s="1">
        <f>IF(OR(Veg_Table[[#This Row],[Prescription R-Scale]]="NA",Veg_Table[[#This Row],[Diameter R-Scale]]="NA"),0,IF(Veg_Table[[#This Row],[Diameter R-Scale]]&lt;&gt;Veg_Table[[#This Row],[Prescription R-Scale]],1,0))</f>
        <v>0</v>
      </c>
      <c r="H1628" s="1">
        <f>IF(OR(AND(Veg_Table[[#This Row],[PRESCRIP]]="BC_Br Rmv", Veg_Table[[#This Row],[WOOD_MAN]]&lt;&gt;"Not Needed"),AND(Veg_Table[[#This Row],[PRESCRIP]]="BCS_Br Rmv+Trt", Veg_Table[[#This Row],[WOOD_MAN]]&lt;&gt;"Not Needed")),1,0)</f>
        <v>0</v>
      </c>
      <c r="I1628" s="1">
        <f ca="1">IF(AND(Veg_Table[[#This Row],[Prescription_Changed]]="Yes",Veg_Table[[#This Row],[TAT_RESULT]]=""),1,0)</f>
        <v>0</v>
      </c>
      <c r="J1628" s="1">
        <f ca="1">SUM(Veg_Table[[#This Row],[Prescription and Status do not match]:[Prescription_Edited_And_TAT_Is_Blank]])</f>
        <v>0</v>
      </c>
      <c r="K1628" s="1">
        <f ca="1">IF(Veg_Table[[#This Row],[Sum of Errors]]&gt;0,1,0)</f>
        <v>0</v>
      </c>
      <c r="L1628" s="1">
        <f>1</f>
        <v>1</v>
      </c>
      <c r="M162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628" s="1">
        <f>IF(OR(MID(Veg_Table[[#This Row],[PRESCRIP]],2,1)="1",MID(Veg_Table[[#This Row],[PRESCRIP]],2,1)="2",MID(Veg_Table[[#This Row],[PRESCRIP]],2,1)="3",MID(Veg_Table[[#This Row],[PRESCRIP]],2,1)="4"),_xlfn.NUMBERVALUE(MID(Veg_Table[[#This Row],[PRESCRIP]],2,1)),"NA")</f>
        <v>1</v>
      </c>
      <c r="O1628" s="1">
        <f>WEEKNUM(Veg_Table[[#This Row],[EVM_LAST_EDITED_Day]],2)</f>
        <v>20</v>
      </c>
      <c r="P1628" s="25">
        <f>IFERROR(DATE(YEAR(Veg_Table[[#This Row],[EVM_LAST_EDITED2]]),MONTH(Veg_Table[[#This Row],[EVM_LAST_EDITED2]]),DAY(Veg_Table[[#This Row],[EVM_LAST_EDITED2]])),DATE(2019,1,1))</f>
        <v>43965</v>
      </c>
      <c r="Q1628" s="3">
        <f>VALUE(SUBSTITUTE(Veg_Table[[#This Row],[EVM_LAST_EDITED]],",",""))</f>
        <v>43965.680001446803</v>
      </c>
      <c r="R1628" s="1" t="str">
        <f>_xlfn.IFNA(IF(Veg_Table[[#This Row],[EVM_LAST_EDITOR]]="","zBlank EVM Last Editor",VLOOKUP(Veg_Table[[#This Row],[EVM_LAST_EDITOR]],Roster_Table[#All],4,FALSE)),"zAWRR Not in Roster")</f>
        <v>MGE</v>
      </c>
      <c r="S1628" s="1" t="str">
        <f>_xlfn.IFNA(IF(Veg_Table[[#This Row],[EVM_LAST_EDITOR]]="","zBlank EVM Last Editor",VLOOKUP(Veg_Table[[#This Row],[EVM_LAST_EDITOR]],Roster_Table[#All],16,FALSE)),"zCompany_AWRR not in Roster")</f>
        <v>MGE_Mountain G Enterprises</v>
      </c>
      <c r="T1628" s="2">
        <f>IFERROR(DATE(YEAR(Veg_Table[[#This Row],[Created2]]),MONTH(Veg_Table[[#This Row],[Created2]]),DAY(Veg_Table[[#This Row],[Created2]])),DATE(2019,1,1))</f>
        <v>43914</v>
      </c>
      <c r="U1628" s="3">
        <f>VALUE(SUBSTITUTE(Veg_Table[[#This Row],[Created]],",",""))</f>
        <v>43914.533009259299</v>
      </c>
      <c r="V1628" s="3" t="str">
        <f ca="1">IFERROR(_xlfn.IFNA(CELL("contents",INDIRECT(_xlfn.CONCAT("Veg_Table_Production_Data!",ADDRESS(MATCH(_xlfn.MAXIFS(#REF!,#REF!,"="&amp;Veg_Table[[#This Row],[AUTO_ID]],#REF!,"&lt;"&amp;Veg_Table[[#This Row],[EVM_LAST_EDITED_Day]]),#REF!,0),COLUMN(#REF!),4,1,)))),""),"")</f>
        <v/>
      </c>
      <c r="W1628" s="3" t="str">
        <f ca="1">IF(Veg_Table[[#This Row],[Previous_Prescription]]="","No",IF(Veg_Table[[#This Row],[Previous_Prescription]]=Veg_Table[[#This Row],[PRESCRIP]],"No","Yes"))</f>
        <v>No</v>
      </c>
      <c r="X1628" s="3" t="str">
        <f>IF(Veg_Table[[#This Row],[EVM_LAST_EDITED_Day]]=Veg_Table[[#This Row],[Created_Day]],"New","Old")</f>
        <v>Old</v>
      </c>
      <c r="Y1628" s="1">
        <f>IFERROR(IF(FIND("delete",LOWER(Veg_Table[[#This Row],[PI_COMMENTS]]))&gt;=1,1,0),0)</f>
        <v>0</v>
      </c>
      <c r="Z1628" s="1" t="str">
        <f>_xlfn.IFNA(IF(Veg_Table[[#This Row],[EVM_LAST_EDITOR]]="","Yes",VLOOKUP(Veg_Table[[#This Row],[EVM_LAST_EDITOR]],Roster_Table[#All],15,FALSE)),"Yes")</f>
        <v>Yes</v>
      </c>
      <c r="AA162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28" s="1" t="str">
        <f>_xlfn.IFNA(VLOOKUP(Veg_Table[[#This Row],[EVM_LAST_EDITOR]],Roster_Table[#All],3,FALSE),"zAWRR Not in Roster")</f>
        <v>Terry</v>
      </c>
      <c r="AC1628" s="1" t="str">
        <f>_xlfn.IFNA(VLOOKUP(Veg_Table[[#This Row],[EVM_LAST_EDITOR]],Roster_Table[#All],2,FALSE),"zAWRR Not in Roster")</f>
        <v>Maokhamphiou</v>
      </c>
      <c r="AD1628" s="1" t="str">
        <f>IF(_xlfn.CONCAT(Veg_Table[[#This Row],[First_Name]]," ",Veg_Table[[#This Row],[Last_Name]])="zAWRR Not in Roster zAWRR Not in Roster","zAWRR Not in Roster",_xlfn.CONCAT(Veg_Table[[#This Row],[First_Name]]," ",Veg_Table[[#This Row],[Last_Name]]))</f>
        <v>Terry Maokhamphiou</v>
      </c>
      <c r="AE1628">
        <v>2946222</v>
      </c>
      <c r="AF1628" t="s">
        <v>1760</v>
      </c>
      <c r="AG1628" t="s">
        <v>30</v>
      </c>
      <c r="AH1628" t="s">
        <v>1726</v>
      </c>
      <c r="AI1628" t="s">
        <v>1721</v>
      </c>
      <c r="AJ1628" t="s">
        <v>48</v>
      </c>
      <c r="AL1628" t="s">
        <v>371</v>
      </c>
      <c r="AM1628" t="s">
        <v>34</v>
      </c>
      <c r="AN1628" t="s">
        <v>25</v>
      </c>
      <c r="AO1628" t="s">
        <v>25</v>
      </c>
      <c r="AP1628">
        <v>8</v>
      </c>
      <c r="AQ1628">
        <v>49</v>
      </c>
      <c r="AR1628" t="s">
        <v>514</v>
      </c>
      <c r="AS1628" t="s">
        <v>532</v>
      </c>
      <c r="AT1628" t="s">
        <v>515</v>
      </c>
      <c r="AV1628" t="s">
        <v>512</v>
      </c>
      <c r="AW1628" t="s">
        <v>1761</v>
      </c>
      <c r="AX1628" t="s">
        <v>534</v>
      </c>
      <c r="AZ1628"/>
      <c r="BB1628" s="4"/>
      <c r="BD1628" t="s">
        <v>29</v>
      </c>
      <c r="BE1628" t="s">
        <v>25</v>
      </c>
      <c r="BF1628" t="s">
        <v>513</v>
      </c>
      <c r="BI1628" s="3"/>
      <c r="BJ1628" t="s">
        <v>1856</v>
      </c>
      <c r="BK1628" s="30" t="s">
        <v>1922</v>
      </c>
      <c r="BL1628" s="3">
        <v>43965.680001446759</v>
      </c>
      <c r="BM1628" t="s">
        <v>31</v>
      </c>
      <c r="BN1628" t="s">
        <v>32</v>
      </c>
      <c r="BP1628" t="s">
        <v>1728</v>
      </c>
      <c r="BQ1628" t="s">
        <v>826</v>
      </c>
      <c r="BR1628" t="s">
        <v>28</v>
      </c>
      <c r="BS1628" t="s">
        <v>28</v>
      </c>
      <c r="BT1628" t="s">
        <v>518</v>
      </c>
      <c r="BU1628" s="3">
        <v>43914.533009259256</v>
      </c>
      <c r="BV1628" t="s">
        <v>803</v>
      </c>
      <c r="BW1628" s="3">
        <v>43965.731211631944</v>
      </c>
      <c r="BX1628" t="s">
        <v>1762</v>
      </c>
      <c r="CG1628"/>
      <c r="CH1628"/>
      <c r="CI1628"/>
      <c r="CY1628"/>
      <c r="DA1628"/>
      <c r="DF1628"/>
    </row>
    <row r="1629" spans="1:110" x14ac:dyDescent="0.25">
      <c r="A1629" s="1">
        <f>IF(Veg_Table[[#This Row],[VP_STATUS]]="Hold",0,IF(OR(AND(Veg_Table[[#This Row],[PRESCRIP]]="NW_No Work",Veg_Table[[#This Row],[VP_STATUS]]&lt;&gt;"No Work Required Under EVM"),AND(Veg_Table[[#This Row],[VP_STATUS]]="No Work Required Under EVM",Veg_Table[[#This Row],[PRESCRIP]]&lt;&gt;"NW_No Work")),1,0))</f>
        <v>0</v>
      </c>
      <c r="B1629" s="1">
        <f>IF(Veg_Table[[#This Row],[SPECIES]]="",1,0)</f>
        <v>0</v>
      </c>
      <c r="C1629" s="1">
        <f>IF(Veg_Table[[#This Row],[DIAMETER]]="",1,0)</f>
        <v>0</v>
      </c>
      <c r="D1629" s="1">
        <f>IF(Veg_Table[[#This Row],[HEIGHT]]="",1,0)</f>
        <v>0</v>
      </c>
      <c r="E162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29" s="1">
        <f>IF(AND(Veg_Table[[#This Row],[TAT_RESULT]]="ABATE",Veg_Table[[#This Row],[PRESCRIP]]="NW_No Work"),1,0)</f>
        <v>0</v>
      </c>
      <c r="G1629" s="1">
        <f>IF(OR(Veg_Table[[#This Row],[Prescription R-Scale]]="NA",Veg_Table[[#This Row],[Diameter R-Scale]]="NA"),0,IF(Veg_Table[[#This Row],[Diameter R-Scale]]&lt;&gt;Veg_Table[[#This Row],[Prescription R-Scale]],1,0))</f>
        <v>0</v>
      </c>
      <c r="H1629" s="1">
        <f>IF(OR(AND(Veg_Table[[#This Row],[PRESCRIP]]="BC_Br Rmv", Veg_Table[[#This Row],[WOOD_MAN]]&lt;&gt;"Not Needed"),AND(Veg_Table[[#This Row],[PRESCRIP]]="BCS_Br Rmv+Trt", Veg_Table[[#This Row],[WOOD_MAN]]&lt;&gt;"Not Needed")),1,0)</f>
        <v>0</v>
      </c>
      <c r="I1629" s="1">
        <f ca="1">IF(AND(Veg_Table[[#This Row],[Prescription_Changed]]="Yes",Veg_Table[[#This Row],[TAT_RESULT]]=""),1,0)</f>
        <v>0</v>
      </c>
      <c r="J1629" s="1">
        <f ca="1">SUM(Veg_Table[[#This Row],[Prescription and Status do not match]:[Prescription_Edited_And_TAT_Is_Blank]])</f>
        <v>0</v>
      </c>
      <c r="K1629" s="1">
        <f ca="1">IF(Veg_Table[[#This Row],[Sum of Errors]]&gt;0,1,0)</f>
        <v>0</v>
      </c>
      <c r="L1629" s="1">
        <f>1</f>
        <v>1</v>
      </c>
      <c r="M162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629" s="1">
        <f>IF(OR(MID(Veg_Table[[#This Row],[PRESCRIP]],2,1)="1",MID(Veg_Table[[#This Row],[PRESCRIP]],2,1)="2",MID(Veg_Table[[#This Row],[PRESCRIP]],2,1)="3",MID(Veg_Table[[#This Row],[PRESCRIP]],2,1)="4"),_xlfn.NUMBERVALUE(MID(Veg_Table[[#This Row],[PRESCRIP]],2,1)),"NA")</f>
        <v>1</v>
      </c>
      <c r="O1629" s="1">
        <f>WEEKNUM(Veg_Table[[#This Row],[EVM_LAST_EDITED_Day]],2)</f>
        <v>20</v>
      </c>
      <c r="P1629" s="25">
        <f>IFERROR(DATE(YEAR(Veg_Table[[#This Row],[EVM_LAST_EDITED2]]),MONTH(Veg_Table[[#This Row],[EVM_LAST_EDITED2]]),DAY(Veg_Table[[#This Row],[EVM_LAST_EDITED2]])),DATE(2019,1,1))</f>
        <v>43965</v>
      </c>
      <c r="Q1629" s="3">
        <f>VALUE(SUBSTITUTE(Veg_Table[[#This Row],[EVM_LAST_EDITED]],",",""))</f>
        <v>43965.680639351798</v>
      </c>
      <c r="R1629" s="1" t="str">
        <f>_xlfn.IFNA(IF(Veg_Table[[#This Row],[EVM_LAST_EDITOR]]="","zBlank EVM Last Editor",VLOOKUP(Veg_Table[[#This Row],[EVM_LAST_EDITOR]],Roster_Table[#All],4,FALSE)),"zAWRR Not in Roster")</f>
        <v>MGE</v>
      </c>
      <c r="S1629" s="1" t="str">
        <f>_xlfn.IFNA(IF(Veg_Table[[#This Row],[EVM_LAST_EDITOR]]="","zBlank EVM Last Editor",VLOOKUP(Veg_Table[[#This Row],[EVM_LAST_EDITOR]],Roster_Table[#All],16,FALSE)),"zCompany_AWRR not in Roster")</f>
        <v>MGE_Mountain G Enterprises</v>
      </c>
      <c r="T1629" s="2">
        <f>IFERROR(DATE(YEAR(Veg_Table[[#This Row],[Created2]]),MONTH(Veg_Table[[#This Row],[Created2]]),DAY(Veg_Table[[#This Row],[Created2]])),DATE(2019,1,1))</f>
        <v>43920</v>
      </c>
      <c r="U1629" s="3">
        <f>VALUE(SUBSTITUTE(Veg_Table[[#This Row],[Created]],",",""))</f>
        <v>43920.599120370403</v>
      </c>
      <c r="V1629" s="3" t="str">
        <f ca="1">IFERROR(_xlfn.IFNA(CELL("contents",INDIRECT(_xlfn.CONCAT("Veg_Table_Production_Data!",ADDRESS(MATCH(_xlfn.MAXIFS(#REF!,#REF!,"="&amp;Veg_Table[[#This Row],[AUTO_ID]],#REF!,"&lt;"&amp;Veg_Table[[#This Row],[EVM_LAST_EDITED_Day]]),#REF!,0),COLUMN(#REF!),4,1,)))),""),"")</f>
        <v/>
      </c>
      <c r="W1629" s="3" t="str">
        <f ca="1">IF(Veg_Table[[#This Row],[Previous_Prescription]]="","No",IF(Veg_Table[[#This Row],[Previous_Prescription]]=Veg_Table[[#This Row],[PRESCRIP]],"No","Yes"))</f>
        <v>No</v>
      </c>
      <c r="X1629" s="3" t="str">
        <f>IF(Veg_Table[[#This Row],[EVM_LAST_EDITED_Day]]=Veg_Table[[#This Row],[Created_Day]],"New","Old")</f>
        <v>Old</v>
      </c>
      <c r="Y1629" s="1">
        <f>IFERROR(IF(FIND("delete",LOWER(Veg_Table[[#This Row],[PI_COMMENTS]]))&gt;=1,1,0),0)</f>
        <v>0</v>
      </c>
      <c r="Z1629" s="1" t="str">
        <f>_xlfn.IFNA(IF(Veg_Table[[#This Row],[EVM_LAST_EDITOR]]="","Yes",VLOOKUP(Veg_Table[[#This Row],[EVM_LAST_EDITOR]],Roster_Table[#All],15,FALSE)),"Yes")</f>
        <v>Yes</v>
      </c>
      <c r="AA162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29" s="1" t="str">
        <f>_xlfn.IFNA(VLOOKUP(Veg_Table[[#This Row],[EVM_LAST_EDITOR]],Roster_Table[#All],3,FALSE),"zAWRR Not in Roster")</f>
        <v>Terry</v>
      </c>
      <c r="AC1629" s="1" t="str">
        <f>_xlfn.IFNA(VLOOKUP(Veg_Table[[#This Row],[EVM_LAST_EDITOR]],Roster_Table[#All],2,FALSE),"zAWRR Not in Roster")</f>
        <v>Maokhamphiou</v>
      </c>
      <c r="AD1629" s="1" t="str">
        <f>IF(_xlfn.CONCAT(Veg_Table[[#This Row],[First_Name]]," ",Veg_Table[[#This Row],[Last_Name]])="zAWRR Not in Roster zAWRR Not in Roster","zAWRR Not in Roster",_xlfn.CONCAT(Veg_Table[[#This Row],[First_Name]]," ",Veg_Table[[#This Row],[Last_Name]]))</f>
        <v>Terry Maokhamphiou</v>
      </c>
      <c r="AE1629">
        <v>2959693</v>
      </c>
      <c r="AF1629" t="s">
        <v>1984</v>
      </c>
      <c r="AG1629" t="s">
        <v>30</v>
      </c>
      <c r="AH1629" t="s">
        <v>1726</v>
      </c>
      <c r="AI1629" t="s">
        <v>1769</v>
      </c>
      <c r="AJ1629" t="s">
        <v>48</v>
      </c>
      <c r="AL1629" t="s">
        <v>371</v>
      </c>
      <c r="AM1629" t="s">
        <v>34</v>
      </c>
      <c r="AN1629" t="s">
        <v>25</v>
      </c>
      <c r="AO1629" t="s">
        <v>25</v>
      </c>
      <c r="AP1629">
        <v>5</v>
      </c>
      <c r="AQ1629">
        <v>27</v>
      </c>
      <c r="AR1629" t="s">
        <v>511</v>
      </c>
      <c r="AS1629" t="s">
        <v>77</v>
      </c>
      <c r="AT1629" t="s">
        <v>515</v>
      </c>
      <c r="AV1629" t="s">
        <v>512</v>
      </c>
      <c r="AW1629" t="s">
        <v>1985</v>
      </c>
      <c r="AX1629" t="s">
        <v>534</v>
      </c>
      <c r="AZ1629"/>
      <c r="BB1629" s="4"/>
      <c r="BD1629" t="s">
        <v>29</v>
      </c>
      <c r="BE1629" t="s">
        <v>25</v>
      </c>
      <c r="BF1629" t="s">
        <v>513</v>
      </c>
      <c r="BI1629" s="3"/>
      <c r="BJ1629" t="s">
        <v>1856</v>
      </c>
      <c r="BK1629" s="30" t="s">
        <v>1922</v>
      </c>
      <c r="BL1629" s="3">
        <v>43965.680639351849</v>
      </c>
      <c r="BM1629" t="s">
        <v>31</v>
      </c>
      <c r="BN1629" t="s">
        <v>32</v>
      </c>
      <c r="BP1629" t="s">
        <v>1728</v>
      </c>
      <c r="BQ1629" t="s">
        <v>826</v>
      </c>
      <c r="BR1629" t="s">
        <v>28</v>
      </c>
      <c r="BS1629" t="s">
        <v>28</v>
      </c>
      <c r="BT1629" t="s">
        <v>518</v>
      </c>
      <c r="BU1629" s="3">
        <v>43920.599120370367</v>
      </c>
      <c r="BV1629" t="s">
        <v>803</v>
      </c>
      <c r="BW1629" s="3">
        <v>43965.731211631944</v>
      </c>
      <c r="BX1629" t="s">
        <v>1986</v>
      </c>
      <c r="CG1629"/>
      <c r="CH1629"/>
      <c r="CI1629"/>
      <c r="CY1629"/>
      <c r="DA1629"/>
      <c r="DF1629"/>
    </row>
    <row r="1630" spans="1:110" x14ac:dyDescent="0.25">
      <c r="A1630" s="1">
        <f>IF(Veg_Table[[#This Row],[VP_STATUS]]="Hold",0,IF(OR(AND(Veg_Table[[#This Row],[PRESCRIP]]="NW_No Work",Veg_Table[[#This Row],[VP_STATUS]]&lt;&gt;"No Work Required Under EVM"),AND(Veg_Table[[#This Row],[VP_STATUS]]="No Work Required Under EVM",Veg_Table[[#This Row],[PRESCRIP]]&lt;&gt;"NW_No Work")),1,0))</f>
        <v>0</v>
      </c>
      <c r="B1630" s="1">
        <f>IF(Veg_Table[[#This Row],[SPECIES]]="",1,0)</f>
        <v>0</v>
      </c>
      <c r="C1630" s="1">
        <f>IF(Veg_Table[[#This Row],[DIAMETER]]="",1,0)</f>
        <v>0</v>
      </c>
      <c r="D1630" s="1">
        <f>IF(Veg_Table[[#This Row],[HEIGHT]]="",1,0)</f>
        <v>0</v>
      </c>
      <c r="E163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30" s="1">
        <f>IF(AND(Veg_Table[[#This Row],[TAT_RESULT]]="ABATE",Veg_Table[[#This Row],[PRESCRIP]]="NW_No Work"),1,0)</f>
        <v>0</v>
      </c>
      <c r="G1630" s="1">
        <f>IF(OR(Veg_Table[[#This Row],[Prescription R-Scale]]="NA",Veg_Table[[#This Row],[Diameter R-Scale]]="NA"),0,IF(Veg_Table[[#This Row],[Diameter R-Scale]]&lt;&gt;Veg_Table[[#This Row],[Prescription R-Scale]],1,0))</f>
        <v>0</v>
      </c>
      <c r="H1630" s="1">
        <f>IF(OR(AND(Veg_Table[[#This Row],[PRESCRIP]]="BC_Br Rmv", Veg_Table[[#This Row],[WOOD_MAN]]&lt;&gt;"Not Needed"),AND(Veg_Table[[#This Row],[PRESCRIP]]="BCS_Br Rmv+Trt", Veg_Table[[#This Row],[WOOD_MAN]]&lt;&gt;"Not Needed")),1,0)</f>
        <v>0</v>
      </c>
      <c r="I1630" s="1">
        <f ca="1">IF(AND(Veg_Table[[#This Row],[Prescription_Changed]]="Yes",Veg_Table[[#This Row],[TAT_RESULT]]=""),1,0)</f>
        <v>0</v>
      </c>
      <c r="J1630" s="1">
        <f ca="1">SUM(Veg_Table[[#This Row],[Prescription and Status do not match]:[Prescription_Edited_And_TAT_Is_Blank]])</f>
        <v>0</v>
      </c>
      <c r="K1630" s="1">
        <f ca="1">IF(Veg_Table[[#This Row],[Sum of Errors]]&gt;0,1,0)</f>
        <v>0</v>
      </c>
      <c r="L1630" s="1">
        <f>1</f>
        <v>1</v>
      </c>
      <c r="M1630"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630" s="1" t="str">
        <f>IF(OR(MID(Veg_Table[[#This Row],[PRESCRIP]],2,1)="1",MID(Veg_Table[[#This Row],[PRESCRIP]],2,1)="2",MID(Veg_Table[[#This Row],[PRESCRIP]],2,1)="3",MID(Veg_Table[[#This Row],[PRESCRIP]],2,1)="4"),_xlfn.NUMBERVALUE(MID(Veg_Table[[#This Row],[PRESCRIP]],2,1)),"NA")</f>
        <v>NA</v>
      </c>
      <c r="O1630" s="1">
        <f>WEEKNUM(Veg_Table[[#This Row],[EVM_LAST_EDITED_Day]],2)</f>
        <v>20</v>
      </c>
      <c r="P1630" s="25">
        <f>IFERROR(DATE(YEAR(Veg_Table[[#This Row],[EVM_LAST_EDITED2]]),MONTH(Veg_Table[[#This Row],[EVM_LAST_EDITED2]]),DAY(Veg_Table[[#This Row],[EVM_LAST_EDITED2]])),DATE(2019,1,1))</f>
        <v>43965</v>
      </c>
      <c r="Q1630" s="3">
        <f>VALUE(SUBSTITUTE(Veg_Table[[#This Row],[EVM_LAST_EDITED]],",",""))</f>
        <v>43965.681073298598</v>
      </c>
      <c r="R1630" s="1" t="str">
        <f>_xlfn.IFNA(IF(Veg_Table[[#This Row],[EVM_LAST_EDITOR]]="","zBlank EVM Last Editor",VLOOKUP(Veg_Table[[#This Row],[EVM_LAST_EDITOR]],Roster_Table[#All],4,FALSE)),"zAWRR Not in Roster")</f>
        <v>MGE</v>
      </c>
      <c r="S1630" s="1" t="str">
        <f>_xlfn.IFNA(IF(Veg_Table[[#This Row],[EVM_LAST_EDITOR]]="","zBlank EVM Last Editor",VLOOKUP(Veg_Table[[#This Row],[EVM_LAST_EDITOR]],Roster_Table[#All],16,FALSE)),"zCompany_AWRR not in Roster")</f>
        <v>MGE_Mountain G Enterprises</v>
      </c>
      <c r="T1630" s="2">
        <f>IFERROR(DATE(YEAR(Veg_Table[[#This Row],[Created2]]),MONTH(Veg_Table[[#This Row],[Created2]]),DAY(Veg_Table[[#This Row],[Created2]])),DATE(2019,1,1))</f>
        <v>43965</v>
      </c>
      <c r="U1630" s="3">
        <f>VALUE(SUBSTITUTE(Veg_Table[[#This Row],[Created]],",",""))</f>
        <v>43965.681073298598</v>
      </c>
      <c r="V1630" s="3" t="str">
        <f ca="1">IFERROR(_xlfn.IFNA(CELL("contents",INDIRECT(_xlfn.CONCAT("Veg_Table_Production_Data!",ADDRESS(MATCH(_xlfn.MAXIFS(#REF!,#REF!,"="&amp;Veg_Table[[#This Row],[AUTO_ID]],#REF!,"&lt;"&amp;Veg_Table[[#This Row],[EVM_LAST_EDITED_Day]]),#REF!,0),COLUMN(#REF!),4,1,)))),""),"")</f>
        <v/>
      </c>
      <c r="W1630" s="3" t="str">
        <f ca="1">IF(Veg_Table[[#This Row],[Previous_Prescription]]="","No",IF(Veg_Table[[#This Row],[Previous_Prescription]]=Veg_Table[[#This Row],[PRESCRIP]],"No","Yes"))</f>
        <v>No</v>
      </c>
      <c r="X1630" s="3" t="str">
        <f>IF(Veg_Table[[#This Row],[EVM_LAST_EDITED_Day]]=Veg_Table[[#This Row],[Created_Day]],"New","Old")</f>
        <v>New</v>
      </c>
      <c r="Y1630" s="1">
        <f>IFERROR(IF(FIND("delete",LOWER(Veg_Table[[#This Row],[PI_COMMENTS]]))&gt;=1,1,0),0)</f>
        <v>0</v>
      </c>
      <c r="Z1630" s="1" t="str">
        <f>_xlfn.IFNA(IF(Veg_Table[[#This Row],[EVM_LAST_EDITOR]]="","Yes",VLOOKUP(Veg_Table[[#This Row],[EVM_LAST_EDITOR]],Roster_Table[#All],15,FALSE)),"Yes")</f>
        <v>Yes</v>
      </c>
      <c r="AA163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30" s="1" t="str">
        <f>_xlfn.IFNA(VLOOKUP(Veg_Table[[#This Row],[EVM_LAST_EDITOR]],Roster_Table[#All],3,FALSE),"zAWRR Not in Roster")</f>
        <v>Brandon</v>
      </c>
      <c r="AC1630" s="1" t="str">
        <f>_xlfn.IFNA(VLOOKUP(Veg_Table[[#This Row],[EVM_LAST_EDITOR]],Roster_Table[#All],2,FALSE),"zAWRR Not in Roster")</f>
        <v>Fabela</v>
      </c>
      <c r="AD1630" s="1" t="str">
        <f>IF(_xlfn.CONCAT(Veg_Table[[#This Row],[First_Name]]," ",Veg_Table[[#This Row],[Last_Name]])="zAWRR Not in Roster zAWRR Not in Roster","zAWRR Not in Roster",_xlfn.CONCAT(Veg_Table[[#This Row],[First_Name]]," ",Veg_Table[[#This Row],[Last_Name]]))</f>
        <v>Brandon Fabela</v>
      </c>
      <c r="AE1630">
        <v>3230491</v>
      </c>
      <c r="AF1630" t="s">
        <v>6615</v>
      </c>
      <c r="AG1630" t="s">
        <v>93</v>
      </c>
      <c r="AH1630" t="s">
        <v>5320</v>
      </c>
      <c r="AI1630" t="s">
        <v>6516</v>
      </c>
      <c r="AJ1630" t="s">
        <v>21</v>
      </c>
      <c r="AL1630" t="s">
        <v>22</v>
      </c>
      <c r="AM1630" t="s">
        <v>23</v>
      </c>
      <c r="AN1630" t="s">
        <v>25</v>
      </c>
      <c r="AO1630" t="s">
        <v>25</v>
      </c>
      <c r="AP1630">
        <v>47</v>
      </c>
      <c r="AQ1630">
        <v>45</v>
      </c>
      <c r="AR1630" t="s">
        <v>511</v>
      </c>
      <c r="AS1630" t="s">
        <v>24</v>
      </c>
      <c r="AT1630" t="s">
        <v>26</v>
      </c>
      <c r="AV1630" t="s">
        <v>519</v>
      </c>
      <c r="AW1630" t="s">
        <v>6616</v>
      </c>
      <c r="AZ1630"/>
      <c r="BB1630" s="4"/>
      <c r="BD1630" t="s">
        <v>29</v>
      </c>
      <c r="BE1630" t="s">
        <v>25</v>
      </c>
      <c r="BF1630" t="s">
        <v>513</v>
      </c>
      <c r="BI1630" s="3"/>
      <c r="BJ1630" t="s">
        <v>27</v>
      </c>
      <c r="BK1630" s="30" t="s">
        <v>668</v>
      </c>
      <c r="BL1630" s="3">
        <v>43965.681073298612</v>
      </c>
      <c r="BM1630" t="s">
        <v>31</v>
      </c>
      <c r="BN1630" t="s">
        <v>32</v>
      </c>
      <c r="BP1630" t="s">
        <v>5452</v>
      </c>
      <c r="BQ1630" t="s">
        <v>1025</v>
      </c>
      <c r="BR1630" t="s">
        <v>28</v>
      </c>
      <c r="BS1630" t="s">
        <v>28</v>
      </c>
      <c r="BT1630" t="s">
        <v>668</v>
      </c>
      <c r="BU1630" s="3">
        <v>43965.681073298612</v>
      </c>
      <c r="BV1630" t="s">
        <v>803</v>
      </c>
      <c r="BW1630" s="3">
        <v>43965.760199074073</v>
      </c>
      <c r="BX1630" t="s">
        <v>6617</v>
      </c>
      <c r="CG1630"/>
      <c r="CH1630"/>
      <c r="CI1630"/>
      <c r="CY1630"/>
      <c r="DA1630"/>
      <c r="DF1630"/>
    </row>
    <row r="1631" spans="1:110" x14ac:dyDescent="0.25">
      <c r="A1631" s="1">
        <f>IF(Veg_Table[[#This Row],[VP_STATUS]]="Hold",0,IF(OR(AND(Veg_Table[[#This Row],[PRESCRIP]]="NW_No Work",Veg_Table[[#This Row],[VP_STATUS]]&lt;&gt;"No Work Required Under EVM"),AND(Veg_Table[[#This Row],[VP_STATUS]]="No Work Required Under EVM",Veg_Table[[#This Row],[PRESCRIP]]&lt;&gt;"NW_No Work")),1,0))</f>
        <v>0</v>
      </c>
      <c r="B1631" s="1">
        <f>IF(Veg_Table[[#This Row],[SPECIES]]="",1,0)</f>
        <v>0</v>
      </c>
      <c r="C1631" s="1">
        <f>IF(Veg_Table[[#This Row],[DIAMETER]]="",1,0)</f>
        <v>0</v>
      </c>
      <c r="D1631" s="1">
        <f>IF(Veg_Table[[#This Row],[HEIGHT]]="",1,0)</f>
        <v>0</v>
      </c>
      <c r="E163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31" s="1">
        <f>IF(AND(Veg_Table[[#This Row],[TAT_RESULT]]="ABATE",Veg_Table[[#This Row],[PRESCRIP]]="NW_No Work"),1,0)</f>
        <v>0</v>
      </c>
      <c r="G1631" s="1">
        <f>IF(OR(Veg_Table[[#This Row],[Prescription R-Scale]]="NA",Veg_Table[[#This Row],[Diameter R-Scale]]="NA"),0,IF(Veg_Table[[#This Row],[Diameter R-Scale]]&lt;&gt;Veg_Table[[#This Row],[Prescription R-Scale]],1,0))</f>
        <v>0</v>
      </c>
      <c r="H1631" s="1">
        <f>IF(OR(AND(Veg_Table[[#This Row],[PRESCRIP]]="BC_Br Rmv", Veg_Table[[#This Row],[WOOD_MAN]]&lt;&gt;"Not Needed"),AND(Veg_Table[[#This Row],[PRESCRIP]]="BCS_Br Rmv+Trt", Veg_Table[[#This Row],[WOOD_MAN]]&lt;&gt;"Not Needed")),1,0)</f>
        <v>0</v>
      </c>
      <c r="I1631" s="1">
        <f ca="1">IF(AND(Veg_Table[[#This Row],[Prescription_Changed]]="Yes",Veg_Table[[#This Row],[TAT_RESULT]]=""),1,0)</f>
        <v>0</v>
      </c>
      <c r="J1631" s="1">
        <f ca="1">SUM(Veg_Table[[#This Row],[Prescription and Status do not match]:[Prescription_Edited_And_TAT_Is_Blank]])</f>
        <v>0</v>
      </c>
      <c r="K1631" s="1">
        <f ca="1">IF(Veg_Table[[#This Row],[Sum of Errors]]&gt;0,1,0)</f>
        <v>0</v>
      </c>
      <c r="L1631" s="1">
        <f>1</f>
        <v>1</v>
      </c>
      <c r="M163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631" s="1">
        <f>IF(OR(MID(Veg_Table[[#This Row],[PRESCRIP]],2,1)="1",MID(Veg_Table[[#This Row],[PRESCRIP]],2,1)="2",MID(Veg_Table[[#This Row],[PRESCRIP]],2,1)="3",MID(Veg_Table[[#This Row],[PRESCRIP]],2,1)="4"),_xlfn.NUMBERVALUE(MID(Veg_Table[[#This Row],[PRESCRIP]],2,1)),"NA")</f>
        <v>1</v>
      </c>
      <c r="O1631" s="1">
        <f>WEEKNUM(Veg_Table[[#This Row],[EVM_LAST_EDITED_Day]],2)</f>
        <v>20</v>
      </c>
      <c r="P1631" s="25">
        <f>IFERROR(DATE(YEAR(Veg_Table[[#This Row],[EVM_LAST_EDITED2]]),MONTH(Veg_Table[[#This Row],[EVM_LAST_EDITED2]]),DAY(Veg_Table[[#This Row],[EVM_LAST_EDITED2]])),DATE(2019,1,1))</f>
        <v>43965</v>
      </c>
      <c r="Q1631" s="3">
        <f>VALUE(SUBSTITUTE(Veg_Table[[#This Row],[EVM_LAST_EDITED]],",",""))</f>
        <v>43965.681162013898</v>
      </c>
      <c r="R1631" s="1" t="str">
        <f>_xlfn.IFNA(IF(Veg_Table[[#This Row],[EVM_LAST_EDITOR]]="","zBlank EVM Last Editor",VLOOKUP(Veg_Table[[#This Row],[EVM_LAST_EDITOR]],Roster_Table[#All],4,FALSE)),"zAWRR Not in Roster")</f>
        <v>MGE</v>
      </c>
      <c r="S1631" s="1" t="str">
        <f>_xlfn.IFNA(IF(Veg_Table[[#This Row],[EVM_LAST_EDITOR]]="","zBlank EVM Last Editor",VLOOKUP(Veg_Table[[#This Row],[EVM_LAST_EDITOR]],Roster_Table[#All],16,FALSE)),"zCompany_AWRR not in Roster")</f>
        <v>MGE_Mountain G Enterprises</v>
      </c>
      <c r="T1631" s="2">
        <f>IFERROR(DATE(YEAR(Veg_Table[[#This Row],[Created2]]),MONTH(Veg_Table[[#This Row],[Created2]]),DAY(Veg_Table[[#This Row],[Created2]])),DATE(2019,1,1))</f>
        <v>43920</v>
      </c>
      <c r="U1631" s="3">
        <f>VALUE(SUBSTITUTE(Veg_Table[[#This Row],[Created]],",",""))</f>
        <v>43920.604976851799</v>
      </c>
      <c r="V1631" s="3" t="str">
        <f ca="1">IFERROR(_xlfn.IFNA(CELL("contents",INDIRECT(_xlfn.CONCAT("Veg_Table_Production_Data!",ADDRESS(MATCH(_xlfn.MAXIFS(#REF!,#REF!,"="&amp;Veg_Table[[#This Row],[AUTO_ID]],#REF!,"&lt;"&amp;Veg_Table[[#This Row],[EVM_LAST_EDITED_Day]]),#REF!,0),COLUMN(#REF!),4,1,)))),""),"")</f>
        <v/>
      </c>
      <c r="W1631" s="3" t="str">
        <f ca="1">IF(Veg_Table[[#This Row],[Previous_Prescription]]="","No",IF(Veg_Table[[#This Row],[Previous_Prescription]]=Veg_Table[[#This Row],[PRESCRIP]],"No","Yes"))</f>
        <v>No</v>
      </c>
      <c r="X1631" s="3" t="str">
        <f>IF(Veg_Table[[#This Row],[EVM_LAST_EDITED_Day]]=Veg_Table[[#This Row],[Created_Day]],"New","Old")</f>
        <v>Old</v>
      </c>
      <c r="Y1631" s="1">
        <f>IFERROR(IF(FIND("delete",LOWER(Veg_Table[[#This Row],[PI_COMMENTS]]))&gt;=1,1,0),0)</f>
        <v>0</v>
      </c>
      <c r="Z1631" s="1" t="str">
        <f>_xlfn.IFNA(IF(Veg_Table[[#This Row],[EVM_LAST_EDITOR]]="","Yes",VLOOKUP(Veg_Table[[#This Row],[EVM_LAST_EDITOR]],Roster_Table[#All],15,FALSE)),"Yes")</f>
        <v>Yes</v>
      </c>
      <c r="AA163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31" s="1" t="str">
        <f>_xlfn.IFNA(VLOOKUP(Veg_Table[[#This Row],[EVM_LAST_EDITOR]],Roster_Table[#All],3,FALSE),"zAWRR Not in Roster")</f>
        <v>Terry</v>
      </c>
      <c r="AC1631" s="1" t="str">
        <f>_xlfn.IFNA(VLOOKUP(Veg_Table[[#This Row],[EVM_LAST_EDITOR]],Roster_Table[#All],2,FALSE),"zAWRR Not in Roster")</f>
        <v>Maokhamphiou</v>
      </c>
      <c r="AD1631" s="1" t="str">
        <f>IF(_xlfn.CONCAT(Veg_Table[[#This Row],[First_Name]]," ",Veg_Table[[#This Row],[Last_Name]])="zAWRR Not in Roster zAWRR Not in Roster","zAWRR Not in Roster",_xlfn.CONCAT(Veg_Table[[#This Row],[First_Name]]," ",Veg_Table[[#This Row],[Last_Name]]))</f>
        <v>Terry Maokhamphiou</v>
      </c>
      <c r="AE1631">
        <v>2959696</v>
      </c>
      <c r="AF1631" t="s">
        <v>1988</v>
      </c>
      <c r="AG1631" t="s">
        <v>30</v>
      </c>
      <c r="AH1631" t="s">
        <v>1726</v>
      </c>
      <c r="AI1631" t="s">
        <v>1769</v>
      </c>
      <c r="AJ1631" t="s">
        <v>48</v>
      </c>
      <c r="AL1631" t="s">
        <v>371</v>
      </c>
      <c r="AM1631" t="s">
        <v>46</v>
      </c>
      <c r="AN1631" t="s">
        <v>25</v>
      </c>
      <c r="AO1631" t="s">
        <v>43</v>
      </c>
      <c r="AP1631">
        <v>5</v>
      </c>
      <c r="AQ1631">
        <v>20</v>
      </c>
      <c r="AR1631" t="s">
        <v>511</v>
      </c>
      <c r="AS1631" t="s">
        <v>77</v>
      </c>
      <c r="AT1631" t="s">
        <v>522</v>
      </c>
      <c r="AV1631" t="s">
        <v>512</v>
      </c>
      <c r="AW1631" t="s">
        <v>1987</v>
      </c>
      <c r="AX1631" t="s">
        <v>534</v>
      </c>
      <c r="AZ1631"/>
      <c r="BB1631" s="4"/>
      <c r="BD1631" t="s">
        <v>29</v>
      </c>
      <c r="BE1631" t="s">
        <v>25</v>
      </c>
      <c r="BF1631" t="s">
        <v>513</v>
      </c>
      <c r="BI1631" s="3"/>
      <c r="BJ1631" t="s">
        <v>6750</v>
      </c>
      <c r="BK1631" s="30" t="s">
        <v>1922</v>
      </c>
      <c r="BL1631" s="3">
        <v>43965.681162013891</v>
      </c>
      <c r="BM1631" t="s">
        <v>31</v>
      </c>
      <c r="BN1631" t="s">
        <v>32</v>
      </c>
      <c r="BP1631" t="s">
        <v>1728</v>
      </c>
      <c r="BQ1631" t="s">
        <v>826</v>
      </c>
      <c r="BR1631" t="s">
        <v>28</v>
      </c>
      <c r="BS1631" t="s">
        <v>28</v>
      </c>
      <c r="BT1631" t="s">
        <v>518</v>
      </c>
      <c r="BU1631" s="3">
        <v>43920.60497685185</v>
      </c>
      <c r="BV1631" t="s">
        <v>803</v>
      </c>
      <c r="BW1631" s="3">
        <v>43965.731211631944</v>
      </c>
      <c r="BX1631" t="s">
        <v>1989</v>
      </c>
      <c r="CG1631"/>
      <c r="CH1631"/>
      <c r="CI1631"/>
      <c r="CY1631"/>
      <c r="DA1631"/>
      <c r="DF1631"/>
    </row>
    <row r="1632" spans="1:110" x14ac:dyDescent="0.25">
      <c r="A1632" s="1">
        <f>IF(Veg_Table[[#This Row],[VP_STATUS]]="Hold",0,IF(OR(AND(Veg_Table[[#This Row],[PRESCRIP]]="NW_No Work",Veg_Table[[#This Row],[VP_STATUS]]&lt;&gt;"No Work Required Under EVM"),AND(Veg_Table[[#This Row],[VP_STATUS]]="No Work Required Under EVM",Veg_Table[[#This Row],[PRESCRIP]]&lt;&gt;"NW_No Work")),1,0))</f>
        <v>0</v>
      </c>
      <c r="B1632" s="1">
        <f>IF(Veg_Table[[#This Row],[SPECIES]]="",1,0)</f>
        <v>0</v>
      </c>
      <c r="C1632" s="1">
        <f>IF(Veg_Table[[#This Row],[DIAMETER]]="",1,0)</f>
        <v>0</v>
      </c>
      <c r="D1632" s="1">
        <f>IF(Veg_Table[[#This Row],[HEIGHT]]="",1,0)</f>
        <v>0</v>
      </c>
      <c r="E163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32" s="1">
        <f>IF(AND(Veg_Table[[#This Row],[TAT_RESULT]]="ABATE",Veg_Table[[#This Row],[PRESCRIP]]="NW_No Work"),1,0)</f>
        <v>0</v>
      </c>
      <c r="G1632" s="1">
        <f>IF(OR(Veg_Table[[#This Row],[Prescription R-Scale]]="NA",Veg_Table[[#This Row],[Diameter R-Scale]]="NA"),0,IF(Veg_Table[[#This Row],[Diameter R-Scale]]&lt;&gt;Veg_Table[[#This Row],[Prescription R-Scale]],1,0))</f>
        <v>0</v>
      </c>
      <c r="H1632" s="1">
        <f>IF(OR(AND(Veg_Table[[#This Row],[PRESCRIP]]="BC_Br Rmv", Veg_Table[[#This Row],[WOOD_MAN]]&lt;&gt;"Not Needed"),AND(Veg_Table[[#This Row],[PRESCRIP]]="BCS_Br Rmv+Trt", Veg_Table[[#This Row],[WOOD_MAN]]&lt;&gt;"Not Needed")),1,0)</f>
        <v>0</v>
      </c>
      <c r="I1632" s="1">
        <f ca="1">IF(AND(Veg_Table[[#This Row],[Prescription_Changed]]="Yes",Veg_Table[[#This Row],[TAT_RESULT]]=""),1,0)</f>
        <v>0</v>
      </c>
      <c r="J1632" s="1">
        <f ca="1">SUM(Veg_Table[[#This Row],[Prescription and Status do not match]:[Prescription_Edited_And_TAT_Is_Blank]])</f>
        <v>0</v>
      </c>
      <c r="K1632" s="1">
        <f ca="1">IF(Veg_Table[[#This Row],[Sum of Errors]]&gt;0,1,0)</f>
        <v>0</v>
      </c>
      <c r="L1632" s="1">
        <f>1</f>
        <v>1</v>
      </c>
      <c r="M163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632" s="1">
        <f>IF(OR(MID(Veg_Table[[#This Row],[PRESCRIP]],2,1)="1",MID(Veg_Table[[#This Row],[PRESCRIP]],2,1)="2",MID(Veg_Table[[#This Row],[PRESCRIP]],2,1)="3",MID(Veg_Table[[#This Row],[PRESCRIP]],2,1)="4"),_xlfn.NUMBERVALUE(MID(Veg_Table[[#This Row],[PRESCRIP]],2,1)),"NA")</f>
        <v>2</v>
      </c>
      <c r="O1632" s="1">
        <f>WEEKNUM(Veg_Table[[#This Row],[EVM_LAST_EDITED_Day]],2)</f>
        <v>20</v>
      </c>
      <c r="P1632" s="25">
        <f>IFERROR(DATE(YEAR(Veg_Table[[#This Row],[EVM_LAST_EDITED2]]),MONTH(Veg_Table[[#This Row],[EVM_LAST_EDITED2]]),DAY(Veg_Table[[#This Row],[EVM_LAST_EDITED2]])),DATE(2019,1,1))</f>
        <v>43965</v>
      </c>
      <c r="Q1632" s="3">
        <f>VALUE(SUBSTITUTE(Veg_Table[[#This Row],[EVM_LAST_EDITED]],",",""))</f>
        <v>43965.681335532397</v>
      </c>
      <c r="R1632" s="1" t="str">
        <f>_xlfn.IFNA(IF(Veg_Table[[#This Row],[EVM_LAST_EDITOR]]="","zBlank EVM Last Editor",VLOOKUP(Veg_Table[[#This Row],[EVM_LAST_EDITOR]],Roster_Table[#All],4,FALSE)),"zAWRR Not in Roster")</f>
        <v>zAWRR Not in Roster</v>
      </c>
      <c r="S1632" s="1" t="str">
        <f>_xlfn.IFNA(IF(Veg_Table[[#This Row],[EVM_LAST_EDITOR]]="","zBlank EVM Last Editor",VLOOKUP(Veg_Table[[#This Row],[EVM_LAST_EDITOR]],Roster_Table[#All],16,FALSE)),"zCompany_AWRR not in Roster")</f>
        <v>zCompany_AWRR not in Roster</v>
      </c>
      <c r="T1632" s="2">
        <f>IFERROR(DATE(YEAR(Veg_Table[[#This Row],[Created2]]),MONTH(Veg_Table[[#This Row],[Created2]]),DAY(Veg_Table[[#This Row],[Created2]])),DATE(2019,1,1))</f>
        <v>43907</v>
      </c>
      <c r="U1632" s="3">
        <f>VALUE(SUBSTITUTE(Veg_Table[[#This Row],[Created]],",",""))</f>
        <v>43907.412685185198</v>
      </c>
      <c r="V1632" s="3" t="str">
        <f ca="1">IFERROR(_xlfn.IFNA(CELL("contents",INDIRECT(_xlfn.CONCAT("Veg_Table_Production_Data!",ADDRESS(MATCH(_xlfn.MAXIFS(#REF!,#REF!,"="&amp;Veg_Table[[#This Row],[AUTO_ID]],#REF!,"&lt;"&amp;Veg_Table[[#This Row],[EVM_LAST_EDITED_Day]]),#REF!,0),COLUMN(#REF!),4,1,)))),""),"")</f>
        <v/>
      </c>
      <c r="W1632" s="3" t="str">
        <f ca="1">IF(Veg_Table[[#This Row],[Previous_Prescription]]="","No",IF(Veg_Table[[#This Row],[Previous_Prescription]]=Veg_Table[[#This Row],[PRESCRIP]],"No","Yes"))</f>
        <v>No</v>
      </c>
      <c r="X1632" s="3" t="str">
        <f>IF(Veg_Table[[#This Row],[EVM_LAST_EDITED_Day]]=Veg_Table[[#This Row],[Created_Day]],"New","Old")</f>
        <v>Old</v>
      </c>
      <c r="Y1632" s="1">
        <f>IFERROR(IF(FIND("delete",LOWER(Veg_Table[[#This Row],[PI_COMMENTS]]))&gt;=1,1,0),0)</f>
        <v>0</v>
      </c>
      <c r="Z1632" s="1" t="str">
        <f>_xlfn.IFNA(IF(Veg_Table[[#This Row],[EVM_LAST_EDITOR]]="","Yes",VLOOKUP(Veg_Table[[#This Row],[EVM_LAST_EDITOR]],Roster_Table[#All],15,FALSE)),"Yes")</f>
        <v>Yes</v>
      </c>
      <c r="AA163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32" s="1" t="str">
        <f>_xlfn.IFNA(VLOOKUP(Veg_Table[[#This Row],[EVM_LAST_EDITOR]],Roster_Table[#All],3,FALSE),"zAWRR Not in Roster")</f>
        <v>zAWRR Not in Roster</v>
      </c>
      <c r="AC1632" s="1" t="str">
        <f>_xlfn.IFNA(VLOOKUP(Veg_Table[[#This Row],[EVM_LAST_EDITOR]],Roster_Table[#All],2,FALSE),"zAWRR Not in Roster")</f>
        <v>zAWRR Not in Roster</v>
      </c>
      <c r="AD1632" s="1" t="str">
        <f>IF(_xlfn.CONCAT(Veg_Table[[#This Row],[First_Name]]," ",Veg_Table[[#This Row],[Last_Name]])="zAWRR Not in Roster zAWRR Not in Roster","zAWRR Not in Roster",_xlfn.CONCAT(Veg_Table[[#This Row],[First_Name]]," ",Veg_Table[[#This Row],[Last_Name]]))</f>
        <v>zAWRR Not in Roster</v>
      </c>
      <c r="AE1632">
        <v>2930116</v>
      </c>
      <c r="AF1632" t="s">
        <v>983</v>
      </c>
      <c r="AG1632" t="s">
        <v>30</v>
      </c>
      <c r="AH1632" t="s">
        <v>916</v>
      </c>
      <c r="AI1632" t="s">
        <v>912</v>
      </c>
      <c r="AJ1632" t="s">
        <v>820</v>
      </c>
      <c r="AL1632" t="s">
        <v>371</v>
      </c>
      <c r="AM1632" t="s">
        <v>38</v>
      </c>
      <c r="AN1632" t="s">
        <v>25</v>
      </c>
      <c r="AO1632" t="s">
        <v>25</v>
      </c>
      <c r="AP1632">
        <v>14</v>
      </c>
      <c r="AQ1632">
        <v>70</v>
      </c>
      <c r="AR1632" t="s">
        <v>511</v>
      </c>
      <c r="AS1632" t="s">
        <v>530</v>
      </c>
      <c r="AT1632" t="s">
        <v>515</v>
      </c>
      <c r="AV1632" t="s">
        <v>512</v>
      </c>
      <c r="AW1632" t="s">
        <v>2824</v>
      </c>
      <c r="AX1632" t="s">
        <v>534</v>
      </c>
      <c r="AZ1632">
        <v>5746657</v>
      </c>
      <c r="BA1632" t="s">
        <v>530</v>
      </c>
      <c r="BB1632" s="4">
        <v>43962.63011204861</v>
      </c>
      <c r="BD1632" t="s">
        <v>29</v>
      </c>
      <c r="BE1632" t="s">
        <v>25</v>
      </c>
      <c r="BF1632" t="s">
        <v>513</v>
      </c>
      <c r="BG1632" t="s">
        <v>534</v>
      </c>
      <c r="BI1632" s="3">
        <v>43965.681187858798</v>
      </c>
      <c r="BJ1632" t="s">
        <v>417</v>
      </c>
      <c r="BK1632" s="30" t="s">
        <v>1293</v>
      </c>
      <c r="BL1632" s="3">
        <v>43965.681335532405</v>
      </c>
      <c r="BM1632" t="s">
        <v>31</v>
      </c>
      <c r="BN1632" t="s">
        <v>32</v>
      </c>
      <c r="BP1632" t="s">
        <v>1126</v>
      </c>
      <c r="BR1632" t="s">
        <v>28</v>
      </c>
      <c r="BS1632" t="s">
        <v>28</v>
      </c>
      <c r="BT1632" t="s">
        <v>544</v>
      </c>
      <c r="BU1632" s="3">
        <v>43907.412685185183</v>
      </c>
      <c r="BV1632" t="s">
        <v>803</v>
      </c>
      <c r="BW1632" s="3">
        <v>43965.731211631944</v>
      </c>
      <c r="BX1632" t="s">
        <v>984</v>
      </c>
      <c r="CG1632"/>
      <c r="CH1632"/>
      <c r="CI1632"/>
      <c r="CY1632"/>
      <c r="DA1632"/>
      <c r="DF1632"/>
    </row>
    <row r="1633" spans="1:110" x14ac:dyDescent="0.25">
      <c r="A1633" s="1">
        <f>IF(Veg_Table[[#This Row],[VP_STATUS]]="Hold",0,IF(OR(AND(Veg_Table[[#This Row],[PRESCRIP]]="NW_No Work",Veg_Table[[#This Row],[VP_STATUS]]&lt;&gt;"No Work Required Under EVM"),AND(Veg_Table[[#This Row],[VP_STATUS]]="No Work Required Under EVM",Veg_Table[[#This Row],[PRESCRIP]]&lt;&gt;"NW_No Work")),1,0))</f>
        <v>0</v>
      </c>
      <c r="B1633" s="1">
        <f>IF(Veg_Table[[#This Row],[SPECIES]]="",1,0)</f>
        <v>0</v>
      </c>
      <c r="C1633" s="1">
        <f>IF(Veg_Table[[#This Row],[DIAMETER]]="",1,0)</f>
        <v>0</v>
      </c>
      <c r="D1633" s="1">
        <f>IF(Veg_Table[[#This Row],[HEIGHT]]="",1,0)</f>
        <v>0</v>
      </c>
      <c r="E163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33" s="1">
        <f>IF(AND(Veg_Table[[#This Row],[TAT_RESULT]]="ABATE",Veg_Table[[#This Row],[PRESCRIP]]="NW_No Work"),1,0)</f>
        <v>0</v>
      </c>
      <c r="G1633" s="1">
        <f>IF(OR(Veg_Table[[#This Row],[Prescription R-Scale]]="NA",Veg_Table[[#This Row],[Diameter R-Scale]]="NA"),0,IF(Veg_Table[[#This Row],[Diameter R-Scale]]&lt;&gt;Veg_Table[[#This Row],[Prescription R-Scale]],1,0))</f>
        <v>0</v>
      </c>
      <c r="H1633" s="1">
        <f>IF(OR(AND(Veg_Table[[#This Row],[PRESCRIP]]="BC_Br Rmv", Veg_Table[[#This Row],[WOOD_MAN]]&lt;&gt;"Not Needed"),AND(Veg_Table[[#This Row],[PRESCRIP]]="BCS_Br Rmv+Trt", Veg_Table[[#This Row],[WOOD_MAN]]&lt;&gt;"Not Needed")),1,0)</f>
        <v>0</v>
      </c>
      <c r="I1633" s="1">
        <f ca="1">IF(AND(Veg_Table[[#This Row],[Prescription_Changed]]="Yes",Veg_Table[[#This Row],[TAT_RESULT]]=""),1,0)</f>
        <v>0</v>
      </c>
      <c r="J1633" s="1">
        <f ca="1">SUM(Veg_Table[[#This Row],[Prescription and Status do not match]:[Prescription_Edited_And_TAT_Is_Blank]])</f>
        <v>0</v>
      </c>
      <c r="K1633" s="1">
        <f ca="1">IF(Veg_Table[[#This Row],[Sum of Errors]]&gt;0,1,0)</f>
        <v>0</v>
      </c>
      <c r="L1633" s="1">
        <f>1</f>
        <v>1</v>
      </c>
      <c r="M163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633" s="1" t="str">
        <f>IF(OR(MID(Veg_Table[[#This Row],[PRESCRIP]],2,1)="1",MID(Veg_Table[[#This Row],[PRESCRIP]],2,1)="2",MID(Veg_Table[[#This Row],[PRESCRIP]],2,1)="3",MID(Veg_Table[[#This Row],[PRESCRIP]],2,1)="4"),_xlfn.NUMBERVALUE(MID(Veg_Table[[#This Row],[PRESCRIP]],2,1)),"NA")</f>
        <v>NA</v>
      </c>
      <c r="O1633" s="1">
        <f>WEEKNUM(Veg_Table[[#This Row],[EVM_LAST_EDITED_Day]],2)</f>
        <v>20</v>
      </c>
      <c r="P1633" s="25">
        <f>IFERROR(DATE(YEAR(Veg_Table[[#This Row],[EVM_LAST_EDITED2]]),MONTH(Veg_Table[[#This Row],[EVM_LAST_EDITED2]]),DAY(Veg_Table[[#This Row],[EVM_LAST_EDITED2]])),DATE(2019,1,1))</f>
        <v>43965</v>
      </c>
      <c r="Q1633" s="3">
        <f>VALUE(SUBSTITUTE(Veg_Table[[#This Row],[EVM_LAST_EDITED]],",",""))</f>
        <v>43965.689000486098</v>
      </c>
      <c r="R1633" s="1" t="str">
        <f>_xlfn.IFNA(IF(Veg_Table[[#This Row],[EVM_LAST_EDITOR]]="","zBlank EVM Last Editor",VLOOKUP(Veg_Table[[#This Row],[EVM_LAST_EDITOR]],Roster_Table[#All],4,FALSE)),"zAWRR Not in Roster")</f>
        <v>AEA</v>
      </c>
      <c r="S1633" s="1" t="str">
        <f>_xlfn.IFNA(IF(Veg_Table[[#This Row],[EVM_LAST_EDITOR]]="","zBlank EVM Last Editor",VLOOKUP(Veg_Table[[#This Row],[EVM_LAST_EDITOR]],Roster_Table[#All],16,FALSE)),"zCompany_AWRR not in Roster")</f>
        <v>Not in Sierra Roster</v>
      </c>
      <c r="T1633" s="2">
        <f>IFERROR(DATE(YEAR(Veg_Table[[#This Row],[Created2]]),MONTH(Veg_Table[[#This Row],[Created2]]),DAY(Veg_Table[[#This Row],[Created2]])),DATE(2019,1,1))</f>
        <v>43725</v>
      </c>
      <c r="U1633" s="3">
        <f>VALUE(SUBSTITUTE(Veg_Table[[#This Row],[Created]],",",""))</f>
        <v>43725.584085648101</v>
      </c>
      <c r="V1633" s="3" t="str">
        <f ca="1">IFERROR(_xlfn.IFNA(CELL("contents",INDIRECT(_xlfn.CONCAT("Veg_Table_Production_Data!",ADDRESS(MATCH(_xlfn.MAXIFS(#REF!,#REF!,"="&amp;Veg_Table[[#This Row],[AUTO_ID]],#REF!,"&lt;"&amp;Veg_Table[[#This Row],[EVM_LAST_EDITED_Day]]),#REF!,0),COLUMN(#REF!),4,1,)))),""),"")</f>
        <v/>
      </c>
      <c r="W1633" s="3" t="str">
        <f ca="1">IF(Veg_Table[[#This Row],[Previous_Prescription]]="","No",IF(Veg_Table[[#This Row],[Previous_Prescription]]=Veg_Table[[#This Row],[PRESCRIP]],"No","Yes"))</f>
        <v>No</v>
      </c>
      <c r="X1633" s="3" t="str">
        <f>IF(Veg_Table[[#This Row],[EVM_LAST_EDITED_Day]]=Veg_Table[[#This Row],[Created_Day]],"New","Old")</f>
        <v>Old</v>
      </c>
      <c r="Y1633" s="1">
        <f>IFERROR(IF(FIND("delete",LOWER(Veg_Table[[#This Row],[PI_COMMENTS]]))&gt;=1,1,0),0)</f>
        <v>0</v>
      </c>
      <c r="Z1633" s="1" t="str">
        <f>_xlfn.IFNA(IF(Veg_Table[[#This Row],[EVM_LAST_EDITOR]]="","Yes",VLOOKUP(Veg_Table[[#This Row],[EVM_LAST_EDITOR]],Roster_Table[#All],15,FALSE)),"Yes")</f>
        <v>No</v>
      </c>
      <c r="AA163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33" s="1" t="str">
        <f>_xlfn.IFNA(VLOOKUP(Veg_Table[[#This Row],[EVM_LAST_EDITOR]],Roster_Table[#All],3,FALSE),"zAWRR Not in Roster")</f>
        <v>Drew</v>
      </c>
      <c r="AC1633" s="1" t="str">
        <f>_xlfn.IFNA(VLOOKUP(Veg_Table[[#This Row],[EVM_LAST_EDITOR]],Roster_Table[#All],2,FALSE),"zAWRR Not in Roster")</f>
        <v>Berlfein</v>
      </c>
      <c r="AD1633" s="1" t="str">
        <f>IF(_xlfn.CONCAT(Veg_Table[[#This Row],[First_Name]]," ",Veg_Table[[#This Row],[Last_Name]])="zAWRR Not in Roster zAWRR Not in Roster","zAWRR Not in Roster",_xlfn.CONCAT(Veg_Table[[#This Row],[First_Name]]," ",Veg_Table[[#This Row],[Last_Name]]))</f>
        <v>Drew Berlfein</v>
      </c>
      <c r="AE1633">
        <v>1761781</v>
      </c>
      <c r="AF1633" t="s">
        <v>4209</v>
      </c>
      <c r="AG1633" t="s">
        <v>30</v>
      </c>
      <c r="AH1633" t="s">
        <v>3891</v>
      </c>
      <c r="AI1633" t="s">
        <v>3981</v>
      </c>
      <c r="AJ1633" t="s">
        <v>820</v>
      </c>
      <c r="AL1633" t="s">
        <v>822</v>
      </c>
      <c r="AM1633" t="s">
        <v>46</v>
      </c>
      <c r="AN1633" t="s">
        <v>25</v>
      </c>
      <c r="AO1633" t="s">
        <v>25</v>
      </c>
      <c r="AP1633">
        <v>14</v>
      </c>
      <c r="AQ1633">
        <v>22</v>
      </c>
      <c r="AR1633" t="s">
        <v>517</v>
      </c>
      <c r="AS1633" t="s">
        <v>993</v>
      </c>
      <c r="AT1633" t="s">
        <v>522</v>
      </c>
      <c r="AU1633" t="s">
        <v>25</v>
      </c>
      <c r="AV1633" t="s">
        <v>512</v>
      </c>
      <c r="AW1633" t="s">
        <v>4210</v>
      </c>
      <c r="AX1633" t="s">
        <v>534</v>
      </c>
      <c r="AZ1633">
        <v>5744925</v>
      </c>
      <c r="BA1633" t="s">
        <v>993</v>
      </c>
      <c r="BB1633" s="4">
        <v>43965.68881954861</v>
      </c>
      <c r="BC1633" t="s">
        <v>1142</v>
      </c>
      <c r="BD1633" t="s">
        <v>29</v>
      </c>
      <c r="BI1633" s="3"/>
      <c r="BJ1633" t="s">
        <v>4205</v>
      </c>
      <c r="BK1633" s="30" t="s">
        <v>533</v>
      </c>
      <c r="BL1633" s="3">
        <v>43965.689000486112</v>
      </c>
      <c r="BM1633" t="s">
        <v>31</v>
      </c>
      <c r="BN1633" t="s">
        <v>32</v>
      </c>
      <c r="BO1633" t="s">
        <v>3894</v>
      </c>
      <c r="BP1633" t="s">
        <v>3895</v>
      </c>
      <c r="BQ1633" t="s">
        <v>826</v>
      </c>
      <c r="BR1633" t="s">
        <v>28</v>
      </c>
      <c r="BS1633" t="s">
        <v>28</v>
      </c>
      <c r="BT1633" t="s">
        <v>840</v>
      </c>
      <c r="BU1633" s="3">
        <v>43725.584085648145</v>
      </c>
      <c r="BV1633" t="s">
        <v>803</v>
      </c>
      <c r="BW1633" s="3">
        <v>43965.731235868057</v>
      </c>
      <c r="BX1633" t="s">
        <v>4211</v>
      </c>
      <c r="CG1633"/>
      <c r="CH1633"/>
      <c r="CI1633"/>
      <c r="CY1633"/>
      <c r="DA1633"/>
      <c r="DF1633"/>
    </row>
    <row r="1634" spans="1:110" x14ac:dyDescent="0.25">
      <c r="A1634" s="1">
        <f>IF(Veg_Table[[#This Row],[VP_STATUS]]="Hold",0,IF(OR(AND(Veg_Table[[#This Row],[PRESCRIP]]="NW_No Work",Veg_Table[[#This Row],[VP_STATUS]]&lt;&gt;"No Work Required Under EVM"),AND(Veg_Table[[#This Row],[VP_STATUS]]="No Work Required Under EVM",Veg_Table[[#This Row],[PRESCRIP]]&lt;&gt;"NW_No Work")),1,0))</f>
        <v>0</v>
      </c>
      <c r="B1634" s="1">
        <f>IF(Veg_Table[[#This Row],[SPECIES]]="",1,0)</f>
        <v>0</v>
      </c>
      <c r="C1634" s="1">
        <f>IF(Veg_Table[[#This Row],[DIAMETER]]="",1,0)</f>
        <v>0</v>
      </c>
      <c r="D1634" s="1">
        <f>IF(Veg_Table[[#This Row],[HEIGHT]]="",1,0)</f>
        <v>0</v>
      </c>
      <c r="E163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34" s="1">
        <f>IF(AND(Veg_Table[[#This Row],[TAT_RESULT]]="ABATE",Veg_Table[[#This Row],[PRESCRIP]]="NW_No Work"),1,0)</f>
        <v>0</v>
      </c>
      <c r="G1634" s="1">
        <f>IF(OR(Veg_Table[[#This Row],[Prescription R-Scale]]="NA",Veg_Table[[#This Row],[Diameter R-Scale]]="NA"),0,IF(Veg_Table[[#This Row],[Diameter R-Scale]]&lt;&gt;Veg_Table[[#This Row],[Prescription R-Scale]],1,0))</f>
        <v>0</v>
      </c>
      <c r="H1634" s="1">
        <f>IF(OR(AND(Veg_Table[[#This Row],[PRESCRIP]]="BC_Br Rmv", Veg_Table[[#This Row],[WOOD_MAN]]&lt;&gt;"Not Needed"),AND(Veg_Table[[#This Row],[PRESCRIP]]="BCS_Br Rmv+Trt", Veg_Table[[#This Row],[WOOD_MAN]]&lt;&gt;"Not Needed")),1,0)</f>
        <v>0</v>
      </c>
      <c r="I1634" s="1">
        <f ca="1">IF(AND(Veg_Table[[#This Row],[Prescription_Changed]]="Yes",Veg_Table[[#This Row],[TAT_RESULT]]=""),1,0)</f>
        <v>0</v>
      </c>
      <c r="J1634" s="1">
        <f ca="1">SUM(Veg_Table[[#This Row],[Prescription and Status do not match]:[Prescription_Edited_And_TAT_Is_Blank]])</f>
        <v>0</v>
      </c>
      <c r="K1634" s="1">
        <f ca="1">IF(Veg_Table[[#This Row],[Sum of Errors]]&gt;0,1,0)</f>
        <v>0</v>
      </c>
      <c r="L1634" s="1">
        <f>1</f>
        <v>1</v>
      </c>
      <c r="M163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634" s="1">
        <f>IF(OR(MID(Veg_Table[[#This Row],[PRESCRIP]],2,1)="1",MID(Veg_Table[[#This Row],[PRESCRIP]],2,1)="2",MID(Veg_Table[[#This Row],[PRESCRIP]],2,1)="3",MID(Veg_Table[[#This Row],[PRESCRIP]],2,1)="4"),_xlfn.NUMBERVALUE(MID(Veg_Table[[#This Row],[PRESCRIP]],2,1)),"NA")</f>
        <v>3</v>
      </c>
      <c r="O1634" s="1">
        <f>WEEKNUM(Veg_Table[[#This Row],[EVM_LAST_EDITED_Day]],2)</f>
        <v>20</v>
      </c>
      <c r="P1634" s="25">
        <f>IFERROR(DATE(YEAR(Veg_Table[[#This Row],[EVM_LAST_EDITED2]]),MONTH(Veg_Table[[#This Row],[EVM_LAST_EDITED2]]),DAY(Veg_Table[[#This Row],[EVM_LAST_EDITED2]])),DATE(2019,1,1))</f>
        <v>43965</v>
      </c>
      <c r="Q1634" s="3">
        <f>VALUE(SUBSTITUTE(Veg_Table[[#This Row],[EVM_LAST_EDITED]],",",""))</f>
        <v>43965.690557592599</v>
      </c>
      <c r="R1634" s="1" t="str">
        <f>_xlfn.IFNA(IF(Veg_Table[[#This Row],[EVM_LAST_EDITOR]]="","zBlank EVM Last Editor",VLOOKUP(Veg_Table[[#This Row],[EVM_LAST_EDITOR]],Roster_Table[#All],4,FALSE)),"zAWRR Not in Roster")</f>
        <v>AEA</v>
      </c>
      <c r="S1634" s="1" t="str">
        <f>_xlfn.IFNA(IF(Veg_Table[[#This Row],[EVM_LAST_EDITOR]]="","zBlank EVM Last Editor",VLOOKUP(Veg_Table[[#This Row],[EVM_LAST_EDITOR]],Roster_Table[#All],16,FALSE)),"zCompany_AWRR not in Roster")</f>
        <v>Not in Sierra Roster</v>
      </c>
      <c r="T1634" s="2">
        <f>IFERROR(DATE(YEAR(Veg_Table[[#This Row],[Created2]]),MONTH(Veg_Table[[#This Row],[Created2]]),DAY(Veg_Table[[#This Row],[Created2]])),DATE(2019,1,1))</f>
        <v>43958</v>
      </c>
      <c r="U1634" s="3">
        <f>VALUE(SUBSTITUTE(Veg_Table[[#This Row],[Created]],",",""))</f>
        <v>43958.427962962996</v>
      </c>
      <c r="V1634" s="3" t="str">
        <f ca="1">IFERROR(_xlfn.IFNA(CELL("contents",INDIRECT(_xlfn.CONCAT("Veg_Table_Production_Data!",ADDRESS(MATCH(_xlfn.MAXIFS(#REF!,#REF!,"="&amp;Veg_Table[[#This Row],[AUTO_ID]],#REF!,"&lt;"&amp;Veg_Table[[#This Row],[EVM_LAST_EDITED_Day]]),#REF!,0),COLUMN(#REF!),4,1,)))),""),"")</f>
        <v/>
      </c>
      <c r="W1634" s="3" t="str">
        <f ca="1">IF(Veg_Table[[#This Row],[Previous_Prescription]]="","No",IF(Veg_Table[[#This Row],[Previous_Prescription]]=Veg_Table[[#This Row],[PRESCRIP]],"No","Yes"))</f>
        <v>No</v>
      </c>
      <c r="X1634" s="3" t="str">
        <f>IF(Veg_Table[[#This Row],[EVM_LAST_EDITED_Day]]=Veg_Table[[#This Row],[Created_Day]],"New","Old")</f>
        <v>Old</v>
      </c>
      <c r="Y1634" s="1">
        <f>IFERROR(IF(FIND("delete",LOWER(Veg_Table[[#This Row],[PI_COMMENTS]]))&gt;=1,1,0),0)</f>
        <v>0</v>
      </c>
      <c r="Z1634" s="1" t="str">
        <f>_xlfn.IFNA(IF(Veg_Table[[#This Row],[EVM_LAST_EDITOR]]="","Yes",VLOOKUP(Veg_Table[[#This Row],[EVM_LAST_EDITOR]],Roster_Table[#All],15,FALSE)),"Yes")</f>
        <v>No</v>
      </c>
      <c r="AA163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34" s="1" t="str">
        <f>_xlfn.IFNA(VLOOKUP(Veg_Table[[#This Row],[EVM_LAST_EDITOR]],Roster_Table[#All],3,FALSE),"zAWRR Not in Roster")</f>
        <v>Drew</v>
      </c>
      <c r="AC1634" s="1" t="str">
        <f>_xlfn.IFNA(VLOOKUP(Veg_Table[[#This Row],[EVM_LAST_EDITOR]],Roster_Table[#All],2,FALSE),"zAWRR Not in Roster")</f>
        <v>Berlfein</v>
      </c>
      <c r="AD1634" s="1" t="str">
        <f>IF(_xlfn.CONCAT(Veg_Table[[#This Row],[First_Name]]," ",Veg_Table[[#This Row],[Last_Name]])="zAWRR Not in Roster zAWRR Not in Roster","zAWRR Not in Roster",_xlfn.CONCAT(Veg_Table[[#This Row],[First_Name]]," ",Veg_Table[[#This Row],[Last_Name]]))</f>
        <v>Drew Berlfein</v>
      </c>
      <c r="AE1634">
        <v>3211453</v>
      </c>
      <c r="AF1634" t="s">
        <v>4219</v>
      </c>
      <c r="AG1634" t="s">
        <v>30</v>
      </c>
      <c r="AH1634" t="s">
        <v>3891</v>
      </c>
      <c r="AI1634" t="s">
        <v>3981</v>
      </c>
      <c r="AJ1634" t="s">
        <v>820</v>
      </c>
      <c r="AL1634" t="s">
        <v>371</v>
      </c>
      <c r="AM1634" t="s">
        <v>46</v>
      </c>
      <c r="AN1634" t="s">
        <v>25</v>
      </c>
      <c r="AO1634" t="s">
        <v>43</v>
      </c>
      <c r="AP1634">
        <v>27</v>
      </c>
      <c r="AQ1634">
        <v>30</v>
      </c>
      <c r="AR1634" t="s">
        <v>514</v>
      </c>
      <c r="AS1634" t="s">
        <v>51</v>
      </c>
      <c r="AT1634" t="s">
        <v>522</v>
      </c>
      <c r="AU1634" t="s">
        <v>25</v>
      </c>
      <c r="AV1634" t="s">
        <v>512</v>
      </c>
      <c r="AW1634" t="s">
        <v>4220</v>
      </c>
      <c r="AX1634" t="s">
        <v>534</v>
      </c>
      <c r="AZ1634">
        <v>5744925</v>
      </c>
      <c r="BA1634" t="s">
        <v>51</v>
      </c>
      <c r="BB1634" s="4">
        <v>43965.690412905089</v>
      </c>
      <c r="BC1634" t="s">
        <v>1142</v>
      </c>
      <c r="BD1634" t="s">
        <v>29</v>
      </c>
      <c r="BI1634" s="3"/>
      <c r="BJ1634" t="s">
        <v>2804</v>
      </c>
      <c r="BK1634" s="30" t="s">
        <v>533</v>
      </c>
      <c r="BL1634" s="3">
        <v>43965.690557592592</v>
      </c>
      <c r="BM1634" t="s">
        <v>31</v>
      </c>
      <c r="BN1634" t="s">
        <v>32</v>
      </c>
      <c r="BO1634" t="s">
        <v>3894</v>
      </c>
      <c r="BQ1634" t="s">
        <v>826</v>
      </c>
      <c r="BR1634" t="s">
        <v>28</v>
      </c>
      <c r="BS1634" t="s">
        <v>28</v>
      </c>
      <c r="BT1634" t="s">
        <v>518</v>
      </c>
      <c r="BU1634" s="3">
        <v>43958.42796296296</v>
      </c>
      <c r="BV1634" t="s">
        <v>803</v>
      </c>
      <c r="BW1634" s="3">
        <v>43965.731291932869</v>
      </c>
      <c r="BX1634" t="s">
        <v>4221</v>
      </c>
      <c r="CG1634"/>
      <c r="CH1634"/>
      <c r="CI1634"/>
      <c r="CY1634"/>
      <c r="DA1634"/>
      <c r="DF1634"/>
    </row>
    <row r="1635" spans="1:110" x14ac:dyDescent="0.25">
      <c r="A1635" s="1">
        <f>IF(Veg_Table[[#This Row],[VP_STATUS]]="Hold",0,IF(OR(AND(Veg_Table[[#This Row],[PRESCRIP]]="NW_No Work",Veg_Table[[#This Row],[VP_STATUS]]&lt;&gt;"No Work Required Under EVM"),AND(Veg_Table[[#This Row],[VP_STATUS]]="No Work Required Under EVM",Veg_Table[[#This Row],[PRESCRIP]]&lt;&gt;"NW_No Work")),1,0))</f>
        <v>0</v>
      </c>
      <c r="B1635" s="1">
        <f>IF(Veg_Table[[#This Row],[SPECIES]]="",1,0)</f>
        <v>0</v>
      </c>
      <c r="C1635" s="1">
        <f>IF(Veg_Table[[#This Row],[DIAMETER]]="",1,0)</f>
        <v>0</v>
      </c>
      <c r="D1635" s="1">
        <f>IF(Veg_Table[[#This Row],[HEIGHT]]="",1,0)</f>
        <v>0</v>
      </c>
      <c r="E163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35" s="1">
        <f>IF(AND(Veg_Table[[#This Row],[TAT_RESULT]]="ABATE",Veg_Table[[#This Row],[PRESCRIP]]="NW_No Work"),1,0)</f>
        <v>0</v>
      </c>
      <c r="G1635" s="1">
        <f>IF(OR(Veg_Table[[#This Row],[Prescription R-Scale]]="NA",Veg_Table[[#This Row],[Diameter R-Scale]]="NA"),0,IF(Veg_Table[[#This Row],[Diameter R-Scale]]&lt;&gt;Veg_Table[[#This Row],[Prescription R-Scale]],1,0))</f>
        <v>0</v>
      </c>
      <c r="H1635" s="1">
        <f>IF(OR(AND(Veg_Table[[#This Row],[PRESCRIP]]="BC_Br Rmv", Veg_Table[[#This Row],[WOOD_MAN]]&lt;&gt;"Not Needed"),AND(Veg_Table[[#This Row],[PRESCRIP]]="BCS_Br Rmv+Trt", Veg_Table[[#This Row],[WOOD_MAN]]&lt;&gt;"Not Needed")),1,0)</f>
        <v>0</v>
      </c>
      <c r="I1635" s="1">
        <f ca="1">IF(AND(Veg_Table[[#This Row],[Prescription_Changed]]="Yes",Veg_Table[[#This Row],[TAT_RESULT]]=""),1,0)</f>
        <v>0</v>
      </c>
      <c r="J1635" s="1">
        <f ca="1">SUM(Veg_Table[[#This Row],[Prescription and Status do not match]:[Prescription_Edited_And_TAT_Is_Blank]])</f>
        <v>0</v>
      </c>
      <c r="K1635" s="1">
        <f ca="1">IF(Veg_Table[[#This Row],[Sum of Errors]]&gt;0,1,0)</f>
        <v>0</v>
      </c>
      <c r="L1635" s="1">
        <f>1</f>
        <v>1</v>
      </c>
      <c r="M163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1635" s="1" t="str">
        <f>IF(OR(MID(Veg_Table[[#This Row],[PRESCRIP]],2,1)="1",MID(Veg_Table[[#This Row],[PRESCRIP]],2,1)="2",MID(Veg_Table[[#This Row],[PRESCRIP]],2,1)="3",MID(Veg_Table[[#This Row],[PRESCRIP]],2,1)="4"),_xlfn.NUMBERVALUE(MID(Veg_Table[[#This Row],[PRESCRIP]],2,1)),"NA")</f>
        <v>NA</v>
      </c>
      <c r="O1635" s="1">
        <f>WEEKNUM(Veg_Table[[#This Row],[EVM_LAST_EDITED_Day]],2)</f>
        <v>20</v>
      </c>
      <c r="P1635" s="25">
        <f>IFERROR(DATE(YEAR(Veg_Table[[#This Row],[EVM_LAST_EDITED2]]),MONTH(Veg_Table[[#This Row],[EVM_LAST_EDITED2]]),DAY(Veg_Table[[#This Row],[EVM_LAST_EDITED2]])),DATE(2019,1,1))</f>
        <v>43965</v>
      </c>
      <c r="Q1635" s="3">
        <f>VALUE(SUBSTITUTE(Veg_Table[[#This Row],[EVM_LAST_EDITED]],",",""))</f>
        <v>43965.691602754603</v>
      </c>
      <c r="R1635" s="1" t="str">
        <f>_xlfn.IFNA(IF(Veg_Table[[#This Row],[EVM_LAST_EDITOR]]="","zBlank EVM Last Editor",VLOOKUP(Veg_Table[[#This Row],[EVM_LAST_EDITOR]],Roster_Table[#All],4,FALSE)),"zAWRR Not in Roster")</f>
        <v>AEA</v>
      </c>
      <c r="S1635" s="1" t="str">
        <f>_xlfn.IFNA(IF(Veg_Table[[#This Row],[EVM_LAST_EDITOR]]="","zBlank EVM Last Editor",VLOOKUP(Veg_Table[[#This Row],[EVM_LAST_EDITOR]],Roster_Table[#All],16,FALSE)),"zCompany_AWRR not in Roster")</f>
        <v>Not in Sierra Roster</v>
      </c>
      <c r="T1635" s="2">
        <f>IFERROR(DATE(YEAR(Veg_Table[[#This Row],[Created2]]),MONTH(Veg_Table[[#This Row],[Created2]]),DAY(Veg_Table[[#This Row],[Created2]])),DATE(2019,1,1))</f>
        <v>43724</v>
      </c>
      <c r="U1635" s="3">
        <f>VALUE(SUBSTITUTE(Veg_Table[[#This Row],[Created]],",",""))</f>
        <v>43724.465335648201</v>
      </c>
      <c r="V1635" s="3" t="str">
        <f ca="1">IFERROR(_xlfn.IFNA(CELL("contents",INDIRECT(_xlfn.CONCAT("Veg_Table_Production_Data!",ADDRESS(MATCH(_xlfn.MAXIFS(#REF!,#REF!,"="&amp;Veg_Table[[#This Row],[AUTO_ID]],#REF!,"&lt;"&amp;Veg_Table[[#This Row],[EVM_LAST_EDITED_Day]]),#REF!,0),COLUMN(#REF!),4,1,)))),""),"")</f>
        <v/>
      </c>
      <c r="W1635" s="3" t="str">
        <f ca="1">IF(Veg_Table[[#This Row],[Previous_Prescription]]="","No",IF(Veg_Table[[#This Row],[Previous_Prescription]]=Veg_Table[[#This Row],[PRESCRIP]],"No","Yes"))</f>
        <v>No</v>
      </c>
      <c r="X1635" s="3" t="str">
        <f>IF(Veg_Table[[#This Row],[EVM_LAST_EDITED_Day]]=Veg_Table[[#This Row],[Created_Day]],"New","Old")</f>
        <v>Old</v>
      </c>
      <c r="Y1635" s="1">
        <f>IFERROR(IF(FIND("delete",LOWER(Veg_Table[[#This Row],[PI_COMMENTS]]))&gt;=1,1,0),0)</f>
        <v>0</v>
      </c>
      <c r="Z1635" s="1" t="str">
        <f>_xlfn.IFNA(IF(Veg_Table[[#This Row],[EVM_LAST_EDITOR]]="","Yes",VLOOKUP(Veg_Table[[#This Row],[EVM_LAST_EDITOR]],Roster_Table[#All],15,FALSE)),"Yes")</f>
        <v>No</v>
      </c>
      <c r="AA163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35" s="1" t="str">
        <f>_xlfn.IFNA(VLOOKUP(Veg_Table[[#This Row],[EVM_LAST_EDITOR]],Roster_Table[#All],3,FALSE),"zAWRR Not in Roster")</f>
        <v>Drew</v>
      </c>
      <c r="AC1635" s="1" t="str">
        <f>_xlfn.IFNA(VLOOKUP(Veg_Table[[#This Row],[EVM_LAST_EDITOR]],Roster_Table[#All],2,FALSE),"zAWRR Not in Roster")</f>
        <v>Berlfein</v>
      </c>
      <c r="AD1635" s="1" t="str">
        <f>IF(_xlfn.CONCAT(Veg_Table[[#This Row],[First_Name]]," ",Veg_Table[[#This Row],[Last_Name]])="zAWRR Not in Roster zAWRR Not in Roster","zAWRR Not in Roster",_xlfn.CONCAT(Veg_Table[[#This Row],[First_Name]]," ",Veg_Table[[#This Row],[Last_Name]]))</f>
        <v>Drew Berlfein</v>
      </c>
      <c r="AE1635">
        <v>1761557</v>
      </c>
      <c r="AF1635" t="s">
        <v>3926</v>
      </c>
      <c r="AG1635" t="s">
        <v>30</v>
      </c>
      <c r="AH1635" t="s">
        <v>3891</v>
      </c>
      <c r="AI1635" t="s">
        <v>3889</v>
      </c>
      <c r="AJ1635" t="s">
        <v>820</v>
      </c>
      <c r="AL1635" t="s">
        <v>822</v>
      </c>
      <c r="AM1635" t="s">
        <v>46</v>
      </c>
      <c r="AN1635" t="s">
        <v>25</v>
      </c>
      <c r="AO1635" t="s">
        <v>25</v>
      </c>
      <c r="AP1635">
        <v>40</v>
      </c>
      <c r="AQ1635">
        <v>50</v>
      </c>
      <c r="AR1635" t="s">
        <v>514</v>
      </c>
      <c r="AS1635" t="s">
        <v>901</v>
      </c>
      <c r="AT1635" t="s">
        <v>522</v>
      </c>
      <c r="AU1635" t="s">
        <v>25</v>
      </c>
      <c r="AV1635" t="s">
        <v>512</v>
      </c>
      <c r="AW1635" t="s">
        <v>4207</v>
      </c>
      <c r="AX1635" t="s">
        <v>534</v>
      </c>
      <c r="AZ1635">
        <v>5744925</v>
      </c>
      <c r="BA1635" t="s">
        <v>901</v>
      </c>
      <c r="BB1635" s="4">
        <v>43965.691461851849</v>
      </c>
      <c r="BC1635" t="s">
        <v>1142</v>
      </c>
      <c r="BD1635" t="s">
        <v>29</v>
      </c>
      <c r="BI1635" s="3"/>
      <c r="BJ1635" t="s">
        <v>4205</v>
      </c>
      <c r="BK1635" s="30" t="s">
        <v>533</v>
      </c>
      <c r="BL1635" s="3">
        <v>43965.691602754632</v>
      </c>
      <c r="BM1635" t="s">
        <v>31</v>
      </c>
      <c r="BN1635" t="s">
        <v>32</v>
      </c>
      <c r="BO1635" t="s">
        <v>3894</v>
      </c>
      <c r="BP1635" t="s">
        <v>3895</v>
      </c>
      <c r="BQ1635" t="s">
        <v>826</v>
      </c>
      <c r="BR1635" t="s">
        <v>28</v>
      </c>
      <c r="BS1635" t="s">
        <v>28</v>
      </c>
      <c r="BT1635" t="s">
        <v>880</v>
      </c>
      <c r="BU1635" s="3">
        <v>43724.46533564815</v>
      </c>
      <c r="BV1635" t="s">
        <v>803</v>
      </c>
      <c r="BW1635" s="3">
        <v>43965.731235868057</v>
      </c>
      <c r="BX1635" t="s">
        <v>3927</v>
      </c>
      <c r="CG1635"/>
      <c r="CH1635"/>
      <c r="CI1635"/>
      <c r="CY1635"/>
      <c r="DA1635"/>
      <c r="DF1635"/>
    </row>
    <row r="1636" spans="1:110" x14ac:dyDescent="0.25">
      <c r="A1636" s="1">
        <f>IF(Veg_Table[[#This Row],[VP_STATUS]]="Hold",0,IF(OR(AND(Veg_Table[[#This Row],[PRESCRIP]]="NW_No Work",Veg_Table[[#This Row],[VP_STATUS]]&lt;&gt;"No Work Required Under EVM"),AND(Veg_Table[[#This Row],[VP_STATUS]]="No Work Required Under EVM",Veg_Table[[#This Row],[PRESCRIP]]&lt;&gt;"NW_No Work")),1,0))</f>
        <v>0</v>
      </c>
      <c r="B1636" s="1">
        <f>IF(Veg_Table[[#This Row],[SPECIES]]="",1,0)</f>
        <v>0</v>
      </c>
      <c r="C1636" s="1">
        <f>IF(Veg_Table[[#This Row],[DIAMETER]]="",1,0)</f>
        <v>0</v>
      </c>
      <c r="D1636" s="1">
        <f>IF(Veg_Table[[#This Row],[HEIGHT]]="",1,0)</f>
        <v>0</v>
      </c>
      <c r="E163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36" s="1">
        <f>IF(AND(Veg_Table[[#This Row],[TAT_RESULT]]="ABATE",Veg_Table[[#This Row],[PRESCRIP]]="NW_No Work"),1,0)</f>
        <v>0</v>
      </c>
      <c r="G1636" s="1">
        <f>IF(OR(Veg_Table[[#This Row],[Prescription R-Scale]]="NA",Veg_Table[[#This Row],[Diameter R-Scale]]="NA"),0,IF(Veg_Table[[#This Row],[Diameter R-Scale]]&lt;&gt;Veg_Table[[#This Row],[Prescription R-Scale]],1,0))</f>
        <v>0</v>
      </c>
      <c r="H1636" s="1">
        <f>IF(OR(AND(Veg_Table[[#This Row],[PRESCRIP]]="BC_Br Rmv", Veg_Table[[#This Row],[WOOD_MAN]]&lt;&gt;"Not Needed"),AND(Veg_Table[[#This Row],[PRESCRIP]]="BCS_Br Rmv+Trt", Veg_Table[[#This Row],[WOOD_MAN]]&lt;&gt;"Not Needed")),1,0)</f>
        <v>0</v>
      </c>
      <c r="I1636" s="1">
        <f ca="1">IF(AND(Veg_Table[[#This Row],[Prescription_Changed]]="Yes",Veg_Table[[#This Row],[TAT_RESULT]]=""),1,0)</f>
        <v>0</v>
      </c>
      <c r="J1636" s="1">
        <f ca="1">SUM(Veg_Table[[#This Row],[Prescription and Status do not match]:[Prescription_Edited_And_TAT_Is_Blank]])</f>
        <v>0</v>
      </c>
      <c r="K1636" s="1">
        <f ca="1">IF(Veg_Table[[#This Row],[Sum of Errors]]&gt;0,1,0)</f>
        <v>0</v>
      </c>
      <c r="L1636" s="1">
        <f>1</f>
        <v>1</v>
      </c>
      <c r="M163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636" s="1" t="str">
        <f>IF(OR(MID(Veg_Table[[#This Row],[PRESCRIP]],2,1)="1",MID(Veg_Table[[#This Row],[PRESCRIP]],2,1)="2",MID(Veg_Table[[#This Row],[PRESCRIP]],2,1)="3",MID(Veg_Table[[#This Row],[PRESCRIP]],2,1)="4"),_xlfn.NUMBERVALUE(MID(Veg_Table[[#This Row],[PRESCRIP]],2,1)),"NA")</f>
        <v>NA</v>
      </c>
      <c r="O1636" s="1">
        <f>WEEKNUM(Veg_Table[[#This Row],[EVM_LAST_EDITED_Day]],2)</f>
        <v>20</v>
      </c>
      <c r="P1636" s="25">
        <f>IFERROR(DATE(YEAR(Veg_Table[[#This Row],[EVM_LAST_EDITED2]]),MONTH(Veg_Table[[#This Row],[EVM_LAST_EDITED2]]),DAY(Veg_Table[[#This Row],[EVM_LAST_EDITED2]])),DATE(2019,1,1))</f>
        <v>43965</v>
      </c>
      <c r="Q1636" s="3">
        <f>VALUE(SUBSTITUTE(Veg_Table[[#This Row],[EVM_LAST_EDITED]],",",""))</f>
        <v>43965.7010021065</v>
      </c>
      <c r="R1636" s="1" t="str">
        <f>_xlfn.IFNA(IF(Veg_Table[[#This Row],[EVM_LAST_EDITOR]]="","zBlank EVM Last Editor",VLOOKUP(Veg_Table[[#This Row],[EVM_LAST_EDITOR]],Roster_Table[#All],4,FALSE)),"zAWRR Not in Roster")</f>
        <v>AEA</v>
      </c>
      <c r="S1636" s="1" t="str">
        <f>_xlfn.IFNA(IF(Veg_Table[[#This Row],[EVM_LAST_EDITOR]]="","zBlank EVM Last Editor",VLOOKUP(Veg_Table[[#This Row],[EVM_LAST_EDITOR]],Roster_Table[#All],16,FALSE)),"zCompany_AWRR not in Roster")</f>
        <v>Not in Sierra Roster</v>
      </c>
      <c r="T1636" s="2">
        <f>IFERROR(DATE(YEAR(Veg_Table[[#This Row],[Created2]]),MONTH(Veg_Table[[#This Row],[Created2]]),DAY(Veg_Table[[#This Row],[Created2]])),DATE(2019,1,1))</f>
        <v>43705</v>
      </c>
      <c r="U1636" s="3">
        <f>VALUE(SUBSTITUTE(Veg_Table[[#This Row],[Created]],",",""))</f>
        <v>43705.424456018503</v>
      </c>
      <c r="V1636" s="3" t="str">
        <f ca="1">IFERROR(_xlfn.IFNA(CELL("contents",INDIRECT(_xlfn.CONCAT("Veg_Table_Production_Data!",ADDRESS(MATCH(_xlfn.MAXIFS(#REF!,#REF!,"="&amp;Veg_Table[[#This Row],[AUTO_ID]],#REF!,"&lt;"&amp;Veg_Table[[#This Row],[EVM_LAST_EDITED_Day]]),#REF!,0),COLUMN(#REF!),4,1,)))),""),"")</f>
        <v/>
      </c>
      <c r="W1636" s="3" t="str">
        <f ca="1">IF(Veg_Table[[#This Row],[Previous_Prescription]]="","No",IF(Veg_Table[[#This Row],[Previous_Prescription]]=Veg_Table[[#This Row],[PRESCRIP]],"No","Yes"))</f>
        <v>No</v>
      </c>
      <c r="X1636" s="3" t="str">
        <f>IF(Veg_Table[[#This Row],[EVM_LAST_EDITED_Day]]=Veg_Table[[#This Row],[Created_Day]],"New","Old")</f>
        <v>Old</v>
      </c>
      <c r="Y1636" s="1">
        <f>IFERROR(IF(FIND("delete",LOWER(Veg_Table[[#This Row],[PI_COMMENTS]]))&gt;=1,1,0),0)</f>
        <v>0</v>
      </c>
      <c r="Z1636" s="1" t="str">
        <f>_xlfn.IFNA(IF(Veg_Table[[#This Row],[EVM_LAST_EDITOR]]="","Yes",VLOOKUP(Veg_Table[[#This Row],[EVM_LAST_EDITOR]],Roster_Table[#All],15,FALSE)),"Yes")</f>
        <v>No</v>
      </c>
      <c r="AA163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36" s="1" t="str">
        <f>_xlfn.IFNA(VLOOKUP(Veg_Table[[#This Row],[EVM_LAST_EDITOR]],Roster_Table[#All],3,FALSE),"zAWRR Not in Roster")</f>
        <v>Drew</v>
      </c>
      <c r="AC1636" s="1" t="str">
        <f>_xlfn.IFNA(VLOOKUP(Veg_Table[[#This Row],[EVM_LAST_EDITOR]],Roster_Table[#All],2,FALSE),"zAWRR Not in Roster")</f>
        <v>Berlfein</v>
      </c>
      <c r="AD1636" s="1" t="str">
        <f>IF(_xlfn.CONCAT(Veg_Table[[#This Row],[First_Name]]," ",Veg_Table[[#This Row],[Last_Name]])="zAWRR Not in Roster zAWRR Not in Roster","zAWRR Not in Roster",_xlfn.CONCAT(Veg_Table[[#This Row],[First_Name]]," ",Veg_Table[[#This Row],[Last_Name]]))</f>
        <v>Drew Berlfein</v>
      </c>
      <c r="AE1636">
        <v>1757296</v>
      </c>
      <c r="AF1636" t="s">
        <v>4143</v>
      </c>
      <c r="AG1636" t="s">
        <v>30</v>
      </c>
      <c r="AH1636" t="s">
        <v>1506</v>
      </c>
      <c r="AI1636" t="s">
        <v>1507</v>
      </c>
      <c r="AJ1636" t="s">
        <v>820</v>
      </c>
      <c r="AL1636" t="s">
        <v>368</v>
      </c>
      <c r="AM1636" t="s">
        <v>38</v>
      </c>
      <c r="AN1636" t="s">
        <v>25</v>
      </c>
      <c r="AO1636" t="s">
        <v>25</v>
      </c>
      <c r="AP1636">
        <v>26</v>
      </c>
      <c r="AQ1636">
        <v>100</v>
      </c>
      <c r="AR1636" t="s">
        <v>511</v>
      </c>
      <c r="AS1636" t="s">
        <v>901</v>
      </c>
      <c r="AT1636" t="s">
        <v>515</v>
      </c>
      <c r="AU1636" t="s">
        <v>25</v>
      </c>
      <c r="AV1636" t="s">
        <v>512</v>
      </c>
      <c r="AW1636" t="s">
        <v>4144</v>
      </c>
      <c r="AX1636" t="s">
        <v>534</v>
      </c>
      <c r="AZ1636">
        <v>208</v>
      </c>
      <c r="BA1636" t="s">
        <v>901</v>
      </c>
      <c r="BB1636" s="4">
        <v>43965.700674814812</v>
      </c>
      <c r="BC1636" t="s">
        <v>2910</v>
      </c>
      <c r="BD1636" t="s">
        <v>29</v>
      </c>
      <c r="BG1636" t="s">
        <v>534</v>
      </c>
      <c r="BI1636" s="3">
        <v>43965.700848101849</v>
      </c>
      <c r="BJ1636" t="s">
        <v>6631</v>
      </c>
      <c r="BK1636" s="30" t="s">
        <v>533</v>
      </c>
      <c r="BL1636" s="3">
        <v>43965.701002106478</v>
      </c>
      <c r="BM1636" t="s">
        <v>31</v>
      </c>
      <c r="BN1636" t="s">
        <v>32</v>
      </c>
      <c r="BO1636" t="s">
        <v>1523</v>
      </c>
      <c r="BP1636" t="s">
        <v>1524</v>
      </c>
      <c r="BQ1636" t="s">
        <v>826</v>
      </c>
      <c r="BR1636" t="s">
        <v>28</v>
      </c>
      <c r="BS1636" t="s">
        <v>28</v>
      </c>
      <c r="BT1636" t="s">
        <v>962</v>
      </c>
      <c r="BU1636" s="3">
        <v>43705.424456018518</v>
      </c>
      <c r="BV1636" t="s">
        <v>803</v>
      </c>
      <c r="BW1636" s="3">
        <v>43965.731235868057</v>
      </c>
      <c r="BX1636" t="s">
        <v>4145</v>
      </c>
      <c r="CG1636"/>
      <c r="CH1636"/>
      <c r="CI1636"/>
      <c r="CY1636"/>
      <c r="DA1636"/>
      <c r="DF1636"/>
    </row>
    <row r="1637" spans="1:110" x14ac:dyDescent="0.25">
      <c r="A1637" s="1">
        <f>IF(Veg_Table[[#This Row],[VP_STATUS]]="Hold",0,IF(OR(AND(Veg_Table[[#This Row],[PRESCRIP]]="NW_No Work",Veg_Table[[#This Row],[VP_STATUS]]&lt;&gt;"No Work Required Under EVM"),AND(Veg_Table[[#This Row],[VP_STATUS]]="No Work Required Under EVM",Veg_Table[[#This Row],[PRESCRIP]]&lt;&gt;"NW_No Work")),1,0))</f>
        <v>0</v>
      </c>
      <c r="B1637" s="1">
        <f>IF(Veg_Table[[#This Row],[SPECIES]]="",1,0)</f>
        <v>0</v>
      </c>
      <c r="C1637" s="1">
        <f>IF(Veg_Table[[#This Row],[DIAMETER]]="",1,0)</f>
        <v>0</v>
      </c>
      <c r="D1637" s="1">
        <f>IF(Veg_Table[[#This Row],[HEIGHT]]="",1,0)</f>
        <v>0</v>
      </c>
      <c r="E163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37" s="1">
        <f>IF(AND(Veg_Table[[#This Row],[TAT_RESULT]]="ABATE",Veg_Table[[#This Row],[PRESCRIP]]="NW_No Work"),1,0)</f>
        <v>0</v>
      </c>
      <c r="G1637" s="1">
        <f>IF(OR(Veg_Table[[#This Row],[Prescription R-Scale]]="NA",Veg_Table[[#This Row],[Diameter R-Scale]]="NA"),0,IF(Veg_Table[[#This Row],[Diameter R-Scale]]&lt;&gt;Veg_Table[[#This Row],[Prescription R-Scale]],1,0))</f>
        <v>0</v>
      </c>
      <c r="H1637" s="1">
        <f>IF(OR(AND(Veg_Table[[#This Row],[PRESCRIP]]="BC_Br Rmv", Veg_Table[[#This Row],[WOOD_MAN]]&lt;&gt;"Not Needed"),AND(Veg_Table[[#This Row],[PRESCRIP]]="BCS_Br Rmv+Trt", Veg_Table[[#This Row],[WOOD_MAN]]&lt;&gt;"Not Needed")),1,0)</f>
        <v>0</v>
      </c>
      <c r="I1637" s="1">
        <f ca="1">IF(AND(Veg_Table[[#This Row],[Prescription_Changed]]="Yes",Veg_Table[[#This Row],[TAT_RESULT]]=""),1,0)</f>
        <v>0</v>
      </c>
      <c r="J1637" s="1">
        <f ca="1">SUM(Veg_Table[[#This Row],[Prescription and Status do not match]:[Prescription_Edited_And_TAT_Is_Blank]])</f>
        <v>0</v>
      </c>
      <c r="K1637" s="1">
        <f ca="1">IF(Veg_Table[[#This Row],[Sum of Errors]]&gt;0,1,0)</f>
        <v>0</v>
      </c>
      <c r="L1637" s="1">
        <f>1</f>
        <v>1</v>
      </c>
      <c r="M163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637" s="1">
        <f>IF(OR(MID(Veg_Table[[#This Row],[PRESCRIP]],2,1)="1",MID(Veg_Table[[#This Row],[PRESCRIP]],2,1)="2",MID(Veg_Table[[#This Row],[PRESCRIP]],2,1)="3",MID(Veg_Table[[#This Row],[PRESCRIP]],2,1)="4"),_xlfn.NUMBERVALUE(MID(Veg_Table[[#This Row],[PRESCRIP]],2,1)),"NA")</f>
        <v>2</v>
      </c>
      <c r="O1637" s="1">
        <f>WEEKNUM(Veg_Table[[#This Row],[EVM_LAST_EDITED_Day]],2)</f>
        <v>20</v>
      </c>
      <c r="P1637" s="25">
        <f>IFERROR(DATE(YEAR(Veg_Table[[#This Row],[EVM_LAST_EDITED2]]),MONTH(Veg_Table[[#This Row],[EVM_LAST_EDITED2]]),DAY(Veg_Table[[#This Row],[EVM_LAST_EDITED2]])),DATE(2019,1,1))</f>
        <v>43965</v>
      </c>
      <c r="Q1637" s="3">
        <f>VALUE(SUBSTITUTE(Veg_Table[[#This Row],[EVM_LAST_EDITED]],",",""))</f>
        <v>43965.701719513898</v>
      </c>
      <c r="R1637" s="1" t="str">
        <f>_xlfn.IFNA(IF(Veg_Table[[#This Row],[EVM_LAST_EDITOR]]="","zBlank EVM Last Editor",VLOOKUP(Veg_Table[[#This Row],[EVM_LAST_EDITOR]],Roster_Table[#All],4,FALSE)),"zAWRR Not in Roster")</f>
        <v>AEA</v>
      </c>
      <c r="S1637" s="1" t="str">
        <f>_xlfn.IFNA(IF(Veg_Table[[#This Row],[EVM_LAST_EDITOR]]="","zBlank EVM Last Editor",VLOOKUP(Veg_Table[[#This Row],[EVM_LAST_EDITOR]],Roster_Table[#All],16,FALSE)),"zCompany_AWRR not in Roster")</f>
        <v>Not in Sierra Roster</v>
      </c>
      <c r="T1637" s="2">
        <f>IFERROR(DATE(YEAR(Veg_Table[[#This Row],[Created2]]),MONTH(Veg_Table[[#This Row],[Created2]]),DAY(Veg_Table[[#This Row],[Created2]])),DATE(2019,1,1))</f>
        <v>43704</v>
      </c>
      <c r="U1637" s="3">
        <f>VALUE(SUBSTITUTE(Veg_Table[[#This Row],[Created]],",",""))</f>
        <v>43704.410358796304</v>
      </c>
      <c r="V1637" s="3" t="str">
        <f ca="1">IFERROR(_xlfn.IFNA(CELL("contents",INDIRECT(_xlfn.CONCAT("Veg_Table_Production_Data!",ADDRESS(MATCH(_xlfn.MAXIFS(#REF!,#REF!,"="&amp;Veg_Table[[#This Row],[AUTO_ID]],#REF!,"&lt;"&amp;Veg_Table[[#This Row],[EVM_LAST_EDITED_Day]]),#REF!,0),COLUMN(#REF!),4,1,)))),""),"")</f>
        <v/>
      </c>
      <c r="W1637" s="3" t="str">
        <f ca="1">IF(Veg_Table[[#This Row],[Previous_Prescription]]="","No",IF(Veg_Table[[#This Row],[Previous_Prescription]]=Veg_Table[[#This Row],[PRESCRIP]],"No","Yes"))</f>
        <v>No</v>
      </c>
      <c r="X1637" s="3" t="str">
        <f>IF(Veg_Table[[#This Row],[EVM_LAST_EDITED_Day]]=Veg_Table[[#This Row],[Created_Day]],"New","Old")</f>
        <v>Old</v>
      </c>
      <c r="Y1637" s="1">
        <f>IFERROR(IF(FIND("delete",LOWER(Veg_Table[[#This Row],[PI_COMMENTS]]))&gt;=1,1,0),0)</f>
        <v>0</v>
      </c>
      <c r="Z1637" s="1" t="str">
        <f>_xlfn.IFNA(IF(Veg_Table[[#This Row],[EVM_LAST_EDITOR]]="","Yes",VLOOKUP(Veg_Table[[#This Row],[EVM_LAST_EDITOR]],Roster_Table[#All],15,FALSE)),"Yes")</f>
        <v>No</v>
      </c>
      <c r="AA163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37" s="1" t="str">
        <f>_xlfn.IFNA(VLOOKUP(Veg_Table[[#This Row],[EVM_LAST_EDITOR]],Roster_Table[#All],3,FALSE),"zAWRR Not in Roster")</f>
        <v>Drew</v>
      </c>
      <c r="AC1637" s="1" t="str">
        <f>_xlfn.IFNA(VLOOKUP(Veg_Table[[#This Row],[EVM_LAST_EDITOR]],Roster_Table[#All],2,FALSE),"zAWRR Not in Roster")</f>
        <v>Berlfein</v>
      </c>
      <c r="AD1637" s="1" t="str">
        <f>IF(_xlfn.CONCAT(Veg_Table[[#This Row],[First_Name]]," ",Veg_Table[[#This Row],[Last_Name]])="zAWRR Not in Roster zAWRR Not in Roster","zAWRR Not in Roster",_xlfn.CONCAT(Veg_Table[[#This Row],[First_Name]]," ",Veg_Table[[#This Row],[Last_Name]]))</f>
        <v>Drew Berlfein</v>
      </c>
      <c r="AE1637">
        <v>1756269</v>
      </c>
      <c r="AF1637" t="s">
        <v>4128</v>
      </c>
      <c r="AG1637" t="s">
        <v>30</v>
      </c>
      <c r="AH1637" t="s">
        <v>2100</v>
      </c>
      <c r="AI1637" t="s">
        <v>2101</v>
      </c>
      <c r="AJ1637" t="s">
        <v>820</v>
      </c>
      <c r="AL1637" t="s">
        <v>368</v>
      </c>
      <c r="AM1637" t="s">
        <v>38</v>
      </c>
      <c r="AN1637" t="s">
        <v>25</v>
      </c>
      <c r="AO1637" t="s">
        <v>25</v>
      </c>
      <c r="AP1637">
        <v>22</v>
      </c>
      <c r="AQ1637">
        <v>60</v>
      </c>
      <c r="AR1637" t="s">
        <v>511</v>
      </c>
      <c r="AS1637" t="s">
        <v>530</v>
      </c>
      <c r="AT1637" t="s">
        <v>515</v>
      </c>
      <c r="AU1637" t="s">
        <v>25</v>
      </c>
      <c r="AV1637" t="s">
        <v>512</v>
      </c>
      <c r="AW1637" t="s">
        <v>4129</v>
      </c>
      <c r="AX1637" t="s">
        <v>534</v>
      </c>
      <c r="AZ1637">
        <v>208</v>
      </c>
      <c r="BA1637" t="s">
        <v>530</v>
      </c>
      <c r="BB1637" s="4">
        <v>43965.701534594904</v>
      </c>
      <c r="BC1637" t="s">
        <v>2910</v>
      </c>
      <c r="BD1637" t="s">
        <v>29</v>
      </c>
      <c r="BI1637" s="3"/>
      <c r="BJ1637" t="s">
        <v>417</v>
      </c>
      <c r="BK1637" s="30" t="s">
        <v>533</v>
      </c>
      <c r="BL1637" s="3">
        <v>43965.701719513891</v>
      </c>
      <c r="BM1637" t="s">
        <v>31</v>
      </c>
      <c r="BN1637" t="s">
        <v>32</v>
      </c>
      <c r="BO1637" t="s">
        <v>2255</v>
      </c>
      <c r="BP1637" t="s">
        <v>2102</v>
      </c>
      <c r="BQ1637" t="s">
        <v>826</v>
      </c>
      <c r="BR1637" t="s">
        <v>28</v>
      </c>
      <c r="BS1637" t="s">
        <v>28</v>
      </c>
      <c r="BT1637" t="s">
        <v>1570</v>
      </c>
      <c r="BU1637" s="3">
        <v>43704.410358796296</v>
      </c>
      <c r="BV1637" t="s">
        <v>803</v>
      </c>
      <c r="BW1637" s="3">
        <v>43965.731235868057</v>
      </c>
      <c r="BX1637" t="s">
        <v>4130</v>
      </c>
      <c r="CG1637"/>
      <c r="CH1637"/>
      <c r="CI1637"/>
      <c r="CY1637"/>
      <c r="DA1637"/>
      <c r="DF1637"/>
    </row>
    <row r="1638" spans="1:110" x14ac:dyDescent="0.25">
      <c r="A1638" s="1">
        <f>IF(Veg_Table[[#This Row],[VP_STATUS]]="Hold",0,IF(OR(AND(Veg_Table[[#This Row],[PRESCRIP]]="NW_No Work",Veg_Table[[#This Row],[VP_STATUS]]&lt;&gt;"No Work Required Under EVM"),AND(Veg_Table[[#This Row],[VP_STATUS]]="No Work Required Under EVM",Veg_Table[[#This Row],[PRESCRIP]]&lt;&gt;"NW_No Work")),1,0))</f>
        <v>0</v>
      </c>
      <c r="B1638" s="1">
        <f>IF(Veg_Table[[#This Row],[SPECIES]]="",1,0)</f>
        <v>0</v>
      </c>
      <c r="C1638" s="1">
        <f>IF(Veg_Table[[#This Row],[DIAMETER]]="",1,0)</f>
        <v>0</v>
      </c>
      <c r="D1638" s="1">
        <f>IF(Veg_Table[[#This Row],[HEIGHT]]="",1,0)</f>
        <v>0</v>
      </c>
      <c r="E163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38" s="1">
        <f>IF(AND(Veg_Table[[#This Row],[TAT_RESULT]]="ABATE",Veg_Table[[#This Row],[PRESCRIP]]="NW_No Work"),1,0)</f>
        <v>0</v>
      </c>
      <c r="G1638" s="1">
        <f>IF(OR(Veg_Table[[#This Row],[Prescription R-Scale]]="NA",Veg_Table[[#This Row],[Diameter R-Scale]]="NA"),0,IF(Veg_Table[[#This Row],[Diameter R-Scale]]&lt;&gt;Veg_Table[[#This Row],[Prescription R-Scale]],1,0))</f>
        <v>0</v>
      </c>
      <c r="H1638" s="1">
        <f>IF(OR(AND(Veg_Table[[#This Row],[PRESCRIP]]="BC_Br Rmv", Veg_Table[[#This Row],[WOOD_MAN]]&lt;&gt;"Not Needed"),AND(Veg_Table[[#This Row],[PRESCRIP]]="BCS_Br Rmv+Trt", Veg_Table[[#This Row],[WOOD_MAN]]&lt;&gt;"Not Needed")),1,0)</f>
        <v>0</v>
      </c>
      <c r="I1638" s="1">
        <f ca="1">IF(AND(Veg_Table[[#This Row],[Prescription_Changed]]="Yes",Veg_Table[[#This Row],[TAT_RESULT]]=""),1,0)</f>
        <v>0</v>
      </c>
      <c r="J1638" s="1">
        <f ca="1">SUM(Veg_Table[[#This Row],[Prescription and Status do not match]:[Prescription_Edited_And_TAT_Is_Blank]])</f>
        <v>0</v>
      </c>
      <c r="K1638" s="1">
        <f ca="1">IF(Veg_Table[[#This Row],[Sum of Errors]]&gt;0,1,0)</f>
        <v>0</v>
      </c>
      <c r="L1638" s="1">
        <f>1</f>
        <v>1</v>
      </c>
      <c r="M163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638" s="1">
        <f>IF(OR(MID(Veg_Table[[#This Row],[PRESCRIP]],2,1)="1",MID(Veg_Table[[#This Row],[PRESCRIP]],2,1)="2",MID(Veg_Table[[#This Row],[PRESCRIP]],2,1)="3",MID(Veg_Table[[#This Row],[PRESCRIP]],2,1)="4"),_xlfn.NUMBERVALUE(MID(Veg_Table[[#This Row],[PRESCRIP]],2,1)),"NA")</f>
        <v>2</v>
      </c>
      <c r="O1638" s="1">
        <f>WEEKNUM(Veg_Table[[#This Row],[EVM_LAST_EDITED_Day]],2)</f>
        <v>20</v>
      </c>
      <c r="P1638" s="25">
        <f>IFERROR(DATE(YEAR(Veg_Table[[#This Row],[EVM_LAST_EDITED2]]),MONTH(Veg_Table[[#This Row],[EVM_LAST_EDITED2]]),DAY(Veg_Table[[#This Row],[EVM_LAST_EDITED2]])),DATE(2019,1,1))</f>
        <v>43965</v>
      </c>
      <c r="Q1638" s="3">
        <f>VALUE(SUBSTITUTE(Veg_Table[[#This Row],[EVM_LAST_EDITED]],",",""))</f>
        <v>43965.720200509299</v>
      </c>
      <c r="R1638" s="1" t="str">
        <f>_xlfn.IFNA(IF(Veg_Table[[#This Row],[EVM_LAST_EDITOR]]="","zBlank EVM Last Editor",VLOOKUP(Veg_Table[[#This Row],[EVM_LAST_EDITOR]],Roster_Table[#All],4,FALSE)),"zAWRR Not in Roster")</f>
        <v>zAWRR Not in Roster</v>
      </c>
      <c r="S1638" s="1" t="str">
        <f>_xlfn.IFNA(IF(Veg_Table[[#This Row],[EVM_LAST_EDITOR]]="","zBlank EVM Last Editor",VLOOKUP(Veg_Table[[#This Row],[EVM_LAST_EDITOR]],Roster_Table[#All],16,FALSE)),"zCompany_AWRR not in Roster")</f>
        <v>zCompany_AWRR not in Roster</v>
      </c>
      <c r="T1638" s="2">
        <f>IFERROR(DATE(YEAR(Veg_Table[[#This Row],[Created2]]),MONTH(Veg_Table[[#This Row],[Created2]]),DAY(Veg_Table[[#This Row],[Created2]])),DATE(2019,1,1))</f>
        <v>43907</v>
      </c>
      <c r="U1638" s="3">
        <f>VALUE(SUBSTITUTE(Veg_Table[[#This Row],[Created]],",",""))</f>
        <v>43907.509282407402</v>
      </c>
      <c r="V1638" s="3" t="str">
        <f ca="1">IFERROR(_xlfn.IFNA(CELL("contents",INDIRECT(_xlfn.CONCAT("Veg_Table_Production_Data!",ADDRESS(MATCH(_xlfn.MAXIFS(#REF!,#REF!,"="&amp;Veg_Table[[#This Row],[AUTO_ID]],#REF!,"&lt;"&amp;Veg_Table[[#This Row],[EVM_LAST_EDITED_Day]]),#REF!,0),COLUMN(#REF!),4,1,)))),""),"")</f>
        <v/>
      </c>
      <c r="W1638" s="3" t="str">
        <f ca="1">IF(Veg_Table[[#This Row],[Previous_Prescription]]="","No",IF(Veg_Table[[#This Row],[Previous_Prescription]]=Veg_Table[[#This Row],[PRESCRIP]],"No","Yes"))</f>
        <v>No</v>
      </c>
      <c r="X1638" s="3" t="str">
        <f>IF(Veg_Table[[#This Row],[EVM_LAST_EDITED_Day]]=Veg_Table[[#This Row],[Created_Day]],"New","Old")</f>
        <v>Old</v>
      </c>
      <c r="Y1638" s="1">
        <f>IFERROR(IF(FIND("delete",LOWER(Veg_Table[[#This Row],[PI_COMMENTS]]))&gt;=1,1,0),0)</f>
        <v>0</v>
      </c>
      <c r="Z1638" s="1" t="str">
        <f>_xlfn.IFNA(IF(Veg_Table[[#This Row],[EVM_LAST_EDITOR]]="","Yes",VLOOKUP(Veg_Table[[#This Row],[EVM_LAST_EDITOR]],Roster_Table[#All],15,FALSE)),"Yes")</f>
        <v>Yes</v>
      </c>
      <c r="AA163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38" s="1" t="str">
        <f>_xlfn.IFNA(VLOOKUP(Veg_Table[[#This Row],[EVM_LAST_EDITOR]],Roster_Table[#All],3,FALSE),"zAWRR Not in Roster")</f>
        <v>zAWRR Not in Roster</v>
      </c>
      <c r="AC1638" s="1" t="str">
        <f>_xlfn.IFNA(VLOOKUP(Veg_Table[[#This Row],[EVM_LAST_EDITOR]],Roster_Table[#All],2,FALSE),"zAWRR Not in Roster")</f>
        <v>zAWRR Not in Roster</v>
      </c>
      <c r="AD1638" s="1" t="str">
        <f>IF(_xlfn.CONCAT(Veg_Table[[#This Row],[First_Name]]," ",Veg_Table[[#This Row],[Last_Name]])="zAWRR Not in Roster zAWRR Not in Roster","zAWRR Not in Roster",_xlfn.CONCAT(Veg_Table[[#This Row],[First_Name]]," ",Veg_Table[[#This Row],[Last_Name]]))</f>
        <v>zAWRR Not in Roster</v>
      </c>
      <c r="AE1638">
        <v>2930134</v>
      </c>
      <c r="AF1638" t="s">
        <v>930</v>
      </c>
      <c r="AG1638" t="s">
        <v>30</v>
      </c>
      <c r="AH1638" t="s">
        <v>911</v>
      </c>
      <c r="AI1638" t="s">
        <v>912</v>
      </c>
      <c r="AJ1638" t="s">
        <v>820</v>
      </c>
      <c r="AL1638" t="s">
        <v>371</v>
      </c>
      <c r="AM1638" t="s">
        <v>931</v>
      </c>
      <c r="AN1638" t="s">
        <v>25</v>
      </c>
      <c r="AO1638" t="s">
        <v>25</v>
      </c>
      <c r="AP1638">
        <v>16</v>
      </c>
      <c r="AQ1638">
        <v>60</v>
      </c>
      <c r="AR1638" t="s">
        <v>514</v>
      </c>
      <c r="AS1638" t="s">
        <v>42</v>
      </c>
      <c r="AT1638" t="s">
        <v>515</v>
      </c>
      <c r="AV1638" t="s">
        <v>512</v>
      </c>
      <c r="AW1638" t="s">
        <v>932</v>
      </c>
      <c r="AX1638" t="s">
        <v>534</v>
      </c>
      <c r="AZ1638">
        <v>5746657</v>
      </c>
      <c r="BA1638" t="s">
        <v>42</v>
      </c>
      <c r="BB1638" s="4">
        <v>43965.720169050925</v>
      </c>
      <c r="BD1638" t="s">
        <v>29</v>
      </c>
      <c r="BE1638" t="s">
        <v>25</v>
      </c>
      <c r="BF1638" t="s">
        <v>513</v>
      </c>
      <c r="BI1638" s="3"/>
      <c r="BJ1638" t="s">
        <v>417</v>
      </c>
      <c r="BK1638" s="30" t="s">
        <v>821</v>
      </c>
      <c r="BL1638" s="3">
        <v>43965.720200509262</v>
      </c>
      <c r="BM1638" t="s">
        <v>31</v>
      </c>
      <c r="BN1638" t="s">
        <v>32</v>
      </c>
      <c r="BP1638" t="s">
        <v>1087</v>
      </c>
      <c r="BR1638" t="s">
        <v>28</v>
      </c>
      <c r="BS1638" t="s">
        <v>28</v>
      </c>
      <c r="BT1638" t="s">
        <v>544</v>
      </c>
      <c r="BU1638" s="3">
        <v>43907.509282407409</v>
      </c>
      <c r="BV1638" t="s">
        <v>803</v>
      </c>
      <c r="BW1638" s="3">
        <v>43965.7312809375</v>
      </c>
      <c r="BX1638" t="s">
        <v>933</v>
      </c>
      <c r="CG1638"/>
      <c r="CH1638"/>
      <c r="CI1638"/>
      <c r="CY1638"/>
      <c r="DA1638"/>
      <c r="DF1638"/>
    </row>
    <row r="1639" spans="1:110" x14ac:dyDescent="0.25">
      <c r="A1639" s="1">
        <f>IF(Veg_Table[[#This Row],[VP_STATUS]]="Hold",0,IF(OR(AND(Veg_Table[[#This Row],[PRESCRIP]]="NW_No Work",Veg_Table[[#This Row],[VP_STATUS]]&lt;&gt;"No Work Required Under EVM"),AND(Veg_Table[[#This Row],[VP_STATUS]]="No Work Required Under EVM",Veg_Table[[#This Row],[PRESCRIP]]&lt;&gt;"NW_No Work")),1,0))</f>
        <v>0</v>
      </c>
      <c r="B1639" s="1">
        <f>IF(Veg_Table[[#This Row],[SPECIES]]="",1,0)</f>
        <v>0</v>
      </c>
      <c r="C1639" s="1">
        <f>IF(Veg_Table[[#This Row],[DIAMETER]]="",1,0)</f>
        <v>0</v>
      </c>
      <c r="D1639" s="1">
        <f>IF(Veg_Table[[#This Row],[HEIGHT]]="",1,0)</f>
        <v>0</v>
      </c>
      <c r="E163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39" s="1">
        <f>IF(AND(Veg_Table[[#This Row],[TAT_RESULT]]="ABATE",Veg_Table[[#This Row],[PRESCRIP]]="NW_No Work"),1,0)</f>
        <v>0</v>
      </c>
      <c r="G1639" s="1">
        <f>IF(OR(Veg_Table[[#This Row],[Prescription R-Scale]]="NA",Veg_Table[[#This Row],[Diameter R-Scale]]="NA"),0,IF(Veg_Table[[#This Row],[Diameter R-Scale]]&lt;&gt;Veg_Table[[#This Row],[Prescription R-Scale]],1,0))</f>
        <v>0</v>
      </c>
      <c r="H1639" s="1">
        <f>IF(OR(AND(Veg_Table[[#This Row],[PRESCRIP]]="BC_Br Rmv", Veg_Table[[#This Row],[WOOD_MAN]]&lt;&gt;"Not Needed"),AND(Veg_Table[[#This Row],[PRESCRIP]]="BCS_Br Rmv+Trt", Veg_Table[[#This Row],[WOOD_MAN]]&lt;&gt;"Not Needed")),1,0)</f>
        <v>0</v>
      </c>
      <c r="I1639" s="1">
        <f ca="1">IF(AND(Veg_Table[[#This Row],[Prescription_Changed]]="Yes",Veg_Table[[#This Row],[TAT_RESULT]]=""),1,0)</f>
        <v>0</v>
      </c>
      <c r="J1639" s="1">
        <f ca="1">SUM(Veg_Table[[#This Row],[Prescription and Status do not match]:[Prescription_Edited_And_TAT_Is_Blank]])</f>
        <v>0</v>
      </c>
      <c r="K1639" s="1">
        <f ca="1">IF(Veg_Table[[#This Row],[Sum of Errors]]&gt;0,1,0)</f>
        <v>0</v>
      </c>
      <c r="L1639" s="1">
        <f>1</f>
        <v>1</v>
      </c>
      <c r="M163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639" s="1">
        <f>IF(OR(MID(Veg_Table[[#This Row],[PRESCRIP]],2,1)="1",MID(Veg_Table[[#This Row],[PRESCRIP]],2,1)="2",MID(Veg_Table[[#This Row],[PRESCRIP]],2,1)="3",MID(Veg_Table[[#This Row],[PRESCRIP]],2,1)="4"),_xlfn.NUMBERVALUE(MID(Veg_Table[[#This Row],[PRESCRIP]],2,1)),"NA")</f>
        <v>3</v>
      </c>
      <c r="O1639" s="1">
        <f>WEEKNUM(Veg_Table[[#This Row],[EVM_LAST_EDITED_Day]],2)</f>
        <v>20</v>
      </c>
      <c r="P1639" s="25">
        <f>IFERROR(DATE(YEAR(Veg_Table[[#This Row],[EVM_LAST_EDITED2]]),MONTH(Veg_Table[[#This Row],[EVM_LAST_EDITED2]]),DAY(Veg_Table[[#This Row],[EVM_LAST_EDITED2]])),DATE(2019,1,1))</f>
        <v>43965</v>
      </c>
      <c r="Q1639" s="3">
        <f>VALUE(SUBSTITUTE(Veg_Table[[#This Row],[EVM_LAST_EDITED]],",",""))</f>
        <v>43965.720725474501</v>
      </c>
      <c r="R1639" s="1" t="str">
        <f>_xlfn.IFNA(IF(Veg_Table[[#This Row],[EVM_LAST_EDITOR]]="","zBlank EVM Last Editor",VLOOKUP(Veg_Table[[#This Row],[EVM_LAST_EDITOR]],Roster_Table[#All],4,FALSE)),"zAWRR Not in Roster")</f>
        <v>AEA</v>
      </c>
      <c r="S1639" s="1" t="str">
        <f>_xlfn.IFNA(IF(Veg_Table[[#This Row],[EVM_LAST_EDITOR]]="","zBlank EVM Last Editor",VLOOKUP(Veg_Table[[#This Row],[EVM_LAST_EDITOR]],Roster_Table[#All],16,FALSE)),"zCompany_AWRR not in Roster")</f>
        <v>Not in Sierra Roster</v>
      </c>
      <c r="T1639" s="2">
        <f>IFERROR(DATE(YEAR(Veg_Table[[#This Row],[Created2]]),MONTH(Veg_Table[[#This Row],[Created2]]),DAY(Veg_Table[[#This Row],[Created2]])),DATE(2019,1,1))</f>
        <v>43920</v>
      </c>
      <c r="U1639" s="3">
        <f>VALUE(SUBSTITUTE(Veg_Table[[#This Row],[Created]],",",""))</f>
        <v>43920.556597222203</v>
      </c>
      <c r="V1639" s="3" t="str">
        <f ca="1">IFERROR(_xlfn.IFNA(CELL("contents",INDIRECT(_xlfn.CONCAT("Veg_Table_Production_Data!",ADDRESS(MATCH(_xlfn.MAXIFS(#REF!,#REF!,"="&amp;Veg_Table[[#This Row],[AUTO_ID]],#REF!,"&lt;"&amp;Veg_Table[[#This Row],[EVM_LAST_EDITED_Day]]),#REF!,0),COLUMN(#REF!),4,1,)))),""),"")</f>
        <v/>
      </c>
      <c r="W1639" s="3" t="str">
        <f ca="1">IF(Veg_Table[[#This Row],[Previous_Prescription]]="","No",IF(Veg_Table[[#This Row],[Previous_Prescription]]=Veg_Table[[#This Row],[PRESCRIP]],"No","Yes"))</f>
        <v>No</v>
      </c>
      <c r="X1639" s="3" t="str">
        <f>IF(Veg_Table[[#This Row],[EVM_LAST_EDITED_Day]]=Veg_Table[[#This Row],[Created_Day]],"New","Old")</f>
        <v>Old</v>
      </c>
      <c r="Y1639" s="1">
        <f>IFERROR(IF(FIND("delete",LOWER(Veg_Table[[#This Row],[PI_COMMENTS]]))&gt;=1,1,0),0)</f>
        <v>0</v>
      </c>
      <c r="Z1639" s="1" t="str">
        <f>_xlfn.IFNA(IF(Veg_Table[[#This Row],[EVM_LAST_EDITOR]]="","Yes",VLOOKUP(Veg_Table[[#This Row],[EVM_LAST_EDITOR]],Roster_Table[#All],15,FALSE)),"Yes")</f>
        <v>No</v>
      </c>
      <c r="AA163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39" s="1" t="str">
        <f>_xlfn.IFNA(VLOOKUP(Veg_Table[[#This Row],[EVM_LAST_EDITOR]],Roster_Table[#All],3,FALSE),"zAWRR Not in Roster")</f>
        <v>Drew</v>
      </c>
      <c r="AC1639" s="1" t="str">
        <f>_xlfn.IFNA(VLOOKUP(Veg_Table[[#This Row],[EVM_LAST_EDITOR]],Roster_Table[#All],2,FALSE),"zAWRR Not in Roster")</f>
        <v>Berlfein</v>
      </c>
      <c r="AD1639" s="1" t="str">
        <f>IF(_xlfn.CONCAT(Veg_Table[[#This Row],[First_Name]]," ",Veg_Table[[#This Row],[Last_Name]])="zAWRR Not in Roster zAWRR Not in Roster","zAWRR Not in Roster",_xlfn.CONCAT(Veg_Table[[#This Row],[First_Name]]," ",Veg_Table[[#This Row],[Last_Name]]))</f>
        <v>Drew Berlfein</v>
      </c>
      <c r="AE1639">
        <v>2959683</v>
      </c>
      <c r="AF1639" t="s">
        <v>1975</v>
      </c>
      <c r="AG1639" t="s">
        <v>30</v>
      </c>
      <c r="AH1639" t="s">
        <v>1770</v>
      </c>
      <c r="AI1639" t="s">
        <v>839</v>
      </c>
      <c r="AJ1639" t="s">
        <v>820</v>
      </c>
      <c r="AL1639" t="s">
        <v>371</v>
      </c>
      <c r="AM1639" t="s">
        <v>34</v>
      </c>
      <c r="AN1639" t="s">
        <v>25</v>
      </c>
      <c r="AO1639" t="s">
        <v>25</v>
      </c>
      <c r="AP1639">
        <v>28</v>
      </c>
      <c r="AQ1639">
        <v>80</v>
      </c>
      <c r="AR1639" t="s">
        <v>511</v>
      </c>
      <c r="AS1639" t="s">
        <v>804</v>
      </c>
      <c r="AT1639" t="s">
        <v>515</v>
      </c>
      <c r="AV1639" t="s">
        <v>512</v>
      </c>
      <c r="AW1639" t="s">
        <v>1976</v>
      </c>
      <c r="AX1639" t="s">
        <v>534</v>
      </c>
      <c r="AZ1639">
        <v>211</v>
      </c>
      <c r="BA1639" t="s">
        <v>804</v>
      </c>
      <c r="BB1639" s="4">
        <v>43965.720439756944</v>
      </c>
      <c r="BC1639" t="s">
        <v>6040</v>
      </c>
      <c r="BD1639" t="s">
        <v>29</v>
      </c>
      <c r="BE1639" t="s">
        <v>25</v>
      </c>
      <c r="BF1639" t="s">
        <v>513</v>
      </c>
      <c r="BG1639" t="s">
        <v>534</v>
      </c>
      <c r="BI1639" s="3">
        <v>43965.720547303237</v>
      </c>
      <c r="BJ1639" t="s">
        <v>6749</v>
      </c>
      <c r="BK1639" s="30" t="s">
        <v>533</v>
      </c>
      <c r="BL1639" s="3">
        <v>43965.720725474537</v>
      </c>
      <c r="BM1639" t="s">
        <v>31</v>
      </c>
      <c r="BN1639" t="s">
        <v>32</v>
      </c>
      <c r="BP1639" t="s">
        <v>1771</v>
      </c>
      <c r="BQ1639" t="s">
        <v>828</v>
      </c>
      <c r="BR1639" t="s">
        <v>28</v>
      </c>
      <c r="BS1639" t="s">
        <v>28</v>
      </c>
      <c r="BT1639" t="s">
        <v>518</v>
      </c>
      <c r="BU1639" s="3">
        <v>43920.556597222225</v>
      </c>
      <c r="BV1639" t="s">
        <v>803</v>
      </c>
      <c r="BW1639" s="3">
        <v>43965.7312809375</v>
      </c>
      <c r="BX1639" t="s">
        <v>1977</v>
      </c>
      <c r="CG1639"/>
      <c r="CH1639"/>
      <c r="CI1639"/>
      <c r="CY1639"/>
      <c r="DA1639"/>
      <c r="DF1639"/>
    </row>
    <row r="1640" spans="1:110" x14ac:dyDescent="0.25">
      <c r="A1640" s="1">
        <f>IF(Veg_Table[[#This Row],[VP_STATUS]]="Hold",0,IF(OR(AND(Veg_Table[[#This Row],[PRESCRIP]]="NW_No Work",Veg_Table[[#This Row],[VP_STATUS]]&lt;&gt;"No Work Required Under EVM"),AND(Veg_Table[[#This Row],[VP_STATUS]]="No Work Required Under EVM",Veg_Table[[#This Row],[PRESCRIP]]&lt;&gt;"NW_No Work")),1,0))</f>
        <v>0</v>
      </c>
      <c r="B1640" s="1">
        <f>IF(Veg_Table[[#This Row],[SPECIES]]="",1,0)</f>
        <v>0</v>
      </c>
      <c r="C1640" s="1">
        <f>IF(Veg_Table[[#This Row],[DIAMETER]]="",1,0)</f>
        <v>0</v>
      </c>
      <c r="D1640" s="1">
        <f>IF(Veg_Table[[#This Row],[HEIGHT]]="",1,0)</f>
        <v>0</v>
      </c>
      <c r="E164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40" s="1">
        <f>IF(AND(Veg_Table[[#This Row],[TAT_RESULT]]="ABATE",Veg_Table[[#This Row],[PRESCRIP]]="NW_No Work"),1,0)</f>
        <v>0</v>
      </c>
      <c r="G1640" s="1">
        <f>IF(OR(Veg_Table[[#This Row],[Prescription R-Scale]]="NA",Veg_Table[[#This Row],[Diameter R-Scale]]="NA"),0,IF(Veg_Table[[#This Row],[Diameter R-Scale]]&lt;&gt;Veg_Table[[#This Row],[Prescription R-Scale]],1,0))</f>
        <v>0</v>
      </c>
      <c r="H1640" s="1">
        <f>IF(OR(AND(Veg_Table[[#This Row],[PRESCRIP]]="BC_Br Rmv", Veg_Table[[#This Row],[WOOD_MAN]]&lt;&gt;"Not Needed"),AND(Veg_Table[[#This Row],[PRESCRIP]]="BCS_Br Rmv+Trt", Veg_Table[[#This Row],[WOOD_MAN]]&lt;&gt;"Not Needed")),1,0)</f>
        <v>0</v>
      </c>
      <c r="I1640" s="1">
        <f ca="1">IF(AND(Veg_Table[[#This Row],[Prescription_Changed]]="Yes",Veg_Table[[#This Row],[TAT_RESULT]]=""),1,0)</f>
        <v>0</v>
      </c>
      <c r="J1640" s="1">
        <f ca="1">SUM(Veg_Table[[#This Row],[Prescription and Status do not match]:[Prescription_Edited_And_TAT_Is_Blank]])</f>
        <v>0</v>
      </c>
      <c r="K1640" s="1">
        <f ca="1">IF(Veg_Table[[#This Row],[Sum of Errors]]&gt;0,1,0)</f>
        <v>0</v>
      </c>
      <c r="L1640" s="1">
        <f>1</f>
        <v>1</v>
      </c>
      <c r="M164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640" s="1">
        <f>IF(OR(MID(Veg_Table[[#This Row],[PRESCRIP]],2,1)="1",MID(Veg_Table[[#This Row],[PRESCRIP]],2,1)="2",MID(Veg_Table[[#This Row],[PRESCRIP]],2,1)="3",MID(Veg_Table[[#This Row],[PRESCRIP]],2,1)="4"),_xlfn.NUMBERVALUE(MID(Veg_Table[[#This Row],[PRESCRIP]],2,1)),"NA")</f>
        <v>3</v>
      </c>
      <c r="O1640" s="1">
        <f>WEEKNUM(Veg_Table[[#This Row],[EVM_LAST_EDITED_Day]],2)</f>
        <v>20</v>
      </c>
      <c r="P1640" s="25">
        <f>IFERROR(DATE(YEAR(Veg_Table[[#This Row],[EVM_LAST_EDITED2]]),MONTH(Veg_Table[[#This Row],[EVM_LAST_EDITED2]]),DAY(Veg_Table[[#This Row],[EVM_LAST_EDITED2]])),DATE(2019,1,1))</f>
        <v>43965</v>
      </c>
      <c r="Q1640" s="3">
        <f>VALUE(SUBSTITUTE(Veg_Table[[#This Row],[EVM_LAST_EDITED]],",",""))</f>
        <v>43965.720829953701</v>
      </c>
      <c r="R1640" s="1" t="str">
        <f>_xlfn.IFNA(IF(Veg_Table[[#This Row],[EVM_LAST_EDITOR]]="","zBlank EVM Last Editor",VLOOKUP(Veg_Table[[#This Row],[EVM_LAST_EDITOR]],Roster_Table[#All],4,FALSE)),"zAWRR Not in Roster")</f>
        <v>AEA</v>
      </c>
      <c r="S1640" s="1" t="str">
        <f>_xlfn.IFNA(IF(Veg_Table[[#This Row],[EVM_LAST_EDITOR]]="","zBlank EVM Last Editor",VLOOKUP(Veg_Table[[#This Row],[EVM_LAST_EDITOR]],Roster_Table[#All],16,FALSE)),"zCompany_AWRR not in Roster")</f>
        <v>Not in Sierra Roster</v>
      </c>
      <c r="T1640" s="2">
        <f>IFERROR(DATE(YEAR(Veg_Table[[#This Row],[Created2]]),MONTH(Veg_Table[[#This Row],[Created2]]),DAY(Veg_Table[[#This Row],[Created2]])),DATE(2019,1,1))</f>
        <v>43920</v>
      </c>
      <c r="U1640" s="3">
        <f>VALUE(SUBSTITUTE(Veg_Table[[#This Row],[Created]],",",""))</f>
        <v>43920.553958333301</v>
      </c>
      <c r="V1640" s="3" t="str">
        <f ca="1">IFERROR(_xlfn.IFNA(CELL("contents",INDIRECT(_xlfn.CONCAT("Veg_Table_Production_Data!",ADDRESS(MATCH(_xlfn.MAXIFS(#REF!,#REF!,"="&amp;Veg_Table[[#This Row],[AUTO_ID]],#REF!,"&lt;"&amp;Veg_Table[[#This Row],[EVM_LAST_EDITED_Day]]),#REF!,0),COLUMN(#REF!),4,1,)))),""),"")</f>
        <v/>
      </c>
      <c r="W1640" s="3" t="str">
        <f ca="1">IF(Veg_Table[[#This Row],[Previous_Prescription]]="","No",IF(Veg_Table[[#This Row],[Previous_Prescription]]=Veg_Table[[#This Row],[PRESCRIP]],"No","Yes"))</f>
        <v>No</v>
      </c>
      <c r="X1640" s="3" t="str">
        <f>IF(Veg_Table[[#This Row],[EVM_LAST_EDITED_Day]]=Veg_Table[[#This Row],[Created_Day]],"New","Old")</f>
        <v>Old</v>
      </c>
      <c r="Y1640" s="1">
        <f>IFERROR(IF(FIND("delete",LOWER(Veg_Table[[#This Row],[PI_COMMENTS]]))&gt;=1,1,0),0)</f>
        <v>0</v>
      </c>
      <c r="Z1640" s="1" t="str">
        <f>_xlfn.IFNA(IF(Veg_Table[[#This Row],[EVM_LAST_EDITOR]]="","Yes",VLOOKUP(Veg_Table[[#This Row],[EVM_LAST_EDITOR]],Roster_Table[#All],15,FALSE)),"Yes")</f>
        <v>No</v>
      </c>
      <c r="AA164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40" s="1" t="str">
        <f>_xlfn.IFNA(VLOOKUP(Veg_Table[[#This Row],[EVM_LAST_EDITOR]],Roster_Table[#All],3,FALSE),"zAWRR Not in Roster")</f>
        <v>Drew</v>
      </c>
      <c r="AC1640" s="1" t="str">
        <f>_xlfn.IFNA(VLOOKUP(Veg_Table[[#This Row],[EVM_LAST_EDITOR]],Roster_Table[#All],2,FALSE),"zAWRR Not in Roster")</f>
        <v>Berlfein</v>
      </c>
      <c r="AD1640" s="1" t="str">
        <f>IF(_xlfn.CONCAT(Veg_Table[[#This Row],[First_Name]]," ",Veg_Table[[#This Row],[Last_Name]])="zAWRR Not in Roster zAWRR Not in Roster","zAWRR Not in Roster",_xlfn.CONCAT(Veg_Table[[#This Row],[First_Name]]," ",Veg_Table[[#This Row],[Last_Name]]))</f>
        <v>Drew Berlfein</v>
      </c>
      <c r="AE1640">
        <v>2959682</v>
      </c>
      <c r="AF1640" t="s">
        <v>1972</v>
      </c>
      <c r="AG1640" t="s">
        <v>30</v>
      </c>
      <c r="AH1640" t="s">
        <v>1770</v>
      </c>
      <c r="AI1640" t="s">
        <v>839</v>
      </c>
      <c r="AJ1640" t="s">
        <v>820</v>
      </c>
      <c r="AL1640" t="s">
        <v>371</v>
      </c>
      <c r="AM1640" t="s">
        <v>34</v>
      </c>
      <c r="AN1640" t="s">
        <v>25</v>
      </c>
      <c r="AO1640" t="s">
        <v>25</v>
      </c>
      <c r="AP1640">
        <v>25</v>
      </c>
      <c r="AQ1640">
        <v>80</v>
      </c>
      <c r="AR1640" t="s">
        <v>511</v>
      </c>
      <c r="AS1640" t="s">
        <v>804</v>
      </c>
      <c r="AT1640" t="s">
        <v>515</v>
      </c>
      <c r="AV1640" t="s">
        <v>512</v>
      </c>
      <c r="AW1640" t="s">
        <v>1973</v>
      </c>
      <c r="AX1640" t="s">
        <v>534</v>
      </c>
      <c r="AZ1640">
        <v>205</v>
      </c>
      <c r="BA1640" t="s">
        <v>804</v>
      </c>
      <c r="BB1640" s="4">
        <v>43965.719405173608</v>
      </c>
      <c r="BC1640" t="s">
        <v>986</v>
      </c>
      <c r="BD1640" t="s">
        <v>29</v>
      </c>
      <c r="BE1640" t="s">
        <v>25</v>
      </c>
      <c r="BF1640" t="s">
        <v>513</v>
      </c>
      <c r="BG1640" t="s">
        <v>534</v>
      </c>
      <c r="BI1640" s="3">
        <v>43965.719940069444</v>
      </c>
      <c r="BJ1640" t="s">
        <v>6748</v>
      </c>
      <c r="BK1640" s="30" t="s">
        <v>533</v>
      </c>
      <c r="BL1640" s="3">
        <v>43965.720829953701</v>
      </c>
      <c r="BM1640" t="s">
        <v>31</v>
      </c>
      <c r="BN1640" t="s">
        <v>32</v>
      </c>
      <c r="BP1640" t="s">
        <v>1771</v>
      </c>
      <c r="BQ1640" t="s">
        <v>828</v>
      </c>
      <c r="BR1640" t="s">
        <v>28</v>
      </c>
      <c r="BS1640" t="s">
        <v>28</v>
      </c>
      <c r="BT1640" t="s">
        <v>518</v>
      </c>
      <c r="BU1640" s="3">
        <v>43920.55395833333</v>
      </c>
      <c r="BV1640" t="s">
        <v>803</v>
      </c>
      <c r="BW1640" s="3">
        <v>43965.7312809375</v>
      </c>
      <c r="BX1640" t="s">
        <v>1974</v>
      </c>
      <c r="CG1640"/>
      <c r="CH1640"/>
      <c r="CI1640"/>
      <c r="CY1640"/>
      <c r="DA1640"/>
      <c r="DF1640"/>
    </row>
    <row r="1641" spans="1:110" x14ac:dyDescent="0.25">
      <c r="A1641" s="1">
        <f>IF(Veg_Table[[#This Row],[VP_STATUS]]="Hold",0,IF(OR(AND(Veg_Table[[#This Row],[PRESCRIP]]="NW_No Work",Veg_Table[[#This Row],[VP_STATUS]]&lt;&gt;"No Work Required Under EVM"),AND(Veg_Table[[#This Row],[VP_STATUS]]="No Work Required Under EVM",Veg_Table[[#This Row],[PRESCRIP]]&lt;&gt;"NW_No Work")),1,0))</f>
        <v>0</v>
      </c>
      <c r="B1641" s="1">
        <f>IF(Veg_Table[[#This Row],[SPECIES]]="",1,0)</f>
        <v>0</v>
      </c>
      <c r="C1641" s="1">
        <f>IF(Veg_Table[[#This Row],[DIAMETER]]="",1,0)</f>
        <v>0</v>
      </c>
      <c r="D1641" s="1">
        <f>IF(Veg_Table[[#This Row],[HEIGHT]]="",1,0)</f>
        <v>0</v>
      </c>
      <c r="E164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41" s="1">
        <f>IF(AND(Veg_Table[[#This Row],[TAT_RESULT]]="ABATE",Veg_Table[[#This Row],[PRESCRIP]]="NW_No Work"),1,0)</f>
        <v>0</v>
      </c>
      <c r="G1641" s="1">
        <f>IF(OR(Veg_Table[[#This Row],[Prescription R-Scale]]="NA",Veg_Table[[#This Row],[Diameter R-Scale]]="NA"),0,IF(Veg_Table[[#This Row],[Diameter R-Scale]]&lt;&gt;Veg_Table[[#This Row],[Prescription R-Scale]],1,0))</f>
        <v>0</v>
      </c>
      <c r="H1641" s="1">
        <f>IF(OR(AND(Veg_Table[[#This Row],[PRESCRIP]]="BC_Br Rmv", Veg_Table[[#This Row],[WOOD_MAN]]&lt;&gt;"Not Needed"),AND(Veg_Table[[#This Row],[PRESCRIP]]="BCS_Br Rmv+Trt", Veg_Table[[#This Row],[WOOD_MAN]]&lt;&gt;"Not Needed")),1,0)</f>
        <v>0</v>
      </c>
      <c r="I1641" s="1">
        <f ca="1">IF(AND(Veg_Table[[#This Row],[Prescription_Changed]]="Yes",Veg_Table[[#This Row],[TAT_RESULT]]=""),1,0)</f>
        <v>0</v>
      </c>
      <c r="J1641" s="1">
        <f ca="1">SUM(Veg_Table[[#This Row],[Prescription and Status do not match]:[Prescription_Edited_And_TAT_Is_Blank]])</f>
        <v>0</v>
      </c>
      <c r="K1641" s="1">
        <f ca="1">IF(Veg_Table[[#This Row],[Sum of Errors]]&gt;0,1,0)</f>
        <v>0</v>
      </c>
      <c r="L1641" s="1">
        <f>1</f>
        <v>1</v>
      </c>
      <c r="M164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641" s="1">
        <f>IF(OR(MID(Veg_Table[[#This Row],[PRESCRIP]],2,1)="1",MID(Veg_Table[[#This Row],[PRESCRIP]],2,1)="2",MID(Veg_Table[[#This Row],[PRESCRIP]],2,1)="3",MID(Veg_Table[[#This Row],[PRESCRIP]],2,1)="4"),_xlfn.NUMBERVALUE(MID(Veg_Table[[#This Row],[PRESCRIP]],2,1)),"NA")</f>
        <v>1</v>
      </c>
      <c r="O1641" s="1">
        <f>WEEKNUM(Veg_Table[[#This Row],[EVM_LAST_EDITED_Day]],2)</f>
        <v>20</v>
      </c>
      <c r="P1641" s="25">
        <f>IFERROR(DATE(YEAR(Veg_Table[[#This Row],[EVM_LAST_EDITED2]]),MONTH(Veg_Table[[#This Row],[EVM_LAST_EDITED2]]),DAY(Veg_Table[[#This Row],[EVM_LAST_EDITED2]])),DATE(2019,1,1))</f>
        <v>43965</v>
      </c>
      <c r="Q1641" s="3">
        <f>VALUE(SUBSTITUTE(Veg_Table[[#This Row],[EVM_LAST_EDITED]],",",""))</f>
        <v>43965.721961840303</v>
      </c>
      <c r="R1641" s="1" t="str">
        <f>_xlfn.IFNA(IF(Veg_Table[[#This Row],[EVM_LAST_EDITOR]]="","zBlank EVM Last Editor",VLOOKUP(Veg_Table[[#This Row],[EVM_LAST_EDITOR]],Roster_Table[#All],4,FALSE)),"zAWRR Not in Roster")</f>
        <v>AEA</v>
      </c>
      <c r="S1641" s="1" t="str">
        <f>_xlfn.IFNA(IF(Veg_Table[[#This Row],[EVM_LAST_EDITOR]]="","zBlank EVM Last Editor",VLOOKUP(Veg_Table[[#This Row],[EVM_LAST_EDITOR]],Roster_Table[#All],16,FALSE)),"zCompany_AWRR not in Roster")</f>
        <v>Not in Sierra Roster</v>
      </c>
      <c r="T1641" s="2">
        <f>IFERROR(DATE(YEAR(Veg_Table[[#This Row],[Created2]]),MONTH(Veg_Table[[#This Row],[Created2]]),DAY(Veg_Table[[#This Row],[Created2]])),DATE(2019,1,1))</f>
        <v>43920</v>
      </c>
      <c r="U1641" s="3">
        <f>VALUE(SUBSTITUTE(Veg_Table[[#This Row],[Created]],",",""))</f>
        <v>43920.560347222199</v>
      </c>
      <c r="V1641" s="3" t="str">
        <f ca="1">IFERROR(_xlfn.IFNA(CELL("contents",INDIRECT(_xlfn.CONCAT("Veg_Table_Production_Data!",ADDRESS(MATCH(_xlfn.MAXIFS(#REF!,#REF!,"="&amp;Veg_Table[[#This Row],[AUTO_ID]],#REF!,"&lt;"&amp;Veg_Table[[#This Row],[EVM_LAST_EDITED_Day]]),#REF!,0),COLUMN(#REF!),4,1,)))),""),"")</f>
        <v/>
      </c>
      <c r="W1641" s="3" t="str">
        <f ca="1">IF(Veg_Table[[#This Row],[Previous_Prescription]]="","No",IF(Veg_Table[[#This Row],[Previous_Prescription]]=Veg_Table[[#This Row],[PRESCRIP]],"No","Yes"))</f>
        <v>No</v>
      </c>
      <c r="X1641" s="3" t="str">
        <f>IF(Veg_Table[[#This Row],[EVM_LAST_EDITED_Day]]=Veg_Table[[#This Row],[Created_Day]],"New","Old")</f>
        <v>Old</v>
      </c>
      <c r="Y1641" s="1">
        <f>IFERROR(IF(FIND("delete",LOWER(Veg_Table[[#This Row],[PI_COMMENTS]]))&gt;=1,1,0),0)</f>
        <v>0</v>
      </c>
      <c r="Z1641" s="1" t="str">
        <f>_xlfn.IFNA(IF(Veg_Table[[#This Row],[EVM_LAST_EDITOR]]="","Yes",VLOOKUP(Veg_Table[[#This Row],[EVM_LAST_EDITOR]],Roster_Table[#All],15,FALSE)),"Yes")</f>
        <v>No</v>
      </c>
      <c r="AA164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41" s="1" t="str">
        <f>_xlfn.IFNA(VLOOKUP(Veg_Table[[#This Row],[EVM_LAST_EDITOR]],Roster_Table[#All],3,FALSE),"zAWRR Not in Roster")</f>
        <v>Drew</v>
      </c>
      <c r="AC1641" s="1" t="str">
        <f>_xlfn.IFNA(VLOOKUP(Veg_Table[[#This Row],[EVM_LAST_EDITOR]],Roster_Table[#All],2,FALSE),"zAWRR Not in Roster")</f>
        <v>Berlfein</v>
      </c>
      <c r="AD1641" s="1" t="str">
        <f>IF(_xlfn.CONCAT(Veg_Table[[#This Row],[First_Name]]," ",Veg_Table[[#This Row],[Last_Name]])="zAWRR Not in Roster zAWRR Not in Roster","zAWRR Not in Roster",_xlfn.CONCAT(Veg_Table[[#This Row],[First_Name]]," ",Veg_Table[[#This Row],[Last_Name]]))</f>
        <v>Drew Berlfein</v>
      </c>
      <c r="AE1641">
        <v>2959684</v>
      </c>
      <c r="AF1641" t="s">
        <v>1978</v>
      </c>
      <c r="AG1641" t="s">
        <v>30</v>
      </c>
      <c r="AH1641" t="s">
        <v>1770</v>
      </c>
      <c r="AI1641" t="s">
        <v>1769</v>
      </c>
      <c r="AJ1641" t="s">
        <v>820</v>
      </c>
      <c r="AL1641" t="s">
        <v>371</v>
      </c>
      <c r="AM1641" t="s">
        <v>34</v>
      </c>
      <c r="AN1641" t="s">
        <v>25</v>
      </c>
      <c r="AO1641" t="s">
        <v>25</v>
      </c>
      <c r="AP1641">
        <v>6</v>
      </c>
      <c r="AQ1641">
        <v>35</v>
      </c>
      <c r="AR1641" t="s">
        <v>517</v>
      </c>
      <c r="AS1641" t="s">
        <v>77</v>
      </c>
      <c r="AT1641" t="s">
        <v>515</v>
      </c>
      <c r="AV1641" t="s">
        <v>512</v>
      </c>
      <c r="AW1641" t="s">
        <v>1979</v>
      </c>
      <c r="AX1641" t="s">
        <v>534</v>
      </c>
      <c r="AZ1641">
        <v>205</v>
      </c>
      <c r="BA1641" t="s">
        <v>77</v>
      </c>
      <c r="BB1641" s="4">
        <v>43965.721669942126</v>
      </c>
      <c r="BC1641" t="s">
        <v>2516</v>
      </c>
      <c r="BD1641" t="s">
        <v>29</v>
      </c>
      <c r="BE1641" t="s">
        <v>25</v>
      </c>
      <c r="BF1641" t="s">
        <v>513</v>
      </c>
      <c r="BG1641" t="s">
        <v>534</v>
      </c>
      <c r="BI1641" s="3">
        <v>43965.721836435187</v>
      </c>
      <c r="BJ1641" t="s">
        <v>6748</v>
      </c>
      <c r="BK1641" s="30" t="s">
        <v>533</v>
      </c>
      <c r="BL1641" s="3">
        <v>43965.721961840274</v>
      </c>
      <c r="BM1641" t="s">
        <v>31</v>
      </c>
      <c r="BN1641" t="s">
        <v>32</v>
      </c>
      <c r="BP1641" t="s">
        <v>1771</v>
      </c>
      <c r="BQ1641" t="s">
        <v>828</v>
      </c>
      <c r="BR1641" t="s">
        <v>28</v>
      </c>
      <c r="BS1641" t="s">
        <v>28</v>
      </c>
      <c r="BT1641" t="s">
        <v>518</v>
      </c>
      <c r="BU1641" s="3">
        <v>43920.560347222221</v>
      </c>
      <c r="BV1641" t="s">
        <v>803</v>
      </c>
      <c r="BW1641" s="3">
        <v>43965.7312809375</v>
      </c>
      <c r="BX1641" t="s">
        <v>1980</v>
      </c>
      <c r="CG1641"/>
      <c r="CH1641"/>
      <c r="CI1641"/>
      <c r="CY1641"/>
      <c r="DA1641"/>
      <c r="DF1641"/>
    </row>
    <row r="1642" spans="1:110" x14ac:dyDescent="0.25">
      <c r="A1642" s="1">
        <f>IF(Veg_Table[[#This Row],[VP_STATUS]]="Hold",0,IF(OR(AND(Veg_Table[[#This Row],[PRESCRIP]]="NW_No Work",Veg_Table[[#This Row],[VP_STATUS]]&lt;&gt;"No Work Required Under EVM"),AND(Veg_Table[[#This Row],[VP_STATUS]]="No Work Required Under EVM",Veg_Table[[#This Row],[PRESCRIP]]&lt;&gt;"NW_No Work")),1,0))</f>
        <v>0</v>
      </c>
      <c r="B1642" s="1">
        <f>IF(Veg_Table[[#This Row],[SPECIES]]="",1,0)</f>
        <v>0</v>
      </c>
      <c r="C1642" s="1">
        <f>IF(Veg_Table[[#This Row],[DIAMETER]]="",1,0)</f>
        <v>0</v>
      </c>
      <c r="D1642" s="1">
        <f>IF(Veg_Table[[#This Row],[HEIGHT]]="",1,0)</f>
        <v>0</v>
      </c>
      <c r="E164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42" s="1">
        <f>IF(AND(Veg_Table[[#This Row],[TAT_RESULT]]="ABATE",Veg_Table[[#This Row],[PRESCRIP]]="NW_No Work"),1,0)</f>
        <v>0</v>
      </c>
      <c r="G1642" s="1">
        <f>IF(OR(Veg_Table[[#This Row],[Prescription R-Scale]]="NA",Veg_Table[[#This Row],[Diameter R-Scale]]="NA"),0,IF(Veg_Table[[#This Row],[Diameter R-Scale]]&lt;&gt;Veg_Table[[#This Row],[Prescription R-Scale]],1,0))</f>
        <v>0</v>
      </c>
      <c r="H1642" s="1">
        <f>IF(OR(AND(Veg_Table[[#This Row],[PRESCRIP]]="BC_Br Rmv", Veg_Table[[#This Row],[WOOD_MAN]]&lt;&gt;"Not Needed"),AND(Veg_Table[[#This Row],[PRESCRIP]]="BCS_Br Rmv+Trt", Veg_Table[[#This Row],[WOOD_MAN]]&lt;&gt;"Not Needed")),1,0)</f>
        <v>0</v>
      </c>
      <c r="I1642" s="1">
        <f ca="1">IF(AND(Veg_Table[[#This Row],[Prescription_Changed]]="Yes",Veg_Table[[#This Row],[TAT_RESULT]]=""),1,0)</f>
        <v>0</v>
      </c>
      <c r="J1642" s="1">
        <f ca="1">SUM(Veg_Table[[#This Row],[Prescription and Status do not match]:[Prescription_Edited_And_TAT_Is_Blank]])</f>
        <v>0</v>
      </c>
      <c r="K1642" s="1">
        <f ca="1">IF(Veg_Table[[#This Row],[Sum of Errors]]&gt;0,1,0)</f>
        <v>0</v>
      </c>
      <c r="L1642" s="1">
        <f>1</f>
        <v>1</v>
      </c>
      <c r="M164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642" s="1">
        <f>IF(OR(MID(Veg_Table[[#This Row],[PRESCRIP]],2,1)="1",MID(Veg_Table[[#This Row],[PRESCRIP]],2,1)="2",MID(Veg_Table[[#This Row],[PRESCRIP]],2,1)="3",MID(Veg_Table[[#This Row],[PRESCRIP]],2,1)="4"),_xlfn.NUMBERVALUE(MID(Veg_Table[[#This Row],[PRESCRIP]],2,1)),"NA")</f>
        <v>2</v>
      </c>
      <c r="O1642" s="1">
        <f>WEEKNUM(Veg_Table[[#This Row],[EVM_LAST_EDITED_Day]],2)</f>
        <v>20</v>
      </c>
      <c r="P1642" s="25">
        <f>IFERROR(DATE(YEAR(Veg_Table[[#This Row],[EVM_LAST_EDITED2]]),MONTH(Veg_Table[[#This Row],[EVM_LAST_EDITED2]]),DAY(Veg_Table[[#This Row],[EVM_LAST_EDITED2]])),DATE(2019,1,1))</f>
        <v>43965</v>
      </c>
      <c r="Q1642" s="3">
        <f>VALUE(SUBSTITUTE(Veg_Table[[#This Row],[EVM_LAST_EDITED]],",",""))</f>
        <v>43965.721984479198</v>
      </c>
      <c r="R1642" s="1" t="str">
        <f>_xlfn.IFNA(IF(Veg_Table[[#This Row],[EVM_LAST_EDITOR]]="","zBlank EVM Last Editor",VLOOKUP(Veg_Table[[#This Row],[EVM_LAST_EDITOR]],Roster_Table[#All],4,FALSE)),"zAWRR Not in Roster")</f>
        <v>zAWRR Not in Roster</v>
      </c>
      <c r="S1642" s="1" t="str">
        <f>_xlfn.IFNA(IF(Veg_Table[[#This Row],[EVM_LAST_EDITOR]]="","zBlank EVM Last Editor",VLOOKUP(Veg_Table[[#This Row],[EVM_LAST_EDITOR]],Roster_Table[#All],16,FALSE)),"zCompany_AWRR not in Roster")</f>
        <v>zCompany_AWRR not in Roster</v>
      </c>
      <c r="T1642" s="2">
        <f>IFERROR(DATE(YEAR(Veg_Table[[#This Row],[Created2]]),MONTH(Veg_Table[[#This Row],[Created2]]),DAY(Veg_Table[[#This Row],[Created2]])),DATE(2019,1,1))</f>
        <v>43907</v>
      </c>
      <c r="U1642" s="3">
        <f>VALUE(SUBSTITUTE(Veg_Table[[#This Row],[Created]],",",""))</f>
        <v>43907.423171296301</v>
      </c>
      <c r="V1642" s="3" t="str">
        <f ca="1">IFERROR(_xlfn.IFNA(CELL("contents",INDIRECT(_xlfn.CONCAT("Veg_Table_Production_Data!",ADDRESS(MATCH(_xlfn.MAXIFS(#REF!,#REF!,"="&amp;Veg_Table[[#This Row],[AUTO_ID]],#REF!,"&lt;"&amp;Veg_Table[[#This Row],[EVM_LAST_EDITED_Day]]),#REF!,0),COLUMN(#REF!),4,1,)))),""),"")</f>
        <v/>
      </c>
      <c r="W1642" s="3" t="str">
        <f ca="1">IF(Veg_Table[[#This Row],[Previous_Prescription]]="","No",IF(Veg_Table[[#This Row],[Previous_Prescription]]=Veg_Table[[#This Row],[PRESCRIP]],"No","Yes"))</f>
        <v>No</v>
      </c>
      <c r="X1642" s="3" t="str">
        <f>IF(Veg_Table[[#This Row],[EVM_LAST_EDITED_Day]]=Veg_Table[[#This Row],[Created_Day]],"New","Old")</f>
        <v>Old</v>
      </c>
      <c r="Y1642" s="1">
        <f>IFERROR(IF(FIND("delete",LOWER(Veg_Table[[#This Row],[PI_COMMENTS]]))&gt;=1,1,0),0)</f>
        <v>0</v>
      </c>
      <c r="Z1642" s="1" t="str">
        <f>_xlfn.IFNA(IF(Veg_Table[[#This Row],[EVM_LAST_EDITOR]]="","Yes",VLOOKUP(Veg_Table[[#This Row],[EVM_LAST_EDITOR]],Roster_Table[#All],15,FALSE)),"Yes")</f>
        <v>Yes</v>
      </c>
      <c r="AA164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42" s="1" t="str">
        <f>_xlfn.IFNA(VLOOKUP(Veg_Table[[#This Row],[EVM_LAST_EDITOR]],Roster_Table[#All],3,FALSE),"zAWRR Not in Roster")</f>
        <v>zAWRR Not in Roster</v>
      </c>
      <c r="AC1642" s="1" t="str">
        <f>_xlfn.IFNA(VLOOKUP(Veg_Table[[#This Row],[EVM_LAST_EDITOR]],Roster_Table[#All],2,FALSE),"zAWRR Not in Roster")</f>
        <v>zAWRR Not in Roster</v>
      </c>
      <c r="AD1642" s="1" t="str">
        <f>IF(_xlfn.CONCAT(Veg_Table[[#This Row],[First_Name]]," ",Veg_Table[[#This Row],[Last_Name]])="zAWRR Not in Roster zAWRR Not in Roster","zAWRR Not in Roster",_xlfn.CONCAT(Veg_Table[[#This Row],[First_Name]]," ",Veg_Table[[#This Row],[Last_Name]]))</f>
        <v>zAWRR Not in Roster</v>
      </c>
      <c r="AE1642">
        <v>2930413</v>
      </c>
      <c r="AF1642" t="s">
        <v>975</v>
      </c>
      <c r="AG1642" t="s">
        <v>30</v>
      </c>
      <c r="AH1642" t="s">
        <v>976</v>
      </c>
      <c r="AI1642" t="s">
        <v>970</v>
      </c>
      <c r="AJ1642" t="s">
        <v>820</v>
      </c>
      <c r="AL1642" t="s">
        <v>371</v>
      </c>
      <c r="AM1642" t="s">
        <v>38</v>
      </c>
      <c r="AN1642" t="s">
        <v>25</v>
      </c>
      <c r="AO1642" t="s">
        <v>25</v>
      </c>
      <c r="AP1642">
        <v>23</v>
      </c>
      <c r="AQ1642">
        <v>76</v>
      </c>
      <c r="AR1642" t="s">
        <v>514</v>
      </c>
      <c r="AS1642" t="s">
        <v>42</v>
      </c>
      <c r="AT1642" t="s">
        <v>515</v>
      </c>
      <c r="AV1642" t="s">
        <v>512</v>
      </c>
      <c r="AW1642" t="s">
        <v>977</v>
      </c>
      <c r="AX1642" t="s">
        <v>534</v>
      </c>
      <c r="AZ1642">
        <v>5746657</v>
      </c>
      <c r="BA1642" t="s">
        <v>42</v>
      </c>
      <c r="BB1642" s="4">
        <v>43965.721951585649</v>
      </c>
      <c r="BD1642" t="s">
        <v>29</v>
      </c>
      <c r="BE1642" t="s">
        <v>25</v>
      </c>
      <c r="BF1642" t="s">
        <v>513</v>
      </c>
      <c r="BI1642" s="3"/>
      <c r="BJ1642" t="s">
        <v>417</v>
      </c>
      <c r="BK1642" s="30" t="s">
        <v>821</v>
      </c>
      <c r="BL1642" s="3">
        <v>43965.721984479169</v>
      </c>
      <c r="BM1642" t="s">
        <v>31</v>
      </c>
      <c r="BN1642" t="s">
        <v>32</v>
      </c>
      <c r="BP1642" t="s">
        <v>982</v>
      </c>
      <c r="BR1642" t="s">
        <v>28</v>
      </c>
      <c r="BS1642" t="s">
        <v>28</v>
      </c>
      <c r="BT1642" t="s">
        <v>384</v>
      </c>
      <c r="BU1642" s="3">
        <v>43907.423171296294</v>
      </c>
      <c r="BV1642" t="s">
        <v>803</v>
      </c>
      <c r="BW1642" s="3">
        <v>43965.7312809375</v>
      </c>
      <c r="BX1642" t="s">
        <v>978</v>
      </c>
      <c r="CG1642"/>
      <c r="CH1642"/>
      <c r="CI1642"/>
      <c r="CY1642"/>
      <c r="DA1642"/>
      <c r="DF1642"/>
    </row>
    <row r="1643" spans="1:110" x14ac:dyDescent="0.25">
      <c r="A1643" s="1">
        <f>IF(Veg_Table[[#This Row],[VP_STATUS]]="Hold",0,IF(OR(AND(Veg_Table[[#This Row],[PRESCRIP]]="NW_No Work",Veg_Table[[#This Row],[VP_STATUS]]&lt;&gt;"No Work Required Under EVM"),AND(Veg_Table[[#This Row],[VP_STATUS]]="No Work Required Under EVM",Veg_Table[[#This Row],[PRESCRIP]]&lt;&gt;"NW_No Work")),1,0))</f>
        <v>0</v>
      </c>
      <c r="B1643" s="1">
        <f>IF(Veg_Table[[#This Row],[SPECIES]]="",1,0)</f>
        <v>0</v>
      </c>
      <c r="C1643" s="1">
        <f>IF(Veg_Table[[#This Row],[DIAMETER]]="",1,0)</f>
        <v>0</v>
      </c>
      <c r="D1643" s="1">
        <f>IF(Veg_Table[[#This Row],[HEIGHT]]="",1,0)</f>
        <v>0</v>
      </c>
      <c r="E164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43" s="1">
        <f>IF(AND(Veg_Table[[#This Row],[TAT_RESULT]]="ABATE",Veg_Table[[#This Row],[PRESCRIP]]="NW_No Work"),1,0)</f>
        <v>0</v>
      </c>
      <c r="G1643" s="1">
        <f>IF(OR(Veg_Table[[#This Row],[Prescription R-Scale]]="NA",Veg_Table[[#This Row],[Diameter R-Scale]]="NA"),0,IF(Veg_Table[[#This Row],[Diameter R-Scale]]&lt;&gt;Veg_Table[[#This Row],[Prescription R-Scale]],1,0))</f>
        <v>0</v>
      </c>
      <c r="H1643" s="1">
        <f>IF(OR(AND(Veg_Table[[#This Row],[PRESCRIP]]="BC_Br Rmv", Veg_Table[[#This Row],[WOOD_MAN]]&lt;&gt;"Not Needed"),AND(Veg_Table[[#This Row],[PRESCRIP]]="BCS_Br Rmv+Trt", Veg_Table[[#This Row],[WOOD_MAN]]&lt;&gt;"Not Needed")),1,0)</f>
        <v>0</v>
      </c>
      <c r="I1643" s="1">
        <f ca="1">IF(AND(Veg_Table[[#This Row],[Prescription_Changed]]="Yes",Veg_Table[[#This Row],[TAT_RESULT]]=""),1,0)</f>
        <v>0</v>
      </c>
      <c r="J1643" s="1">
        <f ca="1">SUM(Veg_Table[[#This Row],[Prescription and Status do not match]:[Prescription_Edited_And_TAT_Is_Blank]])</f>
        <v>0</v>
      </c>
      <c r="K1643" s="1">
        <f ca="1">IF(Veg_Table[[#This Row],[Sum of Errors]]&gt;0,1,0)</f>
        <v>0</v>
      </c>
      <c r="L1643" s="1">
        <f>1</f>
        <v>1</v>
      </c>
      <c r="M164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643" s="1">
        <f>IF(OR(MID(Veg_Table[[#This Row],[PRESCRIP]],2,1)="1",MID(Veg_Table[[#This Row],[PRESCRIP]],2,1)="2",MID(Veg_Table[[#This Row],[PRESCRIP]],2,1)="3",MID(Veg_Table[[#This Row],[PRESCRIP]],2,1)="4"),_xlfn.NUMBERVALUE(MID(Veg_Table[[#This Row],[PRESCRIP]],2,1)),"NA")</f>
        <v>1</v>
      </c>
      <c r="O1643" s="1">
        <f>WEEKNUM(Veg_Table[[#This Row],[EVM_LAST_EDITED_Day]],2)</f>
        <v>20</v>
      </c>
      <c r="P1643" s="25">
        <f>IFERROR(DATE(YEAR(Veg_Table[[#This Row],[EVM_LAST_EDITED2]]),MONTH(Veg_Table[[#This Row],[EVM_LAST_EDITED2]]),DAY(Veg_Table[[#This Row],[EVM_LAST_EDITED2]])),DATE(2019,1,1))</f>
        <v>43965</v>
      </c>
      <c r="Q1643" s="3">
        <f>VALUE(SUBSTITUTE(Veg_Table[[#This Row],[EVM_LAST_EDITED]],",",""))</f>
        <v>43965.722071053198</v>
      </c>
      <c r="R1643" s="1" t="str">
        <f>_xlfn.IFNA(IF(Veg_Table[[#This Row],[EVM_LAST_EDITOR]]="","zBlank EVM Last Editor",VLOOKUP(Veg_Table[[#This Row],[EVM_LAST_EDITOR]],Roster_Table[#All],4,FALSE)),"zAWRR Not in Roster")</f>
        <v>AEA</v>
      </c>
      <c r="S1643" s="1" t="str">
        <f>_xlfn.IFNA(IF(Veg_Table[[#This Row],[EVM_LAST_EDITOR]]="","zBlank EVM Last Editor",VLOOKUP(Veg_Table[[#This Row],[EVM_LAST_EDITOR]],Roster_Table[#All],16,FALSE)),"zCompany_AWRR not in Roster")</f>
        <v>Not in Sierra Roster</v>
      </c>
      <c r="T1643" s="2">
        <f>IFERROR(DATE(YEAR(Veg_Table[[#This Row],[Created2]]),MONTH(Veg_Table[[#This Row],[Created2]]),DAY(Veg_Table[[#This Row],[Created2]])),DATE(2019,1,1))</f>
        <v>43920</v>
      </c>
      <c r="U1643" s="3">
        <f>VALUE(SUBSTITUTE(Veg_Table[[#This Row],[Created]],",",""))</f>
        <v>43920.561319444401</v>
      </c>
      <c r="V1643" s="3" t="str">
        <f ca="1">IFERROR(_xlfn.IFNA(CELL("contents",INDIRECT(_xlfn.CONCAT("Veg_Table_Production_Data!",ADDRESS(MATCH(_xlfn.MAXIFS(#REF!,#REF!,"="&amp;Veg_Table[[#This Row],[AUTO_ID]],#REF!,"&lt;"&amp;Veg_Table[[#This Row],[EVM_LAST_EDITED_Day]]),#REF!,0),COLUMN(#REF!),4,1,)))),""),"")</f>
        <v/>
      </c>
      <c r="W1643" s="3" t="str">
        <f ca="1">IF(Veg_Table[[#This Row],[Previous_Prescription]]="","No",IF(Veg_Table[[#This Row],[Previous_Prescription]]=Veg_Table[[#This Row],[PRESCRIP]],"No","Yes"))</f>
        <v>No</v>
      </c>
      <c r="X1643" s="3" t="str">
        <f>IF(Veg_Table[[#This Row],[EVM_LAST_EDITED_Day]]=Veg_Table[[#This Row],[Created_Day]],"New","Old")</f>
        <v>Old</v>
      </c>
      <c r="Y1643" s="1">
        <f>IFERROR(IF(FIND("delete",LOWER(Veg_Table[[#This Row],[PI_COMMENTS]]))&gt;=1,1,0),0)</f>
        <v>0</v>
      </c>
      <c r="Z1643" s="1" t="str">
        <f>_xlfn.IFNA(IF(Veg_Table[[#This Row],[EVM_LAST_EDITOR]]="","Yes",VLOOKUP(Veg_Table[[#This Row],[EVM_LAST_EDITOR]],Roster_Table[#All],15,FALSE)),"Yes")</f>
        <v>No</v>
      </c>
      <c r="AA164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43" s="1" t="str">
        <f>_xlfn.IFNA(VLOOKUP(Veg_Table[[#This Row],[EVM_LAST_EDITOR]],Roster_Table[#All],3,FALSE),"zAWRR Not in Roster")</f>
        <v>Drew</v>
      </c>
      <c r="AC1643" s="1" t="str">
        <f>_xlfn.IFNA(VLOOKUP(Veg_Table[[#This Row],[EVM_LAST_EDITOR]],Roster_Table[#All],2,FALSE),"zAWRR Not in Roster")</f>
        <v>Berlfein</v>
      </c>
      <c r="AD1643" s="1" t="str">
        <f>IF(_xlfn.CONCAT(Veg_Table[[#This Row],[First_Name]]," ",Veg_Table[[#This Row],[Last_Name]])="zAWRR Not in Roster zAWRR Not in Roster","zAWRR Not in Roster",_xlfn.CONCAT(Veg_Table[[#This Row],[First_Name]]," ",Veg_Table[[#This Row],[Last_Name]]))</f>
        <v>Drew Berlfein</v>
      </c>
      <c r="AE1643">
        <v>2959685</v>
      </c>
      <c r="AF1643" t="s">
        <v>1981</v>
      </c>
      <c r="AG1643" t="s">
        <v>30</v>
      </c>
      <c r="AH1643" t="s">
        <v>1770</v>
      </c>
      <c r="AI1643" t="s">
        <v>1769</v>
      </c>
      <c r="AJ1643" t="s">
        <v>820</v>
      </c>
      <c r="AL1643" t="s">
        <v>371</v>
      </c>
      <c r="AM1643" t="s">
        <v>34</v>
      </c>
      <c r="AN1643" t="s">
        <v>25</v>
      </c>
      <c r="AO1643" t="s">
        <v>25</v>
      </c>
      <c r="AP1643">
        <v>9</v>
      </c>
      <c r="AQ1643">
        <v>37</v>
      </c>
      <c r="AR1643" t="s">
        <v>511</v>
      </c>
      <c r="AS1643" t="s">
        <v>77</v>
      </c>
      <c r="AT1643" t="s">
        <v>515</v>
      </c>
      <c r="AV1643" t="s">
        <v>512</v>
      </c>
      <c r="AW1643" t="s">
        <v>1982</v>
      </c>
      <c r="AX1643" t="s">
        <v>534</v>
      </c>
      <c r="AZ1643">
        <v>211</v>
      </c>
      <c r="BA1643" t="s">
        <v>77</v>
      </c>
      <c r="BB1643" s="4">
        <v>43965.721791643518</v>
      </c>
      <c r="BC1643" t="s">
        <v>6040</v>
      </c>
      <c r="BD1643" t="s">
        <v>29</v>
      </c>
      <c r="BE1643" t="s">
        <v>25</v>
      </c>
      <c r="BF1643" t="s">
        <v>513</v>
      </c>
      <c r="BG1643" t="s">
        <v>534</v>
      </c>
      <c r="BI1643" s="3">
        <v>43965.721905231483</v>
      </c>
      <c r="BJ1643" t="s">
        <v>6634</v>
      </c>
      <c r="BK1643" s="30" t="s">
        <v>533</v>
      </c>
      <c r="BL1643" s="3">
        <v>43965.722071053242</v>
      </c>
      <c r="BM1643" t="s">
        <v>31</v>
      </c>
      <c r="BN1643" t="s">
        <v>32</v>
      </c>
      <c r="BP1643" t="s">
        <v>1771</v>
      </c>
      <c r="BQ1643" t="s">
        <v>828</v>
      </c>
      <c r="BR1643" t="s">
        <v>28</v>
      </c>
      <c r="BS1643" t="s">
        <v>28</v>
      </c>
      <c r="BT1643" t="s">
        <v>518</v>
      </c>
      <c r="BU1643" s="3">
        <v>43920.561319444445</v>
      </c>
      <c r="BV1643" t="s">
        <v>803</v>
      </c>
      <c r="BW1643" s="3">
        <v>43965.7312809375</v>
      </c>
      <c r="BX1643" t="s">
        <v>1983</v>
      </c>
      <c r="CG1643"/>
      <c r="CH1643"/>
      <c r="CI1643"/>
      <c r="CY1643"/>
      <c r="DA1643"/>
      <c r="DF1643"/>
    </row>
    <row r="1644" spans="1:110" x14ac:dyDescent="0.25">
      <c r="A1644" s="1">
        <f>IF(Veg_Table[[#This Row],[VP_STATUS]]="Hold",0,IF(OR(AND(Veg_Table[[#This Row],[PRESCRIP]]="NW_No Work",Veg_Table[[#This Row],[VP_STATUS]]&lt;&gt;"No Work Required Under EVM"),AND(Veg_Table[[#This Row],[VP_STATUS]]="No Work Required Under EVM",Veg_Table[[#This Row],[PRESCRIP]]&lt;&gt;"NW_No Work")),1,0))</f>
        <v>0</v>
      </c>
      <c r="B1644" s="1">
        <f>IF(Veg_Table[[#This Row],[SPECIES]]="",1,0)</f>
        <v>0</v>
      </c>
      <c r="C1644" s="1">
        <f>IF(Veg_Table[[#This Row],[DIAMETER]]="",1,0)</f>
        <v>0</v>
      </c>
      <c r="D1644" s="1">
        <f>IF(Veg_Table[[#This Row],[HEIGHT]]="",1,0)</f>
        <v>0</v>
      </c>
      <c r="E164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44" s="1">
        <f>IF(AND(Veg_Table[[#This Row],[TAT_RESULT]]="ABATE",Veg_Table[[#This Row],[PRESCRIP]]="NW_No Work"),1,0)</f>
        <v>0</v>
      </c>
      <c r="G1644" s="1">
        <f>IF(OR(Veg_Table[[#This Row],[Prescription R-Scale]]="NA",Veg_Table[[#This Row],[Diameter R-Scale]]="NA"),0,IF(Veg_Table[[#This Row],[Diameter R-Scale]]&lt;&gt;Veg_Table[[#This Row],[Prescription R-Scale]],1,0))</f>
        <v>0</v>
      </c>
      <c r="H1644" s="1">
        <f>IF(OR(AND(Veg_Table[[#This Row],[PRESCRIP]]="BC_Br Rmv", Veg_Table[[#This Row],[WOOD_MAN]]&lt;&gt;"Not Needed"),AND(Veg_Table[[#This Row],[PRESCRIP]]="BCS_Br Rmv+Trt", Veg_Table[[#This Row],[WOOD_MAN]]&lt;&gt;"Not Needed")),1,0)</f>
        <v>0</v>
      </c>
      <c r="I1644" s="1">
        <f ca="1">IF(AND(Veg_Table[[#This Row],[Prescription_Changed]]="Yes",Veg_Table[[#This Row],[TAT_RESULT]]=""),1,0)</f>
        <v>0</v>
      </c>
      <c r="J1644" s="1">
        <f ca="1">SUM(Veg_Table[[#This Row],[Prescription and Status do not match]:[Prescription_Edited_And_TAT_Is_Blank]])</f>
        <v>0</v>
      </c>
      <c r="K1644" s="1">
        <f ca="1">IF(Veg_Table[[#This Row],[Sum of Errors]]&gt;0,1,0)</f>
        <v>0</v>
      </c>
      <c r="L1644" s="1">
        <f>1</f>
        <v>1</v>
      </c>
      <c r="M164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644" s="1">
        <f>IF(OR(MID(Veg_Table[[#This Row],[PRESCRIP]],2,1)="1",MID(Veg_Table[[#This Row],[PRESCRIP]],2,1)="2",MID(Veg_Table[[#This Row],[PRESCRIP]],2,1)="3",MID(Veg_Table[[#This Row],[PRESCRIP]],2,1)="4"),_xlfn.NUMBERVALUE(MID(Veg_Table[[#This Row],[PRESCRIP]],2,1)),"NA")</f>
        <v>2</v>
      </c>
      <c r="O1644" s="1">
        <f>WEEKNUM(Veg_Table[[#This Row],[EVM_LAST_EDITED_Day]],2)</f>
        <v>20</v>
      </c>
      <c r="P1644" s="25">
        <f>IFERROR(DATE(YEAR(Veg_Table[[#This Row],[EVM_LAST_EDITED2]]),MONTH(Veg_Table[[#This Row],[EVM_LAST_EDITED2]]),DAY(Veg_Table[[#This Row],[EVM_LAST_EDITED2]])),DATE(2019,1,1))</f>
        <v>43965</v>
      </c>
      <c r="Q1644" s="3">
        <f>VALUE(SUBSTITUTE(Veg_Table[[#This Row],[EVM_LAST_EDITED]],",",""))</f>
        <v>43965.723084305602</v>
      </c>
      <c r="R1644" s="1" t="str">
        <f>_xlfn.IFNA(IF(Veg_Table[[#This Row],[EVM_LAST_EDITOR]]="","zBlank EVM Last Editor",VLOOKUP(Veg_Table[[#This Row],[EVM_LAST_EDITOR]],Roster_Table[#All],4,FALSE)),"zAWRR Not in Roster")</f>
        <v>AEA</v>
      </c>
      <c r="S1644" s="1" t="str">
        <f>_xlfn.IFNA(IF(Veg_Table[[#This Row],[EVM_LAST_EDITOR]]="","zBlank EVM Last Editor",VLOOKUP(Veg_Table[[#This Row],[EVM_LAST_EDITOR]],Roster_Table[#All],16,FALSE)),"zCompany_AWRR not in Roster")</f>
        <v>Not in Sierra Roster</v>
      </c>
      <c r="T1644" s="2">
        <f>IFERROR(DATE(YEAR(Veg_Table[[#This Row],[Created2]]),MONTH(Veg_Table[[#This Row],[Created2]]),DAY(Veg_Table[[#This Row],[Created2]])),DATE(2019,1,1))</f>
        <v>43921</v>
      </c>
      <c r="U1644" s="3">
        <f>VALUE(SUBSTITUTE(Veg_Table[[#This Row],[Created]],",",""))</f>
        <v>43921.591469907398</v>
      </c>
      <c r="V1644" s="3" t="str">
        <f ca="1">IFERROR(_xlfn.IFNA(CELL("contents",INDIRECT(_xlfn.CONCAT("Veg_Table_Production_Data!",ADDRESS(MATCH(_xlfn.MAXIFS(#REF!,#REF!,"="&amp;Veg_Table[[#This Row],[AUTO_ID]],#REF!,"&lt;"&amp;Veg_Table[[#This Row],[EVM_LAST_EDITED_Day]]),#REF!,0),COLUMN(#REF!),4,1,)))),""),"")</f>
        <v/>
      </c>
      <c r="W1644" s="3" t="str">
        <f ca="1">IF(Veg_Table[[#This Row],[Previous_Prescription]]="","No",IF(Veg_Table[[#This Row],[Previous_Prescription]]=Veg_Table[[#This Row],[PRESCRIP]],"No","Yes"))</f>
        <v>No</v>
      </c>
      <c r="X1644" s="3" t="str">
        <f>IF(Veg_Table[[#This Row],[EVM_LAST_EDITED_Day]]=Veg_Table[[#This Row],[Created_Day]],"New","Old")</f>
        <v>Old</v>
      </c>
      <c r="Y1644" s="1">
        <f>IFERROR(IF(FIND("delete",LOWER(Veg_Table[[#This Row],[PI_COMMENTS]]))&gt;=1,1,0),0)</f>
        <v>0</v>
      </c>
      <c r="Z1644" s="1" t="str">
        <f>_xlfn.IFNA(IF(Veg_Table[[#This Row],[EVM_LAST_EDITOR]]="","Yes",VLOOKUP(Veg_Table[[#This Row],[EVM_LAST_EDITOR]],Roster_Table[#All],15,FALSE)),"Yes")</f>
        <v>No</v>
      </c>
      <c r="AA164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44" s="1" t="str">
        <f>_xlfn.IFNA(VLOOKUP(Veg_Table[[#This Row],[EVM_LAST_EDITOR]],Roster_Table[#All],3,FALSE),"zAWRR Not in Roster")</f>
        <v>Drew</v>
      </c>
      <c r="AC1644" s="1" t="str">
        <f>_xlfn.IFNA(VLOOKUP(Veg_Table[[#This Row],[EVM_LAST_EDITOR]],Roster_Table[#All],2,FALSE),"zAWRR Not in Roster")</f>
        <v>Berlfein</v>
      </c>
      <c r="AD1644" s="1" t="str">
        <f>IF(_xlfn.CONCAT(Veg_Table[[#This Row],[First_Name]]," ",Veg_Table[[#This Row],[Last_Name]])="zAWRR Not in Roster zAWRR Not in Roster","zAWRR Not in Roster",_xlfn.CONCAT(Veg_Table[[#This Row],[First_Name]]," ",Veg_Table[[#This Row],[Last_Name]]))</f>
        <v>Drew Berlfein</v>
      </c>
      <c r="AE1644">
        <v>2963465</v>
      </c>
      <c r="AF1644" t="s">
        <v>2131</v>
      </c>
      <c r="AG1644" t="s">
        <v>30</v>
      </c>
      <c r="AH1644" t="s">
        <v>1770</v>
      </c>
      <c r="AI1644" t="s">
        <v>2104</v>
      </c>
      <c r="AJ1644" t="s">
        <v>820</v>
      </c>
      <c r="AL1644" t="s">
        <v>371</v>
      </c>
      <c r="AM1644" t="s">
        <v>34</v>
      </c>
      <c r="AN1644" t="s">
        <v>25</v>
      </c>
      <c r="AO1644" t="s">
        <v>25</v>
      </c>
      <c r="AP1644">
        <v>19</v>
      </c>
      <c r="AQ1644">
        <v>41</v>
      </c>
      <c r="AR1644" t="s">
        <v>514</v>
      </c>
      <c r="AS1644" t="s">
        <v>42</v>
      </c>
      <c r="AT1644" t="s">
        <v>515</v>
      </c>
      <c r="AV1644" t="s">
        <v>512</v>
      </c>
      <c r="AW1644" t="s">
        <v>2132</v>
      </c>
      <c r="AX1644" t="s">
        <v>534</v>
      </c>
      <c r="AZ1644">
        <v>205</v>
      </c>
      <c r="BA1644" t="s">
        <v>42</v>
      </c>
      <c r="BB1644" s="4">
        <v>43965.722710138885</v>
      </c>
      <c r="BC1644" t="s">
        <v>2516</v>
      </c>
      <c r="BD1644" t="s">
        <v>29</v>
      </c>
      <c r="BE1644" t="s">
        <v>25</v>
      </c>
      <c r="BF1644" t="s">
        <v>513</v>
      </c>
      <c r="BG1644" t="s">
        <v>534</v>
      </c>
      <c r="BI1644" s="3">
        <v>43965.722845856479</v>
      </c>
      <c r="BJ1644" t="s">
        <v>6748</v>
      </c>
      <c r="BK1644" s="30" t="s">
        <v>533</v>
      </c>
      <c r="BL1644" s="3">
        <v>43965.723084305559</v>
      </c>
      <c r="BM1644" t="s">
        <v>31</v>
      </c>
      <c r="BN1644" t="s">
        <v>32</v>
      </c>
      <c r="BP1644" t="s">
        <v>1771</v>
      </c>
      <c r="BQ1644" t="s">
        <v>828</v>
      </c>
      <c r="BR1644" t="s">
        <v>28</v>
      </c>
      <c r="BS1644" t="s">
        <v>28</v>
      </c>
      <c r="BT1644" t="s">
        <v>384</v>
      </c>
      <c r="BU1644" s="3">
        <v>43921.591469907406</v>
      </c>
      <c r="BV1644" t="s">
        <v>803</v>
      </c>
      <c r="BW1644" s="3">
        <v>43965.7312809375</v>
      </c>
      <c r="BX1644" t="s">
        <v>2133</v>
      </c>
      <c r="CG1644"/>
      <c r="CH1644"/>
      <c r="CI1644"/>
      <c r="CY1644"/>
      <c r="DA1644"/>
      <c r="DF1644"/>
    </row>
    <row r="1645" spans="1:110" x14ac:dyDescent="0.25">
      <c r="A1645" s="1">
        <f>IF(Veg_Table[[#This Row],[VP_STATUS]]="Hold",0,IF(OR(AND(Veg_Table[[#This Row],[PRESCRIP]]="NW_No Work",Veg_Table[[#This Row],[VP_STATUS]]&lt;&gt;"No Work Required Under EVM"),AND(Veg_Table[[#This Row],[VP_STATUS]]="No Work Required Under EVM",Veg_Table[[#This Row],[PRESCRIP]]&lt;&gt;"NW_No Work")),1,0))</f>
        <v>0</v>
      </c>
      <c r="B1645" s="1">
        <f>IF(Veg_Table[[#This Row],[SPECIES]]="",1,0)</f>
        <v>0</v>
      </c>
      <c r="C1645" s="1">
        <f>IF(Veg_Table[[#This Row],[DIAMETER]]="",1,0)</f>
        <v>0</v>
      </c>
      <c r="D1645" s="1">
        <f>IF(Veg_Table[[#This Row],[HEIGHT]]="",1,0)</f>
        <v>0</v>
      </c>
      <c r="E164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45" s="1">
        <f>IF(AND(Veg_Table[[#This Row],[TAT_RESULT]]="ABATE",Veg_Table[[#This Row],[PRESCRIP]]="NW_No Work"),1,0)</f>
        <v>0</v>
      </c>
      <c r="G1645" s="1">
        <f>IF(OR(Veg_Table[[#This Row],[Prescription R-Scale]]="NA",Veg_Table[[#This Row],[Diameter R-Scale]]="NA"),0,IF(Veg_Table[[#This Row],[Diameter R-Scale]]&lt;&gt;Veg_Table[[#This Row],[Prescription R-Scale]],1,0))</f>
        <v>0</v>
      </c>
      <c r="H1645" s="1">
        <f>IF(OR(AND(Veg_Table[[#This Row],[PRESCRIP]]="BC_Br Rmv", Veg_Table[[#This Row],[WOOD_MAN]]&lt;&gt;"Not Needed"),AND(Veg_Table[[#This Row],[PRESCRIP]]="BCS_Br Rmv+Trt", Veg_Table[[#This Row],[WOOD_MAN]]&lt;&gt;"Not Needed")),1,0)</f>
        <v>0</v>
      </c>
      <c r="I1645" s="1">
        <f ca="1">IF(AND(Veg_Table[[#This Row],[Prescription_Changed]]="Yes",Veg_Table[[#This Row],[TAT_RESULT]]=""),1,0)</f>
        <v>0</v>
      </c>
      <c r="J1645" s="1">
        <f ca="1">SUM(Veg_Table[[#This Row],[Prescription and Status do not match]:[Prescription_Edited_And_TAT_Is_Blank]])</f>
        <v>0</v>
      </c>
      <c r="K1645" s="1">
        <f ca="1">IF(Veg_Table[[#This Row],[Sum of Errors]]&gt;0,1,0)</f>
        <v>0</v>
      </c>
      <c r="L1645" s="1">
        <f>1</f>
        <v>1</v>
      </c>
      <c r="M164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645" s="1">
        <f>IF(OR(MID(Veg_Table[[#This Row],[PRESCRIP]],2,1)="1",MID(Veg_Table[[#This Row],[PRESCRIP]],2,1)="2",MID(Veg_Table[[#This Row],[PRESCRIP]],2,1)="3",MID(Veg_Table[[#This Row],[PRESCRIP]],2,1)="4"),_xlfn.NUMBERVALUE(MID(Veg_Table[[#This Row],[PRESCRIP]],2,1)),"NA")</f>
        <v>2</v>
      </c>
      <c r="O1645" s="1">
        <f>WEEKNUM(Veg_Table[[#This Row],[EVM_LAST_EDITED_Day]],2)</f>
        <v>20</v>
      </c>
      <c r="P1645" s="25">
        <f>IFERROR(DATE(YEAR(Veg_Table[[#This Row],[EVM_LAST_EDITED2]]),MONTH(Veg_Table[[#This Row],[EVM_LAST_EDITED2]]),DAY(Veg_Table[[#This Row],[EVM_LAST_EDITED2]])),DATE(2019,1,1))</f>
        <v>43965</v>
      </c>
      <c r="Q1645" s="3">
        <f>VALUE(SUBSTITUTE(Veg_Table[[#This Row],[EVM_LAST_EDITED]],",",""))</f>
        <v>43965.723759166598</v>
      </c>
      <c r="R1645" s="1" t="str">
        <f>_xlfn.IFNA(IF(Veg_Table[[#This Row],[EVM_LAST_EDITOR]]="","zBlank EVM Last Editor",VLOOKUP(Veg_Table[[#This Row],[EVM_LAST_EDITOR]],Roster_Table[#All],4,FALSE)),"zAWRR Not in Roster")</f>
        <v>AEA</v>
      </c>
      <c r="S1645" s="1" t="str">
        <f>_xlfn.IFNA(IF(Veg_Table[[#This Row],[EVM_LAST_EDITOR]]="","zBlank EVM Last Editor",VLOOKUP(Veg_Table[[#This Row],[EVM_LAST_EDITOR]],Roster_Table[#All],16,FALSE)),"zCompany_AWRR not in Roster")</f>
        <v>Not in Sierra Roster</v>
      </c>
      <c r="T1645" s="2">
        <f>IFERROR(DATE(YEAR(Veg_Table[[#This Row],[Created2]]),MONTH(Veg_Table[[#This Row],[Created2]]),DAY(Veg_Table[[#This Row],[Created2]])),DATE(2019,1,1))</f>
        <v>43922</v>
      </c>
      <c r="U1645" s="3">
        <f>VALUE(SUBSTITUTE(Veg_Table[[#This Row],[Created]],",",""))</f>
        <v>43922.343807870398</v>
      </c>
      <c r="V1645" s="3" t="str">
        <f ca="1">IFERROR(_xlfn.IFNA(CELL("contents",INDIRECT(_xlfn.CONCAT("Veg_Table_Production_Data!",ADDRESS(MATCH(_xlfn.MAXIFS(#REF!,#REF!,"="&amp;Veg_Table[[#This Row],[AUTO_ID]],#REF!,"&lt;"&amp;Veg_Table[[#This Row],[EVM_LAST_EDITED_Day]]),#REF!,0),COLUMN(#REF!),4,1,)))),""),"")</f>
        <v/>
      </c>
      <c r="W1645" s="3" t="str">
        <f ca="1">IF(Veg_Table[[#This Row],[Previous_Prescription]]="","No",IF(Veg_Table[[#This Row],[Previous_Prescription]]=Veg_Table[[#This Row],[PRESCRIP]],"No","Yes"))</f>
        <v>No</v>
      </c>
      <c r="X1645" s="3" t="str">
        <f>IF(Veg_Table[[#This Row],[EVM_LAST_EDITED_Day]]=Veg_Table[[#This Row],[Created_Day]],"New","Old")</f>
        <v>Old</v>
      </c>
      <c r="Y1645" s="1">
        <f>IFERROR(IF(FIND("delete",LOWER(Veg_Table[[#This Row],[PI_COMMENTS]]))&gt;=1,1,0),0)</f>
        <v>0</v>
      </c>
      <c r="Z1645" s="1" t="str">
        <f>_xlfn.IFNA(IF(Veg_Table[[#This Row],[EVM_LAST_EDITOR]]="","Yes",VLOOKUP(Veg_Table[[#This Row],[EVM_LAST_EDITOR]],Roster_Table[#All],15,FALSE)),"Yes")</f>
        <v>No</v>
      </c>
      <c r="AA164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45" s="1" t="str">
        <f>_xlfn.IFNA(VLOOKUP(Veg_Table[[#This Row],[EVM_LAST_EDITOR]],Roster_Table[#All],3,FALSE),"zAWRR Not in Roster")</f>
        <v>Drew</v>
      </c>
      <c r="AC1645" s="1" t="str">
        <f>_xlfn.IFNA(VLOOKUP(Veg_Table[[#This Row],[EVM_LAST_EDITOR]],Roster_Table[#All],2,FALSE),"zAWRR Not in Roster")</f>
        <v>Berlfein</v>
      </c>
      <c r="AD1645" s="1" t="str">
        <f>IF(_xlfn.CONCAT(Veg_Table[[#This Row],[First_Name]]," ",Veg_Table[[#This Row],[Last_Name]])="zAWRR Not in Roster zAWRR Not in Roster","zAWRR Not in Roster",_xlfn.CONCAT(Veg_Table[[#This Row],[First_Name]]," ",Veg_Table[[#This Row],[Last_Name]]))</f>
        <v>Drew Berlfein</v>
      </c>
      <c r="AE1645">
        <v>2963833</v>
      </c>
      <c r="AF1645" t="s">
        <v>2112</v>
      </c>
      <c r="AG1645" t="s">
        <v>30</v>
      </c>
      <c r="AH1645" t="s">
        <v>1770</v>
      </c>
      <c r="AI1645" t="s">
        <v>2104</v>
      </c>
      <c r="AJ1645" t="s">
        <v>820</v>
      </c>
      <c r="AL1645" t="s">
        <v>371</v>
      </c>
      <c r="AM1645" t="s">
        <v>34</v>
      </c>
      <c r="AN1645" t="s">
        <v>25</v>
      </c>
      <c r="AO1645" t="s">
        <v>25</v>
      </c>
      <c r="AP1645">
        <v>14</v>
      </c>
      <c r="AQ1645">
        <v>42</v>
      </c>
      <c r="AR1645" t="s">
        <v>514</v>
      </c>
      <c r="AS1645" t="s">
        <v>530</v>
      </c>
      <c r="AT1645" t="s">
        <v>515</v>
      </c>
      <c r="AV1645" t="s">
        <v>512</v>
      </c>
      <c r="AW1645" t="s">
        <v>4147</v>
      </c>
      <c r="AX1645" t="s">
        <v>534</v>
      </c>
      <c r="AZ1645">
        <v>211</v>
      </c>
      <c r="BA1645" t="s">
        <v>530</v>
      </c>
      <c r="BB1645" s="4">
        <v>43965.723166643518</v>
      </c>
      <c r="BC1645" t="s">
        <v>6040</v>
      </c>
      <c r="BD1645" t="s">
        <v>29</v>
      </c>
      <c r="BE1645" t="s">
        <v>25</v>
      </c>
      <c r="BF1645" t="s">
        <v>513</v>
      </c>
      <c r="BG1645" t="s">
        <v>534</v>
      </c>
      <c r="BI1645" s="3">
        <v>43965.723570312497</v>
      </c>
      <c r="BJ1645" t="s">
        <v>6751</v>
      </c>
      <c r="BK1645" s="30" t="s">
        <v>533</v>
      </c>
      <c r="BL1645" s="3">
        <v>43965.723759166664</v>
      </c>
      <c r="BM1645" t="s">
        <v>31</v>
      </c>
      <c r="BN1645" t="s">
        <v>32</v>
      </c>
      <c r="BP1645" t="s">
        <v>1771</v>
      </c>
      <c r="BQ1645" t="s">
        <v>828</v>
      </c>
      <c r="BR1645" t="s">
        <v>28</v>
      </c>
      <c r="BS1645" t="s">
        <v>28</v>
      </c>
      <c r="BT1645" t="s">
        <v>384</v>
      </c>
      <c r="BU1645" s="3">
        <v>43922.343807870369</v>
      </c>
      <c r="BV1645" t="s">
        <v>803</v>
      </c>
      <c r="BW1645" s="3">
        <v>43965.7312809375</v>
      </c>
      <c r="BX1645" t="s">
        <v>2113</v>
      </c>
      <c r="CG1645"/>
      <c r="CH1645"/>
      <c r="CI1645"/>
      <c r="CY1645"/>
      <c r="DA1645"/>
      <c r="DF1645"/>
    </row>
    <row r="1646" spans="1:110" x14ac:dyDescent="0.25">
      <c r="A1646" s="1">
        <f>IF(Veg_Table[[#This Row],[VP_STATUS]]="Hold",0,IF(OR(AND(Veg_Table[[#This Row],[PRESCRIP]]="NW_No Work",Veg_Table[[#This Row],[VP_STATUS]]&lt;&gt;"No Work Required Under EVM"),AND(Veg_Table[[#This Row],[VP_STATUS]]="No Work Required Under EVM",Veg_Table[[#This Row],[PRESCRIP]]&lt;&gt;"NW_No Work")),1,0))</f>
        <v>0</v>
      </c>
      <c r="B1646" s="1">
        <f>IF(Veg_Table[[#This Row],[SPECIES]]="",1,0)</f>
        <v>0</v>
      </c>
      <c r="C1646" s="1">
        <f>IF(Veg_Table[[#This Row],[DIAMETER]]="",1,0)</f>
        <v>0</v>
      </c>
      <c r="D1646" s="1">
        <f>IF(Veg_Table[[#This Row],[HEIGHT]]="",1,0)</f>
        <v>0</v>
      </c>
      <c r="E164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46" s="1">
        <f>IF(AND(Veg_Table[[#This Row],[TAT_RESULT]]="ABATE",Veg_Table[[#This Row],[PRESCRIP]]="NW_No Work"),1,0)</f>
        <v>0</v>
      </c>
      <c r="G1646" s="1">
        <f>IF(OR(Veg_Table[[#This Row],[Prescription R-Scale]]="NA",Veg_Table[[#This Row],[Diameter R-Scale]]="NA"),0,IF(Veg_Table[[#This Row],[Diameter R-Scale]]&lt;&gt;Veg_Table[[#This Row],[Prescription R-Scale]],1,0))</f>
        <v>0</v>
      </c>
      <c r="H1646" s="1">
        <f>IF(OR(AND(Veg_Table[[#This Row],[PRESCRIP]]="BC_Br Rmv", Veg_Table[[#This Row],[WOOD_MAN]]&lt;&gt;"Not Needed"),AND(Veg_Table[[#This Row],[PRESCRIP]]="BCS_Br Rmv+Trt", Veg_Table[[#This Row],[WOOD_MAN]]&lt;&gt;"Not Needed")),1,0)</f>
        <v>0</v>
      </c>
      <c r="I1646" s="1">
        <f ca="1">IF(AND(Veg_Table[[#This Row],[Prescription_Changed]]="Yes",Veg_Table[[#This Row],[TAT_RESULT]]=""),1,0)</f>
        <v>0</v>
      </c>
      <c r="J1646" s="1">
        <f ca="1">SUM(Veg_Table[[#This Row],[Prescription and Status do not match]:[Prescription_Edited_And_TAT_Is_Blank]])</f>
        <v>0</v>
      </c>
      <c r="K1646" s="1">
        <f ca="1">IF(Veg_Table[[#This Row],[Sum of Errors]]&gt;0,1,0)</f>
        <v>0</v>
      </c>
      <c r="L1646" s="1">
        <f>1</f>
        <v>1</v>
      </c>
      <c r="M164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646" s="1">
        <f>IF(OR(MID(Veg_Table[[#This Row],[PRESCRIP]],2,1)="1",MID(Veg_Table[[#This Row],[PRESCRIP]],2,1)="2",MID(Veg_Table[[#This Row],[PRESCRIP]],2,1)="3",MID(Veg_Table[[#This Row],[PRESCRIP]],2,1)="4"),_xlfn.NUMBERVALUE(MID(Veg_Table[[#This Row],[PRESCRIP]],2,1)),"NA")</f>
        <v>2</v>
      </c>
      <c r="O1646" s="1">
        <f>WEEKNUM(Veg_Table[[#This Row],[EVM_LAST_EDITED_Day]],2)</f>
        <v>20</v>
      </c>
      <c r="P1646" s="25">
        <f>IFERROR(DATE(YEAR(Veg_Table[[#This Row],[EVM_LAST_EDITED2]]),MONTH(Veg_Table[[#This Row],[EVM_LAST_EDITED2]]),DAY(Veg_Table[[#This Row],[EVM_LAST_EDITED2]])),DATE(2019,1,1))</f>
        <v>43965</v>
      </c>
      <c r="Q1646" s="3">
        <f>VALUE(SUBSTITUTE(Veg_Table[[#This Row],[EVM_LAST_EDITED]],",",""))</f>
        <v>43965.724333402803</v>
      </c>
      <c r="R1646" s="1" t="str">
        <f>_xlfn.IFNA(IF(Veg_Table[[#This Row],[EVM_LAST_EDITOR]]="","zBlank EVM Last Editor",VLOOKUP(Veg_Table[[#This Row],[EVM_LAST_EDITOR]],Roster_Table[#All],4,FALSE)),"zAWRR Not in Roster")</f>
        <v>AEA</v>
      </c>
      <c r="S1646" s="1" t="str">
        <f>_xlfn.IFNA(IF(Veg_Table[[#This Row],[EVM_LAST_EDITOR]]="","zBlank EVM Last Editor",VLOOKUP(Veg_Table[[#This Row],[EVM_LAST_EDITOR]],Roster_Table[#All],16,FALSE)),"zCompany_AWRR not in Roster")</f>
        <v>Not in Sierra Roster</v>
      </c>
      <c r="T1646" s="2">
        <f>IFERROR(DATE(YEAR(Veg_Table[[#This Row],[Created2]]),MONTH(Veg_Table[[#This Row],[Created2]]),DAY(Veg_Table[[#This Row],[Created2]])),DATE(2019,1,1))</f>
        <v>43922</v>
      </c>
      <c r="U1646" s="3">
        <f>VALUE(SUBSTITUTE(Veg_Table[[#This Row],[Created]],",",""))</f>
        <v>43922.379918981504</v>
      </c>
      <c r="V1646" s="3" t="str">
        <f ca="1">IFERROR(_xlfn.IFNA(CELL("contents",INDIRECT(_xlfn.CONCAT("Veg_Table_Production_Data!",ADDRESS(MATCH(_xlfn.MAXIFS(#REF!,#REF!,"="&amp;Veg_Table[[#This Row],[AUTO_ID]],#REF!,"&lt;"&amp;Veg_Table[[#This Row],[EVM_LAST_EDITED_Day]]),#REF!,0),COLUMN(#REF!),4,1,)))),""),"")</f>
        <v/>
      </c>
      <c r="W1646" s="3" t="str">
        <f ca="1">IF(Veg_Table[[#This Row],[Previous_Prescription]]="","No",IF(Veg_Table[[#This Row],[Previous_Prescription]]=Veg_Table[[#This Row],[PRESCRIP]],"No","Yes"))</f>
        <v>No</v>
      </c>
      <c r="X1646" s="3" t="str">
        <f>IF(Veg_Table[[#This Row],[EVM_LAST_EDITED_Day]]=Veg_Table[[#This Row],[Created_Day]],"New","Old")</f>
        <v>Old</v>
      </c>
      <c r="Y1646" s="1">
        <f>IFERROR(IF(FIND("delete",LOWER(Veg_Table[[#This Row],[PI_COMMENTS]]))&gt;=1,1,0),0)</f>
        <v>0</v>
      </c>
      <c r="Z1646" s="1" t="str">
        <f>_xlfn.IFNA(IF(Veg_Table[[#This Row],[EVM_LAST_EDITOR]]="","Yes",VLOOKUP(Veg_Table[[#This Row],[EVM_LAST_EDITOR]],Roster_Table[#All],15,FALSE)),"Yes")</f>
        <v>No</v>
      </c>
      <c r="AA164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46" s="1" t="str">
        <f>_xlfn.IFNA(VLOOKUP(Veg_Table[[#This Row],[EVM_LAST_EDITOR]],Roster_Table[#All],3,FALSE),"zAWRR Not in Roster")</f>
        <v>Drew</v>
      </c>
      <c r="AC1646" s="1" t="str">
        <f>_xlfn.IFNA(VLOOKUP(Veg_Table[[#This Row],[EVM_LAST_EDITOR]],Roster_Table[#All],2,FALSE),"zAWRR Not in Roster")</f>
        <v>Berlfein</v>
      </c>
      <c r="AD1646" s="1" t="str">
        <f>IF(_xlfn.CONCAT(Veg_Table[[#This Row],[First_Name]]," ",Veg_Table[[#This Row],[Last_Name]])="zAWRR Not in Roster zAWRR Not in Roster","zAWRR Not in Roster",_xlfn.CONCAT(Veg_Table[[#This Row],[First_Name]]," ",Veg_Table[[#This Row],[Last_Name]]))</f>
        <v>Drew Berlfein</v>
      </c>
      <c r="AE1646">
        <v>2963840</v>
      </c>
      <c r="AF1646" t="s">
        <v>2122</v>
      </c>
      <c r="AG1646" t="s">
        <v>30</v>
      </c>
      <c r="AH1646" t="s">
        <v>1770</v>
      </c>
      <c r="AI1646" t="s">
        <v>2104</v>
      </c>
      <c r="AJ1646" t="s">
        <v>820</v>
      </c>
      <c r="AL1646" t="s">
        <v>371</v>
      </c>
      <c r="AM1646" t="s">
        <v>34</v>
      </c>
      <c r="AN1646" t="s">
        <v>25</v>
      </c>
      <c r="AO1646" t="s">
        <v>25</v>
      </c>
      <c r="AP1646">
        <v>16</v>
      </c>
      <c r="AQ1646">
        <v>50</v>
      </c>
      <c r="AR1646" t="s">
        <v>514</v>
      </c>
      <c r="AS1646" t="s">
        <v>530</v>
      </c>
      <c r="AT1646" t="s">
        <v>515</v>
      </c>
      <c r="AV1646" t="s">
        <v>512</v>
      </c>
      <c r="AW1646" t="s">
        <v>2123</v>
      </c>
      <c r="AX1646" t="s">
        <v>534</v>
      </c>
      <c r="AZ1646">
        <v>205</v>
      </c>
      <c r="BA1646" t="s">
        <v>42</v>
      </c>
      <c r="BB1646" s="4">
        <v>43965.723879791665</v>
      </c>
      <c r="BC1646" t="s">
        <v>986</v>
      </c>
      <c r="BD1646" t="s">
        <v>29</v>
      </c>
      <c r="BE1646" t="s">
        <v>25</v>
      </c>
      <c r="BF1646" t="s">
        <v>513</v>
      </c>
      <c r="BG1646" t="s">
        <v>534</v>
      </c>
      <c r="BI1646" s="3">
        <v>43965.724066631941</v>
      </c>
      <c r="BJ1646" t="s">
        <v>6748</v>
      </c>
      <c r="BK1646" s="30" t="s">
        <v>533</v>
      </c>
      <c r="BL1646" s="3">
        <v>43965.724333402781</v>
      </c>
      <c r="BM1646" t="s">
        <v>31</v>
      </c>
      <c r="BN1646" t="s">
        <v>32</v>
      </c>
      <c r="BP1646" t="s">
        <v>1771</v>
      </c>
      <c r="BQ1646" t="s">
        <v>828</v>
      </c>
      <c r="BR1646" t="s">
        <v>28</v>
      </c>
      <c r="BS1646" t="s">
        <v>28</v>
      </c>
      <c r="BT1646" t="s">
        <v>384</v>
      </c>
      <c r="BU1646" s="3">
        <v>43922.379918981482</v>
      </c>
      <c r="BV1646" t="s">
        <v>803</v>
      </c>
      <c r="BW1646" s="3">
        <v>43965.7312809375</v>
      </c>
      <c r="BX1646" t="s">
        <v>2124</v>
      </c>
      <c r="CG1646"/>
      <c r="CH1646"/>
      <c r="CI1646"/>
      <c r="CY1646"/>
      <c r="DA1646"/>
      <c r="DF1646"/>
    </row>
    <row r="1647" spans="1:110" x14ac:dyDescent="0.25">
      <c r="A1647" s="1">
        <f>IF(Veg_Table[[#This Row],[VP_STATUS]]="Hold",0,IF(OR(AND(Veg_Table[[#This Row],[PRESCRIP]]="NW_No Work",Veg_Table[[#This Row],[VP_STATUS]]&lt;&gt;"No Work Required Under EVM"),AND(Veg_Table[[#This Row],[VP_STATUS]]="No Work Required Under EVM",Veg_Table[[#This Row],[PRESCRIP]]&lt;&gt;"NW_No Work")),1,0))</f>
        <v>0</v>
      </c>
      <c r="B1647" s="1">
        <f>IF(Veg_Table[[#This Row],[SPECIES]]="",1,0)</f>
        <v>0</v>
      </c>
      <c r="C1647" s="1">
        <f>IF(Veg_Table[[#This Row],[DIAMETER]]="",1,0)</f>
        <v>0</v>
      </c>
      <c r="D1647" s="1">
        <f>IF(Veg_Table[[#This Row],[HEIGHT]]="",1,0)</f>
        <v>0</v>
      </c>
      <c r="E164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47" s="1">
        <f>IF(AND(Veg_Table[[#This Row],[TAT_RESULT]]="ABATE",Veg_Table[[#This Row],[PRESCRIP]]="NW_No Work"),1,0)</f>
        <v>0</v>
      </c>
      <c r="G1647" s="1">
        <f>IF(OR(Veg_Table[[#This Row],[Prescription R-Scale]]="NA",Veg_Table[[#This Row],[Diameter R-Scale]]="NA"),0,IF(Veg_Table[[#This Row],[Diameter R-Scale]]&lt;&gt;Veg_Table[[#This Row],[Prescription R-Scale]],1,0))</f>
        <v>0</v>
      </c>
      <c r="H1647" s="1">
        <f>IF(OR(AND(Veg_Table[[#This Row],[PRESCRIP]]="BC_Br Rmv", Veg_Table[[#This Row],[WOOD_MAN]]&lt;&gt;"Not Needed"),AND(Veg_Table[[#This Row],[PRESCRIP]]="BCS_Br Rmv+Trt", Veg_Table[[#This Row],[WOOD_MAN]]&lt;&gt;"Not Needed")),1,0)</f>
        <v>0</v>
      </c>
      <c r="I1647" s="1">
        <f ca="1">IF(AND(Veg_Table[[#This Row],[Prescription_Changed]]="Yes",Veg_Table[[#This Row],[TAT_RESULT]]=""),1,0)</f>
        <v>0</v>
      </c>
      <c r="J1647" s="1">
        <f ca="1">SUM(Veg_Table[[#This Row],[Prescription and Status do not match]:[Prescription_Edited_And_TAT_Is_Blank]])</f>
        <v>0</v>
      </c>
      <c r="K1647" s="1">
        <f ca="1">IF(Veg_Table[[#This Row],[Sum of Errors]]&gt;0,1,0)</f>
        <v>0</v>
      </c>
      <c r="L1647" s="1">
        <f>1</f>
        <v>1</v>
      </c>
      <c r="M164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647" s="1">
        <f>IF(OR(MID(Veg_Table[[#This Row],[PRESCRIP]],2,1)="1",MID(Veg_Table[[#This Row],[PRESCRIP]],2,1)="2",MID(Veg_Table[[#This Row],[PRESCRIP]],2,1)="3",MID(Veg_Table[[#This Row],[PRESCRIP]],2,1)="4"),_xlfn.NUMBERVALUE(MID(Veg_Table[[#This Row],[PRESCRIP]],2,1)),"NA")</f>
        <v>2</v>
      </c>
      <c r="O1647" s="1">
        <f>WEEKNUM(Veg_Table[[#This Row],[EVM_LAST_EDITED_Day]],2)</f>
        <v>20</v>
      </c>
      <c r="P1647" s="25">
        <f>IFERROR(DATE(YEAR(Veg_Table[[#This Row],[EVM_LAST_EDITED2]]),MONTH(Veg_Table[[#This Row],[EVM_LAST_EDITED2]]),DAY(Veg_Table[[#This Row],[EVM_LAST_EDITED2]])),DATE(2019,1,1))</f>
        <v>43965</v>
      </c>
      <c r="Q1647" s="3">
        <f>VALUE(SUBSTITUTE(Veg_Table[[#This Row],[EVM_LAST_EDITED]],",",""))</f>
        <v>43965.725066817096</v>
      </c>
      <c r="R1647" s="1" t="str">
        <f>_xlfn.IFNA(IF(Veg_Table[[#This Row],[EVM_LAST_EDITOR]]="","zBlank EVM Last Editor",VLOOKUP(Veg_Table[[#This Row],[EVM_LAST_EDITOR]],Roster_Table[#All],4,FALSE)),"zAWRR Not in Roster")</f>
        <v>AEA</v>
      </c>
      <c r="S1647" s="1" t="str">
        <f>_xlfn.IFNA(IF(Veg_Table[[#This Row],[EVM_LAST_EDITOR]]="","zBlank EVM Last Editor",VLOOKUP(Veg_Table[[#This Row],[EVM_LAST_EDITOR]],Roster_Table[#All],16,FALSE)),"zCompany_AWRR not in Roster")</f>
        <v>Not in Sierra Roster</v>
      </c>
      <c r="T1647" s="2">
        <f>IFERROR(DATE(YEAR(Veg_Table[[#This Row],[Created2]]),MONTH(Veg_Table[[#This Row],[Created2]]),DAY(Veg_Table[[#This Row],[Created2]])),DATE(2019,1,1))</f>
        <v>43922</v>
      </c>
      <c r="U1647" s="3">
        <f>VALUE(SUBSTITUTE(Veg_Table[[#This Row],[Created]],",",""))</f>
        <v>43922.393078703702</v>
      </c>
      <c r="V1647" s="3" t="str">
        <f ca="1">IFERROR(_xlfn.IFNA(CELL("contents",INDIRECT(_xlfn.CONCAT("Veg_Table_Production_Data!",ADDRESS(MATCH(_xlfn.MAXIFS(#REF!,#REF!,"="&amp;Veg_Table[[#This Row],[AUTO_ID]],#REF!,"&lt;"&amp;Veg_Table[[#This Row],[EVM_LAST_EDITED_Day]]),#REF!,0),COLUMN(#REF!),4,1,)))),""),"")</f>
        <v/>
      </c>
      <c r="W1647" s="3" t="str">
        <f ca="1">IF(Veg_Table[[#This Row],[Previous_Prescription]]="","No",IF(Veg_Table[[#This Row],[Previous_Prescription]]=Veg_Table[[#This Row],[PRESCRIP]],"No","Yes"))</f>
        <v>No</v>
      </c>
      <c r="X1647" s="3" t="str">
        <f>IF(Veg_Table[[#This Row],[EVM_LAST_EDITED_Day]]=Veg_Table[[#This Row],[Created_Day]],"New","Old")</f>
        <v>Old</v>
      </c>
      <c r="Y1647" s="1">
        <f>IFERROR(IF(FIND("delete",LOWER(Veg_Table[[#This Row],[PI_COMMENTS]]))&gt;=1,1,0),0)</f>
        <v>0</v>
      </c>
      <c r="Z1647" s="1" t="str">
        <f>_xlfn.IFNA(IF(Veg_Table[[#This Row],[EVM_LAST_EDITOR]]="","Yes",VLOOKUP(Veg_Table[[#This Row],[EVM_LAST_EDITOR]],Roster_Table[#All],15,FALSE)),"Yes")</f>
        <v>No</v>
      </c>
      <c r="AA164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47" s="1" t="str">
        <f>_xlfn.IFNA(VLOOKUP(Veg_Table[[#This Row],[EVM_LAST_EDITOR]],Roster_Table[#All],3,FALSE),"zAWRR Not in Roster")</f>
        <v>Drew</v>
      </c>
      <c r="AC1647" s="1" t="str">
        <f>_xlfn.IFNA(VLOOKUP(Veg_Table[[#This Row],[EVM_LAST_EDITOR]],Roster_Table[#All],2,FALSE),"zAWRR Not in Roster")</f>
        <v>Berlfein</v>
      </c>
      <c r="AD1647" s="1" t="str">
        <f>IF(_xlfn.CONCAT(Veg_Table[[#This Row],[First_Name]]," ",Veg_Table[[#This Row],[Last_Name]])="zAWRR Not in Roster zAWRR Not in Roster","zAWRR Not in Roster",_xlfn.CONCAT(Veg_Table[[#This Row],[First_Name]]," ",Veg_Table[[#This Row],[Last_Name]]))</f>
        <v>Drew Berlfein</v>
      </c>
      <c r="AE1647">
        <v>2963841</v>
      </c>
      <c r="AF1647" t="s">
        <v>2118</v>
      </c>
      <c r="AG1647" t="s">
        <v>30</v>
      </c>
      <c r="AH1647" t="s">
        <v>1770</v>
      </c>
      <c r="AI1647" t="s">
        <v>839</v>
      </c>
      <c r="AJ1647" t="s">
        <v>820</v>
      </c>
      <c r="AL1647" t="s">
        <v>371</v>
      </c>
      <c r="AM1647" t="s">
        <v>34</v>
      </c>
      <c r="AN1647" t="s">
        <v>25</v>
      </c>
      <c r="AO1647" t="s">
        <v>43</v>
      </c>
      <c r="AP1647">
        <v>16</v>
      </c>
      <c r="AQ1647">
        <v>35</v>
      </c>
      <c r="AR1647" t="s">
        <v>514</v>
      </c>
      <c r="AS1647" t="s">
        <v>42</v>
      </c>
      <c r="AT1647" t="s">
        <v>515</v>
      </c>
      <c r="AV1647" t="s">
        <v>512</v>
      </c>
      <c r="AW1647" t="s">
        <v>2119</v>
      </c>
      <c r="AX1647" t="s">
        <v>534</v>
      </c>
      <c r="AZ1647">
        <v>211</v>
      </c>
      <c r="BA1647" t="s">
        <v>42</v>
      </c>
      <c r="BB1647" s="4">
        <v>43965.72464857639</v>
      </c>
      <c r="BC1647" t="s">
        <v>6752</v>
      </c>
      <c r="BD1647" t="s">
        <v>29</v>
      </c>
      <c r="BE1647" t="s">
        <v>25</v>
      </c>
      <c r="BF1647" t="s">
        <v>513</v>
      </c>
      <c r="BG1647" t="s">
        <v>534</v>
      </c>
      <c r="BI1647" s="3">
        <v>43965.724794733796</v>
      </c>
      <c r="BJ1647" t="s">
        <v>6634</v>
      </c>
      <c r="BK1647" s="30" t="s">
        <v>533</v>
      </c>
      <c r="BL1647" s="3">
        <v>43965.725066817133</v>
      </c>
      <c r="BM1647" t="s">
        <v>31</v>
      </c>
      <c r="BN1647" t="s">
        <v>32</v>
      </c>
      <c r="BP1647" t="s">
        <v>1771</v>
      </c>
      <c r="BQ1647" t="s">
        <v>828</v>
      </c>
      <c r="BR1647" t="s">
        <v>28</v>
      </c>
      <c r="BS1647" t="s">
        <v>28</v>
      </c>
      <c r="BT1647" t="s">
        <v>384</v>
      </c>
      <c r="BU1647" s="3">
        <v>43922.393078703702</v>
      </c>
      <c r="BV1647" t="s">
        <v>803</v>
      </c>
      <c r="BW1647" s="3">
        <v>43965.7312809375</v>
      </c>
      <c r="BX1647" t="s">
        <v>2120</v>
      </c>
      <c r="CG1647"/>
      <c r="CH1647"/>
      <c r="CI1647"/>
      <c r="CY1647"/>
      <c r="DA1647"/>
      <c r="DF1647"/>
    </row>
    <row r="1648" spans="1:110" x14ac:dyDescent="0.25">
      <c r="A1648" s="1">
        <f>IF(Veg_Table[[#This Row],[VP_STATUS]]="Hold",0,IF(OR(AND(Veg_Table[[#This Row],[PRESCRIP]]="NW_No Work",Veg_Table[[#This Row],[VP_STATUS]]&lt;&gt;"No Work Required Under EVM"),AND(Veg_Table[[#This Row],[VP_STATUS]]="No Work Required Under EVM",Veg_Table[[#This Row],[PRESCRIP]]&lt;&gt;"NW_No Work")),1,0))</f>
        <v>0</v>
      </c>
      <c r="B1648" s="1">
        <f>IF(Veg_Table[[#This Row],[SPECIES]]="",1,0)</f>
        <v>0</v>
      </c>
      <c r="C1648" s="1">
        <f>IF(Veg_Table[[#This Row],[DIAMETER]]="",1,0)</f>
        <v>0</v>
      </c>
      <c r="D1648" s="1">
        <f>IF(Veg_Table[[#This Row],[HEIGHT]]="",1,0)</f>
        <v>0</v>
      </c>
      <c r="E164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48" s="1">
        <f>IF(AND(Veg_Table[[#This Row],[TAT_RESULT]]="ABATE",Veg_Table[[#This Row],[PRESCRIP]]="NW_No Work"),1,0)</f>
        <v>0</v>
      </c>
      <c r="G1648" s="1">
        <f>IF(OR(Veg_Table[[#This Row],[Prescription R-Scale]]="NA",Veg_Table[[#This Row],[Diameter R-Scale]]="NA"),0,IF(Veg_Table[[#This Row],[Diameter R-Scale]]&lt;&gt;Veg_Table[[#This Row],[Prescription R-Scale]],1,0))</f>
        <v>0</v>
      </c>
      <c r="H1648" s="1">
        <f>IF(OR(AND(Veg_Table[[#This Row],[PRESCRIP]]="BC_Br Rmv", Veg_Table[[#This Row],[WOOD_MAN]]&lt;&gt;"Not Needed"),AND(Veg_Table[[#This Row],[PRESCRIP]]="BCS_Br Rmv+Trt", Veg_Table[[#This Row],[WOOD_MAN]]&lt;&gt;"Not Needed")),1,0)</f>
        <v>0</v>
      </c>
      <c r="I1648" s="1">
        <f ca="1">IF(AND(Veg_Table[[#This Row],[Prescription_Changed]]="Yes",Veg_Table[[#This Row],[TAT_RESULT]]=""),1,0)</f>
        <v>0</v>
      </c>
      <c r="J1648" s="1">
        <f ca="1">SUM(Veg_Table[[#This Row],[Prescription and Status do not match]:[Prescription_Edited_And_TAT_Is_Blank]])</f>
        <v>0</v>
      </c>
      <c r="K1648" s="1">
        <f ca="1">IF(Veg_Table[[#This Row],[Sum of Errors]]&gt;0,1,0)</f>
        <v>0</v>
      </c>
      <c r="L1648" s="1">
        <f>1</f>
        <v>1</v>
      </c>
      <c r="M164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648" s="1">
        <f>IF(OR(MID(Veg_Table[[#This Row],[PRESCRIP]],2,1)="1",MID(Veg_Table[[#This Row],[PRESCRIP]],2,1)="2",MID(Veg_Table[[#This Row],[PRESCRIP]],2,1)="3",MID(Veg_Table[[#This Row],[PRESCRIP]],2,1)="4"),_xlfn.NUMBERVALUE(MID(Veg_Table[[#This Row],[PRESCRIP]],2,1)),"NA")</f>
        <v>1</v>
      </c>
      <c r="O1648" s="1">
        <f>WEEKNUM(Veg_Table[[#This Row],[EVM_LAST_EDITED_Day]],2)</f>
        <v>20</v>
      </c>
      <c r="P1648" s="25">
        <f>IFERROR(DATE(YEAR(Veg_Table[[#This Row],[EVM_LAST_EDITED2]]),MONTH(Veg_Table[[#This Row],[EVM_LAST_EDITED2]]),DAY(Veg_Table[[#This Row],[EVM_LAST_EDITED2]])),DATE(2019,1,1))</f>
        <v>43965</v>
      </c>
      <c r="Q1648" s="3">
        <f>VALUE(SUBSTITUTE(Veg_Table[[#This Row],[EVM_LAST_EDITED]],",",""))</f>
        <v>43965.726658391199</v>
      </c>
      <c r="R1648" s="1" t="str">
        <f>_xlfn.IFNA(IF(Veg_Table[[#This Row],[EVM_LAST_EDITOR]]="","zBlank EVM Last Editor",VLOOKUP(Veg_Table[[#This Row],[EVM_LAST_EDITOR]],Roster_Table[#All],4,FALSE)),"zAWRR Not in Roster")</f>
        <v>AEA</v>
      </c>
      <c r="S1648" s="1" t="str">
        <f>_xlfn.IFNA(IF(Veg_Table[[#This Row],[EVM_LAST_EDITOR]]="","zBlank EVM Last Editor",VLOOKUP(Veg_Table[[#This Row],[EVM_LAST_EDITOR]],Roster_Table[#All],16,FALSE)),"zCompany_AWRR not in Roster")</f>
        <v>Not in Sierra Roster</v>
      </c>
      <c r="T1648" s="2">
        <f>IFERROR(DATE(YEAR(Veg_Table[[#This Row],[Created2]]),MONTH(Veg_Table[[#This Row],[Created2]]),DAY(Veg_Table[[#This Row],[Created2]])),DATE(2019,1,1))</f>
        <v>43922</v>
      </c>
      <c r="U1648" s="3">
        <f>VALUE(SUBSTITUTE(Veg_Table[[#This Row],[Created]],",",""))</f>
        <v>43922.398692129602</v>
      </c>
      <c r="V1648" s="3" t="str">
        <f ca="1">IFERROR(_xlfn.IFNA(CELL("contents",INDIRECT(_xlfn.CONCAT("Veg_Table_Production_Data!",ADDRESS(MATCH(_xlfn.MAXIFS(#REF!,#REF!,"="&amp;Veg_Table[[#This Row],[AUTO_ID]],#REF!,"&lt;"&amp;Veg_Table[[#This Row],[EVM_LAST_EDITED_Day]]),#REF!,0),COLUMN(#REF!),4,1,)))),""),"")</f>
        <v/>
      </c>
      <c r="W1648" s="3" t="str">
        <f ca="1">IF(Veg_Table[[#This Row],[Previous_Prescription]]="","No",IF(Veg_Table[[#This Row],[Previous_Prescription]]=Veg_Table[[#This Row],[PRESCRIP]],"No","Yes"))</f>
        <v>No</v>
      </c>
      <c r="X1648" s="3" t="str">
        <f>IF(Veg_Table[[#This Row],[EVM_LAST_EDITED_Day]]=Veg_Table[[#This Row],[Created_Day]],"New","Old")</f>
        <v>Old</v>
      </c>
      <c r="Y1648" s="1">
        <f>IFERROR(IF(FIND("delete",LOWER(Veg_Table[[#This Row],[PI_COMMENTS]]))&gt;=1,1,0),0)</f>
        <v>0</v>
      </c>
      <c r="Z1648" s="1" t="str">
        <f>_xlfn.IFNA(IF(Veg_Table[[#This Row],[EVM_LAST_EDITOR]]="","Yes",VLOOKUP(Veg_Table[[#This Row],[EVM_LAST_EDITOR]],Roster_Table[#All],15,FALSE)),"Yes")</f>
        <v>No</v>
      </c>
      <c r="AA164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48" s="1" t="str">
        <f>_xlfn.IFNA(VLOOKUP(Veg_Table[[#This Row],[EVM_LAST_EDITOR]],Roster_Table[#All],3,FALSE),"zAWRR Not in Roster")</f>
        <v>Drew</v>
      </c>
      <c r="AC1648" s="1" t="str">
        <f>_xlfn.IFNA(VLOOKUP(Veg_Table[[#This Row],[EVM_LAST_EDITOR]],Roster_Table[#All],2,FALSE),"zAWRR Not in Roster")</f>
        <v>Berlfein</v>
      </c>
      <c r="AD1648" s="1" t="str">
        <f>IF(_xlfn.CONCAT(Veg_Table[[#This Row],[First_Name]]," ",Veg_Table[[#This Row],[Last_Name]])="zAWRR Not in Roster zAWRR Not in Roster","zAWRR Not in Roster",_xlfn.CONCAT(Veg_Table[[#This Row],[First_Name]]," ",Veg_Table[[#This Row],[Last_Name]]))</f>
        <v>Drew Berlfein</v>
      </c>
      <c r="AE1648">
        <v>2963842</v>
      </c>
      <c r="AF1648" t="s">
        <v>2114</v>
      </c>
      <c r="AG1648" t="s">
        <v>30</v>
      </c>
      <c r="AH1648" t="s">
        <v>1770</v>
      </c>
      <c r="AI1648" t="s">
        <v>839</v>
      </c>
      <c r="AJ1648" t="s">
        <v>820</v>
      </c>
      <c r="AL1648" t="s">
        <v>371</v>
      </c>
      <c r="AM1648" t="s">
        <v>34</v>
      </c>
      <c r="AN1648" t="s">
        <v>25</v>
      </c>
      <c r="AO1648" t="s">
        <v>43</v>
      </c>
      <c r="AP1648">
        <v>10</v>
      </c>
      <c r="AQ1648">
        <v>25</v>
      </c>
      <c r="AR1648" t="s">
        <v>514</v>
      </c>
      <c r="AS1648" t="s">
        <v>45</v>
      </c>
      <c r="AT1648" t="s">
        <v>515</v>
      </c>
      <c r="AV1648" t="s">
        <v>512</v>
      </c>
      <c r="AW1648" t="s">
        <v>2115</v>
      </c>
      <c r="AX1648" t="s">
        <v>534</v>
      </c>
      <c r="AZ1648">
        <v>211</v>
      </c>
      <c r="BA1648" t="s">
        <v>45</v>
      </c>
      <c r="BB1648" s="4">
        <v>43965.726037627312</v>
      </c>
      <c r="BC1648" t="s">
        <v>6752</v>
      </c>
      <c r="BD1648" t="s">
        <v>29</v>
      </c>
      <c r="BE1648" t="s">
        <v>25</v>
      </c>
      <c r="BF1648" t="s">
        <v>513</v>
      </c>
      <c r="BG1648" t="s">
        <v>534</v>
      </c>
      <c r="BI1648" s="3">
        <v>43965.726406967595</v>
      </c>
      <c r="BJ1648" t="s">
        <v>6753</v>
      </c>
      <c r="BK1648" s="30" t="s">
        <v>533</v>
      </c>
      <c r="BL1648" s="3">
        <v>43965.726658391206</v>
      </c>
      <c r="BM1648" t="s">
        <v>31</v>
      </c>
      <c r="BN1648" t="s">
        <v>32</v>
      </c>
      <c r="BP1648" t="s">
        <v>1771</v>
      </c>
      <c r="BQ1648" t="s">
        <v>828</v>
      </c>
      <c r="BR1648" t="s">
        <v>28</v>
      </c>
      <c r="BS1648" t="s">
        <v>28</v>
      </c>
      <c r="BT1648" t="s">
        <v>384</v>
      </c>
      <c r="BU1648" s="3">
        <v>43922.398692129631</v>
      </c>
      <c r="BV1648" t="s">
        <v>803</v>
      </c>
      <c r="BW1648" s="3">
        <v>43965.7312809375</v>
      </c>
      <c r="BX1648" t="s">
        <v>2116</v>
      </c>
      <c r="CG1648"/>
      <c r="CH1648"/>
      <c r="CI1648"/>
      <c r="CY1648"/>
      <c r="DA1648"/>
      <c r="DF1648"/>
    </row>
    <row r="1649" spans="1:110" x14ac:dyDescent="0.25">
      <c r="A1649" s="1">
        <f>IF(Veg_Table[[#This Row],[VP_STATUS]]="Hold",0,IF(OR(AND(Veg_Table[[#This Row],[PRESCRIP]]="NW_No Work",Veg_Table[[#This Row],[VP_STATUS]]&lt;&gt;"No Work Required Under EVM"),AND(Veg_Table[[#This Row],[VP_STATUS]]="No Work Required Under EVM",Veg_Table[[#This Row],[PRESCRIP]]&lt;&gt;"NW_No Work")),1,0))</f>
        <v>0</v>
      </c>
      <c r="B1649" s="1">
        <f>IF(Veg_Table[[#This Row],[SPECIES]]="",1,0)</f>
        <v>0</v>
      </c>
      <c r="C1649" s="1">
        <f>IF(Veg_Table[[#This Row],[DIAMETER]]="",1,0)</f>
        <v>0</v>
      </c>
      <c r="D1649" s="1">
        <f>IF(Veg_Table[[#This Row],[HEIGHT]]="",1,0)</f>
        <v>0</v>
      </c>
      <c r="E164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49" s="1">
        <f>IF(AND(Veg_Table[[#This Row],[TAT_RESULT]]="ABATE",Veg_Table[[#This Row],[PRESCRIP]]="NW_No Work"),1,0)</f>
        <v>0</v>
      </c>
      <c r="G1649" s="1">
        <f>IF(OR(Veg_Table[[#This Row],[Prescription R-Scale]]="NA",Veg_Table[[#This Row],[Diameter R-Scale]]="NA"),0,IF(Veg_Table[[#This Row],[Diameter R-Scale]]&lt;&gt;Veg_Table[[#This Row],[Prescription R-Scale]],1,0))</f>
        <v>0</v>
      </c>
      <c r="H1649" s="1">
        <f>IF(OR(AND(Veg_Table[[#This Row],[PRESCRIP]]="BC_Br Rmv", Veg_Table[[#This Row],[WOOD_MAN]]&lt;&gt;"Not Needed"),AND(Veg_Table[[#This Row],[PRESCRIP]]="BCS_Br Rmv+Trt", Veg_Table[[#This Row],[WOOD_MAN]]&lt;&gt;"Not Needed")),1,0)</f>
        <v>0</v>
      </c>
      <c r="I1649" s="1">
        <f ca="1">IF(AND(Veg_Table[[#This Row],[Prescription_Changed]]="Yes",Veg_Table[[#This Row],[TAT_RESULT]]=""),1,0)</f>
        <v>0</v>
      </c>
      <c r="J1649" s="1">
        <f ca="1">SUM(Veg_Table[[#This Row],[Prescription and Status do not match]:[Prescription_Edited_And_TAT_Is_Blank]])</f>
        <v>0</v>
      </c>
      <c r="K1649" s="1">
        <f ca="1">IF(Veg_Table[[#This Row],[Sum of Errors]]&gt;0,1,0)</f>
        <v>0</v>
      </c>
      <c r="L1649" s="1">
        <f>1</f>
        <v>1</v>
      </c>
      <c r="M164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649" s="1">
        <f>IF(OR(MID(Veg_Table[[#This Row],[PRESCRIP]],2,1)="1",MID(Veg_Table[[#This Row],[PRESCRIP]],2,1)="2",MID(Veg_Table[[#This Row],[PRESCRIP]],2,1)="3",MID(Veg_Table[[#This Row],[PRESCRIP]],2,1)="4"),_xlfn.NUMBERVALUE(MID(Veg_Table[[#This Row],[PRESCRIP]],2,1)),"NA")</f>
        <v>2</v>
      </c>
      <c r="O1649" s="1">
        <f>WEEKNUM(Veg_Table[[#This Row],[EVM_LAST_EDITED_Day]],2)</f>
        <v>20</v>
      </c>
      <c r="P1649" s="25">
        <f>IFERROR(DATE(YEAR(Veg_Table[[#This Row],[EVM_LAST_EDITED2]]),MONTH(Veg_Table[[#This Row],[EVM_LAST_EDITED2]]),DAY(Veg_Table[[#This Row],[EVM_LAST_EDITED2]])),DATE(2019,1,1))</f>
        <v>43965</v>
      </c>
      <c r="Q1649" s="3">
        <f>VALUE(SUBSTITUTE(Veg_Table[[#This Row],[EVM_LAST_EDITED]],",",""))</f>
        <v>43965.727667500003</v>
      </c>
      <c r="R1649" s="1" t="str">
        <f>_xlfn.IFNA(IF(Veg_Table[[#This Row],[EVM_LAST_EDITOR]]="","zBlank EVM Last Editor",VLOOKUP(Veg_Table[[#This Row],[EVM_LAST_EDITOR]],Roster_Table[#All],4,FALSE)),"zAWRR Not in Roster")</f>
        <v>AEA</v>
      </c>
      <c r="S1649" s="1" t="str">
        <f>_xlfn.IFNA(IF(Veg_Table[[#This Row],[EVM_LAST_EDITOR]]="","zBlank EVM Last Editor",VLOOKUP(Veg_Table[[#This Row],[EVM_LAST_EDITOR]],Roster_Table[#All],16,FALSE)),"zCompany_AWRR not in Roster")</f>
        <v>Not in Sierra Roster</v>
      </c>
      <c r="T1649" s="2">
        <f>IFERROR(DATE(YEAR(Veg_Table[[#This Row],[Created2]]),MONTH(Veg_Table[[#This Row],[Created2]]),DAY(Veg_Table[[#This Row],[Created2]])),DATE(2019,1,1))</f>
        <v>43958</v>
      </c>
      <c r="U1649" s="3">
        <f>VALUE(SUBSTITUTE(Veg_Table[[#This Row],[Created]],",",""))</f>
        <v>43958.586400462998</v>
      </c>
      <c r="V1649" s="3" t="str">
        <f ca="1">IFERROR(_xlfn.IFNA(CELL("contents",INDIRECT(_xlfn.CONCAT("Veg_Table_Production_Data!",ADDRESS(MATCH(_xlfn.MAXIFS(#REF!,#REF!,"="&amp;Veg_Table[[#This Row],[AUTO_ID]],#REF!,"&lt;"&amp;Veg_Table[[#This Row],[EVM_LAST_EDITED_Day]]),#REF!,0),COLUMN(#REF!),4,1,)))),""),"")</f>
        <v/>
      </c>
      <c r="W1649" s="3" t="str">
        <f ca="1">IF(Veg_Table[[#This Row],[Previous_Prescription]]="","No",IF(Veg_Table[[#This Row],[Previous_Prescription]]=Veg_Table[[#This Row],[PRESCRIP]],"No","Yes"))</f>
        <v>No</v>
      </c>
      <c r="X1649" s="3" t="str">
        <f>IF(Veg_Table[[#This Row],[EVM_LAST_EDITED_Day]]=Veg_Table[[#This Row],[Created_Day]],"New","Old")</f>
        <v>Old</v>
      </c>
      <c r="Y1649" s="1">
        <f>IFERROR(IF(FIND("delete",LOWER(Veg_Table[[#This Row],[PI_COMMENTS]]))&gt;=1,1,0),0)</f>
        <v>0</v>
      </c>
      <c r="Z1649" s="1" t="str">
        <f>_xlfn.IFNA(IF(Veg_Table[[#This Row],[EVM_LAST_EDITOR]]="","Yes",VLOOKUP(Veg_Table[[#This Row],[EVM_LAST_EDITOR]],Roster_Table[#All],15,FALSE)),"Yes")</f>
        <v>No</v>
      </c>
      <c r="AA164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49" s="1" t="str">
        <f>_xlfn.IFNA(VLOOKUP(Veg_Table[[#This Row],[EVM_LAST_EDITOR]],Roster_Table[#All],3,FALSE),"zAWRR Not in Roster")</f>
        <v>Drew</v>
      </c>
      <c r="AC1649" s="1" t="str">
        <f>_xlfn.IFNA(VLOOKUP(Veg_Table[[#This Row],[EVM_LAST_EDITOR]],Roster_Table[#All],2,FALSE),"zAWRR Not in Roster")</f>
        <v>Berlfein</v>
      </c>
      <c r="AD1649" s="1" t="str">
        <f>IF(_xlfn.CONCAT(Veg_Table[[#This Row],[First_Name]]," ",Veg_Table[[#This Row],[Last_Name]])="zAWRR Not in Roster zAWRR Not in Roster","zAWRR Not in Roster",_xlfn.CONCAT(Veg_Table[[#This Row],[First_Name]]," ",Veg_Table[[#This Row],[Last_Name]]))</f>
        <v>Drew Berlfein</v>
      </c>
      <c r="AE1649">
        <v>3212161</v>
      </c>
      <c r="AF1649" t="s">
        <v>4173</v>
      </c>
      <c r="AG1649" t="s">
        <v>30</v>
      </c>
      <c r="AH1649" t="s">
        <v>1770</v>
      </c>
      <c r="AI1649" t="s">
        <v>2104</v>
      </c>
      <c r="AJ1649" t="s">
        <v>820</v>
      </c>
      <c r="AL1649" t="s">
        <v>371</v>
      </c>
      <c r="AM1649" t="s">
        <v>34</v>
      </c>
      <c r="AN1649" t="s">
        <v>25</v>
      </c>
      <c r="AO1649" t="s">
        <v>25</v>
      </c>
      <c r="AP1649">
        <v>13</v>
      </c>
      <c r="AQ1649">
        <v>58</v>
      </c>
      <c r="AR1649" t="s">
        <v>511</v>
      </c>
      <c r="AS1649" t="s">
        <v>530</v>
      </c>
      <c r="AT1649" t="s">
        <v>515</v>
      </c>
      <c r="AV1649" t="s">
        <v>519</v>
      </c>
      <c r="AW1649" t="s">
        <v>4174</v>
      </c>
      <c r="AX1649" t="s">
        <v>534</v>
      </c>
      <c r="AZ1649">
        <v>205</v>
      </c>
      <c r="BA1649" t="s">
        <v>530</v>
      </c>
      <c r="BB1649" s="4">
        <v>43965.727207245371</v>
      </c>
      <c r="BC1649" t="s">
        <v>986</v>
      </c>
      <c r="BD1649" t="s">
        <v>29</v>
      </c>
      <c r="BE1649" t="s">
        <v>25</v>
      </c>
      <c r="BF1649" t="s">
        <v>513</v>
      </c>
      <c r="BG1649" t="s">
        <v>534</v>
      </c>
      <c r="BI1649" s="3">
        <v>43965.727339398145</v>
      </c>
      <c r="BJ1649" t="s">
        <v>6041</v>
      </c>
      <c r="BK1649" s="30" t="s">
        <v>533</v>
      </c>
      <c r="BL1649" s="3">
        <v>43965.727667500003</v>
      </c>
      <c r="BM1649" t="s">
        <v>31</v>
      </c>
      <c r="BN1649" t="s">
        <v>32</v>
      </c>
      <c r="BQ1649" t="s">
        <v>828</v>
      </c>
      <c r="BR1649" t="s">
        <v>28</v>
      </c>
      <c r="BS1649" t="s">
        <v>28</v>
      </c>
      <c r="BT1649" t="s">
        <v>518</v>
      </c>
      <c r="BU1649" s="3">
        <v>43958.586400462962</v>
      </c>
      <c r="BV1649" t="s">
        <v>803</v>
      </c>
      <c r="BW1649" s="3">
        <v>43965.731291932869</v>
      </c>
      <c r="BX1649" t="s">
        <v>4175</v>
      </c>
      <c r="CG1649"/>
      <c r="CH1649"/>
      <c r="CI1649"/>
      <c r="CY1649"/>
      <c r="DA1649"/>
      <c r="DF1649"/>
    </row>
    <row r="1650" spans="1:110" x14ac:dyDescent="0.25">
      <c r="A1650" s="1">
        <f>IF(Veg_Table[[#This Row],[VP_STATUS]]="Hold",0,IF(OR(AND(Veg_Table[[#This Row],[PRESCRIP]]="NW_No Work",Veg_Table[[#This Row],[VP_STATUS]]&lt;&gt;"No Work Required Under EVM"),AND(Veg_Table[[#This Row],[VP_STATUS]]="No Work Required Under EVM",Veg_Table[[#This Row],[PRESCRIP]]&lt;&gt;"NW_No Work")),1,0))</f>
        <v>0</v>
      </c>
      <c r="B1650" s="1">
        <f>IF(Veg_Table[[#This Row],[SPECIES]]="",1,0)</f>
        <v>0</v>
      </c>
      <c r="C1650" s="1">
        <f>IF(Veg_Table[[#This Row],[DIAMETER]]="",1,0)</f>
        <v>0</v>
      </c>
      <c r="D1650" s="1">
        <f>IF(Veg_Table[[#This Row],[HEIGHT]]="",1,0)</f>
        <v>0</v>
      </c>
      <c r="E165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50" s="1">
        <f>IF(AND(Veg_Table[[#This Row],[TAT_RESULT]]="ABATE",Veg_Table[[#This Row],[PRESCRIP]]="NW_No Work"),1,0)</f>
        <v>0</v>
      </c>
      <c r="G1650" s="1">
        <f>IF(OR(Veg_Table[[#This Row],[Prescription R-Scale]]="NA",Veg_Table[[#This Row],[Diameter R-Scale]]="NA"),0,IF(Veg_Table[[#This Row],[Diameter R-Scale]]&lt;&gt;Veg_Table[[#This Row],[Prescription R-Scale]],1,0))</f>
        <v>0</v>
      </c>
      <c r="H1650" s="1">
        <f>IF(OR(AND(Veg_Table[[#This Row],[PRESCRIP]]="BC_Br Rmv", Veg_Table[[#This Row],[WOOD_MAN]]&lt;&gt;"Not Needed"),AND(Veg_Table[[#This Row],[PRESCRIP]]="BCS_Br Rmv+Trt", Veg_Table[[#This Row],[WOOD_MAN]]&lt;&gt;"Not Needed")),1,0)</f>
        <v>0</v>
      </c>
      <c r="I1650" s="1">
        <f ca="1">IF(AND(Veg_Table[[#This Row],[Prescription_Changed]]="Yes",Veg_Table[[#This Row],[TAT_RESULT]]=""),1,0)</f>
        <v>0</v>
      </c>
      <c r="J1650" s="1">
        <f ca="1">SUM(Veg_Table[[#This Row],[Prescription and Status do not match]:[Prescription_Edited_And_TAT_Is_Blank]])</f>
        <v>0</v>
      </c>
      <c r="K1650" s="1">
        <f ca="1">IF(Veg_Table[[#This Row],[Sum of Errors]]&gt;0,1,0)</f>
        <v>0</v>
      </c>
      <c r="L1650" s="1">
        <f>1</f>
        <v>1</v>
      </c>
      <c r="M165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650" s="1">
        <f>IF(OR(MID(Veg_Table[[#This Row],[PRESCRIP]],2,1)="1",MID(Veg_Table[[#This Row],[PRESCRIP]],2,1)="2",MID(Veg_Table[[#This Row],[PRESCRIP]],2,1)="3",MID(Veg_Table[[#This Row],[PRESCRIP]],2,1)="4"),_xlfn.NUMBERVALUE(MID(Veg_Table[[#This Row],[PRESCRIP]],2,1)),"NA")</f>
        <v>1</v>
      </c>
      <c r="O1650" s="1">
        <f>WEEKNUM(Veg_Table[[#This Row],[EVM_LAST_EDITED_Day]],2)</f>
        <v>20</v>
      </c>
      <c r="P1650" s="25">
        <f>IFERROR(DATE(YEAR(Veg_Table[[#This Row],[EVM_LAST_EDITED2]]),MONTH(Veg_Table[[#This Row],[EVM_LAST_EDITED2]]),DAY(Veg_Table[[#This Row],[EVM_LAST_EDITED2]])),DATE(2019,1,1))</f>
        <v>43965</v>
      </c>
      <c r="Q1650" s="3">
        <f>VALUE(SUBSTITUTE(Veg_Table[[#This Row],[EVM_LAST_EDITED]],",",""))</f>
        <v>43965.728641643502</v>
      </c>
      <c r="R1650" s="1" t="str">
        <f>_xlfn.IFNA(IF(Veg_Table[[#This Row],[EVM_LAST_EDITOR]]="","zBlank EVM Last Editor",VLOOKUP(Veg_Table[[#This Row],[EVM_LAST_EDITOR]],Roster_Table[#All],4,FALSE)),"zAWRR Not in Roster")</f>
        <v>AEA</v>
      </c>
      <c r="S1650" s="1" t="str">
        <f>_xlfn.IFNA(IF(Veg_Table[[#This Row],[EVM_LAST_EDITOR]]="","zBlank EVM Last Editor",VLOOKUP(Veg_Table[[#This Row],[EVM_LAST_EDITOR]],Roster_Table[#All],16,FALSE)),"zCompany_AWRR not in Roster")</f>
        <v>Not in Sierra Roster</v>
      </c>
      <c r="T1650" s="2">
        <f>IFERROR(DATE(YEAR(Veg_Table[[#This Row],[Created2]]),MONTH(Veg_Table[[#This Row],[Created2]]),DAY(Veg_Table[[#This Row],[Created2]])),DATE(2019,1,1))</f>
        <v>43922</v>
      </c>
      <c r="U1650" s="3">
        <f>VALUE(SUBSTITUTE(Veg_Table[[#This Row],[Created]],",",""))</f>
        <v>43922.376909722203</v>
      </c>
      <c r="V1650" s="3" t="str">
        <f ca="1">IFERROR(_xlfn.IFNA(CELL("contents",INDIRECT(_xlfn.CONCAT("Veg_Table_Production_Data!",ADDRESS(MATCH(_xlfn.MAXIFS(#REF!,#REF!,"="&amp;Veg_Table[[#This Row],[AUTO_ID]],#REF!,"&lt;"&amp;Veg_Table[[#This Row],[EVM_LAST_EDITED_Day]]),#REF!,0),COLUMN(#REF!),4,1,)))),""),"")</f>
        <v/>
      </c>
      <c r="W1650" s="3" t="str">
        <f ca="1">IF(Veg_Table[[#This Row],[Previous_Prescription]]="","No",IF(Veg_Table[[#This Row],[Previous_Prescription]]=Veg_Table[[#This Row],[PRESCRIP]],"No","Yes"))</f>
        <v>No</v>
      </c>
      <c r="X1650" s="3" t="str">
        <f>IF(Veg_Table[[#This Row],[EVM_LAST_EDITED_Day]]=Veg_Table[[#This Row],[Created_Day]],"New","Old")</f>
        <v>Old</v>
      </c>
      <c r="Y1650" s="1">
        <f>IFERROR(IF(FIND("delete",LOWER(Veg_Table[[#This Row],[PI_COMMENTS]]))&gt;=1,1,0),0)</f>
        <v>0</v>
      </c>
      <c r="Z1650" s="1" t="str">
        <f>_xlfn.IFNA(IF(Veg_Table[[#This Row],[EVM_LAST_EDITOR]]="","Yes",VLOOKUP(Veg_Table[[#This Row],[EVM_LAST_EDITOR]],Roster_Table[#All],15,FALSE)),"Yes")</f>
        <v>No</v>
      </c>
      <c r="AA165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50" s="1" t="str">
        <f>_xlfn.IFNA(VLOOKUP(Veg_Table[[#This Row],[EVM_LAST_EDITOR]],Roster_Table[#All],3,FALSE),"zAWRR Not in Roster")</f>
        <v>Drew</v>
      </c>
      <c r="AC1650" s="1" t="str">
        <f>_xlfn.IFNA(VLOOKUP(Veg_Table[[#This Row],[EVM_LAST_EDITOR]],Roster_Table[#All],2,FALSE),"zAWRR Not in Roster")</f>
        <v>Berlfein</v>
      </c>
      <c r="AD1650" s="1" t="str">
        <f>IF(_xlfn.CONCAT(Veg_Table[[#This Row],[First_Name]]," ",Veg_Table[[#This Row],[Last_Name]])="zAWRR Not in Roster zAWRR Not in Roster","zAWRR Not in Roster",_xlfn.CONCAT(Veg_Table[[#This Row],[First_Name]]," ",Veg_Table[[#This Row],[Last_Name]]))</f>
        <v>Drew Berlfein</v>
      </c>
      <c r="AE1650">
        <v>2963839</v>
      </c>
      <c r="AF1650" t="s">
        <v>2125</v>
      </c>
      <c r="AG1650" t="s">
        <v>30</v>
      </c>
      <c r="AH1650" t="s">
        <v>1770</v>
      </c>
      <c r="AI1650" t="s">
        <v>2104</v>
      </c>
      <c r="AJ1650" t="s">
        <v>820</v>
      </c>
      <c r="AL1650" t="s">
        <v>371</v>
      </c>
      <c r="AM1650" t="s">
        <v>34</v>
      </c>
      <c r="AN1650" t="s">
        <v>25</v>
      </c>
      <c r="AO1650" t="s">
        <v>25</v>
      </c>
      <c r="AP1650">
        <v>8</v>
      </c>
      <c r="AQ1650">
        <v>45</v>
      </c>
      <c r="AR1650" t="s">
        <v>514</v>
      </c>
      <c r="AS1650" t="s">
        <v>45</v>
      </c>
      <c r="AT1650" t="s">
        <v>515</v>
      </c>
      <c r="AV1650" t="s">
        <v>512</v>
      </c>
      <c r="AW1650" t="s">
        <v>2126</v>
      </c>
      <c r="AX1650" t="s">
        <v>534</v>
      </c>
      <c r="AZ1650">
        <v>205</v>
      </c>
      <c r="BA1650" t="s">
        <v>45</v>
      </c>
      <c r="BB1650" s="4">
        <v>43965.728290243052</v>
      </c>
      <c r="BC1650" t="s">
        <v>986</v>
      </c>
      <c r="BD1650" t="s">
        <v>29</v>
      </c>
      <c r="BE1650" t="s">
        <v>25</v>
      </c>
      <c r="BF1650" t="s">
        <v>513</v>
      </c>
      <c r="BG1650" t="s">
        <v>534</v>
      </c>
      <c r="BI1650" s="3">
        <v>43965.72842334491</v>
      </c>
      <c r="BJ1650" t="s">
        <v>6748</v>
      </c>
      <c r="BK1650" s="30" t="s">
        <v>533</v>
      </c>
      <c r="BL1650" s="3">
        <v>43965.728641643516</v>
      </c>
      <c r="BM1650" t="s">
        <v>31</v>
      </c>
      <c r="BN1650" t="s">
        <v>32</v>
      </c>
      <c r="BP1650" t="s">
        <v>1771</v>
      </c>
      <c r="BQ1650" t="s">
        <v>828</v>
      </c>
      <c r="BR1650" t="s">
        <v>28</v>
      </c>
      <c r="BS1650" t="s">
        <v>28</v>
      </c>
      <c r="BT1650" t="s">
        <v>384</v>
      </c>
      <c r="BU1650" s="3">
        <v>43922.376909722225</v>
      </c>
      <c r="BV1650" t="s">
        <v>803</v>
      </c>
      <c r="BW1650" s="3">
        <v>43965.7312809375</v>
      </c>
      <c r="BX1650" t="s">
        <v>2127</v>
      </c>
      <c r="CG1650"/>
      <c r="CH1650"/>
      <c r="CI1650"/>
      <c r="CY1650"/>
      <c r="DA1650"/>
      <c r="DF1650"/>
    </row>
    <row r="1651" spans="1:110" x14ac:dyDescent="0.25">
      <c r="A1651" s="1">
        <f>IF(Veg_Table[[#This Row],[VP_STATUS]]="Hold",0,IF(OR(AND(Veg_Table[[#This Row],[PRESCRIP]]="NW_No Work",Veg_Table[[#This Row],[VP_STATUS]]&lt;&gt;"No Work Required Under EVM"),AND(Veg_Table[[#This Row],[VP_STATUS]]="No Work Required Under EVM",Veg_Table[[#This Row],[PRESCRIP]]&lt;&gt;"NW_No Work")),1,0))</f>
        <v>0</v>
      </c>
      <c r="B1651" s="1">
        <f>IF(Veg_Table[[#This Row],[SPECIES]]="",1,0)</f>
        <v>0</v>
      </c>
      <c r="C1651" s="1">
        <f>IF(Veg_Table[[#This Row],[DIAMETER]]="",1,0)</f>
        <v>0</v>
      </c>
      <c r="D1651" s="1">
        <f>IF(Veg_Table[[#This Row],[HEIGHT]]="",1,0)</f>
        <v>0</v>
      </c>
      <c r="E165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51" s="1">
        <f>IF(AND(Veg_Table[[#This Row],[TAT_RESULT]]="ABATE",Veg_Table[[#This Row],[PRESCRIP]]="NW_No Work"),1,0)</f>
        <v>0</v>
      </c>
      <c r="G1651" s="1">
        <f>IF(OR(Veg_Table[[#This Row],[Prescription R-Scale]]="NA",Veg_Table[[#This Row],[Diameter R-Scale]]="NA"),0,IF(Veg_Table[[#This Row],[Diameter R-Scale]]&lt;&gt;Veg_Table[[#This Row],[Prescription R-Scale]],1,0))</f>
        <v>0</v>
      </c>
      <c r="H1651" s="1">
        <f>IF(OR(AND(Veg_Table[[#This Row],[PRESCRIP]]="BC_Br Rmv", Veg_Table[[#This Row],[WOOD_MAN]]&lt;&gt;"Not Needed"),AND(Veg_Table[[#This Row],[PRESCRIP]]="BCS_Br Rmv+Trt", Veg_Table[[#This Row],[WOOD_MAN]]&lt;&gt;"Not Needed")),1,0)</f>
        <v>0</v>
      </c>
      <c r="I1651" s="1">
        <f ca="1">IF(AND(Veg_Table[[#This Row],[Prescription_Changed]]="Yes",Veg_Table[[#This Row],[TAT_RESULT]]=""),1,0)</f>
        <v>0</v>
      </c>
      <c r="J1651" s="1">
        <f ca="1">SUM(Veg_Table[[#This Row],[Prescription and Status do not match]:[Prescription_Edited_And_TAT_Is_Blank]])</f>
        <v>0</v>
      </c>
      <c r="K1651" s="1">
        <f ca="1">IF(Veg_Table[[#This Row],[Sum of Errors]]&gt;0,1,0)</f>
        <v>0</v>
      </c>
      <c r="L1651" s="1">
        <f>1</f>
        <v>1</v>
      </c>
      <c r="M165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651" s="1">
        <f>IF(OR(MID(Veg_Table[[#This Row],[PRESCRIP]],2,1)="1",MID(Veg_Table[[#This Row],[PRESCRIP]],2,1)="2",MID(Veg_Table[[#This Row],[PRESCRIP]],2,1)="3",MID(Veg_Table[[#This Row],[PRESCRIP]],2,1)="4"),_xlfn.NUMBERVALUE(MID(Veg_Table[[#This Row],[PRESCRIP]],2,1)),"NA")</f>
        <v>2</v>
      </c>
      <c r="O1651" s="1">
        <f>WEEKNUM(Veg_Table[[#This Row],[EVM_LAST_EDITED_Day]],2)</f>
        <v>20</v>
      </c>
      <c r="P1651" s="25">
        <f>IFERROR(DATE(YEAR(Veg_Table[[#This Row],[EVM_LAST_EDITED2]]),MONTH(Veg_Table[[#This Row],[EVM_LAST_EDITED2]]),DAY(Veg_Table[[#This Row],[EVM_LAST_EDITED2]])),DATE(2019,1,1))</f>
        <v>43965</v>
      </c>
      <c r="Q1651" s="3">
        <f>VALUE(SUBSTITUTE(Veg_Table[[#This Row],[EVM_LAST_EDITED]],",",""))</f>
        <v>43965.731996504597</v>
      </c>
      <c r="R1651" s="1" t="str">
        <f>_xlfn.IFNA(IF(Veg_Table[[#This Row],[EVM_LAST_EDITOR]]="","zBlank EVM Last Editor",VLOOKUP(Veg_Table[[#This Row],[EVM_LAST_EDITOR]],Roster_Table[#All],4,FALSE)),"zAWRR Not in Roster")</f>
        <v>zAWRR Not in Roster</v>
      </c>
      <c r="S1651" s="1" t="str">
        <f>_xlfn.IFNA(IF(Veg_Table[[#This Row],[EVM_LAST_EDITOR]]="","zBlank EVM Last Editor",VLOOKUP(Veg_Table[[#This Row],[EVM_LAST_EDITOR]],Roster_Table[#All],16,FALSE)),"zCompany_AWRR not in Roster")</f>
        <v>zCompany_AWRR not in Roster</v>
      </c>
      <c r="T1651" s="2">
        <f>IFERROR(DATE(YEAR(Veg_Table[[#This Row],[Created2]]),MONTH(Veg_Table[[#This Row],[Created2]]),DAY(Veg_Table[[#This Row],[Created2]])),DATE(2019,1,1))</f>
        <v>43917</v>
      </c>
      <c r="U1651" s="3">
        <f>VALUE(SUBSTITUTE(Veg_Table[[#This Row],[Created]],",",""))</f>
        <v>43917.475583032399</v>
      </c>
      <c r="V1651" s="3" t="str">
        <f ca="1">IFERROR(_xlfn.IFNA(CELL("contents",INDIRECT(_xlfn.CONCAT("Veg_Table_Production_Data!",ADDRESS(MATCH(_xlfn.MAXIFS(#REF!,#REF!,"="&amp;Veg_Table[[#This Row],[AUTO_ID]],#REF!,"&lt;"&amp;Veg_Table[[#This Row],[EVM_LAST_EDITED_Day]]),#REF!,0),COLUMN(#REF!),4,1,)))),""),"")</f>
        <v/>
      </c>
      <c r="W1651" s="3" t="str">
        <f ca="1">IF(Veg_Table[[#This Row],[Previous_Prescription]]="","No",IF(Veg_Table[[#This Row],[Previous_Prescription]]=Veg_Table[[#This Row],[PRESCRIP]],"No","Yes"))</f>
        <v>No</v>
      </c>
      <c r="X1651" s="3" t="str">
        <f>IF(Veg_Table[[#This Row],[EVM_LAST_EDITED_Day]]=Veg_Table[[#This Row],[Created_Day]],"New","Old")</f>
        <v>Old</v>
      </c>
      <c r="Y1651" s="1">
        <f>IFERROR(IF(FIND("delete",LOWER(Veg_Table[[#This Row],[PI_COMMENTS]]))&gt;=1,1,0),0)</f>
        <v>0</v>
      </c>
      <c r="Z1651" s="1" t="str">
        <f>_xlfn.IFNA(IF(Veg_Table[[#This Row],[EVM_LAST_EDITOR]]="","Yes",VLOOKUP(Veg_Table[[#This Row],[EVM_LAST_EDITOR]],Roster_Table[#All],15,FALSE)),"Yes")</f>
        <v>Yes</v>
      </c>
      <c r="AA165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51" s="1" t="str">
        <f>_xlfn.IFNA(VLOOKUP(Veg_Table[[#This Row],[EVM_LAST_EDITOR]],Roster_Table[#All],3,FALSE),"zAWRR Not in Roster")</f>
        <v>zAWRR Not in Roster</v>
      </c>
      <c r="AC1651" s="1" t="str">
        <f>_xlfn.IFNA(VLOOKUP(Veg_Table[[#This Row],[EVM_LAST_EDITOR]],Roster_Table[#All],2,FALSE),"zAWRR Not in Roster")</f>
        <v>zAWRR Not in Roster</v>
      </c>
      <c r="AD1651" s="1" t="str">
        <f>IF(_xlfn.CONCAT(Veg_Table[[#This Row],[First_Name]]," ",Veg_Table[[#This Row],[Last_Name]])="zAWRR Not in Roster zAWRR Not in Roster","zAWRR Not in Roster",_xlfn.CONCAT(Veg_Table[[#This Row],[First_Name]]," ",Veg_Table[[#This Row],[Last_Name]]))</f>
        <v>zAWRR Not in Roster</v>
      </c>
      <c r="AE1651">
        <v>2955820</v>
      </c>
      <c r="AF1651" t="s">
        <v>1859</v>
      </c>
      <c r="AG1651" t="s">
        <v>30</v>
      </c>
      <c r="AH1651" t="s">
        <v>1344</v>
      </c>
      <c r="AI1651" t="s">
        <v>1857</v>
      </c>
      <c r="AJ1651" t="s">
        <v>820</v>
      </c>
      <c r="AL1651" t="s">
        <v>371</v>
      </c>
      <c r="AM1651" t="s">
        <v>34</v>
      </c>
      <c r="AN1651" t="s">
        <v>25</v>
      </c>
      <c r="AO1651" t="s">
        <v>25</v>
      </c>
      <c r="AP1651">
        <v>23</v>
      </c>
      <c r="AQ1651">
        <v>81</v>
      </c>
      <c r="AR1651" t="s">
        <v>514</v>
      </c>
      <c r="AS1651" t="s">
        <v>42</v>
      </c>
      <c r="AT1651" t="s">
        <v>515</v>
      </c>
      <c r="AV1651" t="s">
        <v>512</v>
      </c>
      <c r="AW1651" t="s">
        <v>1860</v>
      </c>
      <c r="AX1651" t="s">
        <v>534</v>
      </c>
      <c r="AZ1651">
        <v>5429731</v>
      </c>
      <c r="BA1651" t="s">
        <v>42</v>
      </c>
      <c r="BB1651" s="4">
        <v>43965.430257638887</v>
      </c>
      <c r="BC1651" t="s">
        <v>1086</v>
      </c>
      <c r="BD1651" t="s">
        <v>29</v>
      </c>
      <c r="BE1651" t="s">
        <v>25</v>
      </c>
      <c r="BF1651" t="s">
        <v>513</v>
      </c>
      <c r="BG1651" t="s">
        <v>534</v>
      </c>
      <c r="BI1651" s="3">
        <v>43965.731481655093</v>
      </c>
      <c r="BK1651" s="30" t="s">
        <v>821</v>
      </c>
      <c r="BL1651" s="3">
        <v>43965.731996504626</v>
      </c>
      <c r="BM1651" t="s">
        <v>31</v>
      </c>
      <c r="BN1651" t="s">
        <v>32</v>
      </c>
      <c r="BP1651" t="s">
        <v>1510</v>
      </c>
      <c r="BQ1651" t="s">
        <v>826</v>
      </c>
      <c r="BR1651" t="s">
        <v>28</v>
      </c>
      <c r="BS1651" t="s">
        <v>28</v>
      </c>
      <c r="BT1651" t="s">
        <v>400</v>
      </c>
      <c r="BU1651" s="3">
        <v>43917.475583032407</v>
      </c>
      <c r="BV1651" t="s">
        <v>803</v>
      </c>
      <c r="BW1651" s="3">
        <v>43965.813544918979</v>
      </c>
      <c r="BX1651" t="s">
        <v>1861</v>
      </c>
      <c r="CG1651"/>
      <c r="CH1651"/>
      <c r="CI1651"/>
      <c r="CY1651"/>
      <c r="DA1651"/>
      <c r="DF1651"/>
    </row>
    <row r="1652" spans="1:110" x14ac:dyDescent="0.25">
      <c r="A1652" s="1">
        <f>IF(Veg_Table[[#This Row],[VP_STATUS]]="Hold",0,IF(OR(AND(Veg_Table[[#This Row],[PRESCRIP]]="NW_No Work",Veg_Table[[#This Row],[VP_STATUS]]&lt;&gt;"No Work Required Under EVM"),AND(Veg_Table[[#This Row],[VP_STATUS]]="No Work Required Under EVM",Veg_Table[[#This Row],[PRESCRIP]]&lt;&gt;"NW_No Work")),1,0))</f>
        <v>0</v>
      </c>
      <c r="B1652" s="1">
        <f>IF(Veg_Table[[#This Row],[SPECIES]]="",1,0)</f>
        <v>0</v>
      </c>
      <c r="C1652" s="1">
        <f>IF(Veg_Table[[#This Row],[DIAMETER]]="",1,0)</f>
        <v>0</v>
      </c>
      <c r="D1652" s="1">
        <f>IF(Veg_Table[[#This Row],[HEIGHT]]="",1,0)</f>
        <v>0</v>
      </c>
      <c r="E165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52" s="1">
        <f>IF(AND(Veg_Table[[#This Row],[TAT_RESULT]]="ABATE",Veg_Table[[#This Row],[PRESCRIP]]="NW_No Work"),1,0)</f>
        <v>0</v>
      </c>
      <c r="G1652" s="1">
        <f>IF(OR(Veg_Table[[#This Row],[Prescription R-Scale]]="NA",Veg_Table[[#This Row],[Diameter R-Scale]]="NA"),0,IF(Veg_Table[[#This Row],[Diameter R-Scale]]&lt;&gt;Veg_Table[[#This Row],[Prescription R-Scale]],1,0))</f>
        <v>0</v>
      </c>
      <c r="H1652" s="1">
        <f>IF(OR(AND(Veg_Table[[#This Row],[PRESCRIP]]="BC_Br Rmv", Veg_Table[[#This Row],[WOOD_MAN]]&lt;&gt;"Not Needed"),AND(Veg_Table[[#This Row],[PRESCRIP]]="BCS_Br Rmv+Trt", Veg_Table[[#This Row],[WOOD_MAN]]&lt;&gt;"Not Needed")),1,0)</f>
        <v>0</v>
      </c>
      <c r="I1652" s="1">
        <f ca="1">IF(AND(Veg_Table[[#This Row],[Prescription_Changed]]="Yes",Veg_Table[[#This Row],[TAT_RESULT]]=""),1,0)</f>
        <v>0</v>
      </c>
      <c r="J1652" s="1">
        <f ca="1">SUM(Veg_Table[[#This Row],[Prescription and Status do not match]:[Prescription_Edited_And_TAT_Is_Blank]])</f>
        <v>0</v>
      </c>
      <c r="K1652" s="1">
        <f ca="1">IF(Veg_Table[[#This Row],[Sum of Errors]]&gt;0,1,0)</f>
        <v>0</v>
      </c>
      <c r="L1652" s="1">
        <f>1</f>
        <v>1</v>
      </c>
      <c r="M165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1652" s="1">
        <f>IF(OR(MID(Veg_Table[[#This Row],[PRESCRIP]],2,1)="1",MID(Veg_Table[[#This Row],[PRESCRIP]],2,1)="2",MID(Veg_Table[[#This Row],[PRESCRIP]],2,1)="3",MID(Veg_Table[[#This Row],[PRESCRIP]],2,1)="4"),_xlfn.NUMBERVALUE(MID(Veg_Table[[#This Row],[PRESCRIP]],2,1)),"NA")</f>
        <v>4</v>
      </c>
      <c r="O1652" s="1">
        <f>WEEKNUM(Veg_Table[[#This Row],[EVM_LAST_EDITED_Day]],2)</f>
        <v>20</v>
      </c>
      <c r="P1652" s="25">
        <f>IFERROR(DATE(YEAR(Veg_Table[[#This Row],[EVM_LAST_EDITED2]]),MONTH(Veg_Table[[#This Row],[EVM_LAST_EDITED2]]),DAY(Veg_Table[[#This Row],[EVM_LAST_EDITED2]])),DATE(2019,1,1))</f>
        <v>43965</v>
      </c>
      <c r="Q1652" s="3">
        <f>VALUE(SUBSTITUTE(Veg_Table[[#This Row],[EVM_LAST_EDITED]],",",""))</f>
        <v>43965.735387997702</v>
      </c>
      <c r="R1652" s="1" t="str">
        <f>_xlfn.IFNA(IF(Veg_Table[[#This Row],[EVM_LAST_EDITOR]]="","zBlank EVM Last Editor",VLOOKUP(Veg_Table[[#This Row],[EVM_LAST_EDITOR]],Roster_Table[#All],4,FALSE)),"zAWRR Not in Roster")</f>
        <v>AEA</v>
      </c>
      <c r="S1652" s="1" t="str">
        <f>_xlfn.IFNA(IF(Veg_Table[[#This Row],[EVM_LAST_EDITOR]]="","zBlank EVM Last Editor",VLOOKUP(Veg_Table[[#This Row],[EVM_LAST_EDITOR]],Roster_Table[#All],16,FALSE)),"zCompany_AWRR not in Roster")</f>
        <v>Not in Sierra Roster</v>
      </c>
      <c r="T1652" s="2">
        <f>IFERROR(DATE(YEAR(Veg_Table[[#This Row],[Created2]]),MONTH(Veg_Table[[#This Row],[Created2]]),DAY(Veg_Table[[#This Row],[Created2]])),DATE(2019,1,1))</f>
        <v>43923</v>
      </c>
      <c r="U1652" s="3">
        <f>VALUE(SUBSTITUTE(Veg_Table[[#This Row],[Created]],",",""))</f>
        <v>43923.616249999999</v>
      </c>
      <c r="V1652" s="3" t="str">
        <f ca="1">IFERROR(_xlfn.IFNA(CELL("contents",INDIRECT(_xlfn.CONCAT("Veg_Table_Production_Data!",ADDRESS(MATCH(_xlfn.MAXIFS(#REF!,#REF!,"="&amp;Veg_Table[[#This Row],[AUTO_ID]],#REF!,"&lt;"&amp;Veg_Table[[#This Row],[EVM_LAST_EDITED_Day]]),#REF!,0),COLUMN(#REF!),4,1,)))),""),"")</f>
        <v/>
      </c>
      <c r="W1652" s="3" t="str">
        <f ca="1">IF(Veg_Table[[#This Row],[Previous_Prescription]]="","No",IF(Veg_Table[[#This Row],[Previous_Prescription]]=Veg_Table[[#This Row],[PRESCRIP]],"No","Yes"))</f>
        <v>No</v>
      </c>
      <c r="X1652" s="3" t="str">
        <f>IF(Veg_Table[[#This Row],[EVM_LAST_EDITED_Day]]=Veg_Table[[#This Row],[Created_Day]],"New","Old")</f>
        <v>Old</v>
      </c>
      <c r="Y1652" s="1">
        <f>IFERROR(IF(FIND("delete",LOWER(Veg_Table[[#This Row],[PI_COMMENTS]]))&gt;=1,1,0),0)</f>
        <v>0</v>
      </c>
      <c r="Z1652" s="1" t="str">
        <f>_xlfn.IFNA(IF(Veg_Table[[#This Row],[EVM_LAST_EDITOR]]="","Yes",VLOOKUP(Veg_Table[[#This Row],[EVM_LAST_EDITOR]],Roster_Table[#All],15,FALSE)),"Yes")</f>
        <v>No</v>
      </c>
      <c r="AA165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52" s="1" t="str">
        <f>_xlfn.IFNA(VLOOKUP(Veg_Table[[#This Row],[EVM_LAST_EDITOR]],Roster_Table[#All],3,FALSE),"zAWRR Not in Roster")</f>
        <v>Drew</v>
      </c>
      <c r="AC1652" s="1" t="str">
        <f>_xlfn.IFNA(VLOOKUP(Veg_Table[[#This Row],[EVM_LAST_EDITOR]],Roster_Table[#All],2,FALSE),"zAWRR Not in Roster")</f>
        <v>Berlfein</v>
      </c>
      <c r="AD1652" s="1" t="str">
        <f>IF(_xlfn.CONCAT(Veg_Table[[#This Row],[First_Name]]," ",Veg_Table[[#This Row],[Last_Name]])="zAWRR Not in Roster zAWRR Not in Roster","zAWRR Not in Roster",_xlfn.CONCAT(Veg_Table[[#This Row],[First_Name]]," ",Veg_Table[[#This Row],[Last_Name]]))</f>
        <v>Drew Berlfein</v>
      </c>
      <c r="AE1652">
        <v>2972727</v>
      </c>
      <c r="AF1652" t="s">
        <v>2220</v>
      </c>
      <c r="AG1652" t="s">
        <v>93</v>
      </c>
      <c r="AH1652" t="s">
        <v>2208</v>
      </c>
      <c r="AI1652" t="s">
        <v>1907</v>
      </c>
      <c r="AJ1652" t="s">
        <v>820</v>
      </c>
      <c r="AL1652" t="s">
        <v>22</v>
      </c>
      <c r="AM1652" t="s">
        <v>40</v>
      </c>
      <c r="AN1652" t="s">
        <v>25</v>
      </c>
      <c r="AO1652" t="s">
        <v>25</v>
      </c>
      <c r="AP1652">
        <v>41</v>
      </c>
      <c r="AQ1652">
        <v>70</v>
      </c>
      <c r="AR1652" t="s">
        <v>511</v>
      </c>
      <c r="AS1652" t="s">
        <v>905</v>
      </c>
      <c r="AT1652" t="s">
        <v>515</v>
      </c>
      <c r="AV1652" t="s">
        <v>512</v>
      </c>
      <c r="AW1652" t="s">
        <v>3342</v>
      </c>
      <c r="AX1652" t="s">
        <v>534</v>
      </c>
      <c r="AZ1652">
        <v>5585883</v>
      </c>
      <c r="BA1652" t="s">
        <v>905</v>
      </c>
      <c r="BB1652" s="4">
        <v>43965.734960057867</v>
      </c>
      <c r="BC1652" t="s">
        <v>4003</v>
      </c>
      <c r="BD1652" t="s">
        <v>29</v>
      </c>
      <c r="BE1652" t="s">
        <v>25</v>
      </c>
      <c r="BF1652" t="s">
        <v>513</v>
      </c>
      <c r="BI1652" s="3"/>
      <c r="BJ1652" t="s">
        <v>463</v>
      </c>
      <c r="BK1652" s="30" t="s">
        <v>533</v>
      </c>
      <c r="BL1652" s="3">
        <v>43965.735387997687</v>
      </c>
      <c r="BM1652" t="s">
        <v>31</v>
      </c>
      <c r="BN1652" t="s">
        <v>32</v>
      </c>
      <c r="BP1652" t="s">
        <v>2209</v>
      </c>
      <c r="BQ1652" t="s">
        <v>1025</v>
      </c>
      <c r="BR1652" t="s">
        <v>28</v>
      </c>
      <c r="BS1652" t="s">
        <v>28</v>
      </c>
      <c r="BT1652" t="s">
        <v>140</v>
      </c>
      <c r="BU1652" s="3">
        <v>43923.616249999999</v>
      </c>
      <c r="BV1652" t="s">
        <v>803</v>
      </c>
      <c r="BW1652" s="3">
        <v>43965.813544918979</v>
      </c>
      <c r="BX1652" t="s">
        <v>2221</v>
      </c>
      <c r="CG1652"/>
      <c r="CH1652"/>
      <c r="CI1652"/>
      <c r="CY1652"/>
      <c r="DA1652"/>
      <c r="DF1652"/>
    </row>
    <row r="1653" spans="1:110" x14ac:dyDescent="0.25">
      <c r="A1653" s="1">
        <f>IF(Veg_Table[[#This Row],[VP_STATUS]]="Hold",0,IF(OR(AND(Veg_Table[[#This Row],[PRESCRIP]]="NW_No Work",Veg_Table[[#This Row],[VP_STATUS]]&lt;&gt;"No Work Required Under EVM"),AND(Veg_Table[[#This Row],[VP_STATUS]]="No Work Required Under EVM",Veg_Table[[#This Row],[PRESCRIP]]&lt;&gt;"NW_No Work")),1,0))</f>
        <v>0</v>
      </c>
      <c r="B1653" s="1">
        <f>IF(Veg_Table[[#This Row],[SPECIES]]="",1,0)</f>
        <v>0</v>
      </c>
      <c r="C1653" s="1">
        <f>IF(Veg_Table[[#This Row],[DIAMETER]]="",1,0)</f>
        <v>0</v>
      </c>
      <c r="D1653" s="1">
        <f>IF(Veg_Table[[#This Row],[HEIGHT]]="",1,0)</f>
        <v>0</v>
      </c>
      <c r="E165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53" s="1">
        <f>IF(AND(Veg_Table[[#This Row],[TAT_RESULT]]="ABATE",Veg_Table[[#This Row],[PRESCRIP]]="NW_No Work"),1,0)</f>
        <v>0</v>
      </c>
      <c r="G1653" s="1">
        <f>IF(OR(Veg_Table[[#This Row],[Prescription R-Scale]]="NA",Veg_Table[[#This Row],[Diameter R-Scale]]="NA"),0,IF(Veg_Table[[#This Row],[Diameter R-Scale]]&lt;&gt;Veg_Table[[#This Row],[Prescription R-Scale]],1,0))</f>
        <v>0</v>
      </c>
      <c r="H1653" s="1">
        <f>IF(OR(AND(Veg_Table[[#This Row],[PRESCRIP]]="BC_Br Rmv", Veg_Table[[#This Row],[WOOD_MAN]]&lt;&gt;"Not Needed"),AND(Veg_Table[[#This Row],[PRESCRIP]]="BCS_Br Rmv+Trt", Veg_Table[[#This Row],[WOOD_MAN]]&lt;&gt;"Not Needed")),1,0)</f>
        <v>0</v>
      </c>
      <c r="I1653" s="1">
        <f ca="1">IF(AND(Veg_Table[[#This Row],[Prescription_Changed]]="Yes",Veg_Table[[#This Row],[TAT_RESULT]]=""),1,0)</f>
        <v>0</v>
      </c>
      <c r="J1653" s="1">
        <f ca="1">SUM(Veg_Table[[#This Row],[Prescription and Status do not match]:[Prescription_Edited_And_TAT_Is_Blank]])</f>
        <v>0</v>
      </c>
      <c r="K1653" s="1">
        <f ca="1">IF(Veg_Table[[#This Row],[Sum of Errors]]&gt;0,1,0)</f>
        <v>0</v>
      </c>
      <c r="L1653" s="1">
        <f>1</f>
        <v>1</v>
      </c>
      <c r="M165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653" s="1">
        <f>IF(OR(MID(Veg_Table[[#This Row],[PRESCRIP]],2,1)="1",MID(Veg_Table[[#This Row],[PRESCRIP]],2,1)="2",MID(Veg_Table[[#This Row],[PRESCRIP]],2,1)="3",MID(Veg_Table[[#This Row],[PRESCRIP]],2,1)="4"),_xlfn.NUMBERVALUE(MID(Veg_Table[[#This Row],[PRESCRIP]],2,1)),"NA")</f>
        <v>3</v>
      </c>
      <c r="O1653" s="1">
        <f>WEEKNUM(Veg_Table[[#This Row],[EVM_LAST_EDITED_Day]],2)</f>
        <v>20</v>
      </c>
      <c r="P1653" s="25">
        <f>IFERROR(DATE(YEAR(Veg_Table[[#This Row],[EVM_LAST_EDITED2]]),MONTH(Veg_Table[[#This Row],[EVM_LAST_EDITED2]]),DAY(Veg_Table[[#This Row],[EVM_LAST_EDITED2]])),DATE(2019,1,1))</f>
        <v>43965</v>
      </c>
      <c r="Q1653" s="3">
        <f>VALUE(SUBSTITUTE(Veg_Table[[#This Row],[EVM_LAST_EDITED]],",",""))</f>
        <v>43965.740241990701</v>
      </c>
      <c r="R1653" s="1" t="str">
        <f>_xlfn.IFNA(IF(Veg_Table[[#This Row],[EVM_LAST_EDITOR]]="","zBlank EVM Last Editor",VLOOKUP(Veg_Table[[#This Row],[EVM_LAST_EDITOR]],Roster_Table[#All],4,FALSE)),"zAWRR Not in Roster")</f>
        <v>AEA</v>
      </c>
      <c r="S1653" s="1" t="str">
        <f>_xlfn.IFNA(IF(Veg_Table[[#This Row],[EVM_LAST_EDITOR]]="","zBlank EVM Last Editor",VLOOKUP(Veg_Table[[#This Row],[EVM_LAST_EDITOR]],Roster_Table[#All],16,FALSE)),"zCompany_AWRR not in Roster")</f>
        <v>Not in Sierra Roster</v>
      </c>
      <c r="T1653" s="2">
        <f>IFERROR(DATE(YEAR(Veg_Table[[#This Row],[Created2]]),MONTH(Veg_Table[[#This Row],[Created2]]),DAY(Veg_Table[[#This Row],[Created2]])),DATE(2019,1,1))</f>
        <v>43923</v>
      </c>
      <c r="U1653" s="3">
        <f>VALUE(SUBSTITUTE(Veg_Table[[#This Row],[Created]],",",""))</f>
        <v>43923.569131944401</v>
      </c>
      <c r="V1653" s="3" t="str">
        <f ca="1">IFERROR(_xlfn.IFNA(CELL("contents",INDIRECT(_xlfn.CONCAT("Veg_Table_Production_Data!",ADDRESS(MATCH(_xlfn.MAXIFS(#REF!,#REF!,"="&amp;Veg_Table[[#This Row],[AUTO_ID]],#REF!,"&lt;"&amp;Veg_Table[[#This Row],[EVM_LAST_EDITED_Day]]),#REF!,0),COLUMN(#REF!),4,1,)))),""),"")</f>
        <v/>
      </c>
      <c r="W1653" s="3" t="str">
        <f ca="1">IF(Veg_Table[[#This Row],[Previous_Prescription]]="","No",IF(Veg_Table[[#This Row],[Previous_Prescription]]=Veg_Table[[#This Row],[PRESCRIP]],"No","Yes"))</f>
        <v>No</v>
      </c>
      <c r="X1653" s="3" t="str">
        <f>IF(Veg_Table[[#This Row],[EVM_LAST_EDITED_Day]]=Veg_Table[[#This Row],[Created_Day]],"New","Old")</f>
        <v>Old</v>
      </c>
      <c r="Y1653" s="1">
        <f>IFERROR(IF(FIND("delete",LOWER(Veg_Table[[#This Row],[PI_COMMENTS]]))&gt;=1,1,0),0)</f>
        <v>0</v>
      </c>
      <c r="Z1653" s="1" t="str">
        <f>_xlfn.IFNA(IF(Veg_Table[[#This Row],[EVM_LAST_EDITOR]]="","Yes",VLOOKUP(Veg_Table[[#This Row],[EVM_LAST_EDITOR]],Roster_Table[#All],15,FALSE)),"Yes")</f>
        <v>No</v>
      </c>
      <c r="AA165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53" s="1" t="str">
        <f>_xlfn.IFNA(VLOOKUP(Veg_Table[[#This Row],[EVM_LAST_EDITOR]],Roster_Table[#All],3,FALSE),"zAWRR Not in Roster")</f>
        <v>Drew</v>
      </c>
      <c r="AC1653" s="1" t="str">
        <f>_xlfn.IFNA(VLOOKUP(Veg_Table[[#This Row],[EVM_LAST_EDITOR]],Roster_Table[#All],2,FALSE),"zAWRR Not in Roster")</f>
        <v>Berlfein</v>
      </c>
      <c r="AD1653" s="1" t="str">
        <f>IF(_xlfn.CONCAT(Veg_Table[[#This Row],[First_Name]]," ",Veg_Table[[#This Row],[Last_Name]])="zAWRR Not in Roster zAWRR Not in Roster","zAWRR Not in Roster",_xlfn.CONCAT(Veg_Table[[#This Row],[First_Name]]," ",Veg_Table[[#This Row],[Last_Name]]))</f>
        <v>Drew Berlfein</v>
      </c>
      <c r="AE1653">
        <v>2972624</v>
      </c>
      <c r="AF1653" t="s">
        <v>2210</v>
      </c>
      <c r="AG1653" t="s">
        <v>93</v>
      </c>
      <c r="AH1653" t="s">
        <v>2208</v>
      </c>
      <c r="AI1653" t="s">
        <v>1907</v>
      </c>
      <c r="AJ1653" t="s">
        <v>48</v>
      </c>
      <c r="AL1653" t="s">
        <v>22</v>
      </c>
      <c r="AM1653" t="s">
        <v>38</v>
      </c>
      <c r="AN1653" t="s">
        <v>25</v>
      </c>
      <c r="AO1653" t="s">
        <v>25</v>
      </c>
      <c r="AP1653">
        <v>24</v>
      </c>
      <c r="AQ1653">
        <v>130</v>
      </c>
      <c r="AR1653" t="s">
        <v>511</v>
      </c>
      <c r="AS1653" t="s">
        <v>51</v>
      </c>
      <c r="AT1653" t="s">
        <v>515</v>
      </c>
      <c r="AV1653" t="s">
        <v>512</v>
      </c>
      <c r="AW1653" t="s">
        <v>3354</v>
      </c>
      <c r="AX1653" t="s">
        <v>534</v>
      </c>
      <c r="AZ1653">
        <v>5585883</v>
      </c>
      <c r="BA1653" t="s">
        <v>51</v>
      </c>
      <c r="BB1653" s="4">
        <v>43965.739715798612</v>
      </c>
      <c r="BC1653" t="s">
        <v>4003</v>
      </c>
      <c r="BD1653" t="s">
        <v>29</v>
      </c>
      <c r="BE1653" t="s">
        <v>25</v>
      </c>
      <c r="BF1653" t="s">
        <v>513</v>
      </c>
      <c r="BI1653" s="3"/>
      <c r="BJ1653" t="s">
        <v>463</v>
      </c>
      <c r="BK1653" s="30" t="s">
        <v>533</v>
      </c>
      <c r="BL1653" s="3">
        <v>43965.740241990738</v>
      </c>
      <c r="BM1653" t="s">
        <v>31</v>
      </c>
      <c r="BN1653" t="s">
        <v>32</v>
      </c>
      <c r="BP1653" t="s">
        <v>2209</v>
      </c>
      <c r="BQ1653" t="s">
        <v>1025</v>
      </c>
      <c r="BR1653" t="s">
        <v>28</v>
      </c>
      <c r="BS1653" t="s">
        <v>28</v>
      </c>
      <c r="BT1653" t="s">
        <v>176</v>
      </c>
      <c r="BU1653" s="3">
        <v>43923.569131944445</v>
      </c>
      <c r="BV1653" t="s">
        <v>803</v>
      </c>
      <c r="BW1653" s="3">
        <v>43965.813544918979</v>
      </c>
      <c r="BX1653" t="s">
        <v>2211</v>
      </c>
      <c r="CG1653"/>
      <c r="CH1653"/>
      <c r="CI1653"/>
      <c r="CY1653"/>
      <c r="DA1653"/>
      <c r="DF1653"/>
    </row>
    <row r="1654" spans="1:110" x14ac:dyDescent="0.25">
      <c r="A1654" s="1">
        <f>IF(Veg_Table[[#This Row],[VP_STATUS]]="Hold",0,IF(OR(AND(Veg_Table[[#This Row],[PRESCRIP]]="NW_No Work",Veg_Table[[#This Row],[VP_STATUS]]&lt;&gt;"No Work Required Under EVM"),AND(Veg_Table[[#This Row],[VP_STATUS]]="No Work Required Under EVM",Veg_Table[[#This Row],[PRESCRIP]]&lt;&gt;"NW_No Work")),1,0))</f>
        <v>0</v>
      </c>
      <c r="B1654" s="1">
        <f>IF(Veg_Table[[#This Row],[SPECIES]]="",1,0)</f>
        <v>0</v>
      </c>
      <c r="C1654" s="1">
        <f>IF(Veg_Table[[#This Row],[DIAMETER]]="",1,0)</f>
        <v>0</v>
      </c>
      <c r="D1654" s="1">
        <f>IF(Veg_Table[[#This Row],[HEIGHT]]="",1,0)</f>
        <v>0</v>
      </c>
      <c r="E165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54" s="1">
        <f>IF(AND(Veg_Table[[#This Row],[TAT_RESULT]]="ABATE",Veg_Table[[#This Row],[PRESCRIP]]="NW_No Work"),1,0)</f>
        <v>0</v>
      </c>
      <c r="G1654" s="1">
        <f>IF(OR(Veg_Table[[#This Row],[Prescription R-Scale]]="NA",Veg_Table[[#This Row],[Diameter R-Scale]]="NA"),0,IF(Veg_Table[[#This Row],[Diameter R-Scale]]&lt;&gt;Veg_Table[[#This Row],[Prescription R-Scale]],1,0))</f>
        <v>0</v>
      </c>
      <c r="H1654" s="1">
        <f>IF(OR(AND(Veg_Table[[#This Row],[PRESCRIP]]="BC_Br Rmv", Veg_Table[[#This Row],[WOOD_MAN]]&lt;&gt;"Not Needed"),AND(Veg_Table[[#This Row],[PRESCRIP]]="BCS_Br Rmv+Trt", Veg_Table[[#This Row],[WOOD_MAN]]&lt;&gt;"Not Needed")),1,0)</f>
        <v>0</v>
      </c>
      <c r="I1654" s="1">
        <f ca="1">IF(AND(Veg_Table[[#This Row],[Prescription_Changed]]="Yes",Veg_Table[[#This Row],[TAT_RESULT]]=""),1,0)</f>
        <v>0</v>
      </c>
      <c r="J1654" s="1">
        <f ca="1">SUM(Veg_Table[[#This Row],[Prescription and Status do not match]:[Prescription_Edited_And_TAT_Is_Blank]])</f>
        <v>0</v>
      </c>
      <c r="K1654" s="1">
        <f ca="1">IF(Veg_Table[[#This Row],[Sum of Errors]]&gt;0,1,0)</f>
        <v>0</v>
      </c>
      <c r="L1654" s="1">
        <f>1</f>
        <v>1</v>
      </c>
      <c r="M165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654" s="1">
        <f>IF(OR(MID(Veg_Table[[#This Row],[PRESCRIP]],2,1)="1",MID(Veg_Table[[#This Row],[PRESCRIP]],2,1)="2",MID(Veg_Table[[#This Row],[PRESCRIP]],2,1)="3",MID(Veg_Table[[#This Row],[PRESCRIP]],2,1)="4"),_xlfn.NUMBERVALUE(MID(Veg_Table[[#This Row],[PRESCRIP]],2,1)),"NA")</f>
        <v>3</v>
      </c>
      <c r="O1654" s="1">
        <f>WEEKNUM(Veg_Table[[#This Row],[EVM_LAST_EDITED_Day]],2)</f>
        <v>20</v>
      </c>
      <c r="P1654" s="25">
        <f>IFERROR(DATE(YEAR(Veg_Table[[#This Row],[EVM_LAST_EDITED2]]),MONTH(Veg_Table[[#This Row],[EVM_LAST_EDITED2]]),DAY(Veg_Table[[#This Row],[EVM_LAST_EDITED2]])),DATE(2019,1,1))</f>
        <v>43965</v>
      </c>
      <c r="Q1654" s="3">
        <f>VALUE(SUBSTITUTE(Veg_Table[[#This Row],[EVM_LAST_EDITED]],",",""))</f>
        <v>43965.742200717599</v>
      </c>
      <c r="R1654" s="1" t="str">
        <f>_xlfn.IFNA(IF(Veg_Table[[#This Row],[EVM_LAST_EDITOR]]="","zBlank EVM Last Editor",VLOOKUP(Veg_Table[[#This Row],[EVM_LAST_EDITOR]],Roster_Table[#All],4,FALSE)),"zAWRR Not in Roster")</f>
        <v>AEA</v>
      </c>
      <c r="S1654" s="1" t="str">
        <f>_xlfn.IFNA(IF(Veg_Table[[#This Row],[EVM_LAST_EDITOR]]="","zBlank EVM Last Editor",VLOOKUP(Veg_Table[[#This Row],[EVM_LAST_EDITOR]],Roster_Table[#All],16,FALSE)),"zCompany_AWRR not in Roster")</f>
        <v>Not in Sierra Roster</v>
      </c>
      <c r="T1654" s="2">
        <f>IFERROR(DATE(YEAR(Veg_Table[[#This Row],[Created2]]),MONTH(Veg_Table[[#This Row],[Created2]]),DAY(Veg_Table[[#This Row],[Created2]])),DATE(2019,1,1))</f>
        <v>43923</v>
      </c>
      <c r="U1654" s="3">
        <f>VALUE(SUBSTITUTE(Veg_Table[[#This Row],[Created]],",",""))</f>
        <v>43923.582268518498</v>
      </c>
      <c r="V1654" s="3" t="str">
        <f ca="1">IFERROR(_xlfn.IFNA(CELL("contents",INDIRECT(_xlfn.CONCAT("Veg_Table_Production_Data!",ADDRESS(MATCH(_xlfn.MAXIFS(#REF!,#REF!,"="&amp;Veg_Table[[#This Row],[AUTO_ID]],#REF!,"&lt;"&amp;Veg_Table[[#This Row],[EVM_LAST_EDITED_Day]]),#REF!,0),COLUMN(#REF!),4,1,)))),""),"")</f>
        <v/>
      </c>
      <c r="W1654" s="3" t="str">
        <f ca="1">IF(Veg_Table[[#This Row],[Previous_Prescription]]="","No",IF(Veg_Table[[#This Row],[Previous_Prescription]]=Veg_Table[[#This Row],[PRESCRIP]],"No","Yes"))</f>
        <v>No</v>
      </c>
      <c r="X1654" s="3" t="str">
        <f>IF(Veg_Table[[#This Row],[EVM_LAST_EDITED_Day]]=Veg_Table[[#This Row],[Created_Day]],"New","Old")</f>
        <v>Old</v>
      </c>
      <c r="Y1654" s="1">
        <f>IFERROR(IF(FIND("delete",LOWER(Veg_Table[[#This Row],[PI_COMMENTS]]))&gt;=1,1,0),0)</f>
        <v>0</v>
      </c>
      <c r="Z1654" s="1" t="str">
        <f>_xlfn.IFNA(IF(Veg_Table[[#This Row],[EVM_LAST_EDITOR]]="","Yes",VLOOKUP(Veg_Table[[#This Row],[EVM_LAST_EDITOR]],Roster_Table[#All],15,FALSE)),"Yes")</f>
        <v>No</v>
      </c>
      <c r="AA165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54" s="1" t="str">
        <f>_xlfn.IFNA(VLOOKUP(Veg_Table[[#This Row],[EVM_LAST_EDITOR]],Roster_Table[#All],3,FALSE),"zAWRR Not in Roster")</f>
        <v>Drew</v>
      </c>
      <c r="AC1654" s="1" t="str">
        <f>_xlfn.IFNA(VLOOKUP(Veg_Table[[#This Row],[EVM_LAST_EDITOR]],Roster_Table[#All],2,FALSE),"zAWRR Not in Roster")</f>
        <v>Berlfein</v>
      </c>
      <c r="AD1654" s="1" t="str">
        <f>IF(_xlfn.CONCAT(Veg_Table[[#This Row],[First_Name]]," ",Veg_Table[[#This Row],[Last_Name]])="zAWRR Not in Roster zAWRR Not in Roster","zAWRR Not in Roster",_xlfn.CONCAT(Veg_Table[[#This Row],[First_Name]]," ",Veg_Table[[#This Row],[Last_Name]]))</f>
        <v>Drew Berlfein</v>
      </c>
      <c r="AE1654">
        <v>2972630</v>
      </c>
      <c r="AF1654" t="s">
        <v>2214</v>
      </c>
      <c r="AG1654" t="s">
        <v>93</v>
      </c>
      <c r="AH1654" t="s">
        <v>2208</v>
      </c>
      <c r="AI1654" t="s">
        <v>1907</v>
      </c>
      <c r="AJ1654" t="s">
        <v>820</v>
      </c>
      <c r="AL1654" t="s">
        <v>22</v>
      </c>
      <c r="AM1654" t="s">
        <v>40</v>
      </c>
      <c r="AN1654" t="s">
        <v>25</v>
      </c>
      <c r="AO1654" t="s">
        <v>25</v>
      </c>
      <c r="AP1654">
        <v>29</v>
      </c>
      <c r="AQ1654">
        <v>80</v>
      </c>
      <c r="AR1654" t="s">
        <v>511</v>
      </c>
      <c r="AS1654" t="s">
        <v>1578</v>
      </c>
      <c r="AT1654" t="s">
        <v>515</v>
      </c>
      <c r="AV1654" t="s">
        <v>512</v>
      </c>
      <c r="AW1654" t="s">
        <v>3355</v>
      </c>
      <c r="AX1654" t="s">
        <v>534</v>
      </c>
      <c r="AZ1654">
        <v>5585883</v>
      </c>
      <c r="BA1654" t="s">
        <v>1578</v>
      </c>
      <c r="BB1654" s="4">
        <v>43965.739042233799</v>
      </c>
      <c r="BC1654" t="s">
        <v>4003</v>
      </c>
      <c r="BD1654" t="s">
        <v>29</v>
      </c>
      <c r="BE1654" t="s">
        <v>25</v>
      </c>
      <c r="BF1654" t="s">
        <v>513</v>
      </c>
      <c r="BG1654" t="s">
        <v>534</v>
      </c>
      <c r="BI1654" s="3">
        <v>43965.742174108796</v>
      </c>
      <c r="BJ1654" t="s">
        <v>528</v>
      </c>
      <c r="BK1654" s="30" t="s">
        <v>533</v>
      </c>
      <c r="BL1654" s="3">
        <v>43965.742200717592</v>
      </c>
      <c r="BM1654" t="s">
        <v>31</v>
      </c>
      <c r="BN1654" t="s">
        <v>32</v>
      </c>
      <c r="BP1654" t="s">
        <v>2209</v>
      </c>
      <c r="BQ1654" t="s">
        <v>1025</v>
      </c>
      <c r="BR1654" t="s">
        <v>28</v>
      </c>
      <c r="BS1654" t="s">
        <v>28</v>
      </c>
      <c r="BT1654" t="s">
        <v>176</v>
      </c>
      <c r="BU1654" s="3">
        <v>43923.582268518519</v>
      </c>
      <c r="BV1654" t="s">
        <v>803</v>
      </c>
      <c r="BW1654" s="3">
        <v>43965.813544918979</v>
      </c>
      <c r="BX1654" t="s">
        <v>2215</v>
      </c>
      <c r="CG1654"/>
      <c r="CH1654"/>
      <c r="CI1654"/>
      <c r="CY1654"/>
      <c r="DA1654"/>
      <c r="DF1654"/>
    </row>
    <row r="1655" spans="1:110" x14ac:dyDescent="0.25">
      <c r="A1655" s="1">
        <f>IF(Veg_Table[[#This Row],[VP_STATUS]]="Hold",0,IF(OR(AND(Veg_Table[[#This Row],[PRESCRIP]]="NW_No Work",Veg_Table[[#This Row],[VP_STATUS]]&lt;&gt;"No Work Required Under EVM"),AND(Veg_Table[[#This Row],[VP_STATUS]]="No Work Required Under EVM",Veg_Table[[#This Row],[PRESCRIP]]&lt;&gt;"NW_No Work")),1,0))</f>
        <v>0</v>
      </c>
      <c r="B1655" s="1">
        <f>IF(Veg_Table[[#This Row],[SPECIES]]="",1,0)</f>
        <v>0</v>
      </c>
      <c r="C1655" s="1">
        <f>IF(Veg_Table[[#This Row],[DIAMETER]]="",1,0)</f>
        <v>0</v>
      </c>
      <c r="D1655" s="1">
        <f>IF(Veg_Table[[#This Row],[HEIGHT]]="",1,0)</f>
        <v>0</v>
      </c>
      <c r="E165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55" s="1">
        <f>IF(AND(Veg_Table[[#This Row],[TAT_RESULT]]="ABATE",Veg_Table[[#This Row],[PRESCRIP]]="NW_No Work"),1,0)</f>
        <v>0</v>
      </c>
      <c r="G1655" s="1">
        <f>IF(OR(Veg_Table[[#This Row],[Prescription R-Scale]]="NA",Veg_Table[[#This Row],[Diameter R-Scale]]="NA"),0,IF(Veg_Table[[#This Row],[Diameter R-Scale]]&lt;&gt;Veg_Table[[#This Row],[Prescription R-Scale]],1,0))</f>
        <v>0</v>
      </c>
      <c r="H1655" s="1">
        <f>IF(OR(AND(Veg_Table[[#This Row],[PRESCRIP]]="BC_Br Rmv", Veg_Table[[#This Row],[WOOD_MAN]]&lt;&gt;"Not Needed"),AND(Veg_Table[[#This Row],[PRESCRIP]]="BCS_Br Rmv+Trt", Veg_Table[[#This Row],[WOOD_MAN]]&lt;&gt;"Not Needed")),1,0)</f>
        <v>0</v>
      </c>
      <c r="I1655" s="1">
        <f ca="1">IF(AND(Veg_Table[[#This Row],[Prescription_Changed]]="Yes",Veg_Table[[#This Row],[TAT_RESULT]]=""),1,0)</f>
        <v>0</v>
      </c>
      <c r="J1655" s="1">
        <f ca="1">SUM(Veg_Table[[#This Row],[Prescription and Status do not match]:[Prescription_Edited_And_TAT_Is_Blank]])</f>
        <v>0</v>
      </c>
      <c r="K1655" s="1">
        <f ca="1">IF(Veg_Table[[#This Row],[Sum of Errors]]&gt;0,1,0)</f>
        <v>0</v>
      </c>
      <c r="L1655" s="1">
        <f>1</f>
        <v>1</v>
      </c>
      <c r="M165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655" s="1">
        <f>IF(OR(MID(Veg_Table[[#This Row],[PRESCRIP]],2,1)="1",MID(Veg_Table[[#This Row],[PRESCRIP]],2,1)="2",MID(Veg_Table[[#This Row],[PRESCRIP]],2,1)="3",MID(Veg_Table[[#This Row],[PRESCRIP]],2,1)="4"),_xlfn.NUMBERVALUE(MID(Veg_Table[[#This Row],[PRESCRIP]],2,1)),"NA")</f>
        <v>1</v>
      </c>
      <c r="O1655" s="1">
        <f>WEEKNUM(Veg_Table[[#This Row],[EVM_LAST_EDITED_Day]],2)</f>
        <v>20</v>
      </c>
      <c r="P1655" s="25">
        <f>IFERROR(DATE(YEAR(Veg_Table[[#This Row],[EVM_LAST_EDITED2]]),MONTH(Veg_Table[[#This Row],[EVM_LAST_EDITED2]]),DAY(Veg_Table[[#This Row],[EVM_LAST_EDITED2]])),DATE(2019,1,1))</f>
        <v>43965</v>
      </c>
      <c r="Q1655" s="3">
        <f>VALUE(SUBSTITUTE(Veg_Table[[#This Row],[EVM_LAST_EDITED]],",",""))</f>
        <v>43965.7423873843</v>
      </c>
      <c r="R1655" s="1" t="str">
        <f>_xlfn.IFNA(IF(Veg_Table[[#This Row],[EVM_LAST_EDITOR]]="","zBlank EVM Last Editor",VLOOKUP(Veg_Table[[#This Row],[EVM_LAST_EDITOR]],Roster_Table[#All],4,FALSE)),"zAWRR Not in Roster")</f>
        <v>AEA</v>
      </c>
      <c r="S1655" s="1" t="str">
        <f>_xlfn.IFNA(IF(Veg_Table[[#This Row],[EVM_LAST_EDITOR]]="","zBlank EVM Last Editor",VLOOKUP(Veg_Table[[#This Row],[EVM_LAST_EDITOR]],Roster_Table[#All],16,FALSE)),"zCompany_AWRR not in Roster")</f>
        <v>Not in Sierra Roster</v>
      </c>
      <c r="T1655" s="2">
        <f>IFERROR(DATE(YEAR(Veg_Table[[#This Row],[Created2]]),MONTH(Veg_Table[[#This Row],[Created2]]),DAY(Veg_Table[[#This Row],[Created2]])),DATE(2019,1,1))</f>
        <v>43923</v>
      </c>
      <c r="U1655" s="3">
        <f>VALUE(SUBSTITUTE(Veg_Table[[#This Row],[Created]],",",""))</f>
        <v>43923.601597222201</v>
      </c>
      <c r="V1655" s="3" t="str">
        <f ca="1">IFERROR(_xlfn.IFNA(CELL("contents",INDIRECT(_xlfn.CONCAT("Veg_Table_Production_Data!",ADDRESS(MATCH(_xlfn.MAXIFS(#REF!,#REF!,"="&amp;Veg_Table[[#This Row],[AUTO_ID]],#REF!,"&lt;"&amp;Veg_Table[[#This Row],[EVM_LAST_EDITED_Day]]),#REF!,0),COLUMN(#REF!),4,1,)))),""),"")</f>
        <v/>
      </c>
      <c r="W1655" s="3" t="str">
        <f ca="1">IF(Veg_Table[[#This Row],[Previous_Prescription]]="","No",IF(Veg_Table[[#This Row],[Previous_Prescription]]=Veg_Table[[#This Row],[PRESCRIP]],"No","Yes"))</f>
        <v>No</v>
      </c>
      <c r="X1655" s="3" t="str">
        <f>IF(Veg_Table[[#This Row],[EVM_LAST_EDITED_Day]]=Veg_Table[[#This Row],[Created_Day]],"New","Old")</f>
        <v>Old</v>
      </c>
      <c r="Y1655" s="1">
        <f>IFERROR(IF(FIND("delete",LOWER(Veg_Table[[#This Row],[PI_COMMENTS]]))&gt;=1,1,0),0)</f>
        <v>0</v>
      </c>
      <c r="Z1655" s="1" t="str">
        <f>_xlfn.IFNA(IF(Veg_Table[[#This Row],[EVM_LAST_EDITOR]]="","Yes",VLOOKUP(Veg_Table[[#This Row],[EVM_LAST_EDITOR]],Roster_Table[#All],15,FALSE)),"Yes")</f>
        <v>No</v>
      </c>
      <c r="AA165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55" s="1" t="str">
        <f>_xlfn.IFNA(VLOOKUP(Veg_Table[[#This Row],[EVM_LAST_EDITOR]],Roster_Table[#All],3,FALSE),"zAWRR Not in Roster")</f>
        <v>Drew</v>
      </c>
      <c r="AC1655" s="1" t="str">
        <f>_xlfn.IFNA(VLOOKUP(Veg_Table[[#This Row],[EVM_LAST_EDITOR]],Roster_Table[#All],2,FALSE),"zAWRR Not in Roster")</f>
        <v>Berlfein</v>
      </c>
      <c r="AD1655" s="1" t="str">
        <f>IF(_xlfn.CONCAT(Veg_Table[[#This Row],[First_Name]]," ",Veg_Table[[#This Row],[Last_Name]])="zAWRR Not in Roster zAWRR Not in Roster","zAWRR Not in Roster",_xlfn.CONCAT(Veg_Table[[#This Row],[First_Name]]," ",Veg_Table[[#This Row],[Last_Name]]))</f>
        <v>Drew Berlfein</v>
      </c>
      <c r="AE1655">
        <v>2972633</v>
      </c>
      <c r="AF1655" t="s">
        <v>2216</v>
      </c>
      <c r="AG1655" t="s">
        <v>93</v>
      </c>
      <c r="AH1655" t="s">
        <v>2208</v>
      </c>
      <c r="AI1655" t="s">
        <v>1907</v>
      </c>
      <c r="AJ1655" t="s">
        <v>820</v>
      </c>
      <c r="AL1655" t="s">
        <v>22</v>
      </c>
      <c r="AM1655" t="s">
        <v>40</v>
      </c>
      <c r="AN1655" t="s">
        <v>25</v>
      </c>
      <c r="AO1655" t="s">
        <v>25</v>
      </c>
      <c r="AP1655">
        <v>7</v>
      </c>
      <c r="AQ1655">
        <v>30</v>
      </c>
      <c r="AR1655" t="s">
        <v>511</v>
      </c>
      <c r="AS1655" t="s">
        <v>485</v>
      </c>
      <c r="AT1655" t="s">
        <v>515</v>
      </c>
      <c r="AV1655" t="s">
        <v>512</v>
      </c>
      <c r="AW1655" t="s">
        <v>2217</v>
      </c>
      <c r="AX1655" t="s">
        <v>534</v>
      </c>
      <c r="AZ1655">
        <v>5585883</v>
      </c>
      <c r="BA1655" t="s">
        <v>485</v>
      </c>
      <c r="BB1655" s="4">
        <v>43965.738281562502</v>
      </c>
      <c r="BC1655" t="s">
        <v>4003</v>
      </c>
      <c r="BD1655" t="s">
        <v>29</v>
      </c>
      <c r="BE1655" t="s">
        <v>25</v>
      </c>
      <c r="BF1655" t="s">
        <v>513</v>
      </c>
      <c r="BG1655" t="s">
        <v>534</v>
      </c>
      <c r="BI1655" s="3">
        <v>43965.74235792824</v>
      </c>
      <c r="BJ1655" t="s">
        <v>528</v>
      </c>
      <c r="BK1655" s="30" t="s">
        <v>533</v>
      </c>
      <c r="BL1655" s="3">
        <v>43965.742387384256</v>
      </c>
      <c r="BM1655" t="s">
        <v>31</v>
      </c>
      <c r="BN1655" t="s">
        <v>32</v>
      </c>
      <c r="BP1655" t="s">
        <v>2209</v>
      </c>
      <c r="BQ1655" t="s">
        <v>1025</v>
      </c>
      <c r="BR1655" t="s">
        <v>28</v>
      </c>
      <c r="BS1655" t="s">
        <v>28</v>
      </c>
      <c r="BT1655" t="s">
        <v>176</v>
      </c>
      <c r="BU1655" s="3">
        <v>43923.601597222223</v>
      </c>
      <c r="BV1655" t="s">
        <v>803</v>
      </c>
      <c r="BW1655" s="3">
        <v>43965.813544918979</v>
      </c>
      <c r="BX1655" t="s">
        <v>2218</v>
      </c>
      <c r="CG1655"/>
      <c r="CH1655"/>
      <c r="CI1655"/>
      <c r="CY1655"/>
      <c r="DA1655"/>
      <c r="DF1655"/>
    </row>
    <row r="1656" spans="1:110" x14ac:dyDescent="0.25">
      <c r="A1656" s="1">
        <f>IF(Veg_Table[[#This Row],[VP_STATUS]]="Hold",0,IF(OR(AND(Veg_Table[[#This Row],[PRESCRIP]]="NW_No Work",Veg_Table[[#This Row],[VP_STATUS]]&lt;&gt;"No Work Required Under EVM"),AND(Veg_Table[[#This Row],[VP_STATUS]]="No Work Required Under EVM",Veg_Table[[#This Row],[PRESCRIP]]&lt;&gt;"NW_No Work")),1,0))</f>
        <v>0</v>
      </c>
      <c r="B1656" s="1">
        <f>IF(Veg_Table[[#This Row],[SPECIES]]="",1,0)</f>
        <v>0</v>
      </c>
      <c r="C1656" s="1">
        <f>IF(Veg_Table[[#This Row],[DIAMETER]]="",1,0)</f>
        <v>0</v>
      </c>
      <c r="D1656" s="1">
        <f>IF(Veg_Table[[#This Row],[HEIGHT]]="",1,0)</f>
        <v>0</v>
      </c>
      <c r="E165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56" s="1">
        <f>IF(AND(Veg_Table[[#This Row],[TAT_RESULT]]="ABATE",Veg_Table[[#This Row],[PRESCRIP]]="NW_No Work"),1,0)</f>
        <v>0</v>
      </c>
      <c r="G1656" s="1">
        <f>IF(OR(Veg_Table[[#This Row],[Prescription R-Scale]]="NA",Veg_Table[[#This Row],[Diameter R-Scale]]="NA"),0,IF(Veg_Table[[#This Row],[Diameter R-Scale]]&lt;&gt;Veg_Table[[#This Row],[Prescription R-Scale]],1,0))</f>
        <v>0</v>
      </c>
      <c r="H1656" s="1">
        <f>IF(OR(AND(Veg_Table[[#This Row],[PRESCRIP]]="BC_Br Rmv", Veg_Table[[#This Row],[WOOD_MAN]]&lt;&gt;"Not Needed"),AND(Veg_Table[[#This Row],[PRESCRIP]]="BCS_Br Rmv+Trt", Veg_Table[[#This Row],[WOOD_MAN]]&lt;&gt;"Not Needed")),1,0)</f>
        <v>0</v>
      </c>
      <c r="I1656" s="1">
        <f ca="1">IF(AND(Veg_Table[[#This Row],[Prescription_Changed]]="Yes",Veg_Table[[#This Row],[TAT_RESULT]]=""),1,0)</f>
        <v>0</v>
      </c>
      <c r="J1656" s="1">
        <f ca="1">SUM(Veg_Table[[#This Row],[Prescription and Status do not match]:[Prescription_Edited_And_TAT_Is_Blank]])</f>
        <v>0</v>
      </c>
      <c r="K1656" s="1">
        <f ca="1">IF(Veg_Table[[#This Row],[Sum of Errors]]&gt;0,1,0)</f>
        <v>0</v>
      </c>
      <c r="L1656" s="1">
        <f>1</f>
        <v>1</v>
      </c>
      <c r="M165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1656" s="1">
        <f>IF(OR(MID(Veg_Table[[#This Row],[PRESCRIP]],2,1)="1",MID(Veg_Table[[#This Row],[PRESCRIP]],2,1)="2",MID(Veg_Table[[#This Row],[PRESCRIP]],2,1)="3",MID(Veg_Table[[#This Row],[PRESCRIP]],2,1)="4"),_xlfn.NUMBERVALUE(MID(Veg_Table[[#This Row],[PRESCRIP]],2,1)),"NA")</f>
        <v>4</v>
      </c>
      <c r="O1656" s="1">
        <f>WEEKNUM(Veg_Table[[#This Row],[EVM_LAST_EDITED_Day]],2)</f>
        <v>20</v>
      </c>
      <c r="P1656" s="25">
        <f>IFERROR(DATE(YEAR(Veg_Table[[#This Row],[EVM_LAST_EDITED2]]),MONTH(Veg_Table[[#This Row],[EVM_LAST_EDITED2]]),DAY(Veg_Table[[#This Row],[EVM_LAST_EDITED2]])),DATE(2019,1,1))</f>
        <v>43965</v>
      </c>
      <c r="Q1656" s="3">
        <f>VALUE(SUBSTITUTE(Veg_Table[[#This Row],[EVM_LAST_EDITED]],",",""))</f>
        <v>43965.742599039397</v>
      </c>
      <c r="R1656" s="1" t="str">
        <f>_xlfn.IFNA(IF(Veg_Table[[#This Row],[EVM_LAST_EDITOR]]="","zBlank EVM Last Editor",VLOOKUP(Veg_Table[[#This Row],[EVM_LAST_EDITOR]],Roster_Table[#All],4,FALSE)),"zAWRR Not in Roster")</f>
        <v>AEA</v>
      </c>
      <c r="S1656" s="1" t="str">
        <f>_xlfn.IFNA(IF(Veg_Table[[#This Row],[EVM_LAST_EDITOR]]="","zBlank EVM Last Editor",VLOOKUP(Veg_Table[[#This Row],[EVM_LAST_EDITOR]],Roster_Table[#All],16,FALSE)),"zCompany_AWRR not in Roster")</f>
        <v>Not in Sierra Roster</v>
      </c>
      <c r="T1656" s="2">
        <f>IFERROR(DATE(YEAR(Veg_Table[[#This Row],[Created2]]),MONTH(Veg_Table[[#This Row],[Created2]]),DAY(Veg_Table[[#This Row],[Created2]])),DATE(2019,1,1))</f>
        <v>43923</v>
      </c>
      <c r="U1656" s="3">
        <f>VALUE(SUBSTITUTE(Veg_Table[[#This Row],[Created]],",",""))</f>
        <v>43923.573391203703</v>
      </c>
      <c r="V1656" s="3" t="str">
        <f ca="1">IFERROR(_xlfn.IFNA(CELL("contents",INDIRECT(_xlfn.CONCAT("Veg_Table_Production_Data!",ADDRESS(MATCH(_xlfn.MAXIFS(#REF!,#REF!,"="&amp;Veg_Table[[#This Row],[AUTO_ID]],#REF!,"&lt;"&amp;Veg_Table[[#This Row],[EVM_LAST_EDITED_Day]]),#REF!,0),COLUMN(#REF!),4,1,)))),""),"")</f>
        <v/>
      </c>
      <c r="W1656" s="3" t="str">
        <f ca="1">IF(Veg_Table[[#This Row],[Previous_Prescription]]="","No",IF(Veg_Table[[#This Row],[Previous_Prescription]]=Veg_Table[[#This Row],[PRESCRIP]],"No","Yes"))</f>
        <v>No</v>
      </c>
      <c r="X1656" s="3" t="str">
        <f>IF(Veg_Table[[#This Row],[EVM_LAST_EDITED_Day]]=Veg_Table[[#This Row],[Created_Day]],"New","Old")</f>
        <v>Old</v>
      </c>
      <c r="Y1656" s="1">
        <f>IFERROR(IF(FIND("delete",LOWER(Veg_Table[[#This Row],[PI_COMMENTS]]))&gt;=1,1,0),0)</f>
        <v>0</v>
      </c>
      <c r="Z1656" s="1" t="str">
        <f>_xlfn.IFNA(IF(Veg_Table[[#This Row],[EVM_LAST_EDITOR]]="","Yes",VLOOKUP(Veg_Table[[#This Row],[EVM_LAST_EDITOR]],Roster_Table[#All],15,FALSE)),"Yes")</f>
        <v>No</v>
      </c>
      <c r="AA165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56" s="1" t="str">
        <f>_xlfn.IFNA(VLOOKUP(Veg_Table[[#This Row],[EVM_LAST_EDITOR]],Roster_Table[#All],3,FALSE),"zAWRR Not in Roster")</f>
        <v>Drew</v>
      </c>
      <c r="AC1656" s="1" t="str">
        <f>_xlfn.IFNA(VLOOKUP(Veg_Table[[#This Row],[EVM_LAST_EDITOR]],Roster_Table[#All],2,FALSE),"zAWRR Not in Roster")</f>
        <v>Berlfein</v>
      </c>
      <c r="AD1656" s="1" t="str">
        <f>IF(_xlfn.CONCAT(Veg_Table[[#This Row],[First_Name]]," ",Veg_Table[[#This Row],[Last_Name]])="zAWRR Not in Roster zAWRR Not in Roster","zAWRR Not in Roster",_xlfn.CONCAT(Veg_Table[[#This Row],[First_Name]]," ",Veg_Table[[#This Row],[Last_Name]]))</f>
        <v>Drew Berlfein</v>
      </c>
      <c r="AE1656">
        <v>2972625</v>
      </c>
      <c r="AF1656" t="s">
        <v>2212</v>
      </c>
      <c r="AG1656" t="s">
        <v>93</v>
      </c>
      <c r="AH1656" t="s">
        <v>2208</v>
      </c>
      <c r="AI1656" t="s">
        <v>1907</v>
      </c>
      <c r="AJ1656" t="s">
        <v>820</v>
      </c>
      <c r="AL1656" t="s">
        <v>22</v>
      </c>
      <c r="AM1656" t="s">
        <v>40</v>
      </c>
      <c r="AN1656" t="s">
        <v>25</v>
      </c>
      <c r="AO1656" t="s">
        <v>25</v>
      </c>
      <c r="AP1656">
        <v>37</v>
      </c>
      <c r="AQ1656">
        <v>75</v>
      </c>
      <c r="AR1656" t="s">
        <v>514</v>
      </c>
      <c r="AS1656" t="s">
        <v>905</v>
      </c>
      <c r="AT1656" t="s">
        <v>515</v>
      </c>
      <c r="AV1656" t="s">
        <v>512</v>
      </c>
      <c r="AW1656" t="s">
        <v>3356</v>
      </c>
      <c r="AX1656" t="s">
        <v>534</v>
      </c>
      <c r="AZ1656">
        <v>5585883</v>
      </c>
      <c r="BA1656" t="s">
        <v>905</v>
      </c>
      <c r="BB1656" s="4">
        <v>43965.73940619213</v>
      </c>
      <c r="BC1656" t="s">
        <v>4003</v>
      </c>
      <c r="BD1656" t="s">
        <v>29</v>
      </c>
      <c r="BE1656" t="s">
        <v>25</v>
      </c>
      <c r="BF1656" t="s">
        <v>513</v>
      </c>
      <c r="BG1656" t="s">
        <v>534</v>
      </c>
      <c r="BI1656" s="3">
        <v>43965.742567824076</v>
      </c>
      <c r="BJ1656" t="s">
        <v>528</v>
      </c>
      <c r="BK1656" s="30" t="s">
        <v>533</v>
      </c>
      <c r="BL1656" s="3">
        <v>43965.742599039353</v>
      </c>
      <c r="BM1656" t="s">
        <v>31</v>
      </c>
      <c r="BN1656" t="s">
        <v>32</v>
      </c>
      <c r="BP1656" t="s">
        <v>2209</v>
      </c>
      <c r="BQ1656" t="s">
        <v>1025</v>
      </c>
      <c r="BR1656" t="s">
        <v>28</v>
      </c>
      <c r="BS1656" t="s">
        <v>28</v>
      </c>
      <c r="BT1656" t="s">
        <v>176</v>
      </c>
      <c r="BU1656" s="3">
        <v>43923.573391203703</v>
      </c>
      <c r="BV1656" t="s">
        <v>803</v>
      </c>
      <c r="BW1656" s="3">
        <v>43965.813544918979</v>
      </c>
      <c r="BX1656" t="s">
        <v>2213</v>
      </c>
      <c r="CG1656"/>
      <c r="CH1656"/>
      <c r="CI1656"/>
      <c r="CY1656"/>
      <c r="DA1656"/>
      <c r="DF1656"/>
    </row>
    <row r="1657" spans="1:110" x14ac:dyDescent="0.25">
      <c r="A1657" s="1">
        <f>IF(Veg_Table[[#This Row],[VP_STATUS]]="Hold",0,IF(OR(AND(Veg_Table[[#This Row],[PRESCRIP]]="NW_No Work",Veg_Table[[#This Row],[VP_STATUS]]&lt;&gt;"No Work Required Under EVM"),AND(Veg_Table[[#This Row],[VP_STATUS]]="No Work Required Under EVM",Veg_Table[[#This Row],[PRESCRIP]]&lt;&gt;"NW_No Work")),1,0))</f>
        <v>0</v>
      </c>
      <c r="B1657" s="1">
        <f>IF(Veg_Table[[#This Row],[SPECIES]]="",1,0)</f>
        <v>0</v>
      </c>
      <c r="C1657" s="1">
        <f>IF(Veg_Table[[#This Row],[DIAMETER]]="",1,0)</f>
        <v>0</v>
      </c>
      <c r="D1657" s="1">
        <f>IF(Veg_Table[[#This Row],[HEIGHT]]="",1,0)</f>
        <v>0</v>
      </c>
      <c r="E165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57" s="1">
        <f>IF(AND(Veg_Table[[#This Row],[TAT_RESULT]]="ABATE",Veg_Table[[#This Row],[PRESCRIP]]="NW_No Work"),1,0)</f>
        <v>0</v>
      </c>
      <c r="G1657" s="1">
        <f>IF(OR(Veg_Table[[#This Row],[Prescription R-Scale]]="NA",Veg_Table[[#This Row],[Diameter R-Scale]]="NA"),0,IF(Veg_Table[[#This Row],[Diameter R-Scale]]&lt;&gt;Veg_Table[[#This Row],[Prescription R-Scale]],1,0))</f>
        <v>0</v>
      </c>
      <c r="H1657" s="1">
        <f>IF(OR(AND(Veg_Table[[#This Row],[PRESCRIP]]="BC_Br Rmv", Veg_Table[[#This Row],[WOOD_MAN]]&lt;&gt;"Not Needed"),AND(Veg_Table[[#This Row],[PRESCRIP]]="BCS_Br Rmv+Trt", Veg_Table[[#This Row],[WOOD_MAN]]&lt;&gt;"Not Needed")),1,0)</f>
        <v>0</v>
      </c>
      <c r="I1657" s="1">
        <f ca="1">IF(AND(Veg_Table[[#This Row],[Prescription_Changed]]="Yes",Veg_Table[[#This Row],[TAT_RESULT]]=""),1,0)</f>
        <v>0</v>
      </c>
      <c r="J1657" s="1">
        <f ca="1">SUM(Veg_Table[[#This Row],[Prescription and Status do not match]:[Prescription_Edited_And_TAT_Is_Blank]])</f>
        <v>0</v>
      </c>
      <c r="K1657" s="1">
        <f ca="1">IF(Veg_Table[[#This Row],[Sum of Errors]]&gt;0,1,0)</f>
        <v>0</v>
      </c>
      <c r="L1657" s="1">
        <f>1</f>
        <v>1</v>
      </c>
      <c r="M165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1657" s="1">
        <f>IF(OR(MID(Veg_Table[[#This Row],[PRESCRIP]],2,1)="1",MID(Veg_Table[[#This Row],[PRESCRIP]],2,1)="2",MID(Veg_Table[[#This Row],[PRESCRIP]],2,1)="3",MID(Veg_Table[[#This Row],[PRESCRIP]],2,1)="4"),_xlfn.NUMBERVALUE(MID(Veg_Table[[#This Row],[PRESCRIP]],2,1)),"NA")</f>
        <v>4</v>
      </c>
      <c r="O1657" s="1">
        <f>WEEKNUM(Veg_Table[[#This Row],[EVM_LAST_EDITED_Day]],2)</f>
        <v>20</v>
      </c>
      <c r="P1657" s="25">
        <f>IFERROR(DATE(YEAR(Veg_Table[[#This Row],[EVM_LAST_EDITED2]]),MONTH(Veg_Table[[#This Row],[EVM_LAST_EDITED2]]),DAY(Veg_Table[[#This Row],[EVM_LAST_EDITED2]])),DATE(2019,1,1))</f>
        <v>43965</v>
      </c>
      <c r="Q1657" s="3">
        <f>VALUE(SUBSTITUTE(Veg_Table[[#This Row],[EVM_LAST_EDITED]],",",""))</f>
        <v>43965.742778402797</v>
      </c>
      <c r="R1657" s="1" t="str">
        <f>_xlfn.IFNA(IF(Veg_Table[[#This Row],[EVM_LAST_EDITOR]]="","zBlank EVM Last Editor",VLOOKUP(Veg_Table[[#This Row],[EVM_LAST_EDITOR]],Roster_Table[#All],4,FALSE)),"zAWRR Not in Roster")</f>
        <v>AEA</v>
      </c>
      <c r="S1657" s="1" t="str">
        <f>_xlfn.IFNA(IF(Veg_Table[[#This Row],[EVM_LAST_EDITOR]]="","zBlank EVM Last Editor",VLOOKUP(Veg_Table[[#This Row],[EVM_LAST_EDITOR]],Roster_Table[#All],16,FALSE)),"zCompany_AWRR not in Roster")</f>
        <v>Not in Sierra Roster</v>
      </c>
      <c r="T1657" s="2">
        <f>IFERROR(DATE(YEAR(Veg_Table[[#This Row],[Created2]]),MONTH(Veg_Table[[#This Row],[Created2]]),DAY(Veg_Table[[#This Row],[Created2]])),DATE(2019,1,1))</f>
        <v>43923</v>
      </c>
      <c r="U1657" s="3">
        <f>VALUE(SUBSTITUTE(Veg_Table[[#This Row],[Created]],",",""))</f>
        <v>43923.630543981497</v>
      </c>
      <c r="V1657" s="3" t="str">
        <f ca="1">IFERROR(_xlfn.IFNA(CELL("contents",INDIRECT(_xlfn.CONCAT("Veg_Table_Production_Data!",ADDRESS(MATCH(_xlfn.MAXIFS(#REF!,#REF!,"="&amp;Veg_Table[[#This Row],[AUTO_ID]],#REF!,"&lt;"&amp;Veg_Table[[#This Row],[EVM_LAST_EDITED_Day]]),#REF!,0),COLUMN(#REF!),4,1,)))),""),"")</f>
        <v/>
      </c>
      <c r="W1657" s="3" t="str">
        <f ca="1">IF(Veg_Table[[#This Row],[Previous_Prescription]]="","No",IF(Veg_Table[[#This Row],[Previous_Prescription]]=Veg_Table[[#This Row],[PRESCRIP]],"No","Yes"))</f>
        <v>No</v>
      </c>
      <c r="X1657" s="3" t="str">
        <f>IF(Veg_Table[[#This Row],[EVM_LAST_EDITED_Day]]=Veg_Table[[#This Row],[Created_Day]],"New","Old")</f>
        <v>Old</v>
      </c>
      <c r="Y1657" s="1">
        <f>IFERROR(IF(FIND("delete",LOWER(Veg_Table[[#This Row],[PI_COMMENTS]]))&gt;=1,1,0),0)</f>
        <v>0</v>
      </c>
      <c r="Z1657" s="1" t="str">
        <f>_xlfn.IFNA(IF(Veg_Table[[#This Row],[EVM_LAST_EDITOR]]="","Yes",VLOOKUP(Veg_Table[[#This Row],[EVM_LAST_EDITOR]],Roster_Table[#All],15,FALSE)),"Yes")</f>
        <v>No</v>
      </c>
      <c r="AA165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57" s="1" t="str">
        <f>_xlfn.IFNA(VLOOKUP(Veg_Table[[#This Row],[EVM_LAST_EDITOR]],Roster_Table[#All],3,FALSE),"zAWRR Not in Roster")</f>
        <v>Drew</v>
      </c>
      <c r="AC1657" s="1" t="str">
        <f>_xlfn.IFNA(VLOOKUP(Veg_Table[[#This Row],[EVM_LAST_EDITOR]],Roster_Table[#All],2,FALSE),"zAWRR Not in Roster")</f>
        <v>Berlfein</v>
      </c>
      <c r="AD1657" s="1" t="str">
        <f>IF(_xlfn.CONCAT(Veg_Table[[#This Row],[First_Name]]," ",Veg_Table[[#This Row],[Last_Name]])="zAWRR Not in Roster zAWRR Not in Roster","zAWRR Not in Roster",_xlfn.CONCAT(Veg_Table[[#This Row],[First_Name]]," ",Veg_Table[[#This Row],[Last_Name]]))</f>
        <v>Drew Berlfein</v>
      </c>
      <c r="AE1657">
        <v>2972786</v>
      </c>
      <c r="AF1657" t="s">
        <v>2229</v>
      </c>
      <c r="AG1657" t="s">
        <v>93</v>
      </c>
      <c r="AH1657" t="s">
        <v>2208</v>
      </c>
      <c r="AI1657" t="s">
        <v>1907</v>
      </c>
      <c r="AJ1657" t="s">
        <v>820</v>
      </c>
      <c r="AL1657" t="s">
        <v>22</v>
      </c>
      <c r="AM1657" t="s">
        <v>40</v>
      </c>
      <c r="AN1657" t="s">
        <v>25</v>
      </c>
      <c r="AO1657" t="s">
        <v>25</v>
      </c>
      <c r="AP1657">
        <v>53</v>
      </c>
      <c r="AQ1657">
        <v>80</v>
      </c>
      <c r="AR1657" t="s">
        <v>511</v>
      </c>
      <c r="AS1657" t="s">
        <v>905</v>
      </c>
      <c r="AT1657" t="s">
        <v>515</v>
      </c>
      <c r="AV1657" t="s">
        <v>512</v>
      </c>
      <c r="AW1657" t="s">
        <v>3352</v>
      </c>
      <c r="AX1657" t="s">
        <v>534</v>
      </c>
      <c r="AZ1657">
        <v>5585883</v>
      </c>
      <c r="BA1657" t="s">
        <v>57</v>
      </c>
      <c r="BB1657" s="4">
        <v>43965.735912245371</v>
      </c>
      <c r="BC1657" t="s">
        <v>4003</v>
      </c>
      <c r="BD1657" t="s">
        <v>29</v>
      </c>
      <c r="BE1657" t="s">
        <v>25</v>
      </c>
      <c r="BF1657" t="s">
        <v>513</v>
      </c>
      <c r="BG1657" t="s">
        <v>534</v>
      </c>
      <c r="BI1657" s="3">
        <v>43965.742750694444</v>
      </c>
      <c r="BJ1657" t="s">
        <v>463</v>
      </c>
      <c r="BK1657" s="30" t="s">
        <v>533</v>
      </c>
      <c r="BL1657" s="3">
        <v>43965.742778402775</v>
      </c>
      <c r="BM1657" t="s">
        <v>31</v>
      </c>
      <c r="BN1657" t="s">
        <v>32</v>
      </c>
      <c r="BP1657" t="s">
        <v>2209</v>
      </c>
      <c r="BQ1657" t="s">
        <v>1025</v>
      </c>
      <c r="BR1657" t="s">
        <v>28</v>
      </c>
      <c r="BS1657" t="s">
        <v>28</v>
      </c>
      <c r="BT1657" t="s">
        <v>140</v>
      </c>
      <c r="BU1657" s="3">
        <v>43923.630543981482</v>
      </c>
      <c r="BV1657" t="s">
        <v>803</v>
      </c>
      <c r="BW1657" s="3">
        <v>43965.813544918979</v>
      </c>
      <c r="BX1657" t="s">
        <v>2230</v>
      </c>
      <c r="CG1657"/>
      <c r="CH1657"/>
      <c r="CI1657"/>
      <c r="CY1657"/>
      <c r="DA1657"/>
      <c r="DF1657"/>
    </row>
    <row r="1658" spans="1:110" x14ac:dyDescent="0.25">
      <c r="A1658" s="1">
        <f>IF(Veg_Table[[#This Row],[VP_STATUS]]="Hold",0,IF(OR(AND(Veg_Table[[#This Row],[PRESCRIP]]="NW_No Work",Veg_Table[[#This Row],[VP_STATUS]]&lt;&gt;"No Work Required Under EVM"),AND(Veg_Table[[#This Row],[VP_STATUS]]="No Work Required Under EVM",Veg_Table[[#This Row],[PRESCRIP]]&lt;&gt;"NW_No Work")),1,0))</f>
        <v>0</v>
      </c>
      <c r="B1658" s="1">
        <f>IF(Veg_Table[[#This Row],[SPECIES]]="",1,0)</f>
        <v>0</v>
      </c>
      <c r="C1658" s="1">
        <f>IF(Veg_Table[[#This Row],[DIAMETER]]="",1,0)</f>
        <v>0</v>
      </c>
      <c r="D1658" s="1">
        <f>IF(Veg_Table[[#This Row],[HEIGHT]]="",1,0)</f>
        <v>0</v>
      </c>
      <c r="E165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58" s="1">
        <f>IF(AND(Veg_Table[[#This Row],[TAT_RESULT]]="ABATE",Veg_Table[[#This Row],[PRESCRIP]]="NW_No Work"),1,0)</f>
        <v>0</v>
      </c>
      <c r="G1658" s="1">
        <f>IF(OR(Veg_Table[[#This Row],[Prescription R-Scale]]="NA",Veg_Table[[#This Row],[Diameter R-Scale]]="NA"),0,IF(Veg_Table[[#This Row],[Diameter R-Scale]]&lt;&gt;Veg_Table[[#This Row],[Prescription R-Scale]],1,0))</f>
        <v>0</v>
      </c>
      <c r="H1658" s="1">
        <f>IF(OR(AND(Veg_Table[[#This Row],[PRESCRIP]]="BC_Br Rmv", Veg_Table[[#This Row],[WOOD_MAN]]&lt;&gt;"Not Needed"),AND(Veg_Table[[#This Row],[PRESCRIP]]="BCS_Br Rmv+Trt", Veg_Table[[#This Row],[WOOD_MAN]]&lt;&gt;"Not Needed")),1,0)</f>
        <v>0</v>
      </c>
      <c r="I1658" s="1">
        <f ca="1">IF(AND(Veg_Table[[#This Row],[Prescription_Changed]]="Yes",Veg_Table[[#This Row],[TAT_RESULT]]=""),1,0)</f>
        <v>0</v>
      </c>
      <c r="J1658" s="1">
        <f ca="1">SUM(Veg_Table[[#This Row],[Prescription and Status do not match]:[Prescription_Edited_And_TAT_Is_Blank]])</f>
        <v>0</v>
      </c>
      <c r="K1658" s="1">
        <f ca="1">IF(Veg_Table[[#This Row],[Sum of Errors]]&gt;0,1,0)</f>
        <v>0</v>
      </c>
      <c r="L1658" s="1">
        <f>1</f>
        <v>1</v>
      </c>
      <c r="M165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658" s="1">
        <f>IF(OR(MID(Veg_Table[[#This Row],[PRESCRIP]],2,1)="1",MID(Veg_Table[[#This Row],[PRESCRIP]],2,1)="2",MID(Veg_Table[[#This Row],[PRESCRIP]],2,1)="3",MID(Veg_Table[[#This Row],[PRESCRIP]],2,1)="4"),_xlfn.NUMBERVALUE(MID(Veg_Table[[#This Row],[PRESCRIP]],2,1)),"NA")</f>
        <v>2</v>
      </c>
      <c r="O1658" s="1">
        <f>WEEKNUM(Veg_Table[[#This Row],[EVM_LAST_EDITED_Day]],2)</f>
        <v>20</v>
      </c>
      <c r="P1658" s="25">
        <f>IFERROR(DATE(YEAR(Veg_Table[[#This Row],[EVM_LAST_EDITED2]]),MONTH(Veg_Table[[#This Row],[EVM_LAST_EDITED2]]),DAY(Veg_Table[[#This Row],[EVM_LAST_EDITED2]])),DATE(2019,1,1))</f>
        <v>43965</v>
      </c>
      <c r="Q1658" s="3">
        <f>VALUE(SUBSTITUTE(Veg_Table[[#This Row],[EVM_LAST_EDITED]],",",""))</f>
        <v>43965.742959641197</v>
      </c>
      <c r="R1658" s="1" t="str">
        <f>_xlfn.IFNA(IF(Veg_Table[[#This Row],[EVM_LAST_EDITOR]]="","zBlank EVM Last Editor",VLOOKUP(Veg_Table[[#This Row],[EVM_LAST_EDITOR]],Roster_Table[#All],4,FALSE)),"zAWRR Not in Roster")</f>
        <v>AEA</v>
      </c>
      <c r="S1658" s="1" t="str">
        <f>_xlfn.IFNA(IF(Veg_Table[[#This Row],[EVM_LAST_EDITOR]]="","zBlank EVM Last Editor",VLOOKUP(Veg_Table[[#This Row],[EVM_LAST_EDITOR]],Roster_Table[#All],16,FALSE)),"zCompany_AWRR not in Roster")</f>
        <v>Not in Sierra Roster</v>
      </c>
      <c r="T1658" s="2">
        <f>IFERROR(DATE(YEAR(Veg_Table[[#This Row],[Created2]]),MONTH(Veg_Table[[#This Row],[Created2]]),DAY(Veg_Table[[#This Row],[Created2]])),DATE(2019,1,1))</f>
        <v>43923</v>
      </c>
      <c r="U1658" s="3">
        <f>VALUE(SUBSTITUTE(Veg_Table[[#This Row],[Created]],",",""))</f>
        <v>43923.6425578704</v>
      </c>
      <c r="V1658" s="3" t="str">
        <f ca="1">IFERROR(_xlfn.IFNA(CELL("contents",INDIRECT(_xlfn.CONCAT("Veg_Table_Production_Data!",ADDRESS(MATCH(_xlfn.MAXIFS(#REF!,#REF!,"="&amp;Veg_Table[[#This Row],[AUTO_ID]],#REF!,"&lt;"&amp;Veg_Table[[#This Row],[EVM_LAST_EDITED_Day]]),#REF!,0),COLUMN(#REF!),4,1,)))),""),"")</f>
        <v/>
      </c>
      <c r="W1658" s="3" t="str">
        <f ca="1">IF(Veg_Table[[#This Row],[Previous_Prescription]]="","No",IF(Veg_Table[[#This Row],[Previous_Prescription]]=Veg_Table[[#This Row],[PRESCRIP]],"No","Yes"))</f>
        <v>No</v>
      </c>
      <c r="X1658" s="3" t="str">
        <f>IF(Veg_Table[[#This Row],[EVM_LAST_EDITED_Day]]=Veg_Table[[#This Row],[Created_Day]],"New","Old")</f>
        <v>Old</v>
      </c>
      <c r="Y1658" s="1">
        <f>IFERROR(IF(FIND("delete",LOWER(Veg_Table[[#This Row],[PI_COMMENTS]]))&gt;=1,1,0),0)</f>
        <v>0</v>
      </c>
      <c r="Z1658" s="1" t="str">
        <f>_xlfn.IFNA(IF(Veg_Table[[#This Row],[EVM_LAST_EDITOR]]="","Yes",VLOOKUP(Veg_Table[[#This Row],[EVM_LAST_EDITOR]],Roster_Table[#All],15,FALSE)),"Yes")</f>
        <v>No</v>
      </c>
      <c r="AA165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58" s="1" t="str">
        <f>_xlfn.IFNA(VLOOKUP(Veg_Table[[#This Row],[EVM_LAST_EDITOR]],Roster_Table[#All],3,FALSE),"zAWRR Not in Roster")</f>
        <v>Drew</v>
      </c>
      <c r="AC1658" s="1" t="str">
        <f>_xlfn.IFNA(VLOOKUP(Veg_Table[[#This Row],[EVM_LAST_EDITOR]],Roster_Table[#All],2,FALSE),"zAWRR Not in Roster")</f>
        <v>Berlfein</v>
      </c>
      <c r="AD1658" s="1" t="str">
        <f>IF(_xlfn.CONCAT(Veg_Table[[#This Row],[First_Name]]," ",Veg_Table[[#This Row],[Last_Name]])="zAWRR Not in Roster zAWRR Not in Roster","zAWRR Not in Roster",_xlfn.CONCAT(Veg_Table[[#This Row],[First_Name]]," ",Veg_Table[[#This Row],[Last_Name]]))</f>
        <v>Drew Berlfein</v>
      </c>
      <c r="AE1658">
        <v>2973011</v>
      </c>
      <c r="AF1658" t="s">
        <v>2234</v>
      </c>
      <c r="AG1658" t="s">
        <v>93</v>
      </c>
      <c r="AH1658" t="s">
        <v>2208</v>
      </c>
      <c r="AI1658" t="s">
        <v>1907</v>
      </c>
      <c r="AJ1658" t="s">
        <v>820</v>
      </c>
      <c r="AL1658" t="s">
        <v>22</v>
      </c>
      <c r="AM1658" t="s">
        <v>40</v>
      </c>
      <c r="AN1658" t="s">
        <v>25</v>
      </c>
      <c r="AO1658" t="s">
        <v>25</v>
      </c>
      <c r="AP1658">
        <v>18</v>
      </c>
      <c r="AQ1658">
        <v>65</v>
      </c>
      <c r="AR1658" t="s">
        <v>514</v>
      </c>
      <c r="AS1658" t="s">
        <v>41</v>
      </c>
      <c r="AT1658" t="s">
        <v>515</v>
      </c>
      <c r="AV1658" t="s">
        <v>512</v>
      </c>
      <c r="AW1658" t="s">
        <v>3353</v>
      </c>
      <c r="AX1658" t="s">
        <v>534</v>
      </c>
      <c r="AZ1658">
        <v>5585883</v>
      </c>
      <c r="BA1658" t="s">
        <v>41</v>
      </c>
      <c r="BB1658" s="4">
        <v>43965.736697222223</v>
      </c>
      <c r="BC1658" t="s">
        <v>4003</v>
      </c>
      <c r="BD1658" t="s">
        <v>29</v>
      </c>
      <c r="BE1658" t="s">
        <v>25</v>
      </c>
      <c r="BF1658" t="s">
        <v>513</v>
      </c>
      <c r="BG1658" t="s">
        <v>534</v>
      </c>
      <c r="BI1658" s="3">
        <v>43965.742920648147</v>
      </c>
      <c r="BJ1658" t="s">
        <v>463</v>
      </c>
      <c r="BK1658" s="30" t="s">
        <v>533</v>
      </c>
      <c r="BL1658" s="3">
        <v>43965.742959641204</v>
      </c>
      <c r="BM1658" t="s">
        <v>31</v>
      </c>
      <c r="BN1658" t="s">
        <v>32</v>
      </c>
      <c r="BP1658" t="s">
        <v>2209</v>
      </c>
      <c r="BQ1658" t="s">
        <v>1025</v>
      </c>
      <c r="BR1658" t="s">
        <v>28</v>
      </c>
      <c r="BS1658" t="s">
        <v>28</v>
      </c>
      <c r="BT1658" t="s">
        <v>140</v>
      </c>
      <c r="BU1658" s="3">
        <v>43923.642557870371</v>
      </c>
      <c r="BV1658" t="s">
        <v>803</v>
      </c>
      <c r="BW1658" s="3">
        <v>43965.813544918979</v>
      </c>
      <c r="BX1658" t="s">
        <v>2235</v>
      </c>
      <c r="CG1658"/>
      <c r="CH1658"/>
      <c r="CI1658"/>
      <c r="CY1658"/>
      <c r="DA1658"/>
      <c r="DF1658"/>
    </row>
    <row r="1659" spans="1:110" x14ac:dyDescent="0.25">
      <c r="A1659" s="1">
        <f>IF(Veg_Table[[#This Row],[VP_STATUS]]="Hold",0,IF(OR(AND(Veg_Table[[#This Row],[PRESCRIP]]="NW_No Work",Veg_Table[[#This Row],[VP_STATUS]]&lt;&gt;"No Work Required Under EVM"),AND(Veg_Table[[#This Row],[VP_STATUS]]="No Work Required Under EVM",Veg_Table[[#This Row],[PRESCRIP]]&lt;&gt;"NW_No Work")),1,0))</f>
        <v>0</v>
      </c>
      <c r="B1659" s="1">
        <f>IF(Veg_Table[[#This Row],[SPECIES]]="",1,0)</f>
        <v>0</v>
      </c>
      <c r="C1659" s="1">
        <f>IF(Veg_Table[[#This Row],[DIAMETER]]="",1,0)</f>
        <v>0</v>
      </c>
      <c r="D1659" s="1">
        <f>IF(Veg_Table[[#This Row],[HEIGHT]]="",1,0)</f>
        <v>0</v>
      </c>
      <c r="E165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59" s="1">
        <f>IF(AND(Veg_Table[[#This Row],[TAT_RESULT]]="ABATE",Veg_Table[[#This Row],[PRESCRIP]]="NW_No Work"),1,0)</f>
        <v>0</v>
      </c>
      <c r="G1659" s="1">
        <f>IF(OR(Veg_Table[[#This Row],[Prescription R-Scale]]="NA",Veg_Table[[#This Row],[Diameter R-Scale]]="NA"),0,IF(Veg_Table[[#This Row],[Diameter R-Scale]]&lt;&gt;Veg_Table[[#This Row],[Prescription R-Scale]],1,0))</f>
        <v>0</v>
      </c>
      <c r="H1659" s="1">
        <f>IF(OR(AND(Veg_Table[[#This Row],[PRESCRIP]]="BC_Br Rmv", Veg_Table[[#This Row],[WOOD_MAN]]&lt;&gt;"Not Needed"),AND(Veg_Table[[#This Row],[PRESCRIP]]="BCS_Br Rmv+Trt", Veg_Table[[#This Row],[WOOD_MAN]]&lt;&gt;"Not Needed")),1,0)</f>
        <v>0</v>
      </c>
      <c r="I1659" s="1">
        <f ca="1">IF(AND(Veg_Table[[#This Row],[Prescription_Changed]]="Yes",Veg_Table[[#This Row],[TAT_RESULT]]=""),1,0)</f>
        <v>0</v>
      </c>
      <c r="J1659" s="1">
        <f ca="1">SUM(Veg_Table[[#This Row],[Prescription and Status do not match]:[Prescription_Edited_And_TAT_Is_Blank]])</f>
        <v>0</v>
      </c>
      <c r="K1659" s="1">
        <f ca="1">IF(Veg_Table[[#This Row],[Sum of Errors]]&gt;0,1,0)</f>
        <v>0</v>
      </c>
      <c r="L1659" s="1">
        <f>1</f>
        <v>1</v>
      </c>
      <c r="M165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659" s="1">
        <f>IF(OR(MID(Veg_Table[[#This Row],[PRESCRIP]],2,1)="1",MID(Veg_Table[[#This Row],[PRESCRIP]],2,1)="2",MID(Veg_Table[[#This Row],[PRESCRIP]],2,1)="3",MID(Veg_Table[[#This Row],[PRESCRIP]],2,1)="4"),_xlfn.NUMBERVALUE(MID(Veg_Table[[#This Row],[PRESCRIP]],2,1)),"NA")</f>
        <v>2</v>
      </c>
      <c r="O1659" s="1">
        <f>WEEKNUM(Veg_Table[[#This Row],[EVM_LAST_EDITED_Day]],2)</f>
        <v>20</v>
      </c>
      <c r="P1659" s="25">
        <f>IFERROR(DATE(YEAR(Veg_Table[[#This Row],[EVM_LAST_EDITED2]]),MONTH(Veg_Table[[#This Row],[EVM_LAST_EDITED2]]),DAY(Veg_Table[[#This Row],[EVM_LAST_EDITED2]])),DATE(2019,1,1))</f>
        <v>43965</v>
      </c>
      <c r="Q1659" s="3">
        <f>VALUE(SUBSTITUTE(Veg_Table[[#This Row],[EVM_LAST_EDITED]],",",""))</f>
        <v>43965.745261643497</v>
      </c>
      <c r="R1659" s="1" t="str">
        <f>_xlfn.IFNA(IF(Veg_Table[[#This Row],[EVM_LAST_EDITOR]]="","zBlank EVM Last Editor",VLOOKUP(Veg_Table[[#This Row],[EVM_LAST_EDITOR]],Roster_Table[#All],4,FALSE)),"zAWRR Not in Roster")</f>
        <v>AEA</v>
      </c>
      <c r="S1659" s="1" t="str">
        <f>_xlfn.IFNA(IF(Veg_Table[[#This Row],[EVM_LAST_EDITOR]]="","zBlank EVM Last Editor",VLOOKUP(Veg_Table[[#This Row],[EVM_LAST_EDITOR]],Roster_Table[#All],16,FALSE)),"zCompany_AWRR not in Roster")</f>
        <v>Not in Sierra Roster</v>
      </c>
      <c r="T1659" s="2">
        <f>IFERROR(DATE(YEAR(Veg_Table[[#This Row],[Created2]]),MONTH(Veg_Table[[#This Row],[Created2]]),DAY(Veg_Table[[#This Row],[Created2]])),DATE(2019,1,1))</f>
        <v>43921</v>
      </c>
      <c r="U1659" s="3">
        <f>VALUE(SUBSTITUTE(Veg_Table[[#This Row],[Created]],",",""))</f>
        <v>43921.4054861111</v>
      </c>
      <c r="V1659" s="3" t="str">
        <f ca="1">IFERROR(_xlfn.IFNA(CELL("contents",INDIRECT(_xlfn.CONCAT("Veg_Table_Production_Data!",ADDRESS(MATCH(_xlfn.MAXIFS(#REF!,#REF!,"="&amp;Veg_Table[[#This Row],[AUTO_ID]],#REF!,"&lt;"&amp;Veg_Table[[#This Row],[EVM_LAST_EDITED_Day]]),#REF!,0),COLUMN(#REF!),4,1,)))),""),"")</f>
        <v/>
      </c>
      <c r="W1659" s="3" t="str">
        <f ca="1">IF(Veg_Table[[#This Row],[Previous_Prescription]]="","No",IF(Veg_Table[[#This Row],[Previous_Prescription]]=Veg_Table[[#This Row],[PRESCRIP]],"No","Yes"))</f>
        <v>No</v>
      </c>
      <c r="X1659" s="3" t="str">
        <f>IF(Veg_Table[[#This Row],[EVM_LAST_EDITED_Day]]=Veg_Table[[#This Row],[Created_Day]],"New","Old")</f>
        <v>Old</v>
      </c>
      <c r="Y1659" s="1">
        <f>IFERROR(IF(FIND("delete",LOWER(Veg_Table[[#This Row],[PI_COMMENTS]]))&gt;=1,1,0),0)</f>
        <v>0</v>
      </c>
      <c r="Z1659" s="1" t="str">
        <f>_xlfn.IFNA(IF(Veg_Table[[#This Row],[EVM_LAST_EDITOR]]="","Yes",VLOOKUP(Veg_Table[[#This Row],[EVM_LAST_EDITOR]],Roster_Table[#All],15,FALSE)),"Yes")</f>
        <v>No</v>
      </c>
      <c r="AA165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59" s="1" t="str">
        <f>_xlfn.IFNA(VLOOKUP(Veg_Table[[#This Row],[EVM_LAST_EDITOR]],Roster_Table[#All],3,FALSE),"zAWRR Not in Roster")</f>
        <v>Drew</v>
      </c>
      <c r="AC1659" s="1" t="str">
        <f>_xlfn.IFNA(VLOOKUP(Veg_Table[[#This Row],[EVM_LAST_EDITOR]],Roster_Table[#All],2,FALSE),"zAWRR Not in Roster")</f>
        <v>Berlfein</v>
      </c>
      <c r="AD1659" s="1" t="str">
        <f>IF(_xlfn.CONCAT(Veg_Table[[#This Row],[First_Name]]," ",Veg_Table[[#This Row],[Last_Name]])="zAWRR Not in Roster zAWRR Not in Roster","zAWRR Not in Roster",_xlfn.CONCAT(Veg_Table[[#This Row],[First_Name]]," ",Veg_Table[[#This Row],[Last_Name]]))</f>
        <v>Drew Berlfein</v>
      </c>
      <c r="AE1659">
        <v>2962020</v>
      </c>
      <c r="AF1659" t="s">
        <v>1998</v>
      </c>
      <c r="AG1659" t="s">
        <v>93</v>
      </c>
      <c r="AH1659" t="s">
        <v>1517</v>
      </c>
      <c r="AI1659" t="s">
        <v>1518</v>
      </c>
      <c r="AJ1659" t="s">
        <v>820</v>
      </c>
      <c r="AL1659" t="s">
        <v>22</v>
      </c>
      <c r="AM1659" t="s">
        <v>40</v>
      </c>
      <c r="AN1659" t="s">
        <v>25</v>
      </c>
      <c r="AO1659" t="s">
        <v>43</v>
      </c>
      <c r="AP1659">
        <v>20</v>
      </c>
      <c r="AQ1659">
        <v>60</v>
      </c>
      <c r="AR1659" t="s">
        <v>514</v>
      </c>
      <c r="AS1659" t="s">
        <v>42</v>
      </c>
      <c r="AT1659" t="s">
        <v>824</v>
      </c>
      <c r="AV1659" t="s">
        <v>519</v>
      </c>
      <c r="AW1659" t="s">
        <v>1520</v>
      </c>
      <c r="AX1659" t="s">
        <v>534</v>
      </c>
      <c r="AZ1659">
        <v>5585874</v>
      </c>
      <c r="BA1659" t="s">
        <v>42</v>
      </c>
      <c r="BB1659" s="4">
        <v>43962.691232407407</v>
      </c>
      <c r="BC1659" t="s">
        <v>2079</v>
      </c>
      <c r="BD1659" t="s">
        <v>29</v>
      </c>
      <c r="BE1659" t="s">
        <v>25</v>
      </c>
      <c r="BF1659" t="s">
        <v>513</v>
      </c>
      <c r="BG1659" t="s">
        <v>534</v>
      </c>
      <c r="BI1659" s="3">
        <v>43965.74521015046</v>
      </c>
      <c r="BJ1659" t="s">
        <v>1521</v>
      </c>
      <c r="BK1659" s="30" t="s">
        <v>533</v>
      </c>
      <c r="BL1659" s="3">
        <v>43965.745261643518</v>
      </c>
      <c r="BM1659" t="s">
        <v>31</v>
      </c>
      <c r="BN1659" t="s">
        <v>32</v>
      </c>
      <c r="BQ1659" t="s">
        <v>1025</v>
      </c>
      <c r="BR1659" t="s">
        <v>28</v>
      </c>
      <c r="BS1659" t="s">
        <v>28</v>
      </c>
      <c r="BT1659" t="s">
        <v>176</v>
      </c>
      <c r="BU1659" s="3">
        <v>43921.405486111114</v>
      </c>
      <c r="BV1659" t="s">
        <v>803</v>
      </c>
      <c r="BW1659" s="3">
        <v>43965.813544918979</v>
      </c>
      <c r="BX1659" t="s">
        <v>1999</v>
      </c>
      <c r="CG1659"/>
      <c r="CH1659"/>
      <c r="CI1659"/>
      <c r="CY1659"/>
      <c r="DA1659"/>
      <c r="DF1659"/>
    </row>
    <row r="1660" spans="1:110" x14ac:dyDescent="0.25">
      <c r="A1660" s="1">
        <f>IF(Veg_Table[[#This Row],[VP_STATUS]]="Hold",0,IF(OR(AND(Veg_Table[[#This Row],[PRESCRIP]]="NW_No Work",Veg_Table[[#This Row],[VP_STATUS]]&lt;&gt;"No Work Required Under EVM"),AND(Veg_Table[[#This Row],[VP_STATUS]]="No Work Required Under EVM",Veg_Table[[#This Row],[PRESCRIP]]&lt;&gt;"NW_No Work")),1,0))</f>
        <v>0</v>
      </c>
      <c r="B1660" s="1">
        <f>IF(Veg_Table[[#This Row],[SPECIES]]="",1,0)</f>
        <v>0</v>
      </c>
      <c r="C1660" s="1">
        <f>IF(Veg_Table[[#This Row],[DIAMETER]]="",1,0)</f>
        <v>0</v>
      </c>
      <c r="D1660" s="1">
        <f>IF(Veg_Table[[#This Row],[HEIGHT]]="",1,0)</f>
        <v>0</v>
      </c>
      <c r="E166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60" s="1">
        <f>IF(AND(Veg_Table[[#This Row],[TAT_RESULT]]="ABATE",Veg_Table[[#This Row],[PRESCRIP]]="NW_No Work"),1,0)</f>
        <v>0</v>
      </c>
      <c r="G1660" s="1">
        <f>IF(OR(Veg_Table[[#This Row],[Prescription R-Scale]]="NA",Veg_Table[[#This Row],[Diameter R-Scale]]="NA"),0,IF(Veg_Table[[#This Row],[Diameter R-Scale]]&lt;&gt;Veg_Table[[#This Row],[Prescription R-Scale]],1,0))</f>
        <v>0</v>
      </c>
      <c r="H1660" s="1">
        <f>IF(OR(AND(Veg_Table[[#This Row],[PRESCRIP]]="BC_Br Rmv", Veg_Table[[#This Row],[WOOD_MAN]]&lt;&gt;"Not Needed"),AND(Veg_Table[[#This Row],[PRESCRIP]]="BCS_Br Rmv+Trt", Veg_Table[[#This Row],[WOOD_MAN]]&lt;&gt;"Not Needed")),1,0)</f>
        <v>0</v>
      </c>
      <c r="I1660" s="1">
        <f ca="1">IF(AND(Veg_Table[[#This Row],[Prescription_Changed]]="Yes",Veg_Table[[#This Row],[TAT_RESULT]]=""),1,0)</f>
        <v>0</v>
      </c>
      <c r="J1660" s="1">
        <f ca="1">SUM(Veg_Table[[#This Row],[Prescription and Status do not match]:[Prescription_Edited_And_TAT_Is_Blank]])</f>
        <v>0</v>
      </c>
      <c r="K1660" s="1">
        <f ca="1">IF(Veg_Table[[#This Row],[Sum of Errors]]&gt;0,1,0)</f>
        <v>0</v>
      </c>
      <c r="L1660" s="1">
        <f>1</f>
        <v>1</v>
      </c>
      <c r="M166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660" s="1">
        <f>IF(OR(MID(Veg_Table[[#This Row],[PRESCRIP]],2,1)="1",MID(Veg_Table[[#This Row],[PRESCRIP]],2,1)="2",MID(Veg_Table[[#This Row],[PRESCRIP]],2,1)="3",MID(Veg_Table[[#This Row],[PRESCRIP]],2,1)="4"),_xlfn.NUMBERVALUE(MID(Veg_Table[[#This Row],[PRESCRIP]],2,1)),"NA")</f>
        <v>1</v>
      </c>
      <c r="O1660" s="1">
        <f>WEEKNUM(Veg_Table[[#This Row],[EVM_LAST_EDITED_Day]],2)</f>
        <v>20</v>
      </c>
      <c r="P1660" s="25">
        <f>IFERROR(DATE(YEAR(Veg_Table[[#This Row],[EVM_LAST_EDITED2]]),MONTH(Veg_Table[[#This Row],[EVM_LAST_EDITED2]]),DAY(Veg_Table[[#This Row],[EVM_LAST_EDITED2]])),DATE(2019,1,1))</f>
        <v>43965</v>
      </c>
      <c r="Q1660" s="3">
        <f>VALUE(SUBSTITUTE(Veg_Table[[#This Row],[EVM_LAST_EDITED]],",",""))</f>
        <v>43965.765582442102</v>
      </c>
      <c r="R1660" s="1" t="str">
        <f>_xlfn.IFNA(IF(Veg_Table[[#This Row],[EVM_LAST_EDITOR]]="","zBlank EVM Last Editor",VLOOKUP(Veg_Table[[#This Row],[EVM_LAST_EDITOR]],Roster_Table[#All],4,FALSE)),"zAWRR Not in Roster")</f>
        <v>MGE</v>
      </c>
      <c r="S1660" s="1" t="str">
        <f>_xlfn.IFNA(IF(Veg_Table[[#This Row],[EVM_LAST_EDITOR]]="","zBlank EVM Last Editor",VLOOKUP(Veg_Table[[#This Row],[EVM_LAST_EDITOR]],Roster_Table[#All],16,FALSE)),"zCompany_AWRR not in Roster")</f>
        <v>MGE_Mountain G Enterprises</v>
      </c>
      <c r="T1660" s="2">
        <f>IFERROR(DATE(YEAR(Veg_Table[[#This Row],[Created2]]),MONTH(Veg_Table[[#This Row],[Created2]]),DAY(Veg_Table[[#This Row],[Created2]])),DATE(2019,1,1))</f>
        <v>43951</v>
      </c>
      <c r="U1660" s="3">
        <f>VALUE(SUBSTITUTE(Veg_Table[[#This Row],[Created]],",",""))</f>
        <v>43951.436030381898</v>
      </c>
      <c r="V1660" s="3" t="str">
        <f ca="1">IFERROR(_xlfn.IFNA(CELL("contents",INDIRECT(_xlfn.CONCAT("Veg_Table_Production_Data!",ADDRESS(MATCH(_xlfn.MAXIFS(#REF!,#REF!,"="&amp;Veg_Table[[#This Row],[AUTO_ID]],#REF!,"&lt;"&amp;Veg_Table[[#This Row],[EVM_LAST_EDITED_Day]]),#REF!,0),COLUMN(#REF!),4,1,)))),""),"")</f>
        <v/>
      </c>
      <c r="W1660" s="3" t="str">
        <f ca="1">IF(Veg_Table[[#This Row],[Previous_Prescription]]="","No",IF(Veg_Table[[#This Row],[Previous_Prescription]]=Veg_Table[[#This Row],[PRESCRIP]],"No","Yes"))</f>
        <v>No</v>
      </c>
      <c r="X1660" s="3" t="str">
        <f>IF(Veg_Table[[#This Row],[EVM_LAST_EDITED_Day]]=Veg_Table[[#This Row],[Created_Day]],"New","Old")</f>
        <v>Old</v>
      </c>
      <c r="Y1660" s="1">
        <f>IFERROR(IF(FIND("delete",LOWER(Veg_Table[[#This Row],[PI_COMMENTS]]))&gt;=1,1,0),0)</f>
        <v>0</v>
      </c>
      <c r="Z1660" s="1" t="str">
        <f>_xlfn.IFNA(IF(Veg_Table[[#This Row],[EVM_LAST_EDITOR]]="","Yes",VLOOKUP(Veg_Table[[#This Row],[EVM_LAST_EDITOR]],Roster_Table[#All],15,FALSE)),"Yes")</f>
        <v>Yes</v>
      </c>
      <c r="AA166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60" s="1" t="str">
        <f>_xlfn.IFNA(VLOOKUP(Veg_Table[[#This Row],[EVM_LAST_EDITOR]],Roster_Table[#All],3,FALSE),"zAWRR Not in Roster")</f>
        <v>Rae</v>
      </c>
      <c r="AC1660" s="1" t="str">
        <f>_xlfn.IFNA(VLOOKUP(Veg_Table[[#This Row],[EVM_LAST_EDITOR]],Roster_Table[#All],2,FALSE),"zAWRR Not in Roster")</f>
        <v>Johnson</v>
      </c>
      <c r="AD1660" s="1" t="str">
        <f>IF(_xlfn.CONCAT(Veg_Table[[#This Row],[First_Name]]," ",Veg_Table[[#This Row],[Last_Name]])="zAWRR Not in Roster zAWRR Not in Roster","zAWRR Not in Roster",_xlfn.CONCAT(Veg_Table[[#This Row],[First_Name]]," ",Veg_Table[[#This Row],[Last_Name]]))</f>
        <v>Rae Johnson</v>
      </c>
      <c r="AE1660">
        <v>3151565</v>
      </c>
      <c r="AF1660" t="s">
        <v>6756</v>
      </c>
      <c r="AG1660" t="s">
        <v>30</v>
      </c>
      <c r="AH1660" t="s">
        <v>3738</v>
      </c>
      <c r="AI1660" t="s">
        <v>3753</v>
      </c>
      <c r="AJ1660" t="s">
        <v>48</v>
      </c>
      <c r="AL1660" t="s">
        <v>371</v>
      </c>
      <c r="AM1660" t="s">
        <v>2244</v>
      </c>
      <c r="AN1660" t="s">
        <v>25</v>
      </c>
      <c r="AO1660" t="s">
        <v>25</v>
      </c>
      <c r="AP1660">
        <v>10</v>
      </c>
      <c r="AQ1660">
        <v>60</v>
      </c>
      <c r="AR1660" t="s">
        <v>514</v>
      </c>
      <c r="AS1660" t="s">
        <v>45</v>
      </c>
      <c r="AT1660" t="s">
        <v>515</v>
      </c>
      <c r="AV1660" t="s">
        <v>521</v>
      </c>
      <c r="AW1660" t="s">
        <v>6757</v>
      </c>
      <c r="AZ1660"/>
      <c r="BB1660" s="4"/>
      <c r="BD1660" t="s">
        <v>29</v>
      </c>
      <c r="BE1660" t="s">
        <v>25</v>
      </c>
      <c r="BF1660" t="s">
        <v>513</v>
      </c>
      <c r="BI1660" s="3"/>
      <c r="BJ1660" t="s">
        <v>1213</v>
      </c>
      <c r="BK1660" s="30" t="s">
        <v>339</v>
      </c>
      <c r="BL1660" s="3">
        <v>43965.765582442131</v>
      </c>
      <c r="BM1660" t="s">
        <v>31</v>
      </c>
      <c r="BN1660" t="s">
        <v>32</v>
      </c>
      <c r="BP1660" t="s">
        <v>3741</v>
      </c>
      <c r="BQ1660" t="s">
        <v>826</v>
      </c>
      <c r="BR1660" t="s">
        <v>28</v>
      </c>
      <c r="BS1660" t="s">
        <v>28</v>
      </c>
      <c r="BT1660" t="s">
        <v>384</v>
      </c>
      <c r="BU1660" s="3">
        <v>43951.436030381941</v>
      </c>
      <c r="BV1660" t="s">
        <v>330</v>
      </c>
      <c r="BW1660" s="3">
        <v>43966.579005613428</v>
      </c>
      <c r="BX1660" t="s">
        <v>6758</v>
      </c>
      <c r="CG1660"/>
      <c r="CH1660"/>
      <c r="CI1660"/>
      <c r="CY1660"/>
      <c r="DA1660"/>
      <c r="DF1660"/>
    </row>
    <row r="1661" spans="1:110" x14ac:dyDescent="0.25">
      <c r="A1661" s="1">
        <f>IF(Veg_Table[[#This Row],[VP_STATUS]]="Hold",0,IF(OR(AND(Veg_Table[[#This Row],[PRESCRIP]]="NW_No Work",Veg_Table[[#This Row],[VP_STATUS]]&lt;&gt;"No Work Required Under EVM"),AND(Veg_Table[[#This Row],[VP_STATUS]]="No Work Required Under EVM",Veg_Table[[#This Row],[PRESCRIP]]&lt;&gt;"NW_No Work")),1,0))</f>
        <v>0</v>
      </c>
      <c r="B1661" s="1">
        <f>IF(Veg_Table[[#This Row],[SPECIES]]="",1,0)</f>
        <v>0</v>
      </c>
      <c r="C1661" s="1">
        <f>IF(Veg_Table[[#This Row],[DIAMETER]]="",1,0)</f>
        <v>0</v>
      </c>
      <c r="D1661" s="1">
        <f>IF(Veg_Table[[#This Row],[HEIGHT]]="",1,0)</f>
        <v>0</v>
      </c>
      <c r="E166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61" s="1">
        <f>IF(AND(Veg_Table[[#This Row],[TAT_RESULT]]="ABATE",Veg_Table[[#This Row],[PRESCRIP]]="NW_No Work"),1,0)</f>
        <v>0</v>
      </c>
      <c r="G1661" s="1">
        <f>IF(OR(Veg_Table[[#This Row],[Prescription R-Scale]]="NA",Veg_Table[[#This Row],[Diameter R-Scale]]="NA"),0,IF(Veg_Table[[#This Row],[Diameter R-Scale]]&lt;&gt;Veg_Table[[#This Row],[Prescription R-Scale]],1,0))</f>
        <v>0</v>
      </c>
      <c r="H1661" s="1">
        <f>IF(OR(AND(Veg_Table[[#This Row],[PRESCRIP]]="BC_Br Rmv", Veg_Table[[#This Row],[WOOD_MAN]]&lt;&gt;"Not Needed"),AND(Veg_Table[[#This Row],[PRESCRIP]]="BCS_Br Rmv+Trt", Veg_Table[[#This Row],[WOOD_MAN]]&lt;&gt;"Not Needed")),1,0)</f>
        <v>0</v>
      </c>
      <c r="I1661" s="1">
        <f ca="1">IF(AND(Veg_Table[[#This Row],[Prescription_Changed]]="Yes",Veg_Table[[#This Row],[TAT_RESULT]]=""),1,0)</f>
        <v>0</v>
      </c>
      <c r="J1661" s="1">
        <f ca="1">SUM(Veg_Table[[#This Row],[Prescription and Status do not match]:[Prescription_Edited_And_TAT_Is_Blank]])</f>
        <v>0</v>
      </c>
      <c r="K1661" s="1">
        <f ca="1">IF(Veg_Table[[#This Row],[Sum of Errors]]&gt;0,1,0)</f>
        <v>0</v>
      </c>
      <c r="L1661" s="1">
        <f>1</f>
        <v>1</v>
      </c>
      <c r="M166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1661" s="1">
        <f>IF(OR(MID(Veg_Table[[#This Row],[PRESCRIP]],2,1)="1",MID(Veg_Table[[#This Row],[PRESCRIP]],2,1)="2",MID(Veg_Table[[#This Row],[PRESCRIP]],2,1)="3",MID(Veg_Table[[#This Row],[PRESCRIP]],2,1)="4"),_xlfn.NUMBERVALUE(MID(Veg_Table[[#This Row],[PRESCRIP]],2,1)),"NA")</f>
        <v>4</v>
      </c>
      <c r="O1661" s="1">
        <f>WEEKNUM(Veg_Table[[#This Row],[EVM_LAST_EDITED_Day]],2)</f>
        <v>20</v>
      </c>
      <c r="P1661" s="25">
        <f>IFERROR(DATE(YEAR(Veg_Table[[#This Row],[EVM_LAST_EDITED2]]),MONTH(Veg_Table[[#This Row],[EVM_LAST_EDITED2]]),DAY(Veg_Table[[#This Row],[EVM_LAST_EDITED2]])),DATE(2019,1,1))</f>
        <v>43965</v>
      </c>
      <c r="Q1661" s="3">
        <f>VALUE(SUBSTITUTE(Veg_Table[[#This Row],[EVM_LAST_EDITED]],",",""))</f>
        <v>43965.857957881897</v>
      </c>
      <c r="R1661" s="1" t="str">
        <f>_xlfn.IFNA(IF(Veg_Table[[#This Row],[EVM_LAST_EDITOR]]="","zBlank EVM Last Editor",VLOOKUP(Veg_Table[[#This Row],[EVM_LAST_EDITOR]],Roster_Table[#All],4,FALSE)),"zAWRR Not in Roster")</f>
        <v>AEA</v>
      </c>
      <c r="S1661" s="1" t="str">
        <f>_xlfn.IFNA(IF(Veg_Table[[#This Row],[EVM_LAST_EDITOR]]="","zBlank EVM Last Editor",VLOOKUP(Veg_Table[[#This Row],[EVM_LAST_EDITOR]],Roster_Table[#All],16,FALSE)),"zCompany_AWRR not in Roster")</f>
        <v>Not in Sierra Roster</v>
      </c>
      <c r="T1661" s="2">
        <f>IFERROR(DATE(YEAR(Veg_Table[[#This Row],[Created2]]),MONTH(Veg_Table[[#This Row],[Created2]]),DAY(Veg_Table[[#This Row],[Created2]])),DATE(2019,1,1))</f>
        <v>43901</v>
      </c>
      <c r="U1661" s="3">
        <f>VALUE(SUBSTITUTE(Veg_Table[[#This Row],[Created]],",",""))</f>
        <v>43901.461021828698</v>
      </c>
      <c r="V1661" s="3" t="str">
        <f ca="1">IFERROR(_xlfn.IFNA(CELL("contents",INDIRECT(_xlfn.CONCAT("Veg_Table_Production_Data!",ADDRESS(MATCH(_xlfn.MAXIFS(#REF!,#REF!,"="&amp;Veg_Table[[#This Row],[AUTO_ID]],#REF!,"&lt;"&amp;Veg_Table[[#This Row],[EVM_LAST_EDITED_Day]]),#REF!,0),COLUMN(#REF!),4,1,)))),""),"")</f>
        <v/>
      </c>
      <c r="W1661" s="3" t="str">
        <f ca="1">IF(Veg_Table[[#This Row],[Previous_Prescription]]="","No",IF(Veg_Table[[#This Row],[Previous_Prescription]]=Veg_Table[[#This Row],[PRESCRIP]],"No","Yes"))</f>
        <v>No</v>
      </c>
      <c r="X1661" s="3" t="str">
        <f>IF(Veg_Table[[#This Row],[EVM_LAST_EDITED_Day]]=Veg_Table[[#This Row],[Created_Day]],"New","Old")</f>
        <v>Old</v>
      </c>
      <c r="Y1661" s="1">
        <f>IFERROR(IF(FIND("delete",LOWER(Veg_Table[[#This Row],[PI_COMMENTS]]))&gt;=1,1,0),0)</f>
        <v>0</v>
      </c>
      <c r="Z1661" s="1" t="str">
        <f>_xlfn.IFNA(IF(Veg_Table[[#This Row],[EVM_LAST_EDITOR]]="","Yes",VLOOKUP(Veg_Table[[#This Row],[EVM_LAST_EDITOR]],Roster_Table[#All],15,FALSE)),"Yes")</f>
        <v>No</v>
      </c>
      <c r="AA166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61" s="1" t="str">
        <f>_xlfn.IFNA(VLOOKUP(Veg_Table[[#This Row],[EVM_LAST_EDITOR]],Roster_Table[#All],3,FALSE),"zAWRR Not in Roster")</f>
        <v>Drew</v>
      </c>
      <c r="AC1661" s="1" t="str">
        <f>_xlfn.IFNA(VLOOKUP(Veg_Table[[#This Row],[EVM_LAST_EDITOR]],Roster_Table[#All],2,FALSE),"zAWRR Not in Roster")</f>
        <v>Berlfein</v>
      </c>
      <c r="AD1661" s="1" t="str">
        <f>IF(_xlfn.CONCAT(Veg_Table[[#This Row],[First_Name]]," ",Veg_Table[[#This Row],[Last_Name]])="zAWRR Not in Roster zAWRR Not in Roster","zAWRR Not in Roster",_xlfn.CONCAT(Veg_Table[[#This Row],[First_Name]]," ",Veg_Table[[#This Row],[Last_Name]]))</f>
        <v>Drew Berlfein</v>
      </c>
      <c r="AE1661">
        <v>2328509</v>
      </c>
      <c r="AF1661" t="s">
        <v>1438</v>
      </c>
      <c r="AG1661" t="s">
        <v>30</v>
      </c>
      <c r="AH1661" t="s">
        <v>1436</v>
      </c>
      <c r="AI1661" t="s">
        <v>1437</v>
      </c>
      <c r="AJ1661" t="s">
        <v>820</v>
      </c>
      <c r="AL1661" t="s">
        <v>22</v>
      </c>
      <c r="AM1661" t="s">
        <v>40</v>
      </c>
      <c r="AN1661" t="s">
        <v>25</v>
      </c>
      <c r="AO1661" t="s">
        <v>25</v>
      </c>
      <c r="AP1661">
        <v>36</v>
      </c>
      <c r="AQ1661">
        <v>63</v>
      </c>
      <c r="AR1661" t="s">
        <v>514</v>
      </c>
      <c r="AS1661" t="s">
        <v>905</v>
      </c>
      <c r="AT1661" t="s">
        <v>522</v>
      </c>
      <c r="AV1661" t="s">
        <v>512</v>
      </c>
      <c r="AW1661" t="s">
        <v>5012</v>
      </c>
      <c r="AX1661" t="s">
        <v>534</v>
      </c>
      <c r="AZ1661">
        <v>201</v>
      </c>
      <c r="BA1661" t="s">
        <v>905</v>
      </c>
      <c r="BB1661" s="4">
        <v>43965.703212488428</v>
      </c>
      <c r="BC1661" t="s">
        <v>4181</v>
      </c>
      <c r="BD1661" t="s">
        <v>29</v>
      </c>
      <c r="BE1661" t="s">
        <v>25</v>
      </c>
      <c r="BF1661" t="s">
        <v>513</v>
      </c>
      <c r="BG1661" t="s">
        <v>534</v>
      </c>
      <c r="BI1661" s="3">
        <v>43965.857688750002</v>
      </c>
      <c r="BJ1661" t="s">
        <v>6743</v>
      </c>
      <c r="BK1661" s="30" t="s">
        <v>533</v>
      </c>
      <c r="BL1661" s="3">
        <v>43965.857957881941</v>
      </c>
      <c r="BM1661" t="s">
        <v>31</v>
      </c>
      <c r="BN1661" t="s">
        <v>32</v>
      </c>
      <c r="BP1661" t="s">
        <v>2418</v>
      </c>
      <c r="BQ1661" t="s">
        <v>28</v>
      </c>
      <c r="BR1661" t="s">
        <v>28</v>
      </c>
      <c r="BS1661" t="s">
        <v>28</v>
      </c>
      <c r="BT1661" t="s">
        <v>161</v>
      </c>
      <c r="BU1661" s="3">
        <v>43901.461021828705</v>
      </c>
      <c r="BV1661" t="s">
        <v>803</v>
      </c>
      <c r="BW1661" s="3">
        <v>43965.896916712962</v>
      </c>
      <c r="BX1661" t="s">
        <v>1439</v>
      </c>
      <c r="CG1661"/>
      <c r="CH1661"/>
      <c r="CI1661"/>
      <c r="CY1661"/>
      <c r="DA1661"/>
      <c r="DF1661"/>
    </row>
    <row r="1662" spans="1:110" x14ac:dyDescent="0.25">
      <c r="A1662" s="1">
        <f>IF(Veg_Table[[#This Row],[VP_STATUS]]="Hold",0,IF(OR(AND(Veg_Table[[#This Row],[PRESCRIP]]="NW_No Work",Veg_Table[[#This Row],[VP_STATUS]]&lt;&gt;"No Work Required Under EVM"),AND(Veg_Table[[#This Row],[VP_STATUS]]="No Work Required Under EVM",Veg_Table[[#This Row],[PRESCRIP]]&lt;&gt;"NW_No Work")),1,0))</f>
        <v>0</v>
      </c>
      <c r="B1662" s="1">
        <f>IF(Veg_Table[[#This Row],[SPECIES]]="",1,0)</f>
        <v>0</v>
      </c>
      <c r="C1662" s="1">
        <f>IF(Veg_Table[[#This Row],[DIAMETER]]="",1,0)</f>
        <v>0</v>
      </c>
      <c r="D1662" s="1">
        <f>IF(Veg_Table[[#This Row],[HEIGHT]]="",1,0)</f>
        <v>0</v>
      </c>
      <c r="E166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62" s="1">
        <f>IF(AND(Veg_Table[[#This Row],[TAT_RESULT]]="ABATE",Veg_Table[[#This Row],[PRESCRIP]]="NW_No Work"),1,0)</f>
        <v>0</v>
      </c>
      <c r="G1662" s="1">
        <f>IF(OR(Veg_Table[[#This Row],[Prescription R-Scale]]="NA",Veg_Table[[#This Row],[Diameter R-Scale]]="NA"),0,IF(Veg_Table[[#This Row],[Diameter R-Scale]]&lt;&gt;Veg_Table[[#This Row],[Prescription R-Scale]],1,0))</f>
        <v>0</v>
      </c>
      <c r="H1662" s="1">
        <f>IF(OR(AND(Veg_Table[[#This Row],[PRESCRIP]]="BC_Br Rmv", Veg_Table[[#This Row],[WOOD_MAN]]&lt;&gt;"Not Needed"),AND(Veg_Table[[#This Row],[PRESCRIP]]="BCS_Br Rmv+Trt", Veg_Table[[#This Row],[WOOD_MAN]]&lt;&gt;"Not Needed")),1,0)</f>
        <v>0</v>
      </c>
      <c r="I1662" s="1">
        <f ca="1">IF(AND(Veg_Table[[#This Row],[Prescription_Changed]]="Yes",Veg_Table[[#This Row],[TAT_RESULT]]=""),1,0)</f>
        <v>0</v>
      </c>
      <c r="J1662" s="1">
        <f ca="1">SUM(Veg_Table[[#This Row],[Prescription and Status do not match]:[Prescription_Edited_And_TAT_Is_Blank]])</f>
        <v>0</v>
      </c>
      <c r="K1662" s="1">
        <f ca="1">IF(Veg_Table[[#This Row],[Sum of Errors]]&gt;0,1,0)</f>
        <v>0</v>
      </c>
      <c r="L1662" s="1">
        <f>1</f>
        <v>1</v>
      </c>
      <c r="M166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662" s="1">
        <f>IF(OR(MID(Veg_Table[[#This Row],[PRESCRIP]],2,1)="1",MID(Veg_Table[[#This Row],[PRESCRIP]],2,1)="2",MID(Veg_Table[[#This Row],[PRESCRIP]],2,1)="3",MID(Veg_Table[[#This Row],[PRESCRIP]],2,1)="4"),_xlfn.NUMBERVALUE(MID(Veg_Table[[#This Row],[PRESCRIP]],2,1)),"NA")</f>
        <v>2</v>
      </c>
      <c r="O1662" s="1">
        <f>WEEKNUM(Veg_Table[[#This Row],[EVM_LAST_EDITED_Day]],2)</f>
        <v>20</v>
      </c>
      <c r="P1662" s="25">
        <f>IFERROR(DATE(YEAR(Veg_Table[[#This Row],[EVM_LAST_EDITED2]]),MONTH(Veg_Table[[#This Row],[EVM_LAST_EDITED2]]),DAY(Veg_Table[[#This Row],[EVM_LAST_EDITED2]])),DATE(2019,1,1))</f>
        <v>43966</v>
      </c>
      <c r="Q1662" s="3">
        <f>VALUE(SUBSTITUTE(Veg_Table[[#This Row],[EVM_LAST_EDITED]],",",""))</f>
        <v>43966.328337210602</v>
      </c>
      <c r="R1662" s="1" t="str">
        <f>_xlfn.IFNA(IF(Veg_Table[[#This Row],[EVM_LAST_EDITOR]]="","zBlank EVM Last Editor",VLOOKUP(Veg_Table[[#This Row],[EVM_LAST_EDITOR]],Roster_Table[#All],4,FALSE)),"zAWRR Not in Roster")</f>
        <v>zAWRR Not in Roster</v>
      </c>
      <c r="S1662" s="1" t="str">
        <f>_xlfn.IFNA(IF(Veg_Table[[#This Row],[EVM_LAST_EDITOR]]="","zBlank EVM Last Editor",VLOOKUP(Veg_Table[[#This Row],[EVM_LAST_EDITOR]],Roster_Table[#All],16,FALSE)),"zCompany_AWRR not in Roster")</f>
        <v>zCompany_AWRR not in Roster</v>
      </c>
      <c r="T1662" s="2">
        <f>IFERROR(DATE(YEAR(Veg_Table[[#This Row],[Created2]]),MONTH(Veg_Table[[#This Row],[Created2]]),DAY(Veg_Table[[#This Row],[Created2]])),DATE(2019,1,1))</f>
        <v>43921</v>
      </c>
      <c r="U1662" s="3">
        <f>VALUE(SUBSTITUTE(Veg_Table[[#This Row],[Created]],",",""))</f>
        <v>43921.658009259299</v>
      </c>
      <c r="V1662" s="3" t="str">
        <f ca="1">IFERROR(_xlfn.IFNA(CELL("contents",INDIRECT(_xlfn.CONCAT("Veg_Table_Production_Data!",ADDRESS(MATCH(_xlfn.MAXIFS(#REF!,#REF!,"="&amp;Veg_Table[[#This Row],[AUTO_ID]],#REF!,"&lt;"&amp;Veg_Table[[#This Row],[EVM_LAST_EDITED_Day]]),#REF!,0),COLUMN(#REF!),4,1,)))),""),"")</f>
        <v/>
      </c>
      <c r="W1662" s="3" t="str">
        <f ca="1">IF(Veg_Table[[#This Row],[Previous_Prescription]]="","No",IF(Veg_Table[[#This Row],[Previous_Prescription]]=Veg_Table[[#This Row],[PRESCRIP]],"No","Yes"))</f>
        <v>No</v>
      </c>
      <c r="X1662" s="3" t="str">
        <f>IF(Veg_Table[[#This Row],[EVM_LAST_EDITED_Day]]=Veg_Table[[#This Row],[Created_Day]],"New","Old")</f>
        <v>Old</v>
      </c>
      <c r="Y1662" s="1">
        <f>IFERROR(IF(FIND("delete",LOWER(Veg_Table[[#This Row],[PI_COMMENTS]]))&gt;=1,1,0),0)</f>
        <v>0</v>
      </c>
      <c r="Z1662" s="1" t="str">
        <f>_xlfn.IFNA(IF(Veg_Table[[#This Row],[EVM_LAST_EDITOR]]="","Yes",VLOOKUP(Veg_Table[[#This Row],[EVM_LAST_EDITOR]],Roster_Table[#All],15,FALSE)),"Yes")</f>
        <v>Yes</v>
      </c>
      <c r="AA166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62" s="1" t="str">
        <f>_xlfn.IFNA(VLOOKUP(Veg_Table[[#This Row],[EVM_LAST_EDITOR]],Roster_Table[#All],3,FALSE),"zAWRR Not in Roster")</f>
        <v>zAWRR Not in Roster</v>
      </c>
      <c r="AC1662" s="1" t="str">
        <f>_xlfn.IFNA(VLOOKUP(Veg_Table[[#This Row],[EVM_LAST_EDITOR]],Roster_Table[#All],2,FALSE),"zAWRR Not in Roster")</f>
        <v>zAWRR Not in Roster</v>
      </c>
      <c r="AD1662" s="1" t="str">
        <f>IF(_xlfn.CONCAT(Veg_Table[[#This Row],[First_Name]]," ",Veg_Table[[#This Row],[Last_Name]])="zAWRR Not in Roster zAWRR Not in Roster","zAWRR Not in Roster",_xlfn.CONCAT(Veg_Table[[#This Row],[First_Name]]," ",Veg_Table[[#This Row],[Last_Name]]))</f>
        <v>zAWRR Not in Roster</v>
      </c>
      <c r="AE1662">
        <v>2962562</v>
      </c>
      <c r="AF1662" t="s">
        <v>2003</v>
      </c>
      <c r="AG1662" t="s">
        <v>93</v>
      </c>
      <c r="AH1662" t="s">
        <v>2000</v>
      </c>
      <c r="AI1662" t="s">
        <v>2001</v>
      </c>
      <c r="AJ1662" t="s">
        <v>48</v>
      </c>
      <c r="AL1662" t="s">
        <v>22</v>
      </c>
      <c r="AM1662" t="s">
        <v>38</v>
      </c>
      <c r="AN1662" t="s">
        <v>25</v>
      </c>
      <c r="AO1662" t="s">
        <v>25</v>
      </c>
      <c r="AP1662">
        <v>14</v>
      </c>
      <c r="AQ1662">
        <v>50</v>
      </c>
      <c r="AR1662" t="s">
        <v>514</v>
      </c>
      <c r="AS1662" t="s">
        <v>42</v>
      </c>
      <c r="AT1662" t="s">
        <v>515</v>
      </c>
      <c r="AV1662" t="s">
        <v>512</v>
      </c>
      <c r="AW1662" t="s">
        <v>2004</v>
      </c>
      <c r="AX1662" t="s">
        <v>534</v>
      </c>
      <c r="AZ1662"/>
      <c r="BA1662" t="s">
        <v>42</v>
      </c>
      <c r="BB1662" s="4">
        <v>43965</v>
      </c>
      <c r="BC1662" t="s">
        <v>3334</v>
      </c>
      <c r="BD1662" t="s">
        <v>29</v>
      </c>
      <c r="BE1662" t="s">
        <v>25</v>
      </c>
      <c r="BF1662" t="s">
        <v>513</v>
      </c>
      <c r="BI1662" s="3"/>
      <c r="BJ1662" t="s">
        <v>463</v>
      </c>
      <c r="BK1662" s="30" t="s">
        <v>859</v>
      </c>
      <c r="BL1662" s="3">
        <v>43966.328337210645</v>
      </c>
      <c r="BM1662" t="s">
        <v>31</v>
      </c>
      <c r="BN1662" t="s">
        <v>32</v>
      </c>
      <c r="BP1662" t="s">
        <v>2002</v>
      </c>
      <c r="BQ1662" t="s">
        <v>1025</v>
      </c>
      <c r="BR1662" t="s">
        <v>28</v>
      </c>
      <c r="BS1662" t="s">
        <v>28</v>
      </c>
      <c r="BT1662" t="s">
        <v>140</v>
      </c>
      <c r="BU1662" s="3">
        <v>43921.658009259256</v>
      </c>
      <c r="BV1662" t="s">
        <v>821</v>
      </c>
      <c r="BW1662" s="3">
        <v>43966.567363229165</v>
      </c>
      <c r="BX1662" t="s">
        <v>2005</v>
      </c>
      <c r="CG1662"/>
      <c r="CH1662"/>
      <c r="CI1662"/>
      <c r="CY1662"/>
      <c r="DA1662"/>
      <c r="DF1662"/>
    </row>
    <row r="1663" spans="1:110" x14ac:dyDescent="0.25">
      <c r="A1663" s="1">
        <f>IF(Veg_Table[[#This Row],[VP_STATUS]]="Hold",0,IF(OR(AND(Veg_Table[[#This Row],[PRESCRIP]]="NW_No Work",Veg_Table[[#This Row],[VP_STATUS]]&lt;&gt;"No Work Required Under EVM"),AND(Veg_Table[[#This Row],[VP_STATUS]]="No Work Required Under EVM",Veg_Table[[#This Row],[PRESCRIP]]&lt;&gt;"NW_No Work")),1,0))</f>
        <v>0</v>
      </c>
      <c r="B1663" s="1">
        <f>IF(Veg_Table[[#This Row],[SPECIES]]="",1,0)</f>
        <v>0</v>
      </c>
      <c r="C1663" s="1">
        <f>IF(Veg_Table[[#This Row],[DIAMETER]]="",1,0)</f>
        <v>0</v>
      </c>
      <c r="D1663" s="1">
        <f>IF(Veg_Table[[#This Row],[HEIGHT]]="",1,0)</f>
        <v>0</v>
      </c>
      <c r="E166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63" s="1">
        <f>IF(AND(Veg_Table[[#This Row],[TAT_RESULT]]="ABATE",Veg_Table[[#This Row],[PRESCRIP]]="NW_No Work"),1,0)</f>
        <v>0</v>
      </c>
      <c r="G1663" s="1">
        <f>IF(OR(Veg_Table[[#This Row],[Prescription R-Scale]]="NA",Veg_Table[[#This Row],[Diameter R-Scale]]="NA"),0,IF(Veg_Table[[#This Row],[Diameter R-Scale]]&lt;&gt;Veg_Table[[#This Row],[Prescription R-Scale]],1,0))</f>
        <v>0</v>
      </c>
      <c r="H1663" s="1">
        <f>IF(OR(AND(Veg_Table[[#This Row],[PRESCRIP]]="BC_Br Rmv", Veg_Table[[#This Row],[WOOD_MAN]]&lt;&gt;"Not Needed"),AND(Veg_Table[[#This Row],[PRESCRIP]]="BCS_Br Rmv+Trt", Veg_Table[[#This Row],[WOOD_MAN]]&lt;&gt;"Not Needed")),1,0)</f>
        <v>0</v>
      </c>
      <c r="I1663" s="1">
        <f ca="1">IF(AND(Veg_Table[[#This Row],[Prescription_Changed]]="Yes",Veg_Table[[#This Row],[TAT_RESULT]]=""),1,0)</f>
        <v>0</v>
      </c>
      <c r="J1663" s="1">
        <f ca="1">SUM(Veg_Table[[#This Row],[Prescription and Status do not match]:[Prescription_Edited_And_TAT_Is_Blank]])</f>
        <v>0</v>
      </c>
      <c r="K1663" s="1">
        <f ca="1">IF(Veg_Table[[#This Row],[Sum of Errors]]&gt;0,1,0)</f>
        <v>0</v>
      </c>
      <c r="L1663" s="1">
        <f>1</f>
        <v>1</v>
      </c>
      <c r="M166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1663" s="1" t="str">
        <f>IF(OR(MID(Veg_Table[[#This Row],[PRESCRIP]],2,1)="1",MID(Veg_Table[[#This Row],[PRESCRIP]],2,1)="2",MID(Veg_Table[[#This Row],[PRESCRIP]],2,1)="3",MID(Veg_Table[[#This Row],[PRESCRIP]],2,1)="4"),_xlfn.NUMBERVALUE(MID(Veg_Table[[#This Row],[PRESCRIP]],2,1)),"NA")</f>
        <v>NA</v>
      </c>
      <c r="O1663" s="1">
        <f>WEEKNUM(Veg_Table[[#This Row],[EVM_LAST_EDITED_Day]],2)</f>
        <v>20</v>
      </c>
      <c r="P1663" s="25">
        <f>IFERROR(DATE(YEAR(Veg_Table[[#This Row],[EVM_LAST_EDITED2]]),MONTH(Veg_Table[[#This Row],[EVM_LAST_EDITED2]]),DAY(Veg_Table[[#This Row],[EVM_LAST_EDITED2]])),DATE(2019,1,1))</f>
        <v>43966</v>
      </c>
      <c r="Q1663" s="3">
        <f>VALUE(SUBSTITUTE(Veg_Table[[#This Row],[EVM_LAST_EDITED]],",",""))</f>
        <v>43966.331473530103</v>
      </c>
      <c r="R1663" s="1" t="str">
        <f>_xlfn.IFNA(IF(Veg_Table[[#This Row],[EVM_LAST_EDITOR]]="","zBlank EVM Last Editor",VLOOKUP(Veg_Table[[#This Row],[EVM_LAST_EDITOR]],Roster_Table[#All],4,FALSE)),"zAWRR Not in Roster")</f>
        <v>NCR</v>
      </c>
      <c r="S1663" s="1" t="str">
        <f>_xlfn.IFNA(IF(Veg_Table[[#This Row],[EVM_LAST_EDITOR]]="","zBlank EVM Last Editor",VLOOKUP(Veg_Table[[#This Row],[EVM_LAST_EDITOR]],Roster_Table[#All],16,FALSE)),"zCompany_AWRR not in Roster")</f>
        <v>NCR_North Coast Resource Management</v>
      </c>
      <c r="T1663" s="2">
        <f>IFERROR(DATE(YEAR(Veg_Table[[#This Row],[Created2]]),MONTH(Veg_Table[[#This Row],[Created2]]),DAY(Veg_Table[[#This Row],[Created2]])),DATE(2019,1,1))</f>
        <v>43944</v>
      </c>
      <c r="U1663" s="3">
        <f>VALUE(SUBSTITUTE(Veg_Table[[#This Row],[Created]],",",""))</f>
        <v>43944.485312500001</v>
      </c>
      <c r="V1663" s="3" t="str">
        <f ca="1">IFERROR(_xlfn.IFNA(CELL("contents",INDIRECT(_xlfn.CONCAT("Veg_Table_Production_Data!",ADDRESS(MATCH(_xlfn.MAXIFS(#REF!,#REF!,"="&amp;Veg_Table[[#This Row],[AUTO_ID]],#REF!,"&lt;"&amp;Veg_Table[[#This Row],[EVM_LAST_EDITED_Day]]),#REF!,0),COLUMN(#REF!),4,1,)))),""),"")</f>
        <v/>
      </c>
      <c r="W1663" s="3" t="str">
        <f ca="1">IF(Veg_Table[[#This Row],[Previous_Prescription]]="","No",IF(Veg_Table[[#This Row],[Previous_Prescription]]=Veg_Table[[#This Row],[PRESCRIP]],"No","Yes"))</f>
        <v>No</v>
      </c>
      <c r="X1663" s="3" t="str">
        <f>IF(Veg_Table[[#This Row],[EVM_LAST_EDITED_Day]]=Veg_Table[[#This Row],[Created_Day]],"New","Old")</f>
        <v>Old</v>
      </c>
      <c r="Y1663" s="1">
        <f>IFERROR(IF(FIND("delete",LOWER(Veg_Table[[#This Row],[PI_COMMENTS]]))&gt;=1,1,0),0)</f>
        <v>0</v>
      </c>
      <c r="Z1663" s="1" t="str">
        <f>_xlfn.IFNA(IF(Veg_Table[[#This Row],[EVM_LAST_EDITOR]]="","Yes",VLOOKUP(Veg_Table[[#This Row],[EVM_LAST_EDITOR]],Roster_Table[#All],15,FALSE)),"Yes")</f>
        <v>No</v>
      </c>
      <c r="AA166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63" s="1" t="str">
        <f>_xlfn.IFNA(VLOOKUP(Veg_Table[[#This Row],[EVM_LAST_EDITOR]],Roster_Table[#All],3,FALSE),"zAWRR Not in Roster")</f>
        <v>Ben</v>
      </c>
      <c r="AC1663" s="1" t="str">
        <f>_xlfn.IFNA(VLOOKUP(Veg_Table[[#This Row],[EVM_LAST_EDITOR]],Roster_Table[#All],2,FALSE),"zAWRR Not in Roster")</f>
        <v>Chambers</v>
      </c>
      <c r="AD1663" s="1" t="str">
        <f>IF(_xlfn.CONCAT(Veg_Table[[#This Row],[First_Name]]," ",Veg_Table[[#This Row],[Last_Name]])="zAWRR Not in Roster zAWRR Not in Roster","zAWRR Not in Roster",_xlfn.CONCAT(Veg_Table[[#This Row],[First_Name]]," ",Veg_Table[[#This Row],[Last_Name]]))</f>
        <v>Ben Chambers</v>
      </c>
      <c r="AE1663">
        <v>3132588</v>
      </c>
      <c r="AF1663" t="s">
        <v>7346</v>
      </c>
      <c r="AG1663" t="s">
        <v>93</v>
      </c>
      <c r="AH1663" t="s">
        <v>2208</v>
      </c>
      <c r="AI1663" t="s">
        <v>1907</v>
      </c>
      <c r="AJ1663" t="s">
        <v>48</v>
      </c>
      <c r="AL1663" t="s">
        <v>22</v>
      </c>
      <c r="AM1663" t="s">
        <v>40</v>
      </c>
      <c r="AN1663" t="s">
        <v>25</v>
      </c>
      <c r="AO1663" t="s">
        <v>25</v>
      </c>
      <c r="AP1663">
        <v>48</v>
      </c>
      <c r="AQ1663">
        <v>75</v>
      </c>
      <c r="AR1663" t="s">
        <v>511</v>
      </c>
      <c r="AS1663" t="s">
        <v>56</v>
      </c>
      <c r="AT1663" t="s">
        <v>515</v>
      </c>
      <c r="AV1663" t="s">
        <v>512</v>
      </c>
      <c r="AW1663" t="s">
        <v>2219</v>
      </c>
      <c r="AZ1663"/>
      <c r="BB1663" s="4"/>
      <c r="BD1663" t="s">
        <v>29</v>
      </c>
      <c r="BE1663" t="s">
        <v>25</v>
      </c>
      <c r="BF1663" t="s">
        <v>513</v>
      </c>
      <c r="BI1663" s="3"/>
      <c r="BJ1663" t="s">
        <v>1714</v>
      </c>
      <c r="BK1663" s="30" t="s">
        <v>360</v>
      </c>
      <c r="BL1663" s="3">
        <v>43966.331473530096</v>
      </c>
      <c r="BM1663" t="s">
        <v>31</v>
      </c>
      <c r="BN1663" t="s">
        <v>32</v>
      </c>
      <c r="BQ1663" t="s">
        <v>1025</v>
      </c>
      <c r="BR1663" t="s">
        <v>28</v>
      </c>
      <c r="BS1663" t="s">
        <v>28</v>
      </c>
      <c r="BT1663" t="s">
        <v>140</v>
      </c>
      <c r="BU1663" s="3">
        <v>43944.485312500001</v>
      </c>
      <c r="BV1663" t="s">
        <v>803</v>
      </c>
      <c r="BW1663" s="3">
        <v>43966.396644502318</v>
      </c>
      <c r="BX1663" t="s">
        <v>3363</v>
      </c>
      <c r="CG1663"/>
      <c r="CH1663"/>
      <c r="CI1663"/>
      <c r="CY1663"/>
      <c r="DA1663"/>
      <c r="DF1663"/>
    </row>
    <row r="1664" spans="1:110" x14ac:dyDescent="0.25">
      <c r="A1664" s="1">
        <f>IF(Veg_Table[[#This Row],[VP_STATUS]]="Hold",0,IF(OR(AND(Veg_Table[[#This Row],[PRESCRIP]]="NW_No Work",Veg_Table[[#This Row],[VP_STATUS]]&lt;&gt;"No Work Required Under EVM"),AND(Veg_Table[[#This Row],[VP_STATUS]]="No Work Required Under EVM",Veg_Table[[#This Row],[PRESCRIP]]&lt;&gt;"NW_No Work")),1,0))</f>
        <v>0</v>
      </c>
      <c r="B1664" s="1">
        <f>IF(Veg_Table[[#This Row],[SPECIES]]="",1,0)</f>
        <v>0</v>
      </c>
      <c r="C1664" s="1">
        <f>IF(Veg_Table[[#This Row],[DIAMETER]]="",1,0)</f>
        <v>0</v>
      </c>
      <c r="D1664" s="1">
        <f>IF(Veg_Table[[#This Row],[HEIGHT]]="",1,0)</f>
        <v>0</v>
      </c>
      <c r="E166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64" s="1">
        <f>IF(AND(Veg_Table[[#This Row],[TAT_RESULT]]="ABATE",Veg_Table[[#This Row],[PRESCRIP]]="NW_No Work"),1,0)</f>
        <v>0</v>
      </c>
      <c r="G1664" s="1">
        <f>IF(OR(Veg_Table[[#This Row],[Prescription R-Scale]]="NA",Veg_Table[[#This Row],[Diameter R-Scale]]="NA"),0,IF(Veg_Table[[#This Row],[Diameter R-Scale]]&lt;&gt;Veg_Table[[#This Row],[Prescription R-Scale]],1,0))</f>
        <v>0</v>
      </c>
      <c r="H1664" s="1">
        <f>IF(OR(AND(Veg_Table[[#This Row],[PRESCRIP]]="BC_Br Rmv", Veg_Table[[#This Row],[WOOD_MAN]]&lt;&gt;"Not Needed"),AND(Veg_Table[[#This Row],[PRESCRIP]]="BCS_Br Rmv+Trt", Veg_Table[[#This Row],[WOOD_MAN]]&lt;&gt;"Not Needed")),1,0)</f>
        <v>0</v>
      </c>
      <c r="I1664" s="1">
        <f ca="1">IF(AND(Veg_Table[[#This Row],[Prescription_Changed]]="Yes",Veg_Table[[#This Row],[TAT_RESULT]]=""),1,0)</f>
        <v>0</v>
      </c>
      <c r="J1664" s="1">
        <f ca="1">SUM(Veg_Table[[#This Row],[Prescription and Status do not match]:[Prescription_Edited_And_TAT_Is_Blank]])</f>
        <v>0</v>
      </c>
      <c r="K1664" s="1">
        <f ca="1">IF(Veg_Table[[#This Row],[Sum of Errors]]&gt;0,1,0)</f>
        <v>0</v>
      </c>
      <c r="L1664" s="1">
        <f>1</f>
        <v>1</v>
      </c>
      <c r="M166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664" s="1" t="str">
        <f>IF(OR(MID(Veg_Table[[#This Row],[PRESCRIP]],2,1)="1",MID(Veg_Table[[#This Row],[PRESCRIP]],2,1)="2",MID(Veg_Table[[#This Row],[PRESCRIP]],2,1)="3",MID(Veg_Table[[#This Row],[PRESCRIP]],2,1)="4"),_xlfn.NUMBERVALUE(MID(Veg_Table[[#This Row],[PRESCRIP]],2,1)),"NA")</f>
        <v>NA</v>
      </c>
      <c r="O1664" s="1">
        <f>WEEKNUM(Veg_Table[[#This Row],[EVM_LAST_EDITED_Day]],2)</f>
        <v>20</v>
      </c>
      <c r="P1664" s="25">
        <f>IFERROR(DATE(YEAR(Veg_Table[[#This Row],[EVM_LAST_EDITED2]]),MONTH(Veg_Table[[#This Row],[EVM_LAST_EDITED2]]),DAY(Veg_Table[[#This Row],[EVM_LAST_EDITED2]])),DATE(2019,1,1))</f>
        <v>43966</v>
      </c>
      <c r="Q1664" s="3">
        <f>VALUE(SUBSTITUTE(Veg_Table[[#This Row],[EVM_LAST_EDITED]],",",""))</f>
        <v>43966.332096979197</v>
      </c>
      <c r="R1664" s="1" t="str">
        <f>_xlfn.IFNA(IF(Veg_Table[[#This Row],[EVM_LAST_EDITOR]]="","zBlank EVM Last Editor",VLOOKUP(Veg_Table[[#This Row],[EVM_LAST_EDITOR]],Roster_Table[#All],4,FALSE)),"zAWRR Not in Roster")</f>
        <v>NCR</v>
      </c>
      <c r="S1664" s="1" t="str">
        <f>_xlfn.IFNA(IF(Veg_Table[[#This Row],[EVM_LAST_EDITOR]]="","zBlank EVM Last Editor",VLOOKUP(Veg_Table[[#This Row],[EVM_LAST_EDITOR]],Roster_Table[#All],16,FALSE)),"zCompany_AWRR not in Roster")</f>
        <v>NCR_North Coast Resource Management</v>
      </c>
      <c r="T1664" s="2">
        <f>IFERROR(DATE(YEAR(Veg_Table[[#This Row],[Created2]]),MONTH(Veg_Table[[#This Row],[Created2]]),DAY(Veg_Table[[#This Row],[Created2]])),DATE(2019,1,1))</f>
        <v>43956</v>
      </c>
      <c r="U1664" s="3">
        <f>VALUE(SUBSTITUTE(Veg_Table[[#This Row],[Created]],",",""))</f>
        <v>43956.460814999999</v>
      </c>
      <c r="V1664" s="3" t="str">
        <f ca="1">IFERROR(_xlfn.IFNA(CELL("contents",INDIRECT(_xlfn.CONCAT("Veg_Table_Production_Data!",ADDRESS(MATCH(_xlfn.MAXIFS(#REF!,#REF!,"="&amp;Veg_Table[[#This Row],[AUTO_ID]],#REF!,"&lt;"&amp;Veg_Table[[#This Row],[EVM_LAST_EDITED_Day]]),#REF!,0),COLUMN(#REF!),4,1,)))),""),"")</f>
        <v/>
      </c>
      <c r="W1664" s="3" t="str">
        <f ca="1">IF(Veg_Table[[#This Row],[Previous_Prescription]]="","No",IF(Veg_Table[[#This Row],[Previous_Prescription]]=Veg_Table[[#This Row],[PRESCRIP]],"No","Yes"))</f>
        <v>No</v>
      </c>
      <c r="X1664" s="3" t="str">
        <f>IF(Veg_Table[[#This Row],[EVM_LAST_EDITED_Day]]=Veg_Table[[#This Row],[Created_Day]],"New","Old")</f>
        <v>Old</v>
      </c>
      <c r="Y1664" s="1">
        <f>IFERROR(IF(FIND("delete",LOWER(Veg_Table[[#This Row],[PI_COMMENTS]]))&gt;=1,1,0),0)</f>
        <v>0</v>
      </c>
      <c r="Z1664" s="1" t="str">
        <f>_xlfn.IFNA(IF(Veg_Table[[#This Row],[EVM_LAST_EDITOR]]="","Yes",VLOOKUP(Veg_Table[[#This Row],[EVM_LAST_EDITOR]],Roster_Table[#All],15,FALSE)),"Yes")</f>
        <v>No</v>
      </c>
      <c r="AA166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64" s="1" t="str">
        <f>_xlfn.IFNA(VLOOKUP(Veg_Table[[#This Row],[EVM_LAST_EDITOR]],Roster_Table[#All],3,FALSE),"zAWRR Not in Roster")</f>
        <v>Ben</v>
      </c>
      <c r="AC1664" s="1" t="str">
        <f>_xlfn.IFNA(VLOOKUP(Veg_Table[[#This Row],[EVM_LAST_EDITOR]],Roster_Table[#All],2,FALSE),"zAWRR Not in Roster")</f>
        <v>Chambers</v>
      </c>
      <c r="AD1664" s="1" t="str">
        <f>IF(_xlfn.CONCAT(Veg_Table[[#This Row],[First_Name]]," ",Veg_Table[[#This Row],[Last_Name]])="zAWRR Not in Roster zAWRR Not in Roster","zAWRR Not in Roster",_xlfn.CONCAT(Veg_Table[[#This Row],[First_Name]]," ",Veg_Table[[#This Row],[Last_Name]]))</f>
        <v>Ben Chambers</v>
      </c>
      <c r="AE1664">
        <v>3162495</v>
      </c>
      <c r="AF1664" t="s">
        <v>3801</v>
      </c>
      <c r="AG1664" t="s">
        <v>93</v>
      </c>
      <c r="AH1664" t="s">
        <v>1517</v>
      </c>
      <c r="AI1664" t="s">
        <v>1907</v>
      </c>
      <c r="AJ1664" t="s">
        <v>48</v>
      </c>
      <c r="AL1664" t="s">
        <v>22</v>
      </c>
      <c r="AM1664" t="s">
        <v>40</v>
      </c>
      <c r="AN1664" t="s">
        <v>25</v>
      </c>
      <c r="AO1664" t="s">
        <v>25</v>
      </c>
      <c r="AP1664">
        <v>22</v>
      </c>
      <c r="AQ1664">
        <v>25</v>
      </c>
      <c r="AR1664" t="s">
        <v>517</v>
      </c>
      <c r="AS1664" t="s">
        <v>988</v>
      </c>
      <c r="AT1664" t="s">
        <v>26</v>
      </c>
      <c r="AV1664" t="s">
        <v>512</v>
      </c>
      <c r="AW1664" t="s">
        <v>3802</v>
      </c>
      <c r="AZ1664"/>
      <c r="BB1664" s="4"/>
      <c r="BD1664" t="s">
        <v>29</v>
      </c>
      <c r="BE1664" t="s">
        <v>25</v>
      </c>
      <c r="BF1664" t="s">
        <v>513</v>
      </c>
      <c r="BI1664" s="3"/>
      <c r="BJ1664" t="s">
        <v>2811</v>
      </c>
      <c r="BK1664" s="30" t="s">
        <v>360</v>
      </c>
      <c r="BL1664" s="3">
        <v>43966.332096979168</v>
      </c>
      <c r="BM1664" t="s">
        <v>31</v>
      </c>
      <c r="BN1664" t="s">
        <v>32</v>
      </c>
      <c r="BP1664" t="s">
        <v>1519</v>
      </c>
      <c r="BQ1664" t="s">
        <v>1025</v>
      </c>
      <c r="BR1664" t="s">
        <v>28</v>
      </c>
      <c r="BS1664" t="s">
        <v>28</v>
      </c>
      <c r="BT1664" t="s">
        <v>344</v>
      </c>
      <c r="BU1664" s="3">
        <v>43956.460814999999</v>
      </c>
      <c r="BV1664" t="s">
        <v>803</v>
      </c>
      <c r="BW1664" s="3">
        <v>43966.396644502318</v>
      </c>
      <c r="BX1664" t="s">
        <v>3803</v>
      </c>
      <c r="CG1664"/>
      <c r="CH1664"/>
      <c r="CI1664"/>
      <c r="CY1664"/>
      <c r="DA1664"/>
      <c r="DF1664"/>
    </row>
    <row r="1665" spans="1:110" x14ac:dyDescent="0.25">
      <c r="A1665" s="1">
        <f>IF(Veg_Table[[#This Row],[VP_STATUS]]="Hold",0,IF(OR(AND(Veg_Table[[#This Row],[PRESCRIP]]="NW_No Work",Veg_Table[[#This Row],[VP_STATUS]]&lt;&gt;"No Work Required Under EVM"),AND(Veg_Table[[#This Row],[VP_STATUS]]="No Work Required Under EVM",Veg_Table[[#This Row],[PRESCRIP]]&lt;&gt;"NW_No Work")),1,0))</f>
        <v>0</v>
      </c>
      <c r="B1665" s="1">
        <f>IF(Veg_Table[[#This Row],[SPECIES]]="",1,0)</f>
        <v>0</v>
      </c>
      <c r="C1665" s="1">
        <f>IF(Veg_Table[[#This Row],[DIAMETER]]="",1,0)</f>
        <v>0</v>
      </c>
      <c r="D1665" s="1">
        <f>IF(Veg_Table[[#This Row],[HEIGHT]]="",1,0)</f>
        <v>0</v>
      </c>
      <c r="E166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65" s="1">
        <f>IF(AND(Veg_Table[[#This Row],[TAT_RESULT]]="ABATE",Veg_Table[[#This Row],[PRESCRIP]]="NW_No Work"),1,0)</f>
        <v>0</v>
      </c>
      <c r="G1665" s="1">
        <f>IF(OR(Veg_Table[[#This Row],[Prescription R-Scale]]="NA",Veg_Table[[#This Row],[Diameter R-Scale]]="NA"),0,IF(Veg_Table[[#This Row],[Diameter R-Scale]]&lt;&gt;Veg_Table[[#This Row],[Prescription R-Scale]],1,0))</f>
        <v>0</v>
      </c>
      <c r="H1665" s="1">
        <f>IF(OR(AND(Veg_Table[[#This Row],[PRESCRIP]]="BC_Br Rmv", Veg_Table[[#This Row],[WOOD_MAN]]&lt;&gt;"Not Needed"),AND(Veg_Table[[#This Row],[PRESCRIP]]="BCS_Br Rmv+Trt", Veg_Table[[#This Row],[WOOD_MAN]]&lt;&gt;"Not Needed")),1,0)</f>
        <v>0</v>
      </c>
      <c r="I1665" s="1">
        <f ca="1">IF(AND(Veg_Table[[#This Row],[Prescription_Changed]]="Yes",Veg_Table[[#This Row],[TAT_RESULT]]=""),1,0)</f>
        <v>0</v>
      </c>
      <c r="J1665" s="1">
        <f ca="1">SUM(Veg_Table[[#This Row],[Prescription and Status do not match]:[Prescription_Edited_And_TAT_Is_Blank]])</f>
        <v>0</v>
      </c>
      <c r="K1665" s="1">
        <f ca="1">IF(Veg_Table[[#This Row],[Sum of Errors]]&gt;0,1,0)</f>
        <v>0</v>
      </c>
      <c r="L1665" s="1">
        <f>1</f>
        <v>1</v>
      </c>
      <c r="M1665"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665" s="1" t="str">
        <f>IF(OR(MID(Veg_Table[[#This Row],[PRESCRIP]],2,1)="1",MID(Veg_Table[[#This Row],[PRESCRIP]],2,1)="2",MID(Veg_Table[[#This Row],[PRESCRIP]],2,1)="3",MID(Veg_Table[[#This Row],[PRESCRIP]],2,1)="4"),_xlfn.NUMBERVALUE(MID(Veg_Table[[#This Row],[PRESCRIP]],2,1)),"NA")</f>
        <v>NA</v>
      </c>
      <c r="O1665" s="1">
        <f>WEEKNUM(Veg_Table[[#This Row],[EVM_LAST_EDITED_Day]],2)</f>
        <v>20</v>
      </c>
      <c r="P1665" s="25">
        <f>IFERROR(DATE(YEAR(Veg_Table[[#This Row],[EVM_LAST_EDITED2]]),MONTH(Veg_Table[[#This Row],[EVM_LAST_EDITED2]]),DAY(Veg_Table[[#This Row],[EVM_LAST_EDITED2]])),DATE(2019,1,1))</f>
        <v>43966</v>
      </c>
      <c r="Q1665" s="3">
        <f>VALUE(SUBSTITUTE(Veg_Table[[#This Row],[EVM_LAST_EDITED]],",",""))</f>
        <v>43966.333530497701</v>
      </c>
      <c r="R1665" s="1" t="str">
        <f>_xlfn.IFNA(IF(Veg_Table[[#This Row],[EVM_LAST_EDITOR]]="","zBlank EVM Last Editor",VLOOKUP(Veg_Table[[#This Row],[EVM_LAST_EDITOR]],Roster_Table[#All],4,FALSE)),"zAWRR Not in Roster")</f>
        <v>zAWRR Not in Roster</v>
      </c>
      <c r="S1665" s="1" t="str">
        <f>_xlfn.IFNA(IF(Veg_Table[[#This Row],[EVM_LAST_EDITOR]]="","zBlank EVM Last Editor",VLOOKUP(Veg_Table[[#This Row],[EVM_LAST_EDITOR]],Roster_Table[#All],16,FALSE)),"zCompany_AWRR not in Roster")</f>
        <v>zCompany_AWRR not in Roster</v>
      </c>
      <c r="T1665" s="2">
        <f>IFERROR(DATE(YEAR(Veg_Table[[#This Row],[Created2]]),MONTH(Veg_Table[[#This Row],[Created2]]),DAY(Veg_Table[[#This Row],[Created2]])),DATE(2019,1,1))</f>
        <v>43841</v>
      </c>
      <c r="U1665" s="3">
        <f>VALUE(SUBSTITUTE(Veg_Table[[#This Row],[Created]],",",""))</f>
        <v>43841.618530092601</v>
      </c>
      <c r="V1665" s="3" t="str">
        <f ca="1">IFERROR(_xlfn.IFNA(CELL("contents",INDIRECT(_xlfn.CONCAT("Veg_Table_Production_Data!",ADDRESS(MATCH(_xlfn.MAXIFS(#REF!,#REF!,"="&amp;Veg_Table[[#This Row],[AUTO_ID]],#REF!,"&lt;"&amp;Veg_Table[[#This Row],[EVM_LAST_EDITED_Day]]),#REF!,0),COLUMN(#REF!),4,1,)))),""),"")</f>
        <v/>
      </c>
      <c r="W1665" s="3" t="str">
        <f ca="1">IF(Veg_Table[[#This Row],[Previous_Prescription]]="","No",IF(Veg_Table[[#This Row],[Previous_Prescription]]=Veg_Table[[#This Row],[PRESCRIP]],"No","Yes"))</f>
        <v>No</v>
      </c>
      <c r="X1665" s="3" t="str">
        <f>IF(Veg_Table[[#This Row],[EVM_LAST_EDITED_Day]]=Veg_Table[[#This Row],[Created_Day]],"New","Old")</f>
        <v>Old</v>
      </c>
      <c r="Y1665" s="1">
        <f>IFERROR(IF(FIND("delete",LOWER(Veg_Table[[#This Row],[PI_COMMENTS]]))&gt;=1,1,0),0)</f>
        <v>0</v>
      </c>
      <c r="Z1665" s="1" t="str">
        <f>_xlfn.IFNA(IF(Veg_Table[[#This Row],[EVM_LAST_EDITOR]]="","Yes",VLOOKUP(Veg_Table[[#This Row],[EVM_LAST_EDITOR]],Roster_Table[#All],15,FALSE)),"Yes")</f>
        <v>Yes</v>
      </c>
      <c r="AA166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65" s="1" t="str">
        <f>_xlfn.IFNA(VLOOKUP(Veg_Table[[#This Row],[EVM_LAST_EDITOR]],Roster_Table[#All],3,FALSE),"zAWRR Not in Roster")</f>
        <v>zAWRR Not in Roster</v>
      </c>
      <c r="AC1665" s="1" t="str">
        <f>_xlfn.IFNA(VLOOKUP(Veg_Table[[#This Row],[EVM_LAST_EDITOR]],Roster_Table[#All],2,FALSE),"zAWRR Not in Roster")</f>
        <v>zAWRR Not in Roster</v>
      </c>
      <c r="AD1665" s="1" t="str">
        <f>IF(_xlfn.CONCAT(Veg_Table[[#This Row],[First_Name]]," ",Veg_Table[[#This Row],[Last_Name]])="zAWRR Not in Roster zAWRR Not in Roster","zAWRR Not in Roster",_xlfn.CONCAT(Veg_Table[[#This Row],[First_Name]]," ",Veg_Table[[#This Row],[Last_Name]]))</f>
        <v>zAWRR Not in Roster</v>
      </c>
      <c r="AE1665">
        <v>1730741</v>
      </c>
      <c r="AF1665" t="s">
        <v>1619</v>
      </c>
      <c r="AG1665" t="s">
        <v>93</v>
      </c>
      <c r="AH1665" t="s">
        <v>1590</v>
      </c>
      <c r="AI1665" t="s">
        <v>1618</v>
      </c>
      <c r="AJ1665" t="s">
        <v>820</v>
      </c>
      <c r="AK1665" t="s">
        <v>28</v>
      </c>
      <c r="AL1665" t="s">
        <v>1024</v>
      </c>
      <c r="AM1665" t="s">
        <v>49</v>
      </c>
      <c r="AN1665" t="s">
        <v>25</v>
      </c>
      <c r="AO1665" t="s">
        <v>25</v>
      </c>
      <c r="AP1665">
        <v>0</v>
      </c>
      <c r="AQ1665">
        <v>6</v>
      </c>
      <c r="AR1665" t="s">
        <v>28</v>
      </c>
      <c r="AS1665" t="s">
        <v>50</v>
      </c>
      <c r="AT1665" t="s">
        <v>26</v>
      </c>
      <c r="AU1665" t="s">
        <v>25</v>
      </c>
      <c r="AV1665" t="s">
        <v>28</v>
      </c>
      <c r="AW1665" t="s">
        <v>1620</v>
      </c>
      <c r="AX1665" t="s">
        <v>534</v>
      </c>
      <c r="AY1665" t="s">
        <v>28</v>
      </c>
      <c r="AZ1665"/>
      <c r="BA1665" t="s">
        <v>50</v>
      </c>
      <c r="BB1665" s="4">
        <v>43965</v>
      </c>
      <c r="BC1665" t="s">
        <v>3334</v>
      </c>
      <c r="BD1665" t="s">
        <v>29</v>
      </c>
      <c r="BF1665" t="s">
        <v>28</v>
      </c>
      <c r="BG1665" t="s">
        <v>28</v>
      </c>
      <c r="BH1665" t="s">
        <v>28</v>
      </c>
      <c r="BI1665" s="3"/>
      <c r="BJ1665" t="s">
        <v>52</v>
      </c>
      <c r="BK1665" s="30" t="s">
        <v>859</v>
      </c>
      <c r="BL1665" s="3">
        <v>43966.333530497686</v>
      </c>
      <c r="BM1665" t="s">
        <v>31</v>
      </c>
      <c r="BN1665" t="s">
        <v>32</v>
      </c>
      <c r="BO1665" t="s">
        <v>1591</v>
      </c>
      <c r="BP1665" t="s">
        <v>1592</v>
      </c>
      <c r="BQ1665" t="s">
        <v>1025</v>
      </c>
      <c r="BR1665" t="s">
        <v>28</v>
      </c>
      <c r="BS1665" t="s">
        <v>28</v>
      </c>
      <c r="BT1665" t="s">
        <v>1026</v>
      </c>
      <c r="BU1665" s="3">
        <v>43841.618530092594</v>
      </c>
      <c r="BV1665" t="s">
        <v>803</v>
      </c>
      <c r="BW1665" s="3">
        <v>43966.396521076385</v>
      </c>
      <c r="BX1665" t="s">
        <v>1621</v>
      </c>
      <c r="CG1665"/>
      <c r="CH1665"/>
      <c r="CI1665"/>
      <c r="CY1665"/>
      <c r="DA1665"/>
      <c r="DF1665"/>
    </row>
    <row r="1666" spans="1:110" x14ac:dyDescent="0.25">
      <c r="A1666" s="1">
        <f>IF(Veg_Table[[#This Row],[VP_STATUS]]="Hold",0,IF(OR(AND(Veg_Table[[#This Row],[PRESCRIP]]="NW_No Work",Veg_Table[[#This Row],[VP_STATUS]]&lt;&gt;"No Work Required Under EVM"),AND(Veg_Table[[#This Row],[VP_STATUS]]="No Work Required Under EVM",Veg_Table[[#This Row],[PRESCRIP]]&lt;&gt;"NW_No Work")),1,0))</f>
        <v>0</v>
      </c>
      <c r="B1666" s="1">
        <f>IF(Veg_Table[[#This Row],[SPECIES]]="",1,0)</f>
        <v>0</v>
      </c>
      <c r="C1666" s="1">
        <f>IF(Veg_Table[[#This Row],[DIAMETER]]="",1,0)</f>
        <v>0</v>
      </c>
      <c r="D1666" s="1">
        <f>IF(Veg_Table[[#This Row],[HEIGHT]]="",1,0)</f>
        <v>0</v>
      </c>
      <c r="E166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66" s="1">
        <f>IF(AND(Veg_Table[[#This Row],[TAT_RESULT]]="ABATE",Veg_Table[[#This Row],[PRESCRIP]]="NW_No Work"),1,0)</f>
        <v>0</v>
      </c>
      <c r="G1666" s="1">
        <f>IF(OR(Veg_Table[[#This Row],[Prescription R-Scale]]="NA",Veg_Table[[#This Row],[Diameter R-Scale]]="NA"),0,IF(Veg_Table[[#This Row],[Diameter R-Scale]]&lt;&gt;Veg_Table[[#This Row],[Prescription R-Scale]],1,0))</f>
        <v>0</v>
      </c>
      <c r="H1666" s="1">
        <f>IF(OR(AND(Veg_Table[[#This Row],[PRESCRIP]]="BC_Br Rmv", Veg_Table[[#This Row],[WOOD_MAN]]&lt;&gt;"Not Needed"),AND(Veg_Table[[#This Row],[PRESCRIP]]="BCS_Br Rmv+Trt", Veg_Table[[#This Row],[WOOD_MAN]]&lt;&gt;"Not Needed")),1,0)</f>
        <v>0</v>
      </c>
      <c r="I1666" s="1">
        <f ca="1">IF(AND(Veg_Table[[#This Row],[Prescription_Changed]]="Yes",Veg_Table[[#This Row],[TAT_RESULT]]=""),1,0)</f>
        <v>0</v>
      </c>
      <c r="J1666" s="1">
        <f ca="1">SUM(Veg_Table[[#This Row],[Prescription and Status do not match]:[Prescription_Edited_And_TAT_Is_Blank]])</f>
        <v>0</v>
      </c>
      <c r="K1666" s="1">
        <f ca="1">IF(Veg_Table[[#This Row],[Sum of Errors]]&gt;0,1,0)</f>
        <v>0</v>
      </c>
      <c r="L1666" s="1">
        <f>1</f>
        <v>1</v>
      </c>
      <c r="M1666"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666" s="1" t="str">
        <f>IF(OR(MID(Veg_Table[[#This Row],[PRESCRIP]],2,1)="1",MID(Veg_Table[[#This Row],[PRESCRIP]],2,1)="2",MID(Veg_Table[[#This Row],[PRESCRIP]],2,1)="3",MID(Veg_Table[[#This Row],[PRESCRIP]],2,1)="4"),_xlfn.NUMBERVALUE(MID(Veg_Table[[#This Row],[PRESCRIP]],2,1)),"NA")</f>
        <v>NA</v>
      </c>
      <c r="O1666" s="1">
        <f>WEEKNUM(Veg_Table[[#This Row],[EVM_LAST_EDITED_Day]],2)</f>
        <v>20</v>
      </c>
      <c r="P1666" s="25">
        <f>IFERROR(DATE(YEAR(Veg_Table[[#This Row],[EVM_LAST_EDITED2]]),MONTH(Veg_Table[[#This Row],[EVM_LAST_EDITED2]]),DAY(Veg_Table[[#This Row],[EVM_LAST_EDITED2]])),DATE(2019,1,1))</f>
        <v>43966</v>
      </c>
      <c r="Q1666" s="3">
        <f>VALUE(SUBSTITUTE(Veg_Table[[#This Row],[EVM_LAST_EDITED]],",",""))</f>
        <v>43966.334820173601</v>
      </c>
      <c r="R1666" s="1" t="str">
        <f>_xlfn.IFNA(IF(Veg_Table[[#This Row],[EVM_LAST_EDITOR]]="","zBlank EVM Last Editor",VLOOKUP(Veg_Table[[#This Row],[EVM_LAST_EDITOR]],Roster_Table[#All],4,FALSE)),"zAWRR Not in Roster")</f>
        <v>zAWRR Not in Roster</v>
      </c>
      <c r="S1666" s="1" t="str">
        <f>_xlfn.IFNA(IF(Veg_Table[[#This Row],[EVM_LAST_EDITOR]]="","zBlank EVM Last Editor",VLOOKUP(Veg_Table[[#This Row],[EVM_LAST_EDITOR]],Roster_Table[#All],16,FALSE)),"zCompany_AWRR not in Roster")</f>
        <v>zCompany_AWRR not in Roster</v>
      </c>
      <c r="T1666" s="2">
        <f>IFERROR(DATE(YEAR(Veg_Table[[#This Row],[Created2]]),MONTH(Veg_Table[[#This Row],[Created2]]),DAY(Veg_Table[[#This Row],[Created2]])),DATE(2019,1,1))</f>
        <v>43841</v>
      </c>
      <c r="U1666" s="3">
        <f>VALUE(SUBSTITUTE(Veg_Table[[#This Row],[Created]],",",""))</f>
        <v>43841.627013888901</v>
      </c>
      <c r="V1666" s="3" t="str">
        <f ca="1">IFERROR(_xlfn.IFNA(CELL("contents",INDIRECT(_xlfn.CONCAT("Veg_Table_Production_Data!",ADDRESS(MATCH(_xlfn.MAXIFS(#REF!,#REF!,"="&amp;Veg_Table[[#This Row],[AUTO_ID]],#REF!,"&lt;"&amp;Veg_Table[[#This Row],[EVM_LAST_EDITED_Day]]),#REF!,0),COLUMN(#REF!),4,1,)))),""),"")</f>
        <v/>
      </c>
      <c r="W1666" s="3" t="str">
        <f ca="1">IF(Veg_Table[[#This Row],[Previous_Prescription]]="","No",IF(Veg_Table[[#This Row],[Previous_Prescription]]=Veg_Table[[#This Row],[PRESCRIP]],"No","Yes"))</f>
        <v>No</v>
      </c>
      <c r="X1666" s="3" t="str">
        <f>IF(Veg_Table[[#This Row],[EVM_LAST_EDITED_Day]]=Veg_Table[[#This Row],[Created_Day]],"New","Old")</f>
        <v>Old</v>
      </c>
      <c r="Y1666" s="1">
        <f>IFERROR(IF(FIND("delete",LOWER(Veg_Table[[#This Row],[PI_COMMENTS]]))&gt;=1,1,0),0)</f>
        <v>0</v>
      </c>
      <c r="Z1666" s="1" t="str">
        <f>_xlfn.IFNA(IF(Veg_Table[[#This Row],[EVM_LAST_EDITOR]]="","Yes",VLOOKUP(Veg_Table[[#This Row],[EVM_LAST_EDITOR]],Roster_Table[#All],15,FALSE)),"Yes")</f>
        <v>Yes</v>
      </c>
      <c r="AA166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66" s="1" t="str">
        <f>_xlfn.IFNA(VLOOKUP(Veg_Table[[#This Row],[EVM_LAST_EDITOR]],Roster_Table[#All],3,FALSE),"zAWRR Not in Roster")</f>
        <v>zAWRR Not in Roster</v>
      </c>
      <c r="AC1666" s="1" t="str">
        <f>_xlfn.IFNA(VLOOKUP(Veg_Table[[#This Row],[EVM_LAST_EDITOR]],Roster_Table[#All],2,FALSE),"zAWRR Not in Roster")</f>
        <v>zAWRR Not in Roster</v>
      </c>
      <c r="AD1666" s="1" t="str">
        <f>IF(_xlfn.CONCAT(Veg_Table[[#This Row],[First_Name]]," ",Veg_Table[[#This Row],[Last_Name]])="zAWRR Not in Roster zAWRR Not in Roster","zAWRR Not in Roster",_xlfn.CONCAT(Veg_Table[[#This Row],[First_Name]]," ",Veg_Table[[#This Row],[Last_Name]]))</f>
        <v>zAWRR Not in Roster</v>
      </c>
      <c r="AE1666">
        <v>1730743</v>
      </c>
      <c r="AF1666" t="s">
        <v>1622</v>
      </c>
      <c r="AG1666" t="s">
        <v>93</v>
      </c>
      <c r="AH1666" t="s">
        <v>1590</v>
      </c>
      <c r="AI1666" t="s">
        <v>1618</v>
      </c>
      <c r="AJ1666" t="s">
        <v>820</v>
      </c>
      <c r="AK1666" t="s">
        <v>28</v>
      </c>
      <c r="AL1666" t="s">
        <v>1024</v>
      </c>
      <c r="AM1666" t="s">
        <v>49</v>
      </c>
      <c r="AN1666" t="s">
        <v>25</v>
      </c>
      <c r="AO1666" t="s">
        <v>25</v>
      </c>
      <c r="AP1666">
        <v>0</v>
      </c>
      <c r="AQ1666">
        <v>8</v>
      </c>
      <c r="AR1666" t="s">
        <v>28</v>
      </c>
      <c r="AS1666" t="s">
        <v>50</v>
      </c>
      <c r="AT1666" t="s">
        <v>26</v>
      </c>
      <c r="AU1666" t="s">
        <v>25</v>
      </c>
      <c r="AV1666" t="s">
        <v>28</v>
      </c>
      <c r="AW1666" t="s">
        <v>1623</v>
      </c>
      <c r="AX1666" t="s">
        <v>534</v>
      </c>
      <c r="AY1666" t="s">
        <v>28</v>
      </c>
      <c r="AZ1666"/>
      <c r="BA1666" t="s">
        <v>50</v>
      </c>
      <c r="BB1666" s="4">
        <v>43965</v>
      </c>
      <c r="BC1666" t="s">
        <v>3334</v>
      </c>
      <c r="BD1666" t="s">
        <v>29</v>
      </c>
      <c r="BF1666" t="s">
        <v>28</v>
      </c>
      <c r="BG1666" t="s">
        <v>28</v>
      </c>
      <c r="BH1666" t="s">
        <v>28</v>
      </c>
      <c r="BI1666" s="3"/>
      <c r="BJ1666" t="s">
        <v>52</v>
      </c>
      <c r="BK1666" s="30" t="s">
        <v>859</v>
      </c>
      <c r="BL1666" s="3">
        <v>43966.334820173608</v>
      </c>
      <c r="BM1666" t="s">
        <v>31</v>
      </c>
      <c r="BN1666" t="s">
        <v>32</v>
      </c>
      <c r="BO1666" t="s">
        <v>1591</v>
      </c>
      <c r="BP1666" t="s">
        <v>1592</v>
      </c>
      <c r="BQ1666" t="s">
        <v>1025</v>
      </c>
      <c r="BR1666" t="s">
        <v>28</v>
      </c>
      <c r="BS1666" t="s">
        <v>28</v>
      </c>
      <c r="BT1666" t="s">
        <v>1026</v>
      </c>
      <c r="BU1666" s="3">
        <v>43841.627013888887</v>
      </c>
      <c r="BV1666" t="s">
        <v>803</v>
      </c>
      <c r="BW1666" s="3">
        <v>43966.396521076385</v>
      </c>
      <c r="BX1666" t="s">
        <v>1624</v>
      </c>
      <c r="CG1666"/>
      <c r="CH1666"/>
      <c r="CI1666"/>
      <c r="CY1666"/>
      <c r="DA1666"/>
      <c r="DF1666"/>
    </row>
    <row r="1667" spans="1:110" x14ac:dyDescent="0.25">
      <c r="A1667" s="1">
        <f>IF(Veg_Table[[#This Row],[VP_STATUS]]="Hold",0,IF(OR(AND(Veg_Table[[#This Row],[PRESCRIP]]="NW_No Work",Veg_Table[[#This Row],[VP_STATUS]]&lt;&gt;"No Work Required Under EVM"),AND(Veg_Table[[#This Row],[VP_STATUS]]="No Work Required Under EVM",Veg_Table[[#This Row],[PRESCRIP]]&lt;&gt;"NW_No Work")),1,0))</f>
        <v>0</v>
      </c>
      <c r="B1667" s="1">
        <f>IF(Veg_Table[[#This Row],[SPECIES]]="",1,0)</f>
        <v>0</v>
      </c>
      <c r="C1667" s="1">
        <f>IF(Veg_Table[[#This Row],[DIAMETER]]="",1,0)</f>
        <v>0</v>
      </c>
      <c r="D1667" s="1">
        <f>IF(Veg_Table[[#This Row],[HEIGHT]]="",1,0)</f>
        <v>0</v>
      </c>
      <c r="E166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67" s="1">
        <f>IF(AND(Veg_Table[[#This Row],[TAT_RESULT]]="ABATE",Veg_Table[[#This Row],[PRESCRIP]]="NW_No Work"),1,0)</f>
        <v>0</v>
      </c>
      <c r="G1667" s="1">
        <f>IF(OR(Veg_Table[[#This Row],[Prescription R-Scale]]="NA",Veg_Table[[#This Row],[Diameter R-Scale]]="NA"),0,IF(Veg_Table[[#This Row],[Diameter R-Scale]]&lt;&gt;Veg_Table[[#This Row],[Prescription R-Scale]],1,0))</f>
        <v>0</v>
      </c>
      <c r="H1667" s="1">
        <f>IF(OR(AND(Veg_Table[[#This Row],[PRESCRIP]]="BC_Br Rmv", Veg_Table[[#This Row],[WOOD_MAN]]&lt;&gt;"Not Needed"),AND(Veg_Table[[#This Row],[PRESCRIP]]="BCS_Br Rmv+Trt", Veg_Table[[#This Row],[WOOD_MAN]]&lt;&gt;"Not Needed")),1,0)</f>
        <v>0</v>
      </c>
      <c r="I1667" s="1">
        <f ca="1">IF(AND(Veg_Table[[#This Row],[Prescription_Changed]]="Yes",Veg_Table[[#This Row],[TAT_RESULT]]=""),1,0)</f>
        <v>0</v>
      </c>
      <c r="J1667" s="1">
        <f ca="1">SUM(Veg_Table[[#This Row],[Prescription and Status do not match]:[Prescription_Edited_And_TAT_Is_Blank]])</f>
        <v>0</v>
      </c>
      <c r="K1667" s="1">
        <f ca="1">IF(Veg_Table[[#This Row],[Sum of Errors]]&gt;0,1,0)</f>
        <v>0</v>
      </c>
      <c r="L1667" s="1">
        <f>1</f>
        <v>1</v>
      </c>
      <c r="M1667"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667" s="1" t="str">
        <f>IF(OR(MID(Veg_Table[[#This Row],[PRESCRIP]],2,1)="1",MID(Veg_Table[[#This Row],[PRESCRIP]],2,1)="2",MID(Veg_Table[[#This Row],[PRESCRIP]],2,1)="3",MID(Veg_Table[[#This Row],[PRESCRIP]],2,1)="4"),_xlfn.NUMBERVALUE(MID(Veg_Table[[#This Row],[PRESCRIP]],2,1)),"NA")</f>
        <v>NA</v>
      </c>
      <c r="O1667" s="1">
        <f>WEEKNUM(Veg_Table[[#This Row],[EVM_LAST_EDITED_Day]],2)</f>
        <v>20</v>
      </c>
      <c r="P1667" s="25">
        <f>IFERROR(DATE(YEAR(Veg_Table[[#This Row],[EVM_LAST_EDITED2]]),MONTH(Veg_Table[[#This Row],[EVM_LAST_EDITED2]]),DAY(Veg_Table[[#This Row],[EVM_LAST_EDITED2]])),DATE(2019,1,1))</f>
        <v>43966</v>
      </c>
      <c r="Q1667" s="3">
        <f>VALUE(SUBSTITUTE(Veg_Table[[#This Row],[EVM_LAST_EDITED]],",",""))</f>
        <v>43966.335949525499</v>
      </c>
      <c r="R1667" s="1" t="str">
        <f>_xlfn.IFNA(IF(Veg_Table[[#This Row],[EVM_LAST_EDITOR]]="","zBlank EVM Last Editor",VLOOKUP(Veg_Table[[#This Row],[EVM_LAST_EDITOR]],Roster_Table[#All],4,FALSE)),"zAWRR Not in Roster")</f>
        <v>zAWRR Not in Roster</v>
      </c>
      <c r="S1667" s="1" t="str">
        <f>_xlfn.IFNA(IF(Veg_Table[[#This Row],[EVM_LAST_EDITOR]]="","zBlank EVM Last Editor",VLOOKUP(Veg_Table[[#This Row],[EVM_LAST_EDITOR]],Roster_Table[#All],16,FALSE)),"zCompany_AWRR not in Roster")</f>
        <v>zCompany_AWRR not in Roster</v>
      </c>
      <c r="T1667" s="2">
        <f>IFERROR(DATE(YEAR(Veg_Table[[#This Row],[Created2]]),MONTH(Veg_Table[[#This Row],[Created2]]),DAY(Veg_Table[[#This Row],[Created2]])),DATE(2019,1,1))</f>
        <v>43852</v>
      </c>
      <c r="U1667" s="3">
        <f>VALUE(SUBSTITUTE(Veg_Table[[#This Row],[Created]],",",""))</f>
        <v>43852.4613888889</v>
      </c>
      <c r="V1667" s="3" t="str">
        <f ca="1">IFERROR(_xlfn.IFNA(CELL("contents",INDIRECT(_xlfn.CONCAT("Veg_Table_Production_Data!",ADDRESS(MATCH(_xlfn.MAXIFS(#REF!,#REF!,"="&amp;Veg_Table[[#This Row],[AUTO_ID]],#REF!,"&lt;"&amp;Veg_Table[[#This Row],[EVM_LAST_EDITED_Day]]),#REF!,0),COLUMN(#REF!),4,1,)))),""),"")</f>
        <v/>
      </c>
      <c r="W1667" s="3" t="str">
        <f ca="1">IF(Veg_Table[[#This Row],[Previous_Prescription]]="","No",IF(Veg_Table[[#This Row],[Previous_Prescription]]=Veg_Table[[#This Row],[PRESCRIP]],"No","Yes"))</f>
        <v>No</v>
      </c>
      <c r="X1667" s="3" t="str">
        <f>IF(Veg_Table[[#This Row],[EVM_LAST_EDITED_Day]]=Veg_Table[[#This Row],[Created_Day]],"New","Old")</f>
        <v>Old</v>
      </c>
      <c r="Y1667" s="1">
        <f>IFERROR(IF(FIND("delete",LOWER(Veg_Table[[#This Row],[PI_COMMENTS]]))&gt;=1,1,0),0)</f>
        <v>0</v>
      </c>
      <c r="Z1667" s="1" t="str">
        <f>_xlfn.IFNA(IF(Veg_Table[[#This Row],[EVM_LAST_EDITOR]]="","Yes",VLOOKUP(Veg_Table[[#This Row],[EVM_LAST_EDITOR]],Roster_Table[#All],15,FALSE)),"Yes")</f>
        <v>Yes</v>
      </c>
      <c r="AA166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67" s="1" t="str">
        <f>_xlfn.IFNA(VLOOKUP(Veg_Table[[#This Row],[EVM_LAST_EDITOR]],Roster_Table[#All],3,FALSE),"zAWRR Not in Roster")</f>
        <v>zAWRR Not in Roster</v>
      </c>
      <c r="AC1667" s="1" t="str">
        <f>_xlfn.IFNA(VLOOKUP(Veg_Table[[#This Row],[EVM_LAST_EDITOR]],Roster_Table[#All],2,FALSE),"zAWRR Not in Roster")</f>
        <v>zAWRR Not in Roster</v>
      </c>
      <c r="AD1667" s="1" t="str">
        <f>IF(_xlfn.CONCAT(Veg_Table[[#This Row],[First_Name]]," ",Veg_Table[[#This Row],[Last_Name]])="zAWRR Not in Roster zAWRR Not in Roster","zAWRR Not in Roster",_xlfn.CONCAT(Veg_Table[[#This Row],[First_Name]]," ",Veg_Table[[#This Row],[Last_Name]]))</f>
        <v>zAWRR Not in Roster</v>
      </c>
      <c r="AE1667">
        <v>1731624</v>
      </c>
      <c r="AF1667" t="s">
        <v>1634</v>
      </c>
      <c r="AG1667" t="s">
        <v>93</v>
      </c>
      <c r="AH1667" t="s">
        <v>1607</v>
      </c>
      <c r="AI1667" t="s">
        <v>1594</v>
      </c>
      <c r="AJ1667" t="s">
        <v>820</v>
      </c>
      <c r="AK1667" t="s">
        <v>28</v>
      </c>
      <c r="AL1667" t="s">
        <v>1024</v>
      </c>
      <c r="AM1667" t="s">
        <v>49</v>
      </c>
      <c r="AN1667" t="s">
        <v>25</v>
      </c>
      <c r="AO1667" t="s">
        <v>25</v>
      </c>
      <c r="AP1667">
        <v>0</v>
      </c>
      <c r="AQ1667">
        <v>10</v>
      </c>
      <c r="AR1667" t="s">
        <v>28</v>
      </c>
      <c r="AS1667" t="s">
        <v>50</v>
      </c>
      <c r="AT1667" t="s">
        <v>26</v>
      </c>
      <c r="AU1667" t="s">
        <v>25</v>
      </c>
      <c r="AV1667" t="s">
        <v>519</v>
      </c>
      <c r="AW1667" t="s">
        <v>1635</v>
      </c>
      <c r="AX1667" t="s">
        <v>534</v>
      </c>
      <c r="AY1667" t="s">
        <v>28</v>
      </c>
      <c r="AZ1667"/>
      <c r="BA1667" t="s">
        <v>50</v>
      </c>
      <c r="BB1667" s="4">
        <v>43965</v>
      </c>
      <c r="BC1667" t="s">
        <v>3334</v>
      </c>
      <c r="BD1667" t="s">
        <v>29</v>
      </c>
      <c r="BF1667" t="s">
        <v>28</v>
      </c>
      <c r="BG1667" t="s">
        <v>28</v>
      </c>
      <c r="BH1667" t="s">
        <v>28</v>
      </c>
      <c r="BI1667" s="3"/>
      <c r="BJ1667" t="s">
        <v>52</v>
      </c>
      <c r="BK1667" s="30" t="s">
        <v>859</v>
      </c>
      <c r="BL1667" s="3">
        <v>43966.335949525463</v>
      </c>
      <c r="BM1667" t="s">
        <v>31</v>
      </c>
      <c r="BN1667" t="s">
        <v>32</v>
      </c>
      <c r="BO1667" t="s">
        <v>1609</v>
      </c>
      <c r="BP1667" t="s">
        <v>1610</v>
      </c>
      <c r="BQ1667" t="s">
        <v>1025</v>
      </c>
      <c r="BR1667" t="s">
        <v>28</v>
      </c>
      <c r="BS1667" t="s">
        <v>28</v>
      </c>
      <c r="BT1667" t="s">
        <v>1028</v>
      </c>
      <c r="BU1667" s="3">
        <v>43852.461388888885</v>
      </c>
      <c r="BV1667" t="s">
        <v>803</v>
      </c>
      <c r="BW1667" s="3">
        <v>43966.396521076385</v>
      </c>
      <c r="BX1667" t="s">
        <v>1636</v>
      </c>
      <c r="CG1667"/>
      <c r="CH1667"/>
      <c r="CI1667"/>
      <c r="CY1667"/>
      <c r="DA1667"/>
      <c r="DF1667"/>
    </row>
    <row r="1668" spans="1:110" x14ac:dyDescent="0.25">
      <c r="A1668" s="1">
        <f>IF(Veg_Table[[#This Row],[VP_STATUS]]="Hold",0,IF(OR(AND(Veg_Table[[#This Row],[PRESCRIP]]="NW_No Work",Veg_Table[[#This Row],[VP_STATUS]]&lt;&gt;"No Work Required Under EVM"),AND(Veg_Table[[#This Row],[VP_STATUS]]="No Work Required Under EVM",Veg_Table[[#This Row],[PRESCRIP]]&lt;&gt;"NW_No Work")),1,0))</f>
        <v>0</v>
      </c>
      <c r="B1668" s="1">
        <f>IF(Veg_Table[[#This Row],[SPECIES]]="",1,0)</f>
        <v>0</v>
      </c>
      <c r="C1668" s="1">
        <f>IF(Veg_Table[[#This Row],[DIAMETER]]="",1,0)</f>
        <v>0</v>
      </c>
      <c r="D1668" s="1">
        <f>IF(Veg_Table[[#This Row],[HEIGHT]]="",1,0)</f>
        <v>0</v>
      </c>
      <c r="E166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68" s="1">
        <f>IF(AND(Veg_Table[[#This Row],[TAT_RESULT]]="ABATE",Veg_Table[[#This Row],[PRESCRIP]]="NW_No Work"),1,0)</f>
        <v>0</v>
      </c>
      <c r="G1668" s="1">
        <f>IF(OR(Veg_Table[[#This Row],[Prescription R-Scale]]="NA",Veg_Table[[#This Row],[Diameter R-Scale]]="NA"),0,IF(Veg_Table[[#This Row],[Diameter R-Scale]]&lt;&gt;Veg_Table[[#This Row],[Prescription R-Scale]],1,0))</f>
        <v>0</v>
      </c>
      <c r="H1668" s="1">
        <f>IF(OR(AND(Veg_Table[[#This Row],[PRESCRIP]]="BC_Br Rmv", Veg_Table[[#This Row],[WOOD_MAN]]&lt;&gt;"Not Needed"),AND(Veg_Table[[#This Row],[PRESCRIP]]="BCS_Br Rmv+Trt", Veg_Table[[#This Row],[WOOD_MAN]]&lt;&gt;"Not Needed")),1,0)</f>
        <v>0</v>
      </c>
      <c r="I1668" s="1">
        <f ca="1">IF(AND(Veg_Table[[#This Row],[Prescription_Changed]]="Yes",Veg_Table[[#This Row],[TAT_RESULT]]=""),1,0)</f>
        <v>0</v>
      </c>
      <c r="J1668" s="1">
        <f ca="1">SUM(Veg_Table[[#This Row],[Prescription and Status do not match]:[Prescription_Edited_And_TAT_Is_Blank]])</f>
        <v>0</v>
      </c>
      <c r="K1668" s="1">
        <f ca="1">IF(Veg_Table[[#This Row],[Sum of Errors]]&gt;0,1,0)</f>
        <v>0</v>
      </c>
      <c r="L1668" s="1">
        <f>1</f>
        <v>1</v>
      </c>
      <c r="M166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668" s="1">
        <f>IF(OR(MID(Veg_Table[[#This Row],[PRESCRIP]],2,1)="1",MID(Veg_Table[[#This Row],[PRESCRIP]],2,1)="2",MID(Veg_Table[[#This Row],[PRESCRIP]],2,1)="3",MID(Veg_Table[[#This Row],[PRESCRIP]],2,1)="4"),_xlfn.NUMBERVALUE(MID(Veg_Table[[#This Row],[PRESCRIP]],2,1)),"NA")</f>
        <v>3</v>
      </c>
      <c r="O1668" s="1">
        <f>WEEKNUM(Veg_Table[[#This Row],[EVM_LAST_EDITED_Day]],2)</f>
        <v>20</v>
      </c>
      <c r="P1668" s="25">
        <f>IFERROR(DATE(YEAR(Veg_Table[[#This Row],[EVM_LAST_EDITED2]]),MONTH(Veg_Table[[#This Row],[EVM_LAST_EDITED2]]),DAY(Veg_Table[[#This Row],[EVM_LAST_EDITED2]])),DATE(2019,1,1))</f>
        <v>43966</v>
      </c>
      <c r="Q1668" s="3">
        <f>VALUE(SUBSTITUTE(Veg_Table[[#This Row],[EVM_LAST_EDITED]],",",""))</f>
        <v>43966.336479004603</v>
      </c>
      <c r="R1668" s="1" t="str">
        <f>_xlfn.IFNA(IF(Veg_Table[[#This Row],[EVM_LAST_EDITOR]]="","zBlank EVM Last Editor",VLOOKUP(Veg_Table[[#This Row],[EVM_LAST_EDITOR]],Roster_Table[#All],4,FALSE)),"zAWRR Not in Roster")</f>
        <v>zAWRR Not in Roster</v>
      </c>
      <c r="S1668" s="1" t="str">
        <f>_xlfn.IFNA(IF(Veg_Table[[#This Row],[EVM_LAST_EDITOR]]="","zBlank EVM Last Editor",VLOOKUP(Veg_Table[[#This Row],[EVM_LAST_EDITOR]],Roster_Table[#All],16,FALSE)),"zCompany_AWRR not in Roster")</f>
        <v>zCompany_AWRR not in Roster</v>
      </c>
      <c r="T1668" s="2">
        <f>IFERROR(DATE(YEAR(Veg_Table[[#This Row],[Created2]]),MONTH(Veg_Table[[#This Row],[Created2]]),DAY(Veg_Table[[#This Row],[Created2]])),DATE(2019,1,1))</f>
        <v>43915</v>
      </c>
      <c r="U1668" s="3">
        <f>VALUE(SUBSTITUTE(Veg_Table[[#This Row],[Created]],",",""))</f>
        <v>43915.421412037002</v>
      </c>
      <c r="V1668" s="3" t="str">
        <f ca="1">IFERROR(_xlfn.IFNA(CELL("contents",INDIRECT(_xlfn.CONCAT("Veg_Table_Production_Data!",ADDRESS(MATCH(_xlfn.MAXIFS(#REF!,#REF!,"="&amp;Veg_Table[[#This Row],[AUTO_ID]],#REF!,"&lt;"&amp;Veg_Table[[#This Row],[EVM_LAST_EDITED_Day]]),#REF!,0),COLUMN(#REF!),4,1,)))),""),"")</f>
        <v/>
      </c>
      <c r="W1668" s="3" t="str">
        <f ca="1">IF(Veg_Table[[#This Row],[Previous_Prescription]]="","No",IF(Veg_Table[[#This Row],[Previous_Prescription]]=Veg_Table[[#This Row],[PRESCRIP]],"No","Yes"))</f>
        <v>No</v>
      </c>
      <c r="X1668" s="3" t="str">
        <f>IF(Veg_Table[[#This Row],[EVM_LAST_EDITED_Day]]=Veg_Table[[#This Row],[Created_Day]],"New","Old")</f>
        <v>Old</v>
      </c>
      <c r="Y1668" s="1">
        <f>IFERROR(IF(FIND("delete",LOWER(Veg_Table[[#This Row],[PI_COMMENTS]]))&gt;=1,1,0),0)</f>
        <v>0</v>
      </c>
      <c r="Z1668" s="1" t="str">
        <f>_xlfn.IFNA(IF(Veg_Table[[#This Row],[EVM_LAST_EDITOR]]="","Yes",VLOOKUP(Veg_Table[[#This Row],[EVM_LAST_EDITOR]],Roster_Table[#All],15,FALSE)),"Yes")</f>
        <v>Yes</v>
      </c>
      <c r="AA166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68" s="1" t="str">
        <f>_xlfn.IFNA(VLOOKUP(Veg_Table[[#This Row],[EVM_LAST_EDITOR]],Roster_Table[#All],3,FALSE),"zAWRR Not in Roster")</f>
        <v>zAWRR Not in Roster</v>
      </c>
      <c r="AC1668" s="1" t="str">
        <f>_xlfn.IFNA(VLOOKUP(Veg_Table[[#This Row],[EVM_LAST_EDITOR]],Roster_Table[#All],2,FALSE),"zAWRR Not in Roster")</f>
        <v>zAWRR Not in Roster</v>
      </c>
      <c r="AD1668" s="1" t="str">
        <f>IF(_xlfn.CONCAT(Veg_Table[[#This Row],[First_Name]]," ",Veg_Table[[#This Row],[Last_Name]])="zAWRR Not in Roster zAWRR Not in Roster","zAWRR Not in Roster",_xlfn.CONCAT(Veg_Table[[#This Row],[First_Name]]," ",Veg_Table[[#This Row],[Last_Name]]))</f>
        <v>zAWRR Not in Roster</v>
      </c>
      <c r="AE1668">
        <v>2951907</v>
      </c>
      <c r="AF1668" t="s">
        <v>3401</v>
      </c>
      <c r="AG1668" t="s">
        <v>93</v>
      </c>
      <c r="AH1668" t="s">
        <v>1037</v>
      </c>
      <c r="AI1668" t="s">
        <v>1864</v>
      </c>
      <c r="AJ1668" t="s">
        <v>820</v>
      </c>
      <c r="AL1668" t="s">
        <v>372</v>
      </c>
      <c r="AM1668" t="s">
        <v>38</v>
      </c>
      <c r="AN1668" t="s">
        <v>25</v>
      </c>
      <c r="AO1668" t="s">
        <v>25</v>
      </c>
      <c r="AP1668">
        <v>33</v>
      </c>
      <c r="AQ1668">
        <v>122</v>
      </c>
      <c r="AR1668" t="s">
        <v>511</v>
      </c>
      <c r="AS1668" t="s">
        <v>51</v>
      </c>
      <c r="AT1668" t="s">
        <v>515</v>
      </c>
      <c r="AV1668" t="s">
        <v>512</v>
      </c>
      <c r="AW1668" t="s">
        <v>3402</v>
      </c>
      <c r="AX1668" t="s">
        <v>534</v>
      </c>
      <c r="AZ1668"/>
      <c r="BA1668" t="s">
        <v>51</v>
      </c>
      <c r="BB1668" s="4">
        <v>43965</v>
      </c>
      <c r="BC1668" t="s">
        <v>3334</v>
      </c>
      <c r="BD1668" t="s">
        <v>29</v>
      </c>
      <c r="BE1668" t="s">
        <v>25</v>
      </c>
      <c r="BF1668" t="s">
        <v>513</v>
      </c>
      <c r="BI1668" s="3"/>
      <c r="BJ1668" t="s">
        <v>1558</v>
      </c>
      <c r="BK1668" s="30" t="s">
        <v>859</v>
      </c>
      <c r="BL1668" s="3">
        <v>43966.336479004633</v>
      </c>
      <c r="BM1668" t="s">
        <v>31</v>
      </c>
      <c r="BN1668" t="s">
        <v>32</v>
      </c>
      <c r="BP1668" t="s">
        <v>1038</v>
      </c>
      <c r="BQ1668" t="s">
        <v>1025</v>
      </c>
      <c r="BR1668" t="s">
        <v>28</v>
      </c>
      <c r="BS1668" t="s">
        <v>28</v>
      </c>
      <c r="BT1668" t="s">
        <v>129</v>
      </c>
      <c r="BU1668" s="3">
        <v>43915.421412037038</v>
      </c>
      <c r="BV1668" t="s">
        <v>803</v>
      </c>
      <c r="BW1668" s="3">
        <v>43966.396618206018</v>
      </c>
      <c r="BX1668" t="s">
        <v>3403</v>
      </c>
      <c r="CG1668"/>
      <c r="CH1668"/>
      <c r="CI1668"/>
      <c r="CY1668"/>
      <c r="DA1668"/>
      <c r="DF1668"/>
    </row>
    <row r="1669" spans="1:110" x14ac:dyDescent="0.25">
      <c r="A1669" s="1">
        <f>IF(Veg_Table[[#This Row],[VP_STATUS]]="Hold",0,IF(OR(AND(Veg_Table[[#This Row],[PRESCRIP]]="NW_No Work",Veg_Table[[#This Row],[VP_STATUS]]&lt;&gt;"No Work Required Under EVM"),AND(Veg_Table[[#This Row],[VP_STATUS]]="No Work Required Under EVM",Veg_Table[[#This Row],[PRESCRIP]]&lt;&gt;"NW_No Work")),1,0))</f>
        <v>0</v>
      </c>
      <c r="B1669" s="1">
        <f>IF(Veg_Table[[#This Row],[SPECIES]]="",1,0)</f>
        <v>0</v>
      </c>
      <c r="C1669" s="1">
        <f>IF(Veg_Table[[#This Row],[DIAMETER]]="",1,0)</f>
        <v>0</v>
      </c>
      <c r="D1669" s="1">
        <f>IF(Veg_Table[[#This Row],[HEIGHT]]="",1,0)</f>
        <v>0</v>
      </c>
      <c r="E166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69" s="1">
        <f>IF(AND(Veg_Table[[#This Row],[TAT_RESULT]]="ABATE",Veg_Table[[#This Row],[PRESCRIP]]="NW_No Work"),1,0)</f>
        <v>0</v>
      </c>
      <c r="G1669" s="1">
        <f>IF(OR(Veg_Table[[#This Row],[Prescription R-Scale]]="NA",Veg_Table[[#This Row],[Diameter R-Scale]]="NA"),0,IF(Veg_Table[[#This Row],[Diameter R-Scale]]&lt;&gt;Veg_Table[[#This Row],[Prescription R-Scale]],1,0))</f>
        <v>0</v>
      </c>
      <c r="H1669" s="1">
        <f>IF(OR(AND(Veg_Table[[#This Row],[PRESCRIP]]="BC_Br Rmv", Veg_Table[[#This Row],[WOOD_MAN]]&lt;&gt;"Not Needed"),AND(Veg_Table[[#This Row],[PRESCRIP]]="BCS_Br Rmv+Trt", Veg_Table[[#This Row],[WOOD_MAN]]&lt;&gt;"Not Needed")),1,0)</f>
        <v>0</v>
      </c>
      <c r="I1669" s="1">
        <f ca="1">IF(AND(Veg_Table[[#This Row],[Prescription_Changed]]="Yes",Veg_Table[[#This Row],[TAT_RESULT]]=""),1,0)</f>
        <v>0</v>
      </c>
      <c r="J1669" s="1">
        <f ca="1">SUM(Veg_Table[[#This Row],[Prescription and Status do not match]:[Prescription_Edited_And_TAT_Is_Blank]])</f>
        <v>0</v>
      </c>
      <c r="K1669" s="1">
        <f ca="1">IF(Veg_Table[[#This Row],[Sum of Errors]]&gt;0,1,0)</f>
        <v>0</v>
      </c>
      <c r="L1669" s="1">
        <f>1</f>
        <v>1</v>
      </c>
      <c r="M166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669" s="1">
        <f>IF(OR(MID(Veg_Table[[#This Row],[PRESCRIP]],2,1)="1",MID(Veg_Table[[#This Row],[PRESCRIP]],2,1)="2",MID(Veg_Table[[#This Row],[PRESCRIP]],2,1)="3",MID(Veg_Table[[#This Row],[PRESCRIP]],2,1)="4"),_xlfn.NUMBERVALUE(MID(Veg_Table[[#This Row],[PRESCRIP]],2,1)),"NA")</f>
        <v>3</v>
      </c>
      <c r="O1669" s="1">
        <f>WEEKNUM(Veg_Table[[#This Row],[EVM_LAST_EDITED_Day]],2)</f>
        <v>20</v>
      </c>
      <c r="P1669" s="25">
        <f>IFERROR(DATE(YEAR(Veg_Table[[#This Row],[EVM_LAST_EDITED2]]),MONTH(Veg_Table[[#This Row],[EVM_LAST_EDITED2]]),DAY(Veg_Table[[#This Row],[EVM_LAST_EDITED2]])),DATE(2019,1,1))</f>
        <v>43966</v>
      </c>
      <c r="Q1669" s="3">
        <f>VALUE(SUBSTITUTE(Veg_Table[[#This Row],[EVM_LAST_EDITED]],",",""))</f>
        <v>43966.3369835185</v>
      </c>
      <c r="R1669" s="1" t="str">
        <f>_xlfn.IFNA(IF(Veg_Table[[#This Row],[EVM_LAST_EDITOR]]="","zBlank EVM Last Editor",VLOOKUP(Veg_Table[[#This Row],[EVM_LAST_EDITOR]],Roster_Table[#All],4,FALSE)),"zAWRR Not in Roster")</f>
        <v>zAWRR Not in Roster</v>
      </c>
      <c r="S1669" s="1" t="str">
        <f>_xlfn.IFNA(IF(Veg_Table[[#This Row],[EVM_LAST_EDITOR]]="","zBlank EVM Last Editor",VLOOKUP(Veg_Table[[#This Row],[EVM_LAST_EDITOR]],Roster_Table[#All],16,FALSE)),"zCompany_AWRR not in Roster")</f>
        <v>zCompany_AWRR not in Roster</v>
      </c>
      <c r="T1669" s="2">
        <f>IFERROR(DATE(YEAR(Veg_Table[[#This Row],[Created2]]),MONTH(Veg_Table[[#This Row],[Created2]]),DAY(Veg_Table[[#This Row],[Created2]])),DATE(2019,1,1))</f>
        <v>43921</v>
      </c>
      <c r="U1669" s="3">
        <f>VALUE(SUBSTITUTE(Veg_Table[[#This Row],[Created]],",",""))</f>
        <v>43921.448483796303</v>
      </c>
      <c r="V1669" s="3" t="str">
        <f ca="1">IFERROR(_xlfn.IFNA(CELL("contents",INDIRECT(_xlfn.CONCAT("Veg_Table_Production_Data!",ADDRESS(MATCH(_xlfn.MAXIFS(#REF!,#REF!,"="&amp;Veg_Table[[#This Row],[AUTO_ID]],#REF!,"&lt;"&amp;Veg_Table[[#This Row],[EVM_LAST_EDITED_Day]]),#REF!,0),COLUMN(#REF!),4,1,)))),""),"")</f>
        <v/>
      </c>
      <c r="W1669" s="3" t="str">
        <f ca="1">IF(Veg_Table[[#This Row],[Previous_Prescription]]="","No",IF(Veg_Table[[#This Row],[Previous_Prescription]]=Veg_Table[[#This Row],[PRESCRIP]],"No","Yes"))</f>
        <v>No</v>
      </c>
      <c r="X1669" s="3" t="str">
        <f>IF(Veg_Table[[#This Row],[EVM_LAST_EDITED_Day]]=Veg_Table[[#This Row],[Created_Day]],"New","Old")</f>
        <v>Old</v>
      </c>
      <c r="Y1669" s="1">
        <f>IFERROR(IF(FIND("delete",LOWER(Veg_Table[[#This Row],[PI_COMMENTS]]))&gt;=1,1,0),0)</f>
        <v>0</v>
      </c>
      <c r="Z1669" s="1" t="str">
        <f>_xlfn.IFNA(IF(Veg_Table[[#This Row],[EVM_LAST_EDITOR]]="","Yes",VLOOKUP(Veg_Table[[#This Row],[EVM_LAST_EDITOR]],Roster_Table[#All],15,FALSE)),"Yes")</f>
        <v>Yes</v>
      </c>
      <c r="AA166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69" s="1" t="str">
        <f>_xlfn.IFNA(VLOOKUP(Veg_Table[[#This Row],[EVM_LAST_EDITOR]],Roster_Table[#All],3,FALSE),"zAWRR Not in Roster")</f>
        <v>zAWRR Not in Roster</v>
      </c>
      <c r="AC1669" s="1" t="str">
        <f>_xlfn.IFNA(VLOOKUP(Veg_Table[[#This Row],[EVM_LAST_EDITOR]],Roster_Table[#All],2,FALSE),"zAWRR Not in Roster")</f>
        <v>zAWRR Not in Roster</v>
      </c>
      <c r="AD1669" s="1" t="str">
        <f>IF(_xlfn.CONCAT(Veg_Table[[#This Row],[First_Name]]," ",Veg_Table[[#This Row],[Last_Name]])="zAWRR Not in Roster zAWRR Not in Roster","zAWRR Not in Roster",_xlfn.CONCAT(Veg_Table[[#This Row],[First_Name]]," ",Veg_Table[[#This Row],[Last_Name]]))</f>
        <v>zAWRR Not in Roster</v>
      </c>
      <c r="AE1669">
        <v>2963441</v>
      </c>
      <c r="AF1669" t="s">
        <v>2007</v>
      </c>
      <c r="AG1669" t="s">
        <v>93</v>
      </c>
      <c r="AH1669" t="s">
        <v>1037</v>
      </c>
      <c r="AI1669" t="s">
        <v>1630</v>
      </c>
      <c r="AJ1669" t="s">
        <v>820</v>
      </c>
      <c r="AL1669" t="s">
        <v>372</v>
      </c>
      <c r="AM1669" t="s">
        <v>529</v>
      </c>
      <c r="AN1669" t="s">
        <v>25</v>
      </c>
      <c r="AO1669" t="s">
        <v>25</v>
      </c>
      <c r="AP1669">
        <v>34</v>
      </c>
      <c r="AQ1669">
        <v>69</v>
      </c>
      <c r="AR1669" t="s">
        <v>511</v>
      </c>
      <c r="AS1669" t="s">
        <v>51</v>
      </c>
      <c r="AT1669" t="s">
        <v>515</v>
      </c>
      <c r="AV1669" t="s">
        <v>512</v>
      </c>
      <c r="AW1669" t="s">
        <v>2008</v>
      </c>
      <c r="AX1669" t="s">
        <v>534</v>
      </c>
      <c r="AZ1669"/>
      <c r="BA1669" t="s">
        <v>51</v>
      </c>
      <c r="BB1669" s="4">
        <v>43965</v>
      </c>
      <c r="BC1669" t="s">
        <v>3334</v>
      </c>
      <c r="BD1669" t="s">
        <v>29</v>
      </c>
      <c r="BE1669" t="s">
        <v>25</v>
      </c>
      <c r="BF1669" t="s">
        <v>513</v>
      </c>
      <c r="BI1669" s="3"/>
      <c r="BJ1669" t="s">
        <v>1558</v>
      </c>
      <c r="BK1669" s="30" t="s">
        <v>859</v>
      </c>
      <c r="BL1669" s="3">
        <v>43966.336983518515</v>
      </c>
      <c r="BM1669" t="s">
        <v>31</v>
      </c>
      <c r="BN1669" t="s">
        <v>32</v>
      </c>
      <c r="BP1669" t="s">
        <v>1038</v>
      </c>
      <c r="BQ1669" t="s">
        <v>1025</v>
      </c>
      <c r="BR1669" t="s">
        <v>28</v>
      </c>
      <c r="BS1669" t="s">
        <v>28</v>
      </c>
      <c r="BT1669" t="s">
        <v>129</v>
      </c>
      <c r="BU1669" s="3">
        <v>43921.448483796295</v>
      </c>
      <c r="BV1669" t="s">
        <v>803</v>
      </c>
      <c r="BW1669" s="3">
        <v>43966.396630532407</v>
      </c>
      <c r="BX1669" t="s">
        <v>2009</v>
      </c>
      <c r="CG1669"/>
      <c r="CH1669"/>
      <c r="CI1669"/>
      <c r="CY1669"/>
      <c r="DA1669"/>
      <c r="DF1669"/>
    </row>
    <row r="1670" spans="1:110" x14ac:dyDescent="0.25">
      <c r="A1670" s="1">
        <f>IF(Veg_Table[[#This Row],[VP_STATUS]]="Hold",0,IF(OR(AND(Veg_Table[[#This Row],[PRESCRIP]]="NW_No Work",Veg_Table[[#This Row],[VP_STATUS]]&lt;&gt;"No Work Required Under EVM"),AND(Veg_Table[[#This Row],[VP_STATUS]]="No Work Required Under EVM",Veg_Table[[#This Row],[PRESCRIP]]&lt;&gt;"NW_No Work")),1,0))</f>
        <v>0</v>
      </c>
      <c r="B1670" s="1">
        <f>IF(Veg_Table[[#This Row],[SPECIES]]="",1,0)</f>
        <v>0</v>
      </c>
      <c r="C1670" s="1">
        <f>IF(Veg_Table[[#This Row],[DIAMETER]]="",1,0)</f>
        <v>0</v>
      </c>
      <c r="D1670" s="1">
        <f>IF(Veg_Table[[#This Row],[HEIGHT]]="",1,0)</f>
        <v>0</v>
      </c>
      <c r="E167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70" s="1">
        <f>IF(AND(Veg_Table[[#This Row],[TAT_RESULT]]="ABATE",Veg_Table[[#This Row],[PRESCRIP]]="NW_No Work"),1,0)</f>
        <v>0</v>
      </c>
      <c r="G1670" s="1">
        <f>IF(OR(Veg_Table[[#This Row],[Prescription R-Scale]]="NA",Veg_Table[[#This Row],[Diameter R-Scale]]="NA"),0,IF(Veg_Table[[#This Row],[Diameter R-Scale]]&lt;&gt;Veg_Table[[#This Row],[Prescription R-Scale]],1,0))</f>
        <v>0</v>
      </c>
      <c r="H1670" s="1">
        <f>IF(OR(AND(Veg_Table[[#This Row],[PRESCRIP]]="BC_Br Rmv", Veg_Table[[#This Row],[WOOD_MAN]]&lt;&gt;"Not Needed"),AND(Veg_Table[[#This Row],[PRESCRIP]]="BCS_Br Rmv+Trt", Veg_Table[[#This Row],[WOOD_MAN]]&lt;&gt;"Not Needed")),1,0)</f>
        <v>0</v>
      </c>
      <c r="I1670" s="1">
        <f ca="1">IF(AND(Veg_Table[[#This Row],[Prescription_Changed]]="Yes",Veg_Table[[#This Row],[TAT_RESULT]]=""),1,0)</f>
        <v>0</v>
      </c>
      <c r="J1670" s="1">
        <f ca="1">SUM(Veg_Table[[#This Row],[Prescription and Status do not match]:[Prescription_Edited_And_TAT_Is_Blank]])</f>
        <v>0</v>
      </c>
      <c r="K1670" s="1">
        <f ca="1">IF(Veg_Table[[#This Row],[Sum of Errors]]&gt;0,1,0)</f>
        <v>0</v>
      </c>
      <c r="L1670" s="1">
        <f>1</f>
        <v>1</v>
      </c>
      <c r="M167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670" s="1">
        <f>IF(OR(MID(Veg_Table[[#This Row],[PRESCRIP]],2,1)="1",MID(Veg_Table[[#This Row],[PRESCRIP]],2,1)="2",MID(Veg_Table[[#This Row],[PRESCRIP]],2,1)="3",MID(Veg_Table[[#This Row],[PRESCRIP]],2,1)="4"),_xlfn.NUMBERVALUE(MID(Veg_Table[[#This Row],[PRESCRIP]],2,1)),"NA")</f>
        <v>2</v>
      </c>
      <c r="O1670" s="1">
        <f>WEEKNUM(Veg_Table[[#This Row],[EVM_LAST_EDITED_Day]],2)</f>
        <v>20</v>
      </c>
      <c r="P1670" s="25">
        <f>IFERROR(DATE(YEAR(Veg_Table[[#This Row],[EVM_LAST_EDITED2]]),MONTH(Veg_Table[[#This Row],[EVM_LAST_EDITED2]]),DAY(Veg_Table[[#This Row],[EVM_LAST_EDITED2]])),DATE(2019,1,1))</f>
        <v>43966</v>
      </c>
      <c r="Q1670" s="3">
        <f>VALUE(SUBSTITUTE(Veg_Table[[#This Row],[EVM_LAST_EDITED]],",",""))</f>
        <v>43966.3374885995</v>
      </c>
      <c r="R1670" s="1" t="str">
        <f>_xlfn.IFNA(IF(Veg_Table[[#This Row],[EVM_LAST_EDITOR]]="","zBlank EVM Last Editor",VLOOKUP(Veg_Table[[#This Row],[EVM_LAST_EDITOR]],Roster_Table[#All],4,FALSE)),"zAWRR Not in Roster")</f>
        <v>zAWRR Not in Roster</v>
      </c>
      <c r="S1670" s="1" t="str">
        <f>_xlfn.IFNA(IF(Veg_Table[[#This Row],[EVM_LAST_EDITOR]]="","zBlank EVM Last Editor",VLOOKUP(Veg_Table[[#This Row],[EVM_LAST_EDITOR]],Roster_Table[#All],16,FALSE)),"zCompany_AWRR not in Roster")</f>
        <v>zCompany_AWRR not in Roster</v>
      </c>
      <c r="T1670" s="2">
        <f>IFERROR(DATE(YEAR(Veg_Table[[#This Row],[Created2]]),MONTH(Veg_Table[[#This Row],[Created2]]),DAY(Veg_Table[[#This Row],[Created2]])),DATE(2019,1,1))</f>
        <v>43921</v>
      </c>
      <c r="U1670" s="3">
        <f>VALUE(SUBSTITUTE(Veg_Table[[#This Row],[Created]],",",""))</f>
        <v>43921.568275463003</v>
      </c>
      <c r="V1670" s="3" t="str">
        <f ca="1">IFERROR(_xlfn.IFNA(CELL("contents",INDIRECT(_xlfn.CONCAT("Veg_Table_Production_Data!",ADDRESS(MATCH(_xlfn.MAXIFS(#REF!,#REF!,"="&amp;Veg_Table[[#This Row],[AUTO_ID]],#REF!,"&lt;"&amp;Veg_Table[[#This Row],[EVM_LAST_EDITED_Day]]),#REF!,0),COLUMN(#REF!),4,1,)))),""),"")</f>
        <v/>
      </c>
      <c r="W1670" s="3" t="str">
        <f ca="1">IF(Veg_Table[[#This Row],[Previous_Prescription]]="","No",IF(Veg_Table[[#This Row],[Previous_Prescription]]=Veg_Table[[#This Row],[PRESCRIP]],"No","Yes"))</f>
        <v>No</v>
      </c>
      <c r="X1670" s="3" t="str">
        <f>IF(Veg_Table[[#This Row],[EVM_LAST_EDITED_Day]]=Veg_Table[[#This Row],[Created_Day]],"New","Old")</f>
        <v>Old</v>
      </c>
      <c r="Y1670" s="1">
        <f>IFERROR(IF(FIND("delete",LOWER(Veg_Table[[#This Row],[PI_COMMENTS]]))&gt;=1,1,0),0)</f>
        <v>0</v>
      </c>
      <c r="Z1670" s="1" t="str">
        <f>_xlfn.IFNA(IF(Veg_Table[[#This Row],[EVM_LAST_EDITOR]]="","Yes",VLOOKUP(Veg_Table[[#This Row],[EVM_LAST_EDITOR]],Roster_Table[#All],15,FALSE)),"Yes")</f>
        <v>Yes</v>
      </c>
      <c r="AA167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70" s="1" t="str">
        <f>_xlfn.IFNA(VLOOKUP(Veg_Table[[#This Row],[EVM_LAST_EDITOR]],Roster_Table[#All],3,FALSE),"zAWRR Not in Roster")</f>
        <v>zAWRR Not in Roster</v>
      </c>
      <c r="AC1670" s="1" t="str">
        <f>_xlfn.IFNA(VLOOKUP(Veg_Table[[#This Row],[EVM_LAST_EDITOR]],Roster_Table[#All],2,FALSE),"zAWRR Not in Roster")</f>
        <v>zAWRR Not in Roster</v>
      </c>
      <c r="AD1670" s="1" t="str">
        <f>IF(_xlfn.CONCAT(Veg_Table[[#This Row],[First_Name]]," ",Veg_Table[[#This Row],[Last_Name]])="zAWRR Not in Roster zAWRR Not in Roster","zAWRR Not in Roster",_xlfn.CONCAT(Veg_Table[[#This Row],[First_Name]]," ",Veg_Table[[#This Row],[Last_Name]]))</f>
        <v>zAWRR Not in Roster</v>
      </c>
      <c r="AE1670">
        <v>2963452</v>
      </c>
      <c r="AF1670" t="s">
        <v>2010</v>
      </c>
      <c r="AG1670" t="s">
        <v>93</v>
      </c>
      <c r="AH1670" t="s">
        <v>1037</v>
      </c>
      <c r="AI1670" t="s">
        <v>1630</v>
      </c>
      <c r="AJ1670" t="s">
        <v>820</v>
      </c>
      <c r="AL1670" t="s">
        <v>372</v>
      </c>
      <c r="AM1670" t="s">
        <v>38</v>
      </c>
      <c r="AN1670" t="s">
        <v>25</v>
      </c>
      <c r="AO1670" t="s">
        <v>25</v>
      </c>
      <c r="AP1670">
        <v>12</v>
      </c>
      <c r="AQ1670">
        <v>75</v>
      </c>
      <c r="AR1670" t="s">
        <v>511</v>
      </c>
      <c r="AS1670" t="s">
        <v>42</v>
      </c>
      <c r="AT1670" t="s">
        <v>515</v>
      </c>
      <c r="AV1670" t="s">
        <v>512</v>
      </c>
      <c r="AW1670" t="s">
        <v>2011</v>
      </c>
      <c r="AX1670" t="s">
        <v>534</v>
      </c>
      <c r="AZ1670"/>
      <c r="BA1670" t="s">
        <v>42</v>
      </c>
      <c r="BB1670" s="4">
        <v>43965</v>
      </c>
      <c r="BC1670" t="s">
        <v>3334</v>
      </c>
      <c r="BD1670" t="s">
        <v>29</v>
      </c>
      <c r="BE1670" t="s">
        <v>25</v>
      </c>
      <c r="BF1670" t="s">
        <v>513</v>
      </c>
      <c r="BI1670" s="3"/>
      <c r="BJ1670" t="s">
        <v>1558</v>
      </c>
      <c r="BK1670" s="30" t="s">
        <v>859</v>
      </c>
      <c r="BL1670" s="3">
        <v>43966.337488599536</v>
      </c>
      <c r="BM1670" t="s">
        <v>31</v>
      </c>
      <c r="BN1670" t="s">
        <v>32</v>
      </c>
      <c r="BP1670" t="s">
        <v>1038</v>
      </c>
      <c r="BQ1670" t="s">
        <v>1025</v>
      </c>
      <c r="BR1670" t="s">
        <v>28</v>
      </c>
      <c r="BS1670" t="s">
        <v>28</v>
      </c>
      <c r="BT1670" t="s">
        <v>129</v>
      </c>
      <c r="BU1670" s="3">
        <v>43921.56827546296</v>
      </c>
      <c r="BV1670" t="s">
        <v>803</v>
      </c>
      <c r="BW1670" s="3">
        <v>43966.396630532407</v>
      </c>
      <c r="BX1670" t="s">
        <v>2012</v>
      </c>
      <c r="CG1670"/>
      <c r="CH1670"/>
      <c r="CI1670"/>
      <c r="CY1670"/>
      <c r="DA1670"/>
      <c r="DF1670"/>
    </row>
    <row r="1671" spans="1:110" x14ac:dyDescent="0.25">
      <c r="A1671" s="1">
        <f>IF(Veg_Table[[#This Row],[VP_STATUS]]="Hold",0,IF(OR(AND(Veg_Table[[#This Row],[PRESCRIP]]="NW_No Work",Veg_Table[[#This Row],[VP_STATUS]]&lt;&gt;"No Work Required Under EVM"),AND(Veg_Table[[#This Row],[VP_STATUS]]="No Work Required Under EVM",Veg_Table[[#This Row],[PRESCRIP]]&lt;&gt;"NW_No Work")),1,0))</f>
        <v>0</v>
      </c>
      <c r="B1671" s="1">
        <f>IF(Veg_Table[[#This Row],[SPECIES]]="",1,0)</f>
        <v>0</v>
      </c>
      <c r="C1671" s="1">
        <f>IF(Veg_Table[[#This Row],[DIAMETER]]="",1,0)</f>
        <v>0</v>
      </c>
      <c r="D1671" s="1">
        <f>IF(Veg_Table[[#This Row],[HEIGHT]]="",1,0)</f>
        <v>0</v>
      </c>
      <c r="E167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71" s="1">
        <f>IF(AND(Veg_Table[[#This Row],[TAT_RESULT]]="ABATE",Veg_Table[[#This Row],[PRESCRIP]]="NW_No Work"),1,0)</f>
        <v>0</v>
      </c>
      <c r="G1671" s="1">
        <f>IF(OR(Veg_Table[[#This Row],[Prescription R-Scale]]="NA",Veg_Table[[#This Row],[Diameter R-Scale]]="NA"),0,IF(Veg_Table[[#This Row],[Diameter R-Scale]]&lt;&gt;Veg_Table[[#This Row],[Prescription R-Scale]],1,0))</f>
        <v>0</v>
      </c>
      <c r="H1671" s="1">
        <f>IF(OR(AND(Veg_Table[[#This Row],[PRESCRIP]]="BC_Br Rmv", Veg_Table[[#This Row],[WOOD_MAN]]&lt;&gt;"Not Needed"),AND(Veg_Table[[#This Row],[PRESCRIP]]="BCS_Br Rmv+Trt", Veg_Table[[#This Row],[WOOD_MAN]]&lt;&gt;"Not Needed")),1,0)</f>
        <v>0</v>
      </c>
      <c r="I1671" s="1">
        <f ca="1">IF(AND(Veg_Table[[#This Row],[Prescription_Changed]]="Yes",Veg_Table[[#This Row],[TAT_RESULT]]=""),1,0)</f>
        <v>0</v>
      </c>
      <c r="J1671" s="1">
        <f ca="1">SUM(Veg_Table[[#This Row],[Prescription and Status do not match]:[Prescription_Edited_And_TAT_Is_Blank]])</f>
        <v>0</v>
      </c>
      <c r="K1671" s="1">
        <f ca="1">IF(Veg_Table[[#This Row],[Sum of Errors]]&gt;0,1,0)</f>
        <v>0</v>
      </c>
      <c r="L1671" s="1">
        <f>1</f>
        <v>1</v>
      </c>
      <c r="M167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1671" s="1">
        <f>IF(OR(MID(Veg_Table[[#This Row],[PRESCRIP]],2,1)="1",MID(Veg_Table[[#This Row],[PRESCRIP]],2,1)="2",MID(Veg_Table[[#This Row],[PRESCRIP]],2,1)="3",MID(Veg_Table[[#This Row],[PRESCRIP]],2,1)="4"),_xlfn.NUMBERVALUE(MID(Veg_Table[[#This Row],[PRESCRIP]],2,1)),"NA")</f>
        <v>4</v>
      </c>
      <c r="O1671" s="1">
        <f>WEEKNUM(Veg_Table[[#This Row],[EVM_LAST_EDITED_Day]],2)</f>
        <v>20</v>
      </c>
      <c r="P1671" s="25">
        <f>IFERROR(DATE(YEAR(Veg_Table[[#This Row],[EVM_LAST_EDITED2]]),MONTH(Veg_Table[[#This Row],[EVM_LAST_EDITED2]]),DAY(Veg_Table[[#This Row],[EVM_LAST_EDITED2]])),DATE(2019,1,1))</f>
        <v>43966</v>
      </c>
      <c r="Q1671" s="3">
        <f>VALUE(SUBSTITUTE(Veg_Table[[#This Row],[EVM_LAST_EDITED]],",",""))</f>
        <v>43966.344972002298</v>
      </c>
      <c r="R1671" s="1" t="str">
        <f>_xlfn.IFNA(IF(Veg_Table[[#This Row],[EVM_LAST_EDITOR]]="","zBlank EVM Last Editor",VLOOKUP(Veg_Table[[#This Row],[EVM_LAST_EDITOR]],Roster_Table[#All],4,FALSE)),"zAWRR Not in Roster")</f>
        <v>zAWRR Not in Roster</v>
      </c>
      <c r="S1671" s="1" t="str">
        <f>_xlfn.IFNA(IF(Veg_Table[[#This Row],[EVM_LAST_EDITOR]]="","zBlank EVM Last Editor",VLOOKUP(Veg_Table[[#This Row],[EVM_LAST_EDITOR]],Roster_Table[#All],16,FALSE)),"zCompany_AWRR not in Roster")</f>
        <v>zCompany_AWRR not in Roster</v>
      </c>
      <c r="T1671" s="2">
        <f>IFERROR(DATE(YEAR(Veg_Table[[#This Row],[Created2]]),MONTH(Veg_Table[[#This Row],[Created2]]),DAY(Veg_Table[[#This Row],[Created2]])),DATE(2019,1,1))</f>
        <v>43916</v>
      </c>
      <c r="U1671" s="3">
        <f>VALUE(SUBSTITUTE(Veg_Table[[#This Row],[Created]],",",""))</f>
        <v>43916.568749999999</v>
      </c>
      <c r="V1671" s="3" t="str">
        <f ca="1">IFERROR(_xlfn.IFNA(CELL("contents",INDIRECT(_xlfn.CONCAT("Veg_Table_Production_Data!",ADDRESS(MATCH(_xlfn.MAXIFS(#REF!,#REF!,"="&amp;Veg_Table[[#This Row],[AUTO_ID]],#REF!,"&lt;"&amp;Veg_Table[[#This Row],[EVM_LAST_EDITED_Day]]),#REF!,0),COLUMN(#REF!),4,1,)))),""),"")</f>
        <v/>
      </c>
      <c r="W1671" s="3" t="str">
        <f ca="1">IF(Veg_Table[[#This Row],[Previous_Prescription]]="","No",IF(Veg_Table[[#This Row],[Previous_Prescription]]=Veg_Table[[#This Row],[PRESCRIP]],"No","Yes"))</f>
        <v>No</v>
      </c>
      <c r="X1671" s="3" t="str">
        <f>IF(Veg_Table[[#This Row],[EVM_LAST_EDITED_Day]]=Veg_Table[[#This Row],[Created_Day]],"New","Old")</f>
        <v>Old</v>
      </c>
      <c r="Y1671" s="1">
        <f>IFERROR(IF(FIND("delete",LOWER(Veg_Table[[#This Row],[PI_COMMENTS]]))&gt;=1,1,0),0)</f>
        <v>0</v>
      </c>
      <c r="Z1671" s="1" t="str">
        <f>_xlfn.IFNA(IF(Veg_Table[[#This Row],[EVM_LAST_EDITOR]]="","Yes",VLOOKUP(Veg_Table[[#This Row],[EVM_LAST_EDITOR]],Roster_Table[#All],15,FALSE)),"Yes")</f>
        <v>Yes</v>
      </c>
      <c r="AA167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71" s="1" t="str">
        <f>_xlfn.IFNA(VLOOKUP(Veg_Table[[#This Row],[EVM_LAST_EDITOR]],Roster_Table[#All],3,FALSE),"zAWRR Not in Roster")</f>
        <v>zAWRR Not in Roster</v>
      </c>
      <c r="AC1671" s="1" t="str">
        <f>_xlfn.IFNA(VLOOKUP(Veg_Table[[#This Row],[EVM_LAST_EDITOR]],Roster_Table[#All],2,FALSE),"zAWRR Not in Roster")</f>
        <v>zAWRR Not in Roster</v>
      </c>
      <c r="AD1671" s="1" t="str">
        <f>IF(_xlfn.CONCAT(Veg_Table[[#This Row],[First_Name]]," ",Veg_Table[[#This Row],[Last_Name]])="zAWRR Not in Roster zAWRR Not in Roster","zAWRR Not in Roster",_xlfn.CONCAT(Veg_Table[[#This Row],[First_Name]]," ",Veg_Table[[#This Row],[Last_Name]]))</f>
        <v>zAWRR Not in Roster</v>
      </c>
      <c r="AE1671">
        <v>2955527</v>
      </c>
      <c r="AF1671" t="s">
        <v>1960</v>
      </c>
      <c r="AG1671" t="s">
        <v>93</v>
      </c>
      <c r="AH1671" t="s">
        <v>1037</v>
      </c>
      <c r="AI1671" t="s">
        <v>1864</v>
      </c>
      <c r="AJ1671" t="s">
        <v>820</v>
      </c>
      <c r="AL1671" t="s">
        <v>372</v>
      </c>
      <c r="AM1671" t="s">
        <v>38</v>
      </c>
      <c r="AN1671" t="s">
        <v>25</v>
      </c>
      <c r="AO1671" t="s">
        <v>25</v>
      </c>
      <c r="AP1671">
        <v>37</v>
      </c>
      <c r="AQ1671">
        <v>116</v>
      </c>
      <c r="AR1671" t="s">
        <v>511</v>
      </c>
      <c r="AS1671" t="s">
        <v>57</v>
      </c>
      <c r="AT1671" t="s">
        <v>515</v>
      </c>
      <c r="AV1671" t="s">
        <v>512</v>
      </c>
      <c r="AW1671" t="s">
        <v>1961</v>
      </c>
      <c r="AX1671" t="s">
        <v>534</v>
      </c>
      <c r="AZ1671"/>
      <c r="BA1671" t="s">
        <v>57</v>
      </c>
      <c r="BB1671" s="4">
        <v>43964</v>
      </c>
      <c r="BC1671" t="s">
        <v>6150</v>
      </c>
      <c r="BD1671" t="s">
        <v>29</v>
      </c>
      <c r="BE1671" t="s">
        <v>25</v>
      </c>
      <c r="BF1671" t="s">
        <v>513</v>
      </c>
      <c r="BG1671" t="s">
        <v>534</v>
      </c>
      <c r="BI1671" s="3">
        <v>43965</v>
      </c>
      <c r="BJ1671" t="s">
        <v>7345</v>
      </c>
      <c r="BK1671" s="30" t="s">
        <v>859</v>
      </c>
      <c r="BL1671" s="3">
        <v>43966.344972002313</v>
      </c>
      <c r="BM1671" t="s">
        <v>31</v>
      </c>
      <c r="BN1671" t="s">
        <v>32</v>
      </c>
      <c r="BP1671" t="s">
        <v>1038</v>
      </c>
      <c r="BQ1671" t="s">
        <v>1025</v>
      </c>
      <c r="BR1671" t="s">
        <v>28</v>
      </c>
      <c r="BS1671" t="s">
        <v>28</v>
      </c>
      <c r="BT1671" t="s">
        <v>129</v>
      </c>
      <c r="BU1671" s="3">
        <v>43916.568749999999</v>
      </c>
      <c r="BV1671" t="s">
        <v>803</v>
      </c>
      <c r="BW1671" s="3">
        <v>43966.396618206018</v>
      </c>
      <c r="BX1671" t="s">
        <v>1963</v>
      </c>
      <c r="CG1671"/>
      <c r="CH1671"/>
      <c r="CI1671"/>
      <c r="CY1671"/>
      <c r="DA1671"/>
      <c r="DF1671"/>
    </row>
    <row r="1672" spans="1:110" x14ac:dyDescent="0.25">
      <c r="A1672" s="1">
        <f>IF(Veg_Table[[#This Row],[VP_STATUS]]="Hold",0,IF(OR(AND(Veg_Table[[#This Row],[PRESCRIP]]="NW_No Work",Veg_Table[[#This Row],[VP_STATUS]]&lt;&gt;"No Work Required Under EVM"),AND(Veg_Table[[#This Row],[VP_STATUS]]="No Work Required Under EVM",Veg_Table[[#This Row],[PRESCRIP]]&lt;&gt;"NW_No Work")),1,0))</f>
        <v>0</v>
      </c>
      <c r="B1672" s="1">
        <f>IF(Veg_Table[[#This Row],[SPECIES]]="",1,0)</f>
        <v>0</v>
      </c>
      <c r="C1672" s="1">
        <f>IF(Veg_Table[[#This Row],[DIAMETER]]="",1,0)</f>
        <v>0</v>
      </c>
      <c r="D1672" s="1">
        <f>IF(Veg_Table[[#This Row],[HEIGHT]]="",1,0)</f>
        <v>0</v>
      </c>
      <c r="E167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72" s="1">
        <f>IF(AND(Veg_Table[[#This Row],[TAT_RESULT]]="ABATE",Veg_Table[[#This Row],[PRESCRIP]]="NW_No Work"),1,0)</f>
        <v>0</v>
      </c>
      <c r="G1672" s="1">
        <f>IF(OR(Veg_Table[[#This Row],[Prescription R-Scale]]="NA",Veg_Table[[#This Row],[Diameter R-Scale]]="NA"),0,IF(Veg_Table[[#This Row],[Diameter R-Scale]]&lt;&gt;Veg_Table[[#This Row],[Prescription R-Scale]],1,0))</f>
        <v>0</v>
      </c>
      <c r="H1672" s="1">
        <f>IF(OR(AND(Veg_Table[[#This Row],[PRESCRIP]]="BC_Br Rmv", Veg_Table[[#This Row],[WOOD_MAN]]&lt;&gt;"Not Needed"),AND(Veg_Table[[#This Row],[PRESCRIP]]="BCS_Br Rmv+Trt", Veg_Table[[#This Row],[WOOD_MAN]]&lt;&gt;"Not Needed")),1,0)</f>
        <v>0</v>
      </c>
      <c r="I1672" s="1">
        <f ca="1">IF(AND(Veg_Table[[#This Row],[Prescription_Changed]]="Yes",Veg_Table[[#This Row],[TAT_RESULT]]=""),1,0)</f>
        <v>0</v>
      </c>
      <c r="J1672" s="1">
        <f ca="1">SUM(Veg_Table[[#This Row],[Prescription and Status do not match]:[Prescription_Edited_And_TAT_Is_Blank]])</f>
        <v>0</v>
      </c>
      <c r="K1672" s="1">
        <f ca="1">IF(Veg_Table[[#This Row],[Sum of Errors]]&gt;0,1,0)</f>
        <v>0</v>
      </c>
      <c r="L1672" s="1">
        <f>1</f>
        <v>1</v>
      </c>
      <c r="M167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672" s="1">
        <f>IF(OR(MID(Veg_Table[[#This Row],[PRESCRIP]],2,1)="1",MID(Veg_Table[[#This Row],[PRESCRIP]],2,1)="2",MID(Veg_Table[[#This Row],[PRESCRIP]],2,1)="3",MID(Veg_Table[[#This Row],[PRESCRIP]],2,1)="4"),_xlfn.NUMBERVALUE(MID(Veg_Table[[#This Row],[PRESCRIP]],2,1)),"NA")</f>
        <v>1</v>
      </c>
      <c r="O1672" s="1">
        <f>WEEKNUM(Veg_Table[[#This Row],[EVM_LAST_EDITED_Day]],2)</f>
        <v>20</v>
      </c>
      <c r="P1672" s="25">
        <f>IFERROR(DATE(YEAR(Veg_Table[[#This Row],[EVM_LAST_EDITED2]]),MONTH(Veg_Table[[#This Row],[EVM_LAST_EDITED2]]),DAY(Veg_Table[[#This Row],[EVM_LAST_EDITED2]])),DATE(2019,1,1))</f>
        <v>43966</v>
      </c>
      <c r="Q1672" s="3">
        <f>VALUE(SUBSTITUTE(Veg_Table[[#This Row],[EVM_LAST_EDITED]],",",""))</f>
        <v>43966.345266863398</v>
      </c>
      <c r="R1672" s="1" t="str">
        <f>_xlfn.IFNA(IF(Veg_Table[[#This Row],[EVM_LAST_EDITOR]]="","zBlank EVM Last Editor",VLOOKUP(Veg_Table[[#This Row],[EVM_LAST_EDITOR]],Roster_Table[#All],4,FALSE)),"zAWRR Not in Roster")</f>
        <v>zAWRR Not in Roster</v>
      </c>
      <c r="S1672" s="1" t="str">
        <f>_xlfn.IFNA(IF(Veg_Table[[#This Row],[EVM_LAST_EDITOR]]="","zBlank EVM Last Editor",VLOOKUP(Veg_Table[[#This Row],[EVM_LAST_EDITOR]],Roster_Table[#All],16,FALSE)),"zCompany_AWRR not in Roster")</f>
        <v>zCompany_AWRR not in Roster</v>
      </c>
      <c r="T1672" s="2">
        <f>IFERROR(DATE(YEAR(Veg_Table[[#This Row],[Created2]]),MONTH(Veg_Table[[#This Row],[Created2]]),DAY(Veg_Table[[#This Row],[Created2]])),DATE(2019,1,1))</f>
        <v>43920</v>
      </c>
      <c r="U1672" s="3">
        <f>VALUE(SUBSTITUTE(Veg_Table[[#This Row],[Created]],",",""))</f>
        <v>43920.392280092601</v>
      </c>
      <c r="V1672" s="3" t="str">
        <f ca="1">IFERROR(_xlfn.IFNA(CELL("contents",INDIRECT(_xlfn.CONCAT("Veg_Table_Production_Data!",ADDRESS(MATCH(_xlfn.MAXIFS(#REF!,#REF!,"="&amp;Veg_Table[[#This Row],[AUTO_ID]],#REF!,"&lt;"&amp;Veg_Table[[#This Row],[EVM_LAST_EDITED_Day]]),#REF!,0),COLUMN(#REF!),4,1,)))),""),"")</f>
        <v/>
      </c>
      <c r="W1672" s="3" t="str">
        <f ca="1">IF(Veg_Table[[#This Row],[Previous_Prescription]]="","No",IF(Veg_Table[[#This Row],[Previous_Prescription]]=Veg_Table[[#This Row],[PRESCRIP]],"No","Yes"))</f>
        <v>No</v>
      </c>
      <c r="X1672" s="3" t="str">
        <f>IF(Veg_Table[[#This Row],[EVM_LAST_EDITED_Day]]=Veg_Table[[#This Row],[Created_Day]],"New","Old")</f>
        <v>Old</v>
      </c>
      <c r="Y1672" s="1">
        <f>IFERROR(IF(FIND("delete",LOWER(Veg_Table[[#This Row],[PI_COMMENTS]]))&gt;=1,1,0),0)</f>
        <v>0</v>
      </c>
      <c r="Z1672" s="1" t="str">
        <f>_xlfn.IFNA(IF(Veg_Table[[#This Row],[EVM_LAST_EDITOR]]="","Yes",VLOOKUP(Veg_Table[[#This Row],[EVM_LAST_EDITOR]],Roster_Table[#All],15,FALSE)),"Yes")</f>
        <v>Yes</v>
      </c>
      <c r="AA167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72" s="1" t="str">
        <f>_xlfn.IFNA(VLOOKUP(Veg_Table[[#This Row],[EVM_LAST_EDITOR]],Roster_Table[#All],3,FALSE),"zAWRR Not in Roster")</f>
        <v>zAWRR Not in Roster</v>
      </c>
      <c r="AC1672" s="1" t="str">
        <f>_xlfn.IFNA(VLOOKUP(Veg_Table[[#This Row],[EVM_LAST_EDITOR]],Roster_Table[#All],2,FALSE),"zAWRR Not in Roster")</f>
        <v>zAWRR Not in Roster</v>
      </c>
      <c r="AD1672" s="1" t="str">
        <f>IF(_xlfn.CONCAT(Veg_Table[[#This Row],[First_Name]]," ",Veg_Table[[#This Row],[Last_Name]])="zAWRR Not in Roster zAWRR Not in Roster","zAWRR Not in Roster",_xlfn.CONCAT(Veg_Table[[#This Row],[First_Name]]," ",Veg_Table[[#This Row],[Last_Name]]))</f>
        <v>zAWRR Not in Roster</v>
      </c>
      <c r="AE1672">
        <v>2958258</v>
      </c>
      <c r="AF1672" t="s">
        <v>1945</v>
      </c>
      <c r="AG1672" t="s">
        <v>93</v>
      </c>
      <c r="AH1672" t="s">
        <v>1037</v>
      </c>
      <c r="AI1672" t="s">
        <v>1864</v>
      </c>
      <c r="AJ1672" t="s">
        <v>820</v>
      </c>
      <c r="AL1672" t="s">
        <v>372</v>
      </c>
      <c r="AM1672" t="s">
        <v>40</v>
      </c>
      <c r="AN1672" t="s">
        <v>25</v>
      </c>
      <c r="AO1672" t="s">
        <v>25</v>
      </c>
      <c r="AP1672">
        <v>9</v>
      </c>
      <c r="AQ1672">
        <v>42</v>
      </c>
      <c r="AR1672" t="s">
        <v>514</v>
      </c>
      <c r="AS1672" t="s">
        <v>45</v>
      </c>
      <c r="AT1672" t="s">
        <v>515</v>
      </c>
      <c r="AV1672" t="s">
        <v>512</v>
      </c>
      <c r="AW1672" t="s">
        <v>1946</v>
      </c>
      <c r="AX1672" t="s">
        <v>534</v>
      </c>
      <c r="AZ1672"/>
      <c r="BA1672" t="s">
        <v>45</v>
      </c>
      <c r="BB1672" s="4">
        <v>43964</v>
      </c>
      <c r="BC1672" t="s">
        <v>6150</v>
      </c>
      <c r="BD1672" t="s">
        <v>29</v>
      </c>
      <c r="BE1672" t="s">
        <v>25</v>
      </c>
      <c r="BF1672" t="s">
        <v>513</v>
      </c>
      <c r="BG1672" t="s">
        <v>534</v>
      </c>
      <c r="BI1672" s="3">
        <v>43965</v>
      </c>
      <c r="BJ1672" t="s">
        <v>7344</v>
      </c>
      <c r="BK1672" s="30" t="s">
        <v>859</v>
      </c>
      <c r="BL1672" s="3">
        <v>43966.345266863427</v>
      </c>
      <c r="BM1672" t="s">
        <v>31</v>
      </c>
      <c r="BN1672" t="s">
        <v>32</v>
      </c>
      <c r="BP1672" t="s">
        <v>1038</v>
      </c>
      <c r="BQ1672" t="s">
        <v>1025</v>
      </c>
      <c r="BR1672" t="s">
        <v>28</v>
      </c>
      <c r="BS1672" t="s">
        <v>28</v>
      </c>
      <c r="BT1672" t="s">
        <v>129</v>
      </c>
      <c r="BU1672" s="3">
        <v>43920.392280092594</v>
      </c>
      <c r="BV1672" t="s">
        <v>803</v>
      </c>
      <c r="BW1672" s="3">
        <v>43966.396618206018</v>
      </c>
      <c r="BX1672" t="s">
        <v>1947</v>
      </c>
      <c r="CG1672"/>
      <c r="CH1672"/>
      <c r="CI1672"/>
      <c r="CY1672"/>
      <c r="DA1672"/>
      <c r="DF1672"/>
    </row>
    <row r="1673" spans="1:110" x14ac:dyDescent="0.25">
      <c r="A1673" s="1">
        <f>IF(Veg_Table[[#This Row],[VP_STATUS]]="Hold",0,IF(OR(AND(Veg_Table[[#This Row],[PRESCRIP]]="NW_No Work",Veg_Table[[#This Row],[VP_STATUS]]&lt;&gt;"No Work Required Under EVM"),AND(Veg_Table[[#This Row],[VP_STATUS]]="No Work Required Under EVM",Veg_Table[[#This Row],[PRESCRIP]]&lt;&gt;"NW_No Work")),1,0))</f>
        <v>0</v>
      </c>
      <c r="B1673" s="1">
        <f>IF(Veg_Table[[#This Row],[SPECIES]]="",1,0)</f>
        <v>0</v>
      </c>
      <c r="C1673" s="1">
        <f>IF(Veg_Table[[#This Row],[DIAMETER]]="",1,0)</f>
        <v>0</v>
      </c>
      <c r="D1673" s="1">
        <f>IF(Veg_Table[[#This Row],[HEIGHT]]="",1,0)</f>
        <v>0</v>
      </c>
      <c r="E167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73" s="1">
        <f>IF(AND(Veg_Table[[#This Row],[TAT_RESULT]]="ABATE",Veg_Table[[#This Row],[PRESCRIP]]="NW_No Work"),1,0)</f>
        <v>0</v>
      </c>
      <c r="G1673" s="1">
        <f>IF(OR(Veg_Table[[#This Row],[Prescription R-Scale]]="NA",Veg_Table[[#This Row],[Diameter R-Scale]]="NA"),0,IF(Veg_Table[[#This Row],[Diameter R-Scale]]&lt;&gt;Veg_Table[[#This Row],[Prescription R-Scale]],1,0))</f>
        <v>0</v>
      </c>
      <c r="H1673" s="1">
        <f>IF(OR(AND(Veg_Table[[#This Row],[PRESCRIP]]="BC_Br Rmv", Veg_Table[[#This Row],[WOOD_MAN]]&lt;&gt;"Not Needed"),AND(Veg_Table[[#This Row],[PRESCRIP]]="BCS_Br Rmv+Trt", Veg_Table[[#This Row],[WOOD_MAN]]&lt;&gt;"Not Needed")),1,0)</f>
        <v>0</v>
      </c>
      <c r="I1673" s="1">
        <f ca="1">IF(AND(Veg_Table[[#This Row],[Prescription_Changed]]="Yes",Veg_Table[[#This Row],[TAT_RESULT]]=""),1,0)</f>
        <v>0</v>
      </c>
      <c r="J1673" s="1">
        <f ca="1">SUM(Veg_Table[[#This Row],[Prescription and Status do not match]:[Prescription_Edited_And_TAT_Is_Blank]])</f>
        <v>0</v>
      </c>
      <c r="K1673" s="1">
        <f ca="1">IF(Veg_Table[[#This Row],[Sum of Errors]]&gt;0,1,0)</f>
        <v>0</v>
      </c>
      <c r="L1673" s="1">
        <f>1</f>
        <v>1</v>
      </c>
      <c r="M167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673" s="1">
        <f>IF(OR(MID(Veg_Table[[#This Row],[PRESCRIP]],2,1)="1",MID(Veg_Table[[#This Row],[PRESCRIP]],2,1)="2",MID(Veg_Table[[#This Row],[PRESCRIP]],2,1)="3",MID(Veg_Table[[#This Row],[PRESCRIP]],2,1)="4"),_xlfn.NUMBERVALUE(MID(Veg_Table[[#This Row],[PRESCRIP]],2,1)),"NA")</f>
        <v>3</v>
      </c>
      <c r="O1673" s="1">
        <f>WEEKNUM(Veg_Table[[#This Row],[EVM_LAST_EDITED_Day]],2)</f>
        <v>20</v>
      </c>
      <c r="P1673" s="25">
        <f>IFERROR(DATE(YEAR(Veg_Table[[#This Row],[EVM_LAST_EDITED2]]),MONTH(Veg_Table[[#This Row],[EVM_LAST_EDITED2]]),DAY(Veg_Table[[#This Row],[EVM_LAST_EDITED2]])),DATE(2019,1,1))</f>
        <v>43966</v>
      </c>
      <c r="Q1673" s="3">
        <f>VALUE(SUBSTITUTE(Veg_Table[[#This Row],[EVM_LAST_EDITED]],",",""))</f>
        <v>43966.345561087997</v>
      </c>
      <c r="R1673" s="1" t="str">
        <f>_xlfn.IFNA(IF(Veg_Table[[#This Row],[EVM_LAST_EDITOR]]="","zBlank EVM Last Editor",VLOOKUP(Veg_Table[[#This Row],[EVM_LAST_EDITOR]],Roster_Table[#All],4,FALSE)),"zAWRR Not in Roster")</f>
        <v>zAWRR Not in Roster</v>
      </c>
      <c r="S1673" s="1" t="str">
        <f>_xlfn.IFNA(IF(Veg_Table[[#This Row],[EVM_LAST_EDITOR]]="","zBlank EVM Last Editor",VLOOKUP(Veg_Table[[#This Row],[EVM_LAST_EDITOR]],Roster_Table[#All],16,FALSE)),"zCompany_AWRR not in Roster")</f>
        <v>zCompany_AWRR not in Roster</v>
      </c>
      <c r="T1673" s="2">
        <f>IFERROR(DATE(YEAR(Veg_Table[[#This Row],[Created2]]),MONTH(Veg_Table[[#This Row],[Created2]]),DAY(Veg_Table[[#This Row],[Created2]])),DATE(2019,1,1))</f>
        <v>43920</v>
      </c>
      <c r="U1673" s="3">
        <f>VALUE(SUBSTITUTE(Veg_Table[[#This Row],[Created]],",",""))</f>
        <v>43920.449675925898</v>
      </c>
      <c r="V1673" s="3" t="str">
        <f ca="1">IFERROR(_xlfn.IFNA(CELL("contents",INDIRECT(_xlfn.CONCAT("Veg_Table_Production_Data!",ADDRESS(MATCH(_xlfn.MAXIFS(#REF!,#REF!,"="&amp;Veg_Table[[#This Row],[AUTO_ID]],#REF!,"&lt;"&amp;Veg_Table[[#This Row],[EVM_LAST_EDITED_Day]]),#REF!,0),COLUMN(#REF!),4,1,)))),""),"")</f>
        <v/>
      </c>
      <c r="W1673" s="3" t="str">
        <f ca="1">IF(Veg_Table[[#This Row],[Previous_Prescription]]="","No",IF(Veg_Table[[#This Row],[Previous_Prescription]]=Veg_Table[[#This Row],[PRESCRIP]],"No","Yes"))</f>
        <v>No</v>
      </c>
      <c r="X1673" s="3" t="str">
        <f>IF(Veg_Table[[#This Row],[EVM_LAST_EDITED_Day]]=Veg_Table[[#This Row],[Created_Day]],"New","Old")</f>
        <v>Old</v>
      </c>
      <c r="Y1673" s="1">
        <f>IFERROR(IF(FIND("delete",LOWER(Veg_Table[[#This Row],[PI_COMMENTS]]))&gt;=1,1,0),0)</f>
        <v>0</v>
      </c>
      <c r="Z1673" s="1" t="str">
        <f>_xlfn.IFNA(IF(Veg_Table[[#This Row],[EVM_LAST_EDITOR]]="","Yes",VLOOKUP(Veg_Table[[#This Row],[EVM_LAST_EDITOR]],Roster_Table[#All],15,FALSE)),"Yes")</f>
        <v>Yes</v>
      </c>
      <c r="AA167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73" s="1" t="str">
        <f>_xlfn.IFNA(VLOOKUP(Veg_Table[[#This Row],[EVM_LAST_EDITOR]],Roster_Table[#All],3,FALSE),"zAWRR Not in Roster")</f>
        <v>zAWRR Not in Roster</v>
      </c>
      <c r="AC1673" s="1" t="str">
        <f>_xlfn.IFNA(VLOOKUP(Veg_Table[[#This Row],[EVM_LAST_EDITOR]],Roster_Table[#All],2,FALSE),"zAWRR Not in Roster")</f>
        <v>zAWRR Not in Roster</v>
      </c>
      <c r="AD1673" s="1" t="str">
        <f>IF(_xlfn.CONCAT(Veg_Table[[#This Row],[First_Name]]," ",Veg_Table[[#This Row],[Last_Name]])="zAWRR Not in Roster zAWRR Not in Roster","zAWRR Not in Roster",_xlfn.CONCAT(Veg_Table[[#This Row],[First_Name]]," ",Veg_Table[[#This Row],[Last_Name]]))</f>
        <v>zAWRR Not in Roster</v>
      </c>
      <c r="AE1673">
        <v>2958267</v>
      </c>
      <c r="AF1673" t="s">
        <v>1937</v>
      </c>
      <c r="AG1673" t="s">
        <v>93</v>
      </c>
      <c r="AH1673" t="s">
        <v>1037</v>
      </c>
      <c r="AI1673" t="s">
        <v>1914</v>
      </c>
      <c r="AJ1673" t="s">
        <v>820</v>
      </c>
      <c r="AL1673" t="s">
        <v>372</v>
      </c>
      <c r="AM1673" t="s">
        <v>40</v>
      </c>
      <c r="AN1673" t="s">
        <v>25</v>
      </c>
      <c r="AO1673" t="s">
        <v>25</v>
      </c>
      <c r="AP1673">
        <v>31</v>
      </c>
      <c r="AQ1673">
        <v>46</v>
      </c>
      <c r="AR1673" t="s">
        <v>514</v>
      </c>
      <c r="AS1673" t="s">
        <v>51</v>
      </c>
      <c r="AT1673" t="s">
        <v>515</v>
      </c>
      <c r="AV1673" t="s">
        <v>512</v>
      </c>
      <c r="AW1673" t="s">
        <v>1964</v>
      </c>
      <c r="AX1673" t="s">
        <v>534</v>
      </c>
      <c r="AZ1673"/>
      <c r="BA1673" t="s">
        <v>51</v>
      </c>
      <c r="BB1673" s="4">
        <v>43964</v>
      </c>
      <c r="BC1673" t="s">
        <v>6150</v>
      </c>
      <c r="BD1673" t="s">
        <v>29</v>
      </c>
      <c r="BE1673" t="s">
        <v>25</v>
      </c>
      <c r="BF1673" t="s">
        <v>513</v>
      </c>
      <c r="BG1673" t="s">
        <v>534</v>
      </c>
      <c r="BI1673" s="3">
        <v>43965</v>
      </c>
      <c r="BJ1673" t="s">
        <v>7343</v>
      </c>
      <c r="BK1673" s="30" t="s">
        <v>859</v>
      </c>
      <c r="BL1673" s="3">
        <v>43966.345561087961</v>
      </c>
      <c r="BM1673" t="s">
        <v>31</v>
      </c>
      <c r="BN1673" t="s">
        <v>32</v>
      </c>
      <c r="BP1673" t="s">
        <v>1038</v>
      </c>
      <c r="BQ1673" t="s">
        <v>1025</v>
      </c>
      <c r="BR1673" t="s">
        <v>28</v>
      </c>
      <c r="BS1673" t="s">
        <v>28</v>
      </c>
      <c r="BT1673" t="s">
        <v>129</v>
      </c>
      <c r="BU1673" s="3">
        <v>43920.449675925927</v>
      </c>
      <c r="BV1673" t="s">
        <v>803</v>
      </c>
      <c r="BW1673" s="3">
        <v>43966.396618206018</v>
      </c>
      <c r="BX1673" t="s">
        <v>1938</v>
      </c>
      <c r="CG1673"/>
      <c r="CH1673"/>
      <c r="CI1673"/>
      <c r="CY1673"/>
      <c r="DA1673"/>
      <c r="DF1673"/>
    </row>
    <row r="1674" spans="1:110" x14ac:dyDescent="0.25">
      <c r="A1674" s="1">
        <f>IF(Veg_Table[[#This Row],[VP_STATUS]]="Hold",0,IF(OR(AND(Veg_Table[[#This Row],[PRESCRIP]]="NW_No Work",Veg_Table[[#This Row],[VP_STATUS]]&lt;&gt;"No Work Required Under EVM"),AND(Veg_Table[[#This Row],[VP_STATUS]]="No Work Required Under EVM",Veg_Table[[#This Row],[PRESCRIP]]&lt;&gt;"NW_No Work")),1,0))</f>
        <v>0</v>
      </c>
      <c r="B1674" s="1">
        <f>IF(Veg_Table[[#This Row],[SPECIES]]="",1,0)</f>
        <v>0</v>
      </c>
      <c r="C1674" s="1">
        <f>IF(Veg_Table[[#This Row],[DIAMETER]]="",1,0)</f>
        <v>0</v>
      </c>
      <c r="D1674" s="1">
        <f>IF(Veg_Table[[#This Row],[HEIGHT]]="",1,0)</f>
        <v>0</v>
      </c>
      <c r="E167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74" s="1">
        <f>IF(AND(Veg_Table[[#This Row],[TAT_RESULT]]="ABATE",Veg_Table[[#This Row],[PRESCRIP]]="NW_No Work"),1,0)</f>
        <v>0</v>
      </c>
      <c r="G1674" s="1">
        <f>IF(OR(Veg_Table[[#This Row],[Prescription R-Scale]]="NA",Veg_Table[[#This Row],[Diameter R-Scale]]="NA"),0,IF(Veg_Table[[#This Row],[Diameter R-Scale]]&lt;&gt;Veg_Table[[#This Row],[Prescription R-Scale]],1,0))</f>
        <v>0</v>
      </c>
      <c r="H1674" s="1">
        <f>IF(OR(AND(Veg_Table[[#This Row],[PRESCRIP]]="BC_Br Rmv", Veg_Table[[#This Row],[WOOD_MAN]]&lt;&gt;"Not Needed"),AND(Veg_Table[[#This Row],[PRESCRIP]]="BCS_Br Rmv+Trt", Veg_Table[[#This Row],[WOOD_MAN]]&lt;&gt;"Not Needed")),1,0)</f>
        <v>0</v>
      </c>
      <c r="I1674" s="1">
        <f ca="1">IF(AND(Veg_Table[[#This Row],[Prescription_Changed]]="Yes",Veg_Table[[#This Row],[TAT_RESULT]]=""),1,0)</f>
        <v>0</v>
      </c>
      <c r="J1674" s="1">
        <f ca="1">SUM(Veg_Table[[#This Row],[Prescription and Status do not match]:[Prescription_Edited_And_TAT_Is_Blank]])</f>
        <v>0</v>
      </c>
      <c r="K1674" s="1">
        <f ca="1">IF(Veg_Table[[#This Row],[Sum of Errors]]&gt;0,1,0)</f>
        <v>0</v>
      </c>
      <c r="L1674" s="1">
        <f>1</f>
        <v>1</v>
      </c>
      <c r="M167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674" s="1" t="str">
        <f>IF(OR(MID(Veg_Table[[#This Row],[PRESCRIP]],2,1)="1",MID(Veg_Table[[#This Row],[PRESCRIP]],2,1)="2",MID(Veg_Table[[#This Row],[PRESCRIP]],2,1)="3",MID(Veg_Table[[#This Row],[PRESCRIP]],2,1)="4"),_xlfn.NUMBERVALUE(MID(Veg_Table[[#This Row],[PRESCRIP]],2,1)),"NA")</f>
        <v>NA</v>
      </c>
      <c r="O1674" s="1">
        <f>WEEKNUM(Veg_Table[[#This Row],[EVM_LAST_EDITED_Day]],2)</f>
        <v>20</v>
      </c>
      <c r="P1674" s="25">
        <f>IFERROR(DATE(YEAR(Veg_Table[[#This Row],[EVM_LAST_EDITED2]]),MONTH(Veg_Table[[#This Row],[EVM_LAST_EDITED2]]),DAY(Veg_Table[[#This Row],[EVM_LAST_EDITED2]])),DATE(2019,1,1))</f>
        <v>43966</v>
      </c>
      <c r="Q1674" s="3">
        <f>VALUE(SUBSTITUTE(Veg_Table[[#This Row],[EVM_LAST_EDITED]],",",""))</f>
        <v>43966.346217835599</v>
      </c>
      <c r="R1674" s="1" t="str">
        <f>_xlfn.IFNA(IF(Veg_Table[[#This Row],[EVM_LAST_EDITOR]]="","zBlank EVM Last Editor",VLOOKUP(Veg_Table[[#This Row],[EVM_LAST_EDITOR]],Roster_Table[#All],4,FALSE)),"zAWRR Not in Roster")</f>
        <v>zAWRR Not in Roster</v>
      </c>
      <c r="S1674" s="1" t="str">
        <f>_xlfn.IFNA(IF(Veg_Table[[#This Row],[EVM_LAST_EDITOR]]="","zBlank EVM Last Editor",VLOOKUP(Veg_Table[[#This Row],[EVM_LAST_EDITOR]],Roster_Table[#All],16,FALSE)),"zCompany_AWRR not in Roster")</f>
        <v>zCompany_AWRR not in Roster</v>
      </c>
      <c r="T1674" s="2">
        <f>IFERROR(DATE(YEAR(Veg_Table[[#This Row],[Created2]]),MONTH(Veg_Table[[#This Row],[Created2]]),DAY(Veg_Table[[#This Row],[Created2]])),DATE(2019,1,1))</f>
        <v>43923</v>
      </c>
      <c r="U1674" s="3">
        <f>VALUE(SUBSTITUTE(Veg_Table[[#This Row],[Created]],",",""))</f>
        <v>43923.621134259301</v>
      </c>
      <c r="V1674" s="3" t="str">
        <f ca="1">IFERROR(_xlfn.IFNA(CELL("contents",INDIRECT(_xlfn.CONCAT("Veg_Table_Production_Data!",ADDRESS(MATCH(_xlfn.MAXIFS(#REF!,#REF!,"="&amp;Veg_Table[[#This Row],[AUTO_ID]],#REF!,"&lt;"&amp;Veg_Table[[#This Row],[EVM_LAST_EDITED_Day]]),#REF!,0),COLUMN(#REF!),4,1,)))),""),"")</f>
        <v/>
      </c>
      <c r="W1674" s="3" t="str">
        <f ca="1">IF(Veg_Table[[#This Row],[Previous_Prescription]]="","No",IF(Veg_Table[[#This Row],[Previous_Prescription]]=Veg_Table[[#This Row],[PRESCRIP]],"No","Yes"))</f>
        <v>No</v>
      </c>
      <c r="X1674" s="3" t="str">
        <f>IF(Veg_Table[[#This Row],[EVM_LAST_EDITED_Day]]=Veg_Table[[#This Row],[Created_Day]],"New","Old")</f>
        <v>Old</v>
      </c>
      <c r="Y1674" s="1">
        <f>IFERROR(IF(FIND("delete",LOWER(Veg_Table[[#This Row],[PI_COMMENTS]]))&gt;=1,1,0),0)</f>
        <v>0</v>
      </c>
      <c r="Z1674" s="1" t="str">
        <f>_xlfn.IFNA(IF(Veg_Table[[#This Row],[EVM_LAST_EDITOR]]="","Yes",VLOOKUP(Veg_Table[[#This Row],[EVM_LAST_EDITOR]],Roster_Table[#All],15,FALSE)),"Yes")</f>
        <v>Yes</v>
      </c>
      <c r="AA167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74" s="1" t="str">
        <f>_xlfn.IFNA(VLOOKUP(Veg_Table[[#This Row],[EVM_LAST_EDITOR]],Roster_Table[#All],3,FALSE),"zAWRR Not in Roster")</f>
        <v>zAWRR Not in Roster</v>
      </c>
      <c r="AC1674" s="1" t="str">
        <f>_xlfn.IFNA(VLOOKUP(Veg_Table[[#This Row],[EVM_LAST_EDITOR]],Roster_Table[#All],2,FALSE),"zAWRR Not in Roster")</f>
        <v>zAWRR Not in Roster</v>
      </c>
      <c r="AD1674" s="1" t="str">
        <f>IF(_xlfn.CONCAT(Veg_Table[[#This Row],[First_Name]]," ",Veg_Table[[#This Row],[Last_Name]])="zAWRR Not in Roster zAWRR Not in Roster","zAWRR Not in Roster",_xlfn.CONCAT(Veg_Table[[#This Row],[First_Name]]," ",Veg_Table[[#This Row],[Last_Name]]))</f>
        <v>zAWRR Not in Roster</v>
      </c>
      <c r="AE1674">
        <v>2972731</v>
      </c>
      <c r="AF1674" t="s">
        <v>2222</v>
      </c>
      <c r="AG1674" t="s">
        <v>93</v>
      </c>
      <c r="AH1674" t="s">
        <v>2208</v>
      </c>
      <c r="AI1674" t="s">
        <v>1907</v>
      </c>
      <c r="AJ1674" t="s">
        <v>820</v>
      </c>
      <c r="AL1674" t="s">
        <v>22</v>
      </c>
      <c r="AM1674" t="s">
        <v>40</v>
      </c>
      <c r="AN1674" t="s">
        <v>25</v>
      </c>
      <c r="AO1674" t="s">
        <v>25</v>
      </c>
      <c r="AP1674">
        <v>29</v>
      </c>
      <c r="AQ1674">
        <v>70</v>
      </c>
      <c r="AR1674" t="s">
        <v>511</v>
      </c>
      <c r="AS1674" t="s">
        <v>823</v>
      </c>
      <c r="AT1674" t="s">
        <v>26</v>
      </c>
      <c r="AV1674" t="s">
        <v>512</v>
      </c>
      <c r="AW1674" t="s">
        <v>2223</v>
      </c>
      <c r="AX1674" t="s">
        <v>534</v>
      </c>
      <c r="AZ1674">
        <v>5585883</v>
      </c>
      <c r="BA1674" t="s">
        <v>823</v>
      </c>
      <c r="BB1674" s="4">
        <v>43965.735789259263</v>
      </c>
      <c r="BC1674" t="s">
        <v>4003</v>
      </c>
      <c r="BD1674" t="s">
        <v>29</v>
      </c>
      <c r="BE1674" t="s">
        <v>25</v>
      </c>
      <c r="BF1674" t="s">
        <v>513</v>
      </c>
      <c r="BG1674" t="s">
        <v>534</v>
      </c>
      <c r="BI1674" s="3">
        <v>43965</v>
      </c>
      <c r="BJ1674" t="s">
        <v>4035</v>
      </c>
      <c r="BK1674" s="30" t="s">
        <v>859</v>
      </c>
      <c r="BL1674" s="3">
        <v>43966.346217835649</v>
      </c>
      <c r="BM1674" t="s">
        <v>31</v>
      </c>
      <c r="BN1674" t="s">
        <v>32</v>
      </c>
      <c r="BP1674" t="s">
        <v>2209</v>
      </c>
      <c r="BQ1674" t="s">
        <v>1025</v>
      </c>
      <c r="BR1674" t="s">
        <v>28</v>
      </c>
      <c r="BS1674" t="s">
        <v>28</v>
      </c>
      <c r="BT1674" t="s">
        <v>140</v>
      </c>
      <c r="BU1674" s="3">
        <v>43923.621134259258</v>
      </c>
      <c r="BV1674" t="s">
        <v>803</v>
      </c>
      <c r="BW1674" s="3">
        <v>43966.396630532407</v>
      </c>
      <c r="BX1674" t="s">
        <v>2224</v>
      </c>
      <c r="CG1674"/>
      <c r="CH1674"/>
      <c r="CI1674"/>
      <c r="CY1674"/>
      <c r="DA1674"/>
      <c r="DF1674"/>
    </row>
    <row r="1675" spans="1:110" x14ac:dyDescent="0.25">
      <c r="A1675" s="1">
        <f>IF(Veg_Table[[#This Row],[VP_STATUS]]="Hold",0,IF(OR(AND(Veg_Table[[#This Row],[PRESCRIP]]="NW_No Work",Veg_Table[[#This Row],[VP_STATUS]]&lt;&gt;"No Work Required Under EVM"),AND(Veg_Table[[#This Row],[VP_STATUS]]="No Work Required Under EVM",Veg_Table[[#This Row],[PRESCRIP]]&lt;&gt;"NW_No Work")),1,0))</f>
        <v>0</v>
      </c>
      <c r="B1675" s="1">
        <f>IF(Veg_Table[[#This Row],[SPECIES]]="",1,0)</f>
        <v>0</v>
      </c>
      <c r="C1675" s="1">
        <f>IF(Veg_Table[[#This Row],[DIAMETER]]="",1,0)</f>
        <v>0</v>
      </c>
      <c r="D1675" s="1">
        <f>IF(Veg_Table[[#This Row],[HEIGHT]]="",1,0)</f>
        <v>0</v>
      </c>
      <c r="E167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75" s="1">
        <f>IF(AND(Veg_Table[[#This Row],[TAT_RESULT]]="ABATE",Veg_Table[[#This Row],[PRESCRIP]]="NW_No Work"),1,0)</f>
        <v>0</v>
      </c>
      <c r="G1675" s="1">
        <f>IF(OR(Veg_Table[[#This Row],[Prescription R-Scale]]="NA",Veg_Table[[#This Row],[Diameter R-Scale]]="NA"),0,IF(Veg_Table[[#This Row],[Diameter R-Scale]]&lt;&gt;Veg_Table[[#This Row],[Prescription R-Scale]],1,0))</f>
        <v>0</v>
      </c>
      <c r="H1675" s="1">
        <f>IF(OR(AND(Veg_Table[[#This Row],[PRESCRIP]]="BC_Br Rmv", Veg_Table[[#This Row],[WOOD_MAN]]&lt;&gt;"Not Needed"),AND(Veg_Table[[#This Row],[PRESCRIP]]="BCS_Br Rmv+Trt", Veg_Table[[#This Row],[WOOD_MAN]]&lt;&gt;"Not Needed")),1,0)</f>
        <v>0</v>
      </c>
      <c r="I1675" s="1">
        <f ca="1">IF(AND(Veg_Table[[#This Row],[Prescription_Changed]]="Yes",Veg_Table[[#This Row],[TAT_RESULT]]=""),1,0)</f>
        <v>0</v>
      </c>
      <c r="J1675" s="1">
        <f ca="1">SUM(Veg_Table[[#This Row],[Prescription and Status do not match]:[Prescription_Edited_And_TAT_Is_Blank]])</f>
        <v>0</v>
      </c>
      <c r="K1675" s="1">
        <f ca="1">IF(Veg_Table[[#This Row],[Sum of Errors]]&gt;0,1,0)</f>
        <v>0</v>
      </c>
      <c r="L1675" s="1">
        <f>1</f>
        <v>1</v>
      </c>
      <c r="M167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675" s="1" t="str">
        <f>IF(OR(MID(Veg_Table[[#This Row],[PRESCRIP]],2,1)="1",MID(Veg_Table[[#This Row],[PRESCRIP]],2,1)="2",MID(Veg_Table[[#This Row],[PRESCRIP]],2,1)="3",MID(Veg_Table[[#This Row],[PRESCRIP]],2,1)="4"),_xlfn.NUMBERVALUE(MID(Veg_Table[[#This Row],[PRESCRIP]],2,1)),"NA")</f>
        <v>NA</v>
      </c>
      <c r="O1675" s="1">
        <f>WEEKNUM(Veg_Table[[#This Row],[EVM_LAST_EDITED_Day]],2)</f>
        <v>20</v>
      </c>
      <c r="P1675" s="25">
        <f>IFERROR(DATE(YEAR(Veg_Table[[#This Row],[EVM_LAST_EDITED2]]),MONTH(Veg_Table[[#This Row],[EVM_LAST_EDITED2]]),DAY(Veg_Table[[#This Row],[EVM_LAST_EDITED2]])),DATE(2019,1,1))</f>
        <v>43966</v>
      </c>
      <c r="Q1675" s="3">
        <f>VALUE(SUBSTITUTE(Veg_Table[[#This Row],[EVM_LAST_EDITED]],",",""))</f>
        <v>43966.346497580998</v>
      </c>
      <c r="R1675" s="1" t="str">
        <f>_xlfn.IFNA(IF(Veg_Table[[#This Row],[EVM_LAST_EDITOR]]="","zBlank EVM Last Editor",VLOOKUP(Veg_Table[[#This Row],[EVM_LAST_EDITOR]],Roster_Table[#All],4,FALSE)),"zAWRR Not in Roster")</f>
        <v>zAWRR Not in Roster</v>
      </c>
      <c r="S1675" s="1" t="str">
        <f>_xlfn.IFNA(IF(Veg_Table[[#This Row],[EVM_LAST_EDITOR]]="","zBlank EVM Last Editor",VLOOKUP(Veg_Table[[#This Row],[EVM_LAST_EDITOR]],Roster_Table[#All],16,FALSE)),"zCompany_AWRR not in Roster")</f>
        <v>zCompany_AWRR not in Roster</v>
      </c>
      <c r="T1675" s="2">
        <f>IFERROR(DATE(YEAR(Veg_Table[[#This Row],[Created2]]),MONTH(Veg_Table[[#This Row],[Created2]]),DAY(Veg_Table[[#This Row],[Created2]])),DATE(2019,1,1))</f>
        <v>43923</v>
      </c>
      <c r="U1675" s="3">
        <f>VALUE(SUBSTITUTE(Veg_Table[[#This Row],[Created]],",",""))</f>
        <v>43923.644768518498</v>
      </c>
      <c r="V1675" s="3" t="str">
        <f ca="1">IFERROR(_xlfn.IFNA(CELL("contents",INDIRECT(_xlfn.CONCAT("Veg_Table_Production_Data!",ADDRESS(MATCH(_xlfn.MAXIFS(#REF!,#REF!,"="&amp;Veg_Table[[#This Row],[AUTO_ID]],#REF!,"&lt;"&amp;Veg_Table[[#This Row],[EVM_LAST_EDITED_Day]]),#REF!,0),COLUMN(#REF!),4,1,)))),""),"")</f>
        <v/>
      </c>
      <c r="W1675" s="3" t="str">
        <f ca="1">IF(Veg_Table[[#This Row],[Previous_Prescription]]="","No",IF(Veg_Table[[#This Row],[Previous_Prescription]]=Veg_Table[[#This Row],[PRESCRIP]],"No","Yes"))</f>
        <v>No</v>
      </c>
      <c r="X1675" s="3" t="str">
        <f>IF(Veg_Table[[#This Row],[EVM_LAST_EDITED_Day]]=Veg_Table[[#This Row],[Created_Day]],"New","Old")</f>
        <v>Old</v>
      </c>
      <c r="Y1675" s="1">
        <f>IFERROR(IF(FIND("delete",LOWER(Veg_Table[[#This Row],[PI_COMMENTS]]))&gt;=1,1,0),0)</f>
        <v>0</v>
      </c>
      <c r="Z1675" s="1" t="str">
        <f>_xlfn.IFNA(IF(Veg_Table[[#This Row],[EVM_LAST_EDITOR]]="","Yes",VLOOKUP(Veg_Table[[#This Row],[EVM_LAST_EDITOR]],Roster_Table[#All],15,FALSE)),"Yes")</f>
        <v>Yes</v>
      </c>
      <c r="AA167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75" s="1" t="str">
        <f>_xlfn.IFNA(VLOOKUP(Veg_Table[[#This Row],[EVM_LAST_EDITOR]],Roster_Table[#All],3,FALSE),"zAWRR Not in Roster")</f>
        <v>zAWRR Not in Roster</v>
      </c>
      <c r="AC1675" s="1" t="str">
        <f>_xlfn.IFNA(VLOOKUP(Veg_Table[[#This Row],[EVM_LAST_EDITOR]],Roster_Table[#All],2,FALSE),"zAWRR Not in Roster")</f>
        <v>zAWRR Not in Roster</v>
      </c>
      <c r="AD1675" s="1" t="str">
        <f>IF(_xlfn.CONCAT(Veg_Table[[#This Row],[First_Name]]," ",Veg_Table[[#This Row],[Last_Name]])="zAWRR Not in Roster zAWRR Not in Roster","zAWRR Not in Roster",_xlfn.CONCAT(Veg_Table[[#This Row],[First_Name]]," ",Veg_Table[[#This Row],[Last_Name]]))</f>
        <v>zAWRR Not in Roster</v>
      </c>
      <c r="AE1675">
        <v>2973012</v>
      </c>
      <c r="AF1675" t="s">
        <v>2236</v>
      </c>
      <c r="AG1675" t="s">
        <v>93</v>
      </c>
      <c r="AH1675" t="s">
        <v>2208</v>
      </c>
      <c r="AI1675" t="s">
        <v>1907</v>
      </c>
      <c r="AJ1675" t="s">
        <v>820</v>
      </c>
      <c r="AL1675" t="s">
        <v>22</v>
      </c>
      <c r="AM1675" t="s">
        <v>23</v>
      </c>
      <c r="AN1675" t="s">
        <v>25</v>
      </c>
      <c r="AO1675" t="s">
        <v>25</v>
      </c>
      <c r="AP1675">
        <v>11</v>
      </c>
      <c r="AQ1675">
        <v>50</v>
      </c>
      <c r="AR1675" t="s">
        <v>511</v>
      </c>
      <c r="AS1675" t="s">
        <v>823</v>
      </c>
      <c r="AT1675" t="s">
        <v>26</v>
      </c>
      <c r="AV1675" t="s">
        <v>512</v>
      </c>
      <c r="AW1675" t="s">
        <v>3345</v>
      </c>
      <c r="AX1675" t="s">
        <v>534</v>
      </c>
      <c r="AZ1675">
        <v>5585883</v>
      </c>
      <c r="BA1675" t="s">
        <v>823</v>
      </c>
      <c r="BB1675" s="4">
        <v>43965.734047372687</v>
      </c>
      <c r="BC1675" t="s">
        <v>4003</v>
      </c>
      <c r="BD1675" t="s">
        <v>29</v>
      </c>
      <c r="BE1675" t="s">
        <v>25</v>
      </c>
      <c r="BF1675" t="s">
        <v>513</v>
      </c>
      <c r="BG1675" t="s">
        <v>534</v>
      </c>
      <c r="BI1675" s="3">
        <v>43965</v>
      </c>
      <c r="BJ1675" t="s">
        <v>7342</v>
      </c>
      <c r="BK1675" s="30" t="s">
        <v>859</v>
      </c>
      <c r="BL1675" s="3">
        <v>43966.34649758102</v>
      </c>
      <c r="BM1675" t="s">
        <v>31</v>
      </c>
      <c r="BN1675" t="s">
        <v>32</v>
      </c>
      <c r="BP1675" t="s">
        <v>2209</v>
      </c>
      <c r="BQ1675" t="s">
        <v>1025</v>
      </c>
      <c r="BR1675" t="s">
        <v>28</v>
      </c>
      <c r="BS1675" t="s">
        <v>28</v>
      </c>
      <c r="BT1675" t="s">
        <v>140</v>
      </c>
      <c r="BU1675" s="3">
        <v>43923.644768518519</v>
      </c>
      <c r="BV1675" t="s">
        <v>803</v>
      </c>
      <c r="BW1675" s="3">
        <v>43966.396630532407</v>
      </c>
      <c r="BX1675" t="s">
        <v>2237</v>
      </c>
      <c r="CG1675"/>
      <c r="CH1675"/>
      <c r="CI1675"/>
      <c r="CY1675"/>
      <c r="DA1675"/>
      <c r="DF1675"/>
    </row>
    <row r="1676" spans="1:110" x14ac:dyDescent="0.25">
      <c r="A1676" s="1">
        <f>IF(Veg_Table[[#This Row],[VP_STATUS]]="Hold",0,IF(OR(AND(Veg_Table[[#This Row],[PRESCRIP]]="NW_No Work",Veg_Table[[#This Row],[VP_STATUS]]&lt;&gt;"No Work Required Under EVM"),AND(Veg_Table[[#This Row],[VP_STATUS]]="No Work Required Under EVM",Veg_Table[[#This Row],[PRESCRIP]]&lt;&gt;"NW_No Work")),1,0))</f>
        <v>0</v>
      </c>
      <c r="B1676" s="1">
        <f>IF(Veg_Table[[#This Row],[SPECIES]]="",1,0)</f>
        <v>0</v>
      </c>
      <c r="C1676" s="1">
        <f>IF(Veg_Table[[#This Row],[DIAMETER]]="",1,0)</f>
        <v>0</v>
      </c>
      <c r="D1676" s="1">
        <f>IF(Veg_Table[[#This Row],[HEIGHT]]="",1,0)</f>
        <v>0</v>
      </c>
      <c r="E167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76" s="1">
        <f>IF(AND(Veg_Table[[#This Row],[TAT_RESULT]]="ABATE",Veg_Table[[#This Row],[PRESCRIP]]="NW_No Work"),1,0)</f>
        <v>0</v>
      </c>
      <c r="G1676" s="1">
        <f>IF(OR(Veg_Table[[#This Row],[Prescription R-Scale]]="NA",Veg_Table[[#This Row],[Diameter R-Scale]]="NA"),0,IF(Veg_Table[[#This Row],[Diameter R-Scale]]&lt;&gt;Veg_Table[[#This Row],[Prescription R-Scale]],1,0))</f>
        <v>0</v>
      </c>
      <c r="H1676" s="1">
        <f>IF(OR(AND(Veg_Table[[#This Row],[PRESCRIP]]="BC_Br Rmv", Veg_Table[[#This Row],[WOOD_MAN]]&lt;&gt;"Not Needed"),AND(Veg_Table[[#This Row],[PRESCRIP]]="BCS_Br Rmv+Trt", Veg_Table[[#This Row],[WOOD_MAN]]&lt;&gt;"Not Needed")),1,0)</f>
        <v>0</v>
      </c>
      <c r="I1676" s="1">
        <f ca="1">IF(AND(Veg_Table[[#This Row],[Prescription_Changed]]="Yes",Veg_Table[[#This Row],[TAT_RESULT]]=""),1,0)</f>
        <v>0</v>
      </c>
      <c r="J1676" s="1">
        <f ca="1">SUM(Veg_Table[[#This Row],[Prescription and Status do not match]:[Prescription_Edited_And_TAT_Is_Blank]])</f>
        <v>0</v>
      </c>
      <c r="K1676" s="1">
        <f ca="1">IF(Veg_Table[[#This Row],[Sum of Errors]]&gt;0,1,0)</f>
        <v>0</v>
      </c>
      <c r="L1676" s="1">
        <f>1</f>
        <v>1</v>
      </c>
      <c r="M167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676" s="1" t="str">
        <f>IF(OR(MID(Veg_Table[[#This Row],[PRESCRIP]],2,1)="1",MID(Veg_Table[[#This Row],[PRESCRIP]],2,1)="2",MID(Veg_Table[[#This Row],[PRESCRIP]],2,1)="3",MID(Veg_Table[[#This Row],[PRESCRIP]],2,1)="4"),_xlfn.NUMBERVALUE(MID(Veg_Table[[#This Row],[PRESCRIP]],2,1)),"NA")</f>
        <v>NA</v>
      </c>
      <c r="O1676" s="1">
        <f>WEEKNUM(Veg_Table[[#This Row],[EVM_LAST_EDITED_Day]],2)</f>
        <v>20</v>
      </c>
      <c r="P1676" s="25">
        <f>IFERROR(DATE(YEAR(Veg_Table[[#This Row],[EVM_LAST_EDITED2]]),MONTH(Veg_Table[[#This Row],[EVM_LAST_EDITED2]]),DAY(Veg_Table[[#This Row],[EVM_LAST_EDITED2]])),DATE(2019,1,1))</f>
        <v>43966</v>
      </c>
      <c r="Q1676" s="3">
        <f>VALUE(SUBSTITUTE(Veg_Table[[#This Row],[EVM_LAST_EDITED]],",",""))</f>
        <v>43966.346763032401</v>
      </c>
      <c r="R1676" s="1" t="str">
        <f>_xlfn.IFNA(IF(Veg_Table[[#This Row],[EVM_LAST_EDITOR]]="","zBlank EVM Last Editor",VLOOKUP(Veg_Table[[#This Row],[EVM_LAST_EDITOR]],Roster_Table[#All],4,FALSE)),"zAWRR Not in Roster")</f>
        <v>zAWRR Not in Roster</v>
      </c>
      <c r="S1676" s="1" t="str">
        <f>_xlfn.IFNA(IF(Veg_Table[[#This Row],[EVM_LAST_EDITOR]]="","zBlank EVM Last Editor",VLOOKUP(Veg_Table[[#This Row],[EVM_LAST_EDITOR]],Roster_Table[#All],16,FALSE)),"zCompany_AWRR not in Roster")</f>
        <v>zCompany_AWRR not in Roster</v>
      </c>
      <c r="T1676" s="2">
        <f>IFERROR(DATE(YEAR(Veg_Table[[#This Row],[Created2]]),MONTH(Veg_Table[[#This Row],[Created2]]),DAY(Veg_Table[[#This Row],[Created2]])),DATE(2019,1,1))</f>
        <v>43923</v>
      </c>
      <c r="U1676" s="3">
        <f>VALUE(SUBSTITUTE(Veg_Table[[#This Row],[Created]],",",""))</f>
        <v>43923.645370370403</v>
      </c>
      <c r="V1676" s="3" t="str">
        <f ca="1">IFERROR(_xlfn.IFNA(CELL("contents",INDIRECT(_xlfn.CONCAT("Veg_Table_Production_Data!",ADDRESS(MATCH(_xlfn.MAXIFS(#REF!,#REF!,"="&amp;Veg_Table[[#This Row],[AUTO_ID]],#REF!,"&lt;"&amp;Veg_Table[[#This Row],[EVM_LAST_EDITED_Day]]),#REF!,0),COLUMN(#REF!),4,1,)))),""),"")</f>
        <v/>
      </c>
      <c r="W1676" s="3" t="str">
        <f ca="1">IF(Veg_Table[[#This Row],[Previous_Prescription]]="","No",IF(Veg_Table[[#This Row],[Previous_Prescription]]=Veg_Table[[#This Row],[PRESCRIP]],"No","Yes"))</f>
        <v>No</v>
      </c>
      <c r="X1676" s="3" t="str">
        <f>IF(Veg_Table[[#This Row],[EVM_LAST_EDITED_Day]]=Veg_Table[[#This Row],[Created_Day]],"New","Old")</f>
        <v>Old</v>
      </c>
      <c r="Y1676" s="1">
        <f>IFERROR(IF(FIND("delete",LOWER(Veg_Table[[#This Row],[PI_COMMENTS]]))&gt;=1,1,0),0)</f>
        <v>0</v>
      </c>
      <c r="Z1676" s="1" t="str">
        <f>_xlfn.IFNA(IF(Veg_Table[[#This Row],[EVM_LAST_EDITOR]]="","Yes",VLOOKUP(Veg_Table[[#This Row],[EVM_LAST_EDITOR]],Roster_Table[#All],15,FALSE)),"Yes")</f>
        <v>Yes</v>
      </c>
      <c r="AA167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76" s="1" t="str">
        <f>_xlfn.IFNA(VLOOKUP(Veg_Table[[#This Row],[EVM_LAST_EDITOR]],Roster_Table[#All],3,FALSE),"zAWRR Not in Roster")</f>
        <v>zAWRR Not in Roster</v>
      </c>
      <c r="AC1676" s="1" t="str">
        <f>_xlfn.IFNA(VLOOKUP(Veg_Table[[#This Row],[EVM_LAST_EDITOR]],Roster_Table[#All],2,FALSE),"zAWRR Not in Roster")</f>
        <v>zAWRR Not in Roster</v>
      </c>
      <c r="AD1676" s="1" t="str">
        <f>IF(_xlfn.CONCAT(Veg_Table[[#This Row],[First_Name]]," ",Veg_Table[[#This Row],[Last_Name]])="zAWRR Not in Roster zAWRR Not in Roster","zAWRR Not in Roster",_xlfn.CONCAT(Veg_Table[[#This Row],[First_Name]]," ",Veg_Table[[#This Row],[Last_Name]]))</f>
        <v>zAWRR Not in Roster</v>
      </c>
      <c r="AE1676">
        <v>2973013</v>
      </c>
      <c r="AF1676" t="s">
        <v>2238</v>
      </c>
      <c r="AG1676" t="s">
        <v>93</v>
      </c>
      <c r="AH1676" t="s">
        <v>2208</v>
      </c>
      <c r="AI1676" t="s">
        <v>1907</v>
      </c>
      <c r="AJ1676" t="s">
        <v>820</v>
      </c>
      <c r="AL1676" t="s">
        <v>22</v>
      </c>
      <c r="AM1676" t="s">
        <v>23</v>
      </c>
      <c r="AN1676" t="s">
        <v>25</v>
      </c>
      <c r="AO1676" t="s">
        <v>25</v>
      </c>
      <c r="AP1676">
        <v>19</v>
      </c>
      <c r="AQ1676">
        <v>55</v>
      </c>
      <c r="AR1676" t="s">
        <v>511</v>
      </c>
      <c r="AS1676" t="s">
        <v>823</v>
      </c>
      <c r="AT1676" t="s">
        <v>26</v>
      </c>
      <c r="AV1676" t="s">
        <v>512</v>
      </c>
      <c r="AW1676" t="s">
        <v>3346</v>
      </c>
      <c r="AX1676" t="s">
        <v>534</v>
      </c>
      <c r="AZ1676">
        <v>5585883</v>
      </c>
      <c r="BA1676" t="s">
        <v>823</v>
      </c>
      <c r="BB1676" s="4">
        <v>43965.73016929398</v>
      </c>
      <c r="BC1676" t="s">
        <v>4003</v>
      </c>
      <c r="BD1676" t="s">
        <v>29</v>
      </c>
      <c r="BE1676" t="s">
        <v>25</v>
      </c>
      <c r="BF1676" t="s">
        <v>513</v>
      </c>
      <c r="BG1676" t="s">
        <v>534</v>
      </c>
      <c r="BI1676" s="3">
        <v>43965</v>
      </c>
      <c r="BJ1676" t="s">
        <v>7342</v>
      </c>
      <c r="BK1676" s="30" t="s">
        <v>859</v>
      </c>
      <c r="BL1676" s="3">
        <v>43966.346763032408</v>
      </c>
      <c r="BM1676" t="s">
        <v>31</v>
      </c>
      <c r="BN1676" t="s">
        <v>32</v>
      </c>
      <c r="BP1676" t="s">
        <v>2209</v>
      </c>
      <c r="BQ1676" t="s">
        <v>1025</v>
      </c>
      <c r="BR1676" t="s">
        <v>28</v>
      </c>
      <c r="BS1676" t="s">
        <v>28</v>
      </c>
      <c r="BT1676" t="s">
        <v>140</v>
      </c>
      <c r="BU1676" s="3">
        <v>43923.645370370374</v>
      </c>
      <c r="BV1676" t="s">
        <v>803</v>
      </c>
      <c r="BW1676" s="3">
        <v>43966.396630532407</v>
      </c>
      <c r="BX1676" t="s">
        <v>2239</v>
      </c>
      <c r="CG1676"/>
      <c r="CH1676"/>
      <c r="CI1676"/>
      <c r="CY1676"/>
      <c r="DA1676"/>
      <c r="DF1676"/>
    </row>
    <row r="1677" spans="1:110" x14ac:dyDescent="0.25">
      <c r="A1677" s="1">
        <f>IF(Veg_Table[[#This Row],[VP_STATUS]]="Hold",0,IF(OR(AND(Veg_Table[[#This Row],[PRESCRIP]]="NW_No Work",Veg_Table[[#This Row],[VP_STATUS]]&lt;&gt;"No Work Required Under EVM"),AND(Veg_Table[[#This Row],[VP_STATUS]]="No Work Required Under EVM",Veg_Table[[#This Row],[PRESCRIP]]&lt;&gt;"NW_No Work")),1,0))</f>
        <v>0</v>
      </c>
      <c r="B1677" s="1">
        <f>IF(Veg_Table[[#This Row],[SPECIES]]="",1,0)</f>
        <v>0</v>
      </c>
      <c r="C1677" s="1">
        <f>IF(Veg_Table[[#This Row],[DIAMETER]]="",1,0)</f>
        <v>0</v>
      </c>
      <c r="D1677" s="1">
        <f>IF(Veg_Table[[#This Row],[HEIGHT]]="",1,0)</f>
        <v>0</v>
      </c>
      <c r="E167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77" s="1">
        <f>IF(AND(Veg_Table[[#This Row],[TAT_RESULT]]="ABATE",Veg_Table[[#This Row],[PRESCRIP]]="NW_No Work"),1,0)</f>
        <v>0</v>
      </c>
      <c r="G1677" s="1">
        <f>IF(OR(Veg_Table[[#This Row],[Prescription R-Scale]]="NA",Veg_Table[[#This Row],[Diameter R-Scale]]="NA"),0,IF(Veg_Table[[#This Row],[Diameter R-Scale]]&lt;&gt;Veg_Table[[#This Row],[Prescription R-Scale]],1,0))</f>
        <v>0</v>
      </c>
      <c r="H1677" s="1">
        <f>IF(OR(AND(Veg_Table[[#This Row],[PRESCRIP]]="BC_Br Rmv", Veg_Table[[#This Row],[WOOD_MAN]]&lt;&gt;"Not Needed"),AND(Veg_Table[[#This Row],[PRESCRIP]]="BCS_Br Rmv+Trt", Veg_Table[[#This Row],[WOOD_MAN]]&lt;&gt;"Not Needed")),1,0)</f>
        <v>0</v>
      </c>
      <c r="I1677" s="1">
        <f ca="1">IF(AND(Veg_Table[[#This Row],[Prescription_Changed]]="Yes",Veg_Table[[#This Row],[TAT_RESULT]]=""),1,0)</f>
        <v>0</v>
      </c>
      <c r="J1677" s="1">
        <f ca="1">SUM(Veg_Table[[#This Row],[Prescription and Status do not match]:[Prescription_Edited_And_TAT_Is_Blank]])</f>
        <v>0</v>
      </c>
      <c r="K1677" s="1">
        <f ca="1">IF(Veg_Table[[#This Row],[Sum of Errors]]&gt;0,1,0)</f>
        <v>0</v>
      </c>
      <c r="L1677" s="1">
        <f>1</f>
        <v>1</v>
      </c>
      <c r="M167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677" s="1" t="str">
        <f>IF(OR(MID(Veg_Table[[#This Row],[PRESCRIP]],2,1)="1",MID(Veg_Table[[#This Row],[PRESCRIP]],2,1)="2",MID(Veg_Table[[#This Row],[PRESCRIP]],2,1)="3",MID(Veg_Table[[#This Row],[PRESCRIP]],2,1)="4"),_xlfn.NUMBERVALUE(MID(Veg_Table[[#This Row],[PRESCRIP]],2,1)),"NA")</f>
        <v>NA</v>
      </c>
      <c r="O1677" s="1">
        <f>WEEKNUM(Veg_Table[[#This Row],[EVM_LAST_EDITED_Day]],2)</f>
        <v>20</v>
      </c>
      <c r="P1677" s="25">
        <f>IFERROR(DATE(YEAR(Veg_Table[[#This Row],[EVM_LAST_EDITED2]]),MONTH(Veg_Table[[#This Row],[EVM_LAST_EDITED2]]),DAY(Veg_Table[[#This Row],[EVM_LAST_EDITED2]])),DATE(2019,1,1))</f>
        <v>43966</v>
      </c>
      <c r="Q1677" s="3">
        <f>VALUE(SUBSTITUTE(Veg_Table[[#This Row],[EVM_LAST_EDITED]],",",""))</f>
        <v>43966.346997916698</v>
      </c>
      <c r="R1677" s="1" t="str">
        <f>_xlfn.IFNA(IF(Veg_Table[[#This Row],[EVM_LAST_EDITOR]]="","zBlank EVM Last Editor",VLOOKUP(Veg_Table[[#This Row],[EVM_LAST_EDITOR]],Roster_Table[#All],4,FALSE)),"zAWRR Not in Roster")</f>
        <v>zAWRR Not in Roster</v>
      </c>
      <c r="S1677" s="1" t="str">
        <f>_xlfn.IFNA(IF(Veg_Table[[#This Row],[EVM_LAST_EDITOR]]="","zBlank EVM Last Editor",VLOOKUP(Veg_Table[[#This Row],[EVM_LAST_EDITOR]],Roster_Table[#All],16,FALSE)),"zCompany_AWRR not in Roster")</f>
        <v>zCompany_AWRR not in Roster</v>
      </c>
      <c r="T1677" s="2">
        <f>IFERROR(DATE(YEAR(Veg_Table[[#This Row],[Created2]]),MONTH(Veg_Table[[#This Row],[Created2]]),DAY(Veg_Table[[#This Row],[Created2]])),DATE(2019,1,1))</f>
        <v>43923</v>
      </c>
      <c r="U1677" s="3">
        <f>VALUE(SUBSTITUTE(Veg_Table[[#This Row],[Created]],",",""))</f>
        <v>43923.646898148101</v>
      </c>
      <c r="V1677" s="3" t="str">
        <f ca="1">IFERROR(_xlfn.IFNA(CELL("contents",INDIRECT(_xlfn.CONCAT("Veg_Table_Production_Data!",ADDRESS(MATCH(_xlfn.MAXIFS(#REF!,#REF!,"="&amp;Veg_Table[[#This Row],[AUTO_ID]],#REF!,"&lt;"&amp;Veg_Table[[#This Row],[EVM_LAST_EDITED_Day]]),#REF!,0),COLUMN(#REF!),4,1,)))),""),"")</f>
        <v/>
      </c>
      <c r="W1677" s="3" t="str">
        <f ca="1">IF(Veg_Table[[#This Row],[Previous_Prescription]]="","No",IF(Veg_Table[[#This Row],[Previous_Prescription]]=Veg_Table[[#This Row],[PRESCRIP]],"No","Yes"))</f>
        <v>No</v>
      </c>
      <c r="X1677" s="3" t="str">
        <f>IF(Veg_Table[[#This Row],[EVM_LAST_EDITED_Day]]=Veg_Table[[#This Row],[Created_Day]],"New","Old")</f>
        <v>Old</v>
      </c>
      <c r="Y1677" s="1">
        <f>IFERROR(IF(FIND("delete",LOWER(Veg_Table[[#This Row],[PI_COMMENTS]]))&gt;=1,1,0),0)</f>
        <v>0</v>
      </c>
      <c r="Z1677" s="1" t="str">
        <f>_xlfn.IFNA(IF(Veg_Table[[#This Row],[EVM_LAST_EDITOR]]="","Yes",VLOOKUP(Veg_Table[[#This Row],[EVM_LAST_EDITOR]],Roster_Table[#All],15,FALSE)),"Yes")</f>
        <v>Yes</v>
      </c>
      <c r="AA167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77" s="1" t="str">
        <f>_xlfn.IFNA(VLOOKUP(Veg_Table[[#This Row],[EVM_LAST_EDITOR]],Roster_Table[#All],3,FALSE),"zAWRR Not in Roster")</f>
        <v>zAWRR Not in Roster</v>
      </c>
      <c r="AC1677" s="1" t="str">
        <f>_xlfn.IFNA(VLOOKUP(Veg_Table[[#This Row],[EVM_LAST_EDITOR]],Roster_Table[#All],2,FALSE),"zAWRR Not in Roster")</f>
        <v>zAWRR Not in Roster</v>
      </c>
      <c r="AD1677" s="1" t="str">
        <f>IF(_xlfn.CONCAT(Veg_Table[[#This Row],[First_Name]]," ",Veg_Table[[#This Row],[Last_Name]])="zAWRR Not in Roster zAWRR Not in Roster","zAWRR Not in Roster",_xlfn.CONCAT(Veg_Table[[#This Row],[First_Name]]," ",Veg_Table[[#This Row],[Last_Name]]))</f>
        <v>zAWRR Not in Roster</v>
      </c>
      <c r="AE1677">
        <v>2973014</v>
      </c>
      <c r="AF1677" t="s">
        <v>2240</v>
      </c>
      <c r="AG1677" t="s">
        <v>93</v>
      </c>
      <c r="AH1677" t="s">
        <v>2208</v>
      </c>
      <c r="AI1677" t="s">
        <v>1907</v>
      </c>
      <c r="AJ1677" t="s">
        <v>820</v>
      </c>
      <c r="AL1677" t="s">
        <v>22</v>
      </c>
      <c r="AM1677" t="s">
        <v>23</v>
      </c>
      <c r="AN1677" t="s">
        <v>25</v>
      </c>
      <c r="AO1677" t="s">
        <v>25</v>
      </c>
      <c r="AP1677">
        <v>34</v>
      </c>
      <c r="AQ1677">
        <v>55</v>
      </c>
      <c r="AR1677" t="s">
        <v>511</v>
      </c>
      <c r="AS1677" t="s">
        <v>823</v>
      </c>
      <c r="AT1677" t="s">
        <v>26</v>
      </c>
      <c r="AV1677" t="s">
        <v>512</v>
      </c>
      <c r="AW1677" t="s">
        <v>2241</v>
      </c>
      <c r="AX1677" t="s">
        <v>534</v>
      </c>
      <c r="AZ1677">
        <v>5585883</v>
      </c>
      <c r="BA1677" t="s">
        <v>823</v>
      </c>
      <c r="BB1677" s="4">
        <v>43965.731854560188</v>
      </c>
      <c r="BC1677" t="s">
        <v>4003</v>
      </c>
      <c r="BD1677" t="s">
        <v>29</v>
      </c>
      <c r="BE1677" t="s">
        <v>25</v>
      </c>
      <c r="BF1677" t="s">
        <v>513</v>
      </c>
      <c r="BG1677" t="s">
        <v>534</v>
      </c>
      <c r="BI1677" s="3">
        <v>43965</v>
      </c>
      <c r="BJ1677" t="s">
        <v>7342</v>
      </c>
      <c r="BK1677" s="30" t="s">
        <v>859</v>
      </c>
      <c r="BL1677" s="3">
        <v>43966.346997916669</v>
      </c>
      <c r="BM1677" t="s">
        <v>31</v>
      </c>
      <c r="BN1677" t="s">
        <v>32</v>
      </c>
      <c r="BP1677" t="s">
        <v>2209</v>
      </c>
      <c r="BQ1677" t="s">
        <v>1025</v>
      </c>
      <c r="BR1677" t="s">
        <v>28</v>
      </c>
      <c r="BS1677" t="s">
        <v>28</v>
      </c>
      <c r="BT1677" t="s">
        <v>140</v>
      </c>
      <c r="BU1677" s="3">
        <v>43923.646898148145</v>
      </c>
      <c r="BV1677" t="s">
        <v>803</v>
      </c>
      <c r="BW1677" s="3">
        <v>43966.396630532407</v>
      </c>
      <c r="BX1677" t="s">
        <v>2242</v>
      </c>
      <c r="CG1677"/>
      <c r="CH1677"/>
      <c r="CI1677"/>
      <c r="CY1677"/>
      <c r="DA1677"/>
      <c r="DF1677"/>
    </row>
    <row r="1678" spans="1:110" x14ac:dyDescent="0.25">
      <c r="A1678" s="1">
        <f>IF(Veg_Table[[#This Row],[VP_STATUS]]="Hold",0,IF(OR(AND(Veg_Table[[#This Row],[PRESCRIP]]="NW_No Work",Veg_Table[[#This Row],[VP_STATUS]]&lt;&gt;"No Work Required Under EVM"),AND(Veg_Table[[#This Row],[VP_STATUS]]="No Work Required Under EVM",Veg_Table[[#This Row],[PRESCRIP]]&lt;&gt;"NW_No Work")),1,0))</f>
        <v>0</v>
      </c>
      <c r="B1678" s="1">
        <f>IF(Veg_Table[[#This Row],[SPECIES]]="",1,0)</f>
        <v>0</v>
      </c>
      <c r="C1678" s="1">
        <f>IF(Veg_Table[[#This Row],[DIAMETER]]="",1,0)</f>
        <v>0</v>
      </c>
      <c r="D1678" s="1">
        <f>IF(Veg_Table[[#This Row],[HEIGHT]]="",1,0)</f>
        <v>0</v>
      </c>
      <c r="E167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78" s="1">
        <f>IF(AND(Veg_Table[[#This Row],[TAT_RESULT]]="ABATE",Veg_Table[[#This Row],[PRESCRIP]]="NW_No Work"),1,0)</f>
        <v>0</v>
      </c>
      <c r="G1678" s="1">
        <f>IF(OR(Veg_Table[[#This Row],[Prescription R-Scale]]="NA",Veg_Table[[#This Row],[Diameter R-Scale]]="NA"),0,IF(Veg_Table[[#This Row],[Diameter R-Scale]]&lt;&gt;Veg_Table[[#This Row],[Prescription R-Scale]],1,0))</f>
        <v>0</v>
      </c>
      <c r="H1678" s="1">
        <f>IF(OR(AND(Veg_Table[[#This Row],[PRESCRIP]]="BC_Br Rmv", Veg_Table[[#This Row],[WOOD_MAN]]&lt;&gt;"Not Needed"),AND(Veg_Table[[#This Row],[PRESCRIP]]="BCS_Br Rmv+Trt", Veg_Table[[#This Row],[WOOD_MAN]]&lt;&gt;"Not Needed")),1,0)</f>
        <v>0</v>
      </c>
      <c r="I1678" s="1">
        <f ca="1">IF(AND(Veg_Table[[#This Row],[Prescription_Changed]]="Yes",Veg_Table[[#This Row],[TAT_RESULT]]=""),1,0)</f>
        <v>0</v>
      </c>
      <c r="J1678" s="1">
        <f ca="1">SUM(Veg_Table[[#This Row],[Prescription and Status do not match]:[Prescription_Edited_And_TAT_Is_Blank]])</f>
        <v>0</v>
      </c>
      <c r="K1678" s="1">
        <f ca="1">IF(Veg_Table[[#This Row],[Sum of Errors]]&gt;0,1,0)</f>
        <v>0</v>
      </c>
      <c r="L1678" s="1">
        <f>1</f>
        <v>1</v>
      </c>
      <c r="M167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1678" s="1">
        <f>IF(OR(MID(Veg_Table[[#This Row],[PRESCRIP]],2,1)="1",MID(Veg_Table[[#This Row],[PRESCRIP]],2,1)="2",MID(Veg_Table[[#This Row],[PRESCRIP]],2,1)="3",MID(Veg_Table[[#This Row],[PRESCRIP]],2,1)="4"),_xlfn.NUMBERVALUE(MID(Veg_Table[[#This Row],[PRESCRIP]],2,1)),"NA")</f>
        <v>4</v>
      </c>
      <c r="O1678" s="1">
        <f>WEEKNUM(Veg_Table[[#This Row],[EVM_LAST_EDITED_Day]],2)</f>
        <v>20</v>
      </c>
      <c r="P1678" s="25">
        <f>IFERROR(DATE(YEAR(Veg_Table[[#This Row],[EVM_LAST_EDITED2]]),MONTH(Veg_Table[[#This Row],[EVM_LAST_EDITED2]]),DAY(Veg_Table[[#This Row],[EVM_LAST_EDITED2]])),DATE(2019,1,1))</f>
        <v>43966</v>
      </c>
      <c r="Q1678" s="3">
        <f>VALUE(SUBSTITUTE(Veg_Table[[#This Row],[EVM_LAST_EDITED]],",",""))</f>
        <v>43966.352303726897</v>
      </c>
      <c r="R1678" s="1" t="str">
        <f>_xlfn.IFNA(IF(Veg_Table[[#This Row],[EVM_LAST_EDITOR]]="","zBlank EVM Last Editor",VLOOKUP(Veg_Table[[#This Row],[EVM_LAST_EDITOR]],Roster_Table[#All],4,FALSE)),"zAWRR Not in Roster")</f>
        <v>FCO</v>
      </c>
      <c r="S1678" s="1" t="str">
        <f>_xlfn.IFNA(IF(Veg_Table[[#This Row],[EVM_LAST_EDITOR]]="","zBlank EVM Last Editor",VLOOKUP(Veg_Table[[#This Row],[EVM_LAST_EDITOR]],Roster_Table[#All],16,FALSE)),"zCompany_AWRR not in Roster")</f>
        <v>FCO_Forester’s Co-op</v>
      </c>
      <c r="T1678" s="2">
        <f>IFERROR(DATE(YEAR(Veg_Table[[#This Row],[Created2]]),MONTH(Veg_Table[[#This Row],[Created2]]),DAY(Veg_Table[[#This Row],[Created2]])),DATE(2019,1,1))</f>
        <v>43697</v>
      </c>
      <c r="U1678" s="3">
        <f>VALUE(SUBSTITUTE(Veg_Table[[#This Row],[Created]],",",""))</f>
        <v>43697.472407407397</v>
      </c>
      <c r="V1678" s="3" t="str">
        <f ca="1">IFERROR(_xlfn.IFNA(CELL("contents",INDIRECT(_xlfn.CONCAT("Veg_Table_Production_Data!",ADDRESS(MATCH(_xlfn.MAXIFS(#REF!,#REF!,"="&amp;Veg_Table[[#This Row],[AUTO_ID]],#REF!,"&lt;"&amp;Veg_Table[[#This Row],[EVM_LAST_EDITED_Day]]),#REF!,0),COLUMN(#REF!),4,1,)))),""),"")</f>
        <v/>
      </c>
      <c r="W1678" s="3" t="str">
        <f ca="1">IF(Veg_Table[[#This Row],[Previous_Prescription]]="","No",IF(Veg_Table[[#This Row],[Previous_Prescription]]=Veg_Table[[#This Row],[PRESCRIP]],"No","Yes"))</f>
        <v>No</v>
      </c>
      <c r="X1678" s="3" t="str">
        <f>IF(Veg_Table[[#This Row],[EVM_LAST_EDITED_Day]]=Veg_Table[[#This Row],[Created_Day]],"New","Old")</f>
        <v>Old</v>
      </c>
      <c r="Y1678" s="1">
        <f>IFERROR(IF(FIND("delete",LOWER(Veg_Table[[#This Row],[PI_COMMENTS]]))&gt;=1,1,0),0)</f>
        <v>0</v>
      </c>
      <c r="Z1678" s="1" t="str">
        <f>_xlfn.IFNA(IF(Veg_Table[[#This Row],[EVM_LAST_EDITOR]]="","Yes",VLOOKUP(Veg_Table[[#This Row],[EVM_LAST_EDITOR]],Roster_Table[#All],15,FALSE)),"Yes")</f>
        <v>Yes</v>
      </c>
      <c r="AA167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78" s="1" t="str">
        <f>_xlfn.IFNA(VLOOKUP(Veg_Table[[#This Row],[EVM_LAST_EDITOR]],Roster_Table[#All],3,FALSE),"zAWRR Not in Roster")</f>
        <v>Sandy</v>
      </c>
      <c r="AC1678" s="1" t="str">
        <f>_xlfn.IFNA(VLOOKUP(Veg_Table[[#This Row],[EVM_LAST_EDITOR]],Roster_Table[#All],2,FALSE),"zAWRR Not in Roster")</f>
        <v>Frizzell</v>
      </c>
      <c r="AD1678" s="1" t="str">
        <f>IF(_xlfn.CONCAT(Veg_Table[[#This Row],[First_Name]]," ",Veg_Table[[#This Row],[Last_Name]])="zAWRR Not in Roster zAWRR Not in Roster","zAWRR Not in Roster",_xlfn.CONCAT(Veg_Table[[#This Row],[First_Name]]," ",Veg_Table[[#This Row],[Last_Name]]))</f>
        <v>Sandy Frizzell</v>
      </c>
      <c r="AE1678">
        <v>1754222</v>
      </c>
      <c r="AF1678" t="s">
        <v>7229</v>
      </c>
      <c r="AG1678" t="s">
        <v>30</v>
      </c>
      <c r="AH1678" t="s">
        <v>2016</v>
      </c>
      <c r="AI1678" t="s">
        <v>1847</v>
      </c>
      <c r="AJ1678" t="s">
        <v>526</v>
      </c>
      <c r="AK1678" t="s">
        <v>28</v>
      </c>
      <c r="AL1678" t="s">
        <v>22</v>
      </c>
      <c r="AM1678" t="s">
        <v>38</v>
      </c>
      <c r="AN1678" t="s">
        <v>25</v>
      </c>
      <c r="AO1678" t="s">
        <v>25</v>
      </c>
      <c r="AP1678">
        <v>41</v>
      </c>
      <c r="AQ1678">
        <v>120</v>
      </c>
      <c r="AR1678" t="s">
        <v>514</v>
      </c>
      <c r="AS1678" t="s">
        <v>57</v>
      </c>
      <c r="AT1678" t="s">
        <v>515</v>
      </c>
      <c r="AU1678" t="s">
        <v>25</v>
      </c>
      <c r="AV1678" t="s">
        <v>512</v>
      </c>
      <c r="AW1678" t="s">
        <v>7230</v>
      </c>
      <c r="AX1678" t="s">
        <v>534</v>
      </c>
      <c r="AY1678" t="s">
        <v>28</v>
      </c>
      <c r="AZ1678"/>
      <c r="BA1678" t="s">
        <v>28</v>
      </c>
      <c r="BB1678" s="4"/>
      <c r="BC1678" t="s">
        <v>28</v>
      </c>
      <c r="BD1678" t="s">
        <v>29</v>
      </c>
      <c r="BF1678" t="s">
        <v>28</v>
      </c>
      <c r="BG1678" t="s">
        <v>28</v>
      </c>
      <c r="BH1678" t="s">
        <v>28</v>
      </c>
      <c r="BI1678" s="3"/>
      <c r="BJ1678" t="s">
        <v>1799</v>
      </c>
      <c r="BK1678" s="30" t="s">
        <v>527</v>
      </c>
      <c r="BL1678" s="3">
        <v>43966.352303726853</v>
      </c>
      <c r="BM1678" t="s">
        <v>31</v>
      </c>
      <c r="BN1678" t="s">
        <v>32</v>
      </c>
      <c r="BO1678" t="s">
        <v>2017</v>
      </c>
      <c r="BP1678" t="s">
        <v>2018</v>
      </c>
      <c r="BQ1678" t="s">
        <v>826</v>
      </c>
      <c r="BR1678" t="s">
        <v>28</v>
      </c>
      <c r="BS1678" t="s">
        <v>28</v>
      </c>
      <c r="BT1678" t="s">
        <v>899</v>
      </c>
      <c r="BU1678" s="3">
        <v>43697.472407407404</v>
      </c>
      <c r="BV1678" t="s">
        <v>803</v>
      </c>
      <c r="BW1678" s="3">
        <v>43966.396521076385</v>
      </c>
      <c r="BX1678" t="s">
        <v>7231</v>
      </c>
      <c r="CG1678"/>
      <c r="CH1678"/>
      <c r="CI1678"/>
      <c r="CY1678"/>
      <c r="DA1678"/>
      <c r="DF1678"/>
    </row>
    <row r="1679" spans="1:110" x14ac:dyDescent="0.25">
      <c r="A1679" s="1">
        <f>IF(Veg_Table[[#This Row],[VP_STATUS]]="Hold",0,IF(OR(AND(Veg_Table[[#This Row],[PRESCRIP]]="NW_No Work",Veg_Table[[#This Row],[VP_STATUS]]&lt;&gt;"No Work Required Under EVM"),AND(Veg_Table[[#This Row],[VP_STATUS]]="No Work Required Under EVM",Veg_Table[[#This Row],[PRESCRIP]]&lt;&gt;"NW_No Work")),1,0))</f>
        <v>0</v>
      </c>
      <c r="B1679" s="1">
        <f>IF(Veg_Table[[#This Row],[SPECIES]]="",1,0)</f>
        <v>0</v>
      </c>
      <c r="C1679" s="1">
        <f>IF(Veg_Table[[#This Row],[DIAMETER]]="",1,0)</f>
        <v>0</v>
      </c>
      <c r="D1679" s="1">
        <f>IF(Veg_Table[[#This Row],[HEIGHT]]="",1,0)</f>
        <v>0</v>
      </c>
      <c r="E167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79" s="1">
        <f>IF(AND(Veg_Table[[#This Row],[TAT_RESULT]]="ABATE",Veg_Table[[#This Row],[PRESCRIP]]="NW_No Work"),1,0)</f>
        <v>0</v>
      </c>
      <c r="G1679" s="1">
        <f>IF(OR(Veg_Table[[#This Row],[Prescription R-Scale]]="NA",Veg_Table[[#This Row],[Diameter R-Scale]]="NA"),0,IF(Veg_Table[[#This Row],[Diameter R-Scale]]&lt;&gt;Veg_Table[[#This Row],[Prescription R-Scale]],1,0))</f>
        <v>0</v>
      </c>
      <c r="H1679" s="1">
        <f>IF(OR(AND(Veg_Table[[#This Row],[PRESCRIP]]="BC_Br Rmv", Veg_Table[[#This Row],[WOOD_MAN]]&lt;&gt;"Not Needed"),AND(Veg_Table[[#This Row],[PRESCRIP]]="BCS_Br Rmv+Trt", Veg_Table[[#This Row],[WOOD_MAN]]&lt;&gt;"Not Needed")),1,0)</f>
        <v>0</v>
      </c>
      <c r="I1679" s="1">
        <f ca="1">IF(AND(Veg_Table[[#This Row],[Prescription_Changed]]="Yes",Veg_Table[[#This Row],[TAT_RESULT]]=""),1,0)</f>
        <v>0</v>
      </c>
      <c r="J1679" s="1">
        <f ca="1">SUM(Veg_Table[[#This Row],[Prescription and Status do not match]:[Prescription_Edited_And_TAT_Is_Blank]])</f>
        <v>0</v>
      </c>
      <c r="K1679" s="1">
        <f ca="1">IF(Veg_Table[[#This Row],[Sum of Errors]]&gt;0,1,0)</f>
        <v>0</v>
      </c>
      <c r="L1679" s="1">
        <f>1</f>
        <v>1</v>
      </c>
      <c r="M167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679" s="1">
        <f>IF(OR(MID(Veg_Table[[#This Row],[PRESCRIP]],2,1)="1",MID(Veg_Table[[#This Row],[PRESCRIP]],2,1)="2",MID(Veg_Table[[#This Row],[PRESCRIP]],2,1)="3",MID(Veg_Table[[#This Row],[PRESCRIP]],2,1)="4"),_xlfn.NUMBERVALUE(MID(Veg_Table[[#This Row],[PRESCRIP]],2,1)),"NA")</f>
        <v>3</v>
      </c>
      <c r="O1679" s="1">
        <f>WEEKNUM(Veg_Table[[#This Row],[EVM_LAST_EDITED_Day]],2)</f>
        <v>20</v>
      </c>
      <c r="P1679" s="25">
        <f>IFERROR(DATE(YEAR(Veg_Table[[#This Row],[EVM_LAST_EDITED2]]),MONTH(Veg_Table[[#This Row],[EVM_LAST_EDITED2]]),DAY(Veg_Table[[#This Row],[EVM_LAST_EDITED2]])),DATE(2019,1,1))</f>
        <v>43966</v>
      </c>
      <c r="Q1679" s="3">
        <f>VALUE(SUBSTITUTE(Veg_Table[[#This Row],[EVM_LAST_EDITED]],",",""))</f>
        <v>43966.356895787001</v>
      </c>
      <c r="R1679" s="1" t="str">
        <f>_xlfn.IFNA(IF(Veg_Table[[#This Row],[EVM_LAST_EDITOR]]="","zBlank EVM Last Editor",VLOOKUP(Veg_Table[[#This Row],[EVM_LAST_EDITOR]],Roster_Table[#All],4,FALSE)),"zAWRR Not in Roster")</f>
        <v>zAWRR Not in Roster</v>
      </c>
      <c r="S1679" s="1" t="str">
        <f>_xlfn.IFNA(IF(Veg_Table[[#This Row],[EVM_LAST_EDITOR]]="","zBlank EVM Last Editor",VLOOKUP(Veg_Table[[#This Row],[EVM_LAST_EDITOR]],Roster_Table[#All],16,FALSE)),"zCompany_AWRR not in Roster")</f>
        <v>zCompany_AWRR not in Roster</v>
      </c>
      <c r="T1679" s="2">
        <f>IFERROR(DATE(YEAR(Veg_Table[[#This Row],[Created2]]),MONTH(Veg_Table[[#This Row],[Created2]]),DAY(Veg_Table[[#This Row],[Created2]])),DATE(2019,1,1))</f>
        <v>43704</v>
      </c>
      <c r="U1679" s="3">
        <f>VALUE(SUBSTITUTE(Veg_Table[[#This Row],[Created]],",",""))</f>
        <v>43704.406481481499</v>
      </c>
      <c r="V1679" s="3" t="str">
        <f ca="1">IFERROR(_xlfn.IFNA(CELL("contents",INDIRECT(_xlfn.CONCAT("Veg_Table_Production_Data!",ADDRESS(MATCH(_xlfn.MAXIFS(#REF!,#REF!,"="&amp;Veg_Table[[#This Row],[AUTO_ID]],#REF!,"&lt;"&amp;Veg_Table[[#This Row],[EVM_LAST_EDITED_Day]]),#REF!,0),COLUMN(#REF!),4,1,)))),""),"")</f>
        <v/>
      </c>
      <c r="W1679" s="3" t="str">
        <f ca="1">IF(Veg_Table[[#This Row],[Previous_Prescription]]="","No",IF(Veg_Table[[#This Row],[Previous_Prescription]]=Veg_Table[[#This Row],[PRESCRIP]],"No","Yes"))</f>
        <v>No</v>
      </c>
      <c r="X1679" s="3" t="str">
        <f>IF(Veg_Table[[#This Row],[EVM_LAST_EDITED_Day]]=Veg_Table[[#This Row],[Created_Day]],"New","Old")</f>
        <v>Old</v>
      </c>
      <c r="Y1679" s="1">
        <f>IFERROR(IF(FIND("delete",LOWER(Veg_Table[[#This Row],[PI_COMMENTS]]))&gt;=1,1,0),0)</f>
        <v>0</v>
      </c>
      <c r="Z1679" s="1" t="str">
        <f>_xlfn.IFNA(IF(Veg_Table[[#This Row],[EVM_LAST_EDITOR]]="","Yes",VLOOKUP(Veg_Table[[#This Row],[EVM_LAST_EDITOR]],Roster_Table[#All],15,FALSE)),"Yes")</f>
        <v>Yes</v>
      </c>
      <c r="AA167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79" s="1" t="str">
        <f>_xlfn.IFNA(VLOOKUP(Veg_Table[[#This Row],[EVM_LAST_EDITOR]],Roster_Table[#All],3,FALSE),"zAWRR Not in Roster")</f>
        <v>zAWRR Not in Roster</v>
      </c>
      <c r="AC1679" s="1" t="str">
        <f>_xlfn.IFNA(VLOOKUP(Veg_Table[[#This Row],[EVM_LAST_EDITOR]],Roster_Table[#All],2,FALSE),"zAWRR Not in Roster")</f>
        <v>zAWRR Not in Roster</v>
      </c>
      <c r="AD1679" s="1" t="str">
        <f>IF(_xlfn.CONCAT(Veg_Table[[#This Row],[First_Name]]," ",Veg_Table[[#This Row],[Last_Name]])="zAWRR Not in Roster zAWRR Not in Roster","zAWRR Not in Roster",_xlfn.CONCAT(Veg_Table[[#This Row],[First_Name]]," ",Veg_Table[[#This Row],[Last_Name]]))</f>
        <v>zAWRR Not in Roster</v>
      </c>
      <c r="AE1679">
        <v>1756267</v>
      </c>
      <c r="AF1679" t="s">
        <v>2794</v>
      </c>
      <c r="AG1679" t="s">
        <v>30</v>
      </c>
      <c r="AH1679" t="s">
        <v>2100</v>
      </c>
      <c r="AI1679" t="s">
        <v>2101</v>
      </c>
      <c r="AJ1679" t="s">
        <v>820</v>
      </c>
      <c r="AL1679" t="s">
        <v>371</v>
      </c>
      <c r="AM1679" t="s">
        <v>38</v>
      </c>
      <c r="AN1679" t="s">
        <v>25</v>
      </c>
      <c r="AO1679" t="s">
        <v>25</v>
      </c>
      <c r="AP1679">
        <v>35</v>
      </c>
      <c r="AQ1679">
        <v>105</v>
      </c>
      <c r="AR1679" t="s">
        <v>511</v>
      </c>
      <c r="AS1679" t="s">
        <v>804</v>
      </c>
      <c r="AT1679" t="s">
        <v>522</v>
      </c>
      <c r="AU1679" t="s">
        <v>25</v>
      </c>
      <c r="AV1679" t="s">
        <v>512</v>
      </c>
      <c r="AW1679" t="s">
        <v>2795</v>
      </c>
      <c r="AX1679" t="s">
        <v>534</v>
      </c>
      <c r="AZ1679">
        <v>208</v>
      </c>
      <c r="BA1679" t="s">
        <v>804</v>
      </c>
      <c r="BB1679" s="4">
        <v>43965</v>
      </c>
      <c r="BC1679" t="s">
        <v>2910</v>
      </c>
      <c r="BD1679" t="s">
        <v>29</v>
      </c>
      <c r="BG1679" t="s">
        <v>534</v>
      </c>
      <c r="BI1679" s="3">
        <v>43965.704472060184</v>
      </c>
      <c r="BJ1679" t="s">
        <v>6630</v>
      </c>
      <c r="BK1679" s="30" t="s">
        <v>859</v>
      </c>
      <c r="BL1679" s="3">
        <v>43966.356895787038</v>
      </c>
      <c r="BM1679" t="s">
        <v>31</v>
      </c>
      <c r="BN1679" t="s">
        <v>32</v>
      </c>
      <c r="BO1679" t="s">
        <v>2255</v>
      </c>
      <c r="BP1679" t="s">
        <v>2102</v>
      </c>
      <c r="BQ1679" t="s">
        <v>826</v>
      </c>
      <c r="BR1679" t="s">
        <v>28</v>
      </c>
      <c r="BS1679" t="s">
        <v>28</v>
      </c>
      <c r="BT1679" t="s">
        <v>1570</v>
      </c>
      <c r="BU1679" s="3">
        <v>43704.406481481485</v>
      </c>
      <c r="BV1679" t="s">
        <v>803</v>
      </c>
      <c r="BW1679" s="3">
        <v>43966.396521076385</v>
      </c>
      <c r="BX1679" t="s">
        <v>2796</v>
      </c>
      <c r="CG1679"/>
      <c r="CH1679"/>
      <c r="CI1679"/>
      <c r="CY1679"/>
      <c r="DA1679"/>
      <c r="DF1679"/>
    </row>
    <row r="1680" spans="1:110" x14ac:dyDescent="0.25">
      <c r="A1680" s="1">
        <f>IF(Veg_Table[[#This Row],[VP_STATUS]]="Hold",0,IF(OR(AND(Veg_Table[[#This Row],[PRESCRIP]]="NW_No Work",Veg_Table[[#This Row],[VP_STATUS]]&lt;&gt;"No Work Required Under EVM"),AND(Veg_Table[[#This Row],[VP_STATUS]]="No Work Required Under EVM",Veg_Table[[#This Row],[PRESCRIP]]&lt;&gt;"NW_No Work")),1,0))</f>
        <v>0</v>
      </c>
      <c r="B1680" s="1">
        <f>IF(Veg_Table[[#This Row],[SPECIES]]="",1,0)</f>
        <v>0</v>
      </c>
      <c r="C1680" s="1">
        <f>IF(Veg_Table[[#This Row],[DIAMETER]]="",1,0)</f>
        <v>0</v>
      </c>
      <c r="D1680" s="1">
        <f>IF(Veg_Table[[#This Row],[HEIGHT]]="",1,0)</f>
        <v>0</v>
      </c>
      <c r="E168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80" s="1">
        <f>IF(AND(Veg_Table[[#This Row],[TAT_RESULT]]="ABATE",Veg_Table[[#This Row],[PRESCRIP]]="NW_No Work"),1,0)</f>
        <v>0</v>
      </c>
      <c r="G1680" s="1">
        <f>IF(OR(Veg_Table[[#This Row],[Prescription R-Scale]]="NA",Veg_Table[[#This Row],[Diameter R-Scale]]="NA"),0,IF(Veg_Table[[#This Row],[Diameter R-Scale]]&lt;&gt;Veg_Table[[#This Row],[Prescription R-Scale]],1,0))</f>
        <v>0</v>
      </c>
      <c r="H1680" s="1">
        <f>IF(OR(AND(Veg_Table[[#This Row],[PRESCRIP]]="BC_Br Rmv", Veg_Table[[#This Row],[WOOD_MAN]]&lt;&gt;"Not Needed"),AND(Veg_Table[[#This Row],[PRESCRIP]]="BCS_Br Rmv+Trt", Veg_Table[[#This Row],[WOOD_MAN]]&lt;&gt;"Not Needed")),1,0)</f>
        <v>0</v>
      </c>
      <c r="I1680" s="1">
        <f ca="1">IF(AND(Veg_Table[[#This Row],[Prescription_Changed]]="Yes",Veg_Table[[#This Row],[TAT_RESULT]]=""),1,0)</f>
        <v>0</v>
      </c>
      <c r="J1680" s="1">
        <f ca="1">SUM(Veg_Table[[#This Row],[Prescription and Status do not match]:[Prescription_Edited_And_TAT_Is_Blank]])</f>
        <v>0</v>
      </c>
      <c r="K1680" s="1">
        <f ca="1">IF(Veg_Table[[#This Row],[Sum of Errors]]&gt;0,1,0)</f>
        <v>0</v>
      </c>
      <c r="L1680" s="1">
        <f>1</f>
        <v>1</v>
      </c>
      <c r="M168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680" s="1">
        <f>IF(OR(MID(Veg_Table[[#This Row],[PRESCRIP]],2,1)="1",MID(Veg_Table[[#This Row],[PRESCRIP]],2,1)="2",MID(Veg_Table[[#This Row],[PRESCRIP]],2,1)="3",MID(Veg_Table[[#This Row],[PRESCRIP]],2,1)="4"),_xlfn.NUMBERVALUE(MID(Veg_Table[[#This Row],[PRESCRIP]],2,1)),"NA")</f>
        <v>2</v>
      </c>
      <c r="O1680" s="1">
        <f>WEEKNUM(Veg_Table[[#This Row],[EVM_LAST_EDITED_Day]],2)</f>
        <v>20</v>
      </c>
      <c r="P1680" s="25">
        <f>IFERROR(DATE(YEAR(Veg_Table[[#This Row],[EVM_LAST_EDITED2]]),MONTH(Veg_Table[[#This Row],[EVM_LAST_EDITED2]]),DAY(Veg_Table[[#This Row],[EVM_LAST_EDITED2]])),DATE(2019,1,1))</f>
        <v>43966</v>
      </c>
      <c r="Q1680" s="3">
        <f>VALUE(SUBSTITUTE(Veg_Table[[#This Row],[EVM_LAST_EDITED]],",",""))</f>
        <v>43966.3573624653</v>
      </c>
      <c r="R1680" s="1" t="str">
        <f>_xlfn.IFNA(IF(Veg_Table[[#This Row],[EVM_LAST_EDITOR]]="","zBlank EVM Last Editor",VLOOKUP(Veg_Table[[#This Row],[EVM_LAST_EDITOR]],Roster_Table[#All],4,FALSE)),"zAWRR Not in Roster")</f>
        <v>zAWRR Not in Roster</v>
      </c>
      <c r="S1680" s="1" t="str">
        <f>_xlfn.IFNA(IF(Veg_Table[[#This Row],[EVM_LAST_EDITOR]]="","zBlank EVM Last Editor",VLOOKUP(Veg_Table[[#This Row],[EVM_LAST_EDITOR]],Roster_Table[#All],16,FALSE)),"zCompany_AWRR not in Roster")</f>
        <v>zCompany_AWRR not in Roster</v>
      </c>
      <c r="T1680" s="2">
        <f>IFERROR(DATE(YEAR(Veg_Table[[#This Row],[Created2]]),MONTH(Veg_Table[[#This Row],[Created2]]),DAY(Veg_Table[[#This Row],[Created2]])),DATE(2019,1,1))</f>
        <v>43951</v>
      </c>
      <c r="U1680" s="3">
        <f>VALUE(SUBSTITUTE(Veg_Table[[#This Row],[Created]],",",""))</f>
        <v>43951.439327731503</v>
      </c>
      <c r="V1680" s="3" t="str">
        <f ca="1">IFERROR(_xlfn.IFNA(CELL("contents",INDIRECT(_xlfn.CONCAT("Veg_Table_Production_Data!",ADDRESS(MATCH(_xlfn.MAXIFS(#REF!,#REF!,"="&amp;Veg_Table[[#This Row],[AUTO_ID]],#REF!,"&lt;"&amp;Veg_Table[[#This Row],[EVM_LAST_EDITED_Day]]),#REF!,0),COLUMN(#REF!),4,1,)))),""),"")</f>
        <v/>
      </c>
      <c r="W1680" s="3" t="str">
        <f ca="1">IF(Veg_Table[[#This Row],[Previous_Prescription]]="","No",IF(Veg_Table[[#This Row],[Previous_Prescription]]=Veg_Table[[#This Row],[PRESCRIP]],"No","Yes"))</f>
        <v>No</v>
      </c>
      <c r="X1680" s="3" t="str">
        <f>IF(Veg_Table[[#This Row],[EVM_LAST_EDITED_Day]]=Veg_Table[[#This Row],[Created_Day]],"New","Old")</f>
        <v>Old</v>
      </c>
      <c r="Y1680" s="1">
        <f>IFERROR(IF(FIND("delete",LOWER(Veg_Table[[#This Row],[PI_COMMENTS]]))&gt;=1,1,0),0)</f>
        <v>0</v>
      </c>
      <c r="Z1680" s="1" t="str">
        <f>_xlfn.IFNA(IF(Veg_Table[[#This Row],[EVM_LAST_EDITOR]]="","Yes",VLOOKUP(Veg_Table[[#This Row],[EVM_LAST_EDITOR]],Roster_Table[#All],15,FALSE)),"Yes")</f>
        <v>Yes</v>
      </c>
      <c r="AA168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80" s="1" t="str">
        <f>_xlfn.IFNA(VLOOKUP(Veg_Table[[#This Row],[EVM_LAST_EDITOR]],Roster_Table[#All],3,FALSE),"zAWRR Not in Roster")</f>
        <v>zAWRR Not in Roster</v>
      </c>
      <c r="AC1680" s="1" t="str">
        <f>_xlfn.IFNA(VLOOKUP(Veg_Table[[#This Row],[EVM_LAST_EDITOR]],Roster_Table[#All],2,FALSE),"zAWRR Not in Roster")</f>
        <v>zAWRR Not in Roster</v>
      </c>
      <c r="AD1680" s="1" t="str">
        <f>IF(_xlfn.CONCAT(Veg_Table[[#This Row],[First_Name]]," ",Veg_Table[[#This Row],[Last_Name]])="zAWRR Not in Roster zAWRR Not in Roster","zAWRR Not in Roster",_xlfn.CONCAT(Veg_Table[[#This Row],[First_Name]]," ",Veg_Table[[#This Row],[Last_Name]]))</f>
        <v>zAWRR Not in Roster</v>
      </c>
      <c r="AE1680">
        <v>3151583</v>
      </c>
      <c r="AF1680" t="s">
        <v>3759</v>
      </c>
      <c r="AG1680" t="s">
        <v>30</v>
      </c>
      <c r="AH1680" t="s">
        <v>3738</v>
      </c>
      <c r="AI1680" t="s">
        <v>3753</v>
      </c>
      <c r="AJ1680" t="s">
        <v>820</v>
      </c>
      <c r="AL1680" t="s">
        <v>371</v>
      </c>
      <c r="AM1680" t="s">
        <v>2244</v>
      </c>
      <c r="AN1680" t="s">
        <v>25</v>
      </c>
      <c r="AO1680" t="s">
        <v>25</v>
      </c>
      <c r="AP1680">
        <v>20</v>
      </c>
      <c r="AQ1680">
        <v>65</v>
      </c>
      <c r="AR1680" t="s">
        <v>514</v>
      </c>
      <c r="AS1680" t="s">
        <v>42</v>
      </c>
      <c r="AT1680" t="s">
        <v>515</v>
      </c>
      <c r="AV1680" t="s">
        <v>512</v>
      </c>
      <c r="AW1680" t="s">
        <v>3760</v>
      </c>
      <c r="AX1680" t="s">
        <v>534</v>
      </c>
      <c r="AZ1680"/>
      <c r="BA1680" t="s">
        <v>42</v>
      </c>
      <c r="BB1680" s="4">
        <v>43965</v>
      </c>
      <c r="BC1680" t="s">
        <v>6755</v>
      </c>
      <c r="BD1680" t="s">
        <v>29</v>
      </c>
      <c r="BE1680" t="s">
        <v>25</v>
      </c>
      <c r="BF1680" t="s">
        <v>513</v>
      </c>
      <c r="BI1680" s="3"/>
      <c r="BJ1680" t="s">
        <v>1213</v>
      </c>
      <c r="BK1680" s="30" t="s">
        <v>859</v>
      </c>
      <c r="BL1680" s="3">
        <v>43966.357362465278</v>
      </c>
      <c r="BM1680" t="s">
        <v>31</v>
      </c>
      <c r="BN1680" t="s">
        <v>32</v>
      </c>
      <c r="BP1680" t="s">
        <v>3741</v>
      </c>
      <c r="BQ1680" t="s">
        <v>826</v>
      </c>
      <c r="BR1680" t="s">
        <v>28</v>
      </c>
      <c r="BS1680" t="s">
        <v>28</v>
      </c>
      <c r="BT1680" t="s">
        <v>384</v>
      </c>
      <c r="BU1680" s="3">
        <v>43951.439327731481</v>
      </c>
      <c r="BV1680" t="s">
        <v>803</v>
      </c>
      <c r="BW1680" s="3">
        <v>43966.396644502318</v>
      </c>
      <c r="BX1680" t="s">
        <v>3761</v>
      </c>
      <c r="CG1680"/>
      <c r="CH1680"/>
      <c r="CI1680"/>
      <c r="CY1680"/>
      <c r="DA1680"/>
      <c r="DF1680"/>
    </row>
    <row r="1681" spans="1:110" x14ac:dyDescent="0.25">
      <c r="A1681" s="1">
        <f>IF(Veg_Table[[#This Row],[VP_STATUS]]="Hold",0,IF(OR(AND(Veg_Table[[#This Row],[PRESCRIP]]="NW_No Work",Veg_Table[[#This Row],[VP_STATUS]]&lt;&gt;"No Work Required Under EVM"),AND(Veg_Table[[#This Row],[VP_STATUS]]="No Work Required Under EVM",Veg_Table[[#This Row],[PRESCRIP]]&lt;&gt;"NW_No Work")),1,0))</f>
        <v>0</v>
      </c>
      <c r="B1681" s="1">
        <f>IF(Veg_Table[[#This Row],[SPECIES]]="",1,0)</f>
        <v>0</v>
      </c>
      <c r="C1681" s="1">
        <f>IF(Veg_Table[[#This Row],[DIAMETER]]="",1,0)</f>
        <v>0</v>
      </c>
      <c r="D1681" s="1">
        <f>IF(Veg_Table[[#This Row],[HEIGHT]]="",1,0)</f>
        <v>0</v>
      </c>
      <c r="E168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81" s="1">
        <f>IF(AND(Veg_Table[[#This Row],[TAT_RESULT]]="ABATE",Veg_Table[[#This Row],[PRESCRIP]]="NW_No Work"),1,0)</f>
        <v>0</v>
      </c>
      <c r="G1681" s="1">
        <f>IF(OR(Veg_Table[[#This Row],[Prescription R-Scale]]="NA",Veg_Table[[#This Row],[Diameter R-Scale]]="NA"),0,IF(Veg_Table[[#This Row],[Diameter R-Scale]]&lt;&gt;Veg_Table[[#This Row],[Prescription R-Scale]],1,0))</f>
        <v>0</v>
      </c>
      <c r="H1681" s="1">
        <f>IF(OR(AND(Veg_Table[[#This Row],[PRESCRIP]]="BC_Br Rmv", Veg_Table[[#This Row],[WOOD_MAN]]&lt;&gt;"Not Needed"),AND(Veg_Table[[#This Row],[PRESCRIP]]="BCS_Br Rmv+Trt", Veg_Table[[#This Row],[WOOD_MAN]]&lt;&gt;"Not Needed")),1,0)</f>
        <v>0</v>
      </c>
      <c r="I1681" s="1">
        <f ca="1">IF(AND(Veg_Table[[#This Row],[Prescription_Changed]]="Yes",Veg_Table[[#This Row],[TAT_RESULT]]=""),1,0)</f>
        <v>0</v>
      </c>
      <c r="J1681" s="1">
        <f ca="1">SUM(Veg_Table[[#This Row],[Prescription and Status do not match]:[Prescription_Edited_And_TAT_Is_Blank]])</f>
        <v>0</v>
      </c>
      <c r="K1681" s="1">
        <f ca="1">IF(Veg_Table[[#This Row],[Sum of Errors]]&gt;0,1,0)</f>
        <v>0</v>
      </c>
      <c r="L1681" s="1">
        <f>1</f>
        <v>1</v>
      </c>
      <c r="M1681"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681" s="1" t="str">
        <f>IF(OR(MID(Veg_Table[[#This Row],[PRESCRIP]],2,1)="1",MID(Veg_Table[[#This Row],[PRESCRIP]],2,1)="2",MID(Veg_Table[[#This Row],[PRESCRIP]],2,1)="3",MID(Veg_Table[[#This Row],[PRESCRIP]],2,1)="4"),_xlfn.NUMBERVALUE(MID(Veg_Table[[#This Row],[PRESCRIP]],2,1)),"NA")</f>
        <v>NA</v>
      </c>
      <c r="O1681" s="1">
        <f>WEEKNUM(Veg_Table[[#This Row],[EVM_LAST_EDITED_Day]],2)</f>
        <v>20</v>
      </c>
      <c r="P1681" s="25">
        <f>IFERROR(DATE(YEAR(Veg_Table[[#This Row],[EVM_LAST_EDITED2]]),MONTH(Veg_Table[[#This Row],[EVM_LAST_EDITED2]]),DAY(Veg_Table[[#This Row],[EVM_LAST_EDITED2]])),DATE(2019,1,1))</f>
        <v>43966</v>
      </c>
      <c r="Q1681" s="3">
        <f>VALUE(SUBSTITUTE(Veg_Table[[#This Row],[EVM_LAST_EDITED]],",",""))</f>
        <v>43966.372385173599</v>
      </c>
      <c r="R1681" s="1" t="str">
        <f>_xlfn.IFNA(IF(Veg_Table[[#This Row],[EVM_LAST_EDITOR]]="","zBlank EVM Last Editor",VLOOKUP(Veg_Table[[#This Row],[EVM_LAST_EDITOR]],Roster_Table[#All],4,FALSE)),"zAWRR Not in Roster")</f>
        <v>zAWRR Not in Roster</v>
      </c>
      <c r="S1681" s="1" t="str">
        <f>_xlfn.IFNA(IF(Veg_Table[[#This Row],[EVM_LAST_EDITOR]]="","zBlank EVM Last Editor",VLOOKUP(Veg_Table[[#This Row],[EVM_LAST_EDITOR]],Roster_Table[#All],16,FALSE)),"zCompany_AWRR not in Roster")</f>
        <v>zCompany_AWRR not in Roster</v>
      </c>
      <c r="T1681" s="2">
        <f>IFERROR(DATE(YEAR(Veg_Table[[#This Row],[Created2]]),MONTH(Veg_Table[[#This Row],[Created2]]),DAY(Veg_Table[[#This Row],[Created2]])),DATE(2019,1,1))</f>
        <v>43719</v>
      </c>
      <c r="U1681" s="3">
        <f>VALUE(SUBSTITUTE(Veg_Table[[#This Row],[Created]],",",""))</f>
        <v>43719.4749421296</v>
      </c>
      <c r="V1681" s="3" t="str">
        <f ca="1">IFERROR(_xlfn.IFNA(CELL("contents",INDIRECT(_xlfn.CONCAT("Veg_Table_Production_Data!",ADDRESS(MATCH(_xlfn.MAXIFS(#REF!,#REF!,"="&amp;Veg_Table[[#This Row],[AUTO_ID]],#REF!,"&lt;"&amp;Veg_Table[[#This Row],[EVM_LAST_EDITED_Day]]),#REF!,0),COLUMN(#REF!),4,1,)))),""),"")</f>
        <v/>
      </c>
      <c r="W1681" s="3" t="str">
        <f ca="1">IF(Veg_Table[[#This Row],[Previous_Prescription]]="","No",IF(Veg_Table[[#This Row],[Previous_Prescription]]=Veg_Table[[#This Row],[PRESCRIP]],"No","Yes"))</f>
        <v>No</v>
      </c>
      <c r="X1681" s="3" t="str">
        <f>IF(Veg_Table[[#This Row],[EVM_LAST_EDITED_Day]]=Veg_Table[[#This Row],[Created_Day]],"New","Old")</f>
        <v>Old</v>
      </c>
      <c r="Y1681" s="1">
        <f>IFERROR(IF(FIND("delete",LOWER(Veg_Table[[#This Row],[PI_COMMENTS]]))&gt;=1,1,0),0)</f>
        <v>0</v>
      </c>
      <c r="Z1681" s="1" t="str">
        <f>_xlfn.IFNA(IF(Veg_Table[[#This Row],[EVM_LAST_EDITOR]]="","Yes",VLOOKUP(Veg_Table[[#This Row],[EVM_LAST_EDITOR]],Roster_Table[#All],15,FALSE)),"Yes")</f>
        <v>Yes</v>
      </c>
      <c r="AA168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81" s="1" t="str">
        <f>_xlfn.IFNA(VLOOKUP(Veg_Table[[#This Row],[EVM_LAST_EDITOR]],Roster_Table[#All],3,FALSE),"zAWRR Not in Roster")</f>
        <v>zAWRR Not in Roster</v>
      </c>
      <c r="AC1681" s="1" t="str">
        <f>_xlfn.IFNA(VLOOKUP(Veg_Table[[#This Row],[EVM_LAST_EDITOR]],Roster_Table[#All],2,FALSE),"zAWRR Not in Roster")</f>
        <v>zAWRR Not in Roster</v>
      </c>
      <c r="AD1681" s="1" t="str">
        <f>IF(_xlfn.CONCAT(Veg_Table[[#This Row],[First_Name]]," ",Veg_Table[[#This Row],[Last_Name]])="zAWRR Not in Roster zAWRR Not in Roster","zAWRR Not in Roster",_xlfn.CONCAT(Veg_Table[[#This Row],[First_Name]]," ",Veg_Table[[#This Row],[Last_Name]]))</f>
        <v>zAWRR Not in Roster</v>
      </c>
      <c r="AE1681">
        <v>1760672</v>
      </c>
      <c r="AF1681" t="s">
        <v>7220</v>
      </c>
      <c r="AG1681" t="s">
        <v>30</v>
      </c>
      <c r="AH1681" t="s">
        <v>7221</v>
      </c>
      <c r="AI1681" t="s">
        <v>7222</v>
      </c>
      <c r="AJ1681" t="s">
        <v>21</v>
      </c>
      <c r="AK1681" t="s">
        <v>833</v>
      </c>
      <c r="AL1681" t="s">
        <v>822</v>
      </c>
      <c r="AM1681" t="s">
        <v>1034</v>
      </c>
      <c r="AN1681" t="s">
        <v>25</v>
      </c>
      <c r="AO1681" t="s">
        <v>25</v>
      </c>
      <c r="AP1681">
        <v>19</v>
      </c>
      <c r="AQ1681">
        <v>75</v>
      </c>
      <c r="AR1681" t="s">
        <v>28</v>
      </c>
      <c r="AS1681" t="s">
        <v>24</v>
      </c>
      <c r="AT1681" t="s">
        <v>26</v>
      </c>
      <c r="AU1681" t="s">
        <v>25</v>
      </c>
      <c r="AV1681" t="s">
        <v>28</v>
      </c>
      <c r="AW1681" t="s">
        <v>7223</v>
      </c>
      <c r="AX1681" t="s">
        <v>28</v>
      </c>
      <c r="AY1681" t="s">
        <v>28</v>
      </c>
      <c r="AZ1681"/>
      <c r="BA1681" t="s">
        <v>28</v>
      </c>
      <c r="BB1681" s="4"/>
      <c r="BC1681" t="s">
        <v>28</v>
      </c>
      <c r="BD1681" t="s">
        <v>29</v>
      </c>
      <c r="BF1681" t="s">
        <v>28</v>
      </c>
      <c r="BG1681" t="s">
        <v>28</v>
      </c>
      <c r="BH1681" t="s">
        <v>28</v>
      </c>
      <c r="BI1681" s="3"/>
      <c r="BJ1681" t="s">
        <v>52</v>
      </c>
      <c r="BK1681" s="30" t="s">
        <v>7224</v>
      </c>
      <c r="BL1681" s="3">
        <v>43966.372385173614</v>
      </c>
      <c r="BM1681" t="s">
        <v>31</v>
      </c>
      <c r="BN1681" t="s">
        <v>32</v>
      </c>
      <c r="BO1681" t="s">
        <v>7225</v>
      </c>
      <c r="BP1681" t="s">
        <v>7226</v>
      </c>
      <c r="BQ1681" t="s">
        <v>826</v>
      </c>
      <c r="BR1681" t="s">
        <v>28</v>
      </c>
      <c r="BS1681" t="s">
        <v>28</v>
      </c>
      <c r="BT1681" t="s">
        <v>1683</v>
      </c>
      <c r="BU1681" s="3">
        <v>43719.474942129629</v>
      </c>
      <c r="BV1681" t="s">
        <v>803</v>
      </c>
      <c r="BW1681" s="3">
        <v>43966.396521076385</v>
      </c>
      <c r="BX1681" t="s">
        <v>7227</v>
      </c>
      <c r="CG1681"/>
      <c r="CH1681"/>
      <c r="CI1681"/>
      <c r="CY1681"/>
      <c r="DA1681"/>
      <c r="DF1681"/>
    </row>
    <row r="1682" spans="1:110" x14ac:dyDescent="0.25">
      <c r="A1682" s="1">
        <f>IF(Veg_Table[[#This Row],[VP_STATUS]]="Hold",0,IF(OR(AND(Veg_Table[[#This Row],[PRESCRIP]]="NW_No Work",Veg_Table[[#This Row],[VP_STATUS]]&lt;&gt;"No Work Required Under EVM"),AND(Veg_Table[[#This Row],[VP_STATUS]]="No Work Required Under EVM",Veg_Table[[#This Row],[PRESCRIP]]&lt;&gt;"NW_No Work")),1,0))</f>
        <v>0</v>
      </c>
      <c r="B1682" s="1">
        <f>IF(Veg_Table[[#This Row],[SPECIES]]="",1,0)</f>
        <v>0</v>
      </c>
      <c r="C1682" s="1">
        <f>IF(Veg_Table[[#This Row],[DIAMETER]]="",1,0)</f>
        <v>0</v>
      </c>
      <c r="D1682" s="1">
        <f>IF(Veg_Table[[#This Row],[HEIGHT]]="",1,0)</f>
        <v>0</v>
      </c>
      <c r="E168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82" s="1">
        <f>IF(AND(Veg_Table[[#This Row],[TAT_RESULT]]="ABATE",Veg_Table[[#This Row],[PRESCRIP]]="NW_No Work"),1,0)</f>
        <v>0</v>
      </c>
      <c r="G1682" s="1">
        <f>IF(OR(Veg_Table[[#This Row],[Prescription R-Scale]]="NA",Veg_Table[[#This Row],[Diameter R-Scale]]="NA"),0,IF(Veg_Table[[#This Row],[Diameter R-Scale]]&lt;&gt;Veg_Table[[#This Row],[Prescription R-Scale]],1,0))</f>
        <v>0</v>
      </c>
      <c r="H1682" s="1">
        <f>IF(OR(AND(Veg_Table[[#This Row],[PRESCRIP]]="BC_Br Rmv", Veg_Table[[#This Row],[WOOD_MAN]]&lt;&gt;"Not Needed"),AND(Veg_Table[[#This Row],[PRESCRIP]]="BCS_Br Rmv+Trt", Veg_Table[[#This Row],[WOOD_MAN]]&lt;&gt;"Not Needed")),1,0)</f>
        <v>0</v>
      </c>
      <c r="I1682" s="1">
        <f ca="1">IF(AND(Veg_Table[[#This Row],[Prescription_Changed]]="Yes",Veg_Table[[#This Row],[TAT_RESULT]]=""),1,0)</f>
        <v>0</v>
      </c>
      <c r="J1682" s="1">
        <f ca="1">SUM(Veg_Table[[#This Row],[Prescription and Status do not match]:[Prescription_Edited_And_TAT_Is_Blank]])</f>
        <v>0</v>
      </c>
      <c r="K1682" s="1">
        <f ca="1">IF(Veg_Table[[#This Row],[Sum of Errors]]&gt;0,1,0)</f>
        <v>0</v>
      </c>
      <c r="L1682" s="1">
        <f>1</f>
        <v>1</v>
      </c>
      <c r="M1682"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682" s="1" t="str">
        <f>IF(OR(MID(Veg_Table[[#This Row],[PRESCRIP]],2,1)="1",MID(Veg_Table[[#This Row],[PRESCRIP]],2,1)="2",MID(Veg_Table[[#This Row],[PRESCRIP]],2,1)="3",MID(Veg_Table[[#This Row],[PRESCRIP]],2,1)="4"),_xlfn.NUMBERVALUE(MID(Veg_Table[[#This Row],[PRESCRIP]],2,1)),"NA")</f>
        <v>NA</v>
      </c>
      <c r="O1682" s="1">
        <f>WEEKNUM(Veg_Table[[#This Row],[EVM_LAST_EDITED_Day]],2)</f>
        <v>20</v>
      </c>
      <c r="P1682" s="25">
        <f>IFERROR(DATE(YEAR(Veg_Table[[#This Row],[EVM_LAST_EDITED2]]),MONTH(Veg_Table[[#This Row],[EVM_LAST_EDITED2]]),DAY(Veg_Table[[#This Row],[EVM_LAST_EDITED2]])),DATE(2019,1,1))</f>
        <v>43966</v>
      </c>
      <c r="Q1682" s="3">
        <f>VALUE(SUBSTITUTE(Veg_Table[[#This Row],[EVM_LAST_EDITED]],",",""))</f>
        <v>43966.3807951852</v>
      </c>
      <c r="R1682" s="1" t="str">
        <f>_xlfn.IFNA(IF(Veg_Table[[#This Row],[EVM_LAST_EDITOR]]="","zBlank EVM Last Editor",VLOOKUP(Veg_Table[[#This Row],[EVM_LAST_EDITOR]],Roster_Table[#All],4,FALSE)),"zAWRR Not in Roster")</f>
        <v>zAWRR Not in Roster</v>
      </c>
      <c r="S1682" s="1" t="str">
        <f>_xlfn.IFNA(IF(Veg_Table[[#This Row],[EVM_LAST_EDITOR]]="","zBlank EVM Last Editor",VLOOKUP(Veg_Table[[#This Row],[EVM_LAST_EDITOR]],Roster_Table[#All],16,FALSE)),"zCompany_AWRR not in Roster")</f>
        <v>zCompany_AWRR not in Roster</v>
      </c>
      <c r="T1682" s="2">
        <f>IFERROR(DATE(YEAR(Veg_Table[[#This Row],[Created2]]),MONTH(Veg_Table[[#This Row],[Created2]]),DAY(Veg_Table[[#This Row],[Created2]])),DATE(2019,1,1))</f>
        <v>43778</v>
      </c>
      <c r="U1682" s="3">
        <f>VALUE(SUBSTITUTE(Veg_Table[[#This Row],[Created]],",",""))</f>
        <v>43778.515208333301</v>
      </c>
      <c r="V1682" s="3" t="str">
        <f ca="1">IFERROR(_xlfn.IFNA(CELL("contents",INDIRECT(_xlfn.CONCAT("Veg_Table_Production_Data!",ADDRESS(MATCH(_xlfn.MAXIFS(#REF!,#REF!,"="&amp;Veg_Table[[#This Row],[AUTO_ID]],#REF!,"&lt;"&amp;Veg_Table[[#This Row],[EVM_LAST_EDITED_Day]]),#REF!,0),COLUMN(#REF!),4,1,)))),""),"")</f>
        <v/>
      </c>
      <c r="W1682" s="3" t="str">
        <f ca="1">IF(Veg_Table[[#This Row],[Previous_Prescription]]="","No",IF(Veg_Table[[#This Row],[Previous_Prescription]]=Veg_Table[[#This Row],[PRESCRIP]],"No","Yes"))</f>
        <v>No</v>
      </c>
      <c r="X1682" s="3" t="str">
        <f>IF(Veg_Table[[#This Row],[EVM_LAST_EDITED_Day]]=Veg_Table[[#This Row],[Created_Day]],"New","Old")</f>
        <v>Old</v>
      </c>
      <c r="Y1682" s="1">
        <f>IFERROR(IF(FIND("delete",LOWER(Veg_Table[[#This Row],[PI_COMMENTS]]))&gt;=1,1,0),0)</f>
        <v>0</v>
      </c>
      <c r="Z1682" s="1" t="str">
        <f>_xlfn.IFNA(IF(Veg_Table[[#This Row],[EVM_LAST_EDITOR]]="","Yes",VLOOKUP(Veg_Table[[#This Row],[EVM_LAST_EDITOR]],Roster_Table[#All],15,FALSE)),"Yes")</f>
        <v>Yes</v>
      </c>
      <c r="AA168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82" s="1" t="str">
        <f>_xlfn.IFNA(VLOOKUP(Veg_Table[[#This Row],[EVM_LAST_EDITOR]],Roster_Table[#All],3,FALSE),"zAWRR Not in Roster")</f>
        <v>zAWRR Not in Roster</v>
      </c>
      <c r="AC1682" s="1" t="str">
        <f>_xlfn.IFNA(VLOOKUP(Veg_Table[[#This Row],[EVM_LAST_EDITOR]],Roster_Table[#All],2,FALSE),"zAWRR Not in Roster")</f>
        <v>zAWRR Not in Roster</v>
      </c>
      <c r="AD1682" s="1" t="str">
        <f>IF(_xlfn.CONCAT(Veg_Table[[#This Row],[First_Name]]," ",Veg_Table[[#This Row],[Last_Name]])="zAWRR Not in Roster zAWRR Not in Roster","zAWRR Not in Roster",_xlfn.CONCAT(Veg_Table[[#This Row],[First_Name]]," ",Veg_Table[[#This Row],[Last_Name]]))</f>
        <v>zAWRR Not in Roster</v>
      </c>
      <c r="AE1682">
        <v>1690613</v>
      </c>
      <c r="AF1682" t="s">
        <v>7423</v>
      </c>
      <c r="AG1682" t="s">
        <v>97</v>
      </c>
      <c r="AH1682" t="s">
        <v>7424</v>
      </c>
      <c r="AI1682" t="s">
        <v>7425</v>
      </c>
      <c r="AJ1682" t="s">
        <v>21</v>
      </c>
      <c r="AK1682" t="s">
        <v>833</v>
      </c>
      <c r="AL1682" t="s">
        <v>884</v>
      </c>
      <c r="AM1682" t="s">
        <v>46</v>
      </c>
      <c r="AN1682" t="s">
        <v>25</v>
      </c>
      <c r="AO1682" t="s">
        <v>25</v>
      </c>
      <c r="AP1682">
        <v>5</v>
      </c>
      <c r="AQ1682">
        <v>31</v>
      </c>
      <c r="AR1682" t="s">
        <v>28</v>
      </c>
      <c r="AS1682" t="s">
        <v>24</v>
      </c>
      <c r="AT1682" t="s">
        <v>26</v>
      </c>
      <c r="AU1682" t="s">
        <v>25</v>
      </c>
      <c r="AV1682" t="s">
        <v>28</v>
      </c>
      <c r="AW1682" t="s">
        <v>7426</v>
      </c>
      <c r="AX1682" t="s">
        <v>28</v>
      </c>
      <c r="AY1682" t="s">
        <v>28</v>
      </c>
      <c r="AZ1682"/>
      <c r="BA1682" t="s">
        <v>28</v>
      </c>
      <c r="BB1682" s="4"/>
      <c r="BC1682" t="s">
        <v>28</v>
      </c>
      <c r="BD1682" t="s">
        <v>29</v>
      </c>
      <c r="BF1682" t="s">
        <v>28</v>
      </c>
      <c r="BG1682" t="s">
        <v>28</v>
      </c>
      <c r="BH1682" t="s">
        <v>28</v>
      </c>
      <c r="BI1682" s="3"/>
      <c r="BJ1682" t="s">
        <v>52</v>
      </c>
      <c r="BK1682" s="30" t="s">
        <v>2691</v>
      </c>
      <c r="BL1682" s="3">
        <v>43966.380795185185</v>
      </c>
      <c r="BM1682" t="s">
        <v>31</v>
      </c>
      <c r="BN1682" t="s">
        <v>32</v>
      </c>
      <c r="BO1682" t="s">
        <v>7427</v>
      </c>
      <c r="BP1682" t="s">
        <v>7428</v>
      </c>
      <c r="BQ1682" t="s">
        <v>1286</v>
      </c>
      <c r="BR1682" t="s">
        <v>28</v>
      </c>
      <c r="BS1682" t="s">
        <v>28</v>
      </c>
      <c r="BT1682" t="s">
        <v>1000</v>
      </c>
      <c r="BU1682" s="3">
        <v>43778.515208333331</v>
      </c>
      <c r="BV1682" t="s">
        <v>803</v>
      </c>
      <c r="BW1682" s="3">
        <v>43966.396521076385</v>
      </c>
      <c r="BX1682" t="s">
        <v>7429</v>
      </c>
      <c r="CG1682"/>
      <c r="CH1682"/>
      <c r="CI1682"/>
      <c r="CY1682"/>
      <c r="DA1682"/>
      <c r="DF1682"/>
    </row>
    <row r="1683" spans="1:110" x14ac:dyDescent="0.25">
      <c r="A1683" s="1">
        <f>IF(Veg_Table[[#This Row],[VP_STATUS]]="Hold",0,IF(OR(AND(Veg_Table[[#This Row],[PRESCRIP]]="NW_No Work",Veg_Table[[#This Row],[VP_STATUS]]&lt;&gt;"No Work Required Under EVM"),AND(Veg_Table[[#This Row],[VP_STATUS]]="No Work Required Under EVM",Veg_Table[[#This Row],[PRESCRIP]]&lt;&gt;"NW_No Work")),1,0))</f>
        <v>0</v>
      </c>
      <c r="B1683" s="1">
        <f>IF(Veg_Table[[#This Row],[SPECIES]]="",1,0)</f>
        <v>0</v>
      </c>
      <c r="C1683" s="1">
        <f>IF(Veg_Table[[#This Row],[DIAMETER]]="",1,0)</f>
        <v>0</v>
      </c>
      <c r="D1683" s="1">
        <f>IF(Veg_Table[[#This Row],[HEIGHT]]="",1,0)</f>
        <v>0</v>
      </c>
      <c r="E168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83" s="1">
        <f>IF(AND(Veg_Table[[#This Row],[TAT_RESULT]]="ABATE",Veg_Table[[#This Row],[PRESCRIP]]="NW_No Work"),1,0)</f>
        <v>0</v>
      </c>
      <c r="G1683" s="1">
        <f>IF(OR(Veg_Table[[#This Row],[Prescription R-Scale]]="NA",Veg_Table[[#This Row],[Diameter R-Scale]]="NA"),0,IF(Veg_Table[[#This Row],[Diameter R-Scale]]&lt;&gt;Veg_Table[[#This Row],[Prescription R-Scale]],1,0))</f>
        <v>0</v>
      </c>
      <c r="H1683" s="1">
        <f>IF(OR(AND(Veg_Table[[#This Row],[PRESCRIP]]="BC_Br Rmv", Veg_Table[[#This Row],[WOOD_MAN]]&lt;&gt;"Not Needed"),AND(Veg_Table[[#This Row],[PRESCRIP]]="BCS_Br Rmv+Trt", Veg_Table[[#This Row],[WOOD_MAN]]&lt;&gt;"Not Needed")),1,0)</f>
        <v>0</v>
      </c>
      <c r="I1683" s="1">
        <f ca="1">IF(AND(Veg_Table[[#This Row],[Prescription_Changed]]="Yes",Veg_Table[[#This Row],[TAT_RESULT]]=""),1,0)</f>
        <v>0</v>
      </c>
      <c r="J1683" s="1">
        <f ca="1">SUM(Veg_Table[[#This Row],[Prescription and Status do not match]:[Prescription_Edited_And_TAT_Is_Blank]])</f>
        <v>0</v>
      </c>
      <c r="K1683" s="1">
        <f ca="1">IF(Veg_Table[[#This Row],[Sum of Errors]]&gt;0,1,0)</f>
        <v>0</v>
      </c>
      <c r="L1683" s="1">
        <f>1</f>
        <v>1</v>
      </c>
      <c r="M1683"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683" s="1" t="str">
        <f>IF(OR(MID(Veg_Table[[#This Row],[PRESCRIP]],2,1)="1",MID(Veg_Table[[#This Row],[PRESCRIP]],2,1)="2",MID(Veg_Table[[#This Row],[PRESCRIP]],2,1)="3",MID(Veg_Table[[#This Row],[PRESCRIP]],2,1)="4"),_xlfn.NUMBERVALUE(MID(Veg_Table[[#This Row],[PRESCRIP]],2,1)),"NA")</f>
        <v>NA</v>
      </c>
      <c r="O1683" s="1">
        <f>WEEKNUM(Veg_Table[[#This Row],[EVM_LAST_EDITED_Day]],2)</f>
        <v>20</v>
      </c>
      <c r="P1683" s="25">
        <f>IFERROR(DATE(YEAR(Veg_Table[[#This Row],[EVM_LAST_EDITED2]]),MONTH(Veg_Table[[#This Row],[EVM_LAST_EDITED2]]),DAY(Veg_Table[[#This Row],[EVM_LAST_EDITED2]])),DATE(2019,1,1))</f>
        <v>43966</v>
      </c>
      <c r="Q1683" s="3">
        <f>VALUE(SUBSTITUTE(Veg_Table[[#This Row],[EVM_LAST_EDITED]],",",""))</f>
        <v>43966.381064363399</v>
      </c>
      <c r="R1683" s="1" t="str">
        <f>_xlfn.IFNA(IF(Veg_Table[[#This Row],[EVM_LAST_EDITOR]]="","zBlank EVM Last Editor",VLOOKUP(Veg_Table[[#This Row],[EVM_LAST_EDITOR]],Roster_Table[#All],4,FALSE)),"zAWRR Not in Roster")</f>
        <v>zAWRR Not in Roster</v>
      </c>
      <c r="S1683" s="1" t="str">
        <f>_xlfn.IFNA(IF(Veg_Table[[#This Row],[EVM_LAST_EDITOR]]="","zBlank EVM Last Editor",VLOOKUP(Veg_Table[[#This Row],[EVM_LAST_EDITOR]],Roster_Table[#All],16,FALSE)),"zCompany_AWRR not in Roster")</f>
        <v>zCompany_AWRR not in Roster</v>
      </c>
      <c r="T1683" s="2">
        <f>IFERROR(DATE(YEAR(Veg_Table[[#This Row],[Created2]]),MONTH(Veg_Table[[#This Row],[Created2]]),DAY(Veg_Table[[#This Row],[Created2]])),DATE(2019,1,1))</f>
        <v>43788</v>
      </c>
      <c r="U1683" s="3">
        <f>VALUE(SUBSTITUTE(Veg_Table[[#This Row],[Created]],",",""))</f>
        <v>43788.630868055603</v>
      </c>
      <c r="V1683" s="3" t="str">
        <f ca="1">IFERROR(_xlfn.IFNA(CELL("contents",INDIRECT(_xlfn.CONCAT("Veg_Table_Production_Data!",ADDRESS(MATCH(_xlfn.MAXIFS(#REF!,#REF!,"="&amp;Veg_Table[[#This Row],[AUTO_ID]],#REF!,"&lt;"&amp;Veg_Table[[#This Row],[EVM_LAST_EDITED_Day]]),#REF!,0),COLUMN(#REF!),4,1,)))),""),"")</f>
        <v/>
      </c>
      <c r="W1683" s="3" t="str">
        <f ca="1">IF(Veg_Table[[#This Row],[Previous_Prescription]]="","No",IF(Veg_Table[[#This Row],[Previous_Prescription]]=Veg_Table[[#This Row],[PRESCRIP]],"No","Yes"))</f>
        <v>No</v>
      </c>
      <c r="X1683" s="3" t="str">
        <f>IF(Veg_Table[[#This Row],[EVM_LAST_EDITED_Day]]=Veg_Table[[#This Row],[Created_Day]],"New","Old")</f>
        <v>Old</v>
      </c>
      <c r="Y1683" s="1">
        <f>IFERROR(IF(FIND("delete",LOWER(Veg_Table[[#This Row],[PI_COMMENTS]]))&gt;=1,1,0),0)</f>
        <v>0</v>
      </c>
      <c r="Z1683" s="1" t="str">
        <f>_xlfn.IFNA(IF(Veg_Table[[#This Row],[EVM_LAST_EDITOR]]="","Yes",VLOOKUP(Veg_Table[[#This Row],[EVM_LAST_EDITOR]],Roster_Table[#All],15,FALSE)),"Yes")</f>
        <v>Yes</v>
      </c>
      <c r="AA168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83" s="1" t="str">
        <f>_xlfn.IFNA(VLOOKUP(Veg_Table[[#This Row],[EVM_LAST_EDITOR]],Roster_Table[#All],3,FALSE),"zAWRR Not in Roster")</f>
        <v>zAWRR Not in Roster</v>
      </c>
      <c r="AC1683" s="1" t="str">
        <f>_xlfn.IFNA(VLOOKUP(Veg_Table[[#This Row],[EVM_LAST_EDITOR]],Roster_Table[#All],2,FALSE),"zAWRR Not in Roster")</f>
        <v>zAWRR Not in Roster</v>
      </c>
      <c r="AD1683" s="1" t="str">
        <f>IF(_xlfn.CONCAT(Veg_Table[[#This Row],[First_Name]]," ",Veg_Table[[#This Row],[Last_Name]])="zAWRR Not in Roster zAWRR Not in Roster","zAWRR Not in Roster",_xlfn.CONCAT(Veg_Table[[#This Row],[First_Name]]," ",Veg_Table[[#This Row],[Last_Name]]))</f>
        <v>zAWRR Not in Roster</v>
      </c>
      <c r="AE1683">
        <v>1696779</v>
      </c>
      <c r="AF1683" t="s">
        <v>7417</v>
      </c>
      <c r="AG1683" t="s">
        <v>97</v>
      </c>
      <c r="AH1683" t="s">
        <v>7418</v>
      </c>
      <c r="AI1683" t="s">
        <v>7419</v>
      </c>
      <c r="AJ1683" t="s">
        <v>21</v>
      </c>
      <c r="AK1683" t="s">
        <v>833</v>
      </c>
      <c r="AL1683" t="s">
        <v>1024</v>
      </c>
      <c r="AM1683" t="s">
        <v>46</v>
      </c>
      <c r="AN1683" t="s">
        <v>25</v>
      </c>
      <c r="AO1683" t="s">
        <v>25</v>
      </c>
      <c r="AP1683">
        <v>11</v>
      </c>
      <c r="AQ1683">
        <v>41</v>
      </c>
      <c r="AR1683" t="s">
        <v>28</v>
      </c>
      <c r="AS1683" t="s">
        <v>24</v>
      </c>
      <c r="AT1683" t="s">
        <v>26</v>
      </c>
      <c r="AU1683" t="s">
        <v>25</v>
      </c>
      <c r="AV1683" t="s">
        <v>28</v>
      </c>
      <c r="AW1683" t="s">
        <v>7420</v>
      </c>
      <c r="AX1683" t="s">
        <v>28</v>
      </c>
      <c r="AY1683" t="s">
        <v>28</v>
      </c>
      <c r="AZ1683"/>
      <c r="BA1683" t="s">
        <v>28</v>
      </c>
      <c r="BB1683" s="4"/>
      <c r="BC1683" t="s">
        <v>28</v>
      </c>
      <c r="BD1683" t="s">
        <v>29</v>
      </c>
      <c r="BF1683" t="s">
        <v>28</v>
      </c>
      <c r="BG1683" t="s">
        <v>28</v>
      </c>
      <c r="BH1683" t="s">
        <v>28</v>
      </c>
      <c r="BI1683" s="3"/>
      <c r="BJ1683" t="s">
        <v>52</v>
      </c>
      <c r="BK1683" s="30" t="s">
        <v>2691</v>
      </c>
      <c r="BL1683" s="3">
        <v>43966.381064363428</v>
      </c>
      <c r="BM1683" t="s">
        <v>31</v>
      </c>
      <c r="BN1683" t="s">
        <v>32</v>
      </c>
      <c r="BO1683" t="s">
        <v>7421</v>
      </c>
      <c r="BP1683" t="s">
        <v>58</v>
      </c>
      <c r="BQ1683" t="s">
        <v>28</v>
      </c>
      <c r="BR1683" t="s">
        <v>28</v>
      </c>
      <c r="BS1683" t="s">
        <v>28</v>
      </c>
      <c r="BT1683" t="s">
        <v>2245</v>
      </c>
      <c r="BU1683" s="3">
        <v>43788.630868055552</v>
      </c>
      <c r="BV1683" t="s">
        <v>803</v>
      </c>
      <c r="BW1683" s="3">
        <v>43966.396521076385</v>
      </c>
      <c r="BX1683" t="s">
        <v>7422</v>
      </c>
      <c r="CG1683"/>
      <c r="CH1683"/>
      <c r="CI1683"/>
      <c r="CY1683"/>
      <c r="DA1683"/>
      <c r="DF1683"/>
    </row>
    <row r="1684" spans="1:110" x14ac:dyDescent="0.25">
      <c r="A1684" s="1">
        <f>IF(Veg_Table[[#This Row],[VP_STATUS]]="Hold",0,IF(OR(AND(Veg_Table[[#This Row],[PRESCRIP]]="NW_No Work",Veg_Table[[#This Row],[VP_STATUS]]&lt;&gt;"No Work Required Under EVM"),AND(Veg_Table[[#This Row],[VP_STATUS]]="No Work Required Under EVM",Veg_Table[[#This Row],[PRESCRIP]]&lt;&gt;"NW_No Work")),1,0))</f>
        <v>0</v>
      </c>
      <c r="B1684" s="1">
        <f>IF(Veg_Table[[#This Row],[SPECIES]]="",1,0)</f>
        <v>0</v>
      </c>
      <c r="C1684" s="1">
        <f>IF(Veg_Table[[#This Row],[DIAMETER]]="",1,0)</f>
        <v>0</v>
      </c>
      <c r="D1684" s="1">
        <f>IF(Veg_Table[[#This Row],[HEIGHT]]="",1,0)</f>
        <v>0</v>
      </c>
      <c r="E168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84" s="1">
        <f>IF(AND(Veg_Table[[#This Row],[TAT_RESULT]]="ABATE",Veg_Table[[#This Row],[PRESCRIP]]="NW_No Work"),1,0)</f>
        <v>0</v>
      </c>
      <c r="G1684" s="1">
        <f>IF(OR(Veg_Table[[#This Row],[Prescription R-Scale]]="NA",Veg_Table[[#This Row],[Diameter R-Scale]]="NA"),0,IF(Veg_Table[[#This Row],[Diameter R-Scale]]&lt;&gt;Veg_Table[[#This Row],[Prescription R-Scale]],1,0))</f>
        <v>0</v>
      </c>
      <c r="H1684" s="1">
        <f>IF(OR(AND(Veg_Table[[#This Row],[PRESCRIP]]="BC_Br Rmv", Veg_Table[[#This Row],[WOOD_MAN]]&lt;&gt;"Not Needed"),AND(Veg_Table[[#This Row],[PRESCRIP]]="BCS_Br Rmv+Trt", Veg_Table[[#This Row],[WOOD_MAN]]&lt;&gt;"Not Needed")),1,0)</f>
        <v>0</v>
      </c>
      <c r="I1684" s="1">
        <f ca="1">IF(AND(Veg_Table[[#This Row],[Prescription_Changed]]="Yes",Veg_Table[[#This Row],[TAT_RESULT]]=""),1,0)</f>
        <v>0</v>
      </c>
      <c r="J1684" s="1">
        <f ca="1">SUM(Veg_Table[[#This Row],[Prescription and Status do not match]:[Prescription_Edited_And_TAT_Is_Blank]])</f>
        <v>0</v>
      </c>
      <c r="K1684" s="1">
        <f ca="1">IF(Veg_Table[[#This Row],[Sum of Errors]]&gt;0,1,0)</f>
        <v>0</v>
      </c>
      <c r="L1684" s="1">
        <f>1</f>
        <v>1</v>
      </c>
      <c r="M1684"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684" s="1" t="str">
        <f>IF(OR(MID(Veg_Table[[#This Row],[PRESCRIP]],2,1)="1",MID(Veg_Table[[#This Row],[PRESCRIP]],2,1)="2",MID(Veg_Table[[#This Row],[PRESCRIP]],2,1)="3",MID(Veg_Table[[#This Row],[PRESCRIP]],2,1)="4"),_xlfn.NUMBERVALUE(MID(Veg_Table[[#This Row],[PRESCRIP]],2,1)),"NA")</f>
        <v>NA</v>
      </c>
      <c r="O1684" s="1">
        <f>WEEKNUM(Veg_Table[[#This Row],[EVM_LAST_EDITED_Day]],2)</f>
        <v>20</v>
      </c>
      <c r="P1684" s="25">
        <f>IFERROR(DATE(YEAR(Veg_Table[[#This Row],[EVM_LAST_EDITED2]]),MONTH(Veg_Table[[#This Row],[EVM_LAST_EDITED2]]),DAY(Veg_Table[[#This Row],[EVM_LAST_EDITED2]])),DATE(2019,1,1))</f>
        <v>43966</v>
      </c>
      <c r="Q1684" s="3">
        <f>VALUE(SUBSTITUTE(Veg_Table[[#This Row],[EVM_LAST_EDITED]],",",""))</f>
        <v>43966.388092963003</v>
      </c>
      <c r="R1684" s="1" t="str">
        <f>_xlfn.IFNA(IF(Veg_Table[[#This Row],[EVM_LAST_EDITOR]]="","zBlank EVM Last Editor",VLOOKUP(Veg_Table[[#This Row],[EVM_LAST_EDITOR]],Roster_Table[#All],4,FALSE)),"zAWRR Not in Roster")</f>
        <v>MGE</v>
      </c>
      <c r="S1684" s="1" t="str">
        <f>_xlfn.IFNA(IF(Veg_Table[[#This Row],[EVM_LAST_EDITOR]]="","zBlank EVM Last Editor",VLOOKUP(Veg_Table[[#This Row],[EVM_LAST_EDITOR]],Roster_Table[#All],16,FALSE)),"zCompany_AWRR not in Roster")</f>
        <v>MGE_Mountain G Enterprises</v>
      </c>
      <c r="T1684" s="2">
        <f>IFERROR(DATE(YEAR(Veg_Table[[#This Row],[Created2]]),MONTH(Veg_Table[[#This Row],[Created2]]),DAY(Veg_Table[[#This Row],[Created2]])),DATE(2019,1,1))</f>
        <v>43966</v>
      </c>
      <c r="U1684" s="3">
        <f>VALUE(SUBSTITUTE(Veg_Table[[#This Row],[Created]],",",""))</f>
        <v>43966.388092963003</v>
      </c>
      <c r="V1684" s="3" t="str">
        <f ca="1">IFERROR(_xlfn.IFNA(CELL("contents",INDIRECT(_xlfn.CONCAT("Veg_Table_Production_Data!",ADDRESS(MATCH(_xlfn.MAXIFS(#REF!,#REF!,"="&amp;Veg_Table[[#This Row],[AUTO_ID]],#REF!,"&lt;"&amp;Veg_Table[[#This Row],[EVM_LAST_EDITED_Day]]),#REF!,0),COLUMN(#REF!),4,1,)))),""),"")</f>
        <v/>
      </c>
      <c r="W1684" s="3" t="str">
        <f ca="1">IF(Veg_Table[[#This Row],[Previous_Prescription]]="","No",IF(Veg_Table[[#This Row],[Previous_Prescription]]=Veg_Table[[#This Row],[PRESCRIP]],"No","Yes"))</f>
        <v>No</v>
      </c>
      <c r="X1684" s="3" t="str">
        <f>IF(Veg_Table[[#This Row],[EVM_LAST_EDITED_Day]]=Veg_Table[[#This Row],[Created_Day]],"New","Old")</f>
        <v>New</v>
      </c>
      <c r="Y1684" s="1">
        <f>IFERROR(IF(FIND("delete",LOWER(Veg_Table[[#This Row],[PI_COMMENTS]]))&gt;=1,1,0),0)</f>
        <v>0</v>
      </c>
      <c r="Z1684" s="1" t="str">
        <f>_xlfn.IFNA(IF(Veg_Table[[#This Row],[EVM_LAST_EDITOR]]="","Yes",VLOOKUP(Veg_Table[[#This Row],[EVM_LAST_EDITOR]],Roster_Table[#All],15,FALSE)),"Yes")</f>
        <v>Yes</v>
      </c>
      <c r="AA168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84" s="1" t="str">
        <f>_xlfn.IFNA(VLOOKUP(Veg_Table[[#This Row],[EVM_LAST_EDITOR]],Roster_Table[#All],3,FALSE),"zAWRR Not in Roster")</f>
        <v>Brandon</v>
      </c>
      <c r="AC1684" s="1" t="str">
        <f>_xlfn.IFNA(VLOOKUP(Veg_Table[[#This Row],[EVM_LAST_EDITOR]],Roster_Table[#All],2,FALSE),"zAWRR Not in Roster")</f>
        <v>Fabela</v>
      </c>
      <c r="AD1684" s="1" t="str">
        <f>IF(_xlfn.CONCAT(Veg_Table[[#This Row],[First_Name]]," ",Veg_Table[[#This Row],[Last_Name]])="zAWRR Not in Roster zAWRR Not in Roster","zAWRR Not in Roster",_xlfn.CONCAT(Veg_Table[[#This Row],[First_Name]]," ",Veg_Table[[#This Row],[Last_Name]]))</f>
        <v>Brandon Fabela</v>
      </c>
      <c r="AE1684">
        <v>3231346</v>
      </c>
      <c r="AF1684" t="s">
        <v>7339</v>
      </c>
      <c r="AG1684" t="s">
        <v>93</v>
      </c>
      <c r="AH1684" t="s">
        <v>5320</v>
      </c>
      <c r="AI1684" t="s">
        <v>6516</v>
      </c>
      <c r="AJ1684" t="s">
        <v>21</v>
      </c>
      <c r="AL1684" t="s">
        <v>22</v>
      </c>
      <c r="AM1684" t="s">
        <v>23</v>
      </c>
      <c r="AN1684" t="s">
        <v>25</v>
      </c>
      <c r="AO1684" t="s">
        <v>25</v>
      </c>
      <c r="AP1684">
        <v>50</v>
      </c>
      <c r="AQ1684">
        <v>45</v>
      </c>
      <c r="AR1684" t="s">
        <v>511</v>
      </c>
      <c r="AS1684" t="s">
        <v>24</v>
      </c>
      <c r="AT1684" t="s">
        <v>26</v>
      </c>
      <c r="AV1684" t="s">
        <v>519</v>
      </c>
      <c r="AW1684" t="s">
        <v>7340</v>
      </c>
      <c r="AZ1684"/>
      <c r="BB1684" s="4"/>
      <c r="BD1684" t="s">
        <v>29</v>
      </c>
      <c r="BE1684" t="s">
        <v>25</v>
      </c>
      <c r="BF1684" t="s">
        <v>513</v>
      </c>
      <c r="BI1684" s="3"/>
      <c r="BJ1684" t="s">
        <v>27</v>
      </c>
      <c r="BK1684" s="30" t="s">
        <v>668</v>
      </c>
      <c r="BL1684" s="3">
        <v>43966.388092962959</v>
      </c>
      <c r="BM1684" t="s">
        <v>31</v>
      </c>
      <c r="BN1684" t="s">
        <v>32</v>
      </c>
      <c r="BP1684" t="s">
        <v>5452</v>
      </c>
      <c r="BQ1684" t="s">
        <v>1025</v>
      </c>
      <c r="BR1684" t="s">
        <v>28</v>
      </c>
      <c r="BS1684" t="s">
        <v>28</v>
      </c>
      <c r="BT1684" t="s">
        <v>668</v>
      </c>
      <c r="BU1684" s="3">
        <v>43966.388092962959</v>
      </c>
      <c r="BV1684" t="s">
        <v>803</v>
      </c>
      <c r="BW1684" s="3">
        <v>43966.420648391206</v>
      </c>
      <c r="BX1684" t="s">
        <v>7341</v>
      </c>
      <c r="CG1684"/>
      <c r="CH1684"/>
      <c r="CI1684"/>
      <c r="CY1684"/>
      <c r="DA1684"/>
      <c r="DF1684"/>
    </row>
    <row r="1685" spans="1:110" x14ac:dyDescent="0.25">
      <c r="A1685" s="1">
        <f>IF(Veg_Table[[#This Row],[VP_STATUS]]="Hold",0,IF(OR(AND(Veg_Table[[#This Row],[PRESCRIP]]="NW_No Work",Veg_Table[[#This Row],[VP_STATUS]]&lt;&gt;"No Work Required Under EVM"),AND(Veg_Table[[#This Row],[VP_STATUS]]="No Work Required Under EVM",Veg_Table[[#This Row],[PRESCRIP]]&lt;&gt;"NW_No Work")),1,0))</f>
        <v>0</v>
      </c>
      <c r="B1685" s="1">
        <f>IF(Veg_Table[[#This Row],[SPECIES]]="",1,0)</f>
        <v>0</v>
      </c>
      <c r="C1685" s="1">
        <f>IF(Veg_Table[[#This Row],[DIAMETER]]="",1,0)</f>
        <v>0</v>
      </c>
      <c r="D1685" s="1">
        <f>IF(Veg_Table[[#This Row],[HEIGHT]]="",1,0)</f>
        <v>0</v>
      </c>
      <c r="E168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85" s="1">
        <f>IF(AND(Veg_Table[[#This Row],[TAT_RESULT]]="ABATE",Veg_Table[[#This Row],[PRESCRIP]]="NW_No Work"),1,0)</f>
        <v>0</v>
      </c>
      <c r="G1685" s="1">
        <f>IF(OR(Veg_Table[[#This Row],[Prescription R-Scale]]="NA",Veg_Table[[#This Row],[Diameter R-Scale]]="NA"),0,IF(Veg_Table[[#This Row],[Diameter R-Scale]]&lt;&gt;Veg_Table[[#This Row],[Prescription R-Scale]],1,0))</f>
        <v>0</v>
      </c>
      <c r="H1685" s="1">
        <f>IF(OR(AND(Veg_Table[[#This Row],[PRESCRIP]]="BC_Br Rmv", Veg_Table[[#This Row],[WOOD_MAN]]&lt;&gt;"Not Needed"),AND(Veg_Table[[#This Row],[PRESCRIP]]="BCS_Br Rmv+Trt", Veg_Table[[#This Row],[WOOD_MAN]]&lt;&gt;"Not Needed")),1,0)</f>
        <v>0</v>
      </c>
      <c r="I1685" s="1">
        <f ca="1">IF(AND(Veg_Table[[#This Row],[Prescription_Changed]]="Yes",Veg_Table[[#This Row],[TAT_RESULT]]=""),1,0)</f>
        <v>0</v>
      </c>
      <c r="J1685" s="1">
        <f ca="1">SUM(Veg_Table[[#This Row],[Prescription and Status do not match]:[Prescription_Edited_And_TAT_Is_Blank]])</f>
        <v>0</v>
      </c>
      <c r="K1685" s="1">
        <f ca="1">IF(Veg_Table[[#This Row],[Sum of Errors]]&gt;0,1,0)</f>
        <v>0</v>
      </c>
      <c r="L1685" s="1">
        <f>1</f>
        <v>1</v>
      </c>
      <c r="M168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685" s="1">
        <f>IF(OR(MID(Veg_Table[[#This Row],[PRESCRIP]],2,1)="1",MID(Veg_Table[[#This Row],[PRESCRIP]],2,1)="2",MID(Veg_Table[[#This Row],[PRESCRIP]],2,1)="3",MID(Veg_Table[[#This Row],[PRESCRIP]],2,1)="4"),_xlfn.NUMBERVALUE(MID(Veg_Table[[#This Row],[PRESCRIP]],2,1)),"NA")</f>
        <v>1</v>
      </c>
      <c r="O1685" s="1">
        <f>WEEKNUM(Veg_Table[[#This Row],[EVM_LAST_EDITED_Day]],2)</f>
        <v>20</v>
      </c>
      <c r="P1685" s="25">
        <f>IFERROR(DATE(YEAR(Veg_Table[[#This Row],[EVM_LAST_EDITED2]]),MONTH(Veg_Table[[#This Row],[EVM_LAST_EDITED2]]),DAY(Veg_Table[[#This Row],[EVM_LAST_EDITED2]])),DATE(2019,1,1))</f>
        <v>43966</v>
      </c>
      <c r="Q1685" s="3">
        <f>VALUE(SUBSTITUTE(Veg_Table[[#This Row],[EVM_LAST_EDITED]],",",""))</f>
        <v>43966.3986036227</v>
      </c>
      <c r="R1685" s="1" t="str">
        <f>_xlfn.IFNA(IF(Veg_Table[[#This Row],[EVM_LAST_EDITOR]]="","zBlank EVM Last Editor",VLOOKUP(Veg_Table[[#This Row],[EVM_LAST_EDITOR]],Roster_Table[#All],4,FALSE)),"zAWRR Not in Roster")</f>
        <v>zAWRR Not in Roster</v>
      </c>
      <c r="S1685" s="1" t="str">
        <f>_xlfn.IFNA(IF(Veg_Table[[#This Row],[EVM_LAST_EDITOR]]="","zBlank EVM Last Editor",VLOOKUP(Veg_Table[[#This Row],[EVM_LAST_EDITOR]],Roster_Table[#All],16,FALSE)),"zCompany_AWRR not in Roster")</f>
        <v>zCompany_AWRR not in Roster</v>
      </c>
      <c r="T1685" s="2">
        <f>IFERROR(DATE(YEAR(Veg_Table[[#This Row],[Created2]]),MONTH(Veg_Table[[#This Row],[Created2]]),DAY(Veg_Table[[#This Row],[Created2]])),DATE(2019,1,1))</f>
        <v>43958</v>
      </c>
      <c r="U1685" s="3">
        <f>VALUE(SUBSTITUTE(Veg_Table[[#This Row],[Created]],",",""))</f>
        <v>43958.558888888903</v>
      </c>
      <c r="V1685" s="3" t="str">
        <f ca="1">IFERROR(_xlfn.IFNA(CELL("contents",INDIRECT(_xlfn.CONCAT("Veg_Table_Production_Data!",ADDRESS(MATCH(_xlfn.MAXIFS(#REF!,#REF!,"="&amp;Veg_Table[[#This Row],[AUTO_ID]],#REF!,"&lt;"&amp;Veg_Table[[#This Row],[EVM_LAST_EDITED_Day]]),#REF!,0),COLUMN(#REF!),4,1,)))),""),"")</f>
        <v/>
      </c>
      <c r="W1685" s="3" t="str">
        <f ca="1">IF(Veg_Table[[#This Row],[Previous_Prescription]]="","No",IF(Veg_Table[[#This Row],[Previous_Prescription]]=Veg_Table[[#This Row],[PRESCRIP]],"No","Yes"))</f>
        <v>No</v>
      </c>
      <c r="X1685" s="3" t="str">
        <f>IF(Veg_Table[[#This Row],[EVM_LAST_EDITED_Day]]=Veg_Table[[#This Row],[Created_Day]],"New","Old")</f>
        <v>Old</v>
      </c>
      <c r="Y1685" s="1">
        <f>IFERROR(IF(FIND("delete",LOWER(Veg_Table[[#This Row],[PI_COMMENTS]]))&gt;=1,1,0),0)</f>
        <v>0</v>
      </c>
      <c r="Z1685" s="1" t="str">
        <f>_xlfn.IFNA(IF(Veg_Table[[#This Row],[EVM_LAST_EDITOR]]="","Yes",VLOOKUP(Veg_Table[[#This Row],[EVM_LAST_EDITOR]],Roster_Table[#All],15,FALSE)),"Yes")</f>
        <v>Yes</v>
      </c>
      <c r="AA168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85" s="1" t="str">
        <f>_xlfn.IFNA(VLOOKUP(Veg_Table[[#This Row],[EVM_LAST_EDITOR]],Roster_Table[#All],3,FALSE),"zAWRR Not in Roster")</f>
        <v>zAWRR Not in Roster</v>
      </c>
      <c r="AC1685" s="1" t="str">
        <f>_xlfn.IFNA(VLOOKUP(Veg_Table[[#This Row],[EVM_LAST_EDITOR]],Roster_Table[#All],2,FALSE),"zAWRR Not in Roster")</f>
        <v>zAWRR Not in Roster</v>
      </c>
      <c r="AD1685" s="1" t="str">
        <f>IF(_xlfn.CONCAT(Veg_Table[[#This Row],[First_Name]]," ",Veg_Table[[#This Row],[Last_Name]])="zAWRR Not in Roster zAWRR Not in Roster","zAWRR Not in Roster",_xlfn.CONCAT(Veg_Table[[#This Row],[First_Name]]," ",Veg_Table[[#This Row],[Last_Name]]))</f>
        <v>zAWRR Not in Roster</v>
      </c>
      <c r="AE1685">
        <v>3212167</v>
      </c>
      <c r="AF1685" t="s">
        <v>4176</v>
      </c>
      <c r="AG1685" t="s">
        <v>30</v>
      </c>
      <c r="AH1685" t="s">
        <v>838</v>
      </c>
      <c r="AI1685" t="s">
        <v>839</v>
      </c>
      <c r="AJ1685" t="s">
        <v>820</v>
      </c>
      <c r="AL1685" t="s">
        <v>22</v>
      </c>
      <c r="AM1685" t="s">
        <v>34</v>
      </c>
      <c r="AN1685" t="s">
        <v>25</v>
      </c>
      <c r="AO1685" t="s">
        <v>25</v>
      </c>
      <c r="AP1685">
        <v>9</v>
      </c>
      <c r="AQ1685">
        <v>35</v>
      </c>
      <c r="AR1685" t="s">
        <v>514</v>
      </c>
      <c r="AS1685" t="s">
        <v>45</v>
      </c>
      <c r="AT1685" t="s">
        <v>515</v>
      </c>
      <c r="AV1685" t="s">
        <v>512</v>
      </c>
      <c r="AW1685" t="s">
        <v>847</v>
      </c>
      <c r="AX1685" t="s">
        <v>534</v>
      </c>
      <c r="AZ1685"/>
      <c r="BA1685" t="s">
        <v>45</v>
      </c>
      <c r="BB1685" s="4">
        <v>43965</v>
      </c>
      <c r="BC1685" t="s">
        <v>7215</v>
      </c>
      <c r="BD1685" t="s">
        <v>29</v>
      </c>
      <c r="BE1685" t="s">
        <v>25</v>
      </c>
      <c r="BF1685" t="s">
        <v>513</v>
      </c>
      <c r="BG1685" t="s">
        <v>534</v>
      </c>
      <c r="BI1685" s="3">
        <v>43965</v>
      </c>
      <c r="BJ1685" t="s">
        <v>7216</v>
      </c>
      <c r="BK1685" s="30" t="s">
        <v>859</v>
      </c>
      <c r="BL1685" s="3">
        <v>43966.398603622685</v>
      </c>
      <c r="BM1685" t="s">
        <v>31</v>
      </c>
      <c r="BN1685" t="s">
        <v>32</v>
      </c>
      <c r="BP1685" t="s">
        <v>1990</v>
      </c>
      <c r="BQ1685" t="s">
        <v>826</v>
      </c>
      <c r="BR1685" t="s">
        <v>28</v>
      </c>
      <c r="BS1685" t="s">
        <v>28</v>
      </c>
      <c r="BT1685" t="s">
        <v>527</v>
      </c>
      <c r="BU1685" s="3">
        <v>43958.558888888889</v>
      </c>
      <c r="BV1685" t="s">
        <v>803</v>
      </c>
      <c r="BW1685" s="3">
        <v>43966.480337314817</v>
      </c>
      <c r="BX1685" t="s">
        <v>4177</v>
      </c>
      <c r="CG1685"/>
      <c r="CH1685"/>
      <c r="CI1685"/>
      <c r="CY1685"/>
      <c r="DA1685"/>
      <c r="DF1685"/>
    </row>
    <row r="1686" spans="1:110" x14ac:dyDescent="0.25">
      <c r="A1686" s="1">
        <f>IF(Veg_Table[[#This Row],[VP_STATUS]]="Hold",0,IF(OR(AND(Veg_Table[[#This Row],[PRESCRIP]]="NW_No Work",Veg_Table[[#This Row],[VP_STATUS]]&lt;&gt;"No Work Required Under EVM"),AND(Veg_Table[[#This Row],[VP_STATUS]]="No Work Required Under EVM",Veg_Table[[#This Row],[PRESCRIP]]&lt;&gt;"NW_No Work")),1,0))</f>
        <v>0</v>
      </c>
      <c r="B1686" s="1">
        <f>IF(Veg_Table[[#This Row],[SPECIES]]="",1,0)</f>
        <v>0</v>
      </c>
      <c r="C1686" s="1">
        <f>IF(Veg_Table[[#This Row],[DIAMETER]]="",1,0)</f>
        <v>0</v>
      </c>
      <c r="D1686" s="1">
        <f>IF(Veg_Table[[#This Row],[HEIGHT]]="",1,0)</f>
        <v>0</v>
      </c>
      <c r="E168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86" s="1">
        <f>IF(AND(Veg_Table[[#This Row],[TAT_RESULT]]="ABATE",Veg_Table[[#This Row],[PRESCRIP]]="NW_No Work"),1,0)</f>
        <v>0</v>
      </c>
      <c r="G1686" s="1">
        <f>IF(OR(Veg_Table[[#This Row],[Prescription R-Scale]]="NA",Veg_Table[[#This Row],[Diameter R-Scale]]="NA"),0,IF(Veg_Table[[#This Row],[Diameter R-Scale]]&lt;&gt;Veg_Table[[#This Row],[Prescription R-Scale]],1,0))</f>
        <v>0</v>
      </c>
      <c r="H1686" s="1">
        <f>IF(OR(AND(Veg_Table[[#This Row],[PRESCRIP]]="BC_Br Rmv", Veg_Table[[#This Row],[WOOD_MAN]]&lt;&gt;"Not Needed"),AND(Veg_Table[[#This Row],[PRESCRIP]]="BCS_Br Rmv+Trt", Veg_Table[[#This Row],[WOOD_MAN]]&lt;&gt;"Not Needed")),1,0)</f>
        <v>0</v>
      </c>
      <c r="I1686" s="1">
        <f ca="1">IF(AND(Veg_Table[[#This Row],[Prescription_Changed]]="Yes",Veg_Table[[#This Row],[TAT_RESULT]]=""),1,0)</f>
        <v>0</v>
      </c>
      <c r="J1686" s="1">
        <f ca="1">SUM(Veg_Table[[#This Row],[Prescription and Status do not match]:[Prescription_Edited_And_TAT_Is_Blank]])</f>
        <v>0</v>
      </c>
      <c r="K1686" s="1">
        <f ca="1">IF(Veg_Table[[#This Row],[Sum of Errors]]&gt;0,1,0)</f>
        <v>0</v>
      </c>
      <c r="L1686" s="1">
        <f>1</f>
        <v>1</v>
      </c>
      <c r="M168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686" s="1" t="str">
        <f>IF(OR(MID(Veg_Table[[#This Row],[PRESCRIP]],2,1)="1",MID(Veg_Table[[#This Row],[PRESCRIP]],2,1)="2",MID(Veg_Table[[#This Row],[PRESCRIP]],2,1)="3",MID(Veg_Table[[#This Row],[PRESCRIP]],2,1)="4"),_xlfn.NUMBERVALUE(MID(Veg_Table[[#This Row],[PRESCRIP]],2,1)),"NA")</f>
        <v>NA</v>
      </c>
      <c r="O1686" s="1">
        <f>WEEKNUM(Veg_Table[[#This Row],[EVM_LAST_EDITED_Day]],2)</f>
        <v>20</v>
      </c>
      <c r="P1686" s="25">
        <f>IFERROR(DATE(YEAR(Veg_Table[[#This Row],[EVM_LAST_EDITED2]]),MONTH(Veg_Table[[#This Row],[EVM_LAST_EDITED2]]),DAY(Veg_Table[[#This Row],[EVM_LAST_EDITED2]])),DATE(2019,1,1))</f>
        <v>43966</v>
      </c>
      <c r="Q1686" s="3">
        <f>VALUE(SUBSTITUTE(Veg_Table[[#This Row],[EVM_LAST_EDITED]],",",""))</f>
        <v>43966.400589536999</v>
      </c>
      <c r="R1686" s="1" t="str">
        <f>_xlfn.IFNA(IF(Veg_Table[[#This Row],[EVM_LAST_EDITOR]]="","zBlank EVM Last Editor",VLOOKUP(Veg_Table[[#This Row],[EVM_LAST_EDITOR]],Roster_Table[#All],4,FALSE)),"zAWRR Not in Roster")</f>
        <v>MGE</v>
      </c>
      <c r="S1686" s="1" t="str">
        <f>_xlfn.IFNA(IF(Veg_Table[[#This Row],[EVM_LAST_EDITOR]]="","zBlank EVM Last Editor",VLOOKUP(Veg_Table[[#This Row],[EVM_LAST_EDITOR]],Roster_Table[#All],16,FALSE)),"zCompany_AWRR not in Roster")</f>
        <v>MGE_Mountain G Enterprises</v>
      </c>
      <c r="T1686" s="2">
        <f>IFERROR(DATE(YEAR(Veg_Table[[#This Row],[Created2]]),MONTH(Veg_Table[[#This Row],[Created2]]),DAY(Veg_Table[[#This Row],[Created2]])),DATE(2019,1,1))</f>
        <v>43966</v>
      </c>
      <c r="U1686" s="3">
        <f>VALUE(SUBSTITUTE(Veg_Table[[#This Row],[Created]],",",""))</f>
        <v>43966.400426365697</v>
      </c>
      <c r="V1686" s="3" t="str">
        <f ca="1">IFERROR(_xlfn.IFNA(CELL("contents",INDIRECT(_xlfn.CONCAT("Veg_Table_Production_Data!",ADDRESS(MATCH(_xlfn.MAXIFS(#REF!,#REF!,"="&amp;Veg_Table[[#This Row],[AUTO_ID]],#REF!,"&lt;"&amp;Veg_Table[[#This Row],[EVM_LAST_EDITED_Day]]),#REF!,0),COLUMN(#REF!),4,1,)))),""),"")</f>
        <v/>
      </c>
      <c r="W1686" s="3" t="str">
        <f ca="1">IF(Veg_Table[[#This Row],[Previous_Prescription]]="","No",IF(Veg_Table[[#This Row],[Previous_Prescription]]=Veg_Table[[#This Row],[PRESCRIP]],"No","Yes"))</f>
        <v>No</v>
      </c>
      <c r="X1686" s="3" t="str">
        <f>IF(Veg_Table[[#This Row],[EVM_LAST_EDITED_Day]]=Veg_Table[[#This Row],[Created_Day]],"New","Old")</f>
        <v>New</v>
      </c>
      <c r="Y1686" s="1">
        <f>IFERROR(IF(FIND("delete",LOWER(Veg_Table[[#This Row],[PI_COMMENTS]]))&gt;=1,1,0),0)</f>
        <v>0</v>
      </c>
      <c r="Z1686" s="1" t="str">
        <f>_xlfn.IFNA(IF(Veg_Table[[#This Row],[EVM_LAST_EDITOR]]="","Yes",VLOOKUP(Veg_Table[[#This Row],[EVM_LAST_EDITOR]],Roster_Table[#All],15,FALSE)),"Yes")</f>
        <v>Yes</v>
      </c>
      <c r="AA168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86" s="1" t="str">
        <f>_xlfn.IFNA(VLOOKUP(Veg_Table[[#This Row],[EVM_LAST_EDITOR]],Roster_Table[#All],3,FALSE),"zAWRR Not in Roster")</f>
        <v>Brandon</v>
      </c>
      <c r="AC1686" s="1" t="str">
        <f>_xlfn.IFNA(VLOOKUP(Veg_Table[[#This Row],[EVM_LAST_EDITOR]],Roster_Table[#All],2,FALSE),"zAWRR Not in Roster")</f>
        <v>Fabela</v>
      </c>
      <c r="AD1686" s="1" t="str">
        <f>IF(_xlfn.CONCAT(Veg_Table[[#This Row],[First_Name]]," ",Veg_Table[[#This Row],[Last_Name]])="zAWRR Not in Roster zAWRR Not in Roster","zAWRR Not in Roster",_xlfn.CONCAT(Veg_Table[[#This Row],[First_Name]]," ",Veg_Table[[#This Row],[Last_Name]]))</f>
        <v>Brandon Fabela</v>
      </c>
      <c r="AE1686">
        <v>3231367</v>
      </c>
      <c r="AF1686" t="s">
        <v>7336</v>
      </c>
      <c r="AG1686" t="s">
        <v>93</v>
      </c>
      <c r="AH1686" t="s">
        <v>5320</v>
      </c>
      <c r="AI1686" t="s">
        <v>6516</v>
      </c>
      <c r="AJ1686" t="s">
        <v>36</v>
      </c>
      <c r="AL1686" t="s">
        <v>22</v>
      </c>
      <c r="AM1686" t="s">
        <v>23</v>
      </c>
      <c r="AN1686" t="s">
        <v>25</v>
      </c>
      <c r="AO1686" t="s">
        <v>25</v>
      </c>
      <c r="AP1686">
        <v>11</v>
      </c>
      <c r="AQ1686">
        <v>48</v>
      </c>
      <c r="AR1686" t="s">
        <v>511</v>
      </c>
      <c r="AS1686" t="s">
        <v>823</v>
      </c>
      <c r="AT1686" t="s">
        <v>515</v>
      </c>
      <c r="AV1686" t="s">
        <v>519</v>
      </c>
      <c r="AW1686" t="s">
        <v>7337</v>
      </c>
      <c r="AZ1686"/>
      <c r="BB1686" s="4"/>
      <c r="BD1686" t="s">
        <v>29</v>
      </c>
      <c r="BE1686" t="s">
        <v>25</v>
      </c>
      <c r="BF1686" t="s">
        <v>513</v>
      </c>
      <c r="BI1686" s="3"/>
      <c r="BJ1686" t="s">
        <v>7325</v>
      </c>
      <c r="BK1686" s="30" t="s">
        <v>668</v>
      </c>
      <c r="BL1686" s="3">
        <v>43966.400589537036</v>
      </c>
      <c r="BM1686" t="s">
        <v>31</v>
      </c>
      <c r="BN1686" t="s">
        <v>32</v>
      </c>
      <c r="BP1686" t="s">
        <v>5452</v>
      </c>
      <c r="BQ1686" t="s">
        <v>1025</v>
      </c>
      <c r="BR1686" t="s">
        <v>28</v>
      </c>
      <c r="BS1686" t="s">
        <v>28</v>
      </c>
      <c r="BT1686" t="s">
        <v>668</v>
      </c>
      <c r="BU1686" s="3">
        <v>43966.400426365741</v>
      </c>
      <c r="BV1686" t="s">
        <v>803</v>
      </c>
      <c r="BW1686" s="3">
        <v>43966.420660150463</v>
      </c>
      <c r="BX1686" t="s">
        <v>7338</v>
      </c>
      <c r="CG1686"/>
      <c r="CH1686"/>
      <c r="CI1686"/>
      <c r="CY1686"/>
      <c r="DA1686"/>
      <c r="DF1686"/>
    </row>
    <row r="1687" spans="1:110" x14ac:dyDescent="0.25">
      <c r="A1687" s="1">
        <f>IF(Veg_Table[[#This Row],[VP_STATUS]]="Hold",0,IF(OR(AND(Veg_Table[[#This Row],[PRESCRIP]]="NW_No Work",Veg_Table[[#This Row],[VP_STATUS]]&lt;&gt;"No Work Required Under EVM"),AND(Veg_Table[[#This Row],[VP_STATUS]]="No Work Required Under EVM",Veg_Table[[#This Row],[PRESCRIP]]&lt;&gt;"NW_No Work")),1,0))</f>
        <v>0</v>
      </c>
      <c r="B1687" s="1">
        <f>IF(Veg_Table[[#This Row],[SPECIES]]="",1,0)</f>
        <v>0</v>
      </c>
      <c r="C1687" s="1">
        <f>IF(Veg_Table[[#This Row],[DIAMETER]]="",1,0)</f>
        <v>0</v>
      </c>
      <c r="D1687" s="1">
        <f>IF(Veg_Table[[#This Row],[HEIGHT]]="",1,0)</f>
        <v>0</v>
      </c>
      <c r="E168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87" s="1">
        <f>IF(AND(Veg_Table[[#This Row],[TAT_RESULT]]="ABATE",Veg_Table[[#This Row],[PRESCRIP]]="NW_No Work"),1,0)</f>
        <v>0</v>
      </c>
      <c r="G1687" s="1">
        <f>IF(OR(Veg_Table[[#This Row],[Prescription R-Scale]]="NA",Veg_Table[[#This Row],[Diameter R-Scale]]="NA"),0,IF(Veg_Table[[#This Row],[Diameter R-Scale]]&lt;&gt;Veg_Table[[#This Row],[Prescription R-Scale]],1,0))</f>
        <v>0</v>
      </c>
      <c r="H1687" s="1">
        <f>IF(OR(AND(Veg_Table[[#This Row],[PRESCRIP]]="BC_Br Rmv", Veg_Table[[#This Row],[WOOD_MAN]]&lt;&gt;"Not Needed"),AND(Veg_Table[[#This Row],[PRESCRIP]]="BCS_Br Rmv+Trt", Veg_Table[[#This Row],[WOOD_MAN]]&lt;&gt;"Not Needed")),1,0)</f>
        <v>0</v>
      </c>
      <c r="I1687" s="1">
        <f ca="1">IF(AND(Veg_Table[[#This Row],[Prescription_Changed]]="Yes",Veg_Table[[#This Row],[TAT_RESULT]]=""),1,0)</f>
        <v>0</v>
      </c>
      <c r="J1687" s="1">
        <f ca="1">SUM(Veg_Table[[#This Row],[Prescription and Status do not match]:[Prescription_Edited_And_TAT_Is_Blank]])</f>
        <v>0</v>
      </c>
      <c r="K1687" s="1">
        <f ca="1">IF(Veg_Table[[#This Row],[Sum of Errors]]&gt;0,1,0)</f>
        <v>0</v>
      </c>
      <c r="L1687" s="1">
        <f>1</f>
        <v>1</v>
      </c>
      <c r="M1687"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687" s="1">
        <f>IF(OR(MID(Veg_Table[[#This Row],[PRESCRIP]],2,1)="1",MID(Veg_Table[[#This Row],[PRESCRIP]],2,1)="2",MID(Veg_Table[[#This Row],[PRESCRIP]],2,1)="3",MID(Veg_Table[[#This Row],[PRESCRIP]],2,1)="4"),_xlfn.NUMBERVALUE(MID(Veg_Table[[#This Row],[PRESCRIP]],2,1)),"NA")</f>
        <v>2</v>
      </c>
      <c r="O1687" s="1">
        <f>WEEKNUM(Veg_Table[[#This Row],[EVM_LAST_EDITED_Day]],2)</f>
        <v>20</v>
      </c>
      <c r="P1687" s="25">
        <f>IFERROR(DATE(YEAR(Veg_Table[[#This Row],[EVM_LAST_EDITED2]]),MONTH(Veg_Table[[#This Row],[EVM_LAST_EDITED2]]),DAY(Veg_Table[[#This Row],[EVM_LAST_EDITED2]])),DATE(2019,1,1))</f>
        <v>43966</v>
      </c>
      <c r="Q1687" s="3">
        <f>VALUE(SUBSTITUTE(Veg_Table[[#This Row],[EVM_LAST_EDITED]],",",""))</f>
        <v>43966.402595370397</v>
      </c>
      <c r="R1687" s="1" t="str">
        <f>_xlfn.IFNA(IF(Veg_Table[[#This Row],[EVM_LAST_EDITOR]]="","zBlank EVM Last Editor",VLOOKUP(Veg_Table[[#This Row],[EVM_LAST_EDITOR]],Roster_Table[#All],4,FALSE)),"zAWRR Not in Roster")</f>
        <v>MGE</v>
      </c>
      <c r="S1687" s="1" t="str">
        <f>_xlfn.IFNA(IF(Veg_Table[[#This Row],[EVM_LAST_EDITOR]]="","zBlank EVM Last Editor",VLOOKUP(Veg_Table[[#This Row],[EVM_LAST_EDITOR]],Roster_Table[#All],16,FALSE)),"zCompany_AWRR not in Roster")</f>
        <v>MGE_Mountain G Enterprises</v>
      </c>
      <c r="T1687" s="2">
        <f>IFERROR(DATE(YEAR(Veg_Table[[#This Row],[Created2]]),MONTH(Veg_Table[[#This Row],[Created2]]),DAY(Veg_Table[[#This Row],[Created2]])),DATE(2019,1,1))</f>
        <v>43966</v>
      </c>
      <c r="U1687" s="3">
        <f>VALUE(SUBSTITUTE(Veg_Table[[#This Row],[Created]],",",""))</f>
        <v>43966.393805138898</v>
      </c>
      <c r="V1687" s="3" t="str">
        <f ca="1">IFERROR(_xlfn.IFNA(CELL("contents",INDIRECT(_xlfn.CONCAT("Veg_Table_Production_Data!",ADDRESS(MATCH(_xlfn.MAXIFS(#REF!,#REF!,"="&amp;Veg_Table[[#This Row],[AUTO_ID]],#REF!,"&lt;"&amp;Veg_Table[[#This Row],[EVM_LAST_EDITED_Day]]),#REF!,0),COLUMN(#REF!),4,1,)))),""),"")</f>
        <v/>
      </c>
      <c r="W1687" s="3" t="str">
        <f ca="1">IF(Veg_Table[[#This Row],[Previous_Prescription]]="","No",IF(Veg_Table[[#This Row],[Previous_Prescription]]=Veg_Table[[#This Row],[PRESCRIP]],"No","Yes"))</f>
        <v>No</v>
      </c>
      <c r="X1687" s="3" t="str">
        <f>IF(Veg_Table[[#This Row],[EVM_LAST_EDITED_Day]]=Veg_Table[[#This Row],[Created_Day]],"New","Old")</f>
        <v>New</v>
      </c>
      <c r="Y1687" s="1">
        <f>IFERROR(IF(FIND("delete",LOWER(Veg_Table[[#This Row],[PI_COMMENTS]]))&gt;=1,1,0),0)</f>
        <v>0</v>
      </c>
      <c r="Z1687" s="1" t="str">
        <f>_xlfn.IFNA(IF(Veg_Table[[#This Row],[EVM_LAST_EDITOR]]="","Yes",VLOOKUP(Veg_Table[[#This Row],[EVM_LAST_EDITOR]],Roster_Table[#All],15,FALSE)),"Yes")</f>
        <v>Yes</v>
      </c>
      <c r="AA168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87" s="1" t="str">
        <f>_xlfn.IFNA(VLOOKUP(Veg_Table[[#This Row],[EVM_LAST_EDITOR]],Roster_Table[#All],3,FALSE),"zAWRR Not in Roster")</f>
        <v>Aaron</v>
      </c>
      <c r="AC1687" s="1" t="str">
        <f>_xlfn.IFNA(VLOOKUP(Veg_Table[[#This Row],[EVM_LAST_EDITOR]],Roster_Table[#All],2,FALSE),"zAWRR Not in Roster")</f>
        <v>Hansen</v>
      </c>
      <c r="AD1687" s="1" t="str">
        <f>IF(_xlfn.CONCAT(Veg_Table[[#This Row],[First_Name]]," ",Veg_Table[[#This Row],[Last_Name]])="zAWRR Not in Roster zAWRR Not in Roster","zAWRR Not in Roster",_xlfn.CONCAT(Veg_Table[[#This Row],[First_Name]]," ",Veg_Table[[#This Row],[Last_Name]]))</f>
        <v>Aaron Hansen</v>
      </c>
      <c r="AE1687">
        <v>3231352</v>
      </c>
      <c r="AF1687" t="s">
        <v>7333</v>
      </c>
      <c r="AG1687" t="s">
        <v>93</v>
      </c>
      <c r="AH1687" t="s">
        <v>5320</v>
      </c>
      <c r="AI1687" t="s">
        <v>6516</v>
      </c>
      <c r="AJ1687" t="s">
        <v>36</v>
      </c>
      <c r="AL1687" t="s">
        <v>22</v>
      </c>
      <c r="AM1687" t="s">
        <v>23</v>
      </c>
      <c r="AN1687" t="s">
        <v>25</v>
      </c>
      <c r="AO1687" t="s">
        <v>25</v>
      </c>
      <c r="AP1687">
        <v>23</v>
      </c>
      <c r="AQ1687">
        <v>44</v>
      </c>
      <c r="AR1687" t="s">
        <v>514</v>
      </c>
      <c r="AS1687" t="s">
        <v>42</v>
      </c>
      <c r="AT1687" t="s">
        <v>515</v>
      </c>
      <c r="AV1687" t="s">
        <v>519</v>
      </c>
      <c r="AW1687" t="s">
        <v>7334</v>
      </c>
      <c r="AZ1687"/>
      <c r="BB1687" s="4"/>
      <c r="BD1687" t="s">
        <v>29</v>
      </c>
      <c r="BE1687" t="s">
        <v>25</v>
      </c>
      <c r="BF1687" t="s">
        <v>513</v>
      </c>
      <c r="BI1687" s="3"/>
      <c r="BJ1687" t="s">
        <v>2678</v>
      </c>
      <c r="BK1687" s="30" t="s">
        <v>156</v>
      </c>
      <c r="BL1687" s="3">
        <v>43966.402595370368</v>
      </c>
      <c r="BM1687" t="s">
        <v>31</v>
      </c>
      <c r="BN1687" t="s">
        <v>32</v>
      </c>
      <c r="BP1687" t="s">
        <v>5452</v>
      </c>
      <c r="BQ1687" t="s">
        <v>1025</v>
      </c>
      <c r="BR1687" t="s">
        <v>28</v>
      </c>
      <c r="BS1687" t="s">
        <v>28</v>
      </c>
      <c r="BT1687" t="s">
        <v>668</v>
      </c>
      <c r="BU1687" s="3">
        <v>43966.39380513889</v>
      </c>
      <c r="BV1687" t="s">
        <v>803</v>
      </c>
      <c r="BW1687" s="3">
        <v>43966.420648391206</v>
      </c>
      <c r="BX1687" t="s">
        <v>7335</v>
      </c>
      <c r="CG1687"/>
      <c r="CH1687"/>
      <c r="CI1687"/>
      <c r="CY1687"/>
      <c r="DA1687"/>
      <c r="DF1687"/>
    </row>
    <row r="1688" spans="1:110" x14ac:dyDescent="0.25">
      <c r="A1688" s="1">
        <f>IF(Veg_Table[[#This Row],[VP_STATUS]]="Hold",0,IF(OR(AND(Veg_Table[[#This Row],[PRESCRIP]]="NW_No Work",Veg_Table[[#This Row],[VP_STATUS]]&lt;&gt;"No Work Required Under EVM"),AND(Veg_Table[[#This Row],[VP_STATUS]]="No Work Required Under EVM",Veg_Table[[#This Row],[PRESCRIP]]&lt;&gt;"NW_No Work")),1,0))</f>
        <v>0</v>
      </c>
      <c r="B1688" s="1">
        <f>IF(Veg_Table[[#This Row],[SPECIES]]="",1,0)</f>
        <v>0</v>
      </c>
      <c r="C1688" s="1">
        <f>IF(Veg_Table[[#This Row],[DIAMETER]]="",1,0)</f>
        <v>0</v>
      </c>
      <c r="D1688" s="1">
        <f>IF(Veg_Table[[#This Row],[HEIGHT]]="",1,0)</f>
        <v>0</v>
      </c>
      <c r="E168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88" s="1">
        <f>IF(AND(Veg_Table[[#This Row],[TAT_RESULT]]="ABATE",Veg_Table[[#This Row],[PRESCRIP]]="NW_No Work"),1,0)</f>
        <v>0</v>
      </c>
      <c r="G1688" s="1">
        <f>IF(OR(Veg_Table[[#This Row],[Prescription R-Scale]]="NA",Veg_Table[[#This Row],[Diameter R-Scale]]="NA"),0,IF(Veg_Table[[#This Row],[Diameter R-Scale]]&lt;&gt;Veg_Table[[#This Row],[Prescription R-Scale]],1,0))</f>
        <v>0</v>
      </c>
      <c r="H1688" s="1">
        <f>IF(OR(AND(Veg_Table[[#This Row],[PRESCRIP]]="BC_Br Rmv", Veg_Table[[#This Row],[WOOD_MAN]]&lt;&gt;"Not Needed"),AND(Veg_Table[[#This Row],[PRESCRIP]]="BCS_Br Rmv+Trt", Veg_Table[[#This Row],[WOOD_MAN]]&lt;&gt;"Not Needed")),1,0)</f>
        <v>0</v>
      </c>
      <c r="I1688" s="1">
        <f ca="1">IF(AND(Veg_Table[[#This Row],[Prescription_Changed]]="Yes",Veg_Table[[#This Row],[TAT_RESULT]]=""),1,0)</f>
        <v>0</v>
      </c>
      <c r="J1688" s="1">
        <f ca="1">SUM(Veg_Table[[#This Row],[Prescription and Status do not match]:[Prescription_Edited_And_TAT_Is_Blank]])</f>
        <v>0</v>
      </c>
      <c r="K1688" s="1">
        <f ca="1">IF(Veg_Table[[#This Row],[Sum of Errors]]&gt;0,1,0)</f>
        <v>0</v>
      </c>
      <c r="L1688" s="1">
        <f>1</f>
        <v>1</v>
      </c>
      <c r="M1688"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688" s="1" t="str">
        <f>IF(OR(MID(Veg_Table[[#This Row],[PRESCRIP]],2,1)="1",MID(Veg_Table[[#This Row],[PRESCRIP]],2,1)="2",MID(Veg_Table[[#This Row],[PRESCRIP]],2,1)="3",MID(Veg_Table[[#This Row],[PRESCRIP]],2,1)="4"),_xlfn.NUMBERVALUE(MID(Veg_Table[[#This Row],[PRESCRIP]],2,1)),"NA")</f>
        <v>NA</v>
      </c>
      <c r="O1688" s="1">
        <f>WEEKNUM(Veg_Table[[#This Row],[EVM_LAST_EDITED_Day]],2)</f>
        <v>20</v>
      </c>
      <c r="P1688" s="25">
        <f>IFERROR(DATE(YEAR(Veg_Table[[#This Row],[EVM_LAST_EDITED2]]),MONTH(Veg_Table[[#This Row],[EVM_LAST_EDITED2]]),DAY(Veg_Table[[#This Row],[EVM_LAST_EDITED2]])),DATE(2019,1,1))</f>
        <v>43966</v>
      </c>
      <c r="Q1688" s="3">
        <f>VALUE(SUBSTITUTE(Veg_Table[[#This Row],[EVM_LAST_EDITED]],",",""))</f>
        <v>43966.411186712998</v>
      </c>
      <c r="R1688" s="1" t="str">
        <f>_xlfn.IFNA(IF(Veg_Table[[#This Row],[EVM_LAST_EDITOR]]="","zBlank EVM Last Editor",VLOOKUP(Veg_Table[[#This Row],[EVM_LAST_EDITOR]],Roster_Table[#All],4,FALSE)),"zAWRR Not in Roster")</f>
        <v>MGE</v>
      </c>
      <c r="S1688" s="1" t="str">
        <f>_xlfn.IFNA(IF(Veg_Table[[#This Row],[EVM_LAST_EDITOR]]="","zBlank EVM Last Editor",VLOOKUP(Veg_Table[[#This Row],[EVM_LAST_EDITOR]],Roster_Table[#All],16,FALSE)),"zCompany_AWRR not in Roster")</f>
        <v>MGE_Mountain G Enterprises</v>
      </c>
      <c r="T1688" s="2">
        <f>IFERROR(DATE(YEAR(Veg_Table[[#This Row],[Created2]]),MONTH(Veg_Table[[#This Row],[Created2]]),DAY(Veg_Table[[#This Row],[Created2]])),DATE(2019,1,1))</f>
        <v>43966</v>
      </c>
      <c r="U1688" s="3">
        <f>VALUE(SUBSTITUTE(Veg_Table[[#This Row],[Created]],",",""))</f>
        <v>43966.411186712998</v>
      </c>
      <c r="V1688" s="3" t="str">
        <f ca="1">IFERROR(_xlfn.IFNA(CELL("contents",INDIRECT(_xlfn.CONCAT("Veg_Table_Production_Data!",ADDRESS(MATCH(_xlfn.MAXIFS(#REF!,#REF!,"="&amp;Veg_Table[[#This Row],[AUTO_ID]],#REF!,"&lt;"&amp;Veg_Table[[#This Row],[EVM_LAST_EDITED_Day]]),#REF!,0),COLUMN(#REF!),4,1,)))),""),"")</f>
        <v/>
      </c>
      <c r="W1688" s="3" t="str">
        <f ca="1">IF(Veg_Table[[#This Row],[Previous_Prescription]]="","No",IF(Veg_Table[[#This Row],[Previous_Prescription]]=Veg_Table[[#This Row],[PRESCRIP]],"No","Yes"))</f>
        <v>No</v>
      </c>
      <c r="X1688" s="3" t="str">
        <f>IF(Veg_Table[[#This Row],[EVM_LAST_EDITED_Day]]=Veg_Table[[#This Row],[Created_Day]],"New","Old")</f>
        <v>New</v>
      </c>
      <c r="Y1688" s="1">
        <f>IFERROR(IF(FIND("delete",LOWER(Veg_Table[[#This Row],[PI_COMMENTS]]))&gt;=1,1,0),0)</f>
        <v>0</v>
      </c>
      <c r="Z1688" s="1" t="str">
        <f>_xlfn.IFNA(IF(Veg_Table[[#This Row],[EVM_LAST_EDITOR]]="","Yes",VLOOKUP(Veg_Table[[#This Row],[EVM_LAST_EDITOR]],Roster_Table[#All],15,FALSE)),"Yes")</f>
        <v>Yes</v>
      </c>
      <c r="AA168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88" s="1" t="str">
        <f>_xlfn.IFNA(VLOOKUP(Veg_Table[[#This Row],[EVM_LAST_EDITOR]],Roster_Table[#All],3,FALSE),"zAWRR Not in Roster")</f>
        <v>Brandon</v>
      </c>
      <c r="AC1688" s="1" t="str">
        <f>_xlfn.IFNA(VLOOKUP(Veg_Table[[#This Row],[EVM_LAST_EDITOR]],Roster_Table[#All],2,FALSE),"zAWRR Not in Roster")</f>
        <v>Fabela</v>
      </c>
      <c r="AD1688" s="1" t="str">
        <f>IF(_xlfn.CONCAT(Veg_Table[[#This Row],[First_Name]]," ",Veg_Table[[#This Row],[Last_Name]])="zAWRR Not in Roster zAWRR Not in Roster","zAWRR Not in Roster",_xlfn.CONCAT(Veg_Table[[#This Row],[First_Name]]," ",Veg_Table[[#This Row],[Last_Name]]))</f>
        <v>Brandon Fabela</v>
      </c>
      <c r="AE1688">
        <v>3231394</v>
      </c>
      <c r="AF1688" t="s">
        <v>7330</v>
      </c>
      <c r="AG1688" t="s">
        <v>93</v>
      </c>
      <c r="AH1688" t="s">
        <v>5320</v>
      </c>
      <c r="AI1688" t="s">
        <v>7280</v>
      </c>
      <c r="AJ1688" t="s">
        <v>21</v>
      </c>
      <c r="AL1688" t="s">
        <v>22</v>
      </c>
      <c r="AM1688" t="s">
        <v>38</v>
      </c>
      <c r="AN1688" t="s">
        <v>25</v>
      </c>
      <c r="AO1688" t="s">
        <v>25</v>
      </c>
      <c r="AP1688">
        <v>17</v>
      </c>
      <c r="AQ1688">
        <v>64</v>
      </c>
      <c r="AR1688" t="s">
        <v>511</v>
      </c>
      <c r="AS1688" t="s">
        <v>24</v>
      </c>
      <c r="AT1688" t="s">
        <v>26</v>
      </c>
      <c r="AV1688" t="s">
        <v>512</v>
      </c>
      <c r="AW1688" t="s">
        <v>7331</v>
      </c>
      <c r="AZ1688"/>
      <c r="BB1688" s="4"/>
      <c r="BD1688" t="s">
        <v>29</v>
      </c>
      <c r="BE1688" t="s">
        <v>25</v>
      </c>
      <c r="BF1688" t="s">
        <v>513</v>
      </c>
      <c r="BI1688" s="3"/>
      <c r="BJ1688" t="s">
        <v>27</v>
      </c>
      <c r="BK1688" s="30" t="s">
        <v>668</v>
      </c>
      <c r="BL1688" s="3">
        <v>43966.411186712961</v>
      </c>
      <c r="BM1688" t="s">
        <v>31</v>
      </c>
      <c r="BN1688" t="s">
        <v>32</v>
      </c>
      <c r="BP1688" t="s">
        <v>5452</v>
      </c>
      <c r="BQ1688" t="s">
        <v>1025</v>
      </c>
      <c r="BR1688" t="s">
        <v>28</v>
      </c>
      <c r="BS1688" t="s">
        <v>28</v>
      </c>
      <c r="BT1688" t="s">
        <v>668</v>
      </c>
      <c r="BU1688" s="3">
        <v>43966.411186712961</v>
      </c>
      <c r="BV1688" t="s">
        <v>803</v>
      </c>
      <c r="BW1688" s="3">
        <v>43966.420668888888</v>
      </c>
      <c r="BX1688" t="s">
        <v>7332</v>
      </c>
      <c r="CG1688"/>
      <c r="CH1688"/>
      <c r="CI1688"/>
      <c r="CY1688"/>
      <c r="DA1688"/>
      <c r="DF1688"/>
    </row>
    <row r="1689" spans="1:110" x14ac:dyDescent="0.25">
      <c r="A1689" s="1">
        <f>IF(Veg_Table[[#This Row],[VP_STATUS]]="Hold",0,IF(OR(AND(Veg_Table[[#This Row],[PRESCRIP]]="NW_No Work",Veg_Table[[#This Row],[VP_STATUS]]&lt;&gt;"No Work Required Under EVM"),AND(Veg_Table[[#This Row],[VP_STATUS]]="No Work Required Under EVM",Veg_Table[[#This Row],[PRESCRIP]]&lt;&gt;"NW_No Work")),1,0))</f>
        <v>0</v>
      </c>
      <c r="B1689" s="1">
        <f>IF(Veg_Table[[#This Row],[SPECIES]]="",1,0)</f>
        <v>0</v>
      </c>
      <c r="C1689" s="1">
        <f>IF(Veg_Table[[#This Row],[DIAMETER]]="",1,0)</f>
        <v>0</v>
      </c>
      <c r="D1689" s="1">
        <f>IF(Veg_Table[[#This Row],[HEIGHT]]="",1,0)</f>
        <v>0</v>
      </c>
      <c r="E168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89" s="1">
        <f>IF(AND(Veg_Table[[#This Row],[TAT_RESULT]]="ABATE",Veg_Table[[#This Row],[PRESCRIP]]="NW_No Work"),1,0)</f>
        <v>0</v>
      </c>
      <c r="G1689" s="1">
        <f>IF(OR(Veg_Table[[#This Row],[Prescription R-Scale]]="NA",Veg_Table[[#This Row],[Diameter R-Scale]]="NA"),0,IF(Veg_Table[[#This Row],[Diameter R-Scale]]&lt;&gt;Veg_Table[[#This Row],[Prescription R-Scale]],1,0))</f>
        <v>0</v>
      </c>
      <c r="H1689" s="1">
        <f>IF(OR(AND(Veg_Table[[#This Row],[PRESCRIP]]="BC_Br Rmv", Veg_Table[[#This Row],[WOOD_MAN]]&lt;&gt;"Not Needed"),AND(Veg_Table[[#This Row],[PRESCRIP]]="BCS_Br Rmv+Trt", Veg_Table[[#This Row],[WOOD_MAN]]&lt;&gt;"Not Needed")),1,0)</f>
        <v>0</v>
      </c>
      <c r="I1689" s="1">
        <f ca="1">IF(AND(Veg_Table[[#This Row],[Prescription_Changed]]="Yes",Veg_Table[[#This Row],[TAT_RESULT]]=""),1,0)</f>
        <v>0</v>
      </c>
      <c r="J1689" s="1">
        <f ca="1">SUM(Veg_Table[[#This Row],[Prescription and Status do not match]:[Prescription_Edited_And_TAT_Is_Blank]])</f>
        <v>0</v>
      </c>
      <c r="K1689" s="1">
        <f ca="1">IF(Veg_Table[[#This Row],[Sum of Errors]]&gt;0,1,0)</f>
        <v>0</v>
      </c>
      <c r="L1689" s="1">
        <f>1</f>
        <v>1</v>
      </c>
      <c r="M168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689" s="1" t="str">
        <f>IF(OR(MID(Veg_Table[[#This Row],[PRESCRIP]],2,1)="1",MID(Veg_Table[[#This Row],[PRESCRIP]],2,1)="2",MID(Veg_Table[[#This Row],[PRESCRIP]],2,1)="3",MID(Veg_Table[[#This Row],[PRESCRIP]],2,1)="4"),_xlfn.NUMBERVALUE(MID(Veg_Table[[#This Row],[PRESCRIP]],2,1)),"NA")</f>
        <v>NA</v>
      </c>
      <c r="O1689" s="1">
        <f>WEEKNUM(Veg_Table[[#This Row],[EVM_LAST_EDITED_Day]],2)</f>
        <v>20</v>
      </c>
      <c r="P1689" s="25">
        <f>IFERROR(DATE(YEAR(Veg_Table[[#This Row],[EVM_LAST_EDITED2]]),MONTH(Veg_Table[[#This Row],[EVM_LAST_EDITED2]]),DAY(Veg_Table[[#This Row],[EVM_LAST_EDITED2]])),DATE(2019,1,1))</f>
        <v>43966</v>
      </c>
      <c r="Q1689" s="3">
        <f>VALUE(SUBSTITUTE(Veg_Table[[#This Row],[EVM_LAST_EDITED]],",",""))</f>
        <v>43966.413986076397</v>
      </c>
      <c r="R1689" s="1" t="str">
        <f>_xlfn.IFNA(IF(Veg_Table[[#This Row],[EVM_LAST_EDITOR]]="","zBlank EVM Last Editor",VLOOKUP(Veg_Table[[#This Row],[EVM_LAST_EDITOR]],Roster_Table[#All],4,FALSE)),"zAWRR Not in Roster")</f>
        <v>MGE</v>
      </c>
      <c r="S1689" s="1" t="str">
        <f>_xlfn.IFNA(IF(Veg_Table[[#This Row],[EVM_LAST_EDITOR]]="","zBlank EVM Last Editor",VLOOKUP(Veg_Table[[#This Row],[EVM_LAST_EDITOR]],Roster_Table[#All],16,FALSE)),"zCompany_AWRR not in Roster")</f>
        <v>MGE_Mountain G Enterprises</v>
      </c>
      <c r="T1689" s="2">
        <f>IFERROR(DATE(YEAR(Veg_Table[[#This Row],[Created2]]),MONTH(Veg_Table[[#This Row],[Created2]]),DAY(Veg_Table[[#This Row],[Created2]])),DATE(2019,1,1))</f>
        <v>43781</v>
      </c>
      <c r="U1689" s="3">
        <f>VALUE(SUBSTITUTE(Veg_Table[[#This Row],[Created]],",",""))</f>
        <v>43781.6724189815</v>
      </c>
      <c r="V1689" s="3" t="str">
        <f ca="1">IFERROR(_xlfn.IFNA(CELL("contents",INDIRECT(_xlfn.CONCAT("Veg_Table_Production_Data!",ADDRESS(MATCH(_xlfn.MAXIFS(#REF!,#REF!,"="&amp;Veg_Table[[#This Row],[AUTO_ID]],#REF!,"&lt;"&amp;Veg_Table[[#This Row],[EVM_LAST_EDITED_Day]]),#REF!,0),COLUMN(#REF!),4,1,)))),""),"")</f>
        <v/>
      </c>
      <c r="W1689" s="3" t="str">
        <f ca="1">IF(Veg_Table[[#This Row],[Previous_Prescription]]="","No",IF(Veg_Table[[#This Row],[Previous_Prescription]]=Veg_Table[[#This Row],[PRESCRIP]],"No","Yes"))</f>
        <v>No</v>
      </c>
      <c r="X1689" s="3" t="str">
        <f>IF(Veg_Table[[#This Row],[EVM_LAST_EDITED_Day]]=Veg_Table[[#This Row],[Created_Day]],"New","Old")</f>
        <v>Old</v>
      </c>
      <c r="Y1689" s="1">
        <f>IFERROR(IF(FIND("delete",LOWER(Veg_Table[[#This Row],[PI_COMMENTS]]))&gt;=1,1,0),0)</f>
        <v>0</v>
      </c>
      <c r="Z1689" s="1" t="str">
        <f>_xlfn.IFNA(IF(Veg_Table[[#This Row],[EVM_LAST_EDITOR]]="","Yes",VLOOKUP(Veg_Table[[#This Row],[EVM_LAST_EDITOR]],Roster_Table[#All],15,FALSE)),"Yes")</f>
        <v>Yes</v>
      </c>
      <c r="AA168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89" s="1" t="str">
        <f>_xlfn.IFNA(VLOOKUP(Veg_Table[[#This Row],[EVM_LAST_EDITOR]],Roster_Table[#All],3,FALSE),"zAWRR Not in Roster")</f>
        <v>Miguel</v>
      </c>
      <c r="AC1689" s="1" t="str">
        <f>_xlfn.IFNA(VLOOKUP(Veg_Table[[#This Row],[EVM_LAST_EDITOR]],Roster_Table[#All],2,FALSE),"zAWRR Not in Roster")</f>
        <v>Dominguez-Diaz</v>
      </c>
      <c r="AD1689" s="1" t="str">
        <f>IF(_xlfn.CONCAT(Veg_Table[[#This Row],[First_Name]]," ",Veg_Table[[#This Row],[Last_Name]])="zAWRR Not in Roster zAWRR Not in Roster","zAWRR Not in Roster",_xlfn.CONCAT(Veg_Table[[#This Row],[First_Name]]," ",Veg_Table[[#This Row],[Last_Name]]))</f>
        <v>Miguel Dominguez-Diaz</v>
      </c>
      <c r="AE1689">
        <v>1771005</v>
      </c>
      <c r="AF1689" t="s">
        <v>4885</v>
      </c>
      <c r="AG1689" t="s">
        <v>30</v>
      </c>
      <c r="AH1689" t="s">
        <v>2420</v>
      </c>
      <c r="AI1689" t="s">
        <v>2421</v>
      </c>
      <c r="AJ1689" t="s">
        <v>48</v>
      </c>
      <c r="AK1689" t="s">
        <v>28</v>
      </c>
      <c r="AL1689" t="s">
        <v>830</v>
      </c>
      <c r="AM1689" t="s">
        <v>38</v>
      </c>
      <c r="AN1689" t="s">
        <v>25</v>
      </c>
      <c r="AO1689" t="s">
        <v>25</v>
      </c>
      <c r="AP1689">
        <v>24</v>
      </c>
      <c r="AQ1689">
        <v>100</v>
      </c>
      <c r="AR1689" t="s">
        <v>511</v>
      </c>
      <c r="AS1689" t="s">
        <v>823</v>
      </c>
      <c r="AT1689" t="s">
        <v>515</v>
      </c>
      <c r="AU1689" t="s">
        <v>25</v>
      </c>
      <c r="AV1689" t="s">
        <v>512</v>
      </c>
      <c r="AW1689" t="s">
        <v>7214</v>
      </c>
      <c r="AX1689" t="s">
        <v>534</v>
      </c>
      <c r="AY1689" t="s">
        <v>28</v>
      </c>
      <c r="AZ1689"/>
      <c r="BA1689" t="s">
        <v>28</v>
      </c>
      <c r="BB1689" s="4"/>
      <c r="BC1689" t="s">
        <v>28</v>
      </c>
      <c r="BD1689" t="s">
        <v>29</v>
      </c>
      <c r="BF1689" t="s">
        <v>28</v>
      </c>
      <c r="BG1689" t="s">
        <v>28</v>
      </c>
      <c r="BH1689" t="s">
        <v>28</v>
      </c>
      <c r="BI1689" s="3"/>
      <c r="BJ1689" t="s">
        <v>7166</v>
      </c>
      <c r="BK1689" s="30" t="s">
        <v>146</v>
      </c>
      <c r="BL1689" s="3">
        <v>43966.41398607639</v>
      </c>
      <c r="BM1689" t="s">
        <v>31</v>
      </c>
      <c r="BN1689" t="s">
        <v>32</v>
      </c>
      <c r="BO1689" t="s">
        <v>2422</v>
      </c>
      <c r="BP1689" t="s">
        <v>4883</v>
      </c>
      <c r="BQ1689" t="s">
        <v>826</v>
      </c>
      <c r="BR1689" t="s">
        <v>28</v>
      </c>
      <c r="BS1689" t="s">
        <v>28</v>
      </c>
      <c r="BT1689" t="s">
        <v>1023</v>
      </c>
      <c r="BU1689" s="3">
        <v>43781.672418981485</v>
      </c>
      <c r="BV1689" t="s">
        <v>803</v>
      </c>
      <c r="BW1689" s="3">
        <v>43966.480293032408</v>
      </c>
      <c r="BX1689" t="s">
        <v>4886</v>
      </c>
      <c r="CG1689"/>
      <c r="CH1689"/>
      <c r="CI1689"/>
      <c r="CY1689"/>
      <c r="DA1689"/>
      <c r="DF1689"/>
    </row>
    <row r="1690" spans="1:110" x14ac:dyDescent="0.25">
      <c r="A1690" s="1">
        <f>IF(Veg_Table[[#This Row],[VP_STATUS]]="Hold",0,IF(OR(AND(Veg_Table[[#This Row],[PRESCRIP]]="NW_No Work",Veg_Table[[#This Row],[VP_STATUS]]&lt;&gt;"No Work Required Under EVM"),AND(Veg_Table[[#This Row],[VP_STATUS]]="No Work Required Under EVM",Veg_Table[[#This Row],[PRESCRIP]]&lt;&gt;"NW_No Work")),1,0))</f>
        <v>0</v>
      </c>
      <c r="B1690" s="1">
        <f>IF(Veg_Table[[#This Row],[SPECIES]]="",1,0)</f>
        <v>0</v>
      </c>
      <c r="C1690" s="1">
        <f>IF(Veg_Table[[#This Row],[DIAMETER]]="",1,0)</f>
        <v>0</v>
      </c>
      <c r="D1690" s="1">
        <f>IF(Veg_Table[[#This Row],[HEIGHT]]="",1,0)</f>
        <v>0</v>
      </c>
      <c r="E169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90" s="1">
        <f>IF(AND(Veg_Table[[#This Row],[TAT_RESULT]]="ABATE",Veg_Table[[#This Row],[PRESCRIP]]="NW_No Work"),1,0)</f>
        <v>0</v>
      </c>
      <c r="G1690" s="1">
        <f>IF(OR(Veg_Table[[#This Row],[Prescription R-Scale]]="NA",Veg_Table[[#This Row],[Diameter R-Scale]]="NA"),0,IF(Veg_Table[[#This Row],[Diameter R-Scale]]&lt;&gt;Veg_Table[[#This Row],[Prescription R-Scale]],1,0))</f>
        <v>0</v>
      </c>
      <c r="H1690" s="1">
        <f>IF(OR(AND(Veg_Table[[#This Row],[PRESCRIP]]="BC_Br Rmv", Veg_Table[[#This Row],[WOOD_MAN]]&lt;&gt;"Not Needed"),AND(Veg_Table[[#This Row],[PRESCRIP]]="BCS_Br Rmv+Trt", Veg_Table[[#This Row],[WOOD_MAN]]&lt;&gt;"Not Needed")),1,0)</f>
        <v>0</v>
      </c>
      <c r="I1690" s="1">
        <f ca="1">IF(AND(Veg_Table[[#This Row],[Prescription_Changed]]="Yes",Veg_Table[[#This Row],[TAT_RESULT]]=""),1,0)</f>
        <v>0</v>
      </c>
      <c r="J1690" s="1">
        <f ca="1">SUM(Veg_Table[[#This Row],[Prescription and Status do not match]:[Prescription_Edited_And_TAT_Is_Blank]])</f>
        <v>0</v>
      </c>
      <c r="K1690" s="1">
        <f ca="1">IF(Veg_Table[[#This Row],[Sum of Errors]]&gt;0,1,0)</f>
        <v>0</v>
      </c>
      <c r="L1690" s="1">
        <f>1</f>
        <v>1</v>
      </c>
      <c r="M169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690" s="1" t="str">
        <f>IF(OR(MID(Veg_Table[[#This Row],[PRESCRIP]],2,1)="1",MID(Veg_Table[[#This Row],[PRESCRIP]],2,1)="2",MID(Veg_Table[[#This Row],[PRESCRIP]],2,1)="3",MID(Veg_Table[[#This Row],[PRESCRIP]],2,1)="4"),_xlfn.NUMBERVALUE(MID(Veg_Table[[#This Row],[PRESCRIP]],2,1)),"NA")</f>
        <v>NA</v>
      </c>
      <c r="O1690" s="1">
        <f>WEEKNUM(Veg_Table[[#This Row],[EVM_LAST_EDITED_Day]],2)</f>
        <v>20</v>
      </c>
      <c r="P1690" s="25">
        <f>IFERROR(DATE(YEAR(Veg_Table[[#This Row],[EVM_LAST_EDITED2]]),MONTH(Veg_Table[[#This Row],[EVM_LAST_EDITED2]]),DAY(Veg_Table[[#This Row],[EVM_LAST_EDITED2]])),DATE(2019,1,1))</f>
        <v>43966</v>
      </c>
      <c r="Q1690" s="3">
        <f>VALUE(SUBSTITUTE(Veg_Table[[#This Row],[EVM_LAST_EDITED]],",",""))</f>
        <v>43966.413986076397</v>
      </c>
      <c r="R1690" s="1" t="str">
        <f>_xlfn.IFNA(IF(Veg_Table[[#This Row],[EVM_LAST_EDITOR]]="","zBlank EVM Last Editor",VLOOKUP(Veg_Table[[#This Row],[EVM_LAST_EDITOR]],Roster_Table[#All],4,FALSE)),"zAWRR Not in Roster")</f>
        <v>MGE</v>
      </c>
      <c r="S1690" s="1" t="str">
        <f>_xlfn.IFNA(IF(Veg_Table[[#This Row],[EVM_LAST_EDITOR]]="","zBlank EVM Last Editor",VLOOKUP(Veg_Table[[#This Row],[EVM_LAST_EDITOR]],Roster_Table[#All],16,FALSE)),"zCompany_AWRR not in Roster")</f>
        <v>MGE_Mountain G Enterprises</v>
      </c>
      <c r="T1690" s="2">
        <f>IFERROR(DATE(YEAR(Veg_Table[[#This Row],[Created2]]),MONTH(Veg_Table[[#This Row],[Created2]]),DAY(Veg_Table[[#This Row],[Created2]])),DATE(2019,1,1))</f>
        <v>43781</v>
      </c>
      <c r="U1690" s="3">
        <f>VALUE(SUBSTITUTE(Veg_Table[[#This Row],[Created]],",",""))</f>
        <v>43781.675104166701</v>
      </c>
      <c r="V1690" s="3" t="str">
        <f ca="1">IFERROR(_xlfn.IFNA(CELL("contents",INDIRECT(_xlfn.CONCAT("Veg_Table_Production_Data!",ADDRESS(MATCH(_xlfn.MAXIFS(#REF!,#REF!,"="&amp;Veg_Table[[#This Row],[AUTO_ID]],#REF!,"&lt;"&amp;Veg_Table[[#This Row],[EVM_LAST_EDITED_Day]]),#REF!,0),COLUMN(#REF!),4,1,)))),""),"")</f>
        <v/>
      </c>
      <c r="W1690" s="3" t="str">
        <f ca="1">IF(Veg_Table[[#This Row],[Previous_Prescription]]="","No",IF(Veg_Table[[#This Row],[Previous_Prescription]]=Veg_Table[[#This Row],[PRESCRIP]],"No","Yes"))</f>
        <v>No</v>
      </c>
      <c r="X1690" s="3" t="str">
        <f>IF(Veg_Table[[#This Row],[EVM_LAST_EDITED_Day]]=Veg_Table[[#This Row],[Created_Day]],"New","Old")</f>
        <v>Old</v>
      </c>
      <c r="Y1690" s="1">
        <f>IFERROR(IF(FIND("delete",LOWER(Veg_Table[[#This Row],[PI_COMMENTS]]))&gt;=1,1,0),0)</f>
        <v>0</v>
      </c>
      <c r="Z1690" s="1" t="str">
        <f>_xlfn.IFNA(IF(Veg_Table[[#This Row],[EVM_LAST_EDITOR]]="","Yes",VLOOKUP(Veg_Table[[#This Row],[EVM_LAST_EDITOR]],Roster_Table[#All],15,FALSE)),"Yes")</f>
        <v>Yes</v>
      </c>
      <c r="AA169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90" s="1" t="str">
        <f>_xlfn.IFNA(VLOOKUP(Veg_Table[[#This Row],[EVM_LAST_EDITOR]],Roster_Table[#All],3,FALSE),"zAWRR Not in Roster")</f>
        <v>Miguel</v>
      </c>
      <c r="AC1690" s="1" t="str">
        <f>_xlfn.IFNA(VLOOKUP(Veg_Table[[#This Row],[EVM_LAST_EDITOR]],Roster_Table[#All],2,FALSE),"zAWRR Not in Roster")</f>
        <v>Dominguez-Diaz</v>
      </c>
      <c r="AD1690" s="1" t="str">
        <f>IF(_xlfn.CONCAT(Veg_Table[[#This Row],[First_Name]]," ",Veg_Table[[#This Row],[Last_Name]])="zAWRR Not in Roster zAWRR Not in Roster","zAWRR Not in Roster",_xlfn.CONCAT(Veg_Table[[#This Row],[First_Name]]," ",Veg_Table[[#This Row],[Last_Name]]))</f>
        <v>Miguel Dominguez-Diaz</v>
      </c>
      <c r="AE1690">
        <v>1771006</v>
      </c>
      <c r="AF1690" t="s">
        <v>4887</v>
      </c>
      <c r="AG1690" t="s">
        <v>30</v>
      </c>
      <c r="AH1690" t="s">
        <v>2420</v>
      </c>
      <c r="AI1690" t="s">
        <v>2421</v>
      </c>
      <c r="AJ1690" t="s">
        <v>48</v>
      </c>
      <c r="AK1690" t="s">
        <v>28</v>
      </c>
      <c r="AL1690" t="s">
        <v>830</v>
      </c>
      <c r="AM1690" t="s">
        <v>40</v>
      </c>
      <c r="AN1690" t="s">
        <v>25</v>
      </c>
      <c r="AO1690" t="s">
        <v>25</v>
      </c>
      <c r="AP1690">
        <v>12</v>
      </c>
      <c r="AQ1690">
        <v>60</v>
      </c>
      <c r="AR1690" t="s">
        <v>511</v>
      </c>
      <c r="AS1690" t="s">
        <v>823</v>
      </c>
      <c r="AT1690" t="s">
        <v>515</v>
      </c>
      <c r="AU1690" t="s">
        <v>25</v>
      </c>
      <c r="AV1690" t="s">
        <v>512</v>
      </c>
      <c r="AW1690" t="s">
        <v>6683</v>
      </c>
      <c r="AX1690" t="s">
        <v>534</v>
      </c>
      <c r="AY1690" t="s">
        <v>28</v>
      </c>
      <c r="AZ1690"/>
      <c r="BA1690" t="s">
        <v>28</v>
      </c>
      <c r="BB1690" s="4"/>
      <c r="BC1690" t="s">
        <v>28</v>
      </c>
      <c r="BD1690" t="s">
        <v>29</v>
      </c>
      <c r="BF1690" t="s">
        <v>28</v>
      </c>
      <c r="BG1690" t="s">
        <v>28</v>
      </c>
      <c r="BH1690" t="s">
        <v>28</v>
      </c>
      <c r="BI1690" s="3"/>
      <c r="BJ1690" t="s">
        <v>7166</v>
      </c>
      <c r="BK1690" s="30" t="s">
        <v>146</v>
      </c>
      <c r="BL1690" s="3">
        <v>43966.41398607639</v>
      </c>
      <c r="BM1690" t="s">
        <v>31</v>
      </c>
      <c r="BN1690" t="s">
        <v>32</v>
      </c>
      <c r="BO1690" t="s">
        <v>2422</v>
      </c>
      <c r="BP1690" t="s">
        <v>4883</v>
      </c>
      <c r="BQ1690" t="s">
        <v>826</v>
      </c>
      <c r="BR1690" t="s">
        <v>28</v>
      </c>
      <c r="BS1690" t="s">
        <v>28</v>
      </c>
      <c r="BT1690" t="s">
        <v>1023</v>
      </c>
      <c r="BU1690" s="3">
        <v>43781.675104166665</v>
      </c>
      <c r="BV1690" t="s">
        <v>803</v>
      </c>
      <c r="BW1690" s="3">
        <v>43966.480293032408</v>
      </c>
      <c r="BX1690" t="s">
        <v>4888</v>
      </c>
      <c r="CG1690"/>
      <c r="CH1690"/>
      <c r="CI1690"/>
      <c r="CY1690"/>
      <c r="DA1690"/>
      <c r="DF1690"/>
    </row>
    <row r="1691" spans="1:110" x14ac:dyDescent="0.25">
      <c r="A1691" s="1">
        <f>IF(Veg_Table[[#This Row],[VP_STATUS]]="Hold",0,IF(OR(AND(Veg_Table[[#This Row],[PRESCRIP]]="NW_No Work",Veg_Table[[#This Row],[VP_STATUS]]&lt;&gt;"No Work Required Under EVM"),AND(Veg_Table[[#This Row],[VP_STATUS]]="No Work Required Under EVM",Veg_Table[[#This Row],[PRESCRIP]]&lt;&gt;"NW_No Work")),1,0))</f>
        <v>0</v>
      </c>
      <c r="B1691" s="1">
        <f>IF(Veg_Table[[#This Row],[SPECIES]]="",1,0)</f>
        <v>0</v>
      </c>
      <c r="C1691" s="1">
        <f>IF(Veg_Table[[#This Row],[DIAMETER]]="",1,0)</f>
        <v>0</v>
      </c>
      <c r="D1691" s="1">
        <f>IF(Veg_Table[[#This Row],[HEIGHT]]="",1,0)</f>
        <v>0</v>
      </c>
      <c r="E169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91" s="1">
        <f>IF(AND(Veg_Table[[#This Row],[TAT_RESULT]]="ABATE",Veg_Table[[#This Row],[PRESCRIP]]="NW_No Work"),1,0)</f>
        <v>0</v>
      </c>
      <c r="G1691" s="1">
        <f>IF(OR(Veg_Table[[#This Row],[Prescription R-Scale]]="NA",Veg_Table[[#This Row],[Diameter R-Scale]]="NA"),0,IF(Veg_Table[[#This Row],[Diameter R-Scale]]&lt;&gt;Veg_Table[[#This Row],[Prescription R-Scale]],1,0))</f>
        <v>0</v>
      </c>
      <c r="H1691" s="1">
        <f>IF(OR(AND(Veg_Table[[#This Row],[PRESCRIP]]="BC_Br Rmv", Veg_Table[[#This Row],[WOOD_MAN]]&lt;&gt;"Not Needed"),AND(Veg_Table[[#This Row],[PRESCRIP]]="BCS_Br Rmv+Trt", Veg_Table[[#This Row],[WOOD_MAN]]&lt;&gt;"Not Needed")),1,0)</f>
        <v>0</v>
      </c>
      <c r="I1691" s="1">
        <f ca="1">IF(AND(Veg_Table[[#This Row],[Prescription_Changed]]="Yes",Veg_Table[[#This Row],[TAT_RESULT]]=""),1,0)</f>
        <v>0</v>
      </c>
      <c r="J1691" s="1">
        <f ca="1">SUM(Veg_Table[[#This Row],[Prescription and Status do not match]:[Prescription_Edited_And_TAT_Is_Blank]])</f>
        <v>0</v>
      </c>
      <c r="K1691" s="1">
        <f ca="1">IF(Veg_Table[[#This Row],[Sum of Errors]]&gt;0,1,0)</f>
        <v>0</v>
      </c>
      <c r="L1691" s="1">
        <f>1</f>
        <v>1</v>
      </c>
      <c r="M169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691" s="1" t="str">
        <f>IF(OR(MID(Veg_Table[[#This Row],[PRESCRIP]],2,1)="1",MID(Veg_Table[[#This Row],[PRESCRIP]],2,1)="2",MID(Veg_Table[[#This Row],[PRESCRIP]],2,1)="3",MID(Veg_Table[[#This Row],[PRESCRIP]],2,1)="4"),_xlfn.NUMBERVALUE(MID(Veg_Table[[#This Row],[PRESCRIP]],2,1)),"NA")</f>
        <v>NA</v>
      </c>
      <c r="O1691" s="1">
        <f>WEEKNUM(Veg_Table[[#This Row],[EVM_LAST_EDITED_Day]],2)</f>
        <v>20</v>
      </c>
      <c r="P1691" s="25">
        <f>IFERROR(DATE(YEAR(Veg_Table[[#This Row],[EVM_LAST_EDITED2]]),MONTH(Veg_Table[[#This Row],[EVM_LAST_EDITED2]]),DAY(Veg_Table[[#This Row],[EVM_LAST_EDITED2]])),DATE(2019,1,1))</f>
        <v>43966</v>
      </c>
      <c r="Q1691" s="3">
        <f>VALUE(SUBSTITUTE(Veg_Table[[#This Row],[EVM_LAST_EDITED]],",",""))</f>
        <v>43966.413986076397</v>
      </c>
      <c r="R1691" s="1" t="str">
        <f>_xlfn.IFNA(IF(Veg_Table[[#This Row],[EVM_LAST_EDITOR]]="","zBlank EVM Last Editor",VLOOKUP(Veg_Table[[#This Row],[EVM_LAST_EDITOR]],Roster_Table[#All],4,FALSE)),"zAWRR Not in Roster")</f>
        <v>MGE</v>
      </c>
      <c r="S1691" s="1" t="str">
        <f>_xlfn.IFNA(IF(Veg_Table[[#This Row],[EVM_LAST_EDITOR]]="","zBlank EVM Last Editor",VLOOKUP(Veg_Table[[#This Row],[EVM_LAST_EDITOR]],Roster_Table[#All],16,FALSE)),"zCompany_AWRR not in Roster")</f>
        <v>MGE_Mountain G Enterprises</v>
      </c>
      <c r="T1691" s="2">
        <f>IFERROR(DATE(YEAR(Veg_Table[[#This Row],[Created2]]),MONTH(Veg_Table[[#This Row],[Created2]]),DAY(Veg_Table[[#This Row],[Created2]])),DATE(2019,1,1))</f>
        <v>43781</v>
      </c>
      <c r="U1691" s="3">
        <f>VALUE(SUBSTITUTE(Veg_Table[[#This Row],[Created]],",",""))</f>
        <v>43781.680648148104</v>
      </c>
      <c r="V1691" s="3" t="str">
        <f ca="1">IFERROR(_xlfn.IFNA(CELL("contents",INDIRECT(_xlfn.CONCAT("Veg_Table_Production_Data!",ADDRESS(MATCH(_xlfn.MAXIFS(#REF!,#REF!,"="&amp;Veg_Table[[#This Row],[AUTO_ID]],#REF!,"&lt;"&amp;Veg_Table[[#This Row],[EVM_LAST_EDITED_Day]]),#REF!,0),COLUMN(#REF!),4,1,)))),""),"")</f>
        <v/>
      </c>
      <c r="W1691" s="3" t="str">
        <f ca="1">IF(Veg_Table[[#This Row],[Previous_Prescription]]="","No",IF(Veg_Table[[#This Row],[Previous_Prescription]]=Veg_Table[[#This Row],[PRESCRIP]],"No","Yes"))</f>
        <v>No</v>
      </c>
      <c r="X1691" s="3" t="str">
        <f>IF(Veg_Table[[#This Row],[EVM_LAST_EDITED_Day]]=Veg_Table[[#This Row],[Created_Day]],"New","Old")</f>
        <v>Old</v>
      </c>
      <c r="Y1691" s="1">
        <f>IFERROR(IF(FIND("delete",LOWER(Veg_Table[[#This Row],[PI_COMMENTS]]))&gt;=1,1,0),0)</f>
        <v>0</v>
      </c>
      <c r="Z1691" s="1" t="str">
        <f>_xlfn.IFNA(IF(Veg_Table[[#This Row],[EVM_LAST_EDITOR]]="","Yes",VLOOKUP(Veg_Table[[#This Row],[EVM_LAST_EDITOR]],Roster_Table[#All],15,FALSE)),"Yes")</f>
        <v>Yes</v>
      </c>
      <c r="AA169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91" s="1" t="str">
        <f>_xlfn.IFNA(VLOOKUP(Veg_Table[[#This Row],[EVM_LAST_EDITOR]],Roster_Table[#All],3,FALSE),"zAWRR Not in Roster")</f>
        <v>Miguel</v>
      </c>
      <c r="AC1691" s="1" t="str">
        <f>_xlfn.IFNA(VLOOKUP(Veg_Table[[#This Row],[EVM_LAST_EDITOR]],Roster_Table[#All],2,FALSE),"zAWRR Not in Roster")</f>
        <v>Dominguez-Diaz</v>
      </c>
      <c r="AD1691" s="1" t="str">
        <f>IF(_xlfn.CONCAT(Veg_Table[[#This Row],[First_Name]]," ",Veg_Table[[#This Row],[Last_Name]])="zAWRR Not in Roster zAWRR Not in Roster","zAWRR Not in Roster",_xlfn.CONCAT(Veg_Table[[#This Row],[First_Name]]," ",Veg_Table[[#This Row],[Last_Name]]))</f>
        <v>Miguel Dominguez-Diaz</v>
      </c>
      <c r="AE1691">
        <v>1771011</v>
      </c>
      <c r="AF1691" t="s">
        <v>4892</v>
      </c>
      <c r="AG1691" t="s">
        <v>30</v>
      </c>
      <c r="AH1691" t="s">
        <v>2420</v>
      </c>
      <c r="AI1691" t="s">
        <v>3071</v>
      </c>
      <c r="AJ1691" t="s">
        <v>48</v>
      </c>
      <c r="AK1691" t="s">
        <v>28</v>
      </c>
      <c r="AL1691" t="s">
        <v>830</v>
      </c>
      <c r="AM1691" t="s">
        <v>40</v>
      </c>
      <c r="AN1691" t="s">
        <v>25</v>
      </c>
      <c r="AO1691" t="s">
        <v>25</v>
      </c>
      <c r="AP1691">
        <v>11</v>
      </c>
      <c r="AQ1691">
        <v>25</v>
      </c>
      <c r="AR1691" t="s">
        <v>511</v>
      </c>
      <c r="AS1691" t="s">
        <v>990</v>
      </c>
      <c r="AT1691" t="s">
        <v>515</v>
      </c>
      <c r="AU1691" t="s">
        <v>25</v>
      </c>
      <c r="AV1691" t="s">
        <v>512</v>
      </c>
      <c r="AW1691" t="s">
        <v>6693</v>
      </c>
      <c r="AX1691" t="s">
        <v>534</v>
      </c>
      <c r="AY1691" t="s">
        <v>28</v>
      </c>
      <c r="AZ1691"/>
      <c r="BA1691" t="s">
        <v>28</v>
      </c>
      <c r="BB1691" s="4"/>
      <c r="BC1691" t="s">
        <v>28</v>
      </c>
      <c r="BD1691" t="s">
        <v>29</v>
      </c>
      <c r="BF1691" t="s">
        <v>28</v>
      </c>
      <c r="BG1691" t="s">
        <v>28</v>
      </c>
      <c r="BH1691" t="s">
        <v>28</v>
      </c>
      <c r="BI1691" s="3"/>
      <c r="BJ1691" t="s">
        <v>7166</v>
      </c>
      <c r="BK1691" s="30" t="s">
        <v>146</v>
      </c>
      <c r="BL1691" s="3">
        <v>43966.41398607639</v>
      </c>
      <c r="BM1691" t="s">
        <v>31</v>
      </c>
      <c r="BN1691" t="s">
        <v>32</v>
      </c>
      <c r="BO1691" t="s">
        <v>2422</v>
      </c>
      <c r="BP1691" t="s">
        <v>4883</v>
      </c>
      <c r="BQ1691" t="s">
        <v>826</v>
      </c>
      <c r="BR1691" t="s">
        <v>28</v>
      </c>
      <c r="BS1691" t="s">
        <v>28</v>
      </c>
      <c r="BT1691" t="s">
        <v>1118</v>
      </c>
      <c r="BU1691" s="3">
        <v>43781.680648148147</v>
      </c>
      <c r="BV1691" t="s">
        <v>803</v>
      </c>
      <c r="BW1691" s="3">
        <v>43966.480293032408</v>
      </c>
      <c r="BX1691" t="s">
        <v>4893</v>
      </c>
      <c r="CG1691"/>
      <c r="CH1691"/>
      <c r="CI1691"/>
      <c r="CY1691"/>
      <c r="DA1691"/>
      <c r="DF1691"/>
    </row>
    <row r="1692" spans="1:110" x14ac:dyDescent="0.25">
      <c r="A1692" s="1">
        <f>IF(Veg_Table[[#This Row],[VP_STATUS]]="Hold",0,IF(OR(AND(Veg_Table[[#This Row],[PRESCRIP]]="NW_No Work",Veg_Table[[#This Row],[VP_STATUS]]&lt;&gt;"No Work Required Under EVM"),AND(Veg_Table[[#This Row],[VP_STATUS]]="No Work Required Under EVM",Veg_Table[[#This Row],[PRESCRIP]]&lt;&gt;"NW_No Work")),1,0))</f>
        <v>0</v>
      </c>
      <c r="B1692" s="1">
        <f>IF(Veg_Table[[#This Row],[SPECIES]]="",1,0)</f>
        <v>0</v>
      </c>
      <c r="C1692" s="1">
        <f>IF(Veg_Table[[#This Row],[DIAMETER]]="",1,0)</f>
        <v>0</v>
      </c>
      <c r="D1692" s="1">
        <f>IF(Veg_Table[[#This Row],[HEIGHT]]="",1,0)</f>
        <v>0</v>
      </c>
      <c r="E169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92" s="1">
        <f>IF(AND(Veg_Table[[#This Row],[TAT_RESULT]]="ABATE",Veg_Table[[#This Row],[PRESCRIP]]="NW_No Work"),1,0)</f>
        <v>0</v>
      </c>
      <c r="G1692" s="1">
        <f>IF(OR(Veg_Table[[#This Row],[Prescription R-Scale]]="NA",Veg_Table[[#This Row],[Diameter R-Scale]]="NA"),0,IF(Veg_Table[[#This Row],[Diameter R-Scale]]&lt;&gt;Veg_Table[[#This Row],[Prescription R-Scale]],1,0))</f>
        <v>0</v>
      </c>
      <c r="H1692" s="1">
        <f>IF(OR(AND(Veg_Table[[#This Row],[PRESCRIP]]="BC_Br Rmv", Veg_Table[[#This Row],[WOOD_MAN]]&lt;&gt;"Not Needed"),AND(Veg_Table[[#This Row],[PRESCRIP]]="BCS_Br Rmv+Trt", Veg_Table[[#This Row],[WOOD_MAN]]&lt;&gt;"Not Needed")),1,0)</f>
        <v>0</v>
      </c>
      <c r="I1692" s="1">
        <f ca="1">IF(AND(Veg_Table[[#This Row],[Prescription_Changed]]="Yes",Veg_Table[[#This Row],[TAT_RESULT]]=""),1,0)</f>
        <v>0</v>
      </c>
      <c r="J1692" s="1">
        <f ca="1">SUM(Veg_Table[[#This Row],[Prescription and Status do not match]:[Prescription_Edited_And_TAT_Is_Blank]])</f>
        <v>0</v>
      </c>
      <c r="K1692" s="1">
        <f ca="1">IF(Veg_Table[[#This Row],[Sum of Errors]]&gt;0,1,0)</f>
        <v>0</v>
      </c>
      <c r="L1692" s="1">
        <f>1</f>
        <v>1</v>
      </c>
      <c r="M1692"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692" s="1" t="str">
        <f>IF(OR(MID(Veg_Table[[#This Row],[PRESCRIP]],2,1)="1",MID(Veg_Table[[#This Row],[PRESCRIP]],2,1)="2",MID(Veg_Table[[#This Row],[PRESCRIP]],2,1)="3",MID(Veg_Table[[#This Row],[PRESCRIP]],2,1)="4"),_xlfn.NUMBERVALUE(MID(Veg_Table[[#This Row],[PRESCRIP]],2,1)),"NA")</f>
        <v>NA</v>
      </c>
      <c r="O1692" s="1">
        <f>WEEKNUM(Veg_Table[[#This Row],[EVM_LAST_EDITED_Day]],2)</f>
        <v>20</v>
      </c>
      <c r="P1692" s="25">
        <f>IFERROR(DATE(YEAR(Veg_Table[[#This Row],[EVM_LAST_EDITED2]]),MONTH(Veg_Table[[#This Row],[EVM_LAST_EDITED2]]),DAY(Veg_Table[[#This Row],[EVM_LAST_EDITED2]])),DATE(2019,1,1))</f>
        <v>43966</v>
      </c>
      <c r="Q1692" s="3">
        <f>VALUE(SUBSTITUTE(Veg_Table[[#This Row],[EVM_LAST_EDITED]],",",""))</f>
        <v>43966.414318391202</v>
      </c>
      <c r="R1692" s="1" t="str">
        <f>_xlfn.IFNA(IF(Veg_Table[[#This Row],[EVM_LAST_EDITOR]]="","zBlank EVM Last Editor",VLOOKUP(Veg_Table[[#This Row],[EVM_LAST_EDITOR]],Roster_Table[#All],4,FALSE)),"zAWRR Not in Roster")</f>
        <v>zAWRR Not in Roster</v>
      </c>
      <c r="S1692" s="1" t="str">
        <f>_xlfn.IFNA(IF(Veg_Table[[#This Row],[EVM_LAST_EDITOR]]="","zBlank EVM Last Editor",VLOOKUP(Veg_Table[[#This Row],[EVM_LAST_EDITOR]],Roster_Table[#All],16,FALSE)),"zCompany_AWRR not in Roster")</f>
        <v>zCompany_AWRR not in Roster</v>
      </c>
      <c r="T1692" s="2">
        <f>IFERROR(DATE(YEAR(Veg_Table[[#This Row],[Created2]]),MONTH(Veg_Table[[#This Row],[Created2]]),DAY(Veg_Table[[#This Row],[Created2]])),DATE(2019,1,1))</f>
        <v>43771</v>
      </c>
      <c r="U1692" s="3">
        <f>VALUE(SUBSTITUTE(Veg_Table[[#This Row],[Created]],",",""))</f>
        <v>43771.489236111098</v>
      </c>
      <c r="V1692" s="3" t="str">
        <f ca="1">IFERROR(_xlfn.IFNA(CELL("contents",INDIRECT(_xlfn.CONCAT("Veg_Table_Production_Data!",ADDRESS(MATCH(_xlfn.MAXIFS(#REF!,#REF!,"="&amp;Veg_Table[[#This Row],[AUTO_ID]],#REF!,"&lt;"&amp;Veg_Table[[#This Row],[EVM_LAST_EDITED_Day]]),#REF!,0),COLUMN(#REF!),4,1,)))),""),"")</f>
        <v/>
      </c>
      <c r="W1692" s="3" t="str">
        <f ca="1">IF(Veg_Table[[#This Row],[Previous_Prescription]]="","No",IF(Veg_Table[[#This Row],[Previous_Prescription]]=Veg_Table[[#This Row],[PRESCRIP]],"No","Yes"))</f>
        <v>No</v>
      </c>
      <c r="X1692" s="3" t="str">
        <f>IF(Veg_Table[[#This Row],[EVM_LAST_EDITED_Day]]=Veg_Table[[#This Row],[Created_Day]],"New","Old")</f>
        <v>Old</v>
      </c>
      <c r="Y1692" s="1">
        <f>IFERROR(IF(FIND("delete",LOWER(Veg_Table[[#This Row],[PI_COMMENTS]]))&gt;=1,1,0),0)</f>
        <v>0</v>
      </c>
      <c r="Z1692" s="1" t="str">
        <f>_xlfn.IFNA(IF(Veg_Table[[#This Row],[EVM_LAST_EDITOR]]="","Yes",VLOOKUP(Veg_Table[[#This Row],[EVM_LAST_EDITOR]],Roster_Table[#All],15,FALSE)),"Yes")</f>
        <v>Yes</v>
      </c>
      <c r="AA169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92" s="1" t="str">
        <f>_xlfn.IFNA(VLOOKUP(Veg_Table[[#This Row],[EVM_LAST_EDITOR]],Roster_Table[#All],3,FALSE),"zAWRR Not in Roster")</f>
        <v>zAWRR Not in Roster</v>
      </c>
      <c r="AC1692" s="1" t="str">
        <f>_xlfn.IFNA(VLOOKUP(Veg_Table[[#This Row],[EVM_LAST_EDITOR]],Roster_Table[#All],2,FALSE),"zAWRR Not in Roster")</f>
        <v>zAWRR Not in Roster</v>
      </c>
      <c r="AD1692" s="1" t="str">
        <f>IF(_xlfn.CONCAT(Veg_Table[[#This Row],[First_Name]]," ",Veg_Table[[#This Row],[Last_Name]])="zAWRR Not in Roster zAWRR Not in Roster","zAWRR Not in Roster",_xlfn.CONCAT(Veg_Table[[#This Row],[First_Name]]," ",Veg_Table[[#This Row],[Last_Name]]))</f>
        <v>zAWRR Not in Roster</v>
      </c>
      <c r="AE1692">
        <v>1686517</v>
      </c>
      <c r="AF1692" t="s">
        <v>7410</v>
      </c>
      <c r="AG1692" t="s">
        <v>97</v>
      </c>
      <c r="AH1692" t="s">
        <v>7411</v>
      </c>
      <c r="AI1692" t="s">
        <v>7412</v>
      </c>
      <c r="AJ1692" t="s">
        <v>21</v>
      </c>
      <c r="AK1692" t="s">
        <v>833</v>
      </c>
      <c r="AL1692" t="s">
        <v>822</v>
      </c>
      <c r="AM1692" t="s">
        <v>46</v>
      </c>
      <c r="AN1692" t="s">
        <v>25</v>
      </c>
      <c r="AO1692" t="s">
        <v>25</v>
      </c>
      <c r="AP1692">
        <v>47</v>
      </c>
      <c r="AQ1692">
        <v>54</v>
      </c>
      <c r="AR1692" t="s">
        <v>28</v>
      </c>
      <c r="AS1692" t="s">
        <v>24</v>
      </c>
      <c r="AT1692" t="s">
        <v>522</v>
      </c>
      <c r="AU1692" t="s">
        <v>25</v>
      </c>
      <c r="AV1692" t="s">
        <v>28</v>
      </c>
      <c r="AW1692" t="s">
        <v>7413</v>
      </c>
      <c r="AX1692" t="s">
        <v>28</v>
      </c>
      <c r="AY1692" t="s">
        <v>28</v>
      </c>
      <c r="AZ1692"/>
      <c r="BA1692" t="s">
        <v>28</v>
      </c>
      <c r="BB1692" s="4"/>
      <c r="BC1692" t="s">
        <v>28</v>
      </c>
      <c r="BD1692" t="s">
        <v>29</v>
      </c>
      <c r="BF1692" t="s">
        <v>28</v>
      </c>
      <c r="BG1692" t="s">
        <v>28</v>
      </c>
      <c r="BH1692" t="s">
        <v>28</v>
      </c>
      <c r="BI1692" s="3"/>
      <c r="BJ1692" t="s">
        <v>52</v>
      </c>
      <c r="BK1692" s="30" t="s">
        <v>2691</v>
      </c>
      <c r="BL1692" s="3">
        <v>43966.414318391202</v>
      </c>
      <c r="BM1692" t="s">
        <v>31</v>
      </c>
      <c r="BN1692" t="s">
        <v>32</v>
      </c>
      <c r="BO1692" t="s">
        <v>7414</v>
      </c>
      <c r="BP1692" t="s">
        <v>7415</v>
      </c>
      <c r="BQ1692" t="s">
        <v>1286</v>
      </c>
      <c r="BR1692" t="s">
        <v>28</v>
      </c>
      <c r="BS1692" t="s">
        <v>28</v>
      </c>
      <c r="BT1692" t="s">
        <v>1206</v>
      </c>
      <c r="BU1692" s="3">
        <v>43771.489236111112</v>
      </c>
      <c r="BV1692" t="s">
        <v>803</v>
      </c>
      <c r="BW1692" s="3">
        <v>43966.480280162039</v>
      </c>
      <c r="BX1692" t="s">
        <v>7416</v>
      </c>
      <c r="CG1692"/>
      <c r="CH1692"/>
      <c r="CI1692"/>
      <c r="CY1692"/>
      <c r="DA1692"/>
      <c r="DF1692"/>
    </row>
    <row r="1693" spans="1:110" x14ac:dyDescent="0.25">
      <c r="A1693" s="1">
        <f>IF(Veg_Table[[#This Row],[VP_STATUS]]="Hold",0,IF(OR(AND(Veg_Table[[#This Row],[PRESCRIP]]="NW_No Work",Veg_Table[[#This Row],[VP_STATUS]]&lt;&gt;"No Work Required Under EVM"),AND(Veg_Table[[#This Row],[VP_STATUS]]="No Work Required Under EVM",Veg_Table[[#This Row],[PRESCRIP]]&lt;&gt;"NW_No Work")),1,0))</f>
        <v>0</v>
      </c>
      <c r="B1693" s="1">
        <f>IF(Veg_Table[[#This Row],[SPECIES]]="",1,0)</f>
        <v>0</v>
      </c>
      <c r="C1693" s="1">
        <f>IF(Veg_Table[[#This Row],[DIAMETER]]="",1,0)</f>
        <v>0</v>
      </c>
      <c r="D1693" s="1">
        <f>IF(Veg_Table[[#This Row],[HEIGHT]]="",1,0)</f>
        <v>0</v>
      </c>
      <c r="E169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93" s="1">
        <f>IF(AND(Veg_Table[[#This Row],[TAT_RESULT]]="ABATE",Veg_Table[[#This Row],[PRESCRIP]]="NW_No Work"),1,0)</f>
        <v>0</v>
      </c>
      <c r="G1693" s="1">
        <f>IF(OR(Veg_Table[[#This Row],[Prescription R-Scale]]="NA",Veg_Table[[#This Row],[Diameter R-Scale]]="NA"),0,IF(Veg_Table[[#This Row],[Diameter R-Scale]]&lt;&gt;Veg_Table[[#This Row],[Prescription R-Scale]],1,0))</f>
        <v>0</v>
      </c>
      <c r="H1693" s="1">
        <f>IF(OR(AND(Veg_Table[[#This Row],[PRESCRIP]]="BC_Br Rmv", Veg_Table[[#This Row],[WOOD_MAN]]&lt;&gt;"Not Needed"),AND(Veg_Table[[#This Row],[PRESCRIP]]="BCS_Br Rmv+Trt", Veg_Table[[#This Row],[WOOD_MAN]]&lt;&gt;"Not Needed")),1,0)</f>
        <v>0</v>
      </c>
      <c r="I1693" s="1">
        <f ca="1">IF(AND(Veg_Table[[#This Row],[Prescription_Changed]]="Yes",Veg_Table[[#This Row],[TAT_RESULT]]=""),1,0)</f>
        <v>0</v>
      </c>
      <c r="J1693" s="1">
        <f ca="1">SUM(Veg_Table[[#This Row],[Prescription and Status do not match]:[Prescription_Edited_And_TAT_Is_Blank]])</f>
        <v>0</v>
      </c>
      <c r="K1693" s="1">
        <f ca="1">IF(Veg_Table[[#This Row],[Sum of Errors]]&gt;0,1,0)</f>
        <v>0</v>
      </c>
      <c r="L1693" s="1">
        <f>1</f>
        <v>1</v>
      </c>
      <c r="M169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1693" s="1" t="str">
        <f>IF(OR(MID(Veg_Table[[#This Row],[PRESCRIP]],2,1)="1",MID(Veg_Table[[#This Row],[PRESCRIP]],2,1)="2",MID(Veg_Table[[#This Row],[PRESCRIP]],2,1)="3",MID(Veg_Table[[#This Row],[PRESCRIP]],2,1)="4"),_xlfn.NUMBERVALUE(MID(Veg_Table[[#This Row],[PRESCRIP]],2,1)),"NA")</f>
        <v>NA</v>
      </c>
      <c r="O1693" s="1">
        <f>WEEKNUM(Veg_Table[[#This Row],[EVM_LAST_EDITED_Day]],2)</f>
        <v>20</v>
      </c>
      <c r="P1693" s="25">
        <f>IFERROR(DATE(YEAR(Veg_Table[[#This Row],[EVM_LAST_EDITED2]]),MONTH(Veg_Table[[#This Row],[EVM_LAST_EDITED2]]),DAY(Veg_Table[[#This Row],[EVM_LAST_EDITED2]])),DATE(2019,1,1))</f>
        <v>43966</v>
      </c>
      <c r="Q1693" s="3">
        <f>VALUE(SUBSTITUTE(Veg_Table[[#This Row],[EVM_LAST_EDITED]],",",""))</f>
        <v>43966.414447800897</v>
      </c>
      <c r="R1693" s="1" t="str">
        <f>_xlfn.IFNA(IF(Veg_Table[[#This Row],[EVM_LAST_EDITOR]]="","zBlank EVM Last Editor",VLOOKUP(Veg_Table[[#This Row],[EVM_LAST_EDITOR]],Roster_Table[#All],4,FALSE)),"zAWRR Not in Roster")</f>
        <v>JEF</v>
      </c>
      <c r="S1693" s="1" t="str">
        <f>_xlfn.IFNA(IF(Veg_Table[[#This Row],[EVM_LAST_EDITOR]]="","zBlank EVM Last Editor",VLOOKUP(Veg_Table[[#This Row],[EVM_LAST_EDITOR]],Roster_Table[#All],16,FALSE)),"zCompany_AWRR not in Roster")</f>
        <v>JEF_Jefferson Resources</v>
      </c>
      <c r="T1693" s="2">
        <f>IFERROR(DATE(YEAR(Veg_Table[[#This Row],[Created2]]),MONTH(Veg_Table[[#This Row],[Created2]]),DAY(Veg_Table[[#This Row],[Created2]])),DATE(2019,1,1))</f>
        <v>43763</v>
      </c>
      <c r="U1693" s="3">
        <f>VALUE(SUBSTITUTE(Veg_Table[[#This Row],[Created]],",",""))</f>
        <v>43763.401516203703</v>
      </c>
      <c r="V1693" s="3" t="str">
        <f ca="1">IFERROR(_xlfn.IFNA(CELL("contents",INDIRECT(_xlfn.CONCAT("Veg_Table_Production_Data!",ADDRESS(MATCH(_xlfn.MAXIFS(#REF!,#REF!,"="&amp;Veg_Table[[#This Row],[AUTO_ID]],#REF!,"&lt;"&amp;Veg_Table[[#This Row],[EVM_LAST_EDITED_Day]]),#REF!,0),COLUMN(#REF!),4,1,)))),""),"")</f>
        <v/>
      </c>
      <c r="W1693" s="3" t="str">
        <f ca="1">IF(Veg_Table[[#This Row],[Previous_Prescription]]="","No",IF(Veg_Table[[#This Row],[Previous_Prescription]]=Veg_Table[[#This Row],[PRESCRIP]],"No","Yes"))</f>
        <v>No</v>
      </c>
      <c r="X1693" s="3" t="str">
        <f>IF(Veg_Table[[#This Row],[EVM_LAST_EDITED_Day]]=Veg_Table[[#This Row],[Created_Day]],"New","Old")</f>
        <v>Old</v>
      </c>
      <c r="Y1693" s="1">
        <f>IFERROR(IF(FIND("delete",LOWER(Veg_Table[[#This Row],[PI_COMMENTS]]))&gt;=1,1,0),0)</f>
        <v>0</v>
      </c>
      <c r="Z1693" s="1" t="str">
        <f>_xlfn.IFNA(IF(Veg_Table[[#This Row],[EVM_LAST_EDITOR]]="","Yes",VLOOKUP(Veg_Table[[#This Row],[EVM_LAST_EDITOR]],Roster_Table[#All],15,FALSE)),"Yes")</f>
        <v>Yes</v>
      </c>
      <c r="AA169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93" s="1" t="str">
        <f>_xlfn.IFNA(VLOOKUP(Veg_Table[[#This Row],[EVM_LAST_EDITOR]],Roster_Table[#All],3,FALSE),"zAWRR Not in Roster")</f>
        <v>Emily</v>
      </c>
      <c r="AC1693" s="1" t="str">
        <f>_xlfn.IFNA(VLOOKUP(Veg_Table[[#This Row],[EVM_LAST_EDITOR]],Roster_Table[#All],2,FALSE),"zAWRR Not in Roster")</f>
        <v>Culhane</v>
      </c>
      <c r="AD1693" s="1" t="str">
        <f>IF(_xlfn.CONCAT(Veg_Table[[#This Row],[First_Name]]," ",Veg_Table[[#This Row],[Last_Name]])="zAWRR Not in Roster zAWRR Not in Roster","zAWRR Not in Roster",_xlfn.CONCAT(Veg_Table[[#This Row],[First_Name]]," ",Veg_Table[[#This Row],[Last_Name]]))</f>
        <v>Emily Culhane</v>
      </c>
      <c r="AE1693">
        <v>1769260</v>
      </c>
      <c r="AF1693" t="s">
        <v>4193</v>
      </c>
      <c r="AG1693" t="s">
        <v>30</v>
      </c>
      <c r="AH1693" t="s">
        <v>4189</v>
      </c>
      <c r="AI1693" t="s">
        <v>4190</v>
      </c>
      <c r="AJ1693" t="s">
        <v>992</v>
      </c>
      <c r="AK1693" t="s">
        <v>28</v>
      </c>
      <c r="AL1693" t="s">
        <v>884</v>
      </c>
      <c r="AM1693" t="s">
        <v>38</v>
      </c>
      <c r="AN1693" t="s">
        <v>25</v>
      </c>
      <c r="AO1693" t="s">
        <v>25</v>
      </c>
      <c r="AP1693">
        <v>36</v>
      </c>
      <c r="AQ1693">
        <v>115</v>
      </c>
      <c r="AR1693" t="s">
        <v>28</v>
      </c>
      <c r="AS1693" t="s">
        <v>823</v>
      </c>
      <c r="AT1693" t="s">
        <v>515</v>
      </c>
      <c r="AU1693" t="s">
        <v>25</v>
      </c>
      <c r="AV1693" t="s">
        <v>521</v>
      </c>
      <c r="AW1693" t="s">
        <v>7213</v>
      </c>
      <c r="AX1693" t="s">
        <v>534</v>
      </c>
      <c r="AY1693" t="s">
        <v>28</v>
      </c>
      <c r="AZ1693"/>
      <c r="BA1693" t="s">
        <v>823</v>
      </c>
      <c r="BB1693" s="4">
        <v>43894.041666666664</v>
      </c>
      <c r="BC1693" t="s">
        <v>4194</v>
      </c>
      <c r="BD1693" t="s">
        <v>29</v>
      </c>
      <c r="BF1693" t="s">
        <v>28</v>
      </c>
      <c r="BG1693" t="s">
        <v>534</v>
      </c>
      <c r="BH1693" t="s">
        <v>28</v>
      </c>
      <c r="BI1693" s="3">
        <v>43957.70307033565</v>
      </c>
      <c r="BJ1693" t="s">
        <v>1806</v>
      </c>
      <c r="BK1693" s="30" t="s">
        <v>44</v>
      </c>
      <c r="BL1693" s="3">
        <v>43966.414447800926</v>
      </c>
      <c r="BM1693" t="s">
        <v>31</v>
      </c>
      <c r="BN1693" t="s">
        <v>32</v>
      </c>
      <c r="BO1693" t="s">
        <v>4191</v>
      </c>
      <c r="BP1693" t="s">
        <v>4192</v>
      </c>
      <c r="BQ1693" t="s">
        <v>826</v>
      </c>
      <c r="BR1693" t="s">
        <v>28</v>
      </c>
      <c r="BS1693" t="s">
        <v>28</v>
      </c>
      <c r="BT1693" t="s">
        <v>999</v>
      </c>
      <c r="BU1693" s="3">
        <v>43763.401516203703</v>
      </c>
      <c r="BV1693" t="s">
        <v>803</v>
      </c>
      <c r="BW1693" s="3">
        <v>43966.480293032408</v>
      </c>
      <c r="BX1693" t="s">
        <v>4195</v>
      </c>
      <c r="CG1693"/>
      <c r="CH1693"/>
      <c r="CI1693"/>
      <c r="CY1693"/>
      <c r="DA1693"/>
      <c r="DF1693"/>
    </row>
    <row r="1694" spans="1:110" x14ac:dyDescent="0.25">
      <c r="A1694" s="1">
        <f>IF(Veg_Table[[#This Row],[VP_STATUS]]="Hold",0,IF(OR(AND(Veg_Table[[#This Row],[PRESCRIP]]="NW_No Work",Veg_Table[[#This Row],[VP_STATUS]]&lt;&gt;"No Work Required Under EVM"),AND(Veg_Table[[#This Row],[VP_STATUS]]="No Work Required Under EVM",Veg_Table[[#This Row],[PRESCRIP]]&lt;&gt;"NW_No Work")),1,0))</f>
        <v>0</v>
      </c>
      <c r="B1694" s="1">
        <f>IF(Veg_Table[[#This Row],[SPECIES]]="",1,0)</f>
        <v>0</v>
      </c>
      <c r="C1694" s="1">
        <f>IF(Veg_Table[[#This Row],[DIAMETER]]="",1,0)</f>
        <v>0</v>
      </c>
      <c r="D1694" s="1">
        <f>IF(Veg_Table[[#This Row],[HEIGHT]]="",1,0)</f>
        <v>0</v>
      </c>
      <c r="E169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94" s="1">
        <f>IF(AND(Veg_Table[[#This Row],[TAT_RESULT]]="ABATE",Veg_Table[[#This Row],[PRESCRIP]]="NW_No Work"),1,0)</f>
        <v>0</v>
      </c>
      <c r="G1694" s="1">
        <f>IF(OR(Veg_Table[[#This Row],[Prescription R-Scale]]="NA",Veg_Table[[#This Row],[Diameter R-Scale]]="NA"),0,IF(Veg_Table[[#This Row],[Diameter R-Scale]]&lt;&gt;Veg_Table[[#This Row],[Prescription R-Scale]],1,0))</f>
        <v>0</v>
      </c>
      <c r="H1694" s="1">
        <f>IF(OR(AND(Veg_Table[[#This Row],[PRESCRIP]]="BC_Br Rmv", Veg_Table[[#This Row],[WOOD_MAN]]&lt;&gt;"Not Needed"),AND(Veg_Table[[#This Row],[PRESCRIP]]="BCS_Br Rmv+Trt", Veg_Table[[#This Row],[WOOD_MAN]]&lt;&gt;"Not Needed")),1,0)</f>
        <v>0</v>
      </c>
      <c r="I1694" s="1">
        <f ca="1">IF(AND(Veg_Table[[#This Row],[Prescription_Changed]]="Yes",Veg_Table[[#This Row],[TAT_RESULT]]=""),1,0)</f>
        <v>0</v>
      </c>
      <c r="J1694" s="1">
        <f ca="1">SUM(Veg_Table[[#This Row],[Prescription and Status do not match]:[Prescription_Edited_And_TAT_Is_Blank]])</f>
        <v>0</v>
      </c>
      <c r="K1694" s="1">
        <f ca="1">IF(Veg_Table[[#This Row],[Sum of Errors]]&gt;0,1,0)</f>
        <v>0</v>
      </c>
      <c r="L1694" s="1">
        <f>1</f>
        <v>1</v>
      </c>
      <c r="M169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694" s="1">
        <f>IF(OR(MID(Veg_Table[[#This Row],[PRESCRIP]],2,1)="1",MID(Veg_Table[[#This Row],[PRESCRIP]],2,1)="2",MID(Veg_Table[[#This Row],[PRESCRIP]],2,1)="3",MID(Veg_Table[[#This Row],[PRESCRIP]],2,1)="4"),_xlfn.NUMBERVALUE(MID(Veg_Table[[#This Row],[PRESCRIP]],2,1)),"NA")</f>
        <v>2</v>
      </c>
      <c r="O1694" s="1">
        <f>WEEKNUM(Veg_Table[[#This Row],[EVM_LAST_EDITED_Day]],2)</f>
        <v>20</v>
      </c>
      <c r="P1694" s="25">
        <f>IFERROR(DATE(YEAR(Veg_Table[[#This Row],[EVM_LAST_EDITED2]]),MONTH(Veg_Table[[#This Row],[EVM_LAST_EDITED2]]),DAY(Veg_Table[[#This Row],[EVM_LAST_EDITED2]])),DATE(2019,1,1))</f>
        <v>43966</v>
      </c>
      <c r="Q1694" s="3">
        <f>VALUE(SUBSTITUTE(Veg_Table[[#This Row],[EVM_LAST_EDITED]],",",""))</f>
        <v>43966.415784641198</v>
      </c>
      <c r="R1694" s="1" t="str">
        <f>_xlfn.IFNA(IF(Veg_Table[[#This Row],[EVM_LAST_EDITOR]]="","zBlank EVM Last Editor",VLOOKUP(Veg_Table[[#This Row],[EVM_LAST_EDITOR]],Roster_Table[#All],4,FALSE)),"zAWRR Not in Roster")</f>
        <v>FCO</v>
      </c>
      <c r="S1694" s="1" t="str">
        <f>_xlfn.IFNA(IF(Veg_Table[[#This Row],[EVM_LAST_EDITOR]]="","zBlank EVM Last Editor",VLOOKUP(Veg_Table[[#This Row],[EVM_LAST_EDITOR]],Roster_Table[#All],16,FALSE)),"zCompany_AWRR not in Roster")</f>
        <v>FCO_Forester’s Co-op</v>
      </c>
      <c r="T1694" s="2">
        <f>IFERROR(DATE(YEAR(Veg_Table[[#This Row],[Created2]]),MONTH(Veg_Table[[#This Row],[Created2]]),DAY(Veg_Table[[#This Row],[Created2]])),DATE(2019,1,1))</f>
        <v>43761</v>
      </c>
      <c r="U1694" s="3">
        <f>VALUE(SUBSTITUTE(Veg_Table[[#This Row],[Created]],",",""))</f>
        <v>43761.425451388903</v>
      </c>
      <c r="V1694" s="3" t="str">
        <f ca="1">IFERROR(_xlfn.IFNA(CELL("contents",INDIRECT(_xlfn.CONCAT("Veg_Table_Production_Data!",ADDRESS(MATCH(_xlfn.MAXIFS(#REF!,#REF!,"="&amp;Veg_Table[[#This Row],[AUTO_ID]],#REF!,"&lt;"&amp;Veg_Table[[#This Row],[EVM_LAST_EDITED_Day]]),#REF!,0),COLUMN(#REF!),4,1,)))),""),"")</f>
        <v/>
      </c>
      <c r="W1694" s="3" t="str">
        <f ca="1">IF(Veg_Table[[#This Row],[Previous_Prescription]]="","No",IF(Veg_Table[[#This Row],[Previous_Prescription]]=Veg_Table[[#This Row],[PRESCRIP]],"No","Yes"))</f>
        <v>No</v>
      </c>
      <c r="X1694" s="3" t="str">
        <f>IF(Veg_Table[[#This Row],[EVM_LAST_EDITED_Day]]=Veg_Table[[#This Row],[Created_Day]],"New","Old")</f>
        <v>Old</v>
      </c>
      <c r="Y1694" s="1">
        <f>IFERROR(IF(FIND("delete",LOWER(Veg_Table[[#This Row],[PI_COMMENTS]]))&gt;=1,1,0),0)</f>
        <v>0</v>
      </c>
      <c r="Z1694" s="1" t="str">
        <f>_xlfn.IFNA(IF(Veg_Table[[#This Row],[EVM_LAST_EDITOR]]="","Yes",VLOOKUP(Veg_Table[[#This Row],[EVM_LAST_EDITOR]],Roster_Table[#All],15,FALSE)),"Yes")</f>
        <v>Yes</v>
      </c>
      <c r="AA169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94" s="1" t="str">
        <f>_xlfn.IFNA(VLOOKUP(Veg_Table[[#This Row],[EVM_LAST_EDITOR]],Roster_Table[#All],3,FALSE),"zAWRR Not in Roster")</f>
        <v>Sarah</v>
      </c>
      <c r="AC1694" s="1" t="str">
        <f>_xlfn.IFNA(VLOOKUP(Veg_Table[[#This Row],[EVM_LAST_EDITOR]],Roster_Table[#All],2,FALSE),"zAWRR Not in Roster")</f>
        <v>Deal</v>
      </c>
      <c r="AD1694" s="1" t="str">
        <f>IF(_xlfn.CONCAT(Veg_Table[[#This Row],[First_Name]]," ",Veg_Table[[#This Row],[Last_Name]])="zAWRR Not in Roster zAWRR Not in Roster","zAWRR Not in Roster",_xlfn.CONCAT(Veg_Table[[#This Row],[First_Name]]," ",Veg_Table[[#This Row],[Last_Name]]))</f>
        <v>Sarah Deal</v>
      </c>
      <c r="AE1694">
        <v>1769118</v>
      </c>
      <c r="AF1694" t="s">
        <v>7210</v>
      </c>
      <c r="AG1694" t="s">
        <v>30</v>
      </c>
      <c r="AH1694" t="s">
        <v>1178</v>
      </c>
      <c r="AI1694" t="s">
        <v>1969</v>
      </c>
      <c r="AJ1694" t="s">
        <v>48</v>
      </c>
      <c r="AK1694" t="s">
        <v>28</v>
      </c>
      <c r="AL1694" t="s">
        <v>22</v>
      </c>
      <c r="AM1694" t="s">
        <v>38</v>
      </c>
      <c r="AN1694" t="s">
        <v>25</v>
      </c>
      <c r="AO1694" t="s">
        <v>25</v>
      </c>
      <c r="AP1694">
        <v>20</v>
      </c>
      <c r="AQ1694">
        <v>100</v>
      </c>
      <c r="AR1694" t="s">
        <v>514</v>
      </c>
      <c r="AS1694" t="s">
        <v>42</v>
      </c>
      <c r="AT1694" t="s">
        <v>515</v>
      </c>
      <c r="AU1694" t="s">
        <v>25</v>
      </c>
      <c r="AV1694" t="s">
        <v>519</v>
      </c>
      <c r="AW1694" t="s">
        <v>7211</v>
      </c>
      <c r="AX1694" t="s">
        <v>28</v>
      </c>
      <c r="AY1694" t="s">
        <v>28</v>
      </c>
      <c r="AZ1694"/>
      <c r="BA1694" t="s">
        <v>28</v>
      </c>
      <c r="BB1694" s="4"/>
      <c r="BC1694" t="s">
        <v>28</v>
      </c>
      <c r="BD1694" t="s">
        <v>29</v>
      </c>
      <c r="BF1694" t="s">
        <v>28</v>
      </c>
      <c r="BG1694" t="s">
        <v>28</v>
      </c>
      <c r="BH1694" t="s">
        <v>28</v>
      </c>
      <c r="BI1694" s="3"/>
      <c r="BJ1694" t="s">
        <v>28</v>
      </c>
      <c r="BK1694" s="30" t="s">
        <v>400</v>
      </c>
      <c r="BL1694" s="3">
        <v>43966.415784641205</v>
      </c>
      <c r="BM1694" t="s">
        <v>31</v>
      </c>
      <c r="BN1694" t="s">
        <v>32</v>
      </c>
      <c r="BO1694" t="s">
        <v>961</v>
      </c>
      <c r="BP1694" t="s">
        <v>58</v>
      </c>
      <c r="BQ1694" t="s">
        <v>28</v>
      </c>
      <c r="BR1694" t="s">
        <v>28</v>
      </c>
      <c r="BS1694" t="s">
        <v>28</v>
      </c>
      <c r="BT1694" t="s">
        <v>166</v>
      </c>
      <c r="BU1694" s="3">
        <v>43761.425451388888</v>
      </c>
      <c r="BV1694" t="s">
        <v>803</v>
      </c>
      <c r="BW1694" s="3">
        <v>43966.480337314817</v>
      </c>
      <c r="BX1694" t="s">
        <v>7212</v>
      </c>
      <c r="CG1694"/>
      <c r="CH1694"/>
      <c r="CI1694"/>
      <c r="CY1694"/>
      <c r="DA1694"/>
      <c r="DF1694"/>
    </row>
    <row r="1695" spans="1:110" x14ac:dyDescent="0.25">
      <c r="A1695" s="1">
        <f>IF(Veg_Table[[#This Row],[VP_STATUS]]="Hold",0,IF(OR(AND(Veg_Table[[#This Row],[PRESCRIP]]="NW_No Work",Veg_Table[[#This Row],[VP_STATUS]]&lt;&gt;"No Work Required Under EVM"),AND(Veg_Table[[#This Row],[VP_STATUS]]="No Work Required Under EVM",Veg_Table[[#This Row],[PRESCRIP]]&lt;&gt;"NW_No Work")),1,0))</f>
        <v>0</v>
      </c>
      <c r="B1695" s="1">
        <f>IF(Veg_Table[[#This Row],[SPECIES]]="",1,0)</f>
        <v>0</v>
      </c>
      <c r="C1695" s="1">
        <f>IF(Veg_Table[[#This Row],[DIAMETER]]="",1,0)</f>
        <v>0</v>
      </c>
      <c r="D1695" s="1">
        <f>IF(Veg_Table[[#This Row],[HEIGHT]]="",1,0)</f>
        <v>0</v>
      </c>
      <c r="E169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95" s="1">
        <f>IF(AND(Veg_Table[[#This Row],[TAT_RESULT]]="ABATE",Veg_Table[[#This Row],[PRESCRIP]]="NW_No Work"),1,0)</f>
        <v>0</v>
      </c>
      <c r="G1695" s="1">
        <f>IF(OR(Veg_Table[[#This Row],[Prescription R-Scale]]="NA",Veg_Table[[#This Row],[Diameter R-Scale]]="NA"),0,IF(Veg_Table[[#This Row],[Diameter R-Scale]]&lt;&gt;Veg_Table[[#This Row],[Prescription R-Scale]],1,0))</f>
        <v>0</v>
      </c>
      <c r="H1695" s="1">
        <f>IF(OR(AND(Veg_Table[[#This Row],[PRESCRIP]]="BC_Br Rmv", Veg_Table[[#This Row],[WOOD_MAN]]&lt;&gt;"Not Needed"),AND(Veg_Table[[#This Row],[PRESCRIP]]="BCS_Br Rmv+Trt", Veg_Table[[#This Row],[WOOD_MAN]]&lt;&gt;"Not Needed")),1,0)</f>
        <v>0</v>
      </c>
      <c r="I1695" s="1">
        <f ca="1">IF(AND(Veg_Table[[#This Row],[Prescription_Changed]]="Yes",Veg_Table[[#This Row],[TAT_RESULT]]=""),1,0)</f>
        <v>0</v>
      </c>
      <c r="J1695" s="1">
        <f ca="1">SUM(Veg_Table[[#This Row],[Prescription and Status do not match]:[Prescription_Edited_And_TAT_Is_Blank]])</f>
        <v>0</v>
      </c>
      <c r="K1695" s="1">
        <f ca="1">IF(Veg_Table[[#This Row],[Sum of Errors]]&gt;0,1,0)</f>
        <v>0</v>
      </c>
      <c r="L1695" s="1">
        <f>1</f>
        <v>1</v>
      </c>
      <c r="M1695"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695" s="1" t="str">
        <f>IF(OR(MID(Veg_Table[[#This Row],[PRESCRIP]],2,1)="1",MID(Veg_Table[[#This Row],[PRESCRIP]],2,1)="2",MID(Veg_Table[[#This Row],[PRESCRIP]],2,1)="3",MID(Veg_Table[[#This Row],[PRESCRIP]],2,1)="4"),_xlfn.NUMBERVALUE(MID(Veg_Table[[#This Row],[PRESCRIP]],2,1)),"NA")</f>
        <v>NA</v>
      </c>
      <c r="O1695" s="1">
        <f>WEEKNUM(Veg_Table[[#This Row],[EVM_LAST_EDITED_Day]],2)</f>
        <v>20</v>
      </c>
      <c r="P1695" s="25">
        <f>IFERROR(DATE(YEAR(Veg_Table[[#This Row],[EVM_LAST_EDITED2]]),MONTH(Veg_Table[[#This Row],[EVM_LAST_EDITED2]]),DAY(Veg_Table[[#This Row],[EVM_LAST_EDITED2]])),DATE(2019,1,1))</f>
        <v>43966</v>
      </c>
      <c r="Q1695" s="3">
        <f>VALUE(SUBSTITUTE(Veg_Table[[#This Row],[EVM_LAST_EDITED]],",",""))</f>
        <v>43966.416497326398</v>
      </c>
      <c r="R1695" s="1" t="str">
        <f>_xlfn.IFNA(IF(Veg_Table[[#This Row],[EVM_LAST_EDITOR]]="","zBlank EVM Last Editor",VLOOKUP(Veg_Table[[#This Row],[EVM_LAST_EDITOR]],Roster_Table[#All],4,FALSE)),"zAWRR Not in Roster")</f>
        <v>MGE</v>
      </c>
      <c r="S1695" s="1" t="str">
        <f>_xlfn.IFNA(IF(Veg_Table[[#This Row],[EVM_LAST_EDITOR]]="","zBlank EVM Last Editor",VLOOKUP(Veg_Table[[#This Row],[EVM_LAST_EDITOR]],Roster_Table[#All],16,FALSE)),"zCompany_AWRR not in Roster")</f>
        <v>MGE_Mountain G Enterprises</v>
      </c>
      <c r="T1695" s="2">
        <f>IFERROR(DATE(YEAR(Veg_Table[[#This Row],[Created2]]),MONTH(Veg_Table[[#This Row],[Created2]]),DAY(Veg_Table[[#This Row],[Created2]])),DATE(2019,1,1))</f>
        <v>43966</v>
      </c>
      <c r="U1695" s="3">
        <f>VALUE(SUBSTITUTE(Veg_Table[[#This Row],[Created]],",",""))</f>
        <v>43966.415989050904</v>
      </c>
      <c r="V1695" s="3" t="str">
        <f ca="1">IFERROR(_xlfn.IFNA(CELL("contents",INDIRECT(_xlfn.CONCAT("Veg_Table_Production_Data!",ADDRESS(MATCH(_xlfn.MAXIFS(#REF!,#REF!,"="&amp;Veg_Table[[#This Row],[AUTO_ID]],#REF!,"&lt;"&amp;Veg_Table[[#This Row],[EVM_LAST_EDITED_Day]]),#REF!,0),COLUMN(#REF!),4,1,)))),""),"")</f>
        <v/>
      </c>
      <c r="W1695" s="3" t="str">
        <f ca="1">IF(Veg_Table[[#This Row],[Previous_Prescription]]="","No",IF(Veg_Table[[#This Row],[Previous_Prescription]]=Veg_Table[[#This Row],[PRESCRIP]],"No","Yes"))</f>
        <v>No</v>
      </c>
      <c r="X1695" s="3" t="str">
        <f>IF(Veg_Table[[#This Row],[EVM_LAST_EDITED_Day]]=Veg_Table[[#This Row],[Created_Day]],"New","Old")</f>
        <v>New</v>
      </c>
      <c r="Y1695" s="1">
        <f>IFERROR(IF(FIND("delete",LOWER(Veg_Table[[#This Row],[PI_COMMENTS]]))&gt;=1,1,0),0)</f>
        <v>0</v>
      </c>
      <c r="Z1695" s="1" t="str">
        <f>_xlfn.IFNA(IF(Veg_Table[[#This Row],[EVM_LAST_EDITOR]]="","Yes",VLOOKUP(Veg_Table[[#This Row],[EVM_LAST_EDITOR]],Roster_Table[#All],15,FALSE)),"Yes")</f>
        <v>Yes</v>
      </c>
      <c r="AA169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95" s="1" t="str">
        <f>_xlfn.IFNA(VLOOKUP(Veg_Table[[#This Row],[EVM_LAST_EDITOR]],Roster_Table[#All],3,FALSE),"zAWRR Not in Roster")</f>
        <v>Brandon</v>
      </c>
      <c r="AC1695" s="1" t="str">
        <f>_xlfn.IFNA(VLOOKUP(Veg_Table[[#This Row],[EVM_LAST_EDITOR]],Roster_Table[#All],2,FALSE),"zAWRR Not in Roster")</f>
        <v>Fabela</v>
      </c>
      <c r="AD1695" s="1" t="str">
        <f>IF(_xlfn.CONCAT(Veg_Table[[#This Row],[First_Name]]," ",Veg_Table[[#This Row],[Last_Name]])="zAWRR Not in Roster zAWRR Not in Roster","zAWRR Not in Roster",_xlfn.CONCAT(Veg_Table[[#This Row],[First_Name]]," ",Veg_Table[[#This Row],[Last_Name]]))</f>
        <v>Brandon Fabela</v>
      </c>
      <c r="AE1695">
        <v>3231398</v>
      </c>
      <c r="AF1695" t="s">
        <v>7327</v>
      </c>
      <c r="AG1695" t="s">
        <v>93</v>
      </c>
      <c r="AH1695" t="s">
        <v>5320</v>
      </c>
      <c r="AI1695" t="s">
        <v>7280</v>
      </c>
      <c r="AJ1695" t="s">
        <v>21</v>
      </c>
      <c r="AL1695" t="s">
        <v>22</v>
      </c>
      <c r="AM1695" t="s">
        <v>23</v>
      </c>
      <c r="AN1695" t="s">
        <v>25</v>
      </c>
      <c r="AO1695" t="s">
        <v>25</v>
      </c>
      <c r="AP1695">
        <v>56</v>
      </c>
      <c r="AQ1695">
        <v>40</v>
      </c>
      <c r="AR1695" t="s">
        <v>511</v>
      </c>
      <c r="AS1695" t="s">
        <v>24</v>
      </c>
      <c r="AT1695" t="s">
        <v>26</v>
      </c>
      <c r="AV1695" t="s">
        <v>512</v>
      </c>
      <c r="AW1695" t="s">
        <v>7328</v>
      </c>
      <c r="AZ1695"/>
      <c r="BB1695" s="4"/>
      <c r="BD1695" t="s">
        <v>29</v>
      </c>
      <c r="BE1695" t="s">
        <v>25</v>
      </c>
      <c r="BF1695" t="s">
        <v>513</v>
      </c>
      <c r="BI1695" s="3"/>
      <c r="BJ1695" t="s">
        <v>52</v>
      </c>
      <c r="BK1695" s="30" t="s">
        <v>668</v>
      </c>
      <c r="BL1695" s="3">
        <v>43966.416497326391</v>
      </c>
      <c r="BM1695" t="s">
        <v>31</v>
      </c>
      <c r="BN1695" t="s">
        <v>32</v>
      </c>
      <c r="BP1695" t="s">
        <v>5452</v>
      </c>
      <c r="BQ1695" t="s">
        <v>1025</v>
      </c>
      <c r="BR1695" t="s">
        <v>28</v>
      </c>
      <c r="BS1695" t="s">
        <v>28</v>
      </c>
      <c r="BT1695" t="s">
        <v>668</v>
      </c>
      <c r="BU1695" s="3">
        <v>43966.415989050925</v>
      </c>
      <c r="BV1695" t="s">
        <v>803</v>
      </c>
      <c r="BW1695" s="3">
        <v>43966.420668888888</v>
      </c>
      <c r="BX1695" t="s">
        <v>7329</v>
      </c>
      <c r="CG1695"/>
      <c r="CH1695"/>
      <c r="CI1695"/>
      <c r="CY1695"/>
      <c r="DA1695"/>
      <c r="DF1695"/>
    </row>
    <row r="1696" spans="1:110" x14ac:dyDescent="0.25">
      <c r="A1696" s="1">
        <f>IF(Veg_Table[[#This Row],[VP_STATUS]]="Hold",0,IF(OR(AND(Veg_Table[[#This Row],[PRESCRIP]]="NW_No Work",Veg_Table[[#This Row],[VP_STATUS]]&lt;&gt;"No Work Required Under EVM"),AND(Veg_Table[[#This Row],[VP_STATUS]]="No Work Required Under EVM",Veg_Table[[#This Row],[PRESCRIP]]&lt;&gt;"NW_No Work")),1,0))</f>
        <v>0</v>
      </c>
      <c r="B1696" s="1">
        <f>IF(Veg_Table[[#This Row],[SPECIES]]="",1,0)</f>
        <v>0</v>
      </c>
      <c r="C1696" s="1">
        <f>IF(Veg_Table[[#This Row],[DIAMETER]]="",1,0)</f>
        <v>0</v>
      </c>
      <c r="D1696" s="1">
        <f>IF(Veg_Table[[#This Row],[HEIGHT]]="",1,0)</f>
        <v>0</v>
      </c>
      <c r="E169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96" s="1">
        <f>IF(AND(Veg_Table[[#This Row],[TAT_RESULT]]="ABATE",Veg_Table[[#This Row],[PRESCRIP]]="NW_No Work"),1,0)</f>
        <v>0</v>
      </c>
      <c r="G1696" s="1">
        <f>IF(OR(Veg_Table[[#This Row],[Prescription R-Scale]]="NA",Veg_Table[[#This Row],[Diameter R-Scale]]="NA"),0,IF(Veg_Table[[#This Row],[Diameter R-Scale]]&lt;&gt;Veg_Table[[#This Row],[Prescription R-Scale]],1,0))</f>
        <v>0</v>
      </c>
      <c r="H1696" s="1">
        <f>IF(OR(AND(Veg_Table[[#This Row],[PRESCRIP]]="BC_Br Rmv", Veg_Table[[#This Row],[WOOD_MAN]]&lt;&gt;"Not Needed"),AND(Veg_Table[[#This Row],[PRESCRIP]]="BCS_Br Rmv+Trt", Veg_Table[[#This Row],[WOOD_MAN]]&lt;&gt;"Not Needed")),1,0)</f>
        <v>0</v>
      </c>
      <c r="I1696" s="1">
        <f ca="1">IF(AND(Veg_Table[[#This Row],[Prescription_Changed]]="Yes",Veg_Table[[#This Row],[TAT_RESULT]]=""),1,0)</f>
        <v>0</v>
      </c>
      <c r="J1696" s="1">
        <f ca="1">SUM(Veg_Table[[#This Row],[Prescription and Status do not match]:[Prescription_Edited_And_TAT_Is_Blank]])</f>
        <v>0</v>
      </c>
      <c r="K1696" s="1">
        <f ca="1">IF(Veg_Table[[#This Row],[Sum of Errors]]&gt;0,1,0)</f>
        <v>0</v>
      </c>
      <c r="L1696" s="1">
        <f>1</f>
        <v>1</v>
      </c>
      <c r="M1696"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696" s="1" t="str">
        <f>IF(OR(MID(Veg_Table[[#This Row],[PRESCRIP]],2,1)="1",MID(Veg_Table[[#This Row],[PRESCRIP]],2,1)="2",MID(Veg_Table[[#This Row],[PRESCRIP]],2,1)="3",MID(Veg_Table[[#This Row],[PRESCRIP]],2,1)="4"),_xlfn.NUMBERVALUE(MID(Veg_Table[[#This Row],[PRESCRIP]],2,1)),"NA")</f>
        <v>NA</v>
      </c>
      <c r="O1696" s="1">
        <f>WEEKNUM(Veg_Table[[#This Row],[EVM_LAST_EDITED_Day]],2)</f>
        <v>20</v>
      </c>
      <c r="P1696" s="25">
        <f>IFERROR(DATE(YEAR(Veg_Table[[#This Row],[EVM_LAST_EDITED2]]),MONTH(Veg_Table[[#This Row],[EVM_LAST_EDITED2]]),DAY(Veg_Table[[#This Row],[EVM_LAST_EDITED2]])),DATE(2019,1,1))</f>
        <v>43966</v>
      </c>
      <c r="Q1696" s="3">
        <f>VALUE(SUBSTITUTE(Veg_Table[[#This Row],[EVM_LAST_EDITED]],",",""))</f>
        <v>43966.417869884302</v>
      </c>
      <c r="R1696" s="1" t="str">
        <f>_xlfn.IFNA(IF(Veg_Table[[#This Row],[EVM_LAST_EDITOR]]="","zBlank EVM Last Editor",VLOOKUP(Veg_Table[[#This Row],[EVM_LAST_EDITOR]],Roster_Table[#All],4,FALSE)),"zAWRR Not in Roster")</f>
        <v>zAWRR Not in Roster</v>
      </c>
      <c r="S1696" s="1" t="str">
        <f>_xlfn.IFNA(IF(Veg_Table[[#This Row],[EVM_LAST_EDITOR]]="","zBlank EVM Last Editor",VLOOKUP(Veg_Table[[#This Row],[EVM_LAST_EDITOR]],Roster_Table[#All],16,FALSE)),"zCompany_AWRR not in Roster")</f>
        <v>zCompany_AWRR not in Roster</v>
      </c>
      <c r="T1696" s="2">
        <f>IFERROR(DATE(YEAR(Veg_Table[[#This Row],[Created2]]),MONTH(Veg_Table[[#This Row],[Created2]]),DAY(Veg_Table[[#This Row],[Created2]])),DATE(2019,1,1))</f>
        <v>43784</v>
      </c>
      <c r="U1696" s="3">
        <f>VALUE(SUBSTITUTE(Veg_Table[[#This Row],[Created]],",",""))</f>
        <v>43784.504942129599</v>
      </c>
      <c r="V1696" s="3" t="str">
        <f ca="1">IFERROR(_xlfn.IFNA(CELL("contents",INDIRECT(_xlfn.CONCAT("Veg_Table_Production_Data!",ADDRESS(MATCH(_xlfn.MAXIFS(#REF!,#REF!,"="&amp;Veg_Table[[#This Row],[AUTO_ID]],#REF!,"&lt;"&amp;Veg_Table[[#This Row],[EVM_LAST_EDITED_Day]]),#REF!,0),COLUMN(#REF!),4,1,)))),""),"")</f>
        <v/>
      </c>
      <c r="W1696" s="3" t="str">
        <f ca="1">IF(Veg_Table[[#This Row],[Previous_Prescription]]="","No",IF(Veg_Table[[#This Row],[Previous_Prescription]]=Veg_Table[[#This Row],[PRESCRIP]],"No","Yes"))</f>
        <v>No</v>
      </c>
      <c r="X1696" s="3" t="str">
        <f>IF(Veg_Table[[#This Row],[EVM_LAST_EDITED_Day]]=Veg_Table[[#This Row],[Created_Day]],"New","Old")</f>
        <v>Old</v>
      </c>
      <c r="Y1696" s="1">
        <f>IFERROR(IF(FIND("delete",LOWER(Veg_Table[[#This Row],[PI_COMMENTS]]))&gt;=1,1,0),0)</f>
        <v>0</v>
      </c>
      <c r="Z1696" s="1" t="str">
        <f>_xlfn.IFNA(IF(Veg_Table[[#This Row],[EVM_LAST_EDITOR]]="","Yes",VLOOKUP(Veg_Table[[#This Row],[EVM_LAST_EDITOR]],Roster_Table[#All],15,FALSE)),"Yes")</f>
        <v>Yes</v>
      </c>
      <c r="AA169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96" s="1" t="str">
        <f>_xlfn.IFNA(VLOOKUP(Veg_Table[[#This Row],[EVM_LAST_EDITOR]],Roster_Table[#All],3,FALSE),"zAWRR Not in Roster")</f>
        <v>zAWRR Not in Roster</v>
      </c>
      <c r="AC1696" s="1" t="str">
        <f>_xlfn.IFNA(VLOOKUP(Veg_Table[[#This Row],[EVM_LAST_EDITOR]],Roster_Table[#All],2,FALSE),"zAWRR Not in Roster")</f>
        <v>zAWRR Not in Roster</v>
      </c>
      <c r="AD1696" s="1" t="str">
        <f>IF(_xlfn.CONCAT(Veg_Table[[#This Row],[First_Name]]," ",Veg_Table[[#This Row],[Last_Name]])="zAWRR Not in Roster zAWRR Not in Roster","zAWRR Not in Roster",_xlfn.CONCAT(Veg_Table[[#This Row],[First_Name]]," ",Veg_Table[[#This Row],[Last_Name]]))</f>
        <v>zAWRR Not in Roster</v>
      </c>
      <c r="AE1696">
        <v>1694472</v>
      </c>
      <c r="AF1696" t="s">
        <v>7394</v>
      </c>
      <c r="AG1696" t="s">
        <v>97</v>
      </c>
      <c r="AH1696" t="s">
        <v>7395</v>
      </c>
      <c r="AI1696" t="s">
        <v>7396</v>
      </c>
      <c r="AJ1696" t="s">
        <v>21</v>
      </c>
      <c r="AK1696" t="s">
        <v>833</v>
      </c>
      <c r="AL1696" t="s">
        <v>1024</v>
      </c>
      <c r="AM1696" t="s">
        <v>46</v>
      </c>
      <c r="AN1696" t="s">
        <v>25</v>
      </c>
      <c r="AO1696" t="s">
        <v>25</v>
      </c>
      <c r="AP1696">
        <v>24</v>
      </c>
      <c r="AQ1696">
        <v>44</v>
      </c>
      <c r="AR1696" t="s">
        <v>28</v>
      </c>
      <c r="AS1696" t="s">
        <v>24</v>
      </c>
      <c r="AT1696" t="s">
        <v>522</v>
      </c>
      <c r="AU1696" t="s">
        <v>25</v>
      </c>
      <c r="AV1696" t="s">
        <v>28</v>
      </c>
      <c r="AW1696" t="s">
        <v>7397</v>
      </c>
      <c r="AX1696" t="s">
        <v>987</v>
      </c>
      <c r="AY1696" t="s">
        <v>28</v>
      </c>
      <c r="AZ1696"/>
      <c r="BA1696" t="s">
        <v>28</v>
      </c>
      <c r="BB1696" s="4"/>
      <c r="BC1696" t="s">
        <v>28</v>
      </c>
      <c r="BD1696" t="s">
        <v>29</v>
      </c>
      <c r="BF1696" t="s">
        <v>28</v>
      </c>
      <c r="BG1696" t="s">
        <v>28</v>
      </c>
      <c r="BH1696" t="s">
        <v>28</v>
      </c>
      <c r="BI1696" s="3"/>
      <c r="BJ1696" t="s">
        <v>7398</v>
      </c>
      <c r="BK1696" s="30" t="s">
        <v>2691</v>
      </c>
      <c r="BL1696" s="3">
        <v>43966.417869884259</v>
      </c>
      <c r="BM1696" t="s">
        <v>31</v>
      </c>
      <c r="BN1696" t="s">
        <v>32</v>
      </c>
      <c r="BO1696" t="s">
        <v>7399</v>
      </c>
      <c r="BP1696" t="s">
        <v>7400</v>
      </c>
      <c r="BQ1696" t="s">
        <v>1286</v>
      </c>
      <c r="BR1696" t="s">
        <v>28</v>
      </c>
      <c r="BS1696" t="s">
        <v>28</v>
      </c>
      <c r="BT1696" t="s">
        <v>1508</v>
      </c>
      <c r="BU1696" s="3">
        <v>43784.504942129628</v>
      </c>
      <c r="BV1696" t="s">
        <v>803</v>
      </c>
      <c r="BW1696" s="3">
        <v>43966.480337314817</v>
      </c>
      <c r="BX1696" t="s">
        <v>7401</v>
      </c>
      <c r="CG1696"/>
      <c r="CH1696"/>
      <c r="CI1696"/>
      <c r="CY1696"/>
      <c r="DA1696"/>
      <c r="DF1696"/>
    </row>
    <row r="1697" spans="1:110" x14ac:dyDescent="0.25">
      <c r="A1697" s="1">
        <f>IF(Veg_Table[[#This Row],[VP_STATUS]]="Hold",0,IF(OR(AND(Veg_Table[[#This Row],[PRESCRIP]]="NW_No Work",Veg_Table[[#This Row],[VP_STATUS]]&lt;&gt;"No Work Required Under EVM"),AND(Veg_Table[[#This Row],[VP_STATUS]]="No Work Required Under EVM",Veg_Table[[#This Row],[PRESCRIP]]&lt;&gt;"NW_No Work")),1,0))</f>
        <v>0</v>
      </c>
      <c r="B1697" s="1">
        <f>IF(Veg_Table[[#This Row],[SPECIES]]="",1,0)</f>
        <v>0</v>
      </c>
      <c r="C1697" s="1">
        <f>IF(Veg_Table[[#This Row],[DIAMETER]]="",1,0)</f>
        <v>0</v>
      </c>
      <c r="D1697" s="1">
        <f>IF(Veg_Table[[#This Row],[HEIGHT]]="",1,0)</f>
        <v>0</v>
      </c>
      <c r="E169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97" s="1">
        <f>IF(AND(Veg_Table[[#This Row],[TAT_RESULT]]="ABATE",Veg_Table[[#This Row],[PRESCRIP]]="NW_No Work"),1,0)</f>
        <v>0</v>
      </c>
      <c r="G1697" s="1">
        <f>IF(OR(Veg_Table[[#This Row],[Prescription R-Scale]]="NA",Veg_Table[[#This Row],[Diameter R-Scale]]="NA"),0,IF(Veg_Table[[#This Row],[Diameter R-Scale]]&lt;&gt;Veg_Table[[#This Row],[Prescription R-Scale]],1,0))</f>
        <v>0</v>
      </c>
      <c r="H1697" s="1">
        <f>IF(OR(AND(Veg_Table[[#This Row],[PRESCRIP]]="BC_Br Rmv", Veg_Table[[#This Row],[WOOD_MAN]]&lt;&gt;"Not Needed"),AND(Veg_Table[[#This Row],[PRESCRIP]]="BCS_Br Rmv+Trt", Veg_Table[[#This Row],[WOOD_MAN]]&lt;&gt;"Not Needed")),1,0)</f>
        <v>0</v>
      </c>
      <c r="I1697" s="1">
        <f ca="1">IF(AND(Veg_Table[[#This Row],[Prescription_Changed]]="Yes",Veg_Table[[#This Row],[TAT_RESULT]]=""),1,0)</f>
        <v>0</v>
      </c>
      <c r="J1697" s="1">
        <f ca="1">SUM(Veg_Table[[#This Row],[Prescription and Status do not match]:[Prescription_Edited_And_TAT_Is_Blank]])</f>
        <v>0</v>
      </c>
      <c r="K1697" s="1">
        <f ca="1">IF(Veg_Table[[#This Row],[Sum of Errors]]&gt;0,1,0)</f>
        <v>0</v>
      </c>
      <c r="L1697" s="1">
        <f>1</f>
        <v>1</v>
      </c>
      <c r="M1697"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697" s="1" t="str">
        <f>IF(OR(MID(Veg_Table[[#This Row],[PRESCRIP]],2,1)="1",MID(Veg_Table[[#This Row],[PRESCRIP]],2,1)="2",MID(Veg_Table[[#This Row],[PRESCRIP]],2,1)="3",MID(Veg_Table[[#This Row],[PRESCRIP]],2,1)="4"),_xlfn.NUMBERVALUE(MID(Veg_Table[[#This Row],[PRESCRIP]],2,1)),"NA")</f>
        <v>NA</v>
      </c>
      <c r="O1697" s="1">
        <f>WEEKNUM(Veg_Table[[#This Row],[EVM_LAST_EDITED_Day]],2)</f>
        <v>20</v>
      </c>
      <c r="P1697" s="25">
        <f>IFERROR(DATE(YEAR(Veg_Table[[#This Row],[EVM_LAST_EDITED2]]),MONTH(Veg_Table[[#This Row],[EVM_LAST_EDITED2]]),DAY(Veg_Table[[#This Row],[EVM_LAST_EDITED2]])),DATE(2019,1,1))</f>
        <v>43966</v>
      </c>
      <c r="Q1697" s="3">
        <f>VALUE(SUBSTITUTE(Veg_Table[[#This Row],[EVM_LAST_EDITED]],",",""))</f>
        <v>43966.419955902798</v>
      </c>
      <c r="R1697" s="1" t="str">
        <f>_xlfn.IFNA(IF(Veg_Table[[#This Row],[EVM_LAST_EDITOR]]="","zBlank EVM Last Editor",VLOOKUP(Veg_Table[[#This Row],[EVM_LAST_EDITOR]],Roster_Table[#All],4,FALSE)),"zAWRR Not in Roster")</f>
        <v>zAWRR Not in Roster</v>
      </c>
      <c r="S1697" s="1" t="str">
        <f>_xlfn.IFNA(IF(Veg_Table[[#This Row],[EVM_LAST_EDITOR]]="","zBlank EVM Last Editor",VLOOKUP(Veg_Table[[#This Row],[EVM_LAST_EDITOR]],Roster_Table[#All],16,FALSE)),"zCompany_AWRR not in Roster")</f>
        <v>zCompany_AWRR not in Roster</v>
      </c>
      <c r="T1697" s="2">
        <f>IFERROR(DATE(YEAR(Veg_Table[[#This Row],[Created2]]),MONTH(Veg_Table[[#This Row],[Created2]]),DAY(Veg_Table[[#This Row],[Created2]])),DATE(2019,1,1))</f>
        <v>43686</v>
      </c>
      <c r="U1697" s="3">
        <f>VALUE(SUBSTITUTE(Veg_Table[[#This Row],[Created]],",",""))</f>
        <v>43686.526296296302</v>
      </c>
      <c r="V1697" s="3" t="str">
        <f ca="1">IFERROR(_xlfn.IFNA(CELL("contents",INDIRECT(_xlfn.CONCAT("Veg_Table_Production_Data!",ADDRESS(MATCH(_xlfn.MAXIFS(#REF!,#REF!,"="&amp;Veg_Table[[#This Row],[AUTO_ID]],#REF!,"&lt;"&amp;Veg_Table[[#This Row],[EVM_LAST_EDITED_Day]]),#REF!,0),COLUMN(#REF!),4,1,)))),""),"")</f>
        <v/>
      </c>
      <c r="W1697" s="3" t="str">
        <f ca="1">IF(Veg_Table[[#This Row],[Previous_Prescription]]="","No",IF(Veg_Table[[#This Row],[Previous_Prescription]]=Veg_Table[[#This Row],[PRESCRIP]],"No","Yes"))</f>
        <v>No</v>
      </c>
      <c r="X1697" s="3" t="str">
        <f>IF(Veg_Table[[#This Row],[EVM_LAST_EDITED_Day]]=Veg_Table[[#This Row],[Created_Day]],"New","Old")</f>
        <v>Old</v>
      </c>
      <c r="Y1697" s="1">
        <f>IFERROR(IF(FIND("delete",LOWER(Veg_Table[[#This Row],[PI_COMMENTS]]))&gt;=1,1,0),0)</f>
        <v>0</v>
      </c>
      <c r="Z1697" s="1" t="str">
        <f>_xlfn.IFNA(IF(Veg_Table[[#This Row],[EVM_LAST_EDITOR]]="","Yes",VLOOKUP(Veg_Table[[#This Row],[EVM_LAST_EDITOR]],Roster_Table[#All],15,FALSE)),"Yes")</f>
        <v>Yes</v>
      </c>
      <c r="AA169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97" s="1" t="str">
        <f>_xlfn.IFNA(VLOOKUP(Veg_Table[[#This Row],[EVM_LAST_EDITOR]],Roster_Table[#All],3,FALSE),"zAWRR Not in Roster")</f>
        <v>zAWRR Not in Roster</v>
      </c>
      <c r="AC1697" s="1" t="str">
        <f>_xlfn.IFNA(VLOOKUP(Veg_Table[[#This Row],[EVM_LAST_EDITOR]],Roster_Table[#All],2,FALSE),"zAWRR Not in Roster")</f>
        <v>zAWRR Not in Roster</v>
      </c>
      <c r="AD1697" s="1" t="str">
        <f>IF(_xlfn.CONCAT(Veg_Table[[#This Row],[First_Name]]," ",Veg_Table[[#This Row],[Last_Name]])="zAWRR Not in Roster zAWRR Not in Roster","zAWRR Not in Roster",_xlfn.CONCAT(Veg_Table[[#This Row],[First_Name]]," ",Veg_Table[[#This Row],[Last_Name]]))</f>
        <v>zAWRR Not in Roster</v>
      </c>
      <c r="AE1697">
        <v>1750194</v>
      </c>
      <c r="AF1697" t="s">
        <v>7207</v>
      </c>
      <c r="AG1697" t="s">
        <v>30</v>
      </c>
      <c r="AH1697" t="s">
        <v>7200</v>
      </c>
      <c r="AI1697" t="s">
        <v>7201</v>
      </c>
      <c r="AJ1697" t="s">
        <v>21</v>
      </c>
      <c r="AK1697" t="s">
        <v>833</v>
      </c>
      <c r="AL1697" t="s">
        <v>22</v>
      </c>
      <c r="AM1697" t="s">
        <v>34</v>
      </c>
      <c r="AN1697" t="s">
        <v>25</v>
      </c>
      <c r="AO1697" t="s">
        <v>25</v>
      </c>
      <c r="AP1697">
        <v>0</v>
      </c>
      <c r="AQ1697">
        <v>80</v>
      </c>
      <c r="AR1697" t="s">
        <v>28</v>
      </c>
      <c r="AS1697" t="s">
        <v>24</v>
      </c>
      <c r="AT1697" t="s">
        <v>515</v>
      </c>
      <c r="AU1697" t="s">
        <v>25</v>
      </c>
      <c r="AV1697" t="s">
        <v>28</v>
      </c>
      <c r="AW1697" t="s">
        <v>7208</v>
      </c>
      <c r="AX1697" t="s">
        <v>28</v>
      </c>
      <c r="AY1697" t="s">
        <v>28</v>
      </c>
      <c r="AZ1697"/>
      <c r="BA1697" t="s">
        <v>28</v>
      </c>
      <c r="BB1697" s="4"/>
      <c r="BC1697" t="s">
        <v>28</v>
      </c>
      <c r="BD1697" t="s">
        <v>29</v>
      </c>
      <c r="BF1697" t="s">
        <v>28</v>
      </c>
      <c r="BG1697" t="s">
        <v>28</v>
      </c>
      <c r="BH1697" t="s">
        <v>28</v>
      </c>
      <c r="BI1697" s="3"/>
      <c r="BJ1697" t="s">
        <v>7203</v>
      </c>
      <c r="BK1697" s="30" t="s">
        <v>2691</v>
      </c>
      <c r="BL1697" s="3">
        <v>43966.419955902777</v>
      </c>
      <c r="BM1697" t="s">
        <v>31</v>
      </c>
      <c r="BN1697" t="s">
        <v>32</v>
      </c>
      <c r="BO1697" t="s">
        <v>7204</v>
      </c>
      <c r="BP1697" t="s">
        <v>7205</v>
      </c>
      <c r="BQ1697" t="s">
        <v>828</v>
      </c>
      <c r="BR1697" t="s">
        <v>28</v>
      </c>
      <c r="BS1697" t="s">
        <v>28</v>
      </c>
      <c r="BT1697" t="s">
        <v>156</v>
      </c>
      <c r="BU1697" s="3">
        <v>43686.526296296295</v>
      </c>
      <c r="BV1697" t="s">
        <v>803</v>
      </c>
      <c r="BW1697" s="3">
        <v>43966.480337314817</v>
      </c>
      <c r="BX1697" t="s">
        <v>7209</v>
      </c>
      <c r="CG1697"/>
      <c r="CH1697"/>
      <c r="CI1697"/>
      <c r="CY1697"/>
      <c r="DA1697"/>
      <c r="DF1697"/>
    </row>
    <row r="1698" spans="1:110" x14ac:dyDescent="0.25">
      <c r="A1698" s="1">
        <f>IF(Veg_Table[[#This Row],[VP_STATUS]]="Hold",0,IF(OR(AND(Veg_Table[[#This Row],[PRESCRIP]]="NW_No Work",Veg_Table[[#This Row],[VP_STATUS]]&lt;&gt;"No Work Required Under EVM"),AND(Veg_Table[[#This Row],[VP_STATUS]]="No Work Required Under EVM",Veg_Table[[#This Row],[PRESCRIP]]&lt;&gt;"NW_No Work")),1,0))</f>
        <v>0</v>
      </c>
      <c r="B1698" s="1">
        <f>IF(Veg_Table[[#This Row],[SPECIES]]="",1,0)</f>
        <v>0</v>
      </c>
      <c r="C1698" s="1">
        <f>IF(Veg_Table[[#This Row],[DIAMETER]]="",1,0)</f>
        <v>0</v>
      </c>
      <c r="D1698" s="1">
        <f>IF(Veg_Table[[#This Row],[HEIGHT]]="",1,0)</f>
        <v>0</v>
      </c>
      <c r="E169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98" s="1">
        <f>IF(AND(Veg_Table[[#This Row],[TAT_RESULT]]="ABATE",Veg_Table[[#This Row],[PRESCRIP]]="NW_No Work"),1,0)</f>
        <v>0</v>
      </c>
      <c r="G1698" s="1">
        <f>IF(OR(Veg_Table[[#This Row],[Prescription R-Scale]]="NA",Veg_Table[[#This Row],[Diameter R-Scale]]="NA"),0,IF(Veg_Table[[#This Row],[Diameter R-Scale]]&lt;&gt;Veg_Table[[#This Row],[Prescription R-Scale]],1,0))</f>
        <v>0</v>
      </c>
      <c r="H1698" s="1">
        <f>IF(OR(AND(Veg_Table[[#This Row],[PRESCRIP]]="BC_Br Rmv", Veg_Table[[#This Row],[WOOD_MAN]]&lt;&gt;"Not Needed"),AND(Veg_Table[[#This Row],[PRESCRIP]]="BCS_Br Rmv+Trt", Veg_Table[[#This Row],[WOOD_MAN]]&lt;&gt;"Not Needed")),1,0)</f>
        <v>0</v>
      </c>
      <c r="I1698" s="1">
        <f ca="1">IF(AND(Veg_Table[[#This Row],[Prescription_Changed]]="Yes",Veg_Table[[#This Row],[TAT_RESULT]]=""),1,0)</f>
        <v>0</v>
      </c>
      <c r="J1698" s="1">
        <f ca="1">SUM(Veg_Table[[#This Row],[Prescription and Status do not match]:[Prescription_Edited_And_TAT_Is_Blank]])</f>
        <v>0</v>
      </c>
      <c r="K1698" s="1">
        <f ca="1">IF(Veg_Table[[#This Row],[Sum of Errors]]&gt;0,1,0)</f>
        <v>0</v>
      </c>
      <c r="L1698" s="1">
        <f>1</f>
        <v>1</v>
      </c>
      <c r="M1698"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Brush</v>
      </c>
      <c r="N1698" s="1" t="str">
        <f>IF(OR(MID(Veg_Table[[#This Row],[PRESCRIP]],2,1)="1",MID(Veg_Table[[#This Row],[PRESCRIP]],2,1)="2",MID(Veg_Table[[#This Row],[PRESCRIP]],2,1)="3",MID(Veg_Table[[#This Row],[PRESCRIP]],2,1)="4"),_xlfn.NUMBERVALUE(MID(Veg_Table[[#This Row],[PRESCRIP]],2,1)),"NA")</f>
        <v>NA</v>
      </c>
      <c r="O1698" s="1">
        <f>WEEKNUM(Veg_Table[[#This Row],[EVM_LAST_EDITED_Day]],2)</f>
        <v>20</v>
      </c>
      <c r="P1698" s="25">
        <f>IFERROR(DATE(YEAR(Veg_Table[[#This Row],[EVM_LAST_EDITED2]]),MONTH(Veg_Table[[#This Row],[EVM_LAST_EDITED2]]),DAY(Veg_Table[[#This Row],[EVM_LAST_EDITED2]])),DATE(2019,1,1))</f>
        <v>43966</v>
      </c>
      <c r="Q1698" s="3">
        <f>VALUE(SUBSTITUTE(Veg_Table[[#This Row],[EVM_LAST_EDITED]],",",""))</f>
        <v>43966.420507071802</v>
      </c>
      <c r="R1698" s="1" t="str">
        <f>_xlfn.IFNA(IF(Veg_Table[[#This Row],[EVM_LAST_EDITOR]]="","zBlank EVM Last Editor",VLOOKUP(Veg_Table[[#This Row],[EVM_LAST_EDITOR]],Roster_Table[#All],4,FALSE)),"zAWRR Not in Roster")</f>
        <v>MGE</v>
      </c>
      <c r="S1698" s="1" t="str">
        <f>_xlfn.IFNA(IF(Veg_Table[[#This Row],[EVM_LAST_EDITOR]]="","zBlank EVM Last Editor",VLOOKUP(Veg_Table[[#This Row],[EVM_LAST_EDITOR]],Roster_Table[#All],16,FALSE)),"zCompany_AWRR not in Roster")</f>
        <v>MGE_Mountain G Enterprises</v>
      </c>
      <c r="T1698" s="2">
        <f>IFERROR(DATE(YEAR(Veg_Table[[#This Row],[Created2]]),MONTH(Veg_Table[[#This Row],[Created2]]),DAY(Veg_Table[[#This Row],[Created2]])),DATE(2019,1,1))</f>
        <v>43966</v>
      </c>
      <c r="U1698" s="3">
        <f>VALUE(SUBSTITUTE(Veg_Table[[#This Row],[Created]],",",""))</f>
        <v>43966.419946145797</v>
      </c>
      <c r="V1698" s="3" t="str">
        <f ca="1">IFERROR(_xlfn.IFNA(CELL("contents",INDIRECT(_xlfn.CONCAT("Veg_Table_Production_Data!",ADDRESS(MATCH(_xlfn.MAXIFS(#REF!,#REF!,"="&amp;Veg_Table[[#This Row],[AUTO_ID]],#REF!,"&lt;"&amp;Veg_Table[[#This Row],[EVM_LAST_EDITED_Day]]),#REF!,0),COLUMN(#REF!),4,1,)))),""),"")</f>
        <v/>
      </c>
      <c r="W1698" s="3" t="str">
        <f ca="1">IF(Veg_Table[[#This Row],[Previous_Prescription]]="","No",IF(Veg_Table[[#This Row],[Previous_Prescription]]=Veg_Table[[#This Row],[PRESCRIP]],"No","Yes"))</f>
        <v>No</v>
      </c>
      <c r="X1698" s="3" t="str">
        <f>IF(Veg_Table[[#This Row],[EVM_LAST_EDITED_Day]]=Veg_Table[[#This Row],[Created_Day]],"New","Old")</f>
        <v>New</v>
      </c>
      <c r="Y1698" s="1">
        <f>IFERROR(IF(FIND("delete",LOWER(Veg_Table[[#This Row],[PI_COMMENTS]]))&gt;=1,1,0),0)</f>
        <v>0</v>
      </c>
      <c r="Z1698" s="1" t="str">
        <f>_xlfn.IFNA(IF(Veg_Table[[#This Row],[EVM_LAST_EDITOR]]="","Yes",VLOOKUP(Veg_Table[[#This Row],[EVM_LAST_EDITOR]],Roster_Table[#All],15,FALSE)),"Yes")</f>
        <v>Yes</v>
      </c>
      <c r="AA169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98" s="1" t="str">
        <f>_xlfn.IFNA(VLOOKUP(Veg_Table[[#This Row],[EVM_LAST_EDITOR]],Roster_Table[#All],3,FALSE),"zAWRR Not in Roster")</f>
        <v>Brandon</v>
      </c>
      <c r="AC1698" s="1" t="str">
        <f>_xlfn.IFNA(VLOOKUP(Veg_Table[[#This Row],[EVM_LAST_EDITOR]],Roster_Table[#All],2,FALSE),"zAWRR Not in Roster")</f>
        <v>Fabela</v>
      </c>
      <c r="AD1698" s="1" t="str">
        <f>IF(_xlfn.CONCAT(Veg_Table[[#This Row],[First_Name]]," ",Veg_Table[[#This Row],[Last_Name]])="zAWRR Not in Roster zAWRR Not in Roster","zAWRR Not in Roster",_xlfn.CONCAT(Veg_Table[[#This Row],[First_Name]]," ",Veg_Table[[#This Row],[Last_Name]]))</f>
        <v>Brandon Fabela</v>
      </c>
      <c r="AE1698">
        <v>3231440</v>
      </c>
      <c r="AF1698" t="s">
        <v>7323</v>
      </c>
      <c r="AG1698" t="s">
        <v>93</v>
      </c>
      <c r="AH1698" t="s">
        <v>5320</v>
      </c>
      <c r="AI1698" t="s">
        <v>7280</v>
      </c>
      <c r="AJ1698" t="s">
        <v>36</v>
      </c>
      <c r="AL1698" t="s">
        <v>22</v>
      </c>
      <c r="AM1698" t="s">
        <v>1007</v>
      </c>
      <c r="AN1698" t="s">
        <v>25</v>
      </c>
      <c r="AO1698" t="s">
        <v>25</v>
      </c>
      <c r="AP1698">
        <v>3</v>
      </c>
      <c r="AQ1698">
        <v>15</v>
      </c>
      <c r="AR1698" t="s">
        <v>511</v>
      </c>
      <c r="AS1698" t="s">
        <v>50</v>
      </c>
      <c r="AT1698" t="s">
        <v>26</v>
      </c>
      <c r="AV1698" t="s">
        <v>512</v>
      </c>
      <c r="AW1698" t="s">
        <v>7324</v>
      </c>
      <c r="AZ1698"/>
      <c r="BB1698" s="4"/>
      <c r="BD1698" t="s">
        <v>29</v>
      </c>
      <c r="BE1698" t="s">
        <v>25</v>
      </c>
      <c r="BF1698" t="s">
        <v>513</v>
      </c>
      <c r="BI1698" s="3"/>
      <c r="BJ1698" t="s">
        <v>7325</v>
      </c>
      <c r="BK1698" s="30" t="s">
        <v>668</v>
      </c>
      <c r="BL1698" s="3">
        <v>43966.420507071758</v>
      </c>
      <c r="BM1698" t="s">
        <v>31</v>
      </c>
      <c r="BN1698" t="s">
        <v>32</v>
      </c>
      <c r="BP1698" t="s">
        <v>5452</v>
      </c>
      <c r="BQ1698" t="s">
        <v>1025</v>
      </c>
      <c r="BR1698" t="s">
        <v>28</v>
      </c>
      <c r="BS1698" t="s">
        <v>28</v>
      </c>
      <c r="BT1698" t="s">
        <v>668</v>
      </c>
      <c r="BU1698" s="3">
        <v>43966.419946145834</v>
      </c>
      <c r="BV1698" t="s">
        <v>803</v>
      </c>
      <c r="BW1698" s="3">
        <v>43966.505142800925</v>
      </c>
      <c r="BX1698" t="s">
        <v>7326</v>
      </c>
      <c r="CG1698"/>
      <c r="CH1698"/>
      <c r="CI1698"/>
      <c r="CY1698"/>
      <c r="DA1698"/>
      <c r="DF1698"/>
    </row>
    <row r="1699" spans="1:110" x14ac:dyDescent="0.25">
      <c r="A1699" s="1">
        <f>IF(Veg_Table[[#This Row],[VP_STATUS]]="Hold",0,IF(OR(AND(Veg_Table[[#This Row],[PRESCRIP]]="NW_No Work",Veg_Table[[#This Row],[VP_STATUS]]&lt;&gt;"No Work Required Under EVM"),AND(Veg_Table[[#This Row],[VP_STATUS]]="No Work Required Under EVM",Veg_Table[[#This Row],[PRESCRIP]]&lt;&gt;"NW_No Work")),1,0))</f>
        <v>0</v>
      </c>
      <c r="B1699" s="1">
        <f>IF(Veg_Table[[#This Row],[SPECIES]]="",1,0)</f>
        <v>0</v>
      </c>
      <c r="C1699" s="1">
        <f>IF(Veg_Table[[#This Row],[DIAMETER]]="",1,0)</f>
        <v>0</v>
      </c>
      <c r="D1699" s="1">
        <f>IF(Veg_Table[[#This Row],[HEIGHT]]="",1,0)</f>
        <v>0</v>
      </c>
      <c r="E169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699" s="1">
        <f>IF(AND(Veg_Table[[#This Row],[TAT_RESULT]]="ABATE",Veg_Table[[#This Row],[PRESCRIP]]="NW_No Work"),1,0)</f>
        <v>0</v>
      </c>
      <c r="G1699" s="1">
        <f>IF(OR(Veg_Table[[#This Row],[Prescription R-Scale]]="NA",Veg_Table[[#This Row],[Diameter R-Scale]]="NA"),0,IF(Veg_Table[[#This Row],[Diameter R-Scale]]&lt;&gt;Veg_Table[[#This Row],[Prescription R-Scale]],1,0))</f>
        <v>0</v>
      </c>
      <c r="H1699" s="1">
        <f>IF(OR(AND(Veg_Table[[#This Row],[PRESCRIP]]="BC_Br Rmv", Veg_Table[[#This Row],[WOOD_MAN]]&lt;&gt;"Not Needed"),AND(Veg_Table[[#This Row],[PRESCRIP]]="BCS_Br Rmv+Trt", Veg_Table[[#This Row],[WOOD_MAN]]&lt;&gt;"Not Needed")),1,0)</f>
        <v>0</v>
      </c>
      <c r="I1699" s="1">
        <f ca="1">IF(AND(Veg_Table[[#This Row],[Prescription_Changed]]="Yes",Veg_Table[[#This Row],[TAT_RESULT]]=""),1,0)</f>
        <v>0</v>
      </c>
      <c r="J1699" s="1">
        <f ca="1">SUM(Veg_Table[[#This Row],[Prescription and Status do not match]:[Prescription_Edited_And_TAT_Is_Blank]])</f>
        <v>0</v>
      </c>
      <c r="K1699" s="1">
        <f ca="1">IF(Veg_Table[[#This Row],[Sum of Errors]]&gt;0,1,0)</f>
        <v>0</v>
      </c>
      <c r="L1699" s="1">
        <f>1</f>
        <v>1</v>
      </c>
      <c r="M1699"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699" s="1" t="str">
        <f>IF(OR(MID(Veg_Table[[#This Row],[PRESCRIP]],2,1)="1",MID(Veg_Table[[#This Row],[PRESCRIP]],2,1)="2",MID(Veg_Table[[#This Row],[PRESCRIP]],2,1)="3",MID(Veg_Table[[#This Row],[PRESCRIP]],2,1)="4"),_xlfn.NUMBERVALUE(MID(Veg_Table[[#This Row],[PRESCRIP]],2,1)),"NA")</f>
        <v>NA</v>
      </c>
      <c r="O1699" s="1">
        <f>WEEKNUM(Veg_Table[[#This Row],[EVM_LAST_EDITED_Day]],2)</f>
        <v>20</v>
      </c>
      <c r="P1699" s="25">
        <f>IFERROR(DATE(YEAR(Veg_Table[[#This Row],[EVM_LAST_EDITED2]]),MONTH(Veg_Table[[#This Row],[EVM_LAST_EDITED2]]),DAY(Veg_Table[[#This Row],[EVM_LAST_EDITED2]])),DATE(2019,1,1))</f>
        <v>43966</v>
      </c>
      <c r="Q1699" s="3">
        <f>VALUE(SUBSTITUTE(Veg_Table[[#This Row],[EVM_LAST_EDITED]],",",""))</f>
        <v>43966.420649942098</v>
      </c>
      <c r="R1699" s="1" t="str">
        <f>_xlfn.IFNA(IF(Veg_Table[[#This Row],[EVM_LAST_EDITOR]]="","zBlank EVM Last Editor",VLOOKUP(Veg_Table[[#This Row],[EVM_LAST_EDITOR]],Roster_Table[#All],4,FALSE)),"zAWRR Not in Roster")</f>
        <v>zAWRR Not in Roster</v>
      </c>
      <c r="S1699" s="1" t="str">
        <f>_xlfn.IFNA(IF(Veg_Table[[#This Row],[EVM_LAST_EDITOR]]="","zBlank EVM Last Editor",VLOOKUP(Veg_Table[[#This Row],[EVM_LAST_EDITOR]],Roster_Table[#All],16,FALSE)),"zCompany_AWRR not in Roster")</f>
        <v>zCompany_AWRR not in Roster</v>
      </c>
      <c r="T1699" s="2">
        <f>IFERROR(DATE(YEAR(Veg_Table[[#This Row],[Created2]]),MONTH(Veg_Table[[#This Row],[Created2]]),DAY(Veg_Table[[#This Row],[Created2]])),DATE(2019,1,1))</f>
        <v>43686</v>
      </c>
      <c r="U1699" s="3">
        <f>VALUE(SUBSTITUTE(Veg_Table[[#This Row],[Created]],",",""))</f>
        <v>43686.536759259303</v>
      </c>
      <c r="V1699" s="3" t="str">
        <f ca="1">IFERROR(_xlfn.IFNA(CELL("contents",INDIRECT(_xlfn.CONCAT("Veg_Table_Production_Data!",ADDRESS(MATCH(_xlfn.MAXIFS(#REF!,#REF!,"="&amp;Veg_Table[[#This Row],[AUTO_ID]],#REF!,"&lt;"&amp;Veg_Table[[#This Row],[EVM_LAST_EDITED_Day]]),#REF!,0),COLUMN(#REF!),4,1,)))),""),"")</f>
        <v/>
      </c>
      <c r="W1699" s="3" t="str">
        <f ca="1">IF(Veg_Table[[#This Row],[Previous_Prescription]]="","No",IF(Veg_Table[[#This Row],[Previous_Prescription]]=Veg_Table[[#This Row],[PRESCRIP]],"No","Yes"))</f>
        <v>No</v>
      </c>
      <c r="X1699" s="3" t="str">
        <f>IF(Veg_Table[[#This Row],[EVM_LAST_EDITED_Day]]=Veg_Table[[#This Row],[Created_Day]],"New","Old")</f>
        <v>Old</v>
      </c>
      <c r="Y1699" s="1">
        <f>IFERROR(IF(FIND("delete",LOWER(Veg_Table[[#This Row],[PI_COMMENTS]]))&gt;=1,1,0),0)</f>
        <v>0</v>
      </c>
      <c r="Z1699" s="1" t="str">
        <f>_xlfn.IFNA(IF(Veg_Table[[#This Row],[EVM_LAST_EDITOR]]="","Yes",VLOOKUP(Veg_Table[[#This Row],[EVM_LAST_EDITOR]],Roster_Table[#All],15,FALSE)),"Yes")</f>
        <v>Yes</v>
      </c>
      <c r="AA169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699" s="1" t="str">
        <f>_xlfn.IFNA(VLOOKUP(Veg_Table[[#This Row],[EVM_LAST_EDITOR]],Roster_Table[#All],3,FALSE),"zAWRR Not in Roster")</f>
        <v>zAWRR Not in Roster</v>
      </c>
      <c r="AC1699" s="1" t="str">
        <f>_xlfn.IFNA(VLOOKUP(Veg_Table[[#This Row],[EVM_LAST_EDITOR]],Roster_Table[#All],2,FALSE),"zAWRR Not in Roster")</f>
        <v>zAWRR Not in Roster</v>
      </c>
      <c r="AD1699" s="1" t="str">
        <f>IF(_xlfn.CONCAT(Veg_Table[[#This Row],[First_Name]]," ",Veg_Table[[#This Row],[Last_Name]])="zAWRR Not in Roster zAWRR Not in Roster","zAWRR Not in Roster",_xlfn.CONCAT(Veg_Table[[#This Row],[First_Name]]," ",Veg_Table[[#This Row],[Last_Name]]))</f>
        <v>zAWRR Not in Roster</v>
      </c>
      <c r="AE1699">
        <v>1750196</v>
      </c>
      <c r="AF1699" t="s">
        <v>7199</v>
      </c>
      <c r="AG1699" t="s">
        <v>30</v>
      </c>
      <c r="AH1699" t="s">
        <v>7200</v>
      </c>
      <c r="AI1699" t="s">
        <v>7201</v>
      </c>
      <c r="AJ1699" t="s">
        <v>21</v>
      </c>
      <c r="AK1699" t="s">
        <v>833</v>
      </c>
      <c r="AL1699" t="s">
        <v>22</v>
      </c>
      <c r="AM1699" t="s">
        <v>34</v>
      </c>
      <c r="AN1699" t="s">
        <v>25</v>
      </c>
      <c r="AO1699" t="s">
        <v>25</v>
      </c>
      <c r="AP1699">
        <v>0</v>
      </c>
      <c r="AQ1699">
        <v>75</v>
      </c>
      <c r="AR1699" t="s">
        <v>28</v>
      </c>
      <c r="AS1699" t="s">
        <v>24</v>
      </c>
      <c r="AT1699" t="s">
        <v>515</v>
      </c>
      <c r="AU1699" t="s">
        <v>25</v>
      </c>
      <c r="AV1699" t="s">
        <v>28</v>
      </c>
      <c r="AW1699" t="s">
        <v>7202</v>
      </c>
      <c r="AX1699" t="s">
        <v>28</v>
      </c>
      <c r="AY1699" t="s">
        <v>28</v>
      </c>
      <c r="AZ1699"/>
      <c r="BA1699" t="s">
        <v>28</v>
      </c>
      <c r="BB1699" s="4"/>
      <c r="BC1699" t="s">
        <v>28</v>
      </c>
      <c r="BD1699" t="s">
        <v>29</v>
      </c>
      <c r="BF1699" t="s">
        <v>28</v>
      </c>
      <c r="BG1699" t="s">
        <v>28</v>
      </c>
      <c r="BH1699" t="s">
        <v>28</v>
      </c>
      <c r="BI1699" s="3"/>
      <c r="BJ1699" t="s">
        <v>7203</v>
      </c>
      <c r="BK1699" s="30" t="s">
        <v>2691</v>
      </c>
      <c r="BL1699" s="3">
        <v>43966.420649942127</v>
      </c>
      <c r="BM1699" t="s">
        <v>31</v>
      </c>
      <c r="BN1699" t="s">
        <v>32</v>
      </c>
      <c r="BO1699" t="s">
        <v>7204</v>
      </c>
      <c r="BP1699" t="s">
        <v>7205</v>
      </c>
      <c r="BQ1699" t="s">
        <v>828</v>
      </c>
      <c r="BR1699" t="s">
        <v>28</v>
      </c>
      <c r="BS1699" t="s">
        <v>28</v>
      </c>
      <c r="BT1699" t="s">
        <v>156</v>
      </c>
      <c r="BU1699" s="3">
        <v>43686.536759259259</v>
      </c>
      <c r="BV1699" t="s">
        <v>803</v>
      </c>
      <c r="BW1699" s="3">
        <v>43966.480337314817</v>
      </c>
      <c r="BX1699" t="s">
        <v>7206</v>
      </c>
      <c r="CG1699"/>
      <c r="CH1699"/>
      <c r="CI1699"/>
      <c r="CY1699"/>
      <c r="DA1699"/>
      <c r="DF1699"/>
    </row>
    <row r="1700" spans="1:110" x14ac:dyDescent="0.25">
      <c r="A1700" s="1">
        <f>IF(Veg_Table[[#This Row],[VP_STATUS]]="Hold",0,IF(OR(AND(Veg_Table[[#This Row],[PRESCRIP]]="NW_No Work",Veg_Table[[#This Row],[VP_STATUS]]&lt;&gt;"No Work Required Under EVM"),AND(Veg_Table[[#This Row],[VP_STATUS]]="No Work Required Under EVM",Veg_Table[[#This Row],[PRESCRIP]]&lt;&gt;"NW_No Work")),1,0))</f>
        <v>0</v>
      </c>
      <c r="B1700" s="1">
        <f>IF(Veg_Table[[#This Row],[SPECIES]]="",1,0)</f>
        <v>0</v>
      </c>
      <c r="C1700" s="1">
        <f>IF(Veg_Table[[#This Row],[DIAMETER]]="",1,0)</f>
        <v>0</v>
      </c>
      <c r="D1700" s="1">
        <f>IF(Veg_Table[[#This Row],[HEIGHT]]="",1,0)</f>
        <v>0</v>
      </c>
      <c r="E170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00" s="1">
        <f>IF(AND(Veg_Table[[#This Row],[TAT_RESULT]]="ABATE",Veg_Table[[#This Row],[PRESCRIP]]="NW_No Work"),1,0)</f>
        <v>0</v>
      </c>
      <c r="G1700" s="1">
        <f>IF(OR(Veg_Table[[#This Row],[Prescription R-Scale]]="NA",Veg_Table[[#This Row],[Diameter R-Scale]]="NA"),0,IF(Veg_Table[[#This Row],[Diameter R-Scale]]&lt;&gt;Veg_Table[[#This Row],[Prescription R-Scale]],1,0))</f>
        <v>0</v>
      </c>
      <c r="H1700" s="1">
        <f>IF(OR(AND(Veg_Table[[#This Row],[PRESCRIP]]="BC_Br Rmv", Veg_Table[[#This Row],[WOOD_MAN]]&lt;&gt;"Not Needed"),AND(Veg_Table[[#This Row],[PRESCRIP]]="BCS_Br Rmv+Trt", Veg_Table[[#This Row],[WOOD_MAN]]&lt;&gt;"Not Needed")),1,0)</f>
        <v>0</v>
      </c>
      <c r="I1700" s="1">
        <f ca="1">IF(AND(Veg_Table[[#This Row],[Prescription_Changed]]="Yes",Veg_Table[[#This Row],[TAT_RESULT]]=""),1,0)</f>
        <v>0</v>
      </c>
      <c r="J1700" s="1">
        <f ca="1">SUM(Veg_Table[[#This Row],[Prescription and Status do not match]:[Prescription_Edited_And_TAT_Is_Blank]])</f>
        <v>0</v>
      </c>
      <c r="K1700" s="1">
        <f ca="1">IF(Veg_Table[[#This Row],[Sum of Errors]]&gt;0,1,0)</f>
        <v>0</v>
      </c>
      <c r="L1700" s="1">
        <f>1</f>
        <v>1</v>
      </c>
      <c r="M1700"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700" s="1" t="str">
        <f>IF(OR(MID(Veg_Table[[#This Row],[PRESCRIP]],2,1)="1",MID(Veg_Table[[#This Row],[PRESCRIP]],2,1)="2",MID(Veg_Table[[#This Row],[PRESCRIP]],2,1)="3",MID(Veg_Table[[#This Row],[PRESCRIP]],2,1)="4"),_xlfn.NUMBERVALUE(MID(Veg_Table[[#This Row],[PRESCRIP]],2,1)),"NA")</f>
        <v>NA</v>
      </c>
      <c r="O1700" s="1">
        <f>WEEKNUM(Veg_Table[[#This Row],[EVM_LAST_EDITED_Day]],2)</f>
        <v>20</v>
      </c>
      <c r="P1700" s="25">
        <f>IFERROR(DATE(YEAR(Veg_Table[[#This Row],[EVM_LAST_EDITED2]]),MONTH(Veg_Table[[#This Row],[EVM_LAST_EDITED2]]),DAY(Veg_Table[[#This Row],[EVM_LAST_EDITED2]])),DATE(2019,1,1))</f>
        <v>43966</v>
      </c>
      <c r="Q1700" s="3">
        <f>VALUE(SUBSTITUTE(Veg_Table[[#This Row],[EVM_LAST_EDITED]],",",""))</f>
        <v>43966.420907534703</v>
      </c>
      <c r="R1700" s="1" t="str">
        <f>_xlfn.IFNA(IF(Veg_Table[[#This Row],[EVM_LAST_EDITOR]]="","zBlank EVM Last Editor",VLOOKUP(Veg_Table[[#This Row],[EVM_LAST_EDITOR]],Roster_Table[#All],4,FALSE)),"zAWRR Not in Roster")</f>
        <v>zAWRR Not in Roster</v>
      </c>
      <c r="S1700" s="1" t="str">
        <f>_xlfn.IFNA(IF(Veg_Table[[#This Row],[EVM_LAST_EDITOR]]="","zBlank EVM Last Editor",VLOOKUP(Veg_Table[[#This Row],[EVM_LAST_EDITOR]],Roster_Table[#All],16,FALSE)),"zCompany_AWRR not in Roster")</f>
        <v>zCompany_AWRR not in Roster</v>
      </c>
      <c r="T1700" s="2">
        <f>IFERROR(DATE(YEAR(Veg_Table[[#This Row],[Created2]]),MONTH(Veg_Table[[#This Row],[Created2]]),DAY(Veg_Table[[#This Row],[Created2]])),DATE(2019,1,1))</f>
        <v>43770</v>
      </c>
      <c r="U1700" s="3">
        <f>VALUE(SUBSTITUTE(Veg_Table[[#This Row],[Created]],",",""))</f>
        <v>43770.426307870403</v>
      </c>
      <c r="V1700" s="3" t="str">
        <f ca="1">IFERROR(_xlfn.IFNA(CELL("contents",INDIRECT(_xlfn.CONCAT("Veg_Table_Production_Data!",ADDRESS(MATCH(_xlfn.MAXIFS(#REF!,#REF!,"="&amp;Veg_Table[[#This Row],[AUTO_ID]],#REF!,"&lt;"&amp;Veg_Table[[#This Row],[EVM_LAST_EDITED_Day]]),#REF!,0),COLUMN(#REF!),4,1,)))),""),"")</f>
        <v/>
      </c>
      <c r="W1700" s="3" t="str">
        <f ca="1">IF(Veg_Table[[#This Row],[Previous_Prescription]]="","No",IF(Veg_Table[[#This Row],[Previous_Prescription]]=Veg_Table[[#This Row],[PRESCRIP]],"No","Yes"))</f>
        <v>No</v>
      </c>
      <c r="X1700" s="3" t="str">
        <f>IF(Veg_Table[[#This Row],[EVM_LAST_EDITED_Day]]=Veg_Table[[#This Row],[Created_Day]],"New","Old")</f>
        <v>Old</v>
      </c>
      <c r="Y1700" s="1">
        <f>IFERROR(IF(FIND("delete",LOWER(Veg_Table[[#This Row],[PI_COMMENTS]]))&gt;=1,1,0),0)</f>
        <v>0</v>
      </c>
      <c r="Z1700" s="1" t="str">
        <f>_xlfn.IFNA(IF(Veg_Table[[#This Row],[EVM_LAST_EDITOR]]="","Yes",VLOOKUP(Veg_Table[[#This Row],[EVM_LAST_EDITOR]],Roster_Table[#All],15,FALSE)),"Yes")</f>
        <v>Yes</v>
      </c>
      <c r="AA170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00" s="1" t="str">
        <f>_xlfn.IFNA(VLOOKUP(Veg_Table[[#This Row],[EVM_LAST_EDITOR]],Roster_Table[#All],3,FALSE),"zAWRR Not in Roster")</f>
        <v>zAWRR Not in Roster</v>
      </c>
      <c r="AC1700" s="1" t="str">
        <f>_xlfn.IFNA(VLOOKUP(Veg_Table[[#This Row],[EVM_LAST_EDITOR]],Roster_Table[#All],2,FALSE),"zAWRR Not in Roster")</f>
        <v>zAWRR Not in Roster</v>
      </c>
      <c r="AD1700" s="1" t="str">
        <f>IF(_xlfn.CONCAT(Veg_Table[[#This Row],[First_Name]]," ",Veg_Table[[#This Row],[Last_Name]])="zAWRR Not in Roster zAWRR Not in Roster","zAWRR Not in Roster",_xlfn.CONCAT(Veg_Table[[#This Row],[First_Name]]," ",Veg_Table[[#This Row],[Last_Name]]))</f>
        <v>zAWRR Not in Roster</v>
      </c>
      <c r="AE1700">
        <v>1686188</v>
      </c>
      <c r="AF1700" t="s">
        <v>7387</v>
      </c>
      <c r="AG1700" t="s">
        <v>97</v>
      </c>
      <c r="AH1700" t="s">
        <v>7388</v>
      </c>
      <c r="AI1700" t="s">
        <v>7389</v>
      </c>
      <c r="AJ1700" t="s">
        <v>21</v>
      </c>
      <c r="AK1700" t="s">
        <v>833</v>
      </c>
      <c r="AL1700" t="s">
        <v>822</v>
      </c>
      <c r="AM1700" t="s">
        <v>46</v>
      </c>
      <c r="AN1700" t="s">
        <v>25</v>
      </c>
      <c r="AO1700" t="s">
        <v>25</v>
      </c>
      <c r="AP1700">
        <v>14</v>
      </c>
      <c r="AQ1700">
        <v>47</v>
      </c>
      <c r="AR1700" t="s">
        <v>28</v>
      </c>
      <c r="AS1700" t="s">
        <v>24</v>
      </c>
      <c r="AT1700" t="s">
        <v>26</v>
      </c>
      <c r="AU1700" t="s">
        <v>25</v>
      </c>
      <c r="AV1700" t="s">
        <v>28</v>
      </c>
      <c r="AW1700" t="s">
        <v>7390</v>
      </c>
      <c r="AX1700" t="s">
        <v>28</v>
      </c>
      <c r="AY1700" t="s">
        <v>28</v>
      </c>
      <c r="AZ1700"/>
      <c r="BA1700" t="s">
        <v>28</v>
      </c>
      <c r="BB1700" s="4"/>
      <c r="BC1700" t="s">
        <v>28</v>
      </c>
      <c r="BD1700" t="s">
        <v>29</v>
      </c>
      <c r="BF1700" t="s">
        <v>28</v>
      </c>
      <c r="BG1700" t="s">
        <v>28</v>
      </c>
      <c r="BH1700" t="s">
        <v>28</v>
      </c>
      <c r="BI1700" s="3"/>
      <c r="BJ1700" t="s">
        <v>52</v>
      </c>
      <c r="BK1700" s="30" t="s">
        <v>2691</v>
      </c>
      <c r="BL1700" s="3">
        <v>43966.420907534724</v>
      </c>
      <c r="BM1700" t="s">
        <v>31</v>
      </c>
      <c r="BN1700" t="s">
        <v>32</v>
      </c>
      <c r="BO1700" t="s">
        <v>7391</v>
      </c>
      <c r="BP1700" t="s">
        <v>7392</v>
      </c>
      <c r="BQ1700" t="s">
        <v>1286</v>
      </c>
      <c r="BR1700" t="s">
        <v>28</v>
      </c>
      <c r="BS1700" t="s">
        <v>28</v>
      </c>
      <c r="BT1700" t="s">
        <v>1001</v>
      </c>
      <c r="BU1700" s="3">
        <v>43770.426307870373</v>
      </c>
      <c r="BV1700" t="s">
        <v>803</v>
      </c>
      <c r="BW1700" s="3">
        <v>43966.480337314817</v>
      </c>
      <c r="BX1700" t="s">
        <v>7393</v>
      </c>
      <c r="CG1700"/>
      <c r="CH1700"/>
      <c r="CI1700"/>
      <c r="CY1700"/>
      <c r="DA1700"/>
      <c r="DF1700"/>
    </row>
    <row r="1701" spans="1:110" x14ac:dyDescent="0.25">
      <c r="A1701" s="1">
        <f>IF(Veg_Table[[#This Row],[VP_STATUS]]="Hold",0,IF(OR(AND(Veg_Table[[#This Row],[PRESCRIP]]="NW_No Work",Veg_Table[[#This Row],[VP_STATUS]]&lt;&gt;"No Work Required Under EVM"),AND(Veg_Table[[#This Row],[VP_STATUS]]="No Work Required Under EVM",Veg_Table[[#This Row],[PRESCRIP]]&lt;&gt;"NW_No Work")),1,0))</f>
        <v>0</v>
      </c>
      <c r="B1701" s="1">
        <f>IF(Veg_Table[[#This Row],[SPECIES]]="",1,0)</f>
        <v>0</v>
      </c>
      <c r="C1701" s="1">
        <f>IF(Veg_Table[[#This Row],[DIAMETER]]="",1,0)</f>
        <v>0</v>
      </c>
      <c r="D1701" s="1">
        <f>IF(Veg_Table[[#This Row],[HEIGHT]]="",1,0)</f>
        <v>0</v>
      </c>
      <c r="E170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01" s="1">
        <f>IF(AND(Veg_Table[[#This Row],[TAT_RESULT]]="ABATE",Veg_Table[[#This Row],[PRESCRIP]]="NW_No Work"),1,0)</f>
        <v>0</v>
      </c>
      <c r="G1701" s="1">
        <f>IF(OR(Veg_Table[[#This Row],[Prescription R-Scale]]="NA",Veg_Table[[#This Row],[Diameter R-Scale]]="NA"),0,IF(Veg_Table[[#This Row],[Diameter R-Scale]]&lt;&gt;Veg_Table[[#This Row],[Prescription R-Scale]],1,0))</f>
        <v>0</v>
      </c>
      <c r="H1701" s="1">
        <f>IF(OR(AND(Veg_Table[[#This Row],[PRESCRIP]]="BC_Br Rmv", Veg_Table[[#This Row],[WOOD_MAN]]&lt;&gt;"Not Needed"),AND(Veg_Table[[#This Row],[PRESCRIP]]="BCS_Br Rmv+Trt", Veg_Table[[#This Row],[WOOD_MAN]]&lt;&gt;"Not Needed")),1,0)</f>
        <v>0</v>
      </c>
      <c r="I1701" s="1">
        <f ca="1">IF(AND(Veg_Table[[#This Row],[Prescription_Changed]]="Yes",Veg_Table[[#This Row],[TAT_RESULT]]=""),1,0)</f>
        <v>0</v>
      </c>
      <c r="J1701" s="1">
        <f ca="1">SUM(Veg_Table[[#This Row],[Prescription and Status do not match]:[Prescription_Edited_And_TAT_Is_Blank]])</f>
        <v>0</v>
      </c>
      <c r="K1701" s="1">
        <f ca="1">IF(Veg_Table[[#This Row],[Sum of Errors]]&gt;0,1,0)</f>
        <v>0</v>
      </c>
      <c r="L1701" s="1">
        <f>1</f>
        <v>1</v>
      </c>
      <c r="M1701"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701" s="1" t="str">
        <f>IF(OR(MID(Veg_Table[[#This Row],[PRESCRIP]],2,1)="1",MID(Veg_Table[[#This Row],[PRESCRIP]],2,1)="2",MID(Veg_Table[[#This Row],[PRESCRIP]],2,1)="3",MID(Veg_Table[[#This Row],[PRESCRIP]],2,1)="4"),_xlfn.NUMBERVALUE(MID(Veg_Table[[#This Row],[PRESCRIP]],2,1)),"NA")</f>
        <v>NA</v>
      </c>
      <c r="O1701" s="1">
        <f>WEEKNUM(Veg_Table[[#This Row],[EVM_LAST_EDITED_Day]],2)</f>
        <v>20</v>
      </c>
      <c r="P1701" s="25">
        <f>IFERROR(DATE(YEAR(Veg_Table[[#This Row],[EVM_LAST_EDITED2]]),MONTH(Veg_Table[[#This Row],[EVM_LAST_EDITED2]]),DAY(Veg_Table[[#This Row],[EVM_LAST_EDITED2]])),DATE(2019,1,1))</f>
        <v>43966</v>
      </c>
      <c r="Q1701" s="3">
        <f>VALUE(SUBSTITUTE(Veg_Table[[#This Row],[EVM_LAST_EDITED]],",",""))</f>
        <v>43966.421008113401</v>
      </c>
      <c r="R1701" s="1" t="str">
        <f>_xlfn.IFNA(IF(Veg_Table[[#This Row],[EVM_LAST_EDITOR]]="","zBlank EVM Last Editor",VLOOKUP(Veg_Table[[#This Row],[EVM_LAST_EDITOR]],Roster_Table[#All],4,FALSE)),"zAWRR Not in Roster")</f>
        <v>zAWRR Not in Roster</v>
      </c>
      <c r="S1701" s="1" t="str">
        <f>_xlfn.IFNA(IF(Veg_Table[[#This Row],[EVM_LAST_EDITOR]]="","zBlank EVM Last Editor",VLOOKUP(Veg_Table[[#This Row],[EVM_LAST_EDITOR]],Roster_Table[#All],16,FALSE)),"zCompany_AWRR not in Roster")</f>
        <v>zCompany_AWRR not in Roster</v>
      </c>
      <c r="T1701" s="2">
        <f>IFERROR(DATE(YEAR(Veg_Table[[#This Row],[Created2]]),MONTH(Veg_Table[[#This Row],[Created2]]),DAY(Veg_Table[[#This Row],[Created2]])),DATE(2019,1,1))</f>
        <v>43773</v>
      </c>
      <c r="U1701" s="3">
        <f>VALUE(SUBSTITUTE(Veg_Table[[#This Row],[Created]],",",""))</f>
        <v>43773.631307870397</v>
      </c>
      <c r="V1701" s="3" t="str">
        <f ca="1">IFERROR(_xlfn.IFNA(CELL("contents",INDIRECT(_xlfn.CONCAT("Veg_Table_Production_Data!",ADDRESS(MATCH(_xlfn.MAXIFS(#REF!,#REF!,"="&amp;Veg_Table[[#This Row],[AUTO_ID]],#REF!,"&lt;"&amp;Veg_Table[[#This Row],[EVM_LAST_EDITED_Day]]),#REF!,0),COLUMN(#REF!),4,1,)))),""),"")</f>
        <v/>
      </c>
      <c r="W1701" s="3" t="str">
        <f ca="1">IF(Veg_Table[[#This Row],[Previous_Prescription]]="","No",IF(Veg_Table[[#This Row],[Previous_Prescription]]=Veg_Table[[#This Row],[PRESCRIP]],"No","Yes"))</f>
        <v>No</v>
      </c>
      <c r="X1701" s="3" t="str">
        <f>IF(Veg_Table[[#This Row],[EVM_LAST_EDITED_Day]]=Veg_Table[[#This Row],[Created_Day]],"New","Old")</f>
        <v>Old</v>
      </c>
      <c r="Y1701" s="1">
        <f>IFERROR(IF(FIND("delete",LOWER(Veg_Table[[#This Row],[PI_COMMENTS]]))&gt;=1,1,0),0)</f>
        <v>0</v>
      </c>
      <c r="Z1701" s="1" t="str">
        <f>_xlfn.IFNA(IF(Veg_Table[[#This Row],[EVM_LAST_EDITOR]]="","Yes",VLOOKUP(Veg_Table[[#This Row],[EVM_LAST_EDITOR]],Roster_Table[#All],15,FALSE)),"Yes")</f>
        <v>Yes</v>
      </c>
      <c r="AA170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01" s="1" t="str">
        <f>_xlfn.IFNA(VLOOKUP(Veg_Table[[#This Row],[EVM_LAST_EDITOR]],Roster_Table[#All],3,FALSE),"zAWRR Not in Roster")</f>
        <v>zAWRR Not in Roster</v>
      </c>
      <c r="AC1701" s="1" t="str">
        <f>_xlfn.IFNA(VLOOKUP(Veg_Table[[#This Row],[EVM_LAST_EDITOR]],Roster_Table[#All],2,FALSE),"zAWRR Not in Roster")</f>
        <v>zAWRR Not in Roster</v>
      </c>
      <c r="AD1701" s="1" t="str">
        <f>IF(_xlfn.CONCAT(Veg_Table[[#This Row],[First_Name]]," ",Veg_Table[[#This Row],[Last_Name]])="zAWRR Not in Roster zAWRR Not in Roster","zAWRR Not in Roster",_xlfn.CONCAT(Veg_Table[[#This Row],[First_Name]]," ",Veg_Table[[#This Row],[Last_Name]]))</f>
        <v>zAWRR Not in Roster</v>
      </c>
      <c r="AE1701">
        <v>1687182</v>
      </c>
      <c r="AF1701" t="s">
        <v>7380</v>
      </c>
      <c r="AG1701" t="s">
        <v>97</v>
      </c>
      <c r="AH1701" t="s">
        <v>7381</v>
      </c>
      <c r="AI1701" t="s">
        <v>7382</v>
      </c>
      <c r="AJ1701" t="s">
        <v>21</v>
      </c>
      <c r="AK1701" t="s">
        <v>833</v>
      </c>
      <c r="AL1701" t="s">
        <v>884</v>
      </c>
      <c r="AM1701" t="s">
        <v>875</v>
      </c>
      <c r="AN1701" t="s">
        <v>25</v>
      </c>
      <c r="AO1701" t="s">
        <v>25</v>
      </c>
      <c r="AP1701">
        <v>26</v>
      </c>
      <c r="AQ1701">
        <v>47</v>
      </c>
      <c r="AR1701" t="s">
        <v>28</v>
      </c>
      <c r="AS1701" t="s">
        <v>24</v>
      </c>
      <c r="AT1701" t="s">
        <v>26</v>
      </c>
      <c r="AU1701" t="s">
        <v>25</v>
      </c>
      <c r="AV1701" t="s">
        <v>28</v>
      </c>
      <c r="AW1701" t="s">
        <v>7383</v>
      </c>
      <c r="AX1701" t="s">
        <v>28</v>
      </c>
      <c r="AY1701" t="s">
        <v>28</v>
      </c>
      <c r="AZ1701"/>
      <c r="BA1701" t="s">
        <v>28</v>
      </c>
      <c r="BB1701" s="4"/>
      <c r="BC1701" t="s">
        <v>28</v>
      </c>
      <c r="BD1701" t="s">
        <v>29</v>
      </c>
      <c r="BF1701" t="s">
        <v>28</v>
      </c>
      <c r="BG1701" t="s">
        <v>28</v>
      </c>
      <c r="BH1701" t="s">
        <v>28</v>
      </c>
      <c r="BI1701" s="3"/>
      <c r="BJ1701" t="s">
        <v>52</v>
      </c>
      <c r="BK1701" s="30" t="s">
        <v>7384</v>
      </c>
      <c r="BL1701" s="3">
        <v>43966.421008113422</v>
      </c>
      <c r="BM1701" t="s">
        <v>31</v>
      </c>
      <c r="BN1701" t="s">
        <v>32</v>
      </c>
      <c r="BO1701" t="s">
        <v>7385</v>
      </c>
      <c r="BP1701" t="s">
        <v>58</v>
      </c>
      <c r="BQ1701" t="s">
        <v>28</v>
      </c>
      <c r="BR1701" t="s">
        <v>28</v>
      </c>
      <c r="BS1701" t="s">
        <v>28</v>
      </c>
      <c r="BT1701" t="s">
        <v>1583</v>
      </c>
      <c r="BU1701" s="3">
        <v>43773.631307870368</v>
      </c>
      <c r="BV1701" t="s">
        <v>803</v>
      </c>
      <c r="BW1701" s="3">
        <v>43966.480337314817</v>
      </c>
      <c r="BX1701" t="s">
        <v>7386</v>
      </c>
      <c r="CG1701"/>
      <c r="CH1701"/>
      <c r="CI1701"/>
      <c r="CY1701"/>
      <c r="DA1701"/>
      <c r="DF1701"/>
    </row>
    <row r="1702" spans="1:110" x14ac:dyDescent="0.25">
      <c r="A1702" s="1">
        <f>IF(Veg_Table[[#This Row],[VP_STATUS]]="Hold",0,IF(OR(AND(Veg_Table[[#This Row],[PRESCRIP]]="NW_No Work",Veg_Table[[#This Row],[VP_STATUS]]&lt;&gt;"No Work Required Under EVM"),AND(Veg_Table[[#This Row],[VP_STATUS]]="No Work Required Under EVM",Veg_Table[[#This Row],[PRESCRIP]]&lt;&gt;"NW_No Work")),1,0))</f>
        <v>0</v>
      </c>
      <c r="B1702" s="1">
        <f>IF(Veg_Table[[#This Row],[SPECIES]]="",1,0)</f>
        <v>0</v>
      </c>
      <c r="C1702" s="1">
        <f>IF(Veg_Table[[#This Row],[DIAMETER]]="",1,0)</f>
        <v>0</v>
      </c>
      <c r="D1702" s="1">
        <f>IF(Veg_Table[[#This Row],[HEIGHT]]="",1,0)</f>
        <v>0</v>
      </c>
      <c r="E170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02" s="1">
        <f>IF(AND(Veg_Table[[#This Row],[TAT_RESULT]]="ABATE",Veg_Table[[#This Row],[PRESCRIP]]="NW_No Work"),1,0)</f>
        <v>0</v>
      </c>
      <c r="G1702" s="1">
        <f>IF(OR(Veg_Table[[#This Row],[Prescription R-Scale]]="NA",Veg_Table[[#This Row],[Diameter R-Scale]]="NA"),0,IF(Veg_Table[[#This Row],[Diameter R-Scale]]&lt;&gt;Veg_Table[[#This Row],[Prescription R-Scale]],1,0))</f>
        <v>0</v>
      </c>
      <c r="H1702" s="1">
        <f>IF(OR(AND(Veg_Table[[#This Row],[PRESCRIP]]="BC_Br Rmv", Veg_Table[[#This Row],[WOOD_MAN]]&lt;&gt;"Not Needed"),AND(Veg_Table[[#This Row],[PRESCRIP]]="BCS_Br Rmv+Trt", Veg_Table[[#This Row],[WOOD_MAN]]&lt;&gt;"Not Needed")),1,0)</f>
        <v>0</v>
      </c>
      <c r="I1702" s="1">
        <f ca="1">IF(AND(Veg_Table[[#This Row],[Prescription_Changed]]="Yes",Veg_Table[[#This Row],[TAT_RESULT]]=""),1,0)</f>
        <v>0</v>
      </c>
      <c r="J1702" s="1">
        <f ca="1">SUM(Veg_Table[[#This Row],[Prescription and Status do not match]:[Prescription_Edited_And_TAT_Is_Blank]])</f>
        <v>0</v>
      </c>
      <c r="K1702" s="1">
        <f ca="1">IF(Veg_Table[[#This Row],[Sum of Errors]]&gt;0,1,0)</f>
        <v>0</v>
      </c>
      <c r="L1702" s="1">
        <f>1</f>
        <v>1</v>
      </c>
      <c r="M1702"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702" s="1" t="str">
        <f>IF(OR(MID(Veg_Table[[#This Row],[PRESCRIP]],2,1)="1",MID(Veg_Table[[#This Row],[PRESCRIP]],2,1)="2",MID(Veg_Table[[#This Row],[PRESCRIP]],2,1)="3",MID(Veg_Table[[#This Row],[PRESCRIP]],2,1)="4"),_xlfn.NUMBERVALUE(MID(Veg_Table[[#This Row],[PRESCRIP]],2,1)),"NA")</f>
        <v>NA</v>
      </c>
      <c r="O1702" s="1">
        <f>WEEKNUM(Veg_Table[[#This Row],[EVM_LAST_EDITED_Day]],2)</f>
        <v>20</v>
      </c>
      <c r="P1702" s="25">
        <f>IFERROR(DATE(YEAR(Veg_Table[[#This Row],[EVM_LAST_EDITED2]]),MONTH(Veg_Table[[#This Row],[EVM_LAST_EDITED2]]),DAY(Veg_Table[[#This Row],[EVM_LAST_EDITED2]])),DATE(2019,1,1))</f>
        <v>43966</v>
      </c>
      <c r="Q1702" s="3">
        <f>VALUE(SUBSTITUTE(Veg_Table[[#This Row],[EVM_LAST_EDITED]],",",""))</f>
        <v>43966.421233657398</v>
      </c>
      <c r="R1702" s="1" t="str">
        <f>_xlfn.IFNA(IF(Veg_Table[[#This Row],[EVM_LAST_EDITOR]]="","zBlank EVM Last Editor",VLOOKUP(Veg_Table[[#This Row],[EVM_LAST_EDITOR]],Roster_Table[#All],4,FALSE)),"zAWRR Not in Roster")</f>
        <v>zAWRR Not in Roster</v>
      </c>
      <c r="S1702" s="1" t="str">
        <f>_xlfn.IFNA(IF(Veg_Table[[#This Row],[EVM_LAST_EDITOR]]="","zBlank EVM Last Editor",VLOOKUP(Veg_Table[[#This Row],[EVM_LAST_EDITOR]],Roster_Table[#All],16,FALSE)),"zCompany_AWRR not in Roster")</f>
        <v>zCompany_AWRR not in Roster</v>
      </c>
      <c r="T1702" s="2">
        <f>IFERROR(DATE(YEAR(Veg_Table[[#This Row],[Created2]]),MONTH(Veg_Table[[#This Row],[Created2]]),DAY(Veg_Table[[#This Row],[Created2]])),DATE(2019,1,1))</f>
        <v>43732</v>
      </c>
      <c r="U1702" s="3">
        <f>VALUE(SUBSTITUTE(Veg_Table[[#This Row],[Created]],",",""))</f>
        <v>43732.471597222197</v>
      </c>
      <c r="V1702" s="3" t="str">
        <f ca="1">IFERROR(_xlfn.IFNA(CELL("contents",INDIRECT(_xlfn.CONCAT("Veg_Table_Production_Data!",ADDRESS(MATCH(_xlfn.MAXIFS(#REF!,#REF!,"="&amp;Veg_Table[[#This Row],[AUTO_ID]],#REF!,"&lt;"&amp;Veg_Table[[#This Row],[EVM_LAST_EDITED_Day]]),#REF!,0),COLUMN(#REF!),4,1,)))),""),"")</f>
        <v/>
      </c>
      <c r="W1702" s="3" t="str">
        <f ca="1">IF(Veg_Table[[#This Row],[Previous_Prescription]]="","No",IF(Veg_Table[[#This Row],[Previous_Prescription]]=Veg_Table[[#This Row],[PRESCRIP]],"No","Yes"))</f>
        <v>No</v>
      </c>
      <c r="X1702" s="3" t="str">
        <f>IF(Veg_Table[[#This Row],[EVM_LAST_EDITED_Day]]=Veg_Table[[#This Row],[Created_Day]],"New","Old")</f>
        <v>Old</v>
      </c>
      <c r="Y1702" s="1">
        <f>IFERROR(IF(FIND("delete",LOWER(Veg_Table[[#This Row],[PI_COMMENTS]]))&gt;=1,1,0),0)</f>
        <v>0</v>
      </c>
      <c r="Z1702" s="1" t="str">
        <f>_xlfn.IFNA(IF(Veg_Table[[#This Row],[EVM_LAST_EDITOR]]="","Yes",VLOOKUP(Veg_Table[[#This Row],[EVM_LAST_EDITOR]],Roster_Table[#All],15,FALSE)),"Yes")</f>
        <v>Yes</v>
      </c>
      <c r="AA170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02" s="1" t="str">
        <f>_xlfn.IFNA(VLOOKUP(Veg_Table[[#This Row],[EVM_LAST_EDITOR]],Roster_Table[#All],3,FALSE),"zAWRR Not in Roster")</f>
        <v>zAWRR Not in Roster</v>
      </c>
      <c r="AC1702" s="1" t="str">
        <f>_xlfn.IFNA(VLOOKUP(Veg_Table[[#This Row],[EVM_LAST_EDITOR]],Roster_Table[#All],2,FALSE),"zAWRR Not in Roster")</f>
        <v>zAWRR Not in Roster</v>
      </c>
      <c r="AD1702" s="1" t="str">
        <f>IF(_xlfn.CONCAT(Veg_Table[[#This Row],[First_Name]]," ",Veg_Table[[#This Row],[Last_Name]])="zAWRR Not in Roster zAWRR Not in Roster","zAWRR Not in Roster",_xlfn.CONCAT(Veg_Table[[#This Row],[First_Name]]," ",Veg_Table[[#This Row],[Last_Name]]))</f>
        <v>zAWRR Not in Roster</v>
      </c>
      <c r="AE1702">
        <v>1763161</v>
      </c>
      <c r="AF1702" t="s">
        <v>7195</v>
      </c>
      <c r="AG1702" t="s">
        <v>30</v>
      </c>
      <c r="AH1702" t="s">
        <v>3715</v>
      </c>
      <c r="AI1702" t="s">
        <v>7191</v>
      </c>
      <c r="AJ1702" t="s">
        <v>21</v>
      </c>
      <c r="AK1702" t="s">
        <v>833</v>
      </c>
      <c r="AL1702" t="s">
        <v>22</v>
      </c>
      <c r="AM1702" t="s">
        <v>23</v>
      </c>
      <c r="AN1702" t="s">
        <v>25</v>
      </c>
      <c r="AO1702" t="s">
        <v>25</v>
      </c>
      <c r="AP1702">
        <v>10</v>
      </c>
      <c r="AQ1702">
        <v>25</v>
      </c>
      <c r="AR1702" t="s">
        <v>28</v>
      </c>
      <c r="AS1702" t="s">
        <v>24</v>
      </c>
      <c r="AT1702" t="s">
        <v>522</v>
      </c>
      <c r="AU1702" t="s">
        <v>25</v>
      </c>
      <c r="AV1702" t="s">
        <v>519</v>
      </c>
      <c r="AW1702" t="s">
        <v>7196</v>
      </c>
      <c r="AX1702" t="s">
        <v>534</v>
      </c>
      <c r="AY1702" t="s">
        <v>28</v>
      </c>
      <c r="AZ1702"/>
      <c r="BA1702" t="s">
        <v>28</v>
      </c>
      <c r="BB1702" s="4"/>
      <c r="BC1702" t="s">
        <v>28</v>
      </c>
      <c r="BD1702" t="s">
        <v>1904</v>
      </c>
      <c r="BF1702" t="s">
        <v>28</v>
      </c>
      <c r="BG1702" t="s">
        <v>28</v>
      </c>
      <c r="BH1702" t="s">
        <v>28</v>
      </c>
      <c r="BI1702" s="3"/>
      <c r="BJ1702" t="s">
        <v>7197</v>
      </c>
      <c r="BK1702" s="30" t="s">
        <v>2691</v>
      </c>
      <c r="BL1702" s="3">
        <v>43966.421233657406</v>
      </c>
      <c r="BM1702" t="s">
        <v>31</v>
      </c>
      <c r="BN1702" t="s">
        <v>32</v>
      </c>
      <c r="BO1702" t="s">
        <v>3718</v>
      </c>
      <c r="BP1702" t="s">
        <v>3719</v>
      </c>
      <c r="BQ1702" t="s">
        <v>826</v>
      </c>
      <c r="BR1702" t="s">
        <v>28</v>
      </c>
      <c r="BS1702" t="s">
        <v>28</v>
      </c>
      <c r="BT1702" t="s">
        <v>140</v>
      </c>
      <c r="BU1702" s="3">
        <v>43732.471597222226</v>
      </c>
      <c r="BV1702" t="s">
        <v>803</v>
      </c>
      <c r="BW1702" s="3">
        <v>43966.480337314817</v>
      </c>
      <c r="BX1702" t="s">
        <v>7198</v>
      </c>
      <c r="CG1702"/>
      <c r="CH1702"/>
      <c r="CI1702"/>
      <c r="CY1702"/>
      <c r="DA1702"/>
      <c r="DF1702"/>
    </row>
    <row r="1703" spans="1:110" x14ac:dyDescent="0.25">
      <c r="A1703" s="1">
        <f>IF(Veg_Table[[#This Row],[VP_STATUS]]="Hold",0,IF(OR(AND(Veg_Table[[#This Row],[PRESCRIP]]="NW_No Work",Veg_Table[[#This Row],[VP_STATUS]]&lt;&gt;"No Work Required Under EVM"),AND(Veg_Table[[#This Row],[VP_STATUS]]="No Work Required Under EVM",Veg_Table[[#This Row],[PRESCRIP]]&lt;&gt;"NW_No Work")),1,0))</f>
        <v>0</v>
      </c>
      <c r="B1703" s="1">
        <f>IF(Veg_Table[[#This Row],[SPECIES]]="",1,0)</f>
        <v>0</v>
      </c>
      <c r="C1703" s="1">
        <f>IF(Veg_Table[[#This Row],[DIAMETER]]="",1,0)</f>
        <v>0</v>
      </c>
      <c r="D1703" s="1">
        <f>IF(Veg_Table[[#This Row],[HEIGHT]]="",1,0)</f>
        <v>0</v>
      </c>
      <c r="E170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03" s="1">
        <f>IF(AND(Veg_Table[[#This Row],[TAT_RESULT]]="ABATE",Veg_Table[[#This Row],[PRESCRIP]]="NW_No Work"),1,0)</f>
        <v>0</v>
      </c>
      <c r="G1703" s="1">
        <f>IF(OR(Veg_Table[[#This Row],[Prescription R-Scale]]="NA",Veg_Table[[#This Row],[Diameter R-Scale]]="NA"),0,IF(Veg_Table[[#This Row],[Diameter R-Scale]]&lt;&gt;Veg_Table[[#This Row],[Prescription R-Scale]],1,0))</f>
        <v>0</v>
      </c>
      <c r="H1703" s="1">
        <f>IF(OR(AND(Veg_Table[[#This Row],[PRESCRIP]]="BC_Br Rmv", Veg_Table[[#This Row],[WOOD_MAN]]&lt;&gt;"Not Needed"),AND(Veg_Table[[#This Row],[PRESCRIP]]="BCS_Br Rmv+Trt", Veg_Table[[#This Row],[WOOD_MAN]]&lt;&gt;"Not Needed")),1,0)</f>
        <v>0</v>
      </c>
      <c r="I1703" s="1">
        <f ca="1">IF(AND(Veg_Table[[#This Row],[Prescription_Changed]]="Yes",Veg_Table[[#This Row],[TAT_RESULT]]=""),1,0)</f>
        <v>0</v>
      </c>
      <c r="J1703" s="1">
        <f ca="1">SUM(Veg_Table[[#This Row],[Prescription and Status do not match]:[Prescription_Edited_And_TAT_Is_Blank]])</f>
        <v>0</v>
      </c>
      <c r="K1703" s="1">
        <f ca="1">IF(Veg_Table[[#This Row],[Sum of Errors]]&gt;0,1,0)</f>
        <v>0</v>
      </c>
      <c r="L1703" s="1">
        <f>1</f>
        <v>1</v>
      </c>
      <c r="M1703"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703" s="1" t="str">
        <f>IF(OR(MID(Veg_Table[[#This Row],[PRESCRIP]],2,1)="1",MID(Veg_Table[[#This Row],[PRESCRIP]],2,1)="2",MID(Veg_Table[[#This Row],[PRESCRIP]],2,1)="3",MID(Veg_Table[[#This Row],[PRESCRIP]],2,1)="4"),_xlfn.NUMBERVALUE(MID(Veg_Table[[#This Row],[PRESCRIP]],2,1)),"NA")</f>
        <v>NA</v>
      </c>
      <c r="O1703" s="1">
        <f>WEEKNUM(Veg_Table[[#This Row],[EVM_LAST_EDITED_Day]],2)</f>
        <v>20</v>
      </c>
      <c r="P1703" s="25">
        <f>IFERROR(DATE(YEAR(Veg_Table[[#This Row],[EVM_LAST_EDITED2]]),MONTH(Veg_Table[[#This Row],[EVM_LAST_EDITED2]]),DAY(Veg_Table[[#This Row],[EVM_LAST_EDITED2]])),DATE(2019,1,1))</f>
        <v>43966</v>
      </c>
      <c r="Q1703" s="3">
        <f>VALUE(SUBSTITUTE(Veg_Table[[#This Row],[EVM_LAST_EDITED]],",",""))</f>
        <v>43966.421468900502</v>
      </c>
      <c r="R1703" s="1" t="str">
        <f>_xlfn.IFNA(IF(Veg_Table[[#This Row],[EVM_LAST_EDITOR]]="","zBlank EVM Last Editor",VLOOKUP(Veg_Table[[#This Row],[EVM_LAST_EDITOR]],Roster_Table[#All],4,FALSE)),"zAWRR Not in Roster")</f>
        <v>zAWRR Not in Roster</v>
      </c>
      <c r="S1703" s="1" t="str">
        <f>_xlfn.IFNA(IF(Veg_Table[[#This Row],[EVM_LAST_EDITOR]]="","zBlank EVM Last Editor",VLOOKUP(Veg_Table[[#This Row],[EVM_LAST_EDITOR]],Roster_Table[#All],16,FALSE)),"zCompany_AWRR not in Roster")</f>
        <v>zCompany_AWRR not in Roster</v>
      </c>
      <c r="T1703" s="2">
        <f>IFERROR(DATE(YEAR(Veg_Table[[#This Row],[Created2]]),MONTH(Veg_Table[[#This Row],[Created2]]),DAY(Veg_Table[[#This Row],[Created2]])),DATE(2019,1,1))</f>
        <v>43732</v>
      </c>
      <c r="U1703" s="3">
        <f>VALUE(SUBSTITUTE(Veg_Table[[#This Row],[Created]],",",""))</f>
        <v>43732.459525462997</v>
      </c>
      <c r="V1703" s="3" t="str">
        <f ca="1">IFERROR(_xlfn.IFNA(CELL("contents",INDIRECT(_xlfn.CONCAT("Veg_Table_Production_Data!",ADDRESS(MATCH(_xlfn.MAXIFS(#REF!,#REF!,"="&amp;Veg_Table[[#This Row],[AUTO_ID]],#REF!,"&lt;"&amp;Veg_Table[[#This Row],[EVM_LAST_EDITED_Day]]),#REF!,0),COLUMN(#REF!),4,1,)))),""),"")</f>
        <v/>
      </c>
      <c r="W1703" s="3" t="str">
        <f ca="1">IF(Veg_Table[[#This Row],[Previous_Prescription]]="","No",IF(Veg_Table[[#This Row],[Previous_Prescription]]=Veg_Table[[#This Row],[PRESCRIP]],"No","Yes"))</f>
        <v>No</v>
      </c>
      <c r="X1703" s="3" t="str">
        <f>IF(Veg_Table[[#This Row],[EVM_LAST_EDITED_Day]]=Veg_Table[[#This Row],[Created_Day]],"New","Old")</f>
        <v>Old</v>
      </c>
      <c r="Y1703" s="1">
        <f>IFERROR(IF(FIND("delete",LOWER(Veg_Table[[#This Row],[PI_COMMENTS]]))&gt;=1,1,0),0)</f>
        <v>0</v>
      </c>
      <c r="Z1703" s="1" t="str">
        <f>_xlfn.IFNA(IF(Veg_Table[[#This Row],[EVM_LAST_EDITOR]]="","Yes",VLOOKUP(Veg_Table[[#This Row],[EVM_LAST_EDITOR]],Roster_Table[#All],15,FALSE)),"Yes")</f>
        <v>Yes</v>
      </c>
      <c r="AA170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03" s="1" t="str">
        <f>_xlfn.IFNA(VLOOKUP(Veg_Table[[#This Row],[EVM_LAST_EDITOR]],Roster_Table[#All],3,FALSE),"zAWRR Not in Roster")</f>
        <v>zAWRR Not in Roster</v>
      </c>
      <c r="AC1703" s="1" t="str">
        <f>_xlfn.IFNA(VLOOKUP(Veg_Table[[#This Row],[EVM_LAST_EDITOR]],Roster_Table[#All],2,FALSE),"zAWRR Not in Roster")</f>
        <v>zAWRR Not in Roster</v>
      </c>
      <c r="AD1703" s="1" t="str">
        <f>IF(_xlfn.CONCAT(Veg_Table[[#This Row],[First_Name]]," ",Veg_Table[[#This Row],[Last_Name]])="zAWRR Not in Roster zAWRR Not in Roster","zAWRR Not in Roster",_xlfn.CONCAT(Veg_Table[[#This Row],[First_Name]]," ",Veg_Table[[#This Row],[Last_Name]]))</f>
        <v>zAWRR Not in Roster</v>
      </c>
      <c r="AE1703">
        <v>1763397</v>
      </c>
      <c r="AF1703" t="s">
        <v>7190</v>
      </c>
      <c r="AG1703" t="s">
        <v>30</v>
      </c>
      <c r="AH1703" t="s">
        <v>3715</v>
      </c>
      <c r="AI1703" t="s">
        <v>7191</v>
      </c>
      <c r="AJ1703" t="s">
        <v>21</v>
      </c>
      <c r="AK1703" t="s">
        <v>833</v>
      </c>
      <c r="AL1703" t="s">
        <v>22</v>
      </c>
      <c r="AM1703" t="s">
        <v>23</v>
      </c>
      <c r="AN1703" t="s">
        <v>25</v>
      </c>
      <c r="AO1703" t="s">
        <v>25</v>
      </c>
      <c r="AP1703">
        <v>8</v>
      </c>
      <c r="AQ1703">
        <v>16</v>
      </c>
      <c r="AR1703" t="s">
        <v>28</v>
      </c>
      <c r="AS1703" t="s">
        <v>24</v>
      </c>
      <c r="AT1703" t="s">
        <v>522</v>
      </c>
      <c r="AU1703" t="s">
        <v>25</v>
      </c>
      <c r="AV1703" t="s">
        <v>519</v>
      </c>
      <c r="AW1703" t="s">
        <v>7192</v>
      </c>
      <c r="AX1703" t="s">
        <v>534</v>
      </c>
      <c r="AY1703" t="s">
        <v>28</v>
      </c>
      <c r="AZ1703"/>
      <c r="BA1703" t="s">
        <v>28</v>
      </c>
      <c r="BB1703" s="4"/>
      <c r="BC1703" t="s">
        <v>28</v>
      </c>
      <c r="BD1703" t="s">
        <v>1904</v>
      </c>
      <c r="BF1703" t="s">
        <v>28</v>
      </c>
      <c r="BG1703" t="s">
        <v>28</v>
      </c>
      <c r="BH1703" t="s">
        <v>28</v>
      </c>
      <c r="BI1703" s="3"/>
      <c r="BJ1703" t="s">
        <v>7193</v>
      </c>
      <c r="BK1703" s="30" t="s">
        <v>2691</v>
      </c>
      <c r="BL1703" s="3">
        <v>43966.421468900466</v>
      </c>
      <c r="BM1703" t="s">
        <v>31</v>
      </c>
      <c r="BN1703" t="s">
        <v>32</v>
      </c>
      <c r="BO1703" t="s">
        <v>3718</v>
      </c>
      <c r="BP1703" t="s">
        <v>3719</v>
      </c>
      <c r="BQ1703" t="s">
        <v>826</v>
      </c>
      <c r="BR1703" t="s">
        <v>28</v>
      </c>
      <c r="BS1703" t="s">
        <v>28</v>
      </c>
      <c r="BT1703" t="s">
        <v>140</v>
      </c>
      <c r="BU1703" s="3">
        <v>43732.45952546296</v>
      </c>
      <c r="BV1703" t="s">
        <v>803</v>
      </c>
      <c r="BW1703" s="3">
        <v>43966.480337314817</v>
      </c>
      <c r="BX1703" t="s">
        <v>7194</v>
      </c>
      <c r="CG1703"/>
      <c r="CH1703"/>
      <c r="CI1703"/>
      <c r="CY1703"/>
      <c r="DA1703"/>
      <c r="DF1703"/>
    </row>
    <row r="1704" spans="1:110" x14ac:dyDescent="0.25">
      <c r="A1704" s="1">
        <f>IF(Veg_Table[[#This Row],[VP_STATUS]]="Hold",0,IF(OR(AND(Veg_Table[[#This Row],[PRESCRIP]]="NW_No Work",Veg_Table[[#This Row],[VP_STATUS]]&lt;&gt;"No Work Required Under EVM"),AND(Veg_Table[[#This Row],[VP_STATUS]]="No Work Required Under EVM",Veg_Table[[#This Row],[PRESCRIP]]&lt;&gt;"NW_No Work")),1,0))</f>
        <v>0</v>
      </c>
      <c r="B1704" s="1">
        <f>IF(Veg_Table[[#This Row],[SPECIES]]="",1,0)</f>
        <v>0</v>
      </c>
      <c r="C1704" s="1">
        <f>IF(Veg_Table[[#This Row],[DIAMETER]]="",1,0)</f>
        <v>0</v>
      </c>
      <c r="D1704" s="1">
        <f>IF(Veg_Table[[#This Row],[HEIGHT]]="",1,0)</f>
        <v>0</v>
      </c>
      <c r="E170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04" s="1">
        <f>IF(AND(Veg_Table[[#This Row],[TAT_RESULT]]="ABATE",Veg_Table[[#This Row],[PRESCRIP]]="NW_No Work"),1,0)</f>
        <v>0</v>
      </c>
      <c r="G1704" s="1">
        <f>IF(OR(Veg_Table[[#This Row],[Prescription R-Scale]]="NA",Veg_Table[[#This Row],[Diameter R-Scale]]="NA"),0,IF(Veg_Table[[#This Row],[Diameter R-Scale]]&lt;&gt;Veg_Table[[#This Row],[Prescription R-Scale]],1,0))</f>
        <v>0</v>
      </c>
      <c r="H1704" s="1">
        <f>IF(OR(AND(Veg_Table[[#This Row],[PRESCRIP]]="BC_Br Rmv", Veg_Table[[#This Row],[WOOD_MAN]]&lt;&gt;"Not Needed"),AND(Veg_Table[[#This Row],[PRESCRIP]]="BCS_Br Rmv+Trt", Veg_Table[[#This Row],[WOOD_MAN]]&lt;&gt;"Not Needed")),1,0)</f>
        <v>0</v>
      </c>
      <c r="I1704" s="1">
        <f ca="1">IF(AND(Veg_Table[[#This Row],[Prescription_Changed]]="Yes",Veg_Table[[#This Row],[TAT_RESULT]]=""),1,0)</f>
        <v>0</v>
      </c>
      <c r="J1704" s="1">
        <f ca="1">SUM(Veg_Table[[#This Row],[Prescription and Status do not match]:[Prescription_Edited_And_TAT_Is_Blank]])</f>
        <v>0</v>
      </c>
      <c r="K1704" s="1">
        <f ca="1">IF(Veg_Table[[#This Row],[Sum of Errors]]&gt;0,1,0)</f>
        <v>0</v>
      </c>
      <c r="L1704" s="1">
        <f>1</f>
        <v>1</v>
      </c>
      <c r="M1704"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704" s="1" t="str">
        <f>IF(OR(MID(Veg_Table[[#This Row],[PRESCRIP]],2,1)="1",MID(Veg_Table[[#This Row],[PRESCRIP]],2,1)="2",MID(Veg_Table[[#This Row],[PRESCRIP]],2,1)="3",MID(Veg_Table[[#This Row],[PRESCRIP]],2,1)="4"),_xlfn.NUMBERVALUE(MID(Veg_Table[[#This Row],[PRESCRIP]],2,1)),"NA")</f>
        <v>NA</v>
      </c>
      <c r="O1704" s="1">
        <f>WEEKNUM(Veg_Table[[#This Row],[EVM_LAST_EDITED_Day]],2)</f>
        <v>20</v>
      </c>
      <c r="P1704" s="25">
        <f>IFERROR(DATE(YEAR(Veg_Table[[#This Row],[EVM_LAST_EDITED2]]),MONTH(Veg_Table[[#This Row],[EVM_LAST_EDITED2]]),DAY(Veg_Table[[#This Row],[EVM_LAST_EDITED2]])),DATE(2019,1,1))</f>
        <v>43966</v>
      </c>
      <c r="Q1704" s="3">
        <f>VALUE(SUBSTITUTE(Veg_Table[[#This Row],[EVM_LAST_EDITED]],",",""))</f>
        <v>43966.422037025499</v>
      </c>
      <c r="R1704" s="1" t="str">
        <f>_xlfn.IFNA(IF(Veg_Table[[#This Row],[EVM_LAST_EDITOR]]="","zBlank EVM Last Editor",VLOOKUP(Veg_Table[[#This Row],[EVM_LAST_EDITOR]],Roster_Table[#All],4,FALSE)),"zAWRR Not in Roster")</f>
        <v>zAWRR Not in Roster</v>
      </c>
      <c r="S1704" s="1" t="str">
        <f>_xlfn.IFNA(IF(Veg_Table[[#This Row],[EVM_LAST_EDITOR]]="","zBlank EVM Last Editor",VLOOKUP(Veg_Table[[#This Row],[EVM_LAST_EDITOR]],Roster_Table[#All],16,FALSE)),"zCompany_AWRR not in Roster")</f>
        <v>zCompany_AWRR not in Roster</v>
      </c>
      <c r="T1704" s="2">
        <f>IFERROR(DATE(YEAR(Veg_Table[[#This Row],[Created2]]),MONTH(Veg_Table[[#This Row],[Created2]]),DAY(Veg_Table[[#This Row],[Created2]])),DATE(2019,1,1))</f>
        <v>43782</v>
      </c>
      <c r="U1704" s="3">
        <f>VALUE(SUBSTITUTE(Veg_Table[[#This Row],[Created]],",",""))</f>
        <v>43782.429062499999</v>
      </c>
      <c r="V1704" s="3" t="str">
        <f ca="1">IFERROR(_xlfn.IFNA(CELL("contents",INDIRECT(_xlfn.CONCAT("Veg_Table_Production_Data!",ADDRESS(MATCH(_xlfn.MAXIFS(#REF!,#REF!,"="&amp;Veg_Table[[#This Row],[AUTO_ID]],#REF!,"&lt;"&amp;Veg_Table[[#This Row],[EVM_LAST_EDITED_Day]]),#REF!,0),COLUMN(#REF!),4,1,)))),""),"")</f>
        <v/>
      </c>
      <c r="W1704" s="3" t="str">
        <f ca="1">IF(Veg_Table[[#This Row],[Previous_Prescription]]="","No",IF(Veg_Table[[#This Row],[Previous_Prescription]]=Veg_Table[[#This Row],[PRESCRIP]],"No","Yes"))</f>
        <v>No</v>
      </c>
      <c r="X1704" s="3" t="str">
        <f>IF(Veg_Table[[#This Row],[EVM_LAST_EDITED_Day]]=Veg_Table[[#This Row],[Created_Day]],"New","Old")</f>
        <v>Old</v>
      </c>
      <c r="Y1704" s="1">
        <f>IFERROR(IF(FIND("delete",LOWER(Veg_Table[[#This Row],[PI_COMMENTS]]))&gt;=1,1,0),0)</f>
        <v>0</v>
      </c>
      <c r="Z1704" s="1" t="str">
        <f>_xlfn.IFNA(IF(Veg_Table[[#This Row],[EVM_LAST_EDITOR]]="","Yes",VLOOKUP(Veg_Table[[#This Row],[EVM_LAST_EDITOR]],Roster_Table[#All],15,FALSE)),"Yes")</f>
        <v>Yes</v>
      </c>
      <c r="AA170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04" s="1" t="str">
        <f>_xlfn.IFNA(VLOOKUP(Veg_Table[[#This Row],[EVM_LAST_EDITOR]],Roster_Table[#All],3,FALSE),"zAWRR Not in Roster")</f>
        <v>zAWRR Not in Roster</v>
      </c>
      <c r="AC1704" s="1" t="str">
        <f>_xlfn.IFNA(VLOOKUP(Veg_Table[[#This Row],[EVM_LAST_EDITOR]],Roster_Table[#All],2,FALSE),"zAWRR Not in Roster")</f>
        <v>zAWRR Not in Roster</v>
      </c>
      <c r="AD1704" s="1" t="str">
        <f>IF(_xlfn.CONCAT(Veg_Table[[#This Row],[First_Name]]," ",Veg_Table[[#This Row],[Last_Name]])="zAWRR Not in Roster zAWRR Not in Roster","zAWRR Not in Roster",_xlfn.CONCAT(Veg_Table[[#This Row],[First_Name]]," ",Veg_Table[[#This Row],[Last_Name]]))</f>
        <v>zAWRR Not in Roster</v>
      </c>
      <c r="AE1704">
        <v>1771014</v>
      </c>
      <c r="AF1704" t="s">
        <v>7183</v>
      </c>
      <c r="AG1704" t="s">
        <v>30</v>
      </c>
      <c r="AH1704" t="s">
        <v>7184</v>
      </c>
      <c r="AI1704" t="s">
        <v>7185</v>
      </c>
      <c r="AJ1704" t="s">
        <v>21</v>
      </c>
      <c r="AK1704" t="s">
        <v>833</v>
      </c>
      <c r="AL1704" t="s">
        <v>830</v>
      </c>
      <c r="AM1704" t="s">
        <v>38</v>
      </c>
      <c r="AN1704" t="s">
        <v>25</v>
      </c>
      <c r="AO1704" t="s">
        <v>25</v>
      </c>
      <c r="AP1704">
        <v>18</v>
      </c>
      <c r="AQ1704">
        <v>80</v>
      </c>
      <c r="AR1704" t="s">
        <v>28</v>
      </c>
      <c r="AS1704" t="s">
        <v>24</v>
      </c>
      <c r="AT1704" t="s">
        <v>26</v>
      </c>
      <c r="AU1704" t="s">
        <v>25</v>
      </c>
      <c r="AV1704" t="s">
        <v>28</v>
      </c>
      <c r="AW1704" t="s">
        <v>7186</v>
      </c>
      <c r="AX1704" t="s">
        <v>28</v>
      </c>
      <c r="AY1704" t="s">
        <v>28</v>
      </c>
      <c r="AZ1704"/>
      <c r="BA1704" t="s">
        <v>28</v>
      </c>
      <c r="BB1704" s="4"/>
      <c r="BC1704" t="s">
        <v>28</v>
      </c>
      <c r="BD1704" t="s">
        <v>29</v>
      </c>
      <c r="BF1704" t="s">
        <v>28</v>
      </c>
      <c r="BG1704" t="s">
        <v>28</v>
      </c>
      <c r="BH1704" t="s">
        <v>28</v>
      </c>
      <c r="BI1704" s="3"/>
      <c r="BJ1704" t="s">
        <v>2676</v>
      </c>
      <c r="BK1704" s="30" t="s">
        <v>2691</v>
      </c>
      <c r="BL1704" s="3">
        <v>43966.422037025462</v>
      </c>
      <c r="BM1704" t="s">
        <v>31</v>
      </c>
      <c r="BN1704" t="s">
        <v>32</v>
      </c>
      <c r="BO1704" t="s">
        <v>7187</v>
      </c>
      <c r="BP1704" t="s">
        <v>7188</v>
      </c>
      <c r="BQ1704" t="s">
        <v>828</v>
      </c>
      <c r="BR1704" t="s">
        <v>28</v>
      </c>
      <c r="BS1704" t="s">
        <v>28</v>
      </c>
      <c r="BT1704" t="s">
        <v>883</v>
      </c>
      <c r="BU1704" s="3">
        <v>43782.429062499999</v>
      </c>
      <c r="BV1704" t="s">
        <v>803</v>
      </c>
      <c r="BW1704" s="3">
        <v>43966.48034858796</v>
      </c>
      <c r="BX1704" t="s">
        <v>7189</v>
      </c>
      <c r="CG1704"/>
      <c r="CH1704"/>
      <c r="CI1704"/>
      <c r="CY1704"/>
      <c r="DA1704"/>
      <c r="DF1704"/>
    </row>
    <row r="1705" spans="1:110" x14ac:dyDescent="0.25">
      <c r="A1705" s="1">
        <f>IF(Veg_Table[[#This Row],[VP_STATUS]]="Hold",0,IF(OR(AND(Veg_Table[[#This Row],[PRESCRIP]]="NW_No Work",Veg_Table[[#This Row],[VP_STATUS]]&lt;&gt;"No Work Required Under EVM"),AND(Veg_Table[[#This Row],[VP_STATUS]]="No Work Required Under EVM",Veg_Table[[#This Row],[PRESCRIP]]&lt;&gt;"NW_No Work")),1,0))</f>
        <v>0</v>
      </c>
      <c r="B1705" s="1">
        <f>IF(Veg_Table[[#This Row],[SPECIES]]="",1,0)</f>
        <v>0</v>
      </c>
      <c r="C1705" s="1">
        <f>IF(Veg_Table[[#This Row],[DIAMETER]]="",1,0)</f>
        <v>0</v>
      </c>
      <c r="D1705" s="1">
        <f>IF(Veg_Table[[#This Row],[HEIGHT]]="",1,0)</f>
        <v>0</v>
      </c>
      <c r="E170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05" s="1">
        <f>IF(AND(Veg_Table[[#This Row],[TAT_RESULT]]="ABATE",Veg_Table[[#This Row],[PRESCRIP]]="NW_No Work"),1,0)</f>
        <v>0</v>
      </c>
      <c r="G1705" s="1">
        <f>IF(OR(Veg_Table[[#This Row],[Prescription R-Scale]]="NA",Veg_Table[[#This Row],[Diameter R-Scale]]="NA"),0,IF(Veg_Table[[#This Row],[Diameter R-Scale]]&lt;&gt;Veg_Table[[#This Row],[Prescription R-Scale]],1,0))</f>
        <v>0</v>
      </c>
      <c r="H1705" s="1">
        <f>IF(OR(AND(Veg_Table[[#This Row],[PRESCRIP]]="BC_Br Rmv", Veg_Table[[#This Row],[WOOD_MAN]]&lt;&gt;"Not Needed"),AND(Veg_Table[[#This Row],[PRESCRIP]]="BCS_Br Rmv+Trt", Veg_Table[[#This Row],[WOOD_MAN]]&lt;&gt;"Not Needed")),1,0)</f>
        <v>0</v>
      </c>
      <c r="I1705" s="1">
        <f ca="1">IF(AND(Veg_Table[[#This Row],[Prescription_Changed]]="Yes",Veg_Table[[#This Row],[TAT_RESULT]]=""),1,0)</f>
        <v>0</v>
      </c>
      <c r="J1705" s="1">
        <f ca="1">SUM(Veg_Table[[#This Row],[Prescription and Status do not match]:[Prescription_Edited_And_TAT_Is_Blank]])</f>
        <v>0</v>
      </c>
      <c r="K1705" s="1">
        <f ca="1">IF(Veg_Table[[#This Row],[Sum of Errors]]&gt;0,1,0)</f>
        <v>0</v>
      </c>
      <c r="L1705" s="1">
        <f>1</f>
        <v>1</v>
      </c>
      <c r="M170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705" s="1">
        <f>IF(OR(MID(Veg_Table[[#This Row],[PRESCRIP]],2,1)="1",MID(Veg_Table[[#This Row],[PRESCRIP]],2,1)="2",MID(Veg_Table[[#This Row],[PRESCRIP]],2,1)="3",MID(Veg_Table[[#This Row],[PRESCRIP]],2,1)="4"),_xlfn.NUMBERVALUE(MID(Veg_Table[[#This Row],[PRESCRIP]],2,1)),"NA")</f>
        <v>2</v>
      </c>
      <c r="O1705" s="1">
        <f>WEEKNUM(Veg_Table[[#This Row],[EVM_LAST_EDITED_Day]],2)</f>
        <v>20</v>
      </c>
      <c r="P1705" s="25">
        <f>IFERROR(DATE(YEAR(Veg_Table[[#This Row],[EVM_LAST_EDITED2]]),MONTH(Veg_Table[[#This Row],[EVM_LAST_EDITED2]]),DAY(Veg_Table[[#This Row],[EVM_LAST_EDITED2]])),DATE(2019,1,1))</f>
        <v>43966</v>
      </c>
      <c r="Q1705" s="3">
        <f>VALUE(SUBSTITUTE(Veg_Table[[#This Row],[EVM_LAST_EDITED]],",",""))</f>
        <v>43966.424135451402</v>
      </c>
      <c r="R1705" s="1" t="str">
        <f>_xlfn.IFNA(IF(Veg_Table[[#This Row],[EVM_LAST_EDITOR]]="","zBlank EVM Last Editor",VLOOKUP(Veg_Table[[#This Row],[EVM_LAST_EDITOR]],Roster_Table[#All],4,FALSE)),"zAWRR Not in Roster")</f>
        <v>NCR</v>
      </c>
      <c r="S1705" s="1" t="str">
        <f>_xlfn.IFNA(IF(Veg_Table[[#This Row],[EVM_LAST_EDITOR]]="","zBlank EVM Last Editor",VLOOKUP(Veg_Table[[#This Row],[EVM_LAST_EDITOR]],Roster_Table[#All],16,FALSE)),"zCompany_AWRR not in Roster")</f>
        <v>NCR_North Coast Resource Management</v>
      </c>
      <c r="T1705" s="2">
        <f>IFERROR(DATE(YEAR(Veg_Table[[#This Row],[Created2]]),MONTH(Veg_Table[[#This Row],[Created2]]),DAY(Veg_Table[[#This Row],[Created2]])),DATE(2019,1,1))</f>
        <v>43965</v>
      </c>
      <c r="U1705" s="3">
        <f>VALUE(SUBSTITUTE(Veg_Table[[#This Row],[Created]],",",""))</f>
        <v>43965.592620266201</v>
      </c>
      <c r="V1705" s="3" t="str">
        <f ca="1">IFERROR(_xlfn.IFNA(CELL("contents",INDIRECT(_xlfn.CONCAT("Veg_Table_Production_Data!",ADDRESS(MATCH(_xlfn.MAXIFS(#REF!,#REF!,"="&amp;Veg_Table[[#This Row],[AUTO_ID]],#REF!,"&lt;"&amp;Veg_Table[[#This Row],[EVM_LAST_EDITED_Day]]),#REF!,0),COLUMN(#REF!),4,1,)))),""),"")</f>
        <v/>
      </c>
      <c r="W1705" s="3" t="str">
        <f ca="1">IF(Veg_Table[[#This Row],[Previous_Prescription]]="","No",IF(Veg_Table[[#This Row],[Previous_Prescription]]=Veg_Table[[#This Row],[PRESCRIP]],"No","Yes"))</f>
        <v>No</v>
      </c>
      <c r="X1705" s="3" t="str">
        <f>IF(Veg_Table[[#This Row],[EVM_LAST_EDITED_Day]]=Veg_Table[[#This Row],[Created_Day]],"New","Old")</f>
        <v>Old</v>
      </c>
      <c r="Y1705" s="1">
        <f>IFERROR(IF(FIND("delete",LOWER(Veg_Table[[#This Row],[PI_COMMENTS]]))&gt;=1,1,0),0)</f>
        <v>0</v>
      </c>
      <c r="Z1705" s="1" t="str">
        <f>_xlfn.IFNA(IF(Veg_Table[[#This Row],[EVM_LAST_EDITOR]]="","Yes",VLOOKUP(Veg_Table[[#This Row],[EVM_LAST_EDITOR]],Roster_Table[#All],15,FALSE)),"Yes")</f>
        <v>No</v>
      </c>
      <c r="AA170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05" s="1" t="str">
        <f>_xlfn.IFNA(VLOOKUP(Veg_Table[[#This Row],[EVM_LAST_EDITOR]],Roster_Table[#All],3,FALSE),"zAWRR Not in Roster")</f>
        <v>Ben</v>
      </c>
      <c r="AC1705" s="1" t="str">
        <f>_xlfn.IFNA(VLOOKUP(Veg_Table[[#This Row],[EVM_LAST_EDITOR]],Roster_Table[#All],2,FALSE),"zAWRR Not in Roster")</f>
        <v>Chambers</v>
      </c>
      <c r="AD1705" s="1" t="str">
        <f>IF(_xlfn.CONCAT(Veg_Table[[#This Row],[First_Name]]," ",Veg_Table[[#This Row],[Last_Name]])="zAWRR Not in Roster zAWRR Not in Roster","zAWRR Not in Roster",_xlfn.CONCAT(Veg_Table[[#This Row],[First_Name]]," ",Veg_Table[[#This Row],[Last_Name]]))</f>
        <v>Ben Chambers</v>
      </c>
      <c r="AE1705">
        <v>3229353</v>
      </c>
      <c r="AF1705" t="s">
        <v>6972</v>
      </c>
      <c r="AG1705" t="s">
        <v>30</v>
      </c>
      <c r="AH1705" t="s">
        <v>1886</v>
      </c>
      <c r="AI1705" t="s">
        <v>1887</v>
      </c>
      <c r="AJ1705" t="s">
        <v>48</v>
      </c>
      <c r="AL1705" t="s">
        <v>37</v>
      </c>
      <c r="AM1705" t="s">
        <v>23</v>
      </c>
      <c r="AN1705" t="s">
        <v>25</v>
      </c>
      <c r="AO1705" t="s">
        <v>43</v>
      </c>
      <c r="AP1705">
        <v>18</v>
      </c>
      <c r="AQ1705">
        <v>30</v>
      </c>
      <c r="AR1705" t="s">
        <v>514</v>
      </c>
      <c r="AS1705" t="s">
        <v>42</v>
      </c>
      <c r="AT1705" t="s">
        <v>522</v>
      </c>
      <c r="AV1705" t="s">
        <v>512</v>
      </c>
      <c r="AW1705" t="s">
        <v>6973</v>
      </c>
      <c r="AX1705" t="s">
        <v>825</v>
      </c>
      <c r="AZ1705"/>
      <c r="BB1705" s="4"/>
      <c r="BD1705" t="s">
        <v>29</v>
      </c>
      <c r="BE1705" t="s">
        <v>25</v>
      </c>
      <c r="BF1705" t="s">
        <v>513</v>
      </c>
      <c r="BI1705" s="3"/>
      <c r="BJ1705" t="s">
        <v>2911</v>
      </c>
      <c r="BK1705" s="30" t="s">
        <v>360</v>
      </c>
      <c r="BL1705" s="3">
        <v>43966.424135451387</v>
      </c>
      <c r="BM1705" t="s">
        <v>31</v>
      </c>
      <c r="BN1705" t="s">
        <v>32</v>
      </c>
      <c r="BP1705" t="s">
        <v>1888</v>
      </c>
      <c r="BQ1705" t="s">
        <v>826</v>
      </c>
      <c r="BR1705" t="s">
        <v>28</v>
      </c>
      <c r="BS1705" t="s">
        <v>28</v>
      </c>
      <c r="BT1705" t="s">
        <v>44</v>
      </c>
      <c r="BU1705" s="3">
        <v>43965.592620266201</v>
      </c>
      <c r="BV1705" t="s">
        <v>803</v>
      </c>
      <c r="BW1705" s="3">
        <v>43966.480454444441</v>
      </c>
      <c r="BX1705" t="s">
        <v>6974</v>
      </c>
      <c r="CG1705"/>
      <c r="CH1705"/>
      <c r="CI1705"/>
      <c r="CY1705"/>
      <c r="DA1705"/>
      <c r="DF1705"/>
    </row>
    <row r="1706" spans="1:110" x14ac:dyDescent="0.25">
      <c r="A1706" s="1">
        <f>IF(Veg_Table[[#This Row],[VP_STATUS]]="Hold",0,IF(OR(AND(Veg_Table[[#This Row],[PRESCRIP]]="NW_No Work",Veg_Table[[#This Row],[VP_STATUS]]&lt;&gt;"No Work Required Under EVM"),AND(Veg_Table[[#This Row],[VP_STATUS]]="No Work Required Under EVM",Veg_Table[[#This Row],[PRESCRIP]]&lt;&gt;"NW_No Work")),1,0))</f>
        <v>0</v>
      </c>
      <c r="B1706" s="1">
        <f>IF(Veg_Table[[#This Row],[SPECIES]]="",1,0)</f>
        <v>0</v>
      </c>
      <c r="C1706" s="1">
        <f>IF(Veg_Table[[#This Row],[DIAMETER]]="",1,0)</f>
        <v>0</v>
      </c>
      <c r="D1706" s="1">
        <f>IF(Veg_Table[[#This Row],[HEIGHT]]="",1,0)</f>
        <v>0</v>
      </c>
      <c r="E170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06" s="1">
        <f>IF(AND(Veg_Table[[#This Row],[TAT_RESULT]]="ABATE",Veg_Table[[#This Row],[PRESCRIP]]="NW_No Work"),1,0)</f>
        <v>0</v>
      </c>
      <c r="G1706" s="1">
        <f>IF(OR(Veg_Table[[#This Row],[Prescription R-Scale]]="NA",Veg_Table[[#This Row],[Diameter R-Scale]]="NA"),0,IF(Veg_Table[[#This Row],[Diameter R-Scale]]&lt;&gt;Veg_Table[[#This Row],[Prescription R-Scale]],1,0))</f>
        <v>0</v>
      </c>
      <c r="H1706" s="1">
        <f>IF(OR(AND(Veg_Table[[#This Row],[PRESCRIP]]="BC_Br Rmv", Veg_Table[[#This Row],[WOOD_MAN]]&lt;&gt;"Not Needed"),AND(Veg_Table[[#This Row],[PRESCRIP]]="BCS_Br Rmv+Trt", Veg_Table[[#This Row],[WOOD_MAN]]&lt;&gt;"Not Needed")),1,0)</f>
        <v>0</v>
      </c>
      <c r="I1706" s="1">
        <f ca="1">IF(AND(Veg_Table[[#This Row],[Prescription_Changed]]="Yes",Veg_Table[[#This Row],[TAT_RESULT]]=""),1,0)</f>
        <v>0</v>
      </c>
      <c r="J1706" s="1">
        <f ca="1">SUM(Veg_Table[[#This Row],[Prescription and Status do not match]:[Prescription_Edited_And_TAT_Is_Blank]])</f>
        <v>0</v>
      </c>
      <c r="K1706" s="1">
        <f ca="1">IF(Veg_Table[[#This Row],[Sum of Errors]]&gt;0,1,0)</f>
        <v>0</v>
      </c>
      <c r="L1706" s="1">
        <f>1</f>
        <v>1</v>
      </c>
      <c r="M1706"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706" s="1" t="str">
        <f>IF(OR(MID(Veg_Table[[#This Row],[PRESCRIP]],2,1)="1",MID(Veg_Table[[#This Row],[PRESCRIP]],2,1)="2",MID(Veg_Table[[#This Row],[PRESCRIP]],2,1)="3",MID(Veg_Table[[#This Row],[PRESCRIP]],2,1)="4"),_xlfn.NUMBERVALUE(MID(Veg_Table[[#This Row],[PRESCRIP]],2,1)),"NA")</f>
        <v>NA</v>
      </c>
      <c r="O1706" s="1">
        <f>WEEKNUM(Veg_Table[[#This Row],[EVM_LAST_EDITED_Day]],2)</f>
        <v>20</v>
      </c>
      <c r="P1706" s="25">
        <f>IFERROR(DATE(YEAR(Veg_Table[[#This Row],[EVM_LAST_EDITED2]]),MONTH(Veg_Table[[#This Row],[EVM_LAST_EDITED2]]),DAY(Veg_Table[[#This Row],[EVM_LAST_EDITED2]])),DATE(2019,1,1))</f>
        <v>43966</v>
      </c>
      <c r="Q1706" s="3">
        <f>VALUE(SUBSTITUTE(Veg_Table[[#This Row],[EVM_LAST_EDITED]],",",""))</f>
        <v>43966.424505786999</v>
      </c>
      <c r="R1706" s="1" t="str">
        <f>_xlfn.IFNA(IF(Veg_Table[[#This Row],[EVM_LAST_EDITOR]]="","zBlank EVM Last Editor",VLOOKUP(Veg_Table[[#This Row],[EVM_LAST_EDITOR]],Roster_Table[#All],4,FALSE)),"zAWRR Not in Roster")</f>
        <v>zAWRR Not in Roster</v>
      </c>
      <c r="S1706" s="1" t="str">
        <f>_xlfn.IFNA(IF(Veg_Table[[#This Row],[EVM_LAST_EDITOR]]="","zBlank EVM Last Editor",VLOOKUP(Veg_Table[[#This Row],[EVM_LAST_EDITOR]],Roster_Table[#All],16,FALSE)),"zCompany_AWRR not in Roster")</f>
        <v>zCompany_AWRR not in Roster</v>
      </c>
      <c r="T1706" s="2">
        <f>IFERROR(DATE(YEAR(Veg_Table[[#This Row],[Created2]]),MONTH(Veg_Table[[#This Row],[Created2]]),DAY(Veg_Table[[#This Row],[Created2]])),DATE(2019,1,1))</f>
        <v>43803</v>
      </c>
      <c r="U1706" s="3">
        <f>VALUE(SUBSTITUTE(Veg_Table[[#This Row],[Created]],",",""))</f>
        <v>43803.577037037001</v>
      </c>
      <c r="V1706" s="3" t="str">
        <f ca="1">IFERROR(_xlfn.IFNA(CELL("contents",INDIRECT(_xlfn.CONCAT("Veg_Table_Production_Data!",ADDRESS(MATCH(_xlfn.MAXIFS(#REF!,#REF!,"="&amp;Veg_Table[[#This Row],[AUTO_ID]],#REF!,"&lt;"&amp;Veg_Table[[#This Row],[EVM_LAST_EDITED_Day]]),#REF!,0),COLUMN(#REF!),4,1,)))),""),"")</f>
        <v/>
      </c>
      <c r="W1706" s="3" t="str">
        <f ca="1">IF(Veg_Table[[#This Row],[Previous_Prescription]]="","No",IF(Veg_Table[[#This Row],[Previous_Prescription]]=Veg_Table[[#This Row],[PRESCRIP]],"No","Yes"))</f>
        <v>No</v>
      </c>
      <c r="X1706" s="3" t="str">
        <f>IF(Veg_Table[[#This Row],[EVM_LAST_EDITED_Day]]=Veg_Table[[#This Row],[Created_Day]],"New","Old")</f>
        <v>Old</v>
      </c>
      <c r="Y1706" s="1">
        <f>IFERROR(IF(FIND("delete",LOWER(Veg_Table[[#This Row],[PI_COMMENTS]]))&gt;=1,1,0),0)</f>
        <v>0</v>
      </c>
      <c r="Z1706" s="1" t="str">
        <f>_xlfn.IFNA(IF(Veg_Table[[#This Row],[EVM_LAST_EDITOR]]="","Yes",VLOOKUP(Veg_Table[[#This Row],[EVM_LAST_EDITOR]],Roster_Table[#All],15,FALSE)),"Yes")</f>
        <v>Yes</v>
      </c>
      <c r="AA170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06" s="1" t="str">
        <f>_xlfn.IFNA(VLOOKUP(Veg_Table[[#This Row],[EVM_LAST_EDITOR]],Roster_Table[#All],3,FALSE),"zAWRR Not in Roster")</f>
        <v>zAWRR Not in Roster</v>
      </c>
      <c r="AC1706" s="1" t="str">
        <f>_xlfn.IFNA(VLOOKUP(Veg_Table[[#This Row],[EVM_LAST_EDITOR]],Roster_Table[#All],2,FALSE),"zAWRR Not in Roster")</f>
        <v>zAWRR Not in Roster</v>
      </c>
      <c r="AD1706" s="1" t="str">
        <f>IF(_xlfn.CONCAT(Veg_Table[[#This Row],[First_Name]]," ",Veg_Table[[#This Row],[Last_Name]])="zAWRR Not in Roster zAWRR Not in Roster","zAWRR Not in Roster",_xlfn.CONCAT(Veg_Table[[#This Row],[First_Name]]," ",Veg_Table[[#This Row],[Last_Name]]))</f>
        <v>zAWRR Not in Roster</v>
      </c>
      <c r="AE1706">
        <v>1700170</v>
      </c>
      <c r="AF1706" t="s">
        <v>7373</v>
      </c>
      <c r="AG1706" t="s">
        <v>97</v>
      </c>
      <c r="AH1706" t="s">
        <v>7374</v>
      </c>
      <c r="AI1706" t="s">
        <v>7375</v>
      </c>
      <c r="AJ1706" t="s">
        <v>21</v>
      </c>
      <c r="AK1706" t="s">
        <v>833</v>
      </c>
      <c r="AL1706" t="s">
        <v>22</v>
      </c>
      <c r="AM1706" t="s">
        <v>34</v>
      </c>
      <c r="AN1706" t="s">
        <v>25</v>
      </c>
      <c r="AO1706" t="s">
        <v>25</v>
      </c>
      <c r="AP1706">
        <v>21</v>
      </c>
      <c r="AQ1706">
        <v>70</v>
      </c>
      <c r="AR1706" t="s">
        <v>28</v>
      </c>
      <c r="AS1706" t="s">
        <v>24</v>
      </c>
      <c r="AT1706" t="s">
        <v>522</v>
      </c>
      <c r="AU1706" t="s">
        <v>25</v>
      </c>
      <c r="AV1706" t="s">
        <v>28</v>
      </c>
      <c r="AW1706" t="s">
        <v>7376</v>
      </c>
      <c r="AX1706" t="s">
        <v>825</v>
      </c>
      <c r="AY1706" t="s">
        <v>28</v>
      </c>
      <c r="AZ1706"/>
      <c r="BA1706" t="s">
        <v>28</v>
      </c>
      <c r="BB1706" s="4"/>
      <c r="BC1706" t="s">
        <v>28</v>
      </c>
      <c r="BD1706" t="s">
        <v>29</v>
      </c>
      <c r="BF1706" t="s">
        <v>28</v>
      </c>
      <c r="BG1706" t="s">
        <v>28</v>
      </c>
      <c r="BH1706" t="s">
        <v>28</v>
      </c>
      <c r="BI1706" s="3"/>
      <c r="BJ1706" t="s">
        <v>7377</v>
      </c>
      <c r="BK1706" s="30" t="s">
        <v>2691</v>
      </c>
      <c r="BL1706" s="3">
        <v>43966.424505787036</v>
      </c>
      <c r="BM1706" t="s">
        <v>31</v>
      </c>
      <c r="BN1706" t="s">
        <v>32</v>
      </c>
      <c r="BO1706" t="s">
        <v>7378</v>
      </c>
      <c r="BP1706" t="s">
        <v>58</v>
      </c>
      <c r="BQ1706" t="s">
        <v>28</v>
      </c>
      <c r="BR1706" t="s">
        <v>28</v>
      </c>
      <c r="BS1706" t="s">
        <v>28</v>
      </c>
      <c r="BT1706" t="s">
        <v>2697</v>
      </c>
      <c r="BU1706" s="3">
        <v>43803.577037037037</v>
      </c>
      <c r="BV1706" t="s">
        <v>803</v>
      </c>
      <c r="BW1706" s="3">
        <v>43966.480337314817</v>
      </c>
      <c r="BX1706" t="s">
        <v>7379</v>
      </c>
      <c r="CG1706"/>
      <c r="CH1706"/>
      <c r="CI1706"/>
      <c r="CY1706"/>
      <c r="DA1706"/>
      <c r="DF1706"/>
    </row>
    <row r="1707" spans="1:110" x14ac:dyDescent="0.25">
      <c r="A1707" s="1">
        <f>IF(Veg_Table[[#This Row],[VP_STATUS]]="Hold",0,IF(OR(AND(Veg_Table[[#This Row],[PRESCRIP]]="NW_No Work",Veg_Table[[#This Row],[VP_STATUS]]&lt;&gt;"No Work Required Under EVM"),AND(Veg_Table[[#This Row],[VP_STATUS]]="No Work Required Under EVM",Veg_Table[[#This Row],[PRESCRIP]]&lt;&gt;"NW_No Work")),1,0))</f>
        <v>0</v>
      </c>
      <c r="B1707" s="1">
        <f>IF(Veg_Table[[#This Row],[SPECIES]]="",1,0)</f>
        <v>0</v>
      </c>
      <c r="C1707" s="1">
        <f>IF(Veg_Table[[#This Row],[DIAMETER]]="",1,0)</f>
        <v>0</v>
      </c>
      <c r="D1707" s="1">
        <f>IF(Veg_Table[[#This Row],[HEIGHT]]="",1,0)</f>
        <v>0</v>
      </c>
      <c r="E170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07" s="1">
        <f>IF(AND(Veg_Table[[#This Row],[TAT_RESULT]]="ABATE",Veg_Table[[#This Row],[PRESCRIP]]="NW_No Work"),1,0)</f>
        <v>0</v>
      </c>
      <c r="G1707" s="1">
        <f>IF(OR(Veg_Table[[#This Row],[Prescription R-Scale]]="NA",Veg_Table[[#This Row],[Diameter R-Scale]]="NA"),0,IF(Veg_Table[[#This Row],[Diameter R-Scale]]&lt;&gt;Veg_Table[[#This Row],[Prescription R-Scale]],1,0))</f>
        <v>0</v>
      </c>
      <c r="H1707" s="1">
        <f>IF(OR(AND(Veg_Table[[#This Row],[PRESCRIP]]="BC_Br Rmv", Veg_Table[[#This Row],[WOOD_MAN]]&lt;&gt;"Not Needed"),AND(Veg_Table[[#This Row],[PRESCRIP]]="BCS_Br Rmv+Trt", Veg_Table[[#This Row],[WOOD_MAN]]&lt;&gt;"Not Needed")),1,0)</f>
        <v>0</v>
      </c>
      <c r="I1707" s="1">
        <f ca="1">IF(AND(Veg_Table[[#This Row],[Prescription_Changed]]="Yes",Veg_Table[[#This Row],[TAT_RESULT]]=""),1,0)</f>
        <v>0</v>
      </c>
      <c r="J1707" s="1">
        <f ca="1">SUM(Veg_Table[[#This Row],[Prescription and Status do not match]:[Prescription_Edited_And_TAT_Is_Blank]])</f>
        <v>0</v>
      </c>
      <c r="K1707" s="1">
        <f ca="1">IF(Veg_Table[[#This Row],[Sum of Errors]]&gt;0,1,0)</f>
        <v>0</v>
      </c>
      <c r="L1707" s="1">
        <f>1</f>
        <v>1</v>
      </c>
      <c r="M1707"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707" s="1" t="str">
        <f>IF(OR(MID(Veg_Table[[#This Row],[PRESCRIP]],2,1)="1",MID(Veg_Table[[#This Row],[PRESCRIP]],2,1)="2",MID(Veg_Table[[#This Row],[PRESCRIP]],2,1)="3",MID(Veg_Table[[#This Row],[PRESCRIP]],2,1)="4"),_xlfn.NUMBERVALUE(MID(Veg_Table[[#This Row],[PRESCRIP]],2,1)),"NA")</f>
        <v>NA</v>
      </c>
      <c r="O1707" s="1">
        <f>WEEKNUM(Veg_Table[[#This Row],[EVM_LAST_EDITED_Day]],2)</f>
        <v>20</v>
      </c>
      <c r="P1707" s="25">
        <f>IFERROR(DATE(YEAR(Veg_Table[[#This Row],[EVM_LAST_EDITED2]]),MONTH(Veg_Table[[#This Row],[EVM_LAST_EDITED2]]),DAY(Veg_Table[[#This Row],[EVM_LAST_EDITED2]])),DATE(2019,1,1))</f>
        <v>43966</v>
      </c>
      <c r="Q1707" s="3">
        <f>VALUE(SUBSTITUTE(Veg_Table[[#This Row],[EVM_LAST_EDITED]],",",""))</f>
        <v>43966.424803807902</v>
      </c>
      <c r="R1707" s="1" t="str">
        <f>_xlfn.IFNA(IF(Veg_Table[[#This Row],[EVM_LAST_EDITOR]]="","zBlank EVM Last Editor",VLOOKUP(Veg_Table[[#This Row],[EVM_LAST_EDITOR]],Roster_Table[#All],4,FALSE)),"zAWRR Not in Roster")</f>
        <v>zAWRR Not in Roster</v>
      </c>
      <c r="S1707" s="1" t="str">
        <f>_xlfn.IFNA(IF(Veg_Table[[#This Row],[EVM_LAST_EDITOR]]="","zBlank EVM Last Editor",VLOOKUP(Veg_Table[[#This Row],[EVM_LAST_EDITOR]],Roster_Table[#All],16,FALSE)),"zCompany_AWRR not in Roster")</f>
        <v>zCompany_AWRR not in Roster</v>
      </c>
      <c r="T1707" s="2">
        <f>IFERROR(DATE(YEAR(Veg_Table[[#This Row],[Created2]]),MONTH(Veg_Table[[#This Row],[Created2]]),DAY(Veg_Table[[#This Row],[Created2]])),DATE(2019,1,1))</f>
        <v>43777</v>
      </c>
      <c r="U1707" s="3">
        <f>VALUE(SUBSTITUTE(Veg_Table[[#This Row],[Created]],",",""))</f>
        <v>43777.680613425902</v>
      </c>
      <c r="V1707" s="3" t="str">
        <f ca="1">IFERROR(_xlfn.IFNA(CELL("contents",INDIRECT(_xlfn.CONCAT("Veg_Table_Production_Data!",ADDRESS(MATCH(_xlfn.MAXIFS(#REF!,#REF!,"="&amp;Veg_Table[[#This Row],[AUTO_ID]],#REF!,"&lt;"&amp;Veg_Table[[#This Row],[EVM_LAST_EDITED_Day]]),#REF!,0),COLUMN(#REF!),4,1,)))),""),"")</f>
        <v/>
      </c>
      <c r="W1707" s="3" t="str">
        <f ca="1">IF(Veg_Table[[#This Row],[Previous_Prescription]]="","No",IF(Veg_Table[[#This Row],[Previous_Prescription]]=Veg_Table[[#This Row],[PRESCRIP]],"No","Yes"))</f>
        <v>No</v>
      </c>
      <c r="X1707" s="3" t="str">
        <f>IF(Veg_Table[[#This Row],[EVM_LAST_EDITED_Day]]=Veg_Table[[#This Row],[Created_Day]],"New","Old")</f>
        <v>Old</v>
      </c>
      <c r="Y1707" s="1">
        <f>IFERROR(IF(FIND("delete",LOWER(Veg_Table[[#This Row],[PI_COMMENTS]]))&gt;=1,1,0),0)</f>
        <v>0</v>
      </c>
      <c r="Z1707" s="1" t="str">
        <f>_xlfn.IFNA(IF(Veg_Table[[#This Row],[EVM_LAST_EDITOR]]="","Yes",VLOOKUP(Veg_Table[[#This Row],[EVM_LAST_EDITOR]],Roster_Table[#All],15,FALSE)),"Yes")</f>
        <v>Yes</v>
      </c>
      <c r="AA170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07" s="1" t="str">
        <f>_xlfn.IFNA(VLOOKUP(Veg_Table[[#This Row],[EVM_LAST_EDITOR]],Roster_Table[#All],3,FALSE),"zAWRR Not in Roster")</f>
        <v>zAWRR Not in Roster</v>
      </c>
      <c r="AC1707" s="1" t="str">
        <f>_xlfn.IFNA(VLOOKUP(Veg_Table[[#This Row],[EVM_LAST_EDITOR]],Roster_Table[#All],2,FALSE),"zAWRR Not in Roster")</f>
        <v>zAWRR Not in Roster</v>
      </c>
      <c r="AD1707" s="1" t="str">
        <f>IF(_xlfn.CONCAT(Veg_Table[[#This Row],[First_Name]]," ",Veg_Table[[#This Row],[Last_Name]])="zAWRR Not in Roster zAWRR Not in Roster","zAWRR Not in Roster",_xlfn.CONCAT(Veg_Table[[#This Row],[First_Name]]," ",Veg_Table[[#This Row],[Last_Name]]))</f>
        <v>zAWRR Not in Roster</v>
      </c>
      <c r="AE1707">
        <v>1690289</v>
      </c>
      <c r="AF1707" t="s">
        <v>7369</v>
      </c>
      <c r="AG1707" t="s">
        <v>97</v>
      </c>
      <c r="AH1707" t="s">
        <v>2285</v>
      </c>
      <c r="AI1707" t="s">
        <v>7370</v>
      </c>
      <c r="AJ1707" t="s">
        <v>21</v>
      </c>
      <c r="AK1707" t="s">
        <v>833</v>
      </c>
      <c r="AL1707" t="s">
        <v>884</v>
      </c>
      <c r="AM1707" t="s">
        <v>875</v>
      </c>
      <c r="AN1707" t="s">
        <v>25</v>
      </c>
      <c r="AO1707" t="s">
        <v>25</v>
      </c>
      <c r="AP1707">
        <v>15</v>
      </c>
      <c r="AQ1707">
        <v>47</v>
      </c>
      <c r="AR1707" t="s">
        <v>28</v>
      </c>
      <c r="AS1707" t="s">
        <v>24</v>
      </c>
      <c r="AT1707" t="s">
        <v>26</v>
      </c>
      <c r="AU1707" t="s">
        <v>25</v>
      </c>
      <c r="AV1707" t="s">
        <v>28</v>
      </c>
      <c r="AW1707" t="s">
        <v>7371</v>
      </c>
      <c r="AX1707" t="s">
        <v>28</v>
      </c>
      <c r="AY1707" t="s">
        <v>28</v>
      </c>
      <c r="AZ1707"/>
      <c r="BA1707" t="s">
        <v>28</v>
      </c>
      <c r="BB1707" s="4"/>
      <c r="BC1707" t="s">
        <v>28</v>
      </c>
      <c r="BD1707" t="s">
        <v>29</v>
      </c>
      <c r="BF1707" t="s">
        <v>28</v>
      </c>
      <c r="BG1707" t="s">
        <v>28</v>
      </c>
      <c r="BH1707" t="s">
        <v>28</v>
      </c>
      <c r="BI1707" s="3"/>
      <c r="BJ1707" t="s">
        <v>52</v>
      </c>
      <c r="BK1707" s="30" t="s">
        <v>2691</v>
      </c>
      <c r="BL1707" s="3">
        <v>43966.424803807873</v>
      </c>
      <c r="BM1707" t="s">
        <v>31</v>
      </c>
      <c r="BN1707" t="s">
        <v>32</v>
      </c>
      <c r="BO1707" t="s">
        <v>2286</v>
      </c>
      <c r="BP1707" t="s">
        <v>58</v>
      </c>
      <c r="BQ1707" t="s">
        <v>28</v>
      </c>
      <c r="BR1707" t="s">
        <v>28</v>
      </c>
      <c r="BS1707" t="s">
        <v>28</v>
      </c>
      <c r="BT1707" t="s">
        <v>1583</v>
      </c>
      <c r="BU1707" s="3">
        <v>43777.680613425924</v>
      </c>
      <c r="BV1707" t="s">
        <v>803</v>
      </c>
      <c r="BW1707" s="3">
        <v>43966.480337314817</v>
      </c>
      <c r="BX1707" t="s">
        <v>7372</v>
      </c>
      <c r="CG1707"/>
      <c r="CH1707"/>
      <c r="CI1707"/>
      <c r="CY1707"/>
      <c r="DA1707"/>
      <c r="DF1707"/>
    </row>
    <row r="1708" spans="1:110" x14ac:dyDescent="0.25">
      <c r="A1708" s="1">
        <f>IF(Veg_Table[[#This Row],[VP_STATUS]]="Hold",0,IF(OR(AND(Veg_Table[[#This Row],[PRESCRIP]]="NW_No Work",Veg_Table[[#This Row],[VP_STATUS]]&lt;&gt;"No Work Required Under EVM"),AND(Veg_Table[[#This Row],[VP_STATUS]]="No Work Required Under EVM",Veg_Table[[#This Row],[PRESCRIP]]&lt;&gt;"NW_No Work")),1,0))</f>
        <v>0</v>
      </c>
      <c r="B1708" s="1">
        <f>IF(Veg_Table[[#This Row],[SPECIES]]="",1,0)</f>
        <v>0</v>
      </c>
      <c r="C1708" s="1">
        <f>IF(Veg_Table[[#This Row],[DIAMETER]]="",1,0)</f>
        <v>0</v>
      </c>
      <c r="D1708" s="1">
        <f>IF(Veg_Table[[#This Row],[HEIGHT]]="",1,0)</f>
        <v>0</v>
      </c>
      <c r="E170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08" s="1">
        <f>IF(AND(Veg_Table[[#This Row],[TAT_RESULT]]="ABATE",Veg_Table[[#This Row],[PRESCRIP]]="NW_No Work"),1,0)</f>
        <v>0</v>
      </c>
      <c r="G1708" s="1">
        <f>IF(OR(Veg_Table[[#This Row],[Prescription R-Scale]]="NA",Veg_Table[[#This Row],[Diameter R-Scale]]="NA"),0,IF(Veg_Table[[#This Row],[Diameter R-Scale]]&lt;&gt;Veg_Table[[#This Row],[Prescription R-Scale]],1,0))</f>
        <v>0</v>
      </c>
      <c r="H1708" s="1">
        <f>IF(OR(AND(Veg_Table[[#This Row],[PRESCRIP]]="BC_Br Rmv", Veg_Table[[#This Row],[WOOD_MAN]]&lt;&gt;"Not Needed"),AND(Veg_Table[[#This Row],[PRESCRIP]]="BCS_Br Rmv+Trt", Veg_Table[[#This Row],[WOOD_MAN]]&lt;&gt;"Not Needed")),1,0)</f>
        <v>0</v>
      </c>
      <c r="I1708" s="1">
        <f ca="1">IF(AND(Veg_Table[[#This Row],[Prescription_Changed]]="Yes",Veg_Table[[#This Row],[TAT_RESULT]]=""),1,0)</f>
        <v>0</v>
      </c>
      <c r="J1708" s="1">
        <f ca="1">SUM(Veg_Table[[#This Row],[Prescription and Status do not match]:[Prescription_Edited_And_TAT_Is_Blank]])</f>
        <v>0</v>
      </c>
      <c r="K1708" s="1">
        <f ca="1">IF(Veg_Table[[#This Row],[Sum of Errors]]&gt;0,1,0)</f>
        <v>0</v>
      </c>
      <c r="L1708" s="1">
        <f>1</f>
        <v>1</v>
      </c>
      <c r="M1708"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708" s="1" t="str">
        <f>IF(OR(MID(Veg_Table[[#This Row],[PRESCRIP]],2,1)="1",MID(Veg_Table[[#This Row],[PRESCRIP]],2,1)="2",MID(Veg_Table[[#This Row],[PRESCRIP]],2,1)="3",MID(Veg_Table[[#This Row],[PRESCRIP]],2,1)="4"),_xlfn.NUMBERVALUE(MID(Veg_Table[[#This Row],[PRESCRIP]],2,1)),"NA")</f>
        <v>NA</v>
      </c>
      <c r="O1708" s="1">
        <f>WEEKNUM(Veg_Table[[#This Row],[EVM_LAST_EDITED_Day]],2)</f>
        <v>20</v>
      </c>
      <c r="P1708" s="25">
        <f>IFERROR(DATE(YEAR(Veg_Table[[#This Row],[EVM_LAST_EDITED2]]),MONTH(Veg_Table[[#This Row],[EVM_LAST_EDITED2]]),DAY(Veg_Table[[#This Row],[EVM_LAST_EDITED2]])),DATE(2019,1,1))</f>
        <v>43966</v>
      </c>
      <c r="Q1708" s="3">
        <f>VALUE(SUBSTITUTE(Veg_Table[[#This Row],[EVM_LAST_EDITED]],",",""))</f>
        <v>43966.425058217603</v>
      </c>
      <c r="R1708" s="1" t="str">
        <f>_xlfn.IFNA(IF(Veg_Table[[#This Row],[EVM_LAST_EDITOR]]="","zBlank EVM Last Editor",VLOOKUP(Veg_Table[[#This Row],[EVM_LAST_EDITOR]],Roster_Table[#All],4,FALSE)),"zAWRR Not in Roster")</f>
        <v>zAWRR Not in Roster</v>
      </c>
      <c r="S1708" s="1" t="str">
        <f>_xlfn.IFNA(IF(Veg_Table[[#This Row],[EVM_LAST_EDITOR]]="","zBlank EVM Last Editor",VLOOKUP(Veg_Table[[#This Row],[EVM_LAST_EDITOR]],Roster_Table[#All],16,FALSE)),"zCompany_AWRR not in Roster")</f>
        <v>zCompany_AWRR not in Roster</v>
      </c>
      <c r="T1708" s="2">
        <f>IFERROR(DATE(YEAR(Veg_Table[[#This Row],[Created2]]),MONTH(Veg_Table[[#This Row],[Created2]]),DAY(Veg_Table[[#This Row],[Created2]])),DATE(2019,1,1))</f>
        <v>43859</v>
      </c>
      <c r="U1708" s="3">
        <f>VALUE(SUBSTITUTE(Veg_Table[[#This Row],[Created]],",",""))</f>
        <v>43859.511192129597</v>
      </c>
      <c r="V1708" s="3" t="str">
        <f ca="1">IFERROR(_xlfn.IFNA(CELL("contents",INDIRECT(_xlfn.CONCAT("Veg_Table_Production_Data!",ADDRESS(MATCH(_xlfn.MAXIFS(#REF!,#REF!,"="&amp;Veg_Table[[#This Row],[AUTO_ID]],#REF!,"&lt;"&amp;Veg_Table[[#This Row],[EVM_LAST_EDITED_Day]]),#REF!,0),COLUMN(#REF!),4,1,)))),""),"")</f>
        <v/>
      </c>
      <c r="W1708" s="3" t="str">
        <f ca="1">IF(Veg_Table[[#This Row],[Previous_Prescription]]="","No",IF(Veg_Table[[#This Row],[Previous_Prescription]]=Veg_Table[[#This Row],[PRESCRIP]],"No","Yes"))</f>
        <v>No</v>
      </c>
      <c r="X1708" s="3" t="str">
        <f>IF(Veg_Table[[#This Row],[EVM_LAST_EDITED_Day]]=Veg_Table[[#This Row],[Created_Day]],"New","Old")</f>
        <v>Old</v>
      </c>
      <c r="Y1708" s="1">
        <f>IFERROR(IF(FIND("delete",LOWER(Veg_Table[[#This Row],[PI_COMMENTS]]))&gt;=1,1,0),0)</f>
        <v>0</v>
      </c>
      <c r="Z1708" s="1" t="str">
        <f>_xlfn.IFNA(IF(Veg_Table[[#This Row],[EVM_LAST_EDITOR]]="","Yes",VLOOKUP(Veg_Table[[#This Row],[EVM_LAST_EDITOR]],Roster_Table[#All],15,FALSE)),"Yes")</f>
        <v>Yes</v>
      </c>
      <c r="AA170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08" s="1" t="str">
        <f>_xlfn.IFNA(VLOOKUP(Veg_Table[[#This Row],[EVM_LAST_EDITOR]],Roster_Table[#All],3,FALSE),"zAWRR Not in Roster")</f>
        <v>zAWRR Not in Roster</v>
      </c>
      <c r="AC1708" s="1" t="str">
        <f>_xlfn.IFNA(VLOOKUP(Veg_Table[[#This Row],[EVM_LAST_EDITOR]],Roster_Table[#All],2,FALSE),"zAWRR Not in Roster")</f>
        <v>zAWRR Not in Roster</v>
      </c>
      <c r="AD1708" s="1" t="str">
        <f>IF(_xlfn.CONCAT(Veg_Table[[#This Row],[First_Name]]," ",Veg_Table[[#This Row],[Last_Name]])="zAWRR Not in Roster zAWRR Not in Roster","zAWRR Not in Roster",_xlfn.CONCAT(Veg_Table[[#This Row],[First_Name]]," ",Veg_Table[[#This Row],[Last_Name]]))</f>
        <v>zAWRR Not in Roster</v>
      </c>
      <c r="AE1708">
        <v>1714990</v>
      </c>
      <c r="AF1708" t="s">
        <v>7364</v>
      </c>
      <c r="AG1708" t="s">
        <v>97</v>
      </c>
      <c r="AH1708" t="s">
        <v>1833</v>
      </c>
      <c r="AI1708" t="s">
        <v>7365</v>
      </c>
      <c r="AJ1708" t="s">
        <v>21</v>
      </c>
      <c r="AK1708" t="s">
        <v>833</v>
      </c>
      <c r="AL1708" t="s">
        <v>22</v>
      </c>
      <c r="AM1708" t="s">
        <v>38</v>
      </c>
      <c r="AN1708" t="s">
        <v>25</v>
      </c>
      <c r="AO1708" t="s">
        <v>25</v>
      </c>
      <c r="AP1708">
        <v>21</v>
      </c>
      <c r="AQ1708">
        <v>95</v>
      </c>
      <c r="AR1708" t="s">
        <v>28</v>
      </c>
      <c r="AS1708" t="s">
        <v>24</v>
      </c>
      <c r="AT1708" t="s">
        <v>26</v>
      </c>
      <c r="AU1708" t="s">
        <v>25</v>
      </c>
      <c r="AV1708" t="s">
        <v>28</v>
      </c>
      <c r="AW1708" t="s">
        <v>7366</v>
      </c>
      <c r="AX1708" t="s">
        <v>28</v>
      </c>
      <c r="AY1708" t="s">
        <v>28</v>
      </c>
      <c r="AZ1708"/>
      <c r="BA1708" t="s">
        <v>28</v>
      </c>
      <c r="BB1708" s="4"/>
      <c r="BC1708" t="s">
        <v>28</v>
      </c>
      <c r="BD1708" t="s">
        <v>29</v>
      </c>
      <c r="BF1708" t="s">
        <v>28</v>
      </c>
      <c r="BG1708" t="s">
        <v>28</v>
      </c>
      <c r="BH1708" t="s">
        <v>28</v>
      </c>
      <c r="BI1708" s="3"/>
      <c r="BJ1708" t="s">
        <v>7367</v>
      </c>
      <c r="BK1708" s="30" t="s">
        <v>2691</v>
      </c>
      <c r="BL1708" s="3">
        <v>43966.425058217596</v>
      </c>
      <c r="BM1708" t="s">
        <v>31</v>
      </c>
      <c r="BN1708" t="s">
        <v>32</v>
      </c>
      <c r="BO1708" t="s">
        <v>1834</v>
      </c>
      <c r="BP1708" t="s">
        <v>1835</v>
      </c>
      <c r="BQ1708" t="s">
        <v>852</v>
      </c>
      <c r="BR1708" t="s">
        <v>28</v>
      </c>
      <c r="BS1708" t="s">
        <v>28</v>
      </c>
      <c r="BT1708" t="s">
        <v>2199</v>
      </c>
      <c r="BU1708" s="3">
        <v>43859.511192129627</v>
      </c>
      <c r="BV1708" t="s">
        <v>803</v>
      </c>
      <c r="BW1708" s="3">
        <v>43966.480337314817</v>
      </c>
      <c r="BX1708" t="s">
        <v>7368</v>
      </c>
      <c r="CG1708"/>
      <c r="CH1708"/>
      <c r="CI1708"/>
      <c r="CY1708"/>
      <c r="DA1708"/>
      <c r="DF1708"/>
    </row>
    <row r="1709" spans="1:110" x14ac:dyDescent="0.25">
      <c r="A1709" s="1">
        <f>IF(Veg_Table[[#This Row],[VP_STATUS]]="Hold",0,IF(OR(AND(Veg_Table[[#This Row],[PRESCRIP]]="NW_No Work",Veg_Table[[#This Row],[VP_STATUS]]&lt;&gt;"No Work Required Under EVM"),AND(Veg_Table[[#This Row],[VP_STATUS]]="No Work Required Under EVM",Veg_Table[[#This Row],[PRESCRIP]]&lt;&gt;"NW_No Work")),1,0))</f>
        <v>0</v>
      </c>
      <c r="B1709" s="1">
        <f>IF(Veg_Table[[#This Row],[SPECIES]]="",1,0)</f>
        <v>0</v>
      </c>
      <c r="C1709" s="1">
        <f>IF(Veg_Table[[#This Row],[DIAMETER]]="",1,0)</f>
        <v>0</v>
      </c>
      <c r="D1709" s="1">
        <f>IF(Veg_Table[[#This Row],[HEIGHT]]="",1,0)</f>
        <v>0</v>
      </c>
      <c r="E170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09" s="1">
        <f>IF(AND(Veg_Table[[#This Row],[TAT_RESULT]]="ABATE",Veg_Table[[#This Row],[PRESCRIP]]="NW_No Work"),1,0)</f>
        <v>0</v>
      </c>
      <c r="G1709" s="1">
        <f>IF(OR(Veg_Table[[#This Row],[Prescription R-Scale]]="NA",Veg_Table[[#This Row],[Diameter R-Scale]]="NA"),0,IF(Veg_Table[[#This Row],[Diameter R-Scale]]&lt;&gt;Veg_Table[[#This Row],[Prescription R-Scale]],1,0))</f>
        <v>0</v>
      </c>
      <c r="H1709" s="1">
        <f>IF(OR(AND(Veg_Table[[#This Row],[PRESCRIP]]="BC_Br Rmv", Veg_Table[[#This Row],[WOOD_MAN]]&lt;&gt;"Not Needed"),AND(Veg_Table[[#This Row],[PRESCRIP]]="BCS_Br Rmv+Trt", Veg_Table[[#This Row],[WOOD_MAN]]&lt;&gt;"Not Needed")),1,0)</f>
        <v>0</v>
      </c>
      <c r="I1709" s="1">
        <f ca="1">IF(AND(Veg_Table[[#This Row],[Prescription_Changed]]="Yes",Veg_Table[[#This Row],[TAT_RESULT]]=""),1,0)</f>
        <v>0</v>
      </c>
      <c r="J1709" s="1">
        <f ca="1">SUM(Veg_Table[[#This Row],[Prescription and Status do not match]:[Prescription_Edited_And_TAT_Is_Blank]])</f>
        <v>0</v>
      </c>
      <c r="K1709" s="1">
        <f ca="1">IF(Veg_Table[[#This Row],[Sum of Errors]]&gt;0,1,0)</f>
        <v>0</v>
      </c>
      <c r="L1709" s="1">
        <f>1</f>
        <v>1</v>
      </c>
      <c r="M1709"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709" s="1" t="str">
        <f>IF(OR(MID(Veg_Table[[#This Row],[PRESCRIP]],2,1)="1",MID(Veg_Table[[#This Row],[PRESCRIP]],2,1)="2",MID(Veg_Table[[#This Row],[PRESCRIP]],2,1)="3",MID(Veg_Table[[#This Row],[PRESCRIP]],2,1)="4"),_xlfn.NUMBERVALUE(MID(Veg_Table[[#This Row],[PRESCRIP]],2,1)),"NA")</f>
        <v>NA</v>
      </c>
      <c r="O1709" s="1">
        <f>WEEKNUM(Veg_Table[[#This Row],[EVM_LAST_EDITED_Day]],2)</f>
        <v>20</v>
      </c>
      <c r="P1709" s="25">
        <f>IFERROR(DATE(YEAR(Veg_Table[[#This Row],[EVM_LAST_EDITED2]]),MONTH(Veg_Table[[#This Row],[EVM_LAST_EDITED2]]),DAY(Veg_Table[[#This Row],[EVM_LAST_EDITED2]])),DATE(2019,1,1))</f>
        <v>43966</v>
      </c>
      <c r="Q1709" s="3">
        <f>VALUE(SUBSTITUTE(Veg_Table[[#This Row],[EVM_LAST_EDITED]],",",""))</f>
        <v>43966.426100138902</v>
      </c>
      <c r="R1709" s="1" t="str">
        <f>_xlfn.IFNA(IF(Veg_Table[[#This Row],[EVM_LAST_EDITOR]]="","zBlank EVM Last Editor",VLOOKUP(Veg_Table[[#This Row],[EVM_LAST_EDITOR]],Roster_Table[#All],4,FALSE)),"zAWRR Not in Roster")</f>
        <v>zAWRR Not in Roster</v>
      </c>
      <c r="S1709" s="1" t="str">
        <f>_xlfn.IFNA(IF(Veg_Table[[#This Row],[EVM_LAST_EDITOR]]="","zBlank EVM Last Editor",VLOOKUP(Veg_Table[[#This Row],[EVM_LAST_EDITOR]],Roster_Table[#All],16,FALSE)),"zCompany_AWRR not in Roster")</f>
        <v>zCompany_AWRR not in Roster</v>
      </c>
      <c r="T1709" s="2">
        <f>IFERROR(DATE(YEAR(Veg_Table[[#This Row],[Created2]]),MONTH(Veg_Table[[#This Row],[Created2]]),DAY(Veg_Table[[#This Row],[Created2]])),DATE(2019,1,1))</f>
        <v>43721</v>
      </c>
      <c r="U1709" s="3">
        <f>VALUE(SUBSTITUTE(Veg_Table[[#This Row],[Created]],",",""))</f>
        <v>43721.528715277796</v>
      </c>
      <c r="V1709" s="3" t="str">
        <f ca="1">IFERROR(_xlfn.IFNA(CELL("contents",INDIRECT(_xlfn.CONCAT("Veg_Table_Production_Data!",ADDRESS(MATCH(_xlfn.MAXIFS(#REF!,#REF!,"="&amp;Veg_Table[[#This Row],[AUTO_ID]],#REF!,"&lt;"&amp;Veg_Table[[#This Row],[EVM_LAST_EDITED_Day]]),#REF!,0),COLUMN(#REF!),4,1,)))),""),"")</f>
        <v/>
      </c>
      <c r="W1709" s="3" t="str">
        <f ca="1">IF(Veg_Table[[#This Row],[Previous_Prescription]]="","No",IF(Veg_Table[[#This Row],[Previous_Prescription]]=Veg_Table[[#This Row],[PRESCRIP]],"No","Yes"))</f>
        <v>No</v>
      </c>
      <c r="X1709" s="3" t="str">
        <f>IF(Veg_Table[[#This Row],[EVM_LAST_EDITED_Day]]=Veg_Table[[#This Row],[Created_Day]],"New","Old")</f>
        <v>Old</v>
      </c>
      <c r="Y1709" s="1">
        <f>IFERROR(IF(FIND("delete",LOWER(Veg_Table[[#This Row],[PI_COMMENTS]]))&gt;=1,1,0),0)</f>
        <v>0</v>
      </c>
      <c r="Z1709" s="1" t="str">
        <f>_xlfn.IFNA(IF(Veg_Table[[#This Row],[EVM_LAST_EDITOR]]="","Yes",VLOOKUP(Veg_Table[[#This Row],[EVM_LAST_EDITOR]],Roster_Table[#All],15,FALSE)),"Yes")</f>
        <v>Yes</v>
      </c>
      <c r="AA170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09" s="1" t="str">
        <f>_xlfn.IFNA(VLOOKUP(Veg_Table[[#This Row],[EVM_LAST_EDITOR]],Roster_Table[#All],3,FALSE),"zAWRR Not in Roster")</f>
        <v>zAWRR Not in Roster</v>
      </c>
      <c r="AC1709" s="1" t="str">
        <f>_xlfn.IFNA(VLOOKUP(Veg_Table[[#This Row],[EVM_LAST_EDITOR]],Roster_Table[#All],2,FALSE),"zAWRR Not in Roster")</f>
        <v>zAWRR Not in Roster</v>
      </c>
      <c r="AD1709" s="1" t="str">
        <f>IF(_xlfn.CONCAT(Veg_Table[[#This Row],[First_Name]]," ",Veg_Table[[#This Row],[Last_Name]])="zAWRR Not in Roster zAWRR Not in Roster","zAWRR Not in Roster",_xlfn.CONCAT(Veg_Table[[#This Row],[First_Name]]," ",Veg_Table[[#This Row],[Last_Name]]))</f>
        <v>zAWRR Not in Roster</v>
      </c>
      <c r="AE1709">
        <v>1682665</v>
      </c>
      <c r="AF1709" t="s">
        <v>7357</v>
      </c>
      <c r="AG1709" t="s">
        <v>97</v>
      </c>
      <c r="AH1709" t="s">
        <v>7358</v>
      </c>
      <c r="AI1709" t="s">
        <v>7359</v>
      </c>
      <c r="AJ1709" t="s">
        <v>21</v>
      </c>
      <c r="AK1709" t="s">
        <v>833</v>
      </c>
      <c r="AL1709" t="s">
        <v>830</v>
      </c>
      <c r="AM1709" t="s">
        <v>23</v>
      </c>
      <c r="AN1709" t="s">
        <v>25</v>
      </c>
      <c r="AO1709" t="s">
        <v>25</v>
      </c>
      <c r="AP1709">
        <v>31</v>
      </c>
      <c r="AQ1709">
        <v>44</v>
      </c>
      <c r="AR1709" t="s">
        <v>28</v>
      </c>
      <c r="AS1709" t="s">
        <v>24</v>
      </c>
      <c r="AT1709" t="s">
        <v>26</v>
      </c>
      <c r="AU1709" t="s">
        <v>25</v>
      </c>
      <c r="AV1709" t="s">
        <v>28</v>
      </c>
      <c r="AW1709" t="s">
        <v>7360</v>
      </c>
      <c r="AX1709" t="s">
        <v>28</v>
      </c>
      <c r="AY1709" t="s">
        <v>28</v>
      </c>
      <c r="AZ1709"/>
      <c r="BA1709" t="s">
        <v>28</v>
      </c>
      <c r="BB1709" s="4"/>
      <c r="BC1709" t="s">
        <v>28</v>
      </c>
      <c r="BD1709" t="s">
        <v>29</v>
      </c>
      <c r="BF1709" t="s">
        <v>28</v>
      </c>
      <c r="BG1709" t="s">
        <v>28</v>
      </c>
      <c r="BH1709" t="s">
        <v>28</v>
      </c>
      <c r="BI1709" s="3"/>
      <c r="BJ1709" t="s">
        <v>2676</v>
      </c>
      <c r="BK1709" s="30" t="s">
        <v>2691</v>
      </c>
      <c r="BL1709" s="3">
        <v>43966.426100138888</v>
      </c>
      <c r="BM1709" t="s">
        <v>31</v>
      </c>
      <c r="BN1709" t="s">
        <v>32</v>
      </c>
      <c r="BO1709" t="s">
        <v>7361</v>
      </c>
      <c r="BP1709" t="s">
        <v>7362</v>
      </c>
      <c r="BQ1709" t="s">
        <v>2605</v>
      </c>
      <c r="BR1709" t="s">
        <v>28</v>
      </c>
      <c r="BS1709" t="s">
        <v>28</v>
      </c>
      <c r="BT1709" t="s">
        <v>2677</v>
      </c>
      <c r="BU1709" s="3">
        <v>43721.528715277775</v>
      </c>
      <c r="BV1709" t="s">
        <v>7510</v>
      </c>
      <c r="BW1709" s="3">
        <v>43966.591298645835</v>
      </c>
      <c r="BX1709" t="s">
        <v>7363</v>
      </c>
      <c r="CG1709"/>
      <c r="CH1709"/>
      <c r="CI1709"/>
      <c r="CY1709"/>
      <c r="DA1709"/>
      <c r="DF1709"/>
    </row>
    <row r="1710" spans="1:110" x14ac:dyDescent="0.25">
      <c r="A1710" s="1">
        <f>IF(Veg_Table[[#This Row],[VP_STATUS]]="Hold",0,IF(OR(AND(Veg_Table[[#This Row],[PRESCRIP]]="NW_No Work",Veg_Table[[#This Row],[VP_STATUS]]&lt;&gt;"No Work Required Under EVM"),AND(Veg_Table[[#This Row],[VP_STATUS]]="No Work Required Under EVM",Veg_Table[[#This Row],[PRESCRIP]]&lt;&gt;"NW_No Work")),1,0))</f>
        <v>0</v>
      </c>
      <c r="B1710" s="1">
        <f>IF(Veg_Table[[#This Row],[SPECIES]]="",1,0)</f>
        <v>0</v>
      </c>
      <c r="C1710" s="1">
        <f>IF(Veg_Table[[#This Row],[DIAMETER]]="",1,0)</f>
        <v>0</v>
      </c>
      <c r="D1710" s="1">
        <f>IF(Veg_Table[[#This Row],[HEIGHT]]="",1,0)</f>
        <v>0</v>
      </c>
      <c r="E171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10" s="1">
        <f>IF(AND(Veg_Table[[#This Row],[TAT_RESULT]]="ABATE",Veg_Table[[#This Row],[PRESCRIP]]="NW_No Work"),1,0)</f>
        <v>0</v>
      </c>
      <c r="G1710" s="1">
        <f>IF(OR(Veg_Table[[#This Row],[Prescription R-Scale]]="NA",Veg_Table[[#This Row],[Diameter R-Scale]]="NA"),0,IF(Veg_Table[[#This Row],[Diameter R-Scale]]&lt;&gt;Veg_Table[[#This Row],[Prescription R-Scale]],1,0))</f>
        <v>0</v>
      </c>
      <c r="H1710" s="1">
        <f>IF(OR(AND(Veg_Table[[#This Row],[PRESCRIP]]="BC_Br Rmv", Veg_Table[[#This Row],[WOOD_MAN]]&lt;&gt;"Not Needed"),AND(Veg_Table[[#This Row],[PRESCRIP]]="BCS_Br Rmv+Trt", Veg_Table[[#This Row],[WOOD_MAN]]&lt;&gt;"Not Needed")),1,0)</f>
        <v>0</v>
      </c>
      <c r="I1710" s="1">
        <f ca="1">IF(AND(Veg_Table[[#This Row],[Prescription_Changed]]="Yes",Veg_Table[[#This Row],[TAT_RESULT]]=""),1,0)</f>
        <v>0</v>
      </c>
      <c r="J1710" s="1">
        <f ca="1">SUM(Veg_Table[[#This Row],[Prescription and Status do not match]:[Prescription_Edited_And_TAT_Is_Blank]])</f>
        <v>0</v>
      </c>
      <c r="K1710" s="1">
        <f ca="1">IF(Veg_Table[[#This Row],[Sum of Errors]]&gt;0,1,0)</f>
        <v>0</v>
      </c>
      <c r="L1710" s="1">
        <f>1</f>
        <v>1</v>
      </c>
      <c r="M171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710" s="1" t="str">
        <f>IF(OR(MID(Veg_Table[[#This Row],[PRESCRIP]],2,1)="1",MID(Veg_Table[[#This Row],[PRESCRIP]],2,1)="2",MID(Veg_Table[[#This Row],[PRESCRIP]],2,1)="3",MID(Veg_Table[[#This Row],[PRESCRIP]],2,1)="4"),_xlfn.NUMBERVALUE(MID(Veg_Table[[#This Row],[PRESCRIP]],2,1)),"NA")</f>
        <v>NA</v>
      </c>
      <c r="O1710" s="1">
        <f>WEEKNUM(Veg_Table[[#This Row],[EVM_LAST_EDITED_Day]],2)</f>
        <v>20</v>
      </c>
      <c r="P1710" s="25">
        <f>IFERROR(DATE(YEAR(Veg_Table[[#This Row],[EVM_LAST_EDITED2]]),MONTH(Veg_Table[[#This Row],[EVM_LAST_EDITED2]]),DAY(Veg_Table[[#This Row],[EVM_LAST_EDITED2]])),DATE(2019,1,1))</f>
        <v>43966</v>
      </c>
      <c r="Q1710" s="3">
        <f>VALUE(SUBSTITUTE(Veg_Table[[#This Row],[EVM_LAST_EDITED]],",",""))</f>
        <v>43966.427789351903</v>
      </c>
      <c r="R1710" s="1" t="str">
        <f>_xlfn.IFNA(IF(Veg_Table[[#This Row],[EVM_LAST_EDITOR]]="","zBlank EVM Last Editor",VLOOKUP(Veg_Table[[#This Row],[EVM_LAST_EDITOR]],Roster_Table[#All],4,FALSE)),"zAWRR Not in Roster")</f>
        <v>JEF</v>
      </c>
      <c r="S1710" s="1" t="str">
        <f>_xlfn.IFNA(IF(Veg_Table[[#This Row],[EVM_LAST_EDITOR]]="","zBlank EVM Last Editor",VLOOKUP(Veg_Table[[#This Row],[EVM_LAST_EDITOR]],Roster_Table[#All],16,FALSE)),"zCompany_AWRR not in Roster")</f>
        <v>JEF_Jefferson Resources</v>
      </c>
      <c r="T1710" s="2">
        <f>IFERROR(DATE(YEAR(Veg_Table[[#This Row],[Created2]]),MONTH(Veg_Table[[#This Row],[Created2]]),DAY(Veg_Table[[#This Row],[Created2]])),DATE(2019,1,1))</f>
        <v>43966</v>
      </c>
      <c r="U1710" s="3">
        <f>VALUE(SUBSTITUTE(Veg_Table[[#This Row],[Created]],",",""))</f>
        <v>43966.427789351903</v>
      </c>
      <c r="V1710" s="3" t="str">
        <f ca="1">IFERROR(_xlfn.IFNA(CELL("contents",INDIRECT(_xlfn.CONCAT("Veg_Table_Production_Data!",ADDRESS(MATCH(_xlfn.MAXIFS(#REF!,#REF!,"="&amp;Veg_Table[[#This Row],[AUTO_ID]],#REF!,"&lt;"&amp;Veg_Table[[#This Row],[EVM_LAST_EDITED_Day]]),#REF!,0),COLUMN(#REF!),4,1,)))),""),"")</f>
        <v/>
      </c>
      <c r="W1710" s="3" t="str">
        <f ca="1">IF(Veg_Table[[#This Row],[Previous_Prescription]]="","No",IF(Veg_Table[[#This Row],[Previous_Prescription]]=Veg_Table[[#This Row],[PRESCRIP]],"No","Yes"))</f>
        <v>No</v>
      </c>
      <c r="X1710" s="3" t="str">
        <f>IF(Veg_Table[[#This Row],[EVM_LAST_EDITED_Day]]=Veg_Table[[#This Row],[Created_Day]],"New","Old")</f>
        <v>New</v>
      </c>
      <c r="Y1710" s="1">
        <f>IFERROR(IF(FIND("delete",LOWER(Veg_Table[[#This Row],[PI_COMMENTS]]))&gt;=1,1,0),0)</f>
        <v>0</v>
      </c>
      <c r="Z1710" s="1" t="str">
        <f>_xlfn.IFNA(IF(Veg_Table[[#This Row],[EVM_LAST_EDITOR]]="","Yes",VLOOKUP(Veg_Table[[#This Row],[EVM_LAST_EDITOR]],Roster_Table[#All],15,FALSE)),"Yes")</f>
        <v>Yes</v>
      </c>
      <c r="AA171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10" s="1" t="str">
        <f>_xlfn.IFNA(VLOOKUP(Veg_Table[[#This Row],[EVM_LAST_EDITOR]],Roster_Table[#All],3,FALSE),"zAWRR Not in Roster")</f>
        <v>Kalli</v>
      </c>
      <c r="AC1710" s="1" t="str">
        <f>_xlfn.IFNA(VLOOKUP(Veg_Table[[#This Row],[EVM_LAST_EDITOR]],Roster_Table[#All],2,FALSE),"zAWRR Not in Roster")</f>
        <v>Fenk</v>
      </c>
      <c r="AD1710" s="1" t="str">
        <f>IF(_xlfn.CONCAT(Veg_Table[[#This Row],[First_Name]]," ",Veg_Table[[#This Row],[Last_Name]])="zAWRR Not in Roster zAWRR Not in Roster","zAWRR Not in Roster",_xlfn.CONCAT(Veg_Table[[#This Row],[First_Name]]," ",Veg_Table[[#This Row],[Last_Name]]))</f>
        <v>Kalli Fenk</v>
      </c>
      <c r="AE1710">
        <v>3231565</v>
      </c>
      <c r="AF1710" t="s">
        <v>7180</v>
      </c>
      <c r="AG1710" t="s">
        <v>30</v>
      </c>
      <c r="AH1710" t="s">
        <v>3070</v>
      </c>
      <c r="AI1710" t="s">
        <v>2604</v>
      </c>
      <c r="AJ1710" t="s">
        <v>36</v>
      </c>
      <c r="AL1710" t="s">
        <v>37</v>
      </c>
      <c r="AM1710" t="s">
        <v>23</v>
      </c>
      <c r="AN1710" t="s">
        <v>25</v>
      </c>
      <c r="AO1710" t="s">
        <v>25</v>
      </c>
      <c r="AP1710">
        <v>11</v>
      </c>
      <c r="AQ1710">
        <v>40</v>
      </c>
      <c r="AR1710" t="s">
        <v>511</v>
      </c>
      <c r="AS1710" t="s">
        <v>901</v>
      </c>
      <c r="AT1710" t="s">
        <v>522</v>
      </c>
      <c r="AV1710" t="s">
        <v>512</v>
      </c>
      <c r="AW1710" t="s">
        <v>7181</v>
      </c>
      <c r="AZ1710"/>
      <c r="BB1710" s="4"/>
      <c r="BD1710" t="s">
        <v>29</v>
      </c>
      <c r="BE1710" t="s">
        <v>25</v>
      </c>
      <c r="BF1710" t="s">
        <v>513</v>
      </c>
      <c r="BI1710" s="3"/>
      <c r="BJ1710" t="s">
        <v>4188</v>
      </c>
      <c r="BK1710" s="30" t="s">
        <v>65</v>
      </c>
      <c r="BL1710" s="3">
        <v>43966.427789351852</v>
      </c>
      <c r="BM1710" t="s">
        <v>31</v>
      </c>
      <c r="BN1710" t="s">
        <v>32</v>
      </c>
      <c r="BP1710" t="s">
        <v>3074</v>
      </c>
      <c r="BQ1710" t="s">
        <v>826</v>
      </c>
      <c r="BR1710" t="s">
        <v>28</v>
      </c>
      <c r="BS1710" t="s">
        <v>28</v>
      </c>
      <c r="BT1710" t="s">
        <v>65</v>
      </c>
      <c r="BU1710" s="3">
        <v>43966.427789351852</v>
      </c>
      <c r="BV1710" t="s">
        <v>803</v>
      </c>
      <c r="BW1710" s="3">
        <v>43966.505166006944</v>
      </c>
      <c r="BX1710" t="s">
        <v>7182</v>
      </c>
      <c r="CG1710"/>
      <c r="CH1710"/>
      <c r="CI1710"/>
      <c r="CY1710"/>
      <c r="DA1710"/>
      <c r="DF1710"/>
    </row>
    <row r="1711" spans="1:110" x14ac:dyDescent="0.25">
      <c r="A1711" s="1">
        <f>IF(Veg_Table[[#This Row],[VP_STATUS]]="Hold",0,IF(OR(AND(Veg_Table[[#This Row],[PRESCRIP]]="NW_No Work",Veg_Table[[#This Row],[VP_STATUS]]&lt;&gt;"No Work Required Under EVM"),AND(Veg_Table[[#This Row],[VP_STATUS]]="No Work Required Under EVM",Veg_Table[[#This Row],[PRESCRIP]]&lt;&gt;"NW_No Work")),1,0))</f>
        <v>0</v>
      </c>
      <c r="B1711" s="1">
        <f>IF(Veg_Table[[#This Row],[SPECIES]]="",1,0)</f>
        <v>0</v>
      </c>
      <c r="C1711" s="1">
        <f>IF(Veg_Table[[#This Row],[DIAMETER]]="",1,0)</f>
        <v>0</v>
      </c>
      <c r="D1711" s="1">
        <f>IF(Veg_Table[[#This Row],[HEIGHT]]="",1,0)</f>
        <v>0</v>
      </c>
      <c r="E171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11" s="1">
        <f>IF(AND(Veg_Table[[#This Row],[TAT_RESULT]]="ABATE",Veg_Table[[#This Row],[PRESCRIP]]="NW_No Work"),1,0)</f>
        <v>0</v>
      </c>
      <c r="G1711" s="1">
        <f>IF(OR(Veg_Table[[#This Row],[Prescription R-Scale]]="NA",Veg_Table[[#This Row],[Diameter R-Scale]]="NA"),0,IF(Veg_Table[[#This Row],[Diameter R-Scale]]&lt;&gt;Veg_Table[[#This Row],[Prescription R-Scale]],1,0))</f>
        <v>0</v>
      </c>
      <c r="H1711" s="1">
        <f>IF(OR(AND(Veg_Table[[#This Row],[PRESCRIP]]="BC_Br Rmv", Veg_Table[[#This Row],[WOOD_MAN]]&lt;&gt;"Not Needed"),AND(Veg_Table[[#This Row],[PRESCRIP]]="BCS_Br Rmv+Trt", Veg_Table[[#This Row],[WOOD_MAN]]&lt;&gt;"Not Needed")),1,0)</f>
        <v>0</v>
      </c>
      <c r="I1711" s="1">
        <f ca="1">IF(AND(Veg_Table[[#This Row],[Prescription_Changed]]="Yes",Veg_Table[[#This Row],[TAT_RESULT]]=""),1,0)</f>
        <v>0</v>
      </c>
      <c r="J1711" s="1">
        <f ca="1">SUM(Veg_Table[[#This Row],[Prescription and Status do not match]:[Prescription_Edited_And_TAT_Is_Blank]])</f>
        <v>0</v>
      </c>
      <c r="K1711" s="1">
        <f ca="1">IF(Veg_Table[[#This Row],[Sum of Errors]]&gt;0,1,0)</f>
        <v>0</v>
      </c>
      <c r="L1711" s="1">
        <f>1</f>
        <v>1</v>
      </c>
      <c r="M1711"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711" s="1" t="str">
        <f>IF(OR(MID(Veg_Table[[#This Row],[PRESCRIP]],2,1)="1",MID(Veg_Table[[#This Row],[PRESCRIP]],2,1)="2",MID(Veg_Table[[#This Row],[PRESCRIP]],2,1)="3",MID(Veg_Table[[#This Row],[PRESCRIP]],2,1)="4"),_xlfn.NUMBERVALUE(MID(Veg_Table[[#This Row],[PRESCRIP]],2,1)),"NA")</f>
        <v>NA</v>
      </c>
      <c r="O1711" s="1">
        <f>WEEKNUM(Veg_Table[[#This Row],[EVM_LAST_EDITED_Day]],2)</f>
        <v>20</v>
      </c>
      <c r="P1711" s="25">
        <f>IFERROR(DATE(YEAR(Veg_Table[[#This Row],[EVM_LAST_EDITED2]]),MONTH(Veg_Table[[#This Row],[EVM_LAST_EDITED2]]),DAY(Veg_Table[[#This Row],[EVM_LAST_EDITED2]])),DATE(2019,1,1))</f>
        <v>43966</v>
      </c>
      <c r="Q1711" s="3">
        <f>VALUE(SUBSTITUTE(Veg_Table[[#This Row],[EVM_LAST_EDITED]],",",""))</f>
        <v>43966.429317129601</v>
      </c>
      <c r="R1711" s="1" t="str">
        <f>_xlfn.IFNA(IF(Veg_Table[[#This Row],[EVM_LAST_EDITOR]]="","zBlank EVM Last Editor",VLOOKUP(Veg_Table[[#This Row],[EVM_LAST_EDITOR]],Roster_Table[#All],4,FALSE)),"zAWRR Not in Roster")</f>
        <v>JEF</v>
      </c>
      <c r="S1711" s="1" t="str">
        <f>_xlfn.IFNA(IF(Veg_Table[[#This Row],[EVM_LAST_EDITOR]]="","zBlank EVM Last Editor",VLOOKUP(Veg_Table[[#This Row],[EVM_LAST_EDITOR]],Roster_Table[#All],16,FALSE)),"zCompany_AWRR not in Roster")</f>
        <v>JEF_Jefferson Resources</v>
      </c>
      <c r="T1711" s="2">
        <f>IFERROR(DATE(YEAR(Veg_Table[[#This Row],[Created2]]),MONTH(Veg_Table[[#This Row],[Created2]]),DAY(Veg_Table[[#This Row],[Created2]])),DATE(2019,1,1))</f>
        <v>43966</v>
      </c>
      <c r="U1711" s="3">
        <f>VALUE(SUBSTITUTE(Veg_Table[[#This Row],[Created]],",",""))</f>
        <v>43966.429317129601</v>
      </c>
      <c r="V1711" s="3" t="str">
        <f ca="1">IFERROR(_xlfn.IFNA(CELL("contents",INDIRECT(_xlfn.CONCAT("Veg_Table_Production_Data!",ADDRESS(MATCH(_xlfn.MAXIFS(#REF!,#REF!,"="&amp;Veg_Table[[#This Row],[AUTO_ID]],#REF!,"&lt;"&amp;Veg_Table[[#This Row],[EVM_LAST_EDITED_Day]]),#REF!,0),COLUMN(#REF!),4,1,)))),""),"")</f>
        <v/>
      </c>
      <c r="W1711" s="3" t="str">
        <f ca="1">IF(Veg_Table[[#This Row],[Previous_Prescription]]="","No",IF(Veg_Table[[#This Row],[Previous_Prescription]]=Veg_Table[[#This Row],[PRESCRIP]],"No","Yes"))</f>
        <v>No</v>
      </c>
      <c r="X1711" s="3" t="str">
        <f>IF(Veg_Table[[#This Row],[EVM_LAST_EDITED_Day]]=Veg_Table[[#This Row],[Created_Day]],"New","Old")</f>
        <v>New</v>
      </c>
      <c r="Y1711" s="1">
        <f>IFERROR(IF(FIND("delete",LOWER(Veg_Table[[#This Row],[PI_COMMENTS]]))&gt;=1,1,0),0)</f>
        <v>0</v>
      </c>
      <c r="Z1711" s="1" t="str">
        <f>_xlfn.IFNA(IF(Veg_Table[[#This Row],[EVM_LAST_EDITOR]]="","Yes",VLOOKUP(Veg_Table[[#This Row],[EVM_LAST_EDITOR]],Roster_Table[#All],15,FALSE)),"Yes")</f>
        <v>Yes</v>
      </c>
      <c r="AA171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11" s="1" t="str">
        <f>_xlfn.IFNA(VLOOKUP(Veg_Table[[#This Row],[EVM_LAST_EDITOR]],Roster_Table[#All],3,FALSE),"zAWRR Not in Roster")</f>
        <v>Kalli</v>
      </c>
      <c r="AC1711" s="1" t="str">
        <f>_xlfn.IFNA(VLOOKUP(Veg_Table[[#This Row],[EVM_LAST_EDITOR]],Roster_Table[#All],2,FALSE),"zAWRR Not in Roster")</f>
        <v>Fenk</v>
      </c>
      <c r="AD1711" s="1" t="str">
        <f>IF(_xlfn.CONCAT(Veg_Table[[#This Row],[First_Name]]," ",Veg_Table[[#This Row],[Last_Name]])="zAWRR Not in Roster zAWRR Not in Roster","zAWRR Not in Roster",_xlfn.CONCAT(Veg_Table[[#This Row],[First_Name]]," ",Veg_Table[[#This Row],[Last_Name]]))</f>
        <v>Kalli Fenk</v>
      </c>
      <c r="AE1711">
        <v>3231566</v>
      </c>
      <c r="AF1711" t="s">
        <v>7177</v>
      </c>
      <c r="AG1711" t="s">
        <v>30</v>
      </c>
      <c r="AH1711" t="s">
        <v>3070</v>
      </c>
      <c r="AI1711" t="s">
        <v>2604</v>
      </c>
      <c r="AJ1711" t="s">
        <v>21</v>
      </c>
      <c r="AL1711" t="s">
        <v>37</v>
      </c>
      <c r="AM1711" t="s">
        <v>40</v>
      </c>
      <c r="AN1711" t="s">
        <v>25</v>
      </c>
      <c r="AO1711" t="s">
        <v>25</v>
      </c>
      <c r="AP1711">
        <v>7</v>
      </c>
      <c r="AQ1711">
        <v>40</v>
      </c>
      <c r="AR1711" t="s">
        <v>511</v>
      </c>
      <c r="AS1711" t="s">
        <v>24</v>
      </c>
      <c r="AT1711" t="s">
        <v>26</v>
      </c>
      <c r="AV1711" t="s">
        <v>512</v>
      </c>
      <c r="AW1711" t="s">
        <v>7178</v>
      </c>
      <c r="AZ1711"/>
      <c r="BB1711" s="4"/>
      <c r="BD1711" t="s">
        <v>29</v>
      </c>
      <c r="BE1711" t="s">
        <v>25</v>
      </c>
      <c r="BF1711" t="s">
        <v>513</v>
      </c>
      <c r="BI1711" s="3"/>
      <c r="BJ1711" t="s">
        <v>52</v>
      </c>
      <c r="BK1711" s="30" t="s">
        <v>65</v>
      </c>
      <c r="BL1711" s="3">
        <v>43966.42931712963</v>
      </c>
      <c r="BM1711" t="s">
        <v>31</v>
      </c>
      <c r="BN1711" t="s">
        <v>32</v>
      </c>
      <c r="BP1711" t="s">
        <v>3074</v>
      </c>
      <c r="BQ1711" t="s">
        <v>826</v>
      </c>
      <c r="BR1711" t="s">
        <v>28</v>
      </c>
      <c r="BS1711" t="s">
        <v>28</v>
      </c>
      <c r="BT1711" t="s">
        <v>65</v>
      </c>
      <c r="BU1711" s="3">
        <v>43966.42931712963</v>
      </c>
      <c r="BV1711" t="s">
        <v>803</v>
      </c>
      <c r="BW1711" s="3">
        <v>43966.505166006944</v>
      </c>
      <c r="BX1711" t="s">
        <v>7179</v>
      </c>
      <c r="CG1711"/>
      <c r="CH1711"/>
      <c r="CI1711"/>
      <c r="CY1711"/>
      <c r="DA1711"/>
      <c r="DF1711"/>
    </row>
    <row r="1712" spans="1:110" x14ac:dyDescent="0.25">
      <c r="A1712" s="1">
        <f>IF(Veg_Table[[#This Row],[VP_STATUS]]="Hold",0,IF(OR(AND(Veg_Table[[#This Row],[PRESCRIP]]="NW_No Work",Veg_Table[[#This Row],[VP_STATUS]]&lt;&gt;"No Work Required Under EVM"),AND(Veg_Table[[#This Row],[VP_STATUS]]="No Work Required Under EVM",Veg_Table[[#This Row],[PRESCRIP]]&lt;&gt;"NW_No Work")),1,0))</f>
        <v>0</v>
      </c>
      <c r="B1712" s="1">
        <f>IF(Veg_Table[[#This Row],[SPECIES]]="",1,0)</f>
        <v>0</v>
      </c>
      <c r="C1712" s="1">
        <f>IF(Veg_Table[[#This Row],[DIAMETER]]="",1,0)</f>
        <v>0</v>
      </c>
      <c r="D1712" s="1">
        <f>IF(Veg_Table[[#This Row],[HEIGHT]]="",1,0)</f>
        <v>0</v>
      </c>
      <c r="E171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12" s="1">
        <f>IF(AND(Veg_Table[[#This Row],[TAT_RESULT]]="ABATE",Veg_Table[[#This Row],[PRESCRIP]]="NW_No Work"),1,0)</f>
        <v>0</v>
      </c>
      <c r="G1712" s="1">
        <f>IF(OR(Veg_Table[[#This Row],[Prescription R-Scale]]="NA",Veg_Table[[#This Row],[Diameter R-Scale]]="NA"),0,IF(Veg_Table[[#This Row],[Diameter R-Scale]]&lt;&gt;Veg_Table[[#This Row],[Prescription R-Scale]],1,0))</f>
        <v>0</v>
      </c>
      <c r="H1712" s="1">
        <f>IF(OR(AND(Veg_Table[[#This Row],[PRESCRIP]]="BC_Br Rmv", Veg_Table[[#This Row],[WOOD_MAN]]&lt;&gt;"Not Needed"),AND(Veg_Table[[#This Row],[PRESCRIP]]="BCS_Br Rmv+Trt", Veg_Table[[#This Row],[WOOD_MAN]]&lt;&gt;"Not Needed")),1,0)</f>
        <v>0</v>
      </c>
      <c r="I1712" s="1">
        <f ca="1">IF(AND(Veg_Table[[#This Row],[Prescription_Changed]]="Yes",Veg_Table[[#This Row],[TAT_RESULT]]=""),1,0)</f>
        <v>0</v>
      </c>
      <c r="J1712" s="1">
        <f ca="1">SUM(Veg_Table[[#This Row],[Prescription and Status do not match]:[Prescription_Edited_And_TAT_Is_Blank]])</f>
        <v>0</v>
      </c>
      <c r="K1712" s="1">
        <f ca="1">IF(Veg_Table[[#This Row],[Sum of Errors]]&gt;0,1,0)</f>
        <v>0</v>
      </c>
      <c r="L1712" s="1">
        <f>1</f>
        <v>1</v>
      </c>
      <c r="M1712"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Brush</v>
      </c>
      <c r="N1712" s="1" t="str">
        <f>IF(OR(MID(Veg_Table[[#This Row],[PRESCRIP]],2,1)="1",MID(Veg_Table[[#This Row],[PRESCRIP]],2,1)="2",MID(Veg_Table[[#This Row],[PRESCRIP]],2,1)="3",MID(Veg_Table[[#This Row],[PRESCRIP]],2,1)="4"),_xlfn.NUMBERVALUE(MID(Veg_Table[[#This Row],[PRESCRIP]],2,1)),"NA")</f>
        <v>NA</v>
      </c>
      <c r="O1712" s="1">
        <f>WEEKNUM(Veg_Table[[#This Row],[EVM_LAST_EDITED_Day]],2)</f>
        <v>20</v>
      </c>
      <c r="P1712" s="25">
        <f>IFERROR(DATE(YEAR(Veg_Table[[#This Row],[EVM_LAST_EDITED2]]),MONTH(Veg_Table[[#This Row],[EVM_LAST_EDITED2]]),DAY(Veg_Table[[#This Row],[EVM_LAST_EDITED2]])),DATE(2019,1,1))</f>
        <v>43966</v>
      </c>
      <c r="Q1712" s="3">
        <f>VALUE(SUBSTITUTE(Veg_Table[[#This Row],[EVM_LAST_EDITED]],",",""))</f>
        <v>43966.4302546412</v>
      </c>
      <c r="R1712" s="1" t="str">
        <f>_xlfn.IFNA(IF(Veg_Table[[#This Row],[EVM_LAST_EDITOR]]="","zBlank EVM Last Editor",VLOOKUP(Veg_Table[[#This Row],[EVM_LAST_EDITOR]],Roster_Table[#All],4,FALSE)),"zAWRR Not in Roster")</f>
        <v>MGE</v>
      </c>
      <c r="S1712" s="1" t="str">
        <f>_xlfn.IFNA(IF(Veg_Table[[#This Row],[EVM_LAST_EDITOR]]="","zBlank EVM Last Editor",VLOOKUP(Veg_Table[[#This Row],[EVM_LAST_EDITOR]],Roster_Table[#All],16,FALSE)),"zCompany_AWRR not in Roster")</f>
        <v>MGE_Mountain G Enterprises</v>
      </c>
      <c r="T1712" s="2">
        <f>IFERROR(DATE(YEAR(Veg_Table[[#This Row],[Created2]]),MONTH(Veg_Table[[#This Row],[Created2]]),DAY(Veg_Table[[#This Row],[Created2]])),DATE(2019,1,1))</f>
        <v>43966</v>
      </c>
      <c r="U1712" s="3">
        <f>VALUE(SUBSTITUTE(Veg_Table[[#This Row],[Created]],",",""))</f>
        <v>43966.4302546412</v>
      </c>
      <c r="V1712" s="3" t="str">
        <f ca="1">IFERROR(_xlfn.IFNA(CELL("contents",INDIRECT(_xlfn.CONCAT("Veg_Table_Production_Data!",ADDRESS(MATCH(_xlfn.MAXIFS(#REF!,#REF!,"="&amp;Veg_Table[[#This Row],[AUTO_ID]],#REF!,"&lt;"&amp;Veg_Table[[#This Row],[EVM_LAST_EDITED_Day]]),#REF!,0),COLUMN(#REF!),4,1,)))),""),"")</f>
        <v/>
      </c>
      <c r="W1712" s="3" t="str">
        <f ca="1">IF(Veg_Table[[#This Row],[Previous_Prescription]]="","No",IF(Veg_Table[[#This Row],[Previous_Prescription]]=Veg_Table[[#This Row],[PRESCRIP]],"No","Yes"))</f>
        <v>No</v>
      </c>
      <c r="X1712" s="3" t="str">
        <f>IF(Veg_Table[[#This Row],[EVM_LAST_EDITED_Day]]=Veg_Table[[#This Row],[Created_Day]],"New","Old")</f>
        <v>New</v>
      </c>
      <c r="Y1712" s="1">
        <f>IFERROR(IF(FIND("delete",LOWER(Veg_Table[[#This Row],[PI_COMMENTS]]))&gt;=1,1,0),0)</f>
        <v>0</v>
      </c>
      <c r="Z1712" s="1" t="str">
        <f>_xlfn.IFNA(IF(Veg_Table[[#This Row],[EVM_LAST_EDITOR]]="","Yes",VLOOKUP(Veg_Table[[#This Row],[EVM_LAST_EDITOR]],Roster_Table[#All],15,FALSE)),"Yes")</f>
        <v>Yes</v>
      </c>
      <c r="AA171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12" s="1" t="str">
        <f>_xlfn.IFNA(VLOOKUP(Veg_Table[[#This Row],[EVM_LAST_EDITOR]],Roster_Table[#All],3,FALSE),"zAWRR Not in Roster")</f>
        <v>Aaron</v>
      </c>
      <c r="AC1712" s="1" t="str">
        <f>_xlfn.IFNA(VLOOKUP(Veg_Table[[#This Row],[EVM_LAST_EDITOR]],Roster_Table[#All],2,FALSE),"zAWRR Not in Roster")</f>
        <v>Hansen</v>
      </c>
      <c r="AD1712" s="1" t="str">
        <f>IF(_xlfn.CONCAT(Veg_Table[[#This Row],[First_Name]]," ",Veg_Table[[#This Row],[Last_Name]])="zAWRR Not in Roster zAWRR Not in Roster","zAWRR Not in Roster",_xlfn.CONCAT(Veg_Table[[#This Row],[First_Name]]," ",Veg_Table[[#This Row],[Last_Name]]))</f>
        <v>Aaron Hansen</v>
      </c>
      <c r="AE1712">
        <v>3231465</v>
      </c>
      <c r="AF1712" t="s">
        <v>7320</v>
      </c>
      <c r="AG1712" t="s">
        <v>93</v>
      </c>
      <c r="AH1712" t="s">
        <v>5320</v>
      </c>
      <c r="AI1712" t="s">
        <v>7280</v>
      </c>
      <c r="AJ1712" t="s">
        <v>36</v>
      </c>
      <c r="AL1712" t="s">
        <v>22</v>
      </c>
      <c r="AM1712" t="s">
        <v>1007</v>
      </c>
      <c r="AN1712" t="s">
        <v>25</v>
      </c>
      <c r="AO1712" t="s">
        <v>25</v>
      </c>
      <c r="AP1712">
        <v>3</v>
      </c>
      <c r="AQ1712">
        <v>12</v>
      </c>
      <c r="AR1712" t="s">
        <v>511</v>
      </c>
      <c r="AS1712" t="s">
        <v>50</v>
      </c>
      <c r="AT1712" t="s">
        <v>26</v>
      </c>
      <c r="AV1712" t="s">
        <v>512</v>
      </c>
      <c r="AW1712" t="s">
        <v>7321</v>
      </c>
      <c r="AZ1712"/>
      <c r="BB1712" s="4"/>
      <c r="BD1712" t="s">
        <v>29</v>
      </c>
      <c r="BE1712" t="s">
        <v>25</v>
      </c>
      <c r="BF1712" t="s">
        <v>513</v>
      </c>
      <c r="BI1712" s="3"/>
      <c r="BJ1712" t="s">
        <v>2287</v>
      </c>
      <c r="BK1712" s="30" t="s">
        <v>156</v>
      </c>
      <c r="BL1712" s="3">
        <v>43966.430254641207</v>
      </c>
      <c r="BM1712" t="s">
        <v>31</v>
      </c>
      <c r="BN1712" t="s">
        <v>32</v>
      </c>
      <c r="BP1712" t="s">
        <v>5452</v>
      </c>
      <c r="BQ1712" t="s">
        <v>1025</v>
      </c>
      <c r="BR1712" t="s">
        <v>28</v>
      </c>
      <c r="BS1712" t="s">
        <v>28</v>
      </c>
      <c r="BT1712" t="s">
        <v>156</v>
      </c>
      <c r="BU1712" s="3">
        <v>43966.430254641207</v>
      </c>
      <c r="BV1712" t="s">
        <v>803</v>
      </c>
      <c r="BW1712" s="3">
        <v>43966.505142800925</v>
      </c>
      <c r="BX1712" t="s">
        <v>7322</v>
      </c>
      <c r="CG1712"/>
      <c r="CH1712"/>
      <c r="CI1712"/>
      <c r="CY1712"/>
      <c r="DA1712"/>
      <c r="DF1712"/>
    </row>
    <row r="1713" spans="1:110" x14ac:dyDescent="0.25">
      <c r="A1713" s="1">
        <f>IF(Veg_Table[[#This Row],[VP_STATUS]]="Hold",0,IF(OR(AND(Veg_Table[[#This Row],[PRESCRIP]]="NW_No Work",Veg_Table[[#This Row],[VP_STATUS]]&lt;&gt;"No Work Required Under EVM"),AND(Veg_Table[[#This Row],[VP_STATUS]]="No Work Required Under EVM",Veg_Table[[#This Row],[PRESCRIP]]&lt;&gt;"NW_No Work")),1,0))</f>
        <v>0</v>
      </c>
      <c r="B1713" s="1">
        <f>IF(Veg_Table[[#This Row],[SPECIES]]="",1,0)</f>
        <v>0</v>
      </c>
      <c r="C1713" s="1">
        <f>IF(Veg_Table[[#This Row],[DIAMETER]]="",1,0)</f>
        <v>0</v>
      </c>
      <c r="D1713" s="1">
        <f>IF(Veg_Table[[#This Row],[HEIGHT]]="",1,0)</f>
        <v>0</v>
      </c>
      <c r="E171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13" s="1">
        <f>IF(AND(Veg_Table[[#This Row],[TAT_RESULT]]="ABATE",Veg_Table[[#This Row],[PRESCRIP]]="NW_No Work"),1,0)</f>
        <v>0</v>
      </c>
      <c r="G1713" s="1">
        <f>IF(OR(Veg_Table[[#This Row],[Prescription R-Scale]]="NA",Veg_Table[[#This Row],[Diameter R-Scale]]="NA"),0,IF(Veg_Table[[#This Row],[Diameter R-Scale]]&lt;&gt;Veg_Table[[#This Row],[Prescription R-Scale]],1,0))</f>
        <v>0</v>
      </c>
      <c r="H1713" s="1">
        <f>IF(OR(AND(Veg_Table[[#This Row],[PRESCRIP]]="BC_Br Rmv", Veg_Table[[#This Row],[WOOD_MAN]]&lt;&gt;"Not Needed"),AND(Veg_Table[[#This Row],[PRESCRIP]]="BCS_Br Rmv+Trt", Veg_Table[[#This Row],[WOOD_MAN]]&lt;&gt;"Not Needed")),1,0)</f>
        <v>0</v>
      </c>
      <c r="I1713" s="1">
        <f ca="1">IF(AND(Veg_Table[[#This Row],[Prescription_Changed]]="Yes",Veg_Table[[#This Row],[TAT_RESULT]]=""),1,0)</f>
        <v>0</v>
      </c>
      <c r="J1713" s="1">
        <f ca="1">SUM(Veg_Table[[#This Row],[Prescription and Status do not match]:[Prescription_Edited_And_TAT_Is_Blank]])</f>
        <v>0</v>
      </c>
      <c r="K1713" s="1">
        <f ca="1">IF(Veg_Table[[#This Row],[Sum of Errors]]&gt;0,1,0)</f>
        <v>0</v>
      </c>
      <c r="L1713" s="1">
        <f>1</f>
        <v>1</v>
      </c>
      <c r="M1713"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713" s="1" t="str">
        <f>IF(OR(MID(Veg_Table[[#This Row],[PRESCRIP]],2,1)="1",MID(Veg_Table[[#This Row],[PRESCRIP]],2,1)="2",MID(Veg_Table[[#This Row],[PRESCRIP]],2,1)="3",MID(Veg_Table[[#This Row],[PRESCRIP]],2,1)="4"),_xlfn.NUMBERVALUE(MID(Veg_Table[[#This Row],[PRESCRIP]],2,1)),"NA")</f>
        <v>NA</v>
      </c>
      <c r="O1713" s="1">
        <f>WEEKNUM(Veg_Table[[#This Row],[EVM_LAST_EDITED_Day]],2)</f>
        <v>20</v>
      </c>
      <c r="P1713" s="25">
        <f>IFERROR(DATE(YEAR(Veg_Table[[#This Row],[EVM_LAST_EDITED2]]),MONTH(Veg_Table[[#This Row],[EVM_LAST_EDITED2]]),DAY(Veg_Table[[#This Row],[EVM_LAST_EDITED2]])),DATE(2019,1,1))</f>
        <v>43966</v>
      </c>
      <c r="Q1713" s="3">
        <f>VALUE(SUBSTITUTE(Veg_Table[[#This Row],[EVM_LAST_EDITED]],",",""))</f>
        <v>43966.4304050926</v>
      </c>
      <c r="R1713" s="1" t="str">
        <f>_xlfn.IFNA(IF(Veg_Table[[#This Row],[EVM_LAST_EDITOR]]="","zBlank EVM Last Editor",VLOOKUP(Veg_Table[[#This Row],[EVM_LAST_EDITOR]],Roster_Table[#All],4,FALSE)),"zAWRR Not in Roster")</f>
        <v>JEF</v>
      </c>
      <c r="S1713" s="1" t="str">
        <f>_xlfn.IFNA(IF(Veg_Table[[#This Row],[EVM_LAST_EDITOR]]="","zBlank EVM Last Editor",VLOOKUP(Veg_Table[[#This Row],[EVM_LAST_EDITOR]],Roster_Table[#All],16,FALSE)),"zCompany_AWRR not in Roster")</f>
        <v>JEF_Jefferson Resources</v>
      </c>
      <c r="T1713" s="2">
        <f>IFERROR(DATE(YEAR(Veg_Table[[#This Row],[Created2]]),MONTH(Veg_Table[[#This Row],[Created2]]),DAY(Veg_Table[[#This Row],[Created2]])),DATE(2019,1,1))</f>
        <v>43966</v>
      </c>
      <c r="U1713" s="3">
        <f>VALUE(SUBSTITUTE(Veg_Table[[#This Row],[Created]],",",""))</f>
        <v>43966.4304050926</v>
      </c>
      <c r="V1713" s="3" t="str">
        <f ca="1">IFERROR(_xlfn.IFNA(CELL("contents",INDIRECT(_xlfn.CONCAT("Veg_Table_Production_Data!",ADDRESS(MATCH(_xlfn.MAXIFS(#REF!,#REF!,"="&amp;Veg_Table[[#This Row],[AUTO_ID]],#REF!,"&lt;"&amp;Veg_Table[[#This Row],[EVM_LAST_EDITED_Day]]),#REF!,0),COLUMN(#REF!),4,1,)))),""),"")</f>
        <v/>
      </c>
      <c r="W1713" s="3" t="str">
        <f ca="1">IF(Veg_Table[[#This Row],[Previous_Prescription]]="","No",IF(Veg_Table[[#This Row],[Previous_Prescription]]=Veg_Table[[#This Row],[PRESCRIP]],"No","Yes"))</f>
        <v>No</v>
      </c>
      <c r="X1713" s="3" t="str">
        <f>IF(Veg_Table[[#This Row],[EVM_LAST_EDITED_Day]]=Veg_Table[[#This Row],[Created_Day]],"New","Old")</f>
        <v>New</v>
      </c>
      <c r="Y1713" s="1">
        <f>IFERROR(IF(FIND("delete",LOWER(Veg_Table[[#This Row],[PI_COMMENTS]]))&gt;=1,1,0),0)</f>
        <v>0</v>
      </c>
      <c r="Z1713" s="1" t="str">
        <f>_xlfn.IFNA(IF(Veg_Table[[#This Row],[EVM_LAST_EDITOR]]="","Yes",VLOOKUP(Veg_Table[[#This Row],[EVM_LAST_EDITOR]],Roster_Table[#All],15,FALSE)),"Yes")</f>
        <v>Yes</v>
      </c>
      <c r="AA171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13" s="1" t="str">
        <f>_xlfn.IFNA(VLOOKUP(Veg_Table[[#This Row],[EVM_LAST_EDITOR]],Roster_Table[#All],3,FALSE),"zAWRR Not in Roster")</f>
        <v>Kalli</v>
      </c>
      <c r="AC1713" s="1" t="str">
        <f>_xlfn.IFNA(VLOOKUP(Veg_Table[[#This Row],[EVM_LAST_EDITOR]],Roster_Table[#All],2,FALSE),"zAWRR Not in Roster")</f>
        <v>Fenk</v>
      </c>
      <c r="AD1713" s="1" t="str">
        <f>IF(_xlfn.CONCAT(Veg_Table[[#This Row],[First_Name]]," ",Veg_Table[[#This Row],[Last_Name]])="zAWRR Not in Roster zAWRR Not in Roster","zAWRR Not in Roster",_xlfn.CONCAT(Veg_Table[[#This Row],[First_Name]]," ",Veg_Table[[#This Row],[Last_Name]]))</f>
        <v>Kalli Fenk</v>
      </c>
      <c r="AE1713">
        <v>3231567</v>
      </c>
      <c r="AF1713" t="s">
        <v>7174</v>
      </c>
      <c r="AG1713" t="s">
        <v>30</v>
      </c>
      <c r="AH1713" t="s">
        <v>3070</v>
      </c>
      <c r="AI1713" t="s">
        <v>2604</v>
      </c>
      <c r="AJ1713" t="s">
        <v>21</v>
      </c>
      <c r="AL1713" t="s">
        <v>37</v>
      </c>
      <c r="AM1713" t="s">
        <v>40</v>
      </c>
      <c r="AN1713" t="s">
        <v>25</v>
      </c>
      <c r="AO1713" t="s">
        <v>25</v>
      </c>
      <c r="AP1713">
        <v>4</v>
      </c>
      <c r="AQ1713">
        <v>28</v>
      </c>
      <c r="AR1713" t="s">
        <v>511</v>
      </c>
      <c r="AS1713" t="s">
        <v>24</v>
      </c>
      <c r="AT1713" t="s">
        <v>26</v>
      </c>
      <c r="AV1713" t="s">
        <v>512</v>
      </c>
      <c r="AW1713" t="s">
        <v>7175</v>
      </c>
      <c r="AZ1713"/>
      <c r="BB1713" s="4"/>
      <c r="BD1713" t="s">
        <v>29</v>
      </c>
      <c r="BE1713" t="s">
        <v>25</v>
      </c>
      <c r="BF1713" t="s">
        <v>513</v>
      </c>
      <c r="BI1713" s="3"/>
      <c r="BJ1713" t="s">
        <v>52</v>
      </c>
      <c r="BK1713" s="30" t="s">
        <v>65</v>
      </c>
      <c r="BL1713" s="3">
        <v>43966.430405092593</v>
      </c>
      <c r="BM1713" t="s">
        <v>31</v>
      </c>
      <c r="BN1713" t="s">
        <v>32</v>
      </c>
      <c r="BP1713" t="s">
        <v>3074</v>
      </c>
      <c r="BQ1713" t="s">
        <v>826</v>
      </c>
      <c r="BR1713" t="s">
        <v>28</v>
      </c>
      <c r="BS1713" t="s">
        <v>28</v>
      </c>
      <c r="BT1713" t="s">
        <v>65</v>
      </c>
      <c r="BU1713" s="3">
        <v>43966.430405092593</v>
      </c>
      <c r="BV1713" t="s">
        <v>803</v>
      </c>
      <c r="BW1713" s="3">
        <v>43966.505166006944</v>
      </c>
      <c r="BX1713" t="s">
        <v>7176</v>
      </c>
      <c r="CG1713"/>
      <c r="CH1713"/>
      <c r="CI1713"/>
      <c r="CY1713"/>
      <c r="DA1713"/>
      <c r="DF1713"/>
    </row>
    <row r="1714" spans="1:110" x14ac:dyDescent="0.25">
      <c r="A1714" s="1">
        <f>IF(Veg_Table[[#This Row],[VP_STATUS]]="Hold",0,IF(OR(AND(Veg_Table[[#This Row],[PRESCRIP]]="NW_No Work",Veg_Table[[#This Row],[VP_STATUS]]&lt;&gt;"No Work Required Under EVM"),AND(Veg_Table[[#This Row],[VP_STATUS]]="No Work Required Under EVM",Veg_Table[[#This Row],[PRESCRIP]]&lt;&gt;"NW_No Work")),1,0))</f>
        <v>0</v>
      </c>
      <c r="B1714" s="1">
        <f>IF(Veg_Table[[#This Row],[SPECIES]]="",1,0)</f>
        <v>0</v>
      </c>
      <c r="C1714" s="1">
        <f>IF(Veg_Table[[#This Row],[DIAMETER]]="",1,0)</f>
        <v>0</v>
      </c>
      <c r="D1714" s="1">
        <f>IF(Veg_Table[[#This Row],[HEIGHT]]="",1,0)</f>
        <v>0</v>
      </c>
      <c r="E171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14" s="1">
        <f>IF(AND(Veg_Table[[#This Row],[TAT_RESULT]]="ABATE",Veg_Table[[#This Row],[PRESCRIP]]="NW_No Work"),1,0)</f>
        <v>0</v>
      </c>
      <c r="G1714" s="1">
        <f>IF(OR(Veg_Table[[#This Row],[Prescription R-Scale]]="NA",Veg_Table[[#This Row],[Diameter R-Scale]]="NA"),0,IF(Veg_Table[[#This Row],[Diameter R-Scale]]&lt;&gt;Veg_Table[[#This Row],[Prescription R-Scale]],1,0))</f>
        <v>0</v>
      </c>
      <c r="H1714" s="1">
        <f>IF(OR(AND(Veg_Table[[#This Row],[PRESCRIP]]="BC_Br Rmv", Veg_Table[[#This Row],[WOOD_MAN]]&lt;&gt;"Not Needed"),AND(Veg_Table[[#This Row],[PRESCRIP]]="BCS_Br Rmv+Trt", Veg_Table[[#This Row],[WOOD_MAN]]&lt;&gt;"Not Needed")),1,0)</f>
        <v>0</v>
      </c>
      <c r="I1714" s="1">
        <f ca="1">IF(AND(Veg_Table[[#This Row],[Prescription_Changed]]="Yes",Veg_Table[[#This Row],[TAT_RESULT]]=""),1,0)</f>
        <v>0</v>
      </c>
      <c r="J1714" s="1">
        <f ca="1">SUM(Veg_Table[[#This Row],[Prescription and Status do not match]:[Prescription_Edited_And_TAT_Is_Blank]])</f>
        <v>0</v>
      </c>
      <c r="K1714" s="1">
        <f ca="1">IF(Veg_Table[[#This Row],[Sum of Errors]]&gt;0,1,0)</f>
        <v>0</v>
      </c>
      <c r="L1714" s="1">
        <f>1</f>
        <v>1</v>
      </c>
      <c r="M171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714" s="1">
        <f>IF(OR(MID(Veg_Table[[#This Row],[PRESCRIP]],2,1)="1",MID(Veg_Table[[#This Row],[PRESCRIP]],2,1)="2",MID(Veg_Table[[#This Row],[PRESCRIP]],2,1)="3",MID(Veg_Table[[#This Row],[PRESCRIP]],2,1)="4"),_xlfn.NUMBERVALUE(MID(Veg_Table[[#This Row],[PRESCRIP]],2,1)),"NA")</f>
        <v>3</v>
      </c>
      <c r="O1714" s="1">
        <f>WEEKNUM(Veg_Table[[#This Row],[EVM_LAST_EDITED_Day]],2)</f>
        <v>20</v>
      </c>
      <c r="P1714" s="25">
        <f>IFERROR(DATE(YEAR(Veg_Table[[#This Row],[EVM_LAST_EDITED2]]),MONTH(Veg_Table[[#This Row],[EVM_LAST_EDITED2]]),DAY(Veg_Table[[#This Row],[EVM_LAST_EDITED2]])),DATE(2019,1,1))</f>
        <v>43966</v>
      </c>
      <c r="Q1714" s="3">
        <f>VALUE(SUBSTITUTE(Veg_Table[[#This Row],[EVM_LAST_EDITED]],",",""))</f>
        <v>43966.4314349653</v>
      </c>
      <c r="R1714" s="1" t="str">
        <f>_xlfn.IFNA(IF(Veg_Table[[#This Row],[EVM_LAST_EDITOR]]="","zBlank EVM Last Editor",VLOOKUP(Veg_Table[[#This Row],[EVM_LAST_EDITOR]],Roster_Table[#All],4,FALSE)),"zAWRR Not in Roster")</f>
        <v>MFE</v>
      </c>
      <c r="S1714" s="1" t="str">
        <f>_xlfn.IFNA(IF(Veg_Table[[#This Row],[EVM_LAST_EDITOR]]="","zBlank EVM Last Editor",VLOOKUP(Veg_Table[[#This Row],[EVM_LAST_EDITOR]],Roster_Table[#All],16,FALSE)),"zCompany_AWRR not in Roster")</f>
        <v>Not in Sierra Roster</v>
      </c>
      <c r="T1714" s="2">
        <f>IFERROR(DATE(YEAR(Veg_Table[[#This Row],[Created2]]),MONTH(Veg_Table[[#This Row],[Created2]]),DAY(Veg_Table[[#This Row],[Created2]])),DATE(2019,1,1))</f>
        <v>43738</v>
      </c>
      <c r="U1714" s="3">
        <f>VALUE(SUBSTITUTE(Veg_Table[[#This Row],[Created]],",",""))</f>
        <v>43738.533750000002</v>
      </c>
      <c r="V1714" s="3" t="str">
        <f ca="1">IFERROR(_xlfn.IFNA(CELL("contents",INDIRECT(_xlfn.CONCAT("Veg_Table_Production_Data!",ADDRESS(MATCH(_xlfn.MAXIFS(#REF!,#REF!,"="&amp;Veg_Table[[#This Row],[AUTO_ID]],#REF!,"&lt;"&amp;Veg_Table[[#This Row],[EVM_LAST_EDITED_Day]]),#REF!,0),COLUMN(#REF!),4,1,)))),""),"")</f>
        <v/>
      </c>
      <c r="W1714" s="3" t="str">
        <f ca="1">IF(Veg_Table[[#This Row],[Previous_Prescription]]="","No",IF(Veg_Table[[#This Row],[Previous_Prescription]]=Veg_Table[[#This Row],[PRESCRIP]],"No","Yes"))</f>
        <v>No</v>
      </c>
      <c r="X1714" s="3" t="str">
        <f>IF(Veg_Table[[#This Row],[EVM_LAST_EDITED_Day]]=Veg_Table[[#This Row],[Created_Day]],"New","Old")</f>
        <v>Old</v>
      </c>
      <c r="Y1714" s="1">
        <f>IFERROR(IF(FIND("delete",LOWER(Veg_Table[[#This Row],[PI_COMMENTS]]))&gt;=1,1,0),0)</f>
        <v>0</v>
      </c>
      <c r="Z1714" s="1" t="str">
        <f>_xlfn.IFNA(IF(Veg_Table[[#This Row],[EVM_LAST_EDITOR]]="","Yes",VLOOKUP(Veg_Table[[#This Row],[EVM_LAST_EDITOR]],Roster_Table[#All],15,FALSE)),"Yes")</f>
        <v>No</v>
      </c>
      <c r="AA171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14" s="1" t="str">
        <f>_xlfn.IFNA(VLOOKUP(Veg_Table[[#This Row],[EVM_LAST_EDITOR]],Roster_Table[#All],3,FALSE),"zAWRR Not in Roster")</f>
        <v>Thomas</v>
      </c>
      <c r="AC1714" s="1" t="str">
        <f>_xlfn.IFNA(VLOOKUP(Veg_Table[[#This Row],[EVM_LAST_EDITOR]],Roster_Table[#All],2,FALSE),"zAWRR Not in Roster")</f>
        <v>James</v>
      </c>
      <c r="AD1714" s="1" t="str">
        <f>IF(_xlfn.CONCAT(Veg_Table[[#This Row],[First_Name]]," ",Veg_Table[[#This Row],[Last_Name]])="zAWRR Not in Roster zAWRR Not in Roster","zAWRR Not in Roster",_xlfn.CONCAT(Veg_Table[[#This Row],[First_Name]]," ",Veg_Table[[#This Row],[Last_Name]]))</f>
        <v>Thomas James</v>
      </c>
      <c r="AE1714">
        <v>1764320</v>
      </c>
      <c r="AF1714" t="s">
        <v>3574</v>
      </c>
      <c r="AG1714" t="s">
        <v>30</v>
      </c>
      <c r="AH1714" t="s">
        <v>2073</v>
      </c>
      <c r="AI1714" t="s">
        <v>3533</v>
      </c>
      <c r="AJ1714" t="s">
        <v>820</v>
      </c>
      <c r="AK1714" t="s">
        <v>28</v>
      </c>
      <c r="AL1714" t="s">
        <v>830</v>
      </c>
      <c r="AM1714" t="s">
        <v>38</v>
      </c>
      <c r="AN1714" t="s">
        <v>25</v>
      </c>
      <c r="AO1714" t="s">
        <v>25</v>
      </c>
      <c r="AP1714">
        <v>28</v>
      </c>
      <c r="AQ1714">
        <v>100</v>
      </c>
      <c r="AR1714" t="s">
        <v>511</v>
      </c>
      <c r="AS1714" t="s">
        <v>804</v>
      </c>
      <c r="AT1714" t="s">
        <v>515</v>
      </c>
      <c r="AU1714" t="s">
        <v>25</v>
      </c>
      <c r="AV1714" t="s">
        <v>512</v>
      </c>
      <c r="AW1714" t="s">
        <v>3575</v>
      </c>
      <c r="AX1714" t="s">
        <v>825</v>
      </c>
      <c r="AY1714" t="s">
        <v>825</v>
      </c>
      <c r="AZ1714">
        <v>5807646</v>
      </c>
      <c r="BA1714" t="s">
        <v>51</v>
      </c>
      <c r="BB1714" s="4">
        <v>43966.431349803242</v>
      </c>
      <c r="BC1714" t="s">
        <v>837</v>
      </c>
      <c r="BD1714" t="s">
        <v>29</v>
      </c>
      <c r="BF1714" t="s">
        <v>28</v>
      </c>
      <c r="BG1714" t="s">
        <v>28</v>
      </c>
      <c r="BH1714" t="s">
        <v>28</v>
      </c>
      <c r="BI1714" s="3"/>
      <c r="BJ1714" t="s">
        <v>528</v>
      </c>
      <c r="BK1714" s="30" t="s">
        <v>694</v>
      </c>
      <c r="BL1714" s="3">
        <v>43966.431434965278</v>
      </c>
      <c r="BM1714" t="s">
        <v>31</v>
      </c>
      <c r="BN1714" t="s">
        <v>32</v>
      </c>
      <c r="BO1714" t="s">
        <v>2075</v>
      </c>
      <c r="BP1714" t="s">
        <v>2076</v>
      </c>
      <c r="BQ1714" t="s">
        <v>826</v>
      </c>
      <c r="BR1714" t="s">
        <v>28</v>
      </c>
      <c r="BS1714" t="s">
        <v>28</v>
      </c>
      <c r="BT1714" t="s">
        <v>835</v>
      </c>
      <c r="BU1714" s="3">
        <v>43738.533750000002</v>
      </c>
      <c r="BV1714" t="s">
        <v>803</v>
      </c>
      <c r="BW1714" s="3">
        <v>43966.480337314817</v>
      </c>
      <c r="BX1714" t="s">
        <v>3576</v>
      </c>
      <c r="CG1714"/>
      <c r="CH1714"/>
      <c r="CI1714"/>
      <c r="CY1714"/>
      <c r="DA1714"/>
      <c r="DF1714"/>
    </row>
    <row r="1715" spans="1:110" x14ac:dyDescent="0.25">
      <c r="A1715" s="1">
        <f>IF(Veg_Table[[#This Row],[VP_STATUS]]="Hold",0,IF(OR(AND(Veg_Table[[#This Row],[PRESCRIP]]="NW_No Work",Veg_Table[[#This Row],[VP_STATUS]]&lt;&gt;"No Work Required Under EVM"),AND(Veg_Table[[#This Row],[VP_STATUS]]="No Work Required Under EVM",Veg_Table[[#This Row],[PRESCRIP]]&lt;&gt;"NW_No Work")),1,0))</f>
        <v>0</v>
      </c>
      <c r="B1715" s="1">
        <f>IF(Veg_Table[[#This Row],[SPECIES]]="",1,0)</f>
        <v>0</v>
      </c>
      <c r="C1715" s="1">
        <f>IF(Veg_Table[[#This Row],[DIAMETER]]="",1,0)</f>
        <v>0</v>
      </c>
      <c r="D1715" s="1">
        <f>IF(Veg_Table[[#This Row],[HEIGHT]]="",1,0)</f>
        <v>0</v>
      </c>
      <c r="E171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15" s="1">
        <f>IF(AND(Veg_Table[[#This Row],[TAT_RESULT]]="ABATE",Veg_Table[[#This Row],[PRESCRIP]]="NW_No Work"),1,0)</f>
        <v>0</v>
      </c>
      <c r="G1715" s="1">
        <f>IF(OR(Veg_Table[[#This Row],[Prescription R-Scale]]="NA",Veg_Table[[#This Row],[Diameter R-Scale]]="NA"),0,IF(Veg_Table[[#This Row],[Diameter R-Scale]]&lt;&gt;Veg_Table[[#This Row],[Prescription R-Scale]],1,0))</f>
        <v>0</v>
      </c>
      <c r="H1715" s="1">
        <f>IF(OR(AND(Veg_Table[[#This Row],[PRESCRIP]]="BC_Br Rmv", Veg_Table[[#This Row],[WOOD_MAN]]&lt;&gt;"Not Needed"),AND(Veg_Table[[#This Row],[PRESCRIP]]="BCS_Br Rmv+Trt", Veg_Table[[#This Row],[WOOD_MAN]]&lt;&gt;"Not Needed")),1,0)</f>
        <v>0</v>
      </c>
      <c r="I1715" s="1">
        <f ca="1">IF(AND(Veg_Table[[#This Row],[Prescription_Changed]]="Yes",Veg_Table[[#This Row],[TAT_RESULT]]=""),1,0)</f>
        <v>0</v>
      </c>
      <c r="J1715" s="1">
        <f ca="1">SUM(Veg_Table[[#This Row],[Prescription and Status do not match]:[Prescription_Edited_And_TAT_Is_Blank]])</f>
        <v>0</v>
      </c>
      <c r="K1715" s="1">
        <f ca="1">IF(Veg_Table[[#This Row],[Sum of Errors]]&gt;0,1,0)</f>
        <v>0</v>
      </c>
      <c r="L1715" s="1">
        <f>1</f>
        <v>1</v>
      </c>
      <c r="M1715"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715" s="1" t="str">
        <f>IF(OR(MID(Veg_Table[[#This Row],[PRESCRIP]],2,1)="1",MID(Veg_Table[[#This Row],[PRESCRIP]],2,1)="2",MID(Veg_Table[[#This Row],[PRESCRIP]],2,1)="3",MID(Veg_Table[[#This Row],[PRESCRIP]],2,1)="4"),_xlfn.NUMBERVALUE(MID(Veg_Table[[#This Row],[PRESCRIP]],2,1)),"NA")</f>
        <v>NA</v>
      </c>
      <c r="O1715" s="1">
        <f>WEEKNUM(Veg_Table[[#This Row],[EVM_LAST_EDITED_Day]],2)</f>
        <v>20</v>
      </c>
      <c r="P1715" s="25">
        <f>IFERROR(DATE(YEAR(Veg_Table[[#This Row],[EVM_LAST_EDITED2]]),MONTH(Veg_Table[[#This Row],[EVM_LAST_EDITED2]]),DAY(Veg_Table[[#This Row],[EVM_LAST_EDITED2]])),DATE(2019,1,1))</f>
        <v>43966</v>
      </c>
      <c r="Q1715" s="3">
        <f>VALUE(SUBSTITUTE(Veg_Table[[#This Row],[EVM_LAST_EDITED]],",",""))</f>
        <v>43966.432268518503</v>
      </c>
      <c r="R1715" s="1" t="str">
        <f>_xlfn.IFNA(IF(Veg_Table[[#This Row],[EVM_LAST_EDITOR]]="","zBlank EVM Last Editor",VLOOKUP(Veg_Table[[#This Row],[EVM_LAST_EDITOR]],Roster_Table[#All],4,FALSE)),"zAWRR Not in Roster")</f>
        <v>JEF</v>
      </c>
      <c r="S1715" s="1" t="str">
        <f>_xlfn.IFNA(IF(Veg_Table[[#This Row],[EVM_LAST_EDITOR]]="","zBlank EVM Last Editor",VLOOKUP(Veg_Table[[#This Row],[EVM_LAST_EDITOR]],Roster_Table[#All],16,FALSE)),"zCompany_AWRR not in Roster")</f>
        <v>JEF_Jefferson Resources</v>
      </c>
      <c r="T1715" s="2">
        <f>IFERROR(DATE(YEAR(Veg_Table[[#This Row],[Created2]]),MONTH(Veg_Table[[#This Row],[Created2]]),DAY(Veg_Table[[#This Row],[Created2]])),DATE(2019,1,1))</f>
        <v>43966</v>
      </c>
      <c r="U1715" s="3">
        <f>VALUE(SUBSTITUTE(Veg_Table[[#This Row],[Created]],",",""))</f>
        <v>43966.432268518503</v>
      </c>
      <c r="V1715" s="3" t="str">
        <f ca="1">IFERROR(_xlfn.IFNA(CELL("contents",INDIRECT(_xlfn.CONCAT("Veg_Table_Production_Data!",ADDRESS(MATCH(_xlfn.MAXIFS(#REF!,#REF!,"="&amp;Veg_Table[[#This Row],[AUTO_ID]],#REF!,"&lt;"&amp;Veg_Table[[#This Row],[EVM_LAST_EDITED_Day]]),#REF!,0),COLUMN(#REF!),4,1,)))),""),"")</f>
        <v/>
      </c>
      <c r="W1715" s="3" t="str">
        <f ca="1">IF(Veg_Table[[#This Row],[Previous_Prescription]]="","No",IF(Veg_Table[[#This Row],[Previous_Prescription]]=Veg_Table[[#This Row],[PRESCRIP]],"No","Yes"))</f>
        <v>No</v>
      </c>
      <c r="X1715" s="3" t="str">
        <f>IF(Veg_Table[[#This Row],[EVM_LAST_EDITED_Day]]=Veg_Table[[#This Row],[Created_Day]],"New","Old")</f>
        <v>New</v>
      </c>
      <c r="Y1715" s="1">
        <f>IFERROR(IF(FIND("delete",LOWER(Veg_Table[[#This Row],[PI_COMMENTS]]))&gt;=1,1,0),0)</f>
        <v>0</v>
      </c>
      <c r="Z1715" s="1" t="str">
        <f>_xlfn.IFNA(IF(Veg_Table[[#This Row],[EVM_LAST_EDITOR]]="","Yes",VLOOKUP(Veg_Table[[#This Row],[EVM_LAST_EDITOR]],Roster_Table[#All],15,FALSE)),"Yes")</f>
        <v>Yes</v>
      </c>
      <c r="AA171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15" s="1" t="str">
        <f>_xlfn.IFNA(VLOOKUP(Veg_Table[[#This Row],[EVM_LAST_EDITOR]],Roster_Table[#All],3,FALSE),"zAWRR Not in Roster")</f>
        <v>Kalli</v>
      </c>
      <c r="AC1715" s="1" t="str">
        <f>_xlfn.IFNA(VLOOKUP(Veg_Table[[#This Row],[EVM_LAST_EDITOR]],Roster_Table[#All],2,FALSE),"zAWRR Not in Roster")</f>
        <v>Fenk</v>
      </c>
      <c r="AD1715" s="1" t="str">
        <f>IF(_xlfn.CONCAT(Veg_Table[[#This Row],[First_Name]]," ",Veg_Table[[#This Row],[Last_Name]])="zAWRR Not in Roster zAWRR Not in Roster","zAWRR Not in Roster",_xlfn.CONCAT(Veg_Table[[#This Row],[First_Name]]," ",Veg_Table[[#This Row],[Last_Name]]))</f>
        <v>Kalli Fenk</v>
      </c>
      <c r="AE1715">
        <v>3231569</v>
      </c>
      <c r="AF1715" t="s">
        <v>7171</v>
      </c>
      <c r="AG1715" t="s">
        <v>30</v>
      </c>
      <c r="AH1715" t="s">
        <v>3070</v>
      </c>
      <c r="AI1715" t="s">
        <v>2604</v>
      </c>
      <c r="AJ1715" t="s">
        <v>21</v>
      </c>
      <c r="AL1715" t="s">
        <v>37</v>
      </c>
      <c r="AM1715" t="s">
        <v>38</v>
      </c>
      <c r="AN1715" t="s">
        <v>25</v>
      </c>
      <c r="AO1715" t="s">
        <v>25</v>
      </c>
      <c r="AP1715">
        <v>22</v>
      </c>
      <c r="AQ1715">
        <v>120</v>
      </c>
      <c r="AR1715" t="s">
        <v>511</v>
      </c>
      <c r="AS1715" t="s">
        <v>24</v>
      </c>
      <c r="AT1715" t="s">
        <v>26</v>
      </c>
      <c r="AV1715" t="s">
        <v>512</v>
      </c>
      <c r="AW1715" t="s">
        <v>7172</v>
      </c>
      <c r="AZ1715"/>
      <c r="BB1715" s="4"/>
      <c r="BD1715" t="s">
        <v>29</v>
      </c>
      <c r="BE1715" t="s">
        <v>25</v>
      </c>
      <c r="BF1715" t="s">
        <v>513</v>
      </c>
      <c r="BI1715" s="3"/>
      <c r="BJ1715" t="s">
        <v>52</v>
      </c>
      <c r="BK1715" s="30" t="s">
        <v>65</v>
      </c>
      <c r="BL1715" s="3">
        <v>43966.432268518518</v>
      </c>
      <c r="BM1715" t="s">
        <v>31</v>
      </c>
      <c r="BN1715" t="s">
        <v>32</v>
      </c>
      <c r="BP1715" t="s">
        <v>3074</v>
      </c>
      <c r="BQ1715" t="s">
        <v>826</v>
      </c>
      <c r="BR1715" t="s">
        <v>28</v>
      </c>
      <c r="BS1715" t="s">
        <v>28</v>
      </c>
      <c r="BT1715" t="s">
        <v>65</v>
      </c>
      <c r="BU1715" s="3">
        <v>43966.432268518518</v>
      </c>
      <c r="BV1715" t="s">
        <v>803</v>
      </c>
      <c r="BW1715" s="3">
        <v>43966.505166006944</v>
      </c>
      <c r="BX1715" t="s">
        <v>7173</v>
      </c>
      <c r="CG1715"/>
      <c r="CH1715"/>
      <c r="CI1715"/>
      <c r="CY1715"/>
      <c r="DA1715"/>
      <c r="DF1715"/>
    </row>
    <row r="1716" spans="1:110" x14ac:dyDescent="0.25">
      <c r="A1716" s="1">
        <f>IF(Veg_Table[[#This Row],[VP_STATUS]]="Hold",0,IF(OR(AND(Veg_Table[[#This Row],[PRESCRIP]]="NW_No Work",Veg_Table[[#This Row],[VP_STATUS]]&lt;&gt;"No Work Required Under EVM"),AND(Veg_Table[[#This Row],[VP_STATUS]]="No Work Required Under EVM",Veg_Table[[#This Row],[PRESCRIP]]&lt;&gt;"NW_No Work")),1,0))</f>
        <v>0</v>
      </c>
      <c r="B1716" s="1">
        <f>IF(Veg_Table[[#This Row],[SPECIES]]="",1,0)</f>
        <v>0</v>
      </c>
      <c r="C1716" s="1">
        <f>IF(Veg_Table[[#This Row],[DIAMETER]]="",1,0)</f>
        <v>0</v>
      </c>
      <c r="D1716" s="1">
        <f>IF(Veg_Table[[#This Row],[HEIGHT]]="",1,0)</f>
        <v>0</v>
      </c>
      <c r="E171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16" s="1">
        <f>IF(AND(Veg_Table[[#This Row],[TAT_RESULT]]="ABATE",Veg_Table[[#This Row],[PRESCRIP]]="NW_No Work"),1,0)</f>
        <v>0</v>
      </c>
      <c r="G1716" s="1">
        <f>IF(OR(Veg_Table[[#This Row],[Prescription R-Scale]]="NA",Veg_Table[[#This Row],[Diameter R-Scale]]="NA"),0,IF(Veg_Table[[#This Row],[Diameter R-Scale]]&lt;&gt;Veg_Table[[#This Row],[Prescription R-Scale]],1,0))</f>
        <v>0</v>
      </c>
      <c r="H1716" s="1">
        <f>IF(OR(AND(Veg_Table[[#This Row],[PRESCRIP]]="BC_Br Rmv", Veg_Table[[#This Row],[WOOD_MAN]]&lt;&gt;"Not Needed"),AND(Veg_Table[[#This Row],[PRESCRIP]]="BCS_Br Rmv+Trt", Veg_Table[[#This Row],[WOOD_MAN]]&lt;&gt;"Not Needed")),1,0)</f>
        <v>0</v>
      </c>
      <c r="I1716" s="1">
        <f ca="1">IF(AND(Veg_Table[[#This Row],[Prescription_Changed]]="Yes",Veg_Table[[#This Row],[TAT_RESULT]]=""),1,0)</f>
        <v>0</v>
      </c>
      <c r="J1716" s="1">
        <f ca="1">SUM(Veg_Table[[#This Row],[Prescription and Status do not match]:[Prescription_Edited_And_TAT_Is_Blank]])</f>
        <v>0</v>
      </c>
      <c r="K1716" s="1">
        <f ca="1">IF(Veg_Table[[#This Row],[Sum of Errors]]&gt;0,1,0)</f>
        <v>0</v>
      </c>
      <c r="L1716" s="1">
        <f>1</f>
        <v>1</v>
      </c>
      <c r="M1716"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716" s="1" t="str">
        <f>IF(OR(MID(Veg_Table[[#This Row],[PRESCRIP]],2,1)="1",MID(Veg_Table[[#This Row],[PRESCRIP]],2,1)="2",MID(Veg_Table[[#This Row],[PRESCRIP]],2,1)="3",MID(Veg_Table[[#This Row],[PRESCRIP]],2,1)="4"),_xlfn.NUMBERVALUE(MID(Veg_Table[[#This Row],[PRESCRIP]],2,1)),"NA")</f>
        <v>NA</v>
      </c>
      <c r="O1716" s="1">
        <f>WEEKNUM(Veg_Table[[#This Row],[EVM_LAST_EDITED_Day]],2)</f>
        <v>20</v>
      </c>
      <c r="P1716" s="25">
        <f>IFERROR(DATE(YEAR(Veg_Table[[#This Row],[EVM_LAST_EDITED2]]),MONTH(Veg_Table[[#This Row],[EVM_LAST_EDITED2]]),DAY(Veg_Table[[#This Row],[EVM_LAST_EDITED2]])),DATE(2019,1,1))</f>
        <v>43966</v>
      </c>
      <c r="Q1716" s="3">
        <f>VALUE(SUBSTITUTE(Veg_Table[[#This Row],[EVM_LAST_EDITED]],",",""))</f>
        <v>43966.433217592603</v>
      </c>
      <c r="R1716" s="1" t="str">
        <f>_xlfn.IFNA(IF(Veg_Table[[#This Row],[EVM_LAST_EDITOR]]="","zBlank EVM Last Editor",VLOOKUP(Veg_Table[[#This Row],[EVM_LAST_EDITOR]],Roster_Table[#All],4,FALSE)),"zAWRR Not in Roster")</f>
        <v>JEF</v>
      </c>
      <c r="S1716" s="1" t="str">
        <f>_xlfn.IFNA(IF(Veg_Table[[#This Row],[EVM_LAST_EDITOR]]="","zBlank EVM Last Editor",VLOOKUP(Veg_Table[[#This Row],[EVM_LAST_EDITOR]],Roster_Table[#All],16,FALSE)),"zCompany_AWRR not in Roster")</f>
        <v>JEF_Jefferson Resources</v>
      </c>
      <c r="T1716" s="2">
        <f>IFERROR(DATE(YEAR(Veg_Table[[#This Row],[Created2]]),MONTH(Veg_Table[[#This Row],[Created2]]),DAY(Veg_Table[[#This Row],[Created2]])),DATE(2019,1,1))</f>
        <v>43966</v>
      </c>
      <c r="U1716" s="3">
        <f>VALUE(SUBSTITUTE(Veg_Table[[#This Row],[Created]],",",""))</f>
        <v>43966.433217592603</v>
      </c>
      <c r="V1716" s="3" t="str">
        <f ca="1">IFERROR(_xlfn.IFNA(CELL("contents",INDIRECT(_xlfn.CONCAT("Veg_Table_Production_Data!",ADDRESS(MATCH(_xlfn.MAXIFS(#REF!,#REF!,"="&amp;Veg_Table[[#This Row],[AUTO_ID]],#REF!,"&lt;"&amp;Veg_Table[[#This Row],[EVM_LAST_EDITED_Day]]),#REF!,0),COLUMN(#REF!),4,1,)))),""),"")</f>
        <v/>
      </c>
      <c r="W1716" s="3" t="str">
        <f ca="1">IF(Veg_Table[[#This Row],[Previous_Prescription]]="","No",IF(Veg_Table[[#This Row],[Previous_Prescription]]=Veg_Table[[#This Row],[PRESCRIP]],"No","Yes"))</f>
        <v>No</v>
      </c>
      <c r="X1716" s="3" t="str">
        <f>IF(Veg_Table[[#This Row],[EVM_LAST_EDITED_Day]]=Veg_Table[[#This Row],[Created_Day]],"New","Old")</f>
        <v>New</v>
      </c>
      <c r="Y1716" s="1">
        <f>IFERROR(IF(FIND("delete",LOWER(Veg_Table[[#This Row],[PI_COMMENTS]]))&gt;=1,1,0),0)</f>
        <v>0</v>
      </c>
      <c r="Z1716" s="1" t="str">
        <f>_xlfn.IFNA(IF(Veg_Table[[#This Row],[EVM_LAST_EDITOR]]="","Yes",VLOOKUP(Veg_Table[[#This Row],[EVM_LAST_EDITOR]],Roster_Table[#All],15,FALSE)),"Yes")</f>
        <v>Yes</v>
      </c>
      <c r="AA171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16" s="1" t="str">
        <f>_xlfn.IFNA(VLOOKUP(Veg_Table[[#This Row],[EVM_LAST_EDITOR]],Roster_Table[#All],3,FALSE),"zAWRR Not in Roster")</f>
        <v>Kalli</v>
      </c>
      <c r="AC1716" s="1" t="str">
        <f>_xlfn.IFNA(VLOOKUP(Veg_Table[[#This Row],[EVM_LAST_EDITOR]],Roster_Table[#All],2,FALSE),"zAWRR Not in Roster")</f>
        <v>Fenk</v>
      </c>
      <c r="AD1716" s="1" t="str">
        <f>IF(_xlfn.CONCAT(Veg_Table[[#This Row],[First_Name]]," ",Veg_Table[[#This Row],[Last_Name]])="zAWRR Not in Roster zAWRR Not in Roster","zAWRR Not in Roster",_xlfn.CONCAT(Veg_Table[[#This Row],[First_Name]]," ",Veg_Table[[#This Row],[Last_Name]]))</f>
        <v>Kalli Fenk</v>
      </c>
      <c r="AE1716">
        <v>3231570</v>
      </c>
      <c r="AF1716" t="s">
        <v>7168</v>
      </c>
      <c r="AG1716" t="s">
        <v>30</v>
      </c>
      <c r="AH1716" t="s">
        <v>3070</v>
      </c>
      <c r="AI1716" t="s">
        <v>2604</v>
      </c>
      <c r="AJ1716" t="s">
        <v>21</v>
      </c>
      <c r="AL1716" t="s">
        <v>37</v>
      </c>
      <c r="AM1716" t="s">
        <v>40</v>
      </c>
      <c r="AN1716" t="s">
        <v>25</v>
      </c>
      <c r="AO1716" t="s">
        <v>25</v>
      </c>
      <c r="AP1716">
        <v>7</v>
      </c>
      <c r="AQ1716">
        <v>48</v>
      </c>
      <c r="AR1716" t="s">
        <v>511</v>
      </c>
      <c r="AS1716" t="s">
        <v>24</v>
      </c>
      <c r="AT1716" t="s">
        <v>26</v>
      </c>
      <c r="AV1716" t="s">
        <v>512</v>
      </c>
      <c r="AW1716" t="s">
        <v>7169</v>
      </c>
      <c r="AZ1716"/>
      <c r="BB1716" s="4"/>
      <c r="BD1716" t="s">
        <v>29</v>
      </c>
      <c r="BE1716" t="s">
        <v>25</v>
      </c>
      <c r="BF1716" t="s">
        <v>513</v>
      </c>
      <c r="BI1716" s="3"/>
      <c r="BJ1716" t="s">
        <v>52</v>
      </c>
      <c r="BK1716" s="30" t="s">
        <v>65</v>
      </c>
      <c r="BL1716" s="3">
        <v>43966.433217592596</v>
      </c>
      <c r="BM1716" t="s">
        <v>31</v>
      </c>
      <c r="BN1716" t="s">
        <v>32</v>
      </c>
      <c r="BP1716" t="s">
        <v>3074</v>
      </c>
      <c r="BQ1716" t="s">
        <v>826</v>
      </c>
      <c r="BR1716" t="s">
        <v>28</v>
      </c>
      <c r="BS1716" t="s">
        <v>28</v>
      </c>
      <c r="BT1716" t="s">
        <v>65</v>
      </c>
      <c r="BU1716" s="3">
        <v>43966.433217592596</v>
      </c>
      <c r="BV1716" t="s">
        <v>803</v>
      </c>
      <c r="BW1716" s="3">
        <v>43966.505166006944</v>
      </c>
      <c r="BX1716" t="s">
        <v>7170</v>
      </c>
      <c r="CG1716"/>
      <c r="CH1716"/>
      <c r="CI1716"/>
      <c r="CY1716"/>
      <c r="DA1716"/>
      <c r="DF1716"/>
    </row>
    <row r="1717" spans="1:110" x14ac:dyDescent="0.25">
      <c r="A1717" s="1">
        <f>IF(Veg_Table[[#This Row],[VP_STATUS]]="Hold",0,IF(OR(AND(Veg_Table[[#This Row],[PRESCRIP]]="NW_No Work",Veg_Table[[#This Row],[VP_STATUS]]&lt;&gt;"No Work Required Under EVM"),AND(Veg_Table[[#This Row],[VP_STATUS]]="No Work Required Under EVM",Veg_Table[[#This Row],[PRESCRIP]]&lt;&gt;"NW_No Work")),1,0))</f>
        <v>0</v>
      </c>
      <c r="B1717" s="1">
        <f>IF(Veg_Table[[#This Row],[SPECIES]]="",1,0)</f>
        <v>0</v>
      </c>
      <c r="C1717" s="1">
        <f>IF(Veg_Table[[#This Row],[DIAMETER]]="",1,0)</f>
        <v>0</v>
      </c>
      <c r="D1717" s="1">
        <f>IF(Veg_Table[[#This Row],[HEIGHT]]="",1,0)</f>
        <v>0</v>
      </c>
      <c r="E171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17" s="1">
        <f>IF(AND(Veg_Table[[#This Row],[TAT_RESULT]]="ABATE",Veg_Table[[#This Row],[PRESCRIP]]="NW_No Work"),1,0)</f>
        <v>0</v>
      </c>
      <c r="G1717" s="1">
        <f>IF(OR(Veg_Table[[#This Row],[Prescription R-Scale]]="NA",Veg_Table[[#This Row],[Diameter R-Scale]]="NA"),0,IF(Veg_Table[[#This Row],[Diameter R-Scale]]&lt;&gt;Veg_Table[[#This Row],[Prescription R-Scale]],1,0))</f>
        <v>0</v>
      </c>
      <c r="H1717" s="1">
        <f>IF(OR(AND(Veg_Table[[#This Row],[PRESCRIP]]="BC_Br Rmv", Veg_Table[[#This Row],[WOOD_MAN]]&lt;&gt;"Not Needed"),AND(Veg_Table[[#This Row],[PRESCRIP]]="BCS_Br Rmv+Trt", Veg_Table[[#This Row],[WOOD_MAN]]&lt;&gt;"Not Needed")),1,0)</f>
        <v>0</v>
      </c>
      <c r="I1717" s="1">
        <f ca="1">IF(AND(Veg_Table[[#This Row],[Prescription_Changed]]="Yes",Veg_Table[[#This Row],[TAT_RESULT]]=""),1,0)</f>
        <v>0</v>
      </c>
      <c r="J1717" s="1">
        <f ca="1">SUM(Veg_Table[[#This Row],[Prescription and Status do not match]:[Prescription_Edited_And_TAT_Is_Blank]])</f>
        <v>0</v>
      </c>
      <c r="K1717" s="1">
        <f ca="1">IF(Veg_Table[[#This Row],[Sum of Errors]]&gt;0,1,0)</f>
        <v>0</v>
      </c>
      <c r="L1717" s="1">
        <f>1</f>
        <v>1</v>
      </c>
      <c r="M1717"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Brush</v>
      </c>
      <c r="N1717" s="1" t="str">
        <f>IF(OR(MID(Veg_Table[[#This Row],[PRESCRIP]],2,1)="1",MID(Veg_Table[[#This Row],[PRESCRIP]],2,1)="2",MID(Veg_Table[[#This Row],[PRESCRIP]],2,1)="3",MID(Veg_Table[[#This Row],[PRESCRIP]],2,1)="4"),_xlfn.NUMBERVALUE(MID(Veg_Table[[#This Row],[PRESCRIP]],2,1)),"NA")</f>
        <v>NA</v>
      </c>
      <c r="O1717" s="1">
        <f>WEEKNUM(Veg_Table[[#This Row],[EVM_LAST_EDITED_Day]],2)</f>
        <v>20</v>
      </c>
      <c r="P1717" s="25">
        <f>IFERROR(DATE(YEAR(Veg_Table[[#This Row],[EVM_LAST_EDITED2]]),MONTH(Veg_Table[[#This Row],[EVM_LAST_EDITED2]]),DAY(Veg_Table[[#This Row],[EVM_LAST_EDITED2]])),DATE(2019,1,1))</f>
        <v>43966</v>
      </c>
      <c r="Q1717" s="3">
        <f>VALUE(SUBSTITUTE(Veg_Table[[#This Row],[EVM_LAST_EDITED]],",",""))</f>
        <v>43966.434067222202</v>
      </c>
      <c r="R1717" s="1" t="str">
        <f>_xlfn.IFNA(IF(Veg_Table[[#This Row],[EVM_LAST_EDITOR]]="","zBlank EVM Last Editor",VLOOKUP(Veg_Table[[#This Row],[EVM_LAST_EDITOR]],Roster_Table[#All],4,FALSE)),"zAWRR Not in Roster")</f>
        <v>MGE</v>
      </c>
      <c r="S1717" s="1" t="str">
        <f>_xlfn.IFNA(IF(Veg_Table[[#This Row],[EVM_LAST_EDITOR]]="","zBlank EVM Last Editor",VLOOKUP(Veg_Table[[#This Row],[EVM_LAST_EDITOR]],Roster_Table[#All],16,FALSE)),"zCompany_AWRR not in Roster")</f>
        <v>MGE_Mountain G Enterprises</v>
      </c>
      <c r="T1717" s="2">
        <f>IFERROR(DATE(YEAR(Veg_Table[[#This Row],[Created2]]),MONTH(Veg_Table[[#This Row],[Created2]]),DAY(Veg_Table[[#This Row],[Created2]])),DATE(2019,1,1))</f>
        <v>43966</v>
      </c>
      <c r="U1717" s="3">
        <f>VALUE(SUBSTITUTE(Veg_Table[[#This Row],[Created]],",",""))</f>
        <v>43966.434067222202</v>
      </c>
      <c r="V1717" s="3" t="str">
        <f ca="1">IFERROR(_xlfn.IFNA(CELL("contents",INDIRECT(_xlfn.CONCAT("Veg_Table_Production_Data!",ADDRESS(MATCH(_xlfn.MAXIFS(#REF!,#REF!,"="&amp;Veg_Table[[#This Row],[AUTO_ID]],#REF!,"&lt;"&amp;Veg_Table[[#This Row],[EVM_LAST_EDITED_Day]]),#REF!,0),COLUMN(#REF!),4,1,)))),""),"")</f>
        <v/>
      </c>
      <c r="W1717" s="3" t="str">
        <f ca="1">IF(Veg_Table[[#This Row],[Previous_Prescription]]="","No",IF(Veg_Table[[#This Row],[Previous_Prescription]]=Veg_Table[[#This Row],[PRESCRIP]],"No","Yes"))</f>
        <v>No</v>
      </c>
      <c r="X1717" s="3" t="str">
        <f>IF(Veg_Table[[#This Row],[EVM_LAST_EDITED_Day]]=Veg_Table[[#This Row],[Created_Day]],"New","Old")</f>
        <v>New</v>
      </c>
      <c r="Y1717" s="1">
        <f>IFERROR(IF(FIND("delete",LOWER(Veg_Table[[#This Row],[PI_COMMENTS]]))&gt;=1,1,0),0)</f>
        <v>0</v>
      </c>
      <c r="Z1717" s="1" t="str">
        <f>_xlfn.IFNA(IF(Veg_Table[[#This Row],[EVM_LAST_EDITOR]]="","Yes",VLOOKUP(Veg_Table[[#This Row],[EVM_LAST_EDITOR]],Roster_Table[#All],15,FALSE)),"Yes")</f>
        <v>Yes</v>
      </c>
      <c r="AA171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17" s="1" t="str">
        <f>_xlfn.IFNA(VLOOKUP(Veg_Table[[#This Row],[EVM_LAST_EDITOR]],Roster_Table[#All],3,FALSE),"zAWRR Not in Roster")</f>
        <v>Aaron</v>
      </c>
      <c r="AC1717" s="1" t="str">
        <f>_xlfn.IFNA(VLOOKUP(Veg_Table[[#This Row],[EVM_LAST_EDITOR]],Roster_Table[#All],2,FALSE),"zAWRR Not in Roster")</f>
        <v>Hansen</v>
      </c>
      <c r="AD1717" s="1" t="str">
        <f>IF(_xlfn.CONCAT(Veg_Table[[#This Row],[First_Name]]," ",Veg_Table[[#This Row],[Last_Name]])="zAWRR Not in Roster zAWRR Not in Roster","zAWRR Not in Roster",_xlfn.CONCAT(Veg_Table[[#This Row],[First_Name]]," ",Veg_Table[[#This Row],[Last_Name]]))</f>
        <v>Aaron Hansen</v>
      </c>
      <c r="AE1717">
        <v>3231471</v>
      </c>
      <c r="AF1717" t="s">
        <v>7317</v>
      </c>
      <c r="AG1717" t="s">
        <v>93</v>
      </c>
      <c r="AH1717" t="s">
        <v>5320</v>
      </c>
      <c r="AI1717" t="s">
        <v>7280</v>
      </c>
      <c r="AJ1717" t="s">
        <v>36</v>
      </c>
      <c r="AL1717" t="s">
        <v>22</v>
      </c>
      <c r="AM1717" t="s">
        <v>1007</v>
      </c>
      <c r="AN1717" t="s">
        <v>25</v>
      </c>
      <c r="AO1717" t="s">
        <v>25</v>
      </c>
      <c r="AP1717">
        <v>3</v>
      </c>
      <c r="AQ1717">
        <v>10</v>
      </c>
      <c r="AR1717" t="s">
        <v>511</v>
      </c>
      <c r="AS1717" t="s">
        <v>50</v>
      </c>
      <c r="AT1717" t="s">
        <v>26</v>
      </c>
      <c r="AV1717" t="s">
        <v>512</v>
      </c>
      <c r="AW1717" t="s">
        <v>7318</v>
      </c>
      <c r="AZ1717"/>
      <c r="BB1717" s="4"/>
      <c r="BD1717" t="s">
        <v>29</v>
      </c>
      <c r="BE1717" t="s">
        <v>25</v>
      </c>
      <c r="BF1717" t="s">
        <v>513</v>
      </c>
      <c r="BI1717" s="3"/>
      <c r="BJ1717" t="s">
        <v>2287</v>
      </c>
      <c r="BK1717" s="30" t="s">
        <v>156</v>
      </c>
      <c r="BL1717" s="3">
        <v>43966.434067222224</v>
      </c>
      <c r="BM1717" t="s">
        <v>31</v>
      </c>
      <c r="BN1717" t="s">
        <v>32</v>
      </c>
      <c r="BP1717" t="s">
        <v>5452</v>
      </c>
      <c r="BQ1717" t="s">
        <v>1025</v>
      </c>
      <c r="BR1717" t="s">
        <v>28</v>
      </c>
      <c r="BS1717" t="s">
        <v>28</v>
      </c>
      <c r="BT1717" t="s">
        <v>156</v>
      </c>
      <c r="BU1717" s="3">
        <v>43966.434067222224</v>
      </c>
      <c r="BV1717" t="s">
        <v>803</v>
      </c>
      <c r="BW1717" s="3">
        <v>43966.505149571756</v>
      </c>
      <c r="BX1717" t="s">
        <v>7319</v>
      </c>
      <c r="CG1717"/>
      <c r="CH1717"/>
      <c r="CI1717"/>
      <c r="CY1717"/>
      <c r="DA1717"/>
      <c r="DF1717"/>
    </row>
    <row r="1718" spans="1:110" x14ac:dyDescent="0.25">
      <c r="A1718" s="1">
        <f>IF(Veg_Table[[#This Row],[VP_STATUS]]="Hold",0,IF(OR(AND(Veg_Table[[#This Row],[PRESCRIP]]="NW_No Work",Veg_Table[[#This Row],[VP_STATUS]]&lt;&gt;"No Work Required Under EVM"),AND(Veg_Table[[#This Row],[VP_STATUS]]="No Work Required Under EVM",Veg_Table[[#This Row],[PRESCRIP]]&lt;&gt;"NW_No Work")),1,0))</f>
        <v>0</v>
      </c>
      <c r="B1718" s="1">
        <f>IF(Veg_Table[[#This Row],[SPECIES]]="",1,0)</f>
        <v>0</v>
      </c>
      <c r="C1718" s="1">
        <f>IF(Veg_Table[[#This Row],[DIAMETER]]="",1,0)</f>
        <v>0</v>
      </c>
      <c r="D1718" s="1">
        <f>IF(Veg_Table[[#This Row],[HEIGHT]]="",1,0)</f>
        <v>0</v>
      </c>
      <c r="E171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18" s="1">
        <f>IF(AND(Veg_Table[[#This Row],[TAT_RESULT]]="ABATE",Veg_Table[[#This Row],[PRESCRIP]]="NW_No Work"),1,0)</f>
        <v>0</v>
      </c>
      <c r="G1718" s="1">
        <f>IF(OR(Veg_Table[[#This Row],[Prescription R-Scale]]="NA",Veg_Table[[#This Row],[Diameter R-Scale]]="NA"),0,IF(Veg_Table[[#This Row],[Diameter R-Scale]]&lt;&gt;Veg_Table[[#This Row],[Prescription R-Scale]],1,0))</f>
        <v>0</v>
      </c>
      <c r="H1718" s="1">
        <f>IF(OR(AND(Veg_Table[[#This Row],[PRESCRIP]]="BC_Br Rmv", Veg_Table[[#This Row],[WOOD_MAN]]&lt;&gt;"Not Needed"),AND(Veg_Table[[#This Row],[PRESCRIP]]="BCS_Br Rmv+Trt", Veg_Table[[#This Row],[WOOD_MAN]]&lt;&gt;"Not Needed")),1,0)</f>
        <v>0</v>
      </c>
      <c r="I1718" s="1">
        <f ca="1">IF(AND(Veg_Table[[#This Row],[Prescription_Changed]]="Yes",Veg_Table[[#This Row],[TAT_RESULT]]=""),1,0)</f>
        <v>0</v>
      </c>
      <c r="J1718" s="1">
        <f ca="1">SUM(Veg_Table[[#This Row],[Prescription and Status do not match]:[Prescription_Edited_And_TAT_Is_Blank]])</f>
        <v>0</v>
      </c>
      <c r="K1718" s="1">
        <f ca="1">IF(Veg_Table[[#This Row],[Sum of Errors]]&gt;0,1,0)</f>
        <v>0</v>
      </c>
      <c r="L1718" s="1">
        <f>1</f>
        <v>1</v>
      </c>
      <c r="M171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718" s="1" t="str">
        <f>IF(OR(MID(Veg_Table[[#This Row],[PRESCRIP]],2,1)="1",MID(Veg_Table[[#This Row],[PRESCRIP]],2,1)="2",MID(Veg_Table[[#This Row],[PRESCRIP]],2,1)="3",MID(Veg_Table[[#This Row],[PRESCRIP]],2,1)="4"),_xlfn.NUMBERVALUE(MID(Veg_Table[[#This Row],[PRESCRIP]],2,1)),"NA")</f>
        <v>NA</v>
      </c>
      <c r="O1718" s="1">
        <f>WEEKNUM(Veg_Table[[#This Row],[EVM_LAST_EDITED_Day]],2)</f>
        <v>20</v>
      </c>
      <c r="P1718" s="25">
        <f>IFERROR(DATE(YEAR(Veg_Table[[#This Row],[EVM_LAST_EDITED2]]),MONTH(Veg_Table[[#This Row],[EVM_LAST_EDITED2]]),DAY(Veg_Table[[#This Row],[EVM_LAST_EDITED2]])),DATE(2019,1,1))</f>
        <v>43966</v>
      </c>
      <c r="Q1718" s="3">
        <f>VALUE(SUBSTITUTE(Veg_Table[[#This Row],[EVM_LAST_EDITED]],",",""))</f>
        <v>43966.434414444397</v>
      </c>
      <c r="R1718" s="1" t="str">
        <f>_xlfn.IFNA(IF(Veg_Table[[#This Row],[EVM_LAST_EDITOR]]="","zBlank EVM Last Editor",VLOOKUP(Veg_Table[[#This Row],[EVM_LAST_EDITOR]],Roster_Table[#All],4,FALSE)),"zAWRR Not in Roster")</f>
        <v>NCR</v>
      </c>
      <c r="S1718" s="1" t="str">
        <f>_xlfn.IFNA(IF(Veg_Table[[#This Row],[EVM_LAST_EDITOR]]="","zBlank EVM Last Editor",VLOOKUP(Veg_Table[[#This Row],[EVM_LAST_EDITOR]],Roster_Table[#All],16,FALSE)),"zCompany_AWRR not in Roster")</f>
        <v>NCR_North Coast Resource Management</v>
      </c>
      <c r="T1718" s="2">
        <f>IFERROR(DATE(YEAR(Veg_Table[[#This Row],[Created2]]),MONTH(Veg_Table[[#This Row],[Created2]]),DAY(Veg_Table[[#This Row],[Created2]])),DATE(2019,1,1))</f>
        <v>43965</v>
      </c>
      <c r="U1718" s="3">
        <f>VALUE(SUBSTITUTE(Veg_Table[[#This Row],[Created]],",",""))</f>
        <v>43965.522547638902</v>
      </c>
      <c r="V1718" s="3" t="str">
        <f ca="1">IFERROR(_xlfn.IFNA(CELL("contents",INDIRECT(_xlfn.CONCAT("Veg_Table_Production_Data!",ADDRESS(MATCH(_xlfn.MAXIFS(#REF!,#REF!,"="&amp;Veg_Table[[#This Row],[AUTO_ID]],#REF!,"&lt;"&amp;Veg_Table[[#This Row],[EVM_LAST_EDITED_Day]]),#REF!,0),COLUMN(#REF!),4,1,)))),""),"")</f>
        <v/>
      </c>
      <c r="W1718" s="3" t="str">
        <f ca="1">IF(Veg_Table[[#This Row],[Previous_Prescription]]="","No",IF(Veg_Table[[#This Row],[Previous_Prescription]]=Veg_Table[[#This Row],[PRESCRIP]],"No","Yes"))</f>
        <v>No</v>
      </c>
      <c r="X1718" s="3" t="str">
        <f>IF(Veg_Table[[#This Row],[EVM_LAST_EDITED_Day]]=Veg_Table[[#This Row],[Created_Day]],"New","Old")</f>
        <v>Old</v>
      </c>
      <c r="Y1718" s="1">
        <f>IFERROR(IF(FIND("delete",LOWER(Veg_Table[[#This Row],[PI_COMMENTS]]))&gt;=1,1,0),0)</f>
        <v>0</v>
      </c>
      <c r="Z1718" s="1" t="str">
        <f>_xlfn.IFNA(IF(Veg_Table[[#This Row],[EVM_LAST_EDITOR]]="","Yes",VLOOKUP(Veg_Table[[#This Row],[EVM_LAST_EDITOR]],Roster_Table[#All],15,FALSE)),"Yes")</f>
        <v>No</v>
      </c>
      <c r="AA171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18" s="1" t="str">
        <f>_xlfn.IFNA(VLOOKUP(Veg_Table[[#This Row],[EVM_LAST_EDITOR]],Roster_Table[#All],3,FALSE),"zAWRR Not in Roster")</f>
        <v>Ben</v>
      </c>
      <c r="AC1718" s="1" t="str">
        <f>_xlfn.IFNA(VLOOKUP(Veg_Table[[#This Row],[EVM_LAST_EDITOR]],Roster_Table[#All],2,FALSE),"zAWRR Not in Roster")</f>
        <v>Chambers</v>
      </c>
      <c r="AD1718" s="1" t="str">
        <f>IF(_xlfn.CONCAT(Veg_Table[[#This Row],[First_Name]]," ",Veg_Table[[#This Row],[Last_Name]])="zAWRR Not in Roster zAWRR Not in Roster","zAWRR Not in Roster",_xlfn.CONCAT(Veg_Table[[#This Row],[First_Name]]," ",Veg_Table[[#This Row],[Last_Name]]))</f>
        <v>Ben Chambers</v>
      </c>
      <c r="AE1718">
        <v>3228749</v>
      </c>
      <c r="AF1718" t="s">
        <v>6939</v>
      </c>
      <c r="AG1718" t="s">
        <v>30</v>
      </c>
      <c r="AH1718" t="s">
        <v>2420</v>
      </c>
      <c r="AI1718" t="s">
        <v>3071</v>
      </c>
      <c r="AJ1718" t="s">
        <v>48</v>
      </c>
      <c r="AK1718" t="s">
        <v>28</v>
      </c>
      <c r="AL1718" t="s">
        <v>22</v>
      </c>
      <c r="AM1718" t="s">
        <v>38</v>
      </c>
      <c r="AN1718" t="s">
        <v>25</v>
      </c>
      <c r="AO1718" t="s">
        <v>25</v>
      </c>
      <c r="AP1718">
        <v>18</v>
      </c>
      <c r="AQ1718">
        <v>87</v>
      </c>
      <c r="AR1718" t="s">
        <v>511</v>
      </c>
      <c r="AS1718" t="s">
        <v>823</v>
      </c>
      <c r="AT1718" t="s">
        <v>515</v>
      </c>
      <c r="AU1718" t="s">
        <v>25</v>
      </c>
      <c r="AV1718" t="s">
        <v>512</v>
      </c>
      <c r="AW1718" t="s">
        <v>6940</v>
      </c>
      <c r="AX1718" t="s">
        <v>534</v>
      </c>
      <c r="AY1718" t="s">
        <v>28</v>
      </c>
      <c r="AZ1718"/>
      <c r="BA1718" t="s">
        <v>28</v>
      </c>
      <c r="BB1718" s="4"/>
      <c r="BC1718" t="s">
        <v>28</v>
      </c>
      <c r="BD1718" t="s">
        <v>29</v>
      </c>
      <c r="BF1718" t="s">
        <v>28</v>
      </c>
      <c r="BG1718" t="s">
        <v>28</v>
      </c>
      <c r="BH1718" t="s">
        <v>28</v>
      </c>
      <c r="BI1718" s="3"/>
      <c r="BJ1718" t="s">
        <v>7166</v>
      </c>
      <c r="BK1718" s="30" t="s">
        <v>360</v>
      </c>
      <c r="BL1718" s="3">
        <v>43966.434414444448</v>
      </c>
      <c r="BM1718" t="s">
        <v>31</v>
      </c>
      <c r="BN1718" t="s">
        <v>32</v>
      </c>
      <c r="BO1718" t="s">
        <v>2422</v>
      </c>
      <c r="BQ1718" t="s">
        <v>826</v>
      </c>
      <c r="BR1718" t="s">
        <v>28</v>
      </c>
      <c r="BS1718" t="s">
        <v>28</v>
      </c>
      <c r="BT1718" t="s">
        <v>146</v>
      </c>
      <c r="BU1718" s="3">
        <v>43965.522547638888</v>
      </c>
      <c r="BV1718" t="s">
        <v>803</v>
      </c>
      <c r="BW1718" s="3">
        <v>43966.480454444441</v>
      </c>
      <c r="BX1718" t="s">
        <v>6941</v>
      </c>
      <c r="CG1718"/>
      <c r="CH1718"/>
      <c r="CI1718"/>
      <c r="CY1718"/>
      <c r="DA1718"/>
      <c r="DF1718"/>
    </row>
    <row r="1719" spans="1:110" x14ac:dyDescent="0.25">
      <c r="A1719" s="1">
        <f>IF(Veg_Table[[#This Row],[VP_STATUS]]="Hold",0,IF(OR(AND(Veg_Table[[#This Row],[PRESCRIP]]="NW_No Work",Veg_Table[[#This Row],[VP_STATUS]]&lt;&gt;"No Work Required Under EVM"),AND(Veg_Table[[#This Row],[VP_STATUS]]="No Work Required Under EVM",Veg_Table[[#This Row],[PRESCRIP]]&lt;&gt;"NW_No Work")),1,0))</f>
        <v>0</v>
      </c>
      <c r="B1719" s="1">
        <f>IF(Veg_Table[[#This Row],[SPECIES]]="",1,0)</f>
        <v>0</v>
      </c>
      <c r="C1719" s="1">
        <f>IF(Veg_Table[[#This Row],[DIAMETER]]="",1,0)</f>
        <v>0</v>
      </c>
      <c r="D1719" s="1">
        <f>IF(Veg_Table[[#This Row],[HEIGHT]]="",1,0)</f>
        <v>0</v>
      </c>
      <c r="E171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19" s="1">
        <f>IF(AND(Veg_Table[[#This Row],[TAT_RESULT]]="ABATE",Veg_Table[[#This Row],[PRESCRIP]]="NW_No Work"),1,0)</f>
        <v>0</v>
      </c>
      <c r="G1719" s="1">
        <f>IF(OR(Veg_Table[[#This Row],[Prescription R-Scale]]="NA",Veg_Table[[#This Row],[Diameter R-Scale]]="NA"),0,IF(Veg_Table[[#This Row],[Diameter R-Scale]]&lt;&gt;Veg_Table[[#This Row],[Prescription R-Scale]],1,0))</f>
        <v>0</v>
      </c>
      <c r="H1719" s="1">
        <f>IF(OR(AND(Veg_Table[[#This Row],[PRESCRIP]]="BC_Br Rmv", Veg_Table[[#This Row],[WOOD_MAN]]&lt;&gt;"Not Needed"),AND(Veg_Table[[#This Row],[PRESCRIP]]="BCS_Br Rmv+Trt", Veg_Table[[#This Row],[WOOD_MAN]]&lt;&gt;"Not Needed")),1,0)</f>
        <v>0</v>
      </c>
      <c r="I1719" s="1">
        <f ca="1">IF(AND(Veg_Table[[#This Row],[Prescription_Changed]]="Yes",Veg_Table[[#This Row],[TAT_RESULT]]=""),1,0)</f>
        <v>0</v>
      </c>
      <c r="J1719" s="1">
        <f ca="1">SUM(Veg_Table[[#This Row],[Prescription and Status do not match]:[Prescription_Edited_And_TAT_Is_Blank]])</f>
        <v>0</v>
      </c>
      <c r="K1719" s="1">
        <f ca="1">IF(Veg_Table[[#This Row],[Sum of Errors]]&gt;0,1,0)</f>
        <v>0</v>
      </c>
      <c r="L1719" s="1">
        <f>1</f>
        <v>1</v>
      </c>
      <c r="M171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719" s="1" t="str">
        <f>IF(OR(MID(Veg_Table[[#This Row],[PRESCRIP]],2,1)="1",MID(Veg_Table[[#This Row],[PRESCRIP]],2,1)="2",MID(Veg_Table[[#This Row],[PRESCRIP]],2,1)="3",MID(Veg_Table[[#This Row],[PRESCRIP]],2,1)="4"),_xlfn.NUMBERVALUE(MID(Veg_Table[[#This Row],[PRESCRIP]],2,1)),"NA")</f>
        <v>NA</v>
      </c>
      <c r="O1719" s="1">
        <f>WEEKNUM(Veg_Table[[#This Row],[EVM_LAST_EDITED_Day]],2)</f>
        <v>20</v>
      </c>
      <c r="P1719" s="25">
        <f>IFERROR(DATE(YEAR(Veg_Table[[#This Row],[EVM_LAST_EDITED2]]),MONTH(Veg_Table[[#This Row],[EVM_LAST_EDITED2]]),DAY(Veg_Table[[#This Row],[EVM_LAST_EDITED2]])),DATE(2019,1,1))</f>
        <v>43966</v>
      </c>
      <c r="Q1719" s="3">
        <f>VALUE(SUBSTITUTE(Veg_Table[[#This Row],[EVM_LAST_EDITED]],",",""))</f>
        <v>43966.434414444397</v>
      </c>
      <c r="R1719" s="1" t="str">
        <f>_xlfn.IFNA(IF(Veg_Table[[#This Row],[EVM_LAST_EDITOR]]="","zBlank EVM Last Editor",VLOOKUP(Veg_Table[[#This Row],[EVM_LAST_EDITOR]],Roster_Table[#All],4,FALSE)),"zAWRR Not in Roster")</f>
        <v>NCR</v>
      </c>
      <c r="S1719" s="1" t="str">
        <f>_xlfn.IFNA(IF(Veg_Table[[#This Row],[EVM_LAST_EDITOR]]="","zBlank EVM Last Editor",VLOOKUP(Veg_Table[[#This Row],[EVM_LAST_EDITOR]],Roster_Table[#All],16,FALSE)),"zCompany_AWRR not in Roster")</f>
        <v>NCR_North Coast Resource Management</v>
      </c>
      <c r="T1719" s="2">
        <f>IFERROR(DATE(YEAR(Veg_Table[[#This Row],[Created2]]),MONTH(Veg_Table[[#This Row],[Created2]]),DAY(Veg_Table[[#This Row],[Created2]])),DATE(2019,1,1))</f>
        <v>43965</v>
      </c>
      <c r="U1719" s="3">
        <f>VALUE(SUBSTITUTE(Veg_Table[[#This Row],[Created]],",",""))</f>
        <v>43965.588195960598</v>
      </c>
      <c r="V1719" s="3" t="str">
        <f ca="1">IFERROR(_xlfn.IFNA(CELL("contents",INDIRECT(_xlfn.CONCAT("Veg_Table_Production_Data!",ADDRESS(MATCH(_xlfn.MAXIFS(#REF!,#REF!,"="&amp;Veg_Table[[#This Row],[AUTO_ID]],#REF!,"&lt;"&amp;Veg_Table[[#This Row],[EVM_LAST_EDITED_Day]]),#REF!,0),COLUMN(#REF!),4,1,)))),""),"")</f>
        <v/>
      </c>
      <c r="W1719" s="3" t="str">
        <f ca="1">IF(Veg_Table[[#This Row],[Previous_Prescription]]="","No",IF(Veg_Table[[#This Row],[Previous_Prescription]]=Veg_Table[[#This Row],[PRESCRIP]],"No","Yes"))</f>
        <v>No</v>
      </c>
      <c r="X1719" s="3" t="str">
        <f>IF(Veg_Table[[#This Row],[EVM_LAST_EDITED_Day]]=Veg_Table[[#This Row],[Created_Day]],"New","Old")</f>
        <v>Old</v>
      </c>
      <c r="Y1719" s="1">
        <f>IFERROR(IF(FIND("delete",LOWER(Veg_Table[[#This Row],[PI_COMMENTS]]))&gt;=1,1,0),0)</f>
        <v>0</v>
      </c>
      <c r="Z1719" s="1" t="str">
        <f>_xlfn.IFNA(IF(Veg_Table[[#This Row],[EVM_LAST_EDITOR]]="","Yes",VLOOKUP(Veg_Table[[#This Row],[EVM_LAST_EDITOR]],Roster_Table[#All],15,FALSE)),"Yes")</f>
        <v>No</v>
      </c>
      <c r="AA171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19" s="1" t="str">
        <f>_xlfn.IFNA(VLOOKUP(Veg_Table[[#This Row],[EVM_LAST_EDITOR]],Roster_Table[#All],3,FALSE),"zAWRR Not in Roster")</f>
        <v>Ben</v>
      </c>
      <c r="AC1719" s="1" t="str">
        <f>_xlfn.IFNA(VLOOKUP(Veg_Table[[#This Row],[EVM_LAST_EDITOR]],Roster_Table[#All],2,FALSE),"zAWRR Not in Roster")</f>
        <v>Chambers</v>
      </c>
      <c r="AD1719" s="1" t="str">
        <f>IF(_xlfn.CONCAT(Veg_Table[[#This Row],[First_Name]]," ",Veg_Table[[#This Row],[Last_Name]])="zAWRR Not in Roster zAWRR Not in Roster","zAWRR Not in Roster",_xlfn.CONCAT(Veg_Table[[#This Row],[First_Name]]," ",Veg_Table[[#This Row],[Last_Name]]))</f>
        <v>Ben Chambers</v>
      </c>
      <c r="AE1719">
        <v>3229290</v>
      </c>
      <c r="AF1719" t="s">
        <v>6969</v>
      </c>
      <c r="AG1719" t="s">
        <v>30</v>
      </c>
      <c r="AH1719" t="s">
        <v>2420</v>
      </c>
      <c r="AI1719" t="s">
        <v>2421</v>
      </c>
      <c r="AJ1719" t="s">
        <v>48</v>
      </c>
      <c r="AK1719" t="s">
        <v>28</v>
      </c>
      <c r="AL1719" t="s">
        <v>22</v>
      </c>
      <c r="AM1719" t="s">
        <v>40</v>
      </c>
      <c r="AN1719" t="s">
        <v>25</v>
      </c>
      <c r="AO1719" t="s">
        <v>25</v>
      </c>
      <c r="AP1719">
        <v>5</v>
      </c>
      <c r="AQ1719">
        <v>30</v>
      </c>
      <c r="AR1719" t="s">
        <v>511</v>
      </c>
      <c r="AS1719" t="s">
        <v>901</v>
      </c>
      <c r="AT1719" t="s">
        <v>515</v>
      </c>
      <c r="AU1719" t="s">
        <v>25</v>
      </c>
      <c r="AV1719" t="s">
        <v>512</v>
      </c>
      <c r="AW1719" t="s">
        <v>6970</v>
      </c>
      <c r="AX1719" t="s">
        <v>534</v>
      </c>
      <c r="AY1719" t="s">
        <v>28</v>
      </c>
      <c r="AZ1719"/>
      <c r="BA1719" t="s">
        <v>28</v>
      </c>
      <c r="BB1719" s="4"/>
      <c r="BC1719" t="s">
        <v>28</v>
      </c>
      <c r="BD1719" t="s">
        <v>29</v>
      </c>
      <c r="BF1719" t="s">
        <v>28</v>
      </c>
      <c r="BG1719" t="s">
        <v>28</v>
      </c>
      <c r="BH1719" t="s">
        <v>28</v>
      </c>
      <c r="BI1719" s="3"/>
      <c r="BJ1719" t="s">
        <v>7166</v>
      </c>
      <c r="BK1719" s="30" t="s">
        <v>360</v>
      </c>
      <c r="BL1719" s="3">
        <v>43966.434414444448</v>
      </c>
      <c r="BM1719" t="s">
        <v>31</v>
      </c>
      <c r="BN1719" t="s">
        <v>32</v>
      </c>
      <c r="BO1719" t="s">
        <v>2422</v>
      </c>
      <c r="BQ1719" t="s">
        <v>826</v>
      </c>
      <c r="BR1719" t="s">
        <v>28</v>
      </c>
      <c r="BS1719" t="s">
        <v>28</v>
      </c>
      <c r="BT1719" t="s">
        <v>146</v>
      </c>
      <c r="BU1719" s="3">
        <v>43965.588195960649</v>
      </c>
      <c r="BV1719" t="s">
        <v>803</v>
      </c>
      <c r="BW1719" s="3">
        <v>43966.480454444441</v>
      </c>
      <c r="BX1719" t="s">
        <v>6971</v>
      </c>
      <c r="CG1719"/>
      <c r="CH1719"/>
      <c r="CI1719"/>
      <c r="CY1719"/>
      <c r="DA1719"/>
      <c r="DF1719"/>
    </row>
    <row r="1720" spans="1:110" x14ac:dyDescent="0.25">
      <c r="A1720" s="1">
        <f>IF(Veg_Table[[#This Row],[VP_STATUS]]="Hold",0,IF(OR(AND(Veg_Table[[#This Row],[PRESCRIP]]="NW_No Work",Veg_Table[[#This Row],[VP_STATUS]]&lt;&gt;"No Work Required Under EVM"),AND(Veg_Table[[#This Row],[VP_STATUS]]="No Work Required Under EVM",Veg_Table[[#This Row],[PRESCRIP]]&lt;&gt;"NW_No Work")),1,0))</f>
        <v>0</v>
      </c>
      <c r="B1720" s="1">
        <f>IF(Veg_Table[[#This Row],[SPECIES]]="",1,0)</f>
        <v>0</v>
      </c>
      <c r="C1720" s="1">
        <f>IF(Veg_Table[[#This Row],[DIAMETER]]="",1,0)</f>
        <v>0</v>
      </c>
      <c r="D1720" s="1">
        <f>IF(Veg_Table[[#This Row],[HEIGHT]]="",1,0)</f>
        <v>0</v>
      </c>
      <c r="E172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20" s="1">
        <f>IF(AND(Veg_Table[[#This Row],[TAT_RESULT]]="ABATE",Veg_Table[[#This Row],[PRESCRIP]]="NW_No Work"),1,0)</f>
        <v>0</v>
      </c>
      <c r="G1720" s="1">
        <f>IF(OR(Veg_Table[[#This Row],[Prescription R-Scale]]="NA",Veg_Table[[#This Row],[Diameter R-Scale]]="NA"),0,IF(Veg_Table[[#This Row],[Diameter R-Scale]]&lt;&gt;Veg_Table[[#This Row],[Prescription R-Scale]],1,0))</f>
        <v>0</v>
      </c>
      <c r="H1720" s="1">
        <f>IF(OR(AND(Veg_Table[[#This Row],[PRESCRIP]]="BC_Br Rmv", Veg_Table[[#This Row],[WOOD_MAN]]&lt;&gt;"Not Needed"),AND(Veg_Table[[#This Row],[PRESCRIP]]="BCS_Br Rmv+Trt", Veg_Table[[#This Row],[WOOD_MAN]]&lt;&gt;"Not Needed")),1,0)</f>
        <v>0</v>
      </c>
      <c r="I1720" s="1">
        <f ca="1">IF(AND(Veg_Table[[#This Row],[Prescription_Changed]]="Yes",Veg_Table[[#This Row],[TAT_RESULT]]=""),1,0)</f>
        <v>0</v>
      </c>
      <c r="J1720" s="1">
        <f ca="1">SUM(Veg_Table[[#This Row],[Prescription and Status do not match]:[Prescription_Edited_And_TAT_Is_Blank]])</f>
        <v>0</v>
      </c>
      <c r="K1720" s="1">
        <f ca="1">IF(Veg_Table[[#This Row],[Sum of Errors]]&gt;0,1,0)</f>
        <v>0</v>
      </c>
      <c r="L1720" s="1">
        <f>1</f>
        <v>1</v>
      </c>
      <c r="M172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720" s="1">
        <f>IF(OR(MID(Veg_Table[[#This Row],[PRESCRIP]],2,1)="1",MID(Veg_Table[[#This Row],[PRESCRIP]],2,1)="2",MID(Veg_Table[[#This Row],[PRESCRIP]],2,1)="3",MID(Veg_Table[[#This Row],[PRESCRIP]],2,1)="4"),_xlfn.NUMBERVALUE(MID(Veg_Table[[#This Row],[PRESCRIP]],2,1)),"NA")</f>
        <v>1</v>
      </c>
      <c r="O1720" s="1">
        <f>WEEKNUM(Veg_Table[[#This Row],[EVM_LAST_EDITED_Day]],2)</f>
        <v>20</v>
      </c>
      <c r="P1720" s="25">
        <f>IFERROR(DATE(YEAR(Veg_Table[[#This Row],[EVM_LAST_EDITED2]]),MONTH(Veg_Table[[#This Row],[EVM_LAST_EDITED2]]),DAY(Veg_Table[[#This Row],[EVM_LAST_EDITED2]])),DATE(2019,1,1))</f>
        <v>43966</v>
      </c>
      <c r="Q1720" s="3">
        <f>VALUE(SUBSTITUTE(Veg_Table[[#This Row],[EVM_LAST_EDITED]],",",""))</f>
        <v>43966.434414444397</v>
      </c>
      <c r="R1720" s="1" t="str">
        <f>_xlfn.IFNA(IF(Veg_Table[[#This Row],[EVM_LAST_EDITOR]]="","zBlank EVM Last Editor",VLOOKUP(Veg_Table[[#This Row],[EVM_LAST_EDITOR]],Roster_Table[#All],4,FALSE)),"zAWRR Not in Roster")</f>
        <v>NCR</v>
      </c>
      <c r="S1720" s="1" t="str">
        <f>_xlfn.IFNA(IF(Veg_Table[[#This Row],[EVM_LAST_EDITOR]]="","zBlank EVM Last Editor",VLOOKUP(Veg_Table[[#This Row],[EVM_LAST_EDITOR]],Roster_Table[#All],16,FALSE)),"zCompany_AWRR not in Roster")</f>
        <v>NCR_North Coast Resource Management</v>
      </c>
      <c r="T1720" s="2">
        <f>IFERROR(DATE(YEAR(Veg_Table[[#This Row],[Created2]]),MONTH(Veg_Table[[#This Row],[Created2]]),DAY(Veg_Table[[#This Row],[Created2]])),DATE(2019,1,1))</f>
        <v>43965</v>
      </c>
      <c r="U1720" s="3">
        <f>VALUE(SUBSTITUTE(Veg_Table[[#This Row],[Created]],",",""))</f>
        <v>43965.594141747701</v>
      </c>
      <c r="V1720" s="3" t="str">
        <f ca="1">IFERROR(_xlfn.IFNA(CELL("contents",INDIRECT(_xlfn.CONCAT("Veg_Table_Production_Data!",ADDRESS(MATCH(_xlfn.MAXIFS(#REF!,#REF!,"="&amp;Veg_Table[[#This Row],[AUTO_ID]],#REF!,"&lt;"&amp;Veg_Table[[#This Row],[EVM_LAST_EDITED_Day]]),#REF!,0),COLUMN(#REF!),4,1,)))),""),"")</f>
        <v/>
      </c>
      <c r="W1720" s="3" t="str">
        <f ca="1">IF(Veg_Table[[#This Row],[Previous_Prescription]]="","No",IF(Veg_Table[[#This Row],[Previous_Prescription]]=Veg_Table[[#This Row],[PRESCRIP]],"No","Yes"))</f>
        <v>No</v>
      </c>
      <c r="X1720" s="3" t="str">
        <f>IF(Veg_Table[[#This Row],[EVM_LAST_EDITED_Day]]=Veg_Table[[#This Row],[Created_Day]],"New","Old")</f>
        <v>Old</v>
      </c>
      <c r="Y1720" s="1">
        <f>IFERROR(IF(FIND("delete",LOWER(Veg_Table[[#This Row],[PI_COMMENTS]]))&gt;=1,1,0),0)</f>
        <v>0</v>
      </c>
      <c r="Z1720" s="1" t="str">
        <f>_xlfn.IFNA(IF(Veg_Table[[#This Row],[EVM_LAST_EDITOR]]="","Yes",VLOOKUP(Veg_Table[[#This Row],[EVM_LAST_EDITOR]],Roster_Table[#All],15,FALSE)),"Yes")</f>
        <v>No</v>
      </c>
      <c r="AA172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20" s="1" t="str">
        <f>_xlfn.IFNA(VLOOKUP(Veg_Table[[#This Row],[EVM_LAST_EDITOR]],Roster_Table[#All],3,FALSE),"zAWRR Not in Roster")</f>
        <v>Ben</v>
      </c>
      <c r="AC1720" s="1" t="str">
        <f>_xlfn.IFNA(VLOOKUP(Veg_Table[[#This Row],[EVM_LAST_EDITOR]],Roster_Table[#All],2,FALSE),"zAWRR Not in Roster")</f>
        <v>Chambers</v>
      </c>
      <c r="AD1720" s="1" t="str">
        <f>IF(_xlfn.CONCAT(Veg_Table[[#This Row],[First_Name]]," ",Veg_Table[[#This Row],[Last_Name]])="zAWRR Not in Roster zAWRR Not in Roster","zAWRR Not in Roster",_xlfn.CONCAT(Veg_Table[[#This Row],[First_Name]]," ",Veg_Table[[#This Row],[Last_Name]]))</f>
        <v>Ben Chambers</v>
      </c>
      <c r="AE1720">
        <v>3229357</v>
      </c>
      <c r="AF1720" t="s">
        <v>6975</v>
      </c>
      <c r="AG1720" t="s">
        <v>30</v>
      </c>
      <c r="AH1720" t="s">
        <v>2420</v>
      </c>
      <c r="AI1720" t="s">
        <v>2421</v>
      </c>
      <c r="AJ1720" t="s">
        <v>48</v>
      </c>
      <c r="AK1720" t="s">
        <v>28</v>
      </c>
      <c r="AL1720" t="s">
        <v>22</v>
      </c>
      <c r="AM1720" t="s">
        <v>38</v>
      </c>
      <c r="AN1720" t="s">
        <v>25</v>
      </c>
      <c r="AO1720" t="s">
        <v>25</v>
      </c>
      <c r="AP1720">
        <v>5</v>
      </c>
      <c r="AQ1720">
        <v>30</v>
      </c>
      <c r="AR1720" t="s">
        <v>517</v>
      </c>
      <c r="AS1720" t="s">
        <v>55</v>
      </c>
      <c r="AT1720" t="s">
        <v>522</v>
      </c>
      <c r="AU1720" t="s">
        <v>25</v>
      </c>
      <c r="AV1720" t="s">
        <v>512</v>
      </c>
      <c r="AW1720" t="s">
        <v>6976</v>
      </c>
      <c r="AX1720" t="s">
        <v>534</v>
      </c>
      <c r="AY1720" t="s">
        <v>28</v>
      </c>
      <c r="AZ1720"/>
      <c r="BA1720" t="s">
        <v>28</v>
      </c>
      <c r="BB1720" s="4"/>
      <c r="BC1720" t="s">
        <v>28</v>
      </c>
      <c r="BD1720" t="s">
        <v>29</v>
      </c>
      <c r="BF1720" t="s">
        <v>28</v>
      </c>
      <c r="BG1720" t="s">
        <v>28</v>
      </c>
      <c r="BH1720" t="s">
        <v>28</v>
      </c>
      <c r="BI1720" s="3"/>
      <c r="BJ1720" t="s">
        <v>2690</v>
      </c>
      <c r="BK1720" s="30" t="s">
        <v>360</v>
      </c>
      <c r="BL1720" s="3">
        <v>43966.434414444448</v>
      </c>
      <c r="BM1720" t="s">
        <v>31</v>
      </c>
      <c r="BN1720" t="s">
        <v>32</v>
      </c>
      <c r="BO1720" t="s">
        <v>2422</v>
      </c>
      <c r="BQ1720" t="s">
        <v>826</v>
      </c>
      <c r="BR1720" t="s">
        <v>28</v>
      </c>
      <c r="BS1720" t="s">
        <v>28</v>
      </c>
      <c r="BT1720" t="s">
        <v>146</v>
      </c>
      <c r="BU1720" s="3">
        <v>43965.594141747686</v>
      </c>
      <c r="BV1720" t="s">
        <v>803</v>
      </c>
      <c r="BW1720" s="3">
        <v>43966.480454444441</v>
      </c>
      <c r="BX1720" t="s">
        <v>6977</v>
      </c>
      <c r="CG1720"/>
      <c r="CH1720"/>
      <c r="CI1720"/>
      <c r="CY1720"/>
      <c r="DA1720"/>
      <c r="DF1720"/>
    </row>
    <row r="1721" spans="1:110" x14ac:dyDescent="0.25">
      <c r="A1721" s="1">
        <f>IF(Veg_Table[[#This Row],[VP_STATUS]]="Hold",0,IF(OR(AND(Veg_Table[[#This Row],[PRESCRIP]]="NW_No Work",Veg_Table[[#This Row],[VP_STATUS]]&lt;&gt;"No Work Required Under EVM"),AND(Veg_Table[[#This Row],[VP_STATUS]]="No Work Required Under EVM",Veg_Table[[#This Row],[PRESCRIP]]&lt;&gt;"NW_No Work")),1,0))</f>
        <v>0</v>
      </c>
      <c r="B1721" s="1">
        <f>IF(Veg_Table[[#This Row],[SPECIES]]="",1,0)</f>
        <v>0</v>
      </c>
      <c r="C1721" s="1">
        <f>IF(Veg_Table[[#This Row],[DIAMETER]]="",1,0)</f>
        <v>0</v>
      </c>
      <c r="D1721" s="1">
        <f>IF(Veg_Table[[#This Row],[HEIGHT]]="",1,0)</f>
        <v>0</v>
      </c>
      <c r="E172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21" s="1">
        <f>IF(AND(Veg_Table[[#This Row],[TAT_RESULT]]="ABATE",Veg_Table[[#This Row],[PRESCRIP]]="NW_No Work"),1,0)</f>
        <v>0</v>
      </c>
      <c r="G1721" s="1">
        <f>IF(OR(Veg_Table[[#This Row],[Prescription R-Scale]]="NA",Veg_Table[[#This Row],[Diameter R-Scale]]="NA"),0,IF(Veg_Table[[#This Row],[Diameter R-Scale]]&lt;&gt;Veg_Table[[#This Row],[Prescription R-Scale]],1,0))</f>
        <v>0</v>
      </c>
      <c r="H1721" s="1">
        <f>IF(OR(AND(Veg_Table[[#This Row],[PRESCRIP]]="BC_Br Rmv", Veg_Table[[#This Row],[WOOD_MAN]]&lt;&gt;"Not Needed"),AND(Veg_Table[[#This Row],[PRESCRIP]]="BCS_Br Rmv+Trt", Veg_Table[[#This Row],[WOOD_MAN]]&lt;&gt;"Not Needed")),1,0)</f>
        <v>0</v>
      </c>
      <c r="I1721" s="1">
        <f ca="1">IF(AND(Veg_Table[[#This Row],[Prescription_Changed]]="Yes",Veg_Table[[#This Row],[TAT_RESULT]]=""),1,0)</f>
        <v>0</v>
      </c>
      <c r="J1721" s="1">
        <f ca="1">SUM(Veg_Table[[#This Row],[Prescription and Status do not match]:[Prescription_Edited_And_TAT_Is_Blank]])</f>
        <v>0</v>
      </c>
      <c r="K1721" s="1">
        <f ca="1">IF(Veg_Table[[#This Row],[Sum of Errors]]&gt;0,1,0)</f>
        <v>0</v>
      </c>
      <c r="L1721" s="1">
        <f>1</f>
        <v>1</v>
      </c>
      <c r="M172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721" s="1">
        <f>IF(OR(MID(Veg_Table[[#This Row],[PRESCRIP]],2,1)="1",MID(Veg_Table[[#This Row],[PRESCRIP]],2,1)="2",MID(Veg_Table[[#This Row],[PRESCRIP]],2,1)="3",MID(Veg_Table[[#This Row],[PRESCRIP]],2,1)="4"),_xlfn.NUMBERVALUE(MID(Veg_Table[[#This Row],[PRESCRIP]],2,1)),"NA")</f>
        <v>2</v>
      </c>
      <c r="O1721" s="1">
        <f>WEEKNUM(Veg_Table[[#This Row],[EVM_LAST_EDITED_Day]],2)</f>
        <v>20</v>
      </c>
      <c r="P1721" s="25">
        <f>IFERROR(DATE(YEAR(Veg_Table[[#This Row],[EVM_LAST_EDITED2]]),MONTH(Veg_Table[[#This Row],[EVM_LAST_EDITED2]]),DAY(Veg_Table[[#This Row],[EVM_LAST_EDITED2]])),DATE(2019,1,1))</f>
        <v>43966</v>
      </c>
      <c r="Q1721" s="3">
        <f>VALUE(SUBSTITUTE(Veg_Table[[#This Row],[EVM_LAST_EDITED]],",",""))</f>
        <v>43966.434414444397</v>
      </c>
      <c r="R1721" s="1" t="str">
        <f>_xlfn.IFNA(IF(Veg_Table[[#This Row],[EVM_LAST_EDITOR]]="","zBlank EVM Last Editor",VLOOKUP(Veg_Table[[#This Row],[EVM_LAST_EDITOR]],Roster_Table[#All],4,FALSE)),"zAWRR Not in Roster")</f>
        <v>NCR</v>
      </c>
      <c r="S1721" s="1" t="str">
        <f>_xlfn.IFNA(IF(Veg_Table[[#This Row],[EVM_LAST_EDITOR]]="","zBlank EVM Last Editor",VLOOKUP(Veg_Table[[#This Row],[EVM_LAST_EDITOR]],Roster_Table[#All],16,FALSE)),"zCompany_AWRR not in Roster")</f>
        <v>NCR_North Coast Resource Management</v>
      </c>
      <c r="T1721" s="2">
        <f>IFERROR(DATE(YEAR(Veg_Table[[#This Row],[Created2]]),MONTH(Veg_Table[[#This Row],[Created2]]),DAY(Veg_Table[[#This Row],[Created2]])),DATE(2019,1,1))</f>
        <v>43965</v>
      </c>
      <c r="U1721" s="3">
        <f>VALUE(SUBSTITUTE(Veg_Table[[#This Row],[Created]],",",""))</f>
        <v>43965.652578333298</v>
      </c>
      <c r="V1721" s="3" t="str">
        <f ca="1">IFERROR(_xlfn.IFNA(CELL("contents",INDIRECT(_xlfn.CONCAT("Veg_Table_Production_Data!",ADDRESS(MATCH(_xlfn.MAXIFS(#REF!,#REF!,"="&amp;Veg_Table[[#This Row],[AUTO_ID]],#REF!,"&lt;"&amp;Veg_Table[[#This Row],[EVM_LAST_EDITED_Day]]),#REF!,0),COLUMN(#REF!),4,1,)))),""),"")</f>
        <v/>
      </c>
      <c r="W1721" s="3" t="str">
        <f ca="1">IF(Veg_Table[[#This Row],[Previous_Prescription]]="","No",IF(Veg_Table[[#This Row],[Previous_Prescription]]=Veg_Table[[#This Row],[PRESCRIP]],"No","Yes"))</f>
        <v>No</v>
      </c>
      <c r="X1721" s="3" t="str">
        <f>IF(Veg_Table[[#This Row],[EVM_LAST_EDITED_Day]]=Veg_Table[[#This Row],[Created_Day]],"New","Old")</f>
        <v>Old</v>
      </c>
      <c r="Y1721" s="1">
        <f>IFERROR(IF(FIND("delete",LOWER(Veg_Table[[#This Row],[PI_COMMENTS]]))&gt;=1,1,0),0)</f>
        <v>0</v>
      </c>
      <c r="Z1721" s="1" t="str">
        <f>_xlfn.IFNA(IF(Veg_Table[[#This Row],[EVM_LAST_EDITOR]]="","Yes",VLOOKUP(Veg_Table[[#This Row],[EVM_LAST_EDITOR]],Roster_Table[#All],15,FALSE)),"Yes")</f>
        <v>No</v>
      </c>
      <c r="AA172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21" s="1" t="str">
        <f>_xlfn.IFNA(VLOOKUP(Veg_Table[[#This Row],[EVM_LAST_EDITOR]],Roster_Table[#All],3,FALSE),"zAWRR Not in Roster")</f>
        <v>Ben</v>
      </c>
      <c r="AC1721" s="1" t="str">
        <f>_xlfn.IFNA(VLOOKUP(Veg_Table[[#This Row],[EVM_LAST_EDITOR]],Roster_Table[#All],2,FALSE),"zAWRR Not in Roster")</f>
        <v>Chambers</v>
      </c>
      <c r="AD1721" s="1" t="str">
        <f>IF(_xlfn.CONCAT(Veg_Table[[#This Row],[First_Name]]," ",Veg_Table[[#This Row],[Last_Name]])="zAWRR Not in Roster zAWRR Not in Roster","zAWRR Not in Roster",_xlfn.CONCAT(Veg_Table[[#This Row],[First_Name]]," ",Veg_Table[[#This Row],[Last_Name]]))</f>
        <v>Ben Chambers</v>
      </c>
      <c r="AE1721">
        <v>3230065</v>
      </c>
      <c r="AF1721" t="s">
        <v>7026</v>
      </c>
      <c r="AG1721" t="s">
        <v>30</v>
      </c>
      <c r="AH1721" t="s">
        <v>2420</v>
      </c>
      <c r="AI1721" t="s">
        <v>1437</v>
      </c>
      <c r="AJ1721" t="s">
        <v>48</v>
      </c>
      <c r="AK1721" t="s">
        <v>28</v>
      </c>
      <c r="AL1721" t="s">
        <v>22</v>
      </c>
      <c r="AM1721" t="s">
        <v>40</v>
      </c>
      <c r="AN1721" t="s">
        <v>25</v>
      </c>
      <c r="AO1721" t="s">
        <v>25</v>
      </c>
      <c r="AP1721">
        <v>12</v>
      </c>
      <c r="AQ1721">
        <v>28</v>
      </c>
      <c r="AR1721" t="s">
        <v>511</v>
      </c>
      <c r="AS1721" t="s">
        <v>530</v>
      </c>
      <c r="AT1721" t="s">
        <v>522</v>
      </c>
      <c r="AU1721" t="s">
        <v>25</v>
      </c>
      <c r="AV1721" t="s">
        <v>519</v>
      </c>
      <c r="AW1721" t="s">
        <v>7167</v>
      </c>
      <c r="AX1721" t="s">
        <v>534</v>
      </c>
      <c r="AY1721" t="s">
        <v>28</v>
      </c>
      <c r="AZ1721"/>
      <c r="BA1721" t="s">
        <v>28</v>
      </c>
      <c r="BB1721" s="4"/>
      <c r="BC1721" t="s">
        <v>28</v>
      </c>
      <c r="BD1721" t="s">
        <v>29</v>
      </c>
      <c r="BF1721" t="s">
        <v>28</v>
      </c>
      <c r="BG1721" t="s">
        <v>28</v>
      </c>
      <c r="BH1721" t="s">
        <v>28</v>
      </c>
      <c r="BI1721" s="3"/>
      <c r="BJ1721" t="s">
        <v>2690</v>
      </c>
      <c r="BK1721" s="30" t="s">
        <v>360</v>
      </c>
      <c r="BL1721" s="3">
        <v>43966.434414444448</v>
      </c>
      <c r="BM1721" t="s">
        <v>31</v>
      </c>
      <c r="BN1721" t="s">
        <v>32</v>
      </c>
      <c r="BO1721" t="s">
        <v>2422</v>
      </c>
      <c r="BQ1721" t="s">
        <v>826</v>
      </c>
      <c r="BR1721" t="s">
        <v>28</v>
      </c>
      <c r="BS1721" t="s">
        <v>28</v>
      </c>
      <c r="BT1721" t="s">
        <v>146</v>
      </c>
      <c r="BU1721" s="3">
        <v>43965.652578333335</v>
      </c>
      <c r="BV1721" t="s">
        <v>803</v>
      </c>
      <c r="BW1721" s="3">
        <v>43966.480454444441</v>
      </c>
      <c r="BX1721" t="s">
        <v>7027</v>
      </c>
      <c r="CG1721"/>
      <c r="CH1721"/>
      <c r="CI1721"/>
      <c r="CY1721"/>
      <c r="DA1721"/>
      <c r="DF1721"/>
    </row>
    <row r="1722" spans="1:110" x14ac:dyDescent="0.25">
      <c r="A1722" s="1">
        <f>IF(Veg_Table[[#This Row],[VP_STATUS]]="Hold",0,IF(OR(AND(Veg_Table[[#This Row],[PRESCRIP]]="NW_No Work",Veg_Table[[#This Row],[VP_STATUS]]&lt;&gt;"No Work Required Under EVM"),AND(Veg_Table[[#This Row],[VP_STATUS]]="No Work Required Under EVM",Veg_Table[[#This Row],[PRESCRIP]]&lt;&gt;"NW_No Work")),1,0))</f>
        <v>0</v>
      </c>
      <c r="B1722" s="1">
        <f>IF(Veg_Table[[#This Row],[SPECIES]]="",1,0)</f>
        <v>0</v>
      </c>
      <c r="C1722" s="1">
        <f>IF(Veg_Table[[#This Row],[DIAMETER]]="",1,0)</f>
        <v>0</v>
      </c>
      <c r="D1722" s="1">
        <f>IF(Veg_Table[[#This Row],[HEIGHT]]="",1,0)</f>
        <v>0</v>
      </c>
      <c r="E172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22" s="1">
        <f>IF(AND(Veg_Table[[#This Row],[TAT_RESULT]]="ABATE",Veg_Table[[#This Row],[PRESCRIP]]="NW_No Work"),1,0)</f>
        <v>0</v>
      </c>
      <c r="G1722" s="1">
        <f>IF(OR(Veg_Table[[#This Row],[Prescription R-Scale]]="NA",Veg_Table[[#This Row],[Diameter R-Scale]]="NA"),0,IF(Veg_Table[[#This Row],[Diameter R-Scale]]&lt;&gt;Veg_Table[[#This Row],[Prescription R-Scale]],1,0))</f>
        <v>0</v>
      </c>
      <c r="H1722" s="1">
        <f>IF(OR(AND(Veg_Table[[#This Row],[PRESCRIP]]="BC_Br Rmv", Veg_Table[[#This Row],[WOOD_MAN]]&lt;&gt;"Not Needed"),AND(Veg_Table[[#This Row],[PRESCRIP]]="BCS_Br Rmv+Trt", Veg_Table[[#This Row],[WOOD_MAN]]&lt;&gt;"Not Needed")),1,0)</f>
        <v>0</v>
      </c>
      <c r="I1722" s="1">
        <f ca="1">IF(AND(Veg_Table[[#This Row],[Prescription_Changed]]="Yes",Veg_Table[[#This Row],[TAT_RESULT]]=""),1,0)</f>
        <v>0</v>
      </c>
      <c r="J1722" s="1">
        <f ca="1">SUM(Veg_Table[[#This Row],[Prescription and Status do not match]:[Prescription_Edited_And_TAT_Is_Blank]])</f>
        <v>0</v>
      </c>
      <c r="K1722" s="1">
        <f ca="1">IF(Veg_Table[[#This Row],[Sum of Errors]]&gt;0,1,0)</f>
        <v>0</v>
      </c>
      <c r="L1722" s="1">
        <f>1</f>
        <v>1</v>
      </c>
      <c r="M172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722" s="1" t="str">
        <f>IF(OR(MID(Veg_Table[[#This Row],[PRESCRIP]],2,1)="1",MID(Veg_Table[[#This Row],[PRESCRIP]],2,1)="2",MID(Veg_Table[[#This Row],[PRESCRIP]],2,1)="3",MID(Veg_Table[[#This Row],[PRESCRIP]],2,1)="4"),_xlfn.NUMBERVALUE(MID(Veg_Table[[#This Row],[PRESCRIP]],2,1)),"NA")</f>
        <v>NA</v>
      </c>
      <c r="O1722" s="1">
        <f>WEEKNUM(Veg_Table[[#This Row],[EVM_LAST_EDITED_Day]],2)</f>
        <v>20</v>
      </c>
      <c r="P1722" s="25">
        <f>IFERROR(DATE(YEAR(Veg_Table[[#This Row],[EVM_LAST_EDITED2]]),MONTH(Veg_Table[[#This Row],[EVM_LAST_EDITED2]]),DAY(Veg_Table[[#This Row],[EVM_LAST_EDITED2]])),DATE(2019,1,1))</f>
        <v>43966</v>
      </c>
      <c r="Q1722" s="3">
        <f>VALUE(SUBSTITUTE(Veg_Table[[#This Row],[EVM_LAST_EDITED]],",",""))</f>
        <v>43966.434414444397</v>
      </c>
      <c r="R1722" s="1" t="str">
        <f>_xlfn.IFNA(IF(Veg_Table[[#This Row],[EVM_LAST_EDITOR]]="","zBlank EVM Last Editor",VLOOKUP(Veg_Table[[#This Row],[EVM_LAST_EDITOR]],Roster_Table[#All],4,FALSE)),"zAWRR Not in Roster")</f>
        <v>NCR</v>
      </c>
      <c r="S1722" s="1" t="str">
        <f>_xlfn.IFNA(IF(Veg_Table[[#This Row],[EVM_LAST_EDITOR]]="","zBlank EVM Last Editor",VLOOKUP(Veg_Table[[#This Row],[EVM_LAST_EDITOR]],Roster_Table[#All],16,FALSE)),"zCompany_AWRR not in Roster")</f>
        <v>NCR_North Coast Resource Management</v>
      </c>
      <c r="T1722" s="2">
        <f>IFERROR(DATE(YEAR(Veg_Table[[#This Row],[Created2]]),MONTH(Veg_Table[[#This Row],[Created2]]),DAY(Veg_Table[[#This Row],[Created2]])),DATE(2019,1,1))</f>
        <v>43965</v>
      </c>
      <c r="U1722" s="3">
        <f>VALUE(SUBSTITUTE(Veg_Table[[#This Row],[Created]],",",""))</f>
        <v>43965.660708449097</v>
      </c>
      <c r="V1722" s="3" t="str">
        <f ca="1">IFERROR(_xlfn.IFNA(CELL("contents",INDIRECT(_xlfn.CONCAT("Veg_Table_Production_Data!",ADDRESS(MATCH(_xlfn.MAXIFS(#REF!,#REF!,"="&amp;Veg_Table[[#This Row],[AUTO_ID]],#REF!,"&lt;"&amp;Veg_Table[[#This Row],[EVM_LAST_EDITED_Day]]),#REF!,0),COLUMN(#REF!),4,1,)))),""),"")</f>
        <v/>
      </c>
      <c r="W1722" s="3" t="str">
        <f ca="1">IF(Veg_Table[[#This Row],[Previous_Prescription]]="","No",IF(Veg_Table[[#This Row],[Previous_Prescription]]=Veg_Table[[#This Row],[PRESCRIP]],"No","Yes"))</f>
        <v>No</v>
      </c>
      <c r="X1722" s="3" t="str">
        <f>IF(Veg_Table[[#This Row],[EVM_LAST_EDITED_Day]]=Veg_Table[[#This Row],[Created_Day]],"New","Old")</f>
        <v>Old</v>
      </c>
      <c r="Y1722" s="1">
        <f>IFERROR(IF(FIND("delete",LOWER(Veg_Table[[#This Row],[PI_COMMENTS]]))&gt;=1,1,0),0)</f>
        <v>0</v>
      </c>
      <c r="Z1722" s="1" t="str">
        <f>_xlfn.IFNA(IF(Veg_Table[[#This Row],[EVM_LAST_EDITOR]]="","Yes",VLOOKUP(Veg_Table[[#This Row],[EVM_LAST_EDITOR]],Roster_Table[#All],15,FALSE)),"Yes")</f>
        <v>No</v>
      </c>
      <c r="AA172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22" s="1" t="str">
        <f>_xlfn.IFNA(VLOOKUP(Veg_Table[[#This Row],[EVM_LAST_EDITOR]],Roster_Table[#All],3,FALSE),"zAWRR Not in Roster")</f>
        <v>Ben</v>
      </c>
      <c r="AC1722" s="1" t="str">
        <f>_xlfn.IFNA(VLOOKUP(Veg_Table[[#This Row],[EVM_LAST_EDITOR]],Roster_Table[#All],2,FALSE),"zAWRR Not in Roster")</f>
        <v>Chambers</v>
      </c>
      <c r="AD1722" s="1" t="str">
        <f>IF(_xlfn.CONCAT(Veg_Table[[#This Row],[First_Name]]," ",Veg_Table[[#This Row],[Last_Name]])="zAWRR Not in Roster zAWRR Not in Roster","zAWRR Not in Roster",_xlfn.CONCAT(Veg_Table[[#This Row],[First_Name]]," ",Veg_Table[[#This Row],[Last_Name]]))</f>
        <v>Ben Chambers</v>
      </c>
      <c r="AE1722">
        <v>3230113</v>
      </c>
      <c r="AF1722" t="s">
        <v>7034</v>
      </c>
      <c r="AG1722" t="s">
        <v>30</v>
      </c>
      <c r="AH1722" t="s">
        <v>2420</v>
      </c>
      <c r="AI1722" t="s">
        <v>1437</v>
      </c>
      <c r="AJ1722" t="s">
        <v>48</v>
      </c>
      <c r="AK1722" t="s">
        <v>28</v>
      </c>
      <c r="AL1722" t="s">
        <v>22</v>
      </c>
      <c r="AM1722" t="s">
        <v>40</v>
      </c>
      <c r="AN1722" t="s">
        <v>25</v>
      </c>
      <c r="AO1722" t="s">
        <v>25</v>
      </c>
      <c r="AP1722">
        <v>7</v>
      </c>
      <c r="AQ1722">
        <v>35</v>
      </c>
      <c r="AR1722" t="s">
        <v>511</v>
      </c>
      <c r="AS1722" t="s">
        <v>901</v>
      </c>
      <c r="AT1722" t="s">
        <v>515</v>
      </c>
      <c r="AU1722" t="s">
        <v>25</v>
      </c>
      <c r="AV1722" t="s">
        <v>519</v>
      </c>
      <c r="AW1722" t="s">
        <v>7035</v>
      </c>
      <c r="AX1722" t="s">
        <v>534</v>
      </c>
      <c r="AY1722" t="s">
        <v>28</v>
      </c>
      <c r="AZ1722"/>
      <c r="BA1722" t="s">
        <v>28</v>
      </c>
      <c r="BB1722" s="4"/>
      <c r="BC1722" t="s">
        <v>28</v>
      </c>
      <c r="BD1722" t="s">
        <v>29</v>
      </c>
      <c r="BF1722" t="s">
        <v>28</v>
      </c>
      <c r="BG1722" t="s">
        <v>28</v>
      </c>
      <c r="BH1722" t="s">
        <v>28</v>
      </c>
      <c r="BI1722" s="3"/>
      <c r="BJ1722" t="s">
        <v>7166</v>
      </c>
      <c r="BK1722" s="30" t="s">
        <v>360</v>
      </c>
      <c r="BL1722" s="3">
        <v>43966.434414444448</v>
      </c>
      <c r="BM1722" t="s">
        <v>31</v>
      </c>
      <c r="BN1722" t="s">
        <v>32</v>
      </c>
      <c r="BO1722" t="s">
        <v>2422</v>
      </c>
      <c r="BQ1722" t="s">
        <v>826</v>
      </c>
      <c r="BR1722" t="s">
        <v>28</v>
      </c>
      <c r="BS1722" t="s">
        <v>28</v>
      </c>
      <c r="BT1722" t="s">
        <v>146</v>
      </c>
      <c r="BU1722" s="3">
        <v>43965.660708449075</v>
      </c>
      <c r="BV1722" t="s">
        <v>803</v>
      </c>
      <c r="BW1722" s="3">
        <v>43966.480454444441</v>
      </c>
      <c r="BX1722" t="s">
        <v>7036</v>
      </c>
      <c r="CG1722"/>
      <c r="CH1722"/>
      <c r="CI1722"/>
      <c r="CY1722"/>
      <c r="DA1722"/>
      <c r="DF1722"/>
    </row>
    <row r="1723" spans="1:110" x14ac:dyDescent="0.25">
      <c r="A1723" s="1">
        <f>IF(Veg_Table[[#This Row],[VP_STATUS]]="Hold",0,IF(OR(AND(Veg_Table[[#This Row],[PRESCRIP]]="NW_No Work",Veg_Table[[#This Row],[VP_STATUS]]&lt;&gt;"No Work Required Under EVM"),AND(Veg_Table[[#This Row],[VP_STATUS]]="No Work Required Under EVM",Veg_Table[[#This Row],[PRESCRIP]]&lt;&gt;"NW_No Work")),1,0))</f>
        <v>0</v>
      </c>
      <c r="B1723" s="1">
        <f>IF(Veg_Table[[#This Row],[SPECIES]]="",1,0)</f>
        <v>0</v>
      </c>
      <c r="C1723" s="1">
        <f>IF(Veg_Table[[#This Row],[DIAMETER]]="",1,0)</f>
        <v>0</v>
      </c>
      <c r="D1723" s="1">
        <f>IF(Veg_Table[[#This Row],[HEIGHT]]="",1,0)</f>
        <v>0</v>
      </c>
      <c r="E172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23" s="1">
        <f>IF(AND(Veg_Table[[#This Row],[TAT_RESULT]]="ABATE",Veg_Table[[#This Row],[PRESCRIP]]="NW_No Work"),1,0)</f>
        <v>0</v>
      </c>
      <c r="G1723" s="1">
        <f>IF(OR(Veg_Table[[#This Row],[Prescription R-Scale]]="NA",Veg_Table[[#This Row],[Diameter R-Scale]]="NA"),0,IF(Veg_Table[[#This Row],[Diameter R-Scale]]&lt;&gt;Veg_Table[[#This Row],[Prescription R-Scale]],1,0))</f>
        <v>0</v>
      </c>
      <c r="H1723" s="1">
        <f>IF(OR(AND(Veg_Table[[#This Row],[PRESCRIP]]="BC_Br Rmv", Veg_Table[[#This Row],[WOOD_MAN]]&lt;&gt;"Not Needed"),AND(Veg_Table[[#This Row],[PRESCRIP]]="BCS_Br Rmv+Trt", Veg_Table[[#This Row],[WOOD_MAN]]&lt;&gt;"Not Needed")),1,0)</f>
        <v>0</v>
      </c>
      <c r="I1723" s="1">
        <f ca="1">IF(AND(Veg_Table[[#This Row],[Prescription_Changed]]="Yes",Veg_Table[[#This Row],[TAT_RESULT]]=""),1,0)</f>
        <v>0</v>
      </c>
      <c r="J1723" s="1">
        <f ca="1">SUM(Veg_Table[[#This Row],[Prescription and Status do not match]:[Prescription_Edited_And_TAT_Is_Blank]])</f>
        <v>0</v>
      </c>
      <c r="K1723" s="1">
        <f ca="1">IF(Veg_Table[[#This Row],[Sum of Errors]]&gt;0,1,0)</f>
        <v>0</v>
      </c>
      <c r="L1723" s="1">
        <f>1</f>
        <v>1</v>
      </c>
      <c r="M172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723" s="1" t="str">
        <f>IF(OR(MID(Veg_Table[[#This Row],[PRESCRIP]],2,1)="1",MID(Veg_Table[[#This Row],[PRESCRIP]],2,1)="2",MID(Veg_Table[[#This Row],[PRESCRIP]],2,1)="3",MID(Veg_Table[[#This Row],[PRESCRIP]],2,1)="4"),_xlfn.NUMBERVALUE(MID(Veg_Table[[#This Row],[PRESCRIP]],2,1)),"NA")</f>
        <v>NA</v>
      </c>
      <c r="O1723" s="1">
        <f>WEEKNUM(Veg_Table[[#This Row],[EVM_LAST_EDITED_Day]],2)</f>
        <v>20</v>
      </c>
      <c r="P1723" s="25">
        <f>IFERROR(DATE(YEAR(Veg_Table[[#This Row],[EVM_LAST_EDITED2]]),MONTH(Veg_Table[[#This Row],[EVM_LAST_EDITED2]]),DAY(Veg_Table[[#This Row],[EVM_LAST_EDITED2]])),DATE(2019,1,1))</f>
        <v>43966</v>
      </c>
      <c r="Q1723" s="3">
        <f>VALUE(SUBSTITUTE(Veg_Table[[#This Row],[EVM_LAST_EDITED]],",",""))</f>
        <v>43966.434414444397</v>
      </c>
      <c r="R1723" s="1" t="str">
        <f>_xlfn.IFNA(IF(Veg_Table[[#This Row],[EVM_LAST_EDITOR]]="","zBlank EVM Last Editor",VLOOKUP(Veg_Table[[#This Row],[EVM_LAST_EDITOR]],Roster_Table[#All],4,FALSE)),"zAWRR Not in Roster")</f>
        <v>NCR</v>
      </c>
      <c r="S1723" s="1" t="str">
        <f>_xlfn.IFNA(IF(Veg_Table[[#This Row],[EVM_LAST_EDITOR]]="","zBlank EVM Last Editor",VLOOKUP(Veg_Table[[#This Row],[EVM_LAST_EDITOR]],Roster_Table[#All],16,FALSE)),"zCompany_AWRR not in Roster")</f>
        <v>NCR_North Coast Resource Management</v>
      </c>
      <c r="T1723" s="2">
        <f>IFERROR(DATE(YEAR(Veg_Table[[#This Row],[Created2]]),MONTH(Veg_Table[[#This Row],[Created2]]),DAY(Veg_Table[[#This Row],[Created2]])),DATE(2019,1,1))</f>
        <v>43781</v>
      </c>
      <c r="U1723" s="3">
        <f>VALUE(SUBSTITUTE(Veg_Table[[#This Row],[Created]],",",""))</f>
        <v>43781.689351851899</v>
      </c>
      <c r="V1723" s="3" t="str">
        <f ca="1">IFERROR(_xlfn.IFNA(CELL("contents",INDIRECT(_xlfn.CONCAT("Veg_Table_Production_Data!",ADDRESS(MATCH(_xlfn.MAXIFS(#REF!,#REF!,"="&amp;Veg_Table[[#This Row],[AUTO_ID]],#REF!,"&lt;"&amp;Veg_Table[[#This Row],[EVM_LAST_EDITED_Day]]),#REF!,0),COLUMN(#REF!),4,1,)))),""),"")</f>
        <v/>
      </c>
      <c r="W1723" s="3" t="str">
        <f ca="1">IF(Veg_Table[[#This Row],[Previous_Prescription]]="","No",IF(Veg_Table[[#This Row],[Previous_Prescription]]=Veg_Table[[#This Row],[PRESCRIP]],"No","Yes"))</f>
        <v>No</v>
      </c>
      <c r="X1723" s="3" t="str">
        <f>IF(Veg_Table[[#This Row],[EVM_LAST_EDITED_Day]]=Veg_Table[[#This Row],[Created_Day]],"New","Old")</f>
        <v>Old</v>
      </c>
      <c r="Y1723" s="1">
        <f>IFERROR(IF(FIND("delete",LOWER(Veg_Table[[#This Row],[PI_COMMENTS]]))&gt;=1,1,0),0)</f>
        <v>0</v>
      </c>
      <c r="Z1723" s="1" t="str">
        <f>_xlfn.IFNA(IF(Veg_Table[[#This Row],[EVM_LAST_EDITOR]]="","Yes",VLOOKUP(Veg_Table[[#This Row],[EVM_LAST_EDITOR]],Roster_Table[#All],15,FALSE)),"Yes")</f>
        <v>No</v>
      </c>
      <c r="AA172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23" s="1" t="str">
        <f>_xlfn.IFNA(VLOOKUP(Veg_Table[[#This Row],[EVM_LAST_EDITOR]],Roster_Table[#All],3,FALSE),"zAWRR Not in Roster")</f>
        <v>Ben</v>
      </c>
      <c r="AC1723" s="1" t="str">
        <f>_xlfn.IFNA(VLOOKUP(Veg_Table[[#This Row],[EVM_LAST_EDITOR]],Roster_Table[#All],2,FALSE),"zAWRR Not in Roster")</f>
        <v>Chambers</v>
      </c>
      <c r="AD1723" s="1" t="str">
        <f>IF(_xlfn.CONCAT(Veg_Table[[#This Row],[First_Name]]," ",Veg_Table[[#This Row],[Last_Name]])="zAWRR Not in Roster zAWRR Not in Roster","zAWRR Not in Roster",_xlfn.CONCAT(Veg_Table[[#This Row],[First_Name]]," ",Veg_Table[[#This Row],[Last_Name]]))</f>
        <v>Ben Chambers</v>
      </c>
      <c r="AE1723">
        <v>1771008</v>
      </c>
      <c r="AF1723" t="s">
        <v>6687</v>
      </c>
      <c r="AG1723" t="s">
        <v>30</v>
      </c>
      <c r="AH1723" t="s">
        <v>2420</v>
      </c>
      <c r="AI1723" t="s">
        <v>3071</v>
      </c>
      <c r="AJ1723" t="s">
        <v>48</v>
      </c>
      <c r="AK1723" t="s">
        <v>28</v>
      </c>
      <c r="AL1723" t="s">
        <v>22</v>
      </c>
      <c r="AM1723" t="s">
        <v>38</v>
      </c>
      <c r="AN1723" t="s">
        <v>25</v>
      </c>
      <c r="AO1723" t="s">
        <v>25</v>
      </c>
      <c r="AP1723">
        <v>18</v>
      </c>
      <c r="AQ1723">
        <v>88</v>
      </c>
      <c r="AR1723" t="s">
        <v>511</v>
      </c>
      <c r="AS1723" t="s">
        <v>823</v>
      </c>
      <c r="AT1723" t="s">
        <v>515</v>
      </c>
      <c r="AU1723" t="s">
        <v>25</v>
      </c>
      <c r="AV1723" t="s">
        <v>512</v>
      </c>
      <c r="AW1723" t="s">
        <v>6688</v>
      </c>
      <c r="AX1723" t="s">
        <v>534</v>
      </c>
      <c r="AY1723" t="s">
        <v>28</v>
      </c>
      <c r="AZ1723"/>
      <c r="BA1723" t="s">
        <v>28</v>
      </c>
      <c r="BB1723" s="4"/>
      <c r="BC1723" t="s">
        <v>28</v>
      </c>
      <c r="BD1723" t="s">
        <v>29</v>
      </c>
      <c r="BF1723" t="s">
        <v>28</v>
      </c>
      <c r="BG1723" t="s">
        <v>28</v>
      </c>
      <c r="BH1723" t="s">
        <v>28</v>
      </c>
      <c r="BI1723" s="3"/>
      <c r="BJ1723" t="s">
        <v>7166</v>
      </c>
      <c r="BK1723" s="30" t="s">
        <v>360</v>
      </c>
      <c r="BL1723" s="3">
        <v>43966.434414444448</v>
      </c>
      <c r="BM1723" t="s">
        <v>31</v>
      </c>
      <c r="BN1723" t="s">
        <v>32</v>
      </c>
      <c r="BO1723" t="s">
        <v>2422</v>
      </c>
      <c r="BP1723" t="s">
        <v>4883</v>
      </c>
      <c r="BQ1723" t="s">
        <v>826</v>
      </c>
      <c r="BR1723" t="s">
        <v>28</v>
      </c>
      <c r="BS1723" t="s">
        <v>28</v>
      </c>
      <c r="BT1723" t="s">
        <v>1023</v>
      </c>
      <c r="BU1723" s="3">
        <v>43781.689351851855</v>
      </c>
      <c r="BV1723" t="s">
        <v>803</v>
      </c>
      <c r="BW1723" s="3">
        <v>43966.48034858796</v>
      </c>
      <c r="BX1723" t="s">
        <v>6689</v>
      </c>
      <c r="CG1723"/>
      <c r="CH1723"/>
      <c r="CI1723"/>
      <c r="CY1723"/>
      <c r="DA1723"/>
      <c r="DF1723"/>
    </row>
    <row r="1724" spans="1:110" x14ac:dyDescent="0.25">
      <c r="A1724" s="1">
        <f>IF(Veg_Table[[#This Row],[VP_STATUS]]="Hold",0,IF(OR(AND(Veg_Table[[#This Row],[PRESCRIP]]="NW_No Work",Veg_Table[[#This Row],[VP_STATUS]]&lt;&gt;"No Work Required Under EVM"),AND(Veg_Table[[#This Row],[VP_STATUS]]="No Work Required Under EVM",Veg_Table[[#This Row],[PRESCRIP]]&lt;&gt;"NW_No Work")),1,0))</f>
        <v>0</v>
      </c>
      <c r="B1724" s="1">
        <f>IF(Veg_Table[[#This Row],[SPECIES]]="",1,0)</f>
        <v>0</v>
      </c>
      <c r="C1724" s="1">
        <f>IF(Veg_Table[[#This Row],[DIAMETER]]="",1,0)</f>
        <v>0</v>
      </c>
      <c r="D1724" s="1">
        <f>IF(Veg_Table[[#This Row],[HEIGHT]]="",1,0)</f>
        <v>0</v>
      </c>
      <c r="E172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24" s="1">
        <f>IF(AND(Veg_Table[[#This Row],[TAT_RESULT]]="ABATE",Veg_Table[[#This Row],[PRESCRIP]]="NW_No Work"),1,0)</f>
        <v>0</v>
      </c>
      <c r="G1724" s="1">
        <f>IF(OR(Veg_Table[[#This Row],[Prescription R-Scale]]="NA",Veg_Table[[#This Row],[Diameter R-Scale]]="NA"),0,IF(Veg_Table[[#This Row],[Diameter R-Scale]]&lt;&gt;Veg_Table[[#This Row],[Prescription R-Scale]],1,0))</f>
        <v>0</v>
      </c>
      <c r="H1724" s="1">
        <f>IF(OR(AND(Veg_Table[[#This Row],[PRESCRIP]]="BC_Br Rmv", Veg_Table[[#This Row],[WOOD_MAN]]&lt;&gt;"Not Needed"),AND(Veg_Table[[#This Row],[PRESCRIP]]="BCS_Br Rmv+Trt", Veg_Table[[#This Row],[WOOD_MAN]]&lt;&gt;"Not Needed")),1,0)</f>
        <v>0</v>
      </c>
      <c r="I1724" s="1">
        <f ca="1">IF(AND(Veg_Table[[#This Row],[Prescription_Changed]]="Yes",Veg_Table[[#This Row],[TAT_RESULT]]=""),1,0)</f>
        <v>0</v>
      </c>
      <c r="J1724" s="1">
        <f ca="1">SUM(Veg_Table[[#This Row],[Prescription and Status do not match]:[Prescription_Edited_And_TAT_Is_Blank]])</f>
        <v>0</v>
      </c>
      <c r="K1724" s="1">
        <f ca="1">IF(Veg_Table[[#This Row],[Sum of Errors]]&gt;0,1,0)</f>
        <v>0</v>
      </c>
      <c r="L1724" s="1">
        <f>1</f>
        <v>1</v>
      </c>
      <c r="M1724"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724" s="1" t="str">
        <f>IF(OR(MID(Veg_Table[[#This Row],[PRESCRIP]],2,1)="1",MID(Veg_Table[[#This Row],[PRESCRIP]],2,1)="2",MID(Veg_Table[[#This Row],[PRESCRIP]],2,1)="3",MID(Veg_Table[[#This Row],[PRESCRIP]],2,1)="4"),_xlfn.NUMBERVALUE(MID(Veg_Table[[#This Row],[PRESCRIP]],2,1)),"NA")</f>
        <v>NA</v>
      </c>
      <c r="O1724" s="1">
        <f>WEEKNUM(Veg_Table[[#This Row],[EVM_LAST_EDITED_Day]],2)</f>
        <v>20</v>
      </c>
      <c r="P1724" s="25">
        <f>IFERROR(DATE(YEAR(Veg_Table[[#This Row],[EVM_LAST_EDITED2]]),MONTH(Veg_Table[[#This Row],[EVM_LAST_EDITED2]]),DAY(Veg_Table[[#This Row],[EVM_LAST_EDITED2]])),DATE(2019,1,1))</f>
        <v>43966</v>
      </c>
      <c r="Q1724" s="3">
        <f>VALUE(SUBSTITUTE(Veg_Table[[#This Row],[EVM_LAST_EDITED]],",",""))</f>
        <v>43966.434733796297</v>
      </c>
      <c r="R1724" s="1" t="str">
        <f>_xlfn.IFNA(IF(Veg_Table[[#This Row],[EVM_LAST_EDITOR]]="","zBlank EVM Last Editor",VLOOKUP(Veg_Table[[#This Row],[EVM_LAST_EDITOR]],Roster_Table[#All],4,FALSE)),"zAWRR Not in Roster")</f>
        <v>JEF</v>
      </c>
      <c r="S1724" s="1" t="str">
        <f>_xlfn.IFNA(IF(Veg_Table[[#This Row],[EVM_LAST_EDITOR]]="","zBlank EVM Last Editor",VLOOKUP(Veg_Table[[#This Row],[EVM_LAST_EDITOR]],Roster_Table[#All],16,FALSE)),"zCompany_AWRR not in Roster")</f>
        <v>JEF_Jefferson Resources</v>
      </c>
      <c r="T1724" s="2">
        <f>IFERROR(DATE(YEAR(Veg_Table[[#This Row],[Created2]]),MONTH(Veg_Table[[#This Row],[Created2]]),DAY(Veg_Table[[#This Row],[Created2]])),DATE(2019,1,1))</f>
        <v>43966</v>
      </c>
      <c r="U1724" s="3">
        <f>VALUE(SUBSTITUTE(Veg_Table[[#This Row],[Created]],",",""))</f>
        <v>43966.434467592597</v>
      </c>
      <c r="V1724" s="3" t="str">
        <f ca="1">IFERROR(_xlfn.IFNA(CELL("contents",INDIRECT(_xlfn.CONCAT("Veg_Table_Production_Data!",ADDRESS(MATCH(_xlfn.MAXIFS(#REF!,#REF!,"="&amp;Veg_Table[[#This Row],[AUTO_ID]],#REF!,"&lt;"&amp;Veg_Table[[#This Row],[EVM_LAST_EDITED_Day]]),#REF!,0),COLUMN(#REF!),4,1,)))),""),"")</f>
        <v/>
      </c>
      <c r="W1724" s="3" t="str">
        <f ca="1">IF(Veg_Table[[#This Row],[Previous_Prescription]]="","No",IF(Veg_Table[[#This Row],[Previous_Prescription]]=Veg_Table[[#This Row],[PRESCRIP]],"No","Yes"))</f>
        <v>No</v>
      </c>
      <c r="X1724" s="3" t="str">
        <f>IF(Veg_Table[[#This Row],[EVM_LAST_EDITED_Day]]=Veg_Table[[#This Row],[Created_Day]],"New","Old")</f>
        <v>New</v>
      </c>
      <c r="Y1724" s="1">
        <f>IFERROR(IF(FIND("delete",LOWER(Veg_Table[[#This Row],[PI_COMMENTS]]))&gt;=1,1,0),0)</f>
        <v>0</v>
      </c>
      <c r="Z1724" s="1" t="str">
        <f>_xlfn.IFNA(IF(Veg_Table[[#This Row],[EVM_LAST_EDITOR]]="","Yes",VLOOKUP(Veg_Table[[#This Row],[EVM_LAST_EDITOR]],Roster_Table[#All],15,FALSE)),"Yes")</f>
        <v>Yes</v>
      </c>
      <c r="AA172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24" s="1" t="str">
        <f>_xlfn.IFNA(VLOOKUP(Veg_Table[[#This Row],[EVM_LAST_EDITOR]],Roster_Table[#All],3,FALSE),"zAWRR Not in Roster")</f>
        <v>Kalli</v>
      </c>
      <c r="AC1724" s="1" t="str">
        <f>_xlfn.IFNA(VLOOKUP(Veg_Table[[#This Row],[EVM_LAST_EDITOR]],Roster_Table[#All],2,FALSE),"zAWRR Not in Roster")</f>
        <v>Fenk</v>
      </c>
      <c r="AD1724" s="1" t="str">
        <f>IF(_xlfn.CONCAT(Veg_Table[[#This Row],[First_Name]]," ",Veg_Table[[#This Row],[Last_Name]])="zAWRR Not in Roster zAWRR Not in Roster","zAWRR Not in Roster",_xlfn.CONCAT(Veg_Table[[#This Row],[First_Name]]," ",Veg_Table[[#This Row],[Last_Name]]))</f>
        <v>Kalli Fenk</v>
      </c>
      <c r="AE1724">
        <v>3231571</v>
      </c>
      <c r="AF1724" t="s">
        <v>7163</v>
      </c>
      <c r="AG1724" t="s">
        <v>30</v>
      </c>
      <c r="AH1724" t="s">
        <v>3070</v>
      </c>
      <c r="AI1724" t="s">
        <v>2604</v>
      </c>
      <c r="AJ1724" t="s">
        <v>21</v>
      </c>
      <c r="AL1724" t="s">
        <v>37</v>
      </c>
      <c r="AM1724" t="s">
        <v>38</v>
      </c>
      <c r="AN1724" t="s">
        <v>25</v>
      </c>
      <c r="AO1724" t="s">
        <v>25</v>
      </c>
      <c r="AP1724">
        <v>25</v>
      </c>
      <c r="AQ1724">
        <v>110</v>
      </c>
      <c r="AR1724" t="s">
        <v>511</v>
      </c>
      <c r="AS1724" t="s">
        <v>24</v>
      </c>
      <c r="AT1724" t="s">
        <v>26</v>
      </c>
      <c r="AV1724" t="s">
        <v>512</v>
      </c>
      <c r="AW1724" t="s">
        <v>7164</v>
      </c>
      <c r="AZ1724"/>
      <c r="BB1724" s="4"/>
      <c r="BD1724" t="s">
        <v>29</v>
      </c>
      <c r="BE1724" t="s">
        <v>25</v>
      </c>
      <c r="BF1724" t="s">
        <v>513</v>
      </c>
      <c r="BI1724" s="3"/>
      <c r="BJ1724" t="s">
        <v>52</v>
      </c>
      <c r="BK1724" s="30" t="s">
        <v>65</v>
      </c>
      <c r="BL1724" s="3">
        <v>43966.434733796297</v>
      </c>
      <c r="BM1724" t="s">
        <v>31</v>
      </c>
      <c r="BN1724" t="s">
        <v>32</v>
      </c>
      <c r="BP1724" t="s">
        <v>3074</v>
      </c>
      <c r="BQ1724" t="s">
        <v>826</v>
      </c>
      <c r="BR1724" t="s">
        <v>28</v>
      </c>
      <c r="BS1724" t="s">
        <v>28</v>
      </c>
      <c r="BT1724" t="s">
        <v>65</v>
      </c>
      <c r="BU1724" s="3">
        <v>43966.434467592589</v>
      </c>
      <c r="BV1724" t="s">
        <v>803</v>
      </c>
      <c r="BW1724" s="3">
        <v>43966.505166006944</v>
      </c>
      <c r="BX1724" t="s">
        <v>7165</v>
      </c>
      <c r="CG1724"/>
      <c r="CH1724"/>
      <c r="CI1724"/>
      <c r="CY1724"/>
      <c r="DA1724"/>
      <c r="DF1724"/>
    </row>
    <row r="1725" spans="1:110" x14ac:dyDescent="0.25">
      <c r="A1725" s="1">
        <f>IF(Veg_Table[[#This Row],[VP_STATUS]]="Hold",0,IF(OR(AND(Veg_Table[[#This Row],[PRESCRIP]]="NW_No Work",Veg_Table[[#This Row],[VP_STATUS]]&lt;&gt;"No Work Required Under EVM"),AND(Veg_Table[[#This Row],[VP_STATUS]]="No Work Required Under EVM",Veg_Table[[#This Row],[PRESCRIP]]&lt;&gt;"NW_No Work")),1,0))</f>
        <v>0</v>
      </c>
      <c r="B1725" s="1">
        <f>IF(Veg_Table[[#This Row],[SPECIES]]="",1,0)</f>
        <v>0</v>
      </c>
      <c r="C1725" s="1">
        <f>IF(Veg_Table[[#This Row],[DIAMETER]]="",1,0)</f>
        <v>0</v>
      </c>
      <c r="D1725" s="1">
        <f>IF(Veg_Table[[#This Row],[HEIGHT]]="",1,0)</f>
        <v>0</v>
      </c>
      <c r="E172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25" s="1">
        <f>IF(AND(Veg_Table[[#This Row],[TAT_RESULT]]="ABATE",Veg_Table[[#This Row],[PRESCRIP]]="NW_No Work"),1,0)</f>
        <v>0</v>
      </c>
      <c r="G1725" s="1">
        <f>IF(OR(Veg_Table[[#This Row],[Prescription R-Scale]]="NA",Veg_Table[[#This Row],[Diameter R-Scale]]="NA"),0,IF(Veg_Table[[#This Row],[Diameter R-Scale]]&lt;&gt;Veg_Table[[#This Row],[Prescription R-Scale]],1,0))</f>
        <v>0</v>
      </c>
      <c r="H1725" s="1">
        <f>IF(OR(AND(Veg_Table[[#This Row],[PRESCRIP]]="BC_Br Rmv", Veg_Table[[#This Row],[WOOD_MAN]]&lt;&gt;"Not Needed"),AND(Veg_Table[[#This Row],[PRESCRIP]]="BCS_Br Rmv+Trt", Veg_Table[[#This Row],[WOOD_MAN]]&lt;&gt;"Not Needed")),1,0)</f>
        <v>0</v>
      </c>
      <c r="I1725" s="1">
        <f ca="1">IF(AND(Veg_Table[[#This Row],[Prescription_Changed]]="Yes",Veg_Table[[#This Row],[TAT_RESULT]]=""),1,0)</f>
        <v>0</v>
      </c>
      <c r="J1725" s="1">
        <f ca="1">SUM(Veg_Table[[#This Row],[Prescription and Status do not match]:[Prescription_Edited_And_TAT_Is_Blank]])</f>
        <v>0</v>
      </c>
      <c r="K1725" s="1">
        <f ca="1">IF(Veg_Table[[#This Row],[Sum of Errors]]&gt;0,1,0)</f>
        <v>0</v>
      </c>
      <c r="L1725" s="1">
        <f>1</f>
        <v>1</v>
      </c>
      <c r="M1725"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725" s="1" t="str">
        <f>IF(OR(MID(Veg_Table[[#This Row],[PRESCRIP]],2,1)="1",MID(Veg_Table[[#This Row],[PRESCRIP]],2,1)="2",MID(Veg_Table[[#This Row],[PRESCRIP]],2,1)="3",MID(Veg_Table[[#This Row],[PRESCRIP]],2,1)="4"),_xlfn.NUMBERVALUE(MID(Veg_Table[[#This Row],[PRESCRIP]],2,1)),"NA")</f>
        <v>NA</v>
      </c>
      <c r="O1725" s="1">
        <f>WEEKNUM(Veg_Table[[#This Row],[EVM_LAST_EDITED_Day]],2)</f>
        <v>20</v>
      </c>
      <c r="P1725" s="25">
        <f>IFERROR(DATE(YEAR(Veg_Table[[#This Row],[EVM_LAST_EDITED2]]),MONTH(Veg_Table[[#This Row],[EVM_LAST_EDITED2]]),DAY(Veg_Table[[#This Row],[EVM_LAST_EDITED2]])),DATE(2019,1,1))</f>
        <v>43966</v>
      </c>
      <c r="Q1725" s="3">
        <f>VALUE(SUBSTITUTE(Veg_Table[[#This Row],[EVM_LAST_EDITED]],",",""))</f>
        <v>43966.4366435185</v>
      </c>
      <c r="R1725" s="1" t="str">
        <f>_xlfn.IFNA(IF(Veg_Table[[#This Row],[EVM_LAST_EDITOR]]="","zBlank EVM Last Editor",VLOOKUP(Veg_Table[[#This Row],[EVM_LAST_EDITOR]],Roster_Table[#All],4,FALSE)),"zAWRR Not in Roster")</f>
        <v>JEF</v>
      </c>
      <c r="S1725" s="1" t="str">
        <f>_xlfn.IFNA(IF(Veg_Table[[#This Row],[EVM_LAST_EDITOR]]="","zBlank EVM Last Editor",VLOOKUP(Veg_Table[[#This Row],[EVM_LAST_EDITOR]],Roster_Table[#All],16,FALSE)),"zCompany_AWRR not in Roster")</f>
        <v>JEF_Jefferson Resources</v>
      </c>
      <c r="T1725" s="2">
        <f>IFERROR(DATE(YEAR(Veg_Table[[#This Row],[Created2]]),MONTH(Veg_Table[[#This Row],[Created2]]),DAY(Veg_Table[[#This Row],[Created2]])),DATE(2019,1,1))</f>
        <v>43966</v>
      </c>
      <c r="U1725" s="3">
        <f>VALUE(SUBSTITUTE(Veg_Table[[#This Row],[Created]],",",""))</f>
        <v>43966.4366435185</v>
      </c>
      <c r="V1725" s="3" t="str">
        <f ca="1">IFERROR(_xlfn.IFNA(CELL("contents",INDIRECT(_xlfn.CONCAT("Veg_Table_Production_Data!",ADDRESS(MATCH(_xlfn.MAXIFS(#REF!,#REF!,"="&amp;Veg_Table[[#This Row],[AUTO_ID]],#REF!,"&lt;"&amp;Veg_Table[[#This Row],[EVM_LAST_EDITED_Day]]),#REF!,0),COLUMN(#REF!),4,1,)))),""),"")</f>
        <v/>
      </c>
      <c r="W1725" s="3" t="str">
        <f ca="1">IF(Veg_Table[[#This Row],[Previous_Prescription]]="","No",IF(Veg_Table[[#This Row],[Previous_Prescription]]=Veg_Table[[#This Row],[PRESCRIP]],"No","Yes"))</f>
        <v>No</v>
      </c>
      <c r="X1725" s="3" t="str">
        <f>IF(Veg_Table[[#This Row],[EVM_LAST_EDITED_Day]]=Veg_Table[[#This Row],[Created_Day]],"New","Old")</f>
        <v>New</v>
      </c>
      <c r="Y1725" s="1">
        <f>IFERROR(IF(FIND("delete",LOWER(Veg_Table[[#This Row],[PI_COMMENTS]]))&gt;=1,1,0),0)</f>
        <v>0</v>
      </c>
      <c r="Z1725" s="1" t="str">
        <f>_xlfn.IFNA(IF(Veg_Table[[#This Row],[EVM_LAST_EDITOR]]="","Yes",VLOOKUP(Veg_Table[[#This Row],[EVM_LAST_EDITOR]],Roster_Table[#All],15,FALSE)),"Yes")</f>
        <v>Yes</v>
      </c>
      <c r="AA172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25" s="1" t="str">
        <f>_xlfn.IFNA(VLOOKUP(Veg_Table[[#This Row],[EVM_LAST_EDITOR]],Roster_Table[#All],3,FALSE),"zAWRR Not in Roster")</f>
        <v>Kalli</v>
      </c>
      <c r="AC1725" s="1" t="str">
        <f>_xlfn.IFNA(VLOOKUP(Veg_Table[[#This Row],[EVM_LAST_EDITOR]],Roster_Table[#All],2,FALSE),"zAWRR Not in Roster")</f>
        <v>Fenk</v>
      </c>
      <c r="AD1725" s="1" t="str">
        <f>IF(_xlfn.CONCAT(Veg_Table[[#This Row],[First_Name]]," ",Veg_Table[[#This Row],[Last_Name]])="zAWRR Not in Roster zAWRR Not in Roster","zAWRR Not in Roster",_xlfn.CONCAT(Veg_Table[[#This Row],[First_Name]]," ",Veg_Table[[#This Row],[Last_Name]]))</f>
        <v>Kalli Fenk</v>
      </c>
      <c r="AE1725">
        <v>3231572</v>
      </c>
      <c r="AF1725" t="s">
        <v>7160</v>
      </c>
      <c r="AG1725" t="s">
        <v>30</v>
      </c>
      <c r="AH1725" t="s">
        <v>3070</v>
      </c>
      <c r="AI1725" t="s">
        <v>2604</v>
      </c>
      <c r="AJ1725" t="s">
        <v>21</v>
      </c>
      <c r="AL1725" t="s">
        <v>37</v>
      </c>
      <c r="AM1725" t="s">
        <v>38</v>
      </c>
      <c r="AN1725" t="s">
        <v>25</v>
      </c>
      <c r="AO1725" t="s">
        <v>25</v>
      </c>
      <c r="AP1725">
        <v>17</v>
      </c>
      <c r="AQ1725">
        <v>95</v>
      </c>
      <c r="AR1725" t="s">
        <v>511</v>
      </c>
      <c r="AS1725" t="s">
        <v>24</v>
      </c>
      <c r="AT1725" t="s">
        <v>26</v>
      </c>
      <c r="AV1725" t="s">
        <v>512</v>
      </c>
      <c r="AW1725" t="s">
        <v>7161</v>
      </c>
      <c r="AZ1725"/>
      <c r="BB1725" s="4"/>
      <c r="BD1725" t="s">
        <v>29</v>
      </c>
      <c r="BE1725" t="s">
        <v>25</v>
      </c>
      <c r="BF1725" t="s">
        <v>513</v>
      </c>
      <c r="BI1725" s="3"/>
      <c r="BJ1725" t="s">
        <v>52</v>
      </c>
      <c r="BK1725" s="30" t="s">
        <v>65</v>
      </c>
      <c r="BL1725" s="3">
        <v>43966.436643518522</v>
      </c>
      <c r="BM1725" t="s">
        <v>31</v>
      </c>
      <c r="BN1725" t="s">
        <v>32</v>
      </c>
      <c r="BP1725" t="s">
        <v>3074</v>
      </c>
      <c r="BQ1725" t="s">
        <v>826</v>
      </c>
      <c r="BR1725" t="s">
        <v>28</v>
      </c>
      <c r="BS1725" t="s">
        <v>28</v>
      </c>
      <c r="BT1725" t="s">
        <v>65</v>
      </c>
      <c r="BU1725" s="3">
        <v>43966.436643518522</v>
      </c>
      <c r="BV1725" t="s">
        <v>803</v>
      </c>
      <c r="BW1725" s="3">
        <v>43966.505166006944</v>
      </c>
      <c r="BX1725" t="s">
        <v>7162</v>
      </c>
      <c r="CG1725"/>
      <c r="CH1725"/>
      <c r="CI1725"/>
      <c r="CY1725"/>
      <c r="DA1725"/>
      <c r="DF1725"/>
    </row>
    <row r="1726" spans="1:110" x14ac:dyDescent="0.25">
      <c r="A1726" s="1">
        <f>IF(Veg_Table[[#This Row],[VP_STATUS]]="Hold",0,IF(OR(AND(Veg_Table[[#This Row],[PRESCRIP]]="NW_No Work",Veg_Table[[#This Row],[VP_STATUS]]&lt;&gt;"No Work Required Under EVM"),AND(Veg_Table[[#This Row],[VP_STATUS]]="No Work Required Under EVM",Veg_Table[[#This Row],[PRESCRIP]]&lt;&gt;"NW_No Work")),1,0))</f>
        <v>0</v>
      </c>
      <c r="B1726" s="1">
        <f>IF(Veg_Table[[#This Row],[SPECIES]]="",1,0)</f>
        <v>0</v>
      </c>
      <c r="C1726" s="1">
        <f>IF(Veg_Table[[#This Row],[DIAMETER]]="",1,0)</f>
        <v>0</v>
      </c>
      <c r="D1726" s="1">
        <f>IF(Veg_Table[[#This Row],[HEIGHT]]="",1,0)</f>
        <v>0</v>
      </c>
      <c r="E172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26" s="1">
        <f>IF(AND(Veg_Table[[#This Row],[TAT_RESULT]]="ABATE",Veg_Table[[#This Row],[PRESCRIP]]="NW_No Work"),1,0)</f>
        <v>0</v>
      </c>
      <c r="G1726" s="1">
        <f>IF(OR(Veg_Table[[#This Row],[Prescription R-Scale]]="NA",Veg_Table[[#This Row],[Diameter R-Scale]]="NA"),0,IF(Veg_Table[[#This Row],[Diameter R-Scale]]&lt;&gt;Veg_Table[[#This Row],[Prescription R-Scale]],1,0))</f>
        <v>0</v>
      </c>
      <c r="H1726" s="1">
        <f>IF(OR(AND(Veg_Table[[#This Row],[PRESCRIP]]="BC_Br Rmv", Veg_Table[[#This Row],[WOOD_MAN]]&lt;&gt;"Not Needed"),AND(Veg_Table[[#This Row],[PRESCRIP]]="BCS_Br Rmv+Trt", Veg_Table[[#This Row],[WOOD_MAN]]&lt;&gt;"Not Needed")),1,0)</f>
        <v>0</v>
      </c>
      <c r="I1726" s="1">
        <f ca="1">IF(AND(Veg_Table[[#This Row],[Prescription_Changed]]="Yes",Veg_Table[[#This Row],[TAT_RESULT]]=""),1,0)</f>
        <v>0</v>
      </c>
      <c r="J1726" s="1">
        <f ca="1">SUM(Veg_Table[[#This Row],[Prescription and Status do not match]:[Prescription_Edited_And_TAT_Is_Blank]])</f>
        <v>0</v>
      </c>
      <c r="K1726" s="1">
        <f ca="1">IF(Veg_Table[[#This Row],[Sum of Errors]]&gt;0,1,0)</f>
        <v>0</v>
      </c>
      <c r="L1726" s="1">
        <f>1</f>
        <v>1</v>
      </c>
      <c r="M1726"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726" s="1" t="str">
        <f>IF(OR(MID(Veg_Table[[#This Row],[PRESCRIP]],2,1)="1",MID(Veg_Table[[#This Row],[PRESCRIP]],2,1)="2",MID(Veg_Table[[#This Row],[PRESCRIP]],2,1)="3",MID(Veg_Table[[#This Row],[PRESCRIP]],2,1)="4"),_xlfn.NUMBERVALUE(MID(Veg_Table[[#This Row],[PRESCRIP]],2,1)),"NA")</f>
        <v>NA</v>
      </c>
      <c r="O1726" s="1">
        <f>WEEKNUM(Veg_Table[[#This Row],[EVM_LAST_EDITED_Day]],2)</f>
        <v>20</v>
      </c>
      <c r="P1726" s="25">
        <f>IFERROR(DATE(YEAR(Veg_Table[[#This Row],[EVM_LAST_EDITED2]]),MONTH(Veg_Table[[#This Row],[EVM_LAST_EDITED2]]),DAY(Veg_Table[[#This Row],[EVM_LAST_EDITED2]])),DATE(2019,1,1))</f>
        <v>43966</v>
      </c>
      <c r="Q1726" s="3">
        <f>VALUE(SUBSTITUTE(Veg_Table[[#This Row],[EVM_LAST_EDITED]],",",""))</f>
        <v>43966.436798796298</v>
      </c>
      <c r="R1726" s="1" t="str">
        <f>_xlfn.IFNA(IF(Veg_Table[[#This Row],[EVM_LAST_EDITOR]]="","zBlank EVM Last Editor",VLOOKUP(Veg_Table[[#This Row],[EVM_LAST_EDITOR]],Roster_Table[#All],4,FALSE)),"zAWRR Not in Roster")</f>
        <v>zAWRR Not in Roster</v>
      </c>
      <c r="S1726" s="1" t="str">
        <f>_xlfn.IFNA(IF(Veg_Table[[#This Row],[EVM_LAST_EDITOR]]="","zBlank EVM Last Editor",VLOOKUP(Veg_Table[[#This Row],[EVM_LAST_EDITOR]],Roster_Table[#All],16,FALSE)),"zCompany_AWRR not in Roster")</f>
        <v>zCompany_AWRR not in Roster</v>
      </c>
      <c r="T1726" s="2">
        <f>IFERROR(DATE(YEAR(Veg_Table[[#This Row],[Created2]]),MONTH(Veg_Table[[#This Row],[Created2]]),DAY(Veg_Table[[#This Row],[Created2]])),DATE(2019,1,1))</f>
        <v>43772</v>
      </c>
      <c r="U1726" s="3">
        <f>VALUE(SUBSTITUTE(Veg_Table[[#This Row],[Created]],",",""))</f>
        <v>43772.6333564815</v>
      </c>
      <c r="V1726" s="3" t="str">
        <f ca="1">IFERROR(_xlfn.IFNA(CELL("contents",INDIRECT(_xlfn.CONCAT("Veg_Table_Production_Data!",ADDRESS(MATCH(_xlfn.MAXIFS(#REF!,#REF!,"="&amp;Veg_Table[[#This Row],[AUTO_ID]],#REF!,"&lt;"&amp;Veg_Table[[#This Row],[EVM_LAST_EDITED_Day]]),#REF!,0),COLUMN(#REF!),4,1,)))),""),"")</f>
        <v/>
      </c>
      <c r="W1726" s="3" t="str">
        <f ca="1">IF(Veg_Table[[#This Row],[Previous_Prescription]]="","No",IF(Veg_Table[[#This Row],[Previous_Prescription]]=Veg_Table[[#This Row],[PRESCRIP]],"No","Yes"))</f>
        <v>No</v>
      </c>
      <c r="X1726" s="3" t="str">
        <f>IF(Veg_Table[[#This Row],[EVM_LAST_EDITED_Day]]=Veg_Table[[#This Row],[Created_Day]],"New","Old")</f>
        <v>Old</v>
      </c>
      <c r="Y1726" s="1">
        <f>IFERROR(IF(FIND("delete",LOWER(Veg_Table[[#This Row],[PI_COMMENTS]]))&gt;=1,1,0),0)</f>
        <v>0</v>
      </c>
      <c r="Z1726" s="1" t="str">
        <f>_xlfn.IFNA(IF(Veg_Table[[#This Row],[EVM_LAST_EDITOR]]="","Yes",VLOOKUP(Veg_Table[[#This Row],[EVM_LAST_EDITOR]],Roster_Table[#All],15,FALSE)),"Yes")</f>
        <v>Yes</v>
      </c>
      <c r="AA172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26" s="1" t="str">
        <f>_xlfn.IFNA(VLOOKUP(Veg_Table[[#This Row],[EVM_LAST_EDITOR]],Roster_Table[#All],3,FALSE),"zAWRR Not in Roster")</f>
        <v>zAWRR Not in Roster</v>
      </c>
      <c r="AC1726" s="1" t="str">
        <f>_xlfn.IFNA(VLOOKUP(Veg_Table[[#This Row],[EVM_LAST_EDITOR]],Roster_Table[#All],2,FALSE),"zAWRR Not in Roster")</f>
        <v>zAWRR Not in Roster</v>
      </c>
      <c r="AD1726" s="1" t="str">
        <f>IF(_xlfn.CONCAT(Veg_Table[[#This Row],[First_Name]]," ",Veg_Table[[#This Row],[Last_Name]])="zAWRR Not in Roster zAWRR Not in Roster","zAWRR Not in Roster",_xlfn.CONCAT(Veg_Table[[#This Row],[First_Name]]," ",Veg_Table[[#This Row],[Last_Name]]))</f>
        <v>zAWRR Not in Roster</v>
      </c>
      <c r="AE1726">
        <v>1686977</v>
      </c>
      <c r="AF1726" t="s">
        <v>7354</v>
      </c>
      <c r="AG1726" t="s">
        <v>97</v>
      </c>
      <c r="AH1726" t="s">
        <v>7348</v>
      </c>
      <c r="AI1726" t="s">
        <v>7349</v>
      </c>
      <c r="AJ1726" t="s">
        <v>21</v>
      </c>
      <c r="AK1726" t="s">
        <v>833</v>
      </c>
      <c r="AL1726" t="s">
        <v>884</v>
      </c>
      <c r="AM1726" t="s">
        <v>38</v>
      </c>
      <c r="AN1726" t="s">
        <v>25</v>
      </c>
      <c r="AO1726" t="s">
        <v>25</v>
      </c>
      <c r="AP1726">
        <v>20</v>
      </c>
      <c r="AQ1726">
        <v>65</v>
      </c>
      <c r="AR1726" t="s">
        <v>28</v>
      </c>
      <c r="AS1726" t="s">
        <v>24</v>
      </c>
      <c r="AT1726" t="s">
        <v>26</v>
      </c>
      <c r="AU1726" t="s">
        <v>25</v>
      </c>
      <c r="AV1726" t="s">
        <v>28</v>
      </c>
      <c r="AW1726" t="s">
        <v>7355</v>
      </c>
      <c r="AX1726" t="s">
        <v>28</v>
      </c>
      <c r="AY1726" t="s">
        <v>28</v>
      </c>
      <c r="AZ1726"/>
      <c r="BA1726" t="s">
        <v>28</v>
      </c>
      <c r="BB1726" s="4"/>
      <c r="BC1726" t="s">
        <v>28</v>
      </c>
      <c r="BD1726" t="s">
        <v>29</v>
      </c>
      <c r="BF1726" t="s">
        <v>28</v>
      </c>
      <c r="BG1726" t="s">
        <v>28</v>
      </c>
      <c r="BH1726" t="s">
        <v>28</v>
      </c>
      <c r="BI1726" s="3"/>
      <c r="BJ1726" t="s">
        <v>52</v>
      </c>
      <c r="BK1726" s="30" t="s">
        <v>2691</v>
      </c>
      <c r="BL1726" s="3">
        <v>43966.436798796298</v>
      </c>
      <c r="BM1726" t="s">
        <v>31</v>
      </c>
      <c r="BN1726" t="s">
        <v>32</v>
      </c>
      <c r="BO1726" t="s">
        <v>7351</v>
      </c>
      <c r="BP1726" t="s">
        <v>7352</v>
      </c>
      <c r="BQ1726" t="s">
        <v>1286</v>
      </c>
      <c r="BR1726" t="s">
        <v>28</v>
      </c>
      <c r="BS1726" t="s">
        <v>28</v>
      </c>
      <c r="BT1726" t="s">
        <v>1583</v>
      </c>
      <c r="BU1726" s="3">
        <v>43772.633356481485</v>
      </c>
      <c r="BV1726" t="s">
        <v>803</v>
      </c>
      <c r="BW1726" s="3">
        <v>43966.480337314817</v>
      </c>
      <c r="BX1726" t="s">
        <v>7356</v>
      </c>
      <c r="CG1726"/>
      <c r="CH1726"/>
      <c r="CI1726"/>
      <c r="CY1726"/>
      <c r="DA1726"/>
      <c r="DF1726"/>
    </row>
    <row r="1727" spans="1:110" x14ac:dyDescent="0.25">
      <c r="A1727" s="1">
        <f>IF(Veg_Table[[#This Row],[VP_STATUS]]="Hold",0,IF(OR(AND(Veg_Table[[#This Row],[PRESCRIP]]="NW_No Work",Veg_Table[[#This Row],[VP_STATUS]]&lt;&gt;"No Work Required Under EVM"),AND(Veg_Table[[#This Row],[VP_STATUS]]="No Work Required Under EVM",Veg_Table[[#This Row],[PRESCRIP]]&lt;&gt;"NW_No Work")),1,0))</f>
        <v>0</v>
      </c>
      <c r="B1727" s="1">
        <f>IF(Veg_Table[[#This Row],[SPECIES]]="",1,0)</f>
        <v>0</v>
      </c>
      <c r="C1727" s="1">
        <f>IF(Veg_Table[[#This Row],[DIAMETER]]="",1,0)</f>
        <v>0</v>
      </c>
      <c r="D1727" s="1">
        <f>IF(Veg_Table[[#This Row],[HEIGHT]]="",1,0)</f>
        <v>0</v>
      </c>
      <c r="E172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27" s="1">
        <f>IF(AND(Veg_Table[[#This Row],[TAT_RESULT]]="ABATE",Veg_Table[[#This Row],[PRESCRIP]]="NW_No Work"),1,0)</f>
        <v>0</v>
      </c>
      <c r="G1727" s="1">
        <f>IF(OR(Veg_Table[[#This Row],[Prescription R-Scale]]="NA",Veg_Table[[#This Row],[Diameter R-Scale]]="NA"),0,IF(Veg_Table[[#This Row],[Diameter R-Scale]]&lt;&gt;Veg_Table[[#This Row],[Prescription R-Scale]],1,0))</f>
        <v>0</v>
      </c>
      <c r="H1727" s="1">
        <f>IF(OR(AND(Veg_Table[[#This Row],[PRESCRIP]]="BC_Br Rmv", Veg_Table[[#This Row],[WOOD_MAN]]&lt;&gt;"Not Needed"),AND(Veg_Table[[#This Row],[PRESCRIP]]="BCS_Br Rmv+Trt", Veg_Table[[#This Row],[WOOD_MAN]]&lt;&gt;"Not Needed")),1,0)</f>
        <v>0</v>
      </c>
      <c r="I1727" s="1">
        <f ca="1">IF(AND(Veg_Table[[#This Row],[Prescription_Changed]]="Yes",Veg_Table[[#This Row],[TAT_RESULT]]=""),1,0)</f>
        <v>0</v>
      </c>
      <c r="J1727" s="1">
        <f ca="1">SUM(Veg_Table[[#This Row],[Prescription and Status do not match]:[Prescription_Edited_And_TAT_Is_Blank]])</f>
        <v>0</v>
      </c>
      <c r="K1727" s="1">
        <f ca="1">IF(Veg_Table[[#This Row],[Sum of Errors]]&gt;0,1,0)</f>
        <v>0</v>
      </c>
      <c r="L1727" s="1">
        <f>1</f>
        <v>1</v>
      </c>
      <c r="M1727"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727" s="1" t="str">
        <f>IF(OR(MID(Veg_Table[[#This Row],[PRESCRIP]],2,1)="1",MID(Veg_Table[[#This Row],[PRESCRIP]],2,1)="2",MID(Veg_Table[[#This Row],[PRESCRIP]],2,1)="3",MID(Veg_Table[[#This Row],[PRESCRIP]],2,1)="4"),_xlfn.NUMBERVALUE(MID(Veg_Table[[#This Row],[PRESCRIP]],2,1)),"NA")</f>
        <v>NA</v>
      </c>
      <c r="O1727" s="1">
        <f>WEEKNUM(Veg_Table[[#This Row],[EVM_LAST_EDITED_Day]],2)</f>
        <v>20</v>
      </c>
      <c r="P1727" s="25">
        <f>IFERROR(DATE(YEAR(Veg_Table[[#This Row],[EVM_LAST_EDITED2]]),MONTH(Veg_Table[[#This Row],[EVM_LAST_EDITED2]]),DAY(Veg_Table[[#This Row],[EVM_LAST_EDITED2]])),DATE(2019,1,1))</f>
        <v>43966</v>
      </c>
      <c r="Q1727" s="3">
        <f>VALUE(SUBSTITUTE(Veg_Table[[#This Row],[EVM_LAST_EDITED]],",",""))</f>
        <v>43966.437018032397</v>
      </c>
      <c r="R1727" s="1" t="str">
        <f>_xlfn.IFNA(IF(Veg_Table[[#This Row],[EVM_LAST_EDITOR]]="","zBlank EVM Last Editor",VLOOKUP(Veg_Table[[#This Row],[EVM_LAST_EDITOR]],Roster_Table[#All],4,FALSE)),"zAWRR Not in Roster")</f>
        <v>zAWRR Not in Roster</v>
      </c>
      <c r="S1727" s="1" t="str">
        <f>_xlfn.IFNA(IF(Veg_Table[[#This Row],[EVM_LAST_EDITOR]]="","zBlank EVM Last Editor",VLOOKUP(Veg_Table[[#This Row],[EVM_LAST_EDITOR]],Roster_Table[#All],16,FALSE)),"zCompany_AWRR not in Roster")</f>
        <v>zCompany_AWRR not in Roster</v>
      </c>
      <c r="T1727" s="2">
        <f>IFERROR(DATE(YEAR(Veg_Table[[#This Row],[Created2]]),MONTH(Veg_Table[[#This Row],[Created2]]),DAY(Veg_Table[[#This Row],[Created2]])),DATE(2019,1,1))</f>
        <v>43772</v>
      </c>
      <c r="U1727" s="3">
        <f>VALUE(SUBSTITUTE(Veg_Table[[#This Row],[Created]],",",""))</f>
        <v>43772.636759259301</v>
      </c>
      <c r="V1727" s="3" t="str">
        <f ca="1">IFERROR(_xlfn.IFNA(CELL("contents",INDIRECT(_xlfn.CONCAT("Veg_Table_Production_Data!",ADDRESS(MATCH(_xlfn.MAXIFS(#REF!,#REF!,"="&amp;Veg_Table[[#This Row],[AUTO_ID]],#REF!,"&lt;"&amp;Veg_Table[[#This Row],[EVM_LAST_EDITED_Day]]),#REF!,0),COLUMN(#REF!),4,1,)))),""),"")</f>
        <v/>
      </c>
      <c r="W1727" s="3" t="str">
        <f ca="1">IF(Veg_Table[[#This Row],[Previous_Prescription]]="","No",IF(Veg_Table[[#This Row],[Previous_Prescription]]=Veg_Table[[#This Row],[PRESCRIP]],"No","Yes"))</f>
        <v>No</v>
      </c>
      <c r="X1727" s="3" t="str">
        <f>IF(Veg_Table[[#This Row],[EVM_LAST_EDITED_Day]]=Veg_Table[[#This Row],[Created_Day]],"New","Old")</f>
        <v>Old</v>
      </c>
      <c r="Y1727" s="1">
        <f>IFERROR(IF(FIND("delete",LOWER(Veg_Table[[#This Row],[PI_COMMENTS]]))&gt;=1,1,0),0)</f>
        <v>0</v>
      </c>
      <c r="Z1727" s="1" t="str">
        <f>_xlfn.IFNA(IF(Veg_Table[[#This Row],[EVM_LAST_EDITOR]]="","Yes",VLOOKUP(Veg_Table[[#This Row],[EVM_LAST_EDITOR]],Roster_Table[#All],15,FALSE)),"Yes")</f>
        <v>Yes</v>
      </c>
      <c r="AA172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27" s="1" t="str">
        <f>_xlfn.IFNA(VLOOKUP(Veg_Table[[#This Row],[EVM_LAST_EDITOR]],Roster_Table[#All],3,FALSE),"zAWRR Not in Roster")</f>
        <v>zAWRR Not in Roster</v>
      </c>
      <c r="AC1727" s="1" t="str">
        <f>_xlfn.IFNA(VLOOKUP(Veg_Table[[#This Row],[EVM_LAST_EDITOR]],Roster_Table[#All],2,FALSE),"zAWRR Not in Roster")</f>
        <v>zAWRR Not in Roster</v>
      </c>
      <c r="AD1727" s="1" t="str">
        <f>IF(_xlfn.CONCAT(Veg_Table[[#This Row],[First_Name]]," ",Veg_Table[[#This Row],[Last_Name]])="zAWRR Not in Roster zAWRR Not in Roster","zAWRR Not in Roster",_xlfn.CONCAT(Veg_Table[[#This Row],[First_Name]]," ",Veg_Table[[#This Row],[Last_Name]]))</f>
        <v>zAWRR Not in Roster</v>
      </c>
      <c r="AE1727">
        <v>1686978</v>
      </c>
      <c r="AF1727" t="s">
        <v>7347</v>
      </c>
      <c r="AG1727" t="s">
        <v>97</v>
      </c>
      <c r="AH1727" t="s">
        <v>7348</v>
      </c>
      <c r="AI1727" t="s">
        <v>7349</v>
      </c>
      <c r="AJ1727" t="s">
        <v>21</v>
      </c>
      <c r="AK1727" t="s">
        <v>833</v>
      </c>
      <c r="AL1727" t="s">
        <v>884</v>
      </c>
      <c r="AM1727" t="s">
        <v>38</v>
      </c>
      <c r="AN1727" t="s">
        <v>25</v>
      </c>
      <c r="AO1727" t="s">
        <v>25</v>
      </c>
      <c r="AP1727">
        <v>21</v>
      </c>
      <c r="AQ1727">
        <v>65</v>
      </c>
      <c r="AR1727" t="s">
        <v>28</v>
      </c>
      <c r="AS1727" t="s">
        <v>24</v>
      </c>
      <c r="AT1727" t="s">
        <v>26</v>
      </c>
      <c r="AU1727" t="s">
        <v>25</v>
      </c>
      <c r="AV1727" t="s">
        <v>28</v>
      </c>
      <c r="AW1727" t="s">
        <v>7350</v>
      </c>
      <c r="AX1727" t="s">
        <v>28</v>
      </c>
      <c r="AY1727" t="s">
        <v>28</v>
      </c>
      <c r="AZ1727"/>
      <c r="BA1727" t="s">
        <v>28</v>
      </c>
      <c r="BB1727" s="4"/>
      <c r="BC1727" t="s">
        <v>28</v>
      </c>
      <c r="BD1727" t="s">
        <v>29</v>
      </c>
      <c r="BF1727" t="s">
        <v>28</v>
      </c>
      <c r="BG1727" t="s">
        <v>28</v>
      </c>
      <c r="BH1727" t="s">
        <v>28</v>
      </c>
      <c r="BI1727" s="3"/>
      <c r="BJ1727" t="s">
        <v>52</v>
      </c>
      <c r="BK1727" s="30" t="s">
        <v>2691</v>
      </c>
      <c r="BL1727" s="3">
        <v>43966.437018032404</v>
      </c>
      <c r="BM1727" t="s">
        <v>31</v>
      </c>
      <c r="BN1727" t="s">
        <v>32</v>
      </c>
      <c r="BO1727" t="s">
        <v>7351</v>
      </c>
      <c r="BP1727" t="s">
        <v>7352</v>
      </c>
      <c r="BQ1727" t="s">
        <v>1286</v>
      </c>
      <c r="BR1727" t="s">
        <v>28</v>
      </c>
      <c r="BS1727" t="s">
        <v>28</v>
      </c>
      <c r="BT1727" t="s">
        <v>1583</v>
      </c>
      <c r="BU1727" s="3">
        <v>43772.636759259258</v>
      </c>
      <c r="BV1727" t="s">
        <v>803</v>
      </c>
      <c r="BW1727" s="3">
        <v>43966.480337314817</v>
      </c>
      <c r="BX1727" t="s">
        <v>7353</v>
      </c>
      <c r="CG1727"/>
      <c r="CH1727"/>
      <c r="CI1727"/>
      <c r="CY1727"/>
      <c r="DA1727"/>
      <c r="DF1727"/>
    </row>
    <row r="1728" spans="1:110" x14ac:dyDescent="0.25">
      <c r="A1728" s="1">
        <f>IF(Veg_Table[[#This Row],[VP_STATUS]]="Hold",0,IF(OR(AND(Veg_Table[[#This Row],[PRESCRIP]]="NW_No Work",Veg_Table[[#This Row],[VP_STATUS]]&lt;&gt;"No Work Required Under EVM"),AND(Veg_Table[[#This Row],[VP_STATUS]]="No Work Required Under EVM",Veg_Table[[#This Row],[PRESCRIP]]&lt;&gt;"NW_No Work")),1,0))</f>
        <v>0</v>
      </c>
      <c r="B1728" s="1">
        <f>IF(Veg_Table[[#This Row],[SPECIES]]="",1,0)</f>
        <v>0</v>
      </c>
      <c r="C1728" s="1">
        <f>IF(Veg_Table[[#This Row],[DIAMETER]]="",1,0)</f>
        <v>0</v>
      </c>
      <c r="D1728" s="1">
        <f>IF(Veg_Table[[#This Row],[HEIGHT]]="",1,0)</f>
        <v>0</v>
      </c>
      <c r="E172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28" s="1">
        <f>IF(AND(Veg_Table[[#This Row],[TAT_RESULT]]="ABATE",Veg_Table[[#This Row],[PRESCRIP]]="NW_No Work"),1,0)</f>
        <v>0</v>
      </c>
      <c r="G1728" s="1">
        <f>IF(OR(Veg_Table[[#This Row],[Prescription R-Scale]]="NA",Veg_Table[[#This Row],[Diameter R-Scale]]="NA"),0,IF(Veg_Table[[#This Row],[Diameter R-Scale]]&lt;&gt;Veg_Table[[#This Row],[Prescription R-Scale]],1,0))</f>
        <v>0</v>
      </c>
      <c r="H1728" s="1">
        <f>IF(OR(AND(Veg_Table[[#This Row],[PRESCRIP]]="BC_Br Rmv", Veg_Table[[#This Row],[WOOD_MAN]]&lt;&gt;"Not Needed"),AND(Veg_Table[[#This Row],[PRESCRIP]]="BCS_Br Rmv+Trt", Veg_Table[[#This Row],[WOOD_MAN]]&lt;&gt;"Not Needed")),1,0)</f>
        <v>0</v>
      </c>
      <c r="I1728" s="1">
        <f ca="1">IF(AND(Veg_Table[[#This Row],[Prescription_Changed]]="Yes",Veg_Table[[#This Row],[TAT_RESULT]]=""),1,0)</f>
        <v>0</v>
      </c>
      <c r="J1728" s="1">
        <f ca="1">SUM(Veg_Table[[#This Row],[Prescription and Status do not match]:[Prescription_Edited_And_TAT_Is_Blank]])</f>
        <v>0</v>
      </c>
      <c r="K1728" s="1">
        <f ca="1">IF(Veg_Table[[#This Row],[Sum of Errors]]&gt;0,1,0)</f>
        <v>0</v>
      </c>
      <c r="L1728" s="1">
        <f>1</f>
        <v>1</v>
      </c>
      <c r="M1728"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728" s="1" t="str">
        <f>IF(OR(MID(Veg_Table[[#This Row],[PRESCRIP]],2,1)="1",MID(Veg_Table[[#This Row],[PRESCRIP]],2,1)="2",MID(Veg_Table[[#This Row],[PRESCRIP]],2,1)="3",MID(Veg_Table[[#This Row],[PRESCRIP]],2,1)="4"),_xlfn.NUMBERVALUE(MID(Veg_Table[[#This Row],[PRESCRIP]],2,1)),"NA")</f>
        <v>NA</v>
      </c>
      <c r="O1728" s="1">
        <f>WEEKNUM(Veg_Table[[#This Row],[EVM_LAST_EDITED_Day]],2)</f>
        <v>20</v>
      </c>
      <c r="P1728" s="25">
        <f>IFERROR(DATE(YEAR(Veg_Table[[#This Row],[EVM_LAST_EDITED2]]),MONTH(Veg_Table[[#This Row],[EVM_LAST_EDITED2]]),DAY(Veg_Table[[#This Row],[EVM_LAST_EDITED2]])),DATE(2019,1,1))</f>
        <v>43966</v>
      </c>
      <c r="Q1728" s="3">
        <f>VALUE(SUBSTITUTE(Veg_Table[[#This Row],[EVM_LAST_EDITED]],",",""))</f>
        <v>43966.437627314801</v>
      </c>
      <c r="R1728" s="1" t="str">
        <f>_xlfn.IFNA(IF(Veg_Table[[#This Row],[EVM_LAST_EDITOR]]="","zBlank EVM Last Editor",VLOOKUP(Veg_Table[[#This Row],[EVM_LAST_EDITOR]],Roster_Table[#All],4,FALSE)),"zAWRR Not in Roster")</f>
        <v>JEF</v>
      </c>
      <c r="S1728" s="1" t="str">
        <f>_xlfn.IFNA(IF(Veg_Table[[#This Row],[EVM_LAST_EDITOR]]="","zBlank EVM Last Editor",VLOOKUP(Veg_Table[[#This Row],[EVM_LAST_EDITOR]],Roster_Table[#All],16,FALSE)),"zCompany_AWRR not in Roster")</f>
        <v>JEF_Jefferson Resources</v>
      </c>
      <c r="T1728" s="2">
        <f>IFERROR(DATE(YEAR(Veg_Table[[#This Row],[Created2]]),MONTH(Veg_Table[[#This Row],[Created2]]),DAY(Veg_Table[[#This Row],[Created2]])),DATE(2019,1,1))</f>
        <v>43966</v>
      </c>
      <c r="U1728" s="3">
        <f>VALUE(SUBSTITUTE(Veg_Table[[#This Row],[Created]],",",""))</f>
        <v>43966.437627314801</v>
      </c>
      <c r="V1728" s="3" t="str">
        <f ca="1">IFERROR(_xlfn.IFNA(CELL("contents",INDIRECT(_xlfn.CONCAT("Veg_Table_Production_Data!",ADDRESS(MATCH(_xlfn.MAXIFS(#REF!,#REF!,"="&amp;Veg_Table[[#This Row],[AUTO_ID]],#REF!,"&lt;"&amp;Veg_Table[[#This Row],[EVM_LAST_EDITED_Day]]),#REF!,0),COLUMN(#REF!),4,1,)))),""),"")</f>
        <v/>
      </c>
      <c r="W1728" s="3" t="str">
        <f ca="1">IF(Veg_Table[[#This Row],[Previous_Prescription]]="","No",IF(Veg_Table[[#This Row],[Previous_Prescription]]=Veg_Table[[#This Row],[PRESCRIP]],"No","Yes"))</f>
        <v>No</v>
      </c>
      <c r="X1728" s="3" t="str">
        <f>IF(Veg_Table[[#This Row],[EVM_LAST_EDITED_Day]]=Veg_Table[[#This Row],[Created_Day]],"New","Old")</f>
        <v>New</v>
      </c>
      <c r="Y1728" s="1">
        <f>IFERROR(IF(FIND("delete",LOWER(Veg_Table[[#This Row],[PI_COMMENTS]]))&gt;=1,1,0),0)</f>
        <v>0</v>
      </c>
      <c r="Z1728" s="1" t="str">
        <f>_xlfn.IFNA(IF(Veg_Table[[#This Row],[EVM_LAST_EDITOR]]="","Yes",VLOOKUP(Veg_Table[[#This Row],[EVM_LAST_EDITOR]],Roster_Table[#All],15,FALSE)),"Yes")</f>
        <v>Yes</v>
      </c>
      <c r="AA172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28" s="1" t="str">
        <f>_xlfn.IFNA(VLOOKUP(Veg_Table[[#This Row],[EVM_LAST_EDITOR]],Roster_Table[#All],3,FALSE),"zAWRR Not in Roster")</f>
        <v>Kalli</v>
      </c>
      <c r="AC1728" s="1" t="str">
        <f>_xlfn.IFNA(VLOOKUP(Veg_Table[[#This Row],[EVM_LAST_EDITOR]],Roster_Table[#All],2,FALSE),"zAWRR Not in Roster")</f>
        <v>Fenk</v>
      </c>
      <c r="AD1728" s="1" t="str">
        <f>IF(_xlfn.CONCAT(Veg_Table[[#This Row],[First_Name]]," ",Veg_Table[[#This Row],[Last_Name]])="zAWRR Not in Roster zAWRR Not in Roster","zAWRR Not in Roster",_xlfn.CONCAT(Veg_Table[[#This Row],[First_Name]]," ",Veg_Table[[#This Row],[Last_Name]]))</f>
        <v>Kalli Fenk</v>
      </c>
      <c r="AE1728">
        <v>3231573</v>
      </c>
      <c r="AF1728" t="s">
        <v>7157</v>
      </c>
      <c r="AG1728" t="s">
        <v>30</v>
      </c>
      <c r="AH1728" t="s">
        <v>3070</v>
      </c>
      <c r="AI1728" t="s">
        <v>2604</v>
      </c>
      <c r="AJ1728" t="s">
        <v>21</v>
      </c>
      <c r="AL1728" t="s">
        <v>37</v>
      </c>
      <c r="AM1728" t="s">
        <v>38</v>
      </c>
      <c r="AN1728" t="s">
        <v>25</v>
      </c>
      <c r="AO1728" t="s">
        <v>25</v>
      </c>
      <c r="AP1728">
        <v>11</v>
      </c>
      <c r="AQ1728">
        <v>110</v>
      </c>
      <c r="AR1728" t="s">
        <v>511</v>
      </c>
      <c r="AS1728" t="s">
        <v>24</v>
      </c>
      <c r="AT1728" t="s">
        <v>26</v>
      </c>
      <c r="AV1728" t="s">
        <v>512</v>
      </c>
      <c r="AW1728" t="s">
        <v>7158</v>
      </c>
      <c r="AZ1728"/>
      <c r="BB1728" s="4"/>
      <c r="BD1728" t="s">
        <v>29</v>
      </c>
      <c r="BE1728" t="s">
        <v>25</v>
      </c>
      <c r="BF1728" t="s">
        <v>513</v>
      </c>
      <c r="BI1728" s="3"/>
      <c r="BJ1728" t="s">
        <v>52</v>
      </c>
      <c r="BK1728" s="30" t="s">
        <v>65</v>
      </c>
      <c r="BL1728" s="3">
        <v>43966.437627314815</v>
      </c>
      <c r="BM1728" t="s">
        <v>31</v>
      </c>
      <c r="BN1728" t="s">
        <v>32</v>
      </c>
      <c r="BP1728" t="s">
        <v>3074</v>
      </c>
      <c r="BQ1728" t="s">
        <v>826</v>
      </c>
      <c r="BR1728" t="s">
        <v>28</v>
      </c>
      <c r="BS1728" t="s">
        <v>28</v>
      </c>
      <c r="BT1728" t="s">
        <v>65</v>
      </c>
      <c r="BU1728" s="3">
        <v>43966.437627314815</v>
      </c>
      <c r="BV1728" t="s">
        <v>803</v>
      </c>
      <c r="BW1728" s="3">
        <v>43966.505166006944</v>
      </c>
      <c r="BX1728" t="s">
        <v>7159</v>
      </c>
      <c r="CG1728"/>
      <c r="CH1728"/>
      <c r="CI1728"/>
      <c r="CY1728"/>
      <c r="DA1728"/>
      <c r="DF1728"/>
    </row>
    <row r="1729" spans="1:110" x14ac:dyDescent="0.25">
      <c r="A1729" s="1">
        <f>IF(Veg_Table[[#This Row],[VP_STATUS]]="Hold",0,IF(OR(AND(Veg_Table[[#This Row],[PRESCRIP]]="NW_No Work",Veg_Table[[#This Row],[VP_STATUS]]&lt;&gt;"No Work Required Under EVM"),AND(Veg_Table[[#This Row],[VP_STATUS]]="No Work Required Under EVM",Veg_Table[[#This Row],[PRESCRIP]]&lt;&gt;"NW_No Work")),1,0))</f>
        <v>0</v>
      </c>
      <c r="B1729" s="1">
        <f>IF(Veg_Table[[#This Row],[SPECIES]]="",1,0)</f>
        <v>0</v>
      </c>
      <c r="C1729" s="1">
        <f>IF(Veg_Table[[#This Row],[DIAMETER]]="",1,0)</f>
        <v>0</v>
      </c>
      <c r="D1729" s="1">
        <f>IF(Veg_Table[[#This Row],[HEIGHT]]="",1,0)</f>
        <v>0</v>
      </c>
      <c r="E172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29" s="1">
        <f>IF(AND(Veg_Table[[#This Row],[TAT_RESULT]]="ABATE",Veg_Table[[#This Row],[PRESCRIP]]="NW_No Work"),1,0)</f>
        <v>0</v>
      </c>
      <c r="G1729" s="1">
        <f>IF(OR(Veg_Table[[#This Row],[Prescription R-Scale]]="NA",Veg_Table[[#This Row],[Diameter R-Scale]]="NA"),0,IF(Veg_Table[[#This Row],[Diameter R-Scale]]&lt;&gt;Veg_Table[[#This Row],[Prescription R-Scale]],1,0))</f>
        <v>0</v>
      </c>
      <c r="H1729" s="1">
        <f>IF(OR(AND(Veg_Table[[#This Row],[PRESCRIP]]="BC_Br Rmv", Veg_Table[[#This Row],[WOOD_MAN]]&lt;&gt;"Not Needed"),AND(Veg_Table[[#This Row],[PRESCRIP]]="BCS_Br Rmv+Trt", Veg_Table[[#This Row],[WOOD_MAN]]&lt;&gt;"Not Needed")),1,0)</f>
        <v>0</v>
      </c>
      <c r="I1729" s="1">
        <f ca="1">IF(AND(Veg_Table[[#This Row],[Prescription_Changed]]="Yes",Veg_Table[[#This Row],[TAT_RESULT]]=""),1,0)</f>
        <v>0</v>
      </c>
      <c r="J1729" s="1">
        <f ca="1">SUM(Veg_Table[[#This Row],[Prescription and Status do not match]:[Prescription_Edited_And_TAT_Is_Blank]])</f>
        <v>0</v>
      </c>
      <c r="K1729" s="1">
        <f ca="1">IF(Veg_Table[[#This Row],[Sum of Errors]]&gt;0,1,0)</f>
        <v>0</v>
      </c>
      <c r="L1729" s="1">
        <f>1</f>
        <v>1</v>
      </c>
      <c r="M1729"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729" s="1" t="str">
        <f>IF(OR(MID(Veg_Table[[#This Row],[PRESCRIP]],2,1)="1",MID(Veg_Table[[#This Row],[PRESCRIP]],2,1)="2",MID(Veg_Table[[#This Row],[PRESCRIP]],2,1)="3",MID(Veg_Table[[#This Row],[PRESCRIP]],2,1)="4"),_xlfn.NUMBERVALUE(MID(Veg_Table[[#This Row],[PRESCRIP]],2,1)),"NA")</f>
        <v>NA</v>
      </c>
      <c r="O1729" s="1">
        <f>WEEKNUM(Veg_Table[[#This Row],[EVM_LAST_EDITED_Day]],2)</f>
        <v>20</v>
      </c>
      <c r="P1729" s="25">
        <f>IFERROR(DATE(YEAR(Veg_Table[[#This Row],[EVM_LAST_EDITED2]]),MONTH(Veg_Table[[#This Row],[EVM_LAST_EDITED2]]),DAY(Veg_Table[[#This Row],[EVM_LAST_EDITED2]])),DATE(2019,1,1))</f>
        <v>43966</v>
      </c>
      <c r="Q1729" s="3">
        <f>VALUE(SUBSTITUTE(Veg_Table[[#This Row],[EVM_LAST_EDITED]],",",""))</f>
        <v>43966.445509259298</v>
      </c>
      <c r="R1729" s="1" t="str">
        <f>_xlfn.IFNA(IF(Veg_Table[[#This Row],[EVM_LAST_EDITOR]]="","zBlank EVM Last Editor",VLOOKUP(Veg_Table[[#This Row],[EVM_LAST_EDITOR]],Roster_Table[#All],4,FALSE)),"zAWRR Not in Roster")</f>
        <v>JEF</v>
      </c>
      <c r="S1729" s="1" t="str">
        <f>_xlfn.IFNA(IF(Veg_Table[[#This Row],[EVM_LAST_EDITOR]]="","zBlank EVM Last Editor",VLOOKUP(Veg_Table[[#This Row],[EVM_LAST_EDITOR]],Roster_Table[#All],16,FALSE)),"zCompany_AWRR not in Roster")</f>
        <v>JEF_Jefferson Resources</v>
      </c>
      <c r="T1729" s="2">
        <f>IFERROR(DATE(YEAR(Veg_Table[[#This Row],[Created2]]),MONTH(Veg_Table[[#This Row],[Created2]]),DAY(Veg_Table[[#This Row],[Created2]])),DATE(2019,1,1))</f>
        <v>43966</v>
      </c>
      <c r="U1729" s="3">
        <f>VALUE(SUBSTITUTE(Veg_Table[[#This Row],[Created]],",",""))</f>
        <v>43966.445509259298</v>
      </c>
      <c r="V1729" s="3" t="str">
        <f ca="1">IFERROR(_xlfn.IFNA(CELL("contents",INDIRECT(_xlfn.CONCAT("Veg_Table_Production_Data!",ADDRESS(MATCH(_xlfn.MAXIFS(#REF!,#REF!,"="&amp;Veg_Table[[#This Row],[AUTO_ID]],#REF!,"&lt;"&amp;Veg_Table[[#This Row],[EVM_LAST_EDITED_Day]]),#REF!,0),COLUMN(#REF!),4,1,)))),""),"")</f>
        <v/>
      </c>
      <c r="W1729" s="3" t="str">
        <f ca="1">IF(Veg_Table[[#This Row],[Previous_Prescription]]="","No",IF(Veg_Table[[#This Row],[Previous_Prescription]]=Veg_Table[[#This Row],[PRESCRIP]],"No","Yes"))</f>
        <v>No</v>
      </c>
      <c r="X1729" s="3" t="str">
        <f>IF(Veg_Table[[#This Row],[EVM_LAST_EDITED_Day]]=Veg_Table[[#This Row],[Created_Day]],"New","Old")</f>
        <v>New</v>
      </c>
      <c r="Y1729" s="1">
        <f>IFERROR(IF(FIND("delete",LOWER(Veg_Table[[#This Row],[PI_COMMENTS]]))&gt;=1,1,0),0)</f>
        <v>0</v>
      </c>
      <c r="Z1729" s="1" t="str">
        <f>_xlfn.IFNA(IF(Veg_Table[[#This Row],[EVM_LAST_EDITOR]]="","Yes",VLOOKUP(Veg_Table[[#This Row],[EVM_LAST_EDITOR]],Roster_Table[#All],15,FALSE)),"Yes")</f>
        <v>Yes</v>
      </c>
      <c r="AA172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29" s="1" t="str">
        <f>_xlfn.IFNA(VLOOKUP(Veg_Table[[#This Row],[EVM_LAST_EDITOR]],Roster_Table[#All],3,FALSE),"zAWRR Not in Roster")</f>
        <v>Kalli</v>
      </c>
      <c r="AC1729" s="1" t="str">
        <f>_xlfn.IFNA(VLOOKUP(Veg_Table[[#This Row],[EVM_LAST_EDITOR]],Roster_Table[#All],2,FALSE),"zAWRR Not in Roster")</f>
        <v>Fenk</v>
      </c>
      <c r="AD1729" s="1" t="str">
        <f>IF(_xlfn.CONCAT(Veg_Table[[#This Row],[First_Name]]," ",Veg_Table[[#This Row],[Last_Name]])="zAWRR Not in Roster zAWRR Not in Roster","zAWRR Not in Roster",_xlfn.CONCAT(Veg_Table[[#This Row],[First_Name]]," ",Veg_Table[[#This Row],[Last_Name]]))</f>
        <v>Kalli Fenk</v>
      </c>
      <c r="AE1729">
        <v>3231574</v>
      </c>
      <c r="AF1729" t="s">
        <v>7154</v>
      </c>
      <c r="AG1729" t="s">
        <v>30</v>
      </c>
      <c r="AH1729" t="s">
        <v>3070</v>
      </c>
      <c r="AI1729" t="s">
        <v>3071</v>
      </c>
      <c r="AJ1729" t="s">
        <v>21</v>
      </c>
      <c r="AL1729" t="s">
        <v>37</v>
      </c>
      <c r="AM1729" t="s">
        <v>23</v>
      </c>
      <c r="AN1729" t="s">
        <v>25</v>
      </c>
      <c r="AO1729" t="s">
        <v>25</v>
      </c>
      <c r="AP1729">
        <v>13</v>
      </c>
      <c r="AQ1729">
        <v>37</v>
      </c>
      <c r="AR1729" t="s">
        <v>511</v>
      </c>
      <c r="AS1729" t="s">
        <v>24</v>
      </c>
      <c r="AT1729" t="s">
        <v>26</v>
      </c>
      <c r="AV1729" t="s">
        <v>512</v>
      </c>
      <c r="AW1729" t="s">
        <v>7155</v>
      </c>
      <c r="AZ1729"/>
      <c r="BB1729" s="4"/>
      <c r="BD1729" t="s">
        <v>29</v>
      </c>
      <c r="BE1729" t="s">
        <v>25</v>
      </c>
      <c r="BF1729" t="s">
        <v>513</v>
      </c>
      <c r="BI1729" s="3"/>
      <c r="BJ1729" t="s">
        <v>52</v>
      </c>
      <c r="BK1729" s="30" t="s">
        <v>65</v>
      </c>
      <c r="BL1729" s="3">
        <v>43966.445509259262</v>
      </c>
      <c r="BM1729" t="s">
        <v>31</v>
      </c>
      <c r="BN1729" t="s">
        <v>32</v>
      </c>
      <c r="BP1729" t="s">
        <v>3074</v>
      </c>
      <c r="BQ1729" t="s">
        <v>826</v>
      </c>
      <c r="BR1729" t="s">
        <v>28</v>
      </c>
      <c r="BS1729" t="s">
        <v>28</v>
      </c>
      <c r="BT1729" t="s">
        <v>65</v>
      </c>
      <c r="BU1729" s="3">
        <v>43966.445509259262</v>
      </c>
      <c r="BV1729" t="s">
        <v>803</v>
      </c>
      <c r="BW1729" s="3">
        <v>43966.505166006944</v>
      </c>
      <c r="BX1729" t="s">
        <v>7156</v>
      </c>
      <c r="CG1729"/>
      <c r="CH1729"/>
      <c r="CI1729"/>
      <c r="CY1729"/>
      <c r="DA1729"/>
      <c r="DF1729"/>
    </row>
    <row r="1730" spans="1:110" x14ac:dyDescent="0.25">
      <c r="A1730" s="1">
        <f>IF(Veg_Table[[#This Row],[VP_STATUS]]="Hold",0,IF(OR(AND(Veg_Table[[#This Row],[PRESCRIP]]="NW_No Work",Veg_Table[[#This Row],[VP_STATUS]]&lt;&gt;"No Work Required Under EVM"),AND(Veg_Table[[#This Row],[VP_STATUS]]="No Work Required Under EVM",Veg_Table[[#This Row],[PRESCRIP]]&lt;&gt;"NW_No Work")),1,0))</f>
        <v>0</v>
      </c>
      <c r="B1730" s="1">
        <f>IF(Veg_Table[[#This Row],[SPECIES]]="",1,0)</f>
        <v>0</v>
      </c>
      <c r="C1730" s="1">
        <f>IF(Veg_Table[[#This Row],[DIAMETER]]="",1,0)</f>
        <v>0</v>
      </c>
      <c r="D1730" s="1">
        <f>IF(Veg_Table[[#This Row],[HEIGHT]]="",1,0)</f>
        <v>0</v>
      </c>
      <c r="E173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30" s="1">
        <f>IF(AND(Veg_Table[[#This Row],[TAT_RESULT]]="ABATE",Veg_Table[[#This Row],[PRESCRIP]]="NW_No Work"),1,0)</f>
        <v>0</v>
      </c>
      <c r="G1730" s="1">
        <f>IF(OR(Veg_Table[[#This Row],[Prescription R-Scale]]="NA",Veg_Table[[#This Row],[Diameter R-Scale]]="NA"),0,IF(Veg_Table[[#This Row],[Diameter R-Scale]]&lt;&gt;Veg_Table[[#This Row],[Prescription R-Scale]],1,0))</f>
        <v>0</v>
      </c>
      <c r="H1730" s="1">
        <f>IF(OR(AND(Veg_Table[[#This Row],[PRESCRIP]]="BC_Br Rmv", Veg_Table[[#This Row],[WOOD_MAN]]&lt;&gt;"Not Needed"),AND(Veg_Table[[#This Row],[PRESCRIP]]="BCS_Br Rmv+Trt", Veg_Table[[#This Row],[WOOD_MAN]]&lt;&gt;"Not Needed")),1,0)</f>
        <v>0</v>
      </c>
      <c r="I1730" s="1">
        <f ca="1">IF(AND(Veg_Table[[#This Row],[Prescription_Changed]]="Yes",Veg_Table[[#This Row],[TAT_RESULT]]=""),1,0)</f>
        <v>0</v>
      </c>
      <c r="J1730" s="1">
        <f ca="1">SUM(Veg_Table[[#This Row],[Prescription and Status do not match]:[Prescription_Edited_And_TAT_Is_Blank]])</f>
        <v>0</v>
      </c>
      <c r="K1730" s="1">
        <f ca="1">IF(Veg_Table[[#This Row],[Sum of Errors]]&gt;0,1,0)</f>
        <v>0</v>
      </c>
      <c r="L1730" s="1">
        <f>1</f>
        <v>1</v>
      </c>
      <c r="M1730"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730" s="1" t="str">
        <f>IF(OR(MID(Veg_Table[[#This Row],[PRESCRIP]],2,1)="1",MID(Veg_Table[[#This Row],[PRESCRIP]],2,1)="2",MID(Veg_Table[[#This Row],[PRESCRIP]],2,1)="3",MID(Veg_Table[[#This Row],[PRESCRIP]],2,1)="4"),_xlfn.NUMBERVALUE(MID(Veg_Table[[#This Row],[PRESCRIP]],2,1)),"NA")</f>
        <v>NA</v>
      </c>
      <c r="O1730" s="1">
        <f>WEEKNUM(Veg_Table[[#This Row],[EVM_LAST_EDITED_Day]],2)</f>
        <v>20</v>
      </c>
      <c r="P1730" s="25">
        <f>IFERROR(DATE(YEAR(Veg_Table[[#This Row],[EVM_LAST_EDITED2]]),MONTH(Veg_Table[[#This Row],[EVM_LAST_EDITED2]]),DAY(Veg_Table[[#This Row],[EVM_LAST_EDITED2]])),DATE(2019,1,1))</f>
        <v>43966</v>
      </c>
      <c r="Q1730" s="3">
        <f>VALUE(SUBSTITUTE(Veg_Table[[#This Row],[EVM_LAST_EDITED]],",",""))</f>
        <v>43966.448522974497</v>
      </c>
      <c r="R1730" s="1" t="str">
        <f>_xlfn.IFNA(IF(Veg_Table[[#This Row],[EVM_LAST_EDITOR]]="","zBlank EVM Last Editor",VLOOKUP(Veg_Table[[#This Row],[EVM_LAST_EDITOR]],Roster_Table[#All],4,FALSE)),"zAWRR Not in Roster")</f>
        <v>FCO</v>
      </c>
      <c r="S1730" s="1" t="str">
        <f>_xlfn.IFNA(IF(Veg_Table[[#This Row],[EVM_LAST_EDITOR]]="","zBlank EVM Last Editor",VLOOKUP(Veg_Table[[#This Row],[EVM_LAST_EDITOR]],Roster_Table[#All],16,FALSE)),"zCompany_AWRR not in Roster")</f>
        <v>FCO_Forester’s Co-op</v>
      </c>
      <c r="T1730" s="2">
        <f>IFERROR(DATE(YEAR(Veg_Table[[#This Row],[Created2]]),MONTH(Veg_Table[[#This Row],[Created2]]),DAY(Veg_Table[[#This Row],[Created2]])),DATE(2019,1,1))</f>
        <v>43882</v>
      </c>
      <c r="U1730" s="3">
        <f>VALUE(SUBSTITUTE(Veg_Table[[#This Row],[Created]],",",""))</f>
        <v>43882.523495370398</v>
      </c>
      <c r="V1730" s="3" t="str">
        <f ca="1">IFERROR(_xlfn.IFNA(CELL("contents",INDIRECT(_xlfn.CONCAT("Veg_Table_Production_Data!",ADDRESS(MATCH(_xlfn.MAXIFS(#REF!,#REF!,"="&amp;Veg_Table[[#This Row],[AUTO_ID]],#REF!,"&lt;"&amp;Veg_Table[[#This Row],[EVM_LAST_EDITED_Day]]),#REF!,0),COLUMN(#REF!),4,1,)))),""),"")</f>
        <v/>
      </c>
      <c r="W1730" s="3" t="str">
        <f ca="1">IF(Veg_Table[[#This Row],[Previous_Prescription]]="","No",IF(Veg_Table[[#This Row],[Previous_Prescription]]=Veg_Table[[#This Row],[PRESCRIP]],"No","Yes"))</f>
        <v>No</v>
      </c>
      <c r="X1730" s="3" t="str">
        <f>IF(Veg_Table[[#This Row],[EVM_LAST_EDITED_Day]]=Veg_Table[[#This Row],[Created_Day]],"New","Old")</f>
        <v>Old</v>
      </c>
      <c r="Y1730" s="1">
        <f>IFERROR(IF(FIND("delete",LOWER(Veg_Table[[#This Row],[PI_COMMENTS]]))&gt;=1,1,0),0)</f>
        <v>0</v>
      </c>
      <c r="Z1730" s="1" t="str">
        <f>_xlfn.IFNA(IF(Veg_Table[[#This Row],[EVM_LAST_EDITOR]]="","Yes",VLOOKUP(Veg_Table[[#This Row],[EVM_LAST_EDITOR]],Roster_Table[#All],15,FALSE)),"Yes")</f>
        <v>Yes</v>
      </c>
      <c r="AA173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30" s="1" t="str">
        <f>_xlfn.IFNA(VLOOKUP(Veg_Table[[#This Row],[EVM_LAST_EDITOR]],Roster_Table[#All],3,FALSE),"zAWRR Not in Roster")</f>
        <v>Sandy</v>
      </c>
      <c r="AC1730" s="1" t="str">
        <f>_xlfn.IFNA(VLOOKUP(Veg_Table[[#This Row],[EVM_LAST_EDITOR]],Roster_Table[#All],2,FALSE),"zAWRR Not in Roster")</f>
        <v>Frizzell</v>
      </c>
      <c r="AD1730" s="1" t="str">
        <f>IF(_xlfn.CONCAT(Veg_Table[[#This Row],[First_Name]]," ",Veg_Table[[#This Row],[Last_Name]])="zAWRR Not in Roster zAWRR Not in Roster","zAWRR Not in Roster",_xlfn.CONCAT(Veg_Table[[#This Row],[First_Name]]," ",Veg_Table[[#This Row],[Last_Name]]))</f>
        <v>Sandy Frizzell</v>
      </c>
      <c r="AE1730">
        <v>1780331</v>
      </c>
      <c r="AF1730" t="s">
        <v>7150</v>
      </c>
      <c r="AG1730" t="s">
        <v>30</v>
      </c>
      <c r="AH1730" t="s">
        <v>7144</v>
      </c>
      <c r="AI1730" t="s">
        <v>7151</v>
      </c>
      <c r="AJ1730" t="s">
        <v>21</v>
      </c>
      <c r="AK1730" t="s">
        <v>28</v>
      </c>
      <c r="AL1730" t="s">
        <v>37</v>
      </c>
      <c r="AM1730" t="s">
        <v>38</v>
      </c>
      <c r="AN1730" t="s">
        <v>25</v>
      </c>
      <c r="AO1730" t="s">
        <v>25</v>
      </c>
      <c r="AP1730">
        <v>26</v>
      </c>
      <c r="AQ1730">
        <v>81</v>
      </c>
      <c r="AR1730" t="s">
        <v>28</v>
      </c>
      <c r="AS1730" t="s">
        <v>24</v>
      </c>
      <c r="AT1730" t="s">
        <v>26</v>
      </c>
      <c r="AU1730" t="s">
        <v>25</v>
      </c>
      <c r="AV1730" t="s">
        <v>28</v>
      </c>
      <c r="AW1730" t="s">
        <v>7152</v>
      </c>
      <c r="AX1730" t="s">
        <v>28</v>
      </c>
      <c r="AY1730" t="s">
        <v>28</v>
      </c>
      <c r="AZ1730"/>
      <c r="BA1730" t="s">
        <v>28</v>
      </c>
      <c r="BB1730" s="4"/>
      <c r="BC1730" t="s">
        <v>28</v>
      </c>
      <c r="BD1730" t="s">
        <v>29</v>
      </c>
      <c r="BF1730" t="s">
        <v>28</v>
      </c>
      <c r="BG1730" t="s">
        <v>28</v>
      </c>
      <c r="BH1730" t="s">
        <v>28</v>
      </c>
      <c r="BI1730" s="3"/>
      <c r="BJ1730" t="s">
        <v>994</v>
      </c>
      <c r="BK1730" s="30" t="s">
        <v>527</v>
      </c>
      <c r="BL1730" s="3">
        <v>43966.448522974541</v>
      </c>
      <c r="BM1730" t="s">
        <v>31</v>
      </c>
      <c r="BN1730" t="s">
        <v>32</v>
      </c>
      <c r="BO1730" t="s">
        <v>7147</v>
      </c>
      <c r="BP1730" t="s">
        <v>7148</v>
      </c>
      <c r="BQ1730" t="s">
        <v>826</v>
      </c>
      <c r="BR1730" t="s">
        <v>28</v>
      </c>
      <c r="BS1730" t="s">
        <v>28</v>
      </c>
      <c r="BT1730" t="s">
        <v>467</v>
      </c>
      <c r="BU1730" s="3">
        <v>43882.523495370369</v>
      </c>
      <c r="BV1730" t="s">
        <v>803</v>
      </c>
      <c r="BW1730" s="3">
        <v>43966.48034858796</v>
      </c>
      <c r="BX1730" t="s">
        <v>7153</v>
      </c>
      <c r="CG1730"/>
      <c r="CH1730"/>
      <c r="CI1730"/>
      <c r="CY1730"/>
      <c r="DA1730"/>
      <c r="DF1730"/>
    </row>
    <row r="1731" spans="1:110" x14ac:dyDescent="0.25">
      <c r="A1731" s="1">
        <f>IF(Veg_Table[[#This Row],[VP_STATUS]]="Hold",0,IF(OR(AND(Veg_Table[[#This Row],[PRESCRIP]]="NW_No Work",Veg_Table[[#This Row],[VP_STATUS]]&lt;&gt;"No Work Required Under EVM"),AND(Veg_Table[[#This Row],[VP_STATUS]]="No Work Required Under EVM",Veg_Table[[#This Row],[PRESCRIP]]&lt;&gt;"NW_No Work")),1,0))</f>
        <v>0</v>
      </c>
      <c r="B1731" s="1">
        <f>IF(Veg_Table[[#This Row],[SPECIES]]="",1,0)</f>
        <v>0</v>
      </c>
      <c r="C1731" s="1">
        <f>IF(Veg_Table[[#This Row],[DIAMETER]]="",1,0)</f>
        <v>0</v>
      </c>
      <c r="D1731" s="1">
        <f>IF(Veg_Table[[#This Row],[HEIGHT]]="",1,0)</f>
        <v>0</v>
      </c>
      <c r="E173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31" s="1">
        <f>IF(AND(Veg_Table[[#This Row],[TAT_RESULT]]="ABATE",Veg_Table[[#This Row],[PRESCRIP]]="NW_No Work"),1,0)</f>
        <v>0</v>
      </c>
      <c r="G1731" s="1">
        <f>IF(OR(Veg_Table[[#This Row],[Prescription R-Scale]]="NA",Veg_Table[[#This Row],[Diameter R-Scale]]="NA"),0,IF(Veg_Table[[#This Row],[Diameter R-Scale]]&lt;&gt;Veg_Table[[#This Row],[Prescription R-Scale]],1,0))</f>
        <v>0</v>
      </c>
      <c r="H1731" s="1">
        <f>IF(OR(AND(Veg_Table[[#This Row],[PRESCRIP]]="BC_Br Rmv", Veg_Table[[#This Row],[WOOD_MAN]]&lt;&gt;"Not Needed"),AND(Veg_Table[[#This Row],[PRESCRIP]]="BCS_Br Rmv+Trt", Veg_Table[[#This Row],[WOOD_MAN]]&lt;&gt;"Not Needed")),1,0)</f>
        <v>0</v>
      </c>
      <c r="I1731" s="1">
        <f ca="1">IF(AND(Veg_Table[[#This Row],[Prescription_Changed]]="Yes",Veg_Table[[#This Row],[TAT_RESULT]]=""),1,0)</f>
        <v>0</v>
      </c>
      <c r="J1731" s="1">
        <f ca="1">SUM(Veg_Table[[#This Row],[Prescription and Status do not match]:[Prescription_Edited_And_TAT_Is_Blank]])</f>
        <v>0</v>
      </c>
      <c r="K1731" s="1">
        <f ca="1">IF(Veg_Table[[#This Row],[Sum of Errors]]&gt;0,1,0)</f>
        <v>0</v>
      </c>
      <c r="L1731" s="1">
        <f>1</f>
        <v>1</v>
      </c>
      <c r="M1731"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731" s="1" t="str">
        <f>IF(OR(MID(Veg_Table[[#This Row],[PRESCRIP]],2,1)="1",MID(Veg_Table[[#This Row],[PRESCRIP]],2,1)="2",MID(Veg_Table[[#This Row],[PRESCRIP]],2,1)="3",MID(Veg_Table[[#This Row],[PRESCRIP]],2,1)="4"),_xlfn.NUMBERVALUE(MID(Veg_Table[[#This Row],[PRESCRIP]],2,1)),"NA")</f>
        <v>NA</v>
      </c>
      <c r="O1731" s="1">
        <f>WEEKNUM(Veg_Table[[#This Row],[EVM_LAST_EDITED_Day]],2)</f>
        <v>20</v>
      </c>
      <c r="P1731" s="25">
        <f>IFERROR(DATE(YEAR(Veg_Table[[#This Row],[EVM_LAST_EDITED2]]),MONTH(Veg_Table[[#This Row],[EVM_LAST_EDITED2]]),DAY(Veg_Table[[#This Row],[EVM_LAST_EDITED2]])),DATE(2019,1,1))</f>
        <v>43966</v>
      </c>
      <c r="Q1731" s="3">
        <f>VALUE(SUBSTITUTE(Veg_Table[[#This Row],[EVM_LAST_EDITED]],",",""))</f>
        <v>43966.450416296298</v>
      </c>
      <c r="R1731" s="1" t="str">
        <f>_xlfn.IFNA(IF(Veg_Table[[#This Row],[EVM_LAST_EDITOR]]="","zBlank EVM Last Editor",VLOOKUP(Veg_Table[[#This Row],[EVM_LAST_EDITOR]],Roster_Table[#All],4,FALSE)),"zAWRR Not in Roster")</f>
        <v>MGE</v>
      </c>
      <c r="S1731" s="1" t="str">
        <f>_xlfn.IFNA(IF(Veg_Table[[#This Row],[EVM_LAST_EDITOR]]="","zBlank EVM Last Editor",VLOOKUP(Veg_Table[[#This Row],[EVM_LAST_EDITOR]],Roster_Table[#All],16,FALSE)),"zCompany_AWRR not in Roster")</f>
        <v>MGE_Mountain G Enterprises</v>
      </c>
      <c r="T1731" s="2">
        <f>IFERROR(DATE(YEAR(Veg_Table[[#This Row],[Created2]]),MONTH(Veg_Table[[#This Row],[Created2]]),DAY(Veg_Table[[#This Row],[Created2]])),DATE(2019,1,1))</f>
        <v>43966</v>
      </c>
      <c r="U1731" s="3">
        <f>VALUE(SUBSTITUTE(Veg_Table[[#This Row],[Created]],",",""))</f>
        <v>43966.450416296298</v>
      </c>
      <c r="V1731" s="3" t="str">
        <f ca="1">IFERROR(_xlfn.IFNA(CELL("contents",INDIRECT(_xlfn.CONCAT("Veg_Table_Production_Data!",ADDRESS(MATCH(_xlfn.MAXIFS(#REF!,#REF!,"="&amp;Veg_Table[[#This Row],[AUTO_ID]],#REF!,"&lt;"&amp;Veg_Table[[#This Row],[EVM_LAST_EDITED_Day]]),#REF!,0),COLUMN(#REF!),4,1,)))),""),"")</f>
        <v/>
      </c>
      <c r="W1731" s="3" t="str">
        <f ca="1">IF(Veg_Table[[#This Row],[Previous_Prescription]]="","No",IF(Veg_Table[[#This Row],[Previous_Prescription]]=Veg_Table[[#This Row],[PRESCRIP]],"No","Yes"))</f>
        <v>No</v>
      </c>
      <c r="X1731" s="3" t="str">
        <f>IF(Veg_Table[[#This Row],[EVM_LAST_EDITED_Day]]=Veg_Table[[#This Row],[Created_Day]],"New","Old")</f>
        <v>New</v>
      </c>
      <c r="Y1731" s="1">
        <f>IFERROR(IF(FIND("delete",LOWER(Veg_Table[[#This Row],[PI_COMMENTS]]))&gt;=1,1,0),0)</f>
        <v>0</v>
      </c>
      <c r="Z1731" s="1" t="str">
        <f>_xlfn.IFNA(IF(Veg_Table[[#This Row],[EVM_LAST_EDITOR]]="","Yes",VLOOKUP(Veg_Table[[#This Row],[EVM_LAST_EDITOR]],Roster_Table[#All],15,FALSE)),"Yes")</f>
        <v>Yes</v>
      </c>
      <c r="AA173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31" s="1" t="str">
        <f>_xlfn.IFNA(VLOOKUP(Veg_Table[[#This Row],[EVM_LAST_EDITOR]],Roster_Table[#All],3,FALSE),"zAWRR Not in Roster")</f>
        <v>Aaron</v>
      </c>
      <c r="AC1731" s="1" t="str">
        <f>_xlfn.IFNA(VLOOKUP(Veg_Table[[#This Row],[EVM_LAST_EDITOR]],Roster_Table[#All],2,FALSE),"zAWRR Not in Roster")</f>
        <v>Hansen</v>
      </c>
      <c r="AD1731" s="1" t="str">
        <f>IF(_xlfn.CONCAT(Veg_Table[[#This Row],[First_Name]]," ",Veg_Table[[#This Row],[Last_Name]])="zAWRR Not in Roster zAWRR Not in Roster","zAWRR Not in Roster",_xlfn.CONCAT(Veg_Table[[#This Row],[First_Name]]," ",Veg_Table[[#This Row],[Last_Name]]))</f>
        <v>Aaron Hansen</v>
      </c>
      <c r="AE1731">
        <v>3231515</v>
      </c>
      <c r="AF1731" t="s">
        <v>7307</v>
      </c>
      <c r="AG1731" t="s">
        <v>93</v>
      </c>
      <c r="AH1731" t="s">
        <v>5320</v>
      </c>
      <c r="AI1731" t="s">
        <v>7280</v>
      </c>
      <c r="AJ1731" t="s">
        <v>21</v>
      </c>
      <c r="AL1731" t="s">
        <v>22</v>
      </c>
      <c r="AM1731" t="s">
        <v>38</v>
      </c>
      <c r="AN1731" t="s">
        <v>25</v>
      </c>
      <c r="AO1731" t="s">
        <v>25</v>
      </c>
      <c r="AP1731">
        <v>11</v>
      </c>
      <c r="AQ1731">
        <v>47</v>
      </c>
      <c r="AR1731" t="s">
        <v>511</v>
      </c>
      <c r="AS1731" t="s">
        <v>24</v>
      </c>
      <c r="AT1731" t="s">
        <v>26</v>
      </c>
      <c r="AV1731" t="s">
        <v>512</v>
      </c>
      <c r="AW1731" t="s">
        <v>7308</v>
      </c>
      <c r="AZ1731"/>
      <c r="BB1731" s="4"/>
      <c r="BD1731" t="s">
        <v>29</v>
      </c>
      <c r="BE1731" t="s">
        <v>25</v>
      </c>
      <c r="BF1731" t="s">
        <v>513</v>
      </c>
      <c r="BI1731" s="3"/>
      <c r="BJ1731" t="s">
        <v>27</v>
      </c>
      <c r="BK1731" s="30" t="s">
        <v>156</v>
      </c>
      <c r="BL1731" s="3">
        <v>43966.450416296298</v>
      </c>
      <c r="BM1731" t="s">
        <v>31</v>
      </c>
      <c r="BN1731" t="s">
        <v>32</v>
      </c>
      <c r="BP1731" t="s">
        <v>5452</v>
      </c>
      <c r="BQ1731" t="s">
        <v>1025</v>
      </c>
      <c r="BR1731" t="s">
        <v>28</v>
      </c>
      <c r="BS1731" t="s">
        <v>28</v>
      </c>
      <c r="BT1731" t="s">
        <v>156</v>
      </c>
      <c r="BU1731" s="3">
        <v>43966.450416296298</v>
      </c>
      <c r="BV1731" t="s">
        <v>803</v>
      </c>
      <c r="BW1731" s="3">
        <v>43966.505149571756</v>
      </c>
      <c r="BX1731" t="s">
        <v>7309</v>
      </c>
      <c r="CG1731"/>
      <c r="CH1731"/>
      <c r="CI1731"/>
      <c r="CY1731"/>
      <c r="DA1731"/>
      <c r="DF1731"/>
    </row>
    <row r="1732" spans="1:110" x14ac:dyDescent="0.25">
      <c r="A1732" s="1">
        <f>IF(Veg_Table[[#This Row],[VP_STATUS]]="Hold",0,IF(OR(AND(Veg_Table[[#This Row],[PRESCRIP]]="NW_No Work",Veg_Table[[#This Row],[VP_STATUS]]&lt;&gt;"No Work Required Under EVM"),AND(Veg_Table[[#This Row],[VP_STATUS]]="No Work Required Under EVM",Veg_Table[[#This Row],[PRESCRIP]]&lt;&gt;"NW_No Work")),1,0))</f>
        <v>0</v>
      </c>
      <c r="B1732" s="1">
        <f>IF(Veg_Table[[#This Row],[SPECIES]]="",1,0)</f>
        <v>0</v>
      </c>
      <c r="C1732" s="1">
        <f>IF(Veg_Table[[#This Row],[DIAMETER]]="",1,0)</f>
        <v>0</v>
      </c>
      <c r="D1732" s="1">
        <f>IF(Veg_Table[[#This Row],[HEIGHT]]="",1,0)</f>
        <v>0</v>
      </c>
      <c r="E173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32" s="1">
        <f>IF(AND(Veg_Table[[#This Row],[TAT_RESULT]]="ABATE",Veg_Table[[#This Row],[PRESCRIP]]="NW_No Work"),1,0)</f>
        <v>0</v>
      </c>
      <c r="G1732" s="1">
        <f>IF(OR(Veg_Table[[#This Row],[Prescription R-Scale]]="NA",Veg_Table[[#This Row],[Diameter R-Scale]]="NA"),0,IF(Veg_Table[[#This Row],[Diameter R-Scale]]&lt;&gt;Veg_Table[[#This Row],[Prescription R-Scale]],1,0))</f>
        <v>0</v>
      </c>
      <c r="H1732" s="1">
        <f>IF(OR(AND(Veg_Table[[#This Row],[PRESCRIP]]="BC_Br Rmv", Veg_Table[[#This Row],[WOOD_MAN]]&lt;&gt;"Not Needed"),AND(Veg_Table[[#This Row],[PRESCRIP]]="BCS_Br Rmv+Trt", Veg_Table[[#This Row],[WOOD_MAN]]&lt;&gt;"Not Needed")),1,0)</f>
        <v>0</v>
      </c>
      <c r="I1732" s="1">
        <f ca="1">IF(AND(Veg_Table[[#This Row],[Prescription_Changed]]="Yes",Veg_Table[[#This Row],[TAT_RESULT]]=""),1,0)</f>
        <v>0</v>
      </c>
      <c r="J1732" s="1">
        <f ca="1">SUM(Veg_Table[[#This Row],[Prescription and Status do not match]:[Prescription_Edited_And_TAT_Is_Blank]])</f>
        <v>0</v>
      </c>
      <c r="K1732" s="1">
        <f ca="1">IF(Veg_Table[[#This Row],[Sum of Errors]]&gt;0,1,0)</f>
        <v>0</v>
      </c>
      <c r="L1732" s="1">
        <f>1</f>
        <v>1</v>
      </c>
      <c r="M1732"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732" s="1" t="str">
        <f>IF(OR(MID(Veg_Table[[#This Row],[PRESCRIP]],2,1)="1",MID(Veg_Table[[#This Row],[PRESCRIP]],2,1)="2",MID(Veg_Table[[#This Row],[PRESCRIP]],2,1)="3",MID(Veg_Table[[#This Row],[PRESCRIP]],2,1)="4"),_xlfn.NUMBERVALUE(MID(Veg_Table[[#This Row],[PRESCRIP]],2,1)),"NA")</f>
        <v>NA</v>
      </c>
      <c r="O1732" s="1">
        <f>WEEKNUM(Veg_Table[[#This Row],[EVM_LAST_EDITED_Day]],2)</f>
        <v>20</v>
      </c>
      <c r="P1732" s="25">
        <f>IFERROR(DATE(YEAR(Veg_Table[[#This Row],[EVM_LAST_EDITED2]]),MONTH(Veg_Table[[#This Row],[EVM_LAST_EDITED2]]),DAY(Veg_Table[[#This Row],[EVM_LAST_EDITED2]])),DATE(2019,1,1))</f>
        <v>43966</v>
      </c>
      <c r="Q1732" s="3">
        <f>VALUE(SUBSTITUTE(Veg_Table[[#This Row],[EVM_LAST_EDITED]],",",""))</f>
        <v>43966.450794988399</v>
      </c>
      <c r="R1732" s="1" t="str">
        <f>_xlfn.IFNA(IF(Veg_Table[[#This Row],[EVM_LAST_EDITOR]]="","zBlank EVM Last Editor",VLOOKUP(Veg_Table[[#This Row],[EVM_LAST_EDITOR]],Roster_Table[#All],4,FALSE)),"zAWRR Not in Roster")</f>
        <v>FCO</v>
      </c>
      <c r="S1732" s="1" t="str">
        <f>_xlfn.IFNA(IF(Veg_Table[[#This Row],[EVM_LAST_EDITOR]]="","zBlank EVM Last Editor",VLOOKUP(Veg_Table[[#This Row],[EVM_LAST_EDITOR]],Roster_Table[#All],16,FALSE)),"zCompany_AWRR not in Roster")</f>
        <v>FCO_Forester’s Co-op</v>
      </c>
      <c r="T1732" s="2">
        <f>IFERROR(DATE(YEAR(Veg_Table[[#This Row],[Created2]]),MONTH(Veg_Table[[#This Row],[Created2]]),DAY(Veg_Table[[#This Row],[Created2]])),DATE(2019,1,1))</f>
        <v>43882</v>
      </c>
      <c r="U1732" s="3">
        <f>VALUE(SUBSTITUTE(Veg_Table[[#This Row],[Created]],",",""))</f>
        <v>43882.483715277798</v>
      </c>
      <c r="V1732" s="3" t="str">
        <f ca="1">IFERROR(_xlfn.IFNA(CELL("contents",INDIRECT(_xlfn.CONCAT("Veg_Table_Production_Data!",ADDRESS(MATCH(_xlfn.MAXIFS(#REF!,#REF!,"="&amp;Veg_Table[[#This Row],[AUTO_ID]],#REF!,"&lt;"&amp;Veg_Table[[#This Row],[EVM_LAST_EDITED_Day]]),#REF!,0),COLUMN(#REF!),4,1,)))),""),"")</f>
        <v/>
      </c>
      <c r="W1732" s="3" t="str">
        <f ca="1">IF(Veg_Table[[#This Row],[Previous_Prescription]]="","No",IF(Veg_Table[[#This Row],[Previous_Prescription]]=Veg_Table[[#This Row],[PRESCRIP]],"No","Yes"))</f>
        <v>No</v>
      </c>
      <c r="X1732" s="3" t="str">
        <f>IF(Veg_Table[[#This Row],[EVM_LAST_EDITED_Day]]=Veg_Table[[#This Row],[Created_Day]],"New","Old")</f>
        <v>Old</v>
      </c>
      <c r="Y1732" s="1">
        <f>IFERROR(IF(FIND("delete",LOWER(Veg_Table[[#This Row],[PI_COMMENTS]]))&gt;=1,1,0),0)</f>
        <v>0</v>
      </c>
      <c r="Z1732" s="1" t="str">
        <f>_xlfn.IFNA(IF(Veg_Table[[#This Row],[EVM_LAST_EDITOR]]="","Yes",VLOOKUP(Veg_Table[[#This Row],[EVM_LAST_EDITOR]],Roster_Table[#All],15,FALSE)),"Yes")</f>
        <v>Yes</v>
      </c>
      <c r="AA173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32" s="1" t="str">
        <f>_xlfn.IFNA(VLOOKUP(Veg_Table[[#This Row],[EVM_LAST_EDITOR]],Roster_Table[#All],3,FALSE),"zAWRR Not in Roster")</f>
        <v>Sandy</v>
      </c>
      <c r="AC1732" s="1" t="str">
        <f>_xlfn.IFNA(VLOOKUP(Veg_Table[[#This Row],[EVM_LAST_EDITOR]],Roster_Table[#All],2,FALSE),"zAWRR Not in Roster")</f>
        <v>Frizzell</v>
      </c>
      <c r="AD1732" s="1" t="str">
        <f>IF(_xlfn.CONCAT(Veg_Table[[#This Row],[First_Name]]," ",Veg_Table[[#This Row],[Last_Name]])="zAWRR Not in Roster zAWRR Not in Roster","zAWRR Not in Roster",_xlfn.CONCAT(Veg_Table[[#This Row],[First_Name]]," ",Veg_Table[[#This Row],[Last_Name]]))</f>
        <v>Sandy Frizzell</v>
      </c>
      <c r="AE1732">
        <v>1780287</v>
      </c>
      <c r="AF1732" t="s">
        <v>7143</v>
      </c>
      <c r="AG1732" t="s">
        <v>30</v>
      </c>
      <c r="AH1732" t="s">
        <v>7144</v>
      </c>
      <c r="AI1732" t="s">
        <v>7145</v>
      </c>
      <c r="AJ1732" t="s">
        <v>21</v>
      </c>
      <c r="AK1732" t="s">
        <v>833</v>
      </c>
      <c r="AL1732" t="s">
        <v>37</v>
      </c>
      <c r="AM1732" t="s">
        <v>38</v>
      </c>
      <c r="AN1732" t="s">
        <v>25</v>
      </c>
      <c r="AO1732" t="s">
        <v>25</v>
      </c>
      <c r="AP1732">
        <v>18</v>
      </c>
      <c r="AQ1732">
        <v>70</v>
      </c>
      <c r="AR1732" t="s">
        <v>511</v>
      </c>
      <c r="AS1732" t="s">
        <v>24</v>
      </c>
      <c r="AT1732" t="s">
        <v>26</v>
      </c>
      <c r="AU1732" t="s">
        <v>25</v>
      </c>
      <c r="AV1732" t="s">
        <v>28</v>
      </c>
      <c r="AW1732" t="s">
        <v>7146</v>
      </c>
      <c r="AX1732" t="s">
        <v>28</v>
      </c>
      <c r="AY1732" t="s">
        <v>28</v>
      </c>
      <c r="AZ1732"/>
      <c r="BA1732" t="s">
        <v>28</v>
      </c>
      <c r="BB1732" s="4"/>
      <c r="BC1732" t="s">
        <v>28</v>
      </c>
      <c r="BD1732" t="s">
        <v>29</v>
      </c>
      <c r="BF1732" t="s">
        <v>28</v>
      </c>
      <c r="BG1732" t="s">
        <v>28</v>
      </c>
      <c r="BH1732" t="s">
        <v>28</v>
      </c>
      <c r="BI1732" s="3"/>
      <c r="BJ1732" t="s">
        <v>994</v>
      </c>
      <c r="BK1732" s="30" t="s">
        <v>527</v>
      </c>
      <c r="BL1732" s="3">
        <v>43966.450794988428</v>
      </c>
      <c r="BM1732" t="s">
        <v>31</v>
      </c>
      <c r="BN1732" t="s">
        <v>32</v>
      </c>
      <c r="BO1732" t="s">
        <v>7147</v>
      </c>
      <c r="BP1732" t="s">
        <v>7148</v>
      </c>
      <c r="BQ1732" t="s">
        <v>826</v>
      </c>
      <c r="BR1732" t="s">
        <v>28</v>
      </c>
      <c r="BS1732" t="s">
        <v>28</v>
      </c>
      <c r="BT1732" t="s">
        <v>73</v>
      </c>
      <c r="BU1732" s="3">
        <v>43882.483715277776</v>
      </c>
      <c r="BV1732" t="s">
        <v>803</v>
      </c>
      <c r="BW1732" s="3">
        <v>43966.48034858796</v>
      </c>
      <c r="BX1732" t="s">
        <v>7149</v>
      </c>
      <c r="CG1732"/>
      <c r="CH1732"/>
      <c r="CI1732"/>
      <c r="CY1732"/>
      <c r="DA1732"/>
      <c r="DF1732"/>
    </row>
    <row r="1733" spans="1:110" x14ac:dyDescent="0.25">
      <c r="A1733" s="1">
        <f>IF(Veg_Table[[#This Row],[VP_STATUS]]="Hold",0,IF(OR(AND(Veg_Table[[#This Row],[PRESCRIP]]="NW_No Work",Veg_Table[[#This Row],[VP_STATUS]]&lt;&gt;"No Work Required Under EVM"),AND(Veg_Table[[#This Row],[VP_STATUS]]="No Work Required Under EVM",Veg_Table[[#This Row],[PRESCRIP]]&lt;&gt;"NW_No Work")),1,0))</f>
        <v>0</v>
      </c>
      <c r="B1733" s="1">
        <f>IF(Veg_Table[[#This Row],[SPECIES]]="",1,0)</f>
        <v>0</v>
      </c>
      <c r="C1733" s="1">
        <f>IF(Veg_Table[[#This Row],[DIAMETER]]="",1,0)</f>
        <v>0</v>
      </c>
      <c r="D1733" s="1">
        <f>IF(Veg_Table[[#This Row],[HEIGHT]]="",1,0)</f>
        <v>0</v>
      </c>
      <c r="E173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33" s="1">
        <f>IF(AND(Veg_Table[[#This Row],[TAT_RESULT]]="ABATE",Veg_Table[[#This Row],[PRESCRIP]]="NW_No Work"),1,0)</f>
        <v>0</v>
      </c>
      <c r="G1733" s="1">
        <f>IF(OR(Veg_Table[[#This Row],[Prescription R-Scale]]="NA",Veg_Table[[#This Row],[Diameter R-Scale]]="NA"),0,IF(Veg_Table[[#This Row],[Diameter R-Scale]]&lt;&gt;Veg_Table[[#This Row],[Prescription R-Scale]],1,0))</f>
        <v>0</v>
      </c>
      <c r="H1733" s="1">
        <f>IF(OR(AND(Veg_Table[[#This Row],[PRESCRIP]]="BC_Br Rmv", Veg_Table[[#This Row],[WOOD_MAN]]&lt;&gt;"Not Needed"),AND(Veg_Table[[#This Row],[PRESCRIP]]="BCS_Br Rmv+Trt", Veg_Table[[#This Row],[WOOD_MAN]]&lt;&gt;"Not Needed")),1,0)</f>
        <v>0</v>
      </c>
      <c r="I1733" s="1">
        <f ca="1">IF(AND(Veg_Table[[#This Row],[Prescription_Changed]]="Yes",Veg_Table[[#This Row],[TAT_RESULT]]=""),1,0)</f>
        <v>0</v>
      </c>
      <c r="J1733" s="1">
        <f ca="1">SUM(Veg_Table[[#This Row],[Prescription and Status do not match]:[Prescription_Edited_And_TAT_Is_Blank]])</f>
        <v>0</v>
      </c>
      <c r="K1733" s="1">
        <f ca="1">IF(Veg_Table[[#This Row],[Sum of Errors]]&gt;0,1,0)</f>
        <v>0</v>
      </c>
      <c r="L1733" s="1">
        <f>1</f>
        <v>1</v>
      </c>
      <c r="M1733"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733" s="1" t="str">
        <f>IF(OR(MID(Veg_Table[[#This Row],[PRESCRIP]],2,1)="1",MID(Veg_Table[[#This Row],[PRESCRIP]],2,1)="2",MID(Veg_Table[[#This Row],[PRESCRIP]],2,1)="3",MID(Veg_Table[[#This Row],[PRESCRIP]],2,1)="4"),_xlfn.NUMBERVALUE(MID(Veg_Table[[#This Row],[PRESCRIP]],2,1)),"NA")</f>
        <v>NA</v>
      </c>
      <c r="O1733" s="1">
        <f>WEEKNUM(Veg_Table[[#This Row],[EVM_LAST_EDITED_Day]],2)</f>
        <v>20</v>
      </c>
      <c r="P1733" s="25">
        <f>IFERROR(DATE(YEAR(Veg_Table[[#This Row],[EVM_LAST_EDITED2]]),MONTH(Veg_Table[[#This Row],[EVM_LAST_EDITED2]]),DAY(Veg_Table[[#This Row],[EVM_LAST_EDITED2]])),DATE(2019,1,1))</f>
        <v>43966</v>
      </c>
      <c r="Q1733" s="3">
        <f>VALUE(SUBSTITUTE(Veg_Table[[#This Row],[EVM_LAST_EDITED]],",",""))</f>
        <v>43966.450856481497</v>
      </c>
      <c r="R1733" s="1" t="str">
        <f>_xlfn.IFNA(IF(Veg_Table[[#This Row],[EVM_LAST_EDITOR]]="","zBlank EVM Last Editor",VLOOKUP(Veg_Table[[#This Row],[EVM_LAST_EDITOR]],Roster_Table[#All],4,FALSE)),"zAWRR Not in Roster")</f>
        <v>JEF</v>
      </c>
      <c r="S1733" s="1" t="str">
        <f>_xlfn.IFNA(IF(Veg_Table[[#This Row],[EVM_LAST_EDITOR]]="","zBlank EVM Last Editor",VLOOKUP(Veg_Table[[#This Row],[EVM_LAST_EDITOR]],Roster_Table[#All],16,FALSE)),"zCompany_AWRR not in Roster")</f>
        <v>JEF_Jefferson Resources</v>
      </c>
      <c r="T1733" s="2">
        <f>IFERROR(DATE(YEAR(Veg_Table[[#This Row],[Created2]]),MONTH(Veg_Table[[#This Row],[Created2]]),DAY(Veg_Table[[#This Row],[Created2]])),DATE(2019,1,1))</f>
        <v>43966</v>
      </c>
      <c r="U1733" s="3">
        <f>VALUE(SUBSTITUTE(Veg_Table[[#This Row],[Created]],",",""))</f>
        <v>43966.450856481497</v>
      </c>
      <c r="V1733" s="3" t="str">
        <f ca="1">IFERROR(_xlfn.IFNA(CELL("contents",INDIRECT(_xlfn.CONCAT("Veg_Table_Production_Data!",ADDRESS(MATCH(_xlfn.MAXIFS(#REF!,#REF!,"="&amp;Veg_Table[[#This Row],[AUTO_ID]],#REF!,"&lt;"&amp;Veg_Table[[#This Row],[EVM_LAST_EDITED_Day]]),#REF!,0),COLUMN(#REF!),4,1,)))),""),"")</f>
        <v/>
      </c>
      <c r="W1733" s="3" t="str">
        <f ca="1">IF(Veg_Table[[#This Row],[Previous_Prescription]]="","No",IF(Veg_Table[[#This Row],[Previous_Prescription]]=Veg_Table[[#This Row],[PRESCRIP]],"No","Yes"))</f>
        <v>No</v>
      </c>
      <c r="X1733" s="3" t="str">
        <f>IF(Veg_Table[[#This Row],[EVM_LAST_EDITED_Day]]=Veg_Table[[#This Row],[Created_Day]],"New","Old")</f>
        <v>New</v>
      </c>
      <c r="Y1733" s="1">
        <f>IFERROR(IF(FIND("delete",LOWER(Veg_Table[[#This Row],[PI_COMMENTS]]))&gt;=1,1,0),0)</f>
        <v>0</v>
      </c>
      <c r="Z1733" s="1" t="str">
        <f>_xlfn.IFNA(IF(Veg_Table[[#This Row],[EVM_LAST_EDITOR]]="","Yes",VLOOKUP(Veg_Table[[#This Row],[EVM_LAST_EDITOR]],Roster_Table[#All],15,FALSE)),"Yes")</f>
        <v>Yes</v>
      </c>
      <c r="AA173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33" s="1" t="str">
        <f>_xlfn.IFNA(VLOOKUP(Veg_Table[[#This Row],[EVM_LAST_EDITOR]],Roster_Table[#All],3,FALSE),"zAWRR Not in Roster")</f>
        <v>Kalli</v>
      </c>
      <c r="AC1733" s="1" t="str">
        <f>_xlfn.IFNA(VLOOKUP(Veg_Table[[#This Row],[EVM_LAST_EDITOR]],Roster_Table[#All],2,FALSE),"zAWRR Not in Roster")</f>
        <v>Fenk</v>
      </c>
      <c r="AD1733" s="1" t="str">
        <f>IF(_xlfn.CONCAT(Veg_Table[[#This Row],[First_Name]]," ",Veg_Table[[#This Row],[Last_Name]])="zAWRR Not in Roster zAWRR Not in Roster","zAWRR Not in Roster",_xlfn.CONCAT(Veg_Table[[#This Row],[First_Name]]," ",Veg_Table[[#This Row],[Last_Name]]))</f>
        <v>Kalli Fenk</v>
      </c>
      <c r="AE1733">
        <v>3231575</v>
      </c>
      <c r="AF1733" t="s">
        <v>7140</v>
      </c>
      <c r="AG1733" t="s">
        <v>30</v>
      </c>
      <c r="AH1733" t="s">
        <v>3070</v>
      </c>
      <c r="AI1733" t="s">
        <v>2604</v>
      </c>
      <c r="AJ1733" t="s">
        <v>21</v>
      </c>
      <c r="AL1733" t="s">
        <v>37</v>
      </c>
      <c r="AM1733" t="s">
        <v>38</v>
      </c>
      <c r="AN1733" t="s">
        <v>25</v>
      </c>
      <c r="AO1733" t="s">
        <v>25</v>
      </c>
      <c r="AP1733">
        <v>25</v>
      </c>
      <c r="AQ1733">
        <v>125</v>
      </c>
      <c r="AR1733" t="s">
        <v>511</v>
      </c>
      <c r="AS1733" t="s">
        <v>24</v>
      </c>
      <c r="AT1733" t="s">
        <v>26</v>
      </c>
      <c r="AV1733" t="s">
        <v>512</v>
      </c>
      <c r="AW1733" t="s">
        <v>7141</v>
      </c>
      <c r="AZ1733"/>
      <c r="BB1733" s="4"/>
      <c r="BD1733" t="s">
        <v>29</v>
      </c>
      <c r="BE1733" t="s">
        <v>25</v>
      </c>
      <c r="BF1733" t="s">
        <v>513</v>
      </c>
      <c r="BI1733" s="3"/>
      <c r="BJ1733" t="s">
        <v>52</v>
      </c>
      <c r="BK1733" s="30" t="s">
        <v>65</v>
      </c>
      <c r="BL1733" s="3">
        <v>43966.450856481482</v>
      </c>
      <c r="BM1733" t="s">
        <v>31</v>
      </c>
      <c r="BN1733" t="s">
        <v>32</v>
      </c>
      <c r="BP1733" t="s">
        <v>3074</v>
      </c>
      <c r="BQ1733" t="s">
        <v>826</v>
      </c>
      <c r="BR1733" t="s">
        <v>28</v>
      </c>
      <c r="BS1733" t="s">
        <v>28</v>
      </c>
      <c r="BT1733" t="s">
        <v>65</v>
      </c>
      <c r="BU1733" s="3">
        <v>43966.450856481482</v>
      </c>
      <c r="BV1733" t="s">
        <v>803</v>
      </c>
      <c r="BW1733" s="3">
        <v>43966.505166006944</v>
      </c>
      <c r="BX1733" t="s">
        <v>7142</v>
      </c>
      <c r="CG1733"/>
      <c r="CH1733"/>
      <c r="CI1733"/>
      <c r="CY1733"/>
      <c r="DA1733"/>
      <c r="DF1733"/>
    </row>
    <row r="1734" spans="1:110" x14ac:dyDescent="0.25">
      <c r="A1734" s="1">
        <f>IF(Veg_Table[[#This Row],[VP_STATUS]]="Hold",0,IF(OR(AND(Veg_Table[[#This Row],[PRESCRIP]]="NW_No Work",Veg_Table[[#This Row],[VP_STATUS]]&lt;&gt;"No Work Required Under EVM"),AND(Veg_Table[[#This Row],[VP_STATUS]]="No Work Required Under EVM",Veg_Table[[#This Row],[PRESCRIP]]&lt;&gt;"NW_No Work")),1,0))</f>
        <v>0</v>
      </c>
      <c r="B1734" s="1">
        <f>IF(Veg_Table[[#This Row],[SPECIES]]="",1,0)</f>
        <v>0</v>
      </c>
      <c r="C1734" s="1">
        <f>IF(Veg_Table[[#This Row],[DIAMETER]]="",1,0)</f>
        <v>0</v>
      </c>
      <c r="D1734" s="1">
        <f>IF(Veg_Table[[#This Row],[HEIGHT]]="",1,0)</f>
        <v>0</v>
      </c>
      <c r="E173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34" s="1">
        <f>IF(AND(Veg_Table[[#This Row],[TAT_RESULT]]="ABATE",Veg_Table[[#This Row],[PRESCRIP]]="NW_No Work"),1,0)</f>
        <v>0</v>
      </c>
      <c r="G1734" s="1">
        <f>IF(OR(Veg_Table[[#This Row],[Prescription R-Scale]]="NA",Veg_Table[[#This Row],[Diameter R-Scale]]="NA"),0,IF(Veg_Table[[#This Row],[Diameter R-Scale]]&lt;&gt;Veg_Table[[#This Row],[Prescription R-Scale]],1,0))</f>
        <v>0</v>
      </c>
      <c r="H1734" s="1">
        <f>IF(OR(AND(Veg_Table[[#This Row],[PRESCRIP]]="BC_Br Rmv", Veg_Table[[#This Row],[WOOD_MAN]]&lt;&gt;"Not Needed"),AND(Veg_Table[[#This Row],[PRESCRIP]]="BCS_Br Rmv+Trt", Veg_Table[[#This Row],[WOOD_MAN]]&lt;&gt;"Not Needed")),1,0)</f>
        <v>0</v>
      </c>
      <c r="I1734" s="1">
        <f ca="1">IF(AND(Veg_Table[[#This Row],[Prescription_Changed]]="Yes",Veg_Table[[#This Row],[TAT_RESULT]]=""),1,0)</f>
        <v>0</v>
      </c>
      <c r="J1734" s="1">
        <f ca="1">SUM(Veg_Table[[#This Row],[Prescription and Status do not match]:[Prescription_Edited_And_TAT_Is_Blank]])</f>
        <v>0</v>
      </c>
      <c r="K1734" s="1">
        <f ca="1">IF(Veg_Table[[#This Row],[Sum of Errors]]&gt;0,1,0)</f>
        <v>0</v>
      </c>
      <c r="L1734" s="1">
        <f>1</f>
        <v>1</v>
      </c>
      <c r="M1734"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734" s="1" t="str">
        <f>IF(OR(MID(Veg_Table[[#This Row],[PRESCRIP]],2,1)="1",MID(Veg_Table[[#This Row],[PRESCRIP]],2,1)="2",MID(Veg_Table[[#This Row],[PRESCRIP]],2,1)="3",MID(Veg_Table[[#This Row],[PRESCRIP]],2,1)="4"),_xlfn.NUMBERVALUE(MID(Veg_Table[[#This Row],[PRESCRIP]],2,1)),"NA")</f>
        <v>NA</v>
      </c>
      <c r="O1734" s="1">
        <f>WEEKNUM(Veg_Table[[#This Row],[EVM_LAST_EDITED_Day]],2)</f>
        <v>20</v>
      </c>
      <c r="P1734" s="25">
        <f>IFERROR(DATE(YEAR(Veg_Table[[#This Row],[EVM_LAST_EDITED2]]),MONTH(Veg_Table[[#This Row],[EVM_LAST_EDITED2]]),DAY(Veg_Table[[#This Row],[EVM_LAST_EDITED2]])),DATE(2019,1,1))</f>
        <v>43966</v>
      </c>
      <c r="Q1734" s="3">
        <f>VALUE(SUBSTITUTE(Veg_Table[[#This Row],[EVM_LAST_EDITED]],",",""))</f>
        <v>43966.451481481497</v>
      </c>
      <c r="R1734" s="1" t="str">
        <f>_xlfn.IFNA(IF(Veg_Table[[#This Row],[EVM_LAST_EDITOR]]="","zBlank EVM Last Editor",VLOOKUP(Veg_Table[[#This Row],[EVM_LAST_EDITOR]],Roster_Table[#All],4,FALSE)),"zAWRR Not in Roster")</f>
        <v>JEF</v>
      </c>
      <c r="S1734" s="1" t="str">
        <f>_xlfn.IFNA(IF(Veg_Table[[#This Row],[EVM_LAST_EDITOR]]="","zBlank EVM Last Editor",VLOOKUP(Veg_Table[[#This Row],[EVM_LAST_EDITOR]],Roster_Table[#All],16,FALSE)),"zCompany_AWRR not in Roster")</f>
        <v>JEF_Jefferson Resources</v>
      </c>
      <c r="T1734" s="2">
        <f>IFERROR(DATE(YEAR(Veg_Table[[#This Row],[Created2]]),MONTH(Veg_Table[[#This Row],[Created2]]),DAY(Veg_Table[[#This Row],[Created2]])),DATE(2019,1,1))</f>
        <v>43966</v>
      </c>
      <c r="U1734" s="3">
        <f>VALUE(SUBSTITUTE(Veg_Table[[#This Row],[Created]],",",""))</f>
        <v>43966.451481481497</v>
      </c>
      <c r="V1734" s="3" t="str">
        <f ca="1">IFERROR(_xlfn.IFNA(CELL("contents",INDIRECT(_xlfn.CONCAT("Veg_Table_Production_Data!",ADDRESS(MATCH(_xlfn.MAXIFS(#REF!,#REF!,"="&amp;Veg_Table[[#This Row],[AUTO_ID]],#REF!,"&lt;"&amp;Veg_Table[[#This Row],[EVM_LAST_EDITED_Day]]),#REF!,0),COLUMN(#REF!),4,1,)))),""),"")</f>
        <v/>
      </c>
      <c r="W1734" s="3" t="str">
        <f ca="1">IF(Veg_Table[[#This Row],[Previous_Prescription]]="","No",IF(Veg_Table[[#This Row],[Previous_Prescription]]=Veg_Table[[#This Row],[PRESCRIP]],"No","Yes"))</f>
        <v>No</v>
      </c>
      <c r="X1734" s="3" t="str">
        <f>IF(Veg_Table[[#This Row],[EVM_LAST_EDITED_Day]]=Veg_Table[[#This Row],[Created_Day]],"New","Old")</f>
        <v>New</v>
      </c>
      <c r="Y1734" s="1">
        <f>IFERROR(IF(FIND("delete",LOWER(Veg_Table[[#This Row],[PI_COMMENTS]]))&gt;=1,1,0),0)</f>
        <v>0</v>
      </c>
      <c r="Z1734" s="1" t="str">
        <f>_xlfn.IFNA(IF(Veg_Table[[#This Row],[EVM_LAST_EDITOR]]="","Yes",VLOOKUP(Veg_Table[[#This Row],[EVM_LAST_EDITOR]],Roster_Table[#All],15,FALSE)),"Yes")</f>
        <v>Yes</v>
      </c>
      <c r="AA173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34" s="1" t="str">
        <f>_xlfn.IFNA(VLOOKUP(Veg_Table[[#This Row],[EVM_LAST_EDITOR]],Roster_Table[#All],3,FALSE),"zAWRR Not in Roster")</f>
        <v>Kalli</v>
      </c>
      <c r="AC1734" s="1" t="str">
        <f>_xlfn.IFNA(VLOOKUP(Veg_Table[[#This Row],[EVM_LAST_EDITOR]],Roster_Table[#All],2,FALSE),"zAWRR Not in Roster")</f>
        <v>Fenk</v>
      </c>
      <c r="AD1734" s="1" t="str">
        <f>IF(_xlfn.CONCAT(Veg_Table[[#This Row],[First_Name]]," ",Veg_Table[[#This Row],[Last_Name]])="zAWRR Not in Roster zAWRR Not in Roster","zAWRR Not in Roster",_xlfn.CONCAT(Veg_Table[[#This Row],[First_Name]]," ",Veg_Table[[#This Row],[Last_Name]]))</f>
        <v>Kalli Fenk</v>
      </c>
      <c r="AE1734">
        <v>3231576</v>
      </c>
      <c r="AF1734" t="s">
        <v>7137</v>
      </c>
      <c r="AG1734" t="s">
        <v>30</v>
      </c>
      <c r="AH1734" t="s">
        <v>3070</v>
      </c>
      <c r="AI1734" t="s">
        <v>2604</v>
      </c>
      <c r="AJ1734" t="s">
        <v>21</v>
      </c>
      <c r="AL1734" t="s">
        <v>37</v>
      </c>
      <c r="AM1734" t="s">
        <v>38</v>
      </c>
      <c r="AN1734" t="s">
        <v>25</v>
      </c>
      <c r="AO1734" t="s">
        <v>25</v>
      </c>
      <c r="AP1734">
        <v>18</v>
      </c>
      <c r="AQ1734">
        <v>95</v>
      </c>
      <c r="AR1734" t="s">
        <v>511</v>
      </c>
      <c r="AS1734" t="s">
        <v>24</v>
      </c>
      <c r="AT1734" t="s">
        <v>26</v>
      </c>
      <c r="AV1734" t="s">
        <v>512</v>
      </c>
      <c r="AW1734" t="s">
        <v>7138</v>
      </c>
      <c r="AZ1734"/>
      <c r="BB1734" s="4"/>
      <c r="BD1734" t="s">
        <v>29</v>
      </c>
      <c r="BE1734" t="s">
        <v>25</v>
      </c>
      <c r="BF1734" t="s">
        <v>513</v>
      </c>
      <c r="BI1734" s="3"/>
      <c r="BJ1734" t="s">
        <v>52</v>
      </c>
      <c r="BK1734" s="30" t="s">
        <v>65</v>
      </c>
      <c r="BL1734" s="3">
        <v>43966.451481481483</v>
      </c>
      <c r="BM1734" t="s">
        <v>31</v>
      </c>
      <c r="BN1734" t="s">
        <v>32</v>
      </c>
      <c r="BP1734" t="s">
        <v>3074</v>
      </c>
      <c r="BQ1734" t="s">
        <v>826</v>
      </c>
      <c r="BR1734" t="s">
        <v>28</v>
      </c>
      <c r="BS1734" t="s">
        <v>28</v>
      </c>
      <c r="BT1734" t="s">
        <v>65</v>
      </c>
      <c r="BU1734" s="3">
        <v>43966.451481481483</v>
      </c>
      <c r="BV1734" t="s">
        <v>803</v>
      </c>
      <c r="BW1734" s="3">
        <v>43966.505166006944</v>
      </c>
      <c r="BX1734" t="s">
        <v>7139</v>
      </c>
      <c r="CG1734"/>
      <c r="CH1734"/>
      <c r="CI1734"/>
      <c r="CY1734"/>
      <c r="DA1734"/>
      <c r="DF1734"/>
    </row>
    <row r="1735" spans="1:110" x14ac:dyDescent="0.25">
      <c r="A1735" s="1">
        <f>IF(Veg_Table[[#This Row],[VP_STATUS]]="Hold",0,IF(OR(AND(Veg_Table[[#This Row],[PRESCRIP]]="NW_No Work",Veg_Table[[#This Row],[VP_STATUS]]&lt;&gt;"No Work Required Under EVM"),AND(Veg_Table[[#This Row],[VP_STATUS]]="No Work Required Under EVM",Veg_Table[[#This Row],[PRESCRIP]]&lt;&gt;"NW_No Work")),1,0))</f>
        <v>0</v>
      </c>
      <c r="B1735" s="1">
        <f>IF(Veg_Table[[#This Row],[SPECIES]]="",1,0)</f>
        <v>0</v>
      </c>
      <c r="C1735" s="1">
        <f>IF(Veg_Table[[#This Row],[DIAMETER]]="",1,0)</f>
        <v>0</v>
      </c>
      <c r="D1735" s="1">
        <f>IF(Veg_Table[[#This Row],[HEIGHT]]="",1,0)</f>
        <v>0</v>
      </c>
      <c r="E173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35" s="1">
        <f>IF(AND(Veg_Table[[#This Row],[TAT_RESULT]]="ABATE",Veg_Table[[#This Row],[PRESCRIP]]="NW_No Work"),1,0)</f>
        <v>0</v>
      </c>
      <c r="G1735" s="1">
        <f>IF(OR(Veg_Table[[#This Row],[Prescription R-Scale]]="NA",Veg_Table[[#This Row],[Diameter R-Scale]]="NA"),0,IF(Veg_Table[[#This Row],[Diameter R-Scale]]&lt;&gt;Veg_Table[[#This Row],[Prescription R-Scale]],1,0))</f>
        <v>0</v>
      </c>
      <c r="H1735" s="1">
        <f>IF(OR(AND(Veg_Table[[#This Row],[PRESCRIP]]="BC_Br Rmv", Veg_Table[[#This Row],[WOOD_MAN]]&lt;&gt;"Not Needed"),AND(Veg_Table[[#This Row],[PRESCRIP]]="BCS_Br Rmv+Trt", Veg_Table[[#This Row],[WOOD_MAN]]&lt;&gt;"Not Needed")),1,0)</f>
        <v>0</v>
      </c>
      <c r="I1735" s="1">
        <f ca="1">IF(AND(Veg_Table[[#This Row],[Prescription_Changed]]="Yes",Veg_Table[[#This Row],[TAT_RESULT]]=""),1,0)</f>
        <v>0</v>
      </c>
      <c r="J1735" s="1">
        <f ca="1">SUM(Veg_Table[[#This Row],[Prescription and Status do not match]:[Prescription_Edited_And_TAT_Is_Blank]])</f>
        <v>0</v>
      </c>
      <c r="K1735" s="1">
        <f ca="1">IF(Veg_Table[[#This Row],[Sum of Errors]]&gt;0,1,0)</f>
        <v>0</v>
      </c>
      <c r="L1735" s="1">
        <f>1</f>
        <v>1</v>
      </c>
      <c r="M1735"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735" s="1" t="str">
        <f>IF(OR(MID(Veg_Table[[#This Row],[PRESCRIP]],2,1)="1",MID(Veg_Table[[#This Row],[PRESCRIP]],2,1)="2",MID(Veg_Table[[#This Row],[PRESCRIP]],2,1)="3",MID(Veg_Table[[#This Row],[PRESCRIP]],2,1)="4"),_xlfn.NUMBERVALUE(MID(Veg_Table[[#This Row],[PRESCRIP]],2,1)),"NA")</f>
        <v>NA</v>
      </c>
      <c r="O1735" s="1">
        <f>WEEKNUM(Veg_Table[[#This Row],[EVM_LAST_EDITED_Day]],2)</f>
        <v>20</v>
      </c>
      <c r="P1735" s="25">
        <f>IFERROR(DATE(YEAR(Veg_Table[[#This Row],[EVM_LAST_EDITED2]]),MONTH(Veg_Table[[#This Row],[EVM_LAST_EDITED2]]),DAY(Veg_Table[[#This Row],[EVM_LAST_EDITED2]])),DATE(2019,1,1))</f>
        <v>43966</v>
      </c>
      <c r="Q1735" s="3">
        <f>VALUE(SUBSTITUTE(Veg_Table[[#This Row],[EVM_LAST_EDITED]],",",""))</f>
        <v>43966.452523148102</v>
      </c>
      <c r="R1735" s="1" t="str">
        <f>_xlfn.IFNA(IF(Veg_Table[[#This Row],[EVM_LAST_EDITOR]]="","zBlank EVM Last Editor",VLOOKUP(Veg_Table[[#This Row],[EVM_LAST_EDITOR]],Roster_Table[#All],4,FALSE)),"zAWRR Not in Roster")</f>
        <v>JEF</v>
      </c>
      <c r="S1735" s="1" t="str">
        <f>_xlfn.IFNA(IF(Veg_Table[[#This Row],[EVM_LAST_EDITOR]]="","zBlank EVM Last Editor",VLOOKUP(Veg_Table[[#This Row],[EVM_LAST_EDITOR]],Roster_Table[#All],16,FALSE)),"zCompany_AWRR not in Roster")</f>
        <v>JEF_Jefferson Resources</v>
      </c>
      <c r="T1735" s="2">
        <f>IFERROR(DATE(YEAR(Veg_Table[[#This Row],[Created2]]),MONTH(Veg_Table[[#This Row],[Created2]]),DAY(Veg_Table[[#This Row],[Created2]])),DATE(2019,1,1))</f>
        <v>43966</v>
      </c>
      <c r="U1735" s="3">
        <f>VALUE(SUBSTITUTE(Veg_Table[[#This Row],[Created]],",",""))</f>
        <v>43966.452523148102</v>
      </c>
      <c r="V1735" s="3" t="str">
        <f ca="1">IFERROR(_xlfn.IFNA(CELL("contents",INDIRECT(_xlfn.CONCAT("Veg_Table_Production_Data!",ADDRESS(MATCH(_xlfn.MAXIFS(#REF!,#REF!,"="&amp;Veg_Table[[#This Row],[AUTO_ID]],#REF!,"&lt;"&amp;Veg_Table[[#This Row],[EVM_LAST_EDITED_Day]]),#REF!,0),COLUMN(#REF!),4,1,)))),""),"")</f>
        <v/>
      </c>
      <c r="W1735" s="3" t="str">
        <f ca="1">IF(Veg_Table[[#This Row],[Previous_Prescription]]="","No",IF(Veg_Table[[#This Row],[Previous_Prescription]]=Veg_Table[[#This Row],[PRESCRIP]],"No","Yes"))</f>
        <v>No</v>
      </c>
      <c r="X1735" s="3" t="str">
        <f>IF(Veg_Table[[#This Row],[EVM_LAST_EDITED_Day]]=Veg_Table[[#This Row],[Created_Day]],"New","Old")</f>
        <v>New</v>
      </c>
      <c r="Y1735" s="1">
        <f>IFERROR(IF(FIND("delete",LOWER(Veg_Table[[#This Row],[PI_COMMENTS]]))&gt;=1,1,0),0)</f>
        <v>0</v>
      </c>
      <c r="Z1735" s="1" t="str">
        <f>_xlfn.IFNA(IF(Veg_Table[[#This Row],[EVM_LAST_EDITOR]]="","Yes",VLOOKUP(Veg_Table[[#This Row],[EVM_LAST_EDITOR]],Roster_Table[#All],15,FALSE)),"Yes")</f>
        <v>Yes</v>
      </c>
      <c r="AA173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35" s="1" t="str">
        <f>_xlfn.IFNA(VLOOKUP(Veg_Table[[#This Row],[EVM_LAST_EDITOR]],Roster_Table[#All],3,FALSE),"zAWRR Not in Roster")</f>
        <v>Kalli</v>
      </c>
      <c r="AC1735" s="1" t="str">
        <f>_xlfn.IFNA(VLOOKUP(Veg_Table[[#This Row],[EVM_LAST_EDITOR]],Roster_Table[#All],2,FALSE),"zAWRR Not in Roster")</f>
        <v>Fenk</v>
      </c>
      <c r="AD1735" s="1" t="str">
        <f>IF(_xlfn.CONCAT(Veg_Table[[#This Row],[First_Name]]," ",Veg_Table[[#This Row],[Last_Name]])="zAWRR Not in Roster zAWRR Not in Roster","zAWRR Not in Roster",_xlfn.CONCAT(Veg_Table[[#This Row],[First_Name]]," ",Veg_Table[[#This Row],[Last_Name]]))</f>
        <v>Kalli Fenk</v>
      </c>
      <c r="AE1735">
        <v>3231577</v>
      </c>
      <c r="AF1735" t="s">
        <v>7134</v>
      </c>
      <c r="AG1735" t="s">
        <v>30</v>
      </c>
      <c r="AH1735" t="s">
        <v>3070</v>
      </c>
      <c r="AI1735" t="s">
        <v>2604</v>
      </c>
      <c r="AJ1735" t="s">
        <v>21</v>
      </c>
      <c r="AL1735" t="s">
        <v>37</v>
      </c>
      <c r="AM1735" t="s">
        <v>38</v>
      </c>
      <c r="AN1735" t="s">
        <v>25</v>
      </c>
      <c r="AO1735" t="s">
        <v>25</v>
      </c>
      <c r="AP1735">
        <v>21</v>
      </c>
      <c r="AQ1735">
        <v>90</v>
      </c>
      <c r="AR1735" t="s">
        <v>511</v>
      </c>
      <c r="AS1735" t="s">
        <v>24</v>
      </c>
      <c r="AT1735" t="s">
        <v>26</v>
      </c>
      <c r="AV1735" t="s">
        <v>512</v>
      </c>
      <c r="AW1735" t="s">
        <v>7135</v>
      </c>
      <c r="AZ1735"/>
      <c r="BB1735" s="4"/>
      <c r="BD1735" t="s">
        <v>29</v>
      </c>
      <c r="BE1735" t="s">
        <v>25</v>
      </c>
      <c r="BF1735" t="s">
        <v>513</v>
      </c>
      <c r="BI1735" s="3"/>
      <c r="BJ1735" t="s">
        <v>52</v>
      </c>
      <c r="BK1735" s="30" t="s">
        <v>65</v>
      </c>
      <c r="BL1735" s="3">
        <v>43966.452523148146</v>
      </c>
      <c r="BM1735" t="s">
        <v>31</v>
      </c>
      <c r="BN1735" t="s">
        <v>32</v>
      </c>
      <c r="BP1735" t="s">
        <v>3074</v>
      </c>
      <c r="BQ1735" t="s">
        <v>826</v>
      </c>
      <c r="BR1735" t="s">
        <v>28</v>
      </c>
      <c r="BS1735" t="s">
        <v>28</v>
      </c>
      <c r="BT1735" t="s">
        <v>65</v>
      </c>
      <c r="BU1735" s="3">
        <v>43966.452523148146</v>
      </c>
      <c r="BV1735" t="s">
        <v>803</v>
      </c>
      <c r="BW1735" s="3">
        <v>43966.505166006944</v>
      </c>
      <c r="BX1735" t="s">
        <v>7136</v>
      </c>
      <c r="CG1735"/>
      <c r="CH1735"/>
      <c r="CI1735"/>
      <c r="CY1735"/>
      <c r="DA1735"/>
      <c r="DF1735"/>
    </row>
    <row r="1736" spans="1:110" x14ac:dyDescent="0.25">
      <c r="A1736" s="1">
        <f>IF(Veg_Table[[#This Row],[VP_STATUS]]="Hold",0,IF(OR(AND(Veg_Table[[#This Row],[PRESCRIP]]="NW_No Work",Veg_Table[[#This Row],[VP_STATUS]]&lt;&gt;"No Work Required Under EVM"),AND(Veg_Table[[#This Row],[VP_STATUS]]="No Work Required Under EVM",Veg_Table[[#This Row],[PRESCRIP]]&lt;&gt;"NW_No Work")),1,0))</f>
        <v>0</v>
      </c>
      <c r="B1736" s="1">
        <f>IF(Veg_Table[[#This Row],[SPECIES]]="",1,0)</f>
        <v>0</v>
      </c>
      <c r="C1736" s="1">
        <f>IF(Veg_Table[[#This Row],[DIAMETER]]="",1,0)</f>
        <v>0</v>
      </c>
      <c r="D1736" s="1">
        <f>IF(Veg_Table[[#This Row],[HEIGHT]]="",1,0)</f>
        <v>0</v>
      </c>
      <c r="E173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36" s="1">
        <f>IF(AND(Veg_Table[[#This Row],[TAT_RESULT]]="ABATE",Veg_Table[[#This Row],[PRESCRIP]]="NW_No Work"),1,0)</f>
        <v>0</v>
      </c>
      <c r="G1736" s="1">
        <f>IF(OR(Veg_Table[[#This Row],[Prescription R-Scale]]="NA",Veg_Table[[#This Row],[Diameter R-Scale]]="NA"),0,IF(Veg_Table[[#This Row],[Diameter R-Scale]]&lt;&gt;Veg_Table[[#This Row],[Prescription R-Scale]],1,0))</f>
        <v>0</v>
      </c>
      <c r="H1736" s="1">
        <f>IF(OR(AND(Veg_Table[[#This Row],[PRESCRIP]]="BC_Br Rmv", Veg_Table[[#This Row],[WOOD_MAN]]&lt;&gt;"Not Needed"),AND(Veg_Table[[#This Row],[PRESCRIP]]="BCS_Br Rmv+Trt", Veg_Table[[#This Row],[WOOD_MAN]]&lt;&gt;"Not Needed")),1,0)</f>
        <v>0</v>
      </c>
      <c r="I1736" s="1">
        <f ca="1">IF(AND(Veg_Table[[#This Row],[Prescription_Changed]]="Yes",Veg_Table[[#This Row],[TAT_RESULT]]=""),1,0)</f>
        <v>0</v>
      </c>
      <c r="J1736" s="1">
        <f ca="1">SUM(Veg_Table[[#This Row],[Prescription and Status do not match]:[Prescription_Edited_And_TAT_Is_Blank]])</f>
        <v>0</v>
      </c>
      <c r="K1736" s="1">
        <f ca="1">IF(Veg_Table[[#This Row],[Sum of Errors]]&gt;0,1,0)</f>
        <v>0</v>
      </c>
      <c r="L1736" s="1">
        <f>1</f>
        <v>1</v>
      </c>
      <c r="M1736"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736" s="1" t="str">
        <f>IF(OR(MID(Veg_Table[[#This Row],[PRESCRIP]],2,1)="1",MID(Veg_Table[[#This Row],[PRESCRIP]],2,1)="2",MID(Veg_Table[[#This Row],[PRESCRIP]],2,1)="3",MID(Veg_Table[[#This Row],[PRESCRIP]],2,1)="4"),_xlfn.NUMBERVALUE(MID(Veg_Table[[#This Row],[PRESCRIP]],2,1)),"NA")</f>
        <v>NA</v>
      </c>
      <c r="O1736" s="1">
        <f>WEEKNUM(Veg_Table[[#This Row],[EVM_LAST_EDITED_Day]],2)</f>
        <v>20</v>
      </c>
      <c r="P1736" s="25">
        <f>IFERROR(DATE(YEAR(Veg_Table[[#This Row],[EVM_LAST_EDITED2]]),MONTH(Veg_Table[[#This Row],[EVM_LAST_EDITED2]]),DAY(Veg_Table[[#This Row],[EVM_LAST_EDITED2]])),DATE(2019,1,1))</f>
        <v>43966</v>
      </c>
      <c r="Q1736" s="3">
        <f>VALUE(SUBSTITUTE(Veg_Table[[#This Row],[EVM_LAST_EDITED]],",",""))</f>
        <v>43966.454039351898</v>
      </c>
      <c r="R1736" s="1" t="str">
        <f>_xlfn.IFNA(IF(Veg_Table[[#This Row],[EVM_LAST_EDITOR]]="","zBlank EVM Last Editor",VLOOKUP(Veg_Table[[#This Row],[EVM_LAST_EDITOR]],Roster_Table[#All],4,FALSE)),"zAWRR Not in Roster")</f>
        <v>JEF</v>
      </c>
      <c r="S1736" s="1" t="str">
        <f>_xlfn.IFNA(IF(Veg_Table[[#This Row],[EVM_LAST_EDITOR]]="","zBlank EVM Last Editor",VLOOKUP(Veg_Table[[#This Row],[EVM_LAST_EDITOR]],Roster_Table[#All],16,FALSE)),"zCompany_AWRR not in Roster")</f>
        <v>JEF_Jefferson Resources</v>
      </c>
      <c r="T1736" s="2">
        <f>IFERROR(DATE(YEAR(Veg_Table[[#This Row],[Created2]]),MONTH(Veg_Table[[#This Row],[Created2]]),DAY(Veg_Table[[#This Row],[Created2]])),DATE(2019,1,1))</f>
        <v>43966</v>
      </c>
      <c r="U1736" s="3">
        <f>VALUE(SUBSTITUTE(Veg_Table[[#This Row],[Created]],",",""))</f>
        <v>43966.454039351898</v>
      </c>
      <c r="V1736" s="3" t="str">
        <f ca="1">IFERROR(_xlfn.IFNA(CELL("contents",INDIRECT(_xlfn.CONCAT("Veg_Table_Production_Data!",ADDRESS(MATCH(_xlfn.MAXIFS(#REF!,#REF!,"="&amp;Veg_Table[[#This Row],[AUTO_ID]],#REF!,"&lt;"&amp;Veg_Table[[#This Row],[EVM_LAST_EDITED_Day]]),#REF!,0),COLUMN(#REF!),4,1,)))),""),"")</f>
        <v/>
      </c>
      <c r="W1736" s="3" t="str">
        <f ca="1">IF(Veg_Table[[#This Row],[Previous_Prescription]]="","No",IF(Veg_Table[[#This Row],[Previous_Prescription]]=Veg_Table[[#This Row],[PRESCRIP]],"No","Yes"))</f>
        <v>No</v>
      </c>
      <c r="X1736" s="3" t="str">
        <f>IF(Veg_Table[[#This Row],[EVM_LAST_EDITED_Day]]=Veg_Table[[#This Row],[Created_Day]],"New","Old")</f>
        <v>New</v>
      </c>
      <c r="Y1736" s="1">
        <f>IFERROR(IF(FIND("delete",LOWER(Veg_Table[[#This Row],[PI_COMMENTS]]))&gt;=1,1,0),0)</f>
        <v>0</v>
      </c>
      <c r="Z1736" s="1" t="str">
        <f>_xlfn.IFNA(IF(Veg_Table[[#This Row],[EVM_LAST_EDITOR]]="","Yes",VLOOKUP(Veg_Table[[#This Row],[EVM_LAST_EDITOR]],Roster_Table[#All],15,FALSE)),"Yes")</f>
        <v>Yes</v>
      </c>
      <c r="AA173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36" s="1" t="str">
        <f>_xlfn.IFNA(VLOOKUP(Veg_Table[[#This Row],[EVM_LAST_EDITOR]],Roster_Table[#All],3,FALSE),"zAWRR Not in Roster")</f>
        <v>Kalli</v>
      </c>
      <c r="AC1736" s="1" t="str">
        <f>_xlfn.IFNA(VLOOKUP(Veg_Table[[#This Row],[EVM_LAST_EDITOR]],Roster_Table[#All],2,FALSE),"zAWRR Not in Roster")</f>
        <v>Fenk</v>
      </c>
      <c r="AD1736" s="1" t="str">
        <f>IF(_xlfn.CONCAT(Veg_Table[[#This Row],[First_Name]]," ",Veg_Table[[#This Row],[Last_Name]])="zAWRR Not in Roster zAWRR Not in Roster","zAWRR Not in Roster",_xlfn.CONCAT(Veg_Table[[#This Row],[First_Name]]," ",Veg_Table[[#This Row],[Last_Name]]))</f>
        <v>Kalli Fenk</v>
      </c>
      <c r="AE1736">
        <v>3231578</v>
      </c>
      <c r="AF1736" t="s">
        <v>7131</v>
      </c>
      <c r="AG1736" t="s">
        <v>30</v>
      </c>
      <c r="AH1736" t="s">
        <v>3070</v>
      </c>
      <c r="AI1736" t="s">
        <v>2604</v>
      </c>
      <c r="AJ1736" t="s">
        <v>21</v>
      </c>
      <c r="AL1736" t="s">
        <v>37</v>
      </c>
      <c r="AM1736" t="s">
        <v>38</v>
      </c>
      <c r="AN1736" t="s">
        <v>25</v>
      </c>
      <c r="AO1736" t="s">
        <v>25</v>
      </c>
      <c r="AP1736">
        <v>24</v>
      </c>
      <c r="AQ1736">
        <v>120</v>
      </c>
      <c r="AR1736" t="s">
        <v>511</v>
      </c>
      <c r="AS1736" t="s">
        <v>24</v>
      </c>
      <c r="AT1736" t="s">
        <v>26</v>
      </c>
      <c r="AV1736" t="s">
        <v>512</v>
      </c>
      <c r="AW1736" t="s">
        <v>7132</v>
      </c>
      <c r="AZ1736"/>
      <c r="BB1736" s="4"/>
      <c r="BD1736" t="s">
        <v>29</v>
      </c>
      <c r="BE1736" t="s">
        <v>25</v>
      </c>
      <c r="BF1736" t="s">
        <v>513</v>
      </c>
      <c r="BI1736" s="3"/>
      <c r="BJ1736" t="s">
        <v>52</v>
      </c>
      <c r="BK1736" s="30" t="s">
        <v>65</v>
      </c>
      <c r="BL1736" s="3">
        <v>43966.454039351855</v>
      </c>
      <c r="BM1736" t="s">
        <v>31</v>
      </c>
      <c r="BN1736" t="s">
        <v>32</v>
      </c>
      <c r="BP1736" t="s">
        <v>3074</v>
      </c>
      <c r="BQ1736" t="s">
        <v>826</v>
      </c>
      <c r="BR1736" t="s">
        <v>28</v>
      </c>
      <c r="BS1736" t="s">
        <v>28</v>
      </c>
      <c r="BT1736" t="s">
        <v>65</v>
      </c>
      <c r="BU1736" s="3">
        <v>43966.454039351855</v>
      </c>
      <c r="BV1736" t="s">
        <v>803</v>
      </c>
      <c r="BW1736" s="3">
        <v>43966.505166006944</v>
      </c>
      <c r="BX1736" t="s">
        <v>7133</v>
      </c>
      <c r="CG1736"/>
      <c r="CH1736"/>
      <c r="CI1736"/>
      <c r="CY1736"/>
      <c r="DA1736"/>
      <c r="DF1736"/>
    </row>
    <row r="1737" spans="1:110" x14ac:dyDescent="0.25">
      <c r="A1737" s="1">
        <f>IF(Veg_Table[[#This Row],[VP_STATUS]]="Hold",0,IF(OR(AND(Veg_Table[[#This Row],[PRESCRIP]]="NW_No Work",Veg_Table[[#This Row],[VP_STATUS]]&lt;&gt;"No Work Required Under EVM"),AND(Veg_Table[[#This Row],[VP_STATUS]]="No Work Required Under EVM",Veg_Table[[#This Row],[PRESCRIP]]&lt;&gt;"NW_No Work")),1,0))</f>
        <v>0</v>
      </c>
      <c r="B1737" s="1">
        <f>IF(Veg_Table[[#This Row],[SPECIES]]="",1,0)</f>
        <v>0</v>
      </c>
      <c r="C1737" s="1">
        <f>IF(Veg_Table[[#This Row],[DIAMETER]]="",1,0)</f>
        <v>0</v>
      </c>
      <c r="D1737" s="1">
        <f>IF(Veg_Table[[#This Row],[HEIGHT]]="",1,0)</f>
        <v>0</v>
      </c>
      <c r="E173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37" s="1">
        <f>IF(AND(Veg_Table[[#This Row],[TAT_RESULT]]="ABATE",Veg_Table[[#This Row],[PRESCRIP]]="NW_No Work"),1,0)</f>
        <v>0</v>
      </c>
      <c r="G1737" s="1">
        <f>IF(OR(Veg_Table[[#This Row],[Prescription R-Scale]]="NA",Veg_Table[[#This Row],[Diameter R-Scale]]="NA"),0,IF(Veg_Table[[#This Row],[Diameter R-Scale]]&lt;&gt;Veg_Table[[#This Row],[Prescription R-Scale]],1,0))</f>
        <v>0</v>
      </c>
      <c r="H1737" s="1">
        <f>IF(OR(AND(Veg_Table[[#This Row],[PRESCRIP]]="BC_Br Rmv", Veg_Table[[#This Row],[WOOD_MAN]]&lt;&gt;"Not Needed"),AND(Veg_Table[[#This Row],[PRESCRIP]]="BCS_Br Rmv+Trt", Veg_Table[[#This Row],[WOOD_MAN]]&lt;&gt;"Not Needed")),1,0)</f>
        <v>0</v>
      </c>
      <c r="I1737" s="1">
        <f ca="1">IF(AND(Veg_Table[[#This Row],[Prescription_Changed]]="Yes",Veg_Table[[#This Row],[TAT_RESULT]]=""),1,0)</f>
        <v>0</v>
      </c>
      <c r="J1737" s="1">
        <f ca="1">SUM(Veg_Table[[#This Row],[Prescription and Status do not match]:[Prescription_Edited_And_TAT_Is_Blank]])</f>
        <v>0</v>
      </c>
      <c r="K1737" s="1">
        <f ca="1">IF(Veg_Table[[#This Row],[Sum of Errors]]&gt;0,1,0)</f>
        <v>0</v>
      </c>
      <c r="L1737" s="1">
        <f>1</f>
        <v>1</v>
      </c>
      <c r="M1737"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737" s="1" t="str">
        <f>IF(OR(MID(Veg_Table[[#This Row],[PRESCRIP]],2,1)="1",MID(Veg_Table[[#This Row],[PRESCRIP]],2,1)="2",MID(Veg_Table[[#This Row],[PRESCRIP]],2,1)="3",MID(Veg_Table[[#This Row],[PRESCRIP]],2,1)="4"),_xlfn.NUMBERVALUE(MID(Veg_Table[[#This Row],[PRESCRIP]],2,1)),"NA")</f>
        <v>NA</v>
      </c>
      <c r="O1737" s="1">
        <f>WEEKNUM(Veg_Table[[#This Row],[EVM_LAST_EDITED_Day]],2)</f>
        <v>20</v>
      </c>
      <c r="P1737" s="25">
        <f>IFERROR(DATE(YEAR(Veg_Table[[#This Row],[EVM_LAST_EDITED2]]),MONTH(Veg_Table[[#This Row],[EVM_LAST_EDITED2]]),DAY(Veg_Table[[#This Row],[EVM_LAST_EDITED2]])),DATE(2019,1,1))</f>
        <v>43966</v>
      </c>
      <c r="Q1737" s="3">
        <f>VALUE(SUBSTITUTE(Veg_Table[[#This Row],[EVM_LAST_EDITED]],",",""))</f>
        <v>43966.4547916667</v>
      </c>
      <c r="R1737" s="1" t="str">
        <f>_xlfn.IFNA(IF(Veg_Table[[#This Row],[EVM_LAST_EDITOR]]="","zBlank EVM Last Editor",VLOOKUP(Veg_Table[[#This Row],[EVM_LAST_EDITOR]],Roster_Table[#All],4,FALSE)),"zAWRR Not in Roster")</f>
        <v>JEF</v>
      </c>
      <c r="S1737" s="1" t="str">
        <f>_xlfn.IFNA(IF(Veg_Table[[#This Row],[EVM_LAST_EDITOR]]="","zBlank EVM Last Editor",VLOOKUP(Veg_Table[[#This Row],[EVM_LAST_EDITOR]],Roster_Table[#All],16,FALSE)),"zCompany_AWRR not in Roster")</f>
        <v>JEF_Jefferson Resources</v>
      </c>
      <c r="T1737" s="2">
        <f>IFERROR(DATE(YEAR(Veg_Table[[#This Row],[Created2]]),MONTH(Veg_Table[[#This Row],[Created2]]),DAY(Veg_Table[[#This Row],[Created2]])),DATE(2019,1,1))</f>
        <v>43966</v>
      </c>
      <c r="U1737" s="3">
        <f>VALUE(SUBSTITUTE(Veg_Table[[#This Row],[Created]],",",""))</f>
        <v>43966.4547916667</v>
      </c>
      <c r="V1737" s="3" t="str">
        <f ca="1">IFERROR(_xlfn.IFNA(CELL("contents",INDIRECT(_xlfn.CONCAT("Veg_Table_Production_Data!",ADDRESS(MATCH(_xlfn.MAXIFS(#REF!,#REF!,"="&amp;Veg_Table[[#This Row],[AUTO_ID]],#REF!,"&lt;"&amp;Veg_Table[[#This Row],[EVM_LAST_EDITED_Day]]),#REF!,0),COLUMN(#REF!),4,1,)))),""),"")</f>
        <v/>
      </c>
      <c r="W1737" s="3" t="str">
        <f ca="1">IF(Veg_Table[[#This Row],[Previous_Prescription]]="","No",IF(Veg_Table[[#This Row],[Previous_Prescription]]=Veg_Table[[#This Row],[PRESCRIP]],"No","Yes"))</f>
        <v>No</v>
      </c>
      <c r="X1737" s="3" t="str">
        <f>IF(Veg_Table[[#This Row],[EVM_LAST_EDITED_Day]]=Veg_Table[[#This Row],[Created_Day]],"New","Old")</f>
        <v>New</v>
      </c>
      <c r="Y1737" s="1">
        <f>IFERROR(IF(FIND("delete",LOWER(Veg_Table[[#This Row],[PI_COMMENTS]]))&gt;=1,1,0),0)</f>
        <v>0</v>
      </c>
      <c r="Z1737" s="1" t="str">
        <f>_xlfn.IFNA(IF(Veg_Table[[#This Row],[EVM_LAST_EDITOR]]="","Yes",VLOOKUP(Veg_Table[[#This Row],[EVM_LAST_EDITOR]],Roster_Table[#All],15,FALSE)),"Yes")</f>
        <v>Yes</v>
      </c>
      <c r="AA173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37" s="1" t="str">
        <f>_xlfn.IFNA(VLOOKUP(Veg_Table[[#This Row],[EVM_LAST_EDITOR]],Roster_Table[#All],3,FALSE),"zAWRR Not in Roster")</f>
        <v>Kalli</v>
      </c>
      <c r="AC1737" s="1" t="str">
        <f>_xlfn.IFNA(VLOOKUP(Veg_Table[[#This Row],[EVM_LAST_EDITOR]],Roster_Table[#All],2,FALSE),"zAWRR Not in Roster")</f>
        <v>Fenk</v>
      </c>
      <c r="AD1737" s="1" t="str">
        <f>IF(_xlfn.CONCAT(Veg_Table[[#This Row],[First_Name]]," ",Veg_Table[[#This Row],[Last_Name]])="zAWRR Not in Roster zAWRR Not in Roster","zAWRR Not in Roster",_xlfn.CONCAT(Veg_Table[[#This Row],[First_Name]]," ",Veg_Table[[#This Row],[Last_Name]]))</f>
        <v>Kalli Fenk</v>
      </c>
      <c r="AE1737">
        <v>3231579</v>
      </c>
      <c r="AF1737" t="s">
        <v>7128</v>
      </c>
      <c r="AG1737" t="s">
        <v>30</v>
      </c>
      <c r="AH1737" t="s">
        <v>3070</v>
      </c>
      <c r="AI1737" t="s">
        <v>2604</v>
      </c>
      <c r="AJ1737" t="s">
        <v>21</v>
      </c>
      <c r="AL1737" t="s">
        <v>37</v>
      </c>
      <c r="AM1737" t="s">
        <v>38</v>
      </c>
      <c r="AN1737" t="s">
        <v>25</v>
      </c>
      <c r="AO1737" t="s">
        <v>25</v>
      </c>
      <c r="AP1737">
        <v>13</v>
      </c>
      <c r="AQ1737">
        <v>85</v>
      </c>
      <c r="AR1737" t="s">
        <v>511</v>
      </c>
      <c r="AS1737" t="s">
        <v>24</v>
      </c>
      <c r="AT1737" t="s">
        <v>26</v>
      </c>
      <c r="AV1737" t="s">
        <v>512</v>
      </c>
      <c r="AW1737" t="s">
        <v>7129</v>
      </c>
      <c r="AZ1737"/>
      <c r="BB1737" s="4"/>
      <c r="BD1737" t="s">
        <v>29</v>
      </c>
      <c r="BE1737" t="s">
        <v>25</v>
      </c>
      <c r="BF1737" t="s">
        <v>513</v>
      </c>
      <c r="BI1737" s="3"/>
      <c r="BJ1737" t="s">
        <v>52</v>
      </c>
      <c r="BK1737" s="30" t="s">
        <v>65</v>
      </c>
      <c r="BL1737" s="3">
        <v>43966.454791666663</v>
      </c>
      <c r="BM1737" t="s">
        <v>31</v>
      </c>
      <c r="BN1737" t="s">
        <v>32</v>
      </c>
      <c r="BP1737" t="s">
        <v>3074</v>
      </c>
      <c r="BQ1737" t="s">
        <v>826</v>
      </c>
      <c r="BR1737" t="s">
        <v>28</v>
      </c>
      <c r="BS1737" t="s">
        <v>28</v>
      </c>
      <c r="BT1737" t="s">
        <v>65</v>
      </c>
      <c r="BU1737" s="3">
        <v>43966.454791666663</v>
      </c>
      <c r="BV1737" t="s">
        <v>803</v>
      </c>
      <c r="BW1737" s="3">
        <v>43966.505166006944</v>
      </c>
      <c r="BX1737" t="s">
        <v>7130</v>
      </c>
      <c r="CG1737"/>
      <c r="CH1737"/>
      <c r="CI1737"/>
      <c r="CY1737"/>
      <c r="DA1737"/>
      <c r="DF1737"/>
    </row>
    <row r="1738" spans="1:110" x14ac:dyDescent="0.25">
      <c r="A1738" s="1">
        <f>IF(Veg_Table[[#This Row],[VP_STATUS]]="Hold",0,IF(OR(AND(Veg_Table[[#This Row],[PRESCRIP]]="NW_No Work",Veg_Table[[#This Row],[VP_STATUS]]&lt;&gt;"No Work Required Under EVM"),AND(Veg_Table[[#This Row],[VP_STATUS]]="No Work Required Under EVM",Veg_Table[[#This Row],[PRESCRIP]]&lt;&gt;"NW_No Work")),1,0))</f>
        <v>0</v>
      </c>
      <c r="B1738" s="1">
        <f>IF(Veg_Table[[#This Row],[SPECIES]]="",1,0)</f>
        <v>0</v>
      </c>
      <c r="C1738" s="1">
        <f>IF(Veg_Table[[#This Row],[DIAMETER]]="",1,0)</f>
        <v>0</v>
      </c>
      <c r="D1738" s="1">
        <f>IF(Veg_Table[[#This Row],[HEIGHT]]="",1,0)</f>
        <v>0</v>
      </c>
      <c r="E173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38" s="1">
        <f>IF(AND(Veg_Table[[#This Row],[TAT_RESULT]]="ABATE",Veg_Table[[#This Row],[PRESCRIP]]="NW_No Work"),1,0)</f>
        <v>0</v>
      </c>
      <c r="G1738" s="1">
        <f>IF(OR(Veg_Table[[#This Row],[Prescription R-Scale]]="NA",Veg_Table[[#This Row],[Diameter R-Scale]]="NA"),0,IF(Veg_Table[[#This Row],[Diameter R-Scale]]&lt;&gt;Veg_Table[[#This Row],[Prescription R-Scale]],1,0))</f>
        <v>0</v>
      </c>
      <c r="H1738" s="1">
        <f>IF(OR(AND(Veg_Table[[#This Row],[PRESCRIP]]="BC_Br Rmv", Veg_Table[[#This Row],[WOOD_MAN]]&lt;&gt;"Not Needed"),AND(Veg_Table[[#This Row],[PRESCRIP]]="BCS_Br Rmv+Trt", Veg_Table[[#This Row],[WOOD_MAN]]&lt;&gt;"Not Needed")),1,0)</f>
        <v>0</v>
      </c>
      <c r="I1738" s="1">
        <f ca="1">IF(AND(Veg_Table[[#This Row],[Prescription_Changed]]="Yes",Veg_Table[[#This Row],[TAT_RESULT]]=""),1,0)</f>
        <v>0</v>
      </c>
      <c r="J1738" s="1">
        <f ca="1">SUM(Veg_Table[[#This Row],[Prescription and Status do not match]:[Prescription_Edited_And_TAT_Is_Blank]])</f>
        <v>0</v>
      </c>
      <c r="K1738" s="1">
        <f ca="1">IF(Veg_Table[[#This Row],[Sum of Errors]]&gt;0,1,0)</f>
        <v>0</v>
      </c>
      <c r="L1738" s="1">
        <f>1</f>
        <v>1</v>
      </c>
      <c r="M173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738" s="1">
        <f>IF(OR(MID(Veg_Table[[#This Row],[PRESCRIP]],2,1)="1",MID(Veg_Table[[#This Row],[PRESCRIP]],2,1)="2",MID(Veg_Table[[#This Row],[PRESCRIP]],2,1)="3",MID(Veg_Table[[#This Row],[PRESCRIP]],2,1)="4"),_xlfn.NUMBERVALUE(MID(Veg_Table[[#This Row],[PRESCRIP]],2,1)),"NA")</f>
        <v>2</v>
      </c>
      <c r="O1738" s="1">
        <f>WEEKNUM(Veg_Table[[#This Row],[EVM_LAST_EDITED_Day]],2)</f>
        <v>20</v>
      </c>
      <c r="P1738" s="25">
        <f>IFERROR(DATE(YEAR(Veg_Table[[#This Row],[EVM_LAST_EDITED2]]),MONTH(Veg_Table[[#This Row],[EVM_LAST_EDITED2]]),DAY(Veg_Table[[#This Row],[EVM_LAST_EDITED2]])),DATE(2019,1,1))</f>
        <v>43966</v>
      </c>
      <c r="Q1738" s="3">
        <f>VALUE(SUBSTITUTE(Veg_Table[[#This Row],[EVM_LAST_EDITED]],",",""))</f>
        <v>43966.455187361098</v>
      </c>
      <c r="R1738" s="1" t="str">
        <f>_xlfn.IFNA(IF(Veg_Table[[#This Row],[EVM_LAST_EDITOR]]="","zBlank EVM Last Editor",VLOOKUP(Veg_Table[[#This Row],[EVM_LAST_EDITOR]],Roster_Table[#All],4,FALSE)),"zAWRR Not in Roster")</f>
        <v>MGE</v>
      </c>
      <c r="S1738" s="1" t="str">
        <f>_xlfn.IFNA(IF(Veg_Table[[#This Row],[EVM_LAST_EDITOR]]="","zBlank EVM Last Editor",VLOOKUP(Veg_Table[[#This Row],[EVM_LAST_EDITOR]],Roster_Table[#All],16,FALSE)),"zCompany_AWRR not in Roster")</f>
        <v>MGE_Mountain G Enterprises</v>
      </c>
      <c r="T1738" s="2">
        <f>IFERROR(DATE(YEAR(Veg_Table[[#This Row],[Created2]]),MONTH(Veg_Table[[#This Row],[Created2]]),DAY(Veg_Table[[#This Row],[Created2]])),DATE(2019,1,1))</f>
        <v>43966</v>
      </c>
      <c r="U1738" s="3">
        <f>VALUE(SUBSTITUTE(Veg_Table[[#This Row],[Created]],",",""))</f>
        <v>43966.455187361098</v>
      </c>
      <c r="V1738" s="3" t="str">
        <f ca="1">IFERROR(_xlfn.IFNA(CELL("contents",INDIRECT(_xlfn.CONCAT("Veg_Table_Production_Data!",ADDRESS(MATCH(_xlfn.MAXIFS(#REF!,#REF!,"="&amp;Veg_Table[[#This Row],[AUTO_ID]],#REF!,"&lt;"&amp;Veg_Table[[#This Row],[EVM_LAST_EDITED_Day]]),#REF!,0),COLUMN(#REF!),4,1,)))),""),"")</f>
        <v/>
      </c>
      <c r="W1738" s="3" t="str">
        <f ca="1">IF(Veg_Table[[#This Row],[Previous_Prescription]]="","No",IF(Veg_Table[[#This Row],[Previous_Prescription]]=Veg_Table[[#This Row],[PRESCRIP]],"No","Yes"))</f>
        <v>No</v>
      </c>
      <c r="X1738" s="3" t="str">
        <f>IF(Veg_Table[[#This Row],[EVM_LAST_EDITED_Day]]=Veg_Table[[#This Row],[Created_Day]],"New","Old")</f>
        <v>New</v>
      </c>
      <c r="Y1738" s="1">
        <f>IFERROR(IF(FIND("delete",LOWER(Veg_Table[[#This Row],[PI_COMMENTS]]))&gt;=1,1,0),0)</f>
        <v>0</v>
      </c>
      <c r="Z1738" s="1" t="str">
        <f>_xlfn.IFNA(IF(Veg_Table[[#This Row],[EVM_LAST_EDITOR]]="","Yes",VLOOKUP(Veg_Table[[#This Row],[EVM_LAST_EDITOR]],Roster_Table[#All],15,FALSE)),"Yes")</f>
        <v>Yes</v>
      </c>
      <c r="AA173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38" s="1" t="str">
        <f>_xlfn.IFNA(VLOOKUP(Veg_Table[[#This Row],[EVM_LAST_EDITOR]],Roster_Table[#All],3,FALSE),"zAWRR Not in Roster")</f>
        <v>Aaron</v>
      </c>
      <c r="AC1738" s="1" t="str">
        <f>_xlfn.IFNA(VLOOKUP(Veg_Table[[#This Row],[EVM_LAST_EDITOR]],Roster_Table[#All],2,FALSE),"zAWRR Not in Roster")</f>
        <v>Hansen</v>
      </c>
      <c r="AD1738" s="1" t="str">
        <f>IF(_xlfn.CONCAT(Veg_Table[[#This Row],[First_Name]]," ",Veg_Table[[#This Row],[Last_Name]])="zAWRR Not in Roster zAWRR Not in Roster","zAWRR Not in Roster",_xlfn.CONCAT(Veg_Table[[#This Row],[First_Name]]," ",Veg_Table[[#This Row],[Last_Name]]))</f>
        <v>Aaron Hansen</v>
      </c>
      <c r="AE1738">
        <v>3231536</v>
      </c>
      <c r="AF1738" t="s">
        <v>7304</v>
      </c>
      <c r="AG1738" t="s">
        <v>93</v>
      </c>
      <c r="AH1738" t="s">
        <v>5320</v>
      </c>
      <c r="AI1738" t="s">
        <v>7280</v>
      </c>
      <c r="AJ1738" t="s">
        <v>36</v>
      </c>
      <c r="AL1738" t="s">
        <v>22</v>
      </c>
      <c r="AM1738" t="s">
        <v>38</v>
      </c>
      <c r="AN1738" t="s">
        <v>25</v>
      </c>
      <c r="AO1738" t="s">
        <v>25</v>
      </c>
      <c r="AP1738">
        <v>13</v>
      </c>
      <c r="AQ1738">
        <v>51</v>
      </c>
      <c r="AR1738" t="s">
        <v>511</v>
      </c>
      <c r="AS1738" t="s">
        <v>42</v>
      </c>
      <c r="AT1738" t="s">
        <v>515</v>
      </c>
      <c r="AV1738" t="s">
        <v>512</v>
      </c>
      <c r="AW1738" t="s">
        <v>7305</v>
      </c>
      <c r="AZ1738"/>
      <c r="BB1738" s="4"/>
      <c r="BD1738" t="s">
        <v>29</v>
      </c>
      <c r="BE1738" t="s">
        <v>25</v>
      </c>
      <c r="BF1738" t="s">
        <v>513</v>
      </c>
      <c r="BI1738" s="3"/>
      <c r="BJ1738" t="s">
        <v>2678</v>
      </c>
      <c r="BK1738" s="30" t="s">
        <v>156</v>
      </c>
      <c r="BL1738" s="3">
        <v>43966.455187361113</v>
      </c>
      <c r="BM1738" t="s">
        <v>31</v>
      </c>
      <c r="BN1738" t="s">
        <v>32</v>
      </c>
      <c r="BP1738" t="s">
        <v>5452</v>
      </c>
      <c r="BQ1738" t="s">
        <v>1025</v>
      </c>
      <c r="BR1738" t="s">
        <v>28</v>
      </c>
      <c r="BS1738" t="s">
        <v>28</v>
      </c>
      <c r="BT1738" t="s">
        <v>156</v>
      </c>
      <c r="BU1738" s="3">
        <v>43966.455187361113</v>
      </c>
      <c r="BV1738" t="s">
        <v>803</v>
      </c>
      <c r="BW1738" s="3">
        <v>43966.505157291664</v>
      </c>
      <c r="BX1738" t="s">
        <v>7306</v>
      </c>
      <c r="CG1738"/>
      <c r="CH1738"/>
      <c r="CI1738"/>
      <c r="CY1738"/>
      <c r="DA1738"/>
      <c r="DF1738"/>
    </row>
    <row r="1739" spans="1:110" x14ac:dyDescent="0.25">
      <c r="A1739" s="1">
        <f>IF(Veg_Table[[#This Row],[VP_STATUS]]="Hold",0,IF(OR(AND(Veg_Table[[#This Row],[PRESCRIP]]="NW_No Work",Veg_Table[[#This Row],[VP_STATUS]]&lt;&gt;"No Work Required Under EVM"),AND(Veg_Table[[#This Row],[VP_STATUS]]="No Work Required Under EVM",Veg_Table[[#This Row],[PRESCRIP]]&lt;&gt;"NW_No Work")),1,0))</f>
        <v>0</v>
      </c>
      <c r="B1739" s="1">
        <f>IF(Veg_Table[[#This Row],[SPECIES]]="",1,0)</f>
        <v>0</v>
      </c>
      <c r="C1739" s="1">
        <f>IF(Veg_Table[[#This Row],[DIAMETER]]="",1,0)</f>
        <v>0</v>
      </c>
      <c r="D1739" s="1">
        <f>IF(Veg_Table[[#This Row],[HEIGHT]]="",1,0)</f>
        <v>0</v>
      </c>
      <c r="E173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39" s="1">
        <f>IF(AND(Veg_Table[[#This Row],[TAT_RESULT]]="ABATE",Veg_Table[[#This Row],[PRESCRIP]]="NW_No Work"),1,0)</f>
        <v>0</v>
      </c>
      <c r="G1739" s="1">
        <f>IF(OR(Veg_Table[[#This Row],[Prescription R-Scale]]="NA",Veg_Table[[#This Row],[Diameter R-Scale]]="NA"),0,IF(Veg_Table[[#This Row],[Diameter R-Scale]]&lt;&gt;Veg_Table[[#This Row],[Prescription R-Scale]],1,0))</f>
        <v>0</v>
      </c>
      <c r="H1739" s="1">
        <f>IF(OR(AND(Veg_Table[[#This Row],[PRESCRIP]]="BC_Br Rmv", Veg_Table[[#This Row],[WOOD_MAN]]&lt;&gt;"Not Needed"),AND(Veg_Table[[#This Row],[PRESCRIP]]="BCS_Br Rmv+Trt", Veg_Table[[#This Row],[WOOD_MAN]]&lt;&gt;"Not Needed")),1,0)</f>
        <v>0</v>
      </c>
      <c r="I1739" s="1">
        <f ca="1">IF(AND(Veg_Table[[#This Row],[Prescription_Changed]]="Yes",Veg_Table[[#This Row],[TAT_RESULT]]=""),1,0)</f>
        <v>0</v>
      </c>
      <c r="J1739" s="1">
        <f ca="1">SUM(Veg_Table[[#This Row],[Prescription and Status do not match]:[Prescription_Edited_And_TAT_Is_Blank]])</f>
        <v>0</v>
      </c>
      <c r="K1739" s="1">
        <f ca="1">IF(Veg_Table[[#This Row],[Sum of Errors]]&gt;0,1,0)</f>
        <v>0</v>
      </c>
      <c r="L1739" s="1">
        <f>1</f>
        <v>1</v>
      </c>
      <c r="M1739"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739" s="1" t="str">
        <f>IF(OR(MID(Veg_Table[[#This Row],[PRESCRIP]],2,1)="1",MID(Veg_Table[[#This Row],[PRESCRIP]],2,1)="2",MID(Veg_Table[[#This Row],[PRESCRIP]],2,1)="3",MID(Veg_Table[[#This Row],[PRESCRIP]],2,1)="4"),_xlfn.NUMBERVALUE(MID(Veg_Table[[#This Row],[PRESCRIP]],2,1)),"NA")</f>
        <v>NA</v>
      </c>
      <c r="O1739" s="1">
        <f>WEEKNUM(Veg_Table[[#This Row],[EVM_LAST_EDITED_Day]],2)</f>
        <v>20</v>
      </c>
      <c r="P1739" s="25">
        <f>IFERROR(DATE(YEAR(Veg_Table[[#This Row],[EVM_LAST_EDITED2]]),MONTH(Veg_Table[[#This Row],[EVM_LAST_EDITED2]]),DAY(Veg_Table[[#This Row],[EVM_LAST_EDITED2]])),DATE(2019,1,1))</f>
        <v>43966</v>
      </c>
      <c r="Q1739" s="3">
        <f>VALUE(SUBSTITUTE(Veg_Table[[#This Row],[EVM_LAST_EDITED]],",",""))</f>
        <v>43966.456296296303</v>
      </c>
      <c r="R1739" s="1" t="str">
        <f>_xlfn.IFNA(IF(Veg_Table[[#This Row],[EVM_LAST_EDITOR]]="","zBlank EVM Last Editor",VLOOKUP(Veg_Table[[#This Row],[EVM_LAST_EDITOR]],Roster_Table[#All],4,FALSE)),"zAWRR Not in Roster")</f>
        <v>JEF</v>
      </c>
      <c r="S1739" s="1" t="str">
        <f>_xlfn.IFNA(IF(Veg_Table[[#This Row],[EVM_LAST_EDITOR]]="","zBlank EVM Last Editor",VLOOKUP(Veg_Table[[#This Row],[EVM_LAST_EDITOR]],Roster_Table[#All],16,FALSE)),"zCompany_AWRR not in Roster")</f>
        <v>JEF_Jefferson Resources</v>
      </c>
      <c r="T1739" s="2">
        <f>IFERROR(DATE(YEAR(Veg_Table[[#This Row],[Created2]]),MONTH(Veg_Table[[#This Row],[Created2]]),DAY(Veg_Table[[#This Row],[Created2]])),DATE(2019,1,1))</f>
        <v>43966</v>
      </c>
      <c r="U1739" s="3">
        <f>VALUE(SUBSTITUTE(Veg_Table[[#This Row],[Created]],",",""))</f>
        <v>43966.456296296303</v>
      </c>
      <c r="V1739" s="3" t="str">
        <f ca="1">IFERROR(_xlfn.IFNA(CELL("contents",INDIRECT(_xlfn.CONCAT("Veg_Table_Production_Data!",ADDRESS(MATCH(_xlfn.MAXIFS(#REF!,#REF!,"="&amp;Veg_Table[[#This Row],[AUTO_ID]],#REF!,"&lt;"&amp;Veg_Table[[#This Row],[EVM_LAST_EDITED_Day]]),#REF!,0),COLUMN(#REF!),4,1,)))),""),"")</f>
        <v/>
      </c>
      <c r="W1739" s="3" t="str">
        <f ca="1">IF(Veg_Table[[#This Row],[Previous_Prescription]]="","No",IF(Veg_Table[[#This Row],[Previous_Prescription]]=Veg_Table[[#This Row],[PRESCRIP]],"No","Yes"))</f>
        <v>No</v>
      </c>
      <c r="X1739" s="3" t="str">
        <f>IF(Veg_Table[[#This Row],[EVM_LAST_EDITED_Day]]=Veg_Table[[#This Row],[Created_Day]],"New","Old")</f>
        <v>New</v>
      </c>
      <c r="Y1739" s="1">
        <f>IFERROR(IF(FIND("delete",LOWER(Veg_Table[[#This Row],[PI_COMMENTS]]))&gt;=1,1,0),0)</f>
        <v>0</v>
      </c>
      <c r="Z1739" s="1" t="str">
        <f>_xlfn.IFNA(IF(Veg_Table[[#This Row],[EVM_LAST_EDITOR]]="","Yes",VLOOKUP(Veg_Table[[#This Row],[EVM_LAST_EDITOR]],Roster_Table[#All],15,FALSE)),"Yes")</f>
        <v>Yes</v>
      </c>
      <c r="AA173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39" s="1" t="str">
        <f>_xlfn.IFNA(VLOOKUP(Veg_Table[[#This Row],[EVM_LAST_EDITOR]],Roster_Table[#All],3,FALSE),"zAWRR Not in Roster")</f>
        <v>Kalli</v>
      </c>
      <c r="AC1739" s="1" t="str">
        <f>_xlfn.IFNA(VLOOKUP(Veg_Table[[#This Row],[EVM_LAST_EDITOR]],Roster_Table[#All],2,FALSE),"zAWRR Not in Roster")</f>
        <v>Fenk</v>
      </c>
      <c r="AD1739" s="1" t="str">
        <f>IF(_xlfn.CONCAT(Veg_Table[[#This Row],[First_Name]]," ",Veg_Table[[#This Row],[Last_Name]])="zAWRR Not in Roster zAWRR Not in Roster","zAWRR Not in Roster",_xlfn.CONCAT(Veg_Table[[#This Row],[First_Name]]," ",Veg_Table[[#This Row],[Last_Name]]))</f>
        <v>Kalli Fenk</v>
      </c>
      <c r="AE1739">
        <v>3231580</v>
      </c>
      <c r="AF1739" t="s">
        <v>7125</v>
      </c>
      <c r="AG1739" t="s">
        <v>30</v>
      </c>
      <c r="AH1739" t="s">
        <v>3070</v>
      </c>
      <c r="AI1739" t="s">
        <v>2604</v>
      </c>
      <c r="AJ1739" t="s">
        <v>21</v>
      </c>
      <c r="AL1739" t="s">
        <v>37</v>
      </c>
      <c r="AM1739" t="s">
        <v>38</v>
      </c>
      <c r="AN1739" t="s">
        <v>25</v>
      </c>
      <c r="AO1739" t="s">
        <v>25</v>
      </c>
      <c r="AP1739">
        <v>20</v>
      </c>
      <c r="AQ1739">
        <v>110</v>
      </c>
      <c r="AR1739" t="s">
        <v>511</v>
      </c>
      <c r="AS1739" t="s">
        <v>24</v>
      </c>
      <c r="AT1739" t="s">
        <v>26</v>
      </c>
      <c r="AV1739" t="s">
        <v>512</v>
      </c>
      <c r="AW1739" t="s">
        <v>7126</v>
      </c>
      <c r="AZ1739"/>
      <c r="BB1739" s="4"/>
      <c r="BD1739" t="s">
        <v>29</v>
      </c>
      <c r="BE1739" t="s">
        <v>25</v>
      </c>
      <c r="BF1739" t="s">
        <v>513</v>
      </c>
      <c r="BI1739" s="3"/>
      <c r="BJ1739" t="s">
        <v>52</v>
      </c>
      <c r="BK1739" s="30" t="s">
        <v>65</v>
      </c>
      <c r="BL1739" s="3">
        <v>43966.456296296295</v>
      </c>
      <c r="BM1739" t="s">
        <v>31</v>
      </c>
      <c r="BN1739" t="s">
        <v>32</v>
      </c>
      <c r="BP1739" t="s">
        <v>3074</v>
      </c>
      <c r="BQ1739" t="s">
        <v>826</v>
      </c>
      <c r="BR1739" t="s">
        <v>28</v>
      </c>
      <c r="BS1739" t="s">
        <v>28</v>
      </c>
      <c r="BT1739" t="s">
        <v>65</v>
      </c>
      <c r="BU1739" s="3">
        <v>43966.456296296295</v>
      </c>
      <c r="BV1739" t="s">
        <v>803</v>
      </c>
      <c r="BW1739" s="3">
        <v>43966.505166006944</v>
      </c>
      <c r="BX1739" t="s">
        <v>7127</v>
      </c>
      <c r="CG1739"/>
      <c r="CH1739"/>
      <c r="CI1739"/>
      <c r="CY1739"/>
      <c r="DA1739"/>
      <c r="DF1739"/>
    </row>
    <row r="1740" spans="1:110" x14ac:dyDescent="0.25">
      <c r="A1740" s="1">
        <f>IF(Veg_Table[[#This Row],[VP_STATUS]]="Hold",0,IF(OR(AND(Veg_Table[[#This Row],[PRESCRIP]]="NW_No Work",Veg_Table[[#This Row],[VP_STATUS]]&lt;&gt;"No Work Required Under EVM"),AND(Veg_Table[[#This Row],[VP_STATUS]]="No Work Required Under EVM",Veg_Table[[#This Row],[PRESCRIP]]&lt;&gt;"NW_No Work")),1,0))</f>
        <v>0</v>
      </c>
      <c r="B1740" s="1">
        <f>IF(Veg_Table[[#This Row],[SPECIES]]="",1,0)</f>
        <v>0</v>
      </c>
      <c r="C1740" s="1">
        <f>IF(Veg_Table[[#This Row],[DIAMETER]]="",1,0)</f>
        <v>0</v>
      </c>
      <c r="D1740" s="1">
        <f>IF(Veg_Table[[#This Row],[HEIGHT]]="",1,0)</f>
        <v>0</v>
      </c>
      <c r="E174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40" s="1">
        <f>IF(AND(Veg_Table[[#This Row],[TAT_RESULT]]="ABATE",Veg_Table[[#This Row],[PRESCRIP]]="NW_No Work"),1,0)</f>
        <v>0</v>
      </c>
      <c r="G1740" s="1">
        <f>IF(OR(Veg_Table[[#This Row],[Prescription R-Scale]]="NA",Veg_Table[[#This Row],[Diameter R-Scale]]="NA"),0,IF(Veg_Table[[#This Row],[Diameter R-Scale]]&lt;&gt;Veg_Table[[#This Row],[Prescription R-Scale]],1,0))</f>
        <v>0</v>
      </c>
      <c r="H1740" s="1">
        <f>IF(OR(AND(Veg_Table[[#This Row],[PRESCRIP]]="BC_Br Rmv", Veg_Table[[#This Row],[WOOD_MAN]]&lt;&gt;"Not Needed"),AND(Veg_Table[[#This Row],[PRESCRIP]]="BCS_Br Rmv+Trt", Veg_Table[[#This Row],[WOOD_MAN]]&lt;&gt;"Not Needed")),1,0)</f>
        <v>0</v>
      </c>
      <c r="I1740" s="1">
        <f ca="1">IF(AND(Veg_Table[[#This Row],[Prescription_Changed]]="Yes",Veg_Table[[#This Row],[TAT_RESULT]]=""),1,0)</f>
        <v>0</v>
      </c>
      <c r="J1740" s="1">
        <f ca="1">SUM(Veg_Table[[#This Row],[Prescription and Status do not match]:[Prescription_Edited_And_TAT_Is_Blank]])</f>
        <v>0</v>
      </c>
      <c r="K1740" s="1">
        <f ca="1">IF(Veg_Table[[#This Row],[Sum of Errors]]&gt;0,1,0)</f>
        <v>0</v>
      </c>
      <c r="L1740" s="1">
        <f>1</f>
        <v>1</v>
      </c>
      <c r="M1740"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740" s="1" t="str">
        <f>IF(OR(MID(Veg_Table[[#This Row],[PRESCRIP]],2,1)="1",MID(Veg_Table[[#This Row],[PRESCRIP]],2,1)="2",MID(Veg_Table[[#This Row],[PRESCRIP]],2,1)="3",MID(Veg_Table[[#This Row],[PRESCRIP]],2,1)="4"),_xlfn.NUMBERVALUE(MID(Veg_Table[[#This Row],[PRESCRIP]],2,1)),"NA")</f>
        <v>NA</v>
      </c>
      <c r="O1740" s="1">
        <f>WEEKNUM(Veg_Table[[#This Row],[EVM_LAST_EDITED_Day]],2)</f>
        <v>20</v>
      </c>
      <c r="P1740" s="25">
        <f>IFERROR(DATE(YEAR(Veg_Table[[#This Row],[EVM_LAST_EDITED2]]),MONTH(Veg_Table[[#This Row],[EVM_LAST_EDITED2]]),DAY(Veg_Table[[#This Row],[EVM_LAST_EDITED2]])),DATE(2019,1,1))</f>
        <v>43966</v>
      </c>
      <c r="Q1740" s="3">
        <f>VALUE(SUBSTITUTE(Veg_Table[[#This Row],[EVM_LAST_EDITED]],",",""))</f>
        <v>43966.458767881901</v>
      </c>
      <c r="R1740" s="1" t="str">
        <f>_xlfn.IFNA(IF(Veg_Table[[#This Row],[EVM_LAST_EDITOR]]="","zBlank EVM Last Editor",VLOOKUP(Veg_Table[[#This Row],[EVM_LAST_EDITOR]],Roster_Table[#All],4,FALSE)),"zAWRR Not in Roster")</f>
        <v>MGE</v>
      </c>
      <c r="S1740" s="1" t="str">
        <f>_xlfn.IFNA(IF(Veg_Table[[#This Row],[EVM_LAST_EDITOR]]="","zBlank EVM Last Editor",VLOOKUP(Veg_Table[[#This Row],[EVM_LAST_EDITOR]],Roster_Table[#All],16,FALSE)),"zCompany_AWRR not in Roster")</f>
        <v>MGE_Mountain G Enterprises</v>
      </c>
      <c r="T1740" s="2">
        <f>IFERROR(DATE(YEAR(Veg_Table[[#This Row],[Created2]]),MONTH(Veg_Table[[#This Row],[Created2]]),DAY(Veg_Table[[#This Row],[Created2]])),DATE(2019,1,1))</f>
        <v>43966</v>
      </c>
      <c r="U1740" s="3">
        <f>VALUE(SUBSTITUTE(Veg_Table[[#This Row],[Created]],",",""))</f>
        <v>43966.458767881901</v>
      </c>
      <c r="V1740" s="3" t="str">
        <f ca="1">IFERROR(_xlfn.IFNA(CELL("contents",INDIRECT(_xlfn.CONCAT("Veg_Table_Production_Data!",ADDRESS(MATCH(_xlfn.MAXIFS(#REF!,#REF!,"="&amp;Veg_Table[[#This Row],[AUTO_ID]],#REF!,"&lt;"&amp;Veg_Table[[#This Row],[EVM_LAST_EDITED_Day]]),#REF!,0),COLUMN(#REF!),4,1,)))),""),"")</f>
        <v/>
      </c>
      <c r="W1740" s="3" t="str">
        <f ca="1">IF(Veg_Table[[#This Row],[Previous_Prescription]]="","No",IF(Veg_Table[[#This Row],[Previous_Prescription]]=Veg_Table[[#This Row],[PRESCRIP]],"No","Yes"))</f>
        <v>No</v>
      </c>
      <c r="X1740" s="3" t="str">
        <f>IF(Veg_Table[[#This Row],[EVM_LAST_EDITED_Day]]=Veg_Table[[#This Row],[Created_Day]],"New","Old")</f>
        <v>New</v>
      </c>
      <c r="Y1740" s="1">
        <f>IFERROR(IF(FIND("delete",LOWER(Veg_Table[[#This Row],[PI_COMMENTS]]))&gt;=1,1,0),0)</f>
        <v>0</v>
      </c>
      <c r="Z1740" s="1" t="str">
        <f>_xlfn.IFNA(IF(Veg_Table[[#This Row],[EVM_LAST_EDITOR]]="","Yes",VLOOKUP(Veg_Table[[#This Row],[EVM_LAST_EDITOR]],Roster_Table[#All],15,FALSE)),"Yes")</f>
        <v>Yes</v>
      </c>
      <c r="AA174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40" s="1" t="str">
        <f>_xlfn.IFNA(VLOOKUP(Veg_Table[[#This Row],[EVM_LAST_EDITOR]],Roster_Table[#All],3,FALSE),"zAWRR Not in Roster")</f>
        <v>Aaron</v>
      </c>
      <c r="AC1740" s="1" t="str">
        <f>_xlfn.IFNA(VLOOKUP(Veg_Table[[#This Row],[EVM_LAST_EDITOR]],Roster_Table[#All],2,FALSE),"zAWRR Not in Roster")</f>
        <v>Hansen</v>
      </c>
      <c r="AD1740" s="1" t="str">
        <f>IF(_xlfn.CONCAT(Veg_Table[[#This Row],[First_Name]]," ",Veg_Table[[#This Row],[Last_Name]])="zAWRR Not in Roster zAWRR Not in Roster","zAWRR Not in Roster",_xlfn.CONCAT(Veg_Table[[#This Row],[First_Name]]," ",Veg_Table[[#This Row],[Last_Name]]))</f>
        <v>Aaron Hansen</v>
      </c>
      <c r="AE1740">
        <v>3231540</v>
      </c>
      <c r="AF1740" t="s">
        <v>7301</v>
      </c>
      <c r="AG1740" t="s">
        <v>93</v>
      </c>
      <c r="AH1740" t="s">
        <v>5320</v>
      </c>
      <c r="AI1740" t="s">
        <v>7280</v>
      </c>
      <c r="AJ1740" t="s">
        <v>21</v>
      </c>
      <c r="AL1740" t="s">
        <v>22</v>
      </c>
      <c r="AM1740" t="s">
        <v>38</v>
      </c>
      <c r="AN1740" t="s">
        <v>25</v>
      </c>
      <c r="AO1740" t="s">
        <v>25</v>
      </c>
      <c r="AP1740">
        <v>12</v>
      </c>
      <c r="AQ1740">
        <v>47</v>
      </c>
      <c r="AR1740" t="s">
        <v>511</v>
      </c>
      <c r="AS1740" t="s">
        <v>24</v>
      </c>
      <c r="AT1740" t="s">
        <v>26</v>
      </c>
      <c r="AV1740" t="s">
        <v>512</v>
      </c>
      <c r="AW1740" t="s">
        <v>7302</v>
      </c>
      <c r="AZ1740"/>
      <c r="BB1740" s="4"/>
      <c r="BD1740" t="s">
        <v>29</v>
      </c>
      <c r="BE1740" t="s">
        <v>25</v>
      </c>
      <c r="BF1740" t="s">
        <v>513</v>
      </c>
      <c r="BI1740" s="3"/>
      <c r="BJ1740" t="s">
        <v>27</v>
      </c>
      <c r="BK1740" s="30" t="s">
        <v>156</v>
      </c>
      <c r="BL1740" s="3">
        <v>43966.458767881944</v>
      </c>
      <c r="BM1740" t="s">
        <v>31</v>
      </c>
      <c r="BN1740" t="s">
        <v>32</v>
      </c>
      <c r="BP1740" t="s">
        <v>5452</v>
      </c>
      <c r="BQ1740" t="s">
        <v>1025</v>
      </c>
      <c r="BR1740" t="s">
        <v>28</v>
      </c>
      <c r="BS1740" t="s">
        <v>28</v>
      </c>
      <c r="BT1740" t="s">
        <v>156</v>
      </c>
      <c r="BU1740" s="3">
        <v>43966.458767881944</v>
      </c>
      <c r="BV1740" t="s">
        <v>803</v>
      </c>
      <c r="BW1740" s="3">
        <v>43966.505157291664</v>
      </c>
      <c r="BX1740" t="s">
        <v>7303</v>
      </c>
      <c r="CG1740"/>
      <c r="CH1740"/>
      <c r="CI1740"/>
      <c r="CY1740"/>
      <c r="DA1740"/>
      <c r="DF1740"/>
    </row>
    <row r="1741" spans="1:110" x14ac:dyDescent="0.25">
      <c r="A1741" s="1">
        <f>IF(Veg_Table[[#This Row],[VP_STATUS]]="Hold",0,IF(OR(AND(Veg_Table[[#This Row],[PRESCRIP]]="NW_No Work",Veg_Table[[#This Row],[VP_STATUS]]&lt;&gt;"No Work Required Under EVM"),AND(Veg_Table[[#This Row],[VP_STATUS]]="No Work Required Under EVM",Veg_Table[[#This Row],[PRESCRIP]]&lt;&gt;"NW_No Work")),1,0))</f>
        <v>0</v>
      </c>
      <c r="B1741" s="1">
        <f>IF(Veg_Table[[#This Row],[SPECIES]]="",1,0)</f>
        <v>0</v>
      </c>
      <c r="C1741" s="1">
        <f>IF(Veg_Table[[#This Row],[DIAMETER]]="",1,0)</f>
        <v>0</v>
      </c>
      <c r="D1741" s="1">
        <f>IF(Veg_Table[[#This Row],[HEIGHT]]="",1,0)</f>
        <v>0</v>
      </c>
      <c r="E174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41" s="1">
        <f>IF(AND(Veg_Table[[#This Row],[TAT_RESULT]]="ABATE",Veg_Table[[#This Row],[PRESCRIP]]="NW_No Work"),1,0)</f>
        <v>0</v>
      </c>
      <c r="G1741" s="1">
        <f>IF(OR(Veg_Table[[#This Row],[Prescription R-Scale]]="NA",Veg_Table[[#This Row],[Diameter R-Scale]]="NA"),0,IF(Veg_Table[[#This Row],[Diameter R-Scale]]&lt;&gt;Veg_Table[[#This Row],[Prescription R-Scale]],1,0))</f>
        <v>0</v>
      </c>
      <c r="H1741" s="1">
        <f>IF(OR(AND(Veg_Table[[#This Row],[PRESCRIP]]="BC_Br Rmv", Veg_Table[[#This Row],[WOOD_MAN]]&lt;&gt;"Not Needed"),AND(Veg_Table[[#This Row],[PRESCRIP]]="BCS_Br Rmv+Trt", Veg_Table[[#This Row],[WOOD_MAN]]&lt;&gt;"Not Needed")),1,0)</f>
        <v>0</v>
      </c>
      <c r="I1741" s="1">
        <f ca="1">IF(AND(Veg_Table[[#This Row],[Prescription_Changed]]="Yes",Veg_Table[[#This Row],[TAT_RESULT]]=""),1,0)</f>
        <v>0</v>
      </c>
      <c r="J1741" s="1">
        <f ca="1">SUM(Veg_Table[[#This Row],[Prescription and Status do not match]:[Prescription_Edited_And_TAT_Is_Blank]])</f>
        <v>0</v>
      </c>
      <c r="K1741" s="1">
        <f ca="1">IF(Veg_Table[[#This Row],[Sum of Errors]]&gt;0,1,0)</f>
        <v>0</v>
      </c>
      <c r="L1741" s="1">
        <f>1</f>
        <v>1</v>
      </c>
      <c r="M1741"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741" s="1" t="str">
        <f>IF(OR(MID(Veg_Table[[#This Row],[PRESCRIP]],2,1)="1",MID(Veg_Table[[#This Row],[PRESCRIP]],2,1)="2",MID(Veg_Table[[#This Row],[PRESCRIP]],2,1)="3",MID(Veg_Table[[#This Row],[PRESCRIP]],2,1)="4"),_xlfn.NUMBERVALUE(MID(Veg_Table[[#This Row],[PRESCRIP]],2,1)),"NA")</f>
        <v>NA</v>
      </c>
      <c r="O1741" s="1">
        <f>WEEKNUM(Veg_Table[[#This Row],[EVM_LAST_EDITED_Day]],2)</f>
        <v>20</v>
      </c>
      <c r="P1741" s="25">
        <f>IFERROR(DATE(YEAR(Veg_Table[[#This Row],[EVM_LAST_EDITED2]]),MONTH(Veg_Table[[#This Row],[EVM_LAST_EDITED2]]),DAY(Veg_Table[[#This Row],[EVM_LAST_EDITED2]])),DATE(2019,1,1))</f>
        <v>43966</v>
      </c>
      <c r="Q1741" s="3">
        <f>VALUE(SUBSTITUTE(Veg_Table[[#This Row],[EVM_LAST_EDITED]],",",""))</f>
        <v>43966.459247685198</v>
      </c>
      <c r="R1741" s="1" t="str">
        <f>_xlfn.IFNA(IF(Veg_Table[[#This Row],[EVM_LAST_EDITOR]]="","zBlank EVM Last Editor",VLOOKUP(Veg_Table[[#This Row],[EVM_LAST_EDITOR]],Roster_Table[#All],4,FALSE)),"zAWRR Not in Roster")</f>
        <v>JEF</v>
      </c>
      <c r="S1741" s="1" t="str">
        <f>_xlfn.IFNA(IF(Veg_Table[[#This Row],[EVM_LAST_EDITOR]]="","zBlank EVM Last Editor",VLOOKUP(Veg_Table[[#This Row],[EVM_LAST_EDITOR]],Roster_Table[#All],16,FALSE)),"zCompany_AWRR not in Roster")</f>
        <v>JEF_Jefferson Resources</v>
      </c>
      <c r="T1741" s="2">
        <f>IFERROR(DATE(YEAR(Veg_Table[[#This Row],[Created2]]),MONTH(Veg_Table[[#This Row],[Created2]]),DAY(Veg_Table[[#This Row],[Created2]])),DATE(2019,1,1))</f>
        <v>43966</v>
      </c>
      <c r="U1741" s="3">
        <f>VALUE(SUBSTITUTE(Veg_Table[[#This Row],[Created]],",",""))</f>
        <v>43966.431157407402</v>
      </c>
      <c r="V1741" s="3" t="str">
        <f ca="1">IFERROR(_xlfn.IFNA(CELL("contents",INDIRECT(_xlfn.CONCAT("Veg_Table_Production_Data!",ADDRESS(MATCH(_xlfn.MAXIFS(#REF!,#REF!,"="&amp;Veg_Table[[#This Row],[AUTO_ID]],#REF!,"&lt;"&amp;Veg_Table[[#This Row],[EVM_LAST_EDITED_Day]]),#REF!,0),COLUMN(#REF!),4,1,)))),""),"")</f>
        <v/>
      </c>
      <c r="W1741" s="3" t="str">
        <f ca="1">IF(Veg_Table[[#This Row],[Previous_Prescription]]="","No",IF(Veg_Table[[#This Row],[Previous_Prescription]]=Veg_Table[[#This Row],[PRESCRIP]],"No","Yes"))</f>
        <v>No</v>
      </c>
      <c r="X1741" s="3" t="str">
        <f>IF(Veg_Table[[#This Row],[EVM_LAST_EDITED_Day]]=Veg_Table[[#This Row],[Created_Day]],"New","Old")</f>
        <v>New</v>
      </c>
      <c r="Y1741" s="1">
        <f>IFERROR(IF(FIND("delete",LOWER(Veg_Table[[#This Row],[PI_COMMENTS]]))&gt;=1,1,0),0)</f>
        <v>0</v>
      </c>
      <c r="Z1741" s="1" t="str">
        <f>_xlfn.IFNA(IF(Veg_Table[[#This Row],[EVM_LAST_EDITOR]]="","Yes",VLOOKUP(Veg_Table[[#This Row],[EVM_LAST_EDITOR]],Roster_Table[#All],15,FALSE)),"Yes")</f>
        <v>Yes</v>
      </c>
      <c r="AA174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41" s="1" t="str">
        <f>_xlfn.IFNA(VLOOKUP(Veg_Table[[#This Row],[EVM_LAST_EDITOR]],Roster_Table[#All],3,FALSE),"zAWRR Not in Roster")</f>
        <v>Kalli</v>
      </c>
      <c r="AC1741" s="1" t="str">
        <f>_xlfn.IFNA(VLOOKUP(Veg_Table[[#This Row],[EVM_LAST_EDITOR]],Roster_Table[#All],2,FALSE),"zAWRR Not in Roster")</f>
        <v>Fenk</v>
      </c>
      <c r="AD1741" s="1" t="str">
        <f>IF(_xlfn.CONCAT(Veg_Table[[#This Row],[First_Name]]," ",Veg_Table[[#This Row],[Last_Name]])="zAWRR Not in Roster zAWRR Not in Roster","zAWRR Not in Roster",_xlfn.CONCAT(Veg_Table[[#This Row],[First_Name]]," ",Veg_Table[[#This Row],[Last_Name]]))</f>
        <v>Kalli Fenk</v>
      </c>
      <c r="AE1741">
        <v>3231568</v>
      </c>
      <c r="AF1741" t="s">
        <v>7122</v>
      </c>
      <c r="AG1741" t="s">
        <v>30</v>
      </c>
      <c r="AH1741" t="s">
        <v>3070</v>
      </c>
      <c r="AI1741" t="s">
        <v>2604</v>
      </c>
      <c r="AJ1741" t="s">
        <v>21</v>
      </c>
      <c r="AL1741" t="s">
        <v>37</v>
      </c>
      <c r="AM1741" t="s">
        <v>529</v>
      </c>
      <c r="AN1741" t="s">
        <v>25</v>
      </c>
      <c r="AO1741" t="s">
        <v>25</v>
      </c>
      <c r="AP1741">
        <v>5</v>
      </c>
      <c r="AQ1741">
        <v>20</v>
      </c>
      <c r="AR1741" t="s">
        <v>517</v>
      </c>
      <c r="AS1741" t="s">
        <v>24</v>
      </c>
      <c r="AT1741" t="s">
        <v>26</v>
      </c>
      <c r="AV1741" t="s">
        <v>512</v>
      </c>
      <c r="AW1741" t="s">
        <v>7123</v>
      </c>
      <c r="AZ1741"/>
      <c r="BB1741" s="4"/>
      <c r="BD1741" t="s">
        <v>29</v>
      </c>
      <c r="BE1741" t="s">
        <v>25</v>
      </c>
      <c r="BF1741" t="s">
        <v>513</v>
      </c>
      <c r="BI1741" s="3"/>
      <c r="BJ1741" t="s">
        <v>52</v>
      </c>
      <c r="BK1741" s="30" t="s">
        <v>65</v>
      </c>
      <c r="BL1741" s="3">
        <v>43966.459247685183</v>
      </c>
      <c r="BM1741" t="s">
        <v>31</v>
      </c>
      <c r="BN1741" t="s">
        <v>32</v>
      </c>
      <c r="BP1741" t="s">
        <v>3074</v>
      </c>
      <c r="BQ1741" t="s">
        <v>826</v>
      </c>
      <c r="BR1741" t="s">
        <v>28</v>
      </c>
      <c r="BS1741" t="s">
        <v>28</v>
      </c>
      <c r="BT1741" t="s">
        <v>65</v>
      </c>
      <c r="BU1741" s="3">
        <v>43966.431157407409</v>
      </c>
      <c r="BV1741" t="s">
        <v>803</v>
      </c>
      <c r="BW1741" s="3">
        <v>43966.505166006944</v>
      </c>
      <c r="BX1741" t="s">
        <v>7124</v>
      </c>
      <c r="CG1741"/>
      <c r="CH1741"/>
      <c r="CI1741"/>
      <c r="CY1741"/>
      <c r="DA1741"/>
      <c r="DF1741"/>
    </row>
    <row r="1742" spans="1:110" x14ac:dyDescent="0.25">
      <c r="A1742" s="1">
        <f>IF(Veg_Table[[#This Row],[VP_STATUS]]="Hold",0,IF(OR(AND(Veg_Table[[#This Row],[PRESCRIP]]="NW_No Work",Veg_Table[[#This Row],[VP_STATUS]]&lt;&gt;"No Work Required Under EVM"),AND(Veg_Table[[#This Row],[VP_STATUS]]="No Work Required Under EVM",Veg_Table[[#This Row],[PRESCRIP]]&lt;&gt;"NW_No Work")),1,0))</f>
        <v>0</v>
      </c>
      <c r="B1742" s="1">
        <f>IF(Veg_Table[[#This Row],[SPECIES]]="",1,0)</f>
        <v>0</v>
      </c>
      <c r="C1742" s="1">
        <f>IF(Veg_Table[[#This Row],[DIAMETER]]="",1,0)</f>
        <v>0</v>
      </c>
      <c r="D1742" s="1">
        <f>IF(Veg_Table[[#This Row],[HEIGHT]]="",1,0)</f>
        <v>0</v>
      </c>
      <c r="E174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42" s="1">
        <f>IF(AND(Veg_Table[[#This Row],[TAT_RESULT]]="ABATE",Veg_Table[[#This Row],[PRESCRIP]]="NW_No Work"),1,0)</f>
        <v>0</v>
      </c>
      <c r="G1742" s="1">
        <f>IF(OR(Veg_Table[[#This Row],[Prescription R-Scale]]="NA",Veg_Table[[#This Row],[Diameter R-Scale]]="NA"),0,IF(Veg_Table[[#This Row],[Diameter R-Scale]]&lt;&gt;Veg_Table[[#This Row],[Prescription R-Scale]],1,0))</f>
        <v>0</v>
      </c>
      <c r="H1742" s="1">
        <f>IF(OR(AND(Veg_Table[[#This Row],[PRESCRIP]]="BC_Br Rmv", Veg_Table[[#This Row],[WOOD_MAN]]&lt;&gt;"Not Needed"),AND(Veg_Table[[#This Row],[PRESCRIP]]="BCS_Br Rmv+Trt", Veg_Table[[#This Row],[WOOD_MAN]]&lt;&gt;"Not Needed")),1,0)</f>
        <v>0</v>
      </c>
      <c r="I1742" s="1">
        <f ca="1">IF(AND(Veg_Table[[#This Row],[Prescription_Changed]]="Yes",Veg_Table[[#This Row],[TAT_RESULT]]=""),1,0)</f>
        <v>0</v>
      </c>
      <c r="J1742" s="1">
        <f ca="1">SUM(Veg_Table[[#This Row],[Prescription and Status do not match]:[Prescription_Edited_And_TAT_Is_Blank]])</f>
        <v>0</v>
      </c>
      <c r="K1742" s="1">
        <f ca="1">IF(Veg_Table[[#This Row],[Sum of Errors]]&gt;0,1,0)</f>
        <v>0</v>
      </c>
      <c r="L1742" s="1">
        <f>1</f>
        <v>1</v>
      </c>
      <c r="M174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742" s="1">
        <f>IF(OR(MID(Veg_Table[[#This Row],[PRESCRIP]],2,1)="1",MID(Veg_Table[[#This Row],[PRESCRIP]],2,1)="2",MID(Veg_Table[[#This Row],[PRESCRIP]],2,1)="3",MID(Veg_Table[[#This Row],[PRESCRIP]],2,1)="4"),_xlfn.NUMBERVALUE(MID(Veg_Table[[#This Row],[PRESCRIP]],2,1)),"NA")</f>
        <v>2</v>
      </c>
      <c r="O1742" s="1">
        <f>WEEKNUM(Veg_Table[[#This Row],[EVM_LAST_EDITED_Day]],2)</f>
        <v>20</v>
      </c>
      <c r="P1742" s="25">
        <f>IFERROR(DATE(YEAR(Veg_Table[[#This Row],[EVM_LAST_EDITED2]]),MONTH(Veg_Table[[#This Row],[EVM_LAST_EDITED2]]),DAY(Veg_Table[[#This Row],[EVM_LAST_EDITED2]])),DATE(2019,1,1))</f>
        <v>43966</v>
      </c>
      <c r="Q1742" s="3">
        <f>VALUE(SUBSTITUTE(Veg_Table[[#This Row],[EVM_LAST_EDITED]],",",""))</f>
        <v>43966.462848240699</v>
      </c>
      <c r="R1742" s="1" t="str">
        <f>_xlfn.IFNA(IF(Veg_Table[[#This Row],[EVM_LAST_EDITOR]]="","zBlank EVM Last Editor",VLOOKUP(Veg_Table[[#This Row],[EVM_LAST_EDITOR]],Roster_Table[#All],4,FALSE)),"zAWRR Not in Roster")</f>
        <v>AEA</v>
      </c>
      <c r="S1742" s="1" t="str">
        <f>_xlfn.IFNA(IF(Veg_Table[[#This Row],[EVM_LAST_EDITOR]]="","zBlank EVM Last Editor",VLOOKUP(Veg_Table[[#This Row],[EVM_LAST_EDITOR]],Roster_Table[#All],16,FALSE)),"zCompany_AWRR not in Roster")</f>
        <v>Not in Sierra Roster</v>
      </c>
      <c r="T1742" s="2">
        <f>IFERROR(DATE(YEAR(Veg_Table[[#This Row],[Created2]]),MONTH(Veg_Table[[#This Row],[Created2]]),DAY(Veg_Table[[#This Row],[Created2]])),DATE(2019,1,1))</f>
        <v>43958</v>
      </c>
      <c r="U1742" s="3">
        <f>VALUE(SUBSTITUTE(Veg_Table[[#This Row],[Created]],",",""))</f>
        <v>43958.475231481403</v>
      </c>
      <c r="V1742" s="3" t="str">
        <f ca="1">IFERROR(_xlfn.IFNA(CELL("contents",INDIRECT(_xlfn.CONCAT("Veg_Table_Production_Data!",ADDRESS(MATCH(_xlfn.MAXIFS(#REF!,#REF!,"="&amp;Veg_Table[[#This Row],[AUTO_ID]],#REF!,"&lt;"&amp;Veg_Table[[#This Row],[EVM_LAST_EDITED_Day]]),#REF!,0),COLUMN(#REF!),4,1,)))),""),"")</f>
        <v/>
      </c>
      <c r="W1742" s="3" t="str">
        <f ca="1">IF(Veg_Table[[#This Row],[Previous_Prescription]]="","No",IF(Veg_Table[[#This Row],[Previous_Prescription]]=Veg_Table[[#This Row],[PRESCRIP]],"No","Yes"))</f>
        <v>No</v>
      </c>
      <c r="X1742" s="3" t="str">
        <f>IF(Veg_Table[[#This Row],[EVM_LAST_EDITED_Day]]=Veg_Table[[#This Row],[Created_Day]],"New","Old")</f>
        <v>Old</v>
      </c>
      <c r="Y1742" s="1">
        <f>IFERROR(IF(FIND("delete",LOWER(Veg_Table[[#This Row],[PI_COMMENTS]]))&gt;=1,1,0),0)</f>
        <v>0</v>
      </c>
      <c r="Z1742" s="1" t="str">
        <f>_xlfn.IFNA(IF(Veg_Table[[#This Row],[EVM_LAST_EDITOR]]="","Yes",VLOOKUP(Veg_Table[[#This Row],[EVM_LAST_EDITOR]],Roster_Table[#All],15,FALSE)),"Yes")</f>
        <v>No</v>
      </c>
      <c r="AA174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42" s="1" t="str">
        <f>_xlfn.IFNA(VLOOKUP(Veg_Table[[#This Row],[EVM_LAST_EDITOR]],Roster_Table[#All],3,FALSE),"zAWRR Not in Roster")</f>
        <v>Drew</v>
      </c>
      <c r="AC1742" s="1" t="str">
        <f>_xlfn.IFNA(VLOOKUP(Veg_Table[[#This Row],[EVM_LAST_EDITOR]],Roster_Table[#All],2,FALSE),"zAWRR Not in Roster")</f>
        <v>Berlfein</v>
      </c>
      <c r="AD1742" s="1" t="str">
        <f>IF(_xlfn.CONCAT(Veg_Table[[#This Row],[First_Name]]," ",Veg_Table[[#This Row],[Last_Name]])="zAWRR Not in Roster zAWRR Not in Roster","zAWRR Not in Roster",_xlfn.CONCAT(Veg_Table[[#This Row],[First_Name]]," ",Veg_Table[[#This Row],[Last_Name]]))</f>
        <v>Drew Berlfein</v>
      </c>
      <c r="AE1742">
        <v>3211454</v>
      </c>
      <c r="AF1742" t="s">
        <v>4222</v>
      </c>
      <c r="AG1742" t="s">
        <v>30</v>
      </c>
      <c r="AH1742" t="s">
        <v>1387</v>
      </c>
      <c r="AI1742" t="s">
        <v>3817</v>
      </c>
      <c r="AJ1742" t="s">
        <v>820</v>
      </c>
      <c r="AL1742" t="s">
        <v>371</v>
      </c>
      <c r="AM1742" t="s">
        <v>34</v>
      </c>
      <c r="AN1742" t="s">
        <v>25</v>
      </c>
      <c r="AO1742" t="s">
        <v>25</v>
      </c>
      <c r="AP1742">
        <v>17</v>
      </c>
      <c r="AQ1742">
        <v>50</v>
      </c>
      <c r="AR1742" t="s">
        <v>514</v>
      </c>
      <c r="AS1742" t="s">
        <v>530</v>
      </c>
      <c r="AT1742" t="s">
        <v>515</v>
      </c>
      <c r="AV1742" t="s">
        <v>512</v>
      </c>
      <c r="AW1742" t="s">
        <v>4223</v>
      </c>
      <c r="AX1742" t="s">
        <v>534</v>
      </c>
      <c r="AZ1742">
        <v>5864178</v>
      </c>
      <c r="BA1742" t="s">
        <v>42</v>
      </c>
      <c r="BB1742" s="4">
        <v>43966.447511770835</v>
      </c>
      <c r="BD1742" t="s">
        <v>29</v>
      </c>
      <c r="BE1742" t="s">
        <v>25</v>
      </c>
      <c r="BF1742" t="s">
        <v>513</v>
      </c>
      <c r="BI1742" s="3"/>
      <c r="BJ1742" t="s">
        <v>4224</v>
      </c>
      <c r="BK1742" s="30" t="s">
        <v>533</v>
      </c>
      <c r="BL1742" s="3">
        <v>43966.462848240742</v>
      </c>
      <c r="BM1742" t="s">
        <v>31</v>
      </c>
      <c r="BN1742" t="s">
        <v>32</v>
      </c>
      <c r="BP1742" t="s">
        <v>3815</v>
      </c>
      <c r="BQ1742" t="s">
        <v>826</v>
      </c>
      <c r="BR1742" t="s">
        <v>28</v>
      </c>
      <c r="BS1742" t="s">
        <v>28</v>
      </c>
      <c r="BT1742" t="s">
        <v>518</v>
      </c>
      <c r="BU1742" s="3">
        <v>43958.475231481483</v>
      </c>
      <c r="BV1742" t="s">
        <v>803</v>
      </c>
      <c r="BW1742" s="3">
        <v>43966.480454444441</v>
      </c>
      <c r="BX1742" t="s">
        <v>4225</v>
      </c>
      <c r="CG1742"/>
      <c r="CH1742"/>
      <c r="CI1742"/>
      <c r="CY1742"/>
      <c r="DA1742"/>
      <c r="DF1742"/>
    </row>
    <row r="1743" spans="1:110" x14ac:dyDescent="0.25">
      <c r="A1743" s="1">
        <f>IF(Veg_Table[[#This Row],[VP_STATUS]]="Hold",0,IF(OR(AND(Veg_Table[[#This Row],[PRESCRIP]]="NW_No Work",Veg_Table[[#This Row],[VP_STATUS]]&lt;&gt;"No Work Required Under EVM"),AND(Veg_Table[[#This Row],[VP_STATUS]]="No Work Required Under EVM",Veg_Table[[#This Row],[PRESCRIP]]&lt;&gt;"NW_No Work")),1,0))</f>
        <v>0</v>
      </c>
      <c r="B1743" s="1">
        <f>IF(Veg_Table[[#This Row],[SPECIES]]="",1,0)</f>
        <v>0</v>
      </c>
      <c r="C1743" s="1">
        <f>IF(Veg_Table[[#This Row],[DIAMETER]]="",1,0)</f>
        <v>0</v>
      </c>
      <c r="D1743" s="1">
        <f>IF(Veg_Table[[#This Row],[HEIGHT]]="",1,0)</f>
        <v>0</v>
      </c>
      <c r="E174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43" s="1">
        <f>IF(AND(Veg_Table[[#This Row],[TAT_RESULT]]="ABATE",Veg_Table[[#This Row],[PRESCRIP]]="NW_No Work"),1,0)</f>
        <v>0</v>
      </c>
      <c r="G1743" s="1">
        <f>IF(OR(Veg_Table[[#This Row],[Prescription R-Scale]]="NA",Veg_Table[[#This Row],[Diameter R-Scale]]="NA"),0,IF(Veg_Table[[#This Row],[Diameter R-Scale]]&lt;&gt;Veg_Table[[#This Row],[Prescription R-Scale]],1,0))</f>
        <v>0</v>
      </c>
      <c r="H1743" s="1">
        <f>IF(OR(AND(Veg_Table[[#This Row],[PRESCRIP]]="BC_Br Rmv", Veg_Table[[#This Row],[WOOD_MAN]]&lt;&gt;"Not Needed"),AND(Veg_Table[[#This Row],[PRESCRIP]]="BCS_Br Rmv+Trt", Veg_Table[[#This Row],[WOOD_MAN]]&lt;&gt;"Not Needed")),1,0)</f>
        <v>0</v>
      </c>
      <c r="I1743" s="1">
        <f ca="1">IF(AND(Veg_Table[[#This Row],[Prescription_Changed]]="Yes",Veg_Table[[#This Row],[TAT_RESULT]]=""),1,0)</f>
        <v>0</v>
      </c>
      <c r="J1743" s="1">
        <f ca="1">SUM(Veg_Table[[#This Row],[Prescription and Status do not match]:[Prescription_Edited_And_TAT_Is_Blank]])</f>
        <v>0</v>
      </c>
      <c r="K1743" s="1">
        <f ca="1">IF(Veg_Table[[#This Row],[Sum of Errors]]&gt;0,1,0)</f>
        <v>0</v>
      </c>
      <c r="L1743" s="1">
        <f>1</f>
        <v>1</v>
      </c>
      <c r="M174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743" s="1">
        <f>IF(OR(MID(Veg_Table[[#This Row],[PRESCRIP]],2,1)="1",MID(Veg_Table[[#This Row],[PRESCRIP]],2,1)="2",MID(Veg_Table[[#This Row],[PRESCRIP]],2,1)="3",MID(Veg_Table[[#This Row],[PRESCRIP]],2,1)="4"),_xlfn.NUMBERVALUE(MID(Veg_Table[[#This Row],[PRESCRIP]],2,1)),"NA")</f>
        <v>2</v>
      </c>
      <c r="O1743" s="1">
        <f>WEEKNUM(Veg_Table[[#This Row],[EVM_LAST_EDITED_Day]],2)</f>
        <v>20</v>
      </c>
      <c r="P1743" s="25">
        <f>IFERROR(DATE(YEAR(Veg_Table[[#This Row],[EVM_LAST_EDITED2]]),MONTH(Veg_Table[[#This Row],[EVM_LAST_EDITED2]]),DAY(Veg_Table[[#This Row],[EVM_LAST_EDITED2]])),DATE(2019,1,1))</f>
        <v>43966</v>
      </c>
      <c r="Q1743" s="3">
        <f>VALUE(SUBSTITUTE(Veg_Table[[#This Row],[EVM_LAST_EDITED]],",",""))</f>
        <v>43966.463226631902</v>
      </c>
      <c r="R1743" s="1" t="str">
        <f>_xlfn.IFNA(IF(Veg_Table[[#This Row],[EVM_LAST_EDITOR]]="","zBlank EVM Last Editor",VLOOKUP(Veg_Table[[#This Row],[EVM_LAST_EDITOR]],Roster_Table[#All],4,FALSE)),"zAWRR Not in Roster")</f>
        <v>MGE</v>
      </c>
      <c r="S1743" s="1" t="str">
        <f>_xlfn.IFNA(IF(Veg_Table[[#This Row],[EVM_LAST_EDITOR]]="","zBlank EVM Last Editor",VLOOKUP(Veg_Table[[#This Row],[EVM_LAST_EDITOR]],Roster_Table[#All],16,FALSE)),"zCompany_AWRR not in Roster")</f>
        <v>MGE_Mountain G Enterprises</v>
      </c>
      <c r="T1743" s="2">
        <f>IFERROR(DATE(YEAR(Veg_Table[[#This Row],[Created2]]),MONTH(Veg_Table[[#This Row],[Created2]]),DAY(Veg_Table[[#This Row],[Created2]])),DATE(2019,1,1))</f>
        <v>43923</v>
      </c>
      <c r="U1743" s="3">
        <f>VALUE(SUBSTITUTE(Veg_Table[[#This Row],[Created]],",",""))</f>
        <v>43923.236378703703</v>
      </c>
      <c r="V1743" s="3" t="str">
        <f ca="1">IFERROR(_xlfn.IFNA(CELL("contents",INDIRECT(_xlfn.CONCAT("Veg_Table_Production_Data!",ADDRESS(MATCH(_xlfn.MAXIFS(#REF!,#REF!,"="&amp;Veg_Table[[#This Row],[AUTO_ID]],#REF!,"&lt;"&amp;Veg_Table[[#This Row],[EVM_LAST_EDITED_Day]]),#REF!,0),COLUMN(#REF!),4,1,)))),""),"")</f>
        <v/>
      </c>
      <c r="W1743" s="3" t="str">
        <f ca="1">IF(Veg_Table[[#This Row],[Previous_Prescription]]="","No",IF(Veg_Table[[#This Row],[Previous_Prescription]]=Veg_Table[[#This Row],[PRESCRIP]],"No","Yes"))</f>
        <v>No</v>
      </c>
      <c r="X1743" s="3" t="str">
        <f>IF(Veg_Table[[#This Row],[EVM_LAST_EDITED_Day]]=Veg_Table[[#This Row],[Created_Day]],"New","Old")</f>
        <v>Old</v>
      </c>
      <c r="Y1743" s="1">
        <f>IFERROR(IF(FIND("delete",LOWER(Veg_Table[[#This Row],[PI_COMMENTS]]))&gt;=1,1,0),0)</f>
        <v>1</v>
      </c>
      <c r="Z1743" s="1" t="str">
        <f>_xlfn.IFNA(IF(Veg_Table[[#This Row],[EVM_LAST_EDITOR]]="","Yes",VLOOKUP(Veg_Table[[#This Row],[EVM_LAST_EDITOR]],Roster_Table[#All],15,FALSE)),"Yes")</f>
        <v>Yes</v>
      </c>
      <c r="AA174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43" s="1" t="str">
        <f>_xlfn.IFNA(VLOOKUP(Veg_Table[[#This Row],[EVM_LAST_EDITOR]],Roster_Table[#All],3,FALSE),"zAWRR Not in Roster")</f>
        <v>Miguel</v>
      </c>
      <c r="AC1743" s="1" t="str">
        <f>_xlfn.IFNA(VLOOKUP(Veg_Table[[#This Row],[EVM_LAST_EDITOR]],Roster_Table[#All],2,FALSE),"zAWRR Not in Roster")</f>
        <v>Dominguez-Diaz</v>
      </c>
      <c r="AD1743" s="1" t="str">
        <f>IF(_xlfn.CONCAT(Veg_Table[[#This Row],[First_Name]]," ",Veg_Table[[#This Row],[Last_Name]])="zAWRR Not in Roster zAWRR Not in Roster","zAWRR Not in Roster",_xlfn.CONCAT(Veg_Table[[#This Row],[First_Name]]," ",Veg_Table[[#This Row],[Last_Name]]))</f>
        <v>Miguel Dominguez-Diaz</v>
      </c>
      <c r="AE1743">
        <v>2966877</v>
      </c>
      <c r="AF1743" t="s">
        <v>2416</v>
      </c>
      <c r="AG1743" t="s">
        <v>30</v>
      </c>
      <c r="AH1743" t="s">
        <v>1390</v>
      </c>
      <c r="AI1743" t="s">
        <v>1350</v>
      </c>
      <c r="AJ1743" t="s">
        <v>526</v>
      </c>
      <c r="AK1743" t="s">
        <v>28</v>
      </c>
      <c r="AL1743" t="s">
        <v>830</v>
      </c>
      <c r="AM1743" t="s">
        <v>1034</v>
      </c>
      <c r="AN1743" t="s">
        <v>25</v>
      </c>
      <c r="AO1743" t="s">
        <v>25</v>
      </c>
      <c r="AP1743">
        <v>14</v>
      </c>
      <c r="AQ1743">
        <v>50</v>
      </c>
      <c r="AR1743" t="s">
        <v>28</v>
      </c>
      <c r="AS1743" t="s">
        <v>42</v>
      </c>
      <c r="AT1743" t="s">
        <v>515</v>
      </c>
      <c r="AU1743" t="s">
        <v>25</v>
      </c>
      <c r="AV1743" t="s">
        <v>512</v>
      </c>
      <c r="AW1743" t="s">
        <v>7121</v>
      </c>
      <c r="AX1743" t="s">
        <v>825</v>
      </c>
      <c r="AY1743" t="s">
        <v>28</v>
      </c>
      <c r="AZ1743">
        <v>0</v>
      </c>
      <c r="BA1743" t="s">
        <v>28</v>
      </c>
      <c r="BB1743" s="4"/>
      <c r="BC1743" t="s">
        <v>28</v>
      </c>
      <c r="BD1743" t="s">
        <v>29</v>
      </c>
      <c r="BE1743" t="s">
        <v>28</v>
      </c>
      <c r="BF1743" t="s">
        <v>28</v>
      </c>
      <c r="BG1743" t="s">
        <v>28</v>
      </c>
      <c r="BH1743" t="s">
        <v>28</v>
      </c>
      <c r="BI1743" s="3"/>
      <c r="BJ1743" t="s">
        <v>1799</v>
      </c>
      <c r="BK1743" s="30" t="s">
        <v>146</v>
      </c>
      <c r="BL1743" s="3">
        <v>43966.463226631946</v>
      </c>
      <c r="BM1743" t="s">
        <v>31</v>
      </c>
      <c r="BN1743" t="s">
        <v>32</v>
      </c>
      <c r="BO1743" t="s">
        <v>2289</v>
      </c>
      <c r="BP1743" t="s">
        <v>2103</v>
      </c>
      <c r="BQ1743" t="s">
        <v>826</v>
      </c>
      <c r="BR1743" t="s">
        <v>28</v>
      </c>
      <c r="BS1743" t="s">
        <v>28</v>
      </c>
      <c r="BT1743" t="s">
        <v>803</v>
      </c>
      <c r="BU1743" s="3">
        <v>43923.236378703703</v>
      </c>
      <c r="BV1743" t="s">
        <v>803</v>
      </c>
      <c r="BW1743" s="3">
        <v>43966.480443576387</v>
      </c>
      <c r="BX1743" t="s">
        <v>2417</v>
      </c>
      <c r="CG1743"/>
      <c r="CH1743"/>
      <c r="CI1743"/>
      <c r="CY1743"/>
      <c r="DA1743"/>
      <c r="DF1743"/>
    </row>
    <row r="1744" spans="1:110" x14ac:dyDescent="0.25">
      <c r="A1744" s="1">
        <f>IF(Veg_Table[[#This Row],[VP_STATUS]]="Hold",0,IF(OR(AND(Veg_Table[[#This Row],[PRESCRIP]]="NW_No Work",Veg_Table[[#This Row],[VP_STATUS]]&lt;&gt;"No Work Required Under EVM"),AND(Veg_Table[[#This Row],[VP_STATUS]]="No Work Required Under EVM",Veg_Table[[#This Row],[PRESCRIP]]&lt;&gt;"NW_No Work")),1,0))</f>
        <v>0</v>
      </c>
      <c r="B1744" s="1">
        <f>IF(Veg_Table[[#This Row],[SPECIES]]="",1,0)</f>
        <v>0</v>
      </c>
      <c r="C1744" s="1">
        <f>IF(Veg_Table[[#This Row],[DIAMETER]]="",1,0)</f>
        <v>0</v>
      </c>
      <c r="D1744" s="1">
        <f>IF(Veg_Table[[#This Row],[HEIGHT]]="",1,0)</f>
        <v>0</v>
      </c>
      <c r="E174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44" s="1">
        <f>IF(AND(Veg_Table[[#This Row],[TAT_RESULT]]="ABATE",Veg_Table[[#This Row],[PRESCRIP]]="NW_No Work"),1,0)</f>
        <v>0</v>
      </c>
      <c r="G1744" s="1">
        <f>IF(OR(Veg_Table[[#This Row],[Prescription R-Scale]]="NA",Veg_Table[[#This Row],[Diameter R-Scale]]="NA"),0,IF(Veg_Table[[#This Row],[Diameter R-Scale]]&lt;&gt;Veg_Table[[#This Row],[Prescription R-Scale]],1,0))</f>
        <v>0</v>
      </c>
      <c r="H1744" s="1">
        <f>IF(OR(AND(Veg_Table[[#This Row],[PRESCRIP]]="BC_Br Rmv", Veg_Table[[#This Row],[WOOD_MAN]]&lt;&gt;"Not Needed"),AND(Veg_Table[[#This Row],[PRESCRIP]]="BCS_Br Rmv+Trt", Veg_Table[[#This Row],[WOOD_MAN]]&lt;&gt;"Not Needed")),1,0)</f>
        <v>0</v>
      </c>
      <c r="I1744" s="1">
        <f ca="1">IF(AND(Veg_Table[[#This Row],[Prescription_Changed]]="Yes",Veg_Table[[#This Row],[TAT_RESULT]]=""),1,0)</f>
        <v>0</v>
      </c>
      <c r="J1744" s="1">
        <f ca="1">SUM(Veg_Table[[#This Row],[Prescription and Status do not match]:[Prescription_Edited_And_TAT_Is_Blank]])</f>
        <v>0</v>
      </c>
      <c r="K1744" s="1">
        <f ca="1">IF(Veg_Table[[#This Row],[Sum of Errors]]&gt;0,1,0)</f>
        <v>0</v>
      </c>
      <c r="L1744" s="1">
        <f>1</f>
        <v>1</v>
      </c>
      <c r="M174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744" s="1">
        <f>IF(OR(MID(Veg_Table[[#This Row],[PRESCRIP]],2,1)="1",MID(Veg_Table[[#This Row],[PRESCRIP]],2,1)="2",MID(Veg_Table[[#This Row],[PRESCRIP]],2,1)="3",MID(Veg_Table[[#This Row],[PRESCRIP]],2,1)="4"),_xlfn.NUMBERVALUE(MID(Veg_Table[[#This Row],[PRESCRIP]],2,1)),"NA")</f>
        <v>3</v>
      </c>
      <c r="O1744" s="1">
        <f>WEEKNUM(Veg_Table[[#This Row],[EVM_LAST_EDITED_Day]],2)</f>
        <v>20</v>
      </c>
      <c r="P1744" s="25">
        <f>IFERROR(DATE(YEAR(Veg_Table[[#This Row],[EVM_LAST_EDITED2]]),MONTH(Veg_Table[[#This Row],[EVM_LAST_EDITED2]]),DAY(Veg_Table[[#This Row],[EVM_LAST_EDITED2]])),DATE(2019,1,1))</f>
        <v>43966</v>
      </c>
      <c r="Q1744" s="3">
        <f>VALUE(SUBSTITUTE(Veg_Table[[#This Row],[EVM_LAST_EDITED]],",",""))</f>
        <v>43966.464164976896</v>
      </c>
      <c r="R1744" s="1" t="str">
        <f>_xlfn.IFNA(IF(Veg_Table[[#This Row],[EVM_LAST_EDITOR]]="","zBlank EVM Last Editor",VLOOKUP(Veg_Table[[#This Row],[EVM_LAST_EDITOR]],Roster_Table[#All],4,FALSE)),"zAWRR Not in Roster")</f>
        <v>MGE</v>
      </c>
      <c r="S1744" s="1" t="str">
        <f>_xlfn.IFNA(IF(Veg_Table[[#This Row],[EVM_LAST_EDITOR]]="","zBlank EVM Last Editor",VLOOKUP(Veg_Table[[#This Row],[EVM_LAST_EDITOR]],Roster_Table[#All],16,FALSE)),"zCompany_AWRR not in Roster")</f>
        <v>MGE_Mountain G Enterprises</v>
      </c>
      <c r="T1744" s="2">
        <f>IFERROR(DATE(YEAR(Veg_Table[[#This Row],[Created2]]),MONTH(Veg_Table[[#This Row],[Created2]]),DAY(Veg_Table[[#This Row],[Created2]])),DATE(2019,1,1))</f>
        <v>43923</v>
      </c>
      <c r="U1744" s="3">
        <f>VALUE(SUBSTITUTE(Veg_Table[[#This Row],[Created]],",",""))</f>
        <v>43923.236378703703</v>
      </c>
      <c r="V1744" s="3" t="str">
        <f ca="1">IFERROR(_xlfn.IFNA(CELL("contents",INDIRECT(_xlfn.CONCAT("Veg_Table_Production_Data!",ADDRESS(MATCH(_xlfn.MAXIFS(#REF!,#REF!,"="&amp;Veg_Table[[#This Row],[AUTO_ID]],#REF!,"&lt;"&amp;Veg_Table[[#This Row],[EVM_LAST_EDITED_Day]]),#REF!,0),COLUMN(#REF!),4,1,)))),""),"")</f>
        <v/>
      </c>
      <c r="W1744" s="3" t="str">
        <f ca="1">IF(Veg_Table[[#This Row],[Previous_Prescription]]="","No",IF(Veg_Table[[#This Row],[Previous_Prescription]]=Veg_Table[[#This Row],[PRESCRIP]],"No","Yes"))</f>
        <v>No</v>
      </c>
      <c r="X1744" s="3" t="str">
        <f>IF(Veg_Table[[#This Row],[EVM_LAST_EDITED_Day]]=Veg_Table[[#This Row],[Created_Day]],"New","Old")</f>
        <v>Old</v>
      </c>
      <c r="Y1744" s="1">
        <f>IFERROR(IF(FIND("delete",LOWER(Veg_Table[[#This Row],[PI_COMMENTS]]))&gt;=1,1,0),0)</f>
        <v>1</v>
      </c>
      <c r="Z1744" s="1" t="str">
        <f>_xlfn.IFNA(IF(Veg_Table[[#This Row],[EVM_LAST_EDITOR]]="","Yes",VLOOKUP(Veg_Table[[#This Row],[EVM_LAST_EDITOR]],Roster_Table[#All],15,FALSE)),"Yes")</f>
        <v>Yes</v>
      </c>
      <c r="AA174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44" s="1" t="str">
        <f>_xlfn.IFNA(VLOOKUP(Veg_Table[[#This Row],[EVM_LAST_EDITOR]],Roster_Table[#All],3,FALSE),"zAWRR Not in Roster")</f>
        <v>Miguel</v>
      </c>
      <c r="AC1744" s="1" t="str">
        <f>_xlfn.IFNA(VLOOKUP(Veg_Table[[#This Row],[EVM_LAST_EDITOR]],Roster_Table[#All],2,FALSE),"zAWRR Not in Roster")</f>
        <v>Dominguez-Diaz</v>
      </c>
      <c r="AD1744" s="1" t="str">
        <f>IF(_xlfn.CONCAT(Veg_Table[[#This Row],[First_Name]]," ",Veg_Table[[#This Row],[Last_Name]])="zAWRR Not in Roster zAWRR Not in Roster","zAWRR Not in Roster",_xlfn.CONCAT(Veg_Table[[#This Row],[First_Name]]," ",Veg_Table[[#This Row],[Last_Name]]))</f>
        <v>Miguel Dominguez-Diaz</v>
      </c>
      <c r="AE1744">
        <v>2966876</v>
      </c>
      <c r="AF1744" t="s">
        <v>2414</v>
      </c>
      <c r="AG1744" t="s">
        <v>30</v>
      </c>
      <c r="AH1744" t="s">
        <v>1390</v>
      </c>
      <c r="AI1744" t="s">
        <v>1350</v>
      </c>
      <c r="AJ1744" t="s">
        <v>526</v>
      </c>
      <c r="AK1744" t="s">
        <v>28</v>
      </c>
      <c r="AL1744" t="s">
        <v>830</v>
      </c>
      <c r="AM1744" t="s">
        <v>1034</v>
      </c>
      <c r="AN1744" t="s">
        <v>25</v>
      </c>
      <c r="AO1744" t="s">
        <v>25</v>
      </c>
      <c r="AP1744">
        <v>32</v>
      </c>
      <c r="AQ1744">
        <v>110</v>
      </c>
      <c r="AR1744" t="s">
        <v>28</v>
      </c>
      <c r="AS1744" t="s">
        <v>51</v>
      </c>
      <c r="AT1744" t="s">
        <v>515</v>
      </c>
      <c r="AU1744" t="s">
        <v>25</v>
      </c>
      <c r="AV1744" t="s">
        <v>512</v>
      </c>
      <c r="AW1744" t="s">
        <v>7120</v>
      </c>
      <c r="AX1744" t="s">
        <v>825</v>
      </c>
      <c r="AY1744" t="s">
        <v>28</v>
      </c>
      <c r="AZ1744">
        <v>0</v>
      </c>
      <c r="BA1744" t="s">
        <v>28</v>
      </c>
      <c r="BB1744" s="4"/>
      <c r="BC1744" t="s">
        <v>28</v>
      </c>
      <c r="BD1744" t="s">
        <v>29</v>
      </c>
      <c r="BE1744" t="s">
        <v>28</v>
      </c>
      <c r="BF1744" t="s">
        <v>28</v>
      </c>
      <c r="BG1744" t="s">
        <v>28</v>
      </c>
      <c r="BH1744" t="s">
        <v>28</v>
      </c>
      <c r="BI1744" s="3"/>
      <c r="BJ1744" t="s">
        <v>1799</v>
      </c>
      <c r="BK1744" s="30" t="s">
        <v>146</v>
      </c>
      <c r="BL1744" s="3">
        <v>43966.464164976853</v>
      </c>
      <c r="BM1744" t="s">
        <v>31</v>
      </c>
      <c r="BN1744" t="s">
        <v>32</v>
      </c>
      <c r="BO1744" t="s">
        <v>2289</v>
      </c>
      <c r="BP1744" t="s">
        <v>2103</v>
      </c>
      <c r="BQ1744" t="s">
        <v>826</v>
      </c>
      <c r="BR1744" t="s">
        <v>28</v>
      </c>
      <c r="BS1744" t="s">
        <v>28</v>
      </c>
      <c r="BT1744" t="s">
        <v>803</v>
      </c>
      <c r="BU1744" s="3">
        <v>43923.236378703703</v>
      </c>
      <c r="BV1744" t="s">
        <v>803</v>
      </c>
      <c r="BW1744" s="3">
        <v>43966.480443576387</v>
      </c>
      <c r="BX1744" t="s">
        <v>2415</v>
      </c>
      <c r="CG1744"/>
      <c r="CH1744"/>
      <c r="CI1744"/>
      <c r="CY1744"/>
      <c r="DA1744"/>
      <c r="DF1744"/>
    </row>
    <row r="1745" spans="1:110" x14ac:dyDescent="0.25">
      <c r="A1745" s="1">
        <f>IF(Veg_Table[[#This Row],[VP_STATUS]]="Hold",0,IF(OR(AND(Veg_Table[[#This Row],[PRESCRIP]]="NW_No Work",Veg_Table[[#This Row],[VP_STATUS]]&lt;&gt;"No Work Required Under EVM"),AND(Veg_Table[[#This Row],[VP_STATUS]]="No Work Required Under EVM",Veg_Table[[#This Row],[PRESCRIP]]&lt;&gt;"NW_No Work")),1,0))</f>
        <v>0</v>
      </c>
      <c r="B1745" s="1">
        <f>IF(Veg_Table[[#This Row],[SPECIES]]="",1,0)</f>
        <v>0</v>
      </c>
      <c r="C1745" s="1">
        <f>IF(Veg_Table[[#This Row],[DIAMETER]]="",1,0)</f>
        <v>0</v>
      </c>
      <c r="D1745" s="1">
        <f>IF(Veg_Table[[#This Row],[HEIGHT]]="",1,0)</f>
        <v>0</v>
      </c>
      <c r="E174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45" s="1">
        <f>IF(AND(Veg_Table[[#This Row],[TAT_RESULT]]="ABATE",Veg_Table[[#This Row],[PRESCRIP]]="NW_No Work"),1,0)</f>
        <v>0</v>
      </c>
      <c r="G1745" s="1">
        <f>IF(OR(Veg_Table[[#This Row],[Prescription R-Scale]]="NA",Veg_Table[[#This Row],[Diameter R-Scale]]="NA"),0,IF(Veg_Table[[#This Row],[Diameter R-Scale]]&lt;&gt;Veg_Table[[#This Row],[Prescription R-Scale]],1,0))</f>
        <v>0</v>
      </c>
      <c r="H1745" s="1">
        <f>IF(OR(AND(Veg_Table[[#This Row],[PRESCRIP]]="BC_Br Rmv", Veg_Table[[#This Row],[WOOD_MAN]]&lt;&gt;"Not Needed"),AND(Veg_Table[[#This Row],[PRESCRIP]]="BCS_Br Rmv+Trt", Veg_Table[[#This Row],[WOOD_MAN]]&lt;&gt;"Not Needed")),1,0)</f>
        <v>0</v>
      </c>
      <c r="I1745" s="1">
        <f ca="1">IF(AND(Veg_Table[[#This Row],[Prescription_Changed]]="Yes",Veg_Table[[#This Row],[TAT_RESULT]]=""),1,0)</f>
        <v>0</v>
      </c>
      <c r="J1745" s="1">
        <f ca="1">SUM(Veg_Table[[#This Row],[Prescription and Status do not match]:[Prescription_Edited_And_TAT_Is_Blank]])</f>
        <v>0</v>
      </c>
      <c r="K1745" s="1">
        <f ca="1">IF(Veg_Table[[#This Row],[Sum of Errors]]&gt;0,1,0)</f>
        <v>0</v>
      </c>
      <c r="L1745" s="1">
        <f>1</f>
        <v>1</v>
      </c>
      <c r="M1745"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3</v>
      </c>
      <c r="N1745" s="1">
        <f>IF(OR(MID(Veg_Table[[#This Row],[PRESCRIP]],2,1)="1",MID(Veg_Table[[#This Row],[PRESCRIP]],2,1)="2",MID(Veg_Table[[#This Row],[PRESCRIP]],2,1)="3",MID(Veg_Table[[#This Row],[PRESCRIP]],2,1)="4"),_xlfn.NUMBERVALUE(MID(Veg_Table[[#This Row],[PRESCRIP]],2,1)),"NA")</f>
        <v>3</v>
      </c>
      <c r="O1745" s="1">
        <f>WEEKNUM(Veg_Table[[#This Row],[EVM_LAST_EDITED_Day]],2)</f>
        <v>20</v>
      </c>
      <c r="P1745" s="25">
        <f>IFERROR(DATE(YEAR(Veg_Table[[#This Row],[EVM_LAST_EDITED2]]),MONTH(Veg_Table[[#This Row],[EVM_LAST_EDITED2]]),DAY(Veg_Table[[#This Row],[EVM_LAST_EDITED2]])),DATE(2019,1,1))</f>
        <v>43966</v>
      </c>
      <c r="Q1745" s="3">
        <f>VALUE(SUBSTITUTE(Veg_Table[[#This Row],[EVM_LAST_EDITED]],",",""))</f>
        <v>43966.464656608798</v>
      </c>
      <c r="R1745" s="1" t="str">
        <f>_xlfn.IFNA(IF(Veg_Table[[#This Row],[EVM_LAST_EDITOR]]="","zBlank EVM Last Editor",VLOOKUP(Veg_Table[[#This Row],[EVM_LAST_EDITOR]],Roster_Table[#All],4,FALSE)),"zAWRR Not in Roster")</f>
        <v>MGE</v>
      </c>
      <c r="S1745" s="1" t="str">
        <f>_xlfn.IFNA(IF(Veg_Table[[#This Row],[EVM_LAST_EDITOR]]="","zBlank EVM Last Editor",VLOOKUP(Veg_Table[[#This Row],[EVM_LAST_EDITOR]],Roster_Table[#All],16,FALSE)),"zCompany_AWRR not in Roster")</f>
        <v>MGE_Mountain G Enterprises</v>
      </c>
      <c r="T1745" s="2">
        <f>IFERROR(DATE(YEAR(Veg_Table[[#This Row],[Created2]]),MONTH(Veg_Table[[#This Row],[Created2]]),DAY(Veg_Table[[#This Row],[Created2]])),DATE(2019,1,1))</f>
        <v>43735</v>
      </c>
      <c r="U1745" s="3">
        <f>VALUE(SUBSTITUTE(Veg_Table[[#This Row],[Created]],",",""))</f>
        <v>43735.564375000002</v>
      </c>
      <c r="V1745" s="3" t="str">
        <f ca="1">IFERROR(_xlfn.IFNA(CELL("contents",INDIRECT(_xlfn.CONCAT("Veg_Table_Production_Data!",ADDRESS(MATCH(_xlfn.MAXIFS(#REF!,#REF!,"="&amp;Veg_Table[[#This Row],[AUTO_ID]],#REF!,"&lt;"&amp;Veg_Table[[#This Row],[EVM_LAST_EDITED_Day]]),#REF!,0),COLUMN(#REF!),4,1,)))),""),"")</f>
        <v/>
      </c>
      <c r="W1745" s="3" t="str">
        <f ca="1">IF(Veg_Table[[#This Row],[Previous_Prescription]]="","No",IF(Veg_Table[[#This Row],[Previous_Prescription]]=Veg_Table[[#This Row],[PRESCRIP]],"No","Yes"))</f>
        <v>No</v>
      </c>
      <c r="X1745" s="3" t="str">
        <f>IF(Veg_Table[[#This Row],[EVM_LAST_EDITED_Day]]=Veg_Table[[#This Row],[Created_Day]],"New","Old")</f>
        <v>Old</v>
      </c>
      <c r="Y1745" s="1">
        <f>IFERROR(IF(FIND("delete",LOWER(Veg_Table[[#This Row],[PI_COMMENTS]]))&gt;=1,1,0),0)</f>
        <v>1</v>
      </c>
      <c r="Z1745" s="1" t="str">
        <f>_xlfn.IFNA(IF(Veg_Table[[#This Row],[EVM_LAST_EDITOR]]="","Yes",VLOOKUP(Veg_Table[[#This Row],[EVM_LAST_EDITOR]],Roster_Table[#All],15,FALSE)),"Yes")</f>
        <v>Yes</v>
      </c>
      <c r="AA174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45" s="1" t="str">
        <f>_xlfn.IFNA(VLOOKUP(Veg_Table[[#This Row],[EVM_LAST_EDITOR]],Roster_Table[#All],3,FALSE),"zAWRR Not in Roster")</f>
        <v>Miguel</v>
      </c>
      <c r="AC1745" s="1" t="str">
        <f>_xlfn.IFNA(VLOOKUP(Veg_Table[[#This Row],[EVM_LAST_EDITOR]],Roster_Table[#All],2,FALSE),"zAWRR Not in Roster")</f>
        <v>Dominguez-Diaz</v>
      </c>
      <c r="AD1745" s="1" t="str">
        <f>IF(_xlfn.CONCAT(Veg_Table[[#This Row],[First_Name]]," ",Veg_Table[[#This Row],[Last_Name]])="zAWRR Not in Roster zAWRR Not in Roster","zAWRR Not in Roster",_xlfn.CONCAT(Veg_Table[[#This Row],[First_Name]]," ",Veg_Table[[#This Row],[Last_Name]]))</f>
        <v>Miguel Dominguez-Diaz</v>
      </c>
      <c r="AE1745">
        <v>1763808</v>
      </c>
      <c r="AF1745" t="s">
        <v>2290</v>
      </c>
      <c r="AG1745" t="s">
        <v>30</v>
      </c>
      <c r="AH1745" t="s">
        <v>2155</v>
      </c>
      <c r="AI1745" t="s">
        <v>2291</v>
      </c>
      <c r="AJ1745" t="s">
        <v>526</v>
      </c>
      <c r="AK1745" t="s">
        <v>28</v>
      </c>
      <c r="AL1745" t="s">
        <v>372</v>
      </c>
      <c r="AM1745" t="s">
        <v>38</v>
      </c>
      <c r="AN1745" t="s">
        <v>25</v>
      </c>
      <c r="AO1745" t="s">
        <v>25</v>
      </c>
      <c r="AP1745">
        <v>25</v>
      </c>
      <c r="AQ1745">
        <v>87</v>
      </c>
      <c r="AR1745" t="s">
        <v>28</v>
      </c>
      <c r="AS1745" t="s">
        <v>51</v>
      </c>
      <c r="AT1745" t="s">
        <v>515</v>
      </c>
      <c r="AU1745" t="s">
        <v>25</v>
      </c>
      <c r="AV1745" t="s">
        <v>512</v>
      </c>
      <c r="AW1745" t="s">
        <v>7119</v>
      </c>
      <c r="AX1745" t="s">
        <v>825</v>
      </c>
      <c r="AY1745" t="s">
        <v>28</v>
      </c>
      <c r="AZ1745"/>
      <c r="BA1745" t="s">
        <v>28</v>
      </c>
      <c r="BB1745" s="4"/>
      <c r="BC1745" t="s">
        <v>28</v>
      </c>
      <c r="BD1745" t="s">
        <v>29</v>
      </c>
      <c r="BF1745" t="s">
        <v>28</v>
      </c>
      <c r="BG1745" t="s">
        <v>28</v>
      </c>
      <c r="BH1745" t="s">
        <v>28</v>
      </c>
      <c r="BI1745" s="3"/>
      <c r="BJ1745" t="s">
        <v>1249</v>
      </c>
      <c r="BK1745" s="30" t="s">
        <v>146</v>
      </c>
      <c r="BL1745" s="3">
        <v>43966.464656608798</v>
      </c>
      <c r="BM1745" t="s">
        <v>31</v>
      </c>
      <c r="BN1745" t="s">
        <v>32</v>
      </c>
      <c r="BO1745" t="s">
        <v>2156</v>
      </c>
      <c r="BP1745" t="s">
        <v>2157</v>
      </c>
      <c r="BQ1745" t="s">
        <v>826</v>
      </c>
      <c r="BR1745" t="s">
        <v>28</v>
      </c>
      <c r="BS1745" t="s">
        <v>28</v>
      </c>
      <c r="BT1745" t="s">
        <v>1118</v>
      </c>
      <c r="BU1745" s="3">
        <v>43735.564375000002</v>
      </c>
      <c r="BV1745" t="s">
        <v>803</v>
      </c>
      <c r="BW1745" s="3">
        <v>43966.480337314817</v>
      </c>
      <c r="BX1745" t="s">
        <v>2292</v>
      </c>
      <c r="CG1745"/>
      <c r="CH1745"/>
      <c r="CI1745"/>
      <c r="CY1745"/>
      <c r="DA1745"/>
      <c r="DF1745"/>
    </row>
    <row r="1746" spans="1:110" x14ac:dyDescent="0.25">
      <c r="A1746" s="1">
        <f>IF(Veg_Table[[#This Row],[VP_STATUS]]="Hold",0,IF(OR(AND(Veg_Table[[#This Row],[PRESCRIP]]="NW_No Work",Veg_Table[[#This Row],[VP_STATUS]]&lt;&gt;"No Work Required Under EVM"),AND(Veg_Table[[#This Row],[VP_STATUS]]="No Work Required Under EVM",Veg_Table[[#This Row],[PRESCRIP]]&lt;&gt;"NW_No Work")),1,0))</f>
        <v>0</v>
      </c>
      <c r="B1746" s="1">
        <f>IF(Veg_Table[[#This Row],[SPECIES]]="",1,0)</f>
        <v>0</v>
      </c>
      <c r="C1746" s="1">
        <f>IF(Veg_Table[[#This Row],[DIAMETER]]="",1,0)</f>
        <v>0</v>
      </c>
      <c r="D1746" s="1">
        <f>IF(Veg_Table[[#This Row],[HEIGHT]]="",1,0)</f>
        <v>0</v>
      </c>
      <c r="E174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46" s="1">
        <f>IF(AND(Veg_Table[[#This Row],[TAT_RESULT]]="ABATE",Veg_Table[[#This Row],[PRESCRIP]]="NW_No Work"),1,0)</f>
        <v>0</v>
      </c>
      <c r="G1746" s="1">
        <f>IF(OR(Veg_Table[[#This Row],[Prescription R-Scale]]="NA",Veg_Table[[#This Row],[Diameter R-Scale]]="NA"),0,IF(Veg_Table[[#This Row],[Diameter R-Scale]]&lt;&gt;Veg_Table[[#This Row],[Prescription R-Scale]],1,0))</f>
        <v>0</v>
      </c>
      <c r="H1746" s="1">
        <f>IF(OR(AND(Veg_Table[[#This Row],[PRESCRIP]]="BC_Br Rmv", Veg_Table[[#This Row],[WOOD_MAN]]&lt;&gt;"Not Needed"),AND(Veg_Table[[#This Row],[PRESCRIP]]="BCS_Br Rmv+Trt", Veg_Table[[#This Row],[WOOD_MAN]]&lt;&gt;"Not Needed")),1,0)</f>
        <v>0</v>
      </c>
      <c r="I1746" s="1">
        <f ca="1">IF(AND(Veg_Table[[#This Row],[Prescription_Changed]]="Yes",Veg_Table[[#This Row],[TAT_RESULT]]=""),1,0)</f>
        <v>0</v>
      </c>
      <c r="J1746" s="1">
        <f ca="1">SUM(Veg_Table[[#This Row],[Prescription and Status do not match]:[Prescription_Edited_And_TAT_Is_Blank]])</f>
        <v>0</v>
      </c>
      <c r="K1746" s="1">
        <f ca="1">IF(Veg_Table[[#This Row],[Sum of Errors]]&gt;0,1,0)</f>
        <v>0</v>
      </c>
      <c r="L1746" s="1">
        <f>1</f>
        <v>1</v>
      </c>
      <c r="M1746"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746" s="1" t="str">
        <f>IF(OR(MID(Veg_Table[[#This Row],[PRESCRIP]],2,1)="1",MID(Veg_Table[[#This Row],[PRESCRIP]],2,1)="2",MID(Veg_Table[[#This Row],[PRESCRIP]],2,1)="3",MID(Veg_Table[[#This Row],[PRESCRIP]],2,1)="4"),_xlfn.NUMBERVALUE(MID(Veg_Table[[#This Row],[PRESCRIP]],2,1)),"NA")</f>
        <v>NA</v>
      </c>
      <c r="O1746" s="1">
        <f>WEEKNUM(Veg_Table[[#This Row],[EVM_LAST_EDITED_Day]],2)</f>
        <v>20</v>
      </c>
      <c r="P1746" s="25">
        <f>IFERROR(DATE(YEAR(Veg_Table[[#This Row],[EVM_LAST_EDITED2]]),MONTH(Veg_Table[[#This Row],[EVM_LAST_EDITED2]]),DAY(Veg_Table[[#This Row],[EVM_LAST_EDITED2]])),DATE(2019,1,1))</f>
        <v>43966</v>
      </c>
      <c r="Q1746" s="3">
        <f>VALUE(SUBSTITUTE(Veg_Table[[#This Row],[EVM_LAST_EDITED]],",",""))</f>
        <v>43966.468420705998</v>
      </c>
      <c r="R1746" s="1" t="str">
        <f>_xlfn.IFNA(IF(Veg_Table[[#This Row],[EVM_LAST_EDITOR]]="","zBlank EVM Last Editor",VLOOKUP(Veg_Table[[#This Row],[EVM_LAST_EDITOR]],Roster_Table[#All],4,FALSE)),"zAWRR Not in Roster")</f>
        <v>AEA</v>
      </c>
      <c r="S1746" s="1" t="str">
        <f>_xlfn.IFNA(IF(Veg_Table[[#This Row],[EVM_LAST_EDITOR]]="","zBlank EVM Last Editor",VLOOKUP(Veg_Table[[#This Row],[EVM_LAST_EDITOR]],Roster_Table[#All],16,FALSE)),"zCompany_AWRR not in Roster")</f>
        <v>Not in Sierra Roster</v>
      </c>
      <c r="T1746" s="2">
        <f>IFERROR(DATE(YEAR(Veg_Table[[#This Row],[Created2]]),MONTH(Veg_Table[[#This Row],[Created2]]),DAY(Veg_Table[[#This Row],[Created2]])),DATE(2019,1,1))</f>
        <v>43958</v>
      </c>
      <c r="U1746" s="3">
        <f>VALUE(SUBSTITUTE(Veg_Table[[#This Row],[Created]],",",""))</f>
        <v>43958.362627314797</v>
      </c>
      <c r="V1746" s="3" t="str">
        <f ca="1">IFERROR(_xlfn.IFNA(CELL("contents",INDIRECT(_xlfn.CONCAT("Veg_Table_Production_Data!",ADDRESS(MATCH(_xlfn.MAXIFS(#REF!,#REF!,"="&amp;Veg_Table[[#This Row],[AUTO_ID]],#REF!,"&lt;"&amp;Veg_Table[[#This Row],[EVM_LAST_EDITED_Day]]),#REF!,0),COLUMN(#REF!),4,1,)))),""),"")</f>
        <v/>
      </c>
      <c r="W1746" s="3" t="str">
        <f ca="1">IF(Veg_Table[[#This Row],[Previous_Prescription]]="","No",IF(Veg_Table[[#This Row],[Previous_Prescription]]=Veg_Table[[#This Row],[PRESCRIP]],"No","Yes"))</f>
        <v>No</v>
      </c>
      <c r="X1746" s="3" t="str">
        <f>IF(Veg_Table[[#This Row],[EVM_LAST_EDITED_Day]]=Veg_Table[[#This Row],[Created_Day]],"New","Old")</f>
        <v>Old</v>
      </c>
      <c r="Y1746" s="1">
        <f>IFERROR(IF(FIND("delete",LOWER(Veg_Table[[#This Row],[PI_COMMENTS]]))&gt;=1,1,0),0)</f>
        <v>0</v>
      </c>
      <c r="Z1746" s="1" t="str">
        <f>_xlfn.IFNA(IF(Veg_Table[[#This Row],[EVM_LAST_EDITOR]]="","Yes",VLOOKUP(Veg_Table[[#This Row],[EVM_LAST_EDITOR]],Roster_Table[#All],15,FALSE)),"Yes")</f>
        <v>No</v>
      </c>
      <c r="AA174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46" s="1" t="str">
        <f>_xlfn.IFNA(VLOOKUP(Veg_Table[[#This Row],[EVM_LAST_EDITOR]],Roster_Table[#All],3,FALSE),"zAWRR Not in Roster")</f>
        <v>Drew</v>
      </c>
      <c r="AC1746" s="1" t="str">
        <f>_xlfn.IFNA(VLOOKUP(Veg_Table[[#This Row],[EVM_LAST_EDITOR]],Roster_Table[#All],2,FALSE),"zAWRR Not in Roster")</f>
        <v>Berlfein</v>
      </c>
      <c r="AD1746" s="1" t="str">
        <f>IF(_xlfn.CONCAT(Veg_Table[[#This Row],[First_Name]]," ",Veg_Table[[#This Row],[Last_Name]])="zAWRR Not in Roster zAWRR Not in Roster","zAWRR Not in Roster",_xlfn.CONCAT(Veg_Table[[#This Row],[First_Name]]," ",Veg_Table[[#This Row],[Last_Name]]))</f>
        <v>Drew Berlfein</v>
      </c>
      <c r="AE1746">
        <v>3210210</v>
      </c>
      <c r="AF1746" t="s">
        <v>4216</v>
      </c>
      <c r="AG1746" t="s">
        <v>30</v>
      </c>
      <c r="AH1746" t="s">
        <v>3886</v>
      </c>
      <c r="AI1746" t="s">
        <v>3889</v>
      </c>
      <c r="AJ1746" t="s">
        <v>820</v>
      </c>
      <c r="AL1746" t="s">
        <v>371</v>
      </c>
      <c r="AM1746" t="s">
        <v>46</v>
      </c>
      <c r="AN1746" t="s">
        <v>25</v>
      </c>
      <c r="AO1746" t="s">
        <v>25</v>
      </c>
      <c r="AP1746">
        <v>11</v>
      </c>
      <c r="AQ1746">
        <v>30</v>
      </c>
      <c r="AR1746" t="s">
        <v>511</v>
      </c>
      <c r="AS1746" t="s">
        <v>993</v>
      </c>
      <c r="AT1746" t="s">
        <v>522</v>
      </c>
      <c r="AU1746" t="s">
        <v>25</v>
      </c>
      <c r="AV1746" t="s">
        <v>512</v>
      </c>
      <c r="AW1746" t="s">
        <v>4217</v>
      </c>
      <c r="AX1746" t="s">
        <v>534</v>
      </c>
      <c r="AZ1746">
        <v>5429731</v>
      </c>
      <c r="BA1746" t="s">
        <v>993</v>
      </c>
      <c r="BB1746" s="4">
        <v>43966.468268750003</v>
      </c>
      <c r="BC1746" t="s">
        <v>1086</v>
      </c>
      <c r="BD1746" t="s">
        <v>29</v>
      </c>
      <c r="BI1746" s="3"/>
      <c r="BJ1746" t="s">
        <v>4204</v>
      </c>
      <c r="BK1746" s="30" t="s">
        <v>533</v>
      </c>
      <c r="BL1746" s="3">
        <v>43966.46842070602</v>
      </c>
      <c r="BM1746" t="s">
        <v>31</v>
      </c>
      <c r="BN1746" t="s">
        <v>32</v>
      </c>
      <c r="BO1746" t="s">
        <v>3887</v>
      </c>
      <c r="BQ1746" t="s">
        <v>826</v>
      </c>
      <c r="BR1746" t="s">
        <v>28</v>
      </c>
      <c r="BS1746" t="s">
        <v>28</v>
      </c>
      <c r="BT1746" t="s">
        <v>518</v>
      </c>
      <c r="BU1746" s="3">
        <v>43958.362627314818</v>
      </c>
      <c r="BV1746" t="s">
        <v>803</v>
      </c>
      <c r="BW1746" s="3">
        <v>43966.480454444441</v>
      </c>
      <c r="BX1746" t="s">
        <v>4218</v>
      </c>
      <c r="CG1746"/>
      <c r="CH1746"/>
      <c r="CI1746"/>
      <c r="CY1746"/>
      <c r="DA1746"/>
      <c r="DF1746"/>
    </row>
    <row r="1747" spans="1:110" x14ac:dyDescent="0.25">
      <c r="A1747" s="1">
        <f>IF(Veg_Table[[#This Row],[VP_STATUS]]="Hold",0,IF(OR(AND(Veg_Table[[#This Row],[PRESCRIP]]="NW_No Work",Veg_Table[[#This Row],[VP_STATUS]]&lt;&gt;"No Work Required Under EVM"),AND(Veg_Table[[#This Row],[VP_STATUS]]="No Work Required Under EVM",Veg_Table[[#This Row],[PRESCRIP]]&lt;&gt;"NW_No Work")),1,0))</f>
        <v>0</v>
      </c>
      <c r="B1747" s="1">
        <f>IF(Veg_Table[[#This Row],[SPECIES]]="",1,0)</f>
        <v>0</v>
      </c>
      <c r="C1747" s="1">
        <f>IF(Veg_Table[[#This Row],[DIAMETER]]="",1,0)</f>
        <v>0</v>
      </c>
      <c r="D1747" s="1">
        <f>IF(Veg_Table[[#This Row],[HEIGHT]]="",1,0)</f>
        <v>0</v>
      </c>
      <c r="E174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47" s="1">
        <f>IF(AND(Veg_Table[[#This Row],[TAT_RESULT]]="ABATE",Veg_Table[[#This Row],[PRESCRIP]]="NW_No Work"),1,0)</f>
        <v>0</v>
      </c>
      <c r="G1747" s="1">
        <f>IF(OR(Veg_Table[[#This Row],[Prescription R-Scale]]="NA",Veg_Table[[#This Row],[Diameter R-Scale]]="NA"),0,IF(Veg_Table[[#This Row],[Diameter R-Scale]]&lt;&gt;Veg_Table[[#This Row],[Prescription R-Scale]],1,0))</f>
        <v>0</v>
      </c>
      <c r="H1747" s="1">
        <f>IF(OR(AND(Veg_Table[[#This Row],[PRESCRIP]]="BC_Br Rmv", Veg_Table[[#This Row],[WOOD_MAN]]&lt;&gt;"Not Needed"),AND(Veg_Table[[#This Row],[PRESCRIP]]="BCS_Br Rmv+Trt", Veg_Table[[#This Row],[WOOD_MAN]]&lt;&gt;"Not Needed")),1,0)</f>
        <v>0</v>
      </c>
      <c r="I1747" s="1">
        <f ca="1">IF(AND(Veg_Table[[#This Row],[Prescription_Changed]]="Yes",Veg_Table[[#This Row],[TAT_RESULT]]=""),1,0)</f>
        <v>0</v>
      </c>
      <c r="J1747" s="1">
        <f ca="1">SUM(Veg_Table[[#This Row],[Prescription and Status do not match]:[Prescription_Edited_And_TAT_Is_Blank]])</f>
        <v>0</v>
      </c>
      <c r="K1747" s="1">
        <f ca="1">IF(Veg_Table[[#This Row],[Sum of Errors]]&gt;0,1,0)</f>
        <v>0</v>
      </c>
      <c r="L1747" s="1">
        <f>1</f>
        <v>1</v>
      </c>
      <c r="M1747"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747" s="1" t="str">
        <f>IF(OR(MID(Veg_Table[[#This Row],[PRESCRIP]],2,1)="1",MID(Veg_Table[[#This Row],[PRESCRIP]],2,1)="2",MID(Veg_Table[[#This Row],[PRESCRIP]],2,1)="3",MID(Veg_Table[[#This Row],[PRESCRIP]],2,1)="4"),_xlfn.NUMBERVALUE(MID(Veg_Table[[#This Row],[PRESCRIP]],2,1)),"NA")</f>
        <v>NA</v>
      </c>
      <c r="O1747" s="1">
        <f>WEEKNUM(Veg_Table[[#This Row],[EVM_LAST_EDITED_Day]],2)</f>
        <v>20</v>
      </c>
      <c r="P1747" s="25">
        <f>IFERROR(DATE(YEAR(Veg_Table[[#This Row],[EVM_LAST_EDITED2]]),MONTH(Veg_Table[[#This Row],[EVM_LAST_EDITED2]]),DAY(Veg_Table[[#This Row],[EVM_LAST_EDITED2]])),DATE(2019,1,1))</f>
        <v>43966</v>
      </c>
      <c r="Q1747" s="3">
        <f>VALUE(SUBSTITUTE(Veg_Table[[#This Row],[EVM_LAST_EDITED]],",",""))</f>
        <v>43966.4698263889</v>
      </c>
      <c r="R1747" s="1" t="str">
        <f>_xlfn.IFNA(IF(Veg_Table[[#This Row],[EVM_LAST_EDITOR]]="","zBlank EVM Last Editor",VLOOKUP(Veg_Table[[#This Row],[EVM_LAST_EDITOR]],Roster_Table[#All],4,FALSE)),"zAWRR Not in Roster")</f>
        <v>JEF</v>
      </c>
      <c r="S1747" s="1" t="str">
        <f>_xlfn.IFNA(IF(Veg_Table[[#This Row],[EVM_LAST_EDITOR]]="","zBlank EVM Last Editor",VLOOKUP(Veg_Table[[#This Row],[EVM_LAST_EDITOR]],Roster_Table[#All],16,FALSE)),"zCompany_AWRR not in Roster")</f>
        <v>JEF_Jefferson Resources</v>
      </c>
      <c r="T1747" s="2">
        <f>IFERROR(DATE(YEAR(Veg_Table[[#This Row],[Created2]]),MONTH(Veg_Table[[#This Row],[Created2]]),DAY(Veg_Table[[#This Row],[Created2]])),DATE(2019,1,1))</f>
        <v>43966</v>
      </c>
      <c r="U1747" s="3">
        <f>VALUE(SUBSTITUTE(Veg_Table[[#This Row],[Created]],",",""))</f>
        <v>43966.4698263889</v>
      </c>
      <c r="V1747" s="3" t="str">
        <f ca="1">IFERROR(_xlfn.IFNA(CELL("contents",INDIRECT(_xlfn.CONCAT("Veg_Table_Production_Data!",ADDRESS(MATCH(_xlfn.MAXIFS(#REF!,#REF!,"="&amp;Veg_Table[[#This Row],[AUTO_ID]],#REF!,"&lt;"&amp;Veg_Table[[#This Row],[EVM_LAST_EDITED_Day]]),#REF!,0),COLUMN(#REF!),4,1,)))),""),"")</f>
        <v/>
      </c>
      <c r="W1747" s="3" t="str">
        <f ca="1">IF(Veg_Table[[#This Row],[Previous_Prescription]]="","No",IF(Veg_Table[[#This Row],[Previous_Prescription]]=Veg_Table[[#This Row],[PRESCRIP]],"No","Yes"))</f>
        <v>No</v>
      </c>
      <c r="X1747" s="3" t="str">
        <f>IF(Veg_Table[[#This Row],[EVM_LAST_EDITED_Day]]=Veg_Table[[#This Row],[Created_Day]],"New","Old")</f>
        <v>New</v>
      </c>
      <c r="Y1747" s="1">
        <f>IFERROR(IF(FIND("delete",LOWER(Veg_Table[[#This Row],[PI_COMMENTS]]))&gt;=1,1,0),0)</f>
        <v>0</v>
      </c>
      <c r="Z1747" s="1" t="str">
        <f>_xlfn.IFNA(IF(Veg_Table[[#This Row],[EVM_LAST_EDITOR]]="","Yes",VLOOKUP(Veg_Table[[#This Row],[EVM_LAST_EDITOR]],Roster_Table[#All],15,FALSE)),"Yes")</f>
        <v>Yes</v>
      </c>
      <c r="AA174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47" s="1" t="str">
        <f>_xlfn.IFNA(VLOOKUP(Veg_Table[[#This Row],[EVM_LAST_EDITOR]],Roster_Table[#All],3,FALSE),"zAWRR Not in Roster")</f>
        <v>Sterling</v>
      </c>
      <c r="AC1747" s="1" t="str">
        <f>_xlfn.IFNA(VLOOKUP(Veg_Table[[#This Row],[EVM_LAST_EDITOR]],Roster_Table[#All],2,FALSE),"zAWRR Not in Roster")</f>
        <v>Fulford</v>
      </c>
      <c r="AD1747" s="1" t="str">
        <f>IF(_xlfn.CONCAT(Veg_Table[[#This Row],[First_Name]]," ",Veg_Table[[#This Row],[Last_Name]])="zAWRR Not in Roster zAWRR Not in Roster","zAWRR Not in Roster",_xlfn.CONCAT(Veg_Table[[#This Row],[First_Name]]," ",Veg_Table[[#This Row],[Last_Name]]))</f>
        <v>Sterling Fulford</v>
      </c>
      <c r="AE1747">
        <v>3231950</v>
      </c>
      <c r="AF1747" t="s">
        <v>7498</v>
      </c>
      <c r="AG1747" t="s">
        <v>30</v>
      </c>
      <c r="AH1747" t="s">
        <v>3102</v>
      </c>
      <c r="AI1747" t="s">
        <v>3071</v>
      </c>
      <c r="AJ1747" t="s">
        <v>21</v>
      </c>
      <c r="AL1747" t="s">
        <v>37</v>
      </c>
      <c r="AM1747" t="s">
        <v>38</v>
      </c>
      <c r="AN1747" t="s">
        <v>25</v>
      </c>
      <c r="AO1747" t="s">
        <v>25</v>
      </c>
      <c r="AP1747">
        <v>28</v>
      </c>
      <c r="AQ1747">
        <v>130</v>
      </c>
      <c r="AR1747" t="s">
        <v>511</v>
      </c>
      <c r="AS1747" t="s">
        <v>24</v>
      </c>
      <c r="AT1747" t="s">
        <v>26</v>
      </c>
      <c r="AV1747" t="s">
        <v>512</v>
      </c>
      <c r="AW1747" t="s">
        <v>7499</v>
      </c>
      <c r="AZ1747"/>
      <c r="BB1747" s="4"/>
      <c r="BD1747" t="s">
        <v>29</v>
      </c>
      <c r="BE1747" t="s">
        <v>25</v>
      </c>
      <c r="BF1747" t="s">
        <v>513</v>
      </c>
      <c r="BI1747" s="3"/>
      <c r="BJ1747" t="s">
        <v>52</v>
      </c>
      <c r="BK1747" s="30" t="s">
        <v>78</v>
      </c>
      <c r="BL1747" s="3">
        <v>43966.469826388886</v>
      </c>
      <c r="BM1747" t="s">
        <v>31</v>
      </c>
      <c r="BN1747" t="s">
        <v>32</v>
      </c>
      <c r="BP1747" t="s">
        <v>3105</v>
      </c>
      <c r="BQ1747" t="s">
        <v>826</v>
      </c>
      <c r="BR1747" t="s">
        <v>28</v>
      </c>
      <c r="BS1747" t="s">
        <v>28</v>
      </c>
      <c r="BT1747" t="s">
        <v>78</v>
      </c>
      <c r="BU1747" s="3">
        <v>43966.469826388886</v>
      </c>
      <c r="BV1747" t="s">
        <v>803</v>
      </c>
      <c r="BW1747" s="3">
        <v>43966.588194988428</v>
      </c>
      <c r="BX1747" t="s">
        <v>7500</v>
      </c>
      <c r="CG1747"/>
      <c r="CH1747"/>
      <c r="CI1747"/>
      <c r="CY1747"/>
      <c r="DA1747"/>
      <c r="DF1747"/>
    </row>
    <row r="1748" spans="1:110" x14ac:dyDescent="0.25">
      <c r="A1748" s="1">
        <f>IF(Veg_Table[[#This Row],[VP_STATUS]]="Hold",0,IF(OR(AND(Veg_Table[[#This Row],[PRESCRIP]]="NW_No Work",Veg_Table[[#This Row],[VP_STATUS]]&lt;&gt;"No Work Required Under EVM"),AND(Veg_Table[[#This Row],[VP_STATUS]]="No Work Required Under EVM",Veg_Table[[#This Row],[PRESCRIP]]&lt;&gt;"NW_No Work")),1,0))</f>
        <v>0</v>
      </c>
      <c r="B1748" s="1">
        <f>IF(Veg_Table[[#This Row],[SPECIES]]="",1,0)</f>
        <v>0</v>
      </c>
      <c r="C1748" s="1">
        <f>IF(Veg_Table[[#This Row],[DIAMETER]]="",1,0)</f>
        <v>0</v>
      </c>
      <c r="D1748" s="1">
        <f>IF(Veg_Table[[#This Row],[HEIGHT]]="",1,0)</f>
        <v>0</v>
      </c>
      <c r="E174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48" s="1">
        <f>IF(AND(Veg_Table[[#This Row],[TAT_RESULT]]="ABATE",Veg_Table[[#This Row],[PRESCRIP]]="NW_No Work"),1,0)</f>
        <v>0</v>
      </c>
      <c r="G1748" s="1">
        <f>IF(OR(Veg_Table[[#This Row],[Prescription R-Scale]]="NA",Veg_Table[[#This Row],[Diameter R-Scale]]="NA"),0,IF(Veg_Table[[#This Row],[Diameter R-Scale]]&lt;&gt;Veg_Table[[#This Row],[Prescription R-Scale]],1,0))</f>
        <v>0</v>
      </c>
      <c r="H1748" s="1">
        <f>IF(OR(AND(Veg_Table[[#This Row],[PRESCRIP]]="BC_Br Rmv", Veg_Table[[#This Row],[WOOD_MAN]]&lt;&gt;"Not Needed"),AND(Veg_Table[[#This Row],[PRESCRIP]]="BCS_Br Rmv+Trt", Veg_Table[[#This Row],[WOOD_MAN]]&lt;&gt;"Not Needed")),1,0)</f>
        <v>0</v>
      </c>
      <c r="I1748" s="1">
        <f ca="1">IF(AND(Veg_Table[[#This Row],[Prescription_Changed]]="Yes",Veg_Table[[#This Row],[TAT_RESULT]]=""),1,0)</f>
        <v>0</v>
      </c>
      <c r="J1748" s="1">
        <f ca="1">SUM(Veg_Table[[#This Row],[Prescription and Status do not match]:[Prescription_Edited_And_TAT_Is_Blank]])</f>
        <v>0</v>
      </c>
      <c r="K1748" s="1">
        <f ca="1">IF(Veg_Table[[#This Row],[Sum of Errors]]&gt;0,1,0)</f>
        <v>0</v>
      </c>
      <c r="L1748" s="1">
        <f>1</f>
        <v>1</v>
      </c>
      <c r="M1748"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748" s="1" t="str">
        <f>IF(OR(MID(Veg_Table[[#This Row],[PRESCRIP]],2,1)="1",MID(Veg_Table[[#This Row],[PRESCRIP]],2,1)="2",MID(Veg_Table[[#This Row],[PRESCRIP]],2,1)="3",MID(Veg_Table[[#This Row],[PRESCRIP]],2,1)="4"),_xlfn.NUMBERVALUE(MID(Veg_Table[[#This Row],[PRESCRIP]],2,1)),"NA")</f>
        <v>NA</v>
      </c>
      <c r="O1748" s="1">
        <f>WEEKNUM(Veg_Table[[#This Row],[EVM_LAST_EDITED_Day]],2)</f>
        <v>20</v>
      </c>
      <c r="P1748" s="25">
        <f>IFERROR(DATE(YEAR(Veg_Table[[#This Row],[EVM_LAST_EDITED2]]),MONTH(Veg_Table[[#This Row],[EVM_LAST_EDITED2]]),DAY(Veg_Table[[#This Row],[EVM_LAST_EDITED2]])),DATE(2019,1,1))</f>
        <v>43966</v>
      </c>
      <c r="Q1748" s="3">
        <f>VALUE(SUBSTITUTE(Veg_Table[[#This Row],[EVM_LAST_EDITED]],",",""))</f>
        <v>43966.470790509302</v>
      </c>
      <c r="R1748" s="1" t="str">
        <f>_xlfn.IFNA(IF(Veg_Table[[#This Row],[EVM_LAST_EDITOR]]="","zBlank EVM Last Editor",VLOOKUP(Veg_Table[[#This Row],[EVM_LAST_EDITOR]],Roster_Table[#All],4,FALSE)),"zAWRR Not in Roster")</f>
        <v>MGE</v>
      </c>
      <c r="S1748" s="1" t="str">
        <f>_xlfn.IFNA(IF(Veg_Table[[#This Row],[EVM_LAST_EDITOR]]="","zBlank EVM Last Editor",VLOOKUP(Veg_Table[[#This Row],[EVM_LAST_EDITOR]],Roster_Table[#All],16,FALSE)),"zCompany_AWRR not in Roster")</f>
        <v>MGE_Mountain G Enterprises</v>
      </c>
      <c r="T1748" s="2">
        <f>IFERROR(DATE(YEAR(Veg_Table[[#This Row],[Created2]]),MONTH(Veg_Table[[#This Row],[Created2]]),DAY(Veg_Table[[#This Row],[Created2]])),DATE(2019,1,1))</f>
        <v>43966</v>
      </c>
      <c r="U1748" s="3">
        <f>VALUE(SUBSTITUTE(Veg_Table[[#This Row],[Created]],",",""))</f>
        <v>43966.470790509302</v>
      </c>
      <c r="V1748" s="3" t="str">
        <f ca="1">IFERROR(_xlfn.IFNA(CELL("contents",INDIRECT(_xlfn.CONCAT("Veg_Table_Production_Data!",ADDRESS(MATCH(_xlfn.MAXIFS(#REF!,#REF!,"="&amp;Veg_Table[[#This Row],[AUTO_ID]],#REF!,"&lt;"&amp;Veg_Table[[#This Row],[EVM_LAST_EDITED_Day]]),#REF!,0),COLUMN(#REF!),4,1,)))),""),"")</f>
        <v/>
      </c>
      <c r="W1748" s="3" t="str">
        <f ca="1">IF(Veg_Table[[#This Row],[Previous_Prescription]]="","No",IF(Veg_Table[[#This Row],[Previous_Prescription]]=Veg_Table[[#This Row],[PRESCRIP]],"No","Yes"))</f>
        <v>No</v>
      </c>
      <c r="X1748" s="3" t="str">
        <f>IF(Veg_Table[[#This Row],[EVM_LAST_EDITED_Day]]=Veg_Table[[#This Row],[Created_Day]],"New","Old")</f>
        <v>New</v>
      </c>
      <c r="Y1748" s="1">
        <f>IFERROR(IF(FIND("delete",LOWER(Veg_Table[[#This Row],[PI_COMMENTS]]))&gt;=1,1,0),0)</f>
        <v>0</v>
      </c>
      <c r="Z1748" s="1" t="str">
        <f>_xlfn.IFNA(IF(Veg_Table[[#This Row],[EVM_LAST_EDITOR]]="","Yes",VLOOKUP(Veg_Table[[#This Row],[EVM_LAST_EDITOR]],Roster_Table[#All],15,FALSE)),"Yes")</f>
        <v>Yes</v>
      </c>
      <c r="AA174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48" s="1" t="str">
        <f>_xlfn.IFNA(VLOOKUP(Veg_Table[[#This Row],[EVM_LAST_EDITOR]],Roster_Table[#All],3,FALSE),"zAWRR Not in Roster")</f>
        <v>Aaron</v>
      </c>
      <c r="AC1748" s="1" t="str">
        <f>_xlfn.IFNA(VLOOKUP(Veg_Table[[#This Row],[EVM_LAST_EDITOR]],Roster_Table[#All],2,FALSE),"zAWRR Not in Roster")</f>
        <v>Hansen</v>
      </c>
      <c r="AD1748" s="1" t="str">
        <f>IF(_xlfn.CONCAT(Veg_Table[[#This Row],[First_Name]]," ",Veg_Table[[#This Row],[Last_Name]])="zAWRR Not in Roster zAWRR Not in Roster","zAWRR Not in Roster",_xlfn.CONCAT(Veg_Table[[#This Row],[First_Name]]," ",Veg_Table[[#This Row],[Last_Name]]))</f>
        <v>Aaron Hansen</v>
      </c>
      <c r="AE1748">
        <v>3231581</v>
      </c>
      <c r="AF1748" t="s">
        <v>7298</v>
      </c>
      <c r="AG1748" t="s">
        <v>93</v>
      </c>
      <c r="AH1748" t="s">
        <v>5320</v>
      </c>
      <c r="AI1748" t="s">
        <v>7280</v>
      </c>
      <c r="AJ1748" t="s">
        <v>21</v>
      </c>
      <c r="AL1748" t="s">
        <v>22</v>
      </c>
      <c r="AM1748" t="s">
        <v>38</v>
      </c>
      <c r="AN1748" t="s">
        <v>25</v>
      </c>
      <c r="AO1748" t="s">
        <v>25</v>
      </c>
      <c r="AP1748">
        <v>37</v>
      </c>
      <c r="AQ1748">
        <v>126</v>
      </c>
      <c r="AR1748" t="s">
        <v>511</v>
      </c>
      <c r="AS1748" t="s">
        <v>24</v>
      </c>
      <c r="AT1748" t="s">
        <v>26</v>
      </c>
      <c r="AV1748" t="s">
        <v>512</v>
      </c>
      <c r="AW1748" t="s">
        <v>7299</v>
      </c>
      <c r="AZ1748"/>
      <c r="BB1748" s="4"/>
      <c r="BD1748" t="s">
        <v>29</v>
      </c>
      <c r="BE1748" t="s">
        <v>25</v>
      </c>
      <c r="BF1748" t="s">
        <v>513</v>
      </c>
      <c r="BI1748" s="3"/>
      <c r="BJ1748" t="s">
        <v>27</v>
      </c>
      <c r="BK1748" s="30" t="s">
        <v>156</v>
      </c>
      <c r="BL1748" s="3">
        <v>43966.470790509258</v>
      </c>
      <c r="BM1748" t="s">
        <v>31</v>
      </c>
      <c r="BN1748" t="s">
        <v>32</v>
      </c>
      <c r="BP1748" t="s">
        <v>5452</v>
      </c>
      <c r="BQ1748" t="s">
        <v>1025</v>
      </c>
      <c r="BR1748" t="s">
        <v>28</v>
      </c>
      <c r="BS1748" t="s">
        <v>28</v>
      </c>
      <c r="BT1748" t="s">
        <v>156</v>
      </c>
      <c r="BU1748" s="3">
        <v>43966.470790509258</v>
      </c>
      <c r="BV1748" t="s">
        <v>803</v>
      </c>
      <c r="BW1748" s="3">
        <v>43966.505166006944</v>
      </c>
      <c r="BX1748" t="s">
        <v>7300</v>
      </c>
      <c r="CG1748"/>
      <c r="CH1748"/>
      <c r="CI1748"/>
      <c r="CY1748"/>
      <c r="DA1748"/>
      <c r="DF1748"/>
    </row>
    <row r="1749" spans="1:110" x14ac:dyDescent="0.25">
      <c r="A1749" s="1">
        <f>IF(Veg_Table[[#This Row],[VP_STATUS]]="Hold",0,IF(OR(AND(Veg_Table[[#This Row],[PRESCRIP]]="NW_No Work",Veg_Table[[#This Row],[VP_STATUS]]&lt;&gt;"No Work Required Under EVM"),AND(Veg_Table[[#This Row],[VP_STATUS]]="No Work Required Under EVM",Veg_Table[[#This Row],[PRESCRIP]]&lt;&gt;"NW_No Work")),1,0))</f>
        <v>0</v>
      </c>
      <c r="B1749" s="1">
        <f>IF(Veg_Table[[#This Row],[SPECIES]]="",1,0)</f>
        <v>0</v>
      </c>
      <c r="C1749" s="1">
        <f>IF(Veg_Table[[#This Row],[DIAMETER]]="",1,0)</f>
        <v>0</v>
      </c>
      <c r="D1749" s="1">
        <f>IF(Veg_Table[[#This Row],[HEIGHT]]="",1,0)</f>
        <v>0</v>
      </c>
      <c r="E174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49" s="1">
        <f>IF(AND(Veg_Table[[#This Row],[TAT_RESULT]]="ABATE",Veg_Table[[#This Row],[PRESCRIP]]="NW_No Work"),1,0)</f>
        <v>0</v>
      </c>
      <c r="G1749" s="1">
        <f>IF(OR(Veg_Table[[#This Row],[Prescription R-Scale]]="NA",Veg_Table[[#This Row],[Diameter R-Scale]]="NA"),0,IF(Veg_Table[[#This Row],[Diameter R-Scale]]&lt;&gt;Veg_Table[[#This Row],[Prescription R-Scale]],1,0))</f>
        <v>0</v>
      </c>
      <c r="H1749" s="1">
        <f>IF(OR(AND(Veg_Table[[#This Row],[PRESCRIP]]="BC_Br Rmv", Veg_Table[[#This Row],[WOOD_MAN]]&lt;&gt;"Not Needed"),AND(Veg_Table[[#This Row],[PRESCRIP]]="BCS_Br Rmv+Trt", Veg_Table[[#This Row],[WOOD_MAN]]&lt;&gt;"Not Needed")),1,0)</f>
        <v>0</v>
      </c>
      <c r="I1749" s="1">
        <f ca="1">IF(AND(Veg_Table[[#This Row],[Prescription_Changed]]="Yes",Veg_Table[[#This Row],[TAT_RESULT]]=""),1,0)</f>
        <v>0</v>
      </c>
      <c r="J1749" s="1">
        <f ca="1">SUM(Veg_Table[[#This Row],[Prescription and Status do not match]:[Prescription_Edited_And_TAT_Is_Blank]])</f>
        <v>0</v>
      </c>
      <c r="K1749" s="1">
        <f ca="1">IF(Veg_Table[[#This Row],[Sum of Errors]]&gt;0,1,0)</f>
        <v>0</v>
      </c>
      <c r="L1749" s="1">
        <f>1</f>
        <v>1</v>
      </c>
      <c r="M1749"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749" s="1" t="str">
        <f>IF(OR(MID(Veg_Table[[#This Row],[PRESCRIP]],2,1)="1",MID(Veg_Table[[#This Row],[PRESCRIP]],2,1)="2",MID(Veg_Table[[#This Row],[PRESCRIP]],2,1)="3",MID(Veg_Table[[#This Row],[PRESCRIP]],2,1)="4"),_xlfn.NUMBERVALUE(MID(Veg_Table[[#This Row],[PRESCRIP]],2,1)),"NA")</f>
        <v>NA</v>
      </c>
      <c r="O1749" s="1">
        <f>WEEKNUM(Veg_Table[[#This Row],[EVM_LAST_EDITED_Day]],2)</f>
        <v>20</v>
      </c>
      <c r="P1749" s="25">
        <f>IFERROR(DATE(YEAR(Veg_Table[[#This Row],[EVM_LAST_EDITED2]]),MONTH(Veg_Table[[#This Row],[EVM_LAST_EDITED2]]),DAY(Veg_Table[[#This Row],[EVM_LAST_EDITED2]])),DATE(2019,1,1))</f>
        <v>43966</v>
      </c>
      <c r="Q1749" s="3">
        <f>VALUE(SUBSTITUTE(Veg_Table[[#This Row],[EVM_LAST_EDITED]],",",""))</f>
        <v>43966.473101851901</v>
      </c>
      <c r="R1749" s="1" t="str">
        <f>_xlfn.IFNA(IF(Veg_Table[[#This Row],[EVM_LAST_EDITOR]]="","zBlank EVM Last Editor",VLOOKUP(Veg_Table[[#This Row],[EVM_LAST_EDITOR]],Roster_Table[#All],4,FALSE)),"zAWRR Not in Roster")</f>
        <v>JEF</v>
      </c>
      <c r="S1749" s="1" t="str">
        <f>_xlfn.IFNA(IF(Veg_Table[[#This Row],[EVM_LAST_EDITOR]]="","zBlank EVM Last Editor",VLOOKUP(Veg_Table[[#This Row],[EVM_LAST_EDITOR]],Roster_Table[#All],16,FALSE)),"zCompany_AWRR not in Roster")</f>
        <v>JEF_Jefferson Resources</v>
      </c>
      <c r="T1749" s="2">
        <f>IFERROR(DATE(YEAR(Veg_Table[[#This Row],[Created2]]),MONTH(Veg_Table[[#This Row],[Created2]]),DAY(Veg_Table[[#This Row],[Created2]])),DATE(2019,1,1))</f>
        <v>43966</v>
      </c>
      <c r="U1749" s="3">
        <f>VALUE(SUBSTITUTE(Veg_Table[[#This Row],[Created]],",",""))</f>
        <v>43966.472812499997</v>
      </c>
      <c r="V1749" s="3" t="str">
        <f ca="1">IFERROR(_xlfn.IFNA(CELL("contents",INDIRECT(_xlfn.CONCAT("Veg_Table_Production_Data!",ADDRESS(MATCH(_xlfn.MAXIFS(#REF!,#REF!,"="&amp;Veg_Table[[#This Row],[AUTO_ID]],#REF!,"&lt;"&amp;Veg_Table[[#This Row],[EVM_LAST_EDITED_Day]]),#REF!,0),COLUMN(#REF!),4,1,)))),""),"")</f>
        <v/>
      </c>
      <c r="W1749" s="3" t="str">
        <f ca="1">IF(Veg_Table[[#This Row],[Previous_Prescription]]="","No",IF(Veg_Table[[#This Row],[Previous_Prescription]]=Veg_Table[[#This Row],[PRESCRIP]],"No","Yes"))</f>
        <v>No</v>
      </c>
      <c r="X1749" s="3" t="str">
        <f>IF(Veg_Table[[#This Row],[EVM_LAST_EDITED_Day]]=Veg_Table[[#This Row],[Created_Day]],"New","Old")</f>
        <v>New</v>
      </c>
      <c r="Y1749" s="1">
        <f>IFERROR(IF(FIND("delete",LOWER(Veg_Table[[#This Row],[PI_COMMENTS]]))&gt;=1,1,0),0)</f>
        <v>0</v>
      </c>
      <c r="Z1749" s="1" t="str">
        <f>_xlfn.IFNA(IF(Veg_Table[[#This Row],[EVM_LAST_EDITOR]]="","Yes",VLOOKUP(Veg_Table[[#This Row],[EVM_LAST_EDITOR]],Roster_Table[#All],15,FALSE)),"Yes")</f>
        <v>Yes</v>
      </c>
      <c r="AA174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49" s="1" t="str">
        <f>_xlfn.IFNA(VLOOKUP(Veg_Table[[#This Row],[EVM_LAST_EDITOR]],Roster_Table[#All],3,FALSE),"zAWRR Not in Roster")</f>
        <v>Sterling</v>
      </c>
      <c r="AC1749" s="1" t="str">
        <f>_xlfn.IFNA(VLOOKUP(Veg_Table[[#This Row],[EVM_LAST_EDITOR]],Roster_Table[#All],2,FALSE),"zAWRR Not in Roster")</f>
        <v>Fulford</v>
      </c>
      <c r="AD1749" s="1" t="str">
        <f>IF(_xlfn.CONCAT(Veg_Table[[#This Row],[First_Name]]," ",Veg_Table[[#This Row],[Last_Name]])="zAWRR Not in Roster zAWRR Not in Roster","zAWRR Not in Roster",_xlfn.CONCAT(Veg_Table[[#This Row],[First_Name]]," ",Veg_Table[[#This Row],[Last_Name]]))</f>
        <v>Sterling Fulford</v>
      </c>
      <c r="AE1749">
        <v>3231951</v>
      </c>
      <c r="AF1749" t="s">
        <v>7495</v>
      </c>
      <c r="AG1749" t="s">
        <v>30</v>
      </c>
      <c r="AH1749" t="s">
        <v>3102</v>
      </c>
      <c r="AI1749" t="s">
        <v>3071</v>
      </c>
      <c r="AJ1749" t="s">
        <v>21</v>
      </c>
      <c r="AL1749" t="s">
        <v>37</v>
      </c>
      <c r="AM1749" t="s">
        <v>38</v>
      </c>
      <c r="AN1749" t="s">
        <v>25</v>
      </c>
      <c r="AO1749" t="s">
        <v>25</v>
      </c>
      <c r="AP1749">
        <v>22</v>
      </c>
      <c r="AQ1749">
        <v>115</v>
      </c>
      <c r="AR1749" t="s">
        <v>511</v>
      </c>
      <c r="AS1749" t="s">
        <v>24</v>
      </c>
      <c r="AT1749" t="s">
        <v>26</v>
      </c>
      <c r="AV1749" t="s">
        <v>512</v>
      </c>
      <c r="AW1749" t="s">
        <v>7496</v>
      </c>
      <c r="AZ1749"/>
      <c r="BB1749" s="4"/>
      <c r="BD1749" t="s">
        <v>29</v>
      </c>
      <c r="BE1749" t="s">
        <v>25</v>
      </c>
      <c r="BF1749" t="s">
        <v>513</v>
      </c>
      <c r="BI1749" s="3"/>
      <c r="BJ1749" t="s">
        <v>52</v>
      </c>
      <c r="BK1749" s="30" t="s">
        <v>78</v>
      </c>
      <c r="BL1749" s="3">
        <v>43966.473101851851</v>
      </c>
      <c r="BM1749" t="s">
        <v>31</v>
      </c>
      <c r="BN1749" t="s">
        <v>32</v>
      </c>
      <c r="BP1749" t="s">
        <v>3105</v>
      </c>
      <c r="BQ1749" t="s">
        <v>826</v>
      </c>
      <c r="BR1749" t="s">
        <v>28</v>
      </c>
      <c r="BS1749" t="s">
        <v>28</v>
      </c>
      <c r="BT1749" t="s">
        <v>78</v>
      </c>
      <c r="BU1749" s="3">
        <v>43966.472812499997</v>
      </c>
      <c r="BV1749" t="s">
        <v>803</v>
      </c>
      <c r="BW1749" s="3">
        <v>43966.588194988428</v>
      </c>
      <c r="BX1749" t="s">
        <v>7497</v>
      </c>
      <c r="CG1749"/>
      <c r="CH1749"/>
      <c r="CI1749"/>
      <c r="CY1749"/>
      <c r="DA1749"/>
      <c r="DF1749"/>
    </row>
    <row r="1750" spans="1:110" x14ac:dyDescent="0.25">
      <c r="A1750" s="1">
        <f>IF(Veg_Table[[#This Row],[VP_STATUS]]="Hold",0,IF(OR(AND(Veg_Table[[#This Row],[PRESCRIP]]="NW_No Work",Veg_Table[[#This Row],[VP_STATUS]]&lt;&gt;"No Work Required Under EVM"),AND(Veg_Table[[#This Row],[VP_STATUS]]="No Work Required Under EVM",Veg_Table[[#This Row],[PRESCRIP]]&lt;&gt;"NW_No Work")),1,0))</f>
        <v>0</v>
      </c>
      <c r="B1750" s="1">
        <f>IF(Veg_Table[[#This Row],[SPECIES]]="",1,0)</f>
        <v>0</v>
      </c>
      <c r="C1750" s="1">
        <f>IF(Veg_Table[[#This Row],[DIAMETER]]="",1,0)</f>
        <v>0</v>
      </c>
      <c r="D1750" s="1">
        <f>IF(Veg_Table[[#This Row],[HEIGHT]]="",1,0)</f>
        <v>0</v>
      </c>
      <c r="E175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50" s="1">
        <f>IF(AND(Veg_Table[[#This Row],[TAT_RESULT]]="ABATE",Veg_Table[[#This Row],[PRESCRIP]]="NW_No Work"),1,0)</f>
        <v>0</v>
      </c>
      <c r="G1750" s="1">
        <f>IF(OR(Veg_Table[[#This Row],[Prescription R-Scale]]="NA",Veg_Table[[#This Row],[Diameter R-Scale]]="NA"),0,IF(Veg_Table[[#This Row],[Diameter R-Scale]]&lt;&gt;Veg_Table[[#This Row],[Prescription R-Scale]],1,0))</f>
        <v>0</v>
      </c>
      <c r="H1750" s="1">
        <f>IF(OR(AND(Veg_Table[[#This Row],[PRESCRIP]]="BC_Br Rmv", Veg_Table[[#This Row],[WOOD_MAN]]&lt;&gt;"Not Needed"),AND(Veg_Table[[#This Row],[PRESCRIP]]="BCS_Br Rmv+Trt", Veg_Table[[#This Row],[WOOD_MAN]]&lt;&gt;"Not Needed")),1,0)</f>
        <v>0</v>
      </c>
      <c r="I1750" s="1">
        <f ca="1">IF(AND(Veg_Table[[#This Row],[Prescription_Changed]]="Yes",Veg_Table[[#This Row],[TAT_RESULT]]=""),1,0)</f>
        <v>0</v>
      </c>
      <c r="J1750" s="1">
        <f ca="1">SUM(Veg_Table[[#This Row],[Prescription and Status do not match]:[Prescription_Edited_And_TAT_Is_Blank]])</f>
        <v>0</v>
      </c>
      <c r="K1750" s="1">
        <f ca="1">IF(Veg_Table[[#This Row],[Sum of Errors]]&gt;0,1,0)</f>
        <v>0</v>
      </c>
      <c r="L1750" s="1">
        <f>1</f>
        <v>1</v>
      </c>
      <c r="M1750"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750" s="1" t="str">
        <f>IF(OR(MID(Veg_Table[[#This Row],[PRESCRIP]],2,1)="1",MID(Veg_Table[[#This Row],[PRESCRIP]],2,1)="2",MID(Veg_Table[[#This Row],[PRESCRIP]],2,1)="3",MID(Veg_Table[[#This Row],[PRESCRIP]],2,1)="4"),_xlfn.NUMBERVALUE(MID(Veg_Table[[#This Row],[PRESCRIP]],2,1)),"NA")</f>
        <v>NA</v>
      </c>
      <c r="O1750" s="1">
        <f>WEEKNUM(Veg_Table[[#This Row],[EVM_LAST_EDITED_Day]],2)</f>
        <v>20</v>
      </c>
      <c r="P1750" s="25">
        <f>IFERROR(DATE(YEAR(Veg_Table[[#This Row],[EVM_LAST_EDITED2]]),MONTH(Veg_Table[[#This Row],[EVM_LAST_EDITED2]]),DAY(Veg_Table[[#This Row],[EVM_LAST_EDITED2]])),DATE(2019,1,1))</f>
        <v>43966</v>
      </c>
      <c r="Q1750" s="3">
        <f>VALUE(SUBSTITUTE(Veg_Table[[#This Row],[EVM_LAST_EDITED]],",",""))</f>
        <v>43966.475428240701</v>
      </c>
      <c r="R1750" s="1" t="str">
        <f>_xlfn.IFNA(IF(Veg_Table[[#This Row],[EVM_LAST_EDITOR]]="","zBlank EVM Last Editor",VLOOKUP(Veg_Table[[#This Row],[EVM_LAST_EDITOR]],Roster_Table[#All],4,FALSE)),"zAWRR Not in Roster")</f>
        <v>JEF</v>
      </c>
      <c r="S1750" s="1" t="str">
        <f>_xlfn.IFNA(IF(Veg_Table[[#This Row],[EVM_LAST_EDITOR]]="","zBlank EVM Last Editor",VLOOKUP(Veg_Table[[#This Row],[EVM_LAST_EDITOR]],Roster_Table[#All],16,FALSE)),"zCompany_AWRR not in Roster")</f>
        <v>JEF_Jefferson Resources</v>
      </c>
      <c r="T1750" s="2">
        <f>IFERROR(DATE(YEAR(Veg_Table[[#This Row],[Created2]]),MONTH(Veg_Table[[#This Row],[Created2]]),DAY(Veg_Table[[#This Row],[Created2]])),DATE(2019,1,1))</f>
        <v>43966</v>
      </c>
      <c r="U1750" s="3">
        <f>VALUE(SUBSTITUTE(Veg_Table[[#This Row],[Created]],",",""))</f>
        <v>43966.475428240701</v>
      </c>
      <c r="V1750" s="3" t="str">
        <f ca="1">IFERROR(_xlfn.IFNA(CELL("contents",INDIRECT(_xlfn.CONCAT("Veg_Table_Production_Data!",ADDRESS(MATCH(_xlfn.MAXIFS(#REF!,#REF!,"="&amp;Veg_Table[[#This Row],[AUTO_ID]],#REF!,"&lt;"&amp;Veg_Table[[#This Row],[EVM_LAST_EDITED_Day]]),#REF!,0),COLUMN(#REF!),4,1,)))),""),"")</f>
        <v/>
      </c>
      <c r="W1750" s="3" t="str">
        <f ca="1">IF(Veg_Table[[#This Row],[Previous_Prescription]]="","No",IF(Veg_Table[[#This Row],[Previous_Prescription]]=Veg_Table[[#This Row],[PRESCRIP]],"No","Yes"))</f>
        <v>No</v>
      </c>
      <c r="X1750" s="3" t="str">
        <f>IF(Veg_Table[[#This Row],[EVM_LAST_EDITED_Day]]=Veg_Table[[#This Row],[Created_Day]],"New","Old")</f>
        <v>New</v>
      </c>
      <c r="Y1750" s="1">
        <f>IFERROR(IF(FIND("delete",LOWER(Veg_Table[[#This Row],[PI_COMMENTS]]))&gt;=1,1,0),0)</f>
        <v>0</v>
      </c>
      <c r="Z1750" s="1" t="str">
        <f>_xlfn.IFNA(IF(Veg_Table[[#This Row],[EVM_LAST_EDITOR]]="","Yes",VLOOKUP(Veg_Table[[#This Row],[EVM_LAST_EDITOR]],Roster_Table[#All],15,FALSE)),"Yes")</f>
        <v>Yes</v>
      </c>
      <c r="AA175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50" s="1" t="str">
        <f>_xlfn.IFNA(VLOOKUP(Veg_Table[[#This Row],[EVM_LAST_EDITOR]],Roster_Table[#All],3,FALSE),"zAWRR Not in Roster")</f>
        <v>Sterling</v>
      </c>
      <c r="AC1750" s="1" t="str">
        <f>_xlfn.IFNA(VLOOKUP(Veg_Table[[#This Row],[EVM_LAST_EDITOR]],Roster_Table[#All],2,FALSE),"zAWRR Not in Roster")</f>
        <v>Fulford</v>
      </c>
      <c r="AD1750" s="1" t="str">
        <f>IF(_xlfn.CONCAT(Veg_Table[[#This Row],[First_Name]]," ",Veg_Table[[#This Row],[Last_Name]])="zAWRR Not in Roster zAWRR Not in Roster","zAWRR Not in Roster",_xlfn.CONCAT(Veg_Table[[#This Row],[First_Name]]," ",Veg_Table[[#This Row],[Last_Name]]))</f>
        <v>Sterling Fulford</v>
      </c>
      <c r="AE1750">
        <v>3231952</v>
      </c>
      <c r="AF1750" t="s">
        <v>7492</v>
      </c>
      <c r="AG1750" t="s">
        <v>30</v>
      </c>
      <c r="AH1750" t="s">
        <v>3102</v>
      </c>
      <c r="AI1750" t="s">
        <v>3071</v>
      </c>
      <c r="AJ1750" t="s">
        <v>21</v>
      </c>
      <c r="AL1750" t="s">
        <v>37</v>
      </c>
      <c r="AM1750" t="s">
        <v>38</v>
      </c>
      <c r="AN1750" t="s">
        <v>25</v>
      </c>
      <c r="AO1750" t="s">
        <v>25</v>
      </c>
      <c r="AP1750">
        <v>32</v>
      </c>
      <c r="AQ1750">
        <v>130</v>
      </c>
      <c r="AR1750" t="s">
        <v>511</v>
      </c>
      <c r="AS1750" t="s">
        <v>24</v>
      </c>
      <c r="AT1750" t="s">
        <v>26</v>
      </c>
      <c r="AV1750" t="s">
        <v>512</v>
      </c>
      <c r="AW1750" t="s">
        <v>7493</v>
      </c>
      <c r="AZ1750"/>
      <c r="BB1750" s="4"/>
      <c r="BD1750" t="s">
        <v>29</v>
      </c>
      <c r="BE1750" t="s">
        <v>25</v>
      </c>
      <c r="BF1750" t="s">
        <v>513</v>
      </c>
      <c r="BI1750" s="3"/>
      <c r="BJ1750" t="s">
        <v>52</v>
      </c>
      <c r="BK1750" s="30" t="s">
        <v>78</v>
      </c>
      <c r="BL1750" s="3">
        <v>43966.475428240738</v>
      </c>
      <c r="BM1750" t="s">
        <v>31</v>
      </c>
      <c r="BN1750" t="s">
        <v>32</v>
      </c>
      <c r="BP1750" t="s">
        <v>3105</v>
      </c>
      <c r="BQ1750" t="s">
        <v>826</v>
      </c>
      <c r="BR1750" t="s">
        <v>28</v>
      </c>
      <c r="BS1750" t="s">
        <v>28</v>
      </c>
      <c r="BT1750" t="s">
        <v>78</v>
      </c>
      <c r="BU1750" s="3">
        <v>43966.475428240738</v>
      </c>
      <c r="BV1750" t="s">
        <v>803</v>
      </c>
      <c r="BW1750" s="3">
        <v>43966.588194988428</v>
      </c>
      <c r="BX1750" t="s">
        <v>7494</v>
      </c>
      <c r="CG1750"/>
      <c r="CH1750"/>
      <c r="CI1750"/>
      <c r="CY1750"/>
      <c r="DA1750"/>
      <c r="DF1750"/>
    </row>
    <row r="1751" spans="1:110" x14ac:dyDescent="0.25">
      <c r="A1751" s="1">
        <f>IF(Veg_Table[[#This Row],[VP_STATUS]]="Hold",0,IF(OR(AND(Veg_Table[[#This Row],[PRESCRIP]]="NW_No Work",Veg_Table[[#This Row],[VP_STATUS]]&lt;&gt;"No Work Required Under EVM"),AND(Veg_Table[[#This Row],[VP_STATUS]]="No Work Required Under EVM",Veg_Table[[#This Row],[PRESCRIP]]&lt;&gt;"NW_No Work")),1,0))</f>
        <v>0</v>
      </c>
      <c r="B1751" s="1">
        <f>IF(Veg_Table[[#This Row],[SPECIES]]="",1,0)</f>
        <v>0</v>
      </c>
      <c r="C1751" s="1">
        <f>IF(Veg_Table[[#This Row],[DIAMETER]]="",1,0)</f>
        <v>0</v>
      </c>
      <c r="D1751" s="1">
        <f>IF(Veg_Table[[#This Row],[HEIGHT]]="",1,0)</f>
        <v>0</v>
      </c>
      <c r="E175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51" s="1">
        <f>IF(AND(Veg_Table[[#This Row],[TAT_RESULT]]="ABATE",Veg_Table[[#This Row],[PRESCRIP]]="NW_No Work"),1,0)</f>
        <v>0</v>
      </c>
      <c r="G1751" s="1">
        <f>IF(OR(Veg_Table[[#This Row],[Prescription R-Scale]]="NA",Veg_Table[[#This Row],[Diameter R-Scale]]="NA"),0,IF(Veg_Table[[#This Row],[Diameter R-Scale]]&lt;&gt;Veg_Table[[#This Row],[Prescription R-Scale]],1,0))</f>
        <v>0</v>
      </c>
      <c r="H1751" s="1">
        <f>IF(OR(AND(Veg_Table[[#This Row],[PRESCRIP]]="BC_Br Rmv", Veg_Table[[#This Row],[WOOD_MAN]]&lt;&gt;"Not Needed"),AND(Veg_Table[[#This Row],[PRESCRIP]]="BCS_Br Rmv+Trt", Veg_Table[[#This Row],[WOOD_MAN]]&lt;&gt;"Not Needed")),1,0)</f>
        <v>0</v>
      </c>
      <c r="I1751" s="1">
        <f ca="1">IF(AND(Veg_Table[[#This Row],[Prescription_Changed]]="Yes",Veg_Table[[#This Row],[TAT_RESULT]]=""),1,0)</f>
        <v>0</v>
      </c>
      <c r="J1751" s="1">
        <f ca="1">SUM(Veg_Table[[#This Row],[Prescription and Status do not match]:[Prescription_Edited_And_TAT_Is_Blank]])</f>
        <v>0</v>
      </c>
      <c r="K1751" s="1">
        <f ca="1">IF(Veg_Table[[#This Row],[Sum of Errors]]&gt;0,1,0)</f>
        <v>0</v>
      </c>
      <c r="L1751" s="1">
        <f>1</f>
        <v>1</v>
      </c>
      <c r="M1751"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Brush</v>
      </c>
      <c r="N1751" s="1" t="str">
        <f>IF(OR(MID(Veg_Table[[#This Row],[PRESCRIP]],2,1)="1",MID(Veg_Table[[#This Row],[PRESCRIP]],2,1)="2",MID(Veg_Table[[#This Row],[PRESCRIP]],2,1)="3",MID(Veg_Table[[#This Row],[PRESCRIP]],2,1)="4"),_xlfn.NUMBERVALUE(MID(Veg_Table[[#This Row],[PRESCRIP]],2,1)),"NA")</f>
        <v>NA</v>
      </c>
      <c r="O1751" s="1">
        <f>WEEKNUM(Veg_Table[[#This Row],[EVM_LAST_EDITED_Day]],2)</f>
        <v>20</v>
      </c>
      <c r="P1751" s="25">
        <f>IFERROR(DATE(YEAR(Veg_Table[[#This Row],[EVM_LAST_EDITED2]]),MONTH(Veg_Table[[#This Row],[EVM_LAST_EDITED2]]),DAY(Veg_Table[[#This Row],[EVM_LAST_EDITED2]])),DATE(2019,1,1))</f>
        <v>43966</v>
      </c>
      <c r="Q1751" s="3">
        <f>VALUE(SUBSTITUTE(Veg_Table[[#This Row],[EVM_LAST_EDITED]],",",""))</f>
        <v>43966.475508830998</v>
      </c>
      <c r="R1751" s="1" t="str">
        <f>_xlfn.IFNA(IF(Veg_Table[[#This Row],[EVM_LAST_EDITOR]]="","zBlank EVM Last Editor",VLOOKUP(Veg_Table[[#This Row],[EVM_LAST_EDITOR]],Roster_Table[#All],4,FALSE)),"zAWRR Not in Roster")</f>
        <v>MGE</v>
      </c>
      <c r="S1751" s="1" t="str">
        <f>_xlfn.IFNA(IF(Veg_Table[[#This Row],[EVM_LAST_EDITOR]]="","zBlank EVM Last Editor",VLOOKUP(Veg_Table[[#This Row],[EVM_LAST_EDITOR]],Roster_Table[#All],16,FALSE)),"zCompany_AWRR not in Roster")</f>
        <v>MGE_Mountain G Enterprises</v>
      </c>
      <c r="T1751" s="2">
        <f>IFERROR(DATE(YEAR(Veg_Table[[#This Row],[Created2]]),MONTH(Veg_Table[[#This Row],[Created2]]),DAY(Veg_Table[[#This Row],[Created2]])),DATE(2019,1,1))</f>
        <v>43966</v>
      </c>
      <c r="U1751" s="3">
        <f>VALUE(SUBSTITUTE(Veg_Table[[#This Row],[Created]],",",""))</f>
        <v>43966.473354421301</v>
      </c>
      <c r="V1751" s="3" t="str">
        <f ca="1">IFERROR(_xlfn.IFNA(CELL("contents",INDIRECT(_xlfn.CONCAT("Veg_Table_Production_Data!",ADDRESS(MATCH(_xlfn.MAXIFS(#REF!,#REF!,"="&amp;Veg_Table[[#This Row],[AUTO_ID]],#REF!,"&lt;"&amp;Veg_Table[[#This Row],[EVM_LAST_EDITED_Day]]),#REF!,0),COLUMN(#REF!),4,1,)))),""),"")</f>
        <v/>
      </c>
      <c r="W1751" s="3" t="str">
        <f ca="1">IF(Veg_Table[[#This Row],[Previous_Prescription]]="","No",IF(Veg_Table[[#This Row],[Previous_Prescription]]=Veg_Table[[#This Row],[PRESCRIP]],"No","Yes"))</f>
        <v>No</v>
      </c>
      <c r="X1751" s="3" t="str">
        <f>IF(Veg_Table[[#This Row],[EVM_LAST_EDITED_Day]]=Veg_Table[[#This Row],[Created_Day]],"New","Old")</f>
        <v>New</v>
      </c>
      <c r="Y1751" s="1">
        <f>IFERROR(IF(FIND("delete",LOWER(Veg_Table[[#This Row],[PI_COMMENTS]]))&gt;=1,1,0),0)</f>
        <v>0</v>
      </c>
      <c r="Z1751" s="1" t="str">
        <f>_xlfn.IFNA(IF(Veg_Table[[#This Row],[EVM_LAST_EDITOR]]="","Yes",VLOOKUP(Veg_Table[[#This Row],[EVM_LAST_EDITOR]],Roster_Table[#All],15,FALSE)),"Yes")</f>
        <v>Yes</v>
      </c>
      <c r="AA175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51" s="1" t="str">
        <f>_xlfn.IFNA(VLOOKUP(Veg_Table[[#This Row],[EVM_LAST_EDITOR]],Roster_Table[#All],3,FALSE),"zAWRR Not in Roster")</f>
        <v>Brandon</v>
      </c>
      <c r="AC1751" s="1" t="str">
        <f>_xlfn.IFNA(VLOOKUP(Veg_Table[[#This Row],[EVM_LAST_EDITOR]],Roster_Table[#All],2,FALSE),"zAWRR Not in Roster")</f>
        <v>Fabela</v>
      </c>
      <c r="AD1751" s="1" t="str">
        <f>IF(_xlfn.CONCAT(Veg_Table[[#This Row],[First_Name]]," ",Veg_Table[[#This Row],[Last_Name]])="zAWRR Not in Roster zAWRR Not in Roster","zAWRR Not in Roster",_xlfn.CONCAT(Veg_Table[[#This Row],[First_Name]]," ",Veg_Table[[#This Row],[Last_Name]]))</f>
        <v>Brandon Fabela</v>
      </c>
      <c r="AE1751">
        <v>3231587</v>
      </c>
      <c r="AF1751" t="s">
        <v>7295</v>
      </c>
      <c r="AG1751" t="s">
        <v>93</v>
      </c>
      <c r="AH1751" t="s">
        <v>5320</v>
      </c>
      <c r="AI1751" t="s">
        <v>7280</v>
      </c>
      <c r="AJ1751" t="s">
        <v>36</v>
      </c>
      <c r="AL1751" t="s">
        <v>22</v>
      </c>
      <c r="AM1751" t="s">
        <v>38</v>
      </c>
      <c r="AN1751" t="s">
        <v>25</v>
      </c>
      <c r="AO1751" t="s">
        <v>25</v>
      </c>
      <c r="AP1751">
        <v>3</v>
      </c>
      <c r="AQ1751">
        <v>15</v>
      </c>
      <c r="AR1751" t="s">
        <v>517</v>
      </c>
      <c r="AS1751" t="s">
        <v>50</v>
      </c>
      <c r="AT1751" t="s">
        <v>26</v>
      </c>
      <c r="AV1751" t="s">
        <v>512</v>
      </c>
      <c r="AW1751" t="s">
        <v>7296</v>
      </c>
      <c r="AZ1751"/>
      <c r="BB1751" s="4"/>
      <c r="BD1751" t="s">
        <v>29</v>
      </c>
      <c r="BE1751" t="s">
        <v>25</v>
      </c>
      <c r="BF1751" t="s">
        <v>513</v>
      </c>
      <c r="BI1751" s="3"/>
      <c r="BJ1751" t="s">
        <v>5985</v>
      </c>
      <c r="BK1751" s="30" t="s">
        <v>668</v>
      </c>
      <c r="BL1751" s="3">
        <v>43966.475508831019</v>
      </c>
      <c r="BM1751" t="s">
        <v>31</v>
      </c>
      <c r="BN1751" t="s">
        <v>32</v>
      </c>
      <c r="BP1751" t="s">
        <v>5452</v>
      </c>
      <c r="BQ1751" t="s">
        <v>1025</v>
      </c>
      <c r="BR1751" t="s">
        <v>28</v>
      </c>
      <c r="BS1751" t="s">
        <v>28</v>
      </c>
      <c r="BT1751" t="s">
        <v>668</v>
      </c>
      <c r="BU1751" s="3">
        <v>43966.473354421294</v>
      </c>
      <c r="BV1751" t="s">
        <v>803</v>
      </c>
      <c r="BW1751" s="3">
        <v>43966.505166006944</v>
      </c>
      <c r="BX1751" t="s">
        <v>7297</v>
      </c>
      <c r="CG1751"/>
      <c r="CH1751"/>
      <c r="CI1751"/>
      <c r="CY1751"/>
      <c r="DA1751"/>
      <c r="DF1751"/>
    </row>
    <row r="1752" spans="1:110" x14ac:dyDescent="0.25">
      <c r="A1752" s="1">
        <f>IF(Veg_Table[[#This Row],[VP_STATUS]]="Hold",0,IF(OR(AND(Veg_Table[[#This Row],[PRESCRIP]]="NW_No Work",Veg_Table[[#This Row],[VP_STATUS]]&lt;&gt;"No Work Required Under EVM"),AND(Veg_Table[[#This Row],[VP_STATUS]]="No Work Required Under EVM",Veg_Table[[#This Row],[PRESCRIP]]&lt;&gt;"NW_No Work")),1,0))</f>
        <v>0</v>
      </c>
      <c r="B1752" s="1">
        <f>IF(Veg_Table[[#This Row],[SPECIES]]="",1,0)</f>
        <v>0</v>
      </c>
      <c r="C1752" s="1">
        <f>IF(Veg_Table[[#This Row],[DIAMETER]]="",1,0)</f>
        <v>0</v>
      </c>
      <c r="D1752" s="1">
        <f>IF(Veg_Table[[#This Row],[HEIGHT]]="",1,0)</f>
        <v>0</v>
      </c>
      <c r="E175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52" s="1">
        <f>IF(AND(Veg_Table[[#This Row],[TAT_RESULT]]="ABATE",Veg_Table[[#This Row],[PRESCRIP]]="NW_No Work"),1,0)</f>
        <v>0</v>
      </c>
      <c r="G1752" s="1">
        <f>IF(OR(Veg_Table[[#This Row],[Prescription R-Scale]]="NA",Veg_Table[[#This Row],[Diameter R-Scale]]="NA"),0,IF(Veg_Table[[#This Row],[Diameter R-Scale]]&lt;&gt;Veg_Table[[#This Row],[Prescription R-Scale]],1,0))</f>
        <v>0</v>
      </c>
      <c r="H1752" s="1">
        <f>IF(OR(AND(Veg_Table[[#This Row],[PRESCRIP]]="BC_Br Rmv", Veg_Table[[#This Row],[WOOD_MAN]]&lt;&gt;"Not Needed"),AND(Veg_Table[[#This Row],[PRESCRIP]]="BCS_Br Rmv+Trt", Veg_Table[[#This Row],[WOOD_MAN]]&lt;&gt;"Not Needed")),1,0)</f>
        <v>0</v>
      </c>
      <c r="I1752" s="1">
        <f ca="1">IF(AND(Veg_Table[[#This Row],[Prescription_Changed]]="Yes",Veg_Table[[#This Row],[TAT_RESULT]]=""),1,0)</f>
        <v>0</v>
      </c>
      <c r="J1752" s="1">
        <f ca="1">SUM(Veg_Table[[#This Row],[Prescription and Status do not match]:[Prescription_Edited_And_TAT_Is_Blank]])</f>
        <v>0</v>
      </c>
      <c r="K1752" s="1">
        <f ca="1">IF(Veg_Table[[#This Row],[Sum of Errors]]&gt;0,1,0)</f>
        <v>0</v>
      </c>
      <c r="L1752" s="1">
        <f>1</f>
        <v>1</v>
      </c>
      <c r="M1752"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Brush</v>
      </c>
      <c r="N1752" s="1" t="str">
        <f>IF(OR(MID(Veg_Table[[#This Row],[PRESCRIP]],2,1)="1",MID(Veg_Table[[#This Row],[PRESCRIP]],2,1)="2",MID(Veg_Table[[#This Row],[PRESCRIP]],2,1)="3",MID(Veg_Table[[#This Row],[PRESCRIP]],2,1)="4"),_xlfn.NUMBERVALUE(MID(Veg_Table[[#This Row],[PRESCRIP]],2,1)),"NA")</f>
        <v>NA</v>
      </c>
      <c r="O1752" s="1">
        <f>WEEKNUM(Veg_Table[[#This Row],[EVM_LAST_EDITED_Day]],2)</f>
        <v>20</v>
      </c>
      <c r="P1752" s="25">
        <f>IFERROR(DATE(YEAR(Veg_Table[[#This Row],[EVM_LAST_EDITED2]]),MONTH(Veg_Table[[#This Row],[EVM_LAST_EDITED2]]),DAY(Veg_Table[[#This Row],[EVM_LAST_EDITED2]])),DATE(2019,1,1))</f>
        <v>43966</v>
      </c>
      <c r="Q1752" s="3">
        <f>VALUE(SUBSTITUTE(Veg_Table[[#This Row],[EVM_LAST_EDITED]],",",""))</f>
        <v>43966.476011099498</v>
      </c>
      <c r="R1752" s="1" t="str">
        <f>_xlfn.IFNA(IF(Veg_Table[[#This Row],[EVM_LAST_EDITOR]]="","zBlank EVM Last Editor",VLOOKUP(Veg_Table[[#This Row],[EVM_LAST_EDITOR]],Roster_Table[#All],4,FALSE)),"zAWRR Not in Roster")</f>
        <v>MGE</v>
      </c>
      <c r="S1752" s="1" t="str">
        <f>_xlfn.IFNA(IF(Veg_Table[[#This Row],[EVM_LAST_EDITOR]]="","zBlank EVM Last Editor",VLOOKUP(Veg_Table[[#This Row],[EVM_LAST_EDITOR]],Roster_Table[#All],16,FALSE)),"zCompany_AWRR not in Roster")</f>
        <v>MGE_Mountain G Enterprises</v>
      </c>
      <c r="T1752" s="2">
        <f>IFERROR(DATE(YEAR(Veg_Table[[#This Row],[Created2]]),MONTH(Veg_Table[[#This Row],[Created2]]),DAY(Veg_Table[[#This Row],[Created2]])),DATE(2019,1,1))</f>
        <v>43966</v>
      </c>
      <c r="U1752" s="3">
        <f>VALUE(SUBSTITUTE(Veg_Table[[#This Row],[Created]],",",""))</f>
        <v>43966.474538958297</v>
      </c>
      <c r="V1752" s="3" t="str">
        <f ca="1">IFERROR(_xlfn.IFNA(CELL("contents",INDIRECT(_xlfn.CONCAT("Veg_Table_Production_Data!",ADDRESS(MATCH(_xlfn.MAXIFS(#REF!,#REF!,"="&amp;Veg_Table[[#This Row],[AUTO_ID]],#REF!,"&lt;"&amp;Veg_Table[[#This Row],[EVM_LAST_EDITED_Day]]),#REF!,0),COLUMN(#REF!),4,1,)))),""),"")</f>
        <v/>
      </c>
      <c r="W1752" s="3" t="str">
        <f ca="1">IF(Veg_Table[[#This Row],[Previous_Prescription]]="","No",IF(Veg_Table[[#This Row],[Previous_Prescription]]=Veg_Table[[#This Row],[PRESCRIP]],"No","Yes"))</f>
        <v>No</v>
      </c>
      <c r="X1752" s="3" t="str">
        <f>IF(Veg_Table[[#This Row],[EVM_LAST_EDITED_Day]]=Veg_Table[[#This Row],[Created_Day]],"New","Old")</f>
        <v>New</v>
      </c>
      <c r="Y1752" s="1">
        <f>IFERROR(IF(FIND("delete",LOWER(Veg_Table[[#This Row],[PI_COMMENTS]]))&gt;=1,1,0),0)</f>
        <v>0</v>
      </c>
      <c r="Z1752" s="1" t="str">
        <f>_xlfn.IFNA(IF(Veg_Table[[#This Row],[EVM_LAST_EDITOR]]="","Yes",VLOOKUP(Veg_Table[[#This Row],[EVM_LAST_EDITOR]],Roster_Table[#All],15,FALSE)),"Yes")</f>
        <v>Yes</v>
      </c>
      <c r="AA175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52" s="1" t="str">
        <f>_xlfn.IFNA(VLOOKUP(Veg_Table[[#This Row],[EVM_LAST_EDITOR]],Roster_Table[#All],3,FALSE),"zAWRR Not in Roster")</f>
        <v>Aaron</v>
      </c>
      <c r="AC1752" s="1" t="str">
        <f>_xlfn.IFNA(VLOOKUP(Veg_Table[[#This Row],[EVM_LAST_EDITOR]],Roster_Table[#All],2,FALSE),"zAWRR Not in Roster")</f>
        <v>Hansen</v>
      </c>
      <c r="AD1752" s="1" t="str">
        <f>IF(_xlfn.CONCAT(Veg_Table[[#This Row],[First_Name]]," ",Veg_Table[[#This Row],[Last_Name]])="zAWRR Not in Roster zAWRR Not in Roster","zAWRR Not in Roster",_xlfn.CONCAT(Veg_Table[[#This Row],[First_Name]]," ",Veg_Table[[#This Row],[Last_Name]]))</f>
        <v>Aaron Hansen</v>
      </c>
      <c r="AE1752">
        <v>3231591</v>
      </c>
      <c r="AF1752" t="s">
        <v>7292</v>
      </c>
      <c r="AG1752" t="s">
        <v>93</v>
      </c>
      <c r="AH1752" t="s">
        <v>5320</v>
      </c>
      <c r="AI1752" t="s">
        <v>7280</v>
      </c>
      <c r="AJ1752" t="s">
        <v>36</v>
      </c>
      <c r="AL1752" t="s">
        <v>22</v>
      </c>
      <c r="AM1752" t="s">
        <v>38</v>
      </c>
      <c r="AN1752" t="s">
        <v>25</v>
      </c>
      <c r="AO1752" t="s">
        <v>25</v>
      </c>
      <c r="AP1752">
        <v>2</v>
      </c>
      <c r="AQ1752">
        <v>15</v>
      </c>
      <c r="AR1752" t="s">
        <v>517</v>
      </c>
      <c r="AS1752" t="s">
        <v>50</v>
      </c>
      <c r="AT1752" t="s">
        <v>26</v>
      </c>
      <c r="AV1752" t="s">
        <v>512</v>
      </c>
      <c r="AW1752" t="s">
        <v>7293</v>
      </c>
      <c r="AZ1752"/>
      <c r="BB1752" s="4"/>
      <c r="BD1752" t="s">
        <v>29</v>
      </c>
      <c r="BE1752" t="s">
        <v>25</v>
      </c>
      <c r="BF1752" t="s">
        <v>513</v>
      </c>
      <c r="BI1752" s="3"/>
      <c r="BJ1752" t="s">
        <v>2287</v>
      </c>
      <c r="BK1752" s="30" t="s">
        <v>156</v>
      </c>
      <c r="BL1752" s="3">
        <v>43966.476011099534</v>
      </c>
      <c r="BM1752" t="s">
        <v>31</v>
      </c>
      <c r="BN1752" t="s">
        <v>32</v>
      </c>
      <c r="BP1752" t="s">
        <v>5452</v>
      </c>
      <c r="BQ1752" t="s">
        <v>1025</v>
      </c>
      <c r="BR1752" t="s">
        <v>28</v>
      </c>
      <c r="BS1752" t="s">
        <v>28</v>
      </c>
      <c r="BT1752" t="s">
        <v>156</v>
      </c>
      <c r="BU1752" s="3">
        <v>43966.474538958333</v>
      </c>
      <c r="BV1752" t="s">
        <v>803</v>
      </c>
      <c r="BW1752" s="3">
        <v>43966.505171516204</v>
      </c>
      <c r="BX1752" t="s">
        <v>7294</v>
      </c>
      <c r="CG1752"/>
      <c r="CH1752"/>
      <c r="CI1752"/>
      <c r="CY1752"/>
      <c r="DA1752"/>
      <c r="DF1752"/>
    </row>
    <row r="1753" spans="1:110" x14ac:dyDescent="0.25">
      <c r="A1753" s="1">
        <f>IF(Veg_Table[[#This Row],[VP_STATUS]]="Hold",0,IF(OR(AND(Veg_Table[[#This Row],[PRESCRIP]]="NW_No Work",Veg_Table[[#This Row],[VP_STATUS]]&lt;&gt;"No Work Required Under EVM"),AND(Veg_Table[[#This Row],[VP_STATUS]]="No Work Required Under EVM",Veg_Table[[#This Row],[PRESCRIP]]&lt;&gt;"NW_No Work")),1,0))</f>
        <v>0</v>
      </c>
      <c r="B1753" s="1">
        <f>IF(Veg_Table[[#This Row],[SPECIES]]="",1,0)</f>
        <v>0</v>
      </c>
      <c r="C1753" s="1">
        <f>IF(Veg_Table[[#This Row],[DIAMETER]]="",1,0)</f>
        <v>0</v>
      </c>
      <c r="D1753" s="1">
        <f>IF(Veg_Table[[#This Row],[HEIGHT]]="",1,0)</f>
        <v>0</v>
      </c>
      <c r="E175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53" s="1">
        <f>IF(AND(Veg_Table[[#This Row],[TAT_RESULT]]="ABATE",Veg_Table[[#This Row],[PRESCRIP]]="NW_No Work"),1,0)</f>
        <v>0</v>
      </c>
      <c r="G1753" s="1">
        <f>IF(OR(Veg_Table[[#This Row],[Prescription R-Scale]]="NA",Veg_Table[[#This Row],[Diameter R-Scale]]="NA"),0,IF(Veg_Table[[#This Row],[Diameter R-Scale]]&lt;&gt;Veg_Table[[#This Row],[Prescription R-Scale]],1,0))</f>
        <v>0</v>
      </c>
      <c r="H1753" s="1">
        <f>IF(OR(AND(Veg_Table[[#This Row],[PRESCRIP]]="BC_Br Rmv", Veg_Table[[#This Row],[WOOD_MAN]]&lt;&gt;"Not Needed"),AND(Veg_Table[[#This Row],[PRESCRIP]]="BCS_Br Rmv+Trt", Veg_Table[[#This Row],[WOOD_MAN]]&lt;&gt;"Not Needed")),1,0)</f>
        <v>0</v>
      </c>
      <c r="I1753" s="1">
        <f ca="1">IF(AND(Veg_Table[[#This Row],[Prescription_Changed]]="Yes",Veg_Table[[#This Row],[TAT_RESULT]]=""),1,0)</f>
        <v>0</v>
      </c>
      <c r="J1753" s="1">
        <f ca="1">SUM(Veg_Table[[#This Row],[Prescription and Status do not match]:[Prescription_Edited_And_TAT_Is_Blank]])</f>
        <v>0</v>
      </c>
      <c r="K1753" s="1">
        <f ca="1">IF(Veg_Table[[#This Row],[Sum of Errors]]&gt;0,1,0)</f>
        <v>0</v>
      </c>
      <c r="L1753" s="1">
        <f>1</f>
        <v>1</v>
      </c>
      <c r="M1753"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753" s="1" t="str">
        <f>IF(OR(MID(Veg_Table[[#This Row],[PRESCRIP]],2,1)="1",MID(Veg_Table[[#This Row],[PRESCRIP]],2,1)="2",MID(Veg_Table[[#This Row],[PRESCRIP]],2,1)="3",MID(Veg_Table[[#This Row],[PRESCRIP]],2,1)="4"),_xlfn.NUMBERVALUE(MID(Veg_Table[[#This Row],[PRESCRIP]],2,1)),"NA")</f>
        <v>NA</v>
      </c>
      <c r="O1753" s="1">
        <f>WEEKNUM(Veg_Table[[#This Row],[EVM_LAST_EDITED_Day]],2)</f>
        <v>20</v>
      </c>
      <c r="P1753" s="25">
        <f>IFERROR(DATE(YEAR(Veg_Table[[#This Row],[EVM_LAST_EDITED2]]),MONTH(Veg_Table[[#This Row],[EVM_LAST_EDITED2]]),DAY(Veg_Table[[#This Row],[EVM_LAST_EDITED2]])),DATE(2019,1,1))</f>
        <v>43966</v>
      </c>
      <c r="Q1753" s="3">
        <f>VALUE(SUBSTITUTE(Veg_Table[[#This Row],[EVM_LAST_EDITED]],",",""))</f>
        <v>43966.476932870399</v>
      </c>
      <c r="R1753" s="1" t="str">
        <f>_xlfn.IFNA(IF(Veg_Table[[#This Row],[EVM_LAST_EDITOR]]="","zBlank EVM Last Editor",VLOOKUP(Veg_Table[[#This Row],[EVM_LAST_EDITOR]],Roster_Table[#All],4,FALSE)),"zAWRR Not in Roster")</f>
        <v>JEF</v>
      </c>
      <c r="S1753" s="1" t="str">
        <f>_xlfn.IFNA(IF(Veg_Table[[#This Row],[EVM_LAST_EDITOR]]="","zBlank EVM Last Editor",VLOOKUP(Veg_Table[[#This Row],[EVM_LAST_EDITOR]],Roster_Table[#All],16,FALSE)),"zCompany_AWRR not in Roster")</f>
        <v>JEF_Jefferson Resources</v>
      </c>
      <c r="T1753" s="2">
        <f>IFERROR(DATE(YEAR(Veg_Table[[#This Row],[Created2]]),MONTH(Veg_Table[[#This Row],[Created2]]),DAY(Veg_Table[[#This Row],[Created2]])),DATE(2019,1,1))</f>
        <v>43966</v>
      </c>
      <c r="U1753" s="3">
        <f>VALUE(SUBSTITUTE(Veg_Table[[#This Row],[Created]],",",""))</f>
        <v>43966.476932870399</v>
      </c>
      <c r="V1753" s="3" t="str">
        <f ca="1">IFERROR(_xlfn.IFNA(CELL("contents",INDIRECT(_xlfn.CONCAT("Veg_Table_Production_Data!",ADDRESS(MATCH(_xlfn.MAXIFS(#REF!,#REF!,"="&amp;Veg_Table[[#This Row],[AUTO_ID]],#REF!,"&lt;"&amp;Veg_Table[[#This Row],[EVM_LAST_EDITED_Day]]),#REF!,0),COLUMN(#REF!),4,1,)))),""),"")</f>
        <v/>
      </c>
      <c r="W1753" s="3" t="str">
        <f ca="1">IF(Veg_Table[[#This Row],[Previous_Prescription]]="","No",IF(Veg_Table[[#This Row],[Previous_Prescription]]=Veg_Table[[#This Row],[PRESCRIP]],"No","Yes"))</f>
        <v>No</v>
      </c>
      <c r="X1753" s="3" t="str">
        <f>IF(Veg_Table[[#This Row],[EVM_LAST_EDITED_Day]]=Veg_Table[[#This Row],[Created_Day]],"New","Old")</f>
        <v>New</v>
      </c>
      <c r="Y1753" s="1">
        <f>IFERROR(IF(FIND("delete",LOWER(Veg_Table[[#This Row],[PI_COMMENTS]]))&gt;=1,1,0),0)</f>
        <v>0</v>
      </c>
      <c r="Z1753" s="1" t="str">
        <f>_xlfn.IFNA(IF(Veg_Table[[#This Row],[EVM_LAST_EDITOR]]="","Yes",VLOOKUP(Veg_Table[[#This Row],[EVM_LAST_EDITOR]],Roster_Table[#All],15,FALSE)),"Yes")</f>
        <v>Yes</v>
      </c>
      <c r="AA175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53" s="1" t="str">
        <f>_xlfn.IFNA(VLOOKUP(Veg_Table[[#This Row],[EVM_LAST_EDITOR]],Roster_Table[#All],3,FALSE),"zAWRR Not in Roster")</f>
        <v>Sterling</v>
      </c>
      <c r="AC1753" s="1" t="str">
        <f>_xlfn.IFNA(VLOOKUP(Veg_Table[[#This Row],[EVM_LAST_EDITOR]],Roster_Table[#All],2,FALSE),"zAWRR Not in Roster")</f>
        <v>Fulford</v>
      </c>
      <c r="AD1753" s="1" t="str">
        <f>IF(_xlfn.CONCAT(Veg_Table[[#This Row],[First_Name]]," ",Veg_Table[[#This Row],[Last_Name]])="zAWRR Not in Roster zAWRR Not in Roster","zAWRR Not in Roster",_xlfn.CONCAT(Veg_Table[[#This Row],[First_Name]]," ",Veg_Table[[#This Row],[Last_Name]]))</f>
        <v>Sterling Fulford</v>
      </c>
      <c r="AE1753">
        <v>3231953</v>
      </c>
      <c r="AF1753" t="s">
        <v>7489</v>
      </c>
      <c r="AG1753" t="s">
        <v>30</v>
      </c>
      <c r="AH1753" t="s">
        <v>3102</v>
      </c>
      <c r="AI1753" t="s">
        <v>3071</v>
      </c>
      <c r="AJ1753" t="s">
        <v>21</v>
      </c>
      <c r="AL1753" t="s">
        <v>37</v>
      </c>
      <c r="AM1753" t="s">
        <v>1749</v>
      </c>
      <c r="AN1753" t="s">
        <v>25</v>
      </c>
      <c r="AO1753" t="s">
        <v>25</v>
      </c>
      <c r="AP1753">
        <v>21</v>
      </c>
      <c r="AQ1753">
        <v>64</v>
      </c>
      <c r="AR1753" t="s">
        <v>517</v>
      </c>
      <c r="AS1753" t="s">
        <v>24</v>
      </c>
      <c r="AT1753" t="s">
        <v>26</v>
      </c>
      <c r="AV1753" t="s">
        <v>512</v>
      </c>
      <c r="AW1753" t="s">
        <v>7490</v>
      </c>
      <c r="AZ1753"/>
      <c r="BB1753" s="4"/>
      <c r="BD1753" t="s">
        <v>29</v>
      </c>
      <c r="BE1753" t="s">
        <v>25</v>
      </c>
      <c r="BF1753" t="s">
        <v>513</v>
      </c>
      <c r="BI1753" s="3"/>
      <c r="BJ1753" t="s">
        <v>52</v>
      </c>
      <c r="BK1753" s="30" t="s">
        <v>78</v>
      </c>
      <c r="BL1753" s="3">
        <v>43966.47693287037</v>
      </c>
      <c r="BM1753" t="s">
        <v>31</v>
      </c>
      <c r="BN1753" t="s">
        <v>32</v>
      </c>
      <c r="BP1753" t="s">
        <v>3105</v>
      </c>
      <c r="BQ1753" t="s">
        <v>826</v>
      </c>
      <c r="BR1753" t="s">
        <v>28</v>
      </c>
      <c r="BS1753" t="s">
        <v>28</v>
      </c>
      <c r="BT1753" t="s">
        <v>78</v>
      </c>
      <c r="BU1753" s="3">
        <v>43966.47693287037</v>
      </c>
      <c r="BV1753" t="s">
        <v>803</v>
      </c>
      <c r="BW1753" s="3">
        <v>43966.588194988428</v>
      </c>
      <c r="BX1753" t="s">
        <v>7491</v>
      </c>
      <c r="CG1753"/>
      <c r="CH1753"/>
      <c r="CI1753"/>
      <c r="CY1753"/>
      <c r="DA1753"/>
      <c r="DF1753"/>
    </row>
    <row r="1754" spans="1:110" x14ac:dyDescent="0.25">
      <c r="A1754" s="1">
        <f>IF(Veg_Table[[#This Row],[VP_STATUS]]="Hold",0,IF(OR(AND(Veg_Table[[#This Row],[PRESCRIP]]="NW_No Work",Veg_Table[[#This Row],[VP_STATUS]]&lt;&gt;"No Work Required Under EVM"),AND(Veg_Table[[#This Row],[VP_STATUS]]="No Work Required Under EVM",Veg_Table[[#This Row],[PRESCRIP]]&lt;&gt;"NW_No Work")),1,0))</f>
        <v>0</v>
      </c>
      <c r="B1754" s="1">
        <f>IF(Veg_Table[[#This Row],[SPECIES]]="",1,0)</f>
        <v>0</v>
      </c>
      <c r="C1754" s="1">
        <f>IF(Veg_Table[[#This Row],[DIAMETER]]="",1,0)</f>
        <v>0</v>
      </c>
      <c r="D1754" s="1">
        <f>IF(Veg_Table[[#This Row],[HEIGHT]]="",1,0)</f>
        <v>0</v>
      </c>
      <c r="E175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54" s="1">
        <f>IF(AND(Veg_Table[[#This Row],[TAT_RESULT]]="ABATE",Veg_Table[[#This Row],[PRESCRIP]]="NW_No Work"),1,0)</f>
        <v>0</v>
      </c>
      <c r="G1754" s="1">
        <f>IF(OR(Veg_Table[[#This Row],[Prescription R-Scale]]="NA",Veg_Table[[#This Row],[Diameter R-Scale]]="NA"),0,IF(Veg_Table[[#This Row],[Diameter R-Scale]]&lt;&gt;Veg_Table[[#This Row],[Prescription R-Scale]],1,0))</f>
        <v>0</v>
      </c>
      <c r="H1754" s="1">
        <f>IF(OR(AND(Veg_Table[[#This Row],[PRESCRIP]]="BC_Br Rmv", Veg_Table[[#This Row],[WOOD_MAN]]&lt;&gt;"Not Needed"),AND(Veg_Table[[#This Row],[PRESCRIP]]="BCS_Br Rmv+Trt", Veg_Table[[#This Row],[WOOD_MAN]]&lt;&gt;"Not Needed")),1,0)</f>
        <v>0</v>
      </c>
      <c r="I1754" s="1">
        <f ca="1">IF(AND(Veg_Table[[#This Row],[Prescription_Changed]]="Yes",Veg_Table[[#This Row],[TAT_RESULT]]=""),1,0)</f>
        <v>0</v>
      </c>
      <c r="J1754" s="1">
        <f ca="1">SUM(Veg_Table[[#This Row],[Prescription and Status do not match]:[Prescription_Edited_And_TAT_Is_Blank]])</f>
        <v>0</v>
      </c>
      <c r="K1754" s="1">
        <f ca="1">IF(Veg_Table[[#This Row],[Sum of Errors]]&gt;0,1,0)</f>
        <v>0</v>
      </c>
      <c r="L1754" s="1">
        <f>1</f>
        <v>1</v>
      </c>
      <c r="M1754"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754" s="1">
        <f>IF(OR(MID(Veg_Table[[#This Row],[PRESCRIP]],2,1)="1",MID(Veg_Table[[#This Row],[PRESCRIP]],2,1)="2",MID(Veg_Table[[#This Row],[PRESCRIP]],2,1)="3",MID(Veg_Table[[#This Row],[PRESCRIP]],2,1)="4"),_xlfn.NUMBERVALUE(MID(Veg_Table[[#This Row],[PRESCRIP]],2,1)),"NA")</f>
        <v>1</v>
      </c>
      <c r="O1754" s="1">
        <f>WEEKNUM(Veg_Table[[#This Row],[EVM_LAST_EDITED_Day]],2)</f>
        <v>20</v>
      </c>
      <c r="P1754" s="25">
        <f>IFERROR(DATE(YEAR(Veg_Table[[#This Row],[EVM_LAST_EDITED2]]),MONTH(Veg_Table[[#This Row],[EVM_LAST_EDITED2]]),DAY(Veg_Table[[#This Row],[EVM_LAST_EDITED2]])),DATE(2019,1,1))</f>
        <v>43966</v>
      </c>
      <c r="Q1754" s="3">
        <f>VALUE(SUBSTITUTE(Veg_Table[[#This Row],[EVM_LAST_EDITED]],",",""))</f>
        <v>43966.477981539298</v>
      </c>
      <c r="R1754" s="1" t="str">
        <f>_xlfn.IFNA(IF(Veg_Table[[#This Row],[EVM_LAST_EDITOR]]="","zBlank EVM Last Editor",VLOOKUP(Veg_Table[[#This Row],[EVM_LAST_EDITOR]],Roster_Table[#All],4,FALSE)),"zAWRR Not in Roster")</f>
        <v>MGE</v>
      </c>
      <c r="S1754" s="1" t="str">
        <f>_xlfn.IFNA(IF(Veg_Table[[#This Row],[EVM_LAST_EDITOR]]="","zBlank EVM Last Editor",VLOOKUP(Veg_Table[[#This Row],[EVM_LAST_EDITOR]],Roster_Table[#All],16,FALSE)),"zCompany_AWRR not in Roster")</f>
        <v>MGE_Mountain G Enterprises</v>
      </c>
      <c r="T1754" s="2">
        <f>IFERROR(DATE(YEAR(Veg_Table[[#This Row],[Created2]]),MONTH(Veg_Table[[#This Row],[Created2]]),DAY(Veg_Table[[#This Row],[Created2]])),DATE(2019,1,1))</f>
        <v>43966</v>
      </c>
      <c r="U1754" s="3">
        <f>VALUE(SUBSTITUTE(Veg_Table[[#This Row],[Created]],",",""))</f>
        <v>43966.477981539298</v>
      </c>
      <c r="V1754" s="3" t="str">
        <f ca="1">IFERROR(_xlfn.IFNA(CELL("contents",INDIRECT(_xlfn.CONCAT("Veg_Table_Production_Data!",ADDRESS(MATCH(_xlfn.MAXIFS(#REF!,#REF!,"="&amp;Veg_Table[[#This Row],[AUTO_ID]],#REF!,"&lt;"&amp;Veg_Table[[#This Row],[EVM_LAST_EDITED_Day]]),#REF!,0),COLUMN(#REF!),4,1,)))),""),"")</f>
        <v/>
      </c>
      <c r="W1754" s="3" t="str">
        <f ca="1">IF(Veg_Table[[#This Row],[Previous_Prescription]]="","No",IF(Veg_Table[[#This Row],[Previous_Prescription]]=Veg_Table[[#This Row],[PRESCRIP]],"No","Yes"))</f>
        <v>No</v>
      </c>
      <c r="X1754" s="3" t="str">
        <f>IF(Veg_Table[[#This Row],[EVM_LAST_EDITED_Day]]=Veg_Table[[#This Row],[Created_Day]],"New","Old")</f>
        <v>New</v>
      </c>
      <c r="Y1754" s="1">
        <f>IFERROR(IF(FIND("delete",LOWER(Veg_Table[[#This Row],[PI_COMMENTS]]))&gt;=1,1,0),0)</f>
        <v>0</v>
      </c>
      <c r="Z1754" s="1" t="str">
        <f>_xlfn.IFNA(IF(Veg_Table[[#This Row],[EVM_LAST_EDITOR]]="","Yes",VLOOKUP(Veg_Table[[#This Row],[EVM_LAST_EDITOR]],Roster_Table[#All],15,FALSE)),"Yes")</f>
        <v>Yes</v>
      </c>
      <c r="AA175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54" s="1" t="str">
        <f>_xlfn.IFNA(VLOOKUP(Veg_Table[[#This Row],[EVM_LAST_EDITOR]],Roster_Table[#All],3,FALSE),"zAWRR Not in Roster")</f>
        <v>Aaron</v>
      </c>
      <c r="AC1754" s="1" t="str">
        <f>_xlfn.IFNA(VLOOKUP(Veg_Table[[#This Row],[EVM_LAST_EDITOR]],Roster_Table[#All],2,FALSE),"zAWRR Not in Roster")</f>
        <v>Hansen</v>
      </c>
      <c r="AD1754" s="1" t="str">
        <f>IF(_xlfn.CONCAT(Veg_Table[[#This Row],[First_Name]]," ",Veg_Table[[#This Row],[Last_Name]])="zAWRR Not in Roster zAWRR Not in Roster","zAWRR Not in Roster",_xlfn.CONCAT(Veg_Table[[#This Row],[First_Name]]," ",Veg_Table[[#This Row],[Last_Name]]))</f>
        <v>Aaron Hansen</v>
      </c>
      <c r="AE1754">
        <v>3231597</v>
      </c>
      <c r="AF1754" t="s">
        <v>7289</v>
      </c>
      <c r="AG1754" t="s">
        <v>93</v>
      </c>
      <c r="AH1754" t="s">
        <v>5320</v>
      </c>
      <c r="AI1754" t="s">
        <v>7280</v>
      </c>
      <c r="AJ1754" t="s">
        <v>36</v>
      </c>
      <c r="AL1754" t="s">
        <v>22</v>
      </c>
      <c r="AM1754" t="s">
        <v>1285</v>
      </c>
      <c r="AN1754" t="s">
        <v>25</v>
      </c>
      <c r="AO1754" t="s">
        <v>25</v>
      </c>
      <c r="AP1754">
        <v>4</v>
      </c>
      <c r="AQ1754">
        <v>18</v>
      </c>
      <c r="AR1754" t="s">
        <v>517</v>
      </c>
      <c r="AS1754" t="s">
        <v>55</v>
      </c>
      <c r="AT1754" t="s">
        <v>515</v>
      </c>
      <c r="AV1754" t="s">
        <v>512</v>
      </c>
      <c r="AW1754" t="s">
        <v>7290</v>
      </c>
      <c r="AZ1754"/>
      <c r="BB1754" s="4"/>
      <c r="BD1754" t="s">
        <v>29</v>
      </c>
      <c r="BE1754" t="s">
        <v>25</v>
      </c>
      <c r="BF1754" t="s">
        <v>513</v>
      </c>
      <c r="BI1754" s="3"/>
      <c r="BJ1754" t="s">
        <v>2678</v>
      </c>
      <c r="BK1754" s="30" t="s">
        <v>156</v>
      </c>
      <c r="BL1754" s="3">
        <v>43966.477981539349</v>
      </c>
      <c r="BM1754" t="s">
        <v>31</v>
      </c>
      <c r="BN1754" t="s">
        <v>32</v>
      </c>
      <c r="BP1754" t="s">
        <v>5452</v>
      </c>
      <c r="BQ1754" t="s">
        <v>1025</v>
      </c>
      <c r="BR1754" t="s">
        <v>28</v>
      </c>
      <c r="BS1754" t="s">
        <v>28</v>
      </c>
      <c r="BT1754" t="s">
        <v>156</v>
      </c>
      <c r="BU1754" s="3">
        <v>43966.477981539349</v>
      </c>
      <c r="BV1754" t="s">
        <v>803</v>
      </c>
      <c r="BW1754" s="3">
        <v>43966.505171516204</v>
      </c>
      <c r="BX1754" t="s">
        <v>7291</v>
      </c>
      <c r="CG1754"/>
      <c r="CH1754"/>
      <c r="CI1754"/>
      <c r="CY1754"/>
      <c r="DA1754"/>
      <c r="DF1754"/>
    </row>
    <row r="1755" spans="1:110" x14ac:dyDescent="0.25">
      <c r="A1755" s="1">
        <f>IF(Veg_Table[[#This Row],[VP_STATUS]]="Hold",0,IF(OR(AND(Veg_Table[[#This Row],[PRESCRIP]]="NW_No Work",Veg_Table[[#This Row],[VP_STATUS]]&lt;&gt;"No Work Required Under EVM"),AND(Veg_Table[[#This Row],[VP_STATUS]]="No Work Required Under EVM",Veg_Table[[#This Row],[PRESCRIP]]&lt;&gt;"NW_No Work")),1,0))</f>
        <v>0</v>
      </c>
      <c r="B1755" s="1">
        <f>IF(Veg_Table[[#This Row],[SPECIES]]="",1,0)</f>
        <v>0</v>
      </c>
      <c r="C1755" s="1">
        <f>IF(Veg_Table[[#This Row],[DIAMETER]]="",1,0)</f>
        <v>0</v>
      </c>
      <c r="D1755" s="1">
        <f>IF(Veg_Table[[#This Row],[HEIGHT]]="",1,0)</f>
        <v>0</v>
      </c>
      <c r="E175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55" s="1">
        <f>IF(AND(Veg_Table[[#This Row],[TAT_RESULT]]="ABATE",Veg_Table[[#This Row],[PRESCRIP]]="NW_No Work"),1,0)</f>
        <v>0</v>
      </c>
      <c r="G1755" s="1">
        <f>IF(OR(Veg_Table[[#This Row],[Prescription R-Scale]]="NA",Veg_Table[[#This Row],[Diameter R-Scale]]="NA"),0,IF(Veg_Table[[#This Row],[Diameter R-Scale]]&lt;&gt;Veg_Table[[#This Row],[Prescription R-Scale]],1,0))</f>
        <v>0</v>
      </c>
      <c r="H1755" s="1">
        <f>IF(OR(AND(Veg_Table[[#This Row],[PRESCRIP]]="BC_Br Rmv", Veg_Table[[#This Row],[WOOD_MAN]]&lt;&gt;"Not Needed"),AND(Veg_Table[[#This Row],[PRESCRIP]]="BCS_Br Rmv+Trt", Veg_Table[[#This Row],[WOOD_MAN]]&lt;&gt;"Not Needed")),1,0)</f>
        <v>0</v>
      </c>
      <c r="I1755" s="1">
        <f ca="1">IF(AND(Veg_Table[[#This Row],[Prescription_Changed]]="Yes",Veg_Table[[#This Row],[TAT_RESULT]]=""),1,0)</f>
        <v>0</v>
      </c>
      <c r="J1755" s="1">
        <f ca="1">SUM(Veg_Table[[#This Row],[Prescription and Status do not match]:[Prescription_Edited_And_TAT_Is_Blank]])</f>
        <v>0</v>
      </c>
      <c r="K1755" s="1">
        <f ca="1">IF(Veg_Table[[#This Row],[Sum of Errors]]&gt;0,1,0)</f>
        <v>0</v>
      </c>
      <c r="L1755" s="1">
        <f>1</f>
        <v>1</v>
      </c>
      <c r="M1755"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Brush</v>
      </c>
      <c r="N1755" s="1" t="str">
        <f>IF(OR(MID(Veg_Table[[#This Row],[PRESCRIP]],2,1)="1",MID(Veg_Table[[#This Row],[PRESCRIP]],2,1)="2",MID(Veg_Table[[#This Row],[PRESCRIP]],2,1)="3",MID(Veg_Table[[#This Row],[PRESCRIP]],2,1)="4"),_xlfn.NUMBERVALUE(MID(Veg_Table[[#This Row],[PRESCRIP]],2,1)),"NA")</f>
        <v>NA</v>
      </c>
      <c r="O1755" s="1">
        <f>WEEKNUM(Veg_Table[[#This Row],[EVM_LAST_EDITED_Day]],2)</f>
        <v>20</v>
      </c>
      <c r="P1755" s="25">
        <f>IFERROR(DATE(YEAR(Veg_Table[[#This Row],[EVM_LAST_EDITED2]]),MONTH(Veg_Table[[#This Row],[EVM_LAST_EDITED2]]),DAY(Veg_Table[[#This Row],[EVM_LAST_EDITED2]])),DATE(2019,1,1))</f>
        <v>43966</v>
      </c>
      <c r="Q1755" s="3">
        <f>VALUE(SUBSTITUTE(Veg_Table[[#This Row],[EVM_LAST_EDITED]],",",""))</f>
        <v>43966.4799221875</v>
      </c>
      <c r="R1755" s="1" t="str">
        <f>_xlfn.IFNA(IF(Veg_Table[[#This Row],[EVM_LAST_EDITOR]]="","zBlank EVM Last Editor",VLOOKUP(Veg_Table[[#This Row],[EVM_LAST_EDITOR]],Roster_Table[#All],4,FALSE)),"zAWRR Not in Roster")</f>
        <v>MGE</v>
      </c>
      <c r="S1755" s="1" t="str">
        <f>_xlfn.IFNA(IF(Veg_Table[[#This Row],[EVM_LAST_EDITOR]]="","zBlank EVM Last Editor",VLOOKUP(Veg_Table[[#This Row],[EVM_LAST_EDITOR]],Roster_Table[#All],16,FALSE)),"zCompany_AWRR not in Roster")</f>
        <v>MGE_Mountain G Enterprises</v>
      </c>
      <c r="T1755" s="2">
        <f>IFERROR(DATE(YEAR(Veg_Table[[#This Row],[Created2]]),MONTH(Veg_Table[[#This Row],[Created2]]),DAY(Veg_Table[[#This Row],[Created2]])),DATE(2019,1,1))</f>
        <v>43966</v>
      </c>
      <c r="U1755" s="3">
        <f>VALUE(SUBSTITUTE(Veg_Table[[#This Row],[Created]],",",""))</f>
        <v>43966.4799221875</v>
      </c>
      <c r="V1755" s="3" t="str">
        <f ca="1">IFERROR(_xlfn.IFNA(CELL("contents",INDIRECT(_xlfn.CONCAT("Veg_Table_Production_Data!",ADDRESS(MATCH(_xlfn.MAXIFS(#REF!,#REF!,"="&amp;Veg_Table[[#This Row],[AUTO_ID]],#REF!,"&lt;"&amp;Veg_Table[[#This Row],[EVM_LAST_EDITED_Day]]),#REF!,0),COLUMN(#REF!),4,1,)))),""),"")</f>
        <v/>
      </c>
      <c r="W1755" s="3" t="str">
        <f ca="1">IF(Veg_Table[[#This Row],[Previous_Prescription]]="","No",IF(Veg_Table[[#This Row],[Previous_Prescription]]=Veg_Table[[#This Row],[PRESCRIP]],"No","Yes"))</f>
        <v>No</v>
      </c>
      <c r="X1755" s="3" t="str">
        <f>IF(Veg_Table[[#This Row],[EVM_LAST_EDITED_Day]]=Veg_Table[[#This Row],[Created_Day]],"New","Old")</f>
        <v>New</v>
      </c>
      <c r="Y1755" s="1">
        <f>IFERROR(IF(FIND("delete",LOWER(Veg_Table[[#This Row],[PI_COMMENTS]]))&gt;=1,1,0),0)</f>
        <v>0</v>
      </c>
      <c r="Z1755" s="1" t="str">
        <f>_xlfn.IFNA(IF(Veg_Table[[#This Row],[EVM_LAST_EDITOR]]="","Yes",VLOOKUP(Veg_Table[[#This Row],[EVM_LAST_EDITOR]],Roster_Table[#All],15,FALSE)),"Yes")</f>
        <v>Yes</v>
      </c>
      <c r="AA175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55" s="1" t="str">
        <f>_xlfn.IFNA(VLOOKUP(Veg_Table[[#This Row],[EVM_LAST_EDITOR]],Roster_Table[#All],3,FALSE),"zAWRR Not in Roster")</f>
        <v>Aaron</v>
      </c>
      <c r="AC1755" s="1" t="str">
        <f>_xlfn.IFNA(VLOOKUP(Veg_Table[[#This Row],[EVM_LAST_EDITOR]],Roster_Table[#All],2,FALSE),"zAWRR Not in Roster")</f>
        <v>Hansen</v>
      </c>
      <c r="AD1755" s="1" t="str">
        <f>IF(_xlfn.CONCAT(Veg_Table[[#This Row],[First_Name]]," ",Veg_Table[[#This Row],[Last_Name]])="zAWRR Not in Roster zAWRR Not in Roster","zAWRR Not in Roster",_xlfn.CONCAT(Veg_Table[[#This Row],[First_Name]]," ",Veg_Table[[#This Row],[Last_Name]]))</f>
        <v>Aaron Hansen</v>
      </c>
      <c r="AE1755">
        <v>3231608</v>
      </c>
      <c r="AF1755" t="s">
        <v>7286</v>
      </c>
      <c r="AG1755" t="s">
        <v>93</v>
      </c>
      <c r="AH1755" t="s">
        <v>5320</v>
      </c>
      <c r="AI1755" t="s">
        <v>7280</v>
      </c>
      <c r="AJ1755" t="s">
        <v>36</v>
      </c>
      <c r="AL1755" t="s">
        <v>22</v>
      </c>
      <c r="AM1755" t="s">
        <v>38</v>
      </c>
      <c r="AN1755" t="s">
        <v>25</v>
      </c>
      <c r="AO1755" t="s">
        <v>25</v>
      </c>
      <c r="AP1755">
        <v>1</v>
      </c>
      <c r="AQ1755">
        <v>10</v>
      </c>
      <c r="AR1755" t="s">
        <v>517</v>
      </c>
      <c r="AS1755" t="s">
        <v>50</v>
      </c>
      <c r="AT1755" t="s">
        <v>26</v>
      </c>
      <c r="AV1755" t="s">
        <v>512</v>
      </c>
      <c r="AW1755" t="s">
        <v>7287</v>
      </c>
      <c r="AZ1755"/>
      <c r="BB1755" s="4"/>
      <c r="BD1755" t="s">
        <v>29</v>
      </c>
      <c r="BE1755" t="s">
        <v>25</v>
      </c>
      <c r="BF1755" t="s">
        <v>513</v>
      </c>
      <c r="BI1755" s="3"/>
      <c r="BJ1755" t="s">
        <v>2287</v>
      </c>
      <c r="BK1755" s="30" t="s">
        <v>156</v>
      </c>
      <c r="BL1755" s="3">
        <v>43966.4799221875</v>
      </c>
      <c r="BM1755" t="s">
        <v>31</v>
      </c>
      <c r="BN1755" t="s">
        <v>32</v>
      </c>
      <c r="BP1755" t="s">
        <v>5452</v>
      </c>
      <c r="BQ1755" t="s">
        <v>1025</v>
      </c>
      <c r="BR1755" t="s">
        <v>28</v>
      </c>
      <c r="BS1755" t="s">
        <v>28</v>
      </c>
      <c r="BT1755" t="s">
        <v>156</v>
      </c>
      <c r="BU1755" s="3">
        <v>43966.4799221875</v>
      </c>
      <c r="BV1755" t="s">
        <v>803</v>
      </c>
      <c r="BW1755" s="3">
        <v>43966.505171516204</v>
      </c>
      <c r="BX1755" t="s">
        <v>7288</v>
      </c>
      <c r="CG1755"/>
      <c r="CH1755"/>
      <c r="CI1755"/>
      <c r="CY1755"/>
      <c r="DA1755"/>
      <c r="DF1755"/>
    </row>
    <row r="1756" spans="1:110" x14ac:dyDescent="0.25">
      <c r="A1756" s="1">
        <f>IF(Veg_Table[[#This Row],[VP_STATUS]]="Hold",0,IF(OR(AND(Veg_Table[[#This Row],[PRESCRIP]]="NW_No Work",Veg_Table[[#This Row],[VP_STATUS]]&lt;&gt;"No Work Required Under EVM"),AND(Veg_Table[[#This Row],[VP_STATUS]]="No Work Required Under EVM",Veg_Table[[#This Row],[PRESCRIP]]&lt;&gt;"NW_No Work")),1,0))</f>
        <v>0</v>
      </c>
      <c r="B1756" s="1">
        <f>IF(Veg_Table[[#This Row],[SPECIES]]="",1,0)</f>
        <v>0</v>
      </c>
      <c r="C1756" s="1">
        <f>IF(Veg_Table[[#This Row],[DIAMETER]]="",1,0)</f>
        <v>0</v>
      </c>
      <c r="D1756" s="1">
        <f>IF(Veg_Table[[#This Row],[HEIGHT]]="",1,0)</f>
        <v>0</v>
      </c>
      <c r="E175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56" s="1">
        <f>IF(AND(Veg_Table[[#This Row],[TAT_RESULT]]="ABATE",Veg_Table[[#This Row],[PRESCRIP]]="NW_No Work"),1,0)</f>
        <v>0</v>
      </c>
      <c r="G1756" s="1">
        <f>IF(OR(Veg_Table[[#This Row],[Prescription R-Scale]]="NA",Veg_Table[[#This Row],[Diameter R-Scale]]="NA"),0,IF(Veg_Table[[#This Row],[Diameter R-Scale]]&lt;&gt;Veg_Table[[#This Row],[Prescription R-Scale]],1,0))</f>
        <v>0</v>
      </c>
      <c r="H1756" s="1">
        <f>IF(OR(AND(Veg_Table[[#This Row],[PRESCRIP]]="BC_Br Rmv", Veg_Table[[#This Row],[WOOD_MAN]]&lt;&gt;"Not Needed"),AND(Veg_Table[[#This Row],[PRESCRIP]]="BCS_Br Rmv+Trt", Veg_Table[[#This Row],[WOOD_MAN]]&lt;&gt;"Not Needed")),1,0)</f>
        <v>0</v>
      </c>
      <c r="I1756" s="1">
        <f ca="1">IF(AND(Veg_Table[[#This Row],[Prescription_Changed]]="Yes",Veg_Table[[#This Row],[TAT_RESULT]]=""),1,0)</f>
        <v>0</v>
      </c>
      <c r="J1756" s="1">
        <f ca="1">SUM(Veg_Table[[#This Row],[Prescription and Status do not match]:[Prescription_Edited_And_TAT_Is_Blank]])</f>
        <v>0</v>
      </c>
      <c r="K1756" s="1">
        <f ca="1">IF(Veg_Table[[#This Row],[Sum of Errors]]&gt;0,1,0)</f>
        <v>0</v>
      </c>
      <c r="L1756" s="1">
        <f>1</f>
        <v>1</v>
      </c>
      <c r="M1756"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756" s="1" t="str">
        <f>IF(OR(MID(Veg_Table[[#This Row],[PRESCRIP]],2,1)="1",MID(Veg_Table[[#This Row],[PRESCRIP]],2,1)="2",MID(Veg_Table[[#This Row],[PRESCRIP]],2,1)="3",MID(Veg_Table[[#This Row],[PRESCRIP]],2,1)="4"),_xlfn.NUMBERVALUE(MID(Veg_Table[[#This Row],[PRESCRIP]],2,1)),"NA")</f>
        <v>NA</v>
      </c>
      <c r="O1756" s="1">
        <f>WEEKNUM(Veg_Table[[#This Row],[EVM_LAST_EDITED_Day]],2)</f>
        <v>20</v>
      </c>
      <c r="P1756" s="25">
        <f>IFERROR(DATE(YEAR(Veg_Table[[#This Row],[EVM_LAST_EDITED2]]),MONTH(Veg_Table[[#This Row],[EVM_LAST_EDITED2]]),DAY(Veg_Table[[#This Row],[EVM_LAST_EDITED2]])),DATE(2019,1,1))</f>
        <v>43966</v>
      </c>
      <c r="Q1756" s="3">
        <f>VALUE(SUBSTITUTE(Veg_Table[[#This Row],[EVM_LAST_EDITED]],",",""))</f>
        <v>43966.483506944402</v>
      </c>
      <c r="R1756" s="1" t="str">
        <f>_xlfn.IFNA(IF(Veg_Table[[#This Row],[EVM_LAST_EDITOR]]="","zBlank EVM Last Editor",VLOOKUP(Veg_Table[[#This Row],[EVM_LAST_EDITOR]],Roster_Table[#All],4,FALSE)),"zAWRR Not in Roster")</f>
        <v>JEF</v>
      </c>
      <c r="S1756" s="1" t="str">
        <f>_xlfn.IFNA(IF(Veg_Table[[#This Row],[EVM_LAST_EDITOR]]="","zBlank EVM Last Editor",VLOOKUP(Veg_Table[[#This Row],[EVM_LAST_EDITOR]],Roster_Table[#All],16,FALSE)),"zCompany_AWRR not in Roster")</f>
        <v>JEF_Jefferson Resources</v>
      </c>
      <c r="T1756" s="2">
        <f>IFERROR(DATE(YEAR(Veg_Table[[#This Row],[Created2]]),MONTH(Veg_Table[[#This Row],[Created2]]),DAY(Veg_Table[[#This Row],[Created2]])),DATE(2019,1,1))</f>
        <v>43966</v>
      </c>
      <c r="U1756" s="3">
        <f>VALUE(SUBSTITUTE(Veg_Table[[#This Row],[Created]],",",""))</f>
        <v>43966.481412036999</v>
      </c>
      <c r="V1756" s="3" t="str">
        <f ca="1">IFERROR(_xlfn.IFNA(CELL("contents",INDIRECT(_xlfn.CONCAT("Veg_Table_Production_Data!",ADDRESS(MATCH(_xlfn.MAXIFS(#REF!,#REF!,"="&amp;Veg_Table[[#This Row],[AUTO_ID]],#REF!,"&lt;"&amp;Veg_Table[[#This Row],[EVM_LAST_EDITED_Day]]),#REF!,0),COLUMN(#REF!),4,1,)))),""),"")</f>
        <v/>
      </c>
      <c r="W1756" s="3" t="str">
        <f ca="1">IF(Veg_Table[[#This Row],[Previous_Prescription]]="","No",IF(Veg_Table[[#This Row],[Previous_Prescription]]=Veg_Table[[#This Row],[PRESCRIP]],"No","Yes"))</f>
        <v>No</v>
      </c>
      <c r="X1756" s="3" t="str">
        <f>IF(Veg_Table[[#This Row],[EVM_LAST_EDITED_Day]]=Veg_Table[[#This Row],[Created_Day]],"New","Old")</f>
        <v>New</v>
      </c>
      <c r="Y1756" s="1">
        <f>IFERROR(IF(FIND("delete",LOWER(Veg_Table[[#This Row],[PI_COMMENTS]]))&gt;=1,1,0),0)</f>
        <v>0</v>
      </c>
      <c r="Z1756" s="1" t="str">
        <f>_xlfn.IFNA(IF(Veg_Table[[#This Row],[EVM_LAST_EDITOR]]="","Yes",VLOOKUP(Veg_Table[[#This Row],[EVM_LAST_EDITOR]],Roster_Table[#All],15,FALSE)),"Yes")</f>
        <v>Yes</v>
      </c>
      <c r="AA175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56" s="1" t="str">
        <f>_xlfn.IFNA(VLOOKUP(Veg_Table[[#This Row],[EVM_LAST_EDITOR]],Roster_Table[#All],3,FALSE),"zAWRR Not in Roster")</f>
        <v>Sterling</v>
      </c>
      <c r="AC1756" s="1" t="str">
        <f>_xlfn.IFNA(VLOOKUP(Veg_Table[[#This Row],[EVM_LAST_EDITOR]],Roster_Table[#All],2,FALSE),"zAWRR Not in Roster")</f>
        <v>Fulford</v>
      </c>
      <c r="AD1756" s="1" t="str">
        <f>IF(_xlfn.CONCAT(Veg_Table[[#This Row],[First_Name]]," ",Veg_Table[[#This Row],[Last_Name]])="zAWRR Not in Roster zAWRR Not in Roster","zAWRR Not in Roster",_xlfn.CONCAT(Veg_Table[[#This Row],[First_Name]]," ",Veg_Table[[#This Row],[Last_Name]]))</f>
        <v>Sterling Fulford</v>
      </c>
      <c r="AE1756">
        <v>3231954</v>
      </c>
      <c r="AF1756" t="s">
        <v>7486</v>
      </c>
      <c r="AG1756" t="s">
        <v>30</v>
      </c>
      <c r="AH1756" t="s">
        <v>3102</v>
      </c>
      <c r="AI1756" t="s">
        <v>3071</v>
      </c>
      <c r="AJ1756" t="s">
        <v>21</v>
      </c>
      <c r="AL1756" t="s">
        <v>37</v>
      </c>
      <c r="AM1756" t="s">
        <v>38</v>
      </c>
      <c r="AN1756" t="s">
        <v>25</v>
      </c>
      <c r="AO1756" t="s">
        <v>25</v>
      </c>
      <c r="AP1756">
        <v>17</v>
      </c>
      <c r="AQ1756">
        <v>90</v>
      </c>
      <c r="AR1756" t="s">
        <v>511</v>
      </c>
      <c r="AS1756" t="s">
        <v>24</v>
      </c>
      <c r="AT1756" t="s">
        <v>26</v>
      </c>
      <c r="AV1756" t="s">
        <v>512</v>
      </c>
      <c r="AW1756" t="s">
        <v>7487</v>
      </c>
      <c r="AZ1756"/>
      <c r="BB1756" s="4"/>
      <c r="BD1756" t="s">
        <v>29</v>
      </c>
      <c r="BE1756" t="s">
        <v>25</v>
      </c>
      <c r="BF1756" t="s">
        <v>513</v>
      </c>
      <c r="BI1756" s="3"/>
      <c r="BJ1756" t="s">
        <v>52</v>
      </c>
      <c r="BK1756" s="30" t="s">
        <v>78</v>
      </c>
      <c r="BL1756" s="3">
        <v>43966.483506944445</v>
      </c>
      <c r="BM1756" t="s">
        <v>31</v>
      </c>
      <c r="BN1756" t="s">
        <v>32</v>
      </c>
      <c r="BP1756" t="s">
        <v>3105</v>
      </c>
      <c r="BQ1756" t="s">
        <v>826</v>
      </c>
      <c r="BR1756" t="s">
        <v>28</v>
      </c>
      <c r="BS1756" t="s">
        <v>28</v>
      </c>
      <c r="BT1756" t="s">
        <v>78</v>
      </c>
      <c r="BU1756" s="3">
        <v>43966.481412037036</v>
      </c>
      <c r="BV1756" t="s">
        <v>803</v>
      </c>
      <c r="BW1756" s="3">
        <v>43966.588194988428</v>
      </c>
      <c r="BX1756" t="s">
        <v>7488</v>
      </c>
      <c r="CG1756"/>
      <c r="CH1756"/>
      <c r="CI1756"/>
      <c r="CY1756"/>
      <c r="DA1756"/>
      <c r="DF1756"/>
    </row>
    <row r="1757" spans="1:110" x14ac:dyDescent="0.25">
      <c r="A1757" s="1">
        <f>IF(Veg_Table[[#This Row],[VP_STATUS]]="Hold",0,IF(OR(AND(Veg_Table[[#This Row],[PRESCRIP]]="NW_No Work",Veg_Table[[#This Row],[VP_STATUS]]&lt;&gt;"No Work Required Under EVM"),AND(Veg_Table[[#This Row],[VP_STATUS]]="No Work Required Under EVM",Veg_Table[[#This Row],[PRESCRIP]]&lt;&gt;"NW_No Work")),1,0))</f>
        <v>0</v>
      </c>
      <c r="B1757" s="1">
        <f>IF(Veg_Table[[#This Row],[SPECIES]]="",1,0)</f>
        <v>0</v>
      </c>
      <c r="C1757" s="1">
        <f>IF(Veg_Table[[#This Row],[DIAMETER]]="",1,0)</f>
        <v>0</v>
      </c>
      <c r="D1757" s="1">
        <f>IF(Veg_Table[[#This Row],[HEIGHT]]="",1,0)</f>
        <v>0</v>
      </c>
      <c r="E175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57" s="1">
        <f>IF(AND(Veg_Table[[#This Row],[TAT_RESULT]]="ABATE",Veg_Table[[#This Row],[PRESCRIP]]="NW_No Work"),1,0)</f>
        <v>0</v>
      </c>
      <c r="G1757" s="1">
        <f>IF(OR(Veg_Table[[#This Row],[Prescription R-Scale]]="NA",Veg_Table[[#This Row],[Diameter R-Scale]]="NA"),0,IF(Veg_Table[[#This Row],[Diameter R-Scale]]&lt;&gt;Veg_Table[[#This Row],[Prescription R-Scale]],1,0))</f>
        <v>0</v>
      </c>
      <c r="H1757" s="1">
        <f>IF(OR(AND(Veg_Table[[#This Row],[PRESCRIP]]="BC_Br Rmv", Veg_Table[[#This Row],[WOOD_MAN]]&lt;&gt;"Not Needed"),AND(Veg_Table[[#This Row],[PRESCRIP]]="BCS_Br Rmv+Trt", Veg_Table[[#This Row],[WOOD_MAN]]&lt;&gt;"Not Needed")),1,0)</f>
        <v>0</v>
      </c>
      <c r="I1757" s="1">
        <f ca="1">IF(AND(Veg_Table[[#This Row],[Prescription_Changed]]="Yes",Veg_Table[[#This Row],[TAT_RESULT]]=""),1,0)</f>
        <v>0</v>
      </c>
      <c r="J1757" s="1">
        <f ca="1">SUM(Veg_Table[[#This Row],[Prescription and Status do not match]:[Prescription_Edited_And_TAT_Is_Blank]])</f>
        <v>0</v>
      </c>
      <c r="K1757" s="1">
        <f ca="1">IF(Veg_Table[[#This Row],[Sum of Errors]]&gt;0,1,0)</f>
        <v>0</v>
      </c>
      <c r="L1757" s="1">
        <f>1</f>
        <v>1</v>
      </c>
      <c r="M1757"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757" s="1" t="str">
        <f>IF(OR(MID(Veg_Table[[#This Row],[PRESCRIP]],2,1)="1",MID(Veg_Table[[#This Row],[PRESCRIP]],2,1)="2",MID(Veg_Table[[#This Row],[PRESCRIP]],2,1)="3",MID(Veg_Table[[#This Row],[PRESCRIP]],2,1)="4"),_xlfn.NUMBERVALUE(MID(Veg_Table[[#This Row],[PRESCRIP]],2,1)),"NA")</f>
        <v>NA</v>
      </c>
      <c r="O1757" s="1">
        <f>WEEKNUM(Veg_Table[[#This Row],[EVM_LAST_EDITED_Day]],2)</f>
        <v>20</v>
      </c>
      <c r="P1757" s="25">
        <f>IFERROR(DATE(YEAR(Veg_Table[[#This Row],[EVM_LAST_EDITED2]]),MONTH(Veg_Table[[#This Row],[EVM_LAST_EDITED2]]),DAY(Veg_Table[[#This Row],[EVM_LAST_EDITED2]])),DATE(2019,1,1))</f>
        <v>43966</v>
      </c>
      <c r="Q1757" s="3">
        <f>VALUE(SUBSTITUTE(Veg_Table[[#This Row],[EVM_LAST_EDITED]],",",""))</f>
        <v>43966.484155092599</v>
      </c>
      <c r="R1757" s="1" t="str">
        <f>_xlfn.IFNA(IF(Veg_Table[[#This Row],[EVM_LAST_EDITOR]]="","zBlank EVM Last Editor",VLOOKUP(Veg_Table[[#This Row],[EVM_LAST_EDITOR]],Roster_Table[#All],4,FALSE)),"zAWRR Not in Roster")</f>
        <v>JEF</v>
      </c>
      <c r="S1757" s="1" t="str">
        <f>_xlfn.IFNA(IF(Veg_Table[[#This Row],[EVM_LAST_EDITOR]]="","zBlank EVM Last Editor",VLOOKUP(Veg_Table[[#This Row],[EVM_LAST_EDITOR]],Roster_Table[#All],16,FALSE)),"zCompany_AWRR not in Roster")</f>
        <v>JEF_Jefferson Resources</v>
      </c>
      <c r="T1757" s="2">
        <f>IFERROR(DATE(YEAR(Veg_Table[[#This Row],[Created2]]),MONTH(Veg_Table[[#This Row],[Created2]]),DAY(Veg_Table[[#This Row],[Created2]])),DATE(2019,1,1))</f>
        <v>43966</v>
      </c>
      <c r="U1757" s="3">
        <f>VALUE(SUBSTITUTE(Veg_Table[[#This Row],[Created]],",",""))</f>
        <v>43966.484155092599</v>
      </c>
      <c r="V1757" s="3" t="str">
        <f ca="1">IFERROR(_xlfn.IFNA(CELL("contents",INDIRECT(_xlfn.CONCAT("Veg_Table_Production_Data!",ADDRESS(MATCH(_xlfn.MAXIFS(#REF!,#REF!,"="&amp;Veg_Table[[#This Row],[AUTO_ID]],#REF!,"&lt;"&amp;Veg_Table[[#This Row],[EVM_LAST_EDITED_Day]]),#REF!,0),COLUMN(#REF!),4,1,)))),""),"")</f>
        <v/>
      </c>
      <c r="W1757" s="3" t="str">
        <f ca="1">IF(Veg_Table[[#This Row],[Previous_Prescription]]="","No",IF(Veg_Table[[#This Row],[Previous_Prescription]]=Veg_Table[[#This Row],[PRESCRIP]],"No","Yes"))</f>
        <v>No</v>
      </c>
      <c r="X1757" s="3" t="str">
        <f>IF(Veg_Table[[#This Row],[EVM_LAST_EDITED_Day]]=Veg_Table[[#This Row],[Created_Day]],"New","Old")</f>
        <v>New</v>
      </c>
      <c r="Y1757" s="1">
        <f>IFERROR(IF(FIND("delete",LOWER(Veg_Table[[#This Row],[PI_COMMENTS]]))&gt;=1,1,0),0)</f>
        <v>0</v>
      </c>
      <c r="Z1757" s="1" t="str">
        <f>_xlfn.IFNA(IF(Veg_Table[[#This Row],[EVM_LAST_EDITOR]]="","Yes",VLOOKUP(Veg_Table[[#This Row],[EVM_LAST_EDITOR]],Roster_Table[#All],15,FALSE)),"Yes")</f>
        <v>Yes</v>
      </c>
      <c r="AA175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57" s="1" t="str">
        <f>_xlfn.IFNA(VLOOKUP(Veg_Table[[#This Row],[EVM_LAST_EDITOR]],Roster_Table[#All],3,FALSE),"zAWRR Not in Roster")</f>
        <v>Sterling</v>
      </c>
      <c r="AC1757" s="1" t="str">
        <f>_xlfn.IFNA(VLOOKUP(Veg_Table[[#This Row],[EVM_LAST_EDITOR]],Roster_Table[#All],2,FALSE),"zAWRR Not in Roster")</f>
        <v>Fulford</v>
      </c>
      <c r="AD1757" s="1" t="str">
        <f>IF(_xlfn.CONCAT(Veg_Table[[#This Row],[First_Name]]," ",Veg_Table[[#This Row],[Last_Name]])="zAWRR Not in Roster zAWRR Not in Roster","zAWRR Not in Roster",_xlfn.CONCAT(Veg_Table[[#This Row],[First_Name]]," ",Veg_Table[[#This Row],[Last_Name]]))</f>
        <v>Sterling Fulford</v>
      </c>
      <c r="AE1757">
        <v>3231955</v>
      </c>
      <c r="AF1757" t="s">
        <v>7483</v>
      </c>
      <c r="AG1757" t="s">
        <v>30</v>
      </c>
      <c r="AH1757" t="s">
        <v>3102</v>
      </c>
      <c r="AI1757" t="s">
        <v>3071</v>
      </c>
      <c r="AJ1757" t="s">
        <v>21</v>
      </c>
      <c r="AL1757" t="s">
        <v>37</v>
      </c>
      <c r="AM1757" t="s">
        <v>38</v>
      </c>
      <c r="AN1757" t="s">
        <v>25</v>
      </c>
      <c r="AO1757" t="s">
        <v>25</v>
      </c>
      <c r="AP1757">
        <v>18</v>
      </c>
      <c r="AQ1757">
        <v>90</v>
      </c>
      <c r="AR1757" t="s">
        <v>517</v>
      </c>
      <c r="AS1757" t="s">
        <v>24</v>
      </c>
      <c r="AT1757" t="s">
        <v>26</v>
      </c>
      <c r="AV1757" t="s">
        <v>512</v>
      </c>
      <c r="AW1757" t="s">
        <v>7484</v>
      </c>
      <c r="AZ1757"/>
      <c r="BB1757" s="4"/>
      <c r="BD1757" t="s">
        <v>29</v>
      </c>
      <c r="BE1757" t="s">
        <v>25</v>
      </c>
      <c r="BF1757" t="s">
        <v>513</v>
      </c>
      <c r="BI1757" s="3"/>
      <c r="BJ1757" t="s">
        <v>52</v>
      </c>
      <c r="BK1757" s="30" t="s">
        <v>78</v>
      </c>
      <c r="BL1757" s="3">
        <v>43966.484155092592</v>
      </c>
      <c r="BM1757" t="s">
        <v>31</v>
      </c>
      <c r="BN1757" t="s">
        <v>32</v>
      </c>
      <c r="BP1757" t="s">
        <v>3105</v>
      </c>
      <c r="BQ1757" t="s">
        <v>826</v>
      </c>
      <c r="BR1757" t="s">
        <v>28</v>
      </c>
      <c r="BS1757" t="s">
        <v>28</v>
      </c>
      <c r="BT1757" t="s">
        <v>78</v>
      </c>
      <c r="BU1757" s="3">
        <v>43966.484155092592</v>
      </c>
      <c r="BV1757" t="s">
        <v>803</v>
      </c>
      <c r="BW1757" s="3">
        <v>43966.588194988428</v>
      </c>
      <c r="BX1757" t="s">
        <v>7485</v>
      </c>
      <c r="CG1757"/>
      <c r="CH1757"/>
      <c r="CI1757"/>
      <c r="CY1757"/>
      <c r="DA1757"/>
      <c r="DF1757"/>
    </row>
    <row r="1758" spans="1:110" x14ac:dyDescent="0.25">
      <c r="A1758" s="1">
        <f>IF(Veg_Table[[#This Row],[VP_STATUS]]="Hold",0,IF(OR(AND(Veg_Table[[#This Row],[PRESCRIP]]="NW_No Work",Veg_Table[[#This Row],[VP_STATUS]]&lt;&gt;"No Work Required Under EVM"),AND(Veg_Table[[#This Row],[VP_STATUS]]="No Work Required Under EVM",Veg_Table[[#This Row],[PRESCRIP]]&lt;&gt;"NW_No Work")),1,0))</f>
        <v>0</v>
      </c>
      <c r="B1758" s="1">
        <f>IF(Veg_Table[[#This Row],[SPECIES]]="",1,0)</f>
        <v>0</v>
      </c>
      <c r="C1758" s="1">
        <f>IF(Veg_Table[[#This Row],[DIAMETER]]="",1,0)</f>
        <v>0</v>
      </c>
      <c r="D1758" s="1">
        <f>IF(Veg_Table[[#This Row],[HEIGHT]]="",1,0)</f>
        <v>0</v>
      </c>
      <c r="E175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58" s="1">
        <f>IF(AND(Veg_Table[[#This Row],[TAT_RESULT]]="ABATE",Veg_Table[[#This Row],[PRESCRIP]]="NW_No Work"),1,0)</f>
        <v>0</v>
      </c>
      <c r="G1758" s="1">
        <f>IF(OR(Veg_Table[[#This Row],[Prescription R-Scale]]="NA",Veg_Table[[#This Row],[Diameter R-Scale]]="NA"),0,IF(Veg_Table[[#This Row],[Diameter R-Scale]]&lt;&gt;Veg_Table[[#This Row],[Prescription R-Scale]],1,0))</f>
        <v>0</v>
      </c>
      <c r="H1758" s="1">
        <f>IF(OR(AND(Veg_Table[[#This Row],[PRESCRIP]]="BC_Br Rmv", Veg_Table[[#This Row],[WOOD_MAN]]&lt;&gt;"Not Needed"),AND(Veg_Table[[#This Row],[PRESCRIP]]="BCS_Br Rmv+Trt", Veg_Table[[#This Row],[WOOD_MAN]]&lt;&gt;"Not Needed")),1,0)</f>
        <v>0</v>
      </c>
      <c r="I1758" s="1">
        <f ca="1">IF(AND(Veg_Table[[#This Row],[Prescription_Changed]]="Yes",Veg_Table[[#This Row],[TAT_RESULT]]=""),1,0)</f>
        <v>0</v>
      </c>
      <c r="J1758" s="1">
        <f ca="1">SUM(Veg_Table[[#This Row],[Prescription and Status do not match]:[Prescription_Edited_And_TAT_Is_Blank]])</f>
        <v>0</v>
      </c>
      <c r="K1758" s="1">
        <f ca="1">IF(Veg_Table[[#This Row],[Sum of Errors]]&gt;0,1,0)</f>
        <v>0</v>
      </c>
      <c r="L1758" s="1">
        <f>1</f>
        <v>1</v>
      </c>
      <c r="M1758"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758" s="1" t="str">
        <f>IF(OR(MID(Veg_Table[[#This Row],[PRESCRIP]],2,1)="1",MID(Veg_Table[[#This Row],[PRESCRIP]],2,1)="2",MID(Veg_Table[[#This Row],[PRESCRIP]],2,1)="3",MID(Veg_Table[[#This Row],[PRESCRIP]],2,1)="4"),_xlfn.NUMBERVALUE(MID(Veg_Table[[#This Row],[PRESCRIP]],2,1)),"NA")</f>
        <v>NA</v>
      </c>
      <c r="O1758" s="1">
        <f>WEEKNUM(Veg_Table[[#This Row],[EVM_LAST_EDITED_Day]],2)</f>
        <v>20</v>
      </c>
      <c r="P1758" s="25">
        <f>IFERROR(DATE(YEAR(Veg_Table[[#This Row],[EVM_LAST_EDITED2]]),MONTH(Veg_Table[[#This Row],[EVM_LAST_EDITED2]]),DAY(Veg_Table[[#This Row],[EVM_LAST_EDITED2]])),DATE(2019,1,1))</f>
        <v>43966</v>
      </c>
      <c r="Q1758" s="3">
        <f>VALUE(SUBSTITUTE(Veg_Table[[#This Row],[EVM_LAST_EDITED]],",",""))</f>
        <v>43966.486064814802</v>
      </c>
      <c r="R1758" s="1" t="str">
        <f>_xlfn.IFNA(IF(Veg_Table[[#This Row],[EVM_LAST_EDITOR]]="","zBlank EVM Last Editor",VLOOKUP(Veg_Table[[#This Row],[EVM_LAST_EDITOR]],Roster_Table[#All],4,FALSE)),"zAWRR Not in Roster")</f>
        <v>JEF</v>
      </c>
      <c r="S1758" s="1" t="str">
        <f>_xlfn.IFNA(IF(Veg_Table[[#This Row],[EVM_LAST_EDITOR]]="","zBlank EVM Last Editor",VLOOKUP(Veg_Table[[#This Row],[EVM_LAST_EDITOR]],Roster_Table[#All],16,FALSE)),"zCompany_AWRR not in Roster")</f>
        <v>JEF_Jefferson Resources</v>
      </c>
      <c r="T1758" s="2">
        <f>IFERROR(DATE(YEAR(Veg_Table[[#This Row],[Created2]]),MONTH(Veg_Table[[#This Row],[Created2]]),DAY(Veg_Table[[#This Row],[Created2]])),DATE(2019,1,1))</f>
        <v>43966</v>
      </c>
      <c r="U1758" s="3">
        <f>VALUE(SUBSTITUTE(Veg_Table[[#This Row],[Created]],",",""))</f>
        <v>43966.486064814802</v>
      </c>
      <c r="V1758" s="3" t="str">
        <f ca="1">IFERROR(_xlfn.IFNA(CELL("contents",INDIRECT(_xlfn.CONCAT("Veg_Table_Production_Data!",ADDRESS(MATCH(_xlfn.MAXIFS(#REF!,#REF!,"="&amp;Veg_Table[[#This Row],[AUTO_ID]],#REF!,"&lt;"&amp;Veg_Table[[#This Row],[EVM_LAST_EDITED_Day]]),#REF!,0),COLUMN(#REF!),4,1,)))),""),"")</f>
        <v/>
      </c>
      <c r="W1758" s="3" t="str">
        <f ca="1">IF(Veg_Table[[#This Row],[Previous_Prescription]]="","No",IF(Veg_Table[[#This Row],[Previous_Prescription]]=Veg_Table[[#This Row],[PRESCRIP]],"No","Yes"))</f>
        <v>No</v>
      </c>
      <c r="X1758" s="3" t="str">
        <f>IF(Veg_Table[[#This Row],[EVM_LAST_EDITED_Day]]=Veg_Table[[#This Row],[Created_Day]],"New","Old")</f>
        <v>New</v>
      </c>
      <c r="Y1758" s="1">
        <f>IFERROR(IF(FIND("delete",LOWER(Veg_Table[[#This Row],[PI_COMMENTS]]))&gt;=1,1,0),0)</f>
        <v>0</v>
      </c>
      <c r="Z1758" s="1" t="str">
        <f>_xlfn.IFNA(IF(Veg_Table[[#This Row],[EVM_LAST_EDITOR]]="","Yes",VLOOKUP(Veg_Table[[#This Row],[EVM_LAST_EDITOR]],Roster_Table[#All],15,FALSE)),"Yes")</f>
        <v>Yes</v>
      </c>
      <c r="AA175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58" s="1" t="str">
        <f>_xlfn.IFNA(VLOOKUP(Veg_Table[[#This Row],[EVM_LAST_EDITOR]],Roster_Table[#All],3,FALSE),"zAWRR Not in Roster")</f>
        <v>Sterling</v>
      </c>
      <c r="AC1758" s="1" t="str">
        <f>_xlfn.IFNA(VLOOKUP(Veg_Table[[#This Row],[EVM_LAST_EDITOR]],Roster_Table[#All],2,FALSE),"zAWRR Not in Roster")</f>
        <v>Fulford</v>
      </c>
      <c r="AD1758" s="1" t="str">
        <f>IF(_xlfn.CONCAT(Veg_Table[[#This Row],[First_Name]]," ",Veg_Table[[#This Row],[Last_Name]])="zAWRR Not in Roster zAWRR Not in Roster","zAWRR Not in Roster",_xlfn.CONCAT(Veg_Table[[#This Row],[First_Name]]," ",Veg_Table[[#This Row],[Last_Name]]))</f>
        <v>Sterling Fulford</v>
      </c>
      <c r="AE1758">
        <v>3231956</v>
      </c>
      <c r="AF1758" t="s">
        <v>7480</v>
      </c>
      <c r="AG1758" t="s">
        <v>30</v>
      </c>
      <c r="AH1758" t="s">
        <v>3102</v>
      </c>
      <c r="AI1758" t="s">
        <v>3071</v>
      </c>
      <c r="AJ1758" t="s">
        <v>21</v>
      </c>
      <c r="AL1758" t="s">
        <v>37</v>
      </c>
      <c r="AM1758" t="s">
        <v>38</v>
      </c>
      <c r="AN1758" t="s">
        <v>25</v>
      </c>
      <c r="AO1758" t="s">
        <v>25</v>
      </c>
      <c r="AP1758">
        <v>20</v>
      </c>
      <c r="AQ1758">
        <v>107</v>
      </c>
      <c r="AR1758" t="s">
        <v>517</v>
      </c>
      <c r="AS1758" t="s">
        <v>24</v>
      </c>
      <c r="AT1758" t="s">
        <v>26</v>
      </c>
      <c r="AV1758" t="s">
        <v>512</v>
      </c>
      <c r="AW1758" t="s">
        <v>7481</v>
      </c>
      <c r="AZ1758"/>
      <c r="BB1758" s="4"/>
      <c r="BD1758" t="s">
        <v>29</v>
      </c>
      <c r="BE1758" t="s">
        <v>25</v>
      </c>
      <c r="BF1758" t="s">
        <v>513</v>
      </c>
      <c r="BI1758" s="3"/>
      <c r="BJ1758" t="s">
        <v>52</v>
      </c>
      <c r="BK1758" s="30" t="s">
        <v>78</v>
      </c>
      <c r="BL1758" s="3">
        <v>43966.486064814817</v>
      </c>
      <c r="BM1758" t="s">
        <v>31</v>
      </c>
      <c r="BN1758" t="s">
        <v>32</v>
      </c>
      <c r="BP1758" t="s">
        <v>3105</v>
      </c>
      <c r="BQ1758" t="s">
        <v>826</v>
      </c>
      <c r="BR1758" t="s">
        <v>28</v>
      </c>
      <c r="BS1758" t="s">
        <v>28</v>
      </c>
      <c r="BT1758" t="s">
        <v>78</v>
      </c>
      <c r="BU1758" s="3">
        <v>43966.486064814817</v>
      </c>
      <c r="BV1758" t="s">
        <v>803</v>
      </c>
      <c r="BW1758" s="3">
        <v>43966.588194988428</v>
      </c>
      <c r="BX1758" t="s">
        <v>7482</v>
      </c>
      <c r="CG1758"/>
      <c r="CH1758"/>
      <c r="CI1758"/>
      <c r="CY1758"/>
      <c r="DA1758"/>
      <c r="DF1758"/>
    </row>
    <row r="1759" spans="1:110" x14ac:dyDescent="0.25">
      <c r="A1759" s="1">
        <f>IF(Veg_Table[[#This Row],[VP_STATUS]]="Hold",0,IF(OR(AND(Veg_Table[[#This Row],[PRESCRIP]]="NW_No Work",Veg_Table[[#This Row],[VP_STATUS]]&lt;&gt;"No Work Required Under EVM"),AND(Veg_Table[[#This Row],[VP_STATUS]]="No Work Required Under EVM",Veg_Table[[#This Row],[PRESCRIP]]&lt;&gt;"NW_No Work")),1,0))</f>
        <v>0</v>
      </c>
      <c r="B1759" s="1">
        <f>IF(Veg_Table[[#This Row],[SPECIES]]="",1,0)</f>
        <v>0</v>
      </c>
      <c r="C1759" s="1">
        <f>IF(Veg_Table[[#This Row],[DIAMETER]]="",1,0)</f>
        <v>0</v>
      </c>
      <c r="D1759" s="1">
        <f>IF(Veg_Table[[#This Row],[HEIGHT]]="",1,0)</f>
        <v>0</v>
      </c>
      <c r="E175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59" s="1">
        <f>IF(AND(Veg_Table[[#This Row],[TAT_RESULT]]="ABATE",Veg_Table[[#This Row],[PRESCRIP]]="NW_No Work"),1,0)</f>
        <v>0</v>
      </c>
      <c r="G1759" s="1">
        <f>IF(OR(Veg_Table[[#This Row],[Prescription R-Scale]]="NA",Veg_Table[[#This Row],[Diameter R-Scale]]="NA"),0,IF(Veg_Table[[#This Row],[Diameter R-Scale]]&lt;&gt;Veg_Table[[#This Row],[Prescription R-Scale]],1,0))</f>
        <v>0</v>
      </c>
      <c r="H1759" s="1">
        <f>IF(OR(AND(Veg_Table[[#This Row],[PRESCRIP]]="BC_Br Rmv", Veg_Table[[#This Row],[WOOD_MAN]]&lt;&gt;"Not Needed"),AND(Veg_Table[[#This Row],[PRESCRIP]]="BCS_Br Rmv+Trt", Veg_Table[[#This Row],[WOOD_MAN]]&lt;&gt;"Not Needed")),1,0)</f>
        <v>0</v>
      </c>
      <c r="I1759" s="1">
        <f ca="1">IF(AND(Veg_Table[[#This Row],[Prescription_Changed]]="Yes",Veg_Table[[#This Row],[TAT_RESULT]]=""),1,0)</f>
        <v>0</v>
      </c>
      <c r="J1759" s="1">
        <f ca="1">SUM(Veg_Table[[#This Row],[Prescription and Status do not match]:[Prescription_Edited_And_TAT_Is_Blank]])</f>
        <v>0</v>
      </c>
      <c r="K1759" s="1">
        <f ca="1">IF(Veg_Table[[#This Row],[Sum of Errors]]&gt;0,1,0)</f>
        <v>0</v>
      </c>
      <c r="L1759" s="1">
        <f>1</f>
        <v>1</v>
      </c>
      <c r="M175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759" s="1">
        <f>IF(OR(MID(Veg_Table[[#This Row],[PRESCRIP]],2,1)="1",MID(Veg_Table[[#This Row],[PRESCRIP]],2,1)="2",MID(Veg_Table[[#This Row],[PRESCRIP]],2,1)="3",MID(Veg_Table[[#This Row],[PRESCRIP]],2,1)="4"),_xlfn.NUMBERVALUE(MID(Veg_Table[[#This Row],[PRESCRIP]],2,1)),"NA")</f>
        <v>1</v>
      </c>
      <c r="O1759" s="1">
        <f>WEEKNUM(Veg_Table[[#This Row],[EVM_LAST_EDITED_Day]],2)</f>
        <v>20</v>
      </c>
      <c r="P1759" s="25">
        <f>IFERROR(DATE(YEAR(Veg_Table[[#This Row],[EVM_LAST_EDITED2]]),MONTH(Veg_Table[[#This Row],[EVM_LAST_EDITED2]]),DAY(Veg_Table[[#This Row],[EVM_LAST_EDITED2]])),DATE(2019,1,1))</f>
        <v>43966</v>
      </c>
      <c r="Q1759" s="3">
        <f>VALUE(SUBSTITUTE(Veg_Table[[#This Row],[EVM_LAST_EDITED]],",",""))</f>
        <v>43966.486738553198</v>
      </c>
      <c r="R1759" s="1" t="str">
        <f>_xlfn.IFNA(IF(Veg_Table[[#This Row],[EVM_LAST_EDITOR]]="","zBlank EVM Last Editor",VLOOKUP(Veg_Table[[#This Row],[EVM_LAST_EDITOR]],Roster_Table[#All],4,FALSE)),"zAWRR Not in Roster")</f>
        <v>AEA</v>
      </c>
      <c r="S1759" s="1" t="str">
        <f>_xlfn.IFNA(IF(Veg_Table[[#This Row],[EVM_LAST_EDITOR]]="","zBlank EVM Last Editor",VLOOKUP(Veg_Table[[#This Row],[EVM_LAST_EDITOR]],Roster_Table[#All],16,FALSE)),"zCompany_AWRR not in Roster")</f>
        <v>Not in Sierra Roster</v>
      </c>
      <c r="T1759" s="2">
        <f>IFERROR(DATE(YEAR(Veg_Table[[#This Row],[Created2]]),MONTH(Veg_Table[[#This Row],[Created2]]),DAY(Veg_Table[[#This Row],[Created2]])),DATE(2019,1,1))</f>
        <v>43860</v>
      </c>
      <c r="U1759" s="3">
        <f>VALUE(SUBSTITUTE(Veg_Table[[#This Row],[Created]],",",""))</f>
        <v>43860.544456018499</v>
      </c>
      <c r="V1759" s="3" t="str">
        <f ca="1">IFERROR(_xlfn.IFNA(CELL("contents",INDIRECT(_xlfn.CONCAT("Veg_Table_Production_Data!",ADDRESS(MATCH(_xlfn.MAXIFS(#REF!,#REF!,"="&amp;Veg_Table[[#This Row],[AUTO_ID]],#REF!,"&lt;"&amp;Veg_Table[[#This Row],[EVM_LAST_EDITED_Day]]),#REF!,0),COLUMN(#REF!),4,1,)))),""),"")</f>
        <v/>
      </c>
      <c r="W1759" s="3" t="str">
        <f ca="1">IF(Veg_Table[[#This Row],[Previous_Prescription]]="","No",IF(Veg_Table[[#This Row],[Previous_Prescription]]=Veg_Table[[#This Row],[PRESCRIP]],"No","Yes"))</f>
        <v>No</v>
      </c>
      <c r="X1759" s="3" t="str">
        <f>IF(Veg_Table[[#This Row],[EVM_LAST_EDITED_Day]]=Veg_Table[[#This Row],[Created_Day]],"New","Old")</f>
        <v>Old</v>
      </c>
      <c r="Y1759" s="1">
        <f>IFERROR(IF(FIND("delete",LOWER(Veg_Table[[#This Row],[PI_COMMENTS]]))&gt;=1,1,0),0)</f>
        <v>0</v>
      </c>
      <c r="Z1759" s="1" t="str">
        <f>_xlfn.IFNA(IF(Veg_Table[[#This Row],[EVM_LAST_EDITOR]]="","Yes",VLOOKUP(Veg_Table[[#This Row],[EVM_LAST_EDITOR]],Roster_Table[#All],15,FALSE)),"Yes")</f>
        <v>No</v>
      </c>
      <c r="AA175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59" s="1" t="str">
        <f>_xlfn.IFNA(VLOOKUP(Veg_Table[[#This Row],[EVM_LAST_EDITOR]],Roster_Table[#All],3,FALSE),"zAWRR Not in Roster")</f>
        <v>Drew</v>
      </c>
      <c r="AC1759" s="1" t="str">
        <f>_xlfn.IFNA(VLOOKUP(Veg_Table[[#This Row],[EVM_LAST_EDITOR]],Roster_Table[#All],2,FALSE),"zAWRR Not in Roster")</f>
        <v>Berlfein</v>
      </c>
      <c r="AD1759" s="1" t="str">
        <f>IF(_xlfn.CONCAT(Veg_Table[[#This Row],[First_Name]]," ",Veg_Table[[#This Row],[Last_Name]])="zAWRR Not in Roster zAWRR Not in Roster","zAWRR Not in Roster",_xlfn.CONCAT(Veg_Table[[#This Row],[First_Name]]," ",Veg_Table[[#This Row],[Last_Name]]))</f>
        <v>Drew Berlfein</v>
      </c>
      <c r="AE1759">
        <v>1777138</v>
      </c>
      <c r="AF1759" t="s">
        <v>3855</v>
      </c>
      <c r="AG1759" t="s">
        <v>30</v>
      </c>
      <c r="AH1759" t="s">
        <v>1387</v>
      </c>
      <c r="AI1759" t="s">
        <v>829</v>
      </c>
      <c r="AJ1759" t="s">
        <v>820</v>
      </c>
      <c r="AK1759" t="s">
        <v>833</v>
      </c>
      <c r="AL1759" t="s">
        <v>830</v>
      </c>
      <c r="AM1759" t="s">
        <v>34</v>
      </c>
      <c r="AN1759" t="s">
        <v>25</v>
      </c>
      <c r="AO1759" t="s">
        <v>25</v>
      </c>
      <c r="AP1759">
        <v>9</v>
      </c>
      <c r="AQ1759">
        <v>45</v>
      </c>
      <c r="AR1759" t="s">
        <v>514</v>
      </c>
      <c r="AS1759" t="s">
        <v>55</v>
      </c>
      <c r="AT1759" t="s">
        <v>515</v>
      </c>
      <c r="AU1759" t="s">
        <v>25</v>
      </c>
      <c r="AV1759" t="s">
        <v>512</v>
      </c>
      <c r="AW1759" t="s">
        <v>3856</v>
      </c>
      <c r="AX1759" t="s">
        <v>534</v>
      </c>
      <c r="AY1759" t="s">
        <v>28</v>
      </c>
      <c r="AZ1759">
        <v>5864178</v>
      </c>
      <c r="BA1759" t="s">
        <v>55</v>
      </c>
      <c r="BB1759" s="4">
        <v>43966.486635659719</v>
      </c>
      <c r="BD1759" t="s">
        <v>29</v>
      </c>
      <c r="BF1759" t="s">
        <v>28</v>
      </c>
      <c r="BG1759" t="s">
        <v>28</v>
      </c>
      <c r="BH1759" t="s">
        <v>28</v>
      </c>
      <c r="BI1759" s="3"/>
      <c r="BJ1759" t="s">
        <v>3857</v>
      </c>
      <c r="BK1759" s="30" t="s">
        <v>533</v>
      </c>
      <c r="BL1759" s="3">
        <v>43966.486738553242</v>
      </c>
      <c r="BM1759" t="s">
        <v>31</v>
      </c>
      <c r="BN1759" t="s">
        <v>32</v>
      </c>
      <c r="BO1759" t="s">
        <v>3814</v>
      </c>
      <c r="BP1759" t="s">
        <v>3815</v>
      </c>
      <c r="BQ1759" t="s">
        <v>826</v>
      </c>
      <c r="BR1759" t="s">
        <v>28</v>
      </c>
      <c r="BS1759" t="s">
        <v>28</v>
      </c>
      <c r="BT1759" t="s">
        <v>835</v>
      </c>
      <c r="BU1759" s="3">
        <v>43860.544456018521</v>
      </c>
      <c r="BV1759" t="s">
        <v>803</v>
      </c>
      <c r="BW1759" s="3">
        <v>43966.56373050926</v>
      </c>
      <c r="BX1759" t="s">
        <v>3858</v>
      </c>
      <c r="CG1759"/>
      <c r="CH1759"/>
      <c r="CI1759"/>
      <c r="CY1759"/>
      <c r="DA1759"/>
      <c r="DF1759"/>
    </row>
    <row r="1760" spans="1:110" x14ac:dyDescent="0.25">
      <c r="A1760" s="1">
        <f>IF(Veg_Table[[#This Row],[VP_STATUS]]="Hold",0,IF(OR(AND(Veg_Table[[#This Row],[PRESCRIP]]="NW_No Work",Veg_Table[[#This Row],[VP_STATUS]]&lt;&gt;"No Work Required Under EVM"),AND(Veg_Table[[#This Row],[VP_STATUS]]="No Work Required Under EVM",Veg_Table[[#This Row],[PRESCRIP]]&lt;&gt;"NW_No Work")),1,0))</f>
        <v>0</v>
      </c>
      <c r="B1760" s="1">
        <f>IF(Veg_Table[[#This Row],[SPECIES]]="",1,0)</f>
        <v>0</v>
      </c>
      <c r="C1760" s="1">
        <f>IF(Veg_Table[[#This Row],[DIAMETER]]="",1,0)</f>
        <v>0</v>
      </c>
      <c r="D1760" s="1">
        <f>IF(Veg_Table[[#This Row],[HEIGHT]]="",1,0)</f>
        <v>0</v>
      </c>
      <c r="E176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60" s="1">
        <f>IF(AND(Veg_Table[[#This Row],[TAT_RESULT]]="ABATE",Veg_Table[[#This Row],[PRESCRIP]]="NW_No Work"),1,0)</f>
        <v>0</v>
      </c>
      <c r="G1760" s="1">
        <f>IF(OR(Veg_Table[[#This Row],[Prescription R-Scale]]="NA",Veg_Table[[#This Row],[Diameter R-Scale]]="NA"),0,IF(Veg_Table[[#This Row],[Diameter R-Scale]]&lt;&gt;Veg_Table[[#This Row],[Prescription R-Scale]],1,0))</f>
        <v>0</v>
      </c>
      <c r="H1760" s="1">
        <f>IF(OR(AND(Veg_Table[[#This Row],[PRESCRIP]]="BC_Br Rmv", Veg_Table[[#This Row],[WOOD_MAN]]&lt;&gt;"Not Needed"),AND(Veg_Table[[#This Row],[PRESCRIP]]="BCS_Br Rmv+Trt", Veg_Table[[#This Row],[WOOD_MAN]]&lt;&gt;"Not Needed")),1,0)</f>
        <v>0</v>
      </c>
      <c r="I1760" s="1">
        <f ca="1">IF(AND(Veg_Table[[#This Row],[Prescription_Changed]]="Yes",Veg_Table[[#This Row],[TAT_RESULT]]=""),1,0)</f>
        <v>0</v>
      </c>
      <c r="J1760" s="1">
        <f ca="1">SUM(Veg_Table[[#This Row],[Prescription and Status do not match]:[Prescription_Edited_And_TAT_Is_Blank]])</f>
        <v>0</v>
      </c>
      <c r="K1760" s="1">
        <f ca="1">IF(Veg_Table[[#This Row],[Sum of Errors]]&gt;0,1,0)</f>
        <v>0</v>
      </c>
      <c r="L1760" s="1">
        <f>1</f>
        <v>1</v>
      </c>
      <c r="M176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760" s="1">
        <f>IF(OR(MID(Veg_Table[[#This Row],[PRESCRIP]],2,1)="1",MID(Veg_Table[[#This Row],[PRESCRIP]],2,1)="2",MID(Veg_Table[[#This Row],[PRESCRIP]],2,1)="3",MID(Veg_Table[[#This Row],[PRESCRIP]],2,1)="4"),_xlfn.NUMBERVALUE(MID(Veg_Table[[#This Row],[PRESCRIP]],2,1)),"NA")</f>
        <v>1</v>
      </c>
      <c r="O1760" s="1">
        <f>WEEKNUM(Veg_Table[[#This Row],[EVM_LAST_EDITED_Day]],2)</f>
        <v>20</v>
      </c>
      <c r="P1760" s="25">
        <f>IFERROR(DATE(YEAR(Veg_Table[[#This Row],[EVM_LAST_EDITED2]]),MONTH(Veg_Table[[#This Row],[EVM_LAST_EDITED2]]),DAY(Veg_Table[[#This Row],[EVM_LAST_EDITED2]])),DATE(2019,1,1))</f>
        <v>43966</v>
      </c>
      <c r="Q1760" s="3">
        <f>VALUE(SUBSTITUTE(Veg_Table[[#This Row],[EVM_LAST_EDITED]],",",""))</f>
        <v>43966.487475995396</v>
      </c>
      <c r="R1760" s="1" t="str">
        <f>_xlfn.IFNA(IF(Veg_Table[[#This Row],[EVM_LAST_EDITOR]]="","zBlank EVM Last Editor",VLOOKUP(Veg_Table[[#This Row],[EVM_LAST_EDITOR]],Roster_Table[#All],4,FALSE)),"zAWRR Not in Roster")</f>
        <v>AEA</v>
      </c>
      <c r="S1760" s="1" t="str">
        <f>_xlfn.IFNA(IF(Veg_Table[[#This Row],[EVM_LAST_EDITOR]]="","zBlank EVM Last Editor",VLOOKUP(Veg_Table[[#This Row],[EVM_LAST_EDITOR]],Roster_Table[#All],16,FALSE)),"zCompany_AWRR not in Roster")</f>
        <v>Not in Sierra Roster</v>
      </c>
      <c r="T1760" s="2">
        <f>IFERROR(DATE(YEAR(Veg_Table[[#This Row],[Created2]]),MONTH(Veg_Table[[#This Row],[Created2]]),DAY(Veg_Table[[#This Row],[Created2]])),DATE(2019,1,1))</f>
        <v>43860</v>
      </c>
      <c r="U1760" s="3">
        <f>VALUE(SUBSTITUTE(Veg_Table[[#This Row],[Created]],",",""))</f>
        <v>43860.546273148102</v>
      </c>
      <c r="V1760" s="3" t="str">
        <f ca="1">IFERROR(_xlfn.IFNA(CELL("contents",INDIRECT(_xlfn.CONCAT("Veg_Table_Production_Data!",ADDRESS(MATCH(_xlfn.MAXIFS(#REF!,#REF!,"="&amp;Veg_Table[[#This Row],[AUTO_ID]],#REF!,"&lt;"&amp;Veg_Table[[#This Row],[EVM_LAST_EDITED_Day]]),#REF!,0),COLUMN(#REF!),4,1,)))),""),"")</f>
        <v/>
      </c>
      <c r="W1760" s="3" t="str">
        <f ca="1">IF(Veg_Table[[#This Row],[Previous_Prescription]]="","No",IF(Veg_Table[[#This Row],[Previous_Prescription]]=Veg_Table[[#This Row],[PRESCRIP]],"No","Yes"))</f>
        <v>No</v>
      </c>
      <c r="X1760" s="3" t="str">
        <f>IF(Veg_Table[[#This Row],[EVM_LAST_EDITED_Day]]=Veg_Table[[#This Row],[Created_Day]],"New","Old")</f>
        <v>Old</v>
      </c>
      <c r="Y1760" s="1">
        <f>IFERROR(IF(FIND("delete",LOWER(Veg_Table[[#This Row],[PI_COMMENTS]]))&gt;=1,1,0),0)</f>
        <v>0</v>
      </c>
      <c r="Z1760" s="1" t="str">
        <f>_xlfn.IFNA(IF(Veg_Table[[#This Row],[EVM_LAST_EDITOR]]="","Yes",VLOOKUP(Veg_Table[[#This Row],[EVM_LAST_EDITOR]],Roster_Table[#All],15,FALSE)),"Yes")</f>
        <v>No</v>
      </c>
      <c r="AA176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60" s="1" t="str">
        <f>_xlfn.IFNA(VLOOKUP(Veg_Table[[#This Row],[EVM_LAST_EDITOR]],Roster_Table[#All],3,FALSE),"zAWRR Not in Roster")</f>
        <v>Drew</v>
      </c>
      <c r="AC1760" s="1" t="str">
        <f>_xlfn.IFNA(VLOOKUP(Veg_Table[[#This Row],[EVM_LAST_EDITOR]],Roster_Table[#All],2,FALSE),"zAWRR Not in Roster")</f>
        <v>Berlfein</v>
      </c>
      <c r="AD1760" s="1" t="str">
        <f>IF(_xlfn.CONCAT(Veg_Table[[#This Row],[First_Name]]," ",Veg_Table[[#This Row],[Last_Name]])="zAWRR Not in Roster zAWRR Not in Roster","zAWRR Not in Roster",_xlfn.CONCAT(Veg_Table[[#This Row],[First_Name]]," ",Veg_Table[[#This Row],[Last_Name]]))</f>
        <v>Drew Berlfein</v>
      </c>
      <c r="AE1760">
        <v>1777140</v>
      </c>
      <c r="AF1760" t="s">
        <v>3863</v>
      </c>
      <c r="AG1760" t="s">
        <v>30</v>
      </c>
      <c r="AH1760" t="s">
        <v>1387</v>
      </c>
      <c r="AI1760" t="s">
        <v>829</v>
      </c>
      <c r="AJ1760" t="s">
        <v>820</v>
      </c>
      <c r="AK1760" t="s">
        <v>28</v>
      </c>
      <c r="AL1760" t="s">
        <v>830</v>
      </c>
      <c r="AM1760" t="s">
        <v>34</v>
      </c>
      <c r="AN1760" t="s">
        <v>25</v>
      </c>
      <c r="AO1760" t="s">
        <v>25</v>
      </c>
      <c r="AP1760">
        <v>5</v>
      </c>
      <c r="AQ1760">
        <v>18</v>
      </c>
      <c r="AR1760" t="s">
        <v>514</v>
      </c>
      <c r="AS1760" t="s">
        <v>45</v>
      </c>
      <c r="AT1760" t="s">
        <v>515</v>
      </c>
      <c r="AU1760" t="s">
        <v>25</v>
      </c>
      <c r="AV1760" t="s">
        <v>512</v>
      </c>
      <c r="AW1760" t="s">
        <v>3864</v>
      </c>
      <c r="AX1760" t="s">
        <v>534</v>
      </c>
      <c r="AY1760" t="s">
        <v>28</v>
      </c>
      <c r="AZ1760">
        <v>5864178</v>
      </c>
      <c r="BA1760" t="s">
        <v>45</v>
      </c>
      <c r="BB1760" s="4">
        <v>43966.487253194442</v>
      </c>
      <c r="BD1760" t="s">
        <v>29</v>
      </c>
      <c r="BF1760" t="s">
        <v>28</v>
      </c>
      <c r="BG1760" t="s">
        <v>28</v>
      </c>
      <c r="BH1760" t="s">
        <v>28</v>
      </c>
      <c r="BI1760" s="3"/>
      <c r="BJ1760" t="s">
        <v>3865</v>
      </c>
      <c r="BK1760" s="30" t="s">
        <v>533</v>
      </c>
      <c r="BL1760" s="3">
        <v>43966.487475995367</v>
      </c>
      <c r="BM1760" t="s">
        <v>31</v>
      </c>
      <c r="BN1760" t="s">
        <v>32</v>
      </c>
      <c r="BO1760" t="s">
        <v>3814</v>
      </c>
      <c r="BP1760" t="s">
        <v>3815</v>
      </c>
      <c r="BQ1760" t="s">
        <v>826</v>
      </c>
      <c r="BR1760" t="s">
        <v>28</v>
      </c>
      <c r="BS1760" t="s">
        <v>28</v>
      </c>
      <c r="BT1760" t="s">
        <v>835</v>
      </c>
      <c r="BU1760" s="3">
        <v>43860.546273148146</v>
      </c>
      <c r="BV1760" t="s">
        <v>803</v>
      </c>
      <c r="BW1760" s="3">
        <v>43966.56373050926</v>
      </c>
      <c r="BX1760" t="s">
        <v>3866</v>
      </c>
      <c r="CG1760"/>
      <c r="CH1760"/>
      <c r="CI1760"/>
      <c r="CY1760"/>
      <c r="DA1760"/>
      <c r="DF1760"/>
    </row>
    <row r="1761" spans="1:110" x14ac:dyDescent="0.25">
      <c r="A1761" s="1">
        <f>IF(Veg_Table[[#This Row],[VP_STATUS]]="Hold",0,IF(OR(AND(Veg_Table[[#This Row],[PRESCRIP]]="NW_No Work",Veg_Table[[#This Row],[VP_STATUS]]&lt;&gt;"No Work Required Under EVM"),AND(Veg_Table[[#This Row],[VP_STATUS]]="No Work Required Under EVM",Veg_Table[[#This Row],[PRESCRIP]]&lt;&gt;"NW_No Work")),1,0))</f>
        <v>0</v>
      </c>
      <c r="B1761" s="1">
        <f>IF(Veg_Table[[#This Row],[SPECIES]]="",1,0)</f>
        <v>0</v>
      </c>
      <c r="C1761" s="1">
        <f>IF(Veg_Table[[#This Row],[DIAMETER]]="",1,0)</f>
        <v>0</v>
      </c>
      <c r="D1761" s="1">
        <f>IF(Veg_Table[[#This Row],[HEIGHT]]="",1,0)</f>
        <v>0</v>
      </c>
      <c r="E176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61" s="1">
        <f>IF(AND(Veg_Table[[#This Row],[TAT_RESULT]]="ABATE",Veg_Table[[#This Row],[PRESCRIP]]="NW_No Work"),1,0)</f>
        <v>0</v>
      </c>
      <c r="G1761" s="1">
        <f>IF(OR(Veg_Table[[#This Row],[Prescription R-Scale]]="NA",Veg_Table[[#This Row],[Diameter R-Scale]]="NA"),0,IF(Veg_Table[[#This Row],[Diameter R-Scale]]&lt;&gt;Veg_Table[[#This Row],[Prescription R-Scale]],1,0))</f>
        <v>0</v>
      </c>
      <c r="H1761" s="1">
        <f>IF(OR(AND(Veg_Table[[#This Row],[PRESCRIP]]="BC_Br Rmv", Veg_Table[[#This Row],[WOOD_MAN]]&lt;&gt;"Not Needed"),AND(Veg_Table[[#This Row],[PRESCRIP]]="BCS_Br Rmv+Trt", Veg_Table[[#This Row],[WOOD_MAN]]&lt;&gt;"Not Needed")),1,0)</f>
        <v>0</v>
      </c>
      <c r="I1761" s="1">
        <f ca="1">IF(AND(Veg_Table[[#This Row],[Prescription_Changed]]="Yes",Veg_Table[[#This Row],[TAT_RESULT]]=""),1,0)</f>
        <v>0</v>
      </c>
      <c r="J1761" s="1">
        <f ca="1">SUM(Veg_Table[[#This Row],[Prescription and Status do not match]:[Prescription_Edited_And_TAT_Is_Blank]])</f>
        <v>0</v>
      </c>
      <c r="K1761" s="1">
        <f ca="1">IF(Veg_Table[[#This Row],[Sum of Errors]]&gt;0,1,0)</f>
        <v>0</v>
      </c>
      <c r="L1761" s="1">
        <f>1</f>
        <v>1</v>
      </c>
      <c r="M176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761" s="1">
        <f>IF(OR(MID(Veg_Table[[#This Row],[PRESCRIP]],2,1)="1",MID(Veg_Table[[#This Row],[PRESCRIP]],2,1)="2",MID(Veg_Table[[#This Row],[PRESCRIP]],2,1)="3",MID(Veg_Table[[#This Row],[PRESCRIP]],2,1)="4"),_xlfn.NUMBERVALUE(MID(Veg_Table[[#This Row],[PRESCRIP]],2,1)),"NA")</f>
        <v>1</v>
      </c>
      <c r="O1761" s="1">
        <f>WEEKNUM(Veg_Table[[#This Row],[EVM_LAST_EDITED_Day]],2)</f>
        <v>20</v>
      </c>
      <c r="P1761" s="25">
        <f>IFERROR(DATE(YEAR(Veg_Table[[#This Row],[EVM_LAST_EDITED2]]),MONTH(Veg_Table[[#This Row],[EVM_LAST_EDITED2]]),DAY(Veg_Table[[#This Row],[EVM_LAST_EDITED2]])),DATE(2019,1,1))</f>
        <v>43966</v>
      </c>
      <c r="Q1761" s="3">
        <f>VALUE(SUBSTITUTE(Veg_Table[[#This Row],[EVM_LAST_EDITED]],",",""))</f>
        <v>43966.488099421302</v>
      </c>
      <c r="R1761" s="1" t="str">
        <f>_xlfn.IFNA(IF(Veg_Table[[#This Row],[EVM_LAST_EDITOR]]="","zBlank EVM Last Editor",VLOOKUP(Veg_Table[[#This Row],[EVM_LAST_EDITOR]],Roster_Table[#All],4,FALSE)),"zAWRR Not in Roster")</f>
        <v>AEA</v>
      </c>
      <c r="S1761" s="1" t="str">
        <f>_xlfn.IFNA(IF(Veg_Table[[#This Row],[EVM_LAST_EDITOR]]="","zBlank EVM Last Editor",VLOOKUP(Veg_Table[[#This Row],[EVM_LAST_EDITOR]],Roster_Table[#All],16,FALSE)),"zCompany_AWRR not in Roster")</f>
        <v>Not in Sierra Roster</v>
      </c>
      <c r="T1761" s="2">
        <f>IFERROR(DATE(YEAR(Veg_Table[[#This Row],[Created2]]),MONTH(Veg_Table[[#This Row],[Created2]]),DAY(Veg_Table[[#This Row],[Created2]])),DATE(2019,1,1))</f>
        <v>43860</v>
      </c>
      <c r="U1761" s="3">
        <f>VALUE(SUBSTITUTE(Veg_Table[[#This Row],[Created]],",",""))</f>
        <v>43860.545358796298</v>
      </c>
      <c r="V1761" s="3" t="str">
        <f ca="1">IFERROR(_xlfn.IFNA(CELL("contents",INDIRECT(_xlfn.CONCAT("Veg_Table_Production_Data!",ADDRESS(MATCH(_xlfn.MAXIFS(#REF!,#REF!,"="&amp;Veg_Table[[#This Row],[AUTO_ID]],#REF!,"&lt;"&amp;Veg_Table[[#This Row],[EVM_LAST_EDITED_Day]]),#REF!,0),COLUMN(#REF!),4,1,)))),""),"")</f>
        <v/>
      </c>
      <c r="W1761" s="3" t="str">
        <f ca="1">IF(Veg_Table[[#This Row],[Previous_Prescription]]="","No",IF(Veg_Table[[#This Row],[Previous_Prescription]]=Veg_Table[[#This Row],[PRESCRIP]],"No","Yes"))</f>
        <v>No</v>
      </c>
      <c r="X1761" s="3" t="str">
        <f>IF(Veg_Table[[#This Row],[EVM_LAST_EDITED_Day]]=Veg_Table[[#This Row],[Created_Day]],"New","Old")</f>
        <v>Old</v>
      </c>
      <c r="Y1761" s="1">
        <f>IFERROR(IF(FIND("delete",LOWER(Veg_Table[[#This Row],[PI_COMMENTS]]))&gt;=1,1,0),0)</f>
        <v>0</v>
      </c>
      <c r="Z1761" s="1" t="str">
        <f>_xlfn.IFNA(IF(Veg_Table[[#This Row],[EVM_LAST_EDITOR]]="","Yes",VLOOKUP(Veg_Table[[#This Row],[EVM_LAST_EDITOR]],Roster_Table[#All],15,FALSE)),"Yes")</f>
        <v>No</v>
      </c>
      <c r="AA176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61" s="1" t="str">
        <f>_xlfn.IFNA(VLOOKUP(Veg_Table[[#This Row],[EVM_LAST_EDITOR]],Roster_Table[#All],3,FALSE),"zAWRR Not in Roster")</f>
        <v>Drew</v>
      </c>
      <c r="AC1761" s="1" t="str">
        <f>_xlfn.IFNA(VLOOKUP(Veg_Table[[#This Row],[EVM_LAST_EDITOR]],Roster_Table[#All],2,FALSE),"zAWRR Not in Roster")</f>
        <v>Berlfein</v>
      </c>
      <c r="AD1761" s="1" t="str">
        <f>IF(_xlfn.CONCAT(Veg_Table[[#This Row],[First_Name]]," ",Veg_Table[[#This Row],[Last_Name]])="zAWRR Not in Roster zAWRR Not in Roster","zAWRR Not in Roster",_xlfn.CONCAT(Veg_Table[[#This Row],[First_Name]]," ",Veg_Table[[#This Row],[Last_Name]]))</f>
        <v>Drew Berlfein</v>
      </c>
      <c r="AE1761">
        <v>1777139</v>
      </c>
      <c r="AF1761" t="s">
        <v>3859</v>
      </c>
      <c r="AG1761" t="s">
        <v>30</v>
      </c>
      <c r="AH1761" t="s">
        <v>1387</v>
      </c>
      <c r="AI1761" t="s">
        <v>829</v>
      </c>
      <c r="AJ1761" t="s">
        <v>820</v>
      </c>
      <c r="AK1761" t="s">
        <v>833</v>
      </c>
      <c r="AL1761" t="s">
        <v>830</v>
      </c>
      <c r="AM1761" t="s">
        <v>34</v>
      </c>
      <c r="AN1761" t="s">
        <v>25</v>
      </c>
      <c r="AO1761" t="s">
        <v>43</v>
      </c>
      <c r="AP1761">
        <v>9</v>
      </c>
      <c r="AQ1761">
        <v>40</v>
      </c>
      <c r="AR1761" t="s">
        <v>514</v>
      </c>
      <c r="AS1761" t="s">
        <v>55</v>
      </c>
      <c r="AT1761" t="s">
        <v>515</v>
      </c>
      <c r="AU1761" t="s">
        <v>25</v>
      </c>
      <c r="AV1761" t="s">
        <v>512</v>
      </c>
      <c r="AW1761" t="s">
        <v>3860</v>
      </c>
      <c r="AX1761" t="s">
        <v>534</v>
      </c>
      <c r="AY1761" t="s">
        <v>28</v>
      </c>
      <c r="AZ1761">
        <v>5864178</v>
      </c>
      <c r="BA1761" t="s">
        <v>55</v>
      </c>
      <c r="BB1761" s="4">
        <v>43966.488037118055</v>
      </c>
      <c r="BD1761" t="s">
        <v>29</v>
      </c>
      <c r="BF1761" t="s">
        <v>28</v>
      </c>
      <c r="BG1761" t="s">
        <v>28</v>
      </c>
      <c r="BH1761" t="s">
        <v>28</v>
      </c>
      <c r="BI1761" s="3"/>
      <c r="BJ1761" t="s">
        <v>3861</v>
      </c>
      <c r="BK1761" s="30" t="s">
        <v>533</v>
      </c>
      <c r="BL1761" s="3">
        <v>43966.488099421294</v>
      </c>
      <c r="BM1761" t="s">
        <v>31</v>
      </c>
      <c r="BN1761" t="s">
        <v>32</v>
      </c>
      <c r="BO1761" t="s">
        <v>3814</v>
      </c>
      <c r="BP1761" t="s">
        <v>3815</v>
      </c>
      <c r="BQ1761" t="s">
        <v>826</v>
      </c>
      <c r="BR1761" t="s">
        <v>28</v>
      </c>
      <c r="BS1761" t="s">
        <v>28</v>
      </c>
      <c r="BT1761" t="s">
        <v>835</v>
      </c>
      <c r="BU1761" s="3">
        <v>43860.545358796298</v>
      </c>
      <c r="BV1761" t="s">
        <v>803</v>
      </c>
      <c r="BW1761" s="3">
        <v>43966.56373050926</v>
      </c>
      <c r="BX1761" t="s">
        <v>3862</v>
      </c>
      <c r="CG1761"/>
      <c r="CH1761"/>
      <c r="CI1761"/>
      <c r="CY1761"/>
      <c r="DA1761"/>
      <c r="DF1761"/>
    </row>
    <row r="1762" spans="1:110" x14ac:dyDescent="0.25">
      <c r="A1762" s="1">
        <f>IF(Veg_Table[[#This Row],[VP_STATUS]]="Hold",0,IF(OR(AND(Veg_Table[[#This Row],[PRESCRIP]]="NW_No Work",Veg_Table[[#This Row],[VP_STATUS]]&lt;&gt;"No Work Required Under EVM"),AND(Veg_Table[[#This Row],[VP_STATUS]]="No Work Required Under EVM",Veg_Table[[#This Row],[PRESCRIP]]&lt;&gt;"NW_No Work")),1,0))</f>
        <v>0</v>
      </c>
      <c r="B1762" s="1">
        <f>IF(Veg_Table[[#This Row],[SPECIES]]="",1,0)</f>
        <v>0</v>
      </c>
      <c r="C1762" s="1">
        <f>IF(Veg_Table[[#This Row],[DIAMETER]]="",1,0)</f>
        <v>0</v>
      </c>
      <c r="D1762" s="1">
        <f>IF(Veg_Table[[#This Row],[HEIGHT]]="",1,0)</f>
        <v>0</v>
      </c>
      <c r="E176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62" s="1">
        <f>IF(AND(Veg_Table[[#This Row],[TAT_RESULT]]="ABATE",Veg_Table[[#This Row],[PRESCRIP]]="NW_No Work"),1,0)</f>
        <v>0</v>
      </c>
      <c r="G1762" s="1">
        <f>IF(OR(Veg_Table[[#This Row],[Prescription R-Scale]]="NA",Veg_Table[[#This Row],[Diameter R-Scale]]="NA"),0,IF(Veg_Table[[#This Row],[Diameter R-Scale]]&lt;&gt;Veg_Table[[#This Row],[Prescription R-Scale]],1,0))</f>
        <v>0</v>
      </c>
      <c r="H1762" s="1">
        <f>IF(OR(AND(Veg_Table[[#This Row],[PRESCRIP]]="BC_Br Rmv", Veg_Table[[#This Row],[WOOD_MAN]]&lt;&gt;"Not Needed"),AND(Veg_Table[[#This Row],[PRESCRIP]]="BCS_Br Rmv+Trt", Veg_Table[[#This Row],[WOOD_MAN]]&lt;&gt;"Not Needed")),1,0)</f>
        <v>0</v>
      </c>
      <c r="I1762" s="1">
        <f ca="1">IF(AND(Veg_Table[[#This Row],[Prescription_Changed]]="Yes",Veg_Table[[#This Row],[TAT_RESULT]]=""),1,0)</f>
        <v>0</v>
      </c>
      <c r="J1762" s="1">
        <f ca="1">SUM(Veg_Table[[#This Row],[Prescription and Status do not match]:[Prescription_Edited_And_TAT_Is_Blank]])</f>
        <v>0</v>
      </c>
      <c r="K1762" s="1">
        <f ca="1">IF(Veg_Table[[#This Row],[Sum of Errors]]&gt;0,1,0)</f>
        <v>0</v>
      </c>
      <c r="L1762" s="1">
        <f>1</f>
        <v>1</v>
      </c>
      <c r="M176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1762" s="1">
        <f>IF(OR(MID(Veg_Table[[#This Row],[PRESCRIP]],2,1)="1",MID(Veg_Table[[#This Row],[PRESCRIP]],2,1)="2",MID(Veg_Table[[#This Row],[PRESCRIP]],2,1)="3",MID(Veg_Table[[#This Row],[PRESCRIP]],2,1)="4"),_xlfn.NUMBERVALUE(MID(Veg_Table[[#This Row],[PRESCRIP]],2,1)),"NA")</f>
        <v>4</v>
      </c>
      <c r="O1762" s="1">
        <f>WEEKNUM(Veg_Table[[#This Row],[EVM_LAST_EDITED_Day]],2)</f>
        <v>20</v>
      </c>
      <c r="P1762" s="25">
        <f>IFERROR(DATE(YEAR(Veg_Table[[#This Row],[EVM_LAST_EDITED2]]),MONTH(Veg_Table[[#This Row],[EVM_LAST_EDITED2]]),DAY(Veg_Table[[#This Row],[EVM_LAST_EDITED2]])),DATE(2019,1,1))</f>
        <v>43966</v>
      </c>
      <c r="Q1762" s="3">
        <f>VALUE(SUBSTITUTE(Veg_Table[[#This Row],[EVM_LAST_EDITED]],",",""))</f>
        <v>43966.491433842602</v>
      </c>
      <c r="R1762" s="1" t="str">
        <f>_xlfn.IFNA(IF(Veg_Table[[#This Row],[EVM_LAST_EDITOR]]="","zBlank EVM Last Editor",VLOOKUP(Veg_Table[[#This Row],[EVM_LAST_EDITOR]],Roster_Table[#All],4,FALSE)),"zAWRR Not in Roster")</f>
        <v>MGE</v>
      </c>
      <c r="S1762" s="1" t="str">
        <f>_xlfn.IFNA(IF(Veg_Table[[#This Row],[EVM_LAST_EDITOR]]="","zBlank EVM Last Editor",VLOOKUP(Veg_Table[[#This Row],[EVM_LAST_EDITOR]],Roster_Table[#All],16,FALSE)),"zCompany_AWRR not in Roster")</f>
        <v>MGE_Mountain G Enterprises</v>
      </c>
      <c r="T1762" s="2">
        <f>IFERROR(DATE(YEAR(Veg_Table[[#This Row],[Created2]]),MONTH(Veg_Table[[#This Row],[Created2]]),DAY(Veg_Table[[#This Row],[Created2]])),DATE(2019,1,1))</f>
        <v>43966</v>
      </c>
      <c r="U1762" s="3">
        <f>VALUE(SUBSTITUTE(Veg_Table[[#This Row],[Created]],",",""))</f>
        <v>43966.491433842602</v>
      </c>
      <c r="V1762" s="3" t="str">
        <f ca="1">IFERROR(_xlfn.IFNA(CELL("contents",INDIRECT(_xlfn.CONCAT("Veg_Table_Production_Data!",ADDRESS(MATCH(_xlfn.MAXIFS(#REF!,#REF!,"="&amp;Veg_Table[[#This Row],[AUTO_ID]],#REF!,"&lt;"&amp;Veg_Table[[#This Row],[EVM_LAST_EDITED_Day]]),#REF!,0),COLUMN(#REF!),4,1,)))),""),"")</f>
        <v/>
      </c>
      <c r="W1762" s="3" t="str">
        <f ca="1">IF(Veg_Table[[#This Row],[Previous_Prescription]]="","No",IF(Veg_Table[[#This Row],[Previous_Prescription]]=Veg_Table[[#This Row],[PRESCRIP]],"No","Yes"))</f>
        <v>No</v>
      </c>
      <c r="X1762" s="3" t="str">
        <f>IF(Veg_Table[[#This Row],[EVM_LAST_EDITED_Day]]=Veg_Table[[#This Row],[Created_Day]],"New","Old")</f>
        <v>New</v>
      </c>
      <c r="Y1762" s="1">
        <f>IFERROR(IF(FIND("delete",LOWER(Veg_Table[[#This Row],[PI_COMMENTS]]))&gt;=1,1,0),0)</f>
        <v>0</v>
      </c>
      <c r="Z1762" s="1" t="str">
        <f>_xlfn.IFNA(IF(Veg_Table[[#This Row],[EVM_LAST_EDITOR]]="","Yes",VLOOKUP(Veg_Table[[#This Row],[EVM_LAST_EDITOR]],Roster_Table[#All],15,FALSE)),"Yes")</f>
        <v>Yes</v>
      </c>
      <c r="AA176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62" s="1" t="str">
        <f>_xlfn.IFNA(VLOOKUP(Veg_Table[[#This Row],[EVM_LAST_EDITOR]],Roster_Table[#All],3,FALSE),"zAWRR Not in Roster")</f>
        <v>Aaron</v>
      </c>
      <c r="AC1762" s="1" t="str">
        <f>_xlfn.IFNA(VLOOKUP(Veg_Table[[#This Row],[EVM_LAST_EDITOR]],Roster_Table[#All],2,FALSE),"zAWRR Not in Roster")</f>
        <v>Hansen</v>
      </c>
      <c r="AD1762" s="1" t="str">
        <f>IF(_xlfn.CONCAT(Veg_Table[[#This Row],[First_Name]]," ",Veg_Table[[#This Row],[Last_Name]])="zAWRR Not in Roster zAWRR Not in Roster","zAWRR Not in Roster",_xlfn.CONCAT(Veg_Table[[#This Row],[First_Name]]," ",Veg_Table[[#This Row],[Last_Name]]))</f>
        <v>Aaron Hansen</v>
      </c>
      <c r="AE1762">
        <v>3231669</v>
      </c>
      <c r="AF1762" t="s">
        <v>7283</v>
      </c>
      <c r="AG1762" t="s">
        <v>93</v>
      </c>
      <c r="AH1762" t="s">
        <v>5320</v>
      </c>
      <c r="AI1762" t="s">
        <v>7280</v>
      </c>
      <c r="AJ1762" t="s">
        <v>36</v>
      </c>
      <c r="AL1762" t="s">
        <v>22</v>
      </c>
      <c r="AM1762" t="s">
        <v>23</v>
      </c>
      <c r="AN1762" t="s">
        <v>25</v>
      </c>
      <c r="AO1762" t="s">
        <v>25</v>
      </c>
      <c r="AP1762">
        <v>82</v>
      </c>
      <c r="AQ1762">
        <v>60</v>
      </c>
      <c r="AR1762" t="s">
        <v>514</v>
      </c>
      <c r="AS1762" t="s">
        <v>57</v>
      </c>
      <c r="AT1762" t="s">
        <v>515</v>
      </c>
      <c r="AV1762" t="s">
        <v>512</v>
      </c>
      <c r="AW1762" t="s">
        <v>7284</v>
      </c>
      <c r="AZ1762"/>
      <c r="BB1762" s="4"/>
      <c r="BD1762" t="s">
        <v>29</v>
      </c>
      <c r="BE1762" t="s">
        <v>25</v>
      </c>
      <c r="BF1762" t="s">
        <v>513</v>
      </c>
      <c r="BI1762" s="3"/>
      <c r="BJ1762" t="s">
        <v>2678</v>
      </c>
      <c r="BK1762" s="30" t="s">
        <v>156</v>
      </c>
      <c r="BL1762" s="3">
        <v>43966.491433842595</v>
      </c>
      <c r="BM1762" t="s">
        <v>31</v>
      </c>
      <c r="BN1762" t="s">
        <v>32</v>
      </c>
      <c r="BP1762" t="s">
        <v>5452</v>
      </c>
      <c r="BQ1762" t="s">
        <v>1025</v>
      </c>
      <c r="BR1762" t="s">
        <v>28</v>
      </c>
      <c r="BS1762" t="s">
        <v>28</v>
      </c>
      <c r="BT1762" t="s">
        <v>156</v>
      </c>
      <c r="BU1762" s="3">
        <v>43966.491433842595</v>
      </c>
      <c r="BV1762" t="s">
        <v>803</v>
      </c>
      <c r="BW1762" s="3">
        <v>43966.505184270834</v>
      </c>
      <c r="BX1762" t="s">
        <v>7285</v>
      </c>
      <c r="CG1762"/>
      <c r="CH1762"/>
      <c r="CI1762"/>
      <c r="CY1762"/>
      <c r="DA1762"/>
      <c r="DF1762"/>
    </row>
    <row r="1763" spans="1:110" x14ac:dyDescent="0.25">
      <c r="A1763" s="1">
        <f>IF(Veg_Table[[#This Row],[VP_STATUS]]="Hold",0,IF(OR(AND(Veg_Table[[#This Row],[PRESCRIP]]="NW_No Work",Veg_Table[[#This Row],[VP_STATUS]]&lt;&gt;"No Work Required Under EVM"),AND(Veg_Table[[#This Row],[VP_STATUS]]="No Work Required Under EVM",Veg_Table[[#This Row],[PRESCRIP]]&lt;&gt;"NW_No Work")),1,0))</f>
        <v>0</v>
      </c>
      <c r="B1763" s="1">
        <f>IF(Veg_Table[[#This Row],[SPECIES]]="",1,0)</f>
        <v>0</v>
      </c>
      <c r="C1763" s="1">
        <f>IF(Veg_Table[[#This Row],[DIAMETER]]="",1,0)</f>
        <v>0</v>
      </c>
      <c r="D1763" s="1">
        <f>IF(Veg_Table[[#This Row],[HEIGHT]]="",1,0)</f>
        <v>0</v>
      </c>
      <c r="E176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63" s="1">
        <f>IF(AND(Veg_Table[[#This Row],[TAT_RESULT]]="ABATE",Veg_Table[[#This Row],[PRESCRIP]]="NW_No Work"),1,0)</f>
        <v>0</v>
      </c>
      <c r="G1763" s="1">
        <f>IF(OR(Veg_Table[[#This Row],[Prescription R-Scale]]="NA",Veg_Table[[#This Row],[Diameter R-Scale]]="NA"),0,IF(Veg_Table[[#This Row],[Diameter R-Scale]]&lt;&gt;Veg_Table[[#This Row],[Prescription R-Scale]],1,0))</f>
        <v>0</v>
      </c>
      <c r="H1763" s="1">
        <f>IF(OR(AND(Veg_Table[[#This Row],[PRESCRIP]]="BC_Br Rmv", Veg_Table[[#This Row],[WOOD_MAN]]&lt;&gt;"Not Needed"),AND(Veg_Table[[#This Row],[PRESCRIP]]="BCS_Br Rmv+Trt", Veg_Table[[#This Row],[WOOD_MAN]]&lt;&gt;"Not Needed")),1,0)</f>
        <v>0</v>
      </c>
      <c r="I1763" s="1">
        <f ca="1">IF(AND(Veg_Table[[#This Row],[Prescription_Changed]]="Yes",Veg_Table[[#This Row],[TAT_RESULT]]=""),1,0)</f>
        <v>0</v>
      </c>
      <c r="J1763" s="1">
        <f ca="1">SUM(Veg_Table[[#This Row],[Prescription and Status do not match]:[Prescription_Edited_And_TAT_Is_Blank]])</f>
        <v>0</v>
      </c>
      <c r="K1763" s="1">
        <f ca="1">IF(Veg_Table[[#This Row],[Sum of Errors]]&gt;0,1,0)</f>
        <v>0</v>
      </c>
      <c r="L1763" s="1">
        <f>1</f>
        <v>1</v>
      </c>
      <c r="M176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1763" s="1">
        <f>IF(OR(MID(Veg_Table[[#This Row],[PRESCRIP]],2,1)="1",MID(Veg_Table[[#This Row],[PRESCRIP]],2,1)="2",MID(Veg_Table[[#This Row],[PRESCRIP]],2,1)="3",MID(Veg_Table[[#This Row],[PRESCRIP]],2,1)="4"),_xlfn.NUMBERVALUE(MID(Veg_Table[[#This Row],[PRESCRIP]],2,1)),"NA")</f>
        <v>4</v>
      </c>
      <c r="O1763" s="1">
        <f>WEEKNUM(Veg_Table[[#This Row],[EVM_LAST_EDITED_Day]],2)</f>
        <v>20</v>
      </c>
      <c r="P1763" s="25">
        <f>IFERROR(DATE(YEAR(Veg_Table[[#This Row],[EVM_LAST_EDITED2]]),MONTH(Veg_Table[[#This Row],[EVM_LAST_EDITED2]]),DAY(Veg_Table[[#This Row],[EVM_LAST_EDITED2]])),DATE(2019,1,1))</f>
        <v>43966</v>
      </c>
      <c r="Q1763" s="3">
        <f>VALUE(SUBSTITUTE(Veg_Table[[#This Row],[EVM_LAST_EDITED]],",",""))</f>
        <v>43966.492289189802</v>
      </c>
      <c r="R1763" s="1" t="str">
        <f>_xlfn.IFNA(IF(Veg_Table[[#This Row],[EVM_LAST_EDITOR]]="","zBlank EVM Last Editor",VLOOKUP(Veg_Table[[#This Row],[EVM_LAST_EDITOR]],Roster_Table[#All],4,FALSE)),"zAWRR Not in Roster")</f>
        <v>MGE</v>
      </c>
      <c r="S1763" s="1" t="str">
        <f>_xlfn.IFNA(IF(Veg_Table[[#This Row],[EVM_LAST_EDITOR]]="","zBlank EVM Last Editor",VLOOKUP(Veg_Table[[#This Row],[EVM_LAST_EDITOR]],Roster_Table[#All],16,FALSE)),"zCompany_AWRR not in Roster")</f>
        <v>MGE_Mountain G Enterprises</v>
      </c>
      <c r="T1763" s="2">
        <f>IFERROR(DATE(YEAR(Veg_Table[[#This Row],[Created2]]),MONTH(Veg_Table[[#This Row],[Created2]]),DAY(Veg_Table[[#This Row],[Created2]])),DATE(2019,1,1))</f>
        <v>43966</v>
      </c>
      <c r="U1763" s="3">
        <f>VALUE(SUBSTITUTE(Veg_Table[[#This Row],[Created]],",",""))</f>
        <v>43966.488448993099</v>
      </c>
      <c r="V1763" s="3" t="str">
        <f ca="1">IFERROR(_xlfn.IFNA(CELL("contents",INDIRECT(_xlfn.CONCAT("Veg_Table_Production_Data!",ADDRESS(MATCH(_xlfn.MAXIFS(#REF!,#REF!,"="&amp;Veg_Table[[#This Row],[AUTO_ID]],#REF!,"&lt;"&amp;Veg_Table[[#This Row],[EVM_LAST_EDITED_Day]]),#REF!,0),COLUMN(#REF!),4,1,)))),""),"")</f>
        <v/>
      </c>
      <c r="W1763" s="3" t="str">
        <f ca="1">IF(Veg_Table[[#This Row],[Previous_Prescription]]="","No",IF(Veg_Table[[#This Row],[Previous_Prescription]]=Veg_Table[[#This Row],[PRESCRIP]],"No","Yes"))</f>
        <v>No</v>
      </c>
      <c r="X1763" s="3" t="str">
        <f>IF(Veg_Table[[#This Row],[EVM_LAST_EDITED_Day]]=Veg_Table[[#This Row],[Created_Day]],"New","Old")</f>
        <v>New</v>
      </c>
      <c r="Y1763" s="1">
        <f>IFERROR(IF(FIND("delete",LOWER(Veg_Table[[#This Row],[PI_COMMENTS]]))&gt;=1,1,0),0)</f>
        <v>0</v>
      </c>
      <c r="Z1763" s="1" t="str">
        <f>_xlfn.IFNA(IF(Veg_Table[[#This Row],[EVM_LAST_EDITOR]]="","Yes",VLOOKUP(Veg_Table[[#This Row],[EVM_LAST_EDITOR]],Roster_Table[#All],15,FALSE)),"Yes")</f>
        <v>Yes</v>
      </c>
      <c r="AA176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63" s="1" t="str">
        <f>_xlfn.IFNA(VLOOKUP(Veg_Table[[#This Row],[EVM_LAST_EDITOR]],Roster_Table[#All],3,FALSE),"zAWRR Not in Roster")</f>
        <v>Aaron</v>
      </c>
      <c r="AC1763" s="1" t="str">
        <f>_xlfn.IFNA(VLOOKUP(Veg_Table[[#This Row],[EVM_LAST_EDITOR]],Roster_Table[#All],2,FALSE),"zAWRR Not in Roster")</f>
        <v>Hansen</v>
      </c>
      <c r="AD1763" s="1" t="str">
        <f>IF(_xlfn.CONCAT(Veg_Table[[#This Row],[First_Name]]," ",Veg_Table[[#This Row],[Last_Name]])="zAWRR Not in Roster zAWRR Not in Roster","zAWRR Not in Roster",_xlfn.CONCAT(Veg_Table[[#This Row],[First_Name]]," ",Veg_Table[[#This Row],[Last_Name]]))</f>
        <v>Aaron Hansen</v>
      </c>
      <c r="AE1763">
        <v>3231635</v>
      </c>
      <c r="AF1763" t="s">
        <v>7279</v>
      </c>
      <c r="AG1763" t="s">
        <v>93</v>
      </c>
      <c r="AH1763" t="s">
        <v>5320</v>
      </c>
      <c r="AI1763" t="s">
        <v>7280</v>
      </c>
      <c r="AJ1763" t="s">
        <v>36</v>
      </c>
      <c r="AL1763" t="s">
        <v>22</v>
      </c>
      <c r="AM1763" t="s">
        <v>23</v>
      </c>
      <c r="AN1763" t="s">
        <v>25</v>
      </c>
      <c r="AO1763" t="s">
        <v>25</v>
      </c>
      <c r="AP1763">
        <v>50</v>
      </c>
      <c r="AQ1763">
        <v>65</v>
      </c>
      <c r="AR1763" t="s">
        <v>514</v>
      </c>
      <c r="AS1763" t="s">
        <v>57</v>
      </c>
      <c r="AT1763" t="s">
        <v>515</v>
      </c>
      <c r="AV1763" t="s">
        <v>512</v>
      </c>
      <c r="AW1763" t="s">
        <v>7281</v>
      </c>
      <c r="AZ1763"/>
      <c r="BB1763" s="4"/>
      <c r="BD1763" t="s">
        <v>29</v>
      </c>
      <c r="BE1763" t="s">
        <v>25</v>
      </c>
      <c r="BF1763" t="s">
        <v>513</v>
      </c>
      <c r="BI1763" s="3"/>
      <c r="BJ1763" t="s">
        <v>2678</v>
      </c>
      <c r="BK1763" s="30" t="s">
        <v>156</v>
      </c>
      <c r="BL1763" s="3">
        <v>43966.492289189817</v>
      </c>
      <c r="BM1763" t="s">
        <v>31</v>
      </c>
      <c r="BN1763" t="s">
        <v>32</v>
      </c>
      <c r="BP1763" t="s">
        <v>5452</v>
      </c>
      <c r="BQ1763" t="s">
        <v>1025</v>
      </c>
      <c r="BR1763" t="s">
        <v>28</v>
      </c>
      <c r="BS1763" t="s">
        <v>28</v>
      </c>
      <c r="BT1763" t="s">
        <v>156</v>
      </c>
      <c r="BU1763" s="3">
        <v>43966.488448993055</v>
      </c>
      <c r="BV1763" t="s">
        <v>803</v>
      </c>
      <c r="BW1763" s="3">
        <v>43966.505178437503</v>
      </c>
      <c r="BX1763" t="s">
        <v>7282</v>
      </c>
      <c r="CG1763"/>
      <c r="CH1763"/>
      <c r="CI1763"/>
      <c r="CY1763"/>
      <c r="DA1763"/>
      <c r="DF1763"/>
    </row>
    <row r="1764" spans="1:110" x14ac:dyDescent="0.25">
      <c r="A1764" s="1">
        <f>IF(Veg_Table[[#This Row],[VP_STATUS]]="Hold",0,IF(OR(AND(Veg_Table[[#This Row],[PRESCRIP]]="NW_No Work",Veg_Table[[#This Row],[VP_STATUS]]&lt;&gt;"No Work Required Under EVM"),AND(Veg_Table[[#This Row],[VP_STATUS]]="No Work Required Under EVM",Veg_Table[[#This Row],[PRESCRIP]]&lt;&gt;"NW_No Work")),1,0))</f>
        <v>0</v>
      </c>
      <c r="B1764" s="1">
        <f>IF(Veg_Table[[#This Row],[SPECIES]]="",1,0)</f>
        <v>0</v>
      </c>
      <c r="C1764" s="1">
        <f>IF(Veg_Table[[#This Row],[DIAMETER]]="",1,0)</f>
        <v>0</v>
      </c>
      <c r="D1764" s="1">
        <f>IF(Veg_Table[[#This Row],[HEIGHT]]="",1,0)</f>
        <v>0</v>
      </c>
      <c r="E176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64" s="1">
        <f>IF(AND(Veg_Table[[#This Row],[TAT_RESULT]]="ABATE",Veg_Table[[#This Row],[PRESCRIP]]="NW_No Work"),1,0)</f>
        <v>0</v>
      </c>
      <c r="G1764" s="1">
        <f>IF(OR(Veg_Table[[#This Row],[Prescription R-Scale]]="NA",Veg_Table[[#This Row],[Diameter R-Scale]]="NA"),0,IF(Veg_Table[[#This Row],[Diameter R-Scale]]&lt;&gt;Veg_Table[[#This Row],[Prescription R-Scale]],1,0))</f>
        <v>0</v>
      </c>
      <c r="H1764" s="1">
        <f>IF(OR(AND(Veg_Table[[#This Row],[PRESCRIP]]="BC_Br Rmv", Veg_Table[[#This Row],[WOOD_MAN]]&lt;&gt;"Not Needed"),AND(Veg_Table[[#This Row],[PRESCRIP]]="BCS_Br Rmv+Trt", Veg_Table[[#This Row],[WOOD_MAN]]&lt;&gt;"Not Needed")),1,0)</f>
        <v>0</v>
      </c>
      <c r="I1764" s="1">
        <f ca="1">IF(AND(Veg_Table[[#This Row],[Prescription_Changed]]="Yes",Veg_Table[[#This Row],[TAT_RESULT]]=""),1,0)</f>
        <v>0</v>
      </c>
      <c r="J1764" s="1">
        <f ca="1">SUM(Veg_Table[[#This Row],[Prescription and Status do not match]:[Prescription_Edited_And_TAT_Is_Blank]])</f>
        <v>0</v>
      </c>
      <c r="K1764" s="1">
        <f ca="1">IF(Veg_Table[[#This Row],[Sum of Errors]]&gt;0,1,0)</f>
        <v>0</v>
      </c>
      <c r="L1764" s="1">
        <f>1</f>
        <v>1</v>
      </c>
      <c r="M1764"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764" s="1" t="str">
        <f>IF(OR(MID(Veg_Table[[#This Row],[PRESCRIP]],2,1)="1",MID(Veg_Table[[#This Row],[PRESCRIP]],2,1)="2",MID(Veg_Table[[#This Row],[PRESCRIP]],2,1)="3",MID(Veg_Table[[#This Row],[PRESCRIP]],2,1)="4"),_xlfn.NUMBERVALUE(MID(Veg_Table[[#This Row],[PRESCRIP]],2,1)),"NA")</f>
        <v>NA</v>
      </c>
      <c r="O1764" s="1">
        <f>WEEKNUM(Veg_Table[[#This Row],[EVM_LAST_EDITED_Day]],2)</f>
        <v>20</v>
      </c>
      <c r="P1764" s="25">
        <f>IFERROR(DATE(YEAR(Veg_Table[[#This Row],[EVM_LAST_EDITED2]]),MONTH(Veg_Table[[#This Row],[EVM_LAST_EDITED2]]),DAY(Veg_Table[[#This Row],[EVM_LAST_EDITED2]])),DATE(2019,1,1))</f>
        <v>43966</v>
      </c>
      <c r="Q1764" s="3">
        <f>VALUE(SUBSTITUTE(Veg_Table[[#This Row],[EVM_LAST_EDITED]],",",""))</f>
        <v>43966.511867106499</v>
      </c>
      <c r="R1764" s="1" t="str">
        <f>_xlfn.IFNA(IF(Veg_Table[[#This Row],[EVM_LAST_EDITOR]]="","zBlank EVM Last Editor",VLOOKUP(Veg_Table[[#This Row],[EVM_LAST_EDITOR]],Roster_Table[#All],4,FALSE)),"zAWRR Not in Roster")</f>
        <v>zAWRR Not in Roster</v>
      </c>
      <c r="S1764" s="1" t="str">
        <f>_xlfn.IFNA(IF(Veg_Table[[#This Row],[EVM_LAST_EDITOR]]="","zBlank EVM Last Editor",VLOOKUP(Veg_Table[[#This Row],[EVM_LAST_EDITOR]],Roster_Table[#All],16,FALSE)),"zCompany_AWRR not in Roster")</f>
        <v>zCompany_AWRR not in Roster</v>
      </c>
      <c r="T1764" s="2">
        <f>IFERROR(DATE(YEAR(Veg_Table[[#This Row],[Created2]]),MONTH(Veg_Table[[#This Row],[Created2]]),DAY(Veg_Table[[#This Row],[Created2]])),DATE(2019,1,1))</f>
        <v>43686</v>
      </c>
      <c r="U1764" s="3">
        <f>VALUE(SUBSTITUTE(Veg_Table[[#This Row],[Created]],",",""))</f>
        <v>43686.449247685203</v>
      </c>
      <c r="V1764" s="3" t="str">
        <f ca="1">IFERROR(_xlfn.IFNA(CELL("contents",INDIRECT(_xlfn.CONCAT("Veg_Table_Production_Data!",ADDRESS(MATCH(_xlfn.MAXIFS(#REF!,#REF!,"="&amp;Veg_Table[[#This Row],[AUTO_ID]],#REF!,"&lt;"&amp;Veg_Table[[#This Row],[EVM_LAST_EDITED_Day]]),#REF!,0),COLUMN(#REF!),4,1,)))),""),"")</f>
        <v/>
      </c>
      <c r="W1764" s="3" t="str">
        <f ca="1">IF(Veg_Table[[#This Row],[Previous_Prescription]]="","No",IF(Veg_Table[[#This Row],[Previous_Prescription]]=Veg_Table[[#This Row],[PRESCRIP]],"No","Yes"))</f>
        <v>No</v>
      </c>
      <c r="X1764" s="3" t="str">
        <f>IF(Veg_Table[[#This Row],[EVM_LAST_EDITED_Day]]=Veg_Table[[#This Row],[Created_Day]],"New","Old")</f>
        <v>Old</v>
      </c>
      <c r="Y1764" s="1">
        <f>IFERROR(IF(FIND("delete",LOWER(Veg_Table[[#This Row],[PI_COMMENTS]]))&gt;=1,1,0),0)</f>
        <v>0</v>
      </c>
      <c r="Z1764" s="1" t="str">
        <f>_xlfn.IFNA(IF(Veg_Table[[#This Row],[EVM_LAST_EDITOR]]="","Yes",VLOOKUP(Veg_Table[[#This Row],[EVM_LAST_EDITOR]],Roster_Table[#All],15,FALSE)),"Yes")</f>
        <v>Yes</v>
      </c>
      <c r="AA176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64" s="1" t="str">
        <f>_xlfn.IFNA(VLOOKUP(Veg_Table[[#This Row],[EVM_LAST_EDITOR]],Roster_Table[#All],3,FALSE),"zAWRR Not in Roster")</f>
        <v>zAWRR Not in Roster</v>
      </c>
      <c r="AC1764" s="1" t="str">
        <f>_xlfn.IFNA(VLOOKUP(Veg_Table[[#This Row],[EVM_LAST_EDITOR]],Roster_Table[#All],2,FALSE),"zAWRR Not in Roster")</f>
        <v>zAWRR Not in Roster</v>
      </c>
      <c r="AD1764" s="1" t="str">
        <f>IF(_xlfn.CONCAT(Veg_Table[[#This Row],[First_Name]]," ",Veg_Table[[#This Row],[Last_Name]])="zAWRR Not in Roster zAWRR Not in Roster","zAWRR Not in Roster",_xlfn.CONCAT(Veg_Table[[#This Row],[First_Name]]," ",Veg_Table[[#This Row],[Last_Name]]))</f>
        <v>zAWRR Not in Roster</v>
      </c>
      <c r="AE1764">
        <v>1750190</v>
      </c>
      <c r="AF1764" t="s">
        <v>7456</v>
      </c>
      <c r="AG1764" t="s">
        <v>30</v>
      </c>
      <c r="AH1764" t="s">
        <v>7200</v>
      </c>
      <c r="AI1764" t="s">
        <v>7453</v>
      </c>
      <c r="AJ1764" t="s">
        <v>21</v>
      </c>
      <c r="AK1764" t="s">
        <v>833</v>
      </c>
      <c r="AL1764" t="s">
        <v>22</v>
      </c>
      <c r="AM1764" t="s">
        <v>23</v>
      </c>
      <c r="AN1764" t="s">
        <v>25</v>
      </c>
      <c r="AO1764" t="s">
        <v>25</v>
      </c>
      <c r="AP1764">
        <v>17</v>
      </c>
      <c r="AQ1764">
        <v>55</v>
      </c>
      <c r="AR1764" t="s">
        <v>28</v>
      </c>
      <c r="AS1764" t="s">
        <v>24</v>
      </c>
      <c r="AT1764" t="s">
        <v>522</v>
      </c>
      <c r="AU1764" t="s">
        <v>25</v>
      </c>
      <c r="AV1764" t="s">
        <v>28</v>
      </c>
      <c r="AW1764" t="s">
        <v>7457</v>
      </c>
      <c r="AX1764" t="s">
        <v>28</v>
      </c>
      <c r="AY1764" t="s">
        <v>28</v>
      </c>
      <c r="AZ1764"/>
      <c r="BA1764" t="s">
        <v>28</v>
      </c>
      <c r="BB1764" s="4"/>
      <c r="BC1764" t="s">
        <v>28</v>
      </c>
      <c r="BD1764" t="s">
        <v>29</v>
      </c>
      <c r="BF1764" t="s">
        <v>28</v>
      </c>
      <c r="BG1764" t="s">
        <v>28</v>
      </c>
      <c r="BH1764" t="s">
        <v>28</v>
      </c>
      <c r="BI1764" s="3"/>
      <c r="BJ1764" t="s">
        <v>7458</v>
      </c>
      <c r="BK1764" s="30" t="s">
        <v>7434</v>
      </c>
      <c r="BL1764" s="3">
        <v>43966.511867106485</v>
      </c>
      <c r="BM1764" t="s">
        <v>31</v>
      </c>
      <c r="BN1764" t="s">
        <v>32</v>
      </c>
      <c r="BO1764" t="s">
        <v>7204</v>
      </c>
      <c r="BP1764" t="s">
        <v>7205</v>
      </c>
      <c r="BQ1764" t="s">
        <v>828</v>
      </c>
      <c r="BR1764" t="s">
        <v>28</v>
      </c>
      <c r="BS1764" t="s">
        <v>28</v>
      </c>
      <c r="BT1764" t="s">
        <v>156</v>
      </c>
      <c r="BU1764" s="3">
        <v>43686.449247685188</v>
      </c>
      <c r="BV1764" t="s">
        <v>803</v>
      </c>
      <c r="BW1764" s="3">
        <v>43966.56373050926</v>
      </c>
      <c r="BX1764" t="s">
        <v>7459</v>
      </c>
      <c r="CG1764"/>
      <c r="CH1764"/>
      <c r="CI1764"/>
      <c r="CY1764"/>
      <c r="DA1764"/>
      <c r="DF1764"/>
    </row>
    <row r="1765" spans="1:110" x14ac:dyDescent="0.25">
      <c r="A1765" s="1">
        <f>IF(Veg_Table[[#This Row],[VP_STATUS]]="Hold",0,IF(OR(AND(Veg_Table[[#This Row],[PRESCRIP]]="NW_No Work",Veg_Table[[#This Row],[VP_STATUS]]&lt;&gt;"No Work Required Under EVM"),AND(Veg_Table[[#This Row],[VP_STATUS]]="No Work Required Under EVM",Veg_Table[[#This Row],[PRESCRIP]]&lt;&gt;"NW_No Work")),1,0))</f>
        <v>0</v>
      </c>
      <c r="B1765" s="1">
        <f>IF(Veg_Table[[#This Row],[SPECIES]]="",1,0)</f>
        <v>0</v>
      </c>
      <c r="C1765" s="1">
        <f>IF(Veg_Table[[#This Row],[DIAMETER]]="",1,0)</f>
        <v>0</v>
      </c>
      <c r="D1765" s="1">
        <f>IF(Veg_Table[[#This Row],[HEIGHT]]="",1,0)</f>
        <v>0</v>
      </c>
      <c r="E176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65" s="1">
        <f>IF(AND(Veg_Table[[#This Row],[TAT_RESULT]]="ABATE",Veg_Table[[#This Row],[PRESCRIP]]="NW_No Work"),1,0)</f>
        <v>0</v>
      </c>
      <c r="G1765" s="1">
        <f>IF(OR(Veg_Table[[#This Row],[Prescription R-Scale]]="NA",Veg_Table[[#This Row],[Diameter R-Scale]]="NA"),0,IF(Veg_Table[[#This Row],[Diameter R-Scale]]&lt;&gt;Veg_Table[[#This Row],[Prescription R-Scale]],1,0))</f>
        <v>0</v>
      </c>
      <c r="H1765" s="1">
        <f>IF(OR(AND(Veg_Table[[#This Row],[PRESCRIP]]="BC_Br Rmv", Veg_Table[[#This Row],[WOOD_MAN]]&lt;&gt;"Not Needed"),AND(Veg_Table[[#This Row],[PRESCRIP]]="BCS_Br Rmv+Trt", Veg_Table[[#This Row],[WOOD_MAN]]&lt;&gt;"Not Needed")),1,0)</f>
        <v>0</v>
      </c>
      <c r="I1765" s="1">
        <f ca="1">IF(AND(Veg_Table[[#This Row],[Prescription_Changed]]="Yes",Veg_Table[[#This Row],[TAT_RESULT]]=""),1,0)</f>
        <v>0</v>
      </c>
      <c r="J1765" s="1">
        <f ca="1">SUM(Veg_Table[[#This Row],[Prescription and Status do not match]:[Prescription_Edited_And_TAT_Is_Blank]])</f>
        <v>0</v>
      </c>
      <c r="K1765" s="1">
        <f ca="1">IF(Veg_Table[[#This Row],[Sum of Errors]]&gt;0,1,0)</f>
        <v>0</v>
      </c>
      <c r="L1765" s="1">
        <f>1</f>
        <v>1</v>
      </c>
      <c r="M1765"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765" s="1" t="str">
        <f>IF(OR(MID(Veg_Table[[#This Row],[PRESCRIP]],2,1)="1",MID(Veg_Table[[#This Row],[PRESCRIP]],2,1)="2",MID(Veg_Table[[#This Row],[PRESCRIP]],2,1)="3",MID(Veg_Table[[#This Row],[PRESCRIP]],2,1)="4"),_xlfn.NUMBERVALUE(MID(Veg_Table[[#This Row],[PRESCRIP]],2,1)),"NA")</f>
        <v>NA</v>
      </c>
      <c r="O1765" s="1">
        <f>WEEKNUM(Veg_Table[[#This Row],[EVM_LAST_EDITED_Day]],2)</f>
        <v>20</v>
      </c>
      <c r="P1765" s="25">
        <f>IFERROR(DATE(YEAR(Veg_Table[[#This Row],[EVM_LAST_EDITED2]]),MONTH(Veg_Table[[#This Row],[EVM_LAST_EDITED2]]),DAY(Veg_Table[[#This Row],[EVM_LAST_EDITED2]])),DATE(2019,1,1))</f>
        <v>43966</v>
      </c>
      <c r="Q1765" s="3">
        <f>VALUE(SUBSTITUTE(Veg_Table[[#This Row],[EVM_LAST_EDITED]],",",""))</f>
        <v>43966.512079664397</v>
      </c>
      <c r="R1765" s="1" t="str">
        <f>_xlfn.IFNA(IF(Veg_Table[[#This Row],[EVM_LAST_EDITOR]]="","zBlank EVM Last Editor",VLOOKUP(Veg_Table[[#This Row],[EVM_LAST_EDITOR]],Roster_Table[#All],4,FALSE)),"zAWRR Not in Roster")</f>
        <v>zAWRR Not in Roster</v>
      </c>
      <c r="S1765" s="1" t="str">
        <f>_xlfn.IFNA(IF(Veg_Table[[#This Row],[EVM_LAST_EDITOR]]="","zBlank EVM Last Editor",VLOOKUP(Veg_Table[[#This Row],[EVM_LAST_EDITOR]],Roster_Table[#All],16,FALSE)),"zCompany_AWRR not in Roster")</f>
        <v>zCompany_AWRR not in Roster</v>
      </c>
      <c r="T1765" s="2">
        <f>IFERROR(DATE(YEAR(Veg_Table[[#This Row],[Created2]]),MONTH(Veg_Table[[#This Row],[Created2]]),DAY(Veg_Table[[#This Row],[Created2]])),DATE(2019,1,1))</f>
        <v>43686</v>
      </c>
      <c r="U1765" s="3">
        <f>VALUE(SUBSTITUTE(Veg_Table[[#This Row],[Created]],",",""))</f>
        <v>43686.455902777801</v>
      </c>
      <c r="V1765" s="3" t="str">
        <f ca="1">IFERROR(_xlfn.IFNA(CELL("contents",INDIRECT(_xlfn.CONCAT("Veg_Table_Production_Data!",ADDRESS(MATCH(_xlfn.MAXIFS(#REF!,#REF!,"="&amp;Veg_Table[[#This Row],[AUTO_ID]],#REF!,"&lt;"&amp;Veg_Table[[#This Row],[EVM_LAST_EDITED_Day]]),#REF!,0),COLUMN(#REF!),4,1,)))),""),"")</f>
        <v/>
      </c>
      <c r="W1765" s="3" t="str">
        <f ca="1">IF(Veg_Table[[#This Row],[Previous_Prescription]]="","No",IF(Veg_Table[[#This Row],[Previous_Prescription]]=Veg_Table[[#This Row],[PRESCRIP]],"No","Yes"))</f>
        <v>No</v>
      </c>
      <c r="X1765" s="3" t="str">
        <f>IF(Veg_Table[[#This Row],[EVM_LAST_EDITED_Day]]=Veg_Table[[#This Row],[Created_Day]],"New","Old")</f>
        <v>Old</v>
      </c>
      <c r="Y1765" s="1">
        <f>IFERROR(IF(FIND("delete",LOWER(Veg_Table[[#This Row],[PI_COMMENTS]]))&gt;=1,1,0),0)</f>
        <v>0</v>
      </c>
      <c r="Z1765" s="1" t="str">
        <f>_xlfn.IFNA(IF(Veg_Table[[#This Row],[EVM_LAST_EDITOR]]="","Yes",VLOOKUP(Veg_Table[[#This Row],[EVM_LAST_EDITOR]],Roster_Table[#All],15,FALSE)),"Yes")</f>
        <v>Yes</v>
      </c>
      <c r="AA176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65" s="1" t="str">
        <f>_xlfn.IFNA(VLOOKUP(Veg_Table[[#This Row],[EVM_LAST_EDITOR]],Roster_Table[#All],3,FALSE),"zAWRR Not in Roster")</f>
        <v>zAWRR Not in Roster</v>
      </c>
      <c r="AC1765" s="1" t="str">
        <f>_xlfn.IFNA(VLOOKUP(Veg_Table[[#This Row],[EVM_LAST_EDITOR]],Roster_Table[#All],2,FALSE),"zAWRR Not in Roster")</f>
        <v>zAWRR Not in Roster</v>
      </c>
      <c r="AD1765" s="1" t="str">
        <f>IF(_xlfn.CONCAT(Veg_Table[[#This Row],[First_Name]]," ",Veg_Table[[#This Row],[Last_Name]])="zAWRR Not in Roster zAWRR Not in Roster","zAWRR Not in Roster",_xlfn.CONCAT(Veg_Table[[#This Row],[First_Name]]," ",Veg_Table[[#This Row],[Last_Name]]))</f>
        <v>zAWRR Not in Roster</v>
      </c>
      <c r="AE1765">
        <v>1750192</v>
      </c>
      <c r="AF1765" t="s">
        <v>7452</v>
      </c>
      <c r="AG1765" t="s">
        <v>30</v>
      </c>
      <c r="AH1765" t="s">
        <v>7200</v>
      </c>
      <c r="AI1765" t="s">
        <v>7453</v>
      </c>
      <c r="AJ1765" t="s">
        <v>21</v>
      </c>
      <c r="AK1765" t="s">
        <v>833</v>
      </c>
      <c r="AL1765" t="s">
        <v>22</v>
      </c>
      <c r="AM1765" t="s">
        <v>34</v>
      </c>
      <c r="AN1765" t="s">
        <v>25</v>
      </c>
      <c r="AO1765" t="s">
        <v>25</v>
      </c>
      <c r="AP1765">
        <v>10</v>
      </c>
      <c r="AQ1765">
        <v>45</v>
      </c>
      <c r="AR1765" t="s">
        <v>28</v>
      </c>
      <c r="AS1765" t="s">
        <v>24</v>
      </c>
      <c r="AT1765" t="s">
        <v>515</v>
      </c>
      <c r="AU1765" t="s">
        <v>25</v>
      </c>
      <c r="AV1765" t="s">
        <v>28</v>
      </c>
      <c r="AW1765" t="s">
        <v>7454</v>
      </c>
      <c r="AX1765" t="s">
        <v>28</v>
      </c>
      <c r="AY1765" t="s">
        <v>28</v>
      </c>
      <c r="AZ1765"/>
      <c r="BA1765" t="s">
        <v>28</v>
      </c>
      <c r="BB1765" s="4"/>
      <c r="BC1765" t="s">
        <v>28</v>
      </c>
      <c r="BD1765" t="s">
        <v>29</v>
      </c>
      <c r="BF1765" t="s">
        <v>28</v>
      </c>
      <c r="BG1765" t="s">
        <v>28</v>
      </c>
      <c r="BH1765" t="s">
        <v>28</v>
      </c>
      <c r="BI1765" s="3"/>
      <c r="BJ1765" t="s">
        <v>7203</v>
      </c>
      <c r="BK1765" s="30" t="s">
        <v>7434</v>
      </c>
      <c r="BL1765" s="3">
        <v>43966.512079664353</v>
      </c>
      <c r="BM1765" t="s">
        <v>31</v>
      </c>
      <c r="BN1765" t="s">
        <v>32</v>
      </c>
      <c r="BO1765" t="s">
        <v>7204</v>
      </c>
      <c r="BP1765" t="s">
        <v>7205</v>
      </c>
      <c r="BQ1765" t="s">
        <v>828</v>
      </c>
      <c r="BR1765" t="s">
        <v>28</v>
      </c>
      <c r="BS1765" t="s">
        <v>28</v>
      </c>
      <c r="BT1765" t="s">
        <v>156</v>
      </c>
      <c r="BU1765" s="3">
        <v>43686.45590277778</v>
      </c>
      <c r="BV1765" t="s">
        <v>803</v>
      </c>
      <c r="BW1765" s="3">
        <v>43966.56373050926</v>
      </c>
      <c r="BX1765" t="s">
        <v>7455</v>
      </c>
      <c r="CG1765"/>
      <c r="CH1765"/>
      <c r="CI1765"/>
      <c r="CY1765"/>
      <c r="DA1765"/>
      <c r="DF1765"/>
    </row>
    <row r="1766" spans="1:110" x14ac:dyDescent="0.25">
      <c r="A1766" s="1">
        <f>IF(Veg_Table[[#This Row],[VP_STATUS]]="Hold",0,IF(OR(AND(Veg_Table[[#This Row],[PRESCRIP]]="NW_No Work",Veg_Table[[#This Row],[VP_STATUS]]&lt;&gt;"No Work Required Under EVM"),AND(Veg_Table[[#This Row],[VP_STATUS]]="No Work Required Under EVM",Veg_Table[[#This Row],[PRESCRIP]]&lt;&gt;"NW_No Work")),1,0))</f>
        <v>0</v>
      </c>
      <c r="B1766" s="1">
        <f>IF(Veg_Table[[#This Row],[SPECIES]]="",1,0)</f>
        <v>0</v>
      </c>
      <c r="C1766" s="1">
        <f>IF(Veg_Table[[#This Row],[DIAMETER]]="",1,0)</f>
        <v>0</v>
      </c>
      <c r="D1766" s="1">
        <f>IF(Veg_Table[[#This Row],[HEIGHT]]="",1,0)</f>
        <v>0</v>
      </c>
      <c r="E176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66" s="1">
        <f>IF(AND(Veg_Table[[#This Row],[TAT_RESULT]]="ABATE",Veg_Table[[#This Row],[PRESCRIP]]="NW_No Work"),1,0)</f>
        <v>0</v>
      </c>
      <c r="G1766" s="1">
        <f>IF(OR(Veg_Table[[#This Row],[Prescription R-Scale]]="NA",Veg_Table[[#This Row],[Diameter R-Scale]]="NA"),0,IF(Veg_Table[[#This Row],[Diameter R-Scale]]&lt;&gt;Veg_Table[[#This Row],[Prescription R-Scale]],1,0))</f>
        <v>0</v>
      </c>
      <c r="H1766" s="1">
        <f>IF(OR(AND(Veg_Table[[#This Row],[PRESCRIP]]="BC_Br Rmv", Veg_Table[[#This Row],[WOOD_MAN]]&lt;&gt;"Not Needed"),AND(Veg_Table[[#This Row],[PRESCRIP]]="BCS_Br Rmv+Trt", Veg_Table[[#This Row],[WOOD_MAN]]&lt;&gt;"Not Needed")),1,0)</f>
        <v>0</v>
      </c>
      <c r="I1766" s="1">
        <f ca="1">IF(AND(Veg_Table[[#This Row],[Prescription_Changed]]="Yes",Veg_Table[[#This Row],[TAT_RESULT]]=""),1,0)</f>
        <v>0</v>
      </c>
      <c r="J1766" s="1">
        <f ca="1">SUM(Veg_Table[[#This Row],[Prescription and Status do not match]:[Prescription_Edited_And_TAT_Is_Blank]])</f>
        <v>0</v>
      </c>
      <c r="K1766" s="1">
        <f ca="1">IF(Veg_Table[[#This Row],[Sum of Errors]]&gt;0,1,0)</f>
        <v>0</v>
      </c>
      <c r="L1766" s="1">
        <f>1</f>
        <v>1</v>
      </c>
      <c r="M1766"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766" s="1" t="str">
        <f>IF(OR(MID(Veg_Table[[#This Row],[PRESCRIP]],2,1)="1",MID(Veg_Table[[#This Row],[PRESCRIP]],2,1)="2",MID(Veg_Table[[#This Row],[PRESCRIP]],2,1)="3",MID(Veg_Table[[#This Row],[PRESCRIP]],2,1)="4"),_xlfn.NUMBERVALUE(MID(Veg_Table[[#This Row],[PRESCRIP]],2,1)),"NA")</f>
        <v>NA</v>
      </c>
      <c r="O1766" s="1">
        <f>WEEKNUM(Veg_Table[[#This Row],[EVM_LAST_EDITED_Day]],2)</f>
        <v>20</v>
      </c>
      <c r="P1766" s="25">
        <f>IFERROR(DATE(YEAR(Veg_Table[[#This Row],[EVM_LAST_EDITED2]]),MONTH(Veg_Table[[#This Row],[EVM_LAST_EDITED2]]),DAY(Veg_Table[[#This Row],[EVM_LAST_EDITED2]])),DATE(2019,1,1))</f>
        <v>43966</v>
      </c>
      <c r="Q1766" s="3">
        <f>VALUE(SUBSTITUTE(Veg_Table[[#This Row],[EVM_LAST_EDITED]],",",""))</f>
        <v>43966.513360161996</v>
      </c>
      <c r="R1766" s="1" t="str">
        <f>_xlfn.IFNA(IF(Veg_Table[[#This Row],[EVM_LAST_EDITOR]]="","zBlank EVM Last Editor",VLOOKUP(Veg_Table[[#This Row],[EVM_LAST_EDITOR]],Roster_Table[#All],4,FALSE)),"zAWRR Not in Roster")</f>
        <v>zAWRR Not in Roster</v>
      </c>
      <c r="S1766" s="1" t="str">
        <f>_xlfn.IFNA(IF(Veg_Table[[#This Row],[EVM_LAST_EDITOR]]="","zBlank EVM Last Editor",VLOOKUP(Veg_Table[[#This Row],[EVM_LAST_EDITOR]],Roster_Table[#All],16,FALSE)),"zCompany_AWRR not in Roster")</f>
        <v>zCompany_AWRR not in Roster</v>
      </c>
      <c r="T1766" s="2">
        <f>IFERROR(DATE(YEAR(Veg_Table[[#This Row],[Created2]]),MONTH(Veg_Table[[#This Row],[Created2]]),DAY(Veg_Table[[#This Row],[Created2]])),DATE(2019,1,1))</f>
        <v>43689</v>
      </c>
      <c r="U1766" s="3">
        <f>VALUE(SUBSTITUTE(Veg_Table[[#This Row],[Created]],",",""))</f>
        <v>43689.654571759304</v>
      </c>
      <c r="V1766" s="3" t="str">
        <f ca="1">IFERROR(_xlfn.IFNA(CELL("contents",INDIRECT(_xlfn.CONCAT("Veg_Table_Production_Data!",ADDRESS(MATCH(_xlfn.MAXIFS(#REF!,#REF!,"="&amp;Veg_Table[[#This Row],[AUTO_ID]],#REF!,"&lt;"&amp;Veg_Table[[#This Row],[EVM_LAST_EDITED_Day]]),#REF!,0),COLUMN(#REF!),4,1,)))),""),"")</f>
        <v/>
      </c>
      <c r="W1766" s="3" t="str">
        <f ca="1">IF(Veg_Table[[#This Row],[Previous_Prescription]]="","No",IF(Veg_Table[[#This Row],[Previous_Prescription]]=Veg_Table[[#This Row],[PRESCRIP]],"No","Yes"))</f>
        <v>No</v>
      </c>
      <c r="X1766" s="3" t="str">
        <f>IF(Veg_Table[[#This Row],[EVM_LAST_EDITED_Day]]=Veg_Table[[#This Row],[Created_Day]],"New","Old")</f>
        <v>Old</v>
      </c>
      <c r="Y1766" s="1">
        <f>IFERROR(IF(FIND("delete",LOWER(Veg_Table[[#This Row],[PI_COMMENTS]]))&gt;=1,1,0),0)</f>
        <v>0</v>
      </c>
      <c r="Z1766" s="1" t="str">
        <f>_xlfn.IFNA(IF(Veg_Table[[#This Row],[EVM_LAST_EDITOR]]="","Yes",VLOOKUP(Veg_Table[[#This Row],[EVM_LAST_EDITOR]],Roster_Table[#All],15,FALSE)),"Yes")</f>
        <v>Yes</v>
      </c>
      <c r="AA176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66" s="1" t="str">
        <f>_xlfn.IFNA(VLOOKUP(Veg_Table[[#This Row],[EVM_LAST_EDITOR]],Roster_Table[#All],3,FALSE),"zAWRR Not in Roster")</f>
        <v>zAWRR Not in Roster</v>
      </c>
      <c r="AC1766" s="1" t="str">
        <f>_xlfn.IFNA(VLOOKUP(Veg_Table[[#This Row],[EVM_LAST_EDITOR]],Roster_Table[#All],2,FALSE),"zAWRR Not in Roster")</f>
        <v>zAWRR Not in Roster</v>
      </c>
      <c r="AD1766" s="1" t="str">
        <f>IF(_xlfn.CONCAT(Veg_Table[[#This Row],[First_Name]]," ",Veg_Table[[#This Row],[Last_Name]])="zAWRR Not in Roster zAWRR Not in Roster","zAWRR Not in Roster",_xlfn.CONCAT(Veg_Table[[#This Row],[First_Name]]," ",Veg_Table[[#This Row],[Last_Name]]))</f>
        <v>zAWRR Not in Roster</v>
      </c>
      <c r="AE1766">
        <v>1751068</v>
      </c>
      <c r="AF1766" t="s">
        <v>7445</v>
      </c>
      <c r="AG1766" t="s">
        <v>30</v>
      </c>
      <c r="AH1766" t="s">
        <v>7446</v>
      </c>
      <c r="AI1766" t="s">
        <v>7447</v>
      </c>
      <c r="AJ1766" t="s">
        <v>21</v>
      </c>
      <c r="AK1766" t="s">
        <v>833</v>
      </c>
      <c r="AL1766" t="s">
        <v>822</v>
      </c>
      <c r="AM1766" t="s">
        <v>46</v>
      </c>
      <c r="AN1766" t="s">
        <v>25</v>
      </c>
      <c r="AO1766" t="s">
        <v>25</v>
      </c>
      <c r="AP1766">
        <v>20</v>
      </c>
      <c r="AQ1766">
        <v>32</v>
      </c>
      <c r="AR1766" t="s">
        <v>28</v>
      </c>
      <c r="AS1766" t="s">
        <v>24</v>
      </c>
      <c r="AT1766" t="s">
        <v>26</v>
      </c>
      <c r="AU1766" t="s">
        <v>25</v>
      </c>
      <c r="AV1766" t="s">
        <v>28</v>
      </c>
      <c r="AW1766" t="s">
        <v>7448</v>
      </c>
      <c r="AX1766" t="s">
        <v>28</v>
      </c>
      <c r="AY1766" t="s">
        <v>28</v>
      </c>
      <c r="AZ1766"/>
      <c r="BA1766" t="s">
        <v>28</v>
      </c>
      <c r="BB1766" s="4"/>
      <c r="BC1766" t="s">
        <v>28</v>
      </c>
      <c r="BD1766" t="s">
        <v>29</v>
      </c>
      <c r="BF1766" t="s">
        <v>28</v>
      </c>
      <c r="BG1766" t="s">
        <v>28</v>
      </c>
      <c r="BH1766" t="s">
        <v>28</v>
      </c>
      <c r="BI1766" s="3"/>
      <c r="BJ1766" t="s">
        <v>928</v>
      </c>
      <c r="BK1766" s="30" t="s">
        <v>7434</v>
      </c>
      <c r="BL1766" s="3">
        <v>43966.51336016204</v>
      </c>
      <c r="BM1766" t="s">
        <v>31</v>
      </c>
      <c r="BN1766" t="s">
        <v>32</v>
      </c>
      <c r="BO1766" t="s">
        <v>7449</v>
      </c>
      <c r="BP1766" t="s">
        <v>7450</v>
      </c>
      <c r="BQ1766" t="s">
        <v>828</v>
      </c>
      <c r="BR1766" t="s">
        <v>28</v>
      </c>
      <c r="BS1766" t="s">
        <v>28</v>
      </c>
      <c r="BT1766" t="s">
        <v>1206</v>
      </c>
      <c r="BU1766" s="3">
        <v>43689.65457175926</v>
      </c>
      <c r="BV1766" t="s">
        <v>803</v>
      </c>
      <c r="BW1766" s="3">
        <v>43966.56373050926</v>
      </c>
      <c r="BX1766" t="s">
        <v>7451</v>
      </c>
      <c r="CG1766"/>
      <c r="CH1766"/>
      <c r="CI1766"/>
      <c r="CY1766"/>
      <c r="DA1766"/>
      <c r="DF1766"/>
    </row>
    <row r="1767" spans="1:110" x14ac:dyDescent="0.25">
      <c r="A1767" s="1">
        <f>IF(Veg_Table[[#This Row],[VP_STATUS]]="Hold",0,IF(OR(AND(Veg_Table[[#This Row],[PRESCRIP]]="NW_No Work",Veg_Table[[#This Row],[VP_STATUS]]&lt;&gt;"No Work Required Under EVM"),AND(Veg_Table[[#This Row],[VP_STATUS]]="No Work Required Under EVM",Veg_Table[[#This Row],[PRESCRIP]]&lt;&gt;"NW_No Work")),1,0))</f>
        <v>0</v>
      </c>
      <c r="B1767" s="1">
        <f>IF(Veg_Table[[#This Row],[SPECIES]]="",1,0)</f>
        <v>0</v>
      </c>
      <c r="C1767" s="1">
        <f>IF(Veg_Table[[#This Row],[DIAMETER]]="",1,0)</f>
        <v>0</v>
      </c>
      <c r="D1767" s="1">
        <f>IF(Veg_Table[[#This Row],[HEIGHT]]="",1,0)</f>
        <v>0</v>
      </c>
      <c r="E176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67" s="1">
        <f>IF(AND(Veg_Table[[#This Row],[TAT_RESULT]]="ABATE",Veg_Table[[#This Row],[PRESCRIP]]="NW_No Work"),1,0)</f>
        <v>0</v>
      </c>
      <c r="G1767" s="1">
        <f>IF(OR(Veg_Table[[#This Row],[Prescription R-Scale]]="NA",Veg_Table[[#This Row],[Diameter R-Scale]]="NA"),0,IF(Veg_Table[[#This Row],[Diameter R-Scale]]&lt;&gt;Veg_Table[[#This Row],[Prescription R-Scale]],1,0))</f>
        <v>0</v>
      </c>
      <c r="H1767" s="1">
        <f>IF(OR(AND(Veg_Table[[#This Row],[PRESCRIP]]="BC_Br Rmv", Veg_Table[[#This Row],[WOOD_MAN]]&lt;&gt;"Not Needed"),AND(Veg_Table[[#This Row],[PRESCRIP]]="BCS_Br Rmv+Trt", Veg_Table[[#This Row],[WOOD_MAN]]&lt;&gt;"Not Needed")),1,0)</f>
        <v>0</v>
      </c>
      <c r="I1767" s="1">
        <f ca="1">IF(AND(Veg_Table[[#This Row],[Prescription_Changed]]="Yes",Veg_Table[[#This Row],[TAT_RESULT]]=""),1,0)</f>
        <v>0</v>
      </c>
      <c r="J1767" s="1">
        <f ca="1">SUM(Veg_Table[[#This Row],[Prescription and Status do not match]:[Prescription_Edited_And_TAT_Is_Blank]])</f>
        <v>0</v>
      </c>
      <c r="K1767" s="1">
        <f ca="1">IF(Veg_Table[[#This Row],[Sum of Errors]]&gt;0,1,0)</f>
        <v>0</v>
      </c>
      <c r="L1767" s="1">
        <f>1</f>
        <v>1</v>
      </c>
      <c r="M1767"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767" s="1" t="str">
        <f>IF(OR(MID(Veg_Table[[#This Row],[PRESCRIP]],2,1)="1",MID(Veg_Table[[#This Row],[PRESCRIP]],2,1)="2",MID(Veg_Table[[#This Row],[PRESCRIP]],2,1)="3",MID(Veg_Table[[#This Row],[PRESCRIP]],2,1)="4"),_xlfn.NUMBERVALUE(MID(Veg_Table[[#This Row],[PRESCRIP]],2,1)),"NA")</f>
        <v>NA</v>
      </c>
      <c r="O1767" s="1">
        <f>WEEKNUM(Veg_Table[[#This Row],[EVM_LAST_EDITED_Day]],2)</f>
        <v>20</v>
      </c>
      <c r="P1767" s="25">
        <f>IFERROR(DATE(YEAR(Veg_Table[[#This Row],[EVM_LAST_EDITED2]]),MONTH(Veg_Table[[#This Row],[EVM_LAST_EDITED2]]),DAY(Veg_Table[[#This Row],[EVM_LAST_EDITED2]])),DATE(2019,1,1))</f>
        <v>43966</v>
      </c>
      <c r="Q1767" s="3">
        <f>VALUE(SUBSTITUTE(Veg_Table[[#This Row],[EVM_LAST_EDITED]],",",""))</f>
        <v>43966.513633460701</v>
      </c>
      <c r="R1767" s="1" t="str">
        <f>_xlfn.IFNA(IF(Veg_Table[[#This Row],[EVM_LAST_EDITOR]]="","zBlank EVM Last Editor",VLOOKUP(Veg_Table[[#This Row],[EVM_LAST_EDITOR]],Roster_Table[#All],4,FALSE)),"zAWRR Not in Roster")</f>
        <v>zAWRR Not in Roster</v>
      </c>
      <c r="S1767" s="1" t="str">
        <f>_xlfn.IFNA(IF(Veg_Table[[#This Row],[EVM_LAST_EDITOR]]="","zBlank EVM Last Editor",VLOOKUP(Veg_Table[[#This Row],[EVM_LAST_EDITOR]],Roster_Table[#All],16,FALSE)),"zCompany_AWRR not in Roster")</f>
        <v>zCompany_AWRR not in Roster</v>
      </c>
      <c r="T1767" s="2">
        <f>IFERROR(DATE(YEAR(Veg_Table[[#This Row],[Created2]]),MONTH(Veg_Table[[#This Row],[Created2]]),DAY(Veg_Table[[#This Row],[Created2]])),DATE(2019,1,1))</f>
        <v>43724</v>
      </c>
      <c r="U1767" s="3">
        <f>VALUE(SUBSTITUTE(Veg_Table[[#This Row],[Created]],",",""))</f>
        <v>43724.4229976852</v>
      </c>
      <c r="V1767" s="3" t="str">
        <f ca="1">IFERROR(_xlfn.IFNA(CELL("contents",INDIRECT(_xlfn.CONCAT("Veg_Table_Production_Data!",ADDRESS(MATCH(_xlfn.MAXIFS(#REF!,#REF!,"="&amp;Veg_Table[[#This Row],[AUTO_ID]],#REF!,"&lt;"&amp;Veg_Table[[#This Row],[EVM_LAST_EDITED_Day]]),#REF!,0),COLUMN(#REF!),4,1,)))),""),"")</f>
        <v/>
      </c>
      <c r="W1767" s="3" t="str">
        <f ca="1">IF(Veg_Table[[#This Row],[Previous_Prescription]]="","No",IF(Veg_Table[[#This Row],[Previous_Prescription]]=Veg_Table[[#This Row],[PRESCRIP]],"No","Yes"))</f>
        <v>No</v>
      </c>
      <c r="X1767" s="3" t="str">
        <f>IF(Veg_Table[[#This Row],[EVM_LAST_EDITED_Day]]=Veg_Table[[#This Row],[Created_Day]],"New","Old")</f>
        <v>Old</v>
      </c>
      <c r="Y1767" s="1">
        <f>IFERROR(IF(FIND("delete",LOWER(Veg_Table[[#This Row],[PI_COMMENTS]]))&gt;=1,1,0),0)</f>
        <v>0</v>
      </c>
      <c r="Z1767" s="1" t="str">
        <f>_xlfn.IFNA(IF(Veg_Table[[#This Row],[EVM_LAST_EDITOR]]="","Yes",VLOOKUP(Veg_Table[[#This Row],[EVM_LAST_EDITOR]],Roster_Table[#All],15,FALSE)),"Yes")</f>
        <v>Yes</v>
      </c>
      <c r="AA176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67" s="1" t="str">
        <f>_xlfn.IFNA(VLOOKUP(Veg_Table[[#This Row],[EVM_LAST_EDITOR]],Roster_Table[#All],3,FALSE),"zAWRR Not in Roster")</f>
        <v>zAWRR Not in Roster</v>
      </c>
      <c r="AC1767" s="1" t="str">
        <f>_xlfn.IFNA(VLOOKUP(Veg_Table[[#This Row],[EVM_LAST_EDITOR]],Roster_Table[#All],2,FALSE),"zAWRR Not in Roster")</f>
        <v>zAWRR Not in Roster</v>
      </c>
      <c r="AD1767" s="1" t="str">
        <f>IF(_xlfn.CONCAT(Veg_Table[[#This Row],[First_Name]]," ",Veg_Table[[#This Row],[Last_Name]])="zAWRR Not in Roster zAWRR Not in Roster","zAWRR Not in Roster",_xlfn.CONCAT(Veg_Table[[#This Row],[First_Name]]," ",Veg_Table[[#This Row],[Last_Name]]))</f>
        <v>zAWRR Not in Roster</v>
      </c>
      <c r="AE1767">
        <v>1761543</v>
      </c>
      <c r="AF1767" t="s">
        <v>7438</v>
      </c>
      <c r="AG1767" t="s">
        <v>30</v>
      </c>
      <c r="AH1767" t="s">
        <v>7439</v>
      </c>
      <c r="AI1767" t="s">
        <v>7440</v>
      </c>
      <c r="AJ1767" t="s">
        <v>21</v>
      </c>
      <c r="AK1767" t="s">
        <v>833</v>
      </c>
      <c r="AL1767" t="s">
        <v>22</v>
      </c>
      <c r="AM1767" t="s">
        <v>40</v>
      </c>
      <c r="AN1767" t="s">
        <v>25</v>
      </c>
      <c r="AO1767" t="s">
        <v>25</v>
      </c>
      <c r="AP1767">
        <v>17</v>
      </c>
      <c r="AQ1767">
        <v>70</v>
      </c>
      <c r="AR1767" t="s">
        <v>28</v>
      </c>
      <c r="AS1767" t="s">
        <v>24</v>
      </c>
      <c r="AT1767" t="s">
        <v>26</v>
      </c>
      <c r="AU1767" t="s">
        <v>25</v>
      </c>
      <c r="AV1767" t="s">
        <v>28</v>
      </c>
      <c r="AW1767" t="s">
        <v>7441</v>
      </c>
      <c r="AX1767" t="s">
        <v>28</v>
      </c>
      <c r="AY1767" t="s">
        <v>28</v>
      </c>
      <c r="AZ1767"/>
      <c r="BA1767" t="s">
        <v>28</v>
      </c>
      <c r="BB1767" s="4"/>
      <c r="BC1767" t="s">
        <v>28</v>
      </c>
      <c r="BD1767" t="s">
        <v>29</v>
      </c>
      <c r="BF1767" t="s">
        <v>28</v>
      </c>
      <c r="BG1767" t="s">
        <v>28</v>
      </c>
      <c r="BH1767" t="s">
        <v>28</v>
      </c>
      <c r="BI1767" s="3"/>
      <c r="BJ1767" t="s">
        <v>27</v>
      </c>
      <c r="BK1767" s="30" t="s">
        <v>7434</v>
      </c>
      <c r="BL1767" s="3">
        <v>43966.51363346065</v>
      </c>
      <c r="BM1767" t="s">
        <v>31</v>
      </c>
      <c r="BN1767" t="s">
        <v>32</v>
      </c>
      <c r="BO1767" t="s">
        <v>7442</v>
      </c>
      <c r="BP1767" t="s">
        <v>7443</v>
      </c>
      <c r="BQ1767" t="s">
        <v>826</v>
      </c>
      <c r="BR1767" t="s">
        <v>28</v>
      </c>
      <c r="BS1767" t="s">
        <v>28</v>
      </c>
      <c r="BT1767" t="s">
        <v>836</v>
      </c>
      <c r="BU1767" s="3">
        <v>43724.422997685186</v>
      </c>
      <c r="BV1767" t="s">
        <v>803</v>
      </c>
      <c r="BW1767" s="3">
        <v>43966.56373050926</v>
      </c>
      <c r="BX1767" t="s">
        <v>7444</v>
      </c>
      <c r="CG1767"/>
      <c r="CH1767"/>
      <c r="CI1767"/>
      <c r="CY1767"/>
      <c r="DA1767"/>
      <c r="DF1767"/>
    </row>
    <row r="1768" spans="1:110" x14ac:dyDescent="0.25">
      <c r="A1768" s="1">
        <f>IF(Veg_Table[[#This Row],[VP_STATUS]]="Hold",0,IF(OR(AND(Veg_Table[[#This Row],[PRESCRIP]]="NW_No Work",Veg_Table[[#This Row],[VP_STATUS]]&lt;&gt;"No Work Required Under EVM"),AND(Veg_Table[[#This Row],[VP_STATUS]]="No Work Required Under EVM",Veg_Table[[#This Row],[PRESCRIP]]&lt;&gt;"NW_No Work")),1,0))</f>
        <v>0</v>
      </c>
      <c r="B1768" s="1">
        <f>IF(Veg_Table[[#This Row],[SPECIES]]="",1,0)</f>
        <v>0</v>
      </c>
      <c r="C1768" s="1">
        <f>IF(Veg_Table[[#This Row],[DIAMETER]]="",1,0)</f>
        <v>0</v>
      </c>
      <c r="D1768" s="1">
        <f>IF(Veg_Table[[#This Row],[HEIGHT]]="",1,0)</f>
        <v>0</v>
      </c>
      <c r="E176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68" s="1">
        <f>IF(AND(Veg_Table[[#This Row],[TAT_RESULT]]="ABATE",Veg_Table[[#This Row],[PRESCRIP]]="NW_No Work"),1,0)</f>
        <v>0</v>
      </c>
      <c r="G1768" s="1">
        <f>IF(OR(Veg_Table[[#This Row],[Prescription R-Scale]]="NA",Veg_Table[[#This Row],[Diameter R-Scale]]="NA"),0,IF(Veg_Table[[#This Row],[Diameter R-Scale]]&lt;&gt;Veg_Table[[#This Row],[Prescription R-Scale]],1,0))</f>
        <v>0</v>
      </c>
      <c r="H1768" s="1">
        <f>IF(OR(AND(Veg_Table[[#This Row],[PRESCRIP]]="BC_Br Rmv", Veg_Table[[#This Row],[WOOD_MAN]]&lt;&gt;"Not Needed"),AND(Veg_Table[[#This Row],[PRESCRIP]]="BCS_Br Rmv+Trt", Veg_Table[[#This Row],[WOOD_MAN]]&lt;&gt;"Not Needed")),1,0)</f>
        <v>0</v>
      </c>
      <c r="I1768" s="1">
        <f ca="1">IF(AND(Veg_Table[[#This Row],[Prescription_Changed]]="Yes",Veg_Table[[#This Row],[TAT_RESULT]]=""),1,0)</f>
        <v>0</v>
      </c>
      <c r="J1768" s="1">
        <f ca="1">SUM(Veg_Table[[#This Row],[Prescription and Status do not match]:[Prescription_Edited_And_TAT_Is_Blank]])</f>
        <v>0</v>
      </c>
      <c r="K1768" s="1">
        <f ca="1">IF(Veg_Table[[#This Row],[Sum of Errors]]&gt;0,1,0)</f>
        <v>0</v>
      </c>
      <c r="L1768" s="1">
        <f>1</f>
        <v>1</v>
      </c>
      <c r="M1768"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768" s="1" t="str">
        <f>IF(OR(MID(Veg_Table[[#This Row],[PRESCRIP]],2,1)="1",MID(Veg_Table[[#This Row],[PRESCRIP]],2,1)="2",MID(Veg_Table[[#This Row],[PRESCRIP]],2,1)="3",MID(Veg_Table[[#This Row],[PRESCRIP]],2,1)="4"),_xlfn.NUMBERVALUE(MID(Veg_Table[[#This Row],[PRESCRIP]],2,1)),"NA")</f>
        <v>NA</v>
      </c>
      <c r="O1768" s="1">
        <f>WEEKNUM(Veg_Table[[#This Row],[EVM_LAST_EDITED_Day]],2)</f>
        <v>20</v>
      </c>
      <c r="P1768" s="25">
        <f>IFERROR(DATE(YEAR(Veg_Table[[#This Row],[EVM_LAST_EDITED2]]),MONTH(Veg_Table[[#This Row],[EVM_LAST_EDITED2]]),DAY(Veg_Table[[#This Row],[EVM_LAST_EDITED2]])),DATE(2019,1,1))</f>
        <v>43966</v>
      </c>
      <c r="Q1768" s="3">
        <f>VALUE(SUBSTITUTE(Veg_Table[[#This Row],[EVM_LAST_EDITED]],",",""))</f>
        <v>43966.515965439801</v>
      </c>
      <c r="R1768" s="1" t="str">
        <f>_xlfn.IFNA(IF(Veg_Table[[#This Row],[EVM_LAST_EDITOR]]="","zBlank EVM Last Editor",VLOOKUP(Veg_Table[[#This Row],[EVM_LAST_EDITOR]],Roster_Table[#All],4,FALSE)),"zAWRR Not in Roster")</f>
        <v>zAWRR Not in Roster</v>
      </c>
      <c r="S1768" s="1" t="str">
        <f>_xlfn.IFNA(IF(Veg_Table[[#This Row],[EVM_LAST_EDITOR]]="","zBlank EVM Last Editor",VLOOKUP(Veg_Table[[#This Row],[EVM_LAST_EDITOR]],Roster_Table[#All],16,FALSE)),"zCompany_AWRR not in Roster")</f>
        <v>zCompany_AWRR not in Roster</v>
      </c>
      <c r="T1768" s="2">
        <f>IFERROR(DATE(YEAR(Veg_Table[[#This Row],[Created2]]),MONTH(Veg_Table[[#This Row],[Created2]]),DAY(Veg_Table[[#This Row],[Created2]])),DATE(2019,1,1))</f>
        <v>43706</v>
      </c>
      <c r="U1768" s="3">
        <f>VALUE(SUBSTITUTE(Veg_Table[[#This Row],[Created]],",",""))</f>
        <v>43706.889942129601</v>
      </c>
      <c r="V1768" s="3" t="str">
        <f ca="1">IFERROR(_xlfn.IFNA(CELL("contents",INDIRECT(_xlfn.CONCAT("Veg_Table_Production_Data!",ADDRESS(MATCH(_xlfn.MAXIFS(#REF!,#REF!,"="&amp;Veg_Table[[#This Row],[AUTO_ID]],#REF!,"&lt;"&amp;Veg_Table[[#This Row],[EVM_LAST_EDITED_Day]]),#REF!,0),COLUMN(#REF!),4,1,)))),""),"")</f>
        <v/>
      </c>
      <c r="W1768" s="3" t="str">
        <f ca="1">IF(Veg_Table[[#This Row],[Previous_Prescription]]="","No",IF(Veg_Table[[#This Row],[Previous_Prescription]]=Veg_Table[[#This Row],[PRESCRIP]],"No","Yes"))</f>
        <v>No</v>
      </c>
      <c r="X1768" s="3" t="str">
        <f>IF(Veg_Table[[#This Row],[EVM_LAST_EDITED_Day]]=Veg_Table[[#This Row],[Created_Day]],"New","Old")</f>
        <v>Old</v>
      </c>
      <c r="Y1768" s="1">
        <f>IFERROR(IF(FIND("delete",LOWER(Veg_Table[[#This Row],[PI_COMMENTS]]))&gt;=1,1,0),0)</f>
        <v>0</v>
      </c>
      <c r="Z1768" s="1" t="str">
        <f>_xlfn.IFNA(IF(Veg_Table[[#This Row],[EVM_LAST_EDITOR]]="","Yes",VLOOKUP(Veg_Table[[#This Row],[EVM_LAST_EDITOR]],Roster_Table[#All],15,FALSE)),"Yes")</f>
        <v>Yes</v>
      </c>
      <c r="AA176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68" s="1" t="str">
        <f>_xlfn.IFNA(VLOOKUP(Veg_Table[[#This Row],[EVM_LAST_EDITOR]],Roster_Table[#All],3,FALSE),"zAWRR Not in Roster")</f>
        <v>zAWRR Not in Roster</v>
      </c>
      <c r="AC1768" s="1" t="str">
        <f>_xlfn.IFNA(VLOOKUP(Veg_Table[[#This Row],[EVM_LAST_EDITOR]],Roster_Table[#All],2,FALSE),"zAWRR Not in Roster")</f>
        <v>zAWRR Not in Roster</v>
      </c>
      <c r="AD1768" s="1" t="str">
        <f>IF(_xlfn.CONCAT(Veg_Table[[#This Row],[First_Name]]," ",Veg_Table[[#This Row],[Last_Name]])="zAWRR Not in Roster zAWRR Not in Roster","zAWRR Not in Roster",_xlfn.CONCAT(Veg_Table[[#This Row],[First_Name]]," ",Veg_Table[[#This Row],[Last_Name]]))</f>
        <v>zAWRR Not in Roster</v>
      </c>
      <c r="AE1768">
        <v>1757978</v>
      </c>
      <c r="AF1768" t="s">
        <v>7430</v>
      </c>
      <c r="AG1768" t="s">
        <v>30</v>
      </c>
      <c r="AH1768" t="s">
        <v>7431</v>
      </c>
      <c r="AI1768" t="s">
        <v>7432</v>
      </c>
      <c r="AJ1768" t="s">
        <v>21</v>
      </c>
      <c r="AK1768" t="s">
        <v>833</v>
      </c>
      <c r="AL1768" t="s">
        <v>37</v>
      </c>
      <c r="AM1768" t="s">
        <v>46</v>
      </c>
      <c r="AN1768" t="s">
        <v>25</v>
      </c>
      <c r="AO1768" t="s">
        <v>25</v>
      </c>
      <c r="AP1768">
        <v>17</v>
      </c>
      <c r="AQ1768">
        <v>55</v>
      </c>
      <c r="AR1768" t="s">
        <v>28</v>
      </c>
      <c r="AS1768" t="s">
        <v>24</v>
      </c>
      <c r="AT1768" t="s">
        <v>26</v>
      </c>
      <c r="AU1768" t="s">
        <v>25</v>
      </c>
      <c r="AV1768" t="s">
        <v>28</v>
      </c>
      <c r="AW1768" t="s">
        <v>7433</v>
      </c>
      <c r="AX1768" t="s">
        <v>28</v>
      </c>
      <c r="AY1768" t="s">
        <v>28</v>
      </c>
      <c r="AZ1768"/>
      <c r="BA1768" t="s">
        <v>28</v>
      </c>
      <c r="BB1768" s="4"/>
      <c r="BC1768" t="s">
        <v>28</v>
      </c>
      <c r="BD1768" t="s">
        <v>29</v>
      </c>
      <c r="BF1768" t="s">
        <v>28</v>
      </c>
      <c r="BG1768" t="s">
        <v>28</v>
      </c>
      <c r="BH1768" t="s">
        <v>28</v>
      </c>
      <c r="BI1768" s="3"/>
      <c r="BJ1768" t="s">
        <v>52</v>
      </c>
      <c r="BK1768" s="30" t="s">
        <v>7434</v>
      </c>
      <c r="BL1768" s="3">
        <v>43966.515965439816</v>
      </c>
      <c r="BM1768" t="s">
        <v>31</v>
      </c>
      <c r="BN1768" t="s">
        <v>32</v>
      </c>
      <c r="BO1768" t="s">
        <v>7435</v>
      </c>
      <c r="BP1768" t="s">
        <v>7436</v>
      </c>
      <c r="BQ1768" t="s">
        <v>828</v>
      </c>
      <c r="BR1768" t="s">
        <v>28</v>
      </c>
      <c r="BS1768" t="s">
        <v>28</v>
      </c>
      <c r="BT1768" t="s">
        <v>1992</v>
      </c>
      <c r="BU1768" s="3">
        <v>43706.88994212963</v>
      </c>
      <c r="BV1768" t="s">
        <v>803</v>
      </c>
      <c r="BW1768" s="3">
        <v>43966.56373050926</v>
      </c>
      <c r="BX1768" t="s">
        <v>7437</v>
      </c>
      <c r="CG1768"/>
      <c r="CH1768"/>
      <c r="CI1768"/>
      <c r="CY1768"/>
      <c r="DA1768"/>
      <c r="DF1768"/>
    </row>
    <row r="1769" spans="1:110" x14ac:dyDescent="0.25">
      <c r="A1769" s="1">
        <f>IF(Veg_Table[[#This Row],[VP_STATUS]]="Hold",0,IF(OR(AND(Veg_Table[[#This Row],[PRESCRIP]]="NW_No Work",Veg_Table[[#This Row],[VP_STATUS]]&lt;&gt;"No Work Required Under EVM"),AND(Veg_Table[[#This Row],[VP_STATUS]]="No Work Required Under EVM",Veg_Table[[#This Row],[PRESCRIP]]&lt;&gt;"NW_No Work")),1,0))</f>
        <v>0</v>
      </c>
      <c r="B1769" s="1">
        <f>IF(Veg_Table[[#This Row],[SPECIES]]="",1,0)</f>
        <v>0</v>
      </c>
      <c r="C1769" s="1">
        <f>IF(Veg_Table[[#This Row],[DIAMETER]]="",1,0)</f>
        <v>0</v>
      </c>
      <c r="D1769" s="1">
        <f>IF(Veg_Table[[#This Row],[HEIGHT]]="",1,0)</f>
        <v>0</v>
      </c>
      <c r="E176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69" s="1">
        <f>IF(AND(Veg_Table[[#This Row],[TAT_RESULT]]="ABATE",Veg_Table[[#This Row],[PRESCRIP]]="NW_No Work"),1,0)</f>
        <v>0</v>
      </c>
      <c r="G1769" s="1">
        <f>IF(OR(Veg_Table[[#This Row],[Prescription R-Scale]]="NA",Veg_Table[[#This Row],[Diameter R-Scale]]="NA"),0,IF(Veg_Table[[#This Row],[Diameter R-Scale]]&lt;&gt;Veg_Table[[#This Row],[Prescription R-Scale]],1,0))</f>
        <v>0</v>
      </c>
      <c r="H1769" s="1">
        <f>IF(OR(AND(Veg_Table[[#This Row],[PRESCRIP]]="BC_Br Rmv", Veg_Table[[#This Row],[WOOD_MAN]]&lt;&gt;"Not Needed"),AND(Veg_Table[[#This Row],[PRESCRIP]]="BCS_Br Rmv+Trt", Veg_Table[[#This Row],[WOOD_MAN]]&lt;&gt;"Not Needed")),1,0)</f>
        <v>0</v>
      </c>
      <c r="I1769" s="1">
        <f ca="1">IF(AND(Veg_Table[[#This Row],[Prescription_Changed]]="Yes",Veg_Table[[#This Row],[TAT_RESULT]]=""),1,0)</f>
        <v>0</v>
      </c>
      <c r="J1769" s="1">
        <f ca="1">SUM(Veg_Table[[#This Row],[Prescription and Status do not match]:[Prescription_Edited_And_TAT_Is_Blank]])</f>
        <v>0</v>
      </c>
      <c r="K1769" s="1">
        <f ca="1">IF(Veg_Table[[#This Row],[Sum of Errors]]&gt;0,1,0)</f>
        <v>0</v>
      </c>
      <c r="L1769" s="1">
        <f>1</f>
        <v>1</v>
      </c>
      <c r="M176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1769" s="1" t="str">
        <f>IF(OR(MID(Veg_Table[[#This Row],[PRESCRIP]],2,1)="1",MID(Veg_Table[[#This Row],[PRESCRIP]],2,1)="2",MID(Veg_Table[[#This Row],[PRESCRIP]],2,1)="3",MID(Veg_Table[[#This Row],[PRESCRIP]],2,1)="4"),_xlfn.NUMBERVALUE(MID(Veg_Table[[#This Row],[PRESCRIP]],2,1)),"NA")</f>
        <v>NA</v>
      </c>
      <c r="O1769" s="1">
        <f>WEEKNUM(Veg_Table[[#This Row],[EVM_LAST_EDITED_Day]],2)</f>
        <v>20</v>
      </c>
      <c r="P1769" s="25">
        <f>IFERROR(DATE(YEAR(Veg_Table[[#This Row],[EVM_LAST_EDITED2]]),MONTH(Veg_Table[[#This Row],[EVM_LAST_EDITED2]]),DAY(Veg_Table[[#This Row],[EVM_LAST_EDITED2]])),DATE(2019,1,1))</f>
        <v>43966</v>
      </c>
      <c r="Q1769" s="3">
        <f>VALUE(SUBSTITUTE(Veg_Table[[#This Row],[EVM_LAST_EDITED]],",",""))</f>
        <v>43966.521030543998</v>
      </c>
      <c r="R1769" s="1" t="str">
        <f>_xlfn.IFNA(IF(Veg_Table[[#This Row],[EVM_LAST_EDITOR]]="","zBlank EVM Last Editor",VLOOKUP(Veg_Table[[#This Row],[EVM_LAST_EDITOR]],Roster_Table[#All],4,FALSE)),"zAWRR Not in Roster")</f>
        <v>JEF</v>
      </c>
      <c r="S1769" s="1" t="str">
        <f>_xlfn.IFNA(IF(Veg_Table[[#This Row],[EVM_LAST_EDITOR]]="","zBlank EVM Last Editor",VLOOKUP(Veg_Table[[#This Row],[EVM_LAST_EDITOR]],Roster_Table[#All],16,FALSE)),"zCompany_AWRR not in Roster")</f>
        <v>JEF_Jefferson Resources</v>
      </c>
      <c r="T1769" s="2">
        <f>IFERROR(DATE(YEAR(Veg_Table[[#This Row],[Created2]]),MONTH(Veg_Table[[#This Row],[Created2]]),DAY(Veg_Table[[#This Row],[Created2]])),DATE(2019,1,1))</f>
        <v>43763</v>
      </c>
      <c r="U1769" s="3">
        <f>VALUE(SUBSTITUTE(Veg_Table[[#This Row],[Created]],",",""))</f>
        <v>43763.405648148102</v>
      </c>
      <c r="V1769" s="3" t="str">
        <f ca="1">IFERROR(_xlfn.IFNA(CELL("contents",INDIRECT(_xlfn.CONCAT("Veg_Table_Production_Data!",ADDRESS(MATCH(_xlfn.MAXIFS(#REF!,#REF!,"="&amp;Veg_Table[[#This Row],[AUTO_ID]],#REF!,"&lt;"&amp;Veg_Table[[#This Row],[EVM_LAST_EDITED_Day]]),#REF!,0),COLUMN(#REF!),4,1,)))),""),"")</f>
        <v/>
      </c>
      <c r="W1769" s="3" t="str">
        <f ca="1">IF(Veg_Table[[#This Row],[Previous_Prescription]]="","No",IF(Veg_Table[[#This Row],[Previous_Prescription]]=Veg_Table[[#This Row],[PRESCRIP]],"No","Yes"))</f>
        <v>No</v>
      </c>
      <c r="X1769" s="3" t="str">
        <f>IF(Veg_Table[[#This Row],[EVM_LAST_EDITED_Day]]=Veg_Table[[#This Row],[Created_Day]],"New","Old")</f>
        <v>Old</v>
      </c>
      <c r="Y1769" s="1">
        <f>IFERROR(IF(FIND("delete",LOWER(Veg_Table[[#This Row],[PI_COMMENTS]]))&gt;=1,1,0),0)</f>
        <v>0</v>
      </c>
      <c r="Z1769" s="1" t="str">
        <f>_xlfn.IFNA(IF(Veg_Table[[#This Row],[EVM_LAST_EDITOR]]="","Yes",VLOOKUP(Veg_Table[[#This Row],[EVM_LAST_EDITOR]],Roster_Table[#All],15,FALSE)),"Yes")</f>
        <v>Yes</v>
      </c>
      <c r="AA176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69" s="1" t="str">
        <f>_xlfn.IFNA(VLOOKUP(Veg_Table[[#This Row],[EVM_LAST_EDITOR]],Roster_Table[#All],3,FALSE),"zAWRR Not in Roster")</f>
        <v>Emily</v>
      </c>
      <c r="AC1769" s="1" t="str">
        <f>_xlfn.IFNA(VLOOKUP(Veg_Table[[#This Row],[EVM_LAST_EDITOR]],Roster_Table[#All],2,FALSE),"zAWRR Not in Roster")</f>
        <v>Culhane</v>
      </c>
      <c r="AD1769" s="1" t="str">
        <f>IF(_xlfn.CONCAT(Veg_Table[[#This Row],[First_Name]]," ",Veg_Table[[#This Row],[Last_Name]])="zAWRR Not in Roster zAWRR Not in Roster","zAWRR Not in Roster",_xlfn.CONCAT(Veg_Table[[#This Row],[First_Name]]," ",Veg_Table[[#This Row],[Last_Name]]))</f>
        <v>Emily Culhane</v>
      </c>
      <c r="AE1769">
        <v>1769262</v>
      </c>
      <c r="AF1769" t="s">
        <v>4878</v>
      </c>
      <c r="AG1769" t="s">
        <v>30</v>
      </c>
      <c r="AH1769" t="s">
        <v>4189</v>
      </c>
      <c r="AI1769" t="s">
        <v>4190</v>
      </c>
      <c r="AJ1769" t="s">
        <v>526</v>
      </c>
      <c r="AK1769" t="s">
        <v>28</v>
      </c>
      <c r="AL1769" t="s">
        <v>884</v>
      </c>
      <c r="AM1769" t="s">
        <v>38</v>
      </c>
      <c r="AN1769" t="s">
        <v>25</v>
      </c>
      <c r="AO1769" t="s">
        <v>25</v>
      </c>
      <c r="AP1769">
        <v>38</v>
      </c>
      <c r="AQ1769">
        <v>130</v>
      </c>
      <c r="AR1769" t="s">
        <v>28</v>
      </c>
      <c r="AS1769" t="s">
        <v>891</v>
      </c>
      <c r="AT1769" t="s">
        <v>515</v>
      </c>
      <c r="AU1769" t="s">
        <v>25</v>
      </c>
      <c r="AV1769" t="s">
        <v>521</v>
      </c>
      <c r="AW1769" t="s">
        <v>7219</v>
      </c>
      <c r="AX1769" t="s">
        <v>534</v>
      </c>
      <c r="AY1769" t="s">
        <v>28</v>
      </c>
      <c r="AZ1769"/>
      <c r="BA1769" t="s">
        <v>891</v>
      </c>
      <c r="BB1769" s="4">
        <v>43894.041666666664</v>
      </c>
      <c r="BC1769" t="s">
        <v>4194</v>
      </c>
      <c r="BD1769" t="s">
        <v>29</v>
      </c>
      <c r="BF1769" t="s">
        <v>28</v>
      </c>
      <c r="BG1769" t="s">
        <v>534</v>
      </c>
      <c r="BH1769" t="s">
        <v>28</v>
      </c>
      <c r="BI1769" s="3">
        <v>43957</v>
      </c>
      <c r="BJ1769" t="s">
        <v>4879</v>
      </c>
      <c r="BK1769" s="30" t="s">
        <v>44</v>
      </c>
      <c r="BL1769" s="3">
        <v>43966.521030543983</v>
      </c>
      <c r="BM1769" t="s">
        <v>31</v>
      </c>
      <c r="BN1769" t="s">
        <v>32</v>
      </c>
      <c r="BO1769" t="s">
        <v>4191</v>
      </c>
      <c r="BP1769" t="s">
        <v>4192</v>
      </c>
      <c r="BQ1769" t="s">
        <v>826</v>
      </c>
      <c r="BR1769" t="s">
        <v>28</v>
      </c>
      <c r="BS1769" t="s">
        <v>28</v>
      </c>
      <c r="BT1769" t="s">
        <v>999</v>
      </c>
      <c r="BU1769" s="3">
        <v>43763.405648148146</v>
      </c>
      <c r="BV1769" t="s">
        <v>803</v>
      </c>
      <c r="BW1769" s="3">
        <v>43966.56373050926</v>
      </c>
      <c r="BX1769" t="s">
        <v>4880</v>
      </c>
      <c r="CG1769"/>
      <c r="CH1769"/>
      <c r="CI1769"/>
      <c r="CY1769"/>
      <c r="DA1769"/>
      <c r="DF1769"/>
    </row>
    <row r="1770" spans="1:110" x14ac:dyDescent="0.25">
      <c r="A1770" s="1">
        <f>IF(Veg_Table[[#This Row],[VP_STATUS]]="Hold",0,IF(OR(AND(Veg_Table[[#This Row],[PRESCRIP]]="NW_No Work",Veg_Table[[#This Row],[VP_STATUS]]&lt;&gt;"No Work Required Under EVM"),AND(Veg_Table[[#This Row],[VP_STATUS]]="No Work Required Under EVM",Veg_Table[[#This Row],[PRESCRIP]]&lt;&gt;"NW_No Work")),1,0))</f>
        <v>0</v>
      </c>
      <c r="B1770" s="1">
        <f>IF(Veg_Table[[#This Row],[SPECIES]]="",1,0)</f>
        <v>0</v>
      </c>
      <c r="C1770" s="1">
        <f>IF(Veg_Table[[#This Row],[DIAMETER]]="",1,0)</f>
        <v>0</v>
      </c>
      <c r="D1770" s="1">
        <f>IF(Veg_Table[[#This Row],[HEIGHT]]="",1,0)</f>
        <v>0</v>
      </c>
      <c r="E1770"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70" s="1">
        <f>IF(AND(Veg_Table[[#This Row],[TAT_RESULT]]="ABATE",Veg_Table[[#This Row],[PRESCRIP]]="NW_No Work"),1,0)</f>
        <v>0</v>
      </c>
      <c r="G1770" s="1">
        <f>IF(OR(Veg_Table[[#This Row],[Prescription R-Scale]]="NA",Veg_Table[[#This Row],[Diameter R-Scale]]="NA"),0,IF(Veg_Table[[#This Row],[Diameter R-Scale]]&lt;&gt;Veg_Table[[#This Row],[Prescription R-Scale]],1,0))</f>
        <v>0</v>
      </c>
      <c r="H1770" s="1">
        <f>IF(OR(AND(Veg_Table[[#This Row],[PRESCRIP]]="BC_Br Rmv", Veg_Table[[#This Row],[WOOD_MAN]]&lt;&gt;"Not Needed"),AND(Veg_Table[[#This Row],[PRESCRIP]]="BCS_Br Rmv+Trt", Veg_Table[[#This Row],[WOOD_MAN]]&lt;&gt;"Not Needed")),1,0)</f>
        <v>0</v>
      </c>
      <c r="I1770" s="1">
        <f ca="1">IF(AND(Veg_Table[[#This Row],[Prescription_Changed]]="Yes",Veg_Table[[#This Row],[TAT_RESULT]]=""),1,0)</f>
        <v>0</v>
      </c>
      <c r="J1770" s="1">
        <f ca="1">SUM(Veg_Table[[#This Row],[Prescription and Status do not match]:[Prescription_Edited_And_TAT_Is_Blank]])</f>
        <v>0</v>
      </c>
      <c r="K1770" s="1">
        <f ca="1">IF(Veg_Table[[#This Row],[Sum of Errors]]&gt;0,1,0)</f>
        <v>0</v>
      </c>
      <c r="L1770" s="1">
        <f>1</f>
        <v>1</v>
      </c>
      <c r="M1770"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770" s="1">
        <f>IF(OR(MID(Veg_Table[[#This Row],[PRESCRIP]],2,1)="1",MID(Veg_Table[[#This Row],[PRESCRIP]],2,1)="2",MID(Veg_Table[[#This Row],[PRESCRIP]],2,1)="3",MID(Veg_Table[[#This Row],[PRESCRIP]],2,1)="4"),_xlfn.NUMBERVALUE(MID(Veg_Table[[#This Row],[PRESCRIP]],2,1)),"NA")</f>
        <v>2</v>
      </c>
      <c r="O1770" s="1">
        <f>WEEKNUM(Veg_Table[[#This Row],[EVM_LAST_EDITED_Day]],2)</f>
        <v>20</v>
      </c>
      <c r="P1770" s="25">
        <f>IFERROR(DATE(YEAR(Veg_Table[[#This Row],[EVM_LAST_EDITED2]]),MONTH(Veg_Table[[#This Row],[EVM_LAST_EDITED2]]),DAY(Veg_Table[[#This Row],[EVM_LAST_EDITED2]])),DATE(2019,1,1))</f>
        <v>43966</v>
      </c>
      <c r="Q1770" s="3">
        <f>VALUE(SUBSTITUTE(Veg_Table[[#This Row],[EVM_LAST_EDITED]],",",""))</f>
        <v>43966.536252338003</v>
      </c>
      <c r="R1770" s="1" t="str">
        <f>_xlfn.IFNA(IF(Veg_Table[[#This Row],[EVM_LAST_EDITOR]]="","zBlank EVM Last Editor",VLOOKUP(Veg_Table[[#This Row],[EVM_LAST_EDITOR]],Roster_Table[#All],4,FALSE)),"zAWRR Not in Roster")</f>
        <v>MGE</v>
      </c>
      <c r="S1770" s="1" t="str">
        <f>_xlfn.IFNA(IF(Veg_Table[[#This Row],[EVM_LAST_EDITOR]]="","zBlank EVM Last Editor",VLOOKUP(Veg_Table[[#This Row],[EVM_LAST_EDITOR]],Roster_Table[#All],16,FALSE)),"zCompany_AWRR not in Roster")</f>
        <v>MGE_Mountain G Enterprises</v>
      </c>
      <c r="T1770" s="2">
        <f>IFERROR(DATE(YEAR(Veg_Table[[#This Row],[Created2]]),MONTH(Veg_Table[[#This Row],[Created2]]),DAY(Veg_Table[[#This Row],[Created2]])),DATE(2019,1,1))</f>
        <v>43943</v>
      </c>
      <c r="U1770" s="3">
        <f>VALUE(SUBSTITUTE(Veg_Table[[#This Row],[Created]],",",""))</f>
        <v>43943.4506944444</v>
      </c>
      <c r="V1770" s="3" t="str">
        <f ca="1">IFERROR(_xlfn.IFNA(CELL("contents",INDIRECT(_xlfn.CONCAT("Veg_Table_Production_Data!",ADDRESS(MATCH(_xlfn.MAXIFS(#REF!,#REF!,"="&amp;Veg_Table[[#This Row],[AUTO_ID]],#REF!,"&lt;"&amp;Veg_Table[[#This Row],[EVM_LAST_EDITED_Day]]),#REF!,0),COLUMN(#REF!),4,1,)))),""),"")</f>
        <v/>
      </c>
      <c r="W1770" s="3" t="str">
        <f ca="1">IF(Veg_Table[[#This Row],[Previous_Prescription]]="","No",IF(Veg_Table[[#This Row],[Previous_Prescription]]=Veg_Table[[#This Row],[PRESCRIP]],"No","Yes"))</f>
        <v>No</v>
      </c>
      <c r="X1770" s="3" t="str">
        <f>IF(Veg_Table[[#This Row],[EVM_LAST_EDITED_Day]]=Veg_Table[[#This Row],[Created_Day]],"New","Old")</f>
        <v>Old</v>
      </c>
      <c r="Y1770" s="1">
        <f>IFERROR(IF(FIND("delete",LOWER(Veg_Table[[#This Row],[PI_COMMENTS]]))&gt;=1,1,0),0)</f>
        <v>0</v>
      </c>
      <c r="Z1770" s="1" t="str">
        <f>_xlfn.IFNA(IF(Veg_Table[[#This Row],[EVM_LAST_EDITOR]]="","Yes",VLOOKUP(Veg_Table[[#This Row],[EVM_LAST_EDITOR]],Roster_Table[#All],15,FALSE)),"Yes")</f>
        <v>Yes</v>
      </c>
      <c r="AA1770"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70" s="1" t="str">
        <f>_xlfn.IFNA(VLOOKUP(Veg_Table[[#This Row],[EVM_LAST_EDITOR]],Roster_Table[#All],3,FALSE),"zAWRR Not in Roster")</f>
        <v>Rae</v>
      </c>
      <c r="AC1770" s="1" t="str">
        <f>_xlfn.IFNA(VLOOKUP(Veg_Table[[#This Row],[EVM_LAST_EDITOR]],Roster_Table[#All],2,FALSE),"zAWRR Not in Roster")</f>
        <v>Johnson</v>
      </c>
      <c r="AD1770" s="1" t="str">
        <f>IF(_xlfn.CONCAT(Veg_Table[[#This Row],[First_Name]]," ",Veg_Table[[#This Row],[Last_Name]])="zAWRR Not in Roster zAWRR Not in Roster","zAWRR Not in Roster",_xlfn.CONCAT(Veg_Table[[#This Row],[First_Name]]," ",Veg_Table[[#This Row],[Last_Name]]))</f>
        <v>Rae Johnson</v>
      </c>
      <c r="AE1770">
        <v>3127343</v>
      </c>
      <c r="AF1770" t="s">
        <v>2897</v>
      </c>
      <c r="AG1770" t="s">
        <v>30</v>
      </c>
      <c r="AH1770" t="s">
        <v>832</v>
      </c>
      <c r="AI1770" t="s">
        <v>1735</v>
      </c>
      <c r="AJ1770" t="s">
        <v>48</v>
      </c>
      <c r="AK1770" t="s">
        <v>833</v>
      </c>
      <c r="AL1770" t="s">
        <v>371</v>
      </c>
      <c r="AM1770" t="s">
        <v>38</v>
      </c>
      <c r="AN1770" t="s">
        <v>25</v>
      </c>
      <c r="AO1770" t="s">
        <v>25</v>
      </c>
      <c r="AP1770">
        <v>22</v>
      </c>
      <c r="AQ1770">
        <v>100</v>
      </c>
      <c r="AR1770" t="s">
        <v>514</v>
      </c>
      <c r="AS1770" t="s">
        <v>42</v>
      </c>
      <c r="AT1770" t="s">
        <v>515</v>
      </c>
      <c r="AV1770" t="s">
        <v>512</v>
      </c>
      <c r="AW1770" t="s">
        <v>2898</v>
      </c>
      <c r="AX1770" t="s">
        <v>534</v>
      </c>
      <c r="AZ1770"/>
      <c r="BB1770" s="4"/>
      <c r="BD1770" t="s">
        <v>29</v>
      </c>
      <c r="BE1770" t="s">
        <v>25</v>
      </c>
      <c r="BF1770" t="s">
        <v>513</v>
      </c>
      <c r="BI1770" s="3"/>
      <c r="BJ1770" t="s">
        <v>1734</v>
      </c>
      <c r="BK1770" s="30" t="s">
        <v>339</v>
      </c>
      <c r="BL1770" s="3">
        <v>43966.536252337966</v>
      </c>
      <c r="BM1770" t="s">
        <v>31</v>
      </c>
      <c r="BN1770" t="s">
        <v>32</v>
      </c>
      <c r="BP1770" t="s">
        <v>834</v>
      </c>
      <c r="BQ1770" t="s">
        <v>826</v>
      </c>
      <c r="BR1770" t="s">
        <v>28</v>
      </c>
      <c r="BS1770" t="s">
        <v>28</v>
      </c>
      <c r="BT1770" t="s">
        <v>384</v>
      </c>
      <c r="BU1770" s="3">
        <v>43943.450694444444</v>
      </c>
      <c r="BV1770" t="s">
        <v>803</v>
      </c>
      <c r="BW1770" s="3">
        <v>43966.56383082176</v>
      </c>
      <c r="BX1770" t="s">
        <v>2899</v>
      </c>
      <c r="CG1770"/>
      <c r="CH1770"/>
      <c r="CI1770"/>
      <c r="CY1770"/>
      <c r="DA1770"/>
      <c r="DF1770"/>
    </row>
    <row r="1771" spans="1:110" x14ac:dyDescent="0.25">
      <c r="A1771" s="1">
        <f>IF(Veg_Table[[#This Row],[VP_STATUS]]="Hold",0,IF(OR(AND(Veg_Table[[#This Row],[PRESCRIP]]="NW_No Work",Veg_Table[[#This Row],[VP_STATUS]]&lt;&gt;"No Work Required Under EVM"),AND(Veg_Table[[#This Row],[VP_STATUS]]="No Work Required Under EVM",Veg_Table[[#This Row],[PRESCRIP]]&lt;&gt;"NW_No Work")),1,0))</f>
        <v>0</v>
      </c>
      <c r="B1771" s="1">
        <f>IF(Veg_Table[[#This Row],[SPECIES]]="",1,0)</f>
        <v>0</v>
      </c>
      <c r="C1771" s="1">
        <f>IF(Veg_Table[[#This Row],[DIAMETER]]="",1,0)</f>
        <v>0</v>
      </c>
      <c r="D1771" s="1">
        <f>IF(Veg_Table[[#This Row],[HEIGHT]]="",1,0)</f>
        <v>0</v>
      </c>
      <c r="E1771"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71" s="1">
        <f>IF(AND(Veg_Table[[#This Row],[TAT_RESULT]]="ABATE",Veg_Table[[#This Row],[PRESCRIP]]="NW_No Work"),1,0)</f>
        <v>0</v>
      </c>
      <c r="G1771" s="1">
        <f>IF(OR(Veg_Table[[#This Row],[Prescription R-Scale]]="NA",Veg_Table[[#This Row],[Diameter R-Scale]]="NA"),0,IF(Veg_Table[[#This Row],[Diameter R-Scale]]&lt;&gt;Veg_Table[[#This Row],[Prescription R-Scale]],1,0))</f>
        <v>0</v>
      </c>
      <c r="H1771" s="1">
        <f>IF(OR(AND(Veg_Table[[#This Row],[PRESCRIP]]="BC_Br Rmv", Veg_Table[[#This Row],[WOOD_MAN]]&lt;&gt;"Not Needed"),AND(Veg_Table[[#This Row],[PRESCRIP]]="BCS_Br Rmv+Trt", Veg_Table[[#This Row],[WOOD_MAN]]&lt;&gt;"Not Needed")),1,0)</f>
        <v>0</v>
      </c>
      <c r="I1771" s="1">
        <f ca="1">IF(AND(Veg_Table[[#This Row],[Prescription_Changed]]="Yes",Veg_Table[[#This Row],[TAT_RESULT]]=""),1,0)</f>
        <v>0</v>
      </c>
      <c r="J1771" s="1">
        <f ca="1">SUM(Veg_Table[[#This Row],[Prescription and Status do not match]:[Prescription_Edited_And_TAT_Is_Blank]])</f>
        <v>0</v>
      </c>
      <c r="K1771" s="1">
        <f ca="1">IF(Veg_Table[[#This Row],[Sum of Errors]]&gt;0,1,0)</f>
        <v>0</v>
      </c>
      <c r="L1771" s="1">
        <f>1</f>
        <v>1</v>
      </c>
      <c r="M1771"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771" s="1">
        <f>IF(OR(MID(Veg_Table[[#This Row],[PRESCRIP]],2,1)="1",MID(Veg_Table[[#This Row],[PRESCRIP]],2,1)="2",MID(Veg_Table[[#This Row],[PRESCRIP]],2,1)="3",MID(Veg_Table[[#This Row],[PRESCRIP]],2,1)="4"),_xlfn.NUMBERVALUE(MID(Veg_Table[[#This Row],[PRESCRIP]],2,1)),"NA")</f>
        <v>2</v>
      </c>
      <c r="O1771" s="1">
        <f>WEEKNUM(Veg_Table[[#This Row],[EVM_LAST_EDITED_Day]],2)</f>
        <v>20</v>
      </c>
      <c r="P1771" s="25">
        <f>IFERROR(DATE(YEAR(Veg_Table[[#This Row],[EVM_LAST_EDITED2]]),MONTH(Veg_Table[[#This Row],[EVM_LAST_EDITED2]]),DAY(Veg_Table[[#This Row],[EVM_LAST_EDITED2]])),DATE(2019,1,1))</f>
        <v>43966</v>
      </c>
      <c r="Q1771" s="3">
        <f>VALUE(SUBSTITUTE(Veg_Table[[#This Row],[EVM_LAST_EDITED]],",",""))</f>
        <v>43966.537268518499</v>
      </c>
      <c r="R1771" s="1" t="str">
        <f>_xlfn.IFNA(IF(Veg_Table[[#This Row],[EVM_LAST_EDITOR]]="","zBlank EVM Last Editor",VLOOKUP(Veg_Table[[#This Row],[EVM_LAST_EDITOR]],Roster_Table[#All],4,FALSE)),"zAWRR Not in Roster")</f>
        <v>JEF</v>
      </c>
      <c r="S1771" s="1" t="str">
        <f>_xlfn.IFNA(IF(Veg_Table[[#This Row],[EVM_LAST_EDITOR]]="","zBlank EVM Last Editor",VLOOKUP(Veg_Table[[#This Row],[EVM_LAST_EDITOR]],Roster_Table[#All],16,FALSE)),"zCompany_AWRR not in Roster")</f>
        <v>JEF_Jefferson Resources</v>
      </c>
      <c r="T1771" s="2">
        <f>IFERROR(DATE(YEAR(Veg_Table[[#This Row],[Created2]]),MONTH(Veg_Table[[#This Row],[Created2]]),DAY(Veg_Table[[#This Row],[Created2]])),DATE(2019,1,1))</f>
        <v>43966</v>
      </c>
      <c r="U1771" s="3">
        <f>VALUE(SUBSTITUTE(Veg_Table[[#This Row],[Created]],",",""))</f>
        <v>43966.537013888897</v>
      </c>
      <c r="V1771" s="3" t="str">
        <f ca="1">IFERROR(_xlfn.IFNA(CELL("contents",INDIRECT(_xlfn.CONCAT("Veg_Table_Production_Data!",ADDRESS(MATCH(_xlfn.MAXIFS(#REF!,#REF!,"="&amp;Veg_Table[[#This Row],[AUTO_ID]],#REF!,"&lt;"&amp;Veg_Table[[#This Row],[EVM_LAST_EDITED_Day]]),#REF!,0),COLUMN(#REF!),4,1,)))),""),"")</f>
        <v/>
      </c>
      <c r="W1771" s="3" t="str">
        <f ca="1">IF(Veg_Table[[#This Row],[Previous_Prescription]]="","No",IF(Veg_Table[[#This Row],[Previous_Prescription]]=Veg_Table[[#This Row],[PRESCRIP]],"No","Yes"))</f>
        <v>No</v>
      </c>
      <c r="X1771" s="3" t="str">
        <f>IF(Veg_Table[[#This Row],[EVM_LAST_EDITED_Day]]=Veg_Table[[#This Row],[Created_Day]],"New","Old")</f>
        <v>New</v>
      </c>
      <c r="Y1771" s="1">
        <f>IFERROR(IF(FIND("delete",LOWER(Veg_Table[[#This Row],[PI_COMMENTS]]))&gt;=1,1,0),0)</f>
        <v>0</v>
      </c>
      <c r="Z1771" s="1" t="str">
        <f>_xlfn.IFNA(IF(Veg_Table[[#This Row],[EVM_LAST_EDITOR]]="","Yes",VLOOKUP(Veg_Table[[#This Row],[EVM_LAST_EDITOR]],Roster_Table[#All],15,FALSE)),"Yes")</f>
        <v>Yes</v>
      </c>
      <c r="AA1771"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71" s="1" t="str">
        <f>_xlfn.IFNA(VLOOKUP(Veg_Table[[#This Row],[EVM_LAST_EDITOR]],Roster_Table[#All],3,FALSE),"zAWRR Not in Roster")</f>
        <v>Sterling</v>
      </c>
      <c r="AC1771" s="1" t="str">
        <f>_xlfn.IFNA(VLOOKUP(Veg_Table[[#This Row],[EVM_LAST_EDITOR]],Roster_Table[#All],2,FALSE),"zAWRR Not in Roster")</f>
        <v>Fulford</v>
      </c>
      <c r="AD1771" s="1" t="str">
        <f>IF(_xlfn.CONCAT(Veg_Table[[#This Row],[First_Name]]," ",Veg_Table[[#This Row],[Last_Name]])="zAWRR Not in Roster zAWRR Not in Roster","zAWRR Not in Roster",_xlfn.CONCAT(Veg_Table[[#This Row],[First_Name]]," ",Veg_Table[[#This Row],[Last_Name]]))</f>
        <v>Sterling Fulford</v>
      </c>
      <c r="AE1771">
        <v>3231957</v>
      </c>
      <c r="AF1771" t="s">
        <v>7477</v>
      </c>
      <c r="AG1771" t="s">
        <v>30</v>
      </c>
      <c r="AH1771" t="s">
        <v>3102</v>
      </c>
      <c r="AI1771" t="s">
        <v>2604</v>
      </c>
      <c r="AJ1771" t="s">
        <v>36</v>
      </c>
      <c r="AL1771" t="s">
        <v>37</v>
      </c>
      <c r="AM1771" t="s">
        <v>38</v>
      </c>
      <c r="AN1771" t="s">
        <v>25</v>
      </c>
      <c r="AO1771" t="s">
        <v>25</v>
      </c>
      <c r="AP1771">
        <v>16</v>
      </c>
      <c r="AQ1771">
        <v>115</v>
      </c>
      <c r="AR1771" t="s">
        <v>514</v>
      </c>
      <c r="AS1771" t="s">
        <v>42</v>
      </c>
      <c r="AT1771" t="s">
        <v>522</v>
      </c>
      <c r="AV1771" t="s">
        <v>512</v>
      </c>
      <c r="AW1771" t="s">
        <v>7478</v>
      </c>
      <c r="AZ1771"/>
      <c r="BB1771" s="4"/>
      <c r="BD1771" t="s">
        <v>29</v>
      </c>
      <c r="BE1771" t="s">
        <v>25</v>
      </c>
      <c r="BF1771" t="s">
        <v>513</v>
      </c>
      <c r="BI1771" s="3"/>
      <c r="BJ1771" t="s">
        <v>1338</v>
      </c>
      <c r="BK1771" s="30" t="s">
        <v>78</v>
      </c>
      <c r="BL1771" s="3">
        <v>43966.537268518521</v>
      </c>
      <c r="BM1771" t="s">
        <v>31</v>
      </c>
      <c r="BN1771" t="s">
        <v>32</v>
      </c>
      <c r="BP1771" t="s">
        <v>3105</v>
      </c>
      <c r="BQ1771" t="s">
        <v>826</v>
      </c>
      <c r="BR1771" t="s">
        <v>28</v>
      </c>
      <c r="BS1771" t="s">
        <v>28</v>
      </c>
      <c r="BT1771" t="s">
        <v>78</v>
      </c>
      <c r="BU1771" s="3">
        <v>43966.53701388889</v>
      </c>
      <c r="BV1771" t="s">
        <v>803</v>
      </c>
      <c r="BW1771" s="3">
        <v>43966.588194988428</v>
      </c>
      <c r="BX1771" t="s">
        <v>7479</v>
      </c>
      <c r="CG1771"/>
      <c r="CH1771"/>
      <c r="CI1771"/>
      <c r="CY1771"/>
      <c r="DA1771"/>
      <c r="DF1771"/>
    </row>
    <row r="1772" spans="1:110" x14ac:dyDescent="0.25">
      <c r="A1772" s="1">
        <f>IF(Veg_Table[[#This Row],[VP_STATUS]]="Hold",0,IF(OR(AND(Veg_Table[[#This Row],[PRESCRIP]]="NW_No Work",Veg_Table[[#This Row],[VP_STATUS]]&lt;&gt;"No Work Required Under EVM"),AND(Veg_Table[[#This Row],[VP_STATUS]]="No Work Required Under EVM",Veg_Table[[#This Row],[PRESCRIP]]&lt;&gt;"NW_No Work")),1,0))</f>
        <v>0</v>
      </c>
      <c r="B1772" s="1">
        <f>IF(Veg_Table[[#This Row],[SPECIES]]="",1,0)</f>
        <v>0</v>
      </c>
      <c r="C1772" s="1">
        <f>IF(Veg_Table[[#This Row],[DIAMETER]]="",1,0)</f>
        <v>0</v>
      </c>
      <c r="D1772" s="1">
        <f>IF(Veg_Table[[#This Row],[HEIGHT]]="",1,0)</f>
        <v>0</v>
      </c>
      <c r="E1772"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72" s="1">
        <f>IF(AND(Veg_Table[[#This Row],[TAT_RESULT]]="ABATE",Veg_Table[[#This Row],[PRESCRIP]]="NW_No Work"),1,0)</f>
        <v>0</v>
      </c>
      <c r="G1772" s="1">
        <f>IF(OR(Veg_Table[[#This Row],[Prescription R-Scale]]="NA",Veg_Table[[#This Row],[Diameter R-Scale]]="NA"),0,IF(Veg_Table[[#This Row],[Diameter R-Scale]]&lt;&gt;Veg_Table[[#This Row],[Prescription R-Scale]],1,0))</f>
        <v>0</v>
      </c>
      <c r="H1772" s="1">
        <f>IF(OR(AND(Veg_Table[[#This Row],[PRESCRIP]]="BC_Br Rmv", Veg_Table[[#This Row],[WOOD_MAN]]&lt;&gt;"Not Needed"),AND(Veg_Table[[#This Row],[PRESCRIP]]="BCS_Br Rmv+Trt", Veg_Table[[#This Row],[WOOD_MAN]]&lt;&gt;"Not Needed")),1,0)</f>
        <v>0</v>
      </c>
      <c r="I1772" s="1">
        <f ca="1">IF(AND(Veg_Table[[#This Row],[Prescription_Changed]]="Yes",Veg_Table[[#This Row],[TAT_RESULT]]=""),1,0)</f>
        <v>0</v>
      </c>
      <c r="J1772" s="1">
        <f ca="1">SUM(Veg_Table[[#This Row],[Prescription and Status do not match]:[Prescription_Edited_And_TAT_Is_Blank]])</f>
        <v>0</v>
      </c>
      <c r="K1772" s="1">
        <f ca="1">IF(Veg_Table[[#This Row],[Sum of Errors]]&gt;0,1,0)</f>
        <v>0</v>
      </c>
      <c r="L1772" s="1">
        <f>1</f>
        <v>1</v>
      </c>
      <c r="M1772"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772" s="1">
        <f>IF(OR(MID(Veg_Table[[#This Row],[PRESCRIP]],2,1)="1",MID(Veg_Table[[#This Row],[PRESCRIP]],2,1)="2",MID(Veg_Table[[#This Row],[PRESCRIP]],2,1)="3",MID(Veg_Table[[#This Row],[PRESCRIP]],2,1)="4"),_xlfn.NUMBERVALUE(MID(Veg_Table[[#This Row],[PRESCRIP]],2,1)),"NA")</f>
        <v>2</v>
      </c>
      <c r="O1772" s="1">
        <f>WEEKNUM(Veg_Table[[#This Row],[EVM_LAST_EDITED_Day]],2)</f>
        <v>20</v>
      </c>
      <c r="P1772" s="25">
        <f>IFERROR(DATE(YEAR(Veg_Table[[#This Row],[EVM_LAST_EDITED2]]),MONTH(Veg_Table[[#This Row],[EVM_LAST_EDITED2]]),DAY(Veg_Table[[#This Row],[EVM_LAST_EDITED2]])),DATE(2019,1,1))</f>
        <v>43966</v>
      </c>
      <c r="Q1772" s="3">
        <f>VALUE(SUBSTITUTE(Veg_Table[[#This Row],[EVM_LAST_EDITED]],",",""))</f>
        <v>43966.5383912037</v>
      </c>
      <c r="R1772" s="1" t="str">
        <f>_xlfn.IFNA(IF(Veg_Table[[#This Row],[EVM_LAST_EDITOR]]="","zBlank EVM Last Editor",VLOOKUP(Veg_Table[[#This Row],[EVM_LAST_EDITOR]],Roster_Table[#All],4,FALSE)),"zAWRR Not in Roster")</f>
        <v>JEF</v>
      </c>
      <c r="S1772" s="1" t="str">
        <f>_xlfn.IFNA(IF(Veg_Table[[#This Row],[EVM_LAST_EDITOR]]="","zBlank EVM Last Editor",VLOOKUP(Veg_Table[[#This Row],[EVM_LAST_EDITOR]],Roster_Table[#All],16,FALSE)),"zCompany_AWRR not in Roster")</f>
        <v>JEF_Jefferson Resources</v>
      </c>
      <c r="T1772" s="2">
        <f>IFERROR(DATE(YEAR(Veg_Table[[#This Row],[Created2]]),MONTH(Veg_Table[[#This Row],[Created2]]),DAY(Veg_Table[[#This Row],[Created2]])),DATE(2019,1,1))</f>
        <v>43966</v>
      </c>
      <c r="U1772" s="3">
        <f>VALUE(SUBSTITUTE(Veg_Table[[#This Row],[Created]],",",""))</f>
        <v>43966.5383912037</v>
      </c>
      <c r="V1772" s="3" t="str">
        <f ca="1">IFERROR(_xlfn.IFNA(CELL("contents",INDIRECT(_xlfn.CONCAT("Veg_Table_Production_Data!",ADDRESS(MATCH(_xlfn.MAXIFS(#REF!,#REF!,"="&amp;Veg_Table[[#This Row],[AUTO_ID]],#REF!,"&lt;"&amp;Veg_Table[[#This Row],[EVM_LAST_EDITED_Day]]),#REF!,0),COLUMN(#REF!),4,1,)))),""),"")</f>
        <v/>
      </c>
      <c r="W1772" s="3" t="str">
        <f ca="1">IF(Veg_Table[[#This Row],[Previous_Prescription]]="","No",IF(Veg_Table[[#This Row],[Previous_Prescription]]=Veg_Table[[#This Row],[PRESCRIP]],"No","Yes"))</f>
        <v>No</v>
      </c>
      <c r="X1772" s="3" t="str">
        <f>IF(Veg_Table[[#This Row],[EVM_LAST_EDITED_Day]]=Veg_Table[[#This Row],[Created_Day]],"New","Old")</f>
        <v>New</v>
      </c>
      <c r="Y1772" s="1">
        <f>IFERROR(IF(FIND("delete",LOWER(Veg_Table[[#This Row],[PI_COMMENTS]]))&gt;=1,1,0),0)</f>
        <v>0</v>
      </c>
      <c r="Z1772" s="1" t="str">
        <f>_xlfn.IFNA(IF(Veg_Table[[#This Row],[EVM_LAST_EDITOR]]="","Yes",VLOOKUP(Veg_Table[[#This Row],[EVM_LAST_EDITOR]],Roster_Table[#All],15,FALSE)),"Yes")</f>
        <v>Yes</v>
      </c>
      <c r="AA1772"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72" s="1" t="str">
        <f>_xlfn.IFNA(VLOOKUP(Veg_Table[[#This Row],[EVM_LAST_EDITOR]],Roster_Table[#All],3,FALSE),"zAWRR Not in Roster")</f>
        <v>Sterling</v>
      </c>
      <c r="AC1772" s="1" t="str">
        <f>_xlfn.IFNA(VLOOKUP(Veg_Table[[#This Row],[EVM_LAST_EDITOR]],Roster_Table[#All],2,FALSE),"zAWRR Not in Roster")</f>
        <v>Fulford</v>
      </c>
      <c r="AD1772" s="1" t="str">
        <f>IF(_xlfn.CONCAT(Veg_Table[[#This Row],[First_Name]]," ",Veg_Table[[#This Row],[Last_Name]])="zAWRR Not in Roster zAWRR Not in Roster","zAWRR Not in Roster",_xlfn.CONCAT(Veg_Table[[#This Row],[First_Name]]," ",Veg_Table[[#This Row],[Last_Name]]))</f>
        <v>Sterling Fulford</v>
      </c>
      <c r="AE1772">
        <v>3231958</v>
      </c>
      <c r="AF1772" t="s">
        <v>7474</v>
      </c>
      <c r="AG1772" t="s">
        <v>30</v>
      </c>
      <c r="AH1772" t="s">
        <v>3102</v>
      </c>
      <c r="AI1772" t="s">
        <v>2604</v>
      </c>
      <c r="AJ1772" t="s">
        <v>36</v>
      </c>
      <c r="AL1772" t="s">
        <v>37</v>
      </c>
      <c r="AM1772" t="s">
        <v>38</v>
      </c>
      <c r="AN1772" t="s">
        <v>25</v>
      </c>
      <c r="AO1772" t="s">
        <v>25</v>
      </c>
      <c r="AP1772">
        <v>16</v>
      </c>
      <c r="AQ1772">
        <v>107</v>
      </c>
      <c r="AR1772" t="s">
        <v>514</v>
      </c>
      <c r="AS1772" t="s">
        <v>42</v>
      </c>
      <c r="AT1772" t="s">
        <v>522</v>
      </c>
      <c r="AV1772" t="s">
        <v>512</v>
      </c>
      <c r="AW1772" t="s">
        <v>7475</v>
      </c>
      <c r="AZ1772"/>
      <c r="BB1772" s="4"/>
      <c r="BD1772" t="s">
        <v>29</v>
      </c>
      <c r="BE1772" t="s">
        <v>25</v>
      </c>
      <c r="BF1772" t="s">
        <v>513</v>
      </c>
      <c r="BI1772" s="3"/>
      <c r="BJ1772" t="s">
        <v>1338</v>
      </c>
      <c r="BK1772" s="30" t="s">
        <v>78</v>
      </c>
      <c r="BL1772" s="3">
        <v>43966.538391203707</v>
      </c>
      <c r="BM1772" t="s">
        <v>31</v>
      </c>
      <c r="BN1772" t="s">
        <v>32</v>
      </c>
      <c r="BP1772" t="s">
        <v>3105</v>
      </c>
      <c r="BQ1772" t="s">
        <v>826</v>
      </c>
      <c r="BR1772" t="s">
        <v>28</v>
      </c>
      <c r="BS1772" t="s">
        <v>28</v>
      </c>
      <c r="BT1772" t="s">
        <v>78</v>
      </c>
      <c r="BU1772" s="3">
        <v>43966.538391203707</v>
      </c>
      <c r="BV1772" t="s">
        <v>803</v>
      </c>
      <c r="BW1772" s="3">
        <v>43966.588203287036</v>
      </c>
      <c r="BX1772" t="s">
        <v>7476</v>
      </c>
      <c r="CG1772"/>
      <c r="CH1772"/>
      <c r="CI1772"/>
      <c r="CY1772"/>
      <c r="DA1772"/>
      <c r="DF1772"/>
    </row>
    <row r="1773" spans="1:110" x14ac:dyDescent="0.25">
      <c r="A1773" s="1">
        <f>IF(Veg_Table[[#This Row],[VP_STATUS]]="Hold",0,IF(OR(AND(Veg_Table[[#This Row],[PRESCRIP]]="NW_No Work",Veg_Table[[#This Row],[VP_STATUS]]&lt;&gt;"No Work Required Under EVM"),AND(Veg_Table[[#This Row],[VP_STATUS]]="No Work Required Under EVM",Veg_Table[[#This Row],[PRESCRIP]]&lt;&gt;"NW_No Work")),1,0))</f>
        <v>0</v>
      </c>
      <c r="B1773" s="1">
        <f>IF(Veg_Table[[#This Row],[SPECIES]]="",1,0)</f>
        <v>0</v>
      </c>
      <c r="C1773" s="1">
        <f>IF(Veg_Table[[#This Row],[DIAMETER]]="",1,0)</f>
        <v>0</v>
      </c>
      <c r="D1773" s="1">
        <f>IF(Veg_Table[[#This Row],[HEIGHT]]="",1,0)</f>
        <v>0</v>
      </c>
      <c r="E1773"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73" s="1">
        <f>IF(AND(Veg_Table[[#This Row],[TAT_RESULT]]="ABATE",Veg_Table[[#This Row],[PRESCRIP]]="NW_No Work"),1,0)</f>
        <v>0</v>
      </c>
      <c r="G1773" s="1">
        <f>IF(OR(Veg_Table[[#This Row],[Prescription R-Scale]]="NA",Veg_Table[[#This Row],[Diameter R-Scale]]="NA"),0,IF(Veg_Table[[#This Row],[Diameter R-Scale]]&lt;&gt;Veg_Table[[#This Row],[Prescription R-Scale]],1,0))</f>
        <v>0</v>
      </c>
      <c r="H1773" s="1">
        <f>IF(OR(AND(Veg_Table[[#This Row],[PRESCRIP]]="BC_Br Rmv", Veg_Table[[#This Row],[WOOD_MAN]]&lt;&gt;"Not Needed"),AND(Veg_Table[[#This Row],[PRESCRIP]]="BCS_Br Rmv+Trt", Veg_Table[[#This Row],[WOOD_MAN]]&lt;&gt;"Not Needed")),1,0)</f>
        <v>0</v>
      </c>
      <c r="I1773" s="1">
        <f ca="1">IF(AND(Veg_Table[[#This Row],[Prescription_Changed]]="Yes",Veg_Table[[#This Row],[TAT_RESULT]]=""),1,0)</f>
        <v>0</v>
      </c>
      <c r="J1773" s="1">
        <f ca="1">SUM(Veg_Table[[#This Row],[Prescription and Status do not match]:[Prescription_Edited_And_TAT_Is_Blank]])</f>
        <v>0</v>
      </c>
      <c r="K1773" s="1">
        <f ca="1">IF(Veg_Table[[#This Row],[Sum of Errors]]&gt;0,1,0)</f>
        <v>0</v>
      </c>
      <c r="L1773" s="1">
        <f>1</f>
        <v>1</v>
      </c>
      <c r="M1773"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2</v>
      </c>
      <c r="N1773" s="1">
        <f>IF(OR(MID(Veg_Table[[#This Row],[PRESCRIP]],2,1)="1",MID(Veg_Table[[#This Row],[PRESCRIP]],2,1)="2",MID(Veg_Table[[#This Row],[PRESCRIP]],2,1)="3",MID(Veg_Table[[#This Row],[PRESCRIP]],2,1)="4"),_xlfn.NUMBERVALUE(MID(Veg_Table[[#This Row],[PRESCRIP]],2,1)),"NA")</f>
        <v>2</v>
      </c>
      <c r="O1773" s="1">
        <f>WEEKNUM(Veg_Table[[#This Row],[EVM_LAST_EDITED_Day]],2)</f>
        <v>20</v>
      </c>
      <c r="P1773" s="25">
        <f>IFERROR(DATE(YEAR(Veg_Table[[#This Row],[EVM_LAST_EDITED2]]),MONTH(Veg_Table[[#This Row],[EVM_LAST_EDITED2]]),DAY(Veg_Table[[#This Row],[EVM_LAST_EDITED2]])),DATE(2019,1,1))</f>
        <v>43966</v>
      </c>
      <c r="Q1773" s="3">
        <f>VALUE(SUBSTITUTE(Veg_Table[[#This Row],[EVM_LAST_EDITED]],",",""))</f>
        <v>43966.539178240702</v>
      </c>
      <c r="R1773" s="1" t="str">
        <f>_xlfn.IFNA(IF(Veg_Table[[#This Row],[EVM_LAST_EDITOR]]="","zBlank EVM Last Editor",VLOOKUP(Veg_Table[[#This Row],[EVM_LAST_EDITOR]],Roster_Table[#All],4,FALSE)),"zAWRR Not in Roster")</f>
        <v>JEF</v>
      </c>
      <c r="S1773" s="1" t="str">
        <f>_xlfn.IFNA(IF(Veg_Table[[#This Row],[EVM_LAST_EDITOR]]="","zBlank EVM Last Editor",VLOOKUP(Veg_Table[[#This Row],[EVM_LAST_EDITOR]],Roster_Table[#All],16,FALSE)),"zCompany_AWRR not in Roster")</f>
        <v>JEF_Jefferson Resources</v>
      </c>
      <c r="T1773" s="2">
        <f>IFERROR(DATE(YEAR(Veg_Table[[#This Row],[Created2]]),MONTH(Veg_Table[[#This Row],[Created2]]),DAY(Veg_Table[[#This Row],[Created2]])),DATE(2019,1,1))</f>
        <v>43966</v>
      </c>
      <c r="U1773" s="3">
        <f>VALUE(SUBSTITUTE(Veg_Table[[#This Row],[Created]],",",""))</f>
        <v>43966.539178240702</v>
      </c>
      <c r="V1773" s="3" t="str">
        <f ca="1">IFERROR(_xlfn.IFNA(CELL("contents",INDIRECT(_xlfn.CONCAT("Veg_Table_Production_Data!",ADDRESS(MATCH(_xlfn.MAXIFS(#REF!,#REF!,"="&amp;Veg_Table[[#This Row],[AUTO_ID]],#REF!,"&lt;"&amp;Veg_Table[[#This Row],[EVM_LAST_EDITED_Day]]),#REF!,0),COLUMN(#REF!),4,1,)))),""),"")</f>
        <v/>
      </c>
      <c r="W1773" s="3" t="str">
        <f ca="1">IF(Veg_Table[[#This Row],[Previous_Prescription]]="","No",IF(Veg_Table[[#This Row],[Previous_Prescription]]=Veg_Table[[#This Row],[PRESCRIP]],"No","Yes"))</f>
        <v>No</v>
      </c>
      <c r="X1773" s="3" t="str">
        <f>IF(Veg_Table[[#This Row],[EVM_LAST_EDITED_Day]]=Veg_Table[[#This Row],[Created_Day]],"New","Old")</f>
        <v>New</v>
      </c>
      <c r="Y1773" s="1">
        <f>IFERROR(IF(FIND("delete",LOWER(Veg_Table[[#This Row],[PI_COMMENTS]]))&gt;=1,1,0),0)</f>
        <v>0</v>
      </c>
      <c r="Z1773" s="1" t="str">
        <f>_xlfn.IFNA(IF(Veg_Table[[#This Row],[EVM_LAST_EDITOR]]="","Yes",VLOOKUP(Veg_Table[[#This Row],[EVM_LAST_EDITOR]],Roster_Table[#All],15,FALSE)),"Yes")</f>
        <v>Yes</v>
      </c>
      <c r="AA1773"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73" s="1" t="str">
        <f>_xlfn.IFNA(VLOOKUP(Veg_Table[[#This Row],[EVM_LAST_EDITOR]],Roster_Table[#All],3,FALSE),"zAWRR Not in Roster")</f>
        <v>Sterling</v>
      </c>
      <c r="AC1773" s="1" t="str">
        <f>_xlfn.IFNA(VLOOKUP(Veg_Table[[#This Row],[EVM_LAST_EDITOR]],Roster_Table[#All],2,FALSE),"zAWRR Not in Roster")</f>
        <v>Fulford</v>
      </c>
      <c r="AD1773" s="1" t="str">
        <f>IF(_xlfn.CONCAT(Veg_Table[[#This Row],[First_Name]]," ",Veg_Table[[#This Row],[Last_Name]])="zAWRR Not in Roster zAWRR Not in Roster","zAWRR Not in Roster",_xlfn.CONCAT(Veg_Table[[#This Row],[First_Name]]," ",Veg_Table[[#This Row],[Last_Name]]))</f>
        <v>Sterling Fulford</v>
      </c>
      <c r="AE1773">
        <v>3231959</v>
      </c>
      <c r="AF1773" t="s">
        <v>7471</v>
      </c>
      <c r="AG1773" t="s">
        <v>30</v>
      </c>
      <c r="AH1773" t="s">
        <v>3102</v>
      </c>
      <c r="AI1773" t="s">
        <v>2604</v>
      </c>
      <c r="AJ1773" t="s">
        <v>36</v>
      </c>
      <c r="AL1773" t="s">
        <v>37</v>
      </c>
      <c r="AM1773" t="s">
        <v>38</v>
      </c>
      <c r="AN1773" t="s">
        <v>25</v>
      </c>
      <c r="AO1773" t="s">
        <v>25</v>
      </c>
      <c r="AP1773">
        <v>16</v>
      </c>
      <c r="AQ1773">
        <v>116</v>
      </c>
      <c r="AR1773" t="s">
        <v>514</v>
      </c>
      <c r="AS1773" t="s">
        <v>42</v>
      </c>
      <c r="AT1773" t="s">
        <v>522</v>
      </c>
      <c r="AV1773" t="s">
        <v>512</v>
      </c>
      <c r="AW1773" t="s">
        <v>7472</v>
      </c>
      <c r="AZ1773"/>
      <c r="BB1773" s="4"/>
      <c r="BD1773" t="s">
        <v>29</v>
      </c>
      <c r="BE1773" t="s">
        <v>25</v>
      </c>
      <c r="BF1773" t="s">
        <v>513</v>
      </c>
      <c r="BI1773" s="3"/>
      <c r="BJ1773" t="s">
        <v>1338</v>
      </c>
      <c r="BK1773" s="30" t="s">
        <v>78</v>
      </c>
      <c r="BL1773" s="3">
        <v>43966.539178240739</v>
      </c>
      <c r="BM1773" t="s">
        <v>31</v>
      </c>
      <c r="BN1773" t="s">
        <v>32</v>
      </c>
      <c r="BP1773" t="s">
        <v>3105</v>
      </c>
      <c r="BQ1773" t="s">
        <v>826</v>
      </c>
      <c r="BR1773" t="s">
        <v>28</v>
      </c>
      <c r="BS1773" t="s">
        <v>28</v>
      </c>
      <c r="BT1773" t="s">
        <v>78</v>
      </c>
      <c r="BU1773" s="3">
        <v>43966.539178240739</v>
      </c>
      <c r="BV1773" t="s">
        <v>803</v>
      </c>
      <c r="BW1773" s="3">
        <v>43966.588203287036</v>
      </c>
      <c r="BX1773" t="s">
        <v>7473</v>
      </c>
      <c r="CG1773"/>
      <c r="CH1773"/>
      <c r="CI1773"/>
      <c r="CY1773"/>
      <c r="DA1773"/>
      <c r="DF1773"/>
    </row>
    <row r="1774" spans="1:110" x14ac:dyDescent="0.25">
      <c r="A1774" s="1">
        <f>IF(Veg_Table[[#This Row],[VP_STATUS]]="Hold",0,IF(OR(AND(Veg_Table[[#This Row],[PRESCRIP]]="NW_No Work",Veg_Table[[#This Row],[VP_STATUS]]&lt;&gt;"No Work Required Under EVM"),AND(Veg_Table[[#This Row],[VP_STATUS]]="No Work Required Under EVM",Veg_Table[[#This Row],[PRESCRIP]]&lt;&gt;"NW_No Work")),1,0))</f>
        <v>0</v>
      </c>
      <c r="B1774" s="1">
        <f>IF(Veg_Table[[#This Row],[SPECIES]]="",1,0)</f>
        <v>0</v>
      </c>
      <c r="C1774" s="1">
        <f>IF(Veg_Table[[#This Row],[DIAMETER]]="",1,0)</f>
        <v>0</v>
      </c>
      <c r="D1774" s="1">
        <f>IF(Veg_Table[[#This Row],[HEIGHT]]="",1,0)</f>
        <v>0</v>
      </c>
      <c r="E1774"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74" s="1">
        <f>IF(AND(Veg_Table[[#This Row],[TAT_RESULT]]="ABATE",Veg_Table[[#This Row],[PRESCRIP]]="NW_No Work"),1,0)</f>
        <v>0</v>
      </c>
      <c r="G1774" s="1">
        <f>IF(OR(Veg_Table[[#This Row],[Prescription R-Scale]]="NA",Veg_Table[[#This Row],[Diameter R-Scale]]="NA"),0,IF(Veg_Table[[#This Row],[Diameter R-Scale]]&lt;&gt;Veg_Table[[#This Row],[Prescription R-Scale]],1,0))</f>
        <v>0</v>
      </c>
      <c r="H1774" s="1">
        <f>IF(OR(AND(Veg_Table[[#This Row],[PRESCRIP]]="BC_Br Rmv", Veg_Table[[#This Row],[WOOD_MAN]]&lt;&gt;"Not Needed"),AND(Veg_Table[[#This Row],[PRESCRIP]]="BCS_Br Rmv+Trt", Veg_Table[[#This Row],[WOOD_MAN]]&lt;&gt;"Not Needed")),1,0)</f>
        <v>0</v>
      </c>
      <c r="I1774" s="1">
        <f ca="1">IF(AND(Veg_Table[[#This Row],[Prescription_Changed]]="Yes",Veg_Table[[#This Row],[TAT_RESULT]]=""),1,0)</f>
        <v>0</v>
      </c>
      <c r="J1774" s="1">
        <f ca="1">SUM(Veg_Table[[#This Row],[Prescription and Status do not match]:[Prescription_Edited_And_TAT_Is_Blank]])</f>
        <v>0</v>
      </c>
      <c r="K1774" s="1">
        <f ca="1">IF(Veg_Table[[#This Row],[Sum of Errors]]&gt;0,1,0)</f>
        <v>0</v>
      </c>
      <c r="L1774" s="1">
        <f>1</f>
        <v>1</v>
      </c>
      <c r="M1774"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774" s="1" t="str">
        <f>IF(OR(MID(Veg_Table[[#This Row],[PRESCRIP]],2,1)="1",MID(Veg_Table[[#This Row],[PRESCRIP]],2,1)="2",MID(Veg_Table[[#This Row],[PRESCRIP]],2,1)="3",MID(Veg_Table[[#This Row],[PRESCRIP]],2,1)="4"),_xlfn.NUMBERVALUE(MID(Veg_Table[[#This Row],[PRESCRIP]],2,1)),"NA")</f>
        <v>NA</v>
      </c>
      <c r="O1774" s="1">
        <f>WEEKNUM(Veg_Table[[#This Row],[EVM_LAST_EDITED_Day]],2)</f>
        <v>20</v>
      </c>
      <c r="P1774" s="25">
        <f>IFERROR(DATE(YEAR(Veg_Table[[#This Row],[EVM_LAST_EDITED2]]),MONTH(Veg_Table[[#This Row],[EVM_LAST_EDITED2]]),DAY(Veg_Table[[#This Row],[EVM_LAST_EDITED2]])),DATE(2019,1,1))</f>
        <v>43966</v>
      </c>
      <c r="Q1774" s="3">
        <f>VALUE(SUBSTITUTE(Veg_Table[[#This Row],[EVM_LAST_EDITED]],",",""))</f>
        <v>43966.5477777778</v>
      </c>
      <c r="R1774" s="1" t="str">
        <f>_xlfn.IFNA(IF(Veg_Table[[#This Row],[EVM_LAST_EDITOR]]="","zBlank EVM Last Editor",VLOOKUP(Veg_Table[[#This Row],[EVM_LAST_EDITOR]],Roster_Table[#All],4,FALSE)),"zAWRR Not in Roster")</f>
        <v>JEF</v>
      </c>
      <c r="S1774" s="1" t="str">
        <f>_xlfn.IFNA(IF(Veg_Table[[#This Row],[EVM_LAST_EDITOR]]="","zBlank EVM Last Editor",VLOOKUP(Veg_Table[[#This Row],[EVM_LAST_EDITOR]],Roster_Table[#All],16,FALSE)),"zCompany_AWRR not in Roster")</f>
        <v>JEF_Jefferson Resources</v>
      </c>
      <c r="T1774" s="2">
        <f>IFERROR(DATE(YEAR(Veg_Table[[#This Row],[Created2]]),MONTH(Veg_Table[[#This Row],[Created2]]),DAY(Veg_Table[[#This Row],[Created2]])),DATE(2019,1,1))</f>
        <v>43966</v>
      </c>
      <c r="U1774" s="3">
        <f>VALUE(SUBSTITUTE(Veg_Table[[#This Row],[Created]],",",""))</f>
        <v>43966.5477777778</v>
      </c>
      <c r="V1774" s="3" t="str">
        <f ca="1">IFERROR(_xlfn.IFNA(CELL("contents",INDIRECT(_xlfn.CONCAT("Veg_Table_Production_Data!",ADDRESS(MATCH(_xlfn.MAXIFS(#REF!,#REF!,"="&amp;Veg_Table[[#This Row],[AUTO_ID]],#REF!,"&lt;"&amp;Veg_Table[[#This Row],[EVM_LAST_EDITED_Day]]),#REF!,0),COLUMN(#REF!),4,1,)))),""),"")</f>
        <v/>
      </c>
      <c r="W1774" s="3" t="str">
        <f ca="1">IF(Veg_Table[[#This Row],[Previous_Prescription]]="","No",IF(Veg_Table[[#This Row],[Previous_Prescription]]=Veg_Table[[#This Row],[PRESCRIP]],"No","Yes"))</f>
        <v>No</v>
      </c>
      <c r="X1774" s="3" t="str">
        <f>IF(Veg_Table[[#This Row],[EVM_LAST_EDITED_Day]]=Veg_Table[[#This Row],[Created_Day]],"New","Old")</f>
        <v>New</v>
      </c>
      <c r="Y1774" s="1">
        <f>IFERROR(IF(FIND("delete",LOWER(Veg_Table[[#This Row],[PI_COMMENTS]]))&gt;=1,1,0),0)</f>
        <v>0</v>
      </c>
      <c r="Z1774" s="1" t="str">
        <f>_xlfn.IFNA(IF(Veg_Table[[#This Row],[EVM_LAST_EDITOR]]="","Yes",VLOOKUP(Veg_Table[[#This Row],[EVM_LAST_EDITOR]],Roster_Table[#All],15,FALSE)),"Yes")</f>
        <v>Yes</v>
      </c>
      <c r="AA1774"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74" s="1" t="str">
        <f>_xlfn.IFNA(VLOOKUP(Veg_Table[[#This Row],[EVM_LAST_EDITOR]],Roster_Table[#All],3,FALSE),"zAWRR Not in Roster")</f>
        <v>Sterling</v>
      </c>
      <c r="AC1774" s="1" t="str">
        <f>_xlfn.IFNA(VLOOKUP(Veg_Table[[#This Row],[EVM_LAST_EDITOR]],Roster_Table[#All],2,FALSE),"zAWRR Not in Roster")</f>
        <v>Fulford</v>
      </c>
      <c r="AD1774" s="1" t="str">
        <f>IF(_xlfn.CONCAT(Veg_Table[[#This Row],[First_Name]]," ",Veg_Table[[#This Row],[Last_Name]])="zAWRR Not in Roster zAWRR Not in Roster","zAWRR Not in Roster",_xlfn.CONCAT(Veg_Table[[#This Row],[First_Name]]," ",Veg_Table[[#This Row],[Last_Name]]))</f>
        <v>Sterling Fulford</v>
      </c>
      <c r="AE1774">
        <v>3231960</v>
      </c>
      <c r="AF1774" t="s">
        <v>7468</v>
      </c>
      <c r="AG1774" t="s">
        <v>30</v>
      </c>
      <c r="AH1774" t="s">
        <v>3070</v>
      </c>
      <c r="AI1774" t="s">
        <v>2604</v>
      </c>
      <c r="AJ1774" t="s">
        <v>21</v>
      </c>
      <c r="AL1774" t="s">
        <v>37</v>
      </c>
      <c r="AM1774" t="s">
        <v>38</v>
      </c>
      <c r="AN1774" t="s">
        <v>25</v>
      </c>
      <c r="AO1774" t="s">
        <v>25</v>
      </c>
      <c r="AP1774">
        <v>20</v>
      </c>
      <c r="AQ1774">
        <v>100</v>
      </c>
      <c r="AR1774" t="s">
        <v>511</v>
      </c>
      <c r="AS1774" t="s">
        <v>24</v>
      </c>
      <c r="AT1774" t="s">
        <v>26</v>
      </c>
      <c r="AV1774" t="s">
        <v>512</v>
      </c>
      <c r="AW1774" t="s">
        <v>7469</v>
      </c>
      <c r="AZ1774"/>
      <c r="BB1774" s="4"/>
      <c r="BD1774" t="s">
        <v>29</v>
      </c>
      <c r="BE1774" t="s">
        <v>25</v>
      </c>
      <c r="BF1774" t="s">
        <v>513</v>
      </c>
      <c r="BI1774" s="3"/>
      <c r="BJ1774" t="s">
        <v>52</v>
      </c>
      <c r="BK1774" s="30" t="s">
        <v>78</v>
      </c>
      <c r="BL1774" s="3">
        <v>43966.547777777778</v>
      </c>
      <c r="BM1774" t="s">
        <v>31</v>
      </c>
      <c r="BN1774" t="s">
        <v>32</v>
      </c>
      <c r="BP1774" t="s">
        <v>3074</v>
      </c>
      <c r="BQ1774" t="s">
        <v>826</v>
      </c>
      <c r="BR1774" t="s">
        <v>28</v>
      </c>
      <c r="BS1774" t="s">
        <v>28</v>
      </c>
      <c r="BT1774" t="s">
        <v>78</v>
      </c>
      <c r="BU1774" s="3">
        <v>43966.547777777778</v>
      </c>
      <c r="BV1774" t="s">
        <v>803</v>
      </c>
      <c r="BW1774" s="3">
        <v>43966.588203287036</v>
      </c>
      <c r="BX1774" t="s">
        <v>7470</v>
      </c>
      <c r="CG1774"/>
      <c r="CH1774"/>
      <c r="CI1774"/>
      <c r="CY1774"/>
      <c r="DA1774"/>
      <c r="DF1774"/>
    </row>
    <row r="1775" spans="1:110" x14ac:dyDescent="0.25">
      <c r="A1775" s="1">
        <f>IF(Veg_Table[[#This Row],[VP_STATUS]]="Hold",0,IF(OR(AND(Veg_Table[[#This Row],[PRESCRIP]]="NW_No Work",Veg_Table[[#This Row],[VP_STATUS]]&lt;&gt;"No Work Required Under EVM"),AND(Veg_Table[[#This Row],[VP_STATUS]]="No Work Required Under EVM",Veg_Table[[#This Row],[PRESCRIP]]&lt;&gt;"NW_No Work")),1,0))</f>
        <v>0</v>
      </c>
      <c r="B1775" s="1">
        <f>IF(Veg_Table[[#This Row],[SPECIES]]="",1,0)</f>
        <v>0</v>
      </c>
      <c r="C1775" s="1">
        <f>IF(Veg_Table[[#This Row],[DIAMETER]]="",1,0)</f>
        <v>0</v>
      </c>
      <c r="D1775" s="1">
        <f>IF(Veg_Table[[#This Row],[HEIGHT]]="",1,0)</f>
        <v>0</v>
      </c>
      <c r="E1775"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75" s="1">
        <f>IF(AND(Veg_Table[[#This Row],[TAT_RESULT]]="ABATE",Veg_Table[[#This Row],[PRESCRIP]]="NW_No Work"),1,0)</f>
        <v>0</v>
      </c>
      <c r="G1775" s="1">
        <f>IF(OR(Veg_Table[[#This Row],[Prescription R-Scale]]="NA",Veg_Table[[#This Row],[Diameter R-Scale]]="NA"),0,IF(Veg_Table[[#This Row],[Diameter R-Scale]]&lt;&gt;Veg_Table[[#This Row],[Prescription R-Scale]],1,0))</f>
        <v>0</v>
      </c>
      <c r="H1775" s="1">
        <f>IF(OR(AND(Veg_Table[[#This Row],[PRESCRIP]]="BC_Br Rmv", Veg_Table[[#This Row],[WOOD_MAN]]&lt;&gt;"Not Needed"),AND(Veg_Table[[#This Row],[PRESCRIP]]="BCS_Br Rmv+Trt", Veg_Table[[#This Row],[WOOD_MAN]]&lt;&gt;"Not Needed")),1,0)</f>
        <v>0</v>
      </c>
      <c r="I1775" s="1">
        <f ca="1">IF(AND(Veg_Table[[#This Row],[Prescription_Changed]]="Yes",Veg_Table[[#This Row],[TAT_RESULT]]=""),1,0)</f>
        <v>0</v>
      </c>
      <c r="J1775" s="1">
        <f ca="1">SUM(Veg_Table[[#This Row],[Prescription and Status do not match]:[Prescription_Edited_And_TAT_Is_Blank]])</f>
        <v>0</v>
      </c>
      <c r="K1775" s="1">
        <f ca="1">IF(Veg_Table[[#This Row],[Sum of Errors]]&gt;0,1,0)</f>
        <v>0</v>
      </c>
      <c r="L1775" s="1">
        <f>1</f>
        <v>1</v>
      </c>
      <c r="M1775"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775" s="1" t="str">
        <f>IF(OR(MID(Veg_Table[[#This Row],[PRESCRIP]],2,1)="1",MID(Veg_Table[[#This Row],[PRESCRIP]],2,1)="2",MID(Veg_Table[[#This Row],[PRESCRIP]],2,1)="3",MID(Veg_Table[[#This Row],[PRESCRIP]],2,1)="4"),_xlfn.NUMBERVALUE(MID(Veg_Table[[#This Row],[PRESCRIP]],2,1)),"NA")</f>
        <v>NA</v>
      </c>
      <c r="O1775" s="1">
        <f>WEEKNUM(Veg_Table[[#This Row],[EVM_LAST_EDITED_Day]],2)</f>
        <v>20</v>
      </c>
      <c r="P1775" s="25">
        <f>IFERROR(DATE(YEAR(Veg_Table[[#This Row],[EVM_LAST_EDITED2]]),MONTH(Veg_Table[[#This Row],[EVM_LAST_EDITED2]]),DAY(Veg_Table[[#This Row],[EVM_LAST_EDITED2]])),DATE(2019,1,1))</f>
        <v>43966</v>
      </c>
      <c r="Q1775" s="3">
        <f>VALUE(SUBSTITUTE(Veg_Table[[#This Row],[EVM_LAST_EDITED]],",",""))</f>
        <v>43966.549224536997</v>
      </c>
      <c r="R1775" s="1" t="str">
        <f>_xlfn.IFNA(IF(Veg_Table[[#This Row],[EVM_LAST_EDITOR]]="","zBlank EVM Last Editor",VLOOKUP(Veg_Table[[#This Row],[EVM_LAST_EDITOR]],Roster_Table[#All],4,FALSE)),"zAWRR Not in Roster")</f>
        <v>JEF</v>
      </c>
      <c r="S1775" s="1" t="str">
        <f>_xlfn.IFNA(IF(Veg_Table[[#This Row],[EVM_LAST_EDITOR]]="","zBlank EVM Last Editor",VLOOKUP(Veg_Table[[#This Row],[EVM_LAST_EDITOR]],Roster_Table[#All],16,FALSE)),"zCompany_AWRR not in Roster")</f>
        <v>JEF_Jefferson Resources</v>
      </c>
      <c r="T1775" s="2">
        <f>IFERROR(DATE(YEAR(Veg_Table[[#This Row],[Created2]]),MONTH(Veg_Table[[#This Row],[Created2]]),DAY(Veg_Table[[#This Row],[Created2]])),DATE(2019,1,1))</f>
        <v>43966</v>
      </c>
      <c r="U1775" s="3">
        <f>VALUE(SUBSTITUTE(Veg_Table[[#This Row],[Created]],",",""))</f>
        <v>43966.549224536997</v>
      </c>
      <c r="V1775" s="3" t="str">
        <f ca="1">IFERROR(_xlfn.IFNA(CELL("contents",INDIRECT(_xlfn.CONCAT("Veg_Table_Production_Data!",ADDRESS(MATCH(_xlfn.MAXIFS(#REF!,#REF!,"="&amp;Veg_Table[[#This Row],[AUTO_ID]],#REF!,"&lt;"&amp;Veg_Table[[#This Row],[EVM_LAST_EDITED_Day]]),#REF!,0),COLUMN(#REF!),4,1,)))),""),"")</f>
        <v/>
      </c>
      <c r="W1775" s="3" t="str">
        <f ca="1">IF(Veg_Table[[#This Row],[Previous_Prescription]]="","No",IF(Veg_Table[[#This Row],[Previous_Prescription]]=Veg_Table[[#This Row],[PRESCRIP]],"No","Yes"))</f>
        <v>No</v>
      </c>
      <c r="X1775" s="3" t="str">
        <f>IF(Veg_Table[[#This Row],[EVM_LAST_EDITED_Day]]=Veg_Table[[#This Row],[Created_Day]],"New","Old")</f>
        <v>New</v>
      </c>
      <c r="Y1775" s="1">
        <f>IFERROR(IF(FIND("delete",LOWER(Veg_Table[[#This Row],[PI_COMMENTS]]))&gt;=1,1,0),0)</f>
        <v>0</v>
      </c>
      <c r="Z1775" s="1" t="str">
        <f>_xlfn.IFNA(IF(Veg_Table[[#This Row],[EVM_LAST_EDITOR]]="","Yes",VLOOKUP(Veg_Table[[#This Row],[EVM_LAST_EDITOR]],Roster_Table[#All],15,FALSE)),"Yes")</f>
        <v>Yes</v>
      </c>
      <c r="AA1775"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75" s="1" t="str">
        <f>_xlfn.IFNA(VLOOKUP(Veg_Table[[#This Row],[EVM_LAST_EDITOR]],Roster_Table[#All],3,FALSE),"zAWRR Not in Roster")</f>
        <v>Sterling</v>
      </c>
      <c r="AC1775" s="1" t="str">
        <f>_xlfn.IFNA(VLOOKUP(Veg_Table[[#This Row],[EVM_LAST_EDITOR]],Roster_Table[#All],2,FALSE),"zAWRR Not in Roster")</f>
        <v>Fulford</v>
      </c>
      <c r="AD1775" s="1" t="str">
        <f>IF(_xlfn.CONCAT(Veg_Table[[#This Row],[First_Name]]," ",Veg_Table[[#This Row],[Last_Name]])="zAWRR Not in Roster zAWRR Not in Roster","zAWRR Not in Roster",_xlfn.CONCAT(Veg_Table[[#This Row],[First_Name]]," ",Veg_Table[[#This Row],[Last_Name]]))</f>
        <v>Sterling Fulford</v>
      </c>
      <c r="AE1775">
        <v>3231961</v>
      </c>
      <c r="AF1775" t="s">
        <v>7465</v>
      </c>
      <c r="AG1775" t="s">
        <v>30</v>
      </c>
      <c r="AH1775" t="s">
        <v>3102</v>
      </c>
      <c r="AI1775" t="s">
        <v>2604</v>
      </c>
      <c r="AJ1775" t="s">
        <v>21</v>
      </c>
      <c r="AL1775" t="s">
        <v>37</v>
      </c>
      <c r="AM1775" t="s">
        <v>38</v>
      </c>
      <c r="AN1775" t="s">
        <v>25</v>
      </c>
      <c r="AO1775" t="s">
        <v>25</v>
      </c>
      <c r="AP1775">
        <v>21</v>
      </c>
      <c r="AQ1775">
        <v>116</v>
      </c>
      <c r="AR1775" t="s">
        <v>511</v>
      </c>
      <c r="AS1775" t="s">
        <v>24</v>
      </c>
      <c r="AT1775" t="s">
        <v>26</v>
      </c>
      <c r="AV1775" t="s">
        <v>512</v>
      </c>
      <c r="AW1775" t="s">
        <v>7466</v>
      </c>
      <c r="AZ1775"/>
      <c r="BB1775" s="4"/>
      <c r="BD1775" t="s">
        <v>29</v>
      </c>
      <c r="BE1775" t="s">
        <v>25</v>
      </c>
      <c r="BF1775" t="s">
        <v>513</v>
      </c>
      <c r="BI1775" s="3"/>
      <c r="BJ1775" t="s">
        <v>52</v>
      </c>
      <c r="BK1775" s="30" t="s">
        <v>78</v>
      </c>
      <c r="BL1775" s="3">
        <v>43966.549224537041</v>
      </c>
      <c r="BM1775" t="s">
        <v>31</v>
      </c>
      <c r="BN1775" t="s">
        <v>32</v>
      </c>
      <c r="BP1775" t="s">
        <v>3105</v>
      </c>
      <c r="BQ1775" t="s">
        <v>826</v>
      </c>
      <c r="BR1775" t="s">
        <v>28</v>
      </c>
      <c r="BS1775" t="s">
        <v>28</v>
      </c>
      <c r="BT1775" t="s">
        <v>78</v>
      </c>
      <c r="BU1775" s="3">
        <v>43966.549224537041</v>
      </c>
      <c r="BV1775" t="s">
        <v>803</v>
      </c>
      <c r="BW1775" s="3">
        <v>43966.588203287036</v>
      </c>
      <c r="BX1775" t="s">
        <v>7467</v>
      </c>
      <c r="CG1775"/>
      <c r="CH1775"/>
      <c r="CI1775"/>
      <c r="CY1775"/>
      <c r="DA1775"/>
      <c r="DF1775"/>
    </row>
    <row r="1776" spans="1:110" x14ac:dyDescent="0.25">
      <c r="A1776" s="1">
        <f>IF(Veg_Table[[#This Row],[VP_STATUS]]="Hold",0,IF(OR(AND(Veg_Table[[#This Row],[PRESCRIP]]="NW_No Work",Veg_Table[[#This Row],[VP_STATUS]]&lt;&gt;"No Work Required Under EVM"),AND(Veg_Table[[#This Row],[VP_STATUS]]="No Work Required Under EVM",Veg_Table[[#This Row],[PRESCRIP]]&lt;&gt;"NW_No Work")),1,0))</f>
        <v>0</v>
      </c>
      <c r="B1776" s="1">
        <f>IF(Veg_Table[[#This Row],[SPECIES]]="",1,0)</f>
        <v>0</v>
      </c>
      <c r="C1776" s="1">
        <f>IF(Veg_Table[[#This Row],[DIAMETER]]="",1,0)</f>
        <v>0</v>
      </c>
      <c r="D1776" s="1">
        <f>IF(Veg_Table[[#This Row],[HEIGHT]]="",1,0)</f>
        <v>0</v>
      </c>
      <c r="E1776"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76" s="1">
        <f>IF(AND(Veg_Table[[#This Row],[TAT_RESULT]]="ABATE",Veg_Table[[#This Row],[PRESCRIP]]="NW_No Work"),1,0)</f>
        <v>0</v>
      </c>
      <c r="G1776" s="1">
        <f>IF(OR(Veg_Table[[#This Row],[Prescription R-Scale]]="NA",Veg_Table[[#This Row],[Diameter R-Scale]]="NA"),0,IF(Veg_Table[[#This Row],[Diameter R-Scale]]&lt;&gt;Veg_Table[[#This Row],[Prescription R-Scale]],1,0))</f>
        <v>0</v>
      </c>
      <c r="H1776" s="1">
        <f>IF(OR(AND(Veg_Table[[#This Row],[PRESCRIP]]="BC_Br Rmv", Veg_Table[[#This Row],[WOOD_MAN]]&lt;&gt;"Not Needed"),AND(Veg_Table[[#This Row],[PRESCRIP]]="BCS_Br Rmv+Trt", Veg_Table[[#This Row],[WOOD_MAN]]&lt;&gt;"Not Needed")),1,0)</f>
        <v>0</v>
      </c>
      <c r="I1776" s="1">
        <f ca="1">IF(AND(Veg_Table[[#This Row],[Prescription_Changed]]="Yes",Veg_Table[[#This Row],[TAT_RESULT]]=""),1,0)</f>
        <v>0</v>
      </c>
      <c r="J1776" s="1">
        <f ca="1">SUM(Veg_Table[[#This Row],[Prescription and Status do not match]:[Prescription_Edited_And_TAT_Is_Blank]])</f>
        <v>0</v>
      </c>
      <c r="K1776" s="1">
        <f ca="1">IF(Veg_Table[[#This Row],[Sum of Errors]]&gt;0,1,0)</f>
        <v>0</v>
      </c>
      <c r="L1776" s="1">
        <f>1</f>
        <v>1</v>
      </c>
      <c r="M1776"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776" s="1" t="str">
        <f>IF(OR(MID(Veg_Table[[#This Row],[PRESCRIP]],2,1)="1",MID(Veg_Table[[#This Row],[PRESCRIP]],2,1)="2",MID(Veg_Table[[#This Row],[PRESCRIP]],2,1)="3",MID(Veg_Table[[#This Row],[PRESCRIP]],2,1)="4"),_xlfn.NUMBERVALUE(MID(Veg_Table[[#This Row],[PRESCRIP]],2,1)),"NA")</f>
        <v>NA</v>
      </c>
      <c r="O1776" s="1">
        <f>WEEKNUM(Veg_Table[[#This Row],[EVM_LAST_EDITED_Day]],2)</f>
        <v>20</v>
      </c>
      <c r="P1776" s="25">
        <f>IFERROR(DATE(YEAR(Veg_Table[[#This Row],[EVM_LAST_EDITED2]]),MONTH(Veg_Table[[#This Row],[EVM_LAST_EDITED2]]),DAY(Veg_Table[[#This Row],[EVM_LAST_EDITED2]])),DATE(2019,1,1))</f>
        <v>43966</v>
      </c>
      <c r="Q1776" s="3">
        <f>VALUE(SUBSTITUTE(Veg_Table[[#This Row],[EVM_LAST_EDITED]],",",""))</f>
        <v>43966.554606481499</v>
      </c>
      <c r="R1776" s="1" t="str">
        <f>_xlfn.IFNA(IF(Veg_Table[[#This Row],[EVM_LAST_EDITOR]]="","zBlank EVM Last Editor",VLOOKUP(Veg_Table[[#This Row],[EVM_LAST_EDITOR]],Roster_Table[#All],4,FALSE)),"zAWRR Not in Roster")</f>
        <v>JEF</v>
      </c>
      <c r="S1776" s="1" t="str">
        <f>_xlfn.IFNA(IF(Veg_Table[[#This Row],[EVM_LAST_EDITOR]]="","zBlank EVM Last Editor",VLOOKUP(Veg_Table[[#This Row],[EVM_LAST_EDITOR]],Roster_Table[#All],16,FALSE)),"zCompany_AWRR not in Roster")</f>
        <v>JEF_Jefferson Resources</v>
      </c>
      <c r="T1776" s="2">
        <f>IFERROR(DATE(YEAR(Veg_Table[[#This Row],[Created2]]),MONTH(Veg_Table[[#This Row],[Created2]]),DAY(Veg_Table[[#This Row],[Created2]])),DATE(2019,1,1))</f>
        <v>43966</v>
      </c>
      <c r="U1776" s="3">
        <f>VALUE(SUBSTITUTE(Veg_Table[[#This Row],[Created]],",",""))</f>
        <v>43966.554606481499</v>
      </c>
      <c r="V1776" s="3" t="str">
        <f ca="1">IFERROR(_xlfn.IFNA(CELL("contents",INDIRECT(_xlfn.CONCAT("Veg_Table_Production_Data!",ADDRESS(MATCH(_xlfn.MAXIFS(#REF!,#REF!,"="&amp;Veg_Table[[#This Row],[AUTO_ID]],#REF!,"&lt;"&amp;Veg_Table[[#This Row],[EVM_LAST_EDITED_Day]]),#REF!,0),COLUMN(#REF!),4,1,)))),""),"")</f>
        <v/>
      </c>
      <c r="W1776" s="3" t="str">
        <f ca="1">IF(Veg_Table[[#This Row],[Previous_Prescription]]="","No",IF(Veg_Table[[#This Row],[Previous_Prescription]]=Veg_Table[[#This Row],[PRESCRIP]],"No","Yes"))</f>
        <v>No</v>
      </c>
      <c r="X1776" s="3" t="str">
        <f>IF(Veg_Table[[#This Row],[EVM_LAST_EDITED_Day]]=Veg_Table[[#This Row],[Created_Day]],"New","Old")</f>
        <v>New</v>
      </c>
      <c r="Y1776" s="1">
        <f>IFERROR(IF(FIND("delete",LOWER(Veg_Table[[#This Row],[PI_COMMENTS]]))&gt;=1,1,0),0)</f>
        <v>0</v>
      </c>
      <c r="Z1776" s="1" t="str">
        <f>_xlfn.IFNA(IF(Veg_Table[[#This Row],[EVM_LAST_EDITOR]]="","Yes",VLOOKUP(Veg_Table[[#This Row],[EVM_LAST_EDITOR]],Roster_Table[#All],15,FALSE)),"Yes")</f>
        <v>Yes</v>
      </c>
      <c r="AA1776"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76" s="1" t="str">
        <f>_xlfn.IFNA(VLOOKUP(Veg_Table[[#This Row],[EVM_LAST_EDITOR]],Roster_Table[#All],3,FALSE),"zAWRR Not in Roster")</f>
        <v>Sterling</v>
      </c>
      <c r="AC1776" s="1" t="str">
        <f>_xlfn.IFNA(VLOOKUP(Veg_Table[[#This Row],[EVM_LAST_EDITOR]],Roster_Table[#All],2,FALSE),"zAWRR Not in Roster")</f>
        <v>Fulford</v>
      </c>
      <c r="AD1776" s="1" t="str">
        <f>IF(_xlfn.CONCAT(Veg_Table[[#This Row],[First_Name]]," ",Veg_Table[[#This Row],[Last_Name]])="zAWRR Not in Roster zAWRR Not in Roster","zAWRR Not in Roster",_xlfn.CONCAT(Veg_Table[[#This Row],[First_Name]]," ",Veg_Table[[#This Row],[Last_Name]]))</f>
        <v>Sterling Fulford</v>
      </c>
      <c r="AE1776">
        <v>3231962</v>
      </c>
      <c r="AF1776" t="s">
        <v>7462</v>
      </c>
      <c r="AG1776" t="s">
        <v>30</v>
      </c>
      <c r="AH1776" t="s">
        <v>3102</v>
      </c>
      <c r="AI1776" t="s">
        <v>3071</v>
      </c>
      <c r="AJ1776" t="s">
        <v>21</v>
      </c>
      <c r="AL1776" t="s">
        <v>37</v>
      </c>
      <c r="AM1776" t="s">
        <v>931</v>
      </c>
      <c r="AN1776" t="s">
        <v>25</v>
      </c>
      <c r="AO1776" t="s">
        <v>25</v>
      </c>
      <c r="AP1776">
        <v>6</v>
      </c>
      <c r="AQ1776">
        <v>48</v>
      </c>
      <c r="AR1776" t="s">
        <v>517</v>
      </c>
      <c r="AS1776" t="s">
        <v>24</v>
      </c>
      <c r="AT1776" t="s">
        <v>26</v>
      </c>
      <c r="AV1776" t="s">
        <v>512</v>
      </c>
      <c r="AW1776" t="s">
        <v>7463</v>
      </c>
      <c r="AZ1776"/>
      <c r="BB1776" s="4"/>
      <c r="BD1776" t="s">
        <v>29</v>
      </c>
      <c r="BE1776" t="s">
        <v>25</v>
      </c>
      <c r="BF1776" t="s">
        <v>513</v>
      </c>
      <c r="BI1776" s="3"/>
      <c r="BJ1776" t="s">
        <v>52</v>
      </c>
      <c r="BK1776" s="30" t="s">
        <v>78</v>
      </c>
      <c r="BL1776" s="3">
        <v>43966.554606481484</v>
      </c>
      <c r="BM1776" t="s">
        <v>31</v>
      </c>
      <c r="BN1776" t="s">
        <v>32</v>
      </c>
      <c r="BP1776" t="s">
        <v>3105</v>
      </c>
      <c r="BQ1776" t="s">
        <v>826</v>
      </c>
      <c r="BR1776" t="s">
        <v>28</v>
      </c>
      <c r="BS1776" t="s">
        <v>28</v>
      </c>
      <c r="BT1776" t="s">
        <v>78</v>
      </c>
      <c r="BU1776" s="3">
        <v>43966.554606481484</v>
      </c>
      <c r="BV1776" t="s">
        <v>803</v>
      </c>
      <c r="BW1776" s="3">
        <v>43966.588203287036</v>
      </c>
      <c r="BX1776" t="s">
        <v>7464</v>
      </c>
      <c r="CG1776"/>
      <c r="CH1776"/>
      <c r="CI1776"/>
      <c r="CY1776"/>
      <c r="DA1776"/>
      <c r="DF1776"/>
    </row>
    <row r="1777" spans="1:110" x14ac:dyDescent="0.25">
      <c r="A1777" s="1">
        <f>IF(Veg_Table[[#This Row],[VP_STATUS]]="Hold",0,IF(OR(AND(Veg_Table[[#This Row],[PRESCRIP]]="NW_No Work",Veg_Table[[#This Row],[VP_STATUS]]&lt;&gt;"No Work Required Under EVM"),AND(Veg_Table[[#This Row],[VP_STATUS]]="No Work Required Under EVM",Veg_Table[[#This Row],[PRESCRIP]]&lt;&gt;"NW_No Work")),1,0))</f>
        <v>0</v>
      </c>
      <c r="B1777" s="1">
        <f>IF(Veg_Table[[#This Row],[SPECIES]]="",1,0)</f>
        <v>0</v>
      </c>
      <c r="C1777" s="1">
        <f>IF(Veg_Table[[#This Row],[DIAMETER]]="",1,0)</f>
        <v>0</v>
      </c>
      <c r="D1777" s="1">
        <f>IF(Veg_Table[[#This Row],[HEIGHT]]="",1,0)</f>
        <v>0</v>
      </c>
      <c r="E1777"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77" s="1">
        <f>IF(AND(Veg_Table[[#This Row],[TAT_RESULT]]="ABATE",Veg_Table[[#This Row],[PRESCRIP]]="NW_No Work"),1,0)</f>
        <v>0</v>
      </c>
      <c r="G1777" s="1">
        <f>IF(OR(Veg_Table[[#This Row],[Prescription R-Scale]]="NA",Veg_Table[[#This Row],[Diameter R-Scale]]="NA"),0,IF(Veg_Table[[#This Row],[Diameter R-Scale]]&lt;&gt;Veg_Table[[#This Row],[Prescription R-Scale]],1,0))</f>
        <v>0</v>
      </c>
      <c r="H1777" s="1">
        <f>IF(OR(AND(Veg_Table[[#This Row],[PRESCRIP]]="BC_Br Rmv", Veg_Table[[#This Row],[WOOD_MAN]]&lt;&gt;"Not Needed"),AND(Veg_Table[[#This Row],[PRESCRIP]]="BCS_Br Rmv+Trt", Veg_Table[[#This Row],[WOOD_MAN]]&lt;&gt;"Not Needed")),1,0)</f>
        <v>0</v>
      </c>
      <c r="I1777" s="1">
        <f ca="1">IF(AND(Veg_Table[[#This Row],[Prescription_Changed]]="Yes",Veg_Table[[#This Row],[TAT_RESULT]]=""),1,0)</f>
        <v>0</v>
      </c>
      <c r="J1777" s="1">
        <f ca="1">SUM(Veg_Table[[#This Row],[Prescription and Status do not match]:[Prescription_Edited_And_TAT_Is_Blank]])</f>
        <v>0</v>
      </c>
      <c r="K1777" s="1">
        <f ca="1">IF(Veg_Table[[#This Row],[Sum of Errors]]&gt;0,1,0)</f>
        <v>0</v>
      </c>
      <c r="L1777" s="1">
        <f>1</f>
        <v>1</v>
      </c>
      <c r="M1777" s="1" t="str">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NA</v>
      </c>
      <c r="N1777" s="1" t="str">
        <f>IF(OR(MID(Veg_Table[[#This Row],[PRESCRIP]],2,1)="1",MID(Veg_Table[[#This Row],[PRESCRIP]],2,1)="2",MID(Veg_Table[[#This Row],[PRESCRIP]],2,1)="3",MID(Veg_Table[[#This Row],[PRESCRIP]],2,1)="4"),_xlfn.NUMBERVALUE(MID(Veg_Table[[#This Row],[PRESCRIP]],2,1)),"NA")</f>
        <v>NA</v>
      </c>
      <c r="O1777" s="1">
        <f>WEEKNUM(Veg_Table[[#This Row],[EVM_LAST_EDITED_Day]],2)</f>
        <v>20</v>
      </c>
      <c r="P1777" s="25">
        <f>IFERROR(DATE(YEAR(Veg_Table[[#This Row],[EVM_LAST_EDITED2]]),MONTH(Veg_Table[[#This Row],[EVM_LAST_EDITED2]]),DAY(Veg_Table[[#This Row],[EVM_LAST_EDITED2]])),DATE(2019,1,1))</f>
        <v>43966</v>
      </c>
      <c r="Q1777" s="3">
        <f>VALUE(SUBSTITUTE(Veg_Table[[#This Row],[EVM_LAST_EDITED]],",",""))</f>
        <v>43966.559846574099</v>
      </c>
      <c r="R1777" s="1" t="str">
        <f>_xlfn.IFNA(IF(Veg_Table[[#This Row],[EVM_LAST_EDITOR]]="","zBlank EVM Last Editor",VLOOKUP(Veg_Table[[#This Row],[EVM_LAST_EDITOR]],Roster_Table[#All],4,FALSE)),"zAWRR Not in Roster")</f>
        <v>MGE</v>
      </c>
      <c r="S1777" s="1" t="str">
        <f>_xlfn.IFNA(IF(Veg_Table[[#This Row],[EVM_LAST_EDITOR]]="","zBlank EVM Last Editor",VLOOKUP(Veg_Table[[#This Row],[EVM_LAST_EDITOR]],Roster_Table[#All],16,FALSE)),"zCompany_AWRR not in Roster")</f>
        <v>MGE_Mountain G Enterprises</v>
      </c>
      <c r="T1777" s="2">
        <f>IFERROR(DATE(YEAR(Veg_Table[[#This Row],[Created2]]),MONTH(Veg_Table[[#This Row],[Created2]]),DAY(Veg_Table[[#This Row],[Created2]])),DATE(2019,1,1))</f>
        <v>43966</v>
      </c>
      <c r="U1777" s="3">
        <f>VALUE(SUBSTITUTE(Veg_Table[[#This Row],[Created]],",",""))</f>
        <v>43966.558904976897</v>
      </c>
      <c r="V1777" s="3" t="str">
        <f ca="1">IFERROR(_xlfn.IFNA(CELL("contents",INDIRECT(_xlfn.CONCAT("Veg_Table_Production_Data!",ADDRESS(MATCH(_xlfn.MAXIFS(#REF!,#REF!,"="&amp;Veg_Table[[#This Row],[AUTO_ID]],#REF!,"&lt;"&amp;Veg_Table[[#This Row],[EVM_LAST_EDITED_Day]]),#REF!,0),COLUMN(#REF!),4,1,)))),""),"")</f>
        <v/>
      </c>
      <c r="W1777" s="3" t="str">
        <f ca="1">IF(Veg_Table[[#This Row],[Previous_Prescription]]="","No",IF(Veg_Table[[#This Row],[Previous_Prescription]]=Veg_Table[[#This Row],[PRESCRIP]],"No","Yes"))</f>
        <v>No</v>
      </c>
      <c r="X1777" s="3" t="str">
        <f>IF(Veg_Table[[#This Row],[EVM_LAST_EDITED_Day]]=Veg_Table[[#This Row],[Created_Day]],"New","Old")</f>
        <v>New</v>
      </c>
      <c r="Y1777" s="1">
        <f>IFERROR(IF(FIND("delete",LOWER(Veg_Table[[#This Row],[PI_COMMENTS]]))&gt;=1,1,0),0)</f>
        <v>0</v>
      </c>
      <c r="Z1777" s="1" t="str">
        <f>_xlfn.IFNA(IF(Veg_Table[[#This Row],[EVM_LAST_EDITOR]]="","Yes",VLOOKUP(Veg_Table[[#This Row],[EVM_LAST_EDITOR]],Roster_Table[#All],15,FALSE)),"Yes")</f>
        <v>Yes</v>
      </c>
      <c r="AA1777"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77" s="1" t="str">
        <f>_xlfn.IFNA(VLOOKUP(Veg_Table[[#This Row],[EVM_LAST_EDITOR]],Roster_Table[#All],3,FALSE),"zAWRR Not in Roster")</f>
        <v>Brandon</v>
      </c>
      <c r="AC1777" s="1" t="str">
        <f>_xlfn.IFNA(VLOOKUP(Veg_Table[[#This Row],[EVM_LAST_EDITOR]],Roster_Table[#All],2,FALSE),"zAWRR Not in Roster")</f>
        <v>Fabela</v>
      </c>
      <c r="AD1777" s="1" t="str">
        <f>IF(_xlfn.CONCAT(Veg_Table[[#This Row],[First_Name]]," ",Veg_Table[[#This Row],[Last_Name]])="zAWRR Not in Roster zAWRR Not in Roster","zAWRR Not in Roster",_xlfn.CONCAT(Veg_Table[[#This Row],[First_Name]]," ",Veg_Table[[#This Row],[Last_Name]]))</f>
        <v>Brandon Fabela</v>
      </c>
      <c r="AE1777">
        <v>3231927</v>
      </c>
      <c r="AF1777" t="s">
        <v>7509</v>
      </c>
      <c r="AG1777" t="s">
        <v>93</v>
      </c>
      <c r="AH1777" t="s">
        <v>5320</v>
      </c>
      <c r="AI1777" t="s">
        <v>7505</v>
      </c>
      <c r="AJ1777" t="s">
        <v>21</v>
      </c>
      <c r="AL1777" t="s">
        <v>22</v>
      </c>
      <c r="AM1777" t="s">
        <v>38</v>
      </c>
      <c r="AN1777" t="s">
        <v>25</v>
      </c>
      <c r="AO1777" t="s">
        <v>25</v>
      </c>
      <c r="AP1777">
        <v>38</v>
      </c>
      <c r="AQ1777">
        <v>137</v>
      </c>
      <c r="AR1777" t="s">
        <v>511</v>
      </c>
      <c r="AS1777" t="s">
        <v>24</v>
      </c>
      <c r="AT1777" t="s">
        <v>26</v>
      </c>
      <c r="AV1777" t="s">
        <v>519</v>
      </c>
      <c r="AW1777" t="s">
        <v>7460</v>
      </c>
      <c r="AZ1777"/>
      <c r="BB1777" s="4"/>
      <c r="BD1777" t="s">
        <v>29</v>
      </c>
      <c r="BE1777" t="s">
        <v>25</v>
      </c>
      <c r="BF1777" t="s">
        <v>513</v>
      </c>
      <c r="BI1777" s="3"/>
      <c r="BJ1777" t="s">
        <v>27</v>
      </c>
      <c r="BK1777" s="30" t="s">
        <v>668</v>
      </c>
      <c r="BL1777" s="3">
        <v>43966.559846574077</v>
      </c>
      <c r="BM1777" t="s">
        <v>31</v>
      </c>
      <c r="BN1777" t="s">
        <v>32</v>
      </c>
      <c r="BP1777" t="s">
        <v>5452</v>
      </c>
      <c r="BQ1777" t="s">
        <v>1025</v>
      </c>
      <c r="BR1777" t="s">
        <v>28</v>
      </c>
      <c r="BS1777" t="s">
        <v>28</v>
      </c>
      <c r="BT1777" t="s">
        <v>668</v>
      </c>
      <c r="BU1777" s="3">
        <v>43966.558904976853</v>
      </c>
      <c r="BV1777" t="s">
        <v>803</v>
      </c>
      <c r="BW1777" s="3">
        <v>43966.588194988428</v>
      </c>
      <c r="BX1777" t="s">
        <v>7461</v>
      </c>
      <c r="CG1777"/>
      <c r="CH1777"/>
      <c r="CI1777"/>
      <c r="CY1777"/>
      <c r="DA1777"/>
      <c r="DF1777"/>
    </row>
    <row r="1778" spans="1:110" x14ac:dyDescent="0.25">
      <c r="A1778" s="1">
        <f>IF(Veg_Table[[#This Row],[VP_STATUS]]="Hold",0,IF(OR(AND(Veg_Table[[#This Row],[PRESCRIP]]="NW_No Work",Veg_Table[[#This Row],[VP_STATUS]]&lt;&gt;"No Work Required Under EVM"),AND(Veg_Table[[#This Row],[VP_STATUS]]="No Work Required Under EVM",Veg_Table[[#This Row],[PRESCRIP]]&lt;&gt;"NW_No Work")),1,0))</f>
        <v>0</v>
      </c>
      <c r="B1778" s="1">
        <f>IF(Veg_Table[[#This Row],[SPECIES]]="",1,0)</f>
        <v>0</v>
      </c>
      <c r="C1778" s="1">
        <f>IF(Veg_Table[[#This Row],[DIAMETER]]="",1,0)</f>
        <v>0</v>
      </c>
      <c r="D1778" s="1">
        <f>IF(Veg_Table[[#This Row],[HEIGHT]]="",1,0)</f>
        <v>0</v>
      </c>
      <c r="E1778"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78" s="1">
        <f>IF(AND(Veg_Table[[#This Row],[TAT_RESULT]]="ABATE",Veg_Table[[#This Row],[PRESCRIP]]="NW_No Work"),1,0)</f>
        <v>0</v>
      </c>
      <c r="G1778" s="1">
        <f>IF(OR(Veg_Table[[#This Row],[Prescription R-Scale]]="NA",Veg_Table[[#This Row],[Diameter R-Scale]]="NA"),0,IF(Veg_Table[[#This Row],[Diameter R-Scale]]&lt;&gt;Veg_Table[[#This Row],[Prescription R-Scale]],1,0))</f>
        <v>0</v>
      </c>
      <c r="H1778" s="1">
        <f>IF(OR(AND(Veg_Table[[#This Row],[PRESCRIP]]="BC_Br Rmv", Veg_Table[[#This Row],[WOOD_MAN]]&lt;&gt;"Not Needed"),AND(Veg_Table[[#This Row],[PRESCRIP]]="BCS_Br Rmv+Trt", Veg_Table[[#This Row],[WOOD_MAN]]&lt;&gt;"Not Needed")),1,0)</f>
        <v>0</v>
      </c>
      <c r="I1778" s="1">
        <f ca="1">IF(AND(Veg_Table[[#This Row],[Prescription_Changed]]="Yes",Veg_Table[[#This Row],[TAT_RESULT]]=""),1,0)</f>
        <v>0</v>
      </c>
      <c r="J1778" s="1">
        <f ca="1">SUM(Veg_Table[[#This Row],[Prescription and Status do not match]:[Prescription_Edited_And_TAT_Is_Blank]])</f>
        <v>0</v>
      </c>
      <c r="K1778" s="1">
        <f ca="1">IF(Veg_Table[[#This Row],[Sum of Errors]]&gt;0,1,0)</f>
        <v>0</v>
      </c>
      <c r="L1778" s="1">
        <f>1</f>
        <v>1</v>
      </c>
      <c r="M1778"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1</v>
      </c>
      <c r="N1778" s="1">
        <f>IF(OR(MID(Veg_Table[[#This Row],[PRESCRIP]],2,1)="1",MID(Veg_Table[[#This Row],[PRESCRIP]],2,1)="2",MID(Veg_Table[[#This Row],[PRESCRIP]],2,1)="3",MID(Veg_Table[[#This Row],[PRESCRIP]],2,1)="4"),_xlfn.NUMBERVALUE(MID(Veg_Table[[#This Row],[PRESCRIP]],2,1)),"NA")</f>
        <v>1</v>
      </c>
      <c r="O1778" s="1">
        <f>WEEKNUM(Veg_Table[[#This Row],[EVM_LAST_EDITED_Day]],2)</f>
        <v>20</v>
      </c>
      <c r="P1778" s="25">
        <f>IFERROR(DATE(YEAR(Veg_Table[[#This Row],[EVM_LAST_EDITED2]]),MONTH(Veg_Table[[#This Row],[EVM_LAST_EDITED2]]),DAY(Veg_Table[[#This Row],[EVM_LAST_EDITED2]])),DATE(2019,1,1))</f>
        <v>43966</v>
      </c>
      <c r="Q1778" s="3">
        <f>VALUE(SUBSTITUTE(Veg_Table[[#This Row],[EVM_LAST_EDITED]],",",""))</f>
        <v>43966.560162986098</v>
      </c>
      <c r="R1778" s="1" t="str">
        <f>_xlfn.IFNA(IF(Veg_Table[[#This Row],[EVM_LAST_EDITOR]]="","zBlank EVM Last Editor",VLOOKUP(Veg_Table[[#This Row],[EVM_LAST_EDITOR]],Roster_Table[#All],4,FALSE)),"zAWRR Not in Roster")</f>
        <v>zAWRR Not in Roster</v>
      </c>
      <c r="S1778" s="1" t="str">
        <f>_xlfn.IFNA(IF(Veg_Table[[#This Row],[EVM_LAST_EDITOR]]="","zBlank EVM Last Editor",VLOOKUP(Veg_Table[[#This Row],[EVM_LAST_EDITOR]],Roster_Table[#All],16,FALSE)),"zCompany_AWRR not in Roster")</f>
        <v>zCompany_AWRR not in Roster</v>
      </c>
      <c r="T1778" s="2">
        <f>IFERROR(DATE(YEAR(Veg_Table[[#This Row],[Created2]]),MONTH(Veg_Table[[#This Row],[Created2]]),DAY(Veg_Table[[#This Row],[Created2]])),DATE(2019,1,1))</f>
        <v>43908</v>
      </c>
      <c r="U1778" s="3">
        <f>VALUE(SUBSTITUTE(Veg_Table[[#This Row],[Created]],",",""))</f>
        <v>43908.354293981502</v>
      </c>
      <c r="V1778" s="3" t="str">
        <f ca="1">IFERROR(_xlfn.IFNA(CELL("contents",INDIRECT(_xlfn.CONCAT("Veg_Table_Production_Data!",ADDRESS(MATCH(_xlfn.MAXIFS(#REF!,#REF!,"="&amp;Veg_Table[[#This Row],[AUTO_ID]],#REF!,"&lt;"&amp;Veg_Table[[#This Row],[EVM_LAST_EDITED_Day]]),#REF!,0),COLUMN(#REF!),4,1,)))),""),"")</f>
        <v/>
      </c>
      <c r="W1778" s="3" t="str">
        <f ca="1">IF(Veg_Table[[#This Row],[Previous_Prescription]]="","No",IF(Veg_Table[[#This Row],[Previous_Prescription]]=Veg_Table[[#This Row],[PRESCRIP]],"No","Yes"))</f>
        <v>No</v>
      </c>
      <c r="X1778" s="3" t="str">
        <f>IF(Veg_Table[[#This Row],[EVM_LAST_EDITED_Day]]=Veg_Table[[#This Row],[Created_Day]],"New","Old")</f>
        <v>Old</v>
      </c>
      <c r="Y1778" s="1">
        <f>IFERROR(IF(FIND("delete",LOWER(Veg_Table[[#This Row],[PI_COMMENTS]]))&gt;=1,1,0),0)</f>
        <v>0</v>
      </c>
      <c r="Z1778" s="1" t="str">
        <f>_xlfn.IFNA(IF(Veg_Table[[#This Row],[EVM_LAST_EDITOR]]="","Yes",VLOOKUP(Veg_Table[[#This Row],[EVM_LAST_EDITOR]],Roster_Table[#All],15,FALSE)),"Yes")</f>
        <v>Yes</v>
      </c>
      <c r="AA1778"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78" s="1" t="str">
        <f>_xlfn.IFNA(VLOOKUP(Veg_Table[[#This Row],[EVM_LAST_EDITOR]],Roster_Table[#All],3,FALSE),"zAWRR Not in Roster")</f>
        <v>zAWRR Not in Roster</v>
      </c>
      <c r="AC1778" s="1" t="str">
        <f>_xlfn.IFNA(VLOOKUP(Veg_Table[[#This Row],[EVM_LAST_EDITOR]],Roster_Table[#All],2,FALSE),"zAWRR Not in Roster")</f>
        <v>zAWRR Not in Roster</v>
      </c>
      <c r="AD1778" s="1" t="str">
        <f>IF(_xlfn.CONCAT(Veg_Table[[#This Row],[First_Name]]," ",Veg_Table[[#This Row],[Last_Name]])="zAWRR Not in Roster zAWRR Not in Roster","zAWRR Not in Roster",_xlfn.CONCAT(Veg_Table[[#This Row],[First_Name]]," ",Veg_Table[[#This Row],[Last_Name]]))</f>
        <v>zAWRR Not in Roster</v>
      </c>
      <c r="AE1778">
        <v>2934422</v>
      </c>
      <c r="AF1778" t="s">
        <v>1143</v>
      </c>
      <c r="AG1778" t="s">
        <v>30</v>
      </c>
      <c r="AH1778" t="s">
        <v>976</v>
      </c>
      <c r="AI1778" t="s">
        <v>929</v>
      </c>
      <c r="AJ1778" t="s">
        <v>820</v>
      </c>
      <c r="AL1778" t="s">
        <v>371</v>
      </c>
      <c r="AM1778" t="s">
        <v>40</v>
      </c>
      <c r="AN1778" t="s">
        <v>25</v>
      </c>
      <c r="AO1778" t="s">
        <v>25</v>
      </c>
      <c r="AP1778">
        <v>11</v>
      </c>
      <c r="AQ1778">
        <v>52</v>
      </c>
      <c r="AR1778" t="s">
        <v>514</v>
      </c>
      <c r="AS1778" t="s">
        <v>45</v>
      </c>
      <c r="AT1778" t="s">
        <v>522</v>
      </c>
      <c r="AV1778" t="s">
        <v>512</v>
      </c>
      <c r="AW1778" t="s">
        <v>1144</v>
      </c>
      <c r="AX1778" t="s">
        <v>534</v>
      </c>
      <c r="AZ1778">
        <v>5746657</v>
      </c>
      <c r="BA1778" t="s">
        <v>45</v>
      </c>
      <c r="BB1778" s="4">
        <v>43966.560125208336</v>
      </c>
      <c r="BD1778" t="s">
        <v>29</v>
      </c>
      <c r="BE1778" t="s">
        <v>25</v>
      </c>
      <c r="BF1778" t="s">
        <v>513</v>
      </c>
      <c r="BI1778" s="3"/>
      <c r="BJ1778" t="s">
        <v>1412</v>
      </c>
      <c r="BK1778" s="30" t="s">
        <v>821</v>
      </c>
      <c r="BL1778" s="3">
        <v>43966.560162986112</v>
      </c>
      <c r="BM1778" t="s">
        <v>31</v>
      </c>
      <c r="BN1778" t="s">
        <v>32</v>
      </c>
      <c r="BP1778" t="s">
        <v>982</v>
      </c>
      <c r="BQ1778" t="s">
        <v>826</v>
      </c>
      <c r="BR1778" t="s">
        <v>28</v>
      </c>
      <c r="BS1778" t="s">
        <v>28</v>
      </c>
      <c r="BT1778" t="s">
        <v>384</v>
      </c>
      <c r="BU1778" s="3">
        <v>43908.35429398148</v>
      </c>
      <c r="BV1778" t="s">
        <v>803</v>
      </c>
      <c r="BW1778" s="3">
        <v>43966.563799062496</v>
      </c>
      <c r="BX1778" t="s">
        <v>1145</v>
      </c>
      <c r="CG1778"/>
      <c r="CH1778"/>
      <c r="CI1778"/>
      <c r="CY1778"/>
      <c r="DA1778"/>
      <c r="DF1778"/>
    </row>
    <row r="1779" spans="1:110" x14ac:dyDescent="0.25">
      <c r="A1779" s="1">
        <f>IF(Veg_Table[[#This Row],[VP_STATUS]]="Hold",0,IF(OR(AND(Veg_Table[[#This Row],[PRESCRIP]]="NW_No Work",Veg_Table[[#This Row],[VP_STATUS]]&lt;&gt;"No Work Required Under EVM"),AND(Veg_Table[[#This Row],[VP_STATUS]]="No Work Required Under EVM",Veg_Table[[#This Row],[PRESCRIP]]&lt;&gt;"NW_No Work")),1,0))</f>
        <v>0</v>
      </c>
      <c r="B1779" s="1">
        <f>IF(Veg_Table[[#This Row],[SPECIES]]="",1,0)</f>
        <v>0</v>
      </c>
      <c r="C1779" s="1">
        <f>IF(Veg_Table[[#This Row],[DIAMETER]]="",1,0)</f>
        <v>0</v>
      </c>
      <c r="D1779" s="1">
        <f>IF(Veg_Table[[#This Row],[HEIGHT]]="",1,0)</f>
        <v>0</v>
      </c>
      <c r="E1779" s="1">
        <f>IF(AND(Veg_Table[[#This Row],[TAT_RESULT]]="",Veg_Table[[#This Row],[VP_STATUS]]="Refusal"),0,IF(AND(Veg_Table[[#This Row],[TAT_RESULT]]="",Veg_Table[[#This Row],[VP_STATUS]]="Hold"),0,IF(AND(Veg_Table[[#This Row],[TAT_RESULT]]="",Veg_Table[[#This Row],[PRESCRIP]]="BC_Br Rmv"),0,IF(AND(Veg_Table[[#This Row],[TAT_RESULT]]="",Veg_Table[[#This Row],[PRESCRIP]]="BCS_Br Rmv+Trt"),0,IF(AND(Veg_Table[[#This Row],[TAT_RESULT]]="",Veg_Table[[#This Row],[VP_STATUS]]="No Work Required Under EVM",Veg_Table[[#This Row],[PRESCRIP]]="NW_No Work"),0,IF(Veg_Table[[#This Row],[TAT_RESULT]]&lt;&gt;"",0,1))))))</f>
        <v>0</v>
      </c>
      <c r="F1779" s="1">
        <f>IF(AND(Veg_Table[[#This Row],[TAT_RESULT]]="ABATE",Veg_Table[[#This Row],[PRESCRIP]]="NW_No Work"),1,0)</f>
        <v>0</v>
      </c>
      <c r="G1779" s="1">
        <f>IF(OR(Veg_Table[[#This Row],[Prescription R-Scale]]="NA",Veg_Table[[#This Row],[Diameter R-Scale]]="NA"),0,IF(Veg_Table[[#This Row],[Diameter R-Scale]]&lt;&gt;Veg_Table[[#This Row],[Prescription R-Scale]],1,0))</f>
        <v>0</v>
      </c>
      <c r="H1779" s="1">
        <f>IF(OR(AND(Veg_Table[[#This Row],[PRESCRIP]]="BC_Br Rmv", Veg_Table[[#This Row],[WOOD_MAN]]&lt;&gt;"Not Needed"),AND(Veg_Table[[#This Row],[PRESCRIP]]="BCS_Br Rmv+Trt", Veg_Table[[#This Row],[WOOD_MAN]]&lt;&gt;"Not Needed")),1,0)</f>
        <v>0</v>
      </c>
      <c r="I1779" s="1">
        <f ca="1">IF(AND(Veg_Table[[#This Row],[Prescription_Changed]]="Yes",Veg_Table[[#This Row],[TAT_RESULT]]=""),1,0)</f>
        <v>0</v>
      </c>
      <c r="J1779" s="1">
        <f ca="1">SUM(Veg_Table[[#This Row],[Prescription and Status do not match]:[Prescription_Edited_And_TAT_Is_Blank]])</f>
        <v>0</v>
      </c>
      <c r="K1779" s="1">
        <f ca="1">IF(Veg_Table[[#This Row],[Sum of Errors]]&gt;0,1,0)</f>
        <v>0</v>
      </c>
      <c r="L1779" s="1">
        <f>1</f>
        <v>1</v>
      </c>
      <c r="M1779" s="1">
        <f>IF(Veg_Table[[#This Row],[PRESCRIP]]="NW_No Work","NA",IF(_xlfn.NUMBERVALUE(Veg_Table[[#This Row],[DIAMETER]])&gt;=36,4,IF(AND(_xlfn.NUMBERVALUE(Veg_Table[[#This Row],[DIAMETER]])&gt;=24,_xlfn.NUMBERVALUE(Veg_Table[[#This Row],[DIAMETER]])&lt;36),3,IF(AND(_xlfn.NUMBERVALUE(Veg_Table[[#This Row],[DIAMETER]])&gt;=12,_xlfn.NUMBERVALUE(Veg_Table[[#This Row],[DIAMETER]])&lt;24),2,IF(AND(_xlfn.NUMBERVALUE(Veg_Table[[#This Row],[DIAMETER]])&gt;=4,_xlfn.NUMBERVALUE(Veg_Table[[#This Row],[DIAMETER]])&lt;12),1,IF(AND(_xlfn.NUMBERVALUE(Veg_Table[[#This Row],[DIAMETER]])&lt;4,_xlfn.NUMBERVALUE(Veg_Table[[#This Row],[DIAMETER]])&gt;=0.1),"Brush","NA"))))))</f>
        <v>4</v>
      </c>
      <c r="N1779" s="1">
        <f>IF(OR(MID(Veg_Table[[#This Row],[PRESCRIP]],2,1)="1",MID(Veg_Table[[#This Row],[PRESCRIP]],2,1)="2",MID(Veg_Table[[#This Row],[PRESCRIP]],2,1)="3",MID(Veg_Table[[#This Row],[PRESCRIP]],2,1)="4"),_xlfn.NUMBERVALUE(MID(Veg_Table[[#This Row],[PRESCRIP]],2,1)),"NA")</f>
        <v>4</v>
      </c>
      <c r="O1779" s="1">
        <f>WEEKNUM(Veg_Table[[#This Row],[EVM_LAST_EDITED_Day]],2)</f>
        <v>20</v>
      </c>
      <c r="P1779" s="25">
        <f>IFERROR(DATE(YEAR(Veg_Table[[#This Row],[EVM_LAST_EDITED2]]),MONTH(Veg_Table[[#This Row],[EVM_LAST_EDITED2]]),DAY(Veg_Table[[#This Row],[EVM_LAST_EDITED2]])),DATE(2019,1,1))</f>
        <v>43966</v>
      </c>
      <c r="Q1779" s="3">
        <f>VALUE(SUBSTITUTE(Veg_Table[[#This Row],[EVM_LAST_EDITED]],",",""))</f>
        <v>43966.560770613403</v>
      </c>
      <c r="R1779" s="1" t="str">
        <f>_xlfn.IFNA(IF(Veg_Table[[#This Row],[EVM_LAST_EDITOR]]="","zBlank EVM Last Editor",VLOOKUP(Veg_Table[[#This Row],[EVM_LAST_EDITOR]],Roster_Table[#All],4,FALSE)),"zAWRR Not in Roster")</f>
        <v>zAWRR Not in Roster</v>
      </c>
      <c r="S1779" s="1" t="str">
        <f>_xlfn.IFNA(IF(Veg_Table[[#This Row],[EVM_LAST_EDITOR]]="","zBlank EVM Last Editor",VLOOKUP(Veg_Table[[#This Row],[EVM_LAST_EDITOR]],Roster_Table[#All],16,FALSE)),"zCompany_AWRR not in Roster")</f>
        <v>zCompany_AWRR not in Roster</v>
      </c>
      <c r="T1779" s="2">
        <f>IFERROR(DATE(YEAR(Veg_Table[[#This Row],[Created2]]),MONTH(Veg_Table[[#This Row],[Created2]]),DAY(Veg_Table[[#This Row],[Created2]])),DATE(2019,1,1))</f>
        <v>43741</v>
      </c>
      <c r="U1779" s="3">
        <f>VALUE(SUBSTITUTE(Veg_Table[[#This Row],[Created]],",",""))</f>
        <v>43741.6691782407</v>
      </c>
      <c r="V1779" s="3" t="str">
        <f ca="1">IFERROR(_xlfn.IFNA(CELL("contents",INDIRECT(_xlfn.CONCAT("Veg_Table_Production_Data!",ADDRESS(MATCH(_xlfn.MAXIFS(#REF!,#REF!,"="&amp;Veg_Table[[#This Row],[AUTO_ID]],#REF!,"&lt;"&amp;Veg_Table[[#This Row],[EVM_LAST_EDITED_Day]]),#REF!,0),COLUMN(#REF!),4,1,)))),""),"")</f>
        <v/>
      </c>
      <c r="W1779" s="3" t="str">
        <f ca="1">IF(Veg_Table[[#This Row],[Previous_Prescription]]="","No",IF(Veg_Table[[#This Row],[Previous_Prescription]]=Veg_Table[[#This Row],[PRESCRIP]],"No","Yes"))</f>
        <v>No</v>
      </c>
      <c r="X1779" s="3" t="str">
        <f>IF(Veg_Table[[#This Row],[EVM_LAST_EDITED_Day]]=Veg_Table[[#This Row],[Created_Day]],"New","Old")</f>
        <v>Old</v>
      </c>
      <c r="Y1779" s="1">
        <f>IFERROR(IF(FIND("delete",LOWER(Veg_Table[[#This Row],[PI_COMMENTS]]))&gt;=1,1,0),0)</f>
        <v>0</v>
      </c>
      <c r="Z1779" s="1" t="str">
        <f>_xlfn.IFNA(IF(Veg_Table[[#This Row],[EVM_LAST_EDITOR]]="","Yes",VLOOKUP(Veg_Table[[#This Row],[EVM_LAST_EDITOR]],Roster_Table[#All],15,FALSE)),"Yes")</f>
        <v>Yes</v>
      </c>
      <c r="AA1779" s="1">
        <f ca="1">IF(OR(AND(Veg_Table[[#This Row],[New_or_Old_Veg]]="New",Veg_Table[[#This Row],[Veg Point has Errors]]=1,Veg_Table[[#This Row],[Comments_Contain_Delete]]=0,Veg_Table[[#This Row],[Include_awrr_in_PI_Error_Report]]="Yes"),AND(Veg_Table[[#This Row],[Prescription_Changed]]="Yes",Veg_Table[[#This Row],[Veg Point has Errors]]=1,Veg_Table[[#This Row],[Comments_Contain_Delete]]=0,Veg_Table[[#This Row],[Include_awrr_in_PI_Error_Report]]="Yes",Veg_Table[[#This Row],[Prescription_Edited_And_TAT_Is_Blank]]=1)),1,0)</f>
        <v>0</v>
      </c>
      <c r="AB1779" s="1" t="str">
        <f>_xlfn.IFNA(VLOOKUP(Veg_Table[[#This Row],[EVM_LAST_EDITOR]],Roster_Table[#All],3,FALSE),"zAWRR Not in Roster")</f>
        <v>zAWRR Not in Roster</v>
      </c>
      <c r="AC1779" s="1" t="str">
        <f>_xlfn.IFNA(VLOOKUP(Veg_Table[[#This Row],[EVM_LAST_EDITOR]],Roster_Table[#All],2,FALSE),"zAWRR Not in Roster")</f>
        <v>zAWRR Not in Roster</v>
      </c>
      <c r="AD1779" s="1" t="str">
        <f>IF(_xlfn.CONCAT(Veg_Table[[#This Row],[First_Name]]," ",Veg_Table[[#This Row],[Last_Name]])="zAWRR Not in Roster zAWRR Not in Roster","zAWRR Not in Roster",_xlfn.CONCAT(Veg_Table[[#This Row],[First_Name]]," ",Veg_Table[[#This Row],[Last_Name]]))</f>
        <v>zAWRR Not in Roster</v>
      </c>
      <c r="AE1779">
        <v>1765560</v>
      </c>
      <c r="AF1779" t="s">
        <v>2827</v>
      </c>
      <c r="AG1779" t="s">
        <v>30</v>
      </c>
      <c r="AH1779" t="s">
        <v>1080</v>
      </c>
      <c r="AI1779" t="s">
        <v>1089</v>
      </c>
      <c r="AJ1779" t="s">
        <v>820</v>
      </c>
      <c r="AL1779" t="s">
        <v>372</v>
      </c>
      <c r="AM1779" t="s">
        <v>38</v>
      </c>
      <c r="AN1779" t="s">
        <v>25</v>
      </c>
      <c r="AO1779" t="s">
        <v>25</v>
      </c>
      <c r="AP1779">
        <v>45</v>
      </c>
      <c r="AQ1779">
        <v>135</v>
      </c>
      <c r="AR1779" t="s">
        <v>514</v>
      </c>
      <c r="AS1779" t="s">
        <v>57</v>
      </c>
      <c r="AT1779" t="s">
        <v>515</v>
      </c>
      <c r="AU1779" t="s">
        <v>25</v>
      </c>
      <c r="AV1779" t="s">
        <v>512</v>
      </c>
      <c r="AW1779" t="s">
        <v>2828</v>
      </c>
      <c r="AX1779" t="s">
        <v>534</v>
      </c>
      <c r="AZ1779">
        <v>5746657</v>
      </c>
      <c r="BA1779" t="s">
        <v>57</v>
      </c>
      <c r="BB1779" s="4">
        <v>43966.560729837962</v>
      </c>
      <c r="BD1779" t="s">
        <v>29</v>
      </c>
      <c r="BI1779" s="3"/>
      <c r="BJ1779" t="s">
        <v>2576</v>
      </c>
      <c r="BK1779" s="30" t="s">
        <v>821</v>
      </c>
      <c r="BL1779" s="3">
        <v>43966.560770613425</v>
      </c>
      <c r="BM1779" t="s">
        <v>31</v>
      </c>
      <c r="BN1779" t="s">
        <v>32</v>
      </c>
      <c r="BO1779" t="s">
        <v>1082</v>
      </c>
      <c r="BP1779" t="s">
        <v>1140</v>
      </c>
      <c r="BQ1779" t="s">
        <v>826</v>
      </c>
      <c r="BR1779" t="s">
        <v>28</v>
      </c>
      <c r="BS1779" t="s">
        <v>28</v>
      </c>
      <c r="BT1779" t="s">
        <v>129</v>
      </c>
      <c r="BU1779" s="3">
        <v>43741.669178240743</v>
      </c>
      <c r="BV1779" t="s">
        <v>803</v>
      </c>
      <c r="BW1779" s="3">
        <v>43966.56373050926</v>
      </c>
      <c r="BX1779" t="s">
        <v>2829</v>
      </c>
      <c r="CG1779"/>
      <c r="CH1779"/>
      <c r="CI1779"/>
      <c r="CY1779"/>
      <c r="DA1779"/>
      <c r="DF1779"/>
    </row>
    <row r="1780" spans="1:110" x14ac:dyDescent="0.25">
      <c r="CG1780"/>
      <c r="CH1780"/>
      <c r="CI1780"/>
      <c r="CY1780"/>
      <c r="DA1780"/>
      <c r="DF1780"/>
    </row>
    <row r="1781" spans="1:110" x14ac:dyDescent="0.25">
      <c r="CG1781"/>
      <c r="CH1781"/>
      <c r="CI1781"/>
      <c r="CY1781"/>
      <c r="DA1781"/>
      <c r="DF1781"/>
    </row>
    <row r="1782" spans="1:110" x14ac:dyDescent="0.25">
      <c r="CG1782"/>
      <c r="CH1782"/>
      <c r="CI1782"/>
      <c r="CY1782"/>
      <c r="DA1782"/>
      <c r="DF1782"/>
    </row>
    <row r="1783" spans="1:110" x14ac:dyDescent="0.25">
      <c r="CG1783"/>
      <c r="CH1783"/>
      <c r="CI1783"/>
      <c r="CY1783"/>
      <c r="DA1783"/>
      <c r="DF1783"/>
    </row>
    <row r="1784" spans="1:110" x14ac:dyDescent="0.25">
      <c r="CG1784"/>
      <c r="CH1784"/>
      <c r="CI1784"/>
      <c r="CY1784"/>
      <c r="DA1784"/>
      <c r="DF1784"/>
    </row>
    <row r="1785" spans="1:110" x14ac:dyDescent="0.25">
      <c r="CG1785"/>
      <c r="CH1785"/>
      <c r="CI1785"/>
      <c r="CY1785"/>
      <c r="DA1785"/>
      <c r="DF1785"/>
    </row>
    <row r="1786" spans="1:110" x14ac:dyDescent="0.25">
      <c r="CG1786"/>
      <c r="CH1786"/>
      <c r="CI1786"/>
      <c r="CY1786"/>
      <c r="DA1786"/>
      <c r="DF1786"/>
    </row>
    <row r="1787" spans="1:110" x14ac:dyDescent="0.25">
      <c r="CG1787"/>
      <c r="CH1787"/>
      <c r="CI1787"/>
      <c r="CY1787"/>
      <c r="DA1787"/>
      <c r="DF1787"/>
    </row>
    <row r="1788" spans="1:110" x14ac:dyDescent="0.25">
      <c r="CG1788"/>
      <c r="CH1788"/>
      <c r="CI1788"/>
      <c r="CY1788"/>
      <c r="DA1788"/>
      <c r="DF1788"/>
    </row>
    <row r="1789" spans="1:110" x14ac:dyDescent="0.25">
      <c r="CG1789"/>
      <c r="CH1789"/>
      <c r="CI1789"/>
      <c r="CY1789"/>
      <c r="DA1789"/>
      <c r="DF1789"/>
    </row>
    <row r="1790" spans="1:110" x14ac:dyDescent="0.25">
      <c r="CG1790"/>
      <c r="CH1790"/>
      <c r="CI1790"/>
      <c r="CY1790"/>
      <c r="DA1790"/>
      <c r="DF1790"/>
    </row>
    <row r="1791" spans="1:110" x14ac:dyDescent="0.25">
      <c r="CG1791"/>
      <c r="CH1791"/>
      <c r="CI1791"/>
      <c r="CY1791"/>
      <c r="DA1791"/>
      <c r="DF1791"/>
    </row>
    <row r="1792" spans="1:110" x14ac:dyDescent="0.25">
      <c r="CG1792"/>
      <c r="CH1792"/>
      <c r="CI1792"/>
      <c r="CY1792"/>
      <c r="DA1792"/>
      <c r="DF1792"/>
    </row>
    <row r="1793" spans="85:110" x14ac:dyDescent="0.25">
      <c r="CG1793"/>
      <c r="CH1793"/>
      <c r="CI1793"/>
      <c r="CY1793"/>
      <c r="DA1793"/>
      <c r="DF1793"/>
    </row>
    <row r="1794" spans="85:110" x14ac:dyDescent="0.25">
      <c r="CG1794"/>
      <c r="CH1794"/>
      <c r="CI1794"/>
      <c r="CY1794"/>
      <c r="DA1794"/>
      <c r="DF1794"/>
    </row>
    <row r="1795" spans="85:110" x14ac:dyDescent="0.25">
      <c r="CG1795"/>
      <c r="CH1795"/>
      <c r="CI1795"/>
      <c r="CY1795"/>
      <c r="DA1795"/>
      <c r="DF1795"/>
    </row>
    <row r="1796" spans="85:110" x14ac:dyDescent="0.25">
      <c r="CG1796"/>
      <c r="CH1796"/>
      <c r="CI1796"/>
      <c r="CY1796"/>
      <c r="DA1796"/>
      <c r="DF1796"/>
    </row>
    <row r="1797" spans="85:110" x14ac:dyDescent="0.25">
      <c r="CG1797"/>
      <c r="CH1797"/>
      <c r="CI1797"/>
      <c r="CY1797"/>
      <c r="DA1797"/>
      <c r="DF1797"/>
    </row>
    <row r="1798" spans="85:110" x14ac:dyDescent="0.25">
      <c r="CG1798"/>
      <c r="CH1798"/>
      <c r="CI1798"/>
      <c r="CY1798"/>
      <c r="DA1798"/>
      <c r="DF1798"/>
    </row>
    <row r="1799" spans="85:110" x14ac:dyDescent="0.25">
      <c r="CG1799"/>
      <c r="CH1799"/>
      <c r="CI1799"/>
      <c r="CY1799"/>
      <c r="DA1799"/>
      <c r="DF1799"/>
    </row>
    <row r="1800" spans="85:110" x14ac:dyDescent="0.25">
      <c r="CG1800"/>
      <c r="CH1800"/>
      <c r="CI1800"/>
      <c r="CY1800"/>
      <c r="DA1800"/>
      <c r="DF1800"/>
    </row>
    <row r="1801" spans="85:110" x14ac:dyDescent="0.25">
      <c r="CG1801"/>
      <c r="CH1801"/>
      <c r="CI1801"/>
      <c r="CY1801"/>
      <c r="DA1801"/>
      <c r="DF1801"/>
    </row>
    <row r="1802" spans="85:110" x14ac:dyDescent="0.25">
      <c r="CG1802"/>
      <c r="CH1802"/>
      <c r="CI1802"/>
      <c r="CY1802"/>
      <c r="DA1802"/>
      <c r="DF1802"/>
    </row>
    <row r="1803" spans="85:110" x14ac:dyDescent="0.25">
      <c r="CG1803"/>
      <c r="CH1803"/>
      <c r="CI1803"/>
      <c r="CY1803"/>
      <c r="DA1803"/>
      <c r="DF1803"/>
    </row>
    <row r="1804" spans="85:110" x14ac:dyDescent="0.25">
      <c r="CG1804"/>
      <c r="CH1804"/>
      <c r="CI1804"/>
      <c r="CY1804"/>
      <c r="DA1804"/>
      <c r="DF1804"/>
    </row>
    <row r="1805" spans="85:110" x14ac:dyDescent="0.25">
      <c r="CG1805"/>
      <c r="CH1805"/>
      <c r="CI1805"/>
      <c r="CY1805"/>
      <c r="DA1805"/>
      <c r="DF1805"/>
    </row>
    <row r="1806" spans="85:110" x14ac:dyDescent="0.25">
      <c r="CG1806"/>
      <c r="CH1806"/>
      <c r="CI1806"/>
      <c r="CY1806"/>
      <c r="DA1806"/>
      <c r="DF1806"/>
    </row>
    <row r="1807" spans="85:110" x14ac:dyDescent="0.25">
      <c r="CG1807"/>
      <c r="CH1807"/>
      <c r="CI1807"/>
      <c r="CY1807"/>
      <c r="DA1807"/>
      <c r="DF1807"/>
    </row>
    <row r="1808" spans="85:110" x14ac:dyDescent="0.25">
      <c r="CG1808"/>
      <c r="CH1808"/>
      <c r="CI1808"/>
      <c r="CY1808"/>
      <c r="DA1808"/>
      <c r="DF1808"/>
    </row>
    <row r="1809" spans="85:110" x14ac:dyDescent="0.25">
      <c r="CG1809"/>
      <c r="CH1809"/>
      <c r="CI1809"/>
      <c r="CY1809"/>
      <c r="DA1809"/>
      <c r="DF1809"/>
    </row>
    <row r="1810" spans="85:110" x14ac:dyDescent="0.25">
      <c r="CG1810"/>
      <c r="CH1810"/>
      <c r="CI1810"/>
      <c r="CY1810"/>
      <c r="DA1810"/>
      <c r="DF1810"/>
    </row>
    <row r="1811" spans="85:110" x14ac:dyDescent="0.25">
      <c r="CG1811"/>
      <c r="CH1811"/>
      <c r="CI1811"/>
      <c r="CY1811"/>
      <c r="DA1811"/>
      <c r="DF1811"/>
    </row>
    <row r="1812" spans="85:110" x14ac:dyDescent="0.25">
      <c r="CG1812"/>
      <c r="CH1812"/>
      <c r="CI1812"/>
      <c r="CY1812"/>
      <c r="DA1812"/>
      <c r="DF1812"/>
    </row>
    <row r="1813" spans="85:110" x14ac:dyDescent="0.25">
      <c r="CG1813"/>
      <c r="CH1813"/>
      <c r="CI1813"/>
      <c r="CY1813"/>
      <c r="DA1813"/>
      <c r="DF1813"/>
    </row>
    <row r="1814" spans="85:110" x14ac:dyDescent="0.25">
      <c r="CG1814"/>
      <c r="CH1814"/>
      <c r="CI1814"/>
      <c r="CY1814"/>
      <c r="DA1814"/>
      <c r="DF1814"/>
    </row>
    <row r="1815" spans="85:110" x14ac:dyDescent="0.25">
      <c r="CG1815"/>
      <c r="CH1815"/>
      <c r="CI1815"/>
      <c r="CY1815"/>
      <c r="DA1815"/>
      <c r="DF1815"/>
    </row>
    <row r="1816" spans="85:110" x14ac:dyDescent="0.25">
      <c r="CG1816"/>
      <c r="CH1816"/>
      <c r="CI1816"/>
      <c r="CY1816"/>
      <c r="DA1816"/>
      <c r="DF1816"/>
    </row>
    <row r="1817" spans="85:110" x14ac:dyDescent="0.25">
      <c r="CG1817"/>
      <c r="CH1817"/>
      <c r="CI1817"/>
      <c r="CY1817"/>
      <c r="DA1817"/>
      <c r="DF1817"/>
    </row>
    <row r="1818" spans="85:110" x14ac:dyDescent="0.25">
      <c r="CG1818"/>
      <c r="CH1818"/>
      <c r="CI1818"/>
      <c r="CY1818"/>
      <c r="DA1818"/>
      <c r="DF1818"/>
    </row>
    <row r="1819" spans="85:110" x14ac:dyDescent="0.25">
      <c r="CG1819"/>
      <c r="CH1819"/>
      <c r="CI1819"/>
      <c r="CY1819"/>
      <c r="DA1819"/>
      <c r="DF1819"/>
    </row>
    <row r="1820" spans="85:110" x14ac:dyDescent="0.25">
      <c r="CG1820"/>
      <c r="CH1820"/>
      <c r="CI1820"/>
      <c r="CY1820"/>
      <c r="DA1820"/>
      <c r="DF1820"/>
    </row>
    <row r="1821" spans="85:110" x14ac:dyDescent="0.25">
      <c r="CG1821"/>
      <c r="CH1821"/>
      <c r="CI1821"/>
      <c r="CY1821"/>
      <c r="DA1821"/>
      <c r="DF1821"/>
    </row>
    <row r="1822" spans="85:110" x14ac:dyDescent="0.25">
      <c r="CG1822"/>
      <c r="CH1822"/>
      <c r="CI1822"/>
      <c r="CY1822"/>
      <c r="DA1822"/>
      <c r="DF1822"/>
    </row>
    <row r="1823" spans="85:110" x14ac:dyDescent="0.25">
      <c r="CG1823"/>
      <c r="CH1823"/>
      <c r="CI1823"/>
      <c r="CY1823"/>
      <c r="DA1823"/>
      <c r="DF1823"/>
    </row>
    <row r="1824" spans="85:110" x14ac:dyDescent="0.25">
      <c r="CG1824"/>
      <c r="CH1824"/>
      <c r="CI1824"/>
      <c r="CY1824"/>
      <c r="DA1824"/>
      <c r="DF1824"/>
    </row>
    <row r="1825" spans="85:110" x14ac:dyDescent="0.25">
      <c r="CG1825"/>
      <c r="CH1825"/>
      <c r="CI1825"/>
      <c r="CY1825"/>
      <c r="DA1825"/>
      <c r="DF1825"/>
    </row>
    <row r="1826" spans="85:110" x14ac:dyDescent="0.25">
      <c r="CG1826"/>
      <c r="CH1826"/>
      <c r="CI1826"/>
      <c r="CY1826"/>
      <c r="DA1826"/>
      <c r="DF1826"/>
    </row>
    <row r="1827" spans="85:110" x14ac:dyDescent="0.25">
      <c r="CG1827"/>
      <c r="CH1827"/>
      <c r="CI1827"/>
      <c r="CY1827"/>
      <c r="DA1827"/>
      <c r="DF1827"/>
    </row>
    <row r="1828" spans="85:110" x14ac:dyDescent="0.25">
      <c r="CG1828"/>
      <c r="CH1828"/>
      <c r="CI1828"/>
      <c r="CY1828"/>
      <c r="DA1828"/>
      <c r="DF1828"/>
    </row>
    <row r="1829" spans="85:110" x14ac:dyDescent="0.25">
      <c r="CG1829"/>
      <c r="CH1829"/>
      <c r="CI1829"/>
      <c r="CY1829"/>
      <c r="DA1829"/>
      <c r="DF1829"/>
    </row>
    <row r="1830" spans="85:110" x14ac:dyDescent="0.25">
      <c r="CG1830"/>
      <c r="CH1830"/>
      <c r="CI1830"/>
      <c r="CY1830"/>
      <c r="DA1830"/>
      <c r="DF1830"/>
    </row>
    <row r="1831" spans="85:110" x14ac:dyDescent="0.25">
      <c r="CG1831"/>
      <c r="CH1831"/>
      <c r="CI1831"/>
      <c r="CY1831"/>
      <c r="DA1831"/>
      <c r="DF1831"/>
    </row>
    <row r="1832" spans="85:110" x14ac:dyDescent="0.25">
      <c r="CG1832"/>
      <c r="CH1832"/>
      <c r="CI1832"/>
      <c r="CY1832"/>
      <c r="DA1832"/>
      <c r="DF1832"/>
    </row>
    <row r="1833" spans="85:110" x14ac:dyDescent="0.25">
      <c r="CG1833"/>
      <c r="CH1833"/>
      <c r="CI1833"/>
      <c r="CY1833"/>
      <c r="DA1833"/>
      <c r="DF1833"/>
    </row>
    <row r="1834" spans="85:110" x14ac:dyDescent="0.25">
      <c r="CG1834"/>
      <c r="CH1834"/>
      <c r="CI1834"/>
      <c r="CY1834"/>
      <c r="DA1834"/>
      <c r="DF1834"/>
    </row>
    <row r="1835" spans="85:110" x14ac:dyDescent="0.25">
      <c r="CG1835"/>
      <c r="CH1835"/>
      <c r="CI1835"/>
      <c r="CY1835"/>
      <c r="DA1835"/>
      <c r="DF1835"/>
    </row>
    <row r="1836" spans="85:110" x14ac:dyDescent="0.25">
      <c r="CG1836"/>
      <c r="CH1836"/>
      <c r="CI1836"/>
      <c r="CY1836"/>
      <c r="DA1836"/>
      <c r="DF1836"/>
    </row>
    <row r="1837" spans="85:110" x14ac:dyDescent="0.25">
      <c r="CG1837"/>
      <c r="CH1837"/>
      <c r="CI1837"/>
      <c r="CY1837"/>
      <c r="DA1837"/>
      <c r="DF1837"/>
    </row>
    <row r="1838" spans="85:110" x14ac:dyDescent="0.25">
      <c r="CG1838"/>
      <c r="CH1838"/>
      <c r="CI1838"/>
      <c r="CY1838"/>
      <c r="DA1838"/>
      <c r="DF1838"/>
    </row>
    <row r="1839" spans="85:110" x14ac:dyDescent="0.25">
      <c r="CG1839"/>
      <c r="CH1839"/>
      <c r="CI1839"/>
      <c r="CY1839"/>
      <c r="DA1839"/>
      <c r="DF1839"/>
    </row>
    <row r="1840" spans="85:110" x14ac:dyDescent="0.25">
      <c r="CG1840"/>
      <c r="CH1840"/>
      <c r="CI1840"/>
      <c r="CY1840"/>
      <c r="DA1840"/>
      <c r="DF1840"/>
    </row>
    <row r="1841" spans="85:110" x14ac:dyDescent="0.25">
      <c r="CG1841"/>
      <c r="CH1841"/>
      <c r="CI1841"/>
      <c r="CY1841"/>
      <c r="DA1841"/>
      <c r="DF1841"/>
    </row>
    <row r="1842" spans="85:110" x14ac:dyDescent="0.25">
      <c r="CG1842"/>
      <c r="CH1842"/>
      <c r="CI1842"/>
      <c r="CY1842"/>
      <c r="DA1842"/>
      <c r="DF1842"/>
    </row>
    <row r="1843" spans="85:110" x14ac:dyDescent="0.25">
      <c r="CG1843"/>
      <c r="CH1843"/>
      <c r="CI1843"/>
      <c r="CY1843"/>
      <c r="DA1843"/>
      <c r="DF1843"/>
    </row>
    <row r="1844" spans="85:110" x14ac:dyDescent="0.25">
      <c r="CG1844"/>
      <c r="CH1844"/>
      <c r="CI1844"/>
      <c r="CY1844"/>
      <c r="DA1844"/>
      <c r="DF1844"/>
    </row>
    <row r="1845" spans="85:110" x14ac:dyDescent="0.25">
      <c r="CG1845"/>
      <c r="CH1845"/>
      <c r="CI1845"/>
      <c r="CY1845"/>
      <c r="DA1845"/>
      <c r="DF1845"/>
    </row>
    <row r="1846" spans="85:110" x14ac:dyDescent="0.25">
      <c r="CG1846"/>
      <c r="CH1846"/>
      <c r="CI1846"/>
      <c r="CY1846"/>
      <c r="DA1846"/>
      <c r="DF1846"/>
    </row>
    <row r="1847" spans="85:110" x14ac:dyDescent="0.25">
      <c r="CG1847"/>
      <c r="CH1847"/>
      <c r="CI1847"/>
      <c r="CY1847"/>
      <c r="DA1847"/>
      <c r="DF1847"/>
    </row>
    <row r="1848" spans="85:110" x14ac:dyDescent="0.25">
      <c r="CG1848"/>
      <c r="CH1848"/>
      <c r="CI1848"/>
      <c r="CY1848"/>
      <c r="DA1848"/>
      <c r="DF1848"/>
    </row>
    <row r="1849" spans="85:110" x14ac:dyDescent="0.25">
      <c r="CG1849"/>
      <c r="CH1849"/>
      <c r="CI1849"/>
      <c r="CY1849"/>
      <c r="DA1849"/>
      <c r="DF1849"/>
    </row>
    <row r="1850" spans="85:110" x14ac:dyDescent="0.25">
      <c r="CG1850"/>
      <c r="CH1850"/>
      <c r="CI1850"/>
      <c r="CY1850"/>
      <c r="DA1850"/>
      <c r="DF1850"/>
    </row>
    <row r="1851" spans="85:110" x14ac:dyDescent="0.25">
      <c r="CG1851"/>
      <c r="CH1851"/>
      <c r="CI1851"/>
      <c r="CY1851"/>
      <c r="DA1851"/>
      <c r="DF1851"/>
    </row>
    <row r="1852" spans="85:110" x14ac:dyDescent="0.25">
      <c r="CG1852"/>
      <c r="CH1852"/>
      <c r="CI1852"/>
      <c r="CY1852"/>
      <c r="DA1852"/>
      <c r="DF1852"/>
    </row>
    <row r="1853" spans="85:110" x14ac:dyDescent="0.25">
      <c r="CG1853"/>
      <c r="CH1853"/>
      <c r="CI1853"/>
      <c r="CY1853"/>
      <c r="DA1853"/>
      <c r="DF1853"/>
    </row>
    <row r="1854" spans="85:110" x14ac:dyDescent="0.25">
      <c r="CG1854"/>
      <c r="CH1854"/>
      <c r="CI1854"/>
      <c r="CY1854"/>
      <c r="DA1854"/>
      <c r="DF1854"/>
    </row>
    <row r="1855" spans="85:110" x14ac:dyDescent="0.25">
      <c r="CG1855"/>
      <c r="CH1855"/>
      <c r="CI1855"/>
      <c r="CY1855"/>
      <c r="DA1855"/>
      <c r="DF1855"/>
    </row>
    <row r="1856" spans="85:110" x14ac:dyDescent="0.25">
      <c r="CG1856"/>
      <c r="CH1856"/>
      <c r="CI1856"/>
      <c r="CY1856"/>
      <c r="DA1856"/>
      <c r="DF1856"/>
    </row>
    <row r="1857" spans="85:110" x14ac:dyDescent="0.25">
      <c r="CG1857"/>
      <c r="CH1857"/>
      <c r="CI1857"/>
      <c r="CY1857"/>
      <c r="DA1857"/>
      <c r="DF1857"/>
    </row>
    <row r="1858" spans="85:110" x14ac:dyDescent="0.25">
      <c r="CG1858"/>
      <c r="CH1858"/>
      <c r="CI1858"/>
      <c r="CY1858"/>
      <c r="DA1858"/>
      <c r="DF1858"/>
    </row>
    <row r="1859" spans="85:110" x14ac:dyDescent="0.25">
      <c r="CG1859"/>
      <c r="CH1859"/>
      <c r="CI1859"/>
      <c r="CY1859"/>
      <c r="DA1859"/>
      <c r="DF1859"/>
    </row>
    <row r="1860" spans="85:110" x14ac:dyDescent="0.25">
      <c r="CG1860"/>
      <c r="CH1860"/>
      <c r="CI1860"/>
      <c r="CY1860"/>
      <c r="DA1860"/>
      <c r="DF1860"/>
    </row>
    <row r="1861" spans="85:110" x14ac:dyDescent="0.25">
      <c r="CG1861"/>
      <c r="CH1861"/>
      <c r="CI1861"/>
      <c r="CY1861"/>
      <c r="DA1861"/>
      <c r="DF1861"/>
    </row>
    <row r="1862" spans="85:110" x14ac:dyDescent="0.25">
      <c r="CG1862"/>
      <c r="CH1862"/>
      <c r="CI1862"/>
      <c r="CY1862"/>
      <c r="DA1862"/>
      <c r="DF1862"/>
    </row>
    <row r="1863" spans="85:110" x14ac:dyDescent="0.25">
      <c r="CG1863"/>
      <c r="CH1863"/>
      <c r="CI1863"/>
      <c r="CY1863"/>
      <c r="DA1863"/>
      <c r="DF1863"/>
    </row>
    <row r="1864" spans="85:110" x14ac:dyDescent="0.25">
      <c r="CG1864"/>
      <c r="CH1864"/>
      <c r="CI1864"/>
      <c r="CY1864"/>
      <c r="DA1864"/>
      <c r="DF1864"/>
    </row>
    <row r="1865" spans="85:110" x14ac:dyDescent="0.25">
      <c r="CG1865"/>
      <c r="CH1865"/>
      <c r="CI1865"/>
      <c r="CY1865"/>
      <c r="DA1865"/>
      <c r="DF1865"/>
    </row>
    <row r="1866" spans="85:110" x14ac:dyDescent="0.25">
      <c r="CG1866"/>
      <c r="CH1866"/>
      <c r="CI1866"/>
      <c r="CY1866"/>
      <c r="DA1866"/>
      <c r="DF1866"/>
    </row>
    <row r="1867" spans="85:110" x14ac:dyDescent="0.25">
      <c r="CG1867"/>
      <c r="CH1867"/>
      <c r="CI1867"/>
      <c r="CY1867"/>
      <c r="DA1867"/>
      <c r="DF1867"/>
    </row>
    <row r="1868" spans="85:110" x14ac:dyDescent="0.25">
      <c r="CG1868"/>
      <c r="CH1868"/>
      <c r="CI1868"/>
      <c r="CY1868"/>
      <c r="DA1868"/>
      <c r="DF1868"/>
    </row>
    <row r="1869" spans="85:110" x14ac:dyDescent="0.25">
      <c r="CG1869"/>
      <c r="CH1869"/>
      <c r="CI1869"/>
      <c r="CY1869"/>
      <c r="DA1869"/>
      <c r="DF1869"/>
    </row>
    <row r="1870" spans="85:110" x14ac:dyDescent="0.25">
      <c r="CG1870"/>
      <c r="CH1870"/>
      <c r="CI1870"/>
      <c r="CY1870"/>
      <c r="DA1870"/>
      <c r="DF1870"/>
    </row>
    <row r="1871" spans="85:110" x14ac:dyDescent="0.25">
      <c r="CG1871"/>
      <c r="CH1871"/>
      <c r="CI1871"/>
      <c r="CY1871"/>
      <c r="DA1871"/>
      <c r="DF1871"/>
    </row>
    <row r="1872" spans="85:110" x14ac:dyDescent="0.25">
      <c r="CG1872"/>
      <c r="CH1872"/>
      <c r="CI1872"/>
      <c r="CY1872"/>
      <c r="DA1872"/>
      <c r="DF1872"/>
    </row>
    <row r="1873" spans="85:110" x14ac:dyDescent="0.25">
      <c r="CG1873"/>
      <c r="CH1873"/>
      <c r="CI1873"/>
      <c r="CY1873"/>
      <c r="DA1873"/>
      <c r="DF1873"/>
    </row>
    <row r="1874" spans="85:110" x14ac:dyDescent="0.25">
      <c r="CG1874"/>
      <c r="CH1874"/>
      <c r="CI1874"/>
      <c r="CY1874"/>
      <c r="DA1874"/>
      <c r="DF1874"/>
    </row>
    <row r="1875" spans="85:110" x14ac:dyDescent="0.25">
      <c r="CG1875"/>
      <c r="CH1875"/>
      <c r="CI1875"/>
      <c r="CY1875"/>
      <c r="DA1875"/>
      <c r="DF1875"/>
    </row>
    <row r="1876" spans="85:110" x14ac:dyDescent="0.25">
      <c r="CG1876"/>
      <c r="CH1876"/>
      <c r="CI1876"/>
      <c r="CY1876"/>
      <c r="DA1876"/>
      <c r="DF1876"/>
    </row>
    <row r="1877" spans="85:110" x14ac:dyDescent="0.25">
      <c r="CG1877"/>
      <c r="CH1877"/>
      <c r="CI1877"/>
      <c r="CY1877"/>
      <c r="DA1877"/>
      <c r="DF1877"/>
    </row>
    <row r="1878" spans="85:110" x14ac:dyDescent="0.25">
      <c r="CG1878"/>
      <c r="CH1878"/>
      <c r="CI1878"/>
      <c r="CY1878"/>
      <c r="DA1878"/>
      <c r="DF1878"/>
    </row>
    <row r="1879" spans="85:110" x14ac:dyDescent="0.25">
      <c r="CG1879"/>
      <c r="CH1879"/>
      <c r="CI1879"/>
      <c r="CY1879"/>
      <c r="DA1879"/>
      <c r="DF1879"/>
    </row>
    <row r="1880" spans="85:110" x14ac:dyDescent="0.25">
      <c r="CG1880"/>
      <c r="CH1880"/>
      <c r="CI1880"/>
      <c r="CY1880"/>
      <c r="DA1880"/>
      <c r="DF1880"/>
    </row>
    <row r="1881" spans="85:110" x14ac:dyDescent="0.25">
      <c r="CG1881"/>
      <c r="CH1881"/>
      <c r="CI1881"/>
      <c r="CY1881"/>
      <c r="DA1881"/>
      <c r="DF1881"/>
    </row>
    <row r="1882" spans="85:110" x14ac:dyDescent="0.25">
      <c r="CG1882"/>
      <c r="CH1882"/>
      <c r="CI1882"/>
      <c r="CY1882"/>
      <c r="DA1882"/>
      <c r="DF1882"/>
    </row>
    <row r="1883" spans="85:110" x14ac:dyDescent="0.25">
      <c r="CG1883"/>
      <c r="CH1883"/>
      <c r="CI1883"/>
      <c r="CY1883"/>
      <c r="DA1883"/>
      <c r="DF1883"/>
    </row>
    <row r="1884" spans="85:110" x14ac:dyDescent="0.25">
      <c r="CG1884"/>
      <c r="CH1884"/>
      <c r="CI1884"/>
      <c r="CY1884"/>
      <c r="DA1884"/>
      <c r="DF1884"/>
    </row>
    <row r="1885" spans="85:110" x14ac:dyDescent="0.25">
      <c r="CG1885"/>
      <c r="CH1885"/>
      <c r="CI1885"/>
      <c r="CY1885"/>
      <c r="DA1885"/>
      <c r="DF1885"/>
    </row>
    <row r="1886" spans="85:110" x14ac:dyDescent="0.25">
      <c r="CG1886"/>
      <c r="CH1886"/>
      <c r="CI1886"/>
      <c r="CY1886"/>
      <c r="DA1886"/>
      <c r="DF1886"/>
    </row>
    <row r="1887" spans="85:110" x14ac:dyDescent="0.25">
      <c r="CG1887"/>
      <c r="CH1887"/>
      <c r="CI1887"/>
      <c r="CY1887"/>
      <c r="DA1887"/>
      <c r="DF1887"/>
    </row>
    <row r="1888" spans="85:110" x14ac:dyDescent="0.25">
      <c r="CG1888"/>
      <c r="CH1888"/>
      <c r="CI1888"/>
      <c r="CY1888"/>
      <c r="DA1888"/>
      <c r="DF1888"/>
    </row>
    <row r="1889" spans="85:110" x14ac:dyDescent="0.25">
      <c r="CG1889"/>
      <c r="CH1889"/>
      <c r="CI1889"/>
      <c r="CY1889"/>
      <c r="DA1889"/>
      <c r="DF1889"/>
    </row>
    <row r="1890" spans="85:110" x14ac:dyDescent="0.25">
      <c r="CG1890"/>
      <c r="CH1890"/>
      <c r="CI1890"/>
      <c r="CY1890"/>
      <c r="DA1890"/>
      <c r="DF1890"/>
    </row>
    <row r="1891" spans="85:110" x14ac:dyDescent="0.25">
      <c r="CG1891"/>
      <c r="CH1891"/>
      <c r="CI1891"/>
      <c r="CY1891"/>
      <c r="DA1891"/>
      <c r="DF1891"/>
    </row>
    <row r="1892" spans="85:110" x14ac:dyDescent="0.25">
      <c r="CG1892"/>
      <c r="CH1892"/>
      <c r="CI1892"/>
      <c r="CY1892"/>
      <c r="DA1892"/>
      <c r="DF1892"/>
    </row>
    <row r="1893" spans="85:110" x14ac:dyDescent="0.25">
      <c r="CG1893"/>
      <c r="CH1893"/>
      <c r="CI1893"/>
      <c r="CY1893"/>
      <c r="DA1893"/>
      <c r="DF1893"/>
    </row>
    <row r="1894" spans="85:110" x14ac:dyDescent="0.25">
      <c r="CG1894"/>
      <c r="CH1894"/>
      <c r="CI1894"/>
      <c r="CY1894"/>
      <c r="DA1894"/>
      <c r="DF1894"/>
    </row>
    <row r="1895" spans="85:110" x14ac:dyDescent="0.25">
      <c r="CG1895"/>
      <c r="CH1895"/>
      <c r="CI1895"/>
      <c r="CY1895"/>
      <c r="DA1895"/>
      <c r="DF1895"/>
    </row>
    <row r="1896" spans="85:110" x14ac:dyDescent="0.25">
      <c r="CG1896"/>
      <c r="CH1896"/>
      <c r="CI1896"/>
      <c r="CY1896"/>
      <c r="DA1896"/>
      <c r="DF1896"/>
    </row>
    <row r="1897" spans="85:110" x14ac:dyDescent="0.25">
      <c r="CG1897"/>
      <c r="CH1897"/>
      <c r="CI1897"/>
      <c r="CY1897"/>
      <c r="DA1897"/>
      <c r="DF1897"/>
    </row>
    <row r="1898" spans="85:110" x14ac:dyDescent="0.25">
      <c r="CG1898"/>
      <c r="CH1898"/>
      <c r="CI1898"/>
      <c r="CY1898"/>
      <c r="DA1898"/>
      <c r="DF1898"/>
    </row>
    <row r="1899" spans="85:110" x14ac:dyDescent="0.25">
      <c r="CG1899"/>
      <c r="CH1899"/>
      <c r="CI1899"/>
      <c r="CY1899"/>
      <c r="DA1899"/>
      <c r="DF1899"/>
    </row>
    <row r="1900" spans="85:110" x14ac:dyDescent="0.25">
      <c r="CG1900"/>
      <c r="CH1900"/>
      <c r="CI1900"/>
      <c r="CY1900"/>
      <c r="DA1900"/>
      <c r="DF1900"/>
    </row>
    <row r="1901" spans="85:110" x14ac:dyDescent="0.25">
      <c r="CG1901"/>
      <c r="CH1901"/>
      <c r="CI1901"/>
      <c r="CY1901"/>
      <c r="DA1901"/>
      <c r="DF1901"/>
    </row>
    <row r="1902" spans="85:110" x14ac:dyDescent="0.25">
      <c r="CG1902"/>
      <c r="CH1902"/>
      <c r="CI1902"/>
      <c r="CY1902"/>
      <c r="DA1902"/>
      <c r="DF1902"/>
    </row>
    <row r="1903" spans="85:110" x14ac:dyDescent="0.25">
      <c r="CG1903"/>
      <c r="CH1903"/>
      <c r="CI1903"/>
      <c r="CY1903"/>
      <c r="DA1903"/>
      <c r="DF1903"/>
    </row>
    <row r="1904" spans="85:110" x14ac:dyDescent="0.25">
      <c r="CG1904"/>
      <c r="CH1904"/>
      <c r="CI1904"/>
      <c r="CY1904"/>
      <c r="DA1904"/>
      <c r="DF1904"/>
    </row>
    <row r="1905" spans="85:110" x14ac:dyDescent="0.25">
      <c r="CG1905"/>
      <c r="CH1905"/>
      <c r="CI1905"/>
      <c r="CY1905"/>
      <c r="DA1905"/>
      <c r="DF1905"/>
    </row>
    <row r="1906" spans="85:110" x14ac:dyDescent="0.25">
      <c r="CG1906"/>
      <c r="CH1906"/>
      <c r="CI1906"/>
      <c r="CY1906"/>
      <c r="DA1906"/>
      <c r="DF1906"/>
    </row>
    <row r="1907" spans="85:110" x14ac:dyDescent="0.25">
      <c r="CG1907"/>
      <c r="CH1907"/>
      <c r="CI1907"/>
      <c r="CY1907"/>
      <c r="DA1907"/>
      <c r="DF1907"/>
    </row>
    <row r="1908" spans="85:110" x14ac:dyDescent="0.25">
      <c r="CG1908"/>
      <c r="CH1908"/>
      <c r="CI1908"/>
      <c r="CY1908"/>
      <c r="DA1908"/>
      <c r="DF1908"/>
    </row>
    <row r="1909" spans="85:110" x14ac:dyDescent="0.25">
      <c r="CG1909"/>
      <c r="CH1909"/>
      <c r="CI1909"/>
      <c r="CY1909"/>
      <c r="DA1909"/>
      <c r="DF1909"/>
    </row>
    <row r="1910" spans="85:110" x14ac:dyDescent="0.25">
      <c r="CG1910"/>
      <c r="CH1910"/>
      <c r="CI1910"/>
      <c r="CY1910"/>
      <c r="DA1910"/>
      <c r="DF1910"/>
    </row>
    <row r="1911" spans="85:110" x14ac:dyDescent="0.25">
      <c r="CG1911"/>
      <c r="CH1911"/>
      <c r="CI1911"/>
      <c r="CY1911"/>
      <c r="DA1911"/>
      <c r="DF1911"/>
    </row>
    <row r="1912" spans="85:110" x14ac:dyDescent="0.25">
      <c r="CG1912"/>
      <c r="CH1912"/>
      <c r="CI1912"/>
      <c r="CY1912"/>
      <c r="DA1912"/>
      <c r="DF1912"/>
    </row>
    <row r="1913" spans="85:110" x14ac:dyDescent="0.25">
      <c r="CG1913"/>
      <c r="CH1913"/>
      <c r="CI1913"/>
      <c r="CY1913"/>
      <c r="DA1913"/>
      <c r="DF1913"/>
    </row>
    <row r="1914" spans="85:110" x14ac:dyDescent="0.25">
      <c r="CG1914"/>
      <c r="CH1914"/>
      <c r="CI1914"/>
      <c r="CY1914"/>
      <c r="DA1914"/>
      <c r="DF1914"/>
    </row>
    <row r="1915" spans="85:110" x14ac:dyDescent="0.25">
      <c r="CG1915"/>
      <c r="CH1915"/>
      <c r="CI1915"/>
      <c r="CY1915"/>
      <c r="DA1915"/>
      <c r="DF1915"/>
    </row>
    <row r="1916" spans="85:110" x14ac:dyDescent="0.25">
      <c r="CG1916"/>
      <c r="CH1916"/>
      <c r="CI1916"/>
      <c r="CY1916"/>
      <c r="DA1916"/>
      <c r="DF1916"/>
    </row>
    <row r="1917" spans="85:110" x14ac:dyDescent="0.25">
      <c r="CG1917"/>
      <c r="CH1917"/>
      <c r="CI1917"/>
      <c r="CY1917"/>
      <c r="DA1917"/>
      <c r="DF1917"/>
    </row>
    <row r="1918" spans="85:110" x14ac:dyDescent="0.25">
      <c r="CG1918"/>
      <c r="CH1918"/>
      <c r="CI1918"/>
      <c r="CY1918"/>
      <c r="DA1918"/>
      <c r="DF1918"/>
    </row>
    <row r="1919" spans="85:110" x14ac:dyDescent="0.25">
      <c r="CG1919"/>
      <c r="CH1919"/>
      <c r="CI1919"/>
      <c r="CY1919"/>
      <c r="DA1919"/>
      <c r="DF1919"/>
    </row>
    <row r="1920" spans="85:110" x14ac:dyDescent="0.25">
      <c r="CG1920"/>
      <c r="CH1920"/>
      <c r="CI1920"/>
      <c r="CY1920"/>
      <c r="DA1920"/>
      <c r="DF1920"/>
    </row>
    <row r="1921" spans="85:110" x14ac:dyDescent="0.25">
      <c r="CG1921"/>
      <c r="CH1921"/>
      <c r="CI1921"/>
      <c r="CY1921"/>
      <c r="DA1921"/>
      <c r="DF1921"/>
    </row>
    <row r="1922" spans="85:110" x14ac:dyDescent="0.25">
      <c r="CG1922"/>
      <c r="CH1922"/>
      <c r="CI1922"/>
      <c r="CY1922"/>
      <c r="DA1922"/>
      <c r="DF1922"/>
    </row>
    <row r="1923" spans="85:110" x14ac:dyDescent="0.25">
      <c r="CG1923"/>
      <c r="CH1923"/>
      <c r="CI1923"/>
      <c r="CY1923"/>
      <c r="DA1923"/>
      <c r="DF1923"/>
    </row>
    <row r="1924" spans="85:110" x14ac:dyDescent="0.25">
      <c r="CG1924"/>
      <c r="CH1924"/>
      <c r="CI1924"/>
      <c r="CY1924"/>
      <c r="DA1924"/>
      <c r="DF1924"/>
    </row>
    <row r="1925" spans="85:110" x14ac:dyDescent="0.25">
      <c r="CG1925"/>
      <c r="CH1925"/>
      <c r="CI1925"/>
      <c r="CY1925"/>
      <c r="DA1925"/>
      <c r="DF1925"/>
    </row>
    <row r="1926" spans="85:110" x14ac:dyDescent="0.25">
      <c r="CG1926"/>
      <c r="CH1926"/>
      <c r="CI1926"/>
      <c r="CY1926"/>
      <c r="DA1926"/>
      <c r="DF1926"/>
    </row>
    <row r="1927" spans="85:110" x14ac:dyDescent="0.25">
      <c r="CG1927"/>
      <c r="CH1927"/>
      <c r="CI1927"/>
      <c r="CY1927"/>
      <c r="DA1927"/>
      <c r="DF1927"/>
    </row>
    <row r="1928" spans="85:110" x14ac:dyDescent="0.25">
      <c r="CG1928"/>
      <c r="CH1928"/>
      <c r="CI1928"/>
      <c r="CY1928"/>
      <c r="DA1928"/>
      <c r="DF1928"/>
    </row>
    <row r="1929" spans="85:110" x14ac:dyDescent="0.25">
      <c r="CG1929"/>
      <c r="CH1929"/>
      <c r="CI1929"/>
      <c r="CY1929"/>
      <c r="DA1929"/>
      <c r="DF1929"/>
    </row>
    <row r="1930" spans="85:110" x14ac:dyDescent="0.25">
      <c r="CG1930"/>
      <c r="CH1930"/>
      <c r="CI1930"/>
      <c r="CY1930"/>
      <c r="DA1930"/>
      <c r="DF1930"/>
    </row>
    <row r="1931" spans="85:110" x14ac:dyDescent="0.25">
      <c r="CG1931"/>
      <c r="CH1931"/>
      <c r="CI1931"/>
      <c r="CY1931"/>
      <c r="DA1931"/>
      <c r="DF1931"/>
    </row>
    <row r="1932" spans="85:110" x14ac:dyDescent="0.25">
      <c r="CG1932"/>
      <c r="CH1932"/>
      <c r="CI1932"/>
      <c r="CY1932"/>
      <c r="DA1932"/>
      <c r="DF1932"/>
    </row>
    <row r="1933" spans="85:110" x14ac:dyDescent="0.25">
      <c r="CG1933"/>
      <c r="CH1933"/>
      <c r="CI1933"/>
      <c r="CY1933"/>
      <c r="DA1933"/>
      <c r="DF1933"/>
    </row>
    <row r="1934" spans="85:110" x14ac:dyDescent="0.25">
      <c r="CG1934"/>
      <c r="CH1934"/>
      <c r="CI1934"/>
      <c r="CY1934"/>
      <c r="DA1934"/>
      <c r="DF1934"/>
    </row>
    <row r="1935" spans="85:110" x14ac:dyDescent="0.25">
      <c r="CG1935"/>
      <c r="CH1935"/>
      <c r="CI1935"/>
      <c r="CY1935"/>
      <c r="DA1935"/>
      <c r="DF1935"/>
    </row>
    <row r="1936" spans="85:110" x14ac:dyDescent="0.25">
      <c r="CG1936"/>
      <c r="CH1936"/>
      <c r="CI1936"/>
      <c r="CY1936"/>
      <c r="DA1936"/>
      <c r="DF1936"/>
    </row>
    <row r="1937" spans="85:110" x14ac:dyDescent="0.25">
      <c r="CG1937"/>
      <c r="CH1937"/>
      <c r="CI1937"/>
      <c r="CY1937"/>
      <c r="DA1937"/>
      <c r="DF1937"/>
    </row>
    <row r="1938" spans="85:110" x14ac:dyDescent="0.25">
      <c r="CG1938"/>
      <c r="CH1938"/>
      <c r="CI1938"/>
      <c r="CY1938"/>
      <c r="DA1938"/>
      <c r="DF1938"/>
    </row>
    <row r="1939" spans="85:110" x14ac:dyDescent="0.25">
      <c r="CG1939"/>
      <c r="CH1939"/>
      <c r="CI1939"/>
      <c r="CY1939"/>
      <c r="DA1939"/>
      <c r="DF1939"/>
    </row>
    <row r="1940" spans="85:110" x14ac:dyDescent="0.25">
      <c r="CG1940"/>
      <c r="CH1940"/>
      <c r="CI1940"/>
      <c r="CY1940"/>
      <c r="DA1940"/>
      <c r="DF1940"/>
    </row>
    <row r="1941" spans="85:110" x14ac:dyDescent="0.25">
      <c r="CG1941"/>
      <c r="CH1941"/>
      <c r="CI1941"/>
      <c r="CY1941"/>
      <c r="DA1941"/>
      <c r="DF1941"/>
    </row>
    <row r="1942" spans="85:110" x14ac:dyDescent="0.25">
      <c r="CG1942"/>
      <c r="CH1942"/>
      <c r="CI1942"/>
      <c r="CY1942"/>
      <c r="DA1942"/>
      <c r="DF1942"/>
    </row>
    <row r="1943" spans="85:110" x14ac:dyDescent="0.25">
      <c r="CG1943"/>
      <c r="CH1943"/>
      <c r="CI1943"/>
      <c r="CY1943"/>
      <c r="DA1943"/>
      <c r="DF1943"/>
    </row>
    <row r="1944" spans="85:110" x14ac:dyDescent="0.25">
      <c r="CG1944"/>
      <c r="CH1944"/>
      <c r="CI1944"/>
      <c r="CY1944"/>
      <c r="DA1944"/>
      <c r="DF1944"/>
    </row>
    <row r="1945" spans="85:110" x14ac:dyDescent="0.25">
      <c r="CG1945"/>
      <c r="CH1945"/>
      <c r="CI1945"/>
      <c r="CY1945"/>
      <c r="DA1945"/>
      <c r="DF1945"/>
    </row>
    <row r="1946" spans="85:110" x14ac:dyDescent="0.25">
      <c r="CG1946"/>
      <c r="CH1946"/>
      <c r="CI1946"/>
      <c r="CY1946"/>
      <c r="DA1946"/>
      <c r="DF1946"/>
    </row>
    <row r="1947" spans="85:110" x14ac:dyDescent="0.25">
      <c r="CG1947"/>
      <c r="CH1947"/>
      <c r="CI1947"/>
      <c r="CY1947"/>
      <c r="DA1947"/>
      <c r="DF1947"/>
    </row>
    <row r="1948" spans="85:110" x14ac:dyDescent="0.25">
      <c r="CG1948"/>
      <c r="CH1948"/>
      <c r="CI1948"/>
      <c r="CY1948"/>
      <c r="DA1948"/>
      <c r="DF1948"/>
    </row>
    <row r="1949" spans="85:110" x14ac:dyDescent="0.25">
      <c r="CG1949"/>
      <c r="CH1949"/>
      <c r="CI1949"/>
      <c r="CY1949"/>
      <c r="DA1949"/>
      <c r="DF1949"/>
    </row>
    <row r="1950" spans="85:110" x14ac:dyDescent="0.25">
      <c r="CG1950"/>
      <c r="CH1950"/>
      <c r="CI1950"/>
      <c r="CY1950"/>
      <c r="DA1950"/>
      <c r="DF1950"/>
    </row>
    <row r="1951" spans="85:110" x14ac:dyDescent="0.25">
      <c r="CG1951"/>
      <c r="CH1951"/>
      <c r="CI1951"/>
      <c r="CY1951"/>
      <c r="DA1951"/>
      <c r="DF1951"/>
    </row>
    <row r="1952" spans="85:110" x14ac:dyDescent="0.25">
      <c r="CG1952"/>
      <c r="CH1952"/>
      <c r="CI1952"/>
      <c r="CY1952"/>
      <c r="DA1952"/>
      <c r="DF1952"/>
    </row>
    <row r="1953" spans="85:110" x14ac:dyDescent="0.25">
      <c r="CG1953"/>
      <c r="CH1953"/>
      <c r="CI1953"/>
      <c r="CY1953"/>
      <c r="DA1953"/>
      <c r="DF1953"/>
    </row>
    <row r="1954" spans="85:110" x14ac:dyDescent="0.25">
      <c r="CG1954"/>
      <c r="CH1954"/>
      <c r="CI1954"/>
      <c r="CY1954"/>
      <c r="DA1954"/>
      <c r="DF1954"/>
    </row>
    <row r="1955" spans="85:110" x14ac:dyDescent="0.25">
      <c r="CG1955"/>
      <c r="CH1955"/>
      <c r="CI1955"/>
      <c r="CY1955"/>
      <c r="DA1955"/>
      <c r="DF1955"/>
    </row>
    <row r="1956" spans="85:110" x14ac:dyDescent="0.25">
      <c r="CG1956"/>
      <c r="CH1956"/>
      <c r="CI1956"/>
      <c r="CY1956"/>
      <c r="DA1956"/>
      <c r="DF1956"/>
    </row>
    <row r="1957" spans="85:110" x14ac:dyDescent="0.25">
      <c r="CG1957"/>
      <c r="CH1957"/>
      <c r="CI1957"/>
      <c r="CY1957"/>
      <c r="DA1957"/>
      <c r="DF1957"/>
    </row>
    <row r="1958" spans="85:110" x14ac:dyDescent="0.25">
      <c r="CG1958"/>
      <c r="CH1958"/>
      <c r="CI1958"/>
      <c r="CY1958"/>
      <c r="DA1958"/>
      <c r="DF1958"/>
    </row>
    <row r="1959" spans="85:110" x14ac:dyDescent="0.25">
      <c r="CG1959"/>
      <c r="CH1959"/>
      <c r="CI1959"/>
      <c r="CY1959"/>
      <c r="DA1959"/>
      <c r="DF1959"/>
    </row>
    <row r="1960" spans="85:110" x14ac:dyDescent="0.25">
      <c r="CG1960"/>
      <c r="CH1960"/>
      <c r="CI1960"/>
      <c r="CY1960"/>
      <c r="DA1960"/>
      <c r="DF1960"/>
    </row>
    <row r="1961" spans="85:110" x14ac:dyDescent="0.25">
      <c r="CG1961"/>
      <c r="CH1961"/>
      <c r="CI1961"/>
      <c r="CY1961"/>
      <c r="DA1961"/>
      <c r="DF1961"/>
    </row>
    <row r="1962" spans="85:110" x14ac:dyDescent="0.25">
      <c r="CG1962"/>
      <c r="CH1962"/>
      <c r="CI1962"/>
      <c r="CY1962"/>
      <c r="DA1962"/>
      <c r="DF1962"/>
    </row>
    <row r="1963" spans="85:110" x14ac:dyDescent="0.25">
      <c r="CG1963"/>
      <c r="CH1963"/>
      <c r="CI1963"/>
      <c r="CY1963"/>
      <c r="DA1963"/>
      <c r="DF1963"/>
    </row>
    <row r="1964" spans="85:110" x14ac:dyDescent="0.25">
      <c r="CG1964"/>
      <c r="CH1964"/>
      <c r="CI1964"/>
      <c r="CY1964"/>
      <c r="DA1964"/>
      <c r="DF1964"/>
    </row>
    <row r="1965" spans="85:110" x14ac:dyDescent="0.25">
      <c r="CG1965"/>
      <c r="CH1965"/>
      <c r="CI1965"/>
      <c r="CY1965"/>
      <c r="DA1965"/>
      <c r="DF1965"/>
    </row>
    <row r="1966" spans="85:110" x14ac:dyDescent="0.25">
      <c r="CG1966"/>
      <c r="CH1966"/>
      <c r="CI1966"/>
      <c r="CY1966"/>
      <c r="DA1966"/>
      <c r="DF1966"/>
    </row>
    <row r="1967" spans="85:110" x14ac:dyDescent="0.25">
      <c r="CG1967"/>
      <c r="CH1967"/>
      <c r="CI1967"/>
      <c r="CY1967"/>
      <c r="DA1967"/>
      <c r="DF1967"/>
    </row>
    <row r="1968" spans="85:110" x14ac:dyDescent="0.25">
      <c r="CG1968"/>
      <c r="CH1968"/>
      <c r="CI1968"/>
      <c r="CY1968"/>
      <c r="DA1968"/>
      <c r="DF1968"/>
    </row>
    <row r="1969" spans="85:110" x14ac:dyDescent="0.25">
      <c r="CG1969"/>
      <c r="CH1969"/>
      <c r="CI1969"/>
      <c r="CY1969"/>
      <c r="DA1969"/>
      <c r="DF1969"/>
    </row>
    <row r="1970" spans="85:110" x14ac:dyDescent="0.25">
      <c r="CG1970"/>
      <c r="CH1970"/>
      <c r="CI1970"/>
      <c r="CY1970"/>
      <c r="DA1970"/>
      <c r="DF1970"/>
    </row>
    <row r="1971" spans="85:110" x14ac:dyDescent="0.25">
      <c r="CG1971"/>
      <c r="CH1971"/>
      <c r="CI1971"/>
      <c r="CY1971"/>
      <c r="DA1971"/>
      <c r="DF1971"/>
    </row>
    <row r="1972" spans="85:110" x14ac:dyDescent="0.25">
      <c r="CG1972"/>
      <c r="CH1972"/>
      <c r="CI1972"/>
      <c r="CY1972"/>
      <c r="DA1972"/>
      <c r="DF1972"/>
    </row>
    <row r="1973" spans="85:110" x14ac:dyDescent="0.25">
      <c r="CG1973"/>
      <c r="CH1973"/>
      <c r="CI1973"/>
      <c r="CY1973"/>
      <c r="DA1973"/>
      <c r="DF1973"/>
    </row>
    <row r="1974" spans="85:110" x14ac:dyDescent="0.25">
      <c r="CG1974"/>
      <c r="CH1974"/>
      <c r="CI1974"/>
      <c r="CY1974"/>
      <c r="DA1974"/>
      <c r="DF1974"/>
    </row>
    <row r="1975" spans="85:110" x14ac:dyDescent="0.25">
      <c r="CG1975"/>
      <c r="CH1975"/>
      <c r="CI1975"/>
      <c r="CY1975"/>
      <c r="DA1975"/>
      <c r="DF1975"/>
    </row>
    <row r="1976" spans="85:110" x14ac:dyDescent="0.25">
      <c r="CG1976"/>
      <c r="CH1976"/>
      <c r="CI1976"/>
      <c r="CY1976"/>
      <c r="DA1976"/>
      <c r="DF1976"/>
    </row>
    <row r="1977" spans="85:110" x14ac:dyDescent="0.25">
      <c r="CG1977"/>
      <c r="CH1977"/>
      <c r="CI1977"/>
      <c r="CY1977"/>
      <c r="DA1977"/>
      <c r="DF1977"/>
    </row>
    <row r="1978" spans="85:110" x14ac:dyDescent="0.25">
      <c r="CG1978"/>
      <c r="CH1978"/>
      <c r="CI1978"/>
      <c r="CY1978"/>
      <c r="DA1978"/>
      <c r="DF1978"/>
    </row>
    <row r="1979" spans="85:110" x14ac:dyDescent="0.25">
      <c r="CG1979"/>
      <c r="CH1979"/>
      <c r="CI1979"/>
      <c r="CY1979"/>
      <c r="DA1979"/>
      <c r="DF1979"/>
    </row>
    <row r="1980" spans="85:110" x14ac:dyDescent="0.25">
      <c r="CG1980"/>
      <c r="CH1980"/>
      <c r="CI1980"/>
      <c r="CY1980"/>
      <c r="DA1980"/>
      <c r="DF1980"/>
    </row>
    <row r="1981" spans="85:110" x14ac:dyDescent="0.25">
      <c r="CG1981"/>
      <c r="CH1981"/>
      <c r="CI1981"/>
      <c r="CY1981"/>
      <c r="DA1981"/>
      <c r="DF1981"/>
    </row>
    <row r="1982" spans="85:110" x14ac:dyDescent="0.25">
      <c r="CG1982"/>
      <c r="CH1982"/>
      <c r="CI1982"/>
      <c r="CY1982"/>
      <c r="DA1982"/>
      <c r="DF1982"/>
    </row>
    <row r="1983" spans="85:110" x14ac:dyDescent="0.25">
      <c r="CG1983"/>
      <c r="CH1983"/>
      <c r="CI1983"/>
      <c r="CY1983"/>
      <c r="DA1983"/>
      <c r="DF1983"/>
    </row>
    <row r="1984" spans="85:110" x14ac:dyDescent="0.25">
      <c r="CG1984"/>
      <c r="CH1984"/>
      <c r="CI1984"/>
      <c r="CY1984"/>
      <c r="DA1984"/>
      <c r="DF1984"/>
    </row>
    <row r="1985" spans="85:110" x14ac:dyDescent="0.25">
      <c r="CG1985"/>
      <c r="CH1985"/>
      <c r="CI1985"/>
      <c r="CY1985"/>
      <c r="DA1985"/>
      <c r="DF1985"/>
    </row>
    <row r="1986" spans="85:110" x14ac:dyDescent="0.25">
      <c r="CG1986"/>
      <c r="CH1986"/>
      <c r="CI1986"/>
      <c r="CY1986"/>
      <c r="DA1986"/>
      <c r="DF1986"/>
    </row>
    <row r="1987" spans="85:110" x14ac:dyDescent="0.25">
      <c r="CG1987"/>
      <c r="CH1987"/>
      <c r="CI1987"/>
      <c r="CY1987"/>
      <c r="DA1987"/>
      <c r="DF1987"/>
    </row>
    <row r="1988" spans="85:110" x14ac:dyDescent="0.25">
      <c r="CG1988"/>
      <c r="CH1988"/>
      <c r="CI1988"/>
      <c r="CY1988"/>
      <c r="DA1988"/>
      <c r="DF1988"/>
    </row>
    <row r="1989" spans="85:110" x14ac:dyDescent="0.25">
      <c r="CG1989"/>
      <c r="CH1989"/>
      <c r="CI1989"/>
      <c r="CY1989"/>
      <c r="DA1989"/>
      <c r="DF1989"/>
    </row>
    <row r="1990" spans="85:110" x14ac:dyDescent="0.25">
      <c r="CG1990"/>
      <c r="CH1990"/>
      <c r="CI1990"/>
      <c r="CY1990"/>
      <c r="DA1990"/>
      <c r="DF1990"/>
    </row>
    <row r="1991" spans="85:110" x14ac:dyDescent="0.25">
      <c r="CG1991"/>
      <c r="CH1991"/>
      <c r="CI1991"/>
      <c r="CY1991"/>
      <c r="DA1991"/>
      <c r="DF1991"/>
    </row>
    <row r="1992" spans="85:110" x14ac:dyDescent="0.25">
      <c r="CG1992"/>
      <c r="CH1992"/>
      <c r="CI1992"/>
      <c r="CY1992"/>
      <c r="DA1992"/>
      <c r="DF1992"/>
    </row>
    <row r="1993" spans="85:110" x14ac:dyDescent="0.25">
      <c r="CG1993"/>
      <c r="CH1993"/>
      <c r="CI1993"/>
      <c r="CY1993"/>
      <c r="DA1993"/>
      <c r="DF1993"/>
    </row>
    <row r="1994" spans="85:110" x14ac:dyDescent="0.25">
      <c r="CG1994"/>
      <c r="CH1994"/>
      <c r="CI1994"/>
      <c r="CY1994"/>
      <c r="DA1994"/>
      <c r="DF1994"/>
    </row>
    <row r="1995" spans="85:110" x14ac:dyDescent="0.25">
      <c r="CG1995"/>
      <c r="CH1995"/>
      <c r="CI1995"/>
      <c r="CY1995"/>
      <c r="DA1995"/>
      <c r="DF1995"/>
    </row>
    <row r="1996" spans="85:110" x14ac:dyDescent="0.25">
      <c r="CG1996"/>
      <c r="CH1996"/>
      <c r="CI1996"/>
      <c r="CY1996"/>
      <c r="DA1996"/>
      <c r="DF1996"/>
    </row>
    <row r="1997" spans="85:110" x14ac:dyDescent="0.25">
      <c r="CG1997"/>
      <c r="CH1997"/>
      <c r="CI1997"/>
      <c r="CY1997"/>
      <c r="DA1997"/>
      <c r="DF1997"/>
    </row>
    <row r="1998" spans="85:110" x14ac:dyDescent="0.25">
      <c r="CG1998"/>
      <c r="CH1998"/>
      <c r="CI1998"/>
      <c r="CY1998"/>
      <c r="DA1998"/>
      <c r="DF1998"/>
    </row>
    <row r="1999" spans="85:110" x14ac:dyDescent="0.25">
      <c r="CG1999"/>
      <c r="CH1999"/>
      <c r="CI1999"/>
      <c r="CY1999"/>
      <c r="DA1999"/>
      <c r="DF1999"/>
    </row>
    <row r="2000" spans="85:110" x14ac:dyDescent="0.25">
      <c r="CG2000"/>
      <c r="CH2000"/>
      <c r="CI2000"/>
      <c r="CY2000"/>
      <c r="DA2000"/>
      <c r="DF2000"/>
    </row>
    <row r="2001" spans="85:110" x14ac:dyDescent="0.25">
      <c r="CG2001"/>
      <c r="CH2001"/>
      <c r="CI2001"/>
      <c r="CY2001"/>
      <c r="DA2001"/>
      <c r="DF2001"/>
    </row>
    <row r="2002" spans="85:110" x14ac:dyDescent="0.25">
      <c r="CG2002"/>
      <c r="CH2002"/>
      <c r="CI2002"/>
      <c r="CY2002"/>
      <c r="DA2002"/>
      <c r="DF2002"/>
    </row>
    <row r="2003" spans="85:110" x14ac:dyDescent="0.25">
      <c r="CG2003"/>
      <c r="CH2003"/>
      <c r="CI2003"/>
      <c r="CY2003"/>
      <c r="DA2003"/>
      <c r="DF2003"/>
    </row>
    <row r="2004" spans="85:110" x14ac:dyDescent="0.25">
      <c r="CG2004"/>
      <c r="CH2004"/>
      <c r="CI2004"/>
      <c r="CY2004"/>
      <c r="DA2004"/>
      <c r="DF2004"/>
    </row>
    <row r="2005" spans="85:110" x14ac:dyDescent="0.25">
      <c r="CG2005"/>
      <c r="CH2005"/>
      <c r="CI2005"/>
      <c r="CY2005"/>
      <c r="DA2005"/>
      <c r="DF2005"/>
    </row>
    <row r="2006" spans="85:110" x14ac:dyDescent="0.25">
      <c r="CG2006"/>
      <c r="CH2006"/>
      <c r="CI2006"/>
      <c r="CY2006"/>
      <c r="DA2006"/>
      <c r="DF2006"/>
    </row>
    <row r="2007" spans="85:110" x14ac:dyDescent="0.25">
      <c r="CG2007"/>
      <c r="CH2007"/>
      <c r="CI2007"/>
      <c r="CY2007"/>
      <c r="DA2007"/>
      <c r="DF2007"/>
    </row>
    <row r="2008" spans="85:110" x14ac:dyDescent="0.25">
      <c r="CG2008"/>
      <c r="CH2008"/>
      <c r="CI2008"/>
      <c r="CY2008"/>
      <c r="DA2008"/>
      <c r="DF2008"/>
    </row>
    <row r="2009" spans="85:110" x14ac:dyDescent="0.25">
      <c r="CG2009"/>
      <c r="CH2009"/>
      <c r="CI2009"/>
      <c r="CY2009"/>
      <c r="DA2009"/>
      <c r="DF2009"/>
    </row>
    <row r="2010" spans="85:110" x14ac:dyDescent="0.25">
      <c r="CG2010"/>
      <c r="CH2010"/>
      <c r="CI2010"/>
      <c r="CY2010"/>
      <c r="DA2010"/>
      <c r="DF2010"/>
    </row>
    <row r="2011" spans="85:110" x14ac:dyDescent="0.25">
      <c r="CG2011"/>
      <c r="CH2011"/>
      <c r="CI2011"/>
      <c r="CY2011"/>
      <c r="DA2011"/>
      <c r="DF2011"/>
    </row>
    <row r="2012" spans="85:110" x14ac:dyDescent="0.25">
      <c r="CG2012"/>
      <c r="CH2012"/>
      <c r="CI2012"/>
      <c r="CY2012"/>
      <c r="DA2012"/>
      <c r="DF2012"/>
    </row>
    <row r="2013" spans="85:110" x14ac:dyDescent="0.25">
      <c r="CG2013"/>
      <c r="CH2013"/>
      <c r="CI2013"/>
      <c r="CY2013"/>
      <c r="DA2013"/>
      <c r="DF2013"/>
    </row>
    <row r="2014" spans="85:110" x14ac:dyDescent="0.25">
      <c r="CG2014"/>
      <c r="CH2014"/>
      <c r="CI2014"/>
      <c r="CY2014"/>
      <c r="DA2014"/>
      <c r="DF2014"/>
    </row>
    <row r="2015" spans="85:110" x14ac:dyDescent="0.25">
      <c r="CG2015"/>
      <c r="CH2015"/>
      <c r="CI2015"/>
      <c r="CY2015"/>
      <c r="DA2015"/>
      <c r="DF2015"/>
    </row>
    <row r="2016" spans="85:110" x14ac:dyDescent="0.25">
      <c r="CG2016"/>
      <c r="CH2016"/>
      <c r="CI2016"/>
      <c r="CY2016"/>
      <c r="DA2016"/>
      <c r="DF2016"/>
    </row>
    <row r="2017" spans="85:110" x14ac:dyDescent="0.25">
      <c r="CG2017"/>
      <c r="CH2017"/>
      <c r="CI2017"/>
      <c r="CY2017"/>
      <c r="DA2017"/>
      <c r="DF2017"/>
    </row>
    <row r="2018" spans="85:110" x14ac:dyDescent="0.25">
      <c r="CG2018"/>
      <c r="CH2018"/>
      <c r="CI2018"/>
      <c r="CY2018"/>
      <c r="DA2018"/>
      <c r="DF2018"/>
    </row>
    <row r="2019" spans="85:110" x14ac:dyDescent="0.25">
      <c r="CG2019"/>
      <c r="CH2019"/>
      <c r="CI2019"/>
      <c r="CY2019"/>
      <c r="DA2019"/>
      <c r="DF2019"/>
    </row>
    <row r="2020" spans="85:110" x14ac:dyDescent="0.25">
      <c r="CG2020"/>
      <c r="CH2020"/>
      <c r="CI2020"/>
      <c r="CY2020"/>
      <c r="DA2020"/>
      <c r="DF2020"/>
    </row>
    <row r="2021" spans="85:110" x14ac:dyDescent="0.25">
      <c r="CG2021"/>
      <c r="CH2021"/>
      <c r="CI2021"/>
      <c r="CY2021"/>
      <c r="DA2021"/>
      <c r="DF2021"/>
    </row>
    <row r="2022" spans="85:110" x14ac:dyDescent="0.25">
      <c r="CG2022"/>
      <c r="CH2022"/>
      <c r="CI2022"/>
      <c r="CY2022"/>
      <c r="DA2022"/>
      <c r="DF2022"/>
    </row>
    <row r="2023" spans="85:110" x14ac:dyDescent="0.25">
      <c r="CG2023"/>
      <c r="CH2023"/>
      <c r="CI2023"/>
      <c r="CY2023"/>
      <c r="DA2023"/>
      <c r="DF2023"/>
    </row>
    <row r="2024" spans="85:110" x14ac:dyDescent="0.25">
      <c r="CG2024"/>
      <c r="CH2024"/>
      <c r="CI2024"/>
      <c r="CY2024"/>
      <c r="DA2024"/>
      <c r="DF2024"/>
    </row>
    <row r="2025" spans="85:110" x14ac:dyDescent="0.25">
      <c r="CG2025"/>
      <c r="CH2025"/>
      <c r="CI2025"/>
      <c r="CY2025"/>
      <c r="DA2025"/>
      <c r="DF2025"/>
    </row>
    <row r="2026" spans="85:110" x14ac:dyDescent="0.25">
      <c r="CG2026"/>
      <c r="CH2026"/>
      <c r="CI2026"/>
      <c r="CY2026"/>
      <c r="DA2026"/>
      <c r="DF2026"/>
    </row>
    <row r="2027" spans="85:110" x14ac:dyDescent="0.25">
      <c r="CG2027"/>
      <c r="CH2027"/>
      <c r="CI2027"/>
      <c r="CY2027"/>
      <c r="DA2027"/>
      <c r="DF2027"/>
    </row>
    <row r="2028" spans="85:110" x14ac:dyDescent="0.25">
      <c r="CG2028"/>
      <c r="CH2028"/>
      <c r="CI2028"/>
      <c r="CY2028"/>
      <c r="DA2028"/>
      <c r="DF2028"/>
    </row>
    <row r="2029" spans="85:110" x14ac:dyDescent="0.25">
      <c r="CG2029"/>
      <c r="CH2029"/>
      <c r="CI2029"/>
      <c r="CY2029"/>
      <c r="DA2029"/>
      <c r="DF2029"/>
    </row>
    <row r="2030" spans="85:110" x14ac:dyDescent="0.25">
      <c r="CG2030"/>
      <c r="CH2030"/>
      <c r="CI2030"/>
      <c r="CY2030"/>
      <c r="DA2030"/>
      <c r="DF2030"/>
    </row>
    <row r="2031" spans="85:110" x14ac:dyDescent="0.25">
      <c r="CG2031"/>
      <c r="CH2031"/>
      <c r="CI2031"/>
      <c r="CY2031"/>
      <c r="DA2031"/>
      <c r="DF2031"/>
    </row>
    <row r="2032" spans="85:110" x14ac:dyDescent="0.25">
      <c r="CG2032"/>
      <c r="CH2032"/>
      <c r="CI2032"/>
      <c r="CY2032"/>
      <c r="DA2032"/>
      <c r="DF2032"/>
    </row>
    <row r="2033" spans="85:110" x14ac:dyDescent="0.25">
      <c r="CG2033"/>
      <c r="CH2033"/>
      <c r="CI2033"/>
      <c r="CY2033"/>
      <c r="DA2033"/>
      <c r="DF2033"/>
    </row>
    <row r="2034" spans="85:110" x14ac:dyDescent="0.25">
      <c r="CG2034"/>
      <c r="CH2034"/>
      <c r="CI2034"/>
      <c r="CY2034"/>
      <c r="DA2034"/>
      <c r="DF2034"/>
    </row>
    <row r="2035" spans="85:110" x14ac:dyDescent="0.25">
      <c r="CG2035"/>
      <c r="CH2035"/>
      <c r="CI2035"/>
      <c r="CY2035"/>
      <c r="DA2035"/>
      <c r="DF2035"/>
    </row>
    <row r="2036" spans="85:110" x14ac:dyDescent="0.25">
      <c r="CG2036"/>
      <c r="CH2036"/>
      <c r="CI2036"/>
      <c r="CY2036"/>
      <c r="DA2036"/>
      <c r="DF2036"/>
    </row>
    <row r="2037" spans="85:110" x14ac:dyDescent="0.25">
      <c r="CG2037"/>
      <c r="CH2037"/>
      <c r="CI2037"/>
      <c r="CY2037"/>
      <c r="DA2037"/>
      <c r="DF2037"/>
    </row>
    <row r="2038" spans="85:110" x14ac:dyDescent="0.25">
      <c r="CG2038"/>
      <c r="CH2038"/>
      <c r="CI2038"/>
      <c r="CY2038"/>
      <c r="DA2038"/>
      <c r="DF2038"/>
    </row>
    <row r="2039" spans="85:110" x14ac:dyDescent="0.25">
      <c r="CG2039"/>
      <c r="CH2039"/>
      <c r="CI2039"/>
      <c r="CY2039"/>
      <c r="DA2039"/>
      <c r="DF2039"/>
    </row>
    <row r="2040" spans="85:110" x14ac:dyDescent="0.25">
      <c r="CG2040"/>
      <c r="CH2040"/>
      <c r="CI2040"/>
      <c r="CY2040"/>
      <c r="DA2040"/>
      <c r="DF2040"/>
    </row>
    <row r="2041" spans="85:110" x14ac:dyDescent="0.25">
      <c r="CG2041"/>
      <c r="CH2041"/>
      <c r="CI2041"/>
      <c r="CY2041"/>
      <c r="DA2041"/>
      <c r="DF2041"/>
    </row>
    <row r="2042" spans="85:110" x14ac:dyDescent="0.25">
      <c r="CG2042"/>
      <c r="CH2042"/>
      <c r="CI2042"/>
      <c r="CY2042"/>
      <c r="DA2042"/>
      <c r="DF2042"/>
    </row>
    <row r="2043" spans="85:110" x14ac:dyDescent="0.25">
      <c r="CG2043"/>
      <c r="CH2043"/>
      <c r="CI2043"/>
      <c r="CY2043"/>
      <c r="DA2043"/>
      <c r="DF2043"/>
    </row>
    <row r="2044" spans="85:110" x14ac:dyDescent="0.25">
      <c r="CG2044"/>
      <c r="CH2044"/>
      <c r="CI2044"/>
      <c r="CY2044"/>
      <c r="DA2044"/>
      <c r="DF2044"/>
    </row>
    <row r="2045" spans="85:110" x14ac:dyDescent="0.25">
      <c r="CG2045"/>
      <c r="CH2045"/>
      <c r="CI2045"/>
      <c r="CY2045"/>
      <c r="DA2045"/>
      <c r="DF2045"/>
    </row>
    <row r="2046" spans="85:110" x14ac:dyDescent="0.25">
      <c r="CG2046"/>
      <c r="CH2046"/>
      <c r="CI2046"/>
      <c r="CY2046"/>
      <c r="DA2046"/>
      <c r="DF2046"/>
    </row>
    <row r="2047" spans="85:110" x14ac:dyDescent="0.25">
      <c r="CG2047"/>
      <c r="CH2047"/>
      <c r="CI2047"/>
      <c r="CY2047"/>
      <c r="DA2047"/>
      <c r="DF2047"/>
    </row>
    <row r="2048" spans="85:110" x14ac:dyDescent="0.25">
      <c r="CG2048"/>
      <c r="CH2048"/>
      <c r="CI2048"/>
      <c r="CY2048"/>
      <c r="DA2048"/>
      <c r="DF2048"/>
    </row>
    <row r="2049" spans="85:110" x14ac:dyDescent="0.25">
      <c r="CG2049"/>
      <c r="CH2049"/>
      <c r="CI2049"/>
      <c r="CY2049"/>
      <c r="DA2049"/>
      <c r="DF2049"/>
    </row>
    <row r="2050" spans="85:110" x14ac:dyDescent="0.25">
      <c r="CG2050"/>
      <c r="CH2050"/>
      <c r="CI2050"/>
      <c r="CY2050"/>
      <c r="DA2050"/>
      <c r="DF2050"/>
    </row>
    <row r="2051" spans="85:110" x14ac:dyDescent="0.25">
      <c r="CG2051"/>
      <c r="CH2051"/>
      <c r="CI2051"/>
      <c r="CY2051"/>
      <c r="DA2051"/>
      <c r="DF2051"/>
    </row>
    <row r="2052" spans="85:110" x14ac:dyDescent="0.25">
      <c r="CG2052"/>
      <c r="CH2052"/>
      <c r="CI2052"/>
      <c r="CY2052"/>
      <c r="DA2052"/>
      <c r="DF2052"/>
    </row>
    <row r="2053" spans="85:110" x14ac:dyDescent="0.25">
      <c r="CG2053"/>
      <c r="CH2053"/>
      <c r="CI2053"/>
      <c r="CY2053"/>
      <c r="DA2053"/>
      <c r="DF2053"/>
    </row>
    <row r="2054" spans="85:110" x14ac:dyDescent="0.25">
      <c r="CG2054"/>
      <c r="CH2054"/>
      <c r="CI2054"/>
      <c r="CY2054"/>
      <c r="DA2054"/>
      <c r="DF2054"/>
    </row>
    <row r="2055" spans="85:110" x14ac:dyDescent="0.25">
      <c r="CG2055"/>
      <c r="CH2055"/>
      <c r="CI2055"/>
      <c r="CY2055"/>
      <c r="DA2055"/>
      <c r="DF2055"/>
    </row>
    <row r="2056" spans="85:110" x14ac:dyDescent="0.25">
      <c r="CG2056"/>
      <c r="CH2056"/>
      <c r="CI2056"/>
      <c r="CY2056"/>
      <c r="DA2056"/>
      <c r="DF2056"/>
    </row>
    <row r="2057" spans="85:110" x14ac:dyDescent="0.25">
      <c r="CG2057"/>
      <c r="CH2057"/>
      <c r="CI2057"/>
      <c r="CY2057"/>
      <c r="DA2057"/>
      <c r="DF2057"/>
    </row>
    <row r="2058" spans="85:110" x14ac:dyDescent="0.25">
      <c r="CG2058"/>
      <c r="CH2058"/>
      <c r="CI2058"/>
      <c r="CY2058"/>
      <c r="DA2058"/>
      <c r="DF2058"/>
    </row>
    <row r="2059" spans="85:110" x14ac:dyDescent="0.25">
      <c r="CG2059"/>
      <c r="CH2059"/>
      <c r="CI2059"/>
      <c r="CY2059"/>
      <c r="DA2059"/>
      <c r="DF2059"/>
    </row>
    <row r="2060" spans="85:110" x14ac:dyDescent="0.25">
      <c r="CG2060"/>
      <c r="CH2060"/>
      <c r="CI2060"/>
      <c r="CY2060"/>
      <c r="DA2060"/>
      <c r="DF2060"/>
    </row>
    <row r="2061" spans="85:110" x14ac:dyDescent="0.25">
      <c r="CG2061"/>
      <c r="CH2061"/>
      <c r="CI2061"/>
      <c r="CY2061"/>
      <c r="DA2061"/>
      <c r="DF2061"/>
    </row>
    <row r="2062" spans="85:110" x14ac:dyDescent="0.25">
      <c r="CG2062"/>
      <c r="CH2062"/>
      <c r="CI2062"/>
      <c r="CY2062"/>
      <c r="DA2062"/>
      <c r="DF2062"/>
    </row>
    <row r="2063" spans="85:110" x14ac:dyDescent="0.25">
      <c r="CG2063"/>
      <c r="CH2063"/>
      <c r="CI2063"/>
      <c r="CY2063"/>
      <c r="DA2063"/>
      <c r="DF2063"/>
    </row>
    <row r="2064" spans="85:110" x14ac:dyDescent="0.25">
      <c r="CG2064"/>
      <c r="CH2064"/>
      <c r="CI2064"/>
      <c r="CY2064"/>
      <c r="DA2064"/>
      <c r="DF2064"/>
    </row>
    <row r="2065" spans="85:110" x14ac:dyDescent="0.25">
      <c r="CG2065"/>
      <c r="CH2065"/>
      <c r="CI2065"/>
      <c r="CY2065"/>
      <c r="DA2065"/>
      <c r="DF2065"/>
    </row>
    <row r="2066" spans="85:110" x14ac:dyDescent="0.25">
      <c r="CG2066"/>
      <c r="CH2066"/>
      <c r="CI2066"/>
      <c r="CY2066"/>
      <c r="DA2066"/>
      <c r="DF2066"/>
    </row>
    <row r="2067" spans="85:110" x14ac:dyDescent="0.25">
      <c r="CG2067"/>
      <c r="CH2067"/>
      <c r="CI2067"/>
      <c r="CY2067"/>
      <c r="DA2067"/>
      <c r="DF2067"/>
    </row>
    <row r="2068" spans="85:110" x14ac:dyDescent="0.25">
      <c r="CG2068"/>
      <c r="CH2068"/>
      <c r="CI2068"/>
      <c r="CY2068"/>
      <c r="DA2068"/>
      <c r="DF2068"/>
    </row>
    <row r="2069" spans="85:110" x14ac:dyDescent="0.25">
      <c r="CG2069"/>
      <c r="CH2069"/>
      <c r="CI2069"/>
      <c r="CY2069"/>
      <c r="DA2069"/>
      <c r="DF2069"/>
    </row>
    <row r="2070" spans="85:110" x14ac:dyDescent="0.25">
      <c r="CG2070"/>
      <c r="CH2070"/>
      <c r="CI2070"/>
      <c r="CY2070"/>
      <c r="DA2070"/>
      <c r="DF2070"/>
    </row>
    <row r="2071" spans="85:110" x14ac:dyDescent="0.25">
      <c r="CG2071"/>
      <c r="CH2071"/>
      <c r="CI2071"/>
      <c r="CY2071"/>
      <c r="DA2071"/>
      <c r="DF2071"/>
    </row>
    <row r="2072" spans="85:110" x14ac:dyDescent="0.25">
      <c r="CG2072"/>
      <c r="CH2072"/>
      <c r="CI2072"/>
      <c r="CY2072"/>
      <c r="DA2072"/>
      <c r="DF2072"/>
    </row>
    <row r="2073" spans="85:110" x14ac:dyDescent="0.25">
      <c r="CG2073"/>
      <c r="CH2073"/>
      <c r="CI2073"/>
      <c r="CY2073"/>
      <c r="DA2073"/>
      <c r="DF2073"/>
    </row>
    <row r="2074" spans="85:110" x14ac:dyDescent="0.25">
      <c r="CG2074"/>
      <c r="CH2074"/>
      <c r="CI2074"/>
      <c r="CY2074"/>
      <c r="DA2074"/>
      <c r="DF2074"/>
    </row>
    <row r="2075" spans="85:110" x14ac:dyDescent="0.25">
      <c r="CG2075"/>
      <c r="CH2075"/>
      <c r="CI2075"/>
      <c r="CY2075"/>
      <c r="DA2075"/>
      <c r="DF2075"/>
    </row>
    <row r="2076" spans="85:110" x14ac:dyDescent="0.25">
      <c r="CG2076"/>
      <c r="CH2076"/>
      <c r="CI2076"/>
      <c r="CY2076"/>
      <c r="DA2076"/>
      <c r="DF2076"/>
    </row>
    <row r="2077" spans="85:110" x14ac:dyDescent="0.25">
      <c r="CG2077"/>
      <c r="CH2077"/>
      <c r="CI2077"/>
      <c r="CY2077"/>
      <c r="DA2077"/>
      <c r="DF2077"/>
    </row>
    <row r="2078" spans="85:110" x14ac:dyDescent="0.25">
      <c r="CG2078"/>
      <c r="CH2078"/>
      <c r="CI2078"/>
      <c r="CY2078"/>
      <c r="DA2078"/>
      <c r="DF2078"/>
    </row>
    <row r="2079" spans="85:110" x14ac:dyDescent="0.25">
      <c r="CG2079"/>
      <c r="CH2079"/>
      <c r="CI2079"/>
      <c r="CY2079"/>
      <c r="DA2079"/>
      <c r="DF2079"/>
    </row>
    <row r="2080" spans="85:110" x14ac:dyDescent="0.25">
      <c r="CG2080"/>
      <c r="CH2080"/>
      <c r="CI2080"/>
      <c r="CY2080"/>
      <c r="DA2080"/>
      <c r="DF2080"/>
    </row>
    <row r="2081" spans="85:110" x14ac:dyDescent="0.25">
      <c r="CG2081"/>
      <c r="CH2081"/>
      <c r="CI2081"/>
      <c r="CY2081"/>
      <c r="DA2081"/>
      <c r="DF2081"/>
    </row>
    <row r="2082" spans="85:110" x14ac:dyDescent="0.25">
      <c r="CG2082"/>
      <c r="CH2082"/>
      <c r="CI2082"/>
      <c r="CY2082"/>
      <c r="DA2082"/>
      <c r="DF2082"/>
    </row>
    <row r="2083" spans="85:110" x14ac:dyDescent="0.25">
      <c r="CG2083"/>
      <c r="CH2083"/>
      <c r="CI2083"/>
      <c r="CY2083"/>
      <c r="DA2083"/>
      <c r="DF2083"/>
    </row>
    <row r="2084" spans="85:110" x14ac:dyDescent="0.25">
      <c r="CG2084"/>
      <c r="CH2084"/>
      <c r="CI2084"/>
      <c r="CY2084"/>
      <c r="DA2084"/>
      <c r="DF2084"/>
    </row>
    <row r="2085" spans="85:110" x14ac:dyDescent="0.25">
      <c r="CG2085"/>
      <c r="CH2085"/>
      <c r="CI2085"/>
      <c r="CY2085"/>
      <c r="DA2085"/>
      <c r="DF2085"/>
    </row>
    <row r="2086" spans="85:110" x14ac:dyDescent="0.25">
      <c r="CG2086"/>
      <c r="CH2086"/>
      <c r="CI2086"/>
      <c r="CY2086"/>
      <c r="DA2086"/>
      <c r="DF2086"/>
    </row>
    <row r="2087" spans="85:110" x14ac:dyDescent="0.25">
      <c r="CG2087"/>
      <c r="CH2087"/>
      <c r="CI2087"/>
      <c r="CY2087"/>
      <c r="DA2087"/>
      <c r="DF2087"/>
    </row>
    <row r="2088" spans="85:110" x14ac:dyDescent="0.25">
      <c r="CG2088"/>
      <c r="CH2088"/>
      <c r="CI2088"/>
      <c r="CY2088"/>
      <c r="DA2088"/>
      <c r="DF2088"/>
    </row>
    <row r="2089" spans="85:110" x14ac:dyDescent="0.25">
      <c r="CG2089"/>
      <c r="CH2089"/>
      <c r="CI2089"/>
      <c r="CY2089"/>
      <c r="DA2089"/>
      <c r="DF2089"/>
    </row>
    <row r="2090" spans="85:110" x14ac:dyDescent="0.25">
      <c r="CG2090"/>
      <c r="CH2090"/>
      <c r="CI2090"/>
      <c r="CY2090"/>
      <c r="DA2090"/>
      <c r="DF2090"/>
    </row>
    <row r="2091" spans="85:110" x14ac:dyDescent="0.25">
      <c r="CG2091"/>
      <c r="CH2091"/>
      <c r="CI2091"/>
      <c r="CY2091"/>
      <c r="DA2091"/>
      <c r="DF2091"/>
    </row>
    <row r="2092" spans="85:110" x14ac:dyDescent="0.25">
      <c r="CG2092"/>
      <c r="CH2092"/>
      <c r="CI2092"/>
      <c r="CY2092"/>
      <c r="DA2092"/>
      <c r="DF2092"/>
    </row>
    <row r="2093" spans="85:110" x14ac:dyDescent="0.25">
      <c r="CG2093"/>
      <c r="CH2093"/>
      <c r="CI2093"/>
      <c r="CY2093"/>
      <c r="DA2093"/>
      <c r="DF2093"/>
    </row>
    <row r="2094" spans="85:110" x14ac:dyDescent="0.25">
      <c r="CG2094"/>
      <c r="CH2094"/>
      <c r="CI2094"/>
      <c r="CY2094"/>
      <c r="DA2094"/>
      <c r="DF2094"/>
    </row>
    <row r="2095" spans="85:110" x14ac:dyDescent="0.25">
      <c r="CG2095"/>
      <c r="CH2095"/>
      <c r="CI2095"/>
      <c r="CY2095"/>
      <c r="DA2095"/>
      <c r="DF2095"/>
    </row>
    <row r="2096" spans="85:110" x14ac:dyDescent="0.25">
      <c r="CG2096"/>
      <c r="CH2096"/>
      <c r="CI2096"/>
      <c r="CY2096"/>
      <c r="DA2096"/>
      <c r="DF2096"/>
    </row>
    <row r="2097" spans="85:110" x14ac:dyDescent="0.25">
      <c r="CG2097"/>
      <c r="CH2097"/>
      <c r="CI2097"/>
      <c r="CY2097"/>
      <c r="DA2097"/>
      <c r="DF2097"/>
    </row>
    <row r="2098" spans="85:110" x14ac:dyDescent="0.25">
      <c r="CG2098"/>
      <c r="CH2098"/>
      <c r="CI2098"/>
      <c r="CY2098"/>
      <c r="DA2098"/>
      <c r="DF2098"/>
    </row>
    <row r="2099" spans="85:110" x14ac:dyDescent="0.25">
      <c r="CG2099"/>
      <c r="CH2099"/>
      <c r="CI2099"/>
      <c r="CY2099"/>
      <c r="DA2099"/>
      <c r="DF2099"/>
    </row>
    <row r="2100" spans="85:110" x14ac:dyDescent="0.25">
      <c r="CG2100"/>
      <c r="CH2100"/>
      <c r="CI2100"/>
      <c r="CY2100"/>
      <c r="DA2100"/>
      <c r="DF2100"/>
    </row>
    <row r="2101" spans="85:110" x14ac:dyDescent="0.25">
      <c r="CG2101"/>
      <c r="CH2101"/>
      <c r="CI2101"/>
      <c r="CY2101"/>
      <c r="DA2101"/>
      <c r="DF2101"/>
    </row>
    <row r="2102" spans="85:110" x14ac:dyDescent="0.25">
      <c r="CG2102"/>
      <c r="CH2102"/>
      <c r="CI2102"/>
      <c r="CY2102"/>
      <c r="DA2102"/>
      <c r="DF2102"/>
    </row>
    <row r="2103" spans="85:110" x14ac:dyDescent="0.25">
      <c r="CG2103"/>
      <c r="CH2103"/>
      <c r="CI2103"/>
      <c r="CY2103"/>
      <c r="DA2103"/>
      <c r="DF2103"/>
    </row>
    <row r="2104" spans="85:110" x14ac:dyDescent="0.25">
      <c r="CG2104"/>
      <c r="CH2104"/>
      <c r="CI2104"/>
      <c r="CY2104"/>
      <c r="DA2104"/>
      <c r="DF2104"/>
    </row>
    <row r="2105" spans="85:110" x14ac:dyDescent="0.25">
      <c r="CG2105"/>
      <c r="CH2105"/>
      <c r="CI2105"/>
      <c r="CY2105"/>
      <c r="DA2105"/>
      <c r="DF2105"/>
    </row>
    <row r="2106" spans="85:110" x14ac:dyDescent="0.25">
      <c r="CG2106"/>
      <c r="CH2106"/>
      <c r="CI2106"/>
      <c r="CY2106"/>
      <c r="DA2106"/>
      <c r="DF2106"/>
    </row>
    <row r="2107" spans="85:110" x14ac:dyDescent="0.25">
      <c r="CG2107"/>
      <c r="CH2107"/>
      <c r="CI2107"/>
      <c r="CY2107"/>
      <c r="DA2107"/>
      <c r="DF2107"/>
    </row>
    <row r="2108" spans="85:110" x14ac:dyDescent="0.25">
      <c r="CG2108"/>
      <c r="CH2108"/>
      <c r="CI2108"/>
      <c r="CY2108"/>
      <c r="DA2108"/>
      <c r="DF2108"/>
    </row>
    <row r="2109" spans="85:110" x14ac:dyDescent="0.25">
      <c r="CG2109"/>
      <c r="CH2109"/>
      <c r="CI2109"/>
      <c r="CY2109"/>
      <c r="DA2109"/>
      <c r="DF2109"/>
    </row>
    <row r="2110" spans="85:110" x14ac:dyDescent="0.25">
      <c r="CG2110"/>
      <c r="CH2110"/>
      <c r="CI2110"/>
      <c r="CY2110"/>
      <c r="DA2110"/>
      <c r="DF2110"/>
    </row>
    <row r="2111" spans="85:110" x14ac:dyDescent="0.25">
      <c r="CG2111"/>
      <c r="CH2111"/>
      <c r="CI2111"/>
      <c r="CY2111"/>
      <c r="DA2111"/>
      <c r="DF2111"/>
    </row>
    <row r="2112" spans="85:110" x14ac:dyDescent="0.25">
      <c r="CG2112"/>
      <c r="CH2112"/>
      <c r="CI2112"/>
      <c r="CY2112"/>
      <c r="DA2112"/>
      <c r="DF2112"/>
    </row>
    <row r="2113" spans="85:110" x14ac:dyDescent="0.25">
      <c r="CG2113"/>
      <c r="CH2113"/>
      <c r="CI2113"/>
      <c r="CY2113"/>
      <c r="DA2113"/>
      <c r="DF2113"/>
    </row>
    <row r="2114" spans="85:110" x14ac:dyDescent="0.25">
      <c r="CG2114"/>
      <c r="CH2114"/>
      <c r="CI2114"/>
      <c r="CY2114"/>
      <c r="DA2114"/>
      <c r="DF2114"/>
    </row>
    <row r="2115" spans="85:110" x14ac:dyDescent="0.25">
      <c r="CG2115"/>
      <c r="CH2115"/>
      <c r="CI2115"/>
      <c r="CY2115"/>
      <c r="DA2115"/>
      <c r="DF2115"/>
    </row>
    <row r="2116" spans="85:110" x14ac:dyDescent="0.25">
      <c r="CG2116"/>
      <c r="CH2116"/>
      <c r="CI2116"/>
      <c r="CY2116"/>
      <c r="DA2116"/>
      <c r="DF2116"/>
    </row>
    <row r="2117" spans="85:110" x14ac:dyDescent="0.25">
      <c r="CG2117"/>
      <c r="CH2117"/>
      <c r="CI2117"/>
      <c r="CY2117"/>
      <c r="DA2117"/>
      <c r="DF2117"/>
    </row>
    <row r="2118" spans="85:110" x14ac:dyDescent="0.25">
      <c r="CG2118"/>
      <c r="CH2118"/>
      <c r="CI2118"/>
      <c r="CY2118"/>
      <c r="DA2118"/>
      <c r="DF2118"/>
    </row>
    <row r="2119" spans="85:110" x14ac:dyDescent="0.25">
      <c r="CG2119"/>
      <c r="CH2119"/>
      <c r="CI2119"/>
      <c r="CY2119"/>
      <c r="DA2119"/>
      <c r="DF2119"/>
    </row>
    <row r="2120" spans="85:110" x14ac:dyDescent="0.25">
      <c r="CG2120"/>
      <c r="CH2120"/>
      <c r="CI2120"/>
      <c r="CY2120"/>
      <c r="DA2120"/>
      <c r="DF2120"/>
    </row>
    <row r="2121" spans="85:110" x14ac:dyDescent="0.25">
      <c r="CG2121"/>
      <c r="CH2121"/>
      <c r="CI2121"/>
      <c r="CY2121"/>
      <c r="DA2121"/>
      <c r="DF2121"/>
    </row>
    <row r="2122" spans="85:110" x14ac:dyDescent="0.25">
      <c r="CG2122"/>
      <c r="CH2122"/>
      <c r="CI2122"/>
      <c r="CY2122"/>
      <c r="DA2122"/>
      <c r="DF2122"/>
    </row>
    <row r="2123" spans="85:110" x14ac:dyDescent="0.25">
      <c r="CG2123"/>
      <c r="CH2123"/>
      <c r="CI2123"/>
      <c r="CY2123"/>
      <c r="DA2123"/>
      <c r="DF2123"/>
    </row>
    <row r="2124" spans="85:110" x14ac:dyDescent="0.25">
      <c r="CG2124"/>
      <c r="CH2124"/>
      <c r="CI2124"/>
      <c r="CY2124"/>
      <c r="DA2124"/>
      <c r="DF2124"/>
    </row>
    <row r="2125" spans="85:110" x14ac:dyDescent="0.25">
      <c r="CG2125"/>
      <c r="CH2125"/>
      <c r="CI2125"/>
      <c r="CY2125"/>
      <c r="DA2125"/>
      <c r="DF2125"/>
    </row>
    <row r="2126" spans="85:110" x14ac:dyDescent="0.25">
      <c r="CG2126"/>
      <c r="CH2126"/>
      <c r="CI2126"/>
      <c r="CY2126"/>
      <c r="DA2126"/>
      <c r="DF2126"/>
    </row>
    <row r="2127" spans="85:110" x14ac:dyDescent="0.25">
      <c r="CG2127"/>
      <c r="CH2127"/>
      <c r="CI2127"/>
      <c r="CY2127"/>
      <c r="DA2127"/>
      <c r="DF2127"/>
    </row>
    <row r="2128" spans="85:110" x14ac:dyDescent="0.25">
      <c r="CG2128"/>
      <c r="CH2128"/>
      <c r="CI2128"/>
      <c r="CY2128"/>
      <c r="DA2128"/>
      <c r="DF2128"/>
    </row>
    <row r="2129" spans="85:110" x14ac:dyDescent="0.25">
      <c r="CG2129"/>
      <c r="CH2129"/>
      <c r="CI2129"/>
      <c r="CY2129"/>
      <c r="DA2129"/>
      <c r="DF2129"/>
    </row>
    <row r="2130" spans="85:110" x14ac:dyDescent="0.25">
      <c r="CG2130"/>
      <c r="CH2130"/>
      <c r="CI2130"/>
      <c r="CY2130"/>
      <c r="DA2130"/>
      <c r="DF2130"/>
    </row>
    <row r="2131" spans="85:110" x14ac:dyDescent="0.25">
      <c r="CG2131"/>
      <c r="CH2131"/>
      <c r="CI2131"/>
      <c r="CY2131"/>
      <c r="DA2131"/>
      <c r="DF2131"/>
    </row>
    <row r="2132" spans="85:110" x14ac:dyDescent="0.25">
      <c r="CG2132"/>
      <c r="CH2132"/>
      <c r="CI2132"/>
      <c r="CY2132"/>
      <c r="DA2132"/>
      <c r="DF2132"/>
    </row>
    <row r="2133" spans="85:110" x14ac:dyDescent="0.25">
      <c r="CG2133"/>
      <c r="CH2133"/>
      <c r="CI2133"/>
      <c r="CY2133"/>
      <c r="DA2133"/>
      <c r="DF2133"/>
    </row>
    <row r="2134" spans="85:110" x14ac:dyDescent="0.25">
      <c r="CG2134"/>
      <c r="CH2134"/>
      <c r="CI2134"/>
      <c r="CY2134"/>
      <c r="DA2134"/>
      <c r="DF2134"/>
    </row>
    <row r="2135" spans="85:110" x14ac:dyDescent="0.25">
      <c r="CG2135"/>
      <c r="CH2135"/>
      <c r="CI2135"/>
      <c r="CY2135"/>
      <c r="DA2135"/>
      <c r="DF2135"/>
    </row>
    <row r="2136" spans="85:110" x14ac:dyDescent="0.25">
      <c r="CG2136"/>
      <c r="CH2136"/>
      <c r="CI2136"/>
      <c r="CY2136"/>
      <c r="DA2136"/>
      <c r="DF2136"/>
    </row>
    <row r="2137" spans="85:110" x14ac:dyDescent="0.25">
      <c r="CG2137"/>
      <c r="CH2137"/>
      <c r="CI2137"/>
      <c r="CY2137"/>
      <c r="DA2137"/>
      <c r="DF2137"/>
    </row>
    <row r="2138" spans="85:110" x14ac:dyDescent="0.25">
      <c r="CG2138"/>
      <c r="CH2138"/>
      <c r="CI2138"/>
      <c r="CY2138"/>
      <c r="DA2138"/>
      <c r="DF2138"/>
    </row>
    <row r="2139" spans="85:110" x14ac:dyDescent="0.25">
      <c r="CG2139"/>
      <c r="CH2139"/>
      <c r="CI2139"/>
      <c r="CY2139"/>
      <c r="DA2139"/>
      <c r="DF2139"/>
    </row>
    <row r="2140" spans="85:110" x14ac:dyDescent="0.25">
      <c r="CG2140"/>
      <c r="CH2140"/>
      <c r="CI2140"/>
      <c r="CY2140"/>
      <c r="DA2140"/>
      <c r="DF2140"/>
    </row>
    <row r="2141" spans="85:110" x14ac:dyDescent="0.25">
      <c r="CG2141"/>
      <c r="CH2141"/>
      <c r="CI2141"/>
      <c r="CY2141"/>
      <c r="DA2141"/>
      <c r="DF2141"/>
    </row>
    <row r="2142" spans="85:110" x14ac:dyDescent="0.25">
      <c r="CG2142"/>
      <c r="CH2142"/>
      <c r="CI2142"/>
      <c r="CY2142"/>
      <c r="DA2142"/>
      <c r="DF2142"/>
    </row>
    <row r="2143" spans="85:110" x14ac:dyDescent="0.25">
      <c r="CG2143"/>
      <c r="CH2143"/>
      <c r="CI2143"/>
      <c r="CY2143"/>
      <c r="DA2143"/>
      <c r="DF2143"/>
    </row>
    <row r="2144" spans="85:110" x14ac:dyDescent="0.25">
      <c r="CG2144"/>
      <c r="CH2144"/>
      <c r="CI2144"/>
      <c r="CY2144"/>
      <c r="DA2144"/>
      <c r="DF2144"/>
    </row>
    <row r="2145" spans="85:110" x14ac:dyDescent="0.25">
      <c r="CG2145"/>
      <c r="CH2145"/>
      <c r="CI2145"/>
      <c r="CY2145"/>
      <c r="DA2145"/>
      <c r="DF2145"/>
    </row>
    <row r="2146" spans="85:110" x14ac:dyDescent="0.25">
      <c r="CG2146"/>
      <c r="CH2146"/>
      <c r="CI2146"/>
      <c r="CY2146"/>
      <c r="DA2146"/>
      <c r="DF2146"/>
    </row>
    <row r="2147" spans="85:110" x14ac:dyDescent="0.25">
      <c r="CG2147"/>
      <c r="CH2147"/>
      <c r="CI2147"/>
      <c r="CY2147"/>
      <c r="DA2147"/>
      <c r="DF2147"/>
    </row>
    <row r="2148" spans="85:110" x14ac:dyDescent="0.25">
      <c r="CG2148"/>
      <c r="CH2148"/>
      <c r="CI2148"/>
      <c r="CY2148"/>
      <c r="DA2148"/>
      <c r="DF2148"/>
    </row>
    <row r="2149" spans="85:110" x14ac:dyDescent="0.25">
      <c r="CG2149"/>
      <c r="CH2149"/>
      <c r="CI2149"/>
      <c r="CY2149"/>
      <c r="DA2149"/>
      <c r="DF2149"/>
    </row>
    <row r="2150" spans="85:110" x14ac:dyDescent="0.25">
      <c r="CG2150"/>
      <c r="CH2150"/>
      <c r="CI2150"/>
      <c r="CY2150"/>
      <c r="DA2150"/>
      <c r="DF2150"/>
    </row>
    <row r="2151" spans="85:110" x14ac:dyDescent="0.25">
      <c r="CG2151"/>
      <c r="CH2151"/>
      <c r="CI2151"/>
      <c r="CY2151"/>
      <c r="DA2151"/>
      <c r="DF2151"/>
    </row>
    <row r="2152" spans="85:110" x14ac:dyDescent="0.25">
      <c r="CG2152"/>
      <c r="CH2152"/>
      <c r="CI2152"/>
      <c r="CY2152"/>
      <c r="DA2152"/>
      <c r="DF2152"/>
    </row>
    <row r="2153" spans="85:110" x14ac:dyDescent="0.25">
      <c r="CG2153"/>
      <c r="CH2153"/>
      <c r="CI2153"/>
      <c r="CY2153"/>
      <c r="DA2153"/>
      <c r="DF2153"/>
    </row>
    <row r="2154" spans="85:110" x14ac:dyDescent="0.25">
      <c r="CG2154"/>
      <c r="CH2154"/>
      <c r="CI2154"/>
      <c r="CY2154"/>
      <c r="DA2154"/>
      <c r="DF2154"/>
    </row>
    <row r="2155" spans="85:110" x14ac:dyDescent="0.25">
      <c r="CG2155"/>
      <c r="CH2155"/>
      <c r="CI2155"/>
      <c r="CY2155"/>
      <c r="DA2155"/>
      <c r="DF2155"/>
    </row>
    <row r="2156" spans="85:110" x14ac:dyDescent="0.25">
      <c r="CG2156"/>
      <c r="CH2156"/>
      <c r="CI2156"/>
      <c r="CY2156"/>
      <c r="DA2156"/>
      <c r="DF2156"/>
    </row>
    <row r="2157" spans="85:110" x14ac:dyDescent="0.25">
      <c r="CG2157"/>
      <c r="CH2157"/>
      <c r="CI2157"/>
      <c r="CY2157"/>
      <c r="DA2157"/>
      <c r="DF2157"/>
    </row>
    <row r="2158" spans="85:110" x14ac:dyDescent="0.25">
      <c r="CG2158"/>
      <c r="CH2158"/>
      <c r="CI2158"/>
      <c r="CY2158"/>
      <c r="DA2158"/>
      <c r="DF2158"/>
    </row>
    <row r="2159" spans="85:110" x14ac:dyDescent="0.25">
      <c r="CG2159"/>
      <c r="CH2159"/>
      <c r="CI2159"/>
      <c r="CY2159"/>
      <c r="DA2159"/>
      <c r="DF2159"/>
    </row>
    <row r="2160" spans="85:110" x14ac:dyDescent="0.25">
      <c r="CG2160"/>
      <c r="CH2160"/>
      <c r="CI2160"/>
      <c r="CY2160"/>
      <c r="DA2160"/>
      <c r="DF2160"/>
    </row>
    <row r="2161" spans="85:110" x14ac:dyDescent="0.25">
      <c r="CG2161"/>
      <c r="CH2161"/>
      <c r="CI2161"/>
      <c r="CY2161"/>
      <c r="DA2161"/>
      <c r="DF2161"/>
    </row>
    <row r="2162" spans="85:110" x14ac:dyDescent="0.25">
      <c r="CG2162"/>
      <c r="CH2162"/>
      <c r="CI2162"/>
      <c r="CY2162"/>
      <c r="DA2162"/>
      <c r="DF2162"/>
    </row>
    <row r="2163" spans="85:110" x14ac:dyDescent="0.25">
      <c r="CG2163"/>
      <c r="CH2163"/>
      <c r="CI2163"/>
      <c r="CY2163"/>
      <c r="DA2163"/>
      <c r="DF2163"/>
    </row>
    <row r="2164" spans="85:110" x14ac:dyDescent="0.25">
      <c r="CG2164"/>
      <c r="CH2164"/>
      <c r="CI2164"/>
      <c r="CY2164"/>
      <c r="DA2164"/>
      <c r="DF2164"/>
    </row>
    <row r="2165" spans="85:110" x14ac:dyDescent="0.25">
      <c r="CG2165"/>
      <c r="CH2165"/>
      <c r="CI2165"/>
      <c r="CY2165"/>
      <c r="DA2165"/>
      <c r="DF2165"/>
    </row>
    <row r="2166" spans="85:110" x14ac:dyDescent="0.25">
      <c r="CG2166"/>
      <c r="CH2166"/>
      <c r="CI2166"/>
      <c r="CY2166"/>
      <c r="DA2166"/>
      <c r="DF2166"/>
    </row>
    <row r="2167" spans="85:110" x14ac:dyDescent="0.25">
      <c r="CG2167"/>
      <c r="CH2167"/>
      <c r="CI2167"/>
      <c r="CY2167"/>
      <c r="DA2167"/>
      <c r="DF2167"/>
    </row>
    <row r="2168" spans="85:110" x14ac:dyDescent="0.25">
      <c r="CG2168"/>
      <c r="CH2168"/>
      <c r="CI2168"/>
      <c r="CY2168"/>
      <c r="DA2168"/>
      <c r="DF2168"/>
    </row>
    <row r="2169" spans="85:110" x14ac:dyDescent="0.25">
      <c r="CG2169"/>
      <c r="CH2169"/>
      <c r="CI2169"/>
      <c r="CY2169"/>
      <c r="DA2169"/>
      <c r="DF2169"/>
    </row>
    <row r="2170" spans="85:110" x14ac:dyDescent="0.25">
      <c r="CG2170"/>
      <c r="CH2170"/>
      <c r="CI2170"/>
      <c r="CY2170"/>
      <c r="DA2170"/>
      <c r="DF2170"/>
    </row>
    <row r="2171" spans="85:110" x14ac:dyDescent="0.25">
      <c r="CG2171"/>
      <c r="CH2171"/>
      <c r="CI2171"/>
      <c r="CY2171"/>
      <c r="DA2171"/>
      <c r="DF2171"/>
    </row>
    <row r="2172" spans="85:110" x14ac:dyDescent="0.25">
      <c r="CG2172"/>
      <c r="CH2172"/>
      <c r="CI2172"/>
      <c r="CY2172"/>
      <c r="DA2172"/>
      <c r="DF2172"/>
    </row>
    <row r="2173" spans="85:110" x14ac:dyDescent="0.25">
      <c r="CG2173"/>
      <c r="CH2173"/>
      <c r="CI2173"/>
      <c r="CY2173"/>
      <c r="DA2173"/>
      <c r="DF2173"/>
    </row>
    <row r="2174" spans="85:110" x14ac:dyDescent="0.25">
      <c r="CG2174"/>
      <c r="CH2174"/>
      <c r="CI2174"/>
      <c r="CY2174"/>
      <c r="DA2174"/>
      <c r="DF2174"/>
    </row>
    <row r="2175" spans="85:110" x14ac:dyDescent="0.25">
      <c r="CG2175"/>
      <c r="CH2175"/>
      <c r="CI2175"/>
      <c r="CY2175"/>
      <c r="DA2175"/>
      <c r="DF2175"/>
    </row>
    <row r="2176" spans="85:110" x14ac:dyDescent="0.25">
      <c r="CG2176"/>
      <c r="CH2176"/>
      <c r="CI2176"/>
      <c r="CY2176"/>
      <c r="DA2176"/>
      <c r="DF2176"/>
    </row>
    <row r="2177" spans="85:110" x14ac:dyDescent="0.25">
      <c r="CG2177"/>
      <c r="CH2177"/>
      <c r="CI2177"/>
      <c r="CY2177"/>
      <c r="DA2177"/>
      <c r="DF2177"/>
    </row>
    <row r="2178" spans="85:110" x14ac:dyDescent="0.25">
      <c r="CG2178"/>
      <c r="CH2178"/>
      <c r="CI2178"/>
      <c r="CY2178"/>
      <c r="DA2178"/>
      <c r="DF2178"/>
    </row>
    <row r="2179" spans="85:110" x14ac:dyDescent="0.25">
      <c r="CG2179"/>
      <c r="CH2179"/>
      <c r="CI2179"/>
      <c r="CY2179"/>
      <c r="DA2179"/>
      <c r="DF2179"/>
    </row>
    <row r="2180" spans="85:110" x14ac:dyDescent="0.25">
      <c r="CG2180"/>
      <c r="CH2180"/>
      <c r="CI2180"/>
      <c r="CY2180"/>
      <c r="DA2180"/>
      <c r="DF2180"/>
    </row>
    <row r="2181" spans="85:110" x14ac:dyDescent="0.25">
      <c r="CG2181"/>
      <c r="CH2181"/>
      <c r="CI2181"/>
      <c r="CY2181"/>
      <c r="DA2181"/>
      <c r="DF2181"/>
    </row>
    <row r="2182" spans="85:110" x14ac:dyDescent="0.25">
      <c r="CG2182"/>
      <c r="CH2182"/>
      <c r="CI2182"/>
      <c r="CY2182"/>
      <c r="DA2182"/>
      <c r="DF2182"/>
    </row>
    <row r="2183" spans="85:110" x14ac:dyDescent="0.25">
      <c r="CG2183"/>
      <c r="CH2183"/>
      <c r="CI2183"/>
      <c r="CY2183"/>
      <c r="DA2183"/>
      <c r="DF2183"/>
    </row>
    <row r="2184" spans="85:110" x14ac:dyDescent="0.25">
      <c r="CG2184"/>
      <c r="CH2184"/>
      <c r="CI2184"/>
      <c r="CY2184"/>
      <c r="DA2184"/>
      <c r="DF2184"/>
    </row>
    <row r="2185" spans="85:110" x14ac:dyDescent="0.25">
      <c r="CG2185"/>
      <c r="CH2185"/>
      <c r="CI2185"/>
      <c r="CY2185"/>
      <c r="DA2185"/>
      <c r="DF2185"/>
    </row>
    <row r="2186" spans="85:110" x14ac:dyDescent="0.25">
      <c r="CG2186"/>
      <c r="CH2186"/>
      <c r="CI2186"/>
      <c r="CY2186"/>
      <c r="DA2186"/>
      <c r="DF2186"/>
    </row>
    <row r="2187" spans="85:110" x14ac:dyDescent="0.25">
      <c r="CG2187"/>
      <c r="CH2187"/>
      <c r="CI2187"/>
      <c r="CY2187"/>
      <c r="DA2187"/>
      <c r="DF2187"/>
    </row>
    <row r="2188" spans="85:110" x14ac:dyDescent="0.25">
      <c r="CG2188"/>
      <c r="CH2188"/>
      <c r="CI2188"/>
      <c r="CY2188"/>
      <c r="DA2188"/>
      <c r="DF2188"/>
    </row>
    <row r="2189" spans="85:110" x14ac:dyDescent="0.25">
      <c r="CG2189"/>
      <c r="CH2189"/>
      <c r="CI2189"/>
      <c r="CY2189"/>
      <c r="DA2189"/>
      <c r="DF2189"/>
    </row>
    <row r="2190" spans="85:110" x14ac:dyDescent="0.25">
      <c r="CG2190"/>
      <c r="CH2190"/>
      <c r="CI2190"/>
      <c r="CY2190"/>
      <c r="DA2190"/>
      <c r="DF2190"/>
    </row>
    <row r="2191" spans="85:110" x14ac:dyDescent="0.25">
      <c r="CG2191"/>
      <c r="CH2191"/>
      <c r="CI2191"/>
      <c r="CY2191"/>
      <c r="DA2191"/>
      <c r="DF2191"/>
    </row>
    <row r="2192" spans="85:110" x14ac:dyDescent="0.25">
      <c r="CG2192"/>
      <c r="CH2192"/>
      <c r="CI2192"/>
      <c r="CY2192"/>
      <c r="DA2192"/>
      <c r="DF2192"/>
    </row>
    <row r="2193" spans="85:110" x14ac:dyDescent="0.25">
      <c r="CG2193"/>
      <c r="CH2193"/>
      <c r="CI2193"/>
      <c r="CY2193"/>
      <c r="DA2193"/>
      <c r="DF2193"/>
    </row>
    <row r="2194" spans="85:110" x14ac:dyDescent="0.25">
      <c r="CG2194"/>
      <c r="CH2194"/>
      <c r="CI2194"/>
      <c r="CY2194"/>
      <c r="DA2194"/>
      <c r="DF2194"/>
    </row>
    <row r="2195" spans="85:110" x14ac:dyDescent="0.25">
      <c r="CG2195"/>
      <c r="CH2195"/>
      <c r="CI2195"/>
      <c r="CY2195"/>
      <c r="DA2195"/>
      <c r="DF2195"/>
    </row>
    <row r="2196" spans="85:110" x14ac:dyDescent="0.25">
      <c r="CG2196"/>
      <c r="CH2196"/>
      <c r="CI2196"/>
      <c r="CY2196"/>
      <c r="DA2196"/>
      <c r="DF2196"/>
    </row>
    <row r="2197" spans="85:110" x14ac:dyDescent="0.25">
      <c r="CG2197"/>
      <c r="CH2197"/>
      <c r="CI2197"/>
      <c r="CY2197"/>
      <c r="DA2197"/>
      <c r="DF2197"/>
    </row>
    <row r="2198" spans="85:110" x14ac:dyDescent="0.25">
      <c r="CG2198"/>
      <c r="CH2198"/>
      <c r="CI2198"/>
      <c r="CY2198"/>
      <c r="DA2198"/>
      <c r="DF2198"/>
    </row>
    <row r="2199" spans="85:110" x14ac:dyDescent="0.25">
      <c r="CG2199"/>
      <c r="CH2199"/>
      <c r="CI2199"/>
      <c r="CY2199"/>
      <c r="DA2199"/>
      <c r="DF2199"/>
    </row>
    <row r="2200" spans="85:110" x14ac:dyDescent="0.25">
      <c r="CG2200"/>
      <c r="CH2200"/>
      <c r="CI2200"/>
      <c r="CY2200"/>
      <c r="DA2200"/>
      <c r="DF2200"/>
    </row>
    <row r="2201" spans="85:110" x14ac:dyDescent="0.25">
      <c r="CG2201"/>
      <c r="CH2201"/>
      <c r="CI2201"/>
      <c r="CY2201"/>
      <c r="DA2201"/>
      <c r="DF2201"/>
    </row>
    <row r="2202" spans="85:110" x14ac:dyDescent="0.25">
      <c r="CG2202"/>
      <c r="CH2202"/>
      <c r="CI2202"/>
      <c r="CY2202"/>
      <c r="DA2202"/>
      <c r="DF2202"/>
    </row>
    <row r="2203" spans="85:110" x14ac:dyDescent="0.25">
      <c r="CG2203"/>
      <c r="CH2203"/>
      <c r="CI2203"/>
      <c r="CY2203"/>
      <c r="DA2203"/>
      <c r="DF2203"/>
    </row>
    <row r="2204" spans="85:110" x14ac:dyDescent="0.25">
      <c r="CG2204"/>
      <c r="CH2204"/>
      <c r="CI2204"/>
      <c r="CY2204"/>
      <c r="DA2204"/>
      <c r="DF2204"/>
    </row>
    <row r="2205" spans="85:110" x14ac:dyDescent="0.25">
      <c r="CG2205"/>
      <c r="CH2205"/>
      <c r="CI2205"/>
      <c r="CY2205"/>
      <c r="DA2205"/>
      <c r="DF2205"/>
    </row>
    <row r="2206" spans="85:110" x14ac:dyDescent="0.25">
      <c r="CG2206"/>
      <c r="CH2206"/>
      <c r="CI2206"/>
      <c r="CY2206"/>
      <c r="DA2206"/>
      <c r="DF2206"/>
    </row>
    <row r="2207" spans="85:110" x14ac:dyDescent="0.25">
      <c r="CG2207"/>
      <c r="CH2207"/>
      <c r="CI2207"/>
      <c r="CY2207"/>
      <c r="DA2207"/>
      <c r="DF2207"/>
    </row>
    <row r="2208" spans="85:110" x14ac:dyDescent="0.25">
      <c r="CG2208"/>
      <c r="CH2208"/>
      <c r="CI2208"/>
      <c r="CY2208"/>
      <c r="DA2208"/>
      <c r="DF2208"/>
    </row>
    <row r="2209" spans="85:110" x14ac:dyDescent="0.25">
      <c r="CG2209"/>
      <c r="CH2209"/>
      <c r="CI2209"/>
      <c r="CY2209"/>
      <c r="DA2209"/>
      <c r="DF2209"/>
    </row>
    <row r="2210" spans="85:110" x14ac:dyDescent="0.25">
      <c r="CG2210"/>
      <c r="CH2210"/>
      <c r="CI2210"/>
      <c r="CY2210"/>
      <c r="DA2210"/>
      <c r="DF2210"/>
    </row>
    <row r="2211" spans="85:110" x14ac:dyDescent="0.25">
      <c r="CG2211"/>
      <c r="CH2211"/>
      <c r="CI2211"/>
      <c r="CY2211"/>
      <c r="DA2211"/>
      <c r="DF2211"/>
    </row>
    <row r="2212" spans="85:110" x14ac:dyDescent="0.25">
      <c r="CG2212"/>
      <c r="CH2212"/>
      <c r="CI2212"/>
      <c r="CY2212"/>
      <c r="DA2212"/>
      <c r="DF2212"/>
    </row>
    <row r="2213" spans="85:110" x14ac:dyDescent="0.25">
      <c r="CG2213"/>
      <c r="CH2213"/>
      <c r="CI2213"/>
      <c r="CY2213"/>
      <c r="DA2213"/>
      <c r="DF2213"/>
    </row>
    <row r="2214" spans="85:110" x14ac:dyDescent="0.25">
      <c r="CG2214"/>
      <c r="CH2214"/>
      <c r="CI2214"/>
      <c r="CY2214"/>
      <c r="DA2214"/>
      <c r="DF2214"/>
    </row>
    <row r="2215" spans="85:110" x14ac:dyDescent="0.25">
      <c r="CG2215"/>
      <c r="CH2215"/>
      <c r="CI2215"/>
      <c r="CY2215"/>
      <c r="DA2215"/>
      <c r="DF2215"/>
    </row>
    <row r="2216" spans="85:110" x14ac:dyDescent="0.25">
      <c r="CG2216"/>
      <c r="CH2216"/>
      <c r="CI2216"/>
      <c r="CY2216"/>
      <c r="DA2216"/>
      <c r="DF2216"/>
    </row>
    <row r="2217" spans="85:110" x14ac:dyDescent="0.25">
      <c r="CG2217"/>
      <c r="CH2217"/>
      <c r="CI2217"/>
      <c r="CY2217"/>
      <c r="DA2217"/>
      <c r="DF2217"/>
    </row>
    <row r="2218" spans="85:110" x14ac:dyDescent="0.25">
      <c r="CG2218"/>
      <c r="CH2218"/>
      <c r="CI2218"/>
      <c r="CY2218"/>
      <c r="DA2218"/>
      <c r="DF2218"/>
    </row>
    <row r="2219" spans="85:110" x14ac:dyDescent="0.25">
      <c r="CG2219"/>
      <c r="CH2219"/>
      <c r="CI2219"/>
      <c r="CY2219"/>
      <c r="DA2219"/>
      <c r="DF2219"/>
    </row>
    <row r="2220" spans="85:110" x14ac:dyDescent="0.25">
      <c r="CG2220"/>
      <c r="CH2220"/>
      <c r="CI2220"/>
      <c r="CY2220"/>
      <c r="DA2220"/>
      <c r="DF2220"/>
    </row>
    <row r="2221" spans="85:110" x14ac:dyDescent="0.25">
      <c r="CG2221"/>
      <c r="CH2221"/>
      <c r="CI2221"/>
      <c r="CY2221"/>
      <c r="DA2221"/>
      <c r="DF2221"/>
    </row>
    <row r="2222" spans="85:110" x14ac:dyDescent="0.25">
      <c r="CG2222"/>
      <c r="CH2222"/>
      <c r="CI2222"/>
      <c r="CY2222"/>
      <c r="DA2222"/>
      <c r="DF2222"/>
    </row>
    <row r="2223" spans="85:110" x14ac:dyDescent="0.25">
      <c r="CG2223"/>
      <c r="CH2223"/>
      <c r="CI2223"/>
      <c r="CY2223"/>
      <c r="DA2223"/>
      <c r="DF2223"/>
    </row>
    <row r="2224" spans="85:110" x14ac:dyDescent="0.25">
      <c r="CG2224"/>
      <c r="CH2224"/>
      <c r="CI2224"/>
      <c r="CY2224"/>
      <c r="DA2224"/>
      <c r="DF2224"/>
    </row>
    <row r="2225" spans="85:110" x14ac:dyDescent="0.25">
      <c r="CG2225"/>
      <c r="CH2225"/>
      <c r="CI2225"/>
      <c r="CY2225"/>
      <c r="DA2225"/>
      <c r="DF2225"/>
    </row>
    <row r="2226" spans="85:110" x14ac:dyDescent="0.25">
      <c r="CG2226"/>
      <c r="CH2226"/>
      <c r="CI2226"/>
      <c r="CY2226"/>
      <c r="DA2226"/>
      <c r="DF2226"/>
    </row>
    <row r="2227" spans="85:110" x14ac:dyDescent="0.25">
      <c r="CG2227"/>
      <c r="CH2227"/>
      <c r="CI2227"/>
      <c r="CY2227"/>
      <c r="DA2227"/>
      <c r="DF2227"/>
    </row>
    <row r="2228" spans="85:110" x14ac:dyDescent="0.25">
      <c r="CG2228"/>
      <c r="CH2228"/>
      <c r="CI2228"/>
      <c r="CY2228"/>
      <c r="DA2228"/>
      <c r="DF2228"/>
    </row>
    <row r="2229" spans="85:110" x14ac:dyDescent="0.25">
      <c r="CG2229"/>
      <c r="CH2229"/>
      <c r="CI2229"/>
      <c r="CY2229"/>
      <c r="DA2229"/>
      <c r="DF2229"/>
    </row>
    <row r="2230" spans="85:110" x14ac:dyDescent="0.25">
      <c r="CG2230"/>
      <c r="CH2230"/>
      <c r="CI2230"/>
      <c r="CY2230"/>
      <c r="DA2230"/>
      <c r="DF2230"/>
    </row>
    <row r="2231" spans="85:110" x14ac:dyDescent="0.25">
      <c r="CG2231"/>
      <c r="CH2231"/>
      <c r="CI2231"/>
      <c r="CY2231"/>
      <c r="DA2231"/>
      <c r="DF2231"/>
    </row>
    <row r="2232" spans="85:110" x14ac:dyDescent="0.25">
      <c r="CG2232"/>
      <c r="CH2232"/>
      <c r="CI2232"/>
      <c r="CY2232"/>
      <c r="DA2232"/>
      <c r="DF2232"/>
    </row>
    <row r="2233" spans="85:110" x14ac:dyDescent="0.25">
      <c r="CG2233"/>
      <c r="CH2233"/>
      <c r="CI2233"/>
      <c r="CY2233"/>
      <c r="DA2233"/>
      <c r="DF2233"/>
    </row>
    <row r="2234" spans="85:110" x14ac:dyDescent="0.25">
      <c r="CG2234"/>
      <c r="CH2234"/>
      <c r="CI2234"/>
      <c r="CY2234"/>
      <c r="DA2234"/>
      <c r="DF2234"/>
    </row>
    <row r="2235" spans="85:110" x14ac:dyDescent="0.25">
      <c r="CG2235"/>
      <c r="CH2235"/>
      <c r="CI2235"/>
      <c r="CY2235"/>
      <c r="DA2235"/>
      <c r="DF2235"/>
    </row>
    <row r="2236" spans="85:110" x14ac:dyDescent="0.25">
      <c r="CG2236"/>
      <c r="CH2236"/>
      <c r="CI2236"/>
      <c r="CY2236"/>
      <c r="DA2236"/>
      <c r="DF2236"/>
    </row>
    <row r="2237" spans="85:110" x14ac:dyDescent="0.25">
      <c r="CG2237"/>
      <c r="CH2237"/>
      <c r="CI2237"/>
      <c r="CY2237"/>
      <c r="DA2237"/>
      <c r="DF2237"/>
    </row>
    <row r="2238" spans="85:110" x14ac:dyDescent="0.25">
      <c r="CG2238"/>
      <c r="CH2238"/>
      <c r="CI2238"/>
      <c r="CY2238"/>
      <c r="DA2238"/>
      <c r="DF2238"/>
    </row>
    <row r="2239" spans="85:110" x14ac:dyDescent="0.25">
      <c r="CG2239"/>
      <c r="CH2239"/>
      <c r="CI2239"/>
      <c r="CY2239"/>
      <c r="DA2239"/>
      <c r="DF2239"/>
    </row>
    <row r="2240" spans="85:110" x14ac:dyDescent="0.25">
      <c r="CG2240"/>
      <c r="CH2240"/>
      <c r="CI2240"/>
      <c r="CY2240"/>
      <c r="DA2240"/>
      <c r="DF2240"/>
    </row>
    <row r="2241" spans="85:110" x14ac:dyDescent="0.25">
      <c r="CG2241"/>
      <c r="CH2241"/>
      <c r="CI2241"/>
      <c r="CY2241"/>
      <c r="DA2241"/>
      <c r="DF2241"/>
    </row>
    <row r="2242" spans="85:110" x14ac:dyDescent="0.25">
      <c r="CG2242"/>
      <c r="CH2242"/>
      <c r="CI2242"/>
      <c r="CY2242"/>
      <c r="DA2242"/>
      <c r="DF2242"/>
    </row>
    <row r="2243" spans="85:110" x14ac:dyDescent="0.25">
      <c r="CG2243"/>
      <c r="CH2243"/>
      <c r="CI2243"/>
      <c r="CY2243"/>
      <c r="DA2243"/>
      <c r="DF2243"/>
    </row>
    <row r="2244" spans="85:110" x14ac:dyDescent="0.25">
      <c r="CG2244"/>
      <c r="CH2244"/>
      <c r="CI2244"/>
      <c r="CY2244"/>
      <c r="DA2244"/>
      <c r="DF2244"/>
    </row>
    <row r="2245" spans="85:110" x14ac:dyDescent="0.25">
      <c r="CG2245"/>
      <c r="CH2245"/>
      <c r="CI2245"/>
      <c r="CY2245"/>
      <c r="DA2245"/>
      <c r="DF2245"/>
    </row>
    <row r="2246" spans="85:110" x14ac:dyDescent="0.25">
      <c r="CG2246"/>
      <c r="CH2246"/>
      <c r="CI2246"/>
      <c r="CY2246"/>
      <c r="DA2246"/>
      <c r="DF2246"/>
    </row>
    <row r="2247" spans="85:110" x14ac:dyDescent="0.25">
      <c r="CG2247"/>
      <c r="CH2247"/>
      <c r="CI2247"/>
      <c r="CY2247"/>
      <c r="DA2247"/>
      <c r="DF2247"/>
    </row>
    <row r="2248" spans="85:110" x14ac:dyDescent="0.25">
      <c r="CG2248"/>
      <c r="CH2248"/>
      <c r="CI2248"/>
      <c r="CY2248"/>
      <c r="DA2248"/>
      <c r="DF2248"/>
    </row>
    <row r="2249" spans="85:110" x14ac:dyDescent="0.25">
      <c r="CG2249"/>
      <c r="CH2249"/>
      <c r="CI2249"/>
      <c r="CY2249"/>
      <c r="DA2249"/>
      <c r="DF2249"/>
    </row>
    <row r="2250" spans="85:110" x14ac:dyDescent="0.25">
      <c r="CG2250"/>
      <c r="CH2250"/>
      <c r="CI2250"/>
      <c r="CY2250"/>
      <c r="DA2250"/>
      <c r="DF2250"/>
    </row>
    <row r="2251" spans="85:110" x14ac:dyDescent="0.25">
      <c r="CG2251"/>
      <c r="CH2251"/>
      <c r="CI2251"/>
      <c r="CY2251"/>
      <c r="DA2251"/>
      <c r="DF2251"/>
    </row>
    <row r="2252" spans="85:110" x14ac:dyDescent="0.25">
      <c r="CG2252"/>
      <c r="CH2252"/>
      <c r="CI2252"/>
      <c r="CY2252"/>
      <c r="DA2252"/>
      <c r="DF2252"/>
    </row>
    <row r="2253" spans="85:110" x14ac:dyDescent="0.25">
      <c r="CG2253"/>
      <c r="CH2253"/>
      <c r="CI2253"/>
      <c r="CY2253"/>
      <c r="DA2253"/>
      <c r="DF2253"/>
    </row>
    <row r="2254" spans="85:110" x14ac:dyDescent="0.25">
      <c r="CG2254"/>
      <c r="CH2254"/>
      <c r="CI2254"/>
      <c r="CY2254"/>
      <c r="DA2254"/>
      <c r="DF2254"/>
    </row>
    <row r="2255" spans="85:110" x14ac:dyDescent="0.25">
      <c r="CG2255"/>
      <c r="CH2255"/>
      <c r="CI2255"/>
      <c r="CY2255"/>
      <c r="DA2255"/>
      <c r="DF2255"/>
    </row>
    <row r="2256" spans="85:110" x14ac:dyDescent="0.25">
      <c r="CG2256"/>
      <c r="CH2256"/>
      <c r="CI2256"/>
      <c r="CY2256"/>
      <c r="DA2256"/>
      <c r="DF2256"/>
    </row>
    <row r="2257" spans="85:110" x14ac:dyDescent="0.25">
      <c r="CG2257"/>
      <c r="CH2257"/>
      <c r="CI2257"/>
      <c r="CY2257"/>
      <c r="DA2257"/>
      <c r="DF2257"/>
    </row>
    <row r="2258" spans="85:110" x14ac:dyDescent="0.25">
      <c r="CG2258"/>
      <c r="CH2258"/>
      <c r="CI2258"/>
      <c r="CY2258"/>
      <c r="DA2258"/>
      <c r="DF2258"/>
    </row>
    <row r="2259" spans="85:110" x14ac:dyDescent="0.25">
      <c r="CG2259"/>
      <c r="CH2259"/>
      <c r="CI2259"/>
      <c r="CY2259"/>
      <c r="DA2259"/>
      <c r="DF2259"/>
    </row>
    <row r="2260" spans="85:110" x14ac:dyDescent="0.25">
      <c r="CG2260"/>
      <c r="CH2260"/>
      <c r="CI2260"/>
      <c r="CY2260"/>
      <c r="DA2260"/>
      <c r="DF2260"/>
    </row>
    <row r="2261" spans="85:110" x14ac:dyDescent="0.25">
      <c r="CG2261"/>
      <c r="CH2261"/>
      <c r="CI2261"/>
      <c r="CY2261"/>
      <c r="DA2261"/>
      <c r="DF2261"/>
    </row>
    <row r="2262" spans="85:110" x14ac:dyDescent="0.25">
      <c r="CG2262"/>
      <c r="CH2262"/>
      <c r="CI2262"/>
      <c r="CY2262"/>
      <c r="DA2262"/>
      <c r="DF2262"/>
    </row>
    <row r="2263" spans="85:110" x14ac:dyDescent="0.25">
      <c r="CG2263"/>
      <c r="CH2263"/>
      <c r="CI2263"/>
      <c r="CY2263"/>
      <c r="DA2263"/>
      <c r="DF2263"/>
    </row>
    <row r="2264" spans="85:110" x14ac:dyDescent="0.25">
      <c r="CG2264"/>
      <c r="CH2264"/>
      <c r="CI2264"/>
      <c r="CY2264"/>
      <c r="DA2264"/>
      <c r="DF2264"/>
    </row>
    <row r="2265" spans="85:110" x14ac:dyDescent="0.25">
      <c r="CG2265"/>
      <c r="CH2265"/>
      <c r="CI2265"/>
      <c r="CY2265"/>
      <c r="DA2265"/>
      <c r="DF2265"/>
    </row>
    <row r="2266" spans="85:110" x14ac:dyDescent="0.25">
      <c r="CG2266"/>
      <c r="CH2266"/>
      <c r="CI2266"/>
      <c r="CY2266"/>
      <c r="DA2266"/>
      <c r="DF2266"/>
    </row>
    <row r="2267" spans="85:110" x14ac:dyDescent="0.25">
      <c r="CG2267"/>
      <c r="CH2267"/>
      <c r="CI2267"/>
      <c r="CY2267"/>
      <c r="DA2267"/>
      <c r="DF2267"/>
    </row>
    <row r="2268" spans="85:110" x14ac:dyDescent="0.25">
      <c r="CG2268"/>
      <c r="CH2268"/>
      <c r="CI2268"/>
      <c r="CY2268"/>
      <c r="DA2268"/>
      <c r="DF2268"/>
    </row>
    <row r="2269" spans="85:110" x14ac:dyDescent="0.25">
      <c r="CG2269"/>
      <c r="CH2269"/>
      <c r="CI2269"/>
      <c r="CY2269"/>
      <c r="DA2269"/>
      <c r="DF2269"/>
    </row>
    <row r="2270" spans="85:110" x14ac:dyDescent="0.25">
      <c r="CG2270"/>
      <c r="CH2270"/>
      <c r="CI2270"/>
      <c r="CY2270"/>
      <c r="DA2270"/>
      <c r="DF2270"/>
    </row>
    <row r="2271" spans="85:110" x14ac:dyDescent="0.25">
      <c r="CG2271"/>
      <c r="CH2271"/>
      <c r="CI2271"/>
      <c r="CY2271"/>
      <c r="DA2271"/>
      <c r="DF2271"/>
    </row>
    <row r="2272" spans="85:110" x14ac:dyDescent="0.25">
      <c r="CG2272"/>
      <c r="CH2272"/>
      <c r="CI2272"/>
      <c r="CY2272"/>
      <c r="DA2272"/>
      <c r="DF2272"/>
    </row>
    <row r="2273" spans="85:110" x14ac:dyDescent="0.25">
      <c r="CG2273"/>
      <c r="CH2273"/>
      <c r="CI2273"/>
      <c r="CY2273"/>
      <c r="DA2273"/>
      <c r="DF2273"/>
    </row>
    <row r="2274" spans="85:110" x14ac:dyDescent="0.25">
      <c r="CG2274"/>
      <c r="CH2274"/>
      <c r="CI2274"/>
      <c r="CY2274"/>
      <c r="DA2274"/>
      <c r="DF2274"/>
    </row>
    <row r="2275" spans="85:110" x14ac:dyDescent="0.25">
      <c r="CG2275"/>
      <c r="CH2275"/>
      <c r="CI2275"/>
      <c r="CY2275"/>
      <c r="DA2275"/>
      <c r="DF2275"/>
    </row>
    <row r="2276" spans="85:110" x14ac:dyDescent="0.25">
      <c r="CG2276"/>
      <c r="CH2276"/>
      <c r="CI2276"/>
      <c r="CY2276"/>
      <c r="DA2276"/>
      <c r="DF2276"/>
    </row>
    <row r="2277" spans="85:110" x14ac:dyDescent="0.25">
      <c r="CG2277"/>
      <c r="CH2277"/>
      <c r="CI2277"/>
      <c r="CY2277"/>
      <c r="DA2277"/>
      <c r="DF2277"/>
    </row>
    <row r="2278" spans="85:110" x14ac:dyDescent="0.25">
      <c r="CG2278"/>
      <c r="CH2278"/>
      <c r="CI2278"/>
      <c r="CY2278"/>
      <c r="DA2278"/>
      <c r="DF2278"/>
    </row>
    <row r="2279" spans="85:110" x14ac:dyDescent="0.25">
      <c r="CG2279"/>
      <c r="CH2279"/>
      <c r="CI2279"/>
      <c r="CY2279"/>
      <c r="DA2279"/>
      <c r="DF2279"/>
    </row>
    <row r="2280" spans="85:110" x14ac:dyDescent="0.25">
      <c r="CG2280"/>
      <c r="CH2280"/>
      <c r="CI2280"/>
      <c r="CY2280"/>
      <c r="DA2280"/>
      <c r="DF2280"/>
    </row>
    <row r="2281" spans="85:110" x14ac:dyDescent="0.25">
      <c r="CG2281"/>
      <c r="CH2281"/>
      <c r="CI2281"/>
      <c r="CY2281"/>
      <c r="DA2281"/>
      <c r="DF2281"/>
    </row>
    <row r="2282" spans="85:110" x14ac:dyDescent="0.25">
      <c r="CG2282"/>
      <c r="CH2282"/>
      <c r="CI2282"/>
      <c r="CY2282"/>
      <c r="DA2282"/>
      <c r="DF2282"/>
    </row>
    <row r="2283" spans="85:110" x14ac:dyDescent="0.25">
      <c r="CG2283"/>
      <c r="CH2283"/>
      <c r="CI2283"/>
      <c r="CY2283"/>
      <c r="DA2283"/>
      <c r="DF2283"/>
    </row>
    <row r="2284" spans="85:110" x14ac:dyDescent="0.25">
      <c r="CG2284"/>
      <c r="CH2284"/>
      <c r="CI2284"/>
      <c r="CY2284"/>
      <c r="DA2284"/>
      <c r="DF2284"/>
    </row>
    <row r="2285" spans="85:110" x14ac:dyDescent="0.25">
      <c r="CG2285"/>
      <c r="CH2285"/>
      <c r="CI2285"/>
      <c r="CY2285"/>
      <c r="DA2285"/>
      <c r="DF2285"/>
    </row>
    <row r="2286" spans="85:110" x14ac:dyDescent="0.25">
      <c r="CG2286"/>
      <c r="CH2286"/>
      <c r="CI2286"/>
      <c r="CY2286"/>
      <c r="DA2286"/>
      <c r="DF2286"/>
    </row>
    <row r="2287" spans="85:110" x14ac:dyDescent="0.25">
      <c r="CG2287"/>
      <c r="CH2287"/>
      <c r="CI2287"/>
      <c r="CY2287"/>
      <c r="DA2287"/>
      <c r="DF2287"/>
    </row>
    <row r="2288" spans="85:110" x14ac:dyDescent="0.25">
      <c r="CG2288"/>
      <c r="CH2288"/>
      <c r="CI2288"/>
      <c r="CY2288"/>
      <c r="DA2288"/>
      <c r="DF2288"/>
    </row>
    <row r="2289" spans="85:110" x14ac:dyDescent="0.25">
      <c r="CG2289"/>
      <c r="CH2289"/>
      <c r="CI2289"/>
      <c r="CY2289"/>
      <c r="DA2289"/>
      <c r="DF2289"/>
    </row>
    <row r="2290" spans="85:110" x14ac:dyDescent="0.25">
      <c r="CG2290"/>
      <c r="CH2290"/>
      <c r="CI2290"/>
      <c r="CY2290"/>
      <c r="DA2290"/>
      <c r="DF2290"/>
    </row>
    <row r="2291" spans="85:110" x14ac:dyDescent="0.25">
      <c r="CG2291"/>
      <c r="CH2291"/>
      <c r="CI2291"/>
      <c r="CY2291"/>
      <c r="DA2291"/>
      <c r="DF2291"/>
    </row>
    <row r="2292" spans="85:110" x14ac:dyDescent="0.25">
      <c r="CG2292"/>
      <c r="CH2292"/>
      <c r="CI2292"/>
      <c r="CY2292"/>
      <c r="DA2292"/>
      <c r="DF2292"/>
    </row>
    <row r="2293" spans="85:110" x14ac:dyDescent="0.25">
      <c r="CG2293"/>
      <c r="CH2293"/>
      <c r="CI2293"/>
      <c r="CY2293"/>
      <c r="DA2293"/>
      <c r="DF2293"/>
    </row>
    <row r="2294" spans="85:110" x14ac:dyDescent="0.25">
      <c r="CG2294"/>
      <c r="CH2294"/>
      <c r="CI2294"/>
      <c r="CY2294"/>
      <c r="DA2294"/>
      <c r="DF2294"/>
    </row>
    <row r="2295" spans="85:110" x14ac:dyDescent="0.25">
      <c r="CG2295"/>
      <c r="CH2295"/>
      <c r="CI2295"/>
      <c r="CY2295"/>
      <c r="DA2295"/>
      <c r="DF2295"/>
    </row>
    <row r="2296" spans="85:110" x14ac:dyDescent="0.25">
      <c r="CG2296"/>
      <c r="CH2296"/>
      <c r="CI2296"/>
      <c r="CY2296"/>
      <c r="DA2296"/>
      <c r="DF2296"/>
    </row>
    <row r="2297" spans="85:110" x14ac:dyDescent="0.25">
      <c r="CG2297"/>
      <c r="CH2297"/>
      <c r="CI2297"/>
      <c r="CY2297"/>
      <c r="DA2297"/>
      <c r="DF2297"/>
    </row>
    <row r="2298" spans="85:110" x14ac:dyDescent="0.25">
      <c r="CG2298"/>
      <c r="CH2298"/>
      <c r="CI2298"/>
      <c r="CY2298"/>
      <c r="DA2298"/>
      <c r="DF2298"/>
    </row>
    <row r="2299" spans="85:110" x14ac:dyDescent="0.25">
      <c r="CG2299"/>
      <c r="CH2299"/>
      <c r="CI2299"/>
      <c r="CY2299"/>
      <c r="DA2299"/>
      <c r="DF2299"/>
    </row>
    <row r="2300" spans="85:110" x14ac:dyDescent="0.25">
      <c r="CG2300"/>
      <c r="CH2300"/>
      <c r="CI2300"/>
      <c r="CY2300"/>
      <c r="DA2300"/>
      <c r="DF2300"/>
    </row>
    <row r="2301" spans="85:110" x14ac:dyDescent="0.25">
      <c r="CG2301"/>
      <c r="CH2301"/>
      <c r="CI2301"/>
      <c r="CY2301"/>
      <c r="DA2301"/>
      <c r="DF2301"/>
    </row>
    <row r="2302" spans="85:110" x14ac:dyDescent="0.25">
      <c r="CG2302"/>
      <c r="CH2302"/>
      <c r="CI2302"/>
      <c r="CY2302"/>
      <c r="DA2302"/>
      <c r="DF2302"/>
    </row>
    <row r="2303" spans="85:110" x14ac:dyDescent="0.25">
      <c r="CG2303"/>
      <c r="CH2303"/>
      <c r="CI2303"/>
      <c r="CY2303"/>
      <c r="DA2303"/>
      <c r="DF2303"/>
    </row>
    <row r="2304" spans="85:110" x14ac:dyDescent="0.25">
      <c r="CG2304"/>
      <c r="CH2304"/>
      <c r="CI2304"/>
      <c r="CY2304"/>
      <c r="DA2304"/>
      <c r="DF2304"/>
    </row>
    <row r="2305" spans="85:110" x14ac:dyDescent="0.25">
      <c r="CG2305"/>
      <c r="CH2305"/>
      <c r="CI2305"/>
      <c r="CY2305"/>
      <c r="DA2305"/>
      <c r="DF2305"/>
    </row>
    <row r="2306" spans="85:110" x14ac:dyDescent="0.25">
      <c r="CG2306"/>
      <c r="CH2306"/>
      <c r="CI2306"/>
      <c r="CY2306"/>
      <c r="DA2306"/>
      <c r="DF2306"/>
    </row>
    <row r="2307" spans="85:110" x14ac:dyDescent="0.25">
      <c r="CG2307"/>
      <c r="CH2307"/>
      <c r="CI2307"/>
      <c r="CY2307"/>
      <c r="DA2307"/>
      <c r="DF2307"/>
    </row>
    <row r="2308" spans="85:110" x14ac:dyDescent="0.25">
      <c r="CG2308"/>
      <c r="CH2308"/>
      <c r="CI2308"/>
      <c r="CY2308"/>
      <c r="DA2308"/>
      <c r="DF2308"/>
    </row>
    <row r="2309" spans="85:110" x14ac:dyDescent="0.25">
      <c r="CG2309"/>
      <c r="CH2309"/>
      <c r="CI2309"/>
      <c r="CY2309"/>
      <c r="DA2309"/>
      <c r="DF2309"/>
    </row>
    <row r="2310" spans="85:110" x14ac:dyDescent="0.25">
      <c r="CG2310"/>
      <c r="CH2310"/>
      <c r="CI2310"/>
      <c r="CY2310"/>
      <c r="DA2310"/>
      <c r="DF2310"/>
    </row>
    <row r="2311" spans="85:110" x14ac:dyDescent="0.25">
      <c r="CG2311"/>
      <c r="CH2311"/>
      <c r="CI2311"/>
      <c r="CY2311"/>
      <c r="DA2311"/>
      <c r="DF2311"/>
    </row>
    <row r="2312" spans="85:110" x14ac:dyDescent="0.25">
      <c r="CG2312"/>
      <c r="CH2312"/>
      <c r="CI2312"/>
      <c r="CY2312"/>
      <c r="DA2312"/>
      <c r="DF2312"/>
    </row>
    <row r="2313" spans="85:110" x14ac:dyDescent="0.25">
      <c r="CG2313"/>
      <c r="CH2313"/>
      <c r="CI2313"/>
      <c r="CY2313"/>
      <c r="DA2313"/>
      <c r="DF2313"/>
    </row>
    <row r="2314" spans="85:110" x14ac:dyDescent="0.25">
      <c r="CG2314"/>
      <c r="CH2314"/>
      <c r="CI2314"/>
      <c r="CY2314"/>
      <c r="DA2314"/>
      <c r="DF2314"/>
    </row>
    <row r="2315" spans="85:110" x14ac:dyDescent="0.25">
      <c r="CG2315"/>
      <c r="CH2315"/>
      <c r="CI2315"/>
      <c r="CY2315"/>
      <c r="DA2315"/>
      <c r="DF2315"/>
    </row>
    <row r="2316" spans="85:110" x14ac:dyDescent="0.25">
      <c r="CG2316"/>
      <c r="CH2316"/>
      <c r="CI2316"/>
      <c r="CY2316"/>
      <c r="DA2316"/>
      <c r="DF2316"/>
    </row>
    <row r="2317" spans="85:110" x14ac:dyDescent="0.25">
      <c r="CG2317"/>
      <c r="CH2317"/>
      <c r="CI2317"/>
      <c r="CY2317"/>
      <c r="DA2317"/>
      <c r="DF2317"/>
    </row>
    <row r="2318" spans="85:110" x14ac:dyDescent="0.25">
      <c r="CG2318"/>
      <c r="CH2318"/>
      <c r="CI2318"/>
      <c r="CY2318"/>
      <c r="DA2318"/>
      <c r="DF2318"/>
    </row>
    <row r="2319" spans="85:110" x14ac:dyDescent="0.25">
      <c r="CG2319"/>
      <c r="CH2319"/>
      <c r="CI2319"/>
      <c r="CY2319"/>
      <c r="DA2319"/>
      <c r="DF2319"/>
    </row>
    <row r="2320" spans="85:110" x14ac:dyDescent="0.25">
      <c r="CG2320"/>
      <c r="CH2320"/>
      <c r="CI2320"/>
      <c r="CY2320"/>
      <c r="DA2320"/>
      <c r="DF2320"/>
    </row>
    <row r="2321" spans="85:110" x14ac:dyDescent="0.25">
      <c r="CG2321"/>
      <c r="CH2321"/>
      <c r="CI2321"/>
      <c r="CY2321"/>
      <c r="DA2321"/>
      <c r="DF2321"/>
    </row>
    <row r="2322" spans="85:110" x14ac:dyDescent="0.25">
      <c r="CG2322"/>
      <c r="CH2322"/>
      <c r="CI2322"/>
      <c r="CY2322"/>
      <c r="DA2322"/>
      <c r="DF2322"/>
    </row>
    <row r="2323" spans="85:110" x14ac:dyDescent="0.25">
      <c r="CG2323"/>
      <c r="CH2323"/>
      <c r="CI2323"/>
      <c r="CY2323"/>
      <c r="DA2323"/>
      <c r="DF2323"/>
    </row>
    <row r="2324" spans="85:110" x14ac:dyDescent="0.25">
      <c r="CG2324"/>
      <c r="CH2324"/>
      <c r="CI2324"/>
      <c r="CY2324"/>
      <c r="DA2324"/>
      <c r="DF2324"/>
    </row>
    <row r="2325" spans="85:110" x14ac:dyDescent="0.25">
      <c r="CG2325"/>
      <c r="CH2325"/>
      <c r="CI2325"/>
      <c r="CY2325"/>
      <c r="DA2325"/>
      <c r="DF2325"/>
    </row>
    <row r="2326" spans="85:110" x14ac:dyDescent="0.25">
      <c r="CG2326"/>
      <c r="CH2326"/>
      <c r="CI2326"/>
      <c r="CY2326"/>
      <c r="DA2326"/>
      <c r="DF2326"/>
    </row>
    <row r="2327" spans="85:110" x14ac:dyDescent="0.25">
      <c r="CG2327"/>
      <c r="CH2327"/>
      <c r="CI2327"/>
      <c r="CY2327"/>
      <c r="DA2327"/>
      <c r="DF2327"/>
    </row>
    <row r="2328" spans="85:110" x14ac:dyDescent="0.25">
      <c r="CG2328"/>
      <c r="CH2328"/>
      <c r="CI2328"/>
      <c r="CY2328"/>
      <c r="DA2328"/>
      <c r="DF2328"/>
    </row>
    <row r="2329" spans="85:110" x14ac:dyDescent="0.25">
      <c r="CG2329"/>
      <c r="CH2329"/>
      <c r="CI2329"/>
      <c r="CY2329"/>
      <c r="DA2329"/>
      <c r="DF2329"/>
    </row>
    <row r="2330" spans="85:110" x14ac:dyDescent="0.25">
      <c r="CG2330"/>
      <c r="CH2330"/>
      <c r="CI2330"/>
      <c r="CY2330"/>
      <c r="DA2330"/>
      <c r="DF2330"/>
    </row>
    <row r="2331" spans="85:110" x14ac:dyDescent="0.25">
      <c r="CG2331"/>
      <c r="CH2331"/>
      <c r="CI2331"/>
      <c r="CY2331"/>
      <c r="DA2331"/>
      <c r="DF2331"/>
    </row>
    <row r="2332" spans="85:110" x14ac:dyDescent="0.25">
      <c r="CG2332"/>
      <c r="CH2332"/>
      <c r="CI2332"/>
      <c r="CY2332"/>
      <c r="DA2332"/>
      <c r="DF2332"/>
    </row>
    <row r="2333" spans="85:110" x14ac:dyDescent="0.25">
      <c r="CG2333"/>
      <c r="CH2333"/>
      <c r="CI2333"/>
      <c r="CY2333"/>
      <c r="DA2333"/>
      <c r="DF2333"/>
    </row>
    <row r="2334" spans="85:110" x14ac:dyDescent="0.25">
      <c r="CG2334"/>
      <c r="CH2334"/>
      <c r="CI2334"/>
      <c r="CY2334"/>
      <c r="DA2334"/>
      <c r="DF2334"/>
    </row>
    <row r="2335" spans="85:110" x14ac:dyDescent="0.25">
      <c r="CG2335"/>
      <c r="CH2335"/>
      <c r="CI2335"/>
      <c r="CY2335"/>
      <c r="DA2335"/>
      <c r="DF2335"/>
    </row>
    <row r="2336" spans="85:110" x14ac:dyDescent="0.25">
      <c r="CG2336"/>
      <c r="CH2336"/>
      <c r="CI2336"/>
      <c r="CY2336"/>
      <c r="DA2336"/>
      <c r="DF2336"/>
    </row>
    <row r="2337" spans="85:110" x14ac:dyDescent="0.25">
      <c r="CG2337"/>
      <c r="CH2337"/>
      <c r="CI2337"/>
      <c r="CY2337"/>
      <c r="DA2337"/>
      <c r="DF2337"/>
    </row>
    <row r="2338" spans="85:110" x14ac:dyDescent="0.25">
      <c r="CG2338"/>
      <c r="CH2338"/>
      <c r="CI2338"/>
      <c r="CY2338"/>
      <c r="DA2338"/>
      <c r="DF2338"/>
    </row>
    <row r="2339" spans="85:110" x14ac:dyDescent="0.25">
      <c r="CG2339"/>
      <c r="CH2339"/>
      <c r="CI2339"/>
      <c r="CY2339"/>
      <c r="DA2339"/>
      <c r="DF2339"/>
    </row>
    <row r="2340" spans="85:110" x14ac:dyDescent="0.25">
      <c r="CG2340"/>
      <c r="CH2340"/>
      <c r="CI2340"/>
      <c r="CY2340"/>
      <c r="DA2340"/>
      <c r="DF2340"/>
    </row>
    <row r="2341" spans="85:110" x14ac:dyDescent="0.25">
      <c r="CG2341"/>
      <c r="CH2341"/>
      <c r="CI2341"/>
      <c r="CY2341"/>
      <c r="DA2341"/>
      <c r="DF2341"/>
    </row>
    <row r="2342" spans="85:110" x14ac:dyDescent="0.25">
      <c r="CG2342"/>
      <c r="CH2342"/>
      <c r="CI2342"/>
      <c r="CY2342"/>
      <c r="DA2342"/>
      <c r="DF2342"/>
    </row>
    <row r="2343" spans="85:110" x14ac:dyDescent="0.25">
      <c r="CG2343"/>
      <c r="CH2343"/>
      <c r="CI2343"/>
      <c r="CY2343"/>
      <c r="DA2343"/>
      <c r="DF2343"/>
    </row>
    <row r="2344" spans="85:110" x14ac:dyDescent="0.25">
      <c r="CG2344"/>
      <c r="CH2344"/>
      <c r="CI2344"/>
      <c r="CY2344"/>
      <c r="DA2344"/>
      <c r="DF2344"/>
    </row>
    <row r="2345" spans="85:110" x14ac:dyDescent="0.25">
      <c r="CG2345"/>
      <c r="CH2345"/>
      <c r="CI2345"/>
      <c r="CY2345"/>
      <c r="DA2345"/>
      <c r="DF2345"/>
    </row>
    <row r="2346" spans="85:110" x14ac:dyDescent="0.25">
      <c r="CG2346"/>
      <c r="CH2346"/>
      <c r="CI2346"/>
      <c r="CY2346"/>
      <c r="DA2346"/>
      <c r="DF2346"/>
    </row>
    <row r="2347" spans="85:110" x14ac:dyDescent="0.25">
      <c r="CG2347"/>
      <c r="CH2347"/>
      <c r="CI2347"/>
      <c r="CY2347"/>
      <c r="DA2347"/>
      <c r="DF2347"/>
    </row>
    <row r="2348" spans="85:110" x14ac:dyDescent="0.25">
      <c r="CG2348"/>
      <c r="CH2348"/>
      <c r="CI2348"/>
      <c r="CY2348"/>
      <c r="DA2348"/>
      <c r="DF2348"/>
    </row>
    <row r="2349" spans="85:110" x14ac:dyDescent="0.25">
      <c r="CG2349"/>
      <c r="CH2349"/>
      <c r="CI2349"/>
      <c r="CY2349"/>
      <c r="DA2349"/>
      <c r="DF2349"/>
    </row>
    <row r="2350" spans="85:110" x14ac:dyDescent="0.25">
      <c r="CG2350"/>
      <c r="CH2350"/>
      <c r="CI2350"/>
      <c r="CY2350"/>
      <c r="DA2350"/>
      <c r="DF2350"/>
    </row>
    <row r="2351" spans="85:110" x14ac:dyDescent="0.25">
      <c r="CG2351"/>
      <c r="CH2351"/>
      <c r="CI2351"/>
      <c r="CY2351"/>
      <c r="DA2351"/>
      <c r="DF2351"/>
    </row>
    <row r="2352" spans="85:110" x14ac:dyDescent="0.25">
      <c r="CG2352"/>
      <c r="CH2352"/>
      <c r="CI2352"/>
      <c r="CY2352"/>
      <c r="DA2352"/>
      <c r="DF2352"/>
    </row>
    <row r="2353" spans="85:110" x14ac:dyDescent="0.25">
      <c r="CG2353"/>
      <c r="CH2353"/>
      <c r="CI2353"/>
      <c r="CY2353"/>
      <c r="DA2353"/>
      <c r="DF2353"/>
    </row>
    <row r="2354" spans="85:110" x14ac:dyDescent="0.25">
      <c r="CG2354"/>
      <c r="CH2354"/>
      <c r="CI2354"/>
      <c r="CY2354"/>
      <c r="DA2354"/>
      <c r="DF2354"/>
    </row>
    <row r="2355" spans="85:110" x14ac:dyDescent="0.25">
      <c r="CG2355"/>
      <c r="CH2355"/>
      <c r="CI2355"/>
      <c r="CY2355"/>
      <c r="DA2355"/>
      <c r="DF2355"/>
    </row>
    <row r="2356" spans="85:110" x14ac:dyDescent="0.25">
      <c r="CG2356"/>
      <c r="CH2356"/>
      <c r="CI2356"/>
      <c r="CY2356"/>
      <c r="DA2356"/>
      <c r="DF2356"/>
    </row>
    <row r="2357" spans="85:110" x14ac:dyDescent="0.25">
      <c r="CG2357"/>
      <c r="CH2357"/>
      <c r="CI2357"/>
      <c r="CY2357"/>
      <c r="DA2357"/>
      <c r="DF2357"/>
    </row>
    <row r="2358" spans="85:110" x14ac:dyDescent="0.25">
      <c r="CG2358"/>
      <c r="CH2358"/>
      <c r="CI2358"/>
      <c r="CY2358"/>
      <c r="DA2358"/>
      <c r="DF2358"/>
    </row>
    <row r="2359" spans="85:110" x14ac:dyDescent="0.25">
      <c r="CG2359"/>
      <c r="CH2359"/>
      <c r="CI2359"/>
      <c r="CY2359"/>
      <c r="DA2359"/>
      <c r="DF2359"/>
    </row>
    <row r="2360" spans="85:110" x14ac:dyDescent="0.25">
      <c r="CG2360"/>
      <c r="CH2360"/>
      <c r="CI2360"/>
      <c r="CY2360"/>
      <c r="DA2360"/>
      <c r="DF2360"/>
    </row>
    <row r="2361" spans="85:110" x14ac:dyDescent="0.25">
      <c r="CG2361"/>
      <c r="CH2361"/>
      <c r="CI2361"/>
      <c r="CY2361"/>
      <c r="DA2361"/>
      <c r="DF2361"/>
    </row>
    <row r="2362" spans="85:110" x14ac:dyDescent="0.25">
      <c r="CG2362"/>
      <c r="CH2362"/>
      <c r="CI2362"/>
      <c r="CY2362"/>
      <c r="DA2362"/>
      <c r="DF2362"/>
    </row>
    <row r="2363" spans="85:110" x14ac:dyDescent="0.25">
      <c r="CG2363"/>
      <c r="CH2363"/>
      <c r="CI2363"/>
      <c r="CY2363"/>
      <c r="DA2363"/>
      <c r="DF2363"/>
    </row>
    <row r="2364" spans="85:110" x14ac:dyDescent="0.25">
      <c r="CG2364"/>
      <c r="CH2364"/>
      <c r="CI2364"/>
      <c r="CY2364"/>
      <c r="DA2364"/>
      <c r="DF2364"/>
    </row>
    <row r="2365" spans="85:110" x14ac:dyDescent="0.25">
      <c r="CG2365"/>
      <c r="CH2365"/>
      <c r="CI2365"/>
      <c r="CY2365"/>
      <c r="DA2365"/>
      <c r="DF2365"/>
    </row>
    <row r="2366" spans="85:110" x14ac:dyDescent="0.25">
      <c r="CG2366"/>
      <c r="CH2366"/>
      <c r="CI2366"/>
      <c r="CY2366"/>
      <c r="DA2366"/>
      <c r="DF2366"/>
    </row>
    <row r="2367" spans="85:110" x14ac:dyDescent="0.25">
      <c r="CG2367"/>
      <c r="CH2367"/>
      <c r="CI2367"/>
      <c r="CY2367"/>
      <c r="DA2367"/>
      <c r="DF2367"/>
    </row>
    <row r="2368" spans="85:110" x14ac:dyDescent="0.25">
      <c r="CG2368"/>
      <c r="CH2368"/>
      <c r="CI2368"/>
      <c r="CY2368"/>
      <c r="DA2368"/>
      <c r="DF2368"/>
    </row>
    <row r="2369" spans="85:110" x14ac:dyDescent="0.25">
      <c r="CG2369"/>
      <c r="CH2369"/>
      <c r="CI2369"/>
      <c r="CY2369"/>
      <c r="DA2369"/>
      <c r="DF2369"/>
    </row>
    <row r="2370" spans="85:110" x14ac:dyDescent="0.25">
      <c r="CG2370"/>
      <c r="CH2370"/>
      <c r="CI2370"/>
      <c r="CY2370"/>
      <c r="DA2370"/>
      <c r="DF2370"/>
    </row>
    <row r="2371" spans="85:110" x14ac:dyDescent="0.25">
      <c r="CG2371"/>
      <c r="CH2371"/>
      <c r="CI2371"/>
      <c r="CY2371"/>
      <c r="DA2371"/>
      <c r="DF2371"/>
    </row>
    <row r="2372" spans="85:110" x14ac:dyDescent="0.25">
      <c r="CG2372"/>
      <c r="CH2372"/>
      <c r="CI2372"/>
      <c r="CY2372"/>
      <c r="DA2372"/>
      <c r="DF2372"/>
    </row>
    <row r="2373" spans="85:110" x14ac:dyDescent="0.25">
      <c r="CG2373"/>
      <c r="CH2373"/>
      <c r="CI2373"/>
      <c r="CY2373"/>
      <c r="DA2373"/>
      <c r="DF2373"/>
    </row>
    <row r="2374" spans="85:110" x14ac:dyDescent="0.25">
      <c r="CG2374"/>
      <c r="CH2374"/>
      <c r="CI2374"/>
      <c r="CY2374"/>
      <c r="DA2374"/>
      <c r="DF2374"/>
    </row>
    <row r="2375" spans="85:110" x14ac:dyDescent="0.25">
      <c r="CG2375"/>
      <c r="CH2375"/>
      <c r="CI2375"/>
      <c r="CY2375"/>
      <c r="DA2375"/>
      <c r="DF2375"/>
    </row>
    <row r="2376" spans="85:110" x14ac:dyDescent="0.25">
      <c r="CG2376"/>
      <c r="CH2376"/>
      <c r="CI2376"/>
      <c r="CY2376"/>
      <c r="DA2376"/>
      <c r="DF2376"/>
    </row>
    <row r="2377" spans="85:110" x14ac:dyDescent="0.25">
      <c r="CG2377"/>
      <c r="CH2377"/>
      <c r="CI2377"/>
      <c r="CY2377"/>
      <c r="DA2377"/>
      <c r="DF2377"/>
    </row>
    <row r="2378" spans="85:110" x14ac:dyDescent="0.25">
      <c r="CG2378"/>
      <c r="CH2378"/>
      <c r="CI2378"/>
      <c r="CY2378"/>
      <c r="DA2378"/>
      <c r="DF2378"/>
    </row>
    <row r="2379" spans="85:110" x14ac:dyDescent="0.25">
      <c r="CG2379"/>
      <c r="CH2379"/>
      <c r="CI2379"/>
      <c r="CY2379"/>
      <c r="DA2379"/>
      <c r="DF2379"/>
    </row>
    <row r="2380" spans="85:110" x14ac:dyDescent="0.25">
      <c r="CG2380"/>
      <c r="CH2380"/>
      <c r="CI2380"/>
      <c r="CY2380"/>
      <c r="DA2380"/>
      <c r="DF2380"/>
    </row>
    <row r="2381" spans="85:110" x14ac:dyDescent="0.25">
      <c r="CG2381"/>
      <c r="CH2381"/>
      <c r="CI2381"/>
      <c r="CY2381"/>
      <c r="DA2381"/>
      <c r="DF2381"/>
    </row>
    <row r="2382" spans="85:110" x14ac:dyDescent="0.25">
      <c r="CG2382"/>
      <c r="CH2382"/>
      <c r="CI2382"/>
      <c r="CY2382"/>
      <c r="DA2382"/>
      <c r="DF2382"/>
    </row>
    <row r="2383" spans="85:110" x14ac:dyDescent="0.25">
      <c r="CG2383"/>
      <c r="CH2383"/>
      <c r="CI2383"/>
      <c r="CY2383"/>
      <c r="DA2383"/>
      <c r="DF2383"/>
    </row>
    <row r="2384" spans="85:110" x14ac:dyDescent="0.25">
      <c r="CG2384"/>
      <c r="CH2384"/>
      <c r="CI2384"/>
      <c r="CY2384"/>
      <c r="DA2384"/>
      <c r="DF2384"/>
    </row>
    <row r="2385" spans="85:110" x14ac:dyDescent="0.25">
      <c r="CG2385"/>
      <c r="CH2385"/>
      <c r="CI2385"/>
      <c r="CY2385"/>
      <c r="DA2385"/>
      <c r="DF2385"/>
    </row>
    <row r="2386" spans="85:110" x14ac:dyDescent="0.25">
      <c r="CG2386"/>
      <c r="CH2386"/>
      <c r="CI2386"/>
      <c r="CY2386"/>
      <c r="DA2386"/>
      <c r="DF2386"/>
    </row>
    <row r="2387" spans="85:110" x14ac:dyDescent="0.25">
      <c r="CG2387"/>
      <c r="CH2387"/>
      <c r="CI2387"/>
      <c r="CY2387"/>
      <c r="DA2387"/>
      <c r="DF2387"/>
    </row>
    <row r="2388" spans="85:110" x14ac:dyDescent="0.25">
      <c r="CG2388"/>
      <c r="CH2388"/>
      <c r="CI2388"/>
      <c r="CY2388"/>
      <c r="DA2388"/>
      <c r="DF2388"/>
    </row>
    <row r="2389" spans="85:110" x14ac:dyDescent="0.25">
      <c r="CG2389"/>
      <c r="CH2389"/>
      <c r="CI2389"/>
      <c r="CY2389"/>
      <c r="DA2389"/>
      <c r="DF2389"/>
    </row>
    <row r="2390" spans="85:110" x14ac:dyDescent="0.25">
      <c r="CG2390"/>
      <c r="CH2390"/>
      <c r="CI2390"/>
      <c r="CY2390"/>
      <c r="DA2390"/>
      <c r="DF2390"/>
    </row>
    <row r="2391" spans="85:110" x14ac:dyDescent="0.25">
      <c r="CG2391"/>
      <c r="CH2391"/>
      <c r="CI2391"/>
      <c r="CY2391"/>
      <c r="DA2391"/>
      <c r="DF2391"/>
    </row>
    <row r="2392" spans="85:110" x14ac:dyDescent="0.25">
      <c r="CG2392"/>
      <c r="CH2392"/>
      <c r="CI2392"/>
      <c r="CY2392"/>
      <c r="DA2392"/>
      <c r="DF2392"/>
    </row>
    <row r="2393" spans="85:110" x14ac:dyDescent="0.25">
      <c r="CG2393"/>
      <c r="CH2393"/>
      <c r="CI2393"/>
      <c r="CY2393"/>
      <c r="DA2393"/>
      <c r="DF2393"/>
    </row>
    <row r="2394" spans="85:110" x14ac:dyDescent="0.25">
      <c r="CG2394"/>
      <c r="CH2394"/>
      <c r="CI2394"/>
      <c r="CY2394"/>
      <c r="DA2394"/>
      <c r="DF2394"/>
    </row>
    <row r="2395" spans="85:110" x14ac:dyDescent="0.25">
      <c r="CG2395"/>
      <c r="CH2395"/>
      <c r="CI2395"/>
      <c r="CY2395"/>
      <c r="DA2395"/>
      <c r="DF2395"/>
    </row>
    <row r="2396" spans="85:110" x14ac:dyDescent="0.25">
      <c r="CG2396"/>
      <c r="CH2396"/>
      <c r="CI2396"/>
      <c r="CY2396"/>
      <c r="DA2396"/>
      <c r="DF2396"/>
    </row>
    <row r="2397" spans="85:110" x14ac:dyDescent="0.25">
      <c r="CG2397"/>
      <c r="CH2397"/>
      <c r="CI2397"/>
      <c r="CY2397"/>
      <c r="DA2397"/>
      <c r="DF2397"/>
    </row>
    <row r="2398" spans="85:110" x14ac:dyDescent="0.25">
      <c r="CG2398"/>
      <c r="CH2398"/>
      <c r="CI2398"/>
      <c r="CY2398"/>
      <c r="DA2398"/>
      <c r="DF2398"/>
    </row>
    <row r="2399" spans="85:110" x14ac:dyDescent="0.25">
      <c r="CG2399"/>
      <c r="CH2399"/>
      <c r="CI2399"/>
      <c r="CY2399"/>
      <c r="DA2399"/>
      <c r="DF2399"/>
    </row>
    <row r="2400" spans="85:110" x14ac:dyDescent="0.25">
      <c r="CG2400"/>
      <c r="CH2400"/>
      <c r="CI2400"/>
      <c r="CY2400"/>
      <c r="DA2400"/>
      <c r="DF2400"/>
    </row>
    <row r="2401" spans="85:110" x14ac:dyDescent="0.25">
      <c r="CG2401"/>
      <c r="CH2401"/>
      <c r="CI2401"/>
      <c r="CY2401"/>
      <c r="DA2401"/>
      <c r="DF2401"/>
    </row>
    <row r="2402" spans="85:110" x14ac:dyDescent="0.25">
      <c r="CG2402"/>
      <c r="CH2402"/>
      <c r="CI2402"/>
      <c r="CY2402"/>
      <c r="DA2402"/>
      <c r="DF2402"/>
    </row>
    <row r="2403" spans="85:110" x14ac:dyDescent="0.25">
      <c r="CG2403"/>
      <c r="CH2403"/>
      <c r="CI2403"/>
      <c r="CY2403"/>
      <c r="DA2403"/>
      <c r="DF2403"/>
    </row>
    <row r="2404" spans="85:110" x14ac:dyDescent="0.25">
      <c r="CG2404"/>
      <c r="CH2404"/>
      <c r="CI2404"/>
      <c r="CY2404"/>
      <c r="DA2404"/>
      <c r="DF2404"/>
    </row>
    <row r="2405" spans="85:110" x14ac:dyDescent="0.25">
      <c r="CG2405"/>
      <c r="CH2405"/>
      <c r="CI2405"/>
      <c r="CY2405"/>
      <c r="DA2405"/>
      <c r="DF2405"/>
    </row>
    <row r="2406" spans="85:110" x14ac:dyDescent="0.25">
      <c r="CG2406"/>
      <c r="CH2406"/>
      <c r="CI2406"/>
      <c r="CY2406"/>
      <c r="DA2406"/>
      <c r="DF2406"/>
    </row>
    <row r="2407" spans="85:110" x14ac:dyDescent="0.25">
      <c r="CG2407"/>
      <c r="CH2407"/>
      <c r="CI2407"/>
      <c r="CY2407"/>
      <c r="DA2407"/>
      <c r="DF2407"/>
    </row>
    <row r="2408" spans="85:110" x14ac:dyDescent="0.25">
      <c r="CG2408"/>
      <c r="CH2408"/>
      <c r="CI2408"/>
      <c r="CY2408"/>
      <c r="DA2408"/>
      <c r="DF2408"/>
    </row>
    <row r="2409" spans="85:110" x14ac:dyDescent="0.25">
      <c r="CG2409"/>
      <c r="CH2409"/>
      <c r="CI2409"/>
      <c r="CY2409"/>
      <c r="DA2409"/>
      <c r="DF2409"/>
    </row>
    <row r="2410" spans="85:110" x14ac:dyDescent="0.25">
      <c r="CG2410"/>
      <c r="CH2410"/>
      <c r="CI2410"/>
      <c r="CY2410"/>
      <c r="DA2410"/>
      <c r="DF2410"/>
    </row>
    <row r="2411" spans="85:110" x14ac:dyDescent="0.25">
      <c r="CG2411"/>
      <c r="CH2411"/>
      <c r="CI2411"/>
      <c r="CY2411"/>
      <c r="DA2411"/>
      <c r="DF2411"/>
    </row>
    <row r="2412" spans="85:110" x14ac:dyDescent="0.25">
      <c r="CG2412"/>
      <c r="CH2412"/>
      <c r="CI2412"/>
      <c r="CY2412"/>
      <c r="DA2412"/>
      <c r="DF2412"/>
    </row>
    <row r="2413" spans="85:110" x14ac:dyDescent="0.25">
      <c r="CG2413"/>
      <c r="CH2413"/>
      <c r="CI2413"/>
      <c r="CY2413"/>
      <c r="DA2413"/>
      <c r="DF2413"/>
    </row>
    <row r="2414" spans="85:110" x14ac:dyDescent="0.25">
      <c r="CG2414"/>
      <c r="CH2414"/>
      <c r="CI2414"/>
      <c r="CY2414"/>
      <c r="DA2414"/>
      <c r="DF2414"/>
    </row>
    <row r="2415" spans="85:110" x14ac:dyDescent="0.25">
      <c r="CG2415"/>
      <c r="CH2415"/>
      <c r="CI2415"/>
      <c r="CY2415"/>
      <c r="DA2415"/>
      <c r="DF2415"/>
    </row>
    <row r="2416" spans="85:110" x14ac:dyDescent="0.25">
      <c r="CG2416"/>
      <c r="CH2416"/>
      <c r="CI2416"/>
      <c r="CY2416"/>
      <c r="DA2416"/>
      <c r="DF2416"/>
    </row>
    <row r="2417" spans="85:110" x14ac:dyDescent="0.25">
      <c r="CG2417"/>
      <c r="CH2417"/>
      <c r="CI2417"/>
      <c r="CY2417"/>
      <c r="DA2417"/>
      <c r="DF2417"/>
    </row>
    <row r="2418" spans="85:110" x14ac:dyDescent="0.25">
      <c r="CG2418"/>
      <c r="CH2418"/>
      <c r="CI2418"/>
      <c r="CY2418"/>
      <c r="DA2418"/>
      <c r="DF2418"/>
    </row>
    <row r="2419" spans="85:110" x14ac:dyDescent="0.25">
      <c r="CG2419"/>
      <c r="CH2419"/>
      <c r="CI2419"/>
      <c r="CY2419"/>
      <c r="DA2419"/>
      <c r="DF2419"/>
    </row>
    <row r="2420" spans="85:110" x14ac:dyDescent="0.25">
      <c r="CG2420"/>
      <c r="CH2420"/>
      <c r="CI2420"/>
      <c r="CY2420"/>
      <c r="DA2420"/>
      <c r="DF2420"/>
    </row>
    <row r="2421" spans="85:110" x14ac:dyDescent="0.25">
      <c r="CG2421"/>
      <c r="CH2421"/>
      <c r="CI2421"/>
      <c r="CY2421"/>
      <c r="DA2421"/>
      <c r="DF2421"/>
    </row>
    <row r="2422" spans="85:110" x14ac:dyDescent="0.25">
      <c r="CG2422"/>
      <c r="CH2422"/>
      <c r="CI2422"/>
      <c r="CY2422"/>
      <c r="DA2422"/>
      <c r="DF2422"/>
    </row>
    <row r="2423" spans="85:110" x14ac:dyDescent="0.25">
      <c r="CG2423"/>
      <c r="CH2423"/>
      <c r="CI2423"/>
      <c r="CY2423"/>
      <c r="DA2423"/>
      <c r="DF2423"/>
    </row>
    <row r="2424" spans="85:110" x14ac:dyDescent="0.25">
      <c r="CG2424"/>
      <c r="CH2424"/>
      <c r="CI2424"/>
      <c r="CY2424"/>
      <c r="DA2424"/>
      <c r="DF2424"/>
    </row>
    <row r="2425" spans="85:110" x14ac:dyDescent="0.25">
      <c r="CG2425"/>
      <c r="CH2425"/>
      <c r="CI2425"/>
      <c r="CY2425"/>
      <c r="DA2425"/>
      <c r="DF2425"/>
    </row>
    <row r="2426" spans="85:110" x14ac:dyDescent="0.25">
      <c r="CG2426"/>
      <c r="CH2426"/>
      <c r="CI2426"/>
      <c r="CY2426"/>
      <c r="DA2426"/>
      <c r="DF2426"/>
    </row>
    <row r="2427" spans="85:110" x14ac:dyDescent="0.25">
      <c r="CG2427"/>
      <c r="CH2427"/>
      <c r="CI2427"/>
      <c r="CY2427"/>
      <c r="DA2427"/>
      <c r="DF2427"/>
    </row>
    <row r="2428" spans="85:110" x14ac:dyDescent="0.25">
      <c r="CG2428"/>
      <c r="CH2428"/>
      <c r="CI2428"/>
      <c r="CY2428"/>
      <c r="DA2428"/>
      <c r="DF2428"/>
    </row>
    <row r="2429" spans="85:110" x14ac:dyDescent="0.25">
      <c r="CG2429"/>
      <c r="CH2429"/>
      <c r="CI2429"/>
      <c r="CY2429"/>
      <c r="DA2429"/>
      <c r="DF2429"/>
    </row>
    <row r="2430" spans="85:110" x14ac:dyDescent="0.25">
      <c r="CG2430"/>
      <c r="CH2430"/>
      <c r="CI2430"/>
      <c r="CY2430"/>
      <c r="DA2430"/>
      <c r="DF2430"/>
    </row>
    <row r="2431" spans="85:110" x14ac:dyDescent="0.25">
      <c r="CG2431"/>
      <c r="CH2431"/>
      <c r="CI2431"/>
      <c r="CY2431"/>
      <c r="DA2431"/>
      <c r="DF2431"/>
    </row>
    <row r="2432" spans="85:110" x14ac:dyDescent="0.25">
      <c r="CG2432"/>
      <c r="CH2432"/>
      <c r="CI2432"/>
      <c r="CY2432"/>
      <c r="DA2432"/>
      <c r="DF2432"/>
    </row>
    <row r="2433" spans="85:110" x14ac:dyDescent="0.25">
      <c r="CG2433"/>
      <c r="CH2433"/>
      <c r="CI2433"/>
      <c r="CY2433"/>
      <c r="DA2433"/>
      <c r="DF2433"/>
    </row>
    <row r="2434" spans="85:110" x14ac:dyDescent="0.25">
      <c r="CG2434"/>
      <c r="CH2434"/>
      <c r="CI2434"/>
      <c r="CY2434"/>
      <c r="DA2434"/>
      <c r="DF2434"/>
    </row>
    <row r="2435" spans="85:110" x14ac:dyDescent="0.25">
      <c r="CG2435"/>
      <c r="CH2435"/>
      <c r="CI2435"/>
      <c r="CY2435"/>
      <c r="DA2435"/>
      <c r="DF2435"/>
    </row>
    <row r="2436" spans="85:110" x14ac:dyDescent="0.25">
      <c r="CG2436"/>
      <c r="CH2436"/>
      <c r="CI2436"/>
      <c r="CY2436"/>
      <c r="DA2436"/>
      <c r="DF2436"/>
    </row>
    <row r="2437" spans="85:110" x14ac:dyDescent="0.25">
      <c r="CG2437"/>
      <c r="CH2437"/>
      <c r="CI2437"/>
      <c r="CY2437"/>
      <c r="DA2437"/>
      <c r="DF2437"/>
    </row>
    <row r="2438" spans="85:110" x14ac:dyDescent="0.25">
      <c r="CG2438"/>
      <c r="CH2438"/>
      <c r="CI2438"/>
      <c r="CY2438"/>
      <c r="DA2438"/>
      <c r="DF2438"/>
    </row>
    <row r="2439" spans="85:110" x14ac:dyDescent="0.25">
      <c r="CG2439"/>
      <c r="CH2439"/>
      <c r="CI2439"/>
      <c r="CY2439"/>
      <c r="DA2439"/>
      <c r="DF2439"/>
    </row>
    <row r="2440" spans="85:110" x14ac:dyDescent="0.25">
      <c r="CG2440"/>
      <c r="CH2440"/>
      <c r="CI2440"/>
      <c r="CY2440"/>
      <c r="DA2440"/>
      <c r="DF2440"/>
    </row>
    <row r="2441" spans="85:110" x14ac:dyDescent="0.25">
      <c r="CG2441"/>
      <c r="CH2441"/>
      <c r="CI2441"/>
      <c r="CY2441"/>
      <c r="DA2441"/>
      <c r="DF2441"/>
    </row>
    <row r="2442" spans="85:110" x14ac:dyDescent="0.25">
      <c r="CG2442"/>
      <c r="CH2442"/>
      <c r="CI2442"/>
      <c r="CY2442"/>
      <c r="DA2442"/>
      <c r="DF2442"/>
    </row>
    <row r="2443" spans="85:110" x14ac:dyDescent="0.25">
      <c r="CG2443"/>
      <c r="CH2443"/>
      <c r="CI2443"/>
      <c r="CY2443"/>
      <c r="DA2443"/>
      <c r="DF2443"/>
    </row>
    <row r="2444" spans="85:110" x14ac:dyDescent="0.25">
      <c r="CG2444"/>
      <c r="CH2444"/>
      <c r="CI2444"/>
      <c r="CY2444"/>
      <c r="DA2444"/>
      <c r="DF2444"/>
    </row>
    <row r="2445" spans="85:110" x14ac:dyDescent="0.25">
      <c r="CG2445"/>
      <c r="CH2445"/>
      <c r="CI2445"/>
      <c r="CY2445"/>
      <c r="DA2445"/>
      <c r="DF2445"/>
    </row>
    <row r="2446" spans="85:110" x14ac:dyDescent="0.25">
      <c r="CG2446"/>
      <c r="CH2446"/>
      <c r="CI2446"/>
      <c r="CY2446"/>
      <c r="DA2446"/>
      <c r="DF2446"/>
    </row>
    <row r="2447" spans="85:110" x14ac:dyDescent="0.25">
      <c r="CG2447"/>
      <c r="CH2447"/>
      <c r="CI2447"/>
      <c r="CY2447"/>
      <c r="DA2447"/>
      <c r="DF2447"/>
    </row>
    <row r="2448" spans="85:110" x14ac:dyDescent="0.25">
      <c r="CG2448"/>
      <c r="CH2448"/>
      <c r="CI2448"/>
      <c r="CY2448"/>
      <c r="DA2448"/>
      <c r="DF2448"/>
    </row>
    <row r="2449" spans="85:110" x14ac:dyDescent="0.25">
      <c r="CG2449"/>
      <c r="CH2449"/>
      <c r="CI2449"/>
      <c r="CY2449"/>
      <c r="DA2449"/>
      <c r="DF2449"/>
    </row>
    <row r="2450" spans="85:110" x14ac:dyDescent="0.25">
      <c r="CG2450"/>
      <c r="CH2450"/>
      <c r="CI2450"/>
      <c r="CY2450"/>
      <c r="DA2450"/>
      <c r="DF2450"/>
    </row>
    <row r="2451" spans="85:110" x14ac:dyDescent="0.25">
      <c r="CG2451"/>
      <c r="CH2451"/>
      <c r="CI2451"/>
      <c r="CY2451"/>
      <c r="DA2451"/>
      <c r="DF2451"/>
    </row>
    <row r="2452" spans="85:110" x14ac:dyDescent="0.25">
      <c r="CG2452"/>
      <c r="CH2452"/>
      <c r="CI2452"/>
      <c r="CY2452"/>
      <c r="DA2452"/>
      <c r="DF2452"/>
    </row>
    <row r="2453" spans="85:110" x14ac:dyDescent="0.25">
      <c r="CG2453"/>
      <c r="CH2453"/>
      <c r="CI2453"/>
      <c r="CY2453"/>
      <c r="DA2453"/>
      <c r="DF2453"/>
    </row>
    <row r="2454" spans="85:110" x14ac:dyDescent="0.25">
      <c r="CG2454"/>
      <c r="CH2454"/>
      <c r="CI2454"/>
      <c r="CY2454"/>
      <c r="DA2454"/>
      <c r="DF2454"/>
    </row>
    <row r="2455" spans="85:110" x14ac:dyDescent="0.25">
      <c r="CG2455"/>
      <c r="CH2455"/>
      <c r="CI2455"/>
      <c r="CY2455"/>
      <c r="DA2455"/>
      <c r="DF2455"/>
    </row>
    <row r="2456" spans="85:110" x14ac:dyDescent="0.25">
      <c r="CG2456"/>
      <c r="CH2456"/>
      <c r="CI2456"/>
      <c r="CY2456"/>
      <c r="DA2456"/>
      <c r="DF2456"/>
    </row>
    <row r="2457" spans="85:110" x14ac:dyDescent="0.25">
      <c r="CG2457"/>
      <c r="CH2457"/>
      <c r="CI2457"/>
      <c r="CY2457"/>
      <c r="DA2457"/>
      <c r="DF2457"/>
    </row>
    <row r="2458" spans="85:110" x14ac:dyDescent="0.25">
      <c r="CG2458"/>
      <c r="CH2458"/>
      <c r="CI2458"/>
      <c r="CY2458"/>
      <c r="DA2458"/>
      <c r="DF2458"/>
    </row>
    <row r="2459" spans="85:110" x14ac:dyDescent="0.25">
      <c r="CG2459"/>
      <c r="CH2459"/>
      <c r="CI2459"/>
      <c r="CY2459"/>
      <c r="DA2459"/>
      <c r="DF2459"/>
    </row>
    <row r="2460" spans="85:110" x14ac:dyDescent="0.25">
      <c r="CG2460"/>
      <c r="CH2460"/>
      <c r="CI2460"/>
      <c r="CY2460"/>
      <c r="DA2460"/>
      <c r="DF2460"/>
    </row>
    <row r="2461" spans="85:110" x14ac:dyDescent="0.25">
      <c r="CG2461"/>
      <c r="CH2461"/>
      <c r="CI2461"/>
      <c r="CY2461"/>
      <c r="DA2461"/>
      <c r="DF2461"/>
    </row>
    <row r="2462" spans="85:110" x14ac:dyDescent="0.25">
      <c r="CG2462"/>
      <c r="CH2462"/>
      <c r="CI2462"/>
      <c r="CY2462"/>
      <c r="DA2462"/>
      <c r="DF2462"/>
    </row>
    <row r="2463" spans="85:110" x14ac:dyDescent="0.25">
      <c r="CG2463"/>
      <c r="CH2463"/>
      <c r="CI2463"/>
      <c r="CY2463"/>
      <c r="DA2463"/>
      <c r="DF2463"/>
    </row>
    <row r="2464" spans="85:110" x14ac:dyDescent="0.25">
      <c r="CG2464"/>
      <c r="CH2464"/>
      <c r="CI2464"/>
      <c r="CY2464"/>
      <c r="DA2464"/>
      <c r="DF2464"/>
    </row>
    <row r="2465" spans="85:110" x14ac:dyDescent="0.25">
      <c r="CG2465"/>
      <c r="CH2465"/>
      <c r="CI2465"/>
      <c r="CY2465"/>
      <c r="DA2465"/>
      <c r="DF2465"/>
    </row>
    <row r="2466" spans="85:110" x14ac:dyDescent="0.25">
      <c r="CG2466"/>
      <c r="CH2466"/>
      <c r="CI2466"/>
      <c r="CY2466"/>
      <c r="DA2466"/>
      <c r="DF2466"/>
    </row>
    <row r="2467" spans="85:110" x14ac:dyDescent="0.25">
      <c r="CG2467"/>
      <c r="CH2467"/>
      <c r="CI2467"/>
      <c r="CY2467"/>
      <c r="DA2467"/>
      <c r="DF2467"/>
    </row>
    <row r="2468" spans="85:110" x14ac:dyDescent="0.25">
      <c r="CG2468"/>
      <c r="CH2468"/>
      <c r="CI2468"/>
      <c r="CY2468"/>
      <c r="DA2468"/>
      <c r="DF2468"/>
    </row>
    <row r="2469" spans="85:110" x14ac:dyDescent="0.25">
      <c r="CG2469"/>
      <c r="CH2469"/>
      <c r="CI2469"/>
      <c r="CY2469"/>
      <c r="DA2469"/>
      <c r="DF2469"/>
    </row>
    <row r="2470" spans="85:110" x14ac:dyDescent="0.25">
      <c r="CG2470"/>
      <c r="CH2470"/>
      <c r="CI2470"/>
      <c r="CY2470"/>
      <c r="DA2470"/>
      <c r="DF2470"/>
    </row>
    <row r="2471" spans="85:110" x14ac:dyDescent="0.25">
      <c r="CG2471"/>
      <c r="CH2471"/>
      <c r="CI2471"/>
      <c r="CY2471"/>
      <c r="DA2471"/>
      <c r="DF2471"/>
    </row>
    <row r="2472" spans="85:110" x14ac:dyDescent="0.25">
      <c r="CG2472"/>
      <c r="CH2472"/>
      <c r="CI2472"/>
      <c r="CY2472"/>
      <c r="DA2472"/>
      <c r="DF2472"/>
    </row>
    <row r="2473" spans="85:110" x14ac:dyDescent="0.25">
      <c r="CG2473"/>
      <c r="CH2473"/>
      <c r="CI2473"/>
      <c r="CY2473"/>
      <c r="DA2473"/>
      <c r="DF2473"/>
    </row>
    <row r="2474" spans="85:110" x14ac:dyDescent="0.25">
      <c r="CG2474"/>
      <c r="CH2474"/>
      <c r="CI2474"/>
      <c r="CY2474"/>
      <c r="DA2474"/>
      <c r="DF2474"/>
    </row>
    <row r="2475" spans="85:110" x14ac:dyDescent="0.25">
      <c r="CG2475"/>
      <c r="CH2475"/>
      <c r="CI2475"/>
      <c r="CY2475"/>
      <c r="DA2475"/>
      <c r="DF2475"/>
    </row>
    <row r="2476" spans="85:110" x14ac:dyDescent="0.25">
      <c r="CG2476"/>
      <c r="CH2476"/>
      <c r="CI2476"/>
      <c r="CY2476"/>
      <c r="DA2476"/>
      <c r="DF2476"/>
    </row>
    <row r="2477" spans="85:110" x14ac:dyDescent="0.25">
      <c r="CG2477"/>
      <c r="CH2477"/>
      <c r="CI2477"/>
      <c r="CY2477"/>
      <c r="DA2477"/>
      <c r="DF2477"/>
    </row>
    <row r="2478" spans="85:110" x14ac:dyDescent="0.25">
      <c r="CG2478"/>
      <c r="CH2478"/>
      <c r="CI2478"/>
      <c r="CY2478"/>
      <c r="DA2478"/>
      <c r="DF2478"/>
    </row>
    <row r="2479" spans="85:110" x14ac:dyDescent="0.25">
      <c r="CG2479"/>
      <c r="CH2479"/>
      <c r="CI2479"/>
      <c r="CY2479"/>
      <c r="DA2479"/>
      <c r="DF2479"/>
    </row>
    <row r="2480" spans="85:110" x14ac:dyDescent="0.25">
      <c r="CG2480"/>
      <c r="CH2480"/>
      <c r="CI2480"/>
      <c r="CY2480"/>
      <c r="DA2480"/>
      <c r="DF2480"/>
    </row>
    <row r="2481" spans="85:110" x14ac:dyDescent="0.25">
      <c r="CG2481"/>
      <c r="CH2481"/>
      <c r="CI2481"/>
      <c r="CY2481"/>
      <c r="DA2481"/>
      <c r="DF2481"/>
    </row>
    <row r="2482" spans="85:110" x14ac:dyDescent="0.25">
      <c r="CG2482"/>
      <c r="CH2482"/>
      <c r="CI2482"/>
      <c r="CY2482"/>
      <c r="DA2482"/>
      <c r="DF2482"/>
    </row>
    <row r="2483" spans="85:110" x14ac:dyDescent="0.25">
      <c r="CG2483"/>
      <c r="CH2483"/>
      <c r="CI2483"/>
      <c r="CY2483"/>
      <c r="DA2483"/>
      <c r="DF2483"/>
    </row>
    <row r="2484" spans="85:110" x14ac:dyDescent="0.25">
      <c r="CG2484"/>
      <c r="CH2484"/>
      <c r="CI2484"/>
      <c r="CY2484"/>
      <c r="DA2484"/>
      <c r="DF2484"/>
    </row>
    <row r="2485" spans="85:110" x14ac:dyDescent="0.25">
      <c r="CG2485"/>
      <c r="CH2485"/>
      <c r="CI2485"/>
      <c r="CY2485"/>
      <c r="DA2485"/>
      <c r="DF2485"/>
    </row>
    <row r="2486" spans="85:110" x14ac:dyDescent="0.25">
      <c r="CG2486"/>
      <c r="CH2486"/>
      <c r="CI2486"/>
      <c r="CY2486"/>
      <c r="DA2486"/>
      <c r="DF2486"/>
    </row>
    <row r="2487" spans="85:110" x14ac:dyDescent="0.25">
      <c r="CG2487"/>
      <c r="CH2487"/>
      <c r="CI2487"/>
      <c r="CY2487"/>
      <c r="DA2487"/>
      <c r="DF2487"/>
    </row>
    <row r="2488" spans="85:110" x14ac:dyDescent="0.25">
      <c r="CG2488"/>
      <c r="CH2488"/>
      <c r="CI2488"/>
      <c r="CY2488"/>
      <c r="DA2488"/>
      <c r="DF2488"/>
    </row>
    <row r="2489" spans="85:110" x14ac:dyDescent="0.25">
      <c r="CG2489"/>
      <c r="CH2489"/>
      <c r="CI2489"/>
      <c r="CY2489"/>
      <c r="DA2489"/>
      <c r="DF2489"/>
    </row>
    <row r="2490" spans="85:110" x14ac:dyDescent="0.25">
      <c r="CG2490"/>
      <c r="CH2490"/>
      <c r="CI2490"/>
      <c r="CY2490"/>
      <c r="DA2490"/>
      <c r="DF2490"/>
    </row>
    <row r="2491" spans="85:110" x14ac:dyDescent="0.25">
      <c r="CG2491"/>
      <c r="CH2491"/>
      <c r="CI2491"/>
      <c r="CY2491"/>
      <c r="DA2491"/>
      <c r="DF2491"/>
    </row>
    <row r="2492" spans="85:110" x14ac:dyDescent="0.25">
      <c r="CG2492"/>
      <c r="CH2492"/>
      <c r="CI2492"/>
      <c r="CY2492"/>
      <c r="DA2492"/>
      <c r="DF2492"/>
    </row>
    <row r="2493" spans="85:110" x14ac:dyDescent="0.25">
      <c r="CG2493"/>
      <c r="CH2493"/>
      <c r="CI2493"/>
      <c r="CY2493"/>
      <c r="DA2493"/>
      <c r="DF2493"/>
    </row>
    <row r="2494" spans="85:110" x14ac:dyDescent="0.25">
      <c r="CG2494"/>
      <c r="CH2494"/>
      <c r="CI2494"/>
      <c r="CY2494"/>
      <c r="DA2494"/>
      <c r="DF2494"/>
    </row>
    <row r="2495" spans="85:110" x14ac:dyDescent="0.25">
      <c r="CG2495"/>
      <c r="CH2495"/>
      <c r="CI2495"/>
      <c r="CY2495"/>
      <c r="DA2495"/>
      <c r="DF2495"/>
    </row>
    <row r="2496" spans="85:110" x14ac:dyDescent="0.25">
      <c r="CG2496"/>
      <c r="CH2496"/>
      <c r="CI2496"/>
      <c r="CY2496"/>
      <c r="DA2496"/>
      <c r="DF2496"/>
    </row>
    <row r="2497" spans="85:110" x14ac:dyDescent="0.25">
      <c r="CG2497"/>
      <c r="CH2497"/>
      <c r="CI2497"/>
      <c r="CY2497"/>
      <c r="DA2497"/>
      <c r="DF2497"/>
    </row>
    <row r="2498" spans="85:110" x14ac:dyDescent="0.25">
      <c r="CG2498"/>
      <c r="CH2498"/>
      <c r="CI2498"/>
      <c r="CY2498"/>
      <c r="DA2498"/>
      <c r="DF2498"/>
    </row>
    <row r="2499" spans="85:110" x14ac:dyDescent="0.25">
      <c r="CG2499"/>
      <c r="CH2499"/>
      <c r="CI2499"/>
      <c r="CY2499"/>
      <c r="DA2499"/>
      <c r="DF2499"/>
    </row>
    <row r="2500" spans="85:110" x14ac:dyDescent="0.25">
      <c r="CG2500"/>
      <c r="CH2500"/>
      <c r="CI2500"/>
      <c r="CY2500"/>
      <c r="DA2500"/>
      <c r="DF2500"/>
    </row>
    <row r="2501" spans="85:110" x14ac:dyDescent="0.25">
      <c r="CG2501"/>
      <c r="CH2501"/>
      <c r="CI2501"/>
      <c r="CY2501"/>
      <c r="DA2501"/>
      <c r="DF2501"/>
    </row>
    <row r="2502" spans="85:110" x14ac:dyDescent="0.25">
      <c r="CG2502"/>
      <c r="CH2502"/>
      <c r="CI2502"/>
      <c r="CY2502"/>
      <c r="DA2502"/>
      <c r="DF2502"/>
    </row>
    <row r="2503" spans="85:110" x14ac:dyDescent="0.25">
      <c r="CG2503"/>
      <c r="CH2503"/>
      <c r="CI2503"/>
      <c r="CY2503"/>
      <c r="DA2503"/>
      <c r="DF2503"/>
    </row>
    <row r="2504" spans="85:110" x14ac:dyDescent="0.25">
      <c r="CG2504"/>
      <c r="CH2504"/>
      <c r="CI2504"/>
      <c r="CY2504"/>
      <c r="DA2504"/>
      <c r="DF2504"/>
    </row>
    <row r="2505" spans="85:110" x14ac:dyDescent="0.25">
      <c r="CG2505"/>
      <c r="CH2505"/>
      <c r="CI2505"/>
      <c r="CY2505"/>
      <c r="DA2505"/>
      <c r="DF2505"/>
    </row>
    <row r="2506" spans="85:110" x14ac:dyDescent="0.25">
      <c r="CG2506"/>
      <c r="CH2506"/>
      <c r="CI2506"/>
      <c r="CY2506"/>
      <c r="DA2506"/>
      <c r="DF2506"/>
    </row>
    <row r="2507" spans="85:110" x14ac:dyDescent="0.25">
      <c r="CG2507"/>
      <c r="CH2507"/>
      <c r="CI2507"/>
      <c r="CY2507"/>
      <c r="DA2507"/>
      <c r="DF2507"/>
    </row>
    <row r="2508" spans="85:110" x14ac:dyDescent="0.25">
      <c r="CG2508"/>
      <c r="CH2508"/>
      <c r="CI2508"/>
      <c r="CY2508"/>
      <c r="DA2508"/>
      <c r="DF2508"/>
    </row>
    <row r="2509" spans="85:110" x14ac:dyDescent="0.25">
      <c r="CG2509"/>
      <c r="CH2509"/>
      <c r="CI2509"/>
      <c r="CY2509"/>
      <c r="DA2509"/>
      <c r="DF2509"/>
    </row>
    <row r="2510" spans="85:110" x14ac:dyDescent="0.25">
      <c r="CG2510"/>
      <c r="CH2510"/>
      <c r="CI2510"/>
      <c r="CY2510"/>
      <c r="DA2510"/>
      <c r="DF2510"/>
    </row>
    <row r="2511" spans="85:110" x14ac:dyDescent="0.25">
      <c r="CG2511"/>
      <c r="CH2511"/>
      <c r="CI2511"/>
      <c r="CY2511"/>
      <c r="DA2511"/>
      <c r="DF2511"/>
    </row>
    <row r="2512" spans="85:110" x14ac:dyDescent="0.25">
      <c r="CG2512"/>
      <c r="CH2512"/>
      <c r="CI2512"/>
      <c r="CY2512"/>
      <c r="DA2512"/>
      <c r="DF2512"/>
    </row>
    <row r="2513" spans="85:110" x14ac:dyDescent="0.25">
      <c r="CG2513"/>
      <c r="CH2513"/>
      <c r="CI2513"/>
      <c r="CY2513"/>
      <c r="DA2513"/>
      <c r="DF2513"/>
    </row>
    <row r="2514" spans="85:110" x14ac:dyDescent="0.25">
      <c r="CG2514"/>
      <c r="CH2514"/>
      <c r="CI2514"/>
      <c r="CY2514"/>
      <c r="DA2514"/>
      <c r="DF2514"/>
    </row>
    <row r="2515" spans="85:110" x14ac:dyDescent="0.25">
      <c r="CG2515"/>
      <c r="CH2515"/>
      <c r="CI2515"/>
      <c r="CY2515"/>
      <c r="DA2515"/>
      <c r="DF2515"/>
    </row>
    <row r="2516" spans="85:110" x14ac:dyDescent="0.25">
      <c r="CG2516"/>
      <c r="CH2516"/>
      <c r="CI2516"/>
      <c r="CY2516"/>
      <c r="DA2516"/>
      <c r="DF2516"/>
    </row>
    <row r="2517" spans="85:110" x14ac:dyDescent="0.25">
      <c r="CG2517"/>
      <c r="CH2517"/>
      <c r="CI2517"/>
      <c r="CY2517"/>
      <c r="DA2517"/>
      <c r="DF2517"/>
    </row>
    <row r="2518" spans="85:110" x14ac:dyDescent="0.25">
      <c r="CG2518"/>
      <c r="CH2518"/>
      <c r="CI2518"/>
      <c r="CY2518"/>
      <c r="DA2518"/>
      <c r="DF2518"/>
    </row>
    <row r="2519" spans="85:110" x14ac:dyDescent="0.25">
      <c r="CG2519"/>
      <c r="CH2519"/>
      <c r="CI2519"/>
      <c r="CY2519"/>
      <c r="DA2519"/>
      <c r="DF2519"/>
    </row>
    <row r="2520" spans="85:110" x14ac:dyDescent="0.25">
      <c r="CG2520"/>
      <c r="CH2520"/>
      <c r="CI2520"/>
      <c r="CY2520"/>
      <c r="DA2520"/>
      <c r="DF2520"/>
    </row>
    <row r="2521" spans="85:110" x14ac:dyDescent="0.25">
      <c r="CG2521"/>
      <c r="CH2521"/>
      <c r="CI2521"/>
      <c r="CY2521"/>
      <c r="DA2521"/>
      <c r="DF2521"/>
    </row>
    <row r="2522" spans="85:110" x14ac:dyDescent="0.25">
      <c r="CG2522"/>
      <c r="CH2522"/>
      <c r="CI2522"/>
      <c r="CY2522"/>
      <c r="DA2522"/>
      <c r="DF2522"/>
    </row>
    <row r="2523" spans="85:110" x14ac:dyDescent="0.25">
      <c r="CG2523"/>
      <c r="CH2523"/>
      <c r="CI2523"/>
      <c r="CY2523"/>
      <c r="DA2523"/>
      <c r="DF2523"/>
    </row>
    <row r="2524" spans="85:110" x14ac:dyDescent="0.25">
      <c r="CG2524"/>
      <c r="CH2524"/>
      <c r="CI2524"/>
      <c r="CY2524"/>
      <c r="DA2524"/>
      <c r="DF2524"/>
    </row>
    <row r="2525" spans="85:110" x14ac:dyDescent="0.25">
      <c r="CG2525"/>
      <c r="CH2525"/>
      <c r="CI2525"/>
      <c r="CY2525"/>
      <c r="DA2525"/>
      <c r="DF2525"/>
    </row>
    <row r="2526" spans="85:110" x14ac:dyDescent="0.25">
      <c r="CG2526"/>
      <c r="CH2526"/>
      <c r="CI2526"/>
      <c r="CY2526"/>
      <c r="DA2526"/>
      <c r="DF2526"/>
    </row>
    <row r="2527" spans="85:110" x14ac:dyDescent="0.25">
      <c r="CG2527"/>
      <c r="CH2527"/>
      <c r="CI2527"/>
      <c r="CY2527"/>
      <c r="DA2527"/>
      <c r="DF2527"/>
    </row>
    <row r="2528" spans="85:110" x14ac:dyDescent="0.25">
      <c r="CG2528"/>
      <c r="CH2528"/>
      <c r="CI2528"/>
      <c r="CY2528"/>
      <c r="DA2528"/>
      <c r="DF2528"/>
    </row>
    <row r="2529" spans="85:110" x14ac:dyDescent="0.25">
      <c r="CG2529"/>
      <c r="CH2529"/>
      <c r="CI2529"/>
      <c r="CY2529"/>
      <c r="DA2529"/>
      <c r="DF2529"/>
    </row>
    <row r="2530" spans="85:110" x14ac:dyDescent="0.25">
      <c r="CG2530"/>
      <c r="CH2530"/>
      <c r="CI2530"/>
      <c r="CY2530"/>
      <c r="DA2530"/>
      <c r="DF2530"/>
    </row>
    <row r="2531" spans="85:110" x14ac:dyDescent="0.25">
      <c r="CG2531"/>
      <c r="CH2531"/>
      <c r="CI2531"/>
      <c r="CY2531"/>
      <c r="DA2531"/>
      <c r="DF2531"/>
    </row>
    <row r="2532" spans="85:110" x14ac:dyDescent="0.25">
      <c r="CG2532"/>
      <c r="CH2532"/>
      <c r="CI2532"/>
      <c r="CY2532"/>
      <c r="DA2532"/>
      <c r="DF2532"/>
    </row>
    <row r="2533" spans="85:110" x14ac:dyDescent="0.25">
      <c r="CG2533"/>
      <c r="CH2533"/>
      <c r="CI2533"/>
      <c r="CY2533"/>
      <c r="DA2533"/>
      <c r="DF2533"/>
    </row>
    <row r="2534" spans="85:110" x14ac:dyDescent="0.25">
      <c r="CG2534"/>
      <c r="CH2534"/>
      <c r="CI2534"/>
      <c r="CY2534"/>
      <c r="DA2534"/>
      <c r="DF2534"/>
    </row>
    <row r="2535" spans="85:110" x14ac:dyDescent="0.25">
      <c r="CG2535"/>
      <c r="CH2535"/>
      <c r="CI2535"/>
      <c r="CY2535"/>
      <c r="DA2535"/>
      <c r="DF2535"/>
    </row>
    <row r="2536" spans="85:110" x14ac:dyDescent="0.25">
      <c r="CG2536"/>
      <c r="CH2536"/>
      <c r="CI2536"/>
      <c r="CY2536"/>
      <c r="DA2536"/>
      <c r="DF2536"/>
    </row>
    <row r="2537" spans="85:110" x14ac:dyDescent="0.25">
      <c r="CG2537"/>
      <c r="CH2537"/>
      <c r="CI2537"/>
      <c r="CY2537"/>
      <c r="DA2537"/>
      <c r="DF2537"/>
    </row>
    <row r="2538" spans="85:110" x14ac:dyDescent="0.25">
      <c r="CG2538"/>
      <c r="CH2538"/>
      <c r="CI2538"/>
      <c r="CY2538"/>
      <c r="DA2538"/>
      <c r="DF2538"/>
    </row>
    <row r="2539" spans="85:110" x14ac:dyDescent="0.25">
      <c r="CG2539"/>
      <c r="CH2539"/>
      <c r="CI2539"/>
      <c r="CY2539"/>
      <c r="DA2539"/>
      <c r="DF2539"/>
    </row>
    <row r="2540" spans="85:110" x14ac:dyDescent="0.25">
      <c r="CG2540"/>
      <c r="CH2540"/>
      <c r="CI2540"/>
      <c r="CY2540"/>
      <c r="DA2540"/>
      <c r="DF2540"/>
    </row>
    <row r="2541" spans="85:110" x14ac:dyDescent="0.25">
      <c r="CG2541"/>
      <c r="CH2541"/>
      <c r="CI2541"/>
      <c r="CY2541"/>
      <c r="DA2541"/>
      <c r="DF2541"/>
    </row>
    <row r="2542" spans="85:110" x14ac:dyDescent="0.25">
      <c r="CG2542"/>
      <c r="CH2542"/>
      <c r="CI2542"/>
      <c r="CY2542"/>
      <c r="DA2542"/>
      <c r="DF2542"/>
    </row>
    <row r="2543" spans="85:110" x14ac:dyDescent="0.25">
      <c r="CG2543"/>
      <c r="CH2543"/>
      <c r="CI2543"/>
      <c r="CY2543"/>
      <c r="DA2543"/>
      <c r="DF2543"/>
    </row>
    <row r="2544" spans="85:110" x14ac:dyDescent="0.25">
      <c r="CG2544"/>
      <c r="CH2544"/>
      <c r="CI2544"/>
      <c r="CY2544"/>
      <c r="DA2544"/>
      <c r="DF2544"/>
    </row>
    <row r="2545" spans="85:110" x14ac:dyDescent="0.25">
      <c r="CG2545"/>
      <c r="CH2545"/>
      <c r="CI2545"/>
      <c r="CY2545"/>
      <c r="DA2545"/>
      <c r="DF2545"/>
    </row>
    <row r="2546" spans="85:110" x14ac:dyDescent="0.25">
      <c r="CG2546"/>
      <c r="CH2546"/>
      <c r="CI2546"/>
      <c r="CY2546"/>
      <c r="DA2546"/>
      <c r="DF2546"/>
    </row>
    <row r="2547" spans="85:110" x14ac:dyDescent="0.25">
      <c r="CG2547"/>
      <c r="CH2547"/>
      <c r="CI2547"/>
      <c r="CY2547"/>
      <c r="DA2547"/>
      <c r="DF2547"/>
    </row>
    <row r="2548" spans="85:110" x14ac:dyDescent="0.25">
      <c r="CG2548"/>
      <c r="CH2548"/>
      <c r="CI2548"/>
      <c r="CY2548"/>
      <c r="DA2548"/>
      <c r="DF2548"/>
    </row>
    <row r="2549" spans="85:110" x14ac:dyDescent="0.25">
      <c r="CG2549"/>
      <c r="CH2549"/>
      <c r="CI2549"/>
      <c r="CY2549"/>
      <c r="DA2549"/>
      <c r="DF2549"/>
    </row>
    <row r="2550" spans="85:110" x14ac:dyDescent="0.25">
      <c r="CG2550"/>
      <c r="CH2550"/>
      <c r="CI2550"/>
      <c r="CY2550"/>
      <c r="DA2550"/>
      <c r="DF2550"/>
    </row>
    <row r="2551" spans="85:110" x14ac:dyDescent="0.25">
      <c r="CG2551"/>
      <c r="CH2551"/>
      <c r="CI2551"/>
      <c r="CY2551"/>
      <c r="DA2551"/>
      <c r="DF2551"/>
    </row>
    <row r="2552" spans="85:110" x14ac:dyDescent="0.25">
      <c r="CG2552"/>
      <c r="CH2552"/>
      <c r="CI2552"/>
      <c r="CY2552"/>
      <c r="DA2552"/>
      <c r="DF2552"/>
    </row>
    <row r="2553" spans="85:110" x14ac:dyDescent="0.25">
      <c r="CG2553"/>
      <c r="CH2553"/>
      <c r="CI2553"/>
      <c r="CY2553"/>
      <c r="DA2553"/>
      <c r="DF2553"/>
    </row>
    <row r="2554" spans="85:110" x14ac:dyDescent="0.25">
      <c r="CG2554"/>
      <c r="CH2554"/>
      <c r="CI2554"/>
      <c r="CY2554"/>
      <c r="DA2554"/>
      <c r="DF2554"/>
    </row>
    <row r="2555" spans="85:110" x14ac:dyDescent="0.25">
      <c r="CG2555"/>
      <c r="CH2555"/>
      <c r="CI2555"/>
      <c r="CY2555"/>
      <c r="DA2555"/>
      <c r="DF2555"/>
    </row>
    <row r="2556" spans="85:110" x14ac:dyDescent="0.25">
      <c r="CG2556"/>
      <c r="CH2556"/>
      <c r="CI2556"/>
      <c r="CY2556"/>
      <c r="DA2556"/>
      <c r="DF2556"/>
    </row>
    <row r="2557" spans="85:110" x14ac:dyDescent="0.25">
      <c r="CG2557"/>
      <c r="CH2557"/>
      <c r="CI2557"/>
      <c r="CY2557"/>
      <c r="DA2557"/>
      <c r="DF2557"/>
    </row>
    <row r="2558" spans="85:110" x14ac:dyDescent="0.25">
      <c r="CG2558"/>
      <c r="CH2558"/>
      <c r="CI2558"/>
      <c r="CY2558"/>
      <c r="DA2558"/>
      <c r="DF2558"/>
    </row>
    <row r="2559" spans="85:110" x14ac:dyDescent="0.25">
      <c r="CG2559"/>
      <c r="CH2559"/>
      <c r="CI2559"/>
      <c r="CY2559"/>
      <c r="DA2559"/>
      <c r="DF2559"/>
    </row>
    <row r="2560" spans="85:110" x14ac:dyDescent="0.25">
      <c r="CG2560"/>
      <c r="CH2560"/>
      <c r="CI2560"/>
      <c r="CY2560"/>
      <c r="DA2560"/>
      <c r="DF2560"/>
    </row>
    <row r="2561" spans="85:110" x14ac:dyDescent="0.25">
      <c r="CG2561"/>
      <c r="CH2561"/>
      <c r="CI2561"/>
      <c r="CY2561"/>
      <c r="DA2561"/>
      <c r="DF2561"/>
    </row>
    <row r="2562" spans="85:110" x14ac:dyDescent="0.25">
      <c r="CG2562"/>
      <c r="CH2562"/>
      <c r="CI2562"/>
      <c r="CY2562"/>
      <c r="DA2562"/>
      <c r="DF2562"/>
    </row>
    <row r="2563" spans="85:110" x14ac:dyDescent="0.25">
      <c r="CG2563"/>
      <c r="CH2563"/>
      <c r="CI2563"/>
      <c r="CY2563"/>
      <c r="DA2563"/>
      <c r="DF2563"/>
    </row>
    <row r="2564" spans="85:110" x14ac:dyDescent="0.25">
      <c r="CG2564"/>
      <c r="CH2564"/>
      <c r="CI2564"/>
      <c r="CY2564"/>
      <c r="DA2564"/>
      <c r="DF2564"/>
    </row>
    <row r="2565" spans="85:110" x14ac:dyDescent="0.25">
      <c r="CG2565"/>
      <c r="CH2565"/>
      <c r="CI2565"/>
      <c r="CY2565"/>
      <c r="DA2565"/>
      <c r="DF2565"/>
    </row>
    <row r="2566" spans="85:110" x14ac:dyDescent="0.25">
      <c r="CG2566"/>
      <c r="CH2566"/>
      <c r="CI2566"/>
      <c r="CY2566"/>
      <c r="DA2566"/>
      <c r="DF2566"/>
    </row>
    <row r="2567" spans="85:110" x14ac:dyDescent="0.25">
      <c r="CG2567"/>
      <c r="CH2567"/>
      <c r="CI2567"/>
      <c r="CY2567"/>
      <c r="DA2567"/>
      <c r="DF2567"/>
    </row>
    <row r="2568" spans="85:110" x14ac:dyDescent="0.25">
      <c r="CG2568"/>
      <c r="CH2568"/>
      <c r="CI2568"/>
      <c r="CY2568"/>
      <c r="DA2568"/>
      <c r="DF2568"/>
    </row>
    <row r="2569" spans="85:110" x14ac:dyDescent="0.25">
      <c r="CG2569"/>
      <c r="CH2569"/>
      <c r="CI2569"/>
      <c r="CY2569"/>
      <c r="DA2569"/>
      <c r="DF2569"/>
    </row>
    <row r="2570" spans="85:110" x14ac:dyDescent="0.25">
      <c r="CG2570"/>
      <c r="CH2570"/>
      <c r="CI2570"/>
      <c r="CY2570"/>
      <c r="DA2570"/>
      <c r="DF2570"/>
    </row>
    <row r="2571" spans="85:110" x14ac:dyDescent="0.25">
      <c r="CG2571"/>
      <c r="CH2571"/>
      <c r="CI2571"/>
      <c r="CY2571"/>
      <c r="DA2571"/>
      <c r="DF2571"/>
    </row>
    <row r="2572" spans="85:110" x14ac:dyDescent="0.25">
      <c r="CG2572"/>
      <c r="CH2572"/>
      <c r="CI2572"/>
      <c r="CY2572"/>
      <c r="DA2572"/>
      <c r="DF2572"/>
    </row>
    <row r="2573" spans="85:110" x14ac:dyDescent="0.25">
      <c r="CG2573"/>
      <c r="CH2573"/>
      <c r="CI2573"/>
      <c r="CY2573"/>
      <c r="DA2573"/>
      <c r="DF2573"/>
    </row>
    <row r="2574" spans="85:110" x14ac:dyDescent="0.25">
      <c r="CG2574"/>
      <c r="CH2574"/>
      <c r="CI2574"/>
      <c r="CY2574"/>
      <c r="DA2574"/>
      <c r="DF2574"/>
    </row>
    <row r="2575" spans="85:110" x14ac:dyDescent="0.25">
      <c r="CG2575"/>
      <c r="CH2575"/>
      <c r="CI2575"/>
      <c r="CY2575"/>
      <c r="DA2575"/>
      <c r="DF2575"/>
    </row>
    <row r="2576" spans="85:110" x14ac:dyDescent="0.25">
      <c r="CG2576"/>
      <c r="CH2576"/>
      <c r="CI2576"/>
      <c r="CY2576"/>
      <c r="DA2576"/>
      <c r="DF2576"/>
    </row>
    <row r="2577" spans="85:110" x14ac:dyDescent="0.25">
      <c r="CG2577"/>
      <c r="CH2577"/>
      <c r="CI2577"/>
      <c r="CY2577"/>
      <c r="DA2577"/>
      <c r="DF2577"/>
    </row>
    <row r="2578" spans="85:110" x14ac:dyDescent="0.25">
      <c r="CG2578"/>
      <c r="CH2578"/>
      <c r="CI2578"/>
      <c r="CY2578"/>
      <c r="DA2578"/>
      <c r="DF2578"/>
    </row>
    <row r="2579" spans="85:110" x14ac:dyDescent="0.25">
      <c r="CG2579"/>
      <c r="CH2579"/>
      <c r="CI2579"/>
      <c r="CY2579"/>
      <c r="DA2579"/>
      <c r="DF2579"/>
    </row>
    <row r="2580" spans="85:110" x14ac:dyDescent="0.25">
      <c r="CG2580"/>
      <c r="CH2580"/>
      <c r="CI2580"/>
      <c r="CY2580"/>
      <c r="DA2580"/>
      <c r="DF2580"/>
    </row>
    <row r="2581" spans="85:110" x14ac:dyDescent="0.25">
      <c r="CG2581"/>
      <c r="CH2581"/>
      <c r="CI2581"/>
      <c r="CY2581"/>
      <c r="DA2581"/>
      <c r="DF2581"/>
    </row>
    <row r="2582" spans="85:110" x14ac:dyDescent="0.25">
      <c r="CG2582"/>
      <c r="CH2582"/>
      <c r="CI2582"/>
      <c r="CY2582"/>
      <c r="DA2582"/>
      <c r="DF2582"/>
    </row>
    <row r="2583" spans="85:110" x14ac:dyDescent="0.25">
      <c r="CG2583"/>
      <c r="CH2583"/>
      <c r="CI2583"/>
      <c r="CY2583"/>
      <c r="DA2583"/>
      <c r="DF2583"/>
    </row>
    <row r="2584" spans="85:110" x14ac:dyDescent="0.25">
      <c r="CG2584"/>
      <c r="CH2584"/>
      <c r="CI2584"/>
      <c r="CY2584"/>
      <c r="DA2584"/>
      <c r="DF2584"/>
    </row>
    <row r="2585" spans="85:110" x14ac:dyDescent="0.25">
      <c r="CG2585"/>
      <c r="CH2585"/>
      <c r="CI2585"/>
      <c r="CY2585"/>
      <c r="DA2585"/>
      <c r="DF2585"/>
    </row>
    <row r="2586" spans="85:110" x14ac:dyDescent="0.25">
      <c r="CG2586"/>
      <c r="CH2586"/>
      <c r="CI2586"/>
      <c r="CY2586"/>
      <c r="DA2586"/>
      <c r="DF2586"/>
    </row>
    <row r="2587" spans="85:110" x14ac:dyDescent="0.25">
      <c r="CG2587"/>
      <c r="CH2587"/>
      <c r="CI2587"/>
      <c r="CY2587"/>
      <c r="DA2587"/>
      <c r="DF2587"/>
    </row>
    <row r="2588" spans="85:110" x14ac:dyDescent="0.25">
      <c r="CG2588"/>
      <c r="CH2588"/>
      <c r="CI2588"/>
      <c r="CY2588"/>
      <c r="DA2588"/>
      <c r="DF2588"/>
    </row>
    <row r="2589" spans="85:110" x14ac:dyDescent="0.25">
      <c r="CG2589"/>
      <c r="CH2589"/>
      <c r="CI2589"/>
      <c r="CY2589"/>
      <c r="DA2589"/>
      <c r="DF2589"/>
    </row>
    <row r="2590" spans="85:110" x14ac:dyDescent="0.25">
      <c r="CG2590"/>
      <c r="CH2590"/>
      <c r="CI2590"/>
      <c r="CY2590"/>
      <c r="DA2590"/>
      <c r="DF2590"/>
    </row>
    <row r="2591" spans="85:110" x14ac:dyDescent="0.25">
      <c r="CG2591"/>
      <c r="CH2591"/>
      <c r="CI2591"/>
      <c r="CY2591"/>
      <c r="DA2591"/>
      <c r="DF2591"/>
    </row>
    <row r="2592" spans="85:110" x14ac:dyDescent="0.25">
      <c r="CG2592"/>
      <c r="CH2592"/>
      <c r="CI2592"/>
      <c r="CY2592"/>
      <c r="DA2592"/>
      <c r="DF2592"/>
    </row>
    <row r="2593" spans="85:110" x14ac:dyDescent="0.25">
      <c r="CG2593"/>
      <c r="CH2593"/>
      <c r="CI2593"/>
      <c r="CY2593"/>
      <c r="DA2593"/>
      <c r="DF2593"/>
    </row>
    <row r="2594" spans="85:110" x14ac:dyDescent="0.25">
      <c r="CG2594"/>
      <c r="CH2594"/>
      <c r="CI2594"/>
      <c r="CY2594"/>
      <c r="DA2594"/>
      <c r="DF2594"/>
    </row>
    <row r="2595" spans="85:110" x14ac:dyDescent="0.25">
      <c r="CG2595"/>
      <c r="CH2595"/>
      <c r="CI2595"/>
      <c r="CY2595"/>
      <c r="DA2595"/>
      <c r="DF2595"/>
    </row>
    <row r="2596" spans="85:110" x14ac:dyDescent="0.25">
      <c r="CG2596"/>
      <c r="CH2596"/>
      <c r="CI2596"/>
      <c r="CY2596"/>
      <c r="DA2596"/>
      <c r="DF2596"/>
    </row>
    <row r="2597" spans="85:110" x14ac:dyDescent="0.25">
      <c r="CG2597"/>
      <c r="CH2597"/>
      <c r="CI2597"/>
      <c r="CY2597"/>
      <c r="DA2597"/>
      <c r="DF2597"/>
    </row>
    <row r="2598" spans="85:110" x14ac:dyDescent="0.25">
      <c r="CG2598"/>
      <c r="CH2598"/>
      <c r="CI2598"/>
      <c r="CY2598"/>
      <c r="DA2598"/>
      <c r="DF2598"/>
    </row>
    <row r="2599" spans="85:110" x14ac:dyDescent="0.25">
      <c r="CG2599"/>
      <c r="CH2599"/>
      <c r="CI2599"/>
      <c r="CY2599"/>
      <c r="DA2599"/>
      <c r="DF2599"/>
    </row>
    <row r="2600" spans="85:110" x14ac:dyDescent="0.25">
      <c r="CG2600"/>
      <c r="CH2600"/>
      <c r="CI2600"/>
      <c r="CY2600"/>
      <c r="DA2600"/>
      <c r="DF2600"/>
    </row>
    <row r="2601" spans="85:110" x14ac:dyDescent="0.25">
      <c r="CG2601"/>
      <c r="CH2601"/>
      <c r="CI2601"/>
      <c r="CY2601"/>
      <c r="DA2601"/>
      <c r="DF2601"/>
    </row>
    <row r="2602" spans="85:110" x14ac:dyDescent="0.25">
      <c r="CG2602"/>
      <c r="CH2602"/>
      <c r="CI2602"/>
      <c r="CY2602"/>
      <c r="DA2602"/>
      <c r="DF2602"/>
    </row>
    <row r="2603" spans="85:110" x14ac:dyDescent="0.25">
      <c r="CG2603"/>
      <c r="CH2603"/>
      <c r="CI2603"/>
      <c r="CY2603"/>
      <c r="DA2603"/>
      <c r="DF2603"/>
    </row>
    <row r="2604" spans="85:110" x14ac:dyDescent="0.25">
      <c r="CG2604"/>
      <c r="CH2604"/>
      <c r="CI2604"/>
      <c r="CY2604"/>
      <c r="DA2604"/>
      <c r="DF2604"/>
    </row>
    <row r="2605" spans="85:110" x14ac:dyDescent="0.25">
      <c r="CG2605"/>
      <c r="CH2605"/>
      <c r="CI2605"/>
      <c r="CY2605"/>
      <c r="DA2605"/>
      <c r="DF2605"/>
    </row>
    <row r="2606" spans="85:110" x14ac:dyDescent="0.25">
      <c r="CG2606"/>
      <c r="CH2606"/>
      <c r="CI2606"/>
      <c r="CY2606"/>
      <c r="DA2606"/>
      <c r="DF2606"/>
    </row>
    <row r="2607" spans="85:110" x14ac:dyDescent="0.25">
      <c r="CG2607"/>
      <c r="CH2607"/>
      <c r="CI2607"/>
      <c r="CY2607"/>
      <c r="DA2607"/>
      <c r="DF2607"/>
    </row>
    <row r="2608" spans="85:110" x14ac:dyDescent="0.25">
      <c r="CG2608"/>
      <c r="CH2608"/>
      <c r="CI2608"/>
      <c r="CY2608"/>
      <c r="DA2608"/>
      <c r="DF2608"/>
    </row>
    <row r="2609" spans="85:110" x14ac:dyDescent="0.25">
      <c r="CG2609"/>
      <c r="CH2609"/>
      <c r="CI2609"/>
      <c r="CY2609"/>
      <c r="DA2609"/>
      <c r="DF2609"/>
    </row>
    <row r="2610" spans="85:110" x14ac:dyDescent="0.25">
      <c r="CG2610"/>
      <c r="CH2610"/>
      <c r="CI2610"/>
      <c r="CY2610"/>
      <c r="DA2610"/>
      <c r="DF2610"/>
    </row>
    <row r="2611" spans="85:110" x14ac:dyDescent="0.25">
      <c r="CG2611"/>
      <c r="CH2611"/>
      <c r="CI2611"/>
      <c r="CY2611"/>
      <c r="DA2611"/>
      <c r="DF2611"/>
    </row>
    <row r="2612" spans="85:110" x14ac:dyDescent="0.25">
      <c r="CG2612"/>
      <c r="CH2612"/>
      <c r="CI2612"/>
      <c r="CY2612"/>
      <c r="DA2612"/>
      <c r="DF2612"/>
    </row>
    <row r="2613" spans="85:110" x14ac:dyDescent="0.25">
      <c r="CG2613"/>
      <c r="CH2613"/>
      <c r="CI2613"/>
      <c r="CY2613"/>
      <c r="DA2613"/>
      <c r="DF2613"/>
    </row>
    <row r="2614" spans="85:110" x14ac:dyDescent="0.25">
      <c r="CG2614"/>
      <c r="CH2614"/>
      <c r="CI2614"/>
      <c r="CY2614"/>
      <c r="DA2614"/>
      <c r="DF2614"/>
    </row>
    <row r="2615" spans="85:110" x14ac:dyDescent="0.25">
      <c r="CG2615"/>
      <c r="CH2615"/>
      <c r="CI2615"/>
      <c r="CY2615"/>
      <c r="DA2615"/>
      <c r="DF2615"/>
    </row>
    <row r="2616" spans="85:110" x14ac:dyDescent="0.25">
      <c r="CG2616"/>
      <c r="CH2616"/>
      <c r="CI2616"/>
      <c r="CY2616"/>
      <c r="DA2616"/>
      <c r="DF2616"/>
    </row>
    <row r="2617" spans="85:110" x14ac:dyDescent="0.25">
      <c r="CG2617"/>
      <c r="CH2617"/>
      <c r="CI2617"/>
      <c r="CY2617"/>
      <c r="DA2617"/>
      <c r="DF2617"/>
    </row>
    <row r="2618" spans="85:110" x14ac:dyDescent="0.25">
      <c r="CG2618"/>
      <c r="CH2618"/>
      <c r="CI2618"/>
      <c r="CY2618"/>
      <c r="DA2618"/>
      <c r="DF2618"/>
    </row>
    <row r="2619" spans="85:110" x14ac:dyDescent="0.25">
      <c r="CG2619"/>
      <c r="CH2619"/>
      <c r="CI2619"/>
      <c r="CY2619"/>
      <c r="DA2619"/>
      <c r="DF2619"/>
    </row>
    <row r="2620" spans="85:110" x14ac:dyDescent="0.25">
      <c r="CG2620"/>
      <c r="CH2620"/>
      <c r="CI2620"/>
      <c r="CY2620"/>
      <c r="DA2620"/>
      <c r="DF2620"/>
    </row>
    <row r="2621" spans="85:110" x14ac:dyDescent="0.25">
      <c r="CG2621"/>
      <c r="CH2621"/>
      <c r="CI2621"/>
      <c r="CY2621"/>
      <c r="DA2621"/>
      <c r="DF2621"/>
    </row>
    <row r="2622" spans="85:110" x14ac:dyDescent="0.25">
      <c r="CG2622"/>
      <c r="CH2622"/>
      <c r="CI2622"/>
      <c r="CY2622"/>
      <c r="DA2622"/>
      <c r="DF2622"/>
    </row>
    <row r="2623" spans="85:110" x14ac:dyDescent="0.25">
      <c r="CG2623"/>
      <c r="CH2623"/>
      <c r="CI2623"/>
      <c r="CY2623"/>
      <c r="DA2623"/>
      <c r="DF2623"/>
    </row>
    <row r="2624" spans="85:110" x14ac:dyDescent="0.25">
      <c r="CG2624"/>
      <c r="CH2624"/>
      <c r="CI2624"/>
      <c r="CY2624"/>
      <c r="DA2624"/>
      <c r="DF2624"/>
    </row>
    <row r="2625" spans="85:110" x14ac:dyDescent="0.25">
      <c r="CG2625"/>
      <c r="CH2625"/>
      <c r="CI2625"/>
      <c r="CY2625"/>
      <c r="DA2625"/>
      <c r="DF2625"/>
    </row>
    <row r="2626" spans="85:110" x14ac:dyDescent="0.25">
      <c r="CG2626"/>
      <c r="CH2626"/>
      <c r="CI2626"/>
      <c r="CY2626"/>
      <c r="DA2626"/>
      <c r="DF2626"/>
    </row>
    <row r="2627" spans="85:110" x14ac:dyDescent="0.25">
      <c r="CG2627"/>
      <c r="CH2627"/>
      <c r="CI2627"/>
      <c r="CY2627"/>
      <c r="DA2627"/>
      <c r="DF2627"/>
    </row>
    <row r="2628" spans="85:110" x14ac:dyDescent="0.25">
      <c r="CG2628"/>
      <c r="CH2628"/>
      <c r="CI2628"/>
      <c r="CY2628"/>
      <c r="DA2628"/>
      <c r="DF2628"/>
    </row>
    <row r="2629" spans="85:110" x14ac:dyDescent="0.25">
      <c r="CG2629"/>
      <c r="CH2629"/>
      <c r="CI2629"/>
      <c r="CY2629"/>
      <c r="DA2629"/>
      <c r="DF2629"/>
    </row>
    <row r="2630" spans="85:110" x14ac:dyDescent="0.25">
      <c r="CG2630"/>
      <c r="CH2630"/>
      <c r="CI2630"/>
      <c r="CY2630"/>
      <c r="DA2630"/>
      <c r="DF2630"/>
    </row>
    <row r="2631" spans="85:110" x14ac:dyDescent="0.25">
      <c r="CG2631"/>
      <c r="CH2631"/>
      <c r="CI2631"/>
      <c r="CY2631"/>
      <c r="DA2631"/>
      <c r="DF2631"/>
    </row>
    <row r="2632" spans="85:110" x14ac:dyDescent="0.25">
      <c r="CG2632"/>
      <c r="CH2632"/>
      <c r="CI2632"/>
      <c r="CY2632"/>
      <c r="DA2632"/>
      <c r="DF2632"/>
    </row>
    <row r="2633" spans="85:110" x14ac:dyDescent="0.25">
      <c r="CG2633"/>
      <c r="CH2633"/>
      <c r="CI2633"/>
      <c r="CY2633"/>
      <c r="DA2633"/>
      <c r="DF2633"/>
    </row>
    <row r="2634" spans="85:110" x14ac:dyDescent="0.25">
      <c r="CG2634"/>
      <c r="CH2634"/>
      <c r="CI2634"/>
      <c r="CY2634"/>
      <c r="DA2634"/>
      <c r="DF2634"/>
    </row>
    <row r="2635" spans="85:110" x14ac:dyDescent="0.25">
      <c r="CG2635"/>
      <c r="CH2635"/>
      <c r="CI2635"/>
      <c r="CY2635"/>
      <c r="DA2635"/>
      <c r="DF2635"/>
    </row>
    <row r="2636" spans="85:110" x14ac:dyDescent="0.25">
      <c r="CG2636"/>
      <c r="CH2636"/>
      <c r="CI2636"/>
      <c r="CY2636"/>
      <c r="DA2636"/>
      <c r="DF2636"/>
    </row>
    <row r="2637" spans="85:110" x14ac:dyDescent="0.25">
      <c r="CG2637"/>
      <c r="CH2637"/>
      <c r="CI2637"/>
      <c r="CY2637"/>
      <c r="DA2637"/>
      <c r="DF2637"/>
    </row>
    <row r="2638" spans="85:110" x14ac:dyDescent="0.25">
      <c r="CG2638"/>
      <c r="CH2638"/>
      <c r="CI2638"/>
      <c r="CY2638"/>
      <c r="DA2638"/>
      <c r="DF2638"/>
    </row>
    <row r="2639" spans="85:110" x14ac:dyDescent="0.25">
      <c r="CG2639"/>
      <c r="CH2639"/>
      <c r="CI2639"/>
      <c r="CY2639"/>
      <c r="DA2639"/>
      <c r="DF2639"/>
    </row>
    <row r="2640" spans="85:110" x14ac:dyDescent="0.25">
      <c r="CG2640"/>
      <c r="CH2640"/>
      <c r="CI2640"/>
      <c r="CY2640"/>
      <c r="DA2640"/>
      <c r="DF2640"/>
    </row>
    <row r="2641" spans="85:110" x14ac:dyDescent="0.25">
      <c r="CG2641"/>
      <c r="CH2641"/>
      <c r="CI2641"/>
      <c r="CY2641"/>
      <c r="DA2641"/>
      <c r="DF2641"/>
    </row>
    <row r="2642" spans="85:110" x14ac:dyDescent="0.25">
      <c r="CG2642"/>
      <c r="CH2642"/>
      <c r="CI2642"/>
      <c r="CY2642"/>
      <c r="DA2642"/>
      <c r="DF2642"/>
    </row>
    <row r="2643" spans="85:110" x14ac:dyDescent="0.25">
      <c r="CG2643"/>
      <c r="CH2643"/>
      <c r="CI2643"/>
      <c r="CY2643"/>
      <c r="DA2643"/>
      <c r="DF2643"/>
    </row>
    <row r="2644" spans="85:110" x14ac:dyDescent="0.25">
      <c r="CG2644"/>
      <c r="CH2644"/>
      <c r="CI2644"/>
      <c r="CY2644"/>
      <c r="DA2644"/>
      <c r="DF2644"/>
    </row>
    <row r="2645" spans="85:110" x14ac:dyDescent="0.25">
      <c r="CG2645"/>
      <c r="CH2645"/>
      <c r="CI2645"/>
      <c r="CY2645"/>
      <c r="DA2645"/>
      <c r="DF2645"/>
    </row>
    <row r="2646" spans="85:110" x14ac:dyDescent="0.25">
      <c r="CG2646"/>
      <c r="CH2646"/>
      <c r="CI2646"/>
      <c r="CY2646"/>
      <c r="DA2646"/>
      <c r="DF2646"/>
    </row>
    <row r="2647" spans="85:110" x14ac:dyDescent="0.25">
      <c r="CG2647"/>
      <c r="CH2647"/>
      <c r="CI2647"/>
      <c r="CY2647"/>
      <c r="DA2647"/>
      <c r="DF2647"/>
    </row>
    <row r="2648" spans="85:110" x14ac:dyDescent="0.25">
      <c r="CG2648"/>
      <c r="CH2648"/>
      <c r="CI2648"/>
      <c r="CY2648"/>
      <c r="DA2648"/>
      <c r="DF2648"/>
    </row>
    <row r="2649" spans="85:110" x14ac:dyDescent="0.25">
      <c r="CG2649"/>
      <c r="CH2649"/>
      <c r="CI2649"/>
      <c r="CY2649"/>
      <c r="DA2649"/>
      <c r="DF2649"/>
    </row>
    <row r="2650" spans="85:110" x14ac:dyDescent="0.25">
      <c r="CG2650"/>
      <c r="CH2650"/>
      <c r="CI2650"/>
      <c r="CY2650"/>
      <c r="DA2650"/>
      <c r="DF2650"/>
    </row>
    <row r="2651" spans="85:110" x14ac:dyDescent="0.25">
      <c r="CG2651"/>
      <c r="CH2651"/>
      <c r="CI2651"/>
      <c r="CY2651"/>
      <c r="DA2651"/>
      <c r="DF2651"/>
    </row>
    <row r="2652" spans="85:110" x14ac:dyDescent="0.25">
      <c r="CG2652"/>
      <c r="CH2652"/>
      <c r="CI2652"/>
      <c r="CY2652"/>
      <c r="DA2652"/>
      <c r="DF2652"/>
    </row>
    <row r="2653" spans="85:110" x14ac:dyDescent="0.25">
      <c r="CG2653"/>
      <c r="CH2653"/>
      <c r="CI2653"/>
      <c r="CY2653"/>
      <c r="DA2653"/>
      <c r="DF2653"/>
    </row>
    <row r="2654" spans="85:110" x14ac:dyDescent="0.25">
      <c r="CG2654"/>
      <c r="CH2654"/>
      <c r="CI2654"/>
      <c r="CY2654"/>
      <c r="DA2654"/>
      <c r="DF2654"/>
    </row>
    <row r="2655" spans="85:110" x14ac:dyDescent="0.25">
      <c r="CG2655"/>
      <c r="CH2655"/>
      <c r="CI2655"/>
      <c r="CY2655"/>
      <c r="DA2655"/>
      <c r="DF2655"/>
    </row>
    <row r="2656" spans="85:110" x14ac:dyDescent="0.25">
      <c r="CG2656"/>
      <c r="CH2656"/>
      <c r="CI2656"/>
      <c r="CY2656"/>
      <c r="DA2656"/>
      <c r="DF2656"/>
    </row>
    <row r="2657" spans="85:110" x14ac:dyDescent="0.25">
      <c r="CG2657"/>
      <c r="CH2657"/>
      <c r="CI2657"/>
      <c r="CY2657"/>
      <c r="DA2657"/>
      <c r="DF2657"/>
    </row>
    <row r="2658" spans="85:110" x14ac:dyDescent="0.25">
      <c r="CG2658"/>
      <c r="CH2658"/>
      <c r="CI2658"/>
      <c r="CY2658"/>
      <c r="DA2658"/>
      <c r="DF2658"/>
    </row>
    <row r="2659" spans="85:110" x14ac:dyDescent="0.25">
      <c r="CG2659"/>
      <c r="CH2659"/>
      <c r="CI2659"/>
      <c r="CY2659"/>
      <c r="DA2659"/>
      <c r="DF2659"/>
    </row>
    <row r="2660" spans="85:110" x14ac:dyDescent="0.25">
      <c r="CG2660"/>
      <c r="CH2660"/>
      <c r="CI2660"/>
      <c r="CY2660"/>
      <c r="DA2660"/>
      <c r="DF2660"/>
    </row>
    <row r="2661" spans="85:110" x14ac:dyDescent="0.25">
      <c r="CG2661"/>
      <c r="CH2661"/>
      <c r="CI2661"/>
      <c r="CY2661"/>
      <c r="DA2661"/>
      <c r="DF2661"/>
    </row>
    <row r="2662" spans="85:110" x14ac:dyDescent="0.25">
      <c r="CG2662"/>
      <c r="CH2662"/>
      <c r="CI2662"/>
      <c r="CY2662"/>
      <c r="DA2662"/>
      <c r="DF2662"/>
    </row>
    <row r="2663" spans="85:110" x14ac:dyDescent="0.25">
      <c r="CG2663"/>
      <c r="CH2663"/>
      <c r="CI2663"/>
      <c r="CY2663"/>
      <c r="DA2663"/>
      <c r="DF2663"/>
    </row>
    <row r="2664" spans="85:110" x14ac:dyDescent="0.25">
      <c r="CG2664"/>
      <c r="CH2664"/>
      <c r="CI2664"/>
      <c r="CY2664"/>
      <c r="DA2664"/>
      <c r="DF2664"/>
    </row>
    <row r="2665" spans="85:110" x14ac:dyDescent="0.25">
      <c r="CG2665"/>
      <c r="CH2665"/>
      <c r="CI2665"/>
      <c r="CY2665"/>
      <c r="DA2665"/>
      <c r="DF2665"/>
    </row>
    <row r="2666" spans="85:110" x14ac:dyDescent="0.25">
      <c r="CG2666"/>
      <c r="CH2666"/>
      <c r="CI2666"/>
      <c r="CY2666"/>
      <c r="DA2666"/>
      <c r="DF2666"/>
    </row>
    <row r="2667" spans="85:110" x14ac:dyDescent="0.25">
      <c r="CG2667"/>
      <c r="CH2667"/>
      <c r="CI2667"/>
      <c r="CY2667"/>
      <c r="DA2667"/>
      <c r="DF2667"/>
    </row>
    <row r="2668" spans="85:110" x14ac:dyDescent="0.25">
      <c r="CG2668"/>
      <c r="CH2668"/>
      <c r="CI2668"/>
      <c r="CY2668"/>
      <c r="DA2668"/>
      <c r="DF2668"/>
    </row>
    <row r="2669" spans="85:110" x14ac:dyDescent="0.25">
      <c r="CG2669"/>
      <c r="CH2669"/>
      <c r="CI2669"/>
      <c r="CY2669"/>
      <c r="DA2669"/>
      <c r="DF2669"/>
    </row>
    <row r="2670" spans="85:110" x14ac:dyDescent="0.25">
      <c r="CG2670"/>
      <c r="CH2670"/>
      <c r="CI2670"/>
      <c r="CY2670"/>
      <c r="DA2670"/>
      <c r="DF2670"/>
    </row>
    <row r="2671" spans="85:110" x14ac:dyDescent="0.25">
      <c r="CG2671"/>
      <c r="CH2671"/>
      <c r="CI2671"/>
      <c r="CY2671"/>
      <c r="DA2671"/>
      <c r="DF2671"/>
    </row>
    <row r="2672" spans="85:110" x14ac:dyDescent="0.25">
      <c r="CG2672"/>
      <c r="CH2672"/>
      <c r="CI2672"/>
      <c r="CY2672"/>
      <c r="DA2672"/>
      <c r="DF2672"/>
    </row>
    <row r="2673" spans="85:110" x14ac:dyDescent="0.25">
      <c r="CG2673"/>
      <c r="CH2673"/>
      <c r="CI2673"/>
      <c r="CY2673"/>
      <c r="DA2673"/>
      <c r="DF2673"/>
    </row>
    <row r="2674" spans="85:110" x14ac:dyDescent="0.25">
      <c r="CG2674"/>
      <c r="CH2674"/>
      <c r="CI2674"/>
      <c r="CY2674"/>
      <c r="DA2674"/>
      <c r="DF2674"/>
    </row>
    <row r="2675" spans="85:110" x14ac:dyDescent="0.25">
      <c r="CG2675"/>
      <c r="CH2675"/>
      <c r="CI2675"/>
      <c r="CY2675"/>
      <c r="DA2675"/>
      <c r="DF2675"/>
    </row>
    <row r="2676" spans="85:110" x14ac:dyDescent="0.25">
      <c r="CG2676"/>
      <c r="CH2676"/>
      <c r="CI2676"/>
      <c r="CY2676"/>
      <c r="DA2676"/>
      <c r="DF2676"/>
    </row>
    <row r="2677" spans="85:110" x14ac:dyDescent="0.25">
      <c r="CG2677"/>
      <c r="CH2677"/>
      <c r="CI2677"/>
      <c r="CY2677"/>
      <c r="DA2677"/>
      <c r="DF2677"/>
    </row>
    <row r="2678" spans="85:110" x14ac:dyDescent="0.25">
      <c r="CG2678"/>
      <c r="CH2678"/>
      <c r="CI2678"/>
      <c r="CY2678"/>
      <c r="DA2678"/>
      <c r="DF2678"/>
    </row>
    <row r="2679" spans="85:110" x14ac:dyDescent="0.25">
      <c r="CG2679"/>
      <c r="CH2679"/>
      <c r="CI2679"/>
      <c r="CY2679"/>
      <c r="DA2679"/>
      <c r="DF2679"/>
    </row>
    <row r="2680" spans="85:110" x14ac:dyDescent="0.25">
      <c r="CG2680"/>
      <c r="CH2680"/>
      <c r="CI2680"/>
      <c r="CY2680"/>
      <c r="DA2680"/>
      <c r="DF2680"/>
    </row>
    <row r="2681" spans="85:110" x14ac:dyDescent="0.25">
      <c r="CG2681"/>
      <c r="CH2681"/>
      <c r="CI2681"/>
      <c r="CY2681"/>
      <c r="DA2681"/>
      <c r="DF2681"/>
    </row>
    <row r="2682" spans="85:110" x14ac:dyDescent="0.25">
      <c r="CG2682"/>
      <c r="CH2682"/>
      <c r="CI2682"/>
      <c r="CY2682"/>
      <c r="DA2682"/>
      <c r="DF2682"/>
    </row>
    <row r="2683" spans="85:110" x14ac:dyDescent="0.25">
      <c r="CG2683"/>
      <c r="CH2683"/>
      <c r="CI2683"/>
      <c r="CY2683"/>
      <c r="DA2683"/>
      <c r="DF2683"/>
    </row>
    <row r="2684" spans="85:110" x14ac:dyDescent="0.25">
      <c r="CG2684"/>
      <c r="CH2684"/>
      <c r="CI2684"/>
      <c r="CY2684"/>
      <c r="DA2684"/>
      <c r="DF2684"/>
    </row>
    <row r="2685" spans="85:110" x14ac:dyDescent="0.25">
      <c r="CG2685"/>
      <c r="CH2685"/>
      <c r="CI2685"/>
      <c r="CY2685"/>
      <c r="DA2685"/>
      <c r="DF2685"/>
    </row>
    <row r="2686" spans="85:110" x14ac:dyDescent="0.25">
      <c r="CG2686"/>
      <c r="CH2686"/>
      <c r="CI2686"/>
      <c r="CY2686"/>
      <c r="DA2686"/>
      <c r="DF2686"/>
    </row>
    <row r="2687" spans="85:110" x14ac:dyDescent="0.25">
      <c r="CG2687"/>
      <c r="CH2687"/>
      <c r="CI2687"/>
      <c r="CY2687"/>
      <c r="DA2687"/>
      <c r="DF2687"/>
    </row>
    <row r="2688" spans="85:110" x14ac:dyDescent="0.25">
      <c r="CG2688"/>
      <c r="CH2688"/>
      <c r="CI2688"/>
      <c r="CY2688"/>
      <c r="DA2688"/>
      <c r="DF2688"/>
    </row>
    <row r="2689" spans="85:110" x14ac:dyDescent="0.25">
      <c r="CG2689"/>
      <c r="CH2689"/>
      <c r="CI2689"/>
      <c r="CY2689"/>
      <c r="DA2689"/>
      <c r="DF2689"/>
    </row>
    <row r="2690" spans="85:110" x14ac:dyDescent="0.25">
      <c r="CG2690"/>
      <c r="CH2690"/>
      <c r="CI2690"/>
      <c r="CY2690"/>
      <c r="DA2690"/>
      <c r="DF2690"/>
    </row>
    <row r="2691" spans="85:110" x14ac:dyDescent="0.25">
      <c r="CG2691"/>
      <c r="CH2691"/>
      <c r="CI2691"/>
      <c r="CY2691"/>
      <c r="DA2691"/>
      <c r="DF2691"/>
    </row>
    <row r="2692" spans="85:110" x14ac:dyDescent="0.25">
      <c r="CG2692"/>
      <c r="CH2692"/>
      <c r="CI2692"/>
      <c r="CY2692"/>
      <c r="DA2692"/>
      <c r="DF2692"/>
    </row>
    <row r="2693" spans="85:110" x14ac:dyDescent="0.25">
      <c r="CG2693"/>
      <c r="CH2693"/>
      <c r="CI2693"/>
      <c r="CY2693"/>
      <c r="DA2693"/>
      <c r="DF2693"/>
    </row>
    <row r="2694" spans="85:110" x14ac:dyDescent="0.25">
      <c r="CG2694"/>
      <c r="CH2694"/>
      <c r="CI2694"/>
      <c r="CY2694"/>
      <c r="DA2694"/>
      <c r="DF2694"/>
    </row>
    <row r="2695" spans="85:110" x14ac:dyDescent="0.25">
      <c r="CG2695"/>
      <c r="CH2695"/>
      <c r="CI2695"/>
      <c r="CY2695"/>
      <c r="DA2695"/>
      <c r="DF2695"/>
    </row>
    <row r="2696" spans="85:110" x14ac:dyDescent="0.25">
      <c r="CG2696"/>
      <c r="CH2696"/>
      <c r="CI2696"/>
      <c r="CY2696"/>
      <c r="DA2696"/>
      <c r="DF2696"/>
    </row>
    <row r="2697" spans="85:110" x14ac:dyDescent="0.25">
      <c r="CG2697"/>
      <c r="CH2697"/>
      <c r="CI2697"/>
      <c r="CY2697"/>
      <c r="DA2697"/>
      <c r="DF2697"/>
    </row>
    <row r="2698" spans="85:110" x14ac:dyDescent="0.25">
      <c r="CG2698"/>
      <c r="CH2698"/>
      <c r="CI2698"/>
      <c r="CY2698"/>
      <c r="DA2698"/>
      <c r="DF2698"/>
    </row>
    <row r="2699" spans="85:110" x14ac:dyDescent="0.25">
      <c r="CG2699"/>
      <c r="CH2699"/>
      <c r="CI2699"/>
      <c r="CY2699"/>
      <c r="DA2699"/>
      <c r="DF2699"/>
    </row>
    <row r="2700" spans="85:110" x14ac:dyDescent="0.25">
      <c r="CG2700"/>
      <c r="CH2700"/>
      <c r="CI2700"/>
      <c r="CY2700"/>
      <c r="DA2700"/>
      <c r="DF2700"/>
    </row>
    <row r="2701" spans="85:110" x14ac:dyDescent="0.25">
      <c r="CG2701"/>
      <c r="CH2701"/>
      <c r="CI2701"/>
      <c r="CY2701"/>
      <c r="DA2701"/>
      <c r="DF2701"/>
    </row>
    <row r="2702" spans="85:110" x14ac:dyDescent="0.25">
      <c r="CG2702"/>
      <c r="CH2702"/>
      <c r="CI2702"/>
      <c r="CY2702"/>
      <c r="DA2702"/>
      <c r="DF2702"/>
    </row>
    <row r="2703" spans="85:110" x14ac:dyDescent="0.25">
      <c r="CG2703"/>
      <c r="CH2703"/>
      <c r="CI2703"/>
      <c r="CY2703"/>
      <c r="DA2703"/>
      <c r="DF2703"/>
    </row>
    <row r="2704" spans="85:110" x14ac:dyDescent="0.25">
      <c r="CG2704"/>
      <c r="CH2704"/>
      <c r="CI2704"/>
      <c r="CY2704"/>
      <c r="DA2704"/>
      <c r="DF2704"/>
    </row>
    <row r="2705" spans="85:110" x14ac:dyDescent="0.25">
      <c r="CG2705"/>
      <c r="CH2705"/>
      <c r="CI2705"/>
      <c r="CY2705"/>
      <c r="DA2705"/>
      <c r="DF2705"/>
    </row>
    <row r="2706" spans="85:110" x14ac:dyDescent="0.25">
      <c r="CG2706"/>
      <c r="CH2706"/>
      <c r="CI2706"/>
      <c r="CY2706"/>
      <c r="DA2706"/>
      <c r="DF2706"/>
    </row>
    <row r="2707" spans="85:110" x14ac:dyDescent="0.25">
      <c r="CG2707"/>
      <c r="CH2707"/>
      <c r="CI2707"/>
      <c r="CY2707"/>
      <c r="DA2707"/>
      <c r="DF2707"/>
    </row>
    <row r="2708" spans="85:110" x14ac:dyDescent="0.25">
      <c r="CG2708"/>
      <c r="CH2708"/>
      <c r="CI2708"/>
      <c r="CY2708"/>
      <c r="DA2708"/>
      <c r="DF2708"/>
    </row>
    <row r="2709" spans="85:110" x14ac:dyDescent="0.25">
      <c r="CG2709"/>
      <c r="CH2709"/>
      <c r="CI2709"/>
      <c r="CY2709"/>
      <c r="DA2709"/>
      <c r="DF2709"/>
    </row>
    <row r="2710" spans="85:110" x14ac:dyDescent="0.25">
      <c r="CG2710"/>
      <c r="CH2710"/>
      <c r="CI2710"/>
      <c r="CY2710"/>
      <c r="DA2710"/>
      <c r="DF2710"/>
    </row>
    <row r="2711" spans="85:110" x14ac:dyDescent="0.25">
      <c r="CG2711"/>
      <c r="CH2711"/>
      <c r="CI2711"/>
      <c r="CY2711"/>
      <c r="DA2711"/>
      <c r="DF2711"/>
    </row>
    <row r="2712" spans="85:110" x14ac:dyDescent="0.25">
      <c r="CG2712"/>
      <c r="CH2712"/>
      <c r="CI2712"/>
      <c r="CY2712"/>
      <c r="DA2712"/>
      <c r="DF2712"/>
    </row>
    <row r="2713" spans="85:110" x14ac:dyDescent="0.25">
      <c r="CG2713"/>
      <c r="CH2713"/>
      <c r="CI2713"/>
      <c r="CY2713"/>
      <c r="DA2713"/>
      <c r="DF2713"/>
    </row>
    <row r="2714" spans="85:110" x14ac:dyDescent="0.25">
      <c r="CG2714"/>
      <c r="CH2714"/>
      <c r="CI2714"/>
      <c r="CY2714"/>
      <c r="DA2714"/>
      <c r="DF2714"/>
    </row>
    <row r="2715" spans="85:110" x14ac:dyDescent="0.25">
      <c r="CG2715"/>
      <c r="CH2715"/>
      <c r="CI2715"/>
      <c r="CY2715"/>
      <c r="DA2715"/>
      <c r="DF2715"/>
    </row>
    <row r="2716" spans="85:110" x14ac:dyDescent="0.25">
      <c r="CG2716"/>
      <c r="CH2716"/>
      <c r="CI2716"/>
      <c r="CY2716"/>
      <c r="DA2716"/>
      <c r="DF2716"/>
    </row>
    <row r="2717" spans="85:110" x14ac:dyDescent="0.25">
      <c r="CG2717"/>
      <c r="CH2717"/>
      <c r="CI2717"/>
      <c r="CY2717"/>
      <c r="DA2717"/>
      <c r="DF2717"/>
    </row>
    <row r="2718" spans="85:110" x14ac:dyDescent="0.25">
      <c r="CG2718"/>
      <c r="CH2718"/>
      <c r="CI2718"/>
      <c r="CY2718"/>
      <c r="DA2718"/>
      <c r="DF2718"/>
    </row>
    <row r="2719" spans="85:110" x14ac:dyDescent="0.25">
      <c r="CG2719"/>
      <c r="CH2719"/>
      <c r="CI2719"/>
      <c r="CY2719"/>
      <c r="DA2719"/>
      <c r="DF2719"/>
    </row>
    <row r="2720" spans="85:110" x14ac:dyDescent="0.25">
      <c r="CG2720"/>
      <c r="CH2720"/>
      <c r="CI2720"/>
      <c r="CY2720"/>
      <c r="DA2720"/>
      <c r="DF2720"/>
    </row>
    <row r="2721" spans="103:110" x14ac:dyDescent="0.25">
      <c r="CY2721"/>
      <c r="DA2721"/>
      <c r="DF2721"/>
    </row>
    <row r="2722" spans="103:110" x14ac:dyDescent="0.25">
      <c r="CY2722"/>
      <c r="DA2722"/>
      <c r="DF2722"/>
    </row>
    <row r="2723" spans="103:110" x14ac:dyDescent="0.25">
      <c r="CY2723"/>
      <c r="DA2723"/>
      <c r="DF2723"/>
    </row>
    <row r="2724" spans="103:110" x14ac:dyDescent="0.25">
      <c r="CY2724"/>
      <c r="DA2724"/>
      <c r="DF2724"/>
    </row>
    <row r="2725" spans="103:110" x14ac:dyDescent="0.25">
      <c r="CY2725"/>
      <c r="DA2725"/>
      <c r="DF2725"/>
    </row>
    <row r="2726" spans="103:110" x14ac:dyDescent="0.25">
      <c r="CY2726"/>
      <c r="DA2726"/>
      <c r="DF2726"/>
    </row>
    <row r="2727" spans="103:110" x14ac:dyDescent="0.25">
      <c r="CY2727"/>
      <c r="DA2727"/>
      <c r="DF2727"/>
    </row>
    <row r="2728" spans="103:110" x14ac:dyDescent="0.25">
      <c r="CY2728"/>
      <c r="DA2728"/>
      <c r="DF2728"/>
    </row>
    <row r="2729" spans="103:110" x14ac:dyDescent="0.25">
      <c r="CY2729"/>
      <c r="DA2729"/>
      <c r="DF2729"/>
    </row>
    <row r="2730" spans="103:110" x14ac:dyDescent="0.25">
      <c r="CY2730"/>
      <c r="DA2730"/>
      <c r="DF2730"/>
    </row>
    <row r="2731" spans="103:110" x14ac:dyDescent="0.25">
      <c r="CY2731"/>
      <c r="DA2731"/>
      <c r="DF2731"/>
    </row>
    <row r="2732" spans="103:110" x14ac:dyDescent="0.25">
      <c r="CY2732"/>
      <c r="DA2732"/>
      <c r="DF2732"/>
    </row>
    <row r="2733" spans="103:110" x14ac:dyDescent="0.25">
      <c r="CY2733"/>
      <c r="DA2733"/>
      <c r="DF2733"/>
    </row>
    <row r="2734" spans="103:110" x14ac:dyDescent="0.25">
      <c r="CY2734"/>
      <c r="DA2734"/>
      <c r="DF2734"/>
    </row>
    <row r="2735" spans="103:110" x14ac:dyDescent="0.25">
      <c r="CY2735"/>
      <c r="DA2735"/>
      <c r="DF2735"/>
    </row>
    <row r="2736" spans="103:110" x14ac:dyDescent="0.25">
      <c r="CY2736"/>
      <c r="DA2736"/>
      <c r="DF2736"/>
    </row>
    <row r="2737" spans="103:110" x14ac:dyDescent="0.25">
      <c r="CY2737"/>
      <c r="DA2737"/>
      <c r="DF2737"/>
    </row>
    <row r="2738" spans="103:110" x14ac:dyDescent="0.25">
      <c r="CY2738"/>
      <c r="DA2738"/>
      <c r="DF2738"/>
    </row>
    <row r="2739" spans="103:110" x14ac:dyDescent="0.25">
      <c r="CY2739"/>
      <c r="DA2739"/>
      <c r="DF2739"/>
    </row>
    <row r="2740" spans="103:110" x14ac:dyDescent="0.25">
      <c r="CY2740"/>
      <c r="DA2740"/>
      <c r="DF2740"/>
    </row>
    <row r="2741" spans="103:110" x14ac:dyDescent="0.25">
      <c r="CY2741"/>
      <c r="DA2741"/>
      <c r="DF2741"/>
    </row>
    <row r="2742" spans="103:110" x14ac:dyDescent="0.25">
      <c r="CY2742"/>
      <c r="DA2742"/>
      <c r="DF2742"/>
    </row>
    <row r="2743" spans="103:110" x14ac:dyDescent="0.25">
      <c r="CY2743"/>
      <c r="DA2743"/>
      <c r="DF2743"/>
    </row>
    <row r="2744" spans="103:110" x14ac:dyDescent="0.25">
      <c r="CY2744"/>
      <c r="DA2744"/>
      <c r="DF2744"/>
    </row>
    <row r="2745" spans="103:110" x14ac:dyDescent="0.25">
      <c r="CY2745"/>
      <c r="DA2745"/>
      <c r="DF2745"/>
    </row>
    <row r="2746" spans="103:110" x14ac:dyDescent="0.25">
      <c r="CY2746"/>
      <c r="DA2746"/>
      <c r="DF2746"/>
    </row>
    <row r="2747" spans="103:110" x14ac:dyDescent="0.25">
      <c r="CY2747"/>
      <c r="DA2747"/>
      <c r="DF2747"/>
    </row>
    <row r="2748" spans="103:110" x14ac:dyDescent="0.25">
      <c r="CY2748"/>
      <c r="DA2748"/>
      <c r="DF2748"/>
    </row>
    <row r="2749" spans="103:110" x14ac:dyDescent="0.25">
      <c r="CY2749"/>
      <c r="DA2749"/>
      <c r="DF2749"/>
    </row>
    <row r="2750" spans="103:110" x14ac:dyDescent="0.25">
      <c r="CY2750"/>
      <c r="DA2750"/>
      <c r="DF2750"/>
    </row>
    <row r="2751" spans="103:110" x14ac:dyDescent="0.25">
      <c r="CY2751"/>
      <c r="DA2751"/>
      <c r="DF2751"/>
    </row>
    <row r="2752" spans="103:110" x14ac:dyDescent="0.25">
      <c r="CY2752"/>
      <c r="DA2752"/>
      <c r="DF2752"/>
    </row>
    <row r="2753" spans="103:110" x14ac:dyDescent="0.25">
      <c r="CY2753"/>
      <c r="DA2753"/>
      <c r="DF2753"/>
    </row>
    <row r="2754" spans="103:110" x14ac:dyDescent="0.25">
      <c r="CY2754"/>
      <c r="DA2754"/>
      <c r="DF2754"/>
    </row>
    <row r="2755" spans="103:110" x14ac:dyDescent="0.25">
      <c r="CY2755"/>
      <c r="DA2755"/>
      <c r="DF2755"/>
    </row>
    <row r="2756" spans="103:110" x14ac:dyDescent="0.25">
      <c r="CY2756"/>
      <c r="DA2756"/>
      <c r="DF2756"/>
    </row>
    <row r="2757" spans="103:110" x14ac:dyDescent="0.25">
      <c r="CY2757"/>
      <c r="DA2757"/>
      <c r="DF2757"/>
    </row>
    <row r="2758" spans="103:110" x14ac:dyDescent="0.25">
      <c r="CY2758"/>
      <c r="DA2758"/>
      <c r="DF2758"/>
    </row>
    <row r="2759" spans="103:110" x14ac:dyDescent="0.25">
      <c r="CY2759"/>
      <c r="DA2759"/>
      <c r="DF2759"/>
    </row>
    <row r="2760" spans="103:110" x14ac:dyDescent="0.25">
      <c r="CY2760"/>
      <c r="DA2760"/>
      <c r="DF2760"/>
    </row>
    <row r="2761" spans="103:110" x14ac:dyDescent="0.25">
      <c r="CY2761"/>
      <c r="DA2761"/>
      <c r="DF2761"/>
    </row>
    <row r="2762" spans="103:110" x14ac:dyDescent="0.25">
      <c r="CY2762"/>
      <c r="DA2762"/>
      <c r="DF2762"/>
    </row>
    <row r="2763" spans="103:110" x14ac:dyDescent="0.25">
      <c r="CY2763"/>
      <c r="DA2763"/>
      <c r="DF2763"/>
    </row>
    <row r="2764" spans="103:110" x14ac:dyDescent="0.25">
      <c r="CY2764"/>
      <c r="DA2764"/>
      <c r="DF2764"/>
    </row>
    <row r="2765" spans="103:110" x14ac:dyDescent="0.25">
      <c r="CY2765"/>
      <c r="DA2765"/>
      <c r="DF2765"/>
    </row>
    <row r="2766" spans="103:110" x14ac:dyDescent="0.25">
      <c r="CY2766"/>
      <c r="DA2766"/>
      <c r="DF2766"/>
    </row>
    <row r="2767" spans="103:110" x14ac:dyDescent="0.25">
      <c r="CY2767"/>
      <c r="DA2767"/>
      <c r="DF2767"/>
    </row>
    <row r="2768" spans="103:110" x14ac:dyDescent="0.25">
      <c r="CY2768"/>
      <c r="DA2768"/>
      <c r="DF2768"/>
    </row>
    <row r="2769" spans="103:110" x14ac:dyDescent="0.25">
      <c r="CY2769"/>
      <c r="DA2769"/>
      <c r="DF2769"/>
    </row>
    <row r="2770" spans="103:110" x14ac:dyDescent="0.25">
      <c r="CY2770"/>
      <c r="DA2770"/>
      <c r="DF2770"/>
    </row>
    <row r="2771" spans="103:110" x14ac:dyDescent="0.25">
      <c r="CY2771"/>
      <c r="DA2771"/>
      <c r="DF2771"/>
    </row>
    <row r="2772" spans="103:110" x14ac:dyDescent="0.25">
      <c r="CY2772"/>
      <c r="DA2772"/>
      <c r="DF2772"/>
    </row>
    <row r="2773" spans="103:110" x14ac:dyDescent="0.25">
      <c r="CY2773"/>
      <c r="DA2773"/>
      <c r="DF2773"/>
    </row>
    <row r="2774" spans="103:110" x14ac:dyDescent="0.25">
      <c r="CY2774"/>
      <c r="DA2774"/>
      <c r="DF2774"/>
    </row>
    <row r="2775" spans="103:110" x14ac:dyDescent="0.25">
      <c r="CY2775"/>
      <c r="DA2775"/>
      <c r="DF2775"/>
    </row>
    <row r="2776" spans="103:110" x14ac:dyDescent="0.25">
      <c r="CY2776"/>
      <c r="DA2776"/>
      <c r="DF2776"/>
    </row>
    <row r="2777" spans="103:110" x14ac:dyDescent="0.25">
      <c r="CY2777"/>
      <c r="DA2777"/>
      <c r="DF2777"/>
    </row>
    <row r="2778" spans="103:110" x14ac:dyDescent="0.25">
      <c r="CY2778"/>
      <c r="DA2778"/>
      <c r="DF2778"/>
    </row>
    <row r="2779" spans="103:110" x14ac:dyDescent="0.25">
      <c r="CY2779"/>
      <c r="DA2779"/>
      <c r="DF2779"/>
    </row>
    <row r="2780" spans="103:110" x14ac:dyDescent="0.25">
      <c r="CY2780"/>
      <c r="DA2780"/>
      <c r="DF2780"/>
    </row>
    <row r="2781" spans="103:110" x14ac:dyDescent="0.25">
      <c r="CY2781"/>
      <c r="DA2781"/>
      <c r="DF2781"/>
    </row>
    <row r="2782" spans="103:110" x14ac:dyDescent="0.25">
      <c r="CY2782"/>
      <c r="DA2782"/>
      <c r="DF2782"/>
    </row>
    <row r="2783" spans="103:110" x14ac:dyDescent="0.25">
      <c r="CY2783"/>
      <c r="DA2783"/>
      <c r="DF2783"/>
    </row>
    <row r="2784" spans="103:110" x14ac:dyDescent="0.25">
      <c r="CY2784"/>
      <c r="DA2784"/>
      <c r="DF2784"/>
    </row>
    <row r="2785" spans="103:110" x14ac:dyDescent="0.25">
      <c r="CY2785"/>
      <c r="DA2785"/>
      <c r="DF2785"/>
    </row>
    <row r="2786" spans="103:110" x14ac:dyDescent="0.25">
      <c r="CY2786"/>
      <c r="DA2786"/>
      <c r="DF2786"/>
    </row>
    <row r="2787" spans="103:110" x14ac:dyDescent="0.25">
      <c r="CY2787"/>
      <c r="DA2787"/>
      <c r="DF2787"/>
    </row>
    <row r="2788" spans="103:110" x14ac:dyDescent="0.25">
      <c r="CY2788"/>
      <c r="DA2788"/>
      <c r="DF2788"/>
    </row>
    <row r="2789" spans="103:110" x14ac:dyDescent="0.25">
      <c r="CY2789"/>
      <c r="DA2789"/>
      <c r="DF2789"/>
    </row>
    <row r="2790" spans="103:110" x14ac:dyDescent="0.25">
      <c r="CY2790"/>
      <c r="DA2790"/>
      <c r="DF2790"/>
    </row>
    <row r="2791" spans="103:110" x14ac:dyDescent="0.25">
      <c r="CY2791"/>
      <c r="DA2791"/>
      <c r="DF2791"/>
    </row>
    <row r="2792" spans="103:110" x14ac:dyDescent="0.25">
      <c r="CY2792"/>
      <c r="DA2792"/>
      <c r="DF2792"/>
    </row>
    <row r="2793" spans="103:110" x14ac:dyDescent="0.25">
      <c r="CY2793"/>
      <c r="DA2793"/>
      <c r="DF2793"/>
    </row>
    <row r="2794" spans="103:110" x14ac:dyDescent="0.25">
      <c r="CY2794"/>
      <c r="DA2794"/>
      <c r="DF2794"/>
    </row>
    <row r="2795" spans="103:110" x14ac:dyDescent="0.25">
      <c r="CY2795"/>
      <c r="DA2795"/>
      <c r="DF2795"/>
    </row>
    <row r="2796" spans="103:110" x14ac:dyDescent="0.25">
      <c r="CY2796"/>
      <c r="DA2796"/>
      <c r="DF2796"/>
    </row>
    <row r="2797" spans="103:110" x14ac:dyDescent="0.25">
      <c r="CY2797"/>
      <c r="DA2797"/>
      <c r="DF2797"/>
    </row>
    <row r="2798" spans="103:110" x14ac:dyDescent="0.25">
      <c r="CY2798"/>
      <c r="DA2798"/>
      <c r="DF2798"/>
    </row>
    <row r="2799" spans="103:110" x14ac:dyDescent="0.25">
      <c r="CY2799"/>
      <c r="DA2799"/>
      <c r="DF2799"/>
    </row>
    <row r="2800" spans="103:110" x14ac:dyDescent="0.25">
      <c r="CY2800"/>
      <c r="DA2800"/>
      <c r="DF2800"/>
    </row>
    <row r="2801" spans="103:110" x14ac:dyDescent="0.25">
      <c r="CY2801"/>
      <c r="DA2801"/>
      <c r="DF2801"/>
    </row>
    <row r="2802" spans="103:110" x14ac:dyDescent="0.25">
      <c r="CY2802"/>
      <c r="DA2802"/>
      <c r="DF2802"/>
    </row>
    <row r="2803" spans="103:110" x14ac:dyDescent="0.25">
      <c r="CY2803"/>
      <c r="DA2803"/>
      <c r="DF2803"/>
    </row>
    <row r="2804" spans="103:110" x14ac:dyDescent="0.25">
      <c r="CY2804"/>
      <c r="DA2804"/>
      <c r="DF2804"/>
    </row>
    <row r="2805" spans="103:110" x14ac:dyDescent="0.25">
      <c r="CY2805"/>
      <c r="DA2805"/>
      <c r="DF2805"/>
    </row>
    <row r="2806" spans="103:110" x14ac:dyDescent="0.25">
      <c r="CY2806"/>
      <c r="DA2806"/>
      <c r="DF2806"/>
    </row>
    <row r="2807" spans="103:110" x14ac:dyDescent="0.25">
      <c r="CY2807"/>
      <c r="DA2807"/>
      <c r="DF2807"/>
    </row>
    <row r="2808" spans="103:110" x14ac:dyDescent="0.25">
      <c r="CY2808"/>
      <c r="DA2808"/>
      <c r="DF2808"/>
    </row>
    <row r="2809" spans="103:110" x14ac:dyDescent="0.25">
      <c r="CY2809"/>
      <c r="DA2809"/>
      <c r="DF2809"/>
    </row>
    <row r="2810" spans="103:110" x14ac:dyDescent="0.25">
      <c r="CY2810"/>
      <c r="DA2810"/>
      <c r="DF2810"/>
    </row>
    <row r="2811" spans="103:110" x14ac:dyDescent="0.25">
      <c r="CY2811"/>
      <c r="DA2811"/>
      <c r="DF2811"/>
    </row>
    <row r="2812" spans="103:110" x14ac:dyDescent="0.25">
      <c r="CY2812"/>
      <c r="DA2812"/>
      <c r="DF2812"/>
    </row>
    <row r="2813" spans="103:110" x14ac:dyDescent="0.25">
      <c r="CY2813"/>
      <c r="DA2813"/>
      <c r="DF2813"/>
    </row>
    <row r="2814" spans="103:110" x14ac:dyDescent="0.25">
      <c r="CY2814"/>
      <c r="DA2814"/>
      <c r="DF2814"/>
    </row>
    <row r="2815" spans="103:110" x14ac:dyDescent="0.25">
      <c r="CY2815"/>
      <c r="DA2815"/>
      <c r="DF2815"/>
    </row>
    <row r="2816" spans="103:110" x14ac:dyDescent="0.25">
      <c r="CY2816"/>
      <c r="DA2816"/>
      <c r="DF2816"/>
    </row>
    <row r="2817" spans="103:110" x14ac:dyDescent="0.25">
      <c r="CY2817"/>
      <c r="DA2817"/>
      <c r="DF2817"/>
    </row>
    <row r="2818" spans="103:110" x14ac:dyDescent="0.25">
      <c r="CY2818"/>
      <c r="DA2818"/>
      <c r="DF2818"/>
    </row>
    <row r="2819" spans="103:110" x14ac:dyDescent="0.25">
      <c r="CY2819"/>
      <c r="DA2819"/>
      <c r="DF2819"/>
    </row>
    <row r="2820" spans="103:110" x14ac:dyDescent="0.25">
      <c r="CY2820"/>
      <c r="DA2820"/>
      <c r="DF2820"/>
    </row>
    <row r="2821" spans="103:110" x14ac:dyDescent="0.25">
      <c r="CY2821"/>
      <c r="DA2821"/>
      <c r="DF2821"/>
    </row>
    <row r="2822" spans="103:110" x14ac:dyDescent="0.25">
      <c r="CY2822"/>
      <c r="DA2822"/>
      <c r="DF2822"/>
    </row>
    <row r="2823" spans="103:110" x14ac:dyDescent="0.25">
      <c r="CY2823"/>
      <c r="DA2823"/>
      <c r="DF2823"/>
    </row>
    <row r="2824" spans="103:110" x14ac:dyDescent="0.25">
      <c r="CY2824"/>
      <c r="DA2824"/>
      <c r="DF2824"/>
    </row>
    <row r="2825" spans="103:110" x14ac:dyDescent="0.25">
      <c r="CY2825"/>
      <c r="DA2825"/>
      <c r="DF2825"/>
    </row>
    <row r="2826" spans="103:110" x14ac:dyDescent="0.25">
      <c r="CY2826"/>
      <c r="DA2826"/>
      <c r="DF2826"/>
    </row>
    <row r="2827" spans="103:110" x14ac:dyDescent="0.25">
      <c r="CY2827"/>
      <c r="DA2827"/>
      <c r="DF2827"/>
    </row>
    <row r="2828" spans="103:110" x14ac:dyDescent="0.25">
      <c r="CY2828"/>
      <c r="DA2828"/>
      <c r="DF2828"/>
    </row>
    <row r="2829" spans="103:110" x14ac:dyDescent="0.25">
      <c r="CY2829"/>
      <c r="DA2829"/>
      <c r="DF2829"/>
    </row>
    <row r="2830" spans="103:110" x14ac:dyDescent="0.25">
      <c r="CY2830"/>
      <c r="DA2830"/>
      <c r="DF2830"/>
    </row>
    <row r="2831" spans="103:110" x14ac:dyDescent="0.25">
      <c r="CY2831"/>
      <c r="DA2831"/>
      <c r="DF2831"/>
    </row>
    <row r="2832" spans="103:110" x14ac:dyDescent="0.25">
      <c r="CY2832"/>
      <c r="DA2832"/>
      <c r="DF2832"/>
    </row>
    <row r="2833" spans="103:110" x14ac:dyDescent="0.25">
      <c r="CY2833"/>
      <c r="DA2833"/>
      <c r="DF2833"/>
    </row>
    <row r="2834" spans="103:110" x14ac:dyDescent="0.25">
      <c r="CY2834"/>
      <c r="DA2834"/>
      <c r="DF2834"/>
    </row>
    <row r="2835" spans="103:110" x14ac:dyDescent="0.25">
      <c r="CY2835"/>
      <c r="DA2835"/>
      <c r="DF2835"/>
    </row>
    <row r="2836" spans="103:110" x14ac:dyDescent="0.25">
      <c r="CY2836"/>
      <c r="DA2836"/>
      <c r="DF2836"/>
    </row>
    <row r="2837" spans="103:110" x14ac:dyDescent="0.25">
      <c r="CY2837"/>
      <c r="DA2837"/>
      <c r="DF2837"/>
    </row>
    <row r="2838" spans="103:110" x14ac:dyDescent="0.25">
      <c r="CY2838"/>
      <c r="DA2838"/>
      <c r="DF2838"/>
    </row>
    <row r="2839" spans="103:110" x14ac:dyDescent="0.25">
      <c r="CY2839"/>
      <c r="DA2839"/>
      <c r="DF2839"/>
    </row>
    <row r="2840" spans="103:110" x14ac:dyDescent="0.25">
      <c r="CY2840"/>
      <c r="DA2840"/>
      <c r="DF2840"/>
    </row>
    <row r="2841" spans="103:110" x14ac:dyDescent="0.25">
      <c r="CY2841"/>
      <c r="DA2841"/>
      <c r="DF2841"/>
    </row>
    <row r="2842" spans="103:110" x14ac:dyDescent="0.25">
      <c r="CY2842"/>
      <c r="DA2842"/>
      <c r="DF2842"/>
    </row>
    <row r="2843" spans="103:110" x14ac:dyDescent="0.25">
      <c r="CY2843"/>
      <c r="DA2843"/>
      <c r="DF2843"/>
    </row>
    <row r="2844" spans="103:110" x14ac:dyDescent="0.25">
      <c r="CY2844"/>
      <c r="DA2844"/>
      <c r="DF2844"/>
    </row>
    <row r="2845" spans="103:110" x14ac:dyDescent="0.25">
      <c r="CY2845"/>
      <c r="DA2845"/>
      <c r="DF2845"/>
    </row>
    <row r="2846" spans="103:110" x14ac:dyDescent="0.25">
      <c r="CY2846"/>
      <c r="DA2846"/>
      <c r="DF2846"/>
    </row>
    <row r="2847" spans="103:110" x14ac:dyDescent="0.25">
      <c r="CY2847"/>
      <c r="DA2847"/>
      <c r="DF2847"/>
    </row>
    <row r="2848" spans="103:110" x14ac:dyDescent="0.25">
      <c r="CY2848"/>
      <c r="DA2848"/>
      <c r="DF2848"/>
    </row>
    <row r="2849" spans="103:110" x14ac:dyDescent="0.25">
      <c r="CY2849"/>
      <c r="DA2849"/>
      <c r="DF2849"/>
    </row>
    <row r="2850" spans="103:110" x14ac:dyDescent="0.25">
      <c r="CY2850"/>
      <c r="DA2850"/>
      <c r="DF2850"/>
    </row>
    <row r="2851" spans="103:110" x14ac:dyDescent="0.25">
      <c r="CY2851"/>
      <c r="DA2851"/>
      <c r="DF2851"/>
    </row>
    <row r="2852" spans="103:110" x14ac:dyDescent="0.25">
      <c r="CY2852"/>
      <c r="DA2852"/>
      <c r="DF2852"/>
    </row>
    <row r="2853" spans="103:110" x14ac:dyDescent="0.25">
      <c r="CY2853"/>
      <c r="DA2853"/>
      <c r="DF2853"/>
    </row>
    <row r="2854" spans="103:110" x14ac:dyDescent="0.25">
      <c r="CY2854"/>
      <c r="DA2854"/>
      <c r="DF2854"/>
    </row>
    <row r="2855" spans="103:110" x14ac:dyDescent="0.25">
      <c r="CY2855"/>
      <c r="DA2855"/>
      <c r="DF2855"/>
    </row>
    <row r="2856" spans="103:110" x14ac:dyDescent="0.25">
      <c r="CY2856"/>
      <c r="DA2856"/>
      <c r="DF2856"/>
    </row>
    <row r="2857" spans="103:110" x14ac:dyDescent="0.25">
      <c r="CY2857"/>
      <c r="DA2857"/>
      <c r="DF2857"/>
    </row>
    <row r="2858" spans="103:110" x14ac:dyDescent="0.25">
      <c r="CY2858"/>
      <c r="DA2858"/>
      <c r="DF2858"/>
    </row>
    <row r="2859" spans="103:110" x14ac:dyDescent="0.25">
      <c r="CY2859"/>
      <c r="DA2859"/>
      <c r="DF2859"/>
    </row>
    <row r="2860" spans="103:110" x14ac:dyDescent="0.25">
      <c r="CY2860"/>
      <c r="DA2860"/>
      <c r="DF2860"/>
    </row>
    <row r="2861" spans="103:110" x14ac:dyDescent="0.25">
      <c r="CY2861"/>
      <c r="DA2861"/>
      <c r="DF2861"/>
    </row>
    <row r="2862" spans="103:110" x14ac:dyDescent="0.25">
      <c r="CY2862"/>
      <c r="DA2862"/>
      <c r="DF2862"/>
    </row>
    <row r="2863" spans="103:110" x14ac:dyDescent="0.25">
      <c r="CY2863"/>
      <c r="DA2863"/>
      <c r="DF2863"/>
    </row>
    <row r="2864" spans="103:110" x14ac:dyDescent="0.25">
      <c r="CY2864"/>
      <c r="DA2864"/>
      <c r="DF2864"/>
    </row>
    <row r="2865" spans="103:110" x14ac:dyDescent="0.25">
      <c r="CY2865"/>
      <c r="DA2865"/>
      <c r="DF2865"/>
    </row>
    <row r="2866" spans="103:110" x14ac:dyDescent="0.25">
      <c r="CY2866"/>
      <c r="DA2866"/>
      <c r="DF2866"/>
    </row>
    <row r="2867" spans="103:110" x14ac:dyDescent="0.25">
      <c r="CY2867"/>
      <c r="DA2867"/>
      <c r="DF2867"/>
    </row>
    <row r="2868" spans="103:110" x14ac:dyDescent="0.25">
      <c r="CY2868"/>
      <c r="DA2868"/>
      <c r="DF2868"/>
    </row>
    <row r="2869" spans="103:110" x14ac:dyDescent="0.25">
      <c r="CY2869"/>
      <c r="DA2869"/>
      <c r="DF2869"/>
    </row>
    <row r="2870" spans="103:110" x14ac:dyDescent="0.25">
      <c r="CY2870"/>
      <c r="DA2870"/>
      <c r="DF2870"/>
    </row>
    <row r="2871" spans="103:110" x14ac:dyDescent="0.25">
      <c r="CY2871"/>
      <c r="DA2871"/>
      <c r="DF2871"/>
    </row>
    <row r="2872" spans="103:110" x14ac:dyDescent="0.25">
      <c r="CY2872"/>
      <c r="DA2872"/>
      <c r="DF2872"/>
    </row>
    <row r="2873" spans="103:110" x14ac:dyDescent="0.25">
      <c r="CY2873"/>
      <c r="DA2873"/>
      <c r="DF2873"/>
    </row>
    <row r="2874" spans="103:110" x14ac:dyDescent="0.25">
      <c r="CY2874"/>
      <c r="DA2874"/>
      <c r="DF2874"/>
    </row>
    <row r="2875" spans="103:110" x14ac:dyDescent="0.25">
      <c r="CY2875"/>
      <c r="DA2875"/>
      <c r="DF2875"/>
    </row>
    <row r="2876" spans="103:110" x14ac:dyDescent="0.25">
      <c r="CY2876"/>
      <c r="DA2876"/>
      <c r="DF2876"/>
    </row>
    <row r="2877" spans="103:110" x14ac:dyDescent="0.25">
      <c r="CY2877"/>
      <c r="DA2877"/>
      <c r="DF2877"/>
    </row>
    <row r="2878" spans="103:110" x14ac:dyDescent="0.25">
      <c r="CY2878"/>
      <c r="DA2878"/>
      <c r="DF2878"/>
    </row>
    <row r="2879" spans="103:110" x14ac:dyDescent="0.25">
      <c r="CY2879"/>
      <c r="DA2879"/>
      <c r="DF2879"/>
    </row>
    <row r="2880" spans="103:110" x14ac:dyDescent="0.25">
      <c r="CY2880"/>
      <c r="DA2880"/>
      <c r="DF2880"/>
    </row>
    <row r="2881" spans="103:110" x14ac:dyDescent="0.25">
      <c r="CY2881"/>
      <c r="DA2881"/>
      <c r="DF2881"/>
    </row>
    <row r="2882" spans="103:110" x14ac:dyDescent="0.25">
      <c r="CY2882"/>
      <c r="DA2882"/>
      <c r="DF2882"/>
    </row>
    <row r="2883" spans="103:110" x14ac:dyDescent="0.25">
      <c r="CY2883"/>
      <c r="DA2883"/>
      <c r="DF2883"/>
    </row>
    <row r="2884" spans="103:110" x14ac:dyDescent="0.25">
      <c r="CY2884"/>
      <c r="DA2884"/>
      <c r="DF2884"/>
    </row>
    <row r="2885" spans="103:110" x14ac:dyDescent="0.25">
      <c r="CY2885"/>
      <c r="DA2885"/>
      <c r="DF2885"/>
    </row>
    <row r="2886" spans="103:110" x14ac:dyDescent="0.25">
      <c r="CY2886"/>
      <c r="DA2886"/>
      <c r="DF2886"/>
    </row>
    <row r="2887" spans="103:110" x14ac:dyDescent="0.25">
      <c r="CY2887"/>
      <c r="DA2887"/>
      <c r="DF2887"/>
    </row>
    <row r="2888" spans="103:110" x14ac:dyDescent="0.25">
      <c r="CY2888"/>
      <c r="DA2888"/>
      <c r="DF2888"/>
    </row>
    <row r="2889" spans="103:110" x14ac:dyDescent="0.25">
      <c r="CY2889"/>
      <c r="DA2889"/>
      <c r="DF2889"/>
    </row>
    <row r="2890" spans="103:110" x14ac:dyDescent="0.25">
      <c r="CY2890"/>
      <c r="DA2890"/>
      <c r="DF2890"/>
    </row>
    <row r="2891" spans="103:110" x14ac:dyDescent="0.25">
      <c r="CY2891"/>
      <c r="DA2891"/>
      <c r="DF2891"/>
    </row>
    <row r="2892" spans="103:110" x14ac:dyDescent="0.25">
      <c r="CY2892"/>
      <c r="DA2892"/>
      <c r="DF2892"/>
    </row>
    <row r="2893" spans="103:110" x14ac:dyDescent="0.25">
      <c r="CY2893"/>
      <c r="DA2893"/>
      <c r="DF2893"/>
    </row>
    <row r="2894" spans="103:110" x14ac:dyDescent="0.25">
      <c r="CY2894"/>
      <c r="DA2894"/>
      <c r="DF2894"/>
    </row>
    <row r="2895" spans="103:110" x14ac:dyDescent="0.25">
      <c r="CY2895"/>
      <c r="DA2895"/>
      <c r="DF2895"/>
    </row>
    <row r="2896" spans="103:110" x14ac:dyDescent="0.25">
      <c r="CY2896"/>
      <c r="DA2896"/>
      <c r="DF2896"/>
    </row>
    <row r="2897" spans="103:110" x14ac:dyDescent="0.25">
      <c r="CY2897"/>
      <c r="DA2897"/>
      <c r="DF2897"/>
    </row>
    <row r="2898" spans="103:110" x14ac:dyDescent="0.25">
      <c r="CY2898"/>
      <c r="DA2898"/>
      <c r="DF2898"/>
    </row>
    <row r="2899" spans="103:110" x14ac:dyDescent="0.25">
      <c r="CY2899"/>
      <c r="DA2899"/>
      <c r="DF2899"/>
    </row>
    <row r="2900" spans="103:110" x14ac:dyDescent="0.25">
      <c r="CY2900"/>
      <c r="DA2900"/>
      <c r="DF2900"/>
    </row>
    <row r="2901" spans="103:110" x14ac:dyDescent="0.25">
      <c r="CY2901"/>
      <c r="DA2901"/>
      <c r="DF2901"/>
    </row>
    <row r="2902" spans="103:110" x14ac:dyDescent="0.25">
      <c r="CY2902"/>
      <c r="DA2902"/>
      <c r="DF2902"/>
    </row>
    <row r="2903" spans="103:110" x14ac:dyDescent="0.25">
      <c r="CY2903"/>
      <c r="DA2903"/>
      <c r="DF2903"/>
    </row>
    <row r="2904" spans="103:110" x14ac:dyDescent="0.25">
      <c r="CY2904"/>
      <c r="DA2904"/>
      <c r="DF2904"/>
    </row>
    <row r="2905" spans="103:110" x14ac:dyDescent="0.25">
      <c r="CY2905"/>
      <c r="DA2905"/>
      <c r="DF2905"/>
    </row>
    <row r="2906" spans="103:110" x14ac:dyDescent="0.25">
      <c r="CY2906"/>
      <c r="DA2906"/>
      <c r="DF2906"/>
    </row>
    <row r="2907" spans="103:110" x14ac:dyDescent="0.25">
      <c r="CY2907"/>
      <c r="DA2907"/>
      <c r="DF2907"/>
    </row>
    <row r="2908" spans="103:110" x14ac:dyDescent="0.25">
      <c r="CY2908"/>
      <c r="DA2908"/>
      <c r="DF2908"/>
    </row>
    <row r="2909" spans="103:110" x14ac:dyDescent="0.25">
      <c r="CY2909"/>
      <c r="DA2909"/>
      <c r="DF2909"/>
    </row>
    <row r="2910" spans="103:110" x14ac:dyDescent="0.25">
      <c r="CY2910"/>
      <c r="DA2910"/>
      <c r="DF2910"/>
    </row>
    <row r="2911" spans="103:110" x14ac:dyDescent="0.25">
      <c r="CY2911"/>
      <c r="DA2911"/>
      <c r="DF2911"/>
    </row>
    <row r="2912" spans="103:110" x14ac:dyDescent="0.25">
      <c r="CY2912"/>
      <c r="DA2912"/>
      <c r="DF2912"/>
    </row>
    <row r="2913" spans="103:110" x14ac:dyDescent="0.25">
      <c r="CY2913"/>
      <c r="DA2913"/>
      <c r="DF2913"/>
    </row>
    <row r="2914" spans="103:110" x14ac:dyDescent="0.25">
      <c r="CY2914"/>
      <c r="DA2914"/>
      <c r="DF2914"/>
    </row>
    <row r="2915" spans="103:110" x14ac:dyDescent="0.25">
      <c r="CY2915"/>
      <c r="DA2915"/>
      <c r="DF2915"/>
    </row>
    <row r="2916" spans="103:110" x14ac:dyDescent="0.25">
      <c r="CY2916"/>
      <c r="DA2916"/>
      <c r="DF2916"/>
    </row>
    <row r="2917" spans="103:110" x14ac:dyDescent="0.25">
      <c r="CY2917"/>
      <c r="DA2917"/>
      <c r="DF2917"/>
    </row>
    <row r="2918" spans="103:110" x14ac:dyDescent="0.25">
      <c r="CY2918"/>
      <c r="DA2918"/>
      <c r="DF2918"/>
    </row>
    <row r="2919" spans="103:110" x14ac:dyDescent="0.25">
      <c r="CY2919"/>
      <c r="DA2919"/>
      <c r="DF2919"/>
    </row>
    <row r="2920" spans="103:110" x14ac:dyDescent="0.25">
      <c r="CY2920"/>
      <c r="DA2920"/>
      <c r="DF2920"/>
    </row>
    <row r="2921" spans="103:110" x14ac:dyDescent="0.25">
      <c r="CY2921"/>
      <c r="DA2921"/>
      <c r="DF2921"/>
    </row>
    <row r="2922" spans="103:110" x14ac:dyDescent="0.25">
      <c r="CY2922"/>
      <c r="DA2922"/>
      <c r="DF2922"/>
    </row>
    <row r="2923" spans="103:110" x14ac:dyDescent="0.25">
      <c r="CY2923"/>
      <c r="DA2923"/>
      <c r="DF2923"/>
    </row>
    <row r="2924" spans="103:110" x14ac:dyDescent="0.25">
      <c r="CY2924"/>
      <c r="DA2924"/>
      <c r="DF2924"/>
    </row>
    <row r="2925" spans="103:110" x14ac:dyDescent="0.25">
      <c r="CY2925"/>
      <c r="DA2925"/>
      <c r="DF2925"/>
    </row>
    <row r="2926" spans="103:110" x14ac:dyDescent="0.25">
      <c r="CY2926"/>
      <c r="DA2926"/>
      <c r="DF2926"/>
    </row>
    <row r="2927" spans="103:110" x14ac:dyDescent="0.25">
      <c r="CY2927"/>
      <c r="DA2927"/>
      <c r="DF2927"/>
    </row>
    <row r="2928" spans="103:110" x14ac:dyDescent="0.25">
      <c r="CY2928"/>
      <c r="DA2928"/>
      <c r="DF2928"/>
    </row>
    <row r="2929" spans="103:110" x14ac:dyDescent="0.25">
      <c r="CY2929"/>
      <c r="DA2929"/>
      <c r="DF2929"/>
    </row>
    <row r="2930" spans="103:110" x14ac:dyDescent="0.25">
      <c r="CY2930"/>
      <c r="DA2930"/>
      <c r="DF2930"/>
    </row>
    <row r="2931" spans="103:110" x14ac:dyDescent="0.25">
      <c r="CY2931"/>
      <c r="DA2931"/>
      <c r="DF2931"/>
    </row>
    <row r="2932" spans="103:110" x14ac:dyDescent="0.25">
      <c r="CY2932"/>
      <c r="DA2932"/>
      <c r="DF2932"/>
    </row>
    <row r="2933" spans="103:110" x14ac:dyDescent="0.25">
      <c r="CY2933"/>
      <c r="DA2933"/>
      <c r="DF2933"/>
    </row>
    <row r="2934" spans="103:110" x14ac:dyDescent="0.25">
      <c r="CY2934"/>
      <c r="DA2934"/>
      <c r="DF2934"/>
    </row>
    <row r="2935" spans="103:110" x14ac:dyDescent="0.25">
      <c r="CY2935"/>
      <c r="DA2935"/>
      <c r="DF2935"/>
    </row>
    <row r="2936" spans="103:110" x14ac:dyDescent="0.25">
      <c r="CY2936"/>
      <c r="DA2936"/>
      <c r="DF2936"/>
    </row>
    <row r="2937" spans="103:110" x14ac:dyDescent="0.25">
      <c r="CY2937"/>
      <c r="DA2937"/>
      <c r="DF2937"/>
    </row>
    <row r="2938" spans="103:110" x14ac:dyDescent="0.25">
      <c r="CY2938"/>
      <c r="DA2938"/>
      <c r="DF2938"/>
    </row>
    <row r="2939" spans="103:110" x14ac:dyDescent="0.25">
      <c r="CY2939"/>
      <c r="DA2939"/>
      <c r="DF2939"/>
    </row>
    <row r="2940" spans="103:110" x14ac:dyDescent="0.25">
      <c r="CY2940"/>
      <c r="DA2940"/>
      <c r="DF2940"/>
    </row>
    <row r="2941" spans="103:110" x14ac:dyDescent="0.25">
      <c r="CY2941"/>
      <c r="DA2941"/>
      <c r="DF2941"/>
    </row>
    <row r="2942" spans="103:110" x14ac:dyDescent="0.25">
      <c r="CY2942"/>
      <c r="DA2942"/>
      <c r="DF2942"/>
    </row>
    <row r="2943" spans="103:110" x14ac:dyDescent="0.25">
      <c r="CY2943"/>
      <c r="DA2943"/>
      <c r="DF2943"/>
    </row>
    <row r="2944" spans="103:110" x14ac:dyDescent="0.25">
      <c r="CY2944"/>
      <c r="DA2944"/>
      <c r="DF2944"/>
    </row>
    <row r="2945" spans="103:110" x14ac:dyDescent="0.25">
      <c r="CY2945"/>
      <c r="DA2945"/>
      <c r="DF2945"/>
    </row>
    <row r="2946" spans="103:110" x14ac:dyDescent="0.25">
      <c r="CY2946"/>
      <c r="DA2946"/>
      <c r="DF2946"/>
    </row>
    <row r="2947" spans="103:110" x14ac:dyDescent="0.25">
      <c r="CY2947"/>
      <c r="DA2947"/>
      <c r="DF2947"/>
    </row>
    <row r="2948" spans="103:110" x14ac:dyDescent="0.25">
      <c r="CY2948"/>
      <c r="DA2948"/>
      <c r="DF2948"/>
    </row>
    <row r="2949" spans="103:110" x14ac:dyDescent="0.25">
      <c r="CY2949"/>
      <c r="DA2949"/>
      <c r="DF2949"/>
    </row>
    <row r="2950" spans="103:110" x14ac:dyDescent="0.25">
      <c r="CY2950"/>
      <c r="DA2950"/>
      <c r="DF2950"/>
    </row>
    <row r="2951" spans="103:110" x14ac:dyDescent="0.25">
      <c r="CY2951"/>
      <c r="DA2951"/>
      <c r="DF2951"/>
    </row>
    <row r="2952" spans="103:110" x14ac:dyDescent="0.25">
      <c r="CY2952"/>
      <c r="DA2952"/>
      <c r="DF2952"/>
    </row>
    <row r="2953" spans="103:110" x14ac:dyDescent="0.25">
      <c r="CY2953"/>
      <c r="DA2953"/>
      <c r="DF2953"/>
    </row>
    <row r="2954" spans="103:110" x14ac:dyDescent="0.25">
      <c r="CY2954"/>
      <c r="DA2954"/>
      <c r="DF2954"/>
    </row>
    <row r="2955" spans="103:110" x14ac:dyDescent="0.25">
      <c r="CY2955"/>
      <c r="DA2955"/>
      <c r="DF2955"/>
    </row>
    <row r="2956" spans="103:110" x14ac:dyDescent="0.25">
      <c r="CY2956"/>
      <c r="DA2956"/>
      <c r="DF2956"/>
    </row>
    <row r="2957" spans="103:110" x14ac:dyDescent="0.25">
      <c r="CY2957"/>
      <c r="DA2957"/>
      <c r="DF2957"/>
    </row>
    <row r="2958" spans="103:110" x14ac:dyDescent="0.25">
      <c r="CY2958"/>
      <c r="DA2958"/>
      <c r="DF2958"/>
    </row>
    <row r="2959" spans="103:110" x14ac:dyDescent="0.25">
      <c r="CY2959"/>
      <c r="DA2959"/>
      <c r="DF2959"/>
    </row>
    <row r="2960" spans="103:110" x14ac:dyDescent="0.25">
      <c r="CY2960"/>
      <c r="DA2960"/>
      <c r="DF2960"/>
    </row>
    <row r="2961" spans="103:110" x14ac:dyDescent="0.25">
      <c r="CY2961"/>
      <c r="DA2961"/>
      <c r="DF2961"/>
    </row>
    <row r="2962" spans="103:110" x14ac:dyDescent="0.25">
      <c r="CY2962"/>
      <c r="DA2962"/>
      <c r="DF2962"/>
    </row>
    <row r="2963" spans="103:110" x14ac:dyDescent="0.25">
      <c r="CY2963"/>
      <c r="DA2963"/>
      <c r="DF2963"/>
    </row>
    <row r="2964" spans="103:110" x14ac:dyDescent="0.25">
      <c r="CY2964"/>
      <c r="DA2964"/>
      <c r="DF2964"/>
    </row>
    <row r="2965" spans="103:110" x14ac:dyDescent="0.25">
      <c r="CY2965"/>
      <c r="DA2965"/>
      <c r="DF2965"/>
    </row>
    <row r="2966" spans="103:110" x14ac:dyDescent="0.25">
      <c r="CY2966"/>
      <c r="DA2966"/>
      <c r="DF2966"/>
    </row>
    <row r="2967" spans="103:110" x14ac:dyDescent="0.25">
      <c r="CY2967"/>
      <c r="DA2967"/>
      <c r="DF2967"/>
    </row>
    <row r="2968" spans="103:110" x14ac:dyDescent="0.25">
      <c r="CY2968"/>
      <c r="DA2968"/>
      <c r="DF2968"/>
    </row>
    <row r="2969" spans="103:110" x14ac:dyDescent="0.25">
      <c r="CY2969"/>
      <c r="DA2969"/>
      <c r="DF2969"/>
    </row>
    <row r="2970" spans="103:110" x14ac:dyDescent="0.25">
      <c r="CY2970"/>
      <c r="DA2970"/>
      <c r="DF2970"/>
    </row>
    <row r="2971" spans="103:110" x14ac:dyDescent="0.25">
      <c r="CY2971"/>
      <c r="DA2971"/>
      <c r="DF2971"/>
    </row>
    <row r="2972" spans="103:110" x14ac:dyDescent="0.25">
      <c r="CY2972"/>
      <c r="DA2972"/>
      <c r="DF2972"/>
    </row>
    <row r="2973" spans="103:110" x14ac:dyDescent="0.25">
      <c r="CY2973"/>
      <c r="DA2973"/>
      <c r="DF2973"/>
    </row>
    <row r="2974" spans="103:110" x14ac:dyDescent="0.25">
      <c r="CY2974"/>
      <c r="DA2974"/>
      <c r="DF2974"/>
    </row>
    <row r="2975" spans="103:110" x14ac:dyDescent="0.25">
      <c r="CY2975"/>
      <c r="DA2975"/>
      <c r="DF2975"/>
    </row>
    <row r="2976" spans="103:110" x14ac:dyDescent="0.25">
      <c r="CY2976"/>
      <c r="DA2976"/>
      <c r="DF2976"/>
    </row>
    <row r="2977" spans="103:110" x14ac:dyDescent="0.25">
      <c r="CY2977"/>
      <c r="DA2977"/>
      <c r="DF2977"/>
    </row>
    <row r="2978" spans="103:110" x14ac:dyDescent="0.25">
      <c r="CY2978"/>
      <c r="DA2978"/>
      <c r="DF2978"/>
    </row>
    <row r="2979" spans="103:110" x14ac:dyDescent="0.25">
      <c r="CY2979"/>
      <c r="DA2979"/>
      <c r="DF2979"/>
    </row>
    <row r="2980" spans="103:110" x14ac:dyDescent="0.25">
      <c r="CY2980"/>
      <c r="DA2980"/>
      <c r="DF2980"/>
    </row>
    <row r="2981" spans="103:110" x14ac:dyDescent="0.25">
      <c r="CY2981"/>
      <c r="DA2981"/>
      <c r="DF2981"/>
    </row>
    <row r="2982" spans="103:110" x14ac:dyDescent="0.25">
      <c r="CY2982"/>
      <c r="DA2982"/>
      <c r="DF2982"/>
    </row>
    <row r="2983" spans="103:110" x14ac:dyDescent="0.25">
      <c r="CY2983"/>
      <c r="DA2983"/>
      <c r="DF2983"/>
    </row>
    <row r="2984" spans="103:110" x14ac:dyDescent="0.25">
      <c r="CY2984"/>
      <c r="DA2984"/>
      <c r="DF2984"/>
    </row>
    <row r="2985" spans="103:110" x14ac:dyDescent="0.25">
      <c r="CY2985"/>
      <c r="DA2985"/>
      <c r="DF2985"/>
    </row>
    <row r="2986" spans="103:110" x14ac:dyDescent="0.25">
      <c r="CY2986"/>
      <c r="DA2986"/>
      <c r="DF2986"/>
    </row>
    <row r="2987" spans="103:110" x14ac:dyDescent="0.25">
      <c r="CY2987"/>
      <c r="DA2987"/>
      <c r="DF2987"/>
    </row>
    <row r="2988" spans="103:110" x14ac:dyDescent="0.25">
      <c r="CY2988"/>
      <c r="DA2988"/>
      <c r="DF2988"/>
    </row>
    <row r="2989" spans="103:110" x14ac:dyDescent="0.25">
      <c r="CY2989"/>
      <c r="DA2989"/>
      <c r="DF2989"/>
    </row>
    <row r="2990" spans="103:110" x14ac:dyDescent="0.25">
      <c r="CY2990"/>
      <c r="DA2990"/>
      <c r="DF2990"/>
    </row>
    <row r="2991" spans="103:110" x14ac:dyDescent="0.25">
      <c r="CY2991"/>
      <c r="DA2991"/>
      <c r="DF2991"/>
    </row>
    <row r="2992" spans="103:110" x14ac:dyDescent="0.25">
      <c r="CY2992"/>
      <c r="DA2992"/>
      <c r="DF2992"/>
    </row>
    <row r="2993" spans="103:110" x14ac:dyDescent="0.25">
      <c r="CY2993"/>
      <c r="DA2993"/>
      <c r="DF2993"/>
    </row>
    <row r="2994" spans="103:110" x14ac:dyDescent="0.25">
      <c r="CY2994"/>
      <c r="DA2994"/>
      <c r="DF2994"/>
    </row>
    <row r="2995" spans="103:110" x14ac:dyDescent="0.25">
      <c r="CY2995"/>
      <c r="DA2995"/>
      <c r="DF2995"/>
    </row>
    <row r="2996" spans="103:110" x14ac:dyDescent="0.25">
      <c r="CY2996"/>
      <c r="DA2996"/>
      <c r="DF2996"/>
    </row>
    <row r="2997" spans="103:110" x14ac:dyDescent="0.25">
      <c r="CY2997"/>
      <c r="DA2997"/>
      <c r="DF2997"/>
    </row>
    <row r="2998" spans="103:110" x14ac:dyDescent="0.25">
      <c r="CY2998"/>
      <c r="DA2998"/>
      <c r="DF2998"/>
    </row>
    <row r="2999" spans="103:110" x14ac:dyDescent="0.25">
      <c r="CY2999"/>
      <c r="DA2999"/>
      <c r="DF2999"/>
    </row>
    <row r="3000" spans="103:110" x14ac:dyDescent="0.25">
      <c r="CY3000"/>
      <c r="DA3000"/>
      <c r="DF3000"/>
    </row>
    <row r="3001" spans="103:110" x14ac:dyDescent="0.25">
      <c r="CY3001"/>
      <c r="DA3001"/>
      <c r="DF3001"/>
    </row>
    <row r="3002" spans="103:110" x14ac:dyDescent="0.25">
      <c r="CY3002"/>
      <c r="DA3002"/>
      <c r="DF3002"/>
    </row>
    <row r="3003" spans="103:110" x14ac:dyDescent="0.25">
      <c r="CY3003"/>
      <c r="DA3003"/>
      <c r="DF3003"/>
    </row>
    <row r="3004" spans="103:110" x14ac:dyDescent="0.25">
      <c r="CY3004"/>
      <c r="DA3004"/>
      <c r="DF3004"/>
    </row>
    <row r="3005" spans="103:110" x14ac:dyDescent="0.25">
      <c r="CY3005"/>
      <c r="DA3005"/>
      <c r="DF3005"/>
    </row>
    <row r="3006" spans="103:110" x14ac:dyDescent="0.25">
      <c r="CY3006"/>
      <c r="DA3006"/>
      <c r="DF3006"/>
    </row>
    <row r="3007" spans="103:110" x14ac:dyDescent="0.25">
      <c r="CY3007"/>
      <c r="DA3007"/>
      <c r="DF3007"/>
    </row>
    <row r="3008" spans="103:110" x14ac:dyDescent="0.25">
      <c r="CY3008"/>
      <c r="DA3008"/>
      <c r="DF3008"/>
    </row>
    <row r="3009" spans="103:110" x14ac:dyDescent="0.25">
      <c r="CY3009"/>
      <c r="DA3009"/>
      <c r="DF3009"/>
    </row>
    <row r="3010" spans="103:110" x14ac:dyDescent="0.25">
      <c r="CY3010"/>
      <c r="DA3010"/>
      <c r="DF3010"/>
    </row>
    <row r="3011" spans="103:110" x14ac:dyDescent="0.25">
      <c r="CY3011"/>
      <c r="DA3011"/>
      <c r="DF3011"/>
    </row>
    <row r="3012" spans="103:110" x14ac:dyDescent="0.25">
      <c r="CY3012"/>
      <c r="DA3012"/>
      <c r="DF3012"/>
    </row>
    <row r="3013" spans="103:110" x14ac:dyDescent="0.25">
      <c r="CY3013"/>
      <c r="DA3013"/>
      <c r="DF3013"/>
    </row>
    <row r="3014" spans="103:110" x14ac:dyDescent="0.25">
      <c r="CY3014"/>
      <c r="DA3014"/>
      <c r="DF3014"/>
    </row>
    <row r="3015" spans="103:110" x14ac:dyDescent="0.25">
      <c r="CY3015"/>
      <c r="DA3015"/>
      <c r="DF3015"/>
    </row>
    <row r="3016" spans="103:110" x14ac:dyDescent="0.25">
      <c r="CY3016"/>
      <c r="DA3016"/>
      <c r="DF3016"/>
    </row>
    <row r="3017" spans="103:110" x14ac:dyDescent="0.25">
      <c r="CY3017"/>
      <c r="DA3017"/>
      <c r="DF3017"/>
    </row>
    <row r="3018" spans="103:110" x14ac:dyDescent="0.25">
      <c r="CY3018"/>
      <c r="DA3018"/>
      <c r="DF3018"/>
    </row>
    <row r="3019" spans="103:110" x14ac:dyDescent="0.25">
      <c r="CY3019"/>
      <c r="DA3019"/>
      <c r="DF3019"/>
    </row>
    <row r="3020" spans="103:110" x14ac:dyDescent="0.25">
      <c r="CY3020"/>
      <c r="DA3020"/>
      <c r="DF3020"/>
    </row>
    <row r="3021" spans="103:110" x14ac:dyDescent="0.25">
      <c r="CY3021"/>
      <c r="DA3021"/>
      <c r="DF3021"/>
    </row>
    <row r="3022" spans="103:110" x14ac:dyDescent="0.25">
      <c r="CY3022"/>
      <c r="DA3022"/>
      <c r="DF3022"/>
    </row>
    <row r="3023" spans="103:110" x14ac:dyDescent="0.25">
      <c r="CY3023"/>
      <c r="DA3023"/>
      <c r="DF3023"/>
    </row>
    <row r="3024" spans="103:110" x14ac:dyDescent="0.25">
      <c r="CY3024"/>
      <c r="DA3024"/>
      <c r="DF3024"/>
    </row>
    <row r="3025" spans="103:110" x14ac:dyDescent="0.25">
      <c r="CY3025"/>
      <c r="DA3025"/>
      <c r="DF3025"/>
    </row>
    <row r="3026" spans="103:110" x14ac:dyDescent="0.25">
      <c r="CY3026"/>
      <c r="DA3026"/>
      <c r="DF3026"/>
    </row>
    <row r="3027" spans="103:110" x14ac:dyDescent="0.25">
      <c r="CY3027"/>
      <c r="DA3027"/>
      <c r="DF3027"/>
    </row>
    <row r="3028" spans="103:110" x14ac:dyDescent="0.25">
      <c r="CY3028"/>
      <c r="DA3028"/>
      <c r="DF3028"/>
    </row>
    <row r="3029" spans="103:110" x14ac:dyDescent="0.25">
      <c r="CY3029"/>
      <c r="DA3029"/>
      <c r="DF3029"/>
    </row>
    <row r="3030" spans="103:110" x14ac:dyDescent="0.25">
      <c r="CY3030"/>
      <c r="DA3030"/>
      <c r="DF3030"/>
    </row>
    <row r="3031" spans="103:110" x14ac:dyDescent="0.25">
      <c r="CY3031"/>
      <c r="DA3031"/>
      <c r="DF3031"/>
    </row>
    <row r="3032" spans="103:110" x14ac:dyDescent="0.25">
      <c r="CY3032"/>
      <c r="DA3032"/>
      <c r="DF3032"/>
    </row>
    <row r="3033" spans="103:110" x14ac:dyDescent="0.25">
      <c r="CY3033"/>
      <c r="DA3033"/>
      <c r="DF3033"/>
    </row>
    <row r="3034" spans="103:110" x14ac:dyDescent="0.25">
      <c r="CY3034"/>
      <c r="DA3034"/>
      <c r="DF3034"/>
    </row>
    <row r="3035" spans="103:110" x14ac:dyDescent="0.25">
      <c r="CY3035"/>
      <c r="DA3035"/>
      <c r="DF3035"/>
    </row>
    <row r="3036" spans="103:110" x14ac:dyDescent="0.25">
      <c r="CY3036"/>
      <c r="DA3036"/>
      <c r="DF3036"/>
    </row>
    <row r="3037" spans="103:110" x14ac:dyDescent="0.25">
      <c r="CY3037"/>
      <c r="DA3037"/>
      <c r="DF3037"/>
    </row>
    <row r="3038" spans="103:110" x14ac:dyDescent="0.25">
      <c r="CY3038"/>
      <c r="DA3038"/>
      <c r="DF3038"/>
    </row>
    <row r="3039" spans="103:110" x14ac:dyDescent="0.25">
      <c r="CY3039"/>
      <c r="DA3039"/>
      <c r="DF3039"/>
    </row>
    <row r="3040" spans="103:110" x14ac:dyDescent="0.25">
      <c r="CY3040"/>
      <c r="DA3040"/>
      <c r="DF3040"/>
    </row>
    <row r="3041" spans="103:110" x14ac:dyDescent="0.25">
      <c r="CY3041"/>
      <c r="DA3041"/>
      <c r="DF3041"/>
    </row>
    <row r="3042" spans="103:110" x14ac:dyDescent="0.25">
      <c r="CY3042"/>
      <c r="DA3042"/>
      <c r="DF3042"/>
    </row>
    <row r="3043" spans="103:110" x14ac:dyDescent="0.25">
      <c r="CY3043"/>
      <c r="DA3043"/>
      <c r="DF3043"/>
    </row>
    <row r="3044" spans="103:110" x14ac:dyDescent="0.25">
      <c r="CY3044"/>
      <c r="DA3044"/>
      <c r="DF3044"/>
    </row>
    <row r="3045" spans="103:110" x14ac:dyDescent="0.25">
      <c r="CY3045"/>
      <c r="DA3045"/>
      <c r="DF3045"/>
    </row>
    <row r="3046" spans="103:110" x14ac:dyDescent="0.25">
      <c r="CY3046"/>
      <c r="DA3046"/>
      <c r="DF3046"/>
    </row>
    <row r="3047" spans="103:110" x14ac:dyDescent="0.25">
      <c r="CY3047"/>
      <c r="DA3047"/>
      <c r="DF3047"/>
    </row>
    <row r="3048" spans="103:110" x14ac:dyDescent="0.25">
      <c r="CY3048"/>
      <c r="DA3048"/>
      <c r="DF3048"/>
    </row>
    <row r="3049" spans="103:110" x14ac:dyDescent="0.25">
      <c r="CY3049"/>
      <c r="DA3049"/>
      <c r="DF3049"/>
    </row>
    <row r="3050" spans="103:110" x14ac:dyDescent="0.25">
      <c r="CY3050"/>
      <c r="DA3050"/>
      <c r="DF3050"/>
    </row>
    <row r="3051" spans="103:110" x14ac:dyDescent="0.25">
      <c r="CY3051"/>
      <c r="DA3051"/>
      <c r="DF3051"/>
    </row>
    <row r="3052" spans="103:110" x14ac:dyDescent="0.25">
      <c r="CY3052"/>
      <c r="DA3052"/>
      <c r="DF3052"/>
    </row>
    <row r="3053" spans="103:110" x14ac:dyDescent="0.25">
      <c r="CY3053"/>
      <c r="DA3053"/>
      <c r="DF3053"/>
    </row>
    <row r="3054" spans="103:110" x14ac:dyDescent="0.25">
      <c r="CY3054"/>
      <c r="DA3054"/>
      <c r="DF3054"/>
    </row>
    <row r="3055" spans="103:110" x14ac:dyDescent="0.25">
      <c r="CY3055"/>
      <c r="DA3055"/>
      <c r="DF3055"/>
    </row>
    <row r="3056" spans="103:110" x14ac:dyDescent="0.25">
      <c r="CY3056"/>
      <c r="DA3056"/>
      <c r="DF3056"/>
    </row>
    <row r="3057" spans="103:110" x14ac:dyDescent="0.25">
      <c r="CY3057"/>
      <c r="DA3057"/>
      <c r="DF3057"/>
    </row>
    <row r="3058" spans="103:110" x14ac:dyDescent="0.25">
      <c r="CY3058"/>
      <c r="DA3058"/>
      <c r="DF3058"/>
    </row>
    <row r="3059" spans="103:110" x14ac:dyDescent="0.25">
      <c r="CY3059"/>
      <c r="DA3059"/>
      <c r="DF3059"/>
    </row>
    <row r="3060" spans="103:110" x14ac:dyDescent="0.25">
      <c r="CY3060"/>
      <c r="DA3060"/>
      <c r="DF3060"/>
    </row>
    <row r="3061" spans="103:110" x14ac:dyDescent="0.25">
      <c r="CY3061"/>
      <c r="DA3061"/>
      <c r="DF3061"/>
    </row>
    <row r="3062" spans="103:110" x14ac:dyDescent="0.25">
      <c r="CY3062"/>
      <c r="DA3062"/>
      <c r="DF3062"/>
    </row>
    <row r="3063" spans="103:110" x14ac:dyDescent="0.25">
      <c r="CY3063"/>
      <c r="DA3063"/>
      <c r="DF3063"/>
    </row>
    <row r="3064" spans="103:110" x14ac:dyDescent="0.25">
      <c r="CY3064"/>
      <c r="DA3064"/>
      <c r="DF3064"/>
    </row>
    <row r="3065" spans="103:110" x14ac:dyDescent="0.25">
      <c r="CY3065"/>
      <c r="DA3065"/>
      <c r="DF3065"/>
    </row>
    <row r="3066" spans="103:110" x14ac:dyDescent="0.25">
      <c r="CY3066"/>
      <c r="DA3066"/>
      <c r="DF3066"/>
    </row>
    <row r="3067" spans="103:110" x14ac:dyDescent="0.25">
      <c r="CY3067"/>
      <c r="DA3067"/>
      <c r="DF3067"/>
    </row>
    <row r="3068" spans="103:110" x14ac:dyDescent="0.25">
      <c r="CY3068"/>
      <c r="DA3068"/>
      <c r="DF3068"/>
    </row>
    <row r="3069" spans="103:110" x14ac:dyDescent="0.25">
      <c r="CY3069"/>
      <c r="DA3069"/>
      <c r="DF3069"/>
    </row>
    <row r="3070" spans="103:110" x14ac:dyDescent="0.25">
      <c r="CY3070"/>
      <c r="DA3070"/>
      <c r="DF3070"/>
    </row>
    <row r="3071" spans="103:110" x14ac:dyDescent="0.25">
      <c r="CY3071"/>
      <c r="DA3071"/>
      <c r="DF3071"/>
    </row>
    <row r="3072" spans="103:110" x14ac:dyDescent="0.25">
      <c r="CY3072"/>
      <c r="DA3072"/>
      <c r="DF3072"/>
    </row>
    <row r="3073" spans="103:110" x14ac:dyDescent="0.25">
      <c r="CY3073"/>
      <c r="DA3073"/>
      <c r="DF3073"/>
    </row>
    <row r="3074" spans="103:110" x14ac:dyDescent="0.25">
      <c r="CY3074"/>
      <c r="DA3074"/>
      <c r="DF3074"/>
    </row>
    <row r="3075" spans="103:110" x14ac:dyDescent="0.25">
      <c r="CY3075"/>
      <c r="DA3075"/>
      <c r="DF3075"/>
    </row>
    <row r="3076" spans="103:110" x14ac:dyDescent="0.25">
      <c r="CY3076"/>
      <c r="DA3076"/>
      <c r="DF3076"/>
    </row>
    <row r="3077" spans="103:110" x14ac:dyDescent="0.25">
      <c r="CY3077"/>
      <c r="DA3077"/>
      <c r="DF3077"/>
    </row>
    <row r="3078" spans="103:110" x14ac:dyDescent="0.25">
      <c r="CY3078"/>
      <c r="DA3078"/>
      <c r="DF3078"/>
    </row>
    <row r="3079" spans="103:110" x14ac:dyDescent="0.25">
      <c r="CY3079"/>
      <c r="DA3079"/>
      <c r="DF3079"/>
    </row>
    <row r="3080" spans="103:110" x14ac:dyDescent="0.25">
      <c r="CY3080"/>
      <c r="DA3080"/>
      <c r="DF3080"/>
    </row>
    <row r="3081" spans="103:110" x14ac:dyDescent="0.25">
      <c r="CY3081"/>
      <c r="DA3081"/>
      <c r="DF3081"/>
    </row>
    <row r="3082" spans="103:110" x14ac:dyDescent="0.25">
      <c r="CY3082"/>
      <c r="DA3082"/>
      <c r="DF3082"/>
    </row>
    <row r="3083" spans="103:110" x14ac:dyDescent="0.25">
      <c r="CY3083"/>
      <c r="DA3083"/>
      <c r="DF3083"/>
    </row>
    <row r="3084" spans="103:110" x14ac:dyDescent="0.25">
      <c r="CY3084"/>
      <c r="DA3084"/>
      <c r="DF3084"/>
    </row>
    <row r="3085" spans="103:110" x14ac:dyDescent="0.25">
      <c r="CY3085"/>
      <c r="DA3085"/>
      <c r="DF3085"/>
    </row>
    <row r="3086" spans="103:110" x14ac:dyDescent="0.25">
      <c r="CY3086"/>
      <c r="DA3086"/>
      <c r="DF3086"/>
    </row>
    <row r="3087" spans="103:110" x14ac:dyDescent="0.25">
      <c r="CY3087"/>
      <c r="DA3087"/>
      <c r="DF3087"/>
    </row>
    <row r="3088" spans="103:110" x14ac:dyDescent="0.25">
      <c r="CY3088"/>
      <c r="DA3088"/>
      <c r="DF3088"/>
    </row>
    <row r="3089" spans="103:110" x14ac:dyDescent="0.25">
      <c r="CY3089"/>
      <c r="DA3089"/>
      <c r="DF3089"/>
    </row>
    <row r="3090" spans="103:110" x14ac:dyDescent="0.25">
      <c r="CY3090"/>
      <c r="DA3090"/>
      <c r="DF3090"/>
    </row>
    <row r="3091" spans="103:110" x14ac:dyDescent="0.25">
      <c r="CY3091"/>
      <c r="DA3091"/>
      <c r="DF3091"/>
    </row>
    <row r="3092" spans="103:110" x14ac:dyDescent="0.25">
      <c r="CY3092"/>
      <c r="DA3092"/>
      <c r="DF3092"/>
    </row>
    <row r="3093" spans="103:110" x14ac:dyDescent="0.25">
      <c r="CY3093"/>
      <c r="DA3093"/>
      <c r="DF3093"/>
    </row>
    <row r="3094" spans="103:110" x14ac:dyDescent="0.25">
      <c r="CY3094"/>
      <c r="DA3094"/>
      <c r="DF3094"/>
    </row>
    <row r="3095" spans="103:110" x14ac:dyDescent="0.25">
      <c r="CY3095"/>
      <c r="DA3095"/>
      <c r="DF3095"/>
    </row>
    <row r="3096" spans="103:110" x14ac:dyDescent="0.25">
      <c r="CY3096"/>
      <c r="DA3096"/>
      <c r="DF3096"/>
    </row>
    <row r="3097" spans="103:110" x14ac:dyDescent="0.25">
      <c r="CY3097"/>
      <c r="DA3097"/>
      <c r="DF3097"/>
    </row>
    <row r="3098" spans="103:110" x14ac:dyDescent="0.25">
      <c r="CY3098"/>
      <c r="DA3098"/>
      <c r="DF3098"/>
    </row>
    <row r="3099" spans="103:110" x14ac:dyDescent="0.25">
      <c r="CY3099"/>
      <c r="DA3099"/>
      <c r="DF3099"/>
    </row>
    <row r="3100" spans="103:110" x14ac:dyDescent="0.25">
      <c r="CY3100"/>
      <c r="DA3100"/>
      <c r="DF3100"/>
    </row>
    <row r="3101" spans="103:110" x14ac:dyDescent="0.25">
      <c r="CY3101"/>
      <c r="DA3101"/>
      <c r="DF3101"/>
    </row>
    <row r="3102" spans="103:110" x14ac:dyDescent="0.25">
      <c r="CY3102"/>
      <c r="DA3102"/>
      <c r="DF3102"/>
    </row>
    <row r="3103" spans="103:110" x14ac:dyDescent="0.25">
      <c r="CY3103"/>
      <c r="DA3103"/>
      <c r="DF3103"/>
    </row>
    <row r="3104" spans="103:110" x14ac:dyDescent="0.25">
      <c r="CY3104"/>
      <c r="DA3104"/>
      <c r="DF3104"/>
    </row>
    <row r="3105" spans="103:110" x14ac:dyDescent="0.25">
      <c r="CY3105"/>
      <c r="DA3105"/>
      <c r="DF3105"/>
    </row>
    <row r="3106" spans="103:110" x14ac:dyDescent="0.25">
      <c r="CY3106"/>
      <c r="DA3106"/>
      <c r="DF3106"/>
    </row>
    <row r="3107" spans="103:110" x14ac:dyDescent="0.25">
      <c r="CY3107"/>
      <c r="DA3107"/>
      <c r="DF3107"/>
    </row>
    <row r="3108" spans="103:110" x14ac:dyDescent="0.25">
      <c r="CY3108"/>
      <c r="DA3108"/>
      <c r="DF3108"/>
    </row>
    <row r="3109" spans="103:110" x14ac:dyDescent="0.25">
      <c r="CY3109"/>
      <c r="DA3109"/>
      <c r="DF3109"/>
    </row>
    <row r="3110" spans="103:110" x14ac:dyDescent="0.25">
      <c r="CY3110"/>
      <c r="DA3110"/>
      <c r="DF3110"/>
    </row>
    <row r="3111" spans="103:110" x14ac:dyDescent="0.25">
      <c r="CY3111"/>
      <c r="DA3111"/>
      <c r="DF3111"/>
    </row>
    <row r="3112" spans="103:110" x14ac:dyDescent="0.25">
      <c r="CY3112"/>
      <c r="DA3112"/>
      <c r="DF3112"/>
    </row>
    <row r="3113" spans="103:110" x14ac:dyDescent="0.25">
      <c r="CY3113"/>
      <c r="DA3113"/>
      <c r="DF3113"/>
    </row>
    <row r="3114" spans="103:110" x14ac:dyDescent="0.25">
      <c r="CY3114"/>
      <c r="DA3114"/>
      <c r="DF3114"/>
    </row>
    <row r="3115" spans="103:110" x14ac:dyDescent="0.25">
      <c r="CY3115"/>
      <c r="DA3115"/>
      <c r="DF3115"/>
    </row>
    <row r="3116" spans="103:110" x14ac:dyDescent="0.25">
      <c r="CY3116"/>
      <c r="DA3116"/>
      <c r="DF3116"/>
    </row>
    <row r="3117" spans="103:110" x14ac:dyDescent="0.25">
      <c r="CY3117"/>
      <c r="DA3117"/>
      <c r="DF3117"/>
    </row>
    <row r="3118" spans="103:110" x14ac:dyDescent="0.25">
      <c r="CY3118"/>
      <c r="DA3118"/>
      <c r="DF3118"/>
    </row>
    <row r="3119" spans="103:110" x14ac:dyDescent="0.25">
      <c r="CY3119"/>
      <c r="DA3119"/>
      <c r="DF3119"/>
    </row>
    <row r="3120" spans="103:110" x14ac:dyDescent="0.25">
      <c r="CY3120"/>
      <c r="DA3120"/>
      <c r="DF3120"/>
    </row>
    <row r="3121" spans="103:110" x14ac:dyDescent="0.25">
      <c r="CY3121"/>
      <c r="DA3121"/>
      <c r="DF3121"/>
    </row>
    <row r="3122" spans="103:110" x14ac:dyDescent="0.25">
      <c r="CY3122"/>
      <c r="DA3122"/>
      <c r="DF3122"/>
    </row>
    <row r="3123" spans="103:110" x14ac:dyDescent="0.25">
      <c r="CY3123"/>
      <c r="DA3123"/>
      <c r="DF3123"/>
    </row>
    <row r="3124" spans="103:110" x14ac:dyDescent="0.25">
      <c r="CY3124"/>
      <c r="DA3124"/>
      <c r="DF3124"/>
    </row>
    <row r="3125" spans="103:110" x14ac:dyDescent="0.25">
      <c r="CY3125"/>
      <c r="DA3125"/>
      <c r="DF3125"/>
    </row>
    <row r="3126" spans="103:110" x14ac:dyDescent="0.25">
      <c r="CY3126"/>
      <c r="DA3126"/>
      <c r="DF3126"/>
    </row>
    <row r="3127" spans="103:110" x14ac:dyDescent="0.25">
      <c r="CY3127"/>
      <c r="DA3127"/>
      <c r="DF3127"/>
    </row>
    <row r="3128" spans="103:110" x14ac:dyDescent="0.25">
      <c r="CY3128"/>
      <c r="DA3128"/>
      <c r="DF3128"/>
    </row>
    <row r="3129" spans="103:110" x14ac:dyDescent="0.25">
      <c r="CY3129"/>
      <c r="DA3129"/>
      <c r="DF3129"/>
    </row>
    <row r="3130" spans="103:110" x14ac:dyDescent="0.25">
      <c r="CY3130"/>
      <c r="DA3130"/>
      <c r="DF3130"/>
    </row>
    <row r="3131" spans="103:110" x14ac:dyDescent="0.25">
      <c r="CY3131"/>
      <c r="DA3131"/>
      <c r="DF3131"/>
    </row>
    <row r="3132" spans="103:110" x14ac:dyDescent="0.25">
      <c r="CY3132"/>
      <c r="DA3132"/>
      <c r="DF3132"/>
    </row>
    <row r="3133" spans="103:110" x14ac:dyDescent="0.25">
      <c r="CY3133"/>
      <c r="DA3133"/>
      <c r="DF3133"/>
    </row>
    <row r="3134" spans="103:110" x14ac:dyDescent="0.25">
      <c r="CY3134"/>
      <c r="DA3134"/>
      <c r="DF3134"/>
    </row>
    <row r="3135" spans="103:110" x14ac:dyDescent="0.25">
      <c r="CY3135"/>
      <c r="DA3135"/>
      <c r="DF3135"/>
    </row>
    <row r="3136" spans="103:110" x14ac:dyDescent="0.25">
      <c r="CY3136"/>
      <c r="DA3136"/>
      <c r="DF3136"/>
    </row>
    <row r="3137" spans="103:110" x14ac:dyDescent="0.25">
      <c r="CY3137"/>
      <c r="DA3137"/>
      <c r="DF3137"/>
    </row>
    <row r="3138" spans="103:110" x14ac:dyDescent="0.25">
      <c r="CY3138"/>
      <c r="DA3138"/>
      <c r="DF3138"/>
    </row>
    <row r="3139" spans="103:110" x14ac:dyDescent="0.25">
      <c r="CY3139"/>
      <c r="DA3139"/>
      <c r="DF3139"/>
    </row>
    <row r="3140" spans="103:110" x14ac:dyDescent="0.25">
      <c r="CY3140"/>
      <c r="DA3140"/>
      <c r="DF3140"/>
    </row>
    <row r="3141" spans="103:110" x14ac:dyDescent="0.25">
      <c r="CY3141"/>
      <c r="DA3141"/>
      <c r="DF3141"/>
    </row>
    <row r="3142" spans="103:110" x14ac:dyDescent="0.25">
      <c r="CY3142"/>
      <c r="DA3142"/>
      <c r="DF3142"/>
    </row>
    <row r="3143" spans="103:110" x14ac:dyDescent="0.25">
      <c r="CY3143"/>
      <c r="DA3143"/>
      <c r="DF3143"/>
    </row>
    <row r="3144" spans="103:110" x14ac:dyDescent="0.25">
      <c r="CY3144"/>
      <c r="DA3144"/>
      <c r="DF3144"/>
    </row>
    <row r="3145" spans="103:110" x14ac:dyDescent="0.25">
      <c r="CY3145"/>
      <c r="DA3145"/>
      <c r="DF3145"/>
    </row>
    <row r="3146" spans="103:110" x14ac:dyDescent="0.25">
      <c r="CY3146"/>
      <c r="DA3146"/>
      <c r="DF3146"/>
    </row>
    <row r="3147" spans="103:110" x14ac:dyDescent="0.25">
      <c r="CY3147"/>
      <c r="DA3147"/>
      <c r="DF3147"/>
    </row>
    <row r="3148" spans="103:110" x14ac:dyDescent="0.25">
      <c r="CY3148"/>
      <c r="DA3148"/>
      <c r="DF3148"/>
    </row>
    <row r="3149" spans="103:110" x14ac:dyDescent="0.25">
      <c r="CY3149"/>
      <c r="DA3149"/>
      <c r="DF3149"/>
    </row>
    <row r="3150" spans="103:110" x14ac:dyDescent="0.25">
      <c r="CY3150"/>
      <c r="DA3150"/>
      <c r="DF3150"/>
    </row>
    <row r="3151" spans="103:110" x14ac:dyDescent="0.25">
      <c r="CY3151"/>
      <c r="DA3151"/>
      <c r="DF3151"/>
    </row>
    <row r="3152" spans="103:110" x14ac:dyDescent="0.25">
      <c r="CY3152"/>
      <c r="DA3152"/>
      <c r="DF3152"/>
    </row>
    <row r="3153" spans="103:110" x14ac:dyDescent="0.25">
      <c r="CY3153"/>
      <c r="DA3153"/>
      <c r="DF3153"/>
    </row>
    <row r="3154" spans="103:110" x14ac:dyDescent="0.25">
      <c r="CY3154"/>
      <c r="DA3154"/>
      <c r="DF3154"/>
    </row>
    <row r="3155" spans="103:110" x14ac:dyDescent="0.25">
      <c r="CY3155"/>
      <c r="DA3155"/>
      <c r="DF3155"/>
    </row>
    <row r="3156" spans="103:110" x14ac:dyDescent="0.25">
      <c r="CY3156"/>
      <c r="DA3156"/>
      <c r="DF3156"/>
    </row>
    <row r="3157" spans="103:110" x14ac:dyDescent="0.25">
      <c r="CY3157"/>
      <c r="DA3157"/>
      <c r="DF3157"/>
    </row>
    <row r="3158" spans="103:110" x14ac:dyDescent="0.25">
      <c r="CY3158"/>
      <c r="DA3158"/>
      <c r="DF3158"/>
    </row>
    <row r="3159" spans="103:110" x14ac:dyDescent="0.25">
      <c r="CY3159"/>
      <c r="DA3159"/>
      <c r="DF3159"/>
    </row>
    <row r="3160" spans="103:110" x14ac:dyDescent="0.25">
      <c r="CY3160"/>
      <c r="DA3160"/>
      <c r="DF3160"/>
    </row>
    <row r="3161" spans="103:110" x14ac:dyDescent="0.25">
      <c r="CY3161"/>
      <c r="DA3161"/>
      <c r="DF3161"/>
    </row>
    <row r="3162" spans="103:110" x14ac:dyDescent="0.25">
      <c r="CY3162"/>
      <c r="DA3162"/>
      <c r="DF3162"/>
    </row>
    <row r="3163" spans="103:110" x14ac:dyDescent="0.25">
      <c r="CY3163"/>
      <c r="DA3163"/>
      <c r="DF3163"/>
    </row>
    <row r="3164" spans="103:110" x14ac:dyDescent="0.25">
      <c r="CY3164"/>
      <c r="DA3164"/>
      <c r="DF3164"/>
    </row>
    <row r="3165" spans="103:110" x14ac:dyDescent="0.25">
      <c r="CY3165"/>
      <c r="DA3165"/>
      <c r="DF3165"/>
    </row>
    <row r="3166" spans="103:110" x14ac:dyDescent="0.25">
      <c r="CY3166"/>
      <c r="DA3166"/>
      <c r="DF3166"/>
    </row>
    <row r="3167" spans="103:110" x14ac:dyDescent="0.25">
      <c r="CY3167"/>
      <c r="DA3167"/>
      <c r="DF3167"/>
    </row>
    <row r="3168" spans="103:110" x14ac:dyDescent="0.25">
      <c r="CY3168"/>
      <c r="DA3168"/>
      <c r="DF3168"/>
    </row>
    <row r="3169" spans="103:110" x14ac:dyDescent="0.25">
      <c r="CY3169"/>
      <c r="DA3169"/>
      <c r="DF3169"/>
    </row>
    <row r="3170" spans="103:110" x14ac:dyDescent="0.25">
      <c r="CY3170"/>
      <c r="DA3170"/>
      <c r="DF3170"/>
    </row>
    <row r="3171" spans="103:110" x14ac:dyDescent="0.25">
      <c r="CY3171"/>
      <c r="DA3171"/>
      <c r="DF3171"/>
    </row>
    <row r="3172" spans="103:110" x14ac:dyDescent="0.25">
      <c r="CY3172"/>
      <c r="DA3172"/>
      <c r="DF3172"/>
    </row>
    <row r="3173" spans="103:110" x14ac:dyDescent="0.25">
      <c r="CY3173"/>
      <c r="DA3173"/>
      <c r="DF3173"/>
    </row>
    <row r="3174" spans="103:110" x14ac:dyDescent="0.25">
      <c r="CY3174"/>
      <c r="DA3174"/>
      <c r="DF3174"/>
    </row>
    <row r="3175" spans="103:110" x14ac:dyDescent="0.25">
      <c r="CY3175"/>
      <c r="DA3175"/>
      <c r="DF3175"/>
    </row>
    <row r="3176" spans="103:110" x14ac:dyDescent="0.25">
      <c r="CY3176"/>
      <c r="DA3176"/>
      <c r="DF3176"/>
    </row>
    <row r="3177" spans="103:110" x14ac:dyDescent="0.25">
      <c r="CY3177"/>
      <c r="DA3177"/>
      <c r="DF3177"/>
    </row>
    <row r="3178" spans="103:110" x14ac:dyDescent="0.25">
      <c r="CY3178"/>
      <c r="DA3178"/>
      <c r="DF3178"/>
    </row>
    <row r="3179" spans="103:110" x14ac:dyDescent="0.25">
      <c r="CY3179"/>
      <c r="DA3179"/>
      <c r="DF3179"/>
    </row>
    <row r="3180" spans="103:110" x14ac:dyDescent="0.25">
      <c r="CY3180"/>
      <c r="DA3180"/>
      <c r="DF3180"/>
    </row>
    <row r="3181" spans="103:110" x14ac:dyDescent="0.25">
      <c r="CY3181"/>
      <c r="DA3181"/>
      <c r="DF3181"/>
    </row>
    <row r="3182" spans="103:110" x14ac:dyDescent="0.25">
      <c r="CY3182"/>
      <c r="DA3182"/>
      <c r="DF3182"/>
    </row>
    <row r="3183" spans="103:110" x14ac:dyDescent="0.25">
      <c r="CY3183"/>
      <c r="DA3183"/>
      <c r="DF3183"/>
    </row>
    <row r="3184" spans="103:110" x14ac:dyDescent="0.25">
      <c r="CY3184"/>
      <c r="DA3184"/>
      <c r="DF3184"/>
    </row>
    <row r="3185" spans="103:110" x14ac:dyDescent="0.25">
      <c r="CY3185"/>
      <c r="DA3185"/>
      <c r="DF3185"/>
    </row>
    <row r="3186" spans="103:110" x14ac:dyDescent="0.25">
      <c r="CY3186"/>
      <c r="DA3186"/>
      <c r="DF3186"/>
    </row>
    <row r="3187" spans="103:110" x14ac:dyDescent="0.25">
      <c r="CY3187"/>
      <c r="DA3187"/>
      <c r="DF3187"/>
    </row>
    <row r="3188" spans="103:110" x14ac:dyDescent="0.25">
      <c r="CY3188"/>
      <c r="DA3188"/>
      <c r="DF3188"/>
    </row>
    <row r="3189" spans="103:110" x14ac:dyDescent="0.25">
      <c r="CY3189"/>
      <c r="DA3189"/>
      <c r="DF3189"/>
    </row>
    <row r="3190" spans="103:110" x14ac:dyDescent="0.25">
      <c r="CY3190"/>
      <c r="DA3190"/>
      <c r="DF3190"/>
    </row>
    <row r="3191" spans="103:110" x14ac:dyDescent="0.25">
      <c r="CY3191"/>
      <c r="DA3191"/>
      <c r="DF3191"/>
    </row>
    <row r="3192" spans="103:110" x14ac:dyDescent="0.25">
      <c r="CY3192"/>
      <c r="DA3192"/>
      <c r="DF3192"/>
    </row>
    <row r="3193" spans="103:110" x14ac:dyDescent="0.25">
      <c r="CY3193"/>
      <c r="DA3193"/>
      <c r="DF3193"/>
    </row>
    <row r="3194" spans="103:110" x14ac:dyDescent="0.25">
      <c r="CY3194"/>
      <c r="DA3194"/>
      <c r="DF3194"/>
    </row>
    <row r="3195" spans="103:110" x14ac:dyDescent="0.25">
      <c r="CY3195"/>
      <c r="DA3195"/>
      <c r="DF3195"/>
    </row>
    <row r="3196" spans="103:110" x14ac:dyDescent="0.25">
      <c r="CY3196"/>
      <c r="DA3196"/>
      <c r="DF3196"/>
    </row>
    <row r="3197" spans="103:110" x14ac:dyDescent="0.25">
      <c r="CY3197"/>
      <c r="DA3197"/>
      <c r="DF3197"/>
    </row>
    <row r="3198" spans="103:110" x14ac:dyDescent="0.25">
      <c r="CY3198"/>
      <c r="DA3198"/>
      <c r="DF3198"/>
    </row>
    <row r="3199" spans="103:110" x14ac:dyDescent="0.25">
      <c r="CY3199"/>
      <c r="DA3199"/>
      <c r="DF3199"/>
    </row>
    <row r="3200" spans="103:110" x14ac:dyDescent="0.25">
      <c r="CY3200"/>
      <c r="DA3200"/>
      <c r="DF3200"/>
    </row>
    <row r="3201" spans="103:110" x14ac:dyDescent="0.25">
      <c r="CY3201"/>
      <c r="DA3201"/>
      <c r="DF3201"/>
    </row>
    <row r="3202" spans="103:110" x14ac:dyDescent="0.25">
      <c r="CY3202"/>
      <c r="DA3202"/>
      <c r="DF3202"/>
    </row>
    <row r="3203" spans="103:110" x14ac:dyDescent="0.25">
      <c r="CY3203"/>
      <c r="DA3203"/>
      <c r="DF3203"/>
    </row>
    <row r="3204" spans="103:110" x14ac:dyDescent="0.25">
      <c r="CY3204"/>
      <c r="DA3204"/>
      <c r="DF3204"/>
    </row>
    <row r="3205" spans="103:110" x14ac:dyDescent="0.25">
      <c r="CY3205"/>
      <c r="DA3205"/>
      <c r="DF3205"/>
    </row>
    <row r="3206" spans="103:110" x14ac:dyDescent="0.25">
      <c r="CY3206"/>
      <c r="DA3206"/>
      <c r="DF3206"/>
    </row>
    <row r="3207" spans="103:110" x14ac:dyDescent="0.25">
      <c r="CY3207"/>
      <c r="DA3207"/>
      <c r="DF3207"/>
    </row>
    <row r="3208" spans="103:110" x14ac:dyDescent="0.25">
      <c r="CY3208"/>
      <c r="DA3208"/>
      <c r="DF3208"/>
    </row>
    <row r="3209" spans="103:110" x14ac:dyDescent="0.25">
      <c r="CY3209"/>
      <c r="DA3209"/>
      <c r="DF3209"/>
    </row>
    <row r="3210" spans="103:110" x14ac:dyDescent="0.25">
      <c r="CY3210"/>
      <c r="DA3210"/>
      <c r="DF3210"/>
    </row>
    <row r="3211" spans="103:110" x14ac:dyDescent="0.25">
      <c r="CY3211"/>
      <c r="DA3211"/>
      <c r="DF3211"/>
    </row>
    <row r="3212" spans="103:110" x14ac:dyDescent="0.25">
      <c r="CY3212"/>
      <c r="DA3212"/>
      <c r="DF3212"/>
    </row>
    <row r="3213" spans="103:110" x14ac:dyDescent="0.25">
      <c r="CY3213"/>
      <c r="DA3213"/>
      <c r="DF3213"/>
    </row>
    <row r="3214" spans="103:110" x14ac:dyDescent="0.25">
      <c r="CY3214"/>
      <c r="DA3214"/>
      <c r="DF3214"/>
    </row>
    <row r="3215" spans="103:110" x14ac:dyDescent="0.25">
      <c r="CY3215"/>
      <c r="DA3215"/>
      <c r="DF3215"/>
    </row>
    <row r="3216" spans="103:110" x14ac:dyDescent="0.25">
      <c r="CY3216"/>
      <c r="DA3216"/>
      <c r="DF3216"/>
    </row>
    <row r="3217" spans="103:110" x14ac:dyDescent="0.25">
      <c r="CY3217"/>
      <c r="DA3217"/>
      <c r="DF3217"/>
    </row>
    <row r="3218" spans="103:110" x14ac:dyDescent="0.25">
      <c r="CY3218"/>
      <c r="DA3218"/>
      <c r="DF3218"/>
    </row>
    <row r="3219" spans="103:110" x14ac:dyDescent="0.25">
      <c r="CY3219"/>
      <c r="DA3219"/>
      <c r="DF3219"/>
    </row>
    <row r="3220" spans="103:110" x14ac:dyDescent="0.25">
      <c r="CY3220"/>
      <c r="DA3220"/>
      <c r="DF3220"/>
    </row>
    <row r="3221" spans="103:110" x14ac:dyDescent="0.25">
      <c r="CY3221"/>
      <c r="DA3221"/>
      <c r="DF3221"/>
    </row>
    <row r="3222" spans="103:110" x14ac:dyDescent="0.25">
      <c r="CY3222"/>
      <c r="DA3222"/>
      <c r="DF3222"/>
    </row>
    <row r="3223" spans="103:110" x14ac:dyDescent="0.25">
      <c r="CY3223"/>
      <c r="DA3223"/>
      <c r="DF3223"/>
    </row>
    <row r="3224" spans="103:110" x14ac:dyDescent="0.25">
      <c r="CY3224"/>
      <c r="DA3224"/>
      <c r="DF3224"/>
    </row>
    <row r="3225" spans="103:110" x14ac:dyDescent="0.25">
      <c r="CY3225"/>
      <c r="DA3225"/>
      <c r="DF3225"/>
    </row>
    <row r="3226" spans="103:110" x14ac:dyDescent="0.25">
      <c r="CY3226"/>
      <c r="DA3226"/>
      <c r="DF3226"/>
    </row>
    <row r="3227" spans="103:110" x14ac:dyDescent="0.25">
      <c r="CY3227"/>
      <c r="DA3227"/>
      <c r="DF3227"/>
    </row>
    <row r="3228" spans="103:110" x14ac:dyDescent="0.25">
      <c r="CY3228"/>
      <c r="DA3228"/>
      <c r="DF3228"/>
    </row>
    <row r="3229" spans="103:110" x14ac:dyDescent="0.25">
      <c r="CY3229"/>
      <c r="DA3229"/>
      <c r="DF3229"/>
    </row>
    <row r="3230" spans="103:110" x14ac:dyDescent="0.25">
      <c r="CY3230"/>
      <c r="DA3230"/>
      <c r="DF3230"/>
    </row>
    <row r="3231" spans="103:110" x14ac:dyDescent="0.25">
      <c r="CY3231"/>
      <c r="DA3231"/>
      <c r="DF3231"/>
    </row>
    <row r="3232" spans="103:110" x14ac:dyDescent="0.25">
      <c r="CY3232"/>
      <c r="DA3232"/>
      <c r="DF3232"/>
    </row>
    <row r="3233" spans="103:110" x14ac:dyDescent="0.25">
      <c r="CY3233"/>
      <c r="DA3233"/>
      <c r="DF3233"/>
    </row>
    <row r="3234" spans="103:110" x14ac:dyDescent="0.25">
      <c r="CY3234"/>
      <c r="DA3234"/>
      <c r="DF3234"/>
    </row>
    <row r="3235" spans="103:110" x14ac:dyDescent="0.25">
      <c r="CY3235"/>
      <c r="DA3235"/>
      <c r="DF3235"/>
    </row>
    <row r="3236" spans="103:110" x14ac:dyDescent="0.25">
      <c r="CY3236"/>
      <c r="DA3236"/>
      <c r="DF3236"/>
    </row>
    <row r="3237" spans="103:110" x14ac:dyDescent="0.25">
      <c r="CY3237"/>
      <c r="DA3237"/>
      <c r="DF3237"/>
    </row>
    <row r="3238" spans="103:110" x14ac:dyDescent="0.25">
      <c r="CY3238"/>
      <c r="DA3238"/>
      <c r="DF3238"/>
    </row>
    <row r="3239" spans="103:110" x14ac:dyDescent="0.25">
      <c r="CY3239"/>
      <c r="DA3239"/>
      <c r="DF3239"/>
    </row>
    <row r="3240" spans="103:110" x14ac:dyDescent="0.25">
      <c r="CY3240"/>
      <c r="DA3240"/>
      <c r="DF3240"/>
    </row>
    <row r="3241" spans="103:110" x14ac:dyDescent="0.25">
      <c r="CY3241"/>
      <c r="DA3241"/>
      <c r="DF3241"/>
    </row>
    <row r="3242" spans="103:110" x14ac:dyDescent="0.25">
      <c r="CY3242"/>
      <c r="DA3242"/>
      <c r="DF3242"/>
    </row>
    <row r="3243" spans="103:110" x14ac:dyDescent="0.25">
      <c r="CY3243"/>
      <c r="DA3243"/>
      <c r="DF3243"/>
    </row>
    <row r="3244" spans="103:110" x14ac:dyDescent="0.25">
      <c r="CY3244"/>
      <c r="DA3244"/>
      <c r="DF3244"/>
    </row>
    <row r="3245" spans="103:110" x14ac:dyDescent="0.25">
      <c r="CY3245"/>
      <c r="DA3245"/>
      <c r="DF3245"/>
    </row>
    <row r="3246" spans="103:110" x14ac:dyDescent="0.25">
      <c r="CY3246"/>
      <c r="DA3246"/>
      <c r="DF3246"/>
    </row>
    <row r="3247" spans="103:110" x14ac:dyDescent="0.25">
      <c r="CY3247"/>
      <c r="DA3247"/>
      <c r="DF3247"/>
    </row>
    <row r="3248" spans="103:110" x14ac:dyDescent="0.25">
      <c r="CY3248"/>
      <c r="DA3248"/>
      <c r="DF3248"/>
    </row>
    <row r="3249" spans="103:110" x14ac:dyDescent="0.25">
      <c r="CY3249"/>
      <c r="DA3249"/>
      <c r="DF3249"/>
    </row>
    <row r="3250" spans="103:110" x14ac:dyDescent="0.25">
      <c r="CY3250"/>
      <c r="DA3250"/>
      <c r="DF3250"/>
    </row>
    <row r="3251" spans="103:110" x14ac:dyDescent="0.25">
      <c r="CY3251"/>
      <c r="DA3251"/>
      <c r="DF3251"/>
    </row>
    <row r="3252" spans="103:110" x14ac:dyDescent="0.25">
      <c r="CY3252"/>
      <c r="DA3252"/>
      <c r="DF3252"/>
    </row>
    <row r="3253" spans="103:110" x14ac:dyDescent="0.25">
      <c r="CY3253"/>
      <c r="DA3253"/>
      <c r="DF3253"/>
    </row>
    <row r="3254" spans="103:110" x14ac:dyDescent="0.25">
      <c r="CY3254"/>
      <c r="DA3254"/>
      <c r="DF3254"/>
    </row>
    <row r="3255" spans="103:110" x14ac:dyDescent="0.25">
      <c r="CY3255"/>
      <c r="DA3255"/>
      <c r="DF3255"/>
    </row>
    <row r="3256" spans="103:110" x14ac:dyDescent="0.25">
      <c r="CY3256"/>
      <c r="DA3256"/>
      <c r="DF3256"/>
    </row>
    <row r="3257" spans="103:110" x14ac:dyDescent="0.25">
      <c r="CY3257"/>
      <c r="DA3257"/>
      <c r="DF3257"/>
    </row>
    <row r="3258" spans="103:110" x14ac:dyDescent="0.25">
      <c r="CY3258"/>
      <c r="DA3258"/>
      <c r="DF3258"/>
    </row>
    <row r="3259" spans="103:110" x14ac:dyDescent="0.25">
      <c r="CY3259"/>
      <c r="DA3259"/>
      <c r="DF3259"/>
    </row>
    <row r="3260" spans="103:110" x14ac:dyDescent="0.25">
      <c r="CY3260"/>
      <c r="DA3260"/>
      <c r="DF3260"/>
    </row>
    <row r="3261" spans="103:110" x14ac:dyDescent="0.25">
      <c r="CY3261"/>
      <c r="DA3261"/>
      <c r="DF3261"/>
    </row>
    <row r="3262" spans="103:110" x14ac:dyDescent="0.25">
      <c r="CY3262"/>
      <c r="DA3262"/>
      <c r="DF3262"/>
    </row>
    <row r="3263" spans="103:110" x14ac:dyDescent="0.25">
      <c r="CY3263"/>
      <c r="DA3263"/>
      <c r="DF3263"/>
    </row>
    <row r="3264" spans="103:110" x14ac:dyDescent="0.25">
      <c r="CY3264"/>
      <c r="DA3264"/>
      <c r="DF3264"/>
    </row>
    <row r="3265" spans="103:110" x14ac:dyDescent="0.25">
      <c r="CY3265"/>
      <c r="DA3265"/>
      <c r="DF3265"/>
    </row>
    <row r="3266" spans="103:110" x14ac:dyDescent="0.25">
      <c r="CY3266"/>
      <c r="DA3266"/>
      <c r="DF3266"/>
    </row>
    <row r="3267" spans="103:110" x14ac:dyDescent="0.25">
      <c r="CY3267"/>
      <c r="DA3267"/>
      <c r="DF3267"/>
    </row>
    <row r="3268" spans="103:110" x14ac:dyDescent="0.25">
      <c r="CY3268"/>
      <c r="DA3268"/>
      <c r="DF3268"/>
    </row>
    <row r="3269" spans="103:110" x14ac:dyDescent="0.25">
      <c r="CY3269"/>
      <c r="DA3269"/>
      <c r="DF3269"/>
    </row>
    <row r="3270" spans="103:110" x14ac:dyDescent="0.25">
      <c r="CY3270"/>
      <c r="DA3270"/>
      <c r="DF3270"/>
    </row>
    <row r="3271" spans="103:110" x14ac:dyDescent="0.25">
      <c r="CY3271"/>
      <c r="DA3271"/>
      <c r="DF3271"/>
    </row>
    <row r="3272" spans="103:110" x14ac:dyDescent="0.25">
      <c r="CY3272"/>
      <c r="DA3272"/>
      <c r="DF3272"/>
    </row>
    <row r="3273" spans="103:110" x14ac:dyDescent="0.25">
      <c r="CY3273"/>
      <c r="DA3273"/>
      <c r="DF3273"/>
    </row>
    <row r="3274" spans="103:110" x14ac:dyDescent="0.25">
      <c r="CY3274"/>
      <c r="DA3274"/>
      <c r="DF3274"/>
    </row>
    <row r="3275" spans="103:110" x14ac:dyDescent="0.25">
      <c r="CY3275"/>
      <c r="DA3275"/>
      <c r="DF3275"/>
    </row>
    <row r="3276" spans="103:110" x14ac:dyDescent="0.25">
      <c r="CY3276"/>
      <c r="DA3276"/>
      <c r="DF3276"/>
    </row>
    <row r="3277" spans="103:110" x14ac:dyDescent="0.25">
      <c r="CY3277"/>
      <c r="DA3277"/>
      <c r="DF3277"/>
    </row>
    <row r="3278" spans="103:110" x14ac:dyDescent="0.25">
      <c r="CY3278"/>
      <c r="DA3278"/>
      <c r="DF3278"/>
    </row>
    <row r="3279" spans="103:110" x14ac:dyDescent="0.25">
      <c r="CY3279"/>
      <c r="DA3279"/>
      <c r="DF3279"/>
    </row>
    <row r="3280" spans="103:110" x14ac:dyDescent="0.25">
      <c r="CY3280"/>
      <c r="DA3280"/>
      <c r="DF3280"/>
    </row>
    <row r="3281" spans="103:110" x14ac:dyDescent="0.25">
      <c r="CY3281"/>
      <c r="DA3281"/>
      <c r="DF3281"/>
    </row>
    <row r="3282" spans="103:110" x14ac:dyDescent="0.25">
      <c r="CY3282"/>
      <c r="DA3282"/>
      <c r="DF3282"/>
    </row>
    <row r="3283" spans="103:110" x14ac:dyDescent="0.25">
      <c r="CY3283"/>
      <c r="DA3283"/>
      <c r="DF3283"/>
    </row>
    <row r="3284" spans="103:110" x14ac:dyDescent="0.25">
      <c r="CY3284"/>
      <c r="DA3284"/>
      <c r="DF3284"/>
    </row>
    <row r="3285" spans="103:110" x14ac:dyDescent="0.25">
      <c r="CY3285"/>
      <c r="DA3285"/>
      <c r="DF3285"/>
    </row>
    <row r="3286" spans="103:110" x14ac:dyDescent="0.25">
      <c r="CY3286"/>
      <c r="DA3286"/>
      <c r="DF3286"/>
    </row>
    <row r="3287" spans="103:110" x14ac:dyDescent="0.25">
      <c r="CY3287"/>
      <c r="DA3287"/>
      <c r="DF3287"/>
    </row>
    <row r="3288" spans="103:110" x14ac:dyDescent="0.25">
      <c r="CY3288"/>
      <c r="DA3288"/>
      <c r="DF3288"/>
    </row>
    <row r="3289" spans="103:110" x14ac:dyDescent="0.25">
      <c r="CY3289"/>
      <c r="DA3289"/>
      <c r="DF3289"/>
    </row>
    <row r="3290" spans="103:110" x14ac:dyDescent="0.25">
      <c r="CY3290"/>
      <c r="DA3290"/>
      <c r="DF3290"/>
    </row>
    <row r="3291" spans="103:110" x14ac:dyDescent="0.25">
      <c r="CY3291"/>
      <c r="DA3291"/>
      <c r="DF3291"/>
    </row>
    <row r="3292" spans="103:110" x14ac:dyDescent="0.25">
      <c r="CY3292"/>
      <c r="DA3292"/>
      <c r="DF3292"/>
    </row>
    <row r="3293" spans="103:110" x14ac:dyDescent="0.25">
      <c r="CY3293"/>
      <c r="DA3293"/>
      <c r="DF3293"/>
    </row>
    <row r="3294" spans="103:110" x14ac:dyDescent="0.25">
      <c r="CY3294"/>
      <c r="DA3294"/>
      <c r="DF3294"/>
    </row>
    <row r="3295" spans="103:110" x14ac:dyDescent="0.25">
      <c r="CY3295"/>
      <c r="DA3295"/>
      <c r="DF3295"/>
    </row>
    <row r="3296" spans="103:110" x14ac:dyDescent="0.25">
      <c r="CY3296"/>
      <c r="DA3296"/>
      <c r="DF3296"/>
    </row>
    <row r="3297" spans="103:110" x14ac:dyDescent="0.25">
      <c r="CY3297"/>
      <c r="DA3297"/>
      <c r="DF3297"/>
    </row>
    <row r="3298" spans="103:110" x14ac:dyDescent="0.25">
      <c r="CY3298"/>
      <c r="DA3298"/>
      <c r="DF3298"/>
    </row>
    <row r="3299" spans="103:110" x14ac:dyDescent="0.25">
      <c r="CY3299"/>
      <c r="DA3299"/>
      <c r="DF3299"/>
    </row>
    <row r="3300" spans="103:110" x14ac:dyDescent="0.25">
      <c r="CY3300"/>
      <c r="DA3300"/>
      <c r="DF3300"/>
    </row>
    <row r="3301" spans="103:110" x14ac:dyDescent="0.25">
      <c r="CY3301"/>
      <c r="DA3301"/>
      <c r="DF3301"/>
    </row>
    <row r="3302" spans="103:110" x14ac:dyDescent="0.25">
      <c r="CY3302"/>
      <c r="DA3302"/>
      <c r="DF3302"/>
    </row>
    <row r="3303" spans="103:110" x14ac:dyDescent="0.25">
      <c r="CY3303"/>
      <c r="DA3303"/>
      <c r="DF3303"/>
    </row>
    <row r="3304" spans="103:110" x14ac:dyDescent="0.25">
      <c r="CY3304"/>
      <c r="DA3304"/>
      <c r="DF3304"/>
    </row>
    <row r="3305" spans="103:110" x14ac:dyDescent="0.25">
      <c r="CY3305"/>
      <c r="DA3305"/>
      <c r="DF3305"/>
    </row>
    <row r="3306" spans="103:110" x14ac:dyDescent="0.25">
      <c r="CY3306"/>
      <c r="DA3306"/>
      <c r="DF3306"/>
    </row>
    <row r="3307" spans="103:110" x14ac:dyDescent="0.25">
      <c r="CY3307"/>
      <c r="DA3307"/>
      <c r="DF3307"/>
    </row>
    <row r="3308" spans="103:110" x14ac:dyDescent="0.25">
      <c r="CY3308"/>
      <c r="DA3308"/>
      <c r="DF3308"/>
    </row>
    <row r="3309" spans="103:110" x14ac:dyDescent="0.25">
      <c r="CY3309"/>
      <c r="DA3309"/>
      <c r="DF3309"/>
    </row>
    <row r="3310" spans="103:110" x14ac:dyDescent="0.25">
      <c r="CY3310"/>
      <c r="DA3310"/>
      <c r="DF3310"/>
    </row>
    <row r="3311" spans="103:110" x14ac:dyDescent="0.25">
      <c r="CY3311"/>
      <c r="DA3311"/>
      <c r="DF3311"/>
    </row>
    <row r="3312" spans="103:110" x14ac:dyDescent="0.25">
      <c r="CY3312"/>
      <c r="DA3312"/>
      <c r="DF3312"/>
    </row>
    <row r="3313" spans="103:110" x14ac:dyDescent="0.25">
      <c r="CY3313"/>
      <c r="DA3313"/>
      <c r="DF3313"/>
    </row>
    <row r="3314" spans="103:110" x14ac:dyDescent="0.25">
      <c r="CY3314"/>
      <c r="DA3314"/>
      <c r="DF3314"/>
    </row>
    <row r="3315" spans="103:110" x14ac:dyDescent="0.25">
      <c r="CY3315"/>
      <c r="DA3315"/>
      <c r="DF3315"/>
    </row>
    <row r="3316" spans="103:110" x14ac:dyDescent="0.25">
      <c r="CY3316"/>
      <c r="DA3316"/>
      <c r="DF3316"/>
    </row>
    <row r="3317" spans="103:110" x14ac:dyDescent="0.25">
      <c r="CY3317"/>
      <c r="DA3317"/>
      <c r="DF3317"/>
    </row>
    <row r="3318" spans="103:110" x14ac:dyDescent="0.25">
      <c r="CY3318"/>
      <c r="DA3318"/>
      <c r="DF3318"/>
    </row>
    <row r="3319" spans="103:110" x14ac:dyDescent="0.25">
      <c r="CY3319"/>
      <c r="DA3319"/>
      <c r="DF3319"/>
    </row>
    <row r="3320" spans="103:110" x14ac:dyDescent="0.25">
      <c r="CY3320"/>
      <c r="DA3320"/>
      <c r="DF3320"/>
    </row>
    <row r="3321" spans="103:110" x14ac:dyDescent="0.25">
      <c r="CY3321"/>
      <c r="DA3321"/>
      <c r="DF3321"/>
    </row>
    <row r="3322" spans="103:110" x14ac:dyDescent="0.25">
      <c r="CY3322"/>
      <c r="DA3322"/>
      <c r="DF3322"/>
    </row>
    <row r="3323" spans="103:110" x14ac:dyDescent="0.25">
      <c r="CY3323"/>
      <c r="DA3323"/>
      <c r="DF3323"/>
    </row>
    <row r="3324" spans="103:110" x14ac:dyDescent="0.25">
      <c r="CY3324"/>
      <c r="DA3324"/>
      <c r="DF3324"/>
    </row>
    <row r="3325" spans="103:110" x14ac:dyDescent="0.25">
      <c r="CY3325"/>
      <c r="DA3325"/>
      <c r="DF3325"/>
    </row>
    <row r="3326" spans="103:110" x14ac:dyDescent="0.25">
      <c r="CY3326"/>
      <c r="DA3326"/>
      <c r="DF3326"/>
    </row>
    <row r="3327" spans="103:110" x14ac:dyDescent="0.25">
      <c r="CY3327"/>
      <c r="DA3327"/>
      <c r="DF3327"/>
    </row>
    <row r="3328" spans="103:110" x14ac:dyDescent="0.25">
      <c r="CY3328"/>
      <c r="DA3328"/>
      <c r="DF3328"/>
    </row>
    <row r="3329" spans="103:110" x14ac:dyDescent="0.25">
      <c r="CY3329"/>
      <c r="DA3329"/>
      <c r="DF3329"/>
    </row>
    <row r="3330" spans="103:110" x14ac:dyDescent="0.25">
      <c r="CY3330"/>
      <c r="DA3330"/>
      <c r="DF3330"/>
    </row>
    <row r="3331" spans="103:110" x14ac:dyDescent="0.25">
      <c r="CY3331"/>
      <c r="DA3331"/>
      <c r="DF3331"/>
    </row>
    <row r="3332" spans="103:110" x14ac:dyDescent="0.25">
      <c r="CY3332"/>
      <c r="DA3332"/>
      <c r="DF3332"/>
    </row>
    <row r="3333" spans="103:110" x14ac:dyDescent="0.25">
      <c r="CY3333"/>
      <c r="DA3333"/>
      <c r="DF3333"/>
    </row>
    <row r="3334" spans="103:110" x14ac:dyDescent="0.25">
      <c r="CY3334"/>
      <c r="DA3334"/>
      <c r="DF3334"/>
    </row>
    <row r="3335" spans="103:110" x14ac:dyDescent="0.25">
      <c r="CY3335"/>
      <c r="DA3335"/>
      <c r="DF3335"/>
    </row>
    <row r="3336" spans="103:110" x14ac:dyDescent="0.25">
      <c r="CY3336"/>
      <c r="DA3336"/>
      <c r="DF3336"/>
    </row>
    <row r="3337" spans="103:110" x14ac:dyDescent="0.25">
      <c r="CY3337"/>
      <c r="DA3337"/>
      <c r="DF3337"/>
    </row>
    <row r="3338" spans="103:110" x14ac:dyDescent="0.25">
      <c r="CY3338"/>
      <c r="DA3338"/>
      <c r="DF3338"/>
    </row>
    <row r="3339" spans="103:110" x14ac:dyDescent="0.25">
      <c r="CY3339"/>
      <c r="DA3339"/>
      <c r="DF3339"/>
    </row>
    <row r="3340" spans="103:110" x14ac:dyDescent="0.25">
      <c r="CY3340"/>
      <c r="DA3340"/>
      <c r="DF3340"/>
    </row>
    <row r="3341" spans="103:110" x14ac:dyDescent="0.25">
      <c r="CY3341"/>
      <c r="DA3341"/>
      <c r="DF3341"/>
    </row>
    <row r="3342" spans="103:110" x14ac:dyDescent="0.25">
      <c r="CY3342"/>
      <c r="DA3342"/>
      <c r="DF3342"/>
    </row>
    <row r="3343" spans="103:110" x14ac:dyDescent="0.25">
      <c r="CY3343"/>
      <c r="DA3343"/>
      <c r="DF3343"/>
    </row>
    <row r="3344" spans="103:110" x14ac:dyDescent="0.25">
      <c r="CY3344"/>
      <c r="DA3344"/>
      <c r="DF3344"/>
    </row>
    <row r="3345" spans="103:110" x14ac:dyDescent="0.25">
      <c r="CY3345"/>
      <c r="DA3345"/>
      <c r="DF3345"/>
    </row>
    <row r="3346" spans="103:110" x14ac:dyDescent="0.25">
      <c r="CY3346"/>
      <c r="DA3346"/>
      <c r="DF3346"/>
    </row>
    <row r="3347" spans="103:110" x14ac:dyDescent="0.25">
      <c r="CY3347"/>
      <c r="DA3347"/>
      <c r="DF3347"/>
    </row>
    <row r="3348" spans="103:110" x14ac:dyDescent="0.25">
      <c r="CY3348"/>
      <c r="DA3348"/>
      <c r="DF3348"/>
    </row>
    <row r="3349" spans="103:110" x14ac:dyDescent="0.25">
      <c r="CY3349"/>
      <c r="DA3349"/>
      <c r="DF3349"/>
    </row>
    <row r="3350" spans="103:110" x14ac:dyDescent="0.25">
      <c r="CY3350"/>
      <c r="DA3350"/>
      <c r="DF3350"/>
    </row>
    <row r="3351" spans="103:110" x14ac:dyDescent="0.25">
      <c r="CY3351"/>
      <c r="DA3351"/>
      <c r="DF3351"/>
    </row>
    <row r="3352" spans="103:110" x14ac:dyDescent="0.25">
      <c r="CY3352"/>
      <c r="DA3352"/>
      <c r="DF3352"/>
    </row>
    <row r="3353" spans="103:110" x14ac:dyDescent="0.25">
      <c r="CY3353"/>
      <c r="DA3353"/>
      <c r="DF3353"/>
    </row>
    <row r="3354" spans="103:110" x14ac:dyDescent="0.25">
      <c r="CY3354"/>
      <c r="DA3354"/>
      <c r="DF3354"/>
    </row>
    <row r="3355" spans="103:110" x14ac:dyDescent="0.25">
      <c r="CY3355"/>
      <c r="DA3355"/>
      <c r="DF3355"/>
    </row>
    <row r="3356" spans="103:110" x14ac:dyDescent="0.25">
      <c r="CY3356"/>
      <c r="DA3356"/>
      <c r="DF3356"/>
    </row>
    <row r="3357" spans="103:110" x14ac:dyDescent="0.25">
      <c r="CY3357"/>
      <c r="DA3357"/>
      <c r="DF3357"/>
    </row>
    <row r="3358" spans="103:110" x14ac:dyDescent="0.25">
      <c r="CY3358"/>
      <c r="DA3358"/>
      <c r="DF3358"/>
    </row>
    <row r="3359" spans="103:110" x14ac:dyDescent="0.25">
      <c r="CY3359"/>
      <c r="DA3359"/>
      <c r="DF3359"/>
    </row>
    <row r="3360" spans="103:110" x14ac:dyDescent="0.25">
      <c r="CY3360"/>
      <c r="DA3360"/>
      <c r="DF3360"/>
    </row>
    <row r="3361" spans="103:110" x14ac:dyDescent="0.25">
      <c r="CY3361"/>
      <c r="DA3361"/>
      <c r="DF3361"/>
    </row>
    <row r="3362" spans="103:110" x14ac:dyDescent="0.25">
      <c r="CY3362"/>
      <c r="DA3362"/>
      <c r="DF3362"/>
    </row>
    <row r="3363" spans="103:110" x14ac:dyDescent="0.25">
      <c r="CY3363"/>
      <c r="DA3363"/>
      <c r="DF3363"/>
    </row>
    <row r="3364" spans="103:110" x14ac:dyDescent="0.25">
      <c r="CY3364"/>
      <c r="DA3364"/>
      <c r="DF3364"/>
    </row>
    <row r="3365" spans="103:110" x14ac:dyDescent="0.25">
      <c r="CY3365"/>
      <c r="DA3365"/>
      <c r="DF3365"/>
    </row>
    <row r="3366" spans="103:110" x14ac:dyDescent="0.25">
      <c r="CY3366"/>
      <c r="DA3366"/>
      <c r="DF3366"/>
    </row>
    <row r="3367" spans="103:110" x14ac:dyDescent="0.25">
      <c r="CY3367"/>
      <c r="DA3367"/>
      <c r="DF3367"/>
    </row>
    <row r="3368" spans="103:110" x14ac:dyDescent="0.25">
      <c r="CY3368"/>
      <c r="DA3368"/>
      <c r="DF3368"/>
    </row>
    <row r="3369" spans="103:110" x14ac:dyDescent="0.25">
      <c r="CY3369"/>
      <c r="DA3369"/>
      <c r="DF3369"/>
    </row>
    <row r="3370" spans="103:110" x14ac:dyDescent="0.25">
      <c r="CY3370"/>
      <c r="DA3370"/>
      <c r="DF3370"/>
    </row>
    <row r="3371" spans="103:110" x14ac:dyDescent="0.25">
      <c r="CY3371"/>
      <c r="DA3371"/>
      <c r="DF3371"/>
    </row>
    <row r="3372" spans="103:110" x14ac:dyDescent="0.25">
      <c r="CY3372"/>
      <c r="DA3372"/>
      <c r="DF3372"/>
    </row>
    <row r="3373" spans="103:110" x14ac:dyDescent="0.25">
      <c r="CY3373"/>
      <c r="DA3373"/>
      <c r="DF3373"/>
    </row>
    <row r="3374" spans="103:110" x14ac:dyDescent="0.25">
      <c r="CY3374"/>
      <c r="DA3374"/>
      <c r="DF3374"/>
    </row>
    <row r="3375" spans="103:110" x14ac:dyDescent="0.25">
      <c r="CY3375"/>
      <c r="DA3375"/>
      <c r="DF3375"/>
    </row>
    <row r="3376" spans="103:110" x14ac:dyDescent="0.25">
      <c r="CY3376"/>
      <c r="DA3376"/>
      <c r="DF3376"/>
    </row>
    <row r="3377" spans="103:110" x14ac:dyDescent="0.25">
      <c r="CY3377"/>
      <c r="DA3377"/>
      <c r="DF3377"/>
    </row>
    <row r="3378" spans="103:110" x14ac:dyDescent="0.25">
      <c r="CY3378"/>
      <c r="DA3378"/>
      <c r="DF3378"/>
    </row>
    <row r="3379" spans="103:110" x14ac:dyDescent="0.25">
      <c r="CY3379"/>
      <c r="DA3379"/>
      <c r="DF3379"/>
    </row>
    <row r="3380" spans="103:110" x14ac:dyDescent="0.25">
      <c r="CY3380"/>
      <c r="DA3380"/>
      <c r="DF3380"/>
    </row>
    <row r="3381" spans="103:110" x14ac:dyDescent="0.25">
      <c r="CY3381"/>
      <c r="DA3381"/>
      <c r="DF3381"/>
    </row>
    <row r="3382" spans="103:110" x14ac:dyDescent="0.25">
      <c r="CY3382"/>
      <c r="DA3382"/>
      <c r="DF3382"/>
    </row>
    <row r="3383" spans="103:110" x14ac:dyDescent="0.25">
      <c r="CY3383"/>
      <c r="DA3383"/>
      <c r="DF3383"/>
    </row>
    <row r="3384" spans="103:110" x14ac:dyDescent="0.25">
      <c r="CY3384"/>
      <c r="DA3384"/>
      <c r="DF3384"/>
    </row>
    <row r="3385" spans="103:110" x14ac:dyDescent="0.25">
      <c r="CY3385"/>
      <c r="DA3385"/>
      <c r="DF3385"/>
    </row>
    <row r="3386" spans="103:110" x14ac:dyDescent="0.25">
      <c r="CY3386"/>
      <c r="DA3386"/>
      <c r="DF3386"/>
    </row>
    <row r="3387" spans="103:110" x14ac:dyDescent="0.25">
      <c r="CY3387"/>
      <c r="DA3387"/>
      <c r="DF3387"/>
    </row>
    <row r="3388" spans="103:110" x14ac:dyDescent="0.25">
      <c r="CY3388"/>
      <c r="DA3388"/>
      <c r="DF3388"/>
    </row>
    <row r="3389" spans="103:110" x14ac:dyDescent="0.25">
      <c r="CY3389"/>
      <c r="DA3389"/>
      <c r="DF3389"/>
    </row>
    <row r="3390" spans="103:110" x14ac:dyDescent="0.25">
      <c r="CY3390"/>
      <c r="DA3390"/>
      <c r="DF3390"/>
    </row>
    <row r="3391" spans="103:110" x14ac:dyDescent="0.25">
      <c r="CY3391"/>
      <c r="DA3391"/>
      <c r="DF3391"/>
    </row>
    <row r="3392" spans="103:110" x14ac:dyDescent="0.25">
      <c r="CY3392"/>
      <c r="DA3392"/>
      <c r="DF3392"/>
    </row>
    <row r="3393" spans="103:110" x14ac:dyDescent="0.25">
      <c r="CY3393"/>
      <c r="DA3393"/>
      <c r="DF3393"/>
    </row>
    <row r="3394" spans="103:110" x14ac:dyDescent="0.25">
      <c r="CY3394"/>
      <c r="DA3394"/>
      <c r="DF3394"/>
    </row>
    <row r="3395" spans="103:110" x14ac:dyDescent="0.25">
      <c r="CY3395"/>
      <c r="DA3395"/>
      <c r="DF3395"/>
    </row>
    <row r="3396" spans="103:110" x14ac:dyDescent="0.25">
      <c r="CY3396"/>
      <c r="DA3396"/>
      <c r="DF3396"/>
    </row>
    <row r="3397" spans="103:110" x14ac:dyDescent="0.25">
      <c r="CY3397"/>
      <c r="DA3397"/>
      <c r="DF3397"/>
    </row>
    <row r="3398" spans="103:110" x14ac:dyDescent="0.25">
      <c r="CY3398"/>
      <c r="DA3398"/>
      <c r="DF3398"/>
    </row>
    <row r="3399" spans="103:110" x14ac:dyDescent="0.25">
      <c r="CY3399"/>
      <c r="DA3399"/>
      <c r="DF3399"/>
    </row>
    <row r="3400" spans="103:110" x14ac:dyDescent="0.25">
      <c r="CY3400"/>
      <c r="DA3400"/>
      <c r="DF3400"/>
    </row>
    <row r="3401" spans="103:110" x14ac:dyDescent="0.25">
      <c r="CY3401"/>
      <c r="DA3401"/>
      <c r="DF3401"/>
    </row>
    <row r="3402" spans="103:110" x14ac:dyDescent="0.25">
      <c r="CY3402"/>
      <c r="DA3402"/>
      <c r="DF3402"/>
    </row>
    <row r="3403" spans="103:110" x14ac:dyDescent="0.25">
      <c r="CY3403"/>
      <c r="DA3403"/>
      <c r="DF3403"/>
    </row>
    <row r="3404" spans="103:110" x14ac:dyDescent="0.25">
      <c r="CY3404"/>
      <c r="DA3404"/>
      <c r="DF3404"/>
    </row>
    <row r="3405" spans="103:110" x14ac:dyDescent="0.25">
      <c r="CY3405"/>
      <c r="DA3405"/>
      <c r="DF3405"/>
    </row>
    <row r="3406" spans="103:110" x14ac:dyDescent="0.25">
      <c r="CY3406"/>
      <c r="DA3406"/>
      <c r="DF3406"/>
    </row>
    <row r="3407" spans="103:110" x14ac:dyDescent="0.25">
      <c r="CY3407"/>
      <c r="DA3407"/>
      <c r="DF3407"/>
    </row>
    <row r="3408" spans="103:110" x14ac:dyDescent="0.25">
      <c r="CY3408"/>
      <c r="DA3408"/>
      <c r="DF3408"/>
    </row>
    <row r="3409" spans="103:110" x14ac:dyDescent="0.25">
      <c r="CY3409"/>
      <c r="DA3409"/>
      <c r="DF3409"/>
    </row>
    <row r="3410" spans="103:110" x14ac:dyDescent="0.25">
      <c r="CY3410"/>
      <c r="DA3410"/>
      <c r="DF3410"/>
    </row>
    <row r="3411" spans="103:110" x14ac:dyDescent="0.25">
      <c r="CY3411"/>
      <c r="DA3411"/>
      <c r="DF3411"/>
    </row>
    <row r="3412" spans="103:110" x14ac:dyDescent="0.25">
      <c r="CY3412"/>
      <c r="DA3412"/>
      <c r="DF3412"/>
    </row>
    <row r="3413" spans="103:110" x14ac:dyDescent="0.25">
      <c r="CY3413"/>
      <c r="DA3413"/>
      <c r="DF3413"/>
    </row>
    <row r="3414" spans="103:110" x14ac:dyDescent="0.25">
      <c r="CY3414"/>
      <c r="DA3414"/>
      <c r="DF3414"/>
    </row>
    <row r="3415" spans="103:110" x14ac:dyDescent="0.25">
      <c r="CY3415"/>
      <c r="DA3415"/>
      <c r="DF3415"/>
    </row>
    <row r="3416" spans="103:110" x14ac:dyDescent="0.25">
      <c r="CY3416"/>
      <c r="DA3416"/>
      <c r="DF3416"/>
    </row>
    <row r="3417" spans="103:110" x14ac:dyDescent="0.25">
      <c r="CY3417"/>
      <c r="DA3417"/>
      <c r="DF3417"/>
    </row>
    <row r="3418" spans="103:110" x14ac:dyDescent="0.25">
      <c r="CY3418"/>
      <c r="DA3418"/>
      <c r="DF3418"/>
    </row>
    <row r="3419" spans="103:110" x14ac:dyDescent="0.25">
      <c r="CY3419"/>
      <c r="DA3419"/>
      <c r="DF3419"/>
    </row>
    <row r="3420" spans="103:110" x14ac:dyDescent="0.25">
      <c r="CY3420"/>
      <c r="DA3420"/>
      <c r="DF3420"/>
    </row>
    <row r="3421" spans="103:110" x14ac:dyDescent="0.25">
      <c r="CY3421"/>
      <c r="DA3421"/>
      <c r="DF3421"/>
    </row>
    <row r="3422" spans="103:110" x14ac:dyDescent="0.25">
      <c r="CY3422"/>
      <c r="DA3422"/>
      <c r="DF3422"/>
    </row>
    <row r="3423" spans="103:110" x14ac:dyDescent="0.25">
      <c r="CY3423"/>
      <c r="DA3423"/>
      <c r="DF3423"/>
    </row>
    <row r="3424" spans="103:110" x14ac:dyDescent="0.25">
      <c r="CY3424"/>
      <c r="DA3424"/>
      <c r="DF3424"/>
    </row>
    <row r="3425" spans="103:110" x14ac:dyDescent="0.25">
      <c r="CY3425"/>
      <c r="DA3425"/>
      <c r="DF3425"/>
    </row>
    <row r="3426" spans="103:110" x14ac:dyDescent="0.25">
      <c r="CY3426"/>
      <c r="DA3426"/>
      <c r="DF3426"/>
    </row>
    <row r="3427" spans="103:110" x14ac:dyDescent="0.25">
      <c r="CY3427"/>
      <c r="DA3427"/>
      <c r="DF3427"/>
    </row>
    <row r="3428" spans="103:110" x14ac:dyDescent="0.25">
      <c r="CY3428"/>
      <c r="DA3428"/>
      <c r="DF3428"/>
    </row>
    <row r="3429" spans="103:110" x14ac:dyDescent="0.25">
      <c r="CY3429"/>
      <c r="DA3429"/>
      <c r="DF3429"/>
    </row>
    <row r="3430" spans="103:110" x14ac:dyDescent="0.25">
      <c r="CY3430"/>
      <c r="DA3430"/>
      <c r="DF3430"/>
    </row>
    <row r="3431" spans="103:110" x14ac:dyDescent="0.25">
      <c r="CY3431"/>
      <c r="DA3431"/>
      <c r="DF3431"/>
    </row>
    <row r="3432" spans="103:110" x14ac:dyDescent="0.25">
      <c r="CY3432"/>
      <c r="DA3432"/>
      <c r="DF3432"/>
    </row>
    <row r="3433" spans="103:110" x14ac:dyDescent="0.25">
      <c r="CY3433"/>
      <c r="DA3433"/>
      <c r="DF3433"/>
    </row>
    <row r="3434" spans="103:110" x14ac:dyDescent="0.25">
      <c r="CY3434"/>
      <c r="DA3434"/>
      <c r="DF3434"/>
    </row>
    <row r="3435" spans="103:110" x14ac:dyDescent="0.25">
      <c r="CY3435"/>
      <c r="DA3435"/>
      <c r="DF3435"/>
    </row>
    <row r="3436" spans="103:110" x14ac:dyDescent="0.25">
      <c r="CY3436"/>
      <c r="DA3436"/>
      <c r="DF3436"/>
    </row>
    <row r="3437" spans="103:110" x14ac:dyDescent="0.25">
      <c r="CY3437"/>
      <c r="DA3437"/>
      <c r="DF3437"/>
    </row>
    <row r="3438" spans="103:110" x14ac:dyDescent="0.25">
      <c r="CY3438"/>
      <c r="DA3438"/>
      <c r="DF3438"/>
    </row>
    <row r="3439" spans="103:110" x14ac:dyDescent="0.25">
      <c r="CY3439"/>
      <c r="DA3439"/>
      <c r="DF3439"/>
    </row>
    <row r="3440" spans="103:110" x14ac:dyDescent="0.25">
      <c r="CY3440"/>
      <c r="DA3440"/>
      <c r="DF3440"/>
    </row>
    <row r="3441" spans="103:110" x14ac:dyDescent="0.25">
      <c r="CY3441"/>
      <c r="DA3441"/>
      <c r="DF3441"/>
    </row>
    <row r="3442" spans="103:110" x14ac:dyDescent="0.25">
      <c r="CY3442"/>
      <c r="DA3442"/>
      <c r="DF3442"/>
    </row>
    <row r="3443" spans="103:110" x14ac:dyDescent="0.25">
      <c r="CY3443"/>
      <c r="DA3443"/>
      <c r="DF3443"/>
    </row>
    <row r="3444" spans="103:110" x14ac:dyDescent="0.25">
      <c r="CY3444"/>
      <c r="DA3444"/>
      <c r="DF3444"/>
    </row>
    <row r="3445" spans="103:110" x14ac:dyDescent="0.25">
      <c r="CY3445"/>
      <c r="DA3445"/>
      <c r="DF3445"/>
    </row>
    <row r="3446" spans="103:110" x14ac:dyDescent="0.25">
      <c r="CY3446"/>
      <c r="DA3446"/>
      <c r="DF3446"/>
    </row>
    <row r="3447" spans="103:110" x14ac:dyDescent="0.25">
      <c r="CY3447"/>
      <c r="DA3447"/>
      <c r="DF3447"/>
    </row>
    <row r="3448" spans="103:110" x14ac:dyDescent="0.25">
      <c r="CY3448"/>
      <c r="DA3448"/>
      <c r="DF3448"/>
    </row>
    <row r="3449" spans="103:110" x14ac:dyDescent="0.25">
      <c r="CY3449"/>
      <c r="DA3449"/>
      <c r="DF3449"/>
    </row>
    <row r="3450" spans="103:110" x14ac:dyDescent="0.25">
      <c r="CY3450"/>
      <c r="DA3450"/>
      <c r="DF3450"/>
    </row>
    <row r="3451" spans="103:110" x14ac:dyDescent="0.25">
      <c r="CY3451"/>
      <c r="DA3451"/>
      <c r="DF3451"/>
    </row>
    <row r="3452" spans="103:110" x14ac:dyDescent="0.25">
      <c r="CY3452"/>
      <c r="DA3452"/>
      <c r="DF3452"/>
    </row>
    <row r="3453" spans="103:110" x14ac:dyDescent="0.25">
      <c r="CY3453"/>
      <c r="DA3453"/>
      <c r="DF3453"/>
    </row>
    <row r="3454" spans="103:110" x14ac:dyDescent="0.25">
      <c r="CY3454"/>
      <c r="DA3454"/>
      <c r="DF3454"/>
    </row>
    <row r="3455" spans="103:110" x14ac:dyDescent="0.25">
      <c r="CY3455"/>
      <c r="DA3455"/>
      <c r="DF3455"/>
    </row>
    <row r="3456" spans="103:110" x14ac:dyDescent="0.25">
      <c r="CY3456"/>
      <c r="DA3456"/>
      <c r="DF3456"/>
    </row>
    <row r="3457" spans="103:110" x14ac:dyDescent="0.25">
      <c r="CY3457"/>
      <c r="DA3457"/>
      <c r="DF3457"/>
    </row>
    <row r="3458" spans="103:110" x14ac:dyDescent="0.25">
      <c r="CY3458"/>
      <c r="DA3458"/>
      <c r="DF3458"/>
    </row>
    <row r="3459" spans="103:110" x14ac:dyDescent="0.25">
      <c r="CY3459"/>
      <c r="DA3459"/>
      <c r="DF3459"/>
    </row>
    <row r="3460" spans="103:110" x14ac:dyDescent="0.25">
      <c r="CY3460"/>
      <c r="DA3460"/>
      <c r="DF3460"/>
    </row>
    <row r="3461" spans="103:110" x14ac:dyDescent="0.25">
      <c r="CY3461"/>
      <c r="DA3461"/>
      <c r="DF3461"/>
    </row>
    <row r="3462" spans="103:110" x14ac:dyDescent="0.25">
      <c r="CY3462"/>
      <c r="DA3462"/>
      <c r="DF3462"/>
    </row>
    <row r="3463" spans="103:110" x14ac:dyDescent="0.25">
      <c r="CY3463"/>
      <c r="DA3463"/>
      <c r="DF3463"/>
    </row>
    <row r="3464" spans="103:110" x14ac:dyDescent="0.25">
      <c r="CY3464"/>
      <c r="DA3464"/>
      <c r="DF3464"/>
    </row>
    <row r="3465" spans="103:110" x14ac:dyDescent="0.25">
      <c r="CY3465"/>
      <c r="DA3465"/>
      <c r="DF3465"/>
    </row>
    <row r="3466" spans="103:110" x14ac:dyDescent="0.25">
      <c r="CY3466"/>
      <c r="DA3466"/>
      <c r="DF3466"/>
    </row>
    <row r="3467" spans="103:110" x14ac:dyDescent="0.25">
      <c r="CY3467"/>
      <c r="DA3467"/>
      <c r="DF3467"/>
    </row>
    <row r="3468" spans="103:110" x14ac:dyDescent="0.25">
      <c r="CY3468"/>
      <c r="DA3468"/>
      <c r="DF3468"/>
    </row>
    <row r="3469" spans="103:110" x14ac:dyDescent="0.25">
      <c r="CY3469"/>
      <c r="DA3469"/>
      <c r="DF3469"/>
    </row>
    <row r="3470" spans="103:110" x14ac:dyDescent="0.25">
      <c r="CY3470"/>
      <c r="DA3470"/>
      <c r="DF3470"/>
    </row>
    <row r="3471" spans="103:110" x14ac:dyDescent="0.25">
      <c r="CY3471"/>
      <c r="DA3471"/>
      <c r="DF3471"/>
    </row>
    <row r="3472" spans="103:110" x14ac:dyDescent="0.25">
      <c r="CY3472"/>
      <c r="DA3472"/>
      <c r="DF3472"/>
    </row>
    <row r="3473" spans="103:110" x14ac:dyDescent="0.25">
      <c r="CY3473"/>
      <c r="DA3473"/>
      <c r="DF3473"/>
    </row>
    <row r="3474" spans="103:110" x14ac:dyDescent="0.25">
      <c r="CY3474"/>
      <c r="DA3474"/>
      <c r="DF3474"/>
    </row>
    <row r="3475" spans="103:110" x14ac:dyDescent="0.25">
      <c r="CY3475"/>
      <c r="DA3475"/>
      <c r="DF3475"/>
    </row>
    <row r="3476" spans="103:110" x14ac:dyDescent="0.25">
      <c r="CY3476"/>
      <c r="DA3476"/>
      <c r="DF3476"/>
    </row>
    <row r="3477" spans="103:110" x14ac:dyDescent="0.25">
      <c r="CY3477"/>
      <c r="DA3477"/>
      <c r="DF3477"/>
    </row>
    <row r="3478" spans="103:110" x14ac:dyDescent="0.25">
      <c r="CY3478"/>
      <c r="DA3478"/>
      <c r="DF3478"/>
    </row>
    <row r="3479" spans="103:110" x14ac:dyDescent="0.25">
      <c r="CY3479"/>
      <c r="DA3479"/>
      <c r="DF3479"/>
    </row>
    <row r="3480" spans="103:110" x14ac:dyDescent="0.25">
      <c r="CY3480"/>
      <c r="DA3480"/>
      <c r="DF3480"/>
    </row>
    <row r="3481" spans="103:110" x14ac:dyDescent="0.25">
      <c r="CY3481"/>
      <c r="DA3481"/>
      <c r="DF3481"/>
    </row>
    <row r="3482" spans="103:110" x14ac:dyDescent="0.25">
      <c r="CY3482"/>
      <c r="DA3482"/>
      <c r="DF3482"/>
    </row>
    <row r="3483" spans="103:110" x14ac:dyDescent="0.25">
      <c r="CY3483"/>
      <c r="DA3483"/>
      <c r="DF3483"/>
    </row>
    <row r="3484" spans="103:110" x14ac:dyDescent="0.25">
      <c r="CY3484"/>
      <c r="DA3484"/>
      <c r="DF3484"/>
    </row>
    <row r="3485" spans="103:110" x14ac:dyDescent="0.25">
      <c r="CY3485"/>
      <c r="DA3485"/>
      <c r="DF3485"/>
    </row>
    <row r="3486" spans="103:110" x14ac:dyDescent="0.25">
      <c r="CY3486"/>
      <c r="DA3486"/>
      <c r="DF3486"/>
    </row>
    <row r="3487" spans="103:110" x14ac:dyDescent="0.25">
      <c r="CY3487"/>
      <c r="DA3487"/>
      <c r="DF3487"/>
    </row>
    <row r="3488" spans="103:110" x14ac:dyDescent="0.25">
      <c r="CY3488"/>
      <c r="DA3488"/>
      <c r="DF3488"/>
    </row>
    <row r="3489" spans="103:110" x14ac:dyDescent="0.25">
      <c r="CY3489"/>
      <c r="DA3489"/>
      <c r="DF3489"/>
    </row>
    <row r="3490" spans="103:110" x14ac:dyDescent="0.25">
      <c r="CY3490"/>
      <c r="DA3490"/>
      <c r="DF3490"/>
    </row>
    <row r="3491" spans="103:110" x14ac:dyDescent="0.25">
      <c r="CY3491"/>
      <c r="DA3491"/>
      <c r="DF3491"/>
    </row>
    <row r="3492" spans="103:110" x14ac:dyDescent="0.25">
      <c r="CY3492"/>
      <c r="DA3492"/>
      <c r="DF3492"/>
    </row>
    <row r="3493" spans="103:110" x14ac:dyDescent="0.25">
      <c r="CY3493"/>
      <c r="DA3493"/>
      <c r="DF3493"/>
    </row>
    <row r="3494" spans="103:110" x14ac:dyDescent="0.25">
      <c r="CY3494"/>
      <c r="DA3494"/>
      <c r="DF3494"/>
    </row>
    <row r="3495" spans="103:110" x14ac:dyDescent="0.25">
      <c r="CY3495"/>
      <c r="DA3495"/>
      <c r="DF3495"/>
    </row>
    <row r="3496" spans="103:110" x14ac:dyDescent="0.25">
      <c r="CY3496"/>
      <c r="DA3496"/>
      <c r="DF3496"/>
    </row>
    <row r="3497" spans="103:110" x14ac:dyDescent="0.25">
      <c r="CY3497"/>
      <c r="DA3497"/>
      <c r="DF3497"/>
    </row>
    <row r="3498" spans="103:110" x14ac:dyDescent="0.25">
      <c r="CY3498"/>
      <c r="DA3498"/>
      <c r="DF3498"/>
    </row>
    <row r="3499" spans="103:110" x14ac:dyDescent="0.25">
      <c r="CY3499"/>
      <c r="DA3499"/>
      <c r="DF3499"/>
    </row>
    <row r="3500" spans="103:110" x14ac:dyDescent="0.25">
      <c r="CY3500"/>
      <c r="DA3500"/>
      <c r="DF3500"/>
    </row>
    <row r="3501" spans="103:110" x14ac:dyDescent="0.25">
      <c r="CY3501"/>
      <c r="DA3501"/>
      <c r="DF3501"/>
    </row>
    <row r="3502" spans="103:110" x14ac:dyDescent="0.25">
      <c r="CY3502"/>
      <c r="DA3502"/>
      <c r="DF3502"/>
    </row>
    <row r="3503" spans="103:110" x14ac:dyDescent="0.25">
      <c r="CY3503"/>
      <c r="DA3503"/>
      <c r="DF3503"/>
    </row>
    <row r="3504" spans="103:110" x14ac:dyDescent="0.25">
      <c r="CY3504"/>
      <c r="DA3504"/>
      <c r="DF3504"/>
    </row>
    <row r="3505" spans="103:110" x14ac:dyDescent="0.25">
      <c r="CY3505"/>
      <c r="DA3505"/>
      <c r="DF3505"/>
    </row>
    <row r="3506" spans="103:110" x14ac:dyDescent="0.25">
      <c r="CY3506"/>
      <c r="DA3506"/>
      <c r="DF3506"/>
    </row>
    <row r="3507" spans="103:110" x14ac:dyDescent="0.25">
      <c r="CY3507"/>
      <c r="DA3507"/>
      <c r="DF3507"/>
    </row>
    <row r="3508" spans="103:110" x14ac:dyDescent="0.25">
      <c r="CY3508"/>
      <c r="DA3508"/>
      <c r="DF3508"/>
    </row>
    <row r="3509" spans="103:110" x14ac:dyDescent="0.25">
      <c r="CY3509"/>
      <c r="DA3509"/>
      <c r="DF3509"/>
    </row>
    <row r="3510" spans="103:110" x14ac:dyDescent="0.25">
      <c r="CY3510"/>
      <c r="DA3510"/>
      <c r="DF3510"/>
    </row>
    <row r="3511" spans="103:110" x14ac:dyDescent="0.25">
      <c r="CY3511"/>
      <c r="DA3511"/>
      <c r="DF3511"/>
    </row>
    <row r="3512" spans="103:110" x14ac:dyDescent="0.25">
      <c r="CY3512"/>
      <c r="DA3512"/>
      <c r="DF3512"/>
    </row>
    <row r="3513" spans="103:110" x14ac:dyDescent="0.25">
      <c r="CY3513"/>
      <c r="DA3513"/>
      <c r="DF3513"/>
    </row>
    <row r="3514" spans="103:110" x14ac:dyDescent="0.25">
      <c r="CY3514"/>
      <c r="DA3514"/>
      <c r="DF3514"/>
    </row>
    <row r="3515" spans="103:110" x14ac:dyDescent="0.25">
      <c r="CY3515"/>
      <c r="DA3515"/>
      <c r="DF3515"/>
    </row>
    <row r="3516" spans="103:110" x14ac:dyDescent="0.25">
      <c r="CY3516"/>
      <c r="DA3516"/>
      <c r="DF3516"/>
    </row>
    <row r="3517" spans="103:110" x14ac:dyDescent="0.25">
      <c r="CY3517"/>
      <c r="DA3517"/>
      <c r="DF3517"/>
    </row>
    <row r="3518" spans="103:110" x14ac:dyDescent="0.25">
      <c r="CY3518"/>
      <c r="DA3518"/>
      <c r="DF3518"/>
    </row>
    <row r="3519" spans="103:110" x14ac:dyDescent="0.25">
      <c r="CY3519"/>
      <c r="DA3519"/>
      <c r="DF3519"/>
    </row>
    <row r="3520" spans="103:110" x14ac:dyDescent="0.25">
      <c r="CY3520"/>
      <c r="DA3520"/>
      <c r="DF3520"/>
    </row>
    <row r="3521" spans="103:110" x14ac:dyDescent="0.25">
      <c r="CY3521"/>
      <c r="DA3521"/>
      <c r="DF3521"/>
    </row>
    <row r="3522" spans="103:110" x14ac:dyDescent="0.25">
      <c r="CY3522"/>
      <c r="DA3522"/>
      <c r="DF3522"/>
    </row>
    <row r="3523" spans="103:110" x14ac:dyDescent="0.25">
      <c r="CY3523"/>
      <c r="DA3523"/>
      <c r="DF3523"/>
    </row>
    <row r="3524" spans="103:110" x14ac:dyDescent="0.25">
      <c r="CY3524"/>
      <c r="DA3524"/>
      <c r="DF3524"/>
    </row>
    <row r="3525" spans="103:110" x14ac:dyDescent="0.25">
      <c r="CY3525"/>
      <c r="DA3525"/>
      <c r="DF3525"/>
    </row>
    <row r="3526" spans="103:110" x14ac:dyDescent="0.25">
      <c r="CY3526"/>
      <c r="DA3526"/>
      <c r="DF3526"/>
    </row>
    <row r="3527" spans="103:110" x14ac:dyDescent="0.25">
      <c r="CY3527"/>
      <c r="DA3527"/>
      <c r="DF3527"/>
    </row>
    <row r="3528" spans="103:110" x14ac:dyDescent="0.25">
      <c r="CY3528"/>
      <c r="DA3528"/>
      <c r="DF3528"/>
    </row>
    <row r="3529" spans="103:110" x14ac:dyDescent="0.25">
      <c r="CY3529"/>
      <c r="DA3529"/>
      <c r="DF3529"/>
    </row>
    <row r="3530" spans="103:110" x14ac:dyDescent="0.25">
      <c r="CY3530"/>
      <c r="DA3530"/>
      <c r="DF3530"/>
    </row>
    <row r="3531" spans="103:110" x14ac:dyDescent="0.25">
      <c r="CY3531"/>
      <c r="DA3531"/>
      <c r="DF3531"/>
    </row>
    <row r="3532" spans="103:110" x14ac:dyDescent="0.25">
      <c r="CY3532"/>
      <c r="DA3532"/>
      <c r="DF3532"/>
    </row>
    <row r="3533" spans="103:110" x14ac:dyDescent="0.25">
      <c r="CY3533"/>
      <c r="DA3533"/>
      <c r="DF3533"/>
    </row>
    <row r="3534" spans="103:110" x14ac:dyDescent="0.25">
      <c r="CY3534"/>
      <c r="DA3534"/>
      <c r="DF3534"/>
    </row>
    <row r="3535" spans="103:110" x14ac:dyDescent="0.25">
      <c r="CY3535"/>
      <c r="DA3535"/>
      <c r="DF3535"/>
    </row>
    <row r="3536" spans="103:110" x14ac:dyDescent="0.25">
      <c r="CY3536"/>
      <c r="DA3536"/>
      <c r="DF3536"/>
    </row>
    <row r="3537" spans="103:110" x14ac:dyDescent="0.25">
      <c r="CY3537"/>
      <c r="DA3537"/>
      <c r="DF3537"/>
    </row>
    <row r="3538" spans="103:110" x14ac:dyDescent="0.25">
      <c r="CY3538"/>
      <c r="DA3538"/>
      <c r="DF3538"/>
    </row>
    <row r="3539" spans="103:110" x14ac:dyDescent="0.25">
      <c r="CY3539"/>
      <c r="DA3539"/>
      <c r="DF3539"/>
    </row>
    <row r="3540" spans="103:110" x14ac:dyDescent="0.25">
      <c r="CY3540"/>
      <c r="DA3540"/>
      <c r="DF3540"/>
    </row>
    <row r="3541" spans="103:110" x14ac:dyDescent="0.25">
      <c r="CY3541"/>
      <c r="DA3541"/>
      <c r="DF3541"/>
    </row>
    <row r="3542" spans="103:110" x14ac:dyDescent="0.25">
      <c r="CY3542"/>
      <c r="DA3542"/>
      <c r="DF3542"/>
    </row>
    <row r="3543" spans="103:110" x14ac:dyDescent="0.25">
      <c r="CY3543"/>
      <c r="DA3543"/>
      <c r="DF3543"/>
    </row>
    <row r="3544" spans="103:110" x14ac:dyDescent="0.25">
      <c r="CY3544"/>
      <c r="DA3544"/>
      <c r="DF3544"/>
    </row>
    <row r="3545" spans="103:110" x14ac:dyDescent="0.25">
      <c r="CY3545"/>
      <c r="DA3545"/>
      <c r="DF3545"/>
    </row>
    <row r="3546" spans="103:110" x14ac:dyDescent="0.25">
      <c r="CY3546"/>
      <c r="DA3546"/>
      <c r="DF3546"/>
    </row>
    <row r="3547" spans="103:110" x14ac:dyDescent="0.25">
      <c r="CY3547"/>
      <c r="DA3547"/>
      <c r="DF3547"/>
    </row>
    <row r="3548" spans="103:110" x14ac:dyDescent="0.25">
      <c r="CY3548"/>
      <c r="DA3548"/>
      <c r="DF3548"/>
    </row>
    <row r="3549" spans="103:110" x14ac:dyDescent="0.25">
      <c r="CY3549"/>
      <c r="DA3549"/>
      <c r="DF3549"/>
    </row>
    <row r="3550" spans="103:110" x14ac:dyDescent="0.25">
      <c r="CY3550"/>
      <c r="DA3550"/>
      <c r="DF3550"/>
    </row>
    <row r="3551" spans="103:110" x14ac:dyDescent="0.25">
      <c r="CY3551"/>
      <c r="DA3551"/>
      <c r="DF3551"/>
    </row>
    <row r="3552" spans="103:110" x14ac:dyDescent="0.25">
      <c r="CY3552"/>
      <c r="DA3552"/>
      <c r="DF3552"/>
    </row>
    <row r="3553" spans="103:110" x14ac:dyDescent="0.25">
      <c r="CY3553"/>
      <c r="DA3553"/>
      <c r="DF3553"/>
    </row>
    <row r="3554" spans="103:110" x14ac:dyDescent="0.25">
      <c r="CY3554"/>
      <c r="DA3554"/>
      <c r="DF3554"/>
    </row>
    <row r="3555" spans="103:110" x14ac:dyDescent="0.25">
      <c r="CY3555"/>
      <c r="DA3555"/>
      <c r="DF3555"/>
    </row>
    <row r="3556" spans="103:110" x14ac:dyDescent="0.25">
      <c r="CY3556"/>
      <c r="DA3556"/>
      <c r="DF3556"/>
    </row>
    <row r="3557" spans="103:110" x14ac:dyDescent="0.25">
      <c r="CY3557"/>
      <c r="DA3557"/>
      <c r="DF3557"/>
    </row>
    <row r="3558" spans="103:110" x14ac:dyDescent="0.25">
      <c r="CY3558"/>
      <c r="DA3558"/>
      <c r="DF3558"/>
    </row>
    <row r="3559" spans="103:110" x14ac:dyDescent="0.25">
      <c r="CY3559"/>
      <c r="DA3559"/>
      <c r="DF3559"/>
    </row>
    <row r="3560" spans="103:110" x14ac:dyDescent="0.25">
      <c r="CY3560"/>
      <c r="DA3560"/>
      <c r="DF3560"/>
    </row>
    <row r="3561" spans="103:110" x14ac:dyDescent="0.25">
      <c r="CY3561"/>
      <c r="DA3561"/>
      <c r="DF3561"/>
    </row>
    <row r="3562" spans="103:110" x14ac:dyDescent="0.25">
      <c r="CY3562"/>
      <c r="DA3562"/>
      <c r="DF3562"/>
    </row>
    <row r="3563" spans="103:110" x14ac:dyDescent="0.25">
      <c r="CY3563"/>
      <c r="DA3563"/>
      <c r="DF3563"/>
    </row>
    <row r="3564" spans="103:110" x14ac:dyDescent="0.25">
      <c r="CY3564"/>
      <c r="DA3564"/>
      <c r="DF3564"/>
    </row>
    <row r="3565" spans="103:110" x14ac:dyDescent="0.25">
      <c r="CY3565"/>
      <c r="DA3565"/>
      <c r="DF3565"/>
    </row>
    <row r="3566" spans="103:110" x14ac:dyDescent="0.25">
      <c r="CY3566"/>
      <c r="DA3566"/>
      <c r="DF3566"/>
    </row>
    <row r="3567" spans="103:110" x14ac:dyDescent="0.25">
      <c r="CY3567"/>
      <c r="DA3567"/>
      <c r="DF3567"/>
    </row>
    <row r="3568" spans="103:110" x14ac:dyDescent="0.25">
      <c r="CY3568"/>
      <c r="DA3568"/>
      <c r="DF3568"/>
    </row>
    <row r="3569" spans="103:110" x14ac:dyDescent="0.25">
      <c r="CY3569"/>
      <c r="DA3569"/>
      <c r="DF3569"/>
    </row>
    <row r="3570" spans="103:110" x14ac:dyDescent="0.25">
      <c r="CY3570"/>
      <c r="DA3570"/>
      <c r="DF3570"/>
    </row>
    <row r="3571" spans="103:110" x14ac:dyDescent="0.25">
      <c r="CY3571"/>
      <c r="DA3571"/>
      <c r="DF3571"/>
    </row>
    <row r="3572" spans="103:110" x14ac:dyDescent="0.25">
      <c r="CY3572"/>
      <c r="DA3572"/>
      <c r="DF3572"/>
    </row>
    <row r="3573" spans="103:110" x14ac:dyDescent="0.25">
      <c r="CY3573"/>
      <c r="DA3573"/>
      <c r="DF3573"/>
    </row>
    <row r="3574" spans="103:110" x14ac:dyDescent="0.25">
      <c r="CY3574"/>
      <c r="DA3574"/>
      <c r="DF3574"/>
    </row>
    <row r="3575" spans="103:110" x14ac:dyDescent="0.25">
      <c r="CY3575"/>
      <c r="DA3575"/>
      <c r="DF3575"/>
    </row>
    <row r="3576" spans="103:110" x14ac:dyDescent="0.25">
      <c r="CY3576"/>
      <c r="DA3576"/>
      <c r="DF3576"/>
    </row>
    <row r="3577" spans="103:110" x14ac:dyDescent="0.25">
      <c r="CY3577"/>
      <c r="DA3577"/>
      <c r="DF3577"/>
    </row>
    <row r="3578" spans="103:110" x14ac:dyDescent="0.25">
      <c r="CY3578"/>
      <c r="DA3578"/>
      <c r="DF3578"/>
    </row>
    <row r="3579" spans="103:110" x14ac:dyDescent="0.25">
      <c r="CY3579"/>
      <c r="DA3579"/>
      <c r="DF3579"/>
    </row>
    <row r="3580" spans="103:110" x14ac:dyDescent="0.25">
      <c r="CY3580"/>
      <c r="DA3580"/>
      <c r="DF3580"/>
    </row>
    <row r="3581" spans="103:110" x14ac:dyDescent="0.25">
      <c r="CY3581"/>
      <c r="DA3581"/>
      <c r="DF3581"/>
    </row>
    <row r="3582" spans="103:110" x14ac:dyDescent="0.25">
      <c r="CY3582"/>
      <c r="DA3582"/>
      <c r="DF3582"/>
    </row>
    <row r="3583" spans="103:110" x14ac:dyDescent="0.25">
      <c r="CY3583"/>
      <c r="DA3583"/>
      <c r="DF3583"/>
    </row>
    <row r="3584" spans="103:110" x14ac:dyDescent="0.25">
      <c r="CY3584"/>
      <c r="DA3584"/>
      <c r="DF3584"/>
    </row>
    <row r="3585" spans="103:110" x14ac:dyDescent="0.25">
      <c r="CY3585"/>
      <c r="DA3585"/>
      <c r="DF3585"/>
    </row>
    <row r="3586" spans="103:110" x14ac:dyDescent="0.25">
      <c r="CY3586"/>
      <c r="DA3586"/>
      <c r="DF3586"/>
    </row>
    <row r="3587" spans="103:110" x14ac:dyDescent="0.25">
      <c r="CY3587"/>
      <c r="DA3587"/>
      <c r="DF3587"/>
    </row>
    <row r="3588" spans="103:110" x14ac:dyDescent="0.25">
      <c r="CY3588"/>
      <c r="DA3588"/>
      <c r="DF3588"/>
    </row>
    <row r="3589" spans="103:110" x14ac:dyDescent="0.25">
      <c r="CY3589"/>
      <c r="DA3589"/>
      <c r="DF3589"/>
    </row>
    <row r="3590" spans="103:110" x14ac:dyDescent="0.25">
      <c r="CY3590"/>
      <c r="DA3590"/>
      <c r="DF3590"/>
    </row>
    <row r="3591" spans="103:110" x14ac:dyDescent="0.25">
      <c r="CY3591"/>
      <c r="DA3591"/>
      <c r="DF3591"/>
    </row>
    <row r="3592" spans="103:110" x14ac:dyDescent="0.25">
      <c r="CY3592"/>
      <c r="DA3592"/>
      <c r="DF3592"/>
    </row>
    <row r="3593" spans="103:110" x14ac:dyDescent="0.25">
      <c r="CY3593"/>
      <c r="DA3593"/>
      <c r="DF3593"/>
    </row>
    <row r="3594" spans="103:110" x14ac:dyDescent="0.25">
      <c r="CY3594"/>
      <c r="DA3594"/>
      <c r="DF3594"/>
    </row>
    <row r="3595" spans="103:110" x14ac:dyDescent="0.25">
      <c r="CY3595"/>
      <c r="DA3595"/>
      <c r="DF3595"/>
    </row>
    <row r="3596" spans="103:110" x14ac:dyDescent="0.25">
      <c r="CY3596"/>
      <c r="DA3596"/>
      <c r="DF3596"/>
    </row>
    <row r="3597" spans="103:110" x14ac:dyDescent="0.25">
      <c r="CY3597"/>
      <c r="DA3597"/>
      <c r="DF3597"/>
    </row>
    <row r="3598" spans="103:110" x14ac:dyDescent="0.25">
      <c r="CY3598"/>
      <c r="DA3598"/>
      <c r="DF3598"/>
    </row>
    <row r="3599" spans="103:110" x14ac:dyDescent="0.25">
      <c r="CY3599"/>
      <c r="DA3599"/>
      <c r="DF3599"/>
    </row>
    <row r="3600" spans="103:110" x14ac:dyDescent="0.25">
      <c r="CY3600"/>
      <c r="DA3600"/>
      <c r="DF3600"/>
    </row>
    <row r="3601" spans="103:110" x14ac:dyDescent="0.25">
      <c r="CY3601"/>
      <c r="DA3601"/>
      <c r="DF3601"/>
    </row>
    <row r="3602" spans="103:110" x14ac:dyDescent="0.25">
      <c r="CY3602"/>
      <c r="DA3602"/>
      <c r="DF3602"/>
    </row>
    <row r="3603" spans="103:110" x14ac:dyDescent="0.25">
      <c r="CY3603"/>
      <c r="DA3603"/>
      <c r="DF3603"/>
    </row>
    <row r="3604" spans="103:110" x14ac:dyDescent="0.25">
      <c r="CY3604"/>
      <c r="DA3604"/>
      <c r="DF3604"/>
    </row>
    <row r="3605" spans="103:110" x14ac:dyDescent="0.25">
      <c r="CY3605"/>
      <c r="DA3605"/>
      <c r="DF3605"/>
    </row>
    <row r="3606" spans="103:110" x14ac:dyDescent="0.25">
      <c r="CY3606"/>
      <c r="DA3606"/>
      <c r="DF3606"/>
    </row>
    <row r="3607" spans="103:110" x14ac:dyDescent="0.25">
      <c r="CY3607"/>
      <c r="DA3607"/>
      <c r="DF3607"/>
    </row>
    <row r="3608" spans="103:110" x14ac:dyDescent="0.25">
      <c r="CY3608"/>
      <c r="DA3608"/>
      <c r="DF3608"/>
    </row>
    <row r="3609" spans="103:110" x14ac:dyDescent="0.25">
      <c r="CY3609"/>
      <c r="DA3609"/>
      <c r="DF3609"/>
    </row>
    <row r="3610" spans="103:110" x14ac:dyDescent="0.25">
      <c r="CY3610"/>
      <c r="DA3610"/>
      <c r="DF3610"/>
    </row>
    <row r="3611" spans="103:110" x14ac:dyDescent="0.25">
      <c r="CY3611"/>
      <c r="DA3611"/>
      <c r="DF3611"/>
    </row>
    <row r="3612" spans="103:110" x14ac:dyDescent="0.25">
      <c r="CY3612"/>
      <c r="DA3612"/>
      <c r="DF3612"/>
    </row>
    <row r="3613" spans="103:110" x14ac:dyDescent="0.25">
      <c r="CY3613"/>
      <c r="DA3613"/>
      <c r="DF3613"/>
    </row>
    <row r="3614" spans="103:110" x14ac:dyDescent="0.25">
      <c r="CY3614"/>
      <c r="DA3614"/>
      <c r="DF3614"/>
    </row>
    <row r="3615" spans="103:110" x14ac:dyDescent="0.25">
      <c r="CY3615"/>
      <c r="DA3615"/>
      <c r="DF3615"/>
    </row>
    <row r="3616" spans="103:110" x14ac:dyDescent="0.25">
      <c r="CY3616"/>
      <c r="DA3616"/>
      <c r="DF3616"/>
    </row>
    <row r="3617" spans="103:110" x14ac:dyDescent="0.25">
      <c r="CY3617"/>
      <c r="DA3617"/>
      <c r="DF3617"/>
    </row>
    <row r="3618" spans="103:110" x14ac:dyDescent="0.25">
      <c r="CY3618"/>
      <c r="DA3618"/>
      <c r="DF3618"/>
    </row>
    <row r="3619" spans="103:110" x14ac:dyDescent="0.25">
      <c r="CY3619"/>
      <c r="DA3619"/>
      <c r="DF3619"/>
    </row>
    <row r="3620" spans="103:110" x14ac:dyDescent="0.25">
      <c r="CY3620"/>
      <c r="DA3620"/>
      <c r="DF3620"/>
    </row>
    <row r="3621" spans="103:110" x14ac:dyDescent="0.25">
      <c r="CY3621"/>
      <c r="DA3621"/>
      <c r="DF3621"/>
    </row>
    <row r="3622" spans="103:110" x14ac:dyDescent="0.25">
      <c r="CY3622"/>
      <c r="DA3622"/>
      <c r="DF3622"/>
    </row>
    <row r="3623" spans="103:110" x14ac:dyDescent="0.25">
      <c r="CY3623"/>
      <c r="DA3623"/>
      <c r="DF3623"/>
    </row>
    <row r="3624" spans="103:110" x14ac:dyDescent="0.25">
      <c r="CY3624"/>
      <c r="DA3624"/>
      <c r="DF3624"/>
    </row>
    <row r="3625" spans="103:110" x14ac:dyDescent="0.25">
      <c r="CY3625"/>
      <c r="DA3625"/>
      <c r="DF3625"/>
    </row>
    <row r="3626" spans="103:110" x14ac:dyDescent="0.25">
      <c r="CY3626"/>
      <c r="DA3626"/>
      <c r="DF3626"/>
    </row>
    <row r="3627" spans="103:110" x14ac:dyDescent="0.25">
      <c r="CY3627"/>
      <c r="DA3627"/>
      <c r="DF3627"/>
    </row>
    <row r="3628" spans="103:110" x14ac:dyDescent="0.25">
      <c r="CY3628"/>
      <c r="DA3628"/>
      <c r="DF3628"/>
    </row>
    <row r="3629" spans="103:110" x14ac:dyDescent="0.25">
      <c r="CY3629"/>
      <c r="DA3629"/>
      <c r="DF3629"/>
    </row>
    <row r="3630" spans="103:110" x14ac:dyDescent="0.25">
      <c r="CY3630"/>
      <c r="DA3630"/>
      <c r="DF3630"/>
    </row>
    <row r="3631" spans="103:110" x14ac:dyDescent="0.25">
      <c r="CY3631"/>
      <c r="DA3631"/>
      <c r="DF3631"/>
    </row>
    <row r="3632" spans="103:110" x14ac:dyDescent="0.25">
      <c r="CY3632"/>
      <c r="DA3632"/>
      <c r="DF3632"/>
    </row>
    <row r="3633" spans="103:110" x14ac:dyDescent="0.25">
      <c r="CY3633"/>
      <c r="DA3633"/>
      <c r="DF3633"/>
    </row>
    <row r="3634" spans="103:110" x14ac:dyDescent="0.25">
      <c r="CY3634"/>
      <c r="DA3634"/>
      <c r="DF3634"/>
    </row>
    <row r="3635" spans="103:110" x14ac:dyDescent="0.25">
      <c r="CY3635"/>
      <c r="DA3635"/>
      <c r="DF3635"/>
    </row>
    <row r="3636" spans="103:110" x14ac:dyDescent="0.25">
      <c r="CY3636"/>
      <c r="DA3636"/>
      <c r="DF3636"/>
    </row>
    <row r="3637" spans="103:110" x14ac:dyDescent="0.25">
      <c r="CY3637"/>
      <c r="DA3637"/>
      <c r="DF3637"/>
    </row>
    <row r="3638" spans="103:110" x14ac:dyDescent="0.25">
      <c r="CY3638"/>
      <c r="DA3638"/>
      <c r="DF3638"/>
    </row>
    <row r="3639" spans="103:110" x14ac:dyDescent="0.25">
      <c r="CY3639"/>
      <c r="DA3639"/>
      <c r="DF3639"/>
    </row>
    <row r="3640" spans="103:110" x14ac:dyDescent="0.25">
      <c r="CY3640"/>
      <c r="DA3640"/>
      <c r="DF3640"/>
    </row>
    <row r="3641" spans="103:110" x14ac:dyDescent="0.25">
      <c r="CY3641"/>
      <c r="DA3641"/>
      <c r="DF3641"/>
    </row>
    <row r="3642" spans="103:110" x14ac:dyDescent="0.25">
      <c r="CY3642"/>
      <c r="DA3642"/>
      <c r="DF3642"/>
    </row>
    <row r="3643" spans="103:110" x14ac:dyDescent="0.25">
      <c r="CY3643"/>
      <c r="DA3643"/>
      <c r="DF3643"/>
    </row>
    <row r="3644" spans="103:110" x14ac:dyDescent="0.25">
      <c r="CY3644"/>
      <c r="DA3644"/>
      <c r="DF3644"/>
    </row>
    <row r="3645" spans="103:110" x14ac:dyDescent="0.25">
      <c r="CY3645"/>
      <c r="DA3645"/>
      <c r="DF3645"/>
    </row>
    <row r="3646" spans="103:110" x14ac:dyDescent="0.25">
      <c r="CY3646"/>
      <c r="DA3646"/>
      <c r="DF3646"/>
    </row>
    <row r="3647" spans="103:110" x14ac:dyDescent="0.25">
      <c r="CY3647"/>
      <c r="DA3647"/>
      <c r="DF3647"/>
    </row>
    <row r="3648" spans="103:110" x14ac:dyDescent="0.25">
      <c r="CY3648"/>
      <c r="DA3648"/>
      <c r="DF3648"/>
    </row>
    <row r="3649" spans="103:110" x14ac:dyDescent="0.25">
      <c r="CY3649"/>
      <c r="DA3649"/>
      <c r="DF3649"/>
    </row>
    <row r="3650" spans="103:110" x14ac:dyDescent="0.25">
      <c r="CY3650"/>
      <c r="DA3650"/>
      <c r="DF3650"/>
    </row>
    <row r="3651" spans="103:110" x14ac:dyDescent="0.25">
      <c r="CY3651"/>
      <c r="DA3651"/>
      <c r="DF3651"/>
    </row>
    <row r="3652" spans="103:110" x14ac:dyDescent="0.25">
      <c r="CY3652"/>
      <c r="DA3652"/>
      <c r="DF3652"/>
    </row>
    <row r="3653" spans="103:110" x14ac:dyDescent="0.25">
      <c r="CY3653"/>
      <c r="DA3653"/>
      <c r="DF3653"/>
    </row>
    <row r="3654" spans="103:110" x14ac:dyDescent="0.25">
      <c r="CY3654"/>
      <c r="DA3654"/>
      <c r="DF3654"/>
    </row>
    <row r="3655" spans="103:110" x14ac:dyDescent="0.25">
      <c r="CY3655"/>
      <c r="DA3655"/>
      <c r="DF3655"/>
    </row>
    <row r="3656" spans="103:110" x14ac:dyDescent="0.25">
      <c r="CY3656"/>
      <c r="DA3656"/>
      <c r="DF3656"/>
    </row>
    <row r="3657" spans="103:110" x14ac:dyDescent="0.25">
      <c r="CY3657"/>
      <c r="DA3657"/>
      <c r="DF3657"/>
    </row>
    <row r="3658" spans="103:110" x14ac:dyDescent="0.25">
      <c r="CY3658"/>
      <c r="DA3658"/>
      <c r="DF3658"/>
    </row>
    <row r="3659" spans="103:110" x14ac:dyDescent="0.25">
      <c r="CY3659"/>
      <c r="DA3659"/>
      <c r="DF3659"/>
    </row>
    <row r="3660" spans="103:110" x14ac:dyDescent="0.25">
      <c r="CY3660"/>
      <c r="DA3660"/>
      <c r="DF3660"/>
    </row>
    <row r="3661" spans="103:110" x14ac:dyDescent="0.25">
      <c r="CY3661"/>
      <c r="DA3661"/>
      <c r="DF3661"/>
    </row>
    <row r="3662" spans="103:110" x14ac:dyDescent="0.25">
      <c r="CY3662"/>
      <c r="DA3662"/>
      <c r="DF3662"/>
    </row>
    <row r="3663" spans="103:110" x14ac:dyDescent="0.25">
      <c r="CY3663"/>
      <c r="DA3663"/>
      <c r="DF3663"/>
    </row>
    <row r="3664" spans="103:110" x14ac:dyDescent="0.25">
      <c r="CY3664"/>
      <c r="DA3664"/>
      <c r="DF3664"/>
    </row>
    <row r="3665" spans="103:110" x14ac:dyDescent="0.25">
      <c r="CY3665"/>
      <c r="DA3665"/>
      <c r="DF3665"/>
    </row>
    <row r="3666" spans="103:110" x14ac:dyDescent="0.25">
      <c r="CY3666"/>
      <c r="DA3666"/>
      <c r="DF3666"/>
    </row>
    <row r="3667" spans="103:110" x14ac:dyDescent="0.25">
      <c r="CY3667"/>
      <c r="DA3667"/>
      <c r="DF3667"/>
    </row>
    <row r="3668" spans="103:110" x14ac:dyDescent="0.25">
      <c r="CY3668"/>
      <c r="DA3668"/>
      <c r="DF3668"/>
    </row>
    <row r="3669" spans="103:110" x14ac:dyDescent="0.25">
      <c r="CY3669"/>
      <c r="DA3669"/>
      <c r="DF3669"/>
    </row>
    <row r="3670" spans="103:110" x14ac:dyDescent="0.25">
      <c r="CY3670"/>
      <c r="DA3670"/>
      <c r="DF3670"/>
    </row>
    <row r="3671" spans="103:110" x14ac:dyDescent="0.25">
      <c r="CY3671"/>
      <c r="DA3671"/>
      <c r="DF3671"/>
    </row>
    <row r="3672" spans="103:110" x14ac:dyDescent="0.25">
      <c r="CY3672"/>
      <c r="DA3672"/>
      <c r="DF3672"/>
    </row>
    <row r="3673" spans="103:110" x14ac:dyDescent="0.25">
      <c r="CY3673"/>
      <c r="DA3673"/>
      <c r="DF3673"/>
    </row>
    <row r="3674" spans="103:110" x14ac:dyDescent="0.25">
      <c r="CY3674"/>
      <c r="DA3674"/>
      <c r="DF3674"/>
    </row>
    <row r="3675" spans="103:110" x14ac:dyDescent="0.25">
      <c r="CY3675"/>
      <c r="DA3675"/>
      <c r="DF3675"/>
    </row>
    <row r="3676" spans="103:110" x14ac:dyDescent="0.25">
      <c r="CY3676"/>
      <c r="DA3676"/>
      <c r="DF3676"/>
    </row>
    <row r="3677" spans="103:110" x14ac:dyDescent="0.25">
      <c r="CY3677"/>
      <c r="DA3677"/>
      <c r="DF3677"/>
    </row>
    <row r="3678" spans="103:110" x14ac:dyDescent="0.25">
      <c r="CY3678"/>
      <c r="DA3678"/>
      <c r="DF3678"/>
    </row>
    <row r="3679" spans="103:110" x14ac:dyDescent="0.25">
      <c r="CY3679"/>
      <c r="DA3679"/>
      <c r="DF3679"/>
    </row>
    <row r="3680" spans="103:110" x14ac:dyDescent="0.25">
      <c r="CY3680"/>
      <c r="DA3680"/>
      <c r="DF3680"/>
    </row>
    <row r="3681" spans="103:110" x14ac:dyDescent="0.25">
      <c r="CY3681"/>
      <c r="DA3681"/>
      <c r="DF3681"/>
    </row>
    <row r="3682" spans="103:110" x14ac:dyDescent="0.25">
      <c r="CY3682"/>
      <c r="DA3682"/>
      <c r="DF3682"/>
    </row>
    <row r="3683" spans="103:110" x14ac:dyDescent="0.25">
      <c r="CY3683"/>
      <c r="DA3683"/>
      <c r="DF3683"/>
    </row>
    <row r="3684" spans="103:110" x14ac:dyDescent="0.25">
      <c r="CY3684"/>
      <c r="DA3684"/>
      <c r="DF3684"/>
    </row>
    <row r="3685" spans="103:110" x14ac:dyDescent="0.25">
      <c r="CY3685"/>
      <c r="DA3685"/>
      <c r="DF3685"/>
    </row>
    <row r="3686" spans="103:110" x14ac:dyDescent="0.25">
      <c r="CY3686"/>
      <c r="DA3686"/>
      <c r="DF3686"/>
    </row>
    <row r="3687" spans="103:110" x14ac:dyDescent="0.25">
      <c r="CY3687"/>
      <c r="DA3687"/>
      <c r="DF3687"/>
    </row>
    <row r="3688" spans="103:110" x14ac:dyDescent="0.25">
      <c r="CY3688"/>
      <c r="DA3688"/>
      <c r="DF3688"/>
    </row>
    <row r="3689" spans="103:110" x14ac:dyDescent="0.25">
      <c r="CY3689"/>
      <c r="DA3689"/>
      <c r="DF3689"/>
    </row>
    <row r="3690" spans="103:110" x14ac:dyDescent="0.25">
      <c r="CY3690"/>
      <c r="DA3690"/>
      <c r="DF3690"/>
    </row>
    <row r="3691" spans="103:110" x14ac:dyDescent="0.25">
      <c r="CY3691"/>
      <c r="DA3691"/>
      <c r="DF3691"/>
    </row>
    <row r="3692" spans="103:110" x14ac:dyDescent="0.25">
      <c r="CY3692"/>
      <c r="DA3692"/>
      <c r="DF3692"/>
    </row>
    <row r="3693" spans="103:110" x14ac:dyDescent="0.25">
      <c r="CY3693"/>
      <c r="DA3693"/>
      <c r="DF3693"/>
    </row>
    <row r="3694" spans="103:110" x14ac:dyDescent="0.25">
      <c r="CY3694"/>
      <c r="DA3694"/>
      <c r="DF3694"/>
    </row>
    <row r="3695" spans="103:110" x14ac:dyDescent="0.25">
      <c r="CY3695"/>
      <c r="DA3695"/>
      <c r="DF3695"/>
    </row>
    <row r="3696" spans="103:110" x14ac:dyDescent="0.25">
      <c r="CY3696"/>
      <c r="DA3696"/>
      <c r="DF3696"/>
    </row>
    <row r="3697" spans="103:110" x14ac:dyDescent="0.25">
      <c r="CY3697"/>
      <c r="DA3697"/>
      <c r="DF3697"/>
    </row>
    <row r="3698" spans="103:110" x14ac:dyDescent="0.25">
      <c r="CY3698"/>
      <c r="DA3698"/>
      <c r="DF3698"/>
    </row>
    <row r="3699" spans="103:110" x14ac:dyDescent="0.25">
      <c r="CY3699"/>
      <c r="DA3699"/>
      <c r="DF3699"/>
    </row>
    <row r="3700" spans="103:110" x14ac:dyDescent="0.25">
      <c r="CY3700"/>
      <c r="DA3700"/>
      <c r="DF3700"/>
    </row>
    <row r="3701" spans="103:110" x14ac:dyDescent="0.25">
      <c r="CY3701"/>
      <c r="DA3701"/>
      <c r="DF3701"/>
    </row>
    <row r="3702" spans="103:110" x14ac:dyDescent="0.25">
      <c r="CY3702"/>
      <c r="DA3702"/>
      <c r="DF3702"/>
    </row>
    <row r="3703" spans="103:110" x14ac:dyDescent="0.25">
      <c r="CY3703"/>
      <c r="DA3703"/>
      <c r="DF3703"/>
    </row>
    <row r="3704" spans="103:110" x14ac:dyDescent="0.25">
      <c r="CY3704"/>
      <c r="DA3704"/>
      <c r="DF3704"/>
    </row>
    <row r="3705" spans="103:110" x14ac:dyDescent="0.25">
      <c r="CY3705"/>
      <c r="DA3705"/>
      <c r="DF3705"/>
    </row>
    <row r="3706" spans="103:110" x14ac:dyDescent="0.25">
      <c r="CY3706"/>
      <c r="DA3706"/>
      <c r="DF3706"/>
    </row>
    <row r="3707" spans="103:110" x14ac:dyDescent="0.25">
      <c r="CY3707"/>
      <c r="DA3707"/>
      <c r="DF3707"/>
    </row>
    <row r="3708" spans="103:110" x14ac:dyDescent="0.25">
      <c r="CY3708"/>
      <c r="DA3708"/>
      <c r="DF3708"/>
    </row>
    <row r="3709" spans="103:110" x14ac:dyDescent="0.25">
      <c r="CY3709"/>
      <c r="DA3709"/>
      <c r="DF3709"/>
    </row>
    <row r="3710" spans="103:110" x14ac:dyDescent="0.25">
      <c r="CY3710"/>
      <c r="DA3710"/>
      <c r="DF3710"/>
    </row>
    <row r="3711" spans="103:110" x14ac:dyDescent="0.25">
      <c r="CY3711"/>
      <c r="DA3711"/>
      <c r="DF3711"/>
    </row>
    <row r="3712" spans="103:110" x14ac:dyDescent="0.25">
      <c r="CY3712"/>
      <c r="DA3712"/>
      <c r="DF3712"/>
    </row>
    <row r="3713" spans="103:110" x14ac:dyDescent="0.25">
      <c r="CY3713"/>
      <c r="DA3713"/>
      <c r="DF3713"/>
    </row>
    <row r="3714" spans="103:110" x14ac:dyDescent="0.25">
      <c r="CY3714"/>
      <c r="DA3714"/>
      <c r="DF3714"/>
    </row>
    <row r="3715" spans="103:110" x14ac:dyDescent="0.25">
      <c r="CY3715"/>
      <c r="DA3715"/>
      <c r="DF3715"/>
    </row>
    <row r="3716" spans="103:110" x14ac:dyDescent="0.25">
      <c r="CY3716"/>
      <c r="DA3716"/>
      <c r="DF3716"/>
    </row>
    <row r="3717" spans="103:110" x14ac:dyDescent="0.25">
      <c r="CY3717"/>
      <c r="DA3717"/>
      <c r="DF3717"/>
    </row>
    <row r="3718" spans="103:110" x14ac:dyDescent="0.25">
      <c r="CY3718"/>
      <c r="DA3718"/>
      <c r="DF3718"/>
    </row>
    <row r="3719" spans="103:110" x14ac:dyDescent="0.25">
      <c r="CY3719"/>
      <c r="DA3719"/>
      <c r="DF3719"/>
    </row>
    <row r="3720" spans="103:110" x14ac:dyDescent="0.25">
      <c r="CY3720"/>
      <c r="DA3720"/>
      <c r="DF3720"/>
    </row>
    <row r="3721" spans="103:110" x14ac:dyDescent="0.25">
      <c r="CY3721"/>
      <c r="DA3721"/>
      <c r="DF3721"/>
    </row>
    <row r="3722" spans="103:110" x14ac:dyDescent="0.25">
      <c r="CY3722"/>
      <c r="DA3722"/>
      <c r="DF3722"/>
    </row>
    <row r="3723" spans="103:110" x14ac:dyDescent="0.25">
      <c r="CY3723"/>
      <c r="DA3723"/>
      <c r="DF3723"/>
    </row>
    <row r="3724" spans="103:110" x14ac:dyDescent="0.25">
      <c r="CY3724"/>
      <c r="DA3724"/>
      <c r="DF3724"/>
    </row>
    <row r="3725" spans="103:110" x14ac:dyDescent="0.25">
      <c r="CY3725"/>
      <c r="DA3725"/>
      <c r="DF3725"/>
    </row>
    <row r="3726" spans="103:110" x14ac:dyDescent="0.25">
      <c r="CY3726"/>
      <c r="DA3726"/>
      <c r="DF3726"/>
    </row>
    <row r="3727" spans="103:110" x14ac:dyDescent="0.25">
      <c r="CY3727"/>
      <c r="DA3727"/>
      <c r="DF3727"/>
    </row>
    <row r="3728" spans="103:110" x14ac:dyDescent="0.25">
      <c r="CY3728"/>
      <c r="DA3728"/>
      <c r="DF3728"/>
    </row>
    <row r="3729" spans="103:110" x14ac:dyDescent="0.25">
      <c r="CY3729"/>
      <c r="DA3729"/>
      <c r="DF3729"/>
    </row>
    <row r="3730" spans="103:110" x14ac:dyDescent="0.25">
      <c r="CY3730"/>
      <c r="DA3730"/>
      <c r="DF3730"/>
    </row>
    <row r="3731" spans="103:110" x14ac:dyDescent="0.25">
      <c r="CY3731"/>
      <c r="DA3731"/>
      <c r="DF3731"/>
    </row>
    <row r="3732" spans="103:110" x14ac:dyDescent="0.25">
      <c r="CY3732"/>
      <c r="DA3732"/>
      <c r="DF3732"/>
    </row>
    <row r="3733" spans="103:110" x14ac:dyDescent="0.25">
      <c r="CY3733"/>
      <c r="DA3733"/>
      <c r="DF3733"/>
    </row>
    <row r="3734" spans="103:110" x14ac:dyDescent="0.25">
      <c r="CY3734"/>
      <c r="DA3734"/>
      <c r="DF3734"/>
    </row>
    <row r="3735" spans="103:110" x14ac:dyDescent="0.25">
      <c r="CY3735"/>
      <c r="DA3735"/>
      <c r="DF3735"/>
    </row>
    <row r="3736" spans="103:110" x14ac:dyDescent="0.25">
      <c r="CY3736"/>
      <c r="DA3736"/>
      <c r="DF3736"/>
    </row>
    <row r="3737" spans="103:110" x14ac:dyDescent="0.25">
      <c r="CY3737"/>
      <c r="DA3737"/>
      <c r="DF3737"/>
    </row>
    <row r="3738" spans="103:110" x14ac:dyDescent="0.25">
      <c r="CY3738"/>
      <c r="DA3738"/>
      <c r="DF3738"/>
    </row>
    <row r="3739" spans="103:110" x14ac:dyDescent="0.25">
      <c r="CY3739"/>
      <c r="DA3739"/>
      <c r="DF3739"/>
    </row>
    <row r="3740" spans="103:110" x14ac:dyDescent="0.25">
      <c r="CY3740"/>
      <c r="DA3740"/>
      <c r="DF3740"/>
    </row>
    <row r="3741" spans="103:110" x14ac:dyDescent="0.25">
      <c r="CY3741"/>
      <c r="DA3741"/>
      <c r="DF3741"/>
    </row>
    <row r="3742" spans="103:110" x14ac:dyDescent="0.25">
      <c r="CY3742"/>
      <c r="DA3742"/>
      <c r="DF3742"/>
    </row>
    <row r="3743" spans="103:110" x14ac:dyDescent="0.25">
      <c r="CY3743"/>
      <c r="DA3743"/>
      <c r="DF3743"/>
    </row>
    <row r="3744" spans="103:110" x14ac:dyDescent="0.25">
      <c r="CY3744"/>
      <c r="DA3744"/>
      <c r="DF3744"/>
    </row>
    <row r="3745" spans="103:110" x14ac:dyDescent="0.25">
      <c r="CY3745"/>
      <c r="DA3745"/>
      <c r="DF3745"/>
    </row>
    <row r="3746" spans="103:110" x14ac:dyDescent="0.25">
      <c r="CY3746"/>
      <c r="DA3746"/>
      <c r="DF3746"/>
    </row>
    <row r="3747" spans="103:110" x14ac:dyDescent="0.25">
      <c r="CY3747"/>
      <c r="DA3747"/>
      <c r="DF3747"/>
    </row>
    <row r="3748" spans="103:110" x14ac:dyDescent="0.25">
      <c r="CY3748"/>
      <c r="DA3748"/>
      <c r="DF3748"/>
    </row>
    <row r="3749" spans="103:110" x14ac:dyDescent="0.25">
      <c r="CY3749"/>
      <c r="DA3749"/>
      <c r="DF3749"/>
    </row>
    <row r="3750" spans="103:110" x14ac:dyDescent="0.25">
      <c r="CY3750"/>
      <c r="DA3750"/>
      <c r="DF3750"/>
    </row>
    <row r="3751" spans="103:110" x14ac:dyDescent="0.25">
      <c r="CY3751"/>
      <c r="DA3751"/>
      <c r="DF3751"/>
    </row>
    <row r="3752" spans="103:110" x14ac:dyDescent="0.25">
      <c r="CY3752"/>
      <c r="DA3752"/>
      <c r="DF3752"/>
    </row>
    <row r="3753" spans="103:110" x14ac:dyDescent="0.25">
      <c r="CY3753"/>
      <c r="DA3753"/>
      <c r="DF3753"/>
    </row>
    <row r="3754" spans="103:110" x14ac:dyDescent="0.25">
      <c r="CY3754"/>
      <c r="DA3754"/>
      <c r="DF3754"/>
    </row>
    <row r="3755" spans="103:110" x14ac:dyDescent="0.25">
      <c r="CY3755"/>
      <c r="DA3755"/>
      <c r="DF3755"/>
    </row>
    <row r="3756" spans="103:110" x14ac:dyDescent="0.25">
      <c r="CY3756"/>
      <c r="DA3756"/>
      <c r="DF3756"/>
    </row>
    <row r="3757" spans="103:110" x14ac:dyDescent="0.25">
      <c r="CY3757"/>
      <c r="DA3757"/>
      <c r="DF3757"/>
    </row>
    <row r="3758" spans="103:110" x14ac:dyDescent="0.25">
      <c r="CY3758"/>
      <c r="DA3758"/>
      <c r="DF3758"/>
    </row>
    <row r="3759" spans="103:110" x14ac:dyDescent="0.25">
      <c r="CY3759"/>
      <c r="DA3759"/>
      <c r="DF3759"/>
    </row>
    <row r="3760" spans="103:110" x14ac:dyDescent="0.25">
      <c r="CY3760"/>
      <c r="DA3760"/>
      <c r="DF3760"/>
    </row>
    <row r="3761" spans="103:110" x14ac:dyDescent="0.25">
      <c r="CY3761"/>
      <c r="DA3761"/>
      <c r="DF3761"/>
    </row>
    <row r="3762" spans="103:110" x14ac:dyDescent="0.25">
      <c r="CY3762"/>
      <c r="DA3762"/>
      <c r="DF3762"/>
    </row>
    <row r="3763" spans="103:110" x14ac:dyDescent="0.25">
      <c r="CY3763"/>
      <c r="DA3763"/>
      <c r="DF3763"/>
    </row>
    <row r="3764" spans="103:110" x14ac:dyDescent="0.25">
      <c r="CY3764"/>
      <c r="DA3764"/>
      <c r="DF3764"/>
    </row>
    <row r="3765" spans="103:110" x14ac:dyDescent="0.25">
      <c r="CY3765"/>
      <c r="DA3765"/>
      <c r="DF3765"/>
    </row>
    <row r="3766" spans="103:110" x14ac:dyDescent="0.25">
      <c r="CY3766"/>
      <c r="DA3766"/>
      <c r="DF3766"/>
    </row>
    <row r="3767" spans="103:110" x14ac:dyDescent="0.25">
      <c r="CY3767"/>
      <c r="DA3767"/>
      <c r="DF3767"/>
    </row>
    <row r="3768" spans="103:110" x14ac:dyDescent="0.25">
      <c r="CY3768"/>
      <c r="DA3768"/>
      <c r="DF3768"/>
    </row>
    <row r="3769" spans="103:110" x14ac:dyDescent="0.25">
      <c r="CY3769"/>
      <c r="DA3769"/>
      <c r="DF3769"/>
    </row>
    <row r="3770" spans="103:110" x14ac:dyDescent="0.25">
      <c r="CY3770"/>
      <c r="DA3770"/>
      <c r="DF3770"/>
    </row>
    <row r="3771" spans="103:110" x14ac:dyDescent="0.25">
      <c r="CY3771"/>
      <c r="DA3771"/>
      <c r="DF3771"/>
    </row>
    <row r="3772" spans="103:110" x14ac:dyDescent="0.25">
      <c r="CY3772"/>
      <c r="DA3772"/>
      <c r="DF3772"/>
    </row>
    <row r="3773" spans="103:110" x14ac:dyDescent="0.25">
      <c r="CY3773"/>
      <c r="DA3773"/>
      <c r="DF3773"/>
    </row>
    <row r="3774" spans="103:110" x14ac:dyDescent="0.25">
      <c r="CY3774"/>
      <c r="DA3774"/>
      <c r="DF3774"/>
    </row>
    <row r="3775" spans="103:110" x14ac:dyDescent="0.25">
      <c r="CY3775"/>
      <c r="DA3775"/>
      <c r="DF3775"/>
    </row>
    <row r="3776" spans="103:110" x14ac:dyDescent="0.25">
      <c r="CY3776"/>
      <c r="DA3776"/>
      <c r="DF3776"/>
    </row>
    <row r="3777" spans="103:110" x14ac:dyDescent="0.25">
      <c r="CY3777"/>
      <c r="DA3777"/>
      <c r="DF3777"/>
    </row>
    <row r="3778" spans="103:110" x14ac:dyDescent="0.25">
      <c r="CY3778"/>
      <c r="DA3778"/>
      <c r="DF3778"/>
    </row>
    <row r="3779" spans="103:110" x14ac:dyDescent="0.25">
      <c r="CY3779"/>
      <c r="DA3779"/>
      <c r="DF3779"/>
    </row>
    <row r="3780" spans="103:110" x14ac:dyDescent="0.25">
      <c r="CY3780"/>
      <c r="DA3780"/>
      <c r="DF3780"/>
    </row>
    <row r="3781" spans="103:110" x14ac:dyDescent="0.25">
      <c r="CY3781"/>
      <c r="DA3781"/>
      <c r="DF3781"/>
    </row>
    <row r="3782" spans="103:110" x14ac:dyDescent="0.25">
      <c r="CY3782"/>
      <c r="DA3782"/>
      <c r="DF3782"/>
    </row>
    <row r="3783" spans="103:110" x14ac:dyDescent="0.25">
      <c r="CY3783"/>
      <c r="DA3783"/>
      <c r="DF3783"/>
    </row>
    <row r="3784" spans="103:110" x14ac:dyDescent="0.25">
      <c r="CY3784"/>
      <c r="DA3784"/>
      <c r="DF3784"/>
    </row>
    <row r="3785" spans="103:110" x14ac:dyDescent="0.25">
      <c r="CY3785"/>
      <c r="DA3785"/>
      <c r="DF3785"/>
    </row>
    <row r="3786" spans="103:110" x14ac:dyDescent="0.25">
      <c r="CY3786"/>
      <c r="DA3786"/>
      <c r="DF3786"/>
    </row>
    <row r="3787" spans="103:110" x14ac:dyDescent="0.25">
      <c r="CY3787"/>
      <c r="DA3787"/>
      <c r="DF3787"/>
    </row>
    <row r="3788" spans="103:110" x14ac:dyDescent="0.25">
      <c r="CY3788"/>
      <c r="DA3788"/>
      <c r="DF3788"/>
    </row>
    <row r="3789" spans="103:110" x14ac:dyDescent="0.25">
      <c r="CY3789"/>
      <c r="DA3789"/>
      <c r="DF3789"/>
    </row>
    <row r="3790" spans="103:110" x14ac:dyDescent="0.25">
      <c r="CY3790"/>
      <c r="DA3790"/>
      <c r="DF3790"/>
    </row>
    <row r="3791" spans="103:110" x14ac:dyDescent="0.25">
      <c r="CY3791"/>
      <c r="DA3791"/>
      <c r="DF3791"/>
    </row>
    <row r="3792" spans="103:110" x14ac:dyDescent="0.25">
      <c r="CY3792"/>
      <c r="DA3792"/>
      <c r="DF3792"/>
    </row>
    <row r="3793" spans="103:110" x14ac:dyDescent="0.25">
      <c r="CY3793"/>
      <c r="DA3793"/>
      <c r="DF3793"/>
    </row>
    <row r="3794" spans="103:110" x14ac:dyDescent="0.25">
      <c r="CY3794"/>
      <c r="DA3794"/>
      <c r="DF3794"/>
    </row>
    <row r="3795" spans="103:110" x14ac:dyDescent="0.25">
      <c r="CY3795"/>
      <c r="DA3795"/>
      <c r="DF3795"/>
    </row>
    <row r="3796" spans="103:110" x14ac:dyDescent="0.25">
      <c r="CY3796"/>
      <c r="DA3796"/>
      <c r="DF3796"/>
    </row>
    <row r="3797" spans="103:110" x14ac:dyDescent="0.25">
      <c r="CY3797"/>
      <c r="DA3797"/>
      <c r="DF3797"/>
    </row>
    <row r="3798" spans="103:110" x14ac:dyDescent="0.25">
      <c r="CY3798"/>
      <c r="DA3798"/>
      <c r="DF3798"/>
    </row>
    <row r="3799" spans="103:110" x14ac:dyDescent="0.25">
      <c r="CY3799"/>
      <c r="DA3799"/>
      <c r="DF3799"/>
    </row>
    <row r="3800" spans="103:110" x14ac:dyDescent="0.25">
      <c r="CY3800"/>
      <c r="DA3800"/>
      <c r="DF3800"/>
    </row>
    <row r="3801" spans="103:110" x14ac:dyDescent="0.25">
      <c r="CY3801"/>
      <c r="DA3801"/>
      <c r="DF3801"/>
    </row>
    <row r="3802" spans="103:110" x14ac:dyDescent="0.25">
      <c r="CY3802"/>
      <c r="DA3802"/>
      <c r="DF3802"/>
    </row>
    <row r="3803" spans="103:110" x14ac:dyDescent="0.25">
      <c r="CY3803"/>
      <c r="DA3803"/>
      <c r="DF3803"/>
    </row>
    <row r="3804" spans="103:110" x14ac:dyDescent="0.25">
      <c r="CY3804"/>
      <c r="DA3804"/>
      <c r="DF3804"/>
    </row>
    <row r="3805" spans="103:110" x14ac:dyDescent="0.25">
      <c r="CY3805"/>
      <c r="DA3805"/>
      <c r="DF3805"/>
    </row>
    <row r="3806" spans="103:110" x14ac:dyDescent="0.25">
      <c r="CY3806"/>
      <c r="DA3806"/>
      <c r="DF3806"/>
    </row>
    <row r="3807" spans="103:110" x14ac:dyDescent="0.25">
      <c r="CY3807"/>
      <c r="DA3807"/>
      <c r="DF3807"/>
    </row>
    <row r="3808" spans="103:110" x14ac:dyDescent="0.25">
      <c r="CY3808"/>
      <c r="DA3808"/>
      <c r="DF3808"/>
    </row>
    <row r="3809" spans="103:110" x14ac:dyDescent="0.25">
      <c r="CY3809"/>
      <c r="DA3809"/>
      <c r="DF3809"/>
    </row>
    <row r="3810" spans="103:110" x14ac:dyDescent="0.25">
      <c r="CY3810"/>
      <c r="DA3810"/>
      <c r="DF3810"/>
    </row>
    <row r="3811" spans="103:110" x14ac:dyDescent="0.25">
      <c r="CY3811"/>
      <c r="DA3811"/>
      <c r="DF3811"/>
    </row>
    <row r="3812" spans="103:110" x14ac:dyDescent="0.25">
      <c r="CY3812"/>
      <c r="DA3812"/>
      <c r="DF3812"/>
    </row>
    <row r="3813" spans="103:110" x14ac:dyDescent="0.25">
      <c r="CY3813"/>
      <c r="DA3813"/>
      <c r="DF3813"/>
    </row>
    <row r="3814" spans="103:110" x14ac:dyDescent="0.25">
      <c r="CY3814"/>
      <c r="DA3814"/>
      <c r="DF3814"/>
    </row>
    <row r="3815" spans="103:110" x14ac:dyDescent="0.25">
      <c r="CY3815"/>
      <c r="DA3815"/>
      <c r="DF3815"/>
    </row>
    <row r="3816" spans="103:110" x14ac:dyDescent="0.25">
      <c r="CY3816"/>
      <c r="DA3816"/>
      <c r="DF3816"/>
    </row>
    <row r="3817" spans="103:110" x14ac:dyDescent="0.25">
      <c r="CY3817"/>
      <c r="DA3817"/>
      <c r="DF3817"/>
    </row>
    <row r="3818" spans="103:110" x14ac:dyDescent="0.25">
      <c r="CY3818"/>
      <c r="DA3818"/>
      <c r="DF3818"/>
    </row>
    <row r="3819" spans="103:110" x14ac:dyDescent="0.25">
      <c r="CY3819"/>
      <c r="DA3819"/>
      <c r="DF3819"/>
    </row>
    <row r="3820" spans="103:110" x14ac:dyDescent="0.25">
      <c r="CY3820"/>
      <c r="DA3820"/>
      <c r="DF3820"/>
    </row>
    <row r="3821" spans="103:110" x14ac:dyDescent="0.25">
      <c r="CY3821"/>
      <c r="DA3821"/>
      <c r="DF3821"/>
    </row>
    <row r="3822" spans="103:110" x14ac:dyDescent="0.25">
      <c r="CY3822"/>
      <c r="DA3822"/>
      <c r="DF3822"/>
    </row>
    <row r="3823" spans="103:110" x14ac:dyDescent="0.25">
      <c r="CY3823"/>
      <c r="DA3823"/>
      <c r="DF3823"/>
    </row>
    <row r="3824" spans="103:110" x14ac:dyDescent="0.25">
      <c r="CY3824"/>
      <c r="DA3824"/>
      <c r="DF3824"/>
    </row>
    <row r="3825" spans="103:110" x14ac:dyDescent="0.25">
      <c r="CY3825"/>
      <c r="DA3825"/>
      <c r="DF3825"/>
    </row>
    <row r="3826" spans="103:110" x14ac:dyDescent="0.25">
      <c r="CY3826"/>
      <c r="DA3826"/>
      <c r="DF3826"/>
    </row>
    <row r="3827" spans="103:110" x14ac:dyDescent="0.25">
      <c r="CY3827"/>
      <c r="DA3827"/>
      <c r="DF3827"/>
    </row>
    <row r="3828" spans="103:110" x14ac:dyDescent="0.25">
      <c r="CY3828"/>
      <c r="DA3828"/>
      <c r="DF3828"/>
    </row>
    <row r="3829" spans="103:110" x14ac:dyDescent="0.25">
      <c r="CY3829"/>
      <c r="DA3829"/>
      <c r="DF3829"/>
    </row>
    <row r="3830" spans="103:110" x14ac:dyDescent="0.25">
      <c r="CY3830"/>
      <c r="DA3830"/>
      <c r="DF3830"/>
    </row>
    <row r="3831" spans="103:110" x14ac:dyDescent="0.25">
      <c r="CY3831"/>
      <c r="DA3831"/>
      <c r="DF3831"/>
    </row>
    <row r="3832" spans="103:110" x14ac:dyDescent="0.25">
      <c r="CY3832"/>
      <c r="DA3832"/>
      <c r="DF3832"/>
    </row>
    <row r="3833" spans="103:110" x14ac:dyDescent="0.25">
      <c r="CY3833"/>
      <c r="DA3833"/>
      <c r="DF3833"/>
    </row>
    <row r="3834" spans="103:110" x14ac:dyDescent="0.25">
      <c r="CY3834"/>
      <c r="DA3834"/>
      <c r="DF3834"/>
    </row>
    <row r="3835" spans="103:110" x14ac:dyDescent="0.25">
      <c r="CY3835"/>
      <c r="DA3835"/>
      <c r="DF3835"/>
    </row>
    <row r="3836" spans="103:110" x14ac:dyDescent="0.25">
      <c r="CY3836"/>
      <c r="DA3836"/>
      <c r="DF3836"/>
    </row>
    <row r="3837" spans="103:110" x14ac:dyDescent="0.25">
      <c r="CY3837"/>
      <c r="DA3837"/>
      <c r="DF3837"/>
    </row>
    <row r="3838" spans="103:110" x14ac:dyDescent="0.25">
      <c r="CY3838"/>
      <c r="DA3838"/>
      <c r="DF3838"/>
    </row>
    <row r="3839" spans="103:110" x14ac:dyDescent="0.25">
      <c r="CY3839"/>
      <c r="DA3839"/>
      <c r="DF3839"/>
    </row>
    <row r="3840" spans="103:110" x14ac:dyDescent="0.25">
      <c r="CY3840"/>
      <c r="DA3840"/>
      <c r="DF3840"/>
    </row>
    <row r="3841" spans="103:110" x14ac:dyDescent="0.25">
      <c r="CY3841"/>
      <c r="DA3841"/>
      <c r="DF3841"/>
    </row>
    <row r="3842" spans="103:110" x14ac:dyDescent="0.25">
      <c r="CY3842"/>
      <c r="DA3842"/>
      <c r="DF3842"/>
    </row>
    <row r="3843" spans="103:110" x14ac:dyDescent="0.25">
      <c r="CY3843"/>
      <c r="DA3843"/>
      <c r="DF3843"/>
    </row>
    <row r="3844" spans="103:110" x14ac:dyDescent="0.25">
      <c r="CY3844"/>
      <c r="DA3844"/>
      <c r="DF3844"/>
    </row>
    <row r="3845" spans="103:110" x14ac:dyDescent="0.25">
      <c r="CY3845"/>
      <c r="DA3845"/>
      <c r="DF3845"/>
    </row>
    <row r="3846" spans="103:110" x14ac:dyDescent="0.25">
      <c r="CY3846"/>
      <c r="DA3846"/>
      <c r="DF3846"/>
    </row>
    <row r="3847" spans="103:110" x14ac:dyDescent="0.25">
      <c r="CY3847"/>
      <c r="DA3847"/>
      <c r="DF3847"/>
    </row>
    <row r="3848" spans="103:110" x14ac:dyDescent="0.25">
      <c r="CY3848"/>
      <c r="DA3848"/>
      <c r="DF3848"/>
    </row>
    <row r="3849" spans="103:110" x14ac:dyDescent="0.25">
      <c r="CY3849"/>
      <c r="DA3849"/>
      <c r="DF3849"/>
    </row>
    <row r="3850" spans="103:110" x14ac:dyDescent="0.25">
      <c r="CY3850"/>
      <c r="DA3850"/>
      <c r="DF3850"/>
    </row>
    <row r="3851" spans="103:110" x14ac:dyDescent="0.25">
      <c r="CY3851"/>
      <c r="DA3851"/>
      <c r="DF3851"/>
    </row>
    <row r="3852" spans="103:110" x14ac:dyDescent="0.25">
      <c r="CY3852"/>
      <c r="DA3852"/>
      <c r="DF3852"/>
    </row>
    <row r="3853" spans="103:110" x14ac:dyDescent="0.25">
      <c r="CY3853"/>
      <c r="DA3853"/>
      <c r="DF3853"/>
    </row>
    <row r="3854" spans="103:110" x14ac:dyDescent="0.25">
      <c r="CY3854"/>
      <c r="DA3854"/>
      <c r="DF3854"/>
    </row>
    <row r="3855" spans="103:110" x14ac:dyDescent="0.25">
      <c r="CY3855"/>
      <c r="DA3855"/>
      <c r="DF3855"/>
    </row>
    <row r="3856" spans="103:110" x14ac:dyDescent="0.25">
      <c r="CY3856"/>
      <c r="DA3856"/>
      <c r="DF3856"/>
    </row>
    <row r="3857" spans="103:110" x14ac:dyDescent="0.25">
      <c r="CY3857"/>
      <c r="DA3857"/>
      <c r="DF3857"/>
    </row>
    <row r="3858" spans="103:110" x14ac:dyDescent="0.25">
      <c r="CY3858"/>
      <c r="DA3858"/>
      <c r="DF3858"/>
    </row>
    <row r="3859" spans="103:110" x14ac:dyDescent="0.25">
      <c r="CY3859"/>
      <c r="DA3859"/>
      <c r="DF3859"/>
    </row>
    <row r="3860" spans="103:110" x14ac:dyDescent="0.25">
      <c r="CY3860"/>
      <c r="DA3860"/>
      <c r="DF3860"/>
    </row>
    <row r="3861" spans="103:110" x14ac:dyDescent="0.25">
      <c r="CY3861"/>
      <c r="DA3861"/>
      <c r="DF3861"/>
    </row>
    <row r="3862" spans="103:110" x14ac:dyDescent="0.25">
      <c r="CY3862"/>
      <c r="DA3862"/>
      <c r="DF3862"/>
    </row>
    <row r="3863" spans="103:110" x14ac:dyDescent="0.25">
      <c r="CY3863"/>
      <c r="DA3863"/>
      <c r="DF3863"/>
    </row>
    <row r="3864" spans="103:110" x14ac:dyDescent="0.25">
      <c r="CY3864"/>
      <c r="DA3864"/>
      <c r="DF3864"/>
    </row>
    <row r="3865" spans="103:110" x14ac:dyDescent="0.25">
      <c r="CY3865"/>
      <c r="DA3865"/>
      <c r="DF3865"/>
    </row>
    <row r="3866" spans="103:110" x14ac:dyDescent="0.25">
      <c r="CY3866"/>
      <c r="DA3866"/>
      <c r="DF3866"/>
    </row>
    <row r="3867" spans="103:110" x14ac:dyDescent="0.25">
      <c r="CY3867"/>
      <c r="DA3867"/>
      <c r="DF3867"/>
    </row>
    <row r="3868" spans="103:110" x14ac:dyDescent="0.25">
      <c r="CY3868"/>
      <c r="DA3868"/>
      <c r="DF3868"/>
    </row>
    <row r="3869" spans="103:110" x14ac:dyDescent="0.25">
      <c r="CY3869"/>
      <c r="DA3869"/>
      <c r="DF3869"/>
    </row>
    <row r="3870" spans="103:110" x14ac:dyDescent="0.25">
      <c r="CY3870"/>
      <c r="DA3870"/>
      <c r="DF3870"/>
    </row>
    <row r="3871" spans="103:110" x14ac:dyDescent="0.25">
      <c r="CY3871"/>
      <c r="DA3871"/>
      <c r="DF3871"/>
    </row>
    <row r="3872" spans="103:110" x14ac:dyDescent="0.25">
      <c r="CY3872"/>
      <c r="DA3872"/>
      <c r="DF3872"/>
    </row>
    <row r="3873" spans="103:110" x14ac:dyDescent="0.25">
      <c r="CY3873"/>
      <c r="DA3873"/>
      <c r="DF3873"/>
    </row>
    <row r="3874" spans="103:110" x14ac:dyDescent="0.25">
      <c r="CY3874"/>
      <c r="DA3874"/>
      <c r="DF3874"/>
    </row>
    <row r="3875" spans="103:110" x14ac:dyDescent="0.25">
      <c r="CY3875"/>
      <c r="DA3875"/>
      <c r="DF3875"/>
    </row>
    <row r="3876" spans="103:110" x14ac:dyDescent="0.25">
      <c r="CY3876"/>
      <c r="DA3876"/>
      <c r="DF3876"/>
    </row>
    <row r="3877" spans="103:110" x14ac:dyDescent="0.25">
      <c r="CY3877"/>
      <c r="DA3877"/>
      <c r="DF3877"/>
    </row>
    <row r="3878" spans="103:110" x14ac:dyDescent="0.25">
      <c r="CY3878"/>
      <c r="DA3878"/>
      <c r="DF3878"/>
    </row>
    <row r="3879" spans="103:110" x14ac:dyDescent="0.25">
      <c r="CY3879"/>
      <c r="DA3879"/>
      <c r="DF3879"/>
    </row>
    <row r="3880" spans="103:110" x14ac:dyDescent="0.25">
      <c r="CY3880"/>
      <c r="DA3880"/>
      <c r="DF3880"/>
    </row>
    <row r="3881" spans="103:110" x14ac:dyDescent="0.25">
      <c r="CY3881"/>
      <c r="DA3881"/>
      <c r="DF3881"/>
    </row>
    <row r="3882" spans="103:110" x14ac:dyDescent="0.25">
      <c r="CY3882"/>
      <c r="DA3882"/>
      <c r="DF3882"/>
    </row>
    <row r="3883" spans="103:110" x14ac:dyDescent="0.25">
      <c r="CY3883"/>
      <c r="DA3883"/>
      <c r="DF3883"/>
    </row>
    <row r="3884" spans="103:110" x14ac:dyDescent="0.25">
      <c r="CY3884"/>
      <c r="DA3884"/>
      <c r="DF3884"/>
    </row>
    <row r="3885" spans="103:110" x14ac:dyDescent="0.25">
      <c r="CY3885"/>
      <c r="DA3885"/>
      <c r="DF3885"/>
    </row>
    <row r="3886" spans="103:110" x14ac:dyDescent="0.25">
      <c r="CY3886"/>
      <c r="DA3886"/>
      <c r="DF3886"/>
    </row>
    <row r="3887" spans="103:110" x14ac:dyDescent="0.25">
      <c r="CY3887"/>
      <c r="DA3887"/>
      <c r="DF3887"/>
    </row>
    <row r="3888" spans="103:110" x14ac:dyDescent="0.25">
      <c r="CY3888"/>
      <c r="DA3888"/>
      <c r="DF3888"/>
    </row>
    <row r="3889" spans="103:110" x14ac:dyDescent="0.25">
      <c r="CY3889"/>
      <c r="DA3889"/>
      <c r="DF3889"/>
    </row>
    <row r="3890" spans="103:110" x14ac:dyDescent="0.25">
      <c r="CY3890"/>
      <c r="DA3890"/>
      <c r="DF3890"/>
    </row>
    <row r="3891" spans="103:110" x14ac:dyDescent="0.25">
      <c r="CY3891"/>
      <c r="DA3891"/>
      <c r="DF3891"/>
    </row>
    <row r="3892" spans="103:110" x14ac:dyDescent="0.25">
      <c r="CY3892"/>
      <c r="DA3892"/>
      <c r="DF3892"/>
    </row>
    <row r="3893" spans="103:110" x14ac:dyDescent="0.25">
      <c r="CY3893"/>
      <c r="DA3893"/>
      <c r="DF3893"/>
    </row>
    <row r="3894" spans="103:110" x14ac:dyDescent="0.25">
      <c r="CY3894"/>
      <c r="DA3894"/>
      <c r="DF3894"/>
    </row>
    <row r="3895" spans="103:110" x14ac:dyDescent="0.25">
      <c r="CY3895"/>
      <c r="DA3895"/>
      <c r="DF3895"/>
    </row>
    <row r="3896" spans="103:110" x14ac:dyDescent="0.25">
      <c r="CY3896"/>
      <c r="DA3896"/>
      <c r="DF3896"/>
    </row>
    <row r="3897" spans="103:110" x14ac:dyDescent="0.25">
      <c r="CY3897"/>
      <c r="DA3897"/>
      <c r="DF3897"/>
    </row>
    <row r="3898" spans="103:110" x14ac:dyDescent="0.25">
      <c r="CY3898"/>
      <c r="DA3898"/>
      <c r="DF3898"/>
    </row>
    <row r="3899" spans="103:110" x14ac:dyDescent="0.25">
      <c r="CY3899"/>
      <c r="DA3899"/>
      <c r="DF3899"/>
    </row>
    <row r="3900" spans="103:110" x14ac:dyDescent="0.25">
      <c r="CY3900"/>
      <c r="DA3900"/>
      <c r="DF3900"/>
    </row>
    <row r="3901" spans="103:110" x14ac:dyDescent="0.25">
      <c r="CY3901"/>
      <c r="DA3901"/>
      <c r="DF3901"/>
    </row>
    <row r="3902" spans="103:110" x14ac:dyDescent="0.25">
      <c r="CY3902"/>
      <c r="DA3902"/>
      <c r="DF3902"/>
    </row>
    <row r="3903" spans="103:110" x14ac:dyDescent="0.25">
      <c r="CY3903"/>
      <c r="DA3903"/>
      <c r="DF3903"/>
    </row>
    <row r="3904" spans="103:110" x14ac:dyDescent="0.25">
      <c r="CY3904"/>
      <c r="DA3904"/>
      <c r="DF3904"/>
    </row>
    <row r="3905" spans="103:110" x14ac:dyDescent="0.25">
      <c r="CY3905"/>
      <c r="DA3905"/>
      <c r="DF3905"/>
    </row>
    <row r="3906" spans="103:110" x14ac:dyDescent="0.25">
      <c r="CY3906"/>
      <c r="DA3906"/>
      <c r="DF3906"/>
    </row>
    <row r="3907" spans="103:110" x14ac:dyDescent="0.25">
      <c r="CY3907"/>
      <c r="DA3907"/>
      <c r="DF3907"/>
    </row>
    <row r="3908" spans="103:110" x14ac:dyDescent="0.25">
      <c r="CY3908"/>
      <c r="DA3908"/>
      <c r="DF3908"/>
    </row>
    <row r="3909" spans="103:110" x14ac:dyDescent="0.25">
      <c r="CY3909"/>
      <c r="DA3909"/>
      <c r="DF3909"/>
    </row>
    <row r="3910" spans="103:110" x14ac:dyDescent="0.25">
      <c r="CY3910"/>
      <c r="DA3910"/>
      <c r="DF3910"/>
    </row>
    <row r="3911" spans="103:110" x14ac:dyDescent="0.25">
      <c r="CY3911"/>
      <c r="DA3911"/>
      <c r="DF3911"/>
    </row>
    <row r="3912" spans="103:110" x14ac:dyDescent="0.25">
      <c r="CY3912"/>
      <c r="DA3912"/>
      <c r="DF3912"/>
    </row>
    <row r="3913" spans="103:110" x14ac:dyDescent="0.25">
      <c r="CY3913"/>
      <c r="DA3913"/>
      <c r="DF3913"/>
    </row>
    <row r="3914" spans="103:110" x14ac:dyDescent="0.25">
      <c r="CY3914"/>
      <c r="DA3914"/>
      <c r="DF3914"/>
    </row>
    <row r="3915" spans="103:110" x14ac:dyDescent="0.25">
      <c r="CY3915"/>
      <c r="DA3915"/>
      <c r="DF3915"/>
    </row>
    <row r="3916" spans="103:110" x14ac:dyDescent="0.25">
      <c r="CY3916"/>
      <c r="DA3916"/>
      <c r="DF3916"/>
    </row>
    <row r="3917" spans="103:110" x14ac:dyDescent="0.25">
      <c r="CY3917"/>
      <c r="DA3917"/>
      <c r="DF3917"/>
    </row>
    <row r="3918" spans="103:110" x14ac:dyDescent="0.25">
      <c r="CY3918"/>
      <c r="DA3918"/>
      <c r="DF3918"/>
    </row>
    <row r="3919" spans="103:110" x14ac:dyDescent="0.25">
      <c r="CY3919"/>
      <c r="DA3919"/>
      <c r="DF3919"/>
    </row>
    <row r="3920" spans="103:110" x14ac:dyDescent="0.25">
      <c r="CY3920"/>
      <c r="DA3920"/>
      <c r="DF3920"/>
    </row>
    <row r="3921" spans="103:110" x14ac:dyDescent="0.25">
      <c r="CY3921"/>
      <c r="DA3921"/>
      <c r="DF3921"/>
    </row>
    <row r="3922" spans="103:110" x14ac:dyDescent="0.25">
      <c r="CY3922"/>
      <c r="DA3922"/>
      <c r="DF3922"/>
    </row>
    <row r="3923" spans="103:110" x14ac:dyDescent="0.25">
      <c r="CY3923"/>
      <c r="DA3923"/>
      <c r="DF3923"/>
    </row>
    <row r="3924" spans="103:110" x14ac:dyDescent="0.25">
      <c r="CY3924"/>
      <c r="DA3924"/>
      <c r="DF3924"/>
    </row>
    <row r="3925" spans="103:110" x14ac:dyDescent="0.25">
      <c r="CY3925"/>
      <c r="DA3925"/>
      <c r="DF3925"/>
    </row>
    <row r="3926" spans="103:110" x14ac:dyDescent="0.25">
      <c r="CY3926"/>
      <c r="DA3926"/>
      <c r="DF3926"/>
    </row>
    <row r="3927" spans="103:110" x14ac:dyDescent="0.25">
      <c r="CY3927"/>
      <c r="DA3927"/>
      <c r="DF3927"/>
    </row>
    <row r="3928" spans="103:110" x14ac:dyDescent="0.25">
      <c r="CY3928"/>
      <c r="DA3928"/>
      <c r="DF3928"/>
    </row>
    <row r="3929" spans="103:110" x14ac:dyDescent="0.25">
      <c r="CY3929"/>
      <c r="DA3929"/>
      <c r="DF3929"/>
    </row>
    <row r="3930" spans="103:110" x14ac:dyDescent="0.25">
      <c r="CY3930"/>
      <c r="DA3930"/>
      <c r="DF3930"/>
    </row>
    <row r="3931" spans="103:110" x14ac:dyDescent="0.25">
      <c r="CY3931"/>
      <c r="DA3931"/>
      <c r="DF3931"/>
    </row>
    <row r="3932" spans="103:110" x14ac:dyDescent="0.25">
      <c r="CY3932"/>
      <c r="DA3932"/>
      <c r="DF3932"/>
    </row>
    <row r="3933" spans="103:110" x14ac:dyDescent="0.25">
      <c r="CY3933"/>
      <c r="DA3933"/>
      <c r="DF3933"/>
    </row>
    <row r="3934" spans="103:110" x14ac:dyDescent="0.25">
      <c r="CY3934"/>
      <c r="DA3934"/>
      <c r="DF3934"/>
    </row>
    <row r="3935" spans="103:110" x14ac:dyDescent="0.25">
      <c r="CY3935"/>
      <c r="DA3935"/>
      <c r="DF3935"/>
    </row>
    <row r="3936" spans="103:110" x14ac:dyDescent="0.25">
      <c r="CY3936"/>
      <c r="DA3936"/>
      <c r="DF3936"/>
    </row>
    <row r="3937" spans="103:110" x14ac:dyDescent="0.25">
      <c r="CY3937"/>
      <c r="DA3937"/>
      <c r="DF3937"/>
    </row>
    <row r="3938" spans="103:110" x14ac:dyDescent="0.25">
      <c r="CY3938"/>
      <c r="DA3938"/>
      <c r="DF3938"/>
    </row>
    <row r="3939" spans="103:110" x14ac:dyDescent="0.25">
      <c r="CY3939"/>
      <c r="DA3939"/>
      <c r="DF3939"/>
    </row>
    <row r="3940" spans="103:110" x14ac:dyDescent="0.25">
      <c r="CY3940"/>
      <c r="DA3940"/>
      <c r="DF3940"/>
    </row>
    <row r="3941" spans="103:110" x14ac:dyDescent="0.25">
      <c r="CY3941"/>
      <c r="DA3941"/>
      <c r="DF3941"/>
    </row>
    <row r="3942" spans="103:110" x14ac:dyDescent="0.25">
      <c r="CY3942"/>
      <c r="DA3942"/>
      <c r="DF3942"/>
    </row>
    <row r="3943" spans="103:110" x14ac:dyDescent="0.25">
      <c r="CY3943"/>
      <c r="DA3943"/>
      <c r="DF3943"/>
    </row>
    <row r="3944" spans="103:110" x14ac:dyDescent="0.25">
      <c r="CY3944"/>
      <c r="DA3944"/>
      <c r="DF3944"/>
    </row>
    <row r="3945" spans="103:110" x14ac:dyDescent="0.25">
      <c r="CY3945"/>
      <c r="DA3945"/>
      <c r="DF3945"/>
    </row>
    <row r="3946" spans="103:110" x14ac:dyDescent="0.25">
      <c r="CY3946"/>
      <c r="DA3946"/>
      <c r="DF3946"/>
    </row>
    <row r="3947" spans="103:110" x14ac:dyDescent="0.25">
      <c r="CY3947"/>
      <c r="DA3947"/>
      <c r="DF3947"/>
    </row>
    <row r="3948" spans="103:110" x14ac:dyDescent="0.25">
      <c r="CY3948"/>
      <c r="DA3948"/>
      <c r="DF3948"/>
    </row>
    <row r="3949" spans="103:110" x14ac:dyDescent="0.25">
      <c r="CY3949"/>
      <c r="DA3949"/>
      <c r="DF3949"/>
    </row>
    <row r="3950" spans="103:110" x14ac:dyDescent="0.25">
      <c r="CY3950"/>
      <c r="DA3950"/>
      <c r="DF3950"/>
    </row>
    <row r="3951" spans="103:110" x14ac:dyDescent="0.25">
      <c r="CY3951"/>
      <c r="DA3951"/>
      <c r="DF3951"/>
    </row>
    <row r="3952" spans="103:110" x14ac:dyDescent="0.25">
      <c r="CY3952"/>
      <c r="DA3952"/>
      <c r="DF3952"/>
    </row>
    <row r="3953" spans="103:110" x14ac:dyDescent="0.25">
      <c r="CY3953"/>
      <c r="DA3953"/>
      <c r="DF3953"/>
    </row>
    <row r="3954" spans="103:110" x14ac:dyDescent="0.25">
      <c r="CY3954"/>
      <c r="DA3954"/>
      <c r="DF3954"/>
    </row>
    <row r="3955" spans="103:110" x14ac:dyDescent="0.25">
      <c r="CY3955"/>
      <c r="DA3955"/>
      <c r="DF3955"/>
    </row>
    <row r="3956" spans="103:110" x14ac:dyDescent="0.25">
      <c r="CY3956"/>
      <c r="DA3956"/>
      <c r="DF3956"/>
    </row>
    <row r="3957" spans="103:110" x14ac:dyDescent="0.25">
      <c r="CY3957"/>
      <c r="DA3957"/>
      <c r="DF3957"/>
    </row>
    <row r="3958" spans="103:110" x14ac:dyDescent="0.25">
      <c r="CY3958"/>
      <c r="DA3958"/>
      <c r="DF3958"/>
    </row>
    <row r="3959" spans="103:110" x14ac:dyDescent="0.25">
      <c r="CY3959"/>
      <c r="DA3959"/>
      <c r="DF3959"/>
    </row>
    <row r="3960" spans="103:110" x14ac:dyDescent="0.25">
      <c r="CY3960"/>
      <c r="DA3960"/>
      <c r="DF3960"/>
    </row>
    <row r="3961" spans="103:110" x14ac:dyDescent="0.25">
      <c r="CY3961"/>
      <c r="DA3961"/>
      <c r="DF3961"/>
    </row>
    <row r="3962" spans="103:110" x14ac:dyDescent="0.25">
      <c r="CY3962"/>
      <c r="DA3962"/>
      <c r="DF3962"/>
    </row>
    <row r="3963" spans="103:110" x14ac:dyDescent="0.25">
      <c r="CY3963"/>
      <c r="DA3963"/>
      <c r="DF3963"/>
    </row>
    <row r="3964" spans="103:110" x14ac:dyDescent="0.25">
      <c r="CY3964"/>
      <c r="DA3964"/>
      <c r="DF3964"/>
    </row>
    <row r="3965" spans="103:110" x14ac:dyDescent="0.25">
      <c r="CY3965"/>
      <c r="DA3965"/>
      <c r="DF3965"/>
    </row>
    <row r="3966" spans="103:110" x14ac:dyDescent="0.25">
      <c r="CY3966"/>
      <c r="DA3966"/>
      <c r="DF3966"/>
    </row>
    <row r="3967" spans="103:110" x14ac:dyDescent="0.25">
      <c r="CY3967"/>
      <c r="DA3967"/>
      <c r="DF3967"/>
    </row>
    <row r="3968" spans="103:110" x14ac:dyDescent="0.25">
      <c r="CY3968"/>
      <c r="DA3968"/>
      <c r="DF3968"/>
    </row>
    <row r="3969" spans="103:110" x14ac:dyDescent="0.25">
      <c r="CY3969"/>
      <c r="DA3969"/>
      <c r="DF3969"/>
    </row>
    <row r="3970" spans="103:110" x14ac:dyDescent="0.25">
      <c r="CY3970"/>
      <c r="DA3970"/>
      <c r="DF3970"/>
    </row>
    <row r="3971" spans="103:110" x14ac:dyDescent="0.25">
      <c r="CY3971"/>
      <c r="DA3971"/>
      <c r="DF3971"/>
    </row>
    <row r="3972" spans="103:110" x14ac:dyDescent="0.25">
      <c r="CY3972"/>
      <c r="DA3972"/>
      <c r="DF3972"/>
    </row>
    <row r="3973" spans="103:110" x14ac:dyDescent="0.25">
      <c r="CY3973"/>
      <c r="DA3973"/>
      <c r="DF3973"/>
    </row>
    <row r="3974" spans="103:110" x14ac:dyDescent="0.25">
      <c r="CY3974"/>
      <c r="DA3974"/>
      <c r="DF3974"/>
    </row>
    <row r="3975" spans="103:110" x14ac:dyDescent="0.25">
      <c r="CY3975"/>
      <c r="DA3975"/>
      <c r="DF3975"/>
    </row>
    <row r="3976" spans="103:110" x14ac:dyDescent="0.25">
      <c r="CY3976"/>
      <c r="DA3976"/>
      <c r="DF3976"/>
    </row>
    <row r="3977" spans="103:110" x14ac:dyDescent="0.25">
      <c r="CY3977"/>
      <c r="DA3977"/>
      <c r="DF3977"/>
    </row>
    <row r="3978" spans="103:110" x14ac:dyDescent="0.25">
      <c r="CY3978"/>
      <c r="DA3978"/>
      <c r="DF3978"/>
    </row>
    <row r="3979" spans="103:110" x14ac:dyDescent="0.25">
      <c r="CY3979"/>
      <c r="DA3979"/>
      <c r="DF3979"/>
    </row>
    <row r="3980" spans="103:110" x14ac:dyDescent="0.25">
      <c r="CY3980"/>
      <c r="DA3980"/>
      <c r="DF3980"/>
    </row>
    <row r="3981" spans="103:110" x14ac:dyDescent="0.25">
      <c r="CY3981"/>
      <c r="DA3981"/>
      <c r="DF3981"/>
    </row>
    <row r="3982" spans="103:110" x14ac:dyDescent="0.25">
      <c r="CY3982"/>
      <c r="DA3982"/>
      <c r="DF3982"/>
    </row>
    <row r="3983" spans="103:110" x14ac:dyDescent="0.25">
      <c r="CY3983"/>
      <c r="DA3983"/>
      <c r="DF3983"/>
    </row>
    <row r="3984" spans="103:110" x14ac:dyDescent="0.25">
      <c r="CY3984"/>
      <c r="DA3984"/>
      <c r="DF3984"/>
    </row>
    <row r="3985" spans="103:110" x14ac:dyDescent="0.25">
      <c r="CY3985"/>
      <c r="DA3985"/>
      <c r="DF3985"/>
    </row>
    <row r="3986" spans="103:110" x14ac:dyDescent="0.25">
      <c r="CY3986"/>
      <c r="DA3986"/>
      <c r="DF3986"/>
    </row>
    <row r="3987" spans="103:110" x14ac:dyDescent="0.25">
      <c r="CY3987"/>
      <c r="DA3987"/>
      <c r="DF3987"/>
    </row>
    <row r="3988" spans="103:110" x14ac:dyDescent="0.25">
      <c r="CY3988"/>
      <c r="DA3988"/>
      <c r="DF3988"/>
    </row>
    <row r="3989" spans="103:110" x14ac:dyDescent="0.25">
      <c r="CY3989"/>
      <c r="DA3989"/>
      <c r="DF3989"/>
    </row>
    <row r="3990" spans="103:110" x14ac:dyDescent="0.25">
      <c r="CY3990"/>
      <c r="DA3990"/>
      <c r="DF3990"/>
    </row>
    <row r="3991" spans="103:110" x14ac:dyDescent="0.25">
      <c r="CY3991"/>
      <c r="DA3991"/>
      <c r="DF3991"/>
    </row>
    <row r="3992" spans="103:110" x14ac:dyDescent="0.25">
      <c r="CY3992"/>
      <c r="DA3992"/>
      <c r="DF3992"/>
    </row>
    <row r="3993" spans="103:110" x14ac:dyDescent="0.25">
      <c r="CY3993"/>
      <c r="DA3993"/>
      <c r="DF3993"/>
    </row>
    <row r="3994" spans="103:110" x14ac:dyDescent="0.25">
      <c r="CY3994"/>
      <c r="DA3994"/>
      <c r="DF3994"/>
    </row>
    <row r="3995" spans="103:110" x14ac:dyDescent="0.25">
      <c r="CY3995"/>
      <c r="DA3995"/>
      <c r="DF3995"/>
    </row>
    <row r="3996" spans="103:110" x14ac:dyDescent="0.25">
      <c r="CY3996"/>
      <c r="DA3996"/>
      <c r="DF3996"/>
    </row>
    <row r="3997" spans="103:110" x14ac:dyDescent="0.25">
      <c r="CY3997"/>
      <c r="DA3997"/>
      <c r="DF3997"/>
    </row>
    <row r="3998" spans="103:110" x14ac:dyDescent="0.25">
      <c r="CY3998"/>
      <c r="DA3998"/>
      <c r="DF3998"/>
    </row>
    <row r="3999" spans="103:110" x14ac:dyDescent="0.25">
      <c r="CY3999"/>
      <c r="DA3999"/>
      <c r="DF3999"/>
    </row>
    <row r="4000" spans="103:110" x14ac:dyDescent="0.25">
      <c r="CY4000"/>
      <c r="DA4000"/>
      <c r="DF4000"/>
    </row>
    <row r="4001" spans="103:110" x14ac:dyDescent="0.25">
      <c r="CY4001"/>
      <c r="DA4001"/>
      <c r="DF4001"/>
    </row>
    <row r="4002" spans="103:110" x14ac:dyDescent="0.25">
      <c r="CY4002"/>
      <c r="DA4002"/>
      <c r="DF4002"/>
    </row>
    <row r="4003" spans="103:110" x14ac:dyDescent="0.25">
      <c r="CY4003"/>
      <c r="DA4003"/>
      <c r="DF4003"/>
    </row>
    <row r="4004" spans="103:110" x14ac:dyDescent="0.25">
      <c r="CY4004"/>
      <c r="DA4004"/>
      <c r="DF4004"/>
    </row>
    <row r="4005" spans="103:110" x14ac:dyDescent="0.25">
      <c r="CY4005"/>
      <c r="DA4005"/>
      <c r="DF4005"/>
    </row>
    <row r="4006" spans="103:110" x14ac:dyDescent="0.25">
      <c r="CY4006"/>
      <c r="DA4006"/>
      <c r="DF4006"/>
    </row>
    <row r="4007" spans="103:110" x14ac:dyDescent="0.25">
      <c r="CY4007"/>
      <c r="DA4007"/>
      <c r="DF4007"/>
    </row>
    <row r="4008" spans="103:110" x14ac:dyDescent="0.25">
      <c r="CY4008"/>
      <c r="DA4008"/>
      <c r="DF4008"/>
    </row>
    <row r="4009" spans="103:110" x14ac:dyDescent="0.25">
      <c r="CY4009"/>
      <c r="DA4009"/>
      <c r="DF4009"/>
    </row>
    <row r="4010" spans="103:110" x14ac:dyDescent="0.25">
      <c r="CY4010"/>
      <c r="DA4010"/>
      <c r="DF4010"/>
    </row>
    <row r="4011" spans="103:110" x14ac:dyDescent="0.25">
      <c r="CY4011"/>
      <c r="DA4011"/>
      <c r="DF4011"/>
    </row>
    <row r="4012" spans="103:110" x14ac:dyDescent="0.25">
      <c r="CY4012"/>
      <c r="DA4012"/>
      <c r="DF4012"/>
    </row>
    <row r="4013" spans="103:110" x14ac:dyDescent="0.25">
      <c r="CY4013"/>
      <c r="DA4013"/>
      <c r="DF4013"/>
    </row>
    <row r="4014" spans="103:110" x14ac:dyDescent="0.25">
      <c r="CY4014"/>
      <c r="DA4014"/>
      <c r="DF4014"/>
    </row>
    <row r="4015" spans="103:110" x14ac:dyDescent="0.25">
      <c r="CY4015"/>
      <c r="DA4015"/>
      <c r="DF4015"/>
    </row>
    <row r="4016" spans="103:110" x14ac:dyDescent="0.25">
      <c r="CY4016"/>
      <c r="DA4016"/>
      <c r="DF4016"/>
    </row>
    <row r="4017" spans="103:110" x14ac:dyDescent="0.25">
      <c r="CY4017"/>
      <c r="DA4017"/>
      <c r="DF4017"/>
    </row>
    <row r="4018" spans="103:110" x14ac:dyDescent="0.25">
      <c r="CY4018"/>
      <c r="DA4018"/>
      <c r="DF4018"/>
    </row>
    <row r="4019" spans="103:110" x14ac:dyDescent="0.25">
      <c r="CY4019"/>
      <c r="DA4019"/>
      <c r="DF4019"/>
    </row>
    <row r="4020" spans="103:110" x14ac:dyDescent="0.25">
      <c r="CY4020"/>
      <c r="DA4020"/>
      <c r="DF4020"/>
    </row>
    <row r="4021" spans="103:110" x14ac:dyDescent="0.25">
      <c r="CY4021"/>
      <c r="DA4021"/>
      <c r="DF4021"/>
    </row>
    <row r="4022" spans="103:110" x14ac:dyDescent="0.25">
      <c r="CY4022"/>
      <c r="DA4022"/>
      <c r="DF4022"/>
    </row>
    <row r="4023" spans="103:110" x14ac:dyDescent="0.25">
      <c r="CY4023"/>
      <c r="DA4023"/>
      <c r="DF4023"/>
    </row>
    <row r="4024" spans="103:110" x14ac:dyDescent="0.25">
      <c r="CY4024"/>
      <c r="DA4024"/>
      <c r="DF4024"/>
    </row>
    <row r="4025" spans="103:110" x14ac:dyDescent="0.25">
      <c r="CY4025"/>
      <c r="DA4025"/>
      <c r="DF4025"/>
    </row>
    <row r="4026" spans="103:110" x14ac:dyDescent="0.25">
      <c r="CY4026"/>
      <c r="DA4026"/>
      <c r="DF4026"/>
    </row>
    <row r="4027" spans="103:110" x14ac:dyDescent="0.25">
      <c r="CY4027"/>
      <c r="DA4027"/>
      <c r="DF4027"/>
    </row>
    <row r="4028" spans="103:110" x14ac:dyDescent="0.25">
      <c r="CY4028"/>
      <c r="DA4028"/>
      <c r="DF4028"/>
    </row>
    <row r="4029" spans="103:110" x14ac:dyDescent="0.25">
      <c r="CY4029"/>
      <c r="DA4029"/>
      <c r="DF4029"/>
    </row>
    <row r="4030" spans="103:110" x14ac:dyDescent="0.25">
      <c r="CY4030"/>
      <c r="DA4030"/>
      <c r="DF4030"/>
    </row>
    <row r="4031" spans="103:110" x14ac:dyDescent="0.25">
      <c r="CY4031"/>
      <c r="DA4031"/>
      <c r="DF4031"/>
    </row>
    <row r="4032" spans="103:110" x14ac:dyDescent="0.25">
      <c r="CY4032"/>
      <c r="DA4032"/>
      <c r="DF4032"/>
    </row>
    <row r="4033" spans="103:110" x14ac:dyDescent="0.25">
      <c r="CY4033"/>
      <c r="DA4033"/>
      <c r="DF4033"/>
    </row>
    <row r="4034" spans="103:110" x14ac:dyDescent="0.25">
      <c r="CY4034"/>
      <c r="DA4034"/>
      <c r="DF4034"/>
    </row>
    <row r="4035" spans="103:110" x14ac:dyDescent="0.25">
      <c r="CY4035"/>
      <c r="DA4035"/>
      <c r="DF4035"/>
    </row>
    <row r="4036" spans="103:110" x14ac:dyDescent="0.25">
      <c r="CY4036"/>
      <c r="DA4036"/>
      <c r="DF4036"/>
    </row>
    <row r="4037" spans="103:110" x14ac:dyDescent="0.25">
      <c r="CY4037"/>
      <c r="DA4037"/>
      <c r="DF4037"/>
    </row>
    <row r="4038" spans="103:110" x14ac:dyDescent="0.25">
      <c r="CY4038"/>
      <c r="DA4038"/>
      <c r="DF4038"/>
    </row>
    <row r="4039" spans="103:110" x14ac:dyDescent="0.25">
      <c r="CY4039"/>
      <c r="DA4039"/>
      <c r="DF4039"/>
    </row>
    <row r="4040" spans="103:110" x14ac:dyDescent="0.25">
      <c r="CY4040"/>
      <c r="DA4040"/>
      <c r="DF4040"/>
    </row>
    <row r="4041" spans="103:110" x14ac:dyDescent="0.25">
      <c r="CY4041"/>
      <c r="DA4041"/>
      <c r="DF4041"/>
    </row>
    <row r="4042" spans="103:110" x14ac:dyDescent="0.25">
      <c r="CY4042"/>
      <c r="DA4042"/>
      <c r="DF4042"/>
    </row>
    <row r="4043" spans="103:110" x14ac:dyDescent="0.25">
      <c r="CY4043"/>
      <c r="DA4043"/>
      <c r="DF4043"/>
    </row>
    <row r="4044" spans="103:110" x14ac:dyDescent="0.25">
      <c r="CY4044"/>
      <c r="DA4044"/>
      <c r="DF4044"/>
    </row>
    <row r="4045" spans="103:110" x14ac:dyDescent="0.25">
      <c r="CY4045"/>
      <c r="DA4045"/>
      <c r="DF4045"/>
    </row>
    <row r="4046" spans="103:110" x14ac:dyDescent="0.25">
      <c r="CY4046"/>
      <c r="DA4046"/>
      <c r="DF4046"/>
    </row>
    <row r="4047" spans="103:110" x14ac:dyDescent="0.25">
      <c r="CY4047"/>
      <c r="DA4047"/>
      <c r="DF4047"/>
    </row>
    <row r="4048" spans="103:110" x14ac:dyDescent="0.25">
      <c r="CY4048"/>
      <c r="DA4048"/>
      <c r="DF4048"/>
    </row>
    <row r="4049" spans="103:110" x14ac:dyDescent="0.25">
      <c r="CY4049"/>
      <c r="DA4049"/>
      <c r="DF4049"/>
    </row>
    <row r="4050" spans="103:110" x14ac:dyDescent="0.25">
      <c r="CY4050"/>
      <c r="DA4050"/>
      <c r="DF4050"/>
    </row>
    <row r="4051" spans="103:110" x14ac:dyDescent="0.25">
      <c r="CY4051"/>
      <c r="DA4051"/>
      <c r="DF4051"/>
    </row>
    <row r="4052" spans="103:110" x14ac:dyDescent="0.25">
      <c r="CY4052"/>
      <c r="DA4052"/>
      <c r="DF4052"/>
    </row>
    <row r="4053" spans="103:110" x14ac:dyDescent="0.25">
      <c r="CY4053"/>
      <c r="DA4053"/>
      <c r="DF4053"/>
    </row>
    <row r="4054" spans="103:110" x14ac:dyDescent="0.25">
      <c r="CY4054"/>
      <c r="DA4054"/>
      <c r="DF4054"/>
    </row>
    <row r="4055" spans="103:110" x14ac:dyDescent="0.25">
      <c r="CY4055"/>
      <c r="DA4055"/>
      <c r="DF4055"/>
    </row>
    <row r="4056" spans="103:110" x14ac:dyDescent="0.25">
      <c r="CY4056"/>
      <c r="DA4056"/>
      <c r="DF4056"/>
    </row>
    <row r="4057" spans="103:110" x14ac:dyDescent="0.25">
      <c r="CY4057"/>
      <c r="DA4057"/>
      <c r="DF4057"/>
    </row>
    <row r="4058" spans="103:110" x14ac:dyDescent="0.25">
      <c r="CY4058"/>
      <c r="DA4058"/>
      <c r="DF4058"/>
    </row>
    <row r="4059" spans="103:110" x14ac:dyDescent="0.25">
      <c r="CY4059"/>
      <c r="DA4059"/>
      <c r="DF4059"/>
    </row>
    <row r="4060" spans="103:110" x14ac:dyDescent="0.25">
      <c r="CY4060"/>
      <c r="DA4060"/>
      <c r="DF4060"/>
    </row>
    <row r="4061" spans="103:110" x14ac:dyDescent="0.25">
      <c r="CY4061"/>
      <c r="DA4061"/>
      <c r="DF4061"/>
    </row>
    <row r="4062" spans="103:110" x14ac:dyDescent="0.25">
      <c r="CY4062"/>
      <c r="DA4062"/>
      <c r="DF4062"/>
    </row>
    <row r="4063" spans="103:110" x14ac:dyDescent="0.25">
      <c r="CY4063"/>
      <c r="DA4063"/>
      <c r="DF4063"/>
    </row>
    <row r="4064" spans="103:110" x14ac:dyDescent="0.25">
      <c r="CY4064"/>
      <c r="DA4064"/>
      <c r="DF4064"/>
    </row>
    <row r="4065" spans="103:110" x14ac:dyDescent="0.25">
      <c r="CY4065"/>
      <c r="DA4065"/>
      <c r="DF4065"/>
    </row>
    <row r="4066" spans="103:110" x14ac:dyDescent="0.25">
      <c r="CY4066"/>
      <c r="DA4066"/>
      <c r="DF4066"/>
    </row>
    <row r="4067" spans="103:110" x14ac:dyDescent="0.25">
      <c r="CY4067"/>
      <c r="DA4067"/>
      <c r="DF4067"/>
    </row>
    <row r="4068" spans="103:110" x14ac:dyDescent="0.25">
      <c r="CY4068"/>
      <c r="DA4068"/>
      <c r="DF4068"/>
    </row>
    <row r="4069" spans="103:110" x14ac:dyDescent="0.25">
      <c r="CY4069"/>
      <c r="DA4069"/>
      <c r="DF4069"/>
    </row>
    <row r="4070" spans="103:110" x14ac:dyDescent="0.25">
      <c r="CY4070"/>
      <c r="DA4070"/>
      <c r="DF4070"/>
    </row>
    <row r="4071" spans="103:110" x14ac:dyDescent="0.25">
      <c r="CY4071"/>
      <c r="DA4071"/>
      <c r="DF4071"/>
    </row>
    <row r="4072" spans="103:110" x14ac:dyDescent="0.25">
      <c r="CY4072"/>
      <c r="DA4072"/>
      <c r="DF4072"/>
    </row>
    <row r="4073" spans="103:110" x14ac:dyDescent="0.25">
      <c r="CY4073"/>
      <c r="DA4073"/>
      <c r="DF4073"/>
    </row>
    <row r="4074" spans="103:110" x14ac:dyDescent="0.25">
      <c r="CY4074"/>
      <c r="DA4074"/>
      <c r="DF4074"/>
    </row>
    <row r="4075" spans="103:110" x14ac:dyDescent="0.25">
      <c r="CY4075"/>
      <c r="DA4075"/>
      <c r="DF4075"/>
    </row>
    <row r="4076" spans="103:110" x14ac:dyDescent="0.25">
      <c r="CY4076"/>
      <c r="DA4076"/>
      <c r="DF4076"/>
    </row>
    <row r="4077" spans="103:110" x14ac:dyDescent="0.25">
      <c r="CY4077"/>
      <c r="DA4077"/>
      <c r="DF4077"/>
    </row>
    <row r="4078" spans="103:110" x14ac:dyDescent="0.25">
      <c r="CY4078"/>
      <c r="DA4078"/>
      <c r="DF4078"/>
    </row>
    <row r="4079" spans="103:110" x14ac:dyDescent="0.25">
      <c r="CY4079"/>
      <c r="DA4079"/>
      <c r="DF4079"/>
    </row>
    <row r="4080" spans="103:110" x14ac:dyDescent="0.25">
      <c r="CY4080"/>
      <c r="DA4080"/>
      <c r="DF4080"/>
    </row>
    <row r="4081" spans="103:110" x14ac:dyDescent="0.25">
      <c r="CY4081"/>
      <c r="DA4081"/>
      <c r="DF4081"/>
    </row>
    <row r="4082" spans="103:110" x14ac:dyDescent="0.25">
      <c r="CY4082"/>
      <c r="DA4082"/>
      <c r="DF4082"/>
    </row>
    <row r="4083" spans="103:110" x14ac:dyDescent="0.25">
      <c r="CY4083"/>
      <c r="DA4083"/>
      <c r="DF4083"/>
    </row>
    <row r="4084" spans="103:110" x14ac:dyDescent="0.25">
      <c r="CY4084"/>
      <c r="DA4084"/>
      <c r="DF4084"/>
    </row>
    <row r="4085" spans="103:110" x14ac:dyDescent="0.25">
      <c r="CY4085"/>
      <c r="DA4085"/>
      <c r="DF4085"/>
    </row>
    <row r="4086" spans="103:110" x14ac:dyDescent="0.25">
      <c r="CY4086"/>
      <c r="DA4086"/>
      <c r="DF4086"/>
    </row>
    <row r="4087" spans="103:110" x14ac:dyDescent="0.25">
      <c r="CY4087"/>
      <c r="DA4087"/>
      <c r="DF4087"/>
    </row>
    <row r="4088" spans="103:110" x14ac:dyDescent="0.25">
      <c r="CY4088"/>
      <c r="DA4088"/>
      <c r="DF4088"/>
    </row>
    <row r="4089" spans="103:110" x14ac:dyDescent="0.25">
      <c r="CY4089"/>
      <c r="DA4089"/>
      <c r="DF4089"/>
    </row>
    <row r="4090" spans="103:110" x14ac:dyDescent="0.25">
      <c r="CY4090"/>
      <c r="DA4090"/>
      <c r="DF4090"/>
    </row>
    <row r="4091" spans="103:110" x14ac:dyDescent="0.25">
      <c r="CY4091"/>
      <c r="DA4091"/>
      <c r="DF4091"/>
    </row>
    <row r="4092" spans="103:110" x14ac:dyDescent="0.25">
      <c r="CY4092"/>
      <c r="DA4092"/>
      <c r="DF4092"/>
    </row>
    <row r="4093" spans="103:110" x14ac:dyDescent="0.25">
      <c r="CY4093"/>
      <c r="DA4093"/>
      <c r="DF4093"/>
    </row>
    <row r="4094" spans="103:110" x14ac:dyDescent="0.25">
      <c r="CY4094"/>
      <c r="DA4094"/>
      <c r="DF4094"/>
    </row>
    <row r="4095" spans="103:110" x14ac:dyDescent="0.25">
      <c r="CY4095"/>
      <c r="DA4095"/>
      <c r="DF4095"/>
    </row>
    <row r="4096" spans="103:110" x14ac:dyDescent="0.25">
      <c r="CY4096"/>
      <c r="DA4096"/>
      <c r="DF4096"/>
    </row>
    <row r="4097" spans="103:110" x14ac:dyDescent="0.25">
      <c r="CY4097"/>
      <c r="DA4097"/>
      <c r="DF4097"/>
    </row>
    <row r="4098" spans="103:110" x14ac:dyDescent="0.25">
      <c r="CY4098"/>
      <c r="DA4098"/>
      <c r="DF4098"/>
    </row>
    <row r="4099" spans="103:110" x14ac:dyDescent="0.25">
      <c r="CY4099"/>
      <c r="DA4099"/>
      <c r="DF4099"/>
    </row>
    <row r="4100" spans="103:110" x14ac:dyDescent="0.25">
      <c r="CY4100"/>
      <c r="DA4100"/>
      <c r="DF4100"/>
    </row>
    <row r="4101" spans="103:110" x14ac:dyDescent="0.25">
      <c r="CY4101"/>
      <c r="DA4101"/>
      <c r="DF4101"/>
    </row>
    <row r="4102" spans="103:110" x14ac:dyDescent="0.25">
      <c r="CY4102"/>
      <c r="DA4102"/>
      <c r="DF4102"/>
    </row>
    <row r="4103" spans="103:110" x14ac:dyDescent="0.25">
      <c r="CY4103"/>
      <c r="DA4103"/>
      <c r="DF4103"/>
    </row>
    <row r="4104" spans="103:110" x14ac:dyDescent="0.25">
      <c r="CY4104"/>
      <c r="DA4104"/>
      <c r="DF4104"/>
    </row>
    <row r="4105" spans="103:110" x14ac:dyDescent="0.25">
      <c r="CY4105"/>
      <c r="DA4105"/>
      <c r="DF4105"/>
    </row>
    <row r="4106" spans="103:110" x14ac:dyDescent="0.25">
      <c r="CY4106"/>
      <c r="DA4106"/>
      <c r="DF4106"/>
    </row>
    <row r="4107" spans="103:110" x14ac:dyDescent="0.25">
      <c r="CY4107"/>
      <c r="DA4107"/>
      <c r="DF4107"/>
    </row>
    <row r="4108" spans="103:110" x14ac:dyDescent="0.25">
      <c r="CY4108"/>
      <c r="DA4108"/>
      <c r="DF4108"/>
    </row>
    <row r="4109" spans="103:110" x14ac:dyDescent="0.25">
      <c r="CY4109"/>
      <c r="DA4109"/>
      <c r="DF4109"/>
    </row>
    <row r="4110" spans="103:110" x14ac:dyDescent="0.25">
      <c r="CY4110"/>
      <c r="DA4110"/>
      <c r="DF4110"/>
    </row>
    <row r="4111" spans="103:110" x14ac:dyDescent="0.25">
      <c r="CY4111"/>
      <c r="DA4111"/>
      <c r="DF4111"/>
    </row>
    <row r="4112" spans="103:110" x14ac:dyDescent="0.25">
      <c r="CY4112"/>
      <c r="DA4112"/>
      <c r="DF4112"/>
    </row>
    <row r="4113" spans="103:110" x14ac:dyDescent="0.25">
      <c r="CY4113"/>
      <c r="DA4113"/>
      <c r="DF4113"/>
    </row>
    <row r="4114" spans="103:110" x14ac:dyDescent="0.25">
      <c r="CY4114"/>
      <c r="DA4114"/>
      <c r="DF4114"/>
    </row>
    <row r="4115" spans="103:110" x14ac:dyDescent="0.25">
      <c r="CY4115"/>
      <c r="DA4115"/>
      <c r="DF4115"/>
    </row>
    <row r="4116" spans="103:110" x14ac:dyDescent="0.25">
      <c r="CY4116"/>
      <c r="DA4116"/>
      <c r="DF4116"/>
    </row>
    <row r="4117" spans="103:110" x14ac:dyDescent="0.25">
      <c r="CY4117"/>
      <c r="DA4117"/>
      <c r="DF4117"/>
    </row>
    <row r="4118" spans="103:110" x14ac:dyDescent="0.25">
      <c r="CY4118"/>
      <c r="DA4118"/>
      <c r="DF4118"/>
    </row>
    <row r="4119" spans="103:110" x14ac:dyDescent="0.25">
      <c r="CY4119"/>
      <c r="DA4119"/>
      <c r="DF4119"/>
    </row>
    <row r="4120" spans="103:110" x14ac:dyDescent="0.25">
      <c r="CY4120"/>
      <c r="DA4120"/>
      <c r="DF4120"/>
    </row>
    <row r="4121" spans="103:110" x14ac:dyDescent="0.25">
      <c r="CY4121"/>
      <c r="DA4121"/>
      <c r="DF4121"/>
    </row>
    <row r="4122" spans="103:110" x14ac:dyDescent="0.25">
      <c r="CY4122"/>
      <c r="DA4122"/>
      <c r="DF4122"/>
    </row>
    <row r="4123" spans="103:110" x14ac:dyDescent="0.25">
      <c r="CY4123"/>
      <c r="DA4123"/>
      <c r="DF4123"/>
    </row>
    <row r="4124" spans="103:110" x14ac:dyDescent="0.25">
      <c r="CY4124"/>
      <c r="DA4124"/>
      <c r="DF4124"/>
    </row>
    <row r="4125" spans="103:110" x14ac:dyDescent="0.25">
      <c r="CY4125"/>
      <c r="DA4125"/>
      <c r="DF4125"/>
    </row>
    <row r="4126" spans="103:110" x14ac:dyDescent="0.25">
      <c r="CY4126"/>
      <c r="DA4126"/>
      <c r="DF4126"/>
    </row>
    <row r="4127" spans="103:110" x14ac:dyDescent="0.25">
      <c r="CY4127"/>
      <c r="DA4127"/>
      <c r="DF4127"/>
    </row>
    <row r="4128" spans="103:110" x14ac:dyDescent="0.25">
      <c r="CY4128"/>
      <c r="DA4128"/>
      <c r="DF4128"/>
    </row>
    <row r="4129" spans="103:110" x14ac:dyDescent="0.25">
      <c r="CY4129"/>
      <c r="DA4129"/>
      <c r="DF4129"/>
    </row>
    <row r="4130" spans="103:110" x14ac:dyDescent="0.25">
      <c r="CY4130"/>
      <c r="DA4130"/>
      <c r="DF4130"/>
    </row>
    <row r="4131" spans="103:110" x14ac:dyDescent="0.25">
      <c r="CY4131"/>
      <c r="DA4131"/>
      <c r="DF4131"/>
    </row>
    <row r="4132" spans="103:110" x14ac:dyDescent="0.25">
      <c r="CY4132"/>
      <c r="DA4132"/>
      <c r="DF4132"/>
    </row>
    <row r="4133" spans="103:110" x14ac:dyDescent="0.25">
      <c r="CY4133"/>
      <c r="DA4133"/>
      <c r="DF4133"/>
    </row>
    <row r="4134" spans="103:110" x14ac:dyDescent="0.25">
      <c r="CY4134"/>
      <c r="DA4134"/>
      <c r="DF4134"/>
    </row>
    <row r="4135" spans="103:110" x14ac:dyDescent="0.25">
      <c r="CY4135"/>
      <c r="DA4135"/>
      <c r="DF4135"/>
    </row>
    <row r="4136" spans="103:110" x14ac:dyDescent="0.25">
      <c r="CY4136"/>
      <c r="DA4136"/>
      <c r="DF4136"/>
    </row>
    <row r="4137" spans="103:110" x14ac:dyDescent="0.25">
      <c r="CY4137"/>
      <c r="DA4137"/>
      <c r="DF4137"/>
    </row>
    <row r="4138" spans="103:110" x14ac:dyDescent="0.25">
      <c r="CY4138"/>
      <c r="DA4138"/>
      <c r="DF4138"/>
    </row>
    <row r="4139" spans="103:110" x14ac:dyDescent="0.25">
      <c r="CY4139"/>
      <c r="DA4139"/>
      <c r="DF4139"/>
    </row>
    <row r="4140" spans="103:110" x14ac:dyDescent="0.25">
      <c r="CY4140"/>
      <c r="DA4140"/>
      <c r="DF4140"/>
    </row>
    <row r="4141" spans="103:110" x14ac:dyDescent="0.25">
      <c r="CY4141"/>
      <c r="DA4141"/>
      <c r="DF4141"/>
    </row>
    <row r="4142" spans="103:110" x14ac:dyDescent="0.25">
      <c r="CY4142"/>
      <c r="DA4142"/>
      <c r="DF4142"/>
    </row>
    <row r="4143" spans="103:110" x14ac:dyDescent="0.25">
      <c r="CY4143"/>
      <c r="DA4143"/>
      <c r="DF4143"/>
    </row>
    <row r="4144" spans="103:110" x14ac:dyDescent="0.25">
      <c r="CY4144"/>
      <c r="DA4144"/>
      <c r="DF4144"/>
    </row>
    <row r="4145" spans="103:110" x14ac:dyDescent="0.25">
      <c r="CY4145"/>
      <c r="DA4145"/>
      <c r="DF4145"/>
    </row>
    <row r="4146" spans="103:110" x14ac:dyDescent="0.25">
      <c r="CY4146"/>
      <c r="DA4146"/>
      <c r="DF4146"/>
    </row>
    <row r="4147" spans="103:110" x14ac:dyDescent="0.25">
      <c r="CY4147"/>
      <c r="DA4147"/>
      <c r="DF4147"/>
    </row>
    <row r="4148" spans="103:110" x14ac:dyDescent="0.25">
      <c r="CY4148"/>
      <c r="DA4148"/>
      <c r="DF4148"/>
    </row>
    <row r="4149" spans="103:110" x14ac:dyDescent="0.25">
      <c r="CY4149"/>
      <c r="DA4149"/>
      <c r="DF4149"/>
    </row>
    <row r="4150" spans="103:110" x14ac:dyDescent="0.25">
      <c r="CY4150"/>
      <c r="DA4150"/>
      <c r="DF4150"/>
    </row>
    <row r="4151" spans="103:110" x14ac:dyDescent="0.25">
      <c r="CY4151"/>
      <c r="DA4151"/>
      <c r="DF4151"/>
    </row>
    <row r="4152" spans="103:110" x14ac:dyDescent="0.25">
      <c r="CY4152"/>
      <c r="DA4152"/>
      <c r="DF4152"/>
    </row>
    <row r="4153" spans="103:110" x14ac:dyDescent="0.25">
      <c r="CY4153"/>
      <c r="DA4153"/>
      <c r="DF4153"/>
    </row>
    <row r="4154" spans="103:110" x14ac:dyDescent="0.25">
      <c r="CY4154"/>
      <c r="DA4154"/>
      <c r="DF4154"/>
    </row>
    <row r="4155" spans="103:110" x14ac:dyDescent="0.25">
      <c r="CY4155"/>
      <c r="DA4155"/>
      <c r="DF4155"/>
    </row>
    <row r="4156" spans="103:110" x14ac:dyDescent="0.25">
      <c r="CY4156"/>
      <c r="DA4156"/>
      <c r="DF4156"/>
    </row>
    <row r="4157" spans="103:110" x14ac:dyDescent="0.25">
      <c r="CY4157"/>
      <c r="DA4157"/>
      <c r="DF4157"/>
    </row>
    <row r="4158" spans="103:110" x14ac:dyDescent="0.25">
      <c r="CY4158"/>
      <c r="DA4158"/>
      <c r="DF4158"/>
    </row>
    <row r="4159" spans="103:110" x14ac:dyDescent="0.25">
      <c r="CY4159"/>
      <c r="DA4159"/>
      <c r="DF4159"/>
    </row>
    <row r="4160" spans="103:110" x14ac:dyDescent="0.25">
      <c r="CY4160"/>
      <c r="DA4160"/>
      <c r="DF4160"/>
    </row>
    <row r="4161" spans="103:110" x14ac:dyDescent="0.25">
      <c r="CY4161"/>
      <c r="DA4161"/>
      <c r="DF4161"/>
    </row>
    <row r="4162" spans="103:110" x14ac:dyDescent="0.25">
      <c r="CY4162"/>
      <c r="DA4162"/>
      <c r="DF4162"/>
    </row>
    <row r="4163" spans="103:110" x14ac:dyDescent="0.25">
      <c r="CY4163"/>
      <c r="DA4163"/>
      <c r="DF4163"/>
    </row>
    <row r="4164" spans="103:110" x14ac:dyDescent="0.25">
      <c r="CY4164"/>
      <c r="DA4164"/>
      <c r="DF4164"/>
    </row>
    <row r="4165" spans="103:110" x14ac:dyDescent="0.25">
      <c r="CY4165"/>
      <c r="DA4165"/>
      <c r="DF4165"/>
    </row>
    <row r="4166" spans="103:110" x14ac:dyDescent="0.25">
      <c r="CY4166"/>
      <c r="DA4166"/>
      <c r="DF4166"/>
    </row>
    <row r="4167" spans="103:110" x14ac:dyDescent="0.25">
      <c r="CY4167"/>
      <c r="DA4167"/>
      <c r="DF4167"/>
    </row>
    <row r="4168" spans="103:110" x14ac:dyDescent="0.25">
      <c r="CY4168"/>
      <c r="DA4168"/>
      <c r="DF4168"/>
    </row>
    <row r="4169" spans="103:110" x14ac:dyDescent="0.25">
      <c r="CY4169"/>
      <c r="DA4169"/>
      <c r="DF4169"/>
    </row>
    <row r="4170" spans="103:110" x14ac:dyDescent="0.25">
      <c r="CY4170"/>
      <c r="DA4170"/>
      <c r="DF4170"/>
    </row>
    <row r="4171" spans="103:110" x14ac:dyDescent="0.25">
      <c r="CY4171"/>
      <c r="DA4171"/>
      <c r="DF4171"/>
    </row>
    <row r="4172" spans="103:110" x14ac:dyDescent="0.25">
      <c r="CY4172"/>
      <c r="DA4172"/>
      <c r="DF4172"/>
    </row>
    <row r="4173" spans="103:110" x14ac:dyDescent="0.25">
      <c r="CY4173"/>
      <c r="DA4173"/>
      <c r="DF4173"/>
    </row>
    <row r="4174" spans="103:110" x14ac:dyDescent="0.25">
      <c r="CY4174"/>
      <c r="DA4174"/>
      <c r="DF4174"/>
    </row>
    <row r="4175" spans="103:110" x14ac:dyDescent="0.25">
      <c r="CY4175"/>
      <c r="DA4175"/>
      <c r="DF4175"/>
    </row>
    <row r="4176" spans="103:110" x14ac:dyDescent="0.25">
      <c r="CY4176"/>
      <c r="DA4176"/>
      <c r="DF4176"/>
    </row>
    <row r="4177" spans="103:110" x14ac:dyDescent="0.25">
      <c r="CY4177"/>
      <c r="DA4177"/>
      <c r="DF4177"/>
    </row>
    <row r="4178" spans="103:110" x14ac:dyDescent="0.25">
      <c r="CY4178"/>
      <c r="DA4178"/>
      <c r="DF4178"/>
    </row>
    <row r="4179" spans="103:110" x14ac:dyDescent="0.25">
      <c r="CY4179"/>
      <c r="DA4179"/>
      <c r="DF4179"/>
    </row>
    <row r="4180" spans="103:110" x14ac:dyDescent="0.25">
      <c r="CY4180"/>
      <c r="DA4180"/>
      <c r="DF4180"/>
    </row>
    <row r="4181" spans="103:110" x14ac:dyDescent="0.25">
      <c r="CY4181"/>
      <c r="DA4181"/>
      <c r="DF4181"/>
    </row>
    <row r="4182" spans="103:110" x14ac:dyDescent="0.25">
      <c r="CY4182"/>
      <c r="DA4182"/>
      <c r="DF4182"/>
    </row>
    <row r="4183" spans="103:110" x14ac:dyDescent="0.25">
      <c r="CY4183"/>
      <c r="DA4183"/>
      <c r="DF4183"/>
    </row>
    <row r="4184" spans="103:110" x14ac:dyDescent="0.25">
      <c r="CY4184"/>
      <c r="DA4184"/>
      <c r="DF4184"/>
    </row>
    <row r="4185" spans="103:110" x14ac:dyDescent="0.25">
      <c r="CY4185"/>
      <c r="DA4185"/>
      <c r="DF4185"/>
    </row>
    <row r="4186" spans="103:110" x14ac:dyDescent="0.25">
      <c r="CY4186"/>
      <c r="DA4186"/>
      <c r="DF4186"/>
    </row>
    <row r="4187" spans="103:110" x14ac:dyDescent="0.25">
      <c r="CY4187"/>
      <c r="DA4187"/>
      <c r="DF4187"/>
    </row>
    <row r="4188" spans="103:110" x14ac:dyDescent="0.25">
      <c r="CY4188"/>
      <c r="DA4188"/>
      <c r="DF4188"/>
    </row>
    <row r="4189" spans="103:110" x14ac:dyDescent="0.25">
      <c r="CY4189"/>
      <c r="DA4189"/>
      <c r="DF4189"/>
    </row>
    <row r="4190" spans="103:110" x14ac:dyDescent="0.25">
      <c r="CY4190"/>
      <c r="DA4190"/>
      <c r="DF4190"/>
    </row>
    <row r="4191" spans="103:110" x14ac:dyDescent="0.25">
      <c r="CY4191"/>
      <c r="DA4191"/>
      <c r="DF4191"/>
    </row>
    <row r="4192" spans="103:110" x14ac:dyDescent="0.25">
      <c r="CY4192"/>
      <c r="DA4192"/>
      <c r="DF4192"/>
    </row>
    <row r="4193" spans="103:110" x14ac:dyDescent="0.25">
      <c r="CY4193"/>
      <c r="DA4193"/>
      <c r="DF4193"/>
    </row>
    <row r="4194" spans="103:110" x14ac:dyDescent="0.25">
      <c r="CY4194"/>
      <c r="DA4194"/>
      <c r="DF4194"/>
    </row>
    <row r="4195" spans="103:110" x14ac:dyDescent="0.25">
      <c r="CY4195"/>
      <c r="DA4195"/>
      <c r="DF4195"/>
    </row>
    <row r="4196" spans="103:110" x14ac:dyDescent="0.25">
      <c r="CY4196"/>
      <c r="DA4196"/>
      <c r="DF4196"/>
    </row>
    <row r="4197" spans="103:110" x14ac:dyDescent="0.25">
      <c r="CY4197"/>
      <c r="DA4197"/>
      <c r="DF4197"/>
    </row>
    <row r="4198" spans="103:110" x14ac:dyDescent="0.25">
      <c r="CY4198"/>
      <c r="DA4198"/>
      <c r="DF4198"/>
    </row>
    <row r="4199" spans="103:110" x14ac:dyDescent="0.25">
      <c r="CY4199"/>
      <c r="DA4199"/>
      <c r="DF4199"/>
    </row>
    <row r="4200" spans="103:110" x14ac:dyDescent="0.25">
      <c r="CY4200"/>
      <c r="DA4200"/>
      <c r="DF4200"/>
    </row>
    <row r="4201" spans="103:110" x14ac:dyDescent="0.25">
      <c r="CY4201"/>
      <c r="DA4201"/>
      <c r="DF4201"/>
    </row>
    <row r="4202" spans="103:110" x14ac:dyDescent="0.25">
      <c r="CY4202"/>
      <c r="DA4202"/>
      <c r="DF4202"/>
    </row>
    <row r="4203" spans="103:110" x14ac:dyDescent="0.25">
      <c r="CY4203"/>
      <c r="DA4203"/>
      <c r="DF4203"/>
    </row>
    <row r="4204" spans="103:110" x14ac:dyDescent="0.25">
      <c r="CY4204"/>
      <c r="DA4204"/>
      <c r="DF4204"/>
    </row>
    <row r="4205" spans="103:110" x14ac:dyDescent="0.25">
      <c r="CY4205"/>
      <c r="DA4205"/>
      <c r="DF4205"/>
    </row>
    <row r="4206" spans="103:110" x14ac:dyDescent="0.25">
      <c r="CY4206"/>
      <c r="DA4206"/>
      <c r="DF4206"/>
    </row>
    <row r="4207" spans="103:110" x14ac:dyDescent="0.25">
      <c r="CY4207"/>
      <c r="DA4207"/>
      <c r="DF4207"/>
    </row>
    <row r="4208" spans="103:110" x14ac:dyDescent="0.25">
      <c r="CY4208"/>
      <c r="DA4208"/>
      <c r="DF4208"/>
    </row>
    <row r="4209" spans="103:110" x14ac:dyDescent="0.25">
      <c r="CY4209"/>
      <c r="DA4209"/>
      <c r="DF4209"/>
    </row>
    <row r="4210" spans="103:110" x14ac:dyDescent="0.25">
      <c r="CY4210"/>
      <c r="DA4210"/>
      <c r="DF4210"/>
    </row>
    <row r="4211" spans="103:110" x14ac:dyDescent="0.25">
      <c r="CY4211"/>
      <c r="DA4211"/>
      <c r="DF4211"/>
    </row>
    <row r="4212" spans="103:110" x14ac:dyDescent="0.25">
      <c r="CY4212"/>
      <c r="DA4212"/>
      <c r="DF4212"/>
    </row>
    <row r="4213" spans="103:110" x14ac:dyDescent="0.25">
      <c r="CY4213"/>
      <c r="DA4213"/>
      <c r="DF4213"/>
    </row>
    <row r="4214" spans="103:110" x14ac:dyDescent="0.25">
      <c r="CY4214"/>
      <c r="DA4214"/>
      <c r="DF4214"/>
    </row>
    <row r="4215" spans="103:110" x14ac:dyDescent="0.25">
      <c r="CY4215"/>
      <c r="DA4215"/>
      <c r="DF4215"/>
    </row>
    <row r="4216" spans="103:110" x14ac:dyDescent="0.25">
      <c r="CY4216"/>
      <c r="DA4216"/>
      <c r="DF4216"/>
    </row>
    <row r="4217" spans="103:110" x14ac:dyDescent="0.25">
      <c r="CY4217"/>
      <c r="DA4217"/>
      <c r="DF4217"/>
    </row>
    <row r="4218" spans="103:110" x14ac:dyDescent="0.25">
      <c r="CY4218"/>
      <c r="DA4218"/>
      <c r="DF4218"/>
    </row>
    <row r="4219" spans="103:110" x14ac:dyDescent="0.25">
      <c r="CY4219"/>
      <c r="DA4219"/>
      <c r="DF4219"/>
    </row>
    <row r="4220" spans="103:110" x14ac:dyDescent="0.25">
      <c r="CY4220"/>
      <c r="DA4220"/>
      <c r="DF4220"/>
    </row>
    <row r="4221" spans="103:110" x14ac:dyDescent="0.25">
      <c r="CY4221"/>
      <c r="DA4221"/>
      <c r="DF4221"/>
    </row>
    <row r="4222" spans="103:110" x14ac:dyDescent="0.25">
      <c r="CY4222"/>
      <c r="DA4222"/>
      <c r="DF4222"/>
    </row>
    <row r="4223" spans="103:110" x14ac:dyDescent="0.25">
      <c r="CY4223"/>
      <c r="DA4223"/>
      <c r="DF4223"/>
    </row>
    <row r="4224" spans="103:110" x14ac:dyDescent="0.25">
      <c r="CY4224"/>
      <c r="DA4224"/>
      <c r="DF4224"/>
    </row>
    <row r="4225" spans="103:110" x14ac:dyDescent="0.25">
      <c r="CY4225"/>
      <c r="DA4225"/>
      <c r="DF4225"/>
    </row>
    <row r="4226" spans="103:110" x14ac:dyDescent="0.25">
      <c r="CY4226"/>
      <c r="DA4226"/>
      <c r="DF4226"/>
    </row>
    <row r="4227" spans="103:110" x14ac:dyDescent="0.25">
      <c r="CY4227"/>
      <c r="DA4227"/>
      <c r="DF4227"/>
    </row>
    <row r="4228" spans="103:110" x14ac:dyDescent="0.25">
      <c r="CY4228"/>
      <c r="DA4228"/>
      <c r="DF4228"/>
    </row>
    <row r="4229" spans="103:110" x14ac:dyDescent="0.25">
      <c r="CY4229"/>
      <c r="DA4229"/>
      <c r="DF4229"/>
    </row>
    <row r="4230" spans="103:110" x14ac:dyDescent="0.25">
      <c r="CY4230"/>
      <c r="DA4230"/>
      <c r="DF4230"/>
    </row>
    <row r="4231" spans="103:110" x14ac:dyDescent="0.25">
      <c r="CY4231"/>
      <c r="DA4231"/>
      <c r="DF4231"/>
    </row>
    <row r="4232" spans="103:110" x14ac:dyDescent="0.25">
      <c r="CY4232"/>
      <c r="DA4232"/>
      <c r="DF4232"/>
    </row>
    <row r="4233" spans="103:110" x14ac:dyDescent="0.25">
      <c r="CY4233"/>
      <c r="DA4233"/>
      <c r="DF4233"/>
    </row>
    <row r="4234" spans="103:110" x14ac:dyDescent="0.25">
      <c r="CY4234"/>
      <c r="DA4234"/>
      <c r="DF4234"/>
    </row>
    <row r="4235" spans="103:110" x14ac:dyDescent="0.25">
      <c r="CY4235"/>
      <c r="DA4235"/>
      <c r="DF4235"/>
    </row>
    <row r="4236" spans="103:110" x14ac:dyDescent="0.25">
      <c r="CY4236"/>
      <c r="DA4236"/>
      <c r="DF4236"/>
    </row>
    <row r="4237" spans="103:110" x14ac:dyDescent="0.25">
      <c r="CY4237"/>
      <c r="DA4237"/>
      <c r="DF4237"/>
    </row>
    <row r="4238" spans="103:110" x14ac:dyDescent="0.25">
      <c r="CY4238"/>
      <c r="DA4238"/>
      <c r="DF4238"/>
    </row>
    <row r="4239" spans="103:110" x14ac:dyDescent="0.25">
      <c r="CY4239"/>
      <c r="DA4239"/>
      <c r="DF4239"/>
    </row>
    <row r="4240" spans="103:110" x14ac:dyDescent="0.25">
      <c r="CY4240"/>
      <c r="DA4240"/>
      <c r="DF4240"/>
    </row>
    <row r="4241" spans="103:110" x14ac:dyDescent="0.25">
      <c r="CY4241"/>
      <c r="DA4241"/>
      <c r="DF4241"/>
    </row>
    <row r="4242" spans="103:110" x14ac:dyDescent="0.25">
      <c r="CY4242"/>
      <c r="DA4242"/>
      <c r="DF4242"/>
    </row>
    <row r="4243" spans="103:110" x14ac:dyDescent="0.25">
      <c r="CY4243"/>
      <c r="DA4243"/>
      <c r="DF4243"/>
    </row>
    <row r="4244" spans="103:110" x14ac:dyDescent="0.25">
      <c r="CY4244"/>
      <c r="DA4244"/>
      <c r="DF4244"/>
    </row>
    <row r="4245" spans="103:110" x14ac:dyDescent="0.25">
      <c r="CY4245"/>
      <c r="DA4245"/>
      <c r="DF4245"/>
    </row>
    <row r="4246" spans="103:110" x14ac:dyDescent="0.25">
      <c r="CY4246"/>
      <c r="DA4246"/>
      <c r="DF4246"/>
    </row>
    <row r="4247" spans="103:110" x14ac:dyDescent="0.25">
      <c r="CY4247"/>
      <c r="DA4247"/>
      <c r="DF4247"/>
    </row>
    <row r="4248" spans="103:110" x14ac:dyDescent="0.25">
      <c r="CY4248"/>
      <c r="DA4248"/>
      <c r="DF4248"/>
    </row>
    <row r="4249" spans="103:110" x14ac:dyDescent="0.25">
      <c r="CY4249"/>
      <c r="DA4249"/>
      <c r="DF4249"/>
    </row>
    <row r="4250" spans="103:110" x14ac:dyDescent="0.25">
      <c r="CY4250"/>
      <c r="DA4250"/>
      <c r="DF4250"/>
    </row>
    <row r="4251" spans="103:110" x14ac:dyDescent="0.25">
      <c r="CY4251"/>
      <c r="DA4251"/>
      <c r="DF4251"/>
    </row>
    <row r="4252" spans="103:110" x14ac:dyDescent="0.25">
      <c r="CY4252"/>
      <c r="DA4252"/>
      <c r="DF4252"/>
    </row>
    <row r="4253" spans="103:110" x14ac:dyDescent="0.25">
      <c r="CY4253"/>
      <c r="DA4253"/>
      <c r="DF4253"/>
    </row>
    <row r="4254" spans="103:110" x14ac:dyDescent="0.25">
      <c r="CY4254"/>
      <c r="DA4254"/>
      <c r="DF4254"/>
    </row>
    <row r="4255" spans="103:110" x14ac:dyDescent="0.25">
      <c r="CY4255"/>
      <c r="DA4255"/>
      <c r="DF4255"/>
    </row>
    <row r="4256" spans="103:110" x14ac:dyDescent="0.25">
      <c r="CY4256"/>
      <c r="DA4256"/>
      <c r="DF4256"/>
    </row>
    <row r="4257" spans="103:110" x14ac:dyDescent="0.25">
      <c r="CY4257"/>
      <c r="DA4257"/>
      <c r="DF4257"/>
    </row>
    <row r="4258" spans="103:110" x14ac:dyDescent="0.25">
      <c r="CY4258"/>
      <c r="DA4258"/>
      <c r="DF4258"/>
    </row>
    <row r="4259" spans="103:110" x14ac:dyDescent="0.25">
      <c r="CY4259"/>
      <c r="DA4259"/>
      <c r="DF4259"/>
    </row>
    <row r="4260" spans="103:110" x14ac:dyDescent="0.25">
      <c r="CY4260"/>
      <c r="DA4260"/>
      <c r="DF4260"/>
    </row>
    <row r="4261" spans="103:110" x14ac:dyDescent="0.25">
      <c r="CY4261"/>
      <c r="DA4261"/>
      <c r="DF4261"/>
    </row>
    <row r="4262" spans="103:110" x14ac:dyDescent="0.25">
      <c r="CY4262"/>
      <c r="DA4262"/>
      <c r="DF4262"/>
    </row>
    <row r="4263" spans="103:110" x14ac:dyDescent="0.25">
      <c r="CY4263"/>
      <c r="DA4263"/>
      <c r="DF4263"/>
    </row>
    <row r="4264" spans="103:110" x14ac:dyDescent="0.25">
      <c r="CY4264"/>
      <c r="DA4264"/>
      <c r="DF4264"/>
    </row>
    <row r="4265" spans="103:110" x14ac:dyDescent="0.25">
      <c r="CY4265"/>
      <c r="DA4265"/>
      <c r="DF4265"/>
    </row>
    <row r="4266" spans="103:110" x14ac:dyDescent="0.25">
      <c r="CY4266"/>
      <c r="DA4266"/>
      <c r="DF4266"/>
    </row>
    <row r="4267" spans="103:110" x14ac:dyDescent="0.25">
      <c r="CY4267"/>
      <c r="DA4267"/>
      <c r="DF4267"/>
    </row>
    <row r="4268" spans="103:110" x14ac:dyDescent="0.25">
      <c r="CY4268"/>
      <c r="DA4268"/>
      <c r="DF4268"/>
    </row>
    <row r="4269" spans="103:110" x14ac:dyDescent="0.25">
      <c r="CY4269"/>
      <c r="DA4269"/>
      <c r="DF4269"/>
    </row>
    <row r="4270" spans="103:110" x14ac:dyDescent="0.25">
      <c r="CY4270"/>
      <c r="DA4270"/>
      <c r="DF4270"/>
    </row>
    <row r="4271" spans="103:110" x14ac:dyDescent="0.25">
      <c r="CY4271"/>
      <c r="DA4271"/>
      <c r="DF4271"/>
    </row>
    <row r="4272" spans="103:110" x14ac:dyDescent="0.25">
      <c r="CY4272"/>
      <c r="DA4272"/>
      <c r="DF4272"/>
    </row>
    <row r="4273" spans="103:110" x14ac:dyDescent="0.25">
      <c r="CY4273"/>
      <c r="DA4273"/>
      <c r="DF4273"/>
    </row>
    <row r="4274" spans="103:110" x14ac:dyDescent="0.25">
      <c r="CY4274"/>
      <c r="DA4274"/>
      <c r="DF4274"/>
    </row>
    <row r="4275" spans="103:110" x14ac:dyDescent="0.25">
      <c r="CY4275"/>
      <c r="DA4275"/>
      <c r="DF4275"/>
    </row>
    <row r="4276" spans="103:110" x14ac:dyDescent="0.25">
      <c r="CY4276"/>
      <c r="DA4276"/>
      <c r="DF4276"/>
    </row>
    <row r="4277" spans="103:110" x14ac:dyDescent="0.25">
      <c r="CY4277"/>
      <c r="DA4277"/>
      <c r="DF4277"/>
    </row>
    <row r="4278" spans="103:110" x14ac:dyDescent="0.25">
      <c r="CY4278"/>
      <c r="DA4278"/>
      <c r="DF4278"/>
    </row>
    <row r="4279" spans="103:110" x14ac:dyDescent="0.25">
      <c r="CY4279"/>
      <c r="DA4279"/>
      <c r="DF4279"/>
    </row>
    <row r="4280" spans="103:110" x14ac:dyDescent="0.25">
      <c r="CY4280"/>
      <c r="DA4280"/>
      <c r="DF4280"/>
    </row>
    <row r="4281" spans="103:110" x14ac:dyDescent="0.25">
      <c r="CY4281"/>
      <c r="DA4281"/>
      <c r="DF4281"/>
    </row>
    <row r="4282" spans="103:110" x14ac:dyDescent="0.25">
      <c r="CY4282"/>
      <c r="DA4282"/>
      <c r="DF4282"/>
    </row>
    <row r="4283" spans="103:110" x14ac:dyDescent="0.25">
      <c r="CY4283"/>
      <c r="DA4283"/>
      <c r="DF4283"/>
    </row>
    <row r="4284" spans="103:110" x14ac:dyDescent="0.25">
      <c r="CY4284"/>
      <c r="DA4284"/>
      <c r="DF4284"/>
    </row>
    <row r="4285" spans="103:110" x14ac:dyDescent="0.25">
      <c r="CY4285"/>
      <c r="DA4285"/>
      <c r="DF4285"/>
    </row>
    <row r="4286" spans="103:110" x14ac:dyDescent="0.25">
      <c r="CY4286"/>
      <c r="DA4286"/>
      <c r="DF4286"/>
    </row>
    <row r="4287" spans="103:110" x14ac:dyDescent="0.25">
      <c r="CY4287"/>
      <c r="DA4287"/>
      <c r="DF4287"/>
    </row>
    <row r="4288" spans="103:110" x14ac:dyDescent="0.25">
      <c r="CY4288"/>
      <c r="DA4288"/>
      <c r="DF4288"/>
    </row>
    <row r="4289" spans="103:110" x14ac:dyDescent="0.25">
      <c r="CY4289"/>
      <c r="DA4289"/>
      <c r="DF4289"/>
    </row>
    <row r="4290" spans="103:110" x14ac:dyDescent="0.25">
      <c r="CY4290"/>
      <c r="DA4290"/>
      <c r="DF4290"/>
    </row>
    <row r="4291" spans="103:110" x14ac:dyDescent="0.25">
      <c r="CY4291"/>
      <c r="DA4291"/>
      <c r="DF4291"/>
    </row>
    <row r="4292" spans="103:110" x14ac:dyDescent="0.25">
      <c r="CY4292"/>
      <c r="DA4292"/>
      <c r="DF4292"/>
    </row>
    <row r="4293" spans="103:110" x14ac:dyDescent="0.25">
      <c r="CY4293"/>
      <c r="DA4293"/>
      <c r="DF4293"/>
    </row>
    <row r="4294" spans="103:110" x14ac:dyDescent="0.25">
      <c r="CY4294"/>
      <c r="DA4294"/>
      <c r="DF4294"/>
    </row>
    <row r="4295" spans="103:110" x14ac:dyDescent="0.25">
      <c r="CY4295"/>
      <c r="DA4295"/>
      <c r="DF4295"/>
    </row>
    <row r="4296" spans="103:110" x14ac:dyDescent="0.25">
      <c r="CY4296"/>
      <c r="DA4296"/>
      <c r="DF4296"/>
    </row>
    <row r="4297" spans="103:110" x14ac:dyDescent="0.25">
      <c r="CY4297"/>
      <c r="DA4297"/>
      <c r="DF4297"/>
    </row>
    <row r="4298" spans="103:110" x14ac:dyDescent="0.25">
      <c r="CY4298"/>
      <c r="DA4298"/>
      <c r="DF4298"/>
    </row>
    <row r="4299" spans="103:110" x14ac:dyDescent="0.25">
      <c r="CY4299"/>
      <c r="DA4299"/>
      <c r="DF4299"/>
    </row>
    <row r="4300" spans="103:110" x14ac:dyDescent="0.25">
      <c r="CY4300"/>
      <c r="DA4300"/>
      <c r="DF4300"/>
    </row>
    <row r="4301" spans="103:110" x14ac:dyDescent="0.25">
      <c r="CY4301"/>
      <c r="DA4301"/>
      <c r="DF4301"/>
    </row>
    <row r="4302" spans="103:110" x14ac:dyDescent="0.25">
      <c r="CY4302"/>
      <c r="DA4302"/>
      <c r="DF4302"/>
    </row>
    <row r="4303" spans="103:110" x14ac:dyDescent="0.25">
      <c r="CY4303"/>
      <c r="DA4303"/>
      <c r="DF4303"/>
    </row>
    <row r="4304" spans="103:110" x14ac:dyDescent="0.25">
      <c r="CY4304"/>
      <c r="DA4304"/>
      <c r="DF4304"/>
    </row>
    <row r="4305" spans="103:110" x14ac:dyDescent="0.25">
      <c r="CY4305"/>
      <c r="DA4305"/>
      <c r="DF4305"/>
    </row>
    <row r="4306" spans="103:110" x14ac:dyDescent="0.25">
      <c r="CY4306"/>
      <c r="DA4306"/>
      <c r="DF4306"/>
    </row>
    <row r="4307" spans="103:110" x14ac:dyDescent="0.25">
      <c r="CY4307"/>
      <c r="DA4307"/>
      <c r="DF4307"/>
    </row>
    <row r="4308" spans="103:110" x14ac:dyDescent="0.25">
      <c r="CY4308"/>
      <c r="DA4308"/>
      <c r="DF4308"/>
    </row>
    <row r="4309" spans="103:110" x14ac:dyDescent="0.25">
      <c r="CY4309"/>
      <c r="DA4309"/>
      <c r="DF4309"/>
    </row>
    <row r="4310" spans="103:110" x14ac:dyDescent="0.25">
      <c r="CY4310"/>
      <c r="DA4310"/>
      <c r="DF4310"/>
    </row>
    <row r="4311" spans="103:110" x14ac:dyDescent="0.25">
      <c r="CY4311"/>
      <c r="DA4311"/>
      <c r="DF4311"/>
    </row>
    <row r="4312" spans="103:110" x14ac:dyDescent="0.25">
      <c r="CY4312"/>
      <c r="DA4312"/>
      <c r="DF4312"/>
    </row>
    <row r="4313" spans="103:110" x14ac:dyDescent="0.25">
      <c r="CY4313"/>
      <c r="DA4313"/>
      <c r="DF4313"/>
    </row>
    <row r="4314" spans="103:110" x14ac:dyDescent="0.25">
      <c r="CY4314"/>
      <c r="DA4314"/>
      <c r="DF4314"/>
    </row>
    <row r="4315" spans="103:110" x14ac:dyDescent="0.25">
      <c r="CY4315"/>
      <c r="DA4315"/>
      <c r="DF4315"/>
    </row>
    <row r="4316" spans="103:110" x14ac:dyDescent="0.25">
      <c r="CY4316"/>
      <c r="DA4316"/>
      <c r="DF4316"/>
    </row>
    <row r="4317" spans="103:110" x14ac:dyDescent="0.25">
      <c r="CY4317"/>
      <c r="DA4317"/>
      <c r="DF4317"/>
    </row>
    <row r="4318" spans="103:110" x14ac:dyDescent="0.25">
      <c r="CY4318"/>
      <c r="DA4318"/>
      <c r="DF4318"/>
    </row>
    <row r="4319" spans="103:110" x14ac:dyDescent="0.25">
      <c r="CY4319"/>
      <c r="DA4319"/>
      <c r="DF4319"/>
    </row>
    <row r="4320" spans="103:110" x14ac:dyDescent="0.25">
      <c r="CY4320"/>
      <c r="DA4320"/>
      <c r="DF4320"/>
    </row>
    <row r="4321" spans="103:110" x14ac:dyDescent="0.25">
      <c r="CY4321"/>
      <c r="DA4321"/>
      <c r="DF4321"/>
    </row>
    <row r="4322" spans="103:110" x14ac:dyDescent="0.25">
      <c r="CY4322"/>
      <c r="DA4322"/>
      <c r="DF4322"/>
    </row>
    <row r="4323" spans="103:110" x14ac:dyDescent="0.25">
      <c r="CY4323"/>
      <c r="DA4323"/>
      <c r="DF4323"/>
    </row>
    <row r="4324" spans="103:110" x14ac:dyDescent="0.25">
      <c r="CY4324"/>
      <c r="DA4324"/>
      <c r="DF4324"/>
    </row>
    <row r="4325" spans="103:110" x14ac:dyDescent="0.25">
      <c r="CY4325"/>
      <c r="DA4325"/>
      <c r="DF4325"/>
    </row>
    <row r="4326" spans="103:110" x14ac:dyDescent="0.25">
      <c r="CY4326"/>
      <c r="DA4326"/>
      <c r="DF4326"/>
    </row>
    <row r="4327" spans="103:110" x14ac:dyDescent="0.25">
      <c r="CY4327"/>
      <c r="DA4327"/>
      <c r="DF4327"/>
    </row>
    <row r="4328" spans="103:110" x14ac:dyDescent="0.25">
      <c r="CY4328"/>
      <c r="DA4328"/>
      <c r="DF4328"/>
    </row>
    <row r="4329" spans="103:110" x14ac:dyDescent="0.25">
      <c r="CY4329"/>
      <c r="DA4329"/>
      <c r="DF4329"/>
    </row>
    <row r="4330" spans="103:110" x14ac:dyDescent="0.25">
      <c r="CY4330"/>
      <c r="DA4330"/>
      <c r="DF4330"/>
    </row>
    <row r="4331" spans="103:110" x14ac:dyDescent="0.25">
      <c r="CY4331"/>
      <c r="DA4331"/>
      <c r="DF4331"/>
    </row>
    <row r="4332" spans="103:110" x14ac:dyDescent="0.25">
      <c r="CY4332"/>
      <c r="DA4332"/>
      <c r="DF4332"/>
    </row>
    <row r="4333" spans="103:110" x14ac:dyDescent="0.25">
      <c r="CY4333"/>
      <c r="DA4333"/>
      <c r="DF4333"/>
    </row>
    <row r="4334" spans="103:110" x14ac:dyDescent="0.25">
      <c r="CY4334"/>
      <c r="DA4334"/>
      <c r="DF4334"/>
    </row>
    <row r="4335" spans="103:110" x14ac:dyDescent="0.25">
      <c r="CY4335"/>
      <c r="DA4335"/>
      <c r="DF4335"/>
    </row>
    <row r="4336" spans="103:110" x14ac:dyDescent="0.25">
      <c r="CY4336"/>
      <c r="DA4336"/>
      <c r="DF4336"/>
    </row>
    <row r="4337" spans="103:110" x14ac:dyDescent="0.25">
      <c r="CY4337"/>
      <c r="DA4337"/>
      <c r="DF4337"/>
    </row>
    <row r="4338" spans="103:110" x14ac:dyDescent="0.25">
      <c r="CY4338"/>
      <c r="DA4338"/>
      <c r="DF4338"/>
    </row>
    <row r="4339" spans="103:110" x14ac:dyDescent="0.25">
      <c r="CY4339"/>
      <c r="DA4339"/>
      <c r="DF4339"/>
    </row>
    <row r="4340" spans="103:110" x14ac:dyDescent="0.25">
      <c r="CY4340"/>
      <c r="DA4340"/>
      <c r="DF4340"/>
    </row>
    <row r="4341" spans="103:110" x14ac:dyDescent="0.25">
      <c r="CY4341"/>
      <c r="DA4341"/>
      <c r="DF4341"/>
    </row>
    <row r="4342" spans="103:110" x14ac:dyDescent="0.25">
      <c r="CY4342"/>
      <c r="DA4342"/>
      <c r="DF4342"/>
    </row>
    <row r="4343" spans="103:110" x14ac:dyDescent="0.25">
      <c r="CY4343"/>
      <c r="DA4343"/>
      <c r="DF4343"/>
    </row>
    <row r="4344" spans="103:110" x14ac:dyDescent="0.25">
      <c r="CY4344"/>
      <c r="DA4344"/>
      <c r="DF4344"/>
    </row>
    <row r="4345" spans="103:110" x14ac:dyDescent="0.25">
      <c r="CY4345"/>
      <c r="DA4345"/>
      <c r="DF4345"/>
    </row>
    <row r="4346" spans="103:110" x14ac:dyDescent="0.25">
      <c r="CY4346"/>
      <c r="DA4346"/>
      <c r="DF4346"/>
    </row>
    <row r="4347" spans="103:110" x14ac:dyDescent="0.25">
      <c r="CY4347"/>
      <c r="DA4347"/>
      <c r="DF4347"/>
    </row>
    <row r="4348" spans="103:110" x14ac:dyDescent="0.25">
      <c r="CY4348"/>
      <c r="DA4348"/>
      <c r="DF4348"/>
    </row>
    <row r="4349" spans="103:110" x14ac:dyDescent="0.25">
      <c r="CY4349"/>
      <c r="DA4349"/>
      <c r="DF4349"/>
    </row>
    <row r="4350" spans="103:110" x14ac:dyDescent="0.25">
      <c r="CY4350"/>
      <c r="DA4350"/>
      <c r="DF4350"/>
    </row>
    <row r="4351" spans="103:110" x14ac:dyDescent="0.25">
      <c r="CY4351"/>
      <c r="DA4351"/>
      <c r="DF4351"/>
    </row>
    <row r="4352" spans="103:110" x14ac:dyDescent="0.25">
      <c r="CY4352"/>
      <c r="DA4352"/>
      <c r="DF4352"/>
    </row>
    <row r="4353" spans="103:110" x14ac:dyDescent="0.25">
      <c r="CY4353"/>
      <c r="DA4353"/>
      <c r="DF4353"/>
    </row>
    <row r="4354" spans="103:110" x14ac:dyDescent="0.25">
      <c r="CY4354"/>
      <c r="DA4354"/>
      <c r="DF4354"/>
    </row>
    <row r="4355" spans="103:110" x14ac:dyDescent="0.25">
      <c r="CY4355"/>
      <c r="DA4355"/>
      <c r="DF4355"/>
    </row>
    <row r="4356" spans="103:110" x14ac:dyDescent="0.25">
      <c r="CY4356"/>
      <c r="DA4356"/>
      <c r="DF4356"/>
    </row>
    <row r="4357" spans="103:110" x14ac:dyDescent="0.25">
      <c r="CY4357"/>
      <c r="DA4357"/>
      <c r="DF4357"/>
    </row>
    <row r="4358" spans="103:110" x14ac:dyDescent="0.25">
      <c r="CY4358"/>
      <c r="DA4358"/>
      <c r="DF4358"/>
    </row>
    <row r="4359" spans="103:110" x14ac:dyDescent="0.25">
      <c r="CY4359"/>
      <c r="DA4359"/>
      <c r="DF4359"/>
    </row>
    <row r="4360" spans="103:110" x14ac:dyDescent="0.25">
      <c r="CY4360"/>
      <c r="DA4360"/>
      <c r="DF4360"/>
    </row>
    <row r="4361" spans="103:110" x14ac:dyDescent="0.25">
      <c r="CY4361"/>
      <c r="DA4361"/>
      <c r="DF4361"/>
    </row>
    <row r="4362" spans="103:110" x14ac:dyDescent="0.25">
      <c r="CY4362"/>
      <c r="DA4362"/>
      <c r="DF4362"/>
    </row>
    <row r="4363" spans="103:110" x14ac:dyDescent="0.25">
      <c r="CY4363"/>
      <c r="DA4363"/>
      <c r="DF4363"/>
    </row>
    <row r="4364" spans="103:110" x14ac:dyDescent="0.25">
      <c r="CY4364"/>
      <c r="DA4364"/>
      <c r="DF4364"/>
    </row>
    <row r="4365" spans="103:110" x14ac:dyDescent="0.25">
      <c r="CY4365"/>
      <c r="DA4365"/>
      <c r="DF4365"/>
    </row>
    <row r="4366" spans="103:110" x14ac:dyDescent="0.25">
      <c r="CY4366"/>
      <c r="DA4366"/>
      <c r="DF4366"/>
    </row>
    <row r="4367" spans="103:110" x14ac:dyDescent="0.25">
      <c r="CY4367"/>
      <c r="DA4367"/>
      <c r="DF4367"/>
    </row>
    <row r="4368" spans="103:110" x14ac:dyDescent="0.25">
      <c r="CY4368"/>
      <c r="DA4368"/>
      <c r="DF4368"/>
    </row>
    <row r="4369" spans="103:110" x14ac:dyDescent="0.25">
      <c r="CY4369"/>
      <c r="DA4369"/>
      <c r="DF4369"/>
    </row>
    <row r="4370" spans="103:110" x14ac:dyDescent="0.25">
      <c r="CY4370"/>
      <c r="DA4370"/>
      <c r="DF4370"/>
    </row>
    <row r="4371" spans="103:110" x14ac:dyDescent="0.25">
      <c r="CY4371"/>
      <c r="DA4371"/>
      <c r="DF4371"/>
    </row>
    <row r="4372" spans="103:110" x14ac:dyDescent="0.25">
      <c r="CY4372"/>
      <c r="DA4372"/>
      <c r="DF4372"/>
    </row>
    <row r="4373" spans="103:110" x14ac:dyDescent="0.25">
      <c r="CY4373"/>
      <c r="DA4373"/>
      <c r="DF4373"/>
    </row>
    <row r="4374" spans="103:110" x14ac:dyDescent="0.25">
      <c r="CY4374"/>
      <c r="DA4374"/>
      <c r="DF4374"/>
    </row>
    <row r="4375" spans="103:110" x14ac:dyDescent="0.25">
      <c r="CY4375"/>
      <c r="DA4375"/>
      <c r="DF4375"/>
    </row>
    <row r="4376" spans="103:110" x14ac:dyDescent="0.25">
      <c r="CY4376"/>
      <c r="DA4376"/>
      <c r="DF4376"/>
    </row>
    <row r="4377" spans="103:110" x14ac:dyDescent="0.25">
      <c r="CY4377"/>
      <c r="DA4377"/>
      <c r="DF4377"/>
    </row>
    <row r="4378" spans="103:110" x14ac:dyDescent="0.25">
      <c r="CY4378"/>
      <c r="DA4378"/>
      <c r="DF4378"/>
    </row>
    <row r="4379" spans="103:110" x14ac:dyDescent="0.25">
      <c r="CY4379"/>
      <c r="DA4379"/>
      <c r="DF4379"/>
    </row>
    <row r="4380" spans="103:110" x14ac:dyDescent="0.25">
      <c r="CY4380"/>
      <c r="DA4380"/>
      <c r="DF4380"/>
    </row>
    <row r="4381" spans="103:110" x14ac:dyDescent="0.25">
      <c r="CY4381"/>
      <c r="DA4381"/>
      <c r="DF4381"/>
    </row>
    <row r="4382" spans="103:110" x14ac:dyDescent="0.25">
      <c r="CY4382"/>
      <c r="DA4382"/>
      <c r="DF4382"/>
    </row>
    <row r="4383" spans="103:110" x14ac:dyDescent="0.25">
      <c r="CY4383"/>
      <c r="DA4383"/>
      <c r="DF4383"/>
    </row>
    <row r="4384" spans="103:110" x14ac:dyDescent="0.25">
      <c r="CY4384"/>
      <c r="DA4384"/>
      <c r="DF4384"/>
    </row>
    <row r="4385" spans="103:110" x14ac:dyDescent="0.25">
      <c r="CY4385"/>
      <c r="DA4385"/>
      <c r="DF4385"/>
    </row>
    <row r="4386" spans="103:110" x14ac:dyDescent="0.25">
      <c r="CY4386"/>
      <c r="DA4386"/>
      <c r="DF4386"/>
    </row>
    <row r="4387" spans="103:110" x14ac:dyDescent="0.25">
      <c r="CY4387"/>
      <c r="DA4387"/>
      <c r="DF4387"/>
    </row>
    <row r="4388" spans="103:110" x14ac:dyDescent="0.25">
      <c r="CY4388"/>
      <c r="DA4388"/>
      <c r="DF4388"/>
    </row>
    <row r="4389" spans="103:110" x14ac:dyDescent="0.25">
      <c r="CY4389"/>
      <c r="DA4389"/>
      <c r="DF4389"/>
    </row>
    <row r="4390" spans="103:110" x14ac:dyDescent="0.25">
      <c r="CY4390"/>
      <c r="DA4390"/>
      <c r="DF4390"/>
    </row>
    <row r="4391" spans="103:110" x14ac:dyDescent="0.25">
      <c r="CY4391"/>
      <c r="DA4391"/>
      <c r="DF4391"/>
    </row>
    <row r="4392" spans="103:110" x14ac:dyDescent="0.25">
      <c r="CY4392"/>
      <c r="DA4392"/>
      <c r="DF4392"/>
    </row>
    <row r="4393" spans="103:110" x14ac:dyDescent="0.25">
      <c r="CY4393"/>
      <c r="DA4393"/>
      <c r="DF4393"/>
    </row>
    <row r="4394" spans="103:110" x14ac:dyDescent="0.25">
      <c r="CY4394"/>
      <c r="DA4394"/>
      <c r="DF4394"/>
    </row>
    <row r="4395" spans="103:110" x14ac:dyDescent="0.25">
      <c r="CY4395"/>
      <c r="DA4395"/>
      <c r="DF4395"/>
    </row>
    <row r="4396" spans="103:110" x14ac:dyDescent="0.25">
      <c r="CY4396"/>
      <c r="DA4396"/>
      <c r="DF4396"/>
    </row>
    <row r="4397" spans="103:110" x14ac:dyDescent="0.25">
      <c r="CY4397"/>
      <c r="DA4397"/>
      <c r="DF4397"/>
    </row>
    <row r="4398" spans="103:110" x14ac:dyDescent="0.25">
      <c r="CY4398"/>
      <c r="DA4398"/>
      <c r="DF4398"/>
    </row>
    <row r="4399" spans="103:110" x14ac:dyDescent="0.25">
      <c r="CY4399"/>
      <c r="DA4399"/>
      <c r="DF4399"/>
    </row>
    <row r="4400" spans="103:110" x14ac:dyDescent="0.25">
      <c r="CY4400"/>
      <c r="DA4400"/>
      <c r="DF4400"/>
    </row>
    <row r="4401" spans="103:110" x14ac:dyDescent="0.25">
      <c r="CY4401"/>
      <c r="DA4401"/>
      <c r="DF4401"/>
    </row>
    <row r="4402" spans="103:110" x14ac:dyDescent="0.25">
      <c r="CY4402"/>
      <c r="DA4402"/>
      <c r="DF4402"/>
    </row>
    <row r="4403" spans="103:110" x14ac:dyDescent="0.25">
      <c r="CY4403"/>
      <c r="DA4403"/>
      <c r="DF4403"/>
    </row>
    <row r="4404" spans="103:110" x14ac:dyDescent="0.25">
      <c r="CY4404"/>
      <c r="DA4404"/>
      <c r="DF4404"/>
    </row>
    <row r="4405" spans="103:110" x14ac:dyDescent="0.25">
      <c r="CY4405"/>
      <c r="DA4405"/>
      <c r="DF4405"/>
    </row>
    <row r="4406" spans="103:110" x14ac:dyDescent="0.25">
      <c r="CY4406"/>
      <c r="DA4406"/>
      <c r="DF4406"/>
    </row>
    <row r="4407" spans="103:110" x14ac:dyDescent="0.25">
      <c r="CY4407"/>
      <c r="DA4407"/>
      <c r="DF4407"/>
    </row>
    <row r="4408" spans="103:110" x14ac:dyDescent="0.25">
      <c r="CY4408"/>
      <c r="DA4408"/>
      <c r="DF4408"/>
    </row>
    <row r="4409" spans="103:110" x14ac:dyDescent="0.25">
      <c r="CY4409"/>
      <c r="DA4409"/>
      <c r="DF4409"/>
    </row>
    <row r="4410" spans="103:110" x14ac:dyDescent="0.25">
      <c r="CY4410"/>
      <c r="DA4410"/>
      <c r="DF4410"/>
    </row>
    <row r="4411" spans="103:110" x14ac:dyDescent="0.25">
      <c r="CY4411"/>
      <c r="DA4411"/>
      <c r="DF4411"/>
    </row>
    <row r="4412" spans="103:110" x14ac:dyDescent="0.25">
      <c r="CY4412"/>
      <c r="DA4412"/>
      <c r="DF4412"/>
    </row>
    <row r="4413" spans="103:110" x14ac:dyDescent="0.25">
      <c r="CY4413"/>
      <c r="DA4413"/>
      <c r="DF4413"/>
    </row>
    <row r="4414" spans="103:110" x14ac:dyDescent="0.25">
      <c r="CY4414"/>
      <c r="DA4414"/>
      <c r="DF4414"/>
    </row>
    <row r="4415" spans="103:110" x14ac:dyDescent="0.25">
      <c r="CY4415"/>
      <c r="DA4415"/>
      <c r="DF4415"/>
    </row>
    <row r="4416" spans="103:110" x14ac:dyDescent="0.25">
      <c r="CY4416"/>
      <c r="DA4416"/>
      <c r="DF4416"/>
    </row>
    <row r="4417" spans="103:110" x14ac:dyDescent="0.25">
      <c r="CY4417"/>
      <c r="DA4417"/>
      <c r="DF4417"/>
    </row>
    <row r="4418" spans="103:110" x14ac:dyDescent="0.25">
      <c r="CY4418"/>
      <c r="DA4418"/>
      <c r="DF4418"/>
    </row>
    <row r="4419" spans="103:110" x14ac:dyDescent="0.25">
      <c r="CY4419"/>
      <c r="DA4419"/>
      <c r="DF4419"/>
    </row>
    <row r="4420" spans="103:110" x14ac:dyDescent="0.25">
      <c r="CY4420"/>
      <c r="DA4420"/>
      <c r="DF4420"/>
    </row>
    <row r="4421" spans="103:110" x14ac:dyDescent="0.25">
      <c r="CY4421"/>
      <c r="DA4421"/>
      <c r="DF4421"/>
    </row>
    <row r="4422" spans="103:110" x14ac:dyDescent="0.25">
      <c r="CY4422"/>
      <c r="DA4422"/>
      <c r="DF4422"/>
    </row>
    <row r="4423" spans="103:110" x14ac:dyDescent="0.25">
      <c r="CY4423"/>
      <c r="DA4423"/>
      <c r="DF4423"/>
    </row>
    <row r="4424" spans="103:110" x14ac:dyDescent="0.25">
      <c r="CY4424"/>
      <c r="DA4424"/>
      <c r="DF4424"/>
    </row>
    <row r="4425" spans="103:110" x14ac:dyDescent="0.25">
      <c r="CY4425"/>
      <c r="DA4425"/>
      <c r="DF4425"/>
    </row>
    <row r="4426" spans="103:110" x14ac:dyDescent="0.25">
      <c r="CY4426"/>
      <c r="DA4426"/>
      <c r="DF4426"/>
    </row>
    <row r="4427" spans="103:110" x14ac:dyDescent="0.25">
      <c r="CY4427"/>
      <c r="DA4427"/>
      <c r="DF4427"/>
    </row>
    <row r="4428" spans="103:110" x14ac:dyDescent="0.25">
      <c r="CY4428"/>
      <c r="DA4428"/>
      <c r="DF4428"/>
    </row>
    <row r="4429" spans="103:110" x14ac:dyDescent="0.25">
      <c r="CY4429"/>
      <c r="DA4429"/>
      <c r="DF4429"/>
    </row>
    <row r="4430" spans="103:110" x14ac:dyDescent="0.25">
      <c r="CY4430"/>
      <c r="DA4430"/>
      <c r="DF4430"/>
    </row>
    <row r="4431" spans="103:110" x14ac:dyDescent="0.25">
      <c r="CY4431"/>
      <c r="DA4431"/>
      <c r="DF4431"/>
    </row>
    <row r="4432" spans="103:110" x14ac:dyDescent="0.25">
      <c r="CY4432"/>
      <c r="DA4432"/>
      <c r="DF4432"/>
    </row>
    <row r="4433" spans="103:110" x14ac:dyDescent="0.25">
      <c r="CY4433"/>
      <c r="DA4433"/>
      <c r="DF4433"/>
    </row>
    <row r="4434" spans="103:110" x14ac:dyDescent="0.25">
      <c r="CY4434"/>
      <c r="DA4434"/>
      <c r="DF4434"/>
    </row>
    <row r="4435" spans="103:110" x14ac:dyDescent="0.25">
      <c r="CY4435"/>
      <c r="DA4435"/>
      <c r="DF4435"/>
    </row>
    <row r="4436" spans="103:110" x14ac:dyDescent="0.25">
      <c r="CY4436"/>
      <c r="DA4436"/>
      <c r="DF4436"/>
    </row>
    <row r="4437" spans="103:110" x14ac:dyDescent="0.25">
      <c r="CY4437"/>
      <c r="DA4437"/>
      <c r="DF4437"/>
    </row>
    <row r="4438" spans="103:110" x14ac:dyDescent="0.25">
      <c r="CY4438"/>
      <c r="DA4438"/>
      <c r="DF4438"/>
    </row>
    <row r="4439" spans="103:110" x14ac:dyDescent="0.25">
      <c r="CY4439"/>
      <c r="DA4439"/>
      <c r="DF4439"/>
    </row>
    <row r="4440" spans="103:110" x14ac:dyDescent="0.25">
      <c r="CY4440"/>
      <c r="DA4440"/>
      <c r="DF4440"/>
    </row>
    <row r="4441" spans="103:110" x14ac:dyDescent="0.25">
      <c r="CY4441"/>
      <c r="DA4441"/>
      <c r="DF4441"/>
    </row>
    <row r="4442" spans="103:110" x14ac:dyDescent="0.25">
      <c r="CY4442"/>
      <c r="DA4442"/>
      <c r="DF4442"/>
    </row>
    <row r="4443" spans="103:110" x14ac:dyDescent="0.25">
      <c r="CY4443"/>
      <c r="DA4443"/>
      <c r="DF4443"/>
    </row>
    <row r="4444" spans="103:110" x14ac:dyDescent="0.25">
      <c r="CY4444"/>
      <c r="DA4444"/>
      <c r="DF4444"/>
    </row>
    <row r="4445" spans="103:110" x14ac:dyDescent="0.25">
      <c r="CY4445"/>
      <c r="DA4445"/>
      <c r="DF4445"/>
    </row>
    <row r="4446" spans="103:110" x14ac:dyDescent="0.25">
      <c r="CY4446"/>
      <c r="DA4446"/>
      <c r="DF4446"/>
    </row>
    <row r="4447" spans="103:110" x14ac:dyDescent="0.25">
      <c r="CY4447"/>
      <c r="DA4447"/>
      <c r="DF4447"/>
    </row>
    <row r="4448" spans="103:110" x14ac:dyDescent="0.25">
      <c r="CY4448"/>
      <c r="DA4448"/>
      <c r="DF4448"/>
    </row>
    <row r="4449" spans="103:110" x14ac:dyDescent="0.25">
      <c r="CY4449"/>
      <c r="DA4449"/>
      <c r="DF4449"/>
    </row>
    <row r="4450" spans="103:110" x14ac:dyDescent="0.25">
      <c r="CY4450"/>
      <c r="DA4450"/>
      <c r="DF4450"/>
    </row>
    <row r="4451" spans="103:110" x14ac:dyDescent="0.25">
      <c r="CY4451"/>
      <c r="DA4451"/>
      <c r="DF4451"/>
    </row>
    <row r="4452" spans="103:110" x14ac:dyDescent="0.25">
      <c r="CY4452"/>
      <c r="DA4452"/>
      <c r="DF4452"/>
    </row>
    <row r="4453" spans="103:110" x14ac:dyDescent="0.25">
      <c r="CY4453"/>
      <c r="DA4453"/>
      <c r="DF4453"/>
    </row>
    <row r="4454" spans="103:110" x14ac:dyDescent="0.25">
      <c r="CY4454"/>
      <c r="DA4454"/>
      <c r="DF4454"/>
    </row>
    <row r="4455" spans="103:110" x14ac:dyDescent="0.25">
      <c r="CY4455"/>
      <c r="DA4455"/>
      <c r="DF4455"/>
    </row>
    <row r="4456" spans="103:110" x14ac:dyDescent="0.25">
      <c r="CY4456"/>
      <c r="DA4456"/>
      <c r="DF4456"/>
    </row>
    <row r="4457" spans="103:110" x14ac:dyDescent="0.25">
      <c r="CY4457"/>
      <c r="DA4457"/>
      <c r="DF4457"/>
    </row>
    <row r="4458" spans="103:110" x14ac:dyDescent="0.25">
      <c r="CY4458"/>
      <c r="DA4458"/>
      <c r="DF4458"/>
    </row>
    <row r="4459" spans="103:110" x14ac:dyDescent="0.25">
      <c r="CY4459"/>
      <c r="DA4459"/>
      <c r="DF4459"/>
    </row>
    <row r="4460" spans="103:110" x14ac:dyDescent="0.25">
      <c r="CY4460"/>
      <c r="DA4460"/>
      <c r="DF4460"/>
    </row>
    <row r="4461" spans="103:110" x14ac:dyDescent="0.25">
      <c r="CY4461"/>
      <c r="DA4461"/>
      <c r="DF4461"/>
    </row>
    <row r="4462" spans="103:110" x14ac:dyDescent="0.25">
      <c r="CY4462"/>
      <c r="DA4462"/>
      <c r="DF4462"/>
    </row>
    <row r="4463" spans="103:110" x14ac:dyDescent="0.25">
      <c r="CY4463"/>
      <c r="DA4463"/>
      <c r="DF4463"/>
    </row>
    <row r="4464" spans="103:110" x14ac:dyDescent="0.25">
      <c r="CY4464"/>
      <c r="DA4464"/>
      <c r="DF4464"/>
    </row>
    <row r="4465" spans="103:110" x14ac:dyDescent="0.25">
      <c r="CY4465"/>
      <c r="DA4465"/>
      <c r="DF4465"/>
    </row>
    <row r="4466" spans="103:110" x14ac:dyDescent="0.25">
      <c r="CY4466"/>
      <c r="DA4466"/>
      <c r="DF4466"/>
    </row>
    <row r="4467" spans="103:110" x14ac:dyDescent="0.25">
      <c r="CY4467"/>
      <c r="DA4467"/>
      <c r="DF4467"/>
    </row>
    <row r="4468" spans="103:110" x14ac:dyDescent="0.25">
      <c r="CY4468"/>
      <c r="DA4468"/>
      <c r="DF4468"/>
    </row>
    <row r="4469" spans="103:110" x14ac:dyDescent="0.25">
      <c r="CY4469"/>
      <c r="DA4469"/>
      <c r="DF4469"/>
    </row>
    <row r="4470" spans="103:110" x14ac:dyDescent="0.25">
      <c r="CY4470"/>
      <c r="DA4470"/>
      <c r="DF4470"/>
    </row>
    <row r="4471" spans="103:110" x14ac:dyDescent="0.25">
      <c r="CY4471"/>
      <c r="DA4471"/>
      <c r="DF4471"/>
    </row>
    <row r="4472" spans="103:110" x14ac:dyDescent="0.25">
      <c r="CY4472"/>
      <c r="DA4472"/>
      <c r="DF4472"/>
    </row>
    <row r="4473" spans="103:110" x14ac:dyDescent="0.25">
      <c r="CY4473"/>
      <c r="DA4473"/>
      <c r="DF4473"/>
    </row>
    <row r="4474" spans="103:110" x14ac:dyDescent="0.25">
      <c r="CY4474"/>
      <c r="DA4474"/>
      <c r="DF4474"/>
    </row>
    <row r="4475" spans="103:110" x14ac:dyDescent="0.25">
      <c r="CY4475"/>
      <c r="DA4475"/>
      <c r="DF4475"/>
    </row>
    <row r="4476" spans="103:110" x14ac:dyDescent="0.25">
      <c r="CY4476"/>
      <c r="DA4476"/>
      <c r="DF4476"/>
    </row>
    <row r="4477" spans="103:110" x14ac:dyDescent="0.25">
      <c r="CY4477"/>
      <c r="DA4477"/>
      <c r="DF4477"/>
    </row>
    <row r="4478" spans="103:110" x14ac:dyDescent="0.25">
      <c r="CY4478"/>
      <c r="DA4478"/>
      <c r="DF4478"/>
    </row>
    <row r="4479" spans="103:110" x14ac:dyDescent="0.25">
      <c r="CY4479"/>
      <c r="DA4479"/>
      <c r="DF4479"/>
    </row>
    <row r="4480" spans="103:110" x14ac:dyDescent="0.25">
      <c r="CY4480"/>
      <c r="DA4480"/>
      <c r="DF4480"/>
    </row>
    <row r="4481" spans="103:110" x14ac:dyDescent="0.25">
      <c r="CY4481"/>
      <c r="DA4481"/>
      <c r="DF4481"/>
    </row>
    <row r="4482" spans="103:110" x14ac:dyDescent="0.25">
      <c r="CY4482"/>
      <c r="DA4482"/>
      <c r="DF4482"/>
    </row>
    <row r="4483" spans="103:110" x14ac:dyDescent="0.25">
      <c r="CY4483"/>
      <c r="DA4483"/>
      <c r="DF4483"/>
    </row>
    <row r="4484" spans="103:110" x14ac:dyDescent="0.25">
      <c r="CY4484"/>
      <c r="DA4484"/>
      <c r="DF4484"/>
    </row>
    <row r="4485" spans="103:110" x14ac:dyDescent="0.25">
      <c r="CY4485"/>
      <c r="DA4485"/>
      <c r="DF4485"/>
    </row>
    <row r="4486" spans="103:110" x14ac:dyDescent="0.25">
      <c r="CY4486"/>
      <c r="DA4486"/>
      <c r="DF4486"/>
    </row>
    <row r="4487" spans="103:110" x14ac:dyDescent="0.25">
      <c r="CY4487"/>
      <c r="DA4487"/>
      <c r="DF4487"/>
    </row>
    <row r="4488" spans="103:110" x14ac:dyDescent="0.25">
      <c r="CY4488"/>
      <c r="DA4488"/>
      <c r="DF4488"/>
    </row>
    <row r="4489" spans="103:110" x14ac:dyDescent="0.25">
      <c r="CY4489"/>
      <c r="DA4489"/>
      <c r="DF4489"/>
    </row>
    <row r="4490" spans="103:110" x14ac:dyDescent="0.25">
      <c r="CY4490"/>
      <c r="DA4490"/>
      <c r="DF4490"/>
    </row>
    <row r="4491" spans="103:110" x14ac:dyDescent="0.25">
      <c r="CY4491"/>
      <c r="DA4491"/>
      <c r="DF4491"/>
    </row>
    <row r="4492" spans="103:110" x14ac:dyDescent="0.25">
      <c r="CY4492"/>
      <c r="DA4492"/>
      <c r="DF4492"/>
    </row>
    <row r="4493" spans="103:110" x14ac:dyDescent="0.25">
      <c r="CY4493"/>
      <c r="DA4493"/>
      <c r="DF4493"/>
    </row>
    <row r="4494" spans="103:110" x14ac:dyDescent="0.25">
      <c r="CY4494"/>
      <c r="DA4494"/>
      <c r="DF4494"/>
    </row>
    <row r="4495" spans="103:110" x14ac:dyDescent="0.25">
      <c r="CY4495"/>
      <c r="DA4495"/>
      <c r="DF4495"/>
    </row>
    <row r="4496" spans="103:110" x14ac:dyDescent="0.25">
      <c r="CY4496"/>
      <c r="DA4496"/>
      <c r="DF4496"/>
    </row>
    <row r="4497" spans="103:110" x14ac:dyDescent="0.25">
      <c r="CY4497"/>
      <c r="DA4497"/>
      <c r="DF4497"/>
    </row>
    <row r="4498" spans="103:110" x14ac:dyDescent="0.25">
      <c r="CY4498"/>
      <c r="DA4498"/>
      <c r="DF4498"/>
    </row>
    <row r="4499" spans="103:110" x14ac:dyDescent="0.25">
      <c r="CY4499"/>
      <c r="DA4499"/>
      <c r="DF4499"/>
    </row>
    <row r="4500" spans="103:110" x14ac:dyDescent="0.25">
      <c r="CY4500"/>
      <c r="DA4500"/>
      <c r="DF4500"/>
    </row>
    <row r="4501" spans="103:110" x14ac:dyDescent="0.25">
      <c r="CY4501"/>
      <c r="DA4501"/>
      <c r="DF4501"/>
    </row>
    <row r="4502" spans="103:110" x14ac:dyDescent="0.25">
      <c r="CY4502"/>
      <c r="DA4502"/>
      <c r="DF4502"/>
    </row>
    <row r="4503" spans="103:110" x14ac:dyDescent="0.25">
      <c r="CY4503"/>
      <c r="DA4503"/>
      <c r="DF4503"/>
    </row>
    <row r="4504" spans="103:110" x14ac:dyDescent="0.25">
      <c r="CY4504"/>
      <c r="DA4504"/>
      <c r="DF4504"/>
    </row>
    <row r="4505" spans="103:110" x14ac:dyDescent="0.25">
      <c r="CY4505"/>
      <c r="DA4505"/>
      <c r="DF4505"/>
    </row>
    <row r="4506" spans="103:110" x14ac:dyDescent="0.25">
      <c r="CY4506"/>
      <c r="DA4506"/>
      <c r="DF4506"/>
    </row>
    <row r="4507" spans="103:110" x14ac:dyDescent="0.25">
      <c r="CY4507"/>
      <c r="DA4507"/>
      <c r="DF4507"/>
    </row>
    <row r="4508" spans="103:110" x14ac:dyDescent="0.25">
      <c r="CY4508"/>
      <c r="DA4508"/>
      <c r="DF4508"/>
    </row>
    <row r="4509" spans="103:110" x14ac:dyDescent="0.25">
      <c r="CY4509"/>
      <c r="DA4509"/>
      <c r="DF4509"/>
    </row>
    <row r="4510" spans="103:110" x14ac:dyDescent="0.25">
      <c r="CY4510"/>
      <c r="DA4510"/>
      <c r="DF4510"/>
    </row>
    <row r="4511" spans="103:110" x14ac:dyDescent="0.25">
      <c r="CY4511"/>
      <c r="DA4511"/>
      <c r="DF4511"/>
    </row>
    <row r="4512" spans="103:110" x14ac:dyDescent="0.25">
      <c r="CY4512"/>
      <c r="DA4512"/>
      <c r="DF4512"/>
    </row>
    <row r="4513" spans="103:110" x14ac:dyDescent="0.25">
      <c r="CY4513"/>
      <c r="DA4513"/>
      <c r="DF4513"/>
    </row>
    <row r="4514" spans="103:110" x14ac:dyDescent="0.25">
      <c r="CY4514"/>
      <c r="DA4514"/>
      <c r="DF4514"/>
    </row>
    <row r="4515" spans="103:110" x14ac:dyDescent="0.25">
      <c r="CY4515"/>
      <c r="DA4515"/>
      <c r="DF4515"/>
    </row>
    <row r="4516" spans="103:110" x14ac:dyDescent="0.25">
      <c r="CY4516"/>
      <c r="DA4516"/>
      <c r="DF4516"/>
    </row>
    <row r="4517" spans="103:110" x14ac:dyDescent="0.25">
      <c r="CY4517"/>
      <c r="DA4517"/>
      <c r="DF4517"/>
    </row>
    <row r="4518" spans="103:110" x14ac:dyDescent="0.25">
      <c r="CY4518"/>
      <c r="DA4518"/>
      <c r="DF4518"/>
    </row>
    <row r="4519" spans="103:110" x14ac:dyDescent="0.25">
      <c r="CY4519"/>
      <c r="DA4519"/>
      <c r="DF4519"/>
    </row>
    <row r="4520" spans="103:110" x14ac:dyDescent="0.25">
      <c r="CY4520"/>
      <c r="DA4520"/>
      <c r="DF4520"/>
    </row>
    <row r="4521" spans="103:110" x14ac:dyDescent="0.25">
      <c r="CY4521"/>
      <c r="DA4521"/>
      <c r="DF4521"/>
    </row>
    <row r="4522" spans="103:110" x14ac:dyDescent="0.25">
      <c r="CY4522"/>
      <c r="DA4522"/>
      <c r="DF4522"/>
    </row>
    <row r="4523" spans="103:110" x14ac:dyDescent="0.25">
      <c r="CY4523"/>
      <c r="DA4523"/>
      <c r="DF4523"/>
    </row>
    <row r="4524" spans="103:110" x14ac:dyDescent="0.25">
      <c r="CY4524"/>
      <c r="DA4524"/>
      <c r="DF4524"/>
    </row>
    <row r="4525" spans="103:110" x14ac:dyDescent="0.25">
      <c r="CY4525"/>
      <c r="DA4525"/>
      <c r="DF4525"/>
    </row>
    <row r="4526" spans="103:110" x14ac:dyDescent="0.25">
      <c r="CY4526"/>
      <c r="DA4526"/>
      <c r="DF4526"/>
    </row>
    <row r="4527" spans="103:110" x14ac:dyDescent="0.25">
      <c r="CY4527"/>
      <c r="DA4527"/>
      <c r="DF4527"/>
    </row>
    <row r="4528" spans="103:110" x14ac:dyDescent="0.25">
      <c r="CY4528"/>
      <c r="DA4528"/>
      <c r="DF4528"/>
    </row>
    <row r="4529" spans="103:110" x14ac:dyDescent="0.25">
      <c r="CY4529"/>
      <c r="DA4529"/>
      <c r="DF4529"/>
    </row>
    <row r="4530" spans="103:110" x14ac:dyDescent="0.25">
      <c r="CY4530"/>
      <c r="DA4530"/>
      <c r="DF4530"/>
    </row>
    <row r="4531" spans="103:110" x14ac:dyDescent="0.25">
      <c r="CY4531"/>
      <c r="DA4531"/>
      <c r="DF4531"/>
    </row>
    <row r="4532" spans="103:110" x14ac:dyDescent="0.25">
      <c r="CY4532"/>
      <c r="DA4532"/>
      <c r="DF4532"/>
    </row>
    <row r="4533" spans="103:110" x14ac:dyDescent="0.25">
      <c r="CY4533"/>
      <c r="DA4533"/>
      <c r="DF4533"/>
    </row>
    <row r="4534" spans="103:110" x14ac:dyDescent="0.25">
      <c r="CY4534"/>
      <c r="DA4534"/>
      <c r="DF4534"/>
    </row>
    <row r="4535" spans="103:110" x14ac:dyDescent="0.25">
      <c r="CY4535"/>
      <c r="DA4535"/>
      <c r="DF4535"/>
    </row>
    <row r="4536" spans="103:110" x14ac:dyDescent="0.25">
      <c r="CY4536"/>
      <c r="DA4536"/>
      <c r="DF4536"/>
    </row>
    <row r="4537" spans="103:110" x14ac:dyDescent="0.25">
      <c r="CY4537"/>
      <c r="DA4537"/>
      <c r="DF4537"/>
    </row>
    <row r="4538" spans="103:110" x14ac:dyDescent="0.25">
      <c r="CY4538"/>
      <c r="DA4538"/>
      <c r="DF4538"/>
    </row>
    <row r="4539" spans="103:110" x14ac:dyDescent="0.25">
      <c r="CY4539"/>
      <c r="DA4539"/>
      <c r="DF4539"/>
    </row>
    <row r="4540" spans="103:110" x14ac:dyDescent="0.25">
      <c r="CY4540"/>
      <c r="DA4540"/>
      <c r="DF4540"/>
    </row>
    <row r="4541" spans="103:110" x14ac:dyDescent="0.25">
      <c r="CY4541"/>
      <c r="DA4541"/>
      <c r="DF4541"/>
    </row>
    <row r="4542" spans="103:110" x14ac:dyDescent="0.25">
      <c r="CY4542"/>
      <c r="DA4542"/>
      <c r="DF4542"/>
    </row>
    <row r="4543" spans="103:110" x14ac:dyDescent="0.25">
      <c r="CY4543"/>
      <c r="DA4543"/>
      <c r="DF4543"/>
    </row>
    <row r="4544" spans="103:110" x14ac:dyDescent="0.25">
      <c r="CY4544"/>
      <c r="DA4544"/>
      <c r="DF4544"/>
    </row>
    <row r="4545" spans="103:110" x14ac:dyDescent="0.25">
      <c r="CY4545"/>
      <c r="DA4545"/>
      <c r="DF4545"/>
    </row>
    <row r="4546" spans="103:110" x14ac:dyDescent="0.25">
      <c r="CY4546"/>
      <c r="DA4546"/>
      <c r="DF4546"/>
    </row>
    <row r="4547" spans="103:110" x14ac:dyDescent="0.25">
      <c r="CY4547"/>
      <c r="DA4547"/>
      <c r="DF4547"/>
    </row>
    <row r="4548" spans="103:110" x14ac:dyDescent="0.25">
      <c r="CY4548"/>
      <c r="DA4548"/>
      <c r="DF4548"/>
    </row>
    <row r="4549" spans="103:110" x14ac:dyDescent="0.25">
      <c r="CY4549"/>
      <c r="DA4549"/>
      <c r="DF4549"/>
    </row>
    <row r="4550" spans="103:110" x14ac:dyDescent="0.25">
      <c r="CY4550"/>
      <c r="DA4550"/>
      <c r="DF4550"/>
    </row>
    <row r="4551" spans="103:110" x14ac:dyDescent="0.25">
      <c r="CY4551"/>
      <c r="DA4551"/>
      <c r="DF4551"/>
    </row>
    <row r="4552" spans="103:110" x14ac:dyDescent="0.25">
      <c r="CY4552"/>
      <c r="DA4552"/>
      <c r="DF4552"/>
    </row>
    <row r="4553" spans="103:110" x14ac:dyDescent="0.25">
      <c r="CY4553"/>
      <c r="DA4553"/>
      <c r="DF4553"/>
    </row>
    <row r="4554" spans="103:110" x14ac:dyDescent="0.25">
      <c r="CY4554"/>
      <c r="DA4554"/>
      <c r="DF4554"/>
    </row>
    <row r="4555" spans="103:110" x14ac:dyDescent="0.25">
      <c r="CY4555"/>
      <c r="DA4555"/>
      <c r="DF4555"/>
    </row>
    <row r="4556" spans="103:110" x14ac:dyDescent="0.25">
      <c r="CY4556"/>
      <c r="DA4556"/>
      <c r="DF4556"/>
    </row>
    <row r="4557" spans="103:110" x14ac:dyDescent="0.25">
      <c r="CY4557"/>
      <c r="DA4557"/>
      <c r="DF4557"/>
    </row>
    <row r="4558" spans="103:110" x14ac:dyDescent="0.25">
      <c r="CY4558"/>
      <c r="DA4558"/>
      <c r="DF4558"/>
    </row>
    <row r="4559" spans="103:110" x14ac:dyDescent="0.25">
      <c r="CY4559"/>
      <c r="DA4559"/>
      <c r="DF4559"/>
    </row>
    <row r="4560" spans="103:110" x14ac:dyDescent="0.25">
      <c r="CY4560"/>
      <c r="DA4560"/>
      <c r="DF4560"/>
    </row>
    <row r="4561" spans="103:110" x14ac:dyDescent="0.25">
      <c r="CY4561"/>
      <c r="DA4561"/>
      <c r="DF4561"/>
    </row>
    <row r="4562" spans="103:110" x14ac:dyDescent="0.25">
      <c r="CY4562"/>
      <c r="DA4562"/>
      <c r="DF4562"/>
    </row>
    <row r="4563" spans="103:110" x14ac:dyDescent="0.25">
      <c r="CY4563"/>
      <c r="DA4563"/>
      <c r="DF4563"/>
    </row>
    <row r="4564" spans="103:110" x14ac:dyDescent="0.25">
      <c r="CY4564"/>
      <c r="DA4564"/>
      <c r="DF4564"/>
    </row>
    <row r="4565" spans="103:110" x14ac:dyDescent="0.25">
      <c r="CY4565"/>
      <c r="DA4565"/>
      <c r="DF4565"/>
    </row>
    <row r="4566" spans="103:110" x14ac:dyDescent="0.25">
      <c r="CY4566"/>
      <c r="DA4566"/>
      <c r="DF4566"/>
    </row>
    <row r="4567" spans="103:110" x14ac:dyDescent="0.25">
      <c r="CY4567"/>
      <c r="DA4567"/>
      <c r="DF4567"/>
    </row>
    <row r="4568" spans="103:110" x14ac:dyDescent="0.25">
      <c r="CY4568"/>
      <c r="DA4568"/>
      <c r="DF4568"/>
    </row>
    <row r="4569" spans="103:110" x14ac:dyDescent="0.25">
      <c r="CY4569"/>
      <c r="DA4569"/>
      <c r="DF4569"/>
    </row>
    <row r="4570" spans="103:110" x14ac:dyDescent="0.25">
      <c r="CY4570"/>
      <c r="DA4570"/>
      <c r="DF4570"/>
    </row>
    <row r="4571" spans="103:110" x14ac:dyDescent="0.25">
      <c r="CY4571"/>
      <c r="DA4571"/>
      <c r="DF4571"/>
    </row>
    <row r="4572" spans="103:110" x14ac:dyDescent="0.25">
      <c r="CY4572"/>
      <c r="DA4572"/>
      <c r="DF4572"/>
    </row>
    <row r="4573" spans="103:110" x14ac:dyDescent="0.25">
      <c r="CY4573"/>
      <c r="DA4573"/>
      <c r="DF4573"/>
    </row>
    <row r="4574" spans="103:110" x14ac:dyDescent="0.25">
      <c r="CY4574"/>
      <c r="DA4574"/>
      <c r="DF4574"/>
    </row>
    <row r="4575" spans="103:110" x14ac:dyDescent="0.25">
      <c r="CY4575"/>
      <c r="DA4575"/>
      <c r="DF4575"/>
    </row>
    <row r="4576" spans="103:110" x14ac:dyDescent="0.25">
      <c r="CY4576"/>
      <c r="DA4576"/>
      <c r="DF4576"/>
    </row>
    <row r="4577" spans="103:110" x14ac:dyDescent="0.25">
      <c r="CY4577"/>
      <c r="DA4577"/>
      <c r="DF4577"/>
    </row>
    <row r="4578" spans="103:110" x14ac:dyDescent="0.25">
      <c r="CY4578"/>
      <c r="DA4578"/>
      <c r="DF4578"/>
    </row>
    <row r="4579" spans="103:110" x14ac:dyDescent="0.25">
      <c r="CY4579"/>
      <c r="DA4579"/>
      <c r="DF4579"/>
    </row>
    <row r="4580" spans="103:110" x14ac:dyDescent="0.25">
      <c r="CY4580"/>
      <c r="DA4580"/>
      <c r="DF4580"/>
    </row>
    <row r="4581" spans="103:110" x14ac:dyDescent="0.25">
      <c r="CY4581"/>
      <c r="DA4581"/>
      <c r="DF4581"/>
    </row>
    <row r="4582" spans="103:110" x14ac:dyDescent="0.25">
      <c r="CY4582"/>
      <c r="DA4582"/>
      <c r="DF4582"/>
    </row>
    <row r="4583" spans="103:110" x14ac:dyDescent="0.25">
      <c r="CY4583"/>
      <c r="DA4583"/>
      <c r="DF4583"/>
    </row>
    <row r="4584" spans="103:110" x14ac:dyDescent="0.25">
      <c r="CY4584"/>
      <c r="DA4584"/>
      <c r="DF4584"/>
    </row>
    <row r="4585" spans="103:110" x14ac:dyDescent="0.25">
      <c r="CY4585"/>
      <c r="DA4585"/>
      <c r="DF4585"/>
    </row>
    <row r="4586" spans="103:110" x14ac:dyDescent="0.25">
      <c r="CY4586"/>
      <c r="DA4586"/>
      <c r="DF4586"/>
    </row>
    <row r="4587" spans="103:110" x14ac:dyDescent="0.25">
      <c r="CY4587"/>
      <c r="DA4587"/>
      <c r="DF4587"/>
    </row>
    <row r="4588" spans="103:110" x14ac:dyDescent="0.25">
      <c r="CY4588"/>
      <c r="DA4588"/>
      <c r="DF4588"/>
    </row>
    <row r="4589" spans="103:110" x14ac:dyDescent="0.25">
      <c r="CY4589"/>
      <c r="DA4589"/>
      <c r="DF4589"/>
    </row>
    <row r="4590" spans="103:110" x14ac:dyDescent="0.25">
      <c r="CY4590"/>
      <c r="DA4590"/>
      <c r="DF4590"/>
    </row>
    <row r="4591" spans="103:110" x14ac:dyDescent="0.25">
      <c r="CY4591"/>
      <c r="DA4591"/>
      <c r="DF4591"/>
    </row>
    <row r="4592" spans="103:110" x14ac:dyDescent="0.25">
      <c r="CY4592"/>
      <c r="DA4592"/>
      <c r="DF4592"/>
    </row>
    <row r="4593" spans="103:110" x14ac:dyDescent="0.25">
      <c r="CY4593"/>
      <c r="DA4593"/>
      <c r="DF4593"/>
    </row>
    <row r="4594" spans="103:110" x14ac:dyDescent="0.25">
      <c r="CY4594"/>
      <c r="DA4594"/>
      <c r="DF4594"/>
    </row>
    <row r="4595" spans="103:110" x14ac:dyDescent="0.25">
      <c r="CY4595"/>
      <c r="DA4595"/>
      <c r="DF4595"/>
    </row>
    <row r="4596" spans="103:110" x14ac:dyDescent="0.25">
      <c r="CY4596"/>
      <c r="DA4596"/>
      <c r="DF4596"/>
    </row>
    <row r="4597" spans="103:110" x14ac:dyDescent="0.25">
      <c r="CY4597"/>
      <c r="DA4597"/>
      <c r="DF4597"/>
    </row>
    <row r="4598" spans="103:110" x14ac:dyDescent="0.25">
      <c r="CY4598"/>
      <c r="DA4598"/>
      <c r="DF4598"/>
    </row>
    <row r="4599" spans="103:110" x14ac:dyDescent="0.25">
      <c r="CY4599"/>
      <c r="DA4599"/>
      <c r="DF4599"/>
    </row>
    <row r="4600" spans="103:110" x14ac:dyDescent="0.25">
      <c r="CY4600"/>
      <c r="DA4600"/>
      <c r="DF4600"/>
    </row>
    <row r="4601" spans="103:110" x14ac:dyDescent="0.25">
      <c r="CY4601"/>
      <c r="DA4601"/>
      <c r="DF4601"/>
    </row>
    <row r="4602" spans="103:110" x14ac:dyDescent="0.25">
      <c r="CY4602"/>
      <c r="DA4602"/>
      <c r="DF4602"/>
    </row>
    <row r="4603" spans="103:110" x14ac:dyDescent="0.25">
      <c r="CY4603"/>
      <c r="DA4603"/>
      <c r="DF4603"/>
    </row>
    <row r="4604" spans="103:110" x14ac:dyDescent="0.25">
      <c r="CY4604"/>
      <c r="DA4604"/>
      <c r="DF4604"/>
    </row>
    <row r="4605" spans="103:110" x14ac:dyDescent="0.25">
      <c r="CY4605"/>
      <c r="DA4605"/>
      <c r="DF4605"/>
    </row>
    <row r="4606" spans="103:110" x14ac:dyDescent="0.25">
      <c r="CY4606"/>
      <c r="DA4606"/>
      <c r="DF4606"/>
    </row>
    <row r="4607" spans="103:110" x14ac:dyDescent="0.25">
      <c r="CY4607"/>
      <c r="DA4607"/>
      <c r="DF4607"/>
    </row>
    <row r="4608" spans="103:110" x14ac:dyDescent="0.25">
      <c r="CY4608"/>
      <c r="DA4608"/>
      <c r="DF4608"/>
    </row>
    <row r="4609" spans="103:110" x14ac:dyDescent="0.25">
      <c r="CY4609"/>
      <c r="DA4609"/>
      <c r="DF4609"/>
    </row>
    <row r="4610" spans="103:110" x14ac:dyDescent="0.25">
      <c r="CY4610"/>
      <c r="DA4610"/>
      <c r="DF4610"/>
    </row>
    <row r="4611" spans="103:110" x14ac:dyDescent="0.25">
      <c r="CY4611"/>
      <c r="DA4611"/>
      <c r="DF4611"/>
    </row>
    <row r="4612" spans="103:110" x14ac:dyDescent="0.25">
      <c r="CY4612"/>
      <c r="DA4612"/>
      <c r="DF4612"/>
    </row>
    <row r="4613" spans="103:110" x14ac:dyDescent="0.25">
      <c r="CY4613"/>
      <c r="DA4613"/>
      <c r="DF4613"/>
    </row>
    <row r="4614" spans="103:110" x14ac:dyDescent="0.25">
      <c r="CY4614"/>
      <c r="DA4614"/>
      <c r="DF4614"/>
    </row>
    <row r="4615" spans="103:110" x14ac:dyDescent="0.25">
      <c r="CY4615"/>
      <c r="DA4615"/>
      <c r="DF4615"/>
    </row>
    <row r="4616" spans="103:110" x14ac:dyDescent="0.25">
      <c r="CY4616"/>
      <c r="DA4616"/>
      <c r="DF4616"/>
    </row>
    <row r="4617" spans="103:110" x14ac:dyDescent="0.25">
      <c r="CY4617"/>
      <c r="DA4617"/>
      <c r="DF4617"/>
    </row>
    <row r="4618" spans="103:110" x14ac:dyDescent="0.25">
      <c r="CY4618"/>
      <c r="DA4618"/>
      <c r="DF4618"/>
    </row>
    <row r="4619" spans="103:110" x14ac:dyDescent="0.25">
      <c r="CY4619"/>
      <c r="DA4619"/>
      <c r="DF4619"/>
    </row>
    <row r="4620" spans="103:110" x14ac:dyDescent="0.25">
      <c r="CY4620"/>
      <c r="DA4620"/>
      <c r="DF4620"/>
    </row>
    <row r="4621" spans="103:110" x14ac:dyDescent="0.25">
      <c r="CY4621"/>
      <c r="DA4621"/>
      <c r="DF4621"/>
    </row>
    <row r="4622" spans="103:110" x14ac:dyDescent="0.25">
      <c r="CY4622"/>
      <c r="DA4622"/>
      <c r="DF4622"/>
    </row>
    <row r="4623" spans="103:110" x14ac:dyDescent="0.25">
      <c r="CY4623"/>
      <c r="DA4623"/>
      <c r="DF4623"/>
    </row>
    <row r="4624" spans="103:110" x14ac:dyDescent="0.25">
      <c r="CY4624"/>
      <c r="DA4624"/>
      <c r="DF4624"/>
    </row>
    <row r="4625" spans="103:110" x14ac:dyDescent="0.25">
      <c r="CY4625"/>
      <c r="DA4625"/>
      <c r="DF4625"/>
    </row>
    <row r="4626" spans="103:110" x14ac:dyDescent="0.25">
      <c r="CY4626"/>
      <c r="DA4626"/>
      <c r="DF4626"/>
    </row>
    <row r="4627" spans="103:110" x14ac:dyDescent="0.25">
      <c r="CY4627"/>
      <c r="DA4627"/>
      <c r="DF4627"/>
    </row>
    <row r="4628" spans="103:110" x14ac:dyDescent="0.25">
      <c r="CY4628"/>
      <c r="DA4628"/>
      <c r="DF4628"/>
    </row>
    <row r="4629" spans="103:110" x14ac:dyDescent="0.25">
      <c r="CY4629"/>
      <c r="DA4629"/>
      <c r="DF4629"/>
    </row>
    <row r="4630" spans="103:110" x14ac:dyDescent="0.25">
      <c r="CY4630"/>
      <c r="DA4630"/>
      <c r="DF4630"/>
    </row>
    <row r="4631" spans="103:110" x14ac:dyDescent="0.25">
      <c r="CY4631"/>
      <c r="DA4631"/>
      <c r="DF4631"/>
    </row>
    <row r="4632" spans="103:110" x14ac:dyDescent="0.25">
      <c r="CY4632"/>
      <c r="DA4632"/>
      <c r="DF4632"/>
    </row>
    <row r="4633" spans="103:110" x14ac:dyDescent="0.25">
      <c r="CY4633"/>
      <c r="DA4633"/>
      <c r="DF4633"/>
    </row>
    <row r="4634" spans="103:110" x14ac:dyDescent="0.25">
      <c r="CY4634"/>
      <c r="DA4634"/>
      <c r="DF4634"/>
    </row>
    <row r="4635" spans="103:110" x14ac:dyDescent="0.25">
      <c r="CY4635"/>
      <c r="DA4635"/>
      <c r="DF4635"/>
    </row>
    <row r="4636" spans="103:110" x14ac:dyDescent="0.25">
      <c r="CY4636"/>
      <c r="DA4636"/>
      <c r="DF4636"/>
    </row>
    <row r="4637" spans="103:110" x14ac:dyDescent="0.25">
      <c r="CY4637"/>
      <c r="DA4637"/>
      <c r="DF4637"/>
    </row>
    <row r="4638" spans="103:110" x14ac:dyDescent="0.25">
      <c r="CY4638"/>
      <c r="DA4638"/>
      <c r="DF4638"/>
    </row>
    <row r="4639" spans="103:110" x14ac:dyDescent="0.25">
      <c r="CY4639"/>
      <c r="DA4639"/>
      <c r="DF4639"/>
    </row>
    <row r="4640" spans="103:110" x14ac:dyDescent="0.25">
      <c r="CY4640"/>
      <c r="DA4640"/>
      <c r="DF4640"/>
    </row>
    <row r="4641" spans="103:110" x14ac:dyDescent="0.25">
      <c r="CY4641"/>
      <c r="DA4641"/>
      <c r="DF4641"/>
    </row>
    <row r="4642" spans="103:110" x14ac:dyDescent="0.25">
      <c r="CY4642"/>
      <c r="DA4642"/>
      <c r="DF4642"/>
    </row>
    <row r="4643" spans="103:110" x14ac:dyDescent="0.25">
      <c r="CY4643"/>
      <c r="DA4643"/>
      <c r="DF4643"/>
    </row>
    <row r="4644" spans="103:110" x14ac:dyDescent="0.25">
      <c r="CY4644"/>
      <c r="DA4644"/>
      <c r="DF4644"/>
    </row>
    <row r="4645" spans="103:110" x14ac:dyDescent="0.25">
      <c r="CY4645"/>
      <c r="DA4645"/>
      <c r="DF4645"/>
    </row>
    <row r="4646" spans="103:110" x14ac:dyDescent="0.25">
      <c r="CY4646"/>
      <c r="DA4646"/>
      <c r="DF4646"/>
    </row>
    <row r="4647" spans="103:110" x14ac:dyDescent="0.25">
      <c r="CY4647"/>
      <c r="DA4647"/>
      <c r="DF4647"/>
    </row>
    <row r="4648" spans="103:110" x14ac:dyDescent="0.25">
      <c r="CY4648"/>
      <c r="DA4648"/>
      <c r="DF4648"/>
    </row>
    <row r="4649" spans="103:110" x14ac:dyDescent="0.25">
      <c r="CY4649"/>
      <c r="DA4649"/>
      <c r="DF4649"/>
    </row>
    <row r="4650" spans="103:110" x14ac:dyDescent="0.25">
      <c r="CY4650"/>
      <c r="DA4650"/>
      <c r="DF4650"/>
    </row>
    <row r="4651" spans="103:110" x14ac:dyDescent="0.25">
      <c r="CY4651"/>
      <c r="DA4651"/>
      <c r="DF4651"/>
    </row>
    <row r="4652" spans="103:110" x14ac:dyDescent="0.25">
      <c r="CY4652"/>
      <c r="DA4652"/>
      <c r="DF4652"/>
    </row>
    <row r="4653" spans="103:110" x14ac:dyDescent="0.25">
      <c r="CY4653"/>
      <c r="DA4653"/>
      <c r="DF4653"/>
    </row>
    <row r="4654" spans="103:110" x14ac:dyDescent="0.25">
      <c r="CY4654"/>
      <c r="DA4654"/>
      <c r="DF4654"/>
    </row>
    <row r="4655" spans="103:110" x14ac:dyDescent="0.25">
      <c r="CY4655"/>
      <c r="DA4655"/>
      <c r="DF4655"/>
    </row>
    <row r="4656" spans="103:110" x14ac:dyDescent="0.25">
      <c r="CY4656"/>
      <c r="DA4656"/>
      <c r="DF4656"/>
    </row>
    <row r="4657" spans="103:110" x14ac:dyDescent="0.25">
      <c r="CY4657"/>
      <c r="DA4657"/>
      <c r="DF4657"/>
    </row>
    <row r="4658" spans="103:110" x14ac:dyDescent="0.25">
      <c r="CY4658"/>
      <c r="DA4658"/>
      <c r="DF4658"/>
    </row>
    <row r="4659" spans="103:110" x14ac:dyDescent="0.25">
      <c r="CY4659"/>
      <c r="DA4659"/>
      <c r="DF4659"/>
    </row>
    <row r="4660" spans="103:110" x14ac:dyDescent="0.25">
      <c r="CY4660"/>
      <c r="DA4660"/>
      <c r="DF4660"/>
    </row>
    <row r="4661" spans="103:110" x14ac:dyDescent="0.25">
      <c r="CY4661"/>
      <c r="DA4661"/>
      <c r="DF4661"/>
    </row>
    <row r="4662" spans="103:110" x14ac:dyDescent="0.25">
      <c r="CY4662"/>
      <c r="DA4662"/>
      <c r="DF4662"/>
    </row>
    <row r="4663" spans="103:110" x14ac:dyDescent="0.25">
      <c r="CY4663"/>
      <c r="DA4663"/>
      <c r="DF4663"/>
    </row>
    <row r="4664" spans="103:110" x14ac:dyDescent="0.25">
      <c r="CY4664"/>
      <c r="DA4664"/>
      <c r="DF4664"/>
    </row>
    <row r="4665" spans="103:110" x14ac:dyDescent="0.25">
      <c r="CY4665"/>
      <c r="DA4665"/>
      <c r="DF4665"/>
    </row>
    <row r="4666" spans="103:110" x14ac:dyDescent="0.25">
      <c r="CY4666"/>
      <c r="DA4666"/>
      <c r="DF4666"/>
    </row>
    <row r="4667" spans="103:110" x14ac:dyDescent="0.25">
      <c r="CY4667"/>
      <c r="DA4667"/>
      <c r="DF4667"/>
    </row>
    <row r="4668" spans="103:110" x14ac:dyDescent="0.25">
      <c r="CY4668"/>
      <c r="DA4668"/>
      <c r="DF4668"/>
    </row>
    <row r="4669" spans="103:110" x14ac:dyDescent="0.25">
      <c r="CY4669"/>
      <c r="DA4669"/>
      <c r="DF4669"/>
    </row>
    <row r="4670" spans="103:110" x14ac:dyDescent="0.25">
      <c r="CY4670"/>
      <c r="DA4670"/>
      <c r="DF4670"/>
    </row>
    <row r="4671" spans="103:110" x14ac:dyDescent="0.25">
      <c r="CY4671"/>
      <c r="DA4671"/>
      <c r="DF4671"/>
    </row>
    <row r="4672" spans="103:110" x14ac:dyDescent="0.25">
      <c r="CY4672"/>
      <c r="DA4672"/>
      <c r="DF4672"/>
    </row>
    <row r="4673" spans="103:110" x14ac:dyDescent="0.25">
      <c r="CY4673"/>
      <c r="DA4673"/>
      <c r="DF4673"/>
    </row>
    <row r="4674" spans="103:110" x14ac:dyDescent="0.25">
      <c r="CY4674"/>
      <c r="DA4674"/>
      <c r="DF4674"/>
    </row>
    <row r="4675" spans="103:110" x14ac:dyDescent="0.25">
      <c r="CY4675"/>
      <c r="DA4675"/>
      <c r="DF4675"/>
    </row>
    <row r="4676" spans="103:110" x14ac:dyDescent="0.25">
      <c r="CY4676"/>
      <c r="DA4676"/>
      <c r="DF4676"/>
    </row>
    <row r="4677" spans="103:110" x14ac:dyDescent="0.25">
      <c r="CY4677"/>
      <c r="DA4677"/>
      <c r="DF4677"/>
    </row>
    <row r="4678" spans="103:110" x14ac:dyDescent="0.25">
      <c r="CY4678"/>
      <c r="DA4678"/>
      <c r="DF4678"/>
    </row>
    <row r="4679" spans="103:110" x14ac:dyDescent="0.25">
      <c r="CY4679"/>
      <c r="DA4679"/>
      <c r="DF4679"/>
    </row>
    <row r="4680" spans="103:110" x14ac:dyDescent="0.25">
      <c r="CY4680"/>
      <c r="DA4680"/>
      <c r="DF4680"/>
    </row>
    <row r="4681" spans="103:110" x14ac:dyDescent="0.25">
      <c r="CY4681"/>
      <c r="DA4681"/>
      <c r="DF4681"/>
    </row>
    <row r="4682" spans="103:110" x14ac:dyDescent="0.25">
      <c r="CY4682"/>
      <c r="DA4682"/>
      <c r="DF4682"/>
    </row>
    <row r="4683" spans="103:110" x14ac:dyDescent="0.25">
      <c r="CY4683"/>
      <c r="DA4683"/>
      <c r="DF4683"/>
    </row>
    <row r="4684" spans="103:110" x14ac:dyDescent="0.25">
      <c r="CY4684"/>
      <c r="DA4684"/>
      <c r="DF4684"/>
    </row>
    <row r="4685" spans="103:110" x14ac:dyDescent="0.25">
      <c r="CY4685"/>
      <c r="DA4685"/>
      <c r="DF4685"/>
    </row>
    <row r="4686" spans="103:110" x14ac:dyDescent="0.25">
      <c r="CY4686"/>
      <c r="DA4686"/>
      <c r="DF4686"/>
    </row>
    <row r="4687" spans="103:110" x14ac:dyDescent="0.25">
      <c r="CY4687"/>
      <c r="DA4687"/>
      <c r="DF4687"/>
    </row>
    <row r="4688" spans="103:110" x14ac:dyDescent="0.25">
      <c r="CY4688"/>
      <c r="DA4688"/>
      <c r="DF4688"/>
    </row>
    <row r="4689" spans="103:110" x14ac:dyDescent="0.25">
      <c r="CY4689"/>
      <c r="DA4689"/>
      <c r="DF4689"/>
    </row>
    <row r="4690" spans="103:110" x14ac:dyDescent="0.25">
      <c r="CY4690"/>
      <c r="DA4690"/>
      <c r="DF4690"/>
    </row>
    <row r="4691" spans="103:110" x14ac:dyDescent="0.25">
      <c r="CY4691"/>
      <c r="DA4691"/>
      <c r="DF4691"/>
    </row>
    <row r="4692" spans="103:110" x14ac:dyDescent="0.25">
      <c r="CY4692"/>
      <c r="DA4692"/>
      <c r="DF4692"/>
    </row>
    <row r="4693" spans="103:110" x14ac:dyDescent="0.25">
      <c r="CY4693"/>
      <c r="DA4693"/>
      <c r="DF4693"/>
    </row>
    <row r="4694" spans="103:110" x14ac:dyDescent="0.25">
      <c r="CY4694"/>
      <c r="DA4694"/>
      <c r="DF4694"/>
    </row>
    <row r="4695" spans="103:110" x14ac:dyDescent="0.25">
      <c r="CY4695"/>
      <c r="DA4695"/>
      <c r="DF4695"/>
    </row>
    <row r="4696" spans="103:110" x14ac:dyDescent="0.25">
      <c r="CY4696"/>
      <c r="DA4696"/>
      <c r="DF4696"/>
    </row>
    <row r="4697" spans="103:110" x14ac:dyDescent="0.25">
      <c r="CY4697"/>
      <c r="DA4697"/>
      <c r="DF4697"/>
    </row>
    <row r="4698" spans="103:110" x14ac:dyDescent="0.25">
      <c r="CY4698"/>
      <c r="DA4698"/>
      <c r="DF4698"/>
    </row>
    <row r="4699" spans="103:110" x14ac:dyDescent="0.25">
      <c r="CY4699"/>
      <c r="DA4699"/>
      <c r="DF4699"/>
    </row>
    <row r="4700" spans="103:110" x14ac:dyDescent="0.25">
      <c r="CY4700"/>
      <c r="DA4700"/>
      <c r="DF4700"/>
    </row>
    <row r="4701" spans="103:110" x14ac:dyDescent="0.25">
      <c r="CY4701"/>
      <c r="DA4701"/>
      <c r="DF4701"/>
    </row>
    <row r="4702" spans="103:110" x14ac:dyDescent="0.25">
      <c r="CY4702"/>
      <c r="DA4702"/>
      <c r="DF4702"/>
    </row>
    <row r="4703" spans="103:110" x14ac:dyDescent="0.25">
      <c r="CY4703"/>
      <c r="DA4703"/>
      <c r="DF4703"/>
    </row>
    <row r="4704" spans="103:110" x14ac:dyDescent="0.25">
      <c r="CY4704"/>
      <c r="DA4704"/>
      <c r="DF4704"/>
    </row>
    <row r="4705" spans="103:110" x14ac:dyDescent="0.25">
      <c r="CY4705"/>
      <c r="DA4705"/>
      <c r="DF4705"/>
    </row>
    <row r="4706" spans="103:110" x14ac:dyDescent="0.25">
      <c r="CY4706"/>
      <c r="DA4706"/>
      <c r="DF4706"/>
    </row>
    <row r="4707" spans="103:110" x14ac:dyDescent="0.25">
      <c r="CY4707"/>
      <c r="DA4707"/>
      <c r="DF4707"/>
    </row>
    <row r="4708" spans="103:110" x14ac:dyDescent="0.25">
      <c r="CY4708"/>
      <c r="DA4708"/>
      <c r="DF4708"/>
    </row>
    <row r="4709" spans="103:110" x14ac:dyDescent="0.25">
      <c r="CY4709"/>
      <c r="DA4709"/>
      <c r="DF4709"/>
    </row>
    <row r="4710" spans="103:110" x14ac:dyDescent="0.25">
      <c r="CY4710"/>
      <c r="DA4710"/>
      <c r="DF4710"/>
    </row>
    <row r="4711" spans="103:110" x14ac:dyDescent="0.25">
      <c r="CY4711"/>
      <c r="DA4711"/>
      <c r="DF4711"/>
    </row>
    <row r="4712" spans="103:110" x14ac:dyDescent="0.25">
      <c r="CY4712"/>
      <c r="DA4712"/>
      <c r="DF4712"/>
    </row>
    <row r="4713" spans="103:110" x14ac:dyDescent="0.25">
      <c r="CY4713"/>
      <c r="DA4713"/>
      <c r="DF4713"/>
    </row>
    <row r="4714" spans="103:110" x14ac:dyDescent="0.25">
      <c r="CY4714"/>
      <c r="DA4714"/>
      <c r="DF4714"/>
    </row>
    <row r="4715" spans="103:110" x14ac:dyDescent="0.25">
      <c r="CY4715"/>
      <c r="DA4715"/>
      <c r="DF4715"/>
    </row>
    <row r="4716" spans="103:110" x14ac:dyDescent="0.25">
      <c r="CY4716"/>
      <c r="DA4716"/>
      <c r="DF4716"/>
    </row>
    <row r="4717" spans="103:110" x14ac:dyDescent="0.25">
      <c r="CY4717"/>
      <c r="DA4717"/>
      <c r="DF4717"/>
    </row>
    <row r="4718" spans="103:110" x14ac:dyDescent="0.25">
      <c r="CY4718"/>
      <c r="DA4718"/>
      <c r="DF4718"/>
    </row>
    <row r="4719" spans="103:110" x14ac:dyDescent="0.25">
      <c r="CY4719"/>
      <c r="DA4719"/>
      <c r="DF4719"/>
    </row>
    <row r="4720" spans="103:110" x14ac:dyDescent="0.25">
      <c r="CY4720"/>
      <c r="DA4720"/>
      <c r="DF4720"/>
    </row>
    <row r="4721" spans="103:110" x14ac:dyDescent="0.25">
      <c r="CY4721"/>
      <c r="DA4721"/>
      <c r="DF4721"/>
    </row>
    <row r="4722" spans="103:110" x14ac:dyDescent="0.25">
      <c r="CY4722"/>
      <c r="DA4722"/>
      <c r="DF4722"/>
    </row>
    <row r="4723" spans="103:110" x14ac:dyDescent="0.25">
      <c r="CY4723"/>
      <c r="DA4723"/>
      <c r="DF4723"/>
    </row>
    <row r="4724" spans="103:110" x14ac:dyDescent="0.25">
      <c r="CY4724"/>
      <c r="DA4724"/>
      <c r="DF4724"/>
    </row>
    <row r="4725" spans="103:110" x14ac:dyDescent="0.25">
      <c r="CY4725"/>
      <c r="DA4725"/>
      <c r="DF4725"/>
    </row>
    <row r="4726" spans="103:110" x14ac:dyDescent="0.25">
      <c r="CY4726"/>
      <c r="DA4726"/>
      <c r="DF4726"/>
    </row>
    <row r="4727" spans="103:110" x14ac:dyDescent="0.25">
      <c r="CY4727"/>
      <c r="DA4727"/>
      <c r="DF4727"/>
    </row>
    <row r="4728" spans="103:110" x14ac:dyDescent="0.25">
      <c r="CY4728"/>
      <c r="DA4728"/>
      <c r="DF4728"/>
    </row>
    <row r="4729" spans="103:110" x14ac:dyDescent="0.25">
      <c r="CY4729"/>
      <c r="DA4729"/>
      <c r="DF4729"/>
    </row>
    <row r="4730" spans="103:110" x14ac:dyDescent="0.25">
      <c r="CY4730"/>
      <c r="DA4730"/>
      <c r="DF4730"/>
    </row>
    <row r="4731" spans="103:110" x14ac:dyDescent="0.25">
      <c r="CY4731"/>
      <c r="DA4731"/>
      <c r="DF4731"/>
    </row>
    <row r="4732" spans="103:110" x14ac:dyDescent="0.25">
      <c r="CY4732"/>
      <c r="DA4732"/>
      <c r="DF4732"/>
    </row>
    <row r="4733" spans="103:110" x14ac:dyDescent="0.25">
      <c r="CY4733"/>
      <c r="DA4733"/>
      <c r="DF4733"/>
    </row>
    <row r="4734" spans="103:110" x14ac:dyDescent="0.25">
      <c r="CY4734"/>
      <c r="DA4734"/>
      <c r="DF4734"/>
    </row>
    <row r="4735" spans="103:110" x14ac:dyDescent="0.25">
      <c r="CY4735"/>
      <c r="DA4735"/>
      <c r="DF4735"/>
    </row>
    <row r="4736" spans="103:110" x14ac:dyDescent="0.25">
      <c r="CY4736"/>
      <c r="DA4736"/>
      <c r="DF4736"/>
    </row>
    <row r="4737" spans="103:110" x14ac:dyDescent="0.25">
      <c r="CY4737"/>
      <c r="DA4737"/>
      <c r="DF4737"/>
    </row>
    <row r="4738" spans="103:110" x14ac:dyDescent="0.25">
      <c r="CY4738"/>
      <c r="DA4738"/>
      <c r="DF4738"/>
    </row>
    <row r="4739" spans="103:110" x14ac:dyDescent="0.25">
      <c r="CY4739"/>
      <c r="DA4739"/>
      <c r="DF4739"/>
    </row>
    <row r="4740" spans="103:110" x14ac:dyDescent="0.25">
      <c r="CY4740"/>
      <c r="DA4740"/>
      <c r="DF4740"/>
    </row>
    <row r="4741" spans="103:110" x14ac:dyDescent="0.25">
      <c r="CY4741"/>
      <c r="DA4741"/>
      <c r="DF4741"/>
    </row>
    <row r="4742" spans="103:110" x14ac:dyDescent="0.25">
      <c r="CY4742"/>
      <c r="DA4742"/>
      <c r="DF4742"/>
    </row>
    <row r="4743" spans="103:110" x14ac:dyDescent="0.25">
      <c r="CY4743"/>
      <c r="DA4743"/>
      <c r="DF4743"/>
    </row>
    <row r="4744" spans="103:110" x14ac:dyDescent="0.25">
      <c r="CY4744"/>
      <c r="DA4744"/>
      <c r="DF4744"/>
    </row>
    <row r="4745" spans="103:110" x14ac:dyDescent="0.25">
      <c r="CY4745"/>
      <c r="DA4745"/>
      <c r="DF4745"/>
    </row>
    <row r="4746" spans="103:110" x14ac:dyDescent="0.25">
      <c r="CY4746"/>
      <c r="DA4746"/>
      <c r="DF4746"/>
    </row>
    <row r="4747" spans="103:110" x14ac:dyDescent="0.25">
      <c r="CY4747"/>
      <c r="DA4747"/>
      <c r="DF4747"/>
    </row>
    <row r="4748" spans="103:110" x14ac:dyDescent="0.25">
      <c r="CY4748"/>
      <c r="DA4748"/>
      <c r="DF4748"/>
    </row>
    <row r="4749" spans="103:110" x14ac:dyDescent="0.25">
      <c r="CY4749"/>
      <c r="DA4749"/>
      <c r="DF4749"/>
    </row>
    <row r="4750" spans="103:110" x14ac:dyDescent="0.25">
      <c r="CY4750"/>
      <c r="DA4750"/>
      <c r="DF4750"/>
    </row>
    <row r="4751" spans="103:110" x14ac:dyDescent="0.25">
      <c r="CY4751"/>
      <c r="DA4751"/>
      <c r="DF4751"/>
    </row>
    <row r="4752" spans="103:110" x14ac:dyDescent="0.25">
      <c r="CY4752"/>
      <c r="DA4752"/>
      <c r="DF4752"/>
    </row>
    <row r="4753" spans="103:110" x14ac:dyDescent="0.25">
      <c r="CY4753"/>
      <c r="DA4753"/>
      <c r="DF4753"/>
    </row>
    <row r="4754" spans="103:110" x14ac:dyDescent="0.25">
      <c r="CY4754"/>
      <c r="DA4754"/>
      <c r="DF4754"/>
    </row>
    <row r="4755" spans="103:110" x14ac:dyDescent="0.25">
      <c r="CY4755"/>
      <c r="DA4755"/>
      <c r="DF4755"/>
    </row>
    <row r="4756" spans="103:110" x14ac:dyDescent="0.25">
      <c r="CY4756"/>
      <c r="DA4756"/>
      <c r="DF4756"/>
    </row>
    <row r="4757" spans="103:110" x14ac:dyDescent="0.25">
      <c r="CY4757"/>
      <c r="DA4757"/>
      <c r="DF4757"/>
    </row>
    <row r="4758" spans="103:110" x14ac:dyDescent="0.25">
      <c r="CY4758"/>
      <c r="DA4758"/>
      <c r="DF4758"/>
    </row>
    <row r="4759" spans="103:110" x14ac:dyDescent="0.25">
      <c r="CY4759"/>
      <c r="DA4759"/>
      <c r="DF4759"/>
    </row>
    <row r="4760" spans="103:110" x14ac:dyDescent="0.25">
      <c r="CY4760"/>
      <c r="DA4760"/>
      <c r="DF4760"/>
    </row>
    <row r="4761" spans="103:110" x14ac:dyDescent="0.25">
      <c r="CY4761"/>
      <c r="DA4761"/>
      <c r="DF4761"/>
    </row>
    <row r="4762" spans="103:110" x14ac:dyDescent="0.25">
      <c r="CY4762"/>
      <c r="DA4762"/>
      <c r="DF4762"/>
    </row>
    <row r="4763" spans="103:110" x14ac:dyDescent="0.25">
      <c r="CY4763"/>
      <c r="DA4763"/>
      <c r="DF4763"/>
    </row>
    <row r="4764" spans="103:110" x14ac:dyDescent="0.25">
      <c r="CY4764"/>
      <c r="DA4764"/>
      <c r="DF4764"/>
    </row>
    <row r="4765" spans="103:110" x14ac:dyDescent="0.25">
      <c r="CY4765"/>
      <c r="DA4765"/>
      <c r="DF4765"/>
    </row>
    <row r="4766" spans="103:110" x14ac:dyDescent="0.25">
      <c r="CY4766"/>
      <c r="DA4766"/>
      <c r="DF4766"/>
    </row>
    <row r="4767" spans="103:110" x14ac:dyDescent="0.25">
      <c r="CY4767"/>
      <c r="DA4767"/>
      <c r="DF4767"/>
    </row>
    <row r="4768" spans="103:110" x14ac:dyDescent="0.25">
      <c r="CY4768"/>
      <c r="DA4768"/>
      <c r="DF4768"/>
    </row>
    <row r="4769" spans="103:110" x14ac:dyDescent="0.25">
      <c r="CY4769"/>
      <c r="DA4769"/>
      <c r="DF4769"/>
    </row>
    <row r="4770" spans="103:110" x14ac:dyDescent="0.25">
      <c r="CY4770"/>
      <c r="DA4770"/>
      <c r="DF4770"/>
    </row>
    <row r="4771" spans="103:110" x14ac:dyDescent="0.25">
      <c r="CY4771"/>
      <c r="DA4771"/>
      <c r="DF4771"/>
    </row>
    <row r="4772" spans="103:110" x14ac:dyDescent="0.25">
      <c r="CY4772"/>
      <c r="DA4772"/>
      <c r="DF4772"/>
    </row>
    <row r="4773" spans="103:110" x14ac:dyDescent="0.25">
      <c r="CY4773"/>
      <c r="DA4773"/>
      <c r="DF4773"/>
    </row>
    <row r="4774" spans="103:110" x14ac:dyDescent="0.25">
      <c r="CY4774"/>
      <c r="DA4774"/>
      <c r="DF4774"/>
    </row>
    <row r="4775" spans="103:110" x14ac:dyDescent="0.25">
      <c r="CY4775"/>
      <c r="DA4775"/>
      <c r="DF4775"/>
    </row>
    <row r="4776" spans="103:110" x14ac:dyDescent="0.25">
      <c r="CY4776"/>
      <c r="DA4776"/>
      <c r="DF4776"/>
    </row>
    <row r="4777" spans="103:110" x14ac:dyDescent="0.25">
      <c r="CY4777"/>
      <c r="DA4777"/>
      <c r="DF4777"/>
    </row>
    <row r="4778" spans="103:110" x14ac:dyDescent="0.25">
      <c r="CY4778"/>
      <c r="DA4778"/>
      <c r="DF4778"/>
    </row>
    <row r="4779" spans="103:110" x14ac:dyDescent="0.25">
      <c r="CY4779"/>
      <c r="DA4779"/>
      <c r="DF4779"/>
    </row>
    <row r="4780" spans="103:110" x14ac:dyDescent="0.25">
      <c r="CY4780"/>
      <c r="DA4780"/>
      <c r="DF4780"/>
    </row>
    <row r="4781" spans="103:110" x14ac:dyDescent="0.25">
      <c r="CY4781"/>
      <c r="DA4781"/>
      <c r="DF4781"/>
    </row>
    <row r="4782" spans="103:110" x14ac:dyDescent="0.25">
      <c r="CY4782"/>
      <c r="DA4782"/>
      <c r="DF4782"/>
    </row>
    <row r="4783" spans="103:110" x14ac:dyDescent="0.25">
      <c r="CY4783"/>
      <c r="DA4783"/>
      <c r="DF4783"/>
    </row>
    <row r="4784" spans="103:110" x14ac:dyDescent="0.25">
      <c r="CY4784"/>
      <c r="DA4784"/>
      <c r="DF4784"/>
    </row>
    <row r="4785" spans="103:110" x14ac:dyDescent="0.25">
      <c r="CY4785"/>
      <c r="DA4785"/>
      <c r="DF4785"/>
    </row>
    <row r="4786" spans="103:110" x14ac:dyDescent="0.25">
      <c r="CY4786"/>
      <c r="DA4786"/>
      <c r="DF4786"/>
    </row>
    <row r="4787" spans="103:110" x14ac:dyDescent="0.25">
      <c r="CY4787"/>
      <c r="DA4787"/>
      <c r="DF4787"/>
    </row>
    <row r="4788" spans="103:110" x14ac:dyDescent="0.25">
      <c r="CY4788"/>
      <c r="DA4788"/>
      <c r="DF4788"/>
    </row>
    <row r="4789" spans="103:110" x14ac:dyDescent="0.25">
      <c r="CY4789"/>
      <c r="DA4789"/>
      <c r="DF4789"/>
    </row>
    <row r="4790" spans="103:110" x14ac:dyDescent="0.25">
      <c r="CY4790"/>
      <c r="DA4790"/>
      <c r="DF4790"/>
    </row>
    <row r="4791" spans="103:110" x14ac:dyDescent="0.25">
      <c r="CY4791"/>
      <c r="DA4791"/>
      <c r="DF4791"/>
    </row>
    <row r="4792" spans="103:110" x14ac:dyDescent="0.25">
      <c r="CY4792"/>
      <c r="DA4792"/>
      <c r="DF4792"/>
    </row>
    <row r="4793" spans="103:110" x14ac:dyDescent="0.25">
      <c r="CY4793"/>
      <c r="DA4793"/>
      <c r="DF4793"/>
    </row>
    <row r="4794" spans="103:110" x14ac:dyDescent="0.25">
      <c r="CY4794"/>
      <c r="DA4794"/>
      <c r="DF4794"/>
    </row>
    <row r="4795" spans="103:110" x14ac:dyDescent="0.25">
      <c r="CY4795"/>
      <c r="DA4795"/>
      <c r="DF4795"/>
    </row>
    <row r="4796" spans="103:110" x14ac:dyDescent="0.25">
      <c r="CY4796"/>
      <c r="DA4796"/>
      <c r="DF4796"/>
    </row>
    <row r="4797" spans="103:110" x14ac:dyDescent="0.25">
      <c r="CY4797"/>
      <c r="DA4797"/>
      <c r="DF4797"/>
    </row>
    <row r="4798" spans="103:110" x14ac:dyDescent="0.25">
      <c r="CY4798"/>
      <c r="DA4798"/>
      <c r="DF4798"/>
    </row>
    <row r="4799" spans="103:110" x14ac:dyDescent="0.25">
      <c r="CY4799"/>
      <c r="DA4799"/>
      <c r="DF4799"/>
    </row>
    <row r="4800" spans="103:110" x14ac:dyDescent="0.25">
      <c r="CY4800"/>
      <c r="DA4800"/>
      <c r="DF4800"/>
    </row>
    <row r="4801" spans="103:110" x14ac:dyDescent="0.25">
      <c r="CY4801"/>
      <c r="DA4801"/>
      <c r="DF4801"/>
    </row>
    <row r="4802" spans="103:110" x14ac:dyDescent="0.25">
      <c r="CY4802"/>
      <c r="DA4802"/>
      <c r="DF4802"/>
    </row>
    <row r="4803" spans="103:110" x14ac:dyDescent="0.25">
      <c r="CY4803"/>
      <c r="DA4803"/>
      <c r="DF4803"/>
    </row>
    <row r="4804" spans="103:110" x14ac:dyDescent="0.25">
      <c r="CY4804"/>
      <c r="DA4804"/>
      <c r="DF4804"/>
    </row>
    <row r="4805" spans="103:110" x14ac:dyDescent="0.25">
      <c r="CY4805"/>
      <c r="DA4805"/>
      <c r="DF4805"/>
    </row>
    <row r="4806" spans="103:110" x14ac:dyDescent="0.25">
      <c r="CY4806"/>
      <c r="DA4806"/>
      <c r="DF4806"/>
    </row>
    <row r="4807" spans="103:110" x14ac:dyDescent="0.25">
      <c r="CY4807"/>
      <c r="DA4807"/>
      <c r="DF4807"/>
    </row>
    <row r="4808" spans="103:110" x14ac:dyDescent="0.25">
      <c r="CY4808"/>
      <c r="DA4808"/>
      <c r="DF4808"/>
    </row>
    <row r="4809" spans="103:110" x14ac:dyDescent="0.25">
      <c r="CY4809"/>
      <c r="DA4809"/>
      <c r="DF4809"/>
    </row>
    <row r="4810" spans="103:110" x14ac:dyDescent="0.25">
      <c r="CY4810"/>
      <c r="DA4810"/>
      <c r="DF4810"/>
    </row>
    <row r="4811" spans="103:110" x14ac:dyDescent="0.25">
      <c r="CY4811"/>
      <c r="DA4811"/>
      <c r="DF4811"/>
    </row>
    <row r="4812" spans="103:110" x14ac:dyDescent="0.25">
      <c r="CY4812"/>
      <c r="DA4812"/>
      <c r="DF4812"/>
    </row>
    <row r="4813" spans="103:110" x14ac:dyDescent="0.25">
      <c r="CY4813"/>
      <c r="DA4813"/>
      <c r="DF4813"/>
    </row>
    <row r="4814" spans="103:110" x14ac:dyDescent="0.25">
      <c r="CY4814"/>
      <c r="DA4814"/>
      <c r="DF4814"/>
    </row>
    <row r="4815" spans="103:110" x14ac:dyDescent="0.25">
      <c r="CY4815"/>
      <c r="DA4815"/>
      <c r="DF4815"/>
    </row>
    <row r="4816" spans="103:110" x14ac:dyDescent="0.25">
      <c r="CY4816"/>
      <c r="DA4816"/>
      <c r="DF4816"/>
    </row>
    <row r="4817" spans="103:110" x14ac:dyDescent="0.25">
      <c r="CY4817"/>
      <c r="DA4817"/>
      <c r="DF4817"/>
    </row>
    <row r="4818" spans="103:110" x14ac:dyDescent="0.25">
      <c r="CY4818"/>
      <c r="DA4818"/>
      <c r="DF4818"/>
    </row>
    <row r="4819" spans="103:110" x14ac:dyDescent="0.25">
      <c r="CY4819"/>
      <c r="DA4819"/>
      <c r="DF4819"/>
    </row>
    <row r="4820" spans="103:110" x14ac:dyDescent="0.25">
      <c r="CY4820"/>
      <c r="DA4820"/>
      <c r="DF4820"/>
    </row>
    <row r="4821" spans="103:110" x14ac:dyDescent="0.25">
      <c r="CY4821"/>
      <c r="DA4821"/>
      <c r="DF4821"/>
    </row>
    <row r="4822" spans="103:110" x14ac:dyDescent="0.25">
      <c r="CY4822"/>
      <c r="DA4822"/>
      <c r="DF4822"/>
    </row>
    <row r="4823" spans="103:110" x14ac:dyDescent="0.25">
      <c r="CY4823"/>
      <c r="DA4823"/>
      <c r="DF4823"/>
    </row>
    <row r="4824" spans="103:110" x14ac:dyDescent="0.25">
      <c r="CY4824"/>
      <c r="DA4824"/>
      <c r="DF4824"/>
    </row>
    <row r="4825" spans="103:110" x14ac:dyDescent="0.25">
      <c r="CY4825"/>
      <c r="DA4825"/>
      <c r="DF4825"/>
    </row>
    <row r="4826" spans="103:110" x14ac:dyDescent="0.25">
      <c r="CY4826"/>
      <c r="DA4826"/>
      <c r="DF4826"/>
    </row>
    <row r="4827" spans="103:110" x14ac:dyDescent="0.25">
      <c r="CY4827"/>
      <c r="DA4827"/>
      <c r="DF4827"/>
    </row>
    <row r="4828" spans="103:110" x14ac:dyDescent="0.25">
      <c r="CY4828"/>
      <c r="DA4828"/>
      <c r="DF4828"/>
    </row>
    <row r="4829" spans="103:110" x14ac:dyDescent="0.25">
      <c r="CY4829"/>
      <c r="DA4829"/>
      <c r="DF4829"/>
    </row>
    <row r="4830" spans="103:110" x14ac:dyDescent="0.25">
      <c r="CY4830"/>
      <c r="DA4830"/>
      <c r="DF4830"/>
    </row>
    <row r="4831" spans="103:110" x14ac:dyDescent="0.25">
      <c r="CY4831"/>
      <c r="DA4831"/>
      <c r="DF4831"/>
    </row>
    <row r="4832" spans="103:110" x14ac:dyDescent="0.25">
      <c r="CY4832"/>
      <c r="DA4832"/>
      <c r="DF4832"/>
    </row>
    <row r="4833" spans="103:110" x14ac:dyDescent="0.25">
      <c r="CY4833"/>
      <c r="DA4833"/>
      <c r="DF4833"/>
    </row>
    <row r="4834" spans="103:110" x14ac:dyDescent="0.25">
      <c r="CY4834"/>
      <c r="DA4834"/>
      <c r="DF4834"/>
    </row>
    <row r="4835" spans="103:110" x14ac:dyDescent="0.25">
      <c r="CY4835"/>
      <c r="DA4835"/>
      <c r="DF4835"/>
    </row>
    <row r="4836" spans="103:110" x14ac:dyDescent="0.25">
      <c r="CY4836"/>
      <c r="DA4836"/>
      <c r="DF4836"/>
    </row>
    <row r="4837" spans="103:110" x14ac:dyDescent="0.25">
      <c r="CY4837"/>
      <c r="DA4837"/>
      <c r="DF4837"/>
    </row>
    <row r="4838" spans="103:110" x14ac:dyDescent="0.25">
      <c r="CY4838"/>
      <c r="DA4838"/>
      <c r="DF4838"/>
    </row>
    <row r="4839" spans="103:110" x14ac:dyDescent="0.25">
      <c r="CY4839"/>
      <c r="DA4839"/>
      <c r="DF4839"/>
    </row>
    <row r="4840" spans="103:110" x14ac:dyDescent="0.25">
      <c r="CY4840"/>
      <c r="DA4840"/>
      <c r="DF4840"/>
    </row>
    <row r="4841" spans="103:110" x14ac:dyDescent="0.25">
      <c r="CY4841"/>
      <c r="DA4841"/>
      <c r="DF4841"/>
    </row>
    <row r="4842" spans="103:110" x14ac:dyDescent="0.25">
      <c r="CY4842"/>
      <c r="DA4842"/>
      <c r="DF4842"/>
    </row>
    <row r="4843" spans="103:110" x14ac:dyDescent="0.25">
      <c r="CY4843"/>
      <c r="DA4843"/>
      <c r="DF4843"/>
    </row>
    <row r="4844" spans="103:110" x14ac:dyDescent="0.25">
      <c r="CY4844"/>
      <c r="DA4844"/>
      <c r="DF4844"/>
    </row>
    <row r="4845" spans="103:110" x14ac:dyDescent="0.25">
      <c r="CY4845"/>
      <c r="DA4845"/>
      <c r="DF4845"/>
    </row>
    <row r="4846" spans="103:110" x14ac:dyDescent="0.25">
      <c r="CY4846"/>
      <c r="DA4846"/>
      <c r="DF4846"/>
    </row>
    <row r="4847" spans="103:110" x14ac:dyDescent="0.25">
      <c r="CY4847"/>
      <c r="DA4847"/>
      <c r="DF4847"/>
    </row>
    <row r="4848" spans="103:110" x14ac:dyDescent="0.25">
      <c r="CY4848"/>
      <c r="DA4848"/>
      <c r="DF4848"/>
    </row>
    <row r="4849" spans="103:110" x14ac:dyDescent="0.25">
      <c r="CY4849"/>
      <c r="DA4849"/>
      <c r="DF4849"/>
    </row>
    <row r="4850" spans="103:110" x14ac:dyDescent="0.25">
      <c r="CY4850"/>
      <c r="DA4850"/>
      <c r="DF4850"/>
    </row>
    <row r="4851" spans="103:110" x14ac:dyDescent="0.25">
      <c r="CY4851"/>
      <c r="DA4851"/>
      <c r="DF4851"/>
    </row>
    <row r="4852" spans="103:110" x14ac:dyDescent="0.25">
      <c r="CY4852"/>
      <c r="DA4852"/>
      <c r="DF4852"/>
    </row>
    <row r="4853" spans="103:110" x14ac:dyDescent="0.25">
      <c r="CY4853"/>
      <c r="DA4853"/>
      <c r="DF4853"/>
    </row>
    <row r="4854" spans="103:110" x14ac:dyDescent="0.25">
      <c r="CY4854"/>
      <c r="DA4854"/>
      <c r="DF4854"/>
    </row>
    <row r="4855" spans="103:110" x14ac:dyDescent="0.25">
      <c r="CY4855"/>
      <c r="DA4855"/>
      <c r="DF4855"/>
    </row>
    <row r="4856" spans="103:110" x14ac:dyDescent="0.25">
      <c r="CY4856"/>
      <c r="DA4856"/>
      <c r="DF4856"/>
    </row>
    <row r="4857" spans="103:110" x14ac:dyDescent="0.25">
      <c r="CY4857"/>
      <c r="DA4857"/>
      <c r="DF4857"/>
    </row>
    <row r="4858" spans="103:110" x14ac:dyDescent="0.25">
      <c r="CY4858"/>
      <c r="DA4858"/>
      <c r="DF4858"/>
    </row>
    <row r="4859" spans="103:110" x14ac:dyDescent="0.25">
      <c r="CY4859"/>
      <c r="DA4859"/>
      <c r="DF4859"/>
    </row>
    <row r="4860" spans="103:110" x14ac:dyDescent="0.25">
      <c r="CY4860"/>
      <c r="DA4860"/>
      <c r="DF4860"/>
    </row>
    <row r="4861" spans="103:110" x14ac:dyDescent="0.25">
      <c r="CY4861"/>
      <c r="DA4861"/>
      <c r="DF4861"/>
    </row>
    <row r="4862" spans="103:110" x14ac:dyDescent="0.25">
      <c r="CY4862"/>
      <c r="DA4862"/>
      <c r="DF4862"/>
    </row>
    <row r="4863" spans="103:110" x14ac:dyDescent="0.25">
      <c r="CY4863"/>
      <c r="DA4863"/>
      <c r="DF4863"/>
    </row>
    <row r="4864" spans="103:110" x14ac:dyDescent="0.25">
      <c r="CY4864"/>
      <c r="DA4864"/>
      <c r="DF4864"/>
    </row>
    <row r="4865" spans="103:110" x14ac:dyDescent="0.25">
      <c r="CY4865"/>
      <c r="DA4865"/>
      <c r="DF4865"/>
    </row>
    <row r="4866" spans="103:110" x14ac:dyDescent="0.25">
      <c r="CY4866"/>
      <c r="DA4866"/>
      <c r="DF4866"/>
    </row>
    <row r="4867" spans="103:110" x14ac:dyDescent="0.25">
      <c r="CY4867"/>
      <c r="DA4867"/>
      <c r="DF4867"/>
    </row>
    <row r="4868" spans="103:110" x14ac:dyDescent="0.25">
      <c r="CY4868"/>
      <c r="DA4868"/>
      <c r="DF4868"/>
    </row>
    <row r="4869" spans="103:110" x14ac:dyDescent="0.25">
      <c r="CY4869"/>
      <c r="DA4869"/>
      <c r="DF4869"/>
    </row>
    <row r="4870" spans="103:110" x14ac:dyDescent="0.25">
      <c r="CY4870"/>
      <c r="DA4870"/>
      <c r="DF4870"/>
    </row>
    <row r="4871" spans="103:110" x14ac:dyDescent="0.25">
      <c r="CY4871"/>
      <c r="DA4871"/>
      <c r="DF4871"/>
    </row>
    <row r="4872" spans="103:110" x14ac:dyDescent="0.25">
      <c r="CY4872"/>
      <c r="DA4872"/>
      <c r="DF4872"/>
    </row>
    <row r="4873" spans="103:110" x14ac:dyDescent="0.25">
      <c r="CY4873"/>
      <c r="DA4873"/>
      <c r="DF4873"/>
    </row>
    <row r="4874" spans="103:110" x14ac:dyDescent="0.25">
      <c r="CY4874"/>
      <c r="DA4874"/>
      <c r="DF4874"/>
    </row>
    <row r="4875" spans="103:110" x14ac:dyDescent="0.25">
      <c r="CY4875"/>
      <c r="DA4875"/>
      <c r="DF4875"/>
    </row>
    <row r="4876" spans="103:110" x14ac:dyDescent="0.25">
      <c r="CY4876"/>
      <c r="DA4876"/>
      <c r="DF4876"/>
    </row>
    <row r="4877" spans="103:110" x14ac:dyDescent="0.25">
      <c r="CY4877"/>
      <c r="DA4877"/>
      <c r="DF4877"/>
    </row>
    <row r="4878" spans="103:110" x14ac:dyDescent="0.25">
      <c r="CY4878"/>
      <c r="DA4878"/>
      <c r="DF4878"/>
    </row>
    <row r="4879" spans="103:110" x14ac:dyDescent="0.25">
      <c r="CY4879"/>
      <c r="DA4879"/>
      <c r="DF4879"/>
    </row>
    <row r="4880" spans="103:110" x14ac:dyDescent="0.25">
      <c r="CY4880"/>
      <c r="DA4880"/>
      <c r="DF4880"/>
    </row>
    <row r="4881" spans="103:110" x14ac:dyDescent="0.25">
      <c r="CY4881"/>
      <c r="DA4881"/>
      <c r="DF4881"/>
    </row>
    <row r="4882" spans="103:110" x14ac:dyDescent="0.25">
      <c r="CY4882"/>
      <c r="DA4882"/>
      <c r="DF4882"/>
    </row>
    <row r="4883" spans="103:110" x14ac:dyDescent="0.25">
      <c r="CY4883"/>
      <c r="DA4883"/>
      <c r="DF4883"/>
    </row>
    <row r="4884" spans="103:110" x14ac:dyDescent="0.25">
      <c r="CY4884"/>
      <c r="DA4884"/>
      <c r="DF4884"/>
    </row>
    <row r="4885" spans="103:110" x14ac:dyDescent="0.25">
      <c r="CY4885"/>
      <c r="DA4885"/>
      <c r="DF4885"/>
    </row>
    <row r="4886" spans="103:110" x14ac:dyDescent="0.25">
      <c r="CY4886"/>
      <c r="DA4886"/>
      <c r="DF4886"/>
    </row>
    <row r="4887" spans="103:110" x14ac:dyDescent="0.25">
      <c r="CY4887"/>
      <c r="DA4887"/>
      <c r="DF4887"/>
    </row>
    <row r="4888" spans="103:110" x14ac:dyDescent="0.25">
      <c r="CY4888"/>
      <c r="DA4888"/>
      <c r="DF4888"/>
    </row>
    <row r="4889" spans="103:110" x14ac:dyDescent="0.25">
      <c r="CY4889"/>
      <c r="DA4889"/>
      <c r="DF4889"/>
    </row>
    <row r="4890" spans="103:110" x14ac:dyDescent="0.25">
      <c r="CY4890"/>
      <c r="DA4890"/>
      <c r="DF4890"/>
    </row>
    <row r="4891" spans="103:110" x14ac:dyDescent="0.25">
      <c r="CY4891"/>
      <c r="DA4891"/>
      <c r="DF4891"/>
    </row>
    <row r="4892" spans="103:110" x14ac:dyDescent="0.25">
      <c r="CY4892"/>
      <c r="DA4892"/>
      <c r="DF4892"/>
    </row>
    <row r="4893" spans="103:110" x14ac:dyDescent="0.25">
      <c r="CY4893"/>
      <c r="DA4893"/>
      <c r="DF4893"/>
    </row>
    <row r="4894" spans="103:110" x14ac:dyDescent="0.25">
      <c r="CY4894"/>
      <c r="DA4894"/>
      <c r="DF4894"/>
    </row>
    <row r="4895" spans="103:110" x14ac:dyDescent="0.25">
      <c r="CY4895"/>
      <c r="DA4895"/>
      <c r="DF4895"/>
    </row>
    <row r="4896" spans="103:110" x14ac:dyDescent="0.25">
      <c r="CY4896"/>
      <c r="DA4896"/>
      <c r="DF4896"/>
    </row>
    <row r="4897" spans="103:110" x14ac:dyDescent="0.25">
      <c r="CY4897"/>
      <c r="DA4897"/>
      <c r="DF4897"/>
    </row>
    <row r="4898" spans="103:110" x14ac:dyDescent="0.25">
      <c r="CY4898"/>
      <c r="DA4898"/>
      <c r="DF4898"/>
    </row>
    <row r="4899" spans="103:110" x14ac:dyDescent="0.25">
      <c r="CY4899"/>
      <c r="DA4899"/>
      <c r="DF4899"/>
    </row>
    <row r="4900" spans="103:110" x14ac:dyDescent="0.25">
      <c r="CY4900"/>
      <c r="DA4900"/>
      <c r="DF4900"/>
    </row>
    <row r="4901" spans="103:110" x14ac:dyDescent="0.25">
      <c r="CY4901"/>
      <c r="DA4901"/>
      <c r="DF4901"/>
    </row>
    <row r="4902" spans="103:110" x14ac:dyDescent="0.25">
      <c r="CY4902"/>
      <c r="DA4902"/>
      <c r="DF4902"/>
    </row>
    <row r="4903" spans="103:110" x14ac:dyDescent="0.25">
      <c r="CY4903"/>
      <c r="DA4903"/>
      <c r="DF4903"/>
    </row>
    <row r="4904" spans="103:110" x14ac:dyDescent="0.25">
      <c r="CY4904"/>
      <c r="DA4904"/>
      <c r="DF4904"/>
    </row>
    <row r="4905" spans="103:110" x14ac:dyDescent="0.25">
      <c r="CY4905"/>
      <c r="DA4905"/>
      <c r="DF4905"/>
    </row>
    <row r="4906" spans="103:110" x14ac:dyDescent="0.25">
      <c r="CY4906"/>
      <c r="DA4906"/>
      <c r="DF4906"/>
    </row>
    <row r="4907" spans="103:110" x14ac:dyDescent="0.25">
      <c r="CY4907"/>
      <c r="DA4907"/>
      <c r="DF4907"/>
    </row>
    <row r="4908" spans="103:110" x14ac:dyDescent="0.25">
      <c r="CY4908"/>
      <c r="DA4908"/>
      <c r="DF4908"/>
    </row>
    <row r="4909" spans="103:110" x14ac:dyDescent="0.25">
      <c r="CY4909"/>
      <c r="DA4909"/>
      <c r="DF4909"/>
    </row>
    <row r="4910" spans="103:110" x14ac:dyDescent="0.25">
      <c r="CY4910"/>
      <c r="DA4910"/>
      <c r="DF4910"/>
    </row>
    <row r="4911" spans="103:110" x14ac:dyDescent="0.25">
      <c r="CY4911"/>
      <c r="DA4911"/>
      <c r="DF4911"/>
    </row>
    <row r="4912" spans="103:110" x14ac:dyDescent="0.25">
      <c r="CY4912"/>
      <c r="DA4912"/>
      <c r="DF4912"/>
    </row>
    <row r="4913" spans="103:110" x14ac:dyDescent="0.25">
      <c r="CY4913"/>
      <c r="DA4913"/>
      <c r="DF4913"/>
    </row>
    <row r="4914" spans="103:110" x14ac:dyDescent="0.25">
      <c r="CY4914"/>
      <c r="DA4914"/>
      <c r="DF4914"/>
    </row>
    <row r="4915" spans="103:110" x14ac:dyDescent="0.25">
      <c r="CY4915"/>
      <c r="DA4915"/>
      <c r="DF4915"/>
    </row>
    <row r="4916" spans="103:110" x14ac:dyDescent="0.25">
      <c r="CY4916"/>
      <c r="DA4916"/>
      <c r="DF4916"/>
    </row>
    <row r="4917" spans="103:110" x14ac:dyDescent="0.25">
      <c r="CY4917"/>
      <c r="DA4917"/>
      <c r="DF4917"/>
    </row>
    <row r="4918" spans="103:110" x14ac:dyDescent="0.25">
      <c r="CY4918"/>
      <c r="DA4918"/>
      <c r="DF4918"/>
    </row>
    <row r="4919" spans="103:110" x14ac:dyDescent="0.25">
      <c r="CY4919"/>
      <c r="DA4919"/>
      <c r="DF4919"/>
    </row>
    <row r="4920" spans="103:110" x14ac:dyDescent="0.25">
      <c r="CY4920"/>
      <c r="DA4920"/>
      <c r="DF4920"/>
    </row>
    <row r="4921" spans="103:110" x14ac:dyDescent="0.25">
      <c r="CY4921"/>
      <c r="DA4921"/>
      <c r="DF4921"/>
    </row>
    <row r="4922" spans="103:110" x14ac:dyDescent="0.25">
      <c r="CY4922"/>
      <c r="DA4922"/>
      <c r="DF4922"/>
    </row>
    <row r="4923" spans="103:110" x14ac:dyDescent="0.25">
      <c r="CY4923"/>
      <c r="DA4923"/>
      <c r="DF4923"/>
    </row>
    <row r="4924" spans="103:110" x14ac:dyDescent="0.25">
      <c r="CY4924"/>
      <c r="DA4924"/>
      <c r="DF4924"/>
    </row>
    <row r="4925" spans="103:110" x14ac:dyDescent="0.25">
      <c r="CY4925"/>
      <c r="DA4925"/>
      <c r="DF4925"/>
    </row>
    <row r="4926" spans="103:110" x14ac:dyDescent="0.25">
      <c r="CY4926"/>
      <c r="DA4926"/>
      <c r="DF4926"/>
    </row>
    <row r="4927" spans="103:110" x14ac:dyDescent="0.25">
      <c r="CY4927"/>
      <c r="DA4927"/>
      <c r="DF4927"/>
    </row>
    <row r="4928" spans="103:110" x14ac:dyDescent="0.25">
      <c r="CY4928"/>
      <c r="DA4928"/>
      <c r="DF4928"/>
    </row>
    <row r="4929" spans="103:110" x14ac:dyDescent="0.25">
      <c r="CY4929"/>
      <c r="DA4929"/>
      <c r="DF4929"/>
    </row>
    <row r="4930" spans="103:110" x14ac:dyDescent="0.25">
      <c r="CY4930"/>
      <c r="DA4930"/>
      <c r="DF4930"/>
    </row>
    <row r="4931" spans="103:110" x14ac:dyDescent="0.25">
      <c r="CY4931"/>
      <c r="DA4931"/>
      <c r="DF4931"/>
    </row>
    <row r="4932" spans="103:110" x14ac:dyDescent="0.25">
      <c r="CY4932"/>
      <c r="DA4932"/>
      <c r="DF4932"/>
    </row>
    <row r="4933" spans="103:110" x14ac:dyDescent="0.25">
      <c r="CY4933"/>
      <c r="DA4933"/>
      <c r="DF4933"/>
    </row>
    <row r="4934" spans="103:110" x14ac:dyDescent="0.25">
      <c r="CY4934"/>
      <c r="DA4934"/>
      <c r="DF4934"/>
    </row>
    <row r="4935" spans="103:110" x14ac:dyDescent="0.25">
      <c r="CY4935"/>
      <c r="DA4935"/>
      <c r="DF4935"/>
    </row>
    <row r="4936" spans="103:110" x14ac:dyDescent="0.25">
      <c r="CY4936"/>
      <c r="DA4936"/>
      <c r="DF4936"/>
    </row>
    <row r="4937" spans="103:110" x14ac:dyDescent="0.25">
      <c r="CY4937"/>
      <c r="DA4937"/>
      <c r="DF4937"/>
    </row>
    <row r="4938" spans="103:110" x14ac:dyDescent="0.25">
      <c r="CY4938"/>
      <c r="DA4938"/>
      <c r="DF4938"/>
    </row>
    <row r="4939" spans="103:110" x14ac:dyDescent="0.25">
      <c r="CY4939"/>
      <c r="DA4939"/>
      <c r="DF4939"/>
    </row>
    <row r="4940" spans="103:110" x14ac:dyDescent="0.25">
      <c r="CY4940"/>
      <c r="DA4940"/>
      <c r="DF4940"/>
    </row>
    <row r="4941" spans="103:110" x14ac:dyDescent="0.25">
      <c r="CY4941"/>
      <c r="DA4941"/>
      <c r="DF4941"/>
    </row>
    <row r="4942" spans="103:110" x14ac:dyDescent="0.25">
      <c r="CY4942"/>
      <c r="DA4942"/>
      <c r="DF4942"/>
    </row>
    <row r="4943" spans="103:110" x14ac:dyDescent="0.25">
      <c r="CY4943"/>
      <c r="DA4943"/>
      <c r="DF4943"/>
    </row>
    <row r="4944" spans="103:110" x14ac:dyDescent="0.25">
      <c r="CY4944"/>
      <c r="DA4944"/>
      <c r="DF4944"/>
    </row>
    <row r="4945" spans="103:110" x14ac:dyDescent="0.25">
      <c r="CY4945"/>
      <c r="DA4945"/>
      <c r="DF4945"/>
    </row>
    <row r="4946" spans="103:110" x14ac:dyDescent="0.25">
      <c r="CY4946"/>
      <c r="DA4946"/>
      <c r="DF4946"/>
    </row>
    <row r="4947" spans="103:110" x14ac:dyDescent="0.25">
      <c r="CY4947"/>
      <c r="DA4947"/>
      <c r="DF4947"/>
    </row>
    <row r="4948" spans="103:110" x14ac:dyDescent="0.25">
      <c r="CY4948"/>
      <c r="DA4948"/>
      <c r="DF4948"/>
    </row>
    <row r="4949" spans="103:110" x14ac:dyDescent="0.25">
      <c r="CY4949"/>
      <c r="DA4949"/>
      <c r="DF4949"/>
    </row>
    <row r="4950" spans="103:110" x14ac:dyDescent="0.25">
      <c r="CY4950"/>
      <c r="DA4950"/>
      <c r="DF4950"/>
    </row>
    <row r="4951" spans="103:110" x14ac:dyDescent="0.25">
      <c r="CY4951"/>
      <c r="DA4951"/>
      <c r="DF4951"/>
    </row>
    <row r="4952" spans="103:110" x14ac:dyDescent="0.25">
      <c r="CY4952"/>
      <c r="DA4952"/>
      <c r="DF4952"/>
    </row>
    <row r="4953" spans="103:110" x14ac:dyDescent="0.25">
      <c r="CY4953"/>
      <c r="DA4953"/>
      <c r="DF4953"/>
    </row>
    <row r="4954" spans="103:110" x14ac:dyDescent="0.25">
      <c r="CY4954"/>
      <c r="DA4954"/>
      <c r="DF4954"/>
    </row>
    <row r="4955" spans="103:110" x14ac:dyDescent="0.25">
      <c r="CY4955"/>
      <c r="DA4955"/>
      <c r="DF4955"/>
    </row>
    <row r="4956" spans="103:110" x14ac:dyDescent="0.25">
      <c r="CY4956"/>
      <c r="DA4956"/>
      <c r="DF4956"/>
    </row>
    <row r="4957" spans="103:110" x14ac:dyDescent="0.25">
      <c r="CY4957"/>
      <c r="DA4957"/>
      <c r="DF4957"/>
    </row>
    <row r="4958" spans="103:110" x14ac:dyDescent="0.25">
      <c r="CY4958"/>
      <c r="DA4958"/>
      <c r="DF4958"/>
    </row>
    <row r="4959" spans="103:110" x14ac:dyDescent="0.25">
      <c r="CY4959"/>
      <c r="DA4959"/>
      <c r="DF4959"/>
    </row>
    <row r="4960" spans="103:110" x14ac:dyDescent="0.25">
      <c r="CY4960"/>
      <c r="DA4960"/>
      <c r="DF4960"/>
    </row>
    <row r="4961" spans="103:110" x14ac:dyDescent="0.25">
      <c r="CY4961"/>
      <c r="DA4961"/>
      <c r="DF4961"/>
    </row>
    <row r="4962" spans="103:110" x14ac:dyDescent="0.25">
      <c r="CY4962"/>
      <c r="DA4962"/>
      <c r="DF4962"/>
    </row>
    <row r="4963" spans="103:110" x14ac:dyDescent="0.25">
      <c r="CY4963"/>
      <c r="DA4963"/>
      <c r="DF4963"/>
    </row>
    <row r="4964" spans="103:110" x14ac:dyDescent="0.25">
      <c r="CY4964"/>
      <c r="DA4964"/>
      <c r="DF4964"/>
    </row>
    <row r="4965" spans="103:110" x14ac:dyDescent="0.25">
      <c r="CY4965"/>
      <c r="DA4965"/>
      <c r="DF4965"/>
    </row>
    <row r="4966" spans="103:110" x14ac:dyDescent="0.25">
      <c r="CY4966"/>
      <c r="DA4966"/>
      <c r="DF4966"/>
    </row>
    <row r="4967" spans="103:110" x14ac:dyDescent="0.25">
      <c r="CY4967"/>
      <c r="DA4967"/>
      <c r="DF4967"/>
    </row>
    <row r="4968" spans="103:110" x14ac:dyDescent="0.25">
      <c r="CY4968"/>
      <c r="DA4968"/>
      <c r="DF4968"/>
    </row>
    <row r="4969" spans="103:110" x14ac:dyDescent="0.25">
      <c r="CY4969"/>
      <c r="DA4969"/>
      <c r="DF4969"/>
    </row>
    <row r="4970" spans="103:110" x14ac:dyDescent="0.25">
      <c r="CY4970"/>
      <c r="DA4970"/>
      <c r="DF4970"/>
    </row>
    <row r="4971" spans="103:110" x14ac:dyDescent="0.25">
      <c r="CY4971"/>
      <c r="DA4971"/>
      <c r="DF4971"/>
    </row>
    <row r="4972" spans="103:110" x14ac:dyDescent="0.25">
      <c r="CY4972"/>
      <c r="DA4972"/>
      <c r="DF4972"/>
    </row>
    <row r="4973" spans="103:110" x14ac:dyDescent="0.25">
      <c r="CY4973"/>
      <c r="DA4973"/>
      <c r="DF4973"/>
    </row>
    <row r="4974" spans="103:110" x14ac:dyDescent="0.25">
      <c r="CY4974"/>
      <c r="DA4974"/>
      <c r="DF4974"/>
    </row>
    <row r="4975" spans="103:110" x14ac:dyDescent="0.25">
      <c r="CY4975"/>
      <c r="DA4975"/>
      <c r="DF4975"/>
    </row>
    <row r="4976" spans="103:110" x14ac:dyDescent="0.25">
      <c r="CY4976"/>
      <c r="DA4976"/>
      <c r="DF4976"/>
    </row>
    <row r="4977" spans="103:110" x14ac:dyDescent="0.25">
      <c r="CY4977"/>
      <c r="DA4977"/>
      <c r="DF4977"/>
    </row>
    <row r="4978" spans="103:110" x14ac:dyDescent="0.25">
      <c r="CY4978"/>
      <c r="DA4978"/>
      <c r="DF4978"/>
    </row>
    <row r="4979" spans="103:110" x14ac:dyDescent="0.25">
      <c r="CY4979"/>
      <c r="DA4979"/>
      <c r="DF4979"/>
    </row>
    <row r="4980" spans="103:110" x14ac:dyDescent="0.25">
      <c r="CY4980"/>
      <c r="DA4980"/>
      <c r="DF4980"/>
    </row>
    <row r="4981" spans="103:110" x14ac:dyDescent="0.25">
      <c r="CY4981"/>
      <c r="DA4981"/>
      <c r="DF4981"/>
    </row>
    <row r="4982" spans="103:110" x14ac:dyDescent="0.25">
      <c r="CY4982"/>
      <c r="DA4982"/>
      <c r="DF4982"/>
    </row>
    <row r="4983" spans="103:110" x14ac:dyDescent="0.25">
      <c r="CY4983"/>
      <c r="DA4983"/>
      <c r="DF4983"/>
    </row>
    <row r="4984" spans="103:110" x14ac:dyDescent="0.25">
      <c r="CY4984"/>
      <c r="DA4984"/>
      <c r="DF4984"/>
    </row>
    <row r="4985" spans="103:110" x14ac:dyDescent="0.25">
      <c r="CY4985"/>
      <c r="DA4985"/>
      <c r="DF4985"/>
    </row>
    <row r="4986" spans="103:110" x14ac:dyDescent="0.25">
      <c r="CY4986"/>
      <c r="DA4986"/>
      <c r="DF4986"/>
    </row>
    <row r="4987" spans="103:110" x14ac:dyDescent="0.25">
      <c r="CY4987"/>
      <c r="DA4987"/>
      <c r="DF4987"/>
    </row>
    <row r="4988" spans="103:110" x14ac:dyDescent="0.25">
      <c r="CY4988"/>
      <c r="DA4988"/>
      <c r="DF4988"/>
    </row>
    <row r="4989" spans="103:110" x14ac:dyDescent="0.25">
      <c r="CY4989"/>
      <c r="DA4989"/>
      <c r="DF4989"/>
    </row>
    <row r="4990" spans="103:110" x14ac:dyDescent="0.25">
      <c r="CY4990"/>
      <c r="DA4990"/>
      <c r="DF4990"/>
    </row>
    <row r="4991" spans="103:110" x14ac:dyDescent="0.25">
      <c r="CY4991"/>
      <c r="DA4991"/>
      <c r="DF4991"/>
    </row>
    <row r="4992" spans="103:110" x14ac:dyDescent="0.25">
      <c r="CY4992"/>
      <c r="DA4992"/>
      <c r="DF4992"/>
    </row>
    <row r="4993" spans="103:110" x14ac:dyDescent="0.25">
      <c r="CY4993"/>
      <c r="DA4993"/>
      <c r="DF4993"/>
    </row>
    <row r="4994" spans="103:110" x14ac:dyDescent="0.25">
      <c r="CY4994"/>
      <c r="DA4994"/>
      <c r="DF4994"/>
    </row>
    <row r="4995" spans="103:110" x14ac:dyDescent="0.25">
      <c r="CY4995"/>
      <c r="DA4995"/>
      <c r="DF4995"/>
    </row>
    <row r="4996" spans="103:110" x14ac:dyDescent="0.25">
      <c r="CY4996"/>
      <c r="DA4996"/>
      <c r="DF4996"/>
    </row>
    <row r="4997" spans="103:110" x14ac:dyDescent="0.25">
      <c r="CY4997"/>
      <c r="DA4997"/>
      <c r="DF4997"/>
    </row>
    <row r="4998" spans="103:110" x14ac:dyDescent="0.25">
      <c r="CY4998"/>
      <c r="DA4998"/>
      <c r="DF4998"/>
    </row>
    <row r="4999" spans="103:110" x14ac:dyDescent="0.25">
      <c r="CY4999"/>
      <c r="DA4999"/>
      <c r="DF4999"/>
    </row>
    <row r="5000" spans="103:110" x14ac:dyDescent="0.25">
      <c r="CY5000"/>
      <c r="DA5000"/>
      <c r="DF5000"/>
    </row>
    <row r="5001" spans="103:110" x14ac:dyDescent="0.25">
      <c r="CY5001"/>
      <c r="DA5001"/>
      <c r="DF5001"/>
    </row>
    <row r="5002" spans="103:110" x14ac:dyDescent="0.25">
      <c r="CY5002"/>
      <c r="DA5002"/>
      <c r="DF5002"/>
    </row>
    <row r="5003" spans="103:110" x14ac:dyDescent="0.25">
      <c r="CY5003"/>
      <c r="DA5003"/>
      <c r="DF5003"/>
    </row>
    <row r="5004" spans="103:110" x14ac:dyDescent="0.25">
      <c r="CY5004"/>
      <c r="DA5004"/>
      <c r="DF5004"/>
    </row>
    <row r="5005" spans="103:110" x14ac:dyDescent="0.25">
      <c r="CY5005"/>
      <c r="DA5005"/>
      <c r="DF5005"/>
    </row>
    <row r="5006" spans="103:110" x14ac:dyDescent="0.25">
      <c r="CY5006"/>
      <c r="DA5006"/>
      <c r="DF5006"/>
    </row>
    <row r="5007" spans="103:110" x14ac:dyDescent="0.25">
      <c r="CY5007"/>
      <c r="DA5007"/>
      <c r="DF5007"/>
    </row>
    <row r="5008" spans="103:110" x14ac:dyDescent="0.25">
      <c r="CY5008"/>
      <c r="DA5008"/>
      <c r="DF5008"/>
    </row>
    <row r="5009" spans="103:110" x14ac:dyDescent="0.25">
      <c r="CY5009"/>
      <c r="DA5009"/>
      <c r="DF5009"/>
    </row>
    <row r="5010" spans="103:110" x14ac:dyDescent="0.25">
      <c r="CY5010"/>
      <c r="DA5010"/>
      <c r="DF5010"/>
    </row>
    <row r="5011" spans="103:110" x14ac:dyDescent="0.25">
      <c r="CY5011"/>
      <c r="DA5011"/>
      <c r="DF5011"/>
    </row>
    <row r="5012" spans="103:110" x14ac:dyDescent="0.25">
      <c r="CY5012"/>
      <c r="DA5012"/>
      <c r="DF5012"/>
    </row>
    <row r="5013" spans="103:110" x14ac:dyDescent="0.25">
      <c r="CY5013"/>
      <c r="DA5013"/>
      <c r="DF5013"/>
    </row>
    <row r="5014" spans="103:110" x14ac:dyDescent="0.25">
      <c r="CY5014"/>
      <c r="DA5014"/>
      <c r="DF5014"/>
    </row>
    <row r="5015" spans="103:110" x14ac:dyDescent="0.25">
      <c r="CY5015"/>
      <c r="DA5015"/>
      <c r="DF5015"/>
    </row>
    <row r="5016" spans="103:110" x14ac:dyDescent="0.25">
      <c r="CY5016"/>
      <c r="DA5016"/>
      <c r="DF5016"/>
    </row>
    <row r="5017" spans="103:110" x14ac:dyDescent="0.25">
      <c r="CY5017"/>
      <c r="DA5017"/>
      <c r="DF5017"/>
    </row>
    <row r="5018" spans="103:110" x14ac:dyDescent="0.25">
      <c r="CY5018"/>
      <c r="DA5018"/>
      <c r="DF5018"/>
    </row>
    <row r="5019" spans="103:110" x14ac:dyDescent="0.25">
      <c r="CY5019"/>
      <c r="DA5019"/>
      <c r="DF5019"/>
    </row>
    <row r="5020" spans="103:110" x14ac:dyDescent="0.25">
      <c r="CY5020"/>
      <c r="DA5020"/>
      <c r="DF5020"/>
    </row>
    <row r="5021" spans="103:110" x14ac:dyDescent="0.25">
      <c r="CY5021"/>
      <c r="DA5021"/>
      <c r="DF5021"/>
    </row>
    <row r="5022" spans="103:110" x14ac:dyDescent="0.25">
      <c r="CY5022"/>
      <c r="DA5022"/>
      <c r="DF5022"/>
    </row>
    <row r="5023" spans="103:110" x14ac:dyDescent="0.25">
      <c r="CY5023"/>
      <c r="DA5023"/>
      <c r="DF5023"/>
    </row>
    <row r="5024" spans="103:110" x14ac:dyDescent="0.25">
      <c r="CY5024"/>
      <c r="DA5024"/>
      <c r="DF5024"/>
    </row>
    <row r="5025" spans="103:110" x14ac:dyDescent="0.25">
      <c r="CY5025"/>
      <c r="DA5025"/>
      <c r="DF5025"/>
    </row>
    <row r="5026" spans="103:110" x14ac:dyDescent="0.25">
      <c r="CY5026"/>
      <c r="DA5026"/>
      <c r="DF5026"/>
    </row>
    <row r="5027" spans="103:110" x14ac:dyDescent="0.25">
      <c r="CY5027"/>
      <c r="DA5027"/>
      <c r="DF5027"/>
    </row>
    <row r="5028" spans="103:110" x14ac:dyDescent="0.25">
      <c r="CY5028"/>
      <c r="DA5028"/>
      <c r="DF5028"/>
    </row>
    <row r="5029" spans="103:110" x14ac:dyDescent="0.25">
      <c r="CY5029"/>
      <c r="DA5029"/>
      <c r="DF5029"/>
    </row>
    <row r="5030" spans="103:110" x14ac:dyDescent="0.25">
      <c r="CY5030"/>
      <c r="DA5030"/>
      <c r="DF5030"/>
    </row>
    <row r="5031" spans="103:110" x14ac:dyDescent="0.25">
      <c r="CY5031"/>
      <c r="DA5031"/>
      <c r="DF5031"/>
    </row>
    <row r="5032" spans="103:110" x14ac:dyDescent="0.25">
      <c r="CY5032"/>
      <c r="DA5032"/>
      <c r="DF5032"/>
    </row>
    <row r="5033" spans="103:110" x14ac:dyDescent="0.25">
      <c r="CY5033"/>
      <c r="DA5033"/>
      <c r="DF5033"/>
    </row>
    <row r="5034" spans="103:110" x14ac:dyDescent="0.25">
      <c r="CY5034"/>
      <c r="DA5034"/>
      <c r="DF5034"/>
    </row>
    <row r="5035" spans="103:110" x14ac:dyDescent="0.25">
      <c r="CY5035"/>
      <c r="DA5035"/>
      <c r="DF5035"/>
    </row>
    <row r="5036" spans="103:110" x14ac:dyDescent="0.25">
      <c r="CY5036"/>
      <c r="DA5036"/>
      <c r="DF5036"/>
    </row>
    <row r="5037" spans="103:110" x14ac:dyDescent="0.25">
      <c r="CY5037"/>
      <c r="DA5037"/>
      <c r="DF5037"/>
    </row>
    <row r="5038" spans="103:110" x14ac:dyDescent="0.25">
      <c r="CY5038"/>
      <c r="DA5038"/>
      <c r="DF5038"/>
    </row>
    <row r="5039" spans="103:110" x14ac:dyDescent="0.25">
      <c r="CY5039"/>
      <c r="DA5039"/>
      <c r="DF5039"/>
    </row>
    <row r="5040" spans="103:110" x14ac:dyDescent="0.25">
      <c r="CY5040"/>
      <c r="DA5040"/>
      <c r="DF5040"/>
    </row>
    <row r="5041" spans="103:110" x14ac:dyDescent="0.25">
      <c r="CY5041"/>
      <c r="DA5041"/>
      <c r="DF5041"/>
    </row>
    <row r="5042" spans="103:110" x14ac:dyDescent="0.25">
      <c r="CY5042"/>
      <c r="DA5042"/>
      <c r="DF5042"/>
    </row>
    <row r="5043" spans="103:110" x14ac:dyDescent="0.25">
      <c r="CY5043"/>
      <c r="DA5043"/>
      <c r="DF5043"/>
    </row>
    <row r="5044" spans="103:110" x14ac:dyDescent="0.25">
      <c r="CY5044"/>
      <c r="DA5044"/>
      <c r="DF5044"/>
    </row>
    <row r="5045" spans="103:110" x14ac:dyDescent="0.25">
      <c r="CY5045"/>
      <c r="DA5045"/>
      <c r="DF5045"/>
    </row>
    <row r="5046" spans="103:110" x14ac:dyDescent="0.25">
      <c r="CY5046"/>
      <c r="DA5046"/>
      <c r="DF5046"/>
    </row>
    <row r="5047" spans="103:110" x14ac:dyDescent="0.25">
      <c r="CY5047"/>
      <c r="DA5047"/>
      <c r="DF5047"/>
    </row>
    <row r="5048" spans="103:110" x14ac:dyDescent="0.25">
      <c r="CY5048"/>
      <c r="DA5048"/>
      <c r="DF5048"/>
    </row>
    <row r="5049" spans="103:110" x14ac:dyDescent="0.25">
      <c r="CY5049"/>
      <c r="DA5049"/>
      <c r="DF5049"/>
    </row>
    <row r="5050" spans="103:110" x14ac:dyDescent="0.25">
      <c r="CY5050"/>
      <c r="DA5050"/>
      <c r="DF5050"/>
    </row>
    <row r="5051" spans="103:110" x14ac:dyDescent="0.25">
      <c r="CY5051"/>
      <c r="DA5051"/>
      <c r="DF5051"/>
    </row>
    <row r="5052" spans="103:110" x14ac:dyDescent="0.25">
      <c r="CY5052"/>
      <c r="DA5052"/>
      <c r="DF5052"/>
    </row>
    <row r="5053" spans="103:110" x14ac:dyDescent="0.25">
      <c r="CY5053"/>
      <c r="DA5053"/>
      <c r="DF5053"/>
    </row>
    <row r="5054" spans="103:110" x14ac:dyDescent="0.25">
      <c r="CY5054"/>
      <c r="DA5054"/>
      <c r="DF5054"/>
    </row>
    <row r="5055" spans="103:110" x14ac:dyDescent="0.25">
      <c r="CY5055"/>
      <c r="DA5055"/>
      <c r="DF5055"/>
    </row>
    <row r="5056" spans="103:110" x14ac:dyDescent="0.25">
      <c r="CY5056"/>
      <c r="DA5056"/>
      <c r="DF5056"/>
    </row>
    <row r="5057" spans="103:110" x14ac:dyDescent="0.25">
      <c r="CY5057"/>
      <c r="DA5057"/>
      <c r="DF5057"/>
    </row>
    <row r="5058" spans="103:110" x14ac:dyDescent="0.25">
      <c r="CY5058"/>
      <c r="DA5058"/>
      <c r="DF5058"/>
    </row>
    <row r="5059" spans="103:110" x14ac:dyDescent="0.25">
      <c r="CY5059"/>
      <c r="DA5059"/>
      <c r="DF5059"/>
    </row>
    <row r="5060" spans="103:110" x14ac:dyDescent="0.25">
      <c r="CY5060"/>
      <c r="DA5060"/>
      <c r="DF5060"/>
    </row>
    <row r="5061" spans="103:110" x14ac:dyDescent="0.25">
      <c r="CY5061"/>
      <c r="DA5061"/>
      <c r="DF5061"/>
    </row>
    <row r="5062" spans="103:110" x14ac:dyDescent="0.25">
      <c r="CY5062"/>
      <c r="DA5062"/>
      <c r="DF5062"/>
    </row>
    <row r="5063" spans="103:110" x14ac:dyDescent="0.25">
      <c r="CY5063"/>
      <c r="DA5063"/>
      <c r="DF5063"/>
    </row>
    <row r="5064" spans="103:110" x14ac:dyDescent="0.25">
      <c r="CY5064"/>
      <c r="DA5064"/>
      <c r="DF5064"/>
    </row>
    <row r="5065" spans="103:110" x14ac:dyDescent="0.25">
      <c r="CY5065"/>
      <c r="DA5065"/>
      <c r="DF5065"/>
    </row>
    <row r="5066" spans="103:110" x14ac:dyDescent="0.25">
      <c r="CY5066"/>
      <c r="DA5066"/>
      <c r="DF5066"/>
    </row>
    <row r="5067" spans="103:110" x14ac:dyDescent="0.25">
      <c r="CY5067"/>
      <c r="DA5067"/>
      <c r="DF5067"/>
    </row>
    <row r="5068" spans="103:110" x14ac:dyDescent="0.25">
      <c r="CY5068"/>
      <c r="DA5068"/>
      <c r="DF5068"/>
    </row>
    <row r="5069" spans="103:110" x14ac:dyDescent="0.25">
      <c r="CY5069"/>
      <c r="DA5069"/>
      <c r="DF5069"/>
    </row>
    <row r="5070" spans="103:110" x14ac:dyDescent="0.25">
      <c r="CY5070"/>
      <c r="DA5070"/>
      <c r="DF5070"/>
    </row>
    <row r="5071" spans="103:110" x14ac:dyDescent="0.25">
      <c r="CY5071"/>
      <c r="DA5071"/>
      <c r="DF5071"/>
    </row>
    <row r="5072" spans="103:110" x14ac:dyDescent="0.25">
      <c r="CY5072"/>
      <c r="DA5072"/>
      <c r="DF5072"/>
    </row>
    <row r="5073" spans="103:110" x14ac:dyDescent="0.25">
      <c r="CY5073"/>
      <c r="DA5073"/>
      <c r="DF5073"/>
    </row>
    <row r="5074" spans="103:110" x14ac:dyDescent="0.25">
      <c r="CY5074"/>
      <c r="DA5074"/>
      <c r="DF5074"/>
    </row>
    <row r="5075" spans="103:110" x14ac:dyDescent="0.25">
      <c r="CY5075"/>
      <c r="DA5075"/>
      <c r="DF5075"/>
    </row>
    <row r="5076" spans="103:110" x14ac:dyDescent="0.25">
      <c r="CY5076"/>
      <c r="DA5076"/>
      <c r="DF5076"/>
    </row>
    <row r="5077" spans="103:110" x14ac:dyDescent="0.25">
      <c r="CY5077"/>
      <c r="DA5077"/>
      <c r="DF5077"/>
    </row>
    <row r="5078" spans="103:110" x14ac:dyDescent="0.25">
      <c r="CY5078"/>
      <c r="DA5078"/>
      <c r="DF5078"/>
    </row>
    <row r="5079" spans="103:110" x14ac:dyDescent="0.25">
      <c r="CY5079"/>
      <c r="DA5079"/>
      <c r="DF5079"/>
    </row>
    <row r="5080" spans="103:110" x14ac:dyDescent="0.25">
      <c r="CY5080"/>
      <c r="DA5080"/>
      <c r="DF5080"/>
    </row>
    <row r="5081" spans="103:110" x14ac:dyDescent="0.25">
      <c r="CY5081"/>
      <c r="DA5081"/>
      <c r="DF5081"/>
    </row>
    <row r="5082" spans="103:110" x14ac:dyDescent="0.25">
      <c r="CY5082"/>
      <c r="DA5082"/>
      <c r="DF5082"/>
    </row>
    <row r="5083" spans="103:110" x14ac:dyDescent="0.25">
      <c r="CY5083"/>
      <c r="DA5083"/>
      <c r="DF5083"/>
    </row>
    <row r="5084" spans="103:110" x14ac:dyDescent="0.25">
      <c r="CY5084"/>
      <c r="DA5084"/>
      <c r="DF5084"/>
    </row>
    <row r="5085" spans="103:110" x14ac:dyDescent="0.25">
      <c r="CY5085"/>
      <c r="DA5085"/>
      <c r="DF5085"/>
    </row>
    <row r="5086" spans="103:110" x14ac:dyDescent="0.25">
      <c r="CY5086"/>
      <c r="DA5086"/>
      <c r="DF5086"/>
    </row>
    <row r="5087" spans="103:110" x14ac:dyDescent="0.25">
      <c r="CY5087"/>
      <c r="DA5087"/>
      <c r="DF5087"/>
    </row>
    <row r="5088" spans="103:110" x14ac:dyDescent="0.25">
      <c r="CY5088"/>
      <c r="DA5088"/>
      <c r="DF5088"/>
    </row>
    <row r="5089" spans="103:110" x14ac:dyDescent="0.25">
      <c r="CY5089"/>
      <c r="DA5089"/>
      <c r="DF5089"/>
    </row>
    <row r="5090" spans="103:110" x14ac:dyDescent="0.25">
      <c r="CY5090"/>
      <c r="DA5090"/>
      <c r="DF5090"/>
    </row>
    <row r="5091" spans="103:110" x14ac:dyDescent="0.25">
      <c r="CY5091"/>
      <c r="DA5091"/>
      <c r="DF5091"/>
    </row>
    <row r="5092" spans="103:110" x14ac:dyDescent="0.25">
      <c r="CY5092"/>
      <c r="DA5092"/>
      <c r="DF5092"/>
    </row>
    <row r="5093" spans="103:110" x14ac:dyDescent="0.25">
      <c r="CY5093"/>
      <c r="DA5093"/>
      <c r="DF5093"/>
    </row>
    <row r="5094" spans="103:110" x14ac:dyDescent="0.25">
      <c r="CY5094"/>
      <c r="DA5094"/>
      <c r="DF5094"/>
    </row>
    <row r="5095" spans="103:110" x14ac:dyDescent="0.25">
      <c r="CY5095"/>
      <c r="DA5095"/>
      <c r="DF5095"/>
    </row>
    <row r="5096" spans="103:110" x14ac:dyDescent="0.25">
      <c r="CY5096"/>
      <c r="DA5096"/>
      <c r="DF5096"/>
    </row>
    <row r="5097" spans="103:110" x14ac:dyDescent="0.25">
      <c r="CY5097"/>
      <c r="DA5097"/>
      <c r="DF5097"/>
    </row>
    <row r="5098" spans="103:110" x14ac:dyDescent="0.25">
      <c r="CY5098"/>
      <c r="DA5098"/>
      <c r="DF5098"/>
    </row>
    <row r="5099" spans="103:110" x14ac:dyDescent="0.25">
      <c r="CY5099"/>
      <c r="DA5099"/>
      <c r="DF5099"/>
    </row>
    <row r="5100" spans="103:110" x14ac:dyDescent="0.25">
      <c r="CY5100"/>
      <c r="DA5100"/>
      <c r="DF5100"/>
    </row>
    <row r="5101" spans="103:110" x14ac:dyDescent="0.25">
      <c r="CY5101"/>
      <c r="DA5101"/>
      <c r="DF5101"/>
    </row>
    <row r="5102" spans="103:110" x14ac:dyDescent="0.25">
      <c r="CY5102"/>
      <c r="DA5102"/>
      <c r="DF5102"/>
    </row>
    <row r="5103" spans="103:110" x14ac:dyDescent="0.25">
      <c r="CY5103"/>
      <c r="DA5103"/>
      <c r="DF5103"/>
    </row>
    <row r="5104" spans="103:110" x14ac:dyDescent="0.25">
      <c r="CY5104"/>
      <c r="DA5104"/>
      <c r="DF5104"/>
    </row>
    <row r="5105" spans="103:110" x14ac:dyDescent="0.25">
      <c r="CY5105"/>
      <c r="DA5105"/>
      <c r="DF5105"/>
    </row>
    <row r="5106" spans="103:110" x14ac:dyDescent="0.25">
      <c r="CY5106"/>
      <c r="DA5106"/>
      <c r="DF5106"/>
    </row>
    <row r="5107" spans="103:110" x14ac:dyDescent="0.25">
      <c r="CY5107"/>
      <c r="DA5107"/>
      <c r="DF5107"/>
    </row>
    <row r="5108" spans="103:110" x14ac:dyDescent="0.25">
      <c r="CY5108"/>
      <c r="DA5108"/>
      <c r="DF5108"/>
    </row>
    <row r="5109" spans="103:110" x14ac:dyDescent="0.25">
      <c r="CY5109"/>
      <c r="DA5109"/>
      <c r="DF5109"/>
    </row>
    <row r="5110" spans="103:110" x14ac:dyDescent="0.25">
      <c r="CY5110"/>
      <c r="DA5110"/>
      <c r="DF5110"/>
    </row>
    <row r="5111" spans="103:110" x14ac:dyDescent="0.25">
      <c r="CY5111"/>
      <c r="DA5111"/>
      <c r="DF5111"/>
    </row>
    <row r="5112" spans="103:110" x14ac:dyDescent="0.25">
      <c r="CY5112"/>
      <c r="DA5112"/>
      <c r="DF5112"/>
    </row>
    <row r="5113" spans="103:110" x14ac:dyDescent="0.25">
      <c r="CY5113"/>
      <c r="DA5113"/>
      <c r="DF5113"/>
    </row>
    <row r="5114" spans="103:110" x14ac:dyDescent="0.25">
      <c r="CY5114"/>
      <c r="DA5114"/>
      <c r="DF5114"/>
    </row>
    <row r="5115" spans="103:110" x14ac:dyDescent="0.25">
      <c r="CY5115"/>
      <c r="DA5115"/>
      <c r="DF5115"/>
    </row>
    <row r="5116" spans="103:110" x14ac:dyDescent="0.25">
      <c r="CY5116"/>
      <c r="DA5116"/>
      <c r="DF5116"/>
    </row>
    <row r="5117" spans="103:110" x14ac:dyDescent="0.25">
      <c r="CY5117"/>
      <c r="DA5117"/>
      <c r="DF5117"/>
    </row>
    <row r="5118" spans="103:110" x14ac:dyDescent="0.25">
      <c r="CY5118"/>
      <c r="DA5118"/>
      <c r="DF5118"/>
    </row>
    <row r="5119" spans="103:110" x14ac:dyDescent="0.25">
      <c r="CY5119"/>
      <c r="DA5119"/>
      <c r="DF5119"/>
    </row>
    <row r="5120" spans="103:110" x14ac:dyDescent="0.25">
      <c r="CY5120"/>
      <c r="DA5120"/>
      <c r="DF5120"/>
    </row>
    <row r="5121" spans="103:110" x14ac:dyDescent="0.25">
      <c r="CY5121"/>
      <c r="DA5121"/>
      <c r="DF5121"/>
    </row>
    <row r="5122" spans="103:110" x14ac:dyDescent="0.25">
      <c r="CY5122"/>
      <c r="DA5122"/>
      <c r="DF5122"/>
    </row>
    <row r="5123" spans="103:110" x14ac:dyDescent="0.25">
      <c r="CY5123"/>
      <c r="DA5123"/>
      <c r="DF5123"/>
    </row>
    <row r="5124" spans="103:110" x14ac:dyDescent="0.25">
      <c r="CY5124"/>
      <c r="DA5124"/>
      <c r="DF5124"/>
    </row>
    <row r="5125" spans="103:110" x14ac:dyDescent="0.25">
      <c r="CY5125"/>
      <c r="DA5125"/>
      <c r="DF5125"/>
    </row>
    <row r="5126" spans="103:110" x14ac:dyDescent="0.25">
      <c r="CY5126"/>
      <c r="DA5126"/>
      <c r="DF5126"/>
    </row>
    <row r="5127" spans="103:110" x14ac:dyDescent="0.25">
      <c r="CY5127"/>
      <c r="DA5127"/>
      <c r="DF5127"/>
    </row>
    <row r="5128" spans="103:110" x14ac:dyDescent="0.25">
      <c r="CY5128"/>
      <c r="DA5128"/>
      <c r="DF5128"/>
    </row>
    <row r="5129" spans="103:110" x14ac:dyDescent="0.25">
      <c r="CY5129"/>
      <c r="DA5129"/>
      <c r="DF5129"/>
    </row>
    <row r="5130" spans="103:110" x14ac:dyDescent="0.25">
      <c r="CY5130"/>
      <c r="DA5130"/>
      <c r="DF5130"/>
    </row>
    <row r="5131" spans="103:110" x14ac:dyDescent="0.25">
      <c r="CY5131"/>
      <c r="DA5131"/>
      <c r="DF5131"/>
    </row>
    <row r="5132" spans="103:110" x14ac:dyDescent="0.25">
      <c r="CY5132"/>
      <c r="DA5132"/>
      <c r="DF5132"/>
    </row>
    <row r="5133" spans="103:110" x14ac:dyDescent="0.25">
      <c r="CY5133"/>
      <c r="DA5133"/>
      <c r="DF5133"/>
    </row>
    <row r="5134" spans="103:110" x14ac:dyDescent="0.25">
      <c r="CY5134"/>
      <c r="DA5134"/>
      <c r="DF5134"/>
    </row>
    <row r="5135" spans="103:110" x14ac:dyDescent="0.25">
      <c r="CY5135"/>
      <c r="DA5135"/>
      <c r="DF5135"/>
    </row>
    <row r="5136" spans="103:110" x14ac:dyDescent="0.25">
      <c r="CY5136"/>
      <c r="DA5136"/>
      <c r="DF5136"/>
    </row>
    <row r="5137" spans="103:110" x14ac:dyDescent="0.25">
      <c r="CY5137"/>
      <c r="DA5137"/>
      <c r="DF5137"/>
    </row>
    <row r="5138" spans="103:110" x14ac:dyDescent="0.25">
      <c r="CY5138"/>
      <c r="DA5138"/>
      <c r="DF5138"/>
    </row>
    <row r="5139" spans="103:110" x14ac:dyDescent="0.25">
      <c r="CY5139"/>
      <c r="DA5139"/>
      <c r="DF5139"/>
    </row>
    <row r="5140" spans="103:110" x14ac:dyDescent="0.25">
      <c r="CY5140"/>
      <c r="DA5140"/>
      <c r="DF5140"/>
    </row>
    <row r="5141" spans="103:110" x14ac:dyDescent="0.25">
      <c r="CY5141"/>
      <c r="DA5141"/>
      <c r="DF5141"/>
    </row>
    <row r="5142" spans="103:110" x14ac:dyDescent="0.25">
      <c r="CY5142"/>
      <c r="DA5142"/>
      <c r="DF5142"/>
    </row>
    <row r="5143" spans="103:110" x14ac:dyDescent="0.25">
      <c r="CY5143"/>
      <c r="DA5143"/>
      <c r="DF5143"/>
    </row>
    <row r="5144" spans="103:110" x14ac:dyDescent="0.25">
      <c r="CY5144"/>
      <c r="DA5144"/>
      <c r="DF5144"/>
    </row>
    <row r="5145" spans="103:110" x14ac:dyDescent="0.25">
      <c r="CY5145"/>
      <c r="DA5145"/>
      <c r="DF5145"/>
    </row>
    <row r="5146" spans="103:110" x14ac:dyDescent="0.25">
      <c r="CY5146"/>
      <c r="DA5146"/>
      <c r="DF5146"/>
    </row>
    <row r="5147" spans="103:110" x14ac:dyDescent="0.25">
      <c r="CY5147"/>
      <c r="DA5147"/>
      <c r="DF5147"/>
    </row>
    <row r="5148" spans="103:110" x14ac:dyDescent="0.25">
      <c r="CY5148"/>
      <c r="DA5148"/>
      <c r="DF5148"/>
    </row>
    <row r="5149" spans="103:110" x14ac:dyDescent="0.25">
      <c r="CY5149"/>
      <c r="DA5149"/>
      <c r="DF5149"/>
    </row>
    <row r="5150" spans="103:110" x14ac:dyDescent="0.25">
      <c r="CY5150"/>
      <c r="DA5150"/>
      <c r="DF5150"/>
    </row>
    <row r="5151" spans="103:110" x14ac:dyDescent="0.25">
      <c r="CY5151"/>
      <c r="DA5151"/>
      <c r="DF5151"/>
    </row>
    <row r="5152" spans="103:110" x14ac:dyDescent="0.25">
      <c r="CY5152"/>
      <c r="DA5152"/>
      <c r="DF5152"/>
    </row>
    <row r="5153" spans="103:110" x14ac:dyDescent="0.25">
      <c r="CY5153"/>
      <c r="DA5153"/>
      <c r="DF5153"/>
    </row>
    <row r="5154" spans="103:110" x14ac:dyDescent="0.25">
      <c r="CY5154"/>
      <c r="DA5154"/>
      <c r="DF5154"/>
    </row>
    <row r="5155" spans="103:110" x14ac:dyDescent="0.25">
      <c r="CY5155"/>
      <c r="DA5155"/>
      <c r="DF5155"/>
    </row>
    <row r="5156" spans="103:110" x14ac:dyDescent="0.25">
      <c r="CY5156"/>
      <c r="DA5156"/>
      <c r="DF5156"/>
    </row>
    <row r="5157" spans="103:110" x14ac:dyDescent="0.25">
      <c r="CY5157"/>
      <c r="DA5157"/>
      <c r="DF5157"/>
    </row>
    <row r="5158" spans="103:110" x14ac:dyDescent="0.25">
      <c r="CY5158"/>
      <c r="DA5158"/>
      <c r="DF5158"/>
    </row>
    <row r="5159" spans="103:110" x14ac:dyDescent="0.25">
      <c r="CY5159"/>
      <c r="DA5159"/>
      <c r="DF5159"/>
    </row>
    <row r="5160" spans="103:110" x14ac:dyDescent="0.25">
      <c r="CY5160"/>
      <c r="DA5160"/>
      <c r="DF5160"/>
    </row>
    <row r="5161" spans="103:110" x14ac:dyDescent="0.25">
      <c r="CY5161"/>
      <c r="DA5161"/>
      <c r="DF5161"/>
    </row>
    <row r="5162" spans="103:110" x14ac:dyDescent="0.25">
      <c r="CY5162"/>
      <c r="DA5162"/>
      <c r="DF5162"/>
    </row>
    <row r="5163" spans="103:110" x14ac:dyDescent="0.25">
      <c r="CY5163"/>
      <c r="DA5163"/>
      <c r="DF5163"/>
    </row>
    <row r="5164" spans="103:110" x14ac:dyDescent="0.25">
      <c r="CY5164"/>
      <c r="DA5164"/>
      <c r="DF5164"/>
    </row>
    <row r="5165" spans="103:110" x14ac:dyDescent="0.25">
      <c r="CY5165"/>
      <c r="DA5165"/>
      <c r="DF5165"/>
    </row>
    <row r="5166" spans="103:110" x14ac:dyDescent="0.25">
      <c r="CY5166"/>
      <c r="DA5166"/>
      <c r="DF5166"/>
    </row>
    <row r="5167" spans="103:110" x14ac:dyDescent="0.25">
      <c r="CY5167"/>
      <c r="DA5167"/>
      <c r="DF5167"/>
    </row>
    <row r="5168" spans="103:110" x14ac:dyDescent="0.25">
      <c r="CY5168"/>
      <c r="DA5168"/>
      <c r="DF5168"/>
    </row>
    <row r="5169" spans="103:110" x14ac:dyDescent="0.25">
      <c r="CY5169"/>
      <c r="DA5169"/>
      <c r="DF5169"/>
    </row>
    <row r="5170" spans="103:110" x14ac:dyDescent="0.25">
      <c r="CY5170"/>
      <c r="DA5170"/>
      <c r="DF5170"/>
    </row>
    <row r="5171" spans="103:110" x14ac:dyDescent="0.25">
      <c r="CY5171"/>
      <c r="DA5171"/>
      <c r="DF5171"/>
    </row>
    <row r="5172" spans="103:110" x14ac:dyDescent="0.25">
      <c r="CY5172"/>
      <c r="DA5172"/>
      <c r="DF5172"/>
    </row>
    <row r="5173" spans="103:110" x14ac:dyDescent="0.25">
      <c r="CY5173"/>
      <c r="DA5173"/>
      <c r="DF5173"/>
    </row>
    <row r="5174" spans="103:110" x14ac:dyDescent="0.25">
      <c r="CY5174"/>
      <c r="DA5174"/>
      <c r="DF5174"/>
    </row>
    <row r="5175" spans="103:110" x14ac:dyDescent="0.25">
      <c r="CY5175"/>
      <c r="DA5175"/>
      <c r="DF5175"/>
    </row>
    <row r="5176" spans="103:110" x14ac:dyDescent="0.25">
      <c r="CY5176"/>
      <c r="DA5176"/>
      <c r="DF5176"/>
    </row>
    <row r="5177" spans="103:110" x14ac:dyDescent="0.25">
      <c r="CY5177"/>
      <c r="DA5177"/>
      <c r="DF5177"/>
    </row>
    <row r="5178" spans="103:110" x14ac:dyDescent="0.25">
      <c r="CY5178"/>
      <c r="DA5178"/>
      <c r="DF5178"/>
    </row>
    <row r="5179" spans="103:110" x14ac:dyDescent="0.25">
      <c r="CY5179"/>
      <c r="DA5179"/>
      <c r="DF5179"/>
    </row>
    <row r="5180" spans="103:110" x14ac:dyDescent="0.25">
      <c r="CY5180"/>
      <c r="DA5180"/>
      <c r="DF5180"/>
    </row>
    <row r="5181" spans="103:110" x14ac:dyDescent="0.25">
      <c r="CY5181"/>
      <c r="DA5181"/>
      <c r="DF5181"/>
    </row>
    <row r="5182" spans="103:110" x14ac:dyDescent="0.25">
      <c r="CY5182"/>
      <c r="DA5182"/>
      <c r="DF5182"/>
    </row>
    <row r="5183" spans="103:110" x14ac:dyDescent="0.25">
      <c r="CY5183"/>
      <c r="DA5183"/>
      <c r="DF5183"/>
    </row>
    <row r="5184" spans="103:110" x14ac:dyDescent="0.25">
      <c r="CY5184"/>
      <c r="DA5184"/>
      <c r="DF5184"/>
    </row>
    <row r="5185" spans="103:110" x14ac:dyDescent="0.25">
      <c r="CY5185"/>
      <c r="DA5185"/>
      <c r="DF5185"/>
    </row>
    <row r="5186" spans="103:110" x14ac:dyDescent="0.25">
      <c r="CY5186"/>
      <c r="DA5186"/>
      <c r="DF5186"/>
    </row>
    <row r="5187" spans="103:110" x14ac:dyDescent="0.25">
      <c r="CY5187"/>
      <c r="DA5187"/>
      <c r="DF5187"/>
    </row>
    <row r="5188" spans="103:110" x14ac:dyDescent="0.25">
      <c r="CY5188"/>
      <c r="DA5188"/>
      <c r="DF5188"/>
    </row>
    <row r="5189" spans="103:110" x14ac:dyDescent="0.25">
      <c r="CY5189"/>
      <c r="DA5189"/>
      <c r="DF5189"/>
    </row>
    <row r="5190" spans="103:110" x14ac:dyDescent="0.25">
      <c r="CY5190"/>
      <c r="DA5190"/>
      <c r="DF5190"/>
    </row>
    <row r="5191" spans="103:110" x14ac:dyDescent="0.25">
      <c r="CY5191"/>
      <c r="DA5191"/>
      <c r="DF5191"/>
    </row>
    <row r="5192" spans="103:110" x14ac:dyDescent="0.25">
      <c r="CY5192"/>
      <c r="DA5192"/>
      <c r="DF5192"/>
    </row>
    <row r="5193" spans="103:110" x14ac:dyDescent="0.25">
      <c r="CY5193"/>
      <c r="DA5193"/>
      <c r="DF5193"/>
    </row>
    <row r="5194" spans="103:110" x14ac:dyDescent="0.25">
      <c r="CY5194"/>
      <c r="DA5194"/>
      <c r="DF5194"/>
    </row>
    <row r="5195" spans="103:110" x14ac:dyDescent="0.25">
      <c r="CY5195"/>
      <c r="DA5195"/>
      <c r="DF5195"/>
    </row>
    <row r="5196" spans="103:110" x14ac:dyDescent="0.25">
      <c r="CY5196"/>
      <c r="DA5196"/>
      <c r="DF5196"/>
    </row>
    <row r="5197" spans="103:110" x14ac:dyDescent="0.25">
      <c r="CY5197"/>
      <c r="DA5197"/>
      <c r="DF5197"/>
    </row>
    <row r="5198" spans="103:110" x14ac:dyDescent="0.25">
      <c r="CY5198"/>
      <c r="DA5198"/>
      <c r="DF5198"/>
    </row>
    <row r="5199" spans="103:110" x14ac:dyDescent="0.25">
      <c r="CY5199"/>
      <c r="DA5199"/>
      <c r="DF5199"/>
    </row>
    <row r="5200" spans="103:110" x14ac:dyDescent="0.25">
      <c r="CY5200"/>
      <c r="DA5200"/>
      <c r="DF5200"/>
    </row>
    <row r="5201" spans="103:110" x14ac:dyDescent="0.25">
      <c r="CY5201"/>
      <c r="DA5201"/>
      <c r="DF5201"/>
    </row>
    <row r="5202" spans="103:110" x14ac:dyDescent="0.25">
      <c r="CY5202"/>
      <c r="DA5202"/>
      <c r="DF5202"/>
    </row>
    <row r="5203" spans="103:110" x14ac:dyDescent="0.25">
      <c r="CY5203"/>
      <c r="DA5203"/>
      <c r="DF5203"/>
    </row>
    <row r="5204" spans="103:110" x14ac:dyDescent="0.25">
      <c r="CY5204"/>
      <c r="DA5204"/>
      <c r="DF5204"/>
    </row>
    <row r="5205" spans="103:110" x14ac:dyDescent="0.25">
      <c r="CY5205"/>
      <c r="DA5205"/>
      <c r="DF5205"/>
    </row>
    <row r="5206" spans="103:110" x14ac:dyDescent="0.25">
      <c r="CY5206"/>
      <c r="DA5206"/>
      <c r="DF5206"/>
    </row>
    <row r="5207" spans="103:110" x14ac:dyDescent="0.25">
      <c r="CY5207"/>
      <c r="DA5207"/>
      <c r="DF5207"/>
    </row>
    <row r="5208" spans="103:110" x14ac:dyDescent="0.25">
      <c r="CY5208"/>
      <c r="DA5208"/>
      <c r="DF5208"/>
    </row>
    <row r="5209" spans="103:110" x14ac:dyDescent="0.25">
      <c r="CY5209"/>
      <c r="DA5209"/>
      <c r="DF5209"/>
    </row>
    <row r="5210" spans="103:110" x14ac:dyDescent="0.25">
      <c r="CY5210"/>
      <c r="DA5210"/>
      <c r="DF5210"/>
    </row>
    <row r="5211" spans="103:110" x14ac:dyDescent="0.25">
      <c r="CY5211"/>
      <c r="DA5211"/>
      <c r="DF5211"/>
    </row>
    <row r="5212" spans="103:110" x14ac:dyDescent="0.25">
      <c r="CY5212"/>
      <c r="DA5212"/>
      <c r="DF5212"/>
    </row>
    <row r="5213" spans="103:110" x14ac:dyDescent="0.25">
      <c r="CY5213"/>
      <c r="DA5213"/>
      <c r="DF5213"/>
    </row>
    <row r="5214" spans="103:110" x14ac:dyDescent="0.25">
      <c r="CY5214"/>
      <c r="DA5214"/>
      <c r="DF5214"/>
    </row>
    <row r="5215" spans="103:110" x14ac:dyDescent="0.25">
      <c r="CY5215"/>
      <c r="DA5215"/>
      <c r="DF5215"/>
    </row>
    <row r="5216" spans="103:110" x14ac:dyDescent="0.25">
      <c r="CY5216"/>
      <c r="DA5216"/>
      <c r="DF5216"/>
    </row>
    <row r="5217" spans="103:110" x14ac:dyDescent="0.25">
      <c r="CY5217"/>
      <c r="DA5217"/>
      <c r="DF5217"/>
    </row>
    <row r="5218" spans="103:110" x14ac:dyDescent="0.25">
      <c r="CY5218"/>
      <c r="DA5218"/>
      <c r="DF5218"/>
    </row>
    <row r="5219" spans="103:110" x14ac:dyDescent="0.25">
      <c r="CY5219"/>
      <c r="DA5219"/>
      <c r="DF5219"/>
    </row>
    <row r="5220" spans="103:110" x14ac:dyDescent="0.25">
      <c r="CY5220"/>
      <c r="DA5220"/>
      <c r="DF5220"/>
    </row>
    <row r="5221" spans="103:110" x14ac:dyDescent="0.25">
      <c r="CY5221"/>
      <c r="DA5221"/>
      <c r="DF5221"/>
    </row>
    <row r="5222" spans="103:110" x14ac:dyDescent="0.25">
      <c r="CY5222"/>
      <c r="DA5222"/>
      <c r="DF5222"/>
    </row>
    <row r="5223" spans="103:110" x14ac:dyDescent="0.25">
      <c r="CY5223"/>
      <c r="DA5223"/>
      <c r="DF5223"/>
    </row>
    <row r="5224" spans="103:110" x14ac:dyDescent="0.25">
      <c r="CY5224"/>
      <c r="DA5224"/>
      <c r="DF5224"/>
    </row>
    <row r="5225" spans="103:110" x14ac:dyDescent="0.25">
      <c r="CY5225"/>
      <c r="DA5225"/>
      <c r="DF5225"/>
    </row>
    <row r="5226" spans="103:110" x14ac:dyDescent="0.25">
      <c r="CY5226"/>
      <c r="DA5226"/>
      <c r="DF5226"/>
    </row>
    <row r="5227" spans="103:110" x14ac:dyDescent="0.25">
      <c r="CY5227"/>
      <c r="DA5227"/>
      <c r="DF5227"/>
    </row>
    <row r="5228" spans="103:110" x14ac:dyDescent="0.25">
      <c r="CY5228"/>
      <c r="DA5228"/>
      <c r="DF5228"/>
    </row>
    <row r="5229" spans="103:110" x14ac:dyDescent="0.25">
      <c r="CY5229"/>
      <c r="DA5229"/>
      <c r="DF5229"/>
    </row>
    <row r="5230" spans="103:110" x14ac:dyDescent="0.25">
      <c r="CY5230"/>
      <c r="DA5230"/>
      <c r="DF5230"/>
    </row>
    <row r="5231" spans="103:110" x14ac:dyDescent="0.25">
      <c r="CY5231"/>
      <c r="DA5231"/>
      <c r="DF5231"/>
    </row>
    <row r="5232" spans="103:110" x14ac:dyDescent="0.25">
      <c r="CY5232"/>
      <c r="DA5232"/>
      <c r="DF5232"/>
    </row>
    <row r="5233" spans="103:110" x14ac:dyDescent="0.25">
      <c r="CY5233"/>
      <c r="DA5233"/>
      <c r="DF5233"/>
    </row>
    <row r="5234" spans="103:110" x14ac:dyDescent="0.25">
      <c r="CY5234"/>
      <c r="DA5234"/>
      <c r="DF5234"/>
    </row>
    <row r="5235" spans="103:110" x14ac:dyDescent="0.25">
      <c r="CY5235"/>
      <c r="DA5235"/>
      <c r="DF5235"/>
    </row>
    <row r="5236" spans="103:110" x14ac:dyDescent="0.25">
      <c r="CY5236"/>
      <c r="DA5236"/>
      <c r="DF5236"/>
    </row>
    <row r="5237" spans="103:110" x14ac:dyDescent="0.25">
      <c r="CY5237"/>
      <c r="DA5237"/>
      <c r="DF5237"/>
    </row>
    <row r="5238" spans="103:110" x14ac:dyDescent="0.25">
      <c r="CY5238"/>
      <c r="DA5238"/>
      <c r="DF5238"/>
    </row>
    <row r="5239" spans="103:110" x14ac:dyDescent="0.25">
      <c r="CY5239"/>
      <c r="DA5239"/>
      <c r="DF5239"/>
    </row>
    <row r="5240" spans="103:110" x14ac:dyDescent="0.25">
      <c r="CY5240"/>
      <c r="DA5240"/>
      <c r="DF5240"/>
    </row>
    <row r="5241" spans="103:110" x14ac:dyDescent="0.25">
      <c r="CY5241"/>
      <c r="DA5241"/>
      <c r="DF5241"/>
    </row>
    <row r="5242" spans="103:110" x14ac:dyDescent="0.25">
      <c r="CY5242"/>
      <c r="DA5242"/>
      <c r="DF5242"/>
    </row>
    <row r="5243" spans="103:110" x14ac:dyDescent="0.25">
      <c r="CY5243"/>
      <c r="DA5243"/>
      <c r="DF5243"/>
    </row>
    <row r="5244" spans="103:110" x14ac:dyDescent="0.25">
      <c r="CY5244"/>
      <c r="DA5244"/>
      <c r="DF5244"/>
    </row>
    <row r="5245" spans="103:110" x14ac:dyDescent="0.25">
      <c r="CY5245"/>
      <c r="DA5245"/>
      <c r="DF5245"/>
    </row>
    <row r="5246" spans="103:110" x14ac:dyDescent="0.25">
      <c r="CY5246"/>
      <c r="DA5246"/>
      <c r="DF5246"/>
    </row>
    <row r="5247" spans="103:110" x14ac:dyDescent="0.25">
      <c r="CY5247"/>
      <c r="DA5247"/>
      <c r="DF5247"/>
    </row>
    <row r="5248" spans="103:110" x14ac:dyDescent="0.25">
      <c r="CY5248"/>
      <c r="DA5248"/>
      <c r="DF5248"/>
    </row>
    <row r="5249" spans="103:110" x14ac:dyDescent="0.25">
      <c r="CY5249"/>
      <c r="DA5249"/>
      <c r="DF5249"/>
    </row>
    <row r="5250" spans="103:110" x14ac:dyDescent="0.25">
      <c r="CY5250"/>
      <c r="DA5250"/>
      <c r="DF5250"/>
    </row>
    <row r="5251" spans="103:110" x14ac:dyDescent="0.25">
      <c r="CY5251"/>
      <c r="DA5251"/>
      <c r="DF5251"/>
    </row>
    <row r="5252" spans="103:110" x14ac:dyDescent="0.25">
      <c r="CY5252"/>
      <c r="DA5252"/>
      <c r="DF5252"/>
    </row>
    <row r="5253" spans="103:110" x14ac:dyDescent="0.25">
      <c r="CY5253"/>
      <c r="DA5253"/>
      <c r="DF5253"/>
    </row>
    <row r="5254" spans="103:110" x14ac:dyDescent="0.25">
      <c r="CY5254"/>
      <c r="DA5254"/>
      <c r="DF5254"/>
    </row>
    <row r="5255" spans="103:110" x14ac:dyDescent="0.25">
      <c r="CY5255"/>
      <c r="DA5255"/>
      <c r="DF5255"/>
    </row>
    <row r="5256" spans="103:110" x14ac:dyDescent="0.25">
      <c r="CY5256"/>
      <c r="DA5256"/>
      <c r="DF5256"/>
    </row>
    <row r="5257" spans="103:110" x14ac:dyDescent="0.25">
      <c r="CY5257"/>
      <c r="DA5257"/>
      <c r="DF5257"/>
    </row>
    <row r="5258" spans="103:110" x14ac:dyDescent="0.25">
      <c r="CY5258"/>
      <c r="DA5258"/>
      <c r="DF5258"/>
    </row>
    <row r="5259" spans="103:110" x14ac:dyDescent="0.25">
      <c r="CY5259"/>
      <c r="DA5259"/>
      <c r="DF5259"/>
    </row>
    <row r="5260" spans="103:110" x14ac:dyDescent="0.25">
      <c r="CY5260"/>
      <c r="DA5260"/>
      <c r="DF5260"/>
    </row>
    <row r="5261" spans="103:110" x14ac:dyDescent="0.25">
      <c r="CY5261"/>
      <c r="DA5261"/>
      <c r="DF5261"/>
    </row>
    <row r="5262" spans="103:110" x14ac:dyDescent="0.25">
      <c r="CY5262"/>
      <c r="DA5262"/>
      <c r="DF5262"/>
    </row>
    <row r="5263" spans="103:110" x14ac:dyDescent="0.25">
      <c r="CY5263"/>
      <c r="DA5263"/>
      <c r="DF5263"/>
    </row>
    <row r="5264" spans="103:110" x14ac:dyDescent="0.25">
      <c r="CY5264"/>
      <c r="DA5264"/>
      <c r="DF5264"/>
    </row>
    <row r="5265" spans="103:110" x14ac:dyDescent="0.25">
      <c r="CY5265"/>
      <c r="DA5265"/>
      <c r="DF5265"/>
    </row>
    <row r="5266" spans="103:110" x14ac:dyDescent="0.25">
      <c r="CY5266"/>
      <c r="DA5266"/>
      <c r="DF5266"/>
    </row>
    <row r="5267" spans="103:110" x14ac:dyDescent="0.25">
      <c r="CY5267"/>
      <c r="DA5267"/>
      <c r="DF5267"/>
    </row>
    <row r="5268" spans="103:110" x14ac:dyDescent="0.25">
      <c r="CY5268"/>
      <c r="DA5268"/>
      <c r="DF5268"/>
    </row>
    <row r="5269" spans="103:110" x14ac:dyDescent="0.25">
      <c r="CY5269"/>
      <c r="DA5269"/>
      <c r="DF5269"/>
    </row>
    <row r="5270" spans="103:110" x14ac:dyDescent="0.25">
      <c r="CY5270"/>
      <c r="DA5270"/>
      <c r="DF5270"/>
    </row>
    <row r="5271" spans="103:110" x14ac:dyDescent="0.25">
      <c r="CY5271"/>
      <c r="DA5271"/>
      <c r="DF5271"/>
    </row>
    <row r="5272" spans="103:110" x14ac:dyDescent="0.25">
      <c r="CY5272"/>
      <c r="DA5272"/>
      <c r="DF5272"/>
    </row>
    <row r="5273" spans="103:110" x14ac:dyDescent="0.25">
      <c r="CY5273"/>
      <c r="DA5273"/>
      <c r="DF5273"/>
    </row>
    <row r="5274" spans="103:110" x14ac:dyDescent="0.25">
      <c r="CY5274"/>
      <c r="DA5274"/>
      <c r="DF5274"/>
    </row>
    <row r="5275" spans="103:110" x14ac:dyDescent="0.25">
      <c r="CY5275"/>
      <c r="DA5275"/>
      <c r="DF5275"/>
    </row>
    <row r="5276" spans="103:110" x14ac:dyDescent="0.25">
      <c r="CY5276"/>
      <c r="DA5276"/>
      <c r="DF5276"/>
    </row>
    <row r="5277" spans="103:110" x14ac:dyDescent="0.25">
      <c r="CY5277"/>
      <c r="DA5277"/>
      <c r="DF5277"/>
    </row>
    <row r="5278" spans="103:110" x14ac:dyDescent="0.25">
      <c r="CY5278"/>
      <c r="DA5278"/>
      <c r="DF5278"/>
    </row>
    <row r="5279" spans="103:110" x14ac:dyDescent="0.25">
      <c r="CY5279"/>
      <c r="DA5279"/>
      <c r="DF5279"/>
    </row>
    <row r="5280" spans="103:110" x14ac:dyDescent="0.25">
      <c r="CY5280"/>
      <c r="DA5280"/>
      <c r="DF5280"/>
    </row>
    <row r="5281" spans="103:110" x14ac:dyDescent="0.25">
      <c r="CY5281"/>
      <c r="DA5281"/>
      <c r="DF5281"/>
    </row>
    <row r="5282" spans="103:110" x14ac:dyDescent="0.25">
      <c r="CY5282"/>
      <c r="DA5282"/>
      <c r="DF5282"/>
    </row>
    <row r="5283" spans="103:110" x14ac:dyDescent="0.25">
      <c r="CY5283"/>
      <c r="DA5283"/>
      <c r="DF5283"/>
    </row>
    <row r="5284" spans="103:110" x14ac:dyDescent="0.25">
      <c r="CY5284"/>
      <c r="DA5284"/>
      <c r="DF5284"/>
    </row>
    <row r="5285" spans="103:110" x14ac:dyDescent="0.25">
      <c r="CY5285"/>
      <c r="DA5285"/>
      <c r="DF5285"/>
    </row>
    <row r="5286" spans="103:110" x14ac:dyDescent="0.25">
      <c r="CY5286"/>
      <c r="DA5286"/>
      <c r="DF5286"/>
    </row>
    <row r="5287" spans="103:110" x14ac:dyDescent="0.25">
      <c r="CY5287"/>
      <c r="DA5287"/>
      <c r="DF5287"/>
    </row>
    <row r="5288" spans="103:110" x14ac:dyDescent="0.25">
      <c r="CY5288"/>
      <c r="DA5288"/>
      <c r="DF5288"/>
    </row>
    <row r="5289" spans="103:110" x14ac:dyDescent="0.25">
      <c r="CY5289"/>
      <c r="DA5289"/>
      <c r="DF5289"/>
    </row>
    <row r="5290" spans="103:110" x14ac:dyDescent="0.25">
      <c r="CY5290"/>
      <c r="DA5290"/>
      <c r="DF5290"/>
    </row>
    <row r="5291" spans="103:110" x14ac:dyDescent="0.25">
      <c r="CY5291"/>
      <c r="DA5291"/>
      <c r="DF5291"/>
    </row>
    <row r="5292" spans="103:110" x14ac:dyDescent="0.25">
      <c r="CY5292"/>
      <c r="DA5292"/>
      <c r="DF5292"/>
    </row>
    <row r="5293" spans="103:110" x14ac:dyDescent="0.25">
      <c r="CY5293"/>
      <c r="DA5293"/>
      <c r="DF5293"/>
    </row>
    <row r="5294" spans="103:110" x14ac:dyDescent="0.25">
      <c r="CY5294"/>
      <c r="DA5294"/>
      <c r="DF5294"/>
    </row>
    <row r="5295" spans="103:110" x14ac:dyDescent="0.25">
      <c r="CY5295"/>
      <c r="DA5295"/>
      <c r="DF5295"/>
    </row>
    <row r="5296" spans="103:110" x14ac:dyDescent="0.25">
      <c r="CY5296"/>
      <c r="DA5296"/>
      <c r="DF5296"/>
    </row>
    <row r="5297" spans="103:110" x14ac:dyDescent="0.25">
      <c r="CY5297"/>
      <c r="DA5297"/>
      <c r="DF5297"/>
    </row>
    <row r="5298" spans="103:110" x14ac:dyDescent="0.25">
      <c r="CY5298"/>
      <c r="DA5298"/>
      <c r="DF5298"/>
    </row>
    <row r="5299" spans="103:110" x14ac:dyDescent="0.25">
      <c r="CY5299"/>
      <c r="DA5299"/>
      <c r="DF5299"/>
    </row>
    <row r="5300" spans="103:110" x14ac:dyDescent="0.25">
      <c r="CY5300"/>
      <c r="DA5300"/>
      <c r="DF5300"/>
    </row>
    <row r="5301" spans="103:110" x14ac:dyDescent="0.25">
      <c r="CY5301"/>
      <c r="DA5301"/>
      <c r="DF5301"/>
    </row>
    <row r="5302" spans="103:110" x14ac:dyDescent="0.25">
      <c r="CY5302"/>
      <c r="DA5302"/>
      <c r="DF5302"/>
    </row>
    <row r="5303" spans="103:110" x14ac:dyDescent="0.25">
      <c r="CY5303"/>
      <c r="DA5303"/>
      <c r="DF5303"/>
    </row>
    <row r="5304" spans="103:110" x14ac:dyDescent="0.25">
      <c r="CY5304"/>
      <c r="DA5304"/>
      <c r="DF5304"/>
    </row>
    <row r="5305" spans="103:110" x14ac:dyDescent="0.25">
      <c r="CY5305"/>
      <c r="DA5305"/>
      <c r="DF5305"/>
    </row>
    <row r="5306" spans="103:110" x14ac:dyDescent="0.25">
      <c r="CY5306"/>
      <c r="DA5306"/>
      <c r="DF5306"/>
    </row>
    <row r="5307" spans="103:110" x14ac:dyDescent="0.25">
      <c r="CY5307"/>
      <c r="DA5307"/>
      <c r="DF5307"/>
    </row>
    <row r="5308" spans="103:110" x14ac:dyDescent="0.25">
      <c r="CY5308"/>
      <c r="DA5308"/>
      <c r="DF5308"/>
    </row>
    <row r="5309" spans="103:110" x14ac:dyDescent="0.25">
      <c r="CY5309"/>
      <c r="DA5309"/>
      <c r="DF5309"/>
    </row>
    <row r="5310" spans="103:110" x14ac:dyDescent="0.25">
      <c r="CY5310"/>
      <c r="DA5310"/>
      <c r="DF5310"/>
    </row>
    <row r="5311" spans="103:110" x14ac:dyDescent="0.25">
      <c r="CY5311"/>
      <c r="DA5311"/>
      <c r="DF5311"/>
    </row>
    <row r="5312" spans="103:110" x14ac:dyDescent="0.25">
      <c r="CY5312"/>
      <c r="DA5312"/>
      <c r="DF5312"/>
    </row>
    <row r="5313" spans="103:110" x14ac:dyDescent="0.25">
      <c r="CY5313"/>
      <c r="DA5313"/>
      <c r="DF5313"/>
    </row>
    <row r="5314" spans="103:110" x14ac:dyDescent="0.25">
      <c r="CY5314"/>
      <c r="DA5314"/>
      <c r="DF5314"/>
    </row>
    <row r="5315" spans="103:110" x14ac:dyDescent="0.25">
      <c r="CY5315"/>
      <c r="DA5315"/>
      <c r="DF5315"/>
    </row>
    <row r="5316" spans="103:110" x14ac:dyDescent="0.25">
      <c r="CY5316"/>
      <c r="DA5316"/>
      <c r="DF5316"/>
    </row>
    <row r="5317" spans="103:110" x14ac:dyDescent="0.25">
      <c r="CY5317"/>
      <c r="DA5317"/>
      <c r="DF5317"/>
    </row>
    <row r="5318" spans="103:110" x14ac:dyDescent="0.25">
      <c r="CY5318"/>
      <c r="DA5318"/>
      <c r="DF5318"/>
    </row>
    <row r="5319" spans="103:110" x14ac:dyDescent="0.25">
      <c r="CY5319"/>
      <c r="DA5319"/>
      <c r="DF5319"/>
    </row>
    <row r="5320" spans="103:110" x14ac:dyDescent="0.25">
      <c r="CY5320"/>
      <c r="DA5320"/>
      <c r="DF5320"/>
    </row>
    <row r="5321" spans="103:110" x14ac:dyDescent="0.25">
      <c r="CY5321"/>
      <c r="DA5321"/>
      <c r="DF5321"/>
    </row>
    <row r="5322" spans="103:110" x14ac:dyDescent="0.25">
      <c r="CY5322"/>
      <c r="DA5322"/>
      <c r="DF5322"/>
    </row>
    <row r="5323" spans="103:110" x14ac:dyDescent="0.25">
      <c r="CY5323"/>
      <c r="DA5323"/>
      <c r="DF5323"/>
    </row>
    <row r="5324" spans="103:110" x14ac:dyDescent="0.25">
      <c r="CY5324"/>
      <c r="DA5324"/>
      <c r="DF5324"/>
    </row>
    <row r="5325" spans="103:110" x14ac:dyDescent="0.25">
      <c r="CY5325"/>
      <c r="DA5325"/>
      <c r="DF5325"/>
    </row>
    <row r="5326" spans="103:110" x14ac:dyDescent="0.25">
      <c r="CY5326"/>
      <c r="DA5326"/>
      <c r="DF5326"/>
    </row>
    <row r="5327" spans="103:110" x14ac:dyDescent="0.25">
      <c r="CY5327"/>
      <c r="DA5327"/>
      <c r="DF5327"/>
    </row>
    <row r="5328" spans="103:110" x14ac:dyDescent="0.25">
      <c r="CY5328"/>
      <c r="DA5328"/>
      <c r="DF5328"/>
    </row>
    <row r="5329" spans="103:110" x14ac:dyDescent="0.25">
      <c r="CY5329"/>
      <c r="DA5329"/>
      <c r="DF5329"/>
    </row>
    <row r="5330" spans="103:110" x14ac:dyDescent="0.25">
      <c r="CY5330"/>
      <c r="DA5330"/>
      <c r="DF5330"/>
    </row>
    <row r="5331" spans="103:110" x14ac:dyDescent="0.25">
      <c r="CY5331"/>
      <c r="DA5331"/>
      <c r="DF5331"/>
    </row>
    <row r="5332" spans="103:110" x14ac:dyDescent="0.25">
      <c r="CY5332"/>
      <c r="DA5332"/>
      <c r="DF5332"/>
    </row>
    <row r="5333" spans="103:110" x14ac:dyDescent="0.25">
      <c r="CY5333"/>
      <c r="DA5333"/>
      <c r="DF5333"/>
    </row>
    <row r="5334" spans="103:110" x14ac:dyDescent="0.25">
      <c r="CY5334"/>
      <c r="DA5334"/>
      <c r="DF5334"/>
    </row>
    <row r="5335" spans="103:110" x14ac:dyDescent="0.25">
      <c r="CY5335"/>
      <c r="DA5335"/>
      <c r="DF5335"/>
    </row>
    <row r="5336" spans="103:110" x14ac:dyDescent="0.25">
      <c r="CY5336"/>
      <c r="DA5336"/>
      <c r="DF5336"/>
    </row>
    <row r="5337" spans="103:110" x14ac:dyDescent="0.25">
      <c r="CY5337"/>
      <c r="DA5337"/>
      <c r="DF5337"/>
    </row>
    <row r="5338" spans="103:110" x14ac:dyDescent="0.25">
      <c r="CY5338"/>
      <c r="DA5338"/>
      <c r="DF5338"/>
    </row>
    <row r="5339" spans="103:110" x14ac:dyDescent="0.25">
      <c r="CY5339"/>
      <c r="DA5339"/>
      <c r="DF5339"/>
    </row>
    <row r="5340" spans="103:110" x14ac:dyDescent="0.25">
      <c r="CY5340"/>
      <c r="DA5340"/>
      <c r="DF5340"/>
    </row>
    <row r="5341" spans="103:110" x14ac:dyDescent="0.25">
      <c r="CY5341"/>
      <c r="DA5341"/>
      <c r="DF5341"/>
    </row>
    <row r="5342" spans="103:110" x14ac:dyDescent="0.25">
      <c r="CY5342"/>
      <c r="DA5342"/>
      <c r="DF5342"/>
    </row>
    <row r="5343" spans="103:110" x14ac:dyDescent="0.25">
      <c r="CY5343"/>
      <c r="DA5343"/>
      <c r="DF5343"/>
    </row>
    <row r="5344" spans="103:110" x14ac:dyDescent="0.25">
      <c r="CY5344"/>
      <c r="DA5344"/>
      <c r="DF5344"/>
    </row>
    <row r="5345" spans="103:110" x14ac:dyDescent="0.25">
      <c r="CY5345"/>
      <c r="DA5345"/>
      <c r="DF5345"/>
    </row>
    <row r="5346" spans="103:110" x14ac:dyDescent="0.25">
      <c r="CY5346"/>
      <c r="DA5346"/>
      <c r="DF5346"/>
    </row>
    <row r="5347" spans="103:110" x14ac:dyDescent="0.25">
      <c r="CY5347"/>
      <c r="DA5347"/>
      <c r="DF5347"/>
    </row>
    <row r="5348" spans="103:110" x14ac:dyDescent="0.25">
      <c r="CY5348"/>
      <c r="DA5348"/>
      <c r="DF5348"/>
    </row>
    <row r="5349" spans="103:110" x14ac:dyDescent="0.25">
      <c r="CY5349"/>
      <c r="DA5349"/>
      <c r="DF5349"/>
    </row>
    <row r="5350" spans="103:110" x14ac:dyDescent="0.25">
      <c r="CY5350"/>
      <c r="DA5350"/>
      <c r="DF5350"/>
    </row>
    <row r="5351" spans="103:110" x14ac:dyDescent="0.25">
      <c r="CY5351"/>
      <c r="DA5351"/>
      <c r="DF5351"/>
    </row>
    <row r="5352" spans="103:110" x14ac:dyDescent="0.25">
      <c r="CY5352"/>
      <c r="DA5352"/>
      <c r="DF5352"/>
    </row>
    <row r="5353" spans="103:110" x14ac:dyDescent="0.25">
      <c r="CY5353"/>
      <c r="DA5353"/>
      <c r="DF5353"/>
    </row>
    <row r="5354" spans="103:110" x14ac:dyDescent="0.25">
      <c r="CY5354"/>
      <c r="DA5354"/>
      <c r="DF5354"/>
    </row>
    <row r="5355" spans="103:110" x14ac:dyDescent="0.25">
      <c r="CY5355"/>
      <c r="DA5355"/>
      <c r="DF5355"/>
    </row>
    <row r="5356" spans="103:110" x14ac:dyDescent="0.25">
      <c r="CY5356"/>
      <c r="DA5356"/>
      <c r="DF5356"/>
    </row>
    <row r="5357" spans="103:110" x14ac:dyDescent="0.25">
      <c r="CY5357"/>
      <c r="DA5357"/>
      <c r="DF5357"/>
    </row>
    <row r="5358" spans="103:110" x14ac:dyDescent="0.25">
      <c r="CY5358"/>
      <c r="DA5358"/>
      <c r="DF5358"/>
    </row>
    <row r="5359" spans="103:110" x14ac:dyDescent="0.25">
      <c r="CY5359"/>
      <c r="DA5359"/>
      <c r="DF5359"/>
    </row>
    <row r="5360" spans="103:110" x14ac:dyDescent="0.25">
      <c r="CY5360"/>
      <c r="DA5360"/>
      <c r="DF5360"/>
    </row>
    <row r="5361" spans="103:110" x14ac:dyDescent="0.25">
      <c r="CY5361"/>
      <c r="DA5361"/>
      <c r="DF5361"/>
    </row>
    <row r="5362" spans="103:110" x14ac:dyDescent="0.25">
      <c r="CY5362"/>
      <c r="DA5362"/>
      <c r="DF5362"/>
    </row>
    <row r="5363" spans="103:110" x14ac:dyDescent="0.25">
      <c r="CY5363"/>
      <c r="DA5363"/>
      <c r="DF5363"/>
    </row>
    <row r="5364" spans="103:110" x14ac:dyDescent="0.25">
      <c r="CY5364"/>
      <c r="DA5364"/>
      <c r="DF5364"/>
    </row>
    <row r="5365" spans="103:110" x14ac:dyDescent="0.25">
      <c r="CY5365"/>
      <c r="DA5365"/>
      <c r="DF5365"/>
    </row>
    <row r="5366" spans="103:110" x14ac:dyDescent="0.25">
      <c r="CY5366"/>
      <c r="DA5366"/>
      <c r="DF5366"/>
    </row>
    <row r="5367" spans="103:110" x14ac:dyDescent="0.25">
      <c r="CY5367"/>
      <c r="DA5367"/>
      <c r="DF5367"/>
    </row>
    <row r="5368" spans="103:110" x14ac:dyDescent="0.25">
      <c r="CY5368"/>
      <c r="DA5368"/>
      <c r="DF5368"/>
    </row>
    <row r="5369" spans="103:110" x14ac:dyDescent="0.25">
      <c r="CY5369"/>
      <c r="DA5369"/>
      <c r="DF5369"/>
    </row>
    <row r="5370" spans="103:110" x14ac:dyDescent="0.25">
      <c r="CY5370"/>
      <c r="DA5370"/>
      <c r="DF5370"/>
    </row>
    <row r="5371" spans="103:110" x14ac:dyDescent="0.25">
      <c r="CY5371"/>
      <c r="DA5371"/>
      <c r="DF5371"/>
    </row>
    <row r="5372" spans="103:110" x14ac:dyDescent="0.25">
      <c r="CY5372"/>
      <c r="DA5372"/>
      <c r="DF5372"/>
    </row>
    <row r="5373" spans="103:110" x14ac:dyDescent="0.25">
      <c r="CY5373"/>
      <c r="DA5373"/>
      <c r="DF5373"/>
    </row>
    <row r="5374" spans="103:110" x14ac:dyDescent="0.25">
      <c r="CY5374"/>
      <c r="DA5374"/>
      <c r="DF5374"/>
    </row>
    <row r="5375" spans="103:110" x14ac:dyDescent="0.25">
      <c r="CY5375"/>
      <c r="DA5375"/>
      <c r="DF5375"/>
    </row>
    <row r="5376" spans="103:110" x14ac:dyDescent="0.25">
      <c r="CY5376"/>
      <c r="DA5376"/>
      <c r="DF5376"/>
    </row>
    <row r="5377" spans="103:110" x14ac:dyDescent="0.25">
      <c r="CY5377"/>
      <c r="DA5377"/>
      <c r="DF5377"/>
    </row>
    <row r="5378" spans="103:110" x14ac:dyDescent="0.25">
      <c r="CY5378"/>
      <c r="DA5378"/>
      <c r="DF5378"/>
    </row>
    <row r="5379" spans="103:110" x14ac:dyDescent="0.25">
      <c r="CY5379"/>
      <c r="DA5379"/>
      <c r="DF5379"/>
    </row>
    <row r="5380" spans="103:110" x14ac:dyDescent="0.25">
      <c r="CY5380"/>
      <c r="DA5380"/>
      <c r="DF5380"/>
    </row>
    <row r="5381" spans="103:110" x14ac:dyDescent="0.25">
      <c r="CY5381"/>
      <c r="DA5381"/>
      <c r="DF5381"/>
    </row>
    <row r="5382" spans="103:110" x14ac:dyDescent="0.25">
      <c r="CY5382"/>
      <c r="DA5382"/>
      <c r="DF5382"/>
    </row>
    <row r="5383" spans="103:110" x14ac:dyDescent="0.25">
      <c r="CY5383"/>
      <c r="DA5383"/>
      <c r="DF5383"/>
    </row>
    <row r="5384" spans="103:110" x14ac:dyDescent="0.25">
      <c r="CY5384"/>
      <c r="DA5384"/>
      <c r="DF5384"/>
    </row>
    <row r="5385" spans="103:110" x14ac:dyDescent="0.25">
      <c r="CY5385"/>
      <c r="DA5385"/>
      <c r="DF5385"/>
    </row>
    <row r="5386" spans="103:110" x14ac:dyDescent="0.25">
      <c r="CY5386"/>
      <c r="DA5386"/>
      <c r="DF5386"/>
    </row>
    <row r="5387" spans="103:110" x14ac:dyDescent="0.25">
      <c r="CY5387"/>
      <c r="DA5387"/>
      <c r="DF5387"/>
    </row>
    <row r="5388" spans="103:110" x14ac:dyDescent="0.25">
      <c r="CY5388"/>
      <c r="DA5388"/>
      <c r="DF5388"/>
    </row>
    <row r="5389" spans="103:110" x14ac:dyDescent="0.25">
      <c r="CY5389"/>
      <c r="DA5389"/>
      <c r="DF5389"/>
    </row>
    <row r="5390" spans="103:110" x14ac:dyDescent="0.25">
      <c r="CY5390"/>
      <c r="DA5390"/>
      <c r="DF5390"/>
    </row>
    <row r="5391" spans="103:110" x14ac:dyDescent="0.25">
      <c r="CY5391"/>
      <c r="DA5391"/>
      <c r="DF5391"/>
    </row>
    <row r="5392" spans="103:110" x14ac:dyDescent="0.25">
      <c r="CY5392"/>
      <c r="DA5392"/>
      <c r="DF5392"/>
    </row>
    <row r="5393" spans="103:110" x14ac:dyDescent="0.25">
      <c r="CY5393"/>
      <c r="DA5393"/>
      <c r="DF5393"/>
    </row>
    <row r="5394" spans="103:110" x14ac:dyDescent="0.25">
      <c r="CY5394"/>
      <c r="DA5394"/>
      <c r="DF5394"/>
    </row>
    <row r="5395" spans="103:110" x14ac:dyDescent="0.25">
      <c r="CY5395"/>
      <c r="DA5395"/>
      <c r="DF5395"/>
    </row>
    <row r="5396" spans="103:110" x14ac:dyDescent="0.25">
      <c r="CY5396"/>
      <c r="DA5396"/>
      <c r="DF5396"/>
    </row>
    <row r="5397" spans="103:110" x14ac:dyDescent="0.25">
      <c r="CY5397"/>
      <c r="DA5397"/>
      <c r="DF5397"/>
    </row>
    <row r="5398" spans="103:110" x14ac:dyDescent="0.25">
      <c r="CY5398"/>
      <c r="DA5398"/>
      <c r="DF5398"/>
    </row>
    <row r="5399" spans="103:110" x14ac:dyDescent="0.25">
      <c r="CY5399"/>
      <c r="DA5399"/>
      <c r="DF5399"/>
    </row>
    <row r="5400" spans="103:110" x14ac:dyDescent="0.25">
      <c r="CY5400"/>
      <c r="DA5400"/>
      <c r="DF5400"/>
    </row>
    <row r="5401" spans="103:110" x14ac:dyDescent="0.25">
      <c r="CY5401"/>
      <c r="DA5401"/>
      <c r="DF5401"/>
    </row>
    <row r="5402" spans="103:110" x14ac:dyDescent="0.25">
      <c r="CY5402"/>
      <c r="DA5402"/>
      <c r="DF5402"/>
    </row>
    <row r="5403" spans="103:110" x14ac:dyDescent="0.25">
      <c r="CY5403"/>
      <c r="DA5403"/>
      <c r="DF5403"/>
    </row>
    <row r="5404" spans="103:110" x14ac:dyDescent="0.25">
      <c r="CY5404"/>
      <c r="DA5404"/>
      <c r="DF5404"/>
    </row>
    <row r="5405" spans="103:110" x14ac:dyDescent="0.25">
      <c r="CY5405"/>
      <c r="DA5405"/>
      <c r="DF5405"/>
    </row>
    <row r="5406" spans="103:110" x14ac:dyDescent="0.25">
      <c r="CY5406"/>
      <c r="DA5406"/>
      <c r="DF5406"/>
    </row>
    <row r="5407" spans="103:110" x14ac:dyDescent="0.25">
      <c r="CY5407"/>
      <c r="DA5407"/>
      <c r="DF5407"/>
    </row>
    <row r="5408" spans="103:110" x14ac:dyDescent="0.25">
      <c r="CY5408"/>
      <c r="DA5408"/>
      <c r="DF5408"/>
    </row>
    <row r="5409" spans="103:110" x14ac:dyDescent="0.25">
      <c r="CY5409"/>
      <c r="DA5409"/>
      <c r="DF5409"/>
    </row>
    <row r="5410" spans="103:110" x14ac:dyDescent="0.25">
      <c r="CY5410"/>
      <c r="DA5410"/>
      <c r="DF5410"/>
    </row>
    <row r="5411" spans="103:110" x14ac:dyDescent="0.25">
      <c r="CY5411"/>
      <c r="DA5411"/>
      <c r="DF5411"/>
    </row>
    <row r="5412" spans="103:110" x14ac:dyDescent="0.25">
      <c r="CY5412"/>
      <c r="DA5412"/>
      <c r="DF5412"/>
    </row>
    <row r="5413" spans="103:110" x14ac:dyDescent="0.25">
      <c r="CY5413"/>
      <c r="DA5413"/>
      <c r="DF5413"/>
    </row>
    <row r="5414" spans="103:110" x14ac:dyDescent="0.25">
      <c r="CY5414"/>
      <c r="DA5414"/>
      <c r="DF5414"/>
    </row>
    <row r="5415" spans="103:110" x14ac:dyDescent="0.25">
      <c r="CY5415"/>
      <c r="DA5415"/>
      <c r="DF5415"/>
    </row>
    <row r="5416" spans="103:110" x14ac:dyDescent="0.25">
      <c r="CY5416"/>
      <c r="DA5416"/>
      <c r="DF5416"/>
    </row>
    <row r="5417" spans="103:110" x14ac:dyDescent="0.25">
      <c r="CY5417"/>
      <c r="DA5417"/>
      <c r="DF5417"/>
    </row>
    <row r="5418" spans="103:110" x14ac:dyDescent="0.25">
      <c r="CY5418"/>
      <c r="DA5418"/>
      <c r="DF5418"/>
    </row>
    <row r="5419" spans="103:110" x14ac:dyDescent="0.25">
      <c r="CY5419"/>
      <c r="DA5419"/>
      <c r="DF5419"/>
    </row>
    <row r="5420" spans="103:110" x14ac:dyDescent="0.25">
      <c r="CY5420"/>
      <c r="DA5420"/>
      <c r="DF5420"/>
    </row>
    <row r="5421" spans="103:110" x14ac:dyDescent="0.25">
      <c r="CY5421"/>
      <c r="DA5421"/>
      <c r="DF5421"/>
    </row>
    <row r="5422" spans="103:110" x14ac:dyDescent="0.25">
      <c r="CY5422"/>
      <c r="DA5422"/>
      <c r="DF5422"/>
    </row>
    <row r="5423" spans="103:110" x14ac:dyDescent="0.25">
      <c r="CY5423"/>
      <c r="DA5423"/>
      <c r="DF5423"/>
    </row>
    <row r="5424" spans="103:110" x14ac:dyDescent="0.25">
      <c r="CY5424"/>
      <c r="DA5424"/>
      <c r="DF5424"/>
    </row>
    <row r="5425" spans="103:110" x14ac:dyDescent="0.25">
      <c r="CY5425"/>
      <c r="DA5425"/>
      <c r="DF5425"/>
    </row>
    <row r="5426" spans="103:110" x14ac:dyDescent="0.25">
      <c r="CY5426"/>
      <c r="DA5426"/>
      <c r="DF5426"/>
    </row>
    <row r="5427" spans="103:110" x14ac:dyDescent="0.25">
      <c r="CY5427"/>
      <c r="DA5427"/>
      <c r="DF5427"/>
    </row>
    <row r="5428" spans="103:110" x14ac:dyDescent="0.25">
      <c r="CY5428"/>
      <c r="DA5428"/>
      <c r="DF5428"/>
    </row>
    <row r="5429" spans="103:110" x14ac:dyDescent="0.25">
      <c r="CY5429"/>
      <c r="DA5429"/>
      <c r="DF5429"/>
    </row>
    <row r="5430" spans="103:110" x14ac:dyDescent="0.25">
      <c r="CY5430"/>
      <c r="DA5430"/>
      <c r="DF5430"/>
    </row>
    <row r="5431" spans="103:110" x14ac:dyDescent="0.25">
      <c r="CY5431"/>
      <c r="DA5431"/>
      <c r="DF5431"/>
    </row>
    <row r="5432" spans="103:110" x14ac:dyDescent="0.25">
      <c r="CY5432"/>
      <c r="DA5432"/>
      <c r="DF5432"/>
    </row>
    <row r="5433" spans="103:110" x14ac:dyDescent="0.25">
      <c r="CY5433"/>
      <c r="DA5433"/>
      <c r="DF5433"/>
    </row>
    <row r="5434" spans="103:110" x14ac:dyDescent="0.25">
      <c r="CY5434"/>
      <c r="DA5434"/>
      <c r="DF5434"/>
    </row>
    <row r="5435" spans="103:110" x14ac:dyDescent="0.25">
      <c r="CY5435"/>
      <c r="DA5435"/>
      <c r="DF5435"/>
    </row>
    <row r="5436" spans="103:110" x14ac:dyDescent="0.25">
      <c r="CY5436"/>
      <c r="DA5436"/>
      <c r="DF5436"/>
    </row>
    <row r="5437" spans="103:110" x14ac:dyDescent="0.25">
      <c r="CY5437"/>
      <c r="DA5437"/>
      <c r="DF5437"/>
    </row>
    <row r="5438" spans="103:110" x14ac:dyDescent="0.25">
      <c r="CY5438"/>
      <c r="DA5438"/>
      <c r="DF5438"/>
    </row>
    <row r="5439" spans="103:110" x14ac:dyDescent="0.25">
      <c r="CY5439"/>
      <c r="DA5439"/>
      <c r="DF5439"/>
    </row>
    <row r="5440" spans="103:110" x14ac:dyDescent="0.25">
      <c r="CY5440"/>
      <c r="DA5440"/>
      <c r="DF5440"/>
    </row>
    <row r="5441" spans="103:110" x14ac:dyDescent="0.25">
      <c r="CY5441"/>
      <c r="DA5441"/>
      <c r="DF5441"/>
    </row>
    <row r="5442" spans="103:110" x14ac:dyDescent="0.25">
      <c r="CY5442"/>
      <c r="DA5442"/>
      <c r="DF5442"/>
    </row>
    <row r="5443" spans="103:110" x14ac:dyDescent="0.25">
      <c r="CY5443"/>
      <c r="DA5443"/>
      <c r="DF5443"/>
    </row>
    <row r="5444" spans="103:110" x14ac:dyDescent="0.25">
      <c r="CY5444"/>
      <c r="DA5444"/>
      <c r="DF5444"/>
    </row>
    <row r="5445" spans="103:110" x14ac:dyDescent="0.25">
      <c r="CY5445"/>
      <c r="DA5445"/>
      <c r="DF5445"/>
    </row>
    <row r="5446" spans="103:110" x14ac:dyDescent="0.25">
      <c r="CY5446"/>
      <c r="DA5446"/>
      <c r="DF5446"/>
    </row>
    <row r="5447" spans="103:110" x14ac:dyDescent="0.25">
      <c r="CY5447"/>
      <c r="DA5447"/>
      <c r="DF5447"/>
    </row>
    <row r="5448" spans="103:110" x14ac:dyDescent="0.25">
      <c r="CY5448"/>
      <c r="DA5448"/>
      <c r="DF5448"/>
    </row>
    <row r="5449" spans="103:110" x14ac:dyDescent="0.25">
      <c r="CY5449"/>
      <c r="DA5449"/>
      <c r="DF5449"/>
    </row>
    <row r="5450" spans="103:110" x14ac:dyDescent="0.25">
      <c r="CY5450"/>
      <c r="DA5450"/>
      <c r="DF5450"/>
    </row>
    <row r="5451" spans="103:110" x14ac:dyDescent="0.25">
      <c r="CY5451"/>
      <c r="DA5451"/>
      <c r="DF5451"/>
    </row>
    <row r="5452" spans="103:110" x14ac:dyDescent="0.25">
      <c r="CY5452"/>
      <c r="DA5452"/>
      <c r="DF5452"/>
    </row>
    <row r="5453" spans="103:110" x14ac:dyDescent="0.25">
      <c r="CY5453"/>
      <c r="DA5453"/>
      <c r="DF5453"/>
    </row>
    <row r="5454" spans="103:110" x14ac:dyDescent="0.25">
      <c r="CY5454"/>
      <c r="DA5454"/>
      <c r="DF5454"/>
    </row>
    <row r="5455" spans="103:110" x14ac:dyDescent="0.25">
      <c r="CY5455"/>
      <c r="DA5455"/>
      <c r="DF5455"/>
    </row>
    <row r="5456" spans="103:110" x14ac:dyDescent="0.25">
      <c r="CY5456"/>
      <c r="DA5456"/>
      <c r="DF5456"/>
    </row>
    <row r="5457" spans="103:110" x14ac:dyDescent="0.25">
      <c r="CY5457"/>
      <c r="DA5457"/>
      <c r="DF5457"/>
    </row>
    <row r="5458" spans="103:110" x14ac:dyDescent="0.25">
      <c r="CY5458"/>
      <c r="DA5458"/>
      <c r="DF5458"/>
    </row>
    <row r="5459" spans="103:110" x14ac:dyDescent="0.25">
      <c r="CY5459"/>
      <c r="DA5459"/>
      <c r="DF5459"/>
    </row>
    <row r="5460" spans="103:110" x14ac:dyDescent="0.25">
      <c r="CY5460"/>
      <c r="DA5460"/>
      <c r="DF5460"/>
    </row>
    <row r="5461" spans="103:110" x14ac:dyDescent="0.25">
      <c r="CY5461"/>
      <c r="DA5461"/>
      <c r="DF5461"/>
    </row>
    <row r="5462" spans="103:110" x14ac:dyDescent="0.25">
      <c r="CY5462"/>
      <c r="DA5462"/>
      <c r="DF5462"/>
    </row>
    <row r="5463" spans="103:110" x14ac:dyDescent="0.25">
      <c r="CY5463"/>
      <c r="DA5463"/>
      <c r="DF5463"/>
    </row>
    <row r="5464" spans="103:110" x14ac:dyDescent="0.25">
      <c r="CY5464"/>
      <c r="DA5464"/>
      <c r="DF5464"/>
    </row>
    <row r="5465" spans="103:110" x14ac:dyDescent="0.25">
      <c r="CY5465"/>
      <c r="DA5465"/>
      <c r="DF5465"/>
    </row>
    <row r="5466" spans="103:110" x14ac:dyDescent="0.25">
      <c r="CY5466"/>
      <c r="DA5466"/>
      <c r="DF5466"/>
    </row>
    <row r="5467" spans="103:110" x14ac:dyDescent="0.25">
      <c r="CY5467"/>
      <c r="DA5467"/>
      <c r="DF5467"/>
    </row>
    <row r="5468" spans="103:110" x14ac:dyDescent="0.25">
      <c r="CY5468"/>
      <c r="DA5468"/>
      <c r="DF5468"/>
    </row>
    <row r="5469" spans="103:110" x14ac:dyDescent="0.25">
      <c r="CY5469"/>
      <c r="DA5469"/>
      <c r="DF5469"/>
    </row>
    <row r="5470" spans="103:110" x14ac:dyDescent="0.25">
      <c r="CY5470"/>
      <c r="DA5470"/>
      <c r="DF5470"/>
    </row>
    <row r="5471" spans="103:110" x14ac:dyDescent="0.25">
      <c r="CY5471"/>
      <c r="DA5471"/>
      <c r="DF5471"/>
    </row>
    <row r="5472" spans="103:110" x14ac:dyDescent="0.25">
      <c r="CY5472"/>
      <c r="DA5472"/>
      <c r="DF5472"/>
    </row>
    <row r="5473" spans="103:110" x14ac:dyDescent="0.25">
      <c r="CY5473"/>
      <c r="DA5473"/>
      <c r="DF5473"/>
    </row>
    <row r="5474" spans="103:110" x14ac:dyDescent="0.25">
      <c r="CY5474"/>
      <c r="DA5474"/>
      <c r="DF5474"/>
    </row>
    <row r="5475" spans="103:110" x14ac:dyDescent="0.25">
      <c r="CY5475"/>
      <c r="DA5475"/>
      <c r="DF5475"/>
    </row>
    <row r="5476" spans="103:110" x14ac:dyDescent="0.25">
      <c r="CY5476"/>
      <c r="DA5476"/>
      <c r="DF5476"/>
    </row>
    <row r="5477" spans="103:110" x14ac:dyDescent="0.25">
      <c r="CY5477"/>
      <c r="DA5477"/>
      <c r="DF5477"/>
    </row>
    <row r="5478" spans="103:110" x14ac:dyDescent="0.25">
      <c r="CY5478"/>
      <c r="DA5478"/>
      <c r="DF5478"/>
    </row>
    <row r="5479" spans="103:110" x14ac:dyDescent="0.25">
      <c r="CY5479"/>
      <c r="DA5479"/>
      <c r="DF5479"/>
    </row>
    <row r="5480" spans="103:110" x14ac:dyDescent="0.25">
      <c r="CY5480"/>
      <c r="DA5480"/>
      <c r="DF5480"/>
    </row>
    <row r="5481" spans="103:110" x14ac:dyDescent="0.25">
      <c r="CY5481"/>
      <c r="DA5481"/>
      <c r="DF5481"/>
    </row>
    <row r="5482" spans="103:110" x14ac:dyDescent="0.25">
      <c r="CY5482"/>
      <c r="DA5482"/>
      <c r="DF5482"/>
    </row>
    <row r="5483" spans="103:110" x14ac:dyDescent="0.25">
      <c r="CY5483"/>
      <c r="DA5483"/>
      <c r="DF5483"/>
    </row>
    <row r="5484" spans="103:110" x14ac:dyDescent="0.25">
      <c r="CY5484"/>
      <c r="DA5484"/>
      <c r="DF5484"/>
    </row>
    <row r="5485" spans="103:110" x14ac:dyDescent="0.25">
      <c r="CY5485"/>
      <c r="DA5485"/>
      <c r="DF5485"/>
    </row>
    <row r="5486" spans="103:110" x14ac:dyDescent="0.25">
      <c r="CY5486"/>
      <c r="DA5486"/>
      <c r="DF5486"/>
    </row>
    <row r="5487" spans="103:110" x14ac:dyDescent="0.25">
      <c r="CY5487"/>
      <c r="DA5487"/>
      <c r="DF5487"/>
    </row>
    <row r="5488" spans="103:110" x14ac:dyDescent="0.25">
      <c r="CY5488"/>
      <c r="DA5488"/>
      <c r="DF5488"/>
    </row>
    <row r="5489" spans="103:110" x14ac:dyDescent="0.25">
      <c r="CY5489"/>
      <c r="DA5489"/>
      <c r="DF5489"/>
    </row>
    <row r="5490" spans="103:110" x14ac:dyDescent="0.25">
      <c r="CY5490"/>
      <c r="DA5490"/>
      <c r="DF5490"/>
    </row>
    <row r="5491" spans="103:110" x14ac:dyDescent="0.25">
      <c r="CY5491"/>
      <c r="DA5491"/>
      <c r="DF5491"/>
    </row>
    <row r="5492" spans="103:110" x14ac:dyDescent="0.25">
      <c r="CY5492"/>
      <c r="DA5492"/>
      <c r="DF5492"/>
    </row>
    <row r="5493" spans="103:110" x14ac:dyDescent="0.25">
      <c r="CY5493"/>
      <c r="DA5493"/>
      <c r="DF5493"/>
    </row>
    <row r="5494" spans="103:110" x14ac:dyDescent="0.25">
      <c r="CY5494"/>
      <c r="DA5494"/>
      <c r="DF5494"/>
    </row>
    <row r="5495" spans="103:110" x14ac:dyDescent="0.25">
      <c r="CY5495"/>
      <c r="DA5495"/>
      <c r="DF5495"/>
    </row>
    <row r="5496" spans="103:110" x14ac:dyDescent="0.25">
      <c r="CY5496"/>
      <c r="DA5496"/>
      <c r="DF5496"/>
    </row>
    <row r="5497" spans="103:110" x14ac:dyDescent="0.25">
      <c r="CY5497"/>
      <c r="DA5497"/>
      <c r="DF5497"/>
    </row>
    <row r="5498" spans="103:110" x14ac:dyDescent="0.25">
      <c r="CY5498"/>
      <c r="DA5498"/>
      <c r="DF5498"/>
    </row>
    <row r="5499" spans="103:110" x14ac:dyDescent="0.25">
      <c r="CY5499"/>
      <c r="DA5499"/>
      <c r="DF5499"/>
    </row>
    <row r="5500" spans="103:110" x14ac:dyDescent="0.25">
      <c r="CY5500"/>
      <c r="DA5500"/>
      <c r="DF5500"/>
    </row>
    <row r="5501" spans="103:110" x14ac:dyDescent="0.25">
      <c r="CY5501"/>
      <c r="DA5501"/>
      <c r="DF5501"/>
    </row>
    <row r="5502" spans="103:110" x14ac:dyDescent="0.25">
      <c r="CY5502"/>
      <c r="DA5502"/>
      <c r="DF5502"/>
    </row>
    <row r="5503" spans="103:110" x14ac:dyDescent="0.25">
      <c r="CY5503"/>
      <c r="DA5503"/>
      <c r="DF5503"/>
    </row>
    <row r="5504" spans="103:110" x14ac:dyDescent="0.25">
      <c r="CY5504"/>
      <c r="DA5504"/>
      <c r="DF5504"/>
    </row>
    <row r="5505" spans="103:110" x14ac:dyDescent="0.25">
      <c r="CY5505"/>
      <c r="DA5505"/>
      <c r="DF5505"/>
    </row>
    <row r="5506" spans="103:110" x14ac:dyDescent="0.25">
      <c r="CY5506"/>
      <c r="DA5506"/>
      <c r="DF5506"/>
    </row>
    <row r="5507" spans="103:110" x14ac:dyDescent="0.25">
      <c r="CY5507"/>
      <c r="DA5507"/>
      <c r="DF5507"/>
    </row>
    <row r="5508" spans="103:110" x14ac:dyDescent="0.25">
      <c r="CY5508"/>
      <c r="DA5508"/>
      <c r="DF5508"/>
    </row>
    <row r="5509" spans="103:110" x14ac:dyDescent="0.25">
      <c r="CY5509"/>
      <c r="DA5509"/>
      <c r="DF5509"/>
    </row>
    <row r="5510" spans="103:110" x14ac:dyDescent="0.25">
      <c r="CY5510"/>
      <c r="DA5510"/>
      <c r="DF5510"/>
    </row>
    <row r="5511" spans="103:110" x14ac:dyDescent="0.25">
      <c r="CY5511"/>
      <c r="DA5511"/>
      <c r="DF5511"/>
    </row>
    <row r="5512" spans="103:110" x14ac:dyDescent="0.25">
      <c r="CY5512"/>
      <c r="DA5512"/>
      <c r="DF5512"/>
    </row>
    <row r="5513" spans="103:110" x14ac:dyDescent="0.25">
      <c r="CY5513"/>
      <c r="DA5513"/>
      <c r="DF5513"/>
    </row>
    <row r="5514" spans="103:110" x14ac:dyDescent="0.25">
      <c r="CY5514"/>
      <c r="DA5514"/>
      <c r="DF5514"/>
    </row>
    <row r="5515" spans="103:110" x14ac:dyDescent="0.25">
      <c r="CY5515"/>
      <c r="DA5515"/>
      <c r="DF5515"/>
    </row>
    <row r="5516" spans="103:110" x14ac:dyDescent="0.25">
      <c r="CY5516"/>
      <c r="DA5516"/>
      <c r="DF5516"/>
    </row>
    <row r="5517" spans="103:110" x14ac:dyDescent="0.25">
      <c r="CY5517"/>
      <c r="DA5517"/>
      <c r="DF5517"/>
    </row>
    <row r="5518" spans="103:110" x14ac:dyDescent="0.25">
      <c r="CY5518"/>
      <c r="DA5518"/>
      <c r="DF5518"/>
    </row>
    <row r="5519" spans="103:110" x14ac:dyDescent="0.25">
      <c r="CY5519"/>
      <c r="DA5519"/>
      <c r="DF5519"/>
    </row>
    <row r="5520" spans="103:110" x14ac:dyDescent="0.25">
      <c r="CY5520"/>
      <c r="DA5520"/>
      <c r="DF5520"/>
    </row>
    <row r="5521" spans="103:110" x14ac:dyDescent="0.25">
      <c r="CY5521"/>
      <c r="DA5521"/>
      <c r="DF5521"/>
    </row>
    <row r="5522" spans="103:110" x14ac:dyDescent="0.25">
      <c r="CY5522"/>
      <c r="DA5522"/>
      <c r="DF5522"/>
    </row>
    <row r="5523" spans="103:110" x14ac:dyDescent="0.25">
      <c r="CY5523"/>
      <c r="DA5523"/>
      <c r="DF5523"/>
    </row>
    <row r="5524" spans="103:110" x14ac:dyDescent="0.25">
      <c r="CY5524"/>
      <c r="DA5524"/>
      <c r="DF5524"/>
    </row>
    <row r="5525" spans="103:110" x14ac:dyDescent="0.25">
      <c r="CY5525"/>
      <c r="DA5525"/>
      <c r="DF5525"/>
    </row>
    <row r="5526" spans="103:110" x14ac:dyDescent="0.25">
      <c r="CY5526"/>
      <c r="DA5526"/>
      <c r="DF5526"/>
    </row>
    <row r="5527" spans="103:110" x14ac:dyDescent="0.25">
      <c r="CY5527"/>
      <c r="DA5527"/>
      <c r="DF5527"/>
    </row>
    <row r="5528" spans="103:110" x14ac:dyDescent="0.25">
      <c r="CY5528"/>
      <c r="DA5528"/>
      <c r="DF5528"/>
    </row>
    <row r="5529" spans="103:110" x14ac:dyDescent="0.25">
      <c r="CY5529"/>
      <c r="DA5529"/>
      <c r="DF5529"/>
    </row>
    <row r="5530" spans="103:110" x14ac:dyDescent="0.25">
      <c r="CY5530"/>
      <c r="DA5530"/>
      <c r="DF5530"/>
    </row>
    <row r="5531" spans="103:110" x14ac:dyDescent="0.25">
      <c r="CY5531"/>
      <c r="DA5531"/>
      <c r="DF5531"/>
    </row>
    <row r="5532" spans="103:110" x14ac:dyDescent="0.25">
      <c r="CY5532"/>
      <c r="DA5532"/>
      <c r="DF5532"/>
    </row>
    <row r="5533" spans="103:110" x14ac:dyDescent="0.25">
      <c r="CY5533"/>
      <c r="DA5533"/>
      <c r="DF5533"/>
    </row>
    <row r="5534" spans="103:110" x14ac:dyDescent="0.25">
      <c r="CY5534"/>
      <c r="DA5534"/>
      <c r="DF5534"/>
    </row>
    <row r="5535" spans="103:110" x14ac:dyDescent="0.25">
      <c r="CY5535"/>
      <c r="DA5535"/>
      <c r="DF5535"/>
    </row>
    <row r="5536" spans="103:110" x14ac:dyDescent="0.25">
      <c r="CY5536"/>
      <c r="DA5536"/>
      <c r="DF5536"/>
    </row>
    <row r="5537" spans="103:110" x14ac:dyDescent="0.25">
      <c r="CY5537"/>
      <c r="DA5537"/>
      <c r="DF5537"/>
    </row>
    <row r="5538" spans="103:110" x14ac:dyDescent="0.25">
      <c r="CY5538"/>
      <c r="DA5538"/>
      <c r="DF5538"/>
    </row>
    <row r="5539" spans="103:110" x14ac:dyDescent="0.25">
      <c r="CY5539"/>
      <c r="DA5539"/>
      <c r="DF5539"/>
    </row>
    <row r="5540" spans="103:110" x14ac:dyDescent="0.25">
      <c r="CY5540"/>
      <c r="DA5540"/>
      <c r="DF5540"/>
    </row>
    <row r="5541" spans="103:110" x14ac:dyDescent="0.25">
      <c r="CY5541"/>
      <c r="DA5541"/>
      <c r="DF5541"/>
    </row>
    <row r="5542" spans="103:110" x14ac:dyDescent="0.25">
      <c r="CY5542"/>
      <c r="DA5542"/>
      <c r="DF5542"/>
    </row>
    <row r="5543" spans="103:110" x14ac:dyDescent="0.25">
      <c r="CY5543"/>
      <c r="DA5543"/>
      <c r="DF5543"/>
    </row>
    <row r="5544" spans="103:110" x14ac:dyDescent="0.25">
      <c r="CY5544"/>
      <c r="DA5544"/>
      <c r="DF5544"/>
    </row>
    <row r="5545" spans="103:110" x14ac:dyDescent="0.25">
      <c r="CY5545"/>
      <c r="DA5545"/>
      <c r="DF5545"/>
    </row>
    <row r="5546" spans="103:110" x14ac:dyDescent="0.25">
      <c r="CY5546"/>
      <c r="DA5546"/>
      <c r="DF5546"/>
    </row>
    <row r="5547" spans="103:110" x14ac:dyDescent="0.25">
      <c r="CY5547"/>
      <c r="DA5547"/>
      <c r="DF5547"/>
    </row>
    <row r="5548" spans="103:110" x14ac:dyDescent="0.25">
      <c r="CY5548"/>
      <c r="DA5548"/>
      <c r="DF5548"/>
    </row>
    <row r="5549" spans="103:110" x14ac:dyDescent="0.25">
      <c r="CY5549"/>
      <c r="DA5549"/>
      <c r="DF5549"/>
    </row>
    <row r="5550" spans="103:110" x14ac:dyDescent="0.25">
      <c r="CY5550"/>
      <c r="DA5550"/>
      <c r="DF5550"/>
    </row>
    <row r="5551" spans="103:110" x14ac:dyDescent="0.25">
      <c r="CY5551"/>
      <c r="DA5551"/>
      <c r="DF5551"/>
    </row>
    <row r="5552" spans="103:110" x14ac:dyDescent="0.25">
      <c r="CY5552"/>
      <c r="DA5552"/>
      <c r="DF5552"/>
    </row>
    <row r="5553" spans="103:110" x14ac:dyDescent="0.25">
      <c r="CY5553"/>
      <c r="DA5553"/>
      <c r="DF5553"/>
    </row>
    <row r="5554" spans="103:110" x14ac:dyDescent="0.25">
      <c r="CY5554"/>
      <c r="DA5554"/>
      <c r="DF5554"/>
    </row>
    <row r="5555" spans="103:110" x14ac:dyDescent="0.25">
      <c r="CY5555"/>
      <c r="DA5555"/>
      <c r="DF5555"/>
    </row>
    <row r="5556" spans="103:110" x14ac:dyDescent="0.25">
      <c r="CY5556"/>
      <c r="DA5556"/>
      <c r="DF5556"/>
    </row>
    <row r="5557" spans="103:110" x14ac:dyDescent="0.25">
      <c r="CY5557"/>
      <c r="DA5557"/>
      <c r="DF5557"/>
    </row>
    <row r="5558" spans="103:110" x14ac:dyDescent="0.25">
      <c r="CY5558"/>
      <c r="DA5558"/>
      <c r="DF5558"/>
    </row>
    <row r="5559" spans="103:110" x14ac:dyDescent="0.25">
      <c r="CY5559"/>
      <c r="DA5559"/>
      <c r="DF5559"/>
    </row>
    <row r="5560" spans="103:110" x14ac:dyDescent="0.25">
      <c r="CY5560"/>
      <c r="DA5560"/>
      <c r="DF5560"/>
    </row>
    <row r="5561" spans="103:110" x14ac:dyDescent="0.25">
      <c r="CY5561"/>
      <c r="DA5561"/>
      <c r="DF5561"/>
    </row>
    <row r="5562" spans="103:110" x14ac:dyDescent="0.25">
      <c r="CY5562"/>
      <c r="DA5562"/>
      <c r="DF5562"/>
    </row>
    <row r="5563" spans="103:110" x14ac:dyDescent="0.25">
      <c r="CY5563"/>
      <c r="DA5563"/>
      <c r="DF5563"/>
    </row>
    <row r="5564" spans="103:110" x14ac:dyDescent="0.25">
      <c r="CY5564"/>
      <c r="DA5564"/>
      <c r="DF5564"/>
    </row>
    <row r="5565" spans="103:110" x14ac:dyDescent="0.25">
      <c r="CY5565"/>
      <c r="DA5565"/>
      <c r="DF5565"/>
    </row>
    <row r="5566" spans="103:110" x14ac:dyDescent="0.25">
      <c r="CY5566"/>
      <c r="DA5566"/>
      <c r="DF5566"/>
    </row>
    <row r="5567" spans="103:110" x14ac:dyDescent="0.25">
      <c r="CY5567"/>
      <c r="DA5567"/>
      <c r="DF5567"/>
    </row>
    <row r="5568" spans="103:110" x14ac:dyDescent="0.25">
      <c r="CY5568"/>
      <c r="DA5568"/>
      <c r="DF5568"/>
    </row>
    <row r="5569" spans="103:110" x14ac:dyDescent="0.25">
      <c r="CY5569"/>
      <c r="DA5569"/>
      <c r="DF5569"/>
    </row>
    <row r="5570" spans="103:110" x14ac:dyDescent="0.25">
      <c r="CY5570"/>
      <c r="DA5570"/>
      <c r="DF5570"/>
    </row>
    <row r="5571" spans="103:110" x14ac:dyDescent="0.25">
      <c r="CY5571"/>
      <c r="DA5571"/>
      <c r="DF5571"/>
    </row>
    <row r="5572" spans="103:110" x14ac:dyDescent="0.25">
      <c r="CY5572"/>
      <c r="DA5572"/>
      <c r="DF5572"/>
    </row>
    <row r="5573" spans="103:110" x14ac:dyDescent="0.25">
      <c r="CY5573"/>
      <c r="DA5573"/>
      <c r="DF5573"/>
    </row>
    <row r="5574" spans="103:110" x14ac:dyDescent="0.25">
      <c r="CY5574"/>
      <c r="DA5574"/>
      <c r="DF5574"/>
    </row>
    <row r="5575" spans="103:110" x14ac:dyDescent="0.25">
      <c r="CY5575"/>
      <c r="DA5575"/>
      <c r="DF5575"/>
    </row>
    <row r="5576" spans="103:110" x14ac:dyDescent="0.25">
      <c r="CY5576"/>
      <c r="DA5576"/>
      <c r="DF5576"/>
    </row>
    <row r="5577" spans="103:110" x14ac:dyDescent="0.25">
      <c r="CY5577"/>
      <c r="DA5577"/>
      <c r="DF5577"/>
    </row>
    <row r="5578" spans="103:110" x14ac:dyDescent="0.25">
      <c r="CY5578"/>
      <c r="DA5578"/>
      <c r="DF5578"/>
    </row>
    <row r="5579" spans="103:110" x14ac:dyDescent="0.25">
      <c r="CY5579"/>
      <c r="DA5579"/>
      <c r="DF5579"/>
    </row>
    <row r="5580" spans="103:110" x14ac:dyDescent="0.25">
      <c r="CY5580"/>
      <c r="DA5580"/>
      <c r="DF5580"/>
    </row>
    <row r="5581" spans="103:110" x14ac:dyDescent="0.25">
      <c r="CY5581"/>
      <c r="DA5581"/>
      <c r="DF5581"/>
    </row>
    <row r="5582" spans="103:110" x14ac:dyDescent="0.25">
      <c r="CY5582"/>
      <c r="DA5582"/>
      <c r="DF5582"/>
    </row>
    <row r="5583" spans="103:110" x14ac:dyDescent="0.25">
      <c r="CY5583"/>
      <c r="DA5583"/>
      <c r="DF5583"/>
    </row>
    <row r="5584" spans="103:110" x14ac:dyDescent="0.25">
      <c r="CY5584"/>
      <c r="DA5584"/>
      <c r="DF5584"/>
    </row>
    <row r="5585" spans="103:110" x14ac:dyDescent="0.25">
      <c r="CY5585"/>
      <c r="DA5585"/>
      <c r="DF5585"/>
    </row>
    <row r="5586" spans="103:110" x14ac:dyDescent="0.25">
      <c r="CY5586"/>
      <c r="DA5586"/>
      <c r="DF5586"/>
    </row>
    <row r="5587" spans="103:110" x14ac:dyDescent="0.25">
      <c r="CY5587"/>
      <c r="DA5587"/>
      <c r="DF5587"/>
    </row>
    <row r="5588" spans="103:110" x14ac:dyDescent="0.25">
      <c r="CY5588"/>
      <c r="DA5588"/>
      <c r="DF5588"/>
    </row>
    <row r="5589" spans="103:110" x14ac:dyDescent="0.25">
      <c r="CY5589"/>
      <c r="DA5589"/>
      <c r="DF5589"/>
    </row>
    <row r="5590" spans="103:110" x14ac:dyDescent="0.25">
      <c r="CY5590"/>
      <c r="DA5590"/>
      <c r="DF5590"/>
    </row>
    <row r="5591" spans="103:110" x14ac:dyDescent="0.25">
      <c r="CY5591"/>
      <c r="DA5591"/>
      <c r="DF5591"/>
    </row>
    <row r="5592" spans="103:110" x14ac:dyDescent="0.25">
      <c r="CY5592"/>
      <c r="DA5592"/>
      <c r="DF5592"/>
    </row>
    <row r="5593" spans="103:110" x14ac:dyDescent="0.25">
      <c r="CY5593"/>
      <c r="DA5593"/>
      <c r="DF5593"/>
    </row>
    <row r="5594" spans="103:110" x14ac:dyDescent="0.25">
      <c r="CY5594"/>
      <c r="DA5594"/>
      <c r="DF5594"/>
    </row>
    <row r="5595" spans="103:110" x14ac:dyDescent="0.25">
      <c r="CY5595"/>
      <c r="DA5595"/>
      <c r="DF5595"/>
    </row>
    <row r="5596" spans="103:110" x14ac:dyDescent="0.25">
      <c r="CY5596"/>
      <c r="DA5596"/>
      <c r="DF5596"/>
    </row>
    <row r="5597" spans="103:110" x14ac:dyDescent="0.25">
      <c r="CY5597"/>
      <c r="DA5597"/>
      <c r="DF5597"/>
    </row>
    <row r="5598" spans="103:110" x14ac:dyDescent="0.25">
      <c r="CY5598"/>
      <c r="DA5598"/>
      <c r="DF5598"/>
    </row>
    <row r="5599" spans="103:110" x14ac:dyDescent="0.25">
      <c r="CY5599"/>
      <c r="DA5599"/>
      <c r="DF5599"/>
    </row>
    <row r="5600" spans="103:110" x14ac:dyDescent="0.25">
      <c r="CY5600"/>
      <c r="DA5600"/>
      <c r="DF5600"/>
    </row>
    <row r="5601" spans="103:110" x14ac:dyDescent="0.25">
      <c r="CY5601"/>
      <c r="DA5601"/>
      <c r="DF5601"/>
    </row>
    <row r="5602" spans="103:110" x14ac:dyDescent="0.25">
      <c r="CY5602"/>
      <c r="DA5602"/>
      <c r="DF5602"/>
    </row>
    <row r="5603" spans="103:110" x14ac:dyDescent="0.25">
      <c r="CY5603"/>
      <c r="DA5603"/>
      <c r="DF5603"/>
    </row>
    <row r="5604" spans="103:110" x14ac:dyDescent="0.25">
      <c r="CY5604"/>
      <c r="DA5604"/>
      <c r="DF5604"/>
    </row>
    <row r="5605" spans="103:110" x14ac:dyDescent="0.25">
      <c r="CY5605"/>
      <c r="DA5605"/>
      <c r="DF5605"/>
    </row>
    <row r="5606" spans="103:110" x14ac:dyDescent="0.25">
      <c r="CY5606"/>
      <c r="DA5606"/>
      <c r="DF5606"/>
    </row>
    <row r="5607" spans="103:110" x14ac:dyDescent="0.25">
      <c r="CY5607"/>
      <c r="DA5607"/>
      <c r="DF5607"/>
    </row>
    <row r="5608" spans="103:110" x14ac:dyDescent="0.25">
      <c r="CY5608"/>
      <c r="DA5608"/>
      <c r="DF5608"/>
    </row>
    <row r="5609" spans="103:110" x14ac:dyDescent="0.25">
      <c r="CY5609"/>
      <c r="DA5609"/>
      <c r="DF5609"/>
    </row>
    <row r="5610" spans="103:110" x14ac:dyDescent="0.25">
      <c r="CY5610"/>
      <c r="DA5610"/>
      <c r="DF5610"/>
    </row>
    <row r="5611" spans="103:110" x14ac:dyDescent="0.25">
      <c r="CY5611"/>
      <c r="DA5611"/>
      <c r="DF5611"/>
    </row>
    <row r="5612" spans="103:110" x14ac:dyDescent="0.25">
      <c r="CY5612"/>
      <c r="DA5612"/>
      <c r="DF5612"/>
    </row>
    <row r="5613" spans="103:110" x14ac:dyDescent="0.25">
      <c r="CY5613"/>
      <c r="DA5613"/>
      <c r="DF5613"/>
    </row>
    <row r="5614" spans="103:110" x14ac:dyDescent="0.25">
      <c r="CY5614"/>
      <c r="DA5614"/>
      <c r="DF5614"/>
    </row>
    <row r="5615" spans="103:110" x14ac:dyDescent="0.25">
      <c r="CY5615"/>
      <c r="DA5615"/>
      <c r="DF5615"/>
    </row>
    <row r="5616" spans="103:110" x14ac:dyDescent="0.25">
      <c r="CY5616"/>
      <c r="DA5616"/>
      <c r="DF5616"/>
    </row>
    <row r="5617" spans="103:110" x14ac:dyDescent="0.25">
      <c r="CY5617"/>
      <c r="DA5617"/>
      <c r="DF5617"/>
    </row>
    <row r="5618" spans="103:110" x14ac:dyDescent="0.25">
      <c r="CY5618"/>
      <c r="DA5618"/>
      <c r="DF5618"/>
    </row>
    <row r="5619" spans="103:110" x14ac:dyDescent="0.25">
      <c r="CY5619"/>
      <c r="DA5619"/>
      <c r="DF5619"/>
    </row>
    <row r="5620" spans="103:110" x14ac:dyDescent="0.25">
      <c r="CY5620"/>
      <c r="DA5620"/>
      <c r="DF5620"/>
    </row>
    <row r="5621" spans="103:110" x14ac:dyDescent="0.25">
      <c r="CY5621"/>
      <c r="DA5621"/>
      <c r="DF5621"/>
    </row>
    <row r="5622" spans="103:110" x14ac:dyDescent="0.25">
      <c r="CY5622"/>
      <c r="DA5622"/>
      <c r="DF5622"/>
    </row>
    <row r="5623" spans="103:110" x14ac:dyDescent="0.25">
      <c r="CY5623"/>
      <c r="DA5623"/>
      <c r="DF5623"/>
    </row>
    <row r="5624" spans="103:110" x14ac:dyDescent="0.25">
      <c r="CY5624"/>
      <c r="DA5624"/>
      <c r="DF5624"/>
    </row>
    <row r="5625" spans="103:110" x14ac:dyDescent="0.25">
      <c r="CY5625"/>
      <c r="DA5625"/>
      <c r="DF5625"/>
    </row>
    <row r="5626" spans="103:110" x14ac:dyDescent="0.25">
      <c r="CY5626"/>
      <c r="DA5626"/>
      <c r="DF5626"/>
    </row>
    <row r="5627" spans="103:110" x14ac:dyDescent="0.25">
      <c r="CY5627"/>
      <c r="DA5627"/>
      <c r="DF5627"/>
    </row>
    <row r="5628" spans="103:110" x14ac:dyDescent="0.25">
      <c r="CY5628"/>
      <c r="DA5628"/>
      <c r="DF5628"/>
    </row>
    <row r="5629" spans="103:110" x14ac:dyDescent="0.25">
      <c r="CY5629"/>
      <c r="DA5629"/>
      <c r="DF5629"/>
    </row>
    <row r="5630" spans="103:110" x14ac:dyDescent="0.25">
      <c r="CY5630"/>
      <c r="DA5630"/>
      <c r="DF5630"/>
    </row>
    <row r="5631" spans="103:110" x14ac:dyDescent="0.25">
      <c r="CY5631"/>
      <c r="DA5631"/>
      <c r="DF5631"/>
    </row>
    <row r="5632" spans="103:110" x14ac:dyDescent="0.25">
      <c r="CY5632"/>
      <c r="DA5632"/>
      <c r="DF5632"/>
    </row>
    <row r="5633" spans="103:110" x14ac:dyDescent="0.25">
      <c r="CY5633"/>
      <c r="DA5633"/>
      <c r="DF5633"/>
    </row>
    <row r="5634" spans="103:110" x14ac:dyDescent="0.25">
      <c r="CY5634"/>
      <c r="DA5634"/>
      <c r="DF5634"/>
    </row>
    <row r="5635" spans="103:110" x14ac:dyDescent="0.25">
      <c r="CY5635"/>
      <c r="DA5635"/>
      <c r="DF5635"/>
    </row>
    <row r="5636" spans="103:110" x14ac:dyDescent="0.25">
      <c r="CY5636"/>
      <c r="DA5636"/>
      <c r="DF5636"/>
    </row>
    <row r="5637" spans="103:110" x14ac:dyDescent="0.25">
      <c r="CY5637"/>
      <c r="DA5637"/>
      <c r="DF5637"/>
    </row>
    <row r="5638" spans="103:110" x14ac:dyDescent="0.25">
      <c r="CY5638"/>
      <c r="DA5638"/>
      <c r="DF5638"/>
    </row>
    <row r="5639" spans="103:110" x14ac:dyDescent="0.25">
      <c r="CY5639"/>
      <c r="DA5639"/>
      <c r="DF5639"/>
    </row>
    <row r="5640" spans="103:110" x14ac:dyDescent="0.25">
      <c r="CY5640"/>
      <c r="DA5640"/>
      <c r="DF5640"/>
    </row>
    <row r="5641" spans="103:110" x14ac:dyDescent="0.25">
      <c r="CY5641"/>
      <c r="DA5641"/>
      <c r="DF5641"/>
    </row>
    <row r="5642" spans="103:110" x14ac:dyDescent="0.25">
      <c r="CY5642"/>
      <c r="DA5642"/>
      <c r="DF5642"/>
    </row>
    <row r="5643" spans="103:110" x14ac:dyDescent="0.25">
      <c r="CY5643"/>
      <c r="DA5643"/>
      <c r="DF5643"/>
    </row>
    <row r="5644" spans="103:110" x14ac:dyDescent="0.25">
      <c r="CY5644"/>
      <c r="DA5644"/>
      <c r="DF5644"/>
    </row>
    <row r="5645" spans="103:110" x14ac:dyDescent="0.25">
      <c r="CY5645"/>
      <c r="DA5645"/>
      <c r="DF5645"/>
    </row>
    <row r="5646" spans="103:110" x14ac:dyDescent="0.25">
      <c r="CY5646"/>
      <c r="DA5646"/>
      <c r="DF5646"/>
    </row>
    <row r="5647" spans="103:110" x14ac:dyDescent="0.25">
      <c r="CY5647"/>
      <c r="DA5647"/>
      <c r="DF5647"/>
    </row>
    <row r="5648" spans="103:110" x14ac:dyDescent="0.25">
      <c r="CY5648"/>
      <c r="DA5648"/>
      <c r="DF5648"/>
    </row>
    <row r="5649" spans="103:110" x14ac:dyDescent="0.25">
      <c r="CY5649"/>
      <c r="DA5649"/>
      <c r="DF5649"/>
    </row>
    <row r="5650" spans="103:110" x14ac:dyDescent="0.25">
      <c r="CY5650"/>
      <c r="DA5650"/>
      <c r="DF5650"/>
    </row>
    <row r="5651" spans="103:110" x14ac:dyDescent="0.25">
      <c r="CY5651"/>
      <c r="DA5651"/>
      <c r="DF5651"/>
    </row>
    <row r="5652" spans="103:110" x14ac:dyDescent="0.25">
      <c r="CY5652"/>
      <c r="DA5652"/>
      <c r="DF5652"/>
    </row>
    <row r="5653" spans="103:110" x14ac:dyDescent="0.25">
      <c r="CY5653"/>
      <c r="DA5653"/>
      <c r="DF5653"/>
    </row>
    <row r="5654" spans="103:110" x14ac:dyDescent="0.25">
      <c r="CY5654"/>
      <c r="DA5654"/>
      <c r="DF5654"/>
    </row>
    <row r="5655" spans="103:110" x14ac:dyDescent="0.25">
      <c r="CY5655"/>
      <c r="DA5655"/>
      <c r="DF5655"/>
    </row>
    <row r="5656" spans="103:110" x14ac:dyDescent="0.25">
      <c r="CY5656"/>
      <c r="DA5656"/>
      <c r="DF5656"/>
    </row>
    <row r="5657" spans="103:110" x14ac:dyDescent="0.25">
      <c r="CY5657"/>
      <c r="DA5657"/>
      <c r="DF5657"/>
    </row>
    <row r="5658" spans="103:110" x14ac:dyDescent="0.25">
      <c r="CY5658"/>
      <c r="DA5658"/>
      <c r="DF5658"/>
    </row>
    <row r="5659" spans="103:110" x14ac:dyDescent="0.25">
      <c r="CY5659"/>
      <c r="DA5659"/>
      <c r="DF5659"/>
    </row>
    <row r="5660" spans="103:110" x14ac:dyDescent="0.25">
      <c r="CY5660"/>
      <c r="DA5660"/>
      <c r="DF5660"/>
    </row>
    <row r="5661" spans="103:110" x14ac:dyDescent="0.25">
      <c r="CY5661"/>
      <c r="DA5661"/>
      <c r="DF5661"/>
    </row>
    <row r="5662" spans="103:110" x14ac:dyDescent="0.25">
      <c r="CY5662"/>
      <c r="DA5662"/>
      <c r="DF5662"/>
    </row>
    <row r="5663" spans="103:110" x14ac:dyDescent="0.25">
      <c r="CY5663"/>
      <c r="DA5663"/>
      <c r="DF5663"/>
    </row>
    <row r="5664" spans="103:110" x14ac:dyDescent="0.25">
      <c r="CY5664"/>
      <c r="DA5664"/>
      <c r="DF5664"/>
    </row>
    <row r="5665" spans="103:110" x14ac:dyDescent="0.25">
      <c r="CY5665"/>
      <c r="DA5665"/>
      <c r="DF5665"/>
    </row>
    <row r="5666" spans="103:110" x14ac:dyDescent="0.25">
      <c r="CY5666"/>
      <c r="DA5666"/>
      <c r="DF5666"/>
    </row>
    <row r="5667" spans="103:110" x14ac:dyDescent="0.25">
      <c r="CY5667"/>
      <c r="DA5667"/>
      <c r="DF5667"/>
    </row>
    <row r="5668" spans="103:110" x14ac:dyDescent="0.25">
      <c r="CY5668"/>
      <c r="DA5668"/>
      <c r="DF5668"/>
    </row>
    <row r="5669" spans="103:110" x14ac:dyDescent="0.25">
      <c r="CY5669"/>
      <c r="DA5669"/>
      <c r="DF5669"/>
    </row>
    <row r="5670" spans="103:110" x14ac:dyDescent="0.25">
      <c r="CY5670"/>
      <c r="DA5670"/>
      <c r="DF5670"/>
    </row>
    <row r="5671" spans="103:110" x14ac:dyDescent="0.25">
      <c r="CY5671"/>
      <c r="DA5671"/>
      <c r="DF5671"/>
    </row>
    <row r="5672" spans="103:110" x14ac:dyDescent="0.25">
      <c r="CY5672"/>
      <c r="DA5672"/>
      <c r="DF5672"/>
    </row>
    <row r="5673" spans="103:110" x14ac:dyDescent="0.25">
      <c r="CY5673"/>
      <c r="DA5673"/>
      <c r="DF5673"/>
    </row>
    <row r="5674" spans="103:110" x14ac:dyDescent="0.25">
      <c r="CY5674"/>
      <c r="DA5674"/>
      <c r="DF5674"/>
    </row>
    <row r="5675" spans="103:110" x14ac:dyDescent="0.25">
      <c r="CY5675"/>
      <c r="DA5675"/>
      <c r="DF5675"/>
    </row>
    <row r="5676" spans="103:110" x14ac:dyDescent="0.25">
      <c r="CY5676"/>
      <c r="DA5676"/>
      <c r="DF5676"/>
    </row>
    <row r="5677" spans="103:110" x14ac:dyDescent="0.25">
      <c r="CY5677"/>
      <c r="DA5677"/>
      <c r="DF5677"/>
    </row>
    <row r="5678" spans="103:110" x14ac:dyDescent="0.25">
      <c r="CY5678"/>
      <c r="DA5678"/>
      <c r="DF5678"/>
    </row>
    <row r="5679" spans="103:110" x14ac:dyDescent="0.25">
      <c r="CY5679"/>
      <c r="DA5679"/>
      <c r="DF5679"/>
    </row>
    <row r="5680" spans="103:110" x14ac:dyDescent="0.25">
      <c r="CY5680"/>
      <c r="DA5680"/>
      <c r="DF5680"/>
    </row>
    <row r="5681" spans="103:110" x14ac:dyDescent="0.25">
      <c r="CY5681"/>
      <c r="DA5681"/>
      <c r="DF5681"/>
    </row>
    <row r="5682" spans="103:110" x14ac:dyDescent="0.25">
      <c r="CY5682"/>
      <c r="DA5682"/>
      <c r="DF5682"/>
    </row>
    <row r="5683" spans="103:110" x14ac:dyDescent="0.25">
      <c r="CY5683"/>
      <c r="DA5683"/>
      <c r="DF5683"/>
    </row>
    <row r="5684" spans="103:110" x14ac:dyDescent="0.25">
      <c r="CY5684"/>
      <c r="DA5684"/>
      <c r="DF5684"/>
    </row>
    <row r="5685" spans="103:110" x14ac:dyDescent="0.25">
      <c r="CY5685"/>
      <c r="DA5685"/>
      <c r="DF5685"/>
    </row>
    <row r="5686" spans="103:110" x14ac:dyDescent="0.25">
      <c r="CY5686"/>
      <c r="DA5686"/>
      <c r="DF5686"/>
    </row>
    <row r="5687" spans="103:110" x14ac:dyDescent="0.25">
      <c r="CY5687"/>
      <c r="DA5687"/>
      <c r="DF5687"/>
    </row>
    <row r="5688" spans="103:110" x14ac:dyDescent="0.25">
      <c r="CY5688"/>
      <c r="DA5688"/>
      <c r="DF5688"/>
    </row>
    <row r="5689" spans="103:110" x14ac:dyDescent="0.25">
      <c r="CY5689"/>
      <c r="DA5689"/>
      <c r="DF5689"/>
    </row>
    <row r="5690" spans="103:110" x14ac:dyDescent="0.25">
      <c r="CY5690"/>
      <c r="DA5690"/>
      <c r="DF5690"/>
    </row>
    <row r="5691" spans="103:110" x14ac:dyDescent="0.25">
      <c r="CY5691"/>
      <c r="DA5691"/>
      <c r="DF5691"/>
    </row>
    <row r="5692" spans="103:110" x14ac:dyDescent="0.25">
      <c r="CY5692"/>
      <c r="DA5692"/>
      <c r="DF5692"/>
    </row>
    <row r="5693" spans="103:110" x14ac:dyDescent="0.25">
      <c r="CY5693"/>
      <c r="DA5693"/>
      <c r="DF5693"/>
    </row>
    <row r="5694" spans="103:110" x14ac:dyDescent="0.25">
      <c r="CY5694"/>
      <c r="DA5694"/>
      <c r="DF5694"/>
    </row>
    <row r="5695" spans="103:110" x14ac:dyDescent="0.25">
      <c r="CY5695"/>
      <c r="DA5695"/>
      <c r="DF5695"/>
    </row>
    <row r="5696" spans="103:110" x14ac:dyDescent="0.25">
      <c r="CY5696"/>
      <c r="DA5696"/>
      <c r="DF5696"/>
    </row>
    <row r="5697" spans="103:110" x14ac:dyDescent="0.25">
      <c r="CY5697"/>
      <c r="DA5697"/>
      <c r="DF5697"/>
    </row>
    <row r="5698" spans="103:110" x14ac:dyDescent="0.25">
      <c r="CY5698"/>
      <c r="DA5698"/>
      <c r="DF5698"/>
    </row>
    <row r="5699" spans="103:110" x14ac:dyDescent="0.25">
      <c r="CY5699"/>
      <c r="DA5699"/>
      <c r="DF5699"/>
    </row>
    <row r="5700" spans="103:110" x14ac:dyDescent="0.25">
      <c r="CY5700"/>
      <c r="DA5700"/>
      <c r="DF5700"/>
    </row>
    <row r="5701" spans="103:110" x14ac:dyDescent="0.25">
      <c r="CY5701"/>
      <c r="DA5701"/>
      <c r="DF5701"/>
    </row>
    <row r="5702" spans="103:110" x14ac:dyDescent="0.25">
      <c r="CY5702"/>
      <c r="DA5702"/>
      <c r="DF5702"/>
    </row>
    <row r="5703" spans="103:110" x14ac:dyDescent="0.25">
      <c r="CY5703"/>
      <c r="DA5703"/>
      <c r="DF5703"/>
    </row>
    <row r="5704" spans="103:110" x14ac:dyDescent="0.25">
      <c r="CY5704"/>
      <c r="DA5704"/>
      <c r="DF5704"/>
    </row>
    <row r="5705" spans="103:110" x14ac:dyDescent="0.25">
      <c r="CY5705"/>
      <c r="DA5705"/>
      <c r="DF5705"/>
    </row>
    <row r="5706" spans="103:110" x14ac:dyDescent="0.25">
      <c r="CY5706"/>
      <c r="DA5706"/>
      <c r="DF5706"/>
    </row>
    <row r="5707" spans="103:110" x14ac:dyDescent="0.25">
      <c r="CY5707"/>
      <c r="DA5707"/>
      <c r="DF5707"/>
    </row>
    <row r="5708" spans="103:110" x14ac:dyDescent="0.25">
      <c r="CY5708"/>
      <c r="DA5708"/>
      <c r="DF5708"/>
    </row>
    <row r="5709" spans="103:110" x14ac:dyDescent="0.25">
      <c r="CY5709"/>
      <c r="DA5709"/>
      <c r="DF5709"/>
    </row>
    <row r="5710" spans="103:110" x14ac:dyDescent="0.25">
      <c r="CY5710"/>
      <c r="DA5710"/>
      <c r="DF5710"/>
    </row>
    <row r="5711" spans="103:110" x14ac:dyDescent="0.25">
      <c r="CY5711"/>
      <c r="DA5711"/>
      <c r="DF5711"/>
    </row>
    <row r="5712" spans="103:110" x14ac:dyDescent="0.25">
      <c r="CY5712"/>
      <c r="DA5712"/>
      <c r="DF5712"/>
    </row>
    <row r="5713" spans="103:110" x14ac:dyDescent="0.25">
      <c r="CY5713"/>
      <c r="DA5713"/>
      <c r="DF5713"/>
    </row>
    <row r="5714" spans="103:110" x14ac:dyDescent="0.25">
      <c r="CY5714"/>
      <c r="DA5714"/>
      <c r="DF5714"/>
    </row>
    <row r="5715" spans="103:110" x14ac:dyDescent="0.25">
      <c r="CY5715"/>
      <c r="DA5715"/>
      <c r="DF5715"/>
    </row>
    <row r="5716" spans="103:110" x14ac:dyDescent="0.25">
      <c r="CY5716"/>
      <c r="DA5716"/>
      <c r="DF5716"/>
    </row>
    <row r="5717" spans="103:110" x14ac:dyDescent="0.25">
      <c r="CY5717"/>
      <c r="DA5717"/>
      <c r="DF5717"/>
    </row>
    <row r="5718" spans="103:110" x14ac:dyDescent="0.25">
      <c r="CY5718"/>
      <c r="DA5718"/>
      <c r="DF5718"/>
    </row>
    <row r="5719" spans="103:110" x14ac:dyDescent="0.25">
      <c r="CY5719"/>
      <c r="DA5719"/>
      <c r="DF5719"/>
    </row>
    <row r="5720" spans="103:110" x14ac:dyDescent="0.25">
      <c r="CY5720"/>
      <c r="DA5720"/>
      <c r="DF5720"/>
    </row>
    <row r="5721" spans="103:110" x14ac:dyDescent="0.25">
      <c r="CY5721"/>
      <c r="DA5721"/>
      <c r="DF5721"/>
    </row>
    <row r="5722" spans="103:110" x14ac:dyDescent="0.25">
      <c r="CY5722"/>
      <c r="DA5722"/>
      <c r="DF5722"/>
    </row>
    <row r="5723" spans="103:110" x14ac:dyDescent="0.25">
      <c r="CY5723"/>
      <c r="DA5723"/>
      <c r="DF5723"/>
    </row>
    <row r="5724" spans="103:110" x14ac:dyDescent="0.25">
      <c r="CY5724"/>
      <c r="DA5724"/>
      <c r="DF5724"/>
    </row>
    <row r="5725" spans="103:110" x14ac:dyDescent="0.25">
      <c r="CY5725"/>
      <c r="DA5725"/>
      <c r="DF5725"/>
    </row>
    <row r="5726" spans="103:110" x14ac:dyDescent="0.25">
      <c r="CY5726"/>
      <c r="DA5726"/>
      <c r="DF5726"/>
    </row>
    <row r="5727" spans="103:110" x14ac:dyDescent="0.25">
      <c r="CY5727"/>
      <c r="DA5727"/>
      <c r="DF5727"/>
    </row>
    <row r="5728" spans="103:110" x14ac:dyDescent="0.25">
      <c r="CY5728"/>
      <c r="DA5728"/>
      <c r="DF5728"/>
    </row>
    <row r="5729" spans="103:110" x14ac:dyDescent="0.25">
      <c r="CY5729"/>
      <c r="DA5729"/>
      <c r="DF5729"/>
    </row>
    <row r="5730" spans="103:110" x14ac:dyDescent="0.25">
      <c r="CY5730"/>
      <c r="DA5730"/>
      <c r="DF5730"/>
    </row>
    <row r="5731" spans="103:110" x14ac:dyDescent="0.25">
      <c r="CY5731"/>
      <c r="DA5731"/>
      <c r="DF5731"/>
    </row>
    <row r="5732" spans="103:110" x14ac:dyDescent="0.25">
      <c r="CY5732"/>
      <c r="DA5732"/>
      <c r="DF5732"/>
    </row>
    <row r="5733" spans="103:110" x14ac:dyDescent="0.25">
      <c r="CY5733"/>
      <c r="DA5733"/>
      <c r="DF5733"/>
    </row>
    <row r="5734" spans="103:110" x14ac:dyDescent="0.25">
      <c r="CY5734"/>
      <c r="DA5734"/>
      <c r="DF5734"/>
    </row>
    <row r="5735" spans="103:110" x14ac:dyDescent="0.25">
      <c r="CY5735"/>
      <c r="DA5735"/>
      <c r="DF5735"/>
    </row>
    <row r="5736" spans="103:110" x14ac:dyDescent="0.25">
      <c r="CY5736"/>
      <c r="DA5736"/>
      <c r="DF5736"/>
    </row>
    <row r="5737" spans="103:110" x14ac:dyDescent="0.25">
      <c r="CY5737"/>
      <c r="DA5737"/>
      <c r="DF5737"/>
    </row>
    <row r="5738" spans="103:110" x14ac:dyDescent="0.25">
      <c r="CY5738"/>
      <c r="DA5738"/>
      <c r="DF5738"/>
    </row>
    <row r="5739" spans="103:110" x14ac:dyDescent="0.25">
      <c r="CY5739"/>
      <c r="DA5739"/>
      <c r="DF5739"/>
    </row>
    <row r="5740" spans="103:110" x14ac:dyDescent="0.25">
      <c r="CY5740"/>
      <c r="DA5740"/>
      <c r="DF5740"/>
    </row>
    <row r="5741" spans="103:110" x14ac:dyDescent="0.25">
      <c r="CY5741"/>
      <c r="DA5741"/>
      <c r="DF5741"/>
    </row>
    <row r="5742" spans="103:110" x14ac:dyDescent="0.25">
      <c r="CY5742"/>
      <c r="DA5742"/>
      <c r="DF5742"/>
    </row>
    <row r="5743" spans="103:110" x14ac:dyDescent="0.25">
      <c r="CY5743"/>
      <c r="DA5743"/>
      <c r="DF5743"/>
    </row>
    <row r="5744" spans="103:110" x14ac:dyDescent="0.25">
      <c r="CY5744"/>
      <c r="DA5744"/>
      <c r="DF5744"/>
    </row>
    <row r="5745" spans="103:110" x14ac:dyDescent="0.25">
      <c r="CY5745"/>
      <c r="DA5745"/>
      <c r="DF5745"/>
    </row>
    <row r="5746" spans="103:110" x14ac:dyDescent="0.25">
      <c r="CY5746"/>
      <c r="DA5746"/>
      <c r="DF5746"/>
    </row>
    <row r="5747" spans="103:110" x14ac:dyDescent="0.25">
      <c r="CY5747"/>
      <c r="DA5747"/>
      <c r="DF5747"/>
    </row>
    <row r="5748" spans="103:110" x14ac:dyDescent="0.25">
      <c r="CY5748"/>
      <c r="DA5748"/>
      <c r="DF5748"/>
    </row>
    <row r="5749" spans="103:110" x14ac:dyDescent="0.25">
      <c r="CY5749"/>
      <c r="DA5749"/>
      <c r="DF5749"/>
    </row>
    <row r="5750" spans="103:110" x14ac:dyDescent="0.25">
      <c r="CY5750"/>
      <c r="DA5750"/>
      <c r="DF5750"/>
    </row>
    <row r="5751" spans="103:110" x14ac:dyDescent="0.25">
      <c r="CY5751"/>
      <c r="DA5751"/>
      <c r="DF5751"/>
    </row>
    <row r="5752" spans="103:110" x14ac:dyDescent="0.25">
      <c r="CY5752"/>
      <c r="DA5752"/>
      <c r="DF5752"/>
    </row>
    <row r="5753" spans="103:110" x14ac:dyDescent="0.25">
      <c r="CY5753"/>
      <c r="DA5753"/>
      <c r="DF5753"/>
    </row>
    <row r="5754" spans="103:110" x14ac:dyDescent="0.25">
      <c r="CY5754"/>
      <c r="DA5754"/>
      <c r="DF5754"/>
    </row>
    <row r="5755" spans="103:110" x14ac:dyDescent="0.25">
      <c r="CY5755"/>
      <c r="DA5755"/>
      <c r="DF5755"/>
    </row>
    <row r="5756" spans="103:110" x14ac:dyDescent="0.25">
      <c r="CY5756"/>
      <c r="DA5756"/>
      <c r="DF5756"/>
    </row>
    <row r="5757" spans="103:110" x14ac:dyDescent="0.25">
      <c r="CY5757"/>
      <c r="DA5757"/>
      <c r="DF5757"/>
    </row>
    <row r="5758" spans="103:110" x14ac:dyDescent="0.25">
      <c r="CY5758"/>
      <c r="DA5758"/>
      <c r="DF5758"/>
    </row>
    <row r="5759" spans="103:110" x14ac:dyDescent="0.25">
      <c r="CY5759"/>
      <c r="DA5759"/>
      <c r="DF5759"/>
    </row>
    <row r="5760" spans="103:110" x14ac:dyDescent="0.25">
      <c r="CY5760"/>
      <c r="DA5760"/>
      <c r="DF5760"/>
    </row>
    <row r="5761" spans="103:110" x14ac:dyDescent="0.25">
      <c r="CY5761"/>
      <c r="DA5761"/>
      <c r="DF5761"/>
    </row>
    <row r="5762" spans="103:110" x14ac:dyDescent="0.25">
      <c r="CY5762"/>
      <c r="DA5762"/>
      <c r="DF5762"/>
    </row>
    <row r="5763" spans="103:110" x14ac:dyDescent="0.25">
      <c r="CY5763"/>
      <c r="DA5763"/>
      <c r="DF5763"/>
    </row>
    <row r="5764" spans="103:110" x14ac:dyDescent="0.25">
      <c r="CY5764"/>
      <c r="DA5764"/>
      <c r="DF5764"/>
    </row>
    <row r="5765" spans="103:110" x14ac:dyDescent="0.25">
      <c r="CY5765"/>
      <c r="DA5765"/>
      <c r="DF5765"/>
    </row>
    <row r="5766" spans="103:110" x14ac:dyDescent="0.25">
      <c r="CY5766"/>
      <c r="DA5766"/>
      <c r="DF5766"/>
    </row>
    <row r="5767" spans="103:110" x14ac:dyDescent="0.25">
      <c r="CY5767"/>
      <c r="DA5767"/>
      <c r="DF5767"/>
    </row>
    <row r="5768" spans="103:110" x14ac:dyDescent="0.25">
      <c r="CY5768"/>
      <c r="DA5768"/>
      <c r="DF5768"/>
    </row>
    <row r="5769" spans="103:110" x14ac:dyDescent="0.25">
      <c r="CY5769"/>
      <c r="DA5769"/>
      <c r="DF5769"/>
    </row>
    <row r="5770" spans="103:110" x14ac:dyDescent="0.25">
      <c r="CY5770"/>
      <c r="DA5770"/>
      <c r="DF5770"/>
    </row>
    <row r="5771" spans="103:110" x14ac:dyDescent="0.25">
      <c r="CY5771"/>
      <c r="DA5771"/>
      <c r="DF5771"/>
    </row>
    <row r="5772" spans="103:110" x14ac:dyDescent="0.25">
      <c r="CY5772"/>
      <c r="DA5772"/>
      <c r="DF5772"/>
    </row>
    <row r="5773" spans="103:110" x14ac:dyDescent="0.25">
      <c r="CY5773"/>
      <c r="DA5773"/>
      <c r="DF5773"/>
    </row>
    <row r="5774" spans="103:110" x14ac:dyDescent="0.25">
      <c r="CY5774"/>
      <c r="DA5774"/>
      <c r="DF5774"/>
    </row>
    <row r="5775" spans="103:110" x14ac:dyDescent="0.25">
      <c r="CY5775"/>
      <c r="DA5775"/>
      <c r="DF5775"/>
    </row>
    <row r="5776" spans="103:110" x14ac:dyDescent="0.25">
      <c r="CY5776"/>
      <c r="DA5776"/>
      <c r="DF5776"/>
    </row>
    <row r="5777" spans="103:110" x14ac:dyDescent="0.25">
      <c r="CY5777"/>
      <c r="DA5777"/>
      <c r="DF5777"/>
    </row>
    <row r="5778" spans="103:110" x14ac:dyDescent="0.25">
      <c r="CY5778"/>
      <c r="DA5778"/>
      <c r="DF5778"/>
    </row>
    <row r="5779" spans="103:110" x14ac:dyDescent="0.25">
      <c r="CY5779"/>
      <c r="DA5779"/>
      <c r="DF5779"/>
    </row>
    <row r="5780" spans="103:110" x14ac:dyDescent="0.25">
      <c r="CY5780"/>
      <c r="DA5780"/>
      <c r="DF5780"/>
    </row>
    <row r="5781" spans="103:110" x14ac:dyDescent="0.25">
      <c r="CY5781"/>
      <c r="DA5781"/>
      <c r="DF5781"/>
    </row>
    <row r="5782" spans="103:110" x14ac:dyDescent="0.25">
      <c r="CY5782"/>
      <c r="DA5782"/>
      <c r="DF5782"/>
    </row>
    <row r="5783" spans="103:110" x14ac:dyDescent="0.25">
      <c r="CY5783"/>
      <c r="DA5783"/>
      <c r="DF5783"/>
    </row>
    <row r="5784" spans="103:110" x14ac:dyDescent="0.25">
      <c r="CY5784"/>
      <c r="DA5784"/>
      <c r="DF5784"/>
    </row>
    <row r="5785" spans="103:110" x14ac:dyDescent="0.25">
      <c r="CY5785"/>
      <c r="DA5785"/>
      <c r="DF5785"/>
    </row>
    <row r="5786" spans="103:110" x14ac:dyDescent="0.25">
      <c r="CY5786"/>
      <c r="DA5786"/>
      <c r="DF5786"/>
    </row>
    <row r="5787" spans="103:110" x14ac:dyDescent="0.25">
      <c r="CY5787"/>
      <c r="DA5787"/>
      <c r="DF5787"/>
    </row>
    <row r="5788" spans="103:110" x14ac:dyDescent="0.25">
      <c r="CY5788"/>
      <c r="DA5788"/>
      <c r="DF5788"/>
    </row>
    <row r="5789" spans="103:110" x14ac:dyDescent="0.25">
      <c r="CY5789"/>
      <c r="DA5789"/>
      <c r="DF5789"/>
    </row>
    <row r="5790" spans="103:110" x14ac:dyDescent="0.25">
      <c r="CY5790"/>
      <c r="DA5790"/>
      <c r="DF5790"/>
    </row>
    <row r="5791" spans="103:110" x14ac:dyDescent="0.25">
      <c r="CY5791"/>
      <c r="DA5791"/>
      <c r="DF5791"/>
    </row>
    <row r="5792" spans="103:110" x14ac:dyDescent="0.25">
      <c r="CY5792"/>
      <c r="DA5792"/>
      <c r="DF5792"/>
    </row>
    <row r="5793" spans="103:110" x14ac:dyDescent="0.25">
      <c r="CY5793"/>
      <c r="DA5793"/>
      <c r="DF5793"/>
    </row>
    <row r="5794" spans="103:110" x14ac:dyDescent="0.25">
      <c r="CY5794"/>
      <c r="DA5794"/>
      <c r="DF5794"/>
    </row>
    <row r="5795" spans="103:110" x14ac:dyDescent="0.25">
      <c r="CY5795"/>
      <c r="DA5795"/>
      <c r="DF5795"/>
    </row>
    <row r="5796" spans="103:110" x14ac:dyDescent="0.25">
      <c r="CY5796"/>
      <c r="DA5796"/>
      <c r="DF5796"/>
    </row>
    <row r="5797" spans="103:110" x14ac:dyDescent="0.25">
      <c r="CY5797"/>
      <c r="DA5797"/>
      <c r="DF5797"/>
    </row>
    <row r="5798" spans="103:110" x14ac:dyDescent="0.25">
      <c r="CY5798"/>
      <c r="DA5798"/>
      <c r="DF5798"/>
    </row>
    <row r="5799" spans="103:110" x14ac:dyDescent="0.25">
      <c r="CY5799"/>
      <c r="DA5799"/>
      <c r="DF5799"/>
    </row>
    <row r="5800" spans="103:110" x14ac:dyDescent="0.25">
      <c r="CY5800"/>
      <c r="DA5800"/>
      <c r="DF5800"/>
    </row>
    <row r="5801" spans="103:110" x14ac:dyDescent="0.25">
      <c r="CY5801"/>
      <c r="DA5801"/>
      <c r="DF5801"/>
    </row>
    <row r="5802" spans="103:110" x14ac:dyDescent="0.25">
      <c r="CY5802"/>
      <c r="DA5802"/>
      <c r="DF5802"/>
    </row>
    <row r="5803" spans="103:110" x14ac:dyDescent="0.25">
      <c r="CY5803"/>
      <c r="DA5803"/>
      <c r="DF5803"/>
    </row>
    <row r="5804" spans="103:110" x14ac:dyDescent="0.25">
      <c r="CY5804"/>
      <c r="DA5804"/>
      <c r="DF5804"/>
    </row>
    <row r="5805" spans="103:110" x14ac:dyDescent="0.25">
      <c r="CY5805"/>
      <c r="DA5805"/>
      <c r="DF5805"/>
    </row>
    <row r="5806" spans="103:110" x14ac:dyDescent="0.25">
      <c r="CY5806"/>
      <c r="DA5806"/>
      <c r="DF5806"/>
    </row>
    <row r="5807" spans="103:110" x14ac:dyDescent="0.25">
      <c r="CY5807"/>
      <c r="DA5807"/>
      <c r="DF5807"/>
    </row>
    <row r="5808" spans="103:110" x14ac:dyDescent="0.25">
      <c r="CY5808"/>
      <c r="DA5808"/>
      <c r="DF5808"/>
    </row>
    <row r="5809" spans="103:110" x14ac:dyDescent="0.25">
      <c r="CY5809"/>
      <c r="DA5809"/>
      <c r="DF5809"/>
    </row>
    <row r="5810" spans="103:110" x14ac:dyDescent="0.25">
      <c r="CY5810"/>
      <c r="DA5810"/>
      <c r="DF5810"/>
    </row>
    <row r="5811" spans="103:110" x14ac:dyDescent="0.25">
      <c r="CY5811"/>
      <c r="DA5811"/>
      <c r="DF5811"/>
    </row>
    <row r="5812" spans="103:110" x14ac:dyDescent="0.25">
      <c r="CY5812"/>
      <c r="DA5812"/>
      <c r="DF5812"/>
    </row>
    <row r="5813" spans="103:110" x14ac:dyDescent="0.25">
      <c r="CY5813"/>
      <c r="DA5813"/>
      <c r="DF5813"/>
    </row>
    <row r="5814" spans="103:110" x14ac:dyDescent="0.25">
      <c r="CY5814"/>
      <c r="DA5814"/>
      <c r="DF5814"/>
    </row>
    <row r="5815" spans="103:110" x14ac:dyDescent="0.25">
      <c r="CY5815"/>
      <c r="DA5815"/>
      <c r="DF5815"/>
    </row>
    <row r="5816" spans="103:110" x14ac:dyDescent="0.25">
      <c r="CY5816"/>
      <c r="DA5816"/>
      <c r="DF5816"/>
    </row>
    <row r="5817" spans="103:110" x14ac:dyDescent="0.25">
      <c r="CY5817"/>
      <c r="DA5817"/>
      <c r="DF5817"/>
    </row>
    <row r="5818" spans="103:110" x14ac:dyDescent="0.25">
      <c r="CY5818"/>
      <c r="DA5818"/>
      <c r="DF5818"/>
    </row>
    <row r="5819" spans="103:110" x14ac:dyDescent="0.25">
      <c r="CY5819"/>
      <c r="DA5819"/>
      <c r="DF5819"/>
    </row>
    <row r="5820" spans="103:110" x14ac:dyDescent="0.25">
      <c r="CY5820"/>
      <c r="DA5820"/>
      <c r="DF5820"/>
    </row>
    <row r="5821" spans="103:110" x14ac:dyDescent="0.25">
      <c r="CY5821"/>
      <c r="DA5821"/>
      <c r="DF5821"/>
    </row>
    <row r="5822" spans="103:110" x14ac:dyDescent="0.25">
      <c r="CY5822"/>
      <c r="DA5822"/>
      <c r="DF5822"/>
    </row>
    <row r="5823" spans="103:110" x14ac:dyDescent="0.25">
      <c r="CY5823"/>
      <c r="DA5823"/>
      <c r="DF5823"/>
    </row>
    <row r="5824" spans="103:110" x14ac:dyDescent="0.25">
      <c r="CY5824"/>
      <c r="DA5824"/>
      <c r="DF5824"/>
    </row>
    <row r="5825" spans="103:110" x14ac:dyDescent="0.25">
      <c r="CY5825"/>
      <c r="DA5825"/>
      <c r="DF5825"/>
    </row>
    <row r="5826" spans="103:110" x14ac:dyDescent="0.25">
      <c r="CY5826"/>
      <c r="DA5826"/>
      <c r="DF5826"/>
    </row>
    <row r="5827" spans="103:110" x14ac:dyDescent="0.25">
      <c r="CY5827"/>
      <c r="DA5827"/>
      <c r="DF5827"/>
    </row>
    <row r="5828" spans="103:110" x14ac:dyDescent="0.25">
      <c r="CY5828"/>
      <c r="DA5828"/>
      <c r="DF5828"/>
    </row>
    <row r="5829" spans="103:110" x14ac:dyDescent="0.25">
      <c r="CY5829"/>
      <c r="DA5829"/>
      <c r="DF5829"/>
    </row>
    <row r="5830" spans="103:110" x14ac:dyDescent="0.25">
      <c r="CY5830"/>
      <c r="DA5830"/>
      <c r="DF5830"/>
    </row>
    <row r="5831" spans="103:110" x14ac:dyDescent="0.25">
      <c r="CY5831"/>
      <c r="DA5831"/>
      <c r="DF5831"/>
    </row>
    <row r="5832" spans="103:110" x14ac:dyDescent="0.25">
      <c r="CY5832"/>
      <c r="DA5832"/>
      <c r="DF5832"/>
    </row>
    <row r="5833" spans="103:110" x14ac:dyDescent="0.25">
      <c r="CY5833"/>
      <c r="DA5833"/>
      <c r="DF5833"/>
    </row>
    <row r="5834" spans="103:110" x14ac:dyDescent="0.25">
      <c r="CY5834"/>
      <c r="DA5834"/>
      <c r="DF5834"/>
    </row>
    <row r="5835" spans="103:110" x14ac:dyDescent="0.25">
      <c r="CY5835"/>
      <c r="DA5835"/>
      <c r="DF5835"/>
    </row>
    <row r="5836" spans="103:110" x14ac:dyDescent="0.25">
      <c r="CY5836"/>
      <c r="DA5836"/>
      <c r="DF5836"/>
    </row>
    <row r="5837" spans="103:110" x14ac:dyDescent="0.25">
      <c r="CY5837"/>
      <c r="DA5837"/>
      <c r="DF5837"/>
    </row>
    <row r="5838" spans="103:110" x14ac:dyDescent="0.25">
      <c r="CY5838"/>
      <c r="DA5838"/>
      <c r="DF5838"/>
    </row>
    <row r="5839" spans="103:110" x14ac:dyDescent="0.25">
      <c r="CY5839"/>
      <c r="DA5839"/>
      <c r="DF5839"/>
    </row>
    <row r="5840" spans="103:110" x14ac:dyDescent="0.25">
      <c r="CY5840"/>
      <c r="DA5840"/>
      <c r="DF5840"/>
    </row>
    <row r="5841" spans="103:110" x14ac:dyDescent="0.25">
      <c r="CY5841"/>
      <c r="DA5841"/>
      <c r="DF5841"/>
    </row>
    <row r="5842" spans="103:110" x14ac:dyDescent="0.25">
      <c r="CY5842"/>
      <c r="DA5842"/>
      <c r="DF5842"/>
    </row>
    <row r="5843" spans="103:110" x14ac:dyDescent="0.25">
      <c r="CY5843"/>
      <c r="DA5843"/>
      <c r="DF5843"/>
    </row>
    <row r="5844" spans="103:110" x14ac:dyDescent="0.25">
      <c r="CY5844"/>
      <c r="DA5844"/>
      <c r="DF5844"/>
    </row>
    <row r="5845" spans="103:110" x14ac:dyDescent="0.25">
      <c r="CY5845"/>
      <c r="DA5845"/>
      <c r="DF5845"/>
    </row>
    <row r="5846" spans="103:110" x14ac:dyDescent="0.25">
      <c r="CY5846"/>
      <c r="DA5846"/>
      <c r="DF5846"/>
    </row>
    <row r="5847" spans="103:110" x14ac:dyDescent="0.25">
      <c r="CY5847"/>
      <c r="DA5847"/>
      <c r="DF5847"/>
    </row>
    <row r="5848" spans="103:110" x14ac:dyDescent="0.25">
      <c r="CY5848"/>
      <c r="DA5848"/>
      <c r="DF5848"/>
    </row>
    <row r="5849" spans="103:110" x14ac:dyDescent="0.25">
      <c r="CY5849"/>
      <c r="DA5849"/>
      <c r="DF5849"/>
    </row>
    <row r="5850" spans="103:110" x14ac:dyDescent="0.25">
      <c r="CY5850"/>
      <c r="DA5850"/>
      <c r="DF5850"/>
    </row>
    <row r="5851" spans="103:110" x14ac:dyDescent="0.25">
      <c r="CY5851"/>
      <c r="DA5851"/>
      <c r="DF5851"/>
    </row>
    <row r="5852" spans="103:110" x14ac:dyDescent="0.25">
      <c r="CY5852"/>
      <c r="DA5852"/>
      <c r="DF5852"/>
    </row>
    <row r="5853" spans="103:110" x14ac:dyDescent="0.25">
      <c r="CY5853"/>
      <c r="DA5853"/>
      <c r="DF5853"/>
    </row>
    <row r="5854" spans="103:110" x14ac:dyDescent="0.25">
      <c r="CY5854"/>
      <c r="DA5854"/>
      <c r="DF5854"/>
    </row>
    <row r="5855" spans="103:110" x14ac:dyDescent="0.25">
      <c r="CY5855"/>
      <c r="DA5855"/>
      <c r="DF5855"/>
    </row>
    <row r="5856" spans="103:110" x14ac:dyDescent="0.25">
      <c r="CY5856"/>
      <c r="DA5856"/>
      <c r="DF5856"/>
    </row>
    <row r="5857" spans="103:110" x14ac:dyDescent="0.25">
      <c r="CY5857"/>
      <c r="DA5857"/>
      <c r="DF5857"/>
    </row>
    <row r="5858" spans="103:110" x14ac:dyDescent="0.25">
      <c r="CY5858"/>
      <c r="DA5858"/>
      <c r="DF5858"/>
    </row>
    <row r="5859" spans="103:110" x14ac:dyDescent="0.25">
      <c r="CY5859"/>
      <c r="DA5859"/>
      <c r="DF5859"/>
    </row>
    <row r="5860" spans="103:110" x14ac:dyDescent="0.25">
      <c r="CY5860"/>
      <c r="DA5860"/>
      <c r="DF5860"/>
    </row>
    <row r="5861" spans="103:110" x14ac:dyDescent="0.25">
      <c r="CY5861"/>
      <c r="DA5861"/>
      <c r="DF5861"/>
    </row>
    <row r="5862" spans="103:110" x14ac:dyDescent="0.25">
      <c r="CY5862"/>
      <c r="DA5862"/>
      <c r="DF5862"/>
    </row>
    <row r="5863" spans="103:110" x14ac:dyDescent="0.25">
      <c r="CY5863"/>
      <c r="DA5863"/>
      <c r="DF5863"/>
    </row>
    <row r="5864" spans="103:110" x14ac:dyDescent="0.25">
      <c r="CY5864"/>
      <c r="DA5864"/>
      <c r="DF5864"/>
    </row>
    <row r="5865" spans="103:110" x14ac:dyDescent="0.25">
      <c r="CY5865"/>
      <c r="DA5865"/>
      <c r="DF5865"/>
    </row>
    <row r="5866" spans="103:110" x14ac:dyDescent="0.25">
      <c r="CY5866"/>
      <c r="DA5866"/>
      <c r="DF5866"/>
    </row>
    <row r="5867" spans="103:110" x14ac:dyDescent="0.25">
      <c r="CY5867"/>
      <c r="DA5867"/>
      <c r="DF5867"/>
    </row>
    <row r="5868" spans="103:110" x14ac:dyDescent="0.25">
      <c r="CY5868"/>
      <c r="DA5868"/>
      <c r="DF5868"/>
    </row>
    <row r="5869" spans="103:110" x14ac:dyDescent="0.25">
      <c r="CY5869"/>
      <c r="DA5869"/>
      <c r="DF5869"/>
    </row>
    <row r="5870" spans="103:110" x14ac:dyDescent="0.25">
      <c r="CY5870"/>
      <c r="DA5870"/>
      <c r="DF5870"/>
    </row>
    <row r="5871" spans="103:110" x14ac:dyDescent="0.25">
      <c r="CY5871"/>
      <c r="DA5871"/>
      <c r="DF5871"/>
    </row>
    <row r="5872" spans="103:110" x14ac:dyDescent="0.25">
      <c r="CY5872"/>
      <c r="DA5872"/>
      <c r="DF5872"/>
    </row>
    <row r="5873" spans="103:110" x14ac:dyDescent="0.25">
      <c r="CY5873"/>
      <c r="DA5873"/>
      <c r="DF5873"/>
    </row>
    <row r="5874" spans="103:110" x14ac:dyDescent="0.25">
      <c r="CY5874"/>
      <c r="DA5874"/>
      <c r="DF5874"/>
    </row>
    <row r="5875" spans="103:110" x14ac:dyDescent="0.25">
      <c r="CY5875"/>
      <c r="DA5875"/>
      <c r="DF5875"/>
    </row>
    <row r="5876" spans="103:110" x14ac:dyDescent="0.25">
      <c r="CY5876"/>
      <c r="DA5876"/>
      <c r="DF5876"/>
    </row>
    <row r="5877" spans="103:110" x14ac:dyDescent="0.25">
      <c r="CY5877"/>
      <c r="DA5877"/>
      <c r="DF5877"/>
    </row>
    <row r="5878" spans="103:110" x14ac:dyDescent="0.25">
      <c r="CY5878"/>
      <c r="DA5878"/>
      <c r="DF5878"/>
    </row>
    <row r="5879" spans="103:110" x14ac:dyDescent="0.25">
      <c r="CY5879"/>
      <c r="DA5879"/>
      <c r="DF5879"/>
    </row>
    <row r="5880" spans="103:110" x14ac:dyDescent="0.25">
      <c r="CY5880"/>
      <c r="DA5880"/>
      <c r="DF5880"/>
    </row>
    <row r="5881" spans="103:110" x14ac:dyDescent="0.25">
      <c r="CY5881"/>
      <c r="DA5881"/>
      <c r="DF5881"/>
    </row>
    <row r="5882" spans="103:110" x14ac:dyDescent="0.25">
      <c r="CY5882"/>
      <c r="DA5882"/>
      <c r="DF5882"/>
    </row>
    <row r="5883" spans="103:110" x14ac:dyDescent="0.25">
      <c r="CY5883"/>
      <c r="DA5883"/>
      <c r="DF5883"/>
    </row>
    <row r="5884" spans="103:110" x14ac:dyDescent="0.25">
      <c r="CY5884"/>
      <c r="DA5884"/>
      <c r="DF5884"/>
    </row>
    <row r="5885" spans="103:110" x14ac:dyDescent="0.25">
      <c r="CY5885"/>
      <c r="DA5885"/>
      <c r="DF5885"/>
    </row>
    <row r="5886" spans="103:110" x14ac:dyDescent="0.25">
      <c r="CY5886"/>
      <c r="DA5886"/>
      <c r="DF5886"/>
    </row>
    <row r="5887" spans="103:110" x14ac:dyDescent="0.25">
      <c r="CY5887"/>
      <c r="DA5887"/>
      <c r="DF5887"/>
    </row>
    <row r="5888" spans="103:110" x14ac:dyDescent="0.25">
      <c r="CY5888"/>
      <c r="DA5888"/>
      <c r="DF5888"/>
    </row>
    <row r="5889" spans="103:110" x14ac:dyDescent="0.25">
      <c r="CY5889"/>
      <c r="DA5889"/>
      <c r="DF5889"/>
    </row>
    <row r="5890" spans="103:110" x14ac:dyDescent="0.25">
      <c r="CY5890"/>
      <c r="DA5890"/>
      <c r="DF5890"/>
    </row>
    <row r="5891" spans="103:110" x14ac:dyDescent="0.25">
      <c r="CY5891"/>
      <c r="DA5891"/>
      <c r="DF5891"/>
    </row>
    <row r="5892" spans="103:110" x14ac:dyDescent="0.25">
      <c r="CY5892"/>
      <c r="DA5892"/>
      <c r="DF5892"/>
    </row>
    <row r="5893" spans="103:110" x14ac:dyDescent="0.25">
      <c r="CY5893"/>
      <c r="DA5893"/>
      <c r="DF5893"/>
    </row>
    <row r="5894" spans="103:110" x14ac:dyDescent="0.25">
      <c r="CY5894"/>
      <c r="DA5894"/>
      <c r="DF5894"/>
    </row>
    <row r="5895" spans="103:110" x14ac:dyDescent="0.25">
      <c r="CY5895"/>
      <c r="DA5895"/>
      <c r="DF5895"/>
    </row>
    <row r="5896" spans="103:110" x14ac:dyDescent="0.25">
      <c r="CY5896"/>
      <c r="DA5896"/>
      <c r="DF5896"/>
    </row>
    <row r="5897" spans="103:110" x14ac:dyDescent="0.25">
      <c r="CY5897"/>
      <c r="DA5897"/>
      <c r="DF5897"/>
    </row>
    <row r="5898" spans="103:110" x14ac:dyDescent="0.25">
      <c r="CY5898"/>
      <c r="DA5898"/>
      <c r="DF5898"/>
    </row>
    <row r="5899" spans="103:110" x14ac:dyDescent="0.25">
      <c r="CY5899"/>
      <c r="DA5899"/>
      <c r="DF5899"/>
    </row>
    <row r="5900" spans="103:110" x14ac:dyDescent="0.25">
      <c r="CY5900"/>
      <c r="DA5900"/>
      <c r="DF5900"/>
    </row>
    <row r="5901" spans="103:110" x14ac:dyDescent="0.25">
      <c r="CY5901"/>
      <c r="DA5901"/>
      <c r="DF5901"/>
    </row>
    <row r="5902" spans="103:110" x14ac:dyDescent="0.25">
      <c r="CY5902"/>
      <c r="DA5902"/>
      <c r="DF5902"/>
    </row>
    <row r="5903" spans="103:110" x14ac:dyDescent="0.25">
      <c r="CY5903"/>
      <c r="DA5903"/>
      <c r="DF5903"/>
    </row>
    <row r="5904" spans="103:110" x14ac:dyDescent="0.25">
      <c r="CY5904"/>
      <c r="DA5904"/>
      <c r="DF5904"/>
    </row>
    <row r="5905" spans="103:110" x14ac:dyDescent="0.25">
      <c r="CY5905"/>
      <c r="DA5905"/>
      <c r="DF5905"/>
    </row>
    <row r="5906" spans="103:110" x14ac:dyDescent="0.25">
      <c r="CY5906"/>
      <c r="DA5906"/>
      <c r="DF5906"/>
    </row>
    <row r="5907" spans="103:110" x14ac:dyDescent="0.25">
      <c r="CY5907"/>
      <c r="DA5907"/>
      <c r="DF5907"/>
    </row>
    <row r="5908" spans="103:110" x14ac:dyDescent="0.25">
      <c r="CY5908"/>
      <c r="DA5908"/>
      <c r="DF5908"/>
    </row>
    <row r="5909" spans="103:110" x14ac:dyDescent="0.25">
      <c r="CY5909"/>
      <c r="DA5909"/>
      <c r="DF5909"/>
    </row>
    <row r="5910" spans="103:110" x14ac:dyDescent="0.25">
      <c r="CY5910"/>
      <c r="DA5910"/>
      <c r="DF5910"/>
    </row>
    <row r="5911" spans="103:110" x14ac:dyDescent="0.25">
      <c r="CY5911"/>
      <c r="DA5911"/>
      <c r="DF5911"/>
    </row>
    <row r="5912" spans="103:110" x14ac:dyDescent="0.25">
      <c r="CY5912"/>
      <c r="DA5912"/>
      <c r="DF5912"/>
    </row>
    <row r="5913" spans="103:110" x14ac:dyDescent="0.25">
      <c r="CY5913"/>
      <c r="DA5913"/>
      <c r="DF5913"/>
    </row>
    <row r="5914" spans="103:110" x14ac:dyDescent="0.25">
      <c r="CY5914"/>
      <c r="DA5914"/>
      <c r="DF5914"/>
    </row>
    <row r="5915" spans="103:110" x14ac:dyDescent="0.25">
      <c r="CY5915"/>
      <c r="DA5915"/>
      <c r="DF5915"/>
    </row>
    <row r="5916" spans="103:110" x14ac:dyDescent="0.25">
      <c r="CY5916"/>
      <c r="DA5916"/>
      <c r="DF5916"/>
    </row>
    <row r="5917" spans="103:110" x14ac:dyDescent="0.25">
      <c r="CY5917"/>
      <c r="DA5917"/>
      <c r="DF5917"/>
    </row>
    <row r="5918" spans="103:110" x14ac:dyDescent="0.25">
      <c r="CY5918"/>
      <c r="DA5918"/>
      <c r="DF5918"/>
    </row>
    <row r="5919" spans="103:110" x14ac:dyDescent="0.25">
      <c r="CY5919"/>
      <c r="DA5919"/>
      <c r="DF5919"/>
    </row>
    <row r="5920" spans="103:110" x14ac:dyDescent="0.25">
      <c r="CY5920"/>
      <c r="DA5920"/>
      <c r="DF5920"/>
    </row>
    <row r="5921" spans="103:110" x14ac:dyDescent="0.25">
      <c r="CY5921"/>
      <c r="DA5921"/>
      <c r="DF5921"/>
    </row>
    <row r="5922" spans="103:110" x14ac:dyDescent="0.25">
      <c r="CY5922"/>
      <c r="DA5922"/>
      <c r="DF5922"/>
    </row>
    <row r="5923" spans="103:110" x14ac:dyDescent="0.25">
      <c r="CY5923"/>
      <c r="DA5923"/>
      <c r="DF5923"/>
    </row>
    <row r="5924" spans="103:110" x14ac:dyDescent="0.25">
      <c r="CY5924"/>
      <c r="DA5924"/>
      <c r="DF5924"/>
    </row>
    <row r="5925" spans="103:110" x14ac:dyDescent="0.25">
      <c r="CY5925"/>
      <c r="DA5925"/>
      <c r="DF5925"/>
    </row>
    <row r="5926" spans="103:110" x14ac:dyDescent="0.25">
      <c r="CY5926"/>
      <c r="DA5926"/>
      <c r="DF5926"/>
    </row>
    <row r="5927" spans="103:110" x14ac:dyDescent="0.25">
      <c r="CY5927"/>
      <c r="DA5927"/>
      <c r="DF5927"/>
    </row>
    <row r="5928" spans="103:110" x14ac:dyDescent="0.25">
      <c r="CY5928"/>
      <c r="DA5928"/>
      <c r="DF5928"/>
    </row>
    <row r="5929" spans="103:110" x14ac:dyDescent="0.25">
      <c r="CY5929"/>
      <c r="DA5929"/>
      <c r="DF5929"/>
    </row>
    <row r="5930" spans="103:110" x14ac:dyDescent="0.25">
      <c r="CY5930"/>
      <c r="DA5930"/>
      <c r="DF5930"/>
    </row>
    <row r="5931" spans="103:110" x14ac:dyDescent="0.25">
      <c r="CY5931"/>
      <c r="DA5931"/>
      <c r="DF5931"/>
    </row>
    <row r="5932" spans="103:110" x14ac:dyDescent="0.25">
      <c r="CY5932"/>
      <c r="DA5932"/>
      <c r="DF5932"/>
    </row>
    <row r="5933" spans="103:110" x14ac:dyDescent="0.25">
      <c r="CY5933"/>
      <c r="DA5933"/>
      <c r="DF5933"/>
    </row>
    <row r="5934" spans="103:110" x14ac:dyDescent="0.25">
      <c r="CY5934"/>
      <c r="DA5934"/>
      <c r="DF5934"/>
    </row>
    <row r="5935" spans="103:110" x14ac:dyDescent="0.25">
      <c r="CY5935"/>
      <c r="DA5935"/>
      <c r="DF5935"/>
    </row>
    <row r="5936" spans="103:110" x14ac:dyDescent="0.25">
      <c r="CY5936"/>
      <c r="DA5936"/>
      <c r="DF5936"/>
    </row>
    <row r="5937" spans="103:110" x14ac:dyDescent="0.25">
      <c r="CY5937"/>
      <c r="DA5937"/>
      <c r="DF5937"/>
    </row>
    <row r="5938" spans="103:110" x14ac:dyDescent="0.25">
      <c r="CY5938"/>
      <c r="DA5938"/>
      <c r="DF5938"/>
    </row>
    <row r="5939" spans="103:110" x14ac:dyDescent="0.25">
      <c r="CY5939"/>
      <c r="DA5939"/>
      <c r="DF5939"/>
    </row>
    <row r="5940" spans="103:110" x14ac:dyDescent="0.25">
      <c r="CY5940"/>
      <c r="DA5940"/>
      <c r="DF5940"/>
    </row>
    <row r="5941" spans="103:110" x14ac:dyDescent="0.25">
      <c r="CY5941"/>
      <c r="DA5941"/>
      <c r="DF5941"/>
    </row>
    <row r="5942" spans="103:110" x14ac:dyDescent="0.25">
      <c r="CY5942"/>
      <c r="DA5942"/>
      <c r="DF5942"/>
    </row>
    <row r="5943" spans="103:110" x14ac:dyDescent="0.25">
      <c r="CY5943"/>
      <c r="DA5943"/>
      <c r="DF5943"/>
    </row>
    <row r="5944" spans="103:110" x14ac:dyDescent="0.25">
      <c r="CY5944"/>
      <c r="DA5944"/>
      <c r="DF5944"/>
    </row>
    <row r="5945" spans="103:110" x14ac:dyDescent="0.25">
      <c r="CY5945"/>
      <c r="DA5945"/>
      <c r="DF5945"/>
    </row>
    <row r="5946" spans="103:110" x14ac:dyDescent="0.25">
      <c r="CY5946"/>
      <c r="DA5946"/>
      <c r="DF5946"/>
    </row>
    <row r="5947" spans="103:110" x14ac:dyDescent="0.25">
      <c r="CY5947"/>
      <c r="DA5947"/>
      <c r="DF5947"/>
    </row>
    <row r="5948" spans="103:110" x14ac:dyDescent="0.25">
      <c r="CY5948"/>
      <c r="DA5948"/>
      <c r="DF5948"/>
    </row>
    <row r="5949" spans="103:110" x14ac:dyDescent="0.25">
      <c r="CY5949"/>
      <c r="DA5949"/>
      <c r="DF5949"/>
    </row>
    <row r="5950" spans="103:110" x14ac:dyDescent="0.25">
      <c r="CY5950"/>
      <c r="DA5950"/>
      <c r="DF5950"/>
    </row>
    <row r="5951" spans="103:110" x14ac:dyDescent="0.25">
      <c r="CY5951"/>
      <c r="DA5951"/>
      <c r="DF5951"/>
    </row>
    <row r="5952" spans="103:110" x14ac:dyDescent="0.25">
      <c r="CY5952"/>
      <c r="DA5952"/>
      <c r="DF5952"/>
    </row>
    <row r="5953" spans="103:110" x14ac:dyDescent="0.25">
      <c r="CY5953"/>
      <c r="DA5953"/>
      <c r="DF5953"/>
    </row>
    <row r="5954" spans="103:110" x14ac:dyDescent="0.25">
      <c r="CY5954"/>
      <c r="DA5954"/>
      <c r="DF5954"/>
    </row>
    <row r="5955" spans="103:110" x14ac:dyDescent="0.25">
      <c r="CY5955"/>
      <c r="DA5955"/>
      <c r="DF5955"/>
    </row>
    <row r="5956" spans="103:110" x14ac:dyDescent="0.25">
      <c r="CY5956"/>
      <c r="DA5956"/>
      <c r="DF5956"/>
    </row>
    <row r="5957" spans="103:110" x14ac:dyDescent="0.25">
      <c r="CY5957"/>
      <c r="DA5957"/>
      <c r="DF5957"/>
    </row>
    <row r="5958" spans="103:110" x14ac:dyDescent="0.25">
      <c r="CY5958"/>
      <c r="DA5958"/>
      <c r="DF5958"/>
    </row>
    <row r="5959" spans="103:110" x14ac:dyDescent="0.25">
      <c r="CY5959"/>
      <c r="DA5959"/>
      <c r="DF5959"/>
    </row>
    <row r="5960" spans="103:110" x14ac:dyDescent="0.25">
      <c r="CY5960"/>
      <c r="DA5960"/>
      <c r="DF5960"/>
    </row>
    <row r="5961" spans="103:110" x14ac:dyDescent="0.25">
      <c r="CY5961"/>
      <c r="DA5961"/>
      <c r="DF5961"/>
    </row>
    <row r="5962" spans="103:110" x14ac:dyDescent="0.25">
      <c r="CY5962"/>
      <c r="DA5962"/>
      <c r="DF5962"/>
    </row>
    <row r="5963" spans="103:110" x14ac:dyDescent="0.25">
      <c r="CY5963"/>
      <c r="DA5963"/>
      <c r="DF5963"/>
    </row>
    <row r="5964" spans="103:110" x14ac:dyDescent="0.25">
      <c r="CY5964"/>
      <c r="DA5964"/>
      <c r="DF5964"/>
    </row>
    <row r="5965" spans="103:110" x14ac:dyDescent="0.25">
      <c r="CY5965"/>
      <c r="DA5965"/>
      <c r="DF5965"/>
    </row>
    <row r="5966" spans="103:110" x14ac:dyDescent="0.25">
      <c r="CY5966"/>
      <c r="DA5966"/>
      <c r="DF5966"/>
    </row>
    <row r="5967" spans="103:110" x14ac:dyDescent="0.25">
      <c r="CY5967"/>
      <c r="DA5967"/>
      <c r="DF5967"/>
    </row>
    <row r="5968" spans="103:110" x14ac:dyDescent="0.25">
      <c r="CY5968"/>
      <c r="DA5968"/>
      <c r="DF5968"/>
    </row>
    <row r="5969" spans="103:110" x14ac:dyDescent="0.25">
      <c r="CY5969"/>
      <c r="DA5969"/>
      <c r="DF5969"/>
    </row>
    <row r="5970" spans="103:110" x14ac:dyDescent="0.25">
      <c r="CY5970"/>
      <c r="DA5970"/>
      <c r="DF5970"/>
    </row>
    <row r="5971" spans="103:110" x14ac:dyDescent="0.25">
      <c r="CY5971"/>
      <c r="DA5971"/>
      <c r="DF5971"/>
    </row>
    <row r="5972" spans="103:110" x14ac:dyDescent="0.25">
      <c r="CY5972"/>
      <c r="DA5972"/>
      <c r="DF5972"/>
    </row>
    <row r="5973" spans="103:110" x14ac:dyDescent="0.25">
      <c r="CY5973"/>
      <c r="DA5973"/>
      <c r="DF5973"/>
    </row>
    <row r="5974" spans="103:110" x14ac:dyDescent="0.25">
      <c r="CY5974"/>
      <c r="DA5974"/>
      <c r="DF5974"/>
    </row>
    <row r="5975" spans="103:110" x14ac:dyDescent="0.25">
      <c r="CY5975"/>
      <c r="DA5975"/>
      <c r="DF5975"/>
    </row>
    <row r="5976" spans="103:110" x14ac:dyDescent="0.25">
      <c r="CY5976"/>
      <c r="DA5976"/>
      <c r="DF5976"/>
    </row>
    <row r="5977" spans="103:110" x14ac:dyDescent="0.25">
      <c r="CY5977"/>
      <c r="DA5977"/>
      <c r="DF5977"/>
    </row>
    <row r="5978" spans="103:110" x14ac:dyDescent="0.25">
      <c r="CY5978"/>
      <c r="DA5978"/>
      <c r="DF5978"/>
    </row>
    <row r="5979" spans="103:110" x14ac:dyDescent="0.25">
      <c r="CY5979"/>
      <c r="DA5979"/>
      <c r="DF5979"/>
    </row>
    <row r="5980" spans="103:110" x14ac:dyDescent="0.25">
      <c r="CY5980"/>
      <c r="DA5980"/>
      <c r="DF5980"/>
    </row>
    <row r="5981" spans="103:110" x14ac:dyDescent="0.25">
      <c r="CY5981"/>
      <c r="DA5981"/>
      <c r="DF5981"/>
    </row>
    <row r="5982" spans="103:110" x14ac:dyDescent="0.25">
      <c r="CY5982"/>
      <c r="DA5982"/>
      <c r="DF5982"/>
    </row>
    <row r="5983" spans="103:110" x14ac:dyDescent="0.25">
      <c r="CY5983"/>
      <c r="DA5983"/>
      <c r="DF5983"/>
    </row>
    <row r="5984" spans="103:110" x14ac:dyDescent="0.25">
      <c r="CY5984"/>
      <c r="DA5984"/>
      <c r="DF5984"/>
    </row>
    <row r="5985" spans="103:110" x14ac:dyDescent="0.25">
      <c r="CY5985"/>
      <c r="DA5985"/>
      <c r="DF5985"/>
    </row>
    <row r="5986" spans="103:110" x14ac:dyDescent="0.25">
      <c r="CY5986"/>
      <c r="DA5986"/>
      <c r="DF5986"/>
    </row>
    <row r="5987" spans="103:110" x14ac:dyDescent="0.25">
      <c r="CY5987"/>
      <c r="DA5987"/>
      <c r="DF5987"/>
    </row>
    <row r="5988" spans="103:110" x14ac:dyDescent="0.25">
      <c r="CY5988"/>
      <c r="DA5988"/>
      <c r="DF5988"/>
    </row>
    <row r="5989" spans="103:110" x14ac:dyDescent="0.25">
      <c r="CY5989"/>
      <c r="DA5989"/>
      <c r="DF5989"/>
    </row>
    <row r="5990" spans="103:110" x14ac:dyDescent="0.25">
      <c r="CY5990"/>
      <c r="DA5990"/>
      <c r="DF5990"/>
    </row>
    <row r="5991" spans="103:110" x14ac:dyDescent="0.25">
      <c r="CY5991"/>
      <c r="DA5991"/>
      <c r="DF5991"/>
    </row>
    <row r="5992" spans="103:110" x14ac:dyDescent="0.25">
      <c r="CY5992"/>
      <c r="DA5992"/>
      <c r="DF5992"/>
    </row>
    <row r="5993" spans="103:110" x14ac:dyDescent="0.25">
      <c r="CY5993"/>
      <c r="DA5993"/>
      <c r="DF5993"/>
    </row>
    <row r="5994" spans="103:110" x14ac:dyDescent="0.25">
      <c r="CY5994"/>
      <c r="DA5994"/>
      <c r="DF5994"/>
    </row>
    <row r="5995" spans="103:110" x14ac:dyDescent="0.25">
      <c r="CY5995"/>
      <c r="DA5995"/>
      <c r="DF5995"/>
    </row>
    <row r="5996" spans="103:110" x14ac:dyDescent="0.25">
      <c r="CY5996"/>
      <c r="DA5996"/>
      <c r="DF5996"/>
    </row>
    <row r="5997" spans="103:110" x14ac:dyDescent="0.25">
      <c r="CY5997"/>
      <c r="DA5997"/>
      <c r="DF5997"/>
    </row>
    <row r="5998" spans="103:110" x14ac:dyDescent="0.25">
      <c r="CY5998"/>
      <c r="DA5998"/>
      <c r="DF5998"/>
    </row>
    <row r="5999" spans="103:110" x14ac:dyDescent="0.25">
      <c r="CY5999"/>
      <c r="DA5999"/>
      <c r="DF5999"/>
    </row>
    <row r="6000" spans="103:110" x14ac:dyDescent="0.25">
      <c r="CY6000"/>
      <c r="DA6000"/>
      <c r="DF6000"/>
    </row>
    <row r="6001" spans="103:110" x14ac:dyDescent="0.25">
      <c r="CY6001"/>
      <c r="DA6001"/>
      <c r="DF6001"/>
    </row>
    <row r="6002" spans="103:110" x14ac:dyDescent="0.25">
      <c r="CY6002"/>
      <c r="DA6002"/>
      <c r="DF6002"/>
    </row>
    <row r="6003" spans="103:110" x14ac:dyDescent="0.25">
      <c r="CY6003"/>
      <c r="DA6003"/>
      <c r="DF6003"/>
    </row>
    <row r="6004" spans="103:110" x14ac:dyDescent="0.25">
      <c r="CY6004"/>
      <c r="DA6004"/>
      <c r="DF6004"/>
    </row>
    <row r="6005" spans="103:110" x14ac:dyDescent="0.25">
      <c r="CY6005"/>
      <c r="DA6005"/>
      <c r="DF6005"/>
    </row>
    <row r="6006" spans="103:110" x14ac:dyDescent="0.25">
      <c r="CY6006"/>
      <c r="DA6006"/>
      <c r="DF6006"/>
    </row>
    <row r="6007" spans="103:110" x14ac:dyDescent="0.25">
      <c r="CY6007"/>
      <c r="DA6007"/>
      <c r="DF6007"/>
    </row>
    <row r="6008" spans="103:110" x14ac:dyDescent="0.25">
      <c r="CY6008"/>
      <c r="DA6008"/>
      <c r="DF6008"/>
    </row>
    <row r="6009" spans="103:110" x14ac:dyDescent="0.25">
      <c r="CY6009"/>
      <c r="DA6009"/>
      <c r="DF6009"/>
    </row>
    <row r="6010" spans="103:110" x14ac:dyDescent="0.25">
      <c r="CY6010"/>
      <c r="DA6010"/>
      <c r="DF6010"/>
    </row>
    <row r="6011" spans="103:110" x14ac:dyDescent="0.25">
      <c r="CY6011"/>
      <c r="DA6011"/>
      <c r="DF6011"/>
    </row>
    <row r="6012" spans="103:110" x14ac:dyDescent="0.25">
      <c r="CY6012"/>
      <c r="DA6012"/>
      <c r="DF6012"/>
    </row>
    <row r="6013" spans="103:110" x14ac:dyDescent="0.25">
      <c r="CY6013"/>
      <c r="DA6013"/>
      <c r="DF6013"/>
    </row>
    <row r="6014" spans="103:110" x14ac:dyDescent="0.25">
      <c r="CY6014"/>
      <c r="DA6014"/>
      <c r="DF6014"/>
    </row>
    <row r="6015" spans="103:110" x14ac:dyDescent="0.25">
      <c r="CY6015"/>
      <c r="DA6015"/>
      <c r="DF6015"/>
    </row>
    <row r="6016" spans="103:110" x14ac:dyDescent="0.25">
      <c r="CY6016"/>
      <c r="DA6016"/>
      <c r="DF6016"/>
    </row>
    <row r="6017" spans="103:110" x14ac:dyDescent="0.25">
      <c r="CY6017"/>
      <c r="DA6017"/>
      <c r="DF6017"/>
    </row>
    <row r="6018" spans="103:110" x14ac:dyDescent="0.25">
      <c r="CY6018"/>
      <c r="DA6018"/>
      <c r="DF6018"/>
    </row>
    <row r="6019" spans="103:110" x14ac:dyDescent="0.25">
      <c r="CY6019"/>
      <c r="DA6019"/>
      <c r="DF6019"/>
    </row>
    <row r="6020" spans="103:110" x14ac:dyDescent="0.25">
      <c r="CY6020"/>
      <c r="DA6020"/>
      <c r="DF6020"/>
    </row>
    <row r="6021" spans="103:110" x14ac:dyDescent="0.25">
      <c r="CY6021"/>
      <c r="DA6021"/>
      <c r="DF6021"/>
    </row>
    <row r="6022" spans="103:110" x14ac:dyDescent="0.25">
      <c r="CY6022"/>
      <c r="DA6022"/>
      <c r="DF6022"/>
    </row>
    <row r="6023" spans="103:110" x14ac:dyDescent="0.25">
      <c r="CY6023"/>
      <c r="DA6023"/>
      <c r="DF6023"/>
    </row>
    <row r="6024" spans="103:110" x14ac:dyDescent="0.25">
      <c r="CY6024"/>
      <c r="DA6024"/>
      <c r="DF6024"/>
    </row>
    <row r="6025" spans="103:110" x14ac:dyDescent="0.25">
      <c r="CY6025"/>
      <c r="DA6025"/>
      <c r="DF6025"/>
    </row>
    <row r="6026" spans="103:110" x14ac:dyDescent="0.25">
      <c r="CY6026"/>
      <c r="DA6026"/>
      <c r="DF6026"/>
    </row>
    <row r="6027" spans="103:110" x14ac:dyDescent="0.25">
      <c r="CY6027"/>
      <c r="DA6027"/>
      <c r="DF6027"/>
    </row>
    <row r="6028" spans="103:110" x14ac:dyDescent="0.25">
      <c r="CY6028"/>
      <c r="DA6028"/>
      <c r="DF6028"/>
    </row>
    <row r="6029" spans="103:110" x14ac:dyDescent="0.25">
      <c r="CY6029"/>
      <c r="DA6029"/>
      <c r="DF6029"/>
    </row>
    <row r="6030" spans="103:110" x14ac:dyDescent="0.25">
      <c r="CY6030"/>
      <c r="DA6030"/>
      <c r="DF6030"/>
    </row>
    <row r="6031" spans="103:110" x14ac:dyDescent="0.25">
      <c r="CY6031"/>
      <c r="DA6031"/>
      <c r="DF6031"/>
    </row>
    <row r="6032" spans="103:110" x14ac:dyDescent="0.25">
      <c r="CY6032"/>
      <c r="DA6032"/>
      <c r="DF6032"/>
    </row>
    <row r="6033" spans="103:110" x14ac:dyDescent="0.25">
      <c r="CY6033"/>
      <c r="DA6033"/>
      <c r="DF6033"/>
    </row>
    <row r="6034" spans="103:110" x14ac:dyDescent="0.25">
      <c r="CY6034"/>
      <c r="DA6034"/>
      <c r="DF6034"/>
    </row>
    <row r="6035" spans="103:110" x14ac:dyDescent="0.25">
      <c r="CY6035"/>
      <c r="DA6035"/>
      <c r="DF6035"/>
    </row>
    <row r="6036" spans="103:110" x14ac:dyDescent="0.25">
      <c r="CY6036"/>
      <c r="DA6036"/>
      <c r="DF6036"/>
    </row>
    <row r="6037" spans="103:110" x14ac:dyDescent="0.25">
      <c r="CY6037"/>
      <c r="DA6037"/>
      <c r="DF6037"/>
    </row>
    <row r="6038" spans="103:110" x14ac:dyDescent="0.25">
      <c r="CY6038"/>
      <c r="DA6038"/>
      <c r="DF6038"/>
    </row>
    <row r="6039" spans="103:110" x14ac:dyDescent="0.25">
      <c r="CY6039"/>
      <c r="DA6039"/>
      <c r="DF6039"/>
    </row>
    <row r="6040" spans="103:110" x14ac:dyDescent="0.25">
      <c r="CY6040"/>
      <c r="DA6040"/>
      <c r="DF6040"/>
    </row>
    <row r="6041" spans="103:110" x14ac:dyDescent="0.25">
      <c r="CY6041"/>
      <c r="DA6041"/>
      <c r="DF6041"/>
    </row>
    <row r="6042" spans="103:110" x14ac:dyDescent="0.25">
      <c r="CY6042"/>
      <c r="DA6042"/>
      <c r="DF6042"/>
    </row>
    <row r="6043" spans="103:110" x14ac:dyDescent="0.25">
      <c r="CY6043"/>
      <c r="DA6043"/>
      <c r="DF6043"/>
    </row>
    <row r="6044" spans="103:110" x14ac:dyDescent="0.25">
      <c r="CY6044"/>
      <c r="DA6044"/>
      <c r="DF6044"/>
    </row>
    <row r="6045" spans="103:110" x14ac:dyDescent="0.25">
      <c r="CY6045"/>
      <c r="DA6045"/>
      <c r="DF6045"/>
    </row>
    <row r="6046" spans="103:110" x14ac:dyDescent="0.25">
      <c r="CY6046"/>
      <c r="DA6046"/>
      <c r="DF6046"/>
    </row>
    <row r="6047" spans="103:110" x14ac:dyDescent="0.25">
      <c r="CY6047"/>
      <c r="DA6047"/>
      <c r="DF6047"/>
    </row>
    <row r="6048" spans="103:110" x14ac:dyDescent="0.25">
      <c r="CY6048"/>
      <c r="DA6048"/>
      <c r="DF6048"/>
    </row>
    <row r="6049" spans="103:110" x14ac:dyDescent="0.25">
      <c r="CY6049"/>
      <c r="DA6049"/>
      <c r="DF6049"/>
    </row>
    <row r="6050" spans="103:110" x14ac:dyDescent="0.25">
      <c r="CY6050"/>
      <c r="DA6050"/>
      <c r="DF6050"/>
    </row>
    <row r="6051" spans="103:110" x14ac:dyDescent="0.25">
      <c r="CY6051"/>
      <c r="DA6051"/>
      <c r="DF6051"/>
    </row>
    <row r="6052" spans="103:110" x14ac:dyDescent="0.25">
      <c r="CY6052"/>
      <c r="DA6052"/>
      <c r="DF6052"/>
    </row>
    <row r="6053" spans="103:110" x14ac:dyDescent="0.25">
      <c r="CY6053"/>
      <c r="DA6053"/>
      <c r="DF6053"/>
    </row>
    <row r="6054" spans="103:110" x14ac:dyDescent="0.25">
      <c r="CY6054"/>
      <c r="DA6054"/>
      <c r="DF6054"/>
    </row>
    <row r="6055" spans="103:110" x14ac:dyDescent="0.25">
      <c r="CY6055"/>
      <c r="DA6055"/>
      <c r="DF6055"/>
    </row>
    <row r="6056" spans="103:110" x14ac:dyDescent="0.25">
      <c r="CY6056"/>
      <c r="DA6056"/>
      <c r="DF6056"/>
    </row>
    <row r="6057" spans="103:110" x14ac:dyDescent="0.25">
      <c r="CY6057"/>
      <c r="DA6057"/>
      <c r="DF6057"/>
    </row>
    <row r="6058" spans="103:110" x14ac:dyDescent="0.25">
      <c r="CY6058"/>
      <c r="DA6058"/>
      <c r="DF6058"/>
    </row>
    <row r="6059" spans="103:110" x14ac:dyDescent="0.25">
      <c r="CY6059"/>
      <c r="DA6059"/>
      <c r="DF6059"/>
    </row>
    <row r="6060" spans="103:110" x14ac:dyDescent="0.25">
      <c r="CY6060"/>
      <c r="DA6060"/>
      <c r="DF6060"/>
    </row>
    <row r="6061" spans="103:110" x14ac:dyDescent="0.25">
      <c r="CY6061"/>
      <c r="DA6061"/>
      <c r="DF6061"/>
    </row>
    <row r="6062" spans="103:110" x14ac:dyDescent="0.25">
      <c r="CY6062"/>
      <c r="DA6062"/>
      <c r="DF6062"/>
    </row>
    <row r="6063" spans="103:110" x14ac:dyDescent="0.25">
      <c r="CY6063"/>
      <c r="DA6063"/>
      <c r="DF6063"/>
    </row>
    <row r="6064" spans="103:110" x14ac:dyDescent="0.25">
      <c r="CY6064"/>
      <c r="DA6064"/>
      <c r="DF6064"/>
    </row>
    <row r="6065" spans="103:110" x14ac:dyDescent="0.25">
      <c r="CY6065"/>
      <c r="DA6065"/>
      <c r="DF6065"/>
    </row>
    <row r="6066" spans="103:110" x14ac:dyDescent="0.25">
      <c r="CY6066"/>
      <c r="DA6066"/>
      <c r="DF6066"/>
    </row>
    <row r="6067" spans="103:110" x14ac:dyDescent="0.25">
      <c r="CY6067"/>
      <c r="DA6067"/>
      <c r="DF6067"/>
    </row>
    <row r="6068" spans="103:110" x14ac:dyDescent="0.25">
      <c r="CY6068"/>
      <c r="DA6068"/>
      <c r="DF6068"/>
    </row>
    <row r="6069" spans="103:110" x14ac:dyDescent="0.25">
      <c r="CY6069"/>
      <c r="DA6069"/>
      <c r="DF6069"/>
    </row>
    <row r="6070" spans="103:110" x14ac:dyDescent="0.25">
      <c r="CY6070"/>
      <c r="DA6070"/>
      <c r="DF6070"/>
    </row>
    <row r="6071" spans="103:110" x14ac:dyDescent="0.25">
      <c r="CY6071"/>
      <c r="DA6071"/>
      <c r="DF6071"/>
    </row>
    <row r="6072" spans="103:110" x14ac:dyDescent="0.25">
      <c r="CY6072"/>
      <c r="DA6072"/>
      <c r="DF6072"/>
    </row>
    <row r="6073" spans="103:110" x14ac:dyDescent="0.25">
      <c r="CY6073"/>
      <c r="DA6073"/>
      <c r="DF6073"/>
    </row>
    <row r="6074" spans="103:110" x14ac:dyDescent="0.25">
      <c r="CY6074"/>
      <c r="DA6074"/>
      <c r="DF6074"/>
    </row>
    <row r="6075" spans="103:110" x14ac:dyDescent="0.25">
      <c r="CY6075"/>
      <c r="DA6075"/>
      <c r="DF6075"/>
    </row>
    <row r="6076" spans="103:110" x14ac:dyDescent="0.25">
      <c r="CY6076"/>
      <c r="DA6076"/>
      <c r="DF6076"/>
    </row>
    <row r="6077" spans="103:110" x14ac:dyDescent="0.25">
      <c r="CY6077"/>
      <c r="DA6077"/>
      <c r="DF6077"/>
    </row>
    <row r="6078" spans="103:110" x14ac:dyDescent="0.25">
      <c r="CY6078"/>
      <c r="DA6078"/>
      <c r="DF6078"/>
    </row>
    <row r="6079" spans="103:110" x14ac:dyDescent="0.25">
      <c r="CY6079"/>
      <c r="DA6079"/>
      <c r="DF6079"/>
    </row>
    <row r="6080" spans="103:110" x14ac:dyDescent="0.25">
      <c r="CY6080"/>
      <c r="DA6080"/>
      <c r="DF6080"/>
    </row>
    <row r="6081" spans="103:110" x14ac:dyDescent="0.25">
      <c r="CY6081"/>
      <c r="DA6081"/>
      <c r="DF6081"/>
    </row>
    <row r="6082" spans="103:110" x14ac:dyDescent="0.25">
      <c r="CY6082"/>
      <c r="DA6082"/>
      <c r="DF6082"/>
    </row>
    <row r="6083" spans="103:110" x14ac:dyDescent="0.25">
      <c r="CY6083"/>
      <c r="DA6083"/>
      <c r="DF6083"/>
    </row>
    <row r="6084" spans="103:110" x14ac:dyDescent="0.25">
      <c r="CY6084"/>
      <c r="DA6084"/>
      <c r="DF6084"/>
    </row>
    <row r="6085" spans="103:110" x14ac:dyDescent="0.25">
      <c r="CY6085"/>
      <c r="DA6085"/>
      <c r="DF6085"/>
    </row>
    <row r="6086" spans="103:110" x14ac:dyDescent="0.25">
      <c r="CY6086"/>
      <c r="DA6086"/>
      <c r="DF6086"/>
    </row>
    <row r="6087" spans="103:110" x14ac:dyDescent="0.25">
      <c r="CY6087"/>
      <c r="DA6087"/>
      <c r="DF6087"/>
    </row>
    <row r="6088" spans="103:110" x14ac:dyDescent="0.25">
      <c r="CY6088"/>
      <c r="DA6088"/>
      <c r="DF6088"/>
    </row>
    <row r="6089" spans="103:110" x14ac:dyDescent="0.25">
      <c r="CY6089"/>
      <c r="DA6089"/>
      <c r="DF6089"/>
    </row>
    <row r="6090" spans="103:110" x14ac:dyDescent="0.25">
      <c r="CY6090"/>
      <c r="DA6090"/>
      <c r="DF6090"/>
    </row>
    <row r="6091" spans="103:110" x14ac:dyDescent="0.25">
      <c r="CY6091"/>
      <c r="DA6091"/>
      <c r="DF6091"/>
    </row>
    <row r="6092" spans="103:110" x14ac:dyDescent="0.25">
      <c r="CY6092"/>
      <c r="DA6092"/>
      <c r="DF6092"/>
    </row>
    <row r="6093" spans="103:110" x14ac:dyDescent="0.25">
      <c r="CY6093"/>
      <c r="DA6093"/>
      <c r="DF6093"/>
    </row>
    <row r="6094" spans="103:110" x14ac:dyDescent="0.25">
      <c r="CY6094"/>
      <c r="DA6094"/>
      <c r="DF6094"/>
    </row>
    <row r="6095" spans="103:110" x14ac:dyDescent="0.25">
      <c r="CY6095"/>
      <c r="DA6095"/>
      <c r="DF6095"/>
    </row>
    <row r="6096" spans="103:110" x14ac:dyDescent="0.25">
      <c r="CY6096"/>
      <c r="DA6096"/>
      <c r="DF6096"/>
    </row>
    <row r="6097" spans="103:110" x14ac:dyDescent="0.25">
      <c r="CY6097"/>
      <c r="DA6097"/>
      <c r="DF6097"/>
    </row>
    <row r="6098" spans="103:110" x14ac:dyDescent="0.25">
      <c r="CY6098"/>
      <c r="DA6098"/>
      <c r="DF6098"/>
    </row>
    <row r="6099" spans="103:110" x14ac:dyDescent="0.25">
      <c r="CY6099"/>
      <c r="DA6099"/>
      <c r="DF6099"/>
    </row>
    <row r="6100" spans="103:110" x14ac:dyDescent="0.25">
      <c r="CY6100"/>
      <c r="DA6100"/>
      <c r="DF6100"/>
    </row>
    <row r="6101" spans="103:110" x14ac:dyDescent="0.25">
      <c r="CY6101"/>
      <c r="DA6101"/>
      <c r="DF6101"/>
    </row>
    <row r="6102" spans="103:110" x14ac:dyDescent="0.25">
      <c r="CY6102"/>
      <c r="DA6102"/>
      <c r="DF6102"/>
    </row>
    <row r="6103" spans="103:110" x14ac:dyDescent="0.25">
      <c r="CY6103"/>
      <c r="DA6103"/>
      <c r="DF6103"/>
    </row>
    <row r="6104" spans="103:110" x14ac:dyDescent="0.25">
      <c r="CY6104"/>
      <c r="DA6104"/>
      <c r="DF6104"/>
    </row>
    <row r="6105" spans="103:110" x14ac:dyDescent="0.25">
      <c r="CY6105"/>
      <c r="DA6105"/>
      <c r="DF6105"/>
    </row>
    <row r="6106" spans="103:110" x14ac:dyDescent="0.25">
      <c r="CY6106"/>
      <c r="DA6106"/>
      <c r="DF6106"/>
    </row>
    <row r="6107" spans="103:110" x14ac:dyDescent="0.25">
      <c r="CY6107"/>
      <c r="DA6107"/>
      <c r="DF6107"/>
    </row>
    <row r="6108" spans="103:110" x14ac:dyDescent="0.25">
      <c r="CY6108"/>
      <c r="DA6108"/>
      <c r="DF6108"/>
    </row>
    <row r="6109" spans="103:110" x14ac:dyDescent="0.25">
      <c r="CY6109"/>
      <c r="DA6109"/>
      <c r="DF6109"/>
    </row>
    <row r="6110" spans="103:110" x14ac:dyDescent="0.25">
      <c r="CY6110"/>
      <c r="DA6110"/>
      <c r="DF6110"/>
    </row>
    <row r="6111" spans="103:110" x14ac:dyDescent="0.25">
      <c r="CY6111"/>
      <c r="DA6111"/>
      <c r="DF6111"/>
    </row>
    <row r="6112" spans="103:110" x14ac:dyDescent="0.25">
      <c r="CY6112"/>
      <c r="DA6112"/>
      <c r="DF6112"/>
    </row>
    <row r="6113" spans="103:110" x14ac:dyDescent="0.25">
      <c r="CY6113"/>
      <c r="DA6113"/>
      <c r="DF6113"/>
    </row>
    <row r="6114" spans="103:110" x14ac:dyDescent="0.25">
      <c r="CY6114"/>
      <c r="DA6114"/>
      <c r="DF6114"/>
    </row>
    <row r="6115" spans="103:110" x14ac:dyDescent="0.25">
      <c r="CY6115"/>
      <c r="DA6115"/>
      <c r="DF6115"/>
    </row>
    <row r="6116" spans="103:110" x14ac:dyDescent="0.25">
      <c r="CY6116"/>
      <c r="DA6116"/>
      <c r="DF6116"/>
    </row>
    <row r="6117" spans="103:110" x14ac:dyDescent="0.25">
      <c r="CY6117"/>
      <c r="DA6117"/>
      <c r="DF6117"/>
    </row>
    <row r="6118" spans="103:110" x14ac:dyDescent="0.25">
      <c r="CY6118"/>
      <c r="DA6118"/>
      <c r="DF6118"/>
    </row>
    <row r="6119" spans="103:110" x14ac:dyDescent="0.25">
      <c r="CY6119"/>
      <c r="DA6119"/>
      <c r="DF6119"/>
    </row>
    <row r="6120" spans="103:110" x14ac:dyDescent="0.25">
      <c r="CY6120"/>
      <c r="DA6120"/>
      <c r="DF6120"/>
    </row>
    <row r="6121" spans="103:110" x14ac:dyDescent="0.25">
      <c r="CY6121"/>
      <c r="DA6121"/>
      <c r="DF6121"/>
    </row>
    <row r="6122" spans="103:110" x14ac:dyDescent="0.25">
      <c r="CY6122"/>
      <c r="DA6122"/>
      <c r="DF6122"/>
    </row>
    <row r="6123" spans="103:110" x14ac:dyDescent="0.25">
      <c r="CY6123"/>
      <c r="DA6123"/>
      <c r="DF6123"/>
    </row>
    <row r="6124" spans="103:110" x14ac:dyDescent="0.25">
      <c r="CY6124"/>
      <c r="DA6124"/>
      <c r="DF6124"/>
    </row>
    <row r="6125" spans="103:110" x14ac:dyDescent="0.25">
      <c r="CY6125"/>
      <c r="DA6125"/>
      <c r="DF6125"/>
    </row>
    <row r="6126" spans="103:110" x14ac:dyDescent="0.25">
      <c r="CY6126"/>
      <c r="DA6126"/>
      <c r="DF6126"/>
    </row>
    <row r="6127" spans="103:110" x14ac:dyDescent="0.25">
      <c r="CY6127"/>
      <c r="DA6127"/>
      <c r="DF6127"/>
    </row>
    <row r="6128" spans="103:110" x14ac:dyDescent="0.25">
      <c r="CY6128"/>
      <c r="DA6128"/>
      <c r="DF6128"/>
    </row>
    <row r="6129" spans="103:110" x14ac:dyDescent="0.25">
      <c r="CY6129"/>
      <c r="DA6129"/>
      <c r="DF6129"/>
    </row>
    <row r="6130" spans="103:110" x14ac:dyDescent="0.25">
      <c r="CY6130"/>
      <c r="DA6130"/>
      <c r="DF6130"/>
    </row>
    <row r="6131" spans="103:110" x14ac:dyDescent="0.25">
      <c r="CY6131"/>
      <c r="DA6131"/>
      <c r="DF6131"/>
    </row>
    <row r="6132" spans="103:110" x14ac:dyDescent="0.25">
      <c r="CY6132"/>
      <c r="DA6132"/>
      <c r="DF6132"/>
    </row>
    <row r="6133" spans="103:110" x14ac:dyDescent="0.25">
      <c r="CY6133"/>
      <c r="DA6133"/>
      <c r="DF6133"/>
    </row>
    <row r="6134" spans="103:110" x14ac:dyDescent="0.25">
      <c r="CY6134"/>
      <c r="DA6134"/>
      <c r="DF6134"/>
    </row>
    <row r="6135" spans="103:110" x14ac:dyDescent="0.25">
      <c r="CY6135"/>
      <c r="DA6135"/>
      <c r="DF6135"/>
    </row>
    <row r="6136" spans="103:110" x14ac:dyDescent="0.25">
      <c r="CY6136"/>
      <c r="DA6136"/>
      <c r="DF6136"/>
    </row>
    <row r="6137" spans="103:110" x14ac:dyDescent="0.25">
      <c r="CY6137"/>
      <c r="DA6137"/>
      <c r="DF6137"/>
    </row>
    <row r="6138" spans="103:110" x14ac:dyDescent="0.25">
      <c r="CY6138"/>
      <c r="DA6138"/>
      <c r="DF6138"/>
    </row>
    <row r="6139" spans="103:110" x14ac:dyDescent="0.25">
      <c r="CY6139"/>
      <c r="DA6139"/>
      <c r="DF6139"/>
    </row>
    <row r="6140" spans="103:110" x14ac:dyDescent="0.25">
      <c r="CY6140"/>
      <c r="DA6140"/>
      <c r="DF6140"/>
    </row>
    <row r="6141" spans="103:110" x14ac:dyDescent="0.25">
      <c r="CY6141"/>
      <c r="DA6141"/>
      <c r="DF6141"/>
    </row>
    <row r="6142" spans="103:110" x14ac:dyDescent="0.25">
      <c r="CY6142"/>
      <c r="DA6142"/>
      <c r="DF6142"/>
    </row>
    <row r="6143" spans="103:110" x14ac:dyDescent="0.25">
      <c r="CY6143"/>
      <c r="DA6143"/>
      <c r="DF6143"/>
    </row>
    <row r="6144" spans="103:110" x14ac:dyDescent="0.25">
      <c r="CY6144"/>
      <c r="DA6144"/>
      <c r="DF6144"/>
    </row>
    <row r="6145" spans="103:110" x14ac:dyDescent="0.25">
      <c r="CY6145"/>
      <c r="DA6145"/>
      <c r="DF6145"/>
    </row>
    <row r="6146" spans="103:110" x14ac:dyDescent="0.25">
      <c r="CY6146"/>
      <c r="DA6146"/>
      <c r="DF6146"/>
    </row>
    <row r="6147" spans="103:110" x14ac:dyDescent="0.25">
      <c r="CY6147"/>
      <c r="DA6147"/>
      <c r="DF6147"/>
    </row>
    <row r="6148" spans="103:110" x14ac:dyDescent="0.25">
      <c r="CY6148"/>
      <c r="DA6148"/>
      <c r="DF6148"/>
    </row>
    <row r="6149" spans="103:110" x14ac:dyDescent="0.25">
      <c r="CY6149"/>
      <c r="DA6149"/>
      <c r="DF6149"/>
    </row>
    <row r="6150" spans="103:110" x14ac:dyDescent="0.25">
      <c r="CY6150"/>
      <c r="DA6150"/>
      <c r="DF6150"/>
    </row>
    <row r="6151" spans="103:110" x14ac:dyDescent="0.25">
      <c r="CY6151"/>
      <c r="DA6151"/>
      <c r="DF6151"/>
    </row>
    <row r="6152" spans="103:110" x14ac:dyDescent="0.25">
      <c r="CY6152"/>
      <c r="DA6152"/>
      <c r="DF6152"/>
    </row>
    <row r="6153" spans="103:110" x14ac:dyDescent="0.25">
      <c r="CY6153"/>
      <c r="DA6153"/>
      <c r="DF6153"/>
    </row>
    <row r="6154" spans="103:110" x14ac:dyDescent="0.25">
      <c r="CY6154"/>
      <c r="DA6154"/>
      <c r="DF6154"/>
    </row>
    <row r="6155" spans="103:110" x14ac:dyDescent="0.25">
      <c r="CY6155"/>
      <c r="DA6155"/>
      <c r="DF6155"/>
    </row>
    <row r="6156" spans="103:110" x14ac:dyDescent="0.25">
      <c r="CY6156"/>
      <c r="DA6156"/>
      <c r="DF6156"/>
    </row>
    <row r="6157" spans="103:110" x14ac:dyDescent="0.25">
      <c r="CY6157"/>
      <c r="DA6157"/>
      <c r="DF6157"/>
    </row>
    <row r="6158" spans="103:110" x14ac:dyDescent="0.25">
      <c r="CY6158"/>
      <c r="DA6158"/>
      <c r="DF6158"/>
    </row>
    <row r="6159" spans="103:110" x14ac:dyDescent="0.25">
      <c r="CY6159"/>
      <c r="DA6159"/>
      <c r="DF6159"/>
    </row>
    <row r="6160" spans="103:110" x14ac:dyDescent="0.25">
      <c r="CY6160"/>
      <c r="DA6160"/>
      <c r="DF6160"/>
    </row>
    <row r="6161" spans="103:110" x14ac:dyDescent="0.25">
      <c r="CY6161"/>
      <c r="DA6161"/>
      <c r="DF6161"/>
    </row>
    <row r="6162" spans="103:110" x14ac:dyDescent="0.25">
      <c r="CY6162"/>
      <c r="DA6162"/>
      <c r="DF6162"/>
    </row>
    <row r="6163" spans="103:110" x14ac:dyDescent="0.25">
      <c r="CY6163"/>
      <c r="DA6163"/>
      <c r="DF6163"/>
    </row>
    <row r="6164" spans="103:110" x14ac:dyDescent="0.25">
      <c r="CY6164"/>
      <c r="DA6164"/>
      <c r="DF6164"/>
    </row>
    <row r="6165" spans="103:110" x14ac:dyDescent="0.25">
      <c r="CY6165"/>
      <c r="DA6165"/>
      <c r="DF6165"/>
    </row>
    <row r="6166" spans="103:110" x14ac:dyDescent="0.25">
      <c r="CY6166"/>
      <c r="DA6166"/>
      <c r="DF6166"/>
    </row>
    <row r="6167" spans="103:110" x14ac:dyDescent="0.25">
      <c r="CY6167"/>
      <c r="DA6167"/>
      <c r="DF6167"/>
    </row>
    <row r="6168" spans="103:110" x14ac:dyDescent="0.25">
      <c r="CY6168"/>
      <c r="DA6168"/>
      <c r="DF6168"/>
    </row>
    <row r="6169" spans="103:110" x14ac:dyDescent="0.25">
      <c r="CY6169"/>
      <c r="DA6169"/>
      <c r="DF6169"/>
    </row>
    <row r="6170" spans="103:110" x14ac:dyDescent="0.25">
      <c r="CY6170"/>
      <c r="DA6170"/>
      <c r="DF6170"/>
    </row>
    <row r="6171" spans="103:110" x14ac:dyDescent="0.25">
      <c r="CY6171"/>
      <c r="DA6171"/>
      <c r="DF6171"/>
    </row>
    <row r="6172" spans="103:110" x14ac:dyDescent="0.25">
      <c r="CY6172"/>
      <c r="DA6172"/>
      <c r="DF6172"/>
    </row>
    <row r="6173" spans="103:110" x14ac:dyDescent="0.25">
      <c r="CY6173"/>
      <c r="DA6173"/>
      <c r="DF6173"/>
    </row>
    <row r="6174" spans="103:110" x14ac:dyDescent="0.25">
      <c r="CY6174"/>
      <c r="DA6174"/>
      <c r="DF6174"/>
    </row>
    <row r="6175" spans="103:110" x14ac:dyDescent="0.25">
      <c r="CY6175"/>
      <c r="DA6175"/>
      <c r="DF6175"/>
    </row>
    <row r="6176" spans="103:110" x14ac:dyDescent="0.25">
      <c r="CY6176"/>
      <c r="DA6176"/>
      <c r="DF6176"/>
    </row>
    <row r="6177" spans="103:110" x14ac:dyDescent="0.25">
      <c r="CY6177"/>
      <c r="DA6177"/>
      <c r="DF6177"/>
    </row>
    <row r="6178" spans="103:110" x14ac:dyDescent="0.25">
      <c r="CY6178"/>
      <c r="DA6178"/>
      <c r="DF6178"/>
    </row>
    <row r="6179" spans="103:110" x14ac:dyDescent="0.25">
      <c r="CY6179"/>
      <c r="DA6179"/>
      <c r="DF6179"/>
    </row>
    <row r="6180" spans="103:110" x14ac:dyDescent="0.25">
      <c r="CY6180"/>
      <c r="DA6180"/>
      <c r="DF6180"/>
    </row>
    <row r="6181" spans="103:110" x14ac:dyDescent="0.25">
      <c r="CY6181"/>
      <c r="DA6181"/>
      <c r="DF6181"/>
    </row>
    <row r="6182" spans="103:110" x14ac:dyDescent="0.25">
      <c r="CY6182"/>
      <c r="DA6182"/>
      <c r="DF6182"/>
    </row>
    <row r="6183" spans="103:110" x14ac:dyDescent="0.25">
      <c r="CY6183"/>
      <c r="DA6183"/>
      <c r="DF6183"/>
    </row>
    <row r="6184" spans="103:110" x14ac:dyDescent="0.25">
      <c r="CY6184"/>
      <c r="DA6184"/>
      <c r="DF6184"/>
    </row>
    <row r="6185" spans="103:110" x14ac:dyDescent="0.25">
      <c r="CY6185"/>
      <c r="DA6185"/>
      <c r="DF6185"/>
    </row>
    <row r="6186" spans="103:110" x14ac:dyDescent="0.25">
      <c r="CY6186"/>
      <c r="DA6186"/>
      <c r="DF6186"/>
    </row>
    <row r="6187" spans="103:110" x14ac:dyDescent="0.25">
      <c r="CY6187"/>
      <c r="DA6187"/>
      <c r="DF6187"/>
    </row>
    <row r="6188" spans="103:110" x14ac:dyDescent="0.25">
      <c r="CY6188"/>
      <c r="DA6188"/>
      <c r="DF6188"/>
    </row>
    <row r="6189" spans="103:110" x14ac:dyDescent="0.25">
      <c r="CY6189"/>
      <c r="DA6189"/>
      <c r="DF6189"/>
    </row>
    <row r="6190" spans="103:110" x14ac:dyDescent="0.25">
      <c r="CY6190"/>
      <c r="DA6190"/>
      <c r="DF6190"/>
    </row>
    <row r="6191" spans="103:110" x14ac:dyDescent="0.25">
      <c r="CY6191"/>
      <c r="DA6191"/>
      <c r="DF6191"/>
    </row>
    <row r="6192" spans="103:110" x14ac:dyDescent="0.25">
      <c r="CY6192"/>
      <c r="DA6192"/>
      <c r="DF6192"/>
    </row>
    <row r="6193" spans="103:110" x14ac:dyDescent="0.25">
      <c r="CY6193"/>
      <c r="DA6193"/>
      <c r="DF6193"/>
    </row>
    <row r="6194" spans="103:110" x14ac:dyDescent="0.25">
      <c r="CY6194"/>
      <c r="DA6194"/>
      <c r="DF6194"/>
    </row>
    <row r="6195" spans="103:110" x14ac:dyDescent="0.25">
      <c r="CY6195"/>
      <c r="DA6195"/>
      <c r="DF6195"/>
    </row>
    <row r="6196" spans="103:110" x14ac:dyDescent="0.25">
      <c r="CY6196"/>
      <c r="DA6196"/>
      <c r="DF6196"/>
    </row>
    <row r="6197" spans="103:110" x14ac:dyDescent="0.25">
      <c r="CY6197"/>
      <c r="DA6197"/>
      <c r="DF6197"/>
    </row>
    <row r="6198" spans="103:110" x14ac:dyDescent="0.25">
      <c r="CY6198"/>
      <c r="DA6198"/>
      <c r="DF6198"/>
    </row>
    <row r="6199" spans="103:110" x14ac:dyDescent="0.25">
      <c r="CY6199"/>
      <c r="DA6199"/>
      <c r="DF6199"/>
    </row>
    <row r="6200" spans="103:110" x14ac:dyDescent="0.25">
      <c r="CY6200"/>
      <c r="DA6200"/>
      <c r="DF6200"/>
    </row>
    <row r="6201" spans="103:110" x14ac:dyDescent="0.25">
      <c r="CY6201"/>
      <c r="DA6201"/>
      <c r="DF6201"/>
    </row>
    <row r="6202" spans="103:110" x14ac:dyDescent="0.25">
      <c r="CY6202"/>
      <c r="DA6202"/>
      <c r="DF6202"/>
    </row>
    <row r="6203" spans="103:110" x14ac:dyDescent="0.25">
      <c r="CY6203"/>
      <c r="DA6203"/>
      <c r="DF6203"/>
    </row>
    <row r="6204" spans="103:110" x14ac:dyDescent="0.25">
      <c r="CY6204"/>
      <c r="DA6204"/>
      <c r="DF6204"/>
    </row>
    <row r="6205" spans="103:110" x14ac:dyDescent="0.25">
      <c r="CY6205"/>
      <c r="DA6205"/>
      <c r="DF6205"/>
    </row>
    <row r="6206" spans="103:110" x14ac:dyDescent="0.25">
      <c r="CY6206"/>
      <c r="DA6206"/>
      <c r="DF6206"/>
    </row>
    <row r="6207" spans="103:110" x14ac:dyDescent="0.25">
      <c r="CY6207"/>
      <c r="DA6207"/>
      <c r="DF6207"/>
    </row>
    <row r="6208" spans="103:110" x14ac:dyDescent="0.25">
      <c r="CY6208"/>
      <c r="DA6208"/>
      <c r="DF6208"/>
    </row>
    <row r="6209" spans="103:110" x14ac:dyDescent="0.25">
      <c r="CY6209"/>
      <c r="DA6209"/>
      <c r="DF6209"/>
    </row>
    <row r="6210" spans="103:110" x14ac:dyDescent="0.25">
      <c r="CY6210"/>
      <c r="DA6210"/>
      <c r="DF6210"/>
    </row>
    <row r="6211" spans="103:110" x14ac:dyDescent="0.25">
      <c r="CY6211"/>
      <c r="DA6211"/>
      <c r="DF6211"/>
    </row>
    <row r="6212" spans="103:110" x14ac:dyDescent="0.25">
      <c r="CY6212"/>
      <c r="DA6212"/>
      <c r="DF6212"/>
    </row>
    <row r="6213" spans="103:110" x14ac:dyDescent="0.25">
      <c r="CY6213"/>
      <c r="DA6213"/>
      <c r="DF6213"/>
    </row>
    <row r="6214" spans="103:110" x14ac:dyDescent="0.25">
      <c r="CY6214"/>
      <c r="DA6214"/>
      <c r="DF6214"/>
    </row>
    <row r="6215" spans="103:110" x14ac:dyDescent="0.25">
      <c r="CY6215"/>
      <c r="DA6215"/>
      <c r="DF6215"/>
    </row>
    <row r="6216" spans="103:110" x14ac:dyDescent="0.25">
      <c r="CY6216"/>
      <c r="DA6216"/>
      <c r="DF6216"/>
    </row>
    <row r="6217" spans="103:110" x14ac:dyDescent="0.25">
      <c r="CY6217"/>
      <c r="DA6217"/>
      <c r="DF6217"/>
    </row>
    <row r="6218" spans="103:110" x14ac:dyDescent="0.25">
      <c r="CY6218"/>
      <c r="DA6218"/>
      <c r="DF6218"/>
    </row>
    <row r="6219" spans="103:110" x14ac:dyDescent="0.25">
      <c r="CY6219"/>
      <c r="DA6219"/>
      <c r="DF6219"/>
    </row>
    <row r="6220" spans="103:110" x14ac:dyDescent="0.25">
      <c r="CY6220"/>
      <c r="DA6220"/>
      <c r="DF6220"/>
    </row>
    <row r="6221" spans="103:110" x14ac:dyDescent="0.25">
      <c r="CY6221"/>
      <c r="DA6221"/>
      <c r="DF6221"/>
    </row>
    <row r="6222" spans="103:110" x14ac:dyDescent="0.25">
      <c r="CY6222"/>
      <c r="DA6222"/>
      <c r="DF6222"/>
    </row>
    <row r="6223" spans="103:110" x14ac:dyDescent="0.25">
      <c r="CY6223"/>
      <c r="DA6223"/>
      <c r="DF6223"/>
    </row>
    <row r="6224" spans="103:110" x14ac:dyDescent="0.25">
      <c r="CY6224"/>
      <c r="DA6224"/>
      <c r="DF6224"/>
    </row>
    <row r="6225" spans="103:110" x14ac:dyDescent="0.25">
      <c r="CY6225"/>
      <c r="DA6225"/>
      <c r="DF6225"/>
    </row>
    <row r="6226" spans="103:110" x14ac:dyDescent="0.25">
      <c r="CY6226"/>
      <c r="DA6226"/>
      <c r="DF6226"/>
    </row>
    <row r="6227" spans="103:110" x14ac:dyDescent="0.25">
      <c r="CY6227"/>
      <c r="DA6227"/>
      <c r="DF6227"/>
    </row>
    <row r="6228" spans="103:110" x14ac:dyDescent="0.25">
      <c r="CY6228"/>
      <c r="DA6228"/>
      <c r="DF6228"/>
    </row>
    <row r="6229" spans="103:110" x14ac:dyDescent="0.25">
      <c r="CY6229"/>
      <c r="DA6229"/>
      <c r="DF6229"/>
    </row>
    <row r="6230" spans="103:110" x14ac:dyDescent="0.25">
      <c r="CY6230"/>
      <c r="DA6230"/>
      <c r="DF6230"/>
    </row>
    <row r="6231" spans="103:110" x14ac:dyDescent="0.25">
      <c r="CY6231"/>
      <c r="DA6231"/>
      <c r="DF6231"/>
    </row>
    <row r="6232" spans="103:110" x14ac:dyDescent="0.25">
      <c r="CY6232"/>
      <c r="DA6232"/>
      <c r="DF6232"/>
    </row>
    <row r="6233" spans="103:110" x14ac:dyDescent="0.25">
      <c r="CY6233"/>
      <c r="DA6233"/>
      <c r="DF6233"/>
    </row>
    <row r="6234" spans="103:110" x14ac:dyDescent="0.25">
      <c r="CY6234"/>
      <c r="DA6234"/>
      <c r="DF6234"/>
    </row>
    <row r="6235" spans="103:110" x14ac:dyDescent="0.25">
      <c r="CY6235"/>
      <c r="DA6235"/>
      <c r="DF6235"/>
    </row>
    <row r="6236" spans="103:110" x14ac:dyDescent="0.25">
      <c r="CY6236"/>
      <c r="DA6236"/>
      <c r="DF6236"/>
    </row>
    <row r="6237" spans="103:110" x14ac:dyDescent="0.25">
      <c r="CY6237"/>
      <c r="DA6237"/>
      <c r="DF6237"/>
    </row>
    <row r="6238" spans="103:110" x14ac:dyDescent="0.25">
      <c r="CY6238"/>
      <c r="DA6238"/>
      <c r="DF6238"/>
    </row>
    <row r="6239" spans="103:110" x14ac:dyDescent="0.25">
      <c r="CY6239"/>
      <c r="DA6239"/>
      <c r="DF6239"/>
    </row>
    <row r="6240" spans="103:110" x14ac:dyDescent="0.25">
      <c r="CY6240"/>
      <c r="DA6240"/>
      <c r="DF6240"/>
    </row>
    <row r="6241" spans="103:110" x14ac:dyDescent="0.25">
      <c r="CY6241"/>
      <c r="DA6241"/>
      <c r="DF6241"/>
    </row>
    <row r="6242" spans="103:110" x14ac:dyDescent="0.25">
      <c r="CY6242"/>
      <c r="DA6242"/>
      <c r="DF6242"/>
    </row>
    <row r="6243" spans="103:110" x14ac:dyDescent="0.25">
      <c r="CY6243"/>
      <c r="DA6243"/>
      <c r="DF6243"/>
    </row>
    <row r="6244" spans="103:110" x14ac:dyDescent="0.25">
      <c r="CY6244"/>
      <c r="DA6244"/>
      <c r="DF6244"/>
    </row>
    <row r="6245" spans="103:110" x14ac:dyDescent="0.25">
      <c r="CY6245"/>
      <c r="DA6245"/>
      <c r="DF6245"/>
    </row>
    <row r="6246" spans="103:110" x14ac:dyDescent="0.25">
      <c r="CY6246"/>
      <c r="DA6246"/>
      <c r="DF6246"/>
    </row>
    <row r="6247" spans="103:110" x14ac:dyDescent="0.25">
      <c r="CY6247"/>
      <c r="DA6247"/>
      <c r="DF6247"/>
    </row>
    <row r="6248" spans="103:110" x14ac:dyDescent="0.25">
      <c r="CY6248"/>
      <c r="DA6248"/>
      <c r="DF6248"/>
    </row>
    <row r="6249" spans="103:110" x14ac:dyDescent="0.25">
      <c r="CY6249"/>
      <c r="DA6249"/>
      <c r="DF6249"/>
    </row>
    <row r="6250" spans="103:110" x14ac:dyDescent="0.25">
      <c r="CY6250"/>
      <c r="DA6250"/>
      <c r="DF6250"/>
    </row>
    <row r="6251" spans="103:110" x14ac:dyDescent="0.25">
      <c r="CY6251"/>
      <c r="DA6251"/>
      <c r="DF6251"/>
    </row>
    <row r="6252" spans="103:110" x14ac:dyDescent="0.25">
      <c r="CY6252"/>
      <c r="DA6252"/>
      <c r="DF6252"/>
    </row>
    <row r="6253" spans="103:110" x14ac:dyDescent="0.25">
      <c r="CY6253"/>
      <c r="DA6253"/>
      <c r="DF6253"/>
    </row>
    <row r="6254" spans="103:110" x14ac:dyDescent="0.25">
      <c r="CY6254"/>
      <c r="DA6254"/>
      <c r="DF6254"/>
    </row>
    <row r="6255" spans="103:110" x14ac:dyDescent="0.25">
      <c r="CY6255"/>
      <c r="DA6255"/>
      <c r="DF6255"/>
    </row>
    <row r="6256" spans="103:110" x14ac:dyDescent="0.25">
      <c r="CY6256"/>
      <c r="DA6256"/>
      <c r="DF6256"/>
    </row>
    <row r="6257" spans="103:110" x14ac:dyDescent="0.25">
      <c r="CY6257"/>
      <c r="DA6257"/>
      <c r="DF6257"/>
    </row>
    <row r="6258" spans="103:110" x14ac:dyDescent="0.25">
      <c r="CY6258"/>
      <c r="DA6258"/>
      <c r="DF6258"/>
    </row>
    <row r="6259" spans="103:110" x14ac:dyDescent="0.25">
      <c r="CY6259"/>
      <c r="DA6259"/>
      <c r="DF6259"/>
    </row>
    <row r="6260" spans="103:110" x14ac:dyDescent="0.25">
      <c r="CY6260"/>
      <c r="DA6260"/>
      <c r="DF6260"/>
    </row>
    <row r="6261" spans="103:110" x14ac:dyDescent="0.25">
      <c r="CY6261"/>
      <c r="DA6261"/>
      <c r="DF6261"/>
    </row>
    <row r="6262" spans="103:110" x14ac:dyDescent="0.25">
      <c r="CY6262"/>
      <c r="DA6262"/>
      <c r="DF6262"/>
    </row>
    <row r="6263" spans="103:110" x14ac:dyDescent="0.25">
      <c r="CY6263"/>
      <c r="DA6263"/>
      <c r="DF6263"/>
    </row>
    <row r="6264" spans="103:110" x14ac:dyDescent="0.25">
      <c r="CY6264"/>
      <c r="DA6264"/>
      <c r="DF6264"/>
    </row>
    <row r="6265" spans="103:110" x14ac:dyDescent="0.25">
      <c r="CY6265"/>
      <c r="DA6265"/>
      <c r="DF6265"/>
    </row>
    <row r="6266" spans="103:110" x14ac:dyDescent="0.25">
      <c r="CY6266"/>
      <c r="DA6266"/>
      <c r="DF6266"/>
    </row>
    <row r="6267" spans="103:110" x14ac:dyDescent="0.25">
      <c r="CY6267"/>
      <c r="DA6267"/>
      <c r="DF6267"/>
    </row>
    <row r="6268" spans="103:110" x14ac:dyDescent="0.25">
      <c r="CY6268"/>
      <c r="DA6268"/>
      <c r="DF6268"/>
    </row>
    <row r="6269" spans="103:110" x14ac:dyDescent="0.25">
      <c r="CY6269"/>
      <c r="DA6269"/>
      <c r="DF6269"/>
    </row>
    <row r="6270" spans="103:110" x14ac:dyDescent="0.25">
      <c r="CY6270"/>
      <c r="DA6270"/>
      <c r="DF6270"/>
    </row>
    <row r="6271" spans="103:110" x14ac:dyDescent="0.25">
      <c r="CY6271"/>
      <c r="DA6271"/>
      <c r="DF6271"/>
    </row>
    <row r="6272" spans="103:110" x14ac:dyDescent="0.25">
      <c r="CY6272"/>
      <c r="DA6272"/>
      <c r="DF6272"/>
    </row>
    <row r="6273" spans="103:110" x14ac:dyDescent="0.25">
      <c r="CY6273"/>
      <c r="DA6273"/>
      <c r="DF6273"/>
    </row>
    <row r="6274" spans="103:110" x14ac:dyDescent="0.25">
      <c r="CY6274"/>
      <c r="DA6274"/>
      <c r="DF6274"/>
    </row>
    <row r="6275" spans="103:110" x14ac:dyDescent="0.25">
      <c r="CY6275"/>
      <c r="DA6275"/>
      <c r="DF6275"/>
    </row>
    <row r="6276" spans="103:110" x14ac:dyDescent="0.25">
      <c r="CY6276"/>
      <c r="DA6276"/>
      <c r="DF6276"/>
    </row>
    <row r="6277" spans="103:110" x14ac:dyDescent="0.25">
      <c r="CY6277"/>
      <c r="DA6277"/>
      <c r="DF6277"/>
    </row>
    <row r="6278" spans="103:110" x14ac:dyDescent="0.25">
      <c r="CY6278"/>
      <c r="DA6278"/>
      <c r="DF6278"/>
    </row>
    <row r="6279" spans="103:110" x14ac:dyDescent="0.25">
      <c r="CY6279"/>
      <c r="DA6279"/>
      <c r="DF6279"/>
    </row>
    <row r="6280" spans="103:110" x14ac:dyDescent="0.25">
      <c r="CY6280"/>
      <c r="DA6280"/>
      <c r="DF6280"/>
    </row>
    <row r="6281" spans="103:110" x14ac:dyDescent="0.25">
      <c r="CY6281"/>
      <c r="DA6281"/>
      <c r="DF6281"/>
    </row>
    <row r="6282" spans="103:110" x14ac:dyDescent="0.25">
      <c r="CY6282"/>
      <c r="DA6282"/>
      <c r="DF6282"/>
    </row>
    <row r="6283" spans="103:110" x14ac:dyDescent="0.25">
      <c r="CY6283"/>
      <c r="DA6283"/>
      <c r="DF6283"/>
    </row>
    <row r="6284" spans="103:110" x14ac:dyDescent="0.25">
      <c r="CY6284"/>
      <c r="DA6284"/>
      <c r="DF6284"/>
    </row>
    <row r="6285" spans="103:110" x14ac:dyDescent="0.25">
      <c r="CY6285"/>
      <c r="DA6285"/>
      <c r="DF6285"/>
    </row>
    <row r="6286" spans="103:110" x14ac:dyDescent="0.25">
      <c r="CY6286"/>
      <c r="DA6286"/>
      <c r="DF6286"/>
    </row>
    <row r="6287" spans="103:110" x14ac:dyDescent="0.25">
      <c r="CY6287"/>
      <c r="DA6287"/>
      <c r="DF6287"/>
    </row>
    <row r="6288" spans="103:110" x14ac:dyDescent="0.25">
      <c r="CY6288"/>
      <c r="DA6288"/>
      <c r="DF6288"/>
    </row>
    <row r="6289" spans="103:110" x14ac:dyDescent="0.25">
      <c r="CY6289"/>
      <c r="DA6289"/>
      <c r="DF6289"/>
    </row>
    <row r="6290" spans="103:110" x14ac:dyDescent="0.25">
      <c r="CY6290"/>
      <c r="DA6290"/>
      <c r="DF6290"/>
    </row>
    <row r="6291" spans="103:110" x14ac:dyDescent="0.25">
      <c r="CY6291"/>
      <c r="DA6291"/>
      <c r="DF6291"/>
    </row>
    <row r="6292" spans="103:110" x14ac:dyDescent="0.25">
      <c r="CY6292"/>
      <c r="DA6292"/>
      <c r="DF6292"/>
    </row>
    <row r="6293" spans="103:110" x14ac:dyDescent="0.25">
      <c r="CY6293"/>
      <c r="DA6293"/>
      <c r="DF6293"/>
    </row>
    <row r="6294" spans="103:110" x14ac:dyDescent="0.25">
      <c r="CY6294"/>
      <c r="DA6294"/>
      <c r="DF6294"/>
    </row>
    <row r="6295" spans="103:110" x14ac:dyDescent="0.25">
      <c r="CY6295"/>
      <c r="DA6295"/>
      <c r="DF6295"/>
    </row>
    <row r="6296" spans="103:110" x14ac:dyDescent="0.25">
      <c r="CY6296"/>
      <c r="DA6296"/>
      <c r="DF6296"/>
    </row>
    <row r="6297" spans="103:110" x14ac:dyDescent="0.25">
      <c r="CY6297"/>
      <c r="DA6297"/>
      <c r="DF6297"/>
    </row>
    <row r="6298" spans="103:110" x14ac:dyDescent="0.25">
      <c r="CY6298"/>
      <c r="DA6298"/>
      <c r="DF6298"/>
    </row>
    <row r="6299" spans="103:110" x14ac:dyDescent="0.25">
      <c r="CY6299"/>
      <c r="DA6299"/>
      <c r="DF6299"/>
    </row>
    <row r="6300" spans="103:110" x14ac:dyDescent="0.25">
      <c r="CY6300"/>
      <c r="DA6300"/>
      <c r="DF6300"/>
    </row>
    <row r="6301" spans="103:110" x14ac:dyDescent="0.25">
      <c r="CY6301"/>
      <c r="DA6301"/>
      <c r="DF6301"/>
    </row>
    <row r="6302" spans="103:110" x14ac:dyDescent="0.25">
      <c r="CY6302"/>
      <c r="DA6302"/>
      <c r="DF6302"/>
    </row>
    <row r="6303" spans="103:110" x14ac:dyDescent="0.25">
      <c r="CY6303"/>
      <c r="DA6303"/>
      <c r="DF6303"/>
    </row>
    <row r="6304" spans="103:110" x14ac:dyDescent="0.25">
      <c r="CY6304"/>
      <c r="DA6304"/>
      <c r="DF6304"/>
    </row>
    <row r="6305" spans="103:110" x14ac:dyDescent="0.25">
      <c r="CY6305"/>
      <c r="DA6305"/>
      <c r="DF6305"/>
    </row>
    <row r="6306" spans="103:110" x14ac:dyDescent="0.25">
      <c r="CY6306"/>
      <c r="DA6306"/>
      <c r="DF6306"/>
    </row>
    <row r="6307" spans="103:110" x14ac:dyDescent="0.25">
      <c r="CY6307"/>
      <c r="DA6307"/>
      <c r="DF6307"/>
    </row>
    <row r="6308" spans="103:110" x14ac:dyDescent="0.25">
      <c r="CY6308"/>
      <c r="DA6308"/>
      <c r="DF6308"/>
    </row>
    <row r="6309" spans="103:110" x14ac:dyDescent="0.25">
      <c r="CY6309"/>
      <c r="DA6309"/>
      <c r="DF6309"/>
    </row>
    <row r="6310" spans="103:110" x14ac:dyDescent="0.25">
      <c r="CY6310"/>
      <c r="DA6310"/>
      <c r="DF6310"/>
    </row>
    <row r="6311" spans="103:110" x14ac:dyDescent="0.25">
      <c r="CY6311"/>
      <c r="DA6311"/>
      <c r="DF6311"/>
    </row>
    <row r="6312" spans="103:110" x14ac:dyDescent="0.25">
      <c r="CY6312"/>
      <c r="DA6312"/>
      <c r="DF6312"/>
    </row>
    <row r="6313" spans="103:110" x14ac:dyDescent="0.25">
      <c r="CY6313"/>
      <c r="DA6313"/>
      <c r="DF6313"/>
    </row>
    <row r="6314" spans="103:110" x14ac:dyDescent="0.25">
      <c r="CY6314"/>
      <c r="DA6314"/>
      <c r="DF6314"/>
    </row>
    <row r="6315" spans="103:110" x14ac:dyDescent="0.25">
      <c r="CY6315"/>
      <c r="DA6315"/>
      <c r="DF6315"/>
    </row>
    <row r="6316" spans="103:110" x14ac:dyDescent="0.25">
      <c r="CY6316"/>
      <c r="DA6316"/>
      <c r="DF6316"/>
    </row>
    <row r="6317" spans="103:110" x14ac:dyDescent="0.25">
      <c r="CY6317"/>
      <c r="DA6317"/>
      <c r="DF6317"/>
    </row>
    <row r="6318" spans="103:110" x14ac:dyDescent="0.25">
      <c r="CY6318"/>
      <c r="DA6318"/>
      <c r="DF6318"/>
    </row>
    <row r="6319" spans="103:110" x14ac:dyDescent="0.25">
      <c r="CY6319"/>
      <c r="DA6319"/>
      <c r="DF6319"/>
    </row>
    <row r="6320" spans="103:110" x14ac:dyDescent="0.25">
      <c r="CY6320"/>
      <c r="DA6320"/>
      <c r="DF6320"/>
    </row>
    <row r="6321" spans="103:110" x14ac:dyDescent="0.25">
      <c r="CY6321"/>
      <c r="DA6321"/>
      <c r="DF6321"/>
    </row>
    <row r="6322" spans="103:110" x14ac:dyDescent="0.25">
      <c r="CY6322"/>
      <c r="DA6322"/>
      <c r="DF6322"/>
    </row>
    <row r="6323" spans="103:110" x14ac:dyDescent="0.25">
      <c r="CY6323"/>
      <c r="DA6323"/>
      <c r="DF6323"/>
    </row>
    <row r="6324" spans="103:110" x14ac:dyDescent="0.25">
      <c r="CY6324"/>
      <c r="DA6324"/>
      <c r="DF6324"/>
    </row>
    <row r="6325" spans="103:110" x14ac:dyDescent="0.25">
      <c r="CY6325"/>
      <c r="DA6325"/>
      <c r="DF6325"/>
    </row>
    <row r="6326" spans="103:110" x14ac:dyDescent="0.25">
      <c r="CY6326"/>
      <c r="DA6326"/>
      <c r="DF6326"/>
    </row>
    <row r="6327" spans="103:110" x14ac:dyDescent="0.25">
      <c r="CY6327"/>
      <c r="DA6327"/>
      <c r="DF6327"/>
    </row>
    <row r="6328" spans="103:110" x14ac:dyDescent="0.25">
      <c r="CY6328"/>
      <c r="DA6328"/>
      <c r="DF6328"/>
    </row>
    <row r="6329" spans="103:110" x14ac:dyDescent="0.25">
      <c r="CY6329"/>
      <c r="DA6329"/>
      <c r="DF6329"/>
    </row>
    <row r="6330" spans="103:110" x14ac:dyDescent="0.25">
      <c r="CY6330"/>
      <c r="DA6330"/>
      <c r="DF6330"/>
    </row>
    <row r="6331" spans="103:110" x14ac:dyDescent="0.25">
      <c r="CY6331"/>
      <c r="DA6331"/>
      <c r="DF6331"/>
    </row>
    <row r="6332" spans="103:110" x14ac:dyDescent="0.25">
      <c r="CY6332"/>
      <c r="DA6332"/>
      <c r="DF6332"/>
    </row>
    <row r="6333" spans="103:110" x14ac:dyDescent="0.25">
      <c r="CY6333"/>
      <c r="DA6333"/>
      <c r="DF6333"/>
    </row>
    <row r="6334" spans="103:110" x14ac:dyDescent="0.25">
      <c r="CY6334"/>
      <c r="DA6334"/>
      <c r="DF6334"/>
    </row>
    <row r="6335" spans="103:110" x14ac:dyDescent="0.25">
      <c r="CY6335"/>
      <c r="DA6335"/>
      <c r="DF6335"/>
    </row>
    <row r="6336" spans="103:110" x14ac:dyDescent="0.25">
      <c r="CY6336"/>
      <c r="DA6336"/>
      <c r="DF6336"/>
    </row>
    <row r="6337" spans="103:110" x14ac:dyDescent="0.25">
      <c r="CY6337"/>
      <c r="DA6337"/>
      <c r="DF6337"/>
    </row>
    <row r="6338" spans="103:110" x14ac:dyDescent="0.25">
      <c r="CY6338"/>
      <c r="DA6338"/>
      <c r="DF6338"/>
    </row>
    <row r="6339" spans="103:110" x14ac:dyDescent="0.25">
      <c r="CY6339"/>
      <c r="DA6339"/>
      <c r="DF6339"/>
    </row>
    <row r="6340" spans="103:110" x14ac:dyDescent="0.25">
      <c r="CY6340"/>
      <c r="DA6340"/>
      <c r="DF6340"/>
    </row>
    <row r="6341" spans="103:110" x14ac:dyDescent="0.25">
      <c r="CY6341"/>
      <c r="DA6341"/>
      <c r="DF6341"/>
    </row>
    <row r="6342" spans="103:110" x14ac:dyDescent="0.25">
      <c r="CY6342"/>
      <c r="DA6342"/>
      <c r="DF6342"/>
    </row>
    <row r="6343" spans="103:110" x14ac:dyDescent="0.25">
      <c r="CY6343"/>
      <c r="DA6343"/>
      <c r="DF6343"/>
    </row>
    <row r="6344" spans="103:110" x14ac:dyDescent="0.25">
      <c r="CY6344"/>
      <c r="DA6344"/>
      <c r="DF6344"/>
    </row>
    <row r="6345" spans="103:110" x14ac:dyDescent="0.25">
      <c r="CY6345"/>
      <c r="DA6345"/>
      <c r="DF6345"/>
    </row>
    <row r="6346" spans="103:110" x14ac:dyDescent="0.25">
      <c r="CY6346"/>
      <c r="DA6346"/>
      <c r="DF6346"/>
    </row>
    <row r="6347" spans="103:110" x14ac:dyDescent="0.25">
      <c r="CY6347"/>
      <c r="DA6347"/>
      <c r="DF6347"/>
    </row>
    <row r="6348" spans="103:110" x14ac:dyDescent="0.25">
      <c r="CY6348"/>
      <c r="DA6348"/>
      <c r="DF6348"/>
    </row>
    <row r="6349" spans="103:110" x14ac:dyDescent="0.25">
      <c r="CY6349"/>
      <c r="DA6349"/>
      <c r="DF6349"/>
    </row>
    <row r="6350" spans="103:110" x14ac:dyDescent="0.25">
      <c r="CY6350"/>
      <c r="DA6350"/>
      <c r="DF6350"/>
    </row>
    <row r="6351" spans="103:110" x14ac:dyDescent="0.25">
      <c r="CY6351"/>
      <c r="DA6351"/>
      <c r="DF6351"/>
    </row>
    <row r="6352" spans="103:110" x14ac:dyDescent="0.25">
      <c r="CY6352"/>
      <c r="DA6352"/>
      <c r="DF6352"/>
    </row>
    <row r="6353" spans="103:110" x14ac:dyDescent="0.25">
      <c r="CY6353"/>
      <c r="DA6353"/>
      <c r="DF6353"/>
    </row>
    <row r="6354" spans="103:110" x14ac:dyDescent="0.25">
      <c r="CY6354"/>
      <c r="DA6354"/>
      <c r="DF6354"/>
    </row>
    <row r="6355" spans="103:110" x14ac:dyDescent="0.25">
      <c r="CY6355"/>
      <c r="DA6355"/>
      <c r="DF6355"/>
    </row>
    <row r="6356" spans="103:110" x14ac:dyDescent="0.25">
      <c r="CY6356"/>
      <c r="DA6356"/>
      <c r="DF6356"/>
    </row>
    <row r="6357" spans="103:110" x14ac:dyDescent="0.25">
      <c r="CY6357"/>
      <c r="DA6357"/>
      <c r="DF6357"/>
    </row>
    <row r="6358" spans="103:110" x14ac:dyDescent="0.25">
      <c r="CY6358"/>
      <c r="DA6358"/>
      <c r="DF6358"/>
    </row>
    <row r="6359" spans="103:110" x14ac:dyDescent="0.25">
      <c r="CY6359"/>
      <c r="DA6359"/>
      <c r="DF6359"/>
    </row>
    <row r="6360" spans="103:110" x14ac:dyDescent="0.25">
      <c r="CY6360"/>
      <c r="DA6360"/>
      <c r="DF6360"/>
    </row>
    <row r="6361" spans="103:110" x14ac:dyDescent="0.25">
      <c r="CY6361"/>
      <c r="DA6361"/>
      <c r="DF6361"/>
    </row>
    <row r="6362" spans="103:110" x14ac:dyDescent="0.25">
      <c r="CY6362"/>
      <c r="DA6362"/>
      <c r="DF6362"/>
    </row>
    <row r="6363" spans="103:110" x14ac:dyDescent="0.25">
      <c r="CY6363"/>
      <c r="DA6363"/>
      <c r="DF6363"/>
    </row>
    <row r="6364" spans="103:110" x14ac:dyDescent="0.25">
      <c r="CY6364"/>
      <c r="DA6364"/>
      <c r="DF6364"/>
    </row>
    <row r="6365" spans="103:110" x14ac:dyDescent="0.25">
      <c r="CY6365"/>
      <c r="DA6365"/>
      <c r="DF6365"/>
    </row>
    <row r="6366" spans="103:110" x14ac:dyDescent="0.25">
      <c r="CY6366"/>
      <c r="DA6366"/>
      <c r="DF6366"/>
    </row>
    <row r="6367" spans="103:110" x14ac:dyDescent="0.25">
      <c r="CY6367"/>
      <c r="DA6367"/>
      <c r="DF6367"/>
    </row>
    <row r="6368" spans="103:110" x14ac:dyDescent="0.25">
      <c r="CY6368"/>
      <c r="DA6368"/>
      <c r="DF6368"/>
    </row>
    <row r="6369" spans="103:110" x14ac:dyDescent="0.25">
      <c r="CY6369"/>
      <c r="DA6369"/>
      <c r="DF6369"/>
    </row>
    <row r="6370" spans="103:110" x14ac:dyDescent="0.25">
      <c r="CY6370"/>
      <c r="DA6370"/>
      <c r="DF6370"/>
    </row>
    <row r="6371" spans="103:110" x14ac:dyDescent="0.25">
      <c r="CY6371"/>
      <c r="DA6371"/>
      <c r="DF6371"/>
    </row>
    <row r="6372" spans="103:110" x14ac:dyDescent="0.25">
      <c r="CY6372"/>
      <c r="DA6372"/>
      <c r="DF6372"/>
    </row>
    <row r="6373" spans="103:110" x14ac:dyDescent="0.25">
      <c r="CY6373"/>
      <c r="DA6373"/>
      <c r="DF6373"/>
    </row>
    <row r="6374" spans="103:110" x14ac:dyDescent="0.25">
      <c r="CY6374"/>
      <c r="DA6374"/>
      <c r="DF6374"/>
    </row>
    <row r="6375" spans="103:110" x14ac:dyDescent="0.25">
      <c r="CY6375"/>
      <c r="DA6375"/>
      <c r="DF6375"/>
    </row>
    <row r="6376" spans="103:110" x14ac:dyDescent="0.25">
      <c r="CY6376"/>
      <c r="DA6376"/>
      <c r="DF6376"/>
    </row>
    <row r="6377" spans="103:110" x14ac:dyDescent="0.25">
      <c r="CY6377"/>
      <c r="DA6377"/>
      <c r="DF6377"/>
    </row>
    <row r="6378" spans="103:110" x14ac:dyDescent="0.25">
      <c r="CY6378"/>
      <c r="DA6378"/>
      <c r="DF6378"/>
    </row>
    <row r="6379" spans="103:110" x14ac:dyDescent="0.25">
      <c r="CY6379"/>
      <c r="DA6379"/>
      <c r="DF6379"/>
    </row>
    <row r="6380" spans="103:110" x14ac:dyDescent="0.25">
      <c r="CY6380"/>
      <c r="DA6380"/>
      <c r="DF6380"/>
    </row>
    <row r="6381" spans="103:110" x14ac:dyDescent="0.25">
      <c r="CY6381"/>
      <c r="DA6381"/>
      <c r="DF6381"/>
    </row>
    <row r="6382" spans="103:110" x14ac:dyDescent="0.25">
      <c r="CY6382"/>
      <c r="DA6382"/>
      <c r="DF6382"/>
    </row>
    <row r="6383" spans="103:110" x14ac:dyDescent="0.25">
      <c r="CY6383"/>
      <c r="DA6383"/>
      <c r="DF6383"/>
    </row>
    <row r="6384" spans="103:110" x14ac:dyDescent="0.25">
      <c r="CY6384"/>
      <c r="DA6384"/>
      <c r="DF6384"/>
    </row>
    <row r="6385" spans="103:110" x14ac:dyDescent="0.25">
      <c r="CY6385"/>
      <c r="DA6385"/>
      <c r="DF6385"/>
    </row>
    <row r="6386" spans="103:110" x14ac:dyDescent="0.25">
      <c r="CY6386"/>
      <c r="DA6386"/>
      <c r="DF6386"/>
    </row>
    <row r="6387" spans="103:110" x14ac:dyDescent="0.25">
      <c r="CY6387"/>
      <c r="DA6387"/>
      <c r="DF6387"/>
    </row>
    <row r="6388" spans="103:110" x14ac:dyDescent="0.25">
      <c r="CY6388"/>
      <c r="DA6388"/>
      <c r="DF6388"/>
    </row>
    <row r="6389" spans="103:110" x14ac:dyDescent="0.25">
      <c r="CY6389"/>
      <c r="DA6389"/>
      <c r="DF6389"/>
    </row>
    <row r="6390" spans="103:110" x14ac:dyDescent="0.25">
      <c r="CY6390"/>
      <c r="DA6390"/>
      <c r="DF6390"/>
    </row>
    <row r="6391" spans="103:110" x14ac:dyDescent="0.25">
      <c r="CY6391"/>
      <c r="DA6391"/>
      <c r="DF6391"/>
    </row>
    <row r="6392" spans="103:110" x14ac:dyDescent="0.25">
      <c r="CY6392"/>
      <c r="DA6392"/>
      <c r="DF6392"/>
    </row>
    <row r="6393" spans="103:110" x14ac:dyDescent="0.25">
      <c r="CY6393"/>
      <c r="DA6393"/>
      <c r="DF6393"/>
    </row>
    <row r="6394" spans="103:110" x14ac:dyDescent="0.25">
      <c r="CY6394"/>
      <c r="DA6394"/>
      <c r="DF6394"/>
    </row>
    <row r="6395" spans="103:110" x14ac:dyDescent="0.25">
      <c r="CY6395"/>
      <c r="DA6395"/>
      <c r="DF6395"/>
    </row>
    <row r="6396" spans="103:110" x14ac:dyDescent="0.25">
      <c r="CY6396"/>
      <c r="DA6396"/>
      <c r="DF6396"/>
    </row>
    <row r="6397" spans="103:110" x14ac:dyDescent="0.25">
      <c r="CY6397"/>
      <c r="DA6397"/>
      <c r="DF6397"/>
    </row>
    <row r="6398" spans="103:110" x14ac:dyDescent="0.25">
      <c r="CY6398"/>
      <c r="DA6398"/>
      <c r="DF6398"/>
    </row>
    <row r="6399" spans="103:110" x14ac:dyDescent="0.25">
      <c r="CY6399"/>
      <c r="DA6399"/>
      <c r="DF6399"/>
    </row>
    <row r="6400" spans="103:110" x14ac:dyDescent="0.25">
      <c r="CY6400"/>
      <c r="DA6400"/>
      <c r="DF6400"/>
    </row>
    <row r="6401" spans="103:110" x14ac:dyDescent="0.25">
      <c r="CY6401"/>
      <c r="DA6401"/>
      <c r="DF6401"/>
    </row>
    <row r="6402" spans="103:110" x14ac:dyDescent="0.25">
      <c r="CY6402"/>
      <c r="DA6402"/>
      <c r="DF6402"/>
    </row>
    <row r="6403" spans="103:110" x14ac:dyDescent="0.25">
      <c r="CY6403"/>
      <c r="DA6403"/>
      <c r="DF6403"/>
    </row>
    <row r="6404" spans="103:110" x14ac:dyDescent="0.25">
      <c r="CY6404"/>
      <c r="DA6404"/>
      <c r="DF6404"/>
    </row>
    <row r="6405" spans="103:110" x14ac:dyDescent="0.25">
      <c r="CY6405"/>
      <c r="DA6405"/>
      <c r="DF6405"/>
    </row>
    <row r="6406" spans="103:110" x14ac:dyDescent="0.25">
      <c r="CY6406"/>
      <c r="DA6406"/>
      <c r="DF6406"/>
    </row>
    <row r="6407" spans="103:110" x14ac:dyDescent="0.25">
      <c r="CY6407"/>
      <c r="DA6407"/>
      <c r="DF6407"/>
    </row>
    <row r="6408" spans="103:110" x14ac:dyDescent="0.25">
      <c r="CY6408"/>
      <c r="DA6408"/>
      <c r="DF6408"/>
    </row>
    <row r="6409" spans="103:110" x14ac:dyDescent="0.25">
      <c r="CY6409"/>
      <c r="DA6409"/>
      <c r="DF6409"/>
    </row>
    <row r="6410" spans="103:110" x14ac:dyDescent="0.25">
      <c r="CY6410"/>
      <c r="DA6410"/>
      <c r="DF6410"/>
    </row>
    <row r="6411" spans="103:110" x14ac:dyDescent="0.25">
      <c r="CY6411"/>
      <c r="DA6411"/>
      <c r="DF6411"/>
    </row>
    <row r="6412" spans="103:110" x14ac:dyDescent="0.25">
      <c r="CY6412"/>
      <c r="DA6412"/>
      <c r="DF6412"/>
    </row>
    <row r="6413" spans="103:110" x14ac:dyDescent="0.25">
      <c r="CY6413"/>
      <c r="DA6413"/>
      <c r="DF6413"/>
    </row>
    <row r="6414" spans="103:110" x14ac:dyDescent="0.25">
      <c r="CY6414"/>
      <c r="DA6414"/>
      <c r="DF6414"/>
    </row>
    <row r="6415" spans="103:110" x14ac:dyDescent="0.25">
      <c r="CY6415"/>
      <c r="DA6415"/>
      <c r="DF6415"/>
    </row>
    <row r="6416" spans="103:110" x14ac:dyDescent="0.25">
      <c r="CY6416"/>
      <c r="DA6416"/>
      <c r="DF6416"/>
    </row>
    <row r="6417" spans="103:110" x14ac:dyDescent="0.25">
      <c r="CY6417"/>
      <c r="DA6417"/>
      <c r="DF6417"/>
    </row>
    <row r="6418" spans="103:110" x14ac:dyDescent="0.25">
      <c r="CY6418"/>
      <c r="DA6418"/>
      <c r="DF6418"/>
    </row>
    <row r="6419" spans="103:110" x14ac:dyDescent="0.25">
      <c r="CY6419"/>
      <c r="DA6419"/>
      <c r="DF6419"/>
    </row>
    <row r="6420" spans="103:110" x14ac:dyDescent="0.25">
      <c r="CY6420"/>
      <c r="DA6420"/>
      <c r="DF6420"/>
    </row>
    <row r="6421" spans="103:110" x14ac:dyDescent="0.25">
      <c r="CY6421"/>
      <c r="DA6421"/>
      <c r="DF6421"/>
    </row>
    <row r="6422" spans="103:110" x14ac:dyDescent="0.25">
      <c r="CY6422"/>
      <c r="DA6422"/>
      <c r="DF6422"/>
    </row>
    <row r="6423" spans="103:110" x14ac:dyDescent="0.25">
      <c r="CY6423"/>
      <c r="DA6423"/>
      <c r="DF6423"/>
    </row>
    <row r="6424" spans="103:110" x14ac:dyDescent="0.25">
      <c r="CY6424"/>
      <c r="DA6424"/>
      <c r="DF6424"/>
    </row>
    <row r="6425" spans="103:110" x14ac:dyDescent="0.25">
      <c r="CY6425"/>
      <c r="DA6425"/>
      <c r="DF6425"/>
    </row>
    <row r="6426" spans="103:110" x14ac:dyDescent="0.25">
      <c r="CY6426"/>
      <c r="DA6426"/>
      <c r="DF6426"/>
    </row>
    <row r="6427" spans="103:110" x14ac:dyDescent="0.25">
      <c r="CY6427"/>
      <c r="DA6427"/>
      <c r="DF6427"/>
    </row>
    <row r="6428" spans="103:110" x14ac:dyDescent="0.25">
      <c r="CY6428"/>
      <c r="DA6428"/>
      <c r="DF6428"/>
    </row>
    <row r="6429" spans="103:110" x14ac:dyDescent="0.25">
      <c r="CY6429"/>
      <c r="DA6429"/>
      <c r="DF6429"/>
    </row>
    <row r="6430" spans="103:110" x14ac:dyDescent="0.25">
      <c r="CY6430"/>
      <c r="DA6430"/>
      <c r="DF6430"/>
    </row>
    <row r="6431" spans="103:110" x14ac:dyDescent="0.25">
      <c r="CY6431"/>
      <c r="DA6431"/>
      <c r="DF6431"/>
    </row>
    <row r="6432" spans="103:110" x14ac:dyDescent="0.25">
      <c r="CY6432"/>
      <c r="DA6432"/>
      <c r="DF6432"/>
    </row>
    <row r="6433" spans="103:110" x14ac:dyDescent="0.25">
      <c r="CY6433"/>
      <c r="DA6433"/>
      <c r="DF6433"/>
    </row>
    <row r="6434" spans="103:110" x14ac:dyDescent="0.25">
      <c r="CY6434"/>
      <c r="DA6434"/>
      <c r="DF6434"/>
    </row>
    <row r="6435" spans="103:110" x14ac:dyDescent="0.25">
      <c r="CY6435"/>
      <c r="DA6435"/>
      <c r="DF6435"/>
    </row>
    <row r="6436" spans="103:110" x14ac:dyDescent="0.25">
      <c r="CY6436"/>
      <c r="DA6436"/>
      <c r="DF6436"/>
    </row>
    <row r="6437" spans="103:110" x14ac:dyDescent="0.25">
      <c r="CY6437"/>
      <c r="DA6437"/>
      <c r="DF6437"/>
    </row>
    <row r="6438" spans="103:110" x14ac:dyDescent="0.25">
      <c r="CY6438"/>
      <c r="DA6438"/>
      <c r="DF6438"/>
    </row>
    <row r="6439" spans="103:110" x14ac:dyDescent="0.25">
      <c r="CY6439"/>
      <c r="DA6439"/>
      <c r="DF6439"/>
    </row>
    <row r="6440" spans="103:110" x14ac:dyDescent="0.25">
      <c r="CY6440"/>
      <c r="DA6440"/>
      <c r="DF6440"/>
    </row>
    <row r="6441" spans="103:110" x14ac:dyDescent="0.25">
      <c r="CY6441"/>
      <c r="DA6441"/>
      <c r="DF6441"/>
    </row>
    <row r="6442" spans="103:110" x14ac:dyDescent="0.25">
      <c r="CY6442"/>
      <c r="DA6442"/>
      <c r="DF6442"/>
    </row>
    <row r="6443" spans="103:110" x14ac:dyDescent="0.25">
      <c r="CY6443"/>
      <c r="DA6443"/>
      <c r="DF6443"/>
    </row>
    <row r="6444" spans="103:110" x14ac:dyDescent="0.25">
      <c r="CY6444"/>
      <c r="DA6444"/>
      <c r="DF6444"/>
    </row>
    <row r="6445" spans="103:110" x14ac:dyDescent="0.25">
      <c r="CY6445"/>
      <c r="DA6445"/>
      <c r="DF6445"/>
    </row>
    <row r="6446" spans="103:110" x14ac:dyDescent="0.25">
      <c r="CY6446"/>
      <c r="DA6446"/>
      <c r="DF6446"/>
    </row>
    <row r="6447" spans="103:110" x14ac:dyDescent="0.25">
      <c r="CY6447"/>
      <c r="DA6447"/>
      <c r="DF6447"/>
    </row>
    <row r="6448" spans="103:110" x14ac:dyDescent="0.25">
      <c r="CY6448"/>
      <c r="DA6448"/>
      <c r="DF6448"/>
    </row>
    <row r="6449" spans="103:110" x14ac:dyDescent="0.25">
      <c r="CY6449"/>
      <c r="DA6449"/>
      <c r="DF6449"/>
    </row>
    <row r="6450" spans="103:110" x14ac:dyDescent="0.25">
      <c r="CY6450"/>
      <c r="DA6450"/>
      <c r="DF6450"/>
    </row>
    <row r="6451" spans="103:110" x14ac:dyDescent="0.25">
      <c r="CY6451"/>
      <c r="DA6451"/>
      <c r="DF6451"/>
    </row>
    <row r="6452" spans="103:110" x14ac:dyDescent="0.25">
      <c r="CY6452"/>
      <c r="DA6452"/>
      <c r="DF6452"/>
    </row>
    <row r="6453" spans="103:110" x14ac:dyDescent="0.25">
      <c r="CY6453"/>
      <c r="DA6453"/>
      <c r="DF6453"/>
    </row>
    <row r="6454" spans="103:110" x14ac:dyDescent="0.25">
      <c r="CY6454"/>
      <c r="DA6454"/>
      <c r="DF6454"/>
    </row>
    <row r="6455" spans="103:110" x14ac:dyDescent="0.25">
      <c r="CY6455"/>
      <c r="DA6455"/>
      <c r="DF6455"/>
    </row>
    <row r="6456" spans="103:110" x14ac:dyDescent="0.25">
      <c r="CY6456"/>
      <c r="DA6456"/>
      <c r="DF6456"/>
    </row>
    <row r="6457" spans="103:110" x14ac:dyDescent="0.25">
      <c r="CY6457"/>
      <c r="DA6457"/>
      <c r="DF6457"/>
    </row>
    <row r="6458" spans="103:110" x14ac:dyDescent="0.25">
      <c r="CY6458"/>
      <c r="DA6458"/>
      <c r="DF6458"/>
    </row>
    <row r="6459" spans="103:110" x14ac:dyDescent="0.25">
      <c r="CY6459"/>
      <c r="DA6459"/>
      <c r="DF6459"/>
    </row>
    <row r="6460" spans="103:110" x14ac:dyDescent="0.25">
      <c r="CY6460"/>
      <c r="DA6460"/>
      <c r="DF6460"/>
    </row>
    <row r="6461" spans="103:110" x14ac:dyDescent="0.25">
      <c r="CY6461"/>
      <c r="DA6461"/>
      <c r="DF6461"/>
    </row>
    <row r="6462" spans="103:110" x14ac:dyDescent="0.25">
      <c r="CY6462"/>
      <c r="DA6462"/>
      <c r="DF6462"/>
    </row>
    <row r="6463" spans="103:110" x14ac:dyDescent="0.25">
      <c r="CY6463"/>
      <c r="DA6463"/>
      <c r="DF6463"/>
    </row>
    <row r="6464" spans="103:110" x14ac:dyDescent="0.25">
      <c r="CY6464"/>
      <c r="DA6464"/>
      <c r="DF6464"/>
    </row>
    <row r="6465" spans="103:110" x14ac:dyDescent="0.25">
      <c r="CY6465"/>
      <c r="DA6465"/>
      <c r="DF6465"/>
    </row>
    <row r="6466" spans="103:110" x14ac:dyDescent="0.25">
      <c r="CY6466"/>
      <c r="DA6466"/>
      <c r="DF6466"/>
    </row>
    <row r="6467" spans="103:110" x14ac:dyDescent="0.25">
      <c r="CY6467"/>
      <c r="DA6467"/>
      <c r="DF6467"/>
    </row>
    <row r="6468" spans="103:110" x14ac:dyDescent="0.25">
      <c r="CY6468"/>
      <c r="DA6468"/>
      <c r="DF6468"/>
    </row>
    <row r="6469" spans="103:110" x14ac:dyDescent="0.25">
      <c r="CY6469"/>
      <c r="DA6469"/>
      <c r="DF6469"/>
    </row>
    <row r="6470" spans="103:110" x14ac:dyDescent="0.25">
      <c r="CY6470"/>
      <c r="DA6470"/>
      <c r="DF6470"/>
    </row>
    <row r="6471" spans="103:110" x14ac:dyDescent="0.25">
      <c r="CY6471"/>
      <c r="DA6471"/>
      <c r="DF6471"/>
    </row>
    <row r="6472" spans="103:110" x14ac:dyDescent="0.25">
      <c r="CY6472"/>
      <c r="DA6472"/>
      <c r="DF6472"/>
    </row>
    <row r="6473" spans="103:110" x14ac:dyDescent="0.25">
      <c r="CY6473"/>
      <c r="DA6473"/>
      <c r="DF6473"/>
    </row>
    <row r="6474" spans="103:110" x14ac:dyDescent="0.25">
      <c r="CY6474"/>
      <c r="DA6474"/>
      <c r="DF6474"/>
    </row>
    <row r="6475" spans="103:110" x14ac:dyDescent="0.25">
      <c r="CY6475"/>
      <c r="DA6475"/>
      <c r="DF6475"/>
    </row>
    <row r="6476" spans="103:110" x14ac:dyDescent="0.25">
      <c r="CY6476"/>
      <c r="DA6476"/>
      <c r="DF6476"/>
    </row>
    <row r="6477" spans="103:110" x14ac:dyDescent="0.25">
      <c r="CY6477"/>
      <c r="DA6477"/>
      <c r="DF6477"/>
    </row>
    <row r="6478" spans="103:110" x14ac:dyDescent="0.25">
      <c r="CY6478"/>
      <c r="DA6478"/>
      <c r="DF6478"/>
    </row>
    <row r="6479" spans="103:110" x14ac:dyDescent="0.25">
      <c r="CY6479"/>
      <c r="DA6479"/>
      <c r="DF6479"/>
    </row>
    <row r="6480" spans="103:110" x14ac:dyDescent="0.25">
      <c r="CY6480"/>
      <c r="DA6480"/>
      <c r="DF6480"/>
    </row>
    <row r="6481" spans="103:110" x14ac:dyDescent="0.25">
      <c r="CY6481"/>
      <c r="DA6481"/>
      <c r="DF6481"/>
    </row>
    <row r="6482" spans="103:110" x14ac:dyDescent="0.25">
      <c r="CY6482"/>
      <c r="DA6482"/>
      <c r="DF6482"/>
    </row>
    <row r="6483" spans="103:110" x14ac:dyDescent="0.25">
      <c r="CY6483"/>
      <c r="DA6483"/>
      <c r="DF6483"/>
    </row>
    <row r="6484" spans="103:110" x14ac:dyDescent="0.25">
      <c r="CY6484"/>
      <c r="DA6484"/>
      <c r="DF6484"/>
    </row>
    <row r="6485" spans="103:110" x14ac:dyDescent="0.25">
      <c r="CY6485"/>
      <c r="DA6485"/>
      <c r="DF6485"/>
    </row>
    <row r="6486" spans="103:110" x14ac:dyDescent="0.25">
      <c r="CY6486"/>
      <c r="DA6486"/>
      <c r="DF6486"/>
    </row>
    <row r="6487" spans="103:110" x14ac:dyDescent="0.25">
      <c r="CY6487"/>
      <c r="DA6487"/>
      <c r="DF6487"/>
    </row>
    <row r="6488" spans="103:110" x14ac:dyDescent="0.25">
      <c r="CY6488"/>
      <c r="DA6488"/>
      <c r="DF6488"/>
    </row>
    <row r="6489" spans="103:110" x14ac:dyDescent="0.25">
      <c r="CY6489"/>
      <c r="DA6489"/>
      <c r="DF6489"/>
    </row>
    <row r="6490" spans="103:110" x14ac:dyDescent="0.25">
      <c r="CY6490"/>
      <c r="DA6490"/>
      <c r="DF6490"/>
    </row>
    <row r="6491" spans="103:110" x14ac:dyDescent="0.25">
      <c r="CY6491"/>
      <c r="DA6491"/>
      <c r="DF6491"/>
    </row>
    <row r="6492" spans="103:110" x14ac:dyDescent="0.25">
      <c r="CY6492"/>
      <c r="DA6492"/>
      <c r="DF6492"/>
    </row>
    <row r="6493" spans="103:110" x14ac:dyDescent="0.25">
      <c r="CY6493"/>
      <c r="DA6493"/>
      <c r="DF6493"/>
    </row>
    <row r="6494" spans="103:110" x14ac:dyDescent="0.25">
      <c r="CY6494"/>
      <c r="DA6494"/>
      <c r="DF6494"/>
    </row>
    <row r="6495" spans="103:110" x14ac:dyDescent="0.25">
      <c r="CY6495"/>
      <c r="DA6495"/>
      <c r="DF6495"/>
    </row>
    <row r="6496" spans="103:110" x14ac:dyDescent="0.25">
      <c r="CY6496"/>
      <c r="DA6496"/>
      <c r="DF6496"/>
    </row>
    <row r="6497" spans="103:110" x14ac:dyDescent="0.25">
      <c r="CY6497"/>
      <c r="DA6497"/>
      <c r="DF6497"/>
    </row>
    <row r="6498" spans="103:110" x14ac:dyDescent="0.25">
      <c r="CY6498"/>
      <c r="DA6498"/>
      <c r="DF6498"/>
    </row>
    <row r="6499" spans="103:110" x14ac:dyDescent="0.25">
      <c r="CY6499"/>
      <c r="DA6499"/>
      <c r="DF6499"/>
    </row>
    <row r="6500" spans="103:110" x14ac:dyDescent="0.25">
      <c r="CY6500"/>
      <c r="DA6500"/>
      <c r="DF6500"/>
    </row>
    <row r="6501" spans="103:110" x14ac:dyDescent="0.25">
      <c r="CY6501"/>
      <c r="DA6501"/>
      <c r="DF6501"/>
    </row>
    <row r="6502" spans="103:110" x14ac:dyDescent="0.25">
      <c r="CY6502"/>
      <c r="DA6502"/>
      <c r="DF6502"/>
    </row>
    <row r="6503" spans="103:110" x14ac:dyDescent="0.25">
      <c r="CY6503"/>
      <c r="DA6503"/>
      <c r="DF6503"/>
    </row>
    <row r="6504" spans="103:110" x14ac:dyDescent="0.25">
      <c r="CY6504"/>
      <c r="DA6504"/>
      <c r="DF6504"/>
    </row>
    <row r="6505" spans="103:110" x14ac:dyDescent="0.25">
      <c r="CY6505"/>
      <c r="DA6505"/>
      <c r="DF6505"/>
    </row>
    <row r="6506" spans="103:110" x14ac:dyDescent="0.25">
      <c r="CY6506"/>
      <c r="DA6506"/>
      <c r="DF6506"/>
    </row>
    <row r="6507" spans="103:110" x14ac:dyDescent="0.25">
      <c r="CY6507"/>
      <c r="DA6507"/>
      <c r="DF6507"/>
    </row>
    <row r="6508" spans="103:110" x14ac:dyDescent="0.25">
      <c r="CY6508"/>
      <c r="DA6508"/>
      <c r="DF6508"/>
    </row>
    <row r="6509" spans="103:110" x14ac:dyDescent="0.25">
      <c r="CY6509"/>
      <c r="DA6509"/>
      <c r="DF6509"/>
    </row>
    <row r="6510" spans="103:110" x14ac:dyDescent="0.25">
      <c r="CY6510"/>
      <c r="DA6510"/>
      <c r="DF6510"/>
    </row>
    <row r="6511" spans="103:110" x14ac:dyDescent="0.25">
      <c r="CY6511"/>
      <c r="DA6511"/>
      <c r="DF6511"/>
    </row>
    <row r="6512" spans="103:110" x14ac:dyDescent="0.25">
      <c r="CY6512"/>
      <c r="DA6512"/>
      <c r="DF6512"/>
    </row>
    <row r="6513" spans="103:110" x14ac:dyDescent="0.25">
      <c r="CY6513"/>
      <c r="DA6513"/>
      <c r="DF6513"/>
    </row>
    <row r="6514" spans="103:110" x14ac:dyDescent="0.25">
      <c r="CY6514"/>
      <c r="DA6514"/>
      <c r="DF6514"/>
    </row>
    <row r="6515" spans="103:110" x14ac:dyDescent="0.25">
      <c r="CY6515"/>
      <c r="DA6515"/>
      <c r="DF6515"/>
    </row>
    <row r="6516" spans="103:110" x14ac:dyDescent="0.25">
      <c r="CY6516"/>
      <c r="DA6516"/>
      <c r="DF6516"/>
    </row>
    <row r="6517" spans="103:110" x14ac:dyDescent="0.25">
      <c r="CY6517"/>
      <c r="DA6517"/>
      <c r="DF6517"/>
    </row>
    <row r="6518" spans="103:110" x14ac:dyDescent="0.25">
      <c r="CY6518"/>
      <c r="DA6518"/>
      <c r="DF6518"/>
    </row>
    <row r="6519" spans="103:110" x14ac:dyDescent="0.25">
      <c r="CY6519"/>
      <c r="DA6519"/>
      <c r="DF6519"/>
    </row>
    <row r="6520" spans="103:110" x14ac:dyDescent="0.25">
      <c r="CY6520"/>
      <c r="DA6520"/>
      <c r="DF6520"/>
    </row>
    <row r="6521" spans="103:110" x14ac:dyDescent="0.25">
      <c r="CY6521"/>
      <c r="DA6521"/>
      <c r="DF6521"/>
    </row>
    <row r="6522" spans="103:110" x14ac:dyDescent="0.25">
      <c r="CY6522"/>
      <c r="DA6522"/>
      <c r="DF6522"/>
    </row>
    <row r="6523" spans="103:110" x14ac:dyDescent="0.25">
      <c r="CY6523"/>
      <c r="DA6523"/>
      <c r="DF6523"/>
    </row>
    <row r="6524" spans="103:110" x14ac:dyDescent="0.25">
      <c r="CY6524"/>
      <c r="DA6524"/>
      <c r="DF6524"/>
    </row>
    <row r="6525" spans="103:110" x14ac:dyDescent="0.25">
      <c r="CY6525"/>
      <c r="DA6525"/>
      <c r="DF6525"/>
    </row>
    <row r="6526" spans="103:110" x14ac:dyDescent="0.25">
      <c r="CY6526"/>
      <c r="DA6526"/>
      <c r="DF6526"/>
    </row>
    <row r="6527" spans="103:110" x14ac:dyDescent="0.25">
      <c r="CY6527"/>
      <c r="DA6527"/>
      <c r="DF6527"/>
    </row>
    <row r="6528" spans="103:110" x14ac:dyDescent="0.25">
      <c r="CY6528"/>
      <c r="DA6528"/>
      <c r="DF6528"/>
    </row>
    <row r="6529" spans="103:110" x14ac:dyDescent="0.25">
      <c r="CY6529"/>
      <c r="DA6529"/>
      <c r="DF6529"/>
    </row>
    <row r="6530" spans="103:110" x14ac:dyDescent="0.25">
      <c r="CY6530"/>
      <c r="DA6530"/>
      <c r="DF6530"/>
    </row>
    <row r="6531" spans="103:110" x14ac:dyDescent="0.25">
      <c r="CY6531"/>
      <c r="DA6531"/>
      <c r="DF6531"/>
    </row>
    <row r="6532" spans="103:110" x14ac:dyDescent="0.25">
      <c r="CY6532"/>
      <c r="DA6532"/>
      <c r="DF6532"/>
    </row>
    <row r="6533" spans="103:110" x14ac:dyDescent="0.25">
      <c r="CY6533"/>
      <c r="DA6533"/>
      <c r="DF6533"/>
    </row>
    <row r="6534" spans="103:110" x14ac:dyDescent="0.25">
      <c r="CY6534"/>
      <c r="DA6534"/>
      <c r="DF6534"/>
    </row>
    <row r="6535" spans="103:110" x14ac:dyDescent="0.25">
      <c r="CY6535"/>
      <c r="DA6535"/>
      <c r="DF6535"/>
    </row>
    <row r="6536" spans="103:110" x14ac:dyDescent="0.25">
      <c r="CY6536"/>
      <c r="DA6536"/>
      <c r="DF6536"/>
    </row>
    <row r="6537" spans="103:110" x14ac:dyDescent="0.25">
      <c r="CY6537"/>
      <c r="DA6537"/>
      <c r="DF6537"/>
    </row>
    <row r="6538" spans="103:110" x14ac:dyDescent="0.25">
      <c r="CY6538"/>
      <c r="DA6538"/>
      <c r="DF6538"/>
    </row>
    <row r="6539" spans="103:110" x14ac:dyDescent="0.25">
      <c r="CY6539"/>
      <c r="DA6539"/>
      <c r="DF6539"/>
    </row>
    <row r="6540" spans="103:110" x14ac:dyDescent="0.25">
      <c r="CY6540"/>
      <c r="DA6540"/>
      <c r="DF6540"/>
    </row>
    <row r="6541" spans="103:110" x14ac:dyDescent="0.25">
      <c r="CY6541"/>
      <c r="DA6541"/>
      <c r="DF6541"/>
    </row>
    <row r="6542" spans="103:110" x14ac:dyDescent="0.25">
      <c r="CY6542"/>
      <c r="DA6542"/>
      <c r="DF6542"/>
    </row>
    <row r="6543" spans="103:110" x14ac:dyDescent="0.25">
      <c r="CY6543"/>
      <c r="DA6543"/>
      <c r="DF6543"/>
    </row>
    <row r="6544" spans="103:110" x14ac:dyDescent="0.25">
      <c r="CY6544"/>
      <c r="DA6544"/>
      <c r="DF6544"/>
    </row>
    <row r="6545" spans="103:110" x14ac:dyDescent="0.25">
      <c r="CY6545"/>
      <c r="DA6545"/>
      <c r="DF6545"/>
    </row>
    <row r="6546" spans="103:110" x14ac:dyDescent="0.25">
      <c r="CY6546"/>
      <c r="DA6546"/>
      <c r="DF6546"/>
    </row>
    <row r="6547" spans="103:110" x14ac:dyDescent="0.25">
      <c r="CY6547"/>
      <c r="DA6547"/>
      <c r="DF6547"/>
    </row>
    <row r="6548" spans="103:110" x14ac:dyDescent="0.25">
      <c r="CY6548"/>
      <c r="DA6548"/>
      <c r="DF6548"/>
    </row>
    <row r="6549" spans="103:110" x14ac:dyDescent="0.25">
      <c r="CY6549"/>
      <c r="DA6549"/>
      <c r="DF6549"/>
    </row>
    <row r="6550" spans="103:110" x14ac:dyDescent="0.25">
      <c r="CY6550"/>
      <c r="DA6550"/>
      <c r="DF6550"/>
    </row>
    <row r="6551" spans="103:110" x14ac:dyDescent="0.25">
      <c r="CY6551"/>
      <c r="DA6551"/>
      <c r="DF6551"/>
    </row>
    <row r="6552" spans="103:110" x14ac:dyDescent="0.25">
      <c r="CY6552"/>
      <c r="DA6552"/>
      <c r="DF6552"/>
    </row>
    <row r="6553" spans="103:110" x14ac:dyDescent="0.25">
      <c r="CY6553"/>
      <c r="DA6553"/>
      <c r="DF6553"/>
    </row>
    <row r="6554" spans="103:110" x14ac:dyDescent="0.25">
      <c r="CY6554"/>
      <c r="DA6554"/>
      <c r="DF6554"/>
    </row>
    <row r="6555" spans="103:110" x14ac:dyDescent="0.25">
      <c r="CY6555"/>
      <c r="DA6555"/>
      <c r="DF6555"/>
    </row>
    <row r="6556" spans="103:110" x14ac:dyDescent="0.25">
      <c r="CY6556"/>
      <c r="DA6556"/>
      <c r="DF6556"/>
    </row>
    <row r="6557" spans="103:110" x14ac:dyDescent="0.25">
      <c r="CY6557"/>
      <c r="DA6557"/>
      <c r="DF6557"/>
    </row>
    <row r="6558" spans="103:110" x14ac:dyDescent="0.25">
      <c r="CY6558"/>
      <c r="DA6558"/>
      <c r="DF6558"/>
    </row>
    <row r="6559" spans="103:110" x14ac:dyDescent="0.25">
      <c r="CY6559"/>
      <c r="DA6559"/>
      <c r="DF6559"/>
    </row>
    <row r="6560" spans="103:110" x14ac:dyDescent="0.25">
      <c r="CY6560"/>
      <c r="DA6560"/>
      <c r="DF6560"/>
    </row>
    <row r="6561" spans="103:110" x14ac:dyDescent="0.25">
      <c r="CY6561"/>
      <c r="DA6561"/>
      <c r="DF6561"/>
    </row>
    <row r="6562" spans="103:110" x14ac:dyDescent="0.25">
      <c r="CY6562"/>
      <c r="DA6562"/>
      <c r="DF6562"/>
    </row>
    <row r="6563" spans="103:110" x14ac:dyDescent="0.25">
      <c r="CY6563"/>
      <c r="DA6563"/>
      <c r="DF6563"/>
    </row>
    <row r="6564" spans="103:110" x14ac:dyDescent="0.25">
      <c r="CY6564"/>
      <c r="DA6564"/>
      <c r="DF6564"/>
    </row>
    <row r="6565" spans="103:110" x14ac:dyDescent="0.25">
      <c r="CY6565"/>
      <c r="DA6565"/>
      <c r="DF6565"/>
    </row>
    <row r="6566" spans="103:110" x14ac:dyDescent="0.25">
      <c r="CY6566"/>
      <c r="DA6566"/>
      <c r="DF6566"/>
    </row>
    <row r="6567" spans="103:110" x14ac:dyDescent="0.25">
      <c r="CY6567"/>
      <c r="DA6567"/>
      <c r="DF6567"/>
    </row>
    <row r="6568" spans="103:110" x14ac:dyDescent="0.25">
      <c r="CY6568"/>
      <c r="DA6568"/>
      <c r="DF6568"/>
    </row>
    <row r="6569" spans="103:110" x14ac:dyDescent="0.25">
      <c r="CY6569"/>
      <c r="DA6569"/>
      <c r="DF6569"/>
    </row>
    <row r="6570" spans="103:110" x14ac:dyDescent="0.25">
      <c r="CY6570"/>
      <c r="DA6570"/>
      <c r="DF6570"/>
    </row>
    <row r="6571" spans="103:110" x14ac:dyDescent="0.25">
      <c r="CY6571"/>
      <c r="DA6571"/>
      <c r="DF6571"/>
    </row>
    <row r="6572" spans="103:110" x14ac:dyDescent="0.25">
      <c r="CY6572"/>
      <c r="DA6572"/>
      <c r="DF6572"/>
    </row>
    <row r="6573" spans="103:110" x14ac:dyDescent="0.25">
      <c r="CY6573"/>
      <c r="DA6573"/>
      <c r="DF6573"/>
    </row>
    <row r="6574" spans="103:110" x14ac:dyDescent="0.25">
      <c r="CY6574"/>
      <c r="DA6574"/>
      <c r="DF6574"/>
    </row>
    <row r="6575" spans="103:110" x14ac:dyDescent="0.25">
      <c r="CY6575"/>
      <c r="DA6575"/>
      <c r="DF6575"/>
    </row>
    <row r="6576" spans="103:110" x14ac:dyDescent="0.25">
      <c r="CY6576"/>
      <c r="DA6576"/>
      <c r="DF6576"/>
    </row>
    <row r="6577" spans="103:110" x14ac:dyDescent="0.25">
      <c r="CY6577"/>
      <c r="DA6577"/>
      <c r="DF6577"/>
    </row>
    <row r="6578" spans="103:110" x14ac:dyDescent="0.25">
      <c r="CY6578"/>
      <c r="DA6578"/>
      <c r="DF6578"/>
    </row>
    <row r="6579" spans="103:110" x14ac:dyDescent="0.25">
      <c r="CY6579"/>
      <c r="DA6579"/>
      <c r="DF6579"/>
    </row>
    <row r="6580" spans="103:110" x14ac:dyDescent="0.25">
      <c r="CY6580"/>
      <c r="DA6580"/>
      <c r="DF6580"/>
    </row>
    <row r="6581" spans="103:110" x14ac:dyDescent="0.25">
      <c r="CY6581"/>
      <c r="DA6581"/>
      <c r="DF6581"/>
    </row>
    <row r="6582" spans="103:110" x14ac:dyDescent="0.25">
      <c r="CY6582"/>
      <c r="DA6582"/>
      <c r="DF6582"/>
    </row>
    <row r="6583" spans="103:110" x14ac:dyDescent="0.25">
      <c r="CY6583"/>
      <c r="DA6583"/>
      <c r="DF6583"/>
    </row>
    <row r="6584" spans="103:110" x14ac:dyDescent="0.25">
      <c r="CY6584"/>
      <c r="DA6584"/>
      <c r="DF6584"/>
    </row>
    <row r="6585" spans="103:110" x14ac:dyDescent="0.25">
      <c r="CY6585"/>
      <c r="DA6585"/>
      <c r="DF6585"/>
    </row>
    <row r="6586" spans="103:110" x14ac:dyDescent="0.25">
      <c r="CY6586"/>
      <c r="DA6586"/>
      <c r="DF6586"/>
    </row>
    <row r="6587" spans="103:110" x14ac:dyDescent="0.25">
      <c r="CY6587"/>
      <c r="DA6587"/>
      <c r="DF6587"/>
    </row>
    <row r="6588" spans="103:110" x14ac:dyDescent="0.25">
      <c r="CY6588"/>
      <c r="DA6588"/>
      <c r="DF6588"/>
    </row>
    <row r="6589" spans="103:110" x14ac:dyDescent="0.25">
      <c r="CY6589"/>
      <c r="DA6589"/>
      <c r="DF6589"/>
    </row>
    <row r="6590" spans="103:110" x14ac:dyDescent="0.25">
      <c r="CY6590"/>
      <c r="DA6590"/>
      <c r="DF6590"/>
    </row>
    <row r="6591" spans="103:110" x14ac:dyDescent="0.25">
      <c r="CY6591"/>
      <c r="DA6591"/>
      <c r="DF6591"/>
    </row>
    <row r="6592" spans="103:110" x14ac:dyDescent="0.25">
      <c r="CY6592"/>
      <c r="DA6592"/>
      <c r="DF6592"/>
    </row>
    <row r="6593" spans="103:110" x14ac:dyDescent="0.25">
      <c r="CY6593"/>
      <c r="DA6593"/>
      <c r="DF6593"/>
    </row>
    <row r="6594" spans="103:110" x14ac:dyDescent="0.25">
      <c r="CY6594"/>
      <c r="DA6594"/>
      <c r="DF6594"/>
    </row>
    <row r="6595" spans="103:110" x14ac:dyDescent="0.25">
      <c r="CY6595"/>
      <c r="DA6595"/>
      <c r="DF6595"/>
    </row>
    <row r="6596" spans="103:110" x14ac:dyDescent="0.25">
      <c r="CY6596"/>
      <c r="DA6596"/>
      <c r="DF6596"/>
    </row>
    <row r="6597" spans="103:110" x14ac:dyDescent="0.25">
      <c r="CY6597"/>
      <c r="DA6597"/>
      <c r="DF6597"/>
    </row>
    <row r="6598" spans="103:110" x14ac:dyDescent="0.25">
      <c r="CY6598"/>
      <c r="DA6598"/>
      <c r="DF6598"/>
    </row>
    <row r="6599" spans="103:110" x14ac:dyDescent="0.25">
      <c r="CY6599"/>
      <c r="DA6599"/>
      <c r="DF6599"/>
    </row>
    <row r="6600" spans="103:110" x14ac:dyDescent="0.25">
      <c r="CY6600"/>
      <c r="DA6600"/>
      <c r="DF6600"/>
    </row>
    <row r="6601" spans="103:110" x14ac:dyDescent="0.25">
      <c r="CY6601"/>
      <c r="DA6601"/>
      <c r="DF6601"/>
    </row>
    <row r="6602" spans="103:110" x14ac:dyDescent="0.25">
      <c r="CY6602"/>
      <c r="DA6602"/>
      <c r="DF6602"/>
    </row>
    <row r="6603" spans="103:110" x14ac:dyDescent="0.25">
      <c r="CY6603"/>
      <c r="DA6603"/>
      <c r="DF6603"/>
    </row>
    <row r="6604" spans="103:110" x14ac:dyDescent="0.25">
      <c r="CY6604"/>
      <c r="DA6604"/>
      <c r="DF6604"/>
    </row>
    <row r="6605" spans="103:110" x14ac:dyDescent="0.25">
      <c r="CY6605"/>
      <c r="DA6605"/>
      <c r="DF6605"/>
    </row>
    <row r="6606" spans="103:110" x14ac:dyDescent="0.25">
      <c r="CY6606"/>
      <c r="DA6606"/>
      <c r="DF6606"/>
    </row>
    <row r="6607" spans="103:110" x14ac:dyDescent="0.25">
      <c r="CY6607"/>
      <c r="DA6607"/>
      <c r="DF6607"/>
    </row>
    <row r="6608" spans="103:110" x14ac:dyDescent="0.25">
      <c r="CY6608"/>
      <c r="DA6608"/>
      <c r="DF6608"/>
    </row>
    <row r="6609" spans="103:110" x14ac:dyDescent="0.25">
      <c r="CY6609"/>
      <c r="DA6609"/>
      <c r="DF6609"/>
    </row>
    <row r="6610" spans="103:110" x14ac:dyDescent="0.25">
      <c r="CY6610"/>
      <c r="DA6610"/>
      <c r="DF6610"/>
    </row>
    <row r="6611" spans="103:110" x14ac:dyDescent="0.25">
      <c r="CY6611"/>
      <c r="DA6611"/>
      <c r="DF6611"/>
    </row>
    <row r="6612" spans="103:110" x14ac:dyDescent="0.25">
      <c r="CY6612"/>
      <c r="DA6612"/>
      <c r="DF6612"/>
    </row>
    <row r="6613" spans="103:110" x14ac:dyDescent="0.25">
      <c r="CY6613"/>
      <c r="DA6613"/>
      <c r="DF6613"/>
    </row>
    <row r="6614" spans="103:110" x14ac:dyDescent="0.25">
      <c r="CY6614"/>
      <c r="DA6614"/>
      <c r="DF6614"/>
    </row>
    <row r="6615" spans="103:110" x14ac:dyDescent="0.25">
      <c r="CY6615"/>
      <c r="DA6615"/>
      <c r="DF6615"/>
    </row>
    <row r="6616" spans="103:110" x14ac:dyDescent="0.25">
      <c r="CY6616"/>
      <c r="DA6616"/>
      <c r="DF6616"/>
    </row>
    <row r="6617" spans="103:110" x14ac:dyDescent="0.25">
      <c r="CY6617"/>
      <c r="DA6617"/>
      <c r="DF6617"/>
    </row>
    <row r="6618" spans="103:110" x14ac:dyDescent="0.25">
      <c r="CY6618"/>
      <c r="DA6618"/>
      <c r="DF6618"/>
    </row>
    <row r="6619" spans="103:110" x14ac:dyDescent="0.25">
      <c r="CY6619"/>
      <c r="DA6619"/>
      <c r="DF6619"/>
    </row>
    <row r="6620" spans="103:110" x14ac:dyDescent="0.25">
      <c r="CY6620"/>
      <c r="DA6620"/>
      <c r="DF6620"/>
    </row>
    <row r="6621" spans="103:110" x14ac:dyDescent="0.25">
      <c r="CY6621"/>
      <c r="DA6621"/>
      <c r="DF6621"/>
    </row>
    <row r="6622" spans="103:110" x14ac:dyDescent="0.25">
      <c r="CY6622"/>
      <c r="DA6622"/>
      <c r="DF6622"/>
    </row>
    <row r="6623" spans="103:110" x14ac:dyDescent="0.25">
      <c r="CY6623"/>
      <c r="DA6623"/>
      <c r="DF6623"/>
    </row>
    <row r="6624" spans="103:110" x14ac:dyDescent="0.25">
      <c r="CY6624"/>
      <c r="DA6624"/>
      <c r="DF6624"/>
    </row>
    <row r="6625" spans="103:110" x14ac:dyDescent="0.25">
      <c r="CY6625"/>
      <c r="DA6625"/>
      <c r="DF6625"/>
    </row>
    <row r="6626" spans="103:110" x14ac:dyDescent="0.25">
      <c r="CY6626"/>
      <c r="DA6626"/>
      <c r="DF6626"/>
    </row>
    <row r="6627" spans="103:110" x14ac:dyDescent="0.25">
      <c r="CY6627"/>
      <c r="DA6627"/>
      <c r="DF6627"/>
    </row>
    <row r="6628" spans="103:110" x14ac:dyDescent="0.25">
      <c r="CY6628"/>
      <c r="DA6628"/>
      <c r="DF6628"/>
    </row>
    <row r="6629" spans="103:110" x14ac:dyDescent="0.25">
      <c r="CY6629"/>
      <c r="DA6629"/>
      <c r="DF6629"/>
    </row>
    <row r="6630" spans="103:110" x14ac:dyDescent="0.25">
      <c r="CY6630"/>
      <c r="DA6630"/>
      <c r="DF6630"/>
    </row>
    <row r="6631" spans="103:110" x14ac:dyDescent="0.25">
      <c r="CY6631"/>
      <c r="DA6631"/>
      <c r="DF6631"/>
    </row>
    <row r="6632" spans="103:110" x14ac:dyDescent="0.25">
      <c r="CY6632"/>
      <c r="DA6632"/>
      <c r="DF6632"/>
    </row>
    <row r="6633" spans="103:110" x14ac:dyDescent="0.25">
      <c r="CY6633"/>
      <c r="DA6633"/>
      <c r="DF6633"/>
    </row>
    <row r="6634" spans="103:110" x14ac:dyDescent="0.25">
      <c r="CY6634"/>
      <c r="DA6634"/>
      <c r="DF6634"/>
    </row>
    <row r="6635" spans="103:110" x14ac:dyDescent="0.25">
      <c r="CY6635"/>
      <c r="DA6635"/>
      <c r="DF6635"/>
    </row>
    <row r="6636" spans="103:110" x14ac:dyDescent="0.25">
      <c r="CY6636"/>
      <c r="DA6636"/>
      <c r="DF6636"/>
    </row>
    <row r="6637" spans="103:110" x14ac:dyDescent="0.25">
      <c r="CY6637"/>
      <c r="DA6637"/>
      <c r="DF6637"/>
    </row>
    <row r="6638" spans="103:110" x14ac:dyDescent="0.25">
      <c r="CY6638"/>
      <c r="DA6638"/>
      <c r="DF6638"/>
    </row>
    <row r="6639" spans="103:110" x14ac:dyDescent="0.25">
      <c r="CY6639"/>
      <c r="DA6639"/>
      <c r="DF6639"/>
    </row>
    <row r="6640" spans="103:110" x14ac:dyDescent="0.25">
      <c r="CY6640"/>
      <c r="DA6640"/>
      <c r="DF6640"/>
    </row>
    <row r="6641" spans="103:110" x14ac:dyDescent="0.25">
      <c r="CY6641"/>
      <c r="DA6641"/>
      <c r="DF6641"/>
    </row>
    <row r="6642" spans="103:110" x14ac:dyDescent="0.25">
      <c r="CY6642"/>
      <c r="DA6642"/>
      <c r="DF6642"/>
    </row>
    <row r="6643" spans="103:110" x14ac:dyDescent="0.25">
      <c r="CY6643"/>
      <c r="DA6643"/>
      <c r="DF6643"/>
    </row>
    <row r="6644" spans="103:110" x14ac:dyDescent="0.25">
      <c r="CY6644"/>
      <c r="DA6644"/>
      <c r="DF6644"/>
    </row>
    <row r="6645" spans="103:110" x14ac:dyDescent="0.25">
      <c r="CY6645"/>
      <c r="DA6645"/>
      <c r="DF6645"/>
    </row>
    <row r="6646" spans="103:110" x14ac:dyDescent="0.25">
      <c r="CY6646"/>
      <c r="DA6646"/>
      <c r="DF6646"/>
    </row>
    <row r="6647" spans="103:110" x14ac:dyDescent="0.25">
      <c r="CY6647"/>
      <c r="DA6647"/>
      <c r="DF6647"/>
    </row>
    <row r="6648" spans="103:110" x14ac:dyDescent="0.25">
      <c r="CY6648"/>
      <c r="DA6648"/>
      <c r="DF6648"/>
    </row>
    <row r="6649" spans="103:110" x14ac:dyDescent="0.25">
      <c r="CY6649"/>
      <c r="DA6649"/>
      <c r="DF6649"/>
    </row>
    <row r="6650" spans="103:110" x14ac:dyDescent="0.25">
      <c r="CY6650"/>
      <c r="DA6650"/>
      <c r="DF6650"/>
    </row>
    <row r="6651" spans="103:110" x14ac:dyDescent="0.25">
      <c r="CY6651"/>
      <c r="DA6651"/>
      <c r="DF6651"/>
    </row>
    <row r="6652" spans="103:110" x14ac:dyDescent="0.25">
      <c r="CY6652"/>
      <c r="DA6652"/>
      <c r="DF6652"/>
    </row>
    <row r="6653" spans="103:110" x14ac:dyDescent="0.25">
      <c r="CY6653"/>
      <c r="DA6653"/>
      <c r="DF6653"/>
    </row>
    <row r="6654" spans="103:110" x14ac:dyDescent="0.25">
      <c r="CY6654"/>
      <c r="DA6654"/>
      <c r="DF6654"/>
    </row>
    <row r="6655" spans="103:110" x14ac:dyDescent="0.25">
      <c r="CY6655"/>
      <c r="DA6655"/>
      <c r="DF6655"/>
    </row>
    <row r="6656" spans="103:110" x14ac:dyDescent="0.25">
      <c r="CY6656"/>
      <c r="DA6656"/>
      <c r="DF6656"/>
    </row>
    <row r="6657" spans="103:110" x14ac:dyDescent="0.25">
      <c r="CY6657"/>
      <c r="DA6657"/>
      <c r="DF6657"/>
    </row>
    <row r="6658" spans="103:110" x14ac:dyDescent="0.25">
      <c r="CY6658"/>
      <c r="DA6658"/>
      <c r="DF6658"/>
    </row>
    <row r="6659" spans="103:110" x14ac:dyDescent="0.25">
      <c r="CY6659"/>
      <c r="DA6659"/>
      <c r="DF6659"/>
    </row>
    <row r="6660" spans="103:110" x14ac:dyDescent="0.25">
      <c r="CY6660"/>
      <c r="DA6660"/>
      <c r="DF6660"/>
    </row>
    <row r="6661" spans="103:110" x14ac:dyDescent="0.25">
      <c r="CY6661"/>
      <c r="DA6661"/>
      <c r="DF6661"/>
    </row>
    <row r="6662" spans="103:110" x14ac:dyDescent="0.25">
      <c r="CY6662"/>
      <c r="DA6662"/>
      <c r="DF6662"/>
    </row>
    <row r="6663" spans="103:110" x14ac:dyDescent="0.25">
      <c r="CY6663"/>
      <c r="DA6663"/>
      <c r="DF6663"/>
    </row>
    <row r="6664" spans="103:110" x14ac:dyDescent="0.25">
      <c r="CY6664"/>
      <c r="DA6664"/>
      <c r="DF6664"/>
    </row>
    <row r="6665" spans="103:110" x14ac:dyDescent="0.25">
      <c r="CY6665"/>
      <c r="DA6665"/>
      <c r="DF6665"/>
    </row>
    <row r="6666" spans="103:110" x14ac:dyDescent="0.25">
      <c r="CY6666"/>
      <c r="DA6666"/>
      <c r="DF6666"/>
    </row>
    <row r="6667" spans="103:110" x14ac:dyDescent="0.25">
      <c r="CY6667"/>
      <c r="DA6667"/>
      <c r="DF6667"/>
    </row>
    <row r="6668" spans="103:110" x14ac:dyDescent="0.25">
      <c r="CY6668"/>
      <c r="DA6668"/>
      <c r="DF6668"/>
    </row>
    <row r="6669" spans="103:110" x14ac:dyDescent="0.25">
      <c r="CY6669"/>
      <c r="DA6669"/>
      <c r="DF6669"/>
    </row>
    <row r="6670" spans="103:110" x14ac:dyDescent="0.25">
      <c r="CY6670"/>
      <c r="DA6670"/>
      <c r="DF6670"/>
    </row>
    <row r="6671" spans="103:110" x14ac:dyDescent="0.25">
      <c r="CY6671"/>
      <c r="DA6671"/>
      <c r="DF6671"/>
    </row>
    <row r="6672" spans="103:110" x14ac:dyDescent="0.25">
      <c r="CY6672"/>
      <c r="DA6672"/>
      <c r="DF6672"/>
    </row>
    <row r="6673" spans="103:110" x14ac:dyDescent="0.25">
      <c r="CY6673"/>
      <c r="DA6673"/>
      <c r="DF6673"/>
    </row>
    <row r="6674" spans="103:110" x14ac:dyDescent="0.25">
      <c r="CY6674"/>
      <c r="DA6674"/>
      <c r="DF6674"/>
    </row>
    <row r="6675" spans="103:110" x14ac:dyDescent="0.25">
      <c r="CY6675"/>
      <c r="DA6675"/>
      <c r="DF6675"/>
    </row>
    <row r="6676" spans="103:110" x14ac:dyDescent="0.25">
      <c r="CY6676"/>
      <c r="DA6676"/>
      <c r="DF6676"/>
    </row>
    <row r="6677" spans="103:110" x14ac:dyDescent="0.25">
      <c r="CY6677"/>
      <c r="DA6677"/>
      <c r="DF6677"/>
    </row>
    <row r="6678" spans="103:110" x14ac:dyDescent="0.25">
      <c r="CY6678"/>
      <c r="DA6678"/>
      <c r="DF6678"/>
    </row>
    <row r="6679" spans="103:110" x14ac:dyDescent="0.25">
      <c r="CY6679"/>
      <c r="DA6679"/>
      <c r="DF6679"/>
    </row>
    <row r="6680" spans="103:110" x14ac:dyDescent="0.25">
      <c r="CY6680"/>
      <c r="DA6680"/>
      <c r="DF6680"/>
    </row>
    <row r="6681" spans="103:110" x14ac:dyDescent="0.25">
      <c r="CY6681"/>
      <c r="DA6681"/>
      <c r="DF6681"/>
    </row>
    <row r="6682" spans="103:110" x14ac:dyDescent="0.25">
      <c r="CY6682"/>
      <c r="DA6682"/>
      <c r="DF6682"/>
    </row>
    <row r="6683" spans="103:110" x14ac:dyDescent="0.25">
      <c r="CY6683"/>
      <c r="DA6683"/>
      <c r="DF6683"/>
    </row>
    <row r="6684" spans="103:110" x14ac:dyDescent="0.25">
      <c r="CY6684"/>
      <c r="DA6684"/>
      <c r="DF6684"/>
    </row>
    <row r="6685" spans="103:110" x14ac:dyDescent="0.25">
      <c r="CY6685"/>
      <c r="DA6685"/>
      <c r="DF6685"/>
    </row>
    <row r="6686" spans="103:110" x14ac:dyDescent="0.25">
      <c r="CY6686"/>
      <c r="DA6686"/>
      <c r="DF6686"/>
    </row>
    <row r="6687" spans="103:110" x14ac:dyDescent="0.25">
      <c r="CY6687"/>
      <c r="DA6687"/>
      <c r="DF6687"/>
    </row>
    <row r="6688" spans="103:110" x14ac:dyDescent="0.25">
      <c r="CY6688"/>
      <c r="DA6688"/>
      <c r="DF6688"/>
    </row>
    <row r="6689" spans="103:110" x14ac:dyDescent="0.25">
      <c r="CY6689"/>
      <c r="DA6689"/>
      <c r="DF6689"/>
    </row>
    <row r="6690" spans="103:110" x14ac:dyDescent="0.25">
      <c r="CY6690"/>
      <c r="DA6690"/>
      <c r="DF6690"/>
    </row>
    <row r="6691" spans="103:110" x14ac:dyDescent="0.25">
      <c r="CY6691"/>
      <c r="DA6691"/>
      <c r="DF6691"/>
    </row>
    <row r="6692" spans="103:110" x14ac:dyDescent="0.25">
      <c r="CY6692"/>
      <c r="DA6692"/>
      <c r="DF6692"/>
    </row>
    <row r="6693" spans="103:110" x14ac:dyDescent="0.25">
      <c r="CY6693"/>
      <c r="DA6693"/>
      <c r="DF6693"/>
    </row>
    <row r="6694" spans="103:110" x14ac:dyDescent="0.25">
      <c r="CY6694"/>
      <c r="DA6694"/>
      <c r="DF6694"/>
    </row>
    <row r="6695" spans="103:110" x14ac:dyDescent="0.25">
      <c r="CY6695"/>
      <c r="DA6695"/>
      <c r="DF6695"/>
    </row>
    <row r="6696" spans="103:110" x14ac:dyDescent="0.25">
      <c r="CY6696"/>
      <c r="DA6696"/>
      <c r="DF6696"/>
    </row>
    <row r="6697" spans="103:110" x14ac:dyDescent="0.25">
      <c r="CY6697"/>
      <c r="DA6697"/>
      <c r="DF6697"/>
    </row>
    <row r="6698" spans="103:110" x14ac:dyDescent="0.25">
      <c r="CY6698"/>
      <c r="DA6698"/>
      <c r="DF6698"/>
    </row>
    <row r="6699" spans="103:110" x14ac:dyDescent="0.25">
      <c r="CY6699"/>
      <c r="DA6699"/>
      <c r="DF6699"/>
    </row>
    <row r="6700" spans="103:110" x14ac:dyDescent="0.25">
      <c r="CY6700"/>
      <c r="DA6700"/>
      <c r="DF6700"/>
    </row>
    <row r="6701" spans="103:110" x14ac:dyDescent="0.25">
      <c r="CY6701"/>
      <c r="DA6701"/>
      <c r="DF6701"/>
    </row>
    <row r="6702" spans="103:110" x14ac:dyDescent="0.25">
      <c r="CY6702"/>
      <c r="DA6702"/>
      <c r="DF6702"/>
    </row>
    <row r="6703" spans="103:110" x14ac:dyDescent="0.25">
      <c r="CY6703"/>
      <c r="DA6703"/>
      <c r="DF6703"/>
    </row>
    <row r="6704" spans="103:110" x14ac:dyDescent="0.25">
      <c r="CY6704"/>
      <c r="DA6704"/>
      <c r="DF6704"/>
    </row>
    <row r="6705" spans="103:110" x14ac:dyDescent="0.25">
      <c r="CY6705"/>
      <c r="DA6705"/>
      <c r="DF6705"/>
    </row>
    <row r="6706" spans="103:110" x14ac:dyDescent="0.25">
      <c r="CY6706"/>
      <c r="DA6706"/>
      <c r="DF6706"/>
    </row>
    <row r="6707" spans="103:110" x14ac:dyDescent="0.25">
      <c r="CY6707"/>
      <c r="DA6707"/>
      <c r="DF6707"/>
    </row>
    <row r="6708" spans="103:110" x14ac:dyDescent="0.25">
      <c r="CY6708"/>
      <c r="DA6708"/>
      <c r="DF6708"/>
    </row>
    <row r="6709" spans="103:110" x14ac:dyDescent="0.25">
      <c r="CY6709"/>
      <c r="DA6709"/>
      <c r="DF6709"/>
    </row>
    <row r="6710" spans="103:110" x14ac:dyDescent="0.25">
      <c r="CY6710"/>
      <c r="DA6710"/>
      <c r="DF6710"/>
    </row>
    <row r="6711" spans="103:110" x14ac:dyDescent="0.25">
      <c r="CY6711"/>
      <c r="DA6711"/>
      <c r="DF6711"/>
    </row>
    <row r="6712" spans="103:110" x14ac:dyDescent="0.25">
      <c r="CY6712"/>
      <c r="DA6712"/>
      <c r="DF6712"/>
    </row>
    <row r="6713" spans="103:110" x14ac:dyDescent="0.25">
      <c r="CY6713"/>
      <c r="DA6713"/>
      <c r="DF6713"/>
    </row>
    <row r="6714" spans="103:110" x14ac:dyDescent="0.25">
      <c r="CY6714"/>
      <c r="DA6714"/>
      <c r="DF6714"/>
    </row>
    <row r="6715" spans="103:110" x14ac:dyDescent="0.25">
      <c r="CY6715"/>
      <c r="DA6715"/>
      <c r="DF6715"/>
    </row>
    <row r="6716" spans="103:110" x14ac:dyDescent="0.25">
      <c r="CY6716"/>
      <c r="DA6716"/>
      <c r="DF6716"/>
    </row>
    <row r="6717" spans="103:110" x14ac:dyDescent="0.25">
      <c r="CY6717"/>
      <c r="DA6717"/>
      <c r="DF6717"/>
    </row>
    <row r="6718" spans="103:110" x14ac:dyDescent="0.25">
      <c r="CY6718"/>
      <c r="DA6718"/>
      <c r="DF6718"/>
    </row>
    <row r="6719" spans="103:110" x14ac:dyDescent="0.25">
      <c r="CY6719"/>
      <c r="DA6719"/>
      <c r="DF6719"/>
    </row>
    <row r="6720" spans="103:110" x14ac:dyDescent="0.25">
      <c r="CY6720"/>
      <c r="DA6720"/>
      <c r="DF6720"/>
    </row>
    <row r="6721" spans="103:110" x14ac:dyDescent="0.25">
      <c r="CY6721"/>
      <c r="DA6721"/>
      <c r="DF6721"/>
    </row>
    <row r="6722" spans="103:110" x14ac:dyDescent="0.25">
      <c r="CY6722"/>
      <c r="DA6722"/>
      <c r="DF6722"/>
    </row>
    <row r="6723" spans="103:110" x14ac:dyDescent="0.25">
      <c r="CY6723"/>
      <c r="DA6723"/>
      <c r="DF6723"/>
    </row>
    <row r="6724" spans="103:110" x14ac:dyDescent="0.25">
      <c r="CY6724"/>
      <c r="DA6724"/>
      <c r="DF6724"/>
    </row>
    <row r="6725" spans="103:110" x14ac:dyDescent="0.25">
      <c r="CY6725"/>
      <c r="DA6725"/>
      <c r="DF6725"/>
    </row>
    <row r="6726" spans="103:110" x14ac:dyDescent="0.25">
      <c r="CY6726"/>
      <c r="DA6726"/>
      <c r="DF6726"/>
    </row>
    <row r="6727" spans="103:110" x14ac:dyDescent="0.25">
      <c r="CY6727"/>
      <c r="DA6727"/>
      <c r="DF6727"/>
    </row>
    <row r="6728" spans="103:110" x14ac:dyDescent="0.25">
      <c r="CY6728"/>
      <c r="DA6728"/>
      <c r="DF6728"/>
    </row>
    <row r="6729" spans="103:110" x14ac:dyDescent="0.25">
      <c r="CY6729"/>
      <c r="DA6729"/>
      <c r="DF6729"/>
    </row>
    <row r="6730" spans="103:110" x14ac:dyDescent="0.25">
      <c r="CY6730"/>
      <c r="DA6730"/>
      <c r="DF6730"/>
    </row>
    <row r="6731" spans="103:110" x14ac:dyDescent="0.25">
      <c r="CY6731"/>
      <c r="DA6731"/>
      <c r="DF6731"/>
    </row>
    <row r="6732" spans="103:110" x14ac:dyDescent="0.25">
      <c r="CY6732"/>
      <c r="DA6732"/>
      <c r="DF6732"/>
    </row>
    <row r="6733" spans="103:110" x14ac:dyDescent="0.25">
      <c r="CY6733"/>
      <c r="DA6733"/>
      <c r="DF6733"/>
    </row>
    <row r="6734" spans="103:110" x14ac:dyDescent="0.25">
      <c r="CY6734"/>
      <c r="DA6734"/>
      <c r="DF6734"/>
    </row>
    <row r="6735" spans="103:110" x14ac:dyDescent="0.25">
      <c r="CY6735"/>
      <c r="DA6735"/>
      <c r="DF6735"/>
    </row>
    <row r="6736" spans="103:110" x14ac:dyDescent="0.25">
      <c r="CY6736"/>
      <c r="DA6736"/>
      <c r="DF6736"/>
    </row>
    <row r="6737" spans="103:110" x14ac:dyDescent="0.25">
      <c r="CY6737"/>
      <c r="DA6737"/>
      <c r="DF6737"/>
    </row>
    <row r="6738" spans="103:110" x14ac:dyDescent="0.25">
      <c r="CY6738"/>
      <c r="DA6738"/>
      <c r="DF6738"/>
    </row>
    <row r="6739" spans="103:110" x14ac:dyDescent="0.25">
      <c r="CY6739"/>
      <c r="DA6739"/>
      <c r="DF6739"/>
    </row>
    <row r="6740" spans="103:110" x14ac:dyDescent="0.25">
      <c r="CY6740"/>
      <c r="DA6740"/>
      <c r="DF6740"/>
    </row>
    <row r="6741" spans="103:110" x14ac:dyDescent="0.25">
      <c r="CY6741"/>
      <c r="DA6741"/>
      <c r="DF6741"/>
    </row>
    <row r="6742" spans="103:110" x14ac:dyDescent="0.25">
      <c r="CY6742"/>
      <c r="DA6742"/>
      <c r="DF6742"/>
    </row>
    <row r="6743" spans="103:110" x14ac:dyDescent="0.25">
      <c r="CY6743"/>
      <c r="DA6743"/>
      <c r="DF6743"/>
    </row>
    <row r="6744" spans="103:110" x14ac:dyDescent="0.25">
      <c r="CY6744"/>
      <c r="DA6744"/>
      <c r="DF6744"/>
    </row>
    <row r="6745" spans="103:110" x14ac:dyDescent="0.25">
      <c r="CY6745"/>
      <c r="DA6745"/>
      <c r="DF6745"/>
    </row>
    <row r="6746" spans="103:110" x14ac:dyDescent="0.25">
      <c r="CY6746"/>
      <c r="DA6746"/>
      <c r="DF6746"/>
    </row>
    <row r="6747" spans="103:110" x14ac:dyDescent="0.25">
      <c r="CY6747"/>
      <c r="DA6747"/>
      <c r="DF6747"/>
    </row>
    <row r="6748" spans="103:110" x14ac:dyDescent="0.25">
      <c r="CY6748"/>
      <c r="DA6748"/>
      <c r="DF6748"/>
    </row>
    <row r="6749" spans="103:110" x14ac:dyDescent="0.25">
      <c r="CY6749"/>
      <c r="DA6749"/>
      <c r="DF6749"/>
    </row>
    <row r="6750" spans="103:110" x14ac:dyDescent="0.25">
      <c r="CY6750"/>
      <c r="DA6750"/>
      <c r="DF6750"/>
    </row>
    <row r="6751" spans="103:110" x14ac:dyDescent="0.25">
      <c r="CY6751"/>
      <c r="DA6751"/>
      <c r="DF6751"/>
    </row>
    <row r="6752" spans="103:110" x14ac:dyDescent="0.25">
      <c r="CY6752"/>
      <c r="DA6752"/>
      <c r="DF6752"/>
    </row>
    <row r="6753" spans="103:110" x14ac:dyDescent="0.25">
      <c r="CY6753"/>
      <c r="DA6753"/>
      <c r="DF6753"/>
    </row>
    <row r="6754" spans="103:110" x14ac:dyDescent="0.25">
      <c r="CY6754"/>
      <c r="DA6754"/>
      <c r="DF6754"/>
    </row>
    <row r="6755" spans="103:110" x14ac:dyDescent="0.25">
      <c r="CY6755"/>
      <c r="DA6755"/>
      <c r="DF6755"/>
    </row>
    <row r="6756" spans="103:110" x14ac:dyDescent="0.25">
      <c r="CY6756"/>
      <c r="DA6756"/>
      <c r="DF6756"/>
    </row>
    <row r="6757" spans="103:110" x14ac:dyDescent="0.25">
      <c r="CY6757"/>
      <c r="DA6757"/>
      <c r="DF6757"/>
    </row>
    <row r="6758" spans="103:110" x14ac:dyDescent="0.25">
      <c r="CY6758"/>
      <c r="DA6758"/>
      <c r="DF6758"/>
    </row>
    <row r="6759" spans="103:110" x14ac:dyDescent="0.25">
      <c r="CY6759"/>
      <c r="DA6759"/>
      <c r="DF6759"/>
    </row>
    <row r="6760" spans="103:110" x14ac:dyDescent="0.25">
      <c r="CY6760"/>
      <c r="DA6760"/>
      <c r="DF6760"/>
    </row>
    <row r="6761" spans="103:110" x14ac:dyDescent="0.25">
      <c r="CY6761"/>
      <c r="DA6761"/>
      <c r="DF6761"/>
    </row>
    <row r="6762" spans="103:110" x14ac:dyDescent="0.25">
      <c r="CY6762"/>
      <c r="DA6762"/>
      <c r="DF6762"/>
    </row>
    <row r="6763" spans="103:110" x14ac:dyDescent="0.25">
      <c r="CY6763"/>
      <c r="DA6763"/>
      <c r="DF6763"/>
    </row>
    <row r="6764" spans="103:110" x14ac:dyDescent="0.25">
      <c r="CY6764"/>
      <c r="DA6764"/>
      <c r="DF6764"/>
    </row>
    <row r="6765" spans="103:110" x14ac:dyDescent="0.25">
      <c r="CY6765"/>
      <c r="DA6765"/>
      <c r="DF6765"/>
    </row>
    <row r="6766" spans="103:110" x14ac:dyDescent="0.25">
      <c r="CY6766"/>
      <c r="DA6766"/>
      <c r="DF6766"/>
    </row>
    <row r="6767" spans="103:110" x14ac:dyDescent="0.25">
      <c r="CY6767"/>
      <c r="DA6767"/>
      <c r="DF6767"/>
    </row>
    <row r="6768" spans="103:110" x14ac:dyDescent="0.25">
      <c r="CY6768"/>
      <c r="DA6768"/>
      <c r="DF6768"/>
    </row>
    <row r="6769" spans="103:110" x14ac:dyDescent="0.25">
      <c r="CY6769"/>
      <c r="DA6769"/>
      <c r="DF6769"/>
    </row>
    <row r="6770" spans="103:110" x14ac:dyDescent="0.25">
      <c r="CY6770"/>
      <c r="DA6770"/>
      <c r="DF6770"/>
    </row>
    <row r="6771" spans="103:110" x14ac:dyDescent="0.25">
      <c r="CY6771"/>
      <c r="DA6771"/>
      <c r="DF6771"/>
    </row>
    <row r="6772" spans="103:110" x14ac:dyDescent="0.25">
      <c r="CY6772"/>
      <c r="DA6772"/>
      <c r="DF6772"/>
    </row>
    <row r="6773" spans="103:110" x14ac:dyDescent="0.25">
      <c r="CY6773"/>
      <c r="DA6773"/>
      <c r="DF6773"/>
    </row>
    <row r="6774" spans="103:110" x14ac:dyDescent="0.25">
      <c r="CY6774"/>
      <c r="DA6774"/>
      <c r="DF6774"/>
    </row>
    <row r="6775" spans="103:110" x14ac:dyDescent="0.25">
      <c r="CY6775"/>
      <c r="DA6775"/>
      <c r="DF6775"/>
    </row>
    <row r="6776" spans="103:110" x14ac:dyDescent="0.25">
      <c r="CY6776"/>
      <c r="DA6776"/>
      <c r="DF6776"/>
    </row>
    <row r="6777" spans="103:110" x14ac:dyDescent="0.25">
      <c r="CY6777"/>
      <c r="DA6777"/>
      <c r="DF6777"/>
    </row>
    <row r="6778" spans="103:110" x14ac:dyDescent="0.25">
      <c r="CY6778"/>
      <c r="DA6778"/>
      <c r="DF6778"/>
    </row>
    <row r="6779" spans="103:110" x14ac:dyDescent="0.25">
      <c r="CY6779"/>
      <c r="DA6779"/>
      <c r="DF6779"/>
    </row>
    <row r="6780" spans="103:110" x14ac:dyDescent="0.25">
      <c r="CY6780"/>
      <c r="DA6780"/>
      <c r="DF6780"/>
    </row>
    <row r="6781" spans="103:110" x14ac:dyDescent="0.25">
      <c r="CY6781"/>
      <c r="DA6781"/>
      <c r="DF6781"/>
    </row>
    <row r="6782" spans="103:110" x14ac:dyDescent="0.25">
      <c r="CY6782"/>
      <c r="DA6782"/>
      <c r="DF6782"/>
    </row>
    <row r="6783" spans="103:110" x14ac:dyDescent="0.25">
      <c r="CY6783"/>
      <c r="DA6783"/>
      <c r="DF6783"/>
    </row>
    <row r="6784" spans="103:110" x14ac:dyDescent="0.25">
      <c r="CY6784"/>
      <c r="DA6784"/>
      <c r="DF6784"/>
    </row>
    <row r="6785" spans="103:110" x14ac:dyDescent="0.25">
      <c r="CY6785"/>
      <c r="DA6785"/>
      <c r="DF6785"/>
    </row>
    <row r="6786" spans="103:110" x14ac:dyDescent="0.25">
      <c r="CY6786"/>
      <c r="DA6786"/>
      <c r="DF6786"/>
    </row>
    <row r="6787" spans="103:110" x14ac:dyDescent="0.25">
      <c r="CY6787"/>
      <c r="DA6787"/>
      <c r="DF6787"/>
    </row>
    <row r="6788" spans="103:110" x14ac:dyDescent="0.25">
      <c r="CY6788"/>
      <c r="DA6788"/>
      <c r="DF6788"/>
    </row>
    <row r="6789" spans="103:110" x14ac:dyDescent="0.25">
      <c r="CY6789"/>
      <c r="DA6789"/>
      <c r="DF6789"/>
    </row>
    <row r="6790" spans="103:110" x14ac:dyDescent="0.25">
      <c r="CY6790"/>
      <c r="DA6790"/>
      <c r="DF6790"/>
    </row>
    <row r="6791" spans="103:110" x14ac:dyDescent="0.25">
      <c r="CY6791"/>
      <c r="DA6791"/>
      <c r="DF6791"/>
    </row>
    <row r="6792" spans="103:110" x14ac:dyDescent="0.25">
      <c r="CY6792"/>
      <c r="DA6792"/>
      <c r="DF6792"/>
    </row>
    <row r="6793" spans="103:110" x14ac:dyDescent="0.25">
      <c r="CY6793"/>
      <c r="DA6793"/>
      <c r="DF6793"/>
    </row>
    <row r="6794" spans="103:110" x14ac:dyDescent="0.25">
      <c r="CY6794"/>
      <c r="DA6794"/>
      <c r="DF6794"/>
    </row>
    <row r="6795" spans="103:110" x14ac:dyDescent="0.25">
      <c r="CY6795"/>
      <c r="DA6795"/>
      <c r="DF6795"/>
    </row>
    <row r="6796" spans="103:110" x14ac:dyDescent="0.25">
      <c r="CY6796"/>
      <c r="DA6796"/>
      <c r="DF6796"/>
    </row>
    <row r="6797" spans="103:110" x14ac:dyDescent="0.25">
      <c r="CY6797"/>
      <c r="DA6797"/>
      <c r="DF6797"/>
    </row>
    <row r="6798" spans="103:110" x14ac:dyDescent="0.25">
      <c r="CY6798"/>
      <c r="DA6798"/>
      <c r="DF6798"/>
    </row>
    <row r="6799" spans="103:110" x14ac:dyDescent="0.25">
      <c r="CY6799"/>
      <c r="DA6799"/>
      <c r="DF6799"/>
    </row>
    <row r="6800" spans="103:110" x14ac:dyDescent="0.25">
      <c r="CY6800"/>
      <c r="DA6800"/>
      <c r="DF6800"/>
    </row>
    <row r="6801" spans="103:110" x14ac:dyDescent="0.25">
      <c r="CY6801"/>
      <c r="DA6801"/>
      <c r="DF6801"/>
    </row>
    <row r="6802" spans="103:110" x14ac:dyDescent="0.25">
      <c r="CY6802"/>
      <c r="DA6802"/>
      <c r="DF6802"/>
    </row>
    <row r="6803" spans="103:110" x14ac:dyDescent="0.25">
      <c r="CY6803"/>
      <c r="DA6803"/>
      <c r="DF6803"/>
    </row>
    <row r="6804" spans="103:110" x14ac:dyDescent="0.25">
      <c r="CY6804"/>
      <c r="DA6804"/>
      <c r="DF6804"/>
    </row>
    <row r="6805" spans="103:110" x14ac:dyDescent="0.25">
      <c r="CY6805"/>
      <c r="DA6805"/>
      <c r="DF6805"/>
    </row>
    <row r="6806" spans="103:110" x14ac:dyDescent="0.25">
      <c r="CY6806"/>
      <c r="DA6806"/>
      <c r="DF6806"/>
    </row>
    <row r="6807" spans="103:110" x14ac:dyDescent="0.25">
      <c r="CY6807"/>
      <c r="DA6807"/>
      <c r="DF6807"/>
    </row>
    <row r="6808" spans="103:110" x14ac:dyDescent="0.25">
      <c r="CY6808"/>
      <c r="DA6808"/>
      <c r="DF6808"/>
    </row>
    <row r="6809" spans="103:110" x14ac:dyDescent="0.25">
      <c r="CY6809"/>
      <c r="DA6809"/>
      <c r="DF6809"/>
    </row>
    <row r="6810" spans="103:110" x14ac:dyDescent="0.25">
      <c r="CY6810"/>
      <c r="DA6810"/>
      <c r="DF6810"/>
    </row>
    <row r="6811" spans="103:110" x14ac:dyDescent="0.25">
      <c r="CY6811"/>
      <c r="DA6811"/>
      <c r="DF6811"/>
    </row>
    <row r="6812" spans="103:110" x14ac:dyDescent="0.25">
      <c r="CY6812"/>
      <c r="DA6812"/>
      <c r="DF6812"/>
    </row>
    <row r="6813" spans="103:110" x14ac:dyDescent="0.25">
      <c r="CY6813"/>
      <c r="DA6813"/>
      <c r="DF6813"/>
    </row>
    <row r="6814" spans="103:110" x14ac:dyDescent="0.25">
      <c r="CY6814"/>
      <c r="DA6814"/>
      <c r="DF6814"/>
    </row>
    <row r="6815" spans="103:110" x14ac:dyDescent="0.25">
      <c r="CY6815"/>
      <c r="DA6815"/>
      <c r="DF6815"/>
    </row>
    <row r="6816" spans="103:110" x14ac:dyDescent="0.25">
      <c r="CY6816"/>
      <c r="DA6816"/>
      <c r="DF6816"/>
    </row>
    <row r="6817" spans="103:110" x14ac:dyDescent="0.25">
      <c r="CY6817"/>
      <c r="DA6817"/>
      <c r="DF6817"/>
    </row>
    <row r="6818" spans="103:110" x14ac:dyDescent="0.25">
      <c r="CY6818"/>
      <c r="DA6818"/>
      <c r="DF6818"/>
    </row>
    <row r="6819" spans="103:110" x14ac:dyDescent="0.25">
      <c r="CY6819"/>
      <c r="DA6819"/>
      <c r="DF6819"/>
    </row>
    <row r="6820" spans="103:110" x14ac:dyDescent="0.25">
      <c r="CY6820"/>
      <c r="DA6820"/>
      <c r="DF6820"/>
    </row>
    <row r="6821" spans="103:110" x14ac:dyDescent="0.25">
      <c r="CY6821"/>
      <c r="DA6821"/>
      <c r="DF6821"/>
    </row>
    <row r="6822" spans="103:110" x14ac:dyDescent="0.25">
      <c r="CY6822"/>
      <c r="DA6822"/>
      <c r="DF6822"/>
    </row>
    <row r="6823" spans="103:110" x14ac:dyDescent="0.25">
      <c r="CY6823"/>
      <c r="DA6823"/>
      <c r="DF6823"/>
    </row>
    <row r="6824" spans="103:110" x14ac:dyDescent="0.25">
      <c r="CY6824"/>
      <c r="DA6824"/>
      <c r="DF6824"/>
    </row>
    <row r="6825" spans="103:110" x14ac:dyDescent="0.25">
      <c r="CY6825"/>
      <c r="DA6825"/>
      <c r="DF6825"/>
    </row>
    <row r="6826" spans="103:110" x14ac:dyDescent="0.25">
      <c r="CY6826"/>
      <c r="DA6826"/>
      <c r="DF6826"/>
    </row>
    <row r="6827" spans="103:110" x14ac:dyDescent="0.25">
      <c r="CY6827"/>
      <c r="DA6827"/>
      <c r="DF6827"/>
    </row>
    <row r="6828" spans="103:110" x14ac:dyDescent="0.25">
      <c r="CY6828"/>
      <c r="DA6828"/>
      <c r="DF6828"/>
    </row>
    <row r="6829" spans="103:110" x14ac:dyDescent="0.25">
      <c r="CY6829"/>
      <c r="DA6829"/>
      <c r="DF6829"/>
    </row>
    <row r="6830" spans="103:110" x14ac:dyDescent="0.25">
      <c r="CY6830"/>
      <c r="DA6830"/>
      <c r="DF6830"/>
    </row>
    <row r="6831" spans="103:110" x14ac:dyDescent="0.25">
      <c r="CY6831"/>
      <c r="DA6831"/>
      <c r="DF6831"/>
    </row>
    <row r="6832" spans="103:110" x14ac:dyDescent="0.25">
      <c r="CY6832"/>
      <c r="DA6832"/>
      <c r="DF6832"/>
    </row>
    <row r="6833" spans="103:110" x14ac:dyDescent="0.25">
      <c r="CY6833"/>
      <c r="DA6833"/>
      <c r="DF6833"/>
    </row>
    <row r="6834" spans="103:110" x14ac:dyDescent="0.25">
      <c r="CY6834"/>
      <c r="DA6834"/>
      <c r="DF6834"/>
    </row>
    <row r="6835" spans="103:110" x14ac:dyDescent="0.25">
      <c r="CY6835"/>
      <c r="DA6835"/>
      <c r="DF6835"/>
    </row>
    <row r="6836" spans="103:110" x14ac:dyDescent="0.25">
      <c r="CY6836"/>
      <c r="DA6836"/>
      <c r="DF6836"/>
    </row>
    <row r="6837" spans="103:110" x14ac:dyDescent="0.25">
      <c r="CY6837"/>
      <c r="DA6837"/>
      <c r="DF6837"/>
    </row>
    <row r="6838" spans="103:110" x14ac:dyDescent="0.25">
      <c r="CY6838"/>
      <c r="DA6838"/>
      <c r="DF6838"/>
    </row>
    <row r="6839" spans="103:110" x14ac:dyDescent="0.25">
      <c r="CY6839"/>
      <c r="DA6839"/>
      <c r="DF6839"/>
    </row>
    <row r="6840" spans="103:110" x14ac:dyDescent="0.25">
      <c r="CY6840"/>
      <c r="DA6840"/>
      <c r="DF6840"/>
    </row>
    <row r="6841" spans="103:110" x14ac:dyDescent="0.25">
      <c r="CY6841"/>
      <c r="DA6841"/>
      <c r="DF6841"/>
    </row>
    <row r="6842" spans="103:110" x14ac:dyDescent="0.25">
      <c r="CY6842"/>
      <c r="DA6842"/>
      <c r="DF6842"/>
    </row>
    <row r="6843" spans="103:110" x14ac:dyDescent="0.25">
      <c r="CY6843"/>
      <c r="DA6843"/>
      <c r="DF6843"/>
    </row>
    <row r="6844" spans="103:110" x14ac:dyDescent="0.25">
      <c r="CY6844"/>
      <c r="DA6844"/>
      <c r="DF6844"/>
    </row>
    <row r="6845" spans="103:110" x14ac:dyDescent="0.25">
      <c r="CY6845"/>
      <c r="DA6845"/>
      <c r="DF6845"/>
    </row>
    <row r="6846" spans="103:110" x14ac:dyDescent="0.25">
      <c r="CY6846"/>
      <c r="DA6846"/>
      <c r="DF6846"/>
    </row>
    <row r="6847" spans="103:110" x14ac:dyDescent="0.25">
      <c r="CY6847"/>
      <c r="DA6847"/>
      <c r="DF6847"/>
    </row>
    <row r="6848" spans="103:110" x14ac:dyDescent="0.25">
      <c r="CY6848"/>
      <c r="DA6848"/>
      <c r="DF6848"/>
    </row>
    <row r="6849" spans="103:110" x14ac:dyDescent="0.25">
      <c r="CY6849"/>
      <c r="DA6849"/>
      <c r="DF6849"/>
    </row>
    <row r="6850" spans="103:110" x14ac:dyDescent="0.25">
      <c r="CY6850"/>
      <c r="DA6850"/>
      <c r="DF6850"/>
    </row>
    <row r="6851" spans="103:110" x14ac:dyDescent="0.25">
      <c r="CY6851"/>
      <c r="DA6851"/>
      <c r="DF6851"/>
    </row>
    <row r="6852" spans="103:110" x14ac:dyDescent="0.25">
      <c r="CY6852"/>
      <c r="DA6852"/>
      <c r="DF6852"/>
    </row>
    <row r="6853" spans="103:110" x14ac:dyDescent="0.25">
      <c r="CY6853"/>
      <c r="DA6853"/>
      <c r="DF6853"/>
    </row>
    <row r="6854" spans="103:110" x14ac:dyDescent="0.25">
      <c r="CY6854"/>
      <c r="DA6854"/>
      <c r="DF6854"/>
    </row>
    <row r="6855" spans="103:110" x14ac:dyDescent="0.25">
      <c r="CY6855"/>
      <c r="DA6855"/>
      <c r="DF6855"/>
    </row>
    <row r="6856" spans="103:110" x14ac:dyDescent="0.25">
      <c r="CY6856"/>
      <c r="DA6856"/>
      <c r="DF6856"/>
    </row>
    <row r="6857" spans="103:110" x14ac:dyDescent="0.25">
      <c r="CY6857"/>
      <c r="DA6857"/>
      <c r="DF6857"/>
    </row>
    <row r="6858" spans="103:110" x14ac:dyDescent="0.25">
      <c r="CY6858"/>
      <c r="DA6858"/>
      <c r="DF6858"/>
    </row>
    <row r="6859" spans="103:110" x14ac:dyDescent="0.25">
      <c r="CY6859"/>
      <c r="DA6859"/>
      <c r="DF6859"/>
    </row>
    <row r="6860" spans="103:110" x14ac:dyDescent="0.25">
      <c r="CY6860"/>
      <c r="DA6860"/>
      <c r="DF6860"/>
    </row>
    <row r="6861" spans="103:110" x14ac:dyDescent="0.25">
      <c r="CY6861"/>
      <c r="DA6861"/>
      <c r="DF6861"/>
    </row>
    <row r="6862" spans="103:110" x14ac:dyDescent="0.25">
      <c r="CY6862"/>
      <c r="DA6862"/>
      <c r="DF6862"/>
    </row>
    <row r="6863" spans="103:110" x14ac:dyDescent="0.25">
      <c r="CY6863"/>
      <c r="DA6863"/>
      <c r="DF6863"/>
    </row>
    <row r="6864" spans="103:110" x14ac:dyDescent="0.25">
      <c r="CY6864"/>
      <c r="DA6864"/>
      <c r="DF6864"/>
    </row>
    <row r="6865" spans="103:110" x14ac:dyDescent="0.25">
      <c r="CY6865"/>
      <c r="DA6865"/>
      <c r="DF6865"/>
    </row>
    <row r="6866" spans="103:110" x14ac:dyDescent="0.25">
      <c r="CY6866"/>
      <c r="DA6866"/>
      <c r="DF6866"/>
    </row>
    <row r="6867" spans="103:110" x14ac:dyDescent="0.25">
      <c r="CY6867"/>
      <c r="DA6867"/>
      <c r="DF6867"/>
    </row>
    <row r="6868" spans="103:110" x14ac:dyDescent="0.25">
      <c r="CY6868"/>
      <c r="DA6868"/>
      <c r="DF6868"/>
    </row>
    <row r="6869" spans="103:110" x14ac:dyDescent="0.25">
      <c r="CY6869"/>
      <c r="DA6869"/>
      <c r="DF6869"/>
    </row>
    <row r="6870" spans="103:110" x14ac:dyDescent="0.25">
      <c r="CY6870"/>
      <c r="DA6870"/>
      <c r="DF6870"/>
    </row>
    <row r="6871" spans="103:110" x14ac:dyDescent="0.25">
      <c r="CY6871"/>
      <c r="DA6871"/>
      <c r="DF6871"/>
    </row>
    <row r="6872" spans="103:110" x14ac:dyDescent="0.25">
      <c r="CY6872"/>
      <c r="DA6872"/>
      <c r="DF6872"/>
    </row>
    <row r="6873" spans="103:110" x14ac:dyDescent="0.25">
      <c r="CY6873"/>
      <c r="DA6873"/>
      <c r="DF6873"/>
    </row>
    <row r="6874" spans="103:110" x14ac:dyDescent="0.25">
      <c r="CY6874"/>
      <c r="DA6874"/>
      <c r="DF6874"/>
    </row>
    <row r="6875" spans="103:110" x14ac:dyDescent="0.25">
      <c r="CY6875"/>
      <c r="DA6875"/>
      <c r="DF6875"/>
    </row>
    <row r="6876" spans="103:110" x14ac:dyDescent="0.25">
      <c r="CY6876"/>
      <c r="DA6876"/>
      <c r="DF6876"/>
    </row>
    <row r="6877" spans="103:110" x14ac:dyDescent="0.25">
      <c r="CY6877"/>
      <c r="DA6877"/>
      <c r="DF6877"/>
    </row>
    <row r="6878" spans="103:110" x14ac:dyDescent="0.25">
      <c r="CY6878"/>
      <c r="DA6878"/>
      <c r="DF6878"/>
    </row>
    <row r="6879" spans="103:110" x14ac:dyDescent="0.25">
      <c r="CY6879"/>
      <c r="DA6879"/>
      <c r="DF6879"/>
    </row>
    <row r="6880" spans="103:110" x14ac:dyDescent="0.25">
      <c r="CY6880"/>
      <c r="DA6880"/>
      <c r="DF6880"/>
    </row>
    <row r="6881" spans="103:110" x14ac:dyDescent="0.25">
      <c r="CY6881"/>
      <c r="DA6881"/>
      <c r="DF6881"/>
    </row>
    <row r="6882" spans="103:110" x14ac:dyDescent="0.25">
      <c r="CY6882"/>
      <c r="DA6882"/>
      <c r="DF6882"/>
    </row>
    <row r="6883" spans="103:110" x14ac:dyDescent="0.25">
      <c r="CY6883"/>
      <c r="DA6883"/>
      <c r="DF6883"/>
    </row>
    <row r="6884" spans="103:110" x14ac:dyDescent="0.25">
      <c r="CY6884"/>
      <c r="DA6884"/>
      <c r="DF6884"/>
    </row>
    <row r="6885" spans="103:110" x14ac:dyDescent="0.25">
      <c r="CY6885"/>
      <c r="DA6885"/>
      <c r="DF6885"/>
    </row>
    <row r="6886" spans="103:110" x14ac:dyDescent="0.25">
      <c r="CY6886"/>
      <c r="DA6886"/>
      <c r="DF6886"/>
    </row>
    <row r="6887" spans="103:110" x14ac:dyDescent="0.25">
      <c r="CY6887"/>
      <c r="DA6887"/>
      <c r="DF6887"/>
    </row>
    <row r="6888" spans="103:110" x14ac:dyDescent="0.25">
      <c r="CY6888"/>
      <c r="DA6888"/>
      <c r="DF6888"/>
    </row>
    <row r="6889" spans="103:110" x14ac:dyDescent="0.25">
      <c r="CY6889"/>
      <c r="DA6889"/>
      <c r="DF6889"/>
    </row>
    <row r="6890" spans="103:110" x14ac:dyDescent="0.25">
      <c r="CY6890"/>
      <c r="DA6890"/>
      <c r="DF6890"/>
    </row>
    <row r="6891" spans="103:110" x14ac:dyDescent="0.25">
      <c r="CY6891"/>
      <c r="DA6891"/>
      <c r="DF6891"/>
    </row>
    <row r="6892" spans="103:110" x14ac:dyDescent="0.25">
      <c r="DA6892"/>
      <c r="DF6892"/>
    </row>
    <row r="6893" spans="103:110" x14ac:dyDescent="0.25">
      <c r="DA6893"/>
      <c r="DF6893"/>
    </row>
    <row r="6894" spans="103:110" x14ac:dyDescent="0.25">
      <c r="DA6894"/>
      <c r="DF6894"/>
    </row>
    <row r="6895" spans="103:110" x14ac:dyDescent="0.25">
      <c r="DA6895"/>
      <c r="DF6895"/>
    </row>
    <row r="6896" spans="103:110" x14ac:dyDescent="0.25">
      <c r="DA6896"/>
      <c r="DF6896"/>
    </row>
    <row r="6897" spans="105:110" x14ac:dyDescent="0.25">
      <c r="DA6897"/>
      <c r="DF6897"/>
    </row>
    <row r="6898" spans="105:110" x14ac:dyDescent="0.25">
      <c r="DA6898"/>
      <c r="DF6898"/>
    </row>
    <row r="6899" spans="105:110" x14ac:dyDescent="0.25">
      <c r="DA6899"/>
      <c r="DF6899"/>
    </row>
    <row r="6900" spans="105:110" x14ac:dyDescent="0.25">
      <c r="DA6900"/>
      <c r="DF6900"/>
    </row>
  </sheetData>
  <phoneticPr fontId="5" type="noConversion"/>
  <conditionalFormatting sqref="A1:I1048576">
    <cfRule type="cellIs" dxfId="104" priority="26" operator="equal">
      <formula>1</formula>
    </cfRule>
  </conditionalFormatting>
  <conditionalFormatting pivot="1" sqref="CG2:CG15">
    <cfRule type="cellIs" dxfId="103" priority="16" operator="equal">
      <formula>1</formula>
    </cfRule>
  </conditionalFormatting>
  <conditionalFormatting pivot="1" sqref="CH2:CH15">
    <cfRule type="cellIs" dxfId="102" priority="15" operator="equal">
      <formula>1</formula>
    </cfRule>
  </conditionalFormatting>
  <conditionalFormatting pivot="1" sqref="CI2:CI15">
    <cfRule type="cellIs" dxfId="101" priority="14" operator="equal">
      <formula>1</formula>
    </cfRule>
  </conditionalFormatting>
  <conditionalFormatting pivot="1" sqref="CO2:CO15">
    <cfRule type="cellIs" dxfId="100" priority="6" operator="equal">
      <formula>1</formula>
    </cfRule>
  </conditionalFormatting>
  <conditionalFormatting pivot="1" sqref="CJ2:CJ15">
    <cfRule type="cellIs" dxfId="99" priority="5" operator="equal">
      <formula>1</formula>
    </cfRule>
  </conditionalFormatting>
  <conditionalFormatting pivot="1" sqref="CK2:CK15">
    <cfRule type="cellIs" dxfId="98" priority="4" operator="equal">
      <formula>1</formula>
    </cfRule>
  </conditionalFormatting>
  <conditionalFormatting pivot="1" sqref="CL2:CL15">
    <cfRule type="cellIs" dxfId="97" priority="3" operator="equal">
      <formula>1</formula>
    </cfRule>
  </conditionalFormatting>
  <conditionalFormatting pivot="1" sqref="CM2:CM15">
    <cfRule type="cellIs" dxfId="96" priority="2" operator="equal">
      <formula>1</formula>
    </cfRule>
  </conditionalFormatting>
  <conditionalFormatting pivot="1" sqref="CN2:CN15">
    <cfRule type="cellIs" dxfId="95" priority="1" operator="equal">
      <formula>1</formula>
    </cfRule>
  </conditionalFormatting>
  <pageMargins left="0.7" right="0.7" top="0.75" bottom="0.75" header="0.3" footer="0.3"/>
  <pageSetup orientation="portrait"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A48D56-9D74-4D73-AEB7-F2D2AA374591}">
  <sheetPr codeName="Sheet5">
    <tabColor theme="8" tint="-0.499984740745262"/>
  </sheetPr>
  <dimension ref="A7:E45"/>
  <sheetViews>
    <sheetView workbookViewId="0"/>
  </sheetViews>
  <sheetFormatPr defaultRowHeight="15" x14ac:dyDescent="0.25"/>
  <cols>
    <col min="1" max="1" width="20.28515625" bestFit="1" customWidth="1"/>
    <col min="2" max="2" width="19.140625" bestFit="1" customWidth="1"/>
    <col min="3" max="3" width="37.7109375" bestFit="1" customWidth="1"/>
    <col min="4" max="4" width="18.140625" bestFit="1" customWidth="1"/>
    <col min="5" max="5" width="23" bestFit="1" customWidth="1"/>
    <col min="6" max="6" width="17.7109375" bestFit="1" customWidth="1"/>
    <col min="7" max="7" width="13.85546875" bestFit="1" customWidth="1"/>
    <col min="8" max="8" width="9.28515625" bestFit="1" customWidth="1"/>
    <col min="9" max="9" width="15.28515625" bestFit="1" customWidth="1"/>
    <col min="10" max="10" width="12.28515625" bestFit="1" customWidth="1"/>
    <col min="11" max="11" width="14.28515625" bestFit="1" customWidth="1"/>
    <col min="12" max="12" width="8.42578125" bestFit="1" customWidth="1"/>
    <col min="13" max="13" width="19.140625" bestFit="1" customWidth="1"/>
    <col min="14" max="14" width="15.7109375" bestFit="1" customWidth="1"/>
    <col min="15" max="15" width="15.85546875" bestFit="1" customWidth="1"/>
    <col min="16" max="16" width="10.7109375" bestFit="1" customWidth="1"/>
    <col min="17" max="17" width="17" bestFit="1" customWidth="1"/>
    <col min="18" max="18" width="10.28515625" bestFit="1" customWidth="1"/>
    <col min="19" max="19" width="14.7109375" bestFit="1" customWidth="1"/>
    <col min="20" max="20" width="12.42578125" bestFit="1" customWidth="1"/>
    <col min="21" max="21" width="11.28515625" bestFit="1" customWidth="1"/>
    <col min="22" max="39" width="19.140625" bestFit="1" customWidth="1"/>
    <col min="40" max="41" width="11.28515625" bestFit="1" customWidth="1"/>
    <col min="42" max="59" width="25.42578125" bestFit="1" customWidth="1"/>
    <col min="60" max="60" width="11.28515625" bestFit="1" customWidth="1"/>
  </cols>
  <sheetData>
    <row r="7" spans="1:5" x14ac:dyDescent="0.25">
      <c r="A7" s="23" t="s">
        <v>19</v>
      </c>
      <c r="B7" s="23" t="s">
        <v>90</v>
      </c>
      <c r="C7" s="23" t="s">
        <v>659</v>
      </c>
      <c r="D7" t="s">
        <v>478</v>
      </c>
      <c r="E7" t="s">
        <v>483</v>
      </c>
    </row>
    <row r="8" spans="1:5" x14ac:dyDescent="0.25">
      <c r="A8" t="s">
        <v>7384</v>
      </c>
      <c r="B8" t="s">
        <v>669</v>
      </c>
      <c r="C8" t="s">
        <v>853</v>
      </c>
      <c r="D8" s="1">
        <v>1</v>
      </c>
      <c r="E8" s="1">
        <v>1</v>
      </c>
    </row>
    <row r="9" spans="1:5" x14ac:dyDescent="0.25">
      <c r="A9" t="s">
        <v>7224</v>
      </c>
      <c r="B9" t="s">
        <v>669</v>
      </c>
      <c r="C9" t="s">
        <v>853</v>
      </c>
      <c r="D9" s="1">
        <v>1</v>
      </c>
      <c r="E9" s="1">
        <v>1</v>
      </c>
    </row>
    <row r="10" spans="1:5" x14ac:dyDescent="0.25">
      <c r="A10" t="s">
        <v>298</v>
      </c>
      <c r="B10" t="s">
        <v>760</v>
      </c>
      <c r="C10" t="s">
        <v>37</v>
      </c>
      <c r="D10" s="1">
        <v>1</v>
      </c>
      <c r="E10" s="1">
        <v>1</v>
      </c>
    </row>
    <row r="11" spans="1:5" x14ac:dyDescent="0.25">
      <c r="A11" t="s">
        <v>660</v>
      </c>
      <c r="B11" t="s">
        <v>684</v>
      </c>
      <c r="C11" t="s">
        <v>688</v>
      </c>
      <c r="D11" s="1">
        <v>2</v>
      </c>
      <c r="E11" s="1">
        <v>2</v>
      </c>
    </row>
    <row r="12" spans="1:5" x14ac:dyDescent="0.25">
      <c r="A12" t="s">
        <v>2137</v>
      </c>
      <c r="B12" t="s">
        <v>2528</v>
      </c>
      <c r="C12" t="s">
        <v>372</v>
      </c>
      <c r="D12" s="1">
        <v>3</v>
      </c>
      <c r="E12" s="1">
        <v>1</v>
      </c>
    </row>
    <row r="13" spans="1:5" x14ac:dyDescent="0.25">
      <c r="A13" t="s">
        <v>330</v>
      </c>
      <c r="B13" t="s">
        <v>767</v>
      </c>
      <c r="C13" t="s">
        <v>22</v>
      </c>
      <c r="D13" s="1">
        <v>5</v>
      </c>
      <c r="E13" s="1">
        <v>4</v>
      </c>
    </row>
    <row r="14" spans="1:5" x14ac:dyDescent="0.25">
      <c r="A14" t="s">
        <v>44</v>
      </c>
      <c r="B14" t="s">
        <v>748</v>
      </c>
      <c r="C14" t="s">
        <v>37</v>
      </c>
      <c r="D14" s="1">
        <v>5</v>
      </c>
      <c r="E14" s="1">
        <v>3</v>
      </c>
    </row>
    <row r="15" spans="1:5" x14ac:dyDescent="0.25">
      <c r="A15" t="s">
        <v>7434</v>
      </c>
      <c r="B15" t="s">
        <v>669</v>
      </c>
      <c r="C15" t="s">
        <v>853</v>
      </c>
      <c r="D15" s="1">
        <v>5</v>
      </c>
      <c r="E15" s="1">
        <v>4</v>
      </c>
    </row>
    <row r="16" spans="1:5" x14ac:dyDescent="0.25">
      <c r="A16" t="s">
        <v>544</v>
      </c>
      <c r="B16" t="s">
        <v>655</v>
      </c>
      <c r="C16" t="s">
        <v>371</v>
      </c>
      <c r="D16" s="1">
        <v>6</v>
      </c>
      <c r="E16" s="1">
        <v>3</v>
      </c>
    </row>
    <row r="17" spans="1:5" x14ac:dyDescent="0.25">
      <c r="A17" t="s">
        <v>527</v>
      </c>
      <c r="B17" t="s">
        <v>657</v>
      </c>
      <c r="C17" t="s">
        <v>371</v>
      </c>
      <c r="D17" s="1">
        <v>11</v>
      </c>
      <c r="E17" s="1">
        <v>8</v>
      </c>
    </row>
    <row r="18" spans="1:5" x14ac:dyDescent="0.25">
      <c r="A18" t="s">
        <v>1922</v>
      </c>
      <c r="B18" t="s">
        <v>2522</v>
      </c>
      <c r="C18" t="s">
        <v>22</v>
      </c>
      <c r="D18" s="1">
        <v>13</v>
      </c>
      <c r="E18" s="1">
        <v>2</v>
      </c>
    </row>
    <row r="19" spans="1:5" x14ac:dyDescent="0.25">
      <c r="A19" t="s">
        <v>339</v>
      </c>
      <c r="B19" t="s">
        <v>397</v>
      </c>
      <c r="C19" t="s">
        <v>22</v>
      </c>
      <c r="D19" s="1">
        <v>15</v>
      </c>
      <c r="E19" s="1">
        <v>4</v>
      </c>
    </row>
    <row r="20" spans="1:5" x14ac:dyDescent="0.25">
      <c r="A20" t="s">
        <v>2691</v>
      </c>
      <c r="B20" t="s">
        <v>669</v>
      </c>
      <c r="C20" t="s">
        <v>853</v>
      </c>
      <c r="D20" s="1">
        <v>17</v>
      </c>
      <c r="E20" s="1">
        <v>14</v>
      </c>
    </row>
    <row r="21" spans="1:5" x14ac:dyDescent="0.25">
      <c r="A21" t="s">
        <v>473</v>
      </c>
      <c r="B21" t="s">
        <v>482</v>
      </c>
      <c r="C21" t="s">
        <v>372</v>
      </c>
      <c r="D21" s="1">
        <v>18</v>
      </c>
      <c r="E21" s="1">
        <v>1</v>
      </c>
    </row>
    <row r="22" spans="1:5" x14ac:dyDescent="0.25">
      <c r="A22" t="s">
        <v>400</v>
      </c>
      <c r="B22" t="s">
        <v>547</v>
      </c>
      <c r="C22" t="s">
        <v>371</v>
      </c>
      <c r="D22" s="1">
        <v>22</v>
      </c>
      <c r="E22" s="1">
        <v>5</v>
      </c>
    </row>
    <row r="23" spans="1:5" x14ac:dyDescent="0.25">
      <c r="A23" t="s">
        <v>344</v>
      </c>
      <c r="B23" t="s">
        <v>711</v>
      </c>
      <c r="C23" t="s">
        <v>22</v>
      </c>
      <c r="D23" s="1">
        <v>27</v>
      </c>
      <c r="E23" s="1">
        <v>3</v>
      </c>
    </row>
    <row r="24" spans="1:5" x14ac:dyDescent="0.25">
      <c r="A24" t="s">
        <v>668</v>
      </c>
      <c r="B24" t="s">
        <v>742</v>
      </c>
      <c r="C24" t="s">
        <v>22</v>
      </c>
      <c r="D24" s="1">
        <v>32</v>
      </c>
      <c r="E24" s="1">
        <v>1</v>
      </c>
    </row>
    <row r="25" spans="1:5" x14ac:dyDescent="0.25">
      <c r="A25" t="s">
        <v>65</v>
      </c>
      <c r="B25" t="s">
        <v>753</v>
      </c>
      <c r="C25" t="s">
        <v>37</v>
      </c>
      <c r="D25" s="1">
        <v>39</v>
      </c>
      <c r="E25" s="1">
        <v>1</v>
      </c>
    </row>
    <row r="26" spans="1:5" x14ac:dyDescent="0.25">
      <c r="A26" t="s">
        <v>518</v>
      </c>
      <c r="B26" t="s">
        <v>658</v>
      </c>
      <c r="C26" t="s">
        <v>371</v>
      </c>
      <c r="D26" s="1">
        <v>40</v>
      </c>
      <c r="E26" s="1">
        <v>8</v>
      </c>
    </row>
    <row r="27" spans="1:5" x14ac:dyDescent="0.25">
      <c r="A27" t="s">
        <v>107</v>
      </c>
      <c r="B27" t="s">
        <v>710</v>
      </c>
      <c r="C27" t="s">
        <v>372</v>
      </c>
      <c r="D27" s="1">
        <v>45</v>
      </c>
      <c r="E27" s="1">
        <v>1</v>
      </c>
    </row>
    <row r="28" spans="1:5" x14ac:dyDescent="0.25">
      <c r="A28" t="s">
        <v>5008</v>
      </c>
      <c r="B28" t="s">
        <v>669</v>
      </c>
      <c r="C28" t="s">
        <v>853</v>
      </c>
      <c r="D28" s="1">
        <v>45</v>
      </c>
      <c r="E28" s="1">
        <v>7</v>
      </c>
    </row>
    <row r="29" spans="1:5" x14ac:dyDescent="0.25">
      <c r="A29" t="s">
        <v>878</v>
      </c>
      <c r="B29" t="s">
        <v>669</v>
      </c>
      <c r="C29" t="s">
        <v>853</v>
      </c>
      <c r="D29" s="1">
        <v>46</v>
      </c>
      <c r="E29" s="1">
        <v>6</v>
      </c>
    </row>
    <row r="30" spans="1:5" x14ac:dyDescent="0.25">
      <c r="A30" t="s">
        <v>156</v>
      </c>
      <c r="B30" t="s">
        <v>486</v>
      </c>
      <c r="C30" t="s">
        <v>22</v>
      </c>
      <c r="D30" s="1">
        <v>46</v>
      </c>
      <c r="E30" s="1">
        <v>1</v>
      </c>
    </row>
    <row r="31" spans="1:5" x14ac:dyDescent="0.25">
      <c r="A31" t="s">
        <v>78</v>
      </c>
      <c r="B31" t="s">
        <v>754</v>
      </c>
      <c r="C31" t="s">
        <v>37</v>
      </c>
      <c r="D31" s="1">
        <v>47</v>
      </c>
      <c r="E31" s="1">
        <v>2</v>
      </c>
    </row>
    <row r="32" spans="1:5" x14ac:dyDescent="0.25">
      <c r="A32" t="s">
        <v>120</v>
      </c>
      <c r="B32" t="s">
        <v>707</v>
      </c>
      <c r="C32" t="s">
        <v>372</v>
      </c>
      <c r="D32" s="1">
        <v>54</v>
      </c>
      <c r="E32" s="1">
        <v>1</v>
      </c>
    </row>
    <row r="33" spans="1:5" x14ac:dyDescent="0.25">
      <c r="A33" t="s">
        <v>140</v>
      </c>
      <c r="B33" t="s">
        <v>493</v>
      </c>
      <c r="C33" t="s">
        <v>22</v>
      </c>
      <c r="D33" s="1">
        <v>57</v>
      </c>
      <c r="E33" s="1">
        <v>2</v>
      </c>
    </row>
    <row r="34" spans="1:5" x14ac:dyDescent="0.25">
      <c r="A34" t="s">
        <v>176</v>
      </c>
      <c r="B34" t="s">
        <v>546</v>
      </c>
      <c r="C34" t="s">
        <v>22</v>
      </c>
      <c r="D34" s="1">
        <v>58</v>
      </c>
      <c r="E34" s="1">
        <v>1</v>
      </c>
    </row>
    <row r="35" spans="1:5" x14ac:dyDescent="0.25">
      <c r="A35" t="s">
        <v>115</v>
      </c>
      <c r="B35" t="s">
        <v>378</v>
      </c>
      <c r="C35" t="s">
        <v>372</v>
      </c>
      <c r="D35" s="1">
        <v>64</v>
      </c>
      <c r="E35" s="1">
        <v>1</v>
      </c>
    </row>
    <row r="36" spans="1:5" x14ac:dyDescent="0.25">
      <c r="A36" t="s">
        <v>520</v>
      </c>
      <c r="B36" t="s">
        <v>653</v>
      </c>
      <c r="C36" t="s">
        <v>22</v>
      </c>
      <c r="D36" s="1">
        <v>68</v>
      </c>
      <c r="E36" s="1">
        <v>1</v>
      </c>
    </row>
    <row r="37" spans="1:5" x14ac:dyDescent="0.25">
      <c r="A37" t="s">
        <v>146</v>
      </c>
      <c r="B37" t="s">
        <v>665</v>
      </c>
      <c r="C37" t="s">
        <v>22</v>
      </c>
      <c r="D37" s="1">
        <v>72</v>
      </c>
      <c r="E37" s="1">
        <v>5</v>
      </c>
    </row>
    <row r="38" spans="1:5" x14ac:dyDescent="0.25">
      <c r="A38" t="s">
        <v>360</v>
      </c>
      <c r="B38" t="s">
        <v>712</v>
      </c>
      <c r="C38" t="s">
        <v>368</v>
      </c>
      <c r="D38" s="1">
        <v>74</v>
      </c>
      <c r="E38" s="1">
        <v>11</v>
      </c>
    </row>
    <row r="39" spans="1:5" x14ac:dyDescent="0.25">
      <c r="A39" t="s">
        <v>694</v>
      </c>
      <c r="B39" t="s">
        <v>706</v>
      </c>
      <c r="C39" t="s">
        <v>688</v>
      </c>
      <c r="D39" s="1">
        <v>82</v>
      </c>
      <c r="E39" s="1">
        <v>7</v>
      </c>
    </row>
    <row r="40" spans="1:5" x14ac:dyDescent="0.25">
      <c r="A40" t="s">
        <v>1293</v>
      </c>
      <c r="B40" t="s">
        <v>669</v>
      </c>
      <c r="C40" t="s">
        <v>853</v>
      </c>
      <c r="D40" s="1">
        <v>97</v>
      </c>
      <c r="E40" s="1">
        <v>7</v>
      </c>
    </row>
    <row r="41" spans="1:5" x14ac:dyDescent="0.25">
      <c r="A41" t="s">
        <v>821</v>
      </c>
      <c r="B41" t="s">
        <v>669</v>
      </c>
      <c r="C41" t="s">
        <v>853</v>
      </c>
      <c r="D41" s="1">
        <v>106</v>
      </c>
      <c r="E41" s="1">
        <v>7</v>
      </c>
    </row>
    <row r="42" spans="1:5" x14ac:dyDescent="0.25">
      <c r="A42" t="s">
        <v>166</v>
      </c>
      <c r="B42" t="s">
        <v>720</v>
      </c>
      <c r="C42" t="s">
        <v>22</v>
      </c>
      <c r="D42" s="1">
        <v>109</v>
      </c>
      <c r="E42" s="1">
        <v>1</v>
      </c>
    </row>
    <row r="43" spans="1:5" x14ac:dyDescent="0.25">
      <c r="A43" t="s">
        <v>531</v>
      </c>
      <c r="B43" t="s">
        <v>772</v>
      </c>
      <c r="C43" t="s">
        <v>688</v>
      </c>
      <c r="D43" s="1">
        <v>117</v>
      </c>
      <c r="E43" s="1">
        <v>25</v>
      </c>
    </row>
    <row r="44" spans="1:5" x14ac:dyDescent="0.25">
      <c r="A44" t="s">
        <v>859</v>
      </c>
      <c r="B44" t="s">
        <v>669</v>
      </c>
      <c r="C44" t="s">
        <v>853</v>
      </c>
      <c r="D44" s="1">
        <v>136</v>
      </c>
      <c r="E44" s="1">
        <v>19</v>
      </c>
    </row>
    <row r="45" spans="1:5" x14ac:dyDescent="0.25">
      <c r="A45" t="s">
        <v>533</v>
      </c>
      <c r="B45" t="s">
        <v>686</v>
      </c>
      <c r="C45" t="s">
        <v>688</v>
      </c>
      <c r="D45" s="1">
        <v>199</v>
      </c>
      <c r="E45" s="1">
        <v>28</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B64A14-8EE4-4C79-B0C9-B7AA8A80A880}">
  <sheetPr codeName="Sheet4"/>
  <dimension ref="A1"/>
  <sheetViews>
    <sheetView workbookViewId="0">
      <selection activeCell="BS1" sqref="BS1"/>
    </sheetView>
  </sheetViews>
  <sheetFormatPr defaultRowHeight="15" x14ac:dyDescent="0.25"/>
  <sheetData>
    <row r="1" ht="45" customHeight="1" x14ac:dyDescent="0.2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B6A83BDDF9F2CC47AFEF831CF9F02FB0" ma:contentTypeVersion="11" ma:contentTypeDescription="Create a new document." ma:contentTypeScope="" ma:versionID="2b3170f8bea523282768a6562a765227">
  <xsd:schema xmlns:xsd="http://www.w3.org/2001/XMLSchema" xmlns:xs="http://www.w3.org/2001/XMLSchema" xmlns:p="http://schemas.microsoft.com/office/2006/metadata/properties" xmlns:ns3="263fbaef-0806-4617-b387-5db865560117" xmlns:ns4="8bc94867-eb98-40f8-a120-c3ea9e05934a" targetNamespace="http://schemas.microsoft.com/office/2006/metadata/properties" ma:root="true" ma:fieldsID="0f66e3312386d774af9bcfd2c3d577ff" ns3:_="" ns4:_="">
    <xsd:import namespace="263fbaef-0806-4617-b387-5db865560117"/>
    <xsd:import namespace="8bc94867-eb98-40f8-a120-c3ea9e05934a"/>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Location"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63fbaef-0806-4617-b387-5db86556011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bc94867-eb98-40f8-a120-c3ea9e05934a"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SharingHintHash" ma:index="18"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2525EAF-9491-438D-B333-1BB46701D3FA}">
  <ds:schemaRefs>
    <ds:schemaRef ds:uri="http://purl.org/dc/elements/1.1/"/>
    <ds:schemaRef ds:uri="http://schemas.microsoft.com/office/2006/metadata/properties"/>
    <ds:schemaRef ds:uri="http://purl.org/dc/terms/"/>
    <ds:schemaRef ds:uri="8bc94867-eb98-40f8-a120-c3ea9e05934a"/>
    <ds:schemaRef ds:uri="http://schemas.microsoft.com/office/2006/documentManagement/types"/>
    <ds:schemaRef ds:uri="http://schemas.microsoft.com/office/infopath/2007/PartnerControls"/>
    <ds:schemaRef ds:uri="263fbaef-0806-4617-b387-5db865560117"/>
    <ds:schemaRef ds:uri="http://schemas.openxmlformats.org/package/2006/metadata/core-properties"/>
    <ds:schemaRef ds:uri="http://www.w3.org/XML/1998/namespace"/>
    <ds:schemaRef ds:uri="http://purl.org/dc/dcmitype/"/>
  </ds:schemaRefs>
</ds:datastoreItem>
</file>

<file path=customXml/itemProps2.xml><?xml version="1.0" encoding="utf-8"?>
<ds:datastoreItem xmlns:ds="http://schemas.openxmlformats.org/officeDocument/2006/customXml" ds:itemID="{B7B1E1FE-135B-4D9D-BCFE-676134A9294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63fbaef-0806-4617-b387-5db865560117"/>
    <ds:schemaRef ds:uri="8bc94867-eb98-40f8-a120-c3ea9e05934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E37D967-1294-4490-885B-1F9035DC0E1D}">
  <ds:schemaRefs>
    <ds:schemaRef ds:uri="http://schemas.microsoft.com/DataMashup"/>
  </ds:schemaRefs>
</ds:datastoreItem>
</file>

<file path=customXml/itemProps4.xml><?xml version="1.0" encoding="utf-8"?>
<ds:datastoreItem xmlns:ds="http://schemas.openxmlformats.org/officeDocument/2006/customXml" ds:itemID="{BF27700E-DA31-4226-AD5F-7D9866E10ED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Roster and Circuits</vt:lpstr>
      <vt:lpstr>Veg_Table_Data</vt:lpstr>
      <vt:lpstr>Parcels_and_Units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Jameson Wilder</dc:creator>
  <cp:lastModifiedBy>Jameson Wilder</cp:lastModifiedBy>
  <dcterms:created xsi:type="dcterms:W3CDTF">2020-01-09T19:50:31Z</dcterms:created>
  <dcterms:modified xsi:type="dcterms:W3CDTF">2020-05-27T22:51:48Z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0x010100B6A83BDDF9F2CC47AFEF831CF9F02FB0</vt:lpwstr>
  </property>
  <property fmtid="{D5CDD505-2E9C-101B-9397-08002B2CF9AE}" pid="3" name="ESRI_WORKBOOK_ID">
    <vt:lpwstr>573bccce304b4107af09413472ea8e25</vt:lpwstr>
  </property>
</Properties>
</file>